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EstaPasta_de_trabalho" checkCompatibility="1" defaultThemeVersion="124226"/>
  <bookViews>
    <workbookView xWindow="0" yWindow="0" windowWidth="20490" windowHeight="7095" tabRatio="864"/>
  </bookViews>
  <sheets>
    <sheet name="Orçamento 01 Vara" sheetId="36" r:id="rId1"/>
    <sheet name="Cronograma 01 Vara" sheetId="37" r:id="rId2"/>
    <sheet name="BDI OBRA" sheetId="25" r:id="rId3"/>
    <sheet name="BDI PROJETO" sheetId="26" state="hidden" r:id="rId4"/>
    <sheet name="BDI EQUIP." sheetId="35" r:id="rId5"/>
    <sheet name="Composições" sheetId="27" r:id="rId6"/>
    <sheet name="Mapa de Cotação" sheetId="28" r:id="rId7"/>
    <sheet name="SINAPI-Insumos-Mai.2016" sheetId="29" r:id="rId8"/>
    <sheet name="SINAPI-Tabela-Mai.2016" sheetId="30" r:id="rId9"/>
    <sheet name="SETOP-Tabela Serv.-Dez.2015" sheetId="31" r:id="rId10"/>
    <sheet name="SETOP-Tabela Proj.-Dez.2015" sheetId="33" r:id="rId11"/>
    <sheet name="SUDECAP-Tabela Serv.-Jan-16" sheetId="34" r:id="rId12"/>
  </sheets>
  <externalReferences>
    <externalReference r:id="rId13"/>
    <externalReference r:id="rId14"/>
    <externalReference r:id="rId15"/>
  </externalReferences>
  <definedNames>
    <definedName name="\0" localSheetId="4">#REF!</definedName>
    <definedName name="\0" localSheetId="2">#REF!</definedName>
    <definedName name="\0" localSheetId="3">#REF!</definedName>
    <definedName name="_A100935" localSheetId="4">#REF!</definedName>
    <definedName name="_A100935" localSheetId="2">#REF!</definedName>
    <definedName name="_A100935" localSheetId="3">#REF!</definedName>
    <definedName name="_A1009350" localSheetId="4">#REF!</definedName>
    <definedName name="_A1009350" localSheetId="2">#REF!</definedName>
    <definedName name="_A1009350" localSheetId="3">#REF!</definedName>
    <definedName name="_BD2" localSheetId="4">#REF!</definedName>
    <definedName name="_BD2" localSheetId="2">#REF!</definedName>
    <definedName name="_BD2" localSheetId="3">#REF!</definedName>
    <definedName name="_xlnm._FilterDatabase" localSheetId="5" hidden="1">Composições!$A$3:$H$1991</definedName>
    <definedName name="_xlnm._FilterDatabase" localSheetId="6" hidden="1">'Mapa de Cotação'!$A$2:$J$344</definedName>
    <definedName name="_xlnm._FilterDatabase" localSheetId="9" hidden="1">'SETOP-Tabela Serv.-Dez.2015'!$A$1:$Z$3027</definedName>
    <definedName name="_xlnm._FilterDatabase" localSheetId="7" hidden="1">'SINAPI-Insumos-Mai.2016'!$A$3:$E$4929</definedName>
    <definedName name="_xlnm._FilterDatabase" localSheetId="8" hidden="1">'SINAPI-Tabela-Mai.2016'!$A$3:$E$4901</definedName>
    <definedName name="_MAT1" localSheetId="4">#REF!</definedName>
    <definedName name="_MAT1" localSheetId="2">#REF!</definedName>
    <definedName name="_MAT1" localSheetId="3">#REF!</definedName>
    <definedName name="A" localSheetId="4">#REF!</definedName>
    <definedName name="A" localSheetId="2">#REF!</definedName>
    <definedName name="A" localSheetId="3">#REF!</definedName>
    <definedName name="_xlnm.Print_Area" localSheetId="4">'BDI EQUIP.'!$A$1:$D$33</definedName>
    <definedName name="_xlnm.Print_Area" localSheetId="2">'BDI OBRA'!$A$1:$D$33</definedName>
    <definedName name="_xlnm.Print_Area" localSheetId="3">'BDI PROJETO'!$A$1:$D$30</definedName>
    <definedName name="_xlnm.Print_Area" localSheetId="5">Composições!$A$1:$G$3723</definedName>
    <definedName name="_xlnm.Print_Area" localSheetId="1">'Cronograma 01 Vara'!$A$1:$AC$57</definedName>
    <definedName name="_xlnm.Print_Area" localSheetId="0">'Orçamento 01 Vara'!$A$1:$K$321</definedName>
    <definedName name="_xlnm.Print_Area">#REF!</definedName>
    <definedName name="Área_impressão_IM" localSheetId="4">#REF!</definedName>
    <definedName name="Área_impressão_IM" localSheetId="2">#REF!</definedName>
    <definedName name="Área_impressão_IM" localSheetId="3">#REF!</definedName>
    <definedName name="BANCO" localSheetId="4">#REF!</definedName>
    <definedName name="BANCO" localSheetId="2">#REF!</definedName>
    <definedName name="BANCO" localSheetId="3">#REF!</definedName>
    <definedName name="_xlnm.Database" localSheetId="4">#REF!</definedName>
    <definedName name="_xlnm.Database" localSheetId="1">#REF!</definedName>
    <definedName name="_xlnm.Database" localSheetId="0">#REF!</definedName>
    <definedName name="_xlnm.Database" localSheetId="11">#REF!</definedName>
    <definedName name="_xlnm.Database">#REF!</definedName>
    <definedName name="bdi" localSheetId="4">#REF!</definedName>
    <definedName name="bdi" localSheetId="2">#REF!</definedName>
    <definedName name="bdi" localSheetId="3">#REF!</definedName>
    <definedName name="Bomba_putzmeister" localSheetId="4">#REF!</definedName>
    <definedName name="Bomba_putzmeister" localSheetId="2">#REF!</definedName>
    <definedName name="Bomba_putzmeister" localSheetId="3">#REF!</definedName>
    <definedName name="Código" localSheetId="4">#REF!</definedName>
    <definedName name="Código" localSheetId="2">#REF!</definedName>
    <definedName name="Código" localSheetId="3">#REF!</definedName>
    <definedName name="EQPTO" localSheetId="4">#REF!</definedName>
    <definedName name="EQPTO" localSheetId="2">#REF!</definedName>
    <definedName name="EQPTO" localSheetId="3">#REF!</definedName>
    <definedName name="ESCAV.MEC.CLAM.SHEL.DEP.LAT" localSheetId="4">#REF!</definedName>
    <definedName name="ESCAV.MEC.CLAM.SHEL.DEP.LAT" localSheetId="2">#REF!</definedName>
    <definedName name="ESCAV.MEC.CLAM.SHEL.DEP.LAT" localSheetId="3">#REF!</definedName>
    <definedName name="ESCAV.MEC.RETRO.DEP.LAT" localSheetId="4">#REF!</definedName>
    <definedName name="ESCAV.MEC.RETRO.DEP.LAT" localSheetId="2">#REF!</definedName>
    <definedName name="ESCAV.MEC.RETRO.DEP.LAT" localSheetId="3">#REF!</definedName>
    <definedName name="esp" localSheetId="4">#REF!</definedName>
    <definedName name="esp" localSheetId="1">#REF!</definedName>
    <definedName name="esp" localSheetId="0">#REF!</definedName>
    <definedName name="esp">#REF!</definedName>
    <definedName name="Excel_BuiltIn_Print_Area_1_1" localSheetId="4">#REF!</definedName>
    <definedName name="Excel_BuiltIn_Print_Area_1_1" localSheetId="2">#REF!</definedName>
    <definedName name="Excel_BuiltIn_Print_Area_1_1" localSheetId="3">#REF!</definedName>
    <definedName name="gen" localSheetId="4">#REF!</definedName>
    <definedName name="gen" localSheetId="2">#REF!</definedName>
    <definedName name="gen" localSheetId="3">#REF!</definedName>
    <definedName name="insumos" localSheetId="4">#REF!</definedName>
    <definedName name="insumos" localSheetId="2">#REF!</definedName>
    <definedName name="insumos" localSheetId="3">#REF!</definedName>
    <definedName name="ISOPOR" localSheetId="4">'[1]Lajes-1º Teto'!#REF!</definedName>
    <definedName name="ISOPOR" localSheetId="1">'[1]Lajes-1º Teto'!#REF!</definedName>
    <definedName name="ISOPOR" localSheetId="0">'[1]Lajes-1º Teto'!#REF!</definedName>
    <definedName name="ISOPOR">'[1]Lajes-1º Teto'!#REF!</definedName>
    <definedName name="ITEM" localSheetId="4">#REF!</definedName>
    <definedName name="ITEM" localSheetId="2">#REF!</definedName>
    <definedName name="ITEM" localSheetId="3">#REF!</definedName>
    <definedName name="MAT" localSheetId="4">#REF!</definedName>
    <definedName name="MAT" localSheetId="2">#REF!</definedName>
    <definedName name="MAT" localSheetId="3">#REF!</definedName>
    <definedName name="MO" localSheetId="4">#REF!</definedName>
    <definedName name="MO" localSheetId="2">#REF!</definedName>
    <definedName name="MO" localSheetId="3">#REF!</definedName>
    <definedName name="MODELO" localSheetId="4">#REF!</definedName>
    <definedName name="MODELO" localSheetId="1">#REF!</definedName>
    <definedName name="MODELO" localSheetId="0">#REF!</definedName>
    <definedName name="MODELO">#REF!</definedName>
    <definedName name="PL_ABC" localSheetId="4">#REF!</definedName>
    <definedName name="PL_ABC" localSheetId="2">#REF!</definedName>
    <definedName name="PL_ABC" localSheetId="3">#REF!</definedName>
    <definedName name="planilha" localSheetId="4">#REF!</definedName>
    <definedName name="planilha" localSheetId="2">#REF!</definedName>
    <definedName name="planilha" localSheetId="3">#REF!</definedName>
    <definedName name="RES_CPS" localSheetId="4">#REF!</definedName>
    <definedName name="RES_CPS" localSheetId="2">#REF!</definedName>
    <definedName name="RES_CPS" localSheetId="3">#REF!</definedName>
    <definedName name="sdf" localSheetId="4">#REF!</definedName>
    <definedName name="sdf" localSheetId="2">#REF!</definedName>
    <definedName name="sdf" localSheetId="3">#REF!</definedName>
    <definedName name="serv" localSheetId="4">#REF!</definedName>
    <definedName name="serv" localSheetId="2">#REF!</definedName>
    <definedName name="serv" localSheetId="3">#REF!</definedName>
    <definedName name="tab" localSheetId="4">#REF!</definedName>
    <definedName name="tab" localSheetId="2">#REF!</definedName>
    <definedName name="tab" localSheetId="3">#REF!</definedName>
    <definedName name="_xlnm.Print_Titles" localSheetId="5">Composições!$1:$1</definedName>
    <definedName name="_xlnm.Print_Titles" localSheetId="1">'Cronograma 01 Vara'!$A:$D</definedName>
    <definedName name="_xlnm.Print_Titles" localSheetId="6">'Mapa de Cotação'!$1:$1</definedName>
    <definedName name="_xlnm.Print_Titles" localSheetId="0">'Orçamento 01 Vara'!$13:$15</definedName>
    <definedName name="total" localSheetId="4">#REF!</definedName>
    <definedName name="total" localSheetId="2">#REF!</definedName>
    <definedName name="total" localSheetId="3">#REF!</definedName>
  </definedNames>
  <calcPr calcId="125725"/>
</workbook>
</file>

<file path=xl/calcChain.xml><?xml version="1.0" encoding="utf-8"?>
<calcChain xmlns="http://schemas.openxmlformats.org/spreadsheetml/2006/main">
  <c r="X48" i="37"/>
  <c r="V48"/>
  <c r="T48"/>
  <c r="R48"/>
  <c r="P48"/>
  <c r="N48"/>
  <c r="L48"/>
  <c r="J48"/>
  <c r="H48"/>
  <c r="F48"/>
  <c r="AA48"/>
  <c r="Y48"/>
  <c r="W48"/>
  <c r="U48"/>
  <c r="S48"/>
  <c r="Q48"/>
  <c r="O48"/>
  <c r="M48"/>
  <c r="K48"/>
  <c r="I48"/>
  <c r="G48"/>
  <c r="E48"/>
  <c r="AG48"/>
  <c r="AC46"/>
  <c r="AB46"/>
  <c r="Z46"/>
  <c r="X46"/>
  <c r="V46"/>
  <c r="AC44"/>
  <c r="Z44"/>
  <c r="AB44"/>
  <c r="AC18"/>
  <c r="AB18"/>
  <c r="Z18"/>
  <c r="AC16"/>
  <c r="AB16"/>
  <c r="F16"/>
  <c r="AA14"/>
  <c r="Y14"/>
  <c r="W14"/>
  <c r="U14"/>
  <c r="S14"/>
  <c r="Q14"/>
  <c r="O14"/>
  <c r="M14"/>
  <c r="K14"/>
  <c r="I14"/>
  <c r="G14"/>
  <c r="AG14"/>
  <c r="AF15"/>
  <c r="X12"/>
  <c r="V12"/>
  <c r="T12"/>
  <c r="R12"/>
  <c r="P12"/>
  <c r="N12"/>
  <c r="L12"/>
  <c r="J12"/>
  <c r="H12"/>
  <c r="F12"/>
  <c r="AA12"/>
  <c r="Y12"/>
  <c r="W12"/>
  <c r="U12"/>
  <c r="S12"/>
  <c r="Q12"/>
  <c r="O12"/>
  <c r="M12"/>
  <c r="K12"/>
  <c r="I12"/>
  <c r="G12"/>
  <c r="E12"/>
  <c r="J298" i="36"/>
  <c r="C48" i="37" s="1"/>
  <c r="I298" i="36"/>
  <c r="H298"/>
  <c r="J292"/>
  <c r="I292"/>
  <c r="H292"/>
  <c r="J280"/>
  <c r="I280"/>
  <c r="H280"/>
  <c r="J274"/>
  <c r="I274"/>
  <c r="H274"/>
  <c r="J232"/>
  <c r="I232"/>
  <c r="H232"/>
  <c r="J219"/>
  <c r="I219"/>
  <c r="H219"/>
  <c r="J205"/>
  <c r="I205"/>
  <c r="H205"/>
  <c r="J190"/>
  <c r="I190"/>
  <c r="H190"/>
  <c r="J177"/>
  <c r="I177"/>
  <c r="H177"/>
  <c r="J170"/>
  <c r="I170"/>
  <c r="H170"/>
  <c r="J154"/>
  <c r="I154"/>
  <c r="H154"/>
  <c r="J144"/>
  <c r="I144"/>
  <c r="H144"/>
  <c r="J135"/>
  <c r="I135"/>
  <c r="H135"/>
  <c r="I97"/>
  <c r="H97"/>
  <c r="I82"/>
  <c r="H82"/>
  <c r="I68"/>
  <c r="H68"/>
  <c r="I60"/>
  <c r="H60"/>
  <c r="I34"/>
  <c r="H34"/>
  <c r="C46" i="37"/>
  <c r="C44"/>
  <c r="J97" i="36"/>
  <c r="J82"/>
  <c r="J68"/>
  <c r="C18" i="37" s="1"/>
  <c r="J60" i="36"/>
  <c r="C16" i="37" s="1"/>
  <c r="J34" i="36"/>
  <c r="C12" i="37" s="1"/>
  <c r="B48"/>
  <c r="A48"/>
  <c r="B46"/>
  <c r="A46"/>
  <c r="B44"/>
  <c r="A44"/>
  <c r="A42"/>
  <c r="A40"/>
  <c r="A38"/>
  <c r="A36"/>
  <c r="A34"/>
  <c r="A32"/>
  <c r="A30"/>
  <c r="A28"/>
  <c r="A26"/>
  <c r="B18"/>
  <c r="A18"/>
  <c r="B16"/>
  <c r="A16"/>
  <c r="B14"/>
  <c r="A14"/>
  <c r="B12"/>
  <c r="A12"/>
  <c r="G296" i="36" l="1"/>
  <c r="H296"/>
  <c r="H290"/>
  <c r="F3468" i="27"/>
  <c r="F3459"/>
  <c r="F3432"/>
  <c r="F3423"/>
  <c r="F2837"/>
  <c r="F3308"/>
  <c r="F3289"/>
  <c r="F2828"/>
  <c r="G209" i="36"/>
  <c r="H209" s="1"/>
  <c r="F2661" i="27"/>
  <c r="F2645"/>
  <c r="F2636"/>
  <c r="G66" i="36"/>
  <c r="H66" s="1"/>
  <c r="G58"/>
  <c r="H58" s="1"/>
  <c r="G3712" i="27"/>
  <c r="G3710"/>
  <c r="F3710"/>
  <c r="G3709"/>
  <c r="F3709"/>
  <c r="F3708"/>
  <c r="G3708" s="1"/>
  <c r="A3712"/>
  <c r="G3706"/>
  <c r="G63" i="36"/>
  <c r="H63" s="1"/>
  <c r="G53"/>
  <c r="H53" s="1"/>
  <c r="G40" l="1"/>
  <c r="H40" s="1"/>
  <c r="H32"/>
  <c r="H31"/>
  <c r="H30"/>
  <c r="H29"/>
  <c r="A3702" i="27"/>
  <c r="G3700"/>
  <c r="G3698"/>
  <c r="G19" i="36"/>
  <c r="H19" s="1"/>
  <c r="G3702" i="27" l="1"/>
  <c r="G28" i="36" s="1"/>
  <c r="H28" s="1"/>
  <c r="G230" l="1"/>
  <c r="G2501" i="27"/>
  <c r="B28" i="37"/>
  <c r="G149" i="36"/>
  <c r="H149" s="1"/>
  <c r="T2" i="37"/>
  <c r="AG40"/>
  <c r="AG27"/>
  <c r="W26" s="1"/>
  <c r="K24"/>
  <c r="AG25"/>
  <c r="M24" s="1"/>
  <c r="B42"/>
  <c r="B40"/>
  <c r="B38"/>
  <c r="B36"/>
  <c r="B34"/>
  <c r="B32"/>
  <c r="B30"/>
  <c r="B26"/>
  <c r="B24"/>
  <c r="B22"/>
  <c r="B20"/>
  <c r="A24"/>
  <c r="A22"/>
  <c r="A20"/>
  <c r="A6"/>
  <c r="A4"/>
  <c r="A3"/>
  <c r="A2" i="25"/>
  <c r="A2" i="35"/>
  <c r="G210" i="36"/>
  <c r="H210" s="1"/>
  <c r="G78"/>
  <c r="H78" s="1"/>
  <c r="G77"/>
  <c r="H77" s="1"/>
  <c r="H76"/>
  <c r="G75"/>
  <c r="G74"/>
  <c r="F160"/>
  <c r="AA24" i="37" l="1"/>
  <c r="U24"/>
  <c r="S28"/>
  <c r="AA26"/>
  <c r="U28"/>
  <c r="Y24"/>
  <c r="W24"/>
  <c r="W28"/>
  <c r="Q24"/>
  <c r="Y26"/>
  <c r="S24"/>
  <c r="O24"/>
  <c r="F130" i="36"/>
  <c r="F131"/>
  <c r="F133" s="1"/>
  <c r="F193"/>
  <c r="F194"/>
  <c r="F195" s="1"/>
  <c r="F203"/>
  <c r="F132" l="1"/>
  <c r="W42" i="37"/>
  <c r="AG42"/>
  <c r="Y42" s="1"/>
  <c r="W38"/>
  <c r="Q38"/>
  <c r="AG38"/>
  <c r="AA38" s="1"/>
  <c r="AG34"/>
  <c r="AG31"/>
  <c r="U32" s="1"/>
  <c r="AG12"/>
  <c r="AE40"/>
  <c r="AE30"/>
  <c r="AE26"/>
  <c r="AE24"/>
  <c r="AE22"/>
  <c r="I10" i="36"/>
  <c r="H272"/>
  <c r="H270"/>
  <c r="G254"/>
  <c r="H254" s="1"/>
  <c r="H253"/>
  <c r="G250"/>
  <c r="H250" s="1"/>
  <c r="H249"/>
  <c r="G248"/>
  <c r="H248" s="1"/>
  <c r="G237"/>
  <c r="H237" s="1"/>
  <c r="G203"/>
  <c r="G201"/>
  <c r="H201" s="1"/>
  <c r="G200"/>
  <c r="H199"/>
  <c r="H198"/>
  <c r="H188"/>
  <c r="G187"/>
  <c r="H187" s="1"/>
  <c r="G186"/>
  <c r="H186" s="1"/>
  <c r="H184"/>
  <c r="G181"/>
  <c r="H181" s="1"/>
  <c r="G95"/>
  <c r="G94"/>
  <c r="I428" i="28"/>
  <c r="I429"/>
  <c r="F3693" i="27"/>
  <c r="G3693" s="1"/>
  <c r="I657" i="28"/>
  <c r="A657"/>
  <c r="B656"/>
  <c r="J3695" i="27"/>
  <c r="A3695"/>
  <c r="G3690"/>
  <c r="I473" i="28"/>
  <c r="I474"/>
  <c r="B476"/>
  <c r="A477"/>
  <c r="I482"/>
  <c r="I483"/>
  <c r="I486" s="1"/>
  <c r="B485"/>
  <c r="A486"/>
  <c r="I438"/>
  <c r="I437"/>
  <c r="G2855" i="27"/>
  <c r="E2857"/>
  <c r="F2857"/>
  <c r="E2858"/>
  <c r="F2858"/>
  <c r="E2859"/>
  <c r="F2859"/>
  <c r="G2859" s="1"/>
  <c r="F2860"/>
  <c r="G2860" s="1"/>
  <c r="A2862"/>
  <c r="E3685"/>
  <c r="G3685" s="1"/>
  <c r="J3687"/>
  <c r="A3687"/>
  <c r="G3683"/>
  <c r="E3678"/>
  <c r="G3678" s="1"/>
  <c r="I3680" s="1"/>
  <c r="J3680"/>
  <c r="A3680"/>
  <c r="G3676"/>
  <c r="G3671"/>
  <c r="I3673" s="1"/>
  <c r="J3673"/>
  <c r="A3673"/>
  <c r="G3669"/>
  <c r="E3664"/>
  <c r="G3664"/>
  <c r="I3666" s="1"/>
  <c r="J3666"/>
  <c r="A3666"/>
  <c r="G3662"/>
  <c r="E3657"/>
  <c r="G3657" s="1"/>
  <c r="J3659"/>
  <c r="A3659"/>
  <c r="G3655"/>
  <c r="E3650"/>
  <c r="G3650" s="1"/>
  <c r="J3652"/>
  <c r="A3652"/>
  <c r="G3648"/>
  <c r="E3643"/>
  <c r="G3643" s="1"/>
  <c r="I3645" s="1"/>
  <c r="J3645"/>
  <c r="A3645"/>
  <c r="G3641"/>
  <c r="E3636"/>
  <c r="G3636" s="1"/>
  <c r="J3638"/>
  <c r="A3638"/>
  <c r="G3634"/>
  <c r="E3629"/>
  <c r="G3629" s="1"/>
  <c r="I3631" s="1"/>
  <c r="J3631"/>
  <c r="A3631"/>
  <c r="G3627"/>
  <c r="E3622"/>
  <c r="G3622" s="1"/>
  <c r="I3624" s="1"/>
  <c r="J3624"/>
  <c r="A3624"/>
  <c r="G3620"/>
  <c r="E2670"/>
  <c r="G2670" s="1"/>
  <c r="I648" i="28"/>
  <c r="A648"/>
  <c r="B647"/>
  <c r="J3617" i="27"/>
  <c r="A3617"/>
  <c r="G3613"/>
  <c r="I639" i="28"/>
  <c r="A639"/>
  <c r="B638"/>
  <c r="A3610" i="27"/>
  <c r="G3606"/>
  <c r="E3596"/>
  <c r="E3601"/>
  <c r="E3600"/>
  <c r="G3600" s="1"/>
  <c r="E3599"/>
  <c r="E3598"/>
  <c r="E3597"/>
  <c r="E3595"/>
  <c r="E3594"/>
  <c r="E3593"/>
  <c r="A3603"/>
  <c r="F3601"/>
  <c r="F3599"/>
  <c r="G3599" s="1"/>
  <c r="F3598"/>
  <c r="G3598" s="1"/>
  <c r="F3597"/>
  <c r="G3597" s="1"/>
  <c r="F3596"/>
  <c r="F3595"/>
  <c r="F3594"/>
  <c r="F3593"/>
  <c r="G3591"/>
  <c r="I630" i="28"/>
  <c r="A630"/>
  <c r="B629"/>
  <c r="A3588" i="27"/>
  <c r="F3586"/>
  <c r="G3586" s="1"/>
  <c r="F3585"/>
  <c r="G3585" s="1"/>
  <c r="F3583"/>
  <c r="G3583" s="1"/>
  <c r="F3582"/>
  <c r="G3582" s="1"/>
  <c r="G3580"/>
  <c r="A621" i="28"/>
  <c r="B620"/>
  <c r="I621"/>
  <c r="J3577" i="27"/>
  <c r="I3577"/>
  <c r="A3577"/>
  <c r="G3573"/>
  <c r="E3560"/>
  <c r="E3559"/>
  <c r="F3560"/>
  <c r="F3559"/>
  <c r="F3568"/>
  <c r="J3570"/>
  <c r="I3570"/>
  <c r="A3570"/>
  <c r="F3567"/>
  <c r="G3565"/>
  <c r="J3562"/>
  <c r="I3562"/>
  <c r="A3562"/>
  <c r="G3557"/>
  <c r="E3551"/>
  <c r="E3552"/>
  <c r="G3552" s="1"/>
  <c r="A3554"/>
  <c r="F3551"/>
  <c r="G3549"/>
  <c r="E3544"/>
  <c r="E3543"/>
  <c r="J3546"/>
  <c r="I3546"/>
  <c r="A3546"/>
  <c r="F3544"/>
  <c r="F3543"/>
  <c r="G3541"/>
  <c r="E3536"/>
  <c r="G3536" s="1"/>
  <c r="G3538" s="1"/>
  <c r="J3538"/>
  <c r="A3538"/>
  <c r="G3534"/>
  <c r="E3529"/>
  <c r="E3528"/>
  <c r="E3527"/>
  <c r="E3525"/>
  <c r="E3524"/>
  <c r="E3523"/>
  <c r="E3521"/>
  <c r="E3520"/>
  <c r="E3519"/>
  <c r="E3518"/>
  <c r="A3531"/>
  <c r="F3529"/>
  <c r="F3528"/>
  <c r="F3527"/>
  <c r="F3526"/>
  <c r="G3526" s="1"/>
  <c r="F3525"/>
  <c r="F3524"/>
  <c r="F3523"/>
  <c r="F3522"/>
  <c r="G3522" s="1"/>
  <c r="F3521"/>
  <c r="F3520"/>
  <c r="F3519"/>
  <c r="F3518"/>
  <c r="G3516"/>
  <c r="E3510"/>
  <c r="E3509"/>
  <c r="F3510"/>
  <c r="F3509"/>
  <c r="J3513"/>
  <c r="I3513"/>
  <c r="A3513"/>
  <c r="G3511"/>
  <c r="G3507"/>
  <c r="F3349"/>
  <c r="G3349" s="1"/>
  <c r="E3348"/>
  <c r="E3347"/>
  <c r="I446" i="28"/>
  <c r="I450"/>
  <c r="I537"/>
  <c r="I540" s="1"/>
  <c r="I536"/>
  <c r="I528"/>
  <c r="I527"/>
  <c r="I510"/>
  <c r="I509"/>
  <c r="I513" s="1"/>
  <c r="I501"/>
  <c r="I500"/>
  <c r="I492"/>
  <c r="I491"/>
  <c r="I495" s="1"/>
  <c r="I465"/>
  <c r="I464"/>
  <c r="I456"/>
  <c r="I455"/>
  <c r="E3200" i="27"/>
  <c r="E3199"/>
  <c r="E3198"/>
  <c r="E3197"/>
  <c r="I612" i="28"/>
  <c r="A612"/>
  <c r="B611"/>
  <c r="I603"/>
  <c r="F3477" i="27" s="1"/>
  <c r="G3477" s="1"/>
  <c r="I3479" s="1"/>
  <c r="A603" i="28"/>
  <c r="B602"/>
  <c r="I594"/>
  <c r="A594"/>
  <c r="B593"/>
  <c r="I585"/>
  <c r="A585"/>
  <c r="B584"/>
  <c r="I576"/>
  <c r="A576"/>
  <c r="B575"/>
  <c r="I567"/>
  <c r="A567"/>
  <c r="B566"/>
  <c r="I558"/>
  <c r="G3432" i="27" s="1"/>
  <c r="I3434" s="1"/>
  <c r="A558" i="28"/>
  <c r="B557"/>
  <c r="I549"/>
  <c r="A549"/>
  <c r="B548"/>
  <c r="A540"/>
  <c r="B539"/>
  <c r="A531"/>
  <c r="B530"/>
  <c r="I522"/>
  <c r="A522"/>
  <c r="B521"/>
  <c r="A513"/>
  <c r="B512"/>
  <c r="A504"/>
  <c r="B503"/>
  <c r="A495"/>
  <c r="B494"/>
  <c r="A468"/>
  <c r="B467"/>
  <c r="A459"/>
  <c r="F3441" i="27" s="1"/>
  <c r="G3441" s="1"/>
  <c r="I3443" s="1"/>
  <c r="B458" i="28"/>
  <c r="A450"/>
  <c r="B449"/>
  <c r="A441"/>
  <c r="B440"/>
  <c r="A432"/>
  <c r="B431"/>
  <c r="F3111" i="27"/>
  <c r="E3111"/>
  <c r="E3110"/>
  <c r="E3109"/>
  <c r="E3108"/>
  <c r="F3494"/>
  <c r="G3494" s="1"/>
  <c r="J3496" s="1"/>
  <c r="F3485"/>
  <c r="G3485" s="1"/>
  <c r="F3486"/>
  <c r="G3486" s="1"/>
  <c r="F3487"/>
  <c r="G3487" s="1"/>
  <c r="F3484"/>
  <c r="G3484" s="1"/>
  <c r="J3504"/>
  <c r="I3504"/>
  <c r="A3504"/>
  <c r="G3502"/>
  <c r="G3501"/>
  <c r="G3499"/>
  <c r="I3496"/>
  <c r="A3496"/>
  <c r="G3492"/>
  <c r="J3489"/>
  <c r="I3489"/>
  <c r="A3489"/>
  <c r="G3482"/>
  <c r="F55"/>
  <c r="G55" s="1"/>
  <c r="G57" s="1"/>
  <c r="G26" i="36" s="1"/>
  <c r="H26" s="1"/>
  <c r="F48" i="27"/>
  <c r="F41"/>
  <c r="A57"/>
  <c r="G53"/>
  <c r="A50"/>
  <c r="E48"/>
  <c r="G46"/>
  <c r="A43"/>
  <c r="E41"/>
  <c r="G39"/>
  <c r="F27"/>
  <c r="G27" s="1"/>
  <c r="G29" s="1"/>
  <c r="F20"/>
  <c r="G20" s="1"/>
  <c r="G22" s="1"/>
  <c r="G21" i="36" s="1"/>
  <c r="H21" s="1"/>
  <c r="F13" i="27"/>
  <c r="G13" s="1"/>
  <c r="G15" s="1"/>
  <c r="G20" i="36" s="1"/>
  <c r="H20" s="1"/>
  <c r="F6" i="27"/>
  <c r="G6" s="1"/>
  <c r="G8" s="1"/>
  <c r="J8" s="1"/>
  <c r="F34"/>
  <c r="G34" s="1"/>
  <c r="G36" s="1"/>
  <c r="G23" i="36" s="1"/>
  <c r="H23" s="1"/>
  <c r="A36" i="27"/>
  <c r="G32"/>
  <c r="A29"/>
  <c r="G25"/>
  <c r="A22"/>
  <c r="G18"/>
  <c r="A15"/>
  <c r="G11"/>
  <c r="A8"/>
  <c r="G4"/>
  <c r="F1980"/>
  <c r="G1980" s="1"/>
  <c r="F1979"/>
  <c r="G1979" s="1"/>
  <c r="F1978"/>
  <c r="G1978" s="1"/>
  <c r="F1977"/>
  <c r="G1977" s="1"/>
  <c r="F630"/>
  <c r="G630" s="1"/>
  <c r="F631"/>
  <c r="G631" s="1"/>
  <c r="A3479"/>
  <c r="F3476"/>
  <c r="G3476" s="1"/>
  <c r="F3475"/>
  <c r="G3475" s="1"/>
  <c r="G3473"/>
  <c r="A3470"/>
  <c r="F3467"/>
  <c r="G3467" s="1"/>
  <c r="F3466"/>
  <c r="G3466" s="1"/>
  <c r="G3464"/>
  <c r="A3461"/>
  <c r="F3458"/>
  <c r="G3458" s="1"/>
  <c r="F3457"/>
  <c r="G3457" s="1"/>
  <c r="G3455"/>
  <c r="A3452"/>
  <c r="F3449"/>
  <c r="G3449" s="1"/>
  <c r="F3448"/>
  <c r="G3448" s="1"/>
  <c r="G3446"/>
  <c r="A3443"/>
  <c r="F3440"/>
  <c r="G3440" s="1"/>
  <c r="F3439"/>
  <c r="G3439" s="1"/>
  <c r="G3437"/>
  <c r="A3434"/>
  <c r="F3431"/>
  <c r="G3431" s="1"/>
  <c r="F3430"/>
  <c r="G3430" s="1"/>
  <c r="G3428"/>
  <c r="I144" i="28"/>
  <c r="A971" i="27"/>
  <c r="F969"/>
  <c r="G969" s="1"/>
  <c r="F968"/>
  <c r="G968" s="1"/>
  <c r="I971" s="1"/>
  <c r="F967"/>
  <c r="G967" s="1"/>
  <c r="F966"/>
  <c r="G966" s="1"/>
  <c r="G964"/>
  <c r="A981"/>
  <c r="F979"/>
  <c r="G979" s="1"/>
  <c r="F978"/>
  <c r="G978" s="1"/>
  <c r="F977"/>
  <c r="G977" s="1"/>
  <c r="F976"/>
  <c r="G976" s="1"/>
  <c r="G974"/>
  <c r="I3416"/>
  <c r="A3416"/>
  <c r="F3414"/>
  <c r="G3414" s="1"/>
  <c r="F3413"/>
  <c r="G3413" s="1"/>
  <c r="G3411"/>
  <c r="I3408"/>
  <c r="A3408"/>
  <c r="F3406"/>
  <c r="G3406" s="1"/>
  <c r="F3405"/>
  <c r="G3405" s="1"/>
  <c r="J3408" s="1"/>
  <c r="G3403"/>
  <c r="F1315"/>
  <c r="G1315" s="1"/>
  <c r="I1317" s="1"/>
  <c r="F1314"/>
  <c r="G1314" s="1"/>
  <c r="F1313"/>
  <c r="G1313" s="1"/>
  <c r="A1317"/>
  <c r="G1311"/>
  <c r="A1358"/>
  <c r="F1356"/>
  <c r="G1356" s="1"/>
  <c r="G1358" s="1"/>
  <c r="J1358" s="1"/>
  <c r="G1354"/>
  <c r="C16" i="35"/>
  <c r="F3365" i="27"/>
  <c r="G3365" s="1"/>
  <c r="F3364"/>
  <c r="G3364" s="1"/>
  <c r="F3357"/>
  <c r="G3357" s="1"/>
  <c r="F3356"/>
  <c r="G3356" s="1"/>
  <c r="F3348"/>
  <c r="F3347"/>
  <c r="F3340"/>
  <c r="G3340" s="1"/>
  <c r="F3339"/>
  <c r="G3339" s="1"/>
  <c r="F3332"/>
  <c r="G3332" s="1"/>
  <c r="G3334" s="1"/>
  <c r="F3331"/>
  <c r="G3331" s="1"/>
  <c r="J3334" s="1"/>
  <c r="F3324"/>
  <c r="G3324" s="1"/>
  <c r="F3323"/>
  <c r="G3323" s="1"/>
  <c r="J3326" s="1"/>
  <c r="F3316"/>
  <c r="G3316" s="1"/>
  <c r="F3315"/>
  <c r="G3315" s="1"/>
  <c r="J3318" s="1"/>
  <c r="F3398"/>
  <c r="G3398" s="1"/>
  <c r="F3397"/>
  <c r="G3397" s="1"/>
  <c r="F3396"/>
  <c r="G3396" s="1"/>
  <c r="F3394"/>
  <c r="G3394" s="1"/>
  <c r="F3172"/>
  <c r="F2794"/>
  <c r="G2794" s="1"/>
  <c r="F2795"/>
  <c r="G2795" s="1"/>
  <c r="F2797"/>
  <c r="G2797" s="1"/>
  <c r="F2426"/>
  <c r="G2426" s="1"/>
  <c r="I2428" s="1"/>
  <c r="F2378"/>
  <c r="G2378" s="1"/>
  <c r="G2380" s="1"/>
  <c r="I2380" s="1"/>
  <c r="F2371"/>
  <c r="G2371" s="1"/>
  <c r="G2373" s="1"/>
  <c r="J2373" s="1"/>
  <c r="F2040"/>
  <c r="G2040" s="1"/>
  <c r="G2042" s="1"/>
  <c r="F2033"/>
  <c r="G2033" s="1"/>
  <c r="G2035" s="1"/>
  <c r="F2026"/>
  <c r="G2026" s="1"/>
  <c r="G2028" s="1"/>
  <c r="J2028" s="1"/>
  <c r="F2019"/>
  <c r="G2019" s="1"/>
  <c r="G2021" s="1"/>
  <c r="F1994"/>
  <c r="G1994" s="1"/>
  <c r="G1996" s="1"/>
  <c r="F1852"/>
  <c r="G1852" s="1"/>
  <c r="G1854" s="1"/>
  <c r="F1637"/>
  <c r="G1637" s="1"/>
  <c r="G1639" s="1"/>
  <c r="I1639" s="1"/>
  <c r="F2412"/>
  <c r="G2412" s="1"/>
  <c r="G2414" s="1"/>
  <c r="A2414"/>
  <c r="G2410"/>
  <c r="F1023"/>
  <c r="G1023" s="1"/>
  <c r="F1022"/>
  <c r="G1022" s="1"/>
  <c r="I1025"/>
  <c r="A1025"/>
  <c r="G1020"/>
  <c r="A1958"/>
  <c r="F1956"/>
  <c r="G1956" s="1"/>
  <c r="G1958" s="1"/>
  <c r="I1958" s="1"/>
  <c r="G1954"/>
  <c r="F3395"/>
  <c r="G3395" s="1"/>
  <c r="A3388"/>
  <c r="G3384"/>
  <c r="A3381"/>
  <c r="G3377"/>
  <c r="A3374"/>
  <c r="G3370"/>
  <c r="I3367"/>
  <c r="A3367"/>
  <c r="G3362"/>
  <c r="I3359"/>
  <c r="A3359"/>
  <c r="G3354"/>
  <c r="I3351"/>
  <c r="A3351"/>
  <c r="G3345"/>
  <c r="I3342"/>
  <c r="A3342"/>
  <c r="G3337"/>
  <c r="I3334"/>
  <c r="A3334"/>
  <c r="G3329"/>
  <c r="I3326"/>
  <c r="A3326"/>
  <c r="G3321"/>
  <c r="I3318"/>
  <c r="A3318"/>
  <c r="G3313"/>
  <c r="F2419"/>
  <c r="G2419" s="1"/>
  <c r="G2421" s="1"/>
  <c r="A2421"/>
  <c r="G2417"/>
  <c r="A1001"/>
  <c r="F999"/>
  <c r="G999" s="1"/>
  <c r="F998"/>
  <c r="G998" s="1"/>
  <c r="I1001" s="1"/>
  <c r="F997"/>
  <c r="G997" s="1"/>
  <c r="F996"/>
  <c r="G996" s="1"/>
  <c r="G994"/>
  <c r="F989"/>
  <c r="G989" s="1"/>
  <c r="F1142"/>
  <c r="G1142" s="1"/>
  <c r="F1141"/>
  <c r="G1141" s="1"/>
  <c r="F1140"/>
  <c r="G1140" s="1"/>
  <c r="F1139"/>
  <c r="G1139" s="1"/>
  <c r="J1144" s="1"/>
  <c r="F1132"/>
  <c r="G1132" s="1"/>
  <c r="F1131"/>
  <c r="G1131" s="1"/>
  <c r="F1130"/>
  <c r="G1130" s="1"/>
  <c r="F1129"/>
  <c r="G1129" s="1"/>
  <c r="J1134" s="1"/>
  <c r="A1144"/>
  <c r="G1137"/>
  <c r="A1134"/>
  <c r="G1127"/>
  <c r="F1015"/>
  <c r="G1015" s="1"/>
  <c r="F1014"/>
  <c r="G1014" s="1"/>
  <c r="F1007"/>
  <c r="G1007" s="1"/>
  <c r="F1006"/>
  <c r="G1006" s="1"/>
  <c r="I1017"/>
  <c r="A1017"/>
  <c r="G1012"/>
  <c r="I1009"/>
  <c r="A1009"/>
  <c r="G1004"/>
  <c r="F1059"/>
  <c r="G1059" s="1"/>
  <c r="I1061" s="1"/>
  <c r="F1058"/>
  <c r="G1058" s="1"/>
  <c r="F1057"/>
  <c r="G1057" s="1"/>
  <c r="F1050"/>
  <c r="G1050" s="1"/>
  <c r="I1052" s="1"/>
  <c r="F1049"/>
  <c r="G1049" s="1"/>
  <c r="F1048"/>
  <c r="G1048" s="1"/>
  <c r="A1061"/>
  <c r="G1055"/>
  <c r="A1052"/>
  <c r="G1046"/>
  <c r="F3085"/>
  <c r="G3085" s="1"/>
  <c r="G3084"/>
  <c r="F3083"/>
  <c r="G3083" s="1"/>
  <c r="A645"/>
  <c r="F643"/>
  <c r="G643" s="1"/>
  <c r="F642"/>
  <c r="G642" s="1"/>
  <c r="F641"/>
  <c r="G641" s="1"/>
  <c r="F640"/>
  <c r="G640" s="1"/>
  <c r="F639"/>
  <c r="G639" s="1"/>
  <c r="G637"/>
  <c r="A1301"/>
  <c r="F1299"/>
  <c r="G1299" s="1"/>
  <c r="G1301" s="1"/>
  <c r="J1301" s="1"/>
  <c r="G1297"/>
  <c r="A1308"/>
  <c r="A1294"/>
  <c r="G1304"/>
  <c r="G1290"/>
  <c r="F1292"/>
  <c r="G1292" s="1"/>
  <c r="G1294" s="1"/>
  <c r="F3097"/>
  <c r="G3097" s="1"/>
  <c r="A423" i="28"/>
  <c r="B422"/>
  <c r="I423"/>
  <c r="A3310" i="27"/>
  <c r="F3307"/>
  <c r="G3307" s="1"/>
  <c r="J3310" s="1"/>
  <c r="G3305"/>
  <c r="I410" i="28"/>
  <c r="I414"/>
  <c r="A414"/>
  <c r="B413"/>
  <c r="E3300" i="27"/>
  <c r="F3298"/>
  <c r="G3298" s="1"/>
  <c r="A3302"/>
  <c r="F3300"/>
  <c r="F3299"/>
  <c r="G3299" s="1"/>
  <c r="F3297"/>
  <c r="G3297" s="1"/>
  <c r="G3295"/>
  <c r="I405" i="28"/>
  <c r="A405"/>
  <c r="B404"/>
  <c r="A3292" i="27"/>
  <c r="F3290"/>
  <c r="G3290" s="1"/>
  <c r="F3288"/>
  <c r="G3288" s="1"/>
  <c r="F3287"/>
  <c r="G3287" s="1"/>
  <c r="G3285"/>
  <c r="A723"/>
  <c r="F721"/>
  <c r="G721" s="1"/>
  <c r="F720"/>
  <c r="G720" s="1"/>
  <c r="F719"/>
  <c r="G719" s="1"/>
  <c r="F718"/>
  <c r="G718" s="1"/>
  <c r="G716"/>
  <c r="F2292"/>
  <c r="G2292" s="1"/>
  <c r="F2293"/>
  <c r="G2293" s="1"/>
  <c r="A2296"/>
  <c r="G2294"/>
  <c r="I2296" s="1"/>
  <c r="F2291"/>
  <c r="G2291" s="1"/>
  <c r="G2289"/>
  <c r="F3181"/>
  <c r="E3181"/>
  <c r="I6" i="28"/>
  <c r="I7"/>
  <c r="A9"/>
  <c r="A18"/>
  <c r="I18"/>
  <c r="F2652" i="27"/>
  <c r="G2652" s="1"/>
  <c r="G2654" s="1"/>
  <c r="A27" i="28"/>
  <c r="I27"/>
  <c r="A36"/>
  <c r="I36"/>
  <c r="A45"/>
  <c r="I45"/>
  <c r="A54"/>
  <c r="I54"/>
  <c r="A63"/>
  <c r="I63"/>
  <c r="A72"/>
  <c r="I72"/>
  <c r="A81"/>
  <c r="I81"/>
  <c r="B89"/>
  <c r="A90"/>
  <c r="I90"/>
  <c r="A99"/>
  <c r="I99"/>
  <c r="B107"/>
  <c r="A108"/>
  <c r="I108"/>
  <c r="B116"/>
  <c r="A117"/>
  <c r="I117"/>
  <c r="B125"/>
  <c r="A126"/>
  <c r="I126"/>
  <c r="B134"/>
  <c r="A135"/>
  <c r="I135"/>
  <c r="B143"/>
  <c r="A144"/>
  <c r="B152"/>
  <c r="A153"/>
  <c r="I153"/>
  <c r="B161"/>
  <c r="A162"/>
  <c r="I162"/>
  <c r="B170"/>
  <c r="A171"/>
  <c r="I171"/>
  <c r="I176"/>
  <c r="I177"/>
  <c r="I180" s="1"/>
  <c r="A180"/>
  <c r="I185"/>
  <c r="I189"/>
  <c r="A189"/>
  <c r="A198"/>
  <c r="I198"/>
  <c r="A207"/>
  <c r="I207"/>
  <c r="A216"/>
  <c r="I216"/>
  <c r="A225"/>
  <c r="I225"/>
  <c r="A234"/>
  <c r="I234"/>
  <c r="A243"/>
  <c r="I243"/>
  <c r="A252"/>
  <c r="I252"/>
  <c r="A261"/>
  <c r="I261"/>
  <c r="A270"/>
  <c r="I270"/>
  <c r="A279"/>
  <c r="I279"/>
  <c r="A288"/>
  <c r="I288"/>
  <c r="A297"/>
  <c r="I297"/>
  <c r="A306"/>
  <c r="I306"/>
  <c r="A315"/>
  <c r="I315"/>
  <c r="A324"/>
  <c r="I324"/>
  <c r="A333"/>
  <c r="I333"/>
  <c r="A342"/>
  <c r="I342"/>
  <c r="B350"/>
  <c r="A351"/>
  <c r="I351"/>
  <c r="B359"/>
  <c r="A360"/>
  <c r="I360"/>
  <c r="B368"/>
  <c r="A369"/>
  <c r="I369"/>
  <c r="B377"/>
  <c r="A378"/>
  <c r="I378"/>
  <c r="B386"/>
  <c r="A387"/>
  <c r="I387"/>
  <c r="B395"/>
  <c r="A396"/>
  <c r="I396"/>
  <c r="G60" i="27"/>
  <c r="F62"/>
  <c r="G62" s="1"/>
  <c r="F63"/>
  <c r="G63" s="1"/>
  <c r="F64"/>
  <c r="G64" s="1"/>
  <c r="F65"/>
  <c r="G65" s="1"/>
  <c r="F66"/>
  <c r="G66" s="1"/>
  <c r="F67"/>
  <c r="G67" s="1"/>
  <c r="F68"/>
  <c r="G68" s="1"/>
  <c r="F69"/>
  <c r="G69" s="1"/>
  <c r="A71"/>
  <c r="G74"/>
  <c r="F76"/>
  <c r="G76" s="1"/>
  <c r="F77"/>
  <c r="G77" s="1"/>
  <c r="F78"/>
  <c r="G78" s="1"/>
  <c r="F79"/>
  <c r="G79" s="1"/>
  <c r="F80"/>
  <c r="G80" s="1"/>
  <c r="F81"/>
  <c r="G81" s="1"/>
  <c r="F82"/>
  <c r="G82" s="1"/>
  <c r="F83"/>
  <c r="G83" s="1"/>
  <c r="F84"/>
  <c r="G84" s="1"/>
  <c r="F85"/>
  <c r="G85" s="1"/>
  <c r="F86"/>
  <c r="G86" s="1"/>
  <c r="F87"/>
  <c r="G87" s="1"/>
  <c r="F88"/>
  <c r="G88" s="1"/>
  <c r="F89"/>
  <c r="G89" s="1"/>
  <c r="F90"/>
  <c r="G90" s="1"/>
  <c r="F91"/>
  <c r="G91" s="1"/>
  <c r="F92"/>
  <c r="G92" s="1"/>
  <c r="F93"/>
  <c r="G93" s="1"/>
  <c r="F94"/>
  <c r="G94" s="1"/>
  <c r="F95"/>
  <c r="G95" s="1"/>
  <c r="F96"/>
  <c r="G96" s="1"/>
  <c r="F97"/>
  <c r="G97" s="1"/>
  <c r="F98"/>
  <c r="G98" s="1"/>
  <c r="F99"/>
  <c r="G99" s="1"/>
  <c r="F100"/>
  <c r="G100" s="1"/>
  <c r="F101"/>
  <c r="G101" s="1"/>
  <c r="F102"/>
  <c r="G102" s="1"/>
  <c r="F103"/>
  <c r="G103" s="1"/>
  <c r="F104"/>
  <c r="G104" s="1"/>
  <c r="F105"/>
  <c r="G105" s="1"/>
  <c r="F106"/>
  <c r="G106" s="1"/>
  <c r="A108"/>
  <c r="G111"/>
  <c r="F113"/>
  <c r="G113" s="1"/>
  <c r="F114"/>
  <c r="G114" s="1"/>
  <c r="F115"/>
  <c r="G115" s="1"/>
  <c r="F116"/>
  <c r="G116" s="1"/>
  <c r="F117"/>
  <c r="G117" s="1"/>
  <c r="F118"/>
  <c r="G118" s="1"/>
  <c r="F119"/>
  <c r="G119" s="1"/>
  <c r="F120"/>
  <c r="G120" s="1"/>
  <c r="F121"/>
  <c r="G121" s="1"/>
  <c r="F122"/>
  <c r="G122" s="1"/>
  <c r="F123"/>
  <c r="G123" s="1"/>
  <c r="F124"/>
  <c r="G124" s="1"/>
  <c r="F125"/>
  <c r="G125" s="1"/>
  <c r="A127"/>
  <c r="G130"/>
  <c r="F132"/>
  <c r="G132" s="1"/>
  <c r="F133"/>
  <c r="G133" s="1"/>
  <c r="F134"/>
  <c r="G134" s="1"/>
  <c r="F135"/>
  <c r="G135" s="1"/>
  <c r="F136"/>
  <c r="G136" s="1"/>
  <c r="F137"/>
  <c r="G137" s="1"/>
  <c r="F138"/>
  <c r="G138" s="1"/>
  <c r="A140"/>
  <c r="G143"/>
  <c r="F145"/>
  <c r="G145" s="1"/>
  <c r="F146"/>
  <c r="G146" s="1"/>
  <c r="F147"/>
  <c r="G147" s="1"/>
  <c r="F148"/>
  <c r="G148" s="1"/>
  <c r="F149"/>
  <c r="G149" s="1"/>
  <c r="F150"/>
  <c r="G150" s="1"/>
  <c r="F151"/>
  <c r="G151" s="1"/>
  <c r="F152"/>
  <c r="G152" s="1"/>
  <c r="F153"/>
  <c r="G153" s="1"/>
  <c r="F154"/>
  <c r="G154" s="1"/>
  <c r="F155"/>
  <c r="G155" s="1"/>
  <c r="F156"/>
  <c r="G156" s="1"/>
  <c r="F157"/>
  <c r="G157" s="1"/>
  <c r="F158"/>
  <c r="G158" s="1"/>
  <c r="A160"/>
  <c r="G163"/>
  <c r="F165"/>
  <c r="G165" s="1"/>
  <c r="G167" s="1"/>
  <c r="J167" s="1"/>
  <c r="A167"/>
  <c r="G170"/>
  <c r="F172"/>
  <c r="G172" s="1"/>
  <c r="F173"/>
  <c r="G173" s="1"/>
  <c r="F174"/>
  <c r="G174" s="1"/>
  <c r="F175"/>
  <c r="G175" s="1"/>
  <c r="F176"/>
  <c r="G176" s="1"/>
  <c r="F177"/>
  <c r="G177" s="1"/>
  <c r="A179"/>
  <c r="G182"/>
  <c r="F184"/>
  <c r="G184" s="1"/>
  <c r="F185"/>
  <c r="G185" s="1"/>
  <c r="F186"/>
  <c r="G186" s="1"/>
  <c r="F187"/>
  <c r="G187" s="1"/>
  <c r="F188"/>
  <c r="G188" s="1"/>
  <c r="F189"/>
  <c r="G189" s="1"/>
  <c r="F190"/>
  <c r="G190" s="1"/>
  <c r="A192"/>
  <c r="G195"/>
  <c r="F197"/>
  <c r="G197" s="1"/>
  <c r="F198"/>
  <c r="G198" s="1"/>
  <c r="F199"/>
  <c r="G199" s="1"/>
  <c r="F200"/>
  <c r="G200" s="1"/>
  <c r="F201"/>
  <c r="G201" s="1"/>
  <c r="F202"/>
  <c r="G202" s="1"/>
  <c r="F203"/>
  <c r="G203" s="1"/>
  <c r="F204"/>
  <c r="G204" s="1"/>
  <c r="A206"/>
  <c r="G209"/>
  <c r="F211"/>
  <c r="G211" s="1"/>
  <c r="F212"/>
  <c r="G212" s="1"/>
  <c r="F213"/>
  <c r="G213" s="1"/>
  <c r="I215" s="1"/>
  <c r="A215"/>
  <c r="G218"/>
  <c r="F220"/>
  <c r="G220" s="1"/>
  <c r="J223" s="1"/>
  <c r="F221"/>
  <c r="G221" s="1"/>
  <c r="I223" s="1"/>
  <c r="A223"/>
  <c r="G226"/>
  <c r="F228"/>
  <c r="G228" s="1"/>
  <c r="J231" s="1"/>
  <c r="F229"/>
  <c r="G229" s="1"/>
  <c r="A231"/>
  <c r="G234"/>
  <c r="F236"/>
  <c r="G236" s="1"/>
  <c r="G238" s="1"/>
  <c r="J238" s="1"/>
  <c r="A238"/>
  <c r="G241"/>
  <c r="F243"/>
  <c r="G243" s="1"/>
  <c r="F244"/>
  <c r="G244" s="1"/>
  <c r="F245"/>
  <c r="G245" s="1"/>
  <c r="J247" s="1"/>
  <c r="A247"/>
  <c r="G250"/>
  <c r="F252"/>
  <c r="G252" s="1"/>
  <c r="G254" s="1"/>
  <c r="J254" s="1"/>
  <c r="A254"/>
  <c r="G257"/>
  <c r="F259"/>
  <c r="G259" s="1"/>
  <c r="G261" s="1"/>
  <c r="J261" s="1"/>
  <c r="A261"/>
  <c r="G264"/>
  <c r="F266"/>
  <c r="G266" s="1"/>
  <c r="G268" s="1"/>
  <c r="J268" s="1"/>
  <c r="A268"/>
  <c r="G271"/>
  <c r="F273"/>
  <c r="G273" s="1"/>
  <c r="G275" s="1"/>
  <c r="J275" s="1"/>
  <c r="A275"/>
  <c r="G278"/>
  <c r="F280"/>
  <c r="G280" s="1"/>
  <c r="G282" s="1"/>
  <c r="A282"/>
  <c r="G285"/>
  <c r="F287"/>
  <c r="G287" s="1"/>
  <c r="I291" s="1"/>
  <c r="F288"/>
  <c r="G288" s="1"/>
  <c r="F289"/>
  <c r="G289" s="1"/>
  <c r="A291"/>
  <c r="G294"/>
  <c r="F296"/>
  <c r="G296" s="1"/>
  <c r="F297"/>
  <c r="G297" s="1"/>
  <c r="F298"/>
  <c r="G298" s="1"/>
  <c r="F299"/>
  <c r="G299" s="1"/>
  <c r="F300"/>
  <c r="G300" s="1"/>
  <c r="F301"/>
  <c r="G301" s="1"/>
  <c r="A303"/>
  <c r="G306"/>
  <c r="F308"/>
  <c r="G308" s="1"/>
  <c r="F309"/>
  <c r="G309" s="1"/>
  <c r="F310"/>
  <c r="G310" s="1"/>
  <c r="F311"/>
  <c r="G311" s="1"/>
  <c r="A313"/>
  <c r="G316"/>
  <c r="F318"/>
  <c r="G318" s="1"/>
  <c r="F319"/>
  <c r="G319" s="1"/>
  <c r="F320"/>
  <c r="G320" s="1"/>
  <c r="F321"/>
  <c r="G321" s="1"/>
  <c r="F322"/>
  <c r="G322" s="1"/>
  <c r="F323"/>
  <c r="G323" s="1"/>
  <c r="A325"/>
  <c r="G328"/>
  <c r="F330"/>
  <c r="G330" s="1"/>
  <c r="F331"/>
  <c r="G331" s="1"/>
  <c r="F332"/>
  <c r="G332" s="1"/>
  <c r="F333"/>
  <c r="G333" s="1"/>
  <c r="F334"/>
  <c r="G334" s="1"/>
  <c r="F335"/>
  <c r="G335" s="1"/>
  <c r="F336"/>
  <c r="G336" s="1"/>
  <c r="F337"/>
  <c r="G337" s="1"/>
  <c r="A339"/>
  <c r="G342"/>
  <c r="F344"/>
  <c r="G344" s="1"/>
  <c r="F345"/>
  <c r="G345" s="1"/>
  <c r="F346"/>
  <c r="G346" s="1"/>
  <c r="F347"/>
  <c r="G347" s="1"/>
  <c r="F348"/>
  <c r="G348" s="1"/>
  <c r="F349"/>
  <c r="G349" s="1"/>
  <c r="A351"/>
  <c r="G354"/>
  <c r="F356"/>
  <c r="G356" s="1"/>
  <c r="F357"/>
  <c r="G357" s="1"/>
  <c r="F358"/>
  <c r="G358" s="1"/>
  <c r="F359"/>
  <c r="G359" s="1"/>
  <c r="F360"/>
  <c r="G360" s="1"/>
  <c r="F361"/>
  <c r="G361" s="1"/>
  <c r="A363"/>
  <c r="G366"/>
  <c r="F368"/>
  <c r="G368" s="1"/>
  <c r="F369"/>
  <c r="G369" s="1"/>
  <c r="F370"/>
  <c r="G370" s="1"/>
  <c r="F371"/>
  <c r="G371" s="1"/>
  <c r="F373"/>
  <c r="G373" s="1"/>
  <c r="A375"/>
  <c r="G378"/>
  <c r="F380"/>
  <c r="G380" s="1"/>
  <c r="F381"/>
  <c r="G381" s="1"/>
  <c r="F382"/>
  <c r="G382" s="1"/>
  <c r="F383"/>
  <c r="G383" s="1"/>
  <c r="F384"/>
  <c r="G384" s="1"/>
  <c r="F385"/>
  <c r="G385" s="1"/>
  <c r="A387"/>
  <c r="G390"/>
  <c r="F392"/>
  <c r="G392" s="1"/>
  <c r="F393"/>
  <c r="G393" s="1"/>
  <c r="F394"/>
  <c r="G394" s="1"/>
  <c r="F395"/>
  <c r="G395" s="1"/>
  <c r="F396"/>
  <c r="G396" s="1"/>
  <c r="F397"/>
  <c r="G397" s="1"/>
  <c r="A399"/>
  <c r="G402"/>
  <c r="F404"/>
  <c r="G404" s="1"/>
  <c r="F405"/>
  <c r="G405" s="1"/>
  <c r="F406"/>
  <c r="G406" s="1"/>
  <c r="F407"/>
  <c r="G407" s="1"/>
  <c r="F408"/>
  <c r="G408" s="1"/>
  <c r="F409"/>
  <c r="G409" s="1"/>
  <c r="A411"/>
  <c r="G414"/>
  <c r="F416"/>
  <c r="G416" s="1"/>
  <c r="F417"/>
  <c r="G417" s="1"/>
  <c r="F418"/>
  <c r="G418" s="1"/>
  <c r="F419"/>
  <c r="G419" s="1"/>
  <c r="A421"/>
  <c r="G424"/>
  <c r="F426"/>
  <c r="G426" s="1"/>
  <c r="F427"/>
  <c r="G427" s="1"/>
  <c r="F428"/>
  <c r="G428" s="1"/>
  <c r="F429"/>
  <c r="G429" s="1"/>
  <c r="A431"/>
  <c r="G434"/>
  <c r="F436"/>
  <c r="G436" s="1"/>
  <c r="G438" s="1"/>
  <c r="A438"/>
  <c r="G441"/>
  <c r="F443"/>
  <c r="G443" s="1"/>
  <c r="G445" s="1"/>
  <c r="A445"/>
  <c r="G448"/>
  <c r="G450"/>
  <c r="G452" s="1"/>
  <c r="A452"/>
  <c r="G455"/>
  <c r="F457"/>
  <c r="G457" s="1"/>
  <c r="F458"/>
  <c r="G458" s="1"/>
  <c r="F459"/>
  <c r="G459" s="1"/>
  <c r="F460"/>
  <c r="G460" s="1"/>
  <c r="F461"/>
  <c r="G461" s="1"/>
  <c r="A463"/>
  <c r="G466"/>
  <c r="F468"/>
  <c r="G468" s="1"/>
  <c r="F469"/>
  <c r="G469" s="1"/>
  <c r="E470"/>
  <c r="F470"/>
  <c r="E471"/>
  <c r="G471" s="1"/>
  <c r="E472"/>
  <c r="F472"/>
  <c r="A474"/>
  <c r="G478"/>
  <c r="F480"/>
  <c r="G480" s="1"/>
  <c r="F481"/>
  <c r="G481" s="1"/>
  <c r="F482"/>
  <c r="G482" s="1"/>
  <c r="E483"/>
  <c r="F483"/>
  <c r="G484"/>
  <c r="A486"/>
  <c r="G490"/>
  <c r="F492"/>
  <c r="G492" s="1"/>
  <c r="F493"/>
  <c r="G493" s="1"/>
  <c r="F494"/>
  <c r="G494" s="1"/>
  <c r="F495"/>
  <c r="G495" s="1"/>
  <c r="A497"/>
  <c r="G500"/>
  <c r="F502"/>
  <c r="G502" s="1"/>
  <c r="F503"/>
  <c r="G503" s="1"/>
  <c r="F504"/>
  <c r="G504" s="1"/>
  <c r="A506"/>
  <c r="G509"/>
  <c r="F511"/>
  <c r="G511" s="1"/>
  <c r="F512"/>
  <c r="G512" s="1"/>
  <c r="F513"/>
  <c r="G513" s="1"/>
  <c r="F514"/>
  <c r="G514" s="1"/>
  <c r="A516"/>
  <c r="G519"/>
  <c r="F521"/>
  <c r="G521" s="1"/>
  <c r="G523" s="1"/>
  <c r="J523" s="1"/>
  <c r="A523"/>
  <c r="G526"/>
  <c r="F528"/>
  <c r="G528" s="1"/>
  <c r="F529"/>
  <c r="G529" s="1"/>
  <c r="F530"/>
  <c r="G530" s="1"/>
  <c r="F531"/>
  <c r="G531" s="1"/>
  <c r="A533"/>
  <c r="G536"/>
  <c r="F538"/>
  <c r="G538" s="1"/>
  <c r="F539"/>
  <c r="G539" s="1"/>
  <c r="F540"/>
  <c r="G540" s="1"/>
  <c r="F541"/>
  <c r="G541" s="1"/>
  <c r="F542"/>
  <c r="G542" s="1"/>
  <c r="F543"/>
  <c r="G543" s="1"/>
  <c r="A545"/>
  <c r="G548"/>
  <c r="F550"/>
  <c r="G550" s="1"/>
  <c r="F551"/>
  <c r="G551" s="1"/>
  <c r="F552"/>
  <c r="G552" s="1"/>
  <c r="I554" s="1"/>
  <c r="A554"/>
  <c r="G557"/>
  <c r="F559"/>
  <c r="G559" s="1"/>
  <c r="F560"/>
  <c r="G560" s="1"/>
  <c r="F561"/>
  <c r="G561" s="1"/>
  <c r="F562"/>
  <c r="G562" s="1"/>
  <c r="F563"/>
  <c r="G563" s="1"/>
  <c r="F564"/>
  <c r="G564" s="1"/>
  <c r="A566"/>
  <c r="G569"/>
  <c r="F571"/>
  <c r="G571" s="1"/>
  <c r="I575" s="1"/>
  <c r="F572"/>
  <c r="G572" s="1"/>
  <c r="F573"/>
  <c r="G573" s="1"/>
  <c r="A575"/>
  <c r="G578"/>
  <c r="F580"/>
  <c r="G580" s="1"/>
  <c r="I584" s="1"/>
  <c r="F581"/>
  <c r="G581" s="1"/>
  <c r="F582"/>
  <c r="G582" s="1"/>
  <c r="A584"/>
  <c r="G587"/>
  <c r="F589"/>
  <c r="G589" s="1"/>
  <c r="G591" s="1"/>
  <c r="A591"/>
  <c r="G594"/>
  <c r="F596"/>
  <c r="G596" s="1"/>
  <c r="F597"/>
  <c r="G597" s="1"/>
  <c r="F598"/>
  <c r="G598" s="1"/>
  <c r="F599"/>
  <c r="G599" s="1"/>
  <c r="F600"/>
  <c r="G600" s="1"/>
  <c r="F601"/>
  <c r="G601" s="1"/>
  <c r="F602"/>
  <c r="G602" s="1"/>
  <c r="A604"/>
  <c r="G607"/>
  <c r="F609"/>
  <c r="G609" s="1"/>
  <c r="F610"/>
  <c r="G610" s="1"/>
  <c r="F611"/>
  <c r="G611" s="1"/>
  <c r="F612"/>
  <c r="G612" s="1"/>
  <c r="A614"/>
  <c r="G617"/>
  <c r="F619"/>
  <c r="G619" s="1"/>
  <c r="F620"/>
  <c r="G620" s="1"/>
  <c r="F621"/>
  <c r="G621" s="1"/>
  <c r="I623" s="1"/>
  <c r="A623"/>
  <c r="G626"/>
  <c r="F628"/>
  <c r="G628" s="1"/>
  <c r="F629"/>
  <c r="G629" s="1"/>
  <c r="F632"/>
  <c r="G632" s="1"/>
  <c r="A634"/>
  <c r="G648"/>
  <c r="F650"/>
  <c r="G650" s="1"/>
  <c r="G652" s="1"/>
  <c r="A652"/>
  <c r="G655"/>
  <c r="F657"/>
  <c r="G657" s="1"/>
  <c r="I661" s="1"/>
  <c r="F658"/>
  <c r="G658" s="1"/>
  <c r="F659"/>
  <c r="G659" s="1"/>
  <c r="A661"/>
  <c r="G664"/>
  <c r="F666"/>
  <c r="G666" s="1"/>
  <c r="F667"/>
  <c r="G667" s="1"/>
  <c r="F668"/>
  <c r="G668" s="1"/>
  <c r="F669"/>
  <c r="G669" s="1"/>
  <c r="F670"/>
  <c r="G670" s="1"/>
  <c r="A672"/>
  <c r="G675"/>
  <c r="F677"/>
  <c r="G677" s="1"/>
  <c r="I679" s="1"/>
  <c r="A679"/>
  <c r="J679"/>
  <c r="G682"/>
  <c r="F684"/>
  <c r="G684" s="1"/>
  <c r="F685"/>
  <c r="G685" s="1"/>
  <c r="F686"/>
  <c r="G686" s="1"/>
  <c r="F687"/>
  <c r="G687" s="1"/>
  <c r="F688"/>
  <c r="G688" s="1"/>
  <c r="F689"/>
  <c r="G689" s="1"/>
  <c r="F690"/>
  <c r="G690" s="1"/>
  <c r="A692"/>
  <c r="G695"/>
  <c r="F697"/>
  <c r="G697" s="1"/>
  <c r="G699" s="1"/>
  <c r="I699" s="1"/>
  <c r="A699"/>
  <c r="G702"/>
  <c r="F704"/>
  <c r="G704" s="1"/>
  <c r="G706" s="1"/>
  <c r="A706"/>
  <c r="G709"/>
  <c r="F711"/>
  <c r="G711" s="1"/>
  <c r="G713" s="1"/>
  <c r="I713" s="1"/>
  <c r="A713"/>
  <c r="G726"/>
  <c r="F728"/>
  <c r="G728" s="1"/>
  <c r="F729"/>
  <c r="G729" s="1"/>
  <c r="F730"/>
  <c r="G730" s="1"/>
  <c r="F731"/>
  <c r="G731" s="1"/>
  <c r="A733"/>
  <c r="G736"/>
  <c r="F738"/>
  <c r="G738" s="1"/>
  <c r="F739"/>
  <c r="G739" s="1"/>
  <c r="F740"/>
  <c r="G740" s="1"/>
  <c r="F741"/>
  <c r="G741" s="1"/>
  <c r="A743"/>
  <c r="G746"/>
  <c r="F748"/>
  <c r="G748" s="1"/>
  <c r="F749"/>
  <c r="G749" s="1"/>
  <c r="F750"/>
  <c r="G750" s="1"/>
  <c r="F751"/>
  <c r="G751" s="1"/>
  <c r="A753"/>
  <c r="G756"/>
  <c r="F758"/>
  <c r="G758" s="1"/>
  <c r="F759"/>
  <c r="G759" s="1"/>
  <c r="F760"/>
  <c r="G760" s="1"/>
  <c r="F761"/>
  <c r="G761" s="1"/>
  <c r="A763"/>
  <c r="G766"/>
  <c r="F768"/>
  <c r="G768" s="1"/>
  <c r="F769"/>
  <c r="G769" s="1"/>
  <c r="F770"/>
  <c r="G770" s="1"/>
  <c r="F771"/>
  <c r="G771" s="1"/>
  <c r="A773"/>
  <c r="G776"/>
  <c r="F778"/>
  <c r="G778" s="1"/>
  <c r="F779"/>
  <c r="G779" s="1"/>
  <c r="F780"/>
  <c r="G780" s="1"/>
  <c r="F781"/>
  <c r="G781" s="1"/>
  <c r="A783"/>
  <c r="G786"/>
  <c r="F788"/>
  <c r="G788" s="1"/>
  <c r="F789"/>
  <c r="G789" s="1"/>
  <c r="F790"/>
  <c r="G790" s="1"/>
  <c r="F791"/>
  <c r="G791" s="1"/>
  <c r="A793"/>
  <c r="G796"/>
  <c r="F798"/>
  <c r="G798" s="1"/>
  <c r="G800" s="1"/>
  <c r="A800"/>
  <c r="G803"/>
  <c r="F805"/>
  <c r="G805" s="1"/>
  <c r="G807" s="1"/>
  <c r="A807"/>
  <c r="G810"/>
  <c r="F812"/>
  <c r="G812" s="1"/>
  <c r="G814" s="1"/>
  <c r="A814"/>
  <c r="G817"/>
  <c r="F819"/>
  <c r="G819" s="1"/>
  <c r="G821" s="1"/>
  <c r="J821" s="1"/>
  <c r="A821"/>
  <c r="G824"/>
  <c r="F826"/>
  <c r="G826" s="1"/>
  <c r="G828" s="1"/>
  <c r="A828"/>
  <c r="G831"/>
  <c r="F833"/>
  <c r="G833" s="1"/>
  <c r="G835" s="1"/>
  <c r="A835"/>
  <c r="G838"/>
  <c r="F840"/>
  <c r="G840" s="1"/>
  <c r="G842" s="1"/>
  <c r="A842"/>
  <c r="G845"/>
  <c r="F847"/>
  <c r="G847" s="1"/>
  <c r="F848"/>
  <c r="G848" s="1"/>
  <c r="F849"/>
  <c r="G849" s="1"/>
  <c r="F850"/>
  <c r="G850" s="1"/>
  <c r="F851"/>
  <c r="G851" s="1"/>
  <c r="F852"/>
  <c r="G852" s="1"/>
  <c r="F853"/>
  <c r="G853" s="1"/>
  <c r="F854"/>
  <c r="G854" s="1"/>
  <c r="A856"/>
  <c r="G859"/>
  <c r="F861"/>
  <c r="G861" s="1"/>
  <c r="F862"/>
  <c r="G862" s="1"/>
  <c r="F863"/>
  <c r="G863" s="1"/>
  <c r="F864"/>
  <c r="G864" s="1"/>
  <c r="F865"/>
  <c r="G865" s="1"/>
  <c r="F866"/>
  <c r="G866" s="1"/>
  <c r="A868"/>
  <c r="G871"/>
  <c r="F873"/>
  <c r="G873" s="1"/>
  <c r="F874"/>
  <c r="G874" s="1"/>
  <c r="F875"/>
  <c r="G875" s="1"/>
  <c r="F876"/>
  <c r="G876" s="1"/>
  <c r="A878"/>
  <c r="G881"/>
  <c r="F883"/>
  <c r="G883" s="1"/>
  <c r="F884"/>
  <c r="G884" s="1"/>
  <c r="F885"/>
  <c r="G885" s="1"/>
  <c r="F886"/>
  <c r="G886" s="1"/>
  <c r="A888"/>
  <c r="G891"/>
  <c r="F893"/>
  <c r="G893" s="1"/>
  <c r="F894"/>
  <c r="G894" s="1"/>
  <c r="F895"/>
  <c r="G895" s="1"/>
  <c r="F896"/>
  <c r="G896" s="1"/>
  <c r="A898"/>
  <c r="G901"/>
  <c r="F903"/>
  <c r="G903" s="1"/>
  <c r="F904"/>
  <c r="G904" s="1"/>
  <c r="F905"/>
  <c r="G905" s="1"/>
  <c r="I907" s="1"/>
  <c r="A907"/>
  <c r="G910"/>
  <c r="F912"/>
  <c r="G912" s="1"/>
  <c r="F913"/>
  <c r="G913" s="1"/>
  <c r="F914"/>
  <c r="G914" s="1"/>
  <c r="I916" s="1"/>
  <c r="A916"/>
  <c r="G919"/>
  <c r="F921"/>
  <c r="G921" s="1"/>
  <c r="F922"/>
  <c r="G922" s="1"/>
  <c r="F923"/>
  <c r="G923" s="1"/>
  <c r="I925" s="1"/>
  <c r="A925"/>
  <c r="G928"/>
  <c r="F930"/>
  <c r="G930" s="1"/>
  <c r="F931"/>
  <c r="G931" s="1"/>
  <c r="F932"/>
  <c r="G932" s="1"/>
  <c r="I934" s="1"/>
  <c r="A934"/>
  <c r="G937"/>
  <c r="F939"/>
  <c r="G939" s="1"/>
  <c r="F940"/>
  <c r="G940" s="1"/>
  <c r="F941"/>
  <c r="G941" s="1"/>
  <c r="I943" s="1"/>
  <c r="A943"/>
  <c r="G946"/>
  <c r="F948"/>
  <c r="G948" s="1"/>
  <c r="F949"/>
  <c r="G949" s="1"/>
  <c r="F950"/>
  <c r="G950" s="1"/>
  <c r="A952"/>
  <c r="G955"/>
  <c r="F957"/>
  <c r="G957" s="1"/>
  <c r="F958"/>
  <c r="G958" s="1"/>
  <c r="F959"/>
  <c r="G959" s="1"/>
  <c r="I961" s="1"/>
  <c r="A961"/>
  <c r="G984"/>
  <c r="F986"/>
  <c r="G986" s="1"/>
  <c r="F987"/>
  <c r="G987" s="1"/>
  <c r="F988"/>
  <c r="G988" s="1"/>
  <c r="I991" s="1"/>
  <c r="A991"/>
  <c r="G1028"/>
  <c r="F1030"/>
  <c r="G1030" s="1"/>
  <c r="F1031"/>
  <c r="G1031" s="1"/>
  <c r="F1032"/>
  <c r="G1032" s="1"/>
  <c r="I1034" s="1"/>
  <c r="A1034"/>
  <c r="G1037"/>
  <c r="F1039"/>
  <c r="G1039" s="1"/>
  <c r="F1040"/>
  <c r="G1040" s="1"/>
  <c r="F1041"/>
  <c r="G1041" s="1"/>
  <c r="I1043" s="1"/>
  <c r="A1043"/>
  <c r="G1064"/>
  <c r="F1066"/>
  <c r="G1066" s="1"/>
  <c r="F1067"/>
  <c r="G1067" s="1"/>
  <c r="F1068"/>
  <c r="G1068" s="1"/>
  <c r="I1070" s="1"/>
  <c r="A1070"/>
  <c r="G1073"/>
  <c r="F1075"/>
  <c r="G1075" s="1"/>
  <c r="F1076"/>
  <c r="G1076" s="1"/>
  <c r="F1077"/>
  <c r="G1077" s="1"/>
  <c r="I1079" s="1"/>
  <c r="A1079"/>
  <c r="G1082"/>
  <c r="F1084"/>
  <c r="G1084" s="1"/>
  <c r="F1085"/>
  <c r="G1085" s="1"/>
  <c r="F1086"/>
  <c r="G1086" s="1"/>
  <c r="I1088" s="1"/>
  <c r="A1088"/>
  <c r="G1091"/>
  <c r="F1093"/>
  <c r="G1093" s="1"/>
  <c r="F1094"/>
  <c r="G1094" s="1"/>
  <c r="F1095"/>
  <c r="G1095" s="1"/>
  <c r="A1097"/>
  <c r="G1100"/>
  <c r="F1102"/>
  <c r="G1102" s="1"/>
  <c r="J1106" s="1"/>
  <c r="F1103"/>
  <c r="G1103" s="1"/>
  <c r="F1104"/>
  <c r="G1104" s="1"/>
  <c r="A1106"/>
  <c r="G1109"/>
  <c r="F1111"/>
  <c r="G1111" s="1"/>
  <c r="J1115" s="1"/>
  <c r="F1112"/>
  <c r="G1112" s="1"/>
  <c r="F1113"/>
  <c r="G1113" s="1"/>
  <c r="A1115"/>
  <c r="G1118"/>
  <c r="F1120"/>
  <c r="G1120" s="1"/>
  <c r="J1124" s="1"/>
  <c r="F1121"/>
  <c r="G1121" s="1"/>
  <c r="F1122"/>
  <c r="G1122" s="1"/>
  <c r="A1124"/>
  <c r="G1147"/>
  <c r="F1149"/>
  <c r="G1149" s="1"/>
  <c r="F1150"/>
  <c r="G1150" s="1"/>
  <c r="F1151"/>
  <c r="G1151" s="1"/>
  <c r="A1153"/>
  <c r="G1156"/>
  <c r="F1158"/>
  <c r="G1158" s="1"/>
  <c r="J1162" s="1"/>
  <c r="F1159"/>
  <c r="G1159" s="1"/>
  <c r="F1160"/>
  <c r="G1160" s="1"/>
  <c r="A1162"/>
  <c r="G3419"/>
  <c r="F3421"/>
  <c r="G3421" s="1"/>
  <c r="F3422"/>
  <c r="G3422" s="1"/>
  <c r="A3425"/>
  <c r="G1165"/>
  <c r="F1167"/>
  <c r="G1167" s="1"/>
  <c r="G1169" s="1"/>
  <c r="A1169"/>
  <c r="G1172"/>
  <c r="F1174"/>
  <c r="G1174" s="1"/>
  <c r="G1176" s="1"/>
  <c r="J1176" s="1"/>
  <c r="A1176"/>
  <c r="G1179"/>
  <c r="F1181"/>
  <c r="G1181" s="1"/>
  <c r="G1183" s="1"/>
  <c r="A1183"/>
  <c r="G1186"/>
  <c r="F1188"/>
  <c r="G1188" s="1"/>
  <c r="G1190" s="1"/>
  <c r="J1190" s="1"/>
  <c r="A1190"/>
  <c r="G1193"/>
  <c r="F1195"/>
  <c r="G1195" s="1"/>
  <c r="F1196"/>
  <c r="G1196" s="1"/>
  <c r="F1197"/>
  <c r="G1197" s="1"/>
  <c r="F1198"/>
  <c r="G1198" s="1"/>
  <c r="F1199"/>
  <c r="G1199" s="1"/>
  <c r="F1200"/>
  <c r="G1200" s="1"/>
  <c r="A1202"/>
  <c r="G1205"/>
  <c r="F1207"/>
  <c r="G1207" s="1"/>
  <c r="G1209" s="1"/>
  <c r="A1209"/>
  <c r="G1212"/>
  <c r="F1214"/>
  <c r="G1214" s="1"/>
  <c r="G1216" s="1"/>
  <c r="I1216" s="1"/>
  <c r="A1216"/>
  <c r="G1219"/>
  <c r="F1221"/>
  <c r="G1221" s="1"/>
  <c r="G1223" s="1"/>
  <c r="J1223" s="1"/>
  <c r="A1223"/>
  <c r="G1226"/>
  <c r="F1228"/>
  <c r="G1228" s="1"/>
  <c r="F1229"/>
  <c r="G1229" s="1"/>
  <c r="F1230"/>
  <c r="G1230" s="1"/>
  <c r="F1231"/>
  <c r="G1231" s="1"/>
  <c r="F1232"/>
  <c r="G1232" s="1"/>
  <c r="A1234"/>
  <c r="G1237"/>
  <c r="F1239"/>
  <c r="G1239" s="1"/>
  <c r="F1240"/>
  <c r="G1240" s="1"/>
  <c r="F1241"/>
  <c r="G1241" s="1"/>
  <c r="F1242"/>
  <c r="G1242" s="1"/>
  <c r="F1243"/>
  <c r="G1243" s="1"/>
  <c r="A1245"/>
  <c r="G1248"/>
  <c r="F1250"/>
  <c r="G1250" s="1"/>
  <c r="F1251"/>
  <c r="G1251" s="1"/>
  <c r="F1252"/>
  <c r="G1252" s="1"/>
  <c r="F1253"/>
  <c r="G1253" s="1"/>
  <c r="F1254"/>
  <c r="G1254" s="1"/>
  <c r="A1256"/>
  <c r="G1259"/>
  <c r="F1261"/>
  <c r="G1261" s="1"/>
  <c r="F1262"/>
  <c r="G1262" s="1"/>
  <c r="F1263"/>
  <c r="G1263" s="1"/>
  <c r="I1265" s="1"/>
  <c r="A1265"/>
  <c r="G1268"/>
  <c r="F1270"/>
  <c r="G1270" s="1"/>
  <c r="G1272" s="1"/>
  <c r="A1272"/>
  <c r="G1275"/>
  <c r="F1277"/>
  <c r="G1277" s="1"/>
  <c r="F1278"/>
  <c r="G1278" s="1"/>
  <c r="I1280" s="1"/>
  <c r="A1280"/>
  <c r="G1283"/>
  <c r="F1285"/>
  <c r="G1285" s="1"/>
  <c r="G1287" s="1"/>
  <c r="A1287"/>
  <c r="F1306"/>
  <c r="G1306" s="1"/>
  <c r="G1308" s="1"/>
  <c r="G1320"/>
  <c r="F1322"/>
  <c r="G1322" s="1"/>
  <c r="F1323"/>
  <c r="G1323" s="1"/>
  <c r="F1324"/>
  <c r="G1324" s="1"/>
  <c r="F1325"/>
  <c r="G1325" s="1"/>
  <c r="A1327"/>
  <c r="G1330"/>
  <c r="F1332"/>
  <c r="G1332" s="1"/>
  <c r="F1333"/>
  <c r="G1333" s="1"/>
  <c r="F1334"/>
  <c r="G1334" s="1"/>
  <c r="F1335"/>
  <c r="G1335" s="1"/>
  <c r="A1337"/>
  <c r="G1340"/>
  <c r="F1342"/>
  <c r="G1342" s="1"/>
  <c r="G1344" s="1"/>
  <c r="A1344"/>
  <c r="G1347"/>
  <c r="F1349"/>
  <c r="G1349" s="1"/>
  <c r="G1351" s="1"/>
  <c r="A1351"/>
  <c r="G1361"/>
  <c r="F1363"/>
  <c r="G1363" s="1"/>
  <c r="F1364"/>
  <c r="G1364" s="1"/>
  <c r="F1365"/>
  <c r="G1365" s="1"/>
  <c r="I1367" s="1"/>
  <c r="A1367"/>
  <c r="G1370"/>
  <c r="F1372"/>
  <c r="G1372" s="1"/>
  <c r="F1373"/>
  <c r="G1373" s="1"/>
  <c r="F1374"/>
  <c r="G1374" s="1"/>
  <c r="I1376" s="1"/>
  <c r="A1376"/>
  <c r="G1379"/>
  <c r="F1381"/>
  <c r="G1381" s="1"/>
  <c r="G1383" s="1"/>
  <c r="A1383"/>
  <c r="G1386"/>
  <c r="F1388"/>
  <c r="G1388" s="1"/>
  <c r="G1390" s="1"/>
  <c r="A1390"/>
  <c r="G1393"/>
  <c r="F1395"/>
  <c r="G1395" s="1"/>
  <c r="G1397" s="1"/>
  <c r="A1397"/>
  <c r="G1400"/>
  <c r="F1402"/>
  <c r="G1402" s="1"/>
  <c r="F1403"/>
  <c r="G1403" s="1"/>
  <c r="F1404"/>
  <c r="G1404" s="1"/>
  <c r="A1406"/>
  <c r="G1409"/>
  <c r="F1411"/>
  <c r="G1411" s="1"/>
  <c r="F1412"/>
  <c r="G1412" s="1"/>
  <c r="F1413"/>
  <c r="G1413" s="1"/>
  <c r="I1416" s="1"/>
  <c r="F1414"/>
  <c r="G1414" s="1"/>
  <c r="A1416"/>
  <c r="G1419"/>
  <c r="F1421"/>
  <c r="G1421" s="1"/>
  <c r="G1423" s="1"/>
  <c r="A1423"/>
  <c r="G1426"/>
  <c r="F1428"/>
  <c r="G1428" s="1"/>
  <c r="G1430" s="1"/>
  <c r="I1430" s="1"/>
  <c r="A1430"/>
  <c r="G1433"/>
  <c r="F1435"/>
  <c r="G1435" s="1"/>
  <c r="G1437" s="1"/>
  <c r="J1437" s="1"/>
  <c r="A1437"/>
  <c r="G1440"/>
  <c r="F1442"/>
  <c r="G1442" s="1"/>
  <c r="F1443"/>
  <c r="G1443" s="1"/>
  <c r="F1444"/>
  <c r="G1444" s="1"/>
  <c r="F1445"/>
  <c r="G1445" s="1"/>
  <c r="F1446"/>
  <c r="G1446" s="1"/>
  <c r="F1447"/>
  <c r="G1447" s="1"/>
  <c r="A1449"/>
  <c r="G1452"/>
  <c r="F1454"/>
  <c r="G1454" s="1"/>
  <c r="G1456" s="1"/>
  <c r="I1456" s="1"/>
  <c r="A1456"/>
  <c r="G1459"/>
  <c r="F1461"/>
  <c r="G1461" s="1"/>
  <c r="G1463" s="1"/>
  <c r="A1463"/>
  <c r="G1466"/>
  <c r="F1468"/>
  <c r="G1468" s="1"/>
  <c r="G1470" s="1"/>
  <c r="J1470" s="1"/>
  <c r="A1470"/>
  <c r="G1473"/>
  <c r="F1475"/>
  <c r="G1475" s="1"/>
  <c r="G1477" s="1"/>
  <c r="J1477" s="1"/>
  <c r="A1477"/>
  <c r="G1480"/>
  <c r="F1482"/>
  <c r="G1482" s="1"/>
  <c r="G1484" s="1"/>
  <c r="I1484" s="1"/>
  <c r="A1484"/>
  <c r="G1487"/>
  <c r="G1489"/>
  <c r="J1492" s="1"/>
  <c r="G1490"/>
  <c r="A1492"/>
  <c r="G1495"/>
  <c r="F1497"/>
  <c r="G1497" s="1"/>
  <c r="G1507" s="1"/>
  <c r="F1498"/>
  <c r="G1498" s="1"/>
  <c r="F1499"/>
  <c r="G1499" s="1"/>
  <c r="F1500"/>
  <c r="G1500" s="1"/>
  <c r="F1501"/>
  <c r="G1501" s="1"/>
  <c r="F1502"/>
  <c r="G1502" s="1"/>
  <c r="F1503"/>
  <c r="G1503" s="1"/>
  <c r="F1504"/>
  <c r="G1504" s="1"/>
  <c r="F1505"/>
  <c r="G1505" s="1"/>
  <c r="A1507"/>
  <c r="G1510"/>
  <c r="F1512"/>
  <c r="G1512" s="1"/>
  <c r="F1513"/>
  <c r="G1513" s="1"/>
  <c r="F1514"/>
  <c r="G1514" s="1"/>
  <c r="F1515"/>
  <c r="G1515" s="1"/>
  <c r="F1516"/>
  <c r="G1516" s="1"/>
  <c r="A1518"/>
  <c r="G1521"/>
  <c r="F1523"/>
  <c r="G1523" s="1"/>
  <c r="F1524"/>
  <c r="G1524" s="1"/>
  <c r="G1525"/>
  <c r="I1527" s="1"/>
  <c r="A1527"/>
  <c r="G1530"/>
  <c r="F1532"/>
  <c r="G1532" s="1"/>
  <c r="G1534" s="1"/>
  <c r="J1534" s="1"/>
  <c r="A1534"/>
  <c r="G1537"/>
  <c r="F1539"/>
  <c r="G1539" s="1"/>
  <c r="F1540"/>
  <c r="G1540" s="1"/>
  <c r="F1541"/>
  <c r="G1541" s="1"/>
  <c r="F1542"/>
  <c r="G1542" s="1"/>
  <c r="F1543"/>
  <c r="G1543" s="1"/>
  <c r="A1545"/>
  <c r="G1548"/>
  <c r="F1550"/>
  <c r="G1550" s="1"/>
  <c r="G1552" s="1"/>
  <c r="I1552" s="1"/>
  <c r="A1552"/>
  <c r="G1555"/>
  <c r="F1557"/>
  <c r="G1557" s="1"/>
  <c r="F1558"/>
  <c r="G1558" s="1"/>
  <c r="F1559"/>
  <c r="G1559" s="1"/>
  <c r="F1560"/>
  <c r="G1560" s="1"/>
  <c r="F1561"/>
  <c r="G1561" s="1"/>
  <c r="F1562"/>
  <c r="G1562" s="1"/>
  <c r="F1563"/>
  <c r="G1563" s="1"/>
  <c r="F1564"/>
  <c r="G1564" s="1"/>
  <c r="F1565"/>
  <c r="G1565" s="1"/>
  <c r="A1567"/>
  <c r="G1570"/>
  <c r="F1572"/>
  <c r="G1572" s="1"/>
  <c r="F1573"/>
  <c r="G1573" s="1"/>
  <c r="F1574"/>
  <c r="G1574" s="1"/>
  <c r="F1575"/>
  <c r="G1575" s="1"/>
  <c r="A1577"/>
  <c r="G1580"/>
  <c r="F1582"/>
  <c r="G1582" s="1"/>
  <c r="F1583"/>
  <c r="G1583" s="1"/>
  <c r="F1584"/>
  <c r="G1584" s="1"/>
  <c r="F1585"/>
  <c r="G1585" s="1"/>
  <c r="A1587"/>
  <c r="G1590"/>
  <c r="F1592"/>
  <c r="G1592" s="1"/>
  <c r="J1597" s="1"/>
  <c r="F1593"/>
  <c r="G1593" s="1"/>
  <c r="F1594"/>
  <c r="G1594" s="1"/>
  <c r="F1595"/>
  <c r="G1595" s="1"/>
  <c r="A1597"/>
  <c r="G1600"/>
  <c r="F1602"/>
  <c r="G1602" s="1"/>
  <c r="G1604" s="1"/>
  <c r="J1604" s="1"/>
  <c r="A1604"/>
  <c r="G1607"/>
  <c r="F1609"/>
  <c r="G1609" s="1"/>
  <c r="G1611" s="1"/>
  <c r="I1611" s="1"/>
  <c r="A1611"/>
  <c r="G1614"/>
  <c r="F1616"/>
  <c r="G1616" s="1"/>
  <c r="G1618" s="1"/>
  <c r="J1618" s="1"/>
  <c r="A1618"/>
  <c r="G1621"/>
  <c r="F1623"/>
  <c r="G1623" s="1"/>
  <c r="G1625" s="1"/>
  <c r="A1625"/>
  <c r="G1628"/>
  <c r="F1630"/>
  <c r="G1630" s="1"/>
  <c r="G1632" s="1"/>
  <c r="I1632" s="1"/>
  <c r="A1632"/>
  <c r="G1635"/>
  <c r="A1639"/>
  <c r="G1642"/>
  <c r="F1644"/>
  <c r="G1644" s="1"/>
  <c r="G1646" s="1"/>
  <c r="J1646" s="1"/>
  <c r="A1646"/>
  <c r="G1649"/>
  <c r="F1651"/>
  <c r="G1651" s="1"/>
  <c r="G1653" s="1"/>
  <c r="J1653" s="1"/>
  <c r="A1653"/>
  <c r="G1656"/>
  <c r="F1658"/>
  <c r="G1658" s="1"/>
  <c r="G1660" s="1"/>
  <c r="A1660"/>
  <c r="G1663"/>
  <c r="F1665"/>
  <c r="G1665" s="1"/>
  <c r="F1666"/>
  <c r="G1666" s="1"/>
  <c r="F1667"/>
  <c r="G1667" s="1"/>
  <c r="F1668"/>
  <c r="G1668" s="1"/>
  <c r="F1669"/>
  <c r="G1669" s="1"/>
  <c r="I1671" s="1"/>
  <c r="A1671"/>
  <c r="G1674"/>
  <c r="F1676"/>
  <c r="G1676" s="1"/>
  <c r="F1677"/>
  <c r="G1677" s="1"/>
  <c r="F1678"/>
  <c r="G1678" s="1"/>
  <c r="F1679"/>
  <c r="G1679" s="1"/>
  <c r="A1681"/>
  <c r="G1684"/>
  <c r="F1686"/>
  <c r="G1686" s="1"/>
  <c r="F1687"/>
  <c r="G1687" s="1"/>
  <c r="F1688"/>
  <c r="G1688" s="1"/>
  <c r="F1689"/>
  <c r="G1689" s="1"/>
  <c r="A1691"/>
  <c r="G1694"/>
  <c r="F1696"/>
  <c r="G1696" s="1"/>
  <c r="G1698" s="1"/>
  <c r="A1698"/>
  <c r="G1701"/>
  <c r="F1703"/>
  <c r="G1703" s="1"/>
  <c r="G1705" s="1"/>
  <c r="J1705" s="1"/>
  <c r="A1705"/>
  <c r="G1708"/>
  <c r="F1710"/>
  <c r="G1710" s="1"/>
  <c r="G1712" s="1"/>
  <c r="I1712" s="1"/>
  <c r="A1712"/>
  <c r="G1715"/>
  <c r="F1717"/>
  <c r="G1717" s="1"/>
  <c r="G1719" s="1"/>
  <c r="A1719"/>
  <c r="G1722"/>
  <c r="F1724"/>
  <c r="G1724" s="1"/>
  <c r="G1726" s="1"/>
  <c r="J1726" s="1"/>
  <c r="A1726"/>
  <c r="G1729"/>
  <c r="F1731"/>
  <c r="G1731" s="1"/>
  <c r="G1737" s="1"/>
  <c r="J1737" s="1"/>
  <c r="F1732"/>
  <c r="G1732" s="1"/>
  <c r="F1733"/>
  <c r="G1733" s="1"/>
  <c r="F1734"/>
  <c r="G1734" s="1"/>
  <c r="F1735"/>
  <c r="G1735" s="1"/>
  <c r="A1737"/>
  <c r="G1740"/>
  <c r="F1742"/>
  <c r="G1742" s="1"/>
  <c r="G1744" s="1"/>
  <c r="A1744"/>
  <c r="G1747"/>
  <c r="F1749"/>
  <c r="G1749" s="1"/>
  <c r="G1751" s="1"/>
  <c r="A1751"/>
  <c r="G1754"/>
  <c r="F1756"/>
  <c r="G1756" s="1"/>
  <c r="G1758" s="1"/>
  <c r="J1758" s="1"/>
  <c r="A1758"/>
  <c r="G1761"/>
  <c r="F1763"/>
  <c r="G1763" s="1"/>
  <c r="G1765" s="1"/>
  <c r="A1765"/>
  <c r="G1768"/>
  <c r="F1770"/>
  <c r="G1770" s="1"/>
  <c r="F1771"/>
  <c r="G1771" s="1"/>
  <c r="F1772"/>
  <c r="G1772" s="1"/>
  <c r="F1773"/>
  <c r="G1773" s="1"/>
  <c r="F1774"/>
  <c r="G1774" s="1"/>
  <c r="F1775"/>
  <c r="G1775" s="1"/>
  <c r="A1777"/>
  <c r="G1780"/>
  <c r="F1782"/>
  <c r="G1782" s="1"/>
  <c r="F1783"/>
  <c r="G1783" s="1"/>
  <c r="F1784"/>
  <c r="G1784" s="1"/>
  <c r="F1785"/>
  <c r="G1785" s="1"/>
  <c r="F1786"/>
  <c r="G1786" s="1"/>
  <c r="F1787"/>
  <c r="G1787" s="1"/>
  <c r="A1789"/>
  <c r="G1792"/>
  <c r="F1794"/>
  <c r="G1794" s="1"/>
  <c r="F1795"/>
  <c r="G1795" s="1"/>
  <c r="A1797"/>
  <c r="G1800"/>
  <c r="F1802"/>
  <c r="G1802" s="1"/>
  <c r="G1804" s="1"/>
  <c r="A1804"/>
  <c r="G1807"/>
  <c r="F1809"/>
  <c r="G1809" s="1"/>
  <c r="F1810"/>
  <c r="G1810" s="1"/>
  <c r="I1812" s="1"/>
  <c r="A1812"/>
  <c r="G1815"/>
  <c r="F1817"/>
  <c r="G1817" s="1"/>
  <c r="G1819" s="1"/>
  <c r="J1819" s="1"/>
  <c r="A1819"/>
  <c r="G1822"/>
  <c r="F1824"/>
  <c r="G1824" s="1"/>
  <c r="G1826" s="1"/>
  <c r="A1826"/>
  <c r="G1829"/>
  <c r="F1831"/>
  <c r="G1831" s="1"/>
  <c r="G1833" s="1"/>
  <c r="A1833"/>
  <c r="G1836"/>
  <c r="F1838"/>
  <c r="G1838" s="1"/>
  <c r="G1840" s="1"/>
  <c r="J1840" s="1"/>
  <c r="A1840"/>
  <c r="G1843"/>
  <c r="F1845"/>
  <c r="G1845" s="1"/>
  <c r="G1847" s="1"/>
  <c r="A1847"/>
  <c r="G1850"/>
  <c r="A1854"/>
  <c r="G1857"/>
  <c r="F1859"/>
  <c r="G1859" s="1"/>
  <c r="F1860"/>
  <c r="G1860" s="1"/>
  <c r="F1861"/>
  <c r="G1861" s="1"/>
  <c r="F1862"/>
  <c r="G1862" s="1"/>
  <c r="A1864"/>
  <c r="G1867"/>
  <c r="F1869"/>
  <c r="G1869" s="1"/>
  <c r="G1870"/>
  <c r="G1871"/>
  <c r="A1873"/>
  <c r="G1876"/>
  <c r="F1878"/>
  <c r="G1878" s="1"/>
  <c r="G1880" s="1"/>
  <c r="A1880"/>
  <c r="G1883"/>
  <c r="F1885"/>
  <c r="G1885" s="1"/>
  <c r="J1888" s="1"/>
  <c r="F1886"/>
  <c r="G1886" s="1"/>
  <c r="I1888" s="1"/>
  <c r="A1888"/>
  <c r="G1891"/>
  <c r="F1893"/>
  <c r="G1893" s="1"/>
  <c r="G1895" s="1"/>
  <c r="J1895" s="1"/>
  <c r="A1895"/>
  <c r="G1898"/>
  <c r="F1900"/>
  <c r="G1900" s="1"/>
  <c r="G1902" s="1"/>
  <c r="A1902"/>
  <c r="G1905"/>
  <c r="F1907"/>
  <c r="G1907" s="1"/>
  <c r="G1909" s="1"/>
  <c r="I1909" s="1"/>
  <c r="A1909"/>
  <c r="G1912"/>
  <c r="F1914"/>
  <c r="G1914" s="1"/>
  <c r="G1916" s="1"/>
  <c r="A1916"/>
  <c r="G1919"/>
  <c r="F1921"/>
  <c r="G1921" s="1"/>
  <c r="G1923" s="1"/>
  <c r="A1923"/>
  <c r="G1926"/>
  <c r="F1928"/>
  <c r="G1928" s="1"/>
  <c r="G1930" s="1"/>
  <c r="I1930" s="1"/>
  <c r="A1930"/>
  <c r="G1933"/>
  <c r="F1935"/>
  <c r="G1935" s="1"/>
  <c r="G1937" s="1"/>
  <c r="I1937" s="1"/>
  <c r="A1937"/>
  <c r="G1940"/>
  <c r="F1942"/>
  <c r="G1942" s="1"/>
  <c r="G1944" s="1"/>
  <c r="J1944" s="1"/>
  <c r="A1944"/>
  <c r="G1947"/>
  <c r="F1949"/>
  <c r="G1949" s="1"/>
  <c r="G1951" s="1"/>
  <c r="I1951" s="1"/>
  <c r="A1951"/>
  <c r="G1961"/>
  <c r="F1963"/>
  <c r="G1963" s="1"/>
  <c r="G1965" s="1"/>
  <c r="I1965" s="1"/>
  <c r="A1965"/>
  <c r="G1968"/>
  <c r="F1970"/>
  <c r="G1970" s="1"/>
  <c r="G1972" s="1"/>
  <c r="A1972"/>
  <c r="G1975"/>
  <c r="A1982"/>
  <c r="G1985"/>
  <c r="F1987"/>
  <c r="G1987" s="1"/>
  <c r="G1989" s="1"/>
  <c r="I1989" s="1"/>
  <c r="A1989"/>
  <c r="G1992"/>
  <c r="A1996"/>
  <c r="G1999"/>
  <c r="F2001"/>
  <c r="G2001" s="1"/>
  <c r="F2002"/>
  <c r="G2002" s="1"/>
  <c r="F2003"/>
  <c r="G2003" s="1"/>
  <c r="I2005" s="1"/>
  <c r="A2005"/>
  <c r="G2008"/>
  <c r="F2010"/>
  <c r="G2010" s="1"/>
  <c r="F2011"/>
  <c r="G2011" s="1"/>
  <c r="F2012"/>
  <c r="G2012" s="1"/>
  <c r="I2014" s="1"/>
  <c r="A2014"/>
  <c r="G2017"/>
  <c r="A2021"/>
  <c r="G2024"/>
  <c r="A2028"/>
  <c r="G2031"/>
  <c r="A2035"/>
  <c r="G2038"/>
  <c r="A2042"/>
  <c r="G2045"/>
  <c r="F2047"/>
  <c r="G2047" s="1"/>
  <c r="F2048"/>
  <c r="G2048" s="1"/>
  <c r="F2049"/>
  <c r="G2049" s="1"/>
  <c r="F2050"/>
  <c r="G2050" s="1"/>
  <c r="A2052"/>
  <c r="G2055"/>
  <c r="F2057"/>
  <c r="G2057" s="1"/>
  <c r="G2059" s="1"/>
  <c r="I2059" s="1"/>
  <c r="A2059"/>
  <c r="G2062"/>
  <c r="F2064"/>
  <c r="G2064" s="1"/>
  <c r="F2065"/>
  <c r="G2065" s="1"/>
  <c r="F2066"/>
  <c r="G2066" s="1"/>
  <c r="I2068" s="1"/>
  <c r="A2068"/>
  <c r="G2071"/>
  <c r="F2073"/>
  <c r="G2073" s="1"/>
  <c r="G2075" s="1"/>
  <c r="J2075" s="1"/>
  <c r="A2075"/>
  <c r="G2078"/>
  <c r="F2080"/>
  <c r="G2080" s="1"/>
  <c r="F2081"/>
  <c r="G2081" s="1"/>
  <c r="F2082"/>
  <c r="G2082" s="1"/>
  <c r="I2084" s="1"/>
  <c r="A2084"/>
  <c r="G2087"/>
  <c r="F2089"/>
  <c r="G2089" s="1"/>
  <c r="F2090"/>
  <c r="G2090" s="1"/>
  <c r="F2091"/>
  <c r="G2091" s="1"/>
  <c r="I2093" s="1"/>
  <c r="A2093"/>
  <c r="G2096"/>
  <c r="F2098"/>
  <c r="G2098" s="1"/>
  <c r="F2099"/>
  <c r="G2099" s="1"/>
  <c r="F2100"/>
  <c r="G2100" s="1"/>
  <c r="I2102" s="1"/>
  <c r="A2102"/>
  <c r="G2105"/>
  <c r="F2107"/>
  <c r="G2107" s="1"/>
  <c r="F2108"/>
  <c r="G2108" s="1"/>
  <c r="F2109"/>
  <c r="G2109" s="1"/>
  <c r="I2111" s="1"/>
  <c r="A2111"/>
  <c r="G2114"/>
  <c r="F2116"/>
  <c r="G2116" s="1"/>
  <c r="F2117"/>
  <c r="G2117" s="1"/>
  <c r="F2118"/>
  <c r="G2118" s="1"/>
  <c r="F2119"/>
  <c r="G2119" s="1"/>
  <c r="A2121"/>
  <c r="G2124"/>
  <c r="F2126"/>
  <c r="G2126" s="1"/>
  <c r="F2127"/>
  <c r="G2127" s="1"/>
  <c r="F2128"/>
  <c r="G2128" s="1"/>
  <c r="F2129"/>
  <c r="G2129" s="1"/>
  <c r="A2131"/>
  <c r="G2134"/>
  <c r="F2136"/>
  <c r="G2136" s="1"/>
  <c r="G2138" s="1"/>
  <c r="A2138"/>
  <c r="G2141"/>
  <c r="F2143"/>
  <c r="G2143" s="1"/>
  <c r="G2145" s="1"/>
  <c r="J2145" s="1"/>
  <c r="A2145"/>
  <c r="G2148"/>
  <c r="F2150"/>
  <c r="G2150" s="1"/>
  <c r="F2151"/>
  <c r="G2151" s="1"/>
  <c r="F2152"/>
  <c r="G2152" s="1"/>
  <c r="F2153"/>
  <c r="G2153" s="1"/>
  <c r="A2155"/>
  <c r="G2158"/>
  <c r="F2160"/>
  <c r="G2160" s="1"/>
  <c r="G2162" s="1"/>
  <c r="J2162" s="1"/>
  <c r="A2162"/>
  <c r="G2165"/>
  <c r="F2167"/>
  <c r="G2167" s="1"/>
  <c r="G2169" s="1"/>
  <c r="A2169"/>
  <c r="G2172"/>
  <c r="F2174"/>
  <c r="G2174" s="1"/>
  <c r="G2176" s="1"/>
  <c r="A2176"/>
  <c r="G2179"/>
  <c r="F2181"/>
  <c r="G2181" s="1"/>
  <c r="F2182"/>
  <c r="G2182" s="1"/>
  <c r="F2183"/>
  <c r="G2183" s="1"/>
  <c r="I2185" s="1"/>
  <c r="A2185"/>
  <c r="G2188"/>
  <c r="F2190"/>
  <c r="G2190" s="1"/>
  <c r="G2192" s="1"/>
  <c r="A2192"/>
  <c r="G2195"/>
  <c r="F2197"/>
  <c r="G2197" s="1"/>
  <c r="G2199" s="1"/>
  <c r="I2199" s="1"/>
  <c r="A2199"/>
  <c r="G2202"/>
  <c r="F2204"/>
  <c r="G2204" s="1"/>
  <c r="G2206" s="1"/>
  <c r="A2206"/>
  <c r="G2209"/>
  <c r="F2211"/>
  <c r="G2211" s="1"/>
  <c r="G2213" s="1"/>
  <c r="I2213" s="1"/>
  <c r="A2213"/>
  <c r="G2216"/>
  <c r="F2218"/>
  <c r="G2218" s="1"/>
  <c r="F2219"/>
  <c r="G2219" s="1"/>
  <c r="G2220"/>
  <c r="G2221"/>
  <c r="A2223"/>
  <c r="G2226"/>
  <c r="F2228"/>
  <c r="G2228" s="1"/>
  <c r="F2229"/>
  <c r="G2229" s="1"/>
  <c r="F2230"/>
  <c r="G2230" s="1"/>
  <c r="I2232" s="1"/>
  <c r="A2232"/>
  <c r="G2235"/>
  <c r="F2237"/>
  <c r="G2237" s="1"/>
  <c r="F2238"/>
  <c r="G2238" s="1"/>
  <c r="F2239"/>
  <c r="G2239" s="1"/>
  <c r="I2241" s="1"/>
  <c r="A2241"/>
  <c r="G2244"/>
  <c r="F2246"/>
  <c r="G2246" s="1"/>
  <c r="F2247"/>
  <c r="G2247" s="1"/>
  <c r="F2248"/>
  <c r="G2248" s="1"/>
  <c r="F2249"/>
  <c r="G2249" s="1"/>
  <c r="F2250"/>
  <c r="G2250" s="1"/>
  <c r="F2251"/>
  <c r="G2251" s="1"/>
  <c r="A2253"/>
  <c r="G2256"/>
  <c r="F2258"/>
  <c r="G2258" s="1"/>
  <c r="G2260" s="1"/>
  <c r="A2260"/>
  <c r="G2263"/>
  <c r="F2265"/>
  <c r="G2265" s="1"/>
  <c r="G2267" s="1"/>
  <c r="A2267"/>
  <c r="G2270"/>
  <c r="F2272"/>
  <c r="G2272" s="1"/>
  <c r="F2273"/>
  <c r="G2273" s="1"/>
  <c r="F2274"/>
  <c r="G2274" s="1"/>
  <c r="F2275"/>
  <c r="G2275" s="1"/>
  <c r="A2277"/>
  <c r="G2280"/>
  <c r="F2282"/>
  <c r="G2282" s="1"/>
  <c r="F2283"/>
  <c r="G2283" s="1"/>
  <c r="G2284"/>
  <c r="I2286" s="1"/>
  <c r="A2286"/>
  <c r="G2299"/>
  <c r="F2301"/>
  <c r="A2303"/>
  <c r="G2303"/>
  <c r="I2303"/>
  <c r="J2303"/>
  <c r="G2306"/>
  <c r="F2308"/>
  <c r="G2308" s="1"/>
  <c r="F2309"/>
  <c r="G2309" s="1"/>
  <c r="F2310"/>
  <c r="G2310" s="1"/>
  <c r="A2312"/>
  <c r="G2315"/>
  <c r="F2317"/>
  <c r="G2317" s="1"/>
  <c r="F2318"/>
  <c r="G2318" s="1"/>
  <c r="F2319"/>
  <c r="G2319" s="1"/>
  <c r="I2321" s="1"/>
  <c r="A2321"/>
  <c r="G2324"/>
  <c r="F2326"/>
  <c r="G2326" s="1"/>
  <c r="F2327"/>
  <c r="G2327" s="1"/>
  <c r="F2328"/>
  <c r="G2328" s="1"/>
  <c r="I2330" s="1"/>
  <c r="A2330"/>
  <c r="G2333"/>
  <c r="F2335"/>
  <c r="G2335" s="1"/>
  <c r="F2336"/>
  <c r="G2336" s="1"/>
  <c r="F2337"/>
  <c r="G2337" s="1"/>
  <c r="I2339" s="1"/>
  <c r="A2339"/>
  <c r="G2342"/>
  <c r="F2344"/>
  <c r="G2344" s="1"/>
  <c r="F2345"/>
  <c r="G2345" s="1"/>
  <c r="F2346"/>
  <c r="G2346" s="1"/>
  <c r="I2348" s="1"/>
  <c r="A2348"/>
  <c r="G2351"/>
  <c r="F2353"/>
  <c r="G2353" s="1"/>
  <c r="F2354"/>
  <c r="G2354" s="1"/>
  <c r="F2355"/>
  <c r="G2355" s="1"/>
  <c r="I2357" s="1"/>
  <c r="A2357"/>
  <c r="G2360"/>
  <c r="F2362"/>
  <c r="G2362" s="1"/>
  <c r="F2363"/>
  <c r="G2363" s="1"/>
  <c r="F2364"/>
  <c r="G2364" s="1"/>
  <c r="I2366" s="1"/>
  <c r="A2366"/>
  <c r="G2369"/>
  <c r="A2373"/>
  <c r="G2376"/>
  <c r="A2380"/>
  <c r="G2383"/>
  <c r="F2385"/>
  <c r="G2385" s="1"/>
  <c r="F2386"/>
  <c r="G2386" s="1"/>
  <c r="G2387"/>
  <c r="A2389"/>
  <c r="G2392"/>
  <c r="F2394"/>
  <c r="G2394" s="1"/>
  <c r="F2395"/>
  <c r="G2395" s="1"/>
  <c r="G2396"/>
  <c r="A2398"/>
  <c r="G2401"/>
  <c r="F2403"/>
  <c r="G2403" s="1"/>
  <c r="F2404"/>
  <c r="G2404" s="1"/>
  <c r="G2405"/>
  <c r="A2407"/>
  <c r="G2424"/>
  <c r="A2428"/>
  <c r="J2428"/>
  <c r="G2431"/>
  <c r="F2433"/>
  <c r="G2433" s="1"/>
  <c r="F2434"/>
  <c r="G2434" s="1"/>
  <c r="G2435"/>
  <c r="A2437"/>
  <c r="G2440"/>
  <c r="F2442"/>
  <c r="G2442" s="1"/>
  <c r="J2447" s="1"/>
  <c r="F2443"/>
  <c r="G2443" s="1"/>
  <c r="F2444"/>
  <c r="G2444" s="1"/>
  <c r="F2445"/>
  <c r="G2445" s="1"/>
  <c r="A2447"/>
  <c r="I2447"/>
  <c r="G2450"/>
  <c r="E2452"/>
  <c r="F2452"/>
  <c r="E2453"/>
  <c r="F2453"/>
  <c r="E2454"/>
  <c r="F2454"/>
  <c r="G2455"/>
  <c r="E2456"/>
  <c r="F2456"/>
  <c r="E2457"/>
  <c r="F2457"/>
  <c r="A2459"/>
  <c r="G2462"/>
  <c r="G2464"/>
  <c r="F2465"/>
  <c r="G2465" s="1"/>
  <c r="F2466"/>
  <c r="G2466" s="1"/>
  <c r="G2467"/>
  <c r="A2469"/>
  <c r="G2472"/>
  <c r="F2474"/>
  <c r="G2474" s="1"/>
  <c r="I2477" s="1"/>
  <c r="J2477"/>
  <c r="A2477"/>
  <c r="G2480"/>
  <c r="E2482"/>
  <c r="F2482"/>
  <c r="F2483"/>
  <c r="G2483" s="1"/>
  <c r="F2484"/>
  <c r="G2484" s="1"/>
  <c r="F2485"/>
  <c r="G2485" s="1"/>
  <c r="A2487"/>
  <c r="G2490"/>
  <c r="E2492"/>
  <c r="F2492"/>
  <c r="E2493"/>
  <c r="F2493"/>
  <c r="E2494"/>
  <c r="F2494"/>
  <c r="E2495"/>
  <c r="F2495"/>
  <c r="F2496"/>
  <c r="G2496" s="1"/>
  <c r="F2497"/>
  <c r="G2497" s="1"/>
  <c r="F2498"/>
  <c r="G2498" s="1"/>
  <c r="F2499"/>
  <c r="G2499" s="1"/>
  <c r="F2500"/>
  <c r="G2500" s="1"/>
  <c r="E2502"/>
  <c r="F2502"/>
  <c r="E2503"/>
  <c r="F2503"/>
  <c r="E2504"/>
  <c r="F2504"/>
  <c r="A2506"/>
  <c r="G2509"/>
  <c r="F2511"/>
  <c r="G2511" s="1"/>
  <c r="F2512"/>
  <c r="G2512" s="1"/>
  <c r="F2513"/>
  <c r="G2513" s="1"/>
  <c r="F2514"/>
  <c r="G2514" s="1"/>
  <c r="F2515"/>
  <c r="G2515" s="1"/>
  <c r="F2516"/>
  <c r="G2516" s="1"/>
  <c r="F2517"/>
  <c r="G2517" s="1"/>
  <c r="F2518"/>
  <c r="G2518" s="1"/>
  <c r="F2519"/>
  <c r="G2519" s="1"/>
  <c r="F2520"/>
  <c r="G2520" s="1"/>
  <c r="F2521"/>
  <c r="G2521" s="1"/>
  <c r="E2522"/>
  <c r="G2522" s="1"/>
  <c r="F2523"/>
  <c r="G2523" s="1"/>
  <c r="F2524"/>
  <c r="G2524" s="1"/>
  <c r="F2525"/>
  <c r="G2525" s="1"/>
  <c r="E2526"/>
  <c r="F2526"/>
  <c r="E2527"/>
  <c r="F2527"/>
  <c r="A2529"/>
  <c r="G2532"/>
  <c r="E2534"/>
  <c r="F2534"/>
  <c r="E2535"/>
  <c r="F2535"/>
  <c r="E2536"/>
  <c r="F2536"/>
  <c r="E2537"/>
  <c r="F2537"/>
  <c r="F2538"/>
  <c r="G2538" s="1"/>
  <c r="F2539"/>
  <c r="G2539" s="1"/>
  <c r="F2540"/>
  <c r="G2540" s="1"/>
  <c r="F2541"/>
  <c r="G2541" s="1"/>
  <c r="F2542"/>
  <c r="G2542" s="1"/>
  <c r="F2543"/>
  <c r="G2543" s="1"/>
  <c r="E2544"/>
  <c r="F2544"/>
  <c r="E2545"/>
  <c r="F2545"/>
  <c r="E2546"/>
  <c r="F2546"/>
  <c r="E2547"/>
  <c r="A2549"/>
  <c r="G2552"/>
  <c r="E2554"/>
  <c r="F2554"/>
  <c r="E2555"/>
  <c r="A2557"/>
  <c r="G2560"/>
  <c r="E2562"/>
  <c r="F2562"/>
  <c r="E2563"/>
  <c r="A2565"/>
  <c r="G2568"/>
  <c r="E2570"/>
  <c r="A2572"/>
  <c r="G2575"/>
  <c r="E2577"/>
  <c r="F2577"/>
  <c r="E2578"/>
  <c r="A2580"/>
  <c r="G2583"/>
  <c r="E2585"/>
  <c r="F2585"/>
  <c r="A2587"/>
  <c r="G2590"/>
  <c r="E2592"/>
  <c r="F2592"/>
  <c r="A2594"/>
  <c r="G2597"/>
  <c r="E2599"/>
  <c r="F2599"/>
  <c r="A2601"/>
  <c r="G2604"/>
  <c r="E2606"/>
  <c r="A2608"/>
  <c r="G2611"/>
  <c r="E2613"/>
  <c r="A2615"/>
  <c r="G2618"/>
  <c r="E2620"/>
  <c r="F2620"/>
  <c r="I2621"/>
  <c r="J2621"/>
  <c r="A2622"/>
  <c r="G2625"/>
  <c r="E2627"/>
  <c r="F2627"/>
  <c r="A2629"/>
  <c r="G2632"/>
  <c r="F2634"/>
  <c r="G2634" s="1"/>
  <c r="F2635"/>
  <c r="G2635" s="1"/>
  <c r="A2638"/>
  <c r="G2641"/>
  <c r="F2643"/>
  <c r="G2643" s="1"/>
  <c r="F2644"/>
  <c r="G2644" s="1"/>
  <c r="A2647"/>
  <c r="G2650"/>
  <c r="A2654"/>
  <c r="G2657"/>
  <c r="F2659"/>
  <c r="G2659" s="1"/>
  <c r="F2660"/>
  <c r="G2660" s="1"/>
  <c r="F2662"/>
  <c r="G2662" s="1"/>
  <c r="F2663"/>
  <c r="G2663" s="1"/>
  <c r="A2665"/>
  <c r="G2668"/>
  <c r="F2671"/>
  <c r="G2671" s="1"/>
  <c r="A2673"/>
  <c r="G2676"/>
  <c r="F2678"/>
  <c r="G2678" s="1"/>
  <c r="F2679"/>
  <c r="G2679" s="1"/>
  <c r="F2680"/>
  <c r="G2680" s="1"/>
  <c r="I2682" s="1"/>
  <c r="A2682"/>
  <c r="G2685"/>
  <c r="F2687"/>
  <c r="G2687" s="1"/>
  <c r="F2688"/>
  <c r="G2688" s="1"/>
  <c r="F2689"/>
  <c r="G2689" s="1"/>
  <c r="F2690"/>
  <c r="G2690" s="1"/>
  <c r="F2691"/>
  <c r="G2691" s="1"/>
  <c r="A2693"/>
  <c r="G2696"/>
  <c r="A2700"/>
  <c r="I2700"/>
  <c r="G2703"/>
  <c r="F2705"/>
  <c r="G2705" s="1"/>
  <c r="F2706"/>
  <c r="G2706" s="1"/>
  <c r="F2707"/>
  <c r="G2707" s="1"/>
  <c r="F2708"/>
  <c r="G2708" s="1"/>
  <c r="F2709"/>
  <c r="G2709" s="1"/>
  <c r="A2711"/>
  <c r="G2714"/>
  <c r="F2716"/>
  <c r="G2716" s="1"/>
  <c r="F2717"/>
  <c r="G2717" s="1"/>
  <c r="E2718"/>
  <c r="F2718"/>
  <c r="E2719"/>
  <c r="F2719"/>
  <c r="E2720"/>
  <c r="F2720"/>
  <c r="A2722"/>
  <c r="G2725"/>
  <c r="E2727"/>
  <c r="F2727"/>
  <c r="E2728"/>
  <c r="F2728"/>
  <c r="E2729"/>
  <c r="F2729"/>
  <c r="E2730"/>
  <c r="F2730"/>
  <c r="E2731"/>
  <c r="F2731"/>
  <c r="A2733"/>
  <c r="G2736"/>
  <c r="F2738"/>
  <c r="G2738" s="1"/>
  <c r="F2739"/>
  <c r="G2739" s="1"/>
  <c r="F2740"/>
  <c r="G2740" s="1"/>
  <c r="I2742" s="1"/>
  <c r="A2742"/>
  <c r="G2745"/>
  <c r="F2747"/>
  <c r="G2747" s="1"/>
  <c r="F2748"/>
  <c r="G2748" s="1"/>
  <c r="F2749"/>
  <c r="G2749" s="1"/>
  <c r="F2750"/>
  <c r="G2750" s="1"/>
  <c r="F2751"/>
  <c r="G2751" s="1"/>
  <c r="A2753"/>
  <c r="G2756"/>
  <c r="F2758"/>
  <c r="G2758" s="1"/>
  <c r="F2759"/>
  <c r="G2759" s="1"/>
  <c r="F2760"/>
  <c r="G2760" s="1"/>
  <c r="F2761"/>
  <c r="G2761" s="1"/>
  <c r="F2762"/>
  <c r="G2762" s="1"/>
  <c r="A2764"/>
  <c r="G2767"/>
  <c r="F2769"/>
  <c r="G2769" s="1"/>
  <c r="F2770"/>
  <c r="G2770" s="1"/>
  <c r="F2771"/>
  <c r="G2771" s="1"/>
  <c r="F2772"/>
  <c r="G2772" s="1"/>
  <c r="A2774"/>
  <c r="G2777"/>
  <c r="F2779"/>
  <c r="G2779" s="1"/>
  <c r="F2780"/>
  <c r="G2780" s="1"/>
  <c r="F2781"/>
  <c r="G2781" s="1"/>
  <c r="F2782"/>
  <c r="G2782" s="1"/>
  <c r="F2783"/>
  <c r="G2783" s="1"/>
  <c r="A2785"/>
  <c r="G2788"/>
  <c r="F2790"/>
  <c r="G2790" s="1"/>
  <c r="F2791"/>
  <c r="G2791" s="1"/>
  <c r="F2792"/>
  <c r="G2792" s="1"/>
  <c r="F2793"/>
  <c r="G2793" s="1"/>
  <c r="F2796"/>
  <c r="G2796" s="1"/>
  <c r="A2799"/>
  <c r="G2802"/>
  <c r="F2804"/>
  <c r="G2804" s="1"/>
  <c r="F2805"/>
  <c r="G2805" s="1"/>
  <c r="F2806"/>
  <c r="G2806" s="1"/>
  <c r="F2807"/>
  <c r="G2807" s="1"/>
  <c r="F2808"/>
  <c r="G2808" s="1"/>
  <c r="F2809"/>
  <c r="G2809" s="1"/>
  <c r="F2810"/>
  <c r="G2810" s="1"/>
  <c r="A2812"/>
  <c r="G2815"/>
  <c r="F2817"/>
  <c r="G2817" s="1"/>
  <c r="F2818"/>
  <c r="G2818" s="1"/>
  <c r="F2819"/>
  <c r="G2819" s="1"/>
  <c r="I2821" s="1"/>
  <c r="A2821"/>
  <c r="G2824"/>
  <c r="F2826"/>
  <c r="G2826" s="1"/>
  <c r="F2827"/>
  <c r="G2827" s="1"/>
  <c r="A2830"/>
  <c r="G3238"/>
  <c r="F3240"/>
  <c r="G3240" s="1"/>
  <c r="F3241"/>
  <c r="G3241" s="1"/>
  <c r="A3243"/>
  <c r="I3243"/>
  <c r="G2833"/>
  <c r="F2835"/>
  <c r="G2835" s="1"/>
  <c r="F2836"/>
  <c r="G2836" s="1"/>
  <c r="A2839"/>
  <c r="G2842"/>
  <c r="E2844"/>
  <c r="F2844"/>
  <c r="E2845"/>
  <c r="F2845"/>
  <c r="E2846"/>
  <c r="F2846"/>
  <c r="E2847"/>
  <c r="F2847"/>
  <c r="E2848"/>
  <c r="F2848"/>
  <c r="E2849"/>
  <c r="F2849"/>
  <c r="G2850"/>
  <c r="A2852"/>
  <c r="G2865"/>
  <c r="F2867"/>
  <c r="G2867" s="1"/>
  <c r="F2868"/>
  <c r="G2868" s="1"/>
  <c r="A2871"/>
  <c r="G2874"/>
  <c r="F2876"/>
  <c r="G2876" s="1"/>
  <c r="F2877"/>
  <c r="G2877" s="1"/>
  <c r="A2880"/>
  <c r="G2883"/>
  <c r="F2885"/>
  <c r="G2885" s="1"/>
  <c r="F2886"/>
  <c r="G2886" s="1"/>
  <c r="A2889"/>
  <c r="G2892"/>
  <c r="F2894"/>
  <c r="G2894" s="1"/>
  <c r="F2895"/>
  <c r="G2895" s="1"/>
  <c r="A2898"/>
  <c r="G2901"/>
  <c r="F2903"/>
  <c r="G2903" s="1"/>
  <c r="F2904"/>
  <c r="G2904" s="1"/>
  <c r="A2907"/>
  <c r="G2910"/>
  <c r="F2912"/>
  <c r="G2912" s="1"/>
  <c r="F2913"/>
  <c r="G2913" s="1"/>
  <c r="A2916"/>
  <c r="G2919"/>
  <c r="F2921"/>
  <c r="G2921" s="1"/>
  <c r="F2922"/>
  <c r="G2922" s="1"/>
  <c r="A2925"/>
  <c r="G2928"/>
  <c r="F2930"/>
  <c r="G2930" s="1"/>
  <c r="F2931"/>
  <c r="G2931" s="1"/>
  <c r="A2934"/>
  <c r="G2937"/>
  <c r="F2939"/>
  <c r="G2939" s="1"/>
  <c r="F2940"/>
  <c r="G2940" s="1"/>
  <c r="A2943"/>
  <c r="G2946"/>
  <c r="F2948"/>
  <c r="G2948" s="1"/>
  <c r="F2949"/>
  <c r="G2949" s="1"/>
  <c r="A2952"/>
  <c r="G2955"/>
  <c r="F2957"/>
  <c r="G2957" s="1"/>
  <c r="G2959" s="1"/>
  <c r="A2959"/>
  <c r="G2962"/>
  <c r="F2964"/>
  <c r="G2964" s="1"/>
  <c r="F2965"/>
  <c r="G2965" s="1"/>
  <c r="A2968"/>
  <c r="G2971"/>
  <c r="F2973"/>
  <c r="G2973" s="1"/>
  <c r="F2974"/>
  <c r="G2974" s="1"/>
  <c r="A2977"/>
  <c r="G2980"/>
  <c r="F2982"/>
  <c r="G2982" s="1"/>
  <c r="F2983"/>
  <c r="G2983" s="1"/>
  <c r="A2986"/>
  <c r="G2989"/>
  <c r="F2991"/>
  <c r="G2991" s="1"/>
  <c r="F2992"/>
  <c r="G2992" s="1"/>
  <c r="A2995"/>
  <c r="G2998"/>
  <c r="F3000"/>
  <c r="G3000" s="1"/>
  <c r="F3001"/>
  <c r="G3001" s="1"/>
  <c r="A3004"/>
  <c r="G3007"/>
  <c r="F3009"/>
  <c r="G3009" s="1"/>
  <c r="F3010"/>
  <c r="G3010" s="1"/>
  <c r="A3013"/>
  <c r="G3016"/>
  <c r="F3018"/>
  <c r="G3018" s="1"/>
  <c r="F3019"/>
  <c r="G3019" s="1"/>
  <c r="I3021" s="1"/>
  <c r="A3021"/>
  <c r="G3024"/>
  <c r="F3026"/>
  <c r="G3026" s="1"/>
  <c r="F3027"/>
  <c r="G3027" s="1"/>
  <c r="F3028"/>
  <c r="G3028" s="1"/>
  <c r="F3029"/>
  <c r="G3029" s="1"/>
  <c r="A3031"/>
  <c r="G3034"/>
  <c r="F3036"/>
  <c r="G3036" s="1"/>
  <c r="F3037"/>
  <c r="G3037" s="1"/>
  <c r="F3038"/>
  <c r="G3038" s="1"/>
  <c r="F3039"/>
  <c r="G3039" s="1"/>
  <c r="F3040"/>
  <c r="G3040" s="1"/>
  <c r="F3041"/>
  <c r="G3041" s="1"/>
  <c r="A3043"/>
  <c r="G3046"/>
  <c r="F3048"/>
  <c r="G3048" s="1"/>
  <c r="F3049"/>
  <c r="G3049" s="1"/>
  <c r="F3050"/>
  <c r="G3050" s="1"/>
  <c r="F3051"/>
  <c r="G3051" s="1"/>
  <c r="F3052"/>
  <c r="G3052" s="1"/>
  <c r="F3053"/>
  <c r="G3053" s="1"/>
  <c r="A3055"/>
  <c r="G3058"/>
  <c r="F3060"/>
  <c r="G3060" s="1"/>
  <c r="F3061"/>
  <c r="G3061" s="1"/>
  <c r="F3062"/>
  <c r="G3062" s="1"/>
  <c r="F3063"/>
  <c r="G3063" s="1"/>
  <c r="A3065"/>
  <c r="G3068"/>
  <c r="F3070"/>
  <c r="G3070" s="1"/>
  <c r="F3071"/>
  <c r="G3071" s="1"/>
  <c r="G3072"/>
  <c r="F3073"/>
  <c r="G3073" s="1"/>
  <c r="F3074"/>
  <c r="G3074" s="1"/>
  <c r="F3075"/>
  <c r="G3075" s="1"/>
  <c r="F3076"/>
  <c r="G3076" s="1"/>
  <c r="F3077"/>
  <c r="G3077" s="1"/>
  <c r="F3078"/>
  <c r="G3078" s="1"/>
  <c r="F3079"/>
  <c r="G3079" s="1"/>
  <c r="F3080"/>
  <c r="G3080" s="1"/>
  <c r="F3081"/>
  <c r="G3081" s="1"/>
  <c r="F3082"/>
  <c r="G3082" s="1"/>
  <c r="A3087"/>
  <c r="G3090"/>
  <c r="F3092"/>
  <c r="G3092" s="1"/>
  <c r="F3093"/>
  <c r="G3093" s="1"/>
  <c r="F3094"/>
  <c r="G3094" s="1"/>
  <c r="F3095"/>
  <c r="G3095" s="1"/>
  <c r="F3096"/>
  <c r="G3096" s="1"/>
  <c r="F3098"/>
  <c r="G3098" s="1"/>
  <c r="F3099"/>
  <c r="G3099" s="1"/>
  <c r="F3100"/>
  <c r="G3100" s="1"/>
  <c r="A3102"/>
  <c r="G3105"/>
  <c r="F3107"/>
  <c r="G3107" s="1"/>
  <c r="F3108"/>
  <c r="F3109"/>
  <c r="F3110"/>
  <c r="A3113"/>
  <c r="G3116"/>
  <c r="F3118"/>
  <c r="G3118" s="1"/>
  <c r="F3119"/>
  <c r="G3119" s="1"/>
  <c r="A3121"/>
  <c r="G3391"/>
  <c r="G3393"/>
  <c r="A3400"/>
  <c r="G3124"/>
  <c r="A3128"/>
  <c r="G3131"/>
  <c r="F3133"/>
  <c r="G3133" s="1"/>
  <c r="F3134"/>
  <c r="G3134" s="1"/>
  <c r="F3135"/>
  <c r="G3135" s="1"/>
  <c r="F3136"/>
  <c r="G3136" s="1"/>
  <c r="F3137"/>
  <c r="G3137" s="1"/>
  <c r="F3138"/>
  <c r="G3138" s="1"/>
  <c r="F3139"/>
  <c r="G3139" s="1"/>
  <c r="F3140"/>
  <c r="G3140" s="1"/>
  <c r="F3141"/>
  <c r="G3141" s="1"/>
  <c r="F3142"/>
  <c r="G3142" s="1"/>
  <c r="F3143"/>
  <c r="G3143" s="1"/>
  <c r="E3144"/>
  <c r="F3144"/>
  <c r="E3145"/>
  <c r="F3145"/>
  <c r="E3146"/>
  <c r="A3148"/>
  <c r="G3151"/>
  <c r="F3153"/>
  <c r="G3153" s="1"/>
  <c r="F3154"/>
  <c r="G3154" s="1"/>
  <c r="F3155"/>
  <c r="G3155" s="1"/>
  <c r="F3156"/>
  <c r="G3156" s="1"/>
  <c r="F3157"/>
  <c r="G3157" s="1"/>
  <c r="F3158"/>
  <c r="G3158" s="1"/>
  <c r="F3159"/>
  <c r="G3159" s="1"/>
  <c r="F3160"/>
  <c r="G3160" s="1"/>
  <c r="F3161"/>
  <c r="G3161" s="1"/>
  <c r="F3162"/>
  <c r="G3162" s="1"/>
  <c r="F3163"/>
  <c r="G3163" s="1"/>
  <c r="E3164"/>
  <c r="F3164"/>
  <c r="E3165"/>
  <c r="F3165"/>
  <c r="A3167"/>
  <c r="J3167"/>
  <c r="G3170"/>
  <c r="E3172"/>
  <c r="E3173"/>
  <c r="G3173" s="1"/>
  <c r="A3175"/>
  <c r="I3175"/>
  <c r="G3178"/>
  <c r="A3183"/>
  <c r="J3183"/>
  <c r="G3186"/>
  <c r="F3188"/>
  <c r="G3188" s="1"/>
  <c r="F3189"/>
  <c r="G3189" s="1"/>
  <c r="F3190"/>
  <c r="G3190" s="1"/>
  <c r="I3192" s="1"/>
  <c r="A3192"/>
  <c r="G3195"/>
  <c r="F3197"/>
  <c r="F3198"/>
  <c r="F3199"/>
  <c r="F3200"/>
  <c r="F3201"/>
  <c r="G3201" s="1"/>
  <c r="A3203"/>
  <c r="G3206"/>
  <c r="F3208"/>
  <c r="G3208" s="1"/>
  <c r="E3209"/>
  <c r="F3209"/>
  <c r="A3211"/>
  <c r="G3214"/>
  <c r="F3216"/>
  <c r="G3216" s="1"/>
  <c r="F3217"/>
  <c r="G3217" s="1"/>
  <c r="A3219"/>
  <c r="G3222"/>
  <c r="F3224"/>
  <c r="G3224" s="1"/>
  <c r="E3225"/>
  <c r="F3225"/>
  <c r="A3227"/>
  <c r="G3230"/>
  <c r="F3232"/>
  <c r="G3232" s="1"/>
  <c r="E3233"/>
  <c r="F3233"/>
  <c r="A3235"/>
  <c r="G3246"/>
  <c r="E3248"/>
  <c r="F3248"/>
  <c r="A3250"/>
  <c r="I3250"/>
  <c r="J3250"/>
  <c r="G3253"/>
  <c r="E3255"/>
  <c r="G3255" s="1"/>
  <c r="G3257" s="1"/>
  <c r="A3257"/>
  <c r="I3257"/>
  <c r="J3257"/>
  <c r="G3260"/>
  <c r="F3262"/>
  <c r="G3262" s="1"/>
  <c r="F3263"/>
  <c r="G3263" s="1"/>
  <c r="F3265"/>
  <c r="G3265" s="1"/>
  <c r="F3266"/>
  <c r="G3266" s="1"/>
  <c r="A3268"/>
  <c r="G3271"/>
  <c r="A3275"/>
  <c r="G3278"/>
  <c r="E3280"/>
  <c r="F3280"/>
  <c r="A3282"/>
  <c r="C14" i="26"/>
  <c r="C16" i="25"/>
  <c r="J3388" i="27"/>
  <c r="J3381"/>
  <c r="J3374"/>
  <c r="J3610"/>
  <c r="J2673"/>
  <c r="I441" i="28"/>
  <c r="J325" i="27"/>
  <c r="I468" i="28"/>
  <c r="I504"/>
  <c r="F3379" i="27"/>
  <c r="G3379" s="1"/>
  <c r="G3381" s="1"/>
  <c r="I531" i="28"/>
  <c r="I432"/>
  <c r="F3180" i="27"/>
  <c r="G3180" s="1"/>
  <c r="I1653"/>
  <c r="I459" i="28"/>
  <c r="F3002" i="27"/>
  <c r="G3002" s="1"/>
  <c r="I3004" s="1"/>
  <c r="F2878"/>
  <c r="G2878" s="1"/>
  <c r="I2880" s="1"/>
  <c r="F2869"/>
  <c r="G2869" s="1"/>
  <c r="I2871" s="1"/>
  <c r="F2914"/>
  <c r="G2914" s="1"/>
  <c r="I2916" s="1"/>
  <c r="F2950"/>
  <c r="G2950" s="1"/>
  <c r="I2952" s="1"/>
  <c r="G3423"/>
  <c r="I2028"/>
  <c r="J1280"/>
  <c r="G3673"/>
  <c r="F3575"/>
  <c r="G3575" s="1"/>
  <c r="G3577" s="1"/>
  <c r="F2932"/>
  <c r="G2932" s="1"/>
  <c r="I2934" s="1"/>
  <c r="G3273"/>
  <c r="G3275" s="1"/>
  <c r="J3275" s="1"/>
  <c r="F2966"/>
  <c r="G2966" s="1"/>
  <c r="I2968" s="1"/>
  <c r="G3308"/>
  <c r="G2828"/>
  <c r="F2941"/>
  <c r="G2941" s="1"/>
  <c r="I2943" s="1"/>
  <c r="F3450"/>
  <c r="G3450" s="1"/>
  <c r="I3452" s="1"/>
  <c r="G2645"/>
  <c r="I2647" s="1"/>
  <c r="G2661"/>
  <c r="F2923"/>
  <c r="G2923" s="1"/>
  <c r="I2925" s="1"/>
  <c r="F2905"/>
  <c r="G2905" s="1"/>
  <c r="F2993"/>
  <c r="G2993" s="1"/>
  <c r="F3011"/>
  <c r="G3011" s="1"/>
  <c r="I3013" s="1"/>
  <c r="F2984"/>
  <c r="G2984" s="1"/>
  <c r="I2986" s="1"/>
  <c r="F3608"/>
  <c r="G3608" s="1"/>
  <c r="W34" i="37" l="1"/>
  <c r="AA36"/>
  <c r="Y36"/>
  <c r="W36"/>
  <c r="AE36" s="1"/>
  <c r="AA42"/>
  <c r="AE42" s="1"/>
  <c r="J2959" i="27"/>
  <c r="G295" i="36"/>
  <c r="H295" s="1"/>
  <c r="J1909" i="27"/>
  <c r="I497"/>
  <c r="G3300"/>
  <c r="I3302" s="1"/>
  <c r="G3110"/>
  <c r="G2848"/>
  <c r="G2844"/>
  <c r="G2730"/>
  <c r="G2544"/>
  <c r="G2492"/>
  <c r="G2858"/>
  <c r="I1705"/>
  <c r="J2102"/>
  <c r="G3520"/>
  <c r="I1737"/>
  <c r="G3197"/>
  <c r="J1632"/>
  <c r="G3225"/>
  <c r="G3227" s="1"/>
  <c r="G2846"/>
  <c r="G2535"/>
  <c r="G2526"/>
  <c r="G2494"/>
  <c r="G2453"/>
  <c r="G2546"/>
  <c r="G3200"/>
  <c r="I1144"/>
  <c r="G41"/>
  <c r="G43" s="1"/>
  <c r="G24" i="36" s="1"/>
  <c r="H24" s="1"/>
  <c r="I2223" i="27"/>
  <c r="G3521"/>
  <c r="G3529"/>
  <c r="I3659"/>
  <c r="G3659"/>
  <c r="G3543"/>
  <c r="G179"/>
  <c r="G43" i="36" s="1"/>
  <c r="H43" s="1"/>
  <c r="H55" s="1"/>
  <c r="J300" s="1"/>
  <c r="G3348" i="27"/>
  <c r="G3351" s="1"/>
  <c r="G3408"/>
  <c r="G3509"/>
  <c r="G3594"/>
  <c r="I1646"/>
  <c r="J2830"/>
  <c r="J1567"/>
  <c r="G3199"/>
  <c r="I3203" s="1"/>
  <c r="J313"/>
  <c r="G3559"/>
  <c r="G3181"/>
  <c r="G3183" s="1"/>
  <c r="G472"/>
  <c r="I1223"/>
  <c r="G1492"/>
  <c r="J934"/>
  <c r="I533"/>
  <c r="J981"/>
  <c r="G3510"/>
  <c r="G3513" s="1"/>
  <c r="G3596"/>
  <c r="G3144"/>
  <c r="G2502"/>
  <c r="I2469"/>
  <c r="I753"/>
  <c r="J743"/>
  <c r="G48"/>
  <c r="G50" s="1"/>
  <c r="J50" s="1"/>
  <c r="G3504"/>
  <c r="G65" i="36" s="1"/>
  <c r="H65" s="1"/>
  <c r="G3519" i="27"/>
  <c r="G3527"/>
  <c r="G3631"/>
  <c r="J898"/>
  <c r="I793"/>
  <c r="G470"/>
  <c r="G3518"/>
  <c r="J1456"/>
  <c r="I1202"/>
  <c r="J888"/>
  <c r="G3551"/>
  <c r="G3554" s="1"/>
  <c r="J3554" s="1"/>
  <c r="I3687"/>
  <c r="G3687"/>
  <c r="J452"/>
  <c r="I452"/>
  <c r="J29"/>
  <c r="G22" i="36"/>
  <c r="H22" s="1"/>
  <c r="G2847" i="27"/>
  <c r="G2729"/>
  <c r="G2720"/>
  <c r="G2577"/>
  <c r="G2536"/>
  <c r="G2454"/>
  <c r="G2527"/>
  <c r="G2529" s="1"/>
  <c r="G971"/>
  <c r="G3680"/>
  <c r="G3645"/>
  <c r="G3164"/>
  <c r="G3145"/>
  <c r="G2503"/>
  <c r="G2469"/>
  <c r="F2578" s="1"/>
  <c r="G2578" s="1"/>
  <c r="G1873"/>
  <c r="J1873" s="1"/>
  <c r="G483"/>
  <c r="I486" s="1"/>
  <c r="J1001"/>
  <c r="G3347"/>
  <c r="G3528"/>
  <c r="G3601"/>
  <c r="J1965"/>
  <c r="G2554"/>
  <c r="G2857"/>
  <c r="G2849"/>
  <c r="J2764"/>
  <c r="G2731"/>
  <c r="G2727"/>
  <c r="G2718"/>
  <c r="G2534"/>
  <c r="G2493"/>
  <c r="I1492"/>
  <c r="J1367"/>
  <c r="J1061"/>
  <c r="G3111"/>
  <c r="G3525"/>
  <c r="G3567"/>
  <c r="G3560"/>
  <c r="G3248"/>
  <c r="G3250" s="1"/>
  <c r="G139" i="36" s="1"/>
  <c r="H139" s="1"/>
  <c r="G2482" i="27"/>
  <c r="G2487" s="1"/>
  <c r="G3233"/>
  <c r="G3235" s="1"/>
  <c r="J1611"/>
  <c r="G3280"/>
  <c r="G3282" s="1"/>
  <c r="G3108"/>
  <c r="G2627"/>
  <c r="G2629" s="1"/>
  <c r="G121" i="36" s="1"/>
  <c r="H121" s="1"/>
  <c r="G2599" i="27"/>
  <c r="G2601" s="1"/>
  <c r="J2601" s="1"/>
  <c r="G2585"/>
  <c r="G2587" s="1"/>
  <c r="J2587" s="1"/>
  <c r="G2457"/>
  <c r="G2389"/>
  <c r="I2389" s="1"/>
  <c r="G2093"/>
  <c r="I1864"/>
  <c r="G3544"/>
  <c r="G3165"/>
  <c r="G3167" s="1"/>
  <c r="G2504"/>
  <c r="G3666"/>
  <c r="G3198"/>
  <c r="G3109"/>
  <c r="G3113" s="1"/>
  <c r="J1577"/>
  <c r="I421"/>
  <c r="J3302"/>
  <c r="J2059"/>
  <c r="J2380"/>
  <c r="J2199"/>
  <c r="I167"/>
  <c r="J2093"/>
  <c r="J1639"/>
  <c r="J3055"/>
  <c r="G2728"/>
  <c r="G2719"/>
  <c r="J878"/>
  <c r="G793"/>
  <c r="J2529"/>
  <c r="I2277"/>
  <c r="J2223"/>
  <c r="I2155"/>
  <c r="I1106"/>
  <c r="I763"/>
  <c r="I614"/>
  <c r="J339"/>
  <c r="J1507"/>
  <c r="I1124"/>
  <c r="J952"/>
  <c r="J160"/>
  <c r="J399"/>
  <c r="I3065"/>
  <c r="G2495"/>
  <c r="G2437"/>
  <c r="I2437" s="1"/>
  <c r="J1864"/>
  <c r="I1597"/>
  <c r="J1587"/>
  <c r="G1106"/>
  <c r="G1034"/>
  <c r="J925"/>
  <c r="J773"/>
  <c r="I743"/>
  <c r="G1017"/>
  <c r="J1265"/>
  <c r="I1826"/>
  <c r="G152" i="36"/>
  <c r="H152" s="1"/>
  <c r="J3243" i="27"/>
  <c r="G753"/>
  <c r="J3479"/>
  <c r="I783"/>
  <c r="J1712"/>
  <c r="J699"/>
  <c r="J2665"/>
  <c r="G2398"/>
  <c r="I2398" s="1"/>
  <c r="G1797"/>
  <c r="J1797" s="1"/>
  <c r="J1777"/>
  <c r="I363"/>
  <c r="G2366"/>
  <c r="J2068"/>
  <c r="I1691"/>
  <c r="J351"/>
  <c r="J1052"/>
  <c r="U38" i="37"/>
  <c r="S38"/>
  <c r="Y38"/>
  <c r="AA32"/>
  <c r="S32"/>
  <c r="M32"/>
  <c r="Q32"/>
  <c r="AA34"/>
  <c r="Y34"/>
  <c r="AE48"/>
  <c r="O32"/>
  <c r="Y32"/>
  <c r="W32"/>
  <c r="AE20"/>
  <c r="I723" i="27"/>
  <c r="I1840"/>
  <c r="I1587"/>
  <c r="I1153"/>
  <c r="J1034"/>
  <c r="J566"/>
  <c r="J3588"/>
  <c r="J1951"/>
  <c r="G1265"/>
  <c r="G3172"/>
  <c r="J3175" s="1"/>
  <c r="J3013"/>
  <c r="J2995"/>
  <c r="J1406"/>
  <c r="J868"/>
  <c r="I303"/>
  <c r="J215"/>
  <c r="G1001"/>
  <c r="G3318"/>
  <c r="J3434"/>
  <c r="J2213"/>
  <c r="G1144"/>
  <c r="J2321"/>
  <c r="G1671"/>
  <c r="I1337"/>
  <c r="J1043"/>
  <c r="I773"/>
  <c r="G743"/>
  <c r="J192"/>
  <c r="I179"/>
  <c r="G3593"/>
  <c r="J3603" s="1"/>
  <c r="J1545"/>
  <c r="J634"/>
  <c r="I878"/>
  <c r="J856"/>
  <c r="I463"/>
  <c r="G431"/>
  <c r="G90" i="36" s="1"/>
  <c r="H90" s="1"/>
  <c r="I898" i="27"/>
  <c r="I1097"/>
  <c r="G888"/>
  <c r="J1430"/>
  <c r="I2145"/>
  <c r="G679"/>
  <c r="I1358"/>
  <c r="J1958"/>
  <c r="J2880"/>
  <c r="J2839"/>
  <c r="J2693"/>
  <c r="I1256"/>
  <c r="I1245"/>
  <c r="J1216"/>
  <c r="G623"/>
  <c r="G194" i="36" s="1"/>
  <c r="J516" i="27"/>
  <c r="J303"/>
  <c r="J1183"/>
  <c r="I1183"/>
  <c r="J916"/>
  <c r="G916"/>
  <c r="J661"/>
  <c r="G661"/>
  <c r="I506"/>
  <c r="G506"/>
  <c r="G131" i="36" s="1"/>
  <c r="H131" s="1"/>
  <c r="I2176" i="27"/>
  <c r="J2176"/>
  <c r="I1854"/>
  <c r="J1854"/>
  <c r="J1337"/>
  <c r="J2138"/>
  <c r="I2138"/>
  <c r="G2014"/>
  <c r="J2014"/>
  <c r="I1463"/>
  <c r="J1463"/>
  <c r="J1209"/>
  <c r="I1209"/>
  <c r="G1025"/>
  <c r="J1025"/>
  <c r="J1847"/>
  <c r="I1847"/>
  <c r="I835"/>
  <c r="J835"/>
  <c r="G733"/>
  <c r="J733"/>
  <c r="I981"/>
  <c r="G981"/>
  <c r="I1833"/>
  <c r="J1833"/>
  <c r="I800"/>
  <c r="J800"/>
  <c r="J1009"/>
  <c r="G1009"/>
  <c r="J2121"/>
  <c r="G1567"/>
  <c r="I1545"/>
  <c r="I1234"/>
  <c r="J907"/>
  <c r="J1079"/>
  <c r="G1079"/>
  <c r="I1660"/>
  <c r="J1660"/>
  <c r="J1383"/>
  <c r="I1383"/>
  <c r="G868"/>
  <c r="J474"/>
  <c r="G1577"/>
  <c r="I1577"/>
  <c r="I807"/>
  <c r="J807"/>
  <c r="I1534"/>
  <c r="I2812"/>
  <c r="G1245"/>
  <c r="G2312"/>
  <c r="J108"/>
  <c r="G723"/>
  <c r="G266" i="36" s="1"/>
  <c r="H266" s="1"/>
  <c r="I2673" i="27"/>
  <c r="I2075"/>
  <c r="G634"/>
  <c r="J3268"/>
  <c r="J2952"/>
  <c r="G2916"/>
  <c r="G3243"/>
  <c r="G271" i="36" s="1"/>
  <c r="H271" s="1"/>
  <c r="J2821" i="27"/>
  <c r="G1597"/>
  <c r="G1527"/>
  <c r="G80" i="36" s="1"/>
  <c r="H80" s="1"/>
  <c r="J584" i="27"/>
  <c r="J2296"/>
  <c r="G3489"/>
  <c r="G41" i="36" s="1"/>
  <c r="H41" s="1"/>
  <c r="G3595" i="27"/>
  <c r="I2785"/>
  <c r="J2357"/>
  <c r="I1777"/>
  <c r="I1301"/>
  <c r="G2102"/>
  <c r="J1826"/>
  <c r="J2366"/>
  <c r="I1470"/>
  <c r="G2428"/>
  <c r="J2907"/>
  <c r="J1449"/>
  <c r="I545"/>
  <c r="I431"/>
  <c r="J421"/>
  <c r="G3326"/>
  <c r="I2862"/>
  <c r="I2312"/>
  <c r="G898"/>
  <c r="G1888"/>
  <c r="J1416"/>
  <c r="J793"/>
  <c r="G3496"/>
  <c r="G49" i="36" s="1"/>
  <c r="H49" s="1"/>
  <c r="I1726" i="27"/>
  <c r="I1819"/>
  <c r="I2799"/>
  <c r="G1681"/>
  <c r="I2373"/>
  <c r="J2799"/>
  <c r="J1518"/>
  <c r="I1507"/>
  <c r="I1134"/>
  <c r="G291"/>
  <c r="J1552"/>
  <c r="J1017"/>
  <c r="J713"/>
  <c r="G1280"/>
  <c r="J1484"/>
  <c r="G3219"/>
  <c r="I3219" s="1"/>
  <c r="I3148"/>
  <c r="J2925"/>
  <c r="G2753"/>
  <c r="G239" i="36" s="1"/>
  <c r="H239" s="1"/>
  <c r="J2711" i="27"/>
  <c r="G2084"/>
  <c r="G2005"/>
  <c r="J486"/>
  <c r="J375"/>
  <c r="I351"/>
  <c r="I339"/>
  <c r="G303"/>
  <c r="G72" i="36" s="1"/>
  <c r="H72" s="1"/>
  <c r="J3443" i="27"/>
  <c r="AE12" i="37"/>
  <c r="G3031" i="27"/>
  <c r="I3031"/>
  <c r="G497"/>
  <c r="J497"/>
  <c r="I2421"/>
  <c r="J2421"/>
  <c r="J2414"/>
  <c r="I2414"/>
  <c r="J2232"/>
  <c r="J1272"/>
  <c r="I1272"/>
  <c r="I2711"/>
  <c r="G2711"/>
  <c r="G215" i="36" s="1"/>
  <c r="H215" s="1"/>
  <c r="I2830" i="27"/>
  <c r="G2830"/>
  <c r="G257" i="36" s="1"/>
  <c r="H257" s="1"/>
  <c r="J57" i="27"/>
  <c r="I2665"/>
  <c r="G2880"/>
  <c r="J2286"/>
  <c r="G2286"/>
  <c r="G227" i="36" s="1"/>
  <c r="H227" s="1"/>
  <c r="G961" i="27"/>
  <c r="J961"/>
  <c r="I160"/>
  <c r="I1351"/>
  <c r="J1351"/>
  <c r="J1308"/>
  <c r="I1308"/>
  <c r="J1153"/>
  <c r="G1153"/>
  <c r="J1625"/>
  <c r="I1625"/>
  <c r="J2654"/>
  <c r="I2654"/>
  <c r="I108"/>
  <c r="I2192"/>
  <c r="J2192"/>
  <c r="I1406"/>
  <c r="G1406"/>
  <c r="G130" i="36" s="1"/>
  <c r="H130" s="1"/>
  <c r="J2021" i="27"/>
  <c r="I2021"/>
  <c r="I2260"/>
  <c r="J2260"/>
  <c r="I2121"/>
  <c r="G2121"/>
  <c r="I2206"/>
  <c r="J2206"/>
  <c r="J1698"/>
  <c r="I1698"/>
  <c r="G192"/>
  <c r="G50" i="36" s="1"/>
  <c r="H50" s="1"/>
  <c r="I192" i="27"/>
  <c r="G71"/>
  <c r="G37" i="36" s="1"/>
  <c r="H37" s="1"/>
  <c r="I71" i="27"/>
  <c r="G127"/>
  <c r="G39" i="36" s="1"/>
  <c r="H39" s="1"/>
  <c r="G2934" i="27"/>
  <c r="I2753"/>
  <c r="G1449"/>
  <c r="I2253"/>
  <c r="G2253"/>
  <c r="J1744"/>
  <c r="I1744"/>
  <c r="J706"/>
  <c r="I706"/>
  <c r="J591"/>
  <c r="I591"/>
  <c r="J22"/>
  <c r="J3367"/>
  <c r="G3367"/>
  <c r="J1751"/>
  <c r="I1751"/>
  <c r="I1169"/>
  <c r="J1169"/>
  <c r="J463"/>
  <c r="G463"/>
  <c r="G2068"/>
  <c r="J2916"/>
  <c r="G3434"/>
  <c r="G285" i="36" s="1"/>
  <c r="H285" s="1"/>
  <c r="G516" i="27"/>
  <c r="J623"/>
  <c r="J1681"/>
  <c r="G3021"/>
  <c r="J2722"/>
  <c r="G2407"/>
  <c r="J2407" s="1"/>
  <c r="I2131"/>
  <c r="G934"/>
  <c r="I868"/>
  <c r="G421"/>
  <c r="G89" i="36" s="1"/>
  <c r="H89" s="1"/>
  <c r="I387" i="27"/>
  <c r="G215"/>
  <c r="G44" i="36" s="1"/>
  <c r="H44" s="1"/>
  <c r="I206" i="27"/>
  <c r="J140"/>
  <c r="J3292"/>
  <c r="I477" i="28"/>
  <c r="K10" i="36"/>
  <c r="I290" s="1"/>
  <c r="J290" s="1"/>
  <c r="G124"/>
  <c r="H124" s="1"/>
  <c r="K11"/>
  <c r="I296" s="1"/>
  <c r="J296" s="1"/>
  <c r="I3381" i="27"/>
  <c r="G351"/>
  <c r="G3087"/>
  <c r="G2673"/>
  <c r="J2487"/>
  <c r="G991"/>
  <c r="J363"/>
  <c r="G645"/>
  <c r="G202" i="36" s="1"/>
  <c r="H202" s="1"/>
  <c r="I645" i="27"/>
  <c r="G3065"/>
  <c r="I888"/>
  <c r="G3121"/>
  <c r="G148" i="36" s="1"/>
  <c r="H148" s="1"/>
  <c r="J3087" i="27"/>
  <c r="J2977"/>
  <c r="I2774"/>
  <c r="I2764"/>
  <c r="J2277"/>
  <c r="I733"/>
  <c r="G3479"/>
  <c r="G92" i="36"/>
  <c r="H92" s="1"/>
  <c r="I231" i="27"/>
  <c r="G231"/>
  <c r="G45" i="36" s="1"/>
  <c r="H45" s="1"/>
  <c r="I3638" i="27"/>
  <c r="G3638"/>
  <c r="J783"/>
  <c r="G783"/>
  <c r="F2887"/>
  <c r="G2887" s="1"/>
  <c r="G2889" s="1"/>
  <c r="G2837"/>
  <c r="I2839" s="1"/>
  <c r="G3289"/>
  <c r="F3372"/>
  <c r="G3372" s="1"/>
  <c r="F2975"/>
  <c r="G2975" s="1"/>
  <c r="I2977" s="1"/>
  <c r="F3264"/>
  <c r="G3264" s="1"/>
  <c r="I3268" s="1"/>
  <c r="F2896"/>
  <c r="G2896" s="1"/>
  <c r="I2898" s="1"/>
  <c r="G2620"/>
  <c r="G2622" s="1"/>
  <c r="G120" i="36" s="1"/>
  <c r="H120" s="1"/>
  <c r="G3468" i="27"/>
  <c r="I3470" s="1"/>
  <c r="F3615"/>
  <c r="G3615" s="1"/>
  <c r="G3617" s="1"/>
  <c r="J1671"/>
  <c r="J1527"/>
  <c r="J1245"/>
  <c r="G1134"/>
  <c r="G2562"/>
  <c r="G2456"/>
  <c r="J1930"/>
  <c r="I1681"/>
  <c r="I1327"/>
  <c r="G773"/>
  <c r="I325"/>
  <c r="G140"/>
  <c r="G42" i="36" s="1"/>
  <c r="H42" s="1"/>
  <c r="G1982" i="27"/>
  <c r="G168" i="36" s="1"/>
  <c r="H168" s="1"/>
  <c r="J943" i="27"/>
  <c r="G943"/>
  <c r="G259" i="36"/>
  <c r="H259" s="1"/>
  <c r="G128"/>
  <c r="H128" s="1"/>
  <c r="G175"/>
  <c r="H175" s="1"/>
  <c r="G304"/>
  <c r="H304" s="1"/>
  <c r="H306" s="1"/>
  <c r="G195"/>
  <c r="G122"/>
  <c r="H122" s="1"/>
  <c r="J2934" i="27"/>
  <c r="G3459"/>
  <c r="F3692"/>
  <c r="G3692" s="1"/>
  <c r="G3695" s="1"/>
  <c r="J2889"/>
  <c r="I1176"/>
  <c r="G3055"/>
  <c r="G47" i="36" s="1"/>
  <c r="H47" s="1"/>
  <c r="G2845" i="27"/>
  <c r="J2469"/>
  <c r="F2698"/>
  <c r="G2698" s="1"/>
  <c r="G3624"/>
  <c r="G1864"/>
  <c r="I1477"/>
  <c r="G925"/>
  <c r="I1758"/>
  <c r="G907"/>
  <c r="G3400"/>
  <c r="G2592"/>
  <c r="G2594" s="1"/>
  <c r="I2594" s="1"/>
  <c r="G2452"/>
  <c r="J2459" s="1"/>
  <c r="G2447"/>
  <c r="G127" i="36" s="1"/>
  <c r="H127" s="1"/>
  <c r="J2312" i="27"/>
  <c r="G411"/>
  <c r="I399"/>
  <c r="G2636"/>
  <c r="I2638" s="1"/>
  <c r="I9" i="28"/>
  <c r="F372" i="27" s="1"/>
  <c r="G372" s="1"/>
  <c r="G375" s="1"/>
  <c r="I3652"/>
  <c r="G3652"/>
  <c r="J1719"/>
  <c r="I1719"/>
  <c r="J645"/>
  <c r="G174" i="36"/>
  <c r="H174" s="1"/>
  <c r="F3584" i="27"/>
  <c r="G3584" s="1"/>
  <c r="G3588" s="1"/>
  <c r="J1989"/>
  <c r="G1416"/>
  <c r="G2277"/>
  <c r="I1895"/>
  <c r="I2162"/>
  <c r="J3031"/>
  <c r="J2348"/>
  <c r="G1545"/>
  <c r="G878"/>
  <c r="I313"/>
  <c r="G3209"/>
  <c r="G3211" s="1"/>
  <c r="G262" i="36" s="1"/>
  <c r="H262" s="1"/>
  <c r="G2545" i="27"/>
  <c r="G2537"/>
  <c r="I2529"/>
  <c r="I1518"/>
  <c r="F3386"/>
  <c r="G3386" s="1"/>
  <c r="J2753"/>
  <c r="G2477"/>
  <c r="G46" i="36" s="1"/>
  <c r="H46" s="1"/>
  <c r="G1367" i="27"/>
  <c r="I566"/>
  <c r="F3126"/>
  <c r="G3126" s="1"/>
  <c r="G3524"/>
  <c r="G3568"/>
  <c r="G2764"/>
  <c r="G240" i="36" s="1"/>
  <c r="H240" s="1"/>
  <c r="G2742" i="27"/>
  <c r="J2052"/>
  <c r="I1449"/>
  <c r="G692"/>
  <c r="G614"/>
  <c r="J291"/>
  <c r="G3523"/>
  <c r="J3425"/>
  <c r="J991"/>
  <c r="J753"/>
  <c r="G339"/>
  <c r="J127"/>
  <c r="J71"/>
  <c r="G1052"/>
  <c r="J3470"/>
  <c r="H200" i="36"/>
  <c r="H203"/>
  <c r="H95"/>
  <c r="H94"/>
  <c r="J3192" i="27"/>
  <c r="G3192"/>
  <c r="J3043"/>
  <c r="G3043"/>
  <c r="G52" i="36" s="1"/>
  <c r="H52" s="1"/>
  <c r="G2995" i="27"/>
  <c r="I2995"/>
  <c r="J2986"/>
  <c r="G2986"/>
  <c r="J2968"/>
  <c r="G2968"/>
  <c r="I3087"/>
  <c r="J2185"/>
  <c r="G2185"/>
  <c r="J1916"/>
  <c r="I1916"/>
  <c r="G2943"/>
  <c r="I2693"/>
  <c r="G2693"/>
  <c r="G2682"/>
  <c r="J2682"/>
  <c r="I3275"/>
  <c r="J1902"/>
  <c r="I1902"/>
  <c r="J3148"/>
  <c r="I2907"/>
  <c r="G2907"/>
  <c r="I3425"/>
  <c r="G3425"/>
  <c r="G284" i="36" s="1"/>
  <c r="H284" s="1"/>
  <c r="G3610" i="27"/>
  <c r="I3610"/>
  <c r="G1376"/>
  <c r="J1376"/>
  <c r="I1344"/>
  <c r="J1344"/>
  <c r="I1287"/>
  <c r="J1287"/>
  <c r="J1256"/>
  <c r="G1256"/>
  <c r="G1162"/>
  <c r="I1162"/>
  <c r="I1115"/>
  <c r="G1115"/>
  <c r="I952"/>
  <c r="G952"/>
  <c r="I856"/>
  <c r="G856"/>
  <c r="I828"/>
  <c r="J828"/>
  <c r="I814"/>
  <c r="J814"/>
  <c r="J672"/>
  <c r="G672"/>
  <c r="J575"/>
  <c r="G575"/>
  <c r="G158" i="36" s="1"/>
  <c r="H158" s="1"/>
  <c r="I3102" i="27"/>
  <c r="I3310"/>
  <c r="G3310"/>
  <c r="J3282"/>
  <c r="I3282"/>
  <c r="J1789"/>
  <c r="G1789"/>
  <c r="J545"/>
  <c r="G545"/>
  <c r="G533"/>
  <c r="G151" i="36" s="1"/>
  <c r="H151" s="1"/>
  <c r="J533" i="27"/>
  <c r="J36"/>
  <c r="G2647"/>
  <c r="J3351"/>
  <c r="I1618"/>
  <c r="G1202"/>
  <c r="J1202"/>
  <c r="J1097"/>
  <c r="G1097"/>
  <c r="G1088"/>
  <c r="J1088"/>
  <c r="G763"/>
  <c r="J763"/>
  <c r="G247"/>
  <c r="I247"/>
  <c r="G206"/>
  <c r="G51" i="36" s="1"/>
  <c r="H51" s="1"/>
  <c r="J206" i="27"/>
  <c r="G3004"/>
  <c r="G566"/>
  <c r="I127"/>
  <c r="G2733"/>
  <c r="G399"/>
  <c r="G3443"/>
  <c r="G286" i="36" s="1"/>
  <c r="H286" s="1"/>
  <c r="J2943" i="27"/>
  <c r="J2898"/>
  <c r="G2821"/>
  <c r="G2665"/>
  <c r="I1567"/>
  <c r="J723"/>
  <c r="J1996"/>
  <c r="I1996"/>
  <c r="I2267"/>
  <c r="J2267"/>
  <c r="I1880"/>
  <c r="J1880"/>
  <c r="J1812"/>
  <c r="G1812"/>
  <c r="I1765"/>
  <c r="J1765"/>
  <c r="G1691"/>
  <c r="J1691"/>
  <c r="J387"/>
  <c r="G387"/>
  <c r="G3359"/>
  <c r="J3359"/>
  <c r="G1317"/>
  <c r="J1317"/>
  <c r="G2925"/>
  <c r="G2871"/>
  <c r="I1923"/>
  <c r="J2647"/>
  <c r="J411"/>
  <c r="G2232"/>
  <c r="J2155"/>
  <c r="G2155"/>
  <c r="J2131"/>
  <c r="G2131"/>
  <c r="I1944"/>
  <c r="J15"/>
  <c r="J3004"/>
  <c r="J1923"/>
  <c r="J3021"/>
  <c r="G1061"/>
  <c r="J2871"/>
  <c r="G2223"/>
  <c r="G108"/>
  <c r="G38" i="36" s="1"/>
  <c r="H38" s="1"/>
  <c r="J1804" i="27"/>
  <c r="I1804"/>
  <c r="J652"/>
  <c r="I652"/>
  <c r="G554"/>
  <c r="J554"/>
  <c r="J3102"/>
  <c r="G3102"/>
  <c r="J2774"/>
  <c r="G2774"/>
  <c r="I1397"/>
  <c r="J1397"/>
  <c r="J1327"/>
  <c r="G1327"/>
  <c r="G3452"/>
  <c r="G287" i="36" s="1"/>
  <c r="H287" s="1"/>
  <c r="J3452" i="27"/>
  <c r="G363"/>
  <c r="J614"/>
  <c r="G3013"/>
  <c r="J2733"/>
  <c r="G2321"/>
  <c r="J2339"/>
  <c r="G2339"/>
  <c r="I2052"/>
  <c r="G2052"/>
  <c r="J1234"/>
  <c r="G1234"/>
  <c r="G1070"/>
  <c r="J1070"/>
  <c r="G223"/>
  <c r="G1043"/>
  <c r="J2812"/>
  <c r="G2812"/>
  <c r="J2169"/>
  <c r="I2169"/>
  <c r="J1937"/>
  <c r="J842"/>
  <c r="I842"/>
  <c r="J2035"/>
  <c r="I2035"/>
  <c r="G2348"/>
  <c r="J179"/>
  <c r="J2785"/>
  <c r="G2785"/>
  <c r="J2330"/>
  <c r="G2330"/>
  <c r="I523"/>
  <c r="I3055"/>
  <c r="J2084"/>
  <c r="G1587"/>
  <c r="G604"/>
  <c r="I1390"/>
  <c r="J1390"/>
  <c r="I821"/>
  <c r="I445"/>
  <c r="J445"/>
  <c r="J3416"/>
  <c r="G3416"/>
  <c r="G2952"/>
  <c r="J2253"/>
  <c r="G1518"/>
  <c r="G325"/>
  <c r="I140"/>
  <c r="G2241"/>
  <c r="J2241"/>
  <c r="I1423"/>
  <c r="J1423"/>
  <c r="J3342"/>
  <c r="G3342"/>
  <c r="J3065"/>
  <c r="G2111"/>
  <c r="J2005"/>
  <c r="G1777"/>
  <c r="I672"/>
  <c r="J604"/>
  <c r="I411"/>
  <c r="J3461"/>
  <c r="J2638"/>
  <c r="I3043"/>
  <c r="G2799"/>
  <c r="J2742"/>
  <c r="G2357"/>
  <c r="G1124"/>
  <c r="I692"/>
  <c r="G160"/>
  <c r="I2042"/>
  <c r="J2042"/>
  <c r="J506"/>
  <c r="J692"/>
  <c r="G313"/>
  <c r="I634"/>
  <c r="I1604"/>
  <c r="J971"/>
  <c r="I438"/>
  <c r="J438"/>
  <c r="J282"/>
  <c r="I282"/>
  <c r="I516"/>
  <c r="J431"/>
  <c r="G2296"/>
  <c r="I1972"/>
  <c r="J1972"/>
  <c r="J2111"/>
  <c r="I1789"/>
  <c r="G1337"/>
  <c r="I604"/>
  <c r="G584"/>
  <c r="AE34" i="37" l="1"/>
  <c r="AE38"/>
  <c r="I295" i="36"/>
  <c r="I286"/>
  <c r="J286" s="1"/>
  <c r="I287"/>
  <c r="J287" s="1"/>
  <c r="I284"/>
  <c r="I285"/>
  <c r="J285" s="1"/>
  <c r="I66"/>
  <c r="J66" s="1"/>
  <c r="I209"/>
  <c r="J209" s="1"/>
  <c r="J2852" i="27"/>
  <c r="G3562"/>
  <c r="G107" i="36" s="1"/>
  <c r="H107" s="1"/>
  <c r="I107" s="1"/>
  <c r="J107" s="1"/>
  <c r="G117"/>
  <c r="H117" s="1"/>
  <c r="I117" s="1"/>
  <c r="J117" s="1"/>
  <c r="G3570" i="27"/>
  <c r="J2862"/>
  <c r="I2487"/>
  <c r="G2722"/>
  <c r="F2547"/>
  <c r="G2547" s="1"/>
  <c r="G2549" s="1"/>
  <c r="I2587"/>
  <c r="G2852"/>
  <c r="G3302"/>
  <c r="J2549"/>
  <c r="I474"/>
  <c r="G263" i="36"/>
  <c r="H263" s="1"/>
  <c r="I263" s="1"/>
  <c r="J263" s="1"/>
  <c r="J3227" i="27"/>
  <c r="I3227"/>
  <c r="G2580"/>
  <c r="G113" i="36" s="1"/>
  <c r="H113" s="1"/>
  <c r="I113" s="1"/>
  <c r="J113" s="1"/>
  <c r="J3113" i="27"/>
  <c r="G48" i="36"/>
  <c r="H48" s="1"/>
  <c r="I48" s="1"/>
  <c r="J48" s="1"/>
  <c r="J43" i="27"/>
  <c r="I2601"/>
  <c r="G474"/>
  <c r="G64" i="36"/>
  <c r="H64" s="1"/>
  <c r="I2629" i="27"/>
  <c r="G3203"/>
  <c r="H164" i="36" s="1"/>
  <c r="I164" s="1"/>
  <c r="J164" s="1"/>
  <c r="I1873" i="27"/>
  <c r="J2629"/>
  <c r="G3546"/>
  <c r="G140" i="36" s="1"/>
  <c r="H140" s="1"/>
  <c r="I140" s="1"/>
  <c r="J140" s="1"/>
  <c r="I58"/>
  <c r="I63"/>
  <c r="I65"/>
  <c r="J65" s="1"/>
  <c r="I52"/>
  <c r="J52" s="1"/>
  <c r="I53"/>
  <c r="J53" s="1"/>
  <c r="I50"/>
  <c r="J50" s="1"/>
  <c r="I51"/>
  <c r="J51" s="1"/>
  <c r="I49"/>
  <c r="J49" s="1"/>
  <c r="I46"/>
  <c r="J46" s="1"/>
  <c r="I47"/>
  <c r="J47" s="1"/>
  <c r="J2389" i="27"/>
  <c r="I2506"/>
  <c r="J2506"/>
  <c r="J3531"/>
  <c r="F3146"/>
  <c r="G3146" s="1"/>
  <c r="G3148" s="1"/>
  <c r="G101" i="36" s="1"/>
  <c r="H101" s="1"/>
  <c r="G115"/>
  <c r="H115" s="1"/>
  <c r="I115" s="1"/>
  <c r="J115" s="1"/>
  <c r="F2606" i="27"/>
  <c r="G2606" s="1"/>
  <c r="G2608" s="1"/>
  <c r="J2608" s="1"/>
  <c r="F2563"/>
  <c r="G2563" s="1"/>
  <c r="G2565" s="1"/>
  <c r="G2862"/>
  <c r="G2977"/>
  <c r="G25" i="36"/>
  <c r="H25" s="1"/>
  <c r="I44"/>
  <c r="J44" s="1"/>
  <c r="I45"/>
  <c r="J45" s="1"/>
  <c r="I42"/>
  <c r="J42" s="1"/>
  <c r="I43"/>
  <c r="I40"/>
  <c r="J40" s="1"/>
  <c r="I41"/>
  <c r="J41" s="1"/>
  <c r="I32"/>
  <c r="J32" s="1"/>
  <c r="I38"/>
  <c r="J38" s="1"/>
  <c r="I39"/>
  <c r="J39" s="1"/>
  <c r="I37"/>
  <c r="I30"/>
  <c r="J30" s="1"/>
  <c r="I31"/>
  <c r="J31" s="1"/>
  <c r="I28"/>
  <c r="J28" s="1"/>
  <c r="I29"/>
  <c r="J29" s="1"/>
  <c r="G114"/>
  <c r="H114" s="1"/>
  <c r="I114" s="1"/>
  <c r="J114" s="1"/>
  <c r="I2852" i="27"/>
  <c r="F2613"/>
  <c r="G2613" s="1"/>
  <c r="G2615" s="1"/>
  <c r="G119" i="36" s="1"/>
  <c r="H119" s="1"/>
  <c r="I119" s="1"/>
  <c r="J119" s="1"/>
  <c r="I3554" i="27"/>
  <c r="J2594"/>
  <c r="F2570"/>
  <c r="G2570" s="1"/>
  <c r="G2572" s="1"/>
  <c r="G112" i="36" s="1"/>
  <c r="H112" s="1"/>
  <c r="I112" s="1"/>
  <c r="J112" s="1"/>
  <c r="F2555" i="27"/>
  <c r="G2555" s="1"/>
  <c r="G2557" s="1"/>
  <c r="G110" i="36" s="1"/>
  <c r="H110" s="1"/>
  <c r="I110" s="1"/>
  <c r="J110" s="1"/>
  <c r="I2733" i="27"/>
  <c r="I2459"/>
  <c r="G486"/>
  <c r="J3203"/>
  <c r="G2459"/>
  <c r="J2437"/>
  <c r="G2506"/>
  <c r="G104" i="36" s="1"/>
  <c r="H104" s="1"/>
  <c r="I104" s="1"/>
  <c r="J104" s="1"/>
  <c r="I2722" i="27"/>
  <c r="I26" i="36"/>
  <c r="J26" s="1"/>
  <c r="I23"/>
  <c r="J23" s="1"/>
  <c r="I24"/>
  <c r="J24" s="1"/>
  <c r="I19"/>
  <c r="J19" s="1"/>
  <c r="I22"/>
  <c r="J22" s="1"/>
  <c r="I152"/>
  <c r="J152" s="1"/>
  <c r="I20"/>
  <c r="J20" s="1"/>
  <c r="I21"/>
  <c r="J21" s="1"/>
  <c r="I3617" i="27"/>
  <c r="I375"/>
  <c r="G3603"/>
  <c r="G182" i="36" s="1"/>
  <c r="H182" s="1"/>
  <c r="I3603" i="27"/>
  <c r="J2398"/>
  <c r="I2889"/>
  <c r="G3531"/>
  <c r="I2622"/>
  <c r="G2839"/>
  <c r="G269" i="36" s="1"/>
  <c r="H269" s="1"/>
  <c r="I269" s="1"/>
  <c r="J269" s="1"/>
  <c r="G3175" i="27"/>
  <c r="G126" i="36" s="1"/>
  <c r="H126" s="1"/>
  <c r="I126" s="1"/>
  <c r="J126" s="1"/>
  <c r="I210"/>
  <c r="J210" s="1"/>
  <c r="I149"/>
  <c r="J149" s="1"/>
  <c r="I151"/>
  <c r="J151" s="1"/>
  <c r="I148"/>
  <c r="AE32" i="37"/>
  <c r="I76" i="36"/>
  <c r="J76" s="1"/>
  <c r="I77"/>
  <c r="J77" s="1"/>
  <c r="I78"/>
  <c r="J78" s="1"/>
  <c r="I2608" i="27"/>
  <c r="G246" i="36"/>
  <c r="H246" s="1"/>
  <c r="I246" s="1"/>
  <c r="J246" s="1"/>
  <c r="I3695" i="27"/>
  <c r="I2407"/>
  <c r="I3588"/>
  <c r="G228" i="36"/>
  <c r="H228" s="1"/>
  <c r="I228" s="1"/>
  <c r="J228" s="1"/>
  <c r="J3219" i="27"/>
  <c r="I2549"/>
  <c r="G185" i="36"/>
  <c r="H185" s="1"/>
  <c r="G261"/>
  <c r="H261" s="1"/>
  <c r="I261" s="1"/>
  <c r="J261" s="1"/>
  <c r="G162"/>
  <c r="H162" s="1"/>
  <c r="I162" s="1"/>
  <c r="J162" s="1"/>
  <c r="G2898" i="27"/>
  <c r="H75" i="36"/>
  <c r="I75" s="1"/>
  <c r="J75" s="1"/>
  <c r="G252"/>
  <c r="H252" s="1"/>
  <c r="I252" s="1"/>
  <c r="J252" s="1"/>
  <c r="G242"/>
  <c r="H242" s="1"/>
  <c r="I242" s="1"/>
  <c r="J242" s="1"/>
  <c r="G241"/>
  <c r="H241" s="1"/>
  <c r="I241" s="1"/>
  <c r="J241" s="1"/>
  <c r="G116"/>
  <c r="H116" s="1"/>
  <c r="I116" s="1"/>
  <c r="J116" s="1"/>
  <c r="I3531" i="27"/>
  <c r="G245" i="36"/>
  <c r="H245" s="1"/>
  <c r="I245" s="1"/>
  <c r="J245" s="1"/>
  <c r="I168"/>
  <c r="J168" s="1"/>
  <c r="I227"/>
  <c r="J227" s="1"/>
  <c r="I80"/>
  <c r="J80" s="1"/>
  <c r="H195"/>
  <c r="I195" s="1"/>
  <c r="J195" s="1"/>
  <c r="I122"/>
  <c r="J122" s="1"/>
  <c r="I202"/>
  <c r="J202" s="1"/>
  <c r="I181"/>
  <c r="I203"/>
  <c r="J203" s="1"/>
  <c r="I253"/>
  <c r="J253" s="1"/>
  <c r="I200"/>
  <c r="J200" s="1"/>
  <c r="I184"/>
  <c r="J184" s="1"/>
  <c r="I250"/>
  <c r="J250" s="1"/>
  <c r="I124"/>
  <c r="J124" s="1"/>
  <c r="I187"/>
  <c r="J187" s="1"/>
  <c r="I120"/>
  <c r="J120" s="1"/>
  <c r="I94"/>
  <c r="J94" s="1"/>
  <c r="I186"/>
  <c r="J186" s="1"/>
  <c r="I95"/>
  <c r="J95" s="1"/>
  <c r="I237"/>
  <c r="J237" s="1"/>
  <c r="I188"/>
  <c r="J188" s="1"/>
  <c r="I266"/>
  <c r="J266" s="1"/>
  <c r="I128"/>
  <c r="J128" s="1"/>
  <c r="I262"/>
  <c r="J262" s="1"/>
  <c r="I201"/>
  <c r="J201" s="1"/>
  <c r="I131"/>
  <c r="J131" s="1"/>
  <c r="I304"/>
  <c r="I306" s="1"/>
  <c r="I15"/>
  <c r="I139"/>
  <c r="I158"/>
  <c r="I249"/>
  <c r="J249" s="1"/>
  <c r="I270"/>
  <c r="J270" s="1"/>
  <c r="I92"/>
  <c r="J92" s="1"/>
  <c r="I257"/>
  <c r="J257" s="1"/>
  <c r="I175"/>
  <c r="J175" s="1"/>
  <c r="I121"/>
  <c r="J121" s="1"/>
  <c r="I89"/>
  <c r="J89" s="1"/>
  <c r="I90"/>
  <c r="J90" s="1"/>
  <c r="I254"/>
  <c r="J254" s="1"/>
  <c r="I198"/>
  <c r="J198" s="1"/>
  <c r="I272"/>
  <c r="J272" s="1"/>
  <c r="I199"/>
  <c r="J199" s="1"/>
  <c r="I239"/>
  <c r="J239" s="1"/>
  <c r="I130"/>
  <c r="J130" s="1"/>
  <c r="I248"/>
  <c r="J248" s="1"/>
  <c r="I127"/>
  <c r="J127" s="1"/>
  <c r="I271"/>
  <c r="J271" s="1"/>
  <c r="I259"/>
  <c r="J259" s="1"/>
  <c r="I240"/>
  <c r="J240" s="1"/>
  <c r="I72"/>
  <c r="I215"/>
  <c r="J215" s="1"/>
  <c r="G163"/>
  <c r="H163" s="1"/>
  <c r="I163" s="1"/>
  <c r="J163" s="1"/>
  <c r="I3400" i="27"/>
  <c r="J3400"/>
  <c r="H230" i="36"/>
  <c r="I230" s="1"/>
  <c r="J230" s="1"/>
  <c r="G268"/>
  <c r="H268" s="1"/>
  <c r="I268" s="1"/>
  <c r="J268" s="1"/>
  <c r="G133"/>
  <c r="H133" s="1"/>
  <c r="I133" s="1"/>
  <c r="J133" s="1"/>
  <c r="G264"/>
  <c r="H264" s="1"/>
  <c r="I264" s="1"/>
  <c r="J264" s="1"/>
  <c r="G73"/>
  <c r="H73" s="1"/>
  <c r="I73" s="1"/>
  <c r="J73" s="1"/>
  <c r="G214"/>
  <c r="H214" s="1"/>
  <c r="I214" s="1"/>
  <c r="J214" s="1"/>
  <c r="G87"/>
  <c r="H87" s="1"/>
  <c r="I87" s="1"/>
  <c r="J87" s="1"/>
  <c r="G3470" i="27"/>
  <c r="G289" i="36" s="1"/>
  <c r="H289" s="1"/>
  <c r="I289" s="1"/>
  <c r="J289" s="1"/>
  <c r="J1982" i="27"/>
  <c r="I1982"/>
  <c r="G196" i="36"/>
  <c r="H196" s="1"/>
  <c r="I196" s="1"/>
  <c r="J196" s="1"/>
  <c r="G223"/>
  <c r="H223" s="1"/>
  <c r="G86"/>
  <c r="H86" s="1"/>
  <c r="I3461" i="27"/>
  <c r="G3461"/>
  <c r="G288" i="36" s="1"/>
  <c r="H288" s="1"/>
  <c r="I288" s="1"/>
  <c r="J288" s="1"/>
  <c r="G3292" i="27"/>
  <c r="I3292"/>
  <c r="J3121"/>
  <c r="I3121"/>
  <c r="I3235"/>
  <c r="G197" i="36"/>
  <c r="H197" s="1"/>
  <c r="I197" s="1"/>
  <c r="J197" s="1"/>
  <c r="G225"/>
  <c r="H225" s="1"/>
  <c r="I225" s="1"/>
  <c r="J225" s="1"/>
  <c r="G159"/>
  <c r="H159" s="1"/>
  <c r="I159" s="1"/>
  <c r="J159" s="1"/>
  <c r="G167"/>
  <c r="H167" s="1"/>
  <c r="I167" s="1"/>
  <c r="J167" s="1"/>
  <c r="G277"/>
  <c r="H277" s="1"/>
  <c r="G108"/>
  <c r="H108" s="1"/>
  <c r="I108" s="1"/>
  <c r="J108" s="1"/>
  <c r="G3128" i="27"/>
  <c r="J3128"/>
  <c r="G3388"/>
  <c r="I3388"/>
  <c r="J2700"/>
  <c r="G2700"/>
  <c r="J2622"/>
  <c r="G3374"/>
  <c r="I3374"/>
  <c r="G3268"/>
  <c r="J3235"/>
  <c r="G2638"/>
  <c r="G103" i="36"/>
  <c r="H103" s="1"/>
  <c r="I103" s="1"/>
  <c r="J103" s="1"/>
  <c r="G212"/>
  <c r="H212" s="1"/>
  <c r="I212" s="1"/>
  <c r="J212" s="1"/>
  <c r="G142"/>
  <c r="H142" s="1"/>
  <c r="I142" s="1"/>
  <c r="J142" s="1"/>
  <c r="G244"/>
  <c r="H244" s="1"/>
  <c r="I244" s="1"/>
  <c r="J244" s="1"/>
  <c r="G160"/>
  <c r="H160" s="1"/>
  <c r="I160" s="1"/>
  <c r="J160" s="1"/>
  <c r="G102"/>
  <c r="H102" s="1"/>
  <c r="I102" s="1"/>
  <c r="J102" s="1"/>
  <c r="H74"/>
  <c r="I74" s="1"/>
  <c r="J74" s="1"/>
  <c r="G193"/>
  <c r="H193" s="1"/>
  <c r="G256"/>
  <c r="H256" s="1"/>
  <c r="I256" s="1"/>
  <c r="J256" s="1"/>
  <c r="G236"/>
  <c r="H236" s="1"/>
  <c r="G278"/>
  <c r="H278" s="1"/>
  <c r="I278" s="1"/>
  <c r="J278" s="1"/>
  <c r="G224"/>
  <c r="H224" s="1"/>
  <c r="I224" s="1"/>
  <c r="J224" s="1"/>
  <c r="I174"/>
  <c r="H194"/>
  <c r="I194" s="1"/>
  <c r="J194" s="1"/>
  <c r="I3211" i="27"/>
  <c r="J3211"/>
  <c r="I2615"/>
  <c r="J2615"/>
  <c r="J43" i="36" l="1"/>
  <c r="J55" s="1"/>
  <c r="I55"/>
  <c r="J295"/>
  <c r="J284"/>
  <c r="J2580" i="27"/>
  <c r="I2580"/>
  <c r="G118" i="36"/>
  <c r="H118" s="1"/>
  <c r="I118" s="1"/>
  <c r="J118" s="1"/>
  <c r="I64"/>
  <c r="J64" s="1"/>
  <c r="J58"/>
  <c r="J63"/>
  <c r="I25"/>
  <c r="J25" s="1"/>
  <c r="J2557" i="27"/>
  <c r="I2557"/>
  <c r="I2572"/>
  <c r="J2572"/>
  <c r="J37" i="36"/>
  <c r="J148"/>
  <c r="J139"/>
  <c r="C26" i="37" s="1"/>
  <c r="J181" i="36"/>
  <c r="I182"/>
  <c r="J182" s="1"/>
  <c r="J158"/>
  <c r="I223"/>
  <c r="J174"/>
  <c r="C32" i="37" s="1"/>
  <c r="I193" i="36"/>
  <c r="I86"/>
  <c r="J72"/>
  <c r="C20" i="37" s="1"/>
  <c r="F20" s="1"/>
  <c r="I185" i="36"/>
  <c r="J185" s="1"/>
  <c r="J304"/>
  <c r="J306" s="1"/>
  <c r="G267"/>
  <c r="H267" s="1"/>
  <c r="I267" s="1"/>
  <c r="J267" s="1"/>
  <c r="I101"/>
  <c r="G132"/>
  <c r="H132" s="1"/>
  <c r="I132" s="1"/>
  <c r="J132" s="1"/>
  <c r="G217"/>
  <c r="H217" s="1"/>
  <c r="I217" s="1"/>
  <c r="J217" s="1"/>
  <c r="G105"/>
  <c r="H105" s="1"/>
  <c r="I105" s="1"/>
  <c r="J105" s="1"/>
  <c r="I236"/>
  <c r="I277"/>
  <c r="G165"/>
  <c r="H165" s="1"/>
  <c r="J2565" i="27"/>
  <c r="I2565"/>
  <c r="G111" i="36"/>
  <c r="H111" s="1"/>
  <c r="I111" s="1"/>
  <c r="J111" s="1"/>
  <c r="C14" i="37" l="1"/>
  <c r="J301" i="36"/>
  <c r="C28" i="37"/>
  <c r="J193" i="36"/>
  <c r="C36" i="37" s="1"/>
  <c r="AB26"/>
  <c r="X26"/>
  <c r="Z26"/>
  <c r="J223" i="36"/>
  <c r="C40" i="37" s="1"/>
  <c r="C34"/>
  <c r="AB34" s="1"/>
  <c r="J86" i="36"/>
  <c r="J20" i="37"/>
  <c r="N20"/>
  <c r="L20"/>
  <c r="T20"/>
  <c r="R20"/>
  <c r="P20"/>
  <c r="H20"/>
  <c r="J101" i="36"/>
  <c r="I165"/>
  <c r="J236"/>
  <c r="J277"/>
  <c r="Z48" i="37" s="1"/>
  <c r="C38"/>
  <c r="R14" l="1"/>
  <c r="T14"/>
  <c r="J14"/>
  <c r="N14"/>
  <c r="V14"/>
  <c r="F14"/>
  <c r="H14"/>
  <c r="X14"/>
  <c r="L14"/>
  <c r="C50"/>
  <c r="Z14"/>
  <c r="AB14"/>
  <c r="P14"/>
  <c r="K295" i="36"/>
  <c r="C42" i="37"/>
  <c r="AB42" s="1"/>
  <c r="Z36"/>
  <c r="AB36"/>
  <c r="T28"/>
  <c r="V28"/>
  <c r="X28"/>
  <c r="Z12"/>
  <c r="AC26"/>
  <c r="AB40"/>
  <c r="V40"/>
  <c r="X40"/>
  <c r="T40"/>
  <c r="Z40"/>
  <c r="AB48"/>
  <c r="AC48" s="1"/>
  <c r="Z34"/>
  <c r="X34"/>
  <c r="X36"/>
  <c r="C22"/>
  <c r="C24"/>
  <c r="AC20"/>
  <c r="G51"/>
  <c r="J165" i="36"/>
  <c r="C30" i="37" s="1"/>
  <c r="R30" s="1"/>
  <c r="D38" l="1"/>
  <c r="D22"/>
  <c r="D40"/>
  <c r="D24"/>
  <c r="D16"/>
  <c r="D20"/>
  <c r="D42"/>
  <c r="D26"/>
  <c r="D32"/>
  <c r="D34"/>
  <c r="D44"/>
  <c r="D28"/>
  <c r="D46"/>
  <c r="D30"/>
  <c r="D48"/>
  <c r="D18"/>
  <c r="D36"/>
  <c r="D14"/>
  <c r="AC14"/>
  <c r="AC28"/>
  <c r="X42"/>
  <c r="AC42" s="1"/>
  <c r="Z42"/>
  <c r="AB12"/>
  <c r="AC12" s="1"/>
  <c r="K296" i="36"/>
  <c r="AC34" i="37"/>
  <c r="P24"/>
  <c r="X24"/>
  <c r="R24"/>
  <c r="L24"/>
  <c r="N24"/>
  <c r="T24"/>
  <c r="V24"/>
  <c r="AB24"/>
  <c r="Z24"/>
  <c r="T30"/>
  <c r="AC36"/>
  <c r="R22"/>
  <c r="N22"/>
  <c r="P22"/>
  <c r="T22"/>
  <c r="L22"/>
  <c r="V22"/>
  <c r="J22"/>
  <c r="I51" s="1"/>
  <c r="V30"/>
  <c r="AC40"/>
  <c r="X30"/>
  <c r="N30"/>
  <c r="Z30"/>
  <c r="P30"/>
  <c r="AB30"/>
  <c r="AB32"/>
  <c r="T32"/>
  <c r="N32"/>
  <c r="P32"/>
  <c r="V32"/>
  <c r="Z32"/>
  <c r="R32"/>
  <c r="X32"/>
  <c r="X38"/>
  <c r="V38"/>
  <c r="T38"/>
  <c r="AB38"/>
  <c r="Z38"/>
  <c r="R38"/>
  <c r="J308" i="36"/>
  <c r="K289" l="1"/>
  <c r="K290"/>
  <c r="K286"/>
  <c r="K287"/>
  <c r="K288"/>
  <c r="K285"/>
  <c r="K284"/>
  <c r="K292"/>
  <c r="K66"/>
  <c r="K209"/>
  <c r="K58"/>
  <c r="K60"/>
  <c r="K65"/>
  <c r="K64"/>
  <c r="K63"/>
  <c r="K68"/>
  <c r="K52"/>
  <c r="K53"/>
  <c r="K50"/>
  <c r="K51"/>
  <c r="K48"/>
  <c r="K49"/>
  <c r="K46"/>
  <c r="K47"/>
  <c r="K44"/>
  <c r="K45"/>
  <c r="K42"/>
  <c r="K43"/>
  <c r="K40"/>
  <c r="K41"/>
  <c r="K32"/>
  <c r="K39"/>
  <c r="K38"/>
  <c r="K37"/>
  <c r="K55"/>
  <c r="K30"/>
  <c r="K31"/>
  <c r="K28"/>
  <c r="K29"/>
  <c r="K25"/>
  <c r="K26"/>
  <c r="K23"/>
  <c r="K24"/>
  <c r="K19"/>
  <c r="K22"/>
  <c r="K152"/>
  <c r="K20"/>
  <c r="K21"/>
  <c r="K34"/>
  <c r="Y51" i="37"/>
  <c r="K51"/>
  <c r="O51"/>
  <c r="K151" i="36"/>
  <c r="K149"/>
  <c r="K148"/>
  <c r="K154"/>
  <c r="S51" i="37"/>
  <c r="AC22"/>
  <c r="AC24"/>
  <c r="Q51"/>
  <c r="AC32"/>
  <c r="AC30"/>
  <c r="W51"/>
  <c r="U51"/>
  <c r="K78" i="36"/>
  <c r="K210"/>
  <c r="K76"/>
  <c r="K77"/>
  <c r="AC38" i="37"/>
  <c r="M51"/>
  <c r="AA51" l="1"/>
  <c r="K264" i="36" l="1"/>
  <c r="K214"/>
  <c r="K256"/>
  <c r="K73"/>
  <c r="K232"/>
  <c r="K249"/>
  <c r="K131"/>
  <c r="K198"/>
  <c r="K253"/>
  <c r="K80"/>
  <c r="K72"/>
  <c r="K95"/>
  <c r="K119"/>
  <c r="K199"/>
  <c r="K113"/>
  <c r="K215"/>
  <c r="K75"/>
  <c r="K132"/>
  <c r="K117"/>
  <c r="K201"/>
  <c r="K105"/>
  <c r="K163"/>
  <c r="K270"/>
  <c r="K212"/>
  <c r="K205"/>
  <c r="K121"/>
  <c r="K257"/>
  <c r="K244"/>
  <c r="K262"/>
  <c r="K142"/>
  <c r="K200"/>
  <c r="K103"/>
  <c r="K107"/>
  <c r="K278"/>
  <c r="K267"/>
  <c r="K245"/>
  <c r="K196"/>
  <c r="K239"/>
  <c r="K122"/>
  <c r="K252"/>
  <c r="K266"/>
  <c r="K240"/>
  <c r="K261"/>
  <c r="K92"/>
  <c r="K89"/>
  <c r="K197"/>
  <c r="K237"/>
  <c r="K223"/>
  <c r="K230"/>
  <c r="K174"/>
  <c r="K82"/>
  <c r="K182"/>
  <c r="K272"/>
  <c r="K224"/>
  <c r="K118"/>
  <c r="K165"/>
  <c r="K203"/>
  <c r="K188"/>
  <c r="K159"/>
  <c r="K144"/>
  <c r="K74"/>
  <c r="K140"/>
  <c r="K97"/>
  <c r="K124"/>
  <c r="K190"/>
  <c r="K227"/>
  <c r="K187"/>
  <c r="K185"/>
  <c r="K274"/>
  <c r="K127"/>
  <c r="K115"/>
  <c r="K139"/>
  <c r="K248"/>
  <c r="K135"/>
  <c r="K186"/>
  <c r="K168"/>
  <c r="K114"/>
  <c r="K158"/>
  <c r="K86"/>
  <c r="K110"/>
  <c r="K128"/>
  <c r="K120"/>
  <c r="K90"/>
  <c r="K112"/>
  <c r="K225"/>
  <c r="K228"/>
  <c r="K193"/>
  <c r="K263"/>
  <c r="K170"/>
  <c r="K242"/>
  <c r="K177"/>
  <c r="K126"/>
  <c r="K194"/>
  <c r="K181"/>
  <c r="K236"/>
  <c r="K116"/>
  <c r="K277"/>
  <c r="K162"/>
  <c r="K102"/>
  <c r="K202"/>
  <c r="K184"/>
  <c r="K271"/>
  <c r="K246"/>
  <c r="K269"/>
  <c r="K280"/>
  <c r="K219"/>
  <c r="K130"/>
  <c r="K94"/>
  <c r="K87"/>
  <c r="K195"/>
  <c r="K160"/>
  <c r="K175"/>
  <c r="K108"/>
  <c r="K217"/>
  <c r="K104"/>
  <c r="K164"/>
  <c r="K133"/>
  <c r="K241"/>
  <c r="J309"/>
  <c r="K304" s="1"/>
  <c r="K167"/>
  <c r="K101"/>
  <c r="K259"/>
  <c r="K111"/>
  <c r="K268"/>
  <c r="K250"/>
  <c r="E51" i="37" l="1"/>
  <c r="AC51" s="1"/>
  <c r="D12"/>
  <c r="D50" s="1"/>
  <c r="M52"/>
  <c r="AA52"/>
  <c r="Y52"/>
  <c r="Q52"/>
  <c r="S52"/>
  <c r="W52"/>
  <c r="U52"/>
  <c r="O52"/>
  <c r="K52"/>
  <c r="I52"/>
  <c r="G52"/>
  <c r="E52" l="1"/>
  <c r="AC52" s="1"/>
  <c r="E53"/>
  <c r="G53" s="1"/>
  <c r="I53" s="1"/>
  <c r="K53" s="1"/>
  <c r="M53" s="1"/>
  <c r="O53" s="1"/>
  <c r="Q53" s="1"/>
  <c r="S53" s="1"/>
  <c r="U53" s="1"/>
  <c r="W53" s="1"/>
  <c r="Y53" s="1"/>
  <c r="AA53" s="1"/>
  <c r="E54" l="1"/>
  <c r="G54" s="1"/>
  <c r="I54" s="1"/>
  <c r="K54" s="1"/>
  <c r="M54" s="1"/>
  <c r="O54" s="1"/>
  <c r="Q54" s="1"/>
  <c r="S54" s="1"/>
  <c r="U54" s="1"/>
  <c r="W54" s="1"/>
  <c r="Y54" s="1"/>
  <c r="AA54" s="1"/>
  <c r="AE51"/>
</calcChain>
</file>

<file path=xl/comments1.xml><?xml version="1.0" encoding="utf-8"?>
<comments xmlns="http://schemas.openxmlformats.org/spreadsheetml/2006/main">
  <authors>
    <author>mantunes</author>
    <author>Edvan</author>
  </authors>
  <commentList>
    <comment ref="A2" authorId="0">
      <text>
        <r>
          <rPr>
            <b/>
            <i/>
            <sz val="9"/>
            <color indexed="81"/>
            <rFont val="Tahoma"/>
            <family val="2"/>
          </rPr>
          <t>Insira o nome do Órgão contratante</t>
        </r>
        <r>
          <rPr>
            <sz val="9"/>
            <color indexed="81"/>
            <rFont val="Tahoma"/>
            <family val="2"/>
          </rPr>
          <t xml:space="preserve">
</t>
        </r>
      </text>
    </comment>
    <comment ref="A4" authorId="1">
      <text>
        <r>
          <rPr>
            <sz val="9"/>
            <color indexed="81"/>
            <rFont val="Tahoma"/>
            <family val="2"/>
          </rPr>
          <t>Insira o título da contração. Ex. "Elaboração de projetos para a construção da Seção Judiciária do Pará/PA".</t>
        </r>
      </text>
    </comment>
    <comment ref="A7" authorId="0">
      <text>
        <r>
          <rPr>
            <i/>
            <sz val="9"/>
            <color indexed="81"/>
            <rFont val="Tahoma"/>
            <family val="2"/>
          </rPr>
          <t>Insira o nome da empresa proponente</t>
        </r>
      </text>
    </comment>
    <comment ref="H7" authorId="0">
      <text>
        <r>
          <rPr>
            <b/>
            <sz val="9"/>
            <color indexed="81"/>
            <rFont val="Tahoma"/>
            <family val="2"/>
          </rPr>
          <t>Insira o nome do Responsável Técnico da proposta.</t>
        </r>
      </text>
    </comment>
    <comment ref="K7" authorId="0">
      <text>
        <r>
          <rPr>
            <b/>
            <sz val="9"/>
            <color indexed="81"/>
            <rFont val="Tahoma"/>
            <family val="2"/>
          </rPr>
          <t>Insira o número do CREA/CAU do Responsável Técnico pela proposta.</t>
        </r>
      </text>
    </comment>
    <comment ref="I8" authorId="0">
      <text>
        <r>
          <rPr>
            <i/>
            <sz val="9"/>
            <color indexed="81"/>
            <rFont val="Tahoma"/>
            <family val="2"/>
          </rPr>
          <t>Insira a data de apresentação da proposta.</t>
        </r>
      </text>
    </comment>
    <comment ref="E10" authorId="0">
      <text>
        <r>
          <rPr>
            <b/>
            <sz val="9"/>
            <color indexed="81"/>
            <rFont val="Tahoma"/>
            <family val="2"/>
          </rPr>
          <t>Insira o mês e o ano de referência da coleta de preços - SINAPI REGIONAL</t>
        </r>
      </text>
    </comment>
    <comment ref="I10" authorId="0">
      <text>
        <r>
          <rPr>
            <b/>
            <sz val="9"/>
            <color indexed="81"/>
            <rFont val="Tahoma"/>
            <family val="2"/>
          </rPr>
          <t>Insira o prazo para a execução dos projetos.</t>
        </r>
      </text>
    </comment>
  </commentList>
</comments>
</file>

<file path=xl/sharedStrings.xml><?xml version="1.0" encoding="utf-8"?>
<sst xmlns="http://schemas.openxmlformats.org/spreadsheetml/2006/main" count="106247" uniqueCount="31413">
  <si>
    <t>NOME DA EMPRESA:</t>
  </si>
  <si>
    <t>RESP. TÉCN.:</t>
  </si>
  <si>
    <t>CREA/CAU:</t>
  </si>
  <si>
    <t>DATA DA APRES. DA PROPOSTA:</t>
  </si>
  <si>
    <t>MÊS/ANO DE REFERÊNCIA DE COLETA DE PREÇOS: SINAPI REGIONAL</t>
  </si>
  <si>
    <t xml:space="preserve">PRAZO DE EXECUÇÃO-DIAS CORRIDOS: </t>
  </si>
  <si>
    <t>COMPOSIÇÃO DO BDI:</t>
  </si>
  <si>
    <t>PERCENTUAIS (%)</t>
  </si>
  <si>
    <t>ITEM</t>
  </si>
  <si>
    <t>DESCRIÇÃO</t>
  </si>
  <si>
    <t>UNID</t>
  </si>
  <si>
    <t>QUANT.</t>
  </si>
  <si>
    <t xml:space="preserve">PREÇO TOTAL </t>
  </si>
  <si>
    <t>VALOR SIMPLES (R$)</t>
  </si>
  <si>
    <t>VALOR ACUMULADO (R$)</t>
  </si>
  <si>
    <t>PERCENTUAL ACUMULADO</t>
  </si>
  <si>
    <t>Sub total sem BDI</t>
  </si>
  <si>
    <t>Sub total com BDI</t>
  </si>
  <si>
    <t>ÓRGÃO CONTRATANTE: TRIBUNAL REGIONAL FEDERAL DA 1ª REGIÃO</t>
  </si>
  <si>
    <t>BDI=</t>
  </si>
  <si>
    <t>BDI</t>
  </si>
  <si>
    <t xml:space="preserve">TOTAL DO ORÇAMENTO SEM BDI: </t>
  </si>
  <si>
    <t>SUBTOTAL:</t>
  </si>
  <si>
    <t>PERCENTUAL SIMPLES (valor)</t>
  </si>
  <si>
    <t>OBSERVAÇÕES:</t>
  </si>
  <si>
    <t xml:space="preserve">TOTAL DO ORÇAMENTO COM BDI : </t>
  </si>
  <si>
    <t>ISSQN</t>
  </si>
  <si>
    <t>PIS</t>
  </si>
  <si>
    <t>COFINS</t>
  </si>
  <si>
    <t>SEGURO + GARANTIA</t>
  </si>
  <si>
    <t>RISCOS E IMPREVISTOS</t>
  </si>
  <si>
    <t>DESPESAS FINANCEIRAS</t>
  </si>
  <si>
    <t>ADMINISTRAÇÃO CENTRAL</t>
  </si>
  <si>
    <r>
      <t xml:space="preserve">Em que:                                                                                                                   </t>
    </r>
    <r>
      <rPr>
        <sz val="10"/>
        <color indexed="8"/>
        <rFont val="Calibri"/>
        <family val="2"/>
      </rPr>
      <t xml:space="preserve">                                                                                  </t>
    </r>
    <r>
      <rPr>
        <sz val="10"/>
        <color indexed="8"/>
        <rFont val="Calibri"/>
        <family val="2"/>
      </rPr>
      <t xml:space="preserve">                                                                        </t>
    </r>
    <r>
      <rPr>
        <sz val="10"/>
        <color indexed="8"/>
        <rFont val="Calibri"/>
        <family val="2"/>
      </rPr>
      <t xml:space="preserve">                                                       </t>
    </r>
    <r>
      <rPr>
        <sz val="10"/>
        <color indexed="8"/>
        <rFont val="Calibri"/>
        <family val="2"/>
      </rPr>
      <t xml:space="preserve">                                             </t>
    </r>
    <r>
      <rPr>
        <b/>
        <sz val="10"/>
        <color indexed="8"/>
        <rFont val="Calibri"/>
        <family val="2"/>
      </rPr>
      <t xml:space="preserve"> </t>
    </r>
    <r>
      <rPr>
        <sz val="10"/>
        <color indexed="8"/>
        <rFont val="Calibri"/>
        <family val="2"/>
      </rPr>
      <t xml:space="preserve">                                                     </t>
    </r>
    <r>
      <rPr>
        <sz val="10"/>
        <color indexed="8"/>
        <rFont val="Calibri"/>
        <family val="2"/>
      </rPr>
      <t xml:space="preserve">                                              </t>
    </r>
    <r>
      <rPr>
        <b/>
        <sz val="10"/>
        <color indexed="8"/>
        <rFont val="Calibri"/>
        <family val="2"/>
      </rPr>
      <t/>
    </r>
  </si>
  <si>
    <t xml:space="preserve">AC = taxa representativa das despesas de rateio da administração central;  </t>
  </si>
  <si>
    <t xml:space="preserve">R = taxa representativa de riscos e imprevistos;     </t>
  </si>
  <si>
    <t xml:space="preserve">S = taxa representativa de seguros; </t>
  </si>
  <si>
    <t xml:space="preserve">G = taxa representativa de garantias;    </t>
  </si>
  <si>
    <t xml:space="preserve">DF = taxa representativa das despesas financeiras;     </t>
  </si>
  <si>
    <t xml:space="preserve">L = taxa representativa do lucro/remuneração;  </t>
  </si>
  <si>
    <t>CUSTO UNIT.(R$)
SEM BDI</t>
  </si>
  <si>
    <t>LUCRO</t>
  </si>
  <si>
    <r>
      <t xml:space="preserve">BDI % = </t>
    </r>
    <r>
      <rPr>
        <u/>
        <sz val="10"/>
        <rFont val="Calibri"/>
        <family val="2"/>
      </rPr>
      <t>(1+(AC+S+R+G))(1+DF)(1+L)</t>
    </r>
    <r>
      <rPr>
        <sz val="10"/>
        <rFont val="Calibri"/>
        <family val="2"/>
      </rPr>
      <t xml:space="preserve">  - 1                                                                                                      (1-T)</t>
    </r>
  </si>
  <si>
    <t>%</t>
  </si>
  <si>
    <t>1) Percentuais de Composição do BDI estabelecidos conforme Acórdão TCU 2.622/2013, devidamente adaptados para serviços de engenharia (PIS e COFINS), conforme Lei 10.637/2002 e Lei 10.833/2003 respectivamente, e sugestão da SINAENCO de desconto de 20% sobre  os valores máximos (1,65% e 7,60%) desses tributos.</t>
  </si>
  <si>
    <t>2) As empresas sujeitas ao regime de tributação de incidência não cumulativa de PIS e COFINS devem apresentar demonstrativo de apuração de contribuições sociais comprovando que os percentuais dos referidos tributos adotados na taxa de BDI correspondem à média dos percentuais efetivos recolhidos em virtude do direito de compensação dos créditos previstos no art. 3º das Leis 10.637/2002 e 10.833/2003, de forma a garantir que os preços efetivamente contratados reflitam os benefícios tributários.</t>
  </si>
  <si>
    <t>3) A proponente deve adotar, na composição do BDI, a alíquota do ISS aplicável ao caso, em consonância com o disposto no art. 3º da Lei Complementar 116/2013, considerado o percentual de 2% para esse ISSQN (cf. Decreto/DF 25.508/2005, art. 5º, III, art. 38, I, "g", Anexo I, item 7.02  – GDF: LC 691/2004).</t>
  </si>
  <si>
    <t>REFERÊNCIA</t>
  </si>
  <si>
    <t>1.1</t>
  </si>
  <si>
    <t>1.2</t>
  </si>
  <si>
    <t>1.3</t>
  </si>
  <si>
    <t>2.1</t>
  </si>
  <si>
    <t>3.1</t>
  </si>
  <si>
    <t>4.1</t>
  </si>
  <si>
    <t>4.2</t>
  </si>
  <si>
    <t>6.1</t>
  </si>
  <si>
    <t>7.1</t>
  </si>
  <si>
    <t>7.2</t>
  </si>
  <si>
    <t>1º MÊS/ETAPA</t>
  </si>
  <si>
    <t>2º MÊS/ETAPA</t>
  </si>
  <si>
    <t>3º MÊS/ETAPA</t>
  </si>
  <si>
    <t>VALOR</t>
  </si>
  <si>
    <t>TOTAL</t>
  </si>
  <si>
    <t>TOTAL:</t>
  </si>
  <si>
    <t>COMPOSIÇÃO DO BDI OBRA</t>
  </si>
  <si>
    <t>CONTRIBUIÇÃO PREVIDENCIÁRIA SOBRE A RECEITA BRUTA - CPRB</t>
  </si>
  <si>
    <t>T = taxa representativa da incidência de tributos (ISSQN, PIS, COFINS e CPRB)</t>
  </si>
  <si>
    <t>RESPONSÁVEL TÉCNICO</t>
  </si>
  <si>
    <t>CREA</t>
  </si>
  <si>
    <t>CREA/ CAU</t>
  </si>
  <si>
    <t>ANEXO II - PLANILHA ORÇAMENTÁRIA</t>
  </si>
  <si>
    <t>ANEXO IV - CRONOGRAMA FÍSICO-FINANCEIRO</t>
  </si>
  <si>
    <t>COMPOSIÇÃO DO BDI PROJETO</t>
  </si>
  <si>
    <t xml:space="preserve">LUCRO </t>
  </si>
  <si>
    <r>
      <t>ADMINISTRAÇÃO CENTRAL</t>
    </r>
    <r>
      <rPr>
        <b/>
        <sz val="10"/>
        <rFont val="Calibri"/>
        <family val="2"/>
      </rPr>
      <t xml:space="preserve"> </t>
    </r>
  </si>
  <si>
    <r>
      <t>RISCOS E IMPREVISTOS</t>
    </r>
    <r>
      <rPr>
        <b/>
        <sz val="10"/>
        <rFont val="Calibri"/>
        <family val="2"/>
      </rPr>
      <t xml:space="preserve"> </t>
    </r>
  </si>
  <si>
    <t xml:space="preserve">SEGURO + GARANTIA </t>
  </si>
  <si>
    <r>
      <t xml:space="preserve">Em que:                                                                                                                   </t>
    </r>
    <r>
      <rPr>
        <b/>
        <sz val="10"/>
        <color indexed="8"/>
        <rFont val="Calibri"/>
        <family val="2"/>
      </rPr>
      <t xml:space="preserve">AC </t>
    </r>
    <r>
      <rPr>
        <sz val="10"/>
        <color indexed="8"/>
        <rFont val="Calibri"/>
        <family val="2"/>
      </rPr>
      <t xml:space="preserve">= taxa representativa das despesas de rateio da administração central;                                                                                    </t>
    </r>
    <r>
      <rPr>
        <b/>
        <sz val="10"/>
        <color indexed="8"/>
        <rFont val="Calibri"/>
        <family val="2"/>
      </rPr>
      <t/>
    </r>
  </si>
  <si>
    <r>
      <rPr>
        <b/>
        <sz val="10"/>
        <color indexed="8"/>
        <rFont val="Calibri"/>
        <family val="2"/>
      </rPr>
      <t xml:space="preserve">R = </t>
    </r>
    <r>
      <rPr>
        <sz val="10"/>
        <color indexed="8"/>
        <rFont val="Calibri"/>
        <family val="2"/>
      </rPr>
      <t>taxa representativa de riscos e imprevistos;</t>
    </r>
  </si>
  <si>
    <r>
      <t xml:space="preserve">S </t>
    </r>
    <r>
      <rPr>
        <sz val="10"/>
        <color indexed="8"/>
        <rFont val="Calibri"/>
        <family val="2"/>
      </rPr>
      <t>= taxa representativa de seguros;</t>
    </r>
  </si>
  <si>
    <r>
      <rPr>
        <b/>
        <sz val="10"/>
        <color indexed="8"/>
        <rFont val="Calibri"/>
        <family val="2"/>
      </rPr>
      <t xml:space="preserve">G </t>
    </r>
    <r>
      <rPr>
        <sz val="10"/>
        <color indexed="8"/>
        <rFont val="Calibri"/>
        <family val="2"/>
      </rPr>
      <t>= taxa representativa de garantias;</t>
    </r>
  </si>
  <si>
    <r>
      <t>DF</t>
    </r>
    <r>
      <rPr>
        <sz val="10"/>
        <color indexed="8"/>
        <rFont val="Calibri"/>
        <family val="2"/>
      </rPr>
      <t xml:space="preserve"> = taxa representativa das despesas financeiras;</t>
    </r>
  </si>
  <si>
    <r>
      <rPr>
        <b/>
        <sz val="10"/>
        <color indexed="8"/>
        <rFont val="Calibri"/>
        <family val="2"/>
      </rPr>
      <t xml:space="preserve">L </t>
    </r>
    <r>
      <rPr>
        <sz val="10"/>
        <color indexed="8"/>
        <rFont val="Calibri"/>
        <family val="2"/>
      </rPr>
      <t>= taxa representativa do lucro/remuneração;</t>
    </r>
  </si>
  <si>
    <r>
      <t xml:space="preserve">T </t>
    </r>
    <r>
      <rPr>
        <sz val="10"/>
        <color indexed="8"/>
        <rFont val="Calibri"/>
        <family val="2"/>
      </rPr>
      <t>= taxa representativa da incidência de tributos (ISSQN, PIS e COFINS).</t>
    </r>
  </si>
  <si>
    <t>Assinatura do Responsável Técnico</t>
  </si>
  <si>
    <t>NOME DO RESP. TÉCN.</t>
  </si>
  <si>
    <t>3)A proponente deve adotar, na composição do BDI, a alíquota do ISS aplicável ao caso, em consonância com o disposto no art. 3º da Lei Complementar 116/2013, considerado o percentual de 2% para esse ISSQN (cf. Decreto/DF 25.508/2005, art. 5º, III, art. 38, I, "g", Anexo I, item 7.02  – GDF: LC 691/2004).</t>
  </si>
  <si>
    <t>4) Contribuição previdenciária sobre a receita bruta - CPRB definida pelo art. 7º-A, Lei nº13.161/2015</t>
  </si>
  <si>
    <t>FONTE</t>
  </si>
  <si>
    <t>SINAPI</t>
  </si>
  <si>
    <t>H</t>
  </si>
  <si>
    <t>CÓDIGO</t>
  </si>
  <si>
    <t>UNIDADE</t>
  </si>
  <si>
    <t>ÍNDICE</t>
  </si>
  <si>
    <t>UNIT. (R$)</t>
  </si>
  <si>
    <t>MAT</t>
  </si>
  <si>
    <t>MOD</t>
  </si>
  <si>
    <t>COMPOSIÇÃO:</t>
  </si>
  <si>
    <t>ENGENHEIRO CIVIL DE OBRA JUNIOR</t>
  </si>
  <si>
    <t>SINAPI-INSUMO</t>
  </si>
  <si>
    <t>TOTAL (R$)</t>
  </si>
  <si>
    <t>OBSERVAÇÃO:</t>
  </si>
  <si>
    <t>AUXILIAR TÉCNICO DE ENGENHARIA</t>
  </si>
  <si>
    <t>AUXILIAR DE ESCRITÓRIO</t>
  </si>
  <si>
    <t>ALMOXARIFE</t>
  </si>
  <si>
    <t>MESTRE DE OBRAS</t>
  </si>
  <si>
    <t>ENCARREGADO GERAL DE OBRAS</t>
  </si>
  <si>
    <t>PROJ-EXE-240</t>
  </si>
  <si>
    <t>UN</t>
  </si>
  <si>
    <t>SETOP-COMPOSIÇÃO</t>
  </si>
  <si>
    <t>74220/001</t>
  </si>
  <si>
    <t xml:space="preserve">TAPUME DE CHAPA DE MADEIRA COMPENSADA, E= 6MM, COM PINTURA A CAL E REAPROVEITAMENTO DE 2X </t>
  </si>
  <si>
    <t>M2</t>
  </si>
  <si>
    <t>SINAPI-COMPOSIÇÃO</t>
  </si>
  <si>
    <t xml:space="preserve">CARPINTEIRO DE FORMAS COM ENCARGOS COMPLEMENTARES </t>
  </si>
  <si>
    <t xml:space="preserve">PINTOR COM ENCARGOS COMPLEMENTARES </t>
  </si>
  <si>
    <t xml:space="preserve">SERVENTE COM ENCARGOS COMPLEMENTARES </t>
  </si>
  <si>
    <t>CAL HIDRATADA, DE 1A. QUALIDADE, PARA ARGAMASSA</t>
  </si>
  <si>
    <t>KG</t>
  </si>
  <si>
    <t>CHAPA DE MADEIRA COMPENSADA RESINADA PARA FORMA DE CONCRETO, DE *2,2 X 1,1* M, E = 6 MM</t>
  </si>
  <si>
    <t>PECA DE MADEIRA NATIVA / REGIONAL 7,5 X 7,5CM (3X3) NAO APARELHADA (P/FORMA)</t>
  </si>
  <si>
    <t>M</t>
  </si>
  <si>
    <t>PREGO POLIDO COM CABECA 18 X 27</t>
  </si>
  <si>
    <t>OLEO DE LINHACA</t>
  </si>
  <si>
    <t>L</t>
  </si>
  <si>
    <t>73805/001</t>
  </si>
  <si>
    <t>BARRACÃO DE OBRA PARA ALOJAMENTO/ESCRITÓRIO, PISO EM PINHO 3A, PAREDES EM COMPENSADO 10MM, COBERTURA EM TELHA FIBROCIMENTO 6MM, INCLUSO INSTALACÕES ELÉTRICAS E ESQUADRIAS. REAPROVEITADO 5 VEZES</t>
  </si>
  <si>
    <t xml:space="preserve">CONCRETO FCK=15MPA, PREPARO COM BETONEIRA, SEM LANCAMENTO </t>
  </si>
  <si>
    <t>M3</t>
  </si>
  <si>
    <t xml:space="preserve">PINHO DE TERCEIRA 1\" X 12\" E 1\" X 9\" </t>
  </si>
  <si>
    <t xml:space="preserve">PISO CIMENTADO E=1,5CM C/ARGAMASSA 1:3 CIMENTO AREIA ALISADO COLHER SOBRE BASE EXISTENTE. </t>
  </si>
  <si>
    <t>74157/004</t>
  </si>
  <si>
    <t xml:space="preserve">LANCAMENTO/APLICACAO MANUAL DE CONCRETO EM FUNDACOES </t>
  </si>
  <si>
    <t xml:space="preserve">AUXILIAR DE SERRALHEIRO COM ENCARGOS COMPLEMENTARES </t>
  </si>
  <si>
    <t xml:space="preserve">CARPINTEIRO DE ESQUADRIA COM ENCARGOS COMPLEMENTARES </t>
  </si>
  <si>
    <t xml:space="preserve">ELETRICISTA COM ENCARGOS COMPLEMENTARES </t>
  </si>
  <si>
    <t xml:space="preserve">SERRALHEIRO COM ENCARGOS COMPLEMENTARES </t>
  </si>
  <si>
    <t>CHAPA DE MADEIRA COMPENSADA PLASTIFICADA PARA FORMA DE CONCRETO, DE *2,44 X 1,22* M, E = 10 MM</t>
  </si>
  <si>
    <t>CONJUNTO ARRUELAS DE VEDACAO 5/16" PARA TELHA FIBROCIMENTO (UMA ARRUELA METALICA E UMA ARRUELA PVC - CONICAS)</t>
  </si>
  <si>
    <t>CJ</t>
  </si>
  <si>
    <t>DISJUNTOR TIPO NEMA, MONOPOLAR 10 ATE 30A</t>
  </si>
  <si>
    <t>PECA DE MADEIRA NATIVA/REGIONAL 7,5 X 12,50 CM (3X5") NAO APARELHADA (P/FORMA)</t>
  </si>
  <si>
    <t>PREGO POLIDO COM CABECA 18 X 30</t>
  </si>
  <si>
    <t>CADEADO LATAO CROMADO H = 35MM / 5 PINOS / HASTE CROMADA H = 30MM</t>
  </si>
  <si>
    <t>PORTA CADEADO ZINCADO OXIDADO PRETO</t>
  </si>
  <si>
    <t>TELHA DE FIBROCIMENTO ONDULADA E = 6 MM, DE *2,44 X 1,10* M (SEM AMIANTO)</t>
  </si>
  <si>
    <t>VIDRO LISO INCOLOR 3 MM - SEM COLOCACAO</t>
  </si>
  <si>
    <t>PORTA DE MADEIRA SEMI-OCA, FOLHA LISA PARA PINTURA *80 X 210 X 3,5* CM</t>
  </si>
  <si>
    <t>TABUA MADEIRA 3A QUALIDADE 2,5 X 23,0CM (1 X 9") NAO APARELHADA</t>
  </si>
  <si>
    <t>CANTONEIRA ACO ABAS IGUAIS (QUALQUER BITOLA), E = 1/8 "</t>
  </si>
  <si>
    <t>PARAFUSO ROSCA SOBERBA ZINCADO CABECA CHATA FENDA SIMPLES 3,8 X 30 MM (1.1/4 ")</t>
  </si>
  <si>
    <t>DOBRADICA FERRO POLIDO OU GALV 3 X 3" E=2MM PINO SOLTO OU REVERSIVEL SEM ANEIS</t>
  </si>
  <si>
    <t>FECHADURA SOBREPOR FERRO PINTADO CHAVE GRANDE</t>
  </si>
  <si>
    <t>FIO/CORDAO COBRE ISOLADO PARALELO OU TORCIDO 2 X 2,5MM2, TIPO PLASTIFLEX PIRELLI OU EQUIV</t>
  </si>
  <si>
    <t>INTERRUPTOR SOBREPOR 1 TECLA SIMPLES, TIPO SILENTOQUE PIAL OU EQUIV</t>
  </si>
  <si>
    <t>TOMADA SOBREPOR 2P UNIVERSAL 10A/250V, TIPO SILENTOQUE PIAL OU EQUIV</t>
  </si>
  <si>
    <t>BOCAL/SOQUETE/RECEPTACULO DE PORCELANA</t>
  </si>
  <si>
    <t>GLOBO ESFERICO DE VIDRO LISO TAMANHO MEDIO</t>
  </si>
  <si>
    <t>FITA ISOLANTE ADESIVA ANTI-CHAMA EM ROLOS 19MM X 5M</t>
  </si>
  <si>
    <t>74210/001</t>
  </si>
  <si>
    <t>BARRACÃO PARA DEPÓSITO EM TÁBUAS DE MADEIRA, COBERTURA EM FIBROCIMENTO 4 MM, INCLUSO PISO ARGAMASSA TRAÇO 1:6 (CIMENTO E AREIA)</t>
  </si>
  <si>
    <t>73965/010</t>
  </si>
  <si>
    <t xml:space="preserve">ESCAVACAO MANUAL DE VALA EM MATERIAL DE 1A CATEGORIA ATE 1,5M EXCLUIN DO ESGOTAMENTO / ESCORAMENTO </t>
  </si>
  <si>
    <t xml:space="preserve">PEDREIRO COM ENCARGOS COMPLEMENTARES </t>
  </si>
  <si>
    <t>AREIA GROSSA - POSTO JAZIDA/FORNECEDOR (SEM FRETE)</t>
  </si>
  <si>
    <t>CIMENTO PORTLAND COMPOSTO CP II-32</t>
  </si>
  <si>
    <t>DOBRADICA (TIPO LEVE) DE FERRO, COM ACABAMENTO GALVANIZADO (ZINCADO), PARA PORTA INTERNA, COM PINO E PARAFUSOS, SEM ANEIS, DE * 3" X 2 1/2</t>
  </si>
  <si>
    <t>PECA DE MADEIRA ROLICA, SEM TRATAMENTO (EUCALIPTO OU REGIONAL EQUIVALENTE) D = 8 A 11 CM, P/ ESCORAMENTOS, H=3 M</t>
  </si>
  <si>
    <t>PECA DE MADEIRA DE LEI NATIVA/REGIONAL 1 X 5 CM NAO APARELHADA</t>
  </si>
  <si>
    <t>PREGO POLIDO COM CABECA 2 1/2 X 10</t>
  </si>
  <si>
    <t>TABUA MADEIRA 2A QUALIDADE 2,5 X 30,0CM (1 X 12") NAO APARELHADA</t>
  </si>
  <si>
    <t>TELHA DE FIBROCIMENTO ONDULADA E = 4 MM, DE *2,44 X 0,50* M (SEM AMIANTO)</t>
  </si>
  <si>
    <t>74209/001</t>
  </si>
  <si>
    <t>PLACA DE OBRA EM CHAPA DE AÇO GALVANIZADO</t>
  </si>
  <si>
    <t xml:space="preserve">CONCRETO NAO ESTRUTURAL, CONSUMO 150KG/M3, PREPARO COM BETONEIRA, SEM LANCAMENTO </t>
  </si>
  <si>
    <t>PECA DE MADEIRA DE LEI *2,5 X 7,5* CM (1" X 3"), NÃO APARELHADA, (P/TELHADO)</t>
  </si>
  <si>
    <t>PLACA DE OBRA (PARA CONSTRUCAO CIVIL) EM CHAPA GALVANIZADA *Nº 22*, DE *2,0 X 1,125* M</t>
  </si>
  <si>
    <t>73960/001</t>
  </si>
  <si>
    <t>INSTAL/LIGAÇÃO PROVISÓRIA ELÉTRICA BAIXA TENSAO P/CANT OBRA, CHAVE 100A CARGA 3KWH,20CV EXCL FORN MEDIDOR</t>
  </si>
  <si>
    <t>ABRACADEIRA TIPO D 1/2" C/ PARAFUSO"</t>
  </si>
  <si>
    <t>CABO DE COBRE FLEXÍVEL DE 16 MM2, COM ISOLAMENTO ANTI-CHAMA 450/750 V</t>
  </si>
  <si>
    <t>CURVA PVC 90G P/ ELETRODUTO ROSCAVEL 1 1/2"</t>
  </si>
  <si>
    <t>ELETRODUTO DE PVC ROSCÁVEL DE 1/2, SEM LUVA</t>
  </si>
  <si>
    <t>ISOLADOR DE PORCELANA, TIPO PINO, DE 15 KV</t>
  </si>
  <si>
    <t>PECA DE MADEIRA DE LEI *7,5 X 15* CM ( 3" X 6" ), NÃO APARELHADA, (P/TELHADO, ESTRUTURAS PERMANENTES)</t>
  </si>
  <si>
    <t>TUBO ACO GALV C/ COSTURA DIN 2440/NBR 5580 CLASSE MEDIA DN 2.1/2" (65MM) E=3,65MM - 6,51KG/M</t>
  </si>
  <si>
    <t>ELETRODUTO METALICO FLEXIVEL TIPO CONDUITE D = 1 1/2"</t>
  </si>
  <si>
    <t>CHAVE FACA TRIPOLAR C/BASE DE ARDOSIA/MARMORE 100A/250V</t>
  </si>
  <si>
    <t>FUSIVEL FACA 100A - 250V FIXO</t>
  </si>
  <si>
    <t>FUSIVEL ROSCA 15A - 250V FIXO</t>
  </si>
  <si>
    <t>ISOLADOR TIPO CARRETILHA - MARROM 72 X 72 MM</t>
  </si>
  <si>
    <t xml:space="preserve">IIO-LIG-015 </t>
  </si>
  <si>
    <t xml:space="preserve">LIGAÇÃO PROVISÓRIA DE ÁGUA E ESGOTO </t>
  </si>
  <si>
    <t xml:space="preserve">UN </t>
  </si>
  <si>
    <t>IIO-LIG-015</t>
  </si>
  <si>
    <t>74077/001</t>
  </si>
  <si>
    <t>LOCAÇÃO CONVENCIONAL DE OBRA, ATRAVÉS DE GABARITO DE TÁBUAS CORRIDAS PONTALETADAS, SEM REAPROVEITAMENTO</t>
  </si>
  <si>
    <t>ARAME RECOZIDO 18 BWG, 1,25 MM (0,01 KG/M)</t>
  </si>
  <si>
    <t xml:space="preserve">BANDEJA SALVA-VIDAS/COLETA DE ENTULHOS, COM TÁBUA </t>
  </si>
  <si>
    <t xml:space="preserve">AJUDANTE DE CARPINTEIRO COM ENCARGOS COMPLEMENTARES </t>
  </si>
  <si>
    <t>|EM PROCESSO DE DESATIVAÇÃO| TABUA MADEIRA 3A QUALIDADE 2,5 X 15,0CM (1 X 6) NAO APARELHADA</t>
  </si>
  <si>
    <t>PARAFUSO ACO CHUMBADOR PARABOLT 3/8" X 75MM</t>
  </si>
  <si>
    <t>|EM PROCESSO DE DESATIVAÇÃO| PECA DE MADEIRA DE LEI NATIVA/REGIONAL3 X 4. 1/2 (7,5 X 11,5CM) NAO APARELHADA</t>
  </si>
  <si>
    <t>PECA DE MADEIRA LEI APARELHADA 3 X 3" (7,5 X 7,5CM)</t>
  </si>
  <si>
    <t>73804/001</t>
  </si>
  <si>
    <t xml:space="preserve">PROTEÇÃO DE FACHADA COM TELA DE POLIPROPILENO FIXADA EM ESTRUTURA DE MADEIRA COM ARAME GALVANIZADO </t>
  </si>
  <si>
    <t>ARAME GALVANIZADO 12 BWG, 2,76 MM (0,048 KG/M)</t>
  </si>
  <si>
    <t>TABUA MADEIRA NATIVA/REGIONAL 3,5 X 20,0 CM NAO APARELHADA (P/FORMA)</t>
  </si>
  <si>
    <t>TELA DE NYLON OU PLÁSTICA COM MALHA DE 5 MM, TIPO FACHADEIRA, PARA PROTEÇÃO DE OBRAS EM EDIFÍCIOS</t>
  </si>
  <si>
    <t>LOCAÇÃO MENSAL DE ANDAIME METÁLICO TIPO FACHADEIRO, INCLUSIVE MONTAGEM</t>
  </si>
  <si>
    <t>M2/MÊS</t>
  </si>
  <si>
    <t xml:space="preserve">MONTADOR (TUBO AÇO/EQUIPAMENTOS) COM ENCARGOS COMPLEMENTARES </t>
  </si>
  <si>
    <t>ANDAIME METALICO TIPO FACHADEIRO LARG=1,20M ALTURA = 2,0M</t>
  </si>
  <si>
    <t>M2/MES</t>
  </si>
  <si>
    <t>73875/001</t>
  </si>
  <si>
    <t>LOCAÇÃO DE ANDAIME METÁLICO TUBULAR TIPO TORRE</t>
  </si>
  <si>
    <t>M/MÊS</t>
  </si>
  <si>
    <t>ANDAIME METALICO TUBULAR DE ENCAIXE, TIPO DE TORRE, COM LARGURA DE ATE *2,00* M E ALTURA DE *1,00 M* (LOCACAO)</t>
  </si>
  <si>
    <t>M/MES</t>
  </si>
  <si>
    <t xml:space="preserve">PLATAFORMA MADEIRA P/ ANDAIME TUBULAR APROVEITAMENTO 20 VEZES </t>
  </si>
  <si>
    <t>73948/016</t>
  </si>
  <si>
    <t xml:space="preserve">LIMPEZA MANUAL DO TERRENO (C/ RASPAGEM SUPERFICIAL) </t>
  </si>
  <si>
    <t>ESCAVAÇÃO, CARGA E TRANSPORTE DE MATERIAL DE 1A CATEGORIA, CAMINHO DE SERVIÇO PAVIMENTADO, COM ESCAVADEIRA HIDRÁULICA E CAMINHÃO BASCULANTE 6 M3, DMT 800 ATÉ 1000 M</t>
  </si>
  <si>
    <t xml:space="preserve">ESCAVADEIRA HIDRÁULICA SOBRE ESTEIRAS, CAÇAMBA 0.8 M3, PESO OPERACION AL 17 T, POTENCIA BRUTA 111 HP - CHP DIURNO. AF_06/2014 </t>
  </si>
  <si>
    <t>CHP</t>
  </si>
  <si>
    <t xml:space="preserve">CAMINHAO BASCULANTE, 6M3,12T - 162HP (VU=5ANOS) - CHP DIURNO </t>
  </si>
  <si>
    <t xml:space="preserve">ESCAVAÇÃO MANUAL DE VALA EM MATERIAL DE 1A CATEGORIA ATE 1,5M EXCLUINDO ESGOTAMENTO/ESCORAMENTO </t>
  </si>
  <si>
    <t>REATERRO COMPACTADO MANUALMENTE</t>
  </si>
  <si>
    <t>REGULARIZAÇÃO E COMPACTAÇÃO MANUAL DE TERRENO COM SOQUETE</t>
  </si>
  <si>
    <t>74255/001</t>
  </si>
  <si>
    <t>CARGA MANUAL DE TERRA EM CAMINHÃO BASCULANTE (NÃO INCLUI O CUSTO CUSTO IMPRODUTIVO DO CAMINHÃO BASCULANTE)</t>
  </si>
  <si>
    <t>TRANSPORTE LOCAL COM CAMINHÃO BASCULANTE 6 M3, RODOVIA EM LEITO NATURAL, DMT 800 ATÉ 1000 M</t>
  </si>
  <si>
    <t>LASTRO DE CONCRETO, PREPARO MECÂNICO</t>
  </si>
  <si>
    <t>74138/003</t>
  </si>
  <si>
    <t xml:space="preserve">CONCRETO USINADO BOMBEADO FCK=25MPA, INCLUSIVE LANÇAMENTO E ADENSAMENTO </t>
  </si>
  <si>
    <t xml:space="preserve">ARMADOR COM ENCARGOS COMPLEMENTARES </t>
  </si>
  <si>
    <t>CONCRETO USINADO BOMBEAVEL, CLASSE DE RESISTENCIA C25, COM BRITA 0 E 1, SLUMP =</t>
  </si>
  <si>
    <t>VIBRADOR DE IMERSAO C/ MOTOR ELETRICO 2HP MONOFASICO QUALQUER DIAM C/ MANGOTE</t>
  </si>
  <si>
    <t>74254/002</t>
  </si>
  <si>
    <t xml:space="preserve">ARMAÇÃO AÇO CA-50 FORNECIMENTO/CORTE(PERDA DE 10%)/DOBRA/COLOCAÇÃO </t>
  </si>
  <si>
    <t xml:space="preserve">AJUDANTE DE ARMADOR COM ENCARGOS COMPLEMENTARES </t>
  </si>
  <si>
    <t>ACO CA-50, 10,0 MM, VERGALHAO</t>
  </si>
  <si>
    <t>FORMA TÁBUA PARA CONCRETO EM FUNDAÇÃO, C/ REAPROVEITAMENTO 2X</t>
  </si>
  <si>
    <t>PECA DE MADEIRANATIVA/REGIONAL 2,5 X 10CM (1X4") NAO APARELHADA (SARRAFO P/FORMA)</t>
  </si>
  <si>
    <t xml:space="preserve">FORMA PARA ESTRUTURAS DE CONCRETO (PILAR, VIGA E LAJE) EM CHAPA DE MADEIRA COMPENSADA PLASTIFICADA, DE 1.1 X 2,20, ESPESSURA = 12 MM, 2 UTILIZACOES (FABRICAÇÃO, MONTAGEM E DESMONTAGEM - EXCLUSIVE ESCORAMENTO) </t>
  </si>
  <si>
    <t>CHAPA DE MADEIRA COMPENSADA PLASTIFICADA PARA FORMA DE CONCRETO, DE *1,10 X 2,20* M, E = 12 MM</t>
  </si>
  <si>
    <t>DESMOLDANTE PROTETOR PARA FORMAS DE MADEIRA, DE BASE OLEOSA EMULSIONADA EM AGUA</t>
  </si>
  <si>
    <t>PREGO POLIDO COM CABECA 17 X 21</t>
  </si>
  <si>
    <t xml:space="preserve">KG </t>
  </si>
  <si>
    <t>EST-MET-010</t>
  </si>
  <si>
    <t xml:space="preserve">FORNECIMENTO, FABRICAÇÃO, TRANSPORTE E MONTAGEM DE ESTRUTURA METÁLICA EM PERFIS SOLDADOS </t>
  </si>
  <si>
    <t>74145/001</t>
  </si>
  <si>
    <t>PINTURA ESMALTE FOSCO, DUAS DEMAOS, SOBRE SUPERFICIE METALICA, INCLUSO UMA DEMAO DE FUNDO ANTICORROSIVO. UTILIZACAO DE REVOLVER  ( AR-COMPRIMIDO)</t>
  </si>
  <si>
    <t>87519 MOD</t>
  </si>
  <si>
    <t xml:space="preserve">ALVENARIA DE VEDAÇÃO DE BLOCOS CERÂMICOS FURADOS NA HORIZONTAL DE 9X19X19CM (ESPESSURA 9CM) DE PAREDES COM ÁREA LÍQUIDA MAIOR OU IGUAL A 6M² COM VÃOS E ARGAMASSA DE ASSENTAMENTO COM PREPARO EM BETONEIRA. AF_06/ 2014_P </t>
  </si>
  <si>
    <t xml:space="preserve">ARGAMASSA TRAÇO 1:2:8 (CIMENTO, CAL E AREIA MÉDIA) PARA EMBOÇO/MASSA Ú NICA/ASSENTAMENTO DE ALVENARIA DE VEDAÇÃO, PREPARO MECÂNICO COM BETONE IRA 400 L. AF_06/2014 </t>
  </si>
  <si>
    <t>ACO CA-25, 6,3 MM, VERGALHAO</t>
  </si>
  <si>
    <t>BLOCO CERAMICO (ALVENARIA DE VEDACAO), DE 9 X 19 X 19 CM</t>
  </si>
  <si>
    <t>MIL</t>
  </si>
  <si>
    <t>!EM PROCESSO DE DESATIVACAO! TINTA BASE RESINA EPOXI</t>
  </si>
  <si>
    <t>87525 MOD</t>
  </si>
  <si>
    <t xml:space="preserve">ALVENARIA DE VEDAÇÃO DE BLOCOS CERÂMICOS FURADOS NA HORIZONTAL DE 14X9X19CM (ESPESSURA 14CM) DE PAREDES COM ÁREA LÍQUIDA MAIOR OU IGUAL A 6M ² COM VÃOS E ARGAMASSA DE ASSENTAMENTO COM PREPARO EM BETONEIRA. AF_06 /2014_P </t>
  </si>
  <si>
    <t>BLOCO CERAMICO (ALVENARIA VEDACAO), 6 FUROS, DE 9 X 14 X 19 CM</t>
  </si>
  <si>
    <t>87458 MOD</t>
  </si>
  <si>
    <t xml:space="preserve">ALVENARIA DE VEDAÇÃO DE BLOCOS CERÂMICOS FURADOS NA HORIZONTAL DE 19X19X39CM (ESPESSURA 19CM) DE PAREDES COM ÁREA LÍQUIDA MAIOR OU IGUAL A 6M ² COM VÃOS E ARGAMASSA DE ASSENTAMENTO COM PREPARO EM BETONEIRA. AF_06 /2014_P </t>
  </si>
  <si>
    <t>TELA DE AÇO SOLDADA GALVANIZADA PARA ALVENARIA , FIO 1,20 A 1.70 DE DIÂMETRO, MALHA 15 X 15 MM, LARGURA 17,5 CM E COMPRIMENTO 50,0CM</t>
  </si>
  <si>
    <t>COTAÇÃO</t>
  </si>
  <si>
    <t>##001.</t>
  </si>
  <si>
    <t>BLOCO CERAMICO (ALVENARIA VEDACAO), 16 FUROS, DE 19 X 19 X 39 CM</t>
  </si>
  <si>
    <t>PINO DE ACO COM FURO, HASTE = 27 MM (ACAO DIRETA)</t>
  </si>
  <si>
    <t>CENTO</t>
  </si>
  <si>
    <t>73988/002</t>
  </si>
  <si>
    <t xml:space="preserve">ENCUNHAMENTO (APERTO DE ALVENARIA) EM TIJOLOS CERAMICOS MACICO 5,7X9X19CM 1 VEZ (ESPESSURA 9CM) COM ARGAMASSA TRACO 1:2:8 (CIMENTO, CAL E AREIA) </t>
  </si>
  <si>
    <t xml:space="preserve">ARGAMASSA TRAÇO 1:2:8 (CIMENTO, CAL E AREIA MÉDIA) PARA EMBOÇO/MASSA Ú NICA/ASSENTAMENTO DE ALVENARIA DE VEDAÇÃO, PREPARO MANUAL. AF_06/2014 </t>
  </si>
  <si>
    <t>TIJOLO CERAMICO MACICO *5 X 10 X 20* CM</t>
  </si>
  <si>
    <t>73988/001</t>
  </si>
  <si>
    <t xml:space="preserve">ENCUNHAMENTO (APERTO DE ALVENARIA) EM TIJOLOS CERAMICOS MACICO 5,7X9X19CM 1 VEZ (ESPESSURA 19CM) COM ARGAMASSA TRACO 1:2:8 (CIMENTO, CAL E A REIA) </t>
  </si>
  <si>
    <t xml:space="preserve">ALV-DRY-005 </t>
  </si>
  <si>
    <t xml:space="preserve">PAREDE DE GESSO ACARTONADO, DRY-WALL - 1ST + 1ST (DIVISÃO ENTRE ÁREAS SECAS DE UMA MESMA UNIDADE) </t>
  </si>
  <si>
    <t xml:space="preserve">M2 </t>
  </si>
  <si>
    <t>ALV-DRY-005</t>
  </si>
  <si>
    <t>PAREDE DE GESSO ACARTONADO, DRY-WALL - 1ST + 1ST (DIVISÃO ENTRE ÁREAS SECAS DE UMA MESMA UNIDADE)</t>
  </si>
  <si>
    <t xml:space="preserve">DIV-PAI-010 </t>
  </si>
  <si>
    <t xml:space="preserve">DIVISÓRIA EM PAINEL REMOVÍVEL, NÚCLEO COMPENSADO NAVAL - P. ALUMÍNIO TIPO C </t>
  </si>
  <si>
    <t>DIV-PAI-010</t>
  </si>
  <si>
    <t>DIVISÓRIA EM PAINEL REMOVÍVEL, NÚCLEO COMP.NAVAL-P.ALUMÍNIO TIPO C</t>
  </si>
  <si>
    <t>09683/ORSE</t>
  </si>
  <si>
    <t>FORNECIMENTO E MONTAGEM DE PORTA PARA DIVISÓRIA NAVAL COM MIOLO EM VERMICULITA INCLUSIVE FERRAGENS EM AÇO OU SILIMAR</t>
  </si>
  <si>
    <t>ORSE</t>
  </si>
  <si>
    <t>10059/ORSE</t>
  </si>
  <si>
    <t>74071/002</t>
  </si>
  <si>
    <t xml:space="preserve">PORTA DE ABRIR EM ALUMINIO TIPO VENEZIANA, COM GUARNICAO </t>
  </si>
  <si>
    <t xml:space="preserve">ARGAMASSA TRAÇO 1:0,5:4,5 (CIMENTO, CAL E AREIA MÉDIA) PARA ASSENTAMEN TO DE ALVENARIA, PREPARO MANUAL. AF_08/2014 </t>
  </si>
  <si>
    <t>PORTA ALUMINIO ABRIR, PERFIL SERIE 25, TP VENEZIANA C/ GUARNICAO 87 X 210CM</t>
  </si>
  <si>
    <t>73809/001 MOD</t>
  </si>
  <si>
    <t>JANELA DE ALUMINIO TIPO MAXIM AR</t>
  </si>
  <si>
    <t>PEDREIRO COM ENCARGOS COMPLEMENTARES</t>
  </si>
  <si>
    <t>ORSE-INSUMO</t>
  </si>
  <si>
    <t>01135/ORSE</t>
  </si>
  <si>
    <t>JANELA DE ALUMÍNIO, COR FOSCA, TIPO MAXIM-AR, EXCLUSIVE VIDROS</t>
  </si>
  <si>
    <t>MODIFICADA A COMPOSIÇÃO SINAPI CÓDIGO 73809/001, USANDO O INSUMO DA ORSE QUE NÃO POSSUI VIDRO NA JANELA.</t>
  </si>
  <si>
    <t>O VIDRO ESTÁ SENDO CONSIDERADO EM OUTRA COMPOSIÇÃO</t>
  </si>
  <si>
    <t>74067/001 MOD</t>
  </si>
  <si>
    <t>JANELA DE CORRER EM ALUMINIO, COM QUATRO FOLHAS PARA VIDRO, DUAS FIXAS E DUAS MOVEIS</t>
  </si>
  <si>
    <t>SERRALHEIRO COM ENCARGOS COMPLEMENTARES</t>
  </si>
  <si>
    <t>ARGAMASSA TRAÇO 1:0,5:4,5 (CIMENTO, CAL E AREIA MÉDIA) PARA ASSENTAMENTO DE ALVENARIA, PREPARO MANUAL. AF_08/2014</t>
  </si>
  <si>
    <t>01145/ORSE</t>
  </si>
  <si>
    <t>JANELA DE ALUMÍNIO, DE CORRER OU ABRIR, COR FOSCA, TIPO MOLDURA, EXCLUSIVE VIDROS</t>
  </si>
  <si>
    <t>MODIFICADA A COMPOSIÇÃO SINAPI CÓDIGO 74067/001, USANDO O INSUMO DA ORSE QUE NÃO POSSUI VIDRO NA JANELA.</t>
  </si>
  <si>
    <t xml:space="preserve">VIDRO LISO COMUM TRANSPARENTE, ESPESSURA 6MM </t>
  </si>
  <si>
    <t xml:space="preserve">VIDRACEIRO COM ENCARGOS COMPLEMENTARES </t>
  </si>
  <si>
    <t>VIDRO LISO INCOLOR 6 MM - SEM COLOCACAO</t>
  </si>
  <si>
    <t>MASSA PARA VIDRO</t>
  </si>
  <si>
    <t>74046/002</t>
  </si>
  <si>
    <t xml:space="preserve">TARJETA TIPO LIVRE/OCUPADO PARA PORTA DE BANHEIRO </t>
  </si>
  <si>
    <t>TARJETA TIPO LIVRE/OCUPADO P/ PORTA BANHEIRO</t>
  </si>
  <si>
    <t xml:space="preserve">ESPELHO CRISTAL, ESPESSURA 4MM, COM PARAFUSOS DE FIXACAO, SEM MOLDURA </t>
  </si>
  <si>
    <t>PARAFUSO FRANCES M16(D=16MM) X 45MM CAB ABAULADA - ZINCAGEM A FOGO</t>
  </si>
  <si>
    <t>ESPELHO CRISTAL E = 4 MM</t>
  </si>
  <si>
    <t>COMP.185</t>
  </si>
  <si>
    <t xml:space="preserve">FORNECIMENTO, FABRICAÇÃO, TRANSPORTE E MONTAGEM DE ESTRUTURA METÁLICA PARA TELHADO SOBRE LAJE PARA TELHAS METÁLICAS </t>
  </si>
  <si>
    <t>EST-MET-035</t>
  </si>
  <si>
    <t>FORNECIMENTO, FABRICAÇÃO, TRANSPORTE E MONTAGEM DE ESTRUTURA METÁLICA PARA TELHADO SOBRE LAJE PARA TELHA METALICA</t>
  </si>
  <si>
    <t xml:space="preserve">COB-TEL-050 </t>
  </si>
  <si>
    <t xml:space="preserve">COBERTURA EM TELHA METÁLICA GALVANIZADA TRAPEZOIDAL, DUPLA COM TRATAMENTO TERMO-ACÚSTICO </t>
  </si>
  <si>
    <t>COB-TEL-050</t>
  </si>
  <si>
    <t xml:space="preserve">RUFO EM CHAPA DE AÇO GALVANIZADO NÚMERO 24 DESENVOLVIMENTO DE 25CM </t>
  </si>
  <si>
    <t xml:space="preserve">TELHADISTA COM ENCARGOS COMPLEMENTARES </t>
  </si>
  <si>
    <t>RUFO CHAPA GALVANIZADA NUM 24 L = 25CM</t>
  </si>
  <si>
    <t xml:space="preserve">CALHA EM CHAPA DE AÇO GALVANIZADO NÚMERO 24 DESENVOLVIMENTO DE 50CM </t>
  </si>
  <si>
    <t>CALHA CHAPA GALVANIZADA NUM 24 L = 50CM</t>
  </si>
  <si>
    <t>REBITE DE ALUMINIO VAZADO DE REPUXO, 3,2 X 8 MM (1KG = 1025 UNIDADES)</t>
  </si>
  <si>
    <t>SOLDA 50/50</t>
  </si>
  <si>
    <t xml:space="preserve">IMPERMEABILIZAÇÃO DE SUPERFÍCIES ÚMIDAS COM REVESTIMENTO BI-COMPONENTE SEMI-FLEXÍVEL </t>
  </si>
  <si>
    <t>REVESTIMENTO IMPERMEABILIZANTE SEMI-FLEXIVEL BI-COMPONENTE</t>
  </si>
  <si>
    <t xml:space="preserve">IMPERMEABILIZAÇÃO DE SUPERFÍCIES COM MANTA ASFÁLTICA (COM POLÍMEROS TIPO APP), E=4 MM </t>
  </si>
  <si>
    <t xml:space="preserve">AJUDANTE ESPECIALIZADO COM ENCARGOS COMPLEMENTARES </t>
  </si>
  <si>
    <t xml:space="preserve">IMPERMEABILIZADOR COM ENCARGOS COMPLEMENTARES </t>
  </si>
  <si>
    <t>PRIMER PARA MANTA ASFALTICA A BASE DE ASFALTO MODIFICADO DILUIDO EM SOLVENTE, APLICACAO A FRIO</t>
  </si>
  <si>
    <t>MANTA IMPERMEABILIZANTE A BASE DE ASFALTO MODIFICADO C/ POLIMEROS DE APP TIPO TORODIM 4MM VIAPOL OU EQUIV</t>
  </si>
  <si>
    <t>TINTA PRIMARIA BETUMINOSA EM SUSPENSAO AQUOSA</t>
  </si>
  <si>
    <t>CHAPISCO COM ARGAMASSA TRAÇO 1:3</t>
  </si>
  <si>
    <t xml:space="preserve">ARGAMASSA TRAÇO 1:3 (CIMENTO E AREIA GROSSA) PARA CHAPISCO CONVENCIONAL, PREPARO MECÂNICO COM BETONEIRA 400 L. AF_06/2014 </t>
  </si>
  <si>
    <t>EMBOÇO COM ARGAMASSA TRAÇO 1:2:8</t>
  </si>
  <si>
    <t xml:space="preserve">ARGAMASSA TRAÇO 1:2:8 (CIMENTO, CAL E AREIA MÉDIA) PARA EMBOÇO/MASSA ÚNICA/ASSENTAMENTO DE ALVENARIA DE VEDAÇÃO, PREPARO MECÂNICO COM BETONEIRA 400 L. AF_06/2014 </t>
  </si>
  <si>
    <t xml:space="preserve">FOR-GES-010 </t>
  </si>
  <si>
    <t xml:space="preserve">FORRO DE GESSO EM PLACAS ACARTONADAS - FGE </t>
  </si>
  <si>
    <t>FOR-GES-010</t>
  </si>
  <si>
    <t>FORRO DE GESSO EM PLACAS ACARTONADAS - FGE</t>
  </si>
  <si>
    <t>74073/002</t>
  </si>
  <si>
    <t xml:space="preserve">ALÇAPÃO EM FERRO 70X70CM, INCLUSO FERRAGENS </t>
  </si>
  <si>
    <t xml:space="preserve">ARGAMASSA TRAÇO 1:4 (CIMENTO E AREIA MÉDIA), PREPARO MANUAL. AF_08/201 </t>
  </si>
  <si>
    <t>CANTONEIRA FERRO GALVANIZADO DE ABAS IGUAIS, 1 X 1/8" (L X E) , 1,20KG/M</t>
  </si>
  <si>
    <t>CHAPA ACO FINA A FRIO PRETA 24MSG E = 0,61 MM - 4,89KG/M2</t>
  </si>
  <si>
    <t>DOBRADICA LATAO CROMADO 3 X 3" C/ ANEIS</t>
  </si>
  <si>
    <t>74194/001</t>
  </si>
  <si>
    <t xml:space="preserve">ESCADA TIPO MARINHEIRO EM TUBO AÇO GALVANIZADO 1 1/2" 5 DEGRAUS </t>
  </si>
  <si>
    <t>TUBO ACO GALV C/ COSTURA DIN 2440/NBR 5580 CLASSE MEDIA DN 1.1/2" (40MM) E=3,25MM - 3,61KG/M</t>
  </si>
  <si>
    <t>APLICAÇÃO DE FUNDO SELADOR ACRÍLICO</t>
  </si>
  <si>
    <t>SELADOR ACRILICO</t>
  </si>
  <si>
    <t>Fornecimento e aplicação de pintura em verniz  brilhante em madeira, 3 demãos</t>
  </si>
  <si>
    <t>LIXA EM FOLHA PARA PAREDE OU MADEIRA, NUMERO 120 (COR VERMELHA)</t>
  </si>
  <si>
    <t>SOLVENTE DILUENTE A BASE DE AGUARRAS</t>
  </si>
  <si>
    <t>VERNIZ SINTETICO BRILHANTE</t>
  </si>
  <si>
    <t xml:space="preserve">PIN-TEX-015 </t>
  </si>
  <si>
    <t>PINTURA TEXTURIZADA COM ROLO, EXCLUSIVE FUNDO SELADOR</t>
  </si>
  <si>
    <t>PIN-TEX-015</t>
  </si>
  <si>
    <t>CONTRAPISO EM ARGAMASSA TRAÇO 1:4 (CIMENTO E AREIA) ESPESSURA 3CM</t>
  </si>
  <si>
    <t xml:space="preserve">ARGAMASSA TRAÇO 1:4 (CIMENTO E AREIA MÉDIA) PARA CONTRAPISO, PREPARO M ECÂNICO COM BETONEIRA 400 L. AF_06/2014 </t>
  </si>
  <si>
    <t>ADESIVO PARA ARGAMASSAS E CHAPISCOS</t>
  </si>
  <si>
    <t>15.05.17</t>
  </si>
  <si>
    <t>Fornecimento e aplicação de concreto sarrafeado e nivelado, traço 1:3 (cimento:areia) com junta de dilatação em PVC</t>
  </si>
  <si>
    <t>SUDECAP-COMPOSIÇÃO</t>
  </si>
  <si>
    <t>PISO CIMENT.DESEMP.FELTRADO,ARG.1:3,JUNTA PL.17X3M E= 3,0 CM, COM JUNTA DE 1 X 1 M</t>
  </si>
  <si>
    <t xml:space="preserve">ENCANADOR OU BOMBEIRO HIDRÁULICO COM ENCARGOS COMPLEMENTARES </t>
  </si>
  <si>
    <t>REJUNTE COLORIDO</t>
  </si>
  <si>
    <t>PARAFUSO NIQUELADO COM ACABAMENTO CROMADO PARA FIXAR PECA SANITARIA, INCLUI PORCA CEGA, ARRUELA E BUCHA DE NYLON TAMANHO S-10</t>
  </si>
  <si>
    <t>VEDACAO PVC, 100 MM, PARA SAIDA VASO SANITARIO</t>
  </si>
  <si>
    <t>BACIA SANITARIA (VASO) COM CAIXA ACOPLADA, DE LOUCA BRANCA</t>
  </si>
  <si>
    <t xml:space="preserve">ENGATE FLEXÍVEL EM METAL CROMADO, 1/2\" X 40CM - FORNECIMENTO E INSTALA ÇÃO. AF_12/2013 </t>
  </si>
  <si>
    <t>ACE-BEB-010</t>
  </si>
  <si>
    <t>BEBEDOURO GEMINADO MG-F 80 INOX</t>
  </si>
  <si>
    <t>ACE-BAR-005</t>
  </si>
  <si>
    <t>ACE-BAR-010</t>
  </si>
  <si>
    <t>BARRA DE APOIO HORIZONTAL PARA LAVATÓRIO EM AÇO INOXIDÁVEL ESCOVADO. SOLDADA EM CHAPA DE AÇO E=3MM, Ø=32MM, FUROS PARA PASSAGEM DOS PARAFUSOS Ø=7MM,  FIXADO NA ALVENARIA COM PARAFUSOS Ø=10MM, FIXAÇÃO COM PARABOLT NO SENTIDO PERPENDICULAR DA EXTENSÃO DA BARRA</t>
  </si>
  <si>
    <t>74174/001</t>
  </si>
  <si>
    <t xml:space="preserve">REGISTRO GAVETA 1.1/2"COM CANOPLA ACABAMENTO CROMADO SIMPLES - FORNEC IMENTO E INSTALACAO </t>
  </si>
  <si>
    <t xml:space="preserve">AUXILIAR DE ENCANADOR OU BOMBEIRO HIDRÁULICO COM ENCARGOS COMPLEMENTAR ES </t>
  </si>
  <si>
    <t>FITA VEDA ROSCA EM ROLOS 18MMX10M</t>
  </si>
  <si>
    <t>REGISTRO GAVETA COM ACABAMENTO E CANOPLA CROMADOS, SIMPLES, BITOLA 1 1/2 " (REF 1509)</t>
  </si>
  <si>
    <t>74175/001</t>
  </si>
  <si>
    <t xml:space="preserve">REGISTRO GAVETA 1"COM CANOPLA ACABAMENTO CROMADO SIMPLES - FORNECIMEN TO E INSTALACAO </t>
  </si>
  <si>
    <t>REGISTRO GAVETA COM ACABAMENTO E CANOPLA CROMADOS, SIMPLES, BITOLA 1 " (REF 1509)</t>
  </si>
  <si>
    <t>74183/001</t>
  </si>
  <si>
    <t xml:space="preserve">REGISTRO GAVETA 1.1/4"BRUTO LATAO - FORNECIMENTO E INSTALACAO </t>
  </si>
  <si>
    <t>REGISTRO GAVETA BRUTO EM LATAO FORJADO, BITOLA 1 1/4 " (REF 1509)</t>
  </si>
  <si>
    <t>74176/001</t>
  </si>
  <si>
    <t xml:space="preserve">REGISTRO GAVETA 3/4"COM CANOPLA ACABAMENTO CROMADO SIMPLES - FORNECIM ENTO E INSTALACAO </t>
  </si>
  <si>
    <t>REGISTRO GAVETA COM ACABAMENTO E CANOPLA CROMADOS, SIMPLES, BITOLA 3/4 " (REF 1509)</t>
  </si>
  <si>
    <t>74181/001</t>
  </si>
  <si>
    <t xml:space="preserve">REGISTRO GAVETA 2"BRUTO LATAO - FORNECIMENTO E INSTALACAO </t>
  </si>
  <si>
    <t>REGISTRO GAVETA BRUTO EM LATAO FORJADO, BITOLA 2 " (REF 1509)</t>
  </si>
  <si>
    <t>74178/001</t>
  </si>
  <si>
    <t xml:space="preserve">REGISTRO GAVETA 4"BRUTO LATAO - FORNECIMENTO E INSTALACAO </t>
  </si>
  <si>
    <t>REGISTRO GAVETA 4" BRUTO LATAO REF 1502-B</t>
  </si>
  <si>
    <t xml:space="preserve">DRE-TUB-020 </t>
  </si>
  <si>
    <t xml:space="preserve">FORNECIMENTO E ASSENTAMENTO DE TUBO PVC RÍGIDO NBR-7362 D = 150 MM, INCLUSIVE CONEXÕES E SUPORTES </t>
  </si>
  <si>
    <t xml:space="preserve">M </t>
  </si>
  <si>
    <t>DRE-TUB-020</t>
  </si>
  <si>
    <t xml:space="preserve">DRE-TUB-025 </t>
  </si>
  <si>
    <t xml:space="preserve">FORNECIMENTO E ASSENTAMENTO DE TUBO PVC RÍGIDO NBR-7362 D = 200 MM, INCLUSIVE CONEXÕES E SUPORTES </t>
  </si>
  <si>
    <t>DRE-TUB-025</t>
  </si>
  <si>
    <t xml:space="preserve">DRE-TUB-035 </t>
  </si>
  <si>
    <t xml:space="preserve">FORNECIMENTO E ASSENTAMENTO DE TUBO PVC RÍGIDO NBR-7362 D = 300 MM, INCLUSIVE CONEXÕES E SUPORTES </t>
  </si>
  <si>
    <t>DRE-TUB-035</t>
  </si>
  <si>
    <t xml:space="preserve">DRE-TUB-036 </t>
  </si>
  <si>
    <t xml:space="preserve">FORNECIMENTO E ASSENTAMENTO DE TUBO PVC RÍGIDO NBR-7362 D = 400 MM, INCLUSIVE CONEXÕES E SUPORTES </t>
  </si>
  <si>
    <t>DRE-TUB-036</t>
  </si>
  <si>
    <t xml:space="preserve">HID-RAL-025 </t>
  </si>
  <si>
    <t xml:space="preserve">RALO SEMI- HEMISFÉRICO TIPO ABACAXI D = 100 MM </t>
  </si>
  <si>
    <t xml:space="preserve">PÇ </t>
  </si>
  <si>
    <t>HID-RAL-025</t>
  </si>
  <si>
    <t xml:space="preserve">CAIXA SIFONADA, PVC, DN 150 X 185 X 75 MM, FORNECIDA E INSTALADA EM RA MAIS DE ENCAMINHAMENTO DE ÁGUA PLUVIAL. AF_12/2014_P </t>
  </si>
  <si>
    <t>ADESIVO PVC FRASCO C/ 850G</t>
  </si>
  <si>
    <t>ANEL BORRACHA DN 75 MM, PARA TUBO SERIE REFORCADA ESGOTO PREDIAL</t>
  </si>
  <si>
    <t>CAIXA SIFONADA PVC, 150 X 185 X 75 MM, COM GRELHA QUADRADA BRANCA</t>
  </si>
  <si>
    <t>PASTA LUBRIFICANTE PARA TUBOS DE PVC C/ ANEL DE BORRACHA ( POTE 500G)</t>
  </si>
  <si>
    <t>SOLUCAO LIMPADORA FRASCO PLASTICO C/ 1000CM3</t>
  </si>
  <si>
    <t xml:space="preserve">RALO SECO, PVC, DN 100 X 40 MM, JUNTA SOLDÁVEL, FORNECIDO E INSTALADO EM RAMAL DE DESCARGA OU EM RAMAL DE ESGOTO SANITÁRIO. AF_12/2014_P </t>
  </si>
  <si>
    <t>RALO SECO PVC CONICO, 100 X 40 MM, COM GRELHA REDONDA BRANCA</t>
  </si>
  <si>
    <t>73860/008</t>
  </si>
  <si>
    <t xml:space="preserve">CABO DE COBRE ISOLADO PVC 450/750V 2,5MM2 RESISTENTE A CHAMA - FORNECIMENTO E INSTALAÇÃO </t>
  </si>
  <si>
    <t>CABO DE COBRE ISOLAMENTO ANTI-CHAMA 450/750V 2,5MM2, TP PIRASTIC PIRELLI OU EQUIV</t>
  </si>
  <si>
    <t>73860/009</t>
  </si>
  <si>
    <t xml:space="preserve">CABO DE COBRE ISOLADO PVC 450/750V 4MM2 RESISTENTE A CHAMA - FORNECIME NTO E INSTALACAO </t>
  </si>
  <si>
    <t>CABO DE COBRE ISOLAMENTO ANTI-CHAMA 450/750V 4MM2, FLEXIVEL, TP FORESPLAST ALCOA OU EQUIV</t>
  </si>
  <si>
    <t>73860/010</t>
  </si>
  <si>
    <t xml:space="preserve">CABO DE COBRE ISOLADO PVC 450/750V 6MM2 RESISTENTE A CHAMA - FORNECIME NTO E INSTALACAO </t>
  </si>
  <si>
    <t>CABO DE COBRE ISOLAMENTO ANTI-CHAMA 450/750V 6MM2, FLEXIVEL, TP FORESPLAST ALCOA OU EQUIV</t>
  </si>
  <si>
    <t>FORNECIMENTO E INSTALACAO DE CABO DE COBRE NU 25MM2, REF.: PRYSMIAN OU EQUIVALENTE</t>
  </si>
  <si>
    <t xml:space="preserve">AUXILIAR DE ELETRICISTA COM ENCARGOS COMPLEMENTARES </t>
  </si>
  <si>
    <t>CABO DE COBRE NU 25 MM2 MEIO-DURO</t>
  </si>
  <si>
    <t>FORNECIMENTO E INSTALACAO DE CABO DE COBRE NU 120 MM2, REF.: PRYSMIAN OU EQUIVALENTE</t>
  </si>
  <si>
    <t>CABO DE COBRE NU 120 MM2 MEIO-DURO</t>
  </si>
  <si>
    <t>73860/011</t>
  </si>
  <si>
    <t xml:space="preserve">CABO DE COBRE ISOLADO PVC 450/750V 10MM2 RESISTENTE A CHAMA - FORNECIM ENTO E INSTALACAO </t>
  </si>
  <si>
    <t>CABO DE COBRE ISOLAMENTO ANTI-CHAMA 450/750V 10MM2, FLEXIVEL, TP FORESPLAST ALCOA OU EQUIV</t>
  </si>
  <si>
    <t>73860/012</t>
  </si>
  <si>
    <t xml:space="preserve">CABO DE COBRE ISOLADO PVC 450/750V 16MM2 RESISTENTE A CHAMA - FORNECIM ENTO E INSTALACAO </t>
  </si>
  <si>
    <t>73860/013</t>
  </si>
  <si>
    <t xml:space="preserve">CABO DE COBRE ISOLADO PVC 450/750V 25MM2 RESISTENTE A CHAMA - FORNECIM ENTO E INSTALACAO </t>
  </si>
  <si>
    <t>CABO DE COBRE ISOLAMENTO ANTI-CHAMA 450/750V 25MM2, TP PIRASTIC PIRELLI OU EQUIV</t>
  </si>
  <si>
    <t>73860/022</t>
  </si>
  <si>
    <t xml:space="preserve">CABO DE COBRE ISOLADO PVC 450/750V 35MM2 RESISTENTE A CHAMA - FORNECIM ENTO E INSTALACAO </t>
  </si>
  <si>
    <t>CABO DE COBRE ISOLAMENTO ANTI-CHAMA 450/750V 35MM2, TP PIRASTIC PIRELLI OU EQUIV</t>
  </si>
  <si>
    <t>73860/014</t>
  </si>
  <si>
    <t xml:space="preserve">CABO DE COBRE ISOLADO PVC 450/750V 50MM2 RESISTENTE A CHAMA - FORNECIM ENTO E INSTALACAO </t>
  </si>
  <si>
    <t>CABO DE COBRE ISOLAMENTO ANTI-CHAMA 450/750V 50MM2, TP PIRASTIC PIRELLI OU EQUIV</t>
  </si>
  <si>
    <t>FORNECIMENTO E INSTALAÇÃO DE INTERRUPTOR SIMPLES DE 3 TECLAS EM CONDULETE, COMPLETO, REF.: PIALPLUS OU EQUIV.</t>
  </si>
  <si>
    <t>!EM PROCESSO DE DESATIVACAO! CONJUNTO EMBUTIR 3 INTERRUPTORES SIMPLES 10A/250V C/ PLACA, TP SILENTOQUE PIAL OU EQUIV</t>
  </si>
  <si>
    <t xml:space="preserve">TOMADA 3P+T 30A/440V SEM PLACA - FORNECIMENTO E INSTALACAO </t>
  </si>
  <si>
    <t>TOMADA EMBUTIR 3P + T 30A/440V REF 56403 USO INDUSTRIAL SEM PLACA, PIAL OU EQUIV</t>
  </si>
  <si>
    <t xml:space="preserve">INTERRUPTOR SIMPLES COM INTERRUPTOR PARALELO CONJUNGADOS C/ PLACA - FORNECIMENTO E INSTALACAO </t>
  </si>
  <si>
    <t>CONJUNTO EMBUTIR 1 INTERRUPTOR SIMPLES 1 INTERRUPTOR PARALELO 10A/250V C/ PLACA , TP SILENTOQUE PIAL OU EQUIV</t>
  </si>
  <si>
    <t xml:space="preserve">INTERRUPTOR SIMPLES 2 TECLAS COM TOMADA CONJUGADOS - FORNECIMENTO E INSTALACAO </t>
  </si>
  <si>
    <t>CONJUNTO EMBUTIR 2 INTERRUPTORES SIMPLES 1 TOMADA 2P UNIVERSAL 10A/250V C/ PLACA, TP SILENTOQUE PIAL OU EQUIV</t>
  </si>
  <si>
    <t xml:space="preserve">INTERRUPTOR PARALELO DE EMBUTIR 10A/250V 2 TECLAS - FORNECIMENTO E INS TALACAO </t>
  </si>
  <si>
    <t>CONJUNTO EMBUTIR 2 INTERRUPTORES PARALELOS 10A/250V C/ PLACA, TP SILENTOQUE PIAL OU EQUIV</t>
  </si>
  <si>
    <t>73861/014</t>
  </si>
  <si>
    <t xml:space="preserve">CONDULETE 3/4"EM LIGA DE ALUMÍNIO FUNDIDO TIPO "LL"- FORNECIMENTO E INSTALACAO </t>
  </si>
  <si>
    <t>BUCHA E ARRUELA ALUMINIO FUNDIDO P/ ELETRODUTO 20MM (3/4'')</t>
  </si>
  <si>
    <t>CONDULETE TIPO "LR" EM LIGA ALUMINIO P/ ELETRODUTO ROSCADO 3/4"</t>
  </si>
  <si>
    <t>73861/020</t>
  </si>
  <si>
    <t xml:space="preserve">CONDULETE 3/4"EM LIGA DE ALUMÍNIO FUNDIDO TIPO "T"- FORNECIMENTO E I NSTALACAO </t>
  </si>
  <si>
    <t>CONDULETE TIPO "T" EM LIGA ALUMINIO P/ ELETRODUTO ROSCADO 3/4"</t>
  </si>
  <si>
    <t>73861/017</t>
  </si>
  <si>
    <t xml:space="preserve">CONDULETE 3/4"EM LIGA DE ALUMÍNIO FUNDIDO TIPO "X"- FORNECIMENTO E I NSTALACAO </t>
  </si>
  <si>
    <t>CONDULETE TIPO "X" EM LIGA ALUMINIO P/ ELETRODUTO ROSCADO 3/4"</t>
  </si>
  <si>
    <t>73861/015</t>
  </si>
  <si>
    <t xml:space="preserve">CONDULETE 1"EM LIGA DE ALUMÍNIO FUNDIDO TIPO "LL"- FORNECIMENTO E IN STALACAO </t>
  </si>
  <si>
    <t>BUCHA E ARRUELA ALUMINIO FUNDIDO P/ ELETRODUTO 25MM (1'')</t>
  </si>
  <si>
    <t>CONDULETE TIPO "LR" EM LIGA ALUMINIO P/ ELETRODUTO ROSCADO 1"</t>
  </si>
  <si>
    <t>73861/021</t>
  </si>
  <si>
    <t xml:space="preserve">CONDULETE 1"EM LIGA DE ALUMÍNIO FUNDIDO TIPO "T"- FORNECIMENTO E INS TALACAO </t>
  </si>
  <si>
    <t>CONDULETE TIPO "T" EM LIGA ALUMINIO P/ ELETRODUTO ROSCADO 1"</t>
  </si>
  <si>
    <t>73861/018</t>
  </si>
  <si>
    <t xml:space="preserve">CONDULETE 1"EM LIGA DE ALUMÍNIO FUNDIDO TIPO "X"- FORNECIMENTO E INS TALACAO </t>
  </si>
  <si>
    <t>CONDULETE TIPO "X" EM LIGA ALUMINIO P/ ELETRODUTO ROSCADO 1"</t>
  </si>
  <si>
    <t>73953/002</t>
  </si>
  <si>
    <t>73953/006</t>
  </si>
  <si>
    <t>CAB-TOM-015</t>
  </si>
  <si>
    <t>TOMADA UTP 4 PARES CAT 6 FURUKAWA OU EQUIVALENTE</t>
  </si>
  <si>
    <t xml:space="preserve">ELE-PLA-010 </t>
  </si>
  <si>
    <t xml:space="preserve">PLACA (ESPELHO) PARA CAIXA , 2" X 4" </t>
  </si>
  <si>
    <t>ELE-PLA-010</t>
  </si>
  <si>
    <t xml:space="preserve">CAB-CAB-015 </t>
  </si>
  <si>
    <t xml:space="preserve">CABO UTP 4 PARES CATEGORIA 6 COM REVESTIMENTO EXTERNO NÃO PROPAGANTE A CHAMA </t>
  </si>
  <si>
    <t>CAB-CAB-015</t>
  </si>
  <si>
    <t xml:space="preserve">CAB-CER-010 </t>
  </si>
  <si>
    <t xml:space="preserve">CERTIFICAÇÃO DE GARANTIA DE TRANSMISSÃO DE CABOS LÓGICOS - CATEGORIA 6E </t>
  </si>
  <si>
    <t>CAB-CER-010</t>
  </si>
  <si>
    <t xml:space="preserve">QUADRO DE DISTRIBUICAO PARA TELEFONE N.2, 20X20X12CM EM CHAPA METALICA , DE EMBUTIR, SEM ACESSORIOS, PADRAO TELEBRAS, FORNECIMENTO E INSTALAC AO </t>
  </si>
  <si>
    <t xml:space="preserve">ARGAMASSA TRAÇO 1:1:6 (CIMENTO, CAL E AREIA MÉDIA) PARA EMBOÇO/MASSA Ú NICA/ASSENTAMENTO DE ALVENARIA DE VEDAÇÃO, PREPARO MANUAL. AF_06/2014 </t>
  </si>
  <si>
    <t>CAIXA DE PASSAGEM N 2 PADRAO TELEBRAS DIM 20 X 20 X 12CM EM CHAPA DE ACO GALV</t>
  </si>
  <si>
    <t xml:space="preserve">CAB-RACK-010 </t>
  </si>
  <si>
    <t xml:space="preserve">CALHA DE TOMADAS PARA FIXAÇÃO NO RACK, COM 8 TOMADAS 2P +T </t>
  </si>
  <si>
    <t xml:space="preserve">CJ </t>
  </si>
  <si>
    <t>CAB-RACK-010</t>
  </si>
  <si>
    <t xml:space="preserve">CAB-RACK-020 </t>
  </si>
  <si>
    <t xml:space="preserve">ORGANIZADOR DE CABOS DE 1U PARA RACK 19" </t>
  </si>
  <si>
    <t>CAB-RACK-020</t>
  </si>
  <si>
    <t xml:space="preserve">CAB-RACK-015 </t>
  </si>
  <si>
    <t xml:space="preserve">GAVETA DE VENTILAÇÃO COM 4 VENTILADORES PARA RACK 19" </t>
  </si>
  <si>
    <t>CAB-RACK-015</t>
  </si>
  <si>
    <t xml:space="preserve">CORDOALHA DE COBRE NU, INCLUSIVE ISOLADORES - 16 MM2 - FORNECIMENTO E INSTALACAO </t>
  </si>
  <si>
    <t>CABO DE COBRE NU 16MM2 MEIO-DURO</t>
  </si>
  <si>
    <t>SUPORTE ISOLADOR SIMPLES ROSCA SOBERBA C/ ISOLADOR</t>
  </si>
  <si>
    <t>BUCHA NYLON S-8 C/ PARAFUSO ACO ZINC CAB CHATA ROSCA SOBERBA 4,8 X 50MM</t>
  </si>
  <si>
    <t xml:space="preserve">CORDOALHA DE COBRE NU, INCLUSIVE ISOLADORES - 35 MM2 - FORNECIMENTO E INSTALACAO </t>
  </si>
  <si>
    <t>CABO DE COBRE NU 35MM2 MEIO-DURO</t>
  </si>
  <si>
    <t xml:space="preserve">CORDOALHA DE COBRE NU, INCLUSIVE ISOLADORES - 50 MM2 - FORNECIMENTO E INSTALACAO </t>
  </si>
  <si>
    <t>CABO DE COBRE NU 50MM2 MEIO-DURO</t>
  </si>
  <si>
    <t>AUXILIAR DE ELETRICISTA COM ENCARGOS COMPLEMENTARES</t>
  </si>
  <si>
    <t>ELETRICISTA COM ENCARGOS COMPLEMENTARES</t>
  </si>
  <si>
    <t xml:space="preserve">HASTE COPPERWELD 42132 X 3,0M COM CONECTOR </t>
  </si>
  <si>
    <t>HASTE DE ATERRAMENTO EM ACO, REVESTIDA COM BAIXA CAMADA DE COBRE, COM 3,00 M DE COMPRIMENTO E DN = 5/8", COM CONECTOR TIPO GRAMPO</t>
  </si>
  <si>
    <t xml:space="preserve">SPDA-CXS-005 </t>
  </si>
  <si>
    <t xml:space="preserve">CAIXA DE EQUALIZAÇÃO DE EMBUTIR COM SAIDAS NAS PARTES SUPERIOR E INFERIOR PARA ELETRODUTO DE 25MM (1"), 20 X 20 X 14 MM, COM NOVE TERMINAIS </t>
  </si>
  <si>
    <t>SPDA-CXS-005</t>
  </si>
  <si>
    <t xml:space="preserve">LIMPEZA FINAL DA OBRA </t>
  </si>
  <si>
    <t>ACIDO MURIATICO (SOLUCAO ACIDA)</t>
  </si>
  <si>
    <t>GAS-DEP-005</t>
  </si>
  <si>
    <t>DEPÓSITO PARA CILINDRO DE GÁS (GLP)</t>
  </si>
  <si>
    <t>ELE-ELE-100</t>
  </si>
  <si>
    <t xml:space="preserve">ELETRODUTO DE AÇO GALVANIZADO PESADO INCLUSIVE CONEXÕES E SUPORTES D = 3/4" </t>
  </si>
  <si>
    <t>TUBO COBRE CLASSE "E" DN 22 MM</t>
  </si>
  <si>
    <t>INST-GAS-005</t>
  </si>
  <si>
    <t>PONTO DE GÁS, INCLUINDO TUBO DE AÇO GALVANIZADO E CONEXÃO</t>
  </si>
  <si>
    <t>PONTO DE GÁS, INCLUINDO TUBO DE AÇO GALVANIZADO E CONEXÃO Ø 20 MM</t>
  </si>
  <si>
    <t xml:space="preserve">OBR-VIA-217 </t>
  </si>
  <si>
    <t>PISO CONCRETO PRÉ-MOLDADO INTERTRAVADO TIPO ONDA 16 FACES, FCK = 35MPA, ESP.: 8 CM - TIPO PAVI-S NA COR CINZA E VERMELHA INCLUINDO FORNECIMENTO E TRANSPORTE DE TODOS OS MATERIAIS E COLCHÃO DE ASSENTAMENTO EM AREIA DE E=6 CM</t>
  </si>
  <si>
    <t>OBR-VIA-217</t>
  </si>
  <si>
    <t>ELE-CAB-155</t>
  </si>
  <si>
    <t>CABO TELEFÔNICO CI 50.10</t>
  </si>
  <si>
    <t>74070/004</t>
  </si>
  <si>
    <t xml:space="preserve">FECHADURA DE EMBUTIR COMPLETA, PARA PORTAS INTERNAS, PADRAO DE ACABAME NTO MEDIO </t>
  </si>
  <si>
    <t>FECHADURA EMBUTIR TP GORGES (CHAVE GRANDE) P/PORTA INTERNA, COMPLETA - ACAB PADRAO MEDIO</t>
  </si>
  <si>
    <t>Fornecimento e colocação de maçaneta tipo alavanca em latão com fechadura completa com chave ref.: DUNA - Cod-0988 IMAB ou similar</t>
  </si>
  <si>
    <t xml:space="preserve">Fechadura de embutir para porta interna, tipo gorges (chavegrande), maquina 40 mm, macaneta alavanca e espelho em metal cromado - nivel seguranca medio - completa </t>
  </si>
  <si>
    <t>Fecho de embutir (tp unha) c/ alavanca latao cromado - 22cm</t>
  </si>
  <si>
    <t>PIS-LAD-035</t>
  </si>
  <si>
    <t>PISO PODOTÁTIL TIPO ALERTA</t>
  </si>
  <si>
    <t>PIS-LAD-040</t>
  </si>
  <si>
    <t>PISO PODOTÁTIL TIPO DIRECIONAL</t>
  </si>
  <si>
    <t>FUN-HEL-005</t>
  </si>
  <si>
    <t xml:space="preserve">MOBILIZAÇÃO E DESMOBILIZAÇÃO DE EQUIPAMENTO PARA ESTACA TIPO HÉLICE CONTÍNUA DMT ATÉ 50 KM </t>
  </si>
  <si>
    <t xml:space="preserve">VB </t>
  </si>
  <si>
    <t>74138/004</t>
  </si>
  <si>
    <t xml:space="preserve">CONCRETO USINADO BOMBEADO FCK=30MPA, INCLUSIVE LANCAMENTO E ADENSAMENTO </t>
  </si>
  <si>
    <t>CONCRETO USINADO BOMBEAVEL, CLASSE DE RESISTENCIA C30, COM BRITA 0 E 1, SLUMP = 100 +/- 20 MM, INCLUI SERVICO DE BOMBEAMENTO (NBR 8953)</t>
  </si>
  <si>
    <t xml:space="preserve">ELE-CON-110 </t>
  </si>
  <si>
    <t xml:space="preserve">CONDULETE TIPO X EM ALUMÍNIO PARA ELETRODUTO ROSCADO D = 1" </t>
  </si>
  <si>
    <t>ELE-CON-110</t>
  </si>
  <si>
    <t xml:space="preserve">ELE-CON-015 </t>
  </si>
  <si>
    <t xml:space="preserve">CONDULETE TIPO C EM ALUMÍNIO PARA ELETRODUTO ROSCADO D = 1" </t>
  </si>
  <si>
    <t>ELE-CON-015</t>
  </si>
  <si>
    <t xml:space="preserve">ELE-CON-035 </t>
  </si>
  <si>
    <t xml:space="preserve">CONDULETE TIPO E EM ALUMÍNIO PARA ELETRODUTO ROSCADO D = 1" </t>
  </si>
  <si>
    <t>ELE-CON-035</t>
  </si>
  <si>
    <t>CONDULETE TIPO X EM ALUMÍNIO PARA ELETRODUTO ROSCADO D = 1"</t>
  </si>
  <si>
    <t xml:space="preserve">CAB-CAB-010 </t>
  </si>
  <si>
    <t xml:space="preserve">CABO COAXIAL RG-59, IMPEDÂNCIA 75 OHM, CONDUTOR EM FIO DE COBRE NU, BLINDAGEM TRANÇA FORMADA POR FIOS DE COBRE MALHA 95% </t>
  </si>
  <si>
    <t>CAB-CAB-010</t>
  </si>
  <si>
    <t>08826/ORSE</t>
  </si>
  <si>
    <t>CAMERA PARA CFTV - Câmera filmadora Day/Night, automatica, 420 linhas</t>
  </si>
  <si>
    <t>ORSE-COMPOSIÇÃO</t>
  </si>
  <si>
    <t>06698/ORSE</t>
  </si>
  <si>
    <t>TÉCNICO EM INFORMÁTICA - FONTE SEINFRA - REF. MÊS 01/15</t>
  </si>
  <si>
    <t>09111/ORSE</t>
  </si>
  <si>
    <t>CÂMERA FILMADORA DAY-NIGTH AUTOMÁTICA 420 LINHAS</t>
  </si>
  <si>
    <t>EQUIPE TOPOGRÁFICA PARA LOCAÇÕES DIVERSAS INCLUSIVE EQUIPAMENTOS E VEÍCULOS</t>
  </si>
  <si>
    <t xml:space="preserve">VEICULO UTILITARIO TIPO PICK-UP A GASOLINA COM 56,8CV - CHP </t>
  </si>
  <si>
    <t xml:space="preserve">AUXILIAR DE TOPÓGRAFO COM ENCARGOS COMPLEMENTARES </t>
  </si>
  <si>
    <t xml:space="preserve">NIVELADOR COM ENCARGOS COMPLEMENTARES </t>
  </si>
  <si>
    <t>DESENHISTA DETALHISTA COM ENCARGOS COMPLEMENTARES</t>
  </si>
  <si>
    <t>TABUA DE MADEIRA DE LEI, *2,5 X 15* CM (1 X 6) NAO APARELHADA, (TABEIRA-P/TELHADO)</t>
  </si>
  <si>
    <t>TEODOLITO COM PRECISAO DE + / - 6 SEGUNDOS, INCLUSIVE TRIPE (LOCACAO)</t>
  </si>
  <si>
    <t>NIVEL OTICO C/ PRECISAO +/- 0,7MM TIPO WILD NA-2 OU EQUIV</t>
  </si>
  <si>
    <t>TINTA A OLEO BRILHANTE (USO GERAL)</t>
  </si>
  <si>
    <t>GL</t>
  </si>
  <si>
    <t>74107/001</t>
  </si>
  <si>
    <t>FORNECIMENTO E EXECUÇÃO DE CIMBRAMENTO/ESCORAMENTO, PARA LAJES, INCLUSIVE CARGA E DESCARGA</t>
  </si>
  <si>
    <t>PECA DE MADEIRA DE LEI *7,5 X 7,5* CM, NÃO APARELHADA, (P/TELHADO, ESTRUTURAS PERMANENTES)</t>
  </si>
  <si>
    <t>CHI</t>
  </si>
  <si>
    <t>73933/001</t>
  </si>
  <si>
    <t xml:space="preserve">PORTA DE FERRO, DE ABRIR, TIPO GRADE COM CHAPA, 87X210CM, COM GUARNIÇÕES </t>
  </si>
  <si>
    <t xml:space="preserve">VID-TEM-015 </t>
  </si>
  <si>
    <t xml:space="preserve">VIDRO TEMPERADO, COLOCADO EM CAIXILHO COM OU SEM BAGUETES, COM GAXETA DE NEOPRENE E = 10 MM </t>
  </si>
  <si>
    <t>VID-TEM-015</t>
  </si>
  <si>
    <t>COBERTURA COM TELHA DE FIBROCIMENTO ONDULADA INCLUSIVE ACESSÓRIOS</t>
  </si>
  <si>
    <t>FIXADOR DE ABA SIMPLES PARA TELHA DE FIBROCIMENTO, TIPO CANALETA 90 OU KALHETAO</t>
  </si>
  <si>
    <t>AFASTADOR PARA TELHA DE FIBROCIMENTO CANALETE 90 OU KALHETAO</t>
  </si>
  <si>
    <t>PARAFUSO ZINCADO 5/16 " X 250 MM PARA FIXACAO DE TELHA DE FIBROCIMENTO CANALETE 49, INCLUI BUCHA NYLON S-10</t>
  </si>
  <si>
    <t>TELHA DE FIBROCIMENTO E= 8 MM, DE *3,70 X 1,06* M (SEM AMIANTO)</t>
  </si>
  <si>
    <t>MASTIQUE ELASTICO BASE SILICONE</t>
  </si>
  <si>
    <t>310ML</t>
  </si>
  <si>
    <t>PINGADEIRA PLASTICA PARA TELHA FIBROCIMENTO CANALETE 90</t>
  </si>
  <si>
    <t xml:space="preserve">TORNEIRA PLÁSTICA 3/4\" PARA TANQUE - FORNECIMENTO E INSTALAÇÃO. AF_12/ </t>
  </si>
  <si>
    <t>TORNEIRA PLASTICA 3/4" P/TANQUE</t>
  </si>
  <si>
    <t>REGISTRO DE PRESSÃO BRUTO, ROSCÁVEL, 3/4, FORNECIMENTO E INSTALAÇÃO</t>
  </si>
  <si>
    <t>FITA VEDA ROSCA EM ROLOS 18MMX50M</t>
  </si>
  <si>
    <t>REGISTRO PRESSAO BRUTO EM LATAO FORJADO, BITOLA 3/4 " (REF 1400)</t>
  </si>
  <si>
    <t>74058/003</t>
  </si>
  <si>
    <t xml:space="preserve">TORNEIRA DE BÓIA REAL 1 COM BALÃO PLÁSTICO - FORNECIMENTO E INSTALAÇÃO </t>
  </si>
  <si>
    <t>TORNEIRA DE BOIA REAL 1" C/ BALAO PLASTICO</t>
  </si>
  <si>
    <t>ELE-PRO-005</t>
  </si>
  <si>
    <t>LUMINÁRIA PARA 01 LÂMPADA VAPOR METÁLICO DE 150W, 220V, 60Hz, CORPO REFLETOR EM CHAPA DE ALUMÍNIO, COM LENTE FRONTAL DE CRISTAL TEMPERADO, CAIXA SUPERIOR P/ ALOJAR O REATOR. MODELO SÉRIE IFIM DA TECNOWATT OU EQUIVALENTE</t>
  </si>
  <si>
    <t>SPDA-CON-005</t>
  </si>
  <si>
    <t xml:space="preserve">CONECTOR MINI-GAR </t>
  </si>
  <si>
    <t>SPDA-PAR-005</t>
  </si>
  <si>
    <t>PARAFUSO DE FENDA EM AÇO INOX COM PORCA E ARRUELA</t>
  </si>
  <si>
    <t>SPDA-PRE-010</t>
  </si>
  <si>
    <t xml:space="preserve">PRESILHA PARA CABO DE COBRE SEÇÃO TRANSVERSAL 35 MM2 </t>
  </si>
  <si>
    <t>SPDA-CAP-005</t>
  </si>
  <si>
    <t>CAPTOR DE LATÃO CROMADO, COBRE CROMADO OU AÇO INOXIDÁVEL</t>
  </si>
  <si>
    <t>11.92.05</t>
  </si>
  <si>
    <t>BISNAGA DE POLIURETANO SIKAFLEX 300ML</t>
  </si>
  <si>
    <t>HID-TUB-035</t>
  </si>
  <si>
    <t xml:space="preserve">TUBO PVC RÍGIDO SOLDÁVEL, ÁGUA INCLUSIVE CONEXÕES E SUPORTES, 75 MM </t>
  </si>
  <si>
    <t>HID-TUB-025</t>
  </si>
  <si>
    <t xml:space="preserve">TUBO PVC RÍGIDO SOLDÁVEL, ÁGUA INCLUSIVE CONEXÕES E SUPORTES, 50 MM </t>
  </si>
  <si>
    <t>HID-TUB-010</t>
  </si>
  <si>
    <t xml:space="preserve">TUBO PVC RÍGIDO SOLDÁVEL, ÁGUA INCLUSIVE CONEXÕES E SUPORTES, 25 MM </t>
  </si>
  <si>
    <t>74253/001</t>
  </si>
  <si>
    <t xml:space="preserve">RAMAL PREDIAL EM TUBO PEAD 20MM - FORNECIMENTO, INSTALAÇÃO, ESCAVAÇÃO E REATERRO </t>
  </si>
  <si>
    <t>73964/006</t>
  </si>
  <si>
    <t xml:space="preserve">REATERRO DE VALA COM COMPACTAÇÃO MANUAL </t>
  </si>
  <si>
    <t>TUBO DE POLIETILENO DE ALTA DENSIDADE (PEAD), PARA LIGACAO DE AGUA PREDIAL, PE- 80 (NBR 8417), DE = 20 MM X 2,3 MM DE PAREDE</t>
  </si>
  <si>
    <t>74179/001</t>
  </si>
  <si>
    <t xml:space="preserve">REGISTRO GAVETA 3\" BRUTO LATAO - FORNECIMENTO E INSTALACAO </t>
  </si>
  <si>
    <t>REGISTRO GAVETA 3" BRUTO LATAO REF 1502-B</t>
  </si>
  <si>
    <t xml:space="preserve">REGISTRO DE GAVETA BRUTO, LATÃO, ROSCÁVEL, 3/4, FORNECIDO E INSTALADO EM RAMAL DE ÁGUA. AF_12/2014 </t>
  </si>
  <si>
    <t>REGISTRO GAVETA BRUTO EM LATAO FORJADO, BITOLA 3/4 " (REF 1509)</t>
  </si>
  <si>
    <t>HID-TUB-090</t>
  </si>
  <si>
    <t xml:space="preserve">TUBO PVC ESGOTO, REFORÇADO PB, VIROLA E ANEL - INCLUSIVE CONEXÕES E SUPORTES, 150 MM </t>
  </si>
  <si>
    <t>HID-TUB-085</t>
  </si>
  <si>
    <t xml:space="preserve">TUBO PVC ESGOTO, REFORÇADO PB, VIROLA E ANEL - INCLUSIVE CONEXÕES E SUPORTES, 100 MM </t>
  </si>
  <si>
    <t>HID-CXS-200</t>
  </si>
  <si>
    <t>CAIXA ALVENARIA 60 X 60 X 60 CM, TAMPA EM GRELHA DE AÇO-PASSAGEM, INCLUSIVE ESCAVAÇÃO, REATERRO E BOTA-FORA</t>
  </si>
  <si>
    <t>DRE-POÇ-115</t>
  </si>
  <si>
    <t xml:space="preserve">POÇO DE VISITA PARA REDE TUBULAR TIPO DN 600, EXCLUSIVE ESCAVAÇÃO, REATERRO E BOTA FORA </t>
  </si>
  <si>
    <t>DRE-TAM-005</t>
  </si>
  <si>
    <t xml:space="preserve">TAMPÃO DE FERRO FUNDIDO PARA POÇO DE VISITA 1:3 </t>
  </si>
  <si>
    <t>73964/005</t>
  </si>
  <si>
    <t xml:space="preserve">REATERRO DE VALA/CAVA SEM CONTROLE DE COMPACTAÇÃO , UTILIZANDO RETRO-E SCAVADEIRA E COMPACTACADOR VIBRATORIO COM MATERIAL REAPROVEITADO </t>
  </si>
  <si>
    <t xml:space="preserve">RETROESCAVADEIRA SOBRE RODAS COM CARREGADEIRA, TRAÇÃO 4X4, POTÊNCIA LÍ Q. 72 HP, CAÇAMBA CARREG. CAP. MÍN. 0.79 M3, CAÇAMBA RETRO CAP. 0.18 M 3 PESO OPERACIONAL MÍN. 7140 KG, PROFUNDIDADE ESCAVAÇÃO MÁX. 4.5 M </t>
  </si>
  <si>
    <t xml:space="preserve">SOCADOR PNEUMATICO 18,5KG CONSUMO AR 0,82M3/M (CP) INCL OPERADOR </t>
  </si>
  <si>
    <t xml:space="preserve">SOCADOR PNEUMATICO 18.5KG CONSUMO AR 0,82M3/M (CI) INCL OPERADOR </t>
  </si>
  <si>
    <t>DRE-TUB-065</t>
  </si>
  <si>
    <t xml:space="preserve">FORNECIMENTO, ASSENTAMENTO E REJUNTAMENTO DE TUBO DE CONCRETO ARMADO PA1 D = 400 MM </t>
  </si>
  <si>
    <t>DRE-TUB-070</t>
  </si>
  <si>
    <t xml:space="preserve">FORNECIMENTO, ASSENTAMENTO E REJUNTAMENTO DE TUBO DE CONCRETO ARMADO PA1 D = 500 MM </t>
  </si>
  <si>
    <t>DRE-BOC-010</t>
  </si>
  <si>
    <t>BOCA DE LOBO SIMPLES, QUADRO, GRELHA E CANTONEIRA, INCLUSIVE ESCAVAÇÃO, REATERRO E BOTA-FORA</t>
  </si>
  <si>
    <t>DRE-POÇ-125</t>
  </si>
  <si>
    <t xml:space="preserve">POÇO DE VISITA PARA REDE TUBULAR DN 800, EXCLUSIVE ESCAVAÇÃO, REATERRO E BOTA FORA </t>
  </si>
  <si>
    <t xml:space="preserve">POÇO DE VISITA PARA REDE TUBULAR TIPO C DN 800, EXCLUSIVE ESCAVAÇÃO, REATERRO E BOTA FORA </t>
  </si>
  <si>
    <t xml:space="preserve">PLANTIO DE GRAMA SAO CARLOS EM LEIVAS </t>
  </si>
  <si>
    <t xml:space="preserve">JARDINEIRO COM ENCARGOS COMPLEMENTARES </t>
  </si>
  <si>
    <t>ADUBO BOVINO</t>
  </si>
  <si>
    <t>GRAMA SAO CARLOS OU CURITIBANA</t>
  </si>
  <si>
    <t>FERTILIZANTE NPK - 10:10:10</t>
  </si>
  <si>
    <t>CALCARIO DOLOMITICO A (POSTO PEDREIRA/FORNECEDOR, SEM FRETE)</t>
  </si>
  <si>
    <t xml:space="preserve">PLANTIO DE GRAMA ESMERALDA EM ROLO </t>
  </si>
  <si>
    <t>74022/030</t>
  </si>
  <si>
    <t>ENSAIO DE RESISTÊNCIA A COMPRESSÃO SIMPLES - CONCRETO</t>
  </si>
  <si>
    <t xml:space="preserve">AUXILIAR DE LABORATÓRIO COM ENCARGOS COMPLEMENTARES </t>
  </si>
  <si>
    <t xml:space="preserve">TÉCNICO DE LABORATÓRIO COM ENCARGOS COMPLEMENTARES </t>
  </si>
  <si>
    <t>URB-MFC-005</t>
  </si>
  <si>
    <t xml:space="preserve">MEIO-FIO DE CONCRETO PRÉ-MOLDADO - (12 X 16,7 X 35) CM, INCLUSIVE ESCAVAÇÃO E REATERRO </t>
  </si>
  <si>
    <t>74106/001</t>
  </si>
  <si>
    <t xml:space="preserve">IMPERMEABILIZAÇÃO DE ESTRUTURAS ENTERRADAS, COM TINTA ASFÁLTICA, DUAS DEMAOS. </t>
  </si>
  <si>
    <t>TINTA ASFALTICA PARA CONCRETO E ARGAMASSA - LATA 18L</t>
  </si>
  <si>
    <t>CIN-VER-005</t>
  </si>
  <si>
    <t xml:space="preserve">VERGAS DE CONCRETO ARMADO FCK = 15 MPA </t>
  </si>
  <si>
    <t xml:space="preserve">M3 </t>
  </si>
  <si>
    <t>PLU-CHA-005</t>
  </si>
  <si>
    <t xml:space="preserve">CHAPIM METÁLICO, COM PINGADEIRA, CHAPA GALVANIZADA Nº 24, DESENVOLVIMENTO = 35 CM </t>
  </si>
  <si>
    <t>ELE-CXS-130</t>
  </si>
  <si>
    <t xml:space="preserve">CAIXA DE PASSAGEM Nº 2 PADRÃO TELEBRÁS DIM. (20 X 20 X 12) CM EM CHAPA DE AÇO GALVANIZADO </t>
  </si>
  <si>
    <t>ELE-CXS-135</t>
  </si>
  <si>
    <t xml:space="preserve">CAIXA DE PASSAGEM Nº 3 PADRÃO TELEBRÁS DIM. (40 X 40 X 12) CM EM CHAPA DE AÇO GALVANIZADO </t>
  </si>
  <si>
    <t>ELE-DUT-020</t>
  </si>
  <si>
    <t xml:space="preserve">DUTO CORRUGADO EM PEAD (POLIETILENO DE ALTA DENSIDADE), PARA PROTEÇÃO DE CABOS SUBTERRÂNEOS Ø 4" (100 MM) </t>
  </si>
  <si>
    <t>11.82.07</t>
  </si>
  <si>
    <t>FIBRA ÓPTICA MONOMODO</t>
  </si>
  <si>
    <t>73976/008</t>
  </si>
  <si>
    <t xml:space="preserve">TUBO DE AÇO GALVANIZADO COM COSTURA 2.1/2" (65MM), INCLUSIVE CONEXÕES - FORNECIMENTO E INSTALAÇÃO </t>
  </si>
  <si>
    <t xml:space="preserve">INC-HID-005 </t>
  </si>
  <si>
    <t xml:space="preserve">HIDRANTE DE RECALQUE COMPLETO EM CAIXA DE ALVENARIA </t>
  </si>
  <si>
    <t>INC-HID-005</t>
  </si>
  <si>
    <t>INC-PLA-010</t>
  </si>
  <si>
    <t xml:space="preserve">PLACA FOTOLUMINESCENTE "E8" - 300 X 300 MM </t>
  </si>
  <si>
    <t>INC-PLA-005</t>
  </si>
  <si>
    <t xml:space="preserve">PLACA FOTOLUMINESCENTE "E5" - 300 X 300 MM </t>
  </si>
  <si>
    <t>INC-PLA-015</t>
  </si>
  <si>
    <t xml:space="preserve">PLACA FOTOLUMINESCENTE "S1" OU "S2"- 380 X 190 MM (SAÍDA - DIREITA) </t>
  </si>
  <si>
    <t xml:space="preserve">INC-PLA-020 </t>
  </si>
  <si>
    <t xml:space="preserve">PLACA FOTOLUMINESCENTE "S1" OU "S2"- 380 X 190 MM (SAÍDA - ESQUERDA) </t>
  </si>
  <si>
    <t>INC-PLA-035</t>
  </si>
  <si>
    <t xml:space="preserve">PLACA FOTOLUMINESCENTE "S12" - 380 X 190 MM (SAÍDA) </t>
  </si>
  <si>
    <t>INC-PLA-025</t>
  </si>
  <si>
    <t xml:space="preserve">PLACA FOTOLUMINESCENTE "S9" - 380 X 190 MM (SAÍDA ESCADA DESCE) </t>
  </si>
  <si>
    <t>INC-ACI-005</t>
  </si>
  <si>
    <t>ACIONADOR MANUAL TIPO QUEBRA VIDRO</t>
  </si>
  <si>
    <t>INC-BOM-030</t>
  </si>
  <si>
    <t>SIRENE ELETRÔNICA</t>
  </si>
  <si>
    <t>INC-LUM-005</t>
  </si>
  <si>
    <t xml:space="preserve">LUMINÁRIA DE EMERGÊNCIA AUTÔNOMA IE-16 COM LÂMPADA DE 8 W </t>
  </si>
  <si>
    <t>FUN-CON-155</t>
  </si>
  <si>
    <t>FORNECIMENTO E LANÇAMENTO DE CONCRETO ESTRUTURAL USINADO BOMBEADO FCK &gt;= 20 MPA, SLUMP 20 +/- 2 (SLUMPFLOW 48 A 53 CM, COM AGREGADOS PEDRISCO E AREIA, CONSUMO MÍNIMO DE CIMENTO DE 400 KG/M3) EM FUNDAÇÃO</t>
  </si>
  <si>
    <t>ELE-ENV-005</t>
  </si>
  <si>
    <t>ENVELOPE DE CONCRETO PARA PROTEÇÃO DE TUBOS ENTERRADO - CONCRETO FCK = 13,5 MPA</t>
  </si>
  <si>
    <t>REV-REB-015</t>
  </si>
  <si>
    <t>PIN-EMA-006</t>
  </si>
  <si>
    <t xml:space="preserve">EMASSAMENTO DE PAREDES COM 2 DEMÃO DE MASSA ACRÍLICA </t>
  </si>
  <si>
    <t>10.90.77</t>
  </si>
  <si>
    <t>QUADRO DE FORÇA PARA MOTOR DE 3,0 CV, 220 V, TRIFÁSICO, CONTENDO DISPOSITIVO PARA PARTIDA MANUAL E AUTOMÁTICA ATRAVÉS DE PRESSOSTATO</t>
  </si>
  <si>
    <t>CABO DE COBRE , ISOLAÇÃO ANTICHAMA EM PVC PARA 1000 VOLTS, - 75 GRAUS CELCIUS, REF. PIRELLI OU SIMILAR, NAS SEGUINTES BITOLA # 70 MM2 - VERDE</t>
  </si>
  <si>
    <t>CABO DE COBRE ISOLAMENTO ANTI-CHAMA 0,6/1KV 70MM2 (1 CONDUTOR) TP SINTENAX PIRELLI OU EQUIV</t>
  </si>
  <si>
    <t xml:space="preserve">CABO DE COBRE , ISOLAÇÃO ANTICHAMA EM PVC PARA 1000 VOLTS, - 75 GRAUS CELCIUS, REF. PIRELLI OU SIMILAR, NAS SEGUINTES BITOLA # 150 MM2 </t>
  </si>
  <si>
    <t>CABO DE COBRE ISOLAMENTO ANTI-CHAMA 0,6/1KV 150MM2 (1 CONDUTOR) TP SINTENAX PIRELLI OU EQUIV</t>
  </si>
  <si>
    <t>11.92.32</t>
  </si>
  <si>
    <t>BARRA GALVANIZADA A FOGO DIAM. 3/8"X3,4M (RE-BAR)</t>
  </si>
  <si>
    <t>11.92.46</t>
  </si>
  <si>
    <t>SIKAFLEX 1 APLUS EMB. UP BISNAGA 400ML TEL-5905</t>
  </si>
  <si>
    <t>11.92.07</t>
  </si>
  <si>
    <t>CONECTOR MINI-GAR EM BRONZE ESTANHADO  PARA CONEXÃO ENTRE 1 CABO 16mm A 35mm E VERGALHÃO ATÉ ?3/8" REF.:TEL-583 OU EQUIVALENTE</t>
  </si>
  <si>
    <t>11.92.31</t>
  </si>
  <si>
    <t>CONECTOR DE PRESSÃO EM LATÃO</t>
  </si>
  <si>
    <t xml:space="preserve">CABO DE COBRE ISOLAMENTO TERMOPLASTICO 0,6/1KV 6MM2 ANTI-CHAMA - FORNECIMENTO E INSTALAÇÃO </t>
  </si>
  <si>
    <t>CABO DE COBRE ISOLAMENTO ANTI-CHAMA 0,6/1KV 6MM2 (1 CONDUTOR) TP SINTENAX PIRELLI OU EQUIV</t>
  </si>
  <si>
    <t>ELE-ELE-090</t>
  </si>
  <si>
    <t xml:space="preserve">ELETRODUTO DE AÇO GALVANIZADO ELETROLÍTICO DN 100MM (4"), TIPO LEVE, INCLUSIVE CONEXÕES E SUPORTES - FORNECIMENTO E INSTALAÇÃO </t>
  </si>
  <si>
    <t>73860/016</t>
  </si>
  <si>
    <t xml:space="preserve">CABO DE COBRE ISOLADO PVC 450/750V 95MM2 RESISTENTE A CHAMA - FORNECIMENTO E INSTALAÇÃO </t>
  </si>
  <si>
    <t>CABO DE COBRE ISOLAMENTO ANTI-CHAMA 450/750V 95MM2, TP PIRASTIC PIRELLI OU EQUIV</t>
  </si>
  <si>
    <t>ELE-CAB-170</t>
  </si>
  <si>
    <t>CABO CI 50 X 50 PARES FURUKAWA OU EQUIVALENTE</t>
  </si>
  <si>
    <t>73857/004</t>
  </si>
  <si>
    <t>TRASNFORMADOR COM ACESSÓRIOS PARA INSTALAÇÕES EM POSTE DE CONCRETO, TRIFÁSICO A ÓLEO 225KVA, 13.8; 13.2; 12.6; 12KV/0.22; 0.127KV</t>
  </si>
  <si>
    <t>TRANSFORMADOR TRIFASICO 13,8KV/220-127V; 225KVA IMERSO EM OLEO MINERAL"</t>
  </si>
  <si>
    <t>73780/001</t>
  </si>
  <si>
    <t>CHAVE FUSÍVEL TIPO MATHEUS, ELO FUSÍVEL BOTÃO 10K OU EQUIVALENTE</t>
  </si>
  <si>
    <t>73781/002</t>
  </si>
  <si>
    <t>ISOLADOR ANTI DA CHAVE MATHEUS OU EQUIVALENTE</t>
  </si>
  <si>
    <t>73976/002</t>
  </si>
  <si>
    <t xml:space="preserve">TUBO DE AÇO GALVANIZADO COM COSTURA 1/2" (15MM), INCLUSIVE CONEXÕES - FORNECIMENTO E INSTALAÇÃO </t>
  </si>
  <si>
    <t>TUBO ACO GALV C/ COSTURA DIN 2440/NBR 5580 CLASSE MEDIA DN 1/2" (15MM) E = 2,65MM - 1,22KG/M</t>
  </si>
  <si>
    <t>73976/004</t>
  </si>
  <si>
    <t xml:space="preserve">TUBO DE AÇO GALVANIZADO COM COSTURA 1" (25MM), INCLUSIVE CONEXÕES - FORNECIMENTO E INSTALAÇÃO </t>
  </si>
  <si>
    <t>TUBO ACO GALVANIZADO COM COSTURA, CLASSE LEVE, DN 25 MM ( 1"), E = 2,65 MM, *2,11* KG/M (NBR 5580)</t>
  </si>
  <si>
    <t xml:space="preserve">MANOMETRO 0 A 200 PSI (0 A 14 KGF/CM2), D = 50MM - FORNECIMENTO E COLOCAÇÃO </t>
  </si>
  <si>
    <t>MANOMETRO 0 A 200PSI (0 A 14KGF/CM2) D=50MM - CONEXAO 1/4" BSP, RETO, CAIXA E ANEL EM ACO ESTAMPADO 1020, ACABAMENTO EM PINTURA ELETROSTATICA EM EPOXI PRETO</t>
  </si>
  <si>
    <t>INC-BOM-015</t>
  </si>
  <si>
    <t xml:space="preserve">PRESSOSTATO TELEMECANIQUE, MODELO XML B004 A2S11, COM ESCALA DE 3 A 58 PSI </t>
  </si>
  <si>
    <t>INC-BOM-025</t>
  </si>
  <si>
    <t xml:space="preserve">CILINDRO DE PRESSÃO OU MOLA PNEUMÁTICA DE DIÂMETRO 150MM, COMPRIMENTO DE 1,20M COM GARRAS PARA FIXAÇÃO NA PAREDE </t>
  </si>
  <si>
    <t>74180/001</t>
  </si>
  <si>
    <t xml:space="preserve">REGISTRO GAVETA 2.1/2" BRUTO LATÃO - FORNECIMENTO E INSTALAÇÃO </t>
  </si>
  <si>
    <t>REGISTRO GAVETA BRUTO EM LATAO FORJADO, BITOLA 2 1/2 " (REF 1509)</t>
  </si>
  <si>
    <t>INC-VAL-010</t>
  </si>
  <si>
    <t xml:space="preserve">VÁLVULA RETENÇÃO HORIZONTAL D = 63 MM (2 1/2") </t>
  </si>
  <si>
    <t>INC-REG-010</t>
  </si>
  <si>
    <t xml:space="preserve">REGISTRO GLOBO D = 15 MM (1/2") </t>
  </si>
  <si>
    <t>INC-VAL-005</t>
  </si>
  <si>
    <t xml:space="preserve">VÁLVULA RETENÇÃO HORIZONTAL D = 13 MM (1/2") </t>
  </si>
  <si>
    <t>73860/015</t>
  </si>
  <si>
    <t xml:space="preserve">CABO DE COBRE ISOLADO PVC 450/750V 70MM2 RESISTENTE A CHAMA - FORNECIM ENTO E INSTALACAO </t>
  </si>
  <si>
    <t>CABO DE COBRE ISOLAMENTO ANTI-CHAMA 450/750V 70MM2, TP PIRASTIC PIRELLI OU SIMILAR</t>
  </si>
  <si>
    <t>CAB-PATCH-015</t>
  </si>
  <si>
    <t xml:space="preserve">PATCH PANEL 24 POSIÇÕES, CATEGORIA COM GUIA TRASEIRO </t>
  </si>
  <si>
    <t>CAB-PATCH-010</t>
  </si>
  <si>
    <t xml:space="preserve">PATCH CORD RJ45/RJ45 UTP-4P METÁLICO CATEGORIA 6, PINAGEM T568A NA COR AZUL (VOZ), COMPRIMENTO 3 METROS </t>
  </si>
  <si>
    <t>CALHA DE TOMADAS PARA FIXAÇÃO NO RACK, COM 8 TOMADAS 2P +T 15 A</t>
  </si>
  <si>
    <t>CAB-CON-005</t>
  </si>
  <si>
    <t xml:space="preserve">CONECTOR RJ 45 FÊMEA CAT 6 </t>
  </si>
  <si>
    <t>COMP.01</t>
  </si>
  <si>
    <t>GUINCHO MANUAL COM OPERADOR</t>
  </si>
  <si>
    <t>MÊS</t>
  </si>
  <si>
    <t>GUINCHO MANUAL DE ARRASTE CAPACIDADE DE 2 T COM 20 M DE CABO DE AÇO - (LOCAÇÃO)</t>
  </si>
  <si>
    <t>COMP.03</t>
  </si>
  <si>
    <t xml:space="preserve">ENCUNHAMENTO (APERTO DE ALVENARIA) EM TIJOLOS CERAMICOS MACICO 5,7X9X19CM 1 VEZ (ESPESSURA 14CM) COM ARGAMASSA TRACO 1:2:8 (CIMENTO, CAL E A REIA) </t>
  </si>
  <si>
    <t>UTILIZADA A COMPOSIÇÃO SINAPI CÓDIGO 73988/002 COMO BASE</t>
  </si>
  <si>
    <t xml:space="preserve">MARMORISTA/GRANITEIRO COM ENCARGOS COMPLEMENTARES </t>
  </si>
  <si>
    <t>CIMENTO BRANCO</t>
  </si>
  <si>
    <t>COMP.06</t>
  </si>
  <si>
    <t>ADUELA (GUARNICAO, BATENTE OU CAIXAO) DE PORTA, EM MADEIRA DE 1A. QUALIDADE, SEM ALIZARES, DE *13 X 3* CM</t>
  </si>
  <si>
    <t>JG</t>
  </si>
  <si>
    <t>ALIZAR / GUARNICAO 5 X 2CM MADEIRA IPE/MOGNO/CEREJEIRA OU SIMILAR</t>
  </si>
  <si>
    <t>!EM PROCESSO DE DESATIVACAO! PARAFUSO ROSCA SOBERBA ACO ZINC CABECA CHATA FENDA SIMPLES 7 X 65 MM</t>
  </si>
  <si>
    <t>PECA DE MADEIRA DE LEI NATIVA/REGIONAL 10 X 10 X 3 CM P/ FIXACAO DE ESQUADRIAS OU RODAPE</t>
  </si>
  <si>
    <t>PORTA DE MADEIRA SEMI-OCA ENCABECADA, FOLHA LISA PARA VERNIZ, *90 X 210 X 3,5* CM</t>
  </si>
  <si>
    <t>PREGO DE ACO 15 X 15 C/ CABECA</t>
  </si>
  <si>
    <t>UTILIZADA A COMPOSIÇÃO DO SINAPI CÓDIGO 73910/7 COMO BASE</t>
  </si>
  <si>
    <t>COMP.07</t>
  </si>
  <si>
    <t>00576/ORSE</t>
  </si>
  <si>
    <t>CHAPA AÇO INOXIDÁVEL Nº 22, DIMENSÃO 2,0 X 1,0 M</t>
  </si>
  <si>
    <t>PLA-ALU-055</t>
  </si>
  <si>
    <t>PLACA EM ALUMÍNIO 15 X 15 CM, COM PICTOGRAMA EM PELÍCULA ADESIVA (PLACA INDICATIVA DE PNE)</t>
  </si>
  <si>
    <t>COLA A BASE DE RESINA SINTETICA PARA CHAPA DE LAMINADO MELAMINICO (PARA COLAR A CHAPA DE AÇO INOX)</t>
  </si>
  <si>
    <t xml:space="preserve">BARRA PARA APOIO P.N.E. L = 40 CM (PORTA) </t>
  </si>
  <si>
    <t>COMP.08</t>
  </si>
  <si>
    <t>PORTA DE MADEIRA SEMI-OCA ENCABECADA, FOLHA LISA PARA VERNIZ, *100 X 210 X 3,5* CM</t>
  </si>
  <si>
    <t>SEDS-VIS-001</t>
  </si>
  <si>
    <t>COMP.11</t>
  </si>
  <si>
    <t>COMP.12</t>
  </si>
  <si>
    <t>COMP.13</t>
  </si>
  <si>
    <t>COMP.14</t>
  </si>
  <si>
    <t>COMP.15</t>
  </si>
  <si>
    <t>COMP.16</t>
  </si>
  <si>
    <t>COMP.17</t>
  </si>
  <si>
    <t>COMP.18</t>
  </si>
  <si>
    <t>COMP.20</t>
  </si>
  <si>
    <t>COMP.21</t>
  </si>
  <si>
    <t>COMP.22</t>
  </si>
  <si>
    <t>COMP.23</t>
  </si>
  <si>
    <t>DOBRADIÇA CROMADA, INCLUSIVE PARAFUSOS, PARA PORTA DE ABRIR VENEZIANA DE ALUMÍNIO (DIVISÓRIAS SANITÁRIAS DE GRANITO)</t>
  </si>
  <si>
    <t>##077.</t>
  </si>
  <si>
    <t>UTILIZADO A COMPOSIÇÃO 74047/003</t>
  </si>
  <si>
    <t>COMP.24</t>
  </si>
  <si>
    <t>BATENTE CROMADO, INCLUSIVE PARAFUSOS, PARA PORTA DE ABRIR VENEZIANA DE ALUMÍNIO (DIVISÓRIAS SANITÁRIAS DE GRANITO)</t>
  </si>
  <si>
    <t>##078.</t>
  </si>
  <si>
    <t>COMP.25</t>
  </si>
  <si>
    <t>##005.</t>
  </si>
  <si>
    <t>COMP.27</t>
  </si>
  <si>
    <t>PORCELANATO GLACIER WHITE  RETIFICADO DIM. 30X60CM REF.: LINHA WHITE HOME DA PORTOBELLO OU EQUIVALENTE</t>
  </si>
  <si>
    <t xml:space="preserve">AZULEJISTA OU LADRILHISTA COM ENCARGOS COMPLEMENTARES </t>
  </si>
  <si>
    <t>ARGAMASSA COLANTE TIPO ACIII</t>
  </si>
  <si>
    <t>CURVA 90G FERRO GALV ELETROLITICO 1/2" P/ ELETRODUTO</t>
  </si>
  <si>
    <t>TE FERRO GALVANIZADO 90G 1.1/2"</t>
  </si>
  <si>
    <t>COMP.30</t>
  </si>
  <si>
    <t>COMP.31</t>
  </si>
  <si>
    <t>PREPARAÇÃO DE REBOCO PARA SELADOR COM LIXA</t>
  </si>
  <si>
    <t>USADA A COMPOSIÇÃO 88496 DO SINAPI COMO BASE</t>
  </si>
  <si>
    <t>PINTURA ESMALTE SINTÉTICO EM PAREDE COR AREIA 004 REF.: CORAL OU EQUIVALENTE</t>
  </si>
  <si>
    <t>LIXA P/ FERRO</t>
  </si>
  <si>
    <t>!EM PROCESSO DE DESATIVACAO! FUNDO ANTICORROSIVO TIPO ZARCAO OU
EQUIV</t>
  </si>
  <si>
    <t>TINTA ESMALTE SINTÉTICO COR AREIA REF.: CORAL OU EQUIVALENTE</t>
  </si>
  <si>
    <t>REMOVEDOR DE TINTA OLEO/ESMALTE VERNIZ</t>
  </si>
  <si>
    <t>FUNDO SINTETICO NIVELADOR BRANCO FOSCO PARA MADEIRA</t>
  </si>
  <si>
    <t>COMP.39</t>
  </si>
  <si>
    <t>PISO PORCELANATO, BORDA RETA, EXTRA, FORMATO MAIOR QUE 2025 CM2</t>
  </si>
  <si>
    <t>USADA A COMPOSIÇÃO 87258 DO SINAPI COMO BASE</t>
  </si>
  <si>
    <t>COMP.40</t>
  </si>
  <si>
    <t>USADA A COMPOSIÇÃO 72138 DO SINAPI COMO BASE</t>
  </si>
  <si>
    <t>COMP.41</t>
  </si>
  <si>
    <t xml:space="preserve">ARGAMASSA TRAÇO 1:4 (CIMENTO E AREIA MÉDIA) PARA CONTRAPISO, PREPARO M ANUAL. AF_06/2014 </t>
  </si>
  <si>
    <t>JUNTA LATAO P/ PISO H =15MM E=3MM</t>
  </si>
  <si>
    <t>PISO EM GRANILITE, MARMORITE OU GRANITINA, AGREGADO COR PRETO, CINZA, PALHA OU BRANCO, E= *8 MM</t>
  </si>
  <si>
    <t>USADA A COMPOSIÇÃO 84191 DO SINAPI COMO BASE</t>
  </si>
  <si>
    <t>RODAPE PRE-MOLDADO DE GRANILITE, MARMORITE OU GRANITINA L = 10 CM</t>
  </si>
  <si>
    <t>COMP.43</t>
  </si>
  <si>
    <t>ML</t>
  </si>
  <si>
    <t>COMP.44</t>
  </si>
  <si>
    <t>COMP.47</t>
  </si>
  <si>
    <t>VÁLVULA DOCOL E ACABAMENTO PARA VÁLVULA DE DESCARGA BENEFIT REF.: DOCOL CÓD. 00184906 OU EQUIVALENTE - I.S. ACESSÍVEL</t>
  </si>
  <si>
    <t xml:space="preserve">AJUDANTE DE PEDREIRO COM ENCARGOS COMPLEMENTARES </t>
  </si>
  <si>
    <t>VALVULA DESCARGA 1 1/4" C/ REGISTRO - ACABAMENTO EM METAL CROMADO</t>
  </si>
  <si>
    <t>COMP.49</t>
  </si>
  <si>
    <t>TORNEIRA PARA LAVATÓRIO DE MESA - REF.: DECA DECAMATIC, 1170C</t>
  </si>
  <si>
    <t>ENGATE OU RABICHO FLEXIVEL EM METAL CROMADO 1/2" x 40CM</t>
  </si>
  <si>
    <t>##021.</t>
  </si>
  <si>
    <t>USADA A COMPOSIÇÃO 86906 DO SINAPI COMO BASE</t>
  </si>
  <si>
    <t>COMP.50</t>
  </si>
  <si>
    <t>TORNEIRA PARA LAVATÓRIO DE MESA - REF.: DOCOL PRESMATIC BENEFIT  COD: 00490706 - ISPNE</t>
  </si>
  <si>
    <t>##022.</t>
  </si>
  <si>
    <t>COMP.51</t>
  </si>
  <si>
    <t>TORNEIRA DE LIMPEZA GERAL  - STANDARD 1152- C39 - DECA</t>
  </si>
  <si>
    <t>##023.</t>
  </si>
  <si>
    <t>COMP.52</t>
  </si>
  <si>
    <t>TORNEIRA DE MESA PARA COZINHA  REF: DECA ASPEN  1167.C35</t>
  </si>
  <si>
    <t>##024.</t>
  </si>
  <si>
    <t>COMP.53</t>
  </si>
  <si>
    <t>BACIA SANITARIA (VASO) CONVENCIONAL PARA PCD SEM FURO FRONTAL, DE LOUCA BRANCA, SEM ASSENTO</t>
  </si>
  <si>
    <t>10.41.09</t>
  </si>
  <si>
    <t>ASSENTO PARA VASO</t>
  </si>
  <si>
    <t>USADA A COMPOSIÇÃO 86932 DO SINAPI E ORSE 09017/ORSE COMO BASE</t>
  </si>
  <si>
    <t>10.45.01</t>
  </si>
  <si>
    <t>CUBA EM AÇO INOX Nº 1 (46X30X15 CM)</t>
  </si>
  <si>
    <t>MASSA PLASTICA ADESIVA PARA MARMORE/GRANITO</t>
  </si>
  <si>
    <t>CUBA ACO INOX (AISI 304) DE EMBUTIR COM VALVULA 3 1/2 ", DE *46 X 30 X 12* CM</t>
  </si>
  <si>
    <t xml:space="preserve">VÁLVULA EM METAL CROMADO TIPO AMERICANA 3.1/2\" X 1.1/2\" </t>
  </si>
  <si>
    <t>COMP.57</t>
  </si>
  <si>
    <t>LAVATÓRIO COM COLUNA SUSPENSA LINHA ALOHA REF.56005 FAB. CELITE OU EQUIVALENTE</t>
  </si>
  <si>
    <t>PARAFUSO NIQUELADO P/ FIXAR PECA SANITARIA - INCL PORCA CEGA, ARRUELA E BUCHA DE NYLON S-8</t>
  </si>
  <si>
    <t>SIFÃO DO TIPO FLEXÍVEL EM PVC 3/4\" X 1.1/2\" - FORNECIMENTO E INSTALAÇÃO</t>
  </si>
  <si>
    <t>USADA A COMPOSIÇÃO 86903 DO SINAPI COMO BASE</t>
  </si>
  <si>
    <t>MICTORIO SIFONADO LOUCA BRANCA SEM COMPLEMENTOS</t>
  </si>
  <si>
    <t>COMP.61</t>
  </si>
  <si>
    <t>DISPENSER PARA PAPEL HIGIÊNICO ROLÃO.  REF.: SAP30175768, KIMBERLY-CLARK, LINHA WINDOWS OU EQUIVALENTE</t>
  </si>
  <si>
    <t>##029.</t>
  </si>
  <si>
    <t>COMP.62</t>
  </si>
  <si>
    <t>DISPENSER PARA TOALHA DE PAPEL INTERFOLHADA . REF: SAP30193246, KIMBERLY-CLARK, LINHA WINDOWS OU EQUIVALENTE</t>
  </si>
  <si>
    <t>##030.</t>
  </si>
  <si>
    <t>COMP.71</t>
  </si>
  <si>
    <t>SABONETEIRA DE PRESSÃO PARA ESPUMA. REF.: SAP 30180444,  KIMBERLY-CLARK OU EQUIVALENTE</t>
  </si>
  <si>
    <t>##039.</t>
  </si>
  <si>
    <t>USADA A COMPOSIÇÃO 10820.8.6.1 DO TCPO 13ª EDIÇÃO DA PINI COMO BASE</t>
  </si>
  <si>
    <t>COMP.72</t>
  </si>
  <si>
    <t>BANCADA POLIDA EM GRANITO BRANCO AQUALUX E = 2 CM, TESTEIRA E RODABANDACA H = 10 CM</t>
  </si>
  <si>
    <t xml:space="preserve">MÃO FRANCESA EM BARRA DE FERRO CHATO RETANGULAR 2\" X 1/4\", REFORÇADA, 30 X 25 CM </t>
  </si>
  <si>
    <t>BUCHA NYLON S-10 C/ PARAFUSO ACO ZINC ROSCA SOBERBA CAB CHATA 5,5 X 65MM</t>
  </si>
  <si>
    <t>USADA A COMPOSIÇÃO 86895 DO SINAPI COMO BASE</t>
  </si>
  <si>
    <t>ENCANADOR OU BOMBEIRO HIDRÁULICO COM ENCARGOS COMPLEMENTARES</t>
  </si>
  <si>
    <t>SOLUCAO LIMPADORA PARA PVC, FRASCO COM 1000 CM3</t>
  </si>
  <si>
    <t>AUXILIAR DE ENCANADOR OU BOMBEIRO HIDRÁULICO COM ENCARGOS COMPLEMENTARES</t>
  </si>
  <si>
    <t>TUBO PVC, SOLDAVEL, DN 75 MM, AGUA FRIA (NBR-5648)</t>
  </si>
  <si>
    <t>TUBO PVC, SOLDAVEL, DN 60 MM, AGUA FRIA (NBR-5648)</t>
  </si>
  <si>
    <t>TUBO PVC, SOLDAVEL, DN 50 MM, PARA AGUA FRIA (NBR-5648)</t>
  </si>
  <si>
    <t>TUBO PVC, SOLDAVEL, DN 40 MM, AGUA FRIA (NBR-5648)</t>
  </si>
  <si>
    <t>COMP.81</t>
  </si>
  <si>
    <t xml:space="preserve">TUBO PVC SOLDAVEL AGUA FRIA DN 32MM, EM RAMAL DE DISTRIBUIÇÃO DE ÁGUA, INCLUSIVE CONEXOES - FORNECIMENTO E INSTALACAO </t>
  </si>
  <si>
    <t>TUBO PVC, SOLDAVEL, DN 32 MM, AGUA FRIA (NBR-5648)</t>
  </si>
  <si>
    <t>REFERÊNCIA SINAPI COMPOSIÇÃO 89403 COMO BASE. ACRÉSCIMO DE 15 % PELAS CONEXÕES INCLUSAS NO TUBO.</t>
  </si>
  <si>
    <t>TUBO PVC, SOLDAVEL, DN 25 MM, AGUA FRIA (NBR-5648)</t>
  </si>
  <si>
    <t>TUBO PVC, SOLDAVEL, DN 20 MM, AGUA FRIA (NBR-5648)</t>
  </si>
  <si>
    <t>COMP.93</t>
  </si>
  <si>
    <t>##055.</t>
  </si>
  <si>
    <t>COMP.94</t>
  </si>
  <si>
    <t>##056.</t>
  </si>
  <si>
    <t>COMP.95</t>
  </si>
  <si>
    <t>##057.</t>
  </si>
  <si>
    <t>COMP.96</t>
  </si>
  <si>
    <t>##058.</t>
  </si>
  <si>
    <t>COMP.97</t>
  </si>
  <si>
    <t>##059.</t>
  </si>
  <si>
    <t>COMP.98</t>
  </si>
  <si>
    <t>##060.</t>
  </si>
  <si>
    <t>COMP.99</t>
  </si>
  <si>
    <t>##061.</t>
  </si>
  <si>
    <t>COMP.100</t>
  </si>
  <si>
    <t>##062.</t>
  </si>
  <si>
    <t>COMP.101</t>
  </si>
  <si>
    <t>##063.</t>
  </si>
  <si>
    <t>REFERÊNCIA SETOP CAB-RACK-015</t>
  </si>
  <si>
    <t>COMP.106</t>
  </si>
  <si>
    <t>RACK DE 20U X 19" X 570 MM COM PORTA EM ACRÍLICO CHAVE E SEGUNDO PLANO CARTHONS</t>
  </si>
  <si>
    <t>##050.</t>
  </si>
  <si>
    <t>TXKM</t>
  </si>
  <si>
    <t>MAQUINA ELETRICA P/ POLIMENTO DE PISO</t>
  </si>
  <si>
    <t>COMP.124</t>
  </si>
  <si>
    <t>LIMPEZA PERMANENTE DE OBRA</t>
  </si>
  <si>
    <t>UNIDADE EVAPORADORA DE AR TIPO "PISO TETO" REFRIG. R-410A, EVAP-16/COND-16 - EVAP-17/COND-17, MODELO EVAPORADORA RPC60BP, MODELO CONDENSADORA RAP60BL, CAPACIDADE = 60.000 BTU/H, POTÊNCIA ELÉTRICA = 6,22 KW(220V/3Ø/60HZ), DEMAIS CARACTERÍSTICAS  VER PROJETO, REF. : HITACHI OU EQUIVALENTE</t>
  </si>
  <si>
    <t xml:space="preserve">MONTADOR ELETROMECÃNICO COM ENCARGOS COMPLEMENTARES </t>
  </si>
  <si>
    <t>##080.</t>
  </si>
  <si>
    <t>UNIDADE EVAPORADORA DE AR TIPO "PISO TETO" REFRIG. R-410A, EVAP-03/COND-03 -  EVAP-04/COND-04 - EVAP-13/COND-13 - EVAP-14/COND-14, EVAP-24/COND-24 -  EVAP-25/COND-25 - EVAP-26/COND-26 - EVAP-30/COND-30, MODELO EVAPORADORA RPC48BP, MODELO CONDENSADORA RAP48BL, CAPACIDADE = 48.000 BTU/H, POTÊNCIA ELÉTRICA = 5,06 KW(220V/3Ø/60HZ), DEMAIS CARACTERÍSTICAS  VER PROJETO, REF. : HITACHI OU EQUIVALENTE</t>
  </si>
  <si>
    <t>##081.</t>
  </si>
  <si>
    <t>UNIDADE EVAPORADORA DE AR TIPO "PISO TETO" REFRIG. R-410A, EVAP-01/COND-01 -  EVAP-02/COND-02 - EVAP-05/COND-05 - EVAP-12/COND-12, EVAP-15/COND-15 - EVAP-18/COND-18 A EVAP-21/COND-21, EVAP-28/COND-28 - EVAP-29/COND-29 - EVAP-35/COND-35 - EVAP-36/COND-36, MODELO EVAPORADORA RPC36AP, MODELO CONDENSADORA RAP36BL, CAPACIDADE = 36.000 BTU/H, POTÊNCIA ELÉTRICA = 3,73 KW(220V/2Ø/60HZ), DEMAIS CARACTERÍSTICAS  VER PROJETO, REF. : HITACHI OU EQUIVALENTE</t>
  </si>
  <si>
    <t>##082.</t>
  </si>
  <si>
    <t>UNIDADE EVAPORADORA DE AR TIPO "PISO TETO" REFRIG. R-410A, EVAP-30/COND-30 A EVAP-34/COND-34, MODELO EVAPORADORA RPC30AP, MODELO CONDENSADORA RAP30BL, CAPACIDADE = 30.000 BTU/H, POTÊNCIA ELÉTRICA = 3,35 KW(220V/2Ø/60HZ), DEMAIS CARACTERÍSTICAS  VER PROJETO, REF. : HITACHI OU EQUIVALENTE</t>
  </si>
  <si>
    <t>##083.</t>
  </si>
  <si>
    <t>UNIDADE EVAPORADORA DE AR TIPO "PAREDE" REFRIG. R-410A, EVAP-06/COND-06 -  EVAP-07/COND-07 -  EVAP-23/COND-23, EVAP-37/COND-37 -  EVAP-38/COND-38, MODELO EVAPORADORA RPKIV18B, MODELO CONDENSADORA RAAIV18B, CAPACIDADE = 18.000 BTU/H, POTÊNCIA ELÉTRICA = 1.501 W(220V/2Ø/60HZ), DEMAIS CARACTERÍSTICAS  VER PROJETO, REF. : HITACHI OU EQUIVALENTE</t>
  </si>
  <si>
    <t>##084.</t>
  </si>
  <si>
    <t>UNIDADE EVAPORADORA DE AR TIPO "PAREDE" REFRIG. R-410A, EVAP-09/COND-09 -  EVAP-10/COND-10, MODELO EVAPORADORA RPKIV12B, MODELO CONDENSADORA RAAIV12B, CAPACIDADE = 12.000 BTU/H, POTÊNCIA ELÉTRICA = 995 W(220V/2Ø/60HZ), DEMAIS CARACTERÍSTICAS  VER PROJETO, REF. : HITACHI OU EQUIVALENTE</t>
  </si>
  <si>
    <t>##085.</t>
  </si>
  <si>
    <t>UNIDADE EVAPORADORA DE AR TIPO "PAREDE" REFRIG. R-410A, EVAP-08/COND-08 - EVAP-11/COND-11- EVAP-39/COND-39 A EVAP-61/COND-61, MODELO EVAPORADORA RPKIV09B, MODELO CONDENSADORA RAAIV09B, CAPACIDADE =  9.000 BTU/HPOTÊNCIA ELÉTRICA = 745 W(220V/2Ø/60HZ), DEMAIS CARACTERÍSTICAS  VER PROJETO, REF. : HITACHI OU EQUIVALENTE</t>
  </si>
  <si>
    <t>##086.</t>
  </si>
  <si>
    <t>CONJUNTO PARA TOMADA DE AR EXTERNO COMPOSTO DE : VENTILADOR MODELO MAXX 200, E FILBOX QUAD 200, COM FILTRO DE AR F5), PRESSÃO ESTÁTICA = 26 MMCA, CORRENTE MOTOR = 0,20 A (220V/2Ø/60HZ), POTÊNCIA MOTOR DO VENTILADOR = 45W (220V/2Ø/60HZ), (REF.: SICTELL OU EQUIVALENTE)</t>
  </si>
  <si>
    <t>##087.</t>
  </si>
  <si>
    <t>CONJUNTO PARA TOMADA DE AR EXTERNO COMPOSTO DE : VENTILADOR MODELO MAXX 150, E FILBOX QUAD 150, COM FILTRO DE AR F5), PRESSÃO ESTÁTICA = 25 MMCA, CORRENTE MOTOR = 0,20 A (220V/2Ø/60HZ), POTÊNCIA MOTOR DO VENTILADOR = 45 W(220V/2Ø/60HZ), (REF.: SICTELL OU EQUIVALENTE)</t>
  </si>
  <si>
    <t>##088.</t>
  </si>
  <si>
    <t>CONJUNTO PARA TOMADA DE AR EXTERNO COMPOSTO DE : VENTILADOR MODELO MAXX 125, E FILBOX QUAD 125, COM FILTRO DE AR F5), PRESSÃO ESTÁTICA = 31 MMCA, CORRENTE MOTOR = 0,20 A (220V/2Ø/60HZ), POTÊNCIA MOTOR DO VENTILADOR = 45 W (220V/2Ø/60HZ), (REF.: SICTELL OU EQUIVALENTE)</t>
  </si>
  <si>
    <t>##089.</t>
  </si>
  <si>
    <t>CONJUNTO PARA TOMADA DE AR EXTERNO COMPOSTO DE : VENTILADOR MODELO MAXX 100, E FILBOX QUAD 100, COM FILTRO DE AR F5), PRESSÃO ESTÁTICA = 30 MMCA, CORRENTE MOTOR = 0,20 A (220V/2Ø/60HZ), POTÊNCIA MOTOR DO VENTILADOR = 45 W (220V/2Ø/60HZ), (REF.: SICTELL OU EQUIVALENTE)</t>
  </si>
  <si>
    <t>##090.</t>
  </si>
  <si>
    <t>COMP.141</t>
  </si>
  <si>
    <t>ISOLANTE EM ESPUMA ELASTOMÉRICA ARMAFLEX-AC, DIÂMETRO 3/8", ESPESSURA PAREDE = 9 MM. REF. ARMACELL OU EQUIVALENTE</t>
  </si>
  <si>
    <t>##093.</t>
  </si>
  <si>
    <t>COMP.142</t>
  </si>
  <si>
    <t>ISOLANTE EM ESPUMA ELASTOMÉRICA ARMAFLEX-AC, DIÂMETRO 1/2", ESPESSURA PAREDE = 9 MM. REF. ARMACELL OU EQUIVALENTE</t>
  </si>
  <si>
    <t>##094.</t>
  </si>
  <si>
    <t>COMP.143</t>
  </si>
  <si>
    <t>ISOLANTE EM ESPUMA ELASTOMÉRICA ARMAFLEX-AC, DIÂMETRO 5/8", ESPESSURA PAREDE = 13 MM. REF. ARMACELL OU EQUIVALENTE</t>
  </si>
  <si>
    <t>##095.</t>
  </si>
  <si>
    <t>COMP.144</t>
  </si>
  <si>
    <t>ISOLANTE EM ESPUMA ELASTOMÉRICA ARMAFLEX-AC, DIÂMETRO 3/4", ESPESSURA PAREDE = 13 MM. REF. ARMACELL OU EQUIVALENTE</t>
  </si>
  <si>
    <t>##096.</t>
  </si>
  <si>
    <t>COMP.145</t>
  </si>
  <si>
    <t>ISOLANTE EM ESPUMA ELASTOMÉRICA ARMAFLEX-AC, DIÂMETRO 7/8",  ESPESSURA PAREDE = 13 MM. REF. ARMACELL OU EQUIVALENTE</t>
  </si>
  <si>
    <t>##097.</t>
  </si>
  <si>
    <t>COMP.146</t>
  </si>
  <si>
    <t>REFRIGERANTE R410A</t>
  </si>
  <si>
    <t>##098.</t>
  </si>
  <si>
    <t>COMP.147</t>
  </si>
  <si>
    <t>ASSENTO SANITARIO DE PLASTICO, TIPO CONVENCIONAL</t>
  </si>
  <si>
    <t>CABO DE COBRE ISOLAMENTO ANTI-CHAMA 450/750V 2,5MM2, FLEXIVEL, TP FORESPLAST</t>
  </si>
  <si>
    <t>ADAPTADOR PVC ROSCAVEL, COM FLANGES E ANEL DE VEDACAO, 1/2", PARA CAIXA D' AGUA</t>
  </si>
  <si>
    <t>ADAPTADOR PVC SOLDAVEL, COM FLANGES LIVRES, 32 MM X 1", PARA CAIXA D' AGUA</t>
  </si>
  <si>
    <t>ADESIVO PLASTICO PARA PVC, BISNAGA COM 75 GR</t>
  </si>
  <si>
    <t>FITA VEDA ROSCA EM ROLOS DE 18 MM X 10 M (L X C)</t>
  </si>
  <si>
    <t>TORNEIRA DE BOIA CONVENCIONAL PLASTICA 1/2 " COM BALAO PLASTICO</t>
  </si>
  <si>
    <t>COMP.156</t>
  </si>
  <si>
    <t>PROTEÇÃO MECÂNICA DE SUPERFÍCIE COM ARGAMASSA DE CIMENTO E AREIA, TRAÇO 1:3, E=3 CM, INCLUSIVE TELA GALVANIZADA</t>
  </si>
  <si>
    <t xml:space="preserve">ARGAMASSA TRAÇO 1:3 (CIMENTO E AREIA MÉDIA) PARA CONTRAPISO, PREPARO M ANUAL. AF_06/2014 </t>
  </si>
  <si>
    <t>TELA GALVANIZADA/ZINCADA FIO D = 1,24 MM, MALHA 25 X 25 MM</t>
  </si>
  <si>
    <t>USADA A COMPOSIÇÃO 83750 DO SINAPI COMO BASE</t>
  </si>
  <si>
    <t>COMP.157</t>
  </si>
  <si>
    <t>GUARDA CORPO EM MADEIRA COM TELA PLÁSTICA PARA ISOLAMENTO DE VÃOS h= 1,20 M</t>
  </si>
  <si>
    <t>TELA PLASTICA TECIDA LISTRADA BRANCA E LARANJA, TIPO GUARDA CORPO, EM POLIETILENO MONOFILADO, ROLO 1,20 X 50 M (L X C)</t>
  </si>
  <si>
    <t>COMP.158</t>
  </si>
  <si>
    <t>PLATAFORMA DE MADEIRA PARA ISOLAMENTO DE ABERTURAS</t>
  </si>
  <si>
    <t>COMP.159</t>
  </si>
  <si>
    <t>ENSAIO DE ESTANQUEIDADE EM INSTALAÇÕES HIDRÁULICAS</t>
  </si>
  <si>
    <t>BOMBA PARA TESTE HIDROSTATICO ATE 850 LIBRAS (LOCACAO)</t>
  </si>
  <si>
    <t>ELETRODUTO DE PVC ROSCÁVEL DE 1, SEM LUVA</t>
  </si>
  <si>
    <t>COMP.162</t>
  </si>
  <si>
    <t>COMP.163</t>
  </si>
  <si>
    <t xml:space="preserve">HIDRANTE COMPLETO INTERNO, 90X60X17CM, CONFORME PROJETO - FORNECIMENTO E INSTALAÇÃO </t>
  </si>
  <si>
    <t>CAIXA DE INCENDIO/ABRIGO DE MANGUEIRAS EM CHAPA SAE 1020 LAMINADA A FRIO, PORTA C/ VENTILACAO E VISOR SUPORTE 1/2 LUA P/ MANG, DE EMBUTIR, INSCR. INCENDIO 90 X 60 X 17CM</t>
  </si>
  <si>
    <t>ADAPTADOR, EM LATAO, ENGATE RAPIDO1 1/2" X ROSCA INTERNA 5 FIOS 2 1/2", PARA INSTALACAO PREDIAL DE COMBATE A INCENDIO</t>
  </si>
  <si>
    <t>ESGUICHO EM LATAO JATO SOLIDO P/ INSTALACAO PREDIAL COMBATE A INCENDIO ENGATE RAPIDO 1 1/2" X 13MM</t>
  </si>
  <si>
    <t>TAMPAO COM CORRENTE, EM LATAO, ENGATE RAPIDO 1 1/2", PARA INSTALACAO PREDIAL DE COMBATE A INCENDIO</t>
  </si>
  <si>
    <t>CHAVE DUPLA PARA CONEXOES TIPO STORZ, ENGATE RAPIDO 1 1/2" X 2 1/2", EM LATAO, PARA INSTALACAO PREDIAL COMBATE A INCENDIO</t>
  </si>
  <si>
    <t>MANGUEIRA DE INCENDIO, TIPO 1, DE 1 1/2", COMPRIMENTO = 15 M, TECIDO EM FIO DE POLIESTER E TUBO INTERNO EM BORRACHA SINTETICA, COM UNIOES ENGATE RAPIDO</t>
  </si>
  <si>
    <t>USADA A COMPOSIÇÃO 72284 DO SINAPI COMO BASE</t>
  </si>
  <si>
    <t>ELETRODUTO FERRO GALV OU ZINCADO ELETROLIT LEVE PAREDE 0,90MM - 3/4" NBR 13057</t>
  </si>
  <si>
    <t>FORNECIMENTO E ASSENTAMENTO DE ELETRODUTO DE PVC RÍGIDO ROSCÁVEL DN 20MM (3/4"), INCL CONEXÕES E SUPORTES</t>
  </si>
  <si>
    <t>ELETRODUTO DE PVC ROSCÁVEL DE 3/4•, SEM LUVA</t>
  </si>
  <si>
    <t>74252/1</t>
  </si>
  <si>
    <t>FORNECIMENTO E ASSENTAMENTO DE ELETRODUTO DE PVC RÍGIDO ROSCÁVEL DN 25MM (1"), INCL CONEXÕES E SUPORTES</t>
  </si>
  <si>
    <t>ELETRODUTO DE PVC ROSCÁVEL DE 1•, SEM LUVA</t>
  </si>
  <si>
    <t>FORNECIMENTO E ASSENTAMENTO DE ELETRODUTO DE PVC RÍGIDO ROSCÁVEL DN 60MM (2.1/2"), INCL CONEXÕES E SUPORTES</t>
  </si>
  <si>
    <t>ELETRODUTO DE PVC ROSCÁVEL DE 2 1/2•, SEM LUVA</t>
  </si>
  <si>
    <t>FORNECIMENTO E ASSENTAMENTO DE ELETRODUTO DE PVC RÍGIDO ROSCÁVEL DN 40MM (1.1/2"), INCL CONEXÕES E SUPORTES</t>
  </si>
  <si>
    <t>ELETRODUTO DE PVC ROSCÁVEL DE 1 1/2•, SEM LUVA</t>
  </si>
  <si>
    <t xml:space="preserve">ELETRODUTO DE PVC RÍGIDO ROSCÁVEL DN 100MM (4"), INCL CONEXÕES E SUPORTES, FORNECIMENTO E INSTALAÇÃO </t>
  </si>
  <si>
    <t>ELETRODUTO DE PVC ROSCÁVEL DE 4, SEM LUVA</t>
  </si>
  <si>
    <t>FORNECIMENTO E ASSENTAMENTO DE CURVA 90º DE PVC RÍGIDO ROSCÁVEL DN 40MM (1.1/2"), INCL CONEXÕES E SUPORTES</t>
  </si>
  <si>
    <t>Curva pvc 90g p/ eletroduto roscavel 1 1/2"</t>
  </si>
  <si>
    <t>COMP.215</t>
  </si>
  <si>
    <t>FORNECIMENTO E ASSENTAMENTO DE CURVA 90º DE PVC RÍGIDO ROSCÁVEL DN 100MM (4"), INCL CONEXÕES E SUPORTES</t>
  </si>
  <si>
    <t>CURVA PVC 90G P/ ELETRODUTO ROSCAVEL 4"</t>
  </si>
  <si>
    <t>USADA A COMPOSIÇÃO 93024 DO SINAPI COMO BASE</t>
  </si>
  <si>
    <t>LUVA PVC ROSCAVEL P/ ELETRODUTO 1.1/2"</t>
  </si>
  <si>
    <t>00378/ORSE</t>
  </si>
  <si>
    <t>FORNECIMENTO E ASSENTAMENTO DE LUVA DE PVC RÍGIDO ROSCÁVEL DN 100MM (4"), INCL CONEXÕES E SUPORTES</t>
  </si>
  <si>
    <t>LUVA PVC ROSCAVEL P/ ELETRODUTO 4''</t>
  </si>
  <si>
    <t>PÇ</t>
  </si>
  <si>
    <t>CURVA PVC 90G P/ ELETRODUTO ROSCAVEL 3/4"</t>
  </si>
  <si>
    <t>LUVA PVC ROSCAVEL P/ ELETRODUTO 3/4"</t>
  </si>
  <si>
    <t>ELETRODUTO PVC FLEXIVEL CORRUGADO 20MM TIPO TIGREFLEX OU EQUIV</t>
  </si>
  <si>
    <t>EAV-GRE-020</t>
  </si>
  <si>
    <t>EAV-VEN-010</t>
  </si>
  <si>
    <t>CARGA E DESCARGA MECANIZADAS DE ENTULHO EM CAMINHAO BASCULANTE 6 M3</t>
  </si>
  <si>
    <t>SERVENTE COM ENCARGOS COMPLEMENTARES</t>
  </si>
  <si>
    <t>FORNECIMENTO E INSTALAÇÃO DE CURVA DE 90° VERTICAL PARA ELETROCALHA PERFURADA - 300 X 100 MM, REF.: MOPA OU EQUIVALENTE</t>
  </si>
  <si>
    <t>11.11.22</t>
  </si>
  <si>
    <t>CURVA HORIZ. 90°  C/ TAMPA P/ ELETROCALHA  100X100 MM</t>
  </si>
  <si>
    <t>11.11.32</t>
  </si>
  <si>
    <t>FORNECIMENTO E INSTALAÇÃO DE CURVA DE 90° VERTICAL PARA ELETROCALHA PERFURADA COM TAMPA - 100 X 100 MM, REF.: MOPA OU EQUIVALENTE</t>
  </si>
  <si>
    <t>CURVA VERT. MULTI FUNÇÃO 45°/ 90°  P/ ELETR. 100X100MM</t>
  </si>
  <si>
    <t>08687/ORSE</t>
  </si>
  <si>
    <t>FORNECIMENTO E INSTALAÇÃO DE TÊ DE 90° HORIZONTEL PARA ELETROCALHA PERFURADA, COM TAMPA, DIMENSÕES 100 X 100 MM - REF.: MOPA OU EQUIVALENTE</t>
  </si>
  <si>
    <t>04096/ORSE</t>
  </si>
  <si>
    <t>Tê horizontal 100 x 100mm para eletrocalha metálica (ref. Mopa ou similar)</t>
  </si>
  <si>
    <t>09519/ORSE</t>
  </si>
  <si>
    <t>FORNECIMENTO E INSTALAÇÃO DE TALA DE 100 MM PARA ELETROCALHA METÁLICA, FORNECIDA COM PARAFUSOS, PORCAS E ARRUELAS - REF.: MOPA OU EQUIVALENTE</t>
  </si>
  <si>
    <t>09704/ORSE</t>
  </si>
  <si>
    <t>Tala de 100mm para eletrocalha metálica</t>
  </si>
  <si>
    <t>08695/ORSE</t>
  </si>
  <si>
    <t>FORNECIMENTO E INSTALAÇÃO DE SUPORTE VERTICAL PARA ELETROCALHA METÁLICA, FORNECIDA COM PARAFUSOS, PORCAS E ARRUELAS DIMENSÕES 100 X 100 MM - REF.: MOPA OU EQUIVALENTE</t>
  </si>
  <si>
    <t>03638/ORSE</t>
  </si>
  <si>
    <t>Suporte vertical 100 x 100 mm para fixação de eletrocalha metálica ( ref.: Mopa ou similar)</t>
  </si>
  <si>
    <t>11.11.62</t>
  </si>
  <si>
    <t>FORNECIMENTO E INSTALAÇÃO DE TERMINAL PARA ELETROCALHA PERFURADA, DIMENSÕES 100 X 100 MM - REF.: MOPA OU EQUIVALENTE</t>
  </si>
  <si>
    <t>TERMINAL PARA ELETROCALHA  100X100 MM</t>
  </si>
  <si>
    <t>00424/ORSE</t>
  </si>
  <si>
    <t>FORNECIMENTO E INSTALAÇÃO DE VERGALHÃO ROSCA TOTAL Ø 3/8" X 1000 MM - REF.: MOPA OU EQUIVALENTE</t>
  </si>
  <si>
    <t>02422/ORSE</t>
  </si>
  <si>
    <t>Vergalhão (Tirante) com rosca total ø 3/8"x1000mm</t>
  </si>
  <si>
    <t>GANCHO OLHAL EM ACO GALVANIZADO, ESPESSURA 16MM, ABERTURA 21MM</t>
  </si>
  <si>
    <t>POSTE DE CONCRETO CIRCULAR, 300 KG, H = 5 M (NBR 8451)</t>
  </si>
  <si>
    <t>TUBO PVC, PL, SERIE R, DN 100 MM, PARA ESGOTO OU AGUAS PLUVIAIS PREDIAL (NBR 5688)</t>
  </si>
  <si>
    <t>10.90.78</t>
  </si>
  <si>
    <t>10.90.32</t>
  </si>
  <si>
    <t>PRESSOSTATO TELEMECANIQUE XML B004, A2511</t>
  </si>
  <si>
    <t>10.90.35</t>
  </si>
  <si>
    <t>MANOMETRO WILLY C/ ESCALA DE LEITURA 0 A 100 PSI</t>
  </si>
  <si>
    <t>10.90.38</t>
  </si>
  <si>
    <t>CILINDRO DE PRESSAO OU MOLA PNEUMATICA D= 150 MM</t>
  </si>
  <si>
    <t>10.90.86</t>
  </si>
  <si>
    <t>BOTOEIRA COMANDO MANUAL TIPO LIGA/DESLIGA</t>
  </si>
  <si>
    <t>10.90.87</t>
  </si>
  <si>
    <t>AVISADOR SONORO E VISUAL</t>
  </si>
  <si>
    <t>10.22.03</t>
  </si>
  <si>
    <t>10.25.56</t>
  </si>
  <si>
    <t>VALVULA DE RETENÇAO DE PE COM CRIVO D= 1"</t>
  </si>
  <si>
    <t>COMP.198</t>
  </si>
  <si>
    <t>EXECUÇÃO DE FUSÃO ÓPTICA COM TESTES DE CERTIFICAÇÃO</t>
  </si>
  <si>
    <t>##122.</t>
  </si>
  <si>
    <t>COMP.200</t>
  </si>
  <si>
    <t>PORTA EUCATEX EUCADUR PRONTA PARA PINTURA 70 X 210 X 3,5CM</t>
  </si>
  <si>
    <t>UTILIZADA COMPOSIÇÃO SINAPI CÓDIGO: 73910/6 COMO BASE</t>
  </si>
  <si>
    <t>COMP.201</t>
  </si>
  <si>
    <t>COMP.202</t>
  </si>
  <si>
    <t>COMP.205</t>
  </si>
  <si>
    <t>##123.</t>
  </si>
  <si>
    <t>ELE-DIS-046</t>
  </si>
  <si>
    <t>DISJUNTOR TRIPOLAR TERMOMAGNÉTICO 10KA, DE 100A</t>
  </si>
  <si>
    <t>ELE-DIS-044</t>
  </si>
  <si>
    <t>DISJUNTOR TRIPOLAR TERMOMAGNÉTICO 10KA, DE 70A</t>
  </si>
  <si>
    <t>ELE-DIS-043</t>
  </si>
  <si>
    <t>DISJUNTOR TRIPOLAR TERMOMAGNÉTICO 10KA, DE 60A</t>
  </si>
  <si>
    <t>ELE-DIS-020</t>
  </si>
  <si>
    <t>DISJUNTOR BIPOLAR TERMOMAGNÉTICO 10KA, DE 25A</t>
  </si>
  <si>
    <t>ELE-DIS-062</t>
  </si>
  <si>
    <t>DISJUNTOR BIPOLAR TERMOMAGNÉTICO 5KA, DE 16A</t>
  </si>
  <si>
    <t>ELE-DIS-042</t>
  </si>
  <si>
    <t>DISJUNTOR TRIPOLAR TERMOMAGNÉTICO 10KA, DE 50A</t>
  </si>
  <si>
    <t>ELE-DIS-007</t>
  </si>
  <si>
    <t>DISJUNTOR MONOPOLAR TERMOMAGNÉTICO 5KA, DE 16A</t>
  </si>
  <si>
    <t>ELE-DIS-066</t>
  </si>
  <si>
    <t>DISJUNTOR BIPOLAR TERMOMAGNÉTICO 5KA, DE 32A</t>
  </si>
  <si>
    <t>ELE-DIS-038</t>
  </si>
  <si>
    <t>DISJUNTOR TRIPOLAR TERMOMAGNÉTICO 10KA, DE 25A</t>
  </si>
  <si>
    <t>02.01</t>
  </si>
  <si>
    <t>SETOP</t>
  </si>
  <si>
    <t>MOB-DES-030</t>
  </si>
  <si>
    <t>SERVIÇOS TÉCNICOS E ESPECÍFICOS</t>
  </si>
  <si>
    <t>INSUMO</t>
  </si>
  <si>
    <t>DATA</t>
  </si>
  <si>
    <t>EMPRESA</t>
  </si>
  <si>
    <t>CNPJ</t>
  </si>
  <si>
    <t>TIPO</t>
  </si>
  <si>
    <t>SITE</t>
  </si>
  <si>
    <t>CONTATO</t>
  </si>
  <si>
    <t>TELEFONE</t>
  </si>
  <si>
    <t>VALOR (R$)</t>
  </si>
  <si>
    <t>CÊRAMICAS BRAUNAS</t>
  </si>
  <si>
    <t>EMAIL</t>
  </si>
  <si>
    <t>CÊRAMICAS SETELAGOANA</t>
  </si>
  <si>
    <t>Antônio</t>
  </si>
  <si>
    <t>(31) 3295-7488</t>
  </si>
  <si>
    <t>JACARANDÁ  TIJOLOS</t>
  </si>
  <si>
    <t>Graciela</t>
  </si>
  <si>
    <t>(31) 3638-1855</t>
  </si>
  <si>
    <t xml:space="preserve"> </t>
  </si>
  <si>
    <t>VALOR (MÉDIA)</t>
  </si>
  <si>
    <r>
      <t>OBSERVAÇÃO:</t>
    </r>
    <r>
      <rPr>
        <sz val="8"/>
        <color indexed="8"/>
        <rFont val="Courier New"/>
        <family val="3"/>
      </rPr>
      <t xml:space="preserve">
</t>
    </r>
  </si>
  <si>
    <t>EXITO REPRESENTAÇÕES</t>
  </si>
  <si>
    <t>Fabiane</t>
  </si>
  <si>
    <t>Leandro</t>
  </si>
  <si>
    <t>NOVA EXAUSTORES</t>
  </si>
  <si>
    <t>http://www.novaexaustores.com.br</t>
  </si>
  <si>
    <t>(11) 2943-4499</t>
  </si>
  <si>
    <t>ESPAÇO C</t>
  </si>
  <si>
    <t>Fernando</t>
  </si>
  <si>
    <t>(31) 9130-0161</t>
  </si>
  <si>
    <t>COTTA MASCARENHAS</t>
  </si>
  <si>
    <t>02.014.148/0001-00</t>
  </si>
  <si>
    <t>www.cottamascarenhas.com.br</t>
  </si>
  <si>
    <t>Ricardo</t>
  </si>
  <si>
    <t>(31) 3291-3366</t>
  </si>
  <si>
    <t>LEROY MERLIN</t>
  </si>
  <si>
    <t>01.438.784/0001-05</t>
  </si>
  <si>
    <t>www.leroymerlin.com.br</t>
  </si>
  <si>
    <t>(31) 4020-5376</t>
  </si>
  <si>
    <t>CASA FERREIRA GONÇALVES LTDA</t>
  </si>
  <si>
    <t>17.250.275/0003-48</t>
  </si>
  <si>
    <t>www.cfg.com.br</t>
  </si>
  <si>
    <t xml:space="preserve">Marcos </t>
  </si>
  <si>
    <t>(31) 3071-2237</t>
  </si>
  <si>
    <t>PONTO DO BOMBEIRO LTDA</t>
  </si>
  <si>
    <t>Adilson</t>
  </si>
  <si>
    <t>(31) 3239-2200</t>
  </si>
  <si>
    <t>CNR</t>
  </si>
  <si>
    <t>www.cnr.com.br</t>
  </si>
  <si>
    <t>Wesley</t>
  </si>
  <si>
    <t>(31) 3468-3888</t>
  </si>
  <si>
    <t>C &amp; C CASA &amp; CONSTRUÇÃO</t>
  </si>
  <si>
    <t>63.004.030.0001-96</t>
  </si>
  <si>
    <t>www.cec.com.br</t>
  </si>
  <si>
    <t>(11) 4001-0100</t>
  </si>
  <si>
    <t>WALMART</t>
  </si>
  <si>
    <t>08/05/2015</t>
  </si>
  <si>
    <t>Henrique</t>
  </si>
  <si>
    <t>LOJA ELÉTRICA LTDA.</t>
  </si>
  <si>
    <t>PLENITUDE CABOS</t>
  </si>
  <si>
    <t>www.plenitudecabos.com.br</t>
  </si>
  <si>
    <t>(11) 2506 - 5404</t>
  </si>
  <si>
    <t>BYNET CABEMENTO ESTRUTURADO</t>
  </si>
  <si>
    <t>10.399.162/0001-06</t>
  </si>
  <si>
    <t>http://www.bynetcabeamento.com.br/store/</t>
  </si>
  <si>
    <t>-</t>
  </si>
  <si>
    <t>(31) 2552 - 7159</t>
  </si>
  <si>
    <t>VIRTUAL OFFICE COMERCIO E INDUSTRIA DE PRODUTOS DE TELECOMUNICACOES E INFORMATICA LTDA</t>
  </si>
  <si>
    <t>01.312.265/0001-98</t>
  </si>
  <si>
    <t>http://www.shopti.com.br/</t>
  </si>
  <si>
    <t>(11) 2391 - 9600</t>
  </si>
  <si>
    <t>EXCELSIOR</t>
  </si>
  <si>
    <t>17.245.317/0001-90</t>
  </si>
  <si>
    <t>www.excelsiorbh.com.br</t>
  </si>
  <si>
    <t>Marcos</t>
  </si>
  <si>
    <t xml:space="preserve">(31) 3238-5955 </t>
  </si>
  <si>
    <t>FEA FERRAGENS</t>
  </si>
  <si>
    <t>07.323.242/0001-65</t>
  </si>
  <si>
    <t>www.feaferragens.com.br</t>
  </si>
  <si>
    <t>(11) 2501 0795</t>
  </si>
  <si>
    <t>CLÍNICA DO MÁRMORE</t>
  </si>
  <si>
    <t>13.601.500/0001-20</t>
  </si>
  <si>
    <t>www.clinicadomarmore.com.br</t>
  </si>
  <si>
    <t>(82) 3316-5180</t>
  </si>
  <si>
    <t>RECLIMAR LTDA</t>
  </si>
  <si>
    <t>65.201.204/0001-36</t>
  </si>
  <si>
    <t>Gunther</t>
  </si>
  <si>
    <t>(31) 3468-3061</t>
  </si>
  <si>
    <t>FRIGELAR</t>
  </si>
  <si>
    <t>92.660.406/001190</t>
  </si>
  <si>
    <t>Marcus</t>
  </si>
  <si>
    <t>(31) 3323-8989</t>
  </si>
  <si>
    <t>FRIOPEÇAS</t>
  </si>
  <si>
    <t>Daniel</t>
  </si>
  <si>
    <t>(31) 3270-6557</t>
  </si>
  <si>
    <t>EEC ENGENHARIA</t>
  </si>
  <si>
    <t>Rogério</t>
  </si>
  <si>
    <t>(31) 3889-2155</t>
  </si>
  <si>
    <t>LMX REPRESENTAÇÕES</t>
  </si>
  <si>
    <t>www.lmx.net.br</t>
  </si>
  <si>
    <t>(31) 2512-8258</t>
  </si>
  <si>
    <t>IMPERMINAS</t>
  </si>
  <si>
    <t>03.789.371/0001-92</t>
  </si>
  <si>
    <t>(31) 3413.8787</t>
  </si>
  <si>
    <t>RENOVAR</t>
  </si>
  <si>
    <t>www.renovarventilacao.com.br</t>
  </si>
  <si>
    <t>Maurício</t>
  </si>
  <si>
    <t>(31) 3375-5211</t>
  </si>
  <si>
    <t>(031) 3291-0755</t>
  </si>
  <si>
    <t>ISOTAL</t>
  </si>
  <si>
    <t>Victor</t>
  </si>
  <si>
    <t>(31) 3498-1201</t>
  </si>
  <si>
    <t>POLIPARTES</t>
  </si>
  <si>
    <t>www.polipartes.com.br</t>
  </si>
  <si>
    <t>EMBRAR</t>
  </si>
  <si>
    <t>www.embrar.com.br</t>
  </si>
  <si>
    <t>INFOTECSRV</t>
  </si>
  <si>
    <t>www.infotec.srv.br</t>
  </si>
  <si>
    <t>BYNET</t>
  </si>
  <si>
    <t>(31) 2552 -7159</t>
  </si>
  <si>
    <t>ThyssenKrupp Elevadores S.A.</t>
  </si>
  <si>
    <t>ricardol@thyssenkruppelevadores.com.br</t>
  </si>
  <si>
    <t>Ricardo Silveira Soares Lopes</t>
  </si>
  <si>
    <t>(31) 3064-3000</t>
  </si>
  <si>
    <t>CÓDIGOSINAPI</t>
  </si>
  <si>
    <t>PREÇO</t>
  </si>
  <si>
    <t>PERFIL "I" DE ACO LAMINADO, "I" 203 X 34,3</t>
  </si>
  <si>
    <t>TINTA EPOXI</t>
  </si>
  <si>
    <t>|EM PROCESSO DE DESATIVACAO| PEDRA ARDOSIA CINZA IRREGULAR</t>
  </si>
  <si>
    <t>!EM PROCESSO DE DESATIVACAO! ADUBO BOVINO</t>
  </si>
  <si>
    <t>!EM PROCESSO DE DESATIVACAO! AGENTE DE DESFORMA PARA CONCRETO</t>
  </si>
  <si>
    <t>!EM PROCESSO DE DESATIVACAO! ARBUSTO REGIONAL ALTURA MAIOR QUE 1M</t>
  </si>
  <si>
    <t>!EM PROCESSO DE DESATIVACAO! ASFALTADOR</t>
  </si>
  <si>
    <t>!EM PROCESSO DE DESATIVACAO! AUTOMATICO DE BOIA INFERIOR 10A/250V</t>
  </si>
  <si>
    <t>!EM PROCESSO DE DESATIVACAO! BALDE PLASTICO CAPACIDADE 4L</t>
  </si>
  <si>
    <t>!EM PROCESSO DE DESATIVACAO! BASE CIMENTO CRISTALIZANTE</t>
  </si>
  <si>
    <t>PAR</t>
  </si>
  <si>
    <t>!EM PROCESSO DE DESATIVACAO! BRACADEIRA C/ PARAFUSO D = 1 1/4"</t>
  </si>
  <si>
    <t>!EM PROCESSO DE DESATIVACAO! BRACADEIRA C/ PARAFUSO D = 2 1/2"</t>
  </si>
  <si>
    <t>!EM PROCESSO DE DESATIVACAO! BRACADEIRA C/ PARAFUSO D = 3/4"</t>
  </si>
  <si>
    <t>!EM PROCESSO DE DESATIVACAO! BUCHA LIGA ALUMINIO P/ ELETRODUTO ROSCAVEL 2"</t>
  </si>
  <si>
    <t>!EM PROCESSO DE DESATIVACAO! CABIDE DE LOUCA BRANCA SIMPLES TP GANCHO</t>
  </si>
  <si>
    <t>!EM PROCESSO DE DESATIVACAO! CABO DE COBRE NU 6 MM2 MEIO-DURO</t>
  </si>
  <si>
    <t>!EM PROCESSO DE DESATIVACAO! CERA</t>
  </si>
  <si>
    <t>!EM PROCESSO DE DESATIVACAO! CINTA GALVANIZADA DE 8"</t>
  </si>
  <si>
    <t>!EM PROCESSO DE DESATIVACAO! DEGRAU FF P/ POCO VISITA N.2 / 2,5KG</t>
  </si>
  <si>
    <t>!EM PROCESSO DE DESATIVACAO! DESEMPENADEIRA ELETRICA 2CV P/ PISO CONCRETO</t>
  </si>
  <si>
    <t>!EM PROCESSO DE DESATIVACAO! DINAMITE A 60% EM CARTUCHO DE *1" X 8"*</t>
  </si>
  <si>
    <t>!EM PROCESSO DE DESATIVACAO! DINAMITE GELATINOSA 1" - 75%"</t>
  </si>
  <si>
    <t>!EM PROCESSO DE DESATIVACAO! DINAMITE 2" - 40% "</t>
  </si>
  <si>
    <t>!EM PROCESSO DE DESATIVACAO! DINAMITE 2" - 60% "</t>
  </si>
  <si>
    <t>!EM PROCESSO DE DESATIVACAO! DOBRADICA ACO ZINCADO 3 X 3" SEM ANEIS</t>
  </si>
  <si>
    <t>!EM PROCESSO DE DESATIVACAO! DOBRADICA FERRO GALV 1 3/4 X 2" SEM ANEIS</t>
  </si>
  <si>
    <t>!EM PROCESSO DE DESATIVACAO! DOBRADICA FERRO GALV 4 X 3" COM ANEIS</t>
  </si>
  <si>
    <t>!EM PROCESSO DE DESATIVACAO! DOBRADICA LATAO CROMADO 2 X 1" SEM ANEIS</t>
  </si>
  <si>
    <t>!EM PROCESSO DE DESATIVACAO! DOBRADICA LATAO CROMADO 3 X 3" SEM ANEIS</t>
  </si>
  <si>
    <t>!EM PROCESSO DE DESATIVACAO! EMULSAO ADESIVA BASE PVA/ACRILICA</t>
  </si>
  <si>
    <t>!EM PROCESSO DE DESATIVACAO! EMULSAO ASFALTICA COM ELASTOMERO</t>
  </si>
  <si>
    <t>!EM PROCESSO DE DESATIVACAO! ENXADA ESTREITA DE *240 X 230* MM, SEM CABO</t>
  </si>
  <si>
    <t>!EM PROCESSO DE DESATIVACAO! ESPELHO EM PVC 4X2"</t>
  </si>
  <si>
    <t>!EM PROCESSO DE DESATIVACAO! ESPELHO EM PVC 4X4"</t>
  </si>
  <si>
    <t>!EM PROCESSO DE DESATIVACAO! ESPOLETA ELETRICA - 2M</t>
  </si>
  <si>
    <t>!EM PROCESSO DE DESATIVACAO! ESTOPIM DUPLO</t>
  </si>
  <si>
    <t>!EM PROCESSO DE DESATIVACAO! FELTRO ONDALIT LARGURA = 1,00 M</t>
  </si>
  <si>
    <t>!EM PROCESSO DE DESATIVACAO! FIO DE COBRE NU 4 MM2</t>
  </si>
  <si>
    <t>!EM PROCESSO DE DESATIVACAO! FITA OU CINTA DE CALDEACAO P/ MANTA BUTILICA</t>
  </si>
  <si>
    <t>!EM PROCESSO DE DESATIVACAO! FUNDO ANTICORROSIVO TIPO ZARCAO OU EQUIV</t>
  </si>
  <si>
    <t>!EM PROCESSO DE DESATIVACAO! FUNDO PREPARADOR DE PAREDES(ACRILICO)</t>
  </si>
  <si>
    <t>!EM PROCESSO DE DESATIVACAO! FUSIVEL FACA 100A - 250V FIXO</t>
  </si>
  <si>
    <t>!EM PROCESSO DE DESATIVACAO! FUSIVEL NH 250 A TAM. 00</t>
  </si>
  <si>
    <t>!EM PROCESSO DE DESATIVACAO! FUSIVEL ROSCA 15A - 250V FIXO</t>
  </si>
  <si>
    <t>!EM PROCESSO DE DESATIVACAO! GLOBO ESFERICO DE PLASTICO TAMANHO MEDIO</t>
  </si>
  <si>
    <t>!EM PROCESSO DE DESATIVACAO! GLOBO ESFERICO DE VIDRO LISO TAMANHO GRANDE</t>
  </si>
  <si>
    <t>!EM PROCESSO DE DESATIVACAO! GLOBO ESFERICO DE VIDRO LISO TAMANHO MEDIO</t>
  </si>
  <si>
    <t>!EM PROCESSO DE DESATIVACAO! GRANILHA DE MARMORE BRANCO</t>
  </si>
  <si>
    <t>!EM PROCESSO DE DESATIVACAO! GRANITO AMENDOA POLIDO PARA BANCADA ESP = 2 CM</t>
  </si>
  <si>
    <t>!EM PROCESSO DE DESATIVACAO! INTERRUPTOR EMBUTIR 4 POLOS USO INDUSTRIAL</t>
  </si>
  <si>
    <t>!EM PROCESSO DE DESATIVACAO! ISOLADOR TENSAO P/ 15KV - 6" DISCO CAVILHA</t>
  </si>
  <si>
    <t>!EM PROCESSO DE DESATIVACAO! JANELA ALUMINIO CORRER SERIE 25 VENEZIANA S/</t>
  </si>
  <si>
    <t>!EM PROCESSO DE DESATIVACAO! JUNTA PLASTICA DE VEDACAO - BISNAGA 250G</t>
  </si>
  <si>
    <t>!EM PROCESSO DE DESATIVACAO! LACA INCOLOR CONCENTRADA PARA MADEIRA</t>
  </si>
  <si>
    <t>!EM PROCESSO DE DESATIVACAO! LAMPADA FLUORESCENTE 85W</t>
  </si>
  <si>
    <t>!EM PROCESSO DE DESATIVACAO! LAMPADA INCANDESCENTE 150W</t>
  </si>
  <si>
    <t>!EM PROCESSO DE DESATIVACAO! LAMPADA INCANDESCENTE 200W</t>
  </si>
  <si>
    <t>!EM PROCESSO DE DESATIVACAO! LAMPADA INCANDESCENTE 300W</t>
  </si>
  <si>
    <t>!EM PROCESSO DE DESATIVACAO! LUMINARIA EMBUTIDA WETZEL REF. IPT 31/1</t>
  </si>
  <si>
    <t>!EM PROCESSO DE DESATIVACAO! MARMORE ACINZENTADO POLIDO P/ BANCADA E = 2,5CM</t>
  </si>
  <si>
    <t>!EM PROCESSO DE DESATIVACAO! MASSA P/ VEDACAO DE TELHA DE AMIANTO</t>
  </si>
  <si>
    <t>!EM PROCESSO DE DESATIVACAO! MASTIQUE ELASTICO BASE SILICONE</t>
  </si>
  <si>
    <t>!EM PROCESSO DE DESATIVACAO! MEIO-FIO OU GUIA GRANITICO OU BASALTICO</t>
  </si>
  <si>
    <t>!EM PROCESSO DE DESATIVACAO! PAPELEIRA DE LOUCA BRANCA</t>
  </si>
  <si>
    <t>!EM PROCESSO DE DESATIVACAO! PARQUET PAULISTA TIPO MOSAICO 20 X 20 CM</t>
  </si>
  <si>
    <t>!EM PROCESSO DE DESATIVACAO! PECA DE MADEIRA LEI APARELHADA 3 X 4.1/2" (7,5 X 11,5)</t>
  </si>
  <si>
    <t>!EM PROCESSO DE DESATIVACAO! PECA MADEIRA DE LEI APARELHADA *4 X 7,5* CM</t>
  </si>
  <si>
    <t>!EM PROCESSO DE DESATIVACAO! PEDRA BASALTO CINZA IRREGULAR</t>
  </si>
  <si>
    <t>!EM PROCESSO DE DESATIVACAO! PERFIL "I" DE ACO LAMINADO, "W" 250 X 44,8</t>
  </si>
  <si>
    <t>!EM PROCESSO DE DESATIVACAO! PORTA TOALHA DE LOUCA BRANCA C/ BASTAO PLASTICO</t>
  </si>
  <si>
    <t>!EM PROCESSO DE DESATIVACAO! PREGO POLIDO COM CABECA 2 1/2 X 10</t>
  </si>
  <si>
    <t>!EM PROCESSO DE DESATIVACAO! SABONETEIRA LOUCA BRANCA 15 X 15CM</t>
  </si>
  <si>
    <t>!EM PROCESSO DE DESATIVACAO! SABONETEIRA LOUCA BRANCA 7,5 X 15 CM</t>
  </si>
  <si>
    <t>6KG</t>
  </si>
  <si>
    <t>!EM PROCESSO DE DESATIVACAO! SELADOR PVA PARA PAREDES INTERNAS</t>
  </si>
  <si>
    <t>!EM PROCESSO DE DESATIVACAO! SIFAO EM METAL CROMADO 1 X 1 1/2"</t>
  </si>
  <si>
    <t>!EM PROCESSO DE DESATIVACAO! SIFAO EM METAL CROMADO 1 X 1 1/4"</t>
  </si>
  <si>
    <t>!EM PROCESSO DE DESATIVACAO! SIFAO FLEXIVEL P/ PIA E LAVATORIO 3/4" X 1 1/2"</t>
  </si>
  <si>
    <t>!EM PROCESSO DE DESATIVACAO! SOLEIRA MARMORE DE 3 X 5CM</t>
  </si>
  <si>
    <t>!EM PROCESSO DE DESATIVACAO! SONDADOR</t>
  </si>
  <si>
    <t>!EM PROCESSO DE DESATIVACAO! STARTER S- 10 (P/ LAMPADA 30/40/65W)</t>
  </si>
  <si>
    <t>!EM PROCESSO DE DESATIVACAO! TABUA DE PINUS 1A QUALIDADE 10 X 300CM</t>
  </si>
  <si>
    <t>!EM PROCESSO DE DESATIVACAO! TABUA DE PINUS 1A QUALIDADE 30 X 300CM</t>
  </si>
  <si>
    <t>!EM PROCESSO DE DESATIVACAO! TAMPAO FOFO T-100 D=745MM 79,5KG</t>
  </si>
  <si>
    <t>!EM PROCESSO DE DESATIVACAO! TAMPAO FOFO 125 KG P/ POCO VISITA</t>
  </si>
  <si>
    <t>!EM PROCESSO DE DESATIVACAO! TAMPAO FOFO 175 KG P/ POCO VISITA T-175</t>
  </si>
  <si>
    <t>!EM PROCESSO DE DESATIVACAO! TANQUE LOUCA BRANCA C/COLUNA - 22L OU EQUIV</t>
  </si>
  <si>
    <t>!EM PROCESSO DE DESATIVACAO! TIJOLO CERAMICO MACICO APARENTE 5,5 X 11X 23CM</t>
  </si>
  <si>
    <t>!EM PROCESSO DE DESATIVACAO! TINTA ESMALTE SINTETICO ALTO BRILHO</t>
  </si>
  <si>
    <t>!EM PROCESSO DE DESATIVACAO! TINTA ESMALTE SINTETICO FOSCO</t>
  </si>
  <si>
    <t>!EM PROCESSO DE DESATIVACAO! TINTA HIDRACOR</t>
  </si>
  <si>
    <t>!EM PROCESSO DE DESATIVACAO! TINTA PRIMARIA BETUMINOSA EM SUSPENSAO AQUOSA</t>
  </si>
  <si>
    <t>!EM PROCESSO DE DESATIVACAO! VARA LATAO CROMADO P/ CREMONA H = 120CM</t>
  </si>
  <si>
    <t>!EM PROCESSO DE DESATIVACAO! VERNIZ COPAL</t>
  </si>
  <si>
    <t>!EM PROCESSO DE DESATIVACAO! VERNIZ POLIURETANO FOSCO</t>
  </si>
  <si>
    <t>!EM PROCESSO DE DESATIVACAO! VERNIZ SINTETICO BRILHANTE</t>
  </si>
  <si>
    <t>!EM PROCESSO DE DESATIVACAO! VERNIZ SINTETICO FOSCO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</si>
  <si>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</si>
  <si>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</si>
  <si>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</si>
  <si>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</si>
  <si>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</si>
  <si>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</si>
  <si>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ECONOMICA, COM 1 1/2"</t>
  </si>
  <si>
    <t>ABRACADEIRA EM ACO PARA AMARRACAO DE ELETRODUTOS, TIPO ECONOMICA, COM 1 1/4"</t>
  </si>
  <si>
    <t>ABRACADEIRA EM ACO PARA AMARRACAO DE ELETRODUTOS, TIPO ECONOMICA, COM 1/2"</t>
  </si>
  <si>
    <t>ABRACADEIRA EM ACO PARA AMARRACAO DE ELETRODUTOS, TIPO ECONOMICA, COM 1"</t>
  </si>
  <si>
    <t>ABRACADEIRA EM ACO PARA AMARRACAO DE ELETRODUTOS, TIPO ECONOMICA, COM 2 1/2"</t>
  </si>
  <si>
    <t>ABRACADEIRA EM ACO PARA AMARRACAO DE ELETRODUTOS, TIPO ECONOMICA, COM 2"</t>
  </si>
  <si>
    <t>ABRACADEIRA EM ACO PARA AMARRACAO DE ELETRODUTOS, TIPO ECONOMICA, COM 3 1/2"</t>
  </si>
  <si>
    <t>ABRACADEIRA EM ACO PARA AMARRACAO DE ELETRODUTOS, TIPO ECONOMICA, COM 3/4"</t>
  </si>
  <si>
    <t>ABRACADEIRA EM ACO PARA AMARRACAO DE ELETRODUTOS, TIPO ECONOMICA, COM 3"</t>
  </si>
  <si>
    <t>ABRACADEIRA EM ACO PARA AMARRACAO DE ELETRODUTOS, TIPO ECONOMICA, COM 4"</t>
  </si>
  <si>
    <t>ABRACADEIRA EM ACO PARA AMARRACAO DE ELETRODUTOS, TIPO ECONOMICA, COM 5"</t>
  </si>
  <si>
    <t>ABRACADEIRA EM ACO PARA AMARRACAO DE ELETRODUTOS, TIPO ECONOMICA, COM 6"</t>
  </si>
  <si>
    <t>ABRACADEIRA EM ACO PARA AMARRACAO DE ELETRODUTOS, TIPO ECONOMICA,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</si>
  <si>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</si>
  <si>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</si>
  <si>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</si>
  <si>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</si>
  <si>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</si>
  <si>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</si>
  <si>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</si>
  <si>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</si>
  <si>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</si>
  <si>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</si>
  <si>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ACABAMENTO CROMADO PARA REGISTRO PEQUENO, 1/2 " OU 3/4 "</t>
  </si>
  <si>
    <t>ACESSORIO DE LIGACAO NAO ELETRICO, TUBO DE 6 M</t>
  </si>
  <si>
    <t>ACESSORIO INICIADOR NAO ELETRICO, TUBO DE 6 M, TEMPO DE RETARDO DE *160* MS</t>
  </si>
  <si>
    <t>ACETILENO (RECARGA PARA CILINDRO DE CONJUNTO OXICORTE GRANDE)</t>
  </si>
  <si>
    <t>ACIDO MURIATICO, DILUICAO 10% A 12% PARA USO EM LIMPEZA</t>
  </si>
  <si>
    <t>ACO CA 60, 6,0 MM, DOBRADO E CORTADO</t>
  </si>
  <si>
    <t>ACO CA-25, VERGALHAO, 32,0 MM</t>
  </si>
  <si>
    <t>ACO CA-25, 10,0 MM, VERGALHAO</t>
  </si>
  <si>
    <t>ACO CA-25, 12,5 MM, VERGALHAO</t>
  </si>
  <si>
    <t>ACO CA-25, 16,0 MM, VERGALHAO</t>
  </si>
  <si>
    <t>ACO CA-25, 20,0 MM, VERGALHAO</t>
  </si>
  <si>
    <t>ACO CA-25, 25,0 MM, VERGALHAO</t>
  </si>
  <si>
    <t>ACO CA-25, 8,0 MM, VERGALHAO</t>
  </si>
  <si>
    <t>ACO CA-50, 10,0 MM, DOBRADO E CORTADO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</si>
  <si>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</si>
  <si>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</si>
  <si>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</si>
  <si>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</si>
  <si>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</si>
  <si>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</si>
  <si>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</si>
  <si>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</si>
  <si>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</si>
  <si>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</si>
  <si>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</si>
  <si>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</si>
  <si>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</si>
  <si>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</si>
  <si>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</si>
  <si>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</si>
  <si>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</si>
  <si>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</si>
  <si>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</si>
  <si>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</si>
  <si>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ADAPTADOR PVC PARA SIFAO METALICO COM ANEL BORRACHA (JE), 40 MM X 1 1/2"</t>
  </si>
  <si>
    <t>ADAPTADOR PVC PARA SIFAO, 40 MM X 1 1/4"</t>
  </si>
  <si>
    <t>ADAPTADOR PVC PARA VALVULA PIA OU LAVATORIO, 40 MM</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</si>
  <si>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</si>
  <si>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</si>
  <si>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</si>
  <si>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</si>
  <si>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</si>
  <si>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</si>
  <si>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</si>
  <si>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</si>
  <si>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</si>
  <si>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</si>
  <si>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</si>
  <si>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</si>
  <si>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</si>
  <si>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FLANGES LIVRES, 110 MM X 4", PARA CAIXA D' AGUA</t>
  </si>
  <si>
    <t>ADAPTADOR PVC SOLDAVEL, COM FLANGES LIVRES, 25 MM X 3/4",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</si>
  <si>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</si>
  <si>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</si>
  <si>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</si>
  <si>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</si>
  <si>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</si>
  <si>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32 MM X 1", PARA CAIXA D' AGUA</t>
  </si>
  <si>
    <t>ADAPTADOR PVC SOLDAVEL, LONGO, COM FLANGE LIVRE,  60 MM X 2", PARA CAIXA D' AGUA</t>
  </si>
  <si>
    <t>ADAPTADOR PVC SOLDAVEL, LONGO, COM FLANGE LIVRE,  85 MM X 3", PARA CAIXA D' AGUA</t>
  </si>
  <si>
    <t>ADAPTADOR PVC, ROSCAVEL, COM FLANGES E ANEL DE VEDACAO, 2", PARA CAIXA D' AGUA</t>
  </si>
  <si>
    <t>ADAPTADOR, CPVC, SOLDAVEL, 15 MM, PARA AGUA QUENTE</t>
  </si>
  <si>
    <t>ADAPTADOR, CPVC, SOLDAVEL, 22 MM, PARA AGUA QUENTE</t>
  </si>
  <si>
    <t>ADAPTADOR, PVC PB,A A LUVA DE FIBROCIMENTO, DN 75 / DE 85 MM</t>
  </si>
  <si>
    <t>ADAPTADOR, PVC PBA,  BOLSA/ROSCA, JE, DN 75 / DE  85 MM</t>
  </si>
  <si>
    <t>ADAPTADOR, PVC PBA, A BOLSA DEFOFO, JE, DN 100 / DE 110 MM</t>
  </si>
  <si>
    <t>ADAPTADOR, PVC PBA, A BOLSA DEFOFO, JE, DN 50 / DE 60 MM</t>
  </si>
  <si>
    <t>ADAPTADOR, PVC PBA, A BOLSA DEFOFO, JE, DN 75 / DE  85 MM</t>
  </si>
  <si>
    <t>ADAPTADOR, PVC PBA, A LUVA DE FIBROCIMENTO, DN 100 / DE 110 MM</t>
  </si>
  <si>
    <t>ADAPTADOR, PVC PBA, A LUVA DE FIBROCIMENTO, DN 50 / DE 60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</si>
  <si>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</si>
  <si>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</si>
  <si>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</si>
  <si>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</si>
  <si>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</si>
  <si>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BICOMPONENTE, FLUIDO</t>
  </si>
  <si>
    <t>ADESIVO PARA TUBOS CPVC, *75* G</t>
  </si>
  <si>
    <t>ADESIVO PLASTICO PARA PVC, BISNAGA COM 17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</si>
  <si>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</si>
  <si>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</si>
  <si>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</si>
  <si>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</si>
  <si>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</si>
  <si>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ULTRARRAPIDA</t>
  </si>
  <si>
    <t>ADITIVO LIQUIDO INCORPORADOR DE AR PARA CONCRETO E ARGAMASSA</t>
  </si>
  <si>
    <t>18L</t>
  </si>
  <si>
    <t>ADITIVO PLASTIFICANTE RETARDADOR DE PEGA E REDUTOR DE AGUA PARA CONCRETO</t>
  </si>
  <si>
    <t>ADITIVO SUPERPLASTIFICANTE DE PEGA NORMAL PARA CONCRETO (TAMBOR 200 KG)</t>
  </si>
  <si>
    <t>200KG</t>
  </si>
  <si>
    <t>AJUDANTE DE ARMADOR</t>
  </si>
  <si>
    <t>AJUDANTE DE OPERACAO EM GERAL</t>
  </si>
  <si>
    <t>AJUDANTE DE PINTOR</t>
  </si>
  <si>
    <t>AJUDANTE ESPECIALIZADO</t>
  </si>
  <si>
    <t>ALMOXARIFE (MENSALISTA)</t>
  </si>
  <si>
    <t>MES</t>
  </si>
  <si>
    <t>ALUMINIO ANODIZADO</t>
  </si>
  <si>
    <t>ANEL BORRACHA DN 100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</si>
  <si>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</si>
  <si>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</si>
  <si>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</si>
  <si>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</si>
  <si>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</si>
  <si>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</si>
  <si>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</si>
  <si>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</si>
  <si>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</si>
  <si>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</si>
  <si>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</si>
  <si>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</si>
  <si>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</si>
  <si>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</si>
  <si>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</si>
  <si>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</si>
  <si>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</si>
  <si>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</si>
  <si>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</si>
  <si>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</si>
  <si>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</si>
  <si>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</si>
  <si>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</si>
  <si>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</si>
  <si>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</si>
  <si>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</si>
  <si>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</si>
  <si>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</si>
  <si>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</si>
  <si>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</si>
  <si>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</si>
  <si>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</si>
  <si>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</si>
  <si>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</si>
  <si>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</si>
  <si>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</si>
  <si>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</si>
  <si>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</si>
  <si>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</si>
  <si>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</si>
  <si>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</si>
  <si>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</si>
  <si>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</si>
  <si>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ANTRACITO</t>
  </si>
  <si>
    <t>DM3</t>
  </si>
  <si>
    <t>APARELHO DE OXI-ACETILENO PARA SOLDA E CORTE, SEM O GAS (PPU) (LOCACAO)</t>
  </si>
  <si>
    <t>APARELHO MISTURADOR CROMADO P/ BIDE C/ DUCHA</t>
  </si>
  <si>
    <t>APOIO DO PORTA DENTE FRESADORA</t>
  </si>
  <si>
    <t>APONTADOR OU APROPRIADOR</t>
  </si>
  <si>
    <t>APONTADOR OU APROPRIADOR (MENSALISTA)</t>
  </si>
  <si>
    <t>AQUECEDOR DE AGUA A GAS GLP/GN COM CAPACIDADE DE ARMAZENAMENTO DE 50 A 80 L</t>
  </si>
  <si>
    <t>AQUECEDOR DE OLEO BPF (FLUIDO) TERMICO, CAPACIDADE DE 300.000 KCAL/H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</si>
  <si>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</si>
  <si>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</si>
  <si>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</si>
  <si>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</si>
  <si>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</si>
  <si>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</si>
  <si>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</si>
  <si>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8 BWG, D = 4,19MM (0,101 KG/M)</t>
  </si>
  <si>
    <t>ARAME GALVANIZADO 10 BWG, 3,40 MM (0,0713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</si>
  <si>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</si>
  <si>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</si>
  <si>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</si>
  <si>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</si>
  <si>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</si>
  <si>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</si>
  <si>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</si>
  <si>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AREIA AMARELA, AREIA BARRADA OU ARENOSO (RETIRADA NO AREAL, SEM TRANSPORTE)</t>
  </si>
  <si>
    <t>ARGAMASSA COLANTE AC I PARA CERAMICAS</t>
  </si>
  <si>
    <t>ARGAMASSA COLANTE AC-II</t>
  </si>
  <si>
    <t>ARGAMASSA COLANTE TIPO ACIII E</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</si>
  <si>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</si>
  <si>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</si>
  <si>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</si>
  <si>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</si>
  <si>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</si>
  <si>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PRONTA PARA CONTRAPISO</t>
  </si>
  <si>
    <t>ARGAMASSA PRONTA PARA REVESTIMENTO EXTERNO EM PAREDES</t>
  </si>
  <si>
    <t>ARGAMASSA PRONTA PARA REVESTIMENTO INTERNO EM PAREDES</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</si>
  <si>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</si>
  <si>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</si>
  <si>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</si>
  <si>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</si>
  <si>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ARMADOR</t>
  </si>
  <si>
    <t>ARQUITETO JUNIOR</t>
  </si>
  <si>
    <t>ARQUITETO JUNIOR (MENSALISTA)</t>
  </si>
  <si>
    <t>ARQUITETO PAISAGISTA</t>
  </si>
  <si>
    <t>ARQUITETO PLENO</t>
  </si>
  <si>
    <t>ARQUITETO PLENO (MENSALISTA)</t>
  </si>
  <si>
    <t>ARQUITETO SENIOR</t>
  </si>
  <si>
    <t>ARQUITETO SENIOR (MENSALISTA)</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</si>
  <si>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</si>
  <si>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</si>
  <si>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</si>
  <si>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</si>
  <si>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</si>
  <si>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</si>
  <si>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</si>
  <si>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</si>
  <si>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</si>
  <si>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</si>
  <si>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PLASTICA 4 X 16</t>
  </si>
  <si>
    <t>ASFALTO DILUIDO DE PETROLEO CM-30 (COM ICMS)</t>
  </si>
  <si>
    <t>ASSENTO  VASO SANITARIO INFANTIL EM PLASTICO BRANCO</t>
  </si>
  <si>
    <t>AUTOMATICO DE BOIA SUPERIOR / INFERIOR, *15* A / 250 V</t>
  </si>
  <si>
    <t>AUXILIAR DE AZULEJISTA</t>
  </si>
  <si>
    <t>AUXILIAR DE ENCANADOR OU BOMBEIRO HIDRAULICO</t>
  </si>
  <si>
    <t>AUXILIAR DE ESCRITORIO</t>
  </si>
  <si>
    <t>AUXILIAR DE ESCRITORIO (MENSALISTA)</t>
  </si>
  <si>
    <t>AUXILIAR DE MECANICO</t>
  </si>
  <si>
    <t>AUXILIAR DE SERVICOS GERAIS</t>
  </si>
  <si>
    <t>AUXILIAR DE TOPOGRAFO</t>
  </si>
  <si>
    <t>AUXILIAR TECNICO / ASSISTENTE DE ENGENHARIA</t>
  </si>
  <si>
    <t>AVENTAL DE SEGURANCA DE RASPA DE COURO 1,00 X 0,60 M</t>
  </si>
  <si>
    <t>BACIA SANITARIA (VASO) CONVENCIONAL DE LOUCA BRANCA</t>
  </si>
  <si>
    <t>BACIA SANITARIA (VASO) CONVENCIONAL DE LOUCA COR</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</si>
  <si>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</si>
  <si>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</si>
  <si>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</si>
  <si>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</si>
  <si>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</si>
  <si>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</si>
  <si>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MARMORE, POLIDO, BRANCO COMUM, E=  *3* CM</t>
  </si>
  <si>
    <t>BANCADA/TAMPO LISO (SEM CUBA) EM MARMORE SINTETICO</t>
  </si>
  <si>
    <t>BANCO ARTICULADO PARA BANHO, EM ACO INOX POLIDO, 70* CM X 45* CM</t>
  </si>
  <si>
    <t>BANDEIRA P/ PORTA/ JAN MAD REGIONAL 1A P/ VIDRO</t>
  </si>
  <si>
    <t>BANDEIRA P/ PORTA/ JAN MAD REGIONAL 2A P/ VIDRO</t>
  </si>
  <si>
    <t>BANDEIRA P/ PORTA/ JAN MAD REGIONAL 3A P/ VIDRO</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</si>
  <si>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</si>
  <si>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</si>
  <si>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</si>
  <si>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</si>
  <si>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</si>
  <si>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</si>
  <si>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</si>
  <si>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</si>
  <si>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LAVATÓRIO DE CANTO, EM ACO INOX POLIDO, DIAMETRO MINIMO 3 CM</t>
  </si>
  <si>
    <t>BARRA DE APOIO RETA, EM ACO INOX POLIDO, COMPRIMENTO 70CM, DIAMETRO MINIMO 3 CM</t>
  </si>
  <si>
    <t>BARRA DE APOIO RETA, EM ACO INOX POLIDO, COMPRIMENTO 80CM,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</si>
  <si>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</si>
  <si>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</si>
  <si>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</si>
  <si>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</si>
  <si>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1 1/2"  X 1/2" (L X E), 3,79 KG/M</t>
  </si>
  <si>
    <t>BARRA DE FERRO RETANGULAR, BARRA CHATA, 1 1/2" X 1/4" (L X E), 1,89 KG/M</t>
  </si>
  <si>
    <t>BARRA DE FERRO RETANGULAR, BARRA CHATA, 1 1/4" X 3/8" (L X E)</t>
  </si>
  <si>
    <t>BARRA DE FERRO RETANGULAR, BARRA CHATA, 1" X 1/4" (L X E), 1,2265 KG/M</t>
  </si>
  <si>
    <t>BARRA DE FERRO RETANGULAR, BARRA CHATA, 1" X 1/8" (L X E)</t>
  </si>
  <si>
    <t>BARRA DE FERRO RETANGULAR, BARRA CHATA, 1" X 3/16" (L X E), 1,73 KG/M</t>
  </si>
  <si>
    <t>BARRA DE FERRO RETANGULAR, BARRA CHATA, 2" X 1/2" (L X E),</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</si>
  <si>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</si>
  <si>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</si>
  <si>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</si>
  <si>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</si>
  <si>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</si>
  <si>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1/4" (L X E),</t>
  </si>
  <si>
    <t>BARRA DE FERRO RETANGULAR, BARRA CHATA, 3/4" X 1/8" (L X E), 0,47 KG/M</t>
  </si>
  <si>
    <t>BARRA DE FERRO RETANGULAR, BARRA CHATA, 3/4" X 3/16" (L X E)</t>
  </si>
  <si>
    <t>BARRA DE FERRO RETANGULAR, BARRA CHATA, 3/8" X 1 1/2" (L X E), 2,84 KG/M</t>
  </si>
  <si>
    <t>BASCULANTE ALUMINIO 80 X 60CM - SERIE 25</t>
  </si>
  <si>
    <t>BASCULANTE MAD REGIONAL 3A</t>
  </si>
  <si>
    <t>BASE DE MISTURADOR MONOCOMANDO PARA CHUVEIRO</t>
  </si>
  <si>
    <t>BASE P/ FUSIVEIS NH TAMANHO 00, DE 6 A 160A, TIPO 3 NH 3 030-Z DA SIEMENS OU EQUIV</t>
  </si>
  <si>
    <t>BASE P/ FUSIVEIS NH TAMANHO 01, DE 40 A 250A, TIPO 3 NH 3 230-Z DA SIEMENS OU EQUIV</t>
  </si>
  <si>
    <t>BASE PARA MASTRO DE PARA-RAIOS DIAMETRO NOMINAL 1 1/2"</t>
  </si>
  <si>
    <t>BASE PARA MASTRO DE PARA-RAIOS DIAMETRO NOMINAL 2"</t>
  </si>
  <si>
    <t>BATE-ESTACAS POR GRAVIDADE, POTENCIA160 HP, PESO DO MARTELO ATE 3 TONELADAS</t>
  </si>
  <si>
    <t>BATENTE/ PORTAL/ ADUELA/ MARCO MACICO, E= *3* CM, L= *7* CM, *60 CM A 120* CM X *210*</t>
  </si>
  <si>
    <t>BETONEIRA 320 L,  DIESEL, POTENCIA DE 5,5 HP, COM CARREGADOR MECANICO (LOCACAO)</t>
  </si>
  <si>
    <t>BETONEIRA 580 L, DIESEL, POTENCIA DE  7,5 HP, COM CARREGADOR MECANICO (LOCACAO)</t>
  </si>
  <si>
    <t>BIDE LOUCA BRANCA COM 3 FUROS</t>
  </si>
  <si>
    <t>BLASTER, DINAMITADOR OU CABO DE FOGO</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</si>
  <si>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</si>
  <si>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</si>
  <si>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</si>
  <si>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</si>
  <si>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</si>
  <si>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</si>
  <si>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</si>
  <si>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</si>
  <si>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</si>
  <si>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</si>
  <si>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</si>
  <si>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</si>
  <si>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</si>
  <si>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</si>
  <si>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</si>
  <si>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</si>
  <si>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</si>
  <si>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</si>
  <si>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</si>
  <si>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</si>
  <si>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</si>
  <si>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</si>
  <si>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</si>
  <si>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</si>
  <si>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</si>
  <si>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</si>
  <si>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CONCRETO VEDACAO  19 X 19 X 39 CM  (CLASSE D - NBR 6136)</t>
  </si>
  <si>
    <t>BLOCO DE GESSO COMPACTO, BRANCO, E = 10 CM, *67 X 50* CM</t>
  </si>
  <si>
    <t>BLOCO DE GESSO VAZADO BRANCO, E = *7* CM, *67 X 50* CM</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</si>
  <si>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</si>
  <si>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</si>
  <si>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</si>
  <si>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</si>
  <si>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</si>
  <si>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</si>
  <si>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3,0 MPA (NBR 15270)</t>
  </si>
  <si>
    <t>BLOCO ESTRUTURAL CERAMICO 14 X 19 X 39 CM, 6,0 MPA (NBR 15270)</t>
  </si>
  <si>
    <t>BLOCO ESTRUTURAL CERAMICO 19 X 19 X 29 CM, 6,0 MPA (NBR 15270)</t>
  </si>
  <si>
    <t>BLOCO ESTRUTURAL CERAMICO 19 X 19 X 39 CM, 6,0 MPA (NBR 15270)</t>
  </si>
  <si>
    <t>BLOCO VEDACAO CONCRETO CELULAR AUTOCLAVADO 10 X 30 X 60 CM</t>
  </si>
  <si>
    <t>BLOCO VEDACAO CONCRETO CELULAR AUTOCLAVADO 15 X 30 X 60 CM</t>
  </si>
  <si>
    <t>BLOCO VEDACAO CONCRETO CELULAR AUTOCLAVADO 20 X 30 X 60 CM</t>
  </si>
  <si>
    <t>BLOCO VEDACAO CONCRETO 14 X 19 X 29 CM (CLASSE D - NBR 6136)</t>
  </si>
  <si>
    <t>BLOCO VEDACAO CONCRETO 14 X 19 X 39 CM (CLASSE D - NBR 6136)</t>
  </si>
  <si>
    <t>BLOCO VEDACAO CONCRETO 14 X 19 X 39 CM APARENTE (CLASSE D - NBR 6136)</t>
  </si>
  <si>
    <t>BLOCO VEDACAO CONCRETO 19 X 19 X 39 CM (CLASSE D - NBR 6136)</t>
  </si>
  <si>
    <t>BLOCO VEDACAO CONCRETO 9 X 19 X 39 CM (CLASSE D - NBR 6136)</t>
  </si>
  <si>
    <t>BLOCO VEDACAO CONCRETO 9 X 19 X 39 CM APARENTE (CLASSE D - NBR 6136)</t>
  </si>
  <si>
    <t>BLOCO VIDRO INCOLOR XADREZ, DE *20 X 20 X 10* CM</t>
  </si>
  <si>
    <t>BLOCO VIDRO/ELEMENTO VAZADO, INCOLOR, VENEZIANA, *20 X 10 X 8* CM</t>
  </si>
  <si>
    <t>BOLSA DE LIGACAO EM PVC FLEXIVEL PARA VASO SANITARIO 1.1/2 " (40 MM)</t>
  </si>
  <si>
    <t>BOLSA DE LONA PARA FERRAMENTAS *50 X 35 X 25* CM</t>
  </si>
  <si>
    <t>BOMBA DE PROJECAO DE CONCRETO SECO, POTENCIA 10 CV, VAZAO 3 M3/H</t>
  </si>
  <si>
    <t>BOMBA DE PROJECAO DE CONCRETO SECO, POTENCIA 10 CV, VAZAO 6 M3/H</t>
  </si>
  <si>
    <t>DIA</t>
  </si>
  <si>
    <t>BOMBA PRESSURIZADORA ELETRICA ATE 2HP, 1 1/2"</t>
  </si>
  <si>
    <t>BOMBA TRIPLEX COM MOTOR A DIESEL, NACIONAL, DIAMETRO DE SUCCAO DE 2 1/2''</t>
  </si>
  <si>
    <t>BORBOLETA LATAO FUNDIDO CROMADO P/ JANELA MADEIRA TP GUILHOTINA</t>
  </si>
  <si>
    <t>BOTA DE PVC PRETA, CANO MEDIO, SEM FORRO</t>
  </si>
  <si>
    <t>BOTA DE SEGURANCA COM BIQUEIRA DE ACO E COLARINHO ACOLCHOADO</t>
  </si>
  <si>
    <t>BRACO OU HASTE C/CANOPLA METAL CROMADO 1/2" P/ CHUVEIRO SIMPLES</t>
  </si>
  <si>
    <t>BRACO OU HASTE COM CANOPLA PLASTICA, 1/2", PARA CHUVEIRO ELETRICO</t>
  </si>
  <si>
    <t>BRACO OU HASTE COM CANOPLA PLASTICA, 1/2", PARA CHUVEIRO SIMPLES</t>
  </si>
  <si>
    <t>BRACO P/ LUMINARIA PUBLICA 1 X 1,50M ROMAGNOLE OU EQUIV</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</si>
  <si>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</si>
  <si>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</si>
  <si>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</si>
  <si>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</si>
  <si>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</si>
  <si>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</si>
  <si>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</si>
  <si>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</si>
  <si>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</si>
  <si>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</si>
  <si>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</si>
  <si>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</si>
  <si>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</si>
  <si>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</si>
  <si>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</si>
  <si>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</si>
  <si>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</si>
  <si>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</si>
  <si>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</si>
  <si>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</si>
  <si>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</si>
  <si>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</si>
  <si>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</si>
  <si>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</si>
  <si>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</si>
  <si>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</si>
  <si>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</si>
  <si>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</si>
  <si>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</si>
  <si>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</si>
  <si>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</si>
  <si>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</si>
  <si>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</si>
  <si>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</si>
  <si>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</si>
  <si>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</si>
  <si>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</si>
  <si>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</si>
  <si>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</si>
  <si>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</si>
  <si>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</si>
  <si>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</si>
  <si>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</si>
  <si>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</si>
  <si>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</si>
  <si>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</si>
  <si>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</si>
  <si>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</si>
  <si>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</si>
  <si>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</si>
  <si>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</si>
  <si>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</si>
  <si>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</si>
  <si>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</si>
  <si>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</si>
  <si>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</si>
  <si>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</si>
  <si>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</si>
  <si>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</si>
  <si>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</si>
  <si>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</si>
  <si>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</si>
  <si>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</si>
  <si>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</si>
  <si>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</si>
  <si>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</si>
  <si>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</si>
  <si>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</si>
  <si>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</si>
  <si>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</si>
  <si>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BUCHA NYLON S-10</t>
  </si>
  <si>
    <t>BUCHA NYLON S-10 C/ PARAFUSO ACO ZINC ROSCA SOBERBA CAB CHATA   5,5 X 65MM</t>
  </si>
  <si>
    <t>BUCHA NYLON S-12 C/ PARAFUSO ACO ZINC CAB SEXTAVADA ROSCA SOBERBA 5/16" X 65MM</t>
  </si>
  <si>
    <t>BUCHA NYLON S-4</t>
  </si>
  <si>
    <t>BUCHA NYLON S-5</t>
  </si>
  <si>
    <t>BUCHA NYLON S-6 C/ PARAFUSO ACO ZINC CAB CHATA ROSCA SOBERBA 4,2 X 45MM</t>
  </si>
  <si>
    <t>BUCHA NYLON S-8</t>
  </si>
  <si>
    <t>BUCHA NYLON S-8 C/ PARAFUSO ACO ZINC CAB CHATA ROSCA SOBERBA   4,8 X 50MM</t>
  </si>
  <si>
    <t>BUCHA REDUCAO PVC ROSCAVEL 1 1/2" X 1"</t>
  </si>
  <si>
    <t>BUCHA REDUCAO PVC ROSCAVEL 3/4" X 1/2"</t>
  </si>
  <si>
    <t>BUCHA REDUCAO PVC ROSCAVEL, 1 1/2" X 3/4"</t>
  </si>
  <si>
    <t>BUCHA REDUCAO PVC ROSCAVEL, 1" X 1/2"</t>
  </si>
  <si>
    <t>BUCHA REDUCAO PVC, ROSCAVEL,  2"  X 1 1/2 "</t>
  </si>
  <si>
    <t>BUCHA REDUCAO PVC, ROSCAVEL, 1 1/2"  X1 1/4 "</t>
  </si>
  <si>
    <t>BUCHA REDUCAO PVC, ROSCAVEL, 1 1/4"  X 3/4 "</t>
  </si>
  <si>
    <t>BUCHA REDUCAO PVC, ROSCAVEL, 1 1/4" X 1 "</t>
  </si>
  <si>
    <t>BUCHA REDUCAO PVC, ROSCAVEL, 2"  X 1 "</t>
  </si>
  <si>
    <t>BUCHA REDUCAO PVC, ROSCAVEL, 2"  X 1 1/4 "</t>
  </si>
  <si>
    <t>BUCHA S 6</t>
  </si>
  <si>
    <t>CABECOTE PARA ENTRADA DE LINHA DE ALIMENTACAO PARA ELETRODUTO, EM LIGA DE</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</si>
  <si>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</si>
  <si>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</si>
  <si>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</si>
  <si>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</si>
  <si>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</si>
  <si>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</si>
  <si>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</si>
  <si>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</si>
  <si>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</si>
  <si>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EXTRA FLEXIVEL, ISOLACAO EM PVC, 16MM2 (P/ MAQUINA DE SOLDA)</t>
  </si>
  <si>
    <t>CABO DE COBRE EXTRA FLEXIVEL, ISOLACAO EM PVC, 25MM2 (P/ MAQUINA DE SOLDA)</t>
  </si>
  <si>
    <t>CABO DE COBRE EXTRA FLEXIVEL, ISOLACAO EM PVC, 35MM2 (P/ MAQUINA DE SOLDA)</t>
  </si>
  <si>
    <t>CABO DE COBRE EXTRA FLEXIVEL, ISOLACAO EM PVC, 50MM2 (P/ MAQUINA DE SOLDA)</t>
  </si>
  <si>
    <t>CABO DE COBRE EXTRA FLEXIVEL, ISOLACAO EM PVC, 70MM2 (P/ MAQUINA DE SOLDA)</t>
  </si>
  <si>
    <t>CABO DE COBRE EXTRA FLEXIVEL, ISOLACAO EM PVC, 95MM2 (P/ MAQUINA DE SOLDA)</t>
  </si>
  <si>
    <t>CABO DE COBRE ISOLAMENTO ANTI-CHAMA 0,6/1KV 16MM2 (1 CONDUTOR) TP SINTENAX PIRELLI OU EQUIV</t>
  </si>
  <si>
    <t>CABO DE COBRE ISOLAMENTO ANTI-CHAMA 0,6/1KV 240MM2 (1 CONDUTOR)TP SINTENAX PIRELLI OU EQUIV</t>
  </si>
  <si>
    <t>CABO DE COBRE ISOLAMENTO ANTI-CHAMA 0,6/1KV 35MM2 (1 CONDUTOR) TP SINTENAX PIRELLI OU EQUIV</t>
  </si>
  <si>
    <t>CABO DE COBRE ISOLAMENTO ANTI-CHAMA 0,6/1KV 95MM2 (1 CONDUTOR) TP SINTENAX PIRELLI OU EQUIV</t>
  </si>
  <si>
    <t>CABO DE COBRE ISOLAMENTO ANTI-CHAMA 450/750V 10MM2, TP PIRASTIC PIRELLI OU EQUIV</t>
  </si>
  <si>
    <t>CABO DE COBRE ISOLAMENTO ANTI-CHAMA 450/750V 3 X 10MM2, TP FICAP OU EQUIV</t>
  </si>
  <si>
    <t>CABO DE COBRE ISOLAMENTO ANTI-CHAMA 450/750V 3 X 16MM2, TP FICAP OU EQUIV</t>
  </si>
  <si>
    <t>CABO DE COBRE ISOLAMENTO ANTI-CHAMA 450/750V 3 X 25MM2, TP FICAP OU EQUIV</t>
  </si>
  <si>
    <t>CABO DE COBRE ISOLAMENTO ANTI-CHAMA 450/750V 4MM2, TP PIRASTIC PIRELLI OU EQUIV</t>
  </si>
  <si>
    <t>CABO DE COBRE ISOLAMENTO ANTI-CHAMA 450/750V 6MM2, TP PIRASTIC PIRELLI OU EQUIV</t>
  </si>
  <si>
    <t>CABO DE COBRE NU 10 MM2 MEIO-DURO</t>
  </si>
  <si>
    <t>CABO DE COBRE NU 150 MM2 MEIO-DURO</t>
  </si>
  <si>
    <t>CABO DE COBRE NU 16 MM2 MEIO-DURO</t>
  </si>
  <si>
    <t>CABO DE COBRE NU 185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</si>
  <si>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</si>
  <si>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</si>
  <si>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</si>
  <si>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</si>
  <si>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</si>
  <si>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</si>
  <si>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25MM2, BLINDADO, ISOLACAO 6/10 KV EPR, COBERTURA EM PVC</t>
  </si>
  <si>
    <t>CABO DE COBRE UNIPOLAR 70 MM2, BLINDADO, ISOLACAO 12/20 KV EPR, COBERTURA EM</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</si>
  <si>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</si>
  <si>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</si>
  <si>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</si>
  <si>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</si>
  <si>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</si>
  <si>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</si>
  <si>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</si>
  <si>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</si>
  <si>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</si>
  <si>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</si>
  <si>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</si>
  <si>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</si>
  <si>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</si>
  <si>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</si>
  <si>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</si>
  <si>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</si>
  <si>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</si>
  <si>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</si>
  <si>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</si>
  <si>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</si>
  <si>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</si>
  <si>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</si>
  <si>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</si>
  <si>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</si>
  <si>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</si>
  <si>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</si>
  <si>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</si>
  <si>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</si>
  <si>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CADASTRISTA DE USUARIOS</t>
  </si>
  <si>
    <t>CADEADO ACO GRAFITADO OXIDADO ENVERNIZADO 45MM</t>
  </si>
  <si>
    <t>CADEADO DE LATAO (PADRAO COMUM), H = 25 MM</t>
  </si>
  <si>
    <t>CADEIRA SUSPENSA MANUAL / BALANCIM INDIVIDUAL (NBR 14751)</t>
  </si>
  <si>
    <t>CADERNETA DE TOPOGRAFO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</si>
  <si>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</si>
  <si>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</si>
  <si>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</si>
  <si>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</si>
  <si>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</si>
  <si>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</si>
  <si>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</si>
  <si>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</si>
  <si>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</si>
  <si>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</si>
  <si>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</si>
  <si>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</si>
  <si>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PASSAGEM N 1 PADRAO TELEBRAS DIM 10 X10 X 5CM EM CHAPA DE ACO GALV</t>
  </si>
  <si>
    <t>CAIXA DE PASSAGEM N 3 PADRAO TELEBRAS DIM 40 X 40 X 12CM EM CHAPA DE ACO GALV</t>
  </si>
  <si>
    <t>CAIXA DE PASSAGEM N 4 PADRAO TELEBRAS DIM 60 X 60 X 12CM EM CHAPA DE ACO GALV</t>
  </si>
  <si>
    <t>CAIXA DE PASSAGEM N 5 PADRAO TELEBRAS DIM 80 X 80 X 12CM EM CHAPA DE ACO GALV</t>
  </si>
  <si>
    <t>CAIXA DE PASSAGEM N 6 PADRAO TELEBRAS DIM 120 X 120 X 12CM EM CHAPA DE ACO GALV</t>
  </si>
  <si>
    <t>CAIXA DE PASSAGEM OCTOGONAL 4" X 4" FUNDO MOVEL, EM CHAPA GALVANIZADA"</t>
  </si>
  <si>
    <t>CAIXA DE PASSAGEM P/ TELEFONE EM CHAPA DE ACO GALV 150 X 150 X 15CM</t>
  </si>
  <si>
    <t>CAIXA DE PASSAGEM P/ TELEFONE EM CHAPA DE ACO GALV 200 X 200 X 15CM</t>
  </si>
  <si>
    <t>CAIXA DE PASSAGEM P/ TELEFONE EM CHAPA DE ACO GALV 200 X 200 X 21,8CM</t>
  </si>
  <si>
    <t>CAIXA DE PASSAGEM P/ TELEFONE EM CHAPA DE ACO GALV 60 X 60 X 15CM</t>
  </si>
  <si>
    <t>CAIXA DE PASSAGEM P/ TELEFONE EM CHAPA DE ACO GALV 80 X 80 X 15CM</t>
  </si>
  <si>
    <t>CAIXA DE PASSAGEM 3" X 3" SEXTAVADA EM FERRO GALV"</t>
  </si>
  <si>
    <t>CAIXA DE PASSAGEM 4" X 2" EM FERRO GALV"</t>
  </si>
  <si>
    <t>CAIXA DE PASSAGEM 4" X 4" EM FERRO GALV"</t>
  </si>
  <si>
    <t>CAIXA DE PROTECAO P/ MEDIDOR HORO-SAZONAL EM CHAPA DE ALUMINIO DE 3MM</t>
  </si>
  <si>
    <t>CAIXA DE PROTECAO P/ MEDIDOR MONOFASICO E DISJUNTOR EM CHAPA ALUMINIO 3MM</t>
  </si>
  <si>
    <t>CAIXA DE PROTECAO P/ MEDIDOR MONOFASICO E DISJUNTOR EM CHAPA DE FERRO GALV</t>
  </si>
  <si>
    <t>CAIXA DE PROTECAO P/ MEDIDOR TRIFASICO E DISJUNTOR EM CHAPA DE ALUMINIO 3MM</t>
  </si>
  <si>
    <t>CAIXA DE PROTECAO P/ TRANSFORMADOR DE CORRENTE EM CHAPA DE ALUMINIO DE 3MM</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</si>
  <si>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</si>
  <si>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</si>
  <si>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</si>
  <si>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</si>
  <si>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</si>
  <si>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</si>
  <si>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PARA HIDROMETRO CONCRETO PRE MOLDADO</t>
  </si>
  <si>
    <t>CAIXA PASSAGEM METALICA 15 X 15 X 10CM P/ INST ELETRICA</t>
  </si>
  <si>
    <t>CAIXA PASSAGEM METALICA 25 X 25 X 10CM P/ INST ELETRICA</t>
  </si>
  <si>
    <t>CAIXA PASSAGEM METALICA 35 X 35 X 12CM P/ INST ELETRICA</t>
  </si>
  <si>
    <t>CAIXA PVC OCTOGONAL - 4"</t>
  </si>
  <si>
    <t>CAIXA PVC OCTOGONAL 3" X 3"</t>
  </si>
  <si>
    <t>CAIXA PVC 4" X 2" P/ ELETRODUTO "</t>
  </si>
  <si>
    <t>CAIXA PVC 4" X 4" P/ ELETRODUTO "</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</si>
  <si>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</si>
  <si>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</si>
  <si>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</si>
  <si>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</si>
  <si>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</si>
  <si>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TAMPA CEGA QUADRADA BRANCA</t>
  </si>
  <si>
    <t>CAIXA SIFONADA PVC, 250 X 230 X 75 MM, COM TAMPA E PORTA TAMPA QUADRADA BRANCA</t>
  </si>
  <si>
    <t>CAIXA TP "J" OU EQUIV CONCESSIONARIA LOCAL"</t>
  </si>
  <si>
    <t>CAIXA TP "L" OU EQUIV CONCESSIONARIA LOCAL"</t>
  </si>
  <si>
    <t>CAIXA 20 X 26CM PADRAO LIGHT T-1 PAINEL</t>
  </si>
  <si>
    <t>CAIXA 46 X 66CM PADRAO LIGHT T-3 PAINEL</t>
  </si>
  <si>
    <t>CAIXILHO FIXO ALUMINIO SERIE 25 COMPLETO 60 X 80CM</t>
  </si>
  <si>
    <t>CAIXILHO FIXO ALUMINIO 60 X 80 CM COMPLETO</t>
  </si>
  <si>
    <t>CAL HIDRATADA CH-I PARA ARGAMASSAS</t>
  </si>
  <si>
    <t>CAL HIDRATADA PARA PINTURA</t>
  </si>
  <si>
    <t>CAL VIRGEM COMUM PARA ARGAMASSAS (NBR 6453)</t>
  </si>
  <si>
    <t>CALCETEIRO</t>
  </si>
  <si>
    <t>CALCO/PRENDEDOR LATAO CROMADO P/ PORTA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</si>
  <si>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</si>
  <si>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</si>
  <si>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</si>
  <si>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</si>
  <si>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</si>
  <si>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</si>
  <si>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</si>
  <si>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</si>
  <si>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</si>
  <si>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</si>
  <si>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</si>
  <si>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</si>
  <si>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CAMINHAO PIPA 10.000L  C/ BARRA ESPARGIDORA (INCL MANUT/OPERACAO)</t>
  </si>
  <si>
    <t>CAMINHONETE COM MOTOR A DIESEL, POTENCIA 180 CV, CABINE DUPLA, 4X4</t>
  </si>
  <si>
    <t>CAMPAINHA ALTA POTENCIA 110V REF. 41418 - PIAL</t>
  </si>
  <si>
    <t>CANALETA ALUMINIO 1 X 1CM P/ PORTA /JANELA CORRER</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</si>
  <si>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</si>
  <si>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</si>
  <si>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</si>
  <si>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</si>
  <si>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</si>
  <si>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</si>
  <si>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</si>
  <si>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</si>
  <si>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</si>
  <si>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</si>
  <si>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</si>
  <si>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</si>
  <si>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"U" ALUMINIO ABAS IGUAIS 1 ", E = 3/32 "</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</si>
  <si>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</si>
  <si>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</si>
  <si>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</si>
  <si>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</si>
  <si>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</si>
  <si>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</si>
  <si>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</si>
  <si>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</si>
  <si>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</si>
  <si>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</si>
  <si>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</si>
  <si>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</si>
  <si>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</si>
  <si>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</si>
  <si>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</si>
  <si>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</si>
  <si>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</si>
  <si>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</si>
  <si>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</si>
  <si>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</si>
  <si>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</si>
  <si>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</si>
  <si>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</si>
  <si>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</si>
  <si>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</si>
  <si>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</si>
  <si>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</si>
  <si>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</si>
  <si>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</si>
  <si>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</si>
  <si>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</si>
  <si>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ROSCAVEL, 4",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</si>
  <si>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</si>
  <si>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</si>
  <si>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</si>
  <si>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</si>
  <si>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</si>
  <si>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</si>
  <si>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PARA TUBO LEVE, DN 200 MM, LINHA LEVE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</si>
  <si>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</si>
  <si>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</si>
  <si>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</si>
  <si>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</si>
  <si>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</si>
  <si>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</si>
  <si>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</si>
  <si>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</si>
  <si>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</si>
  <si>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</si>
  <si>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</si>
  <si>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</si>
  <si>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</si>
  <si>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</si>
  <si>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</si>
  <si>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CAPIM BRAQUIARIA DECUMBENS/ BRAQUIARINHA, VC *70*% MINIMO</t>
  </si>
  <si>
    <t>CARPINTEIRO DE FORMAS</t>
  </si>
  <si>
    <t>CARRANCA FERRO CROMADO 40MM</t>
  </si>
  <si>
    <t>CARRINHO DE MAO DE ACO CAPACIDADE 50 A 60 L, PNEU COM CAMARA</t>
  </si>
  <si>
    <t>CASCALHO DE CAVA</t>
  </si>
  <si>
    <t>CASCALHO DE RIO</t>
  </si>
  <si>
    <t>CASCALHO LAVADO</t>
  </si>
  <si>
    <t>CHAPA ACO GROSSA PRETA 1"(25,40MM) 199,87KG/M2</t>
  </si>
  <si>
    <t>CHAPA CIMENTICIA LISA, PRENSADA, DE FIBROCIMENTO, E = 6 MM, DE 1,2 X 3,0 M (SEM AMIANTO)</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</si>
  <si>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</si>
  <si>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</si>
  <si>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</si>
  <si>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</si>
  <si>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</si>
  <si>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</si>
  <si>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</si>
  <si>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</si>
  <si>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</si>
  <si>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</si>
  <si>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</si>
  <si>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</si>
  <si>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</si>
  <si>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</si>
  <si>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</si>
  <si>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</si>
  <si>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</si>
  <si>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</si>
  <si>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</si>
  <si>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</si>
  <si>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</si>
  <si>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</si>
  <si>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</si>
  <si>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</si>
  <si>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</si>
  <si>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</si>
  <si>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</si>
  <si>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</si>
  <si>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</si>
  <si>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</si>
  <si>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</si>
  <si>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</si>
  <si>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</si>
  <si>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</si>
  <si>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</si>
  <si>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</si>
  <si>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</si>
  <si>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</si>
  <si>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</si>
  <si>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</si>
  <si>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</si>
  <si>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</si>
  <si>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</si>
  <si>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</si>
  <si>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</si>
  <si>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GALV PLANA 19GSG 1,158MM 9,307KG/M2</t>
  </si>
  <si>
    <t>CHAPA GALV PLANA 30GSG 0,399MM 3,204KG/M2</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</si>
  <si>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</si>
  <si>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</si>
  <si>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</si>
  <si>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</si>
  <si>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COMPENSADORA TRIFASICA P/ MOTOR 15CV (380V) C/ FUSIVEL DIAZED 50A</t>
  </si>
  <si>
    <t>CHAVE COMPENSADORA TRIFASICA P/ MOTOR 150CV (380V) C/ FUSIVEL NH 315A</t>
  </si>
  <si>
    <t>CHAVE COMPENSADORA TRIFASICA P/ MOTOR 40CV (380V) C/ FUSIVEL NH 100A</t>
  </si>
  <si>
    <t>CHAVE COMPENSADORA TRIFASICA P/ MOTOR 75CV (380V) C/ FUSIVEL NH 160A</t>
  </si>
  <si>
    <t>CHAVE COMUTADORA REFORCADA TIPO FACA C/ BASE DE MARMORE 1 X 30A/250V (1 POLO)</t>
  </si>
  <si>
    <t>CHAVE COMUTADORA REFORCADA TIPO FACA C/ BASE DE MARMORE 3 X 60A/250V (3</t>
  </si>
  <si>
    <t>CHAVE ELETRICA TRIPOLAR BLINDADA DE 30 A / 250 V</t>
  </si>
  <si>
    <t>CHAVE ESTRELA TRIANGULO TRIFASICA P/ MOTOR 15CV (380V) P/ FUSIVEL DIAZED 35A</t>
  </si>
  <si>
    <t>CHAVE FACA BIPOLAR C/ BASE DE ARDOSIA P/ FUSIVEIS CARTUCHO 60A/250V</t>
  </si>
  <si>
    <t>CHAVE FACA BIPOLAR C/ BASE DE ARDOSIA/MARMORE P/ FUSIVEIS CARTUCHO 30A/250V</t>
  </si>
  <si>
    <t>CHAVE FACA MONOPOLAR BLINDADA 30A/250V</t>
  </si>
  <si>
    <t>CHAVE FACA TRIPOLAR C/BASE DE ARDOSIA/MARMORE 100A/500V</t>
  </si>
  <si>
    <t>CHAVE FACA TRIPOLAR C/BASE DE ARDOSIA/MARMORE 30A/250V</t>
  </si>
  <si>
    <t>CHAVE FACA TRIPOLAR C/BASE DE ARDOSIA/MARMORE 60A/250V</t>
  </si>
  <si>
    <t>CHAVE FACA TRIPOLAR C/BASE DE ARDOSIA/MARMORE 60A/500V</t>
  </si>
  <si>
    <t>CHAVE FUSIVEL DE DISTRIBUICAO 15,0KV/100A</t>
  </si>
  <si>
    <t>CHAVE FUSIVEL DE DISTRIBUICAO 34,5KV/100A</t>
  </si>
  <si>
    <t>CHAVE P/ TAMPAO PVC EB- 644 3/8"</t>
  </si>
  <si>
    <t>CHAVE PARTIDA DIRETA TRIFASICA P/ MOTOR 10CV-220V C/ FUSIVEL DIAZED 63A</t>
  </si>
  <si>
    <t>CHAVE PARTIDA DIRETA TRIFASICA P/ MOTOR 30CV-220V C/ FUSIVEL NH 160A</t>
  </si>
  <si>
    <t>CHAVE PARTIDA DIRETA TRIFASICA P/ MOTOR 5CV-220V C/ FUSIVEL DIAZED 35A</t>
  </si>
  <si>
    <t>CHAVE PARTIDA DIRETA TRIFASICA P/ MOTOR 5CV-380V C/ FUSIVEL DIAZED 20A</t>
  </si>
  <si>
    <t>CHAVE REVERSORA BLINDADA 30A/500V ELETROMAR OU EQUIV</t>
  </si>
  <si>
    <t>CHAVE REVERSORA TRIFASICA BLINDADA 30A, 250V</t>
  </si>
  <si>
    <t>CHAVE SECCIONADORA TRIPOLAR, ABERTURA EM CARGA 15KV, 400A , C/ PUNHO</t>
  </si>
  <si>
    <t>CHUMBADOR DE ACO 5/8" X 200MM C/ ROSCA E PORCA</t>
  </si>
  <si>
    <t>CHUMBADOR DE ACO, DIAMETRO 1/2", COMPRIMENTO 75 MM</t>
  </si>
  <si>
    <t>CHUMBADOR DE ACO, DIAMETRO 5/8", COMPRIMENTO 6", COM PORCA</t>
  </si>
  <si>
    <t>CHUMBADOR OMEGA C/PARAFUSO OM1404 1/4"</t>
  </si>
  <si>
    <t>CHUVEIRO COMUM EM PLASTICO BRANCO, COM CANO, 3 TEMPERATURAS, 5500 W (110/220 V)</t>
  </si>
  <si>
    <t>CHUVEIRO COMUM EM PLASTICO CROMADO, COM CANO, 4 TEMPERATURAS (110/220 V)</t>
  </si>
  <si>
    <t>CHUVEIRO PLASTICO BRANCO SIMPLES 5 '' PARA ACOPLAR EM HASTE 1/2 ", AGUA FRIA</t>
  </si>
  <si>
    <t>CIGARRA DE EMBUTIR 110/220V TIPO SILENTOQUE PIAL OU EQUIV</t>
  </si>
  <si>
    <t>CIMENTO ASFALTICO DE PETROLEO A GRANEL (CAP) 30/45 (COM ICMS)</t>
  </si>
  <si>
    <t>CIMENTO ASFALTICO DE PETROLEO A GRANEL (CAP) 50/70 (COM ICMS)</t>
  </si>
  <si>
    <t>T</t>
  </si>
  <si>
    <t>CIMENTO IMPERMEABILIZANTE DE PEGA ULTRARRAPIDA PARA TAMPONAMENTOS</t>
  </si>
  <si>
    <t>CIMENTO PORTLAND COMPOSTO CP II-32 (SACO DE 50 KG)</t>
  </si>
  <si>
    <t>50KG</t>
  </si>
  <si>
    <t>CIMENTO PORTLAND DE ALTO FORNO (AF) CP III-32</t>
  </si>
  <si>
    <t>CIMENTO PORTLAND ESTRUTURAL BRANCO CPB-32</t>
  </si>
  <si>
    <t>CIMENTO PORTLAND POZOLANICO CP IV- 32</t>
  </si>
  <si>
    <t>CIMENTO PORTLAND POZOLANICO CP IV-32</t>
  </si>
  <si>
    <t>COBRE ELETROLITICO EM BARRA OU CHAPA</t>
  </si>
  <si>
    <t>COLA A BASE DE RESINA SINTETICA PARA CHAPA DE LAMINADO MELAMINICO</t>
  </si>
  <si>
    <t>COLA BRANCA BASE PVA</t>
  </si>
  <si>
    <t>COLHER DE PEDREIRO FORJADA 8 " CANTO REDONDO, CABO DE MADEIRA</t>
  </si>
  <si>
    <t>COMPACTADOR SOLOS PNEUMÁTICO TIPO SAPO ATE 35KG TIPO CLOZIRONE OU EQUIV</t>
  </si>
  <si>
    <t>COMPRESSOR DE AR DIESEL REBOCAVEL 125 A 134PCM</t>
  </si>
  <si>
    <t>COMPRESSOR DE AR DIESEL REBOCAVEL 160 A 170PCM C/ 1 MARTELETE ROMPEDOR</t>
  </si>
  <si>
    <t>COMPRESSOR DE AR DIESEL REBOCAVEL 160PCM</t>
  </si>
  <si>
    <t>COMPRESSOR DE AR DIESEL REBOCAVEL 250 A 275PCM</t>
  </si>
  <si>
    <t>COMPRESSOR DE AR DIESEL REBOCAVEL 365PCM</t>
  </si>
  <si>
    <t>COMPRESSOR DE AR DIESEL REBOCAVEL 600PCM</t>
  </si>
  <si>
    <t>COMPRESSOR DE AR REBOCÁVEL COM MOTOR DIESEL, 250 PCM - (LOCAÇÃO)</t>
  </si>
  <si>
    <t>CONDULETE DE ALUMINIO TIPO B, PARA ELETRODUTO ROSCAVEL DE 1", COM TAMPA CEGA</t>
  </si>
  <si>
    <t>CONDULETE DE ALUMINIO TIPO C, PARA ELETRODUTO ROSCAVEL DE 1", COM TAMPA CEGA</t>
  </si>
  <si>
    <t>CONDULETE DE ALUMINIO TIPO C, PARA ELETRODUTO ROSCAVEL DE 4", COM TAMPA CEGA</t>
  </si>
  <si>
    <t>CONDULETE DE ALUMINIO TIPO E, PARA ELETRODUTO ROSCAVEL DE 1", COM TAMPA CEGA</t>
  </si>
  <si>
    <t>CONDULETE DE ALUMINIO TIPO E, PARA ELETRODUTO ROSCAVEL DE 2", COM TAMPA CEGA</t>
  </si>
  <si>
    <t>CONDULETE DE ALUMINIO TIPO E, PARA ELETRODUTO ROSCAVEL DE 3", COM TAMPA CEGA</t>
  </si>
  <si>
    <t>CONDULETE DE ALUMINIO TIPO E, PARA ELETRODUTO ROSCAVEL DE 4",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</si>
  <si>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</si>
  <si>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</si>
  <si>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</si>
  <si>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LR, PARA ELETRODUTO ROSCAVEL DE 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</si>
  <si>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</si>
  <si>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</si>
  <si>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</si>
  <si>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</si>
  <si>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</si>
  <si>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</si>
  <si>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</si>
  <si>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COM TAMPA CEGA</t>
  </si>
  <si>
    <t>CONDULETE DE ALUMINIO TIPO X, PARA ELETRODUTO ROSCAVEL DE 2", COM TAMPA CEGA</t>
  </si>
  <si>
    <t>CONDULETE DE ALUMINIO TIPO X, PARA ELETRODUTO ROSCAVEL DE 3", COM TAMPA CEGA</t>
  </si>
  <si>
    <t>CONDULETE DE ALUMINIO TIPO X, PARA ELETRODUTO ROSCAVEL DE 4", COM TAMPA CEGA</t>
  </si>
  <si>
    <t>CONDULETE PVC TIPO "B" D = 1/2" S/TAMPA"</t>
  </si>
  <si>
    <t>CONDULETE PVC TIPO "B" D = 3/4" S/TAMPA"</t>
  </si>
  <si>
    <t>CONDULETE PVC TIPO "LB" D = 1/2" S/TAMPA"</t>
  </si>
  <si>
    <t>CONDULETE PVC TIPO "LB" D = 1" S/TAMPA"</t>
  </si>
  <si>
    <t>CONDULETE PVC TIPO "LB" D = 3/4" S/TAMPA"</t>
  </si>
  <si>
    <t>CONDULETE PVC TIPO "LL" D = 1/2" S/TAMPA"</t>
  </si>
  <si>
    <t>CONDULETE PVC TIPO "LL" D = 1" S/TAMPA"</t>
  </si>
  <si>
    <t>CONDULETE PVC TIPO "LL" D = 3/4" S/TAMPA"</t>
  </si>
  <si>
    <t>CONDULETE PVC TIPO "TA" D = 3/4" S/TAMPA"</t>
  </si>
  <si>
    <t>CONDULETE PVC TIPO "TB" D = 1/2" S/TAMPA"</t>
  </si>
  <si>
    <t>CONDULETE PVC TIPO "TB" D = 3/4" S/TAMPA"</t>
  </si>
  <si>
    <t>CONDULETE PVC TIPO "XA" D = 3/4" S/TAMPA"</t>
  </si>
  <si>
    <t>CONE DE SINALIZACAO  EM PVC FLEXIVEL (NBR 15071) H = 70 / 76 CM</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</si>
  <si>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</si>
  <si>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</si>
  <si>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</si>
  <si>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</si>
  <si>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</si>
  <si>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</si>
  <si>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</si>
  <si>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</si>
  <si>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</si>
  <si>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</si>
  <si>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</si>
  <si>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</si>
  <si>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</si>
  <si>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</si>
  <si>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</si>
  <si>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</si>
  <si>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</si>
  <si>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</si>
  <si>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</si>
  <si>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</si>
  <si>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</si>
  <si>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</si>
  <si>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</si>
  <si>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ARSTOP P/ AR CONDICIONADO C/ DISJUNTOR 20A</t>
  </si>
  <si>
    <t>CONJUNTO ARSTOP P/ AR CONDICIONADO C/ DISJUNTOR 25A</t>
  </si>
  <si>
    <t>CONJUNTO CONDULETE PVC TIPO "C" C/ 1 INTERRUPTOR BIPOLAR + TAMPA"</t>
  </si>
  <si>
    <t>CONJUNTO CONDULETE PVC TIPO "C" C/ 1 TOMADA 2P + T  INCLUSIVE TAMPA"</t>
  </si>
  <si>
    <t>CONJUNTO CONDULETE PVC TIPO "C" C/ 2 INTERRUPTORES SIMPLES + TAMPA"</t>
  </si>
  <si>
    <t>CONJUNTO CONDULETE PVC TIPO "C" C/ 2 TOMADAS UNIVERSAL 2P + TAMPA"</t>
  </si>
  <si>
    <t>CONTRA PORCA SEXTAVADA H = 35MM</t>
  </si>
  <si>
    <t>COPIA HELIOGRAFICA</t>
  </si>
  <si>
    <t>CORANTE LIQUIDO PARA TINTA PVA, BISNAGA 50 ML</t>
  </si>
  <si>
    <t>CORDA DE POLIAMIDA 12 MM TIPO BOMBEIRO, PARA TRABALHO EM ALTURA</t>
  </si>
  <si>
    <t>100M</t>
  </si>
  <si>
    <t>CORDEL DETONANTE, NP 05 G/M</t>
  </si>
  <si>
    <t>CORDEL DETONANTE, NP 10 G/M</t>
  </si>
  <si>
    <t>CORRENTE DE FERRO E = 1/2''</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</si>
  <si>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</si>
  <si>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</si>
  <si>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</si>
  <si>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</si>
  <si>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</si>
  <si>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</si>
  <si>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</si>
  <si>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</si>
  <si>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</si>
  <si>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</si>
  <si>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</si>
  <si>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</si>
  <si>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</si>
  <si>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</si>
  <si>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</si>
  <si>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</si>
  <si>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</si>
  <si>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</si>
  <si>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</si>
  <si>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</si>
  <si>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</si>
  <si>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</si>
  <si>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</si>
  <si>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</si>
  <si>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</si>
  <si>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</si>
  <si>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</si>
  <si>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</si>
  <si>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</si>
  <si>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</si>
  <si>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</si>
  <si>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</si>
  <si>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</si>
  <si>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</si>
  <si>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</si>
  <si>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1/2" X 1"</t>
  </si>
  <si>
    <t>COTOVELO 90 GRAUS DE FERRO GALVANIZADO, COM ROSCA BSP, DE 1 1/2" X 3/4"</t>
  </si>
  <si>
    <t>COTOVELO 90 GRAUS DE FERRO GALVANIZADO, COM ROSCA BSP, DE 1 1/4"</t>
  </si>
  <si>
    <t>COTOVELO 90 GRAUS DE FERRO GALVANIZADO, COM ROSCA BSP, DE 1 1/4" X 1"</t>
  </si>
  <si>
    <t>COTOVELO 90 GRAUS DE FERRO GALVANIZADO, COM ROSCA BSP, DE 1/2"</t>
  </si>
  <si>
    <t>COTOVELO 90 GRAUS DE FERRO GALVANIZADO, COM ROSCA BSP, DE 1"</t>
  </si>
  <si>
    <t>COTOVELO 90 GRAUS DE FERRO GALVANIZADO, COM ROSCA BSP, DE 1" X 1/2"</t>
  </si>
  <si>
    <t>COTOVELO 90 GRAUS DE FERRO GALVANIZADO, COM ROSCA BSP, DE 1" X 3/4"</t>
  </si>
  <si>
    <t>COTOVELO 90 GRAUS DE FERRO GALVANIZADO, COM ROSCA BSP, DE 2 1/2"</t>
  </si>
  <si>
    <t>COTOVELO 90 GRAUS DE FERRO GALVANIZADO, COM ROSCA BSP, DE 2 1/2" X 2"</t>
  </si>
  <si>
    <t>COTOVELO 90 GRAUS DE FERRO GALVANIZADO, COM ROSCA BSP, DE 2"</t>
  </si>
  <si>
    <t>COTOVELO 90 GRAUS DE FERRO GALVANIZADO, COM ROSCA BSP, DE 2" X 1 1/2"</t>
  </si>
  <si>
    <t>COTOVELO 90 GRAUS DE FERRO GALVANIZADO, COM ROSCA BSP, DE 3/4"</t>
  </si>
  <si>
    <t>COTOVELO 90 GRAUS DE FERRO GALVANIZADO, COM ROSCA BSP, DE 3/4" X 1/2"</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</si>
  <si>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</si>
  <si>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</si>
  <si>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</si>
  <si>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</si>
  <si>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</si>
  <si>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</si>
  <si>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</si>
  <si>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</si>
  <si>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</si>
  <si>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CREMONA LATAO CROMADO OU POLIDO - COMPLETA C/ VARA H =1,20M</t>
  </si>
  <si>
    <t>CREMONA LATAO CROMADO OU POLIDO - COMPLETA C/ VARA H =1,50M</t>
  </si>
  <si>
    <t>CREMONA LATAO CROMADO 113 X 40 X 35MM (NAO INCL VARA FERRO)</t>
  </si>
  <si>
    <t>CRIVO FOFO FLANGE PN-10 DN  80</t>
  </si>
  <si>
    <t>CRIVO FOFO FLANGE PN-10 DN 150</t>
  </si>
  <si>
    <t>CRIVO FOFO FLANGE PN-10 DN 200</t>
  </si>
  <si>
    <t>CRIVO FOFO FLANGE PN-10 DN 250</t>
  </si>
  <si>
    <t>CRIVO FOFO FLANGE PN-10 DN 300</t>
  </si>
  <si>
    <t>CRIVO FOFO FLANGE PN-10 DN 350</t>
  </si>
  <si>
    <t>CRIVO FOFO FLANGE PN-10 DN 400</t>
  </si>
  <si>
    <t>CRIVO FOFO FLANGE PN-10 DN 450</t>
  </si>
  <si>
    <t>CRIVO FOFO FLANGE PN-10 DN 500</t>
  </si>
  <si>
    <t>CRIVO FOFO FLANGE PN-10 DN 600</t>
  </si>
  <si>
    <t>CRIVO FOFO FLANGE, PN-10, DN = 100 MM</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</si>
  <si>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</si>
  <si>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</si>
  <si>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</si>
  <si>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</si>
  <si>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</si>
  <si>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</si>
  <si>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</si>
  <si>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</si>
  <si>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</si>
  <si>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DE LEI, COMPRIM= 2,4M SECAO TRANSVERSAL 90 X 115MM</t>
  </si>
  <si>
    <t>CRUZETA DE REDUCAO PVC PBA, JE, BBBB, DN 75 X 50 / DE 85 X 60 MM (NBR 5647)</t>
  </si>
  <si>
    <t>CRUZETA PARA ESCORA METALICA (LOCACAO) (COLETADO CAIXA)</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</si>
  <si>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</si>
  <si>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</si>
  <si>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</si>
  <si>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</si>
  <si>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</si>
  <si>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CUMEEIRA ALUMINIO ONDULADA, COMPRIMENTO = *1,12* M, E = 0,8 MM</t>
  </si>
  <si>
    <t>CURVA CPVC, 90 GRAUS, SOLDAVEL, 22 MM, PARA AGUA QUENTE</t>
  </si>
  <si>
    <t>CURVA CPVC, 90 GRAUS, SOLDAVEL, 28 MM, PARA AGUA QUENTE</t>
  </si>
  <si>
    <t>CURVA CPVC, 90 GRAUS, SOLDAVEL,15 MM, PARA AGUA QUENTE</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</si>
  <si>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</si>
  <si>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</si>
  <si>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</si>
  <si>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</si>
  <si>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</si>
  <si>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</si>
  <si>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</si>
  <si>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</si>
  <si>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</si>
  <si>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</si>
  <si>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</si>
  <si>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</si>
  <si>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</si>
  <si>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</si>
  <si>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</si>
  <si>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</si>
  <si>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</si>
  <si>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</si>
  <si>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90º, ROSCAVEL, DE 1/2, PARA ELETRODUTO</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</si>
  <si>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</si>
  <si>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</si>
  <si>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</si>
  <si>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</si>
  <si>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</si>
  <si>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</si>
  <si>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</si>
  <si>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</si>
  <si>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</si>
  <si>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</si>
  <si>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</si>
  <si>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</si>
  <si>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FERRO GALVANIZADO 90G ROSCA FEMEA REF. 1 1/2"</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</si>
  <si>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</si>
  <si>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</si>
  <si>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</si>
  <si>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</si>
  <si>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</si>
  <si>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200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</si>
  <si>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</si>
  <si>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</si>
  <si>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</si>
  <si>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</si>
  <si>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</si>
  <si>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</si>
  <si>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</si>
  <si>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</si>
  <si>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</si>
  <si>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</si>
  <si>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</si>
  <si>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</si>
  <si>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</si>
  <si>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</si>
  <si>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</si>
  <si>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</si>
  <si>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</si>
  <si>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</si>
  <si>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135G 1 1/2" P/ ELETRODUTO ROSCAVEL</t>
  </si>
  <si>
    <t>CURVA PVC 135G 1 1/4" P/ ELETRODUTO ROSCAVEL</t>
  </si>
  <si>
    <t>CURVA PVC 135G 1/2" P/ ELETRODUTO ROSCAVEL</t>
  </si>
  <si>
    <t>CURVA PVC 135G 1" P/ ELETRODUTO ROSCAVEL</t>
  </si>
  <si>
    <t>CURVA PVC 135G 2 1/2" P/ ELETRODUTO ROSCAVEL</t>
  </si>
  <si>
    <t>CURVA PVC 135G 2" P/ ELETRODUTO ROSCAVEL</t>
  </si>
  <si>
    <t>CURVA PVC 135G 3" P/ ELETRODUTO ROSCAVEL</t>
  </si>
  <si>
    <t>CURVA PVC 135G 4" P/ ELETRODUTO ROSCAVEL</t>
  </si>
  <si>
    <t>CURVA PVC 180G 1.1/2" P/ ELETRODUTO ROSCAVEL</t>
  </si>
  <si>
    <t>CURVA PVC 180G 3/4" P/ ELETRODUTO ROSCAVEL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</si>
  <si>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</si>
  <si>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</si>
  <si>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</si>
  <si>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</si>
  <si>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</si>
  <si>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</si>
  <si>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90G P/ ELETRODUTO ROSCAVEL 1 1/4"</t>
  </si>
  <si>
    <t>CURVA PVC 90G P/ ELETRODUTO ROSCAVEL 1"</t>
  </si>
  <si>
    <t>CURVA PVC 90G P/ ELETRODUTO ROSCAVEL 2 1/2"</t>
  </si>
  <si>
    <t>CURVA PVC 90G P/ ELETRODUTO ROSCAVEL 2"</t>
  </si>
  <si>
    <t>CURVA PVC 90G P/ ELETRODUTO ROSCAVEL 3"</t>
  </si>
  <si>
    <t>CURVA PVC, PB, JE, 45 GRAUS, DN 100 MM, PARA REDE COLETORA ESGOTO (NBR 10569)</t>
  </si>
  <si>
    <t>CURVA PVC, PB, JE, 45 GRAUS, DN 125 MM, PARA REDE COLETORA ESGOTO (NBR 10569)</t>
  </si>
  <si>
    <t>CURVA PVC, PB, JE, 45 GRAUS, DN 150 MM, PARA REDE COLETORA ESGOTO (NBR 10569)</t>
  </si>
  <si>
    <t>CURVA PVC, PB, JE, 45 GRAUS, DN 200 MM, PARA REDE COLETORA ESGOTO (NBR 10569)</t>
  </si>
  <si>
    <t>CURVA PVC, PB, JE, 45 GRAUS, DN 250 MM, PARA REDE COLETORA ESGOTO (NBR 10569)</t>
  </si>
  <si>
    <t>CURVA PVC, PB, JE, 45 GRAUS, DN 300 MM, PARA REDE COLETORA ESGOTO (NBR 10569)</t>
  </si>
  <si>
    <t>CURVA PVC, PB, JE, 45 GRAUS, DN 400 MM, PARA REDE COLETORA ESGOTO (NBR 10569)</t>
  </si>
  <si>
    <t>CURVA PVC, PB, JE, 90 GRAUS, DN 100 MM, PARA REDE COLETORA ESGOTO (NBR 10569)</t>
  </si>
  <si>
    <t>CURVA PVC, PB, JE, 90 GRAUS, DN 125 MM, PARA REDE COLETORA ESGOTO (NBR 10569)</t>
  </si>
  <si>
    <t>CURVA PVC, PB, JE, 90 GRAUS, DN 150 MM, PARA REDE COLETORA ESGOTO (NBR 10569)</t>
  </si>
  <si>
    <t>CURVA PVC, PB, JE, 90 GRAUS, DN 200 MM, PARA REDE COLETORA ESGOTO (NBR 10569)</t>
  </si>
  <si>
    <t>CURVA PVC, PB, JE, 90 GRAUS, DN 250 MM, PARA REDE COLETORA ESGOTO (NBR 10569)</t>
  </si>
  <si>
    <t>CURVA PVC, PB, JE, 90 GRAUS, DN 300 MM, PARA REDE COLETORA ESGOTO (NBR 10569)</t>
  </si>
  <si>
    <t>CURVA PVC, PB, JE, 90 GRAUS, DN 350 MM, PARA REDE COLETORA ESGOTO (NBR 10569)</t>
  </si>
  <si>
    <t>CURVA PVC, PB, JE, 90 GRAUS, DN 400 MM, PARA REDE COLETORA ESGOTO (NBR 10569)</t>
  </si>
  <si>
    <t>CURVA PVC, 45 GRAUS, CURTA, PB, DN 100 MM, PARA ESGOTO PREDIAL</t>
  </si>
  <si>
    <t>CURVA 135G FERRO GALV ELETROLITICO 1 1/2" P/ ELETRODUTO</t>
  </si>
  <si>
    <t>CURVA 135G FERRO GALV ELETROLITICO 1 1/4" P/ ELETRODUTO</t>
  </si>
  <si>
    <t>CURVA 135G FERRO GALV ELETROLITICO 1/2" P/ ELETRODUTO</t>
  </si>
  <si>
    <t>CURVA 135G FERRO GALV ELETROLITICO 1" P/ ELETRODUTO</t>
  </si>
  <si>
    <t>CURVA 135G FERRO GALV ELETROLITICO 2 1/2" P/ ELETRODUTO</t>
  </si>
  <si>
    <t>CURVA 135G FERRO GALV ELETROLITICO 2" P/ ELETRODUTO</t>
  </si>
  <si>
    <t>CURVA 135G FERRO GALV ELETROLITICO 3/4" P/ ELETRODUTO</t>
  </si>
  <si>
    <t>CURVA 135G FERRO GALV ELETROLITICO 3" P/ ELETRODUTO</t>
  </si>
  <si>
    <t>CURVA 135G FERRO GALV ELETROLITICO 4" P/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</si>
  <si>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</si>
  <si>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</si>
  <si>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</si>
  <si>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</si>
  <si>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</si>
  <si>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</si>
  <si>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</si>
  <si>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</si>
  <si>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</si>
  <si>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</si>
  <si>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</si>
  <si>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</si>
  <si>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</si>
  <si>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</si>
  <si>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</si>
  <si>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</si>
  <si>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</si>
  <si>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</si>
  <si>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</si>
  <si>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</si>
  <si>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</si>
  <si>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</si>
  <si>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</si>
  <si>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</si>
  <si>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45G FERRO GALV ELETROLITICO 1 1/2" P/ ELETRODUTO</t>
  </si>
  <si>
    <t>CURVA 45G FERRO GALV ELETROLITICO 1/2" P/ ELETRODUTO</t>
  </si>
  <si>
    <t>CURVA 45G FERRO GALV ELETROLITICO 1" P/ ELETRODUTO</t>
  </si>
  <si>
    <t>CURVA 45G FERRO GALV ELETROLITICO 2 1/2" P/ ELETRODUTO</t>
  </si>
  <si>
    <t>CURVA 45G FERRO GALV ELETROLITICO 2" P/ ELETRODUTO</t>
  </si>
  <si>
    <t>CURVA 45G FERRO GALV ELETROLITICO 3/4" P/ ELETRODUTO</t>
  </si>
  <si>
    <t>CURVA 45G FERRO GALV ELETROLITICO 3" P/ ELETRODUTO</t>
  </si>
  <si>
    <t>CURVA 45G FERRO GALV ELETROLITICO 4" PARA ELETRODUTO</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</si>
  <si>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</si>
  <si>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</si>
  <si>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</si>
  <si>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</si>
  <si>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</si>
  <si>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</si>
  <si>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</si>
  <si>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</si>
  <si>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</si>
  <si>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</si>
  <si>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</si>
  <si>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</si>
  <si>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</si>
  <si>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</si>
  <si>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</si>
  <si>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</si>
  <si>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</si>
  <si>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</si>
  <si>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</si>
  <si>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</si>
  <si>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</si>
  <si>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</si>
  <si>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</si>
  <si>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</si>
  <si>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</si>
  <si>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</si>
  <si>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</si>
  <si>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5"</t>
  </si>
  <si>
    <t>CURVA 90 GRAUS DE FERRO GALVANIZADO, COM ROSCA BSP MACHO, DE 6"</t>
  </si>
  <si>
    <t>CURVA 90G FERRO GALV ELETROLITICO 1 1/2" P/ ELETRODUTO</t>
  </si>
  <si>
    <t>CURVA 90G FERRO GALV ELETROLITICO 1 1/4" P/ ELETRODUTO</t>
  </si>
  <si>
    <t>CURVA 90G FERRO GALV ELETROLITICO 1" P/ ELETRODUTO</t>
  </si>
  <si>
    <t>CURVA 90G FERRO GALV ELETROLITICO 2 1/2" P/ ELETRODUTO</t>
  </si>
  <si>
    <t>CURVA 90G FERRO GALV ELETROLITICO 2" P/ ELETRODUTO</t>
  </si>
  <si>
    <t>CURVA 90G FERRO GALV ELETROLITICO 3" P/ ELETRODUTO</t>
  </si>
  <si>
    <t>CURVA 90G FERRO GALV ELETROLITICO 4" P/ ELETRODUTO</t>
  </si>
  <si>
    <t>CURVA 90G FERRO GALV ELETROTILICO 3/4" P/ ELETRODUTO</t>
  </si>
  <si>
    <t>DENTE PARA FRESADORA</t>
  </si>
  <si>
    <t>DESEMPENADEIRA DE ACO LISA 12 X *25* CM COM CABO FECHADO DE MADEIRA</t>
  </si>
  <si>
    <t>DESENHISTA COPISTA</t>
  </si>
  <si>
    <t>DESENHISTA COPISTA (MENSALISTA)</t>
  </si>
  <si>
    <t>DESENHISTA DETALHISTA</t>
  </si>
  <si>
    <t>DESENHISTA DETALHISTA (MENSALISTA)</t>
  </si>
  <si>
    <t>DESENHISTA PROJETISTA</t>
  </si>
  <si>
    <t>DESENHISTA PROJETISTA (MENSALISTA)</t>
  </si>
  <si>
    <t>DESMOLDANTE PARA FORMAS METALICAS A BASE DE OLEO VEGETAL</t>
  </si>
  <si>
    <t>DETERGENTE AMONIACO (AMONIA DILUIDA)</t>
  </si>
  <si>
    <t>DILUENTE EPOXI</t>
  </si>
  <si>
    <t>DISCO DE BORRACHA PARA LIXADEIRA RIGIDO 7 " COM ARRUELA CENTRAL</t>
  </si>
  <si>
    <t>DISCO DE CORTE DIAMANTADO SEGMENTADO DIAMETRO DE 180 MM PARA</t>
  </si>
  <si>
    <t>DISCO DE CORTE DIAMANTADO SEGMENTADO PARA CONCRETO, DIAMETRO DE 110 MM, FURO DE 20 MM</t>
  </si>
  <si>
    <t>DISCO DE CORTE PARA METAL COM DUAS TELAS 12 X 1/8 X 3/4 " (300 X 3,2 X 19,05 MM)</t>
  </si>
  <si>
    <t>DISCO DE LIXA PARA METAL, DIAMETRO = 180 MM, GRAO 120</t>
  </si>
  <si>
    <t>DISJUNTOR  TERMOMAGNETICO TRIPOLAR 3 X 400 A / ICC - 25 KA</t>
  </si>
  <si>
    <t>DISJUNTOR MONOFASICO 10A, 2KA (220V)</t>
  </si>
  <si>
    <t>DISJUNTOR MONOFASICO 15A, 2KA (220V)</t>
  </si>
  <si>
    <t>DISJUNTOR MONOFASICO 20A, 2KA (220V)</t>
  </si>
  <si>
    <t>DISJUNTOR MONOFASICO 25A, 2KA (220V)</t>
  </si>
  <si>
    <t>DISJUNTOR MONOFASICO 30A, 2KA (220V)</t>
  </si>
  <si>
    <t>DISJUNTOR MONOFASICO 40A, 2KA (220V)</t>
  </si>
  <si>
    <t>DISJUNTOR MONOFASICO 50A, 2KA (220V)</t>
  </si>
  <si>
    <t>DISJUNTOR MONOFASICO 60A, 2KA (220V)</t>
  </si>
  <si>
    <t>DISJUNTOR MONOFASICO 70A, 2KA (220V)</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</si>
  <si>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</si>
  <si>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</si>
  <si>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</si>
  <si>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</si>
  <si>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</si>
  <si>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</si>
  <si>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</si>
  <si>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</si>
  <si>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</si>
  <si>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</si>
  <si>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</si>
  <si>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</si>
  <si>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</si>
  <si>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</si>
  <si>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</si>
  <si>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</si>
  <si>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</si>
  <si>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</si>
  <si>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50A</t>
  </si>
  <si>
    <t>DISJUNTOR TIPO NEMA, BIPOLAR 60 ATE 100A</t>
  </si>
  <si>
    <t>DISJUNTOR TIPO NEMA, MONOPOLAR DE 60 ATE 70A</t>
  </si>
  <si>
    <t>DISJUNTOR TIPO NEMA, MONOPOLAR 35  ATE  50A</t>
  </si>
  <si>
    <t>DISJUNTOR TIPO NEMA, TRIPOLAR 10  ATE  50A</t>
  </si>
  <si>
    <t>DISJUNTOR TIPO NEMA, TRIPOLAR 60 ATE 100A</t>
  </si>
  <si>
    <t>DISJUNTOR TRIFASICO 70A, 10KA (220V)</t>
  </si>
  <si>
    <t>DISTRIBUIDOR DE AGREGADOS AUTOPROPELIDO, CAP 3 M3, A DIESEL, 6 CC, 176 CV</t>
  </si>
  <si>
    <t>DIVISORIA EM GRANITO BRANCO ESP=3CM COM DUAS FACES POLIDAS LEVIGADO</t>
  </si>
  <si>
    <t>DIVISORIA EM MARMORE, COM DUAS FACES POLIDAS, BRANCO COMUM, E=  *3,0* CM</t>
  </si>
  <si>
    <t>DIVISORIA, PLACA  PRE-MOLDADA EM GRANILITE, MARMORITE OU GRANITINA,  E = *3 CM</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</si>
  <si>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</si>
  <si>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</si>
  <si>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</si>
  <si>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</si>
  <si>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</si>
  <si>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</si>
  <si>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</si>
  <si>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</si>
  <si>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ELEMENTO VAZADO CERAMICO 25 X 18 X 7 CM</t>
  </si>
  <si>
    <t>ELEMENTO VAZADO CERAMICO 7 X 20 X 20 CM</t>
  </si>
  <si>
    <t>ELEMENTO VAZADO CERAMICO 9 X 20 X 20 CM</t>
  </si>
  <si>
    <t>ELEMENTO VAZADO DE CONCRETO, QUADRICULADO *40 X 40 X 6*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</si>
  <si>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</si>
  <si>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</si>
  <si>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</si>
  <si>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</si>
  <si>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</si>
  <si>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</si>
  <si>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</si>
  <si>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</si>
  <si>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</si>
  <si>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</si>
  <si>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</si>
  <si>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</si>
  <si>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ELETRODO AWS E-6010 (0K 22.50; WI 610) D = 4MM ( SOLDA ELETRICA )</t>
  </si>
  <si>
    <t>ELETRODO AWS E-6013 (OK 46.00; WI 613) D = 2,5MM ( SOLDA ELETRICA )</t>
  </si>
  <si>
    <t>ELETRODO AWS E-6013 (OK 46.00; WI 613) D = 4MM ( SOLDA ELETRICA )</t>
  </si>
  <si>
    <t>ELETRODO AWS E-7018 (OK 48.04; WI 718) D=4MM (SOLDA ELETRICA)</t>
  </si>
  <si>
    <t>ELETRODUTO DE PVC ROSCÁVEL DE 1 1/2, SEM LUVA</t>
  </si>
  <si>
    <t>ELETRODUTO DE PVC ROSCÁVEL DE 1 1/4, SEM LUVA</t>
  </si>
  <si>
    <t>ELETRODUTO DE PVC ROSCÁVEL DE 2 1/2, SEM LUVA</t>
  </si>
  <si>
    <t>ELETRODUTO DE PVC ROSCÁVEL DE 2", SEM LUVA</t>
  </si>
  <si>
    <t>ELETRODUTO DE PVC ROSCÁVEL DE 3, SEM LUVA</t>
  </si>
  <si>
    <t>ELETRODUTO DE PVC ROSCÁVEL DE 3/4, SEM LUVA</t>
  </si>
  <si>
    <t>ELETRODUTO FERRO GALV OU ZINCADO ELETROLIT LEVE  PAREDE 0,90MM - 1" NBR 13057</t>
  </si>
  <si>
    <t>ELETRODUTO FERRO GALV OU ZINCADO ELETROLIT LEVE PAREDE 0,90MM - 1/2" NBR 13057</t>
  </si>
  <si>
    <t>ELETRODUTO FERRO GALV OU ZINCADO ELETROLIT PESADO PAREDE 2,25MM - 4" NBR 13057</t>
  </si>
  <si>
    <t>ELETRODUTO FERRO GALV OU ZINCADO ELETROLIT SEMI-PESADO PAREDE 1,52MM - 2.1/2"</t>
  </si>
  <si>
    <t>ELETRODUTO METALICO FLEXIVEL REV EXT PVC PRETO 15MM TIPO COPEX OU EQUIV</t>
  </si>
  <si>
    <t>ELETRODUTO METALICO FLEXIVEL REV EXT PVC PRETO 25MM TIPO COPEX OU EQUIV</t>
  </si>
  <si>
    <t>ELETRODUTO METALICO FLEXIVEL REV EXT PVC PRETO 32MM TIPO COPEX OU EQUIV</t>
  </si>
  <si>
    <t>ELETRODUTO METALICO FLEXIVEL REV EXT PVC PRETO 40MM TIPO COPEX OU EQUIV</t>
  </si>
  <si>
    <t>ELETRODUTO METALICO FLEXIVEL REV EXT PVC PRETO 50MM TIPO COPEX OU EQUIV</t>
  </si>
  <si>
    <t>ELETRODUTO METALICO FLEXIVEL REV EXT PVC PRETO 60MM TIPO COPEX OU EQUIV</t>
  </si>
  <si>
    <t>ELETRODUTO METALICO FLEXIVEL REV EXT PVC PRETO 75MM TIPO COPEX OU EQUIV</t>
  </si>
  <si>
    <t>ELETRODUTO METALICO FLEXIVEL TIPO CONDUITE D = 1 1/4"</t>
  </si>
  <si>
    <t>ELETRODUTO METALICO FLEXIVEL TIPO CONDUITE D = 1/2"</t>
  </si>
  <si>
    <t>ELETRODUTO METALICO FLEXIVEL TIPO CONDUITE D = 1"</t>
  </si>
  <si>
    <t>ELETRODUTO METALICO FLEXIVEL TIPO CONDUITE D = 2 1/2"</t>
  </si>
  <si>
    <t>ELETRODUTO METALICO FLEXIVEL TIPO CONDUITE D = 2"</t>
  </si>
  <si>
    <t>ELETRODUTO METALICO FLEXIVEL TIPO CONDUITE D = 3"</t>
  </si>
  <si>
    <t>ELETRODUTO METALICO FLEXIVEL 1/2" C/ REVESTIMENTO PVC TIPO SEALTUBO OU EQUIV</t>
  </si>
  <si>
    <t>ELETRODUTO PVC FLEXIVEL CORRUGADO 16MM TIPO TIGREFLEX OU EQUIV</t>
  </si>
  <si>
    <t>ELETRODUTO PVC FLEXIVEL CORRUGADO 25MM TIPO TIGREFLEX OU EQUIV</t>
  </si>
  <si>
    <t>ELETRODUTO PVC FLEXIVEL CORRUGADO 32MM TIPO TIGREFLEX OU EQUIV</t>
  </si>
  <si>
    <t>ELETRODUTO PVC SOLDAVEL NBR-6150 CL B - 20MM</t>
  </si>
  <si>
    <t>ELETRODUTO PVC SOLDAVEL NBR-6150 CL B - 25MM</t>
  </si>
  <si>
    <t>ELETRODUTO PVC SOLDAVEL NBR-6150 CL B - 32MM</t>
  </si>
  <si>
    <t>ELETRODUTO PVC SOLDAVEL NBR-6150 CL B - 40MM</t>
  </si>
  <si>
    <t>ELETRODUTO PVC SOLDAVEL NBR-6150 CL B - 50MM</t>
  </si>
  <si>
    <t>ELETRODUTO PVC SOLDAVEL NBR-6150 CL B - 60MM</t>
  </si>
  <si>
    <t>ELETRODUTO 2" TIPO KANALEX OU EQUIV</t>
  </si>
  <si>
    <t>ELETRODUTO 3" TIPO KANALEX OU EQUIV</t>
  </si>
  <si>
    <t>ELETROTECNICO</t>
  </si>
  <si>
    <t>EMULSAO ASFALTICA ANIONICA</t>
  </si>
  <si>
    <t>ENCANADOR OU BOMBEIRO HIDRAULICO</t>
  </si>
  <si>
    <t>ENCARREGADO GERAL DE OBRAS (MENSALISTA)</t>
  </si>
  <si>
    <t>ENERGIA ELETRICA ATE 2000 KWH INDUSTRIAL, SEM DEMANDA</t>
  </si>
  <si>
    <t>KW/H</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</si>
  <si>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</si>
  <si>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</si>
  <si>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</si>
  <si>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</si>
  <si>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</si>
  <si>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</si>
  <si>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</si>
  <si>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</si>
  <si>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</si>
  <si>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</si>
  <si>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PLENO</t>
  </si>
  <si>
    <t>ENGENHEIRO CIVIL SENIOR</t>
  </si>
  <si>
    <t>ENGENHEIRO ELETRICISTA</t>
  </si>
  <si>
    <t>ENGENHEIRO SANITARISTA</t>
  </si>
  <si>
    <t>ENTRADA LATAO CROMADO TIPO 303 LA FONTE P/ FECHADURA PORTA INTERNA</t>
  </si>
  <si>
    <t>ENXADA ESTREITA *25 X 23* CM COM CABO</t>
  </si>
  <si>
    <t>ESCADA DUPLA DE ABRIR EM ALUMINIO, MODELO PINTOR, 8 DEGRAUS</t>
  </si>
  <si>
    <t>ESCADA EXTENSIVEL EM ALUMINIO COM 6,00 M ESTENDIDA</t>
  </si>
  <si>
    <t>ESCAVADEIRA DRAGA DE ARRASTE, CAP. 3/4 JC 140HP (INCL MANUTENCAO/OPERACAO)</t>
  </si>
  <si>
    <t>ESCORA PRE-MOLDADA EM CONCRETO, *10 X 10* CM, H = 2,30M</t>
  </si>
  <si>
    <t>ESCOVA DE ACO, COM CABO, *4  X 15* FILEIRAS DE CERDAS</t>
  </si>
  <si>
    <t>ESMERILHADEIRA ELETRICA INDUSTRIAL PORTATIL</t>
  </si>
  <si>
    <t>ESPACADOR / DISTANCIADOR EM PLASTICO (COLETADO CAIXA)</t>
  </si>
  <si>
    <t>ESPATULA DE ACO INOX COM CABO DE MADEIRA, LARGURA 8 CM</t>
  </si>
  <si>
    <t>ESPELHO P/ FECHADURA EXTERNA EMBUTIR - ACAB PADRAO MEDIO</t>
  </si>
  <si>
    <t>ESPELHO P/ FECHADURA EXTERNA EMBUTIR - LINHA POPULAR</t>
  </si>
  <si>
    <t>ESPOLETA SIMPLES Nº 8</t>
  </si>
  <si>
    <t>ESQUADRO DE ACO 12 " (300 MM), CABO DE ALUMINIO</t>
  </si>
  <si>
    <t>ESQUADRO INTERNO PARA CALHA PLUVIAL, PVC DIAMETRO ENTRE 119 E 170 MM, PARA</t>
  </si>
  <si>
    <t>ESTACA 'H' -  6" X 6", INCLUSIVE CRAVACAO</t>
  </si>
  <si>
    <t>ESTACA "I" - 10" X 4 5/8" SIMPLES - 37.80KG, INCLUSIVE CRAVACAO</t>
  </si>
  <si>
    <t>ESTACA "I" - 12" X 5 1/4" SIMPLES, INCLUSIVE CRAVACAO</t>
  </si>
  <si>
    <t>ESTAGIARIO EM ENGENHARIA / ARQUITETURA</t>
  </si>
  <si>
    <t>ESTOPA</t>
  </si>
  <si>
    <t>ESTOPIM SIMPLES</t>
  </si>
  <si>
    <t>ESTUCADOR</t>
  </si>
  <si>
    <t>ETANOL</t>
  </si>
  <si>
    <t>EXTENSOR/HASTE DE COMANDO 25MM ALUMINIO</t>
  </si>
  <si>
    <t>EXTINTOR DE INCENDIO PORTATIL COM CARGA DE AGUA PRESSURIZADA DE 10 L, CLASSE A</t>
  </si>
  <si>
    <t>EXTINTOR DE INCENDIO PORTATIL COM CARGA DE PO QUIMICO SECO (PQS) DE 12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</si>
  <si>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</si>
  <si>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</si>
  <si>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</si>
  <si>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</si>
  <si>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</si>
  <si>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</si>
  <si>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FAIXA / FILETE / LISTELO EM CERAMICA, DECORADA, *8 X 30* CM</t>
  </si>
  <si>
    <t>FAIXA / FILETE / LISTELO EM CERAMICA, LISO OU CORDAO, BRANCO, *2 X 30* CM (L X C)</t>
  </si>
  <si>
    <t>FECHADURA C/ CILINDRO LATAO CROMADO P/ PORTA VIDRO TP AROUCA 2171-L OU EQUIV</t>
  </si>
  <si>
    <t>FECHO CHATO SOBREPOR FERRO ZINCADO/NIQUEL/GALV OU POLIDO - 5"</t>
  </si>
  <si>
    <t>FECHO CHATO SOBREPOR FERRO ZINCADO/NIQUEL/GALV OU POLIDO - 6"</t>
  </si>
  <si>
    <t>FECHO CHATO SOBREPOR FERRO ZINCADO/NIQUEL/GALV OU POLIDO - 8"</t>
  </si>
  <si>
    <t>FECHO DE EMBUTIR (TP UNHA) C/ ALAVANCA FERRO OU ACO CROMADO - 22CM</t>
  </si>
  <si>
    <t>FECHO DE EMBUTIR (TP UNHA) C/ ALAVANCA LATAO CROMADO - 22CM</t>
  </si>
  <si>
    <t>FECHO DE EMBUTIR (TP UNHA) C/ ALAVANCA LATAO CROMADO - 40CM</t>
  </si>
  <si>
    <t>FECHO SEGURANCA TP BATOM LATAO CROMADO P/ PORTA EXT</t>
  </si>
  <si>
    <t>FERTILIZANTE NPK - 4: 14: 8</t>
  </si>
  <si>
    <t>FERTILIZANTE ORGANICO COMPOSTO, CLASSE A</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</si>
  <si>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</si>
  <si>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</si>
  <si>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</si>
  <si>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</si>
  <si>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</si>
  <si>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P/ INSTAL. ELETRONICA (SOM) POLARIZADO BICOLOR 2 X 0,75MM2</t>
  </si>
  <si>
    <t>FIO RIGIDO DE 16MM2, ISOLACAO EM PVC (450/750V)</t>
  </si>
  <si>
    <t>FIO RIGIDO, ISOLACAO EM PVC 450/750V 0,5MM2</t>
  </si>
  <si>
    <t>FIO RIGIDO, ISOLACAO EM PVC 450/750V 0,75MM2</t>
  </si>
  <si>
    <t>FIO RIGIDO, ISOLACAO EM PVC 450/750V 1,5MM2</t>
  </si>
  <si>
    <t>FIO RIGIDO, ISOLACAO EM PVC 450/750V 1MM2</t>
  </si>
  <si>
    <t>FIO RIGIDO, ISOLACAO EM PVC 450/750V 10MM2</t>
  </si>
  <si>
    <t>FIO RIGIDO, ISOLACAO EM PVC 450/750V 2,5MM2</t>
  </si>
  <si>
    <t>FIO RIGIDO, ISOLACAO EM PVC 450/750V 4,0MM2</t>
  </si>
  <si>
    <t>FIO RIGIDO, ISOLACAO EM PVC 450/750V 6MM2</t>
  </si>
  <si>
    <t>FITA ACO INOX PARA CINTAR POSTE, L = 19 MM, E = 0,5 MM (ROLO DE 30M)</t>
  </si>
  <si>
    <t>FITA CREPE EM ROLOS 25MMX50M</t>
  </si>
  <si>
    <t>FITA DE ALUMINIO PARA PROTECAO DO CONDUTOR LARGURA 10 MM</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</si>
  <si>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</si>
  <si>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</si>
  <si>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</si>
  <si>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</si>
  <si>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</si>
  <si>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</si>
  <si>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</si>
  <si>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25 M (L X C)</t>
  </si>
  <si>
    <t>FITA VEDA ROSCA EM ROLOS DE 18 MM X 50 M (L X C)</t>
  </si>
  <si>
    <t>FIXADOR DE ABA SIMPLES PARA TELHA DE FIBROCIMENTO, TIPO CANALETA 49 OU KALHETA</t>
  </si>
  <si>
    <t>FIXADOR DE CAL (SACHE 150 ML)</t>
  </si>
  <si>
    <t>FLANELA *30 X 40* CM</t>
  </si>
  <si>
    <t>FLANGE PVC, ROSCAVEL SEXTAVADO SEM FUROS 3/4"</t>
  </si>
  <si>
    <t>FLANGE PVC, ROSCAVEL, SEXTAVADO, SEM FUROS 3"</t>
  </si>
  <si>
    <t>FLANGE PVC, ROSCAVEL, SEXTAVADO, SEM FUROS 4"</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</si>
  <si>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</si>
  <si>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</si>
  <si>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</si>
  <si>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</si>
  <si>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</si>
  <si>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</si>
  <si>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</si>
  <si>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</si>
  <si>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</si>
  <si>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</si>
  <si>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</si>
  <si>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</si>
  <si>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</si>
  <si>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</si>
  <si>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</si>
  <si>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</si>
  <si>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FORMICIDA GRANULADA</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</si>
  <si>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</si>
  <si>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</si>
  <si>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</si>
  <si>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</si>
  <si>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</si>
  <si>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</si>
  <si>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</si>
  <si>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</si>
  <si>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FUNDO ANTICORROSIVO PARA METAIS FERROSOS (ZARCAO)</t>
  </si>
  <si>
    <t>FUNDO PREPARADOR ACRILICO BASE AGUA</t>
  </si>
  <si>
    <t>GABIAO SACO MALHA HEXAGONAL 8 X 10 CM (ZN/AL + PVC), FIO 2,4 MM, H = 0,65 M</t>
  </si>
  <si>
    <t>GABIAO SACO MALHA HEXAGONAL 8 X 10 CM (ZN/AL), FIO 2,7 MM, DIMENSOES 4,0 X 0,65 M</t>
  </si>
  <si>
    <t>GABIAO TIPO CAIXA MALHA HEXAGONAL 8 X 10 CM (ZN/AL + PVC),  FIO 2,4 MM, H = 0,50 M</t>
  </si>
  <si>
    <t>GABIAO TIPO CAIXA MALHA HEXAGONAL 8 X 10 CM (ZN/AL), FIO 2,7 MM, H = 0,50 M</t>
  </si>
  <si>
    <t>GAS DE COZINHA - GLP</t>
  </si>
  <si>
    <t>GASOLINA COMUM</t>
  </si>
  <si>
    <t>GESSEIRO</t>
  </si>
  <si>
    <t>GESSO</t>
  </si>
  <si>
    <t>GESSO PROJETADO</t>
  </si>
  <si>
    <t>GONZO FERRO CROMADO EMBUTIR 1/2" P/ JANELA PIVOTANTE (CAPELINHA)</t>
  </si>
  <si>
    <t>GONZO SOBREPOR LATAO P/ JANELA PIVOTANTE (CAPELINHA)</t>
  </si>
  <si>
    <t>GRADE DE DISCOS HIDRÁULICA COM 20 DISCOS DE 24" X 6 MM</t>
  </si>
  <si>
    <t>GRAMA BATATAIS EM PLACAS, SEM PLANTIO</t>
  </si>
  <si>
    <t>GRAMA ESMERALDA EM PLACAS, SEM PLANTIO</t>
  </si>
  <si>
    <t>GRAMA SAO CARLOS OU CURITIBANA EM PLACAS, SEM PLANTIO</t>
  </si>
  <si>
    <t>GRAMPO DE ACO POLIDO 1 " X 9</t>
  </si>
  <si>
    <t>GRAMPO DE ACO POLIDO 7/8 " X 9</t>
  </si>
  <si>
    <t>GRAMPO PARALELO METALICO PARA CABO DE 6 A 50 MM2, COM 2 PARAFUSOS</t>
  </si>
  <si>
    <t>GRAMPO U DE 5/8 " N8 EM FERRO GALVANIZADO</t>
  </si>
  <si>
    <t>SC25KG</t>
  </si>
  <si>
    <t>GRANILHA/ GRANA/ PEDRISCO OU AGREGADO EM MARMORE/ GRANITO/ QUARTZO E CALCARIO, PRETO, CINZA, PALHA OU BRANCO</t>
  </si>
  <si>
    <t>GRANITO AMENDOA  E = 2 CM ,POLIDO E LUSTRADO, PARA PISO</t>
  </si>
  <si>
    <t>GRANITO CINZA POLIDO P/BANCADA E=2,5 CM</t>
  </si>
  <si>
    <t>GRANITO CINZA POLIDO PARA PISO E = 2 CM</t>
  </si>
  <si>
    <t>GRANITO PRETO TIJUCA E = 2 CM PARA PISO</t>
  </si>
  <si>
    <t>GRAUTE CIMENTICIO PARA USO GERAL</t>
  </si>
  <si>
    <t>GRAXA LUBRIFICANTE</t>
  </si>
  <si>
    <t>GRELHA DE CONCRETO DE PRE-MOLDADA *15 X 75 X 52* CM (A X C X L)</t>
  </si>
  <si>
    <t>GRELHA FOFO ARTICULADA, CARGA MAXIMA 1,5 T, *300 X 1000* MM, E= *15* MM</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</si>
  <si>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</si>
  <si>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</si>
  <si>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</si>
  <si>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</si>
  <si>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</si>
  <si>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</si>
  <si>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</si>
  <si>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GERADOR DE *260* KVA, DIESEL REBOCAVEL, ACIONAMENTO MANUAL (LOCACAO)</t>
  </si>
  <si>
    <t>GRUPO GERADOR DE *400* KVA, DIESEL REBOCAVEL, ACIONAMENTO MANUAL (LOCACAO)</t>
  </si>
  <si>
    <t>GRUPO GERADOR DE *550* KVA, DIESEL REBOCAVEL, ACIONAMENTO MANUAL (LOCACAO)</t>
  </si>
  <si>
    <t>GRUPO GERADOR ESTACIONARIO SILENCIADO, POTENCIA 50 KVA, MOTOR DIESEL</t>
  </si>
  <si>
    <t>GRUPO GERADOR ESTACIONARIO, MOTOR DIESEL POTENCIA 170 KVA</t>
  </si>
  <si>
    <t>GRUPO GERADOR ESTACIONARIO, POTENCIA 150 KVA, MOTOR DIESEL</t>
  </si>
  <si>
    <t>GRUPO GERADOR ESTACIONARIO, POTENCIA 90 KVA, MOTOR DIESEL, 1800 RPM, 60 HZ</t>
  </si>
  <si>
    <t>GRUPO GERADOR ESTACIONARIO, SILENCIADO, POTENCIA 180 KVA, MOTOR DIESEL</t>
  </si>
  <si>
    <t>GRUPO GERADOR REBOCAVEL, POTENCIA *66* KVA, MOTOR A DIESEL</t>
  </si>
  <si>
    <t>GUIA LATAO CROMADO 3/4'' P/ PORTA/JAN CORRER</t>
  </si>
  <si>
    <t>GUINCHO MANUAL DE ARRASTE CAP. * 3T * C/ 20M DE CABO DE ACO, TIPO TIRFOR OU EQUIV</t>
  </si>
  <si>
    <t>GUINCHO TIPO MUNCK CAP * 6T * MONTADO EM CAMINHAO CARROCERIA, OU EQUIV</t>
  </si>
  <si>
    <t>GUINDASTE TIPO MUNCK CAP * 2T * MONTADO EM CAMINHAO CARROCERIA OU EQUIV</t>
  </si>
  <si>
    <t>GUINDASTE TIPO MUNCK CAP * 8T * MONTADO EM CAMINHAO CARROCERIA OU EQUIV</t>
  </si>
  <si>
    <t>HASTE ANCORA EM ACO GALVANIZADO, DIMENSOES 16 MM X 2000 MM</t>
  </si>
  <si>
    <t>HASTE DE ACO GALVANIZADO PARA FIXACAO DE CONCERTINA 2 "/3 M</t>
  </si>
  <si>
    <t>HASTE DE ATERRAMENTO EM ACO GALVANIZADO TIPO CANTONEIRA COM 2,00 M DE</t>
  </si>
  <si>
    <t>HASTE METALICA PARA FIXACAO DE CALHA PLUVIAL,  ZINCADA, DOBRADA 90 GRAUS</t>
  </si>
  <si>
    <t>HERBICIDA ROUND UP</t>
  </si>
  <si>
    <t>HERBICIDA SELETIVO TORDON 2,4D DOWAGROSCIENCES</t>
  </si>
  <si>
    <t>HEXAMETAFOSFATO DE SODIO</t>
  </si>
  <si>
    <t>HIDRANTE SUBTERRANEO, EM FERRO FUNDIDO, COM CURVA CURTA E CAIXA, DN 75 MM</t>
  </si>
  <si>
    <t>HIDRANTE SUBTERRANEO, EM FERRO FUNDIDO, COM CURVA LONGA E CAIXA, DN 75 MM</t>
  </si>
  <si>
    <t>HIDROMETRO W 12,5 L/S=45 M3/H</t>
  </si>
  <si>
    <t>HIDROMETRO W 20,8 L/S=75 M3/H</t>
  </si>
  <si>
    <t>HIDROMETRO W 3,3 L/S=12 M3/H</t>
  </si>
  <si>
    <t>HIDROMETRO 1,5 M3/H</t>
  </si>
  <si>
    <t>HIDROMETRO 10,0 M3/H DN 1"</t>
  </si>
  <si>
    <t>HIDROMETRO 2,0 M3/H</t>
  </si>
  <si>
    <t>HIDROMETRO 20,0 M3/H DN 1 1/2"</t>
  </si>
  <si>
    <t>HIDROMETRO 3,0 M3/H DN 1/2" MONOJATO</t>
  </si>
  <si>
    <t>HIDROMETRO 5 M3/H DN 3/4"</t>
  </si>
  <si>
    <t>HIDROMETRO 7,0 M3</t>
  </si>
  <si>
    <t>IMPERMEABILIZADOR</t>
  </si>
  <si>
    <t>IMPERMEABILIZANTE A BASE DE CIMENTO CRISTALIZANTE EM PO, MONOCOMPONENTE</t>
  </si>
  <si>
    <t>IMPERMEABILIZANTE FLEXIVEL BRANCO DE BASE ACRILICA PARA COBERTURAS</t>
  </si>
  <si>
    <t>IMUNIZANTE PARA MADEIRA, INCOLOR</t>
  </si>
  <si>
    <t>INSETICIDA RESIDUAL DIMECRON 500 DA CIBA</t>
  </si>
  <si>
    <t>INTERRUPTOR INTERMEDIARIO (TECLA DUPLA) EMBUTIR 10A/250V C/ PLACA, TIPO</t>
  </si>
  <si>
    <t>INTERRUPTOR PARALELO 10A, 250V (APENAS MODULO)  (COLETADO CAIXA)</t>
  </si>
  <si>
    <t>INTERRUPTOR SIMPLES 10A, 250V (APENAS MODULO) (COLETADO CAIXA)</t>
  </si>
  <si>
    <t>INTERRUPTOR SOBREPOR 2 TECLAS SIMPLES, TIPO SILENTOQUE PIAL OU EQUIV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</si>
  <si>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</si>
  <si>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</si>
  <si>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</si>
  <si>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</si>
  <si>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ALUMINIO BASCULANTE  100 X 100 CM (AXL)</t>
  </si>
  <si>
    <t>JANELA ALUMINIO BASCULANTE  100 X 80 CM (AXL)</t>
  </si>
  <si>
    <t>JANELA ALUMINIO BASCULANTE  80 X 60 CM (AXL)</t>
  </si>
  <si>
    <t>JANELA ALUMINIO MAXIM AR 80 X 60 CM (AXL) (INCLUSO GUARNICAO E VIDRO)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</si>
  <si>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</si>
  <si>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</si>
  <si>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</si>
  <si>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</si>
  <si>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TIPO VENEZIANA, EM MADEIRA DE 1A. QUALIDADE (SEM VIDRO)</t>
  </si>
  <si>
    <t>JANELA MADEIRA REGIONAL 1A ABRIR TP ALMOFADA C/ GUARNICAO 150 X 150CM</t>
  </si>
  <si>
    <t>JANELA MADEIRA REGIONAL 1A ABRIR TP ALMOFADA C/ GUARNICAO 200 X 150CM</t>
  </si>
  <si>
    <t>JANELA MADEIRA REGIONAL 1A ABRIR TP VENEZIANA / VIDRO</t>
  </si>
  <si>
    <t>JANELA MADEIRA REGIONAL 1A CORRER / FOLHA P/ VIDRO C/ GUARNICAO S/ BANDEIRA</t>
  </si>
  <si>
    <t>JANELA MADEIRA REGIONAL 2A TP GUILHOTINA C/ GUARNICAO</t>
  </si>
  <si>
    <t>JANELA MADEIRA REGIONAL 3A ABRIR TP VENEZIANA</t>
  </si>
  <si>
    <t>JANELA MADEIRA REGIONAL 3A ABRIR TP VENEZIANA / VIDRO</t>
  </si>
  <si>
    <t>JANELA MADEIRA REGIONAL1A CORRER P/ VIDRO C/ GUARNICAO 120 X 150CM S/ BANDEIRA</t>
  </si>
  <si>
    <t>JANELA MADEIRA TP MAXIM AIR C/ GUARNICAO</t>
  </si>
  <si>
    <t>JARDINEIRO</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</si>
  <si>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</si>
  <si>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</si>
  <si>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</si>
  <si>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</si>
  <si>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</si>
  <si>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</si>
  <si>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</si>
  <si>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</si>
  <si>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</si>
  <si>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</si>
  <si>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</si>
  <si>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</si>
  <si>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</si>
  <si>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</si>
  <si>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</si>
  <si>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</si>
  <si>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</si>
  <si>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22 MM X 3/4", PARA AGUA QUENTE</t>
  </si>
  <si>
    <t>JOELHO PARA PE DE COLUNA, 45 GRAUS, SERIE R, DN 100 MM, PARA ESGOTO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</si>
  <si>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</si>
  <si>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</si>
  <si>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</si>
  <si>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</si>
  <si>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</si>
  <si>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</si>
  <si>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</si>
  <si>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</si>
  <si>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</si>
  <si>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</si>
  <si>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</si>
  <si>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</si>
  <si>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</si>
  <si>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</si>
  <si>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</si>
  <si>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</si>
  <si>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</si>
  <si>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</si>
  <si>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JOGO TRANQUETA LATAO CROMADO TIPO 203 LA FONTE P/ FECHADURA PORTA BANHEIRO</t>
  </si>
  <si>
    <t>JOGO TRANQUETA LATAO CROMADO TIPO 303 LA FONTE P/ FECHADURA PORTA BANHEIRO</t>
  </si>
  <si>
    <t>JUNCAO DE FERRO GALVANIZADO, COM ROSCA BSP, DE 1 1/2"</t>
  </si>
  <si>
    <t>JUNCAO DE FERRO GALVANIZADO, COM ROSCA BSP, DE 1 1/4"</t>
  </si>
  <si>
    <t>JUNCAO DE FERRO GALVANIZADO, COM ROSCA BSP, DE 1/2"</t>
  </si>
  <si>
    <t>JUNCAO DE FERRO GALVANIZADO, COM ROSCA BSP, DE 1"</t>
  </si>
  <si>
    <t>JUNCAO DE FERRO GALVANIZADO, COM ROSCA BSP, DE 2 1/2"</t>
  </si>
  <si>
    <t>JUNCAO DE FERRO GALVANIZADO, COM ROSCA BSP, DE 2"</t>
  </si>
  <si>
    <t>JUNCAO DE FERRO GALVANIZADO, COM ROSCA BSP, DE 3/4"</t>
  </si>
  <si>
    <t>JUNCAO DE FERRO GALVANIZADO, COM ROSCA BSP, DE 3"</t>
  </si>
  <si>
    <t>JUNCAO DE FERRO GALVANIZADO, COM ROSCA BSP, DE 4"</t>
  </si>
  <si>
    <t>JUNCAO DUPLA, PVC SERIE R, DN 100 X 100 X 100 MM, PARA ESGOTO PREDIAL</t>
  </si>
  <si>
    <t>JUNCAO FOFO 45 GR C/FLANGES PN 10/16/25 DN 50X50</t>
  </si>
  <si>
    <t>JUNCAO FOFO 45 GR C/FLANGES PN-10 DN 400X300</t>
  </si>
  <si>
    <t>JUNCAO FOFO 45 GR C/FLANGES PN-10 DN 400X400</t>
  </si>
  <si>
    <t>JUNCAO FOFO 45 GR C/FLANGES PN-10/16 DN 100X 80</t>
  </si>
  <si>
    <t>JUNCAO FOFO 45 GR C/FLANGES PN-10/16 DN 150X100</t>
  </si>
  <si>
    <t>JUNCAO FOFO 45 GR C/FLANGES PN-10/16 DN 150X150</t>
  </si>
  <si>
    <t>JUNCAO FOFO 45 GR C/FLANGES PN-10/16 DN 200X100</t>
  </si>
  <si>
    <t>JUNCAO FOFO 45 GR C/FLANGES PN-10/16 DN 200X150</t>
  </si>
  <si>
    <t>JUNCAO FOFO 45 GR C/FLANGES PN-10/16 DN 200X200</t>
  </si>
  <si>
    <t>JUNCAO FOFO 45 GR C/FLANGES PN-10/16 DN 250X150</t>
  </si>
  <si>
    <t>JUNCAO FOFO 45 GR C/FLANGES PN-10/16 DN 250X200</t>
  </si>
  <si>
    <t>JUNCAO FOFO 45 GR C/FLANGES PN-10/16 DN 250X250</t>
  </si>
  <si>
    <t>JUNCAO FOFO 45 GR C/FLANGES PN-10/16 DN 300X200</t>
  </si>
  <si>
    <t>JUNCAO FOFO 45 GR C/FLANGES PN-10/16 DN 300X300</t>
  </si>
  <si>
    <t>JUNCAO FOFO 45 GR C/FLANGES PN-10/16/25 DN   80X 80</t>
  </si>
  <si>
    <t>JUNCAO FOFO 45 GR C/FLANGES PN-16 DN 200X100</t>
  </si>
  <si>
    <t>JUNCAO FOFO 45 GR C/FLANGES PN-16 DN 200X150</t>
  </si>
  <si>
    <t>JUNCAO FOFO 45 GR C/FLANGES PN-16 DN 200X200</t>
  </si>
  <si>
    <t>JUNCAO FOFO 45 GR C/FLANGES PN-16 DN 250X150</t>
  </si>
  <si>
    <t>JUNCAO FOFO 45 GR C/FLANGES PN-16 DN 250X200</t>
  </si>
  <si>
    <t>JUNCAO FOFO 45 GR C/FLANGES PN-16 DN 250X250</t>
  </si>
  <si>
    <t>JUNCAO FOFO 45 GR C/FLANGES PN-16 DN 300X200</t>
  </si>
  <si>
    <t>JUNCAO FOFO 45 GR C/FLANGES PN-16 DN 300X300</t>
  </si>
  <si>
    <t>JUNCAO FOFO 45 GR C/FLANGES PN-16 DN 400X300</t>
  </si>
  <si>
    <t>JUNCAO FOFO 45 GR C/FLANGES PN-16 DN 400X400</t>
  </si>
  <si>
    <t>JUNCAO FOFO 45 GR C/FLANGES PN-25 DN 100X100</t>
  </si>
  <si>
    <t>JUNCAO FOFO 45 GR C/FLANGES PN-25 DN 150X100</t>
  </si>
  <si>
    <t>JUNCAO FOFO 45 GR C/FLANGES PN-25 DN 150X150</t>
  </si>
  <si>
    <t>JUNCAO FOFO 45 GR C/FLANGES PN-25 DN 200X100</t>
  </si>
  <si>
    <t>JUNCAO FOFO 45 GR C/FLANGES PN-25 DN 200X150</t>
  </si>
  <si>
    <t>JUNCAO FOFO 45 GR C/FLANGES PN-25 DN 200X200</t>
  </si>
  <si>
    <t>JUNCAO FOFO 45 GR C/FLANGES PN-25 DN 250X150</t>
  </si>
  <si>
    <t>JUNCAO FOFO 45 GR C/FLANGES PN-25 DN 250X200</t>
  </si>
  <si>
    <t>JUNCAO FOFO 45 GR C/FLANGES PN-25 DN 250X250</t>
  </si>
  <si>
    <t>JUNCAO FOFO 45 GR C/FLANGES PN-25 DN 300X200</t>
  </si>
  <si>
    <t>JUNCAO FOFO 45 GR C/FLANGES PN-25 DN 300X300</t>
  </si>
  <si>
    <t>JUNCAO FOFO 45 GR C/FLANGES PN-25 DN 400X300</t>
  </si>
  <si>
    <t>JUNCAO FOFO 45 GR C/FLANGES PN-25 DN 400X400</t>
  </si>
  <si>
    <t>JUNCAO FOFO 45º COM FLANGES, PN-10/16, DN = 100 X 100 MM</t>
  </si>
  <si>
    <t>JUNCAO PVC, 45 GRAUS, ROSCAVEL, 1 1/2", PARA AGUA FRIA PREDIAL</t>
  </si>
  <si>
    <t>JUNCAO PVC, 45 GRAUS, ROSCAVEL, 1 1/4", AGUA FRIA PREDIAL</t>
  </si>
  <si>
    <t>JUNCAO PVC, 45 GRAUS, ROSCAVEL, 2", AGUA FRIA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</si>
  <si>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</si>
  <si>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</si>
  <si>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</si>
  <si>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</si>
  <si>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</si>
  <si>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</si>
  <si>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</si>
  <si>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</si>
  <si>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</si>
  <si>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</si>
  <si>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</si>
  <si>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</si>
  <si>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</si>
  <si>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</si>
  <si>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</si>
  <si>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</si>
  <si>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</si>
  <si>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</si>
  <si>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</si>
  <si>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GIBAULT FOFO DN    50</t>
  </si>
  <si>
    <t>JUNTA GIBAULT FOFO DN    80</t>
  </si>
  <si>
    <t>JUNTA GIBAULT FOFO DN 100</t>
  </si>
  <si>
    <t>JUNTA GIBAULT FOFO DN 150</t>
  </si>
  <si>
    <t>JUNTA GIBAULT FOFO DN 200</t>
  </si>
  <si>
    <t>JUNTA GIBAULT FOFO DN 250</t>
  </si>
  <si>
    <t>JUNTA GIBAULT FOFO DN 300</t>
  </si>
  <si>
    <t>JUNTA GIBAULT FOFO DN 350</t>
  </si>
  <si>
    <t>JUNTA GIBAULT FOFO DN 400</t>
  </si>
  <si>
    <t>JUNTA GIBAULT FOFO DN 500</t>
  </si>
  <si>
    <t>JUNTA GIBAULT FOFO DN 600</t>
  </si>
  <si>
    <t>JUNTA PLASTICA DE DILATACAO PARA PISOS, COR CINZA, 17 X 3 MM (ALTURA X ESPESSURA)</t>
  </si>
  <si>
    <t>JUNTA PLASTICA DE DILATACAO PARA PISOS, COR CINZA, 27 X 3 MM (ALTURA X ESPESSURA)</t>
  </si>
  <si>
    <t>KIT CAVALETE PVC COM REGISTRO 1/2", COMPLETO</t>
  </si>
  <si>
    <t>KIT DE ACESSORIOS PARA BANHEIRO EM METAL CROMADO, 5 PECAS</t>
  </si>
  <si>
    <t>KIT-EMENDA C1 1 1/4" P/ DUTOS TIPO KANAFLEX</t>
  </si>
  <si>
    <t>KIT-EMENDA C1 2" P/ DUTOS TIPO KANAFLEX</t>
  </si>
  <si>
    <t>KIT-EMENDA C1 3" P/ DUTOS TIPO KANAFLEX</t>
  </si>
  <si>
    <t>KIT-EMENDA C1 4" P/ DUTOS TIPO KANAFLEX</t>
  </si>
  <si>
    <t>KIT-EMENDA C1 5" P/ DUTOS TP KANAFLEX</t>
  </si>
  <si>
    <t>KIT-EMENDA C1 6" P/ DUTOS TIPO KANAFLEX</t>
  </si>
  <si>
    <t>KIT-EMENDA C2 2" P/ DUTOS TIPO KANAFLEX</t>
  </si>
  <si>
    <t>KIT-EMENDA C2 3" P/ DUTOS TIPO KANAFLEX</t>
  </si>
  <si>
    <t>KIT-EMENDA C2 4" P/ DUTOS TIPO KANAFLEX</t>
  </si>
  <si>
    <t>KIT-EMENDA C2 5" P/ DUTOS TIPO KANAFLEX</t>
  </si>
  <si>
    <t>KIT-EMENDA C2 6" P/ DUTOS TIPO KANAFLEX</t>
  </si>
  <si>
    <t>LADRILHO HIDRAULICO, *20 x 20* CM, E= 2 CM, DADOS (36), COR NATURAL</t>
  </si>
  <si>
    <t>LADRILHO HIDRAULICO, *20 X 20* CM, E= 2 CM, RAMPA, NATURAL</t>
  </si>
  <si>
    <t>LADRILHO HIDRAULICO, *20 X 20* CM, E= 2 CM, TATIL ALERTA, AMARELO</t>
  </si>
  <si>
    <t>LADRILHO HIDRAULICO, *20 X 20* CM, E= 2 CM, TATIL DIRECIONAL, AMARELO</t>
  </si>
  <si>
    <t>LADRILHO HIDRAULICO, *30 X 30* CM, E= 2 CM, MILANO, NATURAL</t>
  </si>
  <si>
    <t>LAJE CONCR ARMAD PREMOLD CIRCULAR P/TAMPA POCO VISITA DN 700 MM, ESP =10 CM</t>
  </si>
  <si>
    <t>LAJE EXCENTRICA CONC ARM PRE-MOLDADO DN 1,00M FURO=0,53M E=12CM</t>
  </si>
  <si>
    <t>LAJE EXCENTRICA CONC ARM PRE-MOLDADO DN 1,10M FURO=0,60M E=12CM</t>
  </si>
  <si>
    <t>LAJE EXCENTRICA CONC ARM PRE-MOLDADO DN 1,20M FURO=0,53M E=12CM</t>
  </si>
  <si>
    <t>LAJE EXCENTRICA CONC ARM PRE-MOLDADO DN 1,50M FURO=0,53M E=15CM</t>
  </si>
  <si>
    <t>LAJE PRE-MOLDADA DE FORRO CONVENCIONAL SOBRECARGA 100KG/M2 VAO ATE 4,50M</t>
  </si>
  <si>
    <t>LAJE PRE-MOLDADA DE FORRO CONVENCIONAL SOBRECARGA 100KG/M2 VAO ATE 5,00M</t>
  </si>
  <si>
    <t>LAJE PRE-MOLDADA DE FORRO TRELICADA SOBRECARGA 100KG/M2 VAO ATE 6,00M</t>
  </si>
  <si>
    <t>LAJE PRE-MOLDADA DE PISO CONVENCIONAL SOBRECARGA 200KG/M2 VAO ATE 3,50M</t>
  </si>
  <si>
    <t>LAJE PRE-MOLDADA DE PISO CONVENCIONAL SOBRECARGA 200KG/M2 VAO ATE 4,50M</t>
  </si>
  <si>
    <t>LAJE PRE-MOLDADA DE PISO CONVENCIONAL SOBRECARGA 200KG/M2 VAO ATE 5,00M</t>
  </si>
  <si>
    <t>LAJE PRE-MOLDADA DE PISO CONVENCIONAL SOBRECARGA 350KG/M2 VAO ATE 3,50M</t>
  </si>
  <si>
    <t>LAJE PRE-MOLDADA DE PISO CONVENCIONAL SOBRECARGA 350KG/M2 VAO ATE 4,50M</t>
  </si>
  <si>
    <t>LAJE PRE-MOLDADA DE PISO CONVENCIONAL SOBRECARGA 350KG/M2 VAO ATE 5,00M</t>
  </si>
  <si>
    <t>LAJE PRE-MOLDADA DE PISO TRELICADA SOBRECARGA 100KG/M2 VAO ATE 7,00M</t>
  </si>
  <si>
    <t>LAJE PRE-MOLDADA DE PISO TRELICADA SOBRECARGA 200KG/M2 VAO ATE 7,00M</t>
  </si>
  <si>
    <t>LAJE TRELICADA P/ FORRO ,H=10CM P/ APOIO SIMPLES , VAO LIVRE DE 4,00M</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</si>
  <si>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</si>
  <si>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</si>
  <si>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</si>
  <si>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</si>
  <si>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</si>
  <si>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</si>
  <si>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</si>
  <si>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(110/220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</si>
  <si>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</si>
  <si>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</si>
  <si>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</si>
  <si>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</si>
  <si>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W, BIVOLT</t>
  </si>
  <si>
    <t>LAMPADA FLUORESCENTE TUBULAR T10 DE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</si>
  <si>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</si>
  <si>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</si>
  <si>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</si>
  <si>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</si>
  <si>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</si>
  <si>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</si>
  <si>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</si>
  <si>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</si>
  <si>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</si>
  <si>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</si>
  <si>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</si>
  <si>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</si>
  <si>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</si>
  <si>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</si>
  <si>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</si>
  <si>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</si>
  <si>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LATAO CHAPA LAMINADA 1.20X0.60M ESP=3.5MM</t>
  </si>
  <si>
    <t>LATAO EM BARRA RETANGULAR</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</si>
  <si>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</si>
  <si>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</si>
  <si>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</si>
  <si>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</si>
  <si>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</si>
  <si>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</si>
  <si>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</si>
  <si>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</si>
  <si>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</si>
  <si>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</si>
  <si>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</si>
  <si>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LETRA ACO INOX (AISI 304), CHAPA NUM. 22, RECORTADO, H= 20 CM (SEM RELEVO)</t>
  </si>
  <si>
    <t>LEVANTADOR LATAO FUNDIDO CROMADO PESO MINIMO 35G P/ JAN GUILHOTINA</t>
  </si>
  <si>
    <t>LIQUIDO PARA BRILHO PAREDES INTERNAS</t>
  </si>
  <si>
    <t>LIXA EM FOLHA PARA FERRO, NUMERO 150</t>
  </si>
  <si>
    <t>LIXADEIRA ELETRICA INDUSTRIAL P/ CORTE OU DESGASTE DIAM 7" PORTATIL</t>
  </si>
  <si>
    <t>LIXADEIRA MANUAL DE ACO 12 X *21* CM</t>
  </si>
  <si>
    <t>LONA PLASTICA PRETA, E= 150 MICRA</t>
  </si>
  <si>
    <t>LONA PLASTICA, PRETA, LARGURA  8 M, E= 150 MICRA</t>
  </si>
  <si>
    <t>LUMINARIA ABERTA P/ ILUMINACAO PUBLICA, TIPO X-57 PETERCO OU EQUIV</t>
  </si>
  <si>
    <t>LUMINARIA AQUATIC PIAL REF. 60456 BRANCA</t>
  </si>
  <si>
    <t>LUMINARIA DUPLA P/SINALIZACAO, TIPO WETZEL AS-2/110 OU EQUIV</t>
  </si>
  <si>
    <t>LUMINARIA ESMALTADA COR ALUMINIO PETERCO Y.25/1</t>
  </si>
  <si>
    <t>LUMINARIA PHILLIPS TIPO SPOT</t>
  </si>
  <si>
    <t>LUMINARIA PROVA DE TEMPO PETERCO Y.31/1</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</si>
  <si>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</si>
  <si>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</si>
  <si>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</si>
  <si>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</si>
  <si>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</si>
  <si>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</si>
  <si>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</si>
  <si>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</si>
  <si>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</si>
  <si>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</si>
  <si>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</si>
  <si>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</si>
  <si>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</si>
  <si>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</si>
  <si>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</si>
  <si>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</si>
  <si>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</si>
  <si>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</si>
  <si>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</si>
  <si>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</si>
  <si>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</si>
  <si>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</si>
  <si>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</si>
  <si>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</si>
  <si>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</si>
  <si>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</si>
  <si>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</si>
  <si>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</si>
  <si>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</si>
  <si>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</si>
  <si>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</si>
  <si>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125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</si>
  <si>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</si>
  <si>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</si>
  <si>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</si>
  <si>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</si>
  <si>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</si>
  <si>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</si>
  <si>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</si>
  <si>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</si>
  <si>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</si>
  <si>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</si>
  <si>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</si>
  <si>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</si>
  <si>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</si>
  <si>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</si>
  <si>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</si>
  <si>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</si>
  <si>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</si>
  <si>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</si>
  <si>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</si>
  <si>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</si>
  <si>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</si>
  <si>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</si>
  <si>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</si>
  <si>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</si>
  <si>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</si>
  <si>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</si>
  <si>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</si>
  <si>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</si>
  <si>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</si>
  <si>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</si>
  <si>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</si>
  <si>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</si>
  <si>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X 1/2"</t>
  </si>
  <si>
    <t>LUVA DE REDUCAO DE FERRO GALVANIZADO, COM ROSCA BSP MACHO/FEMEA, DE 3/4"</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</si>
  <si>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</si>
  <si>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</si>
  <si>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</si>
  <si>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</si>
  <si>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</si>
  <si>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</si>
  <si>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</si>
  <si>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</si>
  <si>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</si>
  <si>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</si>
  <si>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</si>
  <si>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</si>
  <si>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</si>
  <si>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</si>
  <si>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</si>
  <si>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</si>
  <si>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</si>
  <si>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</si>
  <si>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</si>
  <si>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</si>
  <si>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</si>
  <si>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</si>
  <si>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</si>
  <si>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</si>
  <si>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</si>
  <si>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</si>
  <si>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</si>
  <si>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</si>
  <si>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</si>
  <si>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</si>
  <si>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</si>
  <si>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</si>
  <si>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</si>
  <si>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</si>
  <si>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DUPLA, PVC LEVE, DN 200 MM</t>
  </si>
  <si>
    <t>LUVA FERRO GALV ELETROLITICO 1.1/2" P/ ELETRODUTO</t>
  </si>
  <si>
    <t>LUVA FERRO GALV ELETROLITICO 1.1/4" P/ ELETRODUTO</t>
  </si>
  <si>
    <t>LUVA FERRO GALV ELETROLITICO 1/2" P/ ELETRODUTO</t>
  </si>
  <si>
    <t>LUVA FERRO GALV ELETROLITICO 1" P/ ELETRODUTO</t>
  </si>
  <si>
    <t>LUVA FERRO GALV ELETROLITICO 2.1/2" P/ ELETRODUTO</t>
  </si>
  <si>
    <t>LUVA FERRO GALV ELETROLITICO 3/4" P/ ELETRODUTO</t>
  </si>
  <si>
    <t>LUVA FERRO GALV ELETROLITICO 3" P/ ELETRODUTO</t>
  </si>
  <si>
    <t>LUVA FERRO GALV ELETROLITICO 4" P/ ELETRODUTO</t>
  </si>
  <si>
    <t>LUVA FERRO GALV ELETROTILICO 2" P/ ELETRODUTO</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</si>
  <si>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</si>
  <si>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</si>
  <si>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</si>
  <si>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</si>
  <si>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</si>
  <si>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</si>
  <si>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</si>
  <si>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DE PRESSAO P/ ELETRODUTO TIGREFLEX 16</t>
  </si>
  <si>
    <t>LUVA PVC DE PRESSAO P/ ELETRODUTO TIGREFLEX 20</t>
  </si>
  <si>
    <t>LUVA PVC DE PRESSAO P/ ELETRODUTO TIGREFLEX 25</t>
  </si>
  <si>
    <t>LUVA PVC DE PRESSAO P/ ELETRODUTO TIGREFLEX 32</t>
  </si>
  <si>
    <t>LUVA PVC ROSCAVEL P/ ELETRODUTO 1.1/4"</t>
  </si>
  <si>
    <t>LUVA PVC ROSCAVEL P/ ELETRODUTO 1/2"</t>
  </si>
  <si>
    <t>LUVA PVC ROSCAVEL P/ ELETRODUTO 1"</t>
  </si>
  <si>
    <t>LUVA PVC ROSCAVEL P/ ELETRODUTO 2.1/2"</t>
  </si>
  <si>
    <t>LUVA PVC ROSCAVEL P/ ELETRODUTO 2''</t>
  </si>
  <si>
    <t>LUVA PVC ROSCAVEL P/ ELETRODUTO 3''</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</si>
  <si>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</si>
  <si>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</si>
  <si>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</si>
  <si>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</si>
  <si>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</si>
  <si>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</si>
  <si>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</si>
  <si>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</si>
  <si>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</si>
  <si>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</si>
  <si>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</si>
  <si>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</si>
  <si>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</si>
  <si>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</si>
  <si>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PVC, ROSCAVEL, 4",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</si>
  <si>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</si>
  <si>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</si>
  <si>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</si>
  <si>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</si>
  <si>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</si>
  <si>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</si>
  <si>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</si>
  <si>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</si>
  <si>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</si>
  <si>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</si>
  <si>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</si>
  <si>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</si>
  <si>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</si>
  <si>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</si>
  <si>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200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</si>
  <si>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</si>
  <si>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</si>
  <si>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</si>
  <si>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</si>
  <si>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</si>
  <si>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</si>
  <si>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</si>
  <si>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</si>
  <si>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</si>
  <si>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</si>
  <si>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</si>
  <si>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</si>
  <si>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</si>
  <si>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</si>
  <si>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</si>
  <si>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</si>
  <si>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</si>
  <si>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</si>
  <si>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</si>
  <si>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MACACO PARA PROTENSÃO DE UMA CORDOALHA DE ATÉ 31,5 - LOCAÇÃO</t>
  </si>
  <si>
    <t>MACARIQUEIRO</t>
  </si>
  <si>
    <t>MADEIRA LEI NATIVA/REGIONAL SERRADA APARELHADA</t>
  </si>
  <si>
    <t>MADEIRA PINHO SERRADA 3A QUALIDADE NAO APARELHADA</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</si>
  <si>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</si>
  <si>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</si>
  <si>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</si>
  <si>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</si>
  <si>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</si>
  <si>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LISA, PVC TRANSPARENTE, 1/2" X 2 MM</t>
  </si>
  <si>
    <t>MANGUEIRA CRISTAL, LISA, PVC TRANSPARENTE, 1/4" X1 MM</t>
  </si>
  <si>
    <t>MANGUEIRA CRISTAL, LISA, PVC TRANSPARENTE, 1/4" X1,5 MM</t>
  </si>
  <si>
    <t>MANGUEIRA CRISTAL, LISA, PVC TRANSPARENTE, 3/4" X 2 MM</t>
  </si>
  <si>
    <t>MANGUEIRA P/ GAS 1/2" C/ 1M</t>
  </si>
  <si>
    <t>MANTA DE BORRACHA ANTIRRUIDO 5 MM</t>
  </si>
  <si>
    <t>MANTA DE POLIETILENO EXPANDIDO (PEBD), E = 5 MM (COLETADO CAIXA)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</si>
  <si>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</si>
  <si>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</si>
  <si>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</si>
  <si>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</si>
  <si>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</si>
  <si>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</si>
  <si>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</si>
  <si>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t>
  </si>
  <si>
    <t>MAQUINA DE CORTAR ACO TIPO SOGEMAT OU EQUIV (MANUAL)</t>
  </si>
  <si>
    <t>MAQUINA DE DOBRAR ACO DIAM ATE 1 1/2" TIPO NEOCONDE OU EQUIV (MANUAL)</t>
  </si>
  <si>
    <t>MAQUINA P/ SOLDA ELETRICA TIPO BAMBINA TIG 30 AC/DC DA BAMBOZZI OU EQUIV</t>
  </si>
  <si>
    <t>MARCENEIRO</t>
  </si>
  <si>
    <t>MARTELETE OU ROMPEDOR PNEUMATICO DE * 27 KG * (LOCACAO)</t>
  </si>
  <si>
    <t>MARTELETE OU ROMPEDOR PNEUMATICO TIPO ATLAS COPCO TEX-32 32,6 KG OU EQUIV</t>
  </si>
  <si>
    <t>MARTELETE OU ROMPEDOR PNEUMATICO TIPO ATLAS COPCO TEX-43,36 A 44 KG OU EQUIV</t>
  </si>
  <si>
    <t>MARTELO DEMOLIDOR PNEUMATICO MANUAL, COM REDUCAO DE VIBRACAO, PESO DE 21 KG</t>
  </si>
  <si>
    <t>MARTELO DEMOLIDOR PNEUMATICO MANUAL, PADRAO, PESO DE 32 KG</t>
  </si>
  <si>
    <t>MARTELO DEMOLIDOR PNEUMATICO MANUAL, PESO DE 28 KG, COM SILENCIADOR</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</si>
  <si>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</si>
  <si>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</si>
  <si>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</si>
  <si>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</si>
  <si>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</si>
  <si>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</si>
  <si>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EPOXI BICOMPONENTE (MASSA + CATALIZADOR)</t>
  </si>
  <si>
    <t>MASSA EPOXI BICOMPONENTE PARA REPAROS</t>
  </si>
  <si>
    <t>MASTRO SIMPLES GALVANIZADO DIAMETRO NOMINAL 1 1/2", COMPRIMENTO 3 M</t>
  </si>
  <si>
    <t>MASTRO SIMPLES GALVANIZADO DIAMETRO NOMINAL 2", COMPRIMENTO 3 M</t>
  </si>
  <si>
    <t>MECANICO DE EQUIPAMENTOS PESADOS</t>
  </si>
  <si>
    <t>MECANICO DE REFRIGERACAO</t>
  </si>
  <si>
    <t>MEDIDOR D = 2"</t>
  </si>
  <si>
    <t>MEDIDOR D = 3"</t>
  </si>
  <si>
    <t>MEDIDOR D = 4"</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</si>
  <si>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</si>
  <si>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</si>
  <si>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</si>
  <si>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</si>
  <si>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</si>
  <si>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</si>
  <si>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</si>
  <si>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</si>
  <si>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</si>
  <si>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</si>
  <si>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</si>
  <si>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</si>
  <si>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</si>
  <si>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14 X 19 X 19 CM APARENTE (CLASSE D - NBR 6136)</t>
  </si>
  <si>
    <t>MEIO BLOCO VEDACAO CONCRETO 19 X 19 X 19 CM (CLASSE D - NBR 6136)</t>
  </si>
  <si>
    <t>MEIO BLOCO VEDACAO CONCRETO 19 X 19 X 19 CM APARENTE (CLASSE D - NBR 6136/07)</t>
  </si>
  <si>
    <t>MEIO BLOCO VEDACAO CONCRETO 9 X 19 X 19 CM (CLASSE D - NBR 6136)</t>
  </si>
  <si>
    <t>MEIO BLOCO VEDACAO CONCRETO 9 X 19 X 19 CM APARENTE (CLASSE D - NBR 6136)</t>
  </si>
  <si>
    <t>MEIO-FIO OU GUIA DE CONCRETO, PRE-MOLDADO, COMP 1 M, *30 X 15* CM (H X L)</t>
  </si>
  <si>
    <t>MEIO-FIO OU GUIA DE CONCRETO, PRE-MOLDADO, COMP 1 M, *30 X 15/ 12* CM (H X L1/L2)</t>
  </si>
  <si>
    <t>MEIO-FIO OU GUIA DE CONCRETO, PRE-MOLDADO, COMP 80 CM, *45 X 18 /12* CM (H X L1/L2)</t>
  </si>
  <si>
    <t>MESTRE DE OBRAS (MENSALISTA)</t>
  </si>
  <si>
    <t>METACAULIM DE ALTA REATIVIDADE/CAULIM CALCINADO</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</si>
  <si>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</si>
  <si>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</si>
  <si>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</si>
  <si>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COR SEM COMPLEMENTOS</t>
  </si>
  <si>
    <t>MISTURADOR BASE PARA CHUVEIRO/BANHEIRA, 1/2 " OU 3/4 ", SOLDAVEL OU ROSCAVEL</t>
  </si>
  <si>
    <t>MISTURADOR CROMADO DE MESA BICA BAIXA PARA LAVATORIO (REF 1875)</t>
  </si>
  <si>
    <t>MISTURADOR CROMADO DE PAREDE PARA LAVATORIO (REF 1178)</t>
  </si>
  <si>
    <t>MISTURADOR MONOCOMANDO PARA CHUVEIRO, BASE BRUTA E ACABAMENTO CROMADO</t>
  </si>
  <si>
    <t>MOLA FECHA PORTA P/ PORTA C/ LARGURA ATE 90CM</t>
  </si>
  <si>
    <t>MOLA FECHA PORTA P/ PORTA C/ LARGURA MAIOR QUE 100CM</t>
  </si>
  <si>
    <t>MOLA FECHA PORTA P/ PORTA C/ LARGURA 91 A 100CM</t>
  </si>
  <si>
    <t>MOLA HIDRAULICA DE PISO P/ VIDRO TEMPERADO 10MM</t>
  </si>
  <si>
    <t>MONTADOR DE ESTRUTURA METALICA</t>
  </si>
  <si>
    <t>MOTOBOMBA CENTRIFUGA ELETRICA MONOFASICA   ATE 2CV P/ DRENAGEM,  SAIDA 1 1/2"</t>
  </si>
  <si>
    <t>MOTONIVELADORA - POTÊNCIA 177 HP PESO OPERACIONAL 14,7T</t>
  </si>
  <si>
    <t>MOTONIVELADORA - POTÊNCIA 185HP PESO OPERACIONAL 14,7T</t>
  </si>
  <si>
    <t>MOTONIVELADORA ATE 130HP (INCL MANUT/OPERACAO)</t>
  </si>
  <si>
    <t>MOTONIVELADORA 185 A 200HP (INCL MANUT/OPERACAO)</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</si>
  <si>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</si>
  <si>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</si>
  <si>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</si>
  <si>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</si>
  <si>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</si>
  <si>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</si>
  <si>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VEICULO PESADO</t>
  </si>
  <si>
    <t>MOTOSSERRA A GASOLINA PORTATIL TIPO HUSQVARNA MOD. 61 OU SIMILAR</t>
  </si>
  <si>
    <t>MOTOSSERRA PORTATIL COM MOTOR A GASOLINA DE *60* CC</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</si>
  <si>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</si>
  <si>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</si>
  <si>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</si>
  <si>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</si>
  <si>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</si>
  <si>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BUXINHO, H= *50* M</t>
  </si>
  <si>
    <t>MUDA DE ARBUSTO, PINGO DE OURO/ VIOLETEIRA, H = *10 A 20* CM</t>
  </si>
  <si>
    <t>MUDA DE PALMEIRA, ARECA, H= *1,50* CM</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</si>
  <si>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</si>
  <si>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</si>
  <si>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</si>
  <si>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</si>
  <si>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</si>
  <si>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</si>
  <si>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</si>
  <si>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</si>
  <si>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</si>
  <si>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</si>
  <si>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</si>
  <si>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</si>
  <si>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</si>
  <si>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</si>
  <si>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</si>
  <si>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</si>
  <si>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</si>
  <si>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</si>
  <si>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</si>
  <si>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</si>
  <si>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</si>
  <si>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</si>
  <si>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</si>
  <si>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</si>
  <si>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</si>
  <si>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</si>
  <si>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1 1/2"</t>
  </si>
  <si>
    <t>NIPLE DE REDUCAO DE FERRO GALVANIZADO, COM ROSCA BSP, DE 2 1/2" X 1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</si>
  <si>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</si>
  <si>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</si>
  <si>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</si>
  <si>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</si>
  <si>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</si>
  <si>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1 1/2"</t>
  </si>
  <si>
    <t>NIPLE DE REDUCAO DE FERRO GALVANIZADO, COM ROSCA BSP, DE 3" X 2 1/2"</t>
  </si>
  <si>
    <t>NIPLE DE REDUCAO DE FERRO GALVANIZADO, COM ROSCA BSP, DE 3" X 2"</t>
  </si>
  <si>
    <t>NIPLE FERRO GALV P/ ELETRODUTO 1"</t>
  </si>
  <si>
    <t>NIPLE LONGO FERRO GALV P/ ELETRODUTO  TAMANHO 150MM X DN 1"</t>
  </si>
  <si>
    <t>NIVELADOR</t>
  </si>
  <si>
    <t>OLEO COMBUSTIVEL BPF A GRANEL</t>
  </si>
  <si>
    <t>OLEO DIESEL COMBUSTIVEL COMUM</t>
  </si>
  <si>
    <t>OPERADOR DE BETONEIRA (CAMINHAO)</t>
  </si>
  <si>
    <t>OPERADOR DE BETONEIRA ESTACIONARIA/MISTURADOR (COLETADO CAIXA)</t>
  </si>
  <si>
    <t>OPERADOR DE ESCAVADEIRA</t>
  </si>
  <si>
    <t>OPERADOR DE GUINDASTE</t>
  </si>
  <si>
    <t>OPERADOR DE MARTELETE OU MARTELETEIRO</t>
  </si>
  <si>
    <t>OPERADOR DE MOTONIVELADORA</t>
  </si>
  <si>
    <t>OPERADOR DE PA CARREGADEIRA</t>
  </si>
  <si>
    <t>OPERADOR DE PAVIMENTADORA</t>
  </si>
  <si>
    <t>OPERADOR DE ROLO COMPACTADOR</t>
  </si>
  <si>
    <t>OPERADOR DE USINA DE ASFALTO, DE SOLOS OU DE CONCRETO</t>
  </si>
  <si>
    <t>OXIGENIO, RECARGA PARA CILINDRO DE CONJUNTO OXICORTE GRANDE</t>
  </si>
  <si>
    <t>PA CARREGADEIRA SOBRE RODAS, POTENCIA LIQUIDA 213 HP, CAPACIDADE DA CACAMBA</t>
  </si>
  <si>
    <t>PA DE LIXO PLASTICA, CABO LONGO</t>
  </si>
  <si>
    <t>PADRAO POLIFASICO COMPLETO EM POSTE GALV DE 3" X 5,0M</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</si>
  <si>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</si>
  <si>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</si>
  <si>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</si>
  <si>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</si>
  <si>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PAPEL MANTEIGA (FOLHA 66 X 96CM)</t>
  </si>
  <si>
    <t>PAPEL MILIMETRADO TRANSPARENTE - ROLO DE 1,05 X 10M</t>
  </si>
  <si>
    <t>10M</t>
  </si>
  <si>
    <t>PAPEL SULFITE ALCALINO A 4 (PACOTE COM 500 FOLHAS)</t>
  </si>
  <si>
    <t>FL</t>
  </si>
  <si>
    <t>PAPEL VEGETAL 100G/M2 - 0,80M DE LARGURA</t>
  </si>
  <si>
    <t>PAPEL VEGETAL 65G/M2 - 0,80M DE LARGURA</t>
  </si>
  <si>
    <t>PAPEL VEGETAL 90G/M2 - 0,8M DE LARGURA</t>
  </si>
  <si>
    <t>PAPELEIRA DE PAREDE EM METAL CROMADO SEM TAMPA</t>
  </si>
  <si>
    <t>PAPELEIRA PLASTICA TIPO DISPENSER PARA PAPEL HIGIENICO ROLAO</t>
  </si>
  <si>
    <t>PARA-RAIOS DE BAIXA TENSAO, TENSAO DE OPERACAO *280* V , CORRENTE MAXIMA *20* KA</t>
  </si>
  <si>
    <t>PARAFUSO DE ACO TIPO CHUMBADOR PARABOLT, DIAMETRO 1/2", COMPRIMENTO 75 MM</t>
  </si>
  <si>
    <t>PARAFUSO DE ACO TIPO CHUMBADOR PARABOLT, DIAMETRO 3/8", COMPRIMENTO 75 MM</t>
  </si>
  <si>
    <t>PARAFUSO FRANCES ZINCADO, DIAMETRO 1/2'', COMPRIEMNTO 4'', COM PORCA E ARRUELA</t>
  </si>
  <si>
    <t>PARAFUSO FRANCES ZINCADO, DIAMETRO 1/2'', COMPRIMENTO 2'', COM PORCA E ARRUELA</t>
  </si>
  <si>
    <t>PARAFUSO NIQUELADO COM ACABAMENTO CROMADO PARA FIXAR PECA SANITARIA, INCLUI</t>
  </si>
  <si>
    <t>PARAFUSO ROSCA SOBERBA ZINCADO CABECA CHATA FENDA SIMPLES 3,2 X 20 MM (3/4 ")</t>
  </si>
  <si>
    <t>PARAFUSO ROSCA SOBERBA ZINCADO CABECA CHATA FENDA SIMPLES 3,5 X 25 MM (1 ")</t>
  </si>
  <si>
    <t>PARAFUSO ROSCA SOBERBA ZINCADO CABECA CHATA FENDA SIMPLES 4,8 X 40 MM (1.1/2 ")</t>
  </si>
  <si>
    <t>PARAFUSO ROSCA SOBERBA ZINCADO CABECA CHATA FENDA SIMPLES 5,5 X 50 MM (2 ")</t>
  </si>
  <si>
    <t>PARAFUSO ROSCA SOBERBA ZINCADO CABECA CHATA FENDA SIMPLES 5,5 X 65 MM (2.1/2 ")</t>
  </si>
  <si>
    <t>PARAFUSO SEXTAVADO ZINCADO GRAU 5 ROSCA INTEIRA 1.1/2" X 4" "</t>
  </si>
  <si>
    <t>PARAFUSO ZINCADO ROSCA SOBERBA 5/16 " X 120 MM PARA TELHA FIBROCIMENTO</t>
  </si>
  <si>
    <t>PARAFUSO ZINCADO, SEXTAVADO, COM ROSCA INTEIRA, DIAMETRO 1/4", COMPRIMENTO 1/2"</t>
  </si>
  <si>
    <t>PARAFUSO ZINCADO, SEXTAVADO, COM ROSCA INTEIRA, DIAMETRO 3/8", COMPRIMENTO 2"</t>
  </si>
  <si>
    <t>PASTA PARA SOLDA DE TUBOS E CONEXOES DE COBRE</t>
  </si>
  <si>
    <t>250G</t>
  </si>
  <si>
    <t>PASTA VEDA JUNTAS/ROSCA, LATA DE *500* G, PARA INSTALACOES DE GAS E OUTROS</t>
  </si>
  <si>
    <t>PASTILHA CERAMICA/PORCELANA, REVEST INT/EXT E  PISCINA, CORES FRIAS *5 X 5* CM</t>
  </si>
  <si>
    <t>PASTILHA CERAMICA/PORCELANA, REVEST INT/EXT E  PISCINA, CORES QUENTES *5 X 5* CM</t>
  </si>
  <si>
    <t>PASTILHEIRO</t>
  </si>
  <si>
    <t>PAVIMENTACAO OU CALCAMENTO POLIEDRICO, COM PEDRAS IRREGULARES</t>
  </si>
  <si>
    <t>PECA DE MADEIRA LEI APARELHADA 1,5 X 4CM</t>
  </si>
  <si>
    <t>PECA DE MADEIRA LEI APARELHADA 2 X 10CM</t>
  </si>
  <si>
    <t>PECA DE MADEIRA LEI APARELHADA 3 X 12" (7,5 X 30CM)</t>
  </si>
  <si>
    <t>PECA DE MADEIRA LEI APARELHADA 3 X 6" (7,5 X 15CM)</t>
  </si>
  <si>
    <t>PECA DE MADEIRA LEI APARELHADA 3 X 9" (7,5 X 23CM)</t>
  </si>
  <si>
    <t>PECA DE MADEIRA LEI APARELHADA 6 X 12CM</t>
  </si>
  <si>
    <t>PECA DE MADEIRA LEI 4 X 30CM APARELHADA</t>
  </si>
  <si>
    <t>PECA DE MADEIRA NATIVA/REGIONAL 1 X 7CM NAO APARELHADA (P/FORMA)</t>
  </si>
  <si>
    <t>PECA DE MADEIRA NATIVA/REGIONAL 2,5 X 7,0 CM (SARRAFO-P/FORMA)</t>
  </si>
  <si>
    <t>PECA DE MADEIRA ROLICA D = 19CM PARA CERCA</t>
  </si>
  <si>
    <t>PECA DE MADEIRA ROLICA, SEM TRATAMENTO  (EUCALIPTO OU REGIONAL EQUIVALENTE) D</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</si>
  <si>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</si>
  <si>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</si>
  <si>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</si>
  <si>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</si>
  <si>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</si>
  <si>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</si>
  <si>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</si>
  <si>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</si>
  <si>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</si>
  <si>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</si>
  <si>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</si>
  <si>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</si>
  <si>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</si>
  <si>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</si>
  <si>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PORTUGUESA  OU PETIT PAVÊ, BRANCA</t>
  </si>
  <si>
    <t>PEDRA PORTUGUESA  OU PETIT PAVÊ, PRETA</t>
  </si>
  <si>
    <t>PEDREIRO</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</si>
  <si>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</si>
  <si>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</si>
  <si>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</si>
  <si>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</si>
  <si>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PERFIL "I" DE ACO LAMINADO, "I" 102 X 12,7</t>
  </si>
  <si>
    <t>PERFIL "I" DE ACO LAMINADO, "I" 152 X 22</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</si>
  <si>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</si>
  <si>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</si>
  <si>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</si>
  <si>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</si>
  <si>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</si>
  <si>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</si>
  <si>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</si>
  <si>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</si>
  <si>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</si>
  <si>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CARTOLA DE ACO GALVANIZADO, *20 X 30 X 10* MM, E =  0,8 MM (COLETADO CAIXA)</t>
  </si>
  <si>
    <t>PERFIL DE ALUMINIO ANODIZADO</t>
  </si>
  <si>
    <t>PERFIL DE BORRACHA EPDM MACICO *12 X 15* MM PARA ESQUADRIAS</t>
  </si>
  <si>
    <t>PERFIL UE ENRIJECIDO DE ACO GALVANIZADO, 150 X 60 X 20, E = 3,00 MM (COLETADO CAIXA)</t>
  </si>
  <si>
    <t>PERFILADO PERFURADO DUPLO 38 X 76 MM,  CHAPA 22 (COLETADO CAIXA)</t>
  </si>
  <si>
    <t>PERFILADO PERFURADO SIMPLES 38 X 38 MM,  CHAPA 22 (COLETADO CAIXA)</t>
  </si>
  <si>
    <t>PERFURATRIZ PNEUMATICA P/ ROCHA TIPO ATLAS COPCO RH-658 - 24,0KG OU EQUIV</t>
  </si>
  <si>
    <t>PERFURATRIZ PNEUMATICA PARA ROCHA, DE *17* KG (LOCACAO)</t>
  </si>
  <si>
    <t>PIGMENTO EM PO PARA ARGAMASSAS, CIMENTOS E OUTROS</t>
  </si>
  <si>
    <t>PINGADEIRA PLASTICA PARA TELHA DE FIBROCIMENTO CANALETE 49 OU KALHETA</t>
  </si>
  <si>
    <t>PINO DE ACO LISO 1/4 ", HASTE = *36,5* MM (ACAO DIRETA)</t>
  </si>
  <si>
    <t>PINO DE ACO LISO 1/4 ", HASTE = *53* MM (ACAO DIRETA)</t>
  </si>
  <si>
    <t>PINTOR</t>
  </si>
  <si>
    <t>PINTOR DE LETREIROS</t>
  </si>
  <si>
    <t>PINTOR PARA TINTA EPOXI</t>
  </si>
  <si>
    <t>PISO DE BORRACHA CANELADO EM PLACAS 50 X 50 CM, E = *3,5* MM, PARA COLA</t>
  </si>
  <si>
    <t>PISO DE BORRACHA FRISADO EM PLACAS 50 X 50 CM, E = 7 MM, PARA ARGAMASSA, PRETO</t>
  </si>
  <si>
    <t>PISO DE BORRACHA PASTILHADO EM PLACAS 50 X 50 CM, E = *3,5* MM, PARA COLA, PRETO</t>
  </si>
  <si>
    <t>PISO EM GRANITO BRANCO QUARTZ  E=2CM LEVIGADO</t>
  </si>
  <si>
    <t>PISO EM GRANITO BRANCO QUARTZ 30X30CM E=2CM LEVIGADO</t>
  </si>
  <si>
    <t>PISO EM PORCELANATO RETIFICADO EXTRA, FORMATO MENOR OU IGUAL A 2025 CM2</t>
  </si>
  <si>
    <t>PISO EM REGUA VINILICA SEMIFLEXIVEL, ENCAIXE CLICADO, E = 4 MM (SEM COLOCACAO)</t>
  </si>
  <si>
    <t>PISO PODOTATIL DE CONCRETO - DIRECIONAL E ALERTA, *40 X 40 X 2,5*CM</t>
  </si>
  <si>
    <t>PISO TATIL DE ALERTA DE BORRACHA, 25 X 25 CM, E = 12 MM, PARA ARGAMASSA, CORES</t>
  </si>
  <si>
    <t>PISO TATIL DE ALERTA DE BORRACHA, 25 X 25 CM, E = 12 MM, PARA ARGAMASSA, PRETO</t>
  </si>
  <si>
    <t>PISO TATIL DE ALERTA DE BORRACHA, 25 X 25 CM, E = 5 MM, PARA COLA, CORES</t>
  </si>
  <si>
    <t>PISO TATIL DE ALERTA DE BORRACHA, 25 X 25 CM, E = 5 MM, PARA COLA, PRETO</t>
  </si>
  <si>
    <t>PISO TATIL DIRECIONAL DE BORRACHA, 25 X 25 CM, E = 12 MM, PARA ARGAMASSA, CORES</t>
  </si>
  <si>
    <t>PISO TATIL DIRECIONAL DE BORRACHA, 25 X 25 CM, E = 12 MM, PARA ARGAMASSA, PRETO</t>
  </si>
  <si>
    <t>PISO TATIL DIRECIONAL DE BORRACHA, 25 X 25 CM, E = 5 MM, PARA COLA, CORES</t>
  </si>
  <si>
    <t>PISO TATIL DIRECIONAL DE BORRACHA, 25 X 25 CM, E = 5 MM, PARA COLA, PRETO</t>
  </si>
  <si>
    <t>PLACA CEGA METALICA REDONDA P/ TOMADA DE PISO 3 X 3"</t>
  </si>
  <si>
    <t>PLACA CEGA REDONDA 3'' EM TERMOPLASTICO, TIPO SILENTOQUE PIAL OU EQUIV</t>
  </si>
  <si>
    <t>PLACA CEGA 4 X 2'' EM TERMOPLASTICO, TIPO SILENTOQUE PIAL OU EQUIV</t>
  </si>
  <si>
    <t>PLACA CEGA 4 X 4'' EM TERMOPLASTICO, TIPO SILENTOQUE PIAL OU EQUIV</t>
  </si>
  <si>
    <t>PLACA DE ACO ESMALTADA PARA  IDENTIFICACAO DE RUA, *45 CM X 20* CM</t>
  </si>
  <si>
    <t>PLACA DE INAUGURACAO EM BRONZE *35X 50*CM</t>
  </si>
  <si>
    <t>PLACA DE INAUGURACAO METÁLICA, 40*CM X 60*CM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</si>
  <si>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</si>
  <si>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</si>
  <si>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</si>
  <si>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</si>
  <si>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</si>
  <si>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</si>
  <si>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PLUG OU BUJAO FERRO GALV 1 1/2"</t>
  </si>
  <si>
    <t>PLUG OU BUJAO FERRO GALV 1 1/4"</t>
  </si>
  <si>
    <t>PLUG OU BUJAO FERRO GALV 1/2"</t>
  </si>
  <si>
    <t>PLUG OU BUJAO FERRO GALV 1"</t>
  </si>
  <si>
    <t>PLUG OU BUJAO FERRO GALV 2 1/2"</t>
  </si>
  <si>
    <t>PLUG OU BUJAO FERRO GALV 2"</t>
  </si>
  <si>
    <t>PLUG OU BUJAO FERRO GALV 3/4"</t>
  </si>
  <si>
    <t>PLUG OU BUJAO FERRO GALV 3"</t>
  </si>
  <si>
    <t>PLUG OU BUJAO FERRO GALV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</si>
  <si>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</si>
  <si>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</si>
  <si>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</si>
  <si>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</si>
  <si>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</si>
  <si>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</si>
  <si>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</si>
  <si>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</si>
  <si>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</si>
  <si>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</si>
  <si>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</si>
  <si>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</si>
  <si>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</si>
  <si>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</si>
  <si>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</si>
  <si>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</si>
  <si>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PNEU TIPO DIAGONAL COM CAMARA,  6.0 X 16,  2, 6 LONAS, PARA TRATOR</t>
  </si>
  <si>
    <t>PNEU TIPO DIAGONAL COM CAMARA, 12.4 X 24 R, 6 L (LONAS), PARA TRATOR</t>
  </si>
  <si>
    <t>PNEU TIPO DIAGONAL COM CAMARA, 14.9 X 24R, 8 L (LONAS), PARA TRATOR</t>
  </si>
  <si>
    <t>PNEU TIPO DIAGONAL COM CAMARA,13.6 X 38R, 6 L (LONAS), PARA TRATOR</t>
  </si>
  <si>
    <t>PNEU 14.00 X 24, 12 LONAS, G2, ARO 24", SEM CAMARA, PARA MOTONIVELADORA</t>
  </si>
  <si>
    <t>PNEU 215/75R 17.5, 12 LONAS, ARO 17.5", PARA  CAMINHAO TOCO</t>
  </si>
  <si>
    <t>PNEU 275/80R 22.5, 16 LONAS, ARO 22.5", PARA  CAMINHAO TOCO</t>
  </si>
  <si>
    <t>PO DE MARMORE (POSTO PEDREIRA/FORNECEDOR, SEM FRETE)</t>
  </si>
  <si>
    <t>PO DE PEDRA (POSTO PEDREIRA/FORNECEDOR, SEM FRETE)</t>
  </si>
  <si>
    <t>POLIESTIRENO EXPANDIDO/EPS (ISOPOR), PEROLAS, PARA CONCRETO LEVE</t>
  </si>
  <si>
    <t>POLIESTIRENO EXPANDIDO/EPS (ISOPOR), TIPO 2F, BLOCO</t>
  </si>
  <si>
    <t>POLIESTIRENO EXPANDIDO/EPS (ISOPOR), TIPO 2F, PLACA, ISOLAMENTO TERMOACUSTICO, E = 10 MM, 1000 X 500 MM</t>
  </si>
  <si>
    <t>POLVORA NEGRA</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</si>
  <si>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</si>
  <si>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</si>
  <si>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</si>
  <si>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</si>
  <si>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</si>
  <si>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</si>
  <si>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</si>
  <si>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</si>
  <si>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</si>
  <si>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</si>
  <si>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</si>
  <si>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</si>
  <si>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GRADIL COM BARRA CHATA 3 CM X 1/4", COM REQUADRO E GUARNICAO - COMPLETO - ACABAMENTO NATURAL</t>
  </si>
  <si>
    <t>PORTA DE MADEIRA SEMI-OCA ENCABECADA, FOLHA LISA PARA VERNIZ, *60 X 210 X 3,5* CM</t>
  </si>
  <si>
    <t>PORTA DE MADEIRA SEMI-OCA ENCABECADA, FOLHA LISA PARA VERNIZ, *70 X 210 X 3,5* CM</t>
  </si>
  <si>
    <t>PORTA DE MADEIRA SEMI-OCA, FOLHA LISA PARA PINTURA *100 X 210 X 3,5* CM</t>
  </si>
  <si>
    <t>PORTA DE MADEIRA SEMI-OCA, FOLHA LISA PARA PINTURA *60 X 210 X 3,5* CM</t>
  </si>
  <si>
    <t>PORTA DE MADEIRA SEMI-OCA, FOLHA LISA PARA PINTURA *70 X 210 X 3,5* CM</t>
  </si>
  <si>
    <t>PORTA DE MADEIRA SEMI-OCA, FOLHA LISA PARA PINTURA *90 X 210 X 3,5* CM</t>
  </si>
  <si>
    <t>PORTA DE MADEIRA TIPO VENEZIANA, EUCALIPTO OU SIMILAR DA REGIAO, E = *3,5* CM</t>
  </si>
  <si>
    <t>PORTA DENTE PARA FRESADORA</t>
  </si>
  <si>
    <t>PORTA EUCAPLAC CHAPA PINTADA COR 80X210CM E=35MM - EUCATEX</t>
  </si>
  <si>
    <t>PORTA EUCATEX EUCADUR PRONTA PARA PINTURA 60 X 210 X 3,5CM</t>
  </si>
  <si>
    <t>PORTA EUCATEX EUCADUR PRONTA PARA PINTURA 80 X 210 X 3,5CM</t>
  </si>
  <si>
    <t>PORTA MADEIRA COMPENSADA LISA PARA CERA OU VERNIZ 80 X 210 X 3,5CM</t>
  </si>
  <si>
    <t>PORTA MADEIRA REGIONAL 1A VENEZIANA 80 X 210 X 3CM</t>
  </si>
  <si>
    <t>PORTA MADEIRA REGIONAL 3A CORRER P/ VIDRO E = 3CM</t>
  </si>
  <si>
    <t>PORTA MADEIRA SEMI-OCA ALMOFADADA REGIONAL 1A   70 X 210 X 3CM</t>
  </si>
  <si>
    <t>PORTA MADEIRA SEMI-OCA ALMOFADADA REGIONAL 1A 60 X 210 X 3CM</t>
  </si>
  <si>
    <t>PORTA MADEIRA SEMI-OCA ALMOFADADA REGIONAL 2A 80 X 210 X 3,5</t>
  </si>
  <si>
    <t>PORTA MADEIRA SEMI-OCA FRISADA NAS 2 FACES *80 X 210 X 3,5* CM</t>
  </si>
  <si>
    <t>PORTA TIPO MEXICANA DE MADEIRA MACICA DE 1A. QUALIDADE, DE *0,80 X 2,10 X 0,035* M</t>
  </si>
  <si>
    <t>PORTA TOALHA BANHO EM METAL CROMADO, TIPO BARRA</t>
  </si>
  <si>
    <t>PORTA TOALHA ROSTO EM METAL CROMADO, TIPO ARGOLA</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</si>
  <si>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</si>
  <si>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</si>
  <si>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</si>
  <si>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</si>
  <si>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</si>
  <si>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</si>
  <si>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</si>
  <si>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</si>
  <si>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</si>
  <si>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</si>
  <si>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</si>
  <si>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</si>
  <si>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</si>
  <si>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</si>
  <si>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</si>
  <si>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</si>
  <si>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</si>
  <si>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</si>
  <si>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</si>
  <si>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</si>
  <si>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</si>
  <si>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</si>
  <si>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</si>
  <si>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</si>
  <si>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</si>
  <si>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</si>
  <si>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</si>
  <si>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</si>
  <si>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</si>
  <si>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</si>
  <si>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</si>
  <si>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</si>
  <si>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</si>
  <si>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PREGO DE ACO POLIDO COM CABECA DUPLA 17 X 27 (2 1/2 X 11) (COLETADO CAIXA)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</si>
  <si>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</si>
  <si>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</si>
  <si>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</si>
  <si>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</si>
  <si>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</si>
  <si>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</si>
  <si>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</si>
  <si>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</si>
  <si>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</si>
  <si>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</si>
  <si>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</si>
  <si>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</si>
  <si>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</si>
  <si>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</si>
  <si>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</si>
  <si>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</si>
  <si>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</si>
  <si>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 (COLETADO CAIXA)</t>
  </si>
  <si>
    <t>PRIMER EPOXI</t>
  </si>
  <si>
    <t>PRIMER UNIVERSAL, FUNDO ANTICORROSIVO TIPO ZARCAO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</si>
  <si>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</si>
  <si>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</si>
  <si>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</si>
  <si>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</si>
  <si>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</si>
  <si>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SOLAR FPS 30, EMBALAGEM 2 LITROS</t>
  </si>
  <si>
    <t>PRUMO DE CENTRO EM ACO *400* G</t>
  </si>
  <si>
    <t>PRUMO DE PAREDE EM ACO 700 A 750 G</t>
  </si>
  <si>
    <t>PUXADOR CONCHA LATAO CROMADO OU POLIDO P/ PORTA/JAN CORRER - 3 X 9CM</t>
  </si>
  <si>
    <t>PUXADOR TUBULAR DE CENTRO P/ JANELAS - LATAO CROMADO</t>
  </si>
  <si>
    <t>PUXADOR ZAMAK CENTRAL P/ ESQUADRIA ALUMINIO</t>
  </si>
  <si>
    <t>QUADRO METALICO P/ MONT ELETRO-ELETRONICO 48 X 38 X 22CM CEMAR OU EQUIV</t>
  </si>
  <si>
    <t>QUADRO 160 X 66CM PADRAO LIGHT TR-4</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</si>
  <si>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</si>
  <si>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</si>
  <si>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</si>
  <si>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</si>
  <si>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</si>
  <si>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</si>
  <si>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</si>
  <si>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</si>
  <si>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</si>
  <si>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</si>
  <si>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</si>
  <si>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</si>
  <si>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</si>
  <si>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</si>
  <si>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</si>
  <si>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</si>
  <si>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</si>
  <si>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REATOR P/ LAMPADA VAPOR DE SODIO 250W USO EXT</t>
  </si>
  <si>
    <t>REATOR P/ 1 LAMPADA VAPOR DE MERCURIO 125W USO EXT</t>
  </si>
  <si>
    <t>REATOR P/ 1 LAMPADA VAPOR DE MERCURIO 250W USO EXT</t>
  </si>
  <si>
    <t>REATOR P/ 1 LAMPADA VAPOR DE MERCURIO 400W USO EXT</t>
  </si>
  <si>
    <t>REATOR PARTIDA RAPIDA P/ 1 LAMPADA FLUORESCENTE 20W/127V</t>
  </si>
  <si>
    <t>REATOR PARTIDA RAPIDA P/ 1 LAMPADA FLUORESCENTE 40W/127V</t>
  </si>
  <si>
    <t>REATOR PARTIDA RAPIDA P/ 2 LAMPADAS FLUORESCENTES 20W/127V</t>
  </si>
  <si>
    <t>REATOR PARTIDA RAPIDA P/ 2 LAMPADAS FLUORESCENTES 40W/127V</t>
  </si>
  <si>
    <t>REBOLO ABRASIVO RETO DE USO GERAL GRAO 36, DE 6 X 1 " (DIAMETRO X ALTURA)</t>
  </si>
  <si>
    <t>REBOLO ABRASIVO RETO DE USO GERAL GRAO 36, DE 6 X 3/4 " (DIAMETRO X ALTURA)</t>
  </si>
  <si>
    <t>REDUCAO EXCENTRICA PVC LEVE DN 200 X 150MM</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</si>
  <si>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</si>
  <si>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</si>
  <si>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</si>
  <si>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</si>
  <si>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</si>
  <si>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</si>
  <si>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</si>
  <si>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</si>
  <si>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</si>
  <si>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</si>
  <si>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</si>
  <si>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</si>
  <si>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</si>
  <si>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</si>
  <si>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</si>
  <si>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</si>
  <si>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</si>
  <si>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</si>
  <si>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</si>
  <si>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</si>
  <si>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REGISTRO DE ESFERA DE PASSEIO, PVC PARA POLIETILENO, 20 MM</t>
  </si>
  <si>
    <t>REGISTRO DE ESFERA PVC, COM BORBOLETA, COM ROSCA EXTERNA, DE 1/2"</t>
  </si>
  <si>
    <t>REGISTRO DE ESFERA PVC, COM BORBOLETA, COM ROSCA EXTERNA, DE 3/4"</t>
  </si>
  <si>
    <t>REGISTRO DE ESFERA PVC, COM CABECA QUADRADA, COM ROSCA, 1/2"</t>
  </si>
  <si>
    <t>REGISTRO DE ESFERA PVC, COM CABECA QUADRADA, COM ROSCA,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</si>
  <si>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</si>
  <si>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</si>
  <si>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</si>
  <si>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</si>
  <si>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</si>
  <si>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</si>
  <si>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</si>
  <si>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</si>
  <si>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</si>
  <si>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</si>
  <si>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</si>
  <si>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</si>
  <si>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1/2 " (REF 1509)</t>
  </si>
  <si>
    <t>REGISTRO GAVETA BRUTO EM LATAO FORJADO, BITOLA 3 " (REF 1509)</t>
  </si>
  <si>
    <t>REGISTRO GAVETA BRUTO EM LATAO FORJADO, BITOLA 4 " (REF 1509)</t>
  </si>
  <si>
    <t>REGISTRO OU REGULADOR DE GAS COZINHA, VAZAO DE 2 KG/H, 2,8 KPA</t>
  </si>
  <si>
    <t>REGISTRO OU VALVULA GLOBO ANGULAR DE LATAO, 45 GRAUS, D = 2 1/2", PARA HIDRANTES EM INSTALACAO PREDIAL DE INCENDIO</t>
  </si>
  <si>
    <t>REGISTRO PRESSAO BRUTO EM LATAO FORJADO, BITOLA 1/2 " (REF 1400)</t>
  </si>
  <si>
    <t>REGUA DE ALUMINIO PARA PEDREIRO 2 X 1 "</t>
  </si>
  <si>
    <t>REJUNTE BRANCO, CIMENTICIO</t>
  </si>
  <si>
    <t>REJUNTE COLORIDO, CIMENTICIO</t>
  </si>
  <si>
    <t>REJUNTE EPOXI BRANCO</t>
  </si>
  <si>
    <t>REJUNTE EPOXI COR</t>
  </si>
  <si>
    <t>RELE FOTOELETRICO 1000W/220V</t>
  </si>
  <si>
    <t>RESINA ACRILICA BASE AGUA - COR BRANCA</t>
  </si>
  <si>
    <t>RESPIRADOR DESCARTAVEL SEM VALVULA DE EXALACAO, PFF 1</t>
  </si>
  <si>
    <t>RETARDO PARA CORDEL DETONANTE</t>
  </si>
  <si>
    <t>REVESTIMENTO DE PAREDE EM GRANILITE, MARMORITE OU GRANITINA - ESP = 5 MM</t>
  </si>
  <si>
    <t>REVESTIMENTO PARA ESCADA EM GRANILITE, MARMORITE OU GRANITINA ESP = 8 MM</t>
  </si>
  <si>
    <t>ROCADEIRA COSTAL COM MOTOR A GASOLINA DE *32* CC</t>
  </si>
  <si>
    <t>ROCADEIRA DESLOCAVEL, LARGURA DE TRABALHO DE 1,3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</si>
  <si>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</si>
  <si>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</si>
  <si>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</si>
  <si>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</si>
  <si>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GRANITO 10 X 2CM</t>
  </si>
  <si>
    <t>RODAPE PLANO PARA PISO VINILICO, H = 5 CM</t>
  </si>
  <si>
    <t>RODIZIO LATAO 6MM C/ ROLAMENTO SKF</t>
  </si>
  <si>
    <t>RODO PARA CHAO 40 CM COM CABO</t>
  </si>
  <si>
    <t>ROLDANA FIXA DUPLA LATAO C/ ROLAMENTO P/ PORTA/JAN CORRER</t>
  </si>
  <si>
    <t>ROLDANA LATAO P/ JANELA GUILHOTINA</t>
  </si>
  <si>
    <t>ROMPEDOR ELETRICO PESO 26 KG, POTENCIA OPERACIONAL DE 2,5 KW</t>
  </si>
  <si>
    <t>ROSETA LATAO CROMADO TIPO 203 LA FONTE P/ FECHADURA PORTA</t>
  </si>
  <si>
    <t>ROSETA LATAO CROMADO TIPO 303 LA FONTE P/ FECHADURA PORTA</t>
  </si>
  <si>
    <t>RUFO EXTERNO DE CHAPA DE ACO GALVANIZADA NUM 26, CORTE 25 CM</t>
  </si>
  <si>
    <t>RUFO EXTERNO DE CHAPA DE ACO GALVANIZADA NUM 26, CORTE 28 CM</t>
  </si>
  <si>
    <t>RUFO EXTERNO DE CHAPA DE ACO GALVANIZADA NUM 26, CORTE 33 CM</t>
  </si>
  <si>
    <t>RUFO INTERNO DE CHAPA DE ACO GALVANIZADA NUM 26, CORTE 33 CM</t>
  </si>
  <si>
    <t>RUFO INTERNO DE CHAPA DE ACO GALVANIZADA NUM 26, CORTE 50 CM</t>
  </si>
  <si>
    <t>RUFO PARA TELHA DE FIBROCIMENTO ONDULADA (SEM AMIANTO)</t>
  </si>
  <si>
    <t>RUFO PARA TELHA ESTRUTURAL DE FIBROCIMENTO 1 ABA (SEM AMIANTO)</t>
  </si>
  <si>
    <t>RUFO PARA TELHA FIBROCIMENTO CANALETE 90 OU KALHETAO (SEM AMIANTO)</t>
  </si>
  <si>
    <t>SABAO EM PO</t>
  </si>
  <si>
    <t>SABONETEIRA DE PAREDE EM METAL CROMADO</t>
  </si>
  <si>
    <t>SACO DE RAFIA PARA ENTULHO, NOVO, LISO (SEM CLICHE), *60 x 90* CM</t>
  </si>
  <si>
    <t>SAIBRO PARA ARGAMASSA (COLETADO NO COMERCIO)</t>
  </si>
  <si>
    <t>SAIDA EM T FLANGE EM PE FERRO GALV 2 1/2" (COMBATE INCENDIO)</t>
  </si>
  <si>
    <t>SAPATA DE PVC ADITIVADO NERVURADO D = 6"</t>
  </si>
  <si>
    <t>SAPATA DE PVC ADITIVADO NERVURADO D = 8"</t>
  </si>
  <si>
    <t>SAPATILHA EM ACO GALVANIZADO PARA CABOS COM DIAMETRO NOMINAL ATE 5/8"</t>
  </si>
  <si>
    <t>SELADOR ACRILICO PAREDES INTERNAS/EXTERNAS</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</si>
  <si>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</si>
  <si>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</si>
  <si>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</si>
  <si>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</si>
  <si>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</si>
  <si>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</si>
  <si>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SERRA COPO P/ CANALETA ENTRADA P/ TIL PVC EB-644 DN 100/DE 101,6 MM</t>
  </si>
  <si>
    <t>SERRA COPO P/ CANALETA ENTRADA P/ TIL PVC EB-644 DN 100/DE 110,O MM</t>
  </si>
  <si>
    <t>SERRA COPO P/ CANALETA ENTRADA P/ TIL PVC EB-644 DN 125/DE 125,0 MM</t>
  </si>
  <si>
    <t>SERRA COPO P/ CANALETA ENTRADA P/ TIL PVC EB-644 DN 150/DE 160,0 MM</t>
  </si>
  <si>
    <t>SERRA COPO P/ SELIM PVC EB-644 DN 100</t>
  </si>
  <si>
    <t>SERRALHEIRO</t>
  </si>
  <si>
    <t>SERVENTE</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</si>
  <si>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</si>
  <si>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</si>
  <si>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</si>
  <si>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</si>
  <si>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</si>
  <si>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PARA LAVATORIO 1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</si>
  <si>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</si>
  <si>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</si>
  <si>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</si>
  <si>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</si>
  <si>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</si>
  <si>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</si>
  <si>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</si>
  <si>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</si>
  <si>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</si>
  <si>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</si>
  <si>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VARETA FOSCOPER, D = *2,5* MM  X COMPRIMENTO 500 MM</t>
  </si>
  <si>
    <t>SOLDADOR</t>
  </si>
  <si>
    <t>SOLEIRA GRANITO 15 X 3CM</t>
  </si>
  <si>
    <t>SOLEIRA PRE-MOLDADA EM GRANILITE, MARMORITE OU GRANITINA, L = *15 CM</t>
  </si>
  <si>
    <t>SOLEIRA/ TABEIRA EM MARMORE, POLIDO, BRANCO COMUM, L= 5 CM, E=  *2,0* CM</t>
  </si>
  <si>
    <t>SOLUCAO ASFALTICA ELASTOMERICA PARA IMPRIMACAO, APLICACAO A FRIO</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</si>
  <si>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</si>
  <si>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</si>
  <si>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</si>
  <si>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</si>
  <si>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</si>
  <si>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</si>
  <si>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</si>
  <si>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</si>
  <si>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</si>
  <si>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</si>
  <si>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</si>
  <si>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</si>
  <si>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</si>
  <si>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</si>
  <si>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</si>
  <si>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GUIA SIMPLES COM ROLDANA EM POLIPROPILENO PARA CHUMBAR, H = 20 CM</t>
  </si>
  <si>
    <t>SUPORTE ISOLADOR SIMPLES DIAMETRO NOMINAL 5/16", COM ROSCA SOBERBA E BUCHA</t>
  </si>
  <si>
    <t>SUPORTE PARA CALHA DE 150 MM EM FERRO GALVANIZADO</t>
  </si>
  <si>
    <t>SUPORTE PARA TUBO DIAMETRO NOMINAL 2", COM ROSCA MECANICA</t>
  </si>
  <si>
    <t>TABUA DE MADEIRA DE LEI, *2,5  X 15* CM (1 X 6) NAO APARELHADA, (TABEIRA-P/TELHADO)</t>
  </si>
  <si>
    <t>TABUA MADEIRA LEI  E = 2,5CM (1") APARELHADA</t>
  </si>
  <si>
    <t>TABUA MADEIRA LEI  2,5 X 30,0CM (1 X 12") APARELHADA</t>
  </si>
  <si>
    <t>TABUA MADEIRA LEI 2,5 X 25,0CM (1 X 10") APARELHADA</t>
  </si>
  <si>
    <t>TABUA MADEIRA 2A QUALIDADE 2,5 X 20,0CM (1 X 8") NAO APARELHADA</t>
  </si>
  <si>
    <t>TABUA MADEIRA 3A QUALIDADE 2,5 X 30,0CM (1 X 12 ) NAO APARELHADA</t>
  </si>
  <si>
    <t>TABUA MADEIRA 3A QUALIDADE 2,5 X 30CM (1 X 12 ) NAO APARELHADA</t>
  </si>
  <si>
    <t>TALHA ELETRICA 3 T, VELOCIDADE  2,1 M / MIN, POTENCIA 1,3 KW</t>
  </si>
  <si>
    <t>TALHA ELETRICA 3 T, VELOCIDADE  2,1 M / MIN, POTENCIA 1,3 KW - (LOCACAO)</t>
  </si>
  <si>
    <t>TALHA MANUAL DE CORRENTE, CAPACIDADE DE 1 T COM ELEVACAO DE 3 M</t>
  </si>
  <si>
    <t>TALHA MANUAL DE CORRENTE, CAPACIDADE DE 2 T COM ELEVACAO DE 3 M</t>
  </si>
  <si>
    <t>TALHA MANUAL DE CORRENTE, CAPACIDADE DE 2 T COM ELEVACAO DE 3 M - (LOCACAO)</t>
  </si>
  <si>
    <t>TAMPA CEGA EM LATAO POLIDO PARA CONDULETE EM LIGA DE ALUMINIO 4 X 4"</t>
  </si>
  <si>
    <t>TAMPA CEGA EM PVC P/CONDULETE 4 X 2"</t>
  </si>
  <si>
    <t>TAMPA CONCRETO P/PV E/OU CX. INSPECAO 60 X 60 X 8CM</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</si>
  <si>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</si>
  <si>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</si>
  <si>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</si>
  <si>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</si>
  <si>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</si>
  <si>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 1,5 T, *400 X 400* MM</t>
  </si>
  <si>
    <t>TAMPAO FOFO SIMPLES COM BASE, CLASSE A15 CARGA MAX 1,5 T, 300 X 400 MM</t>
  </si>
  <si>
    <t>TAMPAO FOFO SIMPLES, CLASSE A15 CARGA MAX 1,5 T, *550 X 1100* MM, REDE TELEFONE</t>
  </si>
  <si>
    <t>TAMPAO PARA TELHA DE FIBROCIMENTO TIPO CANALETE 49 OU KALHETA (SEM AMIANTO)</t>
  </si>
  <si>
    <t>TAMPAO PARA TELHA DE FIBROCIMENTO TIPO CANALETE 90 (SEM AMIANTO)</t>
  </si>
  <si>
    <t>TAMPAO/TERMINAL 1 1/4" P/ DUTOS TP KANAFLEX</t>
  </si>
  <si>
    <t>TAMPAO/TERMINAL 2" P/ DUTOS TP KANAFLEX</t>
  </si>
  <si>
    <t>TAMPAO/TERMINAL 3" P/ DUTOS TP KANAFLEX</t>
  </si>
  <si>
    <t>TAMPAO/TERMINAL 4" P/ DUTOS TP KANAFLEX</t>
  </si>
  <si>
    <t>TAMPAO/TERMINAL 5" P/ DUTOS TP KANAFLEX</t>
  </si>
  <si>
    <t>TAMPAO/TERMINAL 6" P/ DUTOS TP KANAFLEX</t>
  </si>
  <si>
    <t>TANQUE ACO INOXIDAVEL (ACO 304) COM ESFREGADOR E VALVULA, DE *50 X 40 X 22* CM</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</si>
  <si>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</si>
  <si>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</si>
  <si>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</si>
  <si>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</si>
  <si>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</si>
  <si>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</si>
  <si>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</si>
  <si>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SUSPENSO, CAPACIDADE *38* L, *60 X 60* CM</t>
  </si>
  <si>
    <t>TAQUEADOR OU TAQUEIRO</t>
  </si>
  <si>
    <t>TARIFA "A" ENTRE  0 E 20M3 FORNECIMENTO D'AGUA</t>
  </si>
  <si>
    <t>TARJETA TIPO LIVRE/OCUPADO  P/ PORTA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</si>
  <si>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</si>
  <si>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</si>
  <si>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</si>
  <si>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</si>
  <si>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</si>
  <si>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</si>
  <si>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</si>
  <si>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</si>
  <si>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</si>
  <si>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</si>
  <si>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</si>
  <si>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</si>
  <si>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</si>
  <si>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</si>
  <si>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</si>
  <si>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</si>
  <si>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</si>
  <si>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</si>
  <si>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</si>
  <si>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</si>
  <si>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</si>
  <si>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</si>
  <si>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</si>
  <si>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</si>
  <si>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</si>
  <si>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</si>
  <si>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</si>
  <si>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</si>
  <si>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</si>
  <si>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</si>
  <si>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</si>
  <si>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</si>
  <si>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</si>
  <si>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</si>
  <si>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</si>
  <si>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</si>
  <si>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</si>
  <si>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</si>
  <si>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</si>
  <si>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</si>
  <si>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</si>
  <si>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</si>
  <si>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</si>
  <si>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</si>
  <si>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</si>
  <si>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</si>
  <si>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</si>
  <si>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</si>
  <si>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</si>
  <si>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</si>
  <si>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</si>
  <si>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</si>
  <si>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</si>
  <si>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</si>
  <si>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</si>
  <si>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</si>
  <si>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</si>
  <si>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</si>
  <si>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</si>
  <si>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</si>
  <si>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</si>
  <si>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</si>
  <si>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</si>
  <si>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</si>
  <si>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</si>
  <si>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</si>
  <si>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</si>
  <si>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</si>
  <si>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DE TRANSICAO, CPVC, SOLDAVEL, 22 MM X 3/4", PARA AGUA QUENTE</t>
  </si>
  <si>
    <t>TE FERRO GALVANIZADO 45G 1.1/2"</t>
  </si>
  <si>
    <t>TE FERRO GALVANIZADO 45G 1.1/4"</t>
  </si>
  <si>
    <t>TE FERRO GALVANIZADO 45G 1/2"</t>
  </si>
  <si>
    <t>TE FERRO GALVANIZADO 45G 1"</t>
  </si>
  <si>
    <t>TE FERRO GALVANIZADO 45G 2.1/2"</t>
  </si>
  <si>
    <t>TE FERRO GALVANIZADO 45G 2"</t>
  </si>
  <si>
    <t>TE FERRO GALVANIZADO 45G 3/4"</t>
  </si>
  <si>
    <t>TE FERRO GALVANIZADO 45G 3"</t>
  </si>
  <si>
    <t>TE FERRO GALVANIZADO 45G 4"</t>
  </si>
  <si>
    <t>TE FERRO GALVANIZADO 90G 1.1/4"</t>
  </si>
  <si>
    <t>TE FERRO GALVANIZADO 90G 1/2"</t>
  </si>
  <si>
    <t>TE FERRO GALVANIZADO 90G 1"</t>
  </si>
  <si>
    <t>TE FERRO GALVANIZADO 90G 2.1/2"</t>
  </si>
  <si>
    <t>TE FERRO GALVANIZADO 90G 2"</t>
  </si>
  <si>
    <t>TE FERRO GALVANIZADO 90G 3/4"</t>
  </si>
  <si>
    <t>TE FERRO GALVANIZADO 90G 3"</t>
  </si>
  <si>
    <t>TE FERRO GALVANIZADO 90G 4"</t>
  </si>
  <si>
    <t>TE FERRO GALVANIZADO 90G 5"</t>
  </si>
  <si>
    <t>TE FERRO GALVANIZADO 90G 6"</t>
  </si>
  <si>
    <t>TE MISTURADOR DE TRANSICAO, CPVC, COM ROSCA, 15 MM X 1/2", PARA AGUA QUENTE</t>
  </si>
  <si>
    <t>TE MISTURADOR DE TRANSICAO, CPVC, COM ROSCA, 22 MM X 3/4", PARA AGUA QUENTE</t>
  </si>
  <si>
    <t>TE MISTURADOR, CPVC, SOLDAVEL, 15 MM, PARA AGUA QUENTE</t>
  </si>
  <si>
    <t>TE MISTURADOR, CPVC, SOLDAVEL, 22 MM, PARA AGUA QUENTE</t>
  </si>
  <si>
    <t>TE PVC ROSCAVEL 90 GRAUS, 1", PARA  AGUA FRIA PREDIAL</t>
  </si>
  <si>
    <t>TE PVC ROSCAVEL, 90 GRAUS, 1 1/4",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</si>
  <si>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</si>
  <si>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</si>
  <si>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</si>
  <si>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</si>
  <si>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</si>
  <si>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</si>
  <si>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</si>
  <si>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</si>
  <si>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</si>
  <si>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</si>
  <si>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</si>
  <si>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</si>
  <si>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</si>
  <si>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</si>
  <si>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</si>
  <si>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</si>
  <si>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</si>
  <si>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</si>
  <si>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</si>
  <si>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</si>
  <si>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</si>
  <si>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</si>
  <si>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</si>
  <si>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LEVE, CURTO, 90 GRAUS, 200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</si>
  <si>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</si>
  <si>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</si>
  <si>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</si>
  <si>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</si>
  <si>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</si>
  <si>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</si>
  <si>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</si>
  <si>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40 X 40 MM, PARA ESGOTO PREDIAL</t>
  </si>
  <si>
    <t>TE, PVC, SERIE R, 50 X 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</si>
  <si>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</si>
  <si>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</si>
  <si>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</si>
  <si>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</si>
  <si>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</si>
  <si>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</si>
  <si>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</si>
  <si>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</si>
  <si>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TELA DE ANIAGEM (JUTA)</t>
  </si>
  <si>
    <t>TELA DE ARAME GALV, HEXAGONAL,  FIO 0,56 MM (24  BWG), MALHA  1/2", H = 1 M</t>
  </si>
  <si>
    <t>TELA DE ARAME ONDULADA,  FIO *2,77* MM (10  BWG), MALHA  5 X 5 CM, H = 2 M</t>
  </si>
  <si>
    <t>TELA DE FIBRA DE VIDRO, ACABAMENTO ANTI-ALCALINO, MALHA 10 X 10 MM</t>
  </si>
  <si>
    <t>TELA EM METAL PARA ESTUQUE (DEPLOYE)</t>
  </si>
  <si>
    <t>TELA SOLDADA ARAME GALVANIZADO 12 BWG (2,77MM), MALHA 15 X 5 CM</t>
  </si>
  <si>
    <t>TELHA ALUMINIO ONDULADA, ALTURA = *18* MM, E = 0,5 MM</t>
  </si>
  <si>
    <t>TELHA ALUMINIO ONDULADA, ALTURA = *18* MM, E = 0,6 MM</t>
  </si>
  <si>
    <t>TELHA ALUMINIO ONDULADA, ALTURA = *18* MM, E = 0,7 MM</t>
  </si>
  <si>
    <t>TELHA CERAMICA TIPO PLAN, COMPRIMENTO DE *47* CM, RENDIMENTO DE *26* TELHAS/M2</t>
  </si>
  <si>
    <t>TELHA DE ACO ZINCADO ONDULADA, A = *17* MM, E = 0,5 MM, SEM PINTURA</t>
  </si>
  <si>
    <t>TELHA DE ACO ZINCADO TRAPEZOIDAL, A = *40* MM, E = 0,5 MM, SEM PINTURA</t>
  </si>
  <si>
    <t>TELHA DE FIBRA DE VIDRO ONDULADA INCOLOR, E = 0,6 MM, DE *0,50 X 2,44* M</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</si>
  <si>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</si>
  <si>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</si>
  <si>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</si>
  <si>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</si>
  <si>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</si>
  <si>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</si>
  <si>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</si>
  <si>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</si>
  <si>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</si>
  <si>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6 MM, DE 1,83 X 1,10 M (SEM AMIANTO)</t>
  </si>
  <si>
    <t>TELHA DE FIBROCIMENTO ONDULADA E = 8 MM, DE *1,53  X 1,10* M (SEM AMIANTO)</t>
  </si>
  <si>
    <t>TELHA DE FIBROCIMENTO ONDULADA E = 8 MM, DE *1,83  X 1,10* M (SEM AMIANTO)</t>
  </si>
  <si>
    <t>TELHA DE FIBROCIMENTO ONDULADA E = 8 MM, DE *3,66  X 1,10* M (SEM AMIANTO)</t>
  </si>
  <si>
    <t>TELHA DE FIBROCIMENTO ONDULADA E = 8 MM, DE 2,44 X 1,10 M (SEM AMIANTO)</t>
  </si>
  <si>
    <t>TELHA DE FIBROCIMENTO ONDULADA E= 4 MM, DE *1,22  X 0,50* M (SEM AMIANTO)</t>
  </si>
  <si>
    <t>TELHA DE FIBROCIMENTO, E = 6 MM, DE *3,00 X 1,06* M (SEM AMIANTO)</t>
  </si>
  <si>
    <t>TELHA DE FIBROCIMENTO, E = 6 MM, DE *4,10 X 1,06* M (SEM AMIANTO)</t>
  </si>
  <si>
    <t>TELHA DE VIDRO TIPO FRANCESA, *39 X 23* CM</t>
  </si>
  <si>
    <t>TELHA ESTRUTURAL DE FIBROCIMENTO 1 ABA, DE 0,52 X 4,50 M (SEM AMIANTO)</t>
  </si>
  <si>
    <t>TELHA ESTRUTURAL DE FIBROCIMENTO 1 ABA, DE 0,52 X 7,20 M (SEM AMIANTO)</t>
  </si>
  <si>
    <t>TELHA ESTRUTURAL FIBROCIMENTO CANALETE 90 OU KALHETAO, C = 8,20 M (SEM AMIANTO)</t>
  </si>
  <si>
    <t>TELHA FIBROCIMENTO ONDULADA E = 8 MM, DE *3,66 X 1,10* M (SEM AMIANTO)</t>
  </si>
  <si>
    <t>TELHA VIDRO TIPO CANAL OU COLONIAL, C = 46 A 50 CM</t>
  </si>
  <si>
    <t>TELHADISTA</t>
  </si>
  <si>
    <t>TERMINAL METALICO A PRESSAO PARA 1 CABO DE 120 MM2, COM 1 FURO DE FIXACAO</t>
  </si>
  <si>
    <t>TERMINAL METALICO A PRESSAO PARA 1 CABO DE 150 MM2, COM 1 FURO DE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</si>
  <si>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</si>
  <si>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</si>
  <si>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</si>
  <si>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</si>
  <si>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</si>
  <si>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</si>
  <si>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</si>
  <si>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</si>
  <si>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</si>
  <si>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MM2, COM 1 FURO DE FIXACAO</t>
  </si>
  <si>
    <t>TERMINAL P/ ACABAMENTO NA PAREDE CAIXA KANAFLEX 3"</t>
  </si>
  <si>
    <t>TERRA VEGETAL (ENSACADA)</t>
  </si>
  <si>
    <t>TERRA VEGETAL (GRANEL)</t>
  </si>
  <si>
    <t>TESTEIRA ANTIDERRAPANTE PARA PISO VINILICO *5 X 2,5* CM, E = 2 MM</t>
  </si>
  <si>
    <t>TIJOLO CERAMICO LAMINADO 5,5 X 11 X 23 CM</t>
  </si>
  <si>
    <t>TIJOLO CERAMICO MACICO APARENTE *6 X 12 X 24* CM</t>
  </si>
  <si>
    <t>TIJOLO CERAMICO MACICO APARENTE 2 FUROS, *6,5 X 10 X 20* CM</t>
  </si>
  <si>
    <t>TIJOLO CERAMICO REFRATARIO 2,5 X 11,4 X 22,9 CM</t>
  </si>
  <si>
    <t>TIJOLO CERAMICO REFRATARIO 6,3 X 11,4 X 22,9 CM</t>
  </si>
  <si>
    <t>TIL RADIAL, PVC, JE, BBB, DN 150 X 200 MM, PARA REDE COLETORA DE ESGOTO (NBR 10569)</t>
  </si>
  <si>
    <t>TIL RADIAL, PVC, JE, BBB, DN 300 X 200 MM, PARA REDE COLETORA DE ESGOTO (NBR 10569)</t>
  </si>
  <si>
    <t>TINTA A BASE DE RESINA ACRILICA, PARA SINALIZACAO HORIZONTAL VIARIA (NBR 11862)</t>
  </si>
  <si>
    <t>TINTA A OLEO BRILHANTE PARA MADEIRA E METAIS</t>
  </si>
  <si>
    <t>TINTA ACRILICA PARA CERAMICA</t>
  </si>
  <si>
    <t>TINTA ACRILICA PREMIUM PARA  PISO</t>
  </si>
  <si>
    <t>TINTA ACRILICA PREMIUM PARA PISO</t>
  </si>
  <si>
    <t>TINTA ACRILICA PREMIUM, COR BRANCO  FOSCO</t>
  </si>
  <si>
    <t>TINTA ACRILICA PREMIUM, COR BRANCO FOSCO</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</si>
  <si>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</si>
  <si>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</si>
  <si>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</si>
  <si>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</si>
  <si>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</si>
  <si>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</si>
  <si>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</si>
  <si>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</si>
  <si>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</si>
  <si>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</si>
  <si>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</si>
  <si>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</si>
  <si>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</si>
  <si>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</si>
  <si>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</si>
  <si>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</si>
  <si>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</si>
  <si>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TOALHEIRO PLASTICO TIPO DISPENSER PARA PAPEL TOALHA INTERFOLHADO</t>
  </si>
  <si>
    <t>TOMADA COMPLETA P/ RADIO E TV</t>
  </si>
  <si>
    <t>TOMADA DE EMBUTIR, 2 P + T, UNIVERSAL, DE 10 A / 250 V, COM PLACA</t>
  </si>
  <si>
    <t>TOMADA EMBUTIR 3P + T 30A/440V REF 56404 USO INDUSTRIAL C/ PLACA, PIAL OU EQUIV</t>
  </si>
  <si>
    <t>TOMADA ESPECIAL C/ PINO 15A, REVESTIMENTO EM BORRACHA, TIPO SAVEL OU EQUIV</t>
  </si>
  <si>
    <t>TOMADA SOBREPOR P/ TELEFONE PADRAO TELEBRAS, TIPO SILENTOQUE PIAL OU EQUIV</t>
  </si>
  <si>
    <t>TOMADA 2P+T 10A, 250V  (APENAS MODULO) (COLETADO CAIXA)</t>
  </si>
  <si>
    <t>TOMADA 2P+T 20A, 250V  (APENAS MODULO) (COLETADO CAIXA)</t>
  </si>
  <si>
    <t>TOPOGRAFO</t>
  </si>
  <si>
    <t>TOPOGRAFO (MENSALISTA)</t>
  </si>
  <si>
    <t>TORNEIRA CROMADA COM BICO PARA JARDIM/TANQUE 1/2 " OU 3/4 " (REF 1153)</t>
  </si>
  <si>
    <t>TORNEIRA CROMADA CURTA SEM BICO PARA USO GERAL  1/2 " OU 3/4 " (REF 1152)</t>
  </si>
  <si>
    <t>TORNEIRA CROMADA DE MESA PARA LAVATORIO COM SENSOR DE PRESENCA</t>
  </si>
  <si>
    <t>TORNEIRA CROMADA DE MESA PARA LAVATORIO TEMPORIZADA PRESSAO BICA BAIXA</t>
  </si>
  <si>
    <t>TORNEIRA CROMADA DE MESA PARA LAVATORIO, BICA ALTA (REF 1195)</t>
  </si>
  <si>
    <t>TORNEIRA CROMADA DE PAREDE LONGA PARA LAVATORIO (REF 1178)</t>
  </si>
  <si>
    <t>TORNEIRA CROMADA DE PAREDE PARA COZINHA COM AREJADOR 1/2 " OU 3/4 " (REF 1157)</t>
  </si>
  <si>
    <t>TORNEIRA CROMADA SEM BICO PARA TANQUE 1/2 " OU 3/4 " (REF 1143)</t>
  </si>
  <si>
    <t>TORNEIRA CROMADA SEM BICO PARA TANQUE, PADRAO POPULAR, 1/2 " OU 3/4 " (REF 1126)</t>
  </si>
  <si>
    <t>TORNEIRA DE BOIA CONVENCIONAL PLASTICA 3/4 " COM BALAO PLASTICO</t>
  </si>
  <si>
    <t>TORNEIRA DE BOIA PARA CAIXA DE DESCARGA 1/2 "</t>
  </si>
  <si>
    <t>TORNEIRA DE BOIA REAL 1.1/2" C/ BALAO PLASTICO</t>
  </si>
  <si>
    <t>TORNEIRA DE BOIA REAL 1.1/4" C/ BALAO PLASTICO</t>
  </si>
  <si>
    <t>TORNEIRA DE BOIA REAL 1/2" C/ BALAO METALICO</t>
  </si>
  <si>
    <t>TORNEIRA DE BOIA REAL 2" C/ BALAO PLASTICO</t>
  </si>
  <si>
    <t>TORNEIRA DE BOIA REAL 3/4" C/ BALAO METALICO</t>
  </si>
  <si>
    <t>TORNEIRA DE BOIA VAZAO TOTAL 1/2" C/ BALAO PLASTICO OU METALICO</t>
  </si>
  <si>
    <t>TORNEIRA DE BOIA VAZAO TOTAL 1" C/ BALAO PLASTICO OU METALICO</t>
  </si>
  <si>
    <t>TORNEIRA DE BOIA VAZAO TOTAL 3/4" C/ BALAO PLASTICO OU METALICO</t>
  </si>
  <si>
    <t>TORNEIRA ELETRICA DE PAREDE, BICA ALTA, PARA COZINHA, 5500 W (110/220 V)</t>
  </si>
  <si>
    <t>TORNEIRA PLASTICA DE MESA PARA LAVATORIO 1/2 "</t>
  </si>
  <si>
    <t>TORNEIRA PLASTICA DE MESA, BICA MOVEL, PARA COZINHA 1/2 "</t>
  </si>
  <si>
    <t>TORNEIRA PLASTICA PARA TANQUE 1/2 " OU 3/4 " COM BICO PARA MANGUEIRA</t>
  </si>
  <si>
    <t>TRATOR DE PNEUS ATE 75HP (INCL MANUT/OPERACAO)</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</si>
  <si>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</si>
  <si>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</si>
  <si>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</si>
  <si>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</si>
  <si>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</si>
  <si>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TRENA EM FIBRA DE VIDRO L = 30M</t>
  </si>
  <si>
    <t>TRILHO (TIPO FERROVIA) UTILZADO PARA ESTACAS EM FUNDACOES PREDIAIS</t>
  </si>
  <si>
    <t>TRILHO "U" ALUMINIO 40 X 40MM P/ ROLDANA</t>
  </si>
  <si>
    <t>TRILHO QUADRADO ALUMINIO 1/4'' P/ RODIZIOS</t>
  </si>
  <si>
    <t>TROLEY MANUAL CAPACIDADE 1 T</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</si>
  <si>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</si>
  <si>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</si>
  <si>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</si>
  <si>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</si>
  <si>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</si>
  <si>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SEM COSTURA 1/2", E= *2,77 MM, SCHEDULE 40, *1,27 KG/M</t>
  </si>
  <si>
    <t>TUBO ACO PRETO SEM COSTURA 1/2", E= *3,73 MM, SCHEDULE 80, *1,62 KG/M</t>
  </si>
  <si>
    <t>TUBO ACO PRETO SEM COSTURA 14", E= *11,13 MM, SCHEDULE 40, *94,55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</si>
  <si>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</si>
  <si>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</si>
  <si>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</si>
  <si>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</si>
  <si>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</si>
  <si>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</si>
  <si>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</si>
  <si>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</si>
  <si>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</si>
  <si>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</si>
  <si>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</si>
  <si>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</si>
  <si>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</si>
  <si>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CHAPA PRETA E = 1/4" - 30" - 175KG</t>
  </si>
  <si>
    <t>TUBO CHAPA PRETA E = 3/16" - 26" - 147KG</t>
  </si>
  <si>
    <t>TUBO CHAPA PRETA E = 3/8" - 30" -177KG</t>
  </si>
  <si>
    <t>TUBO CONCRETO ARMADO, CLASSE PA-1, PB, DN 400 MM, PARA AGUAS PLUVIAIS (NBR 8890)</t>
  </si>
  <si>
    <t>TUBO CONCRETO ARMADO, CLASSE PA-1, PB, DN 500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</si>
  <si>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</si>
  <si>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</si>
  <si>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</si>
  <si>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</si>
  <si>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</si>
  <si>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</si>
  <si>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</si>
  <si>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</si>
  <si>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</si>
  <si>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</si>
  <si>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</si>
  <si>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</si>
  <si>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</si>
  <si>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</si>
  <si>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</si>
  <si>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</si>
  <si>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CONCRETO SIMPLES POROSO DN 300 MM</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</si>
  <si>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</si>
  <si>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</si>
  <si>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</si>
  <si>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</si>
  <si>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</si>
  <si>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</si>
  <si>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</si>
  <si>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</si>
  <si>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</si>
  <si>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</si>
  <si>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</si>
  <si>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</si>
  <si>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</si>
  <si>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</si>
  <si>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</si>
  <si>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</si>
  <si>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</si>
  <si>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CONCRETO SIMPLES POROSO, MACHO/FEMEA, DN 200 MM</t>
  </si>
  <si>
    <t>TUBO DE CONCRETO SIMPLES, CLASSE ES, PB JE, DN 500 MM, PARA ESGOTO SANITARIO</t>
  </si>
  <si>
    <t>TUBO DE DESCARGA PVC, PARA LIGACAO CAIXA DE DESCARGA - EMBUTIR, 40 MM X 150 CM</t>
  </si>
  <si>
    <t>TUBO DE PVC, PBL, TIPO LEVE, DN = 125 MM,  PARA VENTILACAO</t>
  </si>
  <si>
    <t>TUBO DE PVC, PBL, TIPO LEVE, DN = 250 MM,  PARA VENTILACAO</t>
  </si>
  <si>
    <t>TUBO DE PVC, PBL, TIPO LEVE, DN = 300 MM,  PARA VENTILACAO</t>
  </si>
  <si>
    <t>TUBO DE PVC, PBL, TIPO LEVE, DN = 400 MM,  PARA VENTILACAO</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</si>
  <si>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</si>
  <si>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</si>
  <si>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</si>
  <si>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</si>
  <si>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</si>
  <si>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</si>
  <si>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</si>
  <si>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</si>
  <si>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</si>
  <si>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</si>
  <si>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</si>
  <si>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</si>
  <si>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</si>
  <si>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</si>
  <si>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</si>
  <si>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</si>
  <si>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</si>
  <si>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</si>
  <si>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</si>
  <si>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</si>
  <si>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</si>
  <si>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</si>
  <si>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</si>
  <si>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</si>
  <si>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</si>
  <si>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</si>
  <si>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</si>
  <si>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</si>
  <si>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</si>
  <si>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</si>
  <si>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</si>
  <si>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</si>
  <si>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ROSCAVEL, 3/4",  AGUA FRIA PREDIAL</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</si>
  <si>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</si>
  <si>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</si>
  <si>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</si>
  <si>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</si>
  <si>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</si>
  <si>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</si>
  <si>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</si>
  <si>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</si>
  <si>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</si>
  <si>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</si>
  <si>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</si>
  <si>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</si>
  <si>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</si>
  <si>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</si>
  <si>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</si>
  <si>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</si>
  <si>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</si>
  <si>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</si>
  <si>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85 MM, AGUA FRIA (NBR-5648)</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</si>
  <si>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</si>
  <si>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</si>
  <si>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</si>
  <si>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</si>
  <si>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</si>
  <si>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</si>
  <si>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</si>
  <si>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</si>
  <si>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</si>
  <si>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</si>
  <si>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</si>
  <si>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FERRO GALV C/ASSENTO CONICO BRONZE 1 1/2"</t>
  </si>
  <si>
    <t>UNIAO FERRO GALV C/ASSENTO CONICO BRONZE 1/2"</t>
  </si>
  <si>
    <t>UNIAO FERRO GALV C/ASSENTO CONICO BRONZE 1"</t>
  </si>
  <si>
    <t>UNIAO FERRO GALV C/ASSENTO CONICO BRONZE 2 1/2"</t>
  </si>
  <si>
    <t>UNIAO FERRO GALV C/ASSENTO CONICO BRONZE 2"</t>
  </si>
  <si>
    <t>UNIAO FERRO GALV C/ASSENTO CONICO BRONZE 3/4"</t>
  </si>
  <si>
    <t>UNIAO FERRO GALV C/ASSENTO CONICO BRONZE 3"</t>
  </si>
  <si>
    <t>UNIAO FERRO GALV C/ASSENTO CONICO BRONZE 4"</t>
  </si>
  <si>
    <t>UNIAO FERRO GALV C/ASSENTO CONICO FERRO LONGO 1 1/2"</t>
  </si>
  <si>
    <t>UNIAO FERRO GALV C/ASSENTO CONICO FERRO LONGO 1/2"</t>
  </si>
  <si>
    <t>UNIAO FERRO GALV C/ASSENTO CONICO FERRO LONGO 1"</t>
  </si>
  <si>
    <t>UNIAO FERRO GALV C/ASSENTO CONICO FERRO LONGO 2 1/2"</t>
  </si>
  <si>
    <t>UNIAO FERRO GALV C/ASSENTO CONICO FERRO LONGO 2"</t>
  </si>
  <si>
    <t>UNIAO FERRO GALV C/ASSENTO CONICO FERRO LONGO 3/4"</t>
  </si>
  <si>
    <t>UNIAO FERRO GALV C/ASSENTO CONICO FERRO LONGO 3"</t>
  </si>
  <si>
    <t>UNIAO FERRO GALV C/ASSENTO CONICO FERRO LONGO 4"</t>
  </si>
  <si>
    <t>UNIAO FERRO GALV C/ASSENTO PLANO C/JUNTA NITRIPACK 1 1/4"</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</si>
  <si>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</si>
  <si>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</si>
  <si>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</si>
  <si>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</si>
  <si>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</si>
  <si>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</si>
  <si>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</si>
  <si>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</si>
  <si>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ROSCAVEL, 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</si>
  <si>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</si>
  <si>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</si>
  <si>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</si>
  <si>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</si>
  <si>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</si>
  <si>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</si>
  <si>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</si>
  <si>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</si>
  <si>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</si>
  <si>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</si>
  <si>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</si>
  <si>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</si>
  <si>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</si>
  <si>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</si>
  <si>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</si>
  <si>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</si>
  <si>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</si>
  <si>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</si>
  <si>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</si>
  <si>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</si>
  <si>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</si>
  <si>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</si>
  <si>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</si>
  <si>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</si>
  <si>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</si>
  <si>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</si>
  <si>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</si>
  <si>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</si>
  <si>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</si>
  <si>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</si>
  <si>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</si>
  <si>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</si>
  <si>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</si>
  <si>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</si>
  <si>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</si>
  <si>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</si>
  <si>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</si>
  <si>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1.1/4 " X 1.1/2 ", SEM UNHO E SEM LADRAO</t>
  </si>
  <si>
    <t>VALVULA EM PLASTICO CROMADO PARA LAVATORIO 1 ", SEM UNHO, COM LADRAO</t>
  </si>
  <si>
    <t>VARA FERRO CROMADO P/ CREMONA H = 120CM</t>
  </si>
  <si>
    <t>VARA FERRO CROMADO P/ CREMONA H = 150CM</t>
  </si>
  <si>
    <t>VASO SANITARIO SIFONADO INFANTIL LOUCA BRANCA</t>
  </si>
  <si>
    <t>VASSOURA 40 CM COM CABO</t>
  </si>
  <si>
    <t>VEICULO DE PASSEIO COM MOTOR 1.0 FLEX, POTENCIA 72/76 CV, 4 PORTAS</t>
  </si>
  <si>
    <t>VEICULO DE PASSEIO COM MOTOR 1.6 FLEX, POTENCIA 101/104 CV, 4 PORTAS</t>
  </si>
  <si>
    <t>VEICULO TIPO  MINI FURGAO COM MOTOR ENTRE *1.4 A 1.6* FLEX, 2 PORTAS</t>
  </si>
  <si>
    <t>VENTOSA SIMPLES FOFO C/ROSCA PN-25 DN 1</t>
  </si>
  <si>
    <t>VENTOSA SIMPLES FOFO C/ROSCA PN-25 DN 1 1/2</t>
  </si>
  <si>
    <t>VENTOSA SIMPLES FOFO C/ROSCA PN-25 DN 1 1/4</t>
  </si>
  <si>
    <t>VENTOSA SIMPLES FOFO C/ROSCA PN-25 DN 2</t>
  </si>
  <si>
    <t>VENTOSA SIMPLES FOFO C/ROSCA PN-25 DN 3/4</t>
  </si>
  <si>
    <t>VENTOSA SIMPLES FOFO COM FLANGES, PN-10/16, DN = 50 MM</t>
  </si>
  <si>
    <t>VENTOSA TRIPLICE FUNCAO FOFO C/ FLANGES PN-10 DN 200</t>
  </si>
  <si>
    <t>VENTOSA TRIPLICE FUNCAO FOFO C/ FLANGES PN-10/16 DN 100</t>
  </si>
  <si>
    <t>VENTOSA TRIPLICE FUNCAO FOFO C/ FLANGES PN-10/16 DN 150</t>
  </si>
  <si>
    <t>VENTOSA TRIPLICE FUNCAO FOFO C/ FLANGES PN-10/16/25 DN 50</t>
  </si>
  <si>
    <t>VENTOSA TRIPLICE FUNCAO FOFO C/ FLANGES PN-16 DN 200</t>
  </si>
  <si>
    <t>VENTOSA TRIPLICE FUNCAO FOFO C/ FLANGES PN-25 DN 100</t>
  </si>
  <si>
    <t>VENTOSA TRIPLICE FUNCAO FOFO C/ FLANGES PN-25 DN 150</t>
  </si>
  <si>
    <t>VENTOSA TRIPLICE FUNCAO FOFO C/ FLANGES PN-25 DN 200</t>
  </si>
  <si>
    <t>VERNIZ SINTETICO BRILHANTE PARA MADEIRA TIPO COPAL, USO INTERNO</t>
  </si>
  <si>
    <t>VEU FIBRA DE VIDRO AEROGLASS/RHODIA OU SIMILAR 0,04 KG/M2</t>
  </si>
  <si>
    <t>VEU POLIESTER</t>
  </si>
  <si>
    <t>VIBRADOR DE IMERSAO, COM PONTEIRA DE *35* MM, MANGOTE DE 5 M, SEM MOTOR</t>
  </si>
  <si>
    <t>VIBRADOR DE IMERSAO, COM PONTEIRA DE *45* MM, MANGOTE DE 5 M, SEM MOTOR.</t>
  </si>
  <si>
    <t>VIBRADOR DE IMERSAO, COM PONTEIRA DE *60* MM, MANGOTE DE 5 M, SEM MOTOR.</t>
  </si>
  <si>
    <t>VIDRACEIRO</t>
  </si>
  <si>
    <t>VIDRO CANELADO 4 MM - SEM COLOCACAO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</si>
  <si>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</si>
  <si>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</si>
  <si>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</si>
  <si>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</si>
  <si>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</si>
  <si>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</si>
  <si>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</si>
  <si>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</si>
  <si>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2MM - SEM COLOCACAO</t>
  </si>
  <si>
    <t>VIDRO LISO INCOLOR 4MM - SEM COLOCACAO</t>
  </si>
  <si>
    <t>VIDRO LISO INCOLOR 5MM - SEM COLOCACAO</t>
  </si>
  <si>
    <t>VIDRO LISO INCOLOR 8MM  -  SEM COLOCACAO</t>
  </si>
  <si>
    <t>VIDRO MARTELADO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</si>
  <si>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</si>
  <si>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</si>
  <si>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</si>
  <si>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</si>
  <si>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</si>
  <si>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</si>
  <si>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</si>
  <si>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</si>
  <si>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VIGIA NOTURNO</t>
  </si>
  <si>
    <t>VIGOTA CONCRETO ARMADO PRE-MOLDADO 0,10X0,10X1,00M</t>
  </si>
  <si>
    <t>WASH PRIMER PARA TINTA AUTOMOTIVA</t>
  </si>
  <si>
    <t/>
  </si>
  <si>
    <t>SINAPI - SISTEMA NACIONAL DE PESQUISA DE CUSTOS E ÍNDICES DA CONSTRUÇÃO CIVIL</t>
  </si>
  <si>
    <t>D E S C R I Ç Ã O</t>
  </si>
  <si>
    <t>ORIGEM DE PREÇO</t>
  </si>
  <si>
    <t xml:space="preserve">CUSTO TOTAL </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</si>
  <si>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</si>
  <si>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</si>
  <si>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</si>
  <si>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</si>
  <si>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</si>
  <si>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</si>
  <si>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</si>
  <si>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</si>
  <si>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</si>
  <si>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</si>
  <si>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</si>
  <si>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</si>
  <si>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</si>
  <si>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</si>
  <si>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</si>
  <si>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</si>
  <si>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</si>
  <si>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74213/001</t>
  </si>
  <si>
    <t>73888/001</t>
  </si>
  <si>
    <t>73888/002</t>
  </si>
  <si>
    <t>73888/003</t>
  </si>
  <si>
    <t>73888/004</t>
  </si>
  <si>
    <t>73888/005</t>
  </si>
  <si>
    <t>73888/006</t>
  </si>
  <si>
    <t>73888/007</t>
  </si>
  <si>
    <t>73888/008</t>
  </si>
  <si>
    <t>73888/009</t>
  </si>
  <si>
    <t>73888/010</t>
  </si>
  <si>
    <t>73888/011</t>
  </si>
  <si>
    <t>73888/012</t>
  </si>
  <si>
    <t>73888/013</t>
  </si>
  <si>
    <t>73888/014</t>
  </si>
  <si>
    <t>73888/015</t>
  </si>
  <si>
    <t>ASSENTAMENTO DE TAMPAO DE FERRO FUNDIDO 900 MM</t>
  </si>
  <si>
    <t>ASSENTAMENTO DE TAMPAO DE FERRO FUNDIDO 600 MM</t>
  </si>
  <si>
    <t>74215/001</t>
  </si>
  <si>
    <t>74215/002</t>
  </si>
  <si>
    <t>74215/003</t>
  </si>
  <si>
    <t>TE PVC PARA COLETOR ESGOTO, EB644, D=100MM, COM JUNTA ELASTICA.</t>
  </si>
  <si>
    <t>73884/001</t>
  </si>
  <si>
    <t>INSTALAÇÃO DE VÁLVULAS OU REGISTROS COM JUNTA FLANGEADA - DN 50</t>
  </si>
  <si>
    <t>73884/002</t>
  </si>
  <si>
    <t>INSTALAÇÃO DE VÁLVULAS OU REGISTROS COM JUNTA FLANGEADA - DN 75</t>
  </si>
  <si>
    <t>73884/003</t>
  </si>
  <si>
    <t>INSTALAÇÃO DE VÁLVULAS OU REGISTROS COM JUNTA FLANGEADA - DN 100</t>
  </si>
  <si>
    <t>73884/004</t>
  </si>
  <si>
    <t>INSTALAÇÃO DE VÁLVULAS OU REGISTROS COM JUNTA FLANGEADA - DN 150</t>
  </si>
  <si>
    <t>73884/005</t>
  </si>
  <si>
    <t>INSTALAÇÃO DE VÁLVULAS OU REGISTROS COM JUNTA FLANGEADA - DN 200</t>
  </si>
  <si>
    <t>73884/006</t>
  </si>
  <si>
    <t>INSTALAÇÃO DE VÁLVULAS OU REGISTROS COM JUNTA FLANGEADA - DN 250</t>
  </si>
  <si>
    <t>73884/007</t>
  </si>
  <si>
    <t>INSTALAÇÃO DE VÁLVULAS OU REGISTROS COM JUNTA FLANGEADA - DN 300</t>
  </si>
  <si>
    <t>73884/008</t>
  </si>
  <si>
    <t>INSTALAÇÃO DE VÁLVULAS OU REGISTROS COM JUNTA FLANGEADA - DN 350</t>
  </si>
  <si>
    <t>73884/009</t>
  </si>
  <si>
    <t>INSTALAÇÃO DE VÁLVULAS OU REGISTROS COM JUNTA FLANGEADA - DN 400</t>
  </si>
  <si>
    <t>73884/010</t>
  </si>
  <si>
    <t>INSTALAÇÃO DE VÁLVULAS OU REGISTROS COM JUNTA FLANGEADA - DN 450</t>
  </si>
  <si>
    <t>73884/011</t>
  </si>
  <si>
    <t>INSTALAÇÃO DE VÁLVULAS OU REGISTROS COM JUNTA FLANGEADA - DN 500</t>
  </si>
  <si>
    <t>73884/012</t>
  </si>
  <si>
    <t>INSTALAÇÃO DE VÁLVULAS OU REGISTROS COM JUNTA FLANGEADA - DN 600</t>
  </si>
  <si>
    <t>73884/013</t>
  </si>
  <si>
    <t>INSTALAÇÃO DE VÁLVULAS OU REGISTROS COM JUNTA FLANGEADA - DN 700</t>
  </si>
  <si>
    <t>73884/014</t>
  </si>
  <si>
    <t>INSTALAÇÃO DE VÁLVULAS OU REGISTROS COM JUNTA FLANGEADA - DN 800</t>
  </si>
  <si>
    <t>73884/015</t>
  </si>
  <si>
    <t>INSTALAÇÃO DE VÁLVULAS OU REGISTROS COM JUNTA FLANGEADA - DN 900</t>
  </si>
  <si>
    <t>73884/016</t>
  </si>
  <si>
    <t>INSTALAÇÃO DE VÁLVULAS OU REGISTROS COM JUNTA FLANGEADA - DN 1000</t>
  </si>
  <si>
    <t>73885/001</t>
  </si>
  <si>
    <t>INSTALAÇÃO DE VÁLVULAS OU REGISTROS COM JUNTA ELÁSTICA - DN 50</t>
  </si>
  <si>
    <t>73885/002</t>
  </si>
  <si>
    <t>INSTALAÇÃO DE VÁLVULAS OU REGISTROS COM JUNTA ELÁSTICA - DN 75</t>
  </si>
  <si>
    <t>73885/003</t>
  </si>
  <si>
    <t>INSTALAÇÃO DE VÁLVULAS OU REGISTROS COM JUNTA ELÁSTICA - DN 100</t>
  </si>
  <si>
    <t>73885/004</t>
  </si>
  <si>
    <t>INSTALAÇÃO DE VÁLVULAS OU REGISTROS COM JUNTA ELÁSTICA - DN 150</t>
  </si>
  <si>
    <t>73885/005</t>
  </si>
  <si>
    <t>INSTALAÇÃO DE VÁLVULAS OU REGISTROS COM JUNTA ELÁSTICA - DN 200</t>
  </si>
  <si>
    <t>73885/006</t>
  </si>
  <si>
    <t>INSTALAÇÃO DE VÁLVULAS OU REGISTROS COM JUNTA ELÁSTICA - DN 250</t>
  </si>
  <si>
    <t>73885/007</t>
  </si>
  <si>
    <t>INSTALAÇÃO DE VÁLVULAS OU REGISTROS COM JUNTA ELÁSTICA - DN 300</t>
  </si>
  <si>
    <t>73885/008</t>
  </si>
  <si>
    <t>INSTALAÇÃO DE VÁLVULAS OU REGISTROS COM JUNTA ELÁSTICA - DN 350</t>
  </si>
  <si>
    <t>73885/009</t>
  </si>
  <si>
    <t>INSTALAÇÃO DE VÁLVULAS OU REGISTROS COM JUNTA ELÁSTICA - DN 400</t>
  </si>
  <si>
    <t>73885/010</t>
  </si>
  <si>
    <t>INSTALAÇÃO DE VÁLVULAS OU REGISTROS COM JUNTA ELÁSTICA - DN 450</t>
  </si>
  <si>
    <t>73885/011</t>
  </si>
  <si>
    <t>INSTALAÇÃO DE VÁLVULAS OU REGISTROS COM JUNTA ELÁSTICA - DN 500</t>
  </si>
  <si>
    <t>73885/012</t>
  </si>
  <si>
    <t>INSTALAÇÃO DE VÁLVULAS OU REGISTROS COM JUNTA ELÁSTICA - DN 600</t>
  </si>
  <si>
    <t>73839/001</t>
  </si>
  <si>
    <t>73839/002</t>
  </si>
  <si>
    <t>73839/003</t>
  </si>
  <si>
    <t>73839/004</t>
  </si>
  <si>
    <t>73839/005</t>
  </si>
  <si>
    <t>73839/006</t>
  </si>
  <si>
    <t>73839/007</t>
  </si>
  <si>
    <t>73839/008</t>
  </si>
  <si>
    <t>73839/009</t>
  </si>
  <si>
    <t>73839/010</t>
  </si>
  <si>
    <t>73839/011</t>
  </si>
  <si>
    <t>73839/013</t>
  </si>
  <si>
    <t>73839/014</t>
  </si>
  <si>
    <t>73839/015</t>
  </si>
  <si>
    <t>PLACA DE OBRA EM CHAPA DE ACO GALVANIZADO</t>
  </si>
  <si>
    <t>73756/001</t>
  </si>
  <si>
    <t>73847/001</t>
  </si>
  <si>
    <t>73847/002</t>
  </si>
  <si>
    <t>73847/003</t>
  </si>
  <si>
    <t>73847/004</t>
  </si>
  <si>
    <t>73847/005</t>
  </si>
  <si>
    <t>GRUPO GERADOR 150 KVA- CHP</t>
  </si>
  <si>
    <t>MAQUINA DE DEMARCAR FAIXAS AUTOPROP. - CHP</t>
  </si>
  <si>
    <t>DOSADOR DE AREIA, CAPACIDADE DE 26 LITROS - CHP DIURNO. AF_11/2015</t>
  </si>
  <si>
    <t>DOSADOR DE AREIA, CAPACIDADE DE 26 LITROS - CHI DIURNO. AF_11/2015</t>
  </si>
  <si>
    <t>USINA DE CONCRETO FIXA CAPACIDADE 90/120 M³, 63HP - MANUTENÇÃO</t>
  </si>
  <si>
    <t>TRATOR SOBRE ESTEIRAS 305HP - MAO-DE-OBRA NA OPERACAO NOTURNA</t>
  </si>
  <si>
    <t>MOTOSCRAPER  270HP -CUSTO COM MA0-DE-0BRA NA OPERACAO NOTURNA</t>
  </si>
  <si>
    <t>TRATOR DE PNEUS 110 A 126 HP - MAO-DE-OBRA NA OPERACAO NOTURNA</t>
  </si>
  <si>
    <t>CUSTOS COMBUSTIVEL + MATERIAL DISTRIBUIDOR DE AGREGADO SPRE*</t>
  </si>
  <si>
    <t>USINA MIST A FRIO CAPAC 50T/H (CP) INCL EQUIPE DE OPERACAO</t>
  </si>
  <si>
    <t>TRATOR DE PNEUS MOTOR DIESEL 61CV (CI) INCL OPERADOR</t>
  </si>
  <si>
    <t>MAQUINA DE JUNTAS GAS 8,25CV PART MANUAL (CI) INCL OPERADOR</t>
  </si>
  <si>
    <t>DEPRECIAO E JUROS - MAQUINA DE DEMARCAR FAIXAS AUTOPROP.</t>
  </si>
  <si>
    <t>CHP - BETONEIRA CAPAC. 320 L, MOTOR DIESEL 6 HP, ALFA 320 OU SIMILAR</t>
  </si>
  <si>
    <t>MANUTENCAO - MAQUINA DE DEMARCAR FAIXAS AUTOPROP.</t>
  </si>
  <si>
    <t>SERRA CIRCULAR MAKITA 5900B 7` 2,3HP - CHP</t>
  </si>
  <si>
    <t>ESCAVACAO MANUAL DE VALAS EM TERRA COMPACTA, PROF. 2 M &lt; H &lt;= 3 M</t>
  </si>
  <si>
    <t>CUSTOS C/MATERIAL OPERCAO -MAQUINA DE DEMARCAR FAIXAS AUTO</t>
  </si>
  <si>
    <t>MAQUINA DE JUNTAS GAS 8,25CV PART MANUAL (CP) INCL OPERADOR</t>
  </si>
  <si>
    <t>ESCAVACAO MANUAL DE VALAS EM TERRA COMPACTA, PROF. DE 0 M &lt; H &lt;= 1 M</t>
  </si>
  <si>
    <t>SERRA CIRCULAR MAKITA 5900B 7` 2,3HP - CHI</t>
  </si>
  <si>
    <t>MAQUINA POLIDORA 4HP 12A 220V EXCL ESMERIL E OPERADOR (CP)</t>
  </si>
  <si>
    <t>TRATOR ESTEIRAS DIESEL APROX 335CV C/LAMINA 5000KG (CP) INCL OPERADOR</t>
  </si>
  <si>
    <t>SOCADOR PNEUMATICO 18,5KG CONSUMO AR 0,82M3/M (CP) INCL OPERADOR</t>
  </si>
  <si>
    <t>CUSTO HORARIO PRODUTIVO - TALHA MANUAL</t>
  </si>
  <si>
    <t>MAQUINA DE PINTAR FAIXA CONSMAQ FX24 14HP - CHP</t>
  </si>
  <si>
    <t>MAQUINA POLIDORA 4HP 12AMP 220V EXCL ESMERIL E OPERADOR (CI)</t>
  </si>
  <si>
    <t>SOCADOR PNEUMATICO 18.5KG CONSUMO AR 0,82M3/M (CI) INCL OPERADOR</t>
  </si>
  <si>
    <t>TRATOR ESTEIRAS DIESEL APROX 335CV C/LAMINA 5000KG (CI) INCL OPERADOR</t>
  </si>
  <si>
    <t>74035/001</t>
  </si>
  <si>
    <t>74036/001</t>
  </si>
  <si>
    <t>TRATOR DE ESTEIRAS, 153HP - CHI - INCLUSIVE OPERADOR</t>
  </si>
  <si>
    <t>74036/002</t>
  </si>
  <si>
    <t>TRATOR ESTEIRAS DIESEL 140CV - CHP - INCLUSIVE OPERADOR</t>
  </si>
  <si>
    <t>74040/002</t>
  </si>
  <si>
    <t>SOQUETE COMPACTADOR 72KG, GASOLINA, 3HP, (CHI), EXCLUSIVE OPERADOR.</t>
  </si>
  <si>
    <t>CUSTOS COMBUSTIVEL+MATERIAL NA OPERACAO DE GUINDASTE MADAL MD-10A</t>
  </si>
  <si>
    <t>SOQUETE COMPACTADOR 72KG GASOLINA, 3HP (CHP) EXCLUSIVE OPERADOR.</t>
  </si>
  <si>
    <t>SERRA CIRCULAR DE BANCADA COM MOTOR ELÉTRICO POTÊNCIA DE 5HP, COM COIFA PARA DISCO 10" - MATERIAIS NA OPERAÇÃO. AF_08/2015</t>
  </si>
  <si>
    <t>DOSADOR DE AREIA, CAPACIDADE DE 26 LITROS - DEPRECIAÇÃO. AF_11/2015</t>
  </si>
  <si>
    <t>DOSADOR DE AREIA, CAPACIDADE DE 26 LITROS - JUROS. AF_11/2015</t>
  </si>
  <si>
    <t>DOSADOR DE AREIA, CAPACIDADE DE 26 LITROS - MANUTENÇÃO. AF_11/2015</t>
  </si>
  <si>
    <t xml:space="preserve">BETONEIRA CAPACIDADE NOMINAL 400 L, CAPACIDADE DE MISTURA 310 L, MOTOR A GASOLINA POTÊNCIA 5.5 HP, SEM CARREGADOR - MATERIAIS NA OPERAÇÃO. A F_02/2016 </t>
  </si>
  <si>
    <t>REVISAO GERAL DE TELHADOS DE TELHAS CERAMICAS</t>
  </si>
  <si>
    <t>73938/001</t>
  </si>
  <si>
    <t>73938/002</t>
  </si>
  <si>
    <t>COBERTURA EM TELHA CERAMICA TIPO PLAN, EXCLUINDO MADEIRAMENTO</t>
  </si>
  <si>
    <t>73938/003</t>
  </si>
  <si>
    <t>73938/004</t>
  </si>
  <si>
    <t>73938/005</t>
  </si>
  <si>
    <t>73938/006</t>
  </si>
  <si>
    <t>73938/007</t>
  </si>
  <si>
    <t>76450/001</t>
  </si>
  <si>
    <t>COBERTURA COM TELHA COLONIAL, EXCLUINDO MADEIRAMENTO</t>
  </si>
  <si>
    <t>74088/001</t>
  </si>
  <si>
    <t>73866/001</t>
  </si>
  <si>
    <t>73866/002</t>
  </si>
  <si>
    <t>73866/003</t>
  </si>
  <si>
    <t>73866/004</t>
  </si>
  <si>
    <t>73866/005</t>
  </si>
  <si>
    <t>73866/006</t>
  </si>
  <si>
    <t>73866/007</t>
  </si>
  <si>
    <t>73866/008</t>
  </si>
  <si>
    <t>73866/009</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</si>
  <si>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</si>
  <si>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</si>
  <si>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</si>
  <si>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</si>
  <si>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</si>
  <si>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</si>
  <si>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</si>
  <si>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</si>
  <si>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</si>
  <si>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75381/001</t>
  </si>
  <si>
    <t>COBERTURA COM TELHA ONDULADA DE ALUMINIO, ESPESSURA DE 0,5 MM</t>
  </si>
  <si>
    <t>COBERTURA COM TELHA ONDULADA DE ALUMINIO, ESPESSURA DE 0,7 MM</t>
  </si>
  <si>
    <t>COBERTURA COM TELHA PLASTICA TRANSPARENTE INCLUSIVE FIXACAO</t>
  </si>
  <si>
    <t>73930/001</t>
  </si>
  <si>
    <t>73744/001</t>
  </si>
  <si>
    <t>74045/001</t>
  </si>
  <si>
    <t>74045/002</t>
  </si>
  <si>
    <t>CALHA EM CHAPA DE ACO GALVANIZADO NUMERO 24, DESENVOLVIMENTO DE 33CM</t>
  </si>
  <si>
    <t>CALHA EM CHAPA DE ACO GALVANIZADO NUMERO 24, DESENVOLVIMENTO DE 50CM</t>
  </si>
  <si>
    <t>CALHA DE CHAPA GALVANIZADA NUMERO 26, COM DESENVOLVIMENTO DE 10 CM</t>
  </si>
  <si>
    <t>RUFO EM CHAPA DE ACO GALVANIZADO NUMERO 24, DESENVOLVIMENTO DE 16CM</t>
  </si>
  <si>
    <t>RUFO EM CHAPA DE ACO GALVANIZADO NUMERO 24, DESENVOLVIMENTO DE 25CM</t>
  </si>
  <si>
    <t>73868/001</t>
  </si>
  <si>
    <t>RUFO EM FIBROCIMENTO, INCLUSO ACESSORIOS DE FIXACAO E VEDACAO</t>
  </si>
  <si>
    <t>RUFO EM CONCRETO ARMADO, LARGURA 40CM E ESPESSURA 7CM</t>
  </si>
  <si>
    <t>74098/001</t>
  </si>
  <si>
    <t>RUFO EM CONCRETO ARMADO, LARGURA 40CM, ESPESSURA 3CM</t>
  </si>
  <si>
    <t>73970/001</t>
  </si>
  <si>
    <t>73970/002</t>
  </si>
  <si>
    <t>COBERTURA EM TELHA DE VIDRO TIPO FRANCESA</t>
  </si>
  <si>
    <t>73891/001</t>
  </si>
  <si>
    <t>ESGOTAMENTO COM MOTO-BOMBA AUTOESCOVANTE</t>
  </si>
  <si>
    <t>73882/001</t>
  </si>
  <si>
    <t>CALHA EM CONCRETO SIMPLES, EM MEIA CANA, DIAMETRO 200 MM</t>
  </si>
  <si>
    <t>73882/002</t>
  </si>
  <si>
    <t>CALHA EM CONCRETO SIMPLES, MEIA CANA DE CONCRETO, DIAMETRO 300 MM</t>
  </si>
  <si>
    <t>73882/003</t>
  </si>
  <si>
    <t>CALHA EM CONCRETO SIMPLES, EM MEIA CANA DE CONCRETO, DIAMETRO 400 MM</t>
  </si>
  <si>
    <t>73882/004</t>
  </si>
  <si>
    <t>CALHA EM CONCRETO SIMPLES, EM MEIA CANA DE CONCRETO, DIAMETRO 500 MM</t>
  </si>
  <si>
    <t>73882/005</t>
  </si>
  <si>
    <t>CALHA EM CONCRETO SIMPLES, EM MEIA CANA DE CONCRETO, DIAMETRO 600 MM</t>
  </si>
  <si>
    <t>ESGOTAMENTO MANUAL DE AGUA DE CHUVA OU LENCOL FREATICO ESCAVADO</t>
  </si>
  <si>
    <t>73816/001</t>
  </si>
  <si>
    <t>73816/002</t>
  </si>
  <si>
    <t>EXECUCAO DE DRENO VERTICAL COM PEDRISCO, DIAMETRO 200MM</t>
  </si>
  <si>
    <t>73881/001</t>
  </si>
  <si>
    <t>EXECUCAO DE DRENO COM MANTA GEOTEXTIL 200 G/M2</t>
  </si>
  <si>
    <t>73881/002</t>
  </si>
  <si>
    <t>EXECUCAO DE DRENO COM MANTA GEOTEXTIL 300 G/M2</t>
  </si>
  <si>
    <t>73881/003</t>
  </si>
  <si>
    <t>EXECUCAO DE DRENO COM MANTA GEOTEXTIL 400 G/M2</t>
  </si>
  <si>
    <t>73883/001</t>
  </si>
  <si>
    <t>EXECUCAO DE DRENO FRANCES COM AREIA MEDIA</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</si>
  <si>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</si>
  <si>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</si>
  <si>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</si>
  <si>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</si>
  <si>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</si>
  <si>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</si>
  <si>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</si>
  <si>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</si>
  <si>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</si>
  <si>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74017/001</t>
  </si>
  <si>
    <t>74017/002</t>
  </si>
  <si>
    <t>75029/001</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</si>
  <si>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</si>
  <si>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</si>
  <si>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</si>
  <si>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</si>
  <si>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</si>
  <si>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</si>
  <si>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</si>
  <si>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</si>
  <si>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</si>
  <si>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CAMADA VERTICAL DRENANTE C/ PEDRA BRITADA NUMS 1 E 2</t>
  </si>
  <si>
    <t>CAMADA HORIZONTAL DRENANTE C/ PEDRA BRITADA 1 E 2</t>
  </si>
  <si>
    <t>FORNECIMENTO/INSTALACAO DE MANTA BIDIM RT-31</t>
  </si>
  <si>
    <t>FORNECIMENTO/INSTALACAO DE MANTA BIDIM RT-10</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</si>
  <si>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</si>
  <si>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</si>
  <si>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</si>
  <si>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</si>
  <si>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</si>
  <si>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</si>
  <si>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</si>
  <si>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73843/001</t>
  </si>
  <si>
    <t>MURO DE ARRIMO DE CONCRETO CICLOPICO COM 30% DE PEDRA DE MAO</t>
  </si>
  <si>
    <t>73844/001</t>
  </si>
  <si>
    <t>MURO DE ARRIMO DE ALVENARIA DE PEDRA ARGAMASSADA</t>
  </si>
  <si>
    <t>73844/002</t>
  </si>
  <si>
    <t>MURO DE ARRIMO DE ALVENARIA DE TIJOLOS</t>
  </si>
  <si>
    <t>73846/001</t>
  </si>
  <si>
    <t>73846/002</t>
  </si>
  <si>
    <t>CALHA EM MEIO TUBO DE CONCRETO SIMPLES, COM D = 30 CM</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</si>
  <si>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</si>
  <si>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</si>
  <si>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</si>
  <si>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</si>
  <si>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</si>
  <si>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</si>
  <si>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</si>
  <si>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</si>
  <si>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</si>
  <si>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</si>
  <si>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</si>
  <si>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</si>
  <si>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</si>
  <si>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</si>
  <si>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</si>
  <si>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</si>
  <si>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</si>
  <si>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</si>
  <si>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</si>
  <si>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73963/004</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</si>
  <si>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</si>
  <si>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</si>
  <si>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</si>
  <si>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</si>
  <si>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</si>
  <si>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</si>
  <si>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</si>
  <si>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</si>
  <si>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</si>
  <si>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</si>
  <si>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</si>
  <si>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</si>
  <si>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</si>
  <si>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</si>
  <si>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</si>
  <si>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</si>
  <si>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</si>
  <si>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</si>
  <si>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</si>
  <si>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</si>
  <si>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</si>
  <si>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</si>
  <si>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</si>
  <si>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</si>
  <si>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</si>
  <si>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</si>
  <si>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</si>
  <si>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</si>
  <si>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</si>
  <si>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73963/034</t>
  </si>
  <si>
    <t>73963/035</t>
  </si>
  <si>
    <t>73963/036</t>
  </si>
  <si>
    <t>73963/037</t>
  </si>
  <si>
    <t>73963/038</t>
  </si>
  <si>
    <t>73963/039</t>
  </si>
  <si>
    <t>73963/040</t>
  </si>
  <si>
    <t>73963/041</t>
  </si>
  <si>
    <t>73963/042</t>
  </si>
  <si>
    <t>73963/043</t>
  </si>
  <si>
    <t>73963/044</t>
  </si>
  <si>
    <t>73963/045</t>
  </si>
  <si>
    <t>73963/046</t>
  </si>
  <si>
    <t>73963/047</t>
  </si>
  <si>
    <t>73963/048</t>
  </si>
  <si>
    <t>74124/001</t>
  </si>
  <si>
    <t>74124/002</t>
  </si>
  <si>
    <t>74124/003</t>
  </si>
  <si>
    <t>74124/004</t>
  </si>
  <si>
    <t>74124/005</t>
  </si>
  <si>
    <t>74124/006</t>
  </si>
  <si>
    <t>74124/007</t>
  </si>
  <si>
    <t>74124/008</t>
  </si>
  <si>
    <t>74162/001</t>
  </si>
  <si>
    <t>CAIXA DE CONCRETO, ALTURA = 1,00 METRO, DIAMETRO REGISTRO &lt; 150 MM</t>
  </si>
  <si>
    <t>74206/001</t>
  </si>
  <si>
    <t>74206/002</t>
  </si>
  <si>
    <t>CAIXA COLETORA, 0,25 X 0,85 X 1,00 M, COM FUNDO E PAREDES EM ALVENARIA</t>
  </si>
  <si>
    <t>74212/001</t>
  </si>
  <si>
    <t>74214/001</t>
  </si>
  <si>
    <t>74214/002</t>
  </si>
  <si>
    <t>74224/001</t>
  </si>
  <si>
    <t>ACRESCIMO NA ALTURA DO POCO DE VISITA EM ALVENARIA PARA REDE D=0,40 M</t>
  </si>
  <si>
    <t>CHAMINE P/ POCO DE VISITA EM ALVENARIA, EXCLUSOS TAMPAO E ANEL</t>
  </si>
  <si>
    <t>73763/001</t>
  </si>
  <si>
    <t>73763/002</t>
  </si>
  <si>
    <t>73763/003</t>
  </si>
  <si>
    <t>73763/004</t>
  </si>
  <si>
    <t>73763/005</t>
  </si>
  <si>
    <t>73789/001</t>
  </si>
  <si>
    <t>73789/002</t>
  </si>
  <si>
    <t>74012/001</t>
  </si>
  <si>
    <t>74211/001</t>
  </si>
  <si>
    <t>74223/001</t>
  </si>
  <si>
    <t>74237/001</t>
  </si>
  <si>
    <t>ASSENTAMENTO DE MEIO FIO PREMOLDADO, INCLUINDO ESCAVACAO</t>
  </si>
  <si>
    <t>ESCORAMENTO DE MADEIRA EM VALAS, TIPO PONTALETEAMENTO</t>
  </si>
  <si>
    <t>ESCORAMENTO DE VALAS DESCONTINUO</t>
  </si>
  <si>
    <t>ESCORAMENTO DE VALAS CONTINUO</t>
  </si>
  <si>
    <t>73877/001</t>
  </si>
  <si>
    <t>ESCORAMENTO DE VALAS COM PRANCHOES METALICOS - AREA CRAVADA</t>
  </si>
  <si>
    <t>73877/002</t>
  </si>
  <si>
    <t>ESCORAMENTO DE VALAS COM PRANCHOES METALICOS - AREA NAO CRAVADA</t>
  </si>
  <si>
    <t>ESCORAMENTO CONTINUO DE VALAS, MISTO, COM PERFIL I DE 8"</t>
  </si>
  <si>
    <t>RETIRADA DE FOLHAS DE PORTA DE PASSAGEM OU JANELA</t>
  </si>
  <si>
    <t>RETIRADA DE BATENTES DE MADEIRA</t>
  </si>
  <si>
    <t>MARCO MADEIRA REGIONAL 1A 7X3,5CM - P</t>
  </si>
  <si>
    <t>73905/001</t>
  </si>
  <si>
    <t>BANDEIRA EM MADEIRA 1A, 40X60CM, FIXA, SEM ADUELA E ALIZAR, PARA VIDRO</t>
  </si>
  <si>
    <t>73905/002</t>
  </si>
  <si>
    <t>BANDEIRA EM MADEIRA 2A, 40X60CM, FIXA, SEM ADUELA E ALIZAR, PARA VIDRO</t>
  </si>
  <si>
    <t>73910/008</t>
  </si>
  <si>
    <t>73910/009</t>
  </si>
  <si>
    <t>74139/001</t>
  </si>
  <si>
    <t>74139/002</t>
  </si>
  <si>
    <t>ALIZAR DE MADEIRA REGIONAL 1A 5X2,0CM</t>
  </si>
  <si>
    <t>ALIZAR DE MADEIRA REGIONAL 2A 5X2,0CM</t>
  </si>
  <si>
    <t>ALIZAR DE MADEIRA REGIONAL 3A 5X2,0CM</t>
  </si>
  <si>
    <t>MARCO DE MADEIRA REGIONAL 1A 7X3,0CM</t>
  </si>
  <si>
    <t>MARCO DE MADEIRA REGIONAL 2A 7X3,0CM</t>
  </si>
  <si>
    <t>ADUELA DE MADEIRA REGIONAL 3A 13X3,0CM</t>
  </si>
  <si>
    <t>ADUELA DE MADEIRA REGIONAL 1A 15X3,5CM</t>
  </si>
  <si>
    <t>PORTA MADEIRA 1A CORRER P/VIDRO 30MM/ GUARNICAO 15CM/ALIZAR</t>
  </si>
  <si>
    <t>ADUELA DE MADEIRA REGIONAL 2A 15X3,0CM</t>
  </si>
  <si>
    <t>ADUELA MADEIRA REGIONAL 2A 13X3,0CM</t>
  </si>
  <si>
    <t>ADUELA MADEIRA REGIONAL 3A 13X3,0CM</t>
  </si>
  <si>
    <t>ADUELA DE MADEIRA REGIONAL 1A 13X3,0CM</t>
  </si>
  <si>
    <t>73813/001</t>
  </si>
  <si>
    <t>TRELICA DE MADEIRA, RIPAS 4X1,5CM E REQUADROS 7,5X7,5CM</t>
  </si>
  <si>
    <t>73933/002</t>
  </si>
  <si>
    <t>PORTA DE FERRO, DE ABRIR, TIPO CHAPA LISA, COM GUARNICOES</t>
  </si>
  <si>
    <t>73933/003</t>
  </si>
  <si>
    <t>PORTA DE FERRO TIPO VENEZIANA, DE ABRIR, SEM BANDEIRA SEM FERRAGENS</t>
  </si>
  <si>
    <t>73933/004</t>
  </si>
  <si>
    <t>74073/001</t>
  </si>
  <si>
    <t>ALCAPAO EM FERRO 60X60CM, INCLUSO FERRAGENS</t>
  </si>
  <si>
    <t>ALCAPAO EM FERRO 70X70CM, INCLUSO FERRAGENS</t>
  </si>
  <si>
    <t>74136/001</t>
  </si>
  <si>
    <t>PORTA DE ACO DE ENROLAR TIPO GRADE, CHAPA 16</t>
  </si>
  <si>
    <t>74136/002</t>
  </si>
  <si>
    <t>74136/003</t>
  </si>
  <si>
    <t>BATENTE FERRO 1X1/8"</t>
  </si>
  <si>
    <t>RETIRADA DE BATENTES METALICOS</t>
  </si>
  <si>
    <t>73940/001</t>
  </si>
  <si>
    <t>73945/001</t>
  </si>
  <si>
    <t>73961/001</t>
  </si>
  <si>
    <t>JANELA MAXIM AR EM CHAPA DOBRADA</t>
  </si>
  <si>
    <t>73984/001</t>
  </si>
  <si>
    <t>73984/002</t>
  </si>
  <si>
    <t>73932/001</t>
  </si>
  <si>
    <t>GRADE DE FERRO EM BARRA CHATA 3/16"</t>
  </si>
  <si>
    <t>GUARDA-CORPO EM TUBO DE ACO GALVANIZADO 1 1/2"</t>
  </si>
  <si>
    <t>74195/001</t>
  </si>
  <si>
    <t>GUARDA-CORPO  COM CORRIMAO EM FERRO BARRA CHATA 3/16"</t>
  </si>
  <si>
    <t>CORRIMAO EM MADEIRA 1A 2,5X30CM</t>
  </si>
  <si>
    <t>74072/001</t>
  </si>
  <si>
    <t>CORRIMAO EM TUBO ACO GALVANIZADO 3/4" COM BRACADEIRA</t>
  </si>
  <si>
    <t>74072/002</t>
  </si>
  <si>
    <t>CORRIMAO EM TUBO ACO GALVANIZADO 2 1/2" COM BRACADEIRA</t>
  </si>
  <si>
    <t>74072/003</t>
  </si>
  <si>
    <t>CORRIMAO EM TUBO ACO GALVANIZADO 1 1/4" COM BRACADEIRA</t>
  </si>
  <si>
    <t>74103/001</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</si>
  <si>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</si>
  <si>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</si>
  <si>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</si>
  <si>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</si>
  <si>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73737/001</t>
  </si>
  <si>
    <t>73737/002</t>
  </si>
  <si>
    <t>73737/003</t>
  </si>
  <si>
    <t>GRADIL DE ALUMINIO ANODIZADO TIPO BARRA CHATA</t>
  </si>
  <si>
    <t>73736/001</t>
  </si>
  <si>
    <t>DOBRADICA TIPO VAI E VEM EM LATAO POLIDO 3"</t>
  </si>
  <si>
    <t>74068/004</t>
  </si>
  <si>
    <t>74068/005</t>
  </si>
  <si>
    <t>74070/002</t>
  </si>
  <si>
    <t>MOLA HIDRAULICA DE PISO PARA PORTA DE VIDRO TEMPERADO</t>
  </si>
  <si>
    <t>MACANETA TIPO ALAVANCA, PADRAO MEDIO</t>
  </si>
  <si>
    <t>PUXADOR CENTRAL PARA ESQUADRIA DE ALUMINIO</t>
  </si>
  <si>
    <t>CREMONA EM LATAO CROMADO OU POLIDO, COMPLETA, COM VARA H=1,50M</t>
  </si>
  <si>
    <t>PUXADOR TUBULAR DE CENTRO EM LATAO CROMADO PARA JANELAS</t>
  </si>
  <si>
    <t>CARRANCA DE FERRO CROMADO 40MM PARA JANELA DE ABRIR</t>
  </si>
  <si>
    <t>TRILHO QUADRADO DE ALUMINIO 1/4" PARA RODIZIOS</t>
  </si>
  <si>
    <t>74046/001</t>
  </si>
  <si>
    <t>TARJETA DE FERRO CROMADO DE SOBREPOR 2"</t>
  </si>
  <si>
    <t>TARJETA TIPO LIVRE/OCUPADO PARA PORTA DE BANHEIRO</t>
  </si>
  <si>
    <t>74047/001</t>
  </si>
  <si>
    <t>DOBRADICA EM FERRO CROMADO 3X3", SEM ANEIS</t>
  </si>
  <si>
    <t>74047/002</t>
  </si>
  <si>
    <t>74047/003</t>
  </si>
  <si>
    <t>DOBRADICA EM LATAO CROMADO 3X3", COM ANEIS</t>
  </si>
  <si>
    <t>74047/004</t>
  </si>
  <si>
    <t>74047/007</t>
  </si>
  <si>
    <t>DOBRADICA EM FERRO CROMADO 3X2 1/2", SEM ANEIS</t>
  </si>
  <si>
    <t>74084/001</t>
  </si>
  <si>
    <t>FECHO EMBUTIR TIPO UNHA 40CM C/COLOCACAO</t>
  </si>
  <si>
    <t>FECHO EMBUTIR TIPO UNHA 22CM C/COLOCACAO</t>
  </si>
  <si>
    <t>FECHADURA CROMADA COM CILINDRO PARA ARMARIOS</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</si>
  <si>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</si>
  <si>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</si>
  <si>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</si>
  <si>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</si>
  <si>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</si>
  <si>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</si>
  <si>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</si>
  <si>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</si>
  <si>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74125/001</t>
  </si>
  <si>
    <t>ESPELHO CRISTAL ESPESSURA 4MM, COM MOLDURA DE MADEIRA</t>
  </si>
  <si>
    <t>74125/002</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</si>
  <si>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</si>
  <si>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</si>
  <si>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</si>
  <si>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</si>
  <si>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</si>
  <si>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</si>
  <si>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</si>
  <si>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</si>
  <si>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</si>
  <si>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</si>
  <si>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JANELA BASCULANTE DE ALUMINIO</t>
  </si>
  <si>
    <t>73809/001</t>
  </si>
  <si>
    <t>JANELA DE ALUMINIO TIPO MAXIM AR, INCLUSO GUARNICOES E VIDRO FANTASIA</t>
  </si>
  <si>
    <t>74067/001</t>
  </si>
  <si>
    <t>74067/002</t>
  </si>
  <si>
    <t>CAIXILHO FIXO, DE ALUMINIO, PARA VIDRO</t>
  </si>
  <si>
    <t>CAIXILHO FIXO, DE ALUMINIO, COM TELA DE METAL FIO 12 MALHA 3X3CM</t>
  </si>
  <si>
    <t>73908/001</t>
  </si>
  <si>
    <t>CANTONEIRA DE ALUMINIO 2"X2", PARA PROTECAO DE QUINA DE PAREDE</t>
  </si>
  <si>
    <t>73908/002</t>
  </si>
  <si>
    <t>CANTONEIRA DE MADEIRA 3,0X3,0X1,0CM</t>
  </si>
  <si>
    <t>CANTONEIRA DE MADEIRA COM LAMINADO MELAMINICO FOSCO 3,0X3,0X1,0CM</t>
  </si>
  <si>
    <t>73761/001</t>
  </si>
  <si>
    <t>ARRASAMENTO DE TUBULAO DE CONCRETO D=0,80M.</t>
  </si>
  <si>
    <t>73761/002</t>
  </si>
  <si>
    <t>ARRASAMENTO DE TUBULAO DE CONCRETO D=1,25 A 1,40M.</t>
  </si>
  <si>
    <t>73761/003</t>
  </si>
  <si>
    <t>ARRASAMENTO DE TUBULAO DE CONCRETO D=1,45 A 1,60M.</t>
  </si>
  <si>
    <t>73761/004</t>
  </si>
  <si>
    <t>ARRASAMENTO DE TUBULAO DE CONCRETO D=1,65 A 2,00M.</t>
  </si>
  <si>
    <t>73761/005</t>
  </si>
  <si>
    <t>ARRASAMENTO DE TUBULAO DE CONCRETO D=2,10 A 2,50M.</t>
  </si>
  <si>
    <t>CORTE E PREPARO EM CABECA DE ESTACA</t>
  </si>
  <si>
    <t>74156/001</t>
  </si>
  <si>
    <t>74156/002</t>
  </si>
  <si>
    <t>74156/003</t>
  </si>
  <si>
    <t>LASTRO DE AREIA MEDIA</t>
  </si>
  <si>
    <t>74164/004</t>
  </si>
  <si>
    <t>LASTRO DE BRITA</t>
  </si>
  <si>
    <t>LASTRO DE CONCRETO, PREPARO MECANICO</t>
  </si>
  <si>
    <t>74007/001</t>
  </si>
  <si>
    <t>FORMA TABUA P/ CONCRETO EM FUNDACAO C/ REAPROVEITAMENTO 10 X.</t>
  </si>
  <si>
    <t>74074/004</t>
  </si>
  <si>
    <t>FORMA TABUA P/CONCRETO EM FUNDACAO S/REAPROVEITAMENTO</t>
  </si>
  <si>
    <t>74076/001</t>
  </si>
  <si>
    <t>FORMA TABUA P/ CONCRETO EM FUNDACAO RADIER C/ REAPROVEITAMENTO 3X.</t>
  </si>
  <si>
    <t>74076/002</t>
  </si>
  <si>
    <t>FORMA TABUA P/ CONCRETO EM FUNDACAO RADIER C/ REAPROVEITAMENTO 5X.</t>
  </si>
  <si>
    <t>74076/003</t>
  </si>
  <si>
    <t>FORMA TABUA P/ CONCRETO EM FUNDACAO RADIER C/ REAPROVEITAMENTO 10X.</t>
  </si>
  <si>
    <t>FABRICAÇÃO DE ESCORAS DE VIGA DO TIPO GARFO, EM MADEIRA. AF_12/2015</t>
  </si>
  <si>
    <t>FABRICAÇÃO DE ESCORAS DO TIPO PONTALETE, EM MADEIRA. AF_12/2015</t>
  </si>
  <si>
    <t>73771/001</t>
  </si>
  <si>
    <t>PROTENSAO DE TIRANTES DE BARRA DE ACO CA-50 EXCL MATERIAIS</t>
  </si>
  <si>
    <t>73990/001</t>
  </si>
  <si>
    <t>ARMACAO ACO CA-50 P/1,0M3 DE CONCRETO</t>
  </si>
  <si>
    <t>73994/001</t>
  </si>
  <si>
    <t>79504/001</t>
  </si>
  <si>
    <t>TIRANTES P/PROTENSAO E ANCORAGEM EM ROCHA C/ 6 FIOS ACO DURO 8MM .</t>
  </si>
  <si>
    <t>79504/002</t>
  </si>
  <si>
    <t>TIRANTES P/PROTENSAO E ANCORAGEM EM ROCHA C/ 8 FIOS ACO DURO 8MM .</t>
  </si>
  <si>
    <t>79504/003</t>
  </si>
  <si>
    <t>TIRANTES P/PROTENSAO E ANCORAGEM EM ROCHA C/10 FIOS ACO DURO 8MM .</t>
  </si>
  <si>
    <t>79504/004</t>
  </si>
  <si>
    <t>TIRANTES P/PROTENSAO E ANCORAGEM EM ROCHA C/12 FIOS ACO DURO 8MM .</t>
  </si>
  <si>
    <t>79504/005</t>
  </si>
  <si>
    <t>79504/006</t>
  </si>
  <si>
    <t>79504/007</t>
  </si>
  <si>
    <t>79504/008</t>
  </si>
  <si>
    <t>79504/009</t>
  </si>
  <si>
    <t>79504/010</t>
  </si>
  <si>
    <t>79504/011</t>
  </si>
  <si>
    <t>79504/012</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</si>
  <si>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</si>
  <si>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</si>
  <si>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</si>
  <si>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</si>
  <si>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</si>
  <si>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</si>
  <si>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</si>
  <si>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</si>
  <si>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</si>
  <si>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</si>
  <si>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</si>
  <si>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</si>
  <si>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</si>
  <si>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</si>
  <si>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CONCRETO FCK=15MPA, PREPARO COM BETONEIRA, SEM LANCAMENTO</t>
  </si>
  <si>
    <t>REGULARIZACAO DE SUPERFICIE DE CONC. APARENTE</t>
  </si>
  <si>
    <t>73972/001</t>
  </si>
  <si>
    <t>CONCRETO FCK=25MPA, VIRADO EM BETONEIRA, SEM LANCAMENTO</t>
  </si>
  <si>
    <t>73972/002</t>
  </si>
  <si>
    <t>CONCRETO FCK=20MPA, VIRADO EM BETONEIRA, SEM LANCAMENTO</t>
  </si>
  <si>
    <t>73983/001</t>
  </si>
  <si>
    <t>74004/003</t>
  </si>
  <si>
    <t>CONCRETO GROUT, PREPARADO NO LOCAL, LANCADO E ADENSADO</t>
  </si>
  <si>
    <t>74115/001</t>
  </si>
  <si>
    <t>EXECUÇÃO DE LASTRO EM CONCRETO (1:2,5:6), PREPARO MANUAL</t>
  </si>
  <si>
    <t>74138/001</t>
  </si>
  <si>
    <t>GRAUTEAMENTO VERTICAL EM ALVENARIA ESTRUTURAL. AF_01/2015</t>
  </si>
  <si>
    <t>74141/001</t>
  </si>
  <si>
    <t>74141/002</t>
  </si>
  <si>
    <t>74141/003</t>
  </si>
  <si>
    <t>74141/004</t>
  </si>
  <si>
    <t>74202/001</t>
  </si>
  <si>
    <t>74202/002</t>
  </si>
  <si>
    <t>73817/001</t>
  </si>
  <si>
    <t>EMBASAMENTO DE MATERIAL GRANULAR - PO DE PEDRA</t>
  </si>
  <si>
    <t>73817/002</t>
  </si>
  <si>
    <t>EMBASAMENTO DE MATERIAL GRANULAR - RACHAO</t>
  </si>
  <si>
    <t>74078/001</t>
  </si>
  <si>
    <t>AGULHAMENTO FUNDO DE VALAS C/MACO 30KG PEDRA-DE-MAO H=10CM</t>
  </si>
  <si>
    <t>74078/002</t>
  </si>
  <si>
    <t>AGULHAMENTO FUNDO DE VALAS C/MACO 30KG PEDRA-DE-MAO H=5CM</t>
  </si>
  <si>
    <t>ALVENARIA EMBASAMENTO E=20 CM BLOCO CONCRETO</t>
  </si>
  <si>
    <t>ALVENARIA EMBASAMENTO TIJOLO CERAMICO FURADO 10X20X20 CM</t>
  </si>
  <si>
    <t>JUNTA DE DILATACAO COM ISOPOR 10 MM</t>
  </si>
  <si>
    <t>73898/001</t>
  </si>
  <si>
    <t>JUNTA DE DILATACAO ELASTICA (PVC) O-220/6 PRESSAO ATE 30 MCA</t>
  </si>
  <si>
    <t>74121/001</t>
  </si>
  <si>
    <t>PINTURA ADESIVA P/ CONCRETO, A BASE DE RESINA EPOXI ( SIKADUR 32 )</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</si>
  <si>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</si>
  <si>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</si>
  <si>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</si>
  <si>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</si>
  <si>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</si>
  <si>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</si>
  <si>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</si>
  <si>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74000/001</t>
  </si>
  <si>
    <t>73753/001</t>
  </si>
  <si>
    <t>74033/001</t>
  </si>
  <si>
    <t>IMPERMEABILIZACAO COM VÉU DE POLIESTER</t>
  </si>
  <si>
    <t>73929/001</t>
  </si>
  <si>
    <t>73929/003</t>
  </si>
  <si>
    <t>73929/004</t>
  </si>
  <si>
    <t>73762/001</t>
  </si>
  <si>
    <t>73762/002</t>
  </si>
  <si>
    <t>73762/003</t>
  </si>
  <si>
    <t>73762/004</t>
  </si>
  <si>
    <t>74066/001</t>
  </si>
  <si>
    <t>74066/002</t>
  </si>
  <si>
    <t>74097/001</t>
  </si>
  <si>
    <t>IMPERMEABILIZACAO DE SUPERFICIE, COM ASFALTO ELASTOMERICO.</t>
  </si>
  <si>
    <t>IMPERMEABILIZACAO DE SUPERFICIE COM EMULSAO ASFALTICA A BASE D'AGUA</t>
  </si>
  <si>
    <t>73872/001</t>
  </si>
  <si>
    <t>73872/002</t>
  </si>
  <si>
    <t>74025/001</t>
  </si>
  <si>
    <t>74190/001</t>
  </si>
  <si>
    <t>73798/001</t>
  </si>
  <si>
    <t>73798/003</t>
  </si>
  <si>
    <t>73782/002</t>
  </si>
  <si>
    <t>73782/003</t>
  </si>
  <si>
    <t>73782/004</t>
  </si>
  <si>
    <t>73782/005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</si>
  <si>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</si>
  <si>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</si>
  <si>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</si>
  <si>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</si>
  <si>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</si>
  <si>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</si>
  <si>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</si>
  <si>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</si>
  <si>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FIO DE COBRE NU 4 MM2 - FORNECIMENTO E INSTALACAO</t>
  </si>
  <si>
    <t>73861/001</t>
  </si>
  <si>
    <t>73861/002</t>
  </si>
  <si>
    <t>73861/003</t>
  </si>
  <si>
    <t>73861/004</t>
  </si>
  <si>
    <t>73861/005</t>
  </si>
  <si>
    <t>73861/006</t>
  </si>
  <si>
    <t>73861/007</t>
  </si>
  <si>
    <t>73861/008</t>
  </si>
  <si>
    <t>73861/009</t>
  </si>
  <si>
    <t>73861/010</t>
  </si>
  <si>
    <t>73861/011</t>
  </si>
  <si>
    <t>73861/012</t>
  </si>
  <si>
    <t>73861/013</t>
  </si>
  <si>
    <t>73861/016</t>
  </si>
  <si>
    <t>73861/019</t>
  </si>
  <si>
    <t>74043/001</t>
  </si>
  <si>
    <t>74043/002</t>
  </si>
  <si>
    <t>74043/003</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</si>
  <si>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</si>
  <si>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</si>
  <si>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</si>
  <si>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</si>
  <si>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</si>
  <si>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</si>
  <si>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CONDULETE EM LIGA DE ALUMINIO TIPO "LR" 1" - FORNECIMENTO E INSTALACAO</t>
  </si>
  <si>
    <t>CONDULETE PVC TIPO "B" 1/2" SEM TAMPA - FORNECIMENTO E INSTALACAO</t>
  </si>
  <si>
    <t>CONDULETE PVC TIPO "LB" 1/2" SEM TAMPA - FORNECIMENTO E INSTALACAO</t>
  </si>
  <si>
    <t>CONDULETE PVC TIPO "LB" 3/4" SEM TAMPA - FORNECIMENTO E INSTALACAO</t>
  </si>
  <si>
    <t>CONDULETE PVC TIPO "LL" 1/2" SEM TAMPA - FORNECIMENTO E INSTALACAO</t>
  </si>
  <si>
    <t>CONDULETE PVC TIPO "TA" 3/4" SEM TAMPA - FORNECIMENTO E INSTALACAO</t>
  </si>
  <si>
    <t>CONDULETE PVC TIPO "TB" 1/2" SEM TAMPA - FORNECIMENTO E INSTALACAO</t>
  </si>
  <si>
    <t>CONDULETE PVC TIPO "XA" 3/4" SEM TAMPA - FORNECIMENTO E INSTALACAO</t>
  </si>
  <si>
    <t>CONDULETE EM ALUMINIO FUNDIDO 2" TIPO "E" - FORNECIMENTO E INSTALACAO</t>
  </si>
  <si>
    <t>CONDULETE EM ALUMINIO FUNDIDO 3" TIPO "E" - FORNECIMENTO E INSTALACAO</t>
  </si>
  <si>
    <t>CAIXA DE PROTECAO PARA MEDIDOR MONOFASICO, FORNECIMENTO E INSTALACAO</t>
  </si>
  <si>
    <t>74052/005</t>
  </si>
  <si>
    <t>74130/001</t>
  </si>
  <si>
    <t>74130/002</t>
  </si>
  <si>
    <t>74130/003</t>
  </si>
  <si>
    <t>74130/004</t>
  </si>
  <si>
    <t>74130/005</t>
  </si>
  <si>
    <t>74130/006</t>
  </si>
  <si>
    <t>74130/007</t>
  </si>
  <si>
    <t>74130/008</t>
  </si>
  <si>
    <t>74130/009</t>
  </si>
  <si>
    <t>74130/010</t>
  </si>
  <si>
    <t>74131/001</t>
  </si>
  <si>
    <t>74131/004</t>
  </si>
  <si>
    <t>74131/005</t>
  </si>
  <si>
    <t>74131/006</t>
  </si>
  <si>
    <t>74131/007</t>
  </si>
  <si>
    <t>74131/008</t>
  </si>
  <si>
    <t>CAIXA DE MEDICAO EM ALTA TENSAO - FORNECIMENTO E INSTALACAO</t>
  </si>
  <si>
    <t>TOMADA 3P+T 30A/440V SEM PLACA - FORNECIMENTO E INSTALACAO</t>
  </si>
  <si>
    <t>INTERRUPTOR INTERMEDIARIO (FOUR-WAY) - FORNECIMENTO E INSTALACAO</t>
  </si>
  <si>
    <t>SUPORTE PARAFUSADO COM PLACA DE ENCAIXE 4" X 2" MÉDIO (1,30 M DO PISO) PARA PONTO ELÉTRICO - FORNECIMENTO E INSTALAÇÃO. AF_12/2015</t>
  </si>
  <si>
    <t>TOMADA ALTA DE EMBUTIR (1 MÓDULO), 2P+T 20 A, SEM SUPORTE E SEM PLACA - FORNECIMENTO E INSTALAÇÃO. AF_12/2015</t>
  </si>
  <si>
    <t>TOMADA MÉDIA DE EMBUTIR (1 MÓDULO), 2P+T 20 A, SEM SUPORTE E SEM PLACA - FORNECIMENTO E INSTALAÇÃO. AF_12/2015</t>
  </si>
  <si>
    <t>TOMADA BAIXA DE EMBUTIR (2 MÓDULOS), 2P+T 20 A, SEM SUPORTE E SEM PLACA - FORNECIMENTO E INSTALAÇÃO. AF_12/2015</t>
  </si>
  <si>
    <t>LAMPADA VAPOR METALICO 400W - FORNECIMENTO E INSTALACAO</t>
  </si>
  <si>
    <t>IGNITOR PARA PARTIDA LÂMPADA VAPOR SÓDIO ALTA PRESSÃO ATÉ 400W</t>
  </si>
  <si>
    <t>73953/001</t>
  </si>
  <si>
    <t>73953/003</t>
  </si>
  <si>
    <t>73953/004</t>
  </si>
  <si>
    <t>73953/005</t>
  </si>
  <si>
    <t>73953/007</t>
  </si>
  <si>
    <t>73953/008</t>
  </si>
  <si>
    <t>73953/009</t>
  </si>
  <si>
    <t>74041/001</t>
  </si>
  <si>
    <t>LUMINARIA GLOBO VIDRO LEITOSO/PLAFONIER/BOCAL/LAMPADA FLUORESCENTE 20W</t>
  </si>
  <si>
    <t>74041/002</t>
  </si>
  <si>
    <t>LUMINARIA GLOBO VIDRO LEITOSO/PLAFONIER/BOCAL/LAMPADA FLUORESCENTE 40W</t>
  </si>
  <si>
    <t>74082/001</t>
  </si>
  <si>
    <t>74094/001</t>
  </si>
  <si>
    <t>LUMINARIA TIPO SPOT PARA 1 LAMPADA INCANDESCENTE/FLUORESCENTE COMPACTA</t>
  </si>
  <si>
    <t>LAMPADA FLUORESCENTE 20W - FORNECIMENTO E INSTALACAO</t>
  </si>
  <si>
    <t>LAMPADA FLUORESCENTE 40W - FORNECIMENTO E INSTALACAO</t>
  </si>
  <si>
    <t>LAMPADA FLUORESCENTE TP HO 85W - FORNECIMENTO E INSTALACAO</t>
  </si>
  <si>
    <t>SUPORTE PARA TRANSFORMADOR EM POSTE DE CONCRETO CIRCULAR</t>
  </si>
  <si>
    <t>73767/001</t>
  </si>
  <si>
    <t>73767/002</t>
  </si>
  <si>
    <t>73767/003</t>
  </si>
  <si>
    <t>73767/004</t>
  </si>
  <si>
    <t>73767/005</t>
  </si>
  <si>
    <t>73781/001</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</si>
  <si>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</si>
  <si>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</si>
  <si>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</si>
  <si>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</si>
  <si>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</si>
  <si>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</si>
  <si>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</si>
  <si>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</si>
  <si>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</si>
  <si>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</si>
  <si>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</si>
  <si>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</si>
  <si>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</si>
  <si>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</si>
  <si>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</si>
  <si>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</si>
  <si>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</si>
  <si>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</si>
  <si>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</si>
  <si>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REATOR PARA LAMPADA VAPOR DE MERCURIO USO EXTERNO 220V/400W</t>
  </si>
  <si>
    <t>73831/001</t>
  </si>
  <si>
    <t>LAMPADA DE VAPOR DE MERCURIO DE 125W - FORNECIMENTO E INSTALACAO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</si>
  <si>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</si>
  <si>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</si>
  <si>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</si>
  <si>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</si>
  <si>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</si>
  <si>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</si>
  <si>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</si>
  <si>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</si>
  <si>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</si>
  <si>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</si>
  <si>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</si>
  <si>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</si>
  <si>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</si>
  <si>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</si>
  <si>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</si>
  <si>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</si>
  <si>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</si>
  <si>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74246/001</t>
  </si>
  <si>
    <t>REFLETOR RETANGULAR FECHADO COM LAMPADA VAPOR METALICO 400 W</t>
  </si>
  <si>
    <t>REATOR PARA LAMPADA VAPOR DE MERCURIO 125W  USO EXTERNO</t>
  </si>
  <si>
    <t>REATOR PARA LAMPADA VAPOR DE MERCURIO 250W USO EXTERNO</t>
  </si>
  <si>
    <t>73857/001</t>
  </si>
  <si>
    <t>73857/002</t>
  </si>
  <si>
    <t>73857/003</t>
  </si>
  <si>
    <t>73857/005</t>
  </si>
  <si>
    <t>73857/006</t>
  </si>
  <si>
    <t>73857/007</t>
  </si>
  <si>
    <t>73857/008</t>
  </si>
  <si>
    <t>73857/009</t>
  </si>
  <si>
    <t>73857/010</t>
  </si>
  <si>
    <t>74027/004</t>
  </si>
  <si>
    <t>GRUPO GERADOR 150/170 KVA MOTOR DIESEL - MATERIAL NA OPERACAO</t>
  </si>
  <si>
    <t>74028/001</t>
  </si>
  <si>
    <t>GRUPO GERADOR 40 KVA MOTOR DIESEL - DEPRECIACAO E JUROS</t>
  </si>
  <si>
    <t>74028/002</t>
  </si>
  <si>
    <t>GRUPO GERADOR 40 KVA MOTOR DIESEL - MANUTENCAO</t>
  </si>
  <si>
    <t>74028/003</t>
  </si>
  <si>
    <t>GRUPO GERADOR 40 KVA MOTOR DIESEL - MATERIAL NA OPERACAO</t>
  </si>
  <si>
    <t>74028/004</t>
  </si>
  <si>
    <t>GRUPO GERADOR 40 KVA MOTOR DIESEL - UTILIZACAO OPERATIVA</t>
  </si>
  <si>
    <t>PARA-RAIOS TIPO FRANKLIN - CABO E SUPORTE ISOLADOR</t>
  </si>
  <si>
    <t>TERMINAL AEREO EM ACO GALVANIZADO COM BASE DE FIXACAO H = 30CM</t>
  </si>
  <si>
    <t>HASTE DE TERRA CANTONEIRA GALVANIZADA L=2,00M COM CONEXOES</t>
  </si>
  <si>
    <t>HASTE COPERWELD 3/4" X 3,00M COM CONECTOR</t>
  </si>
  <si>
    <t>PARA-RAIO TP VALVULA 15KV/5KA - FORNECIMENTO E INSTALACAO</t>
  </si>
  <si>
    <t>FUSÍVEL TIPO NH 200A - TAMANHO 01 - FORNECIMENTO E INSTALACAO</t>
  </si>
  <si>
    <t>73780/002</t>
  </si>
  <si>
    <t>CHAVE BLINDADA TRIPOLAR 250V, 30A - FORNECIMENTO E INSTALACAO</t>
  </si>
  <si>
    <t>73780/003</t>
  </si>
  <si>
    <t>CHAVE BLINDADA TRIPOLAR 250V, 60A - FORNECIMENTO E INSTALACAO</t>
  </si>
  <si>
    <t>73780/004</t>
  </si>
  <si>
    <t>CHAVE BLINDADA TRIPOLAR 250V, 100A - FORNECIMENTO E INSTALACAO</t>
  </si>
  <si>
    <t>BASE PARA FUSIVEL (PORTA-FUSIVEL) NH 01 250A</t>
  </si>
  <si>
    <t>CHAVE FACA TRIPOLAR BLINDADA 250V/30A - FORNECIMENTO E INSTALACAO</t>
  </si>
  <si>
    <t>FUSIVEL TIPO NH 250A - TAMANHO 01 -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</si>
  <si>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</si>
  <si>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</si>
  <si>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</si>
  <si>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</si>
  <si>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</si>
  <si>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</si>
  <si>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</si>
  <si>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</si>
  <si>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</si>
  <si>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HIDRANTE SUBTERRANEO FERRO FUNDIDO C/ CURVA LONGA E CAIXA DN=75MM</t>
  </si>
  <si>
    <t>EXTINTOR INCENDIO TP PO QUIMICO 6KG - FORNECIMENTO E INSTALACAO</t>
  </si>
  <si>
    <t>73749/001</t>
  </si>
  <si>
    <t>73749/002</t>
  </si>
  <si>
    <t>73749/003</t>
  </si>
  <si>
    <t>73768/001</t>
  </si>
  <si>
    <t>73768/002</t>
  </si>
  <si>
    <t>73768/003</t>
  </si>
  <si>
    <t>73768/004</t>
  </si>
  <si>
    <t>73768/005</t>
  </si>
  <si>
    <t>73768/006</t>
  </si>
  <si>
    <t>73768/007</t>
  </si>
  <si>
    <t>73768/008</t>
  </si>
  <si>
    <t>73768/009</t>
  </si>
  <si>
    <t>CABO TELEFONICO CCI-50 1 PAR (USO INTERNO) - FORNECIMENTO E INSTALACAO</t>
  </si>
  <si>
    <t>73768/010</t>
  </si>
  <si>
    <t>73768/011</t>
  </si>
  <si>
    <t>73768/012</t>
  </si>
  <si>
    <t>73768/013</t>
  </si>
  <si>
    <t>73768/014</t>
  </si>
  <si>
    <t>DUTO CHAPA GALVANIZADA NUM 26 P/ AR CONDICIONADO</t>
  </si>
  <si>
    <t>DUTO CHAPA GALVANIZADA NUM 22 P/ AR CONDICIONADO</t>
  </si>
  <si>
    <t>74003/001</t>
  </si>
  <si>
    <t>MANOMETRO 0 A 200 PSI (0 A 14 KGF/CM2), D = 50MM - FORNECIMENTO E COLOCACAO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</si>
  <si>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</si>
  <si>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</si>
  <si>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</si>
  <si>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</si>
  <si>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</si>
  <si>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</si>
  <si>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</si>
  <si>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</si>
  <si>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73976/010</t>
  </si>
  <si>
    <t>73976/011</t>
  </si>
  <si>
    <t>74061/008</t>
  </si>
  <si>
    <t>TUBO DE COBRE CLASSE "E" 79MM - FORNECIMENTO E INSTALACAO</t>
  </si>
  <si>
    <t>74061/009</t>
  </si>
  <si>
    <t>TUBO DE COBRE CLASSE "E" 104MM - FORNECIMENTO E INSTALACAO</t>
  </si>
  <si>
    <t>75027/004</t>
  </si>
  <si>
    <t>75027/005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</si>
  <si>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</si>
  <si>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</si>
  <si>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</si>
  <si>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</si>
  <si>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</si>
  <si>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</si>
  <si>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COTOVELO DE COBRE 79MM, LIGAÇÃO SOLDADA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</si>
  <si>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</si>
  <si>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</si>
  <si>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</si>
  <si>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</si>
  <si>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DE COBRE SEM ANEL SOLDA 79MM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</si>
  <si>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</si>
  <si>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</si>
  <si>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</si>
  <si>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</si>
  <si>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</si>
  <si>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</si>
  <si>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</si>
  <si>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</si>
  <si>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</si>
  <si>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TE DE COBRE 79MM LIGAÇÃO SOLDADA - FORNECIMENTO E INSTALACAO</t>
  </si>
  <si>
    <t>CAIXA DE INSPEÇÃO 80X80X80CM EM ALVENARIA - EXECUÇÃO</t>
  </si>
  <si>
    <t>CAIXA DE INSPEÇÃO 90X90X80CM EM ALVENARIA - EXECUÇÃO</t>
  </si>
  <si>
    <t>74051/001</t>
  </si>
  <si>
    <t>74051/002</t>
  </si>
  <si>
    <t>74058/001</t>
  </si>
  <si>
    <t>74058/002</t>
  </si>
  <si>
    <t>74058/004</t>
  </si>
  <si>
    <t>74104/001</t>
  </si>
  <si>
    <t>74166/001</t>
  </si>
  <si>
    <t>74166/002</t>
  </si>
  <si>
    <t>TORNEIRA BOIA METALICA D=32MM (1 1/4")</t>
  </si>
  <si>
    <t>TORNEIRA BOIA METALICA D=40MM (1 1/2")</t>
  </si>
  <si>
    <t>CAIXA D´ÁGUA EM POLIETILENO, 1000 LITROS, COM ACESSÓRIOS</t>
  </si>
  <si>
    <t>CAIXA D´AGUA EM POLIETILENO, 500 LITROS, COM ACESSÓRIOS</t>
  </si>
  <si>
    <t>74234/001</t>
  </si>
  <si>
    <t>74197/001</t>
  </si>
  <si>
    <t>74198/001</t>
  </si>
  <si>
    <t>74198/002</t>
  </si>
  <si>
    <t>73795/001</t>
  </si>
  <si>
    <t>VÁLVULA DE RETENÇÃO VERTICAL Ø 20MM (3/4") - FORNECIMENTO E INSTALAÇÃO</t>
  </si>
  <si>
    <t>73795/002</t>
  </si>
  <si>
    <t>VÁLVULA DE RETENÇÃO VERTICAL Ø 25MM (1") - FORNECIMENTO E INSTALAÇÃO</t>
  </si>
  <si>
    <t>73795/003</t>
  </si>
  <si>
    <t>73795/004</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</si>
  <si>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</si>
  <si>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</si>
  <si>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</si>
  <si>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</si>
  <si>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</si>
  <si>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</si>
  <si>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</si>
  <si>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73795/009</t>
  </si>
  <si>
    <t>73795/010</t>
  </si>
  <si>
    <t>73795/011</t>
  </si>
  <si>
    <t>73795/012</t>
  </si>
  <si>
    <t>VÁLVULA DE RETENÇÃO HORIZONTAL Ø 50MM (2") - FORNECIMENTO E INSTALAÇÃO</t>
  </si>
  <si>
    <t>73795/013</t>
  </si>
  <si>
    <t>73795/014</t>
  </si>
  <si>
    <t>VÁLVULA DE RETENÇÃO HORIZONTAL Ø 80MM (3") - FORNECIMENTO E INSTALAÇÃO</t>
  </si>
  <si>
    <t>73795/015</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</si>
  <si>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</si>
  <si>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</si>
  <si>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</si>
  <si>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</si>
  <si>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</si>
  <si>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</si>
  <si>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</si>
  <si>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</si>
  <si>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</si>
  <si>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</si>
  <si>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</si>
  <si>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</si>
  <si>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</si>
  <si>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</si>
  <si>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73797/001</t>
  </si>
  <si>
    <t>73870/001</t>
  </si>
  <si>
    <t>VÁLVULA DE ESFERA EM BRONZE Ø 1/2" - FORNECIMENTO E INSTALAÇÃO</t>
  </si>
  <si>
    <t>73870/002</t>
  </si>
  <si>
    <t>VÁLVULA DE ESFERA EM BRONZE Ø 3/4" - FORNECIMENTO E INSTALAÇÃO</t>
  </si>
  <si>
    <t>73870/003</t>
  </si>
  <si>
    <t>VÁLVULA DE ESFERA EM BRONZE Ø 1"  - FORNECIMENTO E INSTALAÇÃO</t>
  </si>
  <si>
    <t>73870/004</t>
  </si>
  <si>
    <t>REGISTRO DE ESFERA EM BRONZE D= 1.1/4" FORNEC E COLOCACAO</t>
  </si>
  <si>
    <t>73870/005</t>
  </si>
  <si>
    <t>VÁLVULA DE ESFERA EM BRONZE Ø 1.1/2" - FORNECIMENTO E INSTALAÇÃO</t>
  </si>
  <si>
    <t>73870/006</t>
  </si>
  <si>
    <t>VÁLVULA DE ESFERA EM BRONZE Ø 2" - FORNECIMENTO E INSTALAÇÃO</t>
  </si>
  <si>
    <t>74091/001</t>
  </si>
  <si>
    <t>74093/001</t>
  </si>
  <si>
    <t>VALVULA PE COM CRIVO BRONZE 1.1/4" - FORNECIMENTO E INSTALACAO</t>
  </si>
  <si>
    <t>74169/001</t>
  </si>
  <si>
    <t>REGISTRO GAVETA 4" BRUTO LATAO - FORNECIMENTO E INSTALACAO</t>
  </si>
  <si>
    <t>REGISTRO GAVETA 3" BRUTO LATAO - FORNECIMENTO E INSTALACAO</t>
  </si>
  <si>
    <t>REGISTRO GAVETA 2.1/2" BRUTO LATAO - FORNECIMENTO E INSTALACAO</t>
  </si>
  <si>
    <t>REGISTRO GAVETA 2" BRUTO LATAO - FORNECIMENTO E INSTALACAO</t>
  </si>
  <si>
    <t>74182/001</t>
  </si>
  <si>
    <t>REGISTRO GAVETA 1.1/2" BRUTO LATAO - FORNECIMENTO E INSTALACAO</t>
  </si>
  <si>
    <t>REGISTRO GAVETA 1.1/4" BRUTO LATAO - FORNECIMENTO E INSTALACAO</t>
  </si>
  <si>
    <t>74184/001</t>
  </si>
  <si>
    <t>REGISTRO GAVETA 1" BRUTO LATAO - FORNECIMENTO E INSTALACAO</t>
  </si>
  <si>
    <t>CAIXA DE AREIA 40X40X40CM EM ALVENARIA - EXECUÇÃO</t>
  </si>
  <si>
    <t>CAIXA DE AREIA 60X60X60CM EM ALVENARIA - EXECUÇÃO</t>
  </si>
  <si>
    <t>FURO EM ALVENARIA PARA DIÂMETROS MENORES OU IGUAIS A 40 MM. AF_05/2015</t>
  </si>
  <si>
    <t>FURO EM ALVENARIA PARA DIÂMETROS MAIORES QUE 75 MM. AF_05/2015</t>
  </si>
  <si>
    <t>FURO EM CONCRETO PARA DIÂMETROS MENORES OU IGUAIS A 40 MM. AF_05/2015</t>
  </si>
  <si>
    <t>FURO EM CONCRETO PARA DIÂMETROS MAIORES QUE 75 MM. AF_05/2015</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</si>
  <si>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</si>
  <si>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</si>
  <si>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</si>
  <si>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</si>
  <si>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</si>
  <si>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</si>
  <si>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</si>
  <si>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</si>
  <si>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</si>
  <si>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</si>
  <si>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</si>
  <si>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</si>
  <si>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</si>
  <si>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</si>
  <si>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</si>
  <si>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</si>
  <si>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</si>
  <si>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</si>
  <si>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</si>
  <si>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</si>
  <si>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</si>
  <si>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</si>
  <si>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</si>
  <si>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</si>
  <si>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</si>
  <si>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</si>
  <si>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</si>
  <si>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</si>
  <si>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</si>
  <si>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</si>
  <si>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</si>
  <si>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</si>
  <si>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</si>
  <si>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</si>
  <si>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</si>
  <si>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</si>
  <si>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</si>
  <si>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</si>
  <si>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</si>
  <si>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</si>
  <si>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</si>
  <si>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</si>
  <si>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</si>
  <si>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</si>
  <si>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</si>
  <si>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</si>
  <si>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</si>
  <si>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</si>
  <si>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</si>
  <si>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</si>
  <si>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</si>
  <si>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</si>
  <si>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</si>
  <si>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</si>
  <si>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74102/001</t>
  </si>
  <si>
    <t>CAIXA PARA HIDROMETRO CONCRETO PRE-MOLDADO - FORNECIMENTO E INSTALACAO</t>
  </si>
  <si>
    <t>74217/001</t>
  </si>
  <si>
    <t>HIDROMETRO 3,00M3/H, D=1/2" - FORNECIMENTO E INSTALACAO</t>
  </si>
  <si>
    <t>74217/002</t>
  </si>
  <si>
    <t>HIDROMETRO 5,00M3/H, D=3/4"  - FORNECIMENTO E INSTALACAO</t>
  </si>
  <si>
    <t>74217/003</t>
  </si>
  <si>
    <t>HIDROMETRO 1,50M3/H, D=1/2" - FORNECIMENTO E INSTALACAO</t>
  </si>
  <si>
    <t>74218/001</t>
  </si>
  <si>
    <t>KIT CAVALETE PVC COM REGISTRO 3/4" - FORNECIMENTO E INSTALACAO</t>
  </si>
  <si>
    <t>LIGACAO DA REDE 50MM AO RAMAL PREDIAL 1/2"</t>
  </si>
  <si>
    <t>LIGACAO DA REDE 75MM AO RAMAL PREDIAL 1/2"</t>
  </si>
  <si>
    <t>76451/001</t>
  </si>
  <si>
    <t>ESCAVACAO SUBMERSA COM DRAGA DE MANDIBULA</t>
  </si>
  <si>
    <t>DRAGAGEM (C/ ESCAVADEIRA DRAG LINE DE ARRASTE 140HP)</t>
  </si>
  <si>
    <t>73903/001</t>
  </si>
  <si>
    <t>LIMPEZA SUPERFICIAL DA CAMADA VEGETAL EM JAZIDA</t>
  </si>
  <si>
    <t>73903/002</t>
  </si>
  <si>
    <t>EXPURGO DE JAZIDA (MATERIAL VEGETAL, OU INSERVÍVEL, EXCETO LAMA)</t>
  </si>
  <si>
    <t>74151/001</t>
  </si>
  <si>
    <t>74154/001</t>
  </si>
  <si>
    <t>74155/001</t>
  </si>
  <si>
    <t>74155/002</t>
  </si>
  <si>
    <t>74205/001</t>
  </si>
  <si>
    <t>REGULARIZACAO DE SUPERFICIES EM TERRA COM MOTONIVELADORA</t>
  </si>
  <si>
    <t>CORTE E ATERRO COMPENSADO</t>
  </si>
  <si>
    <t>79517/001</t>
  </si>
  <si>
    <t>ESCAVACAO MANUAL EM SOLO-PROF. ATE 1,50 M</t>
  </si>
  <si>
    <t>79517/002</t>
  </si>
  <si>
    <t>ESCAVACAO MANUAL EM SOLO, PROF. MAIOR QUE 1,5M ATE 4,00 M</t>
  </si>
  <si>
    <t>73962/004</t>
  </si>
  <si>
    <t>73962/013</t>
  </si>
  <si>
    <t>73965/001</t>
  </si>
  <si>
    <t>73965/002</t>
  </si>
  <si>
    <t>73965/003</t>
  </si>
  <si>
    <t>73965/004</t>
  </si>
  <si>
    <t>73965/005</t>
  </si>
  <si>
    <t>73965/006</t>
  </si>
  <si>
    <t>73965/007</t>
  </si>
  <si>
    <t>73965/008</t>
  </si>
  <si>
    <t>73965/009</t>
  </si>
  <si>
    <t>73965/011</t>
  </si>
  <si>
    <t>73965/012</t>
  </si>
  <si>
    <t>76443/001</t>
  </si>
  <si>
    <t>76443/002</t>
  </si>
  <si>
    <t>76443/003</t>
  </si>
  <si>
    <t>76443/004</t>
  </si>
  <si>
    <t>76443/005</t>
  </si>
  <si>
    <t>79506/001</t>
  </si>
  <si>
    <t>79506/002</t>
  </si>
  <si>
    <t>ESCAVAÇÃO MANUAL DE VALA/CAVA EM LODO, ENTRE 3 E 4,5M DE PROFUNDIDADE</t>
  </si>
  <si>
    <t>79507/005</t>
  </si>
  <si>
    <t>ESCAVACAO MANUAL VALA ATE 1M SOLO MOLE</t>
  </si>
  <si>
    <t>79518/001</t>
  </si>
  <si>
    <t>79518/002</t>
  </si>
  <si>
    <t>ESCAVACAO MANUAL DE VALAS (SOLO COM AGUA), PROFUNDIDADE ATE 1,50 M.</t>
  </si>
  <si>
    <t>ESCAVACAO MECANICA DE VALAS (SOLO COM AGUA), PROFUNDIDADE ATE 1,50 M</t>
  </si>
  <si>
    <t>74153/001</t>
  </si>
  <si>
    <t>ATERRO COM AREIA COM ADENSAMENTO HIDRAULICO</t>
  </si>
  <si>
    <t>REATERRO DE VALA COM COMPACTAÇÃO MANUAL</t>
  </si>
  <si>
    <t>UMEDECIMENTO DE MATERIAL PARA FECHAMENTO DE VALAS.</t>
  </si>
  <si>
    <t>TRANSPORTE COMERCIAL COM CAMINHAO CARROCERIA 9 T, RODOVIA PAVIMENTADA</t>
  </si>
  <si>
    <t>TRANSPORTE COMERCIAL COM CAMINHAO BASCULANTE 6 M3, RODOVIA PAVIMENTADA</t>
  </si>
  <si>
    <t>M3XKM</t>
  </si>
  <si>
    <t>CARGA MANUAL DE TERRA EM CAMINHAO BASCULANTE 6 M3</t>
  </si>
  <si>
    <t>CARGA MANUAL DE ENTULHO EM CAMINHAO BASCULANTE 6 M3</t>
  </si>
  <si>
    <t>74010/001</t>
  </si>
  <si>
    <t>74241/001</t>
  </si>
  <si>
    <t>74255/003</t>
  </si>
  <si>
    <t>CARGA MANUAL DE ROCHA EM CAMINHAO BASCULANTE</t>
  </si>
  <si>
    <t>TRANSPORTE COMERCIAL DE BRITA</t>
  </si>
  <si>
    <t>TRANSPORTE LOCAL DE MASSA ASFALTICA - PAVIMENTACAO URBANA</t>
  </si>
  <si>
    <t>TRANSPORTE DE PAVIMENTACAO REMOVIDA (RODOVIAS NAO URBANAS)</t>
  </si>
  <si>
    <t>FORNECIMENTO E ASSENTAMENTO DE BRITA 2-DRENOS E FILTROS   MM</t>
  </si>
  <si>
    <t>COMPACTACAO MECANICA A 95% DO PROCTOR NORMAL - PAVIMENTACAO URBANA</t>
  </si>
  <si>
    <t>COMPACTACAO MECANICA A 100% DO PROCTOR NORMAL - PAVIMENTACAO URBANA</t>
  </si>
  <si>
    <t>74005/001</t>
  </si>
  <si>
    <t>COMPACTACAO MECANICA, SEM CONTROLE DO GC (C/COMPACTADOR PLACA 400 KG)</t>
  </si>
  <si>
    <t>74005/002</t>
  </si>
  <si>
    <t>74034/001</t>
  </si>
  <si>
    <t>73935/002</t>
  </si>
  <si>
    <t>73937/001</t>
  </si>
  <si>
    <t>73937/003</t>
  </si>
  <si>
    <t>73937/004</t>
  </si>
  <si>
    <t>73937/005</t>
  </si>
  <si>
    <t>74196/001</t>
  </si>
  <si>
    <t>74053/001</t>
  </si>
  <si>
    <t>RETIRADA DE DIVISORIAS EM CHAPAS DE MADEIRA, COM MONTANTES METALICOS</t>
  </si>
  <si>
    <t>73774/001</t>
  </si>
  <si>
    <t>73909/001</t>
  </si>
  <si>
    <t>74229/001</t>
  </si>
  <si>
    <t>73863/001</t>
  </si>
  <si>
    <t>73863/002</t>
  </si>
  <si>
    <t>PAREDE DE ADOBE PARA FORNOS</t>
  </si>
  <si>
    <t>73790/001</t>
  </si>
  <si>
    <t>73790/002</t>
  </si>
  <si>
    <t>73790/003</t>
  </si>
  <si>
    <t>73790/004</t>
  </si>
  <si>
    <t>83695/001</t>
  </si>
  <si>
    <t>REJUNTAMENTO PAVIMENTACAO PARALELEPIPEDO BETUME CASCALH INCL MATERIAIS</t>
  </si>
  <si>
    <t>RECOMPOSICAO DE REVESTIMENTO PRIMARIO MEDIDO P/ VOLUME COMPACTADO</t>
  </si>
  <si>
    <t>BASE DE SOLO ARENOSO FINO, COMPACTACAO 100% PROCTOR MODIFICADO</t>
  </si>
  <si>
    <t>REGULARIZACAO E COMPACTACAO DE SUBLEITO ATE 20 CM DE ESPESSURA</t>
  </si>
  <si>
    <t>BASE PARA PAVIMENTACAO COM BRITA GRADUADA, INCLUSIVE COMPACTACAO</t>
  </si>
  <si>
    <t>BASE PARA PAVIMENTACAO COM BRITA CORRIDA, INCLUSIVE COMPACTACAO</t>
  </si>
  <si>
    <t>73766/001</t>
  </si>
  <si>
    <t>BASE PARA PAVIMENTACAO COM MACADAME HIDRAULICO, INCLUSIVE COMPACTACAO</t>
  </si>
  <si>
    <t>PINTURA DE LIGACAO COM EMULSAO RR-1C</t>
  </si>
  <si>
    <t>PINTURA DE LIGACAO COM EMULSAO RR-2C</t>
  </si>
  <si>
    <t>IMPRIMACAO DE BASE DE PAVIMENTACAO COM EMULSAO CM-30</t>
  </si>
  <si>
    <t>TRATAMENTO SUPERFICIAL SIMPLES - TSS, COM EMULSAO RR-2C</t>
  </si>
  <si>
    <t>TRATAMENTO SUPERFICIAL DUPLO - TSD, COM EMULSAO RR-2C</t>
  </si>
  <si>
    <t>TRATAMENTO SUPERFICIAL TRIPLO - TST, COM EMULSAO RR-2C</t>
  </si>
  <si>
    <t>CARGA DE PEDRA PARA PAVIMENTO POLIEDRICO</t>
  </si>
  <si>
    <t>COMPACTACAO DE PAVIMENTO POLIEDRICO</t>
  </si>
  <si>
    <t>CONTENCAO LATERAL COM SOLO LOCAL PARA PAVIMENTO POLIEDRICO</t>
  </si>
  <si>
    <t>CORTE E PREPARO DE CORDAO DE PEDRA PARA PAVIMENTO POLIEDRICO</t>
  </si>
  <si>
    <t>CORTE E PREPARO DE PEDRA PARA PAVIMENTO POLIEDRICO</t>
  </si>
  <si>
    <t>DESMONTE MANUAL DE PEDRA PARA PAVIMENTO POLIEDRICO</t>
  </si>
  <si>
    <t>CARGA DE CORDAO DE PEDRA PARA PAVIMENTO POLIEDRICO</t>
  </si>
  <si>
    <t>73760/001</t>
  </si>
  <si>
    <t>73765/001</t>
  </si>
  <si>
    <t>73765/002</t>
  </si>
  <si>
    <t>73849/001</t>
  </si>
  <si>
    <t>73849/002</t>
  </si>
  <si>
    <t>CAIACAO EM MEIO FIO</t>
  </si>
  <si>
    <t>73770/001</t>
  </si>
  <si>
    <t>73770/002</t>
  </si>
  <si>
    <t>83696/001</t>
  </si>
  <si>
    <t>USINAGEM DE CBUQ COM CAP 50/70, PARA CAPA DE ROLAMENTO</t>
  </si>
  <si>
    <t>USINAGEM DE CBUQ COM CAP 50/70, PARA BINDER</t>
  </si>
  <si>
    <t>73759/002</t>
  </si>
  <si>
    <t>REMOÇÃO DE PINTURA PVA/ACRILICA</t>
  </si>
  <si>
    <t>PINTURA DE SUPERFICIE C/TINTA GRAFITE</t>
  </si>
  <si>
    <t>73791/001</t>
  </si>
  <si>
    <t>PINTURA COM TINTA EM PO INDUSTRIALIZADA A BASE DE CAL, DUAS DEMAOS</t>
  </si>
  <si>
    <t>73999/001</t>
  </si>
  <si>
    <t>PINTURA A BASE DE CAL E FIXADOR A BASE DE OLEO DE LINHACA, TRES DEMAOS</t>
  </si>
  <si>
    <t>74133/001</t>
  </si>
  <si>
    <t>EMASSAMENTO COM MASA A OLEO, UMA DEMAO</t>
  </si>
  <si>
    <t>74133/002</t>
  </si>
  <si>
    <t>EMASSAMENTO COM MASSA A OLEO, DUAS DEMAOS</t>
  </si>
  <si>
    <t>79334/001</t>
  </si>
  <si>
    <t>PINTURA A BASE DE CAL E FIXADOR A BASE DE COLA, DUAS DEMAOS</t>
  </si>
  <si>
    <t>PINTURA COM LIQUIDO PARA BRILHO, UMA DEMAO</t>
  </si>
  <si>
    <t>EMASSAMENTO COM MASSA EPOXI, 2 DEMAOS</t>
  </si>
  <si>
    <t>79494/001</t>
  </si>
  <si>
    <t>79495/003</t>
  </si>
  <si>
    <t>PINTURA C/REGULADOR DE BRILHO EM UMA DEMAO ADICIONADO AO PVA</t>
  </si>
  <si>
    <t>PINTURA COM TINTA EM PO INDUSTRIALIZADA A BASE DE CAL, TRES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</si>
  <si>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</si>
  <si>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</si>
  <si>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</si>
  <si>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</si>
  <si>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</si>
  <si>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E LIXAMENTO DE MASSA LÁTEX EM TETO, UMA DEMÃO. AF_06/2014</t>
  </si>
  <si>
    <t>APLICAÇÃO E LIXAMENTO DE MASSA LÁTEX EM PAREDES, UMA DEMÃO. AF_06/2014</t>
  </si>
  <si>
    <t>APLICAÇÃO E LIXAMENTO DE MASSA LÁTEX EM TETO, DUAS DEMÃOS. AF_06/2014</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</si>
  <si>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</si>
  <si>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</si>
  <si>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</si>
  <si>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</si>
  <si>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</si>
  <si>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</si>
  <si>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DE NATA DE CIMENTO, 3 DEMAOS</t>
  </si>
  <si>
    <t>VERNIZ SINTETICO BRILHANTE EM CONCRETO OU TIJOLO, DUAS DEMAOS</t>
  </si>
  <si>
    <t>VERNIZ POLIURETANO BRILHANTE EM CONCRETO OU TIJOLO, TRES DEMAOS</t>
  </si>
  <si>
    <t>VERNIZ SINTETICO EM MADEIRA, DUAS DEMAOS</t>
  </si>
  <si>
    <t>73739/001</t>
  </si>
  <si>
    <t>PINTURA ESMALTE ACETINADO EM MADEIRA, DUAS DEMAOS</t>
  </si>
  <si>
    <t>74065/001</t>
  </si>
  <si>
    <t>74065/002</t>
  </si>
  <si>
    <t>74065/003</t>
  </si>
  <si>
    <t>PINTURA A OLEO, 1 DEMAO</t>
  </si>
  <si>
    <t>PINTURA A OLEO, 2 DEMAOS</t>
  </si>
  <si>
    <t>PINTURA COM VERNIZ POLIURETANO, 2 DEMAOS</t>
  </si>
  <si>
    <t>79497/001</t>
  </si>
  <si>
    <t>PINTURA A OLEO, 3 DEMAOS</t>
  </si>
  <si>
    <t>VERNIZ SINTETICO BRILHANTE, 2 DEMAOS</t>
  </si>
  <si>
    <t>FUNDO SINTETICO NIVELADOR BRANCO</t>
  </si>
  <si>
    <t>REMOÇÃO DE VERNIZ SOBRE MADEIRA</t>
  </si>
  <si>
    <t>PINTURA ESMALTE FOSCO EM MADEIRA, DUAS DEMAOS</t>
  </si>
  <si>
    <t>PINTURA IMUNIZANTE FUNGICIDA A BASE DE CARBOLINEUM, DUAS DEMAOS</t>
  </si>
  <si>
    <t>PINTURA IMUNIZANTE PARA MADEIRA, DUAS DEMAOS</t>
  </si>
  <si>
    <t>JATEAMENTO COM AREIA EM ESTRUTURA METALICA</t>
  </si>
  <si>
    <t>73794/001</t>
  </si>
  <si>
    <t>73865/001</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</si>
  <si>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</si>
  <si>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</si>
  <si>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</si>
  <si>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</si>
  <si>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</si>
  <si>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</si>
  <si>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</si>
  <si>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</si>
  <si>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</si>
  <si>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</si>
  <si>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79498/001</t>
  </si>
  <si>
    <t>79499/001</t>
  </si>
  <si>
    <t>79515/001</t>
  </si>
  <si>
    <t>PINTURA COM TINTA PROTETORA ACABAMENTO ALUMINIO, TRES DEMAOS</t>
  </si>
  <si>
    <t>79516/001</t>
  </si>
  <si>
    <t>REMOCAO DE PINTURA A OLEO/ESMALTE SOBRE SUPERFICIE METALICA</t>
  </si>
  <si>
    <t>PINTURA VERNIZ TIPO GOMA LACA DISSOLVIDO EM ALCOOL</t>
  </si>
  <si>
    <t>73978/001</t>
  </si>
  <si>
    <t>PINTURA HIDROFUGANTE COM SILICONE SOBRE PISO CIMENTADO, UMA DEMAO</t>
  </si>
  <si>
    <t>74245/001</t>
  </si>
  <si>
    <t>PINTURA ACRILICA EM PISO CIMENTADO DUAS DEMAOS</t>
  </si>
  <si>
    <t>79500/002</t>
  </si>
  <si>
    <t>PINTURA ACRILICA EM PISO CIMENTADO, TRES DEMAOS</t>
  </si>
  <si>
    <t>PINTURA ACRILICA PARA SINALIZAÇÃO HORIZONTAL EM PISO CIMENTADO</t>
  </si>
  <si>
    <t>POLIMENTO E ENCERAMENTO DE PISO EM MADEIRA</t>
  </si>
  <si>
    <t>PINTURA PARA TELHAS DE ALUMINIO COM TINTA ESMALTE AUTOMOTIVA</t>
  </si>
  <si>
    <t>73922/001</t>
  </si>
  <si>
    <t>73922/002</t>
  </si>
  <si>
    <t>73922/003</t>
  </si>
  <si>
    <t>73922/004</t>
  </si>
  <si>
    <t>73922/005</t>
  </si>
  <si>
    <t>73923/001</t>
  </si>
  <si>
    <t>73923/002</t>
  </si>
  <si>
    <t>73923/003</t>
  </si>
  <si>
    <t>73974/001</t>
  </si>
  <si>
    <t>73991/001</t>
  </si>
  <si>
    <t>73991/002</t>
  </si>
  <si>
    <t>73991/003</t>
  </si>
  <si>
    <t>73991/004</t>
  </si>
  <si>
    <t>74079/001</t>
  </si>
  <si>
    <t>74079/002</t>
  </si>
  <si>
    <t>76447/001</t>
  </si>
  <si>
    <t>76448/001</t>
  </si>
  <si>
    <t>76448/002</t>
  </si>
  <si>
    <t>76448/003</t>
  </si>
  <si>
    <t>73734/001</t>
  </si>
  <si>
    <t>PISO EM TACO DE MADEIRA 7X21CM, FIXADO COM COLA BASE DE PVA</t>
  </si>
  <si>
    <t>73743/001</t>
  </si>
  <si>
    <t>73818/001</t>
  </si>
  <si>
    <t>PAVIMENTACAO EM PEDRISCO, ESPESSURA 5CM</t>
  </si>
  <si>
    <t>73921/001</t>
  </si>
  <si>
    <t>73921/002</t>
  </si>
  <si>
    <t>73957/001</t>
  </si>
  <si>
    <t>74235/001</t>
  </si>
  <si>
    <t>PISO VINILICO SEMIFLEXIVEL PADRAO LISO, ESPESSURA 2MM, FIXADO COM COLA</t>
  </si>
  <si>
    <t>73876/001</t>
  </si>
  <si>
    <t>PISO DE BORRACHA PASTILHADO, ESPESSURA 7MM, FIXADO COM COLA</t>
  </si>
  <si>
    <t>PISO DE BORRACHA CANELADA, ESPESSURA 3,5MM, FIXADO COM COLA</t>
  </si>
  <si>
    <t>ASSENTAMENTO DE PISO DE BORRACHA PASTILHADA FIXADO COM COLA</t>
  </si>
  <si>
    <t>TESTEIRA OU RODAPE VINILICO 6CM FIXADO COM COLA</t>
  </si>
  <si>
    <t>APLICACAO DE TINTA A BASE DE EPOXI SOBRE PISO</t>
  </si>
  <si>
    <t>PISO GRANITO ASSENTADO SOBRE ARGAMASSA CIMENTO / CAL / AREIA TRACO 1:0,25:3 INCLUSIVE REJUNTE EM CIMENTO</t>
  </si>
  <si>
    <t>74159/001</t>
  </si>
  <si>
    <t>74192/001</t>
  </si>
  <si>
    <t>74111/001</t>
  </si>
  <si>
    <t>73886/001</t>
  </si>
  <si>
    <t>RODAPE EM MADEIRA, ALTURA 7CM, FIXADO EM PECAS DE MADEIRA</t>
  </si>
  <si>
    <t>RODAPE EM MADEIRA, ALTURA 7CM, FIXADO COM COLA</t>
  </si>
  <si>
    <t>73742/001</t>
  </si>
  <si>
    <t>73850/001</t>
  </si>
  <si>
    <t>RODAPE EM MARMORITE, ALTURA 10CM</t>
  </si>
  <si>
    <t>RODAPE EM ARGAMASSA TRACO 1:3 (CIMENTO E AREIA) ALTURA 8CM</t>
  </si>
  <si>
    <t>PISO EM CONCRETO ESPESSURA 7CM, COM JUNTA EM GRAMA</t>
  </si>
  <si>
    <t>73892/001</t>
  </si>
  <si>
    <t>73892/002</t>
  </si>
  <si>
    <t>74147/001</t>
  </si>
  <si>
    <t>JUNTA GRAMADA 5CM DE LARGURA</t>
  </si>
  <si>
    <t>73907/003</t>
  </si>
  <si>
    <t>73907/006</t>
  </si>
  <si>
    <t>LASTRO DE CONCRETO, ESPESSURA 3CM, PREPARO MECANICO</t>
  </si>
  <si>
    <t>74048/007</t>
  </si>
  <si>
    <t>RODAPE VINILICO ALTURA 5CM, ESPESSURA 1MM, FIXADO COM COLA</t>
  </si>
  <si>
    <t>74199/001</t>
  </si>
  <si>
    <t>73747/001</t>
  </si>
  <si>
    <t>74001/001</t>
  </si>
  <si>
    <t>APICOAMENTO MANUAL DE SUPERFICIE DE CONCRETO</t>
  </si>
  <si>
    <t>ASSENTAMENTO DE PEITORIL COM ARGAMASSA DE CIMENTO COLANTE</t>
  </si>
  <si>
    <t>PEITORIL CIMENTADO LISO 20X3CM TRACO 1:4 (CIMENTO E AREIA)</t>
  </si>
  <si>
    <t>74250/001</t>
  </si>
  <si>
    <t>74250/002</t>
  </si>
  <si>
    <t>MEIA CANA 2,5X2,5CM COM ACABAMENTO PARA FORRO DE MADEIRA</t>
  </si>
  <si>
    <t>RODATETO EM MADEIRA DE LEI 7,0X2,5CM</t>
  </si>
  <si>
    <t>SANCA DE GESSO, ALTURA 15CM, MOLDADA NA OBRA</t>
  </si>
  <si>
    <t>73792/001</t>
  </si>
  <si>
    <t>73986/001</t>
  </si>
  <si>
    <t>73807/001</t>
  </si>
  <si>
    <t>CORRIMAO EM MARMORITE, LARGURA 15CM</t>
  </si>
  <si>
    <t>73833/001</t>
  </si>
  <si>
    <t>ISOLAMENTO TERMICO COM MANTA DE LA DE VIDRO, ESPESSURA 2,5CM</t>
  </si>
  <si>
    <t>BANDEJA SALVA-VIDAS/COLETA DE ENTULHOS, COM TABUA</t>
  </si>
  <si>
    <t>LOCACAO MENSAL DE ANDAIME METALICO TIPO FACHADEIRO, INCLUSIVE MONTAGEM</t>
  </si>
  <si>
    <t>ANDAIME PARA REVESTIMENTO DE FORROS EM MADEIRA DE 3A</t>
  </si>
  <si>
    <t>ANDAIME PARA ALVENARIA EM MADEIRA DE 2A</t>
  </si>
  <si>
    <t>PLATAFORMA MADEIRA P/ ANDAIME TUBULAR APROVEITAMENTO 20 VEZES</t>
  </si>
  <si>
    <t>ARGAMASSA TRACO 1:4 (CIMENTO E PEDRISCO), PREPARO MANUAL</t>
  </si>
  <si>
    <t>ARGAMASSA GROUT CIMENTO/CAL/AREIA/PEDRISCO 1:0,1:3:2 - PREPARO MANUAL</t>
  </si>
  <si>
    <t>ARGAMASSA CIMENTO/AREIA/SAIBRO 1:2:2 - PREPARO MANUAL</t>
  </si>
  <si>
    <t>ARGAMASSA TRAÇO 1:5 (CIMENTO E AREIA MÉDIA) PARA CONTRAPISO, PREPARO MECÂNICO COM BETONEIRA 400 L. AF_06/2014</t>
  </si>
  <si>
    <t>ARGAMASSA TRAÇO 1:2:8 (CIMENTO, CAL E AREIA MÉDIA) PARA EMBOÇO/MASSA ÚNICA/ASSENTAMENTO DE ALVENARIA DE VEDAÇÃO, PREPARO MANUAL. AF_06/2014</t>
  </si>
  <si>
    <t>ARGAMASSA PRONTA PARA CONTRAPISO, PREPARO MANUAL. AF_06/2014</t>
  </si>
  <si>
    <t>ARGAMASSA TRAÇO 1:3 (CIMENTO E AREIA MÉDIA), PREPARO MANUAL. AF_08/2014</t>
  </si>
  <si>
    <t>ARGAMASSA TRAÇO 1:4 (CIMENTO E AREIA MÉDIA), PREPARO MANUAL. AF_08/2014</t>
  </si>
  <si>
    <t>73901/001</t>
  </si>
  <si>
    <t>TRANSPORTE VERTICAL MANUAL DE MATERIAIS DIVERSOS A 1ª LAJE</t>
  </si>
  <si>
    <t>73901/002</t>
  </si>
  <si>
    <t>TRANSPORTE VERTICAL MANUAL DE MATERIAIS DIVERSOS A 2ª LAJE</t>
  </si>
  <si>
    <t>73901/003</t>
  </si>
  <si>
    <t>73901/004</t>
  </si>
  <si>
    <t>74023/001</t>
  </si>
  <si>
    <t>TRANSPORTE HORIZONTAL DE MATERIAIS DIVERSOS A 30M</t>
  </si>
  <si>
    <t>74023/002</t>
  </si>
  <si>
    <t>TRANSPORTE HORIZONTAL DE MATERIAIS DIVERSOS A 40M</t>
  </si>
  <si>
    <t>74023/003</t>
  </si>
  <si>
    <t>TRANSPORTE HORIZONTAL DE MATERIAIS DIVERSOS A 50M</t>
  </si>
  <si>
    <t>74023/004</t>
  </si>
  <si>
    <t>TRANSPORTE HORIZONTAL DE MATERIAIS DIVERSOS A 60M</t>
  </si>
  <si>
    <t>74023/005</t>
  </si>
  <si>
    <t>TRANSPORTE HORIZONTAL DE MATERIAIS DIVERSOS A 100M</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</si>
  <si>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</si>
  <si>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</si>
  <si>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</si>
  <si>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</si>
  <si>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</si>
  <si>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</si>
  <si>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</si>
  <si>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PLACAS CERÂMICAS, MANUAL, 30M. AF_06/2014</t>
  </si>
  <si>
    <t>TRANSPORTE HORIZONTAL, LATA DE 18 L, MANUAL, 30M. AF_06/2014</t>
  </si>
  <si>
    <t>TRANSPORTE VERTICAL, PLACAS CERÂMICAS, MANUAL, 1 PAVIMENTO. AF_06/2014</t>
  </si>
  <si>
    <t>TRANSPORTE VERTICAL, LATA DE 18 L, MANUAL, 1 PAVIMENTO.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</si>
  <si>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</si>
  <si>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</si>
  <si>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</si>
  <si>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</si>
  <si>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</si>
  <si>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</si>
  <si>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MADEIRA, MANUAL, 30M. AF_06/2015</t>
  </si>
  <si>
    <t>TRANSPORTE HORIZONTAL, VERGALHÕES DE AÇO, MANUAL, 30M. AF_06/2015</t>
  </si>
  <si>
    <t>PENEIRAMENTO DE AREIA COM PENEIRA ELÉTRICA. AF_11/2015</t>
  </si>
  <si>
    <t>PENEIRAMENTO DE AREIA COM PENEIRA MANUAL. AF_11/2015</t>
  </si>
  <si>
    <t>ENSACAMENTO DE AREIA. AF_11/2015</t>
  </si>
  <si>
    <t>73745/001</t>
  </si>
  <si>
    <t>LIMPEZA DE ESTRUTURAL DE ACO OU CONCRETO COM JATEAMENTO DE AREIA</t>
  </si>
  <si>
    <t>73800/001</t>
  </si>
  <si>
    <t>73806/001</t>
  </si>
  <si>
    <t>LIMPEZA DE SUPERFICIES COM JATO DE ALTA PRESSAO DE AR E AGUA</t>
  </si>
  <si>
    <t>73948/002</t>
  </si>
  <si>
    <t>LIMPEZA/PREPARO SUPERFICIE CONCRETO P/PINTURA</t>
  </si>
  <si>
    <t>73948/003</t>
  </si>
  <si>
    <t>LIMPEZA AZULEJO</t>
  </si>
  <si>
    <t>73948/004</t>
  </si>
  <si>
    <t>LIMPEZA E LAVAGEM DE PASTILHAS</t>
  </si>
  <si>
    <t>73948/005</t>
  </si>
  <si>
    <t>LIMPEZA CHAPA MELAMINICA EM PAREDE</t>
  </si>
  <si>
    <t>73948/006</t>
  </si>
  <si>
    <t>LIMPEZA LAMBRI ALUMINIO</t>
  </si>
  <si>
    <t>73948/007</t>
  </si>
  <si>
    <t>LIMPEZA ESQUADRIA FERRO C/SOLVENTE</t>
  </si>
  <si>
    <t>73948/008</t>
  </si>
  <si>
    <t>LIMPEZA VIDRO COMUM</t>
  </si>
  <si>
    <t>73948/009</t>
  </si>
  <si>
    <t>LIMPEZA FORRO</t>
  </si>
  <si>
    <t>73948/010</t>
  </si>
  <si>
    <t>LIMPEZA PISO MARMORE/GRANITO</t>
  </si>
  <si>
    <t>73948/011</t>
  </si>
  <si>
    <t>LIMPEZA PISO CERAMICO</t>
  </si>
  <si>
    <t>73948/012</t>
  </si>
  <si>
    <t>LIMPEZA PISO PLACA BORRACHA C/ENCERAMENTO</t>
  </si>
  <si>
    <t>73948/013</t>
  </si>
  <si>
    <t>LIMPEZA PISO PLACA BORRACHA</t>
  </si>
  <si>
    <t>73948/014</t>
  </si>
  <si>
    <t>LIMPEZA PISO CIMENTADO</t>
  </si>
  <si>
    <t>73948/015</t>
  </si>
  <si>
    <t>LIMPEZA PISO MARMORITE/GRANILITE</t>
  </si>
  <si>
    <t>LIMPEZA MANUAL DO TERRENO (C/ RASPAGEM SUPERFICIAL)</t>
  </si>
  <si>
    <t>74086/001</t>
  </si>
  <si>
    <t>LIMPEZA LOUCAS E METAIS</t>
  </si>
  <si>
    <t>74243/001</t>
  </si>
  <si>
    <t>LIMPEZA GERAL DE QUADRA POLIESPORTIVA</t>
  </si>
  <si>
    <t>LIMPEZA DE ESTRUTURA METALICA SEM ANDAIME</t>
  </si>
  <si>
    <t>RASPAGEM / CALAFETACAO TACOS MADEIRA 1 DEMAO CERA</t>
  </si>
  <si>
    <t>ENCERAMENTO MANUAL PISO DE QUALQUER NATUREZA - 2 DEMAOS</t>
  </si>
  <si>
    <t>ENCERAMENTO MANUAL EM MADEIRA - 3 DEMAOS</t>
  </si>
  <si>
    <t>PLACA INAUGURACAO EM ALUMINIO 0,40X0,60M FORNECIMENTO E COLOCACAO</t>
  </si>
  <si>
    <t>LIXAMENTO MAN C/ LIXA CALAFATE DE CONCR APARENTE ANTIGO</t>
  </si>
  <si>
    <t>LETRA DE ACO INOX NO22 ALT=20CM FORNECIMENTO E COLOCACAO</t>
  </si>
  <si>
    <t>LIMPEZA DE REVESTIMENTO EM PAREDE C/ SOLUCAO DE ACIDO MURIATICO/AMONIA</t>
  </si>
  <si>
    <t>74163/001</t>
  </si>
  <si>
    <t>PERFURACAO DE POCO COM PERFURATRIZ PNEUMATICA</t>
  </si>
  <si>
    <t>74163/002</t>
  </si>
  <si>
    <t>PERFURACAO DE POCO COM PERFURATRIZ A PERCUSSAO</t>
  </si>
  <si>
    <t>REVESTIMENTO DE POCOS C/ TUBOS DE CONCRETO</t>
  </si>
  <si>
    <t>ABRACADEIRA P/POCOS PROFUNDOS</t>
  </si>
  <si>
    <t>CONCRETO CICLOPICO FCK=10MPA 30% PEDRA DE MAO INCLUSIVE LANCAMENTO</t>
  </si>
  <si>
    <t>T/KM</t>
  </si>
  <si>
    <t>PINHO DE TERCEIRA 1" X 12" E 1" X 9"</t>
  </si>
  <si>
    <t>EMBOCO CIMENTO AREIA 1:4 ESP=1,5CM INCL CHAPISCO 1:3 E=9MM</t>
  </si>
  <si>
    <t>PINTURA PVA, TRES DEMAOS</t>
  </si>
  <si>
    <t>PERFURACAO MANUAL DIAMETRO 20 CM (5 TF)</t>
  </si>
  <si>
    <t>PINHO TERCEIRA  2,5X10CM</t>
  </si>
  <si>
    <t>MACARANDUBA APARELHADA 3" X 4.1/2"</t>
  </si>
  <si>
    <t>MACARANDUBA APARELHADA 3" X 6"</t>
  </si>
  <si>
    <t>MACARANDUBA APARELHADA DE 3" X 9"</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</si>
  <si>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</si>
  <si>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</si>
  <si>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</si>
  <si>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</si>
  <si>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</si>
  <si>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</si>
  <si>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</si>
  <si>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</si>
  <si>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</si>
  <si>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</si>
  <si>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</si>
  <si>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</si>
  <si>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</si>
  <si>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</si>
  <si>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</si>
  <si>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</si>
  <si>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</si>
  <si>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</si>
  <si>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</si>
  <si>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</si>
  <si>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</si>
  <si>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</si>
  <si>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COLOCACAO CUBA LOUCA/ACO INOX EXCLUSIVE CUBA/COMPLEMENTO - P</t>
  </si>
  <si>
    <t>COLOCACAO BANCA MARMORE/GRANITO/ACO INOX EXCLUSIVE BANCA - P</t>
  </si>
  <si>
    <t>BUCHA/ARRUELA ALUMINIO 3/4" - P</t>
  </si>
  <si>
    <t>BUCHA/ARRUELA ALUMINIO 1/2" - P</t>
  </si>
  <si>
    <t>NIVEL WILD-NA-Z</t>
  </si>
  <si>
    <t>TRANSPORTE DE TUBOS DE PVC DN 350</t>
  </si>
  <si>
    <t>TRANSPORTE DE TUBOS DE PVC DN 300</t>
  </si>
  <si>
    <t>TRANSPORTE DE TUBOS DE PVC DN 250</t>
  </si>
  <si>
    <t>TRANSPORTE DE TUBOS DE PVC DN 200</t>
  </si>
  <si>
    <t>TRANSPORTE DE TUBOS DE FERRO DUTIL DN 100</t>
  </si>
  <si>
    <t>TRANSPORTE DE TUBOS DE FERRO DUTIL DN 75</t>
  </si>
  <si>
    <t>ALCAPAO DE MADEIRA 63X63CM INCL FERRAGENS</t>
  </si>
  <si>
    <t>BUCHA / ARRUELA ALUMINIO 1"</t>
  </si>
  <si>
    <t>BUCHA / ARRUELA ALUMINIO 1 1/4"</t>
  </si>
  <si>
    <t>MACARANDUBA APARELHADA 3" X 3"</t>
  </si>
  <si>
    <t>73916/001</t>
  </si>
  <si>
    <t>PLACA DE IDENTIFICAÇÃO EM CHAPA GALVANIZADA NUM. 18, 12X18CM</t>
  </si>
  <si>
    <t>73916/002</t>
  </si>
  <si>
    <t>PLACA ESMALTADA PARA IDENTIFICAÇÃO NR DE RUA, DIMENSÕES 45X25CM</t>
  </si>
  <si>
    <t>73916/003</t>
  </si>
  <si>
    <t>PLACA DE IDENTIFICAÇÃO EM CHAPA GALVANIZADA NUM. 18, DIMENSÕES 8X12CM</t>
  </si>
  <si>
    <t>73822/001</t>
  </si>
  <si>
    <t>CAPINA E LIMPEZA MANUAL DE TERRENO COM PEQUENOS ARBUSTOS</t>
  </si>
  <si>
    <t>73822/002</t>
  </si>
  <si>
    <t>73859/001</t>
  </si>
  <si>
    <t>73859/002</t>
  </si>
  <si>
    <t>CAPINA E LIMPEZA MANUAL DE TERRENO</t>
  </si>
  <si>
    <t>CORTE DE CAPOEIRA FINA A FOICE</t>
  </si>
  <si>
    <t>PREPARO MANUAL DE TERRENO S/ RASPAGEM SUPERFICIAL</t>
  </si>
  <si>
    <t>74221/001</t>
  </si>
  <si>
    <t>SINALIZACAO DE TRANSITO - NOTURNA</t>
  </si>
  <si>
    <t>74219/001</t>
  </si>
  <si>
    <t>PASSADICOS COM TABUAS DE MADEIRA PARA PEDESTRES</t>
  </si>
  <si>
    <t>74219/002</t>
  </si>
  <si>
    <t>PASSADICOS COM TABUAS DE MADEIRA PARA VEICULOS</t>
  </si>
  <si>
    <t>LOCACAO DE ANDAIME METALICO TUBULAR TIPO TORRE</t>
  </si>
  <si>
    <t>LIMPEZA MANUAL GERAL COM REMOCAO DE COBERTURA VEGETAL</t>
  </si>
  <si>
    <t>DEMOLICAO DE ALVENARIA ESTRUTURAL DE BLOCOS VAZADOS DE CONCRETO</t>
  </si>
  <si>
    <t>DEMOLICAO DE ALVENARIA DE ELEMENTOS CERAMICOS VAZADOS</t>
  </si>
  <si>
    <t>DEMOLICAO DE VERGAS, CINTAS E PILARETES DE CONCRETO</t>
  </si>
  <si>
    <t>DEMOLICAO DE PLACAS DIVISORIAS DE GRANILITE</t>
  </si>
  <si>
    <t>DEMOLICAO DE ALVENARIA DE BLOCOS DE PEDRA NATURAL</t>
  </si>
  <si>
    <t>RETIRADA DE ALVENARIA DE TIJOLOS DE VIDRO</t>
  </si>
  <si>
    <t>RETIRADA DE PLACAS DIVISORIAS DE GRANILITE</t>
  </si>
  <si>
    <t>DEMOLICAO DE TELHAS CERAMICAS OU DE VIDRO</t>
  </si>
  <si>
    <t>DEMOLICAO DE TELHAS ONDULADAS</t>
  </si>
  <si>
    <t>RETIRADA DE ESTRUTURA DE MADEIRA PONTALETEADA PARA TELHAS ONDULADAS</t>
  </si>
  <si>
    <t>RETIRADA DE ESTRUTURA DE MADEIRA COM TESOURAS PARA TELHAS ONDULADAS</t>
  </si>
  <si>
    <t>RETIRADA DE TELHAS DE CERAMICAS OU DE VIDRO</t>
  </si>
  <si>
    <t>RETIRADA DE TELHAS ONDULADAS</t>
  </si>
  <si>
    <t>RETIRADA DE CUMEEIRAS CERAMICAS</t>
  </si>
  <si>
    <t>RETIRADA DE CUMEEIRAS EM ALUMINIO</t>
  </si>
  <si>
    <t>DEMOLICAO DE ENTARUGAMENTO DE FORRO</t>
  </si>
  <si>
    <t>RETIRADA DE FORRO DE MADEIRA EM TABUAS</t>
  </si>
  <si>
    <t>RETIRADA DE ENTARUGAMENTO DE FORRO</t>
  </si>
  <si>
    <t>RETIRADA DE FORRO EM REGUAS DE PVC, INCLUSIVE RETIRADA DE PERFIS</t>
  </si>
  <si>
    <t>RETIRADA DE TACOS DE MADEIRA</t>
  </si>
  <si>
    <t>RETIRADA DE ASSOALHO DE MADEIRA, EXCLUSIVE RETIRADA DE VIGAMENTO</t>
  </si>
  <si>
    <t>RETIRADA DE ASSOALHO DE MADEIRA, INCLUSIVE RETIRADA DE VIGAMENTO</t>
  </si>
  <si>
    <t>RETIRADA DE RODAPES DE MADEIRA, INCLUSIVE RETIRADA DE CORDAO</t>
  </si>
  <si>
    <t>DEMOLICAO DE CONCRETO SIMPLES</t>
  </si>
  <si>
    <t>73801/001</t>
  </si>
  <si>
    <t>DEMOLICAO DE PISO DE ALTA RESISTENCIA</t>
  </si>
  <si>
    <t>73801/002</t>
  </si>
  <si>
    <t>73802/001</t>
  </si>
  <si>
    <t>DEMOLICAO DE REVESTIMENTO DE ARGAMASSA DE CAL E AREIA</t>
  </si>
  <si>
    <t>73874/001</t>
  </si>
  <si>
    <t>REMOCAO DE PINTURAS COM JATEAMENTO DE AREIA, EM SUPERFICIES METALICAS</t>
  </si>
  <si>
    <t>73895/001</t>
  </si>
  <si>
    <t>DEMOLICAO DE PISO DE MARMORE E ARGAMASSA DE ASSENTAMENTO</t>
  </si>
  <si>
    <t>73896/001</t>
  </si>
  <si>
    <t>RETIRADA CUIDADOSA DE AZULEJOS/LADRILHOS E ARGAMASSA DE ASSENTAMENTO</t>
  </si>
  <si>
    <t>73899/001</t>
  </si>
  <si>
    <t>DEMOLICAO DE ALVENARIA DE TIJOLOS MACICOS S/REAPROVEITAMENTO</t>
  </si>
  <si>
    <t>73899/002</t>
  </si>
  <si>
    <t>DEMOLICAO DE ALVENARIA DE TIJOLOS FURADOS S/REAPROVEITAMENTO</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</si>
  <si>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</si>
  <si>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</si>
  <si>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</si>
  <si>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</si>
  <si>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</si>
  <si>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</si>
  <si>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MACADAME BETUMINOSO</t>
  </si>
  <si>
    <t>DEMOLICAO MANUAL DE PAVIMENTACAO EM CONCRETO ASFALTICO, ESPESSURA 5CM</t>
  </si>
  <si>
    <t>DEMOLICAO DE PISO EM LADRILHO COM ARGAMASSA</t>
  </si>
  <si>
    <t>REMOCAO DE FORRO DE MADEIRA (LAMBRI) C/ REAPROVEITAMENTO</t>
  </si>
  <si>
    <t>REMOCAO DE PISO EM CARPETE</t>
  </si>
  <si>
    <t>DEMOLICAO DE FORRO DE GESSO</t>
  </si>
  <si>
    <t>DEMOLICAO DE CAIBROS E RIPAS</t>
  </si>
  <si>
    <t>REMOCAO DE DISPOSITIVOS PARA FUNCIONAMENTO DE APARELHOS SANITARIOS</t>
  </si>
  <si>
    <t>REMOCAO DE BLOKRET COM EMPILHAMENTO</t>
  </si>
  <si>
    <t>DEMOLICAO DE PISO VINILICO</t>
  </si>
  <si>
    <t>DESMONTAGEM E REMOCAO DE DIVISORIAS DE MARMORE OU GRANITO</t>
  </si>
  <si>
    <t>DESMONTAGEM E REMOCAO DE PAINEIS DE DIVISORIAS DE MADEIRA</t>
  </si>
  <si>
    <t>DEMOLICAO DE CERCA DE ARAME FARPADO E MOUROES DE CONCRETO S/ REMOCAO</t>
  </si>
  <si>
    <t>REMOCAO DE PROTECAO MECANICA DE IMPERMEABILIZACAO</t>
  </si>
  <si>
    <t>REMOCAO DE CALHAS E CONDUTORES DE AGUAS PLUVIAIS</t>
  </si>
  <si>
    <t>REMOCAO MANUAL DE PASSEIO EM PEDRA PORTUGUESA</t>
  </si>
  <si>
    <t>REMOCAO MANUAL DE PAVIMENTACAO DE LAJOES DE GRANITO EM PASSEIOS</t>
  </si>
  <si>
    <t>REMOCAO MANUAL DE ENTULHO</t>
  </si>
  <si>
    <t>REMOCAO TUBULACAO FF C/ DN 400 A 600MM EXCLUINDO ESCAVACAO/REATERRO</t>
  </si>
  <si>
    <t>REMOCAO TUBULACAO FF C/ DN 50 A 300MM EXCLUINDO ESCAVACAO/REATERRO</t>
  </si>
  <si>
    <t>REMOCAO TUBULACAO FF C/ DN 700 A 1200MM EXCLUINDO ESCAVACAO/REATERRO</t>
  </si>
  <si>
    <t>RETIRADA DE AZULEJO COLADO</t>
  </si>
  <si>
    <t>REMOCAO DE AZULEJO E SUBSTRATO DE ADERENCIA EM ARGAMASSA</t>
  </si>
  <si>
    <t>REMOCAO DE FIACAO ELETRICA</t>
  </si>
  <si>
    <t>REMOCAO DE PEITORIL EM MARMORE OU GRANITO</t>
  </si>
  <si>
    <t>REMOCAO DE PISO EM PLACAS DE BORRACHA COLADA</t>
  </si>
  <si>
    <t>REMOCAO DE RALO SECO OU SIFONADO</t>
  </si>
  <si>
    <t>REMOCAO DE RODAPE CERAMICO</t>
  </si>
  <si>
    <t>REMOCAO DE RODAPE DE MARMORE OU GRANITO</t>
  </si>
  <si>
    <t>REMOCAO DE RODAPE VINILICO OU DE BORRACHA COLADA</t>
  </si>
  <si>
    <t>REMOCAO DE RUFO OU CALHA METALICA</t>
  </si>
  <si>
    <t>REMOCAO DE DISPOSITIVOS PARA FUNCIONAMENTO DE PIA DE COZINHA</t>
  </si>
  <si>
    <t>REMOCAO DE TOMADAS OU INTERRUPTORES ELETRICOS</t>
  </si>
  <si>
    <t>REMOCAO DE VIDRO COMUM</t>
  </si>
  <si>
    <t>DEMOLICAO DE ESTRUTURA METALICA SEM REMOCAO</t>
  </si>
  <si>
    <t>ISOLAMENTO DE OBRA COM TELA PLASTICA COM MALHA DE 5MM</t>
  </si>
  <si>
    <t>ENSAIO DE RECEBIMENTO E ACEITACAO DE CIMENTO PORTLAND</t>
  </si>
  <si>
    <t>ENSAIO DE RECEBIMENTO E ACEITACAO DE AGREGADO GRAUDO</t>
  </si>
  <si>
    <t>73900/001</t>
  </si>
  <si>
    <t>ENSAIOS DE IMPRIMACAO - ASFALTO DILUIDO</t>
  </si>
  <si>
    <t>73900/002</t>
  </si>
  <si>
    <t>ENSAIOS DE TRATAMENTO SUPERFICIAL SIMPLES - COM CAP</t>
  </si>
  <si>
    <t>73900/003</t>
  </si>
  <si>
    <t>ENSAIOS DE TRATAMENTO SUPERFICIAL SIMPLES - COM EMULSAO ASFALTICA</t>
  </si>
  <si>
    <t>73900/004</t>
  </si>
  <si>
    <t>ENSAIOS DE TRATAMENTO SUPERFICIAL DUPLO - COM CAP</t>
  </si>
  <si>
    <t>73900/005</t>
  </si>
  <si>
    <t>ENSAIOS DE TRATAMENTO SUPERFICIAL DUPLO - COM EMULSAO ASFALTICA</t>
  </si>
  <si>
    <t>73900/006</t>
  </si>
  <si>
    <t>ENSAIOS DE TRATAMENTO SUPERFICIAL TRIPLO - COM CAP</t>
  </si>
  <si>
    <t>73900/007</t>
  </si>
  <si>
    <t>ENSAIOS DE TRATAMENTO SUPERFICIAL TRIPLO - COM EMULSAO ASFALTICA</t>
  </si>
  <si>
    <t>73900/008</t>
  </si>
  <si>
    <t>ENSAIOS DE MACADAME BETUMINOSO POR PENETRACAO - COM CAP</t>
  </si>
  <si>
    <t>73900/009</t>
  </si>
  <si>
    <t>ENSAIOS DE MACADAME BETUMINOSO POR PENETRACAO - COM EMULSAO ASFALTICA</t>
  </si>
  <si>
    <t>73900/010</t>
  </si>
  <si>
    <t>ENSAIOS DE PRE MISTURADO A FRIO</t>
  </si>
  <si>
    <t>73900/011</t>
  </si>
  <si>
    <t>ENSAIOS DE AREIA ASFALTO A QUENTE</t>
  </si>
  <si>
    <t>73900/012</t>
  </si>
  <si>
    <t>ENSAIOS DE CONCRETO ASFALTICO</t>
  </si>
  <si>
    <t>74020/001</t>
  </si>
  <si>
    <t>ENSAIO DE PAVIMENTO DE CONCRETO</t>
  </si>
  <si>
    <t>74020/002</t>
  </si>
  <si>
    <t>ENSAIOS DE PAVIMENTO DE CONCRETO COMPACTADO COM ROLO</t>
  </si>
  <si>
    <t>74021/001</t>
  </si>
  <si>
    <t>ENSAIOS DE TERRAPLENAGEM - CORPO DO ATERRO</t>
  </si>
  <si>
    <t>74021/002</t>
  </si>
  <si>
    <t>ENSAIO DE TERRAPLENAGEM - CAMADA FINAL DO ATERRO</t>
  </si>
  <si>
    <t>74021/003</t>
  </si>
  <si>
    <t>ENSAIOS DE REGULARIZACAO DO SUBLEITO</t>
  </si>
  <si>
    <t>74021/004</t>
  </si>
  <si>
    <t>ENSAIOS DE REFORCO DO SUBLEITO</t>
  </si>
  <si>
    <t>74021/005</t>
  </si>
  <si>
    <t>ENSAIOS DE SUB BASE DE SOLO MELHORADO COM CIMENTO</t>
  </si>
  <si>
    <t>74021/006</t>
  </si>
  <si>
    <t>ENSAIOS DE BASE ESTABILIZADA GRANULOMETRICAMENTE</t>
  </si>
  <si>
    <t>74021/007</t>
  </si>
  <si>
    <t>ENSAIO DE BASE DE SOLO MELHORADO COM CIMENTO</t>
  </si>
  <si>
    <t>74021/008</t>
  </si>
  <si>
    <t>ENSAIOS DE BASE DE SOLO CIMENTO</t>
  </si>
  <si>
    <t>74022/001</t>
  </si>
  <si>
    <t>ENSAIO DE PENETRACAO - MATERIAL BETUMINOSO</t>
  </si>
  <si>
    <t>74022/002</t>
  </si>
  <si>
    <t>ENSAIO DE VISCOSIDADE SAYBOLT - FUROL - MATERIAL BETUMINOSO</t>
  </si>
  <si>
    <t>74022/003</t>
  </si>
  <si>
    <t>ENSAIO DE DETERMINACAO DA PENEIRACAO - EMULSAO ASFALTICA</t>
  </si>
  <si>
    <t>74022/004</t>
  </si>
  <si>
    <t>ENSAIO DE DETERMINACAO DA SEDIMENTACAO - EMULSAO ASFALTICA</t>
  </si>
  <si>
    <t>74022/005</t>
  </si>
  <si>
    <t>74022/006</t>
  </si>
  <si>
    <t>ENSAIO DE GRANULOMETRIA POR PENEIRAMENTO - SOLOS</t>
  </si>
  <si>
    <t>74022/007</t>
  </si>
  <si>
    <t>ENSAIO DE GRANULOMETRIA POR PENEIRAMENTO E SEDIMENTACAO - SOLOS</t>
  </si>
  <si>
    <t>74022/008</t>
  </si>
  <si>
    <t>ENSAIO DE LIMITE DE LIQUIDEZ - SOLOS</t>
  </si>
  <si>
    <t>74022/009</t>
  </si>
  <si>
    <t>ENSAIO DE LIMITE DE PLASTICIDADE - SOLOS</t>
  </si>
  <si>
    <t>74022/010</t>
  </si>
  <si>
    <t>74022/011</t>
  </si>
  <si>
    <t>74022/012</t>
  </si>
  <si>
    <t>74022/013</t>
  </si>
  <si>
    <t>ENSAIO DE COMPACTACAO - AMOSTRAS TRABALHADAS - SOLOS</t>
  </si>
  <si>
    <t>74022/014</t>
  </si>
  <si>
    <t>ENSAIO DE MASSA ESPECIFICA - IN SITU - METODO FRASCO DE AREIA - SOLOS</t>
  </si>
  <si>
    <t>74022/015</t>
  </si>
  <si>
    <t>74022/016</t>
  </si>
  <si>
    <t>ENSAIO DE DENSIDADE REAL - SOLOS</t>
  </si>
  <si>
    <t>74022/017</t>
  </si>
  <si>
    <t>ENSAIO DE ABRASAO LOS ANGELES - AGREGADOS</t>
  </si>
  <si>
    <t>74022/018</t>
  </si>
  <si>
    <t>ENSAIO DE MASSA ESPECIFICA - IN SITU - EMPREGO DO OLEO - SOLOS</t>
  </si>
  <si>
    <t>74022/019</t>
  </si>
  <si>
    <t>74022/020</t>
  </si>
  <si>
    <t>74022/021</t>
  </si>
  <si>
    <t>74022/022</t>
  </si>
  <si>
    <t>ENSAIO DE TEOR DE UMIDADE - METODO EXPEDITO DO ALCOOL - SOLOS</t>
  </si>
  <si>
    <t>74022/023</t>
  </si>
  <si>
    <t>ENSAIO DE TEOR DE UMIDADE - PROCESSO SPEEDY - SOLOS E AGREGADOS MIUDOS</t>
  </si>
  <si>
    <t>74022/024</t>
  </si>
  <si>
    <t>ENSAIO DE TEOR DE UMIDADE - EM LABORATORIO - SOLOS</t>
  </si>
  <si>
    <t>74022/025</t>
  </si>
  <si>
    <t>ENSAIO DE PONTO DE FULGOR - MATERIAL BETUMINOSO</t>
  </si>
  <si>
    <t>74022/026</t>
  </si>
  <si>
    <t>ENSAIO DE DESTILACAO - ASFALTO DILUIDO</t>
  </si>
  <si>
    <t>74022/027</t>
  </si>
  <si>
    <t>ENSAIO DE CONTROLE DE TAXA DE APLICACAO DE LIGANTE BETUMINOSO</t>
  </si>
  <si>
    <t>74022/028</t>
  </si>
  <si>
    <t>74022/029</t>
  </si>
  <si>
    <t>ENSAIO DE ESPUMA - MATERIAL ASFALTICO</t>
  </si>
  <si>
    <t>ENSAIO DE RESISTENCIA A COMPRESSAO SIMPLES - CONCRETO</t>
  </si>
  <si>
    <t>74022/031</t>
  </si>
  <si>
    <t>ENSAIO DE RESISTENCIA A TRACAO POR COMPRESSAO DIAMETRAL - CONCRETO</t>
  </si>
  <si>
    <t>74022/032</t>
  </si>
  <si>
    <t>ENSAIO DE RESISTENCIA A TRACAO NA FLEXAO DE CONCRETO</t>
  </si>
  <si>
    <t>74022/033</t>
  </si>
  <si>
    <t>ENSAIO DE RESILIENCIA - SOLOS</t>
  </si>
  <si>
    <t>74022/034</t>
  </si>
  <si>
    <t>ENSAIO DE RESILIENCIA - MISTURAS BETUMINOSAS</t>
  </si>
  <si>
    <t>74022/035</t>
  </si>
  <si>
    <t>ENSAIO DE PERCENTAGEM DE BETUME - MISTURAS BETUMINOSAS</t>
  </si>
  <si>
    <t>74022/036</t>
  </si>
  <si>
    <t>ENSAIO DE ADESIVIDADE - RESISTENCIA A AGUA - EMULSAO ASFALTICA</t>
  </si>
  <si>
    <t>74022/037</t>
  </si>
  <si>
    <t>ENSAIO DE ADESIVIDADE A LIGANTE BETUMINOSO - AGREGADO GRAUDO</t>
  </si>
  <si>
    <t>74022/038</t>
  </si>
  <si>
    <t>ENSAIO DE EXPANSIBILIDADE - SOLOS</t>
  </si>
  <si>
    <t>74022/039</t>
  </si>
  <si>
    <t>PREPARACAO DE AMOSTRAS PARA ENSAIO DE CARACTERIZACAO - SOLOS</t>
  </si>
  <si>
    <t>74022/040</t>
  </si>
  <si>
    <t>ENSAIO MARSHALL - MISTURA BETUMINOSA A QUENTE</t>
  </si>
  <si>
    <t>74022/041</t>
  </si>
  <si>
    <t>ENSAIO DE DETERMINACAO DO INDICE DE FORMA - AGREGADOS</t>
  </si>
  <si>
    <t>74022/042</t>
  </si>
  <si>
    <t>ENSAIO DE EQUIVALENTE EM AREIA - SOLOS</t>
  </si>
  <si>
    <t>74022/043</t>
  </si>
  <si>
    <t>ENSAIO DE MOLDAGEM E CURA DE SOLO CIMENTO</t>
  </si>
  <si>
    <t>74022/044</t>
  </si>
  <si>
    <t>ENSAIO DE COMPRESSAO AXIAL DE SOLO CIMENTO</t>
  </si>
  <si>
    <t>74022/045</t>
  </si>
  <si>
    <t>ENSAIO DE VISCOSIDADE CINEMATICA - ASFALTO</t>
  </si>
  <si>
    <t>74022/047</t>
  </si>
  <si>
    <t>ENSAIO DE RESIDUO POR EVAPORACAO - EMULSAO ASFALTICA</t>
  </si>
  <si>
    <t>74022/048</t>
  </si>
  <si>
    <t>ENSAIO DE CARGA DA PARTICULA - EMULSAO ASFALTICA</t>
  </si>
  <si>
    <t>74022/049</t>
  </si>
  <si>
    <t>ENSAIO DE DESEMULSIBILIDADE - EMULSAO ASFALTICA</t>
  </si>
  <si>
    <t>74022/050</t>
  </si>
  <si>
    <t>ENSAIO DE DETERMINACAO DA TAXA DE ESPALHAMENTO DO AGREGADO</t>
  </si>
  <si>
    <t>74022/051</t>
  </si>
  <si>
    <t>ENSAIO DE ADESIVIDADE A LIGANTE BETUMINOSO - AGREGADO</t>
  </si>
  <si>
    <t>74022/052</t>
  </si>
  <si>
    <t>ENSAIO DE GRANULOMETRIA DO AGREGADO</t>
  </si>
  <si>
    <t>74022/053</t>
  </si>
  <si>
    <t>ENSAIO DE CONTROLE DO GRAU DE COMPACTACAO DA MISTURA ASFALTICA</t>
  </si>
  <si>
    <t>74022/054</t>
  </si>
  <si>
    <t>ENSAIO DE GRANULOMETRIA DO FILLER</t>
  </si>
  <si>
    <t>74022/055</t>
  </si>
  <si>
    <t>ENSAIO DE TRACAO POR COMPRESSAO DIAMETRAL - MISTURAS BETUMINOSAS</t>
  </si>
  <si>
    <t>74022/056</t>
  </si>
  <si>
    <t>ENSAIO DE DENSIDADE DO MATERIAL BETUMINOSO</t>
  </si>
  <si>
    <t>74022/057</t>
  </si>
  <si>
    <t>ENSAIO DE CONSISTENCIA DO CONCRETO CCR - INDICE VEBE</t>
  </si>
  <si>
    <t>74022/058</t>
  </si>
  <si>
    <t>ENSAIO DE ABATIMENTO DO TRONCO DE CONE</t>
  </si>
  <si>
    <t>ENSAIOS DE PINTURA DE LIGACAO</t>
  </si>
  <si>
    <t>LOCACAO ALVENARIA</t>
  </si>
  <si>
    <t>LOCAÇÃO DE REDES DE ÁGUA OU DE ESGOTO</t>
  </si>
  <si>
    <t>LOCAÇÃO DE ADUTORAS, COLETORES TRONCO E INTERCEPTORES - ATÉ DN 500 MM</t>
  </si>
  <si>
    <t>73992/001</t>
  </si>
  <si>
    <t>74077/002</t>
  </si>
  <si>
    <t>74077/003</t>
  </si>
  <si>
    <t>CADASTRO DE LIGAÇÕES PREDIAIS, INCLUSIVE DESENHISTA</t>
  </si>
  <si>
    <t>CADASTRO DE REDES, INCLUSIVE DESENHISTA</t>
  </si>
  <si>
    <t>73758/001</t>
  </si>
  <si>
    <t>74038/001</t>
  </si>
  <si>
    <t>74039/001</t>
  </si>
  <si>
    <t>74118/001</t>
  </si>
  <si>
    <t>PLANTIO DE CERCA VIVA COM ARBUSTOS DE ALTURA 50 A 100CM, COM 4UN/M</t>
  </si>
  <si>
    <t>74142/001</t>
  </si>
  <si>
    <t>74142/002</t>
  </si>
  <si>
    <t>74142/003</t>
  </si>
  <si>
    <t>74142/004</t>
  </si>
  <si>
    <t>74143/001</t>
  </si>
  <si>
    <t>74143/002</t>
  </si>
  <si>
    <t>73787/001</t>
  </si>
  <si>
    <t>74244/001</t>
  </si>
  <si>
    <t>73788/002</t>
  </si>
  <si>
    <t>GRADE EM MADEIRA PARA PROTECAO DE MUDAS DE ARVORES</t>
  </si>
  <si>
    <t>73967/001</t>
  </si>
  <si>
    <t>73967/002</t>
  </si>
  <si>
    <t>73967/004</t>
  </si>
  <si>
    <t>IRRIGAÇÃO DE ÁRVORE COM CARRO PIPA</t>
  </si>
  <si>
    <t>PLANTIO DE ARBUSTO COM ALTURA 50 A 100CM, EM CAVA DE 60X60X60CM</t>
  </si>
  <si>
    <t>74236/001</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</si>
  <si>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</si>
  <si>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</si>
  <si>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</si>
  <si>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</si>
  <si>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</si>
  <si>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</si>
  <si>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HA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</si>
  <si>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</si>
  <si>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</si>
  <si>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</si>
  <si>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</si>
  <si>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</si>
  <si>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</si>
  <si>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</si>
  <si>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</si>
  <si>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</si>
  <si>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</si>
  <si>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</si>
  <si>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</si>
  <si>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</si>
  <si>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</si>
  <si>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</si>
  <si>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</si>
  <si>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USUÁRIOS COM ENCARGOS COMPLEMENTARES</t>
  </si>
  <si>
    <t>CALAFETADOR/CALAFATE COM ENCARGOS COMPLEMENTARES</t>
  </si>
  <si>
    <t>CALCETEIRO COM ENCARGOS COMPLEMENTARES</t>
  </si>
  <si>
    <t>CARPINTEIRO DE ESQUADRIA COM ENCARGOS COMPLEMENTARES</t>
  </si>
  <si>
    <t>CARPINTEIRO DE FORMAS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</si>
  <si>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</si>
  <si>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</si>
  <si>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</si>
  <si>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</si>
  <si>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</si>
  <si>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</si>
  <si>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</si>
  <si>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</si>
  <si>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</si>
  <si>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</si>
  <si>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</si>
  <si>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</si>
  <si>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</si>
  <si>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</si>
  <si>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</si>
  <si>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</si>
  <si>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</si>
  <si>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</si>
  <si>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</si>
  <si>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</si>
  <si>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</si>
  <si>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</si>
  <si>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</si>
  <si>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</si>
  <si>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</si>
  <si>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</si>
  <si>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</si>
  <si>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</si>
  <si>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</si>
  <si>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</si>
  <si>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</si>
  <si>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</si>
  <si>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</si>
  <si>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</si>
  <si>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</si>
  <si>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</si>
  <si>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</si>
  <si>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</si>
  <si>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</si>
  <si>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</si>
  <si>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</si>
  <si>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</si>
  <si>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</si>
  <si>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SONDADOR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</si>
  <si>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</si>
  <si>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</si>
  <si>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</si>
  <si>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</si>
  <si>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</si>
  <si>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</si>
  <si>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</si>
  <si>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</si>
  <si>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</si>
  <si>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</si>
  <si>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</si>
  <si>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</si>
  <si>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</si>
  <si>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</si>
  <si>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</si>
  <si>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</si>
  <si>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</si>
  <si>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</si>
  <si>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</si>
  <si>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</si>
  <si>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</si>
  <si>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</si>
  <si>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</si>
  <si>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</si>
  <si>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</si>
  <si>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SETOP - REGIÃO: REGIÕES - USUÁRIO DESONERADA (DEZ/2015)</t>
  </si>
  <si>
    <t>LESTE</t>
  </si>
  <si>
    <t>J E M</t>
  </si>
  <si>
    <t>CENTRAL</t>
  </si>
  <si>
    <t>SUL</t>
  </si>
  <si>
    <t>TRIANGULO</t>
  </si>
  <si>
    <t>ABE-001</t>
  </si>
  <si>
    <t>ABERTURA DE POÇOS</t>
  </si>
  <si>
    <t>ABE-FIL-005</t>
  </si>
  <si>
    <t>FILTROS ANAERÓBICOS COM DIÂMETRO 250 CM E PROFUNDIDADE ÚTIL DE</t>
  </si>
  <si>
    <t>160 CM, INSTALADOS, INCLUSIVE BOTA FORA DE MATERIAL ESCAVADO</t>
  </si>
  <si>
    <t>FOSSA SÉPTICA PARA 1500 L/DIA, DE CONCRETO, INSTALADA (15 PESSOAS),</t>
  </si>
  <si>
    <t>ABE-FOS-005</t>
  </si>
  <si>
    <t>INCLUSIVE BOTA FORA DE MATERIAL ESCAVADO</t>
  </si>
  <si>
    <t>ABE-FOS-010</t>
  </si>
  <si>
    <t>FOSSA SÉPTICA PARA 2250 L/DIA, DE CONCRETO, INSTALADA (30 PESSOAS),</t>
  </si>
  <si>
    <t>FOSSA SÉPTICA PARA 3000 L/DIA, DE CONCRETO, INSTALADA (40 PESSOAS),</t>
  </si>
  <si>
    <t>ABE-FOS-015</t>
  </si>
  <si>
    <t>ABE-FOS-020</t>
  </si>
  <si>
    <t>FOSSA SÉPTICA PARA 3750 L/DIA, DE CONCRETO, INSTALADA (100 PESSOAS),</t>
  </si>
  <si>
    <t>ABE-LAJ-005</t>
  </si>
  <si>
    <t>LAJE CIRCULAR PARA BOCA DE POÇO, CONCRETO FCK = 15 MPA, E = 8 A 10</t>
  </si>
  <si>
    <t>CM</t>
  </si>
  <si>
    <t>ABE-POC-005</t>
  </si>
  <si>
    <t>ABERTURA DE POÇOS, ATÉ 2,00 M, D = 1,20 M</t>
  </si>
  <si>
    <t>ABE-POC-010</t>
  </si>
  <si>
    <t>ABERTURA DE POÇOS ALÉM DE 2,00 M, D = 1,20 M</t>
  </si>
  <si>
    <t>ABE-REV-005</t>
  </si>
  <si>
    <t>REVESTIMENTO DE POÇO COM ANÉIS DE CONCRETO, D = 1,20 M</t>
  </si>
  <si>
    <t>ABE-REV-010</t>
  </si>
  <si>
    <t>REVESTIMENTO DE CISTERNA COM 1/2 TIJOLO MACIÇO REQUEIMADO</t>
  </si>
  <si>
    <t>ACE-001</t>
  </si>
  <si>
    <t>ACESSÓRIOS</t>
  </si>
  <si>
    <t>ACE-ALC-010</t>
  </si>
  <si>
    <t>PORTA ÁLCOOL EM GEL, COM RESERVATÓRIO E DISPENSER</t>
  </si>
  <si>
    <t>ACE-ASS-005</t>
  </si>
  <si>
    <t>ASSENTO BRANCO PARA VASO</t>
  </si>
  <si>
    <t>ACE-ASS-010</t>
  </si>
  <si>
    <t>ASSENTO ARTICULADO PARA P.N.E. (AS)</t>
  </si>
  <si>
    <t>ACE-BAN-010</t>
  </si>
  <si>
    <t>BANCO ARTICULADO PARA CHUVEIRO DE P.N.E.</t>
  </si>
  <si>
    <t>BARRA DE APOIO EM AÇO INOX PARA P.N.E. L = 80 CM (LAVATÓRIO)</t>
  </si>
  <si>
    <t>BARRA DE APOIO EM AÇO INOX PARA P.N.E. L = 100 CM (PAREDE)</t>
  </si>
  <si>
    <t>ACE-BAR-015</t>
  </si>
  <si>
    <t>BARRA DE APOIO EM AÇO INOX PARA P.N.E. L = 90 CM (VASO SANITÁRIO)</t>
  </si>
  <si>
    <t>BARRA DE APOIO VERTICAL EM AÇO INOX D = 1 1/4" , L = 70 CM, PARA P.N.E.</t>
  </si>
  <si>
    <t>ACE-BAR-025</t>
  </si>
  <si>
    <t>(CHUVEIRO), INCLUSIVE FIXAÇÃO</t>
  </si>
  <si>
    <t>BARRA DE APOIO HORIZONTAL E VERTICAL EM AÇO INOX D = 1 1/4" , L = 135</t>
  </si>
  <si>
    <t>ACE-BAR-030</t>
  </si>
  <si>
    <t>CM, PARA P.N.E. (CHUVEIRO), INCLUSIVE FIXAÇÃO</t>
  </si>
  <si>
    <t>BARRA DE APOIO HORIZONTAL EM AÇO INOX D = 1 1/4" , L = 120 CM, PARA</t>
  </si>
  <si>
    <t>ACE-BAR-035</t>
  </si>
  <si>
    <t>P.N.E. (LAVATÓRIO), INCLUSIVE FIXAÇÃO</t>
  </si>
  <si>
    <t>ACE-BEB-005</t>
  </si>
  <si>
    <t>BEBEDOURO BH-F SEM REFRIGERAÇÃO</t>
  </si>
  <si>
    <t>ACE-BEB-015</t>
  </si>
  <si>
    <t>BEBEDOURO MF-F PINTADO</t>
  </si>
  <si>
    <t>ACE-BEB-020</t>
  </si>
  <si>
    <t>BEBEDOURO MG-F INFANTIL INOX</t>
  </si>
  <si>
    <t>ACE-BEB-025</t>
  </si>
  <si>
    <t>BEBEDOURO MG-F INFANTIL PINTADO</t>
  </si>
  <si>
    <t>ACE-BEB-040</t>
  </si>
  <si>
    <t>BEBEDOURO DE JATO INCLINADO BH-F SEM REFRIGERAÇÃO</t>
  </si>
  <si>
    <t>ACE-CAB-005</t>
  </si>
  <si>
    <t>CABIDE DE LOUÇA BRANCA SIMPLES</t>
  </si>
  <si>
    <t>ACE-CAB-010</t>
  </si>
  <si>
    <t>CABIDE EM TUBO DE AÇO GALVANIZADO D = 1/2"</t>
  </si>
  <si>
    <t>ACE-CAB-015</t>
  </si>
  <si>
    <t>CABIDE METÁLICO SIMPLES CROMADO, INCLUSIVE FIXAÇÃO</t>
  </si>
  <si>
    <t>ACE-FIL-005</t>
  </si>
  <si>
    <t>FILTRO AP-200 CURTO</t>
  </si>
  <si>
    <t>ACE-FIL-015</t>
  </si>
  <si>
    <t>FILTRO LC-1MC VAZÃO 1000L/H L</t>
  </si>
  <si>
    <t>ACE-PAP-005</t>
  </si>
  <si>
    <t>PAPELEIRA DE LOUÇA BRANCA</t>
  </si>
  <si>
    <t>ACE-PAP-010</t>
  </si>
  <si>
    <t>PAPELEIRA INOX PARA PORTA-TOALHA</t>
  </si>
  <si>
    <t>ACE-PAP-015</t>
  </si>
  <si>
    <t>PAPELEIRA METÁLICA CROMADA, INCLUSIVE FIXAÇÃO</t>
  </si>
  <si>
    <t>ACE-PAP-020</t>
  </si>
  <si>
    <t>PORTA PAPEL TOALHA 2 OU 3 DOBRAS, PLÁSTICO MIX</t>
  </si>
  <si>
    <t>ACE-SAB-005</t>
  </si>
  <si>
    <t>PORTA-SABÃO LÍQUIDO CROMADO</t>
  </si>
  <si>
    <t>ACE-SAB-010</t>
  </si>
  <si>
    <t>MEIA SABONETEIRA LOUÇA BRANCA</t>
  </si>
  <si>
    <t>ACE-SAB-015</t>
  </si>
  <si>
    <t>SABONETEIRA LOUÇA BRANCA</t>
  </si>
  <si>
    <t>ACE-SAB-020</t>
  </si>
  <si>
    <t>SABONETEIRA METÁLICA CROMADA, TIPO CONCHA, DE SOBREPOR</t>
  </si>
  <si>
    <t>ACE-SAB-025</t>
  </si>
  <si>
    <t>PORTA SABÃO LÍQUIDO, PLÁSTICO MIX, BRANCO</t>
  </si>
  <si>
    <t>ACE-VAR-010</t>
  </si>
  <si>
    <t>VARAL PANTOGRÁFICO</t>
  </si>
  <si>
    <t>ALV-001</t>
  </si>
  <si>
    <t>ALVENARIAS E DIVISÕES</t>
  </si>
  <si>
    <t>ALV-BLO-005</t>
  </si>
  <si>
    <t>ALVENARIA DE BLOCO DE CONCRETO E = 10 CM , A REVESTIR, VEDAÇÃO</t>
  </si>
  <si>
    <t>ALV-BLO-010</t>
  </si>
  <si>
    <t>ALVENARIA DE BLOCO DE CONCRETO E = 15 CM A REVESTIR, VEDAÇÃO</t>
  </si>
  <si>
    <t>ALV-BLO-015</t>
  </si>
  <si>
    <t>ALVENARIA DE BLOCO DE CONCRETO E = 20 CM, A REVESTIR, VEDAÇÃO</t>
  </si>
  <si>
    <t>ALV-BLO-020</t>
  </si>
  <si>
    <t>ALVENARIA DE BLOCO DE CONCRETO E = 10 CM, APARENTE, VEDAÇÃO</t>
  </si>
  <si>
    <t>ALV-BLO-025</t>
  </si>
  <si>
    <t>ALVENARIA DE BLOCO DE CONCRETO E = 15 CM, APARENTE, VEDAÇÃO</t>
  </si>
  <si>
    <t>ALV-BLO-030</t>
  </si>
  <si>
    <t>ALVENARIA DE BLOCO DE CONCRETO E = 20 CM, APARENTE, VEDAÇÃO</t>
  </si>
  <si>
    <t>ALVENARIA DE BLOCO DE CONCRETO E = 10 CM, A REVESTIR, PORTANTE -</t>
  </si>
  <si>
    <t>ALV-BLO-035</t>
  </si>
  <si>
    <t>BLOCO FCK = 4,5 MPA</t>
  </si>
  <si>
    <t>ALVENARIA DE BLOCO DE CONCRETO E = 15 CM, A REVESTIR, PORTANTE -</t>
  </si>
  <si>
    <t>ALV-BLO-040</t>
  </si>
  <si>
    <t>ALVENARIA DE BLOCO DE CONCRETO E = 20 CM, A REVESTIR, PORTANTE -</t>
  </si>
  <si>
    <t>ALV-BLO-045</t>
  </si>
  <si>
    <t>ALVENARIA DE BLOCO DE CONCRETO E = 10 CM, APARENTE, PORTANTE -</t>
  </si>
  <si>
    <t>ALV-BLO-050</t>
  </si>
  <si>
    <t>ALVENARIA DE BLOCO DE CONCRETO E = 15 CM, APARENTE, PORTANTE -</t>
  </si>
  <si>
    <t>ALV-BLO-055</t>
  </si>
  <si>
    <t>ALVENARIA DE BLOCO DE CONCRETO E = 20 CM, APARENTE, PORTANTE -</t>
  </si>
  <si>
    <t>ALV-BLO-060</t>
  </si>
  <si>
    <t>ALVENARIA DE VEDAÇÃO COM BLOCOS DE CONCRETO CELULAR</t>
  </si>
  <si>
    <t>ALV-CEL-005</t>
  </si>
  <si>
    <t>AUTOCLAVADO, SEM FUNÇÃO ESTRUTURAL, 10 X 30 X 60 CM, ESPESSURA DA</t>
  </si>
  <si>
    <t>PAREDE 10 CM, JUNTAS DE 10 MM COM ARGAMASSA INDUSTRIALIZADA</t>
  </si>
  <si>
    <t>ALV-CEL-010</t>
  </si>
  <si>
    <t>AUTOCLAVADO, SEM FUNÇÃO ESTRUTURAL, 15 X 30 X 60 CM, ESPESSURA DA</t>
  </si>
  <si>
    <t>PAREDE 15 CM, JUNTAS DE 10 MM COM ARGAMASSA INDUSTRIALIZADA</t>
  </si>
  <si>
    <t>ALV-CEL-015</t>
  </si>
  <si>
    <t>AUTOCLAVADO, SEM FUNÇÃO ESTRUTURAL, 20 X 30 X 60 CM, ESPESSURA DA</t>
  </si>
  <si>
    <t>PAREDE 20 CM, JUNTAS DE 10 MM COM ARGAMASSA INDUSTRIALIZADA</t>
  </si>
  <si>
    <t>ALV-COB-005</t>
  </si>
  <si>
    <t>ALVENARIA DE COBOGÓ CERÂMICO 18 X 18 X 7 CM, E = 7 CM</t>
  </si>
  <si>
    <t>ALV-COB-010</t>
  </si>
  <si>
    <t>ALVENARIA DE COBOGÓ DE CONCRETO TIPO VENEZIANA 20 X 20 X 40 CM</t>
  </si>
  <si>
    <t>ALV-COB-015</t>
  </si>
  <si>
    <t>ALVENARIA DE COBOGÓ DE CONCRETO TIPO VENEZIANA 10 X 20 X 40 CM</t>
  </si>
  <si>
    <t>PAREDE DE GESSO ACARTONADO, DRY-WALL - 1ST + 1ST (DIVISÃO ENTRE</t>
  </si>
  <si>
    <t>ÁREAS SECAS DE UMA MESMA UNIDADE)</t>
  </si>
  <si>
    <t>PAREDE DE GESSO ACARTONADO, DRY-WALL - 1ST + 1RU (DIVISÃO ENTRE</t>
  </si>
  <si>
    <t>ALV-DRY-010</t>
  </si>
  <si>
    <t>ÁREAS SECA E ÚMIDA DE UMA MESMA UNIDADE)</t>
  </si>
  <si>
    <t>ALV-DRY-015</t>
  </si>
  <si>
    <t>PAREDE DE GESSO ACARTONADO, DRY-WALL - 1RU + 1RU (DIVISÃO ENTRE</t>
  </si>
  <si>
    <t>ÁREAS UMIDAS DE UMA MESMA UNIDADE)</t>
  </si>
  <si>
    <t>ALVENARIA DE BLOCO DE CONCRETO CHEIO, CONCRETO FCK = 15 MPA E</t>
  </si>
  <si>
    <t>ALV-EST-005</t>
  </si>
  <si>
    <t>ARMAÇÃO E = 10 CM</t>
  </si>
  <si>
    <t>ALV-EST-010</t>
  </si>
  <si>
    <t>ARMAÇÃO E = 15 CM</t>
  </si>
  <si>
    <t>ALV-EST-015</t>
  </si>
  <si>
    <t>ARMAÇÃO E = 20 CM</t>
  </si>
  <si>
    <t>ALVENARIA DE BLOCO DE CONCRETO CHEIO, CONCRETO FCK = 15 MPA,</t>
  </si>
  <si>
    <t>ALV-EST-020</t>
  </si>
  <si>
    <t>SEM ARMAÇÃO E = 10 CM</t>
  </si>
  <si>
    <t>ALV-EST-025</t>
  </si>
  <si>
    <t>SEM ARMAÇÃO E = 15 CM</t>
  </si>
  <si>
    <t>ALV-EST-030</t>
  </si>
  <si>
    <t>SEM ARMAÇÃO E = 20 CM</t>
  </si>
  <si>
    <t>ALVENARIA DE BLOCO DE CONCRETO CHEIO, CONCRETO FCK = 20 MPA,</t>
  </si>
  <si>
    <t>ALV-EST-035</t>
  </si>
  <si>
    <t>ALV-EST-040</t>
  </si>
  <si>
    <t>ALV-EST-045</t>
  </si>
  <si>
    <t>ALV-LAM-003</t>
  </si>
  <si>
    <t>ALVENARIA DE TIJOLO LAMINADO 18 FUROS, E = 6 CM, APARENTE</t>
  </si>
  <si>
    <t>ALV-LAM-005</t>
  </si>
  <si>
    <t>ALVENARIA DE TIJOLO LAMINADO 18 FUROS, E = 11 CM, APARENTE</t>
  </si>
  <si>
    <t>ALVENARIA DE TIJOLO LAMINADO 18 FUROS, E = 11 CM, COM 2 FACES</t>
  </si>
  <si>
    <t>ALV-LAM-010</t>
  </si>
  <si>
    <t>APARENTES</t>
  </si>
  <si>
    <t>ALV-LAM-015</t>
  </si>
  <si>
    <t>ALVENARIA DE TIJOLO LAMINADO 18 FUROS, E = 23 CM, APARENTE</t>
  </si>
  <si>
    <t>ALVENARIA DE TIJOLO LAMINADO 18 FUROS, E = 23 CM, COM 2 FACES</t>
  </si>
  <si>
    <t>ALV-LAM-020</t>
  </si>
  <si>
    <t>ALV-TIJ-003</t>
  </si>
  <si>
    <t>ALVENARIA DE TIJOLO MACIÇO REQUEIMADO E = 5 CM, A REVESTIR</t>
  </si>
  <si>
    <t>ALV-TIJ-005</t>
  </si>
  <si>
    <t>ALVENARIA DE TIJOLO MACIÇO REQUEIMADO E = 10 CM, A REVESTIR</t>
  </si>
  <si>
    <t>ALV-TIJ-010</t>
  </si>
  <si>
    <t>ALVENARIA DE TIJOLO MACIÇO REQUEIMADO E = 20 CM, A REVESTIR</t>
  </si>
  <si>
    <t>ALV-TIJ-015</t>
  </si>
  <si>
    <t>ALVENARIA DE TIJOLO MACIÇO REQUEIMADO E = 10 CM, APARENTE</t>
  </si>
  <si>
    <t>ALV-TIJ-020</t>
  </si>
  <si>
    <t>ALVENARIA DE TIJOLO MACIÇO REQUEIMADO E = 20 CM, APARENTE</t>
  </si>
  <si>
    <t>ALV-TIJ-025</t>
  </si>
  <si>
    <t>ALVENARIA DE TIJOLO CERÂMICO FURADO E = 10 CM, A REVESTIR</t>
  </si>
  <si>
    <t>ALV-TIJ-030</t>
  </si>
  <si>
    <t>ALVENARIA DE TIJOLO CERÂMICO FURADO E = 15 CM, A REVESTIR</t>
  </si>
  <si>
    <t>ALV-TIJ-035</t>
  </si>
  <si>
    <t>ALVENARIA DE TIJOLO CERÂMICO FURADO E = 20 CM, A REVESTIR</t>
  </si>
  <si>
    <t>ALV-VID-005</t>
  </si>
  <si>
    <t>ALVENARIA DE TIJOLOS DE VIDRO TIJOLO DE VIDRO 20 X 20 X 8 CM</t>
  </si>
  <si>
    <t>ELEMENTOS VAZADOS DE VIDRO, 8 X 10 X 20 CM, TIPO CAPELINHA, JUNTAS</t>
  </si>
  <si>
    <t>ALV-VID-010</t>
  </si>
  <si>
    <t>DE 15 MM COM ARGAMASSA INDUSTRIALIZADA</t>
  </si>
  <si>
    <t>ELEMENTOS VAZADOS DE VIDRO, 10 X 10 X 20 CM, TIPO RIO, JUNTAS DE 15</t>
  </si>
  <si>
    <t>ALV-VID-015</t>
  </si>
  <si>
    <t>MM COM ARGAMASSA INDUSTRIALIZADA</t>
  </si>
  <si>
    <t>AND-001</t>
  </si>
  <si>
    <t>ANDAIME</t>
  </si>
  <si>
    <t>MONTAGEM/DESMONTAGEM ANDAIME DE MADEIRA 1 M2 ALVENARIA -</t>
  </si>
  <si>
    <t>AND-ALV-005</t>
  </si>
  <si>
    <t>APROVEITAMENTO 6 VEZES</t>
  </si>
  <si>
    <t>BANDEJA SALVA-VIDAS PRIMÁRIA, DE MADEIRA - COM FORRO EM TÁBUA -</t>
  </si>
  <si>
    <t>AND-BAN-005</t>
  </si>
  <si>
    <t>LARGURA 2,50 M</t>
  </si>
  <si>
    <t>BANDEJA SALVA-VIDAS PRIMÁRIA, DE MADEIRA - COM FORRO EM CHAPA</t>
  </si>
  <si>
    <t>AND-BAN-010</t>
  </si>
  <si>
    <t>COMPENSADA - LARGURA 2,50 M</t>
  </si>
  <si>
    <t>BANDEJA SALVA-VIDAS SECUNDÁRIA, DE MADEIRA - COM FORRO EM TÁBUA</t>
  </si>
  <si>
    <t>AND-BAN-015</t>
  </si>
  <si>
    <t>- LARGURA 1,40 M</t>
  </si>
  <si>
    <t>BANDEJA SALVA-VIDAS SECUNDÁRIA, DE MADEIRA - COM FORRO EM</t>
  </si>
  <si>
    <t>AND-BAN-020</t>
  </si>
  <si>
    <t>CHAPA COMPENSADA - LARGURA 1,40 M</t>
  </si>
  <si>
    <t>MONTAGEM/DESMONTAGEM ANDAIME DE MADEIRA 1 M3 DE CONCRETO</t>
  </si>
  <si>
    <t>AND-COM-005</t>
  </si>
  <si>
    <t>ARMADO 10 X</t>
  </si>
  <si>
    <t>AND-DUT-005</t>
  </si>
  <si>
    <t>DUTO EM PVC PARA LIXO , PÉ DIREITO 2,65 M, Ø 40 CM</t>
  </si>
  <si>
    <t>AND-FAC-005</t>
  </si>
  <si>
    <t>FORNECIMENTO DE ANDAIME METÁLICO PARA FACHADA</t>
  </si>
  <si>
    <t>MONTAGEM E DESMONTAGEM DE ANDAIME METÁLICO PARA FACHADA,</t>
  </si>
  <si>
    <t>AND-FAC-010</t>
  </si>
  <si>
    <t>INCLUSIVE ASSOALHO, RODAPÉ E GUARDA-CORPO</t>
  </si>
  <si>
    <t>CONSTRUÇÃO/MONTAGEM E DESMONTAGEM DE ANDAIME PARA</t>
  </si>
  <si>
    <t>AND-FOR-005</t>
  </si>
  <si>
    <t>REVESTIMENTO INTERNO DE FORROS</t>
  </si>
  <si>
    <t>AND-TEL-005</t>
  </si>
  <si>
    <t>TELA PARA PROTEÇÃO DE FACHADA EM POLIETILENO</t>
  </si>
  <si>
    <t>ARC-001</t>
  </si>
  <si>
    <t>AR COMPRIMIDO</t>
  </si>
  <si>
    <t>ARC-COL-005</t>
  </si>
  <si>
    <t>COLETOR Ø1/2"</t>
  </si>
  <si>
    <t>ARC-COM-005</t>
  </si>
  <si>
    <t>COMPRESSOR SL/100 - 120PSI -8,3 BAR 100 LIBRAS</t>
  </si>
  <si>
    <t>ARC-MAN-005</t>
  </si>
  <si>
    <t>MANÔMETRO Ø1/2"</t>
  </si>
  <si>
    <t>ARC-REG-005</t>
  </si>
  <si>
    <t>REGULADOR 1 DE ESTAGIO Ø1/2"</t>
  </si>
  <si>
    <t>ARM-001</t>
  </si>
  <si>
    <t>ARMAÇÃO</t>
  </si>
  <si>
    <t>ARM-AÇO-005</t>
  </si>
  <si>
    <t>CORTE, DOBRA E ARMAÇÃO DE AÇO CA-50 D &lt;= 12,5 MM</t>
  </si>
  <si>
    <t>ARM-AÇO-010</t>
  </si>
  <si>
    <t>CORTE, DOBRA E ARMAÇÃO DE AÇO CA-50 D &gt; 12,5 MM</t>
  </si>
  <si>
    <t>ARM-AÇO-015</t>
  </si>
  <si>
    <t>CORTE, DOBRA E ARMAÇÃO DE AÇO CA-60</t>
  </si>
  <si>
    <t>ARM-AÇO-020</t>
  </si>
  <si>
    <t>CORTE, DOBRA E ARMAÇÃO DE AÇO CA-50/60</t>
  </si>
  <si>
    <t>ARMADURA DE TELA DE AÇO CA-60 B SOLDADA TIPO Q138 (DIÂMETRO DO</t>
  </si>
  <si>
    <t>ARM-TEL-005</t>
  </si>
  <si>
    <t>FIO: 4,20 MM / DIMENSÕES DA TRAMA: 100 X 100 MM / TIPO DA MALHA:</t>
  </si>
  <si>
    <t>QUADRANGULAR )</t>
  </si>
  <si>
    <t>ARMADURA DE TELA DE AÇO CA-60 B SOLDADA TIPO Q-92 (DIÂMETRO DO</t>
  </si>
  <si>
    <t>ARM-TEL-010</t>
  </si>
  <si>
    <t>FIO: 4,20 MM / DIMENSÕES DA TRAMA: 150 X 150 MM / TIPO DA MALHA:</t>
  </si>
  <si>
    <t>QUADRANGULAR)</t>
  </si>
  <si>
    <t>BAN-001</t>
  </si>
  <si>
    <t>BANCADA</t>
  </si>
  <si>
    <t>BAN-AÇO-005</t>
  </si>
  <si>
    <t>BANCADA EM AÇO INOXIDÁVEL</t>
  </si>
  <si>
    <t>BAN-ARD-005</t>
  </si>
  <si>
    <t>BANCADA EM ARDÓSIA E = 3 CM, APOIADA EM ALVENARIA</t>
  </si>
  <si>
    <t>BANCADA EM ARDÓSIA E = 3 CM, L = 55 CM, APOIADA EM CONSOLE DE</t>
  </si>
  <si>
    <t>BAN-ARD-010</t>
  </si>
  <si>
    <t>METALON</t>
  </si>
  <si>
    <t>BAN-CON-005</t>
  </si>
  <si>
    <t>BANCADA SIMPLES EM CONCRETO, APOIADA EM ALVENARIA</t>
  </si>
  <si>
    <t>BAN-CON-010</t>
  </si>
  <si>
    <t>BANCADA EM CONCRETO, APOIADA EM CONSOLE DE METALON 20 X 30 MM</t>
  </si>
  <si>
    <t>BAN-FUR-005</t>
  </si>
  <si>
    <t>FURAÇÃO E COLAGEM DE BOJO</t>
  </si>
  <si>
    <t>BANCADA EM GRANITO CINZA ANDORINHA E = 3 CM, APOIADA EM</t>
  </si>
  <si>
    <t>BAN-GRA-005</t>
  </si>
  <si>
    <t>CONSOLE DE METALON 20 X 30 MM</t>
  </si>
  <si>
    <t>BAN-GRA-010</t>
  </si>
  <si>
    <t>ALVENARIA</t>
  </si>
  <si>
    <t>BANCADA EM MÁRMORE BRANCO E = 3 CM, APOIADA EM CONSOLE DE</t>
  </si>
  <si>
    <t>BAN-GRA-015</t>
  </si>
  <si>
    <t>METALON 20 X 30 MM</t>
  </si>
  <si>
    <t>BAN-GRA-020</t>
  </si>
  <si>
    <t>BANCADA EM MÁRMORE BRANCO E = 3 CM, APOIADA EM ALVENARIA</t>
  </si>
  <si>
    <t>BAN-ROD-005</t>
  </si>
  <si>
    <t>RODABANCADA EM GRANITO CINZA ANDORINHA H = 7 CM, E = 2 CM</t>
  </si>
  <si>
    <t>BAN-ROD-010</t>
  </si>
  <si>
    <t>RODABANCADA EM GRANITO CINZA ANDORINHA H = 10 CM, E = 2 CM</t>
  </si>
  <si>
    <t>BAN-ROD-015</t>
  </si>
  <si>
    <t>RODABANCADA EM MÁRMORE BRANCO H = 7 CM, E = 2 CM</t>
  </si>
  <si>
    <t>BAN-ROD-020</t>
  </si>
  <si>
    <t>RODABANCADA EM MÁRMORE BRANCO H = 10 CM, E = 2 CM</t>
  </si>
  <si>
    <t>BAN-TES-005</t>
  </si>
  <si>
    <t>TESTEIRA EM GRANITO CINZA ANDORINHA</t>
  </si>
  <si>
    <t>BAN-TES-010</t>
  </si>
  <si>
    <t>TESTEIRA EM MÁRMORE BRANCO</t>
  </si>
  <si>
    <t>BAN-002</t>
  </si>
  <si>
    <t>BANCOS E MESAS</t>
  </si>
  <si>
    <t>BANCO DOBRAVEL (42 X 70 CM) EM AÇO INOXIDÁVEL 20 X 30 CM,</t>
  </si>
  <si>
    <t>BAN-DOB-001</t>
  </si>
  <si>
    <t>ASSENTADO</t>
  </si>
  <si>
    <t>BANCO INTERNO EM CONCRETO E ALVENARIA, ACABAMENTO EM VERNIZ, E</t>
  </si>
  <si>
    <t>BAN-INT-005</t>
  </si>
  <si>
    <t>= 8 CM, L = 40 CM</t>
  </si>
  <si>
    <t>BANCO INTERNO EM CONCRETO APARENTE, ALTURA 45 CM, LARGURA 30</t>
  </si>
  <si>
    <t>BAN-INT-010</t>
  </si>
  <si>
    <t>BAN-INT-015</t>
  </si>
  <si>
    <t>BANCO EM GRANITO ANDORINHA POLIDO 52 X 30 CM</t>
  </si>
  <si>
    <t>BANCO DE JARDIM EM CONCRETO APARENTE, ACABAMENTO EM VERNIZ, E =</t>
  </si>
  <si>
    <t>BAN-JAR-005</t>
  </si>
  <si>
    <t>8 CM, 200 X 40 X 55 CM, SEM ENCOSTO</t>
  </si>
  <si>
    <t>BAN-JAR-010</t>
  </si>
  <si>
    <t>BANCO DE JARDIM EM CONCRETO TIPO 1, 130 X 40 CM, H = 45 CM</t>
  </si>
  <si>
    <t>BAN-JAR-015</t>
  </si>
  <si>
    <t>BANCO DE JARDIM EM CONCRETO TIPO 2, 150 X 40 CM, H = 45 CM</t>
  </si>
  <si>
    <t>MES-ARD-005</t>
  </si>
  <si>
    <t>CONJUNTO DE MESA E BANCOS DE ARDÓSIA</t>
  </si>
  <si>
    <t>CONJUNTO DE MESA E BANCOS DE CONCRETO PARA JOGOS (02 BANCOS</t>
  </si>
  <si>
    <t>MES-CON-005</t>
  </si>
  <si>
    <t>EM ARCO COM D INTERNO = 130 CM E H = 43 CM E MESA COM D = 80 CM, E</t>
  </si>
  <si>
    <t>= 8 CM E H = 75 CM)</t>
  </si>
  <si>
    <t>CAB-001</t>
  </si>
  <si>
    <t>CABEAMENTO ESTRUTURADO</t>
  </si>
  <si>
    <t>CAB-ANI-005</t>
  </si>
  <si>
    <t>ANILHA (MARCADOR) PARA IDENTIFICAÇÃO DE CABOS (# 6 MM2) - 500 UN</t>
  </si>
  <si>
    <t>CAB-ANI-010</t>
  </si>
  <si>
    <t>ANILHA (MARCADOR) PARA IDENTIFICAÇÃO DE CABOS (# 16 MM2) - 500 UN</t>
  </si>
  <si>
    <t>CAB-CAB-005</t>
  </si>
  <si>
    <t>CABO COAXIAL RG-59-75 OHMS</t>
  </si>
  <si>
    <t>CABO COAXIAL RG-59, IMPEDÂNCIA 75 OHM, CONDUTOR EM FIO DE COBRE</t>
  </si>
  <si>
    <t>NU, BLINDAGEM TRANÇA FORMADA POR FIOS DE COBRE MALHA 90%</t>
  </si>
  <si>
    <t>CABO UTP 4 PARES CATEGORIA 6 COM REVESTIMENTO EXTERNO NÃO</t>
  </si>
  <si>
    <t>PROPAGANTE A CHAMA</t>
  </si>
  <si>
    <t>CABO TELEFÔNICO FORMADO POR CONDUTOR EM FIO SÓLIDO DE COBRE</t>
  </si>
  <si>
    <t>CAB-CAB-020</t>
  </si>
  <si>
    <t>ELETROLÍTICO, RECOZIDO E ESTANHADO, 0,50 MM</t>
  </si>
  <si>
    <t>CAB-CER-005</t>
  </si>
  <si>
    <t>CERTIFICAÇÃO DE GARANTIA DE TRANSMISSÃO DE CABOS LÓGICOS -</t>
  </si>
  <si>
    <t>CATEGORIA 5E</t>
  </si>
  <si>
    <t>CATEGORIA 6E</t>
  </si>
  <si>
    <t>CONECTOR RJ 45 FÊMEA CAT 6</t>
  </si>
  <si>
    <t>CAB-CON-010</t>
  </si>
  <si>
    <t>CONECTOR FÊMEA U/UTP CATEGORIA 6 COM TAMPA DE PROTEÇÃO</t>
  </si>
  <si>
    <t>FRONTAL ARTICULADA, CORPO EM TERMOPLÁSTICO DE ALTO IMPACTO NÃO</t>
  </si>
  <si>
    <t>PROPAGANTE</t>
  </si>
  <si>
    <t>CAB-EST-005</t>
  </si>
  <si>
    <t>ESTABILIZADOR 127V, 60HZ - 5,0KVA</t>
  </si>
  <si>
    <t>PATCH CORD RJ45/RJ45 UTP-4P METÁLICO CATEGORIA 6, PINAGEM T568A</t>
  </si>
  <si>
    <t>NA COR AZUL (VOZ), COMPRIMENTO 3 METROS</t>
  </si>
  <si>
    <t>PATCH PANEL 24 POSIÇÕES, CATEGORIA COM GUIA TRASEIRO</t>
  </si>
  <si>
    <t>CAB-PATCH-020</t>
  </si>
  <si>
    <t>PATCH PANEL 48 POSIÇÕES, CATEGORIA COM GUIA TRASEIRO</t>
  </si>
  <si>
    <t>CAB-RACK-005</t>
  </si>
  <si>
    <t>RACK METÁLICO 44 ES EM ESTRUTURA PARAFUSADA EM AÇO CARBONO</t>
  </si>
  <si>
    <t>COM ESPESSURA DE 1,2 MM, FECHAMENTO TRASEIRO, LATERAIS E TETOS</t>
  </si>
  <si>
    <t>REMOVÍVEIS</t>
  </si>
  <si>
    <t>CALHA DE TOMADAS PARA FIXAÇÃO NO RACK, COM 8 TOMADAS 2P +T</t>
  </si>
  <si>
    <t>GAVETA DE VENTILAÇÃO COM 4 VENTILADORES PARA RACK 19"</t>
  </si>
  <si>
    <t>ORGANIZADOR DE CABOS DE 1U PARA RACK 19"</t>
  </si>
  <si>
    <t>CAB-RACK-025</t>
  </si>
  <si>
    <t>TAMPA CEGA DE 1U PARA RACK 19"</t>
  </si>
  <si>
    <t>CAB-TOM-005</t>
  </si>
  <si>
    <t>TOMADA PARA TELEFONE RJ 11 SEM PLACA PARA CAIXA 4" X 2"</t>
  </si>
  <si>
    <t>CAB-TOM-010</t>
  </si>
  <si>
    <t>TOMADA PARA TELEFONE RJ 45 SEM PLACA PARA CAIXA CONDULETE 3/4"</t>
  </si>
  <si>
    <t>TOMADA DUPLA PARA LÓGICA RJ45, 4"X2", EMBUTIR, COMPLETA</t>
  </si>
  <si>
    <t>CAB-TOM-020</t>
  </si>
  <si>
    <t>TOMADA DUPLA PARA LÓGICA RJ45, 4"X4", EMBUTIR, COMPLETA</t>
  </si>
  <si>
    <t>CAB-TOM-025</t>
  </si>
  <si>
    <t>TOMADA PARA LÓGICA COM CAIXA SISTEMA "X", APARENTE</t>
  </si>
  <si>
    <t>CER-001</t>
  </si>
  <si>
    <t>CERCA DE MOURÃO CONCRETO</t>
  </si>
  <si>
    <t>CERCA DE MOURÃO H = 2,15 M - MOURÃO PRÉ-FABRICADO DE CONCRETO</t>
  </si>
  <si>
    <t>CER-MOU-005</t>
  </si>
  <si>
    <t>PONTA LISA A CADA 2,20 M E 7 FIOS DE ARAME FARPADO, EXCLUSIVE BASE</t>
  </si>
  <si>
    <t>CERCA DE MOURÃO H = 2,80 M - MOURÃO PRÉ-FABRICADO DE CONCRETO</t>
  </si>
  <si>
    <t>CER-MOU-015</t>
  </si>
  <si>
    <t>PONTA VIRADA A CADA 2,20 M E 7 + 4 FIOS DE ARAME FARPADO, EXCLUSIVE</t>
  </si>
  <si>
    <t>BASE</t>
  </si>
  <si>
    <t>CER-MOU-020</t>
  </si>
  <si>
    <t>PONTA VIRADA A CADA 2,50 M, 3 FIOS DE ARAME FARPADO E TELA</t>
  </si>
  <si>
    <t>GALVANIZADA # 2" FIO 12, INCLUSIVE FUNDAÇÃO</t>
  </si>
  <si>
    <t>CIN-001</t>
  </si>
  <si>
    <t>CINTAMENTO E VERGAS</t>
  </si>
  <si>
    <t>CINTAMENTO EM BLOCO DE CONCRETO E = 10 CM, A REVESTIR, PORTANTE</t>
  </si>
  <si>
    <t>CIN-BLO-005</t>
  </si>
  <si>
    <t>TIPO "U"</t>
  </si>
  <si>
    <t>CINTAMENTO EM BLOCO DE CONCRETO E = 15 CM, A REVESTIR, PORTANTE</t>
  </si>
  <si>
    <t>CIN-BLO-010</t>
  </si>
  <si>
    <t>CINTAMENTO EM BLOCO DE CONCRETO E = 20 CM, A REVESTIR, PORTANTE</t>
  </si>
  <si>
    <t>CIN-BLO-015</t>
  </si>
  <si>
    <t>CINTAMENTO EM BLOCO DE CONCRETO E = 10 CM, APARENTE, PORTANTE</t>
  </si>
  <si>
    <t>CIN-BLO-020</t>
  </si>
  <si>
    <t>CINTAMENTO EM BLOCO DE CONCRETO E = 15 CM, APARENTE, PORTANTE</t>
  </si>
  <si>
    <t>CIN-BLO-025</t>
  </si>
  <si>
    <t>CINTAMENTO EM BLOCO DE CONCRETO E = 20 CM, APARENTE, PORTANTE</t>
  </si>
  <si>
    <t>CIN-BLO-030</t>
  </si>
  <si>
    <t>CIN-BLO-035</t>
  </si>
  <si>
    <t>TIPO "J"</t>
  </si>
  <si>
    <t>CIN-BLO-040</t>
  </si>
  <si>
    <t>ENCUNHAMENTO DE ALVENARIA COM TIJOLOS MACIÇOS PARA PAREDE E =</t>
  </si>
  <si>
    <t>CIN-ENC-005</t>
  </si>
  <si>
    <t>10 CM</t>
  </si>
  <si>
    <t>CIN-ENC-010</t>
  </si>
  <si>
    <t>20 CM</t>
  </si>
  <si>
    <t>ENCUNHAMENTO DE ALVENARIA DE VEDAÇÃO DE BLOCO DE CONCRETO,</t>
  </si>
  <si>
    <t>CIN-ENC-015</t>
  </si>
  <si>
    <t>COM ESPUMA DE POLIURETANO EXPANSIVA, E = 2 CM</t>
  </si>
  <si>
    <t>VERGAS RETAS CONCRETO ARMADO FCK = 15 MPA</t>
  </si>
  <si>
    <t>CIN-VER-010</t>
  </si>
  <si>
    <t>CONTRAVERGAS RETAS CONCRETO ARMADO FCK = 15 MPA</t>
  </si>
  <si>
    <t>COB-001</t>
  </si>
  <si>
    <t>COBERTURAS</t>
  </si>
  <si>
    <t>COB-CUM-005</t>
  </si>
  <si>
    <t>COLOCAÇÃO DE CUMEEIRA CERÂMICA, 3 UNID/M</t>
  </si>
  <si>
    <t>CUMEEIRA NORMAL OU ARTICULADA DE FIBROCIMENTO PARA TELHA</t>
  </si>
  <si>
    <t>COB-CUM-010</t>
  </si>
  <si>
    <t>ONDULADA E = 6 OU 8 MM</t>
  </si>
  <si>
    <t>COLOCAÇÃO DE CUMEEIRA GALVANIZADA TRAPEZOIDAL E = 0,50 MM,</t>
  </si>
  <si>
    <t>COB-CUM-015</t>
  </si>
  <si>
    <t>SIMPLES</t>
  </si>
  <si>
    <t>COLOCAÇÃO DE CUMEEIRA DE FIBROCIMENTO PARA TELHA KALHETA,</t>
  </si>
  <si>
    <t>COB-CUM-020</t>
  </si>
  <si>
    <t>CANALETE 49</t>
  </si>
  <si>
    <t>COLOCAÇÃO DE CUMEEIRA DE FIBROCIMENTO PARA TELHA</t>
  </si>
  <si>
    <t>COB-CUM-025</t>
  </si>
  <si>
    <t>KALHETÃO,CANALETE 90</t>
  </si>
  <si>
    <t>COLOCAÇÃO DE CUMEEIRA ONDULADA DE FIBRA VEGETAL COM BETUME -</t>
  </si>
  <si>
    <t>COB-CUM-030</t>
  </si>
  <si>
    <t>TRADICIONAL</t>
  </si>
  <si>
    <t>EMBOÇAMENTO DA ÚLTIMA FIADA DE TELHA CERÂMICA COM ARGAMASSA</t>
  </si>
  <si>
    <t>COB-EMB-005</t>
  </si>
  <si>
    <t>DE CIMENTO, CAL HIDRATADA E AREIA SEM PENEIRAR, NO TRAÇO 1:2:9</t>
  </si>
  <si>
    <t>ENGRADAMENTO PARA TELHAS CERÂMICA OU CONCRETO EM MADEIRA</t>
  </si>
  <si>
    <t>COB-ENG-005</t>
  </si>
  <si>
    <t>PARAJU</t>
  </si>
  <si>
    <t>COB-ENG-010</t>
  </si>
  <si>
    <t>ENGRADAMENTO PARA TELHADO DE FIBROCIMENTO ONDULADA</t>
  </si>
  <si>
    <t>ENGRADAMENTO PARA TELHADO DE FIBROCIMENTO TIPO KALHETA,</t>
  </si>
  <si>
    <t>COB-ENG-015</t>
  </si>
  <si>
    <t>ENGRADAMENTO PARA TELHADO DE FIBROCIMENTO TIPO KALHETÃO,</t>
  </si>
  <si>
    <t>COB-ENG-020</t>
  </si>
  <si>
    <t>CANALETE 90</t>
  </si>
  <si>
    <t>COB-ENG-025</t>
  </si>
  <si>
    <t>PEÇAS DE MADEIRA EM PARAJU 15 X 8 CM</t>
  </si>
  <si>
    <t>COB-ENG-030</t>
  </si>
  <si>
    <t>PEÇAS DE MADEIRA EM PARAJU 12 X 8 CM</t>
  </si>
  <si>
    <t>COB-ENG-035</t>
  </si>
  <si>
    <t>PEÇAS DE MADEIRA EM PARAJU 8 X 8 CM</t>
  </si>
  <si>
    <t>COB-ENG-040</t>
  </si>
  <si>
    <t>CAIBRO DE MADEIRA EM PARAJU 7 X 4 CM</t>
  </si>
  <si>
    <t>COB-ENG-045</t>
  </si>
  <si>
    <t>RIPA EM MADEIRA EM 4 X 1,5 CM</t>
  </si>
  <si>
    <t>COB-ESP-005</t>
  </si>
  <si>
    <t>COLOCAÇÃO DE ESPIGÃO EM FIBROCIMENTO PARA TELHA ONDULADA</t>
  </si>
  <si>
    <t>COB-RUF-010</t>
  </si>
  <si>
    <t>COLOCAÇÃO DE RUFO EM FIBROCIMENTO PARA TELHA ONDULADA</t>
  </si>
  <si>
    <t>COB-RUF-015</t>
  </si>
  <si>
    <t>COLOCAÇÃO DE RUFO EM POLIETILENO PARA TELHA VEGETAL TRADICIONAL</t>
  </si>
  <si>
    <t>RUFO OU CUMEEIRA OU CONTRA-RUFO DE ALUMÍNIO ENVERNIZADO OU</t>
  </si>
  <si>
    <t>COB-RUF-020</t>
  </si>
  <si>
    <t>PINTADO, 600X1265 MM, E=0,8 MM</t>
  </si>
  <si>
    <t>COB-TEL-005</t>
  </si>
  <si>
    <t>COBERTURA EM TELHA CERÂMICA FRANCESA</t>
  </si>
  <si>
    <t>COB-TEL-010</t>
  </si>
  <si>
    <t>COBERTURA EM TELHA CERÂMICA COLONIAL PLANA, 24 UNID/M2</t>
  </si>
  <si>
    <t>COB-TEL-015</t>
  </si>
  <si>
    <t>COBERTURA EM TELHA CERÂMICA COLONIAL CURVA, 26 UNID/M2</t>
  </si>
  <si>
    <t>COB-TEL-016</t>
  </si>
  <si>
    <t>TELHA COLONIAL DE RESERVA</t>
  </si>
  <si>
    <t>COB-TEL-020</t>
  </si>
  <si>
    <t>COBERTURA EM TELHA DE FIBROCIMENTO ONDULADA E = 5 MM</t>
  </si>
  <si>
    <t>COB-TEL-025</t>
  </si>
  <si>
    <t>COBERTURA EM TELHA DE FIBROCIMENTO ONDULADA E = 6 MM</t>
  </si>
  <si>
    <t>COB-TEL-030</t>
  </si>
  <si>
    <t>COBERTURA EM TELHA DE FIBROCIMENTO ONDULADA E = 8 MM</t>
  </si>
  <si>
    <t>COB-TEL-035</t>
  </si>
  <si>
    <t>COBERTURA EM TELHA DE FIBROCIMENTO TIPO KALHETA, CANALETE 49</t>
  </si>
  <si>
    <t>COB-TEL-040</t>
  </si>
  <si>
    <t>COBERTURA EM TELHA DE FIBROCIMENTO TIPO KALHETÃO,CANALETE 90</t>
  </si>
  <si>
    <t>COBERTURA EM TELHA METÁLICA GALVANIZADA TRAPEZOIDAL E = 0, 50 MM,</t>
  </si>
  <si>
    <t>COB-TEL-045</t>
  </si>
  <si>
    <t>COBERTURA EM TELHA METÁLICA GALVANIZADA TRAPEZOIDAL, DUPLA COM</t>
  </si>
  <si>
    <t>TRATAMENTO TERMO-ACÚSTICO</t>
  </si>
  <si>
    <t>COB-TEL-055</t>
  </si>
  <si>
    <t>TRATAMENTO ANTI-CHAMA</t>
  </si>
  <si>
    <t>COBERTURA EM TELHA ONDULADA TRADICIONAL DE FIBRA VEGETAL COM</t>
  </si>
  <si>
    <t>COB-TEL-060</t>
  </si>
  <si>
    <t>BETUME ESP. = 3 MM - INCLINAÇÃO DE 10º A 15º (FIXAÇÃO EM ESTRUTURA</t>
  </si>
  <si>
    <t>METÁLICA)</t>
  </si>
  <si>
    <t>COB-TEL-065</t>
  </si>
  <si>
    <t>BETUME ESP. = 3 MM - INCLINAÇÃO ACIMA DE 15º (FIXAÇÃO EM ESTRUTURA</t>
  </si>
  <si>
    <t>COLOCAÇÃO DE VEDA ONDA EM POLIETILENO PARA TELHA VEGETAL</t>
  </si>
  <si>
    <t>COB-TEL-070</t>
  </si>
  <si>
    <t>ONDULADA TRADICIONAL</t>
  </si>
  <si>
    <t>DEM-001</t>
  </si>
  <si>
    <t>DEMOLIÇÕES E REMOÇÕES</t>
  </si>
  <si>
    <t>DEM-ALA-005</t>
  </si>
  <si>
    <t>REMOÇÃO DE ALAMBRADO</t>
  </si>
  <si>
    <t>DEM-ALV-005</t>
  </si>
  <si>
    <t>DEMOLIÇÃO DE ALVENARIA DE TIJOLO E BLOCO SEM APROVEITAMENTO DO</t>
  </si>
  <si>
    <t>MATERIAL, INCLUSIVE AFASTAMENTO</t>
  </si>
  <si>
    <t>DEM-ALV-010</t>
  </si>
  <si>
    <t>DEMOLIÇÃO DE ALVENARIA DE TIJOLO CERÂMICO SEM APROVEITAMENTO</t>
  </si>
  <si>
    <t>DO MATERIAL, INCLUSIVE AFASTAMENTO</t>
  </si>
  <si>
    <t>REMOÇÃO DE BANCADA DE PEDRA (MÁRMORE, GRANITO, ARDÓSIA,</t>
  </si>
  <si>
    <t>DEM-BAN-005</t>
  </si>
  <si>
    <t>MARMORITE, ETC.)</t>
  </si>
  <si>
    <t>DEM-CAL-005</t>
  </si>
  <si>
    <t>REMOÇÃO DE CALHA GALVANIZADA OU PVC, INCLUSIVE AFASTAMENTO</t>
  </si>
  <si>
    <t>DEM-CER-005</t>
  </si>
  <si>
    <t>REMOÇÃO DE CERCA</t>
  </si>
  <si>
    <t>DEM-CON-005</t>
  </si>
  <si>
    <t>DEMOLIÇÃO DE CONCRETO SIMPLES-MANUAL, INCLUSIVE AFASTAMENTO</t>
  </si>
  <si>
    <t>DEM-CON-010</t>
  </si>
  <si>
    <t>DEMOLIÇÃO DE CONCRETO ARMADO-MANUAL, INCLUSIVE AFASTAMENTO</t>
  </si>
  <si>
    <t>DEMOLIÇÃO DE CONCRETO SIMPLES - COM EQUIPAMENTO ELÉTRICO,</t>
  </si>
  <si>
    <t>DEM-CON-015</t>
  </si>
  <si>
    <t>INCLUSIVE AFASTAMENTO</t>
  </si>
  <si>
    <t>DEMOLIÇÃO DE CONCRETO ARMADO - COM EQUIPAMENTO ELÉTRICO,</t>
  </si>
  <si>
    <t>DEM-CON-020</t>
  </si>
  <si>
    <t>DEMOLIÇÃO DE CONCRETO SIMPLES - COM EQUIPAMENTO PNEUMÁTICO,</t>
  </si>
  <si>
    <t>DEM-CON-025</t>
  </si>
  <si>
    <t>DEMOLIÇÃO DE CONCRETO ARMADO - COM EQUIPAMENTO PNEUMÁTICO,</t>
  </si>
  <si>
    <t>DEM-CON-030</t>
  </si>
  <si>
    <t>REMOÇÃO DE CONDUTOR DE CHAPA GALVANIZA DA OU PVC, INCLUSIVE</t>
  </si>
  <si>
    <t>DEM-CON-035</t>
  </si>
  <si>
    <t>AFASTAMENTO</t>
  </si>
  <si>
    <t>DEM-CON-040</t>
  </si>
  <si>
    <t>DEMOLIÇÃO DE CONSTRUÇÃO EM ALVENARIAS</t>
  </si>
  <si>
    <t>REMOÇÃO DE CONCERTNA D = 450 MM, 610 MM OU 730 MM - COM</t>
  </si>
  <si>
    <t>DEM-CON-045</t>
  </si>
  <si>
    <t>POSSÍVEL REAPROVEITAMENTO</t>
  </si>
  <si>
    <t>REMOÇÃO DE CONCERTINA D = 450 MM, 610 MM OU 730 MM - COM</t>
  </si>
  <si>
    <t>DEM-CON-050</t>
  </si>
  <si>
    <t>REAPROVEITAMENTO</t>
  </si>
  <si>
    <t>DEMOLIÇÃO DE DIVISÓRIA DE PEDRAS (MÁRMORE,ARDÓSIA OU</t>
  </si>
  <si>
    <t>DEM-DIV-005</t>
  </si>
  <si>
    <t>MARMORITE), INCLUSIVE AFASTAMENTO</t>
  </si>
  <si>
    <t>DEM-DIV-010</t>
  </si>
  <si>
    <t>DEMOLIÇÃO DE DIVISÓRIA DE MADEIRA, INCLUSIVE AFASTAMENTO</t>
  </si>
  <si>
    <t>DEMOLIÇÃO DE DIVISÓRIA DE ELEMENTOS VAZADOS (COBOGÓ, ETC ),</t>
  </si>
  <si>
    <t>DEM-DIV-015</t>
  </si>
  <si>
    <t>DEM-DIV-020</t>
  </si>
  <si>
    <t>DEMOLIÇÃO DE DIVISÓRIA DE LAMINADO, INCLUSIVE AFASTAMENTO</t>
  </si>
  <si>
    <t>DEM-ENG-005</t>
  </si>
  <si>
    <t>DEMOLIÇÃO DE ENGRADAMENTO DE TELHA METÁLICA, PVC OU</t>
  </si>
  <si>
    <t>FIBROCIMENTO, INCLUSIVE EMPILHAMENTO</t>
  </si>
  <si>
    <t>DEM-ENG-010</t>
  </si>
  <si>
    <t>DEMOLIÇÃO DE ENGRADAMENTO DE TELHA TIPO CALHA DE FIBROCIMENTO,</t>
  </si>
  <si>
    <t>INCLUSIVE EMPILHAMENTO</t>
  </si>
  <si>
    <t>DEM-ENG-015</t>
  </si>
  <si>
    <t>DEMOLIÇÃO DE ENGRADAMENTO DE TELHA CERÂMICA COLONIAL OU</t>
  </si>
  <si>
    <t>FRANCESA INCLUSIVE EMPILHAMENTO</t>
  </si>
  <si>
    <t>DEM-ENG-020</t>
  </si>
  <si>
    <t>DEMOLIÇÃO DE ENGRADAMENTO DE TELHA CERÂMICA PARA</t>
  </si>
  <si>
    <t>DEM-FER-005</t>
  </si>
  <si>
    <t>REMOÇÃO DE FERRAGENS (DOBRADIÇAS, FECHADURAS, MAÇANETAS)</t>
  </si>
  <si>
    <t>DEM-FOR-005</t>
  </si>
  <si>
    <t>DEMOLIÇÃO DE FORRO DE PLACAS INCLUSIVE BARROTEAMENTO COM</t>
  </si>
  <si>
    <t>AFASTAMENTO E EMPILHAMENTO</t>
  </si>
  <si>
    <t>DEMOLIÇÃO DE FORRO DE PLACAS EXCLUSIVE BARROTEAMENTO COM</t>
  </si>
  <si>
    <t>DEM-FOR-010</t>
  </si>
  <si>
    <t>DEM-FOR-015</t>
  </si>
  <si>
    <t>DEMOLIÇÃO DE FORRO DE PERFIS INCLUSIVE ESTRUTURA DE SUSTENTAÇÃO</t>
  </si>
  <si>
    <t>COM AFASTAMENTO E EMPILHAMENTO</t>
  </si>
  <si>
    <t>DEMOLIÇÃO DE FORRO DE PERFIS EXCLUSIVE ESTRUTURA DE SUSTENTAÇÃO</t>
  </si>
  <si>
    <t>DEM-FOR-020</t>
  </si>
  <si>
    <t>DEM-FOR-030</t>
  </si>
  <si>
    <t>DEMOLIÇÃO DE FORRO DE GESSO INCLUSIVE AFASTAMENTO E</t>
  </si>
  <si>
    <t>EMPILHAMENTO</t>
  </si>
  <si>
    <t>DEM-FOR-035</t>
  </si>
  <si>
    <t>DEMOLIÇÃO DE FORRO DE TABUAS DE PINHO INCLUSIVE AFASTAMENTO E</t>
  </si>
  <si>
    <t>DEM-IMP-005</t>
  </si>
  <si>
    <t>REMOÇÃO DE IMPERMEABILIZAÇÃO E PROTEÇÃO MECÂNICA</t>
  </si>
  <si>
    <t>DEM-INT-005</t>
  </si>
  <si>
    <t>REMOÇÃO DE INTERFONE</t>
  </si>
  <si>
    <t>DEM-LOU-005</t>
  </si>
  <si>
    <t>REMOÇÃO DE LOUÇAS (LAVATÓRIO, BANHEIRA, PIA, VASO SANITÁRIO,</t>
  </si>
  <si>
    <t>TANQUE)</t>
  </si>
  <si>
    <t>DEM-LUM-005</t>
  </si>
  <si>
    <t>REMOÇÃO DE LUMINÁRIA FLUORESCENTE</t>
  </si>
  <si>
    <t>DEM-LUM-010</t>
  </si>
  <si>
    <t>REMOÇÃO DE LUMINÁRIA INCANDESCENTE</t>
  </si>
  <si>
    <t>DEM-MET-005</t>
  </si>
  <si>
    <t>REMOÇÃO DE METAIS COMUNS (CONDUÍTE, SIFÃO, REGISTRO, TORNEIRAS)</t>
  </si>
  <si>
    <t>REMOÇÃO DE METAIS ESPECIAIS (VÁLVULA DE DESCARGA, CAIXA</t>
  </si>
  <si>
    <t>DEM-MET-010</t>
  </si>
  <si>
    <t>SILENCIOSA)</t>
  </si>
  <si>
    <t>DEM-MFC-005</t>
  </si>
  <si>
    <t>REMOÇÃO DE MEIO-FIO PRÉ-MOLDADO DE CONCRETO INCLUSIVE CARGA</t>
  </si>
  <si>
    <t>DEM-MFC-010</t>
  </si>
  <si>
    <t>REMOÇÃO DE MEIO-FIO DE PEDRA(GNAISSE, BASALTO, ETC.) INCLUSIVE</t>
  </si>
  <si>
    <t>CARGA</t>
  </si>
  <si>
    <t>DEM-PAD-005</t>
  </si>
  <si>
    <t>REMOÇÃO DE PADRÃO DA CEMIG</t>
  </si>
  <si>
    <t>DEM-PAD-010</t>
  </si>
  <si>
    <t>REMOÇÃO DE PADRÃO DA COPASA</t>
  </si>
  <si>
    <t>DEM-PAV-005</t>
  </si>
  <si>
    <t>DEMOLIÇÃO DE PAVIMENTAÇÃO COM PRÉ-MOLDADO DE CONCRETO</t>
  </si>
  <si>
    <t>DEM-PAV-010</t>
  </si>
  <si>
    <t>DEM-PEI-005</t>
  </si>
  <si>
    <t>RETIRADA DE PEITORIL DE MÁRMORE OU GRANITO</t>
  </si>
  <si>
    <t>DEM-PIS-005</t>
  </si>
  <si>
    <t>DEMOLIÇÃO DE PISO CIMENTADO OU CONTRAPISO DE ARGAMASSA,</t>
  </si>
  <si>
    <t>DEM-PIS-010</t>
  </si>
  <si>
    <t>DEMOLIÇÃO DE PISO CERÂMICO OU LADRILHO HIDRÁULICO, INCLUSIVE</t>
  </si>
  <si>
    <t>DEM-PIS-015</t>
  </si>
  <si>
    <t>DEMOLIÇÃO DE PISO DE PEDRAS (MÁRMORE, GRANITO, ARDÓSIA, LAGOA</t>
  </si>
  <si>
    <t>SANTA, SÃO TOMÉ, INCLUSIVE AFASTAMENTO</t>
  </si>
  <si>
    <t>DEM-PIS-020</t>
  </si>
  <si>
    <t>DEMOLIÇÃO DE PISO VINÍLICO, INCLUSIVE AFASTAMENTO</t>
  </si>
  <si>
    <t>DEM-PIS-025</t>
  </si>
  <si>
    <t>DEMOLIÇÃO DE PISO DE MARMORITE, INCLUSIVE AFASTAMENTO</t>
  </si>
  <si>
    <t>DEM-PIS-030</t>
  </si>
  <si>
    <t>DEMOLIÇÃO DE PISO DE TACO DE MADEIRA, INCLUSIVE AFASTAMENTO</t>
  </si>
  <si>
    <t>DEM-PIS-035</t>
  </si>
  <si>
    <t>DEMOLIÇÃO DE PISO DE PISO DE TABUAS, INCLUSIVE AFASTAMENTO</t>
  </si>
  <si>
    <t>DEMOLIÇÃO DE PASSEIO OU LAJE DE CONCRETO COM EQUIPAMENTO</t>
  </si>
  <si>
    <t>DEM-PIS-040</t>
  </si>
  <si>
    <t>PNEUMÁTICO, INCLUSIVE AFASTAMENTO</t>
  </si>
  <si>
    <t>DEM-PIS-045</t>
  </si>
  <si>
    <t>DEMOLIÇÃO DE PASSEIO OU LAJE DE CONCRETO MANUALMENTE, INCLUSIVE</t>
  </si>
  <si>
    <t>DEM-PIS-050</t>
  </si>
  <si>
    <t>DEMOLIÇÃO DE CALÇADA PORTUGUESA, INCLUSIVE AFASTAMENTO</t>
  </si>
  <si>
    <t>DEMOLIÇÃO DE PASSEIO OU LAJE DE CONCRETO COM EQUIPAMENTO,</t>
  </si>
  <si>
    <t>DEM-PIS-055</t>
  </si>
  <si>
    <t>DEM-PIS-060</t>
  </si>
  <si>
    <t>DEMOLIÇÃO MANUAL DE ALVENARIA POLIÉDRICA, INCLUSIVE AFASTAMENTO</t>
  </si>
  <si>
    <t>DEM-PIS-065</t>
  </si>
  <si>
    <t>DEMOLIÇÃO DE PAVIMENTO PARALELEPÍPEDO REJUNTADOS COM AREIA</t>
  </si>
  <si>
    <t>INCLUSIVE AFASTAMENTO E EMPILHAMENTO</t>
  </si>
  <si>
    <t>DEMOLIÇÃO DE REVESTIMENTO ASFÁLTICO COM EQUIPAMENTO</t>
  </si>
  <si>
    <t>DEM-PIS-070</t>
  </si>
  <si>
    <t>DEM-POR-005</t>
  </si>
  <si>
    <t>REMOÇÃO DE PORTA OU JANELA INCLUSIVE MARCO E ALISAR, INCLUSIVE</t>
  </si>
  <si>
    <t>REMOÇÃO DE FOLHA DE PORTA OU JANELA, INCLUSIVE AFASTAMENTO E</t>
  </si>
  <si>
    <t>DEM-POR-015</t>
  </si>
  <si>
    <t>DEM-POR-020</t>
  </si>
  <si>
    <t>REMOÇÃO DE MARCO, INCLUSIVE AFASTAMENTO E EMPILHAMENTO</t>
  </si>
  <si>
    <t>DEM-POR-025</t>
  </si>
  <si>
    <t>REMOÇÃO DE ALISAR, INCLUSIVE AFASTAMENTO E EMPILHAMENTO</t>
  </si>
  <si>
    <t>DEM-POR-030</t>
  </si>
  <si>
    <t>REMOÇÃO DE PORTA OU JANELA METÁLICA, INCLUSIVE AFASTAMENTO</t>
  </si>
  <si>
    <t>DEM-QUA-005</t>
  </si>
  <si>
    <t>REMOÇÃO DE QUADRO NEGRO , INCLUSIVE AFASTAMENTO</t>
  </si>
  <si>
    <t>DEM-RED-005</t>
  </si>
  <si>
    <t>DESMONTAGEM E RETIRADA DE REDES DE DUTOS DE AR CONDICIONADO</t>
  </si>
  <si>
    <t>DEM-RED-010</t>
  </si>
  <si>
    <t>RETIRADA DE TUBULAÇÕES EMBUTIDAS DE REDE DE ÁGUA, ELÉTRICA, GASES</t>
  </si>
  <si>
    <t>ETC., INCLUSIVE CORTES E DESVIOS</t>
  </si>
  <si>
    <t>DEM-REV-005</t>
  </si>
  <si>
    <t>DEMOLIÇÃO DE REBOCO INCLUSIVE AFASTAMENTO</t>
  </si>
  <si>
    <t>DEM-REV-010</t>
  </si>
  <si>
    <t>DEMOLIÇÃO DE REVESTIMENTO CERÂMICO, AZULEJO OU LADRILHO</t>
  </si>
  <si>
    <t>HIDRÁULICO INCLUSIVE AFASTAMENTO</t>
  </si>
  <si>
    <t>DEM-REV-015</t>
  </si>
  <si>
    <t>DEMOLIÇÃO DE REVESTIMENTO DE PEDRA (MÁRMORE, GRANITO, ARDÓSIA,</t>
  </si>
  <si>
    <t>SÃO TOMÉ, ETC.), INCLUSIVE AFASTAMENTO</t>
  </si>
  <si>
    <t>DEM-REV-020</t>
  </si>
  <si>
    <t>DEMOLIÇÃO DE FÓRMICA, INCLUSIVE AFASTAMENTO</t>
  </si>
  <si>
    <t>DEM-ROD-005</t>
  </si>
  <si>
    <t>DEMOLIÇÃO DE RODAPÉ EM GERAL, INCLUSIVE ARGAMASSA DE</t>
  </si>
  <si>
    <t>ASSENTAMENTO</t>
  </si>
  <si>
    <t>DEM-RUF-005</t>
  </si>
  <si>
    <t>REMOÇÃO DE RUFO DE CHAPA GALVANIZADA, INCLUSIVE AFASTAMENTO</t>
  </si>
  <si>
    <t>DEM-SAR-005</t>
  </si>
  <si>
    <t>DEMOLIÇÃO DE SARJETA OU SARJETÃO DE CONCRETO</t>
  </si>
  <si>
    <t>DEM-SOL-005</t>
  </si>
  <si>
    <t>RETIRADA DE SOLEIRA DE MÁRMORE OU GRANITO</t>
  </si>
  <si>
    <t>DEM-TEL-005</t>
  </si>
  <si>
    <t>REMOÇÃO DE TELHA METÁLICA OU PVC, INCLUSIVE AFASTAMENTO E</t>
  </si>
  <si>
    <t>REMOÇÃO DE TELHA TIPO CALHA DE FIBROCIMENTO, INCLUSIVE</t>
  </si>
  <si>
    <t>DEM-TEL-010</t>
  </si>
  <si>
    <t>REMOÇÃO DE TELHA ONDULADA DE FIBROCIMENTO, INCLUSIVE</t>
  </si>
  <si>
    <t>DEM-TEL-015</t>
  </si>
  <si>
    <t>DEM-TEL-020</t>
  </si>
  <si>
    <t>REMOÇÃO DE TELHA ONDULADA FIBROCIMENTO PARA REAPROVEITAMENTO</t>
  </si>
  <si>
    <t>REMOÇÃO DE TELHA CERÂMICA COLONIAL OU FRANCESA, INCLUSIVE</t>
  </si>
  <si>
    <t>DEM-TEL-025</t>
  </si>
  <si>
    <t>REMOÇÃO DE TELHA CERÂMICA COLONIAL OU FRANCESA PARA</t>
  </si>
  <si>
    <t>DEM-TEL-030</t>
  </si>
  <si>
    <t>REAPROVEITAMENTO, INCLUSIVE AFASTAMENTO E EMPILHAMENTO</t>
  </si>
  <si>
    <t>RETIRADA DE TUBULAÇÕES EMBUTIDAS DAS REDE DE ÁGUA, ELÉTRICA, GASES,</t>
  </si>
  <si>
    <t>DEM-TUB-005</t>
  </si>
  <si>
    <t>DEM-VID-005</t>
  </si>
  <si>
    <t>RETIRADA DE VIDRO DE ESQUADRIAS, INCLUSIVE LIMPEZA DO ENCAIXE</t>
  </si>
  <si>
    <t>DIV-002</t>
  </si>
  <si>
    <t>DIVISÓRIA EM PAINEL REMOVÍVEL</t>
  </si>
  <si>
    <t>DIVISÓRIA EM PAINEL REMOVÍVEL, NÚCLEO COMPENSADO NAVAL - P. AÇO</t>
  </si>
  <si>
    <t>DIV-PAI-005</t>
  </si>
  <si>
    <t>TIPO C</t>
  </si>
  <si>
    <t>DIVISÓRIA EM PAINEL REMOVÍVEL, NÚCLEO COMPENSADO NAVAL - P.</t>
  </si>
  <si>
    <t>ALUMÍNIO TIPO C</t>
  </si>
  <si>
    <t>DIV-PAI-015</t>
  </si>
  <si>
    <t>CONJUNTO DE FERRAGENS PARA CONFECÇÃO DE PORTA DE DIVISÓRIA</t>
  </si>
  <si>
    <t>DIV-001</t>
  </si>
  <si>
    <t>DIVISÓRIA EM PEDRA</t>
  </si>
  <si>
    <t>DIVISÓRIA EM MÁRMORE BRANCO E = 3 CM, INCLUSIVE FERRAGENS EM</t>
  </si>
  <si>
    <t>DIV-PED-005</t>
  </si>
  <si>
    <t>LATÃO CROMADO</t>
  </si>
  <si>
    <t>DIVISÓRIA EM ARDÓSIA E = 3 CM, INCLUSIVE FERRAGENS EM LATÃO</t>
  </si>
  <si>
    <t>DIV-PED-010</t>
  </si>
  <si>
    <t>CROMADO</t>
  </si>
  <si>
    <t>DIV-PED-015</t>
  </si>
  <si>
    <t>DIVISÓRIA EM GRANITO CINZA ANDORINHA E = 3 CM, INCLUSIVE FERRAGENS</t>
  </si>
  <si>
    <t>EM LATÃO CROMADO</t>
  </si>
  <si>
    <t>DIVISÓRIA EM MARMORITE E = 3 CM, INCLUSIVE FERRAGENS EM LATÃO</t>
  </si>
  <si>
    <t>DIV-PED-020</t>
  </si>
  <si>
    <t>DIV-PED-025</t>
  </si>
  <si>
    <t>DIVISÓRIA EM ARDÓSIA E = 3 CM, INCLUSIVE PERFIS EM CHAPA 18</t>
  </si>
  <si>
    <t>DRE-001</t>
  </si>
  <si>
    <t>DRENAGEM</t>
  </si>
  <si>
    <t>DRE-ALA-005</t>
  </si>
  <si>
    <t>ALA DE REDE TUBULAR DN 500, EXCLUSIVE BOTA FORA</t>
  </si>
  <si>
    <t>DRE-ALA-010</t>
  </si>
  <si>
    <t>ALA DE REDE TUBULAR DN 600, EXCLUSIVE BOTA FORA</t>
  </si>
  <si>
    <t>DRE-ALA-015</t>
  </si>
  <si>
    <t>ALA DE REDE TUBULAR DN 700, EXCLUSIVE BOTA FORA</t>
  </si>
  <si>
    <t>DRE-ALA-020</t>
  </si>
  <si>
    <t>ALA DE REDE TUBULAR DN 800, EXCLUSIVE BOTA FORA</t>
  </si>
  <si>
    <t>DRE-ALA-025</t>
  </si>
  <si>
    <t>ALA DE REDE TUBULAR DN 900, EXCLUSIVE BOTA FORA</t>
  </si>
  <si>
    <t>DRE-ALA-030</t>
  </si>
  <si>
    <t>ALA DE REDE TUBULAR DN 1000, EXCLUSIVE BOTA FORA</t>
  </si>
  <si>
    <t>DRE-ALA-035</t>
  </si>
  <si>
    <t>ALA DE REDE TUBULAR DN 1100, EXCLUSIVE BOTA FORA</t>
  </si>
  <si>
    <t>DRE-ALA-040</t>
  </si>
  <si>
    <t>ALA DE REDE TUBULAR DN 1200, EXCLUSIVE BOTA FORA</t>
  </si>
  <si>
    <t>DRE-ALA-045</t>
  </si>
  <si>
    <t>ALA DE REDE TUBULAR DN 1300, EXCLUSIVE BOTA FORA</t>
  </si>
  <si>
    <t>DRE-ALA-050</t>
  </si>
  <si>
    <t>ALA DE REDE TUBULAR DN 1500, EXCLUSIVE BOTA FORA</t>
  </si>
  <si>
    <t>BOCA DE LOBO SIMPLES (TIPO A), QUADRO, GRELHA E CANTONEIRA,</t>
  </si>
  <si>
    <t>DRE-BOC-005</t>
  </si>
  <si>
    <t>INCLUSIVE ESCAVAÇÃO, REATERRO E BOTA-FORA</t>
  </si>
  <si>
    <t>BOCA DE LOBO SIMPLES (TIPO B), QUADRO, GRELHA E CANTONEIRA,</t>
  </si>
  <si>
    <t>CANALETA TIPO 2 - D = 300 MM, PRÉ-MOLDADA DE CONCRETO, PADRÃO</t>
  </si>
  <si>
    <t>DRE-CAN-005</t>
  </si>
  <si>
    <t>DEOP-MG</t>
  </si>
  <si>
    <t>CANALETA TIPO 2 - D = 400 MM, PRÉ-MOLDADA DE CONCRETO, PADRÃO</t>
  </si>
  <si>
    <t>DRE-CAN-010</t>
  </si>
  <si>
    <t>CANALETA TIPO 2 - D = 500 MM, PRÉ-MOLDADA DE CONCRETO, PADRÃO</t>
  </si>
  <si>
    <t>DRE-CAN-015</t>
  </si>
  <si>
    <t>CANALETA TIPO 2 - D = 600 MM, PRÉ-MOLDADA DE CONCRETO, PADRÃO</t>
  </si>
  <si>
    <t>DRE-CAN-020</t>
  </si>
  <si>
    <t>CANALETA TIPO 3 - 30 X 20 CM, CONCRETO FCK = 15 MPA, COM GRELHA DE</t>
  </si>
  <si>
    <t>DRE-CAN-025</t>
  </si>
  <si>
    <t>AÇO CA-25, PADRÃO DEOP-MG</t>
  </si>
  <si>
    <t>CANALETA TIPO 4 - 30 X 20 CM, CONCRETO FCK = 15 MPA, COM TAMPA DE</t>
  </si>
  <si>
    <t>DRE-CAN-030</t>
  </si>
  <si>
    <t>CONCRETO, PADRÃO DEOP-MG</t>
  </si>
  <si>
    <t>CANALETA TIPO 5 - 30 X 20 CM, CONCRETO FCK = 15 MPA SEM TAMPA DE</t>
  </si>
  <si>
    <t>DRE-CAN-035</t>
  </si>
  <si>
    <t>DRE-CAN-045</t>
  </si>
  <si>
    <t>CANALETA SEM TAMPA PARA ÁGUAS PLUVIAIS, 30 X 30 CM</t>
  </si>
  <si>
    <t>DRE-CAN-050</t>
  </si>
  <si>
    <t>CANALETA COM GRELHA PARA ÁGUAS PLUVIAIS, 30 X 30 CM</t>
  </si>
  <si>
    <t>DRE-CAN-055</t>
  </si>
  <si>
    <t>CANALETA COM TAMPA PARA ÁGUAS PLUVIAIS, 30 X 30 CM</t>
  </si>
  <si>
    <t>DRE-CAN-060</t>
  </si>
  <si>
    <t>CANALETA SANITÁRIA ABERTA 5 X 8 CM</t>
  </si>
  <si>
    <t>CANALETA PARA ÁGUAS PLUVIAIS EM CONCRETO MOLDADA IN-LOCO,</t>
  </si>
  <si>
    <t>DRE-CAN-065</t>
  </si>
  <si>
    <t>LARGURA 15 CM</t>
  </si>
  <si>
    <t>DRE-CAN-070</t>
  </si>
  <si>
    <t>LARGURA 20 CM</t>
  </si>
  <si>
    <t>DRE-CAN-075</t>
  </si>
  <si>
    <t>LARGURA 30 CM</t>
  </si>
  <si>
    <t>DRE-CAN-080</t>
  </si>
  <si>
    <t>LARGURA 60 CM</t>
  </si>
  <si>
    <t>DRE-CAN-085</t>
  </si>
  <si>
    <t>LARGURA 90 CM</t>
  </si>
  <si>
    <t>CHAMINÉ DE POÇO DE VISITA TIPO A, EM ALVENARIA DE TIJOLO CERÂMICO</t>
  </si>
  <si>
    <t>DRE-CHA-005</t>
  </si>
  <si>
    <t>MACIÇO E = 20 CM REVESTIDA</t>
  </si>
  <si>
    <t>DRE-CHA-010</t>
  </si>
  <si>
    <t>CHAMINÉ DE POÇO DE VISITA TIPO B, EM ANEL DE CONCRETO CA-1</t>
  </si>
  <si>
    <t>CONCRETO PARA BERÇO DE REDE TUBULAR TRAÇO 1:3:6, INCLUSIVE</t>
  </si>
  <si>
    <t>DRE-CON-005</t>
  </si>
  <si>
    <t>LANÇAMENTO</t>
  </si>
  <si>
    <t>DRE-CXS-005</t>
  </si>
  <si>
    <t>CAIXAS DE CAPTAÇÃO E DRENAGEM TIPO A D = 500 MM</t>
  </si>
  <si>
    <t>DRE-CXS-010</t>
  </si>
  <si>
    <t>CAIXAS DE CAPTAÇÃO E DRENAGEM TIPO B D = 500 MM</t>
  </si>
  <si>
    <t>DRE-CXS-015</t>
  </si>
  <si>
    <t>CAIXAS DE CAPTAÇÃO E DRENAGEM TIPO C D = 500 MM</t>
  </si>
  <si>
    <t>DRE-DES-005</t>
  </si>
  <si>
    <t>DESCIDA D´ÁGUA TIPO DEGRAU DN 500, EXCLUSIVE BOTA FORA</t>
  </si>
  <si>
    <t>DRE-DES-010</t>
  </si>
  <si>
    <t>DESCIDA D´ÁGUA TIPO DEGRAU DN 600, EXCLUSIVE BOTA FORA</t>
  </si>
  <si>
    <t>DRE-DES-015</t>
  </si>
  <si>
    <t>DESCIDA D´ÁGUA TIPO DEGRAU DN 700, EXCLUSIVE BOTA FORA</t>
  </si>
  <si>
    <t>DRE-DES-020</t>
  </si>
  <si>
    <t>DESCIDA D´ÁGUA TIPO DEGRAU DN 800, EXCLUSIVE BOTA FORA</t>
  </si>
  <si>
    <t>DRE-DES-025</t>
  </si>
  <si>
    <t>DESCIDA D´ÁGUA TIPO DEGRAU DN 900, EXCLUSIVE BOTA FORA</t>
  </si>
  <si>
    <t>DRE-DES-030</t>
  </si>
  <si>
    <t>DESCIDA D´ÁGUA TIPO DEGRAU DN 1000, EXCLUSIVE BOTA FORA</t>
  </si>
  <si>
    <t>DRE-DES-035</t>
  </si>
  <si>
    <t>DESCIDA D´ÁGUA TIPO DEGRAU DN 1100, EXCLUSIVE BOTA FORA</t>
  </si>
  <si>
    <t>DRE-DES-040</t>
  </si>
  <si>
    <t>DESCIDA D´ÁGUA TIPO DEGRAU DN 1200, EXCLUSIVE BOTA FORA</t>
  </si>
  <si>
    <t>DRE-DES-045</t>
  </si>
  <si>
    <t>DESCIDA D´ÁGUA TIPO DEGRAU DN 1300, EXCLUSIVE BOTA FORA</t>
  </si>
  <si>
    <t>DRE-DES-050</t>
  </si>
  <si>
    <t>DESCIDA D´ÁGUA TIPO DEGRAU DN 1500, EXCLUSIVE BOTA FORA</t>
  </si>
  <si>
    <t>DRE-DES-055</t>
  </si>
  <si>
    <t>DESCIDA D´ÁGUA TIPO CALHA DN 500, EXCLUSIVE BOTA FORA</t>
  </si>
  <si>
    <t>DRE-DES-060</t>
  </si>
  <si>
    <t>DESCIDA D´ÁGUA TIPO CALHA DN 600, EXCLUSIVE BOTA FORA</t>
  </si>
  <si>
    <t>DRE-DES-065</t>
  </si>
  <si>
    <t>DESCIDA D´ÁGUA TIPO CALHA DN 700, EXCLUSIVE BOTA FORA</t>
  </si>
  <si>
    <t>DRE-DES-070</t>
  </si>
  <si>
    <t>DESCIDA D´ÁGUA TIPO CALHA DN 800, EXCLUSIVE BOTA FORA</t>
  </si>
  <si>
    <t>DRE-DES-075</t>
  </si>
  <si>
    <t>DESCIDA D´ÁGUA TIPO CALHA DN 900, EXCLUSIVE BOTA FORA</t>
  </si>
  <si>
    <t>DRE-DES-080</t>
  </si>
  <si>
    <t>DESCIDA D´ÁGUA TIPO CALHA DN 1000, EXCLUSIVE BOTA FORA</t>
  </si>
  <si>
    <t>DRE-DES-085</t>
  </si>
  <si>
    <t>DESCIDA D´ÁGUA TIPO CALHA DN 1100, EXCLUSIVE BOTA FORA</t>
  </si>
  <si>
    <t>DRE-DES-090</t>
  </si>
  <si>
    <t>DESCIDA D´ÁGUA TIPO CALHA DN 1200, EXCLUSIVE BOTA FORA</t>
  </si>
  <si>
    <t>DRE-DES-095</t>
  </si>
  <si>
    <t>DESCIDA D´ÁGUA TIPO CALHA DN 1300, EXCLUSIVE BOTA FORA</t>
  </si>
  <si>
    <t>DRE-DES-100</t>
  </si>
  <si>
    <t>DESCIDA D´ÁGUA TIPO CALHA DN 1500, EXCLUSIVE BOTA FORA</t>
  </si>
  <si>
    <t>DRENO TIPO A, AREIA GROSSA, BRITA 2, TUBO CONCRETO POROSO D = 15</t>
  </si>
  <si>
    <t>DRE-DRE-005</t>
  </si>
  <si>
    <t>CM, L = 50 CM, INCLUSIVE ESCAVAÇÃO</t>
  </si>
  <si>
    <t>DRENO TIPO B, MANTA DRENANTE, BRITA 3, TUBO CONCRETO POROSO D = 15</t>
  </si>
  <si>
    <t>DRE-DRE-010</t>
  </si>
  <si>
    <t>DRE-FOR-005</t>
  </si>
  <si>
    <t>FORMA PARA BERÇO EM TABUA, INCLUSIVE DESFORMA</t>
  </si>
  <si>
    <t>DRE-GAL-005</t>
  </si>
  <si>
    <t>ALA DE GALERIA CELULAR B = 1,20 M, EXCLUSIVE BOTA FORA</t>
  </si>
  <si>
    <t>DRE-GAL-010</t>
  </si>
  <si>
    <t>ALA DE GALERIA CELULAR B = 1,30 M, EXCLUSIVE BOTA FORA</t>
  </si>
  <si>
    <t>DRE-GAL-015</t>
  </si>
  <si>
    <t>ALA DE GALERIA CELULAR B = 1,40 M, EXCLUSIVE BOTA FORA</t>
  </si>
  <si>
    <t>DRE-GAL-020</t>
  </si>
  <si>
    <t>ALA DE GALERIA CELULAR B = 1,50 M, EXCLUSIVE BOTA FORA</t>
  </si>
  <si>
    <t>DRE-GAL-025</t>
  </si>
  <si>
    <t>ALA DE GALERIA CELULAR B = 1,60 M, EXCLUSIVE BOTA FORA</t>
  </si>
  <si>
    <t>DRE-GAL-030</t>
  </si>
  <si>
    <t>ALA DE GALERIA CELULAR B = 1,70 M, EXCLUSIVE BOTA FORA</t>
  </si>
  <si>
    <t>DRE-GAL-035</t>
  </si>
  <si>
    <t>ALA DE GALERIA CELULAR B = 1,80 M, EXCLUSIVE BOTA FORA</t>
  </si>
  <si>
    <t>DRE-GAL-040</t>
  </si>
  <si>
    <t>ALA DE GALERIA CELULAR B = 1,90 M, EXCLUSIVE BOTA FORA</t>
  </si>
  <si>
    <t>DRE-GAL-045</t>
  </si>
  <si>
    <t>ALA DE GALERIA CELULAR B = 2,00 M, EXCLUSIVE BOTA FORA</t>
  </si>
  <si>
    <t>DRE-GAL-050</t>
  </si>
  <si>
    <t>ALA DE GALERIA CELULAR B = 2,10 M, EXCLUSIVE BOTA FORA</t>
  </si>
  <si>
    <t>DRE-GAL-055</t>
  </si>
  <si>
    <t>ALA DE GALERIA CELULAR B = 2,20 M, EXCLUSIVE BOTA FORA</t>
  </si>
  <si>
    <t>DRE-GAL-060</t>
  </si>
  <si>
    <t>ALA DE GALERIA CELULAR B = 2,30 M, EXCLUSIVE BOTA FORA</t>
  </si>
  <si>
    <t>DRE-GAL-065</t>
  </si>
  <si>
    <t>ALA DE GALERIA CELULAR B = 2,40 M, EXCLUSIVE BOTA FORA</t>
  </si>
  <si>
    <t>DRE-GAL-070</t>
  </si>
  <si>
    <t>ALA DE GALERIA CELULAR B = 2,50 M, EXCLUSIVE BOTA FORA</t>
  </si>
  <si>
    <t>DRE-GAL-075</t>
  </si>
  <si>
    <t>ALA DE GALERIA CELULAR B = 2,60 M, EXCLUSIVE BOTA FORA</t>
  </si>
  <si>
    <t>DRE-GAL-080</t>
  </si>
  <si>
    <t>ALA DE GALERIA CELULAR B = 2,70 M, EXCLUSIVE BOTA FORA</t>
  </si>
  <si>
    <t>DRE-GAL-085</t>
  </si>
  <si>
    <t>ALA DE GALERIA CELULAR B = 2,80 M, EXCLUSIVE BOTA FORA</t>
  </si>
  <si>
    <t>DRE-GAL-090</t>
  </si>
  <si>
    <t>ALA DE GALERIA CELULAR B = 2,90 M, EXCLUSIVE BOTA FORA</t>
  </si>
  <si>
    <t>DRE-GAL-095</t>
  </si>
  <si>
    <t>ALA DE GALERIA CELULAR B = 3,00 M, EXCLUSIVE BOTA FORA</t>
  </si>
  <si>
    <t>POÇO DE VISITA PARA REDE TUBULAR TIPO A DN 500, EXCLUSIVE</t>
  </si>
  <si>
    <t>DRE-POÇ-005</t>
  </si>
  <si>
    <t>ESCAVAÇÃO, REATERRO E BOTA FORA</t>
  </si>
  <si>
    <t>POÇO DE VISITA PARA REDE TUBULAR TIPO A DN 600, EXCLUSIVE</t>
  </si>
  <si>
    <t>DRE-POÇ-010</t>
  </si>
  <si>
    <t>POÇO DE VISITA PARA REDE TUBULAR TIPO A DN 700, EXCLUSIVE</t>
  </si>
  <si>
    <t>DRE-POÇ-015</t>
  </si>
  <si>
    <t>POÇO DE VISITA PARA REDE TUBULAR TIPO A DN 800, EXCLUSIVE</t>
  </si>
  <si>
    <t>DRE-POÇ-020</t>
  </si>
  <si>
    <t>DRE-POÇ-025</t>
  </si>
  <si>
    <t>POÇO DE VISITA PARA REDE TUBULAR TIPO A DN 900, EXCLUSIVE</t>
  </si>
  <si>
    <t>DRE-POÇ-030</t>
  </si>
  <si>
    <t>POÇO DE VISITA PARA REDE TUBULAR TIPO A DN 1000, EXCLUSIVE</t>
  </si>
  <si>
    <t>DRE-POÇ-035</t>
  </si>
  <si>
    <t>POÇO DE VISITA PARA REDE TUBULAR TIPO A DN 1100, EXCLUSIVE</t>
  </si>
  <si>
    <t>DRE-POÇ-040</t>
  </si>
  <si>
    <t>POÇO DE VISITA PARA REDE TUBULAR TIPO A DN 1200, EXCLUSIVE</t>
  </si>
  <si>
    <t>DRE-POÇ-045</t>
  </si>
  <si>
    <t>POÇO DE VISITA PARA REDE TUBULAR TIPO A DN 1300, EXCLUSIVE</t>
  </si>
  <si>
    <t>DRE-POÇ-050</t>
  </si>
  <si>
    <t>POÇO DE VISITA PARA REDE TUBULAR TIPO A DN 1500, EXCLUSIVE</t>
  </si>
  <si>
    <t>DRE-POÇ-055</t>
  </si>
  <si>
    <t>POÇO DE VISITA PARA REDE TUBULAR TIPO B DN 500, EXCLUSIVE</t>
  </si>
  <si>
    <t>DRE-POÇ-060</t>
  </si>
  <si>
    <t>POÇO DE VISITA PARA REDE TUBULAR TIPO B DN 600, EXCLUSIVE</t>
  </si>
  <si>
    <t>DRE-POÇ-065</t>
  </si>
  <si>
    <t>POÇO DE VISITA PARA REDE TUBULAR TIPO B DN 700, EXCLUSIVE</t>
  </si>
  <si>
    <t>DRE-POÇ-070</t>
  </si>
  <si>
    <t>POÇO DE VISITA PARA REDE TUBULAR TIPO B DN 800, EXCLUSIVE</t>
  </si>
  <si>
    <t>DRE-POÇ-075</t>
  </si>
  <si>
    <t>POÇO DE VISITA PARA REDE TUBULAR TIPO B DN 900, EXCLUSIVE</t>
  </si>
  <si>
    <t>DRE-POÇ-080</t>
  </si>
  <si>
    <t>POÇO DE VISITA PARA REDE TUBULAR TIPO B DN 1000, EXCLUSIVE</t>
  </si>
  <si>
    <t>DRE-POÇ-085</t>
  </si>
  <si>
    <t>POÇO DE VISITA PARA REDE TUBULAR TIPO B DN 1100, EXCLUSIVE</t>
  </si>
  <si>
    <t>DRE-POÇ-090</t>
  </si>
  <si>
    <t>POÇO DE VISITA PARA REDE TUBULAR TIPO B DN 1200, EXCLUSIVE</t>
  </si>
  <si>
    <t>DRE-POÇ-095</t>
  </si>
  <si>
    <t>POÇO DE VISITA PARA REDE TUBULAR TIPO B DN 1300, EXCLUSIVE</t>
  </si>
  <si>
    <t>DRE-POÇ-100</t>
  </si>
  <si>
    <t>POÇO DE VISITA PARA REDE TUBULAR TIPO B DN 1500, EXCLUSIVE</t>
  </si>
  <si>
    <t>DRE-POÇ-105</t>
  </si>
  <si>
    <t>POÇO DE VISITA PARA REDE TUBULAR TIPO C DN 500, EXCLUSIVE</t>
  </si>
  <si>
    <t>DRE-POÇ-110</t>
  </si>
  <si>
    <t>POÇO DE VISITA PARA REDE TUBULAR TIPO C DN 600, EXCLUSIVE</t>
  </si>
  <si>
    <t>POÇO DE VISITA PARA REDE TUBULAR TIPO C DN 700, EXCLUSIVE</t>
  </si>
  <si>
    <t>DRE-POÇ-120</t>
  </si>
  <si>
    <t>POÇO DE VISITA PARA REDE TUBULAR TIPO C DN 800, EXCLUSIVE</t>
  </si>
  <si>
    <t>POÇO DE VISITA PARA REDE TUBULAR TIPO C DN 900, EXCLUSIVE</t>
  </si>
  <si>
    <t>DRE-POÇ-130</t>
  </si>
  <si>
    <t>POÇO DE VISITA PARA REDE TUBULAR TIPO C DN 1000, EXCLUSIVE</t>
  </si>
  <si>
    <t>DRE-POÇ-135</t>
  </si>
  <si>
    <t>POÇO DE VISITA PARA REDE TUBULAR TIPO C DN 1100, EXCLUSIVE</t>
  </si>
  <si>
    <t>DRE-POÇ-140</t>
  </si>
  <si>
    <t>POÇO DE VISITA PARA REDE TUBULAR TIPO C DN 1200, EXCLUSIVE</t>
  </si>
  <si>
    <t>DRE-POÇ-145</t>
  </si>
  <si>
    <t>POÇO DE VISITA PARA REDE TUBULAR TIPO C DN 1300, EXCLUSIVE</t>
  </si>
  <si>
    <t>DRE-POÇ-150</t>
  </si>
  <si>
    <t>DRE-POÇ-155</t>
  </si>
  <si>
    <t>POÇO DE VISITA PARA REDE TUBULAR TIPO C DN 1500, EXCLUSIVE</t>
  </si>
  <si>
    <t>DRE-SAR-005</t>
  </si>
  <si>
    <t>SARJETA TIPO 1 - 50 X 5 CM, I = 3 %, PADRÃO DEOP-MG</t>
  </si>
  <si>
    <t>DRE-SAR-010</t>
  </si>
  <si>
    <t>SARJETA TIPO 2 - 50 X 5 CM, I = 15 %, PADRÃO DEOP-MG</t>
  </si>
  <si>
    <t>DRE-SAR-015</t>
  </si>
  <si>
    <t>SARJETA TIPO 3 - 50 X 5 CM, I = 25 %, PADRÃO DEOP-MG</t>
  </si>
  <si>
    <t>MEIO-FIO E SARJETA (15 X 30) CM, MOLDADO IN LOCO CONCRETO FCK = 15</t>
  </si>
  <si>
    <t>DRE-SAR-020</t>
  </si>
  <si>
    <t>MPA</t>
  </si>
  <si>
    <t>MEIO-FIO COM SARJETA, EXECUTADO C/EXTRUSORA (SARJETA 30X8CM</t>
  </si>
  <si>
    <t>DRE-SAR-025</t>
  </si>
  <si>
    <t>MEIO-FIO 15X10CM X H=23CM), INCLUI ESCAVAÇÃO E ACERTO FAIXA 0,45M</t>
  </si>
  <si>
    <t>TAMPÃO DE FERRO FUNDIDO PARA POÇO DE VISITA 1:3</t>
  </si>
  <si>
    <t>FORNECIMENTO E ASSENTAMENTO DE TUBO PVC RÍGIDO NBR-7362 D = 50</t>
  </si>
  <si>
    <t>DRE-TUB-005</t>
  </si>
  <si>
    <t>MM, INCLUSIVE CONEXÕES E SUPORTES</t>
  </si>
  <si>
    <t>FORNECIMENTO E ASSENTAMENTO DE TUBO PVC RÍGIDO NBR-7362 D = 75</t>
  </si>
  <si>
    <t>DRE-TUB-010</t>
  </si>
  <si>
    <t>FORNECIMENTO E ASSENTAMENTO DE TUBO PVC RÍGIDO NBR-7362 D = 100</t>
  </si>
  <si>
    <t>DRE-TUB-015</t>
  </si>
  <si>
    <t>FORNECIMENTO E ASSENTAMENTO DE TUBO PVC RÍGIDO NBR-7362 D = 150</t>
  </si>
  <si>
    <t>FORNECIMENTO E ASSENTAMENTO DE TUBO PVC RÍGIDO NBR-7362 D = 200</t>
  </si>
  <si>
    <t>FORNECIMENTO E ASSENTAMENTO DE TUBO PVC RÍGIDO NBR-7362 D = 250</t>
  </si>
  <si>
    <t>DRE-TUB-030</t>
  </si>
  <si>
    <t>FORNECIMENTO E ASSENTAMENTO DE TUBO PVC RÍGIDO NBR-7362 D = 300</t>
  </si>
  <si>
    <t>FORNECIMENTO E ASSENTAMENTO DE TUBO PVC RÍGIDO NBR-7362 D = 400</t>
  </si>
  <si>
    <t>FORNECIMENTO, ASSENTAMENTO E REJUNTAMENTO DE TUBO DE CONCRETO</t>
  </si>
  <si>
    <t>DRE-TUB-040</t>
  </si>
  <si>
    <t>SIMPLES PS1 D = 300 MM</t>
  </si>
  <si>
    <t>DRE-TUB-045</t>
  </si>
  <si>
    <t>SIMPLES PS1 D = 400 MM</t>
  </si>
  <si>
    <t>DRE-TUB-050</t>
  </si>
  <si>
    <t>SIMPLES PS1 D = 500 MM</t>
  </si>
  <si>
    <t>DRE-TUB-055</t>
  </si>
  <si>
    <t>SIMPLES PS1 D = 600 MM</t>
  </si>
  <si>
    <t>DRE-TUB-060</t>
  </si>
  <si>
    <t>ARMADO PA1 D = 300 MM</t>
  </si>
  <si>
    <t>ARMADO PA1 D = 400 MM</t>
  </si>
  <si>
    <t>ARMADO PA1 D = 500 MM</t>
  </si>
  <si>
    <t>DRE-TUB-075</t>
  </si>
  <si>
    <t>ARMADO PA1 D = 600 MM</t>
  </si>
  <si>
    <t>DRE-TUB-080</t>
  </si>
  <si>
    <t>ARMADO PA1 D = 800 MM</t>
  </si>
  <si>
    <t>DRE-TUB-085</t>
  </si>
  <si>
    <t>ARMADO PA1 D = 1000 MM</t>
  </si>
  <si>
    <t>DRE-TUB-090</t>
  </si>
  <si>
    <t>ARMADO PA1 D = 1200 MM</t>
  </si>
  <si>
    <t>DRE-TUB-095</t>
  </si>
  <si>
    <t>ARMADO PA1 D = 1500 MM</t>
  </si>
  <si>
    <t>DRE-TUB-100</t>
  </si>
  <si>
    <t>TUBO DE CONCRETO PARA DRENO SIMPLES OU POROSO, Ø 150 MM</t>
  </si>
  <si>
    <t>EAV-DAM</t>
  </si>
  <si>
    <t>SISTEMA DE EXAUSTÃO, AR CONDICIONADO E VENTILAÇÃO</t>
  </si>
  <si>
    <t>DAMPER DE LÂMINAS OPOSTAS EM AÇO GALVANIZADO, COM BUCHAS DE</t>
  </si>
  <si>
    <t>EAV-DAM-005</t>
  </si>
  <si>
    <t>NYLON, 1000 X 400 MM</t>
  </si>
  <si>
    <t>EAV-DAM-010</t>
  </si>
  <si>
    <t>NYLON 300 X 150 MM</t>
  </si>
  <si>
    <t>EAV-DAM-015</t>
  </si>
  <si>
    <t>NYLON 500 X 300 MM</t>
  </si>
  <si>
    <t>EAV-DAM-020</t>
  </si>
  <si>
    <t>NYLON 700 X 400 MM</t>
  </si>
  <si>
    <t>DIFUSOR DIRECIONAL 1 VIA, EM ALUMÍNIO ANODIZADO, COM REGISTRO E</t>
  </si>
  <si>
    <t>EAV-DIF-005</t>
  </si>
  <si>
    <t>CAIXA PLENUM, 9" X 9"</t>
  </si>
  <si>
    <t>DIFUSOR DIRECIONAL 2 VIAS, EM ALUMÍNIO ANODIZADO, COM REGISTRO,</t>
  </si>
  <si>
    <t>EAV-DIF-010</t>
  </si>
  <si>
    <t>SEM CAIXA PLENUM, 18" X 6"</t>
  </si>
  <si>
    <t>DIFUSOR DIRECIONAL 4 VIAS, EM ALUMÍNIO ANODIZADO, COM REGISTRO E</t>
  </si>
  <si>
    <t>EAV-DIF-015</t>
  </si>
  <si>
    <t>CAIXA PLENUM, 15" X 9"</t>
  </si>
  <si>
    <t>REDE DE DUTOS PARA AR-CONDICIONADO COM CHAPA DE AÇO</t>
  </si>
  <si>
    <t>EAV-DUT-015</t>
  </si>
  <si>
    <t>GALVANIZADA Nº 24, SEM ISOLAMENTO TÉRMICO</t>
  </si>
  <si>
    <t>EAV-DUT-020</t>
  </si>
  <si>
    <t>GALVANIZADA Nº 24, COM ISOLAMENTO TÉRMICO</t>
  </si>
  <si>
    <t>GRELHA PARA INSUFLAÇÃO DE AR, DE DUPLA DEFLEXÃO EM ALUMÍNIO</t>
  </si>
  <si>
    <t>EAV-GRE-005</t>
  </si>
  <si>
    <t>ANODIZADO, COM REGISTRO, 1000 X 300 MM</t>
  </si>
  <si>
    <t>EAV-GRE-010</t>
  </si>
  <si>
    <t>ANODIZADO, COM REGISTRO, 500 X 200 MM</t>
  </si>
  <si>
    <t>EAV-GRE-015</t>
  </si>
  <si>
    <t>ANODIZADO, COM REGISTRO, 800 X 600 MM</t>
  </si>
  <si>
    <t>GRELHA PARA RETORNO DE AR E EXAUSTÃO, EM ALUMÍNIO ANODIZADO,</t>
  </si>
  <si>
    <t>COM REGISTRO, 500 X 400 MM</t>
  </si>
  <si>
    <t>TOMADA DE AR EXTERNO, COMPLETA, COM VENEZIANA, FILTRO G1, DAMPER</t>
  </si>
  <si>
    <t>EAV-TOM-005</t>
  </si>
  <si>
    <t>E TELA 400 X 400 MM</t>
  </si>
  <si>
    <t>EAV-VEN-005</t>
  </si>
  <si>
    <t>VENEZIANA EM ALUMÍNIO ANODIZADO, 1400 X 800 MM</t>
  </si>
  <si>
    <t>VENEZIANA EM ALUMÍNIO ANODIZADO 500 X 300 MM</t>
  </si>
  <si>
    <t>ELE-001</t>
  </si>
  <si>
    <t>INSTALAÇÕES ELÉTRICAS, TELEFÔNICAS E INFRA ESTRUTURA DE CFTV</t>
  </si>
  <si>
    <t>ELE-ANE-005</t>
  </si>
  <si>
    <t>ANEL GUIA PADRÃO TELEMAR AGS-1</t>
  </si>
  <si>
    <t>ELE-ARM-005</t>
  </si>
  <si>
    <t>ARMAÇÃO SECUNADRIA DE 1 ESTRIBO</t>
  </si>
  <si>
    <t>ELE-ATE-005</t>
  </si>
  <si>
    <t>ATERRAMENTO COMPLETO, COM HASTES COPPERWELD 5/8" X 2,40 M</t>
  </si>
  <si>
    <t>ELE-ATE-010</t>
  </si>
  <si>
    <t>TERMINAL PARA ATERRAMENTO, COM PARAFUSO DE APERTO, ESTANHADO</t>
  </si>
  <si>
    <t>CAIXA PRÉ MOLDADA PARA ATERRAMENTO COM TAMPA DE CONCRETO 25</t>
  </si>
  <si>
    <t>ELE-ATE-015</t>
  </si>
  <si>
    <t>X 25 X 50 CM</t>
  </si>
  <si>
    <t>ELE-BLO-005</t>
  </si>
  <si>
    <t>BLOCO BLI-10 PADRÃO TELEMAR</t>
  </si>
  <si>
    <t>ELE-BRÇ-005</t>
  </si>
  <si>
    <t>ABRAÇADEIRA PARA POSTE</t>
  </si>
  <si>
    <t>CABO DE COBRE ISOLAMENTO ANTI-CHAMA, SEÇÃO 1,5 MM2, 450/750 V -</t>
  </si>
  <si>
    <t>ELE-CAB-005</t>
  </si>
  <si>
    <t>FLEXÍVEL</t>
  </si>
  <si>
    <t>ELE-CAB-005.1</t>
  </si>
  <si>
    <t>FLEXÍVEL (BRANCO)</t>
  </si>
  <si>
    <t>ELE-CAB-005.2</t>
  </si>
  <si>
    <t>FLEXÍVEL (PRETO)</t>
  </si>
  <si>
    <t>ELE-CAB-005.3</t>
  </si>
  <si>
    <t>FLEXÍVEL (VERMELHO)</t>
  </si>
  <si>
    <t>ELE-CAB-005.4</t>
  </si>
  <si>
    <t>FLEXÍVEL (CINZA)</t>
  </si>
  <si>
    <t>ELE-CAB-005.5</t>
  </si>
  <si>
    <t>FLEXÍVEL (AZUL CLARO)</t>
  </si>
  <si>
    <t>ELE-CAB-005.6</t>
  </si>
  <si>
    <t>FLEXÍVEL (VERDE)</t>
  </si>
  <si>
    <t>ELE-CAB-005.7</t>
  </si>
  <si>
    <t>FLEXÍVEL (VERDE-AMARELO)</t>
  </si>
  <si>
    <t>ELE-CAB-005.8</t>
  </si>
  <si>
    <t>FLEXÍVEL (AMARELO)</t>
  </si>
  <si>
    <t>ELE-CAB-010</t>
  </si>
  <si>
    <t>CABO DE COBRE ISOLAMENTO ANTI-CHAMA, SEÇÃO 2,5 MM2, 450/750 V -</t>
  </si>
  <si>
    <t>ELE-CAB-010.1</t>
  </si>
  <si>
    <t>ELE-CAB-010.2</t>
  </si>
  <si>
    <t>ELE-CAB-010.3</t>
  </si>
  <si>
    <t>ELE-CAB-010.4</t>
  </si>
  <si>
    <t>ELE-CAB-010.5</t>
  </si>
  <si>
    <t>ELE-CAB-010.6</t>
  </si>
  <si>
    <t>ELE-CAB-010.7</t>
  </si>
  <si>
    <t>ELE-CAB-010.8</t>
  </si>
  <si>
    <t>CABO DE COBRE ISOLAMENTO ANTI-CHAMA, SEÇÃO 4 MM2, 450/750 V -</t>
  </si>
  <si>
    <t>ELE-CAB-015</t>
  </si>
  <si>
    <t>ELE-CAB-015.1</t>
  </si>
  <si>
    <t>ELE-CAB-015.2</t>
  </si>
  <si>
    <t>ELE-CAB-015.3</t>
  </si>
  <si>
    <t>ELE-CAB-015.4</t>
  </si>
  <si>
    <t>ELE-CAB-015.5</t>
  </si>
  <si>
    <t>ELE-CAB-015.6</t>
  </si>
  <si>
    <t>ELE-CAB-015.7</t>
  </si>
  <si>
    <t>ELE-CAB-015.8</t>
  </si>
  <si>
    <t>CABO DE COBRE ISOLAMENTO ANTI-CHAMA, SEÇÃO 6 MM2, 450/750 V -</t>
  </si>
  <si>
    <t>ELE-CAB-020</t>
  </si>
  <si>
    <t>ELE-CAB-020.1</t>
  </si>
  <si>
    <t>ELE-CAB-020.2</t>
  </si>
  <si>
    <t>ELE-CAB-020.3</t>
  </si>
  <si>
    <t>ELE-CAB-020.4</t>
  </si>
  <si>
    <t>ELE-CAB-020.5</t>
  </si>
  <si>
    <t>ELE-CAB-020.6</t>
  </si>
  <si>
    <t>ELE-CAB-020.7</t>
  </si>
  <si>
    <t>ELE-CAB-020.8</t>
  </si>
  <si>
    <t>CABO DE COBRE ISOLAMENTO ANTI-CHAMA, SEÇÃO 10 MM2, 450/750 V -</t>
  </si>
  <si>
    <t>ELE-CAB-025</t>
  </si>
  <si>
    <t>ELE-CAB-025.1</t>
  </si>
  <si>
    <t>ELE-CAB-025.2</t>
  </si>
  <si>
    <t>ELE-CAB-025.3</t>
  </si>
  <si>
    <t>ELE-CAB-025.4</t>
  </si>
  <si>
    <t>ELE-CAB-025.5</t>
  </si>
  <si>
    <t>ELE-CAB-025.6</t>
  </si>
  <si>
    <t>ELE-CAB-025.7</t>
  </si>
  <si>
    <t>ELE-CAB-025.8</t>
  </si>
  <si>
    <t>CABO DE COBRE ISOLAMENTO ANTI-CHAMA, SEÇÃO 16 MM2, 450/750 V -</t>
  </si>
  <si>
    <t>ELE-CAB-030</t>
  </si>
  <si>
    <t>ELE-CAB-030.1</t>
  </si>
  <si>
    <t>ELE-CAB-030.2</t>
  </si>
  <si>
    <t>ELE-CAB-030.3</t>
  </si>
  <si>
    <t>ELE-CAB-030.4</t>
  </si>
  <si>
    <t>ELE-CAB-030.5</t>
  </si>
  <si>
    <t>ELE-CAB-030.6</t>
  </si>
  <si>
    <t>ELE-CAB-030.7</t>
  </si>
  <si>
    <t>ELE-CAB-030.8</t>
  </si>
  <si>
    <t>CABO DE COBRE ISOLAMENTO ANTI-CHAMA, SEÇÃO 25 MM2, 450/750 V -</t>
  </si>
  <si>
    <t>ELE-CAB-035</t>
  </si>
  <si>
    <t>ELE-CAB-035.1</t>
  </si>
  <si>
    <t>ELE-CAB-035.2</t>
  </si>
  <si>
    <t>ELE-CAB-035.3</t>
  </si>
  <si>
    <t>ELE-CAB-035.4</t>
  </si>
  <si>
    <t>ELE-CAB-035.5</t>
  </si>
  <si>
    <t>ELE-CAB-035.6</t>
  </si>
  <si>
    <t>ELE-CAB-035.7</t>
  </si>
  <si>
    <t>ELE-CAB-035.8</t>
  </si>
  <si>
    <t>CABO DE COBRE ISOLAMENTO ANTI-CHAMA, SEÇÃO 35 MM2, 450/750 V -</t>
  </si>
  <si>
    <t>ELE-CAB-040</t>
  </si>
  <si>
    <t>ELE-CAB-040.1</t>
  </si>
  <si>
    <t>ELE-CAB-040.2</t>
  </si>
  <si>
    <t>ELE-CAB-040.3</t>
  </si>
  <si>
    <t>ELE-CAB-040.4</t>
  </si>
  <si>
    <t>16,39</t>
  </si>
  <si>
    <t>ELE-CAB-040.5</t>
  </si>
  <si>
    <t>ELE-CAB-040.6</t>
  </si>
  <si>
    <t>ELE-CAB-040.7</t>
  </si>
  <si>
    <t>ELE-CAB-040.8</t>
  </si>
  <si>
    <t>CABO DE COBRE ISOLAMENTO ANTI-CHAMA, SEÇÃO 50 MM2, 450/750 V -</t>
  </si>
  <si>
    <t>ELE-CAB-045</t>
  </si>
  <si>
    <t>22,86</t>
  </si>
  <si>
    <t>ELE-CAB-045.1</t>
  </si>
  <si>
    <t>ELE-CAB-045.2</t>
  </si>
  <si>
    <t>ELE-CAB-045.3</t>
  </si>
  <si>
    <t>ELE-CAB-045.4</t>
  </si>
  <si>
    <t>ELE-CAB-045.5</t>
  </si>
  <si>
    <t>ELE-CAB-045.6</t>
  </si>
  <si>
    <t>ELE-CAB-045.7</t>
  </si>
  <si>
    <t>ELE-CAB-045.8</t>
  </si>
  <si>
    <t>CABO DE COBRE ISOLAMENTO ANTI-CHAMA, SEÇÃO 70 MM2, 450/750 V -</t>
  </si>
  <si>
    <t>ELE-CAB-050</t>
  </si>
  <si>
    <t>30,43</t>
  </si>
  <si>
    <t>ELE-CAB-050.1</t>
  </si>
  <si>
    <t>ELE-CAB-050.2</t>
  </si>
  <si>
    <t>ELE-CAB-050.3</t>
  </si>
  <si>
    <t>ELE-CAB-050.4</t>
  </si>
  <si>
    <t>ELE-CAB-050.5</t>
  </si>
  <si>
    <t>ELE-CAB-050.6</t>
  </si>
  <si>
    <t>ELE-CAB-050.7</t>
  </si>
  <si>
    <t>ELE-CAB-050.8</t>
  </si>
  <si>
    <t>CABO DE COBRE ISOLAMENTO ANTI-CHAMA, SEÇÃO 95 MM2, 450/750 V -</t>
  </si>
  <si>
    <t>ELE-CAB-055</t>
  </si>
  <si>
    <t>38,33</t>
  </si>
  <si>
    <t>ELE-CAB-055.1</t>
  </si>
  <si>
    <t>ELE-CAB-055.2</t>
  </si>
  <si>
    <t>ELE-CAB-055.3</t>
  </si>
  <si>
    <t>ELE-CAB-055.4</t>
  </si>
  <si>
    <t>ELE-CAB-055.5</t>
  </si>
  <si>
    <t>ELE-CAB-055.6</t>
  </si>
  <si>
    <t>ELE-CAB-055.7</t>
  </si>
  <si>
    <t>ELE-CAB-055.8</t>
  </si>
  <si>
    <t>CABO DE COBRE ISOLAMENTO ANTI-CHAMA, SEÇÃO 120 MM2, 450/750 V -</t>
  </si>
  <si>
    <t>ELE-CAB-060</t>
  </si>
  <si>
    <t>48,07</t>
  </si>
  <si>
    <t>ELE-CAB-060.1</t>
  </si>
  <si>
    <t>ELE-CAB-060.2</t>
  </si>
  <si>
    <t>ELE-CAB-060.3</t>
  </si>
  <si>
    <t>ELE-CAB-060.4</t>
  </si>
  <si>
    <t>ELE-CAB-060.5</t>
  </si>
  <si>
    <t>ELE-CAB-060.6</t>
  </si>
  <si>
    <t>ELE-CAB-060.7</t>
  </si>
  <si>
    <t>ELE-CAB-060.8</t>
  </si>
  <si>
    <t>48,08</t>
  </si>
  <si>
    <t>CABO DE COBRE ISOLAMENTO ANTI-CHAMA, SEÇÃO 150 MM2, 450/750 V -</t>
  </si>
  <si>
    <t>ELE-CAB-065</t>
  </si>
  <si>
    <t>58,47</t>
  </si>
  <si>
    <t>ELE-CAB-065.1</t>
  </si>
  <si>
    <t>ELE-CAB-065.2</t>
  </si>
  <si>
    <t>ELE-CAB-065.3</t>
  </si>
  <si>
    <t>ELE-CAB-065.4</t>
  </si>
  <si>
    <t>ELE-CAB-065.5</t>
  </si>
  <si>
    <t>ELE-CAB-065.6</t>
  </si>
  <si>
    <t>ELE-CAB-065.7</t>
  </si>
  <si>
    <t>ELE-CAB-065.8</t>
  </si>
  <si>
    <t>CABO DE COBRE ISOLAMENTO ANTI-CHAMA, SEÇÃO 185 MM2, 450/750 V -</t>
  </si>
  <si>
    <t>ELE-CAB-070</t>
  </si>
  <si>
    <t>73,86</t>
  </si>
  <si>
    <t>ELE-CAB-070.2</t>
  </si>
  <si>
    <t>CABO DE COBRE ISOLAMENTO ANTI-CHAMA, SEÇÃO 240 MM2, 450/750 V -</t>
  </si>
  <si>
    <t>ELE-CAB-075</t>
  </si>
  <si>
    <t>94,97</t>
  </si>
  <si>
    <t>ELE-CAB-075.2</t>
  </si>
  <si>
    <t>CABO DE COBRE ISOLAMENTO ANTI-CHAMA, SEÇÃO 1,5 MM2, 0,6/1KV (1</t>
  </si>
  <si>
    <t>ELE-CAB-080</t>
  </si>
  <si>
    <t>3,70</t>
  </si>
  <si>
    <t>CONDUTOR) TP - FLEXÍVEL</t>
  </si>
  <si>
    <t>ELE-CAB-080.1</t>
  </si>
  <si>
    <t>CONDUTOR) TP - FLEXÍVEL (BRANCO)</t>
  </si>
  <si>
    <t>ELE-CAB-080.2</t>
  </si>
  <si>
    <t>CONDUTOR) TP - FLEXÍVEL (PRETO)</t>
  </si>
  <si>
    <t>ELE-CAB-080.3</t>
  </si>
  <si>
    <t>CONDUTOR) TP - FLEXÍVEL (VERMELHO)</t>
  </si>
  <si>
    <t>ELE-CAB-080.4</t>
  </si>
  <si>
    <t>CONDUTOR) TP - FLEXÍVEL (CINZA)</t>
  </si>
  <si>
    <t>ELE-CAB-080.5</t>
  </si>
  <si>
    <t>CONDUTOR) TP - FLEXÍVEL (AZUL CLARO)</t>
  </si>
  <si>
    <t>ELE-CAB-080.6</t>
  </si>
  <si>
    <t>CONDUTOR) TP - FLEXÍVEL (VERDE)</t>
  </si>
  <si>
    <t>CABO DE COBRE ISOLAMENTO ANTI-CHAMA, SEÇÃO 2,5 MM2, 0,6/1KV (1</t>
  </si>
  <si>
    <t>ELE-CAB-085</t>
  </si>
  <si>
    <t>4,74</t>
  </si>
  <si>
    <t>ELE-CAB-085.1</t>
  </si>
  <si>
    <t>ELE-CAB-085.2</t>
  </si>
  <si>
    <t>ELE-CAB-085.3</t>
  </si>
  <si>
    <t>ELE-CAB-085.4</t>
  </si>
  <si>
    <t>ELE-CAB-085.5</t>
  </si>
  <si>
    <t>ELE-CAB-085.6</t>
  </si>
  <si>
    <t>CABO DE COBRE ISOLAMENTO ANTI-CHAMA, SEÇÃO 4 MM2, 0,6/1KV (1</t>
  </si>
  <si>
    <t>ELE-CAB-090</t>
  </si>
  <si>
    <t>5,38</t>
  </si>
  <si>
    <t>ELE-CAB-090.1</t>
  </si>
  <si>
    <t>ELE-CAB-090.2</t>
  </si>
  <si>
    <t>ELE-CAB-090.3</t>
  </si>
  <si>
    <t>ELE-CAB-090.4</t>
  </si>
  <si>
    <t>ELE-CAB-090.5</t>
  </si>
  <si>
    <t>ELE-CAB-090.6</t>
  </si>
  <si>
    <t>CABO DE COBRE ISOLAMENTO ANTI-CHAMA, SEÇÃO 6 MM2, 0,6/1KV (1</t>
  </si>
  <si>
    <t>ELE-CAB-095</t>
  </si>
  <si>
    <t>6,16</t>
  </si>
  <si>
    <t>ELE-CAB-095.1</t>
  </si>
  <si>
    <t>ELE-CAB-095.2</t>
  </si>
  <si>
    <t>ELE-CAB-095.3</t>
  </si>
  <si>
    <t>ELE-CAB-095.4</t>
  </si>
  <si>
    <t>ELE-CAB-095.5</t>
  </si>
  <si>
    <t>ELE-CAB-095.6</t>
  </si>
  <si>
    <t>CABO DE COBRE ISOLAMENTO ANTI-CHAMA, SEÇÃO 10 MM2, 0,6/1KV (1</t>
  </si>
  <si>
    <t>ELE-CAB-100</t>
  </si>
  <si>
    <t>7,84</t>
  </si>
  <si>
    <t>ELE-CAB-100.1</t>
  </si>
  <si>
    <t>ELE-CAB-100.2</t>
  </si>
  <si>
    <t>ELE-CAB-100.3</t>
  </si>
  <si>
    <t>ELE-CAB-100.4</t>
  </si>
  <si>
    <t>ELE-CAB-100.5</t>
  </si>
  <si>
    <t>ELE-CAB-100.6</t>
  </si>
  <si>
    <t>CABO DE COBRE ISOLAMENTO ANTI-CHAMA, SEÇÃO 16 MM2, 0,6/1KV (1</t>
  </si>
  <si>
    <t>ELE-CAB-105</t>
  </si>
  <si>
    <t>10,40</t>
  </si>
  <si>
    <t>ELE-CAB-105.1</t>
  </si>
  <si>
    <t>ELE-CAB-105.2</t>
  </si>
  <si>
    <t>ELE-CAB-105.3</t>
  </si>
  <si>
    <t>ELE-CAB-105.4</t>
  </si>
  <si>
    <t>ELE-CAB-105.5</t>
  </si>
  <si>
    <t>ELE-CAB-105.6</t>
  </si>
  <si>
    <t>10,41</t>
  </si>
  <si>
    <t>CABO DE COBRE ISOLAMENTO ANTI-CHAMA, SEÇÃO 25 MM2, 0,6/1KV (1</t>
  </si>
  <si>
    <t>ELE-CAB-110</t>
  </si>
  <si>
    <t>13,94</t>
  </si>
  <si>
    <t>ELE-CAB-110.1</t>
  </si>
  <si>
    <t>ELE-CAB-110.2</t>
  </si>
  <si>
    <t>ELE-CAB-110.3</t>
  </si>
  <si>
    <t>ELE-CAB-110.4</t>
  </si>
  <si>
    <t>ELE-CAB-110.5</t>
  </si>
  <si>
    <t>ELE-CAB-110.6</t>
  </si>
  <si>
    <t>CABO DE COBRE ISOLAMENTO ANTI-CHAMA, SEÇÃO 35 MM2, 0,6/1KV (1</t>
  </si>
  <si>
    <t>ELE-CAB-115</t>
  </si>
  <si>
    <t>17,99</t>
  </si>
  <si>
    <t>ELE-CAB-115.1</t>
  </si>
  <si>
    <t>ELE-CAB-115.2</t>
  </si>
  <si>
    <t>ELE-CAB-115.3</t>
  </si>
  <si>
    <t>ELE-CAB-115.4</t>
  </si>
  <si>
    <t>ELE-CAB-115.5</t>
  </si>
  <si>
    <t>ELE-CAB-115.6</t>
  </si>
  <si>
    <t>CABO DE COBRE ISOLAMENTO ANTI-CHAMA, SEÇÃO 50 MM2, 0,6/1KV (1</t>
  </si>
  <si>
    <t>ELE-CAB-120</t>
  </si>
  <si>
    <t>25,07</t>
  </si>
  <si>
    <t>ELE-CAB-120.1</t>
  </si>
  <si>
    <t>ELE-CAB-120.2</t>
  </si>
  <si>
    <t>ELE-CAB-120.3</t>
  </si>
  <si>
    <t>ELE-CAB-120.4</t>
  </si>
  <si>
    <t>ELE-CAB-120.5</t>
  </si>
  <si>
    <t>ELE-CAB-120.6</t>
  </si>
  <si>
    <t>CABO DE COBRE ISOLAMENTO ANTI-CHAMA, SEÇÃO 70 MM2, 0,6/1KV (1</t>
  </si>
  <si>
    <t>ELE-CAB-125</t>
  </si>
  <si>
    <t>32,49</t>
  </si>
  <si>
    <t>ELE-CAB-125.1</t>
  </si>
  <si>
    <t>ELE-CAB-125.2</t>
  </si>
  <si>
    <t>ELE-CAB-125.3</t>
  </si>
  <si>
    <t>ELE-CAB-125.4</t>
  </si>
  <si>
    <t>ELE-CAB-125.5</t>
  </si>
  <si>
    <t>ELE-CAB-125.6</t>
  </si>
  <si>
    <t>CABO DE COBRE ISOLAMENTO ANTI-CHAMA, SEÇÃO 95 MM2, 0,6/1KV (1</t>
  </si>
  <si>
    <t>ELE-CAB-130</t>
  </si>
  <si>
    <t>42,35</t>
  </si>
  <si>
    <t>ELE-CAB-130.1</t>
  </si>
  <si>
    <t>ELE-CAB-130.2</t>
  </si>
  <si>
    <t>ELE-CAB-130.3</t>
  </si>
  <si>
    <t>ELE-CAB-130.4</t>
  </si>
  <si>
    <t>ELE-CAB-130.5</t>
  </si>
  <si>
    <t>ELE-CAB-130.6</t>
  </si>
  <si>
    <t>CABO DE COBRE ISOLAMENTO ANTI-CHAMA, SEÇÃO 120 MM2, 0,6/1KV (1</t>
  </si>
  <si>
    <t>ELE-CAB-135</t>
  </si>
  <si>
    <t>50,13</t>
  </si>
  <si>
    <t>ELE-CAB-135.1</t>
  </si>
  <si>
    <t>ELE-CAB-135.2</t>
  </si>
  <si>
    <t>ELE-CAB-135.3</t>
  </si>
  <si>
    <t>ELE-CAB-135.4</t>
  </si>
  <si>
    <t>ELE-CAB-135.5</t>
  </si>
  <si>
    <t>ELE-CAB-135.6</t>
  </si>
  <si>
    <t>CABO DE COBRE ISOLAMENTO ANTI-CHAMA, SEÇÃO 150 MM2, 0,6/1KV (1</t>
  </si>
  <si>
    <t>ELE-CAB-140</t>
  </si>
  <si>
    <t>63,28</t>
  </si>
  <si>
    <t>ELE-CAB-140.1</t>
  </si>
  <si>
    <t>ELE-CAB-140.2</t>
  </si>
  <si>
    <t>ELE-CAB-140.3</t>
  </si>
  <si>
    <t>ELE-CAB-140.4</t>
  </si>
  <si>
    <t>ELE-CAB-140.5</t>
  </si>
  <si>
    <t>ELE-CAB-140.6</t>
  </si>
  <si>
    <t>CABO DE COBRE ISOLAMENTO ANTI-CHAMA, SEÇÃO 185 MM2, 0,6/1KV (1</t>
  </si>
  <si>
    <t>ELE-CAB-145</t>
  </si>
  <si>
    <t>78,69</t>
  </si>
  <si>
    <t>ELE-CAB-145.1</t>
  </si>
  <si>
    <t>ELE-CAB-145.2</t>
  </si>
  <si>
    <t>ELE-CAB-145.3</t>
  </si>
  <si>
    <t>ELE-CAB-145.4</t>
  </si>
  <si>
    <t>ELE-CAB-145.5</t>
  </si>
  <si>
    <t>ELE-CAB-145.6</t>
  </si>
  <si>
    <t>CABO DE COBRE ISOLAMENTO ANTI-CHAMA, SEÇÃO 240 MM2, 0,6/1KV (1</t>
  </si>
  <si>
    <t>ELE-CAB-150</t>
  </si>
  <si>
    <t>104,34</t>
  </si>
  <si>
    <t>ELE-CAB-150.1</t>
  </si>
  <si>
    <t>ELE-CAB-150.2</t>
  </si>
  <si>
    <t>ELE-CAB-150.3</t>
  </si>
  <si>
    <t>ELE-CAB-150.4</t>
  </si>
  <si>
    <t>ELE-CAB-150.5</t>
  </si>
  <si>
    <t>ELE-CAB-150.6</t>
  </si>
  <si>
    <t>ELE-CAB-160</t>
  </si>
  <si>
    <t>CABO TELEFÔNICO CI 50.20</t>
  </si>
  <si>
    <t>ELE-CAB-165</t>
  </si>
  <si>
    <t>CABO TELEFÔNICO CI 50.30</t>
  </si>
  <si>
    <t>CABO TELEFÔNICO CI 50.50</t>
  </si>
  <si>
    <t>ELE-CAB-175</t>
  </si>
  <si>
    <t>CABO TELEFÔNICO CI 50.100</t>
  </si>
  <si>
    <t>ELE-CAB-180</t>
  </si>
  <si>
    <t>CABO TELEFÔNICO CCE-APL-50.2</t>
  </si>
  <si>
    <t>ELE-CAB-185</t>
  </si>
  <si>
    <t>CABO TELEFÔNICO CCE-APL-50.3</t>
  </si>
  <si>
    <t>ELE-CAB-190</t>
  </si>
  <si>
    <t>CABO TELEFÔNICO CCE-APL-50.4</t>
  </si>
  <si>
    <t>ELE-CAB-195</t>
  </si>
  <si>
    <t>CABO TELEFÔNICO CCE-APL-50.5</t>
  </si>
  <si>
    <t>ELE-CAB-200</t>
  </si>
  <si>
    <t>CABO TELEFÔNICO CCE-APL-50.6</t>
  </si>
  <si>
    <t>ELE-CAB-205</t>
  </si>
  <si>
    <t>CABO TELEFÔNICO CTP-APL-5N 50.10</t>
  </si>
  <si>
    <t>ELE-CAB-210</t>
  </si>
  <si>
    <t>CABO TELEFÔNICO CTP-APL-5N 50.20</t>
  </si>
  <si>
    <t>ELE-CAB-215</t>
  </si>
  <si>
    <t>CABO TELEFÔNICO CTP-APL-5N 50.30</t>
  </si>
  <si>
    <t>ELE-CAB-220</t>
  </si>
  <si>
    <t>CABO TELEFÔNICO CTP-APL-5N 50.50</t>
  </si>
  <si>
    <t>ELE-CAB-225</t>
  </si>
  <si>
    <t>CABO TELEFÔNICO CTP-APL-5N 50.100</t>
  </si>
  <si>
    <t>CABO ISOLADO EM TERMOPLÁSTICO NÃO HALOGENADO, SEÇÃO 1,5 MM² -</t>
  </si>
  <si>
    <t>ELE-CAB-230</t>
  </si>
  <si>
    <t>3,60</t>
  </si>
  <si>
    <t>450/750 V - 70°C - FLEXÍVEL (NBR 13248)</t>
  </si>
  <si>
    <t>ELE-CAB-230.2</t>
  </si>
  <si>
    <t>450/750 V - 70°C - FLEXÍVEL (NBR 13248) (PRETO)</t>
  </si>
  <si>
    <t>ELE-CAB-230.3</t>
  </si>
  <si>
    <t>450/750 V - 70°C - FLEXÍVEL (NBR 13248) (VERMELHO)</t>
  </si>
  <si>
    <t>ELE-CAB-230.5</t>
  </si>
  <si>
    <t>450/750 V - 70°C - FLEXÍVEL (NBR 13248) (AZUL CLARO)</t>
  </si>
  <si>
    <t>ELE-CAB-230.7</t>
  </si>
  <si>
    <t>450/750 V - 70°C - FLEXÍVEL (NBR 13248) (VERDE-AMARELO)</t>
  </si>
  <si>
    <t>CABO ISOLADO EM TERMOPLÁSTICO NÃO HALOGENADO, SEÇÃO 2,5 MM² -</t>
  </si>
  <si>
    <t>ELE-CAB-235</t>
  </si>
  <si>
    <t>4,33</t>
  </si>
  <si>
    <t>ELE-CAB-235.2</t>
  </si>
  <si>
    <t>ELE-CAB-235.3</t>
  </si>
  <si>
    <t>ELE-CAB-235.5</t>
  </si>
  <si>
    <t>ELE-CAB-235.7</t>
  </si>
  <si>
    <t>CABO ISOLADO EM TERMOPLÁSTICO NÃO HALOGENADO, SEÇÃO 4 MM² -</t>
  </si>
  <si>
    <t>ELE-CAB-240</t>
  </si>
  <si>
    <t>5,28</t>
  </si>
  <si>
    <t>ELE-CAB-240.2</t>
  </si>
  <si>
    <t>ELE-CAB-240.3</t>
  </si>
  <si>
    <t>ELE-CAB-240.5</t>
  </si>
  <si>
    <t>ELE-CAB-240.7</t>
  </si>
  <si>
    <t>CABO ISOLADO EM TERMOPLÁSTICO NÃO HALOGENADO, SEÇÃO 6 MM² -</t>
  </si>
  <si>
    <t>ELE-CAB-245</t>
  </si>
  <si>
    <t>6,44</t>
  </si>
  <si>
    <t>ELE-CAB-245.2</t>
  </si>
  <si>
    <t>ELE-CAB-245.3</t>
  </si>
  <si>
    <t>ELE-CAB-245.5</t>
  </si>
  <si>
    <t>ELE-CAB-245.7</t>
  </si>
  <si>
    <t>ELE-CAB-250</t>
  </si>
  <si>
    <t>CABO ISOLADO EM TERMOPLÁSTICO NÃO HALOGENADO, SEÇÃO 10 MM² -</t>
  </si>
  <si>
    <t>8,50</t>
  </si>
  <si>
    <t>ELE-CAB-250.2</t>
  </si>
  <si>
    <t>ELE-CAB-250.3</t>
  </si>
  <si>
    <t>ELE-CAB-250.5</t>
  </si>
  <si>
    <t>ELE-CAB-250.6</t>
  </si>
  <si>
    <t>450/750 V - 70°C - FLEXÍVEL (NBR 13248) (VERDE)</t>
  </si>
  <si>
    <t>ELE-CAB-255</t>
  </si>
  <si>
    <t>CABO ISOLADO EM TERMOPLÁSTICO NÃO HALOGENADO, SEÇÃO 16 MM² -</t>
  </si>
  <si>
    <t>11,46</t>
  </si>
  <si>
    <t>ELE-CAB-255.2</t>
  </si>
  <si>
    <t>ELE-CAB-255.3</t>
  </si>
  <si>
    <t>ELE-CAB-255.5</t>
  </si>
  <si>
    <t>ELE-CAB-255.6</t>
  </si>
  <si>
    <t>CABO ISOLADO EM TERMOPLÁSTICO NÃO HALOGENADO, SEÇÃO 25 MM² -</t>
  </si>
  <si>
    <t>ELE-CAB-260</t>
  </si>
  <si>
    <t>15,02</t>
  </si>
  <si>
    <t>ELE-CAB-260.2</t>
  </si>
  <si>
    <t>ELE-CAB-260.3</t>
  </si>
  <si>
    <t>ELE-CAB-260.5</t>
  </si>
  <si>
    <t>ELE-CAB-260.6</t>
  </si>
  <si>
    <t>CABO ISOLADO EM TERMOPLÁSTICO NÃO HALOGENADO, SEÇÃO 35 MM² -</t>
  </si>
  <si>
    <t>ELE-CAB-265</t>
  </si>
  <si>
    <t>20,05</t>
  </si>
  <si>
    <t>ELE-CAB-265.2</t>
  </si>
  <si>
    <t>ELE-CAB-265.3</t>
  </si>
  <si>
    <t>ELE-CAB-265.5</t>
  </si>
  <si>
    <t>ELE-CAB-265.6</t>
  </si>
  <si>
    <t>CABO ISOLADO EM EPR NÃO HALOGENADO, SEÇÃO 1,5 MM² - 0,6/1 KV -</t>
  </si>
  <si>
    <t>ELE-CAB-270</t>
  </si>
  <si>
    <t>90°C - FLEXÍVEL (NBR 13248)</t>
  </si>
  <si>
    <t>ELE-CAB-270.2</t>
  </si>
  <si>
    <t>3,50</t>
  </si>
  <si>
    <t>90°C - FLEXÍVEL (NBR 13248) (PRETO)</t>
  </si>
  <si>
    <t>ELE-CAB-270.5</t>
  </si>
  <si>
    <t>90°C - FLEXÍVEL (NBR 13248) (AZUL CLARO)</t>
  </si>
  <si>
    <t>CABO ISOLADO EM EPR NÃO HALOGENADO, SEÇÃO 2,5 MM² - 0,6/1 KV -</t>
  </si>
  <si>
    <t>ELE-CAB-275</t>
  </si>
  <si>
    <t>4,16</t>
  </si>
  <si>
    <t>ELE-CAB-275.2</t>
  </si>
  <si>
    <t>ELE-CAB-275.5</t>
  </si>
  <si>
    <t>CABO ISOLADO EM EPR NÃO HALOGENADO, SEÇÃO 4 MM² - 0,6/1 KV - 90°C</t>
  </si>
  <si>
    <t>ELE-CAB-280</t>
  </si>
  <si>
    <t>5,07</t>
  </si>
  <si>
    <t>- FLEXÍVEL (NBR 13248)</t>
  </si>
  <si>
    <t>ELE-CAB-280.2</t>
  </si>
  <si>
    <t>- FLEXÍVEL (NBR 13248) (PRETO)</t>
  </si>
  <si>
    <t>ELE-CAB-280.5</t>
  </si>
  <si>
    <t>- FLEXÍVEL (NBR 13248) (AZUL CLARO)</t>
  </si>
  <si>
    <t>ELE-CAB-285</t>
  </si>
  <si>
    <t>CABO ISOLADO EM EPR NÃO HALOGENADO, SEÇÃO 6 MM² - 0,6/1 KV - 90°C</t>
  </si>
  <si>
    <t>6,05</t>
  </si>
  <si>
    <t>ELE-CAB-285.2</t>
  </si>
  <si>
    <t>ELE-CAB-285.5</t>
  </si>
  <si>
    <t>CABO ISOLADO EM EPR NÃO HALOGENADO, SEÇÃO 10 MM² - 0,6/1 KV -</t>
  </si>
  <si>
    <t>ELE-CAB-290</t>
  </si>
  <si>
    <t>7,85</t>
  </si>
  <si>
    <t>ELE-CAB-290.2</t>
  </si>
  <si>
    <t>ELE-CAB-290.5</t>
  </si>
  <si>
    <t>CABO ISOLADO EM EPR NÃO HALOGENADO, SEÇÃO 16 MM² - 0,6/1 KV -</t>
  </si>
  <si>
    <t>ELE-CAB-295</t>
  </si>
  <si>
    <t>10,58</t>
  </si>
  <si>
    <t>ELE-CAB-295.2</t>
  </si>
  <si>
    <t>ELE-CAB-295.5</t>
  </si>
  <si>
    <t>CABO ISOLADO EM EPR NÃO HALOGENADO, SEÇÃO 25 MM² - 0,6/1 KV -</t>
  </si>
  <si>
    <t>ELE-CAB-300</t>
  </si>
  <si>
    <t>14,09</t>
  </si>
  <si>
    <t>ELE-CAB-300.2</t>
  </si>
  <si>
    <t>ELE-CAB-300.5</t>
  </si>
  <si>
    <t>CABO ISOLADO EM EPR NÃO HALOGENADO, SEÇÃO 35 MM² - 0,6/1 KV -</t>
  </si>
  <si>
    <t>ELE-CAB-305</t>
  </si>
  <si>
    <t>18,29</t>
  </si>
  <si>
    <t>ELE-CAB-305.2</t>
  </si>
  <si>
    <t>ELE-CAB-305.5</t>
  </si>
  <si>
    <t>CABO ISOLADO EM EPR NÃO HALOGENADO, SEÇÃO 50 MM² - 0,6/1 KV -</t>
  </si>
  <si>
    <t>ELE-CAB-310</t>
  </si>
  <si>
    <t>26,78</t>
  </si>
  <si>
    <t>ELE-CAB-310.2</t>
  </si>
  <si>
    <t>ELE-CAB-310.5</t>
  </si>
  <si>
    <t>CABO ISOLADO EM EPR NÃO HALOGENADO, SEÇÃO 70 MM² - 0,6/1 KV -</t>
  </si>
  <si>
    <t>ELE-CAB-315</t>
  </si>
  <si>
    <t>37,59</t>
  </si>
  <si>
    <t>ELE-CAB-315.2</t>
  </si>
  <si>
    <t>ELE-CAB-315.5</t>
  </si>
  <si>
    <t>CABO ISOLADO EM EPR NÃO HALOGENADO, SEÇÃO 90 MM² - 0,6/1 KV -</t>
  </si>
  <si>
    <t>ELE-CAB-320</t>
  </si>
  <si>
    <t>44,87</t>
  </si>
  <si>
    <t>ELE-CAB-320.2</t>
  </si>
  <si>
    <t>ELE-CAB-320.5</t>
  </si>
  <si>
    <t>90°C - FLEXÍVEL (NBR 13248) 9AZUL CLARO)</t>
  </si>
  <si>
    <t>CABO ISOLADO EM EPR NÃO HALOGENADO, SEÇÃO 120 MM² - 0,6/1 KV -</t>
  </si>
  <si>
    <t>ELE-CAB-325</t>
  </si>
  <si>
    <t>56,95</t>
  </si>
  <si>
    <t>ELE-CAB-325.2</t>
  </si>
  <si>
    <t>ELE-CAB-325.5</t>
  </si>
  <si>
    <t>CABO ISOLADO EM EPR NÃO HALOGENADO, SEÇÃO 150 MM² - 0,6/1 KV -</t>
  </si>
  <si>
    <t>ELE-CAB-330</t>
  </si>
  <si>
    <t>70,40</t>
  </si>
  <si>
    <t>ELE-CAB-330.2</t>
  </si>
  <si>
    <t>ELE-CAB-330.5</t>
  </si>
  <si>
    <t>CABO ISOLADO EM EPR NÃO HALOGENADO, SEÇÃO 185 MM² - 0,6/1 KV -</t>
  </si>
  <si>
    <t>ELE-CAB-335</t>
  </si>
  <si>
    <t>89,96</t>
  </si>
  <si>
    <t>ELE-CAB-335.2</t>
  </si>
  <si>
    <t>ELE-CAB-335.5</t>
  </si>
  <si>
    <t>CABO ISOLADO EM EPR NÃO HALOGENADO, SEÇÃO 240 MM² - 0,6/1 KV -</t>
  </si>
  <si>
    <t>ELE-CAB-340</t>
  </si>
  <si>
    <t>114,57</t>
  </si>
  <si>
    <t>ELE-CAB-340.2</t>
  </si>
  <si>
    <t>ELE-CAB-340.5</t>
  </si>
  <si>
    <t>CABO ISOLADO EM EPR NÃO HALOGENADO, SEÇÃO 300 MM² - 0,6/1 KV -</t>
  </si>
  <si>
    <t>ELE-CAB-345</t>
  </si>
  <si>
    <t>137,08</t>
  </si>
  <si>
    <t>ELE-CAB-345.2</t>
  </si>
  <si>
    <t>ELE-CAB-345.5</t>
  </si>
  <si>
    <t>CABO ISOLADO EM EPR NÃO HALOGENADO, SEÇÃO 400 MM² - 0,6/1 KV -</t>
  </si>
  <si>
    <t>ELE-CAB-350</t>
  </si>
  <si>
    <t>189,13</t>
  </si>
  <si>
    <t>ELE-CAB-350.2</t>
  </si>
  <si>
    <t>ELE-CAB-350.5</t>
  </si>
  <si>
    <t>CABO ISOLADO EM EPR NÃO HALOGENADO, SEÇÃO 500 MM² - 0,6/1 KV -</t>
  </si>
  <si>
    <t>ELE-CAB-355</t>
  </si>
  <si>
    <t>235,66</t>
  </si>
  <si>
    <t>ELE-CAB-355.2</t>
  </si>
  <si>
    <t>ELE-CAB-355.5</t>
  </si>
  <si>
    <t>ELE-CAL-005</t>
  </si>
  <si>
    <t>ELETROCALHA LISA GALVANIZADA ELETROLÍTICA CHAPA 14 - 100 X 50 MM</t>
  </si>
  <si>
    <t>54,34</t>
  </si>
  <si>
    <t>COM TAMPA, INCLUSIVE CONEXÃO</t>
  </si>
  <si>
    <t>ELE-CAL-010</t>
  </si>
  <si>
    <t>ELETROCALHA LISA GALVANIZADA ELETROLÍTICA CHAPA 14 - 150 X 50 MM</t>
  </si>
  <si>
    <t>74,37</t>
  </si>
  <si>
    <t>ELETROCALHA LISA GALVANIZADA ELETROLÍTICA CHAPA 14 - 200 X 50 MM</t>
  </si>
  <si>
    <t>ELE-CAL-015</t>
  </si>
  <si>
    <t>88,28</t>
  </si>
  <si>
    <t>ELETROCALHA LISA GALVANIZADA ELETROLÍTICA CHAPA 14 - 300 X 50 MM</t>
  </si>
  <si>
    <t>ELE-CAL-020</t>
  </si>
  <si>
    <t>99,80</t>
  </si>
  <si>
    <t>ELETROCALHA LISA GALVANIZADA ELETROLÍTICA CHAPA 14 - 150 X 100 MM</t>
  </si>
  <si>
    <t>ELE-CAL-025</t>
  </si>
  <si>
    <t>85,27</t>
  </si>
  <si>
    <t>ELETROCALHA LISA GALVANIZADA ELETROLÍTICA CHAPA 14 - 200 X 100 MM</t>
  </si>
  <si>
    <t>ELE-CAL-030</t>
  </si>
  <si>
    <t>96,46</t>
  </si>
  <si>
    <t>ELETROCALHA LISA GALVANIZADA ELETROLÍTICA CHAPA 14 - 300 X 100 MM</t>
  </si>
  <si>
    <t>ELE-CAL-035</t>
  </si>
  <si>
    <t>118,53</t>
  </si>
  <si>
    <t>ELETROCALHA LISA GALVANIZADA ELETROLÍTICA CHAPA 14 - 400 X 100 MM</t>
  </si>
  <si>
    <t>ELE-CAL-040</t>
  </si>
  <si>
    <t>137,98</t>
  </si>
  <si>
    <t>ELETROCALHA PERFURADA GALVANIZADA ELETROLÍTICA CHAPA 14 - 100 X 50</t>
  </si>
  <si>
    <t>ELE-CAL-045</t>
  </si>
  <si>
    <t>MM COM TAMPA, INCLUSIVE CONEXÃO</t>
  </si>
  <si>
    <t>54,80</t>
  </si>
  <si>
    <t>ELETROCALHA PERFURADA GALVANIZADA ELETROLÍTICA CHAPA 14 - 150 X 50</t>
  </si>
  <si>
    <t>ELE-CAL-050</t>
  </si>
  <si>
    <t>75,81</t>
  </si>
  <si>
    <t>ELETROCALHA PERFURADA GALVANIZADA ELETROLÍTICA CHAPA 14 - 200 X 50</t>
  </si>
  <si>
    <t>ELE-CAL-055</t>
  </si>
  <si>
    <t>81,55</t>
  </si>
  <si>
    <t>ELETROCALHA PERFURADA GALVANIZADA ELETROLÍTICA CHAPA 14 - 300 X 50</t>
  </si>
  <si>
    <t>ELE-CAL-060</t>
  </si>
  <si>
    <t>101,50</t>
  </si>
  <si>
    <t>ELETROCALHA PERFURADA GALVANIZADA ELETROLÍTICA CHAPA 14 - 150 X</t>
  </si>
  <si>
    <t>ELE-CAL-065</t>
  </si>
  <si>
    <t>86,71</t>
  </si>
  <si>
    <t>100 MM COM TAMPA, INCLUSIVE CONEXÃO</t>
  </si>
  <si>
    <t>ELETROCALHA PERFURADA GALVANIZADA ELETROLÍTICA CHAPA 14 - 200 X</t>
  </si>
  <si>
    <t>ELE-CAL-070</t>
  </si>
  <si>
    <t>98,09</t>
  </si>
  <si>
    <t>ELETROCALHA PERFURADA GALVANIZADA ELETROLÍTICA CHAPA 14 - 300 X</t>
  </si>
  <si>
    <t>ELE-CAL-075</t>
  </si>
  <si>
    <t>120,60</t>
  </si>
  <si>
    <t>ELETROCALHA PERFURADA GALVANIZADA ELETROLÍTICA CHAPA 14 - 400 X</t>
  </si>
  <si>
    <t>ELE-CAL-080</t>
  </si>
  <si>
    <t>185,59</t>
  </si>
  <si>
    <t>ELE-CAM-005</t>
  </si>
  <si>
    <t>BOTÃO DE CAMPAINHA, 1 TECLA</t>
  </si>
  <si>
    <t>16,08</t>
  </si>
  <si>
    <t>ELE-CAM-010</t>
  </si>
  <si>
    <t>CAMPAINHA DE SOBREPOR (SINCRONSOM 117)</t>
  </si>
  <si>
    <t>100,93</t>
  </si>
  <si>
    <t>ELE-CAM-011</t>
  </si>
  <si>
    <t>CAMPAINHA DE EMBUTIR EM CAIXA 2 X 4”, DO TIPO CIGARRA, 127V</t>
  </si>
  <si>
    <t>42,79</t>
  </si>
  <si>
    <t>ELE-CAM-015</t>
  </si>
  <si>
    <t>PULSADOR PARA CAMPAINHA (SINO GRAVADO)</t>
  </si>
  <si>
    <t>7,63</t>
  </si>
  <si>
    <t>ELE-CAM-016</t>
  </si>
  <si>
    <t>PULSADOR PARA CAMPAINHA 2A - 250V</t>
  </si>
  <si>
    <t>28,44</t>
  </si>
  <si>
    <t>CANALETA EM PVC PARA INSTALAÇÃO ELÉTRICA APARENTE, INCLUSIVE</t>
  </si>
  <si>
    <t>ELE-CAN-005</t>
  </si>
  <si>
    <t>5,78</t>
  </si>
  <si>
    <t>CONEXÕES, DIMENSÕES 20 X 10 MM</t>
  </si>
  <si>
    <t>ELE-CAN-010</t>
  </si>
  <si>
    <t>13,86</t>
  </si>
  <si>
    <t>CONEXÕES, DIMENSÕES 50 X 20 MM</t>
  </si>
  <si>
    <t>ELE-CAV-005</t>
  </si>
  <si>
    <t>ABRIGO PARA CAVALETE EM ALVENARIA, DIMENSÕES 0,65 X 0,85 X 0,30</t>
  </si>
  <si>
    <t>ELE-CBÇ - 005</t>
  </si>
  <si>
    <t>CABEÇOTE DE ALUMINIO 1"</t>
  </si>
  <si>
    <t>ELE-CBÇ - 010</t>
  </si>
  <si>
    <t>CABEÇOTE DE ALUMINIO 1 1/4"</t>
  </si>
  <si>
    <t>ELE-CBÇ - 015</t>
  </si>
  <si>
    <t>CABEÇOTE DE ALUMINIO 1 1/2"</t>
  </si>
  <si>
    <t>ELE-CHA-005</t>
  </si>
  <si>
    <t>CHAVE MAGNÉTICA 110/220V, IN:30 A</t>
  </si>
  <si>
    <t>ELE-CHA-010</t>
  </si>
  <si>
    <t>CHAVE MAGNÉTICA 110/220V, IN:50 A</t>
  </si>
  <si>
    <t>ELE-CHA-015</t>
  </si>
  <si>
    <t>CHAVE MAGNÉTICA 110/220V, IN:2X 30A</t>
  </si>
  <si>
    <t>ELE-CON-005</t>
  </si>
  <si>
    <t>CONDULETE TIPO C EM ALUMÍNIO PARA ELETRODUTO ROSCADO D = 1/2"</t>
  </si>
  <si>
    <t>ELE-CON-010</t>
  </si>
  <si>
    <t>CONDULETE TIPO C EM ALUMÍNIO PARA ELETRODUTO ROSCADO D = 3/4"</t>
  </si>
  <si>
    <t>CONDULETE TIPO C EM ALUMÍNIO PARA ELETRODUTO ROSCADO D = 1"</t>
  </si>
  <si>
    <t>ELE-CON-016</t>
  </si>
  <si>
    <t>CONDULETE TIPO C EM ALUMÍNIO PARA ELETRODUTO ROSCADO D = 1 1/4"</t>
  </si>
  <si>
    <t>ELE-CON-017</t>
  </si>
  <si>
    <t>CONDULETE TIPO C EM ALUMÍNIO PARA ELETRODUTO ROSCADO D = 1 1/2"</t>
  </si>
  <si>
    <t>ELE-CON-018</t>
  </si>
  <si>
    <t>CONDULETE TIPO C EM ALUMÍNIO PARA ELETRODUTO ROSCADO D = 2"</t>
  </si>
  <si>
    <t>ELE-CON-019</t>
  </si>
  <si>
    <t>CONDULETE TIPO C EM ALUMÍNIO PARA ELETRODUTO ROSCADO D = 2 1/2"</t>
  </si>
  <si>
    <t>ELE-CON-020</t>
  </si>
  <si>
    <t>CONDULETE TIPO C EM ALUMÍNIO PARA ELETRODUTO ROSCADO D = 3"</t>
  </si>
  <si>
    <t>ELE-CON-021</t>
  </si>
  <si>
    <t>CONDULETE TIPO C EM ALUMÍNIO PARA ELETRODUTO ROSCADO D = 4"</t>
  </si>
  <si>
    <t>ELE-CON-025</t>
  </si>
  <si>
    <t>CONDULETE TIPO E EM ALUMÍNIO PARA ELETRODUTO ROSCADO D = 1/2"</t>
  </si>
  <si>
    <t>ELE-CON-030</t>
  </si>
  <si>
    <t>CONDULETE TIPO E EM ALUMÍNIO PARA ELETRODUTO ROSCADO D = 3/4"</t>
  </si>
  <si>
    <t>CONDULETE TIPO E EM ALUMÍNIO PARA ELETRODUTO ROSCADO D = 1"</t>
  </si>
  <si>
    <t>ELE-CON-036</t>
  </si>
  <si>
    <t>CONDULETE TIPO E EM ALUMÍNIO PARA ELETRODUTO ROSCADO D = 1 1/4"</t>
  </si>
  <si>
    <t>ELE-CON-040</t>
  </si>
  <si>
    <t>CONDULETE TIPO E EM ALUMÍNIO PARA ELETRODUTO ROSCADO D = 1 1/2"</t>
  </si>
  <si>
    <t>ELE-CON-045</t>
  </si>
  <si>
    <t>CONDULETE TIPO E EM ALUMÍNIO PARA ELETRODUTO ROSCADO D = 2"</t>
  </si>
  <si>
    <t>ELE-CON-046</t>
  </si>
  <si>
    <t>CONDULETE TIPO E EM ALUMÍNIO PARA ELETRODUTO ROSCADO D = 2 1/2"</t>
  </si>
  <si>
    <t>ELE-CON-050</t>
  </si>
  <si>
    <t>CONDULETE TIPO E EM ALUMÍNIO PARA ELETRODUTO ROSCADO D = 3"</t>
  </si>
  <si>
    <t>ELE-CON-055</t>
  </si>
  <si>
    <t>CONDULETE TIPO E EM ALUMÍNIO PARA ELETRODUTO ROSCADO D = 4"</t>
  </si>
  <si>
    <t>ELE-CON-060</t>
  </si>
  <si>
    <t>CONDULETE TIPO T EM ALUMÍNIO PARA ELETRODUTO ROSCADO D = 1/2"</t>
  </si>
  <si>
    <t>ELE-CON-065</t>
  </si>
  <si>
    <t>CONDULETE TIPO T EM ALUMÍNIO PARA ELETRODUTO ROSCADO D = 3/4"</t>
  </si>
  <si>
    <t>ELE-CON-070</t>
  </si>
  <si>
    <t>CONDULETE TIPO T EM ALUMÍNIO PARA ELETRODUTO ROSCADO D = 1"</t>
  </si>
  <si>
    <t>ELE-CON-075</t>
  </si>
  <si>
    <t>CONDULETE TIPO T EM ALUMÍNIO PARA ELETRODUTO ROSCADO D = 1 1/4"</t>
  </si>
  <si>
    <t>ELE-CON-080</t>
  </si>
  <si>
    <t>CONDULETE TIPO T EM ALUMÍNIO PARA ELETRODUTO ROSCADO D = 1 1/2"</t>
  </si>
  <si>
    <t>ELE-CON-085</t>
  </si>
  <si>
    <t>CONDULETE TIPO T EM ALUMÍNIO PARA ELETRODUTO ROSCADO D = 2"</t>
  </si>
  <si>
    <t>ELE-CON-086</t>
  </si>
  <si>
    <t>CONDULETE TIPO T EM ALUMÍNIO PARA ELETRODUTO ROSCADO D = 2 1/2"</t>
  </si>
  <si>
    <t>ELE-CON-090</t>
  </si>
  <si>
    <t>CONDULETE TIPO T EM ALUMÍNIO PARA ELETRODUTO ROSCADO D = 3"</t>
  </si>
  <si>
    <t>ELE-CON-095</t>
  </si>
  <si>
    <t>CONDULETE TIPO T EM ALUMÍNIO PARA ELETRODUTO ROSCADO D = 4"</t>
  </si>
  <si>
    <t>ELE-CON-100</t>
  </si>
  <si>
    <t>CONDULETE TIPO X EM ALUMÍNIO PARA ELETRODUTO ROSCADO D = 1/2"</t>
  </si>
  <si>
    <t>ELE-CON-105</t>
  </si>
  <si>
    <t>CONDULETE TIPO X EM ALUMÍNIO PARA ELETRODUTO ROSCADO D = 3/4"</t>
  </si>
  <si>
    <t>ELE-CON-115</t>
  </si>
  <si>
    <t>CONDULETE TIPO X EM ALUMÍNIO PARA ELETRODUTO ROSCADO D = 1 1/4"</t>
  </si>
  <si>
    <t>ELE-CON-120</t>
  </si>
  <si>
    <t>CONDULETE TIPO X EM ALUMÍNIO PARA ELETRODUTO ROSCADO D = 1 1/2"</t>
  </si>
  <si>
    <t>ELE-CON-125</t>
  </si>
  <si>
    <t>CONDULETE TIPO X EM ALUMÍNIO PARA ELETRODUTO ROSCADO D = 2"</t>
  </si>
  <si>
    <t>ELE-CON-126</t>
  </si>
  <si>
    <t>CONDULETE TIPO X EM ALUMÍNIO PARA ELETRODUTO ROSCADO D = 2 1/2"</t>
  </si>
  <si>
    <t>ELE-CON-130</t>
  </si>
  <si>
    <t>CONDULETE TIPO X EM ALUMÍNIO PARA ELETRODUTO ROSCADO D = 3"</t>
  </si>
  <si>
    <t>ELE-CON-135</t>
  </si>
  <si>
    <t>CONDULETE TIPO X EM ALUMÍNIO PARA ELETRODUTO ROSCADO D = 4"</t>
  </si>
  <si>
    <t>ELE-CON-140</t>
  </si>
  <si>
    <t>CONDULETE TIPO LR EM ALUMÍNIO PARA ELETRODUTO ROSCADO D = 1/2"</t>
  </si>
  <si>
    <t>ELE-CON-145</t>
  </si>
  <si>
    <t>CONDULETE TIPO LR EM ALUMÍNIO PARA ELETRODUTO ROSCADO D = 3/4"</t>
  </si>
  <si>
    <t>ELE-CON-150</t>
  </si>
  <si>
    <t>CONDULETE TIPO LR EM ALUMÍNIO PARA ELETRODUTO ROSCADO D = 1"</t>
  </si>
  <si>
    <t>ELE-CON-155</t>
  </si>
  <si>
    <t>CONDULETE TIPO LR EM ALUMÍNIO PARA ELETRODUTO ROSCADO D = 1 1/4"</t>
  </si>
  <si>
    <t>ELE-CON-160</t>
  </si>
  <si>
    <t>CONDULETE TIPO LR EM ALUMÍNIO PARA ELETRODUTO ROSCADO D = 1 1/2"</t>
  </si>
  <si>
    <t>ELE-CON-170</t>
  </si>
  <si>
    <t>CONDULETE TIPO LR EM ALUMÍNIO PARA ELETRODUTO ROSCADO D = 2"</t>
  </si>
  <si>
    <t>ELE-CON-171</t>
  </si>
  <si>
    <t>CONDULETE TIPO LR EM ALUMÍNIO PARA ELETRODUTO ROSCADO D = 2 1/2"</t>
  </si>
  <si>
    <t>ELE-CON-175</t>
  </si>
  <si>
    <t>CONDULETE TIPO LR EM ALUMÍNIO PARA ELETRODUTO ROSCADO D = 3"</t>
  </si>
  <si>
    <t>ELE-CON-180</t>
  </si>
  <si>
    <t>CONDULETE TIPO LR EM ALUMÍNIO PARA ELETRODUTO ROSCADO D = 4"</t>
  </si>
  <si>
    <t>ELE-CON-185</t>
  </si>
  <si>
    <t>CONJUNTO TAMPA E INTERRUPTOR SIMPLES PARA CONDULETE 3/4"</t>
  </si>
  <si>
    <t>ELE-CON-190</t>
  </si>
  <si>
    <t>CONJUNTO TAMPA E INTERRUPTOR PARALELO PARA CONDULETE 3/4"</t>
  </si>
  <si>
    <t>ELE-CON-195</t>
  </si>
  <si>
    <t>CONJUNTO TAMPA E 1 TOMADA 2P UNIVERSAL PARA CONDULETE 3/4"</t>
  </si>
  <si>
    <t>ELE-CON-200</t>
  </si>
  <si>
    <t>CONJUNTO DE TAMPA COM 1 INTERRUPTOR SIMPLES + 1 TOMADA PARA</t>
  </si>
  <si>
    <t>CONDULETE 3/4"</t>
  </si>
  <si>
    <t>ELE-CON-205</t>
  </si>
  <si>
    <t>CONJUNTO DE TAMPA COM 1 TOMADA 4P TELEFONE PARA CONDULETE 3/4"</t>
  </si>
  <si>
    <t>ELE-CON-210</t>
  </si>
  <si>
    <t>CONJUNTO DE TAMPA COM 1 TOMADA RJ 11 OU RJ 0,5 PARA TELEFONE</t>
  </si>
  <si>
    <t>28,38</t>
  </si>
  <si>
    <t>PARA CONDULETE 3/4"</t>
  </si>
  <si>
    <t>ELE-CON-215</t>
  </si>
  <si>
    <t>CONDULETE TIPO LL EM ALUMÍNIO PARA ELETRODUTO ROSCADO D = 1/2"</t>
  </si>
  <si>
    <t>19,32</t>
  </si>
  <si>
    <t>ELE-CON-220</t>
  </si>
  <si>
    <t>CONDULETE TIPO LL EM ALUMÍNIO PARA ELETRODUTO ROSCADO D = 3/4"</t>
  </si>
  <si>
    <t>ELE-CON-225</t>
  </si>
  <si>
    <t>CONDULETE TIPO LL EM ALUMÍNIO PARA ELETRODUTO ROSCADO D = 1"</t>
  </si>
  <si>
    <t>22,95</t>
  </si>
  <si>
    <t>ELE-CON-230</t>
  </si>
  <si>
    <t>CONDULETE TIPO LL EM ALUMÍNIO PARA ELETRODUTO ROSCADO D = 1 1/4"</t>
  </si>
  <si>
    <t>28,53</t>
  </si>
  <si>
    <t>ELE-CON-235</t>
  </si>
  <si>
    <t>CONDULETE TIPO LL EM ALUMÍNIO PARA ELETRODUTO ROSCADO D = 1 1/2"</t>
  </si>
  <si>
    <t>35,35</t>
  </si>
  <si>
    <t>ELE-CON-240</t>
  </si>
  <si>
    <t>CONDULETE TIPO LL EM ALUMÍNIO PARA ELETRODUTO ROSCADO D = 2"</t>
  </si>
  <si>
    <t>42,63</t>
  </si>
  <si>
    <t>ELE-CON-245</t>
  </si>
  <si>
    <t>CONDULETE TIPO LL EM ALUMÍNIO PARA ELETRODUTO ROSCADO D = 2 1/2"</t>
  </si>
  <si>
    <t>75,63</t>
  </si>
  <si>
    <t>ELE-CON-250</t>
  </si>
  <si>
    <t>CONDULETE TIPO LL EM ALUMÍNIO PARA ELETRODUTO ROSCADO D = 3"</t>
  </si>
  <si>
    <t>103,63</t>
  </si>
  <si>
    <t>ELE-CON-255</t>
  </si>
  <si>
    <t>CONDULETE TIPO LL EM ALUMÍNIO PARA ELETRODUTO ROSCADO D = 4"</t>
  </si>
  <si>
    <t>181,39</t>
  </si>
  <si>
    <t>ELE-CON-260</t>
  </si>
  <si>
    <t>CONDULETE DE PVC RÍGIDO ENCAIXE PARA ELETRODUTO RÍGIDO Ø 25 MM</t>
  </si>
  <si>
    <t>14,68</t>
  </si>
  <si>
    <t>(3/4")</t>
  </si>
  <si>
    <t>ELE-CON-265</t>
  </si>
  <si>
    <t>CONDULETE DE PVC RÍGIDO ENCAIXE PARA ELETRODUTO RÍGIDO Ø 32 MM</t>
  </si>
  <si>
    <t>17,48</t>
  </si>
  <si>
    <t>(1")</t>
  </si>
  <si>
    <t>ELE-COR-005</t>
  </si>
  <si>
    <t>CABO COBRE NU # 6 MM2 INCLUSIVE SUPORTE</t>
  </si>
  <si>
    <t>8,91</t>
  </si>
  <si>
    <t>ELE-COR-010</t>
  </si>
  <si>
    <t>CABO COBRE NU # 10 MM2 INCLUSIVE SUPORTE</t>
  </si>
  <si>
    <t>13,06</t>
  </si>
  <si>
    <t>ELE-COR-015</t>
  </si>
  <si>
    <t>CABO COBRE NU # 16 MM2 INCLUSIVE SUPORTE</t>
  </si>
  <si>
    <t>15,32</t>
  </si>
  <si>
    <t>ELE-COR-020</t>
  </si>
  <si>
    <t>CABO COBRE NU # 25 MM2 INCLUSIVE SUPORTE</t>
  </si>
  <si>
    <t>25,42</t>
  </si>
  <si>
    <t>ELE-COR-025</t>
  </si>
  <si>
    <t>CABO COBRE NU # 35 MM2 INCLUSIVE SUPORTE</t>
  </si>
  <si>
    <t>27,64</t>
  </si>
  <si>
    <t>ELE-COR-030</t>
  </si>
  <si>
    <t>CABO COBRE NU # 50 MM2 INCLUSIVE SUPORTE</t>
  </si>
  <si>
    <t>32,73</t>
  </si>
  <si>
    <t>ELE-COR-035</t>
  </si>
  <si>
    <t>CABO COBRE NU # 70 MM2 INCLUSIVE SUPORTE</t>
  </si>
  <si>
    <t>45,53</t>
  </si>
  <si>
    <t>ELE-COR-040</t>
  </si>
  <si>
    <t>CABO COBRE NU # 95 MM2 INCLUSIVE SUPORTE</t>
  </si>
  <si>
    <t>52,30</t>
  </si>
  <si>
    <t>ELE-CPB-010</t>
  </si>
  <si>
    <t>CONECTOR DE PRESSÃO BIMETÁLICO #10MM</t>
  </si>
  <si>
    <t>1,80</t>
  </si>
  <si>
    <t>ELE-CPB-015</t>
  </si>
  <si>
    <t>CONECTOR DE PRESSÃO BIMETÁLICO #16MM</t>
  </si>
  <si>
    <t>2,50</t>
  </si>
  <si>
    <t>ELE-CPB-020</t>
  </si>
  <si>
    <t>CONECTOR DE PRESSÃO BIMETÁLICO # 25MM</t>
  </si>
  <si>
    <t>2,93</t>
  </si>
  <si>
    <t>ELE-CPB-025</t>
  </si>
  <si>
    <t>CONECTOR DE PRESSÃO BIMETÁLICO # 35MM</t>
  </si>
  <si>
    <t>3,16</t>
  </si>
  <si>
    <t>ELE-CPB-030</t>
  </si>
  <si>
    <t>CONECTOR DE PRESSÃO BIMETÁLICO # 50MM</t>
  </si>
  <si>
    <t>3,63</t>
  </si>
  <si>
    <t>ELE-CRU-005</t>
  </si>
  <si>
    <t>CRUZETAS SIMPLES,ZINCADA, P/03 PROJETORES ACOMPANHADO DE</t>
  </si>
  <si>
    <t>168,50</t>
  </si>
  <si>
    <t>BRAÇADEIRAS</t>
  </si>
  <si>
    <t>ELE-CTC-025</t>
  </si>
  <si>
    <t>TERMINAL DE PRESSÃO EM CRUZ # 35 MM²</t>
  </si>
  <si>
    <t>2,72</t>
  </si>
  <si>
    <t>ELE-CTP-015</t>
  </si>
  <si>
    <t>CONECTOR TERMINAL DE PRESSÃO # 16 MM, INCLUSIVE PARAFUSO E PORCA</t>
  </si>
  <si>
    <t>2,82</t>
  </si>
  <si>
    <t>ELE-CTP-025</t>
  </si>
  <si>
    <t>CONECTOR TERMINAL DE PRESSÃO # 35MM, INCLUSIVE PARAFUSO E PORCA</t>
  </si>
  <si>
    <t>3,34</t>
  </si>
  <si>
    <t>ELE-CXS-005</t>
  </si>
  <si>
    <t>CAIXA DE PASSAGEM EM CHAPA DE AÇO, EMBUTIR 153 X 153 X 82 MM</t>
  </si>
  <si>
    <t>ELE-CXS-010</t>
  </si>
  <si>
    <t>CAIXA DE PASSAGEM EM CHAPA DE AÇO, EMBUTIR 230 X 230 X 102 MM</t>
  </si>
  <si>
    <t>61,95</t>
  </si>
  <si>
    <t>ELE-CXS-015</t>
  </si>
  <si>
    <t>CAIXA DE PASSAGEM EM CHAPA DE AÇO, EMBUTIR 330 X 330 X 122 MM</t>
  </si>
  <si>
    <t>75,09</t>
  </si>
  <si>
    <t>ELE-CXS-019</t>
  </si>
  <si>
    <t>CAIXA DE PASSAGEM EM CHAPA DE AÇO COM TAMPA APARAFUSADA,</t>
  </si>
  <si>
    <t>18,40</t>
  </si>
  <si>
    <t>SOBREPOR, 102 X 102 X 82 MM</t>
  </si>
  <si>
    <t>ELE-CXS-020</t>
  </si>
  <si>
    <t>31,76</t>
  </si>
  <si>
    <t>SOBREPOR, 152 X 152 X 82 MM</t>
  </si>
  <si>
    <t>ELE-CXS-025</t>
  </si>
  <si>
    <t>53,01</t>
  </si>
  <si>
    <t>SOBREPOR, 202 X 202 X 102 MM</t>
  </si>
  <si>
    <t>ELE-CXS-026</t>
  </si>
  <si>
    <t>SOBREPOR, 252 X 252 X 102 MM</t>
  </si>
  <si>
    <t>ELE-CXS-030</t>
  </si>
  <si>
    <t>SOBREPOR, 302 X 302 X 122 MM</t>
  </si>
  <si>
    <t>ELE-CXS-031</t>
  </si>
  <si>
    <t>SOBREPOR, 352 X 352 X 122 MM</t>
  </si>
  <si>
    <t>ELE-CXS-035</t>
  </si>
  <si>
    <t>CAIXA DE FERRO ESMALTADA 2 X 4"</t>
  </si>
  <si>
    <t>4,97</t>
  </si>
  <si>
    <t>ELE-CXS-040</t>
  </si>
  <si>
    <t>CAIXA DE FERRO ESMALTADA 4 X 4"</t>
  </si>
  <si>
    <t>5,85</t>
  </si>
  <si>
    <t>ELE-CXS-045</t>
  </si>
  <si>
    <t>CAIXA DE FERRO ESMALTADA 3 X 3"</t>
  </si>
  <si>
    <t>ELE-CXS-050</t>
  </si>
  <si>
    <t>CAIXA DE CHAPA ESMALTADA, FUNDO MÓVEL 2"</t>
  </si>
  <si>
    <t>7,76</t>
  </si>
  <si>
    <t>ELE-CXS-055</t>
  </si>
  <si>
    <t>CAIXA DE CHAPA ESMALTADA, FUNDO MÓVEL 3"</t>
  </si>
  <si>
    <t>7,64</t>
  </si>
  <si>
    <t>ELE-CXS-060</t>
  </si>
  <si>
    <t>CAIXA DE CHAPA ESMALTADA, FUNDO MÓVEL 4"</t>
  </si>
  <si>
    <t>10,77</t>
  </si>
  <si>
    <t>ELE-CXS-065</t>
  </si>
  <si>
    <t>CAIXA DE CHAPA ESMALTADA, FUNDO MÓVEL OCTOGONAL DUPLO</t>
  </si>
  <si>
    <t>8,98</t>
  </si>
  <si>
    <t>CAIXA DE PASSAGEM PARA PISO, METÁLICA, TAMPA ANTIDERRAPANTE, 100 X</t>
  </si>
  <si>
    <t>ELE-CXS-070</t>
  </si>
  <si>
    <t>100 X 60 CM</t>
  </si>
  <si>
    <t>CAIXA DE PASSAGEM PARA PISO, METÁLICA, TAMPA ANTIDERRAPANTE, 200 X</t>
  </si>
  <si>
    <t>ELE-CXS-075</t>
  </si>
  <si>
    <t>66,65</t>
  </si>
  <si>
    <t>200 X 100 CM</t>
  </si>
  <si>
    <t>CAIXA DE PASSAGEM PARA PISO, METÁLICA, TAMPA ANTIDERRAPANTE, 300 X</t>
  </si>
  <si>
    <t>ELE-CXS-080</t>
  </si>
  <si>
    <t>140,12</t>
  </si>
  <si>
    <t>300 X 120 CM</t>
  </si>
  <si>
    <t>CAIXA DE PASSAGEM PARA PISO, METÁLICA, TAMPA ANTIDERRAPANTE, 400 X</t>
  </si>
  <si>
    <t>ELE-CXS-085</t>
  </si>
  <si>
    <t>294,07</t>
  </si>
  <si>
    <t>400 X 200 CM</t>
  </si>
  <si>
    <t>CAIXA DE PASSAGEM EM ALVENARIA E TAMPA DE CONCRETO, FUNDO DE</t>
  </si>
  <si>
    <t>ELE-CXS-090</t>
  </si>
  <si>
    <t>BRITA, TIPO 1, 30 X 30 X 40 CM, INCLUSIVE ESCAVAÇÃO, REATERRO E BOTA-</t>
  </si>
  <si>
    <t>FORA</t>
  </si>
  <si>
    <t>ELE-CXS-095</t>
  </si>
  <si>
    <t>BRITA, TIPO 1, 40 X 40 X 60 CM, INCLUSIVE ESCAVAÇÃO, REATERRO E BOTA-</t>
  </si>
  <si>
    <t>ELE-CXS-100</t>
  </si>
  <si>
    <t>BRITA, TIPO 1, 50 X 50 X 60 CM, INCLUSIVE ESCAVAÇÃO, REATERRO E BOTA-</t>
  </si>
  <si>
    <t>ELE-CXS-105</t>
  </si>
  <si>
    <t>BRITA, TIPO 1, 25 X 25 X 50 CM, INCLUSIVE ESCAVAÇÃO, REATERRO E BOTA-</t>
  </si>
  <si>
    <t>CAIXA ALVENARIA 70 X 70 X 50 CM PARA REFLETOR, COM GRADE, TIPO 1,</t>
  </si>
  <si>
    <t>ELE-CXS-110</t>
  </si>
  <si>
    <t>CAIXA ALVENARIA 90 X 90 X 65 CM PARA REFLETOR, COM GRADE, TIPO 2,</t>
  </si>
  <si>
    <t>ELE-CXS-115</t>
  </si>
  <si>
    <t>ELE-CXS-120</t>
  </si>
  <si>
    <t>CAIXA SUBTERRÂNEA PADRÃO TELEMAR P20</t>
  </si>
  <si>
    <t>ELE-CXS-125</t>
  </si>
  <si>
    <t>CAIXA SUBTERRÂNEA DE ENTRADA TELEFÔNICA TIPO R1, 60 X 35 X 50 CM</t>
  </si>
  <si>
    <t>ELE-CXS-126</t>
  </si>
  <si>
    <t>CAIXA SUBTERRÂNEA DE ENTRADA TELEFÔNICA TIPO R2, 107 X 52 X 50 CM</t>
  </si>
  <si>
    <t>CAIXA DE PASSAGEM Nº 1 PADRÃO TELEBRÁS DIM. (10 X 10 X 5) CM EM</t>
  </si>
  <si>
    <t>ELE-CXS-129</t>
  </si>
  <si>
    <t>CHAPA DE AÇO GALVANIZADO</t>
  </si>
  <si>
    <t>CAIXA DE PASSAGEM Nº 2 PADRÃO TELEBRÁS DIM. (20 X 20 X 12) CM EM</t>
  </si>
  <si>
    <t>CAIXA DE PASSAGEM Nº 3 PADRÃO TELEBRÁS DIM. (40 X 40 X 12) CM EM</t>
  </si>
  <si>
    <t>ELE-CXS-136</t>
  </si>
  <si>
    <t>CAIXA DE PASSAGEM Nº 4 PADRÃO TELEBRÁS DIM. (60 X 60 X 12) CM EM</t>
  </si>
  <si>
    <t>CAIXA DE PASSAGEM Nº 5 PADRÃO TELEBRÁS DIM. (80 X 80 X 12) CM EM</t>
  </si>
  <si>
    <t>ELE-CXS-137</t>
  </si>
  <si>
    <t>CAIXA DE PASSAGEM Nº 6 PADRÃO TELEBRÁS DIM. (120 X 120 X 12) CM EM</t>
  </si>
  <si>
    <t>ELE-CXS-138</t>
  </si>
  <si>
    <t>ELE-CXS-140</t>
  </si>
  <si>
    <t>CAIXA DE DISTRIBUIÇÃO GERAL OU DERIVAÇÃO DG Nº3</t>
  </si>
  <si>
    <t>ELE-CXS-145</t>
  </si>
  <si>
    <t>CAIXA DE DISTRIBUIÇÃO GERAL OU DERIVAÇÃO DG Nº4</t>
  </si>
  <si>
    <t>ELE-CXS-150</t>
  </si>
  <si>
    <t>CAIXA DE DISTRIBUIÇÃO GERAL OU DERIVAÇÃO DG Nº5</t>
  </si>
  <si>
    <t>ELE-CXS-155</t>
  </si>
  <si>
    <t>CAIXA DE DISTRIBUIÇÃO GERAL OU DERIVAÇÃO DG Nº6</t>
  </si>
  <si>
    <t>CAIXA DE LIGAÇÃO DE PVC PARA ELETRODUTO FLEXÍVEL , RETANGULAR,</t>
  </si>
  <si>
    <t>ELE-CXS-160</t>
  </si>
  <si>
    <t>DIMENSÕES 4 X 2"</t>
  </si>
  <si>
    <t>CAIXA DE LIGAÇÃO DE PVC PARA ELETRODUTO FLEXÍVEL , QUADRADA,</t>
  </si>
  <si>
    <t>ELE-CXS-165</t>
  </si>
  <si>
    <t>DIMENSÕES 4 X 4"</t>
  </si>
  <si>
    <t>CAIXA DE LIGAÇÃO DE PVC PARA ELETRODUTO FLEXÍVEL , OCTOGONAL</t>
  </si>
  <si>
    <t>ELE-CXS-170</t>
  </si>
  <si>
    <t>COM FUNDO MÓVEL, DIMENSÕES 4 X 4"</t>
  </si>
  <si>
    <t>ELE-CXS-175</t>
  </si>
  <si>
    <t>COM FUNDO FIXO, DIMENSÕES 4 X 4"</t>
  </si>
  <si>
    <t>ELE-CXS-180</t>
  </si>
  <si>
    <t>COM ANEL DESLIZANTE, DIMENSÕES 3 X 3"</t>
  </si>
  <si>
    <t>CAIXA DE LIGAÇÃO DE PVC RÍGIDO PARA ELETRODUTO ROSCÁVEL,</t>
  </si>
  <si>
    <t>ELE-CXS-185</t>
  </si>
  <si>
    <t>RETANGULAR, DIMENSÕES 4 X 2"</t>
  </si>
  <si>
    <t>ELE-CXS-190</t>
  </si>
  <si>
    <t>QUADRADA, DIMENSÕES 4 X 4"</t>
  </si>
  <si>
    <t>ELE-CXS-195</t>
  </si>
  <si>
    <t>CAIXA DE EMBUTIR EM PVC PARA PAREDES DE GESSO ACARTONADO , 4 X 2"</t>
  </si>
  <si>
    <t>ELE-CXS-200</t>
  </si>
  <si>
    <t>CAIXA DE EMBUTIR EM PVC PARA PAREDES DE GESSO ACARTONADO , 4 X 4"</t>
  </si>
  <si>
    <t>ELE-CXS-205</t>
  </si>
  <si>
    <t>CAIXA ESTANQUE AQUATIC 4X2”</t>
  </si>
  <si>
    <t>ELE-CXS-210</t>
  </si>
  <si>
    <t>CAIXA DE PASSAGEM PARA PISO DO TIPO “ZB” 52 X 44 X 70 CM</t>
  </si>
  <si>
    <t>ELE-CXS-225</t>
  </si>
  <si>
    <t>CAIXA PARA MEDIDOR POLIFÁSICO, COM VISOR PARA VIA PÚBLICA DIM. 55</t>
  </si>
  <si>
    <t>X 60 X 25 CM, LVP. M. IN. 200A, CONFORME PADRÕES CEMIG TIPO CM-3</t>
  </si>
  <si>
    <t>CAIXA PARA MEDIDOR POLIFÁSICO, COM VISOR PARA VIA PÚBLICA DIM. 57</t>
  </si>
  <si>
    <t>ELE-CXS-240</t>
  </si>
  <si>
    <t>X 49 X 26 CM, MED. S/ DISJ., CONFORME PADRÕES CEMIG TIPO CM-3</t>
  </si>
  <si>
    <t>CAIXA PARA MEDIDOR POLIFÁSICO, COM VISOR PARA VIA PÚBLICA DIM. 46</t>
  </si>
  <si>
    <t>ELE-CXS-310</t>
  </si>
  <si>
    <t>X 35 X 21 CM, LVP. MED. DISJ., CONFORME PADRÕES CEMIG TIPO CM-14</t>
  </si>
  <si>
    <t>CAIXA PARA MEDIDOR POLIFÁSICO, PARA DISJUNTOR 42 KA 0100/400A,</t>
  </si>
  <si>
    <t>ELE-CXS-330</t>
  </si>
  <si>
    <t>CONFORME PADRÕES CEMIG TIPO CM-18</t>
  </si>
  <si>
    <t>CAIXA PARA MEDIDOR POLIFÁSICO, PARA DISJUNTOR 42 KA 450/600A,</t>
  </si>
  <si>
    <t>ELE-CXS-335</t>
  </si>
  <si>
    <t>CAIXA PARA MEDIDOR POLIFÁSICO, PARA DISJUNTOR 42 KA 800A,</t>
  </si>
  <si>
    <t>ELE-CXS-340</t>
  </si>
  <si>
    <t>CAIXA PARA MEDIDOR POLIFÁSICO, PARA DISJUNTOR 42 KA 1000A,</t>
  </si>
  <si>
    <t>ELE-CXS-345</t>
  </si>
  <si>
    <t>ELE-CXS-365</t>
  </si>
  <si>
    <t>CAIXA DE PASSAGEM CP-N2 INCLUSIVE TAMPA</t>
  </si>
  <si>
    <t>ELE-CXS-370</t>
  </si>
  <si>
    <t>CAIXA DE PASSAGEM 15 X 15 CM EM CHAPA DE FERRO COM TAMPA CEGA</t>
  </si>
  <si>
    <t>ELE-CXS-375</t>
  </si>
  <si>
    <t>CAIXA DE PASSAGEM 20 X 20 CM EM CHAPA DE FERRO COM TAMPA CEGA</t>
  </si>
  <si>
    <t>ELE-DIS-005</t>
  </si>
  <si>
    <t>DISJUNTOR MONOPOLAR TERMOMAGNÉTICO 5KA, DE 10A</t>
  </si>
  <si>
    <t>ELE-DIS-006</t>
  </si>
  <si>
    <t>DISJUNTOR MONOPOLAR TERMOMAGNÉTICO 5KA, DE 15A</t>
  </si>
  <si>
    <t>ELE-DIS-008</t>
  </si>
  <si>
    <t>DISJUNTOR MONOPOLAR TERMOMAGNÉTICO 5KA, DE 20A</t>
  </si>
  <si>
    <t>ELE-DIS-009</t>
  </si>
  <si>
    <t>DISJUNTOR MONOPOLAR TERMOMAGNÉTICO 5KA, DE 25A</t>
  </si>
  <si>
    <t>ELE-DIS-010</t>
  </si>
  <si>
    <t>DISJUNTOR MONOPOLAR TERMOMAGNÉTICO 5KA, DE 30A</t>
  </si>
  <si>
    <t>ELE-DIS-011</t>
  </si>
  <si>
    <t>DISJUNTOR MONOPOLAR TERMOMAGNÉTICO 5KA, DE 32A</t>
  </si>
  <si>
    <t>ELE-DIS-012</t>
  </si>
  <si>
    <t>DISJUNTOR MONOPOLAR TERMOMAGNÉTICO 5KA, DE 35A</t>
  </si>
  <si>
    <t>ELE-DIS-013</t>
  </si>
  <si>
    <t>DISJUNTOR MONOPOLAR TERMOMAGNÉTICO 5KA, DE 40A</t>
  </si>
  <si>
    <t>ELE-DIS-014</t>
  </si>
  <si>
    <t>DISJUNTOR MONOPOLAR TERMOMAGNÉTICO 5KA, DE 50A</t>
  </si>
  <si>
    <t>ELE-DIS-015</t>
  </si>
  <si>
    <t>DISJUNTOR MONOPOLAR TERMOMAGNÉTICO 5KA, DE 60A</t>
  </si>
  <si>
    <t>ELE-DIS-016</t>
  </si>
  <si>
    <t>DISJUNTOR MONOPOLAR TERMOMAGNÉTICO 5KA, DE 70A</t>
  </si>
  <si>
    <t>ELE-DIS-021</t>
  </si>
  <si>
    <t>DISJUNTOR BIPOLAR TERMOMAGNÉTICO 10KA, DE 30A</t>
  </si>
  <si>
    <t>ELE-DIS-022</t>
  </si>
  <si>
    <t>DISJUNTOR BIPOLAR TERMOMAGNÉTICO 10KA, DE 35A</t>
  </si>
  <si>
    <t>ELE-DIS-023</t>
  </si>
  <si>
    <t>DISJUNTOR BIPOLAR TERMOMAGNÉTICO 10KA, DE 40A</t>
  </si>
  <si>
    <t>ELE-DIS-024</t>
  </si>
  <si>
    <t>DISJUNTOR BIPOLAR TERMOMAGNÉTICO 10KA, DE 50A</t>
  </si>
  <si>
    <t>ELE-DIS-025</t>
  </si>
  <si>
    <t>DISJUNTOR BIPOLAR TERMOMAGNÉTICO 10KA, DE 60A</t>
  </si>
  <si>
    <t>ELE-DIS-026</t>
  </si>
  <si>
    <t>DISJUNTOR BIPOLAR TERMOMAGNÉTICO 10KA, DE 70A</t>
  </si>
  <si>
    <t>ELE-DIS-027</t>
  </si>
  <si>
    <t>DISJUNTOR BIPOLAR TERMOMAGNÉTICO 10KA, DE 90A</t>
  </si>
  <si>
    <t>ELE-DIS-028</t>
  </si>
  <si>
    <t>DISJUNTOR BIPOLAR TERMOMAGNÉTICO 10KA, DE 100A</t>
  </si>
  <si>
    <t>ELE-DIS-029</t>
  </si>
  <si>
    <t>DISJUNTOR BIPOLAR TERMOMAGNÉTICO 10KA, DE 120A</t>
  </si>
  <si>
    <t>ELE-DIS-030</t>
  </si>
  <si>
    <t>DISJUNTOR BIPOLAR TERMOMAGNÉTICO 10KA, DE 125A</t>
  </si>
  <si>
    <t>ELE-DIS-031</t>
  </si>
  <si>
    <t>DISJUNTOR BIPOLAR TERMOMAGNÉTICO 10KA, DE 200A</t>
  </si>
  <si>
    <t>ELE-DIS-035</t>
  </si>
  <si>
    <t>DISJUNTOR TRIPOLAR TERMOMAGNÉTICO 10KA, DE 10A</t>
  </si>
  <si>
    <t>ELE-DIS-036</t>
  </si>
  <si>
    <t>DISJUNTOR TRIPOLAR TERMOMAGNÉTICO 10KA, DE 15A</t>
  </si>
  <si>
    <t>ELE-DIS-037</t>
  </si>
  <si>
    <t>DISJUNTOR TRIPOLAR TERMOMAGNÉTICO 10KA, DE 20A</t>
  </si>
  <si>
    <t>ELE-DIS-039</t>
  </si>
  <si>
    <t>DISJUNTOR TRIPOLAR TERMOMAGNÉTICO 10KA, DE 30A</t>
  </si>
  <si>
    <t>ELE-DIS-040</t>
  </si>
  <si>
    <t>DISJUNTOR TRIPOLAR TERMOMAGNÉTICO 10KA, DE 35A</t>
  </si>
  <si>
    <t>ELE-DIS-041</t>
  </si>
  <si>
    <t>DISJUNTOR TRIPOLAR TERMOMAGNÉTICO 10KA, DE 40A</t>
  </si>
  <si>
    <t>ELE-DIS-045</t>
  </si>
  <si>
    <t>DISJUNTOR TRIPOLAR TERMOMAGNÉTICO 10KA, DE 90A</t>
  </si>
  <si>
    <t>ELE-DIS-047</t>
  </si>
  <si>
    <t>DISJUNTOR TRIPOLAR TERMOMAGNÉTICO 10KA, DE 120A</t>
  </si>
  <si>
    <t>ELE-DIS-048</t>
  </si>
  <si>
    <t>DISJUNTOR TRIPOLAR TERMOMAGNÉTICO 10KA, DE 125A</t>
  </si>
  <si>
    <t>ELE-DIS-049</t>
  </si>
  <si>
    <t>DISJUNTOR TRIPOLAR TERMOMAGNÉTICO 10KA, DE 200A</t>
  </si>
  <si>
    <t>ELE-DIS-050</t>
  </si>
  <si>
    <t>DISJUNTOR TRIPOLAR TERMOMAGNÉTICO 10KA, DE 175A</t>
  </si>
  <si>
    <t>ELE-DIS-060</t>
  </si>
  <si>
    <t>DISJUNTOR BIPOLAR TERMOMAGNÉTICO 5KA, DE 10A</t>
  </si>
  <si>
    <t>ELE-DIS-061</t>
  </si>
  <si>
    <t>DISJUNTOR BIPOLAR TERMOMAGNÉTICO 5KA, DE 15A</t>
  </si>
  <si>
    <t>ELE-DIS-063</t>
  </si>
  <si>
    <t>DISJUNTOR BIPOLAR TERMOMAGNÉTICO 5KA, DE 20A</t>
  </si>
  <si>
    <t>ELE-DIS-064</t>
  </si>
  <si>
    <t>DISJUNTOR BIPOLAR TERMOMAGNÉTICO 5KA, DE 25A</t>
  </si>
  <si>
    <t>ELE-DIS-065</t>
  </si>
  <si>
    <t>DISJUNTOR BIPOLAR TERMOMAGNÉTICO 5KA, DE 30A</t>
  </si>
  <si>
    <t>ELE-DIS-067</t>
  </si>
  <si>
    <t>DISJUNTOR BIPOLAR TERMOMAGNÉTICO 5KA, DE 35A</t>
  </si>
  <si>
    <t>ELE-DIS-068</t>
  </si>
  <si>
    <t>DISJUNTOR BIPOLAR TERMOMAGNÉTICO 5KA, DE 40A</t>
  </si>
  <si>
    <t>ELE-DIS-069</t>
  </si>
  <si>
    <t>DISJUNTOR BIPOLAR TERMOMAGNÉTICO 5KA, DE 50A</t>
  </si>
  <si>
    <t>ELE-DIS-070</t>
  </si>
  <si>
    <t>DISJUNTOR BIPOLAR TERMOMAGNÉTICO 5KA, DE 60A</t>
  </si>
  <si>
    <t>ELE-DIS-071</t>
  </si>
  <si>
    <t>DISJUNTOR BIPOLAR TERMOMAGNÉTICO 5KA, DE 70A</t>
  </si>
  <si>
    <t>ELE-DIS-072</t>
  </si>
  <si>
    <t>DISJUNTOR BIPOLAR TERMOMAGNÉTICO 5KA, DE 90A</t>
  </si>
  <si>
    <t>ELE-DIS-073</t>
  </si>
  <si>
    <t>DISJUNTOR BIPOLAR TERMOMAGNÉTICO 5KA, DE 100A</t>
  </si>
  <si>
    <t>ELE-DIS-075</t>
  </si>
  <si>
    <t>DISJUNTOR TRIPOLAR TERMOMAGNÉTICO 5KA, DE 10A</t>
  </si>
  <si>
    <t>ELE-DIS-076</t>
  </si>
  <si>
    <t>DISJUNTOR TRIPOLAR TERMOMAGNÉTICO 5KA, DE 15A</t>
  </si>
  <si>
    <t>ELE-DIS-077</t>
  </si>
  <si>
    <t>DISJUNTOR TRIPOLAR TERMOMAGNÉTICO 5KA, DE 20A</t>
  </si>
  <si>
    <t>ELE-DIS-078</t>
  </si>
  <si>
    <t>DISJUNTOR TRIPOLAR TERMOMAGNÉTICO 5KA, DE 25A</t>
  </si>
  <si>
    <t>ELE-DIS-079</t>
  </si>
  <si>
    <t>DISJUNTOR TRIPOLAR TERMOMAGNÉTICO 5KA, DE 30A</t>
  </si>
  <si>
    <t>ELE-DIS-080</t>
  </si>
  <si>
    <t>DISJUNTOR TRIPOLAR TERMOMAGNÉTICO 5KA, DE 35A</t>
  </si>
  <si>
    <t>ELE-DIS-081</t>
  </si>
  <si>
    <t>DISJUNTOR TRIPOLAR TERMOMAGNÉTICO 5KA, DE 40A</t>
  </si>
  <si>
    <t>ELE-DIS-082</t>
  </si>
  <si>
    <t>DISJUNTOR TRIPOLAR TERMOMAGNÉTICO 5KA, DE 50A</t>
  </si>
  <si>
    <t>ELE-DIS-083</t>
  </si>
  <si>
    <t>DISJUNTOR TRIPOLAR TERMOMAGNÉTICO 5KA, DE 60A</t>
  </si>
  <si>
    <t>ELE-DIS-084</t>
  </si>
  <si>
    <t>DISJUNTOR TRIPOLAR TERMOMAGNÉTICO 5KA, DE 70A</t>
  </si>
  <si>
    <t>ELE-DIS-085</t>
  </si>
  <si>
    <t>DISJUNTOR TRIPOLAR TERMOMAGNÉTICO 5KA, DE 90A</t>
  </si>
  <si>
    <t>ELE-DIS-086</t>
  </si>
  <si>
    <t>DISJUNTOR TRIPOLAR TERMOMAGNÉTICO 5KA, DE 100A</t>
  </si>
  <si>
    <t>ELE-DIS-090</t>
  </si>
  <si>
    <t>DISJUNTOR TERMOMAGNÉTICO 150A PARA MEDIDOR</t>
  </si>
  <si>
    <t>DUTO CORRUGADO EM PEAD (POLIETILENO DE ALTA DENSIDADE), PARA</t>
  </si>
  <si>
    <t>ELE-DUT-005</t>
  </si>
  <si>
    <t>PROTEÇÃO DE CABOS SUBTERRÂNEOS Ø 1 1/2" (40 MM)</t>
  </si>
  <si>
    <t>ELE-DUT-010</t>
  </si>
  <si>
    <t>PROTEÇÃO DE CABOS SUBTERRÂNEOS Ø 2" (50 MM)</t>
  </si>
  <si>
    <t>ELE-DUT-015</t>
  </si>
  <si>
    <t>PROTEÇÃO DE CABOS SUBTERRÂNEOS Ø 3" (75 MM)</t>
  </si>
  <si>
    <t>PROTEÇÃO DE CABOS SUBTERRÂNEOS Ø 4" (100 MM)</t>
  </si>
  <si>
    <t>ELE-DUT-025</t>
  </si>
  <si>
    <t>PROTEÇÃO DE CABOS SUBTERRÂNEOS Ø 5" (125 MM)</t>
  </si>
  <si>
    <t>ELE-DUT-030</t>
  </si>
  <si>
    <t>PROTEÇÃO DE CABOS SUBTERRÂNEOS Ø 6" (150 MM)</t>
  </si>
  <si>
    <t>ENTRADA DE ENERGIA EM CAIXA DE CHAPA DE AÇO , DIMENSÕES 500 X 600</t>
  </si>
  <si>
    <t>ELE-EEN-005</t>
  </si>
  <si>
    <t>X 270 MM, POTÊNCIA ATÉ 5 KW</t>
  </si>
  <si>
    <t>ELE-EEN-010</t>
  </si>
  <si>
    <t>X 270 MM, POTÊNCIA DE 5 A 10 KW</t>
  </si>
  <si>
    <t>ENTRADA DE ENERGIA EM CAIXA DE CHAPA DE AÇO , ENTRADA DE ENERGIA</t>
  </si>
  <si>
    <t>ELE-EEN-015</t>
  </si>
  <si>
    <t>EM CAIXA DE CHAPA DE AÇO , DIMENSÕES 500 X 600 X 270 MM, POTÊNCIA</t>
  </si>
  <si>
    <t>DE 10 A 15 KW</t>
  </si>
  <si>
    <t>ELE-EEN-020</t>
  </si>
  <si>
    <t>X 270 MM, POTÊNCIA DE 15 A 20 KW</t>
  </si>
  <si>
    <t>ELE-EEN-025</t>
  </si>
  <si>
    <t>X 270 MM, POTÊNCIA DE 20 A 25 KW</t>
  </si>
  <si>
    <t>ELE-EEN-030</t>
  </si>
  <si>
    <t>X 270 MM, POTÊNCIA DE 25 A 30 KW</t>
  </si>
  <si>
    <t>ELE-ELE-005</t>
  </si>
  <si>
    <t>ELETRODUTO PVC RÍGIDO, ROSCA, INCLUSIVE CONEXÕES D = 1/2"</t>
  </si>
  <si>
    <t>ELE-ELE-010</t>
  </si>
  <si>
    <t>ELETRODUTO PVC RÍGIDO, ROSCA, INCLUSIVE CONEXÕES D = 3/4"</t>
  </si>
  <si>
    <t>ELE-ELE-015</t>
  </si>
  <si>
    <t>ELETRODUTO PVC RÍGIDO, ROSCA, INCLUSIVE CONEXÕES D = 1"</t>
  </si>
  <si>
    <t>ELE-ELE-020</t>
  </si>
  <si>
    <t>ELETRODUTO PVC RÍGIDO, ROSCA, INCLUSIVE CONEXÕES D = 1 1/4"</t>
  </si>
  <si>
    <t>ELE-ELE-025</t>
  </si>
  <si>
    <t>ELETRODUTO PVC RÍGIDO, ROSCA, INCLUSIVE CONEXÕES D = 1 1/2"</t>
  </si>
  <si>
    <t>ELE-ELE-030</t>
  </si>
  <si>
    <t>ELETRODUTO PVC RÍGIDO, ROSCA, INCLUSIVE CONEXÕES D = 2"</t>
  </si>
  <si>
    <t>ELE-ELE-035</t>
  </si>
  <si>
    <t>ELETRODUTO PVC RÍGIDO, ROSCA, INCLUSIVE CONEXÕES D = 2 1/2"</t>
  </si>
  <si>
    <t>ELE-ELE-040</t>
  </si>
  <si>
    <t>ELETRODUTO PVC RÍGIDO, ROSCA, INCLUSIVE CONEXÕES D = 3"</t>
  </si>
  <si>
    <t>ELE-ELE-045</t>
  </si>
  <si>
    <t>ELETRODUTO PVC RÍGIDO, ROSCA, INCLUSIVE CONEXÕES D = 4"</t>
  </si>
  <si>
    <t>ELE-ELE-050</t>
  </si>
  <si>
    <t>ELETRODUTO AÇO GALVANIZADO LEVE, INCLUSIVE CONEXÕES D = 1/2"</t>
  </si>
  <si>
    <t>ELE-ELE-055</t>
  </si>
  <si>
    <t>ELETRODUTO AÇO GALVANIZADO LEVE, INCLUSIVE CONEXÕES D = 3/4"</t>
  </si>
  <si>
    <t>ELE-ELE-060</t>
  </si>
  <si>
    <t>ELETRODUTO AÇO GALVANIZADO LEVE, INCLUSIVE CONEXÕES D = 1"</t>
  </si>
  <si>
    <t>ELE-ELE-065</t>
  </si>
  <si>
    <t>ELETRODUTO AÇO GALVANIZADO LEVE, INCLUSIVE CONEXÕES D = 1 1/4"</t>
  </si>
  <si>
    <t>ELE-ELE-070</t>
  </si>
  <si>
    <t>ELETRODUTO AÇO GALVANIZADO LEVE, INCLUSIVE CONEXÕES D = 1 1/2"</t>
  </si>
  <si>
    <t>ELE-ELE-075</t>
  </si>
  <si>
    <t>ELETRODUTO AÇO GALVANIZADO LEVE, INCLUSIVE CONEXÕES D = 2"</t>
  </si>
  <si>
    <t>ELE-ELE-080</t>
  </si>
  <si>
    <t>ELETRODUTO AÇO GALVANIZADO LEVE, INCLUSIVE CONEXÕES D = 2 1/2"</t>
  </si>
  <si>
    <t>ELE-ELE-085</t>
  </si>
  <si>
    <t>ELETRODUTO AÇO GALVANIZADO LEVE, INCLUSIVE CONEXÕES D = 3"</t>
  </si>
  <si>
    <t>ELETRODUTO AÇO GALVANIZADO LEVE, INCLUSIVE CONEXÕES D = 4"</t>
  </si>
  <si>
    <t>ELETRODUTO DE AÇO GALVANIZADO PESADO INCLUSIVE CONEXÕES D =</t>
  </si>
  <si>
    <t>ELE-ELE-095</t>
  </si>
  <si>
    <t>1/2"</t>
  </si>
  <si>
    <t>3/4"</t>
  </si>
  <si>
    <t>ELE-ELE-105</t>
  </si>
  <si>
    <t>ELETRODUTO DE AÇO GALVANIZADO PESADO INCLUSIVE CONEXÕES D = 1"</t>
  </si>
  <si>
    <t>ELE-ELE-110</t>
  </si>
  <si>
    <t>ELE-ELE-115</t>
  </si>
  <si>
    <t>ELE-ELE-120</t>
  </si>
  <si>
    <t>ELETRODUTO DE AÇO GALVANIZADO PESADO INCLUSIVE CONEXÕES D = 2"</t>
  </si>
  <si>
    <t>ELETRODUTO DE AÇO GALVANIZADO PESADO INCLUSIVE CONEXÕES D = 2</t>
  </si>
  <si>
    <t>ELE-ELE-125</t>
  </si>
  <si>
    <t>ELE-ELE-130</t>
  </si>
  <si>
    <t>ELETRODUTO DE AÇO GALVANIZADO PESADO INCLUSIVE CONEXÕES D = 3"</t>
  </si>
  <si>
    <t>ELE-ELE-135</t>
  </si>
  <si>
    <t>ELETRODUTO DE AÇO GALVANIZADO PESADO INCLUSIVE CONEXÕES D = 4"</t>
  </si>
  <si>
    <t>ENVELOPE DE CONCRETO PARA PROTEÇÃO DE TUBOS DE PVC ENTERRADO -</t>
  </si>
  <si>
    <t>CONCRETO TIPO A FCK = 13,5 MPA</t>
  </si>
  <si>
    <t>ELE-FIO-005</t>
  </si>
  <si>
    <t>FIO RÍGIDO ISOLAÇÃO EM PVC 450/750V # 1,5 MM2</t>
  </si>
  <si>
    <t>ELE-FIO-010</t>
  </si>
  <si>
    <t>FIO RÍGIDO ISOLAÇÃO EM PVC 450/750V # 2,5 MM2</t>
  </si>
  <si>
    <t>ELE-FIO-015</t>
  </si>
  <si>
    <t>FIO RÍGIDO ISOLAÇÃO EM PVC 450/750V # 4 MM2</t>
  </si>
  <si>
    <t>ELE-FIO-020</t>
  </si>
  <si>
    <t>FIO RÍGIDO ISOLAÇÃO EM PVC 450/750V # 6 MM2</t>
  </si>
  <si>
    <t>ELE-FIO-025</t>
  </si>
  <si>
    <t>FIO RÍGIDO ISOLAÇÃO EM PVC 450/750V # 10 MM2</t>
  </si>
  <si>
    <t>ELE-FIO-030</t>
  </si>
  <si>
    <t>FIO FI 2 X 6 MM2 PADRÃO TELEBRÁS</t>
  </si>
  <si>
    <t>ELE-FIO-035</t>
  </si>
  <si>
    <t>FIO TELEFÔNICO EXTERNO 2 X 100 - FE</t>
  </si>
  <si>
    <t>HASTE DE AÇO COBREADA PARA ATERRAMENTO DIÂMETRO 3/4"X 3000</t>
  </si>
  <si>
    <t>ELE-HAS-005</t>
  </si>
  <si>
    <t>MM,CONFORME PADRÕES TELEBRÁS</t>
  </si>
  <si>
    <t>HASTE DE AÇO COBREADA PARA ATERRAMENTO DIÂMETRO 3/4"X 2400</t>
  </si>
  <si>
    <t>ELE-HAS-010</t>
  </si>
  <si>
    <t>ELE-INT-005</t>
  </si>
  <si>
    <t>INTERRUPTOR, UMA TECLA SIMPLES 10 A - 250 V, SEM PLACA</t>
  </si>
  <si>
    <t>ELE-INT-010</t>
  </si>
  <si>
    <t>INTERRUPTOR, UMA TECLA PARALELO 10 A - 250 V, SEM PLACA</t>
  </si>
  <si>
    <t>ELE-INT-015</t>
  </si>
  <si>
    <t>INTERRUPTOR UMA TECLA SIMPLES 10 A - 250 V, COM PLACA</t>
  </si>
  <si>
    <t>ELE-INT-020</t>
  </si>
  <si>
    <t>INTERRUPTOR, BIPOLAR SIMPLES 10 A - 250 V, COM PLACA</t>
  </si>
  <si>
    <t>ELE-INT-021</t>
  </si>
  <si>
    <t>INTERRUPTOR , UMA TECLA BIPOLAR PARALELA 20 A - 250 V</t>
  </si>
  <si>
    <t>ELE-INT-022</t>
  </si>
  <si>
    <t>INTERRUPTOR , UMA TECLA DUPLA BIPOLAR SIMPLES 10 A - 250 V</t>
  </si>
  <si>
    <t>ELE-INT-025</t>
  </si>
  <si>
    <t>CONJUNTO 2 INTERRUPTORES SIMPLES SEM PLACA</t>
  </si>
  <si>
    <t>ELE-INT-026</t>
  </si>
  <si>
    <t>CONJUNTO 2 INTERRUPTORES SIMPLES COM PLACA</t>
  </si>
  <si>
    <t>CONJUNTO 1 INTERRUPTOR SIMPLES + 1 INTERRUPTOR PARALELO, COM</t>
  </si>
  <si>
    <t>ELE-INT-030</t>
  </si>
  <si>
    <t>PLACA</t>
  </si>
  <si>
    <t>ELE-INT-035</t>
  </si>
  <si>
    <t>CONJUNTO 2 INTERRUPTORES PARALELOS COM PLACA</t>
  </si>
  <si>
    <t>ELE-INT-040</t>
  </si>
  <si>
    <t>CONJUNTO 2 TOMADAS RETANGULARES 2P UNIVERSAL SEM PLACAS</t>
  </si>
  <si>
    <t>CONJUNTO 1 INTERRUPTOR PARALELO + 1 TOMADA 2P, UNIVERSAL, SEM</t>
  </si>
  <si>
    <t>ELE-INT-060</t>
  </si>
  <si>
    <t>PLACAS</t>
  </si>
  <si>
    <t>CONJUNTO 2 INTERRUPTORES SIMPLES + 1 INTERRUPTOR PARALELO, COM</t>
  </si>
  <si>
    <t>ELE-INT-065</t>
  </si>
  <si>
    <t>CONJUNTO 1 INTERRUPTOR SIMPLES + 2 INTERRUPTORES PARALELOS SEM</t>
  </si>
  <si>
    <t>ELE-INT-070</t>
  </si>
  <si>
    <t>ELE-INT-075</t>
  </si>
  <si>
    <t>CONJUNTO 3 INTERRUPTORES PARALELOS, COM,PLACA</t>
  </si>
  <si>
    <t>CONJUNTO 2 INTERRUPTORES SIMPLES + 1 TOMADA 2P UNIVERSAL</t>
  </si>
  <si>
    <t>ELE-INT-080</t>
  </si>
  <si>
    <t>RETANGULAR SEM PLACA</t>
  </si>
  <si>
    <t>CONJUNTO 1 INTERRUPTOR SIMPLES + 1 INTERRUPTOR PARALELO + 1TOMADA</t>
  </si>
  <si>
    <t>ELE-INT-085</t>
  </si>
  <si>
    <t>2P, UNIVERSAL, RETANGULAR, SEM PLACA</t>
  </si>
  <si>
    <t>CONJUNTO 2 INTERRUPTORES PARALELOS + 1TOMADA 2P, UNIVERSAL,</t>
  </si>
  <si>
    <t>ELE-INT-090</t>
  </si>
  <si>
    <t>RETANGULAR, SEM PLACA</t>
  </si>
  <si>
    <t>ELE-INT-095</t>
  </si>
  <si>
    <t>INTERRUPTOR , DUAS TECLAS SIMPLES 10 A - 250 V</t>
  </si>
  <si>
    <t>ELE-INT-100</t>
  </si>
  <si>
    <t>INTERRUPTOR , DUAS TECLAS PARALELO 10 A - 250 V</t>
  </si>
  <si>
    <t>ELE-INT-105</t>
  </si>
  <si>
    <t>INTERRUPTOR , UMA TECLA SIMPLES E DUAS TECLAS PARALELO 10 A - 250 V</t>
  </si>
  <si>
    <t>ELE-INT-110</t>
  </si>
  <si>
    <t>INTERRUPTOR , UMA TECLA SIMPLES E UMA TECLA PARALELO 10 A - 250 V</t>
  </si>
  <si>
    <t>ELE-INT-115</t>
  </si>
  <si>
    <t>INTERRUPTOR , DUAS TECLAS SIMPLES E UMA TECLA PARALELO 10 A - 250 V</t>
  </si>
  <si>
    <t>ELE-INT-120</t>
  </si>
  <si>
    <t>INTERRUPTOR , TRÊS TECLAS PARALELO 10 A - 250 V</t>
  </si>
  <si>
    <t>ELE-INT-125</t>
  </si>
  <si>
    <t>INTERRUPTOR , TRÊS TECLAS SIMPLES 10 A - 250 V</t>
  </si>
  <si>
    <t>ELE-INT-130</t>
  </si>
  <si>
    <t>INTERRUPTOR DE CARGA 20 A COM SINALIZADOR 2 POLOS</t>
  </si>
  <si>
    <t>ELE-LAM-005</t>
  </si>
  <si>
    <t>LÂMPADA INCANDESCENTE 40 W-127V E27-S0FT</t>
  </si>
  <si>
    <t>ELE-LAM-010</t>
  </si>
  <si>
    <t>LÂMPADA INCANDESCENTE 60 W-127V E27-S0FT</t>
  </si>
  <si>
    <t>ELE-LAM-015</t>
  </si>
  <si>
    <t>LÂMPADA INCANDESCENTE 100 W-127 V E27-S0FT</t>
  </si>
  <si>
    <t>ELE-LAM-020</t>
  </si>
  <si>
    <t>LÂMPADA FLUORESCENTE COMPACTA PL 9W-127V-E27</t>
  </si>
  <si>
    <t>ELE-LAM-025</t>
  </si>
  <si>
    <t>LÂMPADA FLUORESCENTE COMPACTA PL 11W-127V-E27</t>
  </si>
  <si>
    <t>ELE-LAM-030</t>
  </si>
  <si>
    <t>LÂMPADA FLUORESCENTE COMPACTA PLE 15W-127V-E27</t>
  </si>
  <si>
    <t>ELE-LAM-035</t>
  </si>
  <si>
    <t>LÂMPADA FLUORESCENTE COMPACTA PLE 20W-127V-E27</t>
  </si>
  <si>
    <t>ELE-LAM-040</t>
  </si>
  <si>
    <t>LÂMPADA FLUORESCENTE COMPACTA PLE 23W-127V-E27</t>
  </si>
  <si>
    <t>ELE-LAM-045</t>
  </si>
  <si>
    <t>LÂMPADA FLUORESCENTE TLDRS 16/ 84 - 16 W - G13</t>
  </si>
  <si>
    <t>ELE-LAM-050</t>
  </si>
  <si>
    <t>LÂMPADA FLUORESCENTE TLDRS 32/ 84 - 32 W - G13</t>
  </si>
  <si>
    <t>ELE-LAM-055</t>
  </si>
  <si>
    <t>LÂMPADA FLUORESCENTE TLDRS 20/ 84 - 20 W - G13</t>
  </si>
  <si>
    <t>ELE-LAM-056</t>
  </si>
  <si>
    <t>LÂMPADA FLUORESCENTE TLDRS 20/ 84 - 40 W - G13</t>
  </si>
  <si>
    <t>ELE-LAM-057</t>
  </si>
  <si>
    <t>LÂMPADA MISTA DE 160W/220V</t>
  </si>
  <si>
    <t>ELE-LAM-060</t>
  </si>
  <si>
    <t>RECEPTÁCULO DE PORCELANA COM ROSCA E-27</t>
  </si>
  <si>
    <t>ELE-LAM-065</t>
  </si>
  <si>
    <t>RECEPTÁCULO DE PORCELANA COM ROSCA E-40</t>
  </si>
  <si>
    <t>SOQUETE ANTIVIBRATÓRIO PARA LÂMPADA FLUORESCENTE SEM PORTA-</t>
  </si>
  <si>
    <t>ELE-LAM-070</t>
  </si>
  <si>
    <t>STARTER</t>
  </si>
  <si>
    <t>SOQUETE ANTIVIBRATÓRIO PARA LÂMPADA FLUORESCENTE COM PORTA-</t>
  </si>
  <si>
    <t>ELE-LAM-075</t>
  </si>
  <si>
    <t>ELE-LAM-080</t>
  </si>
  <si>
    <t>STARTER PARA LÂMPADA FLUORESCENTE - 20/40 W</t>
  </si>
  <si>
    <t>ELE-LUM-005</t>
  </si>
  <si>
    <t>LUMINÁRIA CHANFRADA PARA LÂMPADA FLUORESCENTE 1 X 16 W OU 1 X 20</t>
  </si>
  <si>
    <t>ELE-LUM-006</t>
  </si>
  <si>
    <t>W, COMPLETA</t>
  </si>
  <si>
    <t>ELE-LUM-010</t>
  </si>
  <si>
    <t>LUMINÁRIA CHANFRADA PARA LÂMPADA FLUORESCENTE 2 X 16 W OU 2 X 20</t>
  </si>
  <si>
    <t>W</t>
  </si>
  <si>
    <t>ELE-LUM-011</t>
  </si>
  <si>
    <t>ELE-LUM-015</t>
  </si>
  <si>
    <t>LUMINÁRIA CHANFRADA PARA LÂMPADA FLUORESCENTE 4 X 16 W OU 4 X 20</t>
  </si>
  <si>
    <t>ELE-LUM-016</t>
  </si>
  <si>
    <t>ELE-LUM-020</t>
  </si>
  <si>
    <t>LUMINÁRIA CHANFRADA PARA LÂMPADA FLUORESCENTE 1 X 32 W OU 1 X 40</t>
  </si>
  <si>
    <t>ELE-LUM-021</t>
  </si>
  <si>
    <t>LUMINÁRIA CHANFRADA PARA LÂMPADA FLUORESCENTE 2 X 32 W OU 2 X 40</t>
  </si>
  <si>
    <t>ELE-LUM-025</t>
  </si>
  <si>
    <t>ELE-LUM-026</t>
  </si>
  <si>
    <t>LUMINÁRIA CHANFRADA PARA LÂMPADA FLUORESCENTE 4 X 32 W OU 4 X 40</t>
  </si>
  <si>
    <t>ELE-LUM-030</t>
  </si>
  <si>
    <t>ELE-LUM-031</t>
  </si>
  <si>
    <t>ELE-LUM-035</t>
  </si>
  <si>
    <t>LUMINÁRIA TUBULAR CONTINUA PARA LÂMPADA FLUORESCENTE 1 X 16 W</t>
  </si>
  <si>
    <t>LUMINÁRIA TUBULAR CONTINUA PARA LÂMPADA FLUORESCENTE 1 X 16 W,</t>
  </si>
  <si>
    <t>ELE-LUM-036</t>
  </si>
  <si>
    <t>COMPLETA</t>
  </si>
  <si>
    <t>ELE-LUM-040</t>
  </si>
  <si>
    <t>LUMINÁRIA TUBULAR CONTINUA PARA LÂMPADA FLUORESCENTE 1 X 32 W</t>
  </si>
  <si>
    <t>LUMINÁRIA TUBULAR CONTINUA PARA LÂMPADA FLUORESCENTE 1 X 32 W,</t>
  </si>
  <si>
    <t>ELE-LUM-041</t>
  </si>
  <si>
    <t>ELE-LUM-045</t>
  </si>
  <si>
    <t>LUMINÁRIA TIPO DROPS COM BASE E GLOBO LEITOSO</t>
  </si>
  <si>
    <t>LUMINÁRIA TIPO DROPS COM BASE E GLOBO LEITOSO COM PARA LÂMPADA</t>
  </si>
  <si>
    <t>ELE-LUM-046</t>
  </si>
  <si>
    <t>INCANDESCENTE DE 60 W, COMPLETA</t>
  </si>
  <si>
    <t>ELE-LUM-050</t>
  </si>
  <si>
    <t>LUMINÁRIA TIPO TARTARUGA PARA LÂMPADA INCANDESCENTE DE 60 W</t>
  </si>
  <si>
    <t>ELE-LUM-051</t>
  </si>
  <si>
    <t>LUMINÁRIA TIPO TARTARUGA PARA LÂMPADA INCANDESCENTE DE 60 W,</t>
  </si>
  <si>
    <t>ELE-LUM-052</t>
  </si>
  <si>
    <t>LUMINÁRIA TIPO TARTARUGA BLINDADA PARA LÂMPADA INCANDESCENTE</t>
  </si>
  <si>
    <t>DE 60 W</t>
  </si>
  <si>
    <t>ELE-LUM-053</t>
  </si>
  <si>
    <t>DE 60 W, COMPLETA</t>
  </si>
  <si>
    <t>LUMINÁRIA REFLETORA PARA ILUMINAÇÃO PÚBLICA PARA LÂMPADA VAPOR</t>
  </si>
  <si>
    <t>ELE-LUM-055</t>
  </si>
  <si>
    <t>DE MERCÚRIO, SÓDIO E METÁLICA, 1 PÉTALA, POSTE DE AÇO GALVANIZADO</t>
  </si>
  <si>
    <t>COM 10 M DE ALTURA LIVRE (COMPLETA)</t>
  </si>
  <si>
    <t>ELE-LUM-060</t>
  </si>
  <si>
    <t>DE MERCÚRIO, SÓDIO E METÁLICA, 2 PÉTALAS, POSTE DE AÇO</t>
  </si>
  <si>
    <t>GALVANIZADO COM 10 M DE ALTURA LIVRE (COMPLETA)</t>
  </si>
  <si>
    <t>LUMINÁRIA REFLETORA PARA ILUMINAÇÃO PÚBLICA COM LÂMPADA VAPOR</t>
  </si>
  <si>
    <t>ELE-LUM-065</t>
  </si>
  <si>
    <t>DE MERCÚRIO, 2 REFLETORES DE 250W EM POSTE DE CONCRETO COM 9 M DE</t>
  </si>
  <si>
    <t>ALTURA (COMPLETA)</t>
  </si>
  <si>
    <t>ELE-LUM-070</t>
  </si>
  <si>
    <t>DE MERCÚRIO, 6 REFLETORES DE 400W EM POSTE DE CONCRETO COM 9 M DE</t>
  </si>
  <si>
    <t>ELE-LUM-075</t>
  </si>
  <si>
    <t>DE MERCÚRIO, 3 REFLETORES DE 400W EM POSTE DE CONCRETO COM 11 M</t>
  </si>
  <si>
    <t>DE ALTURA (COMPLETA)</t>
  </si>
  <si>
    <t>ELE-MAN-005</t>
  </si>
  <si>
    <t>MANGUEIRA PVC FLEXÍVEL CORRUGADO D = 1/2"</t>
  </si>
  <si>
    <t>ELE-MAN-010</t>
  </si>
  <si>
    <t>MANGUEIRA PVC FLEXÍVEL CORRUGADO D = 5/8"</t>
  </si>
  <si>
    <t>ELE-MAN-015</t>
  </si>
  <si>
    <t>MANGUEIRA PVC FLEXÍVEL CORRUGADO D = 3/4"</t>
  </si>
  <si>
    <t>ELE-MAN-020</t>
  </si>
  <si>
    <t>MANGUEIRA PVC FLEXÍVEL CORRUGADO D = 1"</t>
  </si>
  <si>
    <t>ELE-MAN-025</t>
  </si>
  <si>
    <t>MANGUEIRA PVC FLEXÍVEL CORRUGADO D = 1 1/4"</t>
  </si>
  <si>
    <t>ELE-MAN-030</t>
  </si>
  <si>
    <t>MANGUEIRA PVC FLEXÍVEL CORRUGADO D = 1 1/2"</t>
  </si>
  <si>
    <t>ELE-MAN-035</t>
  </si>
  <si>
    <t>MANGUEIRA PVC FLEXÍVEL CORRUGADO D = 2"</t>
  </si>
  <si>
    <t>ELE-MAN-040</t>
  </si>
  <si>
    <t>MANGUEIRA PVC FLEXÍVEL CORRUGADO D = 3"</t>
  </si>
  <si>
    <t>ELE-PAD-005</t>
  </si>
  <si>
    <t>PADRÃO CEMIG AÉREO TIPO D1, DEMANDA ATÉ 15 KA,TRIFÁSICO</t>
  </si>
  <si>
    <t>ELE-PAD-010</t>
  </si>
  <si>
    <t>PADRÃO CEMIG AÉREO TIPO D2 ,15, 1 &lt;= DEMANDA &lt;= 23 KVA, TRIFÁSICO</t>
  </si>
  <si>
    <t>ELE-PAD-015</t>
  </si>
  <si>
    <t>PADRÃO CEMIG AÉREO TIPO D3, 23, 1 &lt;= DEMANDA &lt;= 27 KVA, TRIFÁSICO</t>
  </si>
  <si>
    <t>ELE-PAD-020</t>
  </si>
  <si>
    <t>PADRÃO CEMIG AÉREO TIPO D4, 27,1 &lt;= DEMANDA &lt;= 38 KVA, TRIFÁSICO</t>
  </si>
  <si>
    <t>ELE-PAD-025</t>
  </si>
  <si>
    <t>PADRÃO CEMIG AÉREO TIPO D5, 38,1 &lt;= DEMANDA &lt;= 47 KVA, TRIFÁSICO</t>
  </si>
  <si>
    <t>ELE-PAD-030</t>
  </si>
  <si>
    <t>PADRÃO CEMIG AÉREO TIPO D6, 47,1 &lt;= DEMANDA &lt;= 57 KVA, TRIFÁSICO</t>
  </si>
  <si>
    <t>ELE-PAD-035</t>
  </si>
  <si>
    <t>PADRÃO CEMIG AÉREO TIPO D7, 57,1 &lt;= DEMANDA &lt;= 66 KVA, TRIFÁSICO</t>
  </si>
  <si>
    <t>ELE-PAD-040</t>
  </si>
  <si>
    <t>PADRÃO CEMIG AÉREO TIPO D8, 66,1 &lt;= DEMANDA &lt;= 75 KVA, TRIFÁSICO</t>
  </si>
  <si>
    <t>ELE-PAD-045</t>
  </si>
  <si>
    <t>PADRÃO CEMIG AÉREO TIPO H1, CARGA INSTALADA ATÉ 5 KW,</t>
  </si>
  <si>
    <t>PADRÃO CEMIG AÉREO TIPO H2, 5,1 &lt;= CARGA INSTALADA &lt;= 10 KW,</t>
  </si>
  <si>
    <t>ELE-PAD-050</t>
  </si>
  <si>
    <t>BIFÁSICO</t>
  </si>
  <si>
    <t>ELE-PAD-055</t>
  </si>
  <si>
    <t>PADRÃO CEMIG SUBTERRÂNEO TIPO C1 DEMANDA ATE 15 KVA, BIFÁSICO</t>
  </si>
  <si>
    <t>ELE-PAD-060</t>
  </si>
  <si>
    <t>PADRÃO CEMIG SUBTERRÂNEO TIPO C2, 15,1 &lt;= DEMANDA &lt;= 23 KVA,</t>
  </si>
  <si>
    <t>TRIFÁSICO</t>
  </si>
  <si>
    <t>ELE-PAD-065</t>
  </si>
  <si>
    <t>PADRÃO CEMIG SUBTERRÂNEO TIPO C3, 23,1 &lt;= DEMANDA &lt;= 27 KVA,</t>
  </si>
  <si>
    <t>ELE-PAD-070</t>
  </si>
  <si>
    <t>PADRÃO CEMIG SUBTERRÂNEO TIPO C4, 27,1 &lt;= DEMANDA &lt;= 38 KVA,</t>
  </si>
  <si>
    <t>PADRÃO CEMIG SUBTERRÂNEO TIPO C5, 38,1 &lt;= DEMANDA &lt;= 47 KVA,</t>
  </si>
  <si>
    <t>ELE-PAD-075</t>
  </si>
  <si>
    <t>PADRÃO CEMIG SUBTERRÂNEO TIPO C6, 47,1 &lt;= DEMANDA &lt;= 57 KVA,</t>
  </si>
  <si>
    <t>ELE-PAD-080</t>
  </si>
  <si>
    <t>PADRÃO CEMIG SUBTERRÂNEO TIPO C7, 57,1 &lt;= DEMANDA &lt;= 66 KVA,</t>
  </si>
  <si>
    <t>ELE-PAD-085</t>
  </si>
  <si>
    <t>ELE-PAD-090</t>
  </si>
  <si>
    <t>PADRÃO CEMIG SUBTERRÂNEO TIPO C8, 66,1 &lt;= DEMANDA &lt;= 75 KVA,</t>
  </si>
  <si>
    <t>ELE-PAD-095</t>
  </si>
  <si>
    <t>PADRÃO CEMIG SUBTERRÂNEO TIPO H1, CARGA INSTALADA ATÉ 5 KW,</t>
  </si>
  <si>
    <t>ELE-PAD-100</t>
  </si>
  <si>
    <t>PADRÃO CEMIG SUBTERRÂNEO TIPO H2, 5, 1 &lt;=,CARGA INSTALADA &lt;= 10KW,</t>
  </si>
  <si>
    <t>ELE-PAD-105</t>
  </si>
  <si>
    <t>TAMPÃO PARA POSTE DE AÇO</t>
  </si>
  <si>
    <t>ELE-PAD-110</t>
  </si>
  <si>
    <t>ARMAÇÃO SECUNDARIA DE UM ESTRIBO</t>
  </si>
  <si>
    <t>ELE-PAD-115</t>
  </si>
  <si>
    <t>POSTE DE AÇO PARA ENTRADA DE ENERGIA</t>
  </si>
  <si>
    <t>ELE-PAD-120</t>
  </si>
  <si>
    <t>ISOLADOR ROLDANA</t>
  </si>
  <si>
    <t>ELE-PAD-125</t>
  </si>
  <si>
    <t>CINTA</t>
  </si>
  <si>
    <t>ELE-PAD-135</t>
  </si>
  <si>
    <t>HASTE Ø16 X 150 PARA ARMAÇÃO SECUNDÁRIA</t>
  </si>
  <si>
    <t>ELE-PER-005</t>
  </si>
  <si>
    <t>PERFILADO LISO EM CHAPA DE AÇO , DIMENSÕES 19 X 38 MM</t>
  </si>
  <si>
    <t>ELE-PER-010</t>
  </si>
  <si>
    <t>PERFILADO LISO EM CHAPA DE AÇO , DIMENSÕES 38 X 38 MM</t>
  </si>
  <si>
    <t>ELE-PER-015</t>
  </si>
  <si>
    <t>PERFILADO LISO EM CHAPA DE AÇO COM TAMPA, DIMENSÕES 38 X 38 MM</t>
  </si>
  <si>
    <t>PERFILADO LISO EM CHAPA DE AÇO 2 FUROS NA PONTA, DIMENSÕES 38 X 38</t>
  </si>
  <si>
    <t>ELE-PER-020</t>
  </si>
  <si>
    <t>MM</t>
  </si>
  <si>
    <t>PERFILADO PERFURADO EM CHAPA DE AÇO COM TAMPA, DIMENSÕES 38 X</t>
  </si>
  <si>
    <t>ELE-PER-025</t>
  </si>
  <si>
    <t>38 MM</t>
  </si>
  <si>
    <t>ELE-PER-030</t>
  </si>
  <si>
    <t>PERFILADO PERFURADO EM CHAPA DE AÇO , DIMENSÕES 38 X 38 MM</t>
  </si>
  <si>
    <t>BASE COM 4 FUROS PARA FIXAÇÃO EXTERNA EM CHAPA DE AÇO PARA</t>
  </si>
  <si>
    <t>ELE-PER-035</t>
  </si>
  <si>
    <t>PERFILADO</t>
  </si>
  <si>
    <t>ELE-PER-040</t>
  </si>
  <si>
    <t>DERIVAÇÃO FINAL PARA ELETRODUTO EM CHAPA DE AÇO PARA PERFILADO</t>
  </si>
  <si>
    <t>DERIVAÇÃO LATERAL PARA ELETRODUTO EM CHAPA DE AÇO COM LATERAL</t>
  </si>
  <si>
    <t>ELE-PER-045</t>
  </si>
  <si>
    <t>DUPLA PARA PERFILADO</t>
  </si>
  <si>
    <t>DERIVAÇÃO LATERAL PARA ELETRODUTO EM CHAPA DE AÇO PARA</t>
  </si>
  <si>
    <t>ELE-PER-050</t>
  </si>
  <si>
    <t>ELE-PER-055</t>
  </si>
  <si>
    <t>JUNÇÃO ANGULAR DUPLA ALTA EM CHAPA DE AÇO PARA PERFILADO</t>
  </si>
  <si>
    <t>ELE-PER-060</t>
  </si>
  <si>
    <t>SUPORTE PARA LUMINÁRIA EM CHAPA DE AÇO CURTO, PARA PERFILADO</t>
  </si>
  <si>
    <t>ELE-PER-065</t>
  </si>
  <si>
    <t>SUPORTE PARA LUMINÁRIA EM CHAPA DE AÇO LONGO, PARA PERFILADO</t>
  </si>
  <si>
    <t>ELE-PER-070</t>
  </si>
  <si>
    <t>SUPORTE EM CHAPA DE AÇO PARA PERFILADO</t>
  </si>
  <si>
    <t>ELE-PER-075</t>
  </si>
  <si>
    <t>PORTA PERFIL COM PINO PARA PERFILADO Ø 3/8"</t>
  </si>
  <si>
    <t>VERGALHÃO DE AÇO COM ROSCA TOTAL PARA PERFILADO (DIÂMETRO:</t>
  </si>
  <si>
    <t>ELE-PER-080</t>
  </si>
  <si>
    <t>1/4")</t>
  </si>
  <si>
    <t>CAIXA PARA TOMADA FIXA PERFIL COM TAMPA E TOMADA UNIVERSAL PARA</t>
  </si>
  <si>
    <t>ELE-PER-085</t>
  </si>
  <si>
    <t>ELE-PER-090</t>
  </si>
  <si>
    <t>CAIXA DE DERIVAÇÃO "C" EM CHAPA DE AÇO PARA PERFILADO</t>
  </si>
  <si>
    <t>ELE-PER-095</t>
  </si>
  <si>
    <t>CAIXA DE DERIVAÇÃO "I" EM CHAPA DE AÇO PARA PERFILADO</t>
  </si>
  <si>
    <t>ELE-PER-100</t>
  </si>
  <si>
    <t>CAIXA DE DERIVAÇÃO "L" EM CHAPA DE AÇO PARA PERFILADO</t>
  </si>
  <si>
    <t>ELE-PER-105</t>
  </si>
  <si>
    <t>CAIXA DE DERIVAÇÃO "T" EM CHAPA DE AÇO PARA PERFILADO</t>
  </si>
  <si>
    <t>ELE-PER-110</t>
  </si>
  <si>
    <t>CAIXA DE DERIVAÇÃO "X" EM CHAPA DE AÇO PARA PERFILADO</t>
  </si>
  <si>
    <t>DUTO LISO SIMPLES EM CHAPA DE AÇO PARA TOMADA DE PISO, DIMENSÕES</t>
  </si>
  <si>
    <t>ELE-PIS-005</t>
  </si>
  <si>
    <t>25 X 70 MM</t>
  </si>
  <si>
    <t>ELE-PIS-010</t>
  </si>
  <si>
    <t>25 X 140 MM</t>
  </si>
  <si>
    <t>DUTO LISO DUPLO EM CHAPA DE AÇO PARA TOMADA DE PISO, DIMENSÕES 2</t>
  </si>
  <si>
    <t>ELE-PIS-011</t>
  </si>
  <si>
    <t>X 25 X 70 MM</t>
  </si>
  <si>
    <t>ELE-PIS-015</t>
  </si>
  <si>
    <t>CAIXA ELÉTRICA PARA CANALETA EM PVC PARA INSTALAÇÃO APARENTE,</t>
  </si>
  <si>
    <t>DIMENSÕES 110 X 56 X 36,5 MM</t>
  </si>
  <si>
    <t>ELE-PIS-020</t>
  </si>
  <si>
    <t>CAIXA DE PASSAGEM EM CHAPA DE AÇO PARA DUTO DE PISO, 1 NÍVEL,</t>
  </si>
  <si>
    <t>DIMENSÕES 25 X 140 MM</t>
  </si>
  <si>
    <t>ELE-PIS-025</t>
  </si>
  <si>
    <t>DIMENSÕES 25 X 70 MM</t>
  </si>
  <si>
    <t>CAIXA DE PASSAGEM EM CHAPA DE AÇO PARA DUTO DE PISO, 2 NÍVEIS,</t>
  </si>
  <si>
    <t>ELE-PIS-030</t>
  </si>
  <si>
    <t>CURVA VERTICAL 90 EM CHAPA DE AÇO PARA DUTO DE PISO, DIMENSÕES 25</t>
  </si>
  <si>
    <t>ELE-PIS-035</t>
  </si>
  <si>
    <t>X 70 MM</t>
  </si>
  <si>
    <t>ELE-PIS-040</t>
  </si>
  <si>
    <t>X 140 MM</t>
  </si>
  <si>
    <t>CURVA HORIZONTAL 90 EM CHAPA DE AÇO PARA DUTO DE PISO,</t>
  </si>
  <si>
    <t>ELE-PIS-045</t>
  </si>
  <si>
    <t>ELE-PIS-050</t>
  </si>
  <si>
    <t>TAMPÃO FINAL EM CHAPA DE AÇO PARA DUTO DE PISO, DIMENSÕES 25 X 70</t>
  </si>
  <si>
    <t>ELE-PIS-075</t>
  </si>
  <si>
    <t>TAMPÃO FINAL EM CHAPA DE AÇO PARA DUTO DE PISO, DIMENSÕES 25 X</t>
  </si>
  <si>
    <t>ELE-PIS-080</t>
  </si>
  <si>
    <t>140 MM</t>
  </si>
  <si>
    <t>ELE-PIS-085</t>
  </si>
  <si>
    <t>JUNÇÃO EM CHAPA DE AÇO PARA DUTO DE PISO, DIMENSÕES 25 X 70 MM</t>
  </si>
  <si>
    <t>ELE-PIS-090</t>
  </si>
  <si>
    <t>JUNÇÃO EM CHAPA DE AÇO PARA DUTO DE PISO, DIMENSÕES 25 X 140 MM</t>
  </si>
  <si>
    <t>ELE-PLA-005</t>
  </si>
  <si>
    <t>PLACA (ESPELHO) PARA CAIXA , 3" X 3"</t>
  </si>
  <si>
    <t>PLACA (ESPELHO) PARA CAIXA , 2" X 4"</t>
  </si>
  <si>
    <t>ELE-PLA-015</t>
  </si>
  <si>
    <t>PLACA (ESPELHO) PARA CAIXA , 4" X 4"</t>
  </si>
  <si>
    <t>ELE-PLA-020</t>
  </si>
  <si>
    <t>PLACA CEGA PARA CAIXA , 2" X 4"</t>
  </si>
  <si>
    <t>ELE-PLA-025</t>
  </si>
  <si>
    <t>PLACA CEGA PARA CAIXA , 4" X 4"</t>
  </si>
  <si>
    <t>ELE-PLA-030</t>
  </si>
  <si>
    <t>PLACA PARA CAIXA 2" X 4" PARA SAÍDA DE FIO</t>
  </si>
  <si>
    <t>ELE-PLA-035</t>
  </si>
  <si>
    <t>PLACA PARA CAIXA 4" X 4", 2 POSTOS REDONDOS</t>
  </si>
  <si>
    <t>ELE-PLA-040</t>
  </si>
  <si>
    <t>PLACA PARA CAIXA 2" X 4", 1 POSTO</t>
  </si>
  <si>
    <t>ELE-PLA-045</t>
  </si>
  <si>
    <t>PLACA PARA CAIXA 4" X 4", 1 + 1 POSTO</t>
  </si>
  <si>
    <t>ELE-PLA-050</t>
  </si>
  <si>
    <t>PLACA PARA CAIXA 4" X 4", 2 POSTOS SEPARADOS</t>
  </si>
  <si>
    <t>ELE-PLA-055</t>
  </si>
  <si>
    <t>PLACA PARA CAIXA 4" X 4", 2 + 2 POSTOS REDONDOS</t>
  </si>
  <si>
    <t>ELE-PLA-060</t>
  </si>
  <si>
    <t>PLACA PARA CAIXA 2" X 4", 3 POSTOS</t>
  </si>
  <si>
    <t>ELE-PLA-065</t>
  </si>
  <si>
    <t>PLACA PARA CAIXA 2" X 4", COM FURO CENTRAL</t>
  </si>
  <si>
    <t>ELE-POS-005</t>
  </si>
  <si>
    <t>POSTE DE AÇO GALVANIZADO A FOGO H = 3,00 M, FIXAÇÃO POR BASE</t>
  </si>
  <si>
    <t>COM CHUMBADOR - COM DIFUSOR EM VIDRO V-01 PARA LAMPADA MISTA</t>
  </si>
  <si>
    <t>DE 160 W</t>
  </si>
  <si>
    <t>ELE-POS-010</t>
  </si>
  <si>
    <t>POSTE DE ILUMINAÇÃO EXTERNA COM 1 LUMINÁRIA COM 1 LÂMPADA DE</t>
  </si>
  <si>
    <t>160W 220V</t>
  </si>
  <si>
    <t>PROJETOR EXTERNO PARA LÂMPADA A VAPOR DE MERCÚRIO , DE IODETO</t>
  </si>
  <si>
    <t>METÁLICO OU DE SÓDIO, COM ÂNGULO REGULÁVEL, COM ALOJAMENTO</t>
  </si>
  <si>
    <t>PARA REATOR, COMPLETO</t>
  </si>
  <si>
    <t>ELE-PRO-010</t>
  </si>
  <si>
    <t>POSTE TELECÔNICO RETO, H = 9,00 M EM AÇO GALVANIZADO , (LIVRE)</t>
  </si>
  <si>
    <t>ELE-QUA-005</t>
  </si>
  <si>
    <t>QUADRO DE DISTRIBUIÇÃO PARA 8 MÓDULOS COM BARRAMENTO E CHAVE</t>
  </si>
  <si>
    <t>ELE-QUA-006</t>
  </si>
  <si>
    <t>QUADRO DE DISTRIBUIÇÃO PARA 12 MÓDULOS COM BARRAMENTO E CHAVE</t>
  </si>
  <si>
    <t>ELE-QUA-010</t>
  </si>
  <si>
    <t>QUADRO DE DISTRIBUIÇÃO PARA 20 MÓDULOS COM BARRAMENTO 100 A</t>
  </si>
  <si>
    <t>ELE-QUA-015</t>
  </si>
  <si>
    <t>QUADRO DE DISTRIBUIÇÃO PARA 24 MÓDULOS COM BARRAMENTO 100 A</t>
  </si>
  <si>
    <t>ELE-QUA-020</t>
  </si>
  <si>
    <t>QUADRO DE DISTRIBUIÇÃO PARA 36 MÓDULOS COM BARRAMENTO 100 A</t>
  </si>
  <si>
    <t>ELE-QUA-025</t>
  </si>
  <si>
    <t>QUADRO DE DISTRIBUIÇÃO PARA 42 MÓDULOS COM BARRAMENTO 100 A</t>
  </si>
  <si>
    <t>ELE-QUA-030</t>
  </si>
  <si>
    <t>QUADRO DE DISTRIBUIÇÃO PARA 50 MÓDULOS COM BARRAMENTO 100 A</t>
  </si>
  <si>
    <t>QUADRO DE DISTRIBUIÇÃO DE LUZ EM PVC DE EMBUTIR, ATÉ 8 DIVISÕES</t>
  </si>
  <si>
    <t>ELE-QUA-031</t>
  </si>
  <si>
    <t>MODULARES, DIMENSÕES EXTERNAS 160 X 240 X 89 MM</t>
  </si>
  <si>
    <t>ELE-QUA-032</t>
  </si>
  <si>
    <t>QUADRO DE DISTRIBUIÇÃO DE LUZ EM PVC DE EMBUTIR, ATÉ 16 DIVISÕES</t>
  </si>
  <si>
    <t>MODULARES, DIMENSÕES EXTERNAS 260 X 310 X 85 MM</t>
  </si>
  <si>
    <t>ELE-QUA-035</t>
  </si>
  <si>
    <t>QUADRO DE COMANDO PARA BOMBA P = 0,5 CV, RECALQUE</t>
  </si>
  <si>
    <t>ELE-QUA-040</t>
  </si>
  <si>
    <t>QUADRO DE COMANDO PARA BOMBA P = 1,0 CV, RECALQUE</t>
  </si>
  <si>
    <t>ELE-QUA-045</t>
  </si>
  <si>
    <t>QUADRO DE COMANDO PARA BOMBA P = 1,5 CV, RECALQUE</t>
  </si>
  <si>
    <t>ELE-QUA-050</t>
  </si>
  <si>
    <t>QUADRO DE COMANDO PARA BOMBA P = 2,0 CV, RECALQUE</t>
  </si>
  <si>
    <t>ELE-QUA-055</t>
  </si>
  <si>
    <t>QUADRO DE COMANDO PARA BOMBA P = 2,5 CV, RECALQUE</t>
  </si>
  <si>
    <t>ELE-QUA-060</t>
  </si>
  <si>
    <t>QUADRO DE COMANDO PARA BOMBA P = 3,0 CV, RECALQUE</t>
  </si>
  <si>
    <t>ELE-REA-005</t>
  </si>
  <si>
    <t>REATOR SIMPLES, A.F.P PARTIDA RÁPIDA 1 X 16 W - 127 V</t>
  </si>
  <si>
    <t>ELE-REA-010</t>
  </si>
  <si>
    <t>REATOR DUPLO, A.F.P PARTIDA RÁPIDA 2 X 16 W - 127 V</t>
  </si>
  <si>
    <t>ELE-REA-015</t>
  </si>
  <si>
    <t>REATOR SIMPLES, A.F.P PARTIDA RÁPIDA 1 X 32 W - 127 V</t>
  </si>
  <si>
    <t>ELE-REA-020</t>
  </si>
  <si>
    <t>REATOR DUPLO, A.F.P PARTIDA RÁPIDA 2 X 32 W - 127 V</t>
  </si>
  <si>
    <t>ELE-REA-025</t>
  </si>
  <si>
    <t>REATOR SIMPLES, A.F.P PARTIDA RÁPIDA 1 X 20 W - 127 V</t>
  </si>
  <si>
    <t>ELE-REA-030</t>
  </si>
  <si>
    <t>REATOR DUPLO, A.F.P PARTIDA RÁPIDA 2 X 20 W - 127 V</t>
  </si>
  <si>
    <t>ELE-REA-035</t>
  </si>
  <si>
    <t>REATOR SIMPLES, A.F.P PARTIDA RÁPIDA 1 X 40 W - 127 V</t>
  </si>
  <si>
    <t>ELE-REA-040</t>
  </si>
  <si>
    <t>REATOR DUPLO, A.F.P PARTIDA RÁPIDA 2 X 40 W - 127 V</t>
  </si>
  <si>
    <t>ELE-REA-045</t>
  </si>
  <si>
    <t>REATOR ELETRÔNICO, A.F.P PARTIDA RÁPIDA 2 X 16 W - 127/220 V</t>
  </si>
  <si>
    <t>ELE-REA-050</t>
  </si>
  <si>
    <t>REATOR ELETRÔNICO, A.F.P PARTIDA RÁPIDA 2 X 32 W - 127/220 V</t>
  </si>
  <si>
    <t>ELE-REL-005</t>
  </si>
  <si>
    <t>RELÉ FOTOELÉTRICO RM 10 120 V, 1200 VA COM BASE</t>
  </si>
  <si>
    <t>ELE-REL-010</t>
  </si>
  <si>
    <t>RELÉ FOTOELÉTRICO RM 10 220 V, 1800 VA COM BASE</t>
  </si>
  <si>
    <t>ELE-SIR-005</t>
  </si>
  <si>
    <t>SIRENE PARA ALCANCE ATÉ 500 M REF. RT-10</t>
  </si>
  <si>
    <t>ELE-SIR-010</t>
  </si>
  <si>
    <t>SIRENE DE ALTA POTÊNCIA, TIMBRE Ø 150MM, 100DCB</t>
  </si>
  <si>
    <t>ELE-SUP-005</t>
  </si>
  <si>
    <t>SUPRESSOR DE SURTO PARA PROTEÇÃO PRIMÁRIA EM QGD, ATÉ 1,5 KV - 5 KA</t>
  </si>
  <si>
    <t>SUPRESSOR DE SURTO PARA PROTEÇÃO DE CENTRAL DE</t>
  </si>
  <si>
    <t>ELE-SUP-010</t>
  </si>
  <si>
    <t>TELECOMUNICAÇÕES</t>
  </si>
  <si>
    <t>TAMPÃO E ARO PARA CAIXA DE ENTRADA TIPO P-20, CONFORME PADRÕES</t>
  </si>
  <si>
    <t>ELE-TAM-005</t>
  </si>
  <si>
    <t>TELEBRÁS</t>
  </si>
  <si>
    <t>ELE-TOM-005</t>
  </si>
  <si>
    <t>TOMADA SIMPLES - 2P + T - 10A COM PLACA</t>
  </si>
  <si>
    <t>ELE-TOM-010</t>
  </si>
  <si>
    <t>TOMADA SIMPLES - 2P + T - 10A SEM PLACA</t>
  </si>
  <si>
    <t>ELE-TOM-015</t>
  </si>
  <si>
    <t>TOMADA SIMPLES - 2P + T - 20A COM PLACA</t>
  </si>
  <si>
    <t>ELE-TOM-020</t>
  </si>
  <si>
    <t>TOMADA SIMPLES - 2P + T - 20A SEM PLACA</t>
  </si>
  <si>
    <t>ELE-TOM-025</t>
  </si>
  <si>
    <t>TOMADA DUPLA - 2P + T - 20A COM PLACA</t>
  </si>
  <si>
    <t>ELE-TOM-030</t>
  </si>
  <si>
    <t>TOMADA DUPLA - 2P + T - 20A SEM PLACA</t>
  </si>
  <si>
    <t>ELE-TOM-035</t>
  </si>
  <si>
    <t>CONJUNTO DE 1 TOMADA + 1 INTERRUPTOR COM PLACA</t>
  </si>
  <si>
    <t>ELE-TOM-040</t>
  </si>
  <si>
    <t>CONJUNTO DE 1 TOMADA + 1 INTERRUPTOR SEM PLACA</t>
  </si>
  <si>
    <t>ELE-TOM-045</t>
  </si>
  <si>
    <t>TOMADA PARA PINO JACK 1/4, SOM E TV COM PLACA 4" X 2"</t>
  </si>
  <si>
    <t>ELE-TOM-050</t>
  </si>
  <si>
    <t>TOMADA PARA TELEFONE, PADRÃO TELEBRÁS 4P SEM PLACA</t>
  </si>
  <si>
    <t>ELE-TPO-005</t>
  </si>
  <si>
    <t>TAMPÃO DE ALUMÍNIO</t>
  </si>
  <si>
    <t>ENR-001</t>
  </si>
  <si>
    <t>ENROCAMENTO</t>
  </si>
  <si>
    <t>ENR-PED-005</t>
  </si>
  <si>
    <t>ENROCAMENTO COM PEDRA DE MÃO JOGADA, INCLUSIVE FORNECIMENTO</t>
  </si>
  <si>
    <t>ENROCAMENTO COM PEDRA DE MÃO ARRUMADA, INCLUSIVE</t>
  </si>
  <si>
    <t>ENR-PED-010</t>
  </si>
  <si>
    <t>FORNECIMENTO</t>
  </si>
  <si>
    <t>ENS-001</t>
  </si>
  <si>
    <t>ENSAIO DE CONCRETO E AÇO</t>
  </si>
  <si>
    <t>ENS-AÇO-005</t>
  </si>
  <si>
    <t>ENSAIO DE TRAÇÃO, DOBRAMENTO E VERIFICAÇÃO DE BITOLAS EM BARRAS</t>
  </si>
  <si>
    <t>DE AÇO ATÉ 1"</t>
  </si>
  <si>
    <t>ENS-AÇO-010</t>
  </si>
  <si>
    <t>DE AÇO ACIMA DE 1"</t>
  </si>
  <si>
    <t>ENS-CON-005</t>
  </si>
  <si>
    <t>ENSAIO DE CONCRETO: CURA, FACEAMENTO, RUPTURA, EMISSÃO DE</t>
  </si>
  <si>
    <t>CERTIFICADOS - ATE 6 UNIDADES</t>
  </si>
  <si>
    <t>ENS-CON-010</t>
  </si>
  <si>
    <t>ENSAIO DE CONCRETO POR CORPO DE PROVA ADICIONAL</t>
  </si>
  <si>
    <t>ENS-CON-015</t>
  </si>
  <si>
    <t>DETERMINAÇÃO E ANÁLISE DE RESULTADO DE RESISTÊNCIA A COMPRESSÃO</t>
  </si>
  <si>
    <t>DO CONCRETO MOLDADO</t>
  </si>
  <si>
    <t>ENS-CON-020</t>
  </si>
  <si>
    <t>ENSAIO DE CONCRETO USINADO COM LANÇAMENTO CONVENCIONAL - ATÉ</t>
  </si>
  <si>
    <t>7 M3</t>
  </si>
  <si>
    <t>ENSAIO DE CONCRETO USINADO COM LANÇAMENTO CONVENCIONAL -</t>
  </si>
  <si>
    <t>ENS-CON-025</t>
  </si>
  <si>
    <t>ENTRE 7 M3 E 20 M3</t>
  </si>
  <si>
    <t>ENS-CON-030</t>
  </si>
  <si>
    <t>ACIMA DE 20 M3</t>
  </si>
  <si>
    <t>ENS-CON-035</t>
  </si>
  <si>
    <t>ENSAIO DE CONCRETO VIRADO NA OBRA - ATÉ 7 M3</t>
  </si>
  <si>
    <t>ENS-CON-040</t>
  </si>
  <si>
    <t>ENSAIO DE CONCRETO VIRADO NA OBRA - ENTRE 7 M3 E 20 M3</t>
  </si>
  <si>
    <t>EQP-001</t>
  </si>
  <si>
    <t>EQUIPAMENTOS ESPORTIVOS</t>
  </si>
  <si>
    <t>EQP-ESP-005</t>
  </si>
  <si>
    <t>TRAVES DE GOL EM TUBO GALVANIZADO PARA QUADRA</t>
  </si>
  <si>
    <t>EQP-ESP-010</t>
  </si>
  <si>
    <t>TRAVES DE GOL PARA CAMPO DE FUTEBOL - CADA GOL - PINTADA</t>
  </si>
  <si>
    <t>EQP-ESP-015</t>
  </si>
  <si>
    <t>REDE DE VÔLEI COM PEDESTAL PARA JUIZ</t>
  </si>
  <si>
    <t>EQP-ESP-020</t>
  </si>
  <si>
    <t>REDE DE VÔLEI COM MASTRO EM TUBO GALVANIZADO SEM PEDESTAL</t>
  </si>
  <si>
    <t>EQP-ESP-025</t>
  </si>
  <si>
    <t>REDE DE PETECA COM MASTROS EM TUBO AÇO GALVANIZADO D = 76 MM</t>
  </si>
  <si>
    <t>EQP-ESP-030</t>
  </si>
  <si>
    <t>TABELA DE BASQUETE EM POSTE METÁLICO E SUPORTE DE PISO</t>
  </si>
  <si>
    <t>EQP-002</t>
  </si>
  <si>
    <t>EQUIPAMENTOS PARA PLAYGROUND METÁLICOS</t>
  </si>
  <si>
    <t>EQP-PLA-005</t>
  </si>
  <si>
    <t>ESCORREGADOR MÉDIO METÁLICO PARA PLAYGROUND</t>
  </si>
  <si>
    <t>EQP-PLA-010</t>
  </si>
  <si>
    <t>GANGORRA METÁLICA COM DOIS LUGARES</t>
  </si>
  <si>
    <t>EQP-PLA-015</t>
  </si>
  <si>
    <t>ZANGA BURRINHO METÁLICO COM DUAS PRANCHAS</t>
  </si>
  <si>
    <t>EQP-PLA-020</t>
  </si>
  <si>
    <t>BARRA FIXA METÁLICA PARA PLAYGROUND</t>
  </si>
  <si>
    <t>EQP-PLA-025</t>
  </si>
  <si>
    <t>ESCADA HORIZONTAL METÁLICA PARA PLAYGROUND</t>
  </si>
  <si>
    <t>EQP-PLA-030</t>
  </si>
  <si>
    <t>BARRAS DE ALONGAMENTO METÁLICO PARA PLAYGROUND</t>
  </si>
  <si>
    <t>EQP-PLA-035</t>
  </si>
  <si>
    <t>BALANCIM COM CINCO LUGARES METÁLICO PARA PLAYGROUND</t>
  </si>
  <si>
    <t>EQP-PLA-040</t>
  </si>
  <si>
    <t>ALONGADORES (DUAS PEÇAS)</t>
  </si>
  <si>
    <t>EQP-PLA-045</t>
  </si>
  <si>
    <t>BANCO PREGUIÇA</t>
  </si>
  <si>
    <t>EQP-PLA-050</t>
  </si>
  <si>
    <t>ELEVAÇÃO LATERAL</t>
  </si>
  <si>
    <t>EQP-PLA-055</t>
  </si>
  <si>
    <t>BARRA MÓVEL</t>
  </si>
  <si>
    <t>EQP-PLA-060</t>
  </si>
  <si>
    <t>ESQUI</t>
  </si>
  <si>
    <t>EQP-PLA-065</t>
  </si>
  <si>
    <t>PARALELAS</t>
  </si>
  <si>
    <t>EQP-PLA-070</t>
  </si>
  <si>
    <t>PASSARELA</t>
  </si>
  <si>
    <t>EQP-PLA-075</t>
  </si>
  <si>
    <t>PASSO A PASSO</t>
  </si>
  <si>
    <t>EQP-PLA-080</t>
  </si>
  <si>
    <t>PASSO AÉREO (TRIPLO)</t>
  </si>
  <si>
    <t>EQP-PLA-085</t>
  </si>
  <si>
    <t>PENDULO</t>
  </si>
  <si>
    <t>EQP-PLA-090</t>
  </si>
  <si>
    <t>POSTES FLEXORES (TRÊS PEÇAS)</t>
  </si>
  <si>
    <t>EQP-PLA-095</t>
  </si>
  <si>
    <t>RODA OMBROS</t>
  </si>
  <si>
    <t>EQP-PLA-100</t>
  </si>
  <si>
    <t>SENTA E LEVANTA (TRÊS PEÇAS)</t>
  </si>
  <si>
    <t>EQP-PLA-105</t>
  </si>
  <si>
    <t>TOTEM (INCLUINDO ADESIVOS)</t>
  </si>
  <si>
    <t>ESQ-001</t>
  </si>
  <si>
    <t>ESQUADRIA DE MADEIRA</t>
  </si>
  <si>
    <t>ESQ-BAT-005</t>
  </si>
  <si>
    <t>BATE MACA DE MADEIRA DE LEI ENVERNIZADA</t>
  </si>
  <si>
    <t>ESQ-BAT-010</t>
  </si>
  <si>
    <t>PROTETOR DE PAREDE BATE MACA EM PVC RÍGIDO DE ALTO IMPACTO, BASE</t>
  </si>
  <si>
    <t>DE FIXAÇÃO, TERMINAIS DE ACABAMENTO E ADAPTADORES L = 200 MM</t>
  </si>
  <si>
    <t>ESQ-FOL-005</t>
  </si>
  <si>
    <t>FOLHA DE PORTA MADEIRA DE LEI PRANCHETA PARA PINTURA L &lt;= 60 CM, H</t>
  </si>
  <si>
    <t>&lt;= 180 CM</t>
  </si>
  <si>
    <t>ESQ-FOL-010</t>
  </si>
  <si>
    <t>FOLHA DE PORTA MADEIRA DE LEI PRANCHETA PARA PINTURA 60 X 210 CM</t>
  </si>
  <si>
    <t>ESQ-FOL-015</t>
  </si>
  <si>
    <t>FOLHA DE PORTA MADEIRA DE LEI PRANCHETA PARA PINTURA 70 X 210 CM</t>
  </si>
  <si>
    <t>ESQ-FOL-020</t>
  </si>
  <si>
    <t>FOLHA DE PORTA MADEIRA DE LEI PRANCHETA PARA PINTURA 80 X 210 CM</t>
  </si>
  <si>
    <t>ESQ-FOL-025</t>
  </si>
  <si>
    <t>FOLHA DE PORTA MADEIRA DE LEI PRANCHETA PARA PINTURA 90 X 210 CM</t>
  </si>
  <si>
    <t>ESQ-MAR-005</t>
  </si>
  <si>
    <t>MARCO DE MADEIRA DE LEI PARA PINTURA, L = 14 CM, 60 X 210 CM</t>
  </si>
  <si>
    <t>ESQ-MAR-010</t>
  </si>
  <si>
    <t>MARCO EM MADEIRA DE LEI PARA PINTURA, L = 14 CM, 70 X 210 CM</t>
  </si>
  <si>
    <t>ESQ-MAR-015</t>
  </si>
  <si>
    <t>MARCO EM MADEIRA DE LEI PARA PINTURA, L = 14 CM, 80 X 210 CM</t>
  </si>
  <si>
    <t>ESQ-MAR-020</t>
  </si>
  <si>
    <t>MARCO EM MADEIRA DE LEI PARA PINTURA, L = 14 CM, 90 X 210 CM</t>
  </si>
  <si>
    <t>PORTA DE MADEIRA DE LEI ESPECIAL 90 X 210 CM REVESTIDA COM CHUMBO</t>
  </si>
  <si>
    <t>ESQ-POR-005</t>
  </si>
  <si>
    <t>E VISOR</t>
  </si>
  <si>
    <t>PORTA DE MADEIRA DE LEI ESPECIAL 80 X 210 CM REVESTIDA COM CHUMBO</t>
  </si>
  <si>
    <t>ESQ-POR-006</t>
  </si>
  <si>
    <t>(FACE INTERNA) E VISOR , PARA PINTURA, INCLUSIVE FERRAGENS (P13)</t>
  </si>
  <si>
    <t>PORTA DE MADEIRA DE LEI ESPECIAL 70 X 210 CM REVESTIDA (FACE INTERNA)</t>
  </si>
  <si>
    <t>ESQ-POR-007</t>
  </si>
  <si>
    <t>COM CHUMBO E VISOR, PARA PINTURA, INCLUSIVE FERRAGENS (P14)</t>
  </si>
  <si>
    <t>PORTA DE MADEIRA, TIPO PRANCHETA, COM MARCO FERRO "L" 1 1/4 X 1/8",</t>
  </si>
  <si>
    <t>ESQ-POR-010</t>
  </si>
  <si>
    <t>TARJETA LIVRE/OCUPADO E DOBRADIÇAS - 55 X 160 CM</t>
  </si>
  <si>
    <t>ESQ-POR-015</t>
  </si>
  <si>
    <t>TARJETA E DOBRADIÇAS - 55 X 180 CM</t>
  </si>
  <si>
    <t>ESQ-POR-020</t>
  </si>
  <si>
    <t>TARJETA LIVRE/OCUPADO E DOBRADIÇAS - 55 X 180 CM</t>
  </si>
  <si>
    <t>ESQ-POR-025</t>
  </si>
  <si>
    <t>TARJETA LIVRE/OCUPADO E DOBRADIÇAS - 60 X 165 CM</t>
  </si>
  <si>
    <t>ESQ-POR-030</t>
  </si>
  <si>
    <t>TARJETA E DOBRADIÇAS - 100 X 160 CM</t>
  </si>
  <si>
    <t>ESQ-POR-035</t>
  </si>
  <si>
    <t>TARJETA LIVRE/OCUPADO E DOBRADIÇAS - 100 X 160 CM</t>
  </si>
  <si>
    <t>PORTA EM MADEIRA DE LEI REVESTIDA EM LAMINADO MELAMÍNICO, COM</t>
  </si>
  <si>
    <t>ESQ-POR-036</t>
  </si>
  <si>
    <t>MARCO EM ALUMÍNIO ANODIZADO NATURAL, TARJETA LIVRE/OCUPADO E</t>
  </si>
  <si>
    <t>DOBRADIÇAS - 60 X 165 CM</t>
  </si>
  <si>
    <t>ESQ-POR-040</t>
  </si>
  <si>
    <t>PORTA DE ABRIR, MADEIRA DE LEI PRANCHETA PARA PINTURA COMPLETA 60</t>
  </si>
  <si>
    <t>X 210 CM,COM FERRAGENS EM FERRO LATONADO</t>
  </si>
  <si>
    <t>ESQ-POR-045</t>
  </si>
  <si>
    <t>PORTA DE ABRIR, MADEIRA DE LEI PRANCHETA PARA PINTURA COMPLETA 70</t>
  </si>
  <si>
    <t>ESQ-POR-050</t>
  </si>
  <si>
    <t>PORTA DE ABRIR, MADEIRA DE LEI PRANCHETA PARA PINTURA COMPLETA 80</t>
  </si>
  <si>
    <t>ESQ-POR-055</t>
  </si>
  <si>
    <t>PORTA DE ABRIR, MADEIRA DE LEI PRANCHETA PARA PINTURA COMPLETA 90</t>
  </si>
  <si>
    <t>ESQ-POR-060</t>
  </si>
  <si>
    <t>PORTA EM MADEIRA DE LEI ESPECIAL 90 X 210 CM, PARA PINTURA, PARA</t>
  </si>
  <si>
    <t>P.N.E., COM PROTEÇÃO INFERIOR EM LAMINADO MELAMÍNICO, INCLUSIVE</t>
  </si>
  <si>
    <t>FERRAGENS E MAÇANETA TIPO ALAVANCA (P2)</t>
  </si>
  <si>
    <t>ESQ-POR-065</t>
  </si>
  <si>
    <t>PORTA EM MADEIRA DE LEI ESPECIAL 80 X 210 CM, COM REVESTIMENTO EM</t>
  </si>
  <si>
    <t>LAMINADO MELAMÍNICO NAS DUAS FACES, INCLUSIVE FERRAGENS E</t>
  </si>
  <si>
    <t>MAÇANETA TIPO ALAVANCA</t>
  </si>
  <si>
    <t>ESQ-POR-070</t>
  </si>
  <si>
    <t>PORTA EM MADEIRA DE LEI ESPECIAL 70 X 210 CM, COM REVESTIMENTO EM</t>
  </si>
  <si>
    <t>ESQ-POR-075</t>
  </si>
  <si>
    <t>PORTA EM MADEIRA DE LEI ESPECIAL 60 X 210 CM, COM REVESTIMENTO EM</t>
  </si>
  <si>
    <t>ESQ-REG-005</t>
  </si>
  <si>
    <t>RÉGUA PARA ALISARES DE 5 X 1 CM DE MADEIRA DE LEI PARA PINTURA</t>
  </si>
  <si>
    <t>COLOCADO</t>
  </si>
  <si>
    <t>ESQ-REG-010</t>
  </si>
  <si>
    <t>RÉGUA PARA ALISARES DE 7 X 1 CM DE MADEIRA DE LEI PARA PINTURA</t>
  </si>
  <si>
    <t>EST-001</t>
  </si>
  <si>
    <t>ESTRUTURAS DE CONCRETO</t>
  </si>
  <si>
    <t>FORNECIMENTO E LANÇAMENTO DE CONCRETO NÃO ESTRUTURAL VIRADO</t>
  </si>
  <si>
    <t>EST-CON-005</t>
  </si>
  <si>
    <t>EM OBRA FCK &gt;= 9 MPA, BRITA 1 E 2</t>
  </si>
  <si>
    <t>EST-CON-010</t>
  </si>
  <si>
    <t>EM OBRA FCK &gt;= 10 MPA, BRITA 1 E 2</t>
  </si>
  <si>
    <t>EST-CON-015</t>
  </si>
  <si>
    <t>EM OBRA FCK &gt;= 13,5 MPA, BRITA 1 E 2</t>
  </si>
  <si>
    <t>FORNECIMENTO E LANÇAMENTO DE CONCRETO ESTRUTURAL VIRADO EM</t>
  </si>
  <si>
    <t>EST-CON-020</t>
  </si>
  <si>
    <t>OBRA FCK &gt;= 15 MPA, BRITA 1 E 2</t>
  </si>
  <si>
    <t>EST-CON-025</t>
  </si>
  <si>
    <t>OBRA FCK &gt;= 18 MPA, BRITA 1 E 2</t>
  </si>
  <si>
    <t>EST-CON-030</t>
  </si>
  <si>
    <t>OBRA FCK &gt;= 20 MPA, BRITA 1 E 2</t>
  </si>
  <si>
    <t>EST-CON-035</t>
  </si>
  <si>
    <t>OBRA FCK &gt;= 25 MPA, BRITA 1 E 2</t>
  </si>
  <si>
    <t>EST-CON-040</t>
  </si>
  <si>
    <t>OBRA FCK &gt;= 30 MPA, BRITA 1 E 2</t>
  </si>
  <si>
    <t>EST-CON-041</t>
  </si>
  <si>
    <t>OBRA FCK &gt;= 35 MPA, BRITA 1 E 2</t>
  </si>
  <si>
    <t>EST-CON-045</t>
  </si>
  <si>
    <t>OBRA FCK &gt;= 40 MPA, BRITA 1 E 2</t>
  </si>
  <si>
    <t>FORNECIMENTO E LANÇAMENTO DE CONCRETO ESTRUTURAL USINADO FCK</t>
  </si>
  <si>
    <t>EST-CON-050</t>
  </si>
  <si>
    <t>&gt;= 7,5 MPA, BRITA 1</t>
  </si>
  <si>
    <t>FORNECIMENTO E LANÇAMENTO DE CONCRETO NÃO ESTRUTURAL USINADO</t>
  </si>
  <si>
    <t>EST-CON-055</t>
  </si>
  <si>
    <t>FCK &lt;= 9 MPA, BRITA 1</t>
  </si>
  <si>
    <t>EST-CON-060</t>
  </si>
  <si>
    <t>FCK &gt;= 10 MPA, BRITA 1</t>
  </si>
  <si>
    <t>EST-CON-065</t>
  </si>
  <si>
    <t>FCK &gt;= 13,5 MPA, BRITA 1</t>
  </si>
  <si>
    <t>EST-CON-070</t>
  </si>
  <si>
    <t>FCK &gt;= 15 MPA, BRITA 1</t>
  </si>
  <si>
    <t>EST-CON-075</t>
  </si>
  <si>
    <t>FCK &gt;= 18 MPA, BRITA 1</t>
  </si>
  <si>
    <t>EST-CON-080</t>
  </si>
  <si>
    <t>&gt;= 20 MPA, BRITA 1 E MÓDULO DE ELASTICIDADE CONFORME NBR 6118</t>
  </si>
  <si>
    <t>EST-CON-085</t>
  </si>
  <si>
    <t>&gt;= 25 MPA, BRITA 1 E MÓDULO DE ELASTICIDADE CONFORME NBR 6118</t>
  </si>
  <si>
    <t>EST-CON-090</t>
  </si>
  <si>
    <t>&gt;= 30 MPA, BRITA 1 E MÓDULO DE ELASTICIDADE CONFORME NBR 6118</t>
  </si>
  <si>
    <t>EST-CON-091</t>
  </si>
  <si>
    <t>&gt;= 35 MPA, BRITA 1 E MÓDULO DE ELASTICIDADE CONFORME NBR 6118</t>
  </si>
  <si>
    <t>EST-CON-095</t>
  </si>
  <si>
    <t>&gt;= 40 MPA, BRITA 1 E MÓDULO DE ELASTICIDADE CONFORME NBR 6118</t>
  </si>
  <si>
    <t>EST-CON-096</t>
  </si>
  <si>
    <t>&gt;= 45 MPA, BRITA 1 E MÓDULO DE ELASTICIDADE CONFORME NBR 6118</t>
  </si>
  <si>
    <t>EST-CON-100</t>
  </si>
  <si>
    <t>BOMBEADO FCK &gt;= 15 MPA, BRITA 1</t>
  </si>
  <si>
    <t>EST-CON-105</t>
  </si>
  <si>
    <t>BOMBEADO FCK &gt;= 18 MPA, BRITA 1</t>
  </si>
  <si>
    <t>FORNECIMENTO E LANÇAMENTO DE CONCRETO ESTRUTURAL USINADO</t>
  </si>
  <si>
    <t>EST-CON-110</t>
  </si>
  <si>
    <t>BOMBEADO FCK &gt;= 20 MPA, BRITA 1 E MÓDULO DE ELASTICIDADE</t>
  </si>
  <si>
    <t>CONFORME NBR 6118</t>
  </si>
  <si>
    <t>EST-CON-115</t>
  </si>
  <si>
    <t>BOMBEADO FCK &gt;= 25 MPA, BRITA 1 E MÓDULO DE ELASTICIDADE</t>
  </si>
  <si>
    <t>EST-CON-120</t>
  </si>
  <si>
    <t>BOMBEADO FCK &gt;= 30 MPA, BRITA 1 E MÓDULO DE ELASTICIDADE</t>
  </si>
  <si>
    <t>EST-CON-121</t>
  </si>
  <si>
    <t>BOMBEADO FCK &gt;= 35 MPA, BRITA 1 E MÓDULO DE ELASTICIDADE</t>
  </si>
  <si>
    <t>EST-CON-125</t>
  </si>
  <si>
    <t>BOMBEADO FCK &gt;= 40 MPA, BRITA 1 E MÓDULO DE ELASTICIDADE</t>
  </si>
  <si>
    <t>EST-CON-130</t>
  </si>
  <si>
    <t>BOMBEADO FCK &gt;= 45 MPA, BRITA 1 E MÓDULO DE ELASTICIDADE</t>
  </si>
  <si>
    <t>ESCARIFICAÇÃO MANUAL , CORTE DE CONCRETO ATÉ 3 CM DE</t>
  </si>
  <si>
    <t>EST-ESC-005</t>
  </si>
  <si>
    <t>PROFUNDIDADE</t>
  </si>
  <si>
    <t>EST-FOR-005</t>
  </si>
  <si>
    <t>FORMA E DESFORMA EM TÁBUAS DE PINHO, EXCLUSIVE ESCORAMENTO (3X)</t>
  </si>
  <si>
    <t>FORMA E DESFORMA DE COMPENSADO RESINADO ESPESSURA 10 MM,</t>
  </si>
  <si>
    <t>EST-FOR-010</t>
  </si>
  <si>
    <t>EXCLUSIVE ESCORAMENTO (3X)</t>
  </si>
  <si>
    <t>FORMA E DESFORMA DE COMPENSADO RESINADO ESPESSURA 12 MM,</t>
  </si>
  <si>
    <t>EST-FOR-015</t>
  </si>
  <si>
    <t>FORMA E DESFORMA DE COMPENSADO RESINADO ESPESSURA 14 MM,</t>
  </si>
  <si>
    <t>EST-FOR-020</t>
  </si>
  <si>
    <t>FORMA E DESFORMA DE COMPENSADO PLASTIFICADO ESPESSURA 12 MM,</t>
  </si>
  <si>
    <t>EST-FOR-025</t>
  </si>
  <si>
    <t>EXCLUSIVE ESCORAMENTO (5X)</t>
  </si>
  <si>
    <t>FORMA E DESFORMA DE COMPENSADO PLASTIFICADO ESPESSURA 14 MM,</t>
  </si>
  <si>
    <t>EST-FOR-030</t>
  </si>
  <si>
    <t>FORMA E DESFORMA DE MADEIRA PARA ESTRUTURAS EM CURVA COM</t>
  </si>
  <si>
    <t>EST-FOR-031</t>
  </si>
  <si>
    <t>TÁBUAS DE 3ª E CHAPA DE MADEIRA COMPENSADA RESINADA E = 6 MM (2</t>
  </si>
  <si>
    <t>X), EXCLUSIVE ESCORAMENTO</t>
  </si>
  <si>
    <t>ESCORAMENTO TUBULAR CONVENCIONAL TIPO "A" (H = 2,11 À 3,20 M) COM</t>
  </si>
  <si>
    <t>EST-FOR-035</t>
  </si>
  <si>
    <t>ACESSÓRIOS PARA LAJES E VIGAS MACIÇAS, EXCLUSIVE TRANSPORTE E</t>
  </si>
  <si>
    <t>M3XMÊS</t>
  </si>
  <si>
    <t>MONTAGEM (ALUGUEL MENSAL)</t>
  </si>
  <si>
    <t>ESCORAMENTO TUBULAR CONVENCIONAL TIPO "B" (H = 3,21 À 4,50 M) COM</t>
  </si>
  <si>
    <t>EST-FOR-040</t>
  </si>
  <si>
    <t>DESCARGA, MONTAGEM, DESMONTAGEM E CARGA DE ESCORAMENTO</t>
  </si>
  <si>
    <t>EST-FOR-041</t>
  </si>
  <si>
    <t>METÁLICO TIPOS A E B PARA VIGAS E LAJES</t>
  </si>
  <si>
    <t>EST-FOR-045</t>
  </si>
  <si>
    <t>CIMBRAMENTO DE MADEIRA</t>
  </si>
  <si>
    <t>LOCAÇÃO, MONTAGEM E DESMONTAGEM DE MOLDES PLÁSTICOS PARA</t>
  </si>
  <si>
    <t>EST-FOR-055</t>
  </si>
  <si>
    <t>CONCRETAGEM DE LAJES NERVURADAS 600 X 425 CM, INCLUSIVE</t>
  </si>
  <si>
    <t>CIMBRAMENTO H = 3,00 M</t>
  </si>
  <si>
    <t>EST-002</t>
  </si>
  <si>
    <t>ESTRUTURA DE CONCRETO</t>
  </si>
  <si>
    <t>EST-ANC-005</t>
  </si>
  <si>
    <t>ANCORAGEM DE BARRAS DE AÇO , COM RESINA BASE DE POLIÉSTER</t>
  </si>
  <si>
    <t>EST-ARM-005</t>
  </si>
  <si>
    <t>LIXAMENTO ELÉTRICO DA ARMADURA COM ESCOVA CIRCULAR</t>
  </si>
  <si>
    <t>PROTEÇÃO DE ARMADURA CORROÍDA POR AÇÃO DE CLORETOS, COM</t>
  </si>
  <si>
    <t>EST-ARM-010</t>
  </si>
  <si>
    <t>TINTA DE ALTO TEOR DE ZINCO</t>
  </si>
  <si>
    <t>REFORÇO ESTRUTURAL COM EMENDA POR SOLDA , PARA RECONSTITUIÇÃO</t>
  </si>
  <si>
    <t>EST-ARM-015</t>
  </si>
  <si>
    <t>DA SEÇÃO DA ARMADURA</t>
  </si>
  <si>
    <t>REFORÇO ESTRUTURAL COM EMENDA POR TRANSPASSE , PARA</t>
  </si>
  <si>
    <t>EST-ARM-020</t>
  </si>
  <si>
    <t>RECONSTITUIÇÃO DA SEÇÃO DA ARMADURA</t>
  </si>
  <si>
    <t>GROUT - PREPARO E LANÇAMENTO COM ARGAMASSA DE CIMENTO, CAL</t>
  </si>
  <si>
    <t>EST-GRO-005</t>
  </si>
  <si>
    <t>HIDRATADA, AREIA SEM PENEIRAR E PEDRICO TRAÇO 1:0,1:3:2</t>
  </si>
  <si>
    <t>FORNECIMENTO E APLICAÇÃO DE GROUT PARA ANCORAGENS,</t>
  </si>
  <si>
    <t>EST-GRO-010</t>
  </si>
  <si>
    <t>RECUPERAÇÕES ESTRUTURAIS E USO EM GERAL</t>
  </si>
  <si>
    <t>GROUT - PREPARO COM ARGAMASSA DE CIMENTO, AREIA SEM PENEIRAR E</t>
  </si>
  <si>
    <t>EST-GRO-015</t>
  </si>
  <si>
    <t>PEDRISCO TRAÇO 1:3:2</t>
  </si>
  <si>
    <t>EST-003</t>
  </si>
  <si>
    <t>ESTRUTURA METÁLICA</t>
  </si>
  <si>
    <t>FORNECIMENTO, FABRICAÇÃO, TRANSPORTE E MONTAGEM DE ESTRUTURA</t>
  </si>
  <si>
    <t>EST-MET-005</t>
  </si>
  <si>
    <t>METÁLICA EM PERFIS LAMINADOS</t>
  </si>
  <si>
    <t>METÁLICA EM PERFIS SOLDADOS</t>
  </si>
  <si>
    <t>EST-MET-015</t>
  </si>
  <si>
    <t>METÁLICA EM PERFIS TUBULARES</t>
  </si>
  <si>
    <t>EST-MET-030</t>
  </si>
  <si>
    <t>METÁLICA PARA TELHADO DE QUADRA POLI ESPORTIVA EM AÇO SAC-41,</t>
  </si>
  <si>
    <t>PINTADA</t>
  </si>
  <si>
    <t>METÁLICA PARA TELHADO SOBRE LAJE PARA TELHAS METÁLICAS</t>
  </si>
  <si>
    <t>EST-MET-040</t>
  </si>
  <si>
    <t>METÁLICA PARA TELHADO SOBRE LAJE PARA TELHAS CERÂMICAS</t>
  </si>
  <si>
    <t>ESTRUTURA DE AÇO PARA COBERTURA EM ARCO , ESPAÇAMENTO ENTRE</t>
  </si>
  <si>
    <t>EST-MET-045</t>
  </si>
  <si>
    <t>ARCOS 4 M, VÃO 15 M</t>
  </si>
  <si>
    <t>EST-MET-050</t>
  </si>
  <si>
    <t>ARCOS 5 M, VÃO 20 M</t>
  </si>
  <si>
    <t>EST-MET-055</t>
  </si>
  <si>
    <t>ARCOS 6 M, VÃO 25 M</t>
  </si>
  <si>
    <t>EST-MET-060</t>
  </si>
  <si>
    <t>ARCOS 6 M, VÃO 30 M</t>
  </si>
  <si>
    <t>ESTRUTURA DE AÇO PARA COBERTURA EM SHED , ESPAÇAMENTO ENTRE</t>
  </si>
  <si>
    <t>EST-MET-065</t>
  </si>
  <si>
    <t>TESOURAS 7 M, VÃO 15 M</t>
  </si>
  <si>
    <t>EST-MET-070</t>
  </si>
  <si>
    <t>TESOURAS 10 M, VÃO 20 M</t>
  </si>
  <si>
    <t>EST-MET-075</t>
  </si>
  <si>
    <t>TESOURAS 10 M, VÃO 25 M</t>
  </si>
  <si>
    <t>EST-MET-080</t>
  </si>
  <si>
    <t>TESOURAS 12 M, VÃO 30 M</t>
  </si>
  <si>
    <t>ESTRUTURA DE AÇO PARA COBERTURA DUAS ÁGUAS COM LANTERNIM,</t>
  </si>
  <si>
    <t>EST-MET-085</t>
  </si>
  <si>
    <t>ESPAÇAMENTO ENTRE TESOURAS 4 M, VÃO 15 M</t>
  </si>
  <si>
    <t>EST-MET-090</t>
  </si>
  <si>
    <t>ESPAÇAMENTO ENTRE TESOURAS 5 M, VÃO 25 M</t>
  </si>
  <si>
    <t>EST-MET-095</t>
  </si>
  <si>
    <t>ESPAÇAMENTO ENTRE TESOURAS 5 M, VÃO 30 M</t>
  </si>
  <si>
    <t>ESTRUTURA DE ALUMÍNIO EM DUAS ÁGUAS , ESPAÇAMENTO ENTRE TESOURAS</t>
  </si>
  <si>
    <t>EST-MET-100</t>
  </si>
  <si>
    <t>DE 3 A 6 M, VÃO DE 20 M</t>
  </si>
  <si>
    <t>EST-MET-105</t>
  </si>
  <si>
    <t>DE 3 A 6 M, VÃO DE 25 M</t>
  </si>
  <si>
    <t>EST-MET-110</t>
  </si>
  <si>
    <t>DE 3 A 6 M, VÃO DE 30 M</t>
  </si>
  <si>
    <t>EST-MET-115</t>
  </si>
  <si>
    <t>DE 3 A 6 M, VÃO DE 40 M</t>
  </si>
  <si>
    <t>FOR-001</t>
  </si>
  <si>
    <t>FORROS</t>
  </si>
  <si>
    <t>FOR-GES-005</t>
  </si>
  <si>
    <t>FORRO DE GESSO EM PLACAS 60 X 60 CM LISO</t>
  </si>
  <si>
    <t>FOR-GES-015</t>
  </si>
  <si>
    <t>FORRO DE GESSO EM PLACAS ACARTONADAS - FGA</t>
  </si>
  <si>
    <t>FOR-GES-020</t>
  </si>
  <si>
    <t>COLOCAÇÃO DE MOLDURA DE GESSO</t>
  </si>
  <si>
    <t>FOR-MAD-005</t>
  </si>
  <si>
    <t>FORRO DE MADEIRA EM ANGELIM</t>
  </si>
  <si>
    <t>FOR-MAD-010</t>
  </si>
  <si>
    <t>FORRO DE MADEIRA DE PINUS</t>
  </si>
  <si>
    <t>FOR-MAD-015</t>
  </si>
  <si>
    <t>CIMALHA DE MADEIRA PARA FORRO DE MADEIRA</t>
  </si>
  <si>
    <t>FOR-MAD-020</t>
  </si>
  <si>
    <t>EMPENAS DE MADEIRA (RÉGUAS)</t>
  </si>
  <si>
    <t>FOR-MAN-005</t>
  </si>
  <si>
    <t>MANTA ISOLANTE PARA TELHADOS</t>
  </si>
  <si>
    <t>FOR-MET-005</t>
  </si>
  <si>
    <t>FORRO METÁLICO TIPO COLMÉIA</t>
  </si>
  <si>
    <t>FOR-PVC-005</t>
  </si>
  <si>
    <t>FORRO EM PVC BRANCO DE L = 10 CM</t>
  </si>
  <si>
    <t>FOR-PVC-010</t>
  </si>
  <si>
    <t>FORRO EM PVC BRANCO DE L = 20 CM</t>
  </si>
  <si>
    <t>FRG-001</t>
  </si>
  <si>
    <t>FERRAGENS</t>
  </si>
  <si>
    <t>FRG-DOB-005</t>
  </si>
  <si>
    <t>DOBRADIÇA DE FERRO CROMADO 3" X 2"</t>
  </si>
  <si>
    <t>FRG-DOB-010</t>
  </si>
  <si>
    <t>DOBRADIÇA DE FERRO CROMADA 3" X 2 1/2"</t>
  </si>
  <si>
    <t>FRG-DOB-015</t>
  </si>
  <si>
    <t>DOBRADIÇA DE FERRO CROMADA 3 1/2" X 2 1/2"</t>
  </si>
  <si>
    <t>FRG-FEC-005</t>
  </si>
  <si>
    <t>FECHADURA 357-(E49) E282 - ML600 CROMADA</t>
  </si>
  <si>
    <t>FRG-FEC-010</t>
  </si>
  <si>
    <t>FECHADURA 457-(E49) E283 - ML600 CROMADA</t>
  </si>
  <si>
    <t>FRG-FEC-015</t>
  </si>
  <si>
    <t>FECHADURA 557-(E49) E285 - ML600 CROMADA</t>
  </si>
  <si>
    <t>FRG-MOL-005</t>
  </si>
  <si>
    <t>MOLA HIDRÁULICA NORMAL</t>
  </si>
  <si>
    <t>FRG-MOL-010</t>
  </si>
  <si>
    <t>MOLA HIDRÁULICA PARA PORTA DE CHUMBO</t>
  </si>
  <si>
    <t>FRG-TAR-005</t>
  </si>
  <si>
    <t>TARJETA CROMADA, INSTALADA PORTAS DE SANITÁRIOS</t>
  </si>
  <si>
    <t>FRG-TAR-010</t>
  </si>
  <si>
    <t>TARJETA CROMADA, INSTALADA PORTAS DE SANITÁRIOS-LIVRE/OCUPADO</t>
  </si>
  <si>
    <t>FUNDAÇÕES PROFUNDAS - EXCETO ARMAÇÃO E REMOÇÃO DE MATERIAL</t>
  </si>
  <si>
    <t>FUN-001</t>
  </si>
  <si>
    <t>ESCAVADO</t>
  </si>
  <si>
    <t>MOBILIZAÇÃO E DESMOBILIZAÇÃO DE EQUIPAMENTO PARA ESTACA TIPO</t>
  </si>
  <si>
    <t>FUN-FRA-005</t>
  </si>
  <si>
    <t>VB</t>
  </si>
  <si>
    <t>FRANKI DMT ATÉ 50 KM</t>
  </si>
  <si>
    <t>FUN-FRA-006</t>
  </si>
  <si>
    <t>FRANKI DMT DE 50,1 A 100 KM</t>
  </si>
  <si>
    <t>CRAVAÇÃO E CONCRETAGEM ESTACA TIPO FRANKI MOLDADA "IN LOCO" 55</t>
  </si>
  <si>
    <t>FUN-FRA-010</t>
  </si>
  <si>
    <t>TON D = 350 MM</t>
  </si>
  <si>
    <t>CRAVAÇÃO E CONCRETAGEM ESTACA TIPO FRANKI MOLDADA "IN LOCO" 70</t>
  </si>
  <si>
    <t>FUN-FRA-015</t>
  </si>
  <si>
    <t>TON D = 400 MM</t>
  </si>
  <si>
    <t>CRAVAÇÃO E CONCRETAGEM ESTACA TIPO FRANKI MOLDADA "IN LOCO" 95</t>
  </si>
  <si>
    <t>FUN-FRA-020</t>
  </si>
  <si>
    <t>TON D = 450 MM</t>
  </si>
  <si>
    <t>CRAVAÇÃO E CONCRETAGEM ESTACA TIPO FRANKI MOLDADA "IN LOCO"</t>
  </si>
  <si>
    <t>FUN-FRA-025</t>
  </si>
  <si>
    <t>130 TON D = 520 MM</t>
  </si>
  <si>
    <t>FUN-FRA-035</t>
  </si>
  <si>
    <t>170 TON D = 600 MM</t>
  </si>
  <si>
    <t>HÉLICE CONTÍNUA DMT ATÉ 50 KM</t>
  </si>
  <si>
    <t>FUN-HEL-006</t>
  </si>
  <si>
    <t>HÉLICE CONTÍNUA DMT DE 50,1 A 100 KM</t>
  </si>
  <si>
    <t>EXECUÇÃO DE ESTACA TIPO HÉLICE CONTÍNUA D = 400 MM, EXCETO</t>
  </si>
  <si>
    <t>FUN-HEL-010</t>
  </si>
  <si>
    <t>CONCRETO</t>
  </si>
  <si>
    <t>EXECUÇÃO DE ESTACA TIPO HÉLICE CONTÍNUA D = 500 MM, EXCETO</t>
  </si>
  <si>
    <t>FUN-HEL-015</t>
  </si>
  <si>
    <t>EXECUÇÃO DE ESTACA TIPO HÉLICE CONTÍNUA D = 600 MM, EXCETO</t>
  </si>
  <si>
    <t>FUN-HEL-020</t>
  </si>
  <si>
    <t>EXECUÇÃO DE ESTACA TIPO HÉLICE CONTÍNUA D = 800 MM, EXCETO</t>
  </si>
  <si>
    <t>FUN-HEL-025</t>
  </si>
  <si>
    <t>FUN-LAS-005</t>
  </si>
  <si>
    <t>LASTRO DE CONCRETO MAGRO</t>
  </si>
  <si>
    <t>FUN-LAS-010</t>
  </si>
  <si>
    <t>LASTRO DE BRITA 2 OU 3 APILOADO MANUALMENTE</t>
  </si>
  <si>
    <t>FUN-LAS-015</t>
  </si>
  <si>
    <t>LASTRO DE AREIA</t>
  </si>
  <si>
    <t>FUN-MAD-010</t>
  </si>
  <si>
    <t>FUNDAÇÃO DE ESTACA DE MADEIRA D = 150 MM</t>
  </si>
  <si>
    <t>FUN-MAD-015</t>
  </si>
  <si>
    <t>FUNDAÇÃO DE ESTACA DE MADEIRA D = 200 MM</t>
  </si>
  <si>
    <t>FUN-MAD-020</t>
  </si>
  <si>
    <t>FUNDAÇÃO DE ESTACA DE MADEIRA D = 250 MM</t>
  </si>
  <si>
    <t>MOBILIZAÇÃO E DESMOBILIZAÇÃO DE EQUIPAMENTO PARA ESTACA</t>
  </si>
  <si>
    <t>FUN-PRE-005</t>
  </si>
  <si>
    <t>CRAVADA DMT ATÉ 50 KM</t>
  </si>
  <si>
    <t>FUN-PRE-006</t>
  </si>
  <si>
    <t>CRAVADA DMT DE 50,1 A 100 KM</t>
  </si>
  <si>
    <t>FUN-PRE-010</t>
  </si>
  <si>
    <t>ESTACA PRÉ-MOLDADA DE CONCRETO ARMADO CRAVADA D = 180 MM/35T</t>
  </si>
  <si>
    <t>FUN-PRE-015</t>
  </si>
  <si>
    <t>ESTACA PRÉ-MOLDADA DE CONCRETO ARMADO CRAVADA D = 230 MM/55T</t>
  </si>
  <si>
    <t>FUN-PRE-020</t>
  </si>
  <si>
    <t>ESTACA PRÉ-MOLDADA DE CONCRETO ARMADO CRAVADA D = 260 MM/70T</t>
  </si>
  <si>
    <t>FUN-PRE-025</t>
  </si>
  <si>
    <t>ESTACA PRÉ-MOLDADA DE CONCRETO ARMADO CRAVADA D = 330 MM/90T</t>
  </si>
  <si>
    <t>ESTACA PRÉ-MOLDADA DE CONCRETO ARMADO CRAVADA D = 380</t>
  </si>
  <si>
    <t>FUN-PRE-026</t>
  </si>
  <si>
    <t>MM/105T</t>
  </si>
  <si>
    <t>ESTACA PRÉ-MOLDADA DE CONCRETO ARMADO CRAVADA D = 420</t>
  </si>
  <si>
    <t>FUN-PRE-027</t>
  </si>
  <si>
    <t>MM/130T</t>
  </si>
  <si>
    <t>ESTACA PRÉ-MOLDADA DE CONCRETO ARMADO CRAVADA D = 500</t>
  </si>
  <si>
    <t>FUN-PRE-028</t>
  </si>
  <si>
    <t>MM/150T</t>
  </si>
  <si>
    <t>FUN-PRE-030</t>
  </si>
  <si>
    <t>ESTACA PRÉ-MOLDADA DE CONCRETO ARMADO CRAVADA 15 X 15 CM/25T</t>
  </si>
  <si>
    <t>FUN-PRE-035</t>
  </si>
  <si>
    <t>ESTACA PRÉ-MOLDADA DE CONCRETO ARMADO CRAVADA 17 X 17 CM/35T</t>
  </si>
  <si>
    <t>FUN-PRE-040</t>
  </si>
  <si>
    <t>ESTACA PRÉ-MOLDADA DE CONCRETO ARMADO CRAVADA 20 X 20 CM/50T</t>
  </si>
  <si>
    <t>ESTACA PRÉ-MOLDADA DE CONCRETO ARMADO CRAVADA 21,5 X 21,5</t>
  </si>
  <si>
    <t>FUN-PRE-045</t>
  </si>
  <si>
    <t>CM/60T</t>
  </si>
  <si>
    <t>FUN-PRE-050</t>
  </si>
  <si>
    <t>ESTACA PRÉ-MOLDADA DE CONCRETO ARMADO CRAVADA 23 X 23 CM/70T</t>
  </si>
  <si>
    <t>ESTACA PRÉ-MOLDADA DE CONCRETO ARMADO CRAVADA 25,5 X 25,5</t>
  </si>
  <si>
    <t>FUN-PRE-055</t>
  </si>
  <si>
    <t>CM/85T</t>
  </si>
  <si>
    <t>ESTACA PRÉ-MOLDADA DE CONCRETO ARMADO CRAVADA 28 X 28</t>
  </si>
  <si>
    <t>FUN-PRE-056</t>
  </si>
  <si>
    <t>CM/105T</t>
  </si>
  <si>
    <t>FUN-PRE-060</t>
  </si>
  <si>
    <t>EMENDA DE ESTACA PRÉ-MOLDADA ATÉ 65T</t>
  </si>
  <si>
    <t>FUN-PRE-065</t>
  </si>
  <si>
    <t>EMENDA DE ESTACA PRÉ-MOLDADA DE 65T A 95T</t>
  </si>
  <si>
    <t>FUN-PRE-070</t>
  </si>
  <si>
    <t>EMENDA DE ESTACA PRÉ MOLDADA ACIMA DE 95T</t>
  </si>
  <si>
    <t>FUN-PRE-075</t>
  </si>
  <si>
    <t>CORTE E PREPARO DE CABEÇA DE ESTACAS</t>
  </si>
  <si>
    <t>MOBILIZAÇÃO E DESMOBILIZAÇÃO DE EQUIPAMENTO PARA ESTACA STRAUSS</t>
  </si>
  <si>
    <t>FUN-STR-005</t>
  </si>
  <si>
    <t>DMT ATÉ 50 KM</t>
  </si>
  <si>
    <t>FUN-STR-006</t>
  </si>
  <si>
    <t>DMT DE 50,1 A 100 KM</t>
  </si>
  <si>
    <t>ESCAVAÇÃO E CONCRETAGEM ESTACA TIPO STRAUSS MOLDADA "IN LOCO"</t>
  </si>
  <si>
    <t>FUN-STR-010</t>
  </si>
  <si>
    <t>D = 250 MM</t>
  </si>
  <si>
    <t>FUN-STR-015</t>
  </si>
  <si>
    <t>D = 320 MM</t>
  </si>
  <si>
    <t>FUN-STR-016</t>
  </si>
  <si>
    <t>D = 380 MM</t>
  </si>
  <si>
    <t>FUN-STR-020</t>
  </si>
  <si>
    <t>D = 420 MM</t>
  </si>
  <si>
    <t>FUN-STR-025</t>
  </si>
  <si>
    <t>D = 520 MM</t>
  </si>
  <si>
    <t>FUN-TRA-005</t>
  </si>
  <si>
    <t>PERFURAÇÃO DE ESTACA BROCA A TRADO MANUAL D = 150 MM</t>
  </si>
  <si>
    <t>FUN-TRA-010</t>
  </si>
  <si>
    <t>PERFURAÇÃO DE ESTACA BROCA A TRADO MANUAL D = 200 MM</t>
  </si>
  <si>
    <t>FUN-TRA-015</t>
  </si>
  <si>
    <t>PERFURAÇÃO DE ESTACA BROCA A TRADO MANUAL D = 250 MM</t>
  </si>
  <si>
    <t>FUN-TRA-020</t>
  </si>
  <si>
    <t>PERFURAÇÃO DE ESTACA BROCA A TRADO MANUAL D = 300 MM</t>
  </si>
  <si>
    <t>MOBILIZAÇÃO E DESMOBILIZAÇÃO DE EQUIPAMENTO PARA BROCA TRADO</t>
  </si>
  <si>
    <t>FUN-TRA-025</t>
  </si>
  <si>
    <t>FUN-TRA-026</t>
  </si>
  <si>
    <t>FUN-TRA-030</t>
  </si>
  <si>
    <t>PERFURAÇÃO DE ESTACA BROCA A TRADO MECANIZADO D = 250 MM</t>
  </si>
  <si>
    <t>FUN-TRA-035</t>
  </si>
  <si>
    <t>PERFURAÇÃO DE ESTACA BROCA A TRADO MECANIZADO D = 300 MM</t>
  </si>
  <si>
    <t>FUN-TRA-040</t>
  </si>
  <si>
    <t>PERFURAÇÃO DE ESTACA BROCA A TRADO MECANIZADO D = 350 MM</t>
  </si>
  <si>
    <t>FUN-TRA-045</t>
  </si>
  <si>
    <t>PERFURAÇÃO DE ESTACA BROCA A TRADO MECANIZADO D = 400 MM</t>
  </si>
  <si>
    <t>FUN-TRA-050</t>
  </si>
  <si>
    <t>PERFURAÇÃO DE ESTACA BROCA A TRADO MECANIZADO D = 450 MM</t>
  </si>
  <si>
    <t>FUN-TRA-055</t>
  </si>
  <si>
    <t>PERFURAÇÃO DE ESTACA BROCA A TRADO MECANIZADO D = 500 MM</t>
  </si>
  <si>
    <t>FUN-TRA-060</t>
  </si>
  <si>
    <t>TRANSPORTE DE ESTACAS</t>
  </si>
  <si>
    <t>TON/KM</t>
  </si>
  <si>
    <t>MOBILIZAÇÃO E DESMOBILIZAÇÃO DE EQUIPAMENTO PARA ESTACA TRILHO</t>
  </si>
  <si>
    <t>FUN-TRI-005</t>
  </si>
  <si>
    <t>FUN-TRI-006</t>
  </si>
  <si>
    <t>FUN-TRI-010</t>
  </si>
  <si>
    <t>ESTACA TIPO TRILHO TR-25 SIMPLES</t>
  </si>
  <si>
    <t>FUN-TRI-015</t>
  </si>
  <si>
    <t>ESTACA TIPO TRILHO TR-32 SIMPLES</t>
  </si>
  <si>
    <t>FUN-TRI-020</t>
  </si>
  <si>
    <t>ESTACA TIPO TRILHO TR-37 SIMPLES</t>
  </si>
  <si>
    <t>FUN-TRI-025</t>
  </si>
  <si>
    <t>ESTACA TIPO TRILHO TR-45 SIMPLES</t>
  </si>
  <si>
    <t>FUN-TRI-026</t>
  </si>
  <si>
    <t>ESTACA TIPO TRILHO TR-57 SIMPLES</t>
  </si>
  <si>
    <t>FUN-TRI-030</t>
  </si>
  <si>
    <t>ESTACA TIPO TRILHO TR-25 DUPLO</t>
  </si>
  <si>
    <t>FUN-TRI-035</t>
  </si>
  <si>
    <t>ESTACA TIPO TRILHO TR-32 DUPLO</t>
  </si>
  <si>
    <t>FUN-TRI-040</t>
  </si>
  <si>
    <t>ESTACA TIPO TRILHO TR-37 DUPLO</t>
  </si>
  <si>
    <t>FUN-TRI-045</t>
  </si>
  <si>
    <t>ESTACA TIPO TRILHO TR-45 DUPLO</t>
  </si>
  <si>
    <t>FUN-TRI-046</t>
  </si>
  <si>
    <t>ESTACA TIPO TRILHO TR-57 DUPLO</t>
  </si>
  <si>
    <t>FUN-TRI-050</t>
  </si>
  <si>
    <t>CORTE DE ESTACA TIPO TRILHO TR 25/32 SIMPLES</t>
  </si>
  <si>
    <t>FUN-TRI-055</t>
  </si>
  <si>
    <t>CORTE DE ESTACA TIPO TRILHO TR 37/45/57 SIMPLES</t>
  </si>
  <si>
    <t>FUN-TRI-060</t>
  </si>
  <si>
    <t>CORTE DE ESTACA TIPO TRILHO TR 25/32 DUPLO</t>
  </si>
  <si>
    <t>FUN-TRI-065</t>
  </si>
  <si>
    <t>CORTE DE ESTACA TIPO TRILHO TR 37/45/57 DUPLO</t>
  </si>
  <si>
    <t>FUN-TRI-070</t>
  </si>
  <si>
    <t>SOLDA DE TOPO PERFIL METÁLICO SIMPLES</t>
  </si>
  <si>
    <t>FUN-TRI-075</t>
  </si>
  <si>
    <t>SOLDA DE TOPO PERFIL METÁLICO DUPLO</t>
  </si>
  <si>
    <t>FUN-TUB-005</t>
  </si>
  <si>
    <t>ESCAVAÇÃO MANUAL DE TUBULÃO A CÉU ABERTO</t>
  </si>
  <si>
    <t>CRAVAÇÃO DE TUBULÃO A CÉU ABERTO, COM CAMISA DE CONCRETO PRÉ-</t>
  </si>
  <si>
    <t>FUN-TUB-010</t>
  </si>
  <si>
    <t>MOLDADO, EM MATERIAL DE 1A. CATEGORIA, EXCLUSIVE CONCRETO PARA</t>
  </si>
  <si>
    <t>CAMISA</t>
  </si>
  <si>
    <t>FUN-TUB-011</t>
  </si>
  <si>
    <t>MOLDADO, EM MATERIAL DE 2A. CATEGORIA, EXCLUSIVE CONCRETO PARA</t>
  </si>
  <si>
    <t>FUN-TUB-012</t>
  </si>
  <si>
    <t>MOLDADO, EM MATERIAL DE 3A. CATEGORIA, EXCLUSIVE CONCRETO PARA</t>
  </si>
  <si>
    <t>CRAVAÇÃO DE TUBULÃO A AR COMPRIMIDO, COM CAMISA DE CONCRETO</t>
  </si>
  <si>
    <t>FUN-TUB-014</t>
  </si>
  <si>
    <t>PRÉ-MOLDADO, EM MATERIAL DE 1A. CATEGORIA, EXCLUSIVE CONCRETO</t>
  </si>
  <si>
    <t>PARA CAMISA</t>
  </si>
  <si>
    <t>FUN-TUB-015</t>
  </si>
  <si>
    <t>PRÉ-MOLDADO, EM MATERIAL DE 2A. CATEGORIA, EXCLUSIVE CONCRETO</t>
  </si>
  <si>
    <t>FUN-TUB-016</t>
  </si>
  <si>
    <t>PRÉ-MOLDADO, EM MATERIAL DE 3A. CATEGORIA, EXCLUSIVE CONCRETO</t>
  </si>
  <si>
    <t>FUNIL DE ALARGAMENTO DE BASE A CÉU ABERTO EM MATERIAL DE 1ª</t>
  </si>
  <si>
    <t>FUN-TUB-017</t>
  </si>
  <si>
    <t>CATEGORIA</t>
  </si>
  <si>
    <t>FUNIL DE ALARGAMENTO DE BASE A CÉU ABERTO EM MATERIAL DE 3ª</t>
  </si>
  <si>
    <t>FUN-TUB-018</t>
  </si>
  <si>
    <t>FUNIL DE ALARGAMENTO DE BASE DE TUBULÃO A AR COMPRIMIDO EM</t>
  </si>
  <si>
    <t>FUN-TUB-019</t>
  </si>
  <si>
    <t>MATERIAL DE 3A. CATEGORIA</t>
  </si>
  <si>
    <t>FUN-002</t>
  </si>
  <si>
    <t>FUNDAÇÃO SUPERFICIAL</t>
  </si>
  <si>
    <t>FUN-CON-005</t>
  </si>
  <si>
    <t>CONCRETO CICLÓPICO 1:4:8 COM 30% DE PEDRA DE MÃO</t>
  </si>
  <si>
    <t>FUN-CON-010</t>
  </si>
  <si>
    <t>CONCRETO CICLÓPICO 1:3:6 COM 30% DE PEDRA DE MÃO</t>
  </si>
  <si>
    <t>FUN-CON-015</t>
  </si>
  <si>
    <t>CONCRETO CICLÓPICO FCK = 15 MPA COM 30% DE PEDRA DE MÃO</t>
  </si>
  <si>
    <t>FUN-CON-020</t>
  </si>
  <si>
    <t>FUN-CON-025</t>
  </si>
  <si>
    <t>FUN-CON-030</t>
  </si>
  <si>
    <t>FUN-CON-035</t>
  </si>
  <si>
    <t>FUN-CON-040</t>
  </si>
  <si>
    <t>FUN-CON-045</t>
  </si>
  <si>
    <t>FUN-CON-050</t>
  </si>
  <si>
    <t>FUN-CON-055</t>
  </si>
  <si>
    <t>FUN-CON-056</t>
  </si>
  <si>
    <t>FUN-CON-060</t>
  </si>
  <si>
    <t>FORNECIMENTO E LANÇAMENTO DE CONCRETO NÃO ESTRUTURAL</t>
  </si>
  <si>
    <t>FUN-CON-065</t>
  </si>
  <si>
    <t>USINADOFCK &gt;= 7,5 MPA, BRITA 1</t>
  </si>
  <si>
    <t>FUN-CON-070</t>
  </si>
  <si>
    <t>FCK &gt;= 9 MPA, BRITA 1</t>
  </si>
  <si>
    <t>FUN-CON-075</t>
  </si>
  <si>
    <t>FUN-CON-080</t>
  </si>
  <si>
    <t>FUN-CON-085</t>
  </si>
  <si>
    <t>&gt;= 15 MPA, BRITA 1</t>
  </si>
  <si>
    <t>FUN-CON-090</t>
  </si>
  <si>
    <t>&gt;= 18 MPA, BRITA 1</t>
  </si>
  <si>
    <t>FUN-CON-095</t>
  </si>
  <si>
    <t>&gt;= 20 MPA, BRITA 1</t>
  </si>
  <si>
    <t>FUN-CON-100</t>
  </si>
  <si>
    <t>&gt;= 25 MPA, BRITA 1</t>
  </si>
  <si>
    <t>FUN-CON-105</t>
  </si>
  <si>
    <t>&gt;= 30 MPA, BRITA 1</t>
  </si>
  <si>
    <t>FUN-CON-106</t>
  </si>
  <si>
    <t>&gt;= 35 MPA, BRITA 1</t>
  </si>
  <si>
    <t>FUN-CON-110</t>
  </si>
  <si>
    <t>&gt;= 40 MPA, BRITA 1</t>
  </si>
  <si>
    <t>FUN-CON-115</t>
  </si>
  <si>
    <t>FUN-CON-120</t>
  </si>
  <si>
    <t>FUN-CON-130</t>
  </si>
  <si>
    <t>BOMBEADO FCK &gt;= 20 MPA, BRITA 1</t>
  </si>
  <si>
    <t>FUN-CON-135</t>
  </si>
  <si>
    <t>BOMBEADO FCK &gt;= 25 MPA, BRITA 1</t>
  </si>
  <si>
    <t>FUN-CON-140</t>
  </si>
  <si>
    <t>BOMBEADO FCK &gt;= 30 MPA, BRITA 1</t>
  </si>
  <si>
    <t>FUN-CON-141</t>
  </si>
  <si>
    <t>BOMBEADO FCK &gt;= 35 MPA, BRITA 1</t>
  </si>
  <si>
    <t>FUN-CON-150</t>
  </si>
  <si>
    <t>BOMBEADO FCK &gt;= 40 MPA, BRITA 1</t>
  </si>
  <si>
    <t>BOMBEADO FCK &gt;= 20 MPA, SLUMP 20 +/- 2 (SLUMPFLOW 48 A 53 CM, COM</t>
  </si>
  <si>
    <t>AGREGADOS PEDRISCO E AREIA, CONSUMO MÍNIMO DE CIMENTO DE 400</t>
  </si>
  <si>
    <t>KG/M3)</t>
  </si>
  <si>
    <t>FUN-FOR-005</t>
  </si>
  <si>
    <t>FORMA E DESFORMA EM TÁBUAS DE PINHO (3X)</t>
  </si>
  <si>
    <t>FUN-FOR-010</t>
  </si>
  <si>
    <t>FORMA E DESFORMA EM COMPENSADO RESINADO ESPES &gt;= 12 MM (3X)</t>
  </si>
  <si>
    <t>FUR-001</t>
  </si>
  <si>
    <t>FUROS EM PEÇAS DE CONCRETO</t>
  </si>
  <si>
    <t>FUR-CON-005</t>
  </si>
  <si>
    <t>FURO EM PEÇA DE CONCRETO D = 20 MM, L &lt;= 40 CM</t>
  </si>
  <si>
    <t>FUR-CON-010</t>
  </si>
  <si>
    <t>FURO EM PEÇA DE CONCRETO D = 25 MM, L &lt;= 40 CM</t>
  </si>
  <si>
    <t>FUR-CON-015</t>
  </si>
  <si>
    <t>FURO EM PEÇA DE CONCRETO D = 32 MM, L &lt;= 40 CM</t>
  </si>
  <si>
    <t>FUR-CON-020</t>
  </si>
  <si>
    <t>FURO EM PEÇA DE CONCRETO D = 40 MM, L &lt;= 40 CM</t>
  </si>
  <si>
    <t>FUR-CON-025</t>
  </si>
  <si>
    <t>FURO EM PEÇA DE CONCRETO D = 50 MM, L &lt;= 40 CM</t>
  </si>
  <si>
    <t>FUR-CON-030</t>
  </si>
  <si>
    <t>FURO EM PEÇA DE CONCRETO D = 63 MM, L &lt;= 40 CM</t>
  </si>
  <si>
    <t>FUR-CON-035</t>
  </si>
  <si>
    <t>FURO EM PEÇA DE CONCRETO D = 75 MM, L &lt;= 40 CM</t>
  </si>
  <si>
    <t>FUR-CON-040</t>
  </si>
  <si>
    <t>FURO EM PEÇA DE CONCRETO D = 100 MM, L &lt;= 40 CM</t>
  </si>
  <si>
    <t>FUR-CON-045</t>
  </si>
  <si>
    <t>FURO EM PEÇA DE CONCRETO D = 150 MM, L &lt;= 40 CM</t>
  </si>
  <si>
    <t>FUR-CON-050</t>
  </si>
  <si>
    <t>FURO EM PEÇA DE CONCRETO D = 200 MM, L &lt;= 40 CM</t>
  </si>
  <si>
    <t>GAS-001</t>
  </si>
  <si>
    <t>INSTALAÇÃO DE GÁS</t>
  </si>
  <si>
    <t>GAS-CAPS-005</t>
  </si>
  <si>
    <t>CAPS FORJADO SOLDA SCH 40 S/COST A234 WPB 3/4"</t>
  </si>
  <si>
    <t>GAS-CIL-005</t>
  </si>
  <si>
    <t>CILINDRO DE AÇO COM GÁS GLP CAPACIDADE 45 KG</t>
  </si>
  <si>
    <t>GAS-COL-005</t>
  </si>
  <si>
    <t>COLETOR MÓDULO CENTRAL</t>
  </si>
  <si>
    <t>GAS-COL-010</t>
  </si>
  <si>
    <t>COLETOR MÓDULO II SIMPLES P-45</t>
  </si>
  <si>
    <t>GAS-COT-005</t>
  </si>
  <si>
    <t>COTOVELO FERRO MALEAVEL 90º 300# 1/2" NPT</t>
  </si>
  <si>
    <t>DEPÓSITO PARA CILINDRO DE GÁS (GLP) - PADRÃO DEOP</t>
  </si>
  <si>
    <t>GAS-MAN-005</t>
  </si>
  <si>
    <t>MANGUEIRA PLÁSTICA PARA GÁS D = 3/8" X 1,50 M</t>
  </si>
  <si>
    <t>GAS-NIP-005</t>
  </si>
  <si>
    <t>NIPLE DE REDUÇÃO DE LATÃO 1/2" NPT X 1/8" NPT</t>
  </si>
  <si>
    <t>GAS-NIP-010</t>
  </si>
  <si>
    <t>NIPLE DE REDUÇÃO DE LATÃO 1/2" NPT X 3/8" NPT</t>
  </si>
  <si>
    <t>GAS-NIP-015</t>
  </si>
  <si>
    <t>NIPLE DUPLO FERRO MALEÁVEL 300# 1/2" NPT</t>
  </si>
  <si>
    <t>GAS-PIG-005</t>
  </si>
  <si>
    <t>PIG-TAIL DE BORRACHA P-45/P-90 - 500MM</t>
  </si>
  <si>
    <t>GAS-REG-005</t>
  </si>
  <si>
    <t>REGISTRO BICO INJETOR D = 3/8"</t>
  </si>
  <si>
    <t>GAS-REG-010</t>
  </si>
  <si>
    <t>REGISTRO DE GÁS D = 1/2"</t>
  </si>
  <si>
    <t>GAS-REG-015</t>
  </si>
  <si>
    <t>REGISTRO DE LATÃO 1/2" NPT X 1/2" NPT</t>
  </si>
  <si>
    <t>GAS-REP-005</t>
  </si>
  <si>
    <t>REGULADOR PRESSÃO ALIANÇA 76506/3 ENTRA 1/8" - 7KG/H - EST. ÚNICO</t>
  </si>
  <si>
    <t>GAS-TAM-005</t>
  </si>
  <si>
    <t>TAMPÃO (CAP) FERRO MALEÁVEL NPT 300# 1/2"</t>
  </si>
  <si>
    <t>GAS-TUB-005</t>
  </si>
  <si>
    <t>TUBO AÇO PRETO SCH-40, D = 3/8" SEM COSTURA</t>
  </si>
  <si>
    <t>GAS-TUB-010</t>
  </si>
  <si>
    <t>TUBO AÇO PRETO SCH-40, D = 1/2" SEM COSTURA</t>
  </si>
  <si>
    <t>GAS-TUB-015</t>
  </si>
  <si>
    <t>TUBO AÇO PRETO SCH-40, D = 3/4" SEM COSTURA</t>
  </si>
  <si>
    <t>GAS-VAL-005</t>
  </si>
  <si>
    <t>VÁLVULA DE ESFERA EM LATÃO D = 1/2" NPT</t>
  </si>
  <si>
    <t>GAS-VAL-010</t>
  </si>
  <si>
    <t>VÁLVULA DE REGISTRO PARA GÁS COM TÊ REVERSÍVEL PARA 2 BOTIJÕES</t>
  </si>
  <si>
    <t>GAS-VAL-015</t>
  </si>
  <si>
    <t>VÁLVULA DE ESFERA 300# 3/4" NPT 4416TT TRIPARTIDA</t>
  </si>
  <si>
    <t>HID-001</t>
  </si>
  <si>
    <t>INSTALAÇÃO HIDRO-SANITÁRIA</t>
  </si>
  <si>
    <t>ADAPTADOR SOLDÁVEL DE PVC MARROM COM FLANGES E ANEL PARA</t>
  </si>
  <si>
    <t>HID-ADP-005</t>
  </si>
  <si>
    <t>CAIXA DÁGUA Ø 20 MM X 1/2"</t>
  </si>
  <si>
    <t>HID-ADP-010</t>
  </si>
  <si>
    <t>CAIXA DÁGUA Ø 25 MM X 3/4"</t>
  </si>
  <si>
    <t>HID-ADP-015</t>
  </si>
  <si>
    <t>CAIXA DÁGUA Ø 32 MM X 1"</t>
  </si>
  <si>
    <t>HID-ADP-020</t>
  </si>
  <si>
    <t>CAIXA DÁGUA Ø 40 MM X 1 1/4"</t>
  </si>
  <si>
    <t>HID-ADP-025</t>
  </si>
  <si>
    <t>CAIXA DÁGUA Ø 50 MM X 1 1/2"</t>
  </si>
  <si>
    <t>HID-ADP-030</t>
  </si>
  <si>
    <t>CAIXA DÁGUA Ø 60 MM X 2"</t>
  </si>
  <si>
    <t>ADAPTADOR SOLDÁVEL DE PVC MARROM COM FLANGES LIVRES PARA</t>
  </si>
  <si>
    <t>HID-ADP-035</t>
  </si>
  <si>
    <t>HID-ADP-040</t>
  </si>
  <si>
    <t>HID-ADP-045</t>
  </si>
  <si>
    <t>HID-ADP-050</t>
  </si>
  <si>
    <t>HID-ADP-055</t>
  </si>
  <si>
    <t>HID-ADP-060</t>
  </si>
  <si>
    <t>CAIXA DÁGUA Ø 75 MM X 2 1/2"</t>
  </si>
  <si>
    <t>HID-ADP-065</t>
  </si>
  <si>
    <t>CAIXA DÁGUA Ø 85 MM X 3"</t>
  </si>
  <si>
    <t>HID-ADP-070</t>
  </si>
  <si>
    <t>CAIXA DÁGUA Ø 110 MM X 4"</t>
  </si>
  <si>
    <t>HID-BOM-005</t>
  </si>
  <si>
    <t>BOMBA CENTRÍFUGA DE SUCÇÃO E RECALQUE 1/2 HP D = 2"</t>
  </si>
  <si>
    <t>HID-BOM-010</t>
  </si>
  <si>
    <t>BOMBA CENTRÍFUGA DE SUCÇÃO E RECALQUE 1/2 HP D = 3"</t>
  </si>
  <si>
    <t>HID-BOM-015</t>
  </si>
  <si>
    <t>MOTO-BOMBA 0,5 CV VM = 5M3/H 1 1/2" R = 1 1/2", TRIFÁSICA</t>
  </si>
  <si>
    <t>HID-BOM-020</t>
  </si>
  <si>
    <t>MOTO-BOMBA 1 CV SUCÇÃO = 1 1/2" R = 1 1/4", VM = 5M3/H, HM = 16 M</t>
  </si>
  <si>
    <t>HID-BOM-023</t>
  </si>
  <si>
    <t>CONJUNTO ELEVATÓRIO MOTOR-BOMBA (CENTRÍFUGA) DE 1/3 HP</t>
  </si>
  <si>
    <t>HID-BOM-024</t>
  </si>
  <si>
    <t>CONJUNTO ELEVATÓRIO MOTOR-BOMBA (CENTRÍFUGA) DE 1/2 HP</t>
  </si>
  <si>
    <t>HID-BOM-025</t>
  </si>
  <si>
    <t>CONJUNTO MOTO BOMBA 3/4" CV MONOFÁSICA, CENTRÍFUGA, 1 ESTAGIO</t>
  </si>
  <si>
    <t>HID-BOM-030</t>
  </si>
  <si>
    <t>CONJUNTO ELEVATÓRIO MOTOR-BOMBA (CENTRÍFUGA) DE 2 HP</t>
  </si>
  <si>
    <t>HID-BOM-035</t>
  </si>
  <si>
    <t>CONJUNTO ELEVATÓRIO MOTOR-BOMBA (CENTRÍFUGA) DE 3 HP</t>
  </si>
  <si>
    <t>HID-BOM-040</t>
  </si>
  <si>
    <t>CONJUNTO ELEVATÓRIO MOTOR-BOMBA (CENTRÍFUGA) DE 5 HP</t>
  </si>
  <si>
    <t>HID-BOM-045</t>
  </si>
  <si>
    <t>CONJUNTO ELEVATÓRIO MOTOR-BOMBA (CENTRÍFUGA) DE 7,5 HP</t>
  </si>
  <si>
    <t>HID-BOM-050</t>
  </si>
  <si>
    <t>CONJUNTO ELEVATÓRIO MOTOR-BOMBA (CENTRÍFUGA) DE 10 HP</t>
  </si>
  <si>
    <t>CAIXA ALVENARIA 30 X 30 X 30 CM, TAMPA EM CONCRETO-INSPEÇÃO</t>
  </si>
  <si>
    <t>HID-CXS-005</t>
  </si>
  <si>
    <t>/PASSAGEM, INCLUSIVE ESCAVAÇÃO, REATERRO E BOTA-FORA</t>
  </si>
  <si>
    <t>CAIXA ALVENARIA 30 X 30 X 40 CM, TAMPA EM CONCRETO-INSPEÇÃO</t>
  </si>
  <si>
    <t>HID-CXS-010</t>
  </si>
  <si>
    <t>CAIXA ALVENARIA 30 X 30 X 60 CM, TAMPA EM CONCRETO-INSPEÇÃO</t>
  </si>
  <si>
    <t>HID-CXS-015</t>
  </si>
  <si>
    <t>CAIXA ALVENARIA 40 X 40 X 40 CM, TAMPA EM CONCRETO-INSPEÇÃO</t>
  </si>
  <si>
    <t>HID-CXS-020</t>
  </si>
  <si>
    <t>CAIXA ALVENARIA 40 X 40 X 60 CM, TAMPA EM CONCRETO-INSPEÇÃO</t>
  </si>
  <si>
    <t>HID-CXS-025</t>
  </si>
  <si>
    <t>CAIXA ALVENARIA 40 X 40 X 80 CM, TAMPA EM CONCRETO-INSPEÇÃO</t>
  </si>
  <si>
    <t>HID-CXS-030</t>
  </si>
  <si>
    <t>CAIXA ALVENARIA 40 X 40 X 100 CM, TAMPA EM CONCRETO-INSPEÇÃO</t>
  </si>
  <si>
    <t>HID-CXS-031</t>
  </si>
  <si>
    <t>CAIXA ALVENARIA 50 X 50 X 40 CM, TAMPA EM CONCRETO-INSPEÇÃO</t>
  </si>
  <si>
    <t>HID-CXS-035</t>
  </si>
  <si>
    <t>CAIXA ALVENARIA 55 X 50 X 45 CM, TAMPA EM CONCRETO-INSPEÇÃO</t>
  </si>
  <si>
    <t>HID-CXS-036</t>
  </si>
  <si>
    <t>CAIXA ALVENARIA 50 X 50 X 60 CM, TAMPA EM CONCRETO-INSPEÇÃO</t>
  </si>
  <si>
    <t>HID-CXS-040</t>
  </si>
  <si>
    <t>CAIXA ALVENARIA 50 X 50 X 80 CM, TAMPA EM CONCRETO-INSPEÇÃO</t>
  </si>
  <si>
    <t>HID-CXS-045</t>
  </si>
  <si>
    <t>CAIXA ALVENARIA 50 X 50 X 100 CM, TAMPA EM CONCRETO-INSPEÇÃO</t>
  </si>
  <si>
    <t>HID-CXS-050</t>
  </si>
  <si>
    <t>CAIXA ALVENARIA 60 X 60 X 40 CM, TAMPA EM CONCRETO-INSPEÇÃO</t>
  </si>
  <si>
    <t>HID-CXS-055</t>
  </si>
  <si>
    <t>CAIXA ALVENARIA 60 X 60 X 60 CM, TAMPA EM CONCRETO-INSPEÇÃO</t>
  </si>
  <si>
    <t>HID-CXS-060</t>
  </si>
  <si>
    <t>CAIXA ALVENARIA 60 X 60 X 65 CM, TAMPA EM CONCRETO-INSPEÇÃO</t>
  </si>
  <si>
    <t>HID-CXS-061</t>
  </si>
  <si>
    <t>CAIXA ALVENARIA 60 X 60 X 70 CM, TAMPA EM CONCRETO-INSPEÇÃO</t>
  </si>
  <si>
    <t>HID-CXS-062</t>
  </si>
  <si>
    <t>CAIXA ALVENARIA 60 X 60 X 75 CM, TAMPA EM CONCRETO-INSPEÇÃO</t>
  </si>
  <si>
    <t>HID-CXS-063</t>
  </si>
  <si>
    <t>CAIXA ALVENARIA 60 X 60 X 80 CM, TAMPA EM CONCRETO-INSPEÇÃO</t>
  </si>
  <si>
    <t>HID-CXS-065</t>
  </si>
  <si>
    <t>CAIXA ALVENARIA 60 X 60 X 85 CM, TAMPA EM CONCRETO-INSPEÇÃO</t>
  </si>
  <si>
    <t>HID-CXS-066</t>
  </si>
  <si>
    <t>CAIXA ALVENARIA 60 X 60 X 100 CM, TAMPA EM CONCRETO-INSPEÇÃO</t>
  </si>
  <si>
    <t>HID-CXS-070</t>
  </si>
  <si>
    <t>CAIXA ALVENARIA 70 X 70 X 40 CM, TAMPA EM CONCRETO-INSPEÇÃO</t>
  </si>
  <si>
    <t>HID-CXS-075</t>
  </si>
  <si>
    <t>CAIXA ALVENARIA 70 X 70 X 60 CM, TAMPA EM CONCRETO-INSPEÇÃO</t>
  </si>
  <si>
    <t>HID-CXS-080</t>
  </si>
  <si>
    <t>CAIXA ALVENARIA 70 X 70 X 80 CM, TAMPA EM CONCRETO-INSPEÇÃO</t>
  </si>
  <si>
    <t>HID-CXS-085</t>
  </si>
  <si>
    <t>CAIXA ALVENARIA 70 X 70 X 110 CM, TAMPA EM CONCRETO-INSPEÇÃO</t>
  </si>
  <si>
    <t>HID-CXS-090</t>
  </si>
  <si>
    <t>CAIXA ALVENARIA 80 X 80 X 40 CM, TAMPA EM CONCRETO-INSPEÇÃO</t>
  </si>
  <si>
    <t>HID-CXS-095</t>
  </si>
  <si>
    <t>CAIXA ALVENARIA 80 X 80 X 60 CM, TAMPA EM CONCRETO-INSPEÇÃO</t>
  </si>
  <si>
    <t>HID-CXS-100</t>
  </si>
  <si>
    <t>CAIXA ALVENARIA 80 X 80 X 80 CM, TAMPA EM CONCRETO-INSPEÇÃO</t>
  </si>
  <si>
    <t>HID-CXS-105</t>
  </si>
  <si>
    <t>CAIXA ALVENARIA 80 X 80 X 100 CM, TAMPA EM CONCRETO-INSPEÇÃO</t>
  </si>
  <si>
    <t>HID-CXS-110</t>
  </si>
  <si>
    <t>CAIXA ALVENARIA 80 X 80 X 140 CM, TAMPA EM CONCRETO-INSPEÇÃO</t>
  </si>
  <si>
    <t>HID-CXS-115</t>
  </si>
  <si>
    <t>CAIXA ALVENARIA 90 X 90 X 60 CM, TAMPA EM CONCRETO-INSPEÇÃO</t>
  </si>
  <si>
    <t>HID-CXS-120</t>
  </si>
  <si>
    <t>CAIXA ALVENARIA 90 X 90 X 80 CM, TAMPA EM CONCRETO-INSPEÇÃO</t>
  </si>
  <si>
    <t>HID-CXS-125</t>
  </si>
  <si>
    <t>CAIXA ALVENARIA 90 X 90 X 100 CM, TAMPA EM CONCRETO-INSPEÇÃO</t>
  </si>
  <si>
    <t>HID-CXS-130</t>
  </si>
  <si>
    <t>CAIXA ALVENARIA 90 X 90 X 140 CM, TAMPA EM CONCRETO-INSPEÇÃO</t>
  </si>
  <si>
    <t>HID-CXS-135</t>
  </si>
  <si>
    <t>CAIXA ALVENARIA 100 X 100 X 50 CM, TAMPA EM CONCRETO-INSPEÇÃO</t>
  </si>
  <si>
    <t>HID-CXS-140</t>
  </si>
  <si>
    <t>CAIXA ALVENARIA 100 X 100 X 80 CM, TAMPA EM CONCRETO-INSPEÇÃO</t>
  </si>
  <si>
    <t>HID-CXS-145</t>
  </si>
  <si>
    <t>CAIXA ALVENARIA 30 X 30 X 30 CM, TAMPA EM GRELHA DE AÇO-PASSAGEM,</t>
  </si>
  <si>
    <t>HID-CXS-150</t>
  </si>
  <si>
    <t>CAIXA ALVENARIA 30 X 30 X 40 CM, TAMPA EM GRELHA DE AÇO-PASSAGEM,</t>
  </si>
  <si>
    <t>HID-CXS-155</t>
  </si>
  <si>
    <t>CAIXA ALVENARIA 30 X 30 X 60 CM, TAMPA EM GRELHA DE AÇO-PASSAGEM,</t>
  </si>
  <si>
    <t>HID-CXS-160</t>
  </si>
  <si>
    <t>CAIXA ALVENARIA 40 X 40 X 40 CM, TAMPA EM GRELHA DE AÇO-PASSAGEM,</t>
  </si>
  <si>
    <t>HID-CXS-165</t>
  </si>
  <si>
    <t>CAIXA ALVENARIA 40 X 40 X 60 CM, TAMPA EM GRELHA DE AÇO-PASSAGEM,</t>
  </si>
  <si>
    <t>HID-CXS-170</t>
  </si>
  <si>
    <t>CAIXA ALVENARIA 40 X 40 X 80 CM, TAMPA EM GRELHA DE AÇO-PASSAGEM,</t>
  </si>
  <si>
    <t>HID-CXS-175</t>
  </si>
  <si>
    <t>CAIXA ALVENARIA 50 X 50 X 40 CM, TAMPA EM GRELHA DE AÇO-PASSAGEM,</t>
  </si>
  <si>
    <t>HID-CXS-180</t>
  </si>
  <si>
    <t>CAIXA ALVENARIA 50 X 50 X 60 CM, TAMPA EM GRELHA DE AÇO-PASSAGEM,</t>
  </si>
  <si>
    <t>HID-CXS-185</t>
  </si>
  <si>
    <t>CAIXA ALVENARIA 50 X 50 X 100 CM, TAMPA EM GRELHA DE AÇO-</t>
  </si>
  <si>
    <t>HID-CXS-190</t>
  </si>
  <si>
    <t>PASSAGEM, INCLUSIVE ESCAVAÇÃO, REATERRO E BOTA-FORA</t>
  </si>
  <si>
    <t>CAIXA ALVENARIA 60 X 60 X 40 CM, TAMPA EM GRELHA DE AÇO-PASSAGEM,</t>
  </si>
  <si>
    <t>HID-CXS-195</t>
  </si>
  <si>
    <t>CAIXA ALVENARIA 60 X 60 X 60 CM, TAMPA EM GRELHA DE AÇO-PASSAGEM,</t>
  </si>
  <si>
    <t>CAIXA ALVENARIA 60 X 60 X 80 CM, TAMPA EM GRELHA DE AÇO-PASSAGEM,</t>
  </si>
  <si>
    <t>HID-CXS-205</t>
  </si>
  <si>
    <t>CAIXA ALVENARIA 60 X 60 X 100 CM, TAMPA EM GRELHA DE AÇO-</t>
  </si>
  <si>
    <t>HID-CXS-210</t>
  </si>
  <si>
    <t>CAIXA ALVENARIA 70 X 70 X 40 CM, TAMPA EM GRELHA DE AÇO-PASSAGEM,</t>
  </si>
  <si>
    <t>HID-CXS-215</t>
  </si>
  <si>
    <t>CAIXA ALVENARIA 70 X 70 X 60 CM, TAMPA EM GRELHA DE AÇO-PASSAGEM,</t>
  </si>
  <si>
    <t>HID-CXS-220</t>
  </si>
  <si>
    <t>CAIXA ALVENARIA 70 X 70 X 80 CM, TAMPA EM GRELHA DE AÇO-PASSAGEM,</t>
  </si>
  <si>
    <t>HID-CXS-230</t>
  </si>
  <si>
    <t>CAIXA ALVENARIA 70 X 70 X 110 CM, TAMPA EM GRELHA DE AÇO-</t>
  </si>
  <si>
    <t>HID-CXS-240</t>
  </si>
  <si>
    <t>CAIXA ALVENARIA 80 X 80 X 40 CM, TAMPA EM GRELHA DE AÇO-PASSAGEM,</t>
  </si>
  <si>
    <t>HID-CXS-245</t>
  </si>
  <si>
    <t>CAIXA ALVENARIA 80 X 80 X 60 CM, TAMPA EM GRELHA DE AÇO-PASSAGEM,</t>
  </si>
  <si>
    <t>HID-CXS-250</t>
  </si>
  <si>
    <t>CAIXA ALVENARIA 80 X 80 X 80 CM, TAMPA EM GRELHA DE AÇO-PASSAGEM,</t>
  </si>
  <si>
    <t>HID-CXS-255</t>
  </si>
  <si>
    <t>CAIXA ALVENARIA 80 X 80 X 100 CM, TAMPA EM GRELHA DE AÇO-</t>
  </si>
  <si>
    <t>HID-CXS-260</t>
  </si>
  <si>
    <t>CAIXA ALVENARIA 80 X 80 X 140 CM, TAMPA EM GRELHA DE AÇO-</t>
  </si>
  <si>
    <t>HID-CXS-265</t>
  </si>
  <si>
    <t>CAIXA ALVENARIA 90 X 90 X 60 CM, TAMPA EM GRELHA DE AÇO-PASSAGEM,</t>
  </si>
  <si>
    <t>HID-CXS-270</t>
  </si>
  <si>
    <t>CAIXA ALVENARIA 90 X 90 X 80 CM, TAMPA EM GRELHA DE AÇO-PASSAGEM,</t>
  </si>
  <si>
    <t>HID-CXS-275</t>
  </si>
  <si>
    <t>CAIXA ALVENARIA 90 X 90 X 100 CM, TAMPA EM GRELHA DE AÇO-</t>
  </si>
  <si>
    <t>HID-CXS-280</t>
  </si>
  <si>
    <t>CAIXA ALVENARIA 90 X 90 X 140 CM, TAMPA EM GRELHA DE AÇO-</t>
  </si>
  <si>
    <t>HID-CXS-285</t>
  </si>
  <si>
    <t>CAIXA ALVENARIA 100 X 100 X 50 CM, TAMPA EM GRELHA DE AÇO-</t>
  </si>
  <si>
    <t>HID-CXS-290</t>
  </si>
  <si>
    <t>CAIXA ALVENARIA 100 X 100 X 80 CM, TAMPA EM GRELHA DE AÇO-</t>
  </si>
  <si>
    <t>HID-CXS-295</t>
  </si>
  <si>
    <t>CAIXA DÁGUA SUBTERRÂNEA, CAPACIDADE 15.000 L, EM CONCRETO E</t>
  </si>
  <si>
    <t>HID-CXS-300</t>
  </si>
  <si>
    <t>CASAS DE BOMBAS</t>
  </si>
  <si>
    <t>HID-DAG-005</t>
  </si>
  <si>
    <t>CAIXA DÁGUA DE POLIETILENO COM TAMPA 250 L</t>
  </si>
  <si>
    <t>HID-DAG-010</t>
  </si>
  <si>
    <t>CAIXA DÁGUA DE POLIETILENO COM TAMPA 500 L</t>
  </si>
  <si>
    <t>HID-DAG-015</t>
  </si>
  <si>
    <t>CAIXA DÁGUA DE POLIETILENO COM TAMPA 1000 L</t>
  </si>
  <si>
    <t>HID-DAG-020</t>
  </si>
  <si>
    <t>CAIXA DÁGUA DE POLIETILENO COM TAMPA 1500 L</t>
  </si>
  <si>
    <t>CAIXA DE DESCARGA PLÁSTICA EXTERNA 12 LTS INSTALADA COM</t>
  </si>
  <si>
    <t>HID-DES-005</t>
  </si>
  <si>
    <t>HID-GOR-005</t>
  </si>
  <si>
    <t>CAIXA DE GORDURA PRÉ-FABRICADA SIMPLES 41 X 35 X 35 CM</t>
  </si>
  <si>
    <t>HID-GOR-010</t>
  </si>
  <si>
    <t>CAIXA DE GORDURA PRÉ-FABRICADA SIMPLES 50 X 36 X 47 CM</t>
  </si>
  <si>
    <t>HID-GOR-015</t>
  </si>
  <si>
    <t>CAIXA DE GORDURA PRÉ FABRICADA SIMPLES 55 X 45 X 53 CM</t>
  </si>
  <si>
    <t>CAIXA DE GORDURA 50 X 50 X 50 CM EM ALVENARIA DE 1/2 TIJOLO</t>
  </si>
  <si>
    <t>HID-GOR-020</t>
  </si>
  <si>
    <t>REQUEIMADO REVESTIDA E IMPERMEABILIZADA, COM TAMPA DE CONCRETO,</t>
  </si>
  <si>
    <t>HID-GOR-025</t>
  </si>
  <si>
    <t>CAIXA DE GORDURA DE POLIETILENO , Ø 50 X 100 MM</t>
  </si>
  <si>
    <t>HID-GRE-005</t>
  </si>
  <si>
    <t>GRELHA FUNDIDA 571-C, 10 X 10 CM</t>
  </si>
  <si>
    <t>HID-GRE-010</t>
  </si>
  <si>
    <t>GRELHA FUNDIDA 571-C, 15 X 15 CM</t>
  </si>
  <si>
    <t>HID-GRE-011</t>
  </si>
  <si>
    <t>GRELHA DE FERRO FUNDIDO 30 X 30 CM</t>
  </si>
  <si>
    <t>HID-GRE-015</t>
  </si>
  <si>
    <t>GRELHA/PORTA GRELHA AÇO INOX, FECHO GIRATÓRIO 100 X 100 MM</t>
  </si>
  <si>
    <t>HID-GRE-020</t>
  </si>
  <si>
    <t>GRELHA/PORTA GRELHA AÇO INOX, FECHO GIRATÓRIO 150 X 150 MM</t>
  </si>
  <si>
    <t>HID-HID-005</t>
  </si>
  <si>
    <t>HIDRÔMETRO 1/2" COM CAIXA DE PROTEÇÃO E REGISTRO COPASA</t>
  </si>
  <si>
    <t>HID-HID-010</t>
  </si>
  <si>
    <t>HIDRÔMETRO 3/4" COM CAIXA DE PROTEÇÃO E REGISTRO COPASA</t>
  </si>
  <si>
    <t>HID-HID-015</t>
  </si>
  <si>
    <t>HIDRÔMETRO 1" COM CAIXA DE PROTEÇÃO E REGISTRO-COPASA</t>
  </si>
  <si>
    <t>HID-HID-020</t>
  </si>
  <si>
    <t>HIDRÔMETRO COM CAVALETE E REGISTRO D = 1/2" COPASA</t>
  </si>
  <si>
    <t>HID-HID-025</t>
  </si>
  <si>
    <t>HIDRÔMETRO COM CAVALETE E REGISTRO D = 3/4" COPASA</t>
  </si>
  <si>
    <t>HID-HID-030</t>
  </si>
  <si>
    <t>HIDRÔMETRO COM CAVALETE E REGISTRO D = 1" COPASA</t>
  </si>
  <si>
    <t>HID-INS-005</t>
  </si>
  <si>
    <t>CAIXA DE INSPEÇÃO DE POLIETILENO , Ø 100 MM</t>
  </si>
  <si>
    <t>HID-MIT-005</t>
  </si>
  <si>
    <t>MITRA PVC RÍGIDO (TERMINAL DE VENTILAÇÃO TIPO) 75 MM</t>
  </si>
  <si>
    <t>RALO SIFONADO PVC CÔNICO ALTURA REGULÁVEL 100 X 40 MM COM</t>
  </si>
  <si>
    <t>HID-RAL-005</t>
  </si>
  <si>
    <t>GRELHA METÁLICA</t>
  </si>
  <si>
    <t>HID-RAL-006</t>
  </si>
  <si>
    <t>RALO SIFONADO PVC QUADRADO 100 X 53 X 40 MM COM GRELHA BRANCA</t>
  </si>
  <si>
    <t>HID-RAL-007</t>
  </si>
  <si>
    <t>RALO SIFONADO PVC CÔNICO 100 X 40 MM COM GRELHA REDONDA</t>
  </si>
  <si>
    <t>HID-RAL-010</t>
  </si>
  <si>
    <t>RALO SECO PVC CÔNICO 100 X 40 MM COM GRELHA QUADRADA</t>
  </si>
  <si>
    <t>RALO SIFONADO PVC CILINDRÍCO 100 X 70 X 40 MM COM GRELHA</t>
  </si>
  <si>
    <t>HID-RAL-011</t>
  </si>
  <si>
    <t>REDONDA</t>
  </si>
  <si>
    <t>RALO SIFONADO PVC CILINDRICO 100 X 70 X 40 MM COM GRELHA</t>
  </si>
  <si>
    <t>HID-RAL-012</t>
  </si>
  <si>
    <t>QUADRADA</t>
  </si>
  <si>
    <t>HID-RAL-013</t>
  </si>
  <si>
    <t>RALO SECO PVC CÔNICO 100 X 40 MM COM GRELHA REDONDA</t>
  </si>
  <si>
    <t>HID-RAL-014</t>
  </si>
  <si>
    <t>RALO SECO PVC QUADRADO 100 X 53 X 40 MM COM GRELHA BRANCA</t>
  </si>
  <si>
    <t>HID-RAL-015</t>
  </si>
  <si>
    <t>RALO SEMI- HEMISFÉRICO TIPO ABACAXI D = 50 MM</t>
  </si>
  <si>
    <t>HID-RAL-020</t>
  </si>
  <si>
    <t>RALO SEMI- HEMISFÉRICO TIPO ABACAXI D = 75 MM</t>
  </si>
  <si>
    <t>RALO SEMI- HEMISFÉRICO TIPO ABACAXI D = 100 MM</t>
  </si>
  <si>
    <t>HID-REG-005</t>
  </si>
  <si>
    <t>REGISTRO PRESSÃO COM CANOPLA CROMADO D = 15 MM (1/2")</t>
  </si>
  <si>
    <t>HID-REG-010</t>
  </si>
  <si>
    <t>REGISTRO PRESSÃO COM CANOPLA CROMADO D = 20 MM (3/4")</t>
  </si>
  <si>
    <t>HID-REG-011</t>
  </si>
  <si>
    <t>REGISTRO PRESSÃO COM CANOPLA CROMADO D = 25 MM (1")</t>
  </si>
  <si>
    <t>HID-REG-015</t>
  </si>
  <si>
    <t>REGISTRO DE GAVETA BRUTO D = 15 MM (1/2")</t>
  </si>
  <si>
    <t>HID-REG-020</t>
  </si>
  <si>
    <t>REGISTRO DE GAVETA BRUTO D = 20 MM (3/4")</t>
  </si>
  <si>
    <t>HID-REG-025</t>
  </si>
  <si>
    <t>REGISTRO DE GAVETA BRUTO D = 25 MM (1")</t>
  </si>
  <si>
    <t>HID-REG-030</t>
  </si>
  <si>
    <t>REGISTRO DE GAVETA BRUTO D = 32 MM (1 1/4")</t>
  </si>
  <si>
    <t>HID-REG-035</t>
  </si>
  <si>
    <t>REGISTRO DE GAVETA BRUTO D = 40 MM (1 1/2")</t>
  </si>
  <si>
    <t>HID-REG-040</t>
  </si>
  <si>
    <t>REGISTRO DE GAVETA BRUTO D = 50 MM (2")</t>
  </si>
  <si>
    <t>HID-REG-045</t>
  </si>
  <si>
    <t>REGISTRO DE GAVETA BRUTO D = 65 MM (2 1/2")</t>
  </si>
  <si>
    <t>HID-REG-050</t>
  </si>
  <si>
    <t>REGISTRO DE GAVETA BRUTO D = 80 MM (3")</t>
  </si>
  <si>
    <t>HID-REG-055</t>
  </si>
  <si>
    <t>REGISTRO DE GAVETA BRUTO D = 100 MM (4")</t>
  </si>
  <si>
    <t>HID-REG-070</t>
  </si>
  <si>
    <t>REGISTRO DE GAVETA COM CANOPLA D = 15 MM (1/2")</t>
  </si>
  <si>
    <t>HID-REG-075</t>
  </si>
  <si>
    <t>REGISTRO DE GAVETA COM CANOPLA D = 20 MM (3/4")</t>
  </si>
  <si>
    <t>HID-REG-080</t>
  </si>
  <si>
    <t>REGISTRO DE GAVETA COM CANOPLA D = 25 MM (1")</t>
  </si>
  <si>
    <t>HID-REG-085</t>
  </si>
  <si>
    <t>REGISTRO DE GAVETA COM CANOPLA D = 32 MM (1 1/4")</t>
  </si>
  <si>
    <t>HID-REG-090</t>
  </si>
  <si>
    <t>REGISTRO DE GAVETA COM CANOPLA D = 40 MM (1 1/2")</t>
  </si>
  <si>
    <t>HID-REG-091</t>
  </si>
  <si>
    <t>REGISTRO DE GAVETA COM CANOPLA D = 50 MM (2")</t>
  </si>
  <si>
    <t>HID-REG-095</t>
  </si>
  <si>
    <t>REGISTRO DE ESFERA EM PVC SOLDÁVEL, Ø 20 MM</t>
  </si>
  <si>
    <t>HID-REG-100</t>
  </si>
  <si>
    <t>REGISTRO DE ESFERA EM PVC SOLDÁVEL, Ø 25 MM</t>
  </si>
  <si>
    <t>HID-REG-105</t>
  </si>
  <si>
    <t>REGISTRO DE ESFERA EM PVC SOLDÁVEL, Ø 32 MM</t>
  </si>
  <si>
    <t>HID-REG-110</t>
  </si>
  <si>
    <t>REGISTRO DE ESFERA EM PVC SOLDÁVEL, Ø 40 MM</t>
  </si>
  <si>
    <t>HID-REG-120</t>
  </si>
  <si>
    <t>REGISTRO DE ESFERA EM PVC SOLDÁVEL, Ø 50 MM</t>
  </si>
  <si>
    <t>HID-REG-125</t>
  </si>
  <si>
    <t>REGISTRO DE ESFERA EM PVC SOLDÁVEL, Ø 60 MM</t>
  </si>
  <si>
    <t>HID-REG-130</t>
  </si>
  <si>
    <t>REGISTRO DE GAVETA BRUTO D = 75 MM (2 1/2"), COM VOLANTE</t>
  </si>
  <si>
    <t>HID-SEC-005</t>
  </si>
  <si>
    <t>CAIXA SECA DE PVC RÍGIDO , 100 X 100 X 40 MM</t>
  </si>
  <si>
    <t>HID-SIF-005</t>
  </si>
  <si>
    <t>CAIXA SIFONADA EM PVC COM GRELHA QUADRADA150 X 150 X 50 MM</t>
  </si>
  <si>
    <t>HID-SIF-006</t>
  </si>
  <si>
    <t>CAIXA SIFONADA EM PVC COM GRELHA REDONDA 150 X 150 X 50 MM</t>
  </si>
  <si>
    <t>HID-SIF-010</t>
  </si>
  <si>
    <t>CAIXA SIFONADA EM PVC COM GRELHA QUADRADA/REDONDA 150 X 185 X</t>
  </si>
  <si>
    <t>75 MM</t>
  </si>
  <si>
    <t>HID-SIF-011</t>
  </si>
  <si>
    <t>CAIXA SIFONADA EM PVC COM GRELHA REDONDA 100 X 100 X 40 MM</t>
  </si>
  <si>
    <t>HID-SIF-015</t>
  </si>
  <si>
    <t>CAIXA SIFONADA EM PVC COM GRELHA REDONDA 100 X 100 X 50 MM</t>
  </si>
  <si>
    <t>HID-SIF-020</t>
  </si>
  <si>
    <t>CAIXA SIFONADA EM PVC COM TAMPA CEGA 250 X 172 X 50 MM</t>
  </si>
  <si>
    <t>HID-SIF-025</t>
  </si>
  <si>
    <t>CAIXA SIFONADA EM PVC COM TAMPA CEGA 250 X 230 X 75 MM</t>
  </si>
  <si>
    <t>HID-SIF-030</t>
  </si>
  <si>
    <t>CAIXA SIFONADA EM PVC COM TAMPA CEGA 150 X 150 X 50 MM</t>
  </si>
  <si>
    <t>HID-SIF-035</t>
  </si>
  <si>
    <t>CAIXA SIFONADA EM PVC COM TAMPA CEGA 150 X 185 X 75 MM</t>
  </si>
  <si>
    <t>HID-TAM-005</t>
  </si>
  <si>
    <t>TAMPA INSPEÇÃO PARA CAIXA 580 - C 10 X 10 CM</t>
  </si>
  <si>
    <t>HID-TAM-010</t>
  </si>
  <si>
    <t>TAMPA INSPEÇÃO PARA CAIXA 580 - C 15 X 15 CM</t>
  </si>
  <si>
    <t>HID-TUB-005</t>
  </si>
  <si>
    <t>TUBO PVC RÍGIDO SOLDÁVEL, ÁGUA INCLUSIVE CONEXÕES E SUPORTES, 20MM</t>
  </si>
  <si>
    <t>TUBO PVC RÍGIDO SOLDÁVEL, ÁGUA INCLUSIVE CONEXÕES E SUPORTES, 25</t>
  </si>
  <si>
    <t>TUBO PVC RÍGIDO SOLDÁVEL, ÁGUA INCLUSIVE CONEXÕES E SUPORTES, 32</t>
  </si>
  <si>
    <t>HID-TUB-015</t>
  </si>
  <si>
    <t>TUBO PVC RÍGIDO SOLDÁVEL, ÁGUA INCLUSIVE CONEXÕES E SUPORTES, 40</t>
  </si>
  <si>
    <t>HID-TUB-020</t>
  </si>
  <si>
    <t>TUBO PVC RÍGIDO SOLDÁVEL, ÁGUA INCLUSIVE CONEXÕES E SUPORTES, 50</t>
  </si>
  <si>
    <t>TUBO PVC RÍGIDO SOLDÁVEL, ÁGUA INCLUSIVE CONEXÕES E SUPORTES, 60</t>
  </si>
  <si>
    <t>HID-TUB-030</t>
  </si>
  <si>
    <t>TUBO PVC RÍGIDO SOLDÁVEL, ÁGUA INCLUSIVE CONEXÕES E SUPORTES, 75</t>
  </si>
  <si>
    <t>TUBO PVC RÍGIDO SOLDÁVEL, ÁGUA INCLUSIVE CONEXÕES E SUPORTES, 85</t>
  </si>
  <si>
    <t>HID-TUB-040</t>
  </si>
  <si>
    <t>TUBO PVC RÍGIDO SOLDÁVEL, ÁGUA INCLUSIVE CONEXÕES E SUPORTES, 110</t>
  </si>
  <si>
    <t>HID-TUB-041</t>
  </si>
  <si>
    <t>HID-TUB-045</t>
  </si>
  <si>
    <t>TUBO PVC ESGOTO PB, INCLUSIVE CONEXÕES E SUPORTES, 50 MM</t>
  </si>
  <si>
    <t>HID-TUB-050</t>
  </si>
  <si>
    <t>TUBO PVC ESGOTO PB, INCLUSIVE CONEXÕES E SUPORTES, 75 MM</t>
  </si>
  <si>
    <t>HID-TUB-055</t>
  </si>
  <si>
    <t>TUBO PVC ESGOTO PB, INCLUSIVE CONEXÕES E SUPORTES, 100 MM</t>
  </si>
  <si>
    <t>HID-TUB-060</t>
  </si>
  <si>
    <t>TUBO PVC ESGOTO PB, INCLUSIVE CONEXÕES E SUPORTES, 150 MM</t>
  </si>
  <si>
    <t>HID-TUB-065</t>
  </si>
  <si>
    <t>TUBO PVC ESGOTO PB, INCLUSIVE CONEXÕES E SUPORTES, 200 MM</t>
  </si>
  <si>
    <t>HID-TUB-070</t>
  </si>
  <si>
    <t>TUBO PVC ESGOTO PB, INCLUSIVE CONEXÕES E SUPORTES, 250 MM</t>
  </si>
  <si>
    <t>HID-TUB-071</t>
  </si>
  <si>
    <t>TUBO PVC ESGOTO PB, INCLUSIVE CONEXÕES E SUPORTES, 300 MM</t>
  </si>
  <si>
    <t>HID-TUB-075</t>
  </si>
  <si>
    <t>TUBO PVC ESGOTO PB, INCLUSIVE CONEXÕES E SUPORTES, 40 MM</t>
  </si>
  <si>
    <t>TUBO PVC ESGOTO, REFORÇADO PB, VIROLA E ANEL - INCLUSIVE CONEXÕES</t>
  </si>
  <si>
    <t>HID-TUB-078</t>
  </si>
  <si>
    <t>E SUPORTES, 40 MM</t>
  </si>
  <si>
    <t>HID-TUB-079</t>
  </si>
  <si>
    <t>E SUPORTES, 50 MM</t>
  </si>
  <si>
    <t>HID-TUB-080</t>
  </si>
  <si>
    <t>E SUPORTES, 75 MM</t>
  </si>
  <si>
    <t>E SUPORTES, 100 MM</t>
  </si>
  <si>
    <t>E SUPORTES, 150 MM</t>
  </si>
  <si>
    <t>HID-TUB-095</t>
  </si>
  <si>
    <t>TUBO AÇO GALVANIZADO INCLUSIVE CONEXÕES E SUPORTES , 15 MM</t>
  </si>
  <si>
    <t>HID-TUB-100</t>
  </si>
  <si>
    <t>TUBO AÇO GALVANIZADO INCLUSIVE CONEXÕES E SUPORTES , 20 MM</t>
  </si>
  <si>
    <t>HID-TUB-105</t>
  </si>
  <si>
    <t>TUBO AÇO GALVANIZADO INCLUSIVE CONEXÕES E SUPORTES , 25 MM</t>
  </si>
  <si>
    <t>HID-TUB-110</t>
  </si>
  <si>
    <t>TUBO AÇO GALVANIZADO INCLUSIVE CONEXÕES E SUPORTES , 32 MM</t>
  </si>
  <si>
    <t>HID-TUB-115</t>
  </si>
  <si>
    <t>TUBO AÇO GALVANIZADO INCLUSIVE CONEXÕES E SUPORTES , 40 MM</t>
  </si>
  <si>
    <t>HID-TUB-120</t>
  </si>
  <si>
    <t>TUBO AÇO GALVANIZADO INCLUSIVE CONEXÕES E SUPORTES , 50 MM</t>
  </si>
  <si>
    <t>HID-TUB-125</t>
  </si>
  <si>
    <t>TUBO AÇO GALVANIZADO INCLUSIVE CONEXÕES E SUPORTES , 65 MM</t>
  </si>
  <si>
    <t>HID-TUB-126</t>
  </si>
  <si>
    <t>TUBO AÇO GALVANIZADO INCLUSIVE CONEXÕES E SUPORTES , 100 MM</t>
  </si>
  <si>
    <t>HID-TUB-130</t>
  </si>
  <si>
    <t>TUBO COBRE SOLDÁVEL, INCLUSIVE CONEXÕES E SUPORTES, 15 MM (3/8")</t>
  </si>
  <si>
    <t>HID-TUB-135</t>
  </si>
  <si>
    <t>TUBO COBRE SOLDÁVEL, INCLUSIVE CONEXÕES E SUPORTES, 22 MM (3/4")</t>
  </si>
  <si>
    <t>HID-TUB-140</t>
  </si>
  <si>
    <t>TUBO COBRE SOLDÁVEL, INCLUSIVE CONEXÕES E SUPORTES, 28 MM (1")</t>
  </si>
  <si>
    <t>HID-TUB-145</t>
  </si>
  <si>
    <t>TUBO COBRE SOLDÁVEL, INCLUSIVE CONEXÕES E SUPORTES, 35 MM (1 1/4")</t>
  </si>
  <si>
    <t>HID-TUB-150</t>
  </si>
  <si>
    <t>TUBO COBRE SOLDÁVEL, INCLUSIVE CONEXÕES E SUPORTES, 42 MM (1 1/2")</t>
  </si>
  <si>
    <t>HID-TUB-155</t>
  </si>
  <si>
    <t>TUBO COBRE SOLDÁVEL, INCLUSIVE CONEXÕES E SUPORTES, 54 MM (2")</t>
  </si>
  <si>
    <t>HID-TUB-160</t>
  </si>
  <si>
    <t>TUBO COBRE SOLDÁVEL, INCLUSIVE CONEXÕES E SUPORTES, 66 MM (2 1/2")</t>
  </si>
  <si>
    <t>HID-TUB-161</t>
  </si>
  <si>
    <t>TUBO COBRE SOLDÁVEL, INCLUSIVE CONEXÕES E SUPORTES, D = 79 MM (3")</t>
  </si>
  <si>
    <t>HID-TUB-162</t>
  </si>
  <si>
    <t>TUBO COBRE SOLDÁVEL, INCLUSIVE CONEXÕES E SUPORTES, D = 104 MM (4")</t>
  </si>
  <si>
    <t>TUBO CERÂMICO D = 100 MM, COM CONEXÕES, ASSENTAMENTO COM</t>
  </si>
  <si>
    <t>HID-TUB-165</t>
  </si>
  <si>
    <t>ARGAMASSA 1:3</t>
  </si>
  <si>
    <t>TUBO CERÂMICO D = 150 MM, COM CONEXÕES, ASSENTAMENTO COM</t>
  </si>
  <si>
    <t>HID-TUB-170</t>
  </si>
  <si>
    <t>TUBO CERÂMICO D = 200 MM, COM CONEXÕES, ASSENTAMENTO COM</t>
  </si>
  <si>
    <t>HID-TUB-175</t>
  </si>
  <si>
    <t>TUBO CERÂMICO D = 250 MM, COM CONEXÕES, ASSENTAMENTO COM</t>
  </si>
  <si>
    <t>HID-TUB-180</t>
  </si>
  <si>
    <t>TUBO CERÂMICO D = 300 MM, COM CONEXÕES, ASSENTAMENTO COM</t>
  </si>
  <si>
    <t>HID-TUB-185</t>
  </si>
  <si>
    <t>TUBO DE POLIPROPILENO VERDE, PRESSÃO DE 12 GF/CM², INCLUSIVE</t>
  </si>
  <si>
    <t>HID-TUB-190</t>
  </si>
  <si>
    <t>CONEXÕES E SUPORTES, 20 MM</t>
  </si>
  <si>
    <t>TUBO DE POLIPROPILENO VERDE, PRESSÃO DE 12 KGF/CM², INCLUSIVE</t>
  </si>
  <si>
    <t>HID-TUB-195</t>
  </si>
  <si>
    <t>CONEXÕES E SUPORTES, 25 MM</t>
  </si>
  <si>
    <t>HID-TUB-200</t>
  </si>
  <si>
    <t>CONEXÕES E SUPORTES, 32 MM</t>
  </si>
  <si>
    <t>HID-TUB-205</t>
  </si>
  <si>
    <t>CONEXÕES E SUPORTES, 40 MM</t>
  </si>
  <si>
    <t>HID-TUB-210</t>
  </si>
  <si>
    <t>CONEXÕES E SUPORTES, 50 MM</t>
  </si>
  <si>
    <t>HID-TUB-215</t>
  </si>
  <si>
    <t>CONEXÕES E SUPORTES, 63 MM</t>
  </si>
  <si>
    <t>HID-TUB-220</t>
  </si>
  <si>
    <t>CONEXÕES E SUPORTES, 75 MM</t>
  </si>
  <si>
    <t>HID-TUB-225</t>
  </si>
  <si>
    <t>CONEXÕES E SUPORTES, 90 MM</t>
  </si>
  <si>
    <t>HID-TUB-230</t>
  </si>
  <si>
    <t>CONEXÕES E SUPORTES, 110 MM</t>
  </si>
  <si>
    <t>TUBO DE POLIPROPILENO VERDE, PRESSÃO DE 20 KGF/CM², INCLUSIVE</t>
  </si>
  <si>
    <t>HID-TUB-235</t>
  </si>
  <si>
    <t>HID-TUB-240</t>
  </si>
  <si>
    <t>HID-TUB-245</t>
  </si>
  <si>
    <t>HID-TUB-250</t>
  </si>
  <si>
    <t>HID-TUB-255</t>
  </si>
  <si>
    <t>HID-TUB-260</t>
  </si>
  <si>
    <t>HID-TUB-265</t>
  </si>
  <si>
    <t>HID-TUB-270</t>
  </si>
  <si>
    <t>TUBO DE POLIPROPILENO VERDE, PRESSÃO DE 25 KGF/CM², INCLUSIVE</t>
  </si>
  <si>
    <t>HID-TUB-275</t>
  </si>
  <si>
    <t>HID-TUB-280</t>
  </si>
  <si>
    <t>HID-TUB-285</t>
  </si>
  <si>
    <t>HID-TUB-290</t>
  </si>
  <si>
    <t>HID-TUB-295</t>
  </si>
  <si>
    <t>HID-TUB-300</t>
  </si>
  <si>
    <t>HID-TUB-305</t>
  </si>
  <si>
    <t>HID-TUB-310</t>
  </si>
  <si>
    <t>TUBO DE CPVC BEGE CLARO SOLDÁVEL, INCLUSIVE CONEXÕES E SUPORTES,</t>
  </si>
  <si>
    <t>HID-TUB-315</t>
  </si>
  <si>
    <t>15 MM</t>
  </si>
  <si>
    <t>HID-TUB-320</t>
  </si>
  <si>
    <t>22 MM</t>
  </si>
  <si>
    <t>HID-TUB-325</t>
  </si>
  <si>
    <t>28 MM</t>
  </si>
  <si>
    <t>HID-TUB-330</t>
  </si>
  <si>
    <t>35 MM</t>
  </si>
  <si>
    <t>HID-TUB-335</t>
  </si>
  <si>
    <t>42 MM</t>
  </si>
  <si>
    <t>HID-TUB-340</t>
  </si>
  <si>
    <t>54 MM</t>
  </si>
  <si>
    <t>TUBO FERRO GALVANIZADO, COM COSTURA, INCLUSIVE CONEXÕES E</t>
  </si>
  <si>
    <t>HID-TUB-345</t>
  </si>
  <si>
    <t>SUPORTES , 13 MM</t>
  </si>
  <si>
    <t>HID-TUB-350</t>
  </si>
  <si>
    <t>SUPORTES , 25 MM</t>
  </si>
  <si>
    <t>HID-TUB-355</t>
  </si>
  <si>
    <t>SUPORTES , 65 MM</t>
  </si>
  <si>
    <t>HID-TUB-360</t>
  </si>
  <si>
    <t>TUBO DE PVC BRANCO ROSCÁVEL Ø 1/2"</t>
  </si>
  <si>
    <t>HID-TUB-365</t>
  </si>
  <si>
    <t>TUBO DE PVC BRANCO ROSCÁVEL Ø 3/4"</t>
  </si>
  <si>
    <t>HID-TUB-370</t>
  </si>
  <si>
    <t>TUBO DE PVC BRANCO ROSCÁVEL Ø 1"</t>
  </si>
  <si>
    <t>HID-TUB-375</t>
  </si>
  <si>
    <t>TUBO DE PVC BRANCO ROSCÁVEL Ø 1 1/4"</t>
  </si>
  <si>
    <t>HID-TUB-380</t>
  </si>
  <si>
    <t>TUBO DE PVC BRANCO ROSCÁVEL Ø 1 1/2"</t>
  </si>
  <si>
    <t>HID-TUB-385</t>
  </si>
  <si>
    <t>TUBO DE PVC BRANCO ROSCÁVEL Ø 2"</t>
  </si>
  <si>
    <t>HID-TUB-390</t>
  </si>
  <si>
    <t>TUBO DE PVC BRANCO ROSCÁVEL Ø 2 1/2"</t>
  </si>
  <si>
    <t>HID-TUB-395</t>
  </si>
  <si>
    <t>TUBO DE PVC BRANCO ROSCÁVEL Ø 3"</t>
  </si>
  <si>
    <t>HID-TUB-400</t>
  </si>
  <si>
    <t>TUBO DE PVC BRANCO ROSCÁVEL Ø 4"</t>
  </si>
  <si>
    <t>IIO-001</t>
  </si>
  <si>
    <t>INSTALAÇÕES INICIAIS DA OBRA</t>
  </si>
  <si>
    <t>IIO-ARE-070</t>
  </si>
  <si>
    <t>ÁREA COBERTA EM TELHA FIBROCIMENTO PARA BANCAS - PADRÃO DEOP</t>
  </si>
  <si>
    <t>BARRACÃO PESSOAL - VESTÁRIO TIPO I, A = 25,41 M2 (OBRA DE PEQUENO</t>
  </si>
  <si>
    <t>IIO-BAR-005</t>
  </si>
  <si>
    <t>PORTE, EFETIVO ATÉ 30 HOMENS) - PADRÃO DEOP</t>
  </si>
  <si>
    <t>BARRACÃO PESSOAL - VESTIÁRIO TIPO II, A = 67,76 M2 (OBRA DE MÉDIO</t>
  </si>
  <si>
    <t>IIO-BAR-010</t>
  </si>
  <si>
    <t>PORTE, EFETIVO DE 30 A 60 HOMENS) - PADRÃO DEOP</t>
  </si>
  <si>
    <t>IIO-BAR-015</t>
  </si>
  <si>
    <t>BARRACÃO DEPÓSITO E FERRAMENTARIA TIPO I, A = 14,52 M2 (OBRA DE</t>
  </si>
  <si>
    <t>PEQUENO PORTE, EFETIVO ATÉ 30 HOMENS) - PADRÃO DEOP</t>
  </si>
  <si>
    <t>IIO-BAR-020</t>
  </si>
  <si>
    <t>BARRACÃO DEPÓSITO E FERRAMENTARIA TIPO II, A = 25,41 M2 (OBRA DE</t>
  </si>
  <si>
    <t>MÉDIO PORTE, EFETIVO DE 30 A 60 HOMENS) - PADRÃO DEOP</t>
  </si>
  <si>
    <t>BARRACÃO INSTALAÇÃO SANITÁRIA TIPO I, A = 14,52 M2 (OBRA DE PEQUENO</t>
  </si>
  <si>
    <t>IIO-BAR-025</t>
  </si>
  <si>
    <t>BARRACÃO INSTALAÇÃO SANITÁRIA TIPO II, A = 18,15 M2 (OBRA DE MÉDIO</t>
  </si>
  <si>
    <t>IIO-BAR-030</t>
  </si>
  <si>
    <t>BARRACÃO INSTALAÇÃO SANITÁRIA TIPO III, A = 25,41 M2 (OBRA DE GRANDE</t>
  </si>
  <si>
    <t>IIO-BAR-035</t>
  </si>
  <si>
    <t>PORTE, EFETIVO ACIMA DE 60 HOMENS) - PADRÃO DEOP</t>
  </si>
  <si>
    <t>BARRACÃO REFEITÓRIO TIPO I, A = 18,15 M2 (OBRA DE MÉDIO PORTE,</t>
  </si>
  <si>
    <t>IIO-BAR-040</t>
  </si>
  <si>
    <t>EFETIVO DE 30 A 60 HOMENS) - PADRÃO DEOP</t>
  </si>
  <si>
    <t>BARRACÃO REFEITÓRIO TIPO II, A = 25,41 M2 (OBRA DE GRANDE PORTE,</t>
  </si>
  <si>
    <t>IIO-BAR-045</t>
  </si>
  <si>
    <t>EFETIVO ACIMA DE 60 HOMENS) - PADRÃO DEOP</t>
  </si>
  <si>
    <t>IIO-BAR-046</t>
  </si>
  <si>
    <t>BARRACÃO DE OBRA, INCLUSIVE SANITÁRIOS</t>
  </si>
  <si>
    <t>IIO-CER-025</t>
  </si>
  <si>
    <t>CERCA DE 5 FIOS DE ARAME FARPA DO E MOURÕES DE EUCALIPTO</t>
  </si>
  <si>
    <t>ESCRITÓRIO DA FISCALIZAÇÃO TIPO I, A = 18,15 M2 (OBRA DE PEQUENO A</t>
  </si>
  <si>
    <t>IIO-ESC-005</t>
  </si>
  <si>
    <t>MÉDIO PORTE, EFETIVO ATÉ 60 HOMENS, DE CURTA A MÉDIA DURAÇÃO) -</t>
  </si>
  <si>
    <t>PADRÃO DEOP</t>
  </si>
  <si>
    <t>ESCRITÓRIO DA FISCALIZAÇÃO TIPO II, A = 21,78 M2 (OBRA DE GRANDE</t>
  </si>
  <si>
    <t>IIO-ESC-010</t>
  </si>
  <si>
    <t>PORTE, EFETIVO ACIMA 60 HOMENS, DE LONGA DURAÇÃO) - PADRÃO DEOP</t>
  </si>
  <si>
    <t>ESCRITÓRIO DA EMPREITEIRA TIPO I, A = 18,15 M2 (OBRA DE PEQUENO A</t>
  </si>
  <si>
    <t>IIO-ESC-015</t>
  </si>
  <si>
    <t>ESCRITÓRIO DA EMPREITEIRA TIPO II,A = 21,78 M2 (OBRA DE GRANDE PORTE,</t>
  </si>
  <si>
    <t>IIO-ESC-020</t>
  </si>
  <si>
    <t>EFETIVO ACIMA 60 HOMENS, DE LONGA DURAÇÃO) - PADRÃO DEOP</t>
  </si>
  <si>
    <t>IIO-LIG-005</t>
  </si>
  <si>
    <t>LIGAÇÃO PREDIAL DE ÁGUA 1/2" CAVALETE SIMPLES - COPASA</t>
  </si>
  <si>
    <t>IIO-LIG-010</t>
  </si>
  <si>
    <t>LIGAÇÃO PROVISÓRIA DE LUZ E FORÇA-PADRÃO PROVISÓRIO 30KVA</t>
  </si>
  <si>
    <t>LIGAÇÃO PROVISÓRIA DE ÁGUA E ESGOTO</t>
  </si>
  <si>
    <t>IIO-PLA-005</t>
  </si>
  <si>
    <t>FORNECIMENTO E COLOCAÇÃO DE PLACA DE OBRA EM CHAPA</t>
  </si>
  <si>
    <t>GALVANIZADA (3,00 X 1,50 M) - EM CHAPA GALVANIZADA 0,26 AFIXADAS</t>
  </si>
  <si>
    <t>COM REBITES 540 E PARAFUSOS 3/8, EM ESTRUTURA METÁLICA VIGA U 2"</t>
  </si>
  <si>
    <t>ENRIJECIDA COM METALON 20 X 20, SUPORTE EM EUCALIPTO</t>
  </si>
  <si>
    <t>AUTOCLAVADO PINTADAS NE FRENTE E NO VERSO COM FUNDO</t>
  </si>
  <si>
    <t>ANTICORROSIVO E TINTA AUTOMOTIVA, CONFORME MANUAL DE IDENTIDADE</t>
  </si>
  <si>
    <t>VISUAL DO GOVERNO DE MINAS</t>
  </si>
  <si>
    <t>IIO-PLA-010</t>
  </si>
  <si>
    <t>GALVANIZADA (6,00 X 3,00 M) - EM CHAPA GALVANIZADA 0,26 AFIXADAS</t>
  </si>
  <si>
    <t>IIO-TAP-005</t>
  </si>
  <si>
    <t>TAPUME EM CHAPA COMPENSADO DE 12 MM E PONTALETES H = 2,20 M</t>
  </si>
  <si>
    <t>IIO-TAP-010</t>
  </si>
  <si>
    <t>TAPUME REMOVÍVEL DE COMPENSADO TIPO A, H = 2,20 M (PADRÃO DEOP-</t>
  </si>
  <si>
    <t>MG - COM REMOÇÃO)</t>
  </si>
  <si>
    <t>TAPUME REMOVÍVEL DE COMPENSADO TIPO B, H = 2,20 M (PADRÃO DEOP-</t>
  </si>
  <si>
    <t>IIO-TAP-015</t>
  </si>
  <si>
    <t>TAPUME DE CHAPA DE MADEIRA 6 MM 2,20 X 1,22 M, H = 2,20 M, ABERTURA E</t>
  </si>
  <si>
    <t>IIO-TAP-020</t>
  </si>
  <si>
    <t>PORTÃO</t>
  </si>
  <si>
    <t>IIO-TAP-025</t>
  </si>
  <si>
    <t>TAPUME COM TELA DE POLIETILENO</t>
  </si>
  <si>
    <t>IMP-001</t>
  </si>
  <si>
    <t>IMPERMEABILIZAÇÕES E ISOLAMENTO</t>
  </si>
  <si>
    <t>IMPERMEABILIZAÇÃO COM ARGAMASSA TRAÇO 1:3, E = 2,50 CM COM</t>
  </si>
  <si>
    <t>IMP-ARG-005</t>
  </si>
  <si>
    <t>ADITIVO</t>
  </si>
  <si>
    <t>IMP-ASF-005</t>
  </si>
  <si>
    <t>IMPERMEABILIZAÇÃO COM MANTA ASFÁLTICA PRÉ-FABRICADA, E = 4 MM</t>
  </si>
  <si>
    <t>IMPERMEABILIZAÇÃO COM MANTA ASFÁLTICA PRÉ-FABRICADA, E = 4 MM -</t>
  </si>
  <si>
    <t>IMP-ASF-010</t>
  </si>
  <si>
    <t>ANTI-RAIZ</t>
  </si>
  <si>
    <t>IMPERMEABILIZAÇÃO DE CALHA DE CONCRETO COM 6 DEMÃOS DE</t>
  </si>
  <si>
    <t>IMP-CAL-005</t>
  </si>
  <si>
    <t>EMULSÃO ACRÍLICA</t>
  </si>
  <si>
    <t>IMPERMEABILIZAÇÃO DE CALHA, VIGA-CALHA E JARDINEIRA , ATRAVÉS DE</t>
  </si>
  <si>
    <t>IMP-CAL-010</t>
  </si>
  <si>
    <t>APLICAÇÃO DIRETA NA ESTRUTURA DE IMPERMEABILIZANTE ESTRUTURAL E</t>
  </si>
  <si>
    <t>PROTEÇÃO MECÂNICA</t>
  </si>
  <si>
    <t>CAMADA DE REGULARIZAÇÃO ARGAMASSA TRAÇO 1:3, ESPESSURA MÉDIA</t>
  </si>
  <si>
    <t>IMP-CAM-005</t>
  </si>
  <si>
    <t>3,0 CM</t>
  </si>
  <si>
    <t>IMPERMEABILIZAÇÃO DE COBERTURA NÃO SUJEITA A FISSURAÇÕES E A</t>
  </si>
  <si>
    <t>IMP-COB-005</t>
  </si>
  <si>
    <t>TRÂNSITO À BASE DE EMULSÃO ASFÁLTICA ESTRUTURADA COM VÉU DE</t>
  </si>
  <si>
    <t>POLIÉSTER E ACABAMENTO COM PINTURA REFLETIVA</t>
  </si>
  <si>
    <t>IMP-COB-010</t>
  </si>
  <si>
    <t>TRÂNSITO À BASE DE EMULSÃO ACRÍLICA ESTRUTURADA COM VÉU DE</t>
  </si>
  <si>
    <t>POLIÉSTER</t>
  </si>
  <si>
    <t>IMP-COB-015</t>
  </si>
  <si>
    <t>POLIÉSTER - (COM MÃO-DE-OBRA EMPREITADA)</t>
  </si>
  <si>
    <t>IMP-COB-020</t>
  </si>
  <si>
    <t>POLIÉSTER E ACABAMENTO COM PINTURA REFLETIVA - (COM MÃO-DE-OBRA</t>
  </si>
  <si>
    <t>EMPREITADA)</t>
  </si>
  <si>
    <t>IMPERMEABILIZAÇÃO DE COBERTURA À BASE DE ELASTÔMERO SINTÉTICO,</t>
  </si>
  <si>
    <t>IMP-COB-025</t>
  </si>
  <si>
    <t>CALANDRADO E PRÉ-VULCANIZADO E MANTA BUTÍLICA</t>
  </si>
  <si>
    <t>IMP-COB-030</t>
  </si>
  <si>
    <t>IMPERMEABILIZAÇÃO DE COBERTURA COM ASFALTO OXIDADO E VÉU DE</t>
  </si>
  <si>
    <t>IMPERMEABILIZAÇÃO DE COBERTURA UTILIZANDO MANTA ASFÁLTICA COM</t>
  </si>
  <si>
    <t>IMP-COB-035</t>
  </si>
  <si>
    <t>ARMADURA DE FILME DE POLIETILENO</t>
  </si>
  <si>
    <t>IMP-COB-040</t>
  </si>
  <si>
    <t>CALANDRADO E PRÉ-VULCANIZADO E MANTA BUTÍLICA - (COM MÃO-DE-</t>
  </si>
  <si>
    <t>OBRA EMPREITADA)</t>
  </si>
  <si>
    <t>IMP-COB-045</t>
  </si>
  <si>
    <t>ARMADURA DE FILME DE POLIETILENO - (COM MÃO-DE-OBRA EMPREITADA)</t>
  </si>
  <si>
    <t>IMPERMEABILIZAÇÃO DE COBERTURA PLANA (INCLUSIVE PRÉ-FABRICADA) ,</t>
  </si>
  <si>
    <t>IMP-COB-050</t>
  </si>
  <si>
    <t>UTILIZANDO MANTA ASFÁLTICA POLÍMÉRICA</t>
  </si>
  <si>
    <t>IMP-COB-055</t>
  </si>
  <si>
    <t>TRÂNSITO A BASE DE ELASTÔMERO SINTÉTICO "NEOPRENE + HYPALON", COM</t>
  </si>
  <si>
    <t>ACABAMENTO EM PINTURA REFLETIVA</t>
  </si>
  <si>
    <t>IMP-CRI-006</t>
  </si>
  <si>
    <t>IMPERMEABILIZAÇÃO POR CRISTALIZAÇÃO</t>
  </si>
  <si>
    <t>IMP-MAN-005</t>
  </si>
  <si>
    <t>COLOCAÇÃO DE MANTA GEOTÊXTIL</t>
  </si>
  <si>
    <t>IMP-PAR-005</t>
  </si>
  <si>
    <t>IMPERMEABILIZAÇÃO DE ALICERCE COM TINTA BETUMINOSA EM PAREDE DE 1</t>
  </si>
  <si>
    <t>1/2 TIJOLO</t>
  </si>
  <si>
    <t>IMPERMEABILIZAÇÃO DE PAREDE SUJEITA A UMIDADE DE SOLO COM ADITIVO</t>
  </si>
  <si>
    <t>IMP-PAR-010</t>
  </si>
  <si>
    <t>HIDRÓFUGO E TINTA ASFÁLTICA</t>
  </si>
  <si>
    <t>IMP-PIN-005</t>
  </si>
  <si>
    <t>PINTURA COM EMULSÃO ASFÁLTICA</t>
  </si>
  <si>
    <t>IMP-PIN-010</t>
  </si>
  <si>
    <t>PINTURA IMPEREMABILIZANTE COM ARGAMASSA POLIMÉRICA</t>
  </si>
  <si>
    <t>IMP-PIS-005</t>
  </si>
  <si>
    <t>IMPERMEABILIZAÇÃO DE PISO COM TRÊS DEMÃOS DE EMULSÃO ASFÁLTICA</t>
  </si>
  <si>
    <t>IMPERMEABILIZAÇÃO DE PISO SUJEITO À UMIDADE DE TERRA COM ADITIVO</t>
  </si>
  <si>
    <t>IMP-PIS-010</t>
  </si>
  <si>
    <t>HIDRÓFUGO</t>
  </si>
  <si>
    <t>IMP-PRO-005</t>
  </si>
  <si>
    <t>PROTEÇÃO MECÂNICA COM AREIA E CIMENTO E = 1,50 CM</t>
  </si>
  <si>
    <t>IMPERMEABILIZAÇÃO DE PISCINA OU RESERVATÓRIO ELEVADO , SUJEITOS À</t>
  </si>
  <si>
    <t>IMP-RES-005</t>
  </si>
  <si>
    <t>FISSURAÇÃO ATRAVÉS DE APLICAÇÃO DIRETA NA ESTRUTURA DE</t>
  </si>
  <si>
    <t>IMPERMEABILIZANTE ESTRUTURAL E MEMBRANA ELÁSTICA</t>
  </si>
  <si>
    <t>INC-001</t>
  </si>
  <si>
    <t>PREVENÇÃO E COMBATE A INCÊNDIO</t>
  </si>
  <si>
    <t>INC-ABR-005</t>
  </si>
  <si>
    <t>ABRIGO EM CHAPA TIPO EXTERNO 1 PORTA DE AÇO CARBONO, COMPLETO,</t>
  </si>
  <si>
    <t>VIDRO TRANSPARENTE, COM A INSCRIÇÃO "INCÊNDIO", SUPORTE</t>
  </si>
  <si>
    <t>BASCULANTE PARA MANGUEIRA PINTADO DE VERMELHO NAS DIMENSÕES 90</t>
  </si>
  <si>
    <t>X 60 X 17 CM</t>
  </si>
  <si>
    <t>INC-ABR-010</t>
  </si>
  <si>
    <t>BASCULANTE PARA MANGUEIRA PINTADO DE VERMELHO NAS DIMENSÕES 45</t>
  </si>
  <si>
    <t>INC-ABR-015</t>
  </si>
  <si>
    <t>BASCULANTE PARA MANGUEIRA PINTADO DE VERMELHO NAS DIMENSÕES 75</t>
  </si>
  <si>
    <t>X 30 X 25 CM</t>
  </si>
  <si>
    <t>ACIONADOR MANUAL DE ALARME DE INCÊNDIO</t>
  </si>
  <si>
    <t>INC-ADP-005</t>
  </si>
  <si>
    <t>ADAPTADOR EM LATAO P/ INSTALACAO PREDIAL DE COMBATE A INCENDIO</t>
  </si>
  <si>
    <t>ENGATE RAPIDO 1 1/2" X ROSCA INTERNA 5 FIOS 2 1/2"</t>
  </si>
  <si>
    <t>INC-ADP-006</t>
  </si>
  <si>
    <t>ENGATE RAPIDO 2 1/2" X ROSCA INTERNA 5 FIOS 2 1/2"</t>
  </si>
  <si>
    <t>ELETROBOMBA MOTOR DE 3,0 CV, 220V, TRIFÁSICO COM CAPACIDADE DE</t>
  </si>
  <si>
    <t>INC-BOM-005</t>
  </si>
  <si>
    <t>VAZÃO DE 2501/MIN. A 18 MCA DE PRESSÃO (REF. SCHNEIDER, MODELO BC-</t>
  </si>
  <si>
    <t>925 HB OU EQUIVALENTE)</t>
  </si>
  <si>
    <t>QUADRO DE FORÇA PARA MOTOR DE 3,0 CV, 220V, TRIFÁSICO, CONTENDO</t>
  </si>
  <si>
    <t>INC-BOM-010</t>
  </si>
  <si>
    <t>DISPOSITIVO PARA PARTIDA MANUAL E AUTOMÁTICA ATRAVÉS DE</t>
  </si>
  <si>
    <t>PRESSOSTATO E SAÍDA PARA ALARME DE BOMBA EM FUNCIONAMENTO</t>
  </si>
  <si>
    <t>PRESSOSTATO TELEMECANIQUE, MODELO XML B004 A2S11, COM ESCALA DE</t>
  </si>
  <si>
    <t>3 A 58 PSI</t>
  </si>
  <si>
    <t>CILINDRO DE PRESSÃO OU MOLA PNEUMÁTICA DE DIÂMETRO 150MM,</t>
  </si>
  <si>
    <t>COMPRIMENTO DE 1,20M COM GARRAS PARA FIXAÇÃO NA PAREDE</t>
  </si>
  <si>
    <t>SIRENE PARA ALARME DE BOMBA EM FUNCIONAMENTO MARCA RONTAM RT-</t>
  </si>
  <si>
    <t>PC</t>
  </si>
  <si>
    <t>11, 220V</t>
  </si>
  <si>
    <t>INC-CHA-005</t>
  </si>
  <si>
    <t>CHAVE PARA CONEXÕES DE ENGATE RÁPIDO, (STORZ), 63 X 38 MM</t>
  </si>
  <si>
    <t>INC-ESG-005</t>
  </si>
  <si>
    <t>ESGUICHO TIPO AGULHETA, JUNTA DE UNIÃO ENGATE RÁPIDO D = 38 MM</t>
  </si>
  <si>
    <t>INC-EXT-005</t>
  </si>
  <si>
    <t>EXTINTOR DE GÁS CARBÔNICO 5-B:C, CAPACIDADE 6 KG</t>
  </si>
  <si>
    <t>INC-EXT-010</t>
  </si>
  <si>
    <t>EXTINTOR DE INCÊNDIO ÁGUA PRESSURIZADA 2-A, CAPACIDADE 10 L</t>
  </si>
  <si>
    <t>INC-EXT-015</t>
  </si>
  <si>
    <t>EXTINTOR DE INCÊNDIO TIPO PÓ QUÍMICO 20-B:C, CAPACIDADE 6 KG</t>
  </si>
  <si>
    <t>INC-EXT-016</t>
  </si>
  <si>
    <t>EXTINTOR DE INCÊNDIO TIPO PÓ QUÍMICO 2-A:20-B:C, CAPACIDADE 6 KG</t>
  </si>
  <si>
    <t>INC-EXT-020</t>
  </si>
  <si>
    <t>BASE DECORATIVA PARA EXTINTORES</t>
  </si>
  <si>
    <t>HIDRANTE DE RECALQUE COMPLETO EM CAIXA DE ALVENARIA</t>
  </si>
  <si>
    <t>LUMINÁRIA DE EMERGÊNCIA AUTÔNOMA IE-16 COM LÂMPADA DE 8 W</t>
  </si>
  <si>
    <t>INC-MAN-005</t>
  </si>
  <si>
    <t>MANGUEIRA DE FIBRA SINTÉTICA E BORRACHA D = 38 MM, 15 M</t>
  </si>
  <si>
    <t>INC-MAN-020</t>
  </si>
  <si>
    <t>MANÔMETRO WILLY, MOD. 2 1/2", ESCALA DE LEITURA DE 0 A 100 PSI</t>
  </si>
  <si>
    <t>PLACA FOTOLUMINESCENTE "E5" - 300 X 300 MM</t>
  </si>
  <si>
    <t>PLACA FOTOLUMINESCENTE "E8" - 300 X 300 MM</t>
  </si>
  <si>
    <t>PLACA FOTOLUMINESCENTE "S1" OU "S2"- 380 X 190 MM (SAÍDA - DIREITA)</t>
  </si>
  <si>
    <t>INC-PLA-020</t>
  </si>
  <si>
    <t>PLACA FOTOLUMINESCENTE "S1" OU "S2"- 380 X 190 MM (SAÍDA - ESQUERDA)</t>
  </si>
  <si>
    <t>PLACA FOTOLUMINESCENTE "S9" - 380 X 190 MM (SAÍDA ESCADA DESCE)</t>
  </si>
  <si>
    <t>INC-PLA-030</t>
  </si>
  <si>
    <t>PLACA FOTOLUMINESCENTE "S10" - 380 X 190 MM (SAÍDA ESCADA SOBE)</t>
  </si>
  <si>
    <t>PLACA FOTOLUMINESCENTE "S12" - 380 X 190 MM (SAÍDA)</t>
  </si>
  <si>
    <t>INC-PLA-040</t>
  </si>
  <si>
    <t>PLACA FOTOLUMINESCENTE "A2" - TRIÂNGULO 300 MM (RISCO INCÊNDIO)</t>
  </si>
  <si>
    <t>INC-PLA-045</t>
  </si>
  <si>
    <t>PLACA FOTOLUMINESCENTE "P2" - D = 300 MM (PROIBIDO PRODUZIR CHAMA)</t>
  </si>
  <si>
    <t>INC-REG-005</t>
  </si>
  <si>
    <t>REGISTRO GLOBO ANGULAR 15º D = 63 MM PARA HIDRANTE INTERNO</t>
  </si>
  <si>
    <t>REGISTRO GLOBO D = 15 MM (1/2")</t>
  </si>
  <si>
    <t>INC-REG-015</t>
  </si>
  <si>
    <t>REGISTRO GLOBO D = 25 MM (1")</t>
  </si>
  <si>
    <t>INC-REG-020</t>
  </si>
  <si>
    <t>REGISTRO GLOBO D = 63 MM (2 1/2")</t>
  </si>
  <si>
    <t>INC-SPR-005</t>
  </si>
  <si>
    <t>SPRINKLER PENDENTE 15 MM (1/2") 68º C</t>
  </si>
  <si>
    <t>INC-SPR-010</t>
  </si>
  <si>
    <t>SPRINKLER PENDENTE 15 MM (1/2") 79º C</t>
  </si>
  <si>
    <t>INC-SPR-015</t>
  </si>
  <si>
    <t>SPRINKLER PENDENTE 15 MM (1/2") 93º C</t>
  </si>
  <si>
    <t>INC-SPR-020</t>
  </si>
  <si>
    <t>SPRINKLER PENDENTE 15 MM (1/2") 141º C</t>
  </si>
  <si>
    <t>INC-SPR-025</t>
  </si>
  <si>
    <t>SPRINKLER PENDENTE 15 MM (1/2") 182º C</t>
  </si>
  <si>
    <t>INC-SPR-030</t>
  </si>
  <si>
    <t>SPRINKLER PENDENTE 15 MM (1/2") 227º C</t>
  </si>
  <si>
    <t>INC-SPR-035</t>
  </si>
  <si>
    <t>CANOPLA PARA SPRINKLER</t>
  </si>
  <si>
    <t>VÁLVULA RETENÇÃO HORIZONTAL D = 13 MM (1/2")</t>
  </si>
  <si>
    <t>VÁLVULA RETENÇÃO HORIZONTAL D = 63 MM (2 1/2")</t>
  </si>
  <si>
    <t>INST-001</t>
  </si>
  <si>
    <t>PONTOS DE INSTALAÇÕES</t>
  </si>
  <si>
    <t>PONTO DE ÁGUA FRIA EMBUTIDO, INCLUINDO TUBO DE PVC RÍGIDO</t>
  </si>
  <si>
    <t>INST-AGU-005</t>
  </si>
  <si>
    <t>PT</t>
  </si>
  <si>
    <t>SOLDÁVEL E CONEXÕES</t>
  </si>
  <si>
    <t>INST-AGU-010</t>
  </si>
  <si>
    <t>ROSCÁVEL E CONEXÕES</t>
  </si>
  <si>
    <t>PONTO DE ESGOTO, INCLUINDO TUBO DE PVC RÍGIDO SOLDÁVEL DE 40 MM</t>
  </si>
  <si>
    <t>INST-ESG-005</t>
  </si>
  <si>
    <t>E CONEXÕES (LAVATÓRIOS, MICTÓRIOS, RALOS SIFONADOS, ETC.)</t>
  </si>
  <si>
    <t>PONTO DE ESGOTO, INCLUINDO TUBO DE PVC RÍGIDO SOLDÁVEL DE 50 MM</t>
  </si>
  <si>
    <t>INST-ESG-010</t>
  </si>
  <si>
    <t>E CONEXÕES (PIAS DE COZINHA, MÁQUINAS DE LAVAR, ETC.)</t>
  </si>
  <si>
    <t>PONTO DE ESGOTO, INCLUINDO TUBO DE PVC RÍGIDO SOLDÁVEL DE 100 MM</t>
  </si>
  <si>
    <t>INST-ESG-015</t>
  </si>
  <si>
    <t>E CONEXÕES (VASO SANITÁRIO)</t>
  </si>
  <si>
    <t>PONTO DE GÁS, INCLUINDO TUBO DE AÇO GALVANIZADO E CONEXÃO, Ø</t>
  </si>
  <si>
    <t>20 MM</t>
  </si>
  <si>
    <t>PONTO DE INTERRUPTOR, INCLUINDO ELETRODUTO DE PVC RÍGIDO E CAIXA</t>
  </si>
  <si>
    <t>INST-INT-005</t>
  </si>
  <si>
    <t>COM ESPELHO</t>
  </si>
  <si>
    <t>PONTO DE LUZ EMBUTIDO, INCLUINDO ELETRODUTO DE PVC RÍGIDO E CAIXA</t>
  </si>
  <si>
    <t>INST-LUZ-005</t>
  </si>
  <si>
    <t>COM ESPELHO (POR UNIDADE)</t>
  </si>
  <si>
    <t>PONTO SECO PARA INSTALAÇÃO DE SOM, TV, ALARME E LÓGICA,</t>
  </si>
  <si>
    <t>INST-STVAL-005</t>
  </si>
  <si>
    <t>INCLUINDO ELETRODUTO DE PVC RÍGIDO E CAIXA COM ESPELHO</t>
  </si>
  <si>
    <t>INST-STVAL-010</t>
  </si>
  <si>
    <t>INCLUINDO ELETRODUTO DE PVC FLEXÍVEL CORRUGADO E CAIXA COM</t>
  </si>
  <si>
    <t>ESPELHO</t>
  </si>
  <si>
    <t>INST-TEL-005</t>
  </si>
  <si>
    <t>PONTO DE TELEFONE, INCLUINDO ELETRODUTO DE PVC RÍGIDO E CAIXA</t>
  </si>
  <si>
    <t>INST-TOM-005</t>
  </si>
  <si>
    <t>PONTO DE TOMADA DE EMBUTIR, INCLUINDO ELETRODUTO DE PVC RÍGIDO E</t>
  </si>
  <si>
    <t>CAIXA COM ESPELHO</t>
  </si>
  <si>
    <t>JUN-001</t>
  </si>
  <si>
    <t>JUNTA DE DILATAÇÃO / TRINCA</t>
  </si>
  <si>
    <t>JUN-DIL-005</t>
  </si>
  <si>
    <t>ENCHIMENTO DE JUNTA COM MASTIQUE E = 3 MM</t>
  </si>
  <si>
    <t>JUN-DIL-010</t>
  </si>
  <si>
    <t>COSTURA DE TRINCA COM GRAMPO DE AÇO 4,2 MM A CADA 30 CM</t>
  </si>
  <si>
    <t>TRATAMENTO DE JUNTA DE DILATAÇÃO DE LAJES DE TRANSIÇÃO, COM</t>
  </si>
  <si>
    <t>JUN-DIL-015</t>
  </si>
  <si>
    <t>ISOPOR E = 2 CM</t>
  </si>
  <si>
    <t>ENTELAMENTO CORRETIVO DE SUPERFÍCIE COM TRINCA POR RETRAÇÃO OU</t>
  </si>
  <si>
    <t>JUN-ENT-005</t>
  </si>
  <si>
    <t>DILATAÇÃO, REVESTIDA COM ARGAMASSA DE CAL HIDRATADA E AREIA SEM</t>
  </si>
  <si>
    <t>PENEIRAR TRAÇO 1:3, LARGURA DA TELA = 15 CM</t>
  </si>
  <si>
    <t>ENTELAMENTO PREVENTIVO DE SUPERFÍCIE SUJEITA A TRINCA, LARGURA DA</t>
  </si>
  <si>
    <t>JUN-ENT-010</t>
  </si>
  <si>
    <t>TELA ADESIVA 25 CM</t>
  </si>
  <si>
    <t>TELA SOLDADA PARA PREVENÇÃO DE TRINCAS EM ALVENARIA/ESTRUTURA,</t>
  </si>
  <si>
    <t>JUN-ENT-015</t>
  </si>
  <si>
    <t>LARGURA 6 CM</t>
  </si>
  <si>
    <t>JUN-ENT-020</t>
  </si>
  <si>
    <t>LARGURA 7,5 CM</t>
  </si>
  <si>
    <t>JUN-ENT-025</t>
  </si>
  <si>
    <t>LARGURA 10,5 CM</t>
  </si>
  <si>
    <t>JUN-ENT-030</t>
  </si>
  <si>
    <t>LARGURA 12 CM</t>
  </si>
  <si>
    <t>LAJ-001</t>
  </si>
  <si>
    <t>LAJE PRÉ-MOLDADA</t>
  </si>
  <si>
    <t>LAJE PRÉ-MOLDADA, APARENTE, INCLUSIVE CAPEAMENTO E = 4 CM, SC = 100</t>
  </si>
  <si>
    <t>LAJ-APA-005</t>
  </si>
  <si>
    <t>KG/M2, L = 3,00 M</t>
  </si>
  <si>
    <t>LAJ-APA-010</t>
  </si>
  <si>
    <t>KG/M2, L = 4,00 M</t>
  </si>
  <si>
    <t>LAJ-APA-015</t>
  </si>
  <si>
    <t>KG/M2, L = 5,00 M</t>
  </si>
  <si>
    <t>LAJE PRÉ-MOLDADA, APARENTE, INCLUSIVE CAPEAMENTO E = 4 CM, SC = 200</t>
  </si>
  <si>
    <t>LAJ-APA-020</t>
  </si>
  <si>
    <t>LAJ-APA-025</t>
  </si>
  <si>
    <t>LAJ-APA-030</t>
  </si>
  <si>
    <t>LAJE PRÉ-MOLDADA, APARENTE, INCLUSIVE CAPEAMENTO E = 4 CM, SC = 300</t>
  </si>
  <si>
    <t>LAJ-APA-035</t>
  </si>
  <si>
    <t>LAJ-APA-040</t>
  </si>
  <si>
    <t>LAJ-APA-045</t>
  </si>
  <si>
    <t>LAJE IDENE</t>
  </si>
  <si>
    <t>LAJE DE POÇO D=1,00 M ESP. = 4 A 6 CM</t>
  </si>
  <si>
    <t>ESCORAMENTO PARA LAJE PRÉ MOLDADAS EM TABUAS DE PINHO, INCLUSIVE</t>
  </si>
  <si>
    <t>LAJ-ESC-005</t>
  </si>
  <si>
    <t>RETIRADA</t>
  </si>
  <si>
    <t>LAJE PRÉ-MOLDADA, A REVESTIR, INCLUSIVE CAPEAMENTO E = 4 CM, SC =</t>
  </si>
  <si>
    <t>LAJ-REV-005</t>
  </si>
  <si>
    <t>100 KG/M2, L = 3,00 M</t>
  </si>
  <si>
    <t>LAJ-REV-010</t>
  </si>
  <si>
    <t>100 KG/M2, L = 4,00 M</t>
  </si>
  <si>
    <t>LAJ-REV-015</t>
  </si>
  <si>
    <t>100 KG/M2, L = 5,00 M</t>
  </si>
  <si>
    <t>LAJ-REV-020</t>
  </si>
  <si>
    <t>200 KG/M2, L = 3,00 M</t>
  </si>
  <si>
    <t>LAJ-REV-025</t>
  </si>
  <si>
    <t>200 KG/M2, L = 4,00 M</t>
  </si>
  <si>
    <t>LAJ-REV-030</t>
  </si>
  <si>
    <t>200 KG/M2, L = 5,00 M</t>
  </si>
  <si>
    <t>LAJ-REV-035</t>
  </si>
  <si>
    <t>250 KG/M2, L = 5,00 M</t>
  </si>
  <si>
    <t>LAJ-REV-040</t>
  </si>
  <si>
    <t>300 KG/M2, L = 3,00 M</t>
  </si>
  <si>
    <t>LAJ-REV-045</t>
  </si>
  <si>
    <t>300 KG/M2, L = 4,00 M</t>
  </si>
  <si>
    <t>LAJ-REV-050</t>
  </si>
  <si>
    <t>300 KG/M2, L = 5,00 M</t>
  </si>
  <si>
    <t>LAJ-REV-055</t>
  </si>
  <si>
    <t>370 KG/M2</t>
  </si>
  <si>
    <t>LIM-001</t>
  </si>
  <si>
    <t>LIMPEZA GERAL</t>
  </si>
  <si>
    <t>LIM-CAL-005</t>
  </si>
  <si>
    <t>LIMPEZA (DESOBSTRUÇÃO) DE CALHAS</t>
  </si>
  <si>
    <t>LIM-CER-005</t>
  </si>
  <si>
    <t>LIMPEZA DE MATERIAL CERÂMICO</t>
  </si>
  <si>
    <t>LIM-FAC-005</t>
  </si>
  <si>
    <t>LAVAGEM DE FACHADA COM HIDROJATEAMENTO</t>
  </si>
  <si>
    <t>LIM-GER-005</t>
  </si>
  <si>
    <t>LIMPEZA GERAL DE OBRA</t>
  </si>
  <si>
    <t>LIM-LOU-005</t>
  </si>
  <si>
    <t>LIMPEZA DE LOUÇAS SANITÁRIAS</t>
  </si>
  <si>
    <t>LIM-MET-005</t>
  </si>
  <si>
    <t>LIMPEZA DE METAIS SANITÁRIOS</t>
  </si>
  <si>
    <t>LIM-ROD-005</t>
  </si>
  <si>
    <t>LIMPEZA DE RODAPÉ</t>
  </si>
  <si>
    <t>LIM-VID-005</t>
  </si>
  <si>
    <t>LIMPEZA DE VIDROS E ESPELHOS</t>
  </si>
  <si>
    <t>LOC-001</t>
  </si>
  <si>
    <t>LOCAÇÃO DA OBRA</t>
  </si>
  <si>
    <t>LOC-OBR-005</t>
  </si>
  <si>
    <t>LOCAÇÃO DA OBRA (GABARITO)</t>
  </si>
  <si>
    <t>LOC-TOP-005</t>
  </si>
  <si>
    <t>LOCAÇÃO TOPOGRÁFICA ATE 20 PONTOS</t>
  </si>
  <si>
    <t>LOC-TOP-010</t>
  </si>
  <si>
    <t>LOCAÇÃO TOPOGRÁFICA DE 20 A 50 PONTOS</t>
  </si>
  <si>
    <t>LOC-TOP-015</t>
  </si>
  <si>
    <t>LOCAÇÃO TOPOGRÁFICA ACIMA DE 50 PONTOS</t>
  </si>
  <si>
    <t>LOU-001</t>
  </si>
  <si>
    <t>LOUÇAS E METAIS</t>
  </si>
  <si>
    <t>BOJO EM AÇO INOX N° 1 (46,5 X 33 X 11,5 CM) COM VÁLVULA E SIFÃO</t>
  </si>
  <si>
    <t>LOU-BOJ-005</t>
  </si>
  <si>
    <t>CROMADOS</t>
  </si>
  <si>
    <t>BOJO EM AÇO INOX N° 2 (56 X 33 X 11,5 CM) COM VÁLVULA E SIFÃO</t>
  </si>
  <si>
    <t>LOU-BOJ-010</t>
  </si>
  <si>
    <t>CUBA DE LOUÇA BRANCA DE EMBUTIR, OVAL, INCLUSIVE VÁLVULA, SIFÃO E</t>
  </si>
  <si>
    <t>LOU-CUB-005</t>
  </si>
  <si>
    <t>LIGAÇÕES CROMADAS</t>
  </si>
  <si>
    <t>CUBA DE LOUÇA BRANCA DE SOBREPOR, OVAL, INCLUSIVE VÁLVULA, SIFÃO</t>
  </si>
  <si>
    <t>LOU-CUB-010</t>
  </si>
  <si>
    <t>E LIGAÇÕES CROMADAS</t>
  </si>
  <si>
    <t>LAVATÓRIO PEQUENO LOUÇA BRANCA SEM COLUNA, INCLUSIVE VÁLVULA E</t>
  </si>
  <si>
    <t>LOU-LAV-005</t>
  </si>
  <si>
    <t>SIFÃO CROMADOS</t>
  </si>
  <si>
    <t>LAVATÓRIO MEDIO LOUÇA BRANCA COM COLUNA, INCLUSIVE VÁLVULA E</t>
  </si>
  <si>
    <t>LOU-LAV-010</t>
  </si>
  <si>
    <t>LAVATÓRIO MÉDIO LOUÇA BRANCA SEM COLUNA, INCLUSIVE VÁLVULA E</t>
  </si>
  <si>
    <t>LOU-LAV-015</t>
  </si>
  <si>
    <t>MICTÓRIO COLETIVO DE AÇO INOXIDÁVEL CHAPA 22 DESENVOLVIMENTO</t>
  </si>
  <si>
    <t>LOU-MIC-005</t>
  </si>
  <si>
    <t>1,40 M</t>
  </si>
  <si>
    <t>LOU-MIC-010</t>
  </si>
  <si>
    <t>1,00 M</t>
  </si>
  <si>
    <t>LOU-MIC-011</t>
  </si>
  <si>
    <t>MICTÓRIO DE LOUÇA BRANCA INCLUSIVE METAIS CROMADOS</t>
  </si>
  <si>
    <t>TANQUE DE AÇO INOXIDÁVEL AISI 304, 60 X 60 X 40 CM, ASSENTADO EM</t>
  </si>
  <si>
    <t>LOU-TAN-005</t>
  </si>
  <si>
    <t>BANCADA, INCLUSIVE VÁLVULA E SIFÃO CROMADOS</t>
  </si>
  <si>
    <t>TANQUE DE AÇO INOXIDÁVEL COM 1 BOJO 63 X 51 CM, INCLUSIVE VÁLVULA</t>
  </si>
  <si>
    <t>LOU-TAN-010</t>
  </si>
  <si>
    <t>E SIFÃO CROMADOS</t>
  </si>
  <si>
    <t>LOU-TAN-015</t>
  </si>
  <si>
    <t>TANQUE DE LOUÇA BRANCA COM COLUNA 22 LITROS</t>
  </si>
  <si>
    <t>TANQUE DE LOUÇA BRANCA COM COLUNA 22 LITROS, INCLUSIVE VÁLVULA E</t>
  </si>
  <si>
    <t>LOU-TAN-020</t>
  </si>
  <si>
    <t>TANQUE 01 BOJO, PRÉ-MOLDADO DE CONCRETO COM ACABAMENTO EM</t>
  </si>
  <si>
    <t>LOU-TAN-025</t>
  </si>
  <si>
    <t>MARMORITE CINZA</t>
  </si>
  <si>
    <t>TANQUE 02 BOJOS PRÉ-MOLDADO DE CONCRETO COM ACABAMENTO EM</t>
  </si>
  <si>
    <t>LOU-TAN-030</t>
  </si>
  <si>
    <t>LOU-TAN-035</t>
  </si>
  <si>
    <t>TANQUE EM POLIPROPILENO , 15 LITROS, DIMENSÕES 49 X 43 X 28 CM</t>
  </si>
  <si>
    <t>LOU-TAN-040</t>
  </si>
  <si>
    <t>TANQUE EM POLIPROPILENO , 24 LITROS, DIMENSÕES 58 X 52 X 32 CM</t>
  </si>
  <si>
    <t>LOU-VAS-005</t>
  </si>
  <si>
    <t>VASO SANITÁRIO ENVELOPADO</t>
  </si>
  <si>
    <t>LOU-VAS-010</t>
  </si>
  <si>
    <t>VASO SANITÁRIO LOUÇA BRANCA SEM VÁLVULA DE DESCARGA</t>
  </si>
  <si>
    <t>LOU-VAS-015</t>
  </si>
  <si>
    <t>VASO SANITÁRIO LOUÇA BRANCA COM CAIXA ACOPLADA</t>
  </si>
  <si>
    <t>LOU-VAS-020</t>
  </si>
  <si>
    <t>VASO SANITÁRIO LOUÇA BRANCA INCLUSIVE VÁLVULA DE DESCARGA</t>
  </si>
  <si>
    <t>LOU-VAS-025</t>
  </si>
  <si>
    <t>VASO SANITÁRIO LOUÇA BRANCA INFANTIL</t>
  </si>
  <si>
    <t>LOU-VAS-030</t>
  </si>
  <si>
    <t>BACIA DE LOUÇA TURCA</t>
  </si>
  <si>
    <t>VASO SANITÁRIO LOUÇA BRANCA INCLUSIVE VÁLVULA DE DESCARGA COM</t>
  </si>
  <si>
    <t>INSTALAÇÃO DE SÓCULO NA BASE DA BACIA DEVENDO ACOMPANHAR A</t>
  </si>
  <si>
    <t>LOU-VAS-035</t>
  </si>
  <si>
    <t>PROJEÇÃO DA BASE NÃO ULTRAPASSANDO EM 0,05 M O SEU CONTORNO,</t>
  </si>
  <si>
    <t>TENDO A ALTURA MÁXIMA (BACIA + ASSENTO) H = 46 CM</t>
  </si>
  <si>
    <t>MET-BOI-005</t>
  </si>
  <si>
    <t>TORNEIRA CHAVE BÓIA AUTOMÁTICA PARA RESERVATÓRIO</t>
  </si>
  <si>
    <t>MET-BOI-010</t>
  </si>
  <si>
    <t>TORNEIRA DE BÓIA, D = 15 MM (1/2")</t>
  </si>
  <si>
    <t>MET-BOI-015</t>
  </si>
  <si>
    <t>TORNEIRA DE BÓIA, D = 20 MM (3/4")</t>
  </si>
  <si>
    <t>MET-BOI-020</t>
  </si>
  <si>
    <t>TORNEIRA DE BÓIA, D = 25 MM (1")</t>
  </si>
  <si>
    <t>MET-BOI-021</t>
  </si>
  <si>
    <t>TORNEIRA DE BÓIA, D = 32 MM (1 1/4")</t>
  </si>
  <si>
    <t>MET-BOI-022</t>
  </si>
  <si>
    <t>TORNEIRA DE BÓIA, D = 40 MM (1 1/2")</t>
  </si>
  <si>
    <t>MET-BOI-023</t>
  </si>
  <si>
    <t>TORNEIRA DE BÓIA, D = 50 MM (2")</t>
  </si>
  <si>
    <t>MET-BOL-005</t>
  </si>
  <si>
    <t>BOLSA DE BORRACHA D = 1 1/2"</t>
  </si>
  <si>
    <t>MET-CHU-005</t>
  </si>
  <si>
    <t>BRAÇO PARA CHUVEIRO 510-C 1/2" X 40 CM</t>
  </si>
  <si>
    <t>MET-CHU-010</t>
  </si>
  <si>
    <t>BRAÇO PARA CHUVEIRO 536-C 1/2" X 35 CM</t>
  </si>
  <si>
    <t>MET-CHU-015</t>
  </si>
  <si>
    <t>CHUVEIRO COM ARTICULAÇÃO 517-C D = 1/2"</t>
  </si>
  <si>
    <t>MET-CHU-020</t>
  </si>
  <si>
    <t>CHUVEIRO COM ARTICULAÇÃO 517-C D = 3/4"</t>
  </si>
  <si>
    <t>MET-CHU-025</t>
  </si>
  <si>
    <t>CHUVEIRO-ELÉTRICO CROMADO 1/2"</t>
  </si>
  <si>
    <t>MET-CHU-030</t>
  </si>
  <si>
    <t>CHUVEIRO ELÉTRICO COM RESISTÊNCIA BLINDADA</t>
  </si>
  <si>
    <t>MET-CRI-005</t>
  </si>
  <si>
    <t>CRIVO PARA CHUVEIRO 526 D = 3" X 1/2"</t>
  </si>
  <si>
    <t>DUCHA HIGIÊNICA COM REGISTRO PARA CONTROLE DE FLUXO DE ÁGUA</t>
  </si>
  <si>
    <t>MET-DUC-005</t>
  </si>
  <si>
    <t>MET-LIG-005</t>
  </si>
  <si>
    <t>LIGAÇÃO FLEXÍVEL PARA BIDÊ, LAVATÓRIO, MICTÓRIO 1/2"</t>
  </si>
  <si>
    <t>MET-LIG-010</t>
  </si>
  <si>
    <t>LIGAÇÃO PARA SAÍDA DE VASO SANITÁRIO PVC CROMADO</t>
  </si>
  <si>
    <t>MET-PAR-005</t>
  </si>
  <si>
    <t>PARAFUSO CASTELO COM BUCHA</t>
  </si>
  <si>
    <t>MET-SIF-005</t>
  </si>
  <si>
    <t>SIFÃO PARA LAVATÓRIO 1680 D = 1" X 1 1/2"</t>
  </si>
  <si>
    <t>MET-SIF-010</t>
  </si>
  <si>
    <t>SIFÃO PARA PIA 1680 D = 1 1/2" X 1 1/2" C679</t>
  </si>
  <si>
    <t>MET-TOR-005</t>
  </si>
  <si>
    <t>TORNEIRA DE ENTRADA PARA FILTRO D = 1/2" X 1/4"</t>
  </si>
  <si>
    <t>MET-TOR-010</t>
  </si>
  <si>
    <t>TORNEIRA DE IRRIGAÇÃO D = 1/2"</t>
  </si>
  <si>
    <t>TORNEIRA DE MESA PARA PIA DE COZINHA BICA MÓVEL EM METAL</t>
  </si>
  <si>
    <t>MET-TOR-015</t>
  </si>
  <si>
    <t>CROMADA 1/2"</t>
  </si>
  <si>
    <t>TORNEIRA DE PAREDE PARA PIA DE COZINHA BICA MÓVEL EM METAL</t>
  </si>
  <si>
    <t>MET-TOR-020</t>
  </si>
  <si>
    <t>MET-TOR-021</t>
  </si>
  <si>
    <t>TORNEIRA DE PAREDE PARA PIA DE COZINHA COM AREJADOR CROMADA</t>
  </si>
  <si>
    <t>MET-TOR-022</t>
  </si>
  <si>
    <t>TORNEIRA DE PAREDE PARA PIA DE COZINHA SEM AREJADOR CROMADA</t>
  </si>
  <si>
    <t>MET-TOR-025</t>
  </si>
  <si>
    <t>TORNEIRA PARA BEBEDOURO D = 1/2"</t>
  </si>
  <si>
    <t>MET-TOR-030</t>
  </si>
  <si>
    <t>TORNEIRA PARA LAVATÓRIO PRESMATIC ANTIVANDALISMO</t>
  </si>
  <si>
    <t>MET-TOR-035</t>
  </si>
  <si>
    <t>TORNEIRA PARA LAVATÓRIO CROMADA REF. 1194</t>
  </si>
  <si>
    <t>MET-TOR-040</t>
  </si>
  <si>
    <t>TORNEIRA PARA TANQUE EM METAL, CROMADO, 1/2" - REF. 1152</t>
  </si>
  <si>
    <t>MET-TUB-005</t>
  </si>
  <si>
    <t>TUBO DE LIGAÇÃO - ÁGUA PARA VASO 1 1/2" X 20 CM</t>
  </si>
  <si>
    <t>MET-TUB-010</t>
  </si>
  <si>
    <t>TUBO PARA CAIXA LONGO D = 1 1/2"</t>
  </si>
  <si>
    <t>MET-TUB-015</t>
  </si>
  <si>
    <t>TUBO PARA VÁLVULA DE DESCARGA Nº. 18 COM ADAPTADOR D = 1 1/2"</t>
  </si>
  <si>
    <t>MET-VAL-005</t>
  </si>
  <si>
    <t>VÁLVULA AMERICANA PIA INOX 1 1/2" X 3/4"</t>
  </si>
  <si>
    <t>MET-VAL-010</t>
  </si>
  <si>
    <t>VÁLVULA AMERICANA PIA INOX 4" X 1 1/2"</t>
  </si>
  <si>
    <t>MET-VAL-015</t>
  </si>
  <si>
    <t>VÁLVULA DE DESCARGA 3600 D = 1 1/2"</t>
  </si>
  <si>
    <t>MET-VAL-018</t>
  </si>
  <si>
    <t>VÁLVULA DE RETENÇÃO DE PÉ COM CRIVO, D = 15 MM (1/2")</t>
  </si>
  <si>
    <t>MET-VAL-019</t>
  </si>
  <si>
    <t>VÁLVULA DE RETENÇÃO DE PÉ COM CRIVO, D = 20 MM (3/4")</t>
  </si>
  <si>
    <t>MET-VAL-020</t>
  </si>
  <si>
    <t>VÁLVULA DE RETENÇÃO DE PÉ COM CRIVO D = 25 MM (1")</t>
  </si>
  <si>
    <t>MET-VAL-021</t>
  </si>
  <si>
    <t>VÁLVULA DE RETENÇÃO DE PÉ COM CRIVO, D = 32 MM (1 1/4")</t>
  </si>
  <si>
    <t>MET-VAL-022</t>
  </si>
  <si>
    <t>VÁLVULA DE RETENÇÃO DE PÉ COM CRIVO, D = 40 MM (1 1/2")</t>
  </si>
  <si>
    <t>MET-VAL-023</t>
  </si>
  <si>
    <t>VÁLVULA DE RETENÇÃO DE PÉ COM CRIVO, D = 50 MM (2")</t>
  </si>
  <si>
    <t>MET-VAL-024</t>
  </si>
  <si>
    <t>VÁLVULA DE RETENÇÃO DE PÉ COM CRIVO, D = 65 MM (2 1/2")</t>
  </si>
  <si>
    <t>MET-VAL-025</t>
  </si>
  <si>
    <t>VÁLVULA DE RETENÇÃO DE PÉ COM CRIVO, D = 80 MM (3")</t>
  </si>
  <si>
    <t>MET-VAL-026</t>
  </si>
  <si>
    <t>VÁLVULA DE RETENÇÃO DE PÉ COM CRIVO, D = 100 MM (4")</t>
  </si>
  <si>
    <t>MET-VAL-029</t>
  </si>
  <si>
    <t>VÁLVULA PARA LAVATÓRIO COM LADRÃO D = 2 1/4" X 1"</t>
  </si>
  <si>
    <t>MET-VAL-030</t>
  </si>
  <si>
    <t>VÁLVULA PARA MICTÓRIO COM FECHAMENTO AUTOMÁTICO D = 1/2"</t>
  </si>
  <si>
    <t>MET-VAL-035</t>
  </si>
  <si>
    <t>VÁLVULA PARA TANQUE D = 1 1/2"</t>
  </si>
  <si>
    <t>MET-VAL-038</t>
  </si>
  <si>
    <t>VÁLVULA DE RETENÇÃO HORIZONTAL OU VERTICAL, Ø 15 MM (1/2")</t>
  </si>
  <si>
    <t>MET-VAL-039</t>
  </si>
  <si>
    <t>VÁLVULA DE RETENÇÃO HORIZONTAL OU VERTICAL, Ø 20 MM (3/4")</t>
  </si>
  <si>
    <t>MET-VAL-040</t>
  </si>
  <si>
    <t>VÁLVULA DE RETENÇÃO HORIZONTAL OU VERTICAL, Ø 32 MM (1 1/4")</t>
  </si>
  <si>
    <t>MET-VAL-045</t>
  </si>
  <si>
    <t>VÁLVULA DE RETENÇÃO HORIZONTAL OU VERTICAL, Ø 40 MM (1 1/2")</t>
  </si>
  <si>
    <t>MET-VAL-050</t>
  </si>
  <si>
    <t>VÁLVULA DE RETENÇÃO HORIZONTAL OU VERTICAL, Ø 25 MM (1")</t>
  </si>
  <si>
    <t>MET-VAL-055</t>
  </si>
  <si>
    <t>VÁLVULA DE RETENÇÃO HORIZONTAL OU VERTICAL, Ø 50 MM (2")</t>
  </si>
  <si>
    <t>MET-VAL-060</t>
  </si>
  <si>
    <t>VÁLVULA DE RETENÇÃO HORIZONTAL OU VERTICAL, Ø 65 MM (2 1/2")</t>
  </si>
  <si>
    <t>MET-VAL-065</t>
  </si>
  <si>
    <t>VÁLVULA DE RETENÇÃO HORIZONTAL OU VERTICAL, Ø 80 MM (3")</t>
  </si>
  <si>
    <t>MET-VAL-070</t>
  </si>
  <si>
    <t>VÁLVULA DE RETENÇÃO HORIZONTAL OU VERTICAL, Ø 100 MM (4")</t>
  </si>
  <si>
    <t>MET-VAS-005</t>
  </si>
  <si>
    <t>COBRE BOLSA CROMADA PARA VASO</t>
  </si>
  <si>
    <t>MOBILIZAÇÃO E DESMOBILIZAÇÃO DE OBRA - PARA OBRAS QUE EXIGEM A</t>
  </si>
  <si>
    <t>MOB-001</t>
  </si>
  <si>
    <t>UTILIZAÇÃO DE GRANDE QUANTIDADE DE EQUIPAMENTOS E SÃO</t>
  </si>
  <si>
    <t>EXECUTADAS EM LOCAIS DISTANTES DE CENTROS URBANOS</t>
  </si>
  <si>
    <t>MOB-DES-005</t>
  </si>
  <si>
    <t>OBRAS ATÉ O VALOR DE 1.000.000,00</t>
  </si>
  <si>
    <t>MOB-DES-010</t>
  </si>
  <si>
    <t>OBRAS COM VALOR ENTRE 1.000.000,01 E 3.000.000,00</t>
  </si>
  <si>
    <t>MOB-DES-015</t>
  </si>
  <si>
    <t>OBRAS COM VALORES ACIMA DE 3.000.000,01</t>
  </si>
  <si>
    <t>MOBILIZAÇÃO E DESMOBILIZAÇÃO DE OBRA - PARA OBRAS EXECUTADAS EM</t>
  </si>
  <si>
    <t>MOB-002</t>
  </si>
  <si>
    <t>CENTROS URBANOS OU PRÓXIMOS DE CENTROS URBANOS</t>
  </si>
  <si>
    <t>MOB-DES-020</t>
  </si>
  <si>
    <t>MOB-DES-025</t>
  </si>
  <si>
    <t>MURO DE VEDAÇÃO DE CONCRETO PRÉ-MOLDADO TIPO CALHA V E</t>
  </si>
  <si>
    <t>MUR-001</t>
  </si>
  <si>
    <t>MURO DIVISÓRIO BLOCO DE CONCRETO APARENTE E = 15 CM, H = 1,80 M,</t>
  </si>
  <si>
    <t>MUR-BLO-005</t>
  </si>
  <si>
    <t>INCLUSIVE SAPATA DE CONCRETO ARMADO FCK = 15 MPA, 50 X 55 CM</t>
  </si>
  <si>
    <t>MURO DIVISÓRIO BLOCO DE CONCRETO APARENTE E = 15 CM, H = 2,20 M,</t>
  </si>
  <si>
    <t>MUR-BLO-010</t>
  </si>
  <si>
    <t>MURO DIVISÓRIO BLOCO DE CONCRETO REVESTIDO E = 15 CM, H = 2,20 M,</t>
  </si>
  <si>
    <t>MUR-BLO-015</t>
  </si>
  <si>
    <t>MURO DE VEDAÇÃO DE CONCRETO PRÉ-MOLDADO TIPO CALHA V ALTURA</t>
  </si>
  <si>
    <t>MUR-CAL-005</t>
  </si>
  <si>
    <t>LIVRE = 3,00 M, SAPATA CONCRETO 1:3:6, 30 X 50 CM</t>
  </si>
  <si>
    <t>MUR-CAL-010</t>
  </si>
  <si>
    <t>LIVRE = 2,50 M, SAPATA CONCRETO 1:3:6, 30 X 50 CM</t>
  </si>
  <si>
    <t>COLUNA DE ALVENARIA A VISTA DE SUPORTE DO PORTÃO (PARA CAIXA DE</t>
  </si>
  <si>
    <t>MUR-COL-005</t>
  </si>
  <si>
    <t>MEDIÇÃO DE ENERGIA OU PARA PLACA DO NOME DO PRÉDIO) 1,70 X 2,30</t>
  </si>
  <si>
    <t>MUR-CON-005</t>
  </si>
  <si>
    <t>CONCERTINA CLIPADA MODELO ESPIRAL HELICOIDAL DUPLA D = 450 MM</t>
  </si>
  <si>
    <t>MUR-CON-010</t>
  </si>
  <si>
    <t>CONCERTINA CLIPADA MODELO ESPIRAL HELICOIDAL DUPLA D = 610 MM</t>
  </si>
  <si>
    <t>MUR-CON-015</t>
  </si>
  <si>
    <t>CONCERTINA CLIPADA MODELO ESPIRAL HELICOIDAL DUPLA D = 730 MM</t>
  </si>
  <si>
    <t>COLOCAÇÃO DE DEFENSAS SOBRE O MURO FERRO CANTONEIRA L - 1" X 1/8"</t>
  </si>
  <si>
    <t>MUR-DEF-005</t>
  </si>
  <si>
    <t>COMPRIMENTO = 85 CM, ESPAÇAMENTO 1,50 M E 5 FIADAS DE ARAME</t>
  </si>
  <si>
    <t>FARPADO</t>
  </si>
  <si>
    <t>MUR-DEF-010</t>
  </si>
  <si>
    <t>COMPRIMENTO = 85 CM, ESPAÇAMENTO 1,50 M E 7 FIADAS DE ARAME</t>
  </si>
  <si>
    <t>MUR-TIJ-005</t>
  </si>
  <si>
    <t>MURO DIVISÓRIO TIJOLO FURADO E = 10 CM, REBOCADO E PINTADO A</t>
  </si>
  <si>
    <t>LATEX H = 1,80 M, INCLUSIVE SAPATA DE CONCRETO ARMADO FCK = 15 MPA,</t>
  </si>
  <si>
    <t>50 X 55 CM</t>
  </si>
  <si>
    <t>MUR-TIJ-010</t>
  </si>
  <si>
    <t>LATEX H = 2,20 M, INCLUSIVE SAPATA DE CONCRETO ARMADO FCK = 15 MPA,</t>
  </si>
  <si>
    <t>MUR-TIJ-015</t>
  </si>
  <si>
    <t>LATEX H = 2,20 A 2,50 M, INCLUSIVE SAPATA DE CONCRETO ARMADO FCK =</t>
  </si>
  <si>
    <t>15 MPA, 50 X 55 CM</t>
  </si>
  <si>
    <t>MUR-TIJ-020</t>
  </si>
  <si>
    <t>MURETA DE TIJOLO COMUM ESP. = 15CM, H = 105 CM, A REVESTIR</t>
  </si>
  <si>
    <t>MUR-TIJ-025</t>
  </si>
  <si>
    <t>MURETA DE TIJOLO COMUM ESP. = 15CM, H = 130 CM, A REVESTIR</t>
  </si>
  <si>
    <t>OBR-001</t>
  </si>
  <si>
    <t>OBRAS VIÁRIAS (PAVIMENTAÇÃO DE RUAS)</t>
  </si>
  <si>
    <t>DESMATAMENTO, DESTOCAMENTO E LIMPEZA DE ÁRVORES, ARBUSTOS E</t>
  </si>
  <si>
    <t>OBR-VIA-005</t>
  </si>
  <si>
    <t>VEGETAÇÃO RASTEIRA E = 30 CM</t>
  </si>
  <si>
    <t>OBR-VIA-010</t>
  </si>
  <si>
    <t>CORTE DE ÁRVORE COM MOTO-SERRA</t>
  </si>
  <si>
    <t>ESCAVAÇÃO E CARGA COM TRATOR E CARREGADEIRA (MATERIAL DE 1ª</t>
  </si>
  <si>
    <t>OBR-VIA-015</t>
  </si>
  <si>
    <t>CATEGORIA)</t>
  </si>
  <si>
    <t>ESCAVAÇÃO E CARGA COM TRATOR E CARREGADEIRA (MATERIAL DE 2ª</t>
  </si>
  <si>
    <t>OBR-VIA-020</t>
  </si>
  <si>
    <t>CARGA, TRANSPORTE E DESCARGA DE MATERIAL DE 1ª CATEGORIA, COM</t>
  </si>
  <si>
    <t>OBR-VIA-025</t>
  </si>
  <si>
    <t>CAMINHÃO DMT 0 A 200 M</t>
  </si>
  <si>
    <t>OBR-VIA-030</t>
  </si>
  <si>
    <t>CAMINHÃO DMT 200 A 400 M</t>
  </si>
  <si>
    <t>OBR-VIA-035</t>
  </si>
  <si>
    <t>CAMINHÃO DMT 400 A 600 M</t>
  </si>
  <si>
    <t>OBR-VIA-040</t>
  </si>
  <si>
    <t>CAMINHÃO DMT 600 A 800 M</t>
  </si>
  <si>
    <t>OBR-VIA-045</t>
  </si>
  <si>
    <t>CAMINHÃO DMT 800 A 1.000 M</t>
  </si>
  <si>
    <t>OBR-VIA-050</t>
  </si>
  <si>
    <t>CAMINHÃO DMT 1.000 A 1.200 M</t>
  </si>
  <si>
    <t>OBR-VIA-055</t>
  </si>
  <si>
    <t>CAMINHÃO DMT 1.200 A 1.400 M</t>
  </si>
  <si>
    <t>OBR-VIA-060</t>
  </si>
  <si>
    <t>CAMINHÃO DMT 1.400 A 1.600 M</t>
  </si>
  <si>
    <t>OBR-VIA-065</t>
  </si>
  <si>
    <t>CAMINHÃO DMT 1.600 A 1.800 M</t>
  </si>
  <si>
    <t>OBR-VIA-066</t>
  </si>
  <si>
    <t>CAMINHÃO DMT 1.800 A 2.000 M</t>
  </si>
  <si>
    <t>EXECUÇÃO DE REVESTIMENTO PRIMÁRIO, INCLUINDO ESCAVAÇÃO, CARGA,</t>
  </si>
  <si>
    <t>OBR-VIA-070</t>
  </si>
  <si>
    <t>DESCARGA, ESPALHAMENTO E COMPACTAÇÃO DO MATERIAL</t>
  </si>
  <si>
    <t>ESCAVAÇÃO MANUAL DE SOLOS, EM VALAS, INCLUINDO REMOÇÃO PARA</t>
  </si>
  <si>
    <t>OBR-VIA-075</t>
  </si>
  <si>
    <t>BOTA FORA DO LEITO ESTRADAL H &lt;= 1,50 M</t>
  </si>
  <si>
    <t>OBR-VIA-080</t>
  </si>
  <si>
    <t>BOTA FORA DO LEITO ESTRADAL H = 1,50 M A 3,00 M</t>
  </si>
  <si>
    <t>OBR-VIA-085</t>
  </si>
  <si>
    <t>ESCAVAÇÃO MECÂNICA DE VALAS DE MATERIAL DE 1ª CATEGORIA,</t>
  </si>
  <si>
    <t>INCLUINDO REMOÇÃO PARA BOTA FORA DO LEITO ESTRADAL</t>
  </si>
  <si>
    <t>OBR-VIA-090</t>
  </si>
  <si>
    <t>ESCAVAÇÃO MECÂNICA DE VALAS DE MATERIAL DE 2ª CATEGORIA,</t>
  </si>
  <si>
    <t>OBR-VIA-095</t>
  </si>
  <si>
    <t>MURO DE ARRIMO EM GABIÃO CAIXA (GALVANIZADO)</t>
  </si>
  <si>
    <t>OBR-VIA-100</t>
  </si>
  <si>
    <t>MURO DE ARRIMO EM GABIÃO CAIXA (REVESTIDO COM PVC)</t>
  </si>
  <si>
    <t>OBR-VIA-105</t>
  </si>
  <si>
    <t>GABIÃO COLCHÃO RENO E = 30 CM, REVESTIDO EM PVC</t>
  </si>
  <si>
    <t>OBR-VIA-116</t>
  </si>
  <si>
    <t>GEOTÊXTIL NÃO TECIDO PARA ESTABILIZAÇÃO DE SOLOS</t>
  </si>
  <si>
    <t>OBR-VIA-120</t>
  </si>
  <si>
    <t>PATROLAMENTO</t>
  </si>
  <si>
    <t>OBR-VIA-125</t>
  </si>
  <si>
    <t>REGULARIZAÇÃO DO SUBLEITO COM PROCTOR NORMAL</t>
  </si>
  <si>
    <t>OBR-VIA-130</t>
  </si>
  <si>
    <t>REGULARIZAÇÃO DO SUBLEITO COM PROCTOR INTERMEDIÁRIO</t>
  </si>
  <si>
    <t>OBR-VIA-131</t>
  </si>
  <si>
    <t>REGULARIZAÇÃO DO SUBLEITO COM PROCTOR INTERNORMAL</t>
  </si>
  <si>
    <t>OBR-VIA-135</t>
  </si>
  <si>
    <t>EXECUÇÃO DE REFORÇO DO SUBLEITO, INCLUINDO ESCAVAÇÃO, CARGA,</t>
  </si>
  <si>
    <t>DESCARGA, HOMOGENIZAÇÃO, UMIDECIMENTO, ESPALHAMENTO E</t>
  </si>
  <si>
    <t>COMPACTAÇÃO DE MATERIAL (PROCTOR INTERMEDIÁRIO)</t>
  </si>
  <si>
    <t>OBR-VIA-140</t>
  </si>
  <si>
    <t>EXECUÇÃO DE SUB-BASE DE SOLO ESTABILIZADO GRANULOMETRICAMENTE</t>
  </si>
  <si>
    <t>SEM MISTURA COM PROCTOR INTERMEDIÁRIO, INCLUINDO ESCAVAÇÃO,</t>
  </si>
  <si>
    <t>CARGA, DESCARGA, ESPALHAMENTO E COMPACTAÇÃO DO MATERIAL,</t>
  </si>
  <si>
    <t>EXCLUSIVE AQUISIÇÃO E TRANSPORTE DO MATERIAL</t>
  </si>
  <si>
    <t>OBR-VIA-145</t>
  </si>
  <si>
    <t>EXECUÇÃO DE BASE DE SOLO ESTABILIZADO GRANULOMETRICAMENTE SEM</t>
  </si>
  <si>
    <t>MISTURA COM PROCTOR INTERMEDIÁRIO, INCLUINDO ESCAVAÇÃO, CARGA,</t>
  </si>
  <si>
    <t>DESCARGA, ESPALHAMENTO E COMPACTAÇÃO DO MATERIAL, EXCLUSIVE</t>
  </si>
  <si>
    <t>AQUISIÇÃO E TRANSPORTE DO MATERIAL</t>
  </si>
  <si>
    <t>OBR-VIA-160</t>
  </si>
  <si>
    <t>EXECUÇÃO DE IMPRIMAÇÃO COM MATERIAL BETUMINOSO, INCLUINDO</t>
  </si>
  <si>
    <t>FORNECIMENTO E TRANSPORTE DO MATERIAL BETUMINOSO DENTRO DO</t>
  </si>
  <si>
    <t>CANTEIRO DE OBRAS, EXCLUSIVE TRANSPORTE DO MATERIAL BETUMINOSO</t>
  </si>
  <si>
    <t>ATÉ A USINA</t>
  </si>
  <si>
    <t>OBR-VIA-165</t>
  </si>
  <si>
    <t>EXECUÇÃO DE PINTURA DE LIGAÇÃO COM MATERIAL BETUMINOSO,</t>
  </si>
  <si>
    <t>INCLUINDO FORNECIMENTO E TRANSPORTE DO MATERIAL BETUMINOSO</t>
  </si>
  <si>
    <t>DENTRO DO CANTEIRO DE OBRAS, EXCLUSIVE TRANSPORTE DO MATERIAL</t>
  </si>
  <si>
    <t>BETUMINOSO ATÉ A USINA</t>
  </si>
  <si>
    <t>OBR-VIA-176</t>
  </si>
  <si>
    <t>EXECUÇÃO DE TRATAMENTO SUPERFICIAL DUPLO (TSD) COM EMULSÃO</t>
  </si>
  <si>
    <t>ASFÁLTICA MODIFICADA POR POLÍMERO, COM MATERIAL BETUMINOSO,</t>
  </si>
  <si>
    <t>INCLUINDO FORNECIMENTO DOS AGREGADOS E TRANSPORTE DO MATERIAL</t>
  </si>
  <si>
    <t>BETUMINOSO DENTRO DO CANTEIRO DE OBRAS, EXCLUSIVE TRANSPORTE DO</t>
  </si>
  <si>
    <t>MATERIAL BETUMINOSO E AGREGADOS ATÉ A USINA</t>
  </si>
  <si>
    <t>EXECUÇÃO DE CONCRETO BETUMINOSO USINADO A QUENTE (CBUQ) COM</t>
  </si>
  <si>
    <t>MATERIAL BETUMINOSO, INCLUINDO FORNECIMENTO DOS AGREGADOS E</t>
  </si>
  <si>
    <t>OBR-VIA-180</t>
  </si>
  <si>
    <t>TRANSPORTE DO MATERIAL BETUMINOSO DENTRO DO CANTEIRO DE OBRAS,</t>
  </si>
  <si>
    <t>EXCLUSIVE TRANSPORTE DO MATERIAL BETUMINOSO E AGREGADOS ATÉ A</t>
  </si>
  <si>
    <t>USINA</t>
  </si>
  <si>
    <t>OBR-VIA-185</t>
  </si>
  <si>
    <t>OBR-VIA-190</t>
  </si>
  <si>
    <t>EXECUÇÃO DE PRÉ MISTURADO A FRIO (PMF) COM MATERIAL BETUMINOSO,</t>
  </si>
  <si>
    <t>OBR-VIA-195</t>
  </si>
  <si>
    <t>OBR-VIA-200</t>
  </si>
  <si>
    <t>EXECUÇÃO DE PAVIMENTO DE ALVENARIA POLIÉDRICA, INCLUINDO</t>
  </si>
  <si>
    <t>FORNECIMENTO DE TODOS DO MATERIAIS, COLCHÃO DE ASSENTAMENTO;</t>
  </si>
  <si>
    <t>EXCLUISIVE O TRANSPORTE DA ALVENARIA POLIÉDRICA</t>
  </si>
  <si>
    <t>OBR-VIA-205</t>
  </si>
  <si>
    <t>EXECUÇÃO DE PAVIMENTO EM CALÇAMENTO DE PARALELEPÍPEDO,</t>
  </si>
  <si>
    <t>INCLUINDO FORNECIMENTO DE TODOS OS MATERIAIS, COLCHÃO DE</t>
  </si>
  <si>
    <t>OBR-VIA-206</t>
  </si>
  <si>
    <t>ASSENTAMENTO; EXCLUSIVE O TRANSPORTE DO PARALELEPÍPEDO</t>
  </si>
  <si>
    <t>PARALELEPÍPEDO, RETIRADA E REASSENTAMENTO SOBRE COXIM DE AREIA</t>
  </si>
  <si>
    <t>OBR-VIA-207</t>
  </si>
  <si>
    <t>ALVENARIA POLIÉDRICA, RETIRADA E REASSENTAMENTO SOBRE COXIM DE</t>
  </si>
  <si>
    <t>AREIA</t>
  </si>
  <si>
    <t>OBR-VIA-208</t>
  </si>
  <si>
    <t>CALÇAMENTO EM BLOQUETE, RETIRADA E REASSENTAMENTO SOBRE COXIM</t>
  </si>
  <si>
    <t>DE AREIA</t>
  </si>
  <si>
    <t>OBR-VIA-210</t>
  </si>
  <si>
    <t>EXECUÇÃO DE CALÇAMENTO EM BLOQUETE - E = 6 CM - FCK = 25 MPA,</t>
  </si>
  <si>
    <t>INCLUINDO FORNECIMENTO E TRANSPORTE DE TODOS OS MATERIAIS,</t>
  </si>
  <si>
    <t>COLCHÃO DE ASSENTAMENTO E = 6 CM</t>
  </si>
  <si>
    <t>OBR-VIA-215</t>
  </si>
  <si>
    <t>EXECUÇÃO DE CALÇAMENTO EM BLOQUETE - E = 8 CM - FCK = 35 MPA,</t>
  </si>
  <si>
    <t>OBR-VIA-216</t>
  </si>
  <si>
    <t>PISO DE CONCRETO PRÉ-MOLDADO INTERTRAVADO E = 6 CM - FCK = 35</t>
  </si>
  <si>
    <t>MPA, INCLUINDO FORNECIMENTO E TRANSPORTE DE TODOS OS MATERIAIS,</t>
  </si>
  <si>
    <t>PISO DE CONCRETO PRÉ-MOLDADO INTERTRAVADO E = 8 CM - FCK = 35</t>
  </si>
  <si>
    <t>OBR-VIA-218</t>
  </si>
  <si>
    <t>PISO DE CONCRETO PRÉ-MOLDADO INTERTRAVADO E = 10 CM - FCK = 35</t>
  </si>
  <si>
    <t>OBR-VIA-219</t>
  </si>
  <si>
    <t>PISO DE CONCRETO PRÉ-MOLDADO INTERTRAVADO E = 10 CM - FCK = 40</t>
  </si>
  <si>
    <t>OBR-VIA-220</t>
  </si>
  <si>
    <t>EXECUÇÃO DE TACHÃO REFLETIVO TIPO SHTRG, COM CATADIÓTRICO NAS</t>
  </si>
  <si>
    <t>DUAS FACES, INCLUINDO FORNECIMENTO, COLOCAÇÃO E TRANSPORTE DE</t>
  </si>
  <si>
    <t>TODOS OS MATERIAIS</t>
  </si>
  <si>
    <t>OBR-VIA-225</t>
  </si>
  <si>
    <t>EXECUÇÃO DE TACHÃO REFLETIVO TIPO SHTRG, COM CATADIÓTRICO EM</t>
  </si>
  <si>
    <t>APENAS UMA FACE, INCLUINDO FORNECIMENTO, COLOCAÇÃO E</t>
  </si>
  <si>
    <t>TRANSPORTE DE TODOS OS MATERIAIS</t>
  </si>
  <si>
    <t>OBR-VIA-230</t>
  </si>
  <si>
    <t>EXECUÇÃO DE TACHA REFLETIVA TIPO SHTRP, COM CATADIÓTRICO NAS</t>
  </si>
  <si>
    <t>OBR-VIA-235</t>
  </si>
  <si>
    <t>EXECUÇÃO DE TACHA REFLETIVA TIPO SHTRP, COM CATADIÓTRICO EM</t>
  </si>
  <si>
    <t>OBR-VIA-240</t>
  </si>
  <si>
    <t>EXECUÇÃO DE LINHAS COM RESINA ACRÍLICA COM E = 0,6 MM, L = 8 CM,</t>
  </si>
  <si>
    <t>INCLUINDO PRÉ-MARCAÇÃO, FORNECIMENTO E TRANSPORTE DE TODOS OS</t>
  </si>
  <si>
    <t>MATERIAIS</t>
  </si>
  <si>
    <t>OBR-VIA-245</t>
  </si>
  <si>
    <t>EXECUÇÃO DE LINHAS COM RESINA ACRÍLICA COM E = 0,6 MM, L = 10 CM,</t>
  </si>
  <si>
    <t>OBR-VIA-250</t>
  </si>
  <si>
    <t>EXECUÇÃO DE LINHAS COM RESINA ACRÍLICA COM E = 0,6 MM, L = 20 CM,</t>
  </si>
  <si>
    <t>OBR-VIA-255</t>
  </si>
  <si>
    <t>EXECUÇÃO DE LINHAS COM RESINA ACRÍLICA COM E = 0,6 MM, L = 30 CM,</t>
  </si>
  <si>
    <t>OBR-VIA-260</t>
  </si>
  <si>
    <t>EXECUÇÃO DE LINHAS COM RESINA ACRÍLICA COM E = 0,6 MM, L &gt; 30 CM,</t>
  </si>
  <si>
    <t>OBR-VIA-265</t>
  </si>
  <si>
    <t>EXECUÇÃO DE SETAS E DIZERES COM E = 0,6 MM, INCLUINDO PRÉ-</t>
  </si>
  <si>
    <t>MARCAÇÃO, FORNECIMENTO E TRANSPORTE DE TODOS OS MATERIAIS</t>
  </si>
  <si>
    <t>EXECUÇÃO DE LINHAS COM RESINA ACRÍLICA COM E = 0,4 MM, L = 10 CM,</t>
  </si>
  <si>
    <t>OBR-VIA-270</t>
  </si>
  <si>
    <t>EXECUÇÃO DE LINHAS COM RESINA ACRÍLICA COM E = 0,4 MM, L = 20 CM,</t>
  </si>
  <si>
    <t>OBR-VIA-275</t>
  </si>
  <si>
    <t>EXECUÇÃO DE LINHAS COM RESINA ACRÍLICA COM E = 0,4 MM, L = 30 CM,</t>
  </si>
  <si>
    <t>OBR-VIA-280</t>
  </si>
  <si>
    <t>EXECUÇÃO DE LINHAS COM RESINA ACRÍLICA COM E = 0,4 MM, L &gt; 30 CM,</t>
  </si>
  <si>
    <t>OBR-VIA-285</t>
  </si>
  <si>
    <t>EXECUÇÃO DE ENCASCALHAMENTO, INCLUINDO ESCAVAÇÃO, CARGA E</t>
  </si>
  <si>
    <t>OBR-VIA-295</t>
  </si>
  <si>
    <t>DESCARGA, UMIDECIMENTO E ESPALHAMENTO DO MATERIAL, EXCLUSIVE</t>
  </si>
  <si>
    <t>FORNECIMENTO E TRANSPORTE DO MATERIAL</t>
  </si>
  <si>
    <t>OBR-VIA-296</t>
  </si>
  <si>
    <t>CONFORMAÇÃO DO LEITO ESTRADAL, INCLUSIVE UMIDECIMENTO</t>
  </si>
  <si>
    <t>TRANSPORTE DE MATERIAL DE JAZIDA PARA CONSERVAÇÃO DMT DE 0 A 10</t>
  </si>
  <si>
    <t>OBR-VIA-315</t>
  </si>
  <si>
    <t>KM</t>
  </si>
  <si>
    <t>TRANSPORTE DE MATERIAL DE JAZIDA PARA CONSERVAÇÃO DMT DE 10 A 15</t>
  </si>
  <si>
    <t>OBR-VIA-320</t>
  </si>
  <si>
    <t>TRANSPORTE DE MATERIAL DE JAZIDA PARA CONSERVAÇÃO DMT DE 15 A 20</t>
  </si>
  <si>
    <t>OBR-VIA-325</t>
  </si>
  <si>
    <t>TRANSPORTE DE MATERIAL DE JAZIDA PARA CONSERVAÇÃO DMT DE 20 A 25</t>
  </si>
  <si>
    <t>OBR-VIA-330</t>
  </si>
  <si>
    <t>TRANSPORTE DE MATERIAL DE JAZIDA PARA CONSERVAÇÃO DMT DE 25 A 30</t>
  </si>
  <si>
    <t>OBR-VIA-335</t>
  </si>
  <si>
    <t>TRANSPORTE DE MATERIAL DE JAZIDA PARA CONSERVAÇÃO DMT DE 30 A 50</t>
  </si>
  <si>
    <t>OBR-VIA-336</t>
  </si>
  <si>
    <t>TRANSPORTE DE MATERIAL DE JAZIDA PARA CONSERVAÇÃO DMT ACIMA DE</t>
  </si>
  <si>
    <t>OBR-VIA-340</t>
  </si>
  <si>
    <t>50 KM</t>
  </si>
  <si>
    <t>OBR-VIA-345</t>
  </si>
  <si>
    <t>TRANSPORTE DE AGREGADO DMT DE 0 A 10 KM</t>
  </si>
  <si>
    <t>OBR-VIA-350</t>
  </si>
  <si>
    <t>TRANSPORTE DE AGREGADO DMT DE 10 A 15 KM</t>
  </si>
  <si>
    <t>OBR-VIA-355</t>
  </si>
  <si>
    <t>TRANSPORTE DE AGREGADO DMT DE 15 A 20 KM</t>
  </si>
  <si>
    <t>OBR-VIA-360</t>
  </si>
  <si>
    <t>TRANSPORTE DE AGREGADO DMT DE 20 A 25 KM</t>
  </si>
  <si>
    <t>OBR-VIA-361</t>
  </si>
  <si>
    <t>TRANSPORTE DE AGREGADO DMT DE 25 A 30 KM</t>
  </si>
  <si>
    <t>OBR-VIA-365</t>
  </si>
  <si>
    <t>TRANSPORTE DE AGREGADO DMT DE 30 A 50 KM</t>
  </si>
  <si>
    <t>OBR-VIA-370</t>
  </si>
  <si>
    <t>TRANSPORTE DE AGREGADO DMT ACIMA DE 50 KM</t>
  </si>
  <si>
    <t>OBR-VIA-375</t>
  </si>
  <si>
    <t>TRANSPORTE DE PMF/CBUQ PARA CONSERVAÇÃO DMT 0 A 10 KM</t>
  </si>
  <si>
    <t>OBR-VIA-380</t>
  </si>
  <si>
    <t>TRANSPORTE DE PMF/CBUQ PARA CONSERVAÇÃO DMT 10 A 15 KM</t>
  </si>
  <si>
    <t>OBR-VIA-385</t>
  </si>
  <si>
    <t>TRANSPORTE DE PMF/CBUQ PARA CONSERVAÇÃO DMT 15 A 20 KM</t>
  </si>
  <si>
    <t>OBR-VIA-390</t>
  </si>
  <si>
    <t>TRANSPORTE DE PMF/CBUQ PARA CONSERVAÇÃO DMT 20 A 25 KM</t>
  </si>
  <si>
    <t>OBR-VIA-391</t>
  </si>
  <si>
    <t>TRANSPORTE DE PMF/CBUQ PARA CONSERVAÇÃO DMT 25 A 30 KM</t>
  </si>
  <si>
    <t>OBR-VIA-400</t>
  </si>
  <si>
    <t>TRANSPORTE DE PMF/CBUQ PARA CONSERVAÇÃO DMT 30 A 50 KM</t>
  </si>
  <si>
    <t>OBR-VIA-405</t>
  </si>
  <si>
    <t>TRANSPORTE DE PMF/CBUQ PARA CONSERVAÇÃO DMT ACIMA DE 50 KM</t>
  </si>
  <si>
    <t>OBR-VIA-410</t>
  </si>
  <si>
    <t>TRANSPORTE DE MATERIAL DE QUALQUER NATUREZA DMT 0 A 10 KM</t>
  </si>
  <si>
    <t>OBR-VIA-415</t>
  </si>
  <si>
    <t>TRANSPORTE DE MATERIAL DE QUALQUER NATUREZA DMT 10 A 15 KM</t>
  </si>
  <si>
    <t>OBR-VIA-420</t>
  </si>
  <si>
    <t>TRANSPORTE DE MATERIAL DE QUALQUER NATUREZA DMT 15 A 20 KM</t>
  </si>
  <si>
    <t>OBR-VIA-425</t>
  </si>
  <si>
    <t>TRANSPORTE DE MATERIAL DE QUALQUER NATUREZA DMT 20 A 25 KM</t>
  </si>
  <si>
    <t>OBR-VIA-426</t>
  </si>
  <si>
    <t>TRANSPORTE DE MATERIAL DE QUALQUER NATUREZA DMT 25 A 30 KM</t>
  </si>
  <si>
    <t>OBR-VIA-430</t>
  </si>
  <si>
    <t>TRANSPORTE DE MATERIAL DE QUALQUER NATUREZA DMT 30 A 50 KM</t>
  </si>
  <si>
    <t>OBR-VIA-435</t>
  </si>
  <si>
    <t>TRANSPORTE DE MATERIAL DE QUALQUER NATUREZA DMT ACIMA DE 50 KM</t>
  </si>
  <si>
    <t>OBR-VIA-440</t>
  </si>
  <si>
    <t>ASSENTAMENTO DE MATA-BURRO DE CONCRETO</t>
  </si>
  <si>
    <t>OBR-002</t>
  </si>
  <si>
    <t>OBRAS DE ARTE ESPECIAIS - PONTES</t>
  </si>
  <si>
    <t>OBR-PON-005</t>
  </si>
  <si>
    <t>ENSECADEIRA DE ESTACAS PRANCHA COM ESGOTAMENTO</t>
  </si>
  <si>
    <t>FORMA SUSPENSA PARA PONTE COM COMPENSADO RESINADO, INCLUINDO</t>
  </si>
  <si>
    <t>OBR-PON-010</t>
  </si>
  <si>
    <t>DESFORMA E TRANSPORTE DE TODOS OS MATERIAIS</t>
  </si>
  <si>
    <t>OBR-PON-015</t>
  </si>
  <si>
    <t>CIMBRAMENTO EM MADEIRA PARA PONTE OU VIADUTO</t>
  </si>
  <si>
    <t>OBR-PON-020</t>
  </si>
  <si>
    <t>CIMBRAMENTO METÁLICO PARA PONTE OU VIADUTO</t>
  </si>
  <si>
    <t>OBR-PON-025</t>
  </si>
  <si>
    <t>TRANSPORTE E COLOCAÇÃO DE PRÉ-LAJE (PONTE)</t>
  </si>
  <si>
    <t>U</t>
  </si>
  <si>
    <t>OBR-PON-030</t>
  </si>
  <si>
    <t>JUNTAS DE PAVIMENTAÇÃO LONGITUDINAL E TRANSVERSAL (PONTE)</t>
  </si>
  <si>
    <t>OBR-PON-035</t>
  </si>
  <si>
    <t>APARELHO DE APOIO DE NEOPRENE FRETADO</t>
  </si>
  <si>
    <t>OBR-PON-045</t>
  </si>
  <si>
    <t>GROUT PARA FIXAÇÃO DE APARELHO DE APOIO</t>
  </si>
  <si>
    <t>OBR-PON-050</t>
  </si>
  <si>
    <t>ARGAMASSA EPOXI</t>
  </si>
  <si>
    <t>OBR-PON-055</t>
  </si>
  <si>
    <t>GUARDA-CORPO TUBULAR METÁLICO (PONTE)</t>
  </si>
  <si>
    <t>OBR-PON-060</t>
  </si>
  <si>
    <t>GUARDA-CORPO EM CHAPA METÁLICA (GRADIL PARA PONTE)</t>
  </si>
  <si>
    <t>OBR-PON-065</t>
  </si>
  <si>
    <t>ANDAIME SUSPENSO PARA PLATAFORMA DE TRABALHO (PONTE)</t>
  </si>
  <si>
    <t>OBR-PON-070</t>
  </si>
  <si>
    <t>ENSECADEIRA INCLUSIVE RETIRADA DO MADEIRAMENTO , PAREDE SIMPLES</t>
  </si>
  <si>
    <t>OBR-PON-075</t>
  </si>
  <si>
    <t>ENSECADEIRA INCLUSIVE RETIRADA DO MADEIRAMENTO , PAREDE DUPLA</t>
  </si>
  <si>
    <t>OBR-PON-080</t>
  </si>
  <si>
    <t>TRAVESSIA DE MADEIRA PARA VEÍCULOS</t>
  </si>
  <si>
    <t>OBR-PON-085</t>
  </si>
  <si>
    <t>TRAVESSIA DE CHAPA METÁLICA PARA VEÍCULOS</t>
  </si>
  <si>
    <t>TRANSPORTE DE VIGAS METÁLICAS - PONTE DE 08 METROS: 2.97 TONELADAS</t>
  </si>
  <si>
    <t>(2 VIGAS) - PONTE DE 10 METROS: 3.72 TONELADAS (2 VIGAS) - PONTE DE 12</t>
  </si>
  <si>
    <t>OBR-PON-090</t>
  </si>
  <si>
    <t>T X KM</t>
  </si>
  <si>
    <t>METROS: 4.46 TONELADAS (2 VIGAS) - PONTE DE 15 METROS: 6.26 TONELADAS</t>
  </si>
  <si>
    <t>(2 VIGAS) - PONTE DE 18 METROS: 10.8 TONELADAS (3 VIGAS)</t>
  </si>
  <si>
    <t>TRANSPORTE DE TABULEIROS DE CONCRETO - PONTE DE 08 METROS: 14.4</t>
  </si>
  <si>
    <t>TONELADAS - PONTE DE 10 METROS: 16.8 TONELADAS - PONTE DE 12 METROS:</t>
  </si>
  <si>
    <t>OBR-PON-095</t>
  </si>
  <si>
    <t>19.2 TONELADAS - PONTE DE 15 METROS: 24.0 TONELADAS - PONTE DE 18</t>
  </si>
  <si>
    <t>METROS: 28.8 TONELADAS</t>
  </si>
  <si>
    <t>LANÇAMENTO DE VIGA METÁLICA - PONTE DE 08 METROS: 2.97 TONELADAS</t>
  </si>
  <si>
    <t>OBR-PON-100</t>
  </si>
  <si>
    <t>OBR-PON-105</t>
  </si>
  <si>
    <t>LANÇAMENTO DE TABULEIRO PRÉ MOLDADO</t>
  </si>
  <si>
    <t>FORNECIMENTO E APLICAÇÃO DE GROUT PARA ANCORAGENS (VIGA</t>
  </si>
  <si>
    <t>OBR-PON-110</t>
  </si>
  <si>
    <t>METÁLICA/TABULEIRO PRÉ MOLDADO)</t>
  </si>
  <si>
    <t>PAI-001</t>
  </si>
  <si>
    <t>PAISAGISMO</t>
  </si>
  <si>
    <t>PAI-CER-005</t>
  </si>
  <si>
    <t>CERCA EM FERRO, TRIANGULAR, PADRÃO PREFEITURA</t>
  </si>
  <si>
    <t>PLANTIO E PREPARO DE COVAS DE ÁRVORES H MÍN. = 1,80 M COM COVA 60</t>
  </si>
  <si>
    <t>PAI-COV-005</t>
  </si>
  <si>
    <t>X 60 X 60 CM, EXCETO FORNECIMENTO DAS MUDAS</t>
  </si>
  <si>
    <t>PLANTIO E PREPARO DE COVAS DE ARBUSTOS ORNAMENTAIS EM GERAL,</t>
  </si>
  <si>
    <t>PAI-COV-010</t>
  </si>
  <si>
    <t>EXCETO FORNECIMENTO DAS MUDAS</t>
  </si>
  <si>
    <t>PLANTIO E PREPARO DE COVAS DE FORRAÇÃO, EXCETO FORNECIMENTO</t>
  </si>
  <si>
    <t>PAI-COV-015</t>
  </si>
  <si>
    <t>DAS MUDAS</t>
  </si>
  <si>
    <t>PLANTIO DE GRAMA BATATAIS EM PLACAS, INCLUSIVE TERRA VEGETAL E</t>
  </si>
  <si>
    <t>PAI-GRA-005</t>
  </si>
  <si>
    <t>CONSERVAÇÃO POR 30 DIAS</t>
  </si>
  <si>
    <t>PLANTIO DE GRAMA SÃO CARLOS EM PLACAS, INCLUSIVE TERRA VEGETAL E</t>
  </si>
  <si>
    <t>PAI-GRA-010</t>
  </si>
  <si>
    <t>PLANTIO DE GRAMA ESMERALDA EM PLACAS, INCLUSIVE TERRA VEGETAL E</t>
  </si>
  <si>
    <t>PAI-GRA-015</t>
  </si>
  <si>
    <t>PAI-MUD-005</t>
  </si>
  <si>
    <t>FORNECIMENTO DE ÁRVORE - SIBIPURUNA</t>
  </si>
  <si>
    <t>PAI-MUD-010</t>
  </si>
  <si>
    <t>FORNECIMENTO DE ÁRVORE - IPÊ ROSA</t>
  </si>
  <si>
    <t>PAI-MUD-015</t>
  </si>
  <si>
    <t>FORNECIMENTO DE ÁRVORE - PAU FERRO</t>
  </si>
  <si>
    <t>PAI-MUD-020</t>
  </si>
  <si>
    <t>FORNECIMENTO DE ÁRVORE - CÁSSIA MIMOSA</t>
  </si>
  <si>
    <t>PAI-MUD-025</t>
  </si>
  <si>
    <t>FORNECIMENTO DE ÁRVORE - JACARANDÁ MIMOSO</t>
  </si>
  <si>
    <t>PAI-MUD-030</t>
  </si>
  <si>
    <t>FORNECIMENTO DE FORRAÇÃO - ALCALYPHA</t>
  </si>
  <si>
    <t>PAI-MUD-035</t>
  </si>
  <si>
    <t>FORNECIMENTO DE FORRAÇÃO - WEDELIA</t>
  </si>
  <si>
    <t>PAI-MUD-040</t>
  </si>
  <si>
    <t>FORNECIMENTO DE FORRAÇÃO - CLOROFITO</t>
  </si>
  <si>
    <t>PAI-MUD-045</t>
  </si>
  <si>
    <t>FORNECIMENTO DE ARBUSTO - BELA EMÍLIA</t>
  </si>
  <si>
    <t>PAI-MUD-050</t>
  </si>
  <si>
    <t>FORNECIMENTO DE ARBUSTO - CAMARA</t>
  </si>
  <si>
    <t>PAI-MUD-055</t>
  </si>
  <si>
    <t>FORNECIMENTO DE PALMEIRA - LICURI</t>
  </si>
  <si>
    <t>PAI-MUD-060</t>
  </si>
  <si>
    <t>FORNECIMENTO DE PALMEIRA ARECA LUTESCENS</t>
  </si>
  <si>
    <t>PAI-SEI-005</t>
  </si>
  <si>
    <t>LASTRO DE SEIXO, INCLUSIVE LANÇAMENTO</t>
  </si>
  <si>
    <t>PIN-001</t>
  </si>
  <si>
    <t>PINTURA</t>
  </si>
  <si>
    <t>PINTURA ACRÍLICA, EM PAREDES, 2 DEMÃOS SEM MASSA CORRIDA,</t>
  </si>
  <si>
    <t>PIN-ACR-005</t>
  </si>
  <si>
    <t>EXCLUSIVE FUNDO SELADOR</t>
  </si>
  <si>
    <t>PINTURA ACRÍLICA, EM TETOS, 2 DEMÃOS SEM MASSA CORRIDA, EXCLUSIVE</t>
  </si>
  <si>
    <t>PIN-ACR-006</t>
  </si>
  <si>
    <t>FUNDO SELADOR</t>
  </si>
  <si>
    <t>PINTURA ACRÍLICA, EM PAREDES, 3 DEMÃOS SEM MASSA CORRIDA,</t>
  </si>
  <si>
    <t>PIN-ACR-010</t>
  </si>
  <si>
    <t>PINTURA ACRÍLICA, EM TETOS, 3 DEMÃOS SEM MASSA CORRIDA, EXCLUSIVE</t>
  </si>
  <si>
    <t>PIN-ACR-011</t>
  </si>
  <si>
    <t>PINTURA ACRÍLICA, EM PAREDES, 2 DEMÃOS COM MASSA CORRIDA PVA,</t>
  </si>
  <si>
    <t>PIN-ACR-015</t>
  </si>
  <si>
    <t>PINTURA ACRÍLICA, EM TETOS, 2 DEMÃOS COM MASSA CORRIDA PVA,</t>
  </si>
  <si>
    <t>PIN-ACR-016</t>
  </si>
  <si>
    <t>PINTURA ACRÍLICA, EM ESPALAS, 2 DEMÃOS COM MASSA CORRIDA PVA,</t>
  </si>
  <si>
    <t>PIN-ACR-017</t>
  </si>
  <si>
    <t>INCLUSIVE FUNDO SELADOR</t>
  </si>
  <si>
    <t>PINTURA ACRÍLICA EM SUPERFÍCIES GALVANIZADAS, INCLUSIVE FUNDO</t>
  </si>
  <si>
    <t>PIN-ACR-020</t>
  </si>
  <si>
    <t>ANTIOXIDANTE</t>
  </si>
  <si>
    <t>PIN-ACR-025</t>
  </si>
  <si>
    <t>PINTURA ACRÍLICA SOBRE PISOS CIMENTADOS</t>
  </si>
  <si>
    <t>PIN-ACR-030</t>
  </si>
  <si>
    <t>PINTURA ACRÍLICA PARA DEMARCAÇÃO DE QUADRA ESPORTIVA</t>
  </si>
  <si>
    <t>PIN-ACR-035</t>
  </si>
  <si>
    <t>PINTURA ACRÍLICA DE PISO DE QUADRAS ESPORTIVA</t>
  </si>
  <si>
    <t>PINTURA ACRÍLICA CONCENTRADA EM FAIXA DE DEMARCAÇÃO DE</t>
  </si>
  <si>
    <t>PIN-ACR-040</t>
  </si>
  <si>
    <t>QUADRA</t>
  </si>
  <si>
    <t>PIN-ACR-045</t>
  </si>
  <si>
    <t>PINTURA ACRÍLICA CONCENTRADA DE PISO DE QUADRAS ESPORTIVA</t>
  </si>
  <si>
    <t>PINTURA COM TINTA A BASE DE RESINA ACRÍLICA SOBRE PISOS CIMENTADOS</t>
  </si>
  <si>
    <t>PIN-ACR-050</t>
  </si>
  <si>
    <t>LIMPOS</t>
  </si>
  <si>
    <t>PIN-BOR-005</t>
  </si>
  <si>
    <t>PINTURA BORRACHA CLORADA EM FAIXAS DE DEMARCAÇÃO DE PISO</t>
  </si>
  <si>
    <t>PIN-BOR-010</t>
  </si>
  <si>
    <t>PINTURA BORRACHA CLORADA EM TELHAS DE FIBROCIMENTO</t>
  </si>
  <si>
    <t>PIN-BOR-015</t>
  </si>
  <si>
    <t>PINTURA BORRACHA CLORADA SOBRE REVESTIMENTO OU CONCRETO</t>
  </si>
  <si>
    <t>PIN-BOR-020</t>
  </si>
  <si>
    <t>PINTURA BORRACHA CLORADA EM FAIXAS DE DEMARCAÇÃO DE QUADRA</t>
  </si>
  <si>
    <t>PIN-CAI-005</t>
  </si>
  <si>
    <t>CAIACAO INTERNA,TRÊS DEMÃOS COM PIGMENTO</t>
  </si>
  <si>
    <t>PIN-CAI-010</t>
  </si>
  <si>
    <t>CAIACAO EXTERNA,TRÊS DEMÃOS COM PIGMENTO</t>
  </si>
  <si>
    <t>PIN-CER-005</t>
  </si>
  <si>
    <t>CERA EM ESQUADRIAS DE MADEIRA (3 DEMÃOS)</t>
  </si>
  <si>
    <t>PIN-CER-010</t>
  </si>
  <si>
    <t>CERA NOS RODAPÉS (3 DEMÃOS)</t>
  </si>
  <si>
    <t>PIN-EMA-005</t>
  </si>
  <si>
    <t>EMASSAMENTO DE PAREDES COM 1 DEMÃO DE MASSA ACRÍLICA</t>
  </si>
  <si>
    <t>EMASSAMENTO DE PAREDES COM 2 DEMÃO DE MASSA ACRÍLICA</t>
  </si>
  <si>
    <t>PIN-EMA-007</t>
  </si>
  <si>
    <t>EMASSAMENTO DE TETOS COM 1 DEMÃO DE MASSA ACRÍLICA</t>
  </si>
  <si>
    <t>PIN-EMA-008</t>
  </si>
  <si>
    <t>EMASSAMENTO DE TETOS COM 2 DEMÃO DE MASSA ACRÍLICA</t>
  </si>
  <si>
    <t>PIN-EMA-010</t>
  </si>
  <si>
    <t>EMASSAMENTO DE PAREDES COM 1 DEMÃO DE MASSA PVA</t>
  </si>
  <si>
    <t>PIN-EMA-011</t>
  </si>
  <si>
    <t>EMASSAMENTO DE PAREDES COM 2 DEMÃO DE MASSA PVA</t>
  </si>
  <si>
    <t>PIN-EMA-012</t>
  </si>
  <si>
    <t>EMASSAMENTO DE TETOS COM 1 DEMÃO DE MASSA PVA</t>
  </si>
  <si>
    <t>PIN-EMA-013</t>
  </si>
  <si>
    <t>EMASSAMENTO DE TETOS COM 2 DEMÃO DE MASSA PVA</t>
  </si>
  <si>
    <t>PIN-EMA-015</t>
  </si>
  <si>
    <t>EMASSAMENTO A ÓLEO SOBRE MADEIRA</t>
  </si>
  <si>
    <t>EMASSAMENTO DE ESQUADRIA DE MADEIRA COM MASSA CORRIDA COM</t>
  </si>
  <si>
    <t>PIN-EMA-020</t>
  </si>
  <si>
    <t>DUAS DEMÃOS, PARA PINTURA A ÓLEO OU ESMALTE</t>
  </si>
  <si>
    <t>EMASSAMENTO DE PAREDE DE GESSO ACARTONADO, DRY-WALL, COM 1</t>
  </si>
  <si>
    <t>PIN-EMA-025</t>
  </si>
  <si>
    <t>DEMÃO DE MASSA ACRÍLICA</t>
  </si>
  <si>
    <t>PIN-EMA-026</t>
  </si>
  <si>
    <t>DEMÃO DE MASSA PVA</t>
  </si>
  <si>
    <t>PIN-EMA-030</t>
  </si>
  <si>
    <t>EMASSAMENTO DE FORRO DE GESSO COM 1 DEMÃO DE MASSA ACRÍLICA</t>
  </si>
  <si>
    <t>PIN-EMA-031</t>
  </si>
  <si>
    <t>EMASSAMENTO DE FORRO DE GESSO COM 1 DEMÃO DE MASSA PVA</t>
  </si>
  <si>
    <t>PINTURA EPÓXI AÇO CARBONO COM 2 DEMÃOS DE TINTA BASE EPÓXI COM</t>
  </si>
  <si>
    <t>PIN-EPO-005</t>
  </si>
  <si>
    <t>TRINCHA</t>
  </si>
  <si>
    <t>PIN-EPO-010</t>
  </si>
  <si>
    <t>REVOLVER</t>
  </si>
  <si>
    <t>PIN-EPO-015</t>
  </si>
  <si>
    <t>LIXAMENTO, EMASSAMENTO EPÓXI E PINTURA EPÓXI EM PAREDES</t>
  </si>
  <si>
    <t>PIN-EPO-020</t>
  </si>
  <si>
    <t>PINTURA EPÓXI DE FAIXAS DE DEMARCAÇÃO DE PISO</t>
  </si>
  <si>
    <t>PIN-ESM-005</t>
  </si>
  <si>
    <t>PINTURA ÓLEO/ESMALTE, 2 DEMÃOS EM ESQUADRIAS DE FERRO</t>
  </si>
  <si>
    <t>PIN-ESM-010</t>
  </si>
  <si>
    <t>PINTURA ÓLEO/ESMALTE, 2 DEMÃOS EM ESTRUTURA DE AÇO CARBONO</t>
  </si>
  <si>
    <t>PIN-ESM-015</t>
  </si>
  <si>
    <t>PINTURA ÓLEO/ESMALTE, 2 DEMÃOS EM ESQUADRIA MADEIRA SEM MASSA</t>
  </si>
  <si>
    <t>PIN-ESM-020</t>
  </si>
  <si>
    <t>PINTURA ESMALTE, 1 DEMÃO SOBRE RUFOS, CALHAS E CONDUTORES</t>
  </si>
  <si>
    <t>PINTURA ESMALTE EM SUPERFÍCIES GALVANIZADAS, INCLUSIVE FUNDO</t>
  </si>
  <si>
    <t>PIN-ESM-025</t>
  </si>
  <si>
    <t>PIN-ESM-030</t>
  </si>
  <si>
    <t>PINTURA ÓLEO/ESMALTE, 2 DEMÃOS EM CORRIMÃO EM TUBO GALVANIZADO</t>
  </si>
  <si>
    <t>PIN-ESM-035</t>
  </si>
  <si>
    <t>PINTURA ÓLEO/ESMALTE, 2 DEMÃOS EM ESTRUTURA METÁLICA</t>
  </si>
  <si>
    <t>PINTURA LÁTEX PVA, EM PAREDES, 2 DEMÃOS SEM MASSA CORRIDA,</t>
  </si>
  <si>
    <t>PIN-LAT-005</t>
  </si>
  <si>
    <t>PINTURA LÁTEX PVA, EM TETOS, 2 DEMÃOS SEM MASSA CORRIDA, EXCLUSIVE</t>
  </si>
  <si>
    <t>PIN-LAT-006</t>
  </si>
  <si>
    <t>PINTURA LÁTEX PVA, EM PAREDES, 3 DEMÃOS SEM MASSA CORRIDA,</t>
  </si>
  <si>
    <t>PIN-LAT-010</t>
  </si>
  <si>
    <t>PINTURA LÁTEX PVA, EM TETOS, 3 DEMÃOS SEM MASSA CORRIDA, EXCLUSIVE</t>
  </si>
  <si>
    <t>PIN-LAT-011</t>
  </si>
  <si>
    <t>PINTURA LÁTEX PVA, EM PAREDES, 2 DEMÃOS COM MASSA CORRIDA PVA,</t>
  </si>
  <si>
    <t>PIN-LAT-015</t>
  </si>
  <si>
    <t>PINTURA LÁTEX PVA, EM TETOS, 2 DEMÃOS COM MASSA CORRIDA PVA,</t>
  </si>
  <si>
    <t>PIN-LAT-016</t>
  </si>
  <si>
    <t>PINTURA LÁTEX EM RODAPÉ OU MOLDURAS DE 5 A 7 CM, EXCLUSIVE FUNDO</t>
  </si>
  <si>
    <t>PIN-LAT-020</t>
  </si>
  <si>
    <t>SELADOR</t>
  </si>
  <si>
    <t>PIN-LIX-005</t>
  </si>
  <si>
    <t>LIXAMENTO DE PINTURA DE PAREDE</t>
  </si>
  <si>
    <t>PIN-LIX-006</t>
  </si>
  <si>
    <t>LIXAMENTO DE PINTURA DE TETOS</t>
  </si>
  <si>
    <t>PIN-LIX-010</t>
  </si>
  <si>
    <t>LIXAMENTO DE PINTURA EM MADEIRA</t>
  </si>
  <si>
    <t>PIN-LIX-015</t>
  </si>
  <si>
    <t>LIXAMENTO DE PINTURA EM SERRALHERIA</t>
  </si>
  <si>
    <t>PINTURA ÓLEO/ESMALTE, 2 DEMÃOS, SEM MASSA , SOBRE ALVENARIA</t>
  </si>
  <si>
    <t>PIN-OLE-005</t>
  </si>
  <si>
    <t>REBOCADA, EXCLUSIVE FUNDO SELADOR</t>
  </si>
  <si>
    <t>PINTURA ÓLEO/ESMALTE, 3 DEMÃOS, SEM MASSA, SOBRE ALVENARIA</t>
  </si>
  <si>
    <t>PIN-OLE-015</t>
  </si>
  <si>
    <t>LIXAMENTO, EMASSAMENTO COM MASSA PVA E PINTURA ONELUX EM</t>
  </si>
  <si>
    <t>PIN-ONE-005</t>
  </si>
  <si>
    <t>PAREDES</t>
  </si>
  <si>
    <t>PINTURA PRESERVATIVA PARA MADEIRA, MÍNIMO 2 DEMÃOS, COM VERNIZ</t>
  </si>
  <si>
    <t>PIN-PER-005</t>
  </si>
  <si>
    <t>IMUNIZANTE</t>
  </si>
  <si>
    <t>PIN-PER-010</t>
  </si>
  <si>
    <t>PINTURA PRESERVATIVA PARA MADEIRA SECA, 2 DEMÃOS, COM CUPINICIDA</t>
  </si>
  <si>
    <t>PINTURA ANTI-PICHAÇÃO E COLAGEM DE PROPAGANDA, INCLUSIVE</t>
  </si>
  <si>
    <t>PIN-PIN-005</t>
  </si>
  <si>
    <t>SELANTE</t>
  </si>
  <si>
    <t>PIN-PIN-010</t>
  </si>
  <si>
    <t>VERNIZ ANTI-PICHAÇÃO E COLAGEM DE PROPAGANDA, INCLUSIVE SELANTE</t>
  </si>
  <si>
    <t>PIN-RES-005</t>
  </si>
  <si>
    <t>PINTURA COM RESINA ACRÍLICA, 2 DEMÃOS, EM CONCRETO</t>
  </si>
  <si>
    <t>PREPARAÇÃO PARA PINTURA EM PAREDES, PVA/ACRÍLICA COM FUNDO</t>
  </si>
  <si>
    <t>PIN-SEL-005</t>
  </si>
  <si>
    <t>PIN-SEL-010</t>
  </si>
  <si>
    <t>PREPARAÇÃO PARA PINTURA EM TETOS, PVA/ACRÍLICA COM FUNDO</t>
  </si>
  <si>
    <t>PREPARAÇÃO PARA PINTURA EM PAREDE DE GESSO ACARTONADO, DRY-</t>
  </si>
  <si>
    <t>PIN-SEL-015</t>
  </si>
  <si>
    <t>WALL E FORRO DE GESSO, PVA/ACRÍLICA COM FUNDO SELADOR</t>
  </si>
  <si>
    <t>PIN-SIL-005</t>
  </si>
  <si>
    <t>PINTURA A BASE SILICONE, 2 DEMÃOS, EM CONCRETO OU ALVENARIA</t>
  </si>
  <si>
    <t>PIN-SIN-010</t>
  </si>
  <si>
    <t>SINALIZAÇÃO DE VAGA DE ESTACIONAMENTO PARA PORTADORES DE</t>
  </si>
  <si>
    <t>NECESSIDADES ESPECIAIS SOBRE PAVIMENTAÇÃO URBANA</t>
  </si>
  <si>
    <t>PIN-TEX-005</t>
  </si>
  <si>
    <t>TEXTURA TIPO GRAFIATO SOBRE PAREDE, LIXAMENTO E FUNDO SELADOR</t>
  </si>
  <si>
    <t>PINTURA TEXTURIZADA COM DESEMPENADEIRA DE AÇO, LIXAMENTO E</t>
  </si>
  <si>
    <t>PIN-TEX-010</t>
  </si>
  <si>
    <t>TEXTURA ACRÍLICA, SOBRE ESPALAS DE JANELAS, 2 DEMÃOS, INCLUSIVE</t>
  </si>
  <si>
    <t>PIN-TEX-020</t>
  </si>
  <si>
    <t>TRATAMENTO DE SUPERFÍCIE DE CONCRETO APARENTE, INCLUINDO</t>
  </si>
  <si>
    <t>PIN-TRA-005</t>
  </si>
  <si>
    <t>RASPAGEM, ESTUCAGEM E POLIMENTO COM RESINA</t>
  </si>
  <si>
    <t>PIN-TRA-006</t>
  </si>
  <si>
    <t>RASPAGEM, ESTUCAGEM E POLIMENTO COM VERNIZ</t>
  </si>
  <si>
    <t>PIN-VER-005</t>
  </si>
  <si>
    <t>VERNIZ ACRÍLICO, 2 DEMÃOS, SOBRE ALVENARIA OU CONCRETO</t>
  </si>
  <si>
    <t>PIN-VER-010</t>
  </si>
  <si>
    <t>VERNIZ EM ESQUADRIAS DE MADEIRA, 2 DEMÃOS, BRILHANTE</t>
  </si>
  <si>
    <t>PIN-VER-015</t>
  </si>
  <si>
    <t>VERNIZ EM ESQUADRIAS DE MADEIRA, 2 DEMÃOS, ACETINADO</t>
  </si>
  <si>
    <t>PIN-VER-020</t>
  </si>
  <si>
    <t>VERNIZ EM ESQUADRIAS DE MADEIRA, 2 DEMÃOS, FOSCO</t>
  </si>
  <si>
    <t>PIN-VER-025</t>
  </si>
  <si>
    <t>VERNIZ EM MADEIRA, 2 DEMÃOS FILTRO SOLAR BRILHANTE</t>
  </si>
  <si>
    <t>PIN-VER-030</t>
  </si>
  <si>
    <t>VERNIZ EM MADEIRA, 2 DEMÃOS FILTRO SOLAR FOSCO</t>
  </si>
  <si>
    <t>PIN-VER-035</t>
  </si>
  <si>
    <t>VERNIZ EM RÉGUAS DE AFIXAR CARTAZES E PROTEÇÃO DE CARTEIRAS, 2</t>
  </si>
  <si>
    <t>DEMÃOS, FOSCO</t>
  </si>
  <si>
    <t>PIN-ZAR-006</t>
  </si>
  <si>
    <t>PINTURA ANTICORROSIVA A CROMATO DE ZINCO EM ESQUADRIA E</t>
  </si>
  <si>
    <t>SUPERFÍCIE METÁLICA</t>
  </si>
  <si>
    <t>PIS-001</t>
  </si>
  <si>
    <t>PISOS</t>
  </si>
  <si>
    <t>PIS-API-005</t>
  </si>
  <si>
    <t>APICOAMENTO DE PISO CIMENTADO - PROFUNDIDADE ATÉ 1 CM</t>
  </si>
  <si>
    <t>PIS-ARD-005</t>
  </si>
  <si>
    <t>PISO DE PEDRA ARDÓSIA 20 X 20 CM</t>
  </si>
  <si>
    <t>PIS-ARD-010</t>
  </si>
  <si>
    <t>PISO DE PEDRA ARDÓSIA 30 X 30 CM</t>
  </si>
  <si>
    <t>PIS-ARD-015</t>
  </si>
  <si>
    <t>PISO DE PEDRA ARDÓSIA 40 X 40 CM</t>
  </si>
  <si>
    <t>DEGRAU DE PEDRA ARDÓSIA E = 20 MM, L = 30 CM, ASSENTADO COM</t>
  </si>
  <si>
    <t>PIS-ARD-020</t>
  </si>
  <si>
    <t>ARGAMASSA DE CIMENTO E AREIA SEM PENEIRAR TRAÇO 1:4, INCLUSO</t>
  </si>
  <si>
    <t>ESPELHO E = 15 MM, H = 20 CM</t>
  </si>
  <si>
    <t>PIS-BOR-005</t>
  </si>
  <si>
    <t>PLACA DE BORRACHA 500 X 500 X 3,5 MM PASTILHADO PARA COLA PRETO</t>
  </si>
  <si>
    <t>CALÇADA PORTUGUESA - FORNECIMENTO E ASSENTAMENTO, INCLUSIVE</t>
  </si>
  <si>
    <t>PIS-CAL-005</t>
  </si>
  <si>
    <t>COLCHÃO</t>
  </si>
  <si>
    <t>PIS-CAL-010</t>
  </si>
  <si>
    <t>REMOÇÃO E REASSENTAMENTO DE CALÇADA PORTUGUESA</t>
  </si>
  <si>
    <t>CARPETE DE MADEIRA ESTRUTURADO, INCLUSIVE COLOCAÇÃO E</t>
  </si>
  <si>
    <t>PIS-CAR-005</t>
  </si>
  <si>
    <t>ACABAMENTO</t>
  </si>
  <si>
    <t>PISO CERÂMICO VERMELHO NATURAL 24 X 5,2 CM, ASSENTADO COM</t>
  </si>
  <si>
    <t>PIS-CER-005</t>
  </si>
  <si>
    <t>ARGAMASSA PRÉ-FABRICADA, INCLUSIVE REJUNTAMENTO</t>
  </si>
  <si>
    <t>PISO CERÂMICO PEI-5 LISO (PREÇO MÉDIO) 30 X 30 CM, ASSENTADO COM</t>
  </si>
  <si>
    <t>PIS-CER-010</t>
  </si>
  <si>
    <t>PISO CERÂMICO PEI-5 ANTIDERRAPANTE (PREÇO MÉDIO), ASSENTADO COM</t>
  </si>
  <si>
    <t>PIS-CER-015</t>
  </si>
  <si>
    <t>PISO CERÂMICO PEI-4 ANTIDERRAPANTE (PREÇO MÉDIO), ASSENTADO COM</t>
  </si>
  <si>
    <t>PIS-CER-020</t>
  </si>
  <si>
    <t>PISO CIMENTADO DESEMPENADO E FELTRADO, ARGAMASSA 1:3, JUNTAS PL</t>
  </si>
  <si>
    <t>PIS-CIM-005</t>
  </si>
  <si>
    <t>17 X 30 E = 2,50 CM, COM JUNTA DE 2 X 2 M</t>
  </si>
  <si>
    <t>PIS-CIM-010</t>
  </si>
  <si>
    <t>17 X 30 E = 3 CM, COM JUNTA DE 2 X 2 M</t>
  </si>
  <si>
    <t>PIS-CIM-015</t>
  </si>
  <si>
    <t>17 X 30 E = 2,50 CM, COM JUNTA DE 1 X 1 M</t>
  </si>
  <si>
    <t>PIS-CIM-020</t>
  </si>
  <si>
    <t>17 X 30 E = 3 CM, COM JUNTA DE 1 X 1 M</t>
  </si>
  <si>
    <t>PIS-CIM-025</t>
  </si>
  <si>
    <t>17 X 30 E = 2,50 CM, COM JUNTA DE 0,60 X 0,60 M</t>
  </si>
  <si>
    <t>PIS-CIM-030</t>
  </si>
  <si>
    <t>17 X 30 E = 3 CM, COM JUNTA DE 0,60 X 0,60 M</t>
  </si>
  <si>
    <t>PIS-CIM-035</t>
  </si>
  <si>
    <t>17 X 30 E = 5 CM, COM JUNTA DE 1 X 1 M</t>
  </si>
  <si>
    <t>PIS-CIM-040</t>
  </si>
  <si>
    <t>PISO CIMENTADO NATADO COM ARGAMASSA 1:3, SEM JUNTA E = 2 CM</t>
  </si>
  <si>
    <t>PIS-CIM-045</t>
  </si>
  <si>
    <t>PISO CIMENTADO NATADO COM ARGAMASSA 1:3, SEM JUNTA E = 2,50 CM</t>
  </si>
  <si>
    <t>PIS-CIM-050</t>
  </si>
  <si>
    <t>PISO CIMENTADO NATADO COM ARGAMASSA 1:3, SEM JUNTA E = 3 CM</t>
  </si>
  <si>
    <t>PIS-CIM-060</t>
  </si>
  <si>
    <t>PISO CIMENTADO NATADO COM ARGAMASSA 1:3, SEM JUNTA E = 5 CM</t>
  </si>
  <si>
    <t>PISO CIMENTADO NATADO COM ARGAMASSA 1:3, JUNTA PL 17 X 30, E = 2,50</t>
  </si>
  <si>
    <t>PIS-CIM-065</t>
  </si>
  <si>
    <t>CM COM JUNTA DE 2 X 2 M</t>
  </si>
  <si>
    <t>PISO CIMENTADO NATADO COM ARGAMASSA 1:3, JUNTA PL 17 X 30, E = 3</t>
  </si>
  <si>
    <t>PIS-CIM-070</t>
  </si>
  <si>
    <t>PIS-CIM-075</t>
  </si>
  <si>
    <t>CM COM JUNTA DE 1 X 1 M</t>
  </si>
  <si>
    <t>PIS-CIM-080</t>
  </si>
  <si>
    <t>PIS-CIM-085</t>
  </si>
  <si>
    <t>CM COM JUNTA DE 0,60 X 0,60 M</t>
  </si>
  <si>
    <t>PIS-CIM-090</t>
  </si>
  <si>
    <t>CM COM JUNTA DE 0,60 X 0 60 M</t>
  </si>
  <si>
    <t>PISO CIMENTADO NATADO COM ARGAMASSA 1:3, JUNTA PL 17 X 30, E = 5</t>
  </si>
  <si>
    <t>PIS-CIM-095</t>
  </si>
  <si>
    <t>PISO CIMENTADO COM ARGAMASSA DE CIMENTO E AREIA TRAÇO 1:3 COM</t>
  </si>
  <si>
    <t>PIS-CIM-100</t>
  </si>
  <si>
    <t>ADITIVO IMPERMEABILIZANTE E = 2,50 CM</t>
  </si>
  <si>
    <t>PISO CIMENTADO COM ARGAMASSA 1:3, SEM JUNTA E = 3 CM COM</t>
  </si>
  <si>
    <t>PIS-CIM-105</t>
  </si>
  <si>
    <t>PIGMENTAÇÃO DO TIPO PÓ XADREZ - AMARELO</t>
  </si>
  <si>
    <t>PIS-CIM-110</t>
  </si>
  <si>
    <t>PIGMENTAÇÃO DO TIPO PÓ XADREZ - VERMELHO</t>
  </si>
  <si>
    <t>PIS-CON-005</t>
  </si>
  <si>
    <t>CONTRAPISO DESEMPENADO, COM ARGAMASSA 1:3, SEM JUNTA E = 2 CM</t>
  </si>
  <si>
    <t>CONTRAPISO DESEMPENADO, COM ARGAMASSA 1:3, SEM JUNTA E = 2,50</t>
  </si>
  <si>
    <t>PIS-CON-010</t>
  </si>
  <si>
    <t>PIS-CON-015</t>
  </si>
  <si>
    <t>CONTRAPISO DESEMPENADO, COM ARGAMASSA 1:3, SEM JUNTA E = 3 CM</t>
  </si>
  <si>
    <t>PIS-CON-020</t>
  </si>
  <si>
    <t>CONTRAPISO DESEMPENADO, COM ARGAMASSA 1:3, SEM JUNTA E = 5 CM</t>
  </si>
  <si>
    <t>PIS-CON-021</t>
  </si>
  <si>
    <t>CONTRAPISO EM CONCRETO COM SEIXO, E=5 CM</t>
  </si>
  <si>
    <t>PISO EM CONCRETO FCK = 13,5 MPA, E = 8 CM, ACABAMENTO</t>
  </si>
  <si>
    <t>PIS-CON-025</t>
  </si>
  <si>
    <t>SARRAFEADO, PARA ÁREA EXTERNA</t>
  </si>
  <si>
    <t>PISO EM CONCRETO ARMADO E = 15 CM, FCK = 30 MPA, AÇO CA-50A D =</t>
  </si>
  <si>
    <t>PIS-CON-030</t>
  </si>
  <si>
    <t>6,3 MM - MALHA 10 X 10 CM</t>
  </si>
  <si>
    <t>PIS-CON-035</t>
  </si>
  <si>
    <t>PISO EM CONCRETO FCK = 20 MPA COM 25 KG DE DRAMIX/M3</t>
  </si>
  <si>
    <t>PIS-FAI-005</t>
  </si>
  <si>
    <t>FAIXA ANTIDERRAPANTE NOS DEGRAUS DE ESCADA</t>
  </si>
  <si>
    <t>PIS-FAI-010</t>
  </si>
  <si>
    <t>FAIXA ANTIDERRAPANTE PARA DEGRAU EM PEDRA - FAIXA APICOADA</t>
  </si>
  <si>
    <t>PIS-GRA-005</t>
  </si>
  <si>
    <t>PISO DE GRANITO CINZA ANDORINHA E = 2 CM, 40 X 40 CM</t>
  </si>
  <si>
    <t>PIS-IAR-005</t>
  </si>
  <si>
    <t>PISO INDUSTRIAL DE ALTA RESISTÊNCIA CINZA 8 MM - JUNTA PLÁSTICA 1 X 1 M</t>
  </si>
  <si>
    <t>PISO INDUSTRIAL DE ALTA RESISTÊNCIA COM CIMENTO BRANCO 8 MM -</t>
  </si>
  <si>
    <t>PIS-IAR-010</t>
  </si>
  <si>
    <t>JUNTA PLÁSTICA 1 X 1 M</t>
  </si>
  <si>
    <t>PIS-JUN-005</t>
  </si>
  <si>
    <t>JUNTA DE DILATAÇÃO PREENCHIDA COM MASTIQUE ELÁSTICO</t>
  </si>
  <si>
    <t>PIS-LAD-005</t>
  </si>
  <si>
    <t>PISO DE LADRILHO HIDRÁULICO 20 X 20 CM, NA COR NATURAL</t>
  </si>
  <si>
    <t>PIS-LAD-010</t>
  </si>
  <si>
    <t>PISO DE LADRILHO HIDRÁULICO 20 X 20 CM, DE UMA COR</t>
  </si>
  <si>
    <t>PIS-LAD-015</t>
  </si>
  <si>
    <t>PISO DE LADRILHO HIDRÁULICO 20 X 20 CM, DE DUAS CORES</t>
  </si>
  <si>
    <t>PIS-LAD-020</t>
  </si>
  <si>
    <t>PISO DE LADRILHO HIDRÁULICO 25 X 25 CM, NA COR NATURAL</t>
  </si>
  <si>
    <t>PIS-LAD-025</t>
  </si>
  <si>
    <t>PISO DE LADRILHO HIDRÁULICO 25 X 25 CM, DE UMA COR</t>
  </si>
  <si>
    <t>PIS-LAD-030</t>
  </si>
  <si>
    <t>PISO DE LADRILHO HIDRÁULICO 25 X 25 CM, DE DUAS CORES</t>
  </si>
  <si>
    <t>PISO PODOTÁTIL DE ALERTA, 40 X 40 CM, VERMELHO/AMARELO</t>
  </si>
  <si>
    <t>PISO PODOTÁTIL DIRECIONAL, 40 X 40 CM, VERMELHO/AMARELO</t>
  </si>
  <si>
    <t>PIS-LAJ-005</t>
  </si>
  <si>
    <t>LAJE DE TRANSIÇÃO E = 5 CM, SEM JUNTA, FCK = 10 MPA (MANUAL)</t>
  </si>
  <si>
    <t>PIS-LAJ-010</t>
  </si>
  <si>
    <t>LAJE DE TRANSIÇÃO E = 6 CM, SEM JUNTA, FCK = 10 MPA (MANUAL)</t>
  </si>
  <si>
    <t>PIS-LAJ-015</t>
  </si>
  <si>
    <t>LAJE DE TRANSIÇÃO E = 8 CM, SEM JUNTA, FCK = 10 MPA (MANUAL)</t>
  </si>
  <si>
    <t>LAJE DE TRANSIÇÃO E = 8 CM, FCK = 15 MPA USINADO (MECANIZADO),</t>
  </si>
  <si>
    <t>PIS-LAJ-020</t>
  </si>
  <si>
    <t>INCLUSIVE TELA 0,97 KG/M2 E ACABAMENTO NIVEL ZERO</t>
  </si>
  <si>
    <t>LAJE DE TRANSIÇÃO E = 9 CM, FCK = 15 MPA USINADO (MECANIZADO),</t>
  </si>
  <si>
    <t>PIS-LAJ-021</t>
  </si>
  <si>
    <t>LAJE DE TRANSIÇÃO E = 10 CM, FCK = 15 MPA USINADO (MECANIZADO),</t>
  </si>
  <si>
    <t>PIS-LAJ-022</t>
  </si>
  <si>
    <t>LAJE DE TRANSIÇÃO E = 11 CM, FCK = 15 MPA USINADO (MECANIZADO),</t>
  </si>
  <si>
    <t>PIS-LAJ-023</t>
  </si>
  <si>
    <t>LAJE DE TRANSIÇÃO E = 12 CM, FCK = 15 MPA USINADO (MECANIZADO),</t>
  </si>
  <si>
    <t>PIS-LAJ-024</t>
  </si>
  <si>
    <t>LAJE DE TRANSIÇÃO E = 8 CM, FCK = 18 MPA USINADO (MECANIZADO),</t>
  </si>
  <si>
    <t>PIS-LAJ-025</t>
  </si>
  <si>
    <t>LAJE DE TRANSIÇÃO E = 10 CM, FCK = 18 MPA USINADO (MECANIZADO),</t>
  </si>
  <si>
    <t>PIS-LAJ-026</t>
  </si>
  <si>
    <t>LAJE DE TRANSIÇÃO E = 12 CM, FCK = 18 MPA USINADO (MECANIZADO),</t>
  </si>
  <si>
    <t>PIS-LAJ-027</t>
  </si>
  <si>
    <t>LAJE DE TRANSIÇÃO E = 8 CM, FCK = 20 MPA USINADO (MECANIZADO),</t>
  </si>
  <si>
    <t>PIS-LAJ-028</t>
  </si>
  <si>
    <t>PIS-LON-005</t>
  </si>
  <si>
    <t>LONA PRETA</t>
  </si>
  <si>
    <t>TACO DE MADEIRA IPÊ EXTRA 7 X 21 CM ASSENTADO COM ARGAMASSA DE</t>
  </si>
  <si>
    <t>PIS-MAD-005</t>
  </si>
  <si>
    <t>CIMENTO E AREIA 1:4, COM ADITIVO IMPERMEABILIZANTE</t>
  </si>
  <si>
    <t>TACO DE MADEIRA IPÊ EXTRA 7 X 21 CM ASSENTADO COM COLA ESPECIAL A</t>
  </si>
  <si>
    <t>PIS-MAD-006</t>
  </si>
  <si>
    <t>BASE DE PVA</t>
  </si>
  <si>
    <t>TACÃO DE MADEIRA IPÊ EXTRA 10 X 40 CM ASSENTADO COM ARGAMASSA</t>
  </si>
  <si>
    <t>PIS-MAD-007</t>
  </si>
  <si>
    <t>DE CIMENTO E AREIA 1:4, COM ADITIVO IMPERMEABILIZANTE</t>
  </si>
  <si>
    <t>TACÃO DE MADEIRA IPÊ EXTRA 10 X 40 CM ASSENTADO COM COLA</t>
  </si>
  <si>
    <t>PIS-MAD-008</t>
  </si>
  <si>
    <t>ESPECIAL A BASE DE PVA</t>
  </si>
  <si>
    <t>PIS-MAD-010</t>
  </si>
  <si>
    <t>PISO TÁBUA CORRIDA DE MADEIRA SUCUPIRA OU IPÊ L = 10 CM</t>
  </si>
  <si>
    <t>PIS-MAD-015</t>
  </si>
  <si>
    <t>RASPAÇÃO E APLICAÇÃO SINTECO EM PISO DE MADEIRA</t>
  </si>
  <si>
    <t>PIS-MAD-020</t>
  </si>
  <si>
    <t>RASPAÇÃO E APLICAÇÃO DE RESINA EM PISO DE MADEIRA</t>
  </si>
  <si>
    <t>RASPAÇÃO, CALAFETAÇÃO E APLICAÇÃO SINTECO A 3 DEMÃOS EM PISO</t>
  </si>
  <si>
    <t>PIS-MAD-025</t>
  </si>
  <si>
    <t>DE MADEIRA</t>
  </si>
  <si>
    <t>PIS-MAR-005</t>
  </si>
  <si>
    <t>PISO DE MÁRMORE BRANCO NACIONAL E = 2 CM</t>
  </si>
  <si>
    <t>PIS-MAR-010</t>
  </si>
  <si>
    <t>PISO DE MÁRMORE BRANCO NACIONAL E = 3 CM</t>
  </si>
  <si>
    <t>PIS-MIT-005</t>
  </si>
  <si>
    <t>PISO EM MARMORITE CINZA - JUNTA PLÁSTICA 1 X 1 M</t>
  </si>
  <si>
    <t>PIS-MIT-006</t>
  </si>
  <si>
    <t>PISO EM MARMORITE CINZA - JUNTA ALUMÍNIO 1 X 1 M</t>
  </si>
  <si>
    <t>PIS-MIT-010</t>
  </si>
  <si>
    <t>PISO EM MARMORITE CIMENTO BRANCO - JUNTA PLÁSTICA 1 X 1 M</t>
  </si>
  <si>
    <t>PIS-MIT-011</t>
  </si>
  <si>
    <t>PISO EM MARMORITE CIMENTO BRANCO - JUNTA ALUMÍNIO 1 X 1 M</t>
  </si>
  <si>
    <t>PISO EM MARMORITE ACABAMENTO FULGER, COR VERMELHA - JUNTA</t>
  </si>
  <si>
    <t>PIS-MIT-015</t>
  </si>
  <si>
    <t>PLÁSTICA 1 X 1 M</t>
  </si>
  <si>
    <t>PISO EM MARMORITE ACABAMENTO FULGER, COR CIMENTO NATURAL COM</t>
  </si>
  <si>
    <t>PIS-MIT-020</t>
  </si>
  <si>
    <t>GRÂNULOS BRANCOS, COM JUNTAS DE PLASTICO FORMANDO QUADROS DE</t>
  </si>
  <si>
    <t>APROXIMADAMENTE 100 X 100 CM</t>
  </si>
  <si>
    <t>PIS-POL-005</t>
  </si>
  <si>
    <t>LANÇAMENTO E POLIMENTO DE CONCRETO TIPO NÍVEL "0"</t>
  </si>
  <si>
    <t>PIS-POL-010</t>
  </si>
  <si>
    <t>POLIMENTO DE CONCRETO TIPO NÍVEL "0"</t>
  </si>
  <si>
    <t>PORCELANATO POLIDO 40 X 40 CM, ASSENTADO COM ARGAMASSA PRÉ-</t>
  </si>
  <si>
    <t>PIS-POR-005</t>
  </si>
  <si>
    <t>FABRICADA DE CIMENTO COLANTE</t>
  </si>
  <si>
    <t>PORCELANATO POLIDO 30 X 30 CM, ASSENTADO COM ARGAMASSA PRÉ-</t>
  </si>
  <si>
    <t>PIS-POR-010</t>
  </si>
  <si>
    <t>FABRICADA DE CIMENTO COLANTE - (COM MÃO-DE-OBRA EMPREITADA)</t>
  </si>
  <si>
    <t>PIS-REJ-005</t>
  </si>
  <si>
    <t>REJUNTAMENTO EPÓXI</t>
  </si>
  <si>
    <t>PIS-SOC-005</t>
  </si>
  <si>
    <t>SOCO COM ENCHIMENTO EM TIJOLOS MACIÇOS H = 10 CM</t>
  </si>
  <si>
    <t>PIS-TAT-005</t>
  </si>
  <si>
    <t>PISO TÁTIL DIRECIONAL DE BORRACHA, ASSENTADO COM COLA, E=5 MM</t>
  </si>
  <si>
    <t>PISO TÁTIL DIRECIONAL DE BORRACHA, ASSENTADO COM ARGAMASSA, E=7</t>
  </si>
  <si>
    <t>PIS-TAT-010</t>
  </si>
  <si>
    <t>PIS-TAT-015</t>
  </si>
  <si>
    <t>PISO TÁTIL DE ALERTA DE BORRACHA, ASSENTADO COM COLA, E=5 MM</t>
  </si>
  <si>
    <t>PISO TÁTIL DE ALERTA DE BORRACHA, ASSENTADO COM ARGAMASSA, E=7</t>
  </si>
  <si>
    <t>PIS-TAT-020</t>
  </si>
  <si>
    <t>PIS-TIJ-005</t>
  </si>
  <si>
    <t>PISO DE TIJOLO CERÂMICO MACIÇO PRENSADO</t>
  </si>
  <si>
    <t>PIS-VIN-005</t>
  </si>
  <si>
    <t>PLACA VINÍLICA 30 X 30 CM E = 2 MM</t>
  </si>
  <si>
    <t>PLA-001</t>
  </si>
  <si>
    <t>PLA-ACO-005</t>
  </si>
  <si>
    <t>PLACA EM CHAPA DE AÇO ESCOVADO 25 X 12 CM, E = 1 MM</t>
  </si>
  <si>
    <t>PLACA EM CHAPA INOX ESCOVADO E = 1 MM, FIXADA EM LAJE COM</t>
  </si>
  <si>
    <t>PLA-ACO-010</t>
  </si>
  <si>
    <t>VISUALIZAÇÃO PARA OS DOIS LADOS</t>
  </si>
  <si>
    <t>PLA-ALU-005</t>
  </si>
  <si>
    <t>PLACA DE INAUGURAÇÃO EM ALUMÍNIO FUNDIDO, 60 X 40 CM</t>
  </si>
  <si>
    <t>PLA-ALU-010</t>
  </si>
  <si>
    <t>PLACA DE INAUGURAÇÃO EM ALUMÍNIO FUNDIDO 85 X 50 CM</t>
  </si>
  <si>
    <t>PLACA DE ALUMÍNIO FUNDIDO COM DENOMINAÇÃO DE CÔMODOS, 20 X 5</t>
  </si>
  <si>
    <t>PLA-ALU-015</t>
  </si>
  <si>
    <t>PLACA DE ALUMÍNIO FUNDIDO COM DENOMINAÇÃO DE CÔMODOS, 21 X 4</t>
  </si>
  <si>
    <t>PLA-ALU-020</t>
  </si>
  <si>
    <t>PLACA DE ALUMÍNIO FUNDIDO COM NOME DO PRÉDIO, AFIXADA EM</t>
  </si>
  <si>
    <t>PLA-ALU-025</t>
  </si>
  <si>
    <t>PAREDE (0,39 M2)</t>
  </si>
  <si>
    <t>PLA-ALU-030</t>
  </si>
  <si>
    <t>PLACA DE ALUMÍNIO FUNDIDO DE NUMERAÇÃO DE PORTAS, 3 X 3 CM</t>
  </si>
  <si>
    <t>PLA-ALU-035</t>
  </si>
  <si>
    <t>PLACA DE ALUMÍNIO FUNDIDO DE NUMERAÇÃO DE PORTAS, 5 X 5 CM</t>
  </si>
  <si>
    <t>CHAPINHA DE ALUMÍNIO, D = 3 CM COM NÚMERO IMPRESSO E</t>
  </si>
  <si>
    <t>PLA-ALU-040</t>
  </si>
  <si>
    <t>IDENTIFICAÇÃO DE CHAVE</t>
  </si>
  <si>
    <t>PLA-ALU-045</t>
  </si>
  <si>
    <t>PLACA DE ALUMÍNIO ANODIZADO 25 X 25 CM PARA IDENTIFICAÇÃO</t>
  </si>
  <si>
    <t>PLA-ALU-050</t>
  </si>
  <si>
    <t>PLACA EM ALUMÍNIO ANODIZADO 70 X 61 CM, FIXADA TUBO DE METALON</t>
  </si>
  <si>
    <t>PLACA EM ALUMÍNIO 15 X 15 CM, COM PICTOGRAMA EM PELÍCULA ADESIVA</t>
  </si>
  <si>
    <t>PLA-LAT-005</t>
  </si>
  <si>
    <t>CHAPAS DE LATÃO PERFURADO PARA NUMERAÇÃO DE CHAVES</t>
  </si>
  <si>
    <t>PLA-TUB-005</t>
  </si>
  <si>
    <t>PLACA 1,20 X 0,50 M, COM MOLDURA DE TUBO D = 50 MM</t>
  </si>
  <si>
    <t>PLA-TUB-010</t>
  </si>
  <si>
    <t>PLACA 1,20 X 0,90 M, COM MOLDURA DE TUBO D = 50 MM</t>
  </si>
  <si>
    <t>PLU-001</t>
  </si>
  <si>
    <t>ÁGUAS PLUVIAIS</t>
  </si>
  <si>
    <t>PLU-CAL-005</t>
  </si>
  <si>
    <t>CALHA DE CHAPA GALVANIZADA Nº. 22 GSG, DESENVOLVIMENTO = 33 CM</t>
  </si>
  <si>
    <t>PLU-CAL-010</t>
  </si>
  <si>
    <t>CALHA DE CHAPA GALVANIZADA Nº. 22 GSG, DESENVOLVIMENTO = 40 CM</t>
  </si>
  <si>
    <t>PLU-CAL-015</t>
  </si>
  <si>
    <t>CALHA DE CHAPA GALVANIZADA Nº. 22 GSG, DESENVOLVIMENTO = 50 CM</t>
  </si>
  <si>
    <t>PLU-CAL-020</t>
  </si>
  <si>
    <t>CALHA DE CHAPA GALVANIZADA Nº. 22 GSG, DESENVOLVIMENTO = 66 CM</t>
  </si>
  <si>
    <t>PLU-CAL-025</t>
  </si>
  <si>
    <t>CALHA DE CHAPA GALVANIZADA Nº. 22 GSG, DESENVOLVIMENTO = 75 CM</t>
  </si>
  <si>
    <t>PLU-CAL-030</t>
  </si>
  <si>
    <t>CALHA DE CHAPA GALVANIZADA Nº. 22 GSG, DESENVOLVIMENTO = 100 CM</t>
  </si>
  <si>
    <t>PLU-CAL-035</t>
  </si>
  <si>
    <t>CALHA DE CHAPA GALVANIZADA Nº. 24 GSG, DESENVOLVIMENTO = 33 CM</t>
  </si>
  <si>
    <t>PLU-CAL-040</t>
  </si>
  <si>
    <t>CALHA DE CHAPA GALVANIZADA Nº. 24 GSG, DESENVOLVIMENTO = 40 CM</t>
  </si>
  <si>
    <t>PLU-CAL-045</t>
  </si>
  <si>
    <t>CALHA DE CHAPA GALVANIZADA Nº. 24 GSG, DESENVOLVIMENTO = 50 CM</t>
  </si>
  <si>
    <t>PLU-CAL-046</t>
  </si>
  <si>
    <t>CALHA DE CHAPA GALVANIZADA Nº. 24 GSG, DESENVOLVIMENTO = 60 CM</t>
  </si>
  <si>
    <t>PLU-CAL-050</t>
  </si>
  <si>
    <t>CALHA DE CHAPA GALVANIZADA Nº. 24 GSG, DESENVOLVIMENTO = 66 CM</t>
  </si>
  <si>
    <t>PLU-CAL-055</t>
  </si>
  <si>
    <t>CALHA DE CHAPA GALVANIZADA Nº. 24 GSG, DESENVOLVIMENTO = 75 CM</t>
  </si>
  <si>
    <t>PLU-CAL-060</t>
  </si>
  <si>
    <t>CALHA DE CHAPA GALVANIZADA Nº. 24 GSG, DESENVOLVIMENTO = 100 CM</t>
  </si>
  <si>
    <t>PLU-CAL-065</t>
  </si>
  <si>
    <t>CALHA DE CHAPA GALVANIZADA Nº. 26 GSG, DESENVOLVIMENTO = 33 CM</t>
  </si>
  <si>
    <t>PLU-CAL-070</t>
  </si>
  <si>
    <t>CALHA DE CHAPA GALVANIZADA Nº. 26 GSG, DESENVOLVIMENTO = 40 CM</t>
  </si>
  <si>
    <t>PLU-CAL-075</t>
  </si>
  <si>
    <t>CALHA DE CHAPA GALVANIZADA Nº. 26 GSG, DESENVOLVIMENTO = 50 CM</t>
  </si>
  <si>
    <t>PLU-CAL-080</t>
  </si>
  <si>
    <t>CALHA DE CHAPA GALVANIZADA Nº. 26 GSG, DESENVOLVIMENTO = 66 CM</t>
  </si>
  <si>
    <t>PLU-CAL-085</t>
  </si>
  <si>
    <t>CALHA DE CHAPA GALVANIZADA Nº. 26 GSG, DESENVOLVIMENTO = 75 CM</t>
  </si>
  <si>
    <t>PLU-CAL-090</t>
  </si>
  <si>
    <t>CALHA DE CHAPA GALVANIZADA Nº. 26 GSG, DESENVOLVIMENTO = 100 CM</t>
  </si>
  <si>
    <t>CHAPIM METÁLICO, COM PINGADEIRA, CHAPA GALVANIZADA Nº 24,</t>
  </si>
  <si>
    <t>DESENVOLVIMENTO = 35 CM</t>
  </si>
  <si>
    <t>CONDUTOR DE AP DO TELHADO EM TUBO PVC ESGOTO, INCLUSIVE</t>
  </si>
  <si>
    <t>PLU-CON-005</t>
  </si>
  <si>
    <t>CONEXÕES E SUPORTES, 100 MM</t>
  </si>
  <si>
    <t>PLU-CON-006</t>
  </si>
  <si>
    <t>PLU-CON-010</t>
  </si>
  <si>
    <t>CONDUTOR EM AÇO GALVANIZADO 100 MM</t>
  </si>
  <si>
    <t>PLU-DRE-005</t>
  </si>
  <si>
    <t>BUZINOTE PARA LAJES - DRENO COM TUBO DE 2" EMBUTIDO NO CONCRETO</t>
  </si>
  <si>
    <t>PLU-GRE-005</t>
  </si>
  <si>
    <t>GRELHA HEMISFÉRICA DE FERRO FUNDIDO Ø 75 MM (3")</t>
  </si>
  <si>
    <t>PLU-GRE-010</t>
  </si>
  <si>
    <t>GRELHA HEMISFÉRICA DE FERRO FUNDIDO Ø 100 MM (4")</t>
  </si>
  <si>
    <t>PLU-GRE-015</t>
  </si>
  <si>
    <t>GRELHA HEMISFÉRICA DE FERRO FUNDIDO Ø 150 MM (6")</t>
  </si>
  <si>
    <t>RUFO E CONTRA-RUFO DE CHAPA GALVANIZADA Nº. 24, DESENVOLVIMENTO</t>
  </si>
  <si>
    <t>PLU-RUF-005</t>
  </si>
  <si>
    <t>= 15 CM</t>
  </si>
  <si>
    <t>PLU-RUF-010</t>
  </si>
  <si>
    <t>= 20 CM</t>
  </si>
  <si>
    <t>PLU-RUF-015</t>
  </si>
  <si>
    <t>= 25 CM</t>
  </si>
  <si>
    <t>PLU-RUF-020</t>
  </si>
  <si>
    <t>= 33 CM</t>
  </si>
  <si>
    <t>PLU-RUF-025</t>
  </si>
  <si>
    <t>= 50 CM</t>
  </si>
  <si>
    <t>PLU-RUF-030</t>
  </si>
  <si>
    <t>= 60 CM</t>
  </si>
  <si>
    <t>PLU-RUF-035</t>
  </si>
  <si>
    <t>= 70 CM</t>
  </si>
  <si>
    <t>RUFO E CONTRA-RUFO DE CHAPA GALVANIZADA Nº. 26, DESENVOLVIMENTO</t>
  </si>
  <si>
    <t>PLU-RUF-040</t>
  </si>
  <si>
    <t>PLU-RUF-045</t>
  </si>
  <si>
    <t>PLU-RUF-050</t>
  </si>
  <si>
    <t>PLU-RUF-055</t>
  </si>
  <si>
    <t>PRA-001</t>
  </si>
  <si>
    <t>PRATELEIRA</t>
  </si>
  <si>
    <t>PRA-ARD-005</t>
  </si>
  <si>
    <t>PRATELEIRA DE ARDÓSIA E = 2 CM EMBUTIDA EM PAREDE</t>
  </si>
  <si>
    <t>PRATELEIRA DE ARDÓSIA E = 2 CM APOIADA EM CONSOLE DE METALON 20 X</t>
  </si>
  <si>
    <t>PRA-ARD-010</t>
  </si>
  <si>
    <t>30 MM</t>
  </si>
  <si>
    <t>PRATELEIRA DE CONCRETO PRÉ- MOLDADO E = 4 CM, APOIADA SOBRE</t>
  </si>
  <si>
    <t>PRA-CON-005</t>
  </si>
  <si>
    <t>PRATELEIRA DE CONCRETO, APOIADA EM CONSOLE DE METALON 20 X 30</t>
  </si>
  <si>
    <t>PRA-CON-010</t>
  </si>
  <si>
    <t>PRA-GRA-005</t>
  </si>
  <si>
    <t>PRATELEIRA DE GRANITO CINZA ANDORINHA, E = 2 CM, APOIADA SOBRE</t>
  </si>
  <si>
    <t>PRA-GRA-010</t>
  </si>
  <si>
    <t>PRATELEIRA DE GRANITO CINZA ANDORINHA, E = 2 CM, APOIADA EM</t>
  </si>
  <si>
    <t>PRATELEIRA DE MADEIRA ENVERNIZADA, EM CONSOLE DE METALON 20 X 30</t>
  </si>
  <si>
    <t>PRA-MAD-005</t>
  </si>
  <si>
    <t>PRATELEIRA DE MADEIRA PINTADA DE ESMALTE, EM CONSOLE DE METALON</t>
  </si>
  <si>
    <t>PRA-MAD-010</t>
  </si>
  <si>
    <t>20 X 30 MM</t>
  </si>
  <si>
    <t>PRA-MAR-005</t>
  </si>
  <si>
    <t>PRATELEIRA DE MÁRMORE BRANCO E = 2 CM, APOIADA SOBRE ALVENARIA</t>
  </si>
  <si>
    <t>PRATELEIRA DE MÁRMORE BRANCO E = 2 CM, APOIADA EM CONSOLE DE</t>
  </si>
  <si>
    <t>PRA-MAR-010</t>
  </si>
  <si>
    <t>PRE-001</t>
  </si>
  <si>
    <t>PREPARO DO TERRENO</t>
  </si>
  <si>
    <t>PRE-CAP-005</t>
  </si>
  <si>
    <t>CAPINA MANUAL DO TERRENO</t>
  </si>
  <si>
    <t>DESMATAMENTO, DESTOCAMENTO E LIMPEZA INCLUSIVE TRANSPORTE ATÉ 50</t>
  </si>
  <si>
    <t>PRE-DES-005</t>
  </si>
  <si>
    <t>PRE-LIM-005</t>
  </si>
  <si>
    <t>LIMPEZA DO TERRENO, CAPINA E QUEIMA</t>
  </si>
  <si>
    <t>RAS-001</t>
  </si>
  <si>
    <t>RASGO E ENCHIMENTO EM PAREDE (PARA OBRAS DE REFORMA)</t>
  </si>
  <si>
    <t>ENCHIMENTO DE RASGOS ALVENARIA OU CONCRETO TRAÇO 1:4, D = 15 MM</t>
  </si>
  <si>
    <t>ENC-ALV-005</t>
  </si>
  <si>
    <t>A 25 MM</t>
  </si>
  <si>
    <t>ENCHIMENTO DE RASGOS ALVENARIA OU CONCRETO TRAÇO 1:4, D = 32 MM</t>
  </si>
  <si>
    <t>ENC-ALV-010</t>
  </si>
  <si>
    <t>A 50 MM</t>
  </si>
  <si>
    <t>ENCHIMENTO DE RASGOS ALVENARIA OU CONCRETO TRAÇO 1:4, D = 65 MM</t>
  </si>
  <si>
    <t>ENC-ALV-015</t>
  </si>
  <si>
    <t>A 100 MM</t>
  </si>
  <si>
    <t>RAS-ALV-005</t>
  </si>
  <si>
    <t>RASGOS ALVENARIA PARA PASSAGEM DE ELETRODUTO D = 15 MM</t>
  </si>
  <si>
    <t>RAS-ALV-010</t>
  </si>
  <si>
    <t>RASGOS ALVENARIA PARA PASSAGEM DE ELETRODUTO D = 32 MM A 50 MM</t>
  </si>
  <si>
    <t>RAS-ALV-015</t>
  </si>
  <si>
    <t>RASGOS ALVENARIA PARA PASSAGEM DE ELETRODUTO D = 65 MM A 100 MM</t>
  </si>
  <si>
    <t>RAS-ALV-020</t>
  </si>
  <si>
    <t>RASGO CONCRETO PARA TUBULAÇÃO D = 15 A 25 MM (1/2" A 1")</t>
  </si>
  <si>
    <t>RAS-ALV-025</t>
  </si>
  <si>
    <t>RASGO CONCRETO PARA TUBULAÇÃO D = 32 A 50 MM (1 1/4" A 2")</t>
  </si>
  <si>
    <t>RAS-ALV-030</t>
  </si>
  <si>
    <t>RASGO CONCRETO PARA TUBULAÇÃO D = 65 A 100 MM (1 1/2" A 4")</t>
  </si>
  <si>
    <t>REV-001</t>
  </si>
  <si>
    <t>REVESTIMENTOS DE PAREDES E TETOS</t>
  </si>
  <si>
    <t>REV-ARD-005</t>
  </si>
  <si>
    <t>ARREMATE EM ARDÓSIA H = 5 CM</t>
  </si>
  <si>
    <t>REV-ARD-010</t>
  </si>
  <si>
    <t>REVESTIMENTO EM ARDÓSIA 40 X 40 CM</t>
  </si>
  <si>
    <t>REVESTIMENTO COM AZULEJO BRANCO 15 X 15 CM EM DIAGONAL,</t>
  </si>
  <si>
    <t>REV-AZU-005</t>
  </si>
  <si>
    <t>ASSENTADO COM ARGAMASSA PRÉ-FABRICADA, INCLUSIVE REJUNTAMENTO</t>
  </si>
  <si>
    <t>REVESTIMENTO COM AZULEJO BRANCO 15 X 15 CM, JUNTA A PRUMO,</t>
  </si>
  <si>
    <t>REV-AZU-010</t>
  </si>
  <si>
    <t>REVESTIMENTO COM AZULEJO BRANCO 20 X 20 CM, JUNTA A PRUMO,</t>
  </si>
  <si>
    <t>REV-AZU-011</t>
  </si>
  <si>
    <t>REV-AZU-015</t>
  </si>
  <si>
    <t>REJUNTAMENTO AZULEJOS, JUNTAS MAXIMO 3 MM</t>
  </si>
  <si>
    <t>REV-BAR-005</t>
  </si>
  <si>
    <t>REVESTIMENTO COM ARGAMASSA BARITADA, E = 2 CM</t>
  </si>
  <si>
    <t>REV-CAN-005</t>
  </si>
  <si>
    <t>CANTONEIRA DE PVC PARA ACABAMENTO DE QUINAS</t>
  </si>
  <si>
    <t>REV-CAN-010</t>
  </si>
  <si>
    <t>CANTONEIRA DE ALUMÍNIO PARA ACABAMENTO DE QUINAS</t>
  </si>
  <si>
    <t>CERÂMICA ESMALTADA 10 X 10 CM PEI IV, ASSENTADA COM ARGAMASSA</t>
  </si>
  <si>
    <t>REV-CER-005</t>
  </si>
  <si>
    <t>PRÉ-FABRICADA, INCLUSIVE REJUNTAMENTO</t>
  </si>
  <si>
    <t>CERÂMICA ESMALTADA 10 X 20 CM PEI IV, ASSENTADA COM ARGAMASSA</t>
  </si>
  <si>
    <t>REV-CER-010</t>
  </si>
  <si>
    <t>CERÂMICA ESMALTADA 20 X 20 CM PEI IV, ASSENTADA COM ARGAMASSA</t>
  </si>
  <si>
    <t>REV-CER-015</t>
  </si>
  <si>
    <t>FRISO DE CERÂMICA 10 X 200 MM, ASSENTADO COM ARGAMASSA PRÉ-</t>
  </si>
  <si>
    <t>REV-CER-020</t>
  </si>
  <si>
    <t>FABRICADA, INCLUSIVE REJUNTAMENTO</t>
  </si>
  <si>
    <t>REV-CER-035</t>
  </si>
  <si>
    <t>CERÂMICA DECORADA EM FAIXA 50 X 200 MM</t>
  </si>
  <si>
    <t>REV-CHA-005</t>
  </si>
  <si>
    <t>CHAPISCO DE PAREDES COM ARGAMASSA 1:3 CIMENTO E AREIA, A COLHER</t>
  </si>
  <si>
    <t>REV-CHA-006</t>
  </si>
  <si>
    <t>CHAPISCO DE TETOS COM ARGAMASSA 1:3 CIMENTO E AREIA, A COLHER</t>
  </si>
  <si>
    <t>REV-CHA-010</t>
  </si>
  <si>
    <t>CHAPISCO COM ARGAMASSA 1:3 CIMENTO E AREIA, A PENEIRA</t>
  </si>
  <si>
    <t>REV-CHA-015</t>
  </si>
  <si>
    <t>CHAPISCO COM BRITA FINA 1:2:3 CIMENTO, AREIA E PEDRISCO</t>
  </si>
  <si>
    <t>REV-CHA-020</t>
  </si>
  <si>
    <t>CHAPISCO INDUSTRIALIZADO, APLICADO COM DESEMPENADEIRA METÁLICA</t>
  </si>
  <si>
    <t>REV-EMB-005</t>
  </si>
  <si>
    <t>EMBOÇO COM ARGAMASSA 1:6, CIMENTO E AREIA</t>
  </si>
  <si>
    <t>REV-ESP-005</t>
  </si>
  <si>
    <t>ESPALA EM ARGAMASSA TRAÇO 1:7</t>
  </si>
  <si>
    <t>REV-FRI-005</t>
  </si>
  <si>
    <t>FRISO DE ALUMÍNIO ANODIZADO NATURAL 3/8" (USO INTERNO)</t>
  </si>
  <si>
    <t>REV-GES-005</t>
  </si>
  <si>
    <t>REVESTIMENTO DE PAREDES INTERNAS E TETOS EM GESSO (TIJOLO CERÂMICO</t>
  </si>
  <si>
    <t>E CONCRETO)</t>
  </si>
  <si>
    <t>REV-GES-010</t>
  </si>
  <si>
    <t>REBOCO COM GESSO SOBRE BLOCOS DE CONCRETO</t>
  </si>
  <si>
    <t>REV-GES-015</t>
  </si>
  <si>
    <t>RODATETO DE GESSO</t>
  </si>
  <si>
    <t>REV-GRA-005</t>
  </si>
  <si>
    <t>REVESTIMENTO COM GRANITO CINZA ANDORINHA E = 2 CM</t>
  </si>
  <si>
    <t>REV-JUN-005</t>
  </si>
  <si>
    <t>ABERTURA DE JUNTA EM ARGAMASSA DE REVESTIMENTO, L = 1 A 2 CM</t>
  </si>
  <si>
    <t>REV-LAD-005</t>
  </si>
  <si>
    <t>REVESTIMENTO COM LADRILHO HIDRÁULICO 20 X 20 CM, NA COR NATURAL</t>
  </si>
  <si>
    <t>REV-LAD-010</t>
  </si>
  <si>
    <t>REVESTIMENTO COM LADRILHO HIDRÁULICO 25 X 25 CM, NA COR NATURAL</t>
  </si>
  <si>
    <t>REV-LAM-005</t>
  </si>
  <si>
    <t>REVESTIMENTO EM LAMINADO MELAMÍNICO</t>
  </si>
  <si>
    <t>REVESTIMENTO EM LAMBRIS DE MADEIRA, LARGURA 10 CM, INCLUSIVE</t>
  </si>
  <si>
    <t>REV-LAM-010</t>
  </si>
  <si>
    <t>BARROTEAMENTO</t>
  </si>
  <si>
    <t>REV-LIT-005</t>
  </si>
  <si>
    <t>LITOCERÂMICA DE 6,0 X 22,5 CM, ASSENTADO COM ARGAMASSA PRÉ-</t>
  </si>
  <si>
    <t>REV-MAR-005</t>
  </si>
  <si>
    <t>REVESTIMENTO COM MÁRMORE BRANCO NACIONAL E = 2 CM</t>
  </si>
  <si>
    <t>REV-NAT-005</t>
  </si>
  <si>
    <t>REVESTIMENTO NATADO LISO COM ARGAMASSA 1:4, CIMENTO E AREIA</t>
  </si>
  <si>
    <t>REV-NAT-010</t>
  </si>
  <si>
    <t>REVESTIMENTO NATADO LISO COM ARGAMASSA 1:3, CIMENTO E AREIA</t>
  </si>
  <si>
    <t>REV-NAT-015</t>
  </si>
  <si>
    <t>ADITIVO IMPERMEABILIZANTE</t>
  </si>
  <si>
    <t>REVESTIMENTO NATADO LISO A COR, COM ARGAMASSA 1:4, CIMENTO E</t>
  </si>
  <si>
    <t>REV-NAT-020</t>
  </si>
  <si>
    <t>REVESTIMENTO COM PASTILHA DE VIDRO (VIDROTIL), ASSENTADO COM</t>
  </si>
  <si>
    <t>REV-PAS-005</t>
  </si>
  <si>
    <t>REVESTIMENTO COM PASTILHAS DE PORCELANA, ASSENTADO COM</t>
  </si>
  <si>
    <t>REV-PAS-010</t>
  </si>
  <si>
    <t>REVESTIMENTO COM GRÉS-PORCELANATO 30 X 30 CM, EXTRA, ASSENTADO</t>
  </si>
  <si>
    <t>REV-POR-005</t>
  </si>
  <si>
    <t>COM ARGAMASSA PRÉ-FABRICADA, INCLUSIVE REJUNTAMENTO</t>
  </si>
  <si>
    <t>REVESTIMENTO COM GRÉS-PORCELANATO 40 X 40 CM, EXTRA, ASSENTADO</t>
  </si>
  <si>
    <t>REV-POR-010</t>
  </si>
  <si>
    <t>REV-PST-005</t>
  </si>
  <si>
    <t>ARREMATE EM PEDRA SÃO TOMÉ H = 5 CM</t>
  </si>
  <si>
    <t>REV-PST-010</t>
  </si>
  <si>
    <t>REVESTIMENTO EM PEDRA SÃO TOMÉ 40 X 40 CM (PREÇO MÉDIO)</t>
  </si>
  <si>
    <t>REV-QDR-010</t>
  </si>
  <si>
    <t>REVESTIMENTO DE QUADROS PARA GIZ COM 2 MASSAS</t>
  </si>
  <si>
    <t>REV-QUA-005</t>
  </si>
  <si>
    <t>REVESTIMENTO COM ARGAMASSA QUARTZOSA</t>
  </si>
  <si>
    <t>REV-REB-005</t>
  </si>
  <si>
    <t>REBOCO COM ARGAMASSA 1:7, CIMENTO E AREIA</t>
  </si>
  <si>
    <t>REBOCO COM ARGAMASSA 1:2:9 CIMENTO, CAL E AREIA COM ADITIVO</t>
  </si>
  <si>
    <t>REV-REB-010</t>
  </si>
  <si>
    <t>IMPERMEABILIZANTE</t>
  </si>
  <si>
    <t>REBOCO COM ARGAMASSA 1:2:8 CIMENTO, CAL E AREIA</t>
  </si>
  <si>
    <t>REV-REB-020</t>
  </si>
  <si>
    <t>REVESTIMENTO DE PAREDES EM CAMADA ÚNICA 1:3, CIMENTO E AREIA</t>
  </si>
  <si>
    <t>REV-REB-021</t>
  </si>
  <si>
    <t>REVESTIMENTO DE TETOS EM CAMADA ÚNICA 1:3, CIMENTO E AREIA</t>
  </si>
  <si>
    <t>REVESTIMENTO IMPERMEABILIZANTE EM DUAS CAMADAS SOBREPOSTAS DE</t>
  </si>
  <si>
    <t>REV-REB-025</t>
  </si>
  <si>
    <t>CIMENTO E AREIA 1:3 COM ADITIVO IMPEREMABILIZANTE E DUAS DEMÃOS DE</t>
  </si>
  <si>
    <t>PINTURA DE EMULSÃO ASFÁLTICA SEM CREOSÓIS</t>
  </si>
  <si>
    <t>ISOLAMENTO TÉRMICO EM ARGAMASSA DE CIMENTO, AREIA E VERMICULITA,</t>
  </si>
  <si>
    <t>REV-VER-010</t>
  </si>
  <si>
    <t>E = 4 CM</t>
  </si>
  <si>
    <t>ROD-001</t>
  </si>
  <si>
    <t>RODAPÉS</t>
  </si>
  <si>
    <t>ROD-ARD-005</t>
  </si>
  <si>
    <t>RODAPÉ DE PEDRA ARDÓSIA H = 5 CM</t>
  </si>
  <si>
    <t>ROD-ARD-010</t>
  </si>
  <si>
    <t>RODAPÉ DE PEDRA ARDÓSIA H = 7 CM</t>
  </si>
  <si>
    <t>ROD-ARG-005</t>
  </si>
  <si>
    <t>RODAPÉ DE ARGAMASSA 1:3 H = 5 CM, DESEMPENADO E ALISADO A</t>
  </si>
  <si>
    <t>COLHER</t>
  </si>
  <si>
    <t>RODAPÉ DE ARGAMASSA 1:3 H = 7 CM, DESEMPENADO E ALISADO A</t>
  </si>
  <si>
    <t>ROD-ARG-010</t>
  </si>
  <si>
    <t>ROD-ARG-015</t>
  </si>
  <si>
    <t>RODAPÉ DE ARGAMASSA 1:3 H = 10 CM, DESEMPENADO E ALISADO A</t>
  </si>
  <si>
    <t>ROD-CER-005</t>
  </si>
  <si>
    <t>RODAPÉ DE CERÂMICA H = 10 CM</t>
  </si>
  <si>
    <t>ROD-GRA-005</t>
  </si>
  <si>
    <t>RODAPÉ DE GRANITO H = 7 CM CINZA ANDORINHA</t>
  </si>
  <si>
    <t>ROD-GRA-010</t>
  </si>
  <si>
    <t>RODAPÉ DE GRANITO H = 5 CM CINZA ANDORINHA</t>
  </si>
  <si>
    <t>ROD-GRA-015</t>
  </si>
  <si>
    <t>RODAPÉ DE GRANITO H = 10 CM CINZA ANDORINHA</t>
  </si>
  <si>
    <t>ROD-IAR-005</t>
  </si>
  <si>
    <t>RODAPÉ INDUSTRIAL DE ALTA RESISTÊNCIA CINZA H = 5 CM</t>
  </si>
  <si>
    <t>ROD-IAR-010</t>
  </si>
  <si>
    <t>RODAPÉ INDUSTRIAL DE ALTA RESISTÊNCIA CINZA H = 7 CM</t>
  </si>
  <si>
    <t>ROD-MAD-005</t>
  </si>
  <si>
    <t>RODAPÉ DE MADEIRA SUCUPIRA OU IPÊ, H = 7 CM</t>
  </si>
  <si>
    <t>ROD-MAD-010</t>
  </si>
  <si>
    <t>CORDÃO DE MADEIRA PARA ACABAMENTO DE RODAPÉ</t>
  </si>
  <si>
    <t>ROD-MAR-005</t>
  </si>
  <si>
    <t>RODAPÉ DE MÁRMORE BRANCO H = 5 CM</t>
  </si>
  <si>
    <t>ROD-MAR-010</t>
  </si>
  <si>
    <t>RODAPÉ DE MÁRMORE BRANCO H = 7 CM</t>
  </si>
  <si>
    <t>ROD-MAR-015</t>
  </si>
  <si>
    <t>RODAPÉ DE MÁRMORE BRANCO H = 10 CM</t>
  </si>
  <si>
    <t>ROD-MIT-005</t>
  </si>
  <si>
    <t>RODAPÉ DE MARMORITE CINZA H = 5 CM</t>
  </si>
  <si>
    <t>ROD-MIT-010</t>
  </si>
  <si>
    <t>RODAPÉ DE MARMORITE CINZA H = 7 CM</t>
  </si>
  <si>
    <t>ROD-MIT-011</t>
  </si>
  <si>
    <t>RODAPÉ DE MARMORITE CINZA H = 10 CM</t>
  </si>
  <si>
    <t>ROD-MIT-015</t>
  </si>
  <si>
    <t>RODAPÉ DE MARMORITE COM CIMENTO BRANCO H = 5 CM</t>
  </si>
  <si>
    <t>ROD-MIT-020</t>
  </si>
  <si>
    <t>RODAPÉ DE MARMORITE COM CIMENTO BRANCO H = 7 CM</t>
  </si>
  <si>
    <t>ROD-MIT-021</t>
  </si>
  <si>
    <t>RODAPÉ DE MARMORITE COM CIMENTO BRANCO H = 10 CM</t>
  </si>
  <si>
    <t>SEDS-001</t>
  </si>
  <si>
    <t>PADRÃO SEDS</t>
  </si>
  <si>
    <t>ALAMBRADO PARA PENITENCIÁRIAS, COM TELA DE ARAME GALVANIZADO</t>
  </si>
  <si>
    <t>FIO 10 # 2" FIXADA EM QUADROS DE TUBOS AÇO GALVANIZADO D = 3",</t>
  </si>
  <si>
    <t>SEDS-ALA-005</t>
  </si>
  <si>
    <t>COM ESTICADOR D = 2", H = 4,0 M, CONFORME DETALHE 24 SEDS (INCLUSIVE</t>
  </si>
  <si>
    <t>FUNDAÇÃO) - PADRÃO PENITENCIÁRIA</t>
  </si>
  <si>
    <t>SEDS-ANT-005</t>
  </si>
  <si>
    <t>ANTEPARO METÁLICO PARA SETEIRAS DAS ALAS H = 50 CM - PADRÃO SEDS</t>
  </si>
  <si>
    <t>SEDS-BEL-005</t>
  </si>
  <si>
    <t>BELICHE SIMPLES, EXCETO ESCADA - PADRÃO SEDS</t>
  </si>
  <si>
    <t>SEDS-CAM-005</t>
  </si>
  <si>
    <t>CAMA INDIVIDUAL - D5-A - PADRÃO SEDS</t>
  </si>
  <si>
    <t>SEDS-COL-005</t>
  </si>
  <si>
    <t>ASSENTAMENTO DE ESQUADRIA DE FERRO E CHAPA</t>
  </si>
  <si>
    <t>SEDS-COR-005</t>
  </si>
  <si>
    <t>GUARDA-CORPO - PADRÃO SEDS</t>
  </si>
  <si>
    <t>SEDS-ESC-005</t>
  </si>
  <si>
    <t>ESCADA PARA BELICHE - PADRÃO SEDS</t>
  </si>
  <si>
    <t>SEDS-ESQ-005</t>
  </si>
  <si>
    <t>PORTA DE ABRIR, 01 FOLHA, EM CHAPA 14 SAE 1020 - PADRÃO SEDS</t>
  </si>
  <si>
    <t>SEDS-ESQ-010</t>
  </si>
  <si>
    <t>JANELA EM GRADE E TELA - PADRÃO SEDS</t>
  </si>
  <si>
    <t>SEDS-ESQ-015</t>
  </si>
  <si>
    <t>PORTA DE ABRIR, 02 FOLHAS, EM CHAPA 14 SAE 1020 - PADRÃO SEDS</t>
  </si>
  <si>
    <t>SEDS-ESQ-020</t>
  </si>
  <si>
    <t>JANELA DE FERRO E METALON COM CHAPA E GRADE - PADRÃO SEDS</t>
  </si>
  <si>
    <t>SEDS-ESQ-025</t>
  </si>
  <si>
    <t>JANELA BASCULANTE METÁLICA EM QUADRO CANTONEIRA 3/4"X 3/4" X 1/8"</t>
  </si>
  <si>
    <t>COM TELA MOSQUITEIRO - PADRÃO SEDS</t>
  </si>
  <si>
    <t>SEDS-ESQ-030</t>
  </si>
  <si>
    <t>JANELA DE FERRO - PADRÃO SEDS</t>
  </si>
  <si>
    <t>SEDS-ESQ-035</t>
  </si>
  <si>
    <t>JANELA VENEZIANA FIXA EM CHAPA 14 - PADRÃO SEDS</t>
  </si>
  <si>
    <t>SEDS-ESQ-040</t>
  </si>
  <si>
    <t>JANELA FIXA EM CHAPA - PADRÃO SEDS</t>
  </si>
  <si>
    <t>PORTA DE ABRIR EM BARRAS TRANSVERSAIS DE FERRO CHATO SAE 1045 2" X</t>
  </si>
  <si>
    <t>SEDS-ESQ-045</t>
  </si>
  <si>
    <t>5/16" REVESTIDA EM CHAPA 14 SAE 1020 - PADRÃO SEDS</t>
  </si>
  <si>
    <t>SEDS-ESQ-050</t>
  </si>
  <si>
    <t>PORTA DE ABRIR EM FERRO E TELA FIO 6 - PADRÃO SEDS</t>
  </si>
  <si>
    <t>PORTA EM TELA ONDULADA ARTÍSTICA MALHA 30 X 30 CM, FIO 10 - PADRÃO</t>
  </si>
  <si>
    <t>SEDS-ESQ-055</t>
  </si>
  <si>
    <t>SEDS</t>
  </si>
  <si>
    <t>SEDS-ESQ-060</t>
  </si>
  <si>
    <t>JANELA EM GRADE - PADRÃO SEDS</t>
  </si>
  <si>
    <t>JANELA EM GRADE DE FERRO EM BARRAS TRANSVERSAIS DE FERRO CHATO</t>
  </si>
  <si>
    <t>SEDS-ESQ-065</t>
  </si>
  <si>
    <t>SAE 1045 2" X 5/16" - PADRÃO SEDS</t>
  </si>
  <si>
    <t>SEDS-ESQ-070</t>
  </si>
  <si>
    <t>PORTA DE ABRIR EM GRADE - PADRÃO SEDS</t>
  </si>
  <si>
    <t>SEDS-ESQ-075</t>
  </si>
  <si>
    <t>PORTA DE ABRIR EM GRADE E TELA - PADRÃO SEDS</t>
  </si>
  <si>
    <t>SEDS-ESQ-080</t>
  </si>
  <si>
    <t>ESQUADRIA METÁLICA PARA PASSA DOCUMENTOS - PADRÃO SEDS</t>
  </si>
  <si>
    <t>SEDS-ESQ-085</t>
  </si>
  <si>
    <t>JANELA TIPO VENEZIANA EM CHAPA 14 - PADRÃO SEDS</t>
  </si>
  <si>
    <t>GRADE FIXA E PORTA DE ABRIR COM GRADE E CHAPA E TRANCA DE</t>
  </si>
  <si>
    <t>SEDS-ESQ-090</t>
  </si>
  <si>
    <t>SEGURANÇA</t>
  </si>
  <si>
    <t>SEDS-GRE-005</t>
  </si>
  <si>
    <t>GRELHA METÁLICA 20 X 20 CM - PADRÃO SEDS</t>
  </si>
  <si>
    <t>SEDS-GRE-010</t>
  </si>
  <si>
    <t>GRELHA EM AÇO INOX L = 20 CM - PADRÃO SEDS</t>
  </si>
  <si>
    <t>SEDS-LAV-005</t>
  </si>
  <si>
    <t>LAVATÓRIO DE ALVENARIA E CONCRETO 60 X 40 CM (D1) - PADRÃO SEDS</t>
  </si>
  <si>
    <t>MARCO DE CONCRETO ARMADO JUNTO ÀS PORTAS DE CELA E/OU</t>
  </si>
  <si>
    <t>SEDS-MAR-005</t>
  </si>
  <si>
    <t>ALOJAMENTO - INCLUSO FORMA, DESFORMA, AÇO E CONCRETO FCK = 20</t>
  </si>
  <si>
    <t>SEDS-MES-005</t>
  </si>
  <si>
    <t>MESA DE CABECEIRA EM CONCRETO, EXCETO PINTURA - D6 - PADRÃO SEDS</t>
  </si>
  <si>
    <t>MESA DE CABECEIRA EM CONCRETO, EXCETO BANCO DE CONCRETO E</t>
  </si>
  <si>
    <t>SEDS-MES-010</t>
  </si>
  <si>
    <t>PINTURA - D6-A - PADRÃO SEDS</t>
  </si>
  <si>
    <t>MURO DE SEGURANÇA EM BLOCO DE CONCRETO REVESTIDO E PINTADO</t>
  </si>
  <si>
    <t>SEDS-MUR-005</t>
  </si>
  <si>
    <t>COM TINTA ACRÍLICA E = 20 CM, H = 5,15 M, EXCLUSIVE FUNDAÇÃO (ESTACA</t>
  </si>
  <si>
    <t>E BLOCOS) - DET SEDS 23</t>
  </si>
  <si>
    <t>PRATELEIRA DE CONCRETO, ACABAMENTO NATADO VERDE L = 40 CM -</t>
  </si>
  <si>
    <t>SEDS-PRA-005</t>
  </si>
  <si>
    <t>PRATELEIRA DE CONCRETO COM DRAMIX, L = 40 CM COM APOIO EM</t>
  </si>
  <si>
    <t>SEDS-PRA-010</t>
  </si>
  <si>
    <t>SEDS-SET-005</t>
  </si>
  <si>
    <t>S1- SETEIRA EM CHAPA 95 X 12 CM - PADRÃO SEDS</t>
  </si>
  <si>
    <t>SEDS-SET-010</t>
  </si>
  <si>
    <t>S2 - SETEIRA EM CHAPA 115 X 12 CM - PADRÀO SEDS</t>
  </si>
  <si>
    <t>SEDS-SET-015</t>
  </si>
  <si>
    <t>S3 - JANELA DE GRADE DE SETEIRA FIXA 80 X 12 CM - PADRÃO SEDS</t>
  </si>
  <si>
    <t>BANCADA COM TANQUE EM CONCRETO 140 X 55 CM, (D12), EXCETO</t>
  </si>
  <si>
    <t>SEDS-TAN-005</t>
  </si>
  <si>
    <t>ALVENARIA, BARRADO EM AZULEJO E PINTURA - PADRÃO SEDS</t>
  </si>
  <si>
    <t>VASO SANITÁRIO ENVELOPADO - COMPLETO, EXCETO VÁLVULA DE</t>
  </si>
  <si>
    <t>SEDS-VAS-005</t>
  </si>
  <si>
    <t>DESCARGA - D2/SITUAÇÃO 01 - PADRÃO SEDS</t>
  </si>
  <si>
    <t>FORNECIMENTO E INSTALAÇÃO DE VISOR 30 X 20 CM DE VIDRO EM CRISTAL</t>
  </si>
  <si>
    <t>INCOLOR FIXO E = 4 MM COM MOLDURA DE MADEIRA</t>
  </si>
  <si>
    <t>SEE-001</t>
  </si>
  <si>
    <t>PADRÃO SEE</t>
  </si>
  <si>
    <t>ALAMBRADO H = 3,20 M, TELA GALVANIZADA FIO 12, # 7,5 CM, TUBO FERRO</t>
  </si>
  <si>
    <t>SEE-ALA-005</t>
  </si>
  <si>
    <t>50 MM, PAREDE CHAPA 13, FIXADO EM FUNDAÇÃO DE CONCRETO FCK = 20</t>
  </si>
  <si>
    <t>MPA, COM PROF. = 50 CM, INCLUSIVE UM PORTÃO (180 X 210 CM) E PINTURA</t>
  </si>
  <si>
    <t>ALAMBRADO H = 4,00 M, TELA GALVANIZADA FIO 12, # 7,5 CM, TUBO FERRO</t>
  </si>
  <si>
    <t>SEE-ALA-010</t>
  </si>
  <si>
    <t>MPA, COM PROF. = 50 CM, INCLUSIVE DOIS PORTÕES (180 X 210 CM E 90 X</t>
  </si>
  <si>
    <t>210 CM) E PINTURA</t>
  </si>
  <si>
    <t>ALAMBRADO H = 6,00 M, TELA GALVANIZADA FIO 12, # 7,5 CM, TUBO FERRO</t>
  </si>
  <si>
    <t>SEE-ALA-015</t>
  </si>
  <si>
    <t>50 MM, PAREDE CHAPA 13, FIXADO EM FUNDAÇÃO DE CONCRETO FCK = 15</t>
  </si>
  <si>
    <t>MPA, COM PROF. = 50 CM, INCLUSIVE UM PORTÃO (90 X 210 CM) E PINTURA</t>
  </si>
  <si>
    <t>ALÇAPÃO (85,50 CM X 65,70 CM) ESTRUTURA EM CHAPA METÁLICA,</t>
  </si>
  <si>
    <t>SEE-ALÇ-005</t>
  </si>
  <si>
    <t>ASSENTADA. CONFORME PROJETO AMPLIAÇÃO ESQUADRIAS PADRÃO</t>
  </si>
  <si>
    <t>5/2000</t>
  </si>
  <si>
    <t>ALÇAPÃO - EMPENA (60 CM X 100 CM) ESTRUTURA EM CHAPA METÁLICA,</t>
  </si>
  <si>
    <t>SEE-ALÇ-010</t>
  </si>
  <si>
    <t>AC-ARMÁRIO (71 X 52 X 350 CM) EM MADEIRA MACIÇA, COM PORTAS E</t>
  </si>
  <si>
    <t>SEE-ARM-005</t>
  </si>
  <si>
    <t>PUXADORES, SOB BANCADA DO LABORATORIO COM PRATELEIRA,</t>
  </si>
  <si>
    <t>REVESTIDO EM LAMINADO MELAMÍNICO</t>
  </si>
  <si>
    <t>A1- ARMÁRIO COM PORTAS DE MADEIRA SOB BANCA, UM MÓDULO DE 80 X</t>
  </si>
  <si>
    <t>SEE-ARM-010</t>
  </si>
  <si>
    <t>110 CM, PRATELEIRA E MESA DE ARDOSIA POLIDA, E = 3 CM</t>
  </si>
  <si>
    <t>ARMÁRIO SOB BANCADA LABORATÓRIO (0,52X0,71X7,05)+(0,52X0,71X3,05)</t>
  </si>
  <si>
    <t>EM ESTRUTURA DE MADEIRA E PORTAS EM COMPENSADO 20 MM, REVESTIDO</t>
  </si>
  <si>
    <t>SEE-ARM-015</t>
  </si>
  <si>
    <t>EM LAMINADO MELAMÍNICO NAS DUAS FACES, CONFORME DETALHES</t>
  </si>
  <si>
    <t>PROJETO PADRÃO DEOP</t>
  </si>
  <si>
    <t>SEE-ARM-020</t>
  </si>
  <si>
    <t>ARMÁRIO PARA VASSOURAS - D.M.L.</t>
  </si>
  <si>
    <t>SEE-ARM-025</t>
  </si>
  <si>
    <t>ESCANINHO</t>
  </si>
  <si>
    <t>ARQUIBANCADA PADRÃO DE CONCRETO SEM SOLO, METRO DE CADA</t>
  </si>
  <si>
    <t>DEGRAU DE 90 X 40 CM, DESEMPENADO A FRESCO E DEGRAUS</t>
  </si>
  <si>
    <t>SEE-ARQ-005</t>
  </si>
  <si>
    <t>INTERMEDIÁRIO DE 10 EM 10 M (PARA MEDIÇÕES: MULTIPLICAR A EXTENSÃO</t>
  </si>
  <si>
    <t>PELO NÚMERO DE DEGRAUS) - (PADRÃO SEE)</t>
  </si>
  <si>
    <t>SEE-BAN-005</t>
  </si>
  <si>
    <t>BANCADA DE LABORATÓRIO COMPLETA, INCLUSIVE ARMÁRIO EM</t>
  </si>
  <si>
    <t>COMPENSADO 20 MM, COM PORTA REVESTIDA EM LAMINADO MELAMÍNICO</t>
  </si>
  <si>
    <t>BRANCO NAS DUAS FACES, H = 75 CM, PRATELEIRA REVESTIDA, BANCADA L =</t>
  </si>
  <si>
    <t>60 CM E RODABANCA DE GRANITO CINZA ANDORINHA,</t>
  </si>
  <si>
    <t>SEE-BAR-005</t>
  </si>
  <si>
    <t>BARRAMENTO DE MADEIRA IPÊ PARA SALA DE AULA, L = 7 CM</t>
  </si>
  <si>
    <t>SEE-ESQ-005</t>
  </si>
  <si>
    <t>COMPENSADO PINTADO PARA FECHAMENTO BALCÃO SECRETARIA,</t>
  </si>
  <si>
    <t>INCLUSO CANTONEIRAS PARA FIXAÇÃO NA ALVENARIA E TAMPO.</t>
  </si>
  <si>
    <t>CONFORME DETALHE 33-D AGOSTO 2001 PROJETO PADRÃO DEOP</t>
  </si>
  <si>
    <t>SEE-ESQ-010</t>
  </si>
  <si>
    <t>P8 (83 CM X 60 CM) PORTINHOLA EM COMPENSADO PINTADO COM TRINCO,</t>
  </si>
  <si>
    <t>SEE-EST-005</t>
  </si>
  <si>
    <t>PILAR EM CONCRETO APARENTE 20 MPA, INCLUSIVE ARMAÇÃO, FORMA</t>
  </si>
  <si>
    <t>PLASTIFICADA E DESFORMA</t>
  </si>
  <si>
    <t>PILARETE DE CONCRETO 17 X 20 CM CONCRETO 20 MPA, APARENTE NA</t>
  </si>
  <si>
    <t>SEE-EST-010</t>
  </si>
  <si>
    <t>FACE EXTERNA , INCLUSIVE FORMA E AÇO, EM GUARDA - CORPO NAS</t>
  </si>
  <si>
    <t>CIRCULAÇÕES</t>
  </si>
  <si>
    <t>CINTA DE CONCRETO ARMADO (10 X 10 CM) 20 MPA, EM GUARDA- CORPO,</t>
  </si>
  <si>
    <t>SEE-EST-015</t>
  </si>
  <si>
    <t>INCLUSIVE FORMA E AÇO, NAS CIRCULAÇÕES</t>
  </si>
  <si>
    <t>PAREDE 15 CM CONCRETO 20 MPA COM ADITIVO IMPERMEABILIZANTE,</t>
  </si>
  <si>
    <t>SEE-EST-020</t>
  </si>
  <si>
    <t>ARMAÇÃO, FORMA, DESFORMA (PAREDE DA CAIXA DÁGUA)</t>
  </si>
  <si>
    <t>ESCADA DE CONCRETO 20 MPA, APARENTE, ESPELHO = 16,3 CM, ARMAÇÃO,</t>
  </si>
  <si>
    <t>SEE-EST-025</t>
  </si>
  <si>
    <t>FORMA PLASTIFICADA, ESCORAMENTO E DESFORMA</t>
  </si>
  <si>
    <t>LAJE MACIÇA 15 CM DE CONCRETO 13,5 MPA COM ADITIVO</t>
  </si>
  <si>
    <t>SEE-EST-030</t>
  </si>
  <si>
    <t>IMPERMEABILIZANTE, ARMAÇÃO, FORMA , DESFORMA ( FUNDO CAIXA</t>
  </si>
  <si>
    <t>DÁGUA E COBERTURA)</t>
  </si>
  <si>
    <t>LAJE 10 CM MACIÇA DE CONCRETO 20 MPA, COM ARMAÇÃO, FORMA</t>
  </si>
  <si>
    <t>SEE-EST-035</t>
  </si>
  <si>
    <t>RESINADA, ESCORAMENTO E DESFORMA</t>
  </si>
  <si>
    <t>LAJE 8 CM MACIÇA DE CONCRETO 20MPA, COM ARMAÇÃO, FORMA</t>
  </si>
  <si>
    <t>SEE-EST-040</t>
  </si>
  <si>
    <t>RESINADA. ESCORAMENTO E DESFORMA</t>
  </si>
  <si>
    <t>VIGA DE 0,21 A 0,35 M DE LARGURA EM CONCRETO 20MPA, APARENTE,</t>
  </si>
  <si>
    <t>SEE-EST-045</t>
  </si>
  <si>
    <t>ARMAÇÃO, FORMA PLASTIFICADA, ESCORAMENTO E DESFORMA</t>
  </si>
  <si>
    <t>CINTA DE CONCRETO ARMADO APARENTE (17 X 10 CM), 20 MPA, EM</t>
  </si>
  <si>
    <t>SEE-EST-050</t>
  </si>
  <si>
    <t>GUARDA- CORPO E PEITORIL, INCLUSIVE FORMA E AÇO, NAS CIRCULAÇÕES</t>
  </si>
  <si>
    <t>SEE-EST-055</t>
  </si>
  <si>
    <t>ESCADA SOBRE O SOLO DEGRAUS APROXIMADAMENTE 50 X 16,5 CM</t>
  </si>
  <si>
    <t>CINTA DE CONCRETO ARMADO APARENTE (17 X 10 CM), 20 MPA, INCLUSIVE</t>
  </si>
  <si>
    <t>SEE-EST-060</t>
  </si>
  <si>
    <t>FORMA E AÇO, EM GUARDA- CORPO E PEITORIL,</t>
  </si>
  <si>
    <t>FOSSA SÉPTICA TIPO A EM CONCRETO E ALVENARIA, CONFORME DETALHE 31</t>
  </si>
  <si>
    <t>SEE-FOS-005</t>
  </si>
  <si>
    <t>(PADRÃO PRÉDIOS ESCOLARES), INCLUSIVE POÇO ABSORVENTE E CAIXA,</t>
  </si>
  <si>
    <t>FOSSA SÉPTICA TIPO B EM CONCRETO E ALVENARIA, CONFORME DETALHE 31</t>
  </si>
  <si>
    <t>SEE-FOS-010</t>
  </si>
  <si>
    <t>FOSSA SÉPTICA TIPO C EM CONCRETO E ALVENARIA, CONFORME DETALHE 31</t>
  </si>
  <si>
    <t>SEE-FOS-015</t>
  </si>
  <si>
    <t>FOSSA SÉPTICA TIPO D EM CONCRETO E ALVENARIA, CONFORME DETALHE 31</t>
  </si>
  <si>
    <t>SEE-FOS-020</t>
  </si>
  <si>
    <t>FOSSA SÉPTICA TIPO E EM CONCRETO E ALVENARIA, CONFORME DETALHE 31</t>
  </si>
  <si>
    <t>SEE-FOS-025</t>
  </si>
  <si>
    <t>BLOCO ARMADO EM CONCRETO 20 MPA, INCLUSIVE LASTRO 5 CM EM</t>
  </si>
  <si>
    <t>SEE-FUN-005</t>
  </si>
  <si>
    <t>CONCRETO MAGRO 9 MPA, FORMAS LATERAIS E DESFORMA.</t>
  </si>
  <si>
    <t>CINTA ARMADA EM CONCRETO 20 MPA, INCLUSIVE LASTRO 5 CM EM</t>
  </si>
  <si>
    <t>SEE-FUN-010</t>
  </si>
  <si>
    <t>LAVATÓRIO/ESCOVAÇÃO DE DENTES TIPO COCHO EM AÇO INOXIDÁVEL -</t>
  </si>
  <si>
    <t>SEE-LAV-005</t>
  </si>
  <si>
    <t>BEBEDOURO/LAVATÓRIO COLETIVO EM ALVENARIA REVESTIDA EM AÇO</t>
  </si>
  <si>
    <t>SEE-LAV-010</t>
  </si>
  <si>
    <t>INOX AISI 304 E AZULEJO, EXCETO PARTE HIDRO-SANITÁRIA (PADRÃO SEE)</t>
  </si>
  <si>
    <t>SEE-MAN-005</t>
  </si>
  <si>
    <t>MANTA DE BORRACHA DE 5 MM NATURAL/COMUM PARA BANCADA</t>
  </si>
  <si>
    <t>POÇO ABSORVENTE DE D = 150 CM X 3 M, REVESTIDO EM ALVENARIA DE</t>
  </si>
  <si>
    <t>SEE-POÇ-005</t>
  </si>
  <si>
    <t>TIJOLO REQUEIMADO, FUNDO DE AREIA E BRITA E TAMPA EM LAJE ESP. = 8</t>
  </si>
  <si>
    <t>CM, INCLUSIVE BOTA FORA DE MATERIAL ESCAVADO</t>
  </si>
  <si>
    <t>QUADRO PARA GIZ DE LAMINADO MELAMÍNICO COLOCADO 308 X 125 CM</t>
  </si>
  <si>
    <t>SEE-QUA-005</t>
  </si>
  <si>
    <t>COM PORTA GIZ E MOLDURA, COM DOIS QUADROS PARA CARTAZES DE 127</t>
  </si>
  <si>
    <t>X 125 CM</t>
  </si>
  <si>
    <t>SEE-QUA-010</t>
  </si>
  <si>
    <t>QUADRO PARA GIZ E CARTAZES - MOLDURA EM ALUMÍNIO</t>
  </si>
  <si>
    <t>SEE-QUA-015</t>
  </si>
  <si>
    <t>QUADRO PARA GIZ E CARTAZES, 557 X 126 CM - MOLDURA EM MADEIRA</t>
  </si>
  <si>
    <t>SEE-QUA-016</t>
  </si>
  <si>
    <t>QUADRO PARA GIZ E CARTAZES, 310 X 131 CM - MOLDURA EM MADEIRA</t>
  </si>
  <si>
    <t>QUADRO PARA PINCEL ATÔMICO, EM CHAPA RESINADA (310 X 131 CM),</t>
  </si>
  <si>
    <t>SEE-QUA-020</t>
  </si>
  <si>
    <t>COMPLETO</t>
  </si>
  <si>
    <t>SEE-QUA-025</t>
  </si>
  <si>
    <t>QUADRO DE AVISO COMPLETO, COM PORTA DE VIDRO 50 X 80 X 8 CM</t>
  </si>
  <si>
    <t>SEE-QUA-026</t>
  </si>
  <si>
    <t>QUADRO DE AVISO COMPLETO, COM PORTA DE ACRÍLICO 50 X 80 X 8 CM</t>
  </si>
  <si>
    <t>SEE-QUA-030</t>
  </si>
  <si>
    <t>QUADRO DE AVISOS 80 X 40 CM, COMPLETO, COLOCADO</t>
  </si>
  <si>
    <t>QUADRO DE CHAVE DE MADEIRA 70 GANCHOS - PORTA COM VIDRO, 40 X</t>
  </si>
  <si>
    <t>SEE-QUA-035</t>
  </si>
  <si>
    <t>60 CM</t>
  </si>
  <si>
    <t>QUADRO DE CHAVE DE MADEIRA 70 GANCHOS - PORTA COM ACRÍLICO, 40</t>
  </si>
  <si>
    <t>SEE-QUA-036</t>
  </si>
  <si>
    <t>X 60 CM</t>
  </si>
  <si>
    <t>SEE-QUA-040</t>
  </si>
  <si>
    <t>QUADRO DE CHAVES 50 X 46 CM</t>
  </si>
  <si>
    <t>SEE-REG-005</t>
  </si>
  <si>
    <t>RÉGUA DE 10 X 1,7 CM (PEROBA ROSA) CANTO BOLEADO</t>
  </si>
  <si>
    <t>SEE-SER-005</t>
  </si>
  <si>
    <t>JC1 - (345 X 145 CM) BASCULANTE DE FERRO ASSENTADA COM PARAFUSOS E</t>
  </si>
  <si>
    <t>BUCHA, CONFORME DETALHE E ESPECIFICAÇÕES</t>
  </si>
  <si>
    <t>JC2 - (345 X 165 CM) BASCULANTE DE FERRO ASSENTADA COM PARAFUSOS E</t>
  </si>
  <si>
    <t>SEE-SER-010</t>
  </si>
  <si>
    <t>BUCHA,CONFORME DETALHE E ESPECIFICAÇÕES</t>
  </si>
  <si>
    <t>JB1 - (345 X 40 CM) BASCULANTE DE FERRO ASSENTADA COM PARAFUSOS E</t>
  </si>
  <si>
    <t>SEE-SER-015</t>
  </si>
  <si>
    <t>JB2 - (345 X 60 CM) BASCULANTE DE FERRO ASSENTADA COM PARAFUSOS E</t>
  </si>
  <si>
    <t>SEE-SER-020</t>
  </si>
  <si>
    <t>JB3 - (345 X 80 CM) BASCULANTE DE FERRO ASSENTADA COM PARAFUSOS E</t>
  </si>
  <si>
    <t>SEE-SER-025</t>
  </si>
  <si>
    <t>JB4 - (165 X 80 CM) BASCULANTE DE FERRO ASSENTADA COM PARAFUSOS E</t>
  </si>
  <si>
    <t>SEE-SER-030</t>
  </si>
  <si>
    <t>JB5 - (172,5 X 40 CM) BASCULANTE DE FERRO ASSENTADA COM PARAFUSOS E</t>
  </si>
  <si>
    <t>SEE-SER-035</t>
  </si>
  <si>
    <t>JB6 - (82,25 X 40 CM) BASCULANTE DE FERRO ASSENTADA COM PARAFUSOS E</t>
  </si>
  <si>
    <t>SEE-SER-040</t>
  </si>
  <si>
    <t>JB7 - (165 X 40 CM) BASCULANTE DE FERRO ASSENTADA COM PARAFUSOS E</t>
  </si>
  <si>
    <t>SEE-SER-045</t>
  </si>
  <si>
    <t>JB8 - (135 X 40 CM) BASCULANTE DE FERRO ASSENTADA COM PARAFUSOS E</t>
  </si>
  <si>
    <t>SEE-SER-050</t>
  </si>
  <si>
    <t>GF1 - (340 X 145 CM ) GRADE FIXA PARA PROTEÇÃO DE JANELAS, EM BARRA</t>
  </si>
  <si>
    <t>SEE-SER-055</t>
  </si>
  <si>
    <t>DE FERRO QUADRADO DE 1/2" E QUADRO DE FERRO CHATO DE 1/2"X 1/8",</t>
  </si>
  <si>
    <t>COLOCADA</t>
  </si>
  <si>
    <t>GF2 - (340 X 165 CM ) GRADE FIXA PARA PROTEÇÃO DE JANELAS, EM BARRA</t>
  </si>
  <si>
    <t>SEE-SER-060</t>
  </si>
  <si>
    <t>GF3 - (340 X 60 CM ) GRADE FIXA PARA PROTEÇÃO DE JANELAS, EM BARRA</t>
  </si>
  <si>
    <t>SEE-SER-065</t>
  </si>
  <si>
    <t>GF4 - (162,5 X 80 CM ) GRADE FIXA PARA PROTEÇÃO DE JANELAS, EM BARRA</t>
  </si>
  <si>
    <t>SEE-SER-070</t>
  </si>
  <si>
    <t>GF5 - (340 X 40 CM ) GRADE FIXA PARA PROTEÇÃO DE JANELAS, EM BARRA</t>
  </si>
  <si>
    <t>SEE-SER-075</t>
  </si>
  <si>
    <t>SEE-SER-080</t>
  </si>
  <si>
    <t>JT - (150 X 75 CM) PAINEL FIXO EM TELA METÁLICA FIO 12 #5MM</t>
  </si>
  <si>
    <t>SEE-SER-100</t>
  </si>
  <si>
    <t>PG - (70 X 70 CM) PORTA COMPLETA, ESTRUTURA EM CHAPA, ASSENTADA ,</t>
  </si>
  <si>
    <t>CONFORME DETALHES E ESPECIFICAÇÕES</t>
  </si>
  <si>
    <t>PV1 - PORTA DE ABRIR VENEZIANA CHAPA DE ABRIR, (CANTINA), 150 X 130 X</t>
  </si>
  <si>
    <t>SEE-SER-110</t>
  </si>
  <si>
    <t>90 CM</t>
  </si>
  <si>
    <t>SEE-SER-120</t>
  </si>
  <si>
    <t>PORTA 1,00 X 2,10 CM, CONFORME DETALHE DE PROJETO</t>
  </si>
  <si>
    <t>SEE-SER-125</t>
  </si>
  <si>
    <t>QUADRO METÁLICO 2,00 X 0,60 M EM TELA METÁLICA 1", FIO # 10</t>
  </si>
  <si>
    <t>JANELA PERFIL CANTONEIRA BASCULANTE 1,20 X 0,60 M, CONFORME</t>
  </si>
  <si>
    <t>SEE-SER-130</t>
  </si>
  <si>
    <t>DETALHE PADRÃO ESCOLAR 4/98 VERSÃO 2005</t>
  </si>
  <si>
    <t>SEE-SER-135</t>
  </si>
  <si>
    <t>JANELA PERFIL CANTONEIRA BASCULANTE 0,60 X 0,60 M, CONFORME</t>
  </si>
  <si>
    <t>SEE-SER-150</t>
  </si>
  <si>
    <t>GR - GRADE FIXA EM FERRO (180 X 158 CM) , COLOCADA</t>
  </si>
  <si>
    <t>PV - (165 X 90 CM) PORTA COMPLETA, 2 FOLHAS, ESTRUTURA EM CHAPA,</t>
  </si>
  <si>
    <t>SEE-SER-155</t>
  </si>
  <si>
    <t>MARCO EM CHAPA DOBRADA, ASSENTADA , CONFORME DETALHES E</t>
  </si>
  <si>
    <t>ESPECIFICAÇÕES</t>
  </si>
  <si>
    <t>SEE-SER-160</t>
  </si>
  <si>
    <t>PORTA METÁLICA 70 X 210 CM , INCLUINDO FECHADURA TIPO EXTERNA E</t>
  </si>
  <si>
    <t>FERRAGENS, CONFORME DETALHE PADRÃO ESCOLAR 4/98 VERSÃO 2005</t>
  </si>
  <si>
    <t>SEE-SER-165</t>
  </si>
  <si>
    <t>PORTA METÁLICA 80 X 210 CM , INCLUINDO FECHADURA TIPO EXTERNA E</t>
  </si>
  <si>
    <t>SEE-SER-170</t>
  </si>
  <si>
    <t>J6 - (140 CM X 140 CM) GRADE FIXA DE FERRO ASSENTADA COM PARAFUSOS</t>
  </si>
  <si>
    <t>E BUCHA, CONFORME DETALHE E ESPECIFICAÇÕES</t>
  </si>
  <si>
    <t>J9 - (140 CM X 175 CM) DE ABRIR, DUAS PORTAS, EM CHAPA METÁLICA DE</t>
  </si>
  <si>
    <t>SEE-SER-175</t>
  </si>
  <si>
    <t>FERRO ASSENTADA COM PARAFUSOS E BUCHA, CONFORME DETALHE E</t>
  </si>
  <si>
    <t>TF- (350 X 72 CM) TELA FIXA SOLDADA ENTRE PILARETES METÁLICOS DE</t>
  </si>
  <si>
    <t>SEE-TEL-005</t>
  </si>
  <si>
    <t>SUSTENTAÇÃO DAS TERÇAS EM PERFIL CANTONEIRA E TELA CORRUGADA</t>
  </si>
  <si>
    <t>SER-001</t>
  </si>
  <si>
    <t>SERRALHERIA</t>
  </si>
  <si>
    <t>ALAMBRADO PARA QUADRA ESPORTIVA, COM TELA DE ARAME</t>
  </si>
  <si>
    <t>SER-ALA-005</t>
  </si>
  <si>
    <t>GALVANIZADO FIO 12 # 2", FIXADO EM QUADROS DE TUBOS DE AÇO</t>
  </si>
  <si>
    <t>GALVANIZADO D = 2", H = 4,00 M</t>
  </si>
  <si>
    <t>SER-ALA-010</t>
  </si>
  <si>
    <t>GALVANIZADO D = 2", H = 1,00 M</t>
  </si>
  <si>
    <t>SER-ALA-015</t>
  </si>
  <si>
    <t>GALVANIZADO D = 2", H = 6,00 M</t>
  </si>
  <si>
    <t>ALÇAPÃO 60 X 60 CM COM COM QUADRO DE CANTONEIRA METÁLICA 1"X</t>
  </si>
  <si>
    <t>SER-ALÇ-005</t>
  </si>
  <si>
    <t>1/8", TAMPA EM CANTONEIRA 7/8"X 1/8" E CHAPA METÁLICA ENRIJECIDA</t>
  </si>
  <si>
    <t>POR PERFIL "T</t>
  </si>
  <si>
    <t>ALÇAPÃO 80 X 80 CM COM COM QUADRO DE CANTONEIRA METÁLICA 1"X</t>
  </si>
  <si>
    <t>SER-ALÇ-010</t>
  </si>
  <si>
    <t>ALÇAPÃO 70 X 70 CM COM COM QUADRO DE CANTONEIRA METÁLICA 1"X</t>
  </si>
  <si>
    <t>SER-ALÇ-015</t>
  </si>
  <si>
    <t>APOIO METÁLICO PARA BANCADAS, EM TUBO METALON, 30 X 50 MM, L = 30</t>
  </si>
  <si>
    <t>SER-APO-005</t>
  </si>
  <si>
    <t>CM, E = 2 MM, ACABAMENTO EM PINTURA ESMALTE ACETINADO</t>
  </si>
  <si>
    <t>ARMÁRIO EM CHAPA DOBRADA #14 COM PRATELEIRA INTERNA E SUPORTES</t>
  </si>
  <si>
    <t>SER-ARM-005</t>
  </si>
  <si>
    <t>DE METALON PARA TV E VÍDEO</t>
  </si>
  <si>
    <t>SER-ARM-010</t>
  </si>
  <si>
    <t>ARMÁRIO PARA TV E VÍDEO</t>
  </si>
  <si>
    <t>SER-BAT-005</t>
  </si>
  <si>
    <t>BATE-RODAS EM TUBO GALVANIZADO DIN 2440, D = 3"</t>
  </si>
  <si>
    <t>FORNECIMENTO E ASSENTAMENTO DE CAIXILHO FIXO DE FERRO COM TELA</t>
  </si>
  <si>
    <t>SER-CAI-006</t>
  </si>
  <si>
    <t>CORRUGADA # 15 MM FIO 12</t>
  </si>
  <si>
    <t>SER-COL-005</t>
  </si>
  <si>
    <t>ASSENTAMENTO DE JANELAS METÁLICAS BASCULANTE OU FIXA</t>
  </si>
  <si>
    <t>SER-COL-010</t>
  </si>
  <si>
    <t>ASSENTAMENTO DE JANELAS METÁLICAS CORRER E MAXIMO AR</t>
  </si>
  <si>
    <t>SER-COL-015</t>
  </si>
  <si>
    <t>ASSENTAMENTO DE GRADIS E PORTÕES</t>
  </si>
  <si>
    <t>SER-COL-020</t>
  </si>
  <si>
    <t>ASSENTAMENTO DE PORTA DE FERRO UMA OU DUAS FOLHAS</t>
  </si>
  <si>
    <t>CORRIMÃO SIMPLES EM TUBO GALVANIZADO DIN 2440, D = 1 1/2" - FIXADO</t>
  </si>
  <si>
    <t>SER-COR-005</t>
  </si>
  <si>
    <t>EM ALVENARIA</t>
  </si>
  <si>
    <t>SER-COR-006</t>
  </si>
  <si>
    <t>EM PISO</t>
  </si>
  <si>
    <t>CORRIMÃO DUPLO EM TUBO GALVANIZADO DIN 2440, D = 1 1/2" - FIXADO</t>
  </si>
  <si>
    <t>SER-COR-007</t>
  </si>
  <si>
    <t>SER-COR-010</t>
  </si>
  <si>
    <t>GUARDA-CORPO EM AÇO GALVANIZADO DIN 2440, D = 2", COM</t>
  </si>
  <si>
    <t>SUBDIVISÕES EM TUBO DE AÇO D = 1/2", H = 1,05 M - COM CORRIMÃO</t>
  </si>
  <si>
    <t>SIMPLES DE TUBO DE AÇO GALVANIZADO DE D = 1 1/2"</t>
  </si>
  <si>
    <t>SER-COR-011</t>
  </si>
  <si>
    <t>DUPLO DE TUBO DE AÇO GALVANIZADO DE D = 1 1/2"</t>
  </si>
  <si>
    <t>GUARDA-CORPO EM TUBO GALVANIZADO DIN 2440 D = 2", COM</t>
  </si>
  <si>
    <t>SER-COR-015</t>
  </si>
  <si>
    <t>SUBDIVISÕES EM TUBO DE AÇO D = 1/2", H = 1,05 M</t>
  </si>
  <si>
    <t>SER-COR-020</t>
  </si>
  <si>
    <t>CORRIMÃO SIMPLES EM TUBO DE AÇO INOX D = 1 1/2" - FIXADO EM</t>
  </si>
  <si>
    <t>SER-COR-025</t>
  </si>
  <si>
    <t>CORRIMÃO SIMPLES EM TUBO DE AÇO INOX D = 1 1/2" - FIXADO EM PISO</t>
  </si>
  <si>
    <t>CORRIMÃO DUPLO EM TUBO DE AÇO INOX D = 1 1/2" - FIXADO EM</t>
  </si>
  <si>
    <t>SER-COR-030</t>
  </si>
  <si>
    <t>GUARDA-CORPO EM AÇO INOX D = 1 1/2", COM SUBDIVISÕES EM TUBO DE</t>
  </si>
  <si>
    <t>SER-COR-035</t>
  </si>
  <si>
    <t>AÇO INOX D = 1/2", H = 1,05 M - COM CORRIMÃO SIMPLES DE TUBO DE AÇO</t>
  </si>
  <si>
    <t>INOX D = 1 1/2"</t>
  </si>
  <si>
    <t>SER-COR-040</t>
  </si>
  <si>
    <t>AÇO INOX D = 1/2", H = 1,05 M - COM CORRIMÃO DUPLO DE TUBO DE AÇO</t>
  </si>
  <si>
    <t>SER-COR-045</t>
  </si>
  <si>
    <t>AÇO INOX D = 1/2", H = 1,05 M</t>
  </si>
  <si>
    <t>DEGRAU DE ESCADA DE MARINHEIRO DE FERRO REDONDO DE 7/8"</t>
  </si>
  <si>
    <t>SER-DEG-005</t>
  </si>
  <si>
    <t>ENGASTADO</t>
  </si>
  <si>
    <t>SER-ESC-005</t>
  </si>
  <si>
    <t>ESCADA MARINHEIRO COM GRADIL PROTETOR - D = 3/4"</t>
  </si>
  <si>
    <t>SER-ESC-010</t>
  </si>
  <si>
    <t>ESCADA MARINHEIRO - TUBO GALVANIZADO D = 3/4" E D = 1/2"</t>
  </si>
  <si>
    <t>FECHAMENTO DE EMPENA COM QUADRO EM PERFIL, CANTONEIRA 2" X 2",</t>
  </si>
  <si>
    <t>SER-FEC-005</t>
  </si>
  <si>
    <t>SOLDADO, E TELA FIO 12 MALHA 1/2" (CONFORME DETALHE DE PRÉDIO</t>
  </si>
  <si>
    <t>ESCOLAR, INCLUSIVE PINTURA ESMALTE)</t>
  </si>
  <si>
    <t>SER-GRA-005</t>
  </si>
  <si>
    <t>FORNECIMENTO E ASSENTAMENTO DE GRADE FIXA DE FERRO, PARA</t>
  </si>
  <si>
    <t>PROTEÇÃO DE JANELAS</t>
  </si>
  <si>
    <t>SER-GRE-005</t>
  </si>
  <si>
    <t>GRELHA EM CANTONEIRA DE AÇO 5/8" X 5/8" X 1/8" E FERRO DE 1/2"</t>
  </si>
  <si>
    <t>ESPAÇADOS DE 4 CM, L = 30 CM</t>
  </si>
  <si>
    <t>SER-GRE-010</t>
  </si>
  <si>
    <t>GRELHA PARA CAIXA DE HOLOFOTE REFLETOR EM PERFIL CHATO DE 25 X 3</t>
  </si>
  <si>
    <t>MM, 45 X 45 CM</t>
  </si>
  <si>
    <t>SER-JAN-005</t>
  </si>
  <si>
    <t>FORNECIMENTO E ASSENTAMENTO DE JANELA BASCULANTE DE FERRO</t>
  </si>
  <si>
    <t>SER-JAN-006</t>
  </si>
  <si>
    <t>FORNECIMENTO E ASSENTAMENTO DE JANELA DE CORRER EM FERRO</t>
  </si>
  <si>
    <t>SER-JAN-007</t>
  </si>
  <si>
    <t>FORNECIMENTO E ASSENTAMENTO DE JANELA MAXIMO-AR EM FERRO</t>
  </si>
  <si>
    <t>SER-JAN-010</t>
  </si>
  <si>
    <t>FORNECIMENTO E ASSENTAMENTO DE JANELA BASCULANTE EM METALON</t>
  </si>
  <si>
    <t>SER-JAN-015</t>
  </si>
  <si>
    <t>FORNECIMENTO E ASSENTAMENTO DE JANELA DE CORRER EM METALON</t>
  </si>
  <si>
    <t>SER-JAN-016</t>
  </si>
  <si>
    <t>FORNECIMENTO E ASSENTAMENTO DE JANELA MAXIMO-AR EM METALON</t>
  </si>
  <si>
    <t>SER-JAN-020</t>
  </si>
  <si>
    <t>FORNECIMENTO E ASSENTAMENTO DE JANELA VENEZIANA FIXAS METALON</t>
  </si>
  <si>
    <t>SER-JAN-025</t>
  </si>
  <si>
    <t>FORNECIMENTO E ASSENTAMENTO DE JANELA DE ALUMINIO, LINHA SUPREMA</t>
  </si>
  <si>
    <t>ACABAMENTO ANODIZADO, BASCULA COM CONTRAMARCOS</t>
  </si>
  <si>
    <t>SER-JAN-030</t>
  </si>
  <si>
    <t>ACABAMENTO ANODIZADO, DE CORRER COM CONTRAMARCOS</t>
  </si>
  <si>
    <t>SER-JAN-035</t>
  </si>
  <si>
    <t>ACABAMENTO ANODIZADO, DE CORRER, 2 FOLHAS COM CONTRAMARCOS</t>
  </si>
  <si>
    <t>SER-JAN-040</t>
  </si>
  <si>
    <t>ACABAMENTO ANODIZADO, MAXIMO-AR COM CONTRAMARCOS</t>
  </si>
  <si>
    <t>SER-MAR-005</t>
  </si>
  <si>
    <t>FORNECIMENTO E ASSENTAMENTO DE MARCO EM CHAPA METÁLICA</t>
  </si>
  <si>
    <t>SER-MAS-005</t>
  </si>
  <si>
    <t>MASTRO DE PÁTIO PARA BANDEIRA, EM TUBO GALVANIZADO 2" - H = 6,00 M</t>
  </si>
  <si>
    <t>SER-MAS-010</t>
  </si>
  <si>
    <t>MASTRO PARA FACHADA</t>
  </si>
  <si>
    <t>SER-MAS-015</t>
  </si>
  <si>
    <t>MASTROS DE PÁTIO PARA BANDEIRAS (H = 2,00 M E 6,00 M E DE 1,00 M E 9,00M</t>
  </si>
  <si>
    <t>SER-PAI-005</t>
  </si>
  <si>
    <t>FORNECIMENTO E ASSENTAMENTO DE PAINEL FIXO EM TELA METÁLICA FIO 12</t>
  </si>
  <si>
    <t># 5 MM</t>
  </si>
  <si>
    <t>SER-POR-005</t>
  </si>
  <si>
    <t>FORNECIMENTO E ASSENTAMENTO DE PORTA AÇO DE ENROLAR CHAPA 24</t>
  </si>
  <si>
    <t>RAIADA LARGA, MANUAL, COMPLETA, COLOCADA</t>
  </si>
  <si>
    <t>PORTA COMPLETA, ESTRUTURA E MARCO EM CHAPA DOBRADA - 60 X 210</t>
  </si>
  <si>
    <t>SER-POR-010</t>
  </si>
  <si>
    <t>PORTA COMPLETA, ESTRUTURA E MARCO EM CHAPA DOBRADA - 70 X 210</t>
  </si>
  <si>
    <t>SER-POR-011</t>
  </si>
  <si>
    <t>PORTA COMPLETA, ESTRUTURA E MARCO EM CHAPA DOBRADA - 80 X 210</t>
  </si>
  <si>
    <t>SER-POR-015</t>
  </si>
  <si>
    <t>SER-POR-016</t>
  </si>
  <si>
    <t>CM, COM BARRA DE APOIO</t>
  </si>
  <si>
    <t>PORTA COMPLETA, ESTRUTURA E MARCO EM CHAPA DOBRADA - 90 X 210</t>
  </si>
  <si>
    <t>SER-POR-020</t>
  </si>
  <si>
    <t>PORTA DE SANITÁRIO COMPLETA, COM BATENTES DE FERRO, ESTRUTURA EM</t>
  </si>
  <si>
    <t>SER-POR-025</t>
  </si>
  <si>
    <t>METALON 20 X 30 MM, FOLHA EM CHAPA GALVANIZADA Nº. 18, TRANQUETA</t>
  </si>
  <si>
    <t>E DOBRADIÇAS - 60 X 150 CM</t>
  </si>
  <si>
    <t>SER-POR-026</t>
  </si>
  <si>
    <t>E DOBRADIÇAS - 80 X 150 CM</t>
  </si>
  <si>
    <t>SER-POR-030</t>
  </si>
  <si>
    <t>METALON 20 X 30, FOLHA EM CHAPA GALVANIZADA Nº. 18, TRANQUETA E</t>
  </si>
  <si>
    <t>DOBRADIÇAS - 60 X 180 CM</t>
  </si>
  <si>
    <t>SER-POR-035</t>
  </si>
  <si>
    <t>PORTA EM PERFIL E CHAPA METÁLICA</t>
  </si>
  <si>
    <t>SER-POR-040</t>
  </si>
  <si>
    <t>PORTA VENEZIANA EM CHAPA DOBRADA E METALON</t>
  </si>
  <si>
    <t>SER-POR-045</t>
  </si>
  <si>
    <t>PORTA VENEZIANA EM PERFIL E CHAPA METÁLICA</t>
  </si>
  <si>
    <t>SER-POR-050</t>
  </si>
  <si>
    <t>PORTÃO DE FERRO PADRÃO, EM CHAPA (TIPO LAMBRI), COLOCADO COM</t>
  </si>
  <si>
    <t>CADEADO</t>
  </si>
  <si>
    <t>SER-POR-055</t>
  </si>
  <si>
    <t>PORTÃO DE GRADE COLOCADO COM CADEADO</t>
  </si>
  <si>
    <t>SER-POR-060</t>
  </si>
  <si>
    <t>PORTÃO DE TUBO DE FERRO COLOCADO COM CADEADO</t>
  </si>
  <si>
    <t>SER-POR-070</t>
  </si>
  <si>
    <t>PORTÃO EM PERFIL E CHAPA METÁLICA COLOCADO COM CADEADO</t>
  </si>
  <si>
    <t>SER-POR-075</t>
  </si>
  <si>
    <t>PORTÃO EM TUBO GALVANIZADO 2 1/2" COM TELA FIO 12 # 1/2"</t>
  </si>
  <si>
    <t>PORTÃO EM TUBO GALVANIZADO 1 1/2" COM TELA FIO 12 # 1/2" E</t>
  </si>
  <si>
    <t>SER-POR-076</t>
  </si>
  <si>
    <t>SER-POR-080</t>
  </si>
  <si>
    <t>PORTA CORTA-FOGO, COLOCAÇÃO E ACABAMENTO, DE ABRIR, UMA</t>
  </si>
  <si>
    <t>FOLHA COM DOBRADIÇA ESPECIAL, MOLA DE FECHAMENTO, FECHADURA,</t>
  </si>
  <si>
    <t>MAÇANETA E DEMAIS FERRAGENS DE ACABAMENTO, DIMENSÕES 0,80 X 2,10 M</t>
  </si>
  <si>
    <t>SER-POR-085</t>
  </si>
  <si>
    <t>MAÇANETA E DEMAIS FERRAGENS DE ACABAMENTO, DIMENSÕES 0,90 X 2,10M</t>
  </si>
  <si>
    <t>SER-POR-090</t>
  </si>
  <si>
    <t>MAÇANETA E DEMAIS FERRAGENS DE ACABAMENTO, DIMENSÕES 1,600 X</t>
  </si>
  <si>
    <t>2,10 M</t>
  </si>
  <si>
    <t>SER-POR-095</t>
  </si>
  <si>
    <t>FORNECIMENTO E ASSENTAMENTO DE PORTA DE ALUMÍNIO, LINHA SUPREMA</t>
  </si>
  <si>
    <t>ACABAMENTO ANODIZADO, DE CORRER, COM DUAS FOLHAS</t>
  </si>
  <si>
    <t>SER-VED-005</t>
  </si>
  <si>
    <t>VEDAÇÃO DE ESQUADRIAS METÁLICAS COM SILICONE PASTOSO</t>
  </si>
  <si>
    <t>SOL-001</t>
  </si>
  <si>
    <t>SOLEIRAS E PEITORIS</t>
  </si>
  <si>
    <t>SOL-ARD-005</t>
  </si>
  <si>
    <t>SOLEIRA DE ARDÓSIA E = 2 CM</t>
  </si>
  <si>
    <t>SOL-GRA-005</t>
  </si>
  <si>
    <t>SOLEIRA DE GRANITO CINZA ANDORINHA E = 2 CM</t>
  </si>
  <si>
    <t>SOL-GRA-010</t>
  </si>
  <si>
    <t>SOLEIRA DE GRANITO CINZA ANDORINHA E = 3 CM</t>
  </si>
  <si>
    <t>SOL-MAR-005</t>
  </si>
  <si>
    <t>SOLEIRA DE MÁRMORE BRANCO E = 2 CM</t>
  </si>
  <si>
    <t>SOL-MAR-006</t>
  </si>
  <si>
    <t>SOLEIRA DE MARMORITE, COR CIMENTO NATURAL, E = 3 CM</t>
  </si>
  <si>
    <t>SOL-MAR-010</t>
  </si>
  <si>
    <t>SOLEIRA DE MÁRMORE BRANCO E = 3 CM</t>
  </si>
  <si>
    <t>PEI-ARD-006</t>
  </si>
  <si>
    <t>PEITORIL DE ARDÓSIA E = 2 CM</t>
  </si>
  <si>
    <t>PEI-CON-005</t>
  </si>
  <si>
    <t>PEITORIL DE CONCRETO E = 3 CM, FCK &gt;= 13,5 MPA, L = 20 CM</t>
  </si>
  <si>
    <t>PEI-CON-010</t>
  </si>
  <si>
    <t>PEITORIL DE CONCRETO E = 3 CM, FCK &gt;= 13,5 MPA, L = 25 CM</t>
  </si>
  <si>
    <t>PEITORIL PRÉ-MOLDADO EM CONCRETO 18 MPA, INCLUSIVE ANCHO PARA</t>
  </si>
  <si>
    <t>PEI-CON-015</t>
  </si>
  <si>
    <t>FIXAÇÃO</t>
  </si>
  <si>
    <t>PEI-GRA-005</t>
  </si>
  <si>
    <t>PEITORIL DE GRANITO CINZA ANDORINHA E = 2 CM</t>
  </si>
  <si>
    <t>PEI-GRA-010</t>
  </si>
  <si>
    <t>PEITORIL DE GRANITO CINZA ANDORINHA E = 3 CM</t>
  </si>
  <si>
    <t>PEI-MAR-005</t>
  </si>
  <si>
    <t>PEITORIL DE MÁRMORE BRANCO E = 2 CM</t>
  </si>
  <si>
    <t>PEI-MAR-010</t>
  </si>
  <si>
    <t>PEITORIL DE MÁRMORE BRANCO E = 3 CM</t>
  </si>
  <si>
    <t>SON-001</t>
  </si>
  <si>
    <t>SONDAGEM</t>
  </si>
  <si>
    <t>SON-BX-005</t>
  </si>
  <si>
    <t>MOBILIZAÇÃO E DESMOBILIZAÇÃO POR EQUIPAMENTO DE SONDAGEM</t>
  </si>
  <si>
    <t>ROTATIVA - DIAM. BX</t>
  </si>
  <si>
    <t>SON-BX-010</t>
  </si>
  <si>
    <t>SONDAGEM ROTATIVA - DIAM. BX - POR DESLOCAMENTO ENTRE FUROS</t>
  </si>
  <si>
    <t>SON-BX-015</t>
  </si>
  <si>
    <t>SONDAGEM ROTATIVA - DIAM. BX - POR METRO DE SONDAGEM ROTATIVA</t>
  </si>
  <si>
    <t>EM SOLO</t>
  </si>
  <si>
    <t>SON-BX-020</t>
  </si>
  <si>
    <t>COM EMPREGO DE COROA WIDIA</t>
  </si>
  <si>
    <t>SON-BX-025</t>
  </si>
  <si>
    <t>COM EMPREGO DE COROA DIAMANTADA</t>
  </si>
  <si>
    <t>SON-HW-005</t>
  </si>
  <si>
    <t>ROTATIVA - DIAM. HW</t>
  </si>
  <si>
    <t>SON-HW-010</t>
  </si>
  <si>
    <t>SONDAGEM ROTATIVA - DIAM. HW - POR DESLOCAMENTO ENTRE FUROS</t>
  </si>
  <si>
    <t>SONDAGEM ROTATIVA - DIAM. HW - POR METRO DE SONDAGEM ROTATIVA</t>
  </si>
  <si>
    <t>SON-HW-015</t>
  </si>
  <si>
    <t>HW</t>
  </si>
  <si>
    <t>SON-HW-020</t>
  </si>
  <si>
    <t>SON-HW-025</t>
  </si>
  <si>
    <t>SON-NW-005</t>
  </si>
  <si>
    <t>ROTATIVA - DIAM. NW</t>
  </si>
  <si>
    <t>SON-NW-010</t>
  </si>
  <si>
    <t>SONDAGEM ROTATIVA - DIAM. NW - POR DESLOCAMENTO ENTRE FUROS</t>
  </si>
  <si>
    <t>SONDAGEM ROTATIVA - DIAM. NW - POR METRO DE SONDAGEM ROTATIVA</t>
  </si>
  <si>
    <t>SON-NW-015</t>
  </si>
  <si>
    <t>NW</t>
  </si>
  <si>
    <t>SON-NW-020</t>
  </si>
  <si>
    <t>SON-NW-025</t>
  </si>
  <si>
    <t>MOBILIZAÇÃO E DESMOBILIZAÇÃO POR EQUIPAMENTO DE SONDAGEM A</t>
  </si>
  <si>
    <t>SON-SPT-005</t>
  </si>
  <si>
    <t>PERCUSSÃO D = 2 1/2"</t>
  </si>
  <si>
    <t>SONDAGEM A PERCUSSÃO D = 2 1/2" COM MEDIDA DE SPT (FATURAMENTO</t>
  </si>
  <si>
    <t>SON-SPT-010</t>
  </si>
  <si>
    <t>MÍNIMO = 30 M)</t>
  </si>
  <si>
    <t>SON-SPT-015</t>
  </si>
  <si>
    <t>PERCUSSÃO D = 4"</t>
  </si>
  <si>
    <t>SONDAGEM A PERCUSSÃO D = 4" COM MEDIDA DE SPT (FATURAMENTO</t>
  </si>
  <si>
    <t>SON-SPT-020</t>
  </si>
  <si>
    <t>SPDA-001</t>
  </si>
  <si>
    <t>SISTEMA DE PREVENÇÃO CONTRA DESCARGAS ATMOSFÉRICAS</t>
  </si>
  <si>
    <t>SPDA-ABR-005</t>
  </si>
  <si>
    <t>ABRAÇADEIRA TIPO D, CUNHA</t>
  </si>
  <si>
    <t>APARELHO SINALIZADOR DE OBSTÁCULOS COM CÉLULA FOTOELÉTRICA,</t>
  </si>
  <si>
    <t>SPDA-APA-005</t>
  </si>
  <si>
    <t>ATERRAMENTO COMPLETO PARA PÁRA-RAIOS , COM HASTES DE COBRE</t>
  </si>
  <si>
    <t>SPDA-ATE-005</t>
  </si>
  <si>
    <t>COM ALMA DE AÇO TIPO "COPPERWELD"</t>
  </si>
  <si>
    <t>SPDA-BAR-005</t>
  </si>
  <si>
    <t>BARRA CHATA DE ALUMÍNIO 3/4" X 1/4" X 3M</t>
  </si>
  <si>
    <t>CAPTOR DE LATÃO CROMADO, COBRE CROMADO OU AÇO INOXIDÁVEL,</t>
  </si>
  <si>
    <t>TIPO FRANKLIN</t>
  </si>
  <si>
    <t>SPDA-CHA-005</t>
  </si>
  <si>
    <t>CHAPA ESTANHADA 45°</t>
  </si>
  <si>
    <t>SPDA-CHA-010</t>
  </si>
  <si>
    <t>CHAPA DE AÇO ESTANHADA PERFURADA - REFUGO DA CASA DA MOEDA, 2</t>
  </si>
  <si>
    <t>X 1 M2</t>
  </si>
  <si>
    <t>SPDA-CLIP-005</t>
  </si>
  <si>
    <t>CLIPS GALVANIZADO 3/8"</t>
  </si>
  <si>
    <t>SPDA-COM-035</t>
  </si>
  <si>
    <t>CONECTOR COM RABICHO</t>
  </si>
  <si>
    <t>CONECTOR MINI-GAR</t>
  </si>
  <si>
    <t>CAIXA DE EQUALIZAÇÃO DE EMBUTIR COM SAIDAS NAS PARTES SUPERIOR E</t>
  </si>
  <si>
    <t>INFERIOR PARA ELETRODUTO DE 25MM (1"), 20 X 20 X 14 MM, COM NOVE</t>
  </si>
  <si>
    <t>TERMINAIS</t>
  </si>
  <si>
    <t>SPDA-FIT-005</t>
  </si>
  <si>
    <t>FITA METÁLICA ESTANHADA PERFURADA</t>
  </si>
  <si>
    <t>SPDA-FIX-005</t>
  </si>
  <si>
    <t>FIXADOR UNIVERSAL DE SPDA ESTANHADO</t>
  </si>
  <si>
    <t>SPDA-FUZ-050</t>
  </si>
  <si>
    <t>FUZÍVEL DIAZED RETAR. 063A</t>
  </si>
  <si>
    <t>SPDA-MAS-005</t>
  </si>
  <si>
    <t>MASTRO SIMPLES DE FERRO GALVANIZADO PARA PÁRA-RAIOS, ALTURA DE 3</t>
  </si>
  <si>
    <t>M, Ø 40 MM (1 1/2") OU 50 MM (2"), COMPLETO</t>
  </si>
  <si>
    <t>PARAFUSO DE FENDA EM AÇO INOX COM PORCA E ARRUELA DE ¼</t>
  </si>
  <si>
    <t>SPDA-PRE-005</t>
  </si>
  <si>
    <t>PRESILHA PARA CABO DE COBRE SEÇÃO TRANSVERSAL 16 MM2</t>
  </si>
  <si>
    <t>PRESILHA PARA CABO DE COBRE SEÇÃO TRANSVERSAL 35 MM2</t>
  </si>
  <si>
    <t>SPDA-PRF-005</t>
  </si>
  <si>
    <t>PARA-RAIO DE LATAO CROMADO, COBRE CROMADO OU ACO INOXIDAVEL,</t>
  </si>
  <si>
    <t>PROTEÇÃO DA CORDOALHA DO PÁRA-RAIO COM TUBO DE PVC RÍGIDO, Ø</t>
  </si>
  <si>
    <t>SPDA-PRO-005</t>
  </si>
  <si>
    <t>50 MM (2"), COMPRIMENTO 3,00 M</t>
  </si>
  <si>
    <t>SPDA-SOL-005</t>
  </si>
  <si>
    <t>SOLDA EXOTÉRMICA MOLDE SCI-50-3</t>
  </si>
  <si>
    <t>SPDA-SOL-010</t>
  </si>
  <si>
    <t>SOLDA EXOTÉRMICA CARTUCHO N° 90</t>
  </si>
  <si>
    <t>SPDA-SOL-015</t>
  </si>
  <si>
    <t>SOLDA EXOTÉRMICA ALICATE Z-201</t>
  </si>
  <si>
    <t>SPDA-TER-005</t>
  </si>
  <si>
    <t>TERMINAL DE COMPRESSAO</t>
  </si>
  <si>
    <t>SPDA-TER-010</t>
  </si>
  <si>
    <t>TERMINAL AÉREO H = 25 CM, D = 3/8"</t>
  </si>
  <si>
    <t>SPDA-TER-015</t>
  </si>
  <si>
    <t>TERMINAL A COMPRESSAO EM COBRE ESTANHADO PARA CABO 2,5 MM2</t>
  </si>
  <si>
    <t>SPDA-TER-045</t>
  </si>
  <si>
    <t>TERMINAL A COMPRESSAO EM COBRE ESTANHADO PARA CABO 35 MM2</t>
  </si>
  <si>
    <t>SPDA-TER-050</t>
  </si>
  <si>
    <t>TERMINAL A COMPRESSAO EM COBRE ESTANHADO PARA CABO 50 MM2</t>
  </si>
  <si>
    <t>SPDA-VLC-005</t>
  </si>
  <si>
    <t>VLC SLIM CLASSE 1 275V 12,5/60KA</t>
  </si>
  <si>
    <t>TERRAPLENAGEM / TRABALHOS EM TERRA (PARA IMPLANTAÇÃO DE OBRAS DE</t>
  </si>
  <si>
    <t>TER-001</t>
  </si>
  <si>
    <t>EDIFICAÇÃO)</t>
  </si>
  <si>
    <t>TER-API-005</t>
  </si>
  <si>
    <t>APILOAMENTO DO FUNDO DE VALAS COM SOQUETE</t>
  </si>
  <si>
    <t>TER-API-010</t>
  </si>
  <si>
    <t>APILOAMENTO DO FUNDO DE VALAS COM PLACA</t>
  </si>
  <si>
    <t>ATERRO COMPACTADO COM ROLO VIBRATÓRIO SEM GRAU DE</t>
  </si>
  <si>
    <t>TER-ATE-005</t>
  </si>
  <si>
    <t>COMPACTAÇÃO</t>
  </si>
  <si>
    <t>TER-ATE-010</t>
  </si>
  <si>
    <t>ATERRO COMPACTADO COM PLACA VIBRATÓRIA</t>
  </si>
  <si>
    <t>TER-ATE-015</t>
  </si>
  <si>
    <t>ATERRO COMPACTADO MANUAL, COM SOQUETE</t>
  </si>
  <si>
    <t>TER-ATE-020</t>
  </si>
  <si>
    <t>ATERRO COMPACTADO COM ROLO VIBRATÓRIO A 95% DO P.N.</t>
  </si>
  <si>
    <t>COMPACTAÇÃO DE VALAS OU ÁREAS, MANUALMENTE A 95% DO PN, COM</t>
  </si>
  <si>
    <t>TER-COM-005</t>
  </si>
  <si>
    <t>PLACA VIBRATÓRIA</t>
  </si>
  <si>
    <t>CORTE E DESATERRO PARA REGULARIZAÇÃO E ARRASTAMENTO NIVELADO A</t>
  </si>
  <si>
    <t>TER-COR-005</t>
  </si>
  <si>
    <t>CURTA DISTÂNCIA COM LÂMINA</t>
  </si>
  <si>
    <t>ESCORAMENTO DE VALA TIPO CONTÍNUO EMPREGANDO PRANCHAS E</t>
  </si>
  <si>
    <t>TER-ECR-005</t>
  </si>
  <si>
    <t>LONGARINAS DE PEROBA</t>
  </si>
  <si>
    <t>ESCORAMENTO DE VALA TIPO DESCONTÍNUO EMPREGANDO PRANCHAS E</t>
  </si>
  <si>
    <t>TER-ECR-010</t>
  </si>
  <si>
    <t>ESCAVAÇÃO MECÂNICA COM TRATOR, INCLUSIVE TRANSPORTE ATÉ 50 M EM</t>
  </si>
  <si>
    <t>TER-ESC-005</t>
  </si>
  <si>
    <t>MATERIAL DE 1ª CATEGORIA</t>
  </si>
  <si>
    <t>TER-ESC-010</t>
  </si>
  <si>
    <t>MATERIAL DE 2ª CATEGORIA</t>
  </si>
  <si>
    <t>TER-ESC-015</t>
  </si>
  <si>
    <t>ESCAVAÇÃO E CARGA MECANIZADA EM MATERIAL DE 1ª CATEGORIA</t>
  </si>
  <si>
    <t>TER-ESC-020</t>
  </si>
  <si>
    <t>ESCAVAÇÃO E CARGA MECANIZADA EM MATERIAL DE 2ª CATEGORIA</t>
  </si>
  <si>
    <t>ESCAVAÇÃO E CARGA MECANIZADA EM MATERIAL DE 3ª CATEGORIA COM</t>
  </si>
  <si>
    <t>TER-ESC-025</t>
  </si>
  <si>
    <t>UTILIZAÇÃO DE EXPLOSIVOS</t>
  </si>
  <si>
    <t>TER-ESC-030</t>
  </si>
  <si>
    <t>UTILIZAÇÃO DE EQUIPAMENTO A AR COMPRIMIDO</t>
  </si>
  <si>
    <t>TER-ESC-035</t>
  </si>
  <si>
    <t>ESCAVAÇÃO MANUAL DE VALAS H &lt;= 1,50 M</t>
  </si>
  <si>
    <t>TER-ESC-040</t>
  </si>
  <si>
    <t>ESCAVAÇÃO MANUAL DE VALAS 1,50 M &lt; H &lt;= 3,00 M</t>
  </si>
  <si>
    <t>TER-ESC-045</t>
  </si>
  <si>
    <t>ESCAVAÇÃO MANUAL DE VALAS 3,00 M &lt; H &lt;= 5,00 M</t>
  </si>
  <si>
    <t>TER-ESC-050</t>
  </si>
  <si>
    <t>ESCAVAÇÃO MANUAL DE TERRA (DESATERRO MANUAL)</t>
  </si>
  <si>
    <t>TER-ESC-055</t>
  </si>
  <si>
    <t>ESCAVAÇÃO MECÂNICA DE VALAS COM DESCARGA LATERAL H &lt;= 1,50 M</t>
  </si>
  <si>
    <t>ESCAVAÇÃO MECÂNICA DE VALAS COM DESCARGA LATERAL 1,50 M &lt; H &lt;=</t>
  </si>
  <si>
    <t>TER-ESC-060</t>
  </si>
  <si>
    <t>3,00 M</t>
  </si>
  <si>
    <t>ESCAVAÇÃO MECÂNICA DE VALAS COM DESCARGA LATERAL 3,00 M &lt; H &lt;=</t>
  </si>
  <si>
    <t>TER-ESC-065</t>
  </si>
  <si>
    <t>5,00 M</t>
  </si>
  <si>
    <t>TER-ESC-070</t>
  </si>
  <si>
    <t>ESCAVAÇÃO MECÂNICA DE VALAS COM DESCARGA LATERAL H &gt; 5,00 M</t>
  </si>
  <si>
    <t>ESCAVAÇÃO MECÂNICA DE VALAS COM DESCARGA SOBRE CAMINHÃO H</t>
  </si>
  <si>
    <t>TER-ESC-075</t>
  </si>
  <si>
    <t>&lt;= 1,50 M</t>
  </si>
  <si>
    <t>ESCAVAÇÃO MECÂNICA DE VALAS COM DESCARGA SOBRE CAMINHÃO</t>
  </si>
  <si>
    <t>TER-ESC-080</t>
  </si>
  <si>
    <t>1,50 M &lt; H &lt;= 3,00 M</t>
  </si>
  <si>
    <t>TER-ESC-085</t>
  </si>
  <si>
    <t>3,00 M &lt; H &lt;= 5,00 M</t>
  </si>
  <si>
    <t>TER-ESC-090</t>
  </si>
  <si>
    <t>&gt; 5,00 M</t>
  </si>
  <si>
    <t>ESCAVAÇÃO MECÂNICA EM SOLO MOLE COM DESCARGA DIRETA SOBRE</t>
  </si>
  <si>
    <t>TER-ESC-095</t>
  </si>
  <si>
    <t>CAMINHÃO</t>
  </si>
  <si>
    <t>ESCAVAÇÃO E CARGA MECANIZADA DE VALA EM MATERIAL DE 3ª</t>
  </si>
  <si>
    <t>TER-ESC-100</t>
  </si>
  <si>
    <t>CATEGORIA COM UTILIZAÇÃO DE EXPLOSIVO</t>
  </si>
  <si>
    <t>TER-ESC-105</t>
  </si>
  <si>
    <t>CATEGORIA COM UTILIZAÇÃO DE EQUIPAMENTO A AR COMPRIMIDO</t>
  </si>
  <si>
    <t>TER-REA-005</t>
  </si>
  <si>
    <t>REATERRO MANUAL DE VALA</t>
  </si>
  <si>
    <t>TER-REA-010</t>
  </si>
  <si>
    <t>REATERRO COMPACTADO DE VALA COM EQUIPAMENTO PLACA VIBRATÓRIA</t>
  </si>
  <si>
    <t>TER-REG-005</t>
  </si>
  <si>
    <t>REGULARIZAÇÃO E COMPACTAÇÃO DE TERRENO MANUAL, COM SOQUETE</t>
  </si>
  <si>
    <t>TER-REG-010</t>
  </si>
  <si>
    <t>REGULARIZAÇÃO E COMPACTAÇÃO DE TERRENO COM PLACA VIBRATÓRIA</t>
  </si>
  <si>
    <t>TER-REG-015</t>
  </si>
  <si>
    <t>REGULARIZAÇÃO E COMPACTAÇÃO DE TERRENO COM ROLO VIBRATÓRIO</t>
  </si>
  <si>
    <t>TER-TAL-005</t>
  </si>
  <si>
    <t>ESCALONAMENTO DE TALUDE DE ATERRO</t>
  </si>
  <si>
    <t>TRA-001</t>
  </si>
  <si>
    <t>TRANSPORTES (PARA IMPLANTAÇÃO DE OBRAS DE EDIFICAÇÃO)</t>
  </si>
  <si>
    <t>TRA-CAÇ-015</t>
  </si>
  <si>
    <t>TRANSPORTE DE MATERIAL DEMOLIDO EM CAÇAMBA</t>
  </si>
  <si>
    <t>TRANSPORTE DE MATERIAL DEMOLIDO EM CAÇAMBA (MUNICÍPIO: BELO</t>
  </si>
  <si>
    <t>TRA-CAÇ-016</t>
  </si>
  <si>
    <t>HORIZONTE)</t>
  </si>
  <si>
    <t>TRANSPORTE DE MATERIAL DE QUALQUER NATUREZA EM CAMINHÃO DMT &lt;=</t>
  </si>
  <si>
    <t>TRA-CAM-005</t>
  </si>
  <si>
    <t>1 KM (DENTRO DO PERÍMETRO URBANO)</t>
  </si>
  <si>
    <t>TRANSPORTE DE MATERIAL DE QUALQUER NATUREZA EM CAMINHÃO 1 KM &lt;</t>
  </si>
  <si>
    <t>TRA-CAM-010</t>
  </si>
  <si>
    <t>DMT &lt;= 2 KM (DENTRO DO PERÍMETRO URBANO)</t>
  </si>
  <si>
    <t>TRANSPORTE DE MATERIAL DE QUALQUER NATUREZA EM CAMINHÃO 2 KM &lt;</t>
  </si>
  <si>
    <t>TRA-CAM-015</t>
  </si>
  <si>
    <t>M3KM</t>
  </si>
  <si>
    <t>DMT &lt;= 5 KM (DENTRO DO PERÍMETRO URBANO)</t>
  </si>
  <si>
    <t>TRANSPORTE DE MATERIAL DE QUALQUER NATUREZA EM CAMINHÃO DMT &gt; 5</t>
  </si>
  <si>
    <t>TRA-CAM-020</t>
  </si>
  <si>
    <t>KM (DENTRO DO PERÍMETRO URBANO)</t>
  </si>
  <si>
    <t>CARGA DE MATERIAL DE QUALQUER NATUREZA SOBRE CAMINHÃO -</t>
  </si>
  <si>
    <t>TRA-CAR-005</t>
  </si>
  <si>
    <t>MANUAL</t>
  </si>
  <si>
    <t>TRA-CAR-010</t>
  </si>
  <si>
    <t>MECÂNICA</t>
  </si>
  <si>
    <t>TRANSPORTE DE MATERIAL DE QUALQUER NATUREZA CARRINHO DE MÃO</t>
  </si>
  <si>
    <t>TRA-MAO-005</t>
  </si>
  <si>
    <t>DMT &lt;= 50 M</t>
  </si>
  <si>
    <t>TRANSPORTE DE MATERIAL DE QUALQUER NATUREZA CARRINHO DE MÃO 50</t>
  </si>
  <si>
    <t>TRA-MAO-010</t>
  </si>
  <si>
    <t>M &lt; DMT &lt;= 100 M</t>
  </si>
  <si>
    <t>URB-001</t>
  </si>
  <si>
    <t>URBANIZAÇÃO E OBRAS COMPLEMENTARES</t>
  </si>
  <si>
    <t>URB-COR-005</t>
  </si>
  <si>
    <t>CORDÃO DE CONCRETO PRÉ-MOLDADO BOLEADO 10 X 10 CM</t>
  </si>
  <si>
    <t>URB-DRE-005</t>
  </si>
  <si>
    <t>FORNECIMENTO E LANÇAMENTO DE BRITA EM DRENO E PÁTIO</t>
  </si>
  <si>
    <t>URB-DRE-010</t>
  </si>
  <si>
    <t>FORNECIMENTO E LANÇAMENTO DE AREIA EM DRENO E PÁTIO</t>
  </si>
  <si>
    <t>URB-DRE-015</t>
  </si>
  <si>
    <t>FORNECIMENTO E LANÇAMENTO DE CASCALHO EM DRENO E PÁTIO</t>
  </si>
  <si>
    <t>MEIO-FIO DE CONCRETO PRÉ-MOLDADO TIPO A - (12 X 16,7 X 35) CM,</t>
  </si>
  <si>
    <t>INCLUSIVE ESCAVAÇÃO E REATERRO</t>
  </si>
  <si>
    <t>URB-MFC-010</t>
  </si>
  <si>
    <t>MEIO-FIO DE CONCRETO PRÉ-MOLDADO TIPO B - (12 X 18 X 45) CM,</t>
  </si>
  <si>
    <t>URB-MFC-015</t>
  </si>
  <si>
    <t>MEIO-FIO DE CONCRETO FUNDIDO "IN LOCO" 15 X 45 CM</t>
  </si>
  <si>
    <t>URB-MFC-020</t>
  </si>
  <si>
    <t>REMOÇÃO E REASSENTAMENTO DE MEIO-FIO PRÉ-MOLDADO DE CONCRETO</t>
  </si>
  <si>
    <t>COM REAPROVEITAMENTO</t>
  </si>
  <si>
    <t>URB-MFG-005</t>
  </si>
  <si>
    <t>REMOÇÃO E REASSENTAMENTO DE MEIO-FIO DE GNAISSE COM</t>
  </si>
  <si>
    <t>URB-PAS-005</t>
  </si>
  <si>
    <t>PASSEIOS DE CONCRETO E = 8 CM, FCK = 15 MPA PADRÃO PREFEITURA</t>
  </si>
  <si>
    <t>URB-PAS-006</t>
  </si>
  <si>
    <t>PASSEIOS DE CONCRETO E = 6 CM, FCK = 10 MPA, JUNTA SECA</t>
  </si>
  <si>
    <t>URB-PAS-010</t>
  </si>
  <si>
    <t>PASSEIO/PAVIMENTO ECOLÓGICO INTERTRAVADOS E = 6 CM, INCLUSIVE</t>
  </si>
  <si>
    <t>COLCHÃO DE AREIA E = 6 CM</t>
  </si>
  <si>
    <t>URB-PAS-015</t>
  </si>
  <si>
    <t>LANÇAMENTO E ESPALHAMENTO DE SOLO EM ÁREA DE PASSEIO</t>
  </si>
  <si>
    <t>URB-RAM-005</t>
  </si>
  <si>
    <t>RAMPA PARA ACESSO DE DEFICIENTE, EM CONCRETO SIMPLES FCK = 25 MPA,</t>
  </si>
  <si>
    <t>DESEMPENADA, COM PINTURA INDICATIVA, 02 DEMÃOS</t>
  </si>
  <si>
    <t>VID-001</t>
  </si>
  <si>
    <t>VIDROS, ESPELHOS E ACESSÓRIOS</t>
  </si>
  <si>
    <t>VID-ARA-005</t>
  </si>
  <si>
    <t>VIDRO ARAMADO E = 7 MM, COLOCADO</t>
  </si>
  <si>
    <t>VID-ESP-005</t>
  </si>
  <si>
    <t>ESPELHO (60 X 90) CM, E = 4 MM, COLOCADO COM PARAFUSO FINESSON</t>
  </si>
  <si>
    <t>VID-ESP-010</t>
  </si>
  <si>
    <t>ESPELHO COM MOLDURA EM ALUMÍNIO PARA PNE (60 X 90)CM</t>
  </si>
  <si>
    <t>VID-ESP-015</t>
  </si>
  <si>
    <t>ESPELHO (40 X 60) CM, E = 4 MM, COLOCADO COM PARAFUSO FINESSON</t>
  </si>
  <si>
    <t>VID-FAN-005</t>
  </si>
  <si>
    <t>VIDRO COMUM FANTASIA E = 3 MM, MINI-BOREAL, COLOCADO</t>
  </si>
  <si>
    <t>VID-FAN-010</t>
  </si>
  <si>
    <t>VIDRO COMUM FANTASIA E = 3/4 MM, COLOCADO</t>
  </si>
  <si>
    <t>VID-LIS-005</t>
  </si>
  <si>
    <t>VIDRO COMUM LISO INCOLOR, E = 3 MM, COLOCADO</t>
  </si>
  <si>
    <t>VID-LIS-010</t>
  </si>
  <si>
    <t>VIDRO COMUM LISO INCOLOR, E = 4 MM, COLOCADA</t>
  </si>
  <si>
    <t>VID-LIS-015</t>
  </si>
  <si>
    <t>VIDRO COMUM LISO INCOLOR, E = 6 MM, COLOCADA</t>
  </si>
  <si>
    <t>VID-TEM-005</t>
  </si>
  <si>
    <t>VIDRO TEMPERADO, COLOCADO EM CAIXILHO COM OU SEM BAGUETES,</t>
  </si>
  <si>
    <t>COM GAXETA DE NEOPRENE E = 6 MM</t>
  </si>
  <si>
    <t>VID-TEM-010</t>
  </si>
  <si>
    <t>COM GAXETA DE NEOPRENE E = 8 MM</t>
  </si>
  <si>
    <t>COM GAXETA DE NEOPRENE E = 10 MM</t>
  </si>
  <si>
    <t>PLANILHA PROJETOS SETOP - DEZ 2015</t>
  </si>
  <si>
    <t>UNITÁRIO</t>
  </si>
  <si>
    <t>CON-001</t>
  </si>
  <si>
    <r>
      <rPr>
        <b/>
        <sz val="8"/>
        <color indexed="8"/>
        <rFont val="Century"/>
        <family val="1"/>
      </rPr>
      <t xml:space="preserve">CONSULTORIA  </t>
    </r>
  </si>
  <si>
    <t>CON-CON-015</t>
  </si>
  <si>
    <r>
      <rPr>
        <sz val="8"/>
        <color indexed="8"/>
        <rFont val="Century"/>
        <family val="1"/>
      </rPr>
      <t xml:space="preserve">ENGENHEIRO/ARQUITETO CONSULTOR ESPECIAL  </t>
    </r>
  </si>
  <si>
    <r>
      <rPr>
        <sz val="8"/>
        <color indexed="8"/>
        <rFont val="Century"/>
        <family val="1"/>
      </rPr>
      <t xml:space="preserve">H </t>
    </r>
  </si>
  <si>
    <r>
      <rPr>
        <sz val="8"/>
        <color indexed="8"/>
        <rFont val="Century"/>
        <family val="1"/>
      </rPr>
      <t xml:space="preserve">155,58 </t>
    </r>
  </si>
  <si>
    <t>CON-CON-030</t>
  </si>
  <si>
    <r>
      <rPr>
        <sz val="8"/>
        <color indexed="8"/>
        <rFont val="Century"/>
        <family val="1"/>
      </rPr>
      <t xml:space="preserve">ENGENHEIRO/ARQUITETO CONSULTOR  </t>
    </r>
  </si>
  <si>
    <r>
      <rPr>
        <sz val="8"/>
        <color indexed="8"/>
        <rFont val="Century"/>
        <family val="1"/>
      </rPr>
      <t xml:space="preserve">136,14 </t>
    </r>
  </si>
  <si>
    <t>CON-COR-045</t>
  </si>
  <si>
    <r>
      <rPr>
        <sz val="8"/>
        <color indexed="8"/>
        <rFont val="Century"/>
        <family val="1"/>
      </rPr>
      <t xml:space="preserve">ENGENHEIRO/ARQUITETO COORDENADOR  </t>
    </r>
  </si>
  <si>
    <r>
      <rPr>
        <sz val="8"/>
        <color indexed="8"/>
        <rFont val="Century"/>
        <family val="1"/>
      </rPr>
      <t xml:space="preserve">116,68 </t>
    </r>
  </si>
  <si>
    <t>CON-COR-060</t>
  </si>
  <si>
    <r>
      <rPr>
        <sz val="8"/>
        <color indexed="8"/>
        <rFont val="Century"/>
        <family val="1"/>
      </rPr>
      <t xml:space="preserve">ENGENHEIRO/ARQUITETO SENIOR  </t>
    </r>
  </si>
  <si>
    <r>
      <rPr>
        <sz val="8"/>
        <color indexed="8"/>
        <rFont val="Century"/>
        <family val="1"/>
      </rPr>
      <t xml:space="preserve">116,30 </t>
    </r>
  </si>
  <si>
    <t>CON-COR-075</t>
  </si>
  <si>
    <r>
      <rPr>
        <sz val="8"/>
        <color indexed="8"/>
        <rFont val="Century"/>
        <family val="1"/>
      </rPr>
      <t xml:space="preserve">ENGENHEIRO/ARQUITETO INTERMEDIÁRIO  </t>
    </r>
  </si>
  <si>
    <r>
      <rPr>
        <sz val="8"/>
        <color indexed="8"/>
        <rFont val="Century"/>
        <family val="1"/>
      </rPr>
      <t xml:space="preserve">89,47 </t>
    </r>
  </si>
  <si>
    <t>CON-COR-090</t>
  </si>
  <si>
    <r>
      <rPr>
        <sz val="8"/>
        <color indexed="8"/>
        <rFont val="Century"/>
        <family val="1"/>
      </rPr>
      <t xml:space="preserve">ENGENHEIRO/ARQUITETO JÚNIOR  </t>
    </r>
  </si>
  <si>
    <r>
      <rPr>
        <sz val="8"/>
        <color indexed="8"/>
        <rFont val="Century"/>
        <family val="1"/>
      </rPr>
      <t xml:space="preserve">77,79 </t>
    </r>
  </si>
  <si>
    <t>CRI-001</t>
  </si>
  <si>
    <r>
      <rPr>
        <b/>
        <sz val="8"/>
        <color indexed="8"/>
        <rFont val="Century"/>
        <family val="1"/>
      </rPr>
      <t xml:space="preserve">CRITÉRIOS P/ PAGAMENTO DE PRANCHAS DIFERENTE DE A1  </t>
    </r>
  </si>
  <si>
    <t>CRI-PRA-005</t>
  </si>
  <si>
    <r>
      <rPr>
        <sz val="8"/>
        <color indexed="8"/>
        <rFont val="Century"/>
        <family val="1"/>
      </rPr>
      <t xml:space="preserve">CRITÉRIOS P/ PAGAMENTO DE PRANCHAS - A0 </t>
    </r>
  </si>
  <si>
    <r>
      <rPr>
        <sz val="8"/>
        <color indexed="8"/>
        <rFont val="Century"/>
        <family val="1"/>
      </rPr>
      <t xml:space="preserve">% A1 </t>
    </r>
  </si>
  <si>
    <r>
      <rPr>
        <sz val="8"/>
        <color indexed="8"/>
        <rFont val="Century"/>
        <family val="1"/>
      </rPr>
      <t xml:space="preserve">       170,00  </t>
    </r>
  </si>
  <si>
    <t>CRI-PRA-010</t>
  </si>
  <si>
    <r>
      <rPr>
        <sz val="8"/>
        <color indexed="8"/>
        <rFont val="Century"/>
        <family val="1"/>
      </rPr>
      <t xml:space="preserve">CRITÉRIOS P/ PAGAMENTO DE PRANCHAS - A1ALONGADO </t>
    </r>
  </si>
  <si>
    <r>
      <rPr>
        <sz val="8"/>
        <color indexed="8"/>
        <rFont val="Century"/>
        <family val="1"/>
      </rPr>
      <t xml:space="preserve">       130,00  </t>
    </r>
  </si>
  <si>
    <t>CRI-PRA-015</t>
  </si>
  <si>
    <r>
      <rPr>
        <sz val="8"/>
        <color indexed="8"/>
        <rFont val="Century"/>
        <family val="1"/>
      </rPr>
      <t xml:space="preserve">CRITÉRIOS P/ PAGAMENTO DE PRANCHAS - A2 </t>
    </r>
  </si>
  <si>
    <r>
      <rPr>
        <sz val="8"/>
        <color indexed="8"/>
        <rFont val="Century"/>
        <family val="1"/>
      </rPr>
      <t xml:space="preserve">         50,00  </t>
    </r>
  </si>
  <si>
    <t>CRI-PRA-020</t>
  </si>
  <si>
    <r>
      <rPr>
        <sz val="8"/>
        <color indexed="8"/>
        <rFont val="Century"/>
        <family val="1"/>
      </rPr>
      <t xml:space="preserve">CRITÉRIOS P/ PAGAMENTO DE PRANCHAS - A3 </t>
    </r>
  </si>
  <si>
    <r>
      <rPr>
        <sz val="8"/>
        <color indexed="8"/>
        <rFont val="Century"/>
        <family val="1"/>
      </rPr>
      <t xml:space="preserve">         25,00  </t>
    </r>
  </si>
  <si>
    <t>DIA-001</t>
  </si>
  <si>
    <r>
      <rPr>
        <b/>
        <sz val="8"/>
        <color indexed="8"/>
        <rFont val="Century"/>
        <family val="1"/>
      </rPr>
      <t xml:space="preserve">DIÁRIAS  </t>
    </r>
  </si>
  <si>
    <t>DIA-EQU-015</t>
  </si>
  <si>
    <r>
      <rPr>
        <sz val="8"/>
        <color indexed="8"/>
        <rFont val="Century"/>
        <family val="1"/>
      </rPr>
      <t xml:space="preserve">DIÁRIA DE EQUIPE COM PERNOITE  </t>
    </r>
  </si>
  <si>
    <r>
      <rPr>
        <sz val="8"/>
        <color indexed="8"/>
        <rFont val="Century"/>
        <family val="1"/>
      </rPr>
      <t xml:space="preserve">UN </t>
    </r>
  </si>
  <si>
    <r>
      <rPr>
        <sz val="8"/>
        <color indexed="8"/>
        <rFont val="Century"/>
        <family val="1"/>
      </rPr>
      <t xml:space="preserve">155,27 </t>
    </r>
  </si>
  <si>
    <t>DIA-EQU-030</t>
  </si>
  <si>
    <r>
      <rPr>
        <sz val="8"/>
        <color indexed="8"/>
        <rFont val="Century"/>
        <family val="1"/>
      </rPr>
      <t xml:space="preserve">DIÁRIA DE EQUIPE SEM PERNOITE  </t>
    </r>
  </si>
  <si>
    <r>
      <rPr>
        <sz val="8"/>
        <color indexed="8"/>
        <rFont val="Century"/>
        <family val="1"/>
      </rPr>
      <t xml:space="preserve">78,01 </t>
    </r>
  </si>
  <si>
    <t>LEV-001</t>
  </si>
  <si>
    <r>
      <rPr>
        <b/>
        <sz val="8"/>
        <color indexed="8"/>
        <rFont val="Century"/>
        <family val="1"/>
      </rPr>
      <t xml:space="preserve">LEVANTAMENTOS PLANIALTIMÉTRICOS COM ESTAÇÃO TOTAL  </t>
    </r>
  </si>
  <si>
    <t>LEV-PLA-020</t>
  </si>
  <si>
    <r>
      <rPr>
        <sz val="8"/>
        <color indexed="8"/>
        <rFont val="Century"/>
        <family val="1"/>
      </rPr>
      <t xml:space="preserve">LEVANTAMENTO PLANIALTIMÉTRICO E CADASTRAL -TERRENO ATÉ 2.000 M²  </t>
    </r>
  </si>
  <si>
    <r>
      <rPr>
        <sz val="8"/>
        <color indexed="8"/>
        <rFont val="Century"/>
        <family val="1"/>
      </rPr>
      <t xml:space="preserve">970,35 </t>
    </r>
  </si>
  <si>
    <t>LEV-PLA-035</t>
  </si>
  <si>
    <r>
      <rPr>
        <sz val="8"/>
        <color indexed="8"/>
        <rFont val="Century"/>
        <family val="1"/>
      </rPr>
      <t xml:space="preserve">LEVANTAMENTO PLANIALTIMÉTRICO E CADASTRAL -TERRENO DE 2.001 A </t>
    </r>
  </si>
  <si>
    <r>
      <rPr>
        <sz val="8"/>
        <color indexed="8"/>
        <rFont val="Century"/>
        <family val="1"/>
      </rPr>
      <t xml:space="preserve">2.418,55 </t>
    </r>
  </si>
  <si>
    <r>
      <rPr>
        <sz val="8"/>
        <color indexed="8"/>
        <rFont val="Century"/>
        <family val="1"/>
      </rPr>
      <t xml:space="preserve">10.000 M²  </t>
    </r>
  </si>
  <si>
    <t>LEV-PLA-050</t>
  </si>
  <si>
    <r>
      <rPr>
        <sz val="8"/>
        <color indexed="8"/>
        <rFont val="Century"/>
        <family val="1"/>
      </rPr>
      <t xml:space="preserve">LEVANTAMENTO PLANIALTIMÉTRICO E CADASTRAL -TERRENO DE 10.001 A </t>
    </r>
  </si>
  <si>
    <r>
      <rPr>
        <sz val="8"/>
        <color indexed="8"/>
        <rFont val="Century"/>
        <family val="1"/>
      </rPr>
      <t xml:space="preserve">M2 </t>
    </r>
  </si>
  <si>
    <r>
      <rPr>
        <sz val="8"/>
        <color indexed="8"/>
        <rFont val="Century"/>
        <family val="1"/>
      </rPr>
      <t xml:space="preserve">0,28 </t>
    </r>
  </si>
  <si>
    <r>
      <rPr>
        <sz val="8"/>
        <color indexed="8"/>
        <rFont val="Century"/>
        <family val="1"/>
      </rPr>
      <t xml:space="preserve">50.000 M²  </t>
    </r>
  </si>
  <si>
    <t>LEV-PLA-065</t>
  </si>
  <si>
    <r>
      <rPr>
        <sz val="8"/>
        <color indexed="8"/>
        <rFont val="Century"/>
        <family val="1"/>
      </rPr>
      <t xml:space="preserve">LEVANTAMENTO PLANIALTIMÉTRICO E CADASTRAL - TERRENO MAIOR QUE </t>
    </r>
  </si>
  <si>
    <r>
      <rPr>
        <sz val="8"/>
        <color indexed="8"/>
        <rFont val="Century"/>
        <family val="1"/>
      </rPr>
      <t xml:space="preserve">0,21 </t>
    </r>
  </si>
  <si>
    <r>
      <rPr>
        <sz val="8"/>
        <color indexed="8"/>
        <rFont val="Century"/>
        <family val="1"/>
      </rPr>
      <t xml:space="preserve">50.001 M²  </t>
    </r>
  </si>
  <si>
    <t>LEV-PLA-080</t>
  </si>
  <si>
    <r>
      <rPr>
        <sz val="8"/>
        <color indexed="8"/>
        <rFont val="Century"/>
        <family val="1"/>
      </rPr>
      <t xml:space="preserve">DESLOCAMENTO INTERMUNICIPAL  </t>
    </r>
  </si>
  <si>
    <r>
      <rPr>
        <sz val="8"/>
        <color indexed="8"/>
        <rFont val="Century"/>
        <family val="1"/>
      </rPr>
      <t xml:space="preserve">KM </t>
    </r>
  </si>
  <si>
    <r>
      <rPr>
        <sz val="8"/>
        <color indexed="8"/>
        <rFont val="Century"/>
        <family val="1"/>
      </rPr>
      <t xml:space="preserve">0,91 </t>
    </r>
  </si>
  <si>
    <t>PLAN-001</t>
  </si>
  <si>
    <r>
      <rPr>
        <b/>
        <sz val="8"/>
        <color indexed="8"/>
        <rFont val="Century"/>
        <family val="1"/>
      </rPr>
      <t xml:space="preserve">PLANILHA PARA PROJETOS  </t>
    </r>
  </si>
  <si>
    <t>PLAN-PRO-185</t>
  </si>
  <si>
    <r>
      <rPr>
        <sz val="8"/>
        <color indexed="8"/>
        <rFont val="Century"/>
        <family val="1"/>
      </rPr>
      <t xml:space="preserve">PLANILHA ORÇAMENTÁRIA PARA PROJETOS DE IMPLANTAÇÃO DE </t>
    </r>
  </si>
  <si>
    <r>
      <rPr>
        <sz val="8"/>
        <color indexed="8"/>
        <rFont val="Century"/>
        <family val="1"/>
      </rPr>
      <t xml:space="preserve">0,36 </t>
    </r>
  </si>
  <si>
    <r>
      <rPr>
        <sz val="8"/>
        <color indexed="8"/>
        <rFont val="Century"/>
        <family val="1"/>
      </rPr>
      <t xml:space="preserve">EDIFICAÇÃO ÁREA ATÉ 6.000 m²  </t>
    </r>
  </si>
  <si>
    <t>PLAN-PRO-190</t>
  </si>
  <si>
    <r>
      <rPr>
        <sz val="8"/>
        <color indexed="8"/>
        <rFont val="Century"/>
        <family val="1"/>
      </rPr>
      <t xml:space="preserve">0,31 </t>
    </r>
  </si>
  <si>
    <r>
      <rPr>
        <sz val="8"/>
        <color indexed="8"/>
        <rFont val="Century"/>
        <family val="1"/>
      </rPr>
      <t xml:space="preserve">EDIFICAÇÃO - ÁREA DE 6.001 M2 ATÉ 7.000 M2 </t>
    </r>
  </si>
  <si>
    <t>PLAN-PRO-195</t>
  </si>
  <si>
    <r>
      <rPr>
        <sz val="8"/>
        <color indexed="8"/>
        <rFont val="Century"/>
        <family val="1"/>
      </rPr>
      <t xml:space="preserve">0,27 </t>
    </r>
  </si>
  <si>
    <r>
      <rPr>
        <sz val="8"/>
        <color indexed="8"/>
        <rFont val="Century"/>
        <family val="1"/>
      </rPr>
      <t xml:space="preserve">EDIFICAÇÃO - ÁREA DE 7.001 M2 ATÉ 9.000 M2 </t>
    </r>
  </si>
  <si>
    <t>PLAN-PRO-200</t>
  </si>
  <si>
    <r>
      <rPr>
        <sz val="8"/>
        <color indexed="8"/>
        <rFont val="Century"/>
        <family val="1"/>
      </rPr>
      <t xml:space="preserve">0,22 </t>
    </r>
  </si>
  <si>
    <r>
      <rPr>
        <sz val="8"/>
        <color indexed="8"/>
        <rFont val="Century"/>
        <family val="1"/>
      </rPr>
      <t xml:space="preserve">EDIFICAÇÃO - ÁREA DE 9.001 M2 ATÉ 11.000 M2 </t>
    </r>
  </si>
  <si>
    <t>PLAN-PRO-205</t>
  </si>
  <si>
    <r>
      <rPr>
        <sz val="8"/>
        <color indexed="8"/>
        <rFont val="Century"/>
        <family val="1"/>
      </rPr>
      <t xml:space="preserve">0,18 </t>
    </r>
  </si>
  <si>
    <r>
      <rPr>
        <sz val="8"/>
        <color indexed="8"/>
        <rFont val="Century"/>
        <family val="1"/>
      </rPr>
      <t xml:space="preserve">EDIFICAÇÃO - ÁREA DE 11.001 M2 ATÉ 13.000 M2 </t>
    </r>
  </si>
  <si>
    <t>PLAN-PRO-210</t>
  </si>
  <si>
    <r>
      <rPr>
        <sz val="8"/>
        <color indexed="8"/>
        <rFont val="Century"/>
        <family val="1"/>
      </rPr>
      <t xml:space="preserve">0,13 </t>
    </r>
  </si>
  <si>
    <r>
      <rPr>
        <sz val="8"/>
        <color indexed="8"/>
        <rFont val="Century"/>
        <family val="1"/>
      </rPr>
      <t xml:space="preserve">EDIFICAÇÃO - ÁREA DE 13.001 M2 ATÉ 16.000 M2 </t>
    </r>
  </si>
  <si>
    <t>PLAN-PRO-215</t>
  </si>
  <si>
    <r>
      <rPr>
        <sz val="8"/>
        <color indexed="8"/>
        <rFont val="Century"/>
        <family val="1"/>
      </rPr>
      <t xml:space="preserve">0,09 </t>
    </r>
  </si>
  <si>
    <r>
      <rPr>
        <sz val="8"/>
        <color indexed="8"/>
        <rFont val="Century"/>
        <family val="1"/>
      </rPr>
      <t xml:space="preserve">EDIFICAÇÃO - ÁREA ACIMA DE 16.000 M2 </t>
    </r>
  </si>
  <si>
    <t>PLAN-PRO-220</t>
  </si>
  <si>
    <r>
      <rPr>
        <sz val="8"/>
        <color indexed="8"/>
        <rFont val="Century"/>
        <family val="1"/>
      </rPr>
      <t xml:space="preserve">PLANILHA ORÇAMENTÁRIA PARA CONSTRUÇÕES NOVAS - AREA ATÉ 1.000 </t>
    </r>
  </si>
  <si>
    <r>
      <rPr>
        <sz val="8"/>
        <color indexed="8"/>
        <rFont val="Century"/>
        <family val="1"/>
      </rPr>
      <t xml:space="preserve">3,09 </t>
    </r>
  </si>
  <si>
    <t>PLAN-PRO-225</t>
  </si>
  <si>
    <r>
      <rPr>
        <sz val="8"/>
        <color indexed="8"/>
        <rFont val="Century"/>
        <family val="1"/>
      </rPr>
      <t xml:space="preserve">PLANILHA ORÇAMENTÁRIA PARA CONSTRUÇÕES NOVAS - AREA DE 1.001 M2 </t>
    </r>
  </si>
  <si>
    <r>
      <rPr>
        <sz val="8"/>
        <color indexed="8"/>
        <rFont val="Century"/>
        <family val="1"/>
      </rPr>
      <t xml:space="preserve">2,68 </t>
    </r>
  </si>
  <si>
    <r>
      <rPr>
        <sz val="8"/>
        <color indexed="8"/>
        <rFont val="Century"/>
        <family val="1"/>
      </rPr>
      <t xml:space="preserve">A 2.000 M2 </t>
    </r>
  </si>
  <si>
    <t>PLAN-PRO-230</t>
  </si>
  <si>
    <r>
      <rPr>
        <sz val="8"/>
        <color indexed="8"/>
        <rFont val="Century"/>
        <family val="1"/>
      </rPr>
      <t xml:space="preserve">PLANILHA ORÇAMENTÁRIA PARA CONSTRUÇÕES NOVAS - AREA DE 2.001 M2 </t>
    </r>
  </si>
  <si>
    <r>
      <rPr>
        <sz val="8"/>
        <color indexed="8"/>
        <rFont val="Century"/>
        <family val="1"/>
      </rPr>
      <t xml:space="preserve">2,33 </t>
    </r>
  </si>
  <si>
    <r>
      <rPr>
        <sz val="8"/>
        <color indexed="8"/>
        <rFont val="Century"/>
        <family val="1"/>
      </rPr>
      <t xml:space="preserve">A 4.000 M2 </t>
    </r>
  </si>
  <si>
    <t>PLAN-PRO-235</t>
  </si>
  <si>
    <r>
      <rPr>
        <sz val="8"/>
        <color indexed="8"/>
        <rFont val="Century"/>
        <family val="1"/>
      </rPr>
      <t xml:space="preserve">PLANILHA ORÇAMENTÁRIA PARA CONSTRUÇÕES NOVAS - AREA DE 4.001 M2 </t>
    </r>
  </si>
  <si>
    <r>
      <rPr>
        <sz val="8"/>
        <color indexed="8"/>
        <rFont val="Century"/>
        <family val="1"/>
      </rPr>
      <t xml:space="preserve">1,92 </t>
    </r>
  </si>
  <si>
    <r>
      <rPr>
        <sz val="8"/>
        <color indexed="8"/>
        <rFont val="Century"/>
        <family val="1"/>
      </rPr>
      <t xml:space="preserve">A 6.000 M2 </t>
    </r>
  </si>
  <si>
    <t>PLAN-PRO-240</t>
  </si>
  <si>
    <r>
      <rPr>
        <sz val="8"/>
        <color indexed="8"/>
        <rFont val="Century"/>
        <family val="1"/>
      </rPr>
      <t xml:space="preserve">PLANILHA ORÇAMENTÁRIA PARA CONSTRUÇÕES NOVAS - AREA DE 6.001 M2 </t>
    </r>
  </si>
  <si>
    <r>
      <rPr>
        <sz val="8"/>
        <color indexed="8"/>
        <rFont val="Century"/>
        <family val="1"/>
      </rPr>
      <t xml:space="preserve">1,52 </t>
    </r>
  </si>
  <si>
    <r>
      <rPr>
        <sz val="8"/>
        <color indexed="8"/>
        <rFont val="Century"/>
        <family val="1"/>
      </rPr>
      <t xml:space="preserve">A 8.000 M2 </t>
    </r>
  </si>
  <si>
    <t>PLAN-PRO-245</t>
  </si>
  <si>
    <r>
      <rPr>
        <sz val="8"/>
        <color indexed="8"/>
        <rFont val="Century"/>
        <family val="1"/>
      </rPr>
      <t xml:space="preserve">PLANILHA ORÇAMENTÁRIA PARA CONSTRUÇÕES NOVAS - AREA DE 8.001 M2 </t>
    </r>
  </si>
  <si>
    <r>
      <rPr>
        <sz val="8"/>
        <color indexed="8"/>
        <rFont val="Century"/>
        <family val="1"/>
      </rPr>
      <t xml:space="preserve">1,16 </t>
    </r>
  </si>
  <si>
    <r>
      <rPr>
        <sz val="8"/>
        <color indexed="8"/>
        <rFont val="Century"/>
        <family val="1"/>
      </rPr>
      <t xml:space="preserve">A 10.000 M2 </t>
    </r>
  </si>
  <si>
    <t>PLAN-PRO-250</t>
  </si>
  <si>
    <r>
      <rPr>
        <sz val="8"/>
        <color indexed="8"/>
        <rFont val="Century"/>
        <family val="1"/>
      </rPr>
      <t xml:space="preserve">PLANILHA ORÇAMENTÁRIA PARA CONSTRUÇÕES NOVAS - AREA ACIMA DE </t>
    </r>
  </si>
  <si>
    <r>
      <rPr>
        <sz val="8"/>
        <color indexed="8"/>
        <rFont val="Century"/>
        <family val="1"/>
      </rPr>
      <t xml:space="preserve">0,76 </t>
    </r>
  </si>
  <si>
    <r>
      <rPr>
        <sz val="8"/>
        <color indexed="8"/>
        <rFont val="Century"/>
        <family val="1"/>
      </rPr>
      <t xml:space="preserve">10.000 M2 </t>
    </r>
  </si>
  <si>
    <t>PLAN-PRO-255</t>
  </si>
  <si>
    <r>
      <rPr>
        <sz val="8"/>
        <color indexed="8"/>
        <rFont val="Century"/>
        <family val="1"/>
      </rPr>
      <t xml:space="preserve">PLANILHA ORÇAMENTÁRIA PARA REFORMA E/OU AMPLIAÇÃO DE </t>
    </r>
  </si>
  <si>
    <r>
      <rPr>
        <sz val="8"/>
        <color indexed="8"/>
        <rFont val="Century"/>
        <family val="1"/>
      </rPr>
      <t xml:space="preserve">2,55 </t>
    </r>
  </si>
  <si>
    <r>
      <rPr>
        <sz val="8"/>
        <color indexed="8"/>
        <rFont val="Century"/>
        <family val="1"/>
      </rPr>
      <t xml:space="preserve">EDIFICAÇÕES EXISTENTES- AREA ATÉ 1.000 M2 </t>
    </r>
  </si>
  <si>
    <t>PLAN-PRO-260</t>
  </si>
  <si>
    <r>
      <rPr>
        <sz val="8"/>
        <color indexed="8"/>
        <rFont val="Century"/>
        <family val="1"/>
      </rPr>
      <t xml:space="preserve">2,24 </t>
    </r>
  </si>
  <si>
    <r>
      <rPr>
        <sz val="8"/>
        <color indexed="8"/>
        <rFont val="Century"/>
        <family val="1"/>
      </rPr>
      <t xml:space="preserve">EDIFICAÇÕES EXISTENTES - AREA DE 1.001 M2 A 2.000 M2 </t>
    </r>
  </si>
  <si>
    <t>PLAN-PRO-265</t>
  </si>
  <si>
    <r>
      <rPr>
        <sz val="8"/>
        <color indexed="8"/>
        <rFont val="Century"/>
        <family val="1"/>
      </rPr>
      <t xml:space="preserve">1,88 </t>
    </r>
  </si>
  <si>
    <r>
      <rPr>
        <sz val="8"/>
        <color indexed="8"/>
        <rFont val="Century"/>
        <family val="1"/>
      </rPr>
      <t xml:space="preserve">EDIFICAÇÕES EXISTENTES - AREA DE 2.001 M2 A 4.000 M2 </t>
    </r>
  </si>
  <si>
    <t>PLAN-PRO-270</t>
  </si>
  <si>
    <r>
      <rPr>
        <sz val="8"/>
        <color indexed="8"/>
        <rFont val="Century"/>
        <family val="1"/>
      </rPr>
      <t xml:space="preserve">1,57 </t>
    </r>
  </si>
  <si>
    <r>
      <rPr>
        <sz val="8"/>
        <color indexed="8"/>
        <rFont val="Century"/>
        <family val="1"/>
      </rPr>
      <t xml:space="preserve">EDIFICAÇÕES EXISTENTES - AREA DE 4.001 M2 A 6.000 M2 </t>
    </r>
  </si>
  <si>
    <t>PLAN-PRO-275</t>
  </si>
  <si>
    <r>
      <rPr>
        <sz val="8"/>
        <color indexed="8"/>
        <rFont val="Century"/>
        <family val="1"/>
      </rPr>
      <t xml:space="preserve">1,25 </t>
    </r>
  </si>
  <si>
    <r>
      <rPr>
        <sz val="8"/>
        <color indexed="8"/>
        <rFont val="Century"/>
        <family val="1"/>
      </rPr>
      <t xml:space="preserve">EDIFICAÇÕES EXISTENTES - AREA DE 6.001 M2 A 8.000 M2 </t>
    </r>
  </si>
  <si>
    <t>PLAN-PRO-280</t>
  </si>
  <si>
    <r>
      <rPr>
        <sz val="8"/>
        <color indexed="8"/>
        <rFont val="Century"/>
        <family val="1"/>
      </rPr>
      <t xml:space="preserve">0,94 </t>
    </r>
  </si>
  <si>
    <r>
      <rPr>
        <sz val="8"/>
        <color indexed="8"/>
        <rFont val="Century"/>
        <family val="1"/>
      </rPr>
      <t xml:space="preserve">EDIFICAÇÕES EXISTENTES - AREA DE 8.001 M2 A 10.000 M2 </t>
    </r>
  </si>
  <si>
    <t>PLAN-PRO-285</t>
  </si>
  <si>
    <r>
      <rPr>
        <sz val="8"/>
        <color indexed="8"/>
        <rFont val="Century"/>
        <family val="1"/>
      </rPr>
      <t xml:space="preserve">0,63 </t>
    </r>
  </si>
  <si>
    <r>
      <rPr>
        <sz val="8"/>
        <color indexed="8"/>
        <rFont val="Century"/>
        <family val="1"/>
      </rPr>
      <t xml:space="preserve">EDIFICAÇÕES EXISTENTES - AREA ACIMA DE 10.000 M2 </t>
    </r>
  </si>
  <si>
    <t>PLAN-PRO-290</t>
  </si>
  <si>
    <r>
      <rPr>
        <sz val="8"/>
        <color indexed="8"/>
        <rFont val="Century"/>
        <family val="1"/>
      </rPr>
      <t xml:space="preserve">3,80 </t>
    </r>
  </si>
  <si>
    <r>
      <rPr>
        <sz val="8"/>
        <color indexed="8"/>
        <rFont val="Century"/>
        <family val="1"/>
      </rPr>
      <t xml:space="preserve">PATRIMÔNIOS HISTÓRICOS - AREA ATÉ 1.000 M2 </t>
    </r>
  </si>
  <si>
    <t>PLAN-PRO-295</t>
  </si>
  <si>
    <r>
      <rPr>
        <sz val="8"/>
        <color indexed="8"/>
        <rFont val="Century"/>
        <family val="1"/>
      </rPr>
      <t xml:space="preserve">3,31 </t>
    </r>
  </si>
  <si>
    <r>
      <rPr>
        <sz val="8"/>
        <color indexed="8"/>
        <rFont val="Century"/>
        <family val="1"/>
      </rPr>
      <t xml:space="preserve">PATRIMÔNIOS HISTÓRICOS - AREA DE 1.001 M2 A 2.000 M2 </t>
    </r>
  </si>
  <si>
    <t>PLAN-PRO-300</t>
  </si>
  <si>
    <r>
      <rPr>
        <sz val="8"/>
        <color indexed="8"/>
        <rFont val="Century"/>
        <family val="1"/>
      </rPr>
      <t xml:space="preserve">2,86 </t>
    </r>
  </si>
  <si>
    <r>
      <rPr>
        <sz val="8"/>
        <color indexed="8"/>
        <rFont val="Century"/>
        <family val="1"/>
      </rPr>
      <t xml:space="preserve">PATRIMÔNIOS HISTÓRICOS - AREA DE 2.001 M2 A 4.000 M2 </t>
    </r>
  </si>
  <si>
    <t>PLAN-PRO-305</t>
  </si>
  <si>
    <r>
      <rPr>
        <sz val="8"/>
        <color indexed="8"/>
        <rFont val="Century"/>
        <family val="1"/>
      </rPr>
      <t xml:space="preserve">2,37 </t>
    </r>
  </si>
  <si>
    <t>PLAN-PRO-310</t>
  </si>
  <si>
    <r>
      <rPr>
        <sz val="8"/>
        <color indexed="8"/>
        <rFont val="Century"/>
        <family val="1"/>
      </rPr>
      <t xml:space="preserve">PATRIMÔNIOS HISTÓRICOS - AREA DE 6.001 M2 A 8.000 M2 </t>
    </r>
  </si>
  <si>
    <t>PLAN-PRO-315</t>
  </si>
  <si>
    <r>
      <rPr>
        <sz val="8"/>
        <color indexed="8"/>
        <rFont val="Century"/>
        <family val="1"/>
      </rPr>
      <t xml:space="preserve">1,43 </t>
    </r>
  </si>
  <si>
    <r>
      <rPr>
        <sz val="8"/>
        <color indexed="8"/>
        <rFont val="Century"/>
        <family val="1"/>
      </rPr>
      <t xml:space="preserve">PATRIMÔNIOS HISTÓRICOS - AREA DE 8.001 M2 A 10.000 M2 </t>
    </r>
  </si>
  <si>
    <t>PLAN-PRO-320</t>
  </si>
  <si>
    <r>
      <rPr>
        <sz val="8"/>
        <color indexed="8"/>
        <rFont val="Century"/>
        <family val="1"/>
      </rPr>
      <t xml:space="preserve">PATRIMÔNIOS HISTÓRICOS - AREA ACIMA DE 10.000 M2 </t>
    </r>
  </si>
  <si>
    <t>PLAN-PRO-325</t>
  </si>
  <si>
    <r>
      <rPr>
        <sz val="8"/>
        <color indexed="8"/>
        <rFont val="Century"/>
        <family val="1"/>
      </rPr>
      <t xml:space="preserve">PLANILHA ORÇAMENTÁRIA PARA OBRAS DE INFRAESTRUTURA </t>
    </r>
  </si>
  <si>
    <r>
      <rPr>
        <b/>
        <sz val="8"/>
        <color indexed="8"/>
        <rFont val="Century"/>
        <family val="1"/>
      </rPr>
      <t xml:space="preserve">PROJ-001 </t>
    </r>
  </si>
  <si>
    <r>
      <rPr>
        <b/>
        <sz val="8"/>
        <color indexed="8"/>
        <rFont val="Century"/>
        <family val="1"/>
      </rPr>
      <t xml:space="preserve">PROJETOS DE EDIFICAÇÕES  </t>
    </r>
  </si>
  <si>
    <t>PROJ-ANT-015</t>
  </si>
  <si>
    <r>
      <rPr>
        <sz val="8"/>
        <color indexed="8"/>
        <rFont val="Century"/>
        <family val="1"/>
      </rPr>
      <t xml:space="preserve">ANTEPROJETO DE EDIFICAÇÃO - AREA &lt;= 600 m²  </t>
    </r>
  </si>
  <si>
    <r>
      <rPr>
        <sz val="8"/>
        <color indexed="8"/>
        <rFont val="Century"/>
        <family val="1"/>
      </rPr>
      <t xml:space="preserve">2.406,61 </t>
    </r>
  </si>
  <si>
    <r>
      <rPr>
        <sz val="8"/>
        <color indexed="8"/>
        <rFont val="Century"/>
        <family val="1"/>
      </rPr>
      <t xml:space="preserve">PROJ-ANT-030 </t>
    </r>
  </si>
  <si>
    <r>
      <rPr>
        <sz val="8"/>
        <color indexed="8"/>
        <rFont val="Century"/>
        <family val="1"/>
      </rPr>
      <t xml:space="preserve">ANTEPROJETO DE EDIFICAÇÃO - 600 m² &lt; AREA &lt;= 1.500 m²  </t>
    </r>
  </si>
  <si>
    <r>
      <rPr>
        <sz val="8"/>
        <color indexed="8"/>
        <rFont val="Century"/>
        <family val="1"/>
      </rPr>
      <t xml:space="preserve">4.766,40 </t>
    </r>
  </si>
  <si>
    <t>PROJ-ANT-045</t>
  </si>
  <si>
    <r>
      <rPr>
        <sz val="8"/>
        <color indexed="8"/>
        <rFont val="Century"/>
        <family val="1"/>
      </rPr>
      <t xml:space="preserve">ANTEPROJETO DE EDIFICAÇÃO - 1.500 m² &lt; AREA &lt;= 3.000 m²  </t>
    </r>
  </si>
  <si>
    <r>
      <rPr>
        <sz val="8"/>
        <color indexed="8"/>
        <rFont val="Century"/>
        <family val="1"/>
      </rPr>
      <t xml:space="preserve">7.149,45 </t>
    </r>
  </si>
  <si>
    <r>
      <rPr>
        <sz val="8"/>
        <color indexed="8"/>
        <rFont val="Century"/>
        <family val="1"/>
      </rPr>
      <t xml:space="preserve">PROJ-ANT-060 </t>
    </r>
  </si>
  <si>
    <r>
      <rPr>
        <sz val="8"/>
        <color indexed="8"/>
        <rFont val="Century"/>
        <family val="1"/>
      </rPr>
      <t xml:space="preserve">ANTEPROJETO DE EDIFICAÇÃO - ÁREA &gt; 3.000 m²  </t>
    </r>
  </si>
  <si>
    <r>
      <rPr>
        <sz val="8"/>
        <color indexed="8"/>
        <rFont val="Century"/>
        <family val="1"/>
      </rPr>
      <t xml:space="preserve">8.529,26 </t>
    </r>
  </si>
  <si>
    <t>PROJ-ANT-075</t>
  </si>
  <si>
    <r>
      <rPr>
        <sz val="8"/>
        <color indexed="8"/>
        <rFont val="Century"/>
        <family val="1"/>
      </rPr>
      <t xml:space="preserve">ANTEPROJETO DE IMPLANTAÇÃO DE EDIFICAÇÃO PADRÃO COM ÁREA DE </t>
    </r>
  </si>
  <si>
    <r>
      <rPr>
        <sz val="8"/>
        <color indexed="8"/>
        <rFont val="Century"/>
        <family val="1"/>
      </rPr>
      <t xml:space="preserve">1.551,29 </t>
    </r>
  </si>
  <si>
    <r>
      <rPr>
        <sz val="8"/>
        <color indexed="8"/>
        <rFont val="Century"/>
        <family val="1"/>
      </rPr>
      <t xml:space="preserve">PROJEÇÃO &lt; = 600 m²  </t>
    </r>
  </si>
  <si>
    <t>PROJ-ANT-090</t>
  </si>
  <si>
    <r>
      <rPr>
        <sz val="8"/>
        <color indexed="8"/>
        <rFont val="Century"/>
        <family val="1"/>
      </rPr>
      <t xml:space="preserve">ANTEPROJETO DE IMPLANTAÇÃO DE EDIFICAÇÃO PADRÃO COM 600 m² &lt; </t>
    </r>
  </si>
  <si>
    <r>
      <rPr>
        <sz val="8"/>
        <color indexed="8"/>
        <rFont val="Century"/>
        <family val="1"/>
      </rPr>
      <t xml:space="preserve">2.437,62 </t>
    </r>
  </si>
  <si>
    <r>
      <rPr>
        <sz val="8"/>
        <color indexed="8"/>
        <rFont val="Century"/>
        <family val="1"/>
      </rPr>
      <t xml:space="preserve">ÁREA DE PROJEÇÃO = 1.500 m²  </t>
    </r>
  </si>
  <si>
    <t>PROJ-ANT-105</t>
  </si>
  <si>
    <r>
      <rPr>
        <sz val="8"/>
        <color indexed="8"/>
        <rFont val="Century"/>
        <family val="1"/>
      </rPr>
      <t xml:space="preserve">ANTEPROJETO DE IMPLANTAÇÃO DE EDIFICAÇÃO PADRÃO COM 1.500 &lt; </t>
    </r>
  </si>
  <si>
    <r>
      <rPr>
        <sz val="8"/>
        <color indexed="8"/>
        <rFont val="Century"/>
        <family val="1"/>
      </rPr>
      <t xml:space="preserve">4.772,22 </t>
    </r>
  </si>
  <si>
    <r>
      <rPr>
        <sz val="8"/>
        <color indexed="8"/>
        <rFont val="Century"/>
        <family val="1"/>
      </rPr>
      <t xml:space="preserve">ÁREA DE PROJEÇÃO &lt;= 3.000 m² </t>
    </r>
  </si>
  <si>
    <t>PROJ-ANT-120</t>
  </si>
  <si>
    <r>
      <rPr>
        <sz val="8"/>
        <color indexed="8"/>
        <rFont val="Century"/>
        <family val="1"/>
      </rPr>
      <t xml:space="preserve">6.834,07 </t>
    </r>
  </si>
  <si>
    <r>
      <rPr>
        <sz val="8"/>
        <color indexed="8"/>
        <rFont val="Century"/>
        <family val="1"/>
      </rPr>
      <t xml:space="preserve">PROJEÇÃO &gt; 3.000 m²  </t>
    </r>
  </si>
  <si>
    <t>PROJ-EXE-015</t>
  </si>
  <si>
    <r>
      <rPr>
        <sz val="8"/>
        <color indexed="8"/>
        <rFont val="Century"/>
        <family val="1"/>
      </rPr>
      <t xml:space="preserve">PROJETO EXECUTIVO DE ARQUITETURA  </t>
    </r>
  </si>
  <si>
    <r>
      <rPr>
        <sz val="8"/>
        <color indexed="8"/>
        <rFont val="Century"/>
        <family val="1"/>
      </rPr>
      <t xml:space="preserve">PR A1 </t>
    </r>
  </si>
  <si>
    <r>
      <rPr>
        <sz val="8"/>
        <color indexed="8"/>
        <rFont val="Century"/>
        <family val="1"/>
      </rPr>
      <t xml:space="preserve">1.125,44 </t>
    </r>
  </si>
  <si>
    <r>
      <rPr>
        <sz val="8"/>
        <color indexed="8"/>
        <rFont val="Century"/>
        <family val="1"/>
      </rPr>
      <t xml:space="preserve">PROJ-EXE-030 </t>
    </r>
  </si>
  <si>
    <r>
      <rPr>
        <sz val="8"/>
        <color indexed="8"/>
        <rFont val="Century"/>
        <family val="1"/>
      </rPr>
      <t xml:space="preserve">DESENVOLVIMENTO E DETALHAMENTO DE PROJETO ARQUITETÔNICO  </t>
    </r>
  </si>
  <si>
    <r>
      <rPr>
        <sz val="8"/>
        <color indexed="8"/>
        <rFont val="Century"/>
        <family val="1"/>
      </rPr>
      <t xml:space="preserve">440,26 </t>
    </r>
  </si>
  <si>
    <t>PROJ-EXE-045</t>
  </si>
  <si>
    <r>
      <rPr>
        <sz val="8"/>
        <color indexed="8"/>
        <rFont val="Century"/>
        <family val="1"/>
      </rPr>
      <t xml:space="preserve">PROJETO EXECUTIVO DE TERRAPLENAGEM - PLANTA  </t>
    </r>
  </si>
  <si>
    <r>
      <rPr>
        <sz val="8"/>
        <color indexed="8"/>
        <rFont val="Century"/>
        <family val="1"/>
      </rPr>
      <t xml:space="preserve">676,21 </t>
    </r>
  </si>
  <si>
    <t>PROJ-EXE-060</t>
  </si>
  <si>
    <r>
      <rPr>
        <sz val="8"/>
        <color indexed="8"/>
        <rFont val="Century"/>
        <family val="1"/>
      </rPr>
      <t xml:space="preserve">PROJETO EXECUTIVO DE TERRAPLENAGEM - SEÇÕES  </t>
    </r>
  </si>
  <si>
    <r>
      <rPr>
        <sz val="8"/>
        <color indexed="8"/>
        <rFont val="Century"/>
        <family val="1"/>
      </rPr>
      <t xml:space="preserve">346,93 </t>
    </r>
  </si>
  <si>
    <t>PROJ-EXE-075</t>
  </si>
  <si>
    <r>
      <rPr>
        <sz val="8"/>
        <color indexed="8"/>
        <rFont val="Century"/>
        <family val="1"/>
      </rPr>
      <t xml:space="preserve">PROJETO EXECUTIVO DE DRENAGEM PLUVIAL  </t>
    </r>
  </si>
  <si>
    <r>
      <rPr>
        <sz val="8"/>
        <color indexed="8"/>
        <rFont val="Century"/>
        <family val="1"/>
      </rPr>
      <t xml:space="preserve">771,88 </t>
    </r>
  </si>
  <si>
    <t>PROJ-EXE-090</t>
  </si>
  <si>
    <r>
      <rPr>
        <sz val="8"/>
        <color indexed="8"/>
        <rFont val="Century"/>
        <family val="1"/>
      </rPr>
      <t xml:space="preserve">PROJETO EXECUTIVO DE ESTRUTURA DE CONCRETO  </t>
    </r>
  </si>
  <si>
    <r>
      <rPr>
        <sz val="8"/>
        <color indexed="8"/>
        <rFont val="Century"/>
        <family val="1"/>
      </rPr>
      <t xml:space="preserve">947,01 </t>
    </r>
  </si>
  <si>
    <t>PROJ-EXE-095</t>
  </si>
  <si>
    <r>
      <rPr>
        <sz val="8"/>
        <color indexed="8"/>
        <rFont val="Century"/>
        <family val="1"/>
      </rPr>
      <t xml:space="preserve">PROJETO EXECUTIVO DE ESTRUTURA METÁLICA  </t>
    </r>
  </si>
  <si>
    <r>
      <rPr>
        <sz val="8"/>
        <color indexed="8"/>
        <rFont val="Century"/>
        <family val="1"/>
      </rPr>
      <t xml:space="preserve">1.392,22 </t>
    </r>
  </si>
  <si>
    <t>PROJ-EXE-120</t>
  </si>
  <si>
    <r>
      <rPr>
        <sz val="8"/>
        <color indexed="8"/>
        <rFont val="Century"/>
        <family val="1"/>
      </rPr>
      <t xml:space="preserve">PROJETO EXECUTIVO DE AR CONDICIONADO / VENTILAÇÃO / </t>
    </r>
  </si>
  <si>
    <r>
      <rPr>
        <sz val="8"/>
        <color indexed="8"/>
        <rFont val="Century"/>
        <family val="1"/>
      </rPr>
      <t xml:space="preserve">1.043,32 </t>
    </r>
  </si>
  <si>
    <r>
      <rPr>
        <sz val="8"/>
        <color indexed="8"/>
        <rFont val="Century"/>
        <family val="1"/>
      </rPr>
      <t xml:space="preserve">CLIMATIZAÇÃO  </t>
    </r>
  </si>
  <si>
    <t>PROJ-EXE-135</t>
  </si>
  <si>
    <r>
      <rPr>
        <sz val="8"/>
        <color indexed="8"/>
        <rFont val="Century"/>
        <family val="1"/>
      </rPr>
      <t xml:space="preserve">PROJETO EXECUTIVO DE INSTALAÇÕES HIDRO SANITÁRIAS  </t>
    </r>
  </si>
  <si>
    <r>
      <rPr>
        <sz val="8"/>
        <color indexed="8"/>
        <rFont val="Century"/>
        <family val="1"/>
      </rPr>
      <t xml:space="preserve">998,57 </t>
    </r>
  </si>
  <si>
    <t>PROJ-EXE-150</t>
  </si>
  <si>
    <r>
      <rPr>
        <sz val="8"/>
        <color indexed="8"/>
        <rFont val="Century"/>
        <family val="1"/>
      </rPr>
      <t xml:space="preserve">PROJETO EXECUTIVO DE INSTALAÇÕES ELÉTRICAS  </t>
    </r>
  </si>
  <si>
    <r>
      <rPr>
        <sz val="8"/>
        <color indexed="8"/>
        <rFont val="Century"/>
        <family val="1"/>
      </rPr>
      <t xml:space="preserve">1.070,15 </t>
    </r>
  </si>
  <si>
    <t>PROJ-EXE-165</t>
  </si>
  <si>
    <r>
      <rPr>
        <sz val="8"/>
        <color indexed="8"/>
        <rFont val="Century"/>
        <family val="1"/>
      </rPr>
      <t xml:space="preserve">PROJETO EXECUTIVO DE CABEAMENTO ESTRUTURADO  </t>
    </r>
  </si>
  <si>
    <r>
      <rPr>
        <sz val="8"/>
        <color indexed="8"/>
        <rFont val="Century"/>
        <family val="1"/>
      </rPr>
      <t xml:space="preserve">1.150,39 </t>
    </r>
  </si>
  <si>
    <t>PROJ-EXE-180</t>
  </si>
  <si>
    <r>
      <rPr>
        <sz val="8"/>
        <color indexed="8"/>
        <rFont val="Century"/>
        <family val="1"/>
      </rPr>
      <t xml:space="preserve">PROJETO EXECUTIVO DE INFRAESTRUTURA DE CABEAMENTO ESTRUTURADO / </t>
    </r>
  </si>
  <si>
    <r>
      <rPr>
        <sz val="8"/>
        <color indexed="8"/>
        <rFont val="Century"/>
        <family val="1"/>
      </rPr>
      <t xml:space="preserve">576,90 </t>
    </r>
  </si>
  <si>
    <r>
      <rPr>
        <sz val="8"/>
        <color indexed="8"/>
        <rFont val="Century"/>
        <family val="1"/>
      </rPr>
      <t xml:space="preserve">CFTV / ALARME / SEGURANÇA / SONORIZAÇÃO  </t>
    </r>
  </si>
  <si>
    <t>PROJ-EXE-195</t>
  </si>
  <si>
    <r>
      <rPr>
        <sz val="8"/>
        <color indexed="8"/>
        <rFont val="Century"/>
        <family val="1"/>
      </rPr>
      <t xml:space="preserve">PROJETO EXECUTIVO DE SPDA  </t>
    </r>
  </si>
  <si>
    <r>
      <rPr>
        <sz val="8"/>
        <color indexed="8"/>
        <rFont val="Century"/>
        <family val="1"/>
      </rPr>
      <t xml:space="preserve">792,51 </t>
    </r>
  </si>
  <si>
    <t>PROJ-EXE-210</t>
  </si>
  <si>
    <r>
      <rPr>
        <sz val="8"/>
        <color indexed="8"/>
        <rFont val="Century"/>
        <family val="1"/>
      </rPr>
      <t xml:space="preserve">PROJETO EXECUTIVO DE PREVENÇÃO E COMBATE A INCÊNDIO  </t>
    </r>
  </si>
  <si>
    <r>
      <rPr>
        <sz val="8"/>
        <color indexed="8"/>
        <rFont val="Century"/>
        <family val="1"/>
      </rPr>
      <t xml:space="preserve">869,79 </t>
    </r>
  </si>
  <si>
    <t>PROJ-EXE-225</t>
  </si>
  <si>
    <r>
      <rPr>
        <sz val="8"/>
        <color indexed="8"/>
        <rFont val="Century"/>
        <family val="1"/>
      </rPr>
      <t xml:space="preserve">PROJETO EXECUTIVO DE PROGRAMAÇÃO VISUAL  </t>
    </r>
  </si>
  <si>
    <r>
      <rPr>
        <sz val="8"/>
        <color indexed="8"/>
        <rFont val="Century"/>
        <family val="1"/>
      </rPr>
      <t xml:space="preserve">765,46 </t>
    </r>
  </si>
  <si>
    <r>
      <rPr>
        <sz val="8"/>
        <color indexed="8"/>
        <rFont val="Century"/>
        <family val="1"/>
      </rPr>
      <t xml:space="preserve">DESENHO E CÓPIA DE PROJETOS  </t>
    </r>
  </si>
  <si>
    <r>
      <rPr>
        <sz val="8"/>
        <color indexed="8"/>
        <rFont val="Century"/>
        <family val="1"/>
      </rPr>
      <t xml:space="preserve">254,88 </t>
    </r>
  </si>
  <si>
    <t>PROJ-EXE-255</t>
  </si>
  <si>
    <r>
      <rPr>
        <sz val="8"/>
        <color indexed="8"/>
        <rFont val="Century"/>
        <family val="1"/>
      </rPr>
      <t xml:space="preserve">PROJETO DE LAYOUT  </t>
    </r>
  </si>
  <si>
    <r>
      <rPr>
        <sz val="8"/>
        <color indexed="8"/>
        <rFont val="Century"/>
        <family val="1"/>
      </rPr>
      <t xml:space="preserve">590,43 </t>
    </r>
  </si>
  <si>
    <t>PROJ-EXE-270</t>
  </si>
  <si>
    <r>
      <rPr>
        <sz val="8"/>
        <color indexed="8"/>
        <rFont val="Century"/>
        <family val="1"/>
      </rPr>
      <t xml:space="preserve">PROJETO EXECUTIVO DE SONORIZAÇÃO/ALARME/CFTV  </t>
    </r>
  </si>
  <si>
    <t>PROJ-EXE-285</t>
  </si>
  <si>
    <r>
      <rPr>
        <sz val="8"/>
        <color indexed="8"/>
        <rFont val="Century"/>
        <family val="1"/>
      </rPr>
      <t xml:space="preserve">PROJETO EXECUTIVO LUMINOTÉCNICO  </t>
    </r>
  </si>
  <si>
    <r>
      <rPr>
        <sz val="8"/>
        <color indexed="8"/>
        <rFont val="Century"/>
        <family val="1"/>
      </rPr>
      <t xml:space="preserve">442,78 </t>
    </r>
  </si>
  <si>
    <t>PROJ-EXE-300</t>
  </si>
  <si>
    <r>
      <rPr>
        <sz val="8"/>
        <color indexed="8"/>
        <rFont val="Century"/>
        <family val="1"/>
      </rPr>
      <t xml:space="preserve">PROJETO EXECUTIVO DE ENGRADAMENTO METÁLICO  </t>
    </r>
  </si>
  <si>
    <t>PROJ-EXE-315</t>
  </si>
  <si>
    <r>
      <rPr>
        <sz val="8"/>
        <color indexed="8"/>
        <rFont val="Century"/>
        <family val="1"/>
      </rPr>
      <t xml:space="preserve">PROJETO EXECUTIVO DE IRRIGAÇÃO  </t>
    </r>
  </si>
  <si>
    <r>
      <rPr>
        <sz val="8"/>
        <color indexed="8"/>
        <rFont val="Century"/>
        <family val="1"/>
      </rPr>
      <t xml:space="preserve">980,68 </t>
    </r>
  </si>
  <si>
    <t>PROJ-EXE-330</t>
  </si>
  <si>
    <r>
      <rPr>
        <sz val="8"/>
        <color indexed="8"/>
        <rFont val="Century"/>
        <family val="1"/>
      </rPr>
      <t xml:space="preserve">PROJETO EXECUTIVO DE IMPERMEABILIZAÇÃO  </t>
    </r>
  </si>
  <si>
    <r>
      <rPr>
        <sz val="8"/>
        <color indexed="8"/>
        <rFont val="Century"/>
        <family val="1"/>
      </rPr>
      <t xml:space="preserve">1.025,72 </t>
    </r>
  </si>
  <si>
    <t>PROJ-EXE-345</t>
  </si>
  <si>
    <r>
      <rPr>
        <sz val="8"/>
        <color indexed="8"/>
        <rFont val="Century"/>
        <family val="1"/>
      </rPr>
      <t xml:space="preserve">PROJETO EXECUTIVO DE PAISAGISMO  </t>
    </r>
  </si>
  <si>
    <r>
      <rPr>
        <sz val="8"/>
        <color indexed="8"/>
        <rFont val="Century"/>
        <family val="1"/>
      </rPr>
      <t xml:space="preserve">1.033,99 </t>
    </r>
  </si>
  <si>
    <t>PROJ-EXE-360</t>
  </si>
  <si>
    <r>
      <rPr>
        <sz val="8"/>
        <color indexed="8"/>
        <rFont val="Century"/>
        <family val="1"/>
      </rPr>
      <t xml:space="preserve">PROJETO EXECUTIVO DE ACÚSTICA  </t>
    </r>
  </si>
  <si>
    <t>PROJ-EXE-375</t>
  </si>
  <si>
    <r>
      <rPr>
        <sz val="8"/>
        <color indexed="8"/>
        <rFont val="Century"/>
        <family val="1"/>
      </rPr>
      <t xml:space="preserve">PROJETO EXECUTIVO DE AQUECIMENTO SOLAR E REDE DE ÁGUA QUENTE  </t>
    </r>
  </si>
  <si>
    <t>PROJ-EXE-390</t>
  </si>
  <si>
    <r>
      <rPr>
        <sz val="8"/>
        <color indexed="8"/>
        <rFont val="Century"/>
        <family val="1"/>
      </rPr>
      <t xml:space="preserve">PROJETO EXECUTIVO DE INSTALAÇÕES FLUIDO MECÂNICAS  </t>
    </r>
  </si>
  <si>
    <r>
      <rPr>
        <sz val="8"/>
        <color indexed="8"/>
        <rFont val="Century"/>
        <family val="1"/>
      </rPr>
      <t xml:space="preserve">936,25 </t>
    </r>
  </si>
  <si>
    <t>PROJ-EXE-405</t>
  </si>
  <si>
    <r>
      <rPr>
        <sz val="8"/>
        <color indexed="8"/>
        <rFont val="Century"/>
        <family val="1"/>
      </rPr>
      <t xml:space="preserve">PROJETO EXECUTIVO DE GASES MEDICINAIS  </t>
    </r>
  </si>
  <si>
    <t>PROJ-EXE-420</t>
  </si>
  <si>
    <r>
      <rPr>
        <sz val="8"/>
        <color indexed="8"/>
        <rFont val="Century"/>
        <family val="1"/>
      </rPr>
      <t xml:space="preserve">PROJETO EXECUTIVO DE GLP  </t>
    </r>
  </si>
  <si>
    <t>PROJ-EXE-435</t>
  </si>
  <si>
    <r>
      <rPr>
        <sz val="8"/>
        <color indexed="8"/>
        <rFont val="Century"/>
        <family val="1"/>
      </rPr>
      <t xml:space="preserve">DESENVOLVIMENTO E DETALHAMENTO DE PROJETOS COMPLEMENTARES  </t>
    </r>
  </si>
  <si>
    <r>
      <rPr>
        <sz val="8"/>
        <color indexed="8"/>
        <rFont val="Century"/>
        <family val="1"/>
      </rPr>
      <t xml:space="preserve">395,44 </t>
    </r>
  </si>
  <si>
    <t>PROJ-EXE-450</t>
  </si>
  <si>
    <r>
      <rPr>
        <sz val="8"/>
        <color indexed="8"/>
        <rFont val="Century"/>
        <family val="1"/>
      </rPr>
      <t xml:space="preserve">APROVAÇÃO DE PROJETO NA PREFEITURA (&gt; CAPITAL)  </t>
    </r>
  </si>
  <si>
    <r>
      <rPr>
        <sz val="8"/>
        <color indexed="8"/>
        <rFont val="Century"/>
        <family val="1"/>
      </rPr>
      <t xml:space="preserve">2.272,21 </t>
    </r>
  </si>
  <si>
    <t>PROJ-EXE-465</t>
  </si>
  <si>
    <r>
      <rPr>
        <sz val="8"/>
        <color indexed="8"/>
        <rFont val="Century"/>
        <family val="1"/>
      </rPr>
      <t xml:space="preserve">APROVAÇÃO DE PROJETO NO CORPO DE BOMBEIROS (&gt; INTERIOR)  </t>
    </r>
  </si>
  <si>
    <t>PROJ-EXE-495</t>
  </si>
  <si>
    <r>
      <rPr>
        <sz val="8"/>
        <color indexed="8"/>
        <rFont val="Century"/>
        <family val="1"/>
      </rPr>
      <t xml:space="preserve">PERSPECTIVA COLORIDA 50 X 70  </t>
    </r>
  </si>
  <si>
    <r>
      <rPr>
        <sz val="8"/>
        <color indexed="8"/>
        <rFont val="Century"/>
        <family val="1"/>
      </rPr>
      <t xml:space="preserve">1.042,40 </t>
    </r>
  </si>
  <si>
    <t>PROJ-EXE-510</t>
  </si>
  <si>
    <r>
      <rPr>
        <sz val="8"/>
        <color indexed="8"/>
        <rFont val="Century"/>
        <family val="1"/>
      </rPr>
      <t xml:space="preserve">VISTA TRATADA COLORIDA 50 X 70  </t>
    </r>
  </si>
  <si>
    <r>
      <rPr>
        <sz val="8"/>
        <color indexed="8"/>
        <rFont val="Century"/>
        <family val="1"/>
      </rPr>
      <t xml:space="preserve">596,55 </t>
    </r>
  </si>
  <si>
    <t>PROJ-EXE-525</t>
  </si>
  <si>
    <r>
      <rPr>
        <sz val="8"/>
        <color indexed="8"/>
        <rFont val="Century"/>
        <family val="1"/>
      </rPr>
      <t xml:space="preserve">PLANTA HUMANIZADA COLORIDA 50 X 70  </t>
    </r>
  </si>
  <si>
    <t>PROJ-EXE-540</t>
  </si>
  <si>
    <r>
      <rPr>
        <sz val="8"/>
        <color indexed="8"/>
        <rFont val="Century"/>
        <family val="1"/>
      </rPr>
      <t xml:space="preserve">DESENHO DE CADASTRO DE CONSTRUÇÕES EXISTENTES  </t>
    </r>
  </si>
  <si>
    <r>
      <rPr>
        <sz val="8"/>
        <color indexed="8"/>
        <rFont val="Century"/>
        <family val="1"/>
      </rPr>
      <t xml:space="preserve">349,10 </t>
    </r>
  </si>
  <si>
    <t>PROJ-EXE-545</t>
  </si>
  <si>
    <r>
      <rPr>
        <sz val="8"/>
        <color indexed="8"/>
        <rFont val="Century"/>
        <family val="1"/>
      </rPr>
      <t xml:space="preserve">COMPATIBILIZAÇÃO DE PROJETOS COM ÁREA ATÉ 10.000 M2 </t>
    </r>
  </si>
  <si>
    <r>
      <rPr>
        <sz val="8"/>
        <color indexed="8"/>
        <rFont val="Century"/>
        <family val="1"/>
      </rPr>
      <t xml:space="preserve">1,77 </t>
    </r>
  </si>
  <si>
    <t>PROJ-EXE-550</t>
  </si>
  <si>
    <r>
      <rPr>
        <sz val="8"/>
        <color indexed="8"/>
        <rFont val="Century"/>
        <family val="1"/>
      </rPr>
      <t xml:space="preserve">COMPATIBILIZAÇÃO DE PROJETOS COM ÁREA DE 10.001 M2 ATÉ 20.000 M2 </t>
    </r>
  </si>
  <si>
    <r>
      <rPr>
        <sz val="8"/>
        <color indexed="8"/>
        <rFont val="Century"/>
        <family val="1"/>
      </rPr>
      <t xml:space="preserve">1,56 </t>
    </r>
  </si>
  <si>
    <t>PROJ-EXE-560</t>
  </si>
  <si>
    <r>
      <rPr>
        <sz val="8"/>
        <color indexed="8"/>
        <rFont val="Century"/>
        <family val="1"/>
      </rPr>
      <t xml:space="preserve">COMPATIBILIZAÇÃO DE PROJETOS COM ÁREA DE 20.001 M2 ATÉ 40.000 M2 </t>
    </r>
  </si>
  <si>
    <r>
      <rPr>
        <sz val="8"/>
        <color indexed="8"/>
        <rFont val="Century"/>
        <family val="1"/>
      </rPr>
      <t xml:space="preserve">1,34 </t>
    </r>
  </si>
  <si>
    <t>PROJ-EXE-565</t>
  </si>
  <si>
    <r>
      <rPr>
        <sz val="8"/>
        <color indexed="8"/>
        <rFont val="Century"/>
        <family val="1"/>
      </rPr>
      <t xml:space="preserve">COMPATIBILIZAÇÃO DE PROJETOS COM ÁREA DE 40.001 M2 ATÉ 60.000 M2 </t>
    </r>
  </si>
  <si>
    <r>
      <rPr>
        <sz val="8"/>
        <color indexed="8"/>
        <rFont val="Century"/>
        <family val="1"/>
      </rPr>
      <t xml:space="preserve">1,13 </t>
    </r>
  </si>
  <si>
    <t>PROJ-EXE-570</t>
  </si>
  <si>
    <r>
      <rPr>
        <sz val="8"/>
        <color indexed="8"/>
        <rFont val="Century"/>
        <family val="1"/>
      </rPr>
      <t xml:space="preserve">COMPATIBILIZAÇÃO DE PROJETOS COM ÁREA DE 60.001 M2 ATÉ 80.000 M2 </t>
    </r>
  </si>
  <si>
    <r>
      <rPr>
        <sz val="8"/>
        <color indexed="8"/>
        <rFont val="Century"/>
        <family val="1"/>
      </rPr>
      <t xml:space="preserve">0,92 </t>
    </r>
  </si>
  <si>
    <t>PROJ-EXE-575</t>
  </si>
  <si>
    <r>
      <rPr>
        <sz val="8"/>
        <color indexed="8"/>
        <rFont val="Century"/>
        <family val="1"/>
      </rPr>
      <t xml:space="preserve">COMPATIBILIZAÇÃO DE PROJETOS COM ÁREA DE 80.001 M2 ATÉ 1000.000 M2 </t>
    </r>
  </si>
  <si>
    <r>
      <rPr>
        <sz val="8"/>
        <color indexed="8"/>
        <rFont val="Century"/>
        <family val="1"/>
      </rPr>
      <t xml:space="preserve">0,70 </t>
    </r>
  </si>
  <si>
    <t>PROJ-EXE-580</t>
  </si>
  <si>
    <r>
      <rPr>
        <sz val="8"/>
        <color indexed="8"/>
        <rFont val="Century"/>
        <family val="1"/>
      </rPr>
      <t xml:space="preserve">COMPATIBILIZAÇÃO DE PROJETOS COM ACIMA DE 1000.000 M2 </t>
    </r>
  </si>
  <si>
    <r>
      <rPr>
        <sz val="8"/>
        <color indexed="8"/>
        <rFont val="Century"/>
        <family val="1"/>
      </rPr>
      <t xml:space="preserve">0,48 </t>
    </r>
  </si>
  <si>
    <t>PROJ-EXE-585</t>
  </si>
  <si>
    <r>
      <rPr>
        <sz val="8"/>
        <color indexed="8"/>
        <rFont val="Century"/>
        <family val="1"/>
      </rPr>
      <t xml:space="preserve">COORDENAÇÃO DE PROJETOS </t>
    </r>
  </si>
  <si>
    <r>
      <rPr>
        <sz val="8"/>
        <color indexed="8"/>
        <rFont val="Century"/>
        <family val="1"/>
      </rPr>
      <t xml:space="preserve">% </t>
    </r>
  </si>
  <si>
    <r>
      <rPr>
        <sz val="8"/>
        <color indexed="8"/>
        <rFont val="Century"/>
        <family val="1"/>
      </rPr>
      <t xml:space="preserve">6,00 </t>
    </r>
  </si>
  <si>
    <t>SPT-001</t>
  </si>
  <si>
    <r>
      <rPr>
        <b/>
        <sz val="8"/>
        <color indexed="8"/>
        <rFont val="Century"/>
        <family val="1"/>
      </rPr>
      <t xml:space="preserve">SONDAGENS A PERCUSSÃO D = 2 1/2", INCLUSIVE RELATÓRIO  </t>
    </r>
  </si>
  <si>
    <t>SPT-DES-015</t>
  </si>
  <si>
    <r>
      <rPr>
        <sz val="8"/>
        <color indexed="8"/>
        <rFont val="Century"/>
        <family val="1"/>
      </rPr>
      <t xml:space="preserve">DESLOCAMENTO PARA SONDAGENS  </t>
    </r>
  </si>
  <si>
    <r>
      <rPr>
        <sz val="8"/>
        <color indexed="8"/>
        <rFont val="Century"/>
        <family val="1"/>
      </rPr>
      <t xml:space="preserve">1,51 </t>
    </r>
  </si>
  <si>
    <t>SPT-MOB-015</t>
  </si>
  <si>
    <r>
      <rPr>
        <sz val="8"/>
        <color indexed="8"/>
        <rFont val="Century"/>
        <family val="1"/>
      </rPr>
      <t xml:space="preserve">MOBILIZAÇÃO E INSTALAÇÃO  </t>
    </r>
  </si>
  <si>
    <r>
      <rPr>
        <sz val="8"/>
        <color indexed="8"/>
        <rFont val="Century"/>
        <family val="1"/>
      </rPr>
      <t xml:space="preserve">696,81 </t>
    </r>
  </si>
  <si>
    <t>SPT-SON-015</t>
  </si>
  <si>
    <r>
      <rPr>
        <sz val="8"/>
        <color indexed="8"/>
        <rFont val="Century"/>
        <family val="1"/>
      </rPr>
      <t xml:space="preserve">SONDAGEM A PERCUSSÃO  </t>
    </r>
  </si>
  <si>
    <r>
      <rPr>
        <sz val="8"/>
        <color indexed="8"/>
        <rFont val="Century"/>
        <family val="1"/>
      </rPr>
      <t xml:space="preserve">M </t>
    </r>
  </si>
  <si>
    <r>
      <rPr>
        <sz val="8"/>
        <color indexed="8"/>
        <rFont val="Century"/>
        <family val="1"/>
      </rPr>
      <t xml:space="preserve">68,17 </t>
    </r>
  </si>
  <si>
    <t>VIS-001</t>
  </si>
  <si>
    <r>
      <rPr>
        <b/>
        <sz val="8"/>
        <color indexed="8"/>
        <rFont val="Century"/>
        <family val="1"/>
      </rPr>
      <t xml:space="preserve">VISTORIAS E CADASTROS  </t>
    </r>
  </si>
  <si>
    <t>VIS-CAD-015</t>
  </si>
  <si>
    <r>
      <rPr>
        <sz val="8"/>
        <color indexed="8"/>
        <rFont val="Century"/>
        <family val="1"/>
      </rPr>
      <t xml:space="preserve">TÉCNICO DE NÍVEL SUPERIOR  </t>
    </r>
  </si>
  <si>
    <r>
      <rPr>
        <sz val="8"/>
        <color indexed="8"/>
        <rFont val="Century"/>
        <family val="1"/>
      </rPr>
      <t xml:space="preserve">HH </t>
    </r>
  </si>
  <si>
    <t>VIS-CAD-030</t>
  </si>
  <si>
    <r>
      <rPr>
        <sz val="8"/>
        <color indexed="8"/>
        <rFont val="Century"/>
        <family val="1"/>
      </rPr>
      <t xml:space="preserve">TÉCNICO DE NÍVEL MÉDIO  </t>
    </r>
  </si>
  <si>
    <r>
      <rPr>
        <sz val="8"/>
        <color indexed="8"/>
        <rFont val="Century"/>
        <family val="1"/>
      </rPr>
      <t xml:space="preserve">27,05 </t>
    </r>
  </si>
  <si>
    <t>VIS-CAD-045</t>
  </si>
  <si>
    <t>VIS-CAD-060</t>
  </si>
  <si>
    <r>
      <rPr>
        <sz val="8"/>
        <color indexed="8"/>
        <rFont val="Century"/>
        <family val="1"/>
      </rPr>
      <t xml:space="preserve">DIÁRIA COM PERNOITE  </t>
    </r>
  </si>
  <si>
    <r>
      <rPr>
        <sz val="8"/>
        <color indexed="8"/>
        <rFont val="Century"/>
        <family val="1"/>
      </rPr>
      <t xml:space="preserve">136,33 </t>
    </r>
  </si>
  <si>
    <t>VIS-CAD-075</t>
  </si>
  <si>
    <r>
      <rPr>
        <sz val="8"/>
        <color indexed="8"/>
        <rFont val="Century"/>
        <family val="1"/>
      </rPr>
      <t xml:space="preserve">DIÁRIA SEM PERNOITE  </t>
    </r>
  </si>
  <si>
    <t>REL-OO1</t>
  </si>
  <si>
    <r>
      <rPr>
        <b/>
        <sz val="8"/>
        <color indexed="8"/>
        <rFont val="Century"/>
        <family val="1"/>
      </rPr>
      <t xml:space="preserve">RELATÓRIOS TÉCNICOS  </t>
    </r>
  </si>
  <si>
    <t xml:space="preserve">ESPECIFICAÇÃO DOS MATERIAIS COM MEMORIAL DESCRITIVO DE CADA </t>
  </si>
  <si>
    <t>REL-TEC-005</t>
  </si>
  <si>
    <r>
      <rPr>
        <sz val="8"/>
        <color indexed="8"/>
        <rFont val="Century"/>
        <family val="1"/>
      </rPr>
      <t xml:space="preserve">AMBIENTE E EQUIPAMENTOS PARA PROJETOS DE IMPLANTAÇÃO DE </t>
    </r>
  </si>
  <si>
    <t xml:space="preserve">EDIFICAÇÃO ÁREA ATÉ 6.000 m²  </t>
  </si>
  <si>
    <r>
      <rPr>
        <sz val="8"/>
        <color indexed="8"/>
        <rFont val="Century"/>
        <family val="1"/>
      </rPr>
      <t xml:space="preserve">ESPECIFICAÇÃO DOS MATERIAIS COM MEMORIAL DESCRITIVO DE CADA </t>
    </r>
  </si>
  <si>
    <t>REL-TEC-010</t>
  </si>
  <si>
    <r>
      <rPr>
        <sz val="8"/>
        <color indexed="8"/>
        <rFont val="Century"/>
        <family val="1"/>
      </rPr>
      <t xml:space="preserve">0,16 </t>
    </r>
  </si>
  <si>
    <t>REL-TEC-015</t>
  </si>
  <si>
    <r>
      <rPr>
        <sz val="8"/>
        <color indexed="8"/>
        <rFont val="Century"/>
        <family val="1"/>
      </rPr>
      <t xml:space="preserve">0,14 </t>
    </r>
  </si>
  <si>
    <t>REL-TEC-020</t>
  </si>
  <si>
    <r>
      <rPr>
        <sz val="8"/>
        <color indexed="8"/>
        <rFont val="Century"/>
        <family val="1"/>
      </rPr>
      <t xml:space="preserve">0,12 </t>
    </r>
  </si>
  <si>
    <t>REL-TEC-025</t>
  </si>
  <si>
    <r>
      <rPr>
        <sz val="8"/>
        <color indexed="8"/>
        <rFont val="Century"/>
        <family val="1"/>
      </rPr>
      <t xml:space="preserve">0,10 </t>
    </r>
  </si>
  <si>
    <t>REL-TEC-030</t>
  </si>
  <si>
    <t>REL-TEC-035</t>
  </si>
  <si>
    <r>
      <rPr>
        <sz val="8"/>
        <color indexed="8"/>
        <rFont val="Century"/>
        <family val="1"/>
      </rPr>
      <t xml:space="preserve">0,06 </t>
    </r>
  </si>
  <si>
    <t>REL-TEC-040</t>
  </si>
  <si>
    <r>
      <rPr>
        <sz val="8"/>
        <color indexed="8"/>
        <rFont val="Century"/>
        <family val="1"/>
      </rPr>
      <t xml:space="preserve">AMBIENTE E EQUIPAMENTOS PARA CONSTRUÇÕES NOVAS - AREA ATÉ 1.000 </t>
    </r>
  </si>
  <si>
    <r>
      <rPr>
        <sz val="8"/>
        <color indexed="8"/>
        <rFont val="Century"/>
        <family val="1"/>
      </rPr>
      <t xml:space="preserve">1,65 </t>
    </r>
  </si>
  <si>
    <t>REL-TEC-045</t>
  </si>
  <si>
    <r>
      <rPr>
        <sz val="8"/>
        <color indexed="8"/>
        <rFont val="Century"/>
        <family val="1"/>
      </rPr>
      <t xml:space="preserve">AMBIENTE E EQUIPAMENTOS PARA CONSTRUÇÕES NOVAS - AREA DE 1.001 </t>
    </r>
  </si>
  <si>
    <r>
      <rPr>
        <sz val="8"/>
        <color indexed="8"/>
        <rFont val="Century"/>
        <family val="1"/>
      </rPr>
      <t xml:space="preserve">1,44 </t>
    </r>
  </si>
  <si>
    <r>
      <rPr>
        <sz val="8"/>
        <color indexed="8"/>
        <rFont val="Century"/>
        <family val="1"/>
      </rPr>
      <t xml:space="preserve">M2 A 2.000 M2 </t>
    </r>
  </si>
  <si>
    <t>REL-TEC-050</t>
  </si>
  <si>
    <r>
      <rPr>
        <sz val="8"/>
        <color indexed="8"/>
        <rFont val="Century"/>
        <family val="1"/>
      </rPr>
      <t xml:space="preserve">AMBIENTE E EQUIPAMENTOS PARA CONSTRUÇÕES NOVAS - AREA DE 2.001 </t>
    </r>
  </si>
  <si>
    <r>
      <rPr>
        <sz val="8"/>
        <color indexed="8"/>
        <rFont val="Century"/>
        <family val="1"/>
      </rPr>
      <t xml:space="preserve">1,24 </t>
    </r>
  </si>
  <si>
    <r>
      <rPr>
        <sz val="8"/>
        <color indexed="8"/>
        <rFont val="Century"/>
        <family val="1"/>
      </rPr>
      <t xml:space="preserve">M2 A 4.000 M2 </t>
    </r>
  </si>
  <si>
    <t>REL-TEC-055</t>
  </si>
  <si>
    <r>
      <rPr>
        <sz val="8"/>
        <color indexed="8"/>
        <rFont val="Century"/>
        <family val="1"/>
      </rPr>
      <t xml:space="preserve">AMBIENTE E EQUIPAMENTOS PARA CONSTRUÇÕES NOVAS - AREA DE 4.001 </t>
    </r>
  </si>
  <si>
    <r>
      <rPr>
        <sz val="8"/>
        <color indexed="8"/>
        <rFont val="Century"/>
        <family val="1"/>
      </rPr>
      <t xml:space="preserve">1,03 </t>
    </r>
  </si>
  <si>
    <r>
      <rPr>
        <sz val="8"/>
        <color indexed="8"/>
        <rFont val="Century"/>
        <family val="1"/>
      </rPr>
      <t xml:space="preserve">M2 A 6.000 M2 </t>
    </r>
  </si>
  <si>
    <t>REL-TEC-060</t>
  </si>
  <si>
    <r>
      <rPr>
        <sz val="8"/>
        <color indexed="8"/>
        <rFont val="Century"/>
        <family val="1"/>
      </rPr>
      <t xml:space="preserve">AMBIENTE E EQUIPAMENTOS PARA CONSTRUÇÕES NOVAS - AREA DE 6.001 </t>
    </r>
  </si>
  <si>
    <r>
      <rPr>
        <sz val="8"/>
        <color indexed="8"/>
        <rFont val="Century"/>
        <family val="1"/>
      </rPr>
      <t xml:space="preserve">0,83 </t>
    </r>
  </si>
  <si>
    <r>
      <rPr>
        <sz val="8"/>
        <color indexed="8"/>
        <rFont val="Century"/>
        <family val="1"/>
      </rPr>
      <t xml:space="preserve">M2 A 8.000 M2 </t>
    </r>
  </si>
  <si>
    <t>REL-TEC-065</t>
  </si>
  <si>
    <r>
      <rPr>
        <sz val="8"/>
        <color indexed="8"/>
        <rFont val="Century"/>
        <family val="1"/>
      </rPr>
      <t xml:space="preserve">AMBIENTE E EQUIPAMENTOS PARA CONSTRUÇÕES NOVAS - AREA DE 8.001 </t>
    </r>
  </si>
  <si>
    <r>
      <rPr>
        <sz val="8"/>
        <color indexed="8"/>
        <rFont val="Century"/>
        <family val="1"/>
      </rPr>
      <t xml:space="preserve">0,62 </t>
    </r>
  </si>
  <si>
    <r>
      <rPr>
        <sz val="8"/>
        <color indexed="8"/>
        <rFont val="Century"/>
        <family val="1"/>
      </rPr>
      <t xml:space="preserve">M2 A 10.000 M2 </t>
    </r>
  </si>
  <si>
    <t>REL-TEC-070</t>
  </si>
  <si>
    <r>
      <rPr>
        <sz val="8"/>
        <color indexed="8"/>
        <rFont val="Century"/>
        <family val="1"/>
      </rPr>
      <t xml:space="preserve">AMBIENTE E EQUIPAMENTOS PARA CONSTRUÇÕES NOVAS - AREA ACIMA DE </t>
    </r>
  </si>
  <si>
    <r>
      <rPr>
        <sz val="8"/>
        <color indexed="8"/>
        <rFont val="Century"/>
        <family val="1"/>
      </rPr>
      <t xml:space="preserve">0,41 </t>
    </r>
  </si>
  <si>
    <t>REL-TEC-075</t>
  </si>
  <si>
    <r>
      <rPr>
        <sz val="8"/>
        <color indexed="8"/>
        <rFont val="Century"/>
        <family val="1"/>
      </rPr>
      <t xml:space="preserve">AMBIENTE E EQUIPAMENTOS PARA REFORMA E/OU AMPLIAÇÃO DE </t>
    </r>
  </si>
  <si>
    <t>REL-TEC-080</t>
  </si>
  <si>
    <r>
      <rPr>
        <sz val="8"/>
        <color indexed="8"/>
        <rFont val="Century"/>
        <family val="1"/>
      </rPr>
      <t xml:space="preserve">1,19 </t>
    </r>
  </si>
  <si>
    <t>REL-TEC-085</t>
  </si>
  <si>
    <r>
      <rPr>
        <sz val="8"/>
        <color indexed="8"/>
        <rFont val="Century"/>
        <family val="1"/>
      </rPr>
      <t xml:space="preserve">1,01 </t>
    </r>
  </si>
  <si>
    <t>REL-TEC-090</t>
  </si>
  <si>
    <r>
      <rPr>
        <sz val="8"/>
        <color indexed="8"/>
        <rFont val="Century"/>
        <family val="1"/>
      </rPr>
      <t xml:space="preserve">0,85 </t>
    </r>
  </si>
  <si>
    <t>REL-TEC-095</t>
  </si>
  <si>
    <r>
      <rPr>
        <sz val="8"/>
        <color indexed="8"/>
        <rFont val="Century"/>
        <family val="1"/>
      </rPr>
      <t xml:space="preserve">0,68 </t>
    </r>
  </si>
  <si>
    <t>REL-TEC-100</t>
  </si>
  <si>
    <r>
      <rPr>
        <sz val="8"/>
        <color indexed="8"/>
        <rFont val="Century"/>
        <family val="1"/>
      </rPr>
      <t xml:space="preserve">0,51 </t>
    </r>
  </si>
  <si>
    <t>REL-TEC-105</t>
  </si>
  <si>
    <r>
      <rPr>
        <sz val="8"/>
        <color indexed="8"/>
        <rFont val="Century"/>
        <family val="1"/>
      </rPr>
      <t xml:space="preserve">0,35 </t>
    </r>
  </si>
  <si>
    <t>REL-TEC-110</t>
  </si>
  <si>
    <r>
      <rPr>
        <sz val="8"/>
        <color indexed="8"/>
        <rFont val="Century"/>
        <family val="1"/>
      </rPr>
      <t xml:space="preserve">2,02 </t>
    </r>
  </si>
  <si>
    <t>REL-TEC-115</t>
  </si>
  <si>
    <r>
      <rPr>
        <sz val="8"/>
        <color indexed="8"/>
        <rFont val="Century"/>
        <family val="1"/>
      </rPr>
      <t xml:space="preserve">1,75 </t>
    </r>
  </si>
  <si>
    <t>REL-TEC-120</t>
  </si>
  <si>
    <r>
      <rPr>
        <sz val="8"/>
        <color indexed="8"/>
        <rFont val="Century"/>
        <family val="1"/>
      </rPr>
      <t xml:space="preserve">1,50 </t>
    </r>
  </si>
  <si>
    <t>REL-TEC-125</t>
  </si>
  <si>
    <r>
      <rPr>
        <sz val="8"/>
        <color indexed="8"/>
        <rFont val="Century"/>
        <family val="1"/>
      </rPr>
      <t xml:space="preserve">1,26 </t>
    </r>
  </si>
  <si>
    <t>REL-TEC-130</t>
  </si>
  <si>
    <t>REL-TEC-135</t>
  </si>
  <si>
    <t>REL-TEC-140</t>
  </si>
  <si>
    <t>REL-TEC-145</t>
  </si>
  <si>
    <r>
      <rPr>
        <sz val="8"/>
        <color indexed="8"/>
        <rFont val="Century"/>
        <family val="1"/>
      </rPr>
      <t xml:space="preserve">ESPECIFICAÇÃO DOS MATERIAIS COM MEMORIAL DESCRITIVO  PARA OBRAS </t>
    </r>
  </si>
  <si>
    <r>
      <rPr>
        <sz val="8"/>
        <color indexed="8"/>
        <rFont val="Century"/>
        <family val="1"/>
      </rPr>
      <t xml:space="preserve">DE INFRAESTRUTURA </t>
    </r>
  </si>
  <si>
    <t>REL-TEC-150</t>
  </si>
  <si>
    <r>
      <rPr>
        <sz val="8"/>
        <color indexed="8"/>
        <rFont val="Century"/>
        <family val="1"/>
      </rPr>
      <t xml:space="preserve">AS BUILT DE PROJETOS COM ÁREA ATÉ 10.000 M2 </t>
    </r>
  </si>
  <si>
    <r>
      <rPr>
        <sz val="8"/>
        <color indexed="8"/>
        <rFont val="Century"/>
        <family val="1"/>
      </rPr>
      <t xml:space="preserve">0,65 </t>
    </r>
  </si>
  <si>
    <t>REL-TEC-155</t>
  </si>
  <si>
    <r>
      <rPr>
        <sz val="8"/>
        <color indexed="8"/>
        <rFont val="Century"/>
        <family val="1"/>
      </rPr>
      <t xml:space="preserve">AS BUILT DE PROJETOS COM ÁREA DE 10.001 M2 ATÉ 20.000 M2 </t>
    </r>
  </si>
  <si>
    <r>
      <rPr>
        <sz val="8"/>
        <color indexed="8"/>
        <rFont val="Century"/>
        <family val="1"/>
      </rPr>
      <t xml:space="preserve">0,57 </t>
    </r>
  </si>
  <si>
    <t>REL-TEC-160</t>
  </si>
  <si>
    <r>
      <rPr>
        <sz val="8"/>
        <color indexed="8"/>
        <rFont val="Century"/>
        <family val="1"/>
      </rPr>
      <t xml:space="preserve">AS BUILT DE PROJETOS COM ÁREA DE 20.001 M2 ATÉ 40.000 M2 </t>
    </r>
  </si>
  <si>
    <r>
      <rPr>
        <sz val="8"/>
        <color indexed="8"/>
        <rFont val="Century"/>
        <family val="1"/>
      </rPr>
      <t xml:space="preserve">0,49 </t>
    </r>
  </si>
  <si>
    <t>REL-TEC-165</t>
  </si>
  <si>
    <r>
      <rPr>
        <sz val="8"/>
        <color indexed="8"/>
        <rFont val="Century"/>
        <family val="1"/>
      </rPr>
      <t xml:space="preserve">AS BUILT DE PROJETOS COM ÁREA DE 40.001 M2 ATÉ 60.000 M2 </t>
    </r>
  </si>
  <si>
    <t>REL-TEC-170</t>
  </si>
  <si>
    <r>
      <rPr>
        <sz val="8"/>
        <color indexed="8"/>
        <rFont val="Century"/>
        <family val="1"/>
      </rPr>
      <t xml:space="preserve">AS BUILT DE PROJETOS COM ÁREA DE 60.001 M2 ATÉ 80.000 M2 </t>
    </r>
  </si>
  <si>
    <r>
      <rPr>
        <sz val="8"/>
        <color indexed="8"/>
        <rFont val="Century"/>
        <family val="1"/>
      </rPr>
      <t xml:space="preserve">0,34 </t>
    </r>
  </si>
  <si>
    <t>REL-TEC-175</t>
  </si>
  <si>
    <r>
      <rPr>
        <sz val="8"/>
        <color indexed="8"/>
        <rFont val="Century"/>
        <family val="1"/>
      </rPr>
      <t xml:space="preserve">AS BUILT DE PROJETOS COM ÁREA DE 80.001 M2 ATÉ 1000.000 M2 </t>
    </r>
  </si>
  <si>
    <r>
      <rPr>
        <sz val="8"/>
        <color indexed="8"/>
        <rFont val="Century"/>
        <family val="1"/>
      </rPr>
      <t xml:space="preserve">0,25 </t>
    </r>
  </si>
  <si>
    <t>REL-TEC-180</t>
  </si>
  <si>
    <r>
      <rPr>
        <sz val="8"/>
        <color indexed="8"/>
        <rFont val="Century"/>
        <family val="1"/>
      </rPr>
      <t xml:space="preserve">AS BUILT DE PROJETOS COM  ACIMA DE 1000.000 M2 </t>
    </r>
  </si>
  <si>
    <r>
      <rPr>
        <sz val="8"/>
        <color indexed="8"/>
        <rFont val="Century"/>
        <family val="1"/>
      </rPr>
      <t xml:space="preserve">0,17 </t>
    </r>
  </si>
  <si>
    <t>REL-TEC-185</t>
  </si>
  <si>
    <r>
      <rPr>
        <sz val="8"/>
        <color indexed="8"/>
        <rFont val="Century"/>
        <family val="1"/>
      </rPr>
      <t xml:space="preserve">MANUAL DE USO, OPERAÇÃO E MANUTENÇÃO DAS EDIFICAÇÕES PARA </t>
    </r>
  </si>
  <si>
    <r>
      <rPr>
        <sz val="8"/>
        <color indexed="8"/>
        <rFont val="Century"/>
        <family val="1"/>
      </rPr>
      <t xml:space="preserve">0,45 </t>
    </r>
  </si>
  <si>
    <r>
      <rPr>
        <sz val="8"/>
        <color indexed="8"/>
        <rFont val="Century"/>
        <family val="1"/>
      </rPr>
      <t xml:space="preserve">CONSTRUÇÕES NOVAS - AREA ATÉ 1.000 M2 </t>
    </r>
  </si>
  <si>
    <t>REL-TEC-190</t>
  </si>
  <si>
    <r>
      <rPr>
        <sz val="8"/>
        <color indexed="8"/>
        <rFont val="Century"/>
        <family val="1"/>
      </rPr>
      <t xml:space="preserve">0,40 </t>
    </r>
  </si>
  <si>
    <r>
      <rPr>
        <sz val="8"/>
        <color indexed="8"/>
        <rFont val="Century"/>
        <family val="1"/>
      </rPr>
      <t xml:space="preserve">CONSTRUÇÕES NOVAS - AREA DE 1.001 M2 A 2.000 M2 </t>
    </r>
  </si>
  <si>
    <t>REL-TEC-195</t>
  </si>
  <si>
    <r>
      <rPr>
        <sz val="8"/>
        <color indexed="8"/>
        <rFont val="Century"/>
        <family val="1"/>
      </rPr>
      <t xml:space="preserve">CONSTRUÇÕES NOVAS - AREA DE 2.001 M2 A 4.000 M2 </t>
    </r>
  </si>
  <si>
    <t>REL-TEC-200</t>
  </si>
  <si>
    <r>
      <rPr>
        <sz val="8"/>
        <color indexed="8"/>
        <rFont val="Century"/>
        <family val="1"/>
      </rPr>
      <t xml:space="preserve">CONSTRUÇÕES NOVAS - AREA DE 4.001 M2 A 6.000 M2 </t>
    </r>
  </si>
  <si>
    <t>REL-TEC-205</t>
  </si>
  <si>
    <r>
      <rPr>
        <sz val="8"/>
        <color indexed="8"/>
        <rFont val="Century"/>
        <family val="1"/>
      </rPr>
      <t xml:space="preserve">CONSTRUÇÕES NOVAS - AREA DE 6.001 M2 A 8.000 M2 </t>
    </r>
  </si>
  <si>
    <t>REL-TEC-210</t>
  </si>
  <si>
    <r>
      <rPr>
        <sz val="8"/>
        <color indexed="8"/>
        <rFont val="Century"/>
        <family val="1"/>
      </rPr>
      <t xml:space="preserve">CONSTRUÇÕES NOVAS - AREA DE 8.001 M2 A 10.000 M2 </t>
    </r>
  </si>
  <si>
    <t>REL-TEC-215</t>
  </si>
  <si>
    <r>
      <rPr>
        <sz val="8"/>
        <color indexed="8"/>
        <rFont val="Century"/>
        <family val="1"/>
      </rPr>
      <t xml:space="preserve">CONSTRUÇÕES NOVAS - AREA ACIMA DE 10.000 M2 </t>
    </r>
  </si>
  <si>
    <r>
      <rPr>
        <sz val="8"/>
        <color indexed="8"/>
        <rFont val="Century"/>
        <family val="1"/>
      </rPr>
      <t xml:space="preserve"> MANUAL DE USO, OPERAÇÃO E MANUTENÇÃO DAS EDIFICAÇÕES PARA </t>
    </r>
  </si>
  <si>
    <t>REL-TEC-220</t>
  </si>
  <si>
    <r>
      <rPr>
        <sz val="8"/>
        <color indexed="8"/>
        <rFont val="Century"/>
        <family val="1"/>
      </rPr>
      <t xml:space="preserve">PARA REFORMA E/OU AMPLIAÇÃO DE EDIFICAÇÕES EXISTENTES- AREA ATÉ </t>
    </r>
  </si>
  <si>
    <r>
      <rPr>
        <sz val="8"/>
        <color indexed="8"/>
        <rFont val="Century"/>
        <family val="1"/>
      </rPr>
      <t xml:space="preserve">0,38 </t>
    </r>
  </si>
  <si>
    <r>
      <rPr>
        <sz val="8"/>
        <color indexed="8"/>
        <rFont val="Century"/>
        <family val="1"/>
      </rPr>
      <t xml:space="preserve">1.000 M2 </t>
    </r>
  </si>
  <si>
    <t>REL-TEC-225</t>
  </si>
  <si>
    <r>
      <rPr>
        <sz val="8"/>
        <color indexed="8"/>
        <rFont val="Century"/>
        <family val="1"/>
      </rPr>
      <t xml:space="preserve">PARA REFORMA E/OU AMPLIAÇÃO DE EDIFICAÇÕES EXISTENTES - AREA DE </t>
    </r>
  </si>
  <si>
    <r>
      <rPr>
        <sz val="8"/>
        <color indexed="8"/>
        <rFont val="Century"/>
        <family val="1"/>
      </rPr>
      <t xml:space="preserve">0,33 </t>
    </r>
  </si>
  <si>
    <r>
      <rPr>
        <sz val="8"/>
        <color indexed="8"/>
        <rFont val="Century"/>
        <family val="1"/>
      </rPr>
      <t xml:space="preserve">1.001 M2 A 2.000 M2 </t>
    </r>
  </si>
  <si>
    <t>REL-TEC-230</t>
  </si>
  <si>
    <r>
      <rPr>
        <sz val="8"/>
        <color indexed="8"/>
        <rFont val="Century"/>
        <family val="1"/>
      </rPr>
      <t xml:space="preserve">0,29 </t>
    </r>
  </si>
  <si>
    <r>
      <rPr>
        <sz val="8"/>
        <color indexed="8"/>
        <rFont val="Century"/>
        <family val="1"/>
      </rPr>
      <t xml:space="preserve">2.001 M2 A 4.000 M2 </t>
    </r>
  </si>
  <si>
    <t>REL-TEC-235</t>
  </si>
  <si>
    <r>
      <rPr>
        <sz val="8"/>
        <color indexed="8"/>
        <rFont val="Century"/>
        <family val="1"/>
      </rPr>
      <t xml:space="preserve">4.001 M2 A 6.000 M2 </t>
    </r>
  </si>
  <si>
    <t>REL-TEC-240</t>
  </si>
  <si>
    <r>
      <rPr>
        <sz val="8"/>
        <color indexed="8"/>
        <rFont val="Century"/>
        <family val="1"/>
      </rPr>
      <t xml:space="preserve">6.001 M2 A 8.000 M2 </t>
    </r>
  </si>
  <si>
    <t>REL-TEC-245</t>
  </si>
  <si>
    <r>
      <rPr>
        <sz val="8"/>
        <color indexed="8"/>
        <rFont val="Century"/>
        <family val="1"/>
      </rPr>
      <t xml:space="preserve">0,15 </t>
    </r>
  </si>
  <si>
    <r>
      <rPr>
        <sz val="8"/>
        <color indexed="8"/>
        <rFont val="Century"/>
        <family val="1"/>
      </rPr>
      <t xml:space="preserve">8.001 M2 A 10.000 M2 </t>
    </r>
  </si>
  <si>
    <t>REL-TEC-250</t>
  </si>
  <si>
    <r>
      <rPr>
        <sz val="8"/>
        <color indexed="8"/>
        <rFont val="Century"/>
        <family val="1"/>
      </rPr>
      <t xml:space="preserve">PARA REFORMA E/OU AMPLIAÇÃO DE EDIFICAÇÕES EXISTENTES - AREA </t>
    </r>
  </si>
  <si>
    <r>
      <rPr>
        <sz val="8"/>
        <color indexed="8"/>
        <rFont val="Century"/>
        <family val="1"/>
      </rPr>
      <t xml:space="preserve">ACIMA DE 10.000 M2 </t>
    </r>
  </si>
  <si>
    <t>REL-TEC-255</t>
  </si>
  <si>
    <r>
      <rPr>
        <sz val="8"/>
        <color indexed="8"/>
        <rFont val="Century"/>
        <family val="1"/>
      </rPr>
      <t xml:space="preserve">REFORMA E/OU AMPLIAÇÃO DE PATRIMÔNIOS HISTÓRICOS- AREA ATÉ 1.000 </t>
    </r>
  </si>
  <si>
    <r>
      <rPr>
        <sz val="8"/>
        <color indexed="8"/>
        <rFont val="Century"/>
        <family val="1"/>
      </rPr>
      <t xml:space="preserve">0,58 </t>
    </r>
  </si>
  <si>
    <t>REL-TEC-260</t>
  </si>
  <si>
    <r>
      <rPr>
        <sz val="8"/>
        <color indexed="8"/>
        <rFont val="Century"/>
        <family val="1"/>
      </rPr>
      <t xml:space="preserve">REFORMA E/OU AMPLIAÇÃO DE PATRIMÔNIOS HISTÓRICOS - AREA DE 1.001 </t>
    </r>
  </si>
  <si>
    <t>REL-TEC-265</t>
  </si>
  <si>
    <r>
      <rPr>
        <sz val="8"/>
        <color indexed="8"/>
        <rFont val="Century"/>
        <family val="1"/>
      </rPr>
      <t xml:space="preserve">REFORMA E/OU AMPLIAÇÃO DE PATRIMÔNIOS HISTÓRICOS- AREA DE 2.001 </t>
    </r>
  </si>
  <si>
    <r>
      <rPr>
        <sz val="8"/>
        <color indexed="8"/>
        <rFont val="Century"/>
        <family val="1"/>
      </rPr>
      <t xml:space="preserve">0,42 </t>
    </r>
  </si>
  <si>
    <t>REL-TEC-270</t>
  </si>
  <si>
    <r>
      <rPr>
        <sz val="8"/>
        <color indexed="8"/>
        <rFont val="Century"/>
        <family val="1"/>
      </rPr>
      <t xml:space="preserve">REFORMA E/OU AMPLIAÇÃO DE PATRIMÔNIOS HISTÓRICOS - AREA DE 4.001 </t>
    </r>
  </si>
  <si>
    <t>REL-TEC-275</t>
  </si>
  <si>
    <r>
      <rPr>
        <sz val="8"/>
        <color indexed="8"/>
        <rFont val="Century"/>
        <family val="1"/>
      </rPr>
      <t xml:space="preserve">REFORMA E/OU AMPLIAÇÃO DE PATRIMÔNIOS HISTÓRICOS - AREA DE 6.001 </t>
    </r>
  </si>
  <si>
    <r>
      <rPr>
        <sz val="8"/>
        <color indexed="8"/>
        <rFont val="Century"/>
        <family val="1"/>
      </rPr>
      <t xml:space="preserve">0,30 </t>
    </r>
  </si>
  <si>
    <t>REL-TEC-280</t>
  </si>
  <si>
    <r>
      <rPr>
        <sz val="8"/>
        <color indexed="8"/>
        <rFont val="Century"/>
        <family val="1"/>
      </rPr>
      <t xml:space="preserve">REFORMA E/OU AMPLIAÇÃO DE PATRIMÔNIOS HISTÓRICOS - AREA DE 8.001 </t>
    </r>
  </si>
  <si>
    <t>REL-TEC-285</t>
  </si>
  <si>
    <r>
      <rPr>
        <sz val="8"/>
        <color indexed="8"/>
        <rFont val="Century"/>
        <family val="1"/>
      </rPr>
      <t xml:space="preserve">REFORMA E/OU AMPLIAÇÃO DE PATRIMÔNIOS HISTÓRICOS - AREA ACIMA </t>
    </r>
  </si>
  <si>
    <r>
      <rPr>
        <sz val="8"/>
        <color indexed="8"/>
        <rFont val="Century"/>
        <family val="1"/>
      </rPr>
      <t xml:space="preserve">DE 10.000 M2 </t>
    </r>
  </si>
  <si>
    <t xml:space="preserve">TABELA MENSAL DE PREÇOS </t>
  </si>
  <si>
    <t>SERVIÇOS DE CONSTRUÇÃO</t>
  </si>
  <si>
    <t>JANEIRO 2016</t>
  </si>
  <si>
    <t>(COM DESONERAÇÃO)</t>
  </si>
  <si>
    <t>APRESENTAÇÃO</t>
  </si>
  <si>
    <t>A presente tabela de preços (desonerada)  foi elaborada de acordo com o “CADERNO DE ENCARGOS DA SUDECAP”, documento técnico integrante de todos os Editais e Contratos da PBH, onde constam especificações e normas de medições e pagamentos de cada serviço, referentes a projetos e obras, conforme decreto 10.710 de junho de 2001, e os insumos foram coletados no mercado nas condições normais de aquisição.</t>
  </si>
  <si>
    <t>Na composição dos preços unitários dos serviços, foram considerados apenas os custos diretos. Toda a mão de obra indireta (encarregado, auxiliar , vigia, apontador, etc.) e demais custos indiretos não previstos na planilha específica de orçamento de cada obra, serão computados e incluídos no cálculo do BDI (Bonificação e Despesas Indiretas).</t>
  </si>
  <si>
    <t>Diretoria de Planejamento e Controle -  DC - SD</t>
  </si>
  <si>
    <t>Departamento de Controle de Orçamento de Empreendimentos - DPOE-SD</t>
  </si>
  <si>
    <t>TABELA MENSAL DE PREÇO UNITÁRIO</t>
  </si>
  <si>
    <t>MÊS DE REFERÊNCIA:</t>
  </si>
  <si>
    <t>ORIGEM</t>
  </si>
  <si>
    <t>DESCRICAO</t>
  </si>
  <si>
    <t>UND</t>
  </si>
  <si>
    <t>01</t>
  </si>
  <si>
    <t>INSTALAÇAO DA OBRA</t>
  </si>
  <si>
    <t>01.01</t>
  </si>
  <si>
    <t>SUDECAP</t>
  </si>
  <si>
    <t>ESCRITORIO DE OBRA</t>
  </si>
  <si>
    <t>01.01.07</t>
  </si>
  <si>
    <t>ESCRITORIO DA FISCALIZAÇAO TIPO I</t>
  </si>
  <si>
    <t>01.01.09</t>
  </si>
  <si>
    <t>ESCRITORIO DE FISCALIZAÇAO TIPO II</t>
  </si>
  <si>
    <t>01.01.11</t>
  </si>
  <si>
    <t>ESCRITORIO DE EMPREITEIRA TIPO I</t>
  </si>
  <si>
    <t>01.01.12</t>
  </si>
  <si>
    <t>ESCRITORIO DA EMPREITEIRA TIPO II</t>
  </si>
  <si>
    <t>01.02</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</si>
  <si>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</si>
  <si>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</si>
  <si>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</si>
  <si>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</si>
  <si>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</si>
  <si>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</si>
  <si>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</si>
  <si>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</si>
  <si>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</si>
  <si>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</si>
  <si>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</si>
  <si>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</si>
  <si>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</si>
  <si>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</si>
  <si>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</si>
  <si>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</si>
  <si>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</si>
  <si>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</si>
  <si>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</si>
  <si>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</si>
  <si>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</si>
  <si>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</si>
  <si>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</si>
  <si>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</si>
  <si>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</si>
  <si>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</si>
  <si>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</si>
  <si>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</si>
  <si>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PLACA DE OBRA AFIXADA COM PEÇAS DE MADEIRA 8X12CM</t>
  </si>
  <si>
    <t>01.03.02</t>
  </si>
  <si>
    <t>PLACA DE OBRA EM LONA IMPRESSAO DIGITAL P. SUDECAP</t>
  </si>
  <si>
    <t>01.04</t>
  </si>
  <si>
    <t>TAPUME PADRAO SUDECAP (TIPO I, II E III)</t>
  </si>
  <si>
    <t>01.04.02</t>
  </si>
  <si>
    <t>COMPENSADO 10MM FIXAÇAO ENTERRADA SEM 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</si>
  <si>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</si>
  <si>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</si>
  <si>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</si>
  <si>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</si>
  <si>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</si>
  <si>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</si>
  <si>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</si>
  <si>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</si>
  <si>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</si>
  <si>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</si>
  <si>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</si>
  <si>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</si>
  <si>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</si>
  <si>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</si>
  <si>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</si>
  <si>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REMANEJAMENTO DE TAPUME</t>
  </si>
  <si>
    <t>01.05</t>
  </si>
  <si>
    <t>CERCA PADRAO SUDECAP</t>
  </si>
  <si>
    <t>01.05.05</t>
  </si>
  <si>
    <t>TIPO 1-PECA 8X8 CADA 2,00M E 5 FIOS ARAME FARPADO</t>
  </si>
  <si>
    <t>01.06</t>
  </si>
  <si>
    <t>INSTALAÇAO PROVISORIA - CONCESSIONARIA</t>
  </si>
  <si>
    <t>01.06.01</t>
  </si>
  <si>
    <t>PADRAO CEMIG  - TRIFASICO ATE 30 KVA</t>
  </si>
  <si>
    <t>01.06.05</t>
  </si>
  <si>
    <t>PADRAO COPASA - KIT CAVALTE METAL E REGISTRO 3/4"</t>
  </si>
  <si>
    <t>01.07</t>
  </si>
  <si>
    <t>FOSSA E SUMIDOURO</t>
  </si>
  <si>
    <t>01.07.02</t>
  </si>
  <si>
    <t>FOSSA SEPTICA E SUMIDOURO DN=1,20M H=4,00M</t>
  </si>
  <si>
    <t>01.08</t>
  </si>
  <si>
    <t>REDE INTERNA E PROVISORIA DE AGUA E ESGOTO</t>
  </si>
  <si>
    <t>01.08.01</t>
  </si>
  <si>
    <t>TUBO PVC      D= 100 MM</t>
  </si>
  <si>
    <t>01.08.02</t>
  </si>
  <si>
    <t>TUBO PVC      D= 150 MM</t>
  </si>
  <si>
    <t>01.08.03</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</si>
  <si>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</si>
  <si>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</si>
  <si>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</si>
  <si>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</si>
  <si>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</si>
  <si>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</si>
  <si>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</si>
  <si>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</si>
  <si>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</si>
  <si>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</si>
  <si>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E DESMOBILIZACAO DE CONTAINER</t>
  </si>
  <si>
    <t>01.09.02</t>
  </si>
  <si>
    <t>ESCRITORIO COM AR CONDICIONADO</t>
  </si>
  <si>
    <t>01.09.03</t>
  </si>
  <si>
    <t>ESCRITORIO C/ AR CONDIC. E SANITARIO COMPLETO</t>
  </si>
  <si>
    <t>01.09.05</t>
  </si>
  <si>
    <t>VESTIARIO C/ 7 CHUVEIROS E 2 LAVATORIOS COMPLETO</t>
  </si>
  <si>
    <t>01.09.06</t>
  </si>
  <si>
    <t>VESTIARIO BOX 7 SANIT. 2 LAVAT. 1 MICTORIO COMPLET</t>
  </si>
  <si>
    <t>01.09.07</t>
  </si>
  <si>
    <t>VESTIARIO 4 CHUV.3 SANIT.1LAVAT. 1 MICT. COMPLETO</t>
  </si>
  <si>
    <t>01.09.08</t>
  </si>
  <si>
    <t>VESTIARIO COM BANCO E ARMARIO</t>
  </si>
  <si>
    <t>01.09.09</t>
  </si>
  <si>
    <t>REFEITORIO COMPLETO</t>
  </si>
  <si>
    <t>01.09.10</t>
  </si>
  <si>
    <t>DEPOSITO E FERRAMENTARIA COM LAVATORIO</t>
  </si>
  <si>
    <t>01.10</t>
  </si>
  <si>
    <t>BANHEIRO QUIMICO</t>
  </si>
  <si>
    <t>01.10.01</t>
  </si>
  <si>
    <t>BANHEIRO QUIMICO 110X120X230CM COM MANUTENCAO</t>
  </si>
  <si>
    <t>01.11</t>
  </si>
  <si>
    <t>SINALIZAÇAO</t>
  </si>
  <si>
    <t>01.11.01</t>
  </si>
  <si>
    <t>PLACA 1,0X0,60M DUPLA FACE CH.GALV. 26 EM CAVALETE</t>
  </si>
  <si>
    <t>01.11.02</t>
  </si>
  <si>
    <t>PLACA 1,0X0,60M CH.26 EM CAVALETE METALON 20X20MM</t>
  </si>
  <si>
    <t>01.11.03</t>
  </si>
  <si>
    <t>PLACA 0,50X0,50M DUPLA FACE CH.GALV.22 EM CAVALETE</t>
  </si>
  <si>
    <t>01.11.04</t>
  </si>
  <si>
    <t>PLACA 0,50X0,50M CH.GALV.22 CAVALETE METALON 20X20</t>
  </si>
  <si>
    <t>01.11.05</t>
  </si>
  <si>
    <t>FAIXA 6,0X0,80M TECIDO MORIM SUPORTE EM EUCALIPTO</t>
  </si>
  <si>
    <t>01.11.06</t>
  </si>
  <si>
    <t>CONE MASTER 75CM BASE DE BORRACHA CORPO POLIETILEN</t>
  </si>
  <si>
    <t>01.11.07</t>
  </si>
  <si>
    <t>CONE EM PVC H= 75 CM</t>
  </si>
  <si>
    <t>01.11.08</t>
  </si>
  <si>
    <t>SINALIZADOR ELET.MONOLIGHT LED 60 A 70 FLASHES/MIN</t>
  </si>
  <si>
    <t>01.17</t>
  </si>
  <si>
    <t>LOCAÇAO DE OBRA</t>
  </si>
  <si>
    <t>01.17.01</t>
  </si>
  <si>
    <t>GABARITO</t>
  </si>
  <si>
    <t>01.29</t>
  </si>
  <si>
    <t>ANDAIME FACHADEIRO</t>
  </si>
  <si>
    <t>01.29.01</t>
  </si>
  <si>
    <t>ANDAIME FACHADEIRO INCLUSIVE FORRO METALICO</t>
  </si>
  <si>
    <t>M2MES</t>
  </si>
  <si>
    <t>01.29.02</t>
  </si>
  <si>
    <t>GUARDA CORPO MADEIRA L= 15 CM P/ ANDAIME FACHADEIRO</t>
  </si>
  <si>
    <t>01.29.03</t>
  </si>
  <si>
    <t>MONTAGEM E DSMONTAGEM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</si>
  <si>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</si>
  <si>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</si>
  <si>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</si>
  <si>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</si>
  <si>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</si>
  <si>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</si>
  <si>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</si>
  <si>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</si>
  <si>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</si>
  <si>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</si>
  <si>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</si>
  <si>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</si>
  <si>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</si>
  <si>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</si>
  <si>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</si>
  <si>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</si>
  <si>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</si>
  <si>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</si>
  <si>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</si>
  <si>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</si>
  <si>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</si>
  <si>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</si>
  <si>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</si>
  <si>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</si>
  <si>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</si>
  <si>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</si>
  <si>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</si>
  <si>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</si>
  <si>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</si>
  <si>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</si>
  <si>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</si>
  <si>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</si>
  <si>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</si>
  <si>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</si>
  <si>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</si>
  <si>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</si>
  <si>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</si>
  <si>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</si>
  <si>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</si>
  <si>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</si>
  <si>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</si>
  <si>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</si>
  <si>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</si>
  <si>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</si>
  <si>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</si>
  <si>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</si>
  <si>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</si>
  <si>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</si>
  <si>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</si>
  <si>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</si>
  <si>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</si>
  <si>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</si>
  <si>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</si>
  <si>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</si>
  <si>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ALISAR</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</si>
  <si>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</si>
  <si>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</si>
  <si>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</si>
  <si>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</si>
  <si>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</si>
  <si>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</si>
  <si>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</si>
  <si>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</si>
  <si>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</si>
  <si>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</si>
  <si>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</si>
  <si>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</si>
  <si>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</si>
  <si>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</si>
  <si>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</si>
  <si>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</si>
  <si>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</si>
  <si>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</si>
  <si>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</si>
  <si>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</si>
  <si>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</si>
  <si>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</si>
  <si>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</si>
  <si>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</si>
  <si>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</si>
  <si>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</si>
  <si>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</si>
  <si>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</si>
  <si>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</si>
  <si>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</si>
  <si>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</si>
  <si>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</si>
  <si>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</si>
  <si>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</si>
  <si>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</si>
  <si>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</si>
  <si>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</si>
  <si>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</si>
  <si>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</si>
  <si>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</si>
  <si>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</si>
  <si>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</si>
  <si>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</si>
  <si>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</si>
  <si>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</si>
  <si>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</si>
  <si>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</si>
  <si>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</si>
  <si>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</si>
  <si>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</si>
  <si>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</si>
  <si>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</si>
  <si>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</si>
  <si>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</si>
  <si>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</si>
  <si>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</si>
  <si>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</si>
  <si>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</si>
  <si>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</si>
  <si>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</si>
  <si>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</si>
  <si>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</si>
  <si>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</si>
  <si>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</si>
  <si>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</si>
  <si>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</si>
  <si>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</si>
  <si>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</si>
  <si>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</si>
  <si>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</si>
  <si>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</si>
  <si>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</si>
  <si>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</si>
  <si>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</si>
  <si>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</si>
  <si>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</si>
  <si>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DE PEDRA (MARMORE, ARDORSIA OU MARMORITE)</t>
  </si>
  <si>
    <t>02.19.03</t>
  </si>
  <si>
    <t>02.19.05</t>
  </si>
  <si>
    <t>DE ELEMEMTOS VAZADOS (COBOGO, ETC)</t>
  </si>
  <si>
    <t>02.19.06</t>
  </si>
  <si>
    <t>DE LAMINADO</t>
  </si>
  <si>
    <t>02.20</t>
  </si>
  <si>
    <t>REMOÇAO DE QUADROS</t>
  </si>
  <si>
    <t>02.20.01</t>
  </si>
  <si>
    <t>NEGRO</t>
  </si>
  <si>
    <t>02.21</t>
  </si>
  <si>
    <t>REMOÇAO DE PEÇAS DIVERSAS</t>
  </si>
  <si>
    <t>02.21.01</t>
  </si>
  <si>
    <t>LOUÇAS</t>
  </si>
  <si>
    <t>02.21.02</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</si>
  <si>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</si>
  <si>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</si>
  <si>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</si>
  <si>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</si>
  <si>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</si>
  <si>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</si>
  <si>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</si>
  <si>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</si>
  <si>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</si>
  <si>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</si>
  <si>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</si>
  <si>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</si>
  <si>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</si>
  <si>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</si>
  <si>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</si>
  <si>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</si>
  <si>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</si>
  <si>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</si>
  <si>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</si>
  <si>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</si>
  <si>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</si>
  <si>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</si>
  <si>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</si>
  <si>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</si>
  <si>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</si>
  <si>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</si>
  <si>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</si>
  <si>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</si>
  <si>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</si>
  <si>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</si>
  <si>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</si>
  <si>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</si>
  <si>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</si>
  <si>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</si>
  <si>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02.27.02</t>
  </si>
  <si>
    <t>MECANICA</t>
  </si>
  <si>
    <t>02.28</t>
  </si>
  <si>
    <t>TRANSPORTE DE MATERIAL DEMOLIDO EM CAMINHAO</t>
  </si>
  <si>
    <t>02.28.01</t>
  </si>
  <si>
    <t>DMT  &lt;= 1 KM</t>
  </si>
  <si>
    <t>02.28.02</t>
  </si>
  <si>
    <t>1 KM &lt; DMT &lt;= 2 KM</t>
  </si>
  <si>
    <t>02.28.03</t>
  </si>
  <si>
    <t>2 KM &lt; DMT &lt;= 5 KM</t>
  </si>
  <si>
    <t>02.28.04</t>
  </si>
  <si>
    <t>DMT  &gt; 5 KM</t>
  </si>
  <si>
    <t>02.29</t>
  </si>
  <si>
    <t>TRANSPORTE DE MAT.DE QUALQUER NATUREZA EM CAÇAMBA</t>
  </si>
  <si>
    <t>02.29.01</t>
  </si>
  <si>
    <t>CAÇAMBA</t>
  </si>
  <si>
    <t>VG</t>
  </si>
  <si>
    <t>02.30</t>
  </si>
  <si>
    <t>LIMPEZA DO PAVIMENTO</t>
  </si>
  <si>
    <t>02.30.01</t>
  </si>
  <si>
    <t>CAPINA E VARRIÇAO DE PAVIMENTO EM ALVEN.POLIEDRICA</t>
  </si>
  <si>
    <t>02.31</t>
  </si>
  <si>
    <t>SUPRESSAO DE ARVORE</t>
  </si>
  <si>
    <t>02.31.01</t>
  </si>
  <si>
    <t>SUP. ARVORE PEQ. PORTE (ATE 3M)INCLUS. CORTE LENHA</t>
  </si>
  <si>
    <t>02.31.02</t>
  </si>
  <si>
    <t>SUPRESSAO ARVORE MEDIO PORTE INCLUS. CORTE LINHA</t>
  </si>
  <si>
    <t>02.31.03</t>
  </si>
  <si>
    <t>SUPRESSAO ARVORE GRANDE PORTE INCLUS. CORTE LENHA</t>
  </si>
  <si>
    <t>03</t>
  </si>
  <si>
    <t>TRABALHOS EM TERRA</t>
  </si>
  <si>
    <t>03.01</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</si>
  <si>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</si>
  <si>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</si>
  <si>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</si>
  <si>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</si>
  <si>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</si>
  <si>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</si>
  <si>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</si>
  <si>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</si>
  <si>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</si>
  <si>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</si>
  <si>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</si>
  <si>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03.03</t>
  </si>
  <si>
    <t>ESCAVAÇAO MECANICA INCLUSIVE TRANSPORTE ATE 50 M</t>
  </si>
  <si>
    <t>03.03.01</t>
  </si>
  <si>
    <t>EM MATERIAL DE 1ª CATEGORIA</t>
  </si>
  <si>
    <t>03.03.02</t>
  </si>
  <si>
    <t>EM MATERIAL DE 2ª CATEGORIA</t>
  </si>
  <si>
    <t>03.05</t>
  </si>
  <si>
    <t>ESCAVAÇAO E CARGA MECANIZADA</t>
  </si>
  <si>
    <t>03.05.01</t>
  </si>
  <si>
    <t>03.05.02</t>
  </si>
  <si>
    <t>03.07</t>
  </si>
  <si>
    <t>ESCAVAÇAO E CARGA EM MATERIAL DE 3ª CATEGORIA</t>
  </si>
  <si>
    <t>03.07.01</t>
  </si>
  <si>
    <t>COM UTILIZAÇAO DE EXPLOSIVOS</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</si>
  <si>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</si>
  <si>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</si>
  <si>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</si>
  <si>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</si>
  <si>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</si>
  <si>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</si>
  <si>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</si>
  <si>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</si>
  <si>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</si>
  <si>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</si>
  <si>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</si>
  <si>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</si>
  <si>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</si>
  <si>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</si>
  <si>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</si>
  <si>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</si>
  <si>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</si>
  <si>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</si>
  <si>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</si>
  <si>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</si>
  <si>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</si>
  <si>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</si>
  <si>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</si>
  <si>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</si>
  <si>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</si>
  <si>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</si>
  <si>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</si>
  <si>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</si>
  <si>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</si>
  <si>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</si>
  <si>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</si>
  <si>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</si>
  <si>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</si>
  <si>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</si>
  <si>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</si>
  <si>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</si>
  <si>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</si>
  <si>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</si>
  <si>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</si>
  <si>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</si>
  <si>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</si>
  <si>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</si>
  <si>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</si>
  <si>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</si>
  <si>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</si>
  <si>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</si>
  <si>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</si>
  <si>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</si>
  <si>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</si>
  <si>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</si>
  <si>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</si>
  <si>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</si>
  <si>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</si>
  <si>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</si>
  <si>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</si>
  <si>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EM SOLO MOLE ATE 1,50 METROS</t>
  </si>
  <si>
    <t>03.20.03</t>
  </si>
  <si>
    <t>ESCAVACAO EM SOLO MOLE ATE 3,50 METROS</t>
  </si>
  <si>
    <t>03.20.04</t>
  </si>
  <si>
    <t>ESCAVACAO EM SOLO MOLE ATE 5,50 METROS</t>
  </si>
  <si>
    <t>03.21</t>
  </si>
  <si>
    <t>ESCAVAÇAO E CARGA DE VALA EM MATERIAL 3ª CATEGORIA</t>
  </si>
  <si>
    <t>03.21.01</t>
  </si>
  <si>
    <t>COM UTILIZAÇAO DE EXPLOSIVO</t>
  </si>
  <si>
    <t>03.21.02</t>
  </si>
  <si>
    <t>03.22</t>
  </si>
  <si>
    <t>REATERRO DE VALA</t>
  </si>
  <si>
    <t>03.22.01</t>
  </si>
  <si>
    <t>03.22.02</t>
  </si>
  <si>
    <t>COMPACTADO COM EQUIP. PLACA VIBRATORIA OU EQUIVALENTE</t>
  </si>
  <si>
    <t>03.23</t>
  </si>
  <si>
    <t>REGULARIZAÇAO E COMPACTAÇAO DE TERRENO</t>
  </si>
  <si>
    <t>03.23.01</t>
  </si>
  <si>
    <t>03.23.03</t>
  </si>
  <si>
    <t>03.23.05</t>
  </si>
  <si>
    <t>03.24</t>
  </si>
  <si>
    <t>03.24.01</t>
  </si>
  <si>
    <t>DMT &lt;= 50,00 M</t>
  </si>
  <si>
    <t>03.24.02</t>
  </si>
  <si>
    <t>50,00 &lt; DMT &lt;= 100,00 M</t>
  </si>
  <si>
    <t>03.25</t>
  </si>
  <si>
    <t>03.25.01</t>
  </si>
  <si>
    <t>04</t>
  </si>
  <si>
    <t>FUNDAÇOES</t>
  </si>
  <si>
    <t>04.01</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</si>
  <si>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</si>
  <si>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</si>
  <si>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</si>
  <si>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</si>
  <si>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</si>
  <si>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</si>
  <si>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</si>
  <si>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</si>
  <si>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</si>
  <si>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04.03</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</si>
  <si>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</si>
  <si>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</si>
  <si>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</si>
  <si>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</si>
  <si>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</si>
  <si>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</si>
  <si>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</si>
  <si>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</si>
  <si>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</si>
  <si>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</si>
  <si>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1:3:6  D= 15 CM</t>
  </si>
  <si>
    <t>04.03.12</t>
  </si>
  <si>
    <t>PERFURAÇAO E CONCRETO 1:3:6  D= 20 CM</t>
  </si>
  <si>
    <t>04.03.13</t>
  </si>
  <si>
    <t>PERFURAÇAO E CONCRETO 1:3:6  D= 25 CM</t>
  </si>
  <si>
    <t>04.03.14</t>
  </si>
  <si>
    <t>PERFURAÇAO E CONCRETO 1:3:6  D= 30 CM</t>
  </si>
  <si>
    <t>04.03.21</t>
  </si>
  <si>
    <t>PERFURAÇAO E BRITA 2 CALCAREA  D= 15 CM</t>
  </si>
  <si>
    <t>04.03.22</t>
  </si>
  <si>
    <t>PERFURAÇAO E BRITA 2 CALCAREA  D= 20 CM</t>
  </si>
  <si>
    <t>04.03.23</t>
  </si>
  <si>
    <t>PERFURAÇAO E BRITA 2 CALCAREA  D= 25 CM</t>
  </si>
  <si>
    <t>04.03.24</t>
  </si>
  <si>
    <t>PERFURAÇAO E BRITA 2 CALCAREA  D= 30 CM</t>
  </si>
  <si>
    <t>04.04</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</si>
  <si>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</si>
  <si>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</si>
  <si>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</si>
  <si>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</si>
  <si>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</si>
  <si>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</si>
  <si>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</si>
  <si>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</si>
  <si>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</si>
  <si>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</si>
  <si>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</si>
  <si>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</si>
  <si>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</si>
  <si>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04.05</t>
  </si>
  <si>
    <t>ESTACA STRAUSS - ESCAVAÇAO, ARMAÇAO E CONCRETAGEM</t>
  </si>
  <si>
    <t>04.05.01</t>
  </si>
  <si>
    <t>04.05.05</t>
  </si>
  <si>
    <t>D= 250 MM</t>
  </si>
  <si>
    <t>04.05.06</t>
  </si>
  <si>
    <t>D= 320 MM</t>
  </si>
  <si>
    <t>04.05.07</t>
  </si>
  <si>
    <t>D= 420 MM</t>
  </si>
  <si>
    <t>04.05.08</t>
  </si>
  <si>
    <t>D= 520 MM</t>
  </si>
  <si>
    <t>04.06</t>
  </si>
  <si>
    <t>ESTACA HELICE CONTINUA</t>
  </si>
  <si>
    <t>04.06.01</t>
  </si>
  <si>
    <t>MOBILIZACAO E DESMOBILIZACAO DE EQUIPAMENTO</t>
  </si>
  <si>
    <t>04.06.02</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</si>
  <si>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</si>
  <si>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</si>
  <si>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</si>
  <si>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</si>
  <si>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</si>
  <si>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</si>
  <si>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</si>
  <si>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</si>
  <si>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</si>
  <si>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04.07</t>
  </si>
  <si>
    <t>ESTACA TRILHO, CRAVADA (METALICA)</t>
  </si>
  <si>
    <t>04.07.01</t>
  </si>
  <si>
    <t>04.07.05</t>
  </si>
  <si>
    <t>TRILHO TR-25 SIMPLES</t>
  </si>
  <si>
    <t>04.07.06</t>
  </si>
  <si>
    <t>TRILHO TR-32 SIMPLES</t>
  </si>
  <si>
    <t>04.07.07</t>
  </si>
  <si>
    <t>TRILHO TR-37 SIMPLES</t>
  </si>
  <si>
    <t>04.07.08</t>
  </si>
  <si>
    <t>TRILHO TR-45 SIMPLES</t>
  </si>
  <si>
    <t>04.07.15</t>
  </si>
  <si>
    <t>TRILHO TR-25 DUPLO</t>
  </si>
  <si>
    <t>04.07.16</t>
  </si>
  <si>
    <t>TRILHO TR-32 DUPLO</t>
  </si>
  <si>
    <t>04.07.17</t>
  </si>
  <si>
    <t>TRILHO TR-37 DUPLO</t>
  </si>
  <si>
    <t>04.07.18</t>
  </si>
  <si>
    <t>TRILHO TR-45 DUPLO</t>
  </si>
  <si>
    <t>04.08</t>
  </si>
  <si>
    <t>ESTACA PRE-MOLDADA DE CONCRETO ARMADO, CRAVADA</t>
  </si>
  <si>
    <t>04.08.01</t>
  </si>
  <si>
    <t>04.08.05</t>
  </si>
  <si>
    <t>CILINDRICA D= 18 CM,  35 T</t>
  </si>
  <si>
    <t>04.08.06</t>
  </si>
  <si>
    <t>CILINDRICA D= 23 CM,  55 T</t>
  </si>
  <si>
    <t>04.08.08</t>
  </si>
  <si>
    <t>CILINDRICA D= 26 CM,  70 T</t>
  </si>
  <si>
    <t>04.08.10</t>
  </si>
  <si>
    <t>CILINDRICA D= 33 CM,  90 T</t>
  </si>
  <si>
    <t>04.08.12</t>
  </si>
  <si>
    <t>CILINDRICA D= 38 CM, 105 T</t>
  </si>
  <si>
    <t>04.08.14</t>
  </si>
  <si>
    <t>CILINDRICA D= 42 CM, 125 T</t>
  </si>
  <si>
    <t>04.08.16</t>
  </si>
  <si>
    <t>CILINDRICA D= 50 CM, 160 T</t>
  </si>
  <si>
    <t>04.08.20</t>
  </si>
  <si>
    <t>QUADRADA 15 X 15 CM, 25 T</t>
  </si>
  <si>
    <t>04.08.22</t>
  </si>
  <si>
    <t>QUADRADA 17 X 17 CM, 35 T</t>
  </si>
  <si>
    <t>04.08.24</t>
  </si>
  <si>
    <t>QUADRADA 20 X 20 CM, 50 T</t>
  </si>
  <si>
    <t>04.08.26</t>
  </si>
  <si>
    <t>QUADRADA 21,5 X 21,5 CM, 60 T</t>
  </si>
  <si>
    <t>04.08.28</t>
  </si>
  <si>
    <t>QUADRADA 23 X 23 CM, 70 T</t>
  </si>
  <si>
    <t>04.08.30</t>
  </si>
  <si>
    <t>QUADRADA 25,5 X 25,5 CM, 85 T</t>
  </si>
  <si>
    <t>04.08.32</t>
  </si>
  <si>
    <t>QUADRADA 28 X 28 CM, 105 T</t>
  </si>
  <si>
    <t>04.08.40</t>
  </si>
  <si>
    <t>HEXAGONAL  D= 17 CM,  25 T</t>
  </si>
  <si>
    <t>04.08.42</t>
  </si>
  <si>
    <t>HEXAGONAL  D= 20 CM,  35 T</t>
  </si>
  <si>
    <t>04.08.44</t>
  </si>
  <si>
    <t>HEXAGONAL  D= 24 CM,  45 T</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</si>
  <si>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</si>
  <si>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</si>
  <si>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</si>
  <si>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</si>
  <si>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</si>
  <si>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</si>
  <si>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</si>
  <si>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</si>
  <si>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</si>
  <si>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</si>
  <si>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</si>
  <si>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</si>
  <si>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</si>
  <si>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</si>
  <si>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</si>
  <si>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</si>
  <si>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</si>
  <si>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</si>
  <si>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</si>
  <si>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</si>
  <si>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04.11</t>
  </si>
  <si>
    <t>ESTACA FRANKI - CRAVAÇAO, ARMAÇAO E CONCRETAGEM</t>
  </si>
  <si>
    <t>04.11.01</t>
  </si>
  <si>
    <t>04.11.05</t>
  </si>
  <si>
    <t>D= 350 MM,  55 T</t>
  </si>
  <si>
    <t>04.11.06</t>
  </si>
  <si>
    <t>D= 400 MM,  70 T</t>
  </si>
  <si>
    <t>04.11.07</t>
  </si>
  <si>
    <t>D= 450 MM,  90 T</t>
  </si>
  <si>
    <t>04.11.09</t>
  </si>
  <si>
    <t>D= 600 MM, 170 T</t>
  </si>
  <si>
    <t>04.12</t>
  </si>
  <si>
    <t>FORNEC. CONCRETO USINADO CONV. LANC. EM FUNDACAO</t>
  </si>
  <si>
    <t>04.12.01</t>
  </si>
  <si>
    <t>FCK &gt;=20.0 MPA SLUMP 22+-2</t>
  </si>
  <si>
    <t>04.13</t>
  </si>
  <si>
    <t>FORMA, ESCORAMENTO, DESFORMA E LIMPEZA EM FUNDAÇAO</t>
  </si>
  <si>
    <t>04.13.04</t>
  </si>
  <si>
    <t>DE TABUA DE MADEIRA DE LEI</t>
  </si>
  <si>
    <t>04.13.14</t>
  </si>
  <si>
    <t>DE COMPENSADO RESINADO ESPESSURA MINIMA &gt;= 12MM</t>
  </si>
  <si>
    <t>04.15</t>
  </si>
  <si>
    <t>ARMAÇAO INCL. CORTE, DOBRA E COLOCAÇAO EM FUNDAÇAO</t>
  </si>
  <si>
    <t>04.15.01</t>
  </si>
  <si>
    <t>AÇO CA-50    D &lt;= 12,5 MM</t>
  </si>
  <si>
    <t>04.15.03</t>
  </si>
  <si>
    <t>AÇO CA-50    D &gt;  12,5 MM</t>
  </si>
  <si>
    <t>04.15.05</t>
  </si>
  <si>
    <t>AÇO CA-60</t>
  </si>
  <si>
    <t>04.15.07</t>
  </si>
  <si>
    <t>AÇO CA-50/60</t>
  </si>
  <si>
    <t>04.19</t>
  </si>
  <si>
    <t>CONCRETO CICLOPICO LANÇADO EM FUNDAÇAO E ARRIMO</t>
  </si>
  <si>
    <t>04.19.11</t>
  </si>
  <si>
    <t>1:3:6 COM 25% DE PEDRA DE MAO</t>
  </si>
  <si>
    <t>04.19.13</t>
  </si>
  <si>
    <t>1:3:6 COM 30% DE PEDRA DE MAO</t>
  </si>
  <si>
    <t>04.19.15</t>
  </si>
  <si>
    <t>1:3:6 COM 40% DE PEDRA DE MAO</t>
  </si>
  <si>
    <t>04.21</t>
  </si>
  <si>
    <t>CONCRETO CONVENCIONAL B1,B2 LANÇADO EM FUNDAÇAO</t>
  </si>
  <si>
    <t>04.21.01</t>
  </si>
  <si>
    <t>1:4:8 BRITA CALCAREA</t>
  </si>
  <si>
    <t>04.21.03</t>
  </si>
  <si>
    <t>1:3:6 BRITA CALCAREA</t>
  </si>
  <si>
    <t>04.21.05</t>
  </si>
  <si>
    <t>1:3:5 BRITA CALCAREA</t>
  </si>
  <si>
    <t>04.21.10</t>
  </si>
  <si>
    <t>FCK &gt;= 10.0 MPA, BRITA CALCAREA</t>
  </si>
  <si>
    <t>04.21.13</t>
  </si>
  <si>
    <t>FCK &gt;= 13.5 MPa, BRITA CALCAREA</t>
  </si>
  <si>
    <t>04.21.15</t>
  </si>
  <si>
    <t>FCK &gt;= 15.0 MPa, BRITA CALCAREA</t>
  </si>
  <si>
    <t>04.21.18</t>
  </si>
  <si>
    <t>FCK &gt;= 18.0 MPa, BRITA CALCAREA</t>
  </si>
  <si>
    <t>04.21.20</t>
  </si>
  <si>
    <t>FCK &gt;= 20.0 MPa, BRITA CALCAREA</t>
  </si>
  <si>
    <t>04.21.25</t>
  </si>
  <si>
    <t>FCK &gt;= 25.0 MPa, BRITA CALCAREA</t>
  </si>
  <si>
    <t>04.23</t>
  </si>
  <si>
    <t>CONCRETO USINADO B1,B2 LANÇADO EM FUNDAÇAO</t>
  </si>
  <si>
    <t>04.23.10</t>
  </si>
  <si>
    <t>04.23.13</t>
  </si>
  <si>
    <t>FCK &gt;= 13.5 MPA, BRITA CALCAREA</t>
  </si>
  <si>
    <t>04.23.15</t>
  </si>
  <si>
    <t>04.23.18</t>
  </si>
  <si>
    <t>FCK &gt;= 18,0 MPa, BRITA CALCAREA</t>
  </si>
  <si>
    <t>04.23.20</t>
  </si>
  <si>
    <t>04.23.25</t>
  </si>
  <si>
    <t>04.23.30</t>
  </si>
  <si>
    <t>FCK &gt;= 30.0 MPa, BRITA CALCAREA</t>
  </si>
  <si>
    <t>04.27</t>
  </si>
  <si>
    <t>CONCRETO USINADO BOMBEADO LANÇADO EM FUNDAÇAO</t>
  </si>
  <si>
    <t>04.27.13</t>
  </si>
  <si>
    <t>FCK &gt;= 13,5 MPa, BRITA CALCAREA</t>
  </si>
  <si>
    <t>04.27.15</t>
  </si>
  <si>
    <t>FCK &gt;= 15,0 MPa, BRITA CALCAREA</t>
  </si>
  <si>
    <t>04.27.18</t>
  </si>
  <si>
    <t>04.27.20</t>
  </si>
  <si>
    <t>FCK &gt;= 20,0 MPa, BRITA CALCAREA</t>
  </si>
  <si>
    <t>04.27.25</t>
  </si>
  <si>
    <t>FCK &gt;= 25,0 MPa, BRITA CALCAREA</t>
  </si>
  <si>
    <t>04.27.30</t>
  </si>
  <si>
    <t>FCK &gt;= 30,0 MPa, BRITA CALCAREA</t>
  </si>
  <si>
    <t>04.30</t>
  </si>
  <si>
    <t>BALDRAME DE ALVENARIA DE BLOCO DE CONCRETO(SAPATA)</t>
  </si>
  <si>
    <t>04.30.11</t>
  </si>
  <si>
    <t>E= 20 CM PREENCHIDO COM CONCRETO 1:4:8 (5MPA)</t>
  </si>
  <si>
    <t>04.30.13</t>
  </si>
  <si>
    <t>E= 20 CM PREENCHIDO COM CONCRETO 1:3:6 (10MPA)</t>
  </si>
  <si>
    <t>05</t>
  </si>
  <si>
    <t>GALERIA CELULAR E/OU CONTENÇOES</t>
  </si>
  <si>
    <t>05.01</t>
  </si>
  <si>
    <t>ENROCAMENTO COM PEDRA DE MAO</t>
  </si>
  <si>
    <t>05.01.01</t>
  </si>
  <si>
    <t>JOGADA</t>
  </si>
  <si>
    <t>05.01.02</t>
  </si>
  <si>
    <t>ARRUMADA</t>
  </si>
  <si>
    <t>05.02</t>
  </si>
  <si>
    <t>TUBO DE CONCRETO POROSO</t>
  </si>
  <si>
    <t>05.02.02</t>
  </si>
  <si>
    <t>D= 0,20 M</t>
  </si>
  <si>
    <t>05.03</t>
  </si>
  <si>
    <t>CONCRETO DE REGULARIZAÇAO</t>
  </si>
  <si>
    <t>05.03.01</t>
  </si>
  <si>
    <t>TRAÇO 1:3:6,FORNEC. E LANÇAMENTO SOBRE ENROCAMENTO</t>
  </si>
  <si>
    <t>05.04</t>
  </si>
  <si>
    <t>FORMA INCLUSIVE DESFORMA E LIMPEZA</t>
  </si>
  <si>
    <t>05.04.01</t>
  </si>
  <si>
    <t>FORMA DE COMPENSADO RESINADO</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</si>
  <si>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</si>
  <si>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</si>
  <si>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</si>
  <si>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</si>
  <si>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</si>
  <si>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</si>
  <si>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</si>
  <si>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</si>
  <si>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</si>
  <si>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</si>
  <si>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</si>
  <si>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</si>
  <si>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05.07.13</t>
  </si>
  <si>
    <t>FCK &gt;= 13,5 MPa</t>
  </si>
  <si>
    <t>05.07.15</t>
  </si>
  <si>
    <t>FCK &gt;= 15,0 MPa</t>
  </si>
  <si>
    <t>05.07.18</t>
  </si>
  <si>
    <t>FCK &gt;= 18,0 MPa</t>
  </si>
  <si>
    <t>05.07.20</t>
  </si>
  <si>
    <t>FCK &gt;= 20,0 MPa</t>
  </si>
  <si>
    <t>05.07.25</t>
  </si>
  <si>
    <t>FCK &gt;= 25,0 MPa</t>
  </si>
  <si>
    <t>05.07.33</t>
  </si>
  <si>
    <t>FCK &gt;= 13,5 MPA, USINADO</t>
  </si>
  <si>
    <t>05.07.35</t>
  </si>
  <si>
    <t>FCK &gt;= 15,0 MPA, USINADO</t>
  </si>
  <si>
    <t>05.07.38</t>
  </si>
  <si>
    <t>FCK &gt;= 18,0 MPA, USINADO</t>
  </si>
  <si>
    <t>05.07.40</t>
  </si>
  <si>
    <t>FCK &gt;= 20,0 MPA, USINADO</t>
  </si>
  <si>
    <t>05.07.45</t>
  </si>
  <si>
    <t>FCK &gt;= 25,0 MPA, USINADO</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</si>
  <si>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</si>
  <si>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</si>
  <si>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</si>
  <si>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</si>
  <si>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</si>
  <si>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</si>
  <si>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</si>
  <si>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</si>
  <si>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</si>
  <si>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</si>
  <si>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</si>
  <si>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</si>
  <si>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</si>
  <si>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</si>
  <si>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</si>
  <si>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</si>
  <si>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</si>
  <si>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 50 MM</t>
  </si>
  <si>
    <t>05.12.02</t>
  </si>
  <si>
    <t>D= 75 MM</t>
  </si>
  <si>
    <t>05.12.03</t>
  </si>
  <si>
    <t>D= 100 MM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</si>
  <si>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</si>
  <si>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</si>
  <si>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</si>
  <si>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</si>
  <si>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</si>
  <si>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</si>
  <si>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</si>
  <si>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</si>
  <si>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</si>
  <si>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</si>
  <si>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</si>
  <si>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</si>
  <si>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</si>
  <si>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</si>
  <si>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</si>
  <si>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</si>
  <si>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</si>
  <si>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</si>
  <si>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</si>
  <si>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</si>
  <si>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</si>
  <si>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</si>
  <si>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</si>
  <si>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</si>
  <si>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</si>
  <si>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</si>
  <si>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</si>
  <si>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</si>
  <si>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</si>
  <si>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</si>
  <si>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</si>
  <si>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</si>
  <si>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</si>
  <si>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</si>
  <si>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</si>
  <si>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</si>
  <si>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</si>
  <si>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</si>
  <si>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</si>
  <si>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</si>
  <si>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</si>
  <si>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</si>
  <si>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</si>
  <si>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</si>
  <si>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</si>
  <si>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</si>
  <si>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</si>
  <si>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</si>
  <si>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</si>
  <si>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</si>
  <si>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</si>
  <si>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</si>
  <si>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</si>
  <si>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</si>
  <si>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</si>
  <si>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</si>
  <si>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</si>
  <si>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</si>
  <si>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</si>
  <si>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TIPO CAIXA MALHA 8X10,FIO 2,7MM, REVESTIDO EM PVC</t>
  </si>
  <si>
    <t>05.20.03</t>
  </si>
  <si>
    <t>TIPO CAIXA MALHA 8X10, FIO 2,7MM GALVANIZADO</t>
  </si>
  <si>
    <t>05.20.07</t>
  </si>
  <si>
    <t>TIPO COLCHAO MALHA 6X8, FIO 2,2MM GALV.REVEST. PVC</t>
  </si>
  <si>
    <t>05.20.11</t>
  </si>
  <si>
    <t>TIPO SACO MALHA 8X10, FIO 2,7MM GALV. REVEST. PVC</t>
  </si>
  <si>
    <t>06</t>
  </si>
  <si>
    <t>ESTRUTURAS DE CONCRETO E METALICA</t>
  </si>
  <si>
    <t>06.01</t>
  </si>
  <si>
    <t>FORMA, ESCORAMENTO, DESFORMA E LIMPEZA - ESTRUTURA</t>
  </si>
  <si>
    <t>06.01.05</t>
  </si>
  <si>
    <t>DE COMPENSADO RESINADO ESPESSURA &gt;= 12MM</t>
  </si>
  <si>
    <t>06.01.15</t>
  </si>
  <si>
    <t>DE COMPENSADO PLASTIFICADO &gt;= 12MM</t>
  </si>
  <si>
    <t>06.01.16</t>
  </si>
  <si>
    <t>DE COMPENSADO PLASTIFICADO 19MM C/7APROVEITAMENTOS</t>
  </si>
  <si>
    <t>06.03</t>
  </si>
  <si>
    <t>ARMAÇAO INCL.CORTE, DOBRA E COLOCAÇAO EM ESTRUTURA</t>
  </si>
  <si>
    <t>06.03.01</t>
  </si>
  <si>
    <t>AÇO CA-50  D &lt;= 12,5 MM</t>
  </si>
  <si>
    <t>06.03.03</t>
  </si>
  <si>
    <t>AÇO CA-50  D &gt; 12,5 MM</t>
  </si>
  <si>
    <t>06.03.05</t>
  </si>
  <si>
    <t>06.03.07</t>
  </si>
  <si>
    <t>06.04</t>
  </si>
  <si>
    <t>TELA SOLDADA</t>
  </si>
  <si>
    <t>06.04.01</t>
  </si>
  <si>
    <t>FORNECIMENTO E COLOCACAO DE TELA Q-92</t>
  </si>
  <si>
    <t>06.04.02</t>
  </si>
  <si>
    <t>FORNECIMENTO E COLOCAÇÃO DE TELA Q-138</t>
  </si>
  <si>
    <t>06.04.03</t>
  </si>
  <si>
    <t>FORNECIMENTO E COLOCACAO DE TELA Q-196</t>
  </si>
  <si>
    <t>06.05</t>
  </si>
  <si>
    <t>CONCRETO CONVENCIONAL B1,B2 LANÇADO EM ESTRUTURA</t>
  </si>
  <si>
    <t>06.05.20</t>
  </si>
  <si>
    <t>FCK &gt;= 20,0 MPA</t>
  </si>
  <si>
    <t>06.05.25</t>
  </si>
  <si>
    <t>FCK &gt;= 25,0 MPA</t>
  </si>
  <si>
    <t>06.07</t>
  </si>
  <si>
    <t>CONCRETO USINADO B1,B2 LANÇADO EM ESTRUTURA</t>
  </si>
  <si>
    <t>06.07.20</t>
  </si>
  <si>
    <t>06.07.25</t>
  </si>
  <si>
    <t>06.07.30</t>
  </si>
  <si>
    <t>FCK &gt;= 30,0 MPA</t>
  </si>
  <si>
    <t>06.09</t>
  </si>
  <si>
    <t>CONCRETO USINADO BOMBEADO LANÇADO EM ESTRUTURA</t>
  </si>
  <si>
    <t>06.09.20</t>
  </si>
  <si>
    <t>06.09.25</t>
  </si>
  <si>
    <t>06.09.30</t>
  </si>
  <si>
    <t>06.11</t>
  </si>
  <si>
    <t>LAJE PRE-MOLDADA, A REVESTIR INCLUSIVE CAPEAMENTO</t>
  </si>
  <si>
    <t>06.11.13</t>
  </si>
  <si>
    <t>SC= 100 KG/M2, L= 3,0 M</t>
  </si>
  <si>
    <t>06.11.14</t>
  </si>
  <si>
    <t>SC= 100 KG/M2, L= 4,0 M</t>
  </si>
  <si>
    <t>06.11.15</t>
  </si>
  <si>
    <t>SC= 100 KG/M2, L= 5,0 M</t>
  </si>
  <si>
    <t>06.11.23</t>
  </si>
  <si>
    <t>SC= 200 KG/M2, L= 3,0 M</t>
  </si>
  <si>
    <t>06.11.24</t>
  </si>
  <si>
    <t>SC= 200 KG/M2, L= 4,0 M</t>
  </si>
  <si>
    <t>06.11.25</t>
  </si>
  <si>
    <t>SC= 200 KG/M2, L= 5,0 M</t>
  </si>
  <si>
    <t>06.11.26</t>
  </si>
  <si>
    <t>SC= 250 KG/M2, L= 5,0 M</t>
  </si>
  <si>
    <t>06.11.33</t>
  </si>
  <si>
    <t>SC= 300 KG/M2, L= 3,0 M</t>
  </si>
  <si>
    <t>06.11.34</t>
  </si>
  <si>
    <t>SC= 300 KG/M2, L= 4,0 M</t>
  </si>
  <si>
    <t>06.11.35</t>
  </si>
  <si>
    <t>SC= 300 KG/M2, L= 5,0 M</t>
  </si>
  <si>
    <t>06.13</t>
  </si>
  <si>
    <t>LAJE PRE-MOLDADA, APARENTE, INCLUSIVE CAPEAMENTO</t>
  </si>
  <si>
    <t>06.13.13</t>
  </si>
  <si>
    <t>06.13.14</t>
  </si>
  <si>
    <t>06.13.15</t>
  </si>
  <si>
    <t>06.13.23</t>
  </si>
  <si>
    <t>06.13.24</t>
  </si>
  <si>
    <t>06.13.25</t>
  </si>
  <si>
    <t>06.13.33</t>
  </si>
  <si>
    <t>06.13.34</t>
  </si>
  <si>
    <t>06.13.35</t>
  </si>
  <si>
    <t>06.14</t>
  </si>
  <si>
    <t>BARREIRA NEW JERSEY</t>
  </si>
  <si>
    <t>06.14.01</t>
  </si>
  <si>
    <t>BARREIRA NEW JERSEY - SIMPLES</t>
  </si>
  <si>
    <t>06.14.02</t>
  </si>
  <si>
    <t>BARREIRA NEW JERSEY - DUPLA</t>
  </si>
  <si>
    <t>06.15</t>
  </si>
  <si>
    <t>LAJE NIVEL ZERO ACABAMENTO POLIDO MECANICAMENTE</t>
  </si>
  <si>
    <t>06.15.01</t>
  </si>
  <si>
    <t>MAO DE OBRA MECAN. COMPLEMENTAR P/ACABAM. DE LAJE</t>
  </si>
  <si>
    <t>07</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</si>
  <si>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</si>
  <si>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</si>
  <si>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</si>
  <si>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</si>
  <si>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</si>
  <si>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</si>
  <si>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</si>
  <si>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</si>
  <si>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</si>
  <si>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</si>
  <si>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</si>
  <si>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</si>
  <si>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</si>
  <si>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</si>
  <si>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</si>
  <si>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</si>
  <si>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</si>
  <si>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</si>
  <si>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</si>
  <si>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</si>
  <si>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</si>
  <si>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</si>
  <si>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</si>
  <si>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</si>
  <si>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</si>
  <si>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</si>
  <si>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</si>
  <si>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</si>
  <si>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</si>
  <si>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</si>
  <si>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</si>
  <si>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</si>
  <si>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</si>
  <si>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</si>
  <si>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</si>
  <si>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</si>
  <si>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</si>
  <si>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</si>
  <si>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</si>
  <si>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</si>
  <si>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</si>
  <si>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</si>
  <si>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</si>
  <si>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</si>
  <si>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</si>
  <si>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07.07</t>
  </si>
  <si>
    <t>ALVENARIA DE TIJOLO LAMINADO</t>
  </si>
  <si>
    <t>07.07.10</t>
  </si>
  <si>
    <t>18 FUROS, E= 10 CM, APARENTE</t>
  </si>
  <si>
    <t>07.07.20</t>
  </si>
  <si>
    <t>18 FUROS, E= 20 CM, APARENTE</t>
  </si>
  <si>
    <t>07.09</t>
  </si>
  <si>
    <t>ALVENARIA DE TIJOLO DE VIDRO</t>
  </si>
  <si>
    <t>07.09.01</t>
  </si>
  <si>
    <t>TIJOLINHO DE VIDRO 20 X 20 X 08 CM</t>
  </si>
  <si>
    <t>07.11</t>
  </si>
  <si>
    <t>ALVENARIA DE COBOGO CERAMICO</t>
  </si>
  <si>
    <t>07.11.07</t>
  </si>
  <si>
    <t>18 X 18 X 7 CM, E= 7 CM</t>
  </si>
  <si>
    <t>07.13</t>
  </si>
  <si>
    <t>ALVENARIA DE COBOGO DE CONCRETO</t>
  </si>
  <si>
    <t>07.13.05</t>
  </si>
  <si>
    <t>TIPO VENEZIANA 20 X 20 X 40 CM</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</si>
  <si>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</si>
  <si>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</si>
  <si>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</si>
  <si>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</si>
  <si>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</si>
  <si>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</si>
  <si>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</si>
  <si>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</si>
  <si>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</si>
  <si>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</si>
  <si>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</si>
  <si>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</si>
  <si>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</si>
  <si>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DIVISORIA NAVAL PAINEL/PAINEL</t>
  </si>
  <si>
    <t>07.34.51</t>
  </si>
  <si>
    <t>CONJ.FERRAGENS P/CONFECÇAO DE PORTA DE DIVISORIA</t>
  </si>
  <si>
    <t>07.35</t>
  </si>
  <si>
    <t>VERGAS E CONTRA-VERGAS DE CONCRETO PRE-FABRICADAS</t>
  </si>
  <si>
    <t>07.35.01</t>
  </si>
  <si>
    <t>10 CM X 10 CM (LARGURA X ALTURA)</t>
  </si>
  <si>
    <t>07.35.02</t>
  </si>
  <si>
    <t>15 CM X 10 CM (LARGURA X ALTURA)</t>
  </si>
  <si>
    <t>07.35.03</t>
  </si>
  <si>
    <t>20 CM X 10 CM (LARGURA X ALTURA)</t>
  </si>
  <si>
    <t>08</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</si>
  <si>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</si>
  <si>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</si>
  <si>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</si>
  <si>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</si>
  <si>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</si>
  <si>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</si>
  <si>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</si>
  <si>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</si>
  <si>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</si>
  <si>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</si>
  <si>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</si>
  <si>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</si>
  <si>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</si>
  <si>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</si>
  <si>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</si>
  <si>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</si>
  <si>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14 X 6 CM</t>
  </si>
  <si>
    <t>08.02.03</t>
  </si>
  <si>
    <t>11 X 6 CM</t>
  </si>
  <si>
    <t>08.02.05</t>
  </si>
  <si>
    <t>6 X 6 CM</t>
  </si>
  <si>
    <t>08.02.07</t>
  </si>
  <si>
    <t>CAIBRO 6 X 4,0 CM</t>
  </si>
  <si>
    <t>08.02.09</t>
  </si>
  <si>
    <t>RIPA   4 X 1,5 CM</t>
  </si>
  <si>
    <t>08.07</t>
  </si>
  <si>
    <t>COBERTURA EM TELHA CERAMICA</t>
  </si>
  <si>
    <t>08.07.01</t>
  </si>
  <si>
    <t>FRANCESA</t>
  </si>
  <si>
    <t>08.07.02</t>
  </si>
  <si>
    <t>COLONIAL PLANA</t>
  </si>
  <si>
    <t>08.07.03</t>
  </si>
  <si>
    <t>COLONIAL CURVA</t>
  </si>
  <si>
    <t>08.09</t>
  </si>
  <si>
    <t>COBERTURA EM TELHA FIBROCIMENTO (CIMENTO AMIANTO)</t>
  </si>
  <si>
    <t>08.09.05</t>
  </si>
  <si>
    <t>ONDULADA E= 5,00 MM</t>
  </si>
  <si>
    <t>08.09.06</t>
  </si>
  <si>
    <t>ONDULADA E= 6,00 MM</t>
  </si>
  <si>
    <t>08.09.08</t>
  </si>
  <si>
    <t>ONDULADA E= 8,00 MM</t>
  </si>
  <si>
    <t>08.09.49</t>
  </si>
  <si>
    <t>TIPO KALHETA,  CANALETE 49 OU EQUIVALENTE</t>
  </si>
  <si>
    <t>08.09.90</t>
  </si>
  <si>
    <t>TIPO KALHETAO, CANALETE 90 OU EQUIVALENTE</t>
  </si>
  <si>
    <t>08.12</t>
  </si>
  <si>
    <t>COBERTURA EM TELHA METALICA</t>
  </si>
  <si>
    <t>08.12.40</t>
  </si>
  <si>
    <t>GALVANIZADA TRAPEZOIDAL E=0,50MM SIMPLES</t>
  </si>
  <si>
    <t>08.15</t>
  </si>
  <si>
    <t>CUMEEIRA</t>
  </si>
  <si>
    <t>08.15.01</t>
  </si>
  <si>
    <t>CERAMICA</t>
  </si>
  <si>
    <t>08.15.06</t>
  </si>
  <si>
    <t>08.15.40</t>
  </si>
  <si>
    <t>METALICA GALVANIZADA TRAPEZOIDAL E=0,50MM(SIMPLES)</t>
  </si>
  <si>
    <t>08.15.49</t>
  </si>
  <si>
    <t>PARA TELHA KALHETA,  CANALETE 49 OU EQUIVALENTE</t>
  </si>
  <si>
    <t>08.15.90</t>
  </si>
  <si>
    <t>PARA TELHA KALHETAO, CANALETE 90 OU EQUIVALENTE</t>
  </si>
  <si>
    <t>08.20</t>
  </si>
  <si>
    <t>FORRO DE MADEIRA</t>
  </si>
  <si>
    <t>08.20.01</t>
  </si>
  <si>
    <t>EM ANGELIN</t>
  </si>
  <si>
    <t>08.20.02</t>
  </si>
  <si>
    <t>EM PINUS</t>
  </si>
  <si>
    <t>08.22</t>
  </si>
  <si>
    <t>FORRO DE GESSO</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</si>
  <si>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</si>
  <si>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</si>
  <si>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</si>
  <si>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</si>
  <si>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</si>
  <si>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</si>
  <si>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</si>
  <si>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</si>
  <si>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</si>
  <si>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</si>
  <si>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</si>
  <si>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</si>
  <si>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</si>
  <si>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</si>
  <si>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</si>
  <si>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</si>
  <si>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</si>
  <si>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</si>
  <si>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</si>
  <si>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</si>
  <si>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</si>
  <si>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</si>
  <si>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</si>
  <si>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</si>
  <si>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</si>
  <si>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</si>
  <si>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</si>
  <si>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</si>
  <si>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</si>
  <si>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</si>
  <si>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</si>
  <si>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</si>
  <si>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</si>
  <si>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</si>
  <si>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</si>
  <si>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</si>
  <si>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</si>
  <si>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</si>
  <si>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</si>
  <si>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</si>
  <si>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</si>
  <si>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</si>
  <si>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</si>
  <si>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</si>
  <si>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</si>
  <si>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</si>
  <si>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</si>
  <si>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</si>
  <si>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</si>
  <si>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</si>
  <si>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</si>
  <si>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</si>
  <si>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</si>
  <si>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</si>
  <si>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</si>
  <si>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</si>
  <si>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</si>
  <si>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</si>
  <si>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09.03</t>
  </si>
  <si>
    <t>CAMADA DE REGULARIZAÇAO (CIMENTO/AREIA)</t>
  </si>
  <si>
    <t>09.03.03</t>
  </si>
  <si>
    <t>ARGAMASSA TRAÇO 1:3, ESPESSURA MEDIA = 3,0 CM</t>
  </si>
  <si>
    <t>09.04</t>
  </si>
  <si>
    <t>CAMADA DE PROTEÇAO (CIMENTO/AREIA)</t>
  </si>
  <si>
    <t>09.04.02</t>
  </si>
  <si>
    <t>ARG.TRAÇO 1:3,ESP.MEDIA=3,0 INCLUS.MANTA GEOTEXTIL</t>
  </si>
  <si>
    <t>09.07</t>
  </si>
  <si>
    <t>IMPERMEABILIZAÇAO COM ARGAMASSA RIGIDA (CIM/AREIA)</t>
  </si>
  <si>
    <t>09.07.03</t>
  </si>
  <si>
    <t>TRAÇO 1:3, ESP=2.5 CM C/ ADITIVO SIKA-1 OU EQUIVALENTE</t>
  </si>
  <si>
    <t>09.09</t>
  </si>
  <si>
    <t>IMPERMEABILIZAÇAO POR INFILTRAÇAO E CRISTALIZAÇAO</t>
  </si>
  <si>
    <t>09.09.01</t>
  </si>
  <si>
    <t>SISTEMA A BASE DE CIMENTO IMPERMEABILIZANTE</t>
  </si>
  <si>
    <t>09.11</t>
  </si>
  <si>
    <t>IMPERMEABILIZAÇAO C/ MANTA ASFALTICA PRE-FABRICADA</t>
  </si>
  <si>
    <t>09.11.01</t>
  </si>
  <si>
    <t>TIPO 3 NBR-9952 COM ASFALTO MODIFICADO SBS E=4,0MM</t>
  </si>
  <si>
    <t>09.12</t>
  </si>
  <si>
    <t>PINTURA ASFALTICA IMPERMEABILIZANTE</t>
  </si>
  <si>
    <t>09.12.01</t>
  </si>
  <si>
    <t>PINTURA COM NEUTROL OU EQUIVALENTE</t>
  </si>
  <si>
    <t>10</t>
  </si>
  <si>
    <t>INSTALAÇAO HIDRO-SANITARIA, INCENDIO E GAS</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</si>
  <si>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</si>
  <si>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</si>
  <si>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</si>
  <si>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</si>
  <si>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</si>
  <si>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</si>
  <si>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</si>
  <si>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</si>
  <si>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</si>
  <si>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</si>
  <si>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</si>
  <si>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</si>
  <si>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</si>
  <si>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</si>
  <si>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</si>
  <si>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</si>
  <si>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</si>
  <si>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</si>
  <si>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</si>
  <si>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</si>
  <si>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</si>
  <si>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</si>
  <si>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</si>
  <si>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</si>
  <si>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</si>
  <si>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</si>
  <si>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</si>
  <si>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</si>
  <si>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</si>
  <si>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</si>
  <si>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</si>
  <si>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</si>
  <si>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</si>
  <si>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</si>
  <si>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</si>
  <si>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</si>
  <si>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</si>
  <si>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</si>
  <si>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</si>
  <si>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</si>
  <si>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</si>
  <si>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</si>
  <si>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</si>
  <si>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</si>
  <si>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</si>
  <si>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</si>
  <si>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</si>
  <si>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</si>
  <si>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</si>
  <si>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</si>
  <si>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</si>
  <si>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</si>
  <si>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</si>
  <si>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</si>
  <si>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</si>
  <si>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</si>
  <si>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</si>
  <si>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</si>
  <si>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</si>
  <si>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</si>
  <si>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</si>
  <si>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</si>
  <si>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</si>
  <si>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</si>
  <si>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</si>
  <si>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</si>
  <si>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</si>
  <si>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</si>
  <si>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</si>
  <si>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</si>
  <si>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</si>
  <si>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</si>
  <si>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</si>
  <si>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</si>
  <si>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</si>
  <si>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</si>
  <si>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</si>
  <si>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</si>
  <si>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</si>
  <si>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</si>
  <si>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</si>
  <si>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</si>
  <si>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</si>
  <si>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</si>
  <si>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</si>
  <si>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</si>
  <si>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</si>
  <si>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</si>
  <si>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</si>
  <si>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</si>
  <si>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</si>
  <si>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</si>
  <si>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</si>
  <si>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</si>
  <si>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</si>
  <si>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</si>
  <si>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</si>
  <si>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</si>
  <si>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</si>
  <si>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</si>
  <si>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</si>
  <si>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</si>
  <si>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</si>
  <si>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</si>
  <si>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</si>
  <si>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</si>
  <si>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</si>
  <si>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</si>
  <si>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</si>
  <si>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</si>
  <si>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</si>
  <si>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</si>
  <si>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</si>
  <si>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</si>
  <si>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</si>
  <si>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</si>
  <si>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</si>
  <si>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</si>
  <si>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</si>
  <si>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</si>
  <si>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</si>
  <si>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</si>
  <si>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</si>
  <si>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</si>
  <si>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</si>
  <si>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</si>
  <si>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</si>
  <si>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</si>
  <si>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</si>
  <si>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</si>
  <si>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</si>
  <si>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</si>
  <si>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</si>
  <si>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</si>
  <si>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</si>
  <si>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</si>
  <si>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</si>
  <si>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</si>
  <si>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</si>
  <si>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</si>
  <si>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</si>
  <si>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</si>
  <si>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</si>
  <si>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</si>
  <si>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</si>
  <si>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</si>
  <si>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</si>
  <si>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</si>
  <si>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</si>
  <si>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</si>
  <si>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</si>
  <si>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</si>
  <si>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</si>
  <si>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</si>
  <si>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</si>
  <si>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</si>
  <si>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</si>
  <si>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</si>
  <si>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</si>
  <si>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</si>
  <si>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</si>
  <si>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</si>
  <si>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</si>
  <si>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</si>
  <si>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</si>
  <si>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</si>
  <si>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</si>
  <si>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</si>
  <si>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</si>
  <si>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</si>
  <si>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</si>
  <si>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</si>
  <si>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</si>
  <si>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</si>
  <si>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</si>
  <si>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</si>
  <si>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</si>
  <si>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</si>
  <si>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</si>
  <si>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</si>
  <si>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</si>
  <si>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</si>
  <si>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</si>
  <si>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</si>
  <si>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</si>
  <si>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</si>
  <si>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</si>
  <si>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</si>
  <si>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</si>
  <si>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</si>
  <si>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</si>
  <si>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</si>
  <si>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PORTADOR DEFIC.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</si>
  <si>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</si>
  <si>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</si>
  <si>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</si>
  <si>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</si>
  <si>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</si>
  <si>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</si>
  <si>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</si>
  <si>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</si>
  <si>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</si>
  <si>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</si>
  <si>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</si>
  <si>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</si>
  <si>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</si>
  <si>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</si>
  <si>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</si>
  <si>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</si>
  <si>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</si>
  <si>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</si>
  <si>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</si>
  <si>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</si>
  <si>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</si>
  <si>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</si>
  <si>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</si>
  <si>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</si>
  <si>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</si>
  <si>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</si>
  <si>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</si>
  <si>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</si>
  <si>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</si>
  <si>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</si>
  <si>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</si>
  <si>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</si>
  <si>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</si>
  <si>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</si>
  <si>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</si>
  <si>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</si>
  <si>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</si>
  <si>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</si>
  <si>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</si>
  <si>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</si>
  <si>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</si>
  <si>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</si>
  <si>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</si>
  <si>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</si>
  <si>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</si>
  <si>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</si>
  <si>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</si>
  <si>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</si>
  <si>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</si>
  <si>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TUBO LONGO P/CX.DESCARGA SOBREPOR 40 MM X 1,60 METROS</t>
  </si>
  <si>
    <t>10.27.51</t>
  </si>
  <si>
    <t>TUBO LIGAÇAO AGUA-VASO METAL CROM. C/ SOBRECANOPLA</t>
  </si>
  <si>
    <t>10.27.53</t>
  </si>
  <si>
    <t>TUBO LIGAÇAO AGUA-VASO PVC CROMADO C/ SOBRECANOPLA</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</si>
  <si>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</si>
  <si>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</si>
  <si>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</si>
  <si>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</si>
  <si>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</si>
  <si>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</si>
  <si>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</si>
  <si>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</si>
  <si>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</si>
  <si>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</si>
  <si>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</si>
  <si>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</si>
  <si>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</si>
  <si>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</si>
  <si>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</si>
  <si>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</si>
  <si>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</si>
  <si>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</si>
  <si>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</si>
  <si>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</si>
  <si>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</si>
  <si>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CX. ALVENARIA 30X30X50CM C/TAMPA FERRO P/REGISTRO</t>
  </si>
  <si>
    <t>10.35.03</t>
  </si>
  <si>
    <t>CX. ALVENARIA 50X50X50 CM PARA HIDROMETRO C/ TAMPA</t>
  </si>
  <si>
    <t>10.35.11</t>
  </si>
  <si>
    <t>CX. SIFONADA PVC C/GRELHA QUADR/RED. 150X150X50 MM</t>
  </si>
  <si>
    <t>10.35.13</t>
  </si>
  <si>
    <t>CX. SIFONADA PVC C/GRELHA QUADR/RED. 150X185X75 MM</t>
  </si>
  <si>
    <t>10.35.15</t>
  </si>
  <si>
    <t>CX. SIFONADA PVC C/GRELHA REDONDA    100X100X50 MM</t>
  </si>
  <si>
    <t>10.35.20</t>
  </si>
  <si>
    <t>CX. SIFONADA PVC C/ TAMPA CEGA       250X172X50 MM</t>
  </si>
  <si>
    <t>10.35.21</t>
  </si>
  <si>
    <t>CX. SIFONADA PVC C/ TAMPA CEGA       250X230X75 MM</t>
  </si>
  <si>
    <t>10.35.22</t>
  </si>
  <si>
    <t>CAIXA SIFONADA PVC 100X150X50MM</t>
  </si>
  <si>
    <t>10.35.31</t>
  </si>
  <si>
    <t>RALO SIFONADO PVC ALTURA REGULAVEL       100X40 MM</t>
  </si>
  <si>
    <t>10.35.33</t>
  </si>
  <si>
    <t>RALO SECO PVC SAIDA SOLDAVEL             100X40 MM</t>
  </si>
  <si>
    <t>10.35.41</t>
  </si>
  <si>
    <t>CAIXA DE DESCARGA EXTERNA ALTA 6 LITROS</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</si>
  <si>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</si>
  <si>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</si>
  <si>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</si>
  <si>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</si>
  <si>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</si>
  <si>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</si>
  <si>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</si>
  <si>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</si>
  <si>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</si>
  <si>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</si>
  <si>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</si>
  <si>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</si>
  <si>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</si>
  <si>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</si>
  <si>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</si>
  <si>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</si>
  <si>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</si>
  <si>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</si>
  <si>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</si>
  <si>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</si>
  <si>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</si>
  <si>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</si>
  <si>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</si>
  <si>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</si>
  <si>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</si>
  <si>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</si>
  <si>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</si>
  <si>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</si>
  <si>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</si>
  <si>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</si>
  <si>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</si>
  <si>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</si>
  <si>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</si>
  <si>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</si>
  <si>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</si>
  <si>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</si>
  <si>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</si>
  <si>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</si>
  <si>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</si>
  <si>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</si>
  <si>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</si>
  <si>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</si>
  <si>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</si>
  <si>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</si>
  <si>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</si>
  <si>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</si>
  <si>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</si>
  <si>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</si>
  <si>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</si>
  <si>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</si>
  <si>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</si>
  <si>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</si>
  <si>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</si>
  <si>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</si>
  <si>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</si>
  <si>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</si>
  <si>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</si>
  <si>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</si>
  <si>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</si>
  <si>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</si>
  <si>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</si>
  <si>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</si>
  <si>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</si>
  <si>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</si>
  <si>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ASSENTO SANITARIO TONDO VOGUE PLUS OU EQUIVALENTE</t>
  </si>
  <si>
    <t>10.43</t>
  </si>
  <si>
    <t>MICTORIO</t>
  </si>
  <si>
    <t>10.43.01</t>
  </si>
  <si>
    <t>SIFONADO-LOUÇA BRANCA CELITE / EQUIVALENTE OU EQUIVALENTE</t>
  </si>
  <si>
    <t>10.43.02</t>
  </si>
  <si>
    <t>SIFONADO-LOUÇA BRANCA CELITE / EQUIVALENTE COMPLETO OU EQUIVALENTE</t>
  </si>
  <si>
    <t>10.43.03</t>
  </si>
  <si>
    <t>AÇO INOX CHAPA 22, DESENVOLVIMENTO= 1,0 M</t>
  </si>
  <si>
    <t>10.43.05</t>
  </si>
  <si>
    <t>AÇO INOX CHAPA 22, DESENVOLVIMENTO= 1,4 M</t>
  </si>
  <si>
    <t>10.45</t>
  </si>
  <si>
    <t>PIA E CUBA</t>
  </si>
  <si>
    <t>10.45.02</t>
  </si>
  <si>
    <t>CUBA EM AÇO INOX Nº 2 (56X33X15 CM)</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</si>
  <si>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</si>
  <si>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</si>
  <si>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</si>
  <si>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</si>
  <si>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</si>
  <si>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</si>
  <si>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</si>
  <si>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</si>
  <si>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</si>
  <si>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</si>
  <si>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</si>
  <si>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</si>
  <si>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</si>
  <si>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</si>
  <si>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</si>
  <si>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</si>
  <si>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</si>
  <si>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</si>
  <si>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</si>
  <si>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BEBEDOURO INOX ALT. 55,0/60,0 CM ATENDE 80 PESSOAS</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</si>
  <si>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</si>
  <si>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</si>
  <si>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</si>
  <si>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</si>
  <si>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</si>
  <si>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</si>
  <si>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</si>
  <si>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</si>
  <si>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</si>
  <si>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</si>
  <si>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</si>
  <si>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</si>
  <si>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</si>
  <si>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PAPELEIRA EM GANCHO CROMADO</t>
  </si>
  <si>
    <t>10.48.05</t>
  </si>
  <si>
    <t>SABONETEIRA LOUÇA BRANCA REF.604 CELITE/EQUIVALENTE</t>
  </si>
  <si>
    <t>10.48.07</t>
  </si>
  <si>
    <t>MEIA-SABONETEIRA LOUÇA BRANCA REF.608 CELITE/EQUIVALENTE</t>
  </si>
  <si>
    <t>10.48.09</t>
  </si>
  <si>
    <t>PORTA SABAO LIQUIDO REF. SG4001 COLUMBUS OU EQUIVALENTE</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</si>
  <si>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</si>
  <si>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</si>
  <si>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</si>
  <si>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</si>
  <si>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</si>
  <si>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</si>
  <si>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</si>
  <si>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</si>
  <si>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</si>
  <si>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</si>
  <si>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</si>
  <si>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</si>
  <si>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</si>
  <si>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</si>
  <si>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</si>
  <si>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</si>
  <si>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</si>
  <si>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</si>
  <si>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</si>
  <si>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TERMINAL DE VENTILAÇAO PVC D= 75 MM</t>
  </si>
  <si>
    <t>10.50</t>
  </si>
  <si>
    <t>INSTALAÇAO DE GAS</t>
  </si>
  <si>
    <t>10.50.01</t>
  </si>
  <si>
    <t>TUBO DE AÇO PRETO SCH-40 SEM COSTURA D= 3/8"</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</si>
  <si>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</si>
  <si>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</si>
  <si>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</si>
  <si>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</si>
  <si>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</si>
  <si>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</si>
  <si>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</si>
  <si>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</si>
  <si>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</si>
  <si>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</si>
  <si>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</si>
  <si>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</si>
  <si>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</si>
  <si>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</si>
  <si>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</si>
  <si>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</si>
  <si>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</si>
  <si>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1,5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</si>
  <si>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</si>
  <si>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</si>
  <si>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</si>
  <si>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</si>
  <si>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</si>
  <si>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</si>
  <si>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</si>
  <si>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</si>
  <si>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</si>
  <si>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</si>
  <si>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</si>
  <si>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</si>
  <si>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</si>
  <si>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</si>
  <si>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</si>
  <si>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</si>
  <si>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</si>
  <si>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</si>
  <si>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</si>
  <si>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</si>
  <si>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</si>
  <si>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</si>
  <si>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</si>
  <si>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</si>
  <si>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</si>
  <si>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</si>
  <si>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</si>
  <si>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</si>
  <si>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</si>
  <si>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</si>
  <si>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</si>
  <si>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</si>
  <si>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</si>
  <si>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</si>
  <si>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</si>
  <si>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</si>
  <si>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</si>
  <si>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</si>
  <si>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</si>
  <si>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</si>
  <si>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</si>
  <si>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</si>
  <si>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</si>
  <si>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</si>
  <si>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</si>
  <si>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</si>
  <si>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</si>
  <si>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</si>
  <si>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</si>
  <si>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</si>
  <si>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</si>
  <si>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</si>
  <si>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</si>
  <si>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</si>
  <si>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</si>
  <si>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</si>
  <si>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</si>
  <si>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</si>
  <si>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</si>
  <si>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</si>
  <si>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</si>
  <si>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</si>
  <si>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</si>
  <si>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</si>
  <si>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</si>
  <si>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</si>
  <si>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</si>
  <si>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</si>
  <si>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</si>
  <si>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</si>
  <si>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</si>
  <si>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</si>
  <si>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</si>
  <si>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</si>
  <si>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</si>
  <si>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</si>
  <si>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</si>
  <si>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</si>
  <si>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</si>
  <si>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</si>
  <si>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</si>
  <si>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</si>
  <si>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</si>
  <si>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</si>
  <si>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</si>
  <si>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</si>
  <si>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</si>
  <si>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</si>
  <si>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</si>
  <si>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</si>
  <si>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</si>
  <si>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</si>
  <si>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</si>
  <si>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</si>
  <si>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</si>
  <si>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</si>
  <si>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</si>
  <si>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</si>
  <si>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</si>
  <si>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</si>
  <si>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</si>
  <si>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</si>
  <si>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</si>
  <si>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</si>
  <si>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</si>
  <si>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</si>
  <si>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</si>
  <si>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</si>
  <si>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</si>
  <si>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</si>
  <si>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</si>
  <si>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</si>
  <si>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</si>
  <si>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</si>
  <si>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</si>
  <si>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</si>
  <si>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</si>
  <si>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</si>
  <si>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</si>
  <si>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</si>
  <si>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</si>
  <si>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</si>
  <si>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</si>
  <si>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</si>
  <si>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</si>
  <si>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</si>
  <si>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</si>
  <si>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</si>
  <si>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</si>
  <si>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</si>
  <si>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</si>
  <si>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</si>
  <si>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</si>
  <si>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</si>
  <si>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</si>
  <si>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</si>
  <si>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</si>
  <si>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</si>
  <si>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</si>
  <si>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</si>
  <si>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</si>
  <si>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</si>
  <si>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</si>
  <si>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</si>
  <si>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</si>
  <si>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</si>
  <si>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</si>
  <si>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</si>
  <si>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</si>
  <si>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</si>
  <si>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</si>
  <si>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</si>
  <si>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</si>
  <si>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</si>
  <si>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</si>
  <si>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</si>
  <si>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</si>
  <si>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</si>
  <si>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</si>
  <si>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</si>
  <si>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</si>
  <si>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</si>
  <si>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</si>
  <si>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</si>
  <si>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</si>
  <si>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</si>
  <si>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</si>
  <si>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</si>
  <si>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</si>
  <si>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</si>
  <si>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</si>
  <si>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</si>
  <si>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</si>
  <si>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</si>
  <si>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</si>
  <si>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</si>
  <si>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</si>
  <si>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</si>
  <si>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</si>
  <si>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</si>
  <si>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</si>
  <si>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</si>
  <si>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</si>
  <si>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</si>
  <si>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</si>
  <si>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</si>
  <si>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</si>
  <si>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</si>
  <si>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</si>
  <si>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</si>
  <si>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</si>
  <si>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</si>
  <si>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</si>
  <si>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</si>
  <si>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</si>
  <si>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</si>
  <si>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</si>
  <si>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</si>
  <si>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</si>
  <si>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</si>
  <si>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</si>
  <si>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</si>
  <si>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</si>
  <si>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</si>
  <si>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</si>
  <si>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</si>
  <si>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</si>
  <si>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</si>
  <si>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</si>
  <si>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</si>
  <si>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</si>
  <si>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</si>
  <si>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</si>
  <si>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</si>
  <si>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TIPO 1 -  60 X  40 X  60 CM</t>
  </si>
  <si>
    <t>10.74.02</t>
  </si>
  <si>
    <t>TIPO 1 -  60 X  40 X  80 CM</t>
  </si>
  <si>
    <t>10.74.03</t>
  </si>
  <si>
    <t>TIPO 1 -  80 X  40 X  60 CM</t>
  </si>
  <si>
    <t>10.74.04</t>
  </si>
  <si>
    <t>TIPO 1 -  80 X  40 X  80 CM</t>
  </si>
  <si>
    <t>10.74.05</t>
  </si>
  <si>
    <t>TIPO 1 - 100 X  40 X  60 CM</t>
  </si>
  <si>
    <t>10.74.06</t>
  </si>
  <si>
    <t>TIPO 1 - 100 X  40 X  80 CM</t>
  </si>
  <si>
    <t>10.74.21</t>
  </si>
  <si>
    <t>TIPO 2 - 250 X  83 X  60 CM - PADRAO COPASA</t>
  </si>
  <si>
    <t>10.74.22</t>
  </si>
  <si>
    <t>TIPO 2 - 250 X  83 X  80 CM - PADRAO COPASA</t>
  </si>
  <si>
    <t>10.74.50</t>
  </si>
  <si>
    <t>NEUTRALIZADORA - 40 X 75 X 70 CM</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</si>
  <si>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</si>
  <si>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</si>
  <si>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</si>
  <si>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</si>
  <si>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</si>
  <si>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</si>
  <si>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</si>
  <si>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</si>
  <si>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</si>
  <si>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</si>
  <si>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</si>
  <si>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</si>
  <si>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</si>
  <si>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</si>
  <si>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</si>
  <si>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</si>
  <si>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</si>
  <si>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</si>
  <si>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</si>
  <si>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</si>
  <si>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</si>
  <si>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</si>
  <si>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</si>
  <si>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</si>
  <si>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</si>
  <si>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</si>
  <si>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</si>
  <si>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</si>
  <si>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</si>
  <si>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EXTINTOR PO QUIMICO SECO BC 20B:C</t>
  </si>
  <si>
    <t>10.90.06</t>
  </si>
  <si>
    <t>PLACA EM PVC E1, E5, E8 DIM. (30X30CM)</t>
  </si>
  <si>
    <t>10.90.07</t>
  </si>
  <si>
    <t>PLACA EM PVC S2, S3, S8, S9, S12 DIM. (19X38CM)</t>
  </si>
  <si>
    <t>10.90.08</t>
  </si>
  <si>
    <t>PLACA EM PVC S17 DIM.(15X15CM)</t>
  </si>
  <si>
    <t>10.90.09</t>
  </si>
  <si>
    <t>PLACA EM PVC E2, E3 DIM. (20X10)</t>
  </si>
  <si>
    <t>10.90.10</t>
  </si>
  <si>
    <t>PLACA EM PVC P1, P2 DIM. (30X30CM)</t>
  </si>
  <si>
    <t>10.90.11</t>
  </si>
  <si>
    <t>PLACA EM PVC P4 DIM. (20X20)CM</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</si>
  <si>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</si>
  <si>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</si>
  <si>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</si>
  <si>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</si>
  <si>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</si>
  <si>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</si>
  <si>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</si>
  <si>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</si>
  <si>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</si>
  <si>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</si>
  <si>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</si>
  <si>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</si>
  <si>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</si>
  <si>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</si>
  <si>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</si>
  <si>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ABRIGO PARA HIDRANTE INTERNO 75X45X17 CM</t>
  </si>
  <si>
    <t>10.90.23</t>
  </si>
  <si>
    <t>ABRIGO PARA HIDRANTE INTERNO 90X60X17 CM</t>
  </si>
  <si>
    <t>10.90.24</t>
  </si>
  <si>
    <t>SINALIZADOR PARA EXTINTOR DE INCENDIO EM PVC</t>
  </si>
  <si>
    <t>10.90.25</t>
  </si>
  <si>
    <t>HIDRANTE DE RECALQUE COMPLETO EM CX. ALVENARIA</t>
  </si>
  <si>
    <t>10.90.28</t>
  </si>
  <si>
    <t>MANGUEIRA FIBRA SINTETICA TIPO 2 D=38 MM X 15 M</t>
  </si>
  <si>
    <t>10.90.29</t>
  </si>
  <si>
    <t>MANGUEIRA FIBRA SINTETICA TIPO 2 D=38 MM X 20 M</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</si>
  <si>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</si>
  <si>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</si>
  <si>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</si>
  <si>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</si>
  <si>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</si>
  <si>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</si>
  <si>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</si>
  <si>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</si>
  <si>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</si>
  <si>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</si>
  <si>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QUADRO DE FORCA P/ MOTOR DE 3CV. 220V TRIFASICO</t>
  </si>
  <si>
    <t>CONJ. ELETROBOMBA LEVE 3CV. 220V TRIFASICO</t>
  </si>
  <si>
    <t>11</t>
  </si>
  <si>
    <t>INSTALAÇA0 ELETRICA E TELEFONICA</t>
  </si>
  <si>
    <t>11.01</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</si>
  <si>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</si>
  <si>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</si>
  <si>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</si>
  <si>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</si>
  <si>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</si>
  <si>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</si>
  <si>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</si>
  <si>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</si>
  <si>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</si>
  <si>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</si>
  <si>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</si>
  <si>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</si>
  <si>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</si>
  <si>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</si>
  <si>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</si>
  <si>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</si>
  <si>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</si>
  <si>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11.02</t>
  </si>
  <si>
    <t>ELETRODUTO PVC FLEXIVEL CORRUGADO TIGREFLEX/EQUIVALENTE</t>
  </si>
  <si>
    <t>11.02.04</t>
  </si>
  <si>
    <t>D= 25MM (3/4")</t>
  </si>
  <si>
    <t>11.02.05</t>
  </si>
  <si>
    <t>D= 32MM (1")</t>
  </si>
  <si>
    <t>11.03</t>
  </si>
  <si>
    <t>ELETRODUTO SEALTUBO PVC ZINCADO ASPIRADO C/TRACADO</t>
  </si>
  <si>
    <t>11.03.01</t>
  </si>
  <si>
    <t>ELETRODUTO FLEXIVEL SEALTUBO D= 1" OU EQUIVALENTE</t>
  </si>
  <si>
    <t>11.03.02</t>
  </si>
  <si>
    <t>ELETRODUTO FLEXIVEL SEALTUBO D= 1 1/2" OU EQUIVALENTE</t>
  </si>
  <si>
    <t>11.03.03</t>
  </si>
  <si>
    <t>ELETRODUTO FLEXIVEL SEALTUBO D= 2" OU EQUIVALENTE</t>
  </si>
  <si>
    <t>11.05</t>
  </si>
  <si>
    <t>ELETRODUTO AÇO GALVANIZADO PESADO, INCL. CONEXOES</t>
  </si>
  <si>
    <t>11.05.02</t>
  </si>
  <si>
    <t>11.05.03</t>
  </si>
  <si>
    <t>11.05.04</t>
  </si>
  <si>
    <t>11.05.05</t>
  </si>
  <si>
    <t>11.05.06</t>
  </si>
  <si>
    <t>11.05.07</t>
  </si>
  <si>
    <t>11.05.08</t>
  </si>
  <si>
    <t>11.11</t>
  </si>
  <si>
    <t>ELETROCALHA</t>
  </si>
  <si>
    <t>11.11.01</t>
  </si>
  <si>
    <t>ELEROCALHA PERFURADA CH. 24 C/TAMPA - 100X50 MM</t>
  </si>
  <si>
    <t>11.11.02</t>
  </si>
  <si>
    <t>ELEROCALHA PERFURADA CH. 24 C/ TAMPA - 100X75 MM</t>
  </si>
  <si>
    <t>11.11.03</t>
  </si>
  <si>
    <t>ELEROCALHA PERFURADA CH. 24 C/ TAMPA - 100X100 MM</t>
  </si>
  <si>
    <t>11.11.04</t>
  </si>
  <si>
    <t>ELEROCALHA PERFURADA CH. 24 C/ TAMPA - 150X50 MM</t>
  </si>
  <si>
    <t>11.11.05</t>
  </si>
  <si>
    <t>ELEROCALHA PERFURADA CH. 24 C/ TAMPA - 200X100 MM</t>
  </si>
  <si>
    <t>11.11.06</t>
  </si>
  <si>
    <t>ELEROCALHA PERFURADA CH. 20 C/ TAMPA - 400X100 MM</t>
  </si>
  <si>
    <t>11.11.10</t>
  </si>
  <si>
    <t>SUPORTE VERTICAL P /ELETROCALHA 100X50 MM</t>
  </si>
  <si>
    <t>11.11.11</t>
  </si>
  <si>
    <t>SUPORTE VERTICAL P/ ELETROCALHA 100X75 MM</t>
  </si>
  <si>
    <t>11.11.12</t>
  </si>
  <si>
    <t>SUPORTE VERTICAL P/ELETROCALHA 150X75 MM</t>
  </si>
  <si>
    <t>11.11.13</t>
  </si>
  <si>
    <t xml:space="preserve">SUPORTE VERTICAL P/ELETROCALHA 200X100 MM </t>
  </si>
  <si>
    <t>11.11.16</t>
  </si>
  <si>
    <t>MÃO FRANCESA SIMPLES 100MM P/ ELETROCALHA</t>
  </si>
  <si>
    <t>11.11.17</t>
  </si>
  <si>
    <t>MÃO FRANCESA SIMPLES 200MM P/ ELETROCALHA</t>
  </si>
  <si>
    <t>11.11.18</t>
  </si>
  <si>
    <t>MÃO FRANCESA SIMPLES 400MM P/ ELETROCALHA</t>
  </si>
  <si>
    <t>11.11.19</t>
  </si>
  <si>
    <t>BARRA DE VERGALHAO ROSCA TOTAL EM ACO 1/4 ''</t>
  </si>
  <si>
    <t>11.11.20</t>
  </si>
  <si>
    <t>CURVA HORIZ. 90°  C/  TAMPA P/  ELETROCALHA  100X50 MM</t>
  </si>
  <si>
    <t>11.11.21</t>
  </si>
  <si>
    <t>CURVA HORIZ. 90°  C/ TAMPA P/ ELETROCALHA 100X75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</si>
  <si>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</si>
  <si>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</si>
  <si>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</si>
  <si>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</si>
  <si>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</si>
  <si>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</si>
  <si>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</si>
  <si>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</si>
  <si>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</si>
  <si>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</si>
  <si>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</si>
  <si>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</si>
  <si>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</si>
  <si>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</si>
  <si>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</si>
  <si>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</si>
  <si>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</si>
  <si>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</si>
  <si>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</si>
  <si>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</si>
  <si>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</si>
  <si>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</si>
  <si>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</si>
  <si>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</si>
  <si>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</si>
  <si>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</si>
  <si>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</si>
  <si>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</si>
  <si>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</si>
  <si>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</si>
  <si>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</si>
  <si>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</si>
  <si>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</si>
  <si>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</si>
  <si>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</si>
  <si>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</si>
  <si>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</si>
  <si>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</si>
  <si>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</si>
  <si>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</si>
  <si>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</si>
  <si>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</si>
  <si>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</si>
  <si>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</si>
  <si>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11.11.63</t>
  </si>
  <si>
    <t>TERMINAL PARA ELETROCALHA  150X50 MM</t>
  </si>
  <si>
    <t>11.11.64</t>
  </si>
  <si>
    <t>TERMINAL PARA ELETROCALHA 200X100 MM</t>
  </si>
  <si>
    <t>11.11.65</t>
  </si>
  <si>
    <t>TERMINAL PARA ELETROCALHA  400X100 MM</t>
  </si>
  <si>
    <t>11.11.66</t>
  </si>
  <si>
    <t>TALA AUTO PORTANTE PARA TRECHO RETO ABA 50 MM</t>
  </si>
  <si>
    <t>11.11.67</t>
  </si>
  <si>
    <t>TALA AUTO PORTANTE PARA TRECHO RETO ABA 75 MM</t>
  </si>
  <si>
    <t>11.11.68</t>
  </si>
  <si>
    <t>TALA AUTO PORTANTE PARA TRECHO RETO ABA 100 MM</t>
  </si>
  <si>
    <t>11.11.70</t>
  </si>
  <si>
    <t>REDUÇÃO CONCENTRICA  150X50 P/ 100/75/50 X50 MM</t>
  </si>
  <si>
    <t>11.11.73</t>
  </si>
  <si>
    <t>MATA JUNTA "H" PARA ELETROCALHA  L = 100 MM</t>
  </si>
  <si>
    <t>11.11.74</t>
  </si>
  <si>
    <t>MATA JUNTA "H" PARA ELETROCALHA  L = 150 MM</t>
  </si>
  <si>
    <t>11.11.75</t>
  </si>
  <si>
    <t>MATA JUNTA "H" PARA ELETROCALHA  L = 200 MM</t>
  </si>
  <si>
    <t>11.11.76</t>
  </si>
  <si>
    <t>MATA JUNTA "H" PARA ELETROCALHA  L = 400 MM</t>
  </si>
  <si>
    <t>11.12</t>
  </si>
  <si>
    <t>PERFILADO E ACESSORIO, INCLUSIVE CONEXOES</t>
  </si>
  <si>
    <t>11.12.01</t>
  </si>
  <si>
    <t>PERFILADO CH 22 PERFURADO  COM TAMPA  38 x 38 MM</t>
  </si>
  <si>
    <t>11.12.10</t>
  </si>
  <si>
    <t>BARRA DE VERGALÃO ROSCA TOTAL  3/8" P/ PERFILADO</t>
  </si>
  <si>
    <t>11.12.11</t>
  </si>
  <si>
    <t>GANCHO CURTO P/ PERFILADO FIXADO NO TETO</t>
  </si>
  <si>
    <t>11.12.12</t>
  </si>
  <si>
    <t>GANCHO CURTO PARA LUMINARIA</t>
  </si>
  <si>
    <t>11.12.13</t>
  </si>
  <si>
    <t>GANCHO LONGO PARA PERFILADO</t>
  </si>
  <si>
    <t>11.12.14</t>
  </si>
  <si>
    <t>SAIDA LATERAL DUPLA  3/4"</t>
  </si>
  <si>
    <t>11.12.15</t>
  </si>
  <si>
    <t>SAIDA FINAL 3/4"</t>
  </si>
  <si>
    <t>11.12.16</t>
  </si>
  <si>
    <t>SAIDA SUPERIOR 3/4"</t>
  </si>
  <si>
    <t>11.12.17</t>
  </si>
  <si>
    <t>PROLONGADOR SEXTAVADO GALV. P/  TIRANTE 1/4"X50  MM</t>
  </si>
  <si>
    <t>11.12.18</t>
  </si>
  <si>
    <t>JUNÇÃO INTERNA "I"</t>
  </si>
  <si>
    <t>11.12.19</t>
  </si>
  <si>
    <t>JUNÇÃO INTERNA "L"</t>
  </si>
  <si>
    <t>11.12.20</t>
  </si>
  <si>
    <t>JUNÇÃO INTERNA "T"</t>
  </si>
  <si>
    <t>11.12.21</t>
  </si>
  <si>
    <t>JUNÇÃO INTERNA "X"</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</si>
  <si>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</si>
  <si>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</si>
  <si>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</si>
  <si>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</si>
  <si>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</si>
  <si>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</si>
  <si>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</si>
  <si>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</si>
  <si>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</si>
  <si>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</si>
  <si>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</si>
  <si>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</si>
  <si>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</si>
  <si>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</si>
  <si>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</si>
  <si>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</si>
  <si>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</si>
  <si>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</si>
  <si>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</si>
  <si>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</si>
  <si>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</si>
  <si>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</si>
  <si>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</si>
  <si>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</si>
  <si>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</si>
  <si>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</si>
  <si>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</si>
  <si>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</si>
  <si>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</si>
  <si>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DE EMBUTIR EM PVC 2X4" TIGRE OU EQUIVALENTE</t>
  </si>
  <si>
    <t>11.14.21</t>
  </si>
  <si>
    <t>DE EMBUTIR EM PVC 4X4" TIGRE OU EQUIVALENTE</t>
  </si>
  <si>
    <t>11.14.22</t>
  </si>
  <si>
    <t>DE EMBUTIR OCTOGONAL PVC 3X3" TIGRE OU EQUIVALENTE</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</si>
  <si>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</si>
  <si>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</si>
  <si>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</si>
  <si>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</si>
  <si>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</si>
  <si>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</si>
  <si>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</si>
  <si>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</si>
  <si>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11.14.27</t>
  </si>
  <si>
    <t>DE FERRO ESMALTADO OCTOGONAL 4"X4"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</si>
  <si>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</si>
  <si>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</si>
  <si>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</si>
  <si>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</si>
  <si>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</si>
  <si>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</si>
  <si>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</si>
  <si>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</si>
  <si>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</si>
  <si>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CAIXA DE EMBUTIR 4X4" OCTOGONAL PVC FUNDO MOVEL</t>
  </si>
  <si>
    <t>11.14.33</t>
  </si>
  <si>
    <t>CAIXA EMBUTIR PVC 10X10X5CM (4X4)ORELHAS METALICAS</t>
  </si>
  <si>
    <t>11.14.34</t>
  </si>
  <si>
    <t>CAIXA EMBUTIR PVC 10X5X5CM (2X4")ORELHAS METALICAS</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</si>
  <si>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</si>
  <si>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</si>
  <si>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</si>
  <si>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</si>
  <si>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</si>
  <si>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</si>
  <si>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</si>
  <si>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</si>
  <si>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</si>
  <si>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</si>
  <si>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</si>
  <si>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</si>
  <si>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</si>
  <si>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</si>
  <si>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</si>
  <si>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</si>
  <si>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</si>
  <si>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</si>
  <si>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</si>
  <si>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</si>
  <si>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</si>
  <si>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</si>
  <si>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11.14.52</t>
  </si>
  <si>
    <t>TIPO ZC GARAGEM C/ TAMPA ART.REFORCADA 90X90X82CM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</si>
  <si>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</si>
  <si>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</si>
  <si>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</si>
  <si>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</si>
  <si>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</si>
  <si>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</si>
  <si>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</si>
  <si>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</si>
  <si>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</si>
  <si>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</si>
  <si>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</si>
  <si>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</si>
  <si>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</si>
  <si>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</si>
  <si>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</si>
  <si>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</si>
  <si>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</si>
  <si>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</si>
  <si>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</si>
  <si>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</si>
  <si>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</si>
  <si>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</si>
  <si>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</si>
  <si>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</si>
  <si>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</si>
  <si>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</si>
  <si>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</si>
  <si>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</si>
  <si>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</si>
  <si>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</si>
  <si>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</si>
  <si>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</si>
  <si>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</si>
  <si>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(200V-60HRZ)-PADRAO NEMA</t>
  </si>
  <si>
    <t>11.18.02</t>
  </si>
  <si>
    <t>MONOPOLAR 5KA 15A</t>
  </si>
  <si>
    <t>11.18.03</t>
  </si>
  <si>
    <t>MONOPOLAR 5KA 20A</t>
  </si>
  <si>
    <t>11.18.11</t>
  </si>
  <si>
    <t>BIPOLAR 10KA 10A</t>
  </si>
  <si>
    <t>11.18.13</t>
  </si>
  <si>
    <t>BIPOLAR 10KA 20A</t>
  </si>
  <si>
    <t>11.18.14</t>
  </si>
  <si>
    <t>BIPOLAR 10KA 30A</t>
  </si>
  <si>
    <t>11.18.17</t>
  </si>
  <si>
    <t>BIPOLAR 10KA 50A</t>
  </si>
  <si>
    <t>11.18.29</t>
  </si>
  <si>
    <t>TRIPOLAR 10KA 50A</t>
  </si>
  <si>
    <t>11.18.31</t>
  </si>
  <si>
    <t>TRIPOLAR 10KA 70A</t>
  </si>
  <si>
    <t>11.18.33</t>
  </si>
  <si>
    <t>TRIPOLAR 10KA 100A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</si>
  <si>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</si>
  <si>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</si>
  <si>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</si>
  <si>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</si>
  <si>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</si>
  <si>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</si>
  <si>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</si>
  <si>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</si>
  <si>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</si>
  <si>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</si>
  <si>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</si>
  <si>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</si>
  <si>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</si>
  <si>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</si>
  <si>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</si>
  <si>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</si>
  <si>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</si>
  <si>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</si>
  <si>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</si>
  <si>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</si>
  <si>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</si>
  <si>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</si>
  <si>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</si>
  <si>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</si>
  <si>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</si>
  <si>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</si>
  <si>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</si>
  <si>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</si>
  <si>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</si>
  <si>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</si>
  <si>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</si>
  <si>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</si>
  <si>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</si>
  <si>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</si>
  <si>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</si>
  <si>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</si>
  <si>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</si>
  <si>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</si>
  <si>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</si>
  <si>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</si>
  <si>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</si>
  <si>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</si>
  <si>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</si>
  <si>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</si>
  <si>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</si>
  <si>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</si>
  <si>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</si>
  <si>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</si>
  <si>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</si>
  <si>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</si>
  <si>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</si>
  <si>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</si>
  <si>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</si>
  <si>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</si>
  <si>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</si>
  <si>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</si>
  <si>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</si>
  <si>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</si>
  <si>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</si>
  <si>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</si>
  <si>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</si>
  <si>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</si>
  <si>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</si>
  <si>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</si>
  <si>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</si>
  <si>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</si>
  <si>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</si>
  <si>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</si>
  <si>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</si>
  <si>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</si>
  <si>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</si>
  <si>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</si>
  <si>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</si>
  <si>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</si>
  <si>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</si>
  <si>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</si>
  <si>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</si>
  <si>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</si>
  <si>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</si>
  <si>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</si>
  <si>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</si>
  <si>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</si>
  <si>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</si>
  <si>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</si>
  <si>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</si>
  <si>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</si>
  <si>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</si>
  <si>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</si>
  <si>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</si>
  <si>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</si>
  <si>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</si>
  <si>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</si>
  <si>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</si>
  <si>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</si>
  <si>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</si>
  <si>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</si>
  <si>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</si>
  <si>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</si>
  <si>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</si>
  <si>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</si>
  <si>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</si>
  <si>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</si>
  <si>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</si>
  <si>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</si>
  <si>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</si>
  <si>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</si>
  <si>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</si>
  <si>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</si>
  <si>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</si>
  <si>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</si>
  <si>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</si>
  <si>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</si>
  <si>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</si>
  <si>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</si>
  <si>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</si>
  <si>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</si>
  <si>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</si>
  <si>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</si>
  <si>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</si>
  <si>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</si>
  <si>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</si>
  <si>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</si>
  <si>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</si>
  <si>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</si>
  <si>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</si>
  <si>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</si>
  <si>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</si>
  <si>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</si>
  <si>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</si>
  <si>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</si>
  <si>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</si>
  <si>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</si>
  <si>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</si>
  <si>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</si>
  <si>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</si>
  <si>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</si>
  <si>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</si>
  <si>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</si>
  <si>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</si>
  <si>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</si>
  <si>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</si>
  <si>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</si>
  <si>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</si>
  <si>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</si>
  <si>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</si>
  <si>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</si>
  <si>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</si>
  <si>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</si>
  <si>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</si>
  <si>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</si>
  <si>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</si>
  <si>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</si>
  <si>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11.37.01</t>
  </si>
  <si>
    <t>1X14W SOQUETE ANTIVIBRAT. REF.3837 ITAIM OU EQUIV.</t>
  </si>
  <si>
    <t>11.37.02</t>
  </si>
  <si>
    <t>1X16W SOQUETE ANTIVIBRAT. REF.3540 ITAIM OU EQUIV.</t>
  </si>
  <si>
    <t>11.37.04</t>
  </si>
  <si>
    <t>1X28W SOQUETE ANTIVIBRAT. REF.3837 ITAIM OU EQUIV.</t>
  </si>
  <si>
    <t>11.37.05</t>
  </si>
  <si>
    <t>1X32W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</si>
  <si>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</si>
  <si>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</si>
  <si>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</si>
  <si>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</si>
  <si>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</si>
  <si>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</si>
  <si>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</si>
  <si>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</si>
  <si>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</si>
  <si>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2X14W COMPLETA (REATOR, LAMPADA E SOQUETE)</t>
  </si>
  <si>
    <t>11.37.22</t>
  </si>
  <si>
    <t>2X16W COMPLETA (REATOR, LAMPADA E SOQUETE)</t>
  </si>
  <si>
    <t>11.37.23</t>
  </si>
  <si>
    <t>2X28W COMPLETA (REATOR, LAMPADA E SOQUETE)</t>
  </si>
  <si>
    <t>11.37.24</t>
  </si>
  <si>
    <t>2X32W COMPLETA (REATOR, LAMPADA E SOQUETE)</t>
  </si>
  <si>
    <t>11.37.28</t>
  </si>
  <si>
    <t>LUMINARIA EMERG FAROIS DUPLOS HALOGENIO 55W WETZEL OU EQUIVALENTE</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</si>
  <si>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</si>
  <si>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</si>
  <si>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</si>
  <si>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</si>
  <si>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</si>
  <si>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</si>
  <si>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</si>
  <si>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</si>
  <si>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11.38.01</t>
  </si>
  <si>
    <t>1X14W SOQUETE ANTIVIBRAT. REF.2007 ITAIM OU EQUIV.</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</si>
  <si>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</si>
  <si>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</si>
  <si>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</si>
  <si>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</si>
  <si>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</si>
  <si>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</si>
  <si>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</si>
  <si>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</si>
  <si>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</si>
  <si>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</si>
  <si>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</si>
  <si>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</si>
  <si>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</si>
  <si>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</si>
  <si>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</si>
  <si>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</si>
  <si>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11.38.11</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</si>
  <si>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</si>
  <si>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</si>
  <si>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</si>
  <si>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</si>
  <si>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</si>
  <si>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</si>
  <si>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</si>
  <si>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</si>
  <si>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</si>
  <si>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</si>
  <si>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</si>
  <si>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</si>
  <si>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</si>
  <si>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11.51</t>
  </si>
  <si>
    <t>LUMINARIA EXTERNA DECORATIVA PARA POSTES</t>
  </si>
  <si>
    <t>11.51.05</t>
  </si>
  <si>
    <t>LUMINARIA DECORATIVA VM 125W BL-2 TECNOWATT/EQUIVALENTE.</t>
  </si>
  <si>
    <t>11.51.06</t>
  </si>
  <si>
    <t>LUMINARIA DECORATIVA VM 125W BL-7 TECNOWATT/EQUIVALENTE</t>
  </si>
  <si>
    <t>11.53</t>
  </si>
  <si>
    <t>ILUMINACAO PUBLICA - PADRAO CEMIG</t>
  </si>
  <si>
    <t>11.53.08</t>
  </si>
  <si>
    <t>LUMINARIA VS 70W IP71 SRB TECNOWATT/EQUIVALENTE</t>
  </si>
  <si>
    <t>11.53.10</t>
  </si>
  <si>
    <t>LUMINARIA VS 400W IP66 TECNOWATT/EQUIVALENTE</t>
  </si>
  <si>
    <t>11.54</t>
  </si>
  <si>
    <t>PROJETORES PARA QUADRAS E CAMPOS DE FUTEBOL</t>
  </si>
  <si>
    <t>11.54.02</t>
  </si>
  <si>
    <t>P/ 1 LAMP.VM,VS,400 MOD.PL 400-MA TECNOWAT/EQUIVALENTE</t>
  </si>
  <si>
    <t>11.54.03</t>
  </si>
  <si>
    <t>P/ 1 LAMP.VM,VS 400 C/BASE MOD.PL 400-MVR TECNOWAT OU EQUIVALENTE</t>
  </si>
  <si>
    <t>11.54.05</t>
  </si>
  <si>
    <t>LUMINARIA V. METALICO 400W PR40 TECNOWATT/EQUIVALENTE</t>
  </si>
  <si>
    <t>11.55</t>
  </si>
  <si>
    <t>COMPLEMENTOS PARA LUMINARIAS</t>
  </si>
  <si>
    <t>11.55.01</t>
  </si>
  <si>
    <t>RECEPTACULO DE PORCELANA NORMAL E-27</t>
  </si>
  <si>
    <t>11.55.02</t>
  </si>
  <si>
    <t>RECEPTACULO DE PORCELANA E40</t>
  </si>
  <si>
    <t>11.55.04</t>
  </si>
  <si>
    <t>SUPORTE LUMINARIA PETALA SL-1/2 TOPO 114MM TECNOW. OU EQUIVALENTE</t>
  </si>
  <si>
    <t>11.55.06</t>
  </si>
  <si>
    <t>SUPORTE LUMINARIA PETALA SL-2/2 TOPO 114MM TECNOW. OU EQUIVALENTE</t>
  </si>
  <si>
    <t>11.55.08</t>
  </si>
  <si>
    <t>SUPORTE LUMINARIA PETALA SL-3/2 TOPO 114MM TECNOW. OU EQUIVALENTE</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</si>
  <si>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</si>
  <si>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</si>
  <si>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</si>
  <si>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</si>
  <si>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</si>
  <si>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</si>
  <si>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</si>
  <si>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</si>
  <si>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</si>
  <si>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</si>
  <si>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11.58</t>
  </si>
  <si>
    <t>REATORES P/ LAMPADA FLUORESCENTE</t>
  </si>
  <si>
    <t>11.58.01</t>
  </si>
  <si>
    <t>SIMPLES, AFP PARTIDA RAPIDA 1X16W - 127V</t>
  </si>
  <si>
    <t>11.58.02</t>
  </si>
  <si>
    <t>DUPLO, AFP PARTIDA RAPIDA 2X16W - 127V</t>
  </si>
  <si>
    <t>11.58.03</t>
  </si>
  <si>
    <t>SIMPLES, AFP PARTIDA RAPIDA 1X32W - 127V</t>
  </si>
  <si>
    <t>11.58.04</t>
  </si>
  <si>
    <t>DUPLO, AFP PARTIDA RAPIDA 2X32W - 127V</t>
  </si>
  <si>
    <t>11.58.05</t>
  </si>
  <si>
    <t>SIMPLES, AFP PARTIDA RAPIDA 1X20W/1X40W - 127V</t>
  </si>
  <si>
    <t>11.58.06</t>
  </si>
  <si>
    <t>DUPLO, AFP PARTIDA RAPIDA 2X20W/2X40W - 127V</t>
  </si>
  <si>
    <t>11.58.07</t>
  </si>
  <si>
    <t>SIMPLES, AFP PARTIDA RAPIDA 1X14W/1X28W</t>
  </si>
  <si>
    <t>11.58.08</t>
  </si>
  <si>
    <t>DUPLO, AFP PARTIDA RAPIDA 2X14W</t>
  </si>
  <si>
    <t>11.58.09</t>
  </si>
  <si>
    <t>DUPLO, AFP PARTIDA RAPIDA 2X28W</t>
  </si>
  <si>
    <t>11.59</t>
  </si>
  <si>
    <t>REATOR ELETRONICO P/ LAMP.  DESCARGA (VM/VS/VMET)</t>
  </si>
  <si>
    <t>11.59.01</t>
  </si>
  <si>
    <t>INTERNO P/ LAMP. VM 80W-220V, C/ CAPACITOR</t>
  </si>
  <si>
    <t>11.59.02</t>
  </si>
  <si>
    <t>INTERNO P/ LAMP. VM 125W-220V, C/ CAPACITOR</t>
  </si>
  <si>
    <t>11.59.03</t>
  </si>
  <si>
    <t>INTERNO P/ LAMP. VM 250W-220V, C/ CAPACITOR</t>
  </si>
  <si>
    <t>11.59.04</t>
  </si>
  <si>
    <t>INTERNO P/ LAMP. VM 400W-220V, C/ CAPACITOR</t>
  </si>
  <si>
    <t>11.59.05</t>
  </si>
  <si>
    <t>EXTERNO P/ LAMP. VM 80W-220V, C/ CAPACITOR</t>
  </si>
  <si>
    <t>11.59.06</t>
  </si>
  <si>
    <t>EXTERNO P/ LAMP. VM 125W-220V, C/ CAPACITOR</t>
  </si>
  <si>
    <t>11.59.07</t>
  </si>
  <si>
    <t>EXTERNO P/ LAMP. VM 250W-220V, C/ CAPACITOR</t>
  </si>
  <si>
    <t>11.59.08</t>
  </si>
  <si>
    <t>EXTERNO P/ LAMP. VM 400W-220V, C/ CAPACITOR</t>
  </si>
  <si>
    <t>11.59.09</t>
  </si>
  <si>
    <t>INTERNO P/ LAMP. VS 70W-220V C/ CAPACITOR/IGNITOR</t>
  </si>
  <si>
    <t>11.59.10</t>
  </si>
  <si>
    <t>INTERNO P/ LAMP. VS 100W-220V, C/CAPACITOR/IGNITOR</t>
  </si>
  <si>
    <t>11.59.11</t>
  </si>
  <si>
    <t>INTERNO P/ LAMP. VS 150W-220V, C/CAPACITOR/IGNITOR</t>
  </si>
  <si>
    <t>11.59.12</t>
  </si>
  <si>
    <t>INTERNO P/ LAMP. VS 250W-220V, C/CAPACITOR/IGNITOR</t>
  </si>
  <si>
    <t>11.59.13</t>
  </si>
  <si>
    <t>INTERNO P/ LAMP. VS 400W-220V, C/CAPACITOR/IGNITOR</t>
  </si>
  <si>
    <t>11.59.14</t>
  </si>
  <si>
    <t>EXTERNO P/ LAMP. VS 70W-220V, C/CAPACITOR/IGNITOR</t>
  </si>
  <si>
    <t>11.59.15</t>
  </si>
  <si>
    <t>EXTERNO P/ LAMP. VS 100W-220V, C/CAPACITOR/IGNITOR</t>
  </si>
  <si>
    <t>11.59.16</t>
  </si>
  <si>
    <t>EXTERNO P/ LAMP. VS 150W-220V, C/CAPACITOR/IGNITOR</t>
  </si>
  <si>
    <t>11.59.17</t>
  </si>
  <si>
    <t>EXTERNO P/ LAMP. VS 250W-220V, C/CAPACITOR/IGNITOR</t>
  </si>
  <si>
    <t>11.59.18</t>
  </si>
  <si>
    <t>EXTERNO P/ LAMP. VS 400W-220V, C/CAPACITOR/IGNITOR</t>
  </si>
  <si>
    <t>11.59.19</t>
  </si>
  <si>
    <t>INTERNO P/LAMP. VMETALICO 70W-220V, COM CAPACITOR</t>
  </si>
  <si>
    <t>11.59.20</t>
  </si>
  <si>
    <t>EXTERNO P/LAMP.VMETALICO 70W-220V COM CAPACITOR</t>
  </si>
  <si>
    <t>11.59.21</t>
  </si>
  <si>
    <t>INTERNO P/ LAMP. VMETALICO 150W-220V C/ CAPACITOR</t>
  </si>
  <si>
    <t>11.59.22</t>
  </si>
  <si>
    <t>EXTERNO P/ LAMP. VMETALICO 150W-220V C/ CAPACITOR</t>
  </si>
  <si>
    <t>11.59.23</t>
  </si>
  <si>
    <t>EXT. P/ LAMP.VMET 250W-220V, C/CAPACITOR/IGNITOR</t>
  </si>
  <si>
    <t>11.59.24</t>
  </si>
  <si>
    <t>EXT. P/ LAMP.VMET 400W-220V, C/CAPACITOR/IGNITOR</t>
  </si>
  <si>
    <t>11.60</t>
  </si>
  <si>
    <t>LAMPADAS - 127V/220V</t>
  </si>
  <si>
    <t>11.60.02</t>
  </si>
  <si>
    <t>LAMPADA LED 7W SOQUETE ROSCA</t>
  </si>
  <si>
    <t>11.60.03</t>
  </si>
  <si>
    <t>LAMPADA LED 9W SOQUETE ROSCA</t>
  </si>
  <si>
    <t>11.60.05</t>
  </si>
  <si>
    <t>FLUORESCENTE ELETRONICA PLE 9W-127V-AFP-E27</t>
  </si>
  <si>
    <t>11.60.06</t>
  </si>
  <si>
    <t>FLUORESCENTE ELETRONICA PLE11W-127V-AFP-E27</t>
  </si>
  <si>
    <t>11.60.07</t>
  </si>
  <si>
    <t>FLUORESCENTE ELETRONICA PLE15W-127V-AFP-E27</t>
  </si>
  <si>
    <t>11.60.08</t>
  </si>
  <si>
    <t>FLUORESCENTE ELETRONICA PLE20W-127V-AFP-E27</t>
  </si>
  <si>
    <t>11.60.09</t>
  </si>
  <si>
    <t>FLUORESCENTE ELETRONICA PLE23W-127V-AFP-E27</t>
  </si>
  <si>
    <t>11.60.10</t>
  </si>
  <si>
    <t>FLUORESCENTE TLDRS AFP 16/84-16W - G13</t>
  </si>
  <si>
    <t>11.60.11</t>
  </si>
  <si>
    <t>FLUORESCENTE AFP 20/84-20W-G13</t>
  </si>
  <si>
    <t>11.60.12</t>
  </si>
  <si>
    <t>FLUORESCENTE TLDRS AFP 32/84-32W - G13</t>
  </si>
  <si>
    <t>11.60.13</t>
  </si>
  <si>
    <t>FLUORESCENTE 14W AFP TUBULAR</t>
  </si>
  <si>
    <t>11.60.14</t>
  </si>
  <si>
    <t>FLUORESCENTE 16W AFP TUBULAR</t>
  </si>
  <si>
    <t>11.60.15</t>
  </si>
  <si>
    <t>FLUORESCENTE 28W AFP TUBULAR</t>
  </si>
  <si>
    <t>11.60.16</t>
  </si>
  <si>
    <t>FLUORESCENTE 32W AFP TUBULAR</t>
  </si>
  <si>
    <t>11.60.17</t>
  </si>
  <si>
    <t>FLUORESCENTE 13W AFP COMPACTA C/ REATOR INCORPORAD</t>
  </si>
  <si>
    <t>11.60.18</t>
  </si>
  <si>
    <t>FLUORESCENTE 15W AFP COMPACTA C/ REATOR INCORPORAD</t>
  </si>
  <si>
    <t>11.60.19</t>
  </si>
  <si>
    <t>FLUORESCENTE 18W AFP COMPACTA C/ REATOR INCORPORAD</t>
  </si>
  <si>
    <t>11.60.20</t>
  </si>
  <si>
    <t>FLUORESCENTE 25W AFP COMPACTA C/ REATOR INCORPORAD</t>
  </si>
  <si>
    <t>11.60.21</t>
  </si>
  <si>
    <t>VAPOR DE MERCURIO OVOIDE 80W-220V-AFP BASE E27</t>
  </si>
  <si>
    <t>11.60.22</t>
  </si>
  <si>
    <t>VAPOR DE MERCURIO OVOIDE 125W-220V-AFP BASE E27</t>
  </si>
  <si>
    <t>11.60.23</t>
  </si>
  <si>
    <t>VAPOR DE MERCURIO OVOIDE 250W-220V-AFP BASE E40</t>
  </si>
  <si>
    <t>11.60.24</t>
  </si>
  <si>
    <t>VAPOR DE MERCURIO OVOIDE 400W-220V-AFP-BASE E40</t>
  </si>
  <si>
    <t>11.60.28</t>
  </si>
  <si>
    <t>VAPOR DE SODIO OVOIDE 150W- AFP-E40</t>
  </si>
  <si>
    <t>11.60.29</t>
  </si>
  <si>
    <t>VAPOR DE SODIO OVOIDE 250W-AFP-E40</t>
  </si>
  <si>
    <t>11.60.30</t>
  </si>
  <si>
    <t>VAPOR DE SODIO OVOIDE 400W- AFP-E40</t>
  </si>
  <si>
    <t>11.60.33</t>
  </si>
  <si>
    <t>VAPOR DE SODIO OVOIDE 70W-AFP-E27</t>
  </si>
  <si>
    <t>11.60.34</t>
  </si>
  <si>
    <t>VAPOR DE SODIO OVOIDE 100W-AFP-E40</t>
  </si>
  <si>
    <t>11.60.35</t>
  </si>
  <si>
    <t>VAPOR DE SODIO TUBULAR 100W-220V-AFP-E40</t>
  </si>
  <si>
    <t>11.60.36</t>
  </si>
  <si>
    <t>VAPOR DE SODIO TUBULAR 150W-220V-AFP-E40</t>
  </si>
  <si>
    <t>11.60.37</t>
  </si>
  <si>
    <t>VAPOR DE SODIO TUBULAR 250W-AFP-220V-E40</t>
  </si>
  <si>
    <t>11.60.38</t>
  </si>
  <si>
    <t>VAPOR DE SODIO TUBULAR 400W-220V-AFP-E40</t>
  </si>
  <si>
    <t>11.60.42</t>
  </si>
  <si>
    <t>VAPOR METALICO TUBULAR 150W-AFP-E40</t>
  </si>
  <si>
    <t>11.60.43</t>
  </si>
  <si>
    <t>VAPOR METALICO TUBULAR 250W-AFP-E40</t>
  </si>
  <si>
    <t>11.60.44</t>
  </si>
  <si>
    <t>VAPOR METALICO TUBULAR 400W-AFP-E40</t>
  </si>
  <si>
    <t>11.60.45</t>
  </si>
  <si>
    <t>VAPOR METALICO OVOIDE 250W AFP-E40</t>
  </si>
  <si>
    <t>11.60.46</t>
  </si>
  <si>
    <t>VAPOR METALICO OVOIDE 400W AFP-E40</t>
  </si>
  <si>
    <t>11.60.50</t>
  </si>
  <si>
    <t>FLUORESCENTE UNIVERSAL 20W-127V-AFP</t>
  </si>
  <si>
    <t>11.60.51</t>
  </si>
  <si>
    <t>FLUORESCENTE UNIVERSAL 40W-127V-AFP</t>
  </si>
  <si>
    <t>11.61</t>
  </si>
  <si>
    <t>PADRAO CEMIG AEREO EM MURETA</t>
  </si>
  <si>
    <t>11.61.09</t>
  </si>
  <si>
    <t>TIPO C3, DEMANDA 27,1 A 38 KVA (3F+N)</t>
  </si>
  <si>
    <t>11.61.10</t>
  </si>
  <si>
    <t>TIPO C4, DEMANDA 38,1 A 47 KVA (3F+N)</t>
  </si>
  <si>
    <t>11.61.11</t>
  </si>
  <si>
    <t>TIPO C5, DEMANDA 47,1 A 57 KVA (3F+N)</t>
  </si>
  <si>
    <t>11.61.12</t>
  </si>
  <si>
    <t>TIPO C6, DEMANDA 57,1 A 66 KVA (3F+N)</t>
  </si>
  <si>
    <t>11.61.13</t>
  </si>
  <si>
    <t>TIPO C7, DEMANDA 66,1 A 75 KVA (3F+N)</t>
  </si>
  <si>
    <t>11.62</t>
  </si>
  <si>
    <t>PADRAO CEMIG SUBTERRANEO EM MURETA</t>
  </si>
  <si>
    <t>11.62.09</t>
  </si>
  <si>
    <t>11.62.10</t>
  </si>
  <si>
    <t>11.62.11</t>
  </si>
  <si>
    <t>11.62.12</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</si>
  <si>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</si>
  <si>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</si>
  <si>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</si>
  <si>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</si>
  <si>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</si>
  <si>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</si>
  <si>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</si>
  <si>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</si>
  <si>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</si>
  <si>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</si>
  <si>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</si>
  <si>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</si>
  <si>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</si>
  <si>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</si>
  <si>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</si>
  <si>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</si>
  <si>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</si>
  <si>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</si>
  <si>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</si>
  <si>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</si>
  <si>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</si>
  <si>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</si>
  <si>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</si>
  <si>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</si>
  <si>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</si>
  <si>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</si>
  <si>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</si>
  <si>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</si>
  <si>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</si>
  <si>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</si>
  <si>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</si>
  <si>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</si>
  <si>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</si>
  <si>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</si>
  <si>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</si>
  <si>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</si>
  <si>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</si>
  <si>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</si>
  <si>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</si>
  <si>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</si>
  <si>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</si>
  <si>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</si>
  <si>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</si>
  <si>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</si>
  <si>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</si>
  <si>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</si>
  <si>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</si>
  <si>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</si>
  <si>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</si>
  <si>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</si>
  <si>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</si>
  <si>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</si>
  <si>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</si>
  <si>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</si>
  <si>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</si>
  <si>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11.82.19</t>
  </si>
  <si>
    <t>SUPORTE P/ BORNE FEMEA PINO BANANA PADRAO TELEMAR</t>
  </si>
  <si>
    <t>11.82.20</t>
  </si>
  <si>
    <t>BORNE FEMEA PARA PINO BANANA PADRAO TELEMAR</t>
  </si>
  <si>
    <t>11.82.21</t>
  </si>
  <si>
    <t>BLOCO DE LIGAÇAO INTERNA TIPO BLI-10 P. TELEBRAS</t>
  </si>
  <si>
    <t>11.82.50</t>
  </si>
  <si>
    <t>TOMADA RJ 45 S/ PLACA</t>
  </si>
  <si>
    <t>11.82.51</t>
  </si>
  <si>
    <t>PORTA ETIQUETAS P/BLOCOS 110, REF. K110-PE DA PLP OU EQUIVALENTE</t>
  </si>
  <si>
    <t>11.82.52</t>
  </si>
  <si>
    <t>FITA ADESIVA P/ IDENTIF. DE CABO, REF. BRADY OU EQUIVALENTE</t>
  </si>
  <si>
    <t>PCTE</t>
  </si>
  <si>
    <t>11.82.54</t>
  </si>
  <si>
    <t>GUIA DE CABOS P/ RACK 1U</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</si>
  <si>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</si>
  <si>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</si>
  <si>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</si>
  <si>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</si>
  <si>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</si>
  <si>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</si>
  <si>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</si>
  <si>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</si>
  <si>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</si>
  <si>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</si>
  <si>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</si>
  <si>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</si>
  <si>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11.82.61</t>
  </si>
  <si>
    <t>BANDEJA DE APOIO P/ RACK 4U REF. K110-APOLO DA PLP OU EQUIVALENTE</t>
  </si>
  <si>
    <t>11.82.62</t>
  </si>
  <si>
    <t>PAINEL CEGO, REF. KN-BLIND DA PLP OU EQUIVALENTE</t>
  </si>
  <si>
    <t>11.82.63</t>
  </si>
  <si>
    <t>PAINEL TV, REF. KNVD-MOD4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</si>
  <si>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</si>
  <si>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</si>
  <si>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</si>
  <si>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</si>
  <si>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</si>
  <si>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</si>
  <si>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</si>
  <si>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</si>
  <si>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</si>
  <si>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</si>
  <si>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</si>
  <si>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</si>
  <si>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</si>
  <si>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</si>
  <si>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11.83.03</t>
  </si>
  <si>
    <t>CORDOALHA DE AÇO COBREADO 6,3MM</t>
  </si>
  <si>
    <t>11.83.10</t>
  </si>
  <si>
    <t>HASTE DE ATERRAMENTO AÇO GALV. 3/4" X 1,5 MM</t>
  </si>
  <si>
    <t>11.83.11</t>
  </si>
  <si>
    <t>HASTE DE ATERRAMENTO AÇO GALV. 3/4" X 3,0 MM</t>
  </si>
  <si>
    <t>11.83.12</t>
  </si>
  <si>
    <t>HASTE DE ATERRAMENTO 14MM X 2000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</si>
  <si>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</si>
  <si>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</si>
  <si>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</si>
  <si>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</si>
  <si>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</si>
  <si>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</si>
  <si>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</si>
  <si>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</si>
  <si>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</si>
  <si>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</si>
  <si>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</si>
  <si>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</si>
  <si>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</si>
  <si>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</si>
  <si>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</si>
  <si>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</si>
  <si>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</si>
  <si>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</si>
  <si>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</si>
  <si>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</si>
  <si>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</si>
  <si>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</si>
  <si>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</si>
  <si>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</si>
  <si>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</si>
  <si>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</si>
  <si>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11.91.01</t>
  </si>
  <si>
    <t>CABO DE COBRE NU # 6 MM2</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</si>
  <si>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</si>
  <si>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</si>
  <si>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</si>
  <si>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</si>
  <si>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</si>
  <si>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</si>
  <si>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</si>
  <si>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</si>
  <si>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</si>
  <si>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</si>
  <si>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</si>
  <si>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</si>
  <si>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</si>
  <si>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</si>
  <si>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</si>
  <si>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</si>
  <si>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</si>
  <si>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</si>
  <si>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</si>
  <si>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</si>
  <si>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</si>
  <si>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</si>
  <si>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11.92.06</t>
  </si>
  <si>
    <t>PRESILHA LATAO P/CABO 35/50MM2 C/PARAFUSO/BUCHA S6</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</si>
  <si>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</si>
  <si>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</si>
  <si>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</si>
  <si>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</si>
  <si>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</si>
  <si>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</si>
  <si>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</si>
  <si>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</si>
  <si>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</si>
  <si>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</si>
  <si>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</si>
  <si>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</si>
  <si>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</si>
  <si>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</si>
  <si>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</si>
  <si>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</si>
  <si>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</si>
  <si>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</si>
  <si>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</si>
  <si>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</si>
  <si>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</si>
  <si>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</si>
  <si>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</si>
  <si>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</si>
  <si>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</si>
  <si>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</si>
  <si>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</si>
  <si>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</si>
  <si>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</si>
  <si>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</si>
  <si>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</si>
  <si>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</si>
  <si>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ABRACADEIRA PVC TIPO COLAR 1"</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</si>
  <si>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</si>
  <si>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</si>
  <si>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</si>
  <si>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</si>
  <si>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</si>
  <si>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</si>
  <si>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</si>
  <si>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</si>
  <si>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</si>
  <si>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</si>
  <si>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CONECTOR DE PRESSAO 35MM2 TEL-5015 OU EQUIVALENTE</t>
  </si>
  <si>
    <t>11.92.33</t>
  </si>
  <si>
    <t>TERMINAL EM LATAO 16-50MM2 TEL-5099 OU EQUIVALENTE</t>
  </si>
  <si>
    <t>11.92.34</t>
  </si>
  <si>
    <t>SUPORTE EM LATAO DIAMETRO 1/4"</t>
  </si>
  <si>
    <t>11.92.38</t>
  </si>
  <si>
    <t>CAIXA DE INSPECAO EM PVC SUSPENSA PARA TUBO DE 1"</t>
  </si>
  <si>
    <t>11.92.42</t>
  </si>
  <si>
    <t>CAIXA DE EQUALIZACAO 40X40X15CM COM 11 TERMINAIS</t>
  </si>
  <si>
    <t>11.92.43</t>
  </si>
  <si>
    <t>MOLDE PPS 35-2 PARA SOLDA EXOTERMICA</t>
  </si>
  <si>
    <t>11.92.44</t>
  </si>
  <si>
    <t>CARTUCHO Nº45 PARA SOLDA EXOTERMICA</t>
  </si>
  <si>
    <t>11.92.45</t>
  </si>
  <si>
    <t>ALICATE PEQUENO Z-200</t>
  </si>
  <si>
    <t>SIKAFLEX 1 APLUS EMB. UP BISNAGA 400ML TEL-5905 OU EQUIVALENTE</t>
  </si>
  <si>
    <t>11.92.47</t>
  </si>
  <si>
    <t>ALICATE Z-201 TEL-98201 OU EQUIVALENTE</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</si>
  <si>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</si>
  <si>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</si>
  <si>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</si>
  <si>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</si>
  <si>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</si>
  <si>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</si>
  <si>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</si>
  <si>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</si>
  <si>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11.93.03</t>
  </si>
  <si>
    <t>HASTE DE ACO COBREADO D= 19X2400 MM</t>
  </si>
  <si>
    <t>12</t>
  </si>
  <si>
    <t>ESQUADRIA DE MADEIRA (MARCENARIA)</t>
  </si>
  <si>
    <t>12.02</t>
  </si>
  <si>
    <t>PORTA DE MADEIRA DE LEI ESPECIAL (EXCLUSIVE MARCO)</t>
  </si>
  <si>
    <t>12.02.03</t>
  </si>
  <si>
    <t>80 X 210 CM REVEST.C/PLACA CHUMBO E VISOR PLUMBIFE</t>
  </si>
  <si>
    <t>12.03</t>
  </si>
  <si>
    <t>PORTA ABRIR MAD. LEI, PRANCHETA COMPLETA / TARJETA</t>
  </si>
  <si>
    <t>12.03.06</t>
  </si>
  <si>
    <t>55x160CM, MARCO FERRO L 1 1/4x1/8",TARJ. LIVRE-OC.</t>
  </si>
  <si>
    <t>12.03.07</t>
  </si>
  <si>
    <t>55x180CM, MARCO FERRO L 1 1/4x1/8,  TARJ. DATY 809</t>
  </si>
  <si>
    <t>12.03.12</t>
  </si>
  <si>
    <t>60X165CM C/FERRAGEM LATAO CROM.TARJETA LIVRE-OCUP.</t>
  </si>
  <si>
    <t>12.03.14</t>
  </si>
  <si>
    <t>55x180CM, MARCO FERRO L 1 1/4x1/8", TARJ.LIVRE-OC.</t>
  </si>
  <si>
    <t>12.03.21</t>
  </si>
  <si>
    <t>60x165CM, MARCO FERRO L 1 1/4x1/8", TARJ.LIVRE OC.</t>
  </si>
  <si>
    <t>12.03.25</t>
  </si>
  <si>
    <t>100x160CM, MARCO FERRO L 1 1/4"x1/8",TARJ.DATY 809</t>
  </si>
  <si>
    <t>12.03.28</t>
  </si>
  <si>
    <t>100X160CM, MARCO FERRO L 1 1/4"X1/8",TARJ LIVRE-OC</t>
  </si>
  <si>
    <t>12.04</t>
  </si>
  <si>
    <t>PORTA ABRIR EM MADEIRA DE LEI, PRANCHETA COMPLETA</t>
  </si>
  <si>
    <t>12.04.05</t>
  </si>
  <si>
    <t>70 X  90 CM, 342-E75-MZ35 CROMADA</t>
  </si>
  <si>
    <t>12.04.11</t>
  </si>
  <si>
    <t>60 X 210 CM, 357-E49-ML60 CROMADA</t>
  </si>
  <si>
    <t>12.04.12</t>
  </si>
  <si>
    <t>70 X 210 CM, 357-E49-ML60 CROMADA</t>
  </si>
  <si>
    <t>12.04.13</t>
  </si>
  <si>
    <t>80 X 210 CM, 357-E49-ML60 CROMADA</t>
  </si>
  <si>
    <t>12.04.21</t>
  </si>
  <si>
    <t>60 X 210 CM, 457-E59-ML60 CROMADA</t>
  </si>
  <si>
    <t>12.04.22</t>
  </si>
  <si>
    <t>70 X 210 CM, 457-E59-ML60 CROMADA</t>
  </si>
  <si>
    <t>12.04.23</t>
  </si>
  <si>
    <t>80 X 210 CM, 457-E59-ML60 CROMADA</t>
  </si>
  <si>
    <t>12.04.31</t>
  </si>
  <si>
    <t>60 X 210 CM, 557-E69-ML60 CROMADA</t>
  </si>
  <si>
    <t>12.04.32</t>
  </si>
  <si>
    <t>70 X 210 CM, 557-E69-ML60 CROMADA</t>
  </si>
  <si>
    <t>12.04.33</t>
  </si>
  <si>
    <t>80 X 210 CM, 557-E69-ML60 CROMADA</t>
  </si>
  <si>
    <t>12.04.34</t>
  </si>
  <si>
    <t>90 X 210 CM, 557-E69-ML60 CROMADA</t>
  </si>
  <si>
    <t>12.04.40</t>
  </si>
  <si>
    <t>80 X 210 DEF.FIS.C/PROT.PLURIG.H=40CM E BARRA CROM</t>
  </si>
  <si>
    <t>12.04.41</t>
  </si>
  <si>
    <t>90 X 210 DEF.FIS.C/PROT.PLURIG.H=40CM E BARRA CROM</t>
  </si>
  <si>
    <t>12.10</t>
  </si>
  <si>
    <t>ESQUADRIA DE MADEIRA PADRAO SUDECAP</t>
  </si>
  <si>
    <t>12.10.05</t>
  </si>
  <si>
    <t>PORTA 150 X 210 CM, 2FLS.,357-E49-ML60, EXCL.MARCO</t>
  </si>
  <si>
    <t>12.30</t>
  </si>
  <si>
    <t>FOLHA DE PORTA EM MADEIRA DE LEI</t>
  </si>
  <si>
    <t>12.30.05</t>
  </si>
  <si>
    <t>PRANCHETA, LARG. &lt;= 60 CM, ALT. &lt;= 180 CM</t>
  </si>
  <si>
    <t>12.30.10</t>
  </si>
  <si>
    <t>PRANCHETA, 60 X 210 CM</t>
  </si>
  <si>
    <t>12.30.11</t>
  </si>
  <si>
    <t>PRANCHETA, 70 X 210 CM</t>
  </si>
  <si>
    <t>12.30.12</t>
  </si>
  <si>
    <t>PRANCHETA, 80 X 210 CM</t>
  </si>
  <si>
    <t>12.40</t>
  </si>
  <si>
    <t>MARCO DE MADEIRA, INCLUSIVE ALIZARES</t>
  </si>
  <si>
    <t>12.40.05</t>
  </si>
  <si>
    <t>MADEIRA DE LEI, LARGURA = 14 CM, 60 X 210 CM</t>
  </si>
  <si>
    <t>12.40.06</t>
  </si>
  <si>
    <t>MADEIRA DE LEI, LARGURA = 14 CM, 70 X 210 CM</t>
  </si>
  <si>
    <t>12.40.07</t>
  </si>
  <si>
    <t>MADEIRA DE LEI, LARGURA = 14 CM, 80 X 210 CM</t>
  </si>
  <si>
    <t>12.50</t>
  </si>
  <si>
    <t>FECHADURA, TARJETA E DOBRADIÇA</t>
  </si>
  <si>
    <t>12.50.08</t>
  </si>
  <si>
    <t>FECHADURA 357-E49-ML60 CROMADA, PAPAIZ OU EQUIVALENTE</t>
  </si>
  <si>
    <t>12.50.09</t>
  </si>
  <si>
    <t>FECHADURA 457-E59-ML60 CROMADA, PAPAIZ OU EQUIVALENTE</t>
  </si>
  <si>
    <t>12.50.10</t>
  </si>
  <si>
    <t>FECHADURA 557-E69-ML60 CROMADA, PAPAIZ OU EQUIVALENTE</t>
  </si>
  <si>
    <t>12.50.21</t>
  </si>
  <si>
    <t>TARJETA DATY 809 OU EQUIVALENTE</t>
  </si>
  <si>
    <t>12.50.22</t>
  </si>
  <si>
    <t>TARJETA LIVRE-OCUPADO</t>
  </si>
  <si>
    <t>12.50.41</t>
  </si>
  <si>
    <t>DOBRADIÇA DE FERRO CROMADA 3"X2 1/2"</t>
  </si>
  <si>
    <t>12.50.43</t>
  </si>
  <si>
    <t>DOBRADIÇA DE FERRO CROMADA 3 1/2" 2 1/4"</t>
  </si>
  <si>
    <t>12.50.44</t>
  </si>
  <si>
    <t>DOBRADIÇA DE FERRO CROMADA 3 1/2"X2 1/2"</t>
  </si>
  <si>
    <t>13</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</si>
  <si>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</si>
  <si>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</si>
  <si>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</si>
  <si>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</si>
  <si>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</si>
  <si>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</si>
  <si>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</si>
  <si>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</si>
  <si>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</si>
  <si>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</si>
  <si>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</si>
  <si>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</si>
  <si>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</si>
  <si>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</si>
  <si>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</si>
  <si>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</si>
  <si>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</si>
  <si>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</si>
  <si>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</si>
  <si>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</si>
  <si>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</si>
  <si>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</si>
  <si>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</si>
  <si>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</si>
  <si>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13.40.02</t>
  </si>
  <si>
    <t>TIPO B- BARRAS DE AÇO</t>
  </si>
  <si>
    <t>13.40.06</t>
  </si>
  <si>
    <t>TIPO C-PILARETE DE CONCRETO E 4 TUBOS GALVANIZ.1 "</t>
  </si>
  <si>
    <t>13.40.07</t>
  </si>
  <si>
    <t>TIPO D-PILARETE DE CONCRETO E 6 TUBOS GALVANIZ. 1"</t>
  </si>
  <si>
    <t>13.40.08</t>
  </si>
  <si>
    <t>GUARDA CORPO D=2" E TUBOS HORIZONTAIS D= 1 1/2"</t>
  </si>
  <si>
    <t>13.40.09</t>
  </si>
  <si>
    <t>GUARDA CORPO D=2" E TUBOS VERTICAIS D= 1 1/2"</t>
  </si>
  <si>
    <t>13.40.10</t>
  </si>
  <si>
    <t>CORRIMAO D= 1 1/2" SIMPLES</t>
  </si>
  <si>
    <t>13.40.11</t>
  </si>
  <si>
    <t>CORRIMAO D= 1 1/2" DUPLO</t>
  </si>
  <si>
    <t>13.40.53</t>
  </si>
  <si>
    <t>BARRA APOIO P/ LAVAT. RETANG. INOX 49X64X49CM D=1 1/2"</t>
  </si>
  <si>
    <t>13.40.55</t>
  </si>
  <si>
    <t>BARRA APOIO INOX P/ LAVATORIO CANTO D=11/2"</t>
  </si>
  <si>
    <t>13.40.56</t>
  </si>
  <si>
    <t>BARRA APOIO INOX P/ VASO SANITARIO D=11/2" L=80 CM</t>
  </si>
  <si>
    <t>13.40.57</t>
  </si>
  <si>
    <t>BARRA APOIO INOX P/ BANHO D=1 1/2" L=70X70 CM</t>
  </si>
  <si>
    <t>13.40.58</t>
  </si>
  <si>
    <t>BARRA APOIO INOX P/ BANHO D=1 1/2" L=70 CM</t>
  </si>
  <si>
    <t>13.40.59</t>
  </si>
  <si>
    <t>BARRA APOIO P/ PORTA, 40 CM</t>
  </si>
  <si>
    <t>13.40.60</t>
  </si>
  <si>
    <t>BARRA APOIO DEFICIENTE TUBO METALICO D= 1 1/2"</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</si>
  <si>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</si>
  <si>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</si>
  <si>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</si>
  <si>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</si>
  <si>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</si>
  <si>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</si>
  <si>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</si>
  <si>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</si>
  <si>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</si>
  <si>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</si>
  <si>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</si>
  <si>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</si>
  <si>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</si>
  <si>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</si>
  <si>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13.55.50</t>
  </si>
  <si>
    <t>MARCO METALICO CHAPA 16</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</si>
  <si>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</si>
  <si>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</si>
  <si>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</si>
  <si>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</si>
  <si>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</si>
  <si>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</si>
  <si>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</si>
  <si>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</si>
  <si>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</si>
  <si>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</si>
  <si>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</si>
  <si>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</si>
  <si>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</si>
  <si>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</si>
  <si>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</si>
  <si>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</si>
  <si>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</si>
  <si>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</si>
  <si>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</si>
  <si>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</si>
  <si>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</si>
  <si>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</si>
  <si>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</si>
  <si>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</si>
  <si>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</si>
  <si>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</si>
  <si>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</si>
  <si>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</si>
  <si>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</si>
  <si>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</si>
  <si>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</si>
  <si>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</si>
  <si>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</si>
  <si>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</si>
  <si>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</si>
  <si>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</si>
  <si>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</si>
  <si>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</si>
  <si>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</si>
  <si>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</si>
  <si>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</si>
  <si>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</si>
  <si>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</si>
  <si>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</si>
  <si>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</si>
  <si>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</si>
  <si>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</si>
  <si>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</si>
  <si>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</si>
  <si>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</si>
  <si>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</si>
  <si>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</si>
  <si>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</si>
  <si>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</si>
  <si>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</si>
  <si>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</si>
  <si>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</si>
  <si>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</si>
  <si>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</si>
  <si>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</si>
  <si>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</si>
  <si>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</si>
  <si>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</si>
  <si>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</si>
  <si>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</si>
  <si>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</si>
  <si>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</si>
  <si>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</si>
  <si>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</si>
  <si>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</si>
  <si>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</si>
  <si>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</si>
  <si>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</si>
  <si>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</si>
  <si>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</si>
  <si>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</si>
  <si>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</si>
  <si>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</si>
  <si>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</si>
  <si>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</si>
  <si>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</si>
  <si>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</si>
  <si>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</si>
  <si>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</si>
  <si>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</si>
  <si>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</si>
  <si>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</si>
  <si>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</si>
  <si>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</si>
  <si>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</si>
  <si>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14.05.73</t>
  </si>
  <si>
    <t>FRISO DE ALUMINIO NATURAL 3/8" USO INTERNO</t>
  </si>
  <si>
    <t>14.05.75</t>
  </si>
  <si>
    <t>FRISO DE ALUMINIO NATURAL 5/8" USO EXTERNO</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</si>
  <si>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</si>
  <si>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</si>
  <si>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</si>
  <si>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</si>
  <si>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</si>
  <si>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</si>
  <si>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</si>
  <si>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</si>
  <si>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</si>
  <si>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</si>
  <si>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</si>
  <si>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</si>
  <si>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</si>
  <si>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</si>
  <si>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</si>
  <si>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</si>
  <si>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</si>
  <si>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</si>
  <si>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14.17.01</t>
  </si>
  <si>
    <t>VERMELHA NATURAL 24 X 5,2 CM - CERAMICART OU EQUIVALENTE</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</si>
  <si>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</si>
  <si>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</si>
  <si>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</si>
  <si>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</si>
  <si>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</si>
  <si>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</si>
  <si>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</si>
  <si>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</si>
  <si>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</si>
  <si>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</si>
  <si>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</si>
  <si>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</si>
  <si>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14.21.02</t>
  </si>
  <si>
    <t>ARREMATE/FILETE EM ARDOSIA E= 2,0 CM E H= 2,0 CM</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</si>
  <si>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</si>
  <si>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</si>
  <si>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</si>
  <si>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</si>
  <si>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</si>
  <si>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</si>
  <si>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</si>
  <si>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</si>
  <si>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</si>
  <si>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</si>
  <si>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</si>
  <si>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</si>
  <si>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</si>
  <si>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</si>
  <si>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t>
  </si>
  <si>
    <t>LAJE DE TRANSIÇAO</t>
  </si>
  <si>
    <t>15.02.05</t>
  </si>
  <si>
    <t>E= 6,0 CM, SEM JUNTA FCK&gt;=10 MPA (MANUAL)</t>
  </si>
  <si>
    <t>15.02.07</t>
  </si>
  <si>
    <t>E=  8,0 CM, SEM JUNTA FCK &gt;= 10MPA (MANUAL)</t>
  </si>
  <si>
    <t>15.02.09</t>
  </si>
  <si>
    <t>E= 10,0 CM, SEM JUNTA FCK &gt;= 10MPA</t>
  </si>
  <si>
    <t>15.02.15</t>
  </si>
  <si>
    <t>E=  6 CM, COM JUNTA DE MADEIRA DE 2 X 2 M</t>
  </si>
  <si>
    <t>15.02.17</t>
  </si>
  <si>
    <t>E=  8 CM, COM JUNTA DE MADEIRA DE 2 X 2 M</t>
  </si>
  <si>
    <t>15.02.19</t>
  </si>
  <si>
    <t>E= 10 CM, COM JUNTA DE MADEIRA DE 2 X 2 M</t>
  </si>
  <si>
    <t>15.03</t>
  </si>
  <si>
    <t>LAJE DE PISO</t>
  </si>
  <si>
    <t>15.03.01</t>
  </si>
  <si>
    <t>CONCRETO &gt;=20MPA USINADO E=8CM MECANIZ.(INCL.TELA)</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</si>
  <si>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</si>
  <si>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</si>
  <si>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</si>
  <si>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</si>
  <si>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</si>
  <si>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</si>
  <si>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</si>
  <si>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</si>
  <si>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</si>
  <si>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</si>
  <si>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</si>
  <si>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</si>
  <si>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</si>
  <si>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</si>
  <si>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</si>
  <si>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</si>
  <si>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</si>
  <si>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</si>
  <si>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</si>
  <si>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</si>
  <si>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</si>
  <si>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</si>
  <si>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</si>
  <si>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</si>
  <si>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</si>
  <si>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</si>
  <si>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</si>
  <si>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</si>
  <si>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</si>
  <si>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</si>
  <si>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</si>
  <si>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</si>
  <si>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</si>
  <si>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</si>
  <si>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</si>
  <si>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</si>
  <si>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</si>
  <si>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</si>
  <si>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</si>
  <si>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</si>
  <si>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</si>
  <si>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</si>
  <si>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</si>
  <si>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</si>
  <si>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</si>
  <si>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PISO DE MADEIRA</t>
  </si>
  <si>
    <t>15.15.05</t>
  </si>
  <si>
    <t>TACO DE IPE EXTRA 7 X 21 CM</t>
  </si>
  <si>
    <t>15.17</t>
  </si>
  <si>
    <t>PISO CERAMICO</t>
  </si>
  <si>
    <t>15.17.05</t>
  </si>
  <si>
    <t>VERMELHO NATURAL 24 X 5.2 CM-CERAMICART OU EQUIVALENTE</t>
  </si>
  <si>
    <t>15.17.08</t>
  </si>
  <si>
    <t>LAJOTA VERMELHA NATURAL 24 X 24 CM - EXTRA</t>
  </si>
  <si>
    <t>15.17.20</t>
  </si>
  <si>
    <t>PEI-5 (33,5X33,5)CM URBANUS GRAY/WHITE ELIANE/EQUIVALENTE</t>
  </si>
  <si>
    <t>15.17.22</t>
  </si>
  <si>
    <t>PEI-5 45X45CM CARGO PLUS COR GRAY/WHITE ELIANE/EQUIVALENTE</t>
  </si>
  <si>
    <t>15.20</t>
  </si>
  <si>
    <t>PISO DE PEDRA EM PLACAS</t>
  </si>
  <si>
    <t>15.20.03</t>
  </si>
  <si>
    <t>ARDOSIA 20 X 20 CM</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</si>
  <si>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</si>
  <si>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</si>
  <si>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</si>
  <si>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</si>
  <si>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</si>
  <si>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</si>
  <si>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</si>
  <si>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</si>
  <si>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</si>
  <si>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</si>
  <si>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</si>
  <si>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</si>
  <si>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</si>
  <si>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</si>
  <si>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</si>
  <si>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</si>
  <si>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</si>
  <si>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</si>
  <si>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PLACA VINILICA 30 X 30 CM E= 2 MM PAVIFLEX/EQUIVALENTE</t>
  </si>
  <si>
    <t>15.25.25</t>
  </si>
  <si>
    <t>PLACA DE BORRACHA COLADA PLURIGOMA OU EQUIVALENTE</t>
  </si>
  <si>
    <t>15.25.26</t>
  </si>
  <si>
    <t>PISO DE BORRACHA RECICLADA COR PRETA (PLAYGROUND)</t>
  </si>
  <si>
    <t>15.31</t>
  </si>
  <si>
    <t>MARMORITE E REVEDUR, INCLUSIVE CONTRAPISO E= 3 CM</t>
  </si>
  <si>
    <t>15.31.09</t>
  </si>
  <si>
    <t>MARMORITE CINZA - JUNTA PLASTICA 1 X 1 M</t>
  </si>
  <si>
    <t>15.31.29</t>
  </si>
  <si>
    <t>MARMORITE CIM.BRANCO E PIGMENTO-JUNTA PLAST. 1X1 M</t>
  </si>
  <si>
    <t>15.31.49</t>
  </si>
  <si>
    <t>REVEDUR CINZA 8MM JUNTA PLASTICA 1X1M</t>
  </si>
  <si>
    <t>15.31.59</t>
  </si>
  <si>
    <t>REVEDUR CIM.BRANCO E PIGMENTO 8MM-JUNTA PLAST.1X1M</t>
  </si>
  <si>
    <t>15.33</t>
  </si>
  <si>
    <t>PISO DE TIJOLO</t>
  </si>
  <si>
    <t>15.33.05</t>
  </si>
  <si>
    <t>CERAMICO MACIÇO PRENSADO, TIPO MORGAN OU EQUIVALENTE</t>
  </si>
  <si>
    <t>15.35</t>
  </si>
  <si>
    <t>PISO DE CONCRETO (PATIO)</t>
  </si>
  <si>
    <t>15.35.25</t>
  </si>
  <si>
    <t>CONC.10MPA 6CM, ARG.1:3 2CM, JUNTA SECA 3M MANUAL</t>
  </si>
  <si>
    <t>15.35.27</t>
  </si>
  <si>
    <t>CONCRETO 10 MPA - 6CM E ARG. 1:3 - 2CM, SEM JUNTA</t>
  </si>
  <si>
    <t>15.35.28</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</si>
  <si>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</si>
  <si>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</si>
  <si>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</si>
  <si>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</si>
  <si>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</si>
  <si>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</si>
  <si>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</si>
  <si>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</si>
  <si>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</si>
  <si>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</si>
  <si>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</si>
  <si>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</si>
  <si>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</si>
  <si>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</si>
  <si>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</si>
  <si>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</si>
  <si>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</si>
  <si>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</si>
  <si>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</si>
  <si>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</si>
  <si>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</si>
  <si>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</si>
  <si>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15.46.06</t>
  </si>
  <si>
    <t>MARMORE BRANCO, H= 5 CM</t>
  </si>
  <si>
    <t>15.46.08</t>
  </si>
  <si>
    <t>MARMORE BRANCO, H= 7 CM</t>
  </si>
  <si>
    <t>15.48</t>
  </si>
  <si>
    <t>RODAPE DE ARGAMASSA 1:3</t>
  </si>
  <si>
    <t>15.48.02</t>
  </si>
  <si>
    <t>H= 5 CM</t>
  </si>
  <si>
    <t>15.48.04</t>
  </si>
  <si>
    <t>H= 7 CM</t>
  </si>
  <si>
    <t>15.50</t>
  </si>
  <si>
    <t>RODAPE DE MARMORITE E REVEDUR</t>
  </si>
  <si>
    <t>15.50.02</t>
  </si>
  <si>
    <t>RODAPE DE MARMORITE CINZA H= 5 CM</t>
  </si>
  <si>
    <t>15.50.04</t>
  </si>
  <si>
    <t>RODAPE DE MARMORITE CINZA H= 7 CM</t>
  </si>
  <si>
    <t>15.50.12</t>
  </si>
  <si>
    <t>RODAPE DE MARMORITE C/CIM.BRANCO E PIGMENTO H=5 CM</t>
  </si>
  <si>
    <t>15.50.14</t>
  </si>
  <si>
    <t>RODAPE DE MARMORITE C/CIM.BRANCO E PIGMENTO H=7 CM</t>
  </si>
  <si>
    <t>15.50.16</t>
  </si>
  <si>
    <t>RODAPE EM MARMORITE BRANCO,ACAB.MEIA CANA E PIGMEN</t>
  </si>
  <si>
    <t>15.50.22</t>
  </si>
  <si>
    <t>RODAPE DE REVEDUR CINZA H= 5 CM</t>
  </si>
  <si>
    <t>15.50.24</t>
  </si>
  <si>
    <t>RODAPE DE REVEDUR CINZA H= 7 CM</t>
  </si>
  <si>
    <t>15.50.32</t>
  </si>
  <si>
    <t>RODAPE DE REVEDUR C/CIM.BRANCO E PIGMENTO H= 5 CM</t>
  </si>
  <si>
    <t>15.50.34</t>
  </si>
  <si>
    <t>RODAPE DE REVEDUR C/CIM.BRANCO E PIGMENTO 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</si>
  <si>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</si>
  <si>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</si>
  <si>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</si>
  <si>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</si>
  <si>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</si>
  <si>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</si>
  <si>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</si>
  <si>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</si>
  <si>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</si>
  <si>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</si>
  <si>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</si>
  <si>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</si>
  <si>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</si>
  <si>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</si>
  <si>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</si>
  <si>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</si>
  <si>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</si>
  <si>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</si>
  <si>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</si>
  <si>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PEITORIL DE CONCRETO</t>
  </si>
  <si>
    <t>15.60.20</t>
  </si>
  <si>
    <t>FCK &gt;= 13,5 MPA, L= 20 CM</t>
  </si>
  <si>
    <t>15.60.25</t>
  </si>
  <si>
    <t>FCK &gt;= 13,5 MPA, L= 25 CM</t>
  </si>
  <si>
    <t>15.60.36</t>
  </si>
  <si>
    <t>FCK &gt;= 13,5 MPA, L= 36 CM</t>
  </si>
  <si>
    <t>15.60.40</t>
  </si>
  <si>
    <t>FCK &gt;= 13,5 MPA, L= 40 CM</t>
  </si>
  <si>
    <t>15.60.56</t>
  </si>
  <si>
    <t>FCK &gt;= 13,5 MPA, L= 56 CM</t>
  </si>
  <si>
    <t>15.60.60</t>
  </si>
  <si>
    <t>FCK &gt;= 13,5 MPA, P/ J1, COM C=2,20M</t>
  </si>
  <si>
    <t>15.60.61</t>
  </si>
  <si>
    <t>FCK &gt;= 13,5 MPA, P/ J7, COM C=3,20M</t>
  </si>
  <si>
    <t>15.61</t>
  </si>
  <si>
    <t>ACABAMENTO COM SINTECO OU RESINA</t>
  </si>
  <si>
    <t>15.61.02</t>
  </si>
  <si>
    <t>RASPAÇAO E CALAFETAÇAO EM PISO DE MADEIRA</t>
  </si>
  <si>
    <t>15.61.22</t>
  </si>
  <si>
    <t>RASPAÇAO, CALAFETAÇAO E CERA EM PISO DE MADEIRA</t>
  </si>
  <si>
    <t>15.61.24</t>
  </si>
  <si>
    <t>RASPAÇAO, CALAFETAÇAO E SINTECO EM PISO DE MADEIRA</t>
  </si>
  <si>
    <t>16</t>
  </si>
  <si>
    <t>VIDROS, ESPELHOS E ACESSORIOS</t>
  </si>
  <si>
    <t>16.02</t>
  </si>
  <si>
    <t>VIDRO LISO</t>
  </si>
  <si>
    <t>16.02.02</t>
  </si>
  <si>
    <t>INCOLOR, E= 3MM, COLOCADO</t>
  </si>
  <si>
    <t>16.02.03</t>
  </si>
  <si>
    <t>INCOLOR, E= 4MM, COLOCADO</t>
  </si>
  <si>
    <t>16.04</t>
  </si>
  <si>
    <t>VIDRO FANTASIA</t>
  </si>
  <si>
    <t>16.04.05</t>
  </si>
  <si>
    <t>E= 4MM, COLOCADO</t>
  </si>
  <si>
    <t>16.06</t>
  </si>
  <si>
    <t>VIDRO CANELADO</t>
  </si>
  <si>
    <t>16.06.05</t>
  </si>
  <si>
    <t>16.08</t>
  </si>
  <si>
    <t>VIDRO ARAMADO</t>
  </si>
  <si>
    <t>16.08.05</t>
  </si>
  <si>
    <t>BRANCO,  E= 7MM, COLOCADO</t>
  </si>
  <si>
    <t>16.20</t>
  </si>
  <si>
    <t>ESPELHO NACIONAL</t>
  </si>
  <si>
    <t>16.20.01</t>
  </si>
  <si>
    <t>E= 4MM, COLOCADO COM PARAFUSO FINESON</t>
  </si>
  <si>
    <t>16.20.07</t>
  </si>
  <si>
    <t>60 x 60 CM, E= 4MM, COLOCADO COM PARAFUSO FINESON</t>
  </si>
  <si>
    <t>16.20.11</t>
  </si>
  <si>
    <t>60 X 40 CM, E= 4MM, COLOCADO COM PARAFUSO FINESON</t>
  </si>
  <si>
    <t>16.20.15</t>
  </si>
  <si>
    <t>90 x 60 CM, E= 4MM, COLOCADO COM PARAFUSO FINESON</t>
  </si>
  <si>
    <t>17</t>
  </si>
  <si>
    <t>17.01</t>
  </si>
  <si>
    <t>CAIAÇAO</t>
  </si>
  <si>
    <t>17.01.05</t>
  </si>
  <si>
    <t>LISA, SOBRE REBOCO OU CONCRETO</t>
  </si>
  <si>
    <t>17.01.06</t>
  </si>
  <si>
    <t>LISA, SOBRE ALVENARIA</t>
  </si>
  <si>
    <t>17.01.08</t>
  </si>
  <si>
    <t>SOBRE CHAPISCO</t>
  </si>
  <si>
    <t>17.01.09</t>
  </si>
  <si>
    <t>PINTURA DE MEIO FIO COM CAL, 2 DEMAO, INCL.FIXADOR</t>
  </si>
  <si>
    <t>17.02</t>
  </si>
  <si>
    <t>APLICACAO DE LIQUIBRILHO</t>
  </si>
  <si>
    <t>17.02.01</t>
  </si>
  <si>
    <t>APLICACAO DE LIQUIBRILHO UMA DEMAO</t>
  </si>
  <si>
    <t>17.05</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</si>
  <si>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</si>
  <si>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</si>
  <si>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</si>
  <si>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</si>
  <si>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</si>
  <si>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</si>
  <si>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</si>
  <si>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</si>
  <si>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</si>
  <si>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</si>
  <si>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</si>
  <si>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17.07</t>
  </si>
  <si>
    <t>LATEX PVA INCLUS. SELADOR PVA OU FUNDO PREPARADOR</t>
  </si>
  <si>
    <t>17.07.05</t>
  </si>
  <si>
    <t>EXCLUSIVE EMASSAMENTO COM SELADOR PVA</t>
  </si>
  <si>
    <t>17.07.06</t>
  </si>
  <si>
    <t>EXCLUSIVE EMASSAMENTO C/FUNDO PREPARADOR DE PAREDE</t>
  </si>
  <si>
    <t>17.07.07</t>
  </si>
  <si>
    <t>EXCLUS.EMASSAMAMENTO 50% LIQUIBRILHO ULTIMA DEMAO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</si>
  <si>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</si>
  <si>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</si>
  <si>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</si>
  <si>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</si>
  <si>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</si>
  <si>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</si>
  <si>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</si>
  <si>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</si>
  <si>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</si>
  <si>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</si>
  <si>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</si>
  <si>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</si>
  <si>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17.09</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</si>
  <si>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</si>
  <si>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</si>
  <si>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</si>
  <si>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</si>
  <si>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</si>
  <si>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</si>
  <si>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</si>
  <si>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</si>
  <si>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</si>
  <si>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</si>
  <si>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</si>
  <si>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</si>
  <si>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</si>
  <si>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</si>
  <si>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</si>
  <si>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17.15</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</si>
  <si>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</si>
  <si>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</si>
  <si>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</si>
  <si>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</si>
  <si>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</si>
  <si>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</si>
  <si>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</si>
  <si>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</si>
  <si>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</si>
  <si>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</si>
  <si>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</si>
  <si>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</si>
  <si>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</si>
  <si>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</si>
  <si>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</si>
  <si>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</si>
  <si>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</si>
  <si>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</si>
  <si>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</si>
  <si>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</si>
  <si>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</si>
  <si>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</si>
  <si>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</si>
  <si>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</si>
  <si>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</si>
  <si>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</si>
  <si>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</si>
  <si>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</si>
  <si>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</si>
  <si>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</si>
  <si>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</si>
  <si>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</si>
  <si>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</si>
  <si>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</si>
  <si>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</si>
  <si>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</si>
  <si>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</si>
  <si>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</si>
  <si>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</si>
  <si>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</si>
  <si>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</si>
  <si>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</si>
  <si>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</si>
  <si>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</si>
  <si>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</si>
  <si>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</si>
  <si>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</si>
  <si>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</si>
  <si>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</si>
  <si>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</si>
  <si>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</si>
  <si>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</si>
  <si>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</si>
  <si>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</si>
  <si>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</si>
  <si>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</si>
  <si>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</si>
  <si>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</si>
  <si>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</si>
  <si>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</si>
  <si>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</si>
  <si>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</si>
  <si>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</si>
  <si>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</si>
  <si>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</si>
  <si>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</si>
  <si>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</si>
  <si>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</si>
  <si>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</si>
  <si>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</si>
  <si>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</si>
  <si>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</si>
  <si>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</si>
  <si>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</si>
  <si>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</si>
  <si>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</si>
  <si>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</si>
  <si>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</si>
  <si>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</si>
  <si>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</si>
  <si>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</si>
  <si>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</si>
  <si>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</si>
  <si>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</si>
  <si>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TRATAMENTO(SUPERF.CONCR.PEDRAS ALVENARIA/CERAMICA)</t>
  </si>
  <si>
    <t>17.44.01</t>
  </si>
  <si>
    <t>POLIMENTO INCLUS. ESTUCAMENTO DE CONCRETO APARENTE</t>
  </si>
  <si>
    <t>17.44.03</t>
  </si>
  <si>
    <t>VERNIZ ACRILICO SOBRE CONCRETO APARENTE A 2 DEMAOS</t>
  </si>
  <si>
    <t>17.44.05</t>
  </si>
  <si>
    <t>SILICONE SOBRE CONCRETO</t>
  </si>
  <si>
    <t>17.44.07</t>
  </si>
  <si>
    <t>SILICONE SOBRE  ALVENARIA, PEDRA OU CERAMICA</t>
  </si>
  <si>
    <t>17.45</t>
  </si>
  <si>
    <t>ENCERAMENTO</t>
  </si>
  <si>
    <t>17.45.05</t>
  </si>
  <si>
    <t>SOBRE ESQUADRIA DE MADEIRA</t>
  </si>
  <si>
    <t>17.50</t>
  </si>
  <si>
    <t>PINTURA DE QUADRAS, PATIOS E ESTACIONAMENTO</t>
  </si>
  <si>
    <t>17.50.01</t>
  </si>
  <si>
    <t>PINTURA DE DEMARCAÇAO DE QUADRAS SISTEMA ACRILICO</t>
  </si>
  <si>
    <t>17.50.03</t>
  </si>
  <si>
    <t>PINTURA PARA DEMARCACAO DE VAGAS (PNE)</t>
  </si>
  <si>
    <t>17.50.11</t>
  </si>
  <si>
    <t>C/LATEX ACRILICA INCL.PINT.DE LIGACAO EMULSIONADA</t>
  </si>
  <si>
    <t>18</t>
  </si>
  <si>
    <t>SERVICOS DIVERSOS</t>
  </si>
  <si>
    <t>18.02</t>
  </si>
  <si>
    <t>18.02.05</t>
  </si>
  <si>
    <t>TRAVE FUTEBOL SALAO F.G. D=76MM C/REDE NYLON DUPLO</t>
  </si>
  <si>
    <t>18.02.08</t>
  </si>
  <si>
    <t>TRAVE FUTEBOL CAMPO F.G. D=100MM REDE NYLON DUPLO</t>
  </si>
  <si>
    <t>18.02.11</t>
  </si>
  <si>
    <t>REDE VOLEY COM MASTROS TUBO F.G. D=76MM E PED.JUIZ</t>
  </si>
  <si>
    <t>18.02.13</t>
  </si>
  <si>
    <t>REDE VOLEY COM MASTROS DE TUBOS F.G. D=76MM</t>
  </si>
  <si>
    <t>18.02.17</t>
  </si>
  <si>
    <t>REDE DE PETECA COM MASTROS DE TUBOS F.G. D=76MM</t>
  </si>
  <si>
    <t>18.02.23</t>
  </si>
  <si>
    <t>TABELA BASQUETE OFICIAL C/ESTR. SUPORTE PISO</t>
  </si>
  <si>
    <t>18.05</t>
  </si>
  <si>
    <t>18.05.03</t>
  </si>
  <si>
    <t>DE DENOMINAÇAO DE RUA, EM FERRO ESMALTADO 40X20 CM</t>
  </si>
  <si>
    <t>18.05.05</t>
  </si>
  <si>
    <t>DE INAUGURAÇAO, EM ALUMINIO FUNDIDO 60 X 40 CM</t>
  </si>
  <si>
    <t>18.05.10</t>
  </si>
  <si>
    <t>PLACA DE CONCRETO ARMADO, FCK&gt;= 13,5 MPA, POLIDA</t>
  </si>
  <si>
    <t>18.05.15</t>
  </si>
  <si>
    <t>DE ALUMINIO FUNDIDO 21 X 4 CM C/DENOMIN. DE COMODO</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</si>
  <si>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</si>
  <si>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</si>
  <si>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</si>
  <si>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</si>
  <si>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</si>
  <si>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</si>
  <si>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</si>
  <si>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</si>
  <si>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</si>
  <si>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</si>
  <si>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</si>
  <si>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</si>
  <si>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</si>
  <si>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</si>
  <si>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</si>
  <si>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</si>
  <si>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</si>
  <si>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</si>
  <si>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</si>
  <si>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</si>
  <si>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18.05.32</t>
  </si>
  <si>
    <t>PLACA ESPECIAL PARA IDENTIFICAÇAO DE PARQUES</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</si>
  <si>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</si>
  <si>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</si>
  <si>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</si>
  <si>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</si>
  <si>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</si>
  <si>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</si>
  <si>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</si>
  <si>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</si>
  <si>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</si>
  <si>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</si>
  <si>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</si>
  <si>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</si>
  <si>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</si>
  <si>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</si>
  <si>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</si>
  <si>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</si>
  <si>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</si>
  <si>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</si>
  <si>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</si>
  <si>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</si>
  <si>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</si>
  <si>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</si>
  <si>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</si>
  <si>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</si>
  <si>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</si>
  <si>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18.08.05</t>
  </si>
  <si>
    <t>DE CONCRETO APOIADA EM PAREDES</t>
  </si>
  <si>
    <t>18.08.08</t>
  </si>
  <si>
    <t>DE CONCRETO APOIADA EM CONSOLE DE METALON</t>
  </si>
  <si>
    <t>18.08.15</t>
  </si>
  <si>
    <t>DE CONCR.REV.DE MARMORITE CIM.COMUM APOIADA PAREDE</t>
  </si>
  <si>
    <t>18.08.16</t>
  </si>
  <si>
    <t>DE CONCR.REV.DE MARMORITE CIM.BRANCO APOIADA PARED</t>
  </si>
  <si>
    <t>18.08.18</t>
  </si>
  <si>
    <t>DE CONCR.REV.MARMORITE CIM.COMUM APOI.CONS.METALON</t>
  </si>
  <si>
    <t>18.08.19</t>
  </si>
  <si>
    <t>DE CONCR.REV.MARMORITE CIM.BRANCO APOI.CONS.METALO</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</si>
  <si>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</si>
  <si>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</si>
  <si>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</si>
  <si>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</si>
  <si>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</si>
  <si>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</si>
  <si>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</si>
  <si>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</si>
  <si>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</si>
  <si>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</si>
  <si>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18.08.85</t>
  </si>
  <si>
    <t>FURAÇAO E COLAGEM DE BOJO</t>
  </si>
  <si>
    <t>18.08.86</t>
  </si>
  <si>
    <t>RODABANCA EM ARDOSIA E=2CM, H=7CM</t>
  </si>
  <si>
    <t>18.08.87</t>
  </si>
  <si>
    <t>RODABANCA EM MARMORITE CINZA, E= 2 CM  H= 10 CM</t>
  </si>
  <si>
    <t>18.08.88</t>
  </si>
  <si>
    <t>FAIXA DE ARREMATE EM MARMORE BRANCO</t>
  </si>
  <si>
    <t>18.08.92</t>
  </si>
  <si>
    <t>RODABANCA EM MARMORE BRANCO, E= 2 CM  H= 7 CM</t>
  </si>
  <si>
    <t>18.08.96</t>
  </si>
  <si>
    <t>RODABANCA EM GRANITO CINZA CORUMBA E=2CM H=7CM</t>
  </si>
  <si>
    <t>18.08.97</t>
  </si>
  <si>
    <t>RODABANCA EM GRANITO CINZA CORUMBA E=2CM H=10CM</t>
  </si>
  <si>
    <t>18.09</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</si>
  <si>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</si>
  <si>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</si>
  <si>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</si>
  <si>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</si>
  <si>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</si>
  <si>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</si>
  <si>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</si>
  <si>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</si>
  <si>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</si>
  <si>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</si>
  <si>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18.10</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</si>
  <si>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</si>
  <si>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</si>
  <si>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</si>
  <si>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</si>
  <si>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</si>
  <si>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</si>
  <si>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</si>
  <si>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</si>
  <si>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</si>
  <si>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</si>
  <si>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18.10.07</t>
  </si>
  <si>
    <t>BANCO EST. TUBULAR E ESPALDAR MADEIRA 140X45X70 CM</t>
  </si>
  <si>
    <t>18.30</t>
  </si>
  <si>
    <t>EQUIPAMENTOS E PEÇAS PADRAO</t>
  </si>
  <si>
    <t>18.30.08</t>
  </si>
  <si>
    <t>BARRAMENTO DE MADEIRA PARA SALA DE AULA L=  7 CM</t>
  </si>
  <si>
    <t>18.30.15</t>
  </si>
  <si>
    <t>QUADRO GREENBOARD COMPLETO C/2 QUADROS P/ CARTAZES</t>
  </si>
  <si>
    <t>18.30.20</t>
  </si>
  <si>
    <t>QUADRO DE AVISOS COM PORTA DE VIDRO 50 X 80 X 8 CM</t>
  </si>
  <si>
    <t>18.30.22</t>
  </si>
  <si>
    <t>QUADRO PARA 70 CHAVES C/ PORTA DE VIDRO 90X70X3CM</t>
  </si>
  <si>
    <t>18.30.34</t>
  </si>
  <si>
    <t>CESTO EM TELA GALVANIZADA 45x45x50CM, PINT. A OLEO</t>
  </si>
  <si>
    <t>18.30.35</t>
  </si>
  <si>
    <t>ESTRADO (DECK) DE MADEIRA PINTADO DE ESMALTE</t>
  </si>
  <si>
    <t>18.30.54</t>
  </si>
  <si>
    <t>ARMARIO EM MDF MELAMINICO INTER.E EXT. SOB BANCADA</t>
  </si>
  <si>
    <t>18.30.55</t>
  </si>
  <si>
    <t>ARMARIO EM MDF MELAMINICO INTER.E EXT. SUSPENSO</t>
  </si>
  <si>
    <t>18.40</t>
  </si>
  <si>
    <t>EQUIPAMENTO PARA PLAYGROUND EM EUCALIPTO IMUNIZADO</t>
  </si>
  <si>
    <t>18.40.01</t>
  </si>
  <si>
    <t>ARGOLA DUPLA</t>
  </si>
  <si>
    <t>18.40.02</t>
  </si>
  <si>
    <t>BALANCIM COM 5 LUGARES</t>
  </si>
  <si>
    <t>18.40.03</t>
  </si>
  <si>
    <t>ESCORREGADOR</t>
  </si>
  <si>
    <t>18.40.04</t>
  </si>
  <si>
    <t>PRANCHA ABDOMINAL</t>
  </si>
  <si>
    <t>18.40.05</t>
  </si>
  <si>
    <t>ZANGA BURRINHO COM 2 PRANCHAS</t>
  </si>
  <si>
    <t>18.40.06</t>
  </si>
  <si>
    <t>GANGORRA</t>
  </si>
  <si>
    <t>18.40.07</t>
  </si>
  <si>
    <t>BARRA FIXA</t>
  </si>
  <si>
    <t>18.40.08</t>
  </si>
  <si>
    <t>ESCADA HORIZONTAL</t>
  </si>
  <si>
    <t>18.40.09</t>
  </si>
  <si>
    <t>BARRAS DE ALONGAMENTO</t>
  </si>
  <si>
    <t>18.40.10</t>
  </si>
  <si>
    <t>CANGALHA</t>
  </si>
  <si>
    <t>18.40.11</t>
  </si>
  <si>
    <t>CORDA BAMBA</t>
  </si>
  <si>
    <t>18.40.12</t>
  </si>
  <si>
    <t>MARE DA ILHA</t>
  </si>
  <si>
    <t>18.41</t>
  </si>
  <si>
    <t>PLAYGROUND LONGEVIDADE</t>
  </si>
  <si>
    <t>18.41.01</t>
  </si>
  <si>
    <t>ROTACAO DIAGONAL DUPLA - APARELHO TRIPLO CONJUGADO</t>
  </si>
  <si>
    <t>18.41.02</t>
  </si>
  <si>
    <t>ALONGADOR COM TRES ALTURAS CONJUGADO</t>
  </si>
  <si>
    <t>18.41.04</t>
  </si>
  <si>
    <t>ESQUI TRIPLO CONJUGADO</t>
  </si>
  <si>
    <t>18.41.05</t>
  </si>
  <si>
    <t>SIMULADOR DE CAMINHADA TRIPLO CONJUGADO</t>
  </si>
  <si>
    <t>18.41.06</t>
  </si>
  <si>
    <t>SIMULADOR DE CAVALGADA TRIPLO CONJUGADO</t>
  </si>
  <si>
    <t>18.41.07</t>
  </si>
  <si>
    <t>SIMULADOR DE REMO (REMADA SENTADA)</t>
  </si>
  <si>
    <t>18.41.08</t>
  </si>
  <si>
    <t>SUPINO-EQUIPAMENTO PARA P.N.E. (CADEIRANTES)</t>
  </si>
  <si>
    <t>18.41.09</t>
  </si>
  <si>
    <t>ROTACAO DUPLA VERTICAL- EQUIP. P.N.E.(CADEIRANTES)</t>
  </si>
  <si>
    <t>18.50</t>
  </si>
  <si>
    <t>EQUIPAMENTO PARA PLAYGROUND METALICO</t>
  </si>
  <si>
    <t>18.50.05</t>
  </si>
  <si>
    <t>ESCORREGADOR MEDIO</t>
  </si>
  <si>
    <t>18.50.06</t>
  </si>
  <si>
    <t>GANGORRA COM DOIS LUGARES</t>
  </si>
  <si>
    <t>18.50.07</t>
  </si>
  <si>
    <t>18.50.08</t>
  </si>
  <si>
    <t>18.50.09</t>
  </si>
  <si>
    <t>18.50.10</t>
  </si>
  <si>
    <t>18.50.11</t>
  </si>
  <si>
    <t>BONDINHO REMA-REMA COM 6 LUGARES METALICO</t>
  </si>
  <si>
    <t>18.52</t>
  </si>
  <si>
    <t>EQUIPAMENTOS PARA PLAYGROUND</t>
  </si>
  <si>
    <t>18.52.17</t>
  </si>
  <si>
    <t>TRENZINHO BRINQUEDO MANILHA DE CONCRETO 3 MODULOS</t>
  </si>
  <si>
    <t>18.52.27</t>
  </si>
  <si>
    <t>AMARELINHA - PINTADA NO PISO</t>
  </si>
  <si>
    <t>19</t>
  </si>
  <si>
    <t>19.03</t>
  </si>
  <si>
    <t>TUBO CORRUGADO POLIETILENO ALTA DENSIDADE PEAD N12</t>
  </si>
  <si>
    <t>19.03.01</t>
  </si>
  <si>
    <t>DN=300MM</t>
  </si>
  <si>
    <t>19.03.02</t>
  </si>
  <si>
    <t>DN=375MM</t>
  </si>
  <si>
    <t>19.03.03</t>
  </si>
  <si>
    <t>DN=450MM</t>
  </si>
  <si>
    <t>19.03.04</t>
  </si>
  <si>
    <t>DN=600MM</t>
  </si>
  <si>
    <t>19.03.05</t>
  </si>
  <si>
    <t>DN=750MM</t>
  </si>
  <si>
    <t>19.03.06</t>
  </si>
  <si>
    <t>DN=900MM</t>
  </si>
  <si>
    <t>19.03.07</t>
  </si>
  <si>
    <t>DN=1050MM</t>
  </si>
  <si>
    <t>19.03.08</t>
  </si>
  <si>
    <t>DN=1200MM</t>
  </si>
  <si>
    <t>19.03.09</t>
  </si>
  <si>
    <t>DN=1500MM</t>
  </si>
  <si>
    <t>19.04</t>
  </si>
  <si>
    <t>REDE TUB. CONCRETO CIMENTO ARI PLUS RS CLASSE PA-1</t>
  </si>
  <si>
    <t>19.04.01</t>
  </si>
  <si>
    <t>DN=  400 MM</t>
  </si>
  <si>
    <t>19.04.02</t>
  </si>
  <si>
    <t>DN=  500 MM</t>
  </si>
  <si>
    <t>19.04.03</t>
  </si>
  <si>
    <t>DN=  600 MM</t>
  </si>
  <si>
    <t>19.04.04</t>
  </si>
  <si>
    <t>DN=  700 MM</t>
  </si>
  <si>
    <t>19.04.05</t>
  </si>
  <si>
    <t>DN=  800 MM</t>
  </si>
  <si>
    <t>19.04.06</t>
  </si>
  <si>
    <t>DN=  900 MM</t>
  </si>
  <si>
    <t>19.04.07</t>
  </si>
  <si>
    <t>DN= 1000 MM</t>
  </si>
  <si>
    <t>19.04.09</t>
  </si>
  <si>
    <t>DN= 1200 MM</t>
  </si>
  <si>
    <t>19.04.11</t>
  </si>
  <si>
    <t>DN= 1500 MM</t>
  </si>
  <si>
    <t>19.05</t>
  </si>
  <si>
    <t>REDE TUB. CONCRETO CIMENTO ARI PLUS RS CLASSE PA-2</t>
  </si>
  <si>
    <t>19.05.01</t>
  </si>
  <si>
    <t>19.05.02</t>
  </si>
  <si>
    <t>19.05.03</t>
  </si>
  <si>
    <t>19.05.04</t>
  </si>
  <si>
    <t>19.05.05</t>
  </si>
  <si>
    <t>19.05.06</t>
  </si>
  <si>
    <t>19.05.07</t>
  </si>
  <si>
    <t>19.05.09</t>
  </si>
  <si>
    <t>19.05.11</t>
  </si>
  <si>
    <t>19.06</t>
  </si>
  <si>
    <t>REDE TUB.CONCRETO CIMENTO ARI PLUS RS CLASSE PA-3</t>
  </si>
  <si>
    <t>19.06.03</t>
  </si>
  <si>
    <t>19.06.04</t>
  </si>
  <si>
    <t>19.06.05</t>
  </si>
  <si>
    <t>19.06.07</t>
  </si>
  <si>
    <t>19.06.09</t>
  </si>
  <si>
    <t>19.06.11</t>
  </si>
  <si>
    <t>19.07</t>
  </si>
  <si>
    <t>CONCRETO PARA BERÇO DE REDE TUBULAR</t>
  </si>
  <si>
    <t>19.07.01</t>
  </si>
  <si>
    <t>TRAÇO 1:3:6, INCLUSIVE LANÇAMENTO</t>
  </si>
  <si>
    <t>19.08</t>
  </si>
  <si>
    <t>FORMA PARA BERÇO</t>
  </si>
  <si>
    <t>19.08.01</t>
  </si>
  <si>
    <t>EM TABUA, INCLUSIVE DESFORMA</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</si>
  <si>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</si>
  <si>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</si>
  <si>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</si>
  <si>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</si>
  <si>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</si>
  <si>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</si>
  <si>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</si>
  <si>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</si>
  <si>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</si>
  <si>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</si>
  <si>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</si>
  <si>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</si>
  <si>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</si>
  <si>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</si>
  <si>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</si>
  <si>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</si>
  <si>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</si>
  <si>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</si>
  <si>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</si>
  <si>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</si>
  <si>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</si>
  <si>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</si>
  <si>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</si>
  <si>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</si>
  <si>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</si>
  <si>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</si>
  <si>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</si>
  <si>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</si>
  <si>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19.11.01</t>
  </si>
  <si>
    <t>19.11.02</t>
  </si>
  <si>
    <t>DUPLA</t>
  </si>
  <si>
    <t>19.12</t>
  </si>
  <si>
    <t>ALTEAMENTO DE CAIXA PARA BOCA DE LOBO</t>
  </si>
  <si>
    <t>19.12.01</t>
  </si>
  <si>
    <t>19.12.02</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</si>
  <si>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</si>
  <si>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</si>
  <si>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</si>
  <si>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</si>
  <si>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</si>
  <si>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</si>
  <si>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</si>
  <si>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</si>
  <si>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</si>
  <si>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</si>
  <si>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</si>
  <si>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</si>
  <si>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</si>
  <si>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</si>
  <si>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</si>
  <si>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</si>
  <si>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</si>
  <si>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</si>
  <si>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</si>
  <si>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</si>
  <si>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</si>
  <si>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</si>
  <si>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</si>
  <si>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</si>
  <si>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</si>
  <si>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</si>
  <si>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</si>
  <si>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</si>
  <si>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</si>
  <si>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</si>
  <si>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</si>
  <si>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</si>
  <si>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</si>
  <si>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</si>
  <si>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</si>
  <si>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</si>
  <si>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</si>
  <si>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</si>
  <si>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</si>
  <si>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</si>
  <si>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</si>
  <si>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</si>
  <si>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</si>
  <si>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</si>
  <si>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</si>
  <si>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</si>
  <si>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</si>
  <si>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</si>
  <si>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</si>
  <si>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</si>
  <si>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</si>
  <si>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</si>
  <si>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</si>
  <si>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</si>
  <si>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</si>
  <si>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</si>
  <si>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</si>
  <si>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</si>
  <si>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</si>
  <si>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</si>
  <si>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</si>
  <si>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</si>
  <si>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</si>
  <si>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</si>
  <si>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</si>
  <si>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</si>
  <si>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</si>
  <si>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</si>
  <si>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</si>
  <si>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</si>
  <si>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</si>
  <si>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</si>
  <si>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</si>
  <si>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</si>
  <si>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</si>
  <si>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</si>
  <si>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</si>
  <si>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</si>
  <si>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</si>
  <si>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</si>
  <si>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</si>
  <si>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</si>
  <si>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</si>
  <si>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</si>
  <si>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</si>
  <si>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</si>
  <si>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</si>
  <si>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</si>
  <si>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</si>
  <si>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</si>
  <si>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</si>
  <si>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</si>
  <si>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</si>
  <si>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</si>
  <si>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</si>
  <si>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</si>
  <si>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</si>
  <si>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</si>
  <si>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</si>
  <si>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</si>
  <si>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</si>
  <si>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</si>
  <si>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</si>
  <si>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</si>
  <si>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</si>
  <si>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</si>
  <si>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</si>
  <si>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</si>
  <si>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</si>
  <si>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</si>
  <si>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</si>
  <si>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</si>
  <si>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</si>
  <si>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</si>
  <si>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</si>
  <si>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</si>
  <si>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</si>
  <si>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</si>
  <si>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</si>
  <si>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</si>
  <si>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</si>
  <si>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</si>
  <si>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</si>
  <si>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TIPO A-AREIA GROSSA, BRITA 2 E TUBO POROSO, L=50CM</t>
  </si>
  <si>
    <t>19.25.02</t>
  </si>
  <si>
    <t>TIPO B-MANTA DRENANTE, BRITA 3, TUBO POROSO,L=50CM</t>
  </si>
  <si>
    <t>19.25.03</t>
  </si>
  <si>
    <t>DRENO DE TALVEGUE TIPO A (BRITA E MANTA DRENANTE)</t>
  </si>
  <si>
    <t>19.27</t>
  </si>
  <si>
    <t>BARRAGEM - PADRAO SUDECAP</t>
  </si>
  <si>
    <t>19.27.01</t>
  </si>
  <si>
    <t>TIPO A - SACO DE RAFIA</t>
  </si>
  <si>
    <t>19.27.02</t>
  </si>
  <si>
    <t>TIPO B - SACO RAFIA 50KG (SOLO/CIMENTO-50KG/M3)</t>
  </si>
  <si>
    <t>19.28</t>
  </si>
  <si>
    <t>CALHA DE BICA - PADRAO SUDECAP</t>
  </si>
  <si>
    <t>19.28.01</t>
  </si>
  <si>
    <t>TIPO A - L= 55 CM, H= 40 CM</t>
  </si>
  <si>
    <t>19.28.02</t>
  </si>
  <si>
    <t>TIPO B - L= 115 CM, H= 92,5 CM</t>
  </si>
  <si>
    <t>19.29</t>
  </si>
  <si>
    <t>TORRE DE BICA - PADRAO SUDECAP</t>
  </si>
  <si>
    <t>19.29.01</t>
  </si>
  <si>
    <t>TIPO A</t>
  </si>
  <si>
    <t>19.29.02</t>
  </si>
  <si>
    <t>TIPO B</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</si>
  <si>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</si>
  <si>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</si>
  <si>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</si>
  <si>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</si>
  <si>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</si>
  <si>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</si>
  <si>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</si>
  <si>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</si>
  <si>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</si>
  <si>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</si>
  <si>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</si>
  <si>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</si>
  <si>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</si>
  <si>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</si>
  <si>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</si>
  <si>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</si>
  <si>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</si>
  <si>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</si>
  <si>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</si>
  <si>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</si>
  <si>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</si>
  <si>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</si>
  <si>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</si>
  <si>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</si>
  <si>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</si>
  <si>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</si>
  <si>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</si>
  <si>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</si>
  <si>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</si>
  <si>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</si>
  <si>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</si>
  <si>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</si>
  <si>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</si>
  <si>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</si>
  <si>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</si>
  <si>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</si>
  <si>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</si>
  <si>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</si>
  <si>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</si>
  <si>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</si>
  <si>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</si>
  <si>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</si>
  <si>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19.33.03</t>
  </si>
  <si>
    <t>TIPO C-1, ESTACA PRANCHA BZ-300B</t>
  </si>
  <si>
    <t>19.33.04</t>
  </si>
  <si>
    <t>TIPO C-2, ESTACA PRANCHA NA-9C E=4, 75 MM PRETA</t>
  </si>
  <si>
    <t>19.50</t>
  </si>
  <si>
    <t>ASSENTAMENTO DE MANILHA CERAMICA</t>
  </si>
  <si>
    <t>19.50.06</t>
  </si>
  <si>
    <t>D= 100MM PERFURADA, PARA DRENO</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</si>
  <si>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</si>
  <si>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</si>
  <si>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</si>
  <si>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</si>
  <si>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</si>
  <si>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</si>
  <si>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</si>
  <si>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</si>
  <si>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</si>
  <si>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</si>
  <si>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</si>
  <si>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</si>
  <si>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</si>
  <si>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</si>
  <si>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</si>
  <si>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</si>
  <si>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</si>
  <si>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</si>
  <si>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</si>
  <si>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</si>
  <si>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</si>
  <si>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</si>
  <si>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</si>
  <si>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</si>
  <si>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</si>
  <si>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</si>
  <si>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</si>
  <si>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</si>
  <si>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19.57</t>
  </si>
  <si>
    <t>POÇO LUMINAR INCL.ESCAV./TAMPAO E FUNDO PREMOLDADO</t>
  </si>
  <si>
    <t>19.57.01</t>
  </si>
  <si>
    <t>PROFUNDIDADE ATE 1,25 M</t>
  </si>
  <si>
    <t>19.57.02</t>
  </si>
  <si>
    <t>PROFUNDIDADE 1,25 A 2,50M INCL. ESCORAMENTO</t>
  </si>
  <si>
    <t>19.57.03</t>
  </si>
  <si>
    <t>PROFUNDIDADE 2,50 A 3,50 M INCL. ESCORAMENTO</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</si>
  <si>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</si>
  <si>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</si>
  <si>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</si>
  <si>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</si>
  <si>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</si>
  <si>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</si>
  <si>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</si>
  <si>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</si>
  <si>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</si>
  <si>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</si>
  <si>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</si>
  <si>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</si>
  <si>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</si>
  <si>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</si>
  <si>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</si>
  <si>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</si>
  <si>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</si>
  <si>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</si>
  <si>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</si>
  <si>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</si>
  <si>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</si>
  <si>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</si>
  <si>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</si>
  <si>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</si>
  <si>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</si>
  <si>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</si>
  <si>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</si>
  <si>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</si>
  <si>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</si>
  <si>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</si>
  <si>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</si>
  <si>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</si>
  <si>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</si>
  <si>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</si>
  <si>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</si>
  <si>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</si>
  <si>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</si>
  <si>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</si>
  <si>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</si>
  <si>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</si>
  <si>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</si>
  <si>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</si>
  <si>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</si>
  <si>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</si>
  <si>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20.04.01</t>
  </si>
  <si>
    <t>COM CANGA DE MINERIO DE FERRO</t>
  </si>
  <si>
    <t>20.04.02</t>
  </si>
  <si>
    <t>COM ESCORIA</t>
  </si>
  <si>
    <t>20.04.03</t>
  </si>
  <si>
    <t>COM BRITA BICA CORRIDA</t>
  </si>
  <si>
    <t>20.04.04</t>
  </si>
  <si>
    <t>COM FUNDO DE PEDREIRA</t>
  </si>
  <si>
    <t>20.05</t>
  </si>
  <si>
    <t>SUB-BASE ESTAB.GRANUL., COMP. ENERG.PROCTOR MODIF.</t>
  </si>
  <si>
    <t>20.05.01</t>
  </si>
  <si>
    <t>20.05.02</t>
  </si>
  <si>
    <t>20.05.03</t>
  </si>
  <si>
    <t>20.05.04</t>
  </si>
  <si>
    <t>20.06</t>
  </si>
  <si>
    <t>BASE ESTAB. GRANUL.COMPACT.ENERG.PROCTOR INTERMED.</t>
  </si>
  <si>
    <t>20.06.01</t>
  </si>
  <si>
    <t>20.06.02</t>
  </si>
  <si>
    <t>20.06.03</t>
  </si>
  <si>
    <t>20.06.04</t>
  </si>
  <si>
    <t>COM MATERIAL RECICLADO DA SLU</t>
  </si>
  <si>
    <t>20.06.05</t>
  </si>
  <si>
    <t>COM BRITA BICA CORRIDA COM 5% DE CIMENTO</t>
  </si>
  <si>
    <t>20.06.10</t>
  </si>
  <si>
    <t>COM MATERIAL FRESADO</t>
  </si>
  <si>
    <t>20.07</t>
  </si>
  <si>
    <t>BASE ESTAB. GRANUL., COMP. ENERG. PROCTOR MODIF.</t>
  </si>
  <si>
    <t>20.07.01</t>
  </si>
  <si>
    <t>20.07.02</t>
  </si>
  <si>
    <t>20.07.03</t>
  </si>
  <si>
    <t>20.08</t>
  </si>
  <si>
    <t>BASE ESTAB. GRANUL.C/ MISTURA EM PESO PROCTOR INT.</t>
  </si>
  <si>
    <t>20.08.01</t>
  </si>
  <si>
    <t>50% DE SOLO LOCAL, 50% CANGA DE MINERIO DE FERRO</t>
  </si>
  <si>
    <t>20.08.02</t>
  </si>
  <si>
    <t>50% DE SOLO LOCAL E 50% DE ESCORIA</t>
  </si>
  <si>
    <t>20.08.03</t>
  </si>
  <si>
    <t>40% DE SOLO LOCAL, 60% CANGA DE MINERIO DE FERRO</t>
  </si>
  <si>
    <t>20.08.04</t>
  </si>
  <si>
    <t>40% DE SOLO LOCAL E 60% DE ESCORIA</t>
  </si>
  <si>
    <t>20.09</t>
  </si>
  <si>
    <t>BASE COMPACTADA C/ EQUIP. PLACA VIBRAT. OU EQUIVALENTE</t>
  </si>
  <si>
    <t>20.09.01</t>
  </si>
  <si>
    <t>DE CANGA DE  MINERIO DE FERRO</t>
  </si>
  <si>
    <t>20.09.02</t>
  </si>
  <si>
    <t>DE ESCORIA</t>
  </si>
  <si>
    <t>20.10</t>
  </si>
  <si>
    <t>20.10.02</t>
  </si>
  <si>
    <t>DMT &lt;= 10KM</t>
  </si>
  <si>
    <t>TxKM</t>
  </si>
  <si>
    <t>20.10.03</t>
  </si>
  <si>
    <t>DMT &gt; 10KM</t>
  </si>
  <si>
    <t>20.11</t>
  </si>
  <si>
    <t>IMPRIMAÇAO</t>
  </si>
  <si>
    <t>20.11.01</t>
  </si>
  <si>
    <t>IMPRIMAÇAO COM CM-30</t>
  </si>
  <si>
    <t>20.12</t>
  </si>
  <si>
    <t>20.12.01</t>
  </si>
  <si>
    <t>PINTURA DE LIGAÇAO COM RR-1C</t>
  </si>
  <si>
    <t>20.13</t>
  </si>
  <si>
    <t>CONCRETO BETUMINOSO USINADO A QUENTE</t>
  </si>
  <si>
    <t>20.13.01</t>
  </si>
  <si>
    <t>FAIXA A COM CAP 50/70</t>
  </si>
  <si>
    <t>20.13.03</t>
  </si>
  <si>
    <t>FAIXA B COM CAP 50/70</t>
  </si>
  <si>
    <t>20.13.05</t>
  </si>
  <si>
    <t>FAIXA C COM CAP 50/70</t>
  </si>
  <si>
    <t>20.13.07</t>
  </si>
  <si>
    <t>FAIXA C CAP 50/70 ESP.MANUAL,COMPACT.PLACA VIBRAT.</t>
  </si>
  <si>
    <t>20.15</t>
  </si>
  <si>
    <t>CONCRETO PRE-MISTURADO A FRIO</t>
  </si>
  <si>
    <t>20.15.01</t>
  </si>
  <si>
    <t>PRE-MISTURADO A FRIO RL-1C-ESP.MANUAL PLACA VIBRAT</t>
  </si>
  <si>
    <t>20.16</t>
  </si>
  <si>
    <t>LAMA ASFALTICA COM EMULSAO RL-1C</t>
  </si>
  <si>
    <t>20.16.01</t>
  </si>
  <si>
    <t>FINA</t>
  </si>
  <si>
    <t>20.16.02</t>
  </si>
  <si>
    <t>GROSSA</t>
  </si>
  <si>
    <t>20.17</t>
  </si>
  <si>
    <t>REVESTIMENTO EM ALVENARIA POLIEDRICA</t>
  </si>
  <si>
    <t>20.17.01</t>
  </si>
  <si>
    <t>COM COLCHAO DE AREIA</t>
  </si>
  <si>
    <t>20.17.02</t>
  </si>
  <si>
    <t>COM COLCHAO DE MINERIO</t>
  </si>
  <si>
    <t>20.18</t>
  </si>
  <si>
    <t>REMOÇAO E RECONSTRUÇAO REVEST.ALVENARIA POLIEDRICA</t>
  </si>
  <si>
    <t>20.18.01</t>
  </si>
  <si>
    <t>20.18.02</t>
  </si>
  <si>
    <t>20.19</t>
  </si>
  <si>
    <t>PAVIMENTO INTERTRAVADO EM BLOCO DE CONCRETO</t>
  </si>
  <si>
    <t>20.19.10</t>
  </si>
  <si>
    <t>PISO INTERTRAVADO E= 6,0CM 35MPA C/ COLCHAO AREIA</t>
  </si>
  <si>
    <t>20.19.14</t>
  </si>
  <si>
    <t>PISO INTERTRAVADO E= 8,0CM 35MPA C/ COLCHAO AREIA</t>
  </si>
  <si>
    <t>20.20</t>
  </si>
  <si>
    <t>FRESAGEM</t>
  </si>
  <si>
    <t>20.20.01</t>
  </si>
  <si>
    <t>FRESAGEM ATE 5,0 CM</t>
  </si>
  <si>
    <t>20.20.02</t>
  </si>
  <si>
    <t>FRESAGEM DE 5 A 10 CM</t>
  </si>
  <si>
    <t>21</t>
  </si>
  <si>
    <t>URBANIZAÇAO E OBRAS COMPLEMENTARES</t>
  </si>
  <si>
    <t>21.03</t>
  </si>
  <si>
    <t>MEIO FIO E CORDAO - PADRAO SUDECAP</t>
  </si>
  <si>
    <t>21.03.03</t>
  </si>
  <si>
    <t>MEIO FIO CONCRETO FCK&gt;=18MPA TIPO A (12X16,7X35)CM</t>
  </si>
  <si>
    <t>21.03.04</t>
  </si>
  <si>
    <t>MEIO FIO CONCRETO FCK&gt;=18MPA TIPO B (12X18,0X45)CM</t>
  </si>
  <si>
    <t>21.03.15</t>
  </si>
  <si>
    <t>CORDAO DE TIJOLOS MACIÇOS - CUTELO - CHAPISCADOS</t>
  </si>
  <si>
    <t>21.03.16</t>
  </si>
  <si>
    <t>CORDAO DE CONC. PREMOLDADO BOLEADO 10X10 COM BASE</t>
  </si>
  <si>
    <t>21.04</t>
  </si>
  <si>
    <t>REMOÇAO E REASSENTAMENTO DE MEIO-FIO</t>
  </si>
  <si>
    <t>21.04.01</t>
  </si>
  <si>
    <t>21.04.02</t>
  </si>
  <si>
    <t>DE PEDRA</t>
  </si>
  <si>
    <t>21.05</t>
  </si>
  <si>
    <t>PASSEIOS</t>
  </si>
  <si>
    <t>21.05.01</t>
  </si>
  <si>
    <t>DE CONCRETO 15 MPA E=6CM JUNTA SECA 3M MANUAL</t>
  </si>
  <si>
    <t>21.05.03</t>
  </si>
  <si>
    <t>21.06</t>
  </si>
  <si>
    <t>FORNEC. E LANÇAM. DE MATERIAL EM DRENO E PATIO</t>
  </si>
  <si>
    <t>21.06.01</t>
  </si>
  <si>
    <t>21.06.02</t>
  </si>
  <si>
    <t>21.06.03</t>
  </si>
  <si>
    <t>CASCALHO</t>
  </si>
  <si>
    <t>21.07</t>
  </si>
  <si>
    <t>LANÇAMENTO E ESPALHAMENTO  DE MATERIAIS EM PASSEIO</t>
  </si>
  <si>
    <t>21.07.01</t>
  </si>
  <si>
    <t>SOLO EM AREA DE PASSEIO</t>
  </si>
  <si>
    <t>21.08</t>
  </si>
  <si>
    <t>MURO DE VEDAÇAO DE CONCRETO PREMOLD. TIPO CALHA"V"</t>
  </si>
  <si>
    <t>21.08.08</t>
  </si>
  <si>
    <t>ALTURA LIVRE= 2,5M, SAPATA CONCRETO 1:3:6, 30X50CM</t>
  </si>
  <si>
    <t>21.09</t>
  </si>
  <si>
    <t>21.09.02</t>
  </si>
  <si>
    <t>21.09.03</t>
  </si>
  <si>
    <t>21.11</t>
  </si>
  <si>
    <t>MURO DIVISA ALV.INCL.SAPATA 1:3:6 30X40CM E CHAPEU</t>
  </si>
  <si>
    <t>21.11.03</t>
  </si>
  <si>
    <t>BLOCO DE CONCRETO APARENTE ESP= 15 CM, H= 1,80 M</t>
  </si>
  <si>
    <t>21.11.08</t>
  </si>
  <si>
    <t>BLOCO DE CONCRETO APARENTE ESP= 15 CM, H= 2,50 M</t>
  </si>
  <si>
    <t>21.11.13</t>
  </si>
  <si>
    <t>TIJOLO FURADO ESP=10CM, REBOCADO E PINTADO H=1,80M</t>
  </si>
  <si>
    <t>21.11.18</t>
  </si>
  <si>
    <t>TIJOLO FURADO ESP=10CM, REBOCADO E PINTADO H=2,50M</t>
  </si>
  <si>
    <t>21.12</t>
  </si>
  <si>
    <t>CHAPEU DE MURO</t>
  </si>
  <si>
    <t>21.12.01</t>
  </si>
  <si>
    <t>CHAPEU DE MURO PADRAO SUCECAP</t>
  </si>
  <si>
    <t>21.15</t>
  </si>
  <si>
    <t>CERCA DE MOURAO A CADA 2,5 M</t>
  </si>
  <si>
    <t>21.15.02</t>
  </si>
  <si>
    <t>TIPO 2-MOURAO DE CONCRETO E 8 FIOS DE ARAME</t>
  </si>
  <si>
    <t>21.15.04</t>
  </si>
  <si>
    <t>TIPO 4-MOURAO CONCRETO PV E 8 FIOS DE ARAME FARPAD</t>
  </si>
  <si>
    <t>21.15.05</t>
  </si>
  <si>
    <t>TIPO 5-MOURAO PV E TELA GALV.#2"FIO12,4 FIOS ARAME</t>
  </si>
  <si>
    <t>21.15.07</t>
  </si>
  <si>
    <t>C/6 FIOS DE ARAME LISO,2 DE ARAME FARP. MOURAO PV</t>
  </si>
  <si>
    <t>21.20</t>
  </si>
  <si>
    <t>21.20.01</t>
  </si>
  <si>
    <t>EM TUBO GALVANIZ. DIN-2440 D=2",TELA #2" E FIO 12</t>
  </si>
  <si>
    <t>21.25</t>
  </si>
  <si>
    <t>ESTRUTURA SUPORTE PARA FIXAÇAO DE ARAME FARPADO</t>
  </si>
  <si>
    <t>21.25.01</t>
  </si>
  <si>
    <t>CANTONEIRA FERRO 1 1/2x3/16" COMP=1,1M C/CHUMBADOR</t>
  </si>
  <si>
    <t>21.25.02</t>
  </si>
  <si>
    <t>ARAME FARPADO ESTICADO E AMARRADO A CANTONEIRA</t>
  </si>
  <si>
    <t>21.29</t>
  </si>
  <si>
    <t>GUARDA RODAS - PADRAO SUDECAP</t>
  </si>
  <si>
    <t>21.29.01</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</si>
  <si>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</si>
  <si>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</si>
  <si>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</si>
  <si>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</si>
  <si>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</si>
  <si>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</si>
  <si>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</si>
  <si>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</si>
  <si>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</si>
  <si>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</si>
  <si>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</si>
  <si>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</si>
  <si>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</si>
  <si>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</si>
  <si>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</si>
  <si>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</si>
  <si>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</si>
  <si>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</si>
  <si>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</si>
  <si>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</si>
  <si>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</si>
  <si>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</si>
  <si>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</si>
  <si>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ADUBO ORGANICO</t>
  </si>
  <si>
    <t>21.32.03</t>
  </si>
  <si>
    <t>ADUBO MINERAL 10-10-10</t>
  </si>
  <si>
    <t>21.32.04</t>
  </si>
  <si>
    <t>ADUBO MINERAL 4-14-8</t>
  </si>
  <si>
    <t>21.32.05</t>
  </si>
  <si>
    <t>CALCAREO DOLOMITICO</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</si>
  <si>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</si>
  <si>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</si>
  <si>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</si>
  <si>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</si>
  <si>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</si>
  <si>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</si>
  <si>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</si>
  <si>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</si>
  <si>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</si>
  <si>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</si>
  <si>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</si>
  <si>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</si>
  <si>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</si>
  <si>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FORRAÇAO - ACALIPHA - ACALIPHA REPTANS</t>
  </si>
  <si>
    <t>21.33.41</t>
  </si>
  <si>
    <t>FORRAÇAO - WEDELIA - WEDELIA PALUDOSA</t>
  </si>
  <si>
    <t>21.33.42</t>
  </si>
  <si>
    <t>FORRAÇAO - CLOROFITO - CLOROFITUM</t>
  </si>
  <si>
    <t>21.33.50</t>
  </si>
  <si>
    <t>ARBUSTO - BELA EMILIA - PLUMBAGO CAPENSIS</t>
  </si>
  <si>
    <t>21.33.51</t>
  </si>
  <si>
    <t>ARBUSTO - CAMARA - LANTANA CAMARA</t>
  </si>
  <si>
    <t>21.33.70</t>
  </si>
  <si>
    <t>PALMEIRA - LICURI</t>
  </si>
  <si>
    <t>21.34</t>
  </si>
  <si>
    <t>CERCA DE PROTEÇAO PARA ARVORES</t>
  </si>
  <si>
    <t>21.34.01</t>
  </si>
  <si>
    <t>CERCA DE PROTEÇAO P/ ARVORES CONF.PROJETO PPA-257</t>
  </si>
  <si>
    <t>21.34.05</t>
  </si>
  <si>
    <t>TUTORAMENTO E AMARRIO PARA ARVORES</t>
  </si>
  <si>
    <t>21.40</t>
  </si>
  <si>
    <t>LIXEIRA</t>
  </si>
  <si>
    <t>21.40.01</t>
  </si>
  <si>
    <t>TIPO 1-PLASTICA 50L C/SUPORTE METALICO-PADRAO SLU</t>
  </si>
  <si>
    <t>21.40.02</t>
  </si>
  <si>
    <t>TIPO 2-METALICA INDIVIDUAL BASCULAVEL CHAPA 20 35L</t>
  </si>
  <si>
    <t>21.40.03</t>
  </si>
  <si>
    <t>TIPO 3-PLAST. INDIVIDUAL 80L- 5080-01.P MITRA/EQUIVALENTE.</t>
  </si>
  <si>
    <t>21.40.04</t>
  </si>
  <si>
    <t>TIPO 4-PLAST.CONJ.C/4 80L- S5080-01.4P MITRA/EQUIVALENTE.</t>
  </si>
  <si>
    <t>21.40.05</t>
  </si>
  <si>
    <t>TIPO 5-METALICA INDIVIDUAL BASCULAVEL OVAL 38L</t>
  </si>
  <si>
    <t>40</t>
  </si>
  <si>
    <t>SERVICOS AUXILIARES</t>
  </si>
  <si>
    <t>40.04</t>
  </si>
  <si>
    <t>MAO DE OBRA ESPECIALIZADA</t>
  </si>
  <si>
    <t>40.04.01</t>
  </si>
  <si>
    <t>MAO DE OBRA PARA FUNDICAO DE BANCADA DE MARMORITE</t>
  </si>
  <si>
    <t>40.05</t>
  </si>
  <si>
    <t>CONCRETO CIMENTO E CASCALHO - PREPARO</t>
  </si>
  <si>
    <t>40.05.01</t>
  </si>
  <si>
    <t>CONCRETO CIMENTO E CASCALHO 1:6  - PREPARO</t>
  </si>
  <si>
    <t>40.05.03</t>
  </si>
  <si>
    <t>CONCRETO CIMENTO E CASCALHO 1:8  - PREPARO</t>
  </si>
  <si>
    <t>40.05.05</t>
  </si>
  <si>
    <t>CONCRETO CIMENTO E CASCALHO 1:10 - PREPARO</t>
  </si>
  <si>
    <t>40.06</t>
  </si>
  <si>
    <t>CONCRETO CIMENTO E CASCALHO , LANCADO EM FUNDACAO</t>
  </si>
  <si>
    <t>40.06.01</t>
  </si>
  <si>
    <t>CONCRETO CIMENTO E CASCALHO 1:6, LANC. EM FUNDACAO</t>
  </si>
  <si>
    <t>40.06.03</t>
  </si>
  <si>
    <t>CONCRETO CIMENTO E CASCALHO 1:8, LANC. EM FUNDACAO</t>
  </si>
  <si>
    <t>40.06.05</t>
  </si>
  <si>
    <t>CONCRETO CIMENTO E CASCALHO 1:10,LANC. EM FUNDACAO</t>
  </si>
  <si>
    <t>40.07</t>
  </si>
  <si>
    <t>CONCRETO CICLOPICO LANCADO EM FUNDACAO E ARRIMO</t>
  </si>
  <si>
    <t>40.07.01</t>
  </si>
  <si>
    <t>CONCRETO CICLOPICO 1:4:8 C/ 25% PEDRA, LANC. FUND.</t>
  </si>
  <si>
    <t>40.07.03</t>
  </si>
  <si>
    <t>CONCRETO CICLOPICO 1:4:8 C/ 30% PEDRA, LANC. FUND.</t>
  </si>
  <si>
    <t>40.07.05</t>
  </si>
  <si>
    <t>CONCRETO CICLOPICO 1:4:8 C/ 40% PEDRA, LANC. FUND.</t>
  </si>
  <si>
    <t>40.07.08</t>
  </si>
  <si>
    <t>CONCRETO CICLOPICO 1:3:6 C/ 25% PEDRA, LANC. FUND.</t>
  </si>
  <si>
    <t>40.07.10</t>
  </si>
  <si>
    <t>CONCRETO CICLOPICO 1:3:6 C/ 30% PEDRA, LANC. FUND.</t>
  </si>
  <si>
    <t>40.07.12</t>
  </si>
  <si>
    <t>CONCRETO CICLOPICO 1:3:6 C/ 40% PEDRA, LANC. FUND.</t>
  </si>
  <si>
    <t>40.08</t>
  </si>
  <si>
    <t>CONCRETO CONVENCIONAL BRITA 1-2 CALCAREA - PREPARO</t>
  </si>
  <si>
    <t>40.08.05</t>
  </si>
  <si>
    <t>CONCRETO 1:4:8, B1-B2 CALCAREA - PREPARO</t>
  </si>
  <si>
    <t>40.08.07</t>
  </si>
  <si>
    <t>CONCRETO 1:3:6, B1-B2 CALCAREA - PREPARO</t>
  </si>
  <si>
    <t>40.08.09</t>
  </si>
  <si>
    <t>CONCRETO 1:3:5, B1-B2 CALCAREA - PREPARO</t>
  </si>
  <si>
    <t>40.08.14</t>
  </si>
  <si>
    <t>CONCRETO FCK &gt;=  9.0 MPa, B1-B2 CALCAREA - PREPARO</t>
  </si>
  <si>
    <t>40.08.17</t>
  </si>
  <si>
    <t>CONCRETO FCK &gt;= 13.5 MPa, B1-B2 CALCAREA - PREPARO</t>
  </si>
  <si>
    <t>40.08.19</t>
  </si>
  <si>
    <t>CONCRETO FCK &gt;= 15.0 MPa, B1-B2 CALCAREA - PREPARO</t>
  </si>
  <si>
    <t>40.08.21</t>
  </si>
  <si>
    <t>CONCRETO FCK &gt;= 18.0 MPa, B1-B2 CALCAREA - PREPARO</t>
  </si>
  <si>
    <t>40.08.23</t>
  </si>
  <si>
    <t>CONCRETO FCK &gt;= 20.0 MPa, B1-B2 CALCAREA - PREPARO</t>
  </si>
  <si>
    <t>40.08.25</t>
  </si>
  <si>
    <t>CONCRETO FCK &gt;= 25.0 MPa, B1-B2 CALCAREA - PREPARO</t>
  </si>
  <si>
    <t>40.09</t>
  </si>
  <si>
    <t>CONCRETO CONVENCIONAL B1-B2 CALC., LANC. EM FUND.</t>
  </si>
  <si>
    <t>40.09.05</t>
  </si>
  <si>
    <t>CONCRETO 1:4:8, B1-B2 CALCAREA,LANCADO EM FUNDACAO</t>
  </si>
  <si>
    <t>40.09.07</t>
  </si>
  <si>
    <t>CONCRETO 1:3:6, B1-B2 CALCAREA,LANCADO EM FUNDACAO</t>
  </si>
  <si>
    <t>40.09.09</t>
  </si>
  <si>
    <t>CONCRETO 1:3:5, B1-B2 CALCAREA,LANCADO EM FUNDACAO</t>
  </si>
  <si>
    <t>40.09.14</t>
  </si>
  <si>
    <t>CONCRETO FCK &gt;=  9.0 MPa, B1-B2 CALC., LANC. FUND.</t>
  </si>
  <si>
    <t>40.09.17</t>
  </si>
  <si>
    <t>CONCRETO FCK &gt;= 13.5 MPa, B1-B2 CALC., LANC. FUND.</t>
  </si>
  <si>
    <t>40.09.19</t>
  </si>
  <si>
    <t>CONCRETO FCK &gt;= 15.0 MPa, B1-B2 CALC., LANC. FUND.</t>
  </si>
  <si>
    <t>40.09.21</t>
  </si>
  <si>
    <t>CONCRETO FCK &gt;= 18.0 MPa, B1-B2 CALC., LANC. FUND.</t>
  </si>
  <si>
    <t>40.09.23</t>
  </si>
  <si>
    <t>CONCRETO FCK &gt;= 20.0 MPa, B1-B2 CALC., LANC. FUND.</t>
  </si>
  <si>
    <t>40.09.25</t>
  </si>
  <si>
    <t>CONCRETO FCK &gt;= 25.0 MPa, B1-B2 CALC., LANC. FUND.</t>
  </si>
  <si>
    <t>40.10</t>
  </si>
  <si>
    <t>CONCRETO CONVENCIONAL BRITA CALC. LANC. EM ESTRUT.</t>
  </si>
  <si>
    <t>40.10.05</t>
  </si>
  <si>
    <t>CONCRETO 1:4:8,B1-B2 CALCAREA,LANCADO EM ESTRUTURA</t>
  </si>
  <si>
    <t>40.10.07</t>
  </si>
  <si>
    <t>CONCRETO 1:3:6,B1-B2 CALCAREA,LANCADO EM ESTRUTURA</t>
  </si>
  <si>
    <t>40.10.09</t>
  </si>
  <si>
    <t>CONCRETO 1:3:5,B1-B2 CALCAREA,LANCADO EM ESTRUTURA</t>
  </si>
  <si>
    <t>40.10.14</t>
  </si>
  <si>
    <t>CONCRETO FCK &gt;=  9.0 MPa, B1-B2 CALC., LANC. ESTR.</t>
  </si>
  <si>
    <t>40.10.17</t>
  </si>
  <si>
    <t>CONCRETO FCK &gt;= 13.5 MPa, B1-B2 CALC., LANC. ESTR.</t>
  </si>
  <si>
    <t>40.10.19</t>
  </si>
  <si>
    <t>CONCRETO FCK &gt;= 15.0 MPa, B1-B2 CALC., LANC. ESTR.</t>
  </si>
  <si>
    <t>40.10.21</t>
  </si>
  <si>
    <t>CONCRETO FCK &gt;= 18.0 MPa, B1-B2 CALC., LANC. ESTR.</t>
  </si>
  <si>
    <t>40.10.23</t>
  </si>
  <si>
    <t>CONCRETO FCK &gt;= 20.0 MPa, B1-B2 CALC., LANC. ESTR.</t>
  </si>
  <si>
    <t>40.10.25</t>
  </si>
  <si>
    <t>CONCRETO FCK &gt;= 25.0 MPa, B1-B2 CALC., LANC. ESTR.</t>
  </si>
  <si>
    <t>40.11</t>
  </si>
  <si>
    <t>SOLO CIMENTO</t>
  </si>
  <si>
    <t>40.11.01</t>
  </si>
  <si>
    <t>SOLO CIMENTO 1:10</t>
  </si>
  <si>
    <t>40.12</t>
  </si>
  <si>
    <t>CONCRETO CONVENCIONAL BRITA 1 CALCAREA - PREPARO</t>
  </si>
  <si>
    <t>40.12.05</t>
  </si>
  <si>
    <t>CONCRETO 1:4:8, B1 CALCAREA - PREPARO</t>
  </si>
  <si>
    <t>40.12.07</t>
  </si>
  <si>
    <t>CONCRETO 1:3:6, B1 CALCAREA - PREPARO</t>
  </si>
  <si>
    <t>40.12.09</t>
  </si>
  <si>
    <t>CONCRETO 1:3:5, B1 CALCAREA - PREPARO</t>
  </si>
  <si>
    <t>40.12.14</t>
  </si>
  <si>
    <t>CONCRETO FCK &gt;=  9.0 MPa, B1 CALCAREA - PREPARO</t>
  </si>
  <si>
    <t>40.12.17</t>
  </si>
  <si>
    <t>CONCRETO FCK &gt;= 13.5 MPa, B1 CALCAREA - PREPARO</t>
  </si>
  <si>
    <t>40.12.19</t>
  </si>
  <si>
    <t>CONCRETO FCK &gt;= 15.0 MPa, B1 CALCAREA - PREPARO</t>
  </si>
  <si>
    <t>40.12.21</t>
  </si>
  <si>
    <t>CONCRETO FCK &gt;= 18.0 MPa, B1 CALCAREA - PREPARO</t>
  </si>
  <si>
    <t>40.12.23</t>
  </si>
  <si>
    <t>CONCRETO FCK &gt;= 20.0 MPa, B1 CALCAREA - PREPARO</t>
  </si>
  <si>
    <t>40.12.25</t>
  </si>
  <si>
    <t>CONCRETO FCK &gt;= 25.0 MPa, B1 CALCAREA - PREPARO</t>
  </si>
  <si>
    <t>40.13</t>
  </si>
  <si>
    <t>CONCRETO CONVENCIONAL B1 CALC.,LANCADO EM FUNDACAO</t>
  </si>
  <si>
    <t>40.13.05</t>
  </si>
  <si>
    <t>CONCRETO 1:4:8, B1 CALCAREA, LANCADO EM FUNDACAO</t>
  </si>
  <si>
    <t>40.13.07</t>
  </si>
  <si>
    <t>CONCRETO 1:3:6, B1 CALCAREA, LANCADO EM FUNDACAO</t>
  </si>
  <si>
    <t>40.13.09</t>
  </si>
  <si>
    <t>CONCRETO 1:3:5, B1 CALCAREA, LANCADO EM FUNDACAO</t>
  </si>
  <si>
    <t>40.13.14</t>
  </si>
  <si>
    <t>CONCRETO FCK &gt;=  9.0 MPa, B1 CALC., LANC. FUNDACAO</t>
  </si>
  <si>
    <t>40.13.17</t>
  </si>
  <si>
    <t>CONCRETO FCK &gt;= 13.5 MPa, B1 CALC., LANC. FUNDACAO</t>
  </si>
  <si>
    <t>40.13.19</t>
  </si>
  <si>
    <t>CONCRETO FCK &gt;= 15.0 MPa, B1 CALC., LANC. FUNDACAO</t>
  </si>
  <si>
    <t>40.13.21</t>
  </si>
  <si>
    <t>CONCRETO FCK &gt;= 18.0 MPa, B1 CALC., LANC. FUNDACAO</t>
  </si>
  <si>
    <t>40.13.23</t>
  </si>
  <si>
    <t>CONCRETO FCK &gt;= 20.0 MPa, B1 CALC., LANC. FUNDACAO</t>
  </si>
  <si>
    <t>40.13.25</t>
  </si>
  <si>
    <t>CONCRETO FCK &gt;= 25.0 MPa, B1 CALC., LANC. FUNDACAO</t>
  </si>
  <si>
    <t>40.14</t>
  </si>
  <si>
    <t>CONCRETO CONVENCIONAL B1 CALC,LANCADO EM ESTRUTURA</t>
  </si>
  <si>
    <t>40.14.05</t>
  </si>
  <si>
    <t>CONCRETO 1:4:8, B1 CALCAREA, LANCADO EM ESTRUTURA</t>
  </si>
  <si>
    <t>40.14.07</t>
  </si>
  <si>
    <t>CONCRETO 1:3:6, B1 CALCAREA, LANCADO EM ESTRUTURA</t>
  </si>
  <si>
    <t>40.14.09</t>
  </si>
  <si>
    <t>CONCRETO 1:3:5, B1 CALCAREA, LANCADO EM ESTRUTURA</t>
  </si>
  <si>
    <t>40.14.14</t>
  </si>
  <si>
    <t>CONCRETO FCK &gt;=  9.0 MPa, B1 CALC.,LANC. ESTRUTURA</t>
  </si>
  <si>
    <t>40.14.17</t>
  </si>
  <si>
    <t>CONCRETO FCK &gt;= 13.5 MPa, B1 CALC.,LANC. ESTRUTURA</t>
  </si>
  <si>
    <t>40.14.19</t>
  </si>
  <si>
    <t>CONCRETO FCK &gt;= 15.0 MPa, B1 CALC.,LANC. ESTRUTURA</t>
  </si>
  <si>
    <t>40.14.21</t>
  </si>
  <si>
    <t>CONCRETO FCK &gt;= 18.0 MPa, B1 CALC.,LANC. ESTRUTURA</t>
  </si>
  <si>
    <t>40.14.23</t>
  </si>
  <si>
    <t>CONCRETO FCK &gt;= 20.0 MPa, B1 CALC.,LANC. ESTRUTURA</t>
  </si>
  <si>
    <t>40.14.25</t>
  </si>
  <si>
    <t>CONCRETO FCK &gt;= 25.0 MPa, B1 CALC.,LANC. ESTRUTURA</t>
  </si>
  <si>
    <t>40.17</t>
  </si>
  <si>
    <t>CONCRETO USINADO, BRITA CALC., LANCADO EM FUNDACAO</t>
  </si>
  <si>
    <t>40.17.28</t>
  </si>
  <si>
    <t>CONCRETO USIN. FCK&gt;=13.5 MPa,B1-B2 CALC.LANC.FUND.</t>
  </si>
  <si>
    <t>40.17.29</t>
  </si>
  <si>
    <t>CONCRETO USIN. FCK&gt;=15.0 MPa,B1-B2 CALC.LANC.FUND.</t>
  </si>
  <si>
    <t>40.17.31</t>
  </si>
  <si>
    <t>CONCRETO USIN. FCK&gt;=18.0 MPa,B1-B2 CALC.LANC.FUND.</t>
  </si>
  <si>
    <t>40.17.32</t>
  </si>
  <si>
    <t>CONCRETO USIN. FCK&gt;=20.0 MPa,B1-B2 CALC.LANC.FUND.</t>
  </si>
  <si>
    <t>40.17.33</t>
  </si>
  <si>
    <t>CONCRETO USIN. FCK&gt;=25.0 MPa,B1-B2 CALC.LANC.FUND.</t>
  </si>
  <si>
    <t>40.17.35</t>
  </si>
  <si>
    <t>CONCRETO USIN. FCK&gt;=30.0 MPa,B1-B2 CALC.LANC.FUND.</t>
  </si>
  <si>
    <t>40.17.45</t>
  </si>
  <si>
    <t>CONCRETO USIN.BOMB. FCK&gt;=13.5 MPa, CALC.LANC.FUND.</t>
  </si>
  <si>
    <t>40.17.46</t>
  </si>
  <si>
    <t>CONCRETO USIN.BOMB. FCK&gt;=15.0 MPa, CALC.LANC.FUND.</t>
  </si>
  <si>
    <t>40.17.48</t>
  </si>
  <si>
    <t>CONCRETO USIN.BOMB. FCK&gt;=18.0 MPa, CALC.LANC.FUND.</t>
  </si>
  <si>
    <t>40.17.49</t>
  </si>
  <si>
    <t>CONCRETO USIN.BOMB. FCK&gt;=20.0 MPa, CALC.LANC.FUND.</t>
  </si>
  <si>
    <t>40.17.50</t>
  </si>
  <si>
    <t>CONCRETO USIN.BOMB. FCK&gt;=25.0 MPa, CALC.LANC.FUND.</t>
  </si>
  <si>
    <t>40.17.52</t>
  </si>
  <si>
    <t>CONCRETO USIN.BOMB. FCK&gt;=30.0 MPa, CALC.LANC.FUND.</t>
  </si>
  <si>
    <t>40.18</t>
  </si>
  <si>
    <t>CONCRETO USINADO, BRITA CALC.,LANCADO EM ESTRUTURA</t>
  </si>
  <si>
    <t>40.18.32</t>
  </si>
  <si>
    <t>CONCRETO USIN. FCK&gt;=20.0 MPa,B1-B2 CALC.LANC.ESTR.</t>
  </si>
  <si>
    <t>40.18.33</t>
  </si>
  <si>
    <t>CONCRETO USIN. FCK&gt;=25.0 MPa,B1-B2 CALC.LANC.ESTR.</t>
  </si>
  <si>
    <t>40.18.35</t>
  </si>
  <si>
    <t>CONCRETO USIN. FCK&gt;=30.0 MPa,B1-B2 CALC.LANC.ESTR.</t>
  </si>
  <si>
    <t>40.18.45</t>
  </si>
  <si>
    <t>CONCRETO USIN.BOMB. FCK&gt;=13.5 MPa, CALC.LANC.ESTR.</t>
  </si>
  <si>
    <t>40.18.46</t>
  </si>
  <si>
    <t>CONCRETO USIN.BOMB. FCK&gt;=15.0 MPa, CALC.LANC.ESTR.</t>
  </si>
  <si>
    <t>40.18.48</t>
  </si>
  <si>
    <t>CONCRETO USIN.BOMB. FCK&gt;=18.0 MPa, CALC.LANC.ESTR.</t>
  </si>
  <si>
    <t>40.18.49</t>
  </si>
  <si>
    <t>CONCRETO USIN.BOMB. FCK&gt;=20.0 MPa, CALC.LANC.ESTR.</t>
  </si>
  <si>
    <t>40.18.50</t>
  </si>
  <si>
    <t>CONCRETO USIN.BOMB. FCK&gt;=25.0 MPa, CALC.LANC.ESTR.</t>
  </si>
  <si>
    <t>40.18.52</t>
  </si>
  <si>
    <t>CONCRETO USIN.BOMB. FCK&gt;=30.0 MPa, CALC.LANC.ESTR.</t>
  </si>
  <si>
    <t>40.19</t>
  </si>
  <si>
    <t>CONCRETO ESTRUTURAL, FORN. APLICACAO E ADENSAMENTO</t>
  </si>
  <si>
    <t>40.19.01</t>
  </si>
  <si>
    <t>FCK&gt;=25 MPA, USINADO</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</si>
  <si>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</si>
  <si>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</si>
  <si>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</si>
  <si>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</si>
  <si>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</si>
  <si>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</si>
  <si>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</si>
  <si>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</si>
  <si>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</si>
  <si>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</si>
  <si>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</si>
  <si>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</si>
  <si>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</si>
  <si>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</si>
  <si>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</si>
  <si>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</si>
  <si>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</si>
  <si>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</si>
  <si>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</si>
  <si>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</si>
  <si>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</si>
  <si>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</si>
  <si>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</si>
  <si>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</si>
  <si>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40.20.84</t>
  </si>
  <si>
    <t>ESCORAMENTO CONTINUO TIPO C-1-ESTACA PRANCHA BZ300</t>
  </si>
  <si>
    <t>40.20.85</t>
  </si>
  <si>
    <t>ESCORAMENTO CONTINUO TIPO C-2-ESTACA PRANCHA NA-9C</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</si>
  <si>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</si>
  <si>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</si>
  <si>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</si>
  <si>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</si>
  <si>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</si>
  <si>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</si>
  <si>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</si>
  <si>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</si>
  <si>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</si>
  <si>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</si>
  <si>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</si>
  <si>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</si>
  <si>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</si>
  <si>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</si>
  <si>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</si>
  <si>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</si>
  <si>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</si>
  <si>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</si>
  <si>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</si>
  <si>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</si>
  <si>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</si>
  <si>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</si>
  <si>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</si>
  <si>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</si>
  <si>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</si>
  <si>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</si>
  <si>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</si>
  <si>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</si>
  <si>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</si>
  <si>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</si>
  <si>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</si>
  <si>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</si>
  <si>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</si>
  <si>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</si>
  <si>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</si>
  <si>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</si>
  <si>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</si>
  <si>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</si>
  <si>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</si>
  <si>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</si>
  <si>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</si>
  <si>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</si>
  <si>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</si>
  <si>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</si>
  <si>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</si>
  <si>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</si>
  <si>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</si>
  <si>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</si>
  <si>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</si>
  <si>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</si>
  <si>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</si>
  <si>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</si>
  <si>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</si>
  <si>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</si>
  <si>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</si>
  <si>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</si>
  <si>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</si>
  <si>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</si>
  <si>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</si>
  <si>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</si>
  <si>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</si>
  <si>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</si>
  <si>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</si>
  <si>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</si>
  <si>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</si>
  <si>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</si>
  <si>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40.31.01</t>
  </si>
  <si>
    <t>REVESTIMENTO EM MARMORITE P/ BANCA/TANQUE</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</si>
  <si>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</si>
  <si>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</si>
  <si>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</si>
  <si>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</si>
  <si>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</si>
  <si>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</si>
  <si>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</si>
  <si>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</si>
  <si>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</si>
  <si>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</si>
  <si>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</si>
  <si>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</si>
  <si>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</si>
  <si>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</si>
  <si>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</si>
  <si>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</si>
  <si>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</si>
  <si>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 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</si>
  <si>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</si>
  <si>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</si>
  <si>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</si>
  <si>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</si>
  <si>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</si>
  <si>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</si>
  <si>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</si>
  <si>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</si>
  <si>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</si>
  <si>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</si>
  <si>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</si>
  <si>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</si>
  <si>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</si>
  <si>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</si>
  <si>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</si>
  <si>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</si>
  <si>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</si>
  <si>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</si>
  <si>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</si>
  <si>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</si>
  <si>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40.32.19</t>
  </si>
  <si>
    <t>ESCAVAÇAO MECANICA EM SOLO MOLE C/ DESC. CAMINHAO</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</si>
  <si>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</si>
  <si>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</si>
  <si>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</si>
  <si>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</si>
  <si>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</si>
  <si>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</si>
  <si>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</si>
  <si>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</si>
  <si>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</si>
  <si>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</si>
  <si>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</si>
  <si>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</si>
  <si>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</si>
  <si>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</si>
  <si>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</si>
  <si>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</si>
  <si>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</si>
  <si>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</si>
  <si>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</si>
  <si>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</si>
  <si>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</si>
  <si>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</si>
  <si>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</si>
  <si>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</si>
  <si>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</si>
  <si>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</si>
  <si>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</si>
  <si>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</si>
  <si>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</si>
  <si>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</si>
  <si>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40.37.10</t>
  </si>
  <si>
    <t>CBUQ FAIXA C CAP-50/70 PREPARO, EXCLUS. TRANSPORTE</t>
  </si>
  <si>
    <t>40.37.11</t>
  </si>
  <si>
    <t>CONFECCAO DE CBUQ EXCLUSIVE MATERIAL</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</si>
  <si>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</si>
  <si>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</si>
  <si>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</si>
  <si>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</si>
  <si>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</si>
  <si>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</si>
  <si>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</si>
  <si>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</si>
  <si>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</si>
  <si>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</si>
  <si>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</si>
  <si>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</si>
  <si>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</si>
  <si>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</si>
  <si>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</si>
  <si>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</si>
  <si>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</si>
  <si>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</si>
  <si>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</si>
  <si>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</si>
  <si>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</si>
  <si>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</si>
  <si>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</si>
  <si>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</si>
  <si>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</si>
  <si>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40.42.01</t>
  </si>
  <si>
    <t>D = 50MM</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</si>
  <si>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</si>
  <si>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</si>
  <si>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</si>
  <si>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</si>
  <si>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</si>
  <si>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</si>
  <si>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</si>
  <si>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</si>
  <si>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</si>
  <si>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</si>
  <si>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</si>
  <si>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</si>
  <si>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</si>
  <si>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</si>
  <si>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</si>
  <si>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</si>
  <si>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</si>
  <si>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</si>
  <si>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</si>
  <si>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</si>
  <si>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</si>
  <si>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</si>
  <si>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</si>
  <si>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</si>
  <si>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</si>
  <si>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</si>
  <si>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</si>
  <si>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</si>
  <si>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</si>
  <si>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</si>
  <si>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</si>
  <si>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</si>
  <si>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</si>
  <si>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</si>
  <si>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</si>
  <si>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</si>
  <si>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</si>
  <si>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</si>
  <si>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</si>
  <si>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</si>
  <si>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</si>
  <si>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</si>
  <si>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</si>
  <si>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</si>
  <si>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</si>
  <si>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</si>
  <si>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</si>
  <si>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</si>
  <si>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</si>
  <si>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</si>
  <si>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</si>
  <si>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</si>
  <si>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</si>
  <si>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</si>
  <si>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</si>
  <si>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</si>
  <si>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</si>
  <si>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</si>
  <si>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</si>
  <si>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</si>
  <si>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</si>
  <si>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</si>
  <si>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</si>
  <si>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</si>
  <si>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</si>
  <si>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</si>
  <si>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</si>
  <si>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</si>
  <si>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</si>
  <si>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</si>
  <si>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</si>
  <si>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</si>
  <si>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</si>
  <si>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</si>
  <si>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40.85</t>
  </si>
  <si>
    <t>TUBO CONC.SIMPLES JUNTA ELASTICA,NBR8890 CLASSE ES</t>
  </si>
  <si>
    <t>40.85.04</t>
  </si>
  <si>
    <t>DN= 400 MM</t>
  </si>
  <si>
    <t>40.85.05</t>
  </si>
  <si>
    <t>DN= 500 MM</t>
  </si>
  <si>
    <t>40.85.06</t>
  </si>
  <si>
    <t>DN= 600 MM</t>
  </si>
  <si>
    <t>40.87</t>
  </si>
  <si>
    <t>TUBO CONC.ARMADO JUNTA ELASTICA,NBR8890 CLASSE EA2</t>
  </si>
  <si>
    <t>40.87.04</t>
  </si>
  <si>
    <t>40.87.05</t>
  </si>
  <si>
    <t>40.87.06</t>
  </si>
  <si>
    <t>40.87.07</t>
  </si>
  <si>
    <t>DN= 700 MM</t>
  </si>
  <si>
    <t>40.87.08</t>
  </si>
  <si>
    <t>DN= 800 MM</t>
  </si>
  <si>
    <t>40.87.09</t>
  </si>
  <si>
    <t>DN= 900 MM</t>
  </si>
  <si>
    <t>40.87.10</t>
  </si>
  <si>
    <t>40.87.12</t>
  </si>
  <si>
    <t>40.87.15</t>
  </si>
  <si>
    <t>40.88</t>
  </si>
  <si>
    <t>REDE TUBULAR EM PVC - RIB LOC/TIGRE</t>
  </si>
  <si>
    <t>40.88.03</t>
  </si>
  <si>
    <t>DN= 300 MM</t>
  </si>
  <si>
    <t>40.88.04</t>
  </si>
  <si>
    <t>40.88.05</t>
  </si>
  <si>
    <t>40.88.06</t>
  </si>
  <si>
    <t>40.88.07</t>
  </si>
  <si>
    <t>40.88.08</t>
  </si>
  <si>
    <t>40.88.09</t>
  </si>
  <si>
    <t>40.88.10</t>
  </si>
  <si>
    <t>40.88.11</t>
  </si>
  <si>
    <t>DN= 1100 MM</t>
  </si>
  <si>
    <t>40.88.12</t>
  </si>
  <si>
    <t>40.88.15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</si>
  <si>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</si>
  <si>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</si>
  <si>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</si>
  <si>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</si>
  <si>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</si>
  <si>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</si>
  <si>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</si>
  <si>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</si>
  <si>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</si>
  <si>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</si>
  <si>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</si>
  <si>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</si>
  <si>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</si>
  <si>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</si>
  <si>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</si>
  <si>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</si>
  <si>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41.02.02</t>
  </si>
  <si>
    <t>INSTALACAO PROVISORIA DE ENERGIA ELETRICA</t>
  </si>
  <si>
    <t>42</t>
  </si>
  <si>
    <t>DESPESAS FIXAS DIVERSAS</t>
  </si>
  <si>
    <t>42.01</t>
  </si>
  <si>
    <t>TRANSPORTES</t>
  </si>
  <si>
    <t>42.01.01</t>
  </si>
  <si>
    <t>TRANSP.DE EQUIP.(DEVERA SER FEITO P/CADA OBRA)</t>
  </si>
  <si>
    <t>42.01.05</t>
  </si>
  <si>
    <t>FRETE DE MONT/DESMONTAGEM DE CANTEIRO</t>
  </si>
  <si>
    <t>42.02</t>
  </si>
  <si>
    <t>DESPESAS E TAXAS</t>
  </si>
  <si>
    <t>42.02.08</t>
  </si>
  <si>
    <t>COPIA HEROGRAFICA FORMATO A1</t>
  </si>
  <si>
    <t>42.02.09</t>
  </si>
  <si>
    <t>COPIA XEROX A4 OU OFICIO</t>
  </si>
  <si>
    <t>42.03</t>
  </si>
  <si>
    <t>EQUIPAMENTOS COMPLEMENTARES</t>
  </si>
  <si>
    <t>42.03.01</t>
  </si>
  <si>
    <t>ANDAIME COM ESTRADOS</t>
  </si>
  <si>
    <t>M2ME</t>
  </si>
  <si>
    <t>42.03.02</t>
  </si>
  <si>
    <t>GUINCHO DE COLUNA TRIFASICO 300KG</t>
  </si>
  <si>
    <t>43</t>
  </si>
  <si>
    <t>SERVICOS TECNICOS</t>
  </si>
  <si>
    <t>43.01</t>
  </si>
  <si>
    <t>TOPOGRAFIA</t>
  </si>
  <si>
    <t>43.01.01</t>
  </si>
  <si>
    <t>EQUIPE DE TOPOGRAFIA</t>
  </si>
  <si>
    <t>44</t>
  </si>
  <si>
    <t>ADMINISTRACAO DA OBRA</t>
  </si>
  <si>
    <t>44.01</t>
  </si>
  <si>
    <t>MAO DE OBRA</t>
  </si>
  <si>
    <t>44.01.01</t>
  </si>
  <si>
    <t>ENGENHEIRO SENIOR</t>
  </si>
  <si>
    <t>44.01.02</t>
  </si>
  <si>
    <t>ENGENHEIRO INTERMEDIARIO</t>
  </si>
  <si>
    <t>44.01.03</t>
  </si>
  <si>
    <t>ENGENHEIRO</t>
  </si>
  <si>
    <t>44.01.05</t>
  </si>
  <si>
    <t>TECNICO DE SEGURANCA</t>
  </si>
  <si>
    <t>44.01.06</t>
  </si>
  <si>
    <t>44.01.07</t>
  </si>
  <si>
    <t>ENCARREGADO</t>
  </si>
  <si>
    <t>44.01.08</t>
  </si>
  <si>
    <t>SUB-ENCARREGADO</t>
  </si>
  <si>
    <t>44.01.09</t>
  </si>
  <si>
    <t>44.01.10</t>
  </si>
  <si>
    <t>APONTADOR</t>
  </si>
  <si>
    <t>44.01.11</t>
  </si>
  <si>
    <t>RONDANTE</t>
  </si>
  <si>
    <t>44.01.12</t>
  </si>
  <si>
    <t>45</t>
  </si>
  <si>
    <t>EQUIPAMENTOS</t>
  </si>
  <si>
    <t>45.01</t>
  </si>
  <si>
    <t>VEICULOS</t>
  </si>
  <si>
    <t>45.01.01</t>
  </si>
  <si>
    <t>AUTOMOVEL DO ENGENHEIRO DA OBRA</t>
  </si>
  <si>
    <t>45.01.03</t>
  </si>
  <si>
    <t>CAMINHONETE - GASOLINA</t>
  </si>
  <si>
    <t>45.01.05</t>
  </si>
  <si>
    <t>AUTOMOVEL UTILITARIO 1,8  4PORTAS 7 LUGARES SEM MOTORISTA</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</si>
  <si>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</si>
  <si>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</si>
  <si>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</si>
  <si>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</si>
  <si>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</si>
  <si>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</si>
  <si>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</si>
  <si>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</si>
  <si>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</si>
  <si>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</si>
  <si>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</si>
  <si>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</si>
  <si>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</si>
  <si>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</si>
  <si>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</si>
  <si>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</si>
  <si>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</si>
  <si>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</si>
  <si>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</si>
  <si>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</si>
  <si>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</si>
  <si>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</si>
  <si>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</si>
  <si>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</si>
  <si>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</si>
  <si>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</si>
  <si>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</si>
  <si>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</si>
  <si>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</si>
  <si>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</si>
  <si>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</si>
  <si>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</si>
  <si>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</si>
  <si>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</si>
  <si>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</si>
  <si>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</si>
  <si>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</si>
  <si>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</si>
  <si>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</si>
  <si>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</si>
  <si>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</si>
  <si>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</si>
  <si>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</si>
  <si>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</si>
  <si>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</si>
  <si>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</si>
  <si>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</si>
  <si>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</si>
  <si>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</si>
  <si>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</si>
  <si>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</si>
  <si>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</si>
  <si>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</si>
  <si>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</si>
  <si>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</si>
  <si>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</si>
  <si>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</si>
  <si>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</si>
  <si>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</si>
  <si>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</si>
  <si>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</si>
  <si>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</si>
  <si>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</si>
  <si>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</si>
  <si>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</si>
  <si>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</si>
  <si>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</si>
  <si>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</si>
  <si>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</si>
  <si>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</si>
  <si>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</si>
  <si>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</si>
  <si>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</si>
  <si>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</si>
  <si>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</si>
  <si>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</si>
  <si>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</si>
  <si>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</si>
  <si>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</si>
  <si>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</si>
  <si>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</si>
  <si>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</si>
  <si>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</si>
  <si>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</si>
  <si>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</si>
  <si>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</si>
  <si>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</si>
  <si>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</si>
  <si>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</si>
  <si>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</si>
  <si>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</si>
  <si>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</si>
  <si>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</si>
  <si>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</si>
  <si>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</si>
  <si>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</si>
  <si>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</si>
  <si>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</si>
  <si>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</si>
  <si>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</si>
  <si>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</si>
  <si>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</si>
  <si>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</si>
  <si>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</si>
  <si>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</si>
  <si>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</si>
  <si>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</si>
  <si>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</si>
  <si>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</si>
  <si>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</si>
  <si>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</si>
  <si>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</si>
  <si>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</si>
  <si>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</si>
  <si>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</si>
  <si>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</si>
  <si>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</si>
  <si>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</si>
  <si>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</si>
  <si>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</si>
  <si>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</si>
  <si>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</si>
  <si>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</si>
  <si>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</si>
  <si>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</si>
  <si>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</si>
  <si>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</si>
  <si>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</si>
  <si>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</si>
  <si>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</si>
  <si>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</si>
  <si>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</si>
  <si>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</si>
  <si>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</si>
  <si>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</si>
  <si>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</si>
  <si>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</si>
  <si>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</si>
  <si>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</si>
  <si>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</si>
  <si>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</si>
  <si>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</si>
  <si>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</si>
  <si>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</si>
  <si>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</si>
  <si>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</si>
  <si>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</si>
  <si>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</si>
  <si>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</si>
  <si>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</si>
  <si>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</si>
  <si>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</si>
  <si>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</si>
  <si>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</si>
  <si>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</si>
  <si>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</si>
  <si>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</si>
  <si>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</si>
  <si>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</si>
  <si>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</si>
  <si>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</si>
  <si>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</si>
  <si>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</si>
  <si>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</si>
  <si>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</si>
  <si>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</si>
  <si>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</si>
  <si>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</si>
  <si>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</si>
  <si>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48.73</t>
  </si>
  <si>
    <t>SERRALHERIA - VESTIARIO PADRAO</t>
  </si>
  <si>
    <t>48.73.01</t>
  </si>
  <si>
    <t>CESTO METALICO DE 45x45x50 CM COM TELA ARTISTICA</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</si>
  <si>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</si>
  <si>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</si>
  <si>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</si>
  <si>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</si>
  <si>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</si>
  <si>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</si>
  <si>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</si>
  <si>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</si>
  <si>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</si>
  <si>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</si>
  <si>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</si>
  <si>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</si>
  <si>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</si>
  <si>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</si>
  <si>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</si>
  <si>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</si>
  <si>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</si>
  <si>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</si>
  <si>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</si>
  <si>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</si>
  <si>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</si>
  <si>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</si>
  <si>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</si>
  <si>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</si>
  <si>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</si>
  <si>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</si>
  <si>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</si>
  <si>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</si>
  <si>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</si>
  <si>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</si>
  <si>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</si>
  <si>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</si>
  <si>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</si>
  <si>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</si>
  <si>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</si>
  <si>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</si>
  <si>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</si>
  <si>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</si>
  <si>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</si>
  <si>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</si>
  <si>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</si>
  <si>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</si>
  <si>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</si>
  <si>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</si>
  <si>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</si>
  <si>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</si>
  <si>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</si>
  <si>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</si>
  <si>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</si>
  <si>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</si>
  <si>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</si>
  <si>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</si>
  <si>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</si>
  <si>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</si>
  <si>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</si>
  <si>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</si>
  <si>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</si>
  <si>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</si>
  <si>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</si>
  <si>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</si>
  <si>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</si>
  <si>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</si>
  <si>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</si>
  <si>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</si>
  <si>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</si>
  <si>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</si>
  <si>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</si>
  <si>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</si>
  <si>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</si>
  <si>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</si>
  <si>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</si>
  <si>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50.01.08</t>
  </si>
  <si>
    <t>CHP/ACABADORA DE ASFALTO SA 114, 97 HP</t>
  </si>
  <si>
    <t>50.01.09</t>
  </si>
  <si>
    <t>CHI/ACABADORA DE ASFALTO SA 114, 97 HP</t>
  </si>
  <si>
    <t>50.01.30</t>
  </si>
  <si>
    <t>CHP/EQUIP.LAMA ASFALT.CONSMAQ LA 6-6.0M3 30 HP</t>
  </si>
  <si>
    <t>50.01.31</t>
  </si>
  <si>
    <t>CHI/EQUIP.LAMA ASFALT.CONSMAQ LA-6-6.0M3 30 HP</t>
  </si>
  <si>
    <t>50.01.32</t>
  </si>
  <si>
    <t>CHP/CAMIN.LAMA ASF. FORD 1519, CONSMAQ LA-6-6.0M3</t>
  </si>
  <si>
    <t>50.01.33</t>
  </si>
  <si>
    <t>CHI/CAMIN.LAMA ASF. FORD 1519, CONSMAQ LA-6-6.0M3</t>
  </si>
  <si>
    <t>50.01.70</t>
  </si>
  <si>
    <t>CHP/VASSOURA MECANICA (CMV - VM 2440)</t>
  </si>
  <si>
    <t>50.01.71</t>
  </si>
  <si>
    <t>CHI/VASSOURA MECANICA (CMV - VM 2440)</t>
  </si>
  <si>
    <t>50.01.72</t>
  </si>
  <si>
    <t>CHP/FRESADORA WIRTGEN W 100</t>
  </si>
  <si>
    <t>50.04</t>
  </si>
  <si>
    <t>BATE ESTACA E MARTELO</t>
  </si>
  <si>
    <t>50.04.10</t>
  </si>
  <si>
    <t>CHP/BATE ESTACA MAGAN 850 PM, 44 HP</t>
  </si>
  <si>
    <t>50.04.11</t>
  </si>
  <si>
    <t>CHI/BATE ESTACA MAGAN 850 PM, 44 HP</t>
  </si>
  <si>
    <t>50.05</t>
  </si>
  <si>
    <t>BETONEIRA</t>
  </si>
  <si>
    <t>50.05.10</t>
  </si>
  <si>
    <t>CHP/BETONEIRA 400 L, SEM CARREGADOR</t>
  </si>
  <si>
    <t>50.05.11</t>
  </si>
  <si>
    <t>CHI/BETONEIRA 400 L, SEM CARREGADOR</t>
  </si>
  <si>
    <t>50.06</t>
  </si>
  <si>
    <t>BOMBA D'AGUA E LAMA</t>
  </si>
  <si>
    <t>50.06.02</t>
  </si>
  <si>
    <t>CHP/BOMBA HIDROSUL 2" ASI-250-36M3/H C/20M MANGUEI</t>
  </si>
  <si>
    <t>50.06.03</t>
  </si>
  <si>
    <t>CHI/BOMBA HIDROSUL 2" AS1-250-36M3/H C/20M MANGUE</t>
  </si>
  <si>
    <t>50.06.04</t>
  </si>
  <si>
    <t>CHP/BOMBA HIDROSUL 3" ASI-500-72M3/H C/20M MANGUEI</t>
  </si>
  <si>
    <t>50.06.05</t>
  </si>
  <si>
    <t>CHI/BOMBA HIDROSUL 3" ASI-500-72M3/H C/20M MANGUEI</t>
  </si>
  <si>
    <t>50.10</t>
  </si>
  <si>
    <t>CAMINHAO, CARROCERIA E CAVALO MECANICO</t>
  </si>
  <si>
    <t>50.10.08</t>
  </si>
  <si>
    <t>CHP/CAMINHAO BASCULANTE FORD 1317 WE</t>
  </si>
  <si>
    <t>50.10.09</t>
  </si>
  <si>
    <t>CHI/CAMINHAO BASCULANTE FORD 1317 WE</t>
  </si>
  <si>
    <t>50.10.12</t>
  </si>
  <si>
    <t>CHP/CAMINHAO BASCULANTE FORD 1519</t>
  </si>
  <si>
    <t>50.10.13</t>
  </si>
  <si>
    <t>CHI/CAMINHAO BASCULANTE FORD 1519</t>
  </si>
  <si>
    <t>50.10.36</t>
  </si>
  <si>
    <t>CHP/CAMINHAO TANQUE FORD 1317 WE, 6.000L</t>
  </si>
  <si>
    <t>50.10.37</t>
  </si>
  <si>
    <t>CHI/CAMINHAO TANQUE FORD 1317 WE, 6.000L</t>
  </si>
  <si>
    <t>50.10.50</t>
  </si>
  <si>
    <t>CHP/CAMINHAO TANQUE FORD 1317 WE TRUCADO, 10000</t>
  </si>
  <si>
    <t>50.10.51</t>
  </si>
  <si>
    <t>CHI/CAMINHAO TANQUE FORD 1317 WE TRUCADO, 10000 L</t>
  </si>
  <si>
    <t>50.10.68</t>
  </si>
  <si>
    <t>CHP/CAMINHAO CARROCERIA FORD 1317 WE</t>
  </si>
  <si>
    <t>50.10.69</t>
  </si>
  <si>
    <t>CHI/CAMINHAO CARROCERIA FORD 1317 WE</t>
  </si>
  <si>
    <t>50.10.80</t>
  </si>
  <si>
    <t>CHP/GUINDAUTO MADAL PBK - 6500</t>
  </si>
  <si>
    <t>50.10.81</t>
  </si>
  <si>
    <t>CHI/GUINDAUTO MADAL PBK - 6500</t>
  </si>
  <si>
    <t>50.10.82</t>
  </si>
  <si>
    <t>CHP/CAM.GUINDAUTO FORD F-1319 MADAL PBK - 6500</t>
  </si>
  <si>
    <t>50.10.83</t>
  </si>
  <si>
    <t>CHI/CAM.GUINDAUTO FORD F-1319 MADAL PBK - 6500</t>
  </si>
  <si>
    <t>50.11</t>
  </si>
  <si>
    <t>CARREGADEIRA</t>
  </si>
  <si>
    <t>50.11.10</t>
  </si>
  <si>
    <t>CHP/CARREGADEIRA CAT-950G - NACIONAL 180 HP</t>
  </si>
  <si>
    <t>50.11.11</t>
  </si>
  <si>
    <t>CHI/CARREGADEIRA CAT-950G - NACIONAL 180 HP</t>
  </si>
  <si>
    <t>50.11.28</t>
  </si>
  <si>
    <t>CHP/CARREGADEIRA CASE W 20E (2,25M3-1,72M3) -152HP</t>
  </si>
  <si>
    <t>50.11.29</t>
  </si>
  <si>
    <t>CHI/CARREGADEIRA CASE W 20E (2,25M3-1,72M3) -152HP</t>
  </si>
  <si>
    <t>50.11.30</t>
  </si>
  <si>
    <t>CHP/CARREGADEIRA DE PNEUS C/ VASSOURA SPS 155 45W</t>
  </si>
  <si>
    <t>50.11.31</t>
  </si>
  <si>
    <t>CHI-CARREGADEIRA DE PNEUS C/VASSOURA SPS 155 45W</t>
  </si>
  <si>
    <t>50.13</t>
  </si>
  <si>
    <t>COMPACTADOR</t>
  </si>
  <si>
    <t>50.13.22</t>
  </si>
  <si>
    <t>CHP/ROLO LISO 6500 KG-RT 82H-58,5 HP</t>
  </si>
  <si>
    <t>50.13.23</t>
  </si>
  <si>
    <t>CHI/ROLO LISO 6500 KG-RT 82H-58,5 HP</t>
  </si>
  <si>
    <t>50.13.40</t>
  </si>
  <si>
    <t>CHP/ROLO VIBRAT. DYNAPAC CA-25 LISO - STD  P/SOLOS</t>
  </si>
  <si>
    <t>50.13.41</t>
  </si>
  <si>
    <t>CHI/ROLO VIBRAT. DYNAPAC CA-25 LISO - STD  P/SOLOS</t>
  </si>
  <si>
    <t>50.13.42</t>
  </si>
  <si>
    <t>CHP/ROLO VIBRAT.DYNAPAC CA25 PD(PE CARNEIRO C/TR.)</t>
  </si>
  <si>
    <t>50.13.43</t>
  </si>
  <si>
    <t>CHI/ROLO VIBRAT.DYNAPAC CA25 PD(PE CARNEIRO C/TR.)</t>
  </si>
  <si>
    <t>50.13.44</t>
  </si>
  <si>
    <t>CHP/ROLO VIBRATORIO DYNAPAC CA-15 LISO</t>
  </si>
  <si>
    <t>50.13.45</t>
  </si>
  <si>
    <t>CHI/ROLO VIBRATORIO DYNAPAC CA-15 LISO</t>
  </si>
  <si>
    <t>50.13.46</t>
  </si>
  <si>
    <t>CHP/ROLO VIBRATORIO DYNAPAC CA-15 PE DE CARNEIRO</t>
  </si>
  <si>
    <t>50.13.47</t>
  </si>
  <si>
    <t>CHI/ROLO VIBRATORIO DYNAPAC CA-15 PE DE CARNEIRO</t>
  </si>
  <si>
    <t>50.13.50</t>
  </si>
  <si>
    <t>CHP/ROLO VIBRATORIO DYNAPAC CC-900 LISO</t>
  </si>
  <si>
    <t>50.13.51</t>
  </si>
  <si>
    <t>CHI/ROLO VIBRATORIO DYNAPAC CC-900 LISO</t>
  </si>
  <si>
    <t>50.13.54</t>
  </si>
  <si>
    <t>CHP/ROLO DE PNEUS CP 221 - DYNAPAC</t>
  </si>
  <si>
    <t>50.13.55</t>
  </si>
  <si>
    <t>CHI/ROLO DE PNEUS CP 221 - DYNAPAC</t>
  </si>
  <si>
    <t>50.13.74</t>
  </si>
  <si>
    <t>CHP/COMPACTADOR DE PLACA CLARIDON CS-30 9HP DIESEL</t>
  </si>
  <si>
    <t>50.13.75</t>
  </si>
  <si>
    <t>CHI/COMPACTADOR DE PLACA CLARIDON CS-30 9HP DIESEL</t>
  </si>
  <si>
    <t>50.13.78</t>
  </si>
  <si>
    <t>CHP/COMPACTADOR DE PLACA PARA ASFALTO CS-15 DIESEL</t>
  </si>
  <si>
    <t>50.13.79</t>
  </si>
  <si>
    <t>CHI/COMPACTADOR DE PLACA PARA ASFALTO CS-15 DIESEL</t>
  </si>
  <si>
    <t>50.14</t>
  </si>
  <si>
    <t>COMPRESSOR E ACESSORIOS</t>
  </si>
  <si>
    <t>50.14.10</t>
  </si>
  <si>
    <t>CHP/COMPRESSOR XAS-137 PD 275 PCM</t>
  </si>
  <si>
    <t>50.14.11</t>
  </si>
  <si>
    <t>CHI/COMPRESSOR XAS-137 PD 275 PCM</t>
  </si>
  <si>
    <t>50.16</t>
  </si>
  <si>
    <t>DISTRIBUIDOR DE AGREGADO E BETUME</t>
  </si>
  <si>
    <t>50.16.52</t>
  </si>
  <si>
    <t>CHP/CAMIN.DISTR.BETUME FORD 1519, ALMEIDA D-72 D</t>
  </si>
  <si>
    <t>50.16.53</t>
  </si>
  <si>
    <t>CHI/CAMIN.DISTR.BETUME FORD 1519, ALMEIDA D-72 D</t>
  </si>
  <si>
    <t>50.19</t>
  </si>
  <si>
    <t>EQUIPAMENTO DE PERFURACAO E ROMPEDOR</t>
  </si>
  <si>
    <t>50.19.16</t>
  </si>
  <si>
    <t>CHP/PERFURATRIZ BJ 571-4L 78PCM</t>
  </si>
  <si>
    <t>50.19.17</t>
  </si>
  <si>
    <t>CHI/PERFURATRIZ BJ 571-4L 78PCM</t>
  </si>
  <si>
    <t>50.19.62</t>
  </si>
  <si>
    <t>CHP/MARTELETE BJ-32</t>
  </si>
  <si>
    <t>50.19.63</t>
  </si>
  <si>
    <t>CHI/MARTELETE BJ-32</t>
  </si>
  <si>
    <t>50.19.66</t>
  </si>
  <si>
    <t>MARTELETE ELETRICO TRIFASICO 30 KG</t>
  </si>
  <si>
    <t>50.20</t>
  </si>
  <si>
    <t>ESCAVADEIRA E DRAGA</t>
  </si>
  <si>
    <t>50.20.06</t>
  </si>
  <si>
    <t>CHP/RETRO-ESCAVAD. CASE 580 L -(0,77M3) 75HP (4X2)</t>
  </si>
  <si>
    <t>50.20.07</t>
  </si>
  <si>
    <t>CHI/RETRO-ESCAVAD. CASE 580 L -(0,77M3) 75HP (4X2)</t>
  </si>
  <si>
    <t>50.20.18</t>
  </si>
  <si>
    <t>CHP/ESCAVADEIRA KOMATSU PC 160 SE - 103 HP</t>
  </si>
  <si>
    <t>50.20.19</t>
  </si>
  <si>
    <t>CHI/ESCAVADEIRA KOMATSU PC 160 SE - 103 HP</t>
  </si>
  <si>
    <t>50.20.20</t>
  </si>
  <si>
    <t>CHP/ESCAVADEIRA NEW HOLAND FX - 215 LC</t>
  </si>
  <si>
    <t>50.20.21</t>
  </si>
  <si>
    <t>CHI/ESCAVADEIRA NEW HOLAND FX - 215 LC</t>
  </si>
  <si>
    <t>50.20.50</t>
  </si>
  <si>
    <t>CHP/DRAGA DE ARRASTE 140 HP-BUCYRUS 22B</t>
  </si>
  <si>
    <t>50.20.51</t>
  </si>
  <si>
    <t>CHI/DRAGA DE ARRASTE 140 HP-BUCYRUS 22B</t>
  </si>
  <si>
    <t>50.21</t>
  </si>
  <si>
    <t>ROCADEIRA</t>
  </si>
  <si>
    <t>50.21.01</t>
  </si>
  <si>
    <t>CHP/ROCADEIRA ECHO MODELO SRM-3605</t>
  </si>
  <si>
    <t>50.21.02</t>
  </si>
  <si>
    <t>CHI/ROCADEIRA ECHO MODELO SRM-3605</t>
  </si>
  <si>
    <t>50.25</t>
  </si>
  <si>
    <t>GRADE DE DISCO</t>
  </si>
  <si>
    <t>50.25.08</t>
  </si>
  <si>
    <t>CHP/GRADE DE DISCO TATU 20-24</t>
  </si>
  <si>
    <t>50.25.09</t>
  </si>
  <si>
    <t>CHI/GRADE DE DISCO TATU 20-24</t>
  </si>
  <si>
    <t>50.27</t>
  </si>
  <si>
    <t>GUINDASTE</t>
  </si>
  <si>
    <t>50.27.16</t>
  </si>
  <si>
    <t>CHP/ GUINDASTE WTTA - 16G</t>
  </si>
  <si>
    <t>50.27.17</t>
  </si>
  <si>
    <t>CHI/ GUINDASTE WTTA - 16G</t>
  </si>
  <si>
    <t>50.31</t>
  </si>
  <si>
    <t>MAQUINA E APARELHO DE SOLDA</t>
  </si>
  <si>
    <t>50.31.10</t>
  </si>
  <si>
    <t>CHP/GRUPO DE SOLDAGEM BAMBOZZI 375-A</t>
  </si>
  <si>
    <t>50.31.11</t>
  </si>
  <si>
    <t>CHI/GRUPO DE SOLDAGEM BAMBOZZI 375-A</t>
  </si>
  <si>
    <t>50.32</t>
  </si>
  <si>
    <t>MOTONIVELADORA</t>
  </si>
  <si>
    <t>50.32.08</t>
  </si>
  <si>
    <t>CHP/MOTONIVELADORA 120 M - 140 HP.</t>
  </si>
  <si>
    <t>50.32.09</t>
  </si>
  <si>
    <t>CHI/MOTONIVELADORA 120 M - 140 HP</t>
  </si>
  <si>
    <t>50.36</t>
  </si>
  <si>
    <t>TRATOR</t>
  </si>
  <si>
    <t>50.36.08</t>
  </si>
  <si>
    <t>CHP/TRATOR COM LAMINA E ESCARIFICADOR D8</t>
  </si>
  <si>
    <t>50.36.09</t>
  </si>
  <si>
    <t>CHI/TRATOR COM LAMINA E ESCARIFICADOR D8</t>
  </si>
  <si>
    <t>50.36.10</t>
  </si>
  <si>
    <t>CHP/TRATOR DE ESTEIRA D6M C/ LAMINA 140 HP</t>
  </si>
  <si>
    <t>50.36.11</t>
  </si>
  <si>
    <t>CHI/TRATOR DE ESTEIRA D6M C/ LAMINA 140 HP</t>
  </si>
  <si>
    <t>50.36.66</t>
  </si>
  <si>
    <t>CHP/TRATOR DE PNEUS MASSEY FERGUSSON MF-292 105 HP</t>
  </si>
  <si>
    <t>50.36.67</t>
  </si>
  <si>
    <t>CHI/TRATOR DE PNEUS MASSEY FERGUSSON MF-292 105 HP</t>
  </si>
  <si>
    <t>50.37</t>
  </si>
  <si>
    <t>USINA DE ASFALTO, SOLOS E CONCRETO</t>
  </si>
  <si>
    <t>50.37.06</t>
  </si>
  <si>
    <t>CHP/USINA DE ASFALTO CAP40/60 UA2 MF 40E C/PURIFIC</t>
  </si>
  <si>
    <t>50.37.07</t>
  </si>
  <si>
    <t>CHI/USINA DE ASFALTO CAP40/60 UA2 MF 40E C/PURIFIC</t>
  </si>
  <si>
    <t>50.37.08</t>
  </si>
  <si>
    <t>CHP/TANCAGEM (4X20M3 + CALDEIRA + 5/10/20M3)</t>
  </si>
  <si>
    <t>50.37.09</t>
  </si>
  <si>
    <t>CHI/TANCAGEM (4X20M3 + CALDEIRA + 5/10/20M3)</t>
  </si>
  <si>
    <t>50.37.10</t>
  </si>
  <si>
    <t>CHP/EQUIPAMENTOS PARA LABORATORIO DE ASFALTO</t>
  </si>
  <si>
    <t>50.37.11</t>
  </si>
  <si>
    <t>CHI/EQUIPAMENTOS PARA LABORATORIO DE ASFALTO</t>
  </si>
  <si>
    <t>50.37.12</t>
  </si>
  <si>
    <t>CHP/BALANCA RODOV. HIBRIDA 60T-IP65-18,00X3,00M</t>
  </si>
  <si>
    <t>50.37.13</t>
  </si>
  <si>
    <t>CHI/BALANCA RODOV. HIBRIDA 60T-IP65-18,00X3,00M</t>
  </si>
  <si>
    <t>50.37.22</t>
  </si>
  <si>
    <t>CHP/USINA DE ASFALTO A FRIO 40T PMF-33 EE CAP40/60</t>
  </si>
  <si>
    <t>50.37.23</t>
  </si>
  <si>
    <t>CHI/USINA DE ASFALTO A FRIO 40T PMF-33 EE CAP40/60</t>
  </si>
  <si>
    <t>50.39</t>
  </si>
  <si>
    <t>VIBRADOR</t>
  </si>
  <si>
    <t>50.39.10</t>
  </si>
  <si>
    <t>CHP/VIBRADOR DE IMERSAO COM MANGOTE DE 45MM</t>
  </si>
  <si>
    <t>50.39.11</t>
  </si>
  <si>
    <t>CHI/VIBRADOR DE IMERSAO COM MANGOTE DE 45MM</t>
  </si>
  <si>
    <t>50.40</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</si>
  <si>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</si>
  <si>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</si>
  <si>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</si>
  <si>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</si>
  <si>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</si>
  <si>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</si>
  <si>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</si>
  <si>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</si>
  <si>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</si>
  <si>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</si>
  <si>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</si>
  <si>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</si>
  <si>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t>
  </si>
  <si>
    <t>EQUIPAMENTOS DE APOIO</t>
  </si>
  <si>
    <t>50.41.01</t>
  </si>
  <si>
    <t>CHP/MOTO-SERRA HUSQVARNA MODELO 61, CILINDROS:62</t>
  </si>
  <si>
    <t>50.41.02</t>
  </si>
  <si>
    <t>CHI/M0T0-SERRA HUSQVARNA MODELO 61, CILINDROS:62</t>
  </si>
  <si>
    <t>50.41.11</t>
  </si>
  <si>
    <t>CHP/SERRA CLIPPER MECAN A GASOLINA OU EQUIVALENTE 13HP</t>
  </si>
  <si>
    <t>50.41.12</t>
  </si>
  <si>
    <t>CHI/SERRA CLIPPER MECAN A GASOLINA OU EQUIVALENTE 13HP</t>
  </si>
  <si>
    <t>4.3</t>
  </si>
  <si>
    <t>COMP.174</t>
  </si>
  <si>
    <t>FORNECIMENTO E LOCAÇÃO DE EQUIPAMENTOS</t>
  </si>
  <si>
    <t>6.2</t>
  </si>
  <si>
    <t>6.3</t>
  </si>
  <si>
    <t>6.4</t>
  </si>
  <si>
    <t xml:space="preserve">FORNECIMENTO E APLICAÇÃO DE CONCRETO USINADO BOMBEADO FCK=25MPA, INCLUSIVE LANCAMENTO E ADENSAMENTO </t>
  </si>
  <si>
    <t>FORNECIMENTO, CORTE, DOBRA E COLOCAÇÃO DE ARMAÇÃO EM AÇO CA-50</t>
  </si>
  <si>
    <t>ESTRUTURA</t>
  </si>
  <si>
    <t>ALVENARIAS DE TIJOLOS FURADOS</t>
  </si>
  <si>
    <t>ENCUNHAMENTO</t>
  </si>
  <si>
    <t>ENCUNHAMENTO (APERTO DE ALVENARIA) EM TIJOLOS CERAMICOS MACICO 5,7X9X19CM 1 VEZ (ESPESSURA 9CM)</t>
  </si>
  <si>
    <t>ENCUNHAMENTO (APERTO DE ALVENARIA) EM TIJOLOS CERAMICOS MACICO 5,7X9X19CM 1 VEZ (ESPESSURA 19CM)</t>
  </si>
  <si>
    <t>PAREDES DE GESSO ACARTONADO</t>
  </si>
  <si>
    <t xml:space="preserve">FORNECIMENTO E INSTALAÇÃO DE PAREDE DE GESSO ACARTONADO, DRY-WALL - 1ST + 1ST (DIVISÃO ENTRE ÁREAS SECAS DE UMA MESMA UNIDADE) </t>
  </si>
  <si>
    <t>ALVENARIA, DIVISÓRIAS, VERGAS E CONTRA-VERGAS</t>
  </si>
  <si>
    <t>8.1</t>
  </si>
  <si>
    <t>8.2</t>
  </si>
  <si>
    <t>ESQUADRIAS DE MADEIRA - PORTAS</t>
  </si>
  <si>
    <t>ESQUADRIAS DE ALUMÍNIO - PORTAS</t>
  </si>
  <si>
    <t>ESQUADRIAS DE ALUMÍNIO - JANELAS</t>
  </si>
  <si>
    <t>ESQUADRIAS METÁLICAS - PORTAS</t>
  </si>
  <si>
    <t>VIDROS LISOS TRANSPARENTES</t>
  </si>
  <si>
    <t>ESPELHOS</t>
  </si>
  <si>
    <t>BRISE DE ALUMINIO REF:HUNTER DOUGLAS COSTA MODELO TERMOBRISE SE 335 CORES: JACINTO 7016, BLUE MICA 8015, ARABIAN BLUE 8023, PATINA GREEN 8018, BLANCO 3001, VERDE PRIMAVERA 7045, VERDE LIMON 7044, VERDE OLIVA AERADO FINO 4531 OU EQUIVALENTE. INSTALAÇÃO CONFORME ORIENTAÇÃO DO FABRICANTE.</t>
  </si>
  <si>
    <t>ESQUADRIAS DE PELE DE VIDRO E ALUMÍNIO - JANELAS</t>
  </si>
  <si>
    <t>FORNECIMENTO E COLOCAÇÃO DE FECHADURA DE EMBUTIR COMPLETA, PARA PORTAS INTERNAS E EXTERNAS</t>
  </si>
  <si>
    <t xml:space="preserve">FORNECIMENTO E COLOCAÇÃO DE TARJETA TIPO LIVRE/OCUPADO PARA PORTA DE BANHEIRO </t>
  </si>
  <si>
    <t>FORNECIMENTO E COLOCAÇÃO DE DOBRADIÇA CROMADA, INCLUSIVE PARAFUSOS, PARA PORTA DE ABRIR VENEZIANA DE ALUMÍNIO (DIVISÓRIAS SANITÁRIAS DE GRANITO)</t>
  </si>
  <si>
    <t>FORNECIMENTO E COLOCAÇÃO DE BATENTE CROMADO, INCLUSIVE PARAFUSOS, PARA PORTA DE ABRIR VENEZIANA DE ALUMÍNIO (DIVISÓRIAS SANITÁRIAS DE GRANITO)</t>
  </si>
  <si>
    <t>COBERTURA</t>
  </si>
  <si>
    <t>FORNECIMENTO E ASSENTAMENTO DE CHAPISCO COM ARGAMASSA TRAÇO 1:3</t>
  </si>
  <si>
    <t>FORNECIMENTO E ASSENTAMENTO DE EMBOÇO COM ARGAMASSA TRAÇO 1:2:8</t>
  </si>
  <si>
    <t>FORNECIMENTO E ASSENTAMENTO DE REBOCO COM ARGAMASSA TRAÇO 1:2:8</t>
  </si>
  <si>
    <t>FORNECIMENTO E ASSENTAMENTO DE PORCELANATO GLACIER WHITE  RETIFICADO DIM. 30X60CM REF.: LINHA WHITE HOME DA PORTOBELLO OU EQUIVALENTE</t>
  </si>
  <si>
    <t>APLICAÇÃO DE FUNDO SELADOR ACRÍLICO UMA DEMÃO</t>
  </si>
  <si>
    <t>APLICAÇÃO E LIXAMENTO DE MASSA ACRÍLICA DUAS DEMÃOS</t>
  </si>
  <si>
    <t>PISOS DE GRANILITE</t>
  </si>
  <si>
    <t>SOLEIRAS</t>
  </si>
  <si>
    <t>RODAPÉS, SOLEIRAS E PEITORIS</t>
  </si>
  <si>
    <t>PEITORIL</t>
  </si>
  <si>
    <t>VÁLVULAS</t>
  </si>
  <si>
    <t>FORNECIMENTO E INSTALAÇÃO DE VÁLVULA DOCOL E ACABAMENTO PARA VÁLVULA DE DESCARGA BENEFIT REF.: DOCOL CÓD. 00184906 OU EQUIVALENTE - I.S. ACESSÍVEL</t>
  </si>
  <si>
    <t>TORNEIRAS</t>
  </si>
  <si>
    <t>FORNECIMENTO E INSTALAÇÃO DE TORNEIRA DE LIMPEZA GERAL  - STANDARD 1152- C39 - DECA</t>
  </si>
  <si>
    <t>FORNECIMENTO E INSTALAÇÃO DE TORNEIRA DE MESA PARA COZINHA  REF: DECA ASPEN  1167.C35</t>
  </si>
  <si>
    <t>BACIAS SANITÁRIAS E ASSENTOS</t>
  </si>
  <si>
    <t>FORNECIMENTO E INSTALAÇÃO DE ASSENTO SANITARIO DE PLASTICO, TIPO CONVENCIONAL</t>
  </si>
  <si>
    <t>CUBAS</t>
  </si>
  <si>
    <t>DISPENSER</t>
  </si>
  <si>
    <t>FORNECIMENTO E INSTALAÇÃO DE DISPENSER PARA PAPEL HIGIÊNICO ROLÃO.  REF.: SAP30175768, KIMBERLY-CLARK, LINHA WINDOWS OU EQUIVALENTE</t>
  </si>
  <si>
    <t>FORNECIMENTO E INSTALAÇÃO DE DISPENSER PARA TOALHA DE PAPEL INTERFOLHADA . REF: SAP30193246, KIMBERLY-CLARK, LINHA WINDOWS OU EQUIVALENTE</t>
  </si>
  <si>
    <t>ALARME</t>
  </si>
  <si>
    <t>BARRA DE APOIO</t>
  </si>
  <si>
    <t>FORNECIMENTO E INSTALAÇÃO DE BARRA DE APOIO EM INOX DIÂM. 31.75MM COMPR. DE 80 CM REF: TB100 TUBONOX OU SIMILAR, INCLUSIVE ACESSÓRIOS DE FIXAÇÃO EM PAREDE</t>
  </si>
  <si>
    <t>FORNECIMENTO E INSTALAÇÃO DE SABONETEIRA DE PRESSÃO PARA ESPUMA. REF.: SAP 30180444,  KIMBERLY-CLARK OU EQUIVALENTE</t>
  </si>
  <si>
    <t>APARELHOS E METAIS</t>
  </si>
  <si>
    <t>CONDULETES</t>
  </si>
  <si>
    <t>FORNECIMENTO E INSTALAÇÃO DE DEPÓSITO PARA CILINDRO DE GÁS</t>
  </si>
  <si>
    <t>10297/ORSE</t>
  </si>
  <si>
    <t>FORNECIMENTO E MONTAGEM DE PERFIS METÁLICOS EM AÇO LAMINADO TIPO "I", PINTADO NA COR CINZA</t>
  </si>
  <si>
    <t>11071/ORSE</t>
  </si>
  <si>
    <t>Perfil "I" W250 x 17,9mm (17,90 kg/m)</t>
  </si>
  <si>
    <t>FORNECIMENTO E ASSENTAMENTO DE GRANILITE CINZA POLIDO, ESPESSURA DE 8 MM, COM JUNTAS DE DILATAÇÃO EM PVC - 1,50 X 1,50 M</t>
  </si>
  <si>
    <t>PISOS EM PORCELANATOS</t>
  </si>
  <si>
    <t>PORCELANATO NATURAL 60X60CM, REF.: PORTOBELLO MINERAL GRAFITE V2 OU EQUIVALENTE</t>
  </si>
  <si>
    <t>FORNECIMENTO E ASSENTAMENTO DE PORCELANATO NATURAL 60X60CM, REF.: PORTOBELLO MINERAL GRAFITE V2 OU EQUIVALENTE</t>
  </si>
  <si>
    <t>FORNECIMENTO E ASSENTAMENTO DE GRANILITE CINZA ANTI-DERRAPANTE, ESPESSURA DE 8 MM, COM JUNTAS DE DILATAÇÃO EM PVC - 1,50 X 1,50 M</t>
  </si>
  <si>
    <t>PISO ELEVADO</t>
  </si>
  <si>
    <t>FORNECIMENTO E COLOCAÇÃO DE PISO ELEVADO EM CHAPA DE AÇO DIM.: 60 X 60 X 3 CM, REF.: AX1000 - AXXIO, REVESTIDO EM PISO VINÍLICO NA COR PRETA</t>
  </si>
  <si>
    <t>PISO ELEVADO EM CHAPA DE AÇO DIM.: 60 X 60 X 3 CM, REF.: AX1000 - AXXIO, REVESTIDO EM PISO VINÍLICO NA COR PRETA</t>
  </si>
  <si>
    <t>##124.</t>
  </si>
  <si>
    <t>PISO ELEVADO EM CHAPA DE AÇO DIM.: 60 X 60 X 3 CM, REF.: AX1000 - AXXIO, REVESTIDO EM PISO VINÍLICO NA COR PRETA - COLOCADO</t>
  </si>
  <si>
    <t>AXXIO Pisos Elevados</t>
  </si>
  <si>
    <t>axxio@axxio.com.br</t>
  </si>
  <si>
    <t>Monique</t>
  </si>
  <si>
    <t>(31) 31664010 / 99206-0683  (11) 2484-9294 / 2451-3034</t>
  </si>
  <si>
    <t>FORNECIMENTO E COLOCAÇÃO DE PISO TÁTIL DIRECIONAL DE BORRACHA, ESP= 7MM</t>
  </si>
  <si>
    <t>PISO TÁTIL DIRECIONAL DE BORRACHA, ASSENTADO COM ARGAMASSA, E=7MM</t>
  </si>
  <si>
    <t>PISO TÁTIL DE ALERTA DE BORRACHA, ASSENTADO COM ARGAMASSA, E=7MM</t>
  </si>
  <si>
    <t>FORNECIMENTO E COLOCAÇÃO DE PISO TÁTIL DE ALERTA DE BORRACHA, ESP= 7MM</t>
  </si>
  <si>
    <t>FORNECIMENTO E ASSENTAMENTO DE SOLEIRA EM GRANILITE CINZA POLIDO</t>
  </si>
  <si>
    <t>09587/ORSE</t>
  </si>
  <si>
    <t>FORNECIMENTO E ASSENTAMENTO DE SOLEIRA EM GRANITO PRETO SÃO GABRIEL, LARG.= 15 CM E ESP= 2 CM</t>
  </si>
  <si>
    <t>09847/ORSE</t>
  </si>
  <si>
    <t xml:space="preserve"> Soleira granito polido preto 15 x 2cm </t>
  </si>
  <si>
    <t>P01 - PORTA DE ABRIR FOLHA ÚNICA EM MADEIRA TIPO PRANCHETA 100% PREENCHIDA COM SARRAFOS DE MADEIRA DE LEI- ESP: 35mm ACABAMENTO EM PINTURA GRAFITE+ BANDEIRA 40cm DE VIDRO FIXO  E VENEZIANA 50cm - 90 X 210 CM</t>
  </si>
  <si>
    <t>COMPOSIÇÃO</t>
  </si>
  <si>
    <t>P02 - PORTA DE ABRIR FOLHA ÚNICA EM MADEIRA TIPO PRANCHETA 100% PREENCHIDA - COM SARRAFOS DE MADEIRA DE LEI. ESP: 35mm ACABAMENTO EM PINTURA GRAFITE  + BANDEIRA 90cm DE VIDRO FIXO - 90 X 210 CM</t>
  </si>
  <si>
    <t>P03 - PORTA DE ABRIR FOLHA ÚNICA EM MADEIRA TIPO PRANCHETA 100% PREENCHIDA COM SARRAFOS DE MADEIRA DE LEI. ESP: 35mm ACABAMENTO EM PINTURA GRAFITE COM BARRA DE APOIO RETA DIM. 40 cm E CHAPA DE PROTEÇÃO (TECKNOX) - 90 X 210 CM</t>
  </si>
  <si>
    <t>P05 - PORTA DE ABRIR DUAS FOLHAS EM MADEIRA TIPO PRANCHETA 100% PREENCHIDA COM SARRAFOS DE MADEIRA DE LEI - ESP: 35mm ACABAMENTO EM PINTURA GRAFITE + BANDEIRA 40cm DE VIDRO FIXO  E VENEZIANA 50cm - 160 X 210 CM</t>
  </si>
  <si>
    <t>P06 - PORTA DE CORRER EM METALON TIPO GRADIL CONFORME DETALHE + BANDEIRA FIXA 90cm DE BARRAS DE METALON - 190 X 210 CM</t>
  </si>
  <si>
    <t>10525/ORSE</t>
  </si>
  <si>
    <t>Grade de ferro com barra redonda de 5/8" na vertical, barras de quadrada de 1" e barra chata 1 1/4" x 1/8", ambas na horizontal</t>
  </si>
  <si>
    <t>11347/ORSE</t>
  </si>
  <si>
    <t>Fornecimento e instalação de fachada em pele de vidro, em vidro laminado 3+3 refletivo</t>
  </si>
  <si>
    <t xml:space="preserve">FORNECIMENTO E ASSENTAMENTO DE TUBO PVC RÍGIDO NBR-7362 D = 100 MM, INCLUSIVE CONEXÕES E SUPORTES </t>
  </si>
  <si>
    <t xml:space="preserve">FORNECIMENTO E ASSENTAMENTO DE TUBO PVC RÍGIDO NBR-7362 D = 75 MM, INCLUSIVE CONEXÕES E SUPORTES </t>
  </si>
  <si>
    <t>FORNECIMENTO E COLOCAÇÃO DE FORRO EM FIBRA MINERAL PLACAS 62,5 X 62,5 CM, REF: MODELO POLARIS HUNTER DOUGLAS COM BORDA TEGULAR ESPESSURA 14 MM, PESO DA PLACA: 280 KG/M3, APOIADO SOBRE PERFIL T24 MM</t>
  </si>
  <si>
    <t>88488</t>
  </si>
  <si>
    <t>FORNECIMENTO E APLICAÇÃO DE PINTURA ACRÍLICA FOSCA COR BRANCO NEVE SOBRE TETO, REF.: CORAL OU EQUIVALENTE</t>
  </si>
  <si>
    <t>88489</t>
  </si>
  <si>
    <t>FORNECIMENTO E APLICAÇÃO DE PINTURA ACRÍLICA FOSCA COR BRANCO NEVE SOBRE PAREDE, REF.: CORAL OU EQUIVALENTE</t>
  </si>
  <si>
    <t>REVESTIMENTOS DE PAREDES</t>
  </si>
  <si>
    <t>FORNECIMENTO E ASSENTAMENTO DE PLACA CIMENTÍCIA 2,00 X 1,20 M, ESP= 6 MM, REF.: ETERNIT OU EQUIVALENTE</t>
  </si>
  <si>
    <t>COMP.221</t>
  </si>
  <si>
    <t>USADO COMO REFERÊNCIA A COMPOSIÇÃO 74229/1 DO SINAPI</t>
  </si>
  <si>
    <t>USADO COMO REFERÊNCIA A COMPOSIÇÃO 87258 DO SINAPI</t>
  </si>
  <si>
    <t>FORNECIMENTO E APLICAÇÃO DE SILICONE EM CONCRETO APARENTE</t>
  </si>
  <si>
    <t>SOLUCÃO DE SILICONE HIDRORREPELENE PARA  APLICACÃO EM TIJOLOS E CONCRETOS APARENTES</t>
  </si>
  <si>
    <t>FORNECIMENTO E ASSENTAMENTO DE ALVENARIA DE VEDAÇÃO DE BLOCOS DE CONCRETO NA HORIZONTAL DE 14X19X39 CM (ESPESSURA 14 CM)</t>
  </si>
  <si>
    <t>FORNECIMENTO E ASSENTAMENTO DE ALVENARIA DE VEDAÇÃO DE BLOCOS DE CONCRETO NA HORIZONTAL DE 19X19X39 CM (ESPESSURA 19 CM)</t>
  </si>
  <si>
    <t>FORNECIMENTO E ASSENTAMENTO DE ALVENARIA DE VEDAÇÃO DE BLOCOS DE CONCRETO NA HORIZONTAL DE 9X19X39 CM (ESPESSURA 9 CM)</t>
  </si>
  <si>
    <t>TELA DE ACO SOLDADA GALVANIZADA PARA ALVENARIA, FIO 1,20 A 1,70 DE DIAMETRO, MALHA 15 X 15 MM, LARGURA 7,5 CM E COMPRIMENTO 50,0 CM</t>
  </si>
  <si>
    <t>TELA DE AÇO SOLDADA GALVANIZADA PARA ALVENARIA , FIO 1,20 A 1.70 DE DIÂMETRO, MALHA 15 X 15 MM, LARGURA 17,5 CM E COMPRIMENTO 50,0 CM</t>
  </si>
  <si>
    <t>REVESTIMENTOS INTERNOS DE ARGAMASSA</t>
  </si>
  <si>
    <t>REVESTIMENTOS EXTERNOS DE ARGAMASSA</t>
  </si>
  <si>
    <t>FORNECIMENTO E ASSENTAMENTO DE RODAPÉ EM GRANILITE CINZA POLIDO H= 7 CM</t>
  </si>
  <si>
    <t>AREIA MEDIA - POSTO JAZIDA/FORNECEDOR (RETIRADO NA JAZIDA, SEM TRANSPORTE)</t>
  </si>
  <si>
    <t>USADA A COMPOSIÇÃO 73850/1 DO SINAPI COMO BASE</t>
  </si>
  <si>
    <t>FORNECIMENTO E ASSENTAMENTO DE RODAPÉ EM PORCELANATO NATURAL 15 X 60 CM, REF.: PORTOBELLO MINERAL GRAFITE V2 OU EQUIVALENTE</t>
  </si>
  <si>
    <t>USADA A COMPOSIÇÃO 88650 DO SINAPI COMO BASE</t>
  </si>
  <si>
    <t>84162</t>
  </si>
  <si>
    <t>FORNECIMENTO E ASSENTAMENTO DE RODAPÉ EM MADEIRA H= 7 CM</t>
  </si>
  <si>
    <t>FORNECIMENTO E INSTALAÇÃO DE ALARME/CAMPAINHA COM ESTÍMULOS VISUAIS E SONOROS REF.: ARCO, MODELO AE-08</t>
  </si>
  <si>
    <t>FORNECIMENTO E INSTALAÇÃO DE BARRA DE APOIO EM INOX DIÂM. 31.75MM COMPR. DE 70 CM REF: TB100 TUBONOX OU SIMILAR, INCLUSIVE ACESSÓRIOS DE FIXAÇÃO EM PAREDE</t>
  </si>
  <si>
    <t>COMP.222</t>
  </si>
  <si>
    <t>UTILIZADA A COMPOSIÇÃO DO ORSE CÓDIGO 09704/ORSE COMO BASE</t>
  </si>
  <si>
    <t>SETOP-INSUMO</t>
  </si>
  <si>
    <t>COMP.223</t>
  </si>
  <si>
    <t>COMP.224</t>
  </si>
  <si>
    <t>COMP.225</t>
  </si>
  <si>
    <t>FORNECIMENTO E INSTALAÇÃO DE BARRA DE APOIO EM INOX DIÂM. 31.75MM COMPR. DE 40 CM REF: TB100 TUBONOX OU SIMILAR, INCLUSIVE ACESSÓRIOS DE FIXAÇÃO EM PAREDE</t>
  </si>
  <si>
    <t>FORNECIMENTO E INSTALAÇÃO DE BARRA DE APOIO EM INOX DIÂM. 31.75MM COMPR. DE 30 CM REF: TB100 TUBONOX OU SIMILAR, INCLUSIVE ACESSÓRIOS DE FIXAÇÃO EM PAREDE</t>
  </si>
  <si>
    <t>Tampo/bancada de granito preto e=2cm</t>
  </si>
  <si>
    <t>02080/ORSE</t>
  </si>
  <si>
    <t>FORNECIMENTO E INSTALAÇÃO DE BANCADA POLIDA EM GRANITO PRETO SÃO GABRIEL ESP. = 2 CM COM TESTEIRA E RODABANCA, SUSTENTADA POR PEÇAS EM METALON</t>
  </si>
  <si>
    <t>FORNECIMENTO E INSTALAÇÃO DE BACIA SANITÁRIA CONVENCIONAL COM CAIXA ACOPLADA, COR BRANCA, LINHA VOGUE PLUS, REF: P505 DECA OU EQUIVALENTE</t>
  </si>
  <si>
    <t>FORNECIMENTO E INSTALAÇÃO DE BACIA SANITÁRIA  ACESSÍVEL EM COR BRANCO GELO, LINHA CONFORTO, REF.: P51, DECA OU EQUIVALENTE, INCLUSO ASSENTO ORIGINAL</t>
  </si>
  <si>
    <t>DIVERSOS</t>
  </si>
  <si>
    <t>CABIDE METÁLICO CROMADO, REF.: 2060 C40 LINHA TARGA DA DECA OU EQUIVALENTE</t>
  </si>
  <si>
    <t>COMP.226</t>
  </si>
  <si>
    <t>04304/ORSE</t>
  </si>
  <si>
    <t>DIVISÓRIA SANITÁRIA EM GRANITO PRETO SÃO GABRIEL, H = 1,50M, ESP. 2 CM, INCLUINDO FERRAGENS CROMADAS</t>
  </si>
  <si>
    <t xml:space="preserve">02511/ORSE </t>
  </si>
  <si>
    <t>Cantoneira inox p/ fixação de divisórias em blindex/granito, c/ parafusos ou similar</t>
  </si>
  <si>
    <t>03375/ORSE</t>
  </si>
  <si>
    <t>Granito preto, e=2cm, com polimento dos 2 lados</t>
  </si>
  <si>
    <t>FORNECIMENTO E COLOCAÇÃO DE ESPELHO DE CRISTAL NACIONAL ESP.=4MM, FIXADO COM PARAFUSOS DO TIPO FINESSON</t>
  </si>
  <si>
    <t>FORNECIMENTO E INSTALAÇÃO DE LAVATÓRIO COM COLUNA SUSPENSA LINHA ASPEN / VOUGUE PLUS ADAPTADO PNE, REF.: L510 , DECA OU EQUIVALENTE</t>
  </si>
  <si>
    <t>FORNECIMENTO E INSTALAÇÃO DE TORNEIRA PARA LAVATÓRIO DE MESA - REF.: DECA DECAMATIC 1170C OU EQUIVALENTE</t>
  </si>
  <si>
    <t>P18 - PORTA CORTA FOGO - 90 X 210 CM</t>
  </si>
  <si>
    <t>90838</t>
  </si>
  <si>
    <t>P19 - PORTA DE ABRIR EM VIDRO TEMPERADO 8 MM COR CINZA - 80 X 170 CM</t>
  </si>
  <si>
    <t>COMP.228</t>
  </si>
  <si>
    <t>VIDRO TEMPERADO INCOLOR, ESPESSURA 8MM, FORNECIMENTO E INSTALACAO</t>
  </si>
  <si>
    <t>P21 - PORTA DE ABRIR EM METALON TIPO GRADIL - 90 X 210 CM</t>
  </si>
  <si>
    <t>COMP.229</t>
  </si>
  <si>
    <t>J01 - JANELA MÁX.AR, VENEZIANA,  ALUMÍNIO ANODIZADO NATURAL E VIDRO LISO 4 MM - 320 X 240 CM</t>
  </si>
  <si>
    <t>J02 - JANELA MÁX.AR, VENEZIANA,  ALUMÍNIO ANODIZADO NATURAL E VIDRO LISO 4 MM - 250 X 240 CM</t>
  </si>
  <si>
    <t>J04 - JANELA MÁX.AR, VENEZIANA,  ALUMÍNIO ANODIZADO NATURAL - 160 X 50 CM</t>
  </si>
  <si>
    <t>J05 - JANELA MÁX.AR, VENEZIANA,  ALUMÍNIO ANODIZADO NATURAL E VIDRO LISO 4 MM - 450 X 240 CM</t>
  </si>
  <si>
    <t>J06 - JANELA MÁX.AR, ALUMÍNIO ANODIZADO NATURAL E VIDRO LISO 4 MM - 110 X 110 CM</t>
  </si>
  <si>
    <t>J09 - JANELA MÁX.AR, ALUMÍNIO ANODIZADO NATURAL E VIDRO LISO 4 MM - 85 X 110 CM</t>
  </si>
  <si>
    <t>J10 - JANELA MÁX.AR, VENEZIANA, ALUMÍNIO ANODIZADO NATURAL E VIDRO LISO 4 MM - 150 X 240 CM</t>
  </si>
  <si>
    <t>07616/ORSE-MOD</t>
  </si>
  <si>
    <t>FORNECIMENTO E PLANTIO DE GRAMA AMENDOIM (ARACHIS REPENS)</t>
  </si>
  <si>
    <t>07082/ORSE</t>
  </si>
  <si>
    <t>Grama amendoim (arachis repens)</t>
  </si>
  <si>
    <t>COMPOSIÇÃO NO ORSE EM UNIDADE, TRANSFORMADA PARA M2</t>
  </si>
  <si>
    <t>FORNECIMENTO E INSTALAÇÃO DE CILINDRO DE AÇO COM GÁS GLP CAPACIDADE 45 KG</t>
  </si>
  <si>
    <t>10332/ORSE</t>
  </si>
  <si>
    <t>FORNECIMENTO E INSTALAÇÃO DE TAMPA DE PASSEIO EM FERRO FUNDIDO, NAS DIMENSÕES (40 x 60) CM, ONTENDO A INSCRIÇÃO "INCÊNDIO", PARA HIDRANTE DE RECALQUE</t>
  </si>
  <si>
    <t xml:space="preserve">11108/ORSE </t>
  </si>
  <si>
    <t>Tampa de ferro fundido (60x40cm)</t>
  </si>
  <si>
    <t>03308/ORSE</t>
  </si>
  <si>
    <t>Argamassa em volume - cimento, cal e areia traço t-5 (1:2:8) - 1 saco cimento 50 kg / 2 sacos cal 20 kg / 8 padiolas de areia dim 0.35 x 0.45 x 0.13 m - Confecção mecânica e transporte</t>
  </si>
  <si>
    <t>4º MÊS/ETAPA</t>
  </si>
  <si>
    <t>5º MÊS/ETAPA</t>
  </si>
  <si>
    <t>6º MÊS/ETAPA</t>
  </si>
  <si>
    <t>7º MÊS/ETAPA</t>
  </si>
  <si>
    <t>8º MÊS/ETAPA</t>
  </si>
  <si>
    <t>9º MÊS/ETAPA</t>
  </si>
  <si>
    <t>10º MÊS/ETAPA</t>
  </si>
  <si>
    <t>11º MÊS/ETAPA</t>
  </si>
  <si>
    <t>12º MÊS/ETAPA</t>
  </si>
  <si>
    <t>5.1</t>
  </si>
  <si>
    <t>5.2</t>
  </si>
  <si>
    <t>5.3</t>
  </si>
  <si>
    <t>9.1</t>
  </si>
  <si>
    <t>10.1</t>
  </si>
  <si>
    <t>10.2</t>
  </si>
  <si>
    <t>10.3</t>
  </si>
  <si>
    <t>12.1</t>
  </si>
  <si>
    <t>12.2</t>
  </si>
  <si>
    <t>13.1</t>
  </si>
  <si>
    <t>13.2</t>
  </si>
  <si>
    <t>14.1</t>
  </si>
  <si>
    <t>ESQUADRIAS E FERRAGENS</t>
  </si>
  <si>
    <t>VIDROS E ESPELHOS</t>
  </si>
  <si>
    <t>J11 - JANELA EM VENEZIANA,  ALUMÍNIO ANODIZADO NATURAL - 250 X 50 CM</t>
  </si>
  <si>
    <t xml:space="preserve"> JANELA DE ALUMÍNIO, COR FOSCA TIPO MOLDURA/VENEZIANA, COMPLETA EXCLUSIVE VIDROS</t>
  </si>
  <si>
    <t>01144/ORSE</t>
  </si>
  <si>
    <t xml:space="preserve"> Janela de alumínio, de correr ou abrir, cor fosca, tipo moldura/veneziana, exclusive vidro </t>
  </si>
  <si>
    <t>01903/ORSE</t>
  </si>
  <si>
    <t>Argamassa cimento e areia traço t-1 (1:3) - 1 saco cimento 50kg / 3 padiolas areia dim. 0.35 x 0.45 x 0.23 m - Confecção mecânica e transporte</t>
  </si>
  <si>
    <t>01831/ORSE</t>
  </si>
  <si>
    <t>J13 - JANELA EM VENEZIANA,  ALUMÍNIO ANODIZADO NATURAL - 200 X 50 CM</t>
  </si>
  <si>
    <t>J14 - JANELA EM MÁX.AR,  ALUMÍNIO ANODIZADO NATURAL E VIDRO LISO 4 MM - 320 X 110 MM</t>
  </si>
  <si>
    <t>J15 - JANELA EM MÁX.AR, ALUMÍNIO ANODIZADO NATURAL E VIDRO LISO 4 MM - 150 X 110 CM</t>
  </si>
  <si>
    <t>##125.</t>
  </si>
  <si>
    <t>CNR MATERIAIS DE CONSTRUÇÕES LTDA</t>
  </si>
  <si>
    <t>WWW.CNR.COM.BR</t>
  </si>
  <si>
    <t>(31) 3412-2511</t>
  </si>
  <si>
    <t>COMP.230</t>
  </si>
  <si>
    <t>FORNECIMENTO E ASSENTAMENTO DE TIJOLO LITOCERÂMICO 05 X 15 CM, REF.: NATURA BRICK CLASSIC ASSIM TEL DA PORTOBELLO OU EQUIVALENTE</t>
  </si>
  <si>
    <t>TIJOLO LITOCERÂMICO 05 X 15 CM, REF.: NATURA BRICK CLASSIC ASSIM TEL DA PORTOBELLO OU EQUIVALENTE</t>
  </si>
  <si>
    <t>##126.</t>
  </si>
  <si>
    <t>USADO COMO REFERÊNCIA A COMPOSIÇÃO 87265 DO SINAPI</t>
  </si>
  <si>
    <t>C&amp;C MATERIAIS DE CONSTRUÇÕES LTDA</t>
  </si>
  <si>
    <t xml:space="preserve"> (0xx11) 4001-0100 </t>
  </si>
  <si>
    <t>http://www.cec.com.br/piso-e-azulejo/azulejos/ate-30x60/revestimento-glacier-white-30x60-cm-ref-83742?produto=1046625</t>
  </si>
  <si>
    <t>4020-9763</t>
  </si>
  <si>
    <t>http://www.casashow.com.br/revestimento-30x60-extra-glacier-white-83742-caixa142-porto-bello/p</t>
  </si>
  <si>
    <t>CasaShow.com</t>
  </si>
  <si>
    <t>COTTA MASCARENHAS Comércio Ltda</t>
  </si>
  <si>
    <t>Marcelo</t>
  </si>
  <si>
    <t>(31) 98224-0615</t>
  </si>
  <si>
    <t>##127.</t>
  </si>
  <si>
    <t>01015/ORSE - Forro de fibra mineral Armstrong Georgian - rh 90 (ou similar)</t>
  </si>
  <si>
    <t>FORRO EM FIBRA MINERAL PLACAS 62,5 X 62,5 CM, REF: MODELO POLARIS HUNTER DOUGLAS COM BORDA TEGULAR ESPESSURA 14 MM, PESO DA PLACA: 280 KG/M3, APOIADO SOBRE PERFIL T24 MM - COLOCADO</t>
  </si>
  <si>
    <t>COMP.231</t>
  </si>
  <si>
    <t>J16 - JANELA DE MÁX.AR, ALUMÍNIO ANODIZADO NATURAL E VIDRO LISO 4 MM - 250 X 110 CM</t>
  </si>
  <si>
    <t>COMP.232</t>
  </si>
  <si>
    <t>ELETRODUTO DE AÇO GALVANIZADO PESADO INCLUSIVE CONEXÕES D = 1.1/2"</t>
  </si>
  <si>
    <t>ELETRODUTO DE AÇO GALVANIZADO PESADO INCLUSIVE CONEXÕES D = 1.1/4"</t>
  </si>
  <si>
    <t>FORNECIMENTO E INSTALAÇÃO DE CABO SINTENAX UNIPOLAR, 0.6/1KV # 16,0 MM2, REF.: PRYSMIAN OU EQUIVALENTE</t>
  </si>
  <si>
    <t>FORNECIMENTO E INSTALAÇÃO DE CABO SINTENAX UNIPOLAR, 0.6/1KV # 35,0 MM2, REF.: PRYSMIAN OU EQUIVALENTE</t>
  </si>
  <si>
    <t>00662/ORSE</t>
  </si>
  <si>
    <t>00406/ORSE</t>
  </si>
  <si>
    <t>FORNECIMENTO E ASSENTAMENTO DE TUBO DE COBRE, CLASSE "E" Ø 22 MM, INCLUSIVE CONEXÕES</t>
  </si>
  <si>
    <t>FORNECIMENTO E ASSENTAMENTO DE TUBO DE COBRE, CLASSE "E" Ø 42 MM, INCLUSIVE CONEXÕES</t>
  </si>
  <si>
    <t>ML COMANDOS</t>
  </si>
  <si>
    <t>comercial@mlpaineis.com.br</t>
  </si>
  <si>
    <t>Paulo Santos</t>
  </si>
  <si>
    <t>(31) 3355 7960 / 97163-7458</t>
  </si>
  <si>
    <t>17.155.342/002-64</t>
  </si>
  <si>
    <t>joaolacerda@lojaeletrica.com.br</t>
  </si>
  <si>
    <t>João Lacerda</t>
  </si>
  <si>
    <t>(31) 3218-8000 / 3218-8001</t>
  </si>
  <si>
    <t>ELEVADOR SEM CASA DE MÁQUINAS - MODELO: SYNERGY GRIFE EXPORT - 60 m/min, ABERTURA LATERAL, MARCA: THYSSEN KRUPP OU EQUIVALENTE</t>
  </si>
  <si>
    <t>Simem Elevadores</t>
  </si>
  <si>
    <t>Marco Antônio</t>
  </si>
  <si>
    <t>(31) 99953-0771 / (31) 3223-2702</t>
  </si>
  <si>
    <t>vendas@simem.com.br</t>
  </si>
  <si>
    <t>FORNECIMENTO E ASSENTAMENTO DE PEITORIL EM MARMORE BRANCO, LARG.= 25CM, ESP= 2 CM, COM PINGADEIRA</t>
  </si>
  <si>
    <t>84089</t>
  </si>
  <si>
    <t>FORNECIMENTO E COLOCAÇÃO DE FORRO EM GESSO ACARTONADO LISO, SUSTENTADO POR PERFIS METÁLICOS ATIRANTADOS À ESTRUTURA CONFORME RECOMENDAÇÕES DO FABRICANTE. JUNTA DE DILATAÇÃO EM ALUMÍNIO PERFURADO - PARTE INTERNA E EXTERNA</t>
  </si>
  <si>
    <t>FORNECIMENTO E ASSENTAMENTO DE ALVENARIA DE VEDAÇÃO DE BLOCOS DE CONCRETO NA HORIZONTAL DE 9X19X39 CM (ESPESSURA 10 CM)</t>
  </si>
  <si>
    <t>FORNECIMENTO E ASSENTAMENTO DE ALVENARIA DE VEDAÇÃO DE BLOCOS DE CONCRETO NA HORIZONTAL DE 19X19X39 CM (ESPESSURA 20 CM)</t>
  </si>
  <si>
    <t>FORNECIMENTO E INSTALAÇÃO DE CHUVEIRO ELETRICO, REF.: BELLO BANHO, LORENZETTI OU EQUIVALENTE</t>
  </si>
  <si>
    <t>FORNECIMENTO E INSTALAÇÃO DE CHUVEIRO TRADICIONAL COM DESVIADOR REF.: BONNA DUCHA COD.: 00515606 DOCOL OU EQUIVALENTE</t>
  </si>
  <si>
    <t>COMP.243</t>
  </si>
  <si>
    <t>##128.</t>
  </si>
  <si>
    <t>CHUVEIRO TRADICIONAL COM DESVIADOR REF.: BONNA DUCHA COD.: 00515606 DOCOL OU EQUIVALENTE</t>
  </si>
  <si>
    <t xml:space="preserve">UN. </t>
  </si>
  <si>
    <t>LOJAS AMERICANAS</t>
  </si>
  <si>
    <t>PINEZI COMPRA RÁPIDA</t>
  </si>
  <si>
    <t>WWW.LOJASAMERICANAS.COM.BR</t>
  </si>
  <si>
    <t>WWW.PINEZI.COM.BR</t>
  </si>
  <si>
    <t>WWW.WALMART.COM.BR</t>
  </si>
  <si>
    <t>USADO COMO REFERÊNCIA A COMPOSIÇÃO 9535 DO SINAPI</t>
  </si>
  <si>
    <t>COMP.244</t>
  </si>
  <si>
    <t>USADO COMO REFERÊNCIA A COMPOSIÇÃO 00802/ORSE DO ORSE</t>
  </si>
  <si>
    <t>##129.</t>
  </si>
  <si>
    <t>BEBEDOURO DE PRESSÃO IBBL, MODELO BDF 300 OU EQUIVALENTE</t>
  </si>
  <si>
    <t>http://www.econtabilista.com.br/index.php/bebedouro-refrigerado-bdf-300-220v-inox-ibbl.html?gclid=CJyK_ p3Zuc0CFdgcgQodptsIww</t>
  </si>
  <si>
    <t>CONTABILISTA - PAPELARIA E INFORMÁTICA</t>
  </si>
  <si>
    <t xml:space="preserve">(41) 8879 0367 </t>
  </si>
  <si>
    <t>http://www.shopfacil.com.br/bebedouro-de-parede-refrigerado---ibbl-bdf-300-2488813</t>
  </si>
  <si>
    <t>3003-6850</t>
  </si>
  <si>
    <t>SHOP FÁCIL.COM</t>
  </si>
  <si>
    <t>http://www.extra.com.br/EletrodomesticosLinhaIndustrial/UtensiliosIndustriais/bebedouroindustrial/Bebedouro-de-Pressao-IBBL-BDF300-Prata-3844961.html</t>
  </si>
  <si>
    <t>EXTRA.COM.BR</t>
  </si>
  <si>
    <t>(11) 4003-0363</t>
  </si>
  <si>
    <t>COMP.245</t>
  </si>
  <si>
    <t>FORNECIMENTO E INSTALAÇÃO DE PRATELEIRA IZY, REF.: CÓDIGO 2030 C37, DECA OU EQUIVALENTE</t>
  </si>
  <si>
    <t>PRATELEIRA IZY, REF.: CÓDIGO 2030 C37, DECA OU EQUIVALENTE</t>
  </si>
  <si>
    <t>##130.</t>
  </si>
  <si>
    <t>USADO COMO REFERÊNCIA A COMPOSIÇÃO 09489/ORSE DO ORSE</t>
  </si>
  <si>
    <t>CONSTRUMARQUES</t>
  </si>
  <si>
    <t>https://www.construmarques.com.br/prod,idloja,22674,idproduto,3742564,materiais-hidraulicos-kits-e-acessorios-prateleira-2030-c37-izy-deca</t>
  </si>
  <si>
    <t>(14)3602-1070</t>
  </si>
  <si>
    <t>EC&amp;C - CASA E CONSTRUÇÃO</t>
  </si>
  <si>
    <t>FORNECIMENTO E INSTALAÇÃO DE TORNEIRA PARA LAVATÓRIO DE MESA - REF.: DOCOL PRESMATIC BENEFIT  COD: 00490706 - ISPNE OU EQUIVALENTE</t>
  </si>
  <si>
    <r>
      <rPr>
        <b/>
        <sz val="8"/>
        <color indexed="8"/>
        <rFont val="Arial"/>
        <family val="2"/>
      </rPr>
      <t>P01</t>
    </r>
    <r>
      <rPr>
        <sz val="8"/>
        <color indexed="8"/>
        <rFont val="Arial"/>
        <family val="2"/>
      </rPr>
      <t xml:space="preserve"> - PORTA DE ABRIR FOLHA ÚNICA EM MADEIRA TIPO PRANCHETA 100% PREENCHIDA COM SARRAFOS DE MADEIRA DE LEI- ESP: 35mm ACABAMENTO EM PINTURA GRAFITE+ BANDEIRA 40cm DE VIDRO FIXO  E VENEZIANA 50cm - 90 X 210 CM</t>
    </r>
  </si>
  <si>
    <r>
      <rPr>
        <b/>
        <sz val="8"/>
        <color indexed="8"/>
        <rFont val="Arial"/>
        <family val="2"/>
      </rPr>
      <t>P02</t>
    </r>
    <r>
      <rPr>
        <sz val="8"/>
        <color indexed="8"/>
        <rFont val="Arial"/>
        <family val="2"/>
      </rPr>
      <t xml:space="preserve"> - PORTA DE ABRIR FOLHA ÚNICA EM MADEIRA TIPO PRANCHETA 100% PREENCHIDA - COM SARRAFOS DE MADEIRA DE LEI. ESP: 35mm ACABAMENTO EM PINTURA GRAFITE  + BANDEIRA 90cm DE VIDRO FIXO - 90 X 210 CM</t>
    </r>
  </si>
  <si>
    <r>
      <rPr>
        <b/>
        <sz val="8"/>
        <color indexed="8"/>
        <rFont val="Arial"/>
        <family val="2"/>
      </rPr>
      <t>P06</t>
    </r>
    <r>
      <rPr>
        <sz val="8"/>
        <color indexed="8"/>
        <rFont val="Arial"/>
        <family val="2"/>
      </rPr>
      <t xml:space="preserve"> - PORTA DE CORRER EM METALON TIPO GRADIL CONFORME DETALHE + BANDEIRA FIXA 90cm DE BARRAS DE METALON - 190 X 210 CM</t>
    </r>
  </si>
  <si>
    <r>
      <rPr>
        <b/>
        <sz val="8"/>
        <color indexed="8"/>
        <rFont val="Arial"/>
        <family val="2"/>
      </rPr>
      <t>P18</t>
    </r>
    <r>
      <rPr>
        <sz val="8"/>
        <color indexed="8"/>
        <rFont val="Arial"/>
        <family val="2"/>
      </rPr>
      <t xml:space="preserve"> - PORTA CORTA FOGO - 90 X 210 CM</t>
    </r>
  </si>
  <si>
    <r>
      <rPr>
        <b/>
        <sz val="8"/>
        <color indexed="8"/>
        <rFont val="Arial"/>
        <family val="2"/>
      </rPr>
      <t>P19</t>
    </r>
    <r>
      <rPr>
        <sz val="8"/>
        <color indexed="8"/>
        <rFont val="Arial"/>
        <family val="2"/>
      </rPr>
      <t xml:space="preserve"> - PORTA DE ABRIR EM VIDRO TEMPERADO 8 MM COR CINZA - 80 X 170 CM</t>
    </r>
  </si>
  <si>
    <r>
      <rPr>
        <b/>
        <sz val="8"/>
        <color indexed="8"/>
        <rFont val="Arial"/>
        <family val="2"/>
      </rPr>
      <t>P21</t>
    </r>
    <r>
      <rPr>
        <sz val="8"/>
        <color indexed="8"/>
        <rFont val="Arial"/>
        <family val="2"/>
      </rPr>
      <t xml:space="preserve"> - PORTA DE ABRIR EM METALON TIPO GRADIL - 90 X 210 CM</t>
    </r>
  </si>
  <si>
    <r>
      <rPr>
        <b/>
        <sz val="8"/>
        <color indexed="8"/>
        <rFont val="Arial"/>
        <family val="2"/>
      </rPr>
      <t>J01</t>
    </r>
    <r>
      <rPr>
        <sz val="8"/>
        <color indexed="8"/>
        <rFont val="Arial"/>
        <family val="2"/>
      </rPr>
      <t xml:space="preserve"> - JANELA MÁX.AR, VENEZIANA,  ALUMÍNIO ANODIZADO NATURAL E VIDRO LISO 4 MM - 320 X 240 CM</t>
    </r>
  </si>
  <si>
    <r>
      <rPr>
        <b/>
        <sz val="8"/>
        <color indexed="8"/>
        <rFont val="Arial"/>
        <family val="2"/>
      </rPr>
      <t>J02</t>
    </r>
    <r>
      <rPr>
        <sz val="8"/>
        <color indexed="8"/>
        <rFont val="Arial"/>
        <family val="2"/>
      </rPr>
      <t xml:space="preserve"> - JANELA MÁX.AR, VENEZIANA,  ALUMÍNIO ANODIZADO NATURAL E VIDRO LISO 4 MM - 250 X 240 CM</t>
    </r>
  </si>
  <si>
    <r>
      <rPr>
        <b/>
        <sz val="8"/>
        <color indexed="8"/>
        <rFont val="Arial"/>
        <family val="2"/>
      </rPr>
      <t>J04</t>
    </r>
    <r>
      <rPr>
        <sz val="8"/>
        <color indexed="8"/>
        <rFont val="Arial"/>
        <family val="2"/>
      </rPr>
      <t xml:space="preserve"> - JANELA MÁX.AR, VENEZIANA,  ALUMÍNIO ANODIZADO NATURAL - 160 X 50 CM</t>
    </r>
  </si>
  <si>
    <t>89351</t>
  </si>
  <si>
    <t>FORNECIMENTO E INSTALAÇÃO DE REGISTRO DE PRESSAO BRUTO 3/4" (20 MM)</t>
  </si>
  <si>
    <t>FORNECIMENTO E INSTALAÇÃO DE TUBO AÇO PRETO SCH-40, D = 1/2" SEM COSTURA</t>
  </si>
  <si>
    <t>FORNECIMENTO E APLICAÇÃO DE PINTURA COM TINTA PROTETORA ACABAMENTO GRAFITE ESMALTE, 2 DEMAOS, EM ESQUADRIAS DE MADEIRA</t>
  </si>
  <si>
    <t xml:space="preserve">FORNECIMENTO E INSTALAÇÃO DE CAIXA DÁGUA DE POLIETILENO COM TAMPA E ACESSÓRIOS, CAPAC.: 10.000 L </t>
  </si>
  <si>
    <t xml:space="preserve">00464/ORSE </t>
  </si>
  <si>
    <t>Caixa d'agua fibra vidro 10.000 litros - Fortlev-Torres (ou similar)</t>
  </si>
  <si>
    <t>ADAPTADOR PVC ROSCAVEL, COM FLANGES E ANEL DE VEDACAO, 1.1/4", PARA CAIXA D' AGUA</t>
  </si>
  <si>
    <t>ADAPTADOR PVC ROSCAVEL, COM FLANGES E ANEL DE VEDACAO, 2", PARA CAIXA D' AGUA</t>
  </si>
  <si>
    <t xml:space="preserve">Joelho pvc, 90 graus, roscavel, 1 1/4", agua fria predial </t>
  </si>
  <si>
    <t>Luva roscavel, pvc, 1", agua fria predial</t>
  </si>
  <si>
    <t>Luva roscavel, pvc, 1.1/4", agua fria predial</t>
  </si>
  <si>
    <t>Luva roscavel, pvc, 2", agua fria predial</t>
  </si>
  <si>
    <t>Registro gaveta bruto em latao forjado, bitola 1 1/4 " (ref1509)</t>
  </si>
  <si>
    <t xml:space="preserve">Tubo pvc, roscavel, 2", para agua fria predial </t>
  </si>
  <si>
    <t xml:space="preserve">Tubo pvc, roscavel, 1.1/4", para agua fria predial </t>
  </si>
  <si>
    <t>Torneira de boia real 1" c/ balao plastico</t>
  </si>
  <si>
    <t>00127/ORSE</t>
  </si>
  <si>
    <t>Concreto simples usinado fck=21mpa, bombeado, lançado e adensado</t>
  </si>
  <si>
    <t>08751/ORSE</t>
  </si>
  <si>
    <t xml:space="preserve">FORNECIMENTO E INSTALAÇÃO DE EXTINTOR INCÊNDIO TIPO PÓ QUÍMICO SECO (ABC), INSTALADO NO CHÃO COM CAPACIDADE EXTINTORA 3A:40B:C, 12 KG </t>
  </si>
  <si>
    <t xml:space="preserve">FORNECIMENTO E INSTALAÇÃO DE INTERRUPTOR DE 01 TECLA, 10A, 250 V, COMPLETO, REF.: PIALPLUS OU EQUIV. </t>
  </si>
  <si>
    <t xml:space="preserve">FORNECIMENTO E INSTALAÇÃO DE INTERRUPTOR DE 02 TECLAS, 10A, 250 V, COMPLETO, REF.: PIALPLUS OU EQUIV. </t>
  </si>
  <si>
    <t>91993 MOD</t>
  </si>
  <si>
    <t>FORNECIMENTO E INSTALAÇÃO DE TOMADA DE EMBUTIR MONOFÁSICA 2P+T 15A/250V C/ PLACA COMPLETA, REF.: PIALPLUS OU EQUIV.</t>
  </si>
  <si>
    <t>MODIFICADA PARA TOMADA DE 15 A</t>
  </si>
  <si>
    <t>91997 MOD</t>
  </si>
  <si>
    <t xml:space="preserve">TOMADA DUPLA DE EMBUTIR 2X2P+T, 15 A/250V C/ PLACA - FORNECIMENTO E INST ALACAO </t>
  </si>
  <si>
    <t>FORNECIMENTO E INSTALAÇÃO DE CAIXA RETANGULAR 4" X 2", PVC, INSTALADA EM PAREDE</t>
  </si>
  <si>
    <t>FORNECIMENTO E INSTALAÇÃO DE CAIXA RETANGULAR 4" X 4", PVC, INSTALADA EM PAREDE</t>
  </si>
  <si>
    <t>FORNECIMENTO E INSTALAÇÃO DE CABO DE COBRE , ISOLAÇÃO ANTICHAMA EM PVC PARA 1000 VOLTS, - 75 GRAUS CELCIUS, REF. PIRELLI OU SIMILAR, BITOLA # 120 MM2 - VERDE</t>
  </si>
  <si>
    <t>CABO DE COBRE ISOLAMENTO ANTI-CHAMA 0,6/1KV 120MM2 (1 CONDUTOR) TP SINTENAX   PIRELLI OU EQUIV</t>
  </si>
  <si>
    <t>93000</t>
  </si>
  <si>
    <t>FORNECIMENTO E INSTALAÇÃO DE CABO DE COBRE , ISOLAÇÃO ANTICHAMA EM PVC PARA 1000 VOLTS, - 75 GRAUS CELCIUS, REF. PIRELLI OU SIMILAR, BITOLA # 240 MM2 - AZUL</t>
  </si>
  <si>
    <t>ELE-PER-080 MOD</t>
  </si>
  <si>
    <t>FORNECIMENTO E INSTALAÇÃO DE VERGALHÃO ROSCA TOTAL Ø 1/4" X 3000 MM - REF.: MOPA OU EQUIVALENTE</t>
  </si>
  <si>
    <t>VERGALHÃO DE AÇO COM ROSCA TOTAL PARA PERFILADO (DIÂMETRO: 1/4")</t>
  </si>
  <si>
    <t>COMPOSIÇÃO MULTIPLICADA POR 3M, CONFORME PLANILHA</t>
  </si>
  <si>
    <t>COMP.249</t>
  </si>
  <si>
    <t>Unidade condicionadora de ar tipo "SPLIT - TOP" inverter com Refrig. R-410A RT - 03, Modelo Evaporadora 40RTD20236VH, Capacidade nominal = 30 TR, Vazão de ar insuflado = 14.550m3/h, Pressão estática externa = 20 mmca, Potência Motor = 15 CV (220V/3ø/60Hz), REF. CARRIER ou equivalente; OBS.: EQUIPAMENTO DOTADO DE FILTRO DE AR CLASSE M5; Modelo Condensadora 38EV-C15(22/38)6 E 38EX-C15(22/38)6, Capacidade nominal = 15 TR + 15 TR, Peso da Unidade = 198 kg, Potência elétrica conjunto EVAP + COND (220V/3∅/60HZ) = 47,3 KW</t>
  </si>
  <si>
    <t>COMP.250</t>
  </si>
  <si>
    <t>Difusor em alumínio, duas vias, dotado de registro, Modelo ADQ-2/AG colarinho 300x208, L = 371, H = 208, Ref.: TROX ou equivalente</t>
  </si>
  <si>
    <t>COMP.251</t>
  </si>
  <si>
    <t>Difusor em alumínio, quatro vias, caixa PLENUM em chapa de aço galvanizada dotado de registro. Modelo ADLK- Série AK6 - Tamanho 3  colarinho Ø = 148 mm (6"), Ref.: TROX ou equivalente</t>
  </si>
  <si>
    <t>COMP.252</t>
  </si>
  <si>
    <t>Difusor em alumínio, quatro vias, caixa PLENUM em chapa de aço galvanizada dotado de registro. Modelo ADLK- Série AK6 - Tamanho 4  colarinho Ø = 178 mm (7"), Ref.: TROX ou equivalente</t>
  </si>
  <si>
    <t>COMP.256</t>
  </si>
  <si>
    <t>COMP.257</t>
  </si>
  <si>
    <t>Duto flexivel em alumínio, poliester e areme bronzeado, com barreira de vapor de alumínio e polieter e isolamento térmico em lâ de vidro, Diâmetro  = 6", Ref.: Multivac ou equivalente</t>
  </si>
  <si>
    <t>COMP.258</t>
  </si>
  <si>
    <t>Duto flexivel em alumínio, poliester e areme bronzeado, com barreira de vapor de alumínio e polieter e isolamento térmico em lâ de vidro, Diâmetro  = 7", Ref.: Multivac ou equivalente</t>
  </si>
  <si>
    <t>COMP.261</t>
  </si>
  <si>
    <t>FORNECIMENTO E ASSENTAMENTO DE TUBO DE COBRE DIÂMETRO = 1.5/8", PAREDE 1/16" INCLUSIVE CONEXÕES</t>
  </si>
  <si>
    <t>##147.</t>
  </si>
  <si>
    <t xml:space="preserve"> TUBO DE COBRE DIÂMETRO = 1.5/8", PAREDE 1/16"</t>
  </si>
  <si>
    <t>COMP.262</t>
  </si>
  <si>
    <t>FORNECIMENTO E ASSENTAMENTO DE TUBO DE COBRE DIÂMETRO = 1.1/8", PAREDE 1/16" INCLUSIVE CONEXÕES</t>
  </si>
  <si>
    <t>##148.</t>
  </si>
  <si>
    <t>TUBO DE COBRE DIÂMETRO = 1.1/8", PAREDE 1/16"</t>
  </si>
  <si>
    <t>COMP.263</t>
  </si>
  <si>
    <t>FORNECIMENTO E ASSENTAMENTO DE TUBO DE COBRE DIÂMETRO = 1.3/8", PAREDE 1/16" INCLUSIVE CONEXÕES</t>
  </si>
  <si>
    <t>##149.</t>
  </si>
  <si>
    <t xml:space="preserve">TUBO DE COBRE DIÂMETRO = 1.3/8", PAREDE 1/16" </t>
  </si>
  <si>
    <t>COMP.265</t>
  </si>
  <si>
    <t>09223/ORSE</t>
  </si>
  <si>
    <t>Instalação e montagem de bomba centrifuga 4cv</t>
  </si>
  <si>
    <t>FORNECIMENTO E INSTALAÇÃO DE ELETROBOMBA, LINHA BOMBA CENTRÍFUGA MONOESTÁGIO, MODELO BPI 22R/F 2/12, MOTOR DE 4,0 CV, 220 V, TRIFÁSICO COM CAPACIDADE DE VAZÃO DE 500 L/MIN A  40 MCA DE PRESSÃO INCLUINDO PRESSOSTATO, MANÔMETRO, CILINDRO DE PRESSÃO, SIRENE PARA A BOMBA E ACIONADOR MANUAL PARA A BOMBA EM FUNCIONAMENTO</t>
  </si>
  <si>
    <t>FORNECIMENTO E INSTALAÇÃO DE QUADRO DE FORÇA PARA MOTOR DE 2,0 CV, 220 V, TRIFÁSICO, CONTENDO DISPOSITIVO PARA PARTIDA MANUAL E AUTOMÁTICA ATRAVÉS DE PRESSOSTATO E SAÍDA PARA ALARME DE INCÊNDIO 24 Vcc</t>
  </si>
  <si>
    <t>92009 MOD</t>
  </si>
  <si>
    <t>FORNECIMENTO E INSTALAÇÃO DE TOMADA DE EMBUTIR MONOFÁSICA 2P+T 15A/250V, DE PISO C/ PLACA COMPLETA, REF.: PIALPLUS OU EQUIV.</t>
  </si>
  <si>
    <t>FORNECIMENTO E INSTALAÇÃO DE ELETROCALHA PERFURADA TIPO C, 200 X 100 MM, PEÇA DE 3 M, SEM TAMPA DE ENCAIXE E COM DIVISOR</t>
  </si>
  <si>
    <t>ELETROCALHA PERFURADA GALVANIZADA ELETROLÍTICA CHAPA 14 - 200 X 100 MM COM TAMPA, INCLUSIVE CONEXÃO</t>
  </si>
  <si>
    <t>ARCONGEL - Sistemas de Climatização Ltda.</t>
  </si>
  <si>
    <t>duarte@arcongel.com.br</t>
  </si>
  <si>
    <t>Engº José Duarte Filho</t>
  </si>
  <si>
    <t>(31) 3295-6699 /         99971-9901</t>
  </si>
  <si>
    <t>##150.</t>
  </si>
  <si>
    <t>QDC-03 (ILUMINAÇÃO) - CONTENDO: 5 DISJUNTORES TERM. UNIPOLARES DE 16A, PADRÃO IEC; 1 DISJUNTOR TERM. BIPOLAR DE 40A, GERAL,  PADRÃO IEC; 3 SUPRESSORES DE SURTO, 30mA, 45KA, CLAMPER; E 50% DE ESPAÇO RESERVA</t>
  </si>
  <si>
    <t>02343/ORSE</t>
  </si>
  <si>
    <t>ISOPOR</t>
  </si>
  <si>
    <t>ELETRODUTO EM FERRO GALVANIZADO LINHA PESADA INCLUSIVE CONEXÕES E SUPORTES Ø = 2"</t>
  </si>
  <si>
    <t>COMPOSIÇÃO DO BDI - EQUIPAMENTOS</t>
  </si>
  <si>
    <t>Difusor em alumínio, quatro vias, caixa PLENUM em chapa de aço galvanizada dotado de registro. Modelo ADLK- Série AK6 - Tamanho 5  colarinho Ø = 198 mm (8"), Ref.: TROX ou equivalente</t>
  </si>
  <si>
    <t>COMP.267</t>
  </si>
  <si>
    <t>Duto flexivel em alumínio, poliester e areme bronzeado, com barreira de vapor de alumínio e polieter e isolamento térmico em lâ de vidro, Diâmetro  = 8", Ref.: Multivac ou equivalente</t>
  </si>
  <si>
    <t>COMP.268</t>
  </si>
  <si>
    <t>FORNECIMENTO E INSTALAÇÃO DE CABO SINTENAX UNIPOLAR, 0.6/1KV # 50,0 MM2, REF.: PRYSMIAN OU EQUIVALENTE</t>
  </si>
  <si>
    <t>FORNECIMENTO E INSTALAÇÃO DE CABO SINTENAX UNIPOLAR, 0.6/1KV # 95,0 MM2, REF.: PRYSMIAN OU EQUIVALENTE</t>
  </si>
  <si>
    <t>CABO DE COBRE ISOLAMENTO ANTI-CHAMA 0,6/1KV 50MM2 (1 CONDUTOR) TP SINTENAX PIRELLI OU EQUIVALENTE 75 A 500    E PN-16 DN 75 A 400</t>
  </si>
  <si>
    <t>QDC-01 (ILUMINAÇÃO) - CONTENDO: 6 DISJUNTORES TERM. UNIPOLARES DE 16A, PADRÃO IEC; 1 DISJUNTOR TERM. BIPOLAR DE 40A GERAL, PADRÃO IEC; 3 SUPRESSORES DE SURTO, 30mA, 45KA, CLAMPER; E 50% DE ESPAÇO RESERVA</t>
  </si>
  <si>
    <t>USADA A COMPOSIÇÃO 74131/4 DO SINAPI COMO BASE.</t>
  </si>
  <si>
    <t>QDC-TOM-01 (TOMADAS) - CONTENDO: 17 DISJUNTORES TERM. UNIPOLARES DE 16A, PADRÃO IEC; 2 DISJUNTORES TERM. BIPOLAR DE 36A, PADRÃO IEC; 1 DISJUNTOR TERM. TRIPOLAR DE 100A, GERAL PADRÃO IEC; 1 DR TETRAPOLAR 30mA, 45A; 4 SUPRESSORES DE SURTO, 30mA, 45KA, CLAMPER; E 50% DE ESPAÇO RESERVA</t>
  </si>
  <si>
    <t>QDC-01E (ESTABILIZADO) - CONTENDO: 23 DISJUNTORES TERM. UNIPOLARES DE 16A, PADRÃO IEC; 3 DISJUNTORES TERM. TRIPOLAR DE 100A, GERAL, PADRÃO IEC; 1 CHAVE REVERSORA TRIPOLAR DE 100A; 4 SUPRESSORES DE SURTO, 30mA, 45KA, CLAMPER; E 50% DE ESPAÇO RESERVA</t>
  </si>
  <si>
    <t>USADA A COMPOSIÇÃO 74131/8 DO SINAPI COMO BASE.</t>
  </si>
  <si>
    <t>QF - CONTENDO: 1 DISJUNTOR TERM. TRIPOLAR DE 100A, PADRÃO IEC; 1 DISJUNTOR TERM. TRIPOLAR DE 120A, PADRÃO IEC; 1 DISJUNTOR TERM. TRIPOLAR DE 250A, PADRÃO IEC; 1 DISJUNTOR TERM. TRIPOLAR DE 600A, PADRÃO IEC; 3 DISJUNTORES TERM. TRIPOLARES DE 300A, GERAL, PADRÃO IEC; 4 SUPRESSORES DE SURTO, 30mA, 60KA, CLAMPER; 4 FUSÍVEIS DE 63A COM BASE ROSQUEÁVEL; E 50% DE ESPAÇO RESERVA</t>
  </si>
  <si>
    <t>USADA A COMPOSIÇÃO 74131/5 DO SINAPI COMO BASE.</t>
  </si>
  <si>
    <t>QF-E - CONTENDO: 2 DISJUNTORES TERM. TRIPOLARES DE 60A, PADRÃO IEC; 1 DISJUNTOR TERM. TRIPOLAR DE 120A, PADRÃO IEC; 1 DISJUNTOR TERM. TRIPOLAR DE 175A, PADRÃO IEC; 1 DISJUNTOR TERM. TRIPOLAR DE 250A, GERAL, PADRÃO IEC; E 50% DE ESPAÇO RESERVA</t>
  </si>
  <si>
    <t>QDC-03 (ILUMINAÇÃO) - CONTENDO: 5 DISJUNTORES TERM. UNIPOLARES DE 16A, PADRÃO IEC; 1 DISJUNTORES TERM. BIPOLAR DE 40A, GERAL,  PADRÃO IEC; 3 SUPRESSORES DE SURTO, 30mA, 45KA, CLAMPER; E 50% DE ESPAÇO RESERVA</t>
  </si>
  <si>
    <t>QDC-TOM-02 (TOMADAS) - CONTENDO: 20 DISJUNTORES TERM. UNIPOLARES DE 16A, PADRÃO IEC; 1 DISJUNTOR TERM. TRIPOLAR DE 100A, GERAL PADRÃO IEC; 1 DR TETRAPOLAR 30mA, 25A; 4 SUPRESSORES DE SURTO, 30mA, 45KA, CLAMPER; E 50% DE ESPAÇO RESERVA</t>
  </si>
  <si>
    <t>USADA A COMPOSIÇÃO 74131/7 DO SINAPI COMO BASE.</t>
  </si>
  <si>
    <t>QDC-02E (ESTABILIZADO) - CONTENDO: 33 DISJUNTORES TERM. UNIPOLARES DE 16A, PADRÃO IEC; 3 DISJUNTORES TERM. TRIPOLAR DE 150A, GERAL,  PADRÃO IEC; 1 CHAVE REVERSORA TRIPOLAR DE 150A; 4 SUPRESSORES DE SURTO, 30mA, 45KA, CLAMPER; E 50% DE ESPAÇO RESERVA</t>
  </si>
  <si>
    <t>QF-AC - CONTENDO: 1 DISJUNTOR TERM. BIPOLARES DE 25A, PADRÃO IEC; 1 DISJUNTOR TERM. TRIPOLAR DE 150A, PADRÃO IEC; 3 DISJUNTORES TERM. TRIPOLARES DE 175A, PADRÃO IEC; 1 DISJUNTOR TERM. TRIPOLAR DE 600A, GERAL, PADRÃO IEC; 4 SUPRESSORES DE SURTO, 30mA, 60KA, CLAMPER; 4 FUSÍVEIS DE 63A COM BASE ROSQUEÁVEL; E 50% DE ESPAÇO RESERVA</t>
  </si>
  <si>
    <t>COMP.269</t>
  </si>
  <si>
    <t>FORNECIMENTO E INSTALAÇÃO DE LUMINÁRIA DE EMBUTIR EM FORRO DE GESSO, MODELO NC MINOTAURO ME, COM BARRA LED 39 W E EMISSÃO DE LUZ NA COR BRANCA 4000K, CORPO EM CAHAPA DE AÇO NA COR BRANCA, COM DIFUSOR EM ACRÍLICO TRANSLÚCIDO, COMPLETA, MARCA ITAIM OU EQUIVALENTE</t>
  </si>
  <si>
    <t>##153.</t>
  </si>
  <si>
    <t>LUMINÁRIA DE EMBUTIR EM FORRO DE GESSO, MODELO NC MINOTAURO ME, COM BARRA LED 39 W E EMISSÃO DE LUZ NA COR BRANCA 4000K, CORPO EM CAHAPA DE AÇO NA COR BRANCA, COM DIFUSOR EM ACRÍLICO TRANSLÚCIDO, COMPLETA, MARCA ITAIM OU EQUIVALENTE</t>
  </si>
  <si>
    <t>12.187.493/0001-08</t>
  </si>
  <si>
    <t>ITAIM ILUMINAÇÃO - RPC REPRESENTAÇÕES LTDA</t>
  </si>
  <si>
    <t>Cesar Augusto L.R. Novaes</t>
  </si>
  <si>
    <t>(11) 4785-1010 /                   4785-1034</t>
  </si>
  <si>
    <t>COMP.270</t>
  </si>
  <si>
    <t>FORNECIMENTO E INSTALAÇÃO DE LUMINÁRIA CIRCULAR DE EMBUTIR IP 44, MODELO NC SKY-s MC, DE LED 23 W E EMISSÃO DE LUZ NA COR BRANCA NEUTRO 4000K, CORPO EM CHAAPA DE AÇO NA COR BRANCA, COM DIFUSOR EM ACRÍLICO TRANSLÚCIDO, COMPLETA, MARCA ITAIM OU EQUIVALENTE</t>
  </si>
  <si>
    <t>LUMINÁRIA CIRCULAR DE EMBUTIR IP 44, MODELO NC SKY-s MC, DE LED 23 W E EMISSÃO DE LUZ NA COR BRANCA NEUTRO 4000K, CORPO EM CHAAPA DE AÇO NA COR BRANCA, COM DIFUSOR EM ACRÍLICO TRANSLÚCIDO, COMPLETA, MARCA ITAIM OU EQUIVALENTE</t>
  </si>
  <si>
    <t>##154.</t>
  </si>
  <si>
    <t>www.itaimiluminacao.com.br</t>
  </si>
  <si>
    <t>COMP.271</t>
  </si>
  <si>
    <t>FORNECIMENTO E INSTALAÇÃO DE LUMINÁRIA CIRCULAR DE EMBUTIR IP 44, MODELO NC SKY-s PC, DE LED 15 W E EMISSÃO DE LUZ NA COR BRANCA NEUTRO 4000K, CORPO EM CHAAPA DE AÇO NA COR BRANCA, COM DIFUSOR EM ACRÍLICO TRANSLÚCIDO, UTILIZAR DRIVER 350 mA, COMPLETA, MARCA ITAIM OU EQUIVALENTE</t>
  </si>
  <si>
    <t>LUMINÁRIA CIRCULAR DE EMBUTIR IP 44, MODELO NC SKY-s PC, DE LED 15 W E EMISSÃO DE LUZ NA COR BRANCA NEUTRO 4000K, CORPO EM CHAAPA DE AÇO NA COR BRANCA, COM DIFUSOR EM ACRÍLICO TRANSLÚCIDO, UTILIZAR DRIVER 350 mA, COMPLETA, MARCA ITAIM OU EQUIVALENTE</t>
  </si>
  <si>
    <t>##155.</t>
  </si>
  <si>
    <t>COMP.272</t>
  </si>
  <si>
    <t>FORNECIMENTO E INSTALAÇÃO DE LUMINÁRIA QUADRADA DE SOBREPOR, MODELO NC QUEOPS S, DE LED 24 W, CORPO EM CHAAPA DE AÇO NA COR BRANCA, COM DIFUSOR EM ACRÍLICO TRANSLÚCIDO, COMPLETA, MARCA ITAIM OU EQUIVALENTE</t>
  </si>
  <si>
    <t>USADO COMO REFERÊNCIA A COMPOSIÇÃO 73953/003 DA SINAPI</t>
  </si>
  <si>
    <t>LUMINÁRIA QUADRADA DE SOBREPOR, MODELO NC QUEOPS S, DE LED 24 W, CORPO EM CHAAPA DE AÇO NA COR BRANCA, COM DIFUSOR EM ACRÍLICO TRANSLÚCIDO, COMPLETA, MARCA ITAIM OU EQUIVALENTE</t>
  </si>
  <si>
    <t>##156.</t>
  </si>
  <si>
    <t>COMP.273</t>
  </si>
  <si>
    <t>FORNECIMENTO E INSTALAÇÃO DE LUMINÁRIA DE EMBUTIR, MODELO PANDORA 1C, PARA 1xLed41W, 4.000°K, EQUIPADA COM DRIVER 45W 1.050mA 220v, CORPO EM CHAPA DE AÇO NA COR BRANCA, COM DIFUSOR EM ACRÍLICO TRANSLÚCIDO, COMPLETA, MARCA ITAIM OU EQUIVALENTE</t>
  </si>
  <si>
    <t>##157.</t>
  </si>
  <si>
    <t>LUMINÁRIA DE EMBUTIR, MODELO PANDORA 1C, PARA 1xLed41W, 4.000°K, EQUIPADA COM DRIVER 45W 1.050mA 220v, CORPO EM CHAPA DE AÇO NA COR BRANCA, COM DIFUSOR EM ACRÍLICO TRANSLÚCIDO, COMPLETA, MARCA ITAIM OU EQUIVALENTE</t>
  </si>
  <si>
    <t>COMP.274</t>
  </si>
  <si>
    <t>FORNECIMENTO E INSTALAÇÃO DE LUMINÁRIA DE EMBUTIR EM FORRO DE GESSO, MODELO NC AQUÁRIOS ME, COM BARA LED 39 W E EMISSÃO DE LUZ NA COR BRANCA  4000K, CORPO EM CHAPA DE AÇO NA COR BRANCA, COM DIFUSOR EM ACRÍLICO TRANSLÚCIDO, COMPLETA, MARCA ITAIM OU EQUIVALENTE</t>
  </si>
  <si>
    <t>LUMINÁRIA DE EMBUTIR EM FORRO DE GESSO, MODELO NC AQUÁRIOS ME, COM BARA LED 39 W E EMISSÃO DE LUZ NA COR BRANCA  4000K, CORPO EM CHAPA DE AÇO NA COR BRANCA, COM DIFUSOR EM ACRÍLICO TRANSLÚCIDO, COMPLETA, MARCA ITAIM OU EQUIVALENTE</t>
  </si>
  <si>
    <t>##158.</t>
  </si>
  <si>
    <t>COMP.275</t>
  </si>
  <si>
    <t>FORNECIMENTO E INSTALAÇÃO DE LUMINÁRIA PENDENTE, MODELO ARCOS, PARA 1xLED 33W, 4.000°K, EQUIPADA COM DRIVER 45W 850mA 220v, CORPO EM CHAPA DE AÇO NA COR BRANCA, COMPLETA, MARCA ITAIM OU EQUIVALENTE</t>
  </si>
  <si>
    <t>LUMINÁRIA PENDENTE, MODELO ARCOS, PARA 1xLED 33W, 4.000°K, EQUIPADA COM DRIVER 45W 850mA 220v, CORPO EM CHAPA DE AÇO NA COR BRANCA, COMPLETA, MARCA ITAIM OU EQUIVALENTE</t>
  </si>
  <si>
    <t>##159.</t>
  </si>
  <si>
    <t>Seral Otis Ltda.</t>
  </si>
  <si>
    <t>(31) 99978-6811</t>
  </si>
  <si>
    <t>Jorge Manoel Lopes</t>
  </si>
  <si>
    <t xml:space="preserve">jorge.lopes@otis.com </t>
  </si>
  <si>
    <t>CNPJ:</t>
  </si>
  <si>
    <t>11.1</t>
  </si>
  <si>
    <t>11.2</t>
  </si>
  <si>
    <t>COTAÇÃO DE PREÇOS  - REV.: 00</t>
  </si>
  <si>
    <t>ENDEREÇO DA OBRA:</t>
  </si>
  <si>
    <t>TABELA DE PREÇOS - INSUMOS - SINAPI - MG - MAI/2016 - DESONERADA</t>
  </si>
  <si>
    <t>ADAPTADOR DE COMPRESSAO EM POLIPROPILENO (PP), PARA TUBO EM PEAD, 20 MM X 1/2"</t>
  </si>
  <si>
    <t>AS</t>
  </si>
  <si>
    <t>- LIGACAO PREDIAL DE AGUA (NTS 179)</t>
  </si>
  <si>
    <t>ADAPTADOR DE COMPRESSAO EM POLIPROPILENO (PP), PARA TUBO EM PEAD, 20 MM X 3/4"</t>
  </si>
  <si>
    <t>ADAPTADOR DE COMPRESSAO EM POLIPROPILENO (PP), PARA TUBO EM PEAD, 32 MM X 1" -</t>
  </si>
  <si>
    <t>LIGACAO PREDIAL DE AGUA (NTS 179)</t>
  </si>
  <si>
    <t>ADAPTADOR EM PVC, COM REGISTRO, PARA PEAD, 20 MM X 3/4" - LIGACAO PREDIAL DE</t>
  </si>
  <si>
    <t>AGUA</t>
  </si>
  <si>
    <t>CR</t>
  </si>
  <si>
    <t>|EM PROCESSO DE DESATIVACAO| ASSENTAMENTO DE CARPETE - SOMENTE MAO DE OBRA</t>
  </si>
  <si>
    <t>|EM PROCESSO DE DESATIVACAO| ASSENTAMENTO DE FORMICA - SOMENTE MAO DE OBRA</t>
  </si>
  <si>
    <t>|EM PROCESSO DE DESATIVACAO| ASSENTAMENTO DE PISO VINILICO EM PLACAS -</t>
  </si>
  <si>
    <t>C</t>
  </si>
  <si>
    <t>SOMENTE MAO DE OBRA</t>
  </si>
  <si>
    <t>|EM PROCESSO DE DESATIVACAO| ASSENTAMENTO DE RODAPE VINILICO - SOMENTE MAO</t>
  </si>
  <si>
    <t>DE OBRA</t>
  </si>
  <si>
    <t>|EM PROCESSO DE DESATIVACAO| CANTONEIRA ACO ABAS DESIGUAIS (QUALQUER BITOLA),</t>
  </si>
  <si>
    <t xml:space="preserve">E = 3/16 </t>
  </si>
  <si>
    <t>|EM PROCESSO DE DESATIVACAO| MONTADOR</t>
  </si>
  <si>
    <t>|EM PROCESSO DE DESATIVACAO| PORTA DE ABRIR EM FERRO (TIPO CHAPA NUMERO 18),</t>
  </si>
  <si>
    <t>COM ALMOFADA E GUARNICAO, SEM BASCULA, DE *0,87 X 2,10* M</t>
  </si>
  <si>
    <t>|EM PROCESSO DE DESATIVACAO| TABUA MADEIRA 1A QUALIDADE 2,5 X 30,0 CM (1" X 12")</t>
  </si>
  <si>
    <t>NAO APARELHADA</t>
  </si>
  <si>
    <t>|EM PROCESSO DE DESATIVACAO| TABUA MADEIRA 3A QUALIDADE 2,5 X 15,0 CM (1 X 6) NAO</t>
  </si>
  <si>
    <t>APARELHADA</t>
  </si>
  <si>
    <t>!EM PROCESSO DE DESATIVACAO!  BUCHA E ARRUELA EM ALUMINIO FUNDIDO, PARA</t>
  </si>
  <si>
    <t>ELETRODUTO, 20 MM (3/4'') COM ROSCA</t>
  </si>
  <si>
    <t>ELETRODUTO, 32 MM (1 1/4'') COM ROSCA</t>
  </si>
  <si>
    <t>ELETRODUTO, 40 MM (1 1/2'') COM ROSCA</t>
  </si>
  <si>
    <t>!EM PROCESSO DE DESATIVACAO!  DOBRADICA FERRO GALV 3 X 2 1/2" COM ANEIS</t>
  </si>
  <si>
    <t>!EM PROCESSO DE DESATIVACAO! !BETONEIRA 320 L, DIESEL, POTENCIA DE 5,5 HP, SEM</t>
  </si>
  <si>
    <t>CARREGADOR MECANICO (LOCACAO)</t>
  </si>
  <si>
    <t>!EM PROCESSO DE DESATIVACAO! ADITIVO A BASE DE EMULSAO DE POLIMERO SINTETICO</t>
  </si>
  <si>
    <t>PARA ARGAMASSA E CHAPISCO SIKAFIX SUPER OU EQUIVALENTE</t>
  </si>
  <si>
    <t>!EM PROCESSO DE DESATIVACAO! ALIZAR / GUARNICAO 5 X 2CM MADEIRA</t>
  </si>
  <si>
    <t>CEDRO/IMBUIA/JEQUITIBA OU SIMILAR</t>
  </si>
  <si>
    <t>IPE/MOGNO/CEREJEIRA OU SIMILAR</t>
  </si>
  <si>
    <t>!EM PROCESSO DE DESATIVACAO! BANCA MARMORE BRANCO NACIONAL E = 3CM, POLIDO</t>
  </si>
  <si>
    <t>C/ FURO PARA CUBA</t>
  </si>
  <si>
    <t>!EM PROCESSO DE DESATIVACAO! BARRA DE APOIO TUBULAR COM ALMA EM FERRO, E=</t>
  </si>
  <si>
    <t>2,25 MM, COMPRIMENTO DE 80 CM, ACABAMENTO COM PINTURA EM ESMALTE SINTETICO</t>
  </si>
  <si>
    <t>!EM PROCESSO DE DESATIVACAO! BATE ESTACA-MARTELO ATE 3,0T DIESEL 160 HP TORRE</t>
  </si>
  <si>
    <t>15 M MAGAN IM 1520 BS</t>
  </si>
  <si>
    <t>!EM PROCESSO DE DESATIVACAO! BATENTE/ PORTAL/ ADUELA/ MARCO MACICO, E= *3 CM,</t>
  </si>
  <si>
    <t>L= *15 CM, *60 CM A 120* CM  X *210 CM,  EM IMBUIA/ CEDRO ARANA/ CEDRO ROSA OU</t>
  </si>
  <si>
    <t>Obs: dimensões entre asteríscos (*) indicam a aceitação de medidas aproximadas.</t>
  </si>
  <si>
    <t>EQUIVALENTE DA REGIAO</t>
  </si>
  <si>
    <t>!EM PROCESSO DE DESATIVACAO! BATENTE/ PORTAL/ADUELA/ MARCO MACICO, E= *3* CM,</t>
  </si>
  <si>
    <t>L= *7* CM, *60 CM A 120* CM X *210* CM,  EM IMBUIA/ CEDRO ARANA/ CEDRO ROSA OU</t>
  </si>
  <si>
    <t>!EM PROCESSO DE DESATIVACAO! BETONEIRA DE 320 A 600 LITROS COM CARREGADOR E</t>
  </si>
  <si>
    <t>MOTOR ELETRICO TRIFASICO (LOCACAO)</t>
  </si>
  <si>
    <t>!EM PROCESSO DE DESATIVACAO! BETONEIRA 580 LITROS, COM CARREGADOR, MOTOR A</t>
  </si>
  <si>
    <t>DIESEL DE 7,5 HP</t>
  </si>
  <si>
    <t>!EM PROCESSO DE DESATIVACAO! BLOCO SEXTAVADO P/PAVIMENTACAO, EM CONCRETO</t>
  </si>
  <si>
    <t>COM 35 MPA (TIPO BLOKRET), DE 30 X 30 CM, E = 8,0 CM (NBR 9781:2013)</t>
  </si>
  <si>
    <t>!EM PROCESSO DE DESATIVACAO! BOMBA SUBMERSIVEL P/ DRENAGEM, 1CV  TRIFASICA,</t>
  </si>
  <si>
    <t>SAIDA 2", C/ 1,5M DE CABO ELETR., AMT=8MCA Q=21,6M©ø/H  A AMT=14MCA Q=7M©ø/H</t>
  </si>
  <si>
    <t>!EM PROCESSO DE DESATIVACAO! BORBOLETA FERRO CROMADO P/ JANELA MADEIRA TP</t>
  </si>
  <si>
    <t>GUILHOTINA</t>
  </si>
  <si>
    <t>!EM PROCESSO DE DESATIVACAO! BRACO RETO P/ LUMINARIA PUBLICA - FERRO GALV C/</t>
  </si>
  <si>
    <t>PARAF - 3/4" X 1,5M</t>
  </si>
  <si>
    <t>!EM PROCESSO DE DESATIVACAO! BUCHA E ARRUELA EM ALUMINIO FUNDIDO, PARA</t>
  </si>
  <si>
    <t>ELETRODUTO, 15 MM (1/2'') COM ROSCA</t>
  </si>
  <si>
    <t>ELETRODUTO, 25 MM (1'') COM ROSCA</t>
  </si>
  <si>
    <t>ELETRODUTO, 50 MM (2'') COM ROSCA</t>
  </si>
  <si>
    <t>!EM PROCESSO DE DESATIVACAO! CABO DE COBRE ISOLAMENTO ANTI-CHAMA 450/750V</t>
  </si>
  <si>
    <t>16MM2, FLEXIVEL, TP FORESPLAST ALCOA OU EQUIV</t>
  </si>
  <si>
    <t>!EM PROCESSO DE DESATIVACAO! CERAMICA ESMALTADA COMERCIAL OU 2A QUALID P/</t>
  </si>
  <si>
    <t>PISO PEI-4</t>
  </si>
  <si>
    <t>!EM PROCESSO DE DESATIVACAO! CERAMICA ESMALTADA EXTRA OU 1A QUALID P/ PAREDE</t>
  </si>
  <si>
    <t>20 X 20CM PEI-4 - LINHA PADRAO MEDIO</t>
  </si>
  <si>
    <t>!EM PROCESSO DE DESATIVACAO! CERAMICA ESMALTADA EXTRA OU 1A QUALIDADE P/ PISO</t>
  </si>
  <si>
    <t>PEI-4 - LINHA POPULAR</t>
  </si>
  <si>
    <t>!EM PROCESSO DE DESATIVACAO! CERAMICA TP GRES EXTRA OU 1A QUALIDADE P/ PISO</t>
  </si>
  <si>
    <t>PEI-4</t>
  </si>
  <si>
    <t>!EM PROCESSO DE DESATIVACAO! CHUMBADOR DE ACO * 1" X 500 MM * COM ROSCA E</t>
  </si>
  <si>
    <t>PORCA</t>
  </si>
  <si>
    <t>!EM PROCESSO DE DESATIVACAO! COMPRESSOR DE AR REBOCAVEL DE 200 PCM, 102 PSI E</t>
  </si>
  <si>
    <t>MOTOR DIESEL DE 79 CV</t>
  </si>
  <si>
    <t>!EM PROCESSO DE DESATIVACAO! CONECTOR PARAFUSO FENDIDO DE BRONZE P/ CABO 10-</t>
  </si>
  <si>
    <t>16MM2</t>
  </si>
  <si>
    <t>!EM PROCESSO DE DESATIVACAO! CONJUNTO EMBUTIR 1 INTERRUPTOR SIMPLES 1</t>
  </si>
  <si>
    <t>INTERRUPTOR PARALELO 10A/250V C/ PLACA , TP SILENTOQUE PIAL OU EQUIV</t>
  </si>
  <si>
    <t>TOMADA 2P UNIVERSAL 10A/250V C/ PLACA, TP SILENTOQUE PIAL OU EQUIV</t>
  </si>
  <si>
    <t>TOMADA 2P UNIVERSAL 10A/250V S/ PLACA, TP SILENTOQUE PIAL OU EQUIV</t>
  </si>
  <si>
    <t>!EM PROCESSO DE DESATIVACAO! CONJUNTO EMBUTIR 2 INTERRUPTORES PARALELOS</t>
  </si>
  <si>
    <t>10A/250V C/ PLACA, TP SILENTOQUE PIAL OU EQUIV</t>
  </si>
  <si>
    <t>!EM PROCESSO DE DESATIVACAO! CONJUNTO EMBUTIR 2 INTERRUPTORES SIMPLES 1</t>
  </si>
  <si>
    <t>PREÇOS DE INSUMOS</t>
  </si>
  <si>
    <t>Página:</t>
  </si>
  <si>
    <t>Indicação da origem do preço:</t>
  </si>
  <si>
    <t>•?C – para preço coletado pelo IBGE</t>
  </si>
  <si>
    <t>•?CR – para preço obtido por meio do coeficiente de representatividade do insumo (ver Manual de Metodologia e</t>
  </si>
  <si>
    <t>Conceitos);</t>
  </si>
  <si>
    <t>•?AS – para preço atribuído com base no preço do insumo para a localidade de São Paulo.</t>
  </si>
  <si>
    <t>Mês de Coleta:</t>
  </si>
  <si>
    <t>Localidade:</t>
  </si>
  <si>
    <t>90,80</t>
  </si>
  <si>
    <t>Mensalista:52,84</t>
  </si>
  <si>
    <t>Horista:</t>
  </si>
  <si>
    <t>Código</t>
  </si>
  <si>
    <t>Descriçao do Insumo</t>
  </si>
  <si>
    <t>Origem</t>
  </si>
  <si>
    <t>Preço</t>
  </si>
  <si>
    <t>de Preço</t>
  </si>
  <si>
    <t>Mediano (R$)</t>
  </si>
  <si>
    <t>!EM PROCESSO DE DESATIVACAO! CONJUNTO EMBUTIR 2 INTERRUPTORES SIMPLES</t>
  </si>
  <si>
    <t>10A/250V S/ PLACA, TP SILENTOQUE PIAL OU EQUIV</t>
  </si>
  <si>
    <t>!EM PROCESSO DE DESATIVACAO! CONJUNTO EMBUTIR 3 INTERRUPTORES SIMPLES</t>
  </si>
  <si>
    <t>!EM PROCESSO DE DESATIVACAO! DISTRIBUIDOR DE BETUME, CAPACIDADE 6000 L,</t>
  </si>
  <si>
    <t>ESPARGIMENTO SOB PRESSAO, A SER MONTADO SOBRE CHASSIS DE CAMINHAO</t>
  </si>
  <si>
    <t>!EM PROCESSO DE DESATIVACAO! DIVISORIA COLMEIA CEGA COM MONTANTE E RODAPE DE</t>
  </si>
  <si>
    <t>ALUMINIO ANODIZADO SIMPLES (SEM COLOCACAO)</t>
  </si>
  <si>
    <t>!EM PROCESSO DE DESATIVACAO! DOBRADICA FERRO POLIDO OU GALV 3 X 3" E=2MM PINO</t>
  </si>
  <si>
    <t>SOLTO OU REVERSIVEL SEM ANEIS</t>
  </si>
  <si>
    <t>!EM PROCESSO DE DESATIVACAO! ELEVADOR DE OBRA COM TORRE DE *2,00 X 2,00* M,</t>
  </si>
  <si>
    <t>ALTURA DE 15 M, CARGA M AXIMA IGUAL A 1500 KG, CABINE SEMI-FECHADA PARA MATERIAL,</t>
  </si>
  <si>
    <t>COM GUINCHO DE CORRENTE E ENGRENAGEM E MOTOR ELETRIC</t>
  </si>
  <si>
    <t>!EM PROCESSO DE DESATIVACAO! EMULSAO ASFALTICA A BASE DE AGUA PARA</t>
  </si>
  <si>
    <t>IMPERMEABILIZACAO</t>
  </si>
  <si>
    <t>!EM PROCESSO DE DESATIVACAO! EQUIPAMENTO PARA LAMA ASFALTICA, COM SILO DE</t>
  </si>
  <si>
    <t>AGREGADO 6 M3, DOSADOR CIMENTO, 2 TANQUES 2 M3 CADA, PARA EMULSAO / AGUA,</t>
  </si>
  <si>
    <t>MISTURADOR HELICOIDAL E CAIXA, A SER MONTADO SOBRE CAMINHAO</t>
  </si>
  <si>
    <t>!EM PROCESSO DE DESATIVACAO! ESCAVADEIRA HIDRAULICA SOBRE ESTEIRA, COM GARRA</t>
  </si>
  <si>
    <t>GIRATORIA DE MANDIBULAS, PESO OPERACIONAL ENTRE 22,00 E 25,50 TON, POTENCIA</t>
  </si>
  <si>
    <t>LIQUIDA ENTRE 150 E 160 HP</t>
  </si>
  <si>
    <t>!EM PROCESSO DE DESATIVACAO! ESCAVADEIRA HIDRAULICA SOBRE ESTEIRAS DE 99 HP,</t>
  </si>
  <si>
    <t>PESO OPERACIONAL DE *16* T E CAPACIDADE DE 0,85 A 1,00 M3 (LOCACAO COM OPERADOR,</t>
  </si>
  <si>
    <t>COMBUSTIVEL E MANUTENCAO)</t>
  </si>
  <si>
    <t>!EM PROCESSO DE DESATIVACAO! ESCAVADEIRA HIDRAULICA SOBRE ESTEIRAS,</t>
  </si>
  <si>
    <t>CAPACIDADE DA CAÃAMBA ENTRE 1,20 E 1,50 M3, PESO OPERACIONAL ENTRE 20,00 E 22,00</t>
  </si>
  <si>
    <t>TON, POTENCIA LIQUIDA ENTRE 150 E 155 HP, EQUIPADA COM CLAMS</t>
  </si>
  <si>
    <t>!EM PROCESSO DE DESATIVACAO! ESPUMA DE POLIURETANO E=20 A 25MM TEMP DE</t>
  </si>
  <si>
    <t>TRABALHO -50 A +100 GC DENS 29 A 35KG/M3</t>
  </si>
  <si>
    <t>!EM PROCESSO DE DESATIVACAO! ESTOPA OU CORDA ALCATROADA P/ JUNTA DE TUBOS</t>
  </si>
  <si>
    <t>CONCRETO/CERAMICO</t>
  </si>
  <si>
    <t>IBGE</t>
  </si>
  <si>
    <t>!EM PROCESSO DE DESATIVACAO! FECHADURA EMBUTIR EXTERNA (C/ CILINDRO)</t>
  </si>
  <si>
    <t>COMPLETA - ACAB SUPERIOR (LINHA LUXO)</t>
  </si>
  <si>
    <t>!EM PROCESSO DE DESATIVACAO! FECHADURA EMBUTIR P/ PORTA DE BANHEIRO,</t>
  </si>
  <si>
    <t>!EM PROCESSO DE DESATIVACAO! FECHADURA EMBUTIR TP GORGES (CHAVE GRANDE)</t>
  </si>
  <si>
    <t>P/PORTA INTERNA, COMPLETA - LINHA LUXO</t>
  </si>
  <si>
    <t>!EM PROCESSO DE DESATIVACAO! FERROLHO/FECHO/TARJETA OU TRINCO PINO REDONDO</t>
  </si>
  <si>
    <t>2" SOBREPOR FERRO CROMADO</t>
  </si>
  <si>
    <t>!EM PROCESSO DE DESATIVACAO! FOLHEADO MADEIRA CEDRO/VIROLA/CEREJEIRA/FREJO</t>
  </si>
  <si>
    <t>OU EQUIVALENTE PARA REVESTIMENTO DE COMPENSADO</t>
  </si>
  <si>
    <t>!EM PROCESSO DE DESATIVACAO! GERADOR PORTATIL DE 5 KVA, MONOFASICO, COM</t>
  </si>
  <si>
    <t>MOTOR A GASOLINA DE 8 HP</t>
  </si>
  <si>
    <t>!EM PROCESSO DE DESATIVACAO! GRADE DE DISCO MECANICA MARCA MARCHESAN (TATU),</t>
  </si>
  <si>
    <t>MOD.GAM 24X24", REBOCAVELL, C/ 24 DISCOS DIAM 24", A OLEO C/ PNEUS P/TRANSPORTE</t>
  </si>
  <si>
    <t>!EM PROCESSO DE DESATIVACAO! GRAMPO PARALELO BIMETALICO P/ CABO 10MM2 C/ 1</t>
  </si>
  <si>
    <t>PARAF</t>
  </si>
  <si>
    <t>!EM PROCESSO DE DESATIVACAO! GRANITO PRETO TIJUCA POLIDO PARA BANCADA ESP = 2</t>
  </si>
  <si>
    <t>!EM PROCESSO DE DESATIVACAO! GRELHA FOFO PARA CAPTACAO DE AGUA PLUVIAL EM</t>
  </si>
  <si>
    <t>VIAS URBANAS, COM REQUADRO, CAIXA RALO DE *290 X 870* MM, *80* KG, CARGA MAXIMA</t>
  </si>
  <si>
    <t>DE 8000 KG</t>
  </si>
  <si>
    <t>!EM PROCESSO DE DESATIVACAO! GRUPO GERADOR C/ MOTOR DIESEL * 85 CV *,</t>
  </si>
  <si>
    <t>REBOCAVEL * 60 A 66 KVA</t>
  </si>
  <si>
    <t>!EM PROCESSO DE DESATIVACAO! GRUPO GERADOR, 125/145 KVA, MOTOR A DIESEL 165 CV,</t>
  </si>
  <si>
    <t>1800 RPM, ESTACIONARIO</t>
  </si>
  <si>
    <t>!EM PROCESSO DE DESATIVACAO! GUINDASTE HIDRAULICO TIPO TRUCK CRANE, C/LANCA</t>
  </si>
  <si>
    <t>TELESCOPICA DE ACIONAMENTO HIDRAULICO, CAPACIDADE DE CARGA 30.000 KG, COM PBT</t>
  </si>
  <si>
    <t>A PARTIR DE 30. 000 KG, MONTADO SOBRE CAMINHAO 6 X 4</t>
  </si>
  <si>
    <t>!EM PROCESSO DE DESATIVACAO! GUINDASTE HIDRAULICO VEICULAR, C/LANCA</t>
  </si>
  <si>
    <t>TELESCOPICA DE ACIONAMENTO HIDRAULICO E LANCAS MANUAIS, MOMENTO MAXIMO DE</t>
  </si>
  <si>
    <t>ELEVACAO 23.000 KG, COM PBT A PARTIR DE 18.000 KG, MONTADO SOBRE CAM</t>
  </si>
  <si>
    <t>!EM PROCESSO DE DESATIVACAO! GUINDAUTO HIDRAULICO, CARGA MAX 7,7 TON.  (A 5,52M),</t>
  </si>
  <si>
    <t>AL TURA MAX = 8,64M, P/ MONTAGEM SOBRE CHASSIS DE CAMINHAO**CAIXA**</t>
  </si>
  <si>
    <t>!EM PROCESSO DE DESATIVACAO! HASTE DE TERRA EM ACO REVESTIDO DE COBRE DN 3/8''</t>
  </si>
  <si>
    <t>X 3000MM</t>
  </si>
  <si>
    <t>!EM PROCESSO DE DESATIVACAO! IMPERMEABILIZANTE ACELERADOR DE PEGA PARA</t>
  </si>
  <si>
    <t>ARGAMASSA</t>
  </si>
  <si>
    <t>!EM PROCESSO DE DESATIVACAO! IMPERMEABILIZANTE FLEXÃVEL A BASE DE ELASTÃMERO</t>
  </si>
  <si>
    <t>IGOLFLEX PRETO SIKA OU EQUIVALENTE</t>
  </si>
  <si>
    <t>!EM PROCESSO DE DESATIVACAO! IMUNIZANTE PARA MADEIRAS BRUTAS TIPO</t>
  </si>
  <si>
    <t>CARBOLINEUM OU EQUIVALENTE</t>
  </si>
  <si>
    <t>!EM PROCESSO DE DESATIVACAO! INTERRUPTOR PARALELO EMBUTIR 10A/250V C/ PLACA,</t>
  </si>
  <si>
    <t>TIPO SILENTOQUE PIAL OU EQUIV</t>
  </si>
  <si>
    <t>!EM PROCESSO DE DESATIVACAO! INTERRUPTOR PARALELO EMBUTIR 10A/250V S/ PLACA,</t>
  </si>
  <si>
    <t>!EM PROCESSO DE DESATIVACAO! INTERRUPTOR SIMPLES EMBUTIR 10A/250V C/PLACA,</t>
  </si>
  <si>
    <t>!EM PROCESSO DE DESATIVACAO! INTERRUPTOR SIMPLES EMBUTIR 10A/250V S/PLACA,</t>
  </si>
  <si>
    <t>!EM PROCESSO DE DESATIVACAO! ISOLADOR DE PORCELANA, TIPO CARRETILHA,</t>
  </si>
  <si>
    <t>DIMENSOES DE 42 X 75 MM, 4 RANHURAS</t>
  </si>
  <si>
    <t>!EM PROCESSO DE DESATIVACAO! JANELA ALUMINIO CORRER SERIE 25 FOLHAS  PARA</t>
  </si>
  <si>
    <t>VIDRO COM  BANDEIRA ,160 X 110CM (INCLUSO GUARNICAO E VIDRO LISO INCOLOR)</t>
  </si>
  <si>
    <t>!EM PROCESSO DE DESATIVACAO! JANELA ALUMINIO CORRER SERIE 25 VENEZIANA C/</t>
  </si>
  <si>
    <t>BANDEIRA 160 X 110CM</t>
  </si>
  <si>
    <t>!EM PROCESSO DE DESATIVACAO! JANELA BASCULANTE, ACO, CANTONEIRA, SEM</t>
  </si>
  <si>
    <t>BATENTE/REQUADRO, 60 X 80 CM.</t>
  </si>
  <si>
    <t>!EM PROCESSO DE DESATIVACAO! JANELA FERRO CORRER 2 FLS TP VENEZIANA LINHA</t>
  </si>
  <si>
    <t>POPULAR 120 X 120CM</t>
  </si>
  <si>
    <t>!EM PROCESSO DE DESATIVACAO! JANELA MADEIRA REGIONAL 1A ABRIR TP ALMOFADA C/</t>
  </si>
  <si>
    <t>GUARNICAO</t>
  </si>
  <si>
    <t>GUARNICAO 240 X 150CM</t>
  </si>
  <si>
    <t>!EM PROCESSO DE DESATIVACAO! JANELA MADEIRA REGIONAL 1A CORRER / FOLHA P/</t>
  </si>
  <si>
    <t>VIDRO C/ GUANICAO BANDEIRA P/ VIDRO</t>
  </si>
  <si>
    <t>VIDRO C/ GUARNICAO / BANDEIRA VENEZIANA</t>
  </si>
  <si>
    <t>!EM PROCESSO DE DESATIVACAO! JANELA MADEIRA REGIONAL 1A TP PIVOTANTE S/</t>
  </si>
  <si>
    <t>VENEZIANA C/ GUARNICAO</t>
  </si>
  <si>
    <t>!EM PROCESSO DE DESATIVACAO! JANELA MADEIRA REGIONAL 2A ABRIR TP VENEZIANA /</t>
  </si>
  <si>
    <t>VIDRO</t>
  </si>
  <si>
    <t>!EM PROCESSO DE DESATIVACAO! JANELA MADEIRA REGIONAL 3A CORRER / FOLHA P/</t>
  </si>
  <si>
    <t>VIDRO C/ VENEZIANA ABRIR/ GUARNICAO S/ BANDEIRA</t>
  </si>
  <si>
    <t>!EM PROCESSO DE DESATIVACAO! LAMPADA INCANDESCENTE TRANSPARENTE 100 W, BASE</t>
  </si>
  <si>
    <t>E27 (127/220 V)</t>
  </si>
  <si>
    <t>!EM PROCESSO DE DESATIVACAO! LAMPADA INCANDESCENTE TRANSPARENTE 40 W, BASE</t>
  </si>
  <si>
    <t>!EM PROCESSO DE DESATIVACAO! LAMPADA INCANDESCENTE TRANSPARENTE 60 W, BASE</t>
  </si>
  <si>
    <t>!EM PROCESSO DE DESATIVACAO! LUMINARIA ABERTA P/ ILUMINACAO PUBLICA, CORPO</t>
  </si>
  <si>
    <t>REFLETOR EM ALUMINIO FUNDIDO, PORTA LAMPADA E27 COM BRACO METALICO DE 1,50M</t>
  </si>
  <si>
    <t>!EM PROCESSO DE DESATIVACAO! LUMINARIA CALHA SOBREPOR EM CHAPA ACO C/ 3</t>
  </si>
  <si>
    <t>LAMPADAS FLUORESCENTES 2OW (COMPLETA, INCL. REATOR PART RAPIDA LAMPADAS)</t>
  </si>
  <si>
    <t>LAMPADAS FLUORESCENTES 4OW (COMPLETA, INCL. REATOR PART RAPIDA E LAMPADAS)</t>
  </si>
  <si>
    <t>!EM PROCESSO DE DESATIVACAO! LUMINARIA CALHA SOBREPOR EM CHAPA ACO C/ 4</t>
  </si>
  <si>
    <t>LAMPADAS FLUORESCENTES 40W (COMPLETA, INCL. REATOR PART RAPIDA E LAMPADAS)</t>
  </si>
  <si>
    <t>!EM PROCESSO DE DESATIVACAO! LUMINARIA DE SOBREPOR EM CHAPA DE ACO PARA</t>
  </si>
  <si>
    <t>LAMPADA FLUORESCENTE, COM 4 LAMPADAS DE 14 W E REATOR INCLUSOS</t>
  </si>
  <si>
    <t>!EM PROCESSO DE DESATIVACAO! LUMINARIA FECHADA P/ ILUMINACAO PUBLICA, TIPO ABL</t>
  </si>
  <si>
    <t>50/F OU EQUIV, P/ LAMPADA A VAPOR DE MERCURIO 400W</t>
  </si>
  <si>
    <t>!EM PROCESSO DE DESATIVACAO! LUMINARIA PHILLIPS PARA LAMPADA DE 400 W MODELO</t>
  </si>
  <si>
    <t>HDK 47240064 OU EQUIVALENTE</t>
  </si>
  <si>
    <t>!EM PROCESSO DE DESATIVACAO! LUMINARIA PLAFONIER SOBREPOR C/ GLOBO CHATO</t>
  </si>
  <si>
    <t>VIDRO BOCA 10CM INCL BASE/ARO METALICA OU PLASTICO C/ SOQUETE P/ 1 LAMP INCAND</t>
  </si>
  <si>
    <t>60W - LINHA POPULAR</t>
  </si>
  <si>
    <t>!EM PROCESSO DE DESATIVACAO! LUMINARIA PROVA DE TEMPO E GASES, TIPO YLC-16/1</t>
  </si>
  <si>
    <t>CASTIMETAL OU EQUIV, C/ LAMPADA INCANDESCENTE DE 100W</t>
  </si>
  <si>
    <t>!EM PROCESSO DE DESATIVACAO! LUMINARIA PROVA DE TEMPO E GASES, TIPO YLC-16/2</t>
  </si>
  <si>
    <t>CASTIMETAL OU EQUIV   (COMPLETA, INCL. LAMPADA INCANDESCENTE DE 200W)</t>
  </si>
  <si>
    <t>!EM PROCESSO DE DESATIVACAO! LUMINARIA PROVA DE TEMPO E GASES, TIPO YLC-16/3</t>
  </si>
  <si>
    <t>CASTIMETAL OU EQUIV   (COMPLETA, INCL. LAMPADA INCANDESCENTE DE 300W)</t>
  </si>
  <si>
    <t>!EM PROCESSO DE DESATIVACAO! MADEIRA DE 1A. QUALIDADE (MADEIRA BRANCA),</t>
  </si>
  <si>
    <t>SERRADA E NAO APARELHADA, PARA FORMAS DE CONCRETO ARMADO</t>
  </si>
  <si>
    <t>!EM PROCESSO DE DESATIVACAO! MADEIRA DE 1A. QUALIDADE, SERRADA E NAO</t>
  </si>
  <si>
    <t>APARELHADA, PARA ESTRUTURA DE TELHADO</t>
  </si>
  <si>
    <t>!EM PROCESSO DE DESATIVACAO! MANGUEIRA DE INCENDIO C/ CAPA SIMPLES TECIDA FIO</t>
  </si>
  <si>
    <t>POLIESTER TUBO INT BORRACHA SINT ABNT TP 1 P/ INSTALACOES PREDIAIS D = 1 1/2</t>
  </si>
  <si>
    <t>!EM PROCESSO DE DESATIVACAO! MAQUINA DE PINTURA DE FAIXAS DE TRAFEGO,</t>
  </si>
  <si>
    <t>AUTOPROPELIDA, MOTOR A DIESEL DE 38 HP</t>
  </si>
  <si>
    <t>!EM PROCESSO DE DESATIVACAO! MAQUINA DEMARCADORA DE FAIXA DE TRAFEGO FX44</t>
  </si>
  <si>
    <t>CONSMAQ, AUTOPROPELIDA,  MOTOR DIESEL 30 HP</t>
  </si>
  <si>
    <t>!EM PROCESSO DE DESATIVACAO! MAQUINA JATO DE AREIA, PNEUMATICA, DE 270 KG</t>
  </si>
  <si>
    <t>(LOCACAO)</t>
  </si>
  <si>
    <t>!EM PROCESSO DE DESATIVACAO! MARMORE ACINZENTADO POLIDO P/ PISO 20 X 30CM E =</t>
  </si>
  <si>
    <t>2CM</t>
  </si>
  <si>
    <t>!EM PROCESSO DE DESATIVACAO! MOTOBOMBA AUTOESCORVANTE ROTOR ABERTO C/</t>
  </si>
  <si>
    <t>MOTOR A GASOLINA OU DI ESEL * 10,5CV * BOCAIS 3" X 4" * HM/Q = 40 M/3,2M3/H A</t>
  </si>
  <si>
    <t>90M/7,3M3/H*"</t>
  </si>
  <si>
    <t>!EM PROCESSO DE DESATIVACAO! MOTOBOMBA CENTRIFUGA BOCAIS 1 1/2" X 1" A</t>
  </si>
  <si>
    <t>GASOLINA 3,5CV MARC A BRANCO MOD. 715 HM/Q = 6M/16,8M3/H A 38M/6,6M 3/H**CAIXA**"</t>
  </si>
  <si>
    <t>!EM PROCESSO DE DESATIVACAO! PARAFUSO ROSCA SOBERBA ACO ZINC CABECA CHATA</t>
  </si>
  <si>
    <t>FENDA SIMPLES 7 X 65 MM</t>
  </si>
  <si>
    <t>FENDA SIMPLES 8 X 100 MM</t>
  </si>
  <si>
    <t>!EM PROCESSO DE DESATIVACAO! PECA DE MADEIRA DE LEI *7,5  X 10* CM,  NÃO</t>
  </si>
  <si>
    <t>APARELHADA, (P/TELHADO)</t>
  </si>
  <si>
    <t>!EM PROCESSO DE DESATIVACAO! PECA DE MADEIRA DE LEI *7,5 X 12,5* CM (3 "X 5") , NÃO</t>
  </si>
  <si>
    <t>!EM PROCESSO DE DESATIVACAO! PECA DE MADEIRA DE LEI NATIVA/REGIONAL *4 X 30* CM,</t>
  </si>
  <si>
    <t>!EM PROCESSO DE DESATIVACAO! PECA DE MADEIRA DE LEI NATIVA/REGIONAL *5 X 15* CM</t>
  </si>
  <si>
    <t>!EM PROCESSO DE DESATIVACAO! PECA DE MADEIRA DE LEI NATIVA/REGIONAL *8 X 8* CM</t>
  </si>
  <si>
    <t>!EM PROCESSO DE DESATIVACAO! PECA DE MADEIRA DE LEI NATIVA/REGIONAL 1 X 2 CM</t>
  </si>
  <si>
    <t>!EM PROCESSO DE DESATIVACAO! PECA DE MADEIRA DE LEI NATIVA/REGIONAL 1 X 5 CM</t>
  </si>
  <si>
    <t>!EM PROCESSO DE DESATIVACAO! PECA DE MADEIRA DE LEI NATIVA/REGIONAL 1,5 X 4 CM</t>
  </si>
  <si>
    <t>!EM PROCESSO DE DESATIVACAO! PECA DE MADEIRA DE LEI NATIVA/REGIONAL 2,5 X 4 CM</t>
  </si>
  <si>
    <t>!EM PROCESSO DE DESATIVACAO! PECA DE MADEIRA DE LEI NATIVA/REGIONAL 2,5 X 7 CM</t>
  </si>
  <si>
    <t>!EM PROCESSO DE DESATIVACAO! PECA DE MADEIRA DE LEI NATIVA/REGIONAL 3 X 4. 1/2"</t>
  </si>
  <si>
    <t>(7,5 X 11,5CM) NAO APARELHADA</t>
  </si>
  <si>
    <t>!EM PROCESSO DE DESATIVACAO! PECA DE MADEIRA NAO APARELHADA *10 X 10 X 3* CM,</t>
  </si>
  <si>
    <t>MACARANDUBA, ANGELIM OU EQUIVALENTE DA REGIAO</t>
  </si>
  <si>
    <t>!EM PROCESSO DE DESATIVACAO! PECA DE MADEIRA NAO APARELHADA *5 X 5 X 10* CM,</t>
  </si>
  <si>
    <t>!EM PROCESSO DE DESATIVACAO! PECA DE MADEIRA NATIVA/REGIONAL 7,5 X 10CM NÃO</t>
  </si>
  <si>
    <t>APARELHADA (P/ESCORAMENTO)</t>
  </si>
  <si>
    <t>!EM PROCESSO DE DESATIVACAO! PECA DE MADEIRA NATIVA/REGIONAL 8 X 8CM NAO</t>
  </si>
  <si>
    <t>APARELHADA (PONTALETE-P/ESCORAMENTO)</t>
  </si>
  <si>
    <t>!EM PROCESSO DE DESATIVACAO! PECA DE MADEIRA ROLICA, SEM TRATAMENTO</t>
  </si>
  <si>
    <t>(EUCALIPTO OU REGIONAL EQUIVALENTE) D = 8 A 11 CM, P/  ESCORAMENTOS, H=3 M</t>
  </si>
  <si>
    <t>!EM PROCESSO DE DESATIVACAO! PECA DE MADEIRANATIVA/REGIONAL 2,5 X 10CM (1X4")</t>
  </si>
  <si>
    <t>NAO APARELHADA (SARRAFO-P/FORMA)</t>
  </si>
  <si>
    <t>!EM PROCESSO DE DESATIVACAO! PERFIL ACO ESTRUTURAL "I", 8 "  X 4 " (QUALQUER</t>
  </si>
  <si>
    <t>ESPESSURA)</t>
  </si>
  <si>
    <t>!EM PROCESSO DE DESATIVACAO! PISO EM GRANITO BRANCO QUARTZ 50X50CM E=2CM</t>
  </si>
  <si>
    <t>LEVIGADO</t>
  </si>
  <si>
    <t>!EM PROCESSO DE DESATIVACAO! PLACA MARMORE BRANCO COMUM 15 X 30CM E = 3CM,</t>
  </si>
  <si>
    <t>POLIDO P/ REVESTIMENTO</t>
  </si>
  <si>
    <t>!EM PROCESSO DE DESATIVACAO! PLUG 3P + T 30A/440V REFERENCIA 56406, USO</t>
  </si>
  <si>
    <t>INDUSTRIAL TP PIAL OU EQUIV</t>
  </si>
  <si>
    <t>!EM PROCESSO DE DESATIVACAO! PO P/ TRATAM ESPECIAL (SIST IMPERM) CIMENTO</t>
  </si>
  <si>
    <t>ESPECIAL PEGA RAPIDA</t>
  </si>
  <si>
    <t>!EM PROCESSO DE DESATIVACAO! PORTA DE ABRIR EM ACO COM TRAVESSAS PARA</t>
  </si>
  <si>
    <t>VIDROS, COM PINTURA PRIMER DE PROTECAO, COM GUARNICAO, VIDROS NAO INCLUSOS</t>
  </si>
  <si>
    <t>!EM PROCESSO DE DESATIVACAO! PORTA FERRO ABRIR TP CHAPA C/ GUARNICAO 70 X</t>
  </si>
  <si>
    <t>210CM</t>
  </si>
  <si>
    <t>!EM PROCESSO DE DESATIVACAO! PORTA FERRO ABRIR TP QUADRICULADA C/ GUARNICAO</t>
  </si>
  <si>
    <t>87 X 210CM</t>
  </si>
  <si>
    <t>!EM PROCESSO DE DESATIVACAO! PORTA MADEIRA MACICA REGIONAL 2A MEXICANA 80 X</t>
  </si>
  <si>
    <t>210 X 3,5CM</t>
  </si>
  <si>
    <t>!EM PROCESSO DE DESATIVACAO! PORTA MADEIRA REGIONAL 1A VENEZIANA 70 X 210 X</t>
  </si>
  <si>
    <t>3,5CM</t>
  </si>
  <si>
    <t>3CM</t>
  </si>
  <si>
    <t>!EM PROCESSO DE DESATIVACAO! PORTA MADEIRA REGIONAL 2A VENEZIANA E = 3CM</t>
  </si>
  <si>
    <t>/POSTIGO/ PREVISAO P/ VIDRO</t>
  </si>
  <si>
    <t>!EM PROCESSO DE DESATIVACAO! PORTA MADEIRA REGIONAL 2A VENEZIANA 60 X 210 X</t>
  </si>
  <si>
    <t>!EM PROCESSO DE DESATIVACAO! PORTA MADEIRA REGIONAL 2A VENEZIANA 70 X 210 X</t>
  </si>
  <si>
    <t>!EM PROCESSO DE DESATIVACAO! POSTE ACO H = 2,5M D = 75MM TIPO XR-701/1 XOULUX OU</t>
  </si>
  <si>
    <t>TPD-236/1 TROPICO</t>
  </si>
  <si>
    <t>!EM PROCESSO DE DESATIVACAO! PROJETOR P/ FACHADA PROVA DE TEMPO P/ LAMPADA</t>
  </si>
  <si>
    <t>INCANDESCENTE OU VAPOR MERCURIO E27, TIPO Z-15 PETERCO OU EQUIV</t>
  </si>
  <si>
    <t>!EM PROCESSO DE DESATIVACAO! REATOR PARTIDA CONVENCIONAL P/ 1 LAMPADA</t>
  </si>
  <si>
    <t>FLUORESCENTE 40W/127V</t>
  </si>
  <si>
    <t>!EM PROCESSO DE DESATIVACAO! REATOR PARTIDA CONVENCIONAL P/1 LAMPADA</t>
  </si>
  <si>
    <t>FLUORESCENTE 20W/127V</t>
  </si>
  <si>
    <t>!EM PROCESSO DE DESATIVACAO! REATOR PARTIDA RAPIDA P/ 1 LAMPADA FLUORESCENTE</t>
  </si>
  <si>
    <t>110W/220V</t>
  </si>
  <si>
    <t>!EM PROCESSO DE DESATIVACAO! REFLETOR ABERTO TIPO BEDO ( PRATO), DIAM 12"</t>
  </si>
  <si>
    <t>(310MM), SOQUETE E-27"</t>
  </si>
  <si>
    <t>!EM PROCESSO DE DESATIVACAO! RETROESCAVADEIRA C/ CARREGADEIRA SOBRE PNEUS</t>
  </si>
  <si>
    <t>76HP TRANSMISSAO MECANICA  (INCL MANUTENCAO/OPERACAO E COMBUSTIVEL )</t>
  </si>
  <si>
    <t>!EM PROCESSO DE DESATIVACAO! RETROESCAVADEIRA C/ CARREGADEIRA SOBRE RODAS</t>
  </si>
  <si>
    <t>MAXION MOD 750-4WD, TRACAO 4 X 4, 86CV, CAP. 0,23/0,79M3**CAIXA**</t>
  </si>
  <si>
    <t>MAXION MOD. 750 - 2WD, 79HP, CAP. 0,21/0,76M3**CAIXA**</t>
  </si>
  <si>
    <t>!EM PROCESSO DE DESATIVACAO! RETROESCAVADEIRA COM PA CARREGADEIRA SOBRE</t>
  </si>
  <si>
    <t>RODAS, MOTOR DE 70 A 80 HP, CAPACIDADE DE 0,2 / 0,7 M3, COM TRANSMISSAO MECANICA</t>
  </si>
  <si>
    <t>(LOCACAO COM OPERADOR, COMBUSTIVEL E MANUTENCAO)</t>
  </si>
  <si>
    <t>!EM PROCESSO DE DESATIVACAO! REVESTIMENTO IMPERMEABILIZANTE SEMI-FLEXIVEL BI-</t>
  </si>
  <si>
    <t>COMPONENTE</t>
  </si>
  <si>
    <t>!EM PROCESSO DE DESATIVACAO! RODAPE BORRACHA SINTETICA 7CM X 1MM SUPERFICIE</t>
  </si>
  <si>
    <t>LISA</t>
  </si>
  <si>
    <t>!EM PROCESSO DE DESATIVACAO! ROLO COMPACTADOR DE PNEUS ESTATICO, PRESSAO</t>
  </si>
  <si>
    <t>VARIAVEL, MULLER, MODELO AP-26, POTENCIA 111HP - PESO SEM/COM LASTRO 11/26T</t>
  </si>
  <si>
    <t>!EM PROCESSO DE DESATIVACAO! ROLO COMPACTADOR VIBRATORIO DE UM CILINDRO LISO</t>
  </si>
  <si>
    <t>DE ACO PARA SOLOS, DYNAPAC, MODELO CA-150A, POTENCIA 80HP - PESO MAXIMO</t>
  </si>
  <si>
    <t>OPERACIONAL 8,1T</t>
  </si>
  <si>
    <t>!EM PROCESSO DE DESATIVACAO! SELADOR MINERAL BASE SILICATOS P/ TRATAM.</t>
  </si>
  <si>
    <t>ESPECIAL (SISTEMA IMPERMEAB)</t>
  </si>
  <si>
    <t>!EM PROCESSO DE DESATIVACAO! SOLDA ESTANHO/COBRE PARA CONEXOES DE COBRE,</t>
  </si>
  <si>
    <t>FIO 2,5 MM, CARRETEL 500 GR (SEM CHUMBO)</t>
  </si>
  <si>
    <t>!EM PROCESSO DE DESATIVACAO! SOLUCÃO DE SILICONE HIDRORREPELENE PARA</t>
  </si>
  <si>
    <t>APLICACÃO EM TIJOLOS E CONCRETOS APARENTES</t>
  </si>
  <si>
    <t>!EM PROCESSO DE DESATIVACAO! TABUA MADEIRA NATIVA/REGIONAL 3,5 X 20,0 CM NAO</t>
  </si>
  <si>
    <t>APARELHADA (P/FORMA)</t>
  </si>
  <si>
    <t>!EM PROCESSO DE DESATIVACAO! TAMPA S/ EQUIPAMENTO 2 TECLAS P/ CONDUTORES 1/2''</t>
  </si>
  <si>
    <t>OU 3/4'', TIPO C11 MOFERCO OU EQUVALENTE</t>
  </si>
  <si>
    <t>!EM PROCESSO DE DESATIVACAO! TELA DE ARAME GALV REVESTIDO EM PVC,</t>
  </si>
  <si>
    <t>QUADRANGULAR / LOSANGULAR,  FIO 2,77 MM (12  BWG), MALHA  3 X 3 CM, H = 2 M</t>
  </si>
  <si>
    <t>!EM PROCESSO DE DESATIVACAO! TELHA CERAMICA TIPO CANAL, DE 1A. QUALIDADE, COM</t>
  </si>
  <si>
    <t>50 CM (COBERTURA DE *26* TELHAS POR M2) - MILHEIRO</t>
  </si>
  <si>
    <t>!EM PROCESSO DE DESATIVACAO! TELHA CERAMICA TIPO PAULISTINHA (TRAPEZOIDAL) -</t>
  </si>
  <si>
    <t>26UN/M2</t>
  </si>
  <si>
    <t>!EM PROCESSO DE DESATIVACAO! TELHA ESTRUTURAL FIBROCIMENTO CANALETE 90 OU</t>
  </si>
  <si>
    <t>KALHETAO, C = 6,70M</t>
  </si>
  <si>
    <t>!EM PROCESSO DE DESATIVACAO! TERMINAL A PRESSAO DE BRONZE P/ CABO A BARRA,</t>
  </si>
  <si>
    <t>CABO 10 A 16MM2, C/ 1 FURO DE FIXACAO</t>
  </si>
  <si>
    <t>CABO 120 A 185MM2 C/ 1 FURO P/ FIXACAO</t>
  </si>
  <si>
    <t>CABO 25 A 35MM2 C/ 1 FURO DE FIXACAO</t>
  </si>
  <si>
    <t>CABO 50 A 70MM2, C/ 1 FURO DE FIXACAO</t>
  </si>
  <si>
    <t>CABO 70 A 95MM2 C/ 1 FUROP/ FIXACAO</t>
  </si>
  <si>
    <t>!EM PROCESSO DE DESATIVACAO! TERMINAL A PRESSAO P/ CABO A BARRA, CABO 150 A</t>
  </si>
  <si>
    <t>180MM2</t>
  </si>
  <si>
    <t>!EM PROCESSO DE DESATIVACAO! TERMINAL A PRESSAO P/ CABO A BARRA, CABO 16 A</t>
  </si>
  <si>
    <t>25MM2</t>
  </si>
  <si>
    <t>!EM PROCESSO DE DESATIVACAO! TERMINAL A PRESSAO P/ CABO A BARRA, CABO 95</t>
  </si>
  <si>
    <t>A120MM2</t>
  </si>
  <si>
    <t>!EM PROCESSO DE DESATIVACAO! TERMINAL A PRESSAO P/CABO A BARRA, CABO 50 A</t>
  </si>
  <si>
    <t>70MM2</t>
  </si>
  <si>
    <t>!EM PROCESSO DE DESATIVACAO! TERMINAL DE PORCELANA (MUFLA) UNIPOLAR, USO</t>
  </si>
  <si>
    <t>EXTERNO, TENSAO 3,6/6 KV, PARA CABO DE 10/16 MM2, COM ISOLAMENTO EPR</t>
  </si>
  <si>
    <t>!EM PROCESSO DE DESATIVACAO! TIJOLO MACICO DE BARRO COZIDO, DE *5,5 X 10,5 X 22,0*</t>
  </si>
  <si>
    <t>!EM PROCESSO DE DESATIVACAO! TINTA ALUMINIO ESMALTE PROTETORA SUPERFICIE</t>
  </si>
  <si>
    <t>METALICA</t>
  </si>
  <si>
    <t>!EM PROCESSO DE DESATIVACAO! TINTA RETRORREFLETIVAS A BASE DE RESINA ACRÃLICA</t>
  </si>
  <si>
    <t>COM MICROESFERA DE VIDRO, DB-800 COR BRANCA N 9,5</t>
  </si>
  <si>
    <t>!EM PROCESSO DE DESATIVACAO! TOMADA DUPLA EMBUTIR 2 X 2P UNIVERSAL 10A/250V</t>
  </si>
  <si>
    <t>C/PLACA, TIPO SILENTOQUE PIAL OU EQUIV</t>
  </si>
  <si>
    <t>S/PLACA, TIPO SILENTOQUE PIAL OU EQUIV</t>
  </si>
  <si>
    <t>!EM PROCESSO DE DESATIVACAO! TOMADA EMBUTIR P/ TELEFONE PADRAO TELEBRAS C/</t>
  </si>
  <si>
    <t>PLACA, TIPO SILENTOQUE PIAL OU EQUIV</t>
  </si>
  <si>
    <t>!EM PROCESSO DE DESATIVACAO! TOMADA EMBUTIR 2P + T 15A/250V C/PLACA, TIPO</t>
  </si>
  <si>
    <t>SILENTOQUE OU EQUIV</t>
  </si>
  <si>
    <t>!EM PROCESSO DE DESATIVACAO! TOMADA EMBUTIR 2P UNIVERSAL 10A/250V S/PLACA, TIPO</t>
  </si>
  <si>
    <t>SILENTOQUE PIAL OU EQUIV</t>
  </si>
  <si>
    <t>!EM PROCESSO DE DESATIVACAO! TOMADA EMBUTIR 3P 20A/250V C/PLACA, TIPO</t>
  </si>
  <si>
    <t>!EM PROCESSO DE DESATIVACAO! TOMADA TELEFONE 4P TELEBRAS S/PLACA PIAL OU</t>
  </si>
  <si>
    <t>SIMILAR</t>
  </si>
  <si>
    <t>!EM PROCESSO DE DESATIVACAO! TORNEIRA CROMADA LONGA 1/2" OU 3/4" REF 1158 P/ PIA</t>
  </si>
  <si>
    <t>COZ - PADRAO MEDIO</t>
  </si>
  <si>
    <t>!EM PROCESSO DE DESATIVACAO! TORNEIRA CROMADA MEDIA 1/2" OU 3/4" REF 1143 P/</t>
  </si>
  <si>
    <t>TANQUE - PADRAO MEDIO</t>
  </si>
  <si>
    <t>!EM PROCESSO DE DESATIVACAO! TRATOR DE ESTEIRAS CATERPILLAR D6M, 140HP, PESO</t>
  </si>
  <si>
    <t>OPERACIONAL 15,5T,    **CAIXA**</t>
  </si>
  <si>
    <t>!EM PROCESSO DE DESATIVACAO! TUBO ACO PRETO SEM COSTURA SCHEDULE 40/NBR 5590</t>
  </si>
  <si>
    <t>DN INT 2 1/2" E = 5,16MM - 8,62KG/M</t>
  </si>
  <si>
    <t>DN INT 3" E = 5,49MM - 11,28KG/M</t>
  </si>
  <si>
    <t>!EM PROCESSO DE DESATIVACAO! TUBO DE PVC, PBL, TIPO LEVE, DN = 150 MM,  PARA</t>
  </si>
  <si>
    <t>VENTILACAO</t>
  </si>
  <si>
    <t>!EM PROCESSO DE DESATIVACAO! USINA DE ASFALTO A FRIO,  TIPO ALMEIDA  MOD. PMF-</t>
  </si>
  <si>
    <t>35D OU SIMILAR- CAPACIDADE 60 A 80 T/H - ELETRICA - POTENCIA 30 HP</t>
  </si>
  <si>
    <t>!EM PROCESSO DE DESATIVACAO! USINA DE ASFALTO A QUENTE, FIXA, CIBER UACF 15 P</t>
  </si>
  <si>
    <t>ADVANCED, CAP. 60 A 80 T/H, GRAVIMETRICA</t>
  </si>
  <si>
    <t>!EM PROCESSO DE DESATIVACAO! VERNIZ POLIURETANO BRILHANTE, SEM FILTRO,</t>
  </si>
  <si>
    <t>INTERIOR-EXTERIOR</t>
  </si>
  <si>
    <t>!EM PROCESSO DE DESATIVACAO! VIBRADOR DE IMERSAO C/ MOTOR ELETRICO 2HP</t>
  </si>
  <si>
    <t>MONOFASICO QUALQUER DIAM C/ MANGOTE</t>
  </si>
  <si>
    <t>!EM PROCESSO DE DESATIVACAO! VIBRADOR DE IMERSAO COM MOTOR ELETRICO</t>
  </si>
  <si>
    <t>TRIFASICO ACIMA DE 2 CV, QUALQUER DIAMETRO, COM MANGOTE DE 35 MM (LOCACAO)</t>
  </si>
  <si>
    <t>!EM PROCESSO DE DESATIVACAO!MARCO/ARO/BATENTE SIMPLES/ GRADE CANTO 7 X 3CM</t>
  </si>
  <si>
    <t>P/ PORTA 0,60 A 1,20 X 2,10M MADEIRA REGIONAL 1A</t>
  </si>
  <si>
    <t>ABERTURA PARA ENCAIXE DE CUBA OU LAVATORIO EM BANCADA DE MARMORE/ GRANITO</t>
  </si>
  <si>
    <t>OU OUTRO TIPO DE PEDRA NATURAL</t>
  </si>
  <si>
    <t>ABRACADEIRA EM ACO PARA AMARRACAO DE ELETRODUTOS, TIPO D, COM 1 1/2" E CUNHA</t>
  </si>
  <si>
    <t>DE FIXACAO</t>
  </si>
  <si>
    <t>ABRACADEIRA EM ACO PARA AMARRACAO DE ELETRODUTOS, TIPO D, COM 1 1/2" E</t>
  </si>
  <si>
    <t>PARAFUSO DE FIXACAO</t>
  </si>
  <si>
    <t>ABRACADEIRA EM ACO PARA AMARRACAO DE ELETRODUTOS, TIPO D, COM 1 1/4" E CUNHA</t>
  </si>
  <si>
    <t>ABRACADEIRA EM ACO PARA AMARRACAO DE ELETRODUTOS, TIPO D, COM 1 1/4" E</t>
  </si>
  <si>
    <t>ABRACADEIRA EM ACO PARA AMARRACAO DE ELETRODUTOS, TIPO D, COM 1/2" E CUNHA DE</t>
  </si>
  <si>
    <t>FIXACAO</t>
  </si>
  <si>
    <t>ABRACADEIRA EM ACO PARA AMARRACAO DE ELETRODUTOS, TIPO D, COM 1/2" E</t>
  </si>
  <si>
    <t>ABRACADEIRA EM ACO PARA AMARRACAO DE ELETRODUTOS, TIPO D, COM 1" E CUNHA DE</t>
  </si>
  <si>
    <t>ABRACADEIRA EM ACO PARA AMARRACAO DE ELETRODUTOS, TIPO D, COM 1" E PARAFUSO</t>
  </si>
  <si>
    <t>ABRACADEIRA EM ACO PARA AMARRACAO DE ELETRODUTOS, TIPO D, COM 2 1/2" E CUNHA</t>
  </si>
  <si>
    <t>ABRACADEIRA EM ACO PARA AMARRACAO DE ELETRODUTOS, TIPO D, COM 2 1/2" E</t>
  </si>
  <si>
    <t>ABRACADEIRA EM ACO PARA AMARRACAO DE ELETRODUTOS, TIPO D, COM 2" E CUNHA DE</t>
  </si>
  <si>
    <t>ABRACADEIRA EM ACO PARA AMARRACAO DE ELETRODUTOS, TIPO D, COM 2" E PARAFUSO</t>
  </si>
  <si>
    <t>ABRACADEIRA EM ACO PARA AMARRACAO DE ELETRODUTOS, TIPO D, COM 3 1/2" E CUNHA</t>
  </si>
  <si>
    <t>ABRACADEIRA EM ACO PARA AMARRACAO DE ELETRODUTOS, TIPO D, COM 3/4" E CUNHA DE</t>
  </si>
  <si>
    <t>ABRACADEIRA EM ACO PARA AMARRACAO DE ELETRODUTOS, TIPO D, COM 3/4" E</t>
  </si>
  <si>
    <t>ABRACADEIRA EM ACO PARA AMARRACAO DE ELETRODUTOS, TIPO D, COM 3/8" E</t>
  </si>
  <si>
    <t>ABRACADEIRA EM ACO PARA AMARRACAO DE ELETRODUTOS, TIPO D, COM 3" E CUNHA DE</t>
  </si>
  <si>
    <t>ABRACADEIRA EM ACO PARA AMARRACAO DE ELETRODUTOS, TIPO D, COM 3" E PARAFUSO</t>
  </si>
  <si>
    <t>ABRACADEIRA EM ACO PARA AMARRACAO DE ELETRODUTOS, TIPO D, COM 4" E CUNHA DE</t>
  </si>
  <si>
    <t>ABRACADEIRA EM ACO PARA AMARRACAO DE ELETRODUTOS, TIPO D, COM 4" E PARAFUSO</t>
  </si>
  <si>
    <t>ABRACADEIRA EM ACO PARA AMARRACAO DE ELETRODUTOS, TIPO UNIAO HORIZONTAL,</t>
  </si>
  <si>
    <t>COM 1 1/2"</t>
  </si>
  <si>
    <t>COM 1 1/4"</t>
  </si>
  <si>
    <t>COM 1/2"</t>
  </si>
  <si>
    <t>COM 1"</t>
  </si>
  <si>
    <t>COM 10"</t>
  </si>
  <si>
    <t>COM 12"</t>
  </si>
  <si>
    <t>COM 2 1/2"</t>
  </si>
  <si>
    <t>COM 2"</t>
  </si>
  <si>
    <t>COM 3 1/2"</t>
  </si>
  <si>
    <t>COM 3/4"</t>
  </si>
  <si>
    <t>COM 3"</t>
  </si>
  <si>
    <t>COM 4"</t>
  </si>
  <si>
    <t>COM 5"</t>
  </si>
  <si>
    <t>COM 6"</t>
  </si>
  <si>
    <t>COM 8"</t>
  </si>
  <si>
    <t>ABRACADEIRA PVC, PARA CALHA PLUVIAL, DIAMETRO ENTRE 80 E 100 MM, PARA DRENAGEM</t>
  </si>
  <si>
    <t>PREDIAL</t>
  </si>
  <si>
    <t>ABRACADEIRA, GALVANIZADA/ZINCADA, ROSCA SEM FIM, PARAFUSO INOX, LARGURA  FITA</t>
  </si>
  <si>
    <t>*12,6 A *14 MM, D = 2" A 2 1/2"</t>
  </si>
  <si>
    <t>*12,6 A *14 MM, D = 3" A 3 3/4"</t>
  </si>
  <si>
    <t>*12,6 A *14 MM, D = 4" A 4 3/4"</t>
  </si>
  <si>
    <t>ACOPLAMENTO DE CONDUTOR PLUVIAL, EM PVC, DIAMETRO ENTRE 80 E 100 MM, PARA</t>
  </si>
  <si>
    <t>DRENAGEM PREDIAL</t>
  </si>
  <si>
    <t>ADAPTADOR PVC SOLDAVEL, COM FLANGE E ANEL DE VEDACAO, 20 MM X 1/2", PARA CAIXA</t>
  </si>
  <si>
    <t>D'AGUA</t>
  </si>
  <si>
    <t>ADAPTADOR PVC SOLDAVEL, COM FLANGE E ANEL DE VEDACAO, 25 MM X 3/4", PARA CAIXA</t>
  </si>
  <si>
    <t>ADAPTADOR PVC SOLDAVEL, COM FLANGE E ANEL DE VEDACAO, 32 MM X 1", PARA CAIXA</t>
  </si>
  <si>
    <t>ADAPTADOR PVC SOLDAVEL, COM FLANGE E ANEL DE VEDACAO, 40 MM X 1 1/4", PARA CAIXA</t>
  </si>
  <si>
    <t>ADAPTADOR PVC SOLDAVEL, COM FLANGE E ANEL DE VEDACAO, 50 MM X 1 1/2", PARA CAIXA</t>
  </si>
  <si>
    <t>ADAPTADOR PVC SOLDAVEL, COM FLANGES E ANEL DE VEDACAO, 60 MM X 2", PARA CAIXA</t>
  </si>
  <si>
    <t>D' AGUA</t>
  </si>
  <si>
    <t>ADAPTADOR PVC SOLDAVEL, LONGO, COM FLANGE LIVRE,  110 MM X 4", PARA CAIXA D'</t>
  </si>
  <si>
    <t>ADAPTADOR PVC SOLDAVEL, LONGO, COM FLANGE LIVRE,  25 MM X 3/4", PARA CAIXA D'</t>
  </si>
  <si>
    <t>ADAPTADOR PVC SOLDAVEL, LONGO, COM FLANGE LIVRE,  40 MM X 1 1/4", PARA CAIXA D'</t>
  </si>
  <si>
    <t>ADAPTADOR PVC SOLDAVEL, LONGO, COM FLANGE LIVRE,  50 MM X 1 1/2", PARA CAIXA D'</t>
  </si>
  <si>
    <t>ADAPTADOR PVC SOLDAVEL, LONGO, COM FLANGE LIVRE,  75 MM X 2 1/2", PARA CAIXA D'</t>
  </si>
  <si>
    <t>ADAPTADOR PVC 110,0MM X CERAMICO 100,0MM PONTA/BOLSA, PARA REDE COLETOR</t>
  </si>
  <si>
    <t>ESGOTO</t>
  </si>
  <si>
    <t>ADAPTADOR PVC, ROSCAVEL, COM FLANGES E ANEL DE VEDACAO, 1 1/2", PARA CAIXA</t>
  </si>
  <si>
    <t>ADAPTADOR PVC, ROSCAVEL, COM FLANGES E ANEL DE VEDACAO, 1 1/4", PARA CAIXA D'</t>
  </si>
  <si>
    <t>ADAPTADOR, EM LATAO, ENGATE RAPIDO 2 1/2" X ROSCA INTERNA 5 FIOS 2 1/2",  PARA</t>
  </si>
  <si>
    <t>INSTALACAO PREDIAL DE COMBATE A INCENDIO</t>
  </si>
  <si>
    <t>ADAPTADOR, EM LATAO, ENGATE RAPIDO1 1/2" X ROSCA INTERNA 5 FIOS 2 1/2",  PARA</t>
  </si>
  <si>
    <t>ADESIVO ESTRUTURAL A BASE DE RESINA EPOXI PARA INJECAO EM TRINCAS,</t>
  </si>
  <si>
    <t>BICOMPONENTE, BAIXA VISCOSIDADE</t>
  </si>
  <si>
    <t>ADESIVO ESTRUTURAL A BASE DE RESINA EPOXI, BICOMPONENTE, PASTOSO</t>
  </si>
  <si>
    <t>(TIXOTROPICO)</t>
  </si>
  <si>
    <t>ADESIVO LIQUIDO A BASE DE RESINAS PARA COLAGEM DE ESPUMA DE ISOLAMENTO</t>
  </si>
  <si>
    <t>TERMICO FLEXIVEL</t>
  </si>
  <si>
    <t>ADITIVO IMPERMEABILIZANTE DE PEGA NORMAL PARA ARGAMASSAS E  CONCRETOS SEM</t>
  </si>
  <si>
    <t>ARMACAO</t>
  </si>
  <si>
    <t>ADITIVO IMPERMEABILIZANTE DE PEGA NORMAL PARA ARGAMASSAS E CONCRETOS SEM</t>
  </si>
  <si>
    <t>ADITIVO PLASTIFICANTE E ESTABILIZADOR PARA ARGAMASSAS DE ASSENTAMENTO E</t>
  </si>
  <si>
    <t>REBOCO</t>
  </si>
  <si>
    <t>ADUELA/GALERIA DE CONCRETO ARMADO, SECAO RETANGULAR 1.50 X 1.50 M (L X A), C =</t>
  </si>
  <si>
    <t>1.00 M, E = 20 CM</t>
  </si>
  <si>
    <t>ADUELA/GALERIA DE CONCRETO ARMADO, SECAO RETANGULAR 2.00 X 2.00 M (L X A), C =</t>
  </si>
  <si>
    <t>ADUELA/GALERIA DE CONCRETO ARMADO, SECAO RETANGULAR 2.50 X 2.50 M (L X A), C =</t>
  </si>
  <si>
    <t>ADUELA/GALERIA DE CONCRETO ARMADO, SECAO RETANGULAR 3.00 X 3.00 M (L X A), C =</t>
  </si>
  <si>
    <t>AGREGADO RECICLADO (RCD), CLASSE A CINZA, TIPO RACHAO RECICLADO (COLETADO</t>
  </si>
  <si>
    <t>CAIXA)</t>
  </si>
  <si>
    <t>AGUA SANITARIA</t>
  </si>
  <si>
    <t>AJUDANTE DE ARMADOR (MENSALISTA)</t>
  </si>
  <si>
    <t>AJUDANTE DE ELETRICISTA</t>
  </si>
  <si>
    <t>AJUDANTE DE ELETRICISTA (MENSALISTA)</t>
  </si>
  <si>
    <t>AJUDANTE DE ESTRUTURAS METALICAS</t>
  </si>
  <si>
    <t>AJUDANTE DE ESTRUTURAS METALICAS (MENSALISTA)</t>
  </si>
  <si>
    <t>AJUDANTE DE OPERACAO EM GERAL (MENSALISTA)</t>
  </si>
  <si>
    <t>AJUDANTE DE PINTOR (MENSALISTA)</t>
  </si>
  <si>
    <t>AJUDANTE DE SERRALHEIRO</t>
  </si>
  <si>
    <t>AJUDANTE DE SERRALHEIRO (MENSALISTA)</t>
  </si>
  <si>
    <t>AJUDANTE ESPECIALIZADO (MENSALISTA)</t>
  </si>
  <si>
    <t>ALCA PREFORMADA DE CONTRA POSTE, EM ACO GALVANIZADO, PARA CABO 3/16",</t>
  </si>
  <si>
    <t>COMPRIMENTO *860* MM</t>
  </si>
  <si>
    <t>ALCA PREFORMADA DE DISTRIBUICAO, EM ACO GALVANIZADO, PARA CABO DE ALUMINIO</t>
  </si>
  <si>
    <t>DIAMETRO 16 MM</t>
  </si>
  <si>
    <t>DIAMETRO 25 MM2</t>
  </si>
  <si>
    <t>ALCA PREFORMADA DE DISTRIBUICAO, EM ACO GALVANIZADO, PARA CONDUTORES DE</t>
  </si>
  <si>
    <t>ALUMINIO AWG 1/0 (CAA 6/1 OU CA 7 FIOS)</t>
  </si>
  <si>
    <t>ALUMINIO AWG 2 (CAA 6/1 OU CA 7 FIOS)</t>
  </si>
  <si>
    <t>ALCA PREFORMADA DE SERVICO, EM ACO GALVANIZADO, PARA CONDUTORES DE ALUMINIO</t>
  </si>
  <si>
    <t>AWG 4 (CAA 6/1)</t>
  </si>
  <si>
    <t>AWG 6 (CAA 6/1)</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</si>
  <si>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</si>
  <si>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</si>
  <si>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</si>
  <si>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</si>
  <si>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</si>
  <si>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</si>
  <si>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</si>
  <si>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</si>
  <si>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</si>
  <si>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</si>
  <si>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t>
  </si>
  <si>
    <t>KG, 4 PATAS.</t>
  </si>
  <si>
    <t>ANDAIME METALICO TIPO FACHADEIRO, LARGURA DE 1,20M, ALTURA POR PECA DE 2,0M</t>
  </si>
  <si>
    <t>ANDAIME METALICO TUBULAR DE ENCAIXE, TIPO DE TORRE, COM LARGURA DE 1 ATE 1,5 M</t>
  </si>
  <si>
    <t>E ALTURA DE *1,00 M* (LOCACAO)</t>
  </si>
  <si>
    <t>ANDAIME SUSPENSO OU BALANCIM, TIPO PESADO (CARGA TOTAL DE 250 KG/M2),</t>
  </si>
  <si>
    <t>PLATAFORMA DE 1,50 X 3,00 M, COM 4 CATRACAS (GUINCHOS) E CABO DE *45* M (LOCACAO )</t>
  </si>
  <si>
    <t>ANEIS DE CRIMPAGEM PARA ALICATE CRIMPADOR DE TUBO PEX, BITOLAS DE 16 A 32 MM</t>
  </si>
  <si>
    <t>ANEL DE BORRACHA PARA VEDACAO DE DUTO PEAD CORRUGADO PARA ELETRICA, DN 1</t>
  </si>
  <si>
    <t>1/4"</t>
  </si>
  <si>
    <t>ANEL DE EXPANSAO EM COBRE, ENGATE RAPIDO 1 1/2", PARA EMPATACAO MANGUEIRA DE</t>
  </si>
  <si>
    <t>COMBATE A INCENDIO PREDIAL</t>
  </si>
  <si>
    <t>ANEL DE EXPANSAO EM COBRE, ENGATE RAPIDO 2 1/2", PARA EMPATACAO MANGUEIRA DE</t>
  </si>
  <si>
    <t>APARELHO CORTE OXI-ACETILENO PARA SOLDA E CORTE CONTENDO MACARICO SOLDA,</t>
  </si>
  <si>
    <t>BICO DE CORTE, CILINDROS, REGULADORES, MANGUEIRAS E CARRINHO</t>
  </si>
  <si>
    <t>APARELHO DE APOIO DE NEOPRENE FRETADO, 60 X 45 X 7,6 CM, COM FRETAGEM DE ACO</t>
  </si>
  <si>
    <t>DE 4 MM INTERCALADAS COM ELASTOMERO DE 11 MM E REVESTIMENTO FINAL COM</t>
  </si>
  <si>
    <t>ELASTOMERO DE 6 MM</t>
  </si>
  <si>
    <t>APARELHO DE APOIO DE NEOPRENE SIMPLES/ NAO FRETADO, 100 X 100 CM, ESPESSURA 6,3</t>
  </si>
  <si>
    <t>APARELHO SINALIZADOR DE SAIDA DE GARAGEM COMPLETO C/ CELULA FOTOELETRICA E</t>
  </si>
  <si>
    <t>BRACADEIRA</t>
  </si>
  <si>
    <t>APRUMADOR METALICO DE PILAR, COM ALTURA E ANGULO REGULAVEIS, EXTENSAO DE</t>
  </si>
  <si>
    <t>*1,50* A *2,80* M (LOCACAO) (COLETADO CAIXA)</t>
  </si>
  <si>
    <t>AQUECEDOR DE AGUA ELETRICO  RESERVATORIO DE 100 L CILINDRICO EM COBRE,</t>
  </si>
  <si>
    <t>REFORCADO COM ACO CARBONO, MONOFASICO, TENSAO NOMINAL 220 V</t>
  </si>
  <si>
    <t>AQUECEDOR DE AGUA ELETRICO  RESERVATORIO DE 500 L CILINDRICO EM COBRE,</t>
  </si>
  <si>
    <t>REFORCADO COM ACO CARBONO, TRIFASICO, TENSAO NOMINAL 220/380/400 V, POTENCIA</t>
  </si>
  <si>
    <t>24 KW</t>
  </si>
  <si>
    <t>AQUECEDOR DE AGUA ELETRICO  RESERVATORIO DE 700 L CILINDRICO EM COBRE,</t>
  </si>
  <si>
    <t>AQUECEDOR DE AGUA ELETRICO HORIZONTAL, RESERVATORIO DE 200 L CILINDRICO EM</t>
  </si>
  <si>
    <t>COBRE, REFORCADO COM ACO CARBONO, MONOFASICO, TENSAO NOMINAL 220 V</t>
  </si>
  <si>
    <t>AQUECEDOR SOLAR  CAPACIDADE DO RESERVATORIO 800 L, INCLUI 8 PLACAS COLETORAS</t>
  </si>
  <si>
    <t>DE 1,42 M2</t>
  </si>
  <si>
    <t>AQUECEDOR SOLAR CAPACIDADE DO RESERVATORIO 1000 L, INCLUI 10 PLACAS</t>
  </si>
  <si>
    <t>COLETORAS DE 1,42 M2</t>
  </si>
  <si>
    <t>AQUECEDOR SOLAR CAPACIDADE DO RESERVATORIO 200 L, INCLUI 2 PLACAS COLETORAS</t>
  </si>
  <si>
    <t>AQUECEDOR SOLAR CAPACIDADE DO RESERVATORIO 400L, INCLUI 4 PLACAS COLETORAS</t>
  </si>
  <si>
    <t>AQUECEDOR SOLAR CAPACIDADE DO RESERVATORIO 600 L, INCLUI 6 PLACAS COLETORAS</t>
  </si>
  <si>
    <t>AREIA FINA - POSTO JAZIDA/FORNECEDOR (RETIRADO NA JAZIDA, SEM TRANSPORTE)</t>
  </si>
  <si>
    <t>AREIA GROSSA - POSTO JAZIDA/FORNECEDOR (RETIRADO NA JAZIDA, SEM TRANSPORTE)</t>
  </si>
  <si>
    <t>AREIA PARA ATERRO - POSTO JAZIDA/FORNECEDOR (RETIRADO NA JAZIDA, SEM</t>
  </si>
  <si>
    <t>TRANSPORTE)</t>
  </si>
  <si>
    <t>AREIA PARA LEITO FILTRANTE (0,42 A 1,68 MM) - POSTO JAZIDA/FORNECEDOR (RETIRADO NA</t>
  </si>
  <si>
    <t>JAZIDA, SEM TRANSPORTE)</t>
  </si>
  <si>
    <t>AREIA PARA LEITO FILTRANTE (0,5 A 0,7 MM) - POSTO JAZIDA/FORNECEDOR (RETIRADO NA</t>
  </si>
  <si>
    <t>AREIA PARA LEITO FILTRANTE (0,7 A 1,0 MM) - POSTO JAZIDA/FORNECEDOR (RETIRADA NA</t>
  </si>
  <si>
    <t>AREIA PRETA PARA EMBOCO - POSTO JAZIDA/FORNECEDOR (RETIRADO NA JAZIDA, SEM</t>
  </si>
  <si>
    <t>ARGAMASSA INDUSTRIALIZADA MULTIUSO, PARA REVESTIMENTO INTERNO E EXTERNO E</t>
  </si>
  <si>
    <t>ASSENTAMENTO DE BLOCOS DIVERSOS</t>
  </si>
  <si>
    <t>ARGAMASSA POLIMERICA IMPERMEABILIZANTE SEMIFLEXIVEL, BICOMPONENTE (MEMBRANA</t>
  </si>
  <si>
    <t>IMPERMEABILIZANTE ACRILICA)</t>
  </si>
  <si>
    <t>ARGAMASSA USINADA AUTOADENSAVEL E AUTONIVELANTE PARA CONTRAPISO, INCLUI</t>
  </si>
  <si>
    <t>BOMBEAMENTO</t>
  </si>
  <si>
    <t>ARMACAO VERTICAL COM HASTE E CONTRA-PINO, EM CHAPA DE ACO GALVANIZADO 3/16",</t>
  </si>
  <si>
    <t>COM 1 ESTRIBO E 1 ISOLADOR</t>
  </si>
  <si>
    <t>COM 1 ESTRIBO, SEM ISOLADOR</t>
  </si>
  <si>
    <t>COM 2 ESTRIBOS, E 2 ISOLADORES</t>
  </si>
  <si>
    <t>COM 2 ESTRIBOS, SEM ISOLADOR</t>
  </si>
  <si>
    <t>COM 3 ESTRIBOS E 3 ISOLADORES</t>
  </si>
  <si>
    <t>COM 3 ESTRIBOS, SEM ISOLADOR</t>
  </si>
  <si>
    <t>COM 4 ESTRIBOS E 4 ISOLADORES</t>
  </si>
  <si>
    <t>COM 4 ESTRIBOS, SEM ISOLADOR</t>
  </si>
  <si>
    <t>ARMADOR (MENSALISTA)</t>
  </si>
  <si>
    <t>ARQUITETO PAISAGISTA (MENSALISTA)</t>
  </si>
  <si>
    <t>ARRUELA  EM ACO GALVANIZADO, DIAMETRO EXTERNO = 35MM, ESPESSURA = 3MM,</t>
  </si>
  <si>
    <t>DIAMETRO DO FURO= 18MM</t>
  </si>
  <si>
    <t>ARRUELA QUADRADA EM ACO GALVANIZADO, DIMENSAO = 38 MM, ESPESSURA = 3MM,</t>
  </si>
  <si>
    <t>DIAMETRO DO FURO= 18 MM</t>
  </si>
  <si>
    <t>ARRUELA REDONDA DE LATAO, DIAMETRO EXTERNO = 34 MM, ESPESSURA = 2,5 MM,</t>
  </si>
  <si>
    <t>DIAMETRO DO FURO = 17 MM</t>
  </si>
  <si>
    <t>ASFALTO MODIFICADO TIPO I - NBR 9910 (ASFALTO OXIDADO PARA IMPERMEABILIZACAO,</t>
  </si>
  <si>
    <t>COEFICIENTE DE PENETRACAO 25-40)</t>
  </si>
  <si>
    <t>ASFALTO MODIFICADO TIPO II - NBR 9910 (ASFALTO OXIDADO PARA IMPERMEABILIZACAO,</t>
  </si>
  <si>
    <t>COEFICIENTE DE PENETRACAO 20-35)</t>
  </si>
  <si>
    <t>ASFALTO MODIFICADO TIPO III - NBR 9910 (ASFALTO OXIDADO PARA IMPERMEABILIZACAO,</t>
  </si>
  <si>
    <t>COEFICIENTE DE PENETRACAO 15-25)</t>
  </si>
  <si>
    <t>ASSENTADOR DE MANILHAS</t>
  </si>
  <si>
    <t>ASSENTADOR DE MANILHAS (MENSALISTA)</t>
  </si>
  <si>
    <t>AUXILIAR DE ALMOXARIFE (MENSALISTA)</t>
  </si>
  <si>
    <t>AUXILIAR DE AZULEJISTA (MENSALISTA)</t>
  </si>
  <si>
    <t>AUXILIAR DE ENCANADOR OU BOMBEIRO HIDRAULICO (MENSALISTA)</t>
  </si>
  <si>
    <t>AUXILIAR DE LABORATORISTA DE SOLOS E CONCRETO</t>
  </si>
  <si>
    <t>AUXILIAR DE LABORATORISTA DE SOLOS E DE CONCRETO (MENSALISTA)</t>
  </si>
  <si>
    <t>AUXILIAR DE MECANICO (MENSALISTA)</t>
  </si>
  <si>
    <t>AUXILIAR DE PEDREIRO</t>
  </si>
  <si>
    <t>AUXILIAR DE PEDREIRO (MENSALISTA)</t>
  </si>
  <si>
    <t>AUXILIAR DE SERVICOS GERAIS (MENSALISTA)</t>
  </si>
  <si>
    <t>AUXILIAR DE TOPOGRAFO (MENSALISTA)</t>
  </si>
  <si>
    <t>AUXILIAR TECNICO / ASSISTENTE DE ENGENHARIA (MENSALISTA)</t>
  </si>
  <si>
    <t>AZULEJISTA OU LADRILHEIRO</t>
  </si>
  <si>
    <t>AZULEJISTA OU LADRILHEIRO (MENSALISTA)</t>
  </si>
  <si>
    <t>BACIA SANITARIA (VASO) CONVENCIONAL PARA PCD COM FURO FRONTAL, DE LOUCA</t>
  </si>
  <si>
    <t>BRANCA, COM ASSENTO</t>
  </si>
  <si>
    <t>BACIA SANITARIA (VASO) CONVENCIONAL PARA PCD SEM FURO FRONTAL, DE LOUCA</t>
  </si>
  <si>
    <t>BRANCA, SEM ASSENTO</t>
  </si>
  <si>
    <t>BANCA/PIA DE ACO INOXIDAVEL (AISI 430) COM 1 CUBA CENTRAL, COM VALVULA,</t>
  </si>
  <si>
    <t>ESCORREDOR DUPLO, DE *0,55 X 1,20* M</t>
  </si>
  <si>
    <t>ESCORREDOR DUPLO, DE *0,55 X 1,40* M</t>
  </si>
  <si>
    <t>ESCORREDOR DUPLO, DE *0,55 X 1,80* M</t>
  </si>
  <si>
    <t>BANCA/PIA DE ACO INOXIDAVEL (AISI 430) COM 1 CUBA CENTRAL, COM VALVULA, LISA (SEM</t>
  </si>
  <si>
    <t>ESCORREDOR), DE *0,55 X 1,20* M</t>
  </si>
  <si>
    <t>BANCA/PIA DE ACO INOXIDAVEL (AISI 430) COM 1 CUBA CENTRAL, SEM VALVULA,</t>
  </si>
  <si>
    <t>ESCORREDOR DUPLO, DE *0,55 X 1,60* M</t>
  </si>
  <si>
    <t>BANCA/PIA DE ACO INOXIDAVEL (AISI 430) COM 2 CUBAS, COM VALVULAS, ESCORREDOR</t>
  </si>
  <si>
    <t>DUPLO, DE *0,55 X 2,00* M</t>
  </si>
  <si>
    <t>BANCADA PARA CARPINTARIA (SEM O DISCO DE SERRA) COM MOTOR ELETRICO TRIFASICO</t>
  </si>
  <si>
    <t>DE *3 A 5* HP, CHAVE E COIFA PROTETORA (LOCACAO)</t>
  </si>
  <si>
    <t>BANCADA/TAMPO ACO INOX (AISI 304), LARGURA 60 CM, COM RODABANCA (NAO INCLUI PES</t>
  </si>
  <si>
    <t>DE APOIO)</t>
  </si>
  <si>
    <t>BANCADA/TAMPO ACO INOX (AISI 304), LARGURA 70 CM, COM RODABANCA (NAO INCLUI PES</t>
  </si>
  <si>
    <t>BARRA DE ANCORAGEM DE 0,80 M DE EXTENSAO, COM ROSCA DE 5/8", INCLUINDO PORCA E</t>
  </si>
  <si>
    <t>FLANGE (LOCACAO) (COLETADO CAIXA)</t>
  </si>
  <si>
    <t>BARRA DE APOIO LATERAL ARTICULADA, COM TRAVA, EM ACO INOX POLIDO, 70 CM,</t>
  </si>
  <si>
    <t>DIAMETRO MINIMO 3 CM</t>
  </si>
  <si>
    <t>BARRA DE APOIO LAVATÓRIO, EM ACO INOX POLIDO, 40* CM X 50* CM,  DIAMETRO MINIMO 3</t>
  </si>
  <si>
    <t>BARRA DE APOIO RETA, EM ACO INOX POLIDO, COMPRIMENTO 60CM, DIAMETRO MINIMO 3</t>
  </si>
  <si>
    <t>BARRA DE APOIO RETA, EM ACO INOX POLIDO, COMPRIMENTO 70CM, DIAMETRO MINIMO 3</t>
  </si>
  <si>
    <t>BARRA DE APOIO RETA, EM ACO INOX POLIDO, COMPRIMENTO 80CM, DIAMETRO MINIMO 3</t>
  </si>
  <si>
    <t>BARRA DE APOIO RETA, EM ACO INOX POLIDO, COMPRIMENTO 90 CM, DIAMETRO MINIMO 3</t>
  </si>
  <si>
    <t>BATENTE/ PORTAL/ ADUELA/ MARCO MACICO, E= *3 CM, L= *13 CM, *60 CM A 120* CM X *210</t>
  </si>
  <si>
    <t>CM,  EM CEDRINHO/ ANGELIM COMERCIAL/ EUCALIPTO/ CURUPIXA/ PEROBA/ CUMARU OU</t>
  </si>
  <si>
    <t>BATENTE/ PORTAL/ ADUELA/ MARCO MACICO, E= *3* CM, L= *13* CM, *60 CM A 120* CM X *210*</t>
  </si>
  <si>
    <t>CM, EM PINUS/ TAUARI/ VIROLA OU EQUIVALENTE DA REGIAO</t>
  </si>
  <si>
    <t>BATENTE/ PORTAL/ ADUELA/ MARCO MACICO, E= *3* CM, L= *13* CM, EM CEDRINHO/ ANGELIM</t>
  </si>
  <si>
    <t>COMERCIAL/ EUCALIPTO/ CURUPIXA/ PEROBA/ CUMARU OU EQUIVALENTE DA REGIAO</t>
  </si>
  <si>
    <t>BATENTE/ PORTAL/ ADUELA/MARCO MACICO, E= *3* CM, L= *15* CM, *60 CM A 120* CM  X *210*</t>
  </si>
  <si>
    <t>BATENTE/ PORTAL/ADUELA/ MARCO MACICO, E= *3* CM, L= *15* CM, *60 CM A 120* CM  X *210*</t>
  </si>
  <si>
    <t>CM,  EM CEDRINHO/ ANGELIM COMERCIAL/  EUCALIPTO/ CURUPIXA/ PEROBA/ CUMARU OU</t>
  </si>
  <si>
    <t>BETONEIRA CAPACIDADE NOMINAL 250 L, CAPACIDADE DE MISTURA  200 L, MOTOR</t>
  </si>
  <si>
    <t>ELETRICO TRIFASICO 220/380 V POTENCIA 1 CV, SEM CARREGADOR</t>
  </si>
  <si>
    <t>BETONEIRA CAPACIDADE NOMINAL 400 L, CAPACIDADE DE MISTURA  280 L, MOTOR</t>
  </si>
  <si>
    <t>ELETRICO TRIFASICO 220/380 V POTENCIA 2 CV, SEM CARREGADOR</t>
  </si>
  <si>
    <t>BETONEIRA CAPACIDADE NOMINAL 400 L, CAPACIDADE DE MISTURA 310 L, MOTOR A DIESEL</t>
  </si>
  <si>
    <t>POTENCIA 5 CV, SEM CARREGADOR</t>
  </si>
  <si>
    <t>BETONEIRA CAPACIDADE NOMINAL 400 L, CAPACIDADE DE MISTURA 310 L, MOTOR A</t>
  </si>
  <si>
    <t>GASOLINA POTENCIA 5,5 CV, SEM CARREGADOR</t>
  </si>
  <si>
    <t>BETONEIRA CAPACIDADE NOMINAL 600 L, CAPACIDADE DE MISTURA 440 L, MOTOR A</t>
  </si>
  <si>
    <t>GASOLINA POTENCIA 10 HP, COM CARREGADOR</t>
  </si>
  <si>
    <t>BETONEIRA 320 L COM MOTOR ELETRICO TRIFASICO, POTENCIA DE 3 HP, COM</t>
  </si>
  <si>
    <t>BETONEIRA, CAPACIDADE NOMINAL 400 L, CAPACIDADE DE MISTURA 310L, MOTOR</t>
  </si>
  <si>
    <t>ELETRICO TRIFASICO 220/380V POTENCIA 2 CV, SEM CARREGADOR</t>
  </si>
  <si>
    <t>BETONEIRA, CAPACIDADE NOMINAL 600 L, CAPACIDADE DE MISTURA  360L, MOTOR</t>
  </si>
  <si>
    <t>ELETRICO TRIFASICO 220/380V, POTENCIA 4CV, EXCLUSO CARREGADOR</t>
  </si>
  <si>
    <t>BETONEIRA, CAPACIDADE NOMINAL 600 L, CAPACIDADE DE MISTURA 440 L, MOTOR A DIESEL</t>
  </si>
  <si>
    <t>POTENCIA 10 CV, COM CARREGADOR</t>
  </si>
  <si>
    <t>BLASTER, DINAMITADOR OU CABO DE FOGO (MENSALISTA)</t>
  </si>
  <si>
    <t>BLOCO CERAMICO DE VEDACAO COM FUROS NA HORIZONTAL, 11,5 X 19 X 19 CM - 4,5 MPA</t>
  </si>
  <si>
    <t>(NBR 15270)</t>
  </si>
  <si>
    <t>BLOCO CERAMICO DE VEDACAO COM FUROS NA VERTICAL, 14 X 19 X 39 CM - 4,5 MPA (NBR</t>
  </si>
  <si>
    <t>15270)</t>
  </si>
  <si>
    <t>BLOCO CERAMICO DE VEDACAO COM FUROS NA VERTICAL, 19 X 19 X 39 CM - 4,5 MPA (NBR</t>
  </si>
  <si>
    <t>BLOCO CERAMICO DE VEDACAO COM FUROS NA VERTICAL, 9 X 19 X 39 CM - 4,5 MPA (NBR</t>
  </si>
  <si>
    <t>BLOCO DE POLIETILENO ALTA DENSIDADE, *27* X *30* X *100* CM, ACOMPANHADOS PLACAS</t>
  </si>
  <si>
    <t>TERMINAIS  E LONGARINAS, PARA FUNDO DE FILTRO</t>
  </si>
  <si>
    <t>BLOQUETE/PISO INTERTRAVADO DE CONCRETO - MODELO RAQUETE, *22 CM X 13,5* CM, E =</t>
  </si>
  <si>
    <t>6 CM, RESISTENCIA DE 35 MPA (NBR 9781), COR NATURAL</t>
  </si>
  <si>
    <t>BLOQUETE/PISO INTERTRAVADO DE CONCRETO - MODELO</t>
  </si>
  <si>
    <t>RETANGULAR/TIJOLINHO/PAVER/HOLANDES/PARALELEPIPEDO, 20 CM X 10 CM, E = 6 CM,</t>
  </si>
  <si>
    <t>RESISTENCIA DE 35 MPA (NBR 9781), COLORIDO</t>
  </si>
  <si>
    <t>RESISTENCIA DE 35 MPA (NBR 9781), COR NATURAL</t>
  </si>
  <si>
    <t>RETANGULAR/TIJOLINHO/PAVER/HOLANDES/PARALELEPIPEDO, 20 CM X 10 CM, E = 8 CM,</t>
  </si>
  <si>
    <t>BLOQUETE/PISO INTERTRAVADO DE CONCRETO - MODELO SEXTAVADO, 25 CM X 25 CM, E =</t>
  </si>
  <si>
    <t>10 CM, RESISTENCIA DE 35 MPA (NBR 9781), COR NATURAL</t>
  </si>
  <si>
    <t>8 CM, RESISTENCIA DE 35 MPA (NBR 9781), COR NATURAL</t>
  </si>
  <si>
    <t>BLOQUETE/PISO INTERTRAVADO DE CONCRETO - ONDA/16 FACES/UNISTEIN/PAVIS, *22 CM X</t>
  </si>
  <si>
    <t>11* CM, E = 6 CM, RESISTENCIA DE 35 MPA (NBR 9781), COLORIDO</t>
  </si>
  <si>
    <t>11* CM, E = 6 CM, RESISTENCIA DE 35 MPA (NBR 9781), COR NATURAL</t>
  </si>
  <si>
    <t>11* CM, E = 8 CM, RESISTENCIA DE 35 MPA (NBR 9781), COLORIDO</t>
  </si>
  <si>
    <t>11* CM, E = 8 CM, RESISTENCIA DE 35 MPA (NBR 9781), COR NATURAL</t>
  </si>
  <si>
    <t>BOCAL PVC, PARA CALHA PLUVIAL, DIAMETRO DA SAIDA ENTRE 80 E 100 MM, PARA</t>
  </si>
  <si>
    <t>BOMBA CENTRIFUGA  MOTOR ELETRICO TRIFASICO 1,48HP  DIAMETRO DE SUCCAO X</t>
  </si>
  <si>
    <t>ELEVACAO 1" X 1", 4 ESTAGIOS, DIAMETRO DOS ROTORES 3 X 107 MM + 1 X 100 MM, HM/Q: 10</t>
  </si>
  <si>
    <t>M / 5,3 M3/H A 70 M / 1,8 M3/H</t>
  </si>
  <si>
    <t>BOMBA CENTRIFUGA  MOTOR ELETRICO TRIFASICO 2,96HP, DIAMETRO DE SUCCAO X</t>
  </si>
  <si>
    <t>ELEVACAO 1 1/2" X 1 1/4", DIAMETRO DO ROTOR 148 MM, HM/Q: 34 M / 14,80 M3/H A 40 M / 8,60</t>
  </si>
  <si>
    <t>M3/H</t>
  </si>
  <si>
    <t>BOMBA CENTRIFUGA COM MOTOR ELETRICO MONOFASICO, POTENCIA 0,33 HP,  BOCAIS 1" X</t>
  </si>
  <si>
    <t>3/4", DIAMETRO DO ROTOR 99 MM, HM/Q = 4 MCA / 8,5 M3/H A 18 MCA / 0,90 M3/H</t>
  </si>
  <si>
    <t>BOMBA CENTRIFUGA MONOESTAGIO COM MOTOR ELETRICO MONOFASICO, POTENCIA 15</t>
  </si>
  <si>
    <t>HP,  DIAMETRO DO ROTOR *173* MM, HM/Q = *30* MCA / *90* M3/H A *45* MCA / *55* M3/H</t>
  </si>
  <si>
    <t>BOMBA CENTRIFUGA MOTOR ELETRICO MONOFASICO 0,49 HP  BOCAIS 1" X 3/4", DIAMETRO</t>
  </si>
  <si>
    <t>DO ROTOR 110 MM, HM/Q: 6 M / 8,3 M3/H A 20 M / 1,2 M3/H</t>
  </si>
  <si>
    <t>BOMBA CENTRIFUGA MOTOR ELETRICO MONOFASICO 0,50 CV DIAMETRO DE SUCCAO X</t>
  </si>
  <si>
    <t>ELEVACAO 3/4" X 3/4", MONOESTAGIO, DIAMETRO DOS ROTORES 114 MM, HM/Q: 2 M / 2,99</t>
  </si>
  <si>
    <t>M3/H A 24 M / 0,71 M3/H</t>
  </si>
  <si>
    <t>BOMBA CENTRIFUGA MOTOR ELETRICO MONOFASICO 0,74HP  DIAMETRO DE SUCCAO X</t>
  </si>
  <si>
    <t>ELEVACAO 1 1/4" X 1", DIAMETRO DO ROTOR 120 MM, HM/Q: 8 M / 7,70 M3/H A 24 M / 2,80 M3/H</t>
  </si>
  <si>
    <t>BOMBA CENTRIFUGA MOTOR ELETRICO TRIFASICO 0,99HP  DIAMETRO DE SUCCAO X</t>
  </si>
  <si>
    <t>ELEVACAO 1" X 1", DIAMETRO DO ROTOR 145 MM, HM/Q: 14 M / 8,4 M3/H A 40 M / 0,60 M3/H</t>
  </si>
  <si>
    <t>BOMBA CENTRIFUGA MOTOR ELETRICO TRIFASICO 14,8 HP, DIAMETRO DE SUCCAO X</t>
  </si>
  <si>
    <t>ELEVACAO 2 1/2" X 2", DIAMETRO DO ROTOR 195 MM, HM/Q: 62 M / 55,5 M3/H A 80 M / 31,50</t>
  </si>
  <si>
    <t>BOMBA CENTRIFUGA MOTOR ELETRICO TRIFASICO 5HP, DIAMETRO DE SUCCAO X</t>
  </si>
  <si>
    <t>ELEVACAO 2" X 1 1/2", DIAMETRO DO ROTOR 155 MM, HM/Q: 40 M / 20,40 M3/H A 46 M / 9,20</t>
  </si>
  <si>
    <t>BOMBA CENTRIFUGA MOTOR ELETRICO TRIFASICO 9,86 DIAMETRO DE SUCCAO X ELEVACAO</t>
  </si>
  <si>
    <t>1" X 1", 4 ESTAGIOS, DIAMETRO DOS ROTORES 4 X 146 MM, HM/Q: 85 M / 14,9 M3/H A 140 M /</t>
  </si>
  <si>
    <t>4,2 M3/H</t>
  </si>
  <si>
    <t>BOMBA CENTRIFUGA,  MOTOR ELETRICO TRIFASICO 1,48HP  DIAMETRO DE SUCCAO X</t>
  </si>
  <si>
    <t>ELEVACAO 1 1/2" X 1", DIAMETRO DO ROTOR 117 MM, HM/Q: 10 M / 21,9 M3/H A 24 M / 6,1 M3/H</t>
  </si>
  <si>
    <t>BOMBA HIDRAULICA ALTA PRESSÃO (UNIDADE MOTRIZ), VAZÃO DE 3,0L/MIN, ATINGINDO</t>
  </si>
  <si>
    <t>PRESSÕES MANOMÉTRICAS DE ATÉ 100KGF/CM2 - LOCAÇÃO</t>
  </si>
  <si>
    <t>BOMBA INJETORA DE NATA DE CIMENTO COM MISTURADOR INTEGRADO, VAZAO 60 L/ MIN,</t>
  </si>
  <si>
    <t>PRESSAO MAXIMA DE 100 BAR</t>
  </si>
  <si>
    <t>BOMBA SUBMERSA PARA POCOS TUBULARES PROFUNDOS DIAMETRO DE 4 POLEGADAS,</t>
  </si>
  <si>
    <t>ELETRICA, MONOFASICA, POTENCIA 0,49 HP, 13 ESTAGIOS, BOCAL DE DESCARGA DIAMETRO</t>
  </si>
  <si>
    <t>DE UMA POLEGADA E MEIA, HM/Q = 18 M / 1,90 M3/H A 85 M / 0,</t>
  </si>
  <si>
    <t>ELETRICA, TRIFASICA, POTENCIA 1,97 HP, 20 ESTAGIOS, BOCAL DE DESCARGA DIAMETRO</t>
  </si>
  <si>
    <t>DE UMA POLEGADA E MEIA, HM/Q = 18 M / 5,40 M3/H A 164 M / 0,</t>
  </si>
  <si>
    <t>ELETRICA, TRIFASICA, POTENCIA 5,42 HP, 15 ESTAGIOS, BOCAL DE DESCARGA DIAMETRO</t>
  </si>
  <si>
    <t>DE 2 POLEGADAS, HM/Q = 18 M / 18,10 M3/H A 121 M / 2,90 M3/H</t>
  </si>
  <si>
    <t>ELETRICA, TRIFASICA, POTENCIA 5,42 HP, 29 ESTAGIOS, BOCAL DE DESCARGA DE UMA</t>
  </si>
  <si>
    <t>POLEGADA E MEIA, HM/Q = 18 M / 8,10 M3/H A 201 M / 3,2 M3/H</t>
  </si>
  <si>
    <t>BOMBA SUBMERSA PARA POCOS TUBULARES PROFUNDOS DIAMETRO DE 6 POLEGADAS,</t>
  </si>
  <si>
    <t>ELETRICA, TRIFASICA, POTENCIA 27,12 HP, 7 ESTAGIOS, BOCAL DE DESCARGA DIAMETRO</t>
  </si>
  <si>
    <t>DE 4 POLEGADAS, HM/Q = 13,9 M / 90 M3/H A 44,0 M / 25,0 M3/H</t>
  </si>
  <si>
    <t>ELETRICA, TRIFASICA, POTENCIA 3,45 HP, 5 ESTAGIOS, BOCAL DE DESCARGA DIAMETRO DE</t>
  </si>
  <si>
    <t>2 POLEGADAS, HM/Q = 68,5 M / 6,12 M3/H A 39,5 M / 14,04 M3</t>
  </si>
  <si>
    <t>ELETRICA, TRIFASICA, POTENCIA 32 HP, 9 ESTAGIOS, BOCAL DE DESCARGA DIAMETRO DE 4</t>
  </si>
  <si>
    <t>POLEGADAS, HM/Q = 114,0 M / 13,9 M3/H A 57,0 M / 25,0 M3/H</t>
  </si>
  <si>
    <t>BOMBA SUBMERSIVEL P/ DRENAGEM/ESGOTAMENTO, ELETRICA TRIFASICA    ACIMA  DE 5</t>
  </si>
  <si>
    <t>CV DESCARGA 4" HM = 25M, Q= 162M3/H = 2700L/MIN. OU EQUIV</t>
  </si>
  <si>
    <t>BOMBA SUBMERSIVEL P/ DRENAGEM/ESGOTAMENTO, ELETRICA TRIFASICA    ACIMA 2 ATE</t>
  </si>
  <si>
    <t>5CV DESCARGA 3", HM = 24M, Q= 60M3/H = 1000L/MIN. OU EQUIV</t>
  </si>
  <si>
    <t>BOMBA SUBMERSIVEL PARA DRENAGEM E ESGOTAMENTO COM MOTOR ELETRICO</t>
  </si>
  <si>
    <t>TRIFASICO DE *3 A 5* CV, VAZAO = 35 M3/H E SAIDA = 2" (LOCACAO)</t>
  </si>
  <si>
    <t>TRIFASICO DE ATE 2 CV, DESCARGA = 2", ALTURA MANOMETRICA = 10 M, VAZAO = 25 M3/H</t>
  </si>
  <si>
    <t>(417 LITROS/MINUTO) (LOCACAO)</t>
  </si>
  <si>
    <t>BOMBA SUBMERSIVEL,  ELETRICA, TRIFASICA, POTENCIA 6 HP, DIAMETRO DO ROTOR 127</t>
  </si>
  <si>
    <t>MM, BOCAL DE SAIDA DIAMETRO DE 3 POLEGADAS, HM/Q = 7 M / 66,90 M3/H A 26 M / 2,88 M3/H</t>
  </si>
  <si>
    <t>BOMBA SUBMERSIVEL, ELETRICA, TRIFASICA, POTENCIA 0,98 HP, DIAMETRO DO ROTOR 142</t>
  </si>
  <si>
    <t>MM SEMIABERTO, BOCAL DE SAIDA DIAMETRO DE 2 POLEGADAS, HM/Q = 2 M / 32 M3/H A 8 M /</t>
  </si>
  <si>
    <t>16 M3/H</t>
  </si>
  <si>
    <t>BOMBA SUBMERSIVEL, ELETRICA, TRIFASICA, POTENCIA 0,99 HP, DIAMETRO ROTOR 98 MM</t>
  </si>
  <si>
    <t>SEMIABERTO, BOCAL DE SAIDA DIAMETRO 2 POLEGADAS, HM/Q = 2 M / 28,90 M3/H A 14 M / 7</t>
  </si>
  <si>
    <t>BOMBA SUBMERSIVEL, ELETRICA, TRIFASICA, POTENCIA 1,97 HP, DIAMETRO DO ROTOR 144</t>
  </si>
  <si>
    <t>MM SEMIABERTO, BOCAL DE SAIDA DIAMETRO DE 2 POLEGADAS, HM/Q = 2 M / 26,8 M3/H A 28</t>
  </si>
  <si>
    <t>M / 4,6 M3/H</t>
  </si>
  <si>
    <t>BOMBA SUBMERSIVEL, ELETRICA, TRIFASICA, POTENCIA 13 HP, DIAMETRO DO ROTOR 170</t>
  </si>
  <si>
    <t>MM, BOCAL DE SAIDA DIAMETRO DE 3 POLEGADAS, HM/Q = 11 M / 68,40 M3/H A 72 M / 3,6 M3/H</t>
  </si>
  <si>
    <t>BOMBA SUBMERSIVEL, ELETRICA, TRIFASICA, POTENCIA 2,96 HP, DIAMETRO DO ROTOR 144</t>
  </si>
  <si>
    <t>MM SEMIABERTO, BOCAL DE SAIDA DIAMETRO DE DUAS POLEGADAS, HM/Q = 2 M / 38,8 M3/H</t>
  </si>
  <si>
    <t>A 28 M / 5 M3/H</t>
  </si>
  <si>
    <t>BOMBA SUBMERSIVEL, ELETRICA, TRIFASICA, POTENCIA 3,75 HP, DIAMETRO DO ROTOR 90</t>
  </si>
  <si>
    <t>MM SEMIABERTO, BOCAL DE SAIDA DIAMETRO DE 2 POLEGADAS, HM/Q = 5 M / 61,2 M3/H A</t>
  </si>
  <si>
    <t>25,5 M / 3,6 M3/H</t>
  </si>
  <si>
    <t>BOMBA TRIPLEX, PARA INJECAO DE CALDA DE CIMENTO, VAZAO MAXIMA DE *100*</t>
  </si>
  <si>
    <t>LITROS/MINUTO, PRESSAO MAXIMA DE *70* BAR, POTENCIA DE 15 CV</t>
  </si>
  <si>
    <t>BUCHA DE NYLON, DIAMETRO DO FURO 8 MM, COMPRIMENTO 40 MM, COM PARAFUSO DE</t>
  </si>
  <si>
    <t>ROSCA SOBERBA, CABECA CHATA, FENDA SIMPLES, 4,8 X 50 MM</t>
  </si>
  <si>
    <t>BUCHA DE REDUCAO DE COBRE (REF 600-2) SEM ANEL DE SOLDA, PONTA X BOLSA, 22 X 15</t>
  </si>
  <si>
    <t>BUCHA DE REDUCAO DE COBRE (REF 600-2) SEM ANEL DE SOLDA, PONTA X BOLSA, 28 X 22</t>
  </si>
  <si>
    <t>BUCHA DE REDUCAO DE COBRE (REF 600-2) SEM ANEL DE SOLDA, PONTA X BOLSA, 35 X 28</t>
  </si>
  <si>
    <t>BUCHA DE REDUCAO DE COBRE (REF 600-2) SEM ANEL DE SOLDA, PONTA X BOLSA, 42 X 35</t>
  </si>
  <si>
    <t>BUCHA DE REDUCAO DE COBRE (REF 600-2) SEM ANEL DE SOLDA, PONTA X BOLSA, 54 X 42</t>
  </si>
  <si>
    <t>BUCHA DE REDUCAO DE COBRE (REF 600-2) SEM ANEL DE SOLDA, PONTA X BOLSA, 66 X 54</t>
  </si>
  <si>
    <t>BUCHA DE REDUCAO DE PVC, SOLDAVEL, CURTA, COM 110 X 85 MM, PARA AGUA FRIA</t>
  </si>
  <si>
    <t>BUCHA DE REDUCAO DE PVC, SOLDAVEL, CURTA, COM 25 X 20 MM, PARA AGUA FRIA</t>
  </si>
  <si>
    <t>BUCHA DE REDUCAO DE PVC, SOLDAVEL, CURTA, COM 32 X 25 MM, PARA AGUA FRIA</t>
  </si>
  <si>
    <t>BUCHA DE REDUCAO DE PVC, SOLDAVEL, CURTA, COM 40 X 32 MM, PARA AGUA FRIA</t>
  </si>
  <si>
    <t>BUCHA DE REDUCAO DE PVC, SOLDAVEL, CURTA, COM 50 X 40 MM, PARA AGUA FRIA</t>
  </si>
  <si>
    <t>BUCHA DE REDUCAO DE PVC, SOLDAVEL, CURTA, COM 60 X 50 MM, PARA AGUA FRIA</t>
  </si>
  <si>
    <t>BUCHA DE REDUCAO DE PVC, SOLDAVEL, CURTA, COM 75 X 60 MM, PARA AGUA FRIA</t>
  </si>
  <si>
    <t>BUCHA DE REDUCAO DE PVC, SOLDAVEL, CURTA, COM 85 X 75 MM, PARA AGUA FRIA</t>
  </si>
  <si>
    <t>BUCHA DE REDUCAO DE PVC, SOLDAVEL, LONGA, COM 110 X 60 MM, PARA AGUA FRIA</t>
  </si>
  <si>
    <t>BUCHA DE REDUCAO DE PVC, SOLDAVEL, LONGA, COM 110 X 75 MM, PARA AGUA FRIA</t>
  </si>
  <si>
    <t>BUCHA DE REDUCAO DE PVC, SOLDAVEL, LONGA, COM 32 X 20 MM, PARA AGUA FRIA</t>
  </si>
  <si>
    <t>BUCHA DE REDUCAO DE PVC, SOLDAVEL, LONGA, COM 40 X 20 MM, PARA AGUA FRIA</t>
  </si>
  <si>
    <t>BUCHA DE REDUCAO DE PVC, SOLDAVEL, LONGA, COM 40 X 25 MM, PARA AGUA FRIA</t>
  </si>
  <si>
    <t>BUCHA DE REDUCAO DE PVC, SOLDAVEL, LONGA, COM 50 X 20 MM, PARA AGUA FRIA</t>
  </si>
  <si>
    <t>BUCHA DE REDUCAO DE PVC, SOLDAVEL, LONGA, COM 50 X 25 MM, PARA AGUA FRIA</t>
  </si>
  <si>
    <t>BUCHA DE REDUCAO DE PVC, SOLDAVEL, LONGA, COM 50 X 32 MM, PARA AGUA FRIA</t>
  </si>
  <si>
    <t>BUCHA DE REDUCAO DE PVC, SOLDAVEL, LONGA, COM 60 X 25 MM, PARA AGUA FRIA</t>
  </si>
  <si>
    <t>BUCHA DE REDUCAO DE PVC, SOLDAVEL, LONGA, COM 60 X 32 MM, PARA AGUA FRIA</t>
  </si>
  <si>
    <t>BUCHA DE REDUCAO DE PVC, SOLDAVEL, LONGA, COM 60 X 40 MM, PARA AGUA FRIA</t>
  </si>
  <si>
    <t>BUCHA DE REDUCAO DE PVC, SOLDAVEL, LONGA, COM 60 X 50 MM, PARA AGUA FRIA</t>
  </si>
  <si>
    <t>BUCHA DE REDUCAO DE PVC, SOLDAVEL, LONGA, COM 75 X 50 MM, PARA AGUA FRIA</t>
  </si>
  <si>
    <t>BUCHA DE REDUCAO DE PVC, SOLDAVEL, LONGA, COM 85 X 60 MM, PARA AGUA FRIA</t>
  </si>
  <si>
    <t>CABECEIRA DIREITA PVC, PARA CALHA PLUVIAL, DIAMETRO ENTRE 119 E 170 MM, PARA</t>
  </si>
  <si>
    <t>CABECEIRA ESQUERDA PVC, PARA CALHA PLUVIAL, DIAMETRO ENTRE 119 E 170 MM, PARA</t>
  </si>
  <si>
    <t>ALUMINIO COM ACABAMENTO ANTI CORROSIVO, COM FIXACAO POR ENCAIXE LISO DE 360</t>
  </si>
  <si>
    <t>GRAUS, DE 1 1/2"</t>
  </si>
  <si>
    <t>GRAUS, DE 1 1/4"</t>
  </si>
  <si>
    <t>GRAUS, DE 1/2"</t>
  </si>
  <si>
    <t>GRAUS, DE 1"</t>
  </si>
  <si>
    <t>GRAUS, DE 2 1/2"</t>
  </si>
  <si>
    <t>GRAUS, DE 2"</t>
  </si>
  <si>
    <t>GRAUS, DE 3 1/2"</t>
  </si>
  <si>
    <t>GRAUS, DE 3/4"</t>
  </si>
  <si>
    <t>GRAUS, DE 3"</t>
  </si>
  <si>
    <t>GRAUS, DE 4"</t>
  </si>
  <si>
    <t>CABO DE COBRE ISOLAMENTO ANTI-CHAMA 0,6/1KV 1,5MM2 (1 CONDUTOR) TP SINTENAX</t>
  </si>
  <si>
    <t>PIRELLI OU EQUIV</t>
  </si>
  <si>
    <t>CABO DE COBRE ISOLAMENTO ANTI-CHAMA 0,6/1KV 10MM2 (1 CONDUTOR) TP SINTENAX</t>
  </si>
  <si>
    <t>CABO DE COBRE ISOLAMENTO ANTI-CHAMA 0,6/1KV 120MM2 (1 CONDUTOR) TP SINTENAX</t>
  </si>
  <si>
    <t>CABO DE COBRE ISOLAMENTO ANTI-CHAMA 0,6/1KV 150MM2 (1 CONDUTOR) TP SINTENAX</t>
  </si>
  <si>
    <t>CABO DE COBRE ISOLAMENTO ANTI-CHAMA 0,6/1KV 16MM2 (1 CONDUTOR) TP SINTENAX</t>
  </si>
  <si>
    <t>CABO DE COBRE ISOLAMENTO ANTI-CHAMA 0,6/1KV 185MM2 (1 CONDUTOR)TP SINTENAX</t>
  </si>
  <si>
    <t>CABO DE COBRE ISOLAMENTO ANTI-CHAMA 0,6/1KV 2,5MM2 (1 CONDUTOR) TP SINTENAX</t>
  </si>
  <si>
    <t>CABO DE COBRE ISOLAMENTO ANTI-CHAMA 0,6/1KV 240MM2 (1 CONDUTOR)TP SINTENAX</t>
  </si>
  <si>
    <t>CABO DE COBRE ISOLAMENTO ANTI-CHAMA 0,6/1KV 25MM2 (1 CONDUTOR) TP SINTENAX</t>
  </si>
  <si>
    <t>CABO DE COBRE ISOLAMENTO ANTI-CHAMA 0,6/1KV 300MM2 (1 CONDUTOR) TP SINTENAX</t>
  </si>
  <si>
    <t>CABO DE COBRE ISOLAMENTO ANTI-CHAMA 0,6/1KV 35MM2 (1 CONDUTOR) TP SINTENAX</t>
  </si>
  <si>
    <t>CABO DE COBRE ISOLAMENTO ANTI-CHAMA 0,6/1KV 4MM2 (1 CONDUTOR) TP SINTENAX</t>
  </si>
  <si>
    <t>CABO DE COBRE ISOLAMENTO ANTI-CHAMA 0,6/1KV 50MM2 (1 CONDUTOR) TP SINTENAX</t>
  </si>
  <si>
    <t>PIRELLI OU EQUIV                                                 75 A 500    E PN-16 DN 75 A 400</t>
  </si>
  <si>
    <t>CABO DE COBRE ISOLAMENTO ANTI-CHAMA 0,6/1KV 6MM2 (1 CONDUTOR) TP SINTENAX</t>
  </si>
  <si>
    <t>CABO DE COBRE ISOLAMENTO ANTI-CHAMA 0,6/1KV 70MM2 (1 CONDUTOR) TP SINTENAX</t>
  </si>
  <si>
    <t>CABO DE COBRE ISOLAMENTO ANTI-CHAMA 0,6/1KV 95MM2 (1 CONDUTOR) TP SINTENAX</t>
  </si>
  <si>
    <t>CABO DE COBRE ISOLAMENTO ANTI-CHAMA 20/35KV 120MM2 TP EPROTENAX FX3 PIRELLI OU</t>
  </si>
  <si>
    <t>EQUIV</t>
  </si>
  <si>
    <t>CABO DE COBRE ISOLAMENTO ANTI-CHAMA 20/35KV 150MM2 TP EPROTENAX FX3 PIRELLI OU</t>
  </si>
  <si>
    <t>CABO DE COBRE ISOLAMENTO ANTI-CHAMA 20/35KV 185MM2 TP EPROTENAX FX3 PIRELLI OU</t>
  </si>
  <si>
    <t>CABO DE COBRE ISOLAMENTO ANTI-CHAMA 20/35KV 240MM2 TP EPROTENAX FX3 PIRELLI OU</t>
  </si>
  <si>
    <t>CABO DE COBRE ISOLAMENTO ANTI-CHAMA 20/35KV 300MM2 TP EPROTENAX FX3 PIRELLI OU</t>
  </si>
  <si>
    <t>CABO DE COBRE ISOLAMENTO ANTI-CHAMA 20/35KV 400MM2 TP EPROTENAX FX3 PIRELLI OU</t>
  </si>
  <si>
    <t>CABO DE COBRE ISOLAMENTO ANTI-CHAMA 20/35KV 50MM2 TP EPROTENAX FX3 PIRELLI OU</t>
  </si>
  <si>
    <t>CABO DE COBRE ISOLAMENTO ANTI-CHAMA 20/35KV 500MM2 TP EPROTENAX FX3 PIRELLI OU</t>
  </si>
  <si>
    <t>CABO DE COBRE ISOLAMENTO ANTI-CHAMA 20/35KV 70MM2 TP EPROTENAX FX3 PIRELLI OU</t>
  </si>
  <si>
    <t>CABO DE COBRE ISOLAMENTO ANTI-CHAMA 20/35KV 95MM2 TP EPROTENAX FX3 PIRELLI OU</t>
  </si>
  <si>
    <t>CABO DE COBRE ISOLAMENTO ANTI-CHAMA 450/750V 0,75MM2, FLEXIVEL, TP FORESPLAST</t>
  </si>
  <si>
    <t>ALCOA OU EQUIV</t>
  </si>
  <si>
    <t>CABO DE COBRE ISOLAMENTO ANTI-CHAMA 450/750V 1,5MM2, FLEXIVEL, TP FORESPLAST</t>
  </si>
  <si>
    <t>CABO DE COBRE ISOLAMENTO ANTI-CHAMA 450/750V 1,5MM2, TP PIRASTIC PIRELLI OU</t>
  </si>
  <si>
    <t>CABO DE COBRE ISOLAMENTO ANTI-CHAMA 450/750V 10MM2, FLEXIVEL, TP FORESPLAST</t>
  </si>
  <si>
    <t>CABO DE COBRE ISOLAMENTO ANTI-CHAMA 450/750V 120MM2, TP PIRASTIC PIRELLI OU</t>
  </si>
  <si>
    <t>CABO DE COBRE ISOLAMENTO ANTI-CHAMA 450/750V 150MM2, TP PIRASTIC PIRELLI OU</t>
  </si>
  <si>
    <t>CABO DE COBRE ISOLAMENTO ANTI-CHAMA 450/750V 185MM2, TP PIRASTIC PIRELLI OU</t>
  </si>
  <si>
    <t>CABO DE COBRE ISOLAMENTO ANTI-CHAMA 450/750V 2,5MM2, TP PIRASTIC PIRELLI OU</t>
  </si>
  <si>
    <t>CABO DE COBRE ISOLAMENTO ANTI-CHAMA 450/750V 240MM2, TP PIRASTIC PIRELLI OU</t>
  </si>
  <si>
    <t>CABO DE COBRE ISOLAMENTO ANTI-CHAMA 450/750V 300MM2, TP PIRASTIC PIRELLI OU</t>
  </si>
  <si>
    <t>CABO DE COBRE ISOLAMENTO ANTI-CHAMA 450/750V 4MM2, FLEXIVEL, TP FORESPLAST</t>
  </si>
  <si>
    <t>CABO DE COBRE ISOLAMENTO ANTI-CHAMA 450/750V 400MM2 TP PIRASTIC PIRELLI OU</t>
  </si>
  <si>
    <t>CABO DE COBRE ISOLAMENTO ANTI-CHAMA 450/750V 6MM2, FLEXIVEL, TP FORESPLAST</t>
  </si>
  <si>
    <t>CABO DE COBRE ISOLAMENTO ANTI-CHAMA 450/750V 70MM2, TP PIRASTIC PIRELLI OU</t>
  </si>
  <si>
    <t>CABO DE COBRE UNIPOLAR 10 MM2, BLINDADO, ISOLACAO 3,6/6 KV EPR, COBERTURA EM</t>
  </si>
  <si>
    <t>PVC</t>
  </si>
  <si>
    <t>CABO DE COBRE UNIPOLAR 16 MM2, BLINDADO, ISOLACAO 3,6/6 KV EPR, COBERTURA EM</t>
  </si>
  <si>
    <t>CABO DE COBRE UNIPOLAR 16 MM2, BLINDADO, ISOLACAO 6/10 KV EPR, COBERTURA EM</t>
  </si>
  <si>
    <t>CABO DE COBRE UNIPOLAR 25 MM2, BLINDADO, ISOLACAO 3,6/6 KV EPR, COBERTURA EM</t>
  </si>
  <si>
    <t>CABO DE COBRE UNIPOLAR 35 MM2, BLINDADO, ISOLACAO 12/20 KV EPR, COBERTURA EM</t>
  </si>
  <si>
    <t>CABO DE COBRE UNIPOLAR 35 MM2, BLINDADO, ISOLACAO 3,6/6 KV EPR, COBERTURA EM</t>
  </si>
  <si>
    <t>CABO DE COBRE UNIPOLAR 35 MM2, BLINDADO, ISOLACAO 6/10 KV EPR, COBERTURA EM</t>
  </si>
  <si>
    <t>CABO DE COBRE UNIPOLAR 50 MM2, BLINDADO, ISOLACAO 12/20 KV EPR, COBERTURA EM</t>
  </si>
  <si>
    <t>CABO DE COBRE UNIPOLAR 50 MM2, BLINDADO, ISOLACAO 3,6/6 KV EPR, COBERTURA EM</t>
  </si>
  <si>
    <t>CABO DE COBRE UNIPOLAR 50 MM2, BLINDADO, ISOLACAO 6/10 KV EPR, COBERTURA EM</t>
  </si>
  <si>
    <t>CABO DE COBRE UNIPOLAR 70 MM2, BLINDADO, ISOLACAO 3,6/6 KV EPR, COBERTURA EM</t>
  </si>
  <si>
    <t>CABO DE COBRE UNIPOLAR 70 MM2, BLINDADO, ISOLACAO 6/10 KV EPR, COBERTURA EM</t>
  </si>
  <si>
    <t>CABO DE COBRE UNIPOLAR 95 MM2, BLINDADO, ISOLACAO 12/20 KV EPR, COBERTURA EM</t>
  </si>
  <si>
    <t>CABO DE COBRE UNIPOLAR 95 MM2, BLINDADO, ISOLACAO 3,6/6 KV EPR, COBERTURA EM</t>
  </si>
  <si>
    <t>CABO DE COBRE UNIPOLAR 95 MM2, BLINDADO, ISOLACAO 6/10 KV EPR, COBERTURA EM</t>
  </si>
  <si>
    <t>CACAMBA METALICA BASCULANTE COM CAPACIDADE DE 10 M3 (INCLUI MONTAGEM, NAO</t>
  </si>
  <si>
    <t>INCLUI CAMINHAO)</t>
  </si>
  <si>
    <t>CACAMBA METALICA BASCULANTE COM CAPACIDADE DE 6 M3 (INCLUI MONTAGEM, NAO</t>
  </si>
  <si>
    <t>CACAMBA METALICA BASCULANTE COM CAPACIDADE DE 8 M3 (INCLUI MONTAGEM, NAO</t>
  </si>
  <si>
    <t>CAIBRO DE MADEIRA APARELHADA *6 X 8* CM, MACARANDUBA, ANGELIM OU EQUIVALENTE</t>
  </si>
  <si>
    <t>DA REGIAO</t>
  </si>
  <si>
    <t>CAIBRO DE MADEIRA NAO APARELHADA *5 X 6* CM, MACARANDUBA, ANGELIM OU</t>
  </si>
  <si>
    <t>CAIBRO DE MADEIRA NAO APARELHADA *6 X 8* CM, MACARANDUBA, ANGELIM OU</t>
  </si>
  <si>
    <t>CAIXA DE CONCRETO PRE-MOLDADO PARA AR-CONDICIONADO DE JANELA, DE *80 X 54 X</t>
  </si>
  <si>
    <t>76,5* CM (L X A X P)</t>
  </si>
  <si>
    <t>CAIXA DE DESCARGA DE PLASTICO EXTERNA, DE *9* L, PUXADOR FIO DE NYLON, NAO</t>
  </si>
  <si>
    <t>INCLUSO CANO, BOLSA, ENGATE</t>
  </si>
  <si>
    <t>CAIXA DE DESCARGA PLASTICA DE EMBUTIR COMPLETA, COM ESPELHO PLASTICO,</t>
  </si>
  <si>
    <t>CAPACIDADE 6 A 10 L, ACESSORIOS INCLUSOS</t>
  </si>
  <si>
    <t>CAIXA DE GORDURA EM PVC, DIAMETRO MINIMO 300 MM, DIAMETRO DE SAIDA 100 MM,</t>
  </si>
  <si>
    <t>CAPACIDADE  APROXIMADA 18 LITROS, COM TAMPA</t>
  </si>
  <si>
    <t>CAIXA DE INCENDIO/ABRIGO PARA MANGUEIRA, DE EMBUTIR/INTERNA, COM 75 X 45 X 17 CM,</t>
  </si>
  <si>
    <t>EM CHAPA DE ACO, PORTA COM VENTILACAO, VISOR COM A INSCRICAO "INCENDIO",</t>
  </si>
  <si>
    <t>SUPORTE/CESTA INTERNA PARA A MANGUEIRA, PINTURA ELETROS</t>
  </si>
  <si>
    <t>CAIXA DE INCENDIO/ABRIGO PARA MANGUEIRA, DE EMBUTIR/INTERNA, COM 90 X 60 X 17 CM,</t>
  </si>
  <si>
    <t>CAIXA DE INCENDIO/ABRIGO PARA MANGUEIRA, DE SOBREPOR/EXTERNA, COM 75 X 45 X 17</t>
  </si>
  <si>
    <t>CM, EM CHAPA DE ACO, PORTA COM VENTILACAO, VISOR COM A INSCRICAO "INCENDIO",</t>
  </si>
  <si>
    <t>SUPORTE/CESTA INTERNA PARA A MANGUEIRA, PINTURA ELETRO</t>
  </si>
  <si>
    <t>CAIXA DE INCENDIO/ABRIGO PARA MANGUEIRA, DE SOBREPOR/EXTERNA, COM 90 X 60 X 17</t>
  </si>
  <si>
    <t>CAIXA DE MEDICAO COM VISOR, PARA 1 MEDIDOR TRIFASICO, EM CHAPA DE ACO</t>
  </si>
  <si>
    <t>GALVANIZADO 18 USG (SEM MEDIDOR E DISJUNTOR) (PADRAO DA CONCESSIONARIA LOCAL)</t>
  </si>
  <si>
    <t>CAIXA DE PASSAGEM PADRAO TELESP/TELEBRAS DIM 50 X 50 X 12CM EM CHAPA DE ACO</t>
  </si>
  <si>
    <t>GALV</t>
  </si>
  <si>
    <t>CAIXA METALICA P/ MEDICAO MONOFASICA CHAPA 18 (300 X 300 X 145MM) P/ USO EXTERNO</t>
  </si>
  <si>
    <t>C/ PORTA E CX. DE MUFLA, COR CINZA, SEM TRANSFORMADOR, PADRAO CELPE, MODELO D</t>
  </si>
  <si>
    <t>CAIXA METALICA P/ MEDICAO MONOFASICA CHAPA 18 (300 X 330 X 145MM) P/ USO INTERNO</t>
  </si>
  <si>
    <t>CAIXA METALICA P/ MEDICAO TRIFASICA CHAPA 18 P/ USO EXTERNO C/ PORTA E CX. DE</t>
  </si>
  <si>
    <t>MUFLA, COR CINZA, SEM TRANSFORMADOR PADRAO CELPE, MODELO D</t>
  </si>
  <si>
    <t>CAIXA METALICA P/ MEDICAO TRIFASICA CHAPA 18 P/ USO INTERNO C/ PORTA E CX DE</t>
  </si>
  <si>
    <t>CAIXA P/ MEDICAO DE DEMANDA E ENERGIA REATIVA EM CHAPA 18 ESTAMPADA , PADRAO</t>
  </si>
  <si>
    <t>DE CONCESSIONARIA LOCAL</t>
  </si>
  <si>
    <t>CAIXA P/ MEDICAO MONOF 30 X 33 X 15CM EM CHAPA 18 C/ VISOR/PORTA/CX MUFLA USO</t>
  </si>
  <si>
    <t>EXTERNO COR CINZA</t>
  </si>
  <si>
    <t>INTERNO COR CINZA</t>
  </si>
  <si>
    <t>CAIXA PASSAGEM EM CHAPA 18 DE FERRO GALV 5" X 10" X 3" (125 X 250 X 80MM) COM</t>
  </si>
  <si>
    <t>TAMPA E PARAFUSO."</t>
  </si>
  <si>
    <t>CALAFETADOR / CALAFATE</t>
  </si>
  <si>
    <t>CALAFETADOR / CALAFATE (MENSALISTA)</t>
  </si>
  <si>
    <t>CALCETEIRO  (MENSALISTA)</t>
  </si>
  <si>
    <t>CALHA PLUVIAL DE PVC, DIAMETRO ENTRE 119 E 170 MM, COMPRIMENTO DE 3 M, PARA</t>
  </si>
  <si>
    <t>CALHA QUADRADA DE CHAPA DE ACO GALVANIZADA NUM 24, CORTE 100 CM (COLETADO</t>
  </si>
  <si>
    <t>CALHA QUADRADA DE CHAPA DE ACO GALVANIZADA NUM 24, CORTE 33 CM (COLETADO</t>
  </si>
  <si>
    <t>CALHA QUADRADA DE CHAPA DE ACO GALVANIZADA NUM 24, CORTE 50 CM (COLETADO</t>
  </si>
  <si>
    <t>CALIBRADOR / CHANFRADOR / ESCAREADOR DE TUBO PEX</t>
  </si>
  <si>
    <t>CAMINHÃO BASCULANTE 8,0M3/16T DIESEL TIPO MERCEDES 170HP  LK-1418 OU EQUIV (INCL</t>
  </si>
  <si>
    <t>MANUT/OPERACAO)</t>
  </si>
  <si>
    <t>CAMINHAO BASCULANTE COM CAPACIDADE DE *5* M3 / *11* T, MOTOR DIESEL DE 142 HP</t>
  </si>
  <si>
    <t>CAMINHAO FORA DE ESTRADA PESO BRUTO 51200 KG, CAPACIDADE DE CARGA 28000 KG,</t>
  </si>
  <si>
    <t>POTENCIA 357 HP, VELOCIDADE MAXIMA 52,70 KM/H</t>
  </si>
  <si>
    <t>CAMINHAO FORA DE ESTRADA PESO BRUTO 69800 KG, CAPACIDADE DE CARGA 39000 KG,</t>
  </si>
  <si>
    <t>CACAMBA 24 M3, POTENCIA 469 HP, VELOCIDADE MAXIMA 57 KM/H</t>
  </si>
  <si>
    <t>CAMINHAO PIPA COM BARRA ESPARGIDORA E CAPACIDADE DE *6000* LITROS (LOCACAO</t>
  </si>
  <si>
    <t>COM OPERADOR, COMBUSTIVEL E MANUTENCAO)</t>
  </si>
  <si>
    <t>CAMINHAO TOCO, PESO BRUTO TOTAL 13000 KG, CARGA UTIL MAXIMA 7925 KG, DISTANCIA</t>
  </si>
  <si>
    <t>ENTRE EIXOS 4,80 M, POTENCIA 189 CV (INCLUI CABINE E CHASSI, NAO INCLUI CARROCERIA)</t>
  </si>
  <si>
    <t>CAMINHAO TOCO, PESO BRUTO TOTAL 14300 KG, CARGA UTIL MAXIMA 9590 KG, DISTANCIA</t>
  </si>
  <si>
    <t>ENTRE EIXOS 4,76 M, POTENCIA 185 CV (INCLUI CABINE E CHASSI, NAO INCLUI CARROCERIA)</t>
  </si>
  <si>
    <t>CAMINHAO TOCO, PESO BRUTO TOTAL 14300 KG, CARGA UTIL MAXIMA 9710 KG, DISTANCIA</t>
  </si>
  <si>
    <t>ENTRE EIXOS 3,56 M, POTENCIA 185 CV (INCLUI CABINE E CHASSI, NAO INCLUI CARROCERIA)</t>
  </si>
  <si>
    <t>CAMINHAO TOCO, PESO BRUTO TOTAL 16000 KG, CARGA UTIL MAXIMA DE 10685 KG,</t>
  </si>
  <si>
    <t>DISTANCIA ENTRE EIXOS 4,8M, POTENCIA 189 CV (INCLUI CABINE E CHASSI, NAO INCLUI</t>
  </si>
  <si>
    <t>CARROCERIA)</t>
  </si>
  <si>
    <t>CAMINHAO TOCO, PESO BRUTO TOTAL 16000 KG, CARGA UTIL MAXIMA 10600 KG, DISTANCIA</t>
  </si>
  <si>
    <t>ENTRE EIXOS 4,80 M, POTENCIA 275 CV (INCLUI CABINE E CHASSI, NAO INCLUI CARROCERIA)</t>
  </si>
  <si>
    <t>CAMINHAO TOCO, PESO BRUTO TOTAL 16000 KG, CARGA UTIL MAXIMA 10780 KG, DISTANCIA</t>
  </si>
  <si>
    <t>ENTRE EIXOS 3,56 M, POTENCIA 275 CV (INCLUI CABINE E CHASSI, NAO INCLUI CARROCERIA)</t>
  </si>
  <si>
    <t>CAMINHAO TOCO, PESO BRUTO TOTAL 16000 KG, CARGA UTIL MAXIMA 11030 KG, DISTANCIA</t>
  </si>
  <si>
    <t>ENTRE EIXOS 3,56M, POTENCIA 186 CV (INCLUI CABINE E CHASSI, NAO INCLUI CARROCERIA)</t>
  </si>
  <si>
    <t>CAMINHAO TOCO, PESO BRUTO TOTAL 16000 KG, CARGA UTIL MAXIMA 11130 KG, DISTANCIA</t>
  </si>
  <si>
    <t>ENTRE EIXOS 5,36 M, POTENCIA 185 CV (INCLUI CABINE E CHASSI, NAO INCLUI CARROCERIA)</t>
  </si>
  <si>
    <t>CAMINHAO TOCO, PESO BRUTO TOTAL 16000 KG, CARGA UTIL MAXIMA 13071 KG, DISTANCIA</t>
  </si>
  <si>
    <t>ENTRE EIXOS 4,80 M, POTENCIA 230 CV (INCLUI CABINE E CHASSI, NAO INCLUI CARROCERIA)</t>
  </si>
  <si>
    <t>CAMINHAO TOCO, PESO BRUTO TOTAL 8250 KG, CARGA UTIL MAXIMA 5110 KG, DISTANCIA</t>
  </si>
  <si>
    <t>ENTRE EIXOS 4,30 M, POTENCIA 162 CV (INCLUI CABINE E CHASSI, NAO INCLUI CARROCERIA)</t>
  </si>
  <si>
    <t>CAMINHAO TOCO, PESO BRUTO TOTAL 9000 KG, CARGA UTIL MAXIMA 5940 KG, DISTANCIA</t>
  </si>
  <si>
    <t>ENTRE EIXOS 3,69 M, POTENCIA 177 CV (INCLUI CABINE E CHASSI, NAO INCLUI CARROCERIA)</t>
  </si>
  <si>
    <t>CAMINHAO TOCO, PESO BRUTO TOTAL 9600 KG, CARGA UTIL MAXIMA 6110 KG, DISTANCIA</t>
  </si>
  <si>
    <t>ENTRE EIXOS 3,70 M, POTENCIA 156 CV (INCLUI CABINE E CHASSI, NAO INCLUI CARROCERIA)</t>
  </si>
  <si>
    <t>CAMINHAO TOCO, PESO BRUTO TOTAL 9600 KG, CARGA UTIL MAXIMA 6200 KG, DISTANCIA</t>
  </si>
  <si>
    <t>ENTRE EIXOS 3,10 M, POTENCIA 156 CV (INCLUI CABINE E CHASSI, NAO INCLUI CARROCERIA)</t>
  </si>
  <si>
    <t>CAMINHAO TOCO, PESO BRUTO TOTAL 9700 KG, CARGA UTIL MAXIMA 6360 KG, DISTANCIA</t>
  </si>
  <si>
    <t>ENTRE EIXOS 4,30 M, POTENCIA 160 CV (INCLUI CABINE E CHASSI, NAO INCLUI CARROCERIA)</t>
  </si>
  <si>
    <t>CAMINHAO TRUCADO, PESO BRUTO TOTAL 22000 KG, CARGA UTIL MAXIMA 15350 KG,</t>
  </si>
  <si>
    <t>DISTANCIA ENTRE EIXOS 5,17 M, POTENCIA 238 CV (INCLUI CABINE E CHASSI, NAO INCLUI</t>
  </si>
  <si>
    <t>CAMINHAO TRUCADO, PESO BRUTO TOTAL 23000 KG, CARGA UTIL MAXIMA 15378 KG,</t>
  </si>
  <si>
    <t>DISTANCIA ENTRE EIXOS 4,80 M, POTENCIA 326 CV (INCLUI CABINE E CHASSI, NAO INCLUI</t>
  </si>
  <si>
    <t>CAMINHAO TRUCADO, PESO BRUTO TOTAL 23000 KG, CARGA UTIL MAXIMA 15935 KG,</t>
  </si>
  <si>
    <t>DISTANCIA ENTRE EIXOS 4,80 M, POTENCIA 230 CV (INCLUI CABINE E CHASSI, NAO INCLUI</t>
  </si>
  <si>
    <t>CAMINHAO TRUCADO, PESO BRUTO TOTAL 23000 KG, CARGA UTIL MAXIMA 15940 KG,</t>
  </si>
  <si>
    <t>DISTANCIA ENTRE EIXOS 3,60 M, POTENCIA 286 CV (INCLUI CABINE E CHASSI, NAO INCLUI</t>
  </si>
  <si>
    <t>CAMINHAO TRUCADO, PESO BRUTO TOTAL 23000 KG, CARGA UTIL MAXIMA 16190 KG,</t>
  </si>
  <si>
    <t>CAMINHAO TRUCADO, PESO BRUTO TOTAL 23000 KG, CARGA UTIL MAXIMA 16360 KG, CABINE</t>
  </si>
  <si>
    <t>ESTENDIDA, DISTANCIA ENTRE EIXOS 3,56 M, POTENCIA 275 CV (INCLUI CABINE E CHASSI,</t>
  </si>
  <si>
    <t>NAO INCLUI CARROCERIA)</t>
  </si>
  <si>
    <t>CAMINHONETE CABINE SIMPLES COM MOTOR 1.6 FLEX, CAMBIO  MANUAL, POTENCIA 101/104</t>
  </si>
  <si>
    <t>CV, 2 PORTAS</t>
  </si>
  <si>
    <t>CAMINHONETE CABINE SIMPLES, MOTOR FLEX, 4 X 2, APENAS COM OS EQUIPAMENTOS DE</t>
  </si>
  <si>
    <t>SERIE</t>
  </si>
  <si>
    <t>CAMINHONETE DE CARGA ATE 1,2 T C/ MOTOR DIESEL TIPO GM D-10 OU EQUIV (INCL</t>
  </si>
  <si>
    <t>CANTONEIRA ACO ABAS IGUAIS (QUALQUER BITOLA), E = 1/8</t>
  </si>
  <si>
    <t>CANTONEIRA ACO ABAS IGUAIS (QUALQUER BITOLA), E = 3/16</t>
  </si>
  <si>
    <t>CANTONEIRA DE ACO ABAS IGUAIS (QUALQUER BITOLA), E = 1/4</t>
  </si>
  <si>
    <t>CANTONEIRA DE ACO 3 X 3 X 1/4</t>
  </si>
  <si>
    <t>CAPACETE DE SEGURANCA ABA FRONTAL COM SUSPENSAO DE POLIETILENO, SEM</t>
  </si>
  <si>
    <t>JUGULAR (CLASSE B)</t>
  </si>
  <si>
    <t>CAPACITOR TRIFASICO, POTENCIA 2,5 KVAR, TENSAO 220 V, FORNECIDO COM CAPA</t>
  </si>
  <si>
    <t>PROTETORA, RESISTOR INTERNO A UNIDADE CAPACITIVA</t>
  </si>
  <si>
    <t>CAPACITOR TRIFASICO, POTENCIA 5 KVAR, TENSAO 220 V, FORNECIDO COM CAPA</t>
  </si>
  <si>
    <t>CARPETE DE NYLON EM MANTA PARA TRAFEGO COMERCIAL PESADO, E = 6 A 7 MM</t>
  </si>
  <si>
    <t>(INSTALADO)</t>
  </si>
  <si>
    <t>CARPETE DE NYLON EM MANTA PARA TRAFEGO COMERCIAL PESADO, E = 9 A 10 MM</t>
  </si>
  <si>
    <t>CARPETE DE NYLON EM PLACAS 50 X 50 CM PARA TRAFEGO COMERCIAL PESADO, E = 6,5</t>
  </si>
  <si>
    <t>MM (INSTALADO)</t>
  </si>
  <si>
    <t>CARPETE DE POLIESTER EM MANTA PARA TRAFEGO COMERCIAL PESADO, E = 4 A 5 MM</t>
  </si>
  <si>
    <t>CARPETE DE POLIPROPILENO EM MANTA PARA TRAFEGO COMERCIAL MEDIO, E = 5 A 6 MM</t>
  </si>
  <si>
    <t>CARPINTEIRO AUXILIAR</t>
  </si>
  <si>
    <t>CARPINTEIRO AUXILIAR (MENSALISTA)</t>
  </si>
  <si>
    <t>CARPINTEIRO DE ESQUADRIAS</t>
  </si>
  <si>
    <t>CARPINTEIRO DE ESQUADRIAS (MENSALISTA)</t>
  </si>
  <si>
    <t>CARPINTEIRO DE FORMAS (MENSALISTA)</t>
  </si>
  <si>
    <t>CARRINHO COM 2 PNEUS PARA TRANSPORTAR TUBO CONCRETO, ALTURA ATE 1,0 M E</t>
  </si>
  <si>
    <t>DIAMETRO ATE 1000MM, COM ESTRUTURA EM PERFIL OU TUBO METALICO</t>
  </si>
  <si>
    <t>CARROCERIA FIXA ABERTA DE MADEIRA PARA TRANSPORTE GERAL DE CARGA SECA</t>
  </si>
  <si>
    <t>DIMENSOES APROXIMADAS 2,25 X 4,10 X 0,50 M (INCLUI MONTAGEM, NAO INCLUI CAMINHAO)</t>
  </si>
  <si>
    <t>DIMENSOES APROXIMADAS 2,5 X 5,5 X 0,50 M (INCLUI MONTAGEM, NAO INCLUI CAMINHAO)</t>
  </si>
  <si>
    <t>DIMENSOES APROXIMADAS 2,5 X 6,00 X 0,50 M (INCLUI MONTAGEM, NAO INCLUI CAMINHAO)</t>
  </si>
  <si>
    <t>DIMENSOES APROXIMADAS 2,5 X 6,5 X 0,50 M (INCLUI MONTAGEM, NAO INCLUI CAMINHAO)</t>
  </si>
  <si>
    <t>DIMENSOES APROXIMADAS 2,5 X 7,00 X 0,50 M (INCLUI MONTAGEM, NAO INCLUI CAMINHAO)</t>
  </si>
  <si>
    <t>DIMENSOES APROXIMADAS 2,5 X 7,5 X 0,50 M (INCLUI MONTAGEM, NAO INCLUI CAMINHAO)</t>
  </si>
  <si>
    <t>CAVALETE DE APOIO CARGA 2 T</t>
  </si>
  <si>
    <t>CAVALETE PARA TALHA COM ESTRUTURA EM TUBO METALICO ALTURA MINIMA 3,2 M</t>
  </si>
  <si>
    <t>EQUIPADO COM RODAS DE BORRACHA PARA MOVIMENTACAO DE TUBOS DE CONCRETO NA</t>
  </si>
  <si>
    <t>CENTRAL DE PREMOLDADOS COM CAPACIDADE DE CARGA DE 3 TONELADAS</t>
  </si>
  <si>
    <t>CAVALO MECANICO TRACAO 4X2, PESO BRUTO TOTAL COMBINADO 49000 KG, CAPACIDADE</t>
  </si>
  <si>
    <t>MAXIMA DE TRACAO 66000 KG, POTENCIA 310 CV (INCLUI CABINE E CHASSI, NAO INCLUI</t>
  </si>
  <si>
    <t>SEMIRREBOQUE)</t>
  </si>
  <si>
    <t>CAVALO MECANICO TRACAO 4X2, PESO BRUTO TOTAL COMBINADO 56000 KG, CAPACIDADE</t>
  </si>
  <si>
    <t>MAXIMA DE TRACAO 80000 KG, POTENCIA 400 CV (INCLUI CABINE E CHASSI, NAO INCLUI</t>
  </si>
  <si>
    <t>CAVALO MECANICO TRACAO 4X2, PESO BRUTO TOTAL 16000 KG, CAPACIDADE MAXIMA DE</t>
  </si>
  <si>
    <t>TRACAO 36000 KG, DISTANCIA ENTRE EIXOS 3,56 M, POTENCIA 286 CV (INCLUI CABINE E</t>
  </si>
  <si>
    <t>CHASSI, NAO INCLUI SEMIRREBOQUE)</t>
  </si>
  <si>
    <t>TRACAO 45000 KG, DISTANCIA ENTRE EIXOS 3,56 M, POTENCIA 330 CV (INCLUI CABINE E</t>
  </si>
  <si>
    <t>TRACAO 48300 KG, POTENCIA 360 CV (INCLUI CABINE E CHASSI, NAO INCLUI</t>
  </si>
  <si>
    <t>TRACAO 80000 KG, POTENCIA 260 CV (INCLUI CABINE E CHASSI, NAO INCLUI</t>
  </si>
  <si>
    <t>CAVALO MECANICO TRACAO 6X2, PESO BRUTO TOTAL COMBINADO 56000 KG, CAPACIDADE</t>
  </si>
  <si>
    <t>MAXIMA DE TRACAO 66000 KG, POTENCIA 360CV (INCLUI CABINE E CHASSI, NAO INCLUI</t>
  </si>
  <si>
    <t>CAVOUQUEIRO OU OPERADOR DE PERFURATRIZ / ROMPEDOR</t>
  </si>
  <si>
    <t>CAVOUQUEIRO OU OPERADOR DE PERFURATRIZ / ROMPEDOR (MENSALISTA)</t>
  </si>
  <si>
    <t>CENTRALIZADOR DE BARRA DE ACO (CHUMBADOR TIPO CARAMBOLA), PARA ACO ATE 20 MM</t>
  </si>
  <si>
    <t>(COLETADO CAIXA)</t>
  </si>
  <si>
    <t>CERA LIQUIDA</t>
  </si>
  <si>
    <t>CHAPA ACO INOX AISI 304 NUMERO 4 (E = 6 MM), ACABAMENTO NUMERO 1 (LAMINADO A</t>
  </si>
  <si>
    <t>QUENTE, FOSCO)</t>
  </si>
  <si>
    <t>CHAPA ACO INOX AISI 304 NUMERO 9 (E = 4 MM), ACABAMENTO NUMERO 1 (LAMINADO A</t>
  </si>
  <si>
    <t>CHAPA CIMENTICIA LISA, PRENSADA, DE FIBROCIMENTO, E = 6 MM, DE 1,2 X 3,0 M (SEM</t>
  </si>
  <si>
    <t>AMIANTO)</t>
  </si>
  <si>
    <t>CHAPA CIMENTICIA, LISA, PRENSADA DE FIBROCIMENTO, E = 10 MM, DE 1,2 X 3,0 M (SEM</t>
  </si>
  <si>
    <t>CHAPA DE ACO GROSSA, ASTM A36, BITOLA 3/16, E =4,75 MM (37,29 KG/M2) (COLETADO</t>
  </si>
  <si>
    <t>CHAPA DE GESSO ACARTONADO, RESISTENTE A UMIDADE (RU), COR VERDE, E = 12,5 MM,</t>
  </si>
  <si>
    <t>1200 X 1800 MM (L X C)</t>
  </si>
  <si>
    <t>1200 X 2400 MM (L X C)</t>
  </si>
  <si>
    <t>CHAPA DE GESSO ACARTONADO, RESISTENTE AO FOGO (RF), COR ROSA, E = 12,5 MM, 1200</t>
  </si>
  <si>
    <t>X 1800 MM (L X C)</t>
  </si>
  <si>
    <t>X 2400 MM (L X C)</t>
  </si>
  <si>
    <t>CHAPA DE GESSO ACARTONADO, STANDARD (ST), COR BRANCA, E = 12,5 MM, 1200 X 1800</t>
  </si>
  <si>
    <t>MM (L X C)</t>
  </si>
  <si>
    <t>CHAPA DE GESSO ACARTONADO, STANDARD (ST), COR BRANCA, E = 12,5 MM, 1200 X 2400</t>
  </si>
  <si>
    <t>CHAPA DE MADEIRA COMPENSADA DE PINUS, VIROLA OU EQUIVALENTE, DE *2,2 X 1,6* M, E =</t>
  </si>
  <si>
    <t>10 MM</t>
  </si>
  <si>
    <t>12 MM</t>
  </si>
  <si>
    <t>25 MM</t>
  </si>
  <si>
    <t>6 MM</t>
  </si>
  <si>
    <t>8 MM</t>
  </si>
  <si>
    <t>CHAPA DE MADEIRA COMPENSADA NAVAL (COM COLA FENOLICA), E = 10 MM, DE *1,60 X 2,20*</t>
  </si>
  <si>
    <t>CHAPA DE MADEIRA COMPENSADA NAVAL (COM COLA FENOLICA), E = 12 MM, DE *1,60 X 2,20*</t>
  </si>
  <si>
    <t>CHAPA DE MADEIRA COMPENSADA NAVAL (COM COLA FENOLICA), E = 15 MM, DE *1,60 X 2,20*</t>
  </si>
  <si>
    <t>CHAPA DE MADEIRA COMPENSADA NAVAL (COM COLA FENOLICA), E = 18 MM, DE *1,60 X 2,20*</t>
  </si>
  <si>
    <t>CHAPA DE MADEIRA COMPENSADA NAVAL (COM COLA FENOLICA), E = 20 MM, DE *1,60 X 2,20*</t>
  </si>
  <si>
    <t>CHAPA DE MADEIRA COMPENSADA NAVAL (COM COLA FENOLICA), E = 25 MM, DE *1,60 X 2,20*</t>
  </si>
  <si>
    <t>CHAPA DE MADEIRA COMPENSADA NAVAL (COM COLA FENOLICA), E = 4 MM, DE *1,60 X 2,20*</t>
  </si>
  <si>
    <t>CHAPA DE MADEIRA COMPENSADA NAVAL (COM COLA FENOLICA), E = 6 MM, DE *1,60 X 2,20*</t>
  </si>
  <si>
    <t>CHAPA DE MADEIRA COMPENSADA PLASTIFICADA PARA FORMA DE CONCRETO, DE 2,20 x</t>
  </si>
  <si>
    <t>1,10 m, e = 14 MM</t>
  </si>
  <si>
    <t>1,10 M, E = 10 MM</t>
  </si>
  <si>
    <t>1,10 M, E = 18 MM</t>
  </si>
  <si>
    <t>1,10 M, E = 6 MM</t>
  </si>
  <si>
    <t>CHAPA DE MADEIRA COMPENSADA PLASTIFICADA PARA FORMA DE CONCRETO, DE 2,20 X</t>
  </si>
  <si>
    <t>1,10 M, E = 12 MM</t>
  </si>
  <si>
    <t>1,10 M, E = 20 MM</t>
  </si>
  <si>
    <t>CHAPA DE MADEIRA COMPENSADA RESINADA PARA FORMA DE CONCRETO, DE *2,2 X 1,1* M,</t>
  </si>
  <si>
    <t>E = 10 MM</t>
  </si>
  <si>
    <t>E = 12 MM</t>
  </si>
  <si>
    <t>E = 14 MM</t>
  </si>
  <si>
    <t>E = 17 MM</t>
  </si>
  <si>
    <t>E = 20 MM</t>
  </si>
  <si>
    <t>E = 6 MM</t>
  </si>
  <si>
    <t>CHAPA PARA EMENDA DE VIGA, EM ACO GROSSO, QUALIDADE ESTRUTURAL, BITOLA 3/16 ,</t>
  </si>
  <si>
    <t>E=4,75 MM, 4 FUROS, LARGURA 45 MM, COMPRIMENTO 500 MM  (COLETADO CAIXA)</t>
  </si>
  <si>
    <t>CHAPA RIGIDA DE FIBRAS DE MADEIRA PRENSADA A QUENTE, LISA, DE *1,22 X 2,44* M,  E =</t>
  </si>
  <si>
    <t>2,5 MM</t>
  </si>
  <si>
    <t>CHAVE COMUTADORA REFORCADA TIPO FACA C/ BASE DE MARMORE 2 X 30A/250V (2</t>
  </si>
  <si>
    <t>POLOS)</t>
  </si>
  <si>
    <t>CHAVE COMUTADORA REFORCADA TIPO FACA C/ BASE DE MARMORE 2 X 60A/250V (2</t>
  </si>
  <si>
    <t>CHAVE COMUTADORA REFORCADA TIPO FACA C/ BASE DE MARMORE 3 X 30A/250V (3</t>
  </si>
  <si>
    <t>CHAVE DUPLA PARA CONEXOES TIPO STORZ, ENGATE RAPIDO 1 1/2" X 2 1/2", EM LATAO,</t>
  </si>
  <si>
    <t>PARA INSTALACAO PREDIAL COMBATE A INCENDIO</t>
  </si>
  <si>
    <t>CHAVE FACA TRIPOLAR BLINDADA 100A/250V, TIPO F-323 SPF DA MAR-GIRIUS CONTINENTAL</t>
  </si>
  <si>
    <t>OU EQUIV</t>
  </si>
  <si>
    <t>CHAVE FACA TRIPOLAR BLINDADA 150A/500V, C/BASE P/FUSIVEIS NH DE 125A, TIPO F-824 DA</t>
  </si>
  <si>
    <t>MAR-GIRIUS CONTINENTAL OU EQUIV</t>
  </si>
  <si>
    <t>CHAVE FACA TRIPOLAR BLINDADA 60A/250V, TIPO F-322 SPF DA MAR-GIRIUS CONTINENTAL</t>
  </si>
  <si>
    <t>CHAVE INGLESA/CHAVE AJUSTAVEL 15 "</t>
  </si>
  <si>
    <t>CHAVE MAGNETICA 2 X 30A P/ COMANDO ILUMINACAO PUBLICA, ACIONADA POR RELE</t>
  </si>
  <si>
    <t>FOTOELETRICO NA 220V/60HZ, TIPO LUX CONTROL MODELO CIP-I/70 OU EQUIV</t>
  </si>
  <si>
    <t>CHAVE PARTIDA DIRETA P/MOTOR TRIFASICO 7,50CV/380V, C/FUSIVEIS DIAZED E BOTAO</t>
  </si>
  <si>
    <t>LIGA-DESLIGA TIPO GPS SIEMENS OU EQUIV</t>
  </si>
  <si>
    <t>CHAVE SECCIONADORA FUSIVEL TRIPOLAR, MANOBRA C/ CARGA, 160A/500V P/ FUSIVEIS NH</t>
  </si>
  <si>
    <t>TAMANHO 00 CORRENTE NOMINAL ATE 160A, TIPO 3 NP 4080 DA SIEMENS OU EQUIV</t>
  </si>
  <si>
    <t>CHAVE SECCIONADORA FUSIVEL TRIPOLAR, MANOBRA C/ CARGA, 250A/500V P/ FUSIVEIS NH</t>
  </si>
  <si>
    <t>TAMANHO 1 CORRENTE NOMINAL ATE 250A, TIPO 3 NN 2200 DA SIEMENS OU EQUIV</t>
  </si>
  <si>
    <t>CHAVE SECCIONADORA TRIPOLAR C/ PORTA FUSIVEIS NH, MANOBRA C/ CARGA, 125A/500V,</t>
  </si>
  <si>
    <t>TIPO S37 SIEMENS OU EQUIV</t>
  </si>
  <si>
    <t>CHAVE SECCIONADORA TRIPOLAR C/ PORTA FUSIVEIS NH, MANOBRA C/ CARGA, 300A/500V,</t>
  </si>
  <si>
    <t>CHAVE SECCIONADORA TRIPOLAR C/ PORTA FUSIVEIS NH, MANOBRA C/ CARGA, 400A/500V,</t>
  </si>
  <si>
    <t>CHAVE SECCIONADORA TRIPOLAR P/ MEDIA TENSAO 400A/15KV, C/ COMANDO MANUAL</t>
  </si>
  <si>
    <t>SIMULTANEO NAS 3 FASES ATRAVES DE PUNHO</t>
  </si>
  <si>
    <t>SIMULTANEO NAS 3 FASES ATRAVES DE VARA DE MANOBRA, TIPO 3 DC 0015-2W SIEMENS</t>
  </si>
  <si>
    <t>CHAVE SECCIONADORA TRIPOLAR 250A, 600V C/ FUSIVEIS NH 200A EM CAIXA BLINDADA EM</t>
  </si>
  <si>
    <t>CHAVE SECCIONADORA TRIPOLAR 400A, 600V C/ FUSIVEIS NH 400A EM CAIXA BLINDADA EM</t>
  </si>
  <si>
    <t>CHAVE SECCIONADORA TRIPOLAR 600A, 600V C/ FUSIVEIS NH 600A EM CAIXA BLINDADO EM</t>
  </si>
  <si>
    <t>CHAVE SECCIONADORA UNIPOLAR, ABERTURA EM CARGA C/ VARA, 15KV, 400A USO</t>
  </si>
  <si>
    <t>INTERNO</t>
  </si>
  <si>
    <t>CHUMBADOR DE ACO, 1" X 600 MM, PARA POSTES DE ACO COM BASE, INCLUSO PORCA E</t>
  </si>
  <si>
    <t>ARRUELA</t>
  </si>
  <si>
    <t>CHUVEIRO COMUM EM PLASTICO BRANCO, COM CANO, 3 TEMPERATURAS, 5500 W (110/220</t>
  </si>
  <si>
    <t>V)</t>
  </si>
  <si>
    <t>CINTA CIRCULAR EM ACO GALVANIZADO DE 150 MM DE DIAMETRO PARA FIXACAO DE CAIXA</t>
  </si>
  <si>
    <t>MEDICAO</t>
  </si>
  <si>
    <t>CINTA CIRCULAR EM ACO GALVANIZADO DE 210 MM DE DIAMETRO PARA INSTALACAO DE</t>
  </si>
  <si>
    <t>TRANSFORMADOR EM POSTE DE CONCRETO</t>
  </si>
  <si>
    <t>CINTURAO DE SEGURANCA TIPO PARAQUEDISTA, FIVELA EM ACO, AJUSTE NO</t>
  </si>
  <si>
    <t>SUSPENSARIO, CINTURA E PERNAS</t>
  </si>
  <si>
    <t>COLAR DE TOMADA EM POLIPROPILENO, PP, COM PARAFUSOS, PARA PEAD, 63 X 1/2" -</t>
  </si>
  <si>
    <t>LIGACAO PREDIAL DE AGUA</t>
  </si>
  <si>
    <t>COLAR DE TOMADA EM POLIPROPILENO, PP, COM PARAFUSOS, PARA PEAD, 63 X 3/4" -</t>
  </si>
  <si>
    <t>COLAR TOMADA PVC, COM TRAVAS, SAIDA COM ROSCA, DE 110 MM X 1/2", PARA LIGACAO</t>
  </si>
  <si>
    <t>PREDIAL DE AGUA</t>
  </si>
  <si>
    <t>COLAR TOMADA PVC, COM TRAVAS, SAIDA COM ROSCA, DE 110 MM X 3/4", PARA LIGACAO</t>
  </si>
  <si>
    <t>COLAR TOMADA PVC, COM TRAVAS, SAIDA COM ROSCA, DE 32 MM X 1/2", PARA LIGACAO</t>
  </si>
  <si>
    <t>COLAR TOMADA PVC, COM TRAVAS, SAIDA COM ROSCA, DE 32 MM X 3/4", PARA LIGACAO</t>
  </si>
  <si>
    <t>COLAR TOMADA PVC, COM TRAVAS, SAIDA COM ROSCA, DE 40 MM X 1/2", PARA LIGACAO</t>
  </si>
  <si>
    <t>COLAR TOMADA PVC, COM TRAVAS, SAIDA COM ROSCA, DE 40 MM X 3/4", PARA LIGACAO</t>
  </si>
  <si>
    <t>COLAR TOMADA PVC, COM TRAVAS, SAIDA COM ROSCA, DE 50 MM X 1/2", PARA LIGACAO</t>
  </si>
  <si>
    <t>COLAR TOMADA PVC, COM TRAVAS, SAIDA COM ROSCA, DE 50 MM X 3/4", PARA LIGACAO</t>
  </si>
  <si>
    <t>COLAR TOMADA PVC, COM TRAVAS, SAIDA COM ROSCA, DE 60 MM X 1/2", PARA LIGACAO</t>
  </si>
  <si>
    <t>COLAR TOMADA PVC, COM TRAVAS, SAIDA COM ROSCA, DE 60 MM X 3/4", PARA LIGACAO</t>
  </si>
  <si>
    <t>COLAR TOMADA PVC, COM TRAVAS, SAIDA COM ROSCA, DE 75 MM X 1/2", PARA LIGACAO</t>
  </si>
  <si>
    <t>COLAR TOMADA PVC, COM TRAVAS, SAIDA COM ROSCA, DE 75 MM X 3/4", PARA LIGACAO</t>
  </si>
  <si>
    <t>COLAR TOMADA PVC, COM TRAVAS, SAIDA COM ROSCA, DE 85 MM X 1/2", PARA LIGACAO</t>
  </si>
  <si>
    <t>COLAR TOMADA PVC, COM TRAVAS, SAIDA COM ROSCA, DE 85 MM X 3/4", PARA LIGACAO</t>
  </si>
  <si>
    <t>COLAR TOMADA PVC, COM TRAVAS, SAIDA ROSCAVEL COM BUCHA DE LATAO, DE 110 MM X</t>
  </si>
  <si>
    <t>1/2", PARA LIGACAO PREDIAL DE AGUA</t>
  </si>
  <si>
    <t>3/4", PARA LIGACAO PREDIAL DE AGUA</t>
  </si>
  <si>
    <t>COLAR TOMADA PVC, COM TRAVAS, SAIDA ROSCAVEL COM BUCHA DE LATAO, DE 60 MM X</t>
  </si>
  <si>
    <t>COLAR TOMADA PVC, COM TRAVAS, SAIDA ROSCAVEL COM BUCHA DE LATAO, DE 75 MM X</t>
  </si>
  <si>
    <t>COLAR TOMADA PVC, COM TRAVAS, SAIDA ROSCAVEL COM BUCHA DE LATAO, DE 85 MM X</t>
  </si>
  <si>
    <t>COMPACTADOR DE SOLO, TIPO PLACA VIBRATORIA REVERSIVEL, COM MOTOR A GASOLINA</t>
  </si>
  <si>
    <t>DE 4 TEMPOS, PESO ENTRE 125 E 150 KG, FORCA CENTRIFUGA ENTRE 2500 E 2800 KGF,</t>
  </si>
  <si>
    <t>LARGURA DE TRABALHO ENTRE 400 E 450 MM, FREQUENCIA DE VI</t>
  </si>
  <si>
    <t>COMPACTADOR DE SOLOS COM PLACA VIBRATORIA, DE 135 A 156 KG, COM MOTOR A DIESEL</t>
  </si>
  <si>
    <t>OU GASOLINA DE 4 A 6 HP, NAO REVERSIVEL (LOCACAO)</t>
  </si>
  <si>
    <t>COMPACTADOR DE SOLOS DE PERCURSAO (SOQUETE) COM MOTOR A GASOLINA 4 TEMPOS</t>
  </si>
  <si>
    <t>DE 3 HP (3 CV)</t>
  </si>
  <si>
    <t>DE 4 HP (4 CV)</t>
  </si>
  <si>
    <t>COMPACTADOR SOLOS C/ PLACA VIBRATÓRIA MOTOR DIESEL/GASOLINA * 5HP * NÃO</t>
  </si>
  <si>
    <t>REVERSÍVEL TIPO CLARIDOM CS-15 OU EQUIV</t>
  </si>
  <si>
    <t>COMPACTADOR SOLOS C/ PLACA VIBRATÓRIA MOTOR DIESEL/GASOLINA 7 A 10HP 400KG</t>
  </si>
  <si>
    <t>NÃO REVERSÍVEL TIPO DYNAPAC CM-20 OU EQUIV</t>
  </si>
  <si>
    <t>COMPACTADOR SOLOS COM PLACA VIBRATORIA MOTOR DIESEL/GASOLINA MENOR OU</t>
  </si>
  <si>
    <t>IGUAL A 10CV NAO REVERSIVEL TIPO CLARIDOM CS- 30 OU EQUIVALENTE</t>
  </si>
  <si>
    <t>COMPACTADOR SOLOS TIPO SAPO C/ MOTOR DIESEL/GASOLINA *3HP* NÃO REVERSÍVEL</t>
  </si>
  <si>
    <t>PADRAO DYNAPAL LC -7 I R OU EQUIV</t>
  </si>
  <si>
    <t>COMPRESSOR DE AR ESTACIONARIO, VAZAO 620 PCM, PRESSAO EFETIVA DE TRABALHO 109</t>
  </si>
  <si>
    <t>PSI, MOTOR ELETRICO, POTENCIA 127 CV</t>
  </si>
  <si>
    <t>COMPRESSOR DE AR REBOCAVEL VAZAO 400 PCM, PRESSAO EFETIVA DE TRABALHO 102</t>
  </si>
  <si>
    <t>PSI, MOTOR DIESEL, POTENCIA 110 CV</t>
  </si>
  <si>
    <t>COMPRESSOR DE AR REBOCAVEL VAZAO 748 PCM, PRESSAO EFETIVA DE TRABALHO 102</t>
  </si>
  <si>
    <t>PSI, MOTOR DIESEL, POTENCIA 210 CV</t>
  </si>
  <si>
    <t>COMPRESSOR DE AR REBOCAVEL VAZAO 860 PCM, PRESSAO EFETIVA DE TRABALHO 102</t>
  </si>
  <si>
    <t>PSI, MOTOR DIESEL, POTENCIA 250 CV</t>
  </si>
  <si>
    <t>COMPRESSOR DE AR REBOCAVEL, VAZAO *89* PCM, PRESSAO EFETIVA DE TRABALHO *102*</t>
  </si>
  <si>
    <t>PSI, MOTOR DIESEL, POTENCIA *20* CV</t>
  </si>
  <si>
    <t>COMPRESSOR DE AR REBOCAVEL, VAZAO 152 PCM, PRESSAO EFETIVA DE TRABALHO 102</t>
  </si>
  <si>
    <t>PSI, MOTOR DIESEL, POTENCIA 31,5 KW</t>
  </si>
  <si>
    <t>COMPRESSOR DE AR REBOCAVEL, VAZAO 189 PCM, PRESSAO EFETIVA DE TRABALHO 102</t>
  </si>
  <si>
    <t>PSI, MOTOR DIESEL, POTENCIA 63 CV</t>
  </si>
  <si>
    <t>COMPRESSOR DE AR REBOCAVEL, VAZAO 250 PCM, PRESSAO EFETIVA DE TRABALHO 102</t>
  </si>
  <si>
    <t>PSI, MOTOR DIESEL, POTENCIA 81 CV</t>
  </si>
  <si>
    <t>CONCERTINA CLIPADA (DUPLA) EM ACO GALVANIZADO DE ALTA RESISTENCIA, COM ESPIRAL</t>
  </si>
  <si>
    <t>DE 300 MM, D = 2,76 MM</t>
  </si>
  <si>
    <t>CONCERTINA SIMPLES EM ACO GALVANIZADO DE ALTA RESISTENCIA, COM ESPIRAL DE 300</t>
  </si>
  <si>
    <t>MM, D = 2,76 MM</t>
  </si>
  <si>
    <t>CONCRETO AUTOADENSAVEL (CAA) CLASSE DE RESISTENCIA C15, ESPALHAMENTO SF2,</t>
  </si>
  <si>
    <t>INCLUI SERVICO DE BOMBEAMENTO (NBR 15823)</t>
  </si>
  <si>
    <t>CONCRETO AUTOADENSAVEL (CAA) CLASSE DE RESISTENCIA C20, ESPALHAMENTO SF2,</t>
  </si>
  <si>
    <t>EXCLUI SERVICO DE BOMBEAMENTO (NBR 15823)</t>
  </si>
  <si>
    <t>CONCRETO AUTOADENSAVEL (CAA) CLASSE DE RESISTENCIA C25, ESPALHAMENTO SF2,</t>
  </si>
  <si>
    <t>CONCRETO AUTOADENSAVEL (CAA) CLASSE DE RESISTENCIA C30, ESPALHAMENTO SF2,</t>
  </si>
  <si>
    <t>CONCRETO BETUMINOSO USINADO A QUENTE (CBUQ) PARA PAVIMENTACAO ASFALTICA,</t>
  </si>
  <si>
    <t>PADRAO DNIT, FAIXA C, COM CAP 30/45 - AQUISICAO POSTO USINA</t>
  </si>
  <si>
    <t>PADRAO DNIT, FAIXA C, COM CAP 30/45 - DMT = 10 KM</t>
  </si>
  <si>
    <t>PADRAO DNIT, FAIXA C, COM CAP 50/70 - AQUISICAO POSTO USINA</t>
  </si>
  <si>
    <t>PADRAO DNIT, FAIXA C, COM CAP 50/70 - DMT = 10 KM</t>
  </si>
  <si>
    <t>CONCRETO USINADO BOMBEAVEL, CLASSE DE RESISTENCIA C20, COM BRITA 0 E 1, SLUMP =</t>
  </si>
  <si>
    <t>100 +/- 20 MM, EXCLUI SERVICO DE BOMBEAMENTO (NBR 8953)</t>
  </si>
  <si>
    <t>100 +/- 20 MM, INCLUI SERVICO DE BOMBEAMENTO (NBR 8953)</t>
  </si>
  <si>
    <t>130 +/- 20 MM, EXCLUI SERVICO DE BOMBEAMENTO (NBR 8953)</t>
  </si>
  <si>
    <t>190 +/- 20 MM, EXCLUI SERVICO DE BOMBEAMENTO (NBR 8953)</t>
  </si>
  <si>
    <t>190 +/- 20 MM, INCLUI SERVICO DE BOMBEAMENTO (NBR 8953)</t>
  </si>
  <si>
    <t>CONCRETO USINADO BOMBEAVEL, CLASSE DE RESISTENCIA C20, COM BRITA 0, SLUMP = 220</t>
  </si>
  <si>
    <t>+/- 20 MM, INCLUI SERVICO DE BOMBEAMENTO (NBR 8953)</t>
  </si>
  <si>
    <t>CONCRETO USINADO BOMBEAVEL, CLASSE DE RESISTENCIA C30, COM BRITA 0 E 1, SLUMP =</t>
  </si>
  <si>
    <t>CONCRETO USINADO BOMBEAVEL, CLASSE DE RESISTENCIA C35, COM BRITA 0 E 1, SLUMP =</t>
  </si>
  <si>
    <t>CONCRETO USINADO BOMBEAVEL, CLASSE DE RESISTENCIA C40, COM BRITA 0 E 1, SLUMP =</t>
  </si>
  <si>
    <t>CONCRETO USINADO BOMBEAVEL, CLASSE DE RESISTENCIA C45, COM BRITA 0 E 1, SLUMP =</t>
  </si>
  <si>
    <t>CONCRETO USINADO BOMBEAVEL, CLASSE DE RESISTENCIA C50, COM BRITA 0 E 1, SLUMP =</t>
  </si>
  <si>
    <t>CONCRETO USINADO BOMBEAVEL, CLASSE DE RESISTENCIA C60, COM BRITA 0 E 1, SLUMP =</t>
  </si>
  <si>
    <t>CONCRETO USINADO BOMBEAVEL, CLASSE DE RESISTENCIA C80, COM BRITA 0 E 1, SLUMP =</t>
  </si>
  <si>
    <t>CONCRETO USINADO CONVENCIONAL (NAO BOMBEAVEL) CLASSE DE RESISTENCIA C10,</t>
  </si>
  <si>
    <t>COM BRITA 1 E 2, SLUMP = 80 MM +/- 10 MM (NBR 8953)</t>
  </si>
  <si>
    <t>CONCRETO USINADO CONVENCIONAL (NAO BOMBEAVEL) CLASSE DE RESISTENCIA C15,</t>
  </si>
  <si>
    <t>CONDULETE DE ALUMINIO TIPO B, PARA ELETRODUTO ROSCAVEL DE 1/2", COM TAMPA</t>
  </si>
  <si>
    <t>CEGA</t>
  </si>
  <si>
    <t>CONDULETE DE ALUMINIO TIPO B, PARA ELETRODUTO ROSCAVEL DE 3/4", COM TAMPA</t>
  </si>
  <si>
    <t>CONDULETE DE ALUMINIO TIPO C, PARA ELETRODUTO ROSCAVEL DE 1/2", COM TAMPA</t>
  </si>
  <si>
    <t>CONDULETE DE ALUMINIO TIPO C, PARA ELETRODUTO ROSCAVEL DE 3/4", COM TAMPA</t>
  </si>
  <si>
    <t>CONDULETE DE ALUMINIO TIPO E, PARA ELETRODUTO ROSCAVEL DE 1  1/4", COM TAMPA</t>
  </si>
  <si>
    <t>CONDULETE DE ALUMINIO TIPO E, PARA ELETRODUTO ROSCAVEL DE 1 1/2", COM TAMPA</t>
  </si>
  <si>
    <t>CONDULETE DE ALUMINIO TIPO E, PARA ELETRODUTO ROSCAVEL DE 1/2", COM TAMPA</t>
  </si>
  <si>
    <t>CONDULETE DE ALUMINIO TIPO E, PARA ELETRODUTO ROSCAVEL DE 3/4", COM TAMPA</t>
  </si>
  <si>
    <t>CONDULETE DE ALUMINIO TIPO LR, PARA ELETRODUTO ROSCAVEL DE 1 1/2", COM TAMPA</t>
  </si>
  <si>
    <t>CONDULETE DE ALUMINIO TIPO LR, PARA ELETRODUTO ROSCAVEL DE 1 1/4", COM TAMPA</t>
  </si>
  <si>
    <t>CONDULETE DE ALUMINIO TIPO LR, PARA ELETRODUTO ROSCAVEL DE 1/2", COM TAMPA</t>
  </si>
  <si>
    <t>CONDULETE DE ALUMINIO TIPO LR, PARA ELETRODUTO ROSCAVEL DE 3/4", COM TAMPA</t>
  </si>
  <si>
    <t>CONDULETE DE ALUMINIO TIPO T, PARA ELETRODUTO ROSCAVEL DE 1 1/2", COM TAMPA</t>
  </si>
  <si>
    <t>CONDULETE DE ALUMINIO TIPO T, PARA ELETRODUTO ROSCAVEL DE 1 1/4", COM TAMPA</t>
  </si>
  <si>
    <t>CONDULETE DE ALUMINIO TIPO X, PARA ELETRODUTO ROSCAVEL DE 1 1/2", COM TAMPA</t>
  </si>
  <si>
    <t>CONDULETE DE ALUMINIO TIPO X, PARA ELETRODUTO ROSCAVEL DE 1 1/4", COM TAMPA</t>
  </si>
  <si>
    <t>CONDULETE DE ALUMINIO TIPO X, PARA ELETRODUTO ROSCAVEL DE 1/2", COM TAMPA</t>
  </si>
  <si>
    <t>CONDULETE DE ALUMINIO TIPO X, PARA ELETRODUTO ROSCAVEL DE 3/4", COM TAMPA</t>
  </si>
  <si>
    <t>CONDUTOR PLUVIAL, PVC, CIRCULAR, DIAMETRO ENTRE 80 E 100 MM, PARA DRENAGEM</t>
  </si>
  <si>
    <t>ELETRODUTO METALICO FLEXIVEL EM QUADROS</t>
  </si>
  <si>
    <t>CONECTOR CURVO 90 GRAUS DE ALUMINIO, BITOLA 1 1/4", PARA ADAPTAR ENTRADA DE</t>
  </si>
  <si>
    <t>CONECTOR CURVO 90 GRAUS DE ALUMINIO, BITOLA 1/2", PARA ADAPTAR ENTRADA DE</t>
  </si>
  <si>
    <t>CONECTOR CURVO 90 GRAUS DE ALUMINIO, BITOLA 1", PARA ADAPTAR ENTRADA DE</t>
  </si>
  <si>
    <t>CONECTOR CURVO 90 GRAUS DE ALUMINIO, BITOLA 2 1/2", PARA ADAPTAR ENTRADA DE</t>
  </si>
  <si>
    <t>CONECTOR CURVO 90 GRAUS DE ALUMINIO, BITOLA 2", PARA ADAPTAR ENTRADA DE</t>
  </si>
  <si>
    <t>CONECTOR CURVO 90 GRAUS DE ALUMINIO, BITOLA 3/4", PARA ADAPTAR ENTRADA DE</t>
  </si>
  <si>
    <t>CONECTOR CURVO 90 GRAUS DE ALUMINIO, BITOLA 3", PARA ADAPTAR ENTRADA DE</t>
  </si>
  <si>
    <t>CONECTOR CURVO 90 GRAUS DE ALUMINIO, BITOLA 4", PARA ADAPTAR ENTRADA DE</t>
  </si>
  <si>
    <t>CONECTOR DE ALUMINIO TIPO PRENSA CABO, BITOLA 1 1/2", PARA CABOS DE DIAMETRO DE</t>
  </si>
  <si>
    <t>37 A 40 MM</t>
  </si>
  <si>
    <t>CONECTOR DE ALUMINIO TIPO PRENSA CABO, BITOLA 1 1/4", PARA CABOS DE DIAMETRO DE</t>
  </si>
  <si>
    <t>31 A 34 MM</t>
  </si>
  <si>
    <t>CONECTOR DE ALUMINIO TIPO PRENSA CABO, BITOLA 1/2", PARA CABOS DE DIAMETRO DE</t>
  </si>
  <si>
    <t>12,5 A 15 MM</t>
  </si>
  <si>
    <t>CONECTOR DE ALUMINIO TIPO PRENSA CABO, BITOLA 1", PARA CABOS DE DIAMETRO DE</t>
  </si>
  <si>
    <t>22,5 A 25 MM</t>
  </si>
  <si>
    <t>CONECTOR DE ALUMINIO TIPO PRENSA CABO, BITOLA 2", PARA CABOS DE DIAMETRO DE</t>
  </si>
  <si>
    <t>47,5 A 50 MM</t>
  </si>
  <si>
    <t>CONECTOR DE ALUMINIO TIPO PRENSA CABO, BITOLA 3/4", PARA CABOS DE DIAMETRO DE</t>
  </si>
  <si>
    <t>17,5 A 20 MM</t>
  </si>
  <si>
    <t>CONECTOR DE ALUMINIO TIPO PRENSA CABO, BITOLA 3/8", PARA CABOS DE DIAMETRO DE 9</t>
  </si>
  <si>
    <t>A 10 MM</t>
  </si>
  <si>
    <t>CONECTOR METALICO TIPO PARAFUSO FENDIDO (SPLIT BOLT), COM SEPARADOR DE CABOS</t>
  </si>
  <si>
    <t>BIMETALICOS, PARA CABOS ATE 25 MM2</t>
  </si>
  <si>
    <t>BIMETALICOS, PARA CABOS ATE 50 MM2</t>
  </si>
  <si>
    <t>BIMETALICOS, PARA CABOS ATE 70 MM2</t>
  </si>
  <si>
    <t>CONECTOR RETO DE ALUMINIO PARA ELETRODUTO DE 1 1/2", PARA ADAPTAR ENTRADA DE</t>
  </si>
  <si>
    <t>CONECTOR RETO DE ALUMINIO PARA ELETRODUTO DE 1 1/4", PARA ADAPTAR ENTRADA DE</t>
  </si>
  <si>
    <t>CONECTOR RETO DE ALUMINIO PARA ELETRODUTO DE 1/2", PARA ADAPTAR ENTRADA DE</t>
  </si>
  <si>
    <t>CONECTOR RETO DE ALUMINIO PARA ELETRODUTO DE 1", PARA ADAPTAR ENTRADA DE</t>
  </si>
  <si>
    <t>CONECTOR RETO DE ALUMINIO PARA ELETRODUTO DE 2 1/2", PARA ADAPTAR ENTRADA DE</t>
  </si>
  <si>
    <t>CONECTOR RETO DE ALUMINIO PARA ELETRODUTO DE 2", PARA ADAPTAR ENTRADA DE</t>
  </si>
  <si>
    <t>CONECTOR RETO DE ALUMINIO PARA ELETRODUTO DE 3/4", PARA ADAPTAR ENTRADA DE</t>
  </si>
  <si>
    <t>CONECTOR RETO DE ALUMINIO PARA ELETRODUTO DE 3", PARA ADAPTAR ENTRADA DE</t>
  </si>
  <si>
    <t>CONECTOR RETO DE ALUMINIO PARA ELETRODUTO DE 4", PARA ADAPTAR ENTRADA DE</t>
  </si>
  <si>
    <t>CONJUNTO ARRUELAS DE VEDACAO 5/16" PARA TELHA FIBROCIMENTO (UMA ARRUELA</t>
  </si>
  <si>
    <t>METALICA E UMA ARRUELA PVC - CONICAS)</t>
  </si>
  <si>
    <t>CONJUNTO CONDULETE PVC TIPO "C" C/ 1 INTERRUPTOR SIMPLES CONJUGADO  C/ 1</t>
  </si>
  <si>
    <t>TOMADA + TAMPA"</t>
  </si>
  <si>
    <t>CONJUNTO DE FECHADURA DE SOBREPOR EM FERRO PINTADO, SEM MACANETA, COM</t>
  </si>
  <si>
    <t>CHAVE GRANDE (SEM CILINDRO) - TIPO CAIXAO - COMPLETA</t>
  </si>
  <si>
    <t>CONJUNTO DE LIGACAO (TUBO + CANOPLA) PVC RIGIDO C/ TUBO 1.1/2" X 20CM P/ BACIA</t>
  </si>
  <si>
    <t>SANITARIA"</t>
  </si>
  <si>
    <t>CONJUNTO DE LIGACAO PARA BACIA SANITARIA AJUSTAVEL, EM PLASTICO BRANCO, COM</t>
  </si>
  <si>
    <t>TUBO, CANOPLA E ESPUDE</t>
  </si>
  <si>
    <t>CONJUNTO DE LIGACAO PARA BACIA SANITARIA EM PLASTICO BRANCO COM TUBO,</t>
  </si>
  <si>
    <t>CANOPLA E ANEL DE EXPANSAO (TUBO 1.1/2 '' X 20 CM)</t>
  </si>
  <si>
    <t>CONJUNTO EMBUTIR 1 INTERRUPTOR PARALELO 1 TOMADA 2P UNIVERSAL 10A/250V S/</t>
  </si>
  <si>
    <t>PLACA, TP SILENTOQUE PIAL OU EQUIV</t>
  </si>
  <si>
    <t>CONJUNTO EMBUTIR 2 INTERRUPTORES PARALELOS 1 TOMADA 2P UNIVERSAL 10A/250V, S/</t>
  </si>
  <si>
    <t>CONJUNTO EMBUTIR 2 INTERRUPTORES SIMPLES 1 INTERRUPTOR PARALELO 10A/250V C/</t>
  </si>
  <si>
    <t>PLACA TP SILENTOQUE PIAL OU EQUIV</t>
  </si>
  <si>
    <t>CONJUNTO EMBUTIR 3 INTERRUPTORES PARALELOS 10A/250V C/ PLACA TP SILENTOQUE</t>
  </si>
  <si>
    <t>PIAL OU EQUIV</t>
  </si>
  <si>
    <t>CONJUNTO MONTADO ESTOPIM COM ESPOLETA COMUM NUMERO 8, COM CABECA</t>
  </si>
  <si>
    <t>ACENDEDORA, 1,5 M</t>
  </si>
  <si>
    <t>CONJUNTO PARA FUTSAL COM TRAVES OFICIAIS DE 3,00 X 2,00 M EM TUBO DE ACO</t>
  </si>
  <si>
    <t>GALVANIZADO 3" COM REQUADRO EM TUBO DE 1", PINTURA EM PRIMER COM TINTA</t>
  </si>
  <si>
    <t>ESMALTE SINTETICO E REDES DE POLIETILENO FIO 4 MM</t>
  </si>
  <si>
    <t>CONJUNTO PARA QUADRA DE  VOLEI COM POSTES EM TUBO DE ACO GALVANIZADO 3", H =</t>
  </si>
  <si>
    <t>*255* CM, PINTURA EM TINTA ESMALTE SINTETICO, REDE DE NYLON COM 2 MM, MALHA 10 X</t>
  </si>
  <si>
    <t>10 CM E ANTENAS OFICIAIS EM FIBRA DE VIDRO</t>
  </si>
  <si>
    <t>CONJUNTO PARA REBAIXAMENTO DE LENÇOL FREÁTICO: BOMBA ELÉTRICA A VÁCUO COM 8</t>
  </si>
  <si>
    <t>PONTEIRAS (LOCAÇÃO)</t>
  </si>
  <si>
    <t>CONTAINER DE *2,40* X *6,00* M, PADRAO SIMPLES, SEM DIVISORIAS, PARA USO EM</t>
  </si>
  <si>
    <t>CANTEIRO DE OBRAS</t>
  </si>
  <si>
    <t>CONTAINER 2,30  X  6,00 M, ALT. 2,50 M, COM 1 SANITARIO, PARA ESCRITORIO, COMPLETO,</t>
  </si>
  <si>
    <t>SEM DIVISORIAS INTERNAS (LOCACAO)</t>
  </si>
  <si>
    <t>CONTAINER 2,30  X  6,00 M, ALT. 2,50 M, PARA ESCRITORIO, SEM DIVISORIAS INTERNAS E</t>
  </si>
  <si>
    <t>SEM SANITARIO (LOCACAO)</t>
  </si>
  <si>
    <t>CONTAINER 2,30 X 4,30 M, ALT. 2,50 M, P/ SANITARIO, C/ 5 BACIAS, 1 LAVATORIO E 4</t>
  </si>
  <si>
    <t>MICTORIOS (LOCACAO)</t>
  </si>
  <si>
    <t>CONTAINER 2,30 X 4,30 M, ALT. 2,50 M, PARA SANITARIO, COM 3 BACIAS, 4 CHUVEIROS, 1</t>
  </si>
  <si>
    <t>LAVATORIO E 1 MICTORIO (LOCACAO)</t>
  </si>
  <si>
    <t>CONTAINER 2,30 X 6,00 M, ALT. 2,50 M,  PARA SANITARIO,  COM 4 BACIAS, 8 CHUVEIROS,1</t>
  </si>
  <si>
    <t>CONTATOR TRIPOLAR, CORRENTE DE *110* A, TENSAO NOMINAL DE *500* V, CATEGORIA AC-</t>
  </si>
  <si>
    <t>2 E AC-3</t>
  </si>
  <si>
    <t>CONTATOR TRIPOLAR, CORRENTE DE *185* A, TENSAO NOMINAL DE *500* V, CATEGORIA AC-</t>
  </si>
  <si>
    <t>CONTATOR TRIPOLAR, CORRENTE DE *22* A, TENSAO NOMINAL DE *500* V, CATEGORIA AC-2</t>
  </si>
  <si>
    <t>E AC-3</t>
  </si>
  <si>
    <t>CONTATOR TRIPOLAR, CORRENTE DE *265* A, TENSAO NOMINAL DE *500* V, CATEGORIA AC-</t>
  </si>
  <si>
    <t>CONTATOR TRIPOLAR, CORRENTE DE *38* A, TENSAO NOMINAL DE *500* V, CATEGORIA AC-2</t>
  </si>
  <si>
    <t>CONTATOR TRIPOLAR, CORRENTE DE *500* A, TENSAO NOMINAL DE *500* V, CATEGORIA AC-</t>
  </si>
  <si>
    <t>CONTATOR TRIPOLAR, CORRENTE DE *65* A, TENSAO NOMINAL DE *500* V, CATEGORIA AC-2</t>
  </si>
  <si>
    <t>CONTATOR TRIPOLAR, CORRENTE DE 12 A, TENSAO NOMINAL DE *500* V, CATEGORIA AC-2 E</t>
  </si>
  <si>
    <t>AC-3</t>
  </si>
  <si>
    <t>CONTATOR TRIPOLAR, CORRENTE DE 25 A, TENSAO NOMINAL DE *500* V, CATEGORIA AC-2 E</t>
  </si>
  <si>
    <t>CONTATOR TRIPOLAR, CORRENTE DE 250 A, TENSAO NOMINAL DE *500* V, PARA</t>
  </si>
  <si>
    <t>ACIONAMENTO DE CAPACITORES</t>
  </si>
  <si>
    <t>CONTATOR TRIPOLAR, CORRENTE DE 300 A, TENSAO NOMINAL DE *500* V, CATEGORIA AC-2</t>
  </si>
  <si>
    <t>CONTATOR TRIPOLAR, CORRENTE DE 32 A, TENSAO NOMINAL DE *500* V, CATEGORIA AC-2 E</t>
  </si>
  <si>
    <t>CONTATOR TRIPOLAR, CORRENTE DE 400 A, TENSAO NOMINAL DE *500* V, CATEGORIA AC-2</t>
  </si>
  <si>
    <t>CONTATOR TRIPOLAR, CORRENTE DE 45 A, TENSAO NOMINAL DE *500* V, CATEGORIA AC-2 E</t>
  </si>
  <si>
    <t>CONTATOR TRIPOLAR, CORRENTE DE 630 A, TENSAO NOMINAL DE *500* V, CATEGORIA AC-2</t>
  </si>
  <si>
    <t>CONTATOR TRIPOLAR, CORRENTE DE 75 A, TENSAO NOMINAL DE *500* V, CATEGORIA AC-2 E</t>
  </si>
  <si>
    <t>CONTATOR TRIPOLAR, CORRENTE DE 9 A, TENSAO NOMINAL DE *500* V, CATEGORIA AC-2 E</t>
  </si>
  <si>
    <t>CONTATOR TRIPOLAR, CORRENTE DE 95 A, TENSAO NOMINAL DE *500* V, CATEGORIA AC-2 E</t>
  </si>
  <si>
    <t>COORDENADOR / GERENTE DE OBRA (MENSALISTA)</t>
  </si>
  <si>
    <t>COORDENADOR/GERENTE DE OBRA</t>
  </si>
  <si>
    <t>CORTA-CIRCUITO FUSIVEL DISTRIBUICAO, 100A/15 KV C/ SUPORTE L, TIPO LMO DA HITACHE-</t>
  </si>
  <si>
    <t>LINE OU EQUIV</t>
  </si>
  <si>
    <t>CORTADORA DE PISO COM MOTOR 4 TEMPOS A  GASOLINA DE 13 CV (13 HP), PARA DISCO</t>
  </si>
  <si>
    <t>DE CORTE DE DIAMETRO DE 12 A 18'' (300 A 400 MM)</t>
  </si>
  <si>
    <t>COTOVELO/JOELHO COM ADAPTADOR, 90 GRAUS, EM POLIPROPILENO, PN 16, PARA TUBOS</t>
  </si>
  <si>
    <t>PEAD, 20 MM X 1/2" - LIGACAO PREDIAL DE AGUA</t>
  </si>
  <si>
    <t>PEAD, 20 MM X 3/4" - LIGACAO PREDIAL DE AGUA</t>
  </si>
  <si>
    <t>PEAD, 32 MM X 1" - LIGACAO PREDIAL DE AGUA</t>
  </si>
  <si>
    <t>COTOVELO/JOELHO 90 GRAUS, EM POLIPROPILENO, PN 16, PARA TUBOS PEAD, 20 X 20 MM -</t>
  </si>
  <si>
    <t>COTOVELO/JOELHO 90 GRAUS, EM POLIPROPILENO, PN 16, PARA TUBOS PEAD, 32 X 32 MM -</t>
  </si>
  <si>
    <t>CUMEEIRA ARTICULADA (ABA INFERIOR) PARA TELHA ONDULADA DE FIBROCIMENTO E = 4</t>
  </si>
  <si>
    <t>MM, ABA *330* MM, COMPRIMENTO 500 MM (SEM AMIANTO)</t>
  </si>
  <si>
    <t>CUMEEIRA ARTICULADA DE FIBROCIMENTO PARA TELHA ONDULADA E= 6 MM (SEM</t>
  </si>
  <si>
    <t>CUMEEIRA ARTICULADA PARA TELHA FIBROCIMENTO, CANALETE 49 OU KALHETA - ABA</t>
  </si>
  <si>
    <t>EXTERNA SUPERIOR (SEM AMIANTO)</t>
  </si>
  <si>
    <t>INTERNA INFERIOR (SEM AMIANTO)</t>
  </si>
  <si>
    <t>CUMEEIRA ARTICULADA SUPERIOR PARA TELHA DE FIBROCIMENTO, E = 4 MM (SEM</t>
  </si>
  <si>
    <t>CUMEEIRA NORMAL PARA TELHA DE FIBROCIMENTO CANALETE 90 OU KALHETAO (SEM</t>
  </si>
  <si>
    <t>CUMEEIRA NORMAL PARA TELHA DE FIBROCIMENTO, CANALETE 49 OU KALHETA (SEM</t>
  </si>
  <si>
    <t>CUMEEIRA NORMAL PARA TELHA ONDULADA DE FIBROCIMENTO, E = 6 MM, ABA 300 MM,</t>
  </si>
  <si>
    <t>COMPRIMENTO 1100 MM (SEM AMIANTO)</t>
  </si>
  <si>
    <t>CUMEEIRA PARA TELHA CERAMICA, COMPRIMENTO DE *41* CM, RENDIMENTO DE *3*</t>
  </si>
  <si>
    <t>TELHAS/M</t>
  </si>
  <si>
    <t>CUMEEIRA PARA TELHA DE CONCRETO, PARA 2 AGUAS DE TELHADO, COR CINZA,</t>
  </si>
  <si>
    <t>RENDIMENTO DE *3* TELHAS/M (COLETADO CAIXA)</t>
  </si>
  <si>
    <t>CUMEEIRA SHED PARA TELHA ONDULADA DE FIBROCIMENTO, E = 6 MM, ABA 280 MM,</t>
  </si>
  <si>
    <t>CUMEEIRA UNIVERSAL PARA TELHA DE FIBROCIMENTO ONDULADA, E = 6MM, DE 1,10 X 0,21</t>
  </si>
  <si>
    <t>M (SEM AMIANTO)</t>
  </si>
  <si>
    <t>CURVA CURTA PVC, PB, JE, 45 GRAUS, DN 100 MM, PARA REDE COLETORA ESGOTO (NBR</t>
  </si>
  <si>
    <t>10569)</t>
  </si>
  <si>
    <t>CURVA CURTA PVC, PB, JE, 90 GRAUS, DN 100 MM, PARA REDE COLETORA ESGOTO (NBR</t>
  </si>
  <si>
    <t>CURVA DE TRANSPOSICAO BRONZE/LATAO (REF 736) SEM ANEL DE SOLDA, BOLSA X BOLSA,</t>
  </si>
  <si>
    <t>CURVA PVC, SERIE R, 87.30 GRAUS, CURTA, 100 MM, PARA ESGOTO PREDIAL (PARA PE-DE-</t>
  </si>
  <si>
    <t>COLUNA)</t>
  </si>
  <si>
    <t>CURVA PVC, SERIE R, 87.30 GRAUS, CURTA, 150 MM, PARA ESGOTO PREDIAL (PARA PE-DE-</t>
  </si>
  <si>
    <t>CURVA PVC, SERIE R, 87.30 GRAUS, CURTA, 75 MM, PARA ESGOTO PREDIAL (PARA PE-DE-</t>
  </si>
  <si>
    <t>DESEMPENADEIRA DE ACO DENTADA 12 X *25* CM, DENTES 8 X 8 MM, CABO FECHADO DE</t>
  </si>
  <si>
    <t>MADEIRA</t>
  </si>
  <si>
    <t>DESENHISTA TECNICO AUXILIAR</t>
  </si>
  <si>
    <t>DESENHISTA TECNICO AUXILIAR (MENSALISTA)</t>
  </si>
  <si>
    <t>DESMOLDANTE PROTETOR PARA FORMAS DE MADEIRA, DE BASE OLEOSA EMULSIONADA</t>
  </si>
  <si>
    <t>EM AGUA</t>
  </si>
  <si>
    <t>ESMERILHADEIRA 7 "</t>
  </si>
  <si>
    <t>DISCO DE CORTE DIAMANTADO SEGMENTADO PARA CONCRETO, DIAMETRO DE 110 MM,</t>
  </si>
  <si>
    <t>FURO DE 20 MM</t>
  </si>
  <si>
    <t>DISCO DE CORTE DIAMANTADO SEGMENTADO PARA CONCRETO, DIAMETRO DE 350 MM,</t>
  </si>
  <si>
    <t>FURO DE 1 " (14 X 1 ")</t>
  </si>
  <si>
    <t>DISCO DE DESBASTE PARA METAL FERROSO EM GERAL, COM TRES TELAS,  9 X 1/4 X 7/8 "</t>
  </si>
  <si>
    <t>(228,6 X 6,4 X 22,2 MM)</t>
  </si>
  <si>
    <t>DISJUNTOR TERMICO E MAGNETICO AJUSTAVEIS, TRIPOLAR DE 100 ATE 250A, CAPACIDADE</t>
  </si>
  <si>
    <t>DE INTERRUPCAO DE 35KA</t>
  </si>
  <si>
    <t>DISJUNTOR TERMICO E MAGNETICO AJUSTAVEIS, TRIPOLAR DE 300 ATE 400A, CAPACIDADE</t>
  </si>
  <si>
    <t>DISJUNTOR TERMICO E MAGNETICO AJUSTAVEIS, TRIPOLAR DE 450 ATE 600A, CAPACIDADE</t>
  </si>
  <si>
    <t>DISTRIBUIDOR DE AGREGADOS REBOCAVEL, CAPACIDADE 1,9 M3, LARGURA DE TRABALHO</t>
  </si>
  <si>
    <t>3,66 M</t>
  </si>
  <si>
    <t>DIVISORIA (N2) PAINEL/VIDRO - PAINEL C/ MSO/COMEIA E=35MM - MONTANTE/RODAPE</t>
  </si>
  <si>
    <t>DUPLO ACO GALV PINTADO - COLOCADA</t>
  </si>
  <si>
    <t>DIVISORIA (N2) PAINEL/VIDRO - PAINEL C/ MSO/COMEIA E=35MM - PERFIS SIMPLES ACO GALV</t>
  </si>
  <si>
    <t>PINTADO - COLOCADA</t>
  </si>
  <si>
    <t>DIVISORIA (N2) PAINEL/VIDRO - PAINEL MSO/COMEIA E=35MM - MONTANTE/RODAPE DUPLO</t>
  </si>
  <si>
    <t>ALUMINIO ANOD NAT - COLOCADA</t>
  </si>
  <si>
    <t>DIVISORIA (N2) PAINEL/VIDRO - PAINEL MSO/COMEIA E=35MM - PERFIS SIMPLES ALUMINIO</t>
  </si>
  <si>
    <t>ANOD NAT - COLOCADA</t>
  </si>
  <si>
    <t>DIVISORIA (N2) PAINEL/VIDRO - PAINEL VERMICULITA E=35MM - PERFIS SIMPLES ALUMINIO</t>
  </si>
  <si>
    <t>ANOD NATURAL - COLOCADA</t>
  </si>
  <si>
    <t>DIVISORIA (N3) PAINEL/VIDRO/PAINEL MSO/COMEIA E=35MM - MONTANTE/RODAPE DUPLO</t>
  </si>
  <si>
    <t>ACO GALV PINTADO - COLOCADA</t>
  </si>
  <si>
    <t>DIVISORIA (N3) PAINEL/VIDRO/PAINEL MSO/COMEIA E=35MM - PERFIS SIMPLES ACO GALV</t>
  </si>
  <si>
    <t>DIVISORIA (N3) PAINEL/VIDRO/PAINEL MSO/COMEIA E=35MM - PERFIS SIMPLES ALUMINIO</t>
  </si>
  <si>
    <t>DIVISORIA (N3) PAINEL/VIDRO/PAINEL VERMICULITA E=35MM - MONTANTE/RODAPE DUPLO</t>
  </si>
  <si>
    <t>ALUMINIO ANOD NATURAL - COLOCADA</t>
  </si>
  <si>
    <t>DIVISORIA (N3) PAINEL/VIDRO/PAINEL VERMICULITA E=35MM - MONTANTE/RODAPE PERFIL</t>
  </si>
  <si>
    <t>DIVISORIA CEGA (N1) - PAINEL MSO/COMEIA E=35MM - MONTANTE/RODAPE DUPLO   ACO</t>
  </si>
  <si>
    <t>GALV PINTADO - COLOCADA</t>
  </si>
  <si>
    <t>DIVISORIA CEGA (N1) - PAINEL MSO/COMEIA E=35MM - MONTANTE/RODAPE DUPLO ALUMINIO</t>
  </si>
  <si>
    <t>DIVISORIA CEGA (N1) - PAINEL MSO/COMEIA E=35MM - PERFIS SIMPLES ACO GALV PINTADO</t>
  </si>
  <si>
    <t>- COLOCADA</t>
  </si>
  <si>
    <t>DIVISORIA CEGA (N1) - PAINEL MSO/COMEIA E=35MM - PERFIS SIMPLES ALUMINIO ANOD NAT</t>
  </si>
  <si>
    <t>DIVISORIA CEGA (N1) - PAINEL VERMICULITA E=35MM - MONTANTE/RODAPE PERFIS SIMPLES</t>
  </si>
  <si>
    <t>DIVISORIA CEGA (N1) - PAINEL VERMICULITA E=35MM - PERFIS SIMPLES ALUMINIO ANOD</t>
  </si>
  <si>
    <t>NATURAL - COLOCADA</t>
  </si>
  <si>
    <t>DOBRADICA EM ACO/FERRO, 3 1/2" X  3", E= 1,9  A 2 MM, COM ANEL,  CROMADO OU ZINCADO,</t>
  </si>
  <si>
    <t>TAMPA BOLA, COM PARAFUSOS</t>
  </si>
  <si>
    <t>DOBRADICA EM ACO/FERRO, 3" X 2 1/2", E= 1,2 A 1,8 MM, SEM ANEL,  CROMADO OU ZINCADO,</t>
  </si>
  <si>
    <t>TAMPA CHATA, COM PARAFUSOS</t>
  </si>
  <si>
    <t>DOBRADICA EM ACO/FERRO, 3" X 2 1/2", E= 1,9 A 2 MM, SEM ANEL,  CROMADO OU ZINCADO,</t>
  </si>
  <si>
    <t>DOBRADICA EM ACO/FERRO, 4" X 3", E= 2,2 A 3,0 MM, COM ANEL, CROMADO OU</t>
  </si>
  <si>
    <t>ZINCADO,TAMPA BOLA, COM PARAFUSOS</t>
  </si>
  <si>
    <t>DOBRADICA EM LATAO, 3 X 2 ½, E= 1,9 A 2 MM, COM ANEL, CROMADO, TAMPA BOLA, COM</t>
  </si>
  <si>
    <t>PARAFUSOS</t>
  </si>
  <si>
    <t>DUMPER COM CAPACIDADE DE CARGA DE 1700 KG, PARTIDA ELETRICA, MOTOR DIESEL COM</t>
  </si>
  <si>
    <t>POTENCIA DE 16 CV</t>
  </si>
  <si>
    <t>ELETRICISTA (MENSALISTA)</t>
  </si>
  <si>
    <t>ELETRICISTA DE MANUTENCAO INDUSTRIAL</t>
  </si>
  <si>
    <t>ELETRICISTA DE MANUTENCAO INDUSTRIAL (MENSALISTA)</t>
  </si>
  <si>
    <t>ELETRODUTO FERRO GALV OU ZINCADO ELETROLIT SEMI-PESADO PAREDE 1,20MM - 1.1/2"</t>
  </si>
  <si>
    <t>NBR 13057</t>
  </si>
  <si>
    <t>ELETRODUTO FERRO GALV OU ZINCADO ELETROLIT SEMI-PESADO PAREDE 1,20MM - 1.1/4"</t>
  </si>
  <si>
    <t>ELETRODUTO FERRO GALV OU ZINCADO ELETROLIT SEMI-PESADO PAREDE 1,20MM - 2" NBR</t>
  </si>
  <si>
    <t>ELETRODUTO FERRO GALV OU ZINCADO ELETROLIT SEMI-PESADO PAREDE 1,52MM - 3" NBR</t>
  </si>
  <si>
    <t>ELETROTECNICO (MENSALISTA)</t>
  </si>
  <si>
    <t>ELEVADOR DE CARGA A CABO, CABINE SEMI FECHADA *2,0* X *1,5* X *2,0* M, CAPACIDADE</t>
  </si>
  <si>
    <t>DE CARGA 1000 KG, TORRE  *2,38* X *2,21* X 15 M, GUINCHO DE EMBREAGEM, FREIO DE</t>
  </si>
  <si>
    <t>SEGURANCA, LIMITADOR DE VELOCIDADE E CANCELA (LO</t>
  </si>
  <si>
    <t>ELEVADOR DE CARGA, CABINE SEMI FECHADA 2,0 X 1,5 X 2,0 M, CAPACIDADE DE CARGA</t>
  </si>
  <si>
    <t>1000 KG, TORRE  2,38 X 2,21 X 15 M, GUINCHO DE EMBREAGEM, FREIO DE SEGURANCA,</t>
  </si>
  <si>
    <t>LIMITADOR DE VELOCIDADE E CANCELA</t>
  </si>
  <si>
    <t>ELEVADOR DE CREMALHEIRA CABINE FECHADA 1,5 X 2,5 X 2,35 M (UMA POR TORRE),</t>
  </si>
  <si>
    <t>CAPACIDADE DE CARGA 1200 KG (15 PESSOAS), TORRE  24 M (16 MODULOS), FREIO DE</t>
  </si>
  <si>
    <t>SEGURANCA, LIMITADOR DE CARGA</t>
  </si>
  <si>
    <t>ELEVADOR DE CREMALHEIRA CABINE, SIMPLES FECHADA 1,5 X 2,5 X 2,35 M (UMA POR</t>
  </si>
  <si>
    <t>TORRE), CAPACIDADE DE CARGA *1200* KG (15 PESSOAS), TORRE  24 M (16 MODULOS),</t>
  </si>
  <si>
    <t>FREIOS DE SEGURANCA, LIMITADOR DE VELOCIDADE E DE CARGA</t>
  </si>
  <si>
    <t>EMENDA PARA CALHA PLUVIAL, PVC, DIAMETRO ENTRE 119 E 170 MM, PARA DRENAGEM</t>
  </si>
  <si>
    <t>EMPILHADEIRA SOBRE PNEUS COM TORRE DE TRES ESTAGIOS, 4,70M DE ELEVACAO, C/</t>
  </si>
  <si>
    <t>DESLOCADOR LATERAL DOS GARFOS, MOTOR GLP 4.3L, CAPACIDADE NOMINAL DE CARGA</t>
  </si>
  <si>
    <t>DE 6T</t>
  </si>
  <si>
    <t>EMPILHADEIRA SOBRE PNEUS COM TORRE DE TRES ESTAGIOS, 4,80M DE ELEVACAO, C/</t>
  </si>
  <si>
    <t>DESLOCADOR LATERAL DOS GARFOS, MOTOR GLP 2.2L, CAPACIDADE NOMINAL DE CARGA</t>
  </si>
  <si>
    <t>DE 3T</t>
  </si>
  <si>
    <t>DESLOCADOR LATERAL DOS GARFOS, MOTOR GLP 2.4L, CAPACIDADE NOMINAL DE CARGA</t>
  </si>
  <si>
    <t>DE 2,5T</t>
  </si>
  <si>
    <t>DE 4T</t>
  </si>
  <si>
    <t>DE 5T</t>
  </si>
  <si>
    <t>EMULSAO ASFALTICA CATIONICA RL-1C PARA USO EM PAVIMENTACAO ASFALTICA (COM</t>
  </si>
  <si>
    <t>ICMS)</t>
  </si>
  <si>
    <t>EMULSAO ASFALTICA CATIONICA RM-1C PARA USO EM PAVIMENTACAO ASFALTICA (COM</t>
  </si>
  <si>
    <t>EMULSAO ASFALTICA CATIONICA RR-1C PARA USO EM PAVIMENTACAO ASFALTICA (COM</t>
  </si>
  <si>
    <t>EMULSAO ASFALTICA CATIONICA RR-2C PARA USO EM PAVIMENTACAO ASFALTICA (COM</t>
  </si>
  <si>
    <t>ENCANADOR OU BOMBEIRO HIDRAULICO (MENSALISTA)</t>
  </si>
  <si>
    <t>ENGENHEIRO CIVIL JUNIOR (MENSALISTA)</t>
  </si>
  <si>
    <t>ENGENHEIRO CIVIL PLENO (MENSALISTA)</t>
  </si>
  <si>
    <t>ENGENHEIRO CIVIL SENIOR (MENSALISTA)</t>
  </si>
  <si>
    <t>ENGENHEIRO ELETRICISTA (MENSALISTA)</t>
  </si>
  <si>
    <t>ENGENHEIRO SANITARISTA (MENSALISTA)</t>
  </si>
  <si>
    <t>EQUIPAMENTO DE LIMPEZA COMBINADO (VACUO/ALTA PRESSAO) 95% VACUO, TANQUE 7000</t>
  </si>
  <si>
    <t>L, BOMBA 140 KGF/CM2 66 L/MIN COM MOTOR INDEPENDENTE A DIESEL DE 60 CV (INCLUI</t>
  </si>
  <si>
    <t>MONTAGEM, NAO INCLUI CAMINHAO)</t>
  </si>
  <si>
    <t>EQUIPAMENTO PARA DEMARCACAO DE FAIXAS DE TRAFEGO A FRIO, A SER MONTADO</t>
  </si>
  <si>
    <t>SOBRE CAMINHAO DE PBT MINIMO DE 9 T E DISTANCIA MINIMA ENTRE EIXOS DE 4,3 M,</t>
  </si>
  <si>
    <t>CAPACIDADE PARA 800 L DE TINTA (INCLUI MONTAGEM, NAO INCLUI CA</t>
  </si>
  <si>
    <t>EQUIPAMENTO PARA DEMARCACAO DE FAIXAS DE TRAFEGO A QUENTE, A SER MONTADO</t>
  </si>
  <si>
    <t>SOBRE CAMINHAO DE PBT MINIMO DE 17 T E DISTANCIA MINIMA ENTRE EIXOS DE 5,2 M,</t>
  </si>
  <si>
    <t>CAPACIDADE PARA 1.000 KG DE MATERIAL TERMOPLASTICO (INCLUI</t>
  </si>
  <si>
    <t>ESCAVADEIRA HIDRAULICA SOBRE ESTEIRAS CACAMBA 0,40 A 1,20 M3, PESO OPERACIONAL</t>
  </si>
  <si>
    <t>21,19 T, POTENCIA LIQUIDA 173 HP</t>
  </si>
  <si>
    <t>ESCAVADEIRA HIDRAULICA SOBRE ESTEIRAS COM CACAMBA DE 1,20 M3, PESO</t>
  </si>
  <si>
    <t>OPERACIONAL 21 T, POTENCIA BRUTA 155 HP</t>
  </si>
  <si>
    <t>ESCAVADEIRA HIDRAULICA SOBRE ESTEIRAS, CACAMBA  0,80 M3, PESO OPERACIONAL 17,8</t>
  </si>
  <si>
    <t>T, POTENCIA LIQUIDA 110 HP</t>
  </si>
  <si>
    <t>ESCAVADEIRA HIDRAULICA SOBRE ESTEIRAS, CACAMBA 0,4 A 1,70 M3, PESO OPERACIONAL</t>
  </si>
  <si>
    <t>23,2 T, POTENCIA BRUTA 183 HP</t>
  </si>
  <si>
    <t>ESCAVADEIRA HIDRAULICA SOBRE ESTEIRAS, CACAMBA 0,62M3, PESO OPERACIONAL</t>
  </si>
  <si>
    <t>12,61T, POTENCIA LIQUIDA 95HP</t>
  </si>
  <si>
    <t>ESCAVADEIRA HIDRAULICA SOBRE ESTEIRAS, CACAMBA 0,80 A 1,30 M3, PESO OPERACIONAL</t>
  </si>
  <si>
    <t>22,18 T, POTENCIA LIQUIDA 170 HP</t>
  </si>
  <si>
    <t>ESCAVADEIRA HIDRAULICA SOBRE ESTEIRAS, CACAMBA 0,80M3, PESO OPERACIONAL 17T,</t>
  </si>
  <si>
    <t>POTENCIA BRUTA 111HP</t>
  </si>
  <si>
    <t>ESCORA METALICA TELESCOPICA, COM ALTURA REGULAVEL DE *1,80* a *3,20* M, COM</t>
  </si>
  <si>
    <t>CAPACIDADE DE CARGA DE NO MINIMO 1000 KGF (10 KN), INCLUSO TRIPE E FORCADO</t>
  </si>
  <si>
    <t>ESCOVA CIRCULAR EM ACO LATONADO, 6 X 1 " (DIAMETRO X ESPESSURA), FURO DE 1 1/4 ",</t>
  </si>
  <si>
    <t>FIO ONDULADO *0,30* MM</t>
  </si>
  <si>
    <t>ESGUICHO JATO REGULAVEL, TIPO ELKHART, ENGATE RAPIDO 1 1/2", PARA COMBATE A</t>
  </si>
  <si>
    <t>INCENDIO</t>
  </si>
  <si>
    <t>ESGUICHO JATO REGULAVEL, TIPO ELKHART, ENGATE RAPIDO 2 1/2", PARA COMBATE A</t>
  </si>
  <si>
    <t>ESGUICHO TIPO JATO SOLIDO, EM LATAO, ENGATE RAPIDO 1 1/2" X 13 MM, PARA MANGUEIRA</t>
  </si>
  <si>
    <t>EM INSTALACAO PREDIAL COMBATE A INCENDIO</t>
  </si>
  <si>
    <t>ESGUICHO TIPO JATO SOLIDO, EM LATAO, ENGATE RAPIDO 1 1/2" X 16 MM, PARA MANGUEIRA</t>
  </si>
  <si>
    <t>ESGUICHO TIPO JATO SOLIDO, EM LATAO, ENGATE RAPIDO 1 1/2" X 19 MM, PARA MANGUEIRA</t>
  </si>
  <si>
    <t>ESGUICHO TIPO JATO SOLIDO, EM LATAO, ENGATE RAPIDO 2 1/2" X 13 MM, PARA MANGUEIRA</t>
  </si>
  <si>
    <t>ESGUICHO TIPO JATO SOLIDO, EM LATAO, ENGATE RAPIDO 2 1/2" X 16 MM, PARA MANGUEIRA</t>
  </si>
  <si>
    <t>ESGUICHO TIPO JATO SOLIDO, EM LATAO, ENGATE RAPIDO 2 1/2" X 19 MM, PARA MANGUEIRA</t>
  </si>
  <si>
    <t>ESMERILHADEIRA ANGULAR ELETRICA, DIAMETRO DO DISCO 7 '' (180 MM), ROTACAO 8500</t>
  </si>
  <si>
    <t>RPM</t>
  </si>
  <si>
    <t>ESPARGIDOR DE ASFALTO PRESSURIZADO, REBOCAVEL, TANQUE DE 2500 L, PNEUMATICO,</t>
  </si>
  <si>
    <t>COM MOTOR A GASOLINA 3,4HP</t>
  </si>
  <si>
    <t>ESPARGIDOR DE ASFALTO PRESSURIZADO, TANQUE 6 M3 COM ISOLACAO TERMICA,</t>
  </si>
  <si>
    <t>AQUECIDO COM 2 MACARICOS, COM BARRA ESPARGIDORA 3,60 M, A SER MONTADO SOBRE</t>
  </si>
  <si>
    <t>CAMINHAO</t>
  </si>
  <si>
    <t>ESPELHO / PLACA DE 3 POSTOS 4" X 2", PARA INSTALACAO DE TOMADAS E INTERRUPTORES</t>
  </si>
  <si>
    <t>ESPELHO / PLACA DE 6 POSTOS 4" X 4", PARA INSTALACAO DE TOMADAS E INTERRUPTORES</t>
  </si>
  <si>
    <t>ESQUADRO EXTERNO PARA CALHA PLUVIAL, PVC DIAMETRO ENTRE 119 E 170 MM, PARA</t>
  </si>
  <si>
    <t>ESTACA PRE-MOLDADA MACICA DE CONCRETO VIBRADO ARMADO, PARA CARGA DE 20 T,</t>
  </si>
  <si>
    <t>SECAO HEXAGONAL, COM ANEL METALICO INCORPORADO A PECA (SOMENTE</t>
  </si>
  <si>
    <t>FORNECIMENTO)</t>
  </si>
  <si>
    <t>ESTACA PRE-MOLDADA MACICA DE CONCRETO VIBRADO ARMADO, PARA CARGA DE 25 T,</t>
  </si>
  <si>
    <t>SECAO QUADRADA, COM ANEL METALICO INCORPORADO A PECA (SOMENTE</t>
  </si>
  <si>
    <t>ESTACA PRE-MOLDADA MACICA DE CONCRETO VIBRADO ARMADO, PARA CARGA DE 40 T,</t>
  </si>
  <si>
    <t>ESTACA PRE-MOLDADA MACICA DE CONCRETO VIBRADO ARMADO, PARA CARGA DE 50 T,</t>
  </si>
  <si>
    <t>ESTACA PRE-MOLDADA MACICA DE CONCRETO VIBRADO ARMADO, PARA CARGA DE 70 T,</t>
  </si>
  <si>
    <t>ESTACA PRE-MOLDADA VAZADA DE CONCRETO CENTRIFUGADO, PARA CARGA DE 100 T,</t>
  </si>
  <si>
    <t>SECAO CIRCULAR, COM ANEL METALICO INCORPORADO A PECA (SOMENTE</t>
  </si>
  <si>
    <t>ESTAGIARIO EM ENGENHARIA / ARQUITETURA (MENSALISTA)</t>
  </si>
  <si>
    <t>ESTRIBO COM PARAFUSO EM CHAPA DE FERRO FUNDIDO DE 2" X 3/16" X 35 CM, SECAO "U",</t>
  </si>
  <si>
    <t>PARA MADEIRAMENTO DE TELHADO</t>
  </si>
  <si>
    <t>ESTUCADOR (MENSALISTA)</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</si>
  <si>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</si>
  <si>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</si>
  <si>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</si>
  <si>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</si>
  <si>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GAS CARBONICO CO2 DE 4 KG, CLASSE</t>
  </si>
  <si>
    <t>BC</t>
  </si>
  <si>
    <t>EXTINTOR DE INCENDIO PORTATIL COM CARGA DE GAS CARBONICO CO2 DE 6 KG, CLASSE</t>
  </si>
  <si>
    <t>EXTINTOR DE INCENDIO PORTATIL COM CARGA DE PO QUIMICO SECO (PQS) DE 12 KG,</t>
  </si>
  <si>
    <t>CLASSE BC</t>
  </si>
  <si>
    <t>EXTINTOR DE INCENDIO PORTATIL COM CARGA DE PO QUIMICO SECO (PQS) DE 4 KG,</t>
  </si>
  <si>
    <t>EXTINTOR DE INCENDIO PORTATIL COM CARGA DE PO QUIMICO SECO (PQS) DE 6 KG,</t>
  </si>
  <si>
    <t>EXTINTOR DE INCENDIO PORTATIL COM CARGA DE PO QUIMICO SECO (PQS) DE 8 KG,</t>
  </si>
  <si>
    <t>EXTREMIDADE/TUBETE PARA HIDROMETRO PVC, COM ROSCA, CURTA, COM BUCHA LATAO,</t>
  </si>
  <si>
    <t>EXTREMIDADE/TUBETE PARA HIDROMETRO PVC, COM ROSCA, CURTA, SEM BUCHA LATAO,</t>
  </si>
  <si>
    <t>EXTREMIDADE/TUBETE PARA HIDROMETRO PVC, COM ROSCA, LONGA, SEM BUCHA LATAO,</t>
  </si>
  <si>
    <t>FECHADURA AUXILIAR DE EMBUTIR PARA PORTA DE ARMARIO DE MADEIRA, CROMADA,</t>
  </si>
  <si>
    <t>CHAVE TIPO GORGES, CAIXA COM LINGUETA, CHAPA TESTA E CONTRA CHAPA</t>
  </si>
  <si>
    <t>FECHADURA AUXILIAR DE EMBUTIR PARA PORTA DE ARMARIO, CROMADA, CAIXA COM</t>
  </si>
  <si>
    <t>CILINDRO REDONDO, CHAPA TESTA E LINGUETA</t>
  </si>
  <si>
    <t>FECHADURA AUXILIAR SEGURANCA, DE EMBUTIR, REFORCADA, MAQUINA DE 40 A 55 MM,</t>
  </si>
  <si>
    <t>COM CILINDRO, CROMADA, PARA PORTA EXTERNA - COMPLETA</t>
  </si>
  <si>
    <t>FECHADURA AUXILIAR TRAVA DE SEGURANCA SIMPLES, CROMADA, MAQUINA *40* MM,</t>
  </si>
  <si>
    <t>INCLUI CHAVE TETRA E ROSETA REDONDA - COMPLETA</t>
  </si>
  <si>
    <t>FECHADURA BICO DE PAPAGAIO, MAQUINA *45* MM, CROMADA, COM CHAVE TIPO GORGES</t>
  </si>
  <si>
    <t>BIPARTIDA, PARA PORTA DE CORRER INTERNA - COMPLETA</t>
  </si>
  <si>
    <t>FECHADURA BICO DE PAPAGAIO, MAQUINA *45* MM, CROMADA, COM CILINDRO, PARA</t>
  </si>
  <si>
    <t>PORTA DE CORRER EXTERNA - COMPLETA</t>
  </si>
  <si>
    <t>FECHADURA DE EMBUTIR PARA PORTA DE BANHEIRO, CHAVE TIPO TRANQUETA, MAQUINA</t>
  </si>
  <si>
    <t>40 MM, SEM MACANETA, SEM ESPELHO (SOMENTE MAQUINA) - NIVEL SEGURANCA MEDIO</t>
  </si>
  <si>
    <t>FECHADURA DE EMBUTIR PARA PORTA DE BANHEIRO, TIPO TRANQUETA, MAQUINA 40 MM,</t>
  </si>
  <si>
    <t>MACANETAS ALAVANCA E ROSETAS REDONDAS EM METAL CROMADO - NIVEL SEGURANCA</t>
  </si>
  <si>
    <t>MEDIO - COMPLETA</t>
  </si>
  <si>
    <t>MACANETAS ALAVANCA, ESPELHO EM METAL CROMADO - NIVEL SEGURANCA MEDIO -</t>
  </si>
  <si>
    <t>FECHADURA DE EMBUTIR PARA PORTA DE BANHEIRO, TIPO TRANQUETA, MAQUINA 55 MM,</t>
  </si>
  <si>
    <t>FECHADURA DE EMBUTIR PARA PORTA EXTERNA / ENTRADA, MAQUINA 40 MM, COM</t>
  </si>
  <si>
    <t>CILINDRO, MACANETA ALAVANCA E ESPELHO EM METAL CROMADO - NIVEL SEGURANCA</t>
  </si>
  <si>
    <t>FECHADURA DE EMBUTIR PARA PORTA EXTERNA / ENTRADA, MAQUINA 55 MM, COM</t>
  </si>
  <si>
    <t>FECHADURA DE EMBUTIR PARA PORTA EXTERNA, MAQUINA 40 MM, COM CILINDRO,</t>
  </si>
  <si>
    <t>MACANETA ALAVANCA E ROSETA REDONDA EM METAL CROMADO - NIVEL DE SEGURANCA</t>
  </si>
  <si>
    <t>FECHADURA DE EMBUTIR PARA PORTA EXTERNA, MAQUINA 40 MM, SEM MACANETA, SEM</t>
  </si>
  <si>
    <t>ESPELHO (SOMENTE MAQUINA) - NIVEL DE SEGURANCA MEDIO</t>
  </si>
  <si>
    <t>FECHADURA DE EMBUTIR PARA PORTA EXTERNA, MAQUINA 55 MM, COM CILINDRO,</t>
  </si>
  <si>
    <t>FECHADURA DE EMBUTIR PARA PORTA EXTERNA, MAQUINA 55 MM, SEM ESPELHO, SEM</t>
  </si>
  <si>
    <t>MACANETA (SOMENTE MAQUINA) - NIVEL DE SEGURANCA MEDIO</t>
  </si>
  <si>
    <t>FECHADURA DE EMBUTIR PARA PORTA INTERNA, TIPO GORGES (CHAVE GRANDE), MAQUINA</t>
  </si>
  <si>
    <t>40 MM, MACANETA ALAVANCA E ESPELHO EM METAL CROMADO - NIVEL SEGURANCA MEDIO</t>
  </si>
  <si>
    <t>- COMPLETA</t>
  </si>
  <si>
    <t>55 MM, MACANETAS ALAVANCA E ROSETAS REDONDAS EM METAL CROMADO - NIVEL</t>
  </si>
  <si>
    <t>SEGURANCA MEDIO - COMPLETA</t>
  </si>
  <si>
    <t>FECHADURA DE EMBUTIR PARA PORTA INTERNA, TIPO GORGES, MAQUINA 55 MM (SOMENTE</t>
  </si>
  <si>
    <t>MAQUINA, SEM ESPELHO E SEM MACANETA) - NIVEL DE SEGURANCA MEDIO</t>
  </si>
  <si>
    <t>FECHADURA DE SOBREPOR EM FERRO PINTADO, COM MACANETA ALAVANCA, CHAVE</t>
  </si>
  <si>
    <t>GRANDE - COMPLETA</t>
  </si>
  <si>
    <t>FECHADURA DE SOBREPOR PARA PORTAO, CAIXA *100* MM, COM CILINDRO, CHAVE</t>
  </si>
  <si>
    <t>SIMPLES, TRINCO LATERAL, EM  LATAO OU ACO CROMADO OU POLIDO, COM OU SEM</t>
  </si>
  <si>
    <t>PINTURA - COMPLETA</t>
  </si>
  <si>
    <t>FECHADURA DE SOBREPOR PARA PORTAO, COM CHAVE TETRA, CAIXA *100* MM, TRINCO</t>
  </si>
  <si>
    <t>LATERAL, EM LATAO OU ACO CROMADO, PINTADO - COMPLETA</t>
  </si>
  <si>
    <t>FECHADURA DE SOBREPOR, CROMADA, COM CILINDRO REDONDO, PARA ARMARIO E</t>
  </si>
  <si>
    <t>GAVETA DE MADEIRA, COM PORTA DE APROXIMADAMENTE 20 MM</t>
  </si>
  <si>
    <t>FECHADURA TRADICIONAL DE EMBUTIR, CROMADA, COM CILINDRO, PARA GAVETAS E</t>
  </si>
  <si>
    <t>MOVEIS DE MADEIRA - COM ABINHAS LATERAIS CURVAS, CHAVES COM PROTECAO</t>
  </si>
  <si>
    <t>PLASTICA</t>
  </si>
  <si>
    <t>FECHADURA TUBULAR CROMADA, MACANETA DIAMETRO *30* MM, CILINDRO CENTRAL COM</t>
  </si>
  <si>
    <t>CHAVE EXTERNA E BOTAO INTERNO, MAQUINA *70* MM - COMPLETA</t>
  </si>
  <si>
    <t>FECHO / FECHADURA CONCHA COM ALAVANCA / TRAVA, DE EMBUTIR, PARA PORTA OU</t>
  </si>
  <si>
    <t>JANELA DE CORRER EM LATAO OU ACO INOX - COMPLETO</t>
  </si>
  <si>
    <t>FELTRO EM LA DE ROCHA, 1 FACE REVESTIDA COM FILME DE POLIPROPILENO, EM ROLO,</t>
  </si>
  <si>
    <t>DENSIDADE = 32 KG/M3, E=*50* MM (COLETADO CAIXA)</t>
  </si>
  <si>
    <t>FERROLHO/FECHO/TARJETA ALUMINIO 3'' TIPO FERROLHO/FECHO/TARJETA P/ JAN / PORTA</t>
  </si>
  <si>
    <t>/PORTAO</t>
  </si>
  <si>
    <t>FERROLHO/FECHO/TARJETA OU TRINCO PINO REDONDO 12" SOBREPOR FERRO</t>
  </si>
  <si>
    <t>ZINC/GALV OU POLIDO  "</t>
  </si>
  <si>
    <t>FERROLHO/FECHO/TARJETA OU TRINCO PINO REDONDO 2" SOBREPOR FERRO ZINC/GALV</t>
  </si>
  <si>
    <t>OU POLIDO</t>
  </si>
  <si>
    <t>FERROLHO/FECHO/TARJETA OU TRINCO PINO REDONDO 4" SOBREPOR FERRO ZINC/GALV</t>
  </si>
  <si>
    <t>FERROLHO/FECHO/TARJETA OU TRINCO PINO REDONDO 4"(10CM) SOBREPOR LATAO</t>
  </si>
  <si>
    <t>CROMADO/POLIDO OU OXIDADO</t>
  </si>
  <si>
    <t>FERROLHO/FECHO/TARJETA OU TRINCO PINO REDONDO 5" SOBREPOR FERRO ZINC/GALV</t>
  </si>
  <si>
    <t>FERROLHO/FECHO/TARJETA OU TRINCO PINO REDONDO 6" SOBREPOR FERRO ZINC/GALV</t>
  </si>
  <si>
    <t>FERROLHO/FECHO/TARJETA OU TRINCO PINO REDONDO 8" SOBREPOR FERRO     ZINC/GALV</t>
  </si>
  <si>
    <t>OU POLIDO  "</t>
  </si>
  <si>
    <t>FIBRA DE ACO PARA REFORCO DO CONCRETO, SOLTA, TIPO A-I, FATOR DE FORMA *50* L / D,</t>
  </si>
  <si>
    <t>COMPRIMENTO DE *30* MM E RESISTENCIA A TRACAO DO ACO MAIOR 1000 MPA</t>
  </si>
  <si>
    <t>FILTRO ANAEROBIO CILINDRICO CONCRETO PRE MOLDADO 1,20 X 1,50 (DIAMETROXALTURA)</t>
  </si>
  <si>
    <t>PARA 4 A 5 CONTRIBUINTES (NBR 13969)</t>
  </si>
  <si>
    <t>FILTRO ANAEROBIO, EM POLIETILENO DE ALTA DENSIDADE (PEAD), CAPACIDADE *1100*</t>
  </si>
  <si>
    <t>LITROS (NBR 13969)</t>
  </si>
  <si>
    <t>FILTRO ANAEROBIO, EM POLIETILENO DE ALTA DENSIDADE (PEAD), CAPACIDADE *2800*</t>
  </si>
  <si>
    <t>FILTRO ANAEROBIO, EM POLIETILENO DE ALTA DENSIDADE (PEAD), CAPACIDADE *5000*</t>
  </si>
  <si>
    <t>FIO P/ TELEFONE DE COBRE BITOLA 0,6MM ISOLACAO EM PVC, POLIPROPILENO, 2</t>
  </si>
  <si>
    <t>CONDUTORES</t>
  </si>
  <si>
    <t>FIO P/ TELEFONE DE COBRE BITOLA 1,6MM ISOLACAO EM PVC, POLIPROPILENO, 2</t>
  </si>
  <si>
    <t>FIO P/ TELEFONE DE COBRE BITOLA 1MM ISOLACAO EM PVC, POLIPROPILENO, 2</t>
  </si>
  <si>
    <t>FIO/CORDAO COBRE ISOLADO PARALELO OU TORCIDO 2 X 0,75MM2, TIPO PLASTIFLEX</t>
  </si>
  <si>
    <t>FIO/CORDAO COBRE ISOLADO PARALELO OU TORCIDO 2 X 1,5MM2, TIPO PLASTIFLEX PIRELLI</t>
  </si>
  <si>
    <t>FIO/CORDAO COBRE ISOLADO PARALELO OU TORCIDO 2 X 2,5MM2, TIPO PLASTIFLEX PIRELLI</t>
  </si>
  <si>
    <t>FIO/CORDAO COBRE ISOLADO PARALELO OU TORCIDO 2 X 4MM2, TIPO PLASTIFLEX PIRELLI</t>
  </si>
  <si>
    <t>FITA ADESIVA ALUMINIZADA PARA INSTALACAO DE MANTAS DE SUBCOBERTURA, L = *5* CM</t>
  </si>
  <si>
    <t>FITA ADESIVA ANTICORROSIVA DE PVC FLEXIVEL, COR PRETA, PARA PROTECAO</t>
  </si>
  <si>
    <t>TUBULACAO, 50 MM X 30 M (L X C), E= *0,25* MM</t>
  </si>
  <si>
    <t>FITA DE PAPEL MICROPERFURADO, 50 X 150 MM, PARA TRATAMENTO DE JUNTAS DE CHAPA</t>
  </si>
  <si>
    <t>DE GESSO PARA DRYWALL</t>
  </si>
  <si>
    <t>FITA DE PAPEL REFORCADA COM LAMINA DE METAL PARA REFORCO DE CANTOS DE CHAPA</t>
  </si>
  <si>
    <t>FIXADOR DE ABA AUTOTRAVANTE PARA TELHA DE FIBROCIMENTO, TIPO CANALETE 90 OU</t>
  </si>
  <si>
    <t>KALHETAO</t>
  </si>
  <si>
    <t>FIXADOR DE ABA SIMPLES PARA TELHA DE FIBROCIMENTO, TIPO CANALETA 90 OU</t>
  </si>
  <si>
    <t>FORMA PLASTICA PARA LAJE NERVURADA, DIMENSOES *60* X *60* X *16* CM (LOCACAO)</t>
  </si>
  <si>
    <t>FORRO C/ PLACAS LA-DE-VIDRO REVESTIDO FACE APARENTE C/ FILME PLASTICO GRAVADO,</t>
  </si>
  <si>
    <t>COR BRANCA TIPO SHEDISOL -  1,20 X 0,60M  E = 15MM OU SANTA MARINA - 1,24 X 0,62</t>
  </si>
  <si>
    <t>E=20MM (COLOCADO)</t>
  </si>
  <si>
    <t>FORRO DE MADEIRA CEDRINHO OU EQUIVALENTE DA REGIAO, ENCAIXE MACHO/FEMEA COM</t>
  </si>
  <si>
    <t>FRISO, *10 X 1* CM (SEM COLOCACAO)</t>
  </si>
  <si>
    <t>FORRO DE MADEIRA CUMARU/IPE CHAMPANHE OU EQUIVALENTE DA REGIAO, ENCAIXE</t>
  </si>
  <si>
    <t>MACHO/FEMEA COM FRISO, *10 X 1* CM (SEM COLOCACAO)</t>
  </si>
  <si>
    <t>FORRO DE MADEIRA PINUS OU EQUIVALENTE DA REGIAO, ENCAIXE MACHO/FEMEA COM</t>
  </si>
  <si>
    <t>FORRO DE PVC EM REGUA DE 100 MM (COM COLOCACAO, EXCLUSIVE ESTRUTURA DE</t>
  </si>
  <si>
    <t>SUPORTE)</t>
  </si>
  <si>
    <t>FOSSA SEPTICA, SEM FILTRO, PARA 15 A 30 CONTRIBUINTES, CILINDRICA, COM TAMPA, EM</t>
  </si>
  <si>
    <t>POLIETILENO DE ALTA DENSIDADE (PEAD), CAPACIDADE APROXIMADA DE 5500 LITROS (NBR</t>
  </si>
  <si>
    <t>7229)</t>
  </si>
  <si>
    <t>FOSSA SEPTICA, SEM FILTRO, PARA 4 A 7 CONTRIBUINTES, CILINDRICA,  COM TAMPA, EM</t>
  </si>
  <si>
    <t>POLIETILENO DE ALTA DENSIDADE (PEAD), CAPACIDADE APROXIMADA DE 1100 LITROS (NBR</t>
  </si>
  <si>
    <t>FOSSA SEPTICA, SEM FILTRO, PARA 8 A 14 CONTRIBUINTES, CILINDRICA, COM TAMPA, EM</t>
  </si>
  <si>
    <t>POLIETILENO DE ALTA DENSIDADE (PEAD), CAPACIDADE APROXIMADA DE 3000 LITROS (NBR</t>
  </si>
  <si>
    <t>FOSSA SEPTICA,SEM FILTRO, PARA 40 A 52 CONTRIBUINTES, CILINDRICA, COM TAMPA, EM</t>
  </si>
  <si>
    <t>POLIETILENO DE ALTA DENSIDADE (PEAD), CAPACIDADE APROXIMADA DE 10000 LITROS</t>
  </si>
  <si>
    <t>(NBR 7229)</t>
  </si>
  <si>
    <t>FRESADORA DE ASFALTO A FRIO SOBRE ESTEIRAS, LARG. FRESAGEM 2,00 M, POT. 410</t>
  </si>
  <si>
    <t>KW/550 HP</t>
  </si>
  <si>
    <t>FRESADORA DE ASFALTO A FRIO SOBRE RODAS, LARG. FRESAGEM 1,00 M, POT. 155 KW/208</t>
  </si>
  <si>
    <t>HP</t>
  </si>
  <si>
    <t>FURADEIRA DE IMPACTO, PORTATIL, ELETRICA, TIPO INDUSTRIAL, COM MADRIL DE 5/8"</t>
  </si>
  <si>
    <t>FURO PARA TORNEIRA OU OUTROS ACESSORIOS  EM BANCADA DE MARMORE/ GRANITO OU</t>
  </si>
  <si>
    <t>OUTRO TIPO DE PEDRA NATURAL</t>
  </si>
  <si>
    <t>FUSIVEL DIAZED 20 A TAMANHO DII, CAPACIDADE DE INTERRUPCAO DE 50 KA EM VCA E 8 KA</t>
  </si>
  <si>
    <t>EM VCC, TENSAO NOMIMNAL DE 500 V</t>
  </si>
  <si>
    <t>FUSIVEL DIAZED 35 A TAMANHO DIII, CAPACIDADE DE INTERRUPCAO DE 50 KA EM VCA E 8</t>
  </si>
  <si>
    <t>KA EM VCC, TENSAO NOMIMNAL DE 500 V</t>
  </si>
  <si>
    <t>FUSIVEL NH *36* A TAMANHO 00, CAPACIDADE DE INTERRUPCAO DE 120 KA, TENSAO</t>
  </si>
  <si>
    <t>NOMIMNAL DE 500 V</t>
  </si>
  <si>
    <t>FUSIVEL NH 100 A TAMANHO 00, CAPACIDADE DE INTERRUPCAO DE 120 KA, TENSAO</t>
  </si>
  <si>
    <t>FUSIVEL NH 125 A TAMANHO 00, CAPACIDADE DE INTERRUPCAO DE 120 KA, TENSAO</t>
  </si>
  <si>
    <t>FUSIVEL NH 160 A TAMANHO 00, CAPACIDADE DE INTERRUPCAO DE 120 KA, TENSAO</t>
  </si>
  <si>
    <t>FUSIVEL NH 20 A TAMANHO 000, CAPACIDADE DE INTERRUPCAO DE 120 KA, TENSAO</t>
  </si>
  <si>
    <t>FUSIVEL NH 200 A TAMANHO 1, CAPACIDADE DE INTERRUPCAO DE 120 KA, TENSAO</t>
  </si>
  <si>
    <t>FUSIVEL NH 250 A TAMANHO 1, CAPACIDADE DE INTERRUPCAO DE 120 KA, TENSAO</t>
  </si>
  <si>
    <t>FUSIVEL NH 50 A TAMANHO 00, CAPACIDADE DE INTERRUPCAO DE 120 KA, TENSAO</t>
  </si>
  <si>
    <t>FUSIVEL NH 63 A TAMANHO 00, CAPACIDADE DE INTERRUPCAO DE 120 KA, TENSAO</t>
  </si>
  <si>
    <t>FUSIVEL NH 80 A TAMANHO 00, CAPACIDADE DE INTERRUPCAO DE 120 KA, TENSAO</t>
  </si>
  <si>
    <t>GABIAO  TIPO CAIXA, MALHA HEXAGONAL 8 X 10 CM (ZN/AL), FIO 2,7 MM, DIMENSOES 2,0 X 1,0</t>
  </si>
  <si>
    <t>X 0,5 M (C X L X A)</t>
  </si>
  <si>
    <t>GABIAO MANTA (COLCHAO) MALHA HEXAGONAL 6 X 8 CM (ZN/AL + PVC), DIMENSOES 4,0 X 2,0</t>
  </si>
  <si>
    <t>X 0,17 M (C X L X A) FIO 2 MM</t>
  </si>
  <si>
    <t>GABIAO MANTA (COLCHAO) MALHA HEXAGONAL 6 X 8 CM (ZN/AL + PVC), FIO 2 MM,</t>
  </si>
  <si>
    <t>REVESTIDO COM PVC, DIMENSOES 4,0 X 2,0 X 0,23 M (C X L X A)</t>
  </si>
  <si>
    <t>REVESTIDO COM PVC, DIMENSOES 4,0 X 2,0 X 0,3 M (C X L X A)</t>
  </si>
  <si>
    <t>GABIAO MANTA (COLCHAO) MALHA HEXAGONAL 6 X 8 CM (ZN/AL + PVC), FIO 2,0 MM,</t>
  </si>
  <si>
    <t>DIMENSOES 5,0 X 2,0 X 0,23 M (C X L X A) (COLETADO CAIXA)</t>
  </si>
  <si>
    <t>GABIAO MANTA (COLCHAO) MALHA HEXAGONAL 6 X 8 CM (ZN/AL), FIO  2,0 MM, DIMENSOES</t>
  </si>
  <si>
    <t>4,0 X 2,0 X 0,23 M (C X L X A)</t>
  </si>
  <si>
    <t>GABIAO MANTA (COLCHAO) MALHA HEXAGONAL 6 X 8 CM(ZN/AL + PVC), FIO 2,0 MM,</t>
  </si>
  <si>
    <t>DIMENSOES 5,0 X 2,0 X 0,17 M (C X L X A) (COLETADO CAIXA)</t>
  </si>
  <si>
    <t>DIMENSOES 5,0 X 2,0 X 0,30 M (C X L X A) (COLETADO CAIXA)</t>
  </si>
  <si>
    <t>GABIAO MANTA (COLCHAO) MALHA HEXAGONAL 8 X 10 CM (ZN/AL), FIO 2,0 MM, DIMENSOES</t>
  </si>
  <si>
    <t>4,0 X 2,0 X 0,3 M (C X L X A)</t>
  </si>
  <si>
    <t>GABIAO MANTA (COLCHAO) MALHA HEXAGONAL 8 X 10 CM (ZN/AL), FIO 2,2 A 2,4 MM,</t>
  </si>
  <si>
    <t>DIMENSOES 4,0 X 2,0 X 0,3 M (C X L X A)</t>
  </si>
  <si>
    <t>GABIAO SACO MALHA HEXAGONAL 8 X 10 CM (ZN/AL + PVC),  FIO 2,4 MM, DIMENSOES 3,0 X</t>
  </si>
  <si>
    <t>0,65 M</t>
  </si>
  <si>
    <t>GABIAO TIPO CAIXA MALHA HEXAGONAL 8 X 10 CM (ZN/AL + PVC),  FIO 2,4 MM, DIMENSOES</t>
  </si>
  <si>
    <t>2,0 X 1,0 X 1,0 M (C X L X A)</t>
  </si>
  <si>
    <t>GABIAO TIPO CAIXA MALHA HEXAGONAL 8 X 10 CM (ZN/AL), FIO 2,7 MM, DIMENSOES 2,0 X 1,0</t>
  </si>
  <si>
    <t>X 1,0 M (C X L X A)</t>
  </si>
  <si>
    <t>GABIAO TIPO CAIXA PARA SOLO REFORCADO, MALHA HEXAGONAL DE DUPLA TORCAO 8 X 10</t>
  </si>
  <si>
    <t>CM (ZN/ AL + PVC), FIO 2,7 MM, DIMENSOES 2,0 X 1,0 X 0,5 M, COM CAUDA DE 3,0 M</t>
  </si>
  <si>
    <t>CM (ZN/ AL + PVC), FIO 2,7 MM, DIMENSOES 2,0 X 1,0 X 1,0 M, COM CAUDA DE 3,0 M</t>
  </si>
  <si>
    <t>CM (ZN/ AL + PVC), FIO 2,7 MM, DIMENSOES 2,0 X 1,0 X 1,0 M, COM CAUDA DE 4,0 M</t>
  </si>
  <si>
    <t>GABIAO TIPO CAIXA PARA SOLO REFORCADO, MALHA HEXAGONAL 8 X 10 CM (ZN/ AL + PVC),</t>
  </si>
  <si>
    <t>FIO 2,7 MM, DIMENSOES 2,0 X 1,0 X 0,5 M, COM CAUDA DE 4,0 M (COLETADO CAIXA)</t>
  </si>
  <si>
    <t>FIO 2,7 MM, DIMENSOES 2,0 X 1,0 X 1,0 M, COM CAUDA DE 4,0 M (COLETADO CAIXA)</t>
  </si>
  <si>
    <t>GABIAO TIPO CAIXA TRAPEZOIDAL PARA SOLO REFORCADO, MALHA HEXAGONAL DE DUPLA</t>
  </si>
  <si>
    <t>TORCAO 8 X 10 CM (ZN/ AL + PVC), FIO 2,7 MM, DIMENSOES 4,0 X 2,0 X 0,6 M, COM</t>
  </si>
  <si>
    <t>INCLINACAO DE 70 GRAUS</t>
  </si>
  <si>
    <t>GABIAO TIPO CAIXA TRAPEZOIDAL, MALHA HEXAGONAL 10 X 12 CM (ZN/AL + PVC) FIO 2,7 MM,</t>
  </si>
  <si>
    <t>FACE COM 65 GRAUS, DIMENSOES 2,0 x 1,5 x 1,0 M (C X L X A) (COLETADO CAIXA)</t>
  </si>
  <si>
    <t>GABIAO TIPO CAIXA, MALHA HEXAGONAL 8 X 10 CM (ZN/AL + PVC), FIO DE 2,4 MM,</t>
  </si>
  <si>
    <t>DIMENSOES 2,0 x 1,0 x 1,0 M (C X L X A)</t>
  </si>
  <si>
    <t>GABIAO TIPO CAIXA, MALHA HEXAGONAL 8 X 10 CM (ZN/AL + PVC), FIO 2,4 MM, DIMENSOES</t>
  </si>
  <si>
    <t>2,0 X 1,0 X 0,5 M (C X L X A)</t>
  </si>
  <si>
    <t>GABIAO TIPO CAIXA, MALHA HEXAGONAL 8 X 10 CM (ZN/AL), FIO DE 2,7 MM, DIMENSOES 2,0 X</t>
  </si>
  <si>
    <t>1,0 X 1,0 M (C X L X A) (COLETADO CAIXA)</t>
  </si>
  <si>
    <t>GABIAO TIPO CAIXA, MALHA HEXAGONAL 8 X 10 CM (ZN/AL), FIO DE 2,7 MM, DIMENSOES 5,0 X</t>
  </si>
  <si>
    <t>1,0 X 0,5 M (C X L X A) (COLETADO CAIXA)</t>
  </si>
  <si>
    <t>GANCHO CHATO EM FERRO GALVANIZADO,  L = 110 MM, RECOBRIMENTO = 100MM, SECAO</t>
  </si>
  <si>
    <t>1/8 X 1/2" (3 MM X 12 MM), PARA FIXAR TELHA DE FIBROCIMENTO ONDULADA</t>
  </si>
  <si>
    <t>GANCHO L COM ROSCA PARA FIXAR TELHA EM MADEIRA 5/16" X 350 MM (COLETADO CAIXA)</t>
  </si>
  <si>
    <t>GEOGRELHA TECIDA COM FILAMENTOS DE POLIESTER + PVC, RESISTENCIA LONGITUDINAL:</t>
  </si>
  <si>
    <t>90 KN/M, RESISTENCIA TRANSVERSAL: 30 KN/M, ALONGAMENTO = 12 POR CENTO,</t>
  </si>
  <si>
    <t>DIMENSOES 5,15 X 100,0 M</t>
  </si>
  <si>
    <t>GEOTEXTIL NAO TECIDO AGULHADO DE FILAMENTOS CONTINUOS 100% POLIESTER  RT 09 P/</t>
  </si>
  <si>
    <t>DRENAGEM TIPO BIDIM OU EQUIV</t>
  </si>
  <si>
    <t>GEOTEXTIL NAO TECIDO AGULHADO DE FILAMENTOS CONTINUOS 100% POLIESTER  RT 10</t>
  </si>
  <si>
    <t>TIPO BIDIM OU EQUIV</t>
  </si>
  <si>
    <t>GEOTEXTIL NAO TECIDO AGULHADO DE FILAMENTOS CONTINUOS 100% POLIESTER  RT 14 P/</t>
  </si>
  <si>
    <t>GEOTEXTIL NAO TECIDO AGULHADO DE FILAMENTOS CONTINUOS 100% POLIESTER  RT 16</t>
  </si>
  <si>
    <t>GEOTEXTIL NAO TECIDO AGULHADO DE FILAMENTOS CONTINUOS 100% POLIESTER  RT 21</t>
  </si>
  <si>
    <t>GEOTEXTIL NAO TECIDO AGULHADO DE FILAMENTOS CONTINUOS 100% POLIESTER  RT 26</t>
  </si>
  <si>
    <t>GEOTEXTIL NAO TECIDO AGULHADO DE FILAMENTOS CONTINUOS 100% POLIESTER  RT 31</t>
  </si>
  <si>
    <t>GERADOR PORTATIL MONOFASICO, POTENCIA 5500 VA, MOTOR A GASOLINA, POTENCIA DO</t>
  </si>
  <si>
    <t>MOTOR 13 CV</t>
  </si>
  <si>
    <t>GESSEIRO (MENSALISTA)</t>
  </si>
  <si>
    <t>GRADE DE DISCOS COM CONTROLE REMOTO, REBOCAVEL, COM 24 DISCOS 24" X 6 MM, COM</t>
  </si>
  <si>
    <t>PNEUS PARA TRANSPORTE</t>
  </si>
  <si>
    <t>GRADE DE DISCOS MECANICA 20X24" COM 20 DISCOS 24" X 6MM  COM PNEUS PARA</t>
  </si>
  <si>
    <t>GRADIL *1320 X 2170* MM (A X L) EM  BARRA DE ACO CHATA *25 MM X 2* MM ENTRELACADA</t>
  </si>
  <si>
    <t>COM BARRA ACO REDONDA *5* MM, MALHA *65 X 132* MM, GALVANIZADO E PINTURA</t>
  </si>
  <si>
    <t>ELETROSTATICA</t>
  </si>
  <si>
    <t>GRAMPO DE APERTO RAPIDO 18 "</t>
  </si>
  <si>
    <t>GRAMPO LINHA VIVA DE LATAO ESTANHADO, DIAMETRO DO CONDUTOR PRINCIPAL DE 10 A</t>
  </si>
  <si>
    <t>120 MM2, DIAMETRO DA DERIVACAO DE 10 A 70 MM2</t>
  </si>
  <si>
    <t>GRAMPO METALICO TIPO OLHAL PARA HASTE DE ATERRAMENTO DE 1/2'', CONDUTOR DE</t>
  </si>
  <si>
    <t>*10* A 50 MM2</t>
  </si>
  <si>
    <t>GRAMPO METALICO TIPO OLHAL PARA HASTE DE ATERRAMENTO DE 1'', CONDUTOR DE *10*</t>
  </si>
  <si>
    <t>A 50 MM2</t>
  </si>
  <si>
    <t>GRAMPO METALICO TIPO OLHAL PARA HASTE DE ATERRAMENTO DE 3/4'', CONDUTOR DE</t>
  </si>
  <si>
    <t>GRAMPO METALICO TIPO OLHAL PARA HASTE DE ATERRAMENTO DE 5/8'', CONDUTOR DE</t>
  </si>
  <si>
    <t>GRAMPO METALICO TIPO U PARA HASTE DE ATERRAMENTO DE ATE 3/4'', CONDUTOR DE 10 A</t>
  </si>
  <si>
    <t>25 MM2</t>
  </si>
  <si>
    <t>GRAMPO METALICO TIPO U PARA HASTE DE ATERRAMENTO DE ATE 5/8'', CONDUTOR DE 10 A</t>
  </si>
  <si>
    <t>GRAMPO 80,  EM ACO GALVANIZADO, 12,9 X 14 MM (L X A) (COLETADO CAIXA)</t>
  </si>
  <si>
    <t>GRANALHA DE ACO, ANGULAR (GRIT), PARA JATEAMENTO, PENEIRA 0,35 A 0,117 MM (SAE</t>
  </si>
  <si>
    <t>G80)</t>
  </si>
  <si>
    <t>GRANALHA DE ACO, ANGULAR (GRIT), PARA JATEAMENTO, PENEIRA 0,84 A 0,42 MM (SAE</t>
  </si>
  <si>
    <t>G40)</t>
  </si>
  <si>
    <t>GRANALHA DE ACO, ANGULAR (GRIT), PARA JATEAMENTO, PENEIRA 1,41 A 1,19 MM (SAE</t>
  </si>
  <si>
    <t>G16)</t>
  </si>
  <si>
    <t>GRANALHA DE ACO, ESFERICA (SHOT), PARA JATEAMENTO, PENEIRA 0,59 A 0,42MM (SAE</t>
  </si>
  <si>
    <t>S170)</t>
  </si>
  <si>
    <t>GRANALHA DE ACO, ESFERICA (SHOT), PARA JATEAMENTO, PENEIRA 0,84 A 0,71 MM (SAE</t>
  </si>
  <si>
    <t>S280)</t>
  </si>
  <si>
    <t>GRANALHA DE ACO, ESFERICA (SHOT), PARA JATEAMENTO, PENEIRA 1,19 A 1,00 MM (SAE</t>
  </si>
  <si>
    <t>S390)</t>
  </si>
  <si>
    <t>GRANILHA/ GRANA/ PEDRISCO OU AGREGADO EM MARMORE/ GRANITO/ QUARTZO E</t>
  </si>
  <si>
    <t>CALCARIO, PRETO, CINZA, PALHA OU BRANCO</t>
  </si>
  <si>
    <t>GRELHA FOFO SIMPLES COM REQUADRO, CARGA MAXIMA  12,5 T, *300 X 1000* MM, E= *15*</t>
  </si>
  <si>
    <t>MM, AREA ESTACIONAMENTO CARRO PASSEIO</t>
  </si>
  <si>
    <t>GRUPO DE SOLDAGEM C/ GERADOR A DIESEL 60 CV PARA SOLDA ELETRICA, SOBRE 04</t>
  </si>
  <si>
    <t>RODAS, COM MOTOR 4 CILINDROS</t>
  </si>
  <si>
    <t>GRUPO DE SOLDAGEM COM GERADOR A DIESEL 30 CV, PARA SOLDA ELETRICA, SOBRE</t>
  </si>
  <si>
    <t>DUAS RODAS</t>
  </si>
  <si>
    <t>GRUPO DE SOLDAGEN C/ GERADOR A DIESEL 33HP P/ SOLDA ELETRICA, SOBRE RODAS,</t>
  </si>
  <si>
    <t>TIPO BAMBOZZI MOD. 0-375 A</t>
  </si>
  <si>
    <t>GRUPO GERADOR *80 A 125* KVA, MOTOR DIESEL, REBOCAVEL, ACIONAMENTO MANUAL</t>
  </si>
  <si>
    <t>GRUPO GERADOR A GASOLINA, POTENCIA NOMINAL 2,2 KW, TENSAO DE SAIDA 110/220 V,</t>
  </si>
  <si>
    <t>MOTOR POTENCIA 6,5 HP</t>
  </si>
  <si>
    <t>GRUPO GERADOR ACIMA DE * 125 ATE 180* KVA, MOTOR DIESEL, REBOCAVEL,</t>
  </si>
  <si>
    <t>ACIONAMENTO MANUAL (LOCACAO)</t>
  </si>
  <si>
    <t>GRUPO GERADOR ACIMA DE * 20 A 80* KVA, MOTOR DIESEL, REBOCAVEL, ACIONAMENTO</t>
  </si>
  <si>
    <t>MANUAL (LOCACAO)</t>
  </si>
  <si>
    <t>GRUPO GERADOR DIESEL, COM CARENAGEM, POTENCIA STANDART ENTRE 100 E 110 KVA,</t>
  </si>
  <si>
    <t>VELOCIDADE DE 1800 RPM, FREQUENCIA DE 60 HZ</t>
  </si>
  <si>
    <t>GRUPO GERADOR DIESEL, COM CARENAGEM, POTENCIA STANDART ENTRE 140 E 150 KVA,</t>
  </si>
  <si>
    <t>GRUPO GERADOR DIESEL, COM CARENAGEM, POTENCIA STANDART ENTRE 210 E 220 KVA,</t>
  </si>
  <si>
    <t>GRUPO GERADOR DIESEL, COM CARENAGEM, POTENCIA STANDART ENTRE 250 E 260 KVA,</t>
  </si>
  <si>
    <t>GRUPO GERADOR DIESEL, COM CARENAGEM, POTENCIA STANDART ENTRE 50 E 55 KVA,</t>
  </si>
  <si>
    <t>GRUPO GERADOR DIESEL, SEM CARENAGEM, POTENCIA STANDART ENTRE 100 E 110 KVA,</t>
  </si>
  <si>
    <t>GRUPO GERADOR DIESEL, SEM CARENAGEM, POTENCIA STANDART ENTRE 210 E 220 KVA,</t>
  </si>
  <si>
    <t>GRUPO GERADOR DIESEL, SEM CARENAGEM, POTENCIA STANDART ENTRE 250 E 260 KVA,</t>
  </si>
  <si>
    <t>GUARNICAO/ ALIZAR/ VISTA MACICA, E= *1* CM, L= *4,5* CM, EM CEDRINHO/ ANGELIM</t>
  </si>
  <si>
    <t>COMERCIAL/  EUCALIPTO/ CURUPIXA/ PEROBA/ CUMARU OU EQUIVALENTE DA REGIAO</t>
  </si>
  <si>
    <t>GUARNICAO/ ALIZAR/ VISTA MACICA, E= *1* CM, L= *4,5* CM, EM PINUS/ TAUARI/ VIROLA OU</t>
  </si>
  <si>
    <t>GUARNICAO/MOLDURA DE ACABAMENTO PARA ESQUADRIA DE ALUMINIO ANODIZADO</t>
  </si>
  <si>
    <t>NATURAL, PARA 1 FACE (COLETADO CAIXA)</t>
  </si>
  <si>
    <t>GUINCHO DE ALAVANCA MANUAL, CAPACIDADE 3,2 T COM 20 M DE CABO DE ACO DIAMETRO</t>
  </si>
  <si>
    <t>16,3 MM</t>
  </si>
  <si>
    <t>GUINCHO ELETRICO DE COLUNA, CAPACIDADE 400 KG, COM MOTO FREIO, MOTOR</t>
  </si>
  <si>
    <t>TRIFASICO DE 1,25 CV</t>
  </si>
  <si>
    <t>GUINCHO MANUAL DE ARRASTE CAPACIDADE DE  2 T COM 20 M DE CABO DE AÇO -</t>
  </si>
  <si>
    <t>(LOCAÇÃO)</t>
  </si>
  <si>
    <t>GUINDASTE ALTOPROPELIDO SOBRE PNEUS, COM LANCA TELESCOPICA, CAPACIDADE DE</t>
  </si>
  <si>
    <t>*10* T (LOCACAO COM OPERADOR, COMBUSTIVEL E MANUTENCAO)</t>
  </si>
  <si>
    <t>GUINDASTE AUTO-PROPELIDO, SOBRE PNEUS, C/ LANCA TELESCOPICA CAP * 15T * (INCL</t>
  </si>
  <si>
    <t>MANUTENCAO/OPERACAO)</t>
  </si>
  <si>
    <t>GUINDASTE AUTO-PROPELIDO, SOBRE PNEUS, C/ LANCA TELESCOPICA CAP * 35T * (INCL</t>
  </si>
  <si>
    <t>GUINDASTE HIDRAULICO AUTOPROPELIDO, COM LANCA TELESCOPICA 28,80 M, CAPACIDADE</t>
  </si>
  <si>
    <t>MAXIMA 30 T, POTENCIA 97 KW, TRACAO 4 X 4</t>
  </si>
  <si>
    <t>GUINDASTE HIDRAULICO AUTOPROPELIDO, COM LANCA TELESCOPICA 40 M, CAPACIDADE</t>
  </si>
  <si>
    <t>MAXIMA 60 T, POTENCIA 260 KW, TRACAO 6 X 6</t>
  </si>
  <si>
    <t>GUINDASTE HIDRAULICO AUTOPROPELIDO, COM LANCA TELESCOPICA 50 M, CAPACIDADE</t>
  </si>
  <si>
    <t>MAXIMA 100 T, POTENCIA 350 KW, TRACAO 10 X 6</t>
  </si>
  <si>
    <t>GUINDASTE TIPO MUNCK CAP * 5T * MONTADO EM CAMINHAO CARROCERIA ( LOCAÇÃO COM</t>
  </si>
  <si>
    <t>OPERADOR,COMBUSTIVEL E MANUTENÇÃO).</t>
  </si>
  <si>
    <t>GUINDAUTO HIDRAULICO, CAPACIDADE MAXIMA DE CARGA 10000 KG, MOMENTO MAXIMO DE</t>
  </si>
  <si>
    <t>CARGA 23 TM , ALCANCE MAXIMO HORIZONTAL 11,80 M, PARA MONTAGEM SOBRE CHASSI</t>
  </si>
  <si>
    <t>DE CAMINHAO PBT MINIMO 15000 KG (INCLUI MONTAGEM, NAO INC</t>
  </si>
  <si>
    <t>GUINDAUTO HIDRAULICO, CAPACIDADE MAXIMA DE CARGA 14340 KG, MOMENTO MAXIMO DE</t>
  </si>
  <si>
    <t>CARGA 42,3 TM, ALCANCE MAXIMO HORIZONTAL 16,80 M, PARA MONTAGEM SOBRE CHASSI</t>
  </si>
  <si>
    <t>DE CAMINHAO PBT MINIMO 23000 KG (INCLUI MONTAGEM, NAO IN</t>
  </si>
  <si>
    <t>GUINDAUTO HIDRAULICO, CAPACIDADE MAXIMA DE CARGA 30000 KG, MOMENTO MAXIMO DE</t>
  </si>
  <si>
    <t>CARGA 92,2 TM , ALCANCE MAXIMO HORIZONTAL  22,00 M, PARA MONTAGEM SOBRE CHASSI</t>
  </si>
  <si>
    <t>DE CAMINHAO PBT MINIMO 30000 KG (INCLUI MONTAGEM, NAO</t>
  </si>
  <si>
    <t>GUINDAUTO HIDRAULICO, CAPACIDADE MAXIMA DE CARGA 3300 KG, MOMENTO MAXIMO DE</t>
  </si>
  <si>
    <t>CARGA 5,8 TM , ALCANCE MAXIMO HORIZONTAL  7,60 M, PARA MONTAGEM SOBRE CHASSI</t>
  </si>
  <si>
    <t>DE CAMINHAO PBT MINIMO 8000 KG (INCLUI MONTAGEM, NAO INCL</t>
  </si>
  <si>
    <t>GUINDAUTO HIDRAULICO, CAPACIDADE MAXIMA DE CARGA 6200 KG, MOMENTO MAXIMO DE</t>
  </si>
  <si>
    <t>CARGA 11,7 TM , ALCANCE MAXIMO HORIZONTAL  9,70 M, PARA MONTAGEM SOBRE CHASSI</t>
  </si>
  <si>
    <t>DE CAMINHAO PBT MINIMO 13000 KG (INCLUI MONTAGEM, NAO IN</t>
  </si>
  <si>
    <t>GUINDAUTO HIDRAULICO, CAPACIDADE MAXIMA DE CARGA 8500 KG, MOMENTO MAXIMO DE</t>
  </si>
  <si>
    <t>CARGA 30,4 TM , ALCANCE MAXIMO HORIZONTAL  14,30 M, PARA MONTAGEM SOBRE CHASSI</t>
  </si>
  <si>
    <t>DE CAMINHAO PBT MINIMO 23000 KG (INCLUI MONTAGEM, NAO I</t>
  </si>
  <si>
    <t>HASTE DE ATERRAMENTO EM ACO COM 2,40 M DE COMPRIMENTO E DN = 5/8", REVESTIDA</t>
  </si>
  <si>
    <t>COM BAIXA CAMADA DE COBRE, SEM CONECTOR</t>
  </si>
  <si>
    <t>HASTE DE ATERRAMENTO EM ACO COM 3,00 M DE COMPRIMENTO E DN = 1/2", REVESTIDA</t>
  </si>
  <si>
    <t>COM BAIXA CAMADA DE COBRE, COM CONECTOR TIPO GRAMPO</t>
  </si>
  <si>
    <t>HASTE DE ATERRAMENTO EM ACO COM 3,00 M DE COMPRIMENTO E DN = 1", REVESTIDA</t>
  </si>
  <si>
    <t>HASTE DE ATERRAMENTO EM ACO COM 3,00 M DE COMPRIMENTO E DN = 3/4", REVESTIDA</t>
  </si>
  <si>
    <t>HASTE DE ATERRAMENTO EM ACO COM 3,00 M DE COMPRIMENTO E DN = 5/8", REVESTIDA</t>
  </si>
  <si>
    <t>COMPRIMENTO, 25 X 25 MM E CHAPA DE 3/16"</t>
  </si>
  <si>
    <t>HASTE RETA PARA GANCHO DE FERRO GALVANIZADO, COM ROSCA 1/4 " X 30 CM PARA</t>
  </si>
  <si>
    <t>FIXACAO DE TELHA METALICA, INCLUI PORCA E ARRUELAS DE VEDACAO</t>
  </si>
  <si>
    <t>HASTE RETA PARA GANCHO DE FERRO GALVANIZADO, COM ROSCA 1/4 " X 40 CM PARA</t>
  </si>
  <si>
    <t>FIXACAO DE TELHA DE FIBROCIMENTO, INCLUI PORCA SEXTAVADA DE  ZINCO</t>
  </si>
  <si>
    <t>HASTE RETA PARA GANCHO DE FERRO GALVANIZADO, COM ROSCA 5/16" X 35 CM PARA</t>
  </si>
  <si>
    <t>FIXACAO DE TELHA DE FIBROCIMENTO, INCLUI PORCA E ARRUELAS DE VEDACAO</t>
  </si>
  <si>
    <t>HASTE RETA PARA GANCHO DE FERRO GALVANIZADO, COM ROSCA 5/16" X 40 CM PARA</t>
  </si>
  <si>
    <t>HASTE RETA PARA GANCHO DE FERRO GALVANIZADO, COM ROSCA 5/16" X 45 CM PARA</t>
  </si>
  <si>
    <t>HIDRANTE DE COLUNA COMPLETO, EM FERRO FUNDIDO, DN = 100 MM, COM REGISTRO,</t>
  </si>
  <si>
    <t>CUNHA DE BORRACHA, CURVA DESSIMETRICA, EXTREMIDADE E TAMPAS (INCLUI KIT</t>
  </si>
  <si>
    <t>FIXACAO)</t>
  </si>
  <si>
    <t>HIDRANTE DE COLUNA COMPLETO, EM FERRO FUNDIDO, DN = 75 MM, COM REGISTRO,</t>
  </si>
  <si>
    <t>HIDROJATEADORA PARA DESOBSTRUCAO DE REDES E GALERIAS, TANQUE 7000 L, BOMBA</t>
  </si>
  <si>
    <t>TRIPLEX 120 KGF/CM2 128 L/MIN (INCLUI MONTAGEM, NAO INCLUI CAMINHAO)</t>
  </si>
  <si>
    <t>TRIPLEX 140 KGF/CM2 260 L/MIN ALIMENTADA POR MOTOR INDEPENDENTE A DIESEL</t>
  </si>
  <si>
    <t>POTENCIA 125 CV (INCLUI MONTAGEM, NAO INCLUI CAMINHAO)</t>
  </si>
  <si>
    <t>IGNITOR PARA LAMPADA DE VAPOR DE SODIO / VAPOR METALICO ATE 2000 W, TENSAO DE</t>
  </si>
  <si>
    <t>PULSO ENTRE 600 A 750 V</t>
  </si>
  <si>
    <t>IGNITOR PARA LAMPADA DE VAPOR DE SODIO / VAPOR METALICO ATE 400 W, TENSAO DE</t>
  </si>
  <si>
    <t>PULSO ENTRE 3000 A 4500 V</t>
  </si>
  <si>
    <t>PULSO ENTRE 580 A 750 V</t>
  </si>
  <si>
    <t>IMPERMEABILIZADOR (MENSALISTA)</t>
  </si>
  <si>
    <t>IMPERMEABILIZANTE INCOLOR PARA TRATAMENTO DE FACHADAS E TELHAS, BASE</t>
  </si>
  <si>
    <t>SILICONE</t>
  </si>
  <si>
    <t>INSTALADOR DE TUBULACOES (TUBOS/EQUIPAMENTOS)</t>
  </si>
  <si>
    <t>INSTALADOR DE TUBULACOES (TUBOS/EQUIPAMENTOS) (MENSALISTA)</t>
  </si>
  <si>
    <t>INTERRUPTOR BIPOLAR (TECLA DUPLA) EMBUTIR 20A/250V C/ PLACA, TIPO SILENTOQUE PIAL</t>
  </si>
  <si>
    <t>INTERRUPTOR PULSADOR P/ CAMPAINHA EMBUTIR 2A/250V C/ PLACA, TIPO SILENTOQUE</t>
  </si>
  <si>
    <t>INVERSOR DE SOLDA MONOFASICO DE 160 A, POTENCIA DE 5400 W, TENSAO DE 220 V,</t>
  </si>
  <si>
    <t>TURBO VENTILADO, PROTECAO POR FUSIVEL TERMICO, PARA ELETRODOS DE 2,0 A 4,0 MM</t>
  </si>
  <si>
    <t>ISOLADOR DE PORCELANA SUSPENSO, DISCO TIPO GARFO OLHAL, DIAMETRO DE 152 MM,</t>
  </si>
  <si>
    <t>PARA TENSAO DE *15* KV</t>
  </si>
  <si>
    <t>ISOLADOR DE PORCELANA, TIPO ROLDANA, DIMENSOES DE *72* X *72* MM, PARA USO EM</t>
  </si>
  <si>
    <t>BAIXA TENSAO</t>
  </si>
  <si>
    <t>JANELA ALUMÍNIO DE CORRER 1,20 X 1,20 (AXL) M COM 2 FOLHAS DE VIDRO INCLUSO</t>
  </si>
  <si>
    <t>GUARNIÇÃO</t>
  </si>
  <si>
    <t>JANELA ALUMÍNIO DE CORRER 1,20 X 1,50 M (AXL) COM 2 FOLHAS DE VIDRO INCLUSO</t>
  </si>
  <si>
    <t>JANELA ALUMIINIO DE CORRER 1,20 X 1,50 M (AXL) COM 4 FOLHAS DE VIDRO INCLUSO</t>
  </si>
  <si>
    <t>JANELA ALUMINIO  MAXIM AR, SERIE 25,  90 X 110CM (INCLUSO GUARNIÇÃO E VIDRO</t>
  </si>
  <si>
    <t>FANTASIA)</t>
  </si>
  <si>
    <t>JANELA ALUMINIO DE CORRER 1,00 X 1,50 M (AXL) COM 2 FOLHAS DE VIDRO INCLUSO</t>
  </si>
  <si>
    <t>JANELA ALUMINIO DE CORRER 1,00 X 2,00 M (AXL) COM 4 FOLHAS DE VIDRO INCLUSO</t>
  </si>
  <si>
    <t>JANELA ALUMINIO DE CORRER 1,20 X 1,20 (AXL) M COM 3 FOLHAS (2 VENEZIANAS E 1 VIDRO)</t>
  </si>
  <si>
    <t>INCLUSO GUARNICAO</t>
  </si>
  <si>
    <t>JANELA ALUMINIO DE CORRER 1,20 X 1,50 (AXL) M COM 3 FOLHAS (2 VENEZIANAS E 1 VIDRO)</t>
  </si>
  <si>
    <t>JANELA ALUMINIO DE CORRER 1,20 X 1,50 (AXL) M COM 6 FOLHAS (4 VENEZIANAS E 2</t>
  </si>
  <si>
    <t>VIDROS) INCLUSO GUARNICAO</t>
  </si>
  <si>
    <t>JANELA ALUMINIO DE CORRER 1,20 X 2,00 (AXL) M COM 6 FOLHAS (4 VENEZIANAS E 2</t>
  </si>
  <si>
    <t>JANELA ALUMINIO DE CORRER 1,20 X 2,00 M (AXL) COM 4 FOLHAS DE VIDRO INCLUSO</t>
  </si>
  <si>
    <t>JANELA CHAPA DOBRADA ACO GALVANIZADO A FOGO, DE CORRER, 4 FLS, SEM DIVISAO</t>
  </si>
  <si>
    <t>HORIZONTAL P/ VIDRO, DE 150 X 120 CM (3/4" X 1/8")</t>
  </si>
  <si>
    <t>JANELA DE CORRER EM ALUMÍNIO, SÉRIE 25,  SEM BANDEIRA, COM 4 FOLHAS PARA VIDRO,</t>
  </si>
  <si>
    <t>(DUAS FIXAS E DUAS MÓVEIS)  1,60 X 1,10 M (INCLUSO GUARNIÇÃO E VIDRO LISO INCOLOR)</t>
  </si>
  <si>
    <t>JANELA DE CORRER, ACO, BATENTE/REQUADRO DE 6 A 14 CM,  COM DIVISAO HORIZ , PINT</t>
  </si>
  <si>
    <t>ANTICORROSIVA, SEM VIDRO, BANDEIRA COM BASCULA, 4 FLS, 120  X 150 CM (A X L)</t>
  </si>
  <si>
    <t>JANELA DE CORRER, ACO, BATENTE/REQUADRO DE 6 A 14 CM, QUADRICULADA, PINT</t>
  </si>
  <si>
    <t>ANTICORROSIVA, SEM VIDRO, BANDEIRA COM BASCULA, 4 FLS, 120  X 200 CM (A X L)</t>
  </si>
  <si>
    <t>ANTICORROSIVA, SEM VIDRO, SEM BANDEIRA, 4 FLS, 100  X 120 CM (A X L)</t>
  </si>
  <si>
    <t>ANTICORROSIVA, SEM VIDRO, SEM BANDEIRA, 4 FLS, 120  X 150 CM (A X L)</t>
  </si>
  <si>
    <t>ANTICORROSIVA, SEM VIDRO, SEM BANDEIRA, 4 FLS, 120  X 200 CM (A X L)</t>
  </si>
  <si>
    <t>JANELA DE CORRER, ACO, BATENTE/REQUADRO DE 6 A 14 CM, QUADRICULADA, PINTURA</t>
  </si>
  <si>
    <t>JANELA DE CORRER, ACO, BATENTE/REQUADRO DE 6 A 14 CM, SEM  DIVISAO, PINT</t>
  </si>
  <si>
    <t>JANELA DE CORRER, ACO, BATENTE/REQUADRO DE 6 A 14 CM, VENEZIANA, PINT</t>
  </si>
  <si>
    <t>ANTICORROSIVA, PINT ACABAMENTO, COM VIDRO, 6 FLS, 120  X 150 CM (A X L)</t>
  </si>
  <si>
    <t>ANTICORROSIVA, SEM VIDRO, 6 FLS, 120  X 150 CM (A X L)</t>
  </si>
  <si>
    <t>JANELA DE CORRER, ACO, COM BATENTE/REQUADRO DE 6 A 14 CM, SEM DIVISAO, PINT</t>
  </si>
  <si>
    <t>ANTICORROSIVA, PINT ACABAMENTO, COM VIDRO, SEM BANDEIRA, COM GRADE, 4 FLS, 100</t>
  </si>
  <si>
    <t>X 120 CM (A X L)</t>
  </si>
  <si>
    <t>ANTICORROSIVA, PINT ACABAMENTO, COM VIDRO, SEM BANDEIRA, 2 FLS, 120  X 150 CM (A X</t>
  </si>
  <si>
    <t>L)</t>
  </si>
  <si>
    <t>JANELA MADEIRA REGIONAL 2A DUPLA C/ GUILHOTINA E ABRIR VENEZIANA 1,20 X 1,20M /</t>
  </si>
  <si>
    <t>JANELA MAXIMO AR, ACO, BATENTE / REQUADRO DE 6 A 14 CM, PINT ANTICORROSIVA, SEM</t>
  </si>
  <si>
    <t>VIDRO, COM GRADE, 1 FL, 60  X 80 CM (A X L)</t>
  </si>
  <si>
    <t>JANELA MAXIMO AR, ACO, BATENTE/REQUADRO DE 6 A 14 CM, PINT ANTICORROSIVA, SEM</t>
  </si>
  <si>
    <t>VIDRO, SEM GRADE, 1 FL, 60  X 80 CM (A X L)</t>
  </si>
  <si>
    <t>JARDINEIRO (MENSALISTA)</t>
  </si>
  <si>
    <t>JOELHO DE REDUCAO, PVC SOLDAVEL, 90 GRAUS,  25 MM X 20 MM, PARA AGUA FRIA</t>
  </si>
  <si>
    <t>JOELHO DE REDUCAO, PVC SOLDAVEL, 90 GRAUS,  32 MM X 25 MM, PARA AGUA FRIA</t>
  </si>
  <si>
    <t>JOELHO DE REDUCAO, PVC, ROSCAVEL COM BUCHA DE LATAO, 90 GRAUS,  3/4" X 1/2", PARA</t>
  </si>
  <si>
    <t>AGUA FRIA PREDIAL</t>
  </si>
  <si>
    <t>JOELHO DE REDUCAO, PVC, ROSCAVEL, 90 GRAUS, 1" X 3/4", PARA AGUA FRIA PREDIAL</t>
  </si>
  <si>
    <t>JOELHO DE REDUCAO, PVC, ROSCAVEL, 90 GRAUS, 3/4" X 1/2", PARA AGUA FRIA PREDIAL</t>
  </si>
  <si>
    <t>JOELHO PVC COM VISITA, 90 GRAUS, DN 100 X 50 MM, SERIE NORMAL, PARA ESGOTO</t>
  </si>
  <si>
    <t>JOELHO PVC LEVE, 45 GRAUS, DN 150 MM, PARA ESGOTO PREDIAL</t>
  </si>
  <si>
    <t>JOELHO PVC LEVE, 45 GRAUS, DN 200 MM, PARA ESGOTO PREDIAL</t>
  </si>
  <si>
    <t>JOELHO PVC LEVE, 90 GRAUS, DN 150 MM, PARA ESGOTO PREDIAL</t>
  </si>
  <si>
    <t>JOELHO PVC LEVE, 90 GRAUS, DN 200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</si>
  <si>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</si>
  <si>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</si>
  <si>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</si>
  <si>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</si>
  <si>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t>
  </si>
  <si>
    <t>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</si>
  <si>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</si>
  <si>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</si>
  <si>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</si>
  <si>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</si>
  <si>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</si>
  <si>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</si>
  <si>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</si>
  <si>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</si>
  <si>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t>
  </si>
  <si>
    <t>JOELHO PVC, SOLDAVEL, COM BUCHA DE LATAO, 90 GRAUS, 25 MM X 1/2", PARA AGUA FRIA</t>
  </si>
  <si>
    <t>JOELHO PVC, SOLDAVEL, COM BUCHA DE LATAO, 90 GRAUS, 25 MM X 3/4", PARA AGUA FRIA</t>
  </si>
  <si>
    <t>JOELHO PVC, SOLDAVEL, COM BUCHA DE LATAO, 90 GRAUS, 32 MM X 3/4", PARA AGUA FRIA</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</si>
  <si>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</si>
  <si>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</si>
  <si>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</si>
  <si>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</si>
  <si>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</si>
  <si>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</si>
  <si>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</si>
  <si>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</si>
  <si>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</si>
  <si>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</si>
  <si>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</si>
  <si>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</si>
  <si>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</si>
  <si>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</si>
  <si>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</si>
  <si>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</si>
  <si>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</si>
  <si>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</si>
  <si>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</si>
  <si>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</si>
  <si>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</si>
  <si>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</si>
  <si>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</si>
  <si>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</si>
  <si>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</si>
  <si>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</si>
  <si>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</si>
  <si>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</si>
  <si>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</si>
  <si>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t>
  </si>
  <si>
    <t>COMPOSTA: DOBRADICA SUPERIOR (101) E INFERIOR (103),TRINCO (502), FECHADURA</t>
  </si>
  <si>
    <t>(520),CONTRA FECHADURA (531),COM CAPUCHINHO</t>
  </si>
  <si>
    <t>JUNCAO DE REDUCAO INVERTIDA, PVC SOLDAVEL, 100 X 50 MM, SERIE NORMAL PARA</t>
  </si>
  <si>
    <t>JUNCAO DE REDUCAO INVERTIDA, PVC SOLDAVEL, 100 X 75 MM, SERIE NORMAL PARA</t>
  </si>
  <si>
    <t>JUNCAO DE REDUCAO INVERTIDA, PVC SOLDAVEL, 75 X 50 MM, SERIE NORMAL PARA</t>
  </si>
  <si>
    <t>JUNCAO DE REDUCAO SIMPLES, COM BOLSA PARA ANEL, PVC LEVE,  150 X 100 MM, PARA</t>
  </si>
  <si>
    <t>JUNCAO DUPLA, PVC SOLDAVEL, DN 100 X 100 X 100 MM , SERIE NORMAL PARA ESGOTO</t>
  </si>
  <si>
    <t>JUNCAO DUPLA, PVC SOLDAVEL, DN 75 X 75 X 75 MM , SERIE NORMAL PARA ESGOTO</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</si>
  <si>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</si>
  <si>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</si>
  <si>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</si>
  <si>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</si>
  <si>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60 GRAUS, CIRCULAR,  DIAMETRO ENTRE 80 E 100 MM, PARA DRENAGEM</t>
  </si>
  <si>
    <t>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</si>
  <si>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</si>
  <si>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</si>
  <si>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</si>
  <si>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</si>
  <si>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</si>
  <si>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</si>
  <si>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</si>
  <si>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</si>
  <si>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PVC PBA, BBB, DN 50 / DE 60 MM, PARA REDE DE AGUA (NBR 5647)</t>
  </si>
  <si>
    <t>JUNCAO, PVC, 45 GRAUS, JE, BBB, DN 100 MM, PARA REDE COLETORA DE ESGOTO (NBR</t>
  </si>
  <si>
    <t>JUNCAO, PVC, 45 GRAUS, JE, BBB, DN 150 MM, PARA REDE COLETORA DE ESGOTO (NBR</t>
  </si>
  <si>
    <t>JUNCAO, PVC, 45 GRAUS, JE, BBB, DN 200 MM, PARA REDE COLETORA DE ESGOTO (NBR</t>
  </si>
  <si>
    <t>JUNCAO, PVC, 45 GRAUS, JE, BBB, DN 250 MM, PARA REDE COLETORA DE ESGOTO (NBR</t>
  </si>
  <si>
    <t>JUNCAO, PVC, 45 GRAUS, JE, BBB, DN 300 MM, PARA REDE COLETORA DE ESGOTO (NBR</t>
  </si>
  <si>
    <t>JUNCAO, PVC, 45 GRAUS, JE, BBB, DN 350 MM, PARA REDE COLETORA DE ESGOTO (NBR</t>
  </si>
  <si>
    <t>JUNCAO, PVC, 45 GRAUS, JE, BBB, DN 400 MM, PARA REDE COLETORA DE ESGOTO (NBR</t>
  </si>
  <si>
    <t>JUNTA PLASTICA DE DILATACAO PARA PISOS, COR CINZA, 10 X 4,5 MM (ALTURA X</t>
  </si>
  <si>
    <t>KIT CAVALETE PVC COM REGISTRO 3/4", COMPLETO</t>
  </si>
  <si>
    <t>KIT DE MATERIAIS PARA BRACADEIRA PARA FIXACAO EM POSTE CIRCULAR, CONTEM TRES</t>
  </si>
  <si>
    <t>FIXADORES E UM ROLO DE FITA DE 3 M EM ACO CARBONO</t>
  </si>
  <si>
    <t>LADRILHO HIDRAULICO, *20 x 20* CM, E= 2 CM, PADRAO COPACABANA, 2 CORES (PRETO E</t>
  </si>
  <si>
    <t>BRANCO)</t>
  </si>
  <si>
    <t>LAJE CONCR ARMAD PREMOLD CIRCULAR P/ TRANSICAO POCO VISITA DN 1200MM,   C/ FURO</t>
  </si>
  <si>
    <t>DN 600 MM</t>
  </si>
  <si>
    <t>LAJE CONCR ARMAD PREMOLD CIRCULAR P/ TRANSICAO POCO VISITA DN 900 MM,   C/ FURO</t>
  </si>
  <si>
    <t>LAJE PRE MOLDADA TRELICADA P/ PISO , H=12CM , P/ APOIO SIMPLES , SOBRECARGA DE 200</t>
  </si>
  <si>
    <t>KG/M2 , VAO LIVRE MAXIMO DE 5,70M</t>
  </si>
  <si>
    <t>LAJE PRE-MOLDADA (LAJOTAS + VIGOTAS) PARA FORRO CONVENCIONAL, SOBRECARGA DE</t>
  </si>
  <si>
    <t>100 KG/M2, VAO ATE 4,00 M (SEM COLOCACAO)</t>
  </si>
  <si>
    <t>LAJE PRE-MOLDADA DE PISO TRELICADA C/ H=16CM P/ APOIO SIMPLES SOBRECARGA</t>
  </si>
  <si>
    <t>200KG/M2 VAO LIVRE ATE 6,00M</t>
  </si>
  <si>
    <t>LAJE TRELICADA P/ PISO , H=10CM , P/ APOIO SIMPLES , SOBRECARGA DE 200 KG/M2 , VAO</t>
  </si>
  <si>
    <t>LIVRE MAXIMO DE 5,70M</t>
  </si>
  <si>
    <t>LAJE TRELICADA P/ PISO , H=16CM , P/ APOIO SIMPLES , SOBRECARGA DE 200 KG/M2 , VAO</t>
  </si>
  <si>
    <t>LIVRE MAXIMO DE 4,75M</t>
  </si>
  <si>
    <t>LAJE TRELICADA P/ PISO , H=20CM , P/ APOIO SIMPLES , SOBRECARGA DE 200 KG/M2 , VAO</t>
  </si>
  <si>
    <t>LIVRE MAXIMO DE 9,50M</t>
  </si>
  <si>
    <t>LAJE TRELICADA P/ PISO , H=25CM , P/ APOIO SIMPLES , SOBRECARGA DE 200 KG/M2 , VAO</t>
  </si>
  <si>
    <t>LIVRE MAXIMO DE 8,30M</t>
  </si>
  <si>
    <t>LAJE TRELICADA P/ PISO , H=30CM , P/ APOIO SIMPLES , SOBRECARGA DE 200 KG/M2 , VAO</t>
  </si>
  <si>
    <t>LIVRE MAXIMO DE 12,65M</t>
  </si>
  <si>
    <t>LAVADORA DE ALTA PRESSAO (LAVA-JATO)) PARA AGUA FRIA, DE 1400 A 1900 LIBRAS,</t>
  </si>
  <si>
    <t>VAZAO DE 400 A 700 LITROS / HORA</t>
  </si>
  <si>
    <t>LEITURISTA OU CADASTRISTA DE REDES DE AGUA E ESGOTO (MENSALISTA)</t>
  </si>
  <si>
    <t>LIMPADORA A SUCCAO, TANQUE 12000 L, BASCULAMENTO HIDRAULICO, BOMBA 12 M3/MIN</t>
  </si>
  <si>
    <t>95% VACUO (INCLUI MONTAGEM, NAO INCLUI CAMINHAO)</t>
  </si>
  <si>
    <t>LIMPADORA DE SUCCAO TANQUE 7000 L, BOMBA 12 M3/MIN 95% VACUO (INCLUI MONTAGEM,</t>
  </si>
  <si>
    <t>NAO INCLUI CAMINHAO)</t>
  </si>
  <si>
    <t>LIMPADORA DE SUCCAO, TANQUE 11000 L, BOMBA 340 M3/MIN (INCLUI MONTAGEM, NAO</t>
  </si>
  <si>
    <t>LIMPADORA DE SUCCAO, TANQUE 5500 L, BOMBA 60M3/MIN, VACUO 500 MBAR (INCLUI</t>
  </si>
  <si>
    <t>LIXADEIRA ELETRICA ANGULAR PARA CONCRETO, POTENCIA 1.400 W, PRATO DIAMANTADO</t>
  </si>
  <si>
    <t>DE 5''</t>
  </si>
  <si>
    <t>LIXADEIRA ELETRICA ANGULAR, PARA DISCO DE 7 " (180 MM), POTENCIA DE 2.200 W, *5.000*</t>
  </si>
  <si>
    <t>RPM, 220 V</t>
  </si>
  <si>
    <t>LUMINARIA CALHA SOBREPOR EM CHAPA ACO C/ 1 LAMPADA FLUORESCENTE 20W</t>
  </si>
  <si>
    <t>(COMPLETA, INCL. REATOR PART RAPIDA E LAMPADA)</t>
  </si>
  <si>
    <t>LUMINARIA CALHA SOBREPOR EM CHAPA ACO C/ 2 LAMPADAS FLUORESCENTES 20W TIPO</t>
  </si>
  <si>
    <t>TMS 500 PHILIPS OU EQUIV (COMPLETA, INCL. REAT PART RAP+LAMP+SUP)</t>
  </si>
  <si>
    <t>LUMINARIA CALHA SOBREPOR EM CHAPA ACO C/ 2 LAMPADAS FLUORESCENTES 40W</t>
  </si>
  <si>
    <t>(COMPLETA, INCL REATOR PART RAPIDA E LAMPADAS)</t>
  </si>
  <si>
    <t>LUMINARIA CALHA SOBREPOR EM CHAPA ACO P/ 1 LAMPADA FLUORESCENTE 20W   (NAO</t>
  </si>
  <si>
    <t>INCLUI REATOR E LAMPADA)</t>
  </si>
  <si>
    <t>LUMINARIA CALHA SOBREPOR EM CHAPA ACO P/ 1 LAMPADA FLUORESCENTE 40W   (NAO</t>
  </si>
  <si>
    <t>INCLUI REATOR E LAMP)</t>
  </si>
  <si>
    <t>LUMINARIA CALHA SOBREPOR EM CHAPA ACO P/ 2 LAMPADAS FLUORESCENTES 2OW (NAO</t>
  </si>
  <si>
    <t>INCLUI REATOR E LAMPADAS)</t>
  </si>
  <si>
    <t>LUMINARIA CALHA SOBREPOR EM CHAPA ACO P/ 2 LAMPADAS FLUORESCENTES 40W (NAO</t>
  </si>
  <si>
    <t>LUMINARIA FECHADA P/ ILUMINACAO PUBLICA, TIPO X-35 PETERCO OU EQUIV,  (COMPLETA,</t>
  </si>
  <si>
    <t>INCL. LAMPADA VAPOR MERCURIO 400W)</t>
  </si>
  <si>
    <t>LUMINARIA PARA LAMPADA FLUORESCENTE COM CALHA DE SOBREPOR EM CHAPA DE ACO,</t>
  </si>
  <si>
    <t>INCLUINDO 1 LAMPADA DE 40 W E REATOR ELETRÔNICO DE PARTIDA RAPIDA</t>
  </si>
  <si>
    <t>LUMINARIA PLAFONIER SOBREPOR ARO/BASE METALICA C/ GLOBO ESFERICO VIDRO</t>
  </si>
  <si>
    <t>LEITOSO BOCA 10CM DIAM 20CM P/ 1 LAMP INCAND, INCL SOQUETE PORCELANA</t>
  </si>
  <si>
    <t>LUVA DE BORRACHA ISOLANTE PARA ALTA TENSAO, RESISTENTE A OZONIO, TENSAO DE</t>
  </si>
  <si>
    <t>ENSAIO 2,5 KV (PAR)</t>
  </si>
  <si>
    <t>LUVA DE REDUCAO DE FERRO GALVANIZADO, COM ROSCA BSP MACHO/FEMEA, DE 1 1/2" X</t>
  </si>
  <si>
    <t>1"</t>
  </si>
  <si>
    <t>LUVA DE REDUCAO DE FERRO GALVANIZADO, COM ROSCA BSP MACHO/FEMEA, DE 3/4" X</t>
  </si>
  <si>
    <t>MACANETA ALAVANCA, RETA OU CURVA, MACICA, CROMADA, COMPRIMENTO DE 10 A 16 CM,</t>
  </si>
  <si>
    <t>ACABAMENTO PADRAO MEDIO - SOMENTE MACANETAS</t>
  </si>
  <si>
    <t>MACANETA ALAVANCA, RETA SIMPLES / OCA, CROMADA, COMPRIMENTO DE 10 A 16 CM,</t>
  </si>
  <si>
    <t>ACABAMENTO PADRAO POPULAR - SOMENTE MACANETAS</t>
  </si>
  <si>
    <t>MACANETA TIPO BOLA, CROMADA,  DIAMETRO APROXIMADO DE *2 1/2*", (SOMENTE</t>
  </si>
  <si>
    <t>MACANETAS)</t>
  </si>
  <si>
    <t>MACARICO DE SOLDA 201 PARA EXTENSAO GLP OU ACETILENO</t>
  </si>
  <si>
    <t>MACARIQUEIRO (MENSALISTA)</t>
  </si>
  <si>
    <t>MADEIRA ROLICA SEM TRATAMENTO, EUCALIPTO OU EQUIVALENTE DA REGIAO, H = 3 M, D =</t>
  </si>
  <si>
    <t>12 A 15 CM (PARA ESCORAMENTO)</t>
  </si>
  <si>
    <t>16 A 19 CM (PARA ESCORAMENTO)</t>
  </si>
  <si>
    <t>20 A 24 CM (PARA ESCORAMENTO)</t>
  </si>
  <si>
    <t>8 A 11 CM (PARA ESCORAMENTO)</t>
  </si>
  <si>
    <t>MADEIRA ROLICA SEM TRATAMENTO, EUCALIPTO OU EQUIVALENTE DA REGIAO, H = 6 M, D =</t>
  </si>
  <si>
    <t>MADEIRA ROLICA TRATADA, EUCALIPTO OU EQUIVALENTE DA REGIAO, H = 12 M, D = 20 A 24</t>
  </si>
  <si>
    <t>CM (PARA POSTE)</t>
  </si>
  <si>
    <t>MADEIRA ROLICA TRATADA, EUCALIPTO OU EQUIVALENTE DA REGIAO, H = 2,20 M, D = 16 A 19</t>
  </si>
  <si>
    <t>CM (PARA CERCA)</t>
  </si>
  <si>
    <t>MADEIRA ROLICA TRATADA, EUCALIPTO OU EQUIVALENTE DA REGIAO, H = 3 M, D = 4 A 7 CM</t>
  </si>
  <si>
    <t>(PARA CAIBRO)</t>
  </si>
  <si>
    <t>MADEIRA ROLICA TRATADA, EUCALIPTO OU EQUIVALENTE DA REGIAO, H = 6,5 M, D = 25 A 29</t>
  </si>
  <si>
    <t>MADEIRA ROLICA TRATADA, EUCALIPTO OU EQUIVALENTE DA REGIAO, H = 6,5 M, D = 30 A 34</t>
  </si>
  <si>
    <t>MADEIRA SERRADA NAO APARELHADA DE MACARANDUBA, ANGELIM OU EQUIVALENTE DA</t>
  </si>
  <si>
    <t>REGIAO</t>
  </si>
  <si>
    <t>MANGUEIRA CRISTAL TRANCADA, PVC COM REFORCO, PRESSAO DE TRABALHO (PT) 250</t>
  </si>
  <si>
    <t>lbs/pol2 , DE 1" X *3,4* MM</t>
  </si>
  <si>
    <t>MANGUEIRA CRISTAL TRANCADA, PVC COM REFORCO, PRESSAO DE TRABALHO (PT) 250, DE</t>
  </si>
  <si>
    <t>3/4" X *2,8* MM</t>
  </si>
  <si>
    <t>MANGUEIRA DE INCENDIO, TIPO 1, DE 1 1/2", COMPRIMENTO = 15 M, TECIDO EM FIO DE</t>
  </si>
  <si>
    <t>POLIESTER E TUBO INTERNO EM BORRACHA SINTETICA, COM UNIOES ENGATE RAPIDO</t>
  </si>
  <si>
    <t>MANGUEIRA DE INCENDIO, TIPO 1, DE 1 1/2", COMPRIMENTO = 20 M, TECIDO EM FIO DE</t>
  </si>
  <si>
    <t>MANGUEIRA DE INCENDIO, TIPO 1, DE 1 1/2", COMPRIMENTO = 25 M, TECIDO EM FIO DE</t>
  </si>
  <si>
    <t>MANGUEIRA DE INCENDIO, TIPO 1, DE 1 1/2", COMPRIMENTO = 30 M, TECIDO EM FIO DE</t>
  </si>
  <si>
    <t>MANGUEIRA DE INCENDIO, TIPO 2, DE 1 1/2", COMPRIMENTO = 15 M, TECIDO EM FIO DE</t>
  </si>
  <si>
    <t>MANGUEIRA DE INCENDIO, TIPO 2, DE 1 1/2", COMPRIMENTO = 20 M, TECIDO EM FIO DE</t>
  </si>
  <si>
    <t>POLIESTER E TUBO INTERNO EM BORRACHA SINTETICA, COM UNIOES</t>
  </si>
  <si>
    <t>MANGUEIRA DE INCENDIO, TIPO 2, DE 1 1/2", COMPRIMENTO = 25 M, TECIDO EM FIO DE</t>
  </si>
  <si>
    <t>MANGUEIRA DE INCENDIO, TIPO 2, DE 1 1/2", COMPRIMENTO = 30 M, TECIDO EM FIO DE</t>
  </si>
  <si>
    <t>MANGUEIRA DE INCENDIO, TIPO 2, DE 2 1/2", COMPRIMENTO = 15 M, TECIDO EM FIO DE</t>
  </si>
  <si>
    <t>MANGUEIRA DE INCENDIO, TIPO 2, DE 2 1/2", COMPRIMENTO = 20 M, TECIDO EM FIO DE</t>
  </si>
  <si>
    <t>MANGUEIRA DE INCENDIO, TIPO 2, DE 2 1/2", COMPRIMENTO = 25 M, TECIDO EM FIO DE</t>
  </si>
  <si>
    <t>MANGUEIRA DE INCENDIO, TIPO 2, DE 2 1/2", COMPRIMENTO = 30 M, TECIDO EM FIO DE</t>
  </si>
  <si>
    <t>MANGUEIRA DE PVC FLEXIVEL,TIPO FLAT/ACHATADA, COR LARANJA, D = 1 1/2" (40 MM), PARA</t>
  </si>
  <si>
    <t>CONDUCAO DE AGUA, SERVICOS LEVES E MEDIOS</t>
  </si>
  <si>
    <t>MANIPULADOR TELESCOPICO, POTENCIA DE 101 HP, CAPACIDADE DE CARGA DE 3.500 KG,</t>
  </si>
  <si>
    <t>ALTURA MAXIMA DE ELEVACAO DE 12 M</t>
  </si>
  <si>
    <t>MANIPULADOR TELESCOPICO, POTENCIA DE 85 HP, CAPACIDADE DE CARGA DE 3.500 KG,</t>
  </si>
  <si>
    <t>ALTURA MAXIMA DE ELEVACAO DE 12,3 M</t>
  </si>
  <si>
    <t>MANOMETRO 0 A 200PSI (0 A 14KGF/CM2) D=50MM - CONEXAO 1/4" BSP, RETO, CAIXA E ANEL</t>
  </si>
  <si>
    <t>EM ACO ESTAMPADO 1020, ACABAMENTO EM PINTURA ELETROSTATICA EM EPOXI PRETO</t>
  </si>
  <si>
    <t>MANTA ALUMINIZADA NAS DUAS FACES, PARA SUBCOBERTURA, E = *2* MM (COLETADO</t>
  </si>
  <si>
    <t>MANTA IMPERMEABILIZANTE A BASE DE ASFALTO MODIFICADO C/ ELASTOMEROS DESBS</t>
  </si>
  <si>
    <t>TIPO TORODIM ALUMINIO E = 3MM VIAPOL OU EQUIV</t>
  </si>
  <si>
    <t>MANTA IMPERMEABILIZANTE A BASE DE ASFALTO MODIFICADO C/ POLIMEROS DE APP TIPO</t>
  </si>
  <si>
    <t>TORODIM APP 3MM VIAPOL OU EQUIV</t>
  </si>
  <si>
    <t>TORODIM 4MM VIAPOL OU EQUIV</t>
  </si>
  <si>
    <t>TORODIM 5MM VIAPOL OU EQUIV</t>
  </si>
  <si>
    <t>MANTA IMPERMEABILIZANTE TIPO GLASS, A BASE DE ASFALTO MODIFICADO COM</t>
  </si>
  <si>
    <t>POLIMEROS PLASTOMERICOS (PL), E = 3 MM</t>
  </si>
  <si>
    <t>MANTA LIQUIDA DE BASE ASFALTICA MODIFICADA COM A ADICAO DE ELASTOMEROS</t>
  </si>
  <si>
    <t>DILUIDOS EM SOLVENTE ORGANICO, APLICACAO A FRIO (MEMBRANA IMPERMEABILIZANTE</t>
  </si>
  <si>
    <t>ASFASTICA)</t>
  </si>
  <si>
    <t>0,50 MM (NBR 15352)</t>
  </si>
  <si>
    <t>0,75 MM (NBR 15352)</t>
  </si>
  <si>
    <t>0,80 MM (NBR 15352)</t>
  </si>
  <si>
    <t>1,00 MM (NBR 15352)</t>
  </si>
  <si>
    <t>1,50 MM (NBR 15352)</t>
  </si>
  <si>
    <t>2,00 MM (NBR 15352)</t>
  </si>
  <si>
    <t>2,50 MM (NBR 15352)</t>
  </si>
  <si>
    <t>MANÔMETRO ESCALA 10 KGF/CM2, CAIXA E ANEL EM ACO ESTAMPADO 1020, ACABAMENTO</t>
  </si>
  <si>
    <t>EM PINTURA ELETROSTATICA EM EPOXI PRETO, DN = 100 MM, CONEXAO DE 1,2"</t>
  </si>
  <si>
    <t>MAQUINA (PRENSA HIDRAULICA) PMT-1000 P/ FABRICACAO DE TUBOS DE CONCRETO</t>
  </si>
  <si>
    <t>SIMPLES   DN200 A DN600 X 1000 A 1500MM DE COMPR - MENEGOTTI</t>
  </si>
  <si>
    <t>MAQUINA DE CORTAR ASFALTO E CONCRETO COM MOTOR A GASOLINA DE 10 HP, SEM O</t>
  </si>
  <si>
    <t>DISCO (LOCACAO)</t>
  </si>
  <si>
    <t>MAQUINA EXTRUSORA DE CONCRETO PARA GUIAS E SARJETAS, COM MOTOR A DIESEL DE</t>
  </si>
  <si>
    <t>14 CV</t>
  </si>
  <si>
    <t>MAQUINA MANUAL TIPO PRENSA PARA PRODUCAO DE BLOCOS E PAVIMENTOS DE</t>
  </si>
  <si>
    <t>CONCRETO, COM MOTOR ELETRICO TRIFASICO PARA VIBRACAO, POTENCIA TOTAL</t>
  </si>
  <si>
    <t>INSTALADA DE 1,5 KW</t>
  </si>
  <si>
    <t>MAQUINA PARA CORTE COM DISCO ABRASIVO DE DIAMETRO DE 18'' (450 MM), COM MOTOR</t>
  </si>
  <si>
    <t>ELETRICO TRIFASICO DE 10 CV</t>
  </si>
  <si>
    <t>MAQUINA TIPO VASO / TANQUE / JATO DE PRESSAO PORTATIL PARA JATEAMENTO,</t>
  </si>
  <si>
    <t>CONTROLE AUTOMATICO E REMOTO, COM CAMARA DE 1 SAIDA, CAPACIDADE 280 LITROS,</t>
  </si>
  <si>
    <t>DIAMETRO *670* MM, BICO DE JATO CURTO VENTURI DE 5/16", MANGUEI</t>
  </si>
  <si>
    <t>MARCENEIRO (MENSALISTA)</t>
  </si>
  <si>
    <t>MARMORISTA / GRANITEIRO</t>
  </si>
  <si>
    <t>MARMORISTA / GRANITEIRO (MENSALISTA)</t>
  </si>
  <si>
    <t>MARTELETE OU ROMPEDOR PNEUMATICO TIPO ATLAS COPCO 27 A 44KG INCLUSIVE</t>
  </si>
  <si>
    <t>CONJUNTO DE MANGUEIRAS ( 2 X 15M)</t>
  </si>
  <si>
    <t>MARTELO DE SOLDADOR/PICADOR DE SOLDA</t>
  </si>
  <si>
    <t>MARTELO DEMOLIDOR PNEUMATICO MANUAL, COM REDUCAO DE VIBRACAO, PESO DE 31,5</t>
  </si>
  <si>
    <t>MARTELO PERFURADOR PNEUMATICO MANUAL, DE SUPERFICIE, COM AVANCO DE COLUNA,</t>
  </si>
  <si>
    <t>PESO DE 22 KG</t>
  </si>
  <si>
    <t>MASCARA DE SEGURANCA PARA SOLDA COM ESCUDO DE CELERON E CARNEIRA DE</t>
  </si>
  <si>
    <t>PLASTICO COM REGULAGEM</t>
  </si>
  <si>
    <t>MASSA DE REJUNTE EM PO PARA DRYWALL, A BASE DE GESSO, SECAGEM RAPIDA, PARA</t>
  </si>
  <si>
    <t>TRATAMENTO DE JUNTAS DE CHAPA DE GESSO (COM ADICAO DE AGUA)</t>
  </si>
  <si>
    <t>MASSA DE REJUNTE PRONTA PARA TRATAMENTO DE JUNTAS DE CHAPA DE GESSO PARA</t>
  </si>
  <si>
    <t>DRYWALL, SEM ADICAO DE AGUA</t>
  </si>
  <si>
    <t>MASSA PARA TEXTURA LISA DE BASE ACRILICA, USO INTERNO E EXTERNO</t>
  </si>
  <si>
    <t>MATERIAL FILTRANTE (PEDREGULHO) 15,4 A 9,6 MM (POSTO PEDREIRA/FORNECEDOR, SEM</t>
  </si>
  <si>
    <t>FRETE)</t>
  </si>
  <si>
    <t>MATERIAL FILTRANTE (PEDREGULHO) 2,4 A 0,6 MM (POSTO PEDREIRA/FORNECEDOR, SEM</t>
  </si>
  <si>
    <t>MATERIAL FILTRANTE (PEDREGULHO) 25,4 A 15,4 MM (POSTO PEDREIRA/FORNECEDOR, SEM</t>
  </si>
  <si>
    <t>MATERIAL FILTRANTE (PEDREGULHO) 38 A 25,4 MM (POSTO PEDREIRA/FORNECEDOR, SEM</t>
  </si>
  <si>
    <t>MATERIAL FILTRANTE (PEDREGULHO) 4,8 A 2,4 MM (POSTO PEDREIRA/FORNECEDOR, SEM</t>
  </si>
  <si>
    <t>MATERIAL FILTRANTE (PEDREGULHO) 9,6 A 4,8 MM (POSTO PEDREIRA/FORNECEDOR, SEM</t>
  </si>
  <si>
    <t>MECANICO DE EQUIPAMENTOS PESADOS (MENSALISTA)</t>
  </si>
  <si>
    <t>MECANICO DE REFRIGERACAO (MENSALISTA)</t>
  </si>
  <si>
    <t>MEIA CANA DE MADEIRA CEDRINHO OU EQUIVALENTE DA REGIAO, ACABAMENTO PARA</t>
  </si>
  <si>
    <t>FORRO PAULISTA, *2,5 X 2,5* CM</t>
  </si>
  <si>
    <t>MEIA CANA DE MADEIRA PINUS OU EQUIVALENTE DA REGIAO, ACABAMENTO PARA FORRO</t>
  </si>
  <si>
    <t>PAULISTA, *2,5 X 2,5* CM</t>
  </si>
  <si>
    <t>MESA VIBRATORIA COM DIMENSOES DE 2,0 X 1,0 M, COM MOTOR ELETRICO DE 2 POLOS E</t>
  </si>
  <si>
    <t>POTENCIA DE 3 CV</t>
  </si>
  <si>
    <t>MICRO-TRATOR CORTADOR DE GRAMA COM LARGURA DO CORTE DE 107 CM, COM  2</t>
  </si>
  <si>
    <t>LAMINAS E DESCARTE LATERAL</t>
  </si>
  <si>
    <t>MICROESFERAS DE VIDRO PARA SINALIZACAO HORIZONTAL VIARIA, TIPO I-B (PREMIX) - NBR</t>
  </si>
  <si>
    <t>MICROESFERAS DE VIDRO PARA SINALIZACAO HORIZONTAL VIARIA, TIPO II-A (DROP-ON) -</t>
  </si>
  <si>
    <t>NBR 16184</t>
  </si>
  <si>
    <t>MINICARREGADEIRA SOBRE RODAS, POTENCIA LIQUIDA DE *47* HP, CAPACIDADE NOMINAL</t>
  </si>
  <si>
    <t>DE OPERACAO DE *646* KG</t>
  </si>
  <si>
    <t>MINICARREGADEIRA SOBRE RODAS, POTENCIA LIQUIDA DE *72* HP, CAPACIDADE NOMINAL</t>
  </si>
  <si>
    <t>DE OPERACAO DE *1200* KG</t>
  </si>
  <si>
    <t>MINIESCAVADEIRA SOBRE ESTEIRAS, POTENCIA LIQUIDA DE *30* HP, PESO OPERACIONAL</t>
  </si>
  <si>
    <t>DE *3.500* KG</t>
  </si>
  <si>
    <t>MINIESCAVADEIRA SOBRE ESTEIRAS, POTENCIA LIQUIDA DE *42* HP, PESO OPERACIONAL</t>
  </si>
  <si>
    <t>DE *4.500* KG</t>
  </si>
  <si>
    <t>DE *5.300* KG</t>
  </si>
  <si>
    <t>MINUTERIA ELETRONICA COLETIVA COM POTENCIA MAXIMA RESISTIVA PARA LAMPADAS</t>
  </si>
  <si>
    <t>FLUORESCENTES DE *300* W ( 110 V ) / *600* W ( 110 V )</t>
  </si>
  <si>
    <t>MISTURADOR DE ARGAMASSA, EIXO HORIZONTAL, CAPACIDADE DE MISTURA 160 KG,</t>
  </si>
  <si>
    <t>MOTOR ELETRICO TRIFASICO 220/380 V, POTENCIA 3 CV</t>
  </si>
  <si>
    <t>MISTURADOR DE ARGAMASSA, EIXO HORIZONTAL, CAPACIDADE DE MISTURA 300 KG,</t>
  </si>
  <si>
    <t>MOTOR ELETRICO TRIFASICO 220/380 V, POTENCIA 5 CV</t>
  </si>
  <si>
    <t>MISTURADOR DE ARGAMASSA, EIXO HORIZONTAL, CAPACIDADE DE MISTURA 600 KG,</t>
  </si>
  <si>
    <t>MOTOR ELETRICO TRIFASICO 220/380 V, POTENCIA 7,5 CV</t>
  </si>
  <si>
    <t>MISTURADOR DE PAREDE CROMADO PARA COZINHA BICA MOVEL COM AREJADOR (REF</t>
  </si>
  <si>
    <t>1258)</t>
  </si>
  <si>
    <t>MISTURADOR DUPLO HORIZONTAL DE ALTA TURBULENCIA, CAPACIDADE / VOLUME 2 X 500</t>
  </si>
  <si>
    <t>LITROS, MOTORES ELETRICOS MINIMO 5 CV CADA,  PARA NATA CIMENTO, ARGAMASSA E</t>
  </si>
  <si>
    <t>OUTROS</t>
  </si>
  <si>
    <t>MONTADOR DE ELETROELETRONICOS</t>
  </si>
  <si>
    <t>MONTADOR DE ELETROELETRONICOS (MENSALISTA)</t>
  </si>
  <si>
    <t>MONTADOR DE ESTRUTURAS METALICAS (MENSALISTA)</t>
  </si>
  <si>
    <t>MONTADOR DE MAQUINAS</t>
  </si>
  <si>
    <t>MONTADOR DE MAQUINAS (MENSALISTA)</t>
  </si>
  <si>
    <t>MONTANTE EM BARRA CHATA ACO GALVANIZADO, *65 X 8* MM, ALTURA *1420* MM, PINTURA</t>
  </si>
  <si>
    <t>ELETROSTATICA, COR PRETA</t>
  </si>
  <si>
    <t>MOTOBOMBA AUTOESCORVANTE MOTOR A GASOLINA, POTENCIA 6,0HP, BOCAIS 3" X 3",</t>
  </si>
  <si>
    <t>HM/Q = 5 MCA / 24 M3/H A 52,5 MCA / 5,0 M3/H</t>
  </si>
  <si>
    <t>MOTOBOMBA AUTOESCORVANTE MOTOR ELETRICO TRIFASICO 7,4HP BOCA DIAMETRO DE</t>
  </si>
  <si>
    <t>SUCCAO X RECLAQUE: 2"X2", HM/ Q = 10 M / 73,5 M3/H A 28 M / 8,2 M3 /H</t>
  </si>
  <si>
    <t>MOTOBOMBA AUTOESCORVANTE POTENCIA 5,42 HP, BOCAIS SUCCAO X RECALQUE 2" X 2",</t>
  </si>
  <si>
    <t>A GASOLINA, DIAMETRO DO ROTOR 122 MM HM/Q = 6 MCA / 33,0 M3/H A 28 MCA / 8,0 M3/H</t>
  </si>
  <si>
    <t>MOTOBOMBA CENTRIFUGA ELETRICA TRIFASICA POTENCIA ENTRE 5CV E 10CV PARA</t>
  </si>
  <si>
    <t>DRENAGEM, SAIDA 3", HM = * 20 M* (LOCACAO)</t>
  </si>
  <si>
    <t>MOTOBOMBA CENTRIFUGA, MOTOR A GASOLINA, POTENCIA 5,42 HP, BOCAIS 1 1/2" X 1",</t>
  </si>
  <si>
    <t>DIAMETRO ROTOR 143 MM HM/Q = 6 MCA / 16,8 M3/H A 38 MCA / 6,6 M3/H</t>
  </si>
  <si>
    <t>MOTOBOMBA TRASH (PARA AGUA SUJA) AUTO ESCORVANTE, MOTOR GASOLINA DE 6,41 HP,</t>
  </si>
  <si>
    <t>DIAMETROS DE SUCCAO X RECALQUE: 3" X 3", HM/Q: 10/60 A 23/0</t>
  </si>
  <si>
    <t>MOTOCICLETA COM MOTOR DE *125* CILINDRADAS, USO URBANO, COM BANCO ADAPTADO</t>
  </si>
  <si>
    <t>PARA FIXACAO DE BAU</t>
  </si>
  <si>
    <t>MOTONIVELADORA COM POTENCIA DE 140 A 155 HP (LOCACAO COM OPERADOR,</t>
  </si>
  <si>
    <t>MOTONIVELADORA POTENCIA BASICA LIQUIDA (PRIMEIRA MARCHA) 125 HP , PESO BRUTO</t>
  </si>
  <si>
    <t>13032 KG, LARGURA DA LAMINA DE 3,7 M</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</si>
  <si>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</si>
  <si>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</si>
  <si>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</si>
  <si>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</si>
  <si>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</si>
  <si>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</si>
  <si>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 (MENSALISTA)</t>
  </si>
  <si>
    <t>MOTORISTA OPERADOR DE CAMINHAO COM MUNCK</t>
  </si>
  <si>
    <t>MOTORISTA OPERADOR DE CAMINHAO COM MUNCK (MENSALISTA)</t>
  </si>
  <si>
    <t>MOURAO CONCRETO CURVO, SECAO "T", H = 2,80 M + CURVA COM 0,45 M, COM FUROS PARA</t>
  </si>
  <si>
    <t>FIOS</t>
  </si>
  <si>
    <t>MUDA DE ARBUSTO FLORIFERO, CLUSIA/GARDENIA/MOREIA BRANCA/ AZALEIA OU</t>
  </si>
  <si>
    <t>EQUIVALENTE DA REGIAO, H= *50 A 70* CM</t>
  </si>
  <si>
    <t>MUDA DE ARBUSTO FOLHAGEM, SANSAO-DO-CAMPO OU EQUIVALENTE DA REGIAO, H= *50 A</t>
  </si>
  <si>
    <t>70* CM</t>
  </si>
  <si>
    <t>MUDA DE ARVORE ORNAMENTAL, OITI/AROEIRA SALSA/ANGICO/IPE/JACARANDA OU</t>
  </si>
  <si>
    <t>EQUIVALENTE  DA REGIAO, H= *1* M</t>
  </si>
  <si>
    <t>EQUIVALENTE  DA REGIAO, H= *2* M</t>
  </si>
  <si>
    <t>MUDA DE RASTEIRA/FORRACAO, AMENDOIM RASTEIRO/ONZE HORAS/AZULZINHA/IMPATIENS</t>
  </si>
  <si>
    <t>OU EQUIVALENTE DA REGIAO</t>
  </si>
  <si>
    <t>MUFLA TERMINAL PRIMARIA UNIPOLAR USO EXTERNO PARA CABO 25/70MM2 ISOL, 3,6/6KV</t>
  </si>
  <si>
    <t>EM EPR - BORRACHA DE SILICONE</t>
  </si>
  <si>
    <t>MUFLA TERMINAL PRIMARIA UNIPOLAR USO EXTERNO PARA CABO 35/70MM2 ISOL. 20/35KV</t>
  </si>
  <si>
    <t>MUFLA TERMINAL PRIMARIA UNIPOLAR USO EXTERNO PARA CABO 50/185MM2 ISOL. 20/35KV</t>
  </si>
  <si>
    <t>EM EPR</t>
  </si>
  <si>
    <t>MUFLA TERMINAL PRIMARIA UNIPOLAR USO INTERNO PARA CABO 25/70MM2 ISOL 6/10KV EM</t>
  </si>
  <si>
    <t>EPR- BORRACHA DE SILICONE</t>
  </si>
  <si>
    <t>MUFLA TERMINAL PRIMARIA UNIPOLAR USO INTERNO PARA CABO 35/120MM2 ISOLACAO</t>
  </si>
  <si>
    <t>15/25KV EM EPR - BORRACHA DE SILICONE</t>
  </si>
  <si>
    <t>MUFLA TERMINAL PRIMARIA UNIPOLAR USO INTERNO PARA CABO 35/70MM2 ISOLACAO</t>
  </si>
  <si>
    <t>8,7/15KV EM EPR - BORRACHA DE SILICONE</t>
  </si>
  <si>
    <t>NIVELADOR (MENSALISTA)</t>
  </si>
  <si>
    <t>OCULOS DE SEGURANCA CONTRA IMPACTOS COM LENTE INCOLOR, ARMACAO NYLON, COM</t>
  </si>
  <si>
    <t>PROTECAO UVA E UVB</t>
  </si>
  <si>
    <t>OLEO LUBRIFICANTE PARA MOTORES DE EQUIPAMENTOS PESADOS (CAMINHOES,</t>
  </si>
  <si>
    <t>TRATORES, RETROS E ETC)</t>
  </si>
  <si>
    <t>OPERADOR DE BATE-ESTACAS</t>
  </si>
  <si>
    <t>OPERADOR DE BATE-ESTACAS (MENSALISTA)</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</si>
  <si>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</si>
  <si>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</si>
  <si>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</si>
  <si>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</si>
  <si>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</si>
  <si>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</si>
  <si>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t>
  </si>
  <si>
    <t>OPERADOR DE GUINCHO OU GUINCHEIRO (MENSALISTA)</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</si>
  <si>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</si>
  <si>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</si>
  <si>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</si>
  <si>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</si>
  <si>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</si>
  <si>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 (MENSALISTA)</t>
  </si>
  <si>
    <t>OPERADOR DE MESA VIBROACABADORA</t>
  </si>
  <si>
    <t>OPERADOR DE MESA VIBROACABADORA (MENSALISTA)</t>
  </si>
  <si>
    <t>OPERADOR DE MOTO SCRAPER</t>
  </si>
  <si>
    <t>OPERADOR DE MOTO SCRAPER (MENSALISTA)</t>
  </si>
  <si>
    <t>OPERADOR DE MOTONIVELADORA (MENSALISTA)</t>
  </si>
  <si>
    <t>OPERADOR DE PA CARREGADEIRA (MENSALISTA)</t>
  </si>
  <si>
    <t>OPERADOR DE PAVIMENTADORA (MENSALISTA)</t>
  </si>
  <si>
    <t>OPERADOR DE ROLO COMPACTADOR (MENSALISTA)</t>
  </si>
  <si>
    <t>OPERADOR DE TRATOR - EXCLUSIVE AGROPECUARIA</t>
  </si>
  <si>
    <t>OPERADOR DE TRATOR - EXCLUSIVE AGROPECUARIA (MENSALISTA)</t>
  </si>
  <si>
    <t>OPERADOR DE USINA DE ASFALTO, DE SOLOS OU DE CONCRETO (MENSALISTA)</t>
  </si>
  <si>
    <t>PA CARREGADEIRA SOBRE PNEUS * 105 HP * CAP. 1,72M3 * PESO OPERACIONAL* 9 T * TIPO</t>
  </si>
  <si>
    <t>CATERPILAR 924 - F II NACIONAL OU EQUIV (INCL MANUTENCAO/OPERACAO)</t>
  </si>
  <si>
    <t>PA CARREGADEIRA SOBRE PNEUS * 170 HP * CAP. * 3 M 3 * PESO OPERACIONAL * 16 T * TIPO</t>
  </si>
  <si>
    <t>CATERPILAR 950 - F II NACIONAL OU EQUIV (INCL MANUTENCAO/OPERACAO)</t>
  </si>
  <si>
    <t>PA CARREGADEIRA SOBRE PNEUS COM MOTOR DE 105 HP E CAPACIDADE NA CACAMBA DE</t>
  </si>
  <si>
    <t>1,91 M3 (LOCACAO COM OPERADOR, COMBUSTIVEL E MANUTENCAO)</t>
  </si>
  <si>
    <t>PA CARREGADEIRA SOBRE RODAS, POTENCIA BRUTA *127* CV, CAPACIDADE DA CACAMBA</t>
  </si>
  <si>
    <t>DE 2,0 A 2,4 M3, PESO OPERACIONAL DE 10330 KG</t>
  </si>
  <si>
    <t>PA CARREGADEIRA SOBRE RODAS, POTENCIA LIQUIDA 128 HP, CAPACIDADE DA CACAMBA</t>
  </si>
  <si>
    <t>DE 1,7 A 2,8 M3, PESO OPERACIONAL DE 11632 KG</t>
  </si>
  <si>
    <t>PA CARREGADEIRA SOBRE RODAS, POTENCIA LIQUIDA 197 HP, CAPACIDADE DA CACAMBA</t>
  </si>
  <si>
    <t>DE 2,5 A 3,5 M3, PESO OPERACIONAL DE 18338 KG</t>
  </si>
  <si>
    <t>DE 1,9 A 3,5 M3, PESO OPERACIONAL DE 19234 KG</t>
  </si>
  <si>
    <t>PA CARREGADEIRA SOBRE RODAS, POTENCIA 152 HP, CAPACIDADE DA CACAMBA DE 1,53 A</t>
  </si>
  <si>
    <t>2,30 M3, PESO OPERACIONAL DE 10216 KG</t>
  </si>
  <si>
    <t>PAINEL ESTRUTURAL PARA LAJE SECA REVESTIDO EM PLACA CIMENTICIA, DE 1,20 X 2,50 M,</t>
  </si>
  <si>
    <t>E = 23 MM</t>
  </si>
  <si>
    <t>E = 40 MM</t>
  </si>
  <si>
    <t>E = 55 MM</t>
  </si>
  <si>
    <t>PAINEL ISOLANTE REVESTIDO EM ACO GALVALUME *0,5* MM COM PRE-PINTURA NAS DUAS</t>
  </si>
  <si>
    <t>FACES, NUCLEO EM POLIURETANO (PUR), E = 40/50 MM, PARA FECHAMENTOS VERTICAIS</t>
  </si>
  <si>
    <t>(INCLUI PARAFUSOS DE FIXACAO)</t>
  </si>
  <si>
    <t>FACES, NUCLEO EM POLIURETANO (PUR), E = 70/80 MM, PARA FECHAMENTOS VERTICAIS</t>
  </si>
  <si>
    <t>PAR DE TABELAS DE BASQUETE EM COMPENSADO NAVAL DE *1,80 X 1,20* M, COM ARO DE</t>
  </si>
  <si>
    <t>METAL E REDE (SEM SUPORTE DE FIXACAO)</t>
  </si>
  <si>
    <t>PARA-RAIOS DE DISTRIBUICAO, TENSAO NOMINAL 15 KV, CORRENTE NOMINAL DE</t>
  </si>
  <si>
    <t>DESCARGA 5 KA</t>
  </si>
  <si>
    <t>PARA-RAIOS DE DISTRIBUICAO, TENSAO NOMINAL 30 KV, CORRENTE NOMINAL DE</t>
  </si>
  <si>
    <t>DESCARGA 10 KA</t>
  </si>
  <si>
    <t>PARA-RAIOS TIPO FRANKLIN 350 MM, EM LATAO CROMADO, DUAS DESCIDAS, PARA</t>
  </si>
  <si>
    <t>PROTECAO DE EDIFICACOES CONTRA DESCARGAS ATMOSFERICAS</t>
  </si>
  <si>
    <t>PARAFUSO CABECA TROMBETA E PONTA AGULHA (GN55), COMPRIMENTO 55 MM, EM ACO</t>
  </si>
  <si>
    <t>FOSFATIZADO, PARA FIXAR CHAPA DE GESSO EM PERFIL DRYWALL METALICO MAXIMO 0,7</t>
  </si>
  <si>
    <t>PARAFUSO DE ACO ZINCADO COM ROSCA SOBERBA, CABECA CHATA E FENDA SIMPLES,</t>
  </si>
  <si>
    <t>DIAMETRO 2,5 MM, COMPRIMENTO * 9,5 * MM</t>
  </si>
  <si>
    <t>DIAMETRO 4,2 MM, COMPRIMENTO * 32 * MM</t>
  </si>
  <si>
    <t>DIAMETRO 4,8 MM, COMPRIMENTO 45 MM</t>
  </si>
  <si>
    <t>PARAFUSO DE FERRO POLIDO, SEXTAVADO, COM ROSCA INTEIRA, DIAMETRO 5/16",</t>
  </si>
  <si>
    <t>COMPRIMENTO 3/4", COM PORCA E ARRUELA LISA LEVE</t>
  </si>
  <si>
    <t>PARAFUSO DE FERRO POLIDO, SEXTAVADO, COM ROSCA PARCIAL, DIAMETRO 5/8",</t>
  </si>
  <si>
    <t>COMPRIMENTO 6", COM PORCA E ARRUELA DE PRESSAO MEDIA</t>
  </si>
  <si>
    <t>PARAFUSO DE LATAO COM ACABAMENTO CROMADO PARA FIXAR PECA SANITARIA, INCLUI</t>
  </si>
  <si>
    <t>PORCA CEGA, ARRUELA E BUCHA DE NYLON TAMANHO S-10</t>
  </si>
  <si>
    <t>PARAFUSO DE LATAO COM ROSCA SOBERBA, CABECA CHATA E FENDA SIMPLES, DIAMETRO</t>
  </si>
  <si>
    <t>2,5 MM, COMPRIMENTO 12 MM</t>
  </si>
  <si>
    <t>3,2 MM, COMPRIMENTO 16 MM</t>
  </si>
  <si>
    <t>4,8 MM, COMPRIMENTO 65 MM</t>
  </si>
  <si>
    <t>PARAFUSO DRY WALL, EM ACO FOSFATIZADO, CABECA TROMBETA E PONTA AGULHA (TA),</t>
  </si>
  <si>
    <t>COMPRIMENTO 25 MM</t>
  </si>
  <si>
    <t>COMPRIMENTO 35 MM</t>
  </si>
  <si>
    <t>COMPRIMENTO 45 MM</t>
  </si>
  <si>
    <t>PARAFUSO DRY WALL, EM ACO FOSFATIZADO, CABECA TROMBETA E PONTA BROCA (TB),</t>
  </si>
  <si>
    <t>PARAFUSO DRY WALL, EM ACO ZINCADO, CABECA LENTILHA E PONTA AGULHA (LA),</t>
  </si>
  <si>
    <t>LARGURA 4,2 MM, COMPRIMENTO 13 MM</t>
  </si>
  <si>
    <t>PARAFUSO DRY WALL, EM ACO ZINCADO, CABECA LENTILHA E PONTA BROCA (LB), LARGURA</t>
  </si>
  <si>
    <t>4,2 MM, COMPRIMENTO 13 MM</t>
  </si>
  <si>
    <t>PARAFUSO EM ACO GALVANIZADO, TIPO MAQUINA, SEXTAVADO, SEM PORCA, DIAMETRO</t>
  </si>
  <si>
    <t>1/2", COMPRIMENTO 2"</t>
  </si>
  <si>
    <t>PARAFUSO FRANCES METRICO ZINCADO 12 X 140MM, INCL PORCA SEXT E ARRUELA DE</t>
  </si>
  <si>
    <t>PRESSAO/MEDIA</t>
  </si>
  <si>
    <t>PARAFUSO FRANCES METRICO ZINCADO, DIAMETRO 12 MM, COMPRIEMNTO 150MM, COM</t>
  </si>
  <si>
    <t>PORCA SEXTAVADA E ARRUELA DE PRESSAO MEDIA</t>
  </si>
  <si>
    <t>PARAFUSO FRANCES M16 EM ACO GALVANIZADO, COMPRIMENTO = 150 MM, DIAMETRO = 16</t>
  </si>
  <si>
    <t>MM, CABECA ABAULADA</t>
  </si>
  <si>
    <t>PARAFUSO FRANCES M16 EM ACO GALVANIZADO, COMPRIMENTO = 45 MM, DIAMETRO = 16</t>
  </si>
  <si>
    <t>PARAFUSO FRANCES ZINCADO, DIAMETRO 1/2'', COMPRIEMNTO 12'', COM PORCA E ARRUELA</t>
  </si>
  <si>
    <t>LISA MEDIA</t>
  </si>
  <si>
    <t>PARAFUSO FRANCES ZINCADO, DIAMETRO 1/2'', COMPRIEMNTO 15'', COM PORCA E ARRUELA</t>
  </si>
  <si>
    <t>PARAFUSO M16 EM ACO GALVANIZADO, COMPRIMENTO = 125 MM, DIAMETRO = 16 MM,</t>
  </si>
  <si>
    <t>ROSCA MAQUINA, CABECA QUADRADA</t>
  </si>
  <si>
    <t>PARAFUSO M16 EM ACO GALVANIZADO, COMPRIMENTO = 150 MM, DIAMETRO = 16 MM,</t>
  </si>
  <si>
    <t>PARAFUSO M16 EM ACO GALVANIZADO, COMPRIMENTO = 200 MM, DIAMETRO = 16 MM,</t>
  </si>
  <si>
    <t>PARAFUSO M16 EM ACO GALVANIZADO, COMPRIMENTO = 250 MM, DIAMETRO = 16 MM,</t>
  </si>
  <si>
    <t>PARAFUSO M16 EM ACO GALVANIZADO, COMPRIMENTO = 300 MM, DIAMETRO = 16 MM,</t>
  </si>
  <si>
    <t>ROSCA DUPLA</t>
  </si>
  <si>
    <t>PARAFUSO M16 EM ACO GALVANIZADO, COMPRIMENTO = 350 MM, DIAMETRO = 16 MM,</t>
  </si>
  <si>
    <t>PARAFUSO M16 EM ACO GALVANIZADO, COMPRIMENTO = 400 MM, DIAMETRO = 16 MM,</t>
  </si>
  <si>
    <t>PARAFUSO M16 EM ACO GALVANIZADO, COMPRIMENTO = 450 MM, DIAMETRO = 16 MM,</t>
  </si>
  <si>
    <t>PARAFUSO M16 EM ACO GALVANIZADO, COMPRIMENTO = 500 MM, DIAMETRO = 16 MM,</t>
  </si>
  <si>
    <t>ROSCA MAQUINA, COM CABECA SEXTAVADA E PORCA</t>
  </si>
  <si>
    <t>PARAFUSO NIQUELADO P/ FIXAR PECA SANITARIA - INCL PORCA CEGA, ARRUELA E BUCHA</t>
  </si>
  <si>
    <t>DE NYLON S-8</t>
  </si>
  <si>
    <t>PARAFUSO ZINCADO ROSCA SOBERBA, CABECA SEXTAVADA, 5/16 " X 110 MM, PARA</t>
  </si>
  <si>
    <t>FIXACAO DE TELHA EM MADEIRA</t>
  </si>
  <si>
    <t>PARAFUSO ZINCADO ROSCA SOBERBA, CABECA SEXTAVADA, 5/16 " X 150 MM, PARA</t>
  </si>
  <si>
    <t>PARAFUSO ZINCADO ROSCA SOBERBA, CABECA SEXTAVADA, 5/16 " X 180 MM, PARA</t>
  </si>
  <si>
    <t>PARAFUSO ZINCADO ROSCA SOBERBA, CABECA SEXTAVADA, 5/16 " X 200 MM, PARA</t>
  </si>
  <si>
    <t>PARAFUSO ZINCADO ROSCA SOBERBA, CABECA SEXTAVADA, 5/16 " X 230 MM, PARA</t>
  </si>
  <si>
    <t>PARAFUSO ZINCADO ROSCA SOBERBA, CABECA SEXTAVADA, 5/16 " X 250 MM, PARA</t>
  </si>
  <si>
    <t>PARAFUSO ZINCADO ROSCA SOBERBA, CABECA SEXTAVADA, 5/16 " X 50 MM, PARA FIXACAO</t>
  </si>
  <si>
    <t>DE TELHA EM MADEIRA</t>
  </si>
  <si>
    <t>PARAFUSO ZINCADO ROSCA SOBERBA, CABECA SEXTAVADA, 5/16 " X 85 MM, PARA FIXACAO</t>
  </si>
  <si>
    <t>PARAFUSO ZINCADO 5/16 " X 250 MM PARA FIXACAO DE TELHA DE FIBROCIMENTO CANALETE</t>
  </si>
  <si>
    <t>49, INCLUI BUCHA NYLON S-10</t>
  </si>
  <si>
    <t>PARAFUSO ZINCADO 5/16 " X 85 MM PARA FIXACAO DE TELHA DE FIBROCIMENTO CANALETE</t>
  </si>
  <si>
    <t>90, INCLUI BUCHA NYLON S-10</t>
  </si>
  <si>
    <t>PARAFUSO ZINCADO, SEXTAVADO, AUTOBROCANTE, FLANGEADO, 4,2 X 19 (COLETADO</t>
  </si>
  <si>
    <t>PARAFUSO ZINCADO, SEXTAVADO, COM ROSCA INTEIRA, DIAMETRO 5/8", COMPRIMENTO 2 -</t>
  </si>
  <si>
    <t>PARAFUSO ZINCADO, SEXTAVADO, COM ROSCA INTEIRA, DIAMETRO 5/8", COMPRIMENTO 3",</t>
  </si>
  <si>
    <t>COM PORCA E ARRUELA DE PRESSAO MEDIA</t>
  </si>
  <si>
    <t>PARAFUSO ZINCADO, SEXTAVADO, COM ROSCA SOBERBA, DIAMETRO 3/8", COMPRIMENTO</t>
  </si>
  <si>
    <t>80 MM</t>
  </si>
  <si>
    <t>PARAFUSO ZINCADO, SEXTAVADO, COM ROSCA SOBERBA, DIAMETRO 5/16", COMPRIMENTO</t>
  </si>
  <si>
    <t>40 MM</t>
  </si>
  <si>
    <t>PARAFUSO, ASTM A307 - GRAU A, SEXTAVADO, ZINCADO, DIAMETRO 3/8" X 1" (9,52 MM X 25,4</t>
  </si>
  <si>
    <t>MM)</t>
  </si>
  <si>
    <t>PARAFUSO, AUTO ATARRACHANTE, CABECA CHATA, FENDA SIMPLES, 1/4" (6,35 MM) X 25 MM</t>
  </si>
  <si>
    <t>PARAFUSO, COMUM, ASTM A307, SEXTAVADO, DIAMETRO 1/2" (12,7 MM) X 25,4 MM (1")</t>
  </si>
  <si>
    <t>PARAFUSO, COMUM, ASTM A307, SEXTAVADO, DIAMETRO 1/4 (6,3 MM) X 25,4 MM (1)</t>
  </si>
  <si>
    <t>PARALELEPIPEDO GRANITICO OU BASALTICO, PARA PAVIMENTACAO, SEM FRETE,  *30 A 35*</t>
  </si>
  <si>
    <t>PECAS POR M2</t>
  </si>
  <si>
    <t>PASTA DESENGRAXANTE PARA MAOS</t>
  </si>
  <si>
    <t>PASTA LUBRIFICANTE PARA USO EM TUBOS DE PVC COM ANEL DE BORRACHA (POTE DE</t>
  </si>
  <si>
    <t>3.500* G)</t>
  </si>
  <si>
    <t>400* G)</t>
  </si>
  <si>
    <t>PASTILHA CERAMICA/PORCELANA, REVEST INT/EXT E  PISCINA, CORES BRANCA OU FRIAS,</t>
  </si>
  <si>
    <t>*2,5 X 2,5* CM</t>
  </si>
  <si>
    <t>PASTILHA CERAMICA/PORCELANA, REVEST INT/EXT E  PISCINA, CORES QUENTES, *2,5 X 2,5*</t>
  </si>
  <si>
    <t>PASTILHA DE VIDRO CRISTAL, NACIONAL, REVEST INT/EXT E PISCINA, TODAS AS CORES, E</t>
  </si>
  <si>
    <t>MAIOR OU IGUAL A 5 MM  *2,0 X 2,0* CM</t>
  </si>
  <si>
    <t>PASTILHA DE VIDRO PIGMENTADA *2,0 X 2,0* CM, NACIONAL, PARA REVESTIMENTO</t>
  </si>
  <si>
    <t>INTERNO/EXTERNO E PISCINA, BRANCA OU CORES FRIAS, ESPESSURA MAIOR OU IGUAL A 5</t>
  </si>
  <si>
    <t>PASTILHA DE VIDRO PIGMENTADA, NACIONAL, REVEST INT/EXT E PISCINA, CORES QUENTES,</t>
  </si>
  <si>
    <t>E MAIOR OU IGUAL A 5 MM  *2,0 X 2,0* CM</t>
  </si>
  <si>
    <t>PASTILHEIRO (MENSALISTA)</t>
  </si>
  <si>
    <t>PECA DE MADEIRA NAO APARELHADA *7,5 X 7,5* CM (3 X 3 ") MACARANDUBA, ANGELIM OU</t>
  </si>
  <si>
    <t>PECA DE MADEIRA ROLICA TRATADA (EUCALIPTO OU REGIONAL EQUIVALENTE) D = 12 A</t>
  </si>
  <si>
    <t>15CM - H = 3,0M (P/CERCA//PILAR)</t>
  </si>
  <si>
    <t>PECA DE MADEIRA ROLICA TRATADA (EUCALIPTO OU REGIONAL EQUIVALENTE) D=8 A 11 CM</t>
  </si>
  <si>
    <t>(P/CERCA/CAIBRO)</t>
  </si>
  <si>
    <t>= 8 A 11 CM, P/ ESCORAMENTOS, H = 6 M</t>
  </si>
  <si>
    <t>PEDRA BRITADA N. 0, OU PEDRISCO (4,8 A 9,5 MM) POSTO PEDREIRA/FORNECEDOR, SEM</t>
  </si>
  <si>
    <t>FRETE</t>
  </si>
  <si>
    <t>PEDRA BRITADA OU BICA CORRIDA, NAO CLASSIFICADA (POSTO PEDREIRA/FORNECEDOR,</t>
  </si>
  <si>
    <t>SEM FRETE)</t>
  </si>
  <si>
    <t>PEDRA DE MAO OU PEDRA RACHAO PARA ARRIMO/FUNDACAO (POSTO</t>
  </si>
  <si>
    <t>PEDREIRA/FORNECEDOR, SEM FRETE)</t>
  </si>
  <si>
    <t>PEDRA GRANITICA OU BASALTO, CACO, RETALHO, CAVACO, TIPO MIRACEMA, MADEIRA,</t>
  </si>
  <si>
    <t>PADUANA, RACHINHA, SANTA ISABEL OU OUTRAS SIMILARES, E=  *1,0 A *2,0 CM</t>
  </si>
  <si>
    <t>PEDRA GRANITICA, SERRADA, TIPO MIRACEMA, MADEIRA, PADUANA, RACHINHA, SANTA</t>
  </si>
  <si>
    <t>ISABEL OU OUTRAS SIMILARES, *11,5 X  *23 CM, E=  *1,0 A *2,0 CM</t>
  </si>
  <si>
    <t>PEDRA QUARTZITO OU CALCARIO LAMINADO, CACO, TIPO CARIRI, ITACOLOMI, LAGOA</t>
  </si>
  <si>
    <t>SANTA, LUMINARIA, PIRENOPOLIS, SAO TOME OU OUTRAS SIMILARES DA REGIAO, E=  *1,5 A</t>
  </si>
  <si>
    <t>*2,5 CM</t>
  </si>
  <si>
    <t>PEDRA QUARTZITO OU CALCARIO LAMINADO, SERRADA, TIPO CARIRI, ITACOLOMI, LAGOA</t>
  </si>
  <si>
    <t>SANTA, LUMINARIA, PIRENOPOLIS, SAO TOME OU OUTRAS SIMILARES DA REGIAO, *20 X *40</t>
  </si>
  <si>
    <t>CM, E=  *1,5 A *2,5 CM</t>
  </si>
  <si>
    <t>PEDREGULHO OU PICARRA DE JAZIDA, AO NATURAL, PARA BASE DE PAVIMENTACAO</t>
  </si>
  <si>
    <t>(RETIRADO NA JAZIDA, SEM TRANSPORTE)</t>
  </si>
  <si>
    <t>PEDREIRO (MENSALISTA)</t>
  </si>
  <si>
    <t>PEITORIL EM MARMORE, POLIDO, BRANCO COMUM, L= *15* CM, E=  *2,0* CM, COM</t>
  </si>
  <si>
    <t>PINGADEIRA</t>
  </si>
  <si>
    <t>PEITORIL/ SOLEIRA EM MARMORE, POLIDO, BRANCO COMUM, L= *25* CM, E=  *3* CM, CORTE</t>
  </si>
  <si>
    <t>RETO</t>
  </si>
  <si>
    <t>PENEIRA ROTATIVA COM MOTOR ELETRICO TRIFASICO DE 2 CV, CILINDRO DE 1 M X 0,60 M,</t>
  </si>
  <si>
    <t>COM FUROS DE 3,17 MM</t>
  </si>
  <si>
    <t>PERFIL "U" UDC (U DOBRADO DE CHAPA) DE ACO LAMINADO, GALVANIZADO, ASTM A36, 127 X</t>
  </si>
  <si>
    <t>50, E= 3 MM (COLETADO CAIXA)</t>
  </si>
  <si>
    <t>PERFIL ELASTOMERICO PRE-FORMADO EM EPMD, PARA JUNTA DE DILATACAO DE PISOS</t>
  </si>
  <si>
    <t>COM POUCA SOLICITACAO, 15 MM DE LARGURA, MOVIMENTACAO DE *11 A 19* MM</t>
  </si>
  <si>
    <t>PERFIL ELASTOMERICO PRE-FORMADO EM EPMD, PARA JUNTA DE DILATACAO DE USO</t>
  </si>
  <si>
    <t>GERAL EM MEDIAS SOLICITACOES, 8 MM DE LARGURA, MOVIMENTACAO DE *5 A 11* MM</t>
  </si>
  <si>
    <t>PERFIL U  SIMPLES DE ACO GALVANIZADO, 75 X *40*, E = 2,6 MM (COLETADO CAIXA)</t>
  </si>
  <si>
    <t>PERFIL UE  ENRIJECIDO DE  ACO GALVANIZADO, 200 X 75 X 25, E = 3,75 M (COLETADO CAIXA)</t>
  </si>
  <si>
    <t>PERFURATRIZ COM TORRE METALICA PARA EXECUCAO DE ESTACA HELICE CONTINUA,</t>
  </si>
  <si>
    <t>PROFUNDIDADE MAXIMA DE 30 M, DIAMETRO MAXIMO DE 800 MM, POTENCIA INSTALADA DE</t>
  </si>
  <si>
    <t>268 HP, MESA ROTATIVA COM TORQUE MAXIMO DE 170 KNM</t>
  </si>
  <si>
    <t>PROFUNDIDADE MAXIMA DE 32 M, DIAMETRO MAXIMO DE 1000 MM, POTENCIA INSTALADA DE</t>
  </si>
  <si>
    <t>350 HP, MESA ROTATIVA COM TORQUE MAXIMO DE 263 KNM</t>
  </si>
  <si>
    <t>PERFURATRIZ HIDRAULICA COM TRADO CURTO ACOPLADO, PROFUNDIDADE MAXIMA DE 20</t>
  </si>
  <si>
    <t>M, DIAMETRO MAXIMO DE 1500 MM, POTENCIA INSTALADA DE 137 HP, MESA ROTATIVA COM</t>
  </si>
  <si>
    <t>TORQUE MAXIMO DE 30 KNM (INCLUI MONTAGEM, NAO INCLUI CAM</t>
  </si>
  <si>
    <t>PERFURATRIZ MANUAL, TORQUE MAXIMO 83 N.M, POTENCIA 5 CV, COM DIAMETRO MAXIMO</t>
  </si>
  <si>
    <t>4" (NAO INCLUI SUPORTE / CHASSI)</t>
  </si>
  <si>
    <t>4", PARA SOLO GRAMPEADO (INCLUI SUPORTE OU CHASSI TIPO MESA) (COLETADO CAIXA)</t>
  </si>
  <si>
    <t>PERFURATRIZ PNEUMATICA MANUAL DE PESO MEDIO, 18KG, COMPRIMENTO DE CURSO DE 6</t>
  </si>
  <si>
    <t>M, DIAMETRO DO PISTAO DE 5,5 CM</t>
  </si>
  <si>
    <t>PERFURATRIZ SOBRE ESTEIRA, TORQUE MAXIMO 600 KGF, PESO MEDIO 1000 KG, POTENCIA</t>
  </si>
  <si>
    <t>20 HP, DIAMETRO MAXIMO 10"</t>
  </si>
  <si>
    <t>PILAR DE MADEIRA NAO APARELHADA *10 X 10* CM, MACARANDUBA, ANGELIM OU</t>
  </si>
  <si>
    <t>PILAR DE MADEIRA NAO APARELHADA *15 X 15* CM, MACARANDUBA, ANGELIM OU</t>
  </si>
  <si>
    <t>PILAR DE MADEIRA NAO APARELHADA *20 X 20* CM, MACARANDUBA, ANGELIM OU</t>
  </si>
  <si>
    <t>PINO DE ACO COM ARRUELA CONICA, DIAMETRO ARRUELA = *23* MM E COMP HASTE = *27*</t>
  </si>
  <si>
    <t>MM (ACAO INDIRETA)</t>
  </si>
  <si>
    <t>PINO DE ACO COM ROSCA 1/4 ", COMPRIMENTO DA HASTE = 30 MM E ROSCA = 20 MM (ACAO</t>
  </si>
  <si>
    <t>DIRETA)</t>
  </si>
  <si>
    <t>PINO ROSCA EXTERNA, EM ACO GALVANIZADO, PARA ISOLADOR DE 15KV, DIAMETRO 25 MM,</t>
  </si>
  <si>
    <t>COMPRIMENTO *290* MM</t>
  </si>
  <si>
    <t>PINO ROSCA EXTERNA, EM ACO GALVANIZADO, PARA ISOLADOR DE 25KV, DIAMETRO 35MM,</t>
  </si>
  <si>
    <t>COMPRIMENTO *320* MM</t>
  </si>
  <si>
    <t>PINTOR (MENSALISTA)</t>
  </si>
  <si>
    <t>PINTOR DE LETREIROS (MENSALISTA)</t>
  </si>
  <si>
    <t>PINTOR PARA TINTA EPOXI (MENSALISTA)</t>
  </si>
  <si>
    <t>PISO DE BORRACHA ESPORTIVO EM PLACAS 50 X 50 CM, E = 15 MM, PARA ARGAMASSA,</t>
  </si>
  <si>
    <t>PRETO</t>
  </si>
  <si>
    <t>PISO DE BORRACHA PASTILHADO EM PLACAS 50 X 50 CM, E = 15 MM, PARA ARGAMASSA,</t>
  </si>
  <si>
    <t>PISO DE BORRACHA PASTILHADO EM PLACAS 50 X 50 CM, E = 7 MM, PARA ARGAMASSA,</t>
  </si>
  <si>
    <t>PISO DE CONCRETO - MODELO BLOCO UNIEURO 2 FUROS/PISOGRAMA/CONCREGRAMA, *35</t>
  </si>
  <si>
    <t>CM X 25* CM, E =  *6* CM, COR NATURAL (COLETADO CAIXA)</t>
  </si>
  <si>
    <t>PISO EM CERAMICA ESMALTADA EXTRA, PEI MAIOR OU IGUAL A 4, FORMATO MAIOR QUE</t>
  </si>
  <si>
    <t>2025 CM2</t>
  </si>
  <si>
    <t>PISO EM CERAMICA ESMALTADA EXTRA, PEI MAIOR OU IGUAL A 4, FORMATO MENOR OU</t>
  </si>
  <si>
    <t>IGUAL A 2025 CM2</t>
  </si>
  <si>
    <t>PISO EM CERAMICA ESMALTADA, COMERCIAL (PADRAO POPULAR), PEI MAIOR OU IGUAL A 3,</t>
  </si>
  <si>
    <t>FORMATO MENOR OU IGUAL A  2025 CM2</t>
  </si>
  <si>
    <t>PISO EM GRANILITE, MARMORITE OU GRANITINA, AGREGADO COR PRETO, CINZA, PALHA OU</t>
  </si>
  <si>
    <t>BRANCO, E=  *8 MM</t>
  </si>
  <si>
    <t>PISO INTERTRAVADO DE CONCRETO - MODELO BLOCO UNIEURO 2</t>
  </si>
  <si>
    <t>FUROS/PISOGRAMA/CONCREGRAMA, *35  CM X 25* CM, E =  *8* CM, COR NATURAL</t>
  </si>
  <si>
    <t>PISO INTERTRAVADO DE CONCRETO - MODELO ONDA/16 FACES/UNISTEIN/PAVIS, *22 CM X</t>
  </si>
  <si>
    <t>*11 CM, E = 10 CM, RESISTENCIA DE 35 MPA (NBR 9781), COR NATURAL (COLETADO CAIXA)</t>
  </si>
  <si>
    <t>PISO INTERTRAVADO DE CONCRETO - MODELO</t>
  </si>
  <si>
    <t>RETANGULAR/TIJOLINHO/PAVER/HOLANDES/PARALELEPIPEDO, 20 CM X 10 CM, E = 10 CM,</t>
  </si>
  <si>
    <t>RESISTENCIA DE 35 MPA (NBR 9781), COR NATURAL (COLETADO CAIXA)</t>
  </si>
  <si>
    <t>PISO/ REVESTIMENTO EM MARMORE, POLIDO, BRANCO COMUM, FORMATO MAIOR OU IGUAL</t>
  </si>
  <si>
    <t>A 3025 CM2, E = *2* CM</t>
  </si>
  <si>
    <t>PISO/ REVESTIMENTO EM MARMORE, POLIDO, BRANCO COMUM, FORMATO MENOR OU</t>
  </si>
  <si>
    <t>IGUAL A 3025 CM2, E = *2* CM</t>
  </si>
  <si>
    <t>PLACA / CHAPA DE GESSO ACARTONADO, ACABAMENTO VINILICO LISO EM UMA DAS FACES,</t>
  </si>
  <si>
    <t>COR BRANCA, BORDA QUADRADA, E = 9,5 MM, 625 X 1250 MM (L X C), PARA FORRO</t>
  </si>
  <si>
    <t>REMOVIVEL</t>
  </si>
  <si>
    <t>COR BRANCA, BORDA QUADRADA, E = 9,5 MM, 625 X 625 MM (L X C), PARA FORRO</t>
  </si>
  <si>
    <t>PLACA DE ACRILICO TRANSPARENTE ADESIVADA PARA SINALIZACAO DE PORTAS, BORDA</t>
  </si>
  <si>
    <t>POLIDA, DE *25 X 8*, E = 6 MM (NAO INCLUI ACESSORIOS PARA FIXACAO)</t>
  </si>
  <si>
    <t>PLACA DE GESSO PARA FORRO, DE  *60 X 60* CM E ESPESSURA DE 12 MM (30 MM NAS</t>
  </si>
  <si>
    <t>BORDAS) SEM COLOCACAO</t>
  </si>
  <si>
    <t>PLACA DE OBRA (PARA CONSTRUCAO CIVIL) EM CHAPA GALVANIZADA *Nº 22*, DE *2,0 X</t>
  </si>
  <si>
    <t>1,125* M</t>
  </si>
  <si>
    <t>PLACA DE SINALIZACAO DE SEGURANCA CONTRA INCENDIO - ALERTA, TRIANGULAR, BASE</t>
  </si>
  <si>
    <t>DE *30* CM, EM PVC *2* MM ANTI-CHAMAS (SIMBOLOS, CORES E PICTOGRAMAS CONFORME</t>
  </si>
  <si>
    <t>NBR 13434)</t>
  </si>
  <si>
    <t>PLACA DE SINALIZACAO DE SEGURANCA CONTRA INCENDIO, FOTOLUMINESCENTE,</t>
  </si>
  <si>
    <t>QUADRADA, *14 X 14* CM, EM PVC *2* MM ANTI-CHAMAS (SIMBOLOS, CORES E PICTOGRAMAS</t>
  </si>
  <si>
    <t>CONFORME NBR 13434)</t>
  </si>
  <si>
    <t>QUADRADA, *20 X 20* CM, EM PVC *2* MM ANTI-CHAMAS (SIMBOLOS, CORES E PICTOGRAMAS</t>
  </si>
  <si>
    <t>RETANGULAR, *12 X 40* CM, EM PVC *2* MM ANTI-CHAMAS (SIMBOLOS, CORES E</t>
  </si>
  <si>
    <t>PICTOGRAMAS CONFORME NBR 13434)</t>
  </si>
  <si>
    <t>RETANGULAR, *13 X 26* CM, EM PVC *2* MM ANTI-CHAMAS (SIMBOLOS, CORES E</t>
  </si>
  <si>
    <t>RETANGULAR, *20 X 40* CM, EM PVC *2* MM ANTI-CHAMAS (SIMBOLOS, CORES E</t>
  </si>
  <si>
    <t>PLACA VIBRATORIA REVERSIVEL COM MOTOR A DIESEL DE 7 HP (7 CV), FORCA DE IMPACTO</t>
  </si>
  <si>
    <t>MAXIMO DE *30,5* KN (*3050* KGF)</t>
  </si>
  <si>
    <t>PLACA VINILICA SEMIFLEXIVEL PARA REVESTIMENTO DE PISOS E PAREDES, E = 2 MM (SEM</t>
  </si>
  <si>
    <t>COLOCACAO)</t>
  </si>
  <si>
    <t>PNEU TIPO DIAGONAL COM CAMARA,  6.00 X 9,  10 LONAS, PARA DISTRIBUIDOR DE</t>
  </si>
  <si>
    <t>AGREGADOS</t>
  </si>
  <si>
    <t>POCEIRO / ESCAVADOR DE VALAS E TUBULOES</t>
  </si>
  <si>
    <t>POCEIRO / ESCAVADOR DE VALAS E TUBULOES (MENSALISTA)</t>
  </si>
  <si>
    <t>POLIDORA DE PISO (POLITRIZ) ELETRICA, MOTOR MONOFASICO DE 4 HP, PESO DE 100 KG,</t>
  </si>
  <si>
    <t>DIAMETRO DO TRABALHO DE 450 MM</t>
  </si>
  <si>
    <t>POLIESTIRENO EXPANDIDO/EPS (ISOPOR), TIPO 2F, PLACA, ISOLAMENTO TERMOACUSTICO,</t>
  </si>
  <si>
    <t>E = 10 MM, 1000 X 500 MM</t>
  </si>
  <si>
    <t>E = 20 MM, 1000 X 500 MM</t>
  </si>
  <si>
    <t>E = 50 MM, 1000 X 500 MM</t>
  </si>
  <si>
    <t>PONTEIRO PARA MARTELO ROMPEDOR, DIAMETRO = *28* MM, COMPRIMENTO = *520* MM,</t>
  </si>
  <si>
    <t>ENCAIXE SEXTAVADO</t>
  </si>
  <si>
    <t>PORTA CORTA-FOGO PARA SAIDA DE EMERGENCIA, COM FECHADURA, VAO LUZ DE 90 X 210</t>
  </si>
  <si>
    <t>CM, CLASSE P-90 (NBR 11742)</t>
  </si>
  <si>
    <t>PORTA DE ABRIR EM ACO COM DIVISAO HORIZONTAL  PARA VIDROS, COM FUNDO</t>
  </si>
  <si>
    <t>ANTICORROSIVO/PRIMER DE PROTECAO, SEM GUARNICAO/ALIZAR/VISTA, VIDROS NAO</t>
  </si>
  <si>
    <t>INCLUSOS, 87 X 210 CM</t>
  </si>
  <si>
    <t>PORTA DE ABRIR EM ACO TIPO MISTA, VENEZIANA COM POSTIGO E GRADE QUADRICULADA,</t>
  </si>
  <si>
    <t>COM PINTURA PRIMER DE PROTECAO, COM GUARNICAO, VIDROS NAO INCLUSOS</t>
  </si>
  <si>
    <t>PORTA DE ABRIR EM ACO TIPO VENEZIANA, COM PINTURA PRIMER DE PROTECAO, SEM</t>
  </si>
  <si>
    <t>GUARNICAO, 87 X 210 CM</t>
  </si>
  <si>
    <t>PORTA DE ABRIR EM ALUMINIO COM DIVISAO HORIZONTAL  PARA VIDROS,  ACABAMENTO</t>
  </si>
  <si>
    <t>ANODIZADO NATURAL, VIDROS INCLUSOS, SEM GUARNICAO/ALIZAR/VISTA , 87 X 210 CM</t>
  </si>
  <si>
    <t>PORTA DE ABRIR EM ALUMINIO COM LAMBRI HORIZONTAL/LAMINADA, ACABAMENTO</t>
  </si>
  <si>
    <t>ANODIZADO NATURAL, SEM GUARNICAO</t>
  </si>
  <si>
    <t>PORTA DE ABRIR EM ALUMINIO TIPO VENEZIANA, ACABAMENTO ANODIZADO NATURAL, SEM</t>
  </si>
  <si>
    <t>GUARNICAO/ALIZAR/VISTA, 87 X 210 CM</t>
  </si>
  <si>
    <t>PORTA DE ABRIR EM GRADIL COM BARRA CHATA 3 CM X 1/4", COM REQUADRO E</t>
  </si>
  <si>
    <t>GUARNICAO - COMPLETO - ACABAMENTO NATURAL</t>
  </si>
  <si>
    <t>PORTA DE CORRER EM ALUMINIO, DUAS FOLHAS MOVEIS COM VIDRO, FECHADURA E</t>
  </si>
  <si>
    <t>PUXADOR EMBUTIDO, ACABAMENTO ANODIZADO NATURAL, SEM GUARNICAO</t>
  </si>
  <si>
    <t>PORTA DE ENROLAR MANUAL COMPLETA, ARTICULADA RAIADA LARGA, EM ACO</t>
  </si>
  <si>
    <t>GALVANIZADO NATURAL, CHAPA NUMERO 24 (SEM INSTALACAO)</t>
  </si>
  <si>
    <t>PORTA DE ENROLAR MANUAL COMPLETA, PERFIL MEIA CANA CEGA, EM ACO GALVANIZADO</t>
  </si>
  <si>
    <t>COM PINTURA ELETROSTATICA, CHAPA NUMERO 24 " (SEM INSTALACAO)</t>
  </si>
  <si>
    <t>NATURAL, CHAPA NUMERO 24 (SEM INSTALACAO)</t>
  </si>
  <si>
    <t>PORTA DE ENROLAR MANUAL COMPLETA, PERFIL MEIA CANA VAZADA TIJOLINHO, EM ACO</t>
  </si>
  <si>
    <t>PORTA GRADE DE ENROLAR MANUAL COMPLETA, PERFIL TUBULAR TIJOLINHO 3/4 ", EM ACO</t>
  </si>
  <si>
    <t>GALVANIZADO NATURAL (SEM INSTALACAO)</t>
  </si>
  <si>
    <t>PORTA QUADRICULADA DE MADEIRA-DE-LEI (ANGELIM OU EQUIVALENTE REGIONAL), DE</t>
  </si>
  <si>
    <t>CORRER PARA VIDRO E = *3,5* CM</t>
  </si>
  <si>
    <t>PORTA VIDRO TEMPERADO INCOLOR, 2 FOLHAS DE CORRER, E = 10 MM (SEM FERRAGENS E</t>
  </si>
  <si>
    <t>SEM COLOCACAO)</t>
  </si>
  <si>
    <t>PORTAO BASCULANTE MANUAL EM ACO GALVANIZADO NATURAL, TIPO LAMBRIL COM</t>
  </si>
  <si>
    <t>REQUADRO/BATENTE, CHAPA NUMERO 26 (SEM INSTALACAO)</t>
  </si>
  <si>
    <t>PORTAO BASCULANTE, MANUAL, EM CHAPA TIPO LAMBRIL QUADRADO, COM REQUADRO,</t>
  </si>
  <si>
    <t>ACABAMENTO NATURAL</t>
  </si>
  <si>
    <t>PORTAO DE ABRIR EM GRADIL DE METALON REDONDO DE 3/4"  VERTICAL, COM REQUADRO,</t>
  </si>
  <si>
    <t>ACABAMENTO NATURAL - COMPLETO</t>
  </si>
  <si>
    <t>PORTAO DE CORRER EM CHAPA TIPO PAINEL LAMBRIL QUADRADO, COM PORTA SOCIAL</t>
  </si>
  <si>
    <t>COMPLETA INCLUIDA, COM REQUADRO, ACABAMENTO NATURAL, COM TRILHOS E</t>
  </si>
  <si>
    <t>ROLDANAS</t>
  </si>
  <si>
    <t>PORTAO DE CORRER EM GRADIL FIXO DE BARRA DE FERRO CHATA DE 3 X 1/4" NA VERTICAL,</t>
  </si>
  <si>
    <t>SEM REQUADRO, ACABAMENTO NATURAL, COM TRILHOS E ROLDANAS</t>
  </si>
  <si>
    <t>PORTINHOLA DE ABRIR EM ALUMINIO DE 60 X 80 CM, VENEZIANA VENTILADA 1 FOLHA,</t>
  </si>
  <si>
    <t>ACABAMENTO ANODIZADO NATURAL</t>
  </si>
  <si>
    <t>POSTE CONICO CONTINUO EM ACO GALVANIZADO, CURVO, BRACO DUPLO, ENGASTADO,  H</t>
  </si>
  <si>
    <t>= 9 M, DIAMETRO INFERIOR = *135* MM</t>
  </si>
  <si>
    <t>POSTE CONICO CONTINUO EM ACO GALVANIZADO, CURVO, BRACO DUPLO, FLANGEADO,  H</t>
  </si>
  <si>
    <t>POSTE CONICO CONTINUO EM ACO GALVANIZADO, CURVO, BRACO SIMPLES, ENGASTADO,</t>
  </si>
  <si>
    <t>H = 9 M, DIAMETRO INFERIOR = *135* MM</t>
  </si>
  <si>
    <t>POSTE CONICO CONTINUO EM ACO GALVANIZADO, CURVO, BRACO SIMPLES, FLANGEADO,</t>
  </si>
  <si>
    <t>POSTE CONICO CONTINUO EM ACO GALVANIZADO, CURVO, BRACO SIMPLES, FLANGEADO, H</t>
  </si>
  <si>
    <t>= 7 M, DIAMETRO INFERIOR = *125* MM</t>
  </si>
  <si>
    <t>POSTE CONICO CONTINUO EM ACO GALVANIZADO, RETO, ENGASTADO,  H = 7 M, DIAMETRO</t>
  </si>
  <si>
    <t>INFERIOR = *125* MM</t>
  </si>
  <si>
    <t>POSTE CONICO CONTINUO EM ACO GALVANIZADO, RETO, ENGASTADO,  H = 9 M, DIAMETRO</t>
  </si>
  <si>
    <t>INFERIOR = *145* MM</t>
  </si>
  <si>
    <t>POSTE CONICO CONTINUO EM ACO GALVANIZADO, RETO, FLANGEADO,  H = 3 M, DIAMETRO</t>
  </si>
  <si>
    <t>INFERIOR = *95* MM</t>
  </si>
  <si>
    <t>POSTE CONICO CONTINUO EM ACO GALVANIZADO, RETO, FLANGEADO, H = 6 M, DIAMETRO</t>
  </si>
  <si>
    <t>INFERIOR = *90* CM</t>
  </si>
  <si>
    <t>PRANCHA DE MADEIRA NAO APARELHADA *6 X 25* CM, MACARANDUBA, ANGELIM OU</t>
  </si>
  <si>
    <t>PRANCHA DE MADEIRA NAO APARELHADA *6 X 30* CM, MACARANDUBA, ANGELIM OU</t>
  </si>
  <si>
    <t>PRANCHA DE MADEIRA NAO APARELHADA *6 X 40* CM, MACARANDUBA, ANGELIM OU</t>
  </si>
  <si>
    <t>PRANCHAO DE MADEIRA NAO APARELHADA *7,5 X 23* CM (3 x 9 ") MACARANDUBA, ANGELIM</t>
  </si>
  <si>
    <t>PRANCHAO DE MADEIRA NAO APARELHADA *8 X 30* CM, MACARANDUBA, ANGELIM OU</t>
  </si>
  <si>
    <t>PRENSA DE MONTAGEM PARA TUBO PEX</t>
  </si>
  <si>
    <t>PRIMER PARA MANTA ASFALTICA A BASE DE ASFALTO MODIFICADO DILUIDO EM SOLVENTE,</t>
  </si>
  <si>
    <t>APLICACAO A FRIO</t>
  </si>
  <si>
    <t>PROJETOR DE ARGAMASSA, CAPACIDADE DE PROJECAO 1,5 M3/H, ALCANCE DA PROJECAO</t>
  </si>
  <si>
    <t>30 ATE 60 M, MOTOR ELETRICO TRIFASICO</t>
  </si>
  <si>
    <t>PROJETOR DE ARGAMASSA, CAPACIDADE DE PROJECAO 2,0 M3/H, ALCANCE DA PROJECAO</t>
  </si>
  <si>
    <t>ATE 50 M, MOTOR ELETRICO TRIFASICO</t>
  </si>
  <si>
    <t>PROJETOR PNEUMATICO DE ARGAMASSA PARA CHAPISCO E REBOCO COM RECIPIENTE</t>
  </si>
  <si>
    <t>ACOPLADO, TIPO CANEQUNHA, COM VOLUME DE 1,50 L, SEM COMPRESSOR</t>
  </si>
  <si>
    <t>PROJETOR RETANGULAR FECHADO PARA LAMPADA VAPOR DE MERCURIO/SODIO 250 W A</t>
  </si>
  <si>
    <t>500 W, CABECEIRAS EM ALUMINIO FUNDIDO, CORPO EM ALUMINIO ANODIZADO, PARA</t>
  </si>
  <si>
    <t>LAMPADA E40 FECHAMENTO EM VIDRO TEMPERADO.</t>
  </si>
  <si>
    <t>PROTETOR AUDITIVO TIPO CONCHA COM ABAFADOR DE RUIDOS, ATENUACAO ACIMA DE 22</t>
  </si>
  <si>
    <t>DB</t>
  </si>
  <si>
    <t>PROTETOR AUDITIVO TIPO PLUG DE INSERCAO COM CORDAO, ATENUACAO SUPERIOR A 15</t>
  </si>
  <si>
    <t>PUXADOR CONCHA LATAO CROMADO OU POLIDO P/ PORTA/JAN CORRER C/ FURO P/ CHAVE</t>
  </si>
  <si>
    <t>- 4 X 10CM</t>
  </si>
  <si>
    <t>QUADRO DE DISTRIBUICAO DE EMBUTIR C/ BARRAMENTO MONOFASICO P/ 6 DISJUNTORES</t>
  </si>
  <si>
    <t>UNIPOLARES EM CHAPA DE ACO GALV</t>
  </si>
  <si>
    <t>QUADRO DE DISTRIBUICAO DE EMBUTIR C/ BARRAMENTO MONOFASICO P/ 8 DISJUNTORES</t>
  </si>
  <si>
    <t>QUADRO DE DISTRIBUICAO DE EMBUTIR C/ BARRAMENTO NEUTRO P/ 18 DISJUNTORES</t>
  </si>
  <si>
    <t>QUADRO DE DISTRIBUICAO DE EMBUTIR C/ BARRAMENTO TRIFASICO P/ 12 DISJUNTORES</t>
  </si>
  <si>
    <t>QUADRO DE DISTRIBUICAO DE EMBUTIR C/ BARRAMENTO TRIFASICO P/ 15 DISJUNTORES</t>
  </si>
  <si>
    <t>QUADRO DE DISTRIBUICAO DE EMBUTIR C/ BARRAMENTO TRIFASICO P/ 18 DISJUNTORES</t>
  </si>
  <si>
    <t>QUADRO DE DISTRIBUICAO DE EMBUTIR C/ BARRAMENTO TRIFASICO P/ 24 DISJUNTORES</t>
  </si>
  <si>
    <t>QUADRO DE DISTRIBUICAO DE EMBUTIR C/ BARRAMENTO TRIFASICO P/ 27 DISJUNTORES</t>
  </si>
  <si>
    <t>QUADRO DE DISTRIBUICAO DE EMBUTIR C/ BARRAMENTO TRIFASICO P/ 30 DISJUNTORES</t>
  </si>
  <si>
    <t>UNIPOLARES EM CHAPA DE FERRO GALV</t>
  </si>
  <si>
    <t>QUADRO DE DISTRIBUICAO DE EMBUTIR C/ BARRAMENTO TRIFASICO P/ 32 DISJUNTORES</t>
  </si>
  <si>
    <t>QUADRO DE DISTRIBUICAO DE EMBUTIR C/ BARRAMENTO TRIFASICO P/ 40 DISJUNTORES</t>
  </si>
  <si>
    <t>UNIPOLARES EM CHAPA DE ACO GALV COM CHAVE GERAL TRIFASICA</t>
  </si>
  <si>
    <t>QUADRO DE DISTRIBUICAO DE EMBUTIR C/ BARRAMENTO TRIFASICO P/ 50 DISJUNTORES</t>
  </si>
  <si>
    <t>QUADRO DE DISTRIBUICAO DE EMBUTIR C/ BARRAMENTO TRIFASICO P/ 60 DISJUNTORES</t>
  </si>
  <si>
    <t>QUADRO DE DISTRIBUICAO DE EMBUTIR SEM BARRAMENTO P/ 3 DISJUNTORES</t>
  </si>
  <si>
    <t>UNIPOLARES, COM PORTA EM CHAPA DE ACO GALV</t>
  </si>
  <si>
    <t>UNIPOLARES, S/ PORTA, EM CHAPA DE ACO GALV</t>
  </si>
  <si>
    <t>QUADRO DE DISTRIBUICAO DE EMBUTIR SEM BARRAMENTO P/ 6 DISJUNTORES</t>
  </si>
  <si>
    <t>UNIPOLARES, S/ PORTA, EM CHAPA DE ACO GALV,</t>
  </si>
  <si>
    <t>QUADRO DE DISTRIBUICAO DE EMBUTIR SEM BARRAMENTO, P/12 DISJUNTORES</t>
  </si>
  <si>
    <t>UNIPOLARES, S/ PORTA EM CHAPA DE ACO GALV</t>
  </si>
  <si>
    <t>QUADRO DE DISTRIBUICAO DE EMBUTIR SEM BARRAMENTO, SEM PORTA, P/4 DISJUNTORES</t>
  </si>
  <si>
    <t>QUADRO DE DISTRIBUICAO DE SOBREPOR C/ BARRAMENTO TRIFASICO P/ 18 DISJUNTORES</t>
  </si>
  <si>
    <t>UNIPOLARES, EM CHAPA DE ACO GALV</t>
  </si>
  <si>
    <t>QUADRO DE DISTRIBUICAO DE SOBREPOR C/ BARRAMENTO TRIFASICO P/ 24 DISJUNTORES</t>
  </si>
  <si>
    <t>QUADRO EM CHAPA ACO GALVANIZADO 18 USG, 40X60CM P/ INSTALACAO DE PONTO DE</t>
  </si>
  <si>
    <t>FORCA PARA ELEVADOR</t>
  </si>
  <si>
    <t>QUADRO EM CHAPA DE ACO 18, PARA 3 DISJUNTORES MONOPOLARES, SEM BARRAMENTO,</t>
  </si>
  <si>
    <t>DE EMBUTIR, COM PORTA (PARA DISTRIBUICAO DE CIRCUITOS)</t>
  </si>
  <si>
    <t>RASTELEIRO (MENSALISTA)</t>
  </si>
  <si>
    <t>RECICLADORA DE ASFALTO A FRIO SOBRE RODAS, LARG. FRESAGEM 2,00 M, POT. 315</t>
  </si>
  <si>
    <t>KW/422 HP</t>
  </si>
  <si>
    <t>REDUCAO FIXA TIPO STORZ, ENGATE RAPIDO 2.1/2" X 1.1/2", EM LATAO, PARA INSTALACAO</t>
  </si>
  <si>
    <t>PREDIAL COMBATE A INCENDIO PREDIAL</t>
  </si>
  <si>
    <t>REFLETOR REDONDO EM ALUMINIO ANODIZADO PARA LAMPADA VAPOR DE</t>
  </si>
  <si>
    <t>MERCURIO/SODIO, CORPO EM ALUMINIO COM PINTURA EPOXI, PARA LAMPADA E-27 DE 300</t>
  </si>
  <si>
    <t>W, COM SUPORTE REDONDO E ALCA REGULAVEL PARA FIXACAO.</t>
  </si>
  <si>
    <t>REGISTRO DE ESFERA, PVC, COM VOLANTE, VS, SOLDAVEL, DN 20 MM, COM CORPO</t>
  </si>
  <si>
    <t>DIVIDIDO</t>
  </si>
  <si>
    <t>REGISTRO DE ESFERA, PVC, COM VOLANTE, VS, SOLDAVEL, DN 25 MM, COM CORPO</t>
  </si>
  <si>
    <t>REGISTRO DE ESFERA, PVC, COM VOLANTE, VS, SOLDAVEL, DN 32 MM, COM CORPO</t>
  </si>
  <si>
    <t>REGISTRO DE ESFERA, PVC, COM VOLANTE, VS, SOLDAVEL, DN 40 MM, COM CORPO</t>
  </si>
  <si>
    <t>REGISTRO DE ESFERA, PVC, COM VOLANTE, VS, SOLDAVEL, DN 50 MM, COM CORPO</t>
  </si>
  <si>
    <t>REGISTRO DE ESFERA, PVC, COM VOLANTE, VS, SOLDAVEL, DN 60 MM, COM CORPO</t>
  </si>
  <si>
    <t>REGISTRO GAVETA COM ACABAMENTO E CANOPLA CROMADOS, SIMPLES, BITOLA 1 " (REF</t>
  </si>
  <si>
    <t>1509)</t>
  </si>
  <si>
    <t>REGISTRO GAVETA COM ACABAMENTO E CANOPLA CROMADOS, SIMPLES, BITOLA 1 1/2 "</t>
  </si>
  <si>
    <t>(REF 1509)</t>
  </si>
  <si>
    <t>REGISTRO GAVETA COM ACABAMENTO E CANOPLA CROMADOS, SIMPLES, BITOLA 1 1/4 "</t>
  </si>
  <si>
    <t>REGISTRO GAVETA COM ACABAMENTO E CANOPLA CROMADOS, SIMPLES, BITOLA 1/2 " (REF</t>
  </si>
  <si>
    <t>REGISTRO GAVETA COM ACABAMENTO E CANOPLA CROMADOS, SIMPLES, BITOLA 3/4 " (REF</t>
  </si>
  <si>
    <t>REGISTRO OU VALVULA GLOBO ANGULAR DE LATAO, 45 GRAUS, D = 2 1/2", PARA HIDRANTES</t>
  </si>
  <si>
    <t>EM INSTALACAO PREDIAL DE INCENDIO</t>
  </si>
  <si>
    <t>REGISTRO PRESSAO COM ACABAMENTO E CANOPLA CROMADA, SIMPLES, BITOLA 1/2 " (REF</t>
  </si>
  <si>
    <t>1416)</t>
  </si>
  <si>
    <t>REGISTRO PRESSAO COM ACABAMENTO E CANOPLA CROMADA, SIMPLES, BITOLA 3/4 " (REF</t>
  </si>
  <si>
    <t>REGUA VIBRADORA DUPLA PARA CONCRETO A GASOLINA 5,5 HP, PESO DE 60 KG,</t>
  </si>
  <si>
    <t>COMPRIMENTO 4 M</t>
  </si>
  <si>
    <t>REGUA VIBRATORIA DE CONCRETO TRELICADA, EQUIPADA COM MOTOR A GASOLINA DE 9</t>
  </si>
  <si>
    <t>REJEITO DE MINERIO DE FERRO PARA PAVIMENTACAO (POSTO PEDREIRA/FORNECEDOR,</t>
  </si>
  <si>
    <t>RELE TERMICO BIMETAL PARA USO EM MOTORES TRIFASICOS, TENSAO 380 V, POTENCIA</t>
  </si>
  <si>
    <t>ATÃ 15 CV, CORRENTE NOMINAL MAXIMA 22 A</t>
  </si>
  <si>
    <t>RETROESCAVADEIRA SOBRE RODAS COM CARREGADEIRA, TRACAO 4 X 2, POTENCIA</t>
  </si>
  <si>
    <t>LIQUIDA 79 HP, PESO OPERACIONAL MINIMO DE 6570 KG, CAPACIDADE DA CARREGADEIRA</t>
  </si>
  <si>
    <t>DE 1,00 M3 E DA  RETROESCAVADEIRA MINIMA DE 0,20 M3, PROFUNDID</t>
  </si>
  <si>
    <t>RETROESCAVADEIRA SOBRE RODAS COM CARREGADEIRA, TRACAO 4 X 4, POTENCIA</t>
  </si>
  <si>
    <t>LIQUIDA 72 HP, PESO OPERACIONAL MINIMO DE 7140 KG, CAPACIDADE MINIMA DA</t>
  </si>
  <si>
    <t>CARREGADEIRA DE 0,79 M3 E DA RETROESCAVADEIRA MINIMA DE 0,18 M3, PRO</t>
  </si>
  <si>
    <t>LIQUIDA 88 HP, PESO OPERACIONAL MINIMO DE 6674 KG, CAPACIDADE DA CARREGADEIRA</t>
  </si>
  <si>
    <t>DE 1,00 M3 E DA  RETROESCAVADEIRA MINIMA DE 0,26 M3, PROFUNDID</t>
  </si>
  <si>
    <t>REVESTIMENTO DE PAREDE EM GRANILITE, MARMORITE OU GRANITINA COLORIDO - ESP = 5</t>
  </si>
  <si>
    <t>REVESTIMENTO EM CERAMICA ESMALTADA COMERCIAL, PEI MENOR OU IGUAL A 3,</t>
  </si>
  <si>
    <t>FORMATO MENOR OU IGUAL A 2025 CM2</t>
  </si>
  <si>
    <t>REVESTIMENTO EM CERAMICA ESMALTADA EXTRA, PEI MAIOR OU IGUAL 4, FORMATO MAIOR</t>
  </si>
  <si>
    <t>A 2025 CM2</t>
  </si>
  <si>
    <t>REVESTIMENTO EM CERAMICA ESMALTADA EXTRA, PEI MENOR OU IGUAL A 3, FORMATO</t>
  </si>
  <si>
    <t>MENOR OU IGUAL A 2025 CM2</t>
  </si>
  <si>
    <t>REVESTIMENTO EPOXI DE ALTA RESISTENCIA QUIMICA, ISENTO DE SOLVENTES,</t>
  </si>
  <si>
    <t>BICOMPONENTE</t>
  </si>
  <si>
    <t>RIPA DE MADEIRA NAO APARELHADA *1,5 X 5* CM, MACARANDUBA, ANGELIM OU</t>
  </si>
  <si>
    <t>RIPA DE MADEIRA NAO APARELHADA 1 X 3* CM, MACARANDUBA, ANGELIM OU EQUIVALENTE</t>
  </si>
  <si>
    <t>RODAPE DE MADEIRA MACICA CUMARU/IPE CHAMPANHE OU EQUIVALENTE DA REGIAO, *1,5</t>
  </si>
  <si>
    <t>X 7 CM</t>
  </si>
  <si>
    <t>ROLDANA PLASTICA COM PREGO, TAMANHO 30 X 30 MM, PARA INSTALACAO ELETRICA</t>
  </si>
  <si>
    <t>APARENTE</t>
  </si>
  <si>
    <t>ROLO COMPACTADOR DE PNEUS (7 PNEUS), ESTATICO, PRESSAO VARIAVEL, POTENCIA</t>
  </si>
  <si>
    <t>130CV, PESO OPERACIONAL SEM/COM LASTRO 8,5/25 T, LARGURA DE ROLAGEM 2,28 M</t>
  </si>
  <si>
    <t>ROLO COMPACTADOR DE PNEUS, ESTATICO, PRESSAO VARIAVEL, POTENCIA 110 HP, PESO</t>
  </si>
  <si>
    <t>SEM/COM LASTRO 10,8/27 T, LARGURA DE ROLAGEM 2,30 M</t>
  </si>
  <si>
    <t>ROLO COMPACTADOR DE PNEUS, ESTATICO, PRESSAO VARIAVEL, POTENCIA 111 HP, PESO</t>
  </si>
  <si>
    <t>SEM/COM LASTRO 9,5/26,0 T, LARGURA DE ROLAGEM 1,90 M</t>
  </si>
  <si>
    <t>ROLO COMPACTADOR DE PNEUS, ESTATICO, PRESSAO VARIAVEL, POTENCIA 99 HP, PESO</t>
  </si>
  <si>
    <t>SEM/COM LASTRO 9,45/21,0 T, LARGURA DE ROLAGEM 2,265 M</t>
  </si>
  <si>
    <t>ROLO COMPACTADOR DE PNEUS, PRESSAO VARIAVEL, AUTOPROPELIDO 145HP, PESO</t>
  </si>
  <si>
    <t>VAZIO/C/ LASTRO 9,8/27 T, P/ SELAGEM ASFALTICA, TIPO DYNAPAC CP-27 OU EQUIV (INCL</t>
  </si>
  <si>
    <t>ROLO COMPACTADOR DE PNEUS, PRESSAO VARIAVEL, AUTOPROPELIDO 94HP, PESO</t>
  </si>
  <si>
    <t>VAZIO/C/ LASTRO 7,6/22 T P/ SELAGEM ASFALTICA TIPO DYNAPAC CP - 22 OU EQUIV (INCL</t>
  </si>
  <si>
    <t>ROLO COMPACTADOR ESTATICO LISO AUTOPROPELIDO 58,5HP, FORCA IMPACTO 6 A 9T,</t>
  </si>
  <si>
    <t>TIPO MULLER RT-82H OU EQUIV (INCL MANUTENCAO/OPERACAO)</t>
  </si>
  <si>
    <t>ROLO COMPACTADOR LISO VIBRATORIO REBOCAVEL PESO 5T, FORCA IMPACTO 15,4T TIPO</t>
  </si>
  <si>
    <t>DYNAPAC CH-44 OU EQUIV</t>
  </si>
  <si>
    <t>ROLO COMPACTADOR LISO VIBRATORIO REBOCAVEL PESO 6,7T, FORCA IMPACTO 20,7T</t>
  </si>
  <si>
    <t>TIPO DYNAPAC CFB-66 OU EQUIV</t>
  </si>
  <si>
    <t>ROLO COMPACTADOR PE DE CARNEIRO VIBRATORIO PARA SOLOS, POTENCIA 110 HP, PESO</t>
  </si>
  <si>
    <t>OPERACIONAL MAXIMO 13,05 T, IMPACTO DINAMICO 38,4 T, LARGURA DE TRABALHO 2,13 M</t>
  </si>
  <si>
    <t>ROLO COMPACTADOR PE DE CARNEIRO VIBRATORIO REBOCAVEL PESO 6,7T, FORCA</t>
  </si>
  <si>
    <t>IMPACTO 20,7T TIPO DYNAPAC CF B-66 OU EQUIV</t>
  </si>
  <si>
    <t>ROLO COMPACTADOR PE DE CARNEIRO VIBRATORIO REBOCAVEL, PESO 5T, FORCA</t>
  </si>
  <si>
    <t>IMPACTO 15,4T TIPO DYNAPAC CH-44 OU EQUIV</t>
  </si>
  <si>
    <t>ROLO COMPACTADOR PE DE CARNEIRO VIBRATORIO, POTENCIA 125 HP, PESO</t>
  </si>
  <si>
    <t>OPERACIONAL SEM/COM LASTRO 11,95/13,30 T, IMPACTO DINAMICO 38,5/22,5 T, LARGURA DE</t>
  </si>
  <si>
    <t>TRABALHO 2,15 M</t>
  </si>
  <si>
    <t>ROLO COMPACTADOR PE DE CARNEIRO VIBRATORIO, POTENCIA 80 HP, PESO OPERACIONAL</t>
  </si>
  <si>
    <t>SEM/COM LASTRO 7,4/8,8 T, LARGURA DE TRABALHO 1,68 M</t>
  </si>
  <si>
    <t>ROLO COMPACTADOR VIBRATORIO DE UM CILINDRO DE ACO LISO, POTENCIA 80 HP, PESO</t>
  </si>
  <si>
    <t>SEM/COM LASTRO DE 7,4/8,1 T, LARGURA DE TRABALHO 1,676 M</t>
  </si>
  <si>
    <t>ROLO COMPACTADOR VIBRATORIO DE UM CILINDRO LISO DE ACO, POTENCIA 110 HP, PESO</t>
  </si>
  <si>
    <t>OPERACIONAL 13,3 T, LARGURA TRABALHO 2,13 M</t>
  </si>
  <si>
    <t>ROLO COMPACTADOR VIBRATORIO DE UM CILINDRO LISO DE ACO, POTENCIA 125 HP, PESO</t>
  </si>
  <si>
    <t>SEM/COM LASTRO 10,75/12,92 T, IMPACTO DINAMICO 31,5/18,5 T, LARGURA TRABALHO 2,15 M</t>
  </si>
  <si>
    <t>ROLO COMPACTADOR VIBRATORIO DE UM CILINDRO LISO DE ACO, POTENCIA 80 HP, PESO</t>
  </si>
  <si>
    <t>OPERACIONAL MAXIMO 8,5 T,  LARGURA TRABALHO 1,676 M</t>
  </si>
  <si>
    <t>ROLO COMPACTADOR VIBRATORIO DE UM CILINDRO, ACO LISO, POTENCIA 80 HP, PESO</t>
  </si>
  <si>
    <t>OPERACIONAL MAXIMO 8,1 T, IMPACTO DINAMICO 16,15/9,5 T, LARGURA TRABALHO 1,68 M</t>
  </si>
  <si>
    <t>ROLO COMPACTADOR VIBRATORIO LISO AUTOPROPELIDO 101HP P/ ASFALTO, PESO 7,5T,</t>
  </si>
  <si>
    <t>FORCA IMPACTO 13 A 19,2 T TIPO DYNAPAC CA-15A OU EQUIV (INCL</t>
  </si>
  <si>
    <t>ROLO COMPACTADOR VIBRATORIO LISO AUTOPROPELIDO 101HP P/ SOLOS, PESO 6,58T,</t>
  </si>
  <si>
    <t>FORCA IMPACTO 18 T, TIPO DYNAPAC CA- 15 OU EQUIV (INCL MANUTENCAO/OPERACAO)</t>
  </si>
  <si>
    <t>ROLO COMPACTADOR VIBRATORIO LISO AUTOPROPELIDO 65HP, FORCA IMPACTO 18T, TIPO</t>
  </si>
  <si>
    <t>MULLER VAP-70 L OU EQUIV (INCL MANUTENCAO/OPERACAO)</t>
  </si>
  <si>
    <t>ROLO COMPACTADOR VIBRATORIO LISO AUTOPROPELIDO 76HP, FORCA IMPACTO 11T, TIPO</t>
  </si>
  <si>
    <t>MULLER VAP-SSA OU EQUIV (INCL MANUTENCAO/OPERACAO)</t>
  </si>
  <si>
    <t>ROLO COMPACTADOR VIBRATORIO LISO AUTOPROPELIDO 83HP, FORCA IMPACTO 11T, TIPO</t>
  </si>
  <si>
    <t>MULLER VAP-SSL OU EQUIV (INCL MANUTENCAO/OPERACAO)</t>
  </si>
  <si>
    <t>ROLO COMPACTADOR VIBRATORIO LISO TANDEM AUTOPROPELIDO 11 CV, PESO 1,9T FORCA</t>
  </si>
  <si>
    <t>IMPACTO 4,2 T TIPO DYNAPAC CG -11 OU EQUIV (INCL MANUTENCAO/OPERACAO)</t>
  </si>
  <si>
    <t>ROLO COMPACTADOR VIBRATORIO PE DE CARNEIRO AUTOPROPELIDO 83HP, FORCA</t>
  </si>
  <si>
    <t>IMPACTO 19T, TIPO MULLER VAP-SSP OU EQUIV (INCL MANUTENCAO/OPERACAO)</t>
  </si>
  <si>
    <t>ROLO COMPACTADOR VIBRATORIO PE DE CARNEIRO, COM CONTROLE REMOTO POR RADIO,</t>
  </si>
  <si>
    <t>POTENCIA  12,5 KW, PESO OPERACIONAL DE 1,675 T, LARGURA DE TRABALHO 0,85 M</t>
  </si>
  <si>
    <t>ROLO COMPACTADOR VIBRATORIO REBOCAVEL, CILINDRO DE ACO LISO, POTENCIA DE</t>
  </si>
  <si>
    <t>TRACAO DE 65 CV, PESO DE 4,7 T, IMPACTO DINAMICO TOTAL DE 18,3 T, LARGURA DO ROLO</t>
  </si>
  <si>
    <t>1,67 M</t>
  </si>
  <si>
    <t>ROLO COMPACTADOR VIBRATORIO TANDEM, ACO LISO, POTENCIA 125 HP, PESO SEM/COM</t>
  </si>
  <si>
    <t>LASTRO 10,20/11,65 T, LARGURA DE TRABALHO 1,73 M</t>
  </si>
  <si>
    <t>ROLO COMPACTADOR VIBRATORIO TANDEM, ACO LISO, POTENCIA 15,2 HP, PESO</t>
  </si>
  <si>
    <t>OPERACIONAL 2,00 T, IMPACTO DINAMICO 4,24 T</t>
  </si>
  <si>
    <t>ROLO COMPACTADOR VIBRATORIO TANDEM, ACO LISO, POTENCIA 31 HP, PESO</t>
  </si>
  <si>
    <t>OPERACIONAL MAXIMO 2,46 T</t>
  </si>
  <si>
    <t>ROLO COMPACTADOR VIBRATORIO TANDEM, ACO LISO, POTENCIA 45 HP, PESO</t>
  </si>
  <si>
    <t>OPERACIONAL MAXIMO 4,0 T</t>
  </si>
  <si>
    <t>ROLO COMPACTADOR VIBRATORIO TANDEM, ACO LISO, POTENCIA 58 CV, PESO SEM/COM</t>
  </si>
  <si>
    <t>LASTRO 6,5/9,4 T, LARGURA DE TRABALHO 1,20 M</t>
  </si>
  <si>
    <t>ROLO COMPACTADOR VIBRATORIO TANDEM, CILINDROS EM ACO LISO, POTENCIA 23,5 HP,</t>
  </si>
  <si>
    <t>PESO OPERACIONAL 1,665 T, LARGURA DE TRABALHO 0,9 M</t>
  </si>
  <si>
    <t>ROLO COMPACTADOR VIBRATORIO, PE DE CARNEIRO, AUTOPROPELIDO, POTENCIA = 125</t>
  </si>
  <si>
    <t>HP, PESO = 11,1 T, FORCA DE IMPACTO = 31,1 T (LOCACAO COM OPERADOR, COMBUSTIVEL</t>
  </si>
  <si>
    <t>E MANUTENCAO)</t>
  </si>
  <si>
    <t>RUFO INTERNO/EXTERNO DE CHAPA DE ACO GALVANIZADA NUM 24, CORTE 25 CM</t>
  </si>
  <si>
    <t>SABONETEIRA PLASTICA TIPO DISPENSER PARA SABONETE LIQUIDO COM RESERVATORIO</t>
  </si>
  <si>
    <t>800 A 1500 ML</t>
  </si>
  <si>
    <t>SARRAFO DE MADEIRA NAO APARELHADA *2,5 X 10 CM, MACARANDUBA, ANGELIM OU</t>
  </si>
  <si>
    <t>SARRAFO DE MADEIRA NAO APARELHADA *2,5 X 7* CM, MACARANDUBA, ANGELIM OU</t>
  </si>
  <si>
    <t>SARRAFO DE MADEIRA NAO APARELHADA 2,5 X 5 CM, MACARANDUBA, ANGELIM OU</t>
  </si>
  <si>
    <t>SEGURO - HORISTA (ENCARGOS COMPLEMENTARES) (COLETADO CAIXA)</t>
  </si>
  <si>
    <t>SEGURO - MENSALISTA (ENCARGOS COMPLEMENTARES) (COLETADO CAIXA)</t>
  </si>
  <si>
    <t>SEIXO ROLADO PARA APLICACAO EM CONCRETO (POSTO PEDREIRA/FORNECEDOR, SEM</t>
  </si>
  <si>
    <t>SELADOR HORIZONTAL PARA FITA DE ACO 1 "</t>
  </si>
  <si>
    <t>SELIM COMPACTO EM PVC, SEM TRAVAS,  DN 150 X 100 MM, PARA REDE COLETORA ESGOTO</t>
  </si>
  <si>
    <t>(NBR 10569)</t>
  </si>
  <si>
    <t>SELIM COMPACTO EM PVC, SEM TRAVAS,  DN 200 X 100 MM, PARA REDE COLETORA ESGOTO</t>
  </si>
  <si>
    <t>SELIM COMPACTO EM PVC, SEM TRAVAS,  DN 300 X 100 MM, PARA REDE COLETORA ESGOTO</t>
  </si>
  <si>
    <t>SELIM PVC, COM TRAVAS, JE, 90 GRAUS,  DN 125 X 100 MM, PARA REDE COLETORA ESGOTO</t>
  </si>
  <si>
    <t>SELIM PVC, COM TRAVAS, JE, 90 GRAUS,  DN 150 X 100 MM, PARA REDE COLETORA ESGOTO</t>
  </si>
  <si>
    <t>SELIM PVC, SOLDAVEL, SEM TRAVAS, JE, 90 GRAUS,  DN 200 X 100 MM, PARA REDE</t>
  </si>
  <si>
    <t>COLETORA ESGOTO (NBR 10569)</t>
  </si>
  <si>
    <t>SELIM PVC, SOLDAVEL, SEM TRAVAS, JE, 90 GRAUS,  DN 250 X 100 MM, PARA REDE</t>
  </si>
  <si>
    <t>SELIM PVC, SOLDAVEL, SEM TRAVAS, JE, 90 GRAUS,  DN 300 X 100 MM, PARA REDE</t>
  </si>
  <si>
    <t>SEMIRREBOQUE COM DOIS EIXOS EM TANDEM TIPO BASCULANTE COM CACAMBA METALICA</t>
  </si>
  <si>
    <t>14 M3  (INCLUI MONTAGEM, NAO INCLUI CAVALO MECANICO)</t>
  </si>
  <si>
    <t>SEMIRREBOQUE COM TRES EIXOS EM TANDEM TIPO BASCULANTE COM CACAMBA</t>
  </si>
  <si>
    <t>METALICA 18 M3 (INCLUI MONTAGEM, NAO INCLUI CAVALO MECANICO)</t>
  </si>
  <si>
    <t>SEMIRREBOQUE COM TRES EIXOS, PARA TRANSPORTE DE CARGA SECA, DIMENSOES</t>
  </si>
  <si>
    <t>APROXIMADAS 2,60 X 12,50 X 0,50 M (NAO INCLUI CAVALO MECANICO)</t>
  </si>
  <si>
    <t>SERRA CIRCULAR DE BANCADA COM MOTOR ELETRICO, POTENCIA DE *1600* W, PARA</t>
  </si>
  <si>
    <t>DISCO DE DIAMETRO DE 10" (250 MM)</t>
  </si>
  <si>
    <t>SERRALHEIRO (MENSALISTA)</t>
  </si>
  <si>
    <t>SERVENTE DE OBRAS (MENSALISTA)</t>
  </si>
  <si>
    <t>SISTEMA DE FORMAS MANUSEAVEIS DE ALUMINIO, PARA BLOCO RESID. COM PAREDES DE</t>
  </si>
  <si>
    <t>CONCRETO MOLDADAS IN LOCO, EM CONFORMIDADE COM O ORCAMENTO REF. 9672:</t>
  </si>
  <si>
    <t>BLOCO COM 4 PAV. E 4 UNIDADES POR PAV., UNIDADE HABITACIONALCOM</t>
  </si>
  <si>
    <t>SISTEMA DE FORMAS MANUSEAVEIS DE ALUMINIO, PARA EDIFICACAO RESIDENCIAL</t>
  </si>
  <si>
    <t>UNIFAMILIAR COM PAREDES DE CONCRETO MOLDADAS IN LOCO, EM CONFORMIDADE COM</t>
  </si>
  <si>
    <t>O ORCAMENTO REFERENCIAL 9658: NIDADE HABITACIONAL TERREA COM 38 M</t>
  </si>
  <si>
    <t>SOLDADOR (MENSALISTA)</t>
  </si>
  <si>
    <t>SOLDADOR ELETRICO (PARA SOLDA A SER TESTADA COM RAIOS "X")</t>
  </si>
  <si>
    <t>SOLDADOR ELETRICO (PARA SOLDA A SER TESTADA COM RAIOS "X") (MENSALISTA)</t>
  </si>
  <si>
    <t>SOLEIRA/ PEITORIL EM MARMORE, POLIDO, BRANCO COMUM, L= *15* CM, E=  *2* CM,  CORTE</t>
  </si>
  <si>
    <t>SPRINKLER TIPO PENDENTE, 68 GRAUS CELSIUS (BULBO VERMELHO), ACABAMENTO</t>
  </si>
  <si>
    <t>CROMADO, 1/2" - 15 MM</t>
  </si>
  <si>
    <t>CROMADO, 3/4" - 20 MM</t>
  </si>
  <si>
    <t>NATURAL, 1/2" - 15 MM</t>
  </si>
  <si>
    <t>NATURAL, 3/4" - 20 MM</t>
  </si>
  <si>
    <t>SPRINKLER TIPO PENDENTE, 79 GRAUS CELSIUS (BULBO AMARELO), ACABAMENTO</t>
  </si>
  <si>
    <t>SPRINKLER TIPO PENDENTE, 79 GRAUS CELSIUS (BULBO AMARELO,) ACABAMENTO</t>
  </si>
  <si>
    <t>SUPORTE DE FIXACAO PARA ESPELHO / PLACA 4" X 2", PARA 3 MODULOS, PARA INSTALACAO</t>
  </si>
  <si>
    <t>DE TOMADAS E INTERRUPTORES (SOMENTE SUPORTE) (COLETADO CAIXA)</t>
  </si>
  <si>
    <t>SUPORTE DE FIXACAO PARA ESPELHO / PLACA 4" X 4", PARA 6 MODULOS, PARA INSTALACAO</t>
  </si>
  <si>
    <t>SUPORTE DE PVC PARA CALHA PLUVIAL, DIAMETRO ENTRE 119 E 170 MM, PARA DRENAGEM</t>
  </si>
  <si>
    <t>SUPORTE EM ACO GALVANIZADO PARA TRANSFORMADOR PARA POSTE DUPLO T 185 X 95</t>
  </si>
  <si>
    <t>MM, CHAPA DE 5/16"</t>
  </si>
  <si>
    <t>SUPORTE ISOLADOR REFORCADO DIAMETRO NOMINAL 5/16", COM ROSCA SOBERBA E</t>
  </si>
  <si>
    <t>BUCHA</t>
  </si>
  <si>
    <t>SUPORTE MAO-FRANCESA EM ACO, ABAS IGUAIS 30 CM, CAPACIDADE MINIMA 60 KG,</t>
  </si>
  <si>
    <t>BRANCO</t>
  </si>
  <si>
    <t>SUPORTE MAO-FRANCESA EM ACO, ABAS IGUAIS 40 CM, CAPACIDADE MINIMA 70 KG,</t>
  </si>
  <si>
    <t>SUPORTE METALICO PARA CALHA PLUVIAL,  ZINCADO, DOBRADO, DIAMETRO ENTRE 119 E</t>
  </si>
  <si>
    <t>170 MM, PARA DRENAGEM PREDIAL</t>
  </si>
  <si>
    <t>TABUA DE  MADEIRA PARA PISO, CUMARU/IPE CHAMPANHE OU EQUIVALENTE DA REGIAO,</t>
  </si>
  <si>
    <t>ENCAIXE MACHO/FEMEA, *10 X 2* CM</t>
  </si>
  <si>
    <t>ENCAIXE MACHO/FEMEA, *15 X 2* CM</t>
  </si>
  <si>
    <t>TABUA DE  MADEIRA PARA PISO, IPE (CERNE) OU EQUIVALENTE DA REGIAO, ENCAIXE</t>
  </si>
  <si>
    <t>MACHO/FEMEA, *20 X 2* CM</t>
  </si>
  <si>
    <t>TACO DE MADEIRA PARA PISO, IPE (CERNE) OU EQUIVALENTE DA REGIAO, 7 X 42 CM, E = 2</t>
  </si>
  <si>
    <t>TALABARTE DE SEGURANCA, 2 MOSQUETOES TRAVA DUPLA *53* MM DE ABERTURA, COM</t>
  </si>
  <si>
    <t>ABSORVEDOR DE ENERGIA</t>
  </si>
  <si>
    <t>TALHADEIRA COM PUNHO DE PROTECAO *20 X 250* MM</t>
  </si>
  <si>
    <t>TAMPAO COM CORRENTE, EM LATAO, ENGATE RAPIDO 1 1/2", PARA INSTALACAO PREDIAL</t>
  </si>
  <si>
    <t>DE COMBATE A INCENDIO</t>
  </si>
  <si>
    <t>TAMPAO COM CORRENTE, EM LATAO, ENGATE RAPIDO 2 1/2", PARA INSTALACAO PREDIAL</t>
  </si>
  <si>
    <t>TAMPAO FOFO ARTICULADO, CLASSE B125 CARGA MAX 12,5 T, REDONDO TAMPA 600 MM,</t>
  </si>
  <si>
    <t>REDE PLUVIAL/ESGOTO</t>
  </si>
  <si>
    <t>TAMPAO FOFO ARTICULADO, CLASSE D400 CARGA MAX 40 T, REDONDO TAMPA *600 MM,</t>
  </si>
  <si>
    <t>TAMPAO FOFO SIMPLES COM BASE, CLASSE A15 CARGA MAX 1,5 T, *400 X 600* MM, REDE</t>
  </si>
  <si>
    <t>TAMPAO FOFO SIMPLES COM BASE, CLASSE A15 CARGA MAX 1,5 T, 300 X 300 MM, REDE</t>
  </si>
  <si>
    <t>PLUVIAL/ESGOTO</t>
  </si>
  <si>
    <t>TAMPAO FOFO SIMPLES COM BASE, CLASSE A15 CARGA MAX 1,5 T, 400 X 400 MM, REDE</t>
  </si>
  <si>
    <t>PLUVIAL/ESGOTO/ELETRICA</t>
  </si>
  <si>
    <t>TAMPAO FOFO SIMPLES COM BASE, CLASSE A15 CARGA MAX 1,5 T, 400 X 500 MM, COM</t>
  </si>
  <si>
    <t>INSCRICAO INCENDIO</t>
  </si>
  <si>
    <t>TAMPAO FOFO SIMPLES COM BASE, CLASSE B125 CARGA MAX 12,5 T, REDONDO TAMPA 500</t>
  </si>
  <si>
    <t>MM, REDE PLUVIAL/ESGOTO</t>
  </si>
  <si>
    <t>TAMPAO FOFO SIMPLES COM BASE, CLASSE B125 CARGA MAX 12,5 T, REDONDO TAMPA 600</t>
  </si>
  <si>
    <t>TAMPAO FOFO SIMPLES COM BASE, CLASSE D400 CARGA MAX 40 T, REDONDO TAMPA 500</t>
  </si>
  <si>
    <t>TAMPAO FOFO SIMPLES COM BASE, CLASSE D400 CARGA MAX 40 T, REDONDO TAMPA 600</t>
  </si>
  <si>
    <t>TAMPAO FOFO SIMPLES COM BASE, CLASSE D400 CARGA MAX 40 T, REDONDO TAMPA 900</t>
  </si>
  <si>
    <t>TANQUE DE ACO CARBONO NAO REVESTIDO, PARA TRANSPORTE DE AGUA COM</t>
  </si>
  <si>
    <t>CAPACIDADE DE 10 M3, COM BOMBA CENTRIFUGA POR TOMADA DE FORCA, VAZAO MAXIMA</t>
  </si>
  <si>
    <t>*75* M3/H (INCLUI MONTAGEM, NAO INCLUI CAMINHAO)</t>
  </si>
  <si>
    <t>TANQUE DE ACO PARA TRANSPORTE DE AGUA COM CAPACIDADE DE 14 M3 (INCLUI</t>
  </si>
  <si>
    <t>TANQUE DE ACO PARA TRANSPORTE DE AGUA COM CAPACIDADE DE 4 M3 (INCLUI</t>
  </si>
  <si>
    <t>TANQUE DE ACO PARA TRANSPORTE DE AGUA COM CAPACIDADE DE 6 M3 (INCLUI</t>
  </si>
  <si>
    <t>TANQUE DE ACO PARA TRANSPORTE DE AGUA COM CAPACIDADE DE 8 M3 (INCLUI</t>
  </si>
  <si>
    <t>TANQUE DE LAVAR ROUPAS EM CONCRETO PRE-MOLDADO, 1 BOCA, COM APOIO/PES, DE *60</t>
  </si>
  <si>
    <t>X 65 X 80* CM (L X P X A)</t>
  </si>
  <si>
    <t>TANQUE SIMPLES EM MARMORE SINTETICO DE FIXAR NA PAREDE, CAPACIDADE *22* L, *60 X</t>
  </si>
  <si>
    <t>46* CM</t>
  </si>
  <si>
    <t>TAQUEADOR OU TAQUEIRO (MENSALISTA)</t>
  </si>
  <si>
    <t>TARIFA DE ENERGIA ELETRICA COMERCIAL, BAIXA TENSAO, RELATIVA AO CONSUMO DE ATE</t>
  </si>
  <si>
    <t>100 KWH, INCLUINDO ICMS, PIS/PASEP E COFINS</t>
  </si>
  <si>
    <t>TAXA DE RELIGACAO NORMAL DE ENERGIA COMERCIAL MONOFASICA, BAIXA TENSAO,</t>
  </si>
  <si>
    <t>INCLUINDO ICMS</t>
  </si>
  <si>
    <t>TE DE REDUCAO, PVC LEVE, CURTO, 90 GRAUS, COM BOLSA PARA ANEL, 150 X 100 MM,</t>
  </si>
  <si>
    <t>PARA ESGOTO</t>
  </si>
  <si>
    <t>TE DE REDUCAO, PVC PBA, BBB, JE, DN 100 X 150 / DE 110 X 60 MM, PARA REDE AGUA (NBR</t>
  </si>
  <si>
    <t>10351)</t>
  </si>
  <si>
    <t>TE DE REDUCAO, PVC PBA, BBB, JE, DN 100 X 75 / DE 110 X 85 MM, PARA REDE AGUA (NBR</t>
  </si>
  <si>
    <t>TE DE REDUCAO, PVC PBA, BBB, JE, DN 75 X 50 / DE 85 X 60 MM, PARA REDE AGUA (NBR</t>
  </si>
  <si>
    <t>TE DE REDUCAO, PVC, BBB, JE, 90 GRAUS, DN 200 X 150 MM, PARA REDE COLETORA</t>
  </si>
  <si>
    <t>ESGOTO (NBR 10569)</t>
  </si>
  <si>
    <t>TE DE REDUCAO, PVC, BBB, JE, 90 GRAUS, DN 250 X 150 MM, PARA REDE COLETORA</t>
  </si>
  <si>
    <t>TE DE SERVICO INTEGRADO, EM POLIPROPILENO (PP), PARA TUBOS EM PEAD/PVC, 60 X 20</t>
  </si>
  <si>
    <t>MM - LIGACAO PREDIAL DE AGUA</t>
  </si>
  <si>
    <t>TE DE SERVICO INTEGRADO, EM POLIPROPILENO (PP), PARA TUBOS EM PEAD/PVC, 60 X 32</t>
  </si>
  <si>
    <t>TE DE SERVICO INTEGRADO, EM POLIPROPILENO (PP), PARA TUBOS EM PEAD, 63 X 20 MM -</t>
  </si>
  <si>
    <t>TE DUPLA CURVA BRONZE/LATAO (REF 764) SEM ANEL DE SOLDA, ROSCA F X BOLSA X</t>
  </si>
  <si>
    <t>ROSCA F, 1/2" X 15 X 1/2"</t>
  </si>
  <si>
    <t>ROSCA F, 3/4" X 22 X 3/4"</t>
  </si>
  <si>
    <t>TE PVC, SOLDAVEL, COM BUCHA DE LATAO NA BOLSA CENTRAL, 90 GRAUS, 20 MM X 1/2",</t>
  </si>
  <si>
    <t>PARA AGUA FRIA PREDIAL</t>
  </si>
  <si>
    <t>TE PVC, SOLDAVEL, COM BUCHA DE LATAO NA BOLSA CENTRAL, 90 GRAUS, 25 MM X 1/2",</t>
  </si>
  <si>
    <t>TE PVC, SOLDAVEL, COM BUCHA DE LATAO NA BOLSA CENTRAL, 90 GRAUS, 25 MM X 3/4",</t>
  </si>
  <si>
    <t>TE PVC, SOLDAVEL, COM BUCHA DE LATAO NA BOLSA CENTRAL, 90 GRAUS, 32 MM X 3/4",</t>
  </si>
  <si>
    <t>TE PVC, SOLDAVEL, COM ROSCA NA BOLSA CENTRAL, 90 GRAUS, 20 MM X 1/2", PARA AGUA</t>
  </si>
  <si>
    <t>FRIA PREDIAL</t>
  </si>
  <si>
    <t>TE PVC, SOLDAVEL, COM ROSCA NA BOLSA CENTRAL, 90 GRAUS, 25 MM X 1/2", PARA AGUA</t>
  </si>
  <si>
    <t>TE PVC, SOLDAVEL, COM ROSCA NA BOLSA CENTRAL, 90 GRAUS, 25 MM X 3/4", PARA AGUA</t>
  </si>
  <si>
    <t>TE PVC, SOLDAVEL, COM ROSCA NA BOLSA CENTRAL, 90 GRAUS, 32 MM X 3/4", PARA AGUA</t>
  </si>
  <si>
    <t>TECNICO EM LABORATORIO E CAMPO DE CONSTRUCAO CIVIL</t>
  </si>
  <si>
    <t>TECNICO EM LABORATORIO E CAMPO DE CONSTRUCAO CIVIL (MENSALISTA)</t>
  </si>
  <si>
    <t>TECNICO EM SONDAGEM</t>
  </si>
  <si>
    <t>TECNICO EM SONDAGEM (MENSALISTA)</t>
  </si>
  <si>
    <t>TELA ARAME GALVANIZADO REVESTIDO COM PVC, MALHA HEXAGONAL DUPLA TORCAO, 8 X</t>
  </si>
  <si>
    <t>10 CM (ZN/AL + PVC), FIO *2,4* MM</t>
  </si>
  <si>
    <t>TELA DE ACO SOLDADA GALVANIZADA/ZINCADA PARA ALVENARIA, FIO  D = *1,20 a 1,70* MM,</t>
  </si>
  <si>
    <t>MALHA 15 X 15 MM, (C X L) *50 X 12* CM</t>
  </si>
  <si>
    <t>MALHA 15 X 15 MM, (C X L) *50 X 17,5* CM</t>
  </si>
  <si>
    <t>TELA DE ACO SOLDADA GALVANIZADA/ZINCADA PARA ALVENARIA, FIO  D = *1,24 MM, MALHA</t>
  </si>
  <si>
    <t>25 X 25 MM</t>
  </si>
  <si>
    <t>TELA DE ACO SOLDADA GALVANIZADA/ZINCADA PARA ALVENARIA, FIO D = *1,20 a 1,70* MM,</t>
  </si>
  <si>
    <t>MALHA 15 X 15 MM, (C X L) *50 X 10,5* CM</t>
  </si>
  <si>
    <t>MALHA 15 X 15 MM, (C X L) *50 X 6* CM</t>
  </si>
  <si>
    <t>MALHA 15 X 15 MM, (C X L) *50 X 7,5* CM</t>
  </si>
  <si>
    <t>TELA DE ACO SOLDADA NERVURADA CA-60, Q-138, (2,20 KG/M2), DIAMETRO DO FIO = 4,2 MM,</t>
  </si>
  <si>
    <t>LARGURA =  2,45 X 120 M DE COMPRIMENTO, ESPACAMENTO DA MALHA = 10  X 10 CM</t>
  </si>
  <si>
    <t>LARGURA =  2,45 X 120 M DE COMPRIMENTO, ESPACAMENTO DA MALHA = 10 X 10 CM</t>
  </si>
  <si>
    <t>TELA DE ACO SOLDADA NERVURADA CA-60, Q-61, (0,97 KG/M2), DIAMETRO DO FIO = 3,4 MM,</t>
  </si>
  <si>
    <t>LARGURA =  2,45 X 120 M DE COMPRIMENTO, ESPACAMENTO DA MALHA = 15  X 15 CM</t>
  </si>
  <si>
    <t>LARGURA =  2,45 X 120 M DE COMPRIMENTO, ESPACAMENTO DA MALHA = 15 X 15 CM</t>
  </si>
  <si>
    <t>TELA DE ACO SOLDADA NERVURADA CA-60, Q-92, (1,48 KG/M2), DIAMETRO DO FIO = 4,2 MM,</t>
  </si>
  <si>
    <t>LARGURA =  2,45 X 60 M DE COMPRIMENTO, ESPACAMENTO DA MALHA = 15  X 15 CM</t>
  </si>
  <si>
    <t>LARGURA =  2,45 X 60 M DE COMPRIMENTO, ESPACAMENTO DA MALHA = 15 X 15 CM</t>
  </si>
  <si>
    <t>TELA DE ACO SOLDADA NERVURADA, CA-60, L-159, (1,69 KG/M2), DIAMETRO DO FIO = 4,5 MM,</t>
  </si>
  <si>
    <t>LARGURA =  2,45 M, ESPACAMENTO DA MALHA = 30 X 10 CM</t>
  </si>
  <si>
    <t>TELA DE ACO SOLDADA NERVURADA, CA-60, Q-113, (1,8 KG/M2), DIAMETRO DO FIO = 3,8 MM,</t>
  </si>
  <si>
    <t>LARGURA =  2,45 M, ESPACAMENTO DA MALHA = 10 X 10 CM</t>
  </si>
  <si>
    <t>TELA DE ACO SOLDADA NERVURADA, CA-60, Q-196, (3,11 KG/M2), DIAMETRO DO FIO = 5,0 MM,</t>
  </si>
  <si>
    <t>TELA DE ACO SOLDADA NERVURADA, CA-60, T-196, (2,11 KG/M2), DIAMETRO DO FIO = 5,0 MM,</t>
  </si>
  <si>
    <t>TELA DE ARAME GALV QUADRANGULAR / LOSANGULAR,  FIO 2,11 MM (14  BWG), MALHA  8 X 8</t>
  </si>
  <si>
    <t>CM, H = 2 M</t>
  </si>
  <si>
    <t>TELA DE ARAME GALV QUADRANGULAR / LOSANGULAR,  FIO 2,11 MM (14 BWG), MALHA  5 X 5</t>
  </si>
  <si>
    <t>TELA DE ARAME GALV QUADRANGULAR / LOSANGULAR,  FIO 2,77 MM (12  BWG), MALHA  10 X</t>
  </si>
  <si>
    <t>10 CM, H = 2 M</t>
  </si>
  <si>
    <t>TELA DE ARAME GALV QUADRANGULAR / LOSANGULAR,  FIO 2,77 MM (12  BWG), MALHA  8 X 8</t>
  </si>
  <si>
    <t>TELA DE ARAME GALV QUADRANGULAR / LOSANGULAR,  FIO 2,77 MM (12 BWG), MALHA  5 X 5</t>
  </si>
  <si>
    <t>TELA DE ARAME GALV QUADRANGULAR / LOSANGULAR,  FIO 3,4 MM (10  BWG), MALHA  5 X 5</t>
  </si>
  <si>
    <t>TELA DE ARAME GALV QUADRANGULAR / LOSANGULAR,  FIO 4,19 MM (8 BWG), MALHA  5 X 5</t>
  </si>
  <si>
    <t>TELA DE ARAME GALV REVESTIDO EM PVC, QUADRANGULAR / LOSANGULAR,  FIO 1,24 MM</t>
  </si>
  <si>
    <t>(18 BWG), BITOLA FINAL = *1,9* MM, MALHA  1,9 X 1,9  CM, H = 2 M</t>
  </si>
  <si>
    <t>TELA DE ARAME GALV REVESTIDO EM PVC, QUADRANGULAR / LOSANGULAR,  FIO 2,11 MM</t>
  </si>
  <si>
    <t>(14 BWG), BITOLA FINAL = *2,8* MM, MALHA  *8 X 8* CM, H = 2 M</t>
  </si>
  <si>
    <t>TELA DE ARAME GALV REVESTIDO EM PVC, QUADRANGULAR / LOSANGULAR,  FIO 2,77 MM</t>
  </si>
  <si>
    <t>(12  BWG), MALHA  3 X 3 CM, H = 2 M</t>
  </si>
  <si>
    <t>(12 BWG), BITOLA FINAL = *3,8* MM, MALHA  7,5 X 7,5 CM, H = 2 M</t>
  </si>
  <si>
    <t>TELA EM MALHA HEXAGONAL DUPLA TORCAO 8 X 10 CM (ZN/AL + PVC), FIO 2,7 MM,</t>
  </si>
  <si>
    <t>DIMENSOES 0,5 X 1,0 X 4,0 M (SOLO REFORÃADO)</t>
  </si>
  <si>
    <t>TELA FACHADEIRA EM POLIETILENO, ROLO DE 3 X 100 M (L X C), COR BRANCA, SEM</t>
  </si>
  <si>
    <t>LOGOMARCA - PARA PROTECAO DE OBRAS</t>
  </si>
  <si>
    <t>TELA PLASTICA LARANJA, TIPO TAPUME PARA SINALIZACAO, MALHA RETANGULAR, ROLO</t>
  </si>
  <si>
    <t>1.20 X 50 M (L X C)</t>
  </si>
  <si>
    <t>TELA PLASTICA TECIDA LISTRADA BRANCA E LARANJA, TIPO GUARDA CORPO, EM</t>
  </si>
  <si>
    <t>POLIETILENO MONOFILADO, ROLO 1,20 X 50 M (L X C)</t>
  </si>
  <si>
    <t>TELHA CERAMICA TIPO AMERICANA, COMPRIMENTO DE *45* CM, RENDIMENTO DE *12*</t>
  </si>
  <si>
    <t>TELHAS/M2</t>
  </si>
  <si>
    <t>TELHA CERAMICA TIPO COLONIAL, COMPRIMENTO DE *44* CM, RENDIMENTO DE *26*</t>
  </si>
  <si>
    <t>TELHA CERAMICA TIPO FRANCESA, COMPRIMENTO DE *40* CM, RENDIMENTO DE *16*</t>
  </si>
  <si>
    <t>TELHA CERAMICA TIPO PAULISTA, COMPRIMENTO DE *48* CM, RENDIMENTO DE *26*</t>
  </si>
  <si>
    <t>TELHA CERAMICA TIPO PORTUGUESA, COMPRIMENTO DE *40* CM, RENDIMENTO DE *16*</t>
  </si>
  <si>
    <t>TELHA CERAMICA TIPO ROMANA, COMPRIMENTO DE *41* CM,  RENDIMENTO DE *16*</t>
  </si>
  <si>
    <t>TELHA DE ACO ZINCADO TRAPEZOIDAL AUTOPORTANTE, A = 120 MM, E = 0,95 MM, COM</t>
  </si>
  <si>
    <t>PINTURA ELETROSTATICA BRANCA EM 1 FACE</t>
  </si>
  <si>
    <t>TELHA DE ACO ZINCADO TRAPEZOIDAL AUTOPORTANTE, A = 120 MM, E = 0,95 MM, SEM</t>
  </si>
  <si>
    <t>TELHA DE ACO ZINCADO TRAPEZOIDAL AUTOPORTANTE, A = 259 MM, E = 0,95 MM, COM</t>
  </si>
  <si>
    <t>TELHA DE ACO ZINCADO TRAPEZOIDAL AUTOPORTANTE, A = 259 MM, E = 0,95 MM, SEM</t>
  </si>
  <si>
    <t>TELHA DE ALUMINIO COM ISOLAMENTO TERMOACUSTICO EM ESPUMA RIGIDA DE</t>
  </si>
  <si>
    <t>POLIURETANO (PU) INJETADO, E = 30 MM, DENSIDADE 35 KG/M3, COM DUAS FACES</t>
  </si>
  <si>
    <t>TRAPEZOIDAIS (NAO INCLUI ACESSORIOS DE FIXACAO) (COLETADO CAIXA)</t>
  </si>
  <si>
    <t>TELHA DE ALUMINIO TRAPEZOIDAL, ALTURA = 38 MM, E = 0,5 MM (LARGURA = 1056 MM E</t>
  </si>
  <si>
    <t>COMPRIMENTO = 5000 MM)</t>
  </si>
  <si>
    <t>TELHA DE ALUMINIO TRAPEZOIDAL, ALTURA = 38 MM, E = 0,7 MM (LARGURA = 1056 MM E</t>
  </si>
  <si>
    <t>TELHA DE CONCRETO TIPO CLASSICA, COR CINZA, COMPRIMENTO DE *42* CM,</t>
  </si>
  <si>
    <t>RENDIMENTO DE *10* TELHAS/M2 (COLETADO CAIXA)</t>
  </si>
  <si>
    <t>TELHA ESTRUTURAL DE FIBROCIMENTO, CANALETE 49 OU KALHETA, 1 ABA, C = 2,00 M (SEM</t>
  </si>
  <si>
    <t>TELHA ESTRUTURAL DE FIBROCIMENTO, CANALETE 49 OU KALHETA, 1 ABA, C = 2,50,M (SEM</t>
  </si>
  <si>
    <t>TELHA ESTRUTURAL DE FIBROCIMENTO, CANALETE 49 OU KALHETA, 1 ABA, C = 3,60 M (SEM</t>
  </si>
  <si>
    <t>TELHA ESTRUTURAL DE FIBROCIMENTO, CANALETE 49 OU KALHETA, 1 ABA, C = 4,00 M (SEM</t>
  </si>
  <si>
    <t>TELHA ESTRUTURAL DE FIBROCIMENTO, CANALETE 49 OU KALHETA, 1 ABA, C = 4,50 M (SEM</t>
  </si>
  <si>
    <t>TELHA ESTRUTURAL DE FIBROCIMENTO, CANALETE 49 OU KALHETA, 1 ABA, C = 5,00 M (SEM</t>
  </si>
  <si>
    <t>TELHA ESTRUTURAL DE FIBROCIMENTO, CANALETE 49 OU KALHETA, 1 ABA, C = 5,50 M (SEM</t>
  </si>
  <si>
    <t>TELHA ESTRUTURAL DE FIBROCIMENTO, CANALETE 49 OU KALHETA, 1 ABA, C = 6,00 M (SEM</t>
  </si>
  <si>
    <t>TELHA ESTRUTURAL DE FIBROCIMENTO, CANALETE 49 OU KALHETA, 1 ABA, C = 6,50 M (SEM</t>
  </si>
  <si>
    <t>TELHA ESTRUTURAL DE FIBROCIMENTO, CANALETE 90 OU KALHETAO, C = 3,00 M (SEM</t>
  </si>
  <si>
    <t>TELHA ESTRUTURAL DE FIBROCIMENTO, CANALETE 90 OU KALHETAO, C = 4,60 M (SEM</t>
  </si>
  <si>
    <t>TELHA ESTRUTURAL DE FIBROCIMENTO, CANALETE 90 OU KALHETAO, C = 6,00 M (SEM</t>
  </si>
  <si>
    <t>TELHA ESTRUTURAL DE FIBROCIMENTO, CANALETE 90 OU KALHETAO, C = 7,40 M (SEM</t>
  </si>
  <si>
    <t>TELHA ESTRUTURAL DE FIBROCIMENTO, CANALETE 90 OU KALHETAO, C = 9,20 M (SEM</t>
  </si>
  <si>
    <t>TELHA ISOLANTE COM NUCLEO EM POLIESTIRENO (EPS), E = 30 MM, REVESTIDA EM ACO</t>
  </si>
  <si>
    <t>ZINCADO *0,5* MM COM PRE-PINTURA NAS DUAS FACES, FACE SUPERIOR EM TELHA</t>
  </si>
  <si>
    <t>TRAPEZOIDAL E FACE INFERIOR EM CHAPA PLANA (NAO INCLUI ACESSO</t>
  </si>
  <si>
    <t>TELHA ISOLANTE COM NUCLEO EM POLIESTIRENO (EPS), E = 50 MM, REVESTIDA EM ACO</t>
  </si>
  <si>
    <t>TELHA ISOLANTE COM NUCLEO EM POLIESTIRENO (EPS), E = 50 MM, REVESTIDA EM TELHA</t>
  </si>
  <si>
    <t>TRAPEZOIDAL DE ACO ZINCADO *0,5* MM COM PRE-PINTURA NAS DUAS FACES (NAO INCLUI</t>
  </si>
  <si>
    <t>ACESSORIOS DE FIXACAO)</t>
  </si>
  <si>
    <t>TELHADOR ( MENSALISTA )</t>
  </si>
  <si>
    <t>TERMINAL A COMPRESSAO EM COBRE ESTANHADO PARA CABO 10 MM2, 1 FURO E 1</t>
  </si>
  <si>
    <t>COMPRESSAO, PARA PARAFUSO DE FIXACAO M6</t>
  </si>
  <si>
    <t>TERMINAL A COMPRESSAO EM COBRE ESTANHADO PARA CABO 120 MM2, 1 FURO E 1</t>
  </si>
  <si>
    <t>COMPRESSAO, PARA PARAFUSO DE FIXACAO M12</t>
  </si>
  <si>
    <t>TERMINAL A COMPRESSAO EM COBRE ESTANHADO PARA CABO 16 MM2, 1 FURO E 1</t>
  </si>
  <si>
    <t>TERMINAL A COMPRESSAO EM COBRE ESTANHADO PARA CABO 2,5 MM2, 1 FURO E 1</t>
  </si>
  <si>
    <t>COMPRESSAO, PARA PARAFUSO DE FIXACAO M5</t>
  </si>
  <si>
    <t>TERMINAL A COMPRESSAO EM COBRE ESTANHADO PARA CABO 25 MM2, 1 FURO E 1</t>
  </si>
  <si>
    <t>COMPRESSAO, PARA PARAFUSO DE FIXACAO M8</t>
  </si>
  <si>
    <t>TERMINAL A COMPRESSAO EM COBRE ESTANHADO PARA CABO 35 MM2, 1 FURO E 1</t>
  </si>
  <si>
    <t>TERMINAL A COMPRESSAO EM COBRE ESTANHADO PARA CABO 4 MM2, 1 FURO E 1</t>
  </si>
  <si>
    <t>TERMINAL A COMPRESSAO EM COBRE ESTANHADO PARA CABO 50 MM2, 1 FURO E 1</t>
  </si>
  <si>
    <t>TERMINAL A COMPRESSAO EM COBRE ESTANHADO PARA CABO 6 MM2, 1 FURO E 1</t>
  </si>
  <si>
    <t>TERMINAL A COMPRESSAO EM COBRE ESTANHADO PARA CABO 70 MM2, 1 FURO E 1</t>
  </si>
  <si>
    <t>COMPRESSAO, PARA PARAFUSO DE FIXACAO M10</t>
  </si>
  <si>
    <t>TERMINAL A COMPRESSAO EM COBRE ESTANHADO PARA CABO 95 MM2, 1 FURO E 1</t>
  </si>
  <si>
    <t>TERMINAL AEREO EM ACO GALVANIZADO DN 5/16", COMPRIMENTO DE 350MM, COM BASE DE</t>
  </si>
  <si>
    <t>FIXACAO HORIZONTAL</t>
  </si>
  <si>
    <t>TERMINAL DE VENTILACAO, 100 MM, SERIE NORMAL, ESGOTO PREDIAL</t>
  </si>
  <si>
    <t>TERMINAL DE VENTILACAO, 50 MM, SERIE NORMAL, ESGOTO PREDIAL</t>
  </si>
  <si>
    <t>TERMINAL DE VENTILACAO, 75 MM, SERIE NORMAL, ESGOTO PREDIAL</t>
  </si>
  <si>
    <t>TERMINAL METALICO A PRESSAO PARA 1 CABO DE 150 A 185 MM2, COM 2 FUROS PARA</t>
  </si>
  <si>
    <t>TERMINAL METALICO A PRESSAO PARA 1 CABO DE 16 A 25 MM2, COM 2 FUROS PARA</t>
  </si>
  <si>
    <t>TERMINAL METALICO A PRESSAO PARA 1 CABO DE 25 A 35 MM2, COM 2 FUROS PARA</t>
  </si>
  <si>
    <t>TERMINAL METALICO A PRESSAO PARA 1 CABO DE 50 A 70 MM2, COM 2 FUROS PARA</t>
  </si>
  <si>
    <t>TERMINAL METALICO A PRESSAO PARA 1 CABO DE 95 A 120 MM2, COM 2 FUROS PARA</t>
  </si>
  <si>
    <t>TERMINAL METALICO A PRESSAO 1 CABO, PARA CABOS DE 4 A 10 MM2, COM 2 FUROS PARA</t>
  </si>
  <si>
    <t>TERMOFUSORA PARA TUBOS E CONEXOES EM PPR COM DIAMETROS DE 20 A 63 MM,</t>
  </si>
  <si>
    <t>POTENCIA DE 800 W, TENSAO 220 V</t>
  </si>
  <si>
    <t>TERMOFUSORA PARA TUBOS E CONEXOES EM PPR COM DIAMETROS DE 75 A 110 MM,</t>
  </si>
  <si>
    <t>POTENCIA DE *1100* W, TENSAO 220 V</t>
  </si>
  <si>
    <t>TESOURA / CORTADOR DE TUBOS PEX</t>
  </si>
  <si>
    <t>TIL DE PASSAGEM, EM PVC, JE, BBB, DN 100 X 100 MM, PARA REDE COLETORA DE ESGOTO</t>
  </si>
  <si>
    <t>NBR 10569</t>
  </si>
  <si>
    <t>TIL DE PASSAGEM, EM PVC, JE, BBB, DN 150 X 150 MM, PARA REDE COLETORA DE ESGOTO</t>
  </si>
  <si>
    <t>TIL DE PASSAGEM, EM PVC, JE, BBB, DN 200 X 150 MM, PARA REDE COLETORA DE ESGOTO</t>
  </si>
  <si>
    <t>TIL DE PASSAGEM, EM PVC, JE, BBB, DN 250 X 150 MM, PARA REDE COLETORA DE ESGOTO</t>
  </si>
  <si>
    <t>TIL DE PASSAGEM, EM PVC, JE, BBB, DN 300 X 150 MM, PARA REDE COLETORA DE ESGOTO</t>
  </si>
  <si>
    <t>TIL PARA LIGACAO PREDIAL, EM PVC, JE, BBB, DN 100 X 100 MM, PARA REDE COLETORA</t>
  </si>
  <si>
    <t>TIL TUBO QUEDA, EM PVC, JE, BBB, DN 100 X 100 MM, PARA REDE COLETORA DE ESGOTO</t>
  </si>
  <si>
    <t>TIL TUBO QUEDA, EM PVC, JE, BBB, DN 150 X 150 MM, PARA REDE COLETORA DE ESGOTO</t>
  </si>
  <si>
    <t>TIL TUBO QUEDA, EM PVC, JE, BBB, DN 200 X 150 MM, PARA REDE COLETORA DE ESGOTO</t>
  </si>
  <si>
    <t>TIL TUBO QUEDA, EM PVC, JE, BBB, DN 250 X 150 MM, PARA REDE COLETORA DE ESGOTO</t>
  </si>
  <si>
    <t>TIL TUBO QUEDA, EM PVC, JE, BBB, DN 300 X 150 MM, PARA REDE COLETORA DE ESGOTO</t>
  </si>
  <si>
    <t>TINTA A BASE DE RESINA ACRILICA EMULSIONADA EM AGUA, PARA SINALIZACAO</t>
  </si>
  <si>
    <t>HORIZONTAL VIARIA (NBR 13699)</t>
  </si>
  <si>
    <t>TINTA ASFALTICA IMPERMEABILIZANTE DILUIDA EM SOLVENTE, PARA MATERIAIS</t>
  </si>
  <si>
    <t>CIMENTICIOS, METAL E MADEIRA</t>
  </si>
  <si>
    <t>TIRANTE EM FERRO GALVANIZADO PARA CONTRAVENTAMENTO DE TELHA CANALETE 90, 1/4</t>
  </si>
  <si>
    <t>" X 400 MM</t>
  </si>
  <si>
    <t>TOMADA DE PISO 2P UNIVERSAL 10A/250V C/ PLACA 4'' X 4'' EM TERMOPLASTICO ALTA</t>
  </si>
  <si>
    <t>RESISTENCIA, TIPO PIAL OU EQUIV</t>
  </si>
  <si>
    <t>TORNEIRA CROMADA CURTA SEM BICO PARA TANQUE, PADRAO POPULAR, 1/2 " OU 3/4 " (REF</t>
  </si>
  <si>
    <t>1140)</t>
  </si>
  <si>
    <t>TORNEIRA CROMADA DE MESA PARA COZINHA BICA MOVEL COM AREJADOR 1/2 " OU 3/4 "</t>
  </si>
  <si>
    <t>(REF 1167)</t>
  </si>
  <si>
    <t>TORNEIRA CROMADA DE MESA PARA LAVATORIO, PADRAO POPULAR, 1/2 " OU 3/4 " (REF</t>
  </si>
  <si>
    <t>1193)</t>
  </si>
  <si>
    <t>TORNEIRA CROMADA DE PAREDE PARA COZINHA BICA MOVEL COM AREJADOR 1/2 " OU 3/4 "</t>
  </si>
  <si>
    <t>(REF 1168)</t>
  </si>
  <si>
    <t>TORNEIRA CROMADA DE PAREDE PARA COZINHA COM AREJADOR, PADRAO POPULAR, 1/2 "</t>
  </si>
  <si>
    <t>OU 3/4 " (REF 1159)</t>
  </si>
  <si>
    <t>TORNEIRA CROMADA DE PAREDE PARA COZINHA SEM AREJADOR, PADRAO POPULAR, 1/2 "</t>
  </si>
  <si>
    <t>OU 3/4 " (REF 1158)</t>
  </si>
  <si>
    <t>TORNEIRA METAL AMARELO COM BICO PARA JARDIM, PADRAO POPULAR, 1/2 " OU 3/4 " (REF</t>
  </si>
  <si>
    <t>1128)</t>
  </si>
  <si>
    <t>TORNEIRA METAL AMARELO CURTA SEM BICO PARA TANQUE, PADRAO POPULAR, 1/2 " OU</t>
  </si>
  <si>
    <t>3/4 " (REF 1120)</t>
  </si>
  <si>
    <t>TORRE METALICA COMPLETA PARA UMA CARGA DE 8 TF (80 KN)  E PE DIREITO DE 6 M,</t>
  </si>
  <si>
    <t>INCLUINDO MODULOS , DIAGONAIS, SAPATAS E FORCADOS (LOCACAO) (COLETADO CAIXA)</t>
  </si>
  <si>
    <t>TRANSFORMADOR TRIFASICO DE DISTRIBUICAO, POTENCIA DE 1000 KVA, TENSAO NOMINAL</t>
  </si>
  <si>
    <t>DE 15 KV, TENSAO SECUNDARIA DE 220/127V, EM OLEO ISOLANTE TIPO MINERAL</t>
  </si>
  <si>
    <t>TRANSFORMADOR TRIFASICO DE DISTRIBUICAO, POTENCIA DE 112,5 KVA, TENSAO NOMINAL</t>
  </si>
  <si>
    <t>TRANSFORMADOR TRIFASICO DE DISTRIBUICAO, POTENCIA DE 15 KVA, TENSAO NOMINAL</t>
  </si>
  <si>
    <t>TRANSFORMADOR TRIFASICO DE DISTRIBUICAO, POTENCIA DE 150 KVA, TENSAO NOMINAL</t>
  </si>
  <si>
    <t>TRANSFORMADOR TRIFASICO DE DISTRIBUICAO, POTENCIA DE 1500 KVA, TENSAO NOMINAL</t>
  </si>
  <si>
    <t>TRANSFORMADOR TRIFASICO DE DISTRIBUICAO, POTENCIA DE 225 KVA, TENSAO NOMINAL</t>
  </si>
  <si>
    <t>TRANSFORMADOR TRIFASICO DE DISTRIBUICAO, POTENCIA DE 30 KVA, TENSAO NOMINAL</t>
  </si>
  <si>
    <t>TRANSFORMADOR TRIFASICO DE DISTRIBUICAO, POTENCIA DE 300 KVA, TENSAO NOMINAL</t>
  </si>
  <si>
    <t>TRANSFORMADOR TRIFASICO DE DISTRIBUICAO, POTENCIA DE 45 KVA, TENSAO NOMINAL</t>
  </si>
  <si>
    <t>TRANSFORMADOR TRIFASICO DE DISTRIBUICAO, POTENCIA DE 500 KVA, TENSAO NOMINAL</t>
  </si>
  <si>
    <t>TRANSFORMADOR TRIFASICO DE DISTRIBUICAO, POTENCIA DE 75 KVA, TENSAO NOMINAL</t>
  </si>
  <si>
    <t>TRANSFORMADOR TRIFASICO DE DISTRIBUICAO, POTENCIA DE 750 KVA, TENSAO NOMINAL</t>
  </si>
  <si>
    <t>TRANSPORTE - HORISTA (ENCARGOS COMPLEMENTARES) (COLETADO CAIXA)</t>
  </si>
  <si>
    <t>TRANSPORTE - MENSALISTA (ENCARGOS COMPLEMENTARES) (COLETADO CAIXA)</t>
  </si>
  <si>
    <t>TRATOR DE ESTEIRAS COM LAMINA, POTENCIA DE *90* HP, PESO OPERACIONAL DE *9* T</t>
  </si>
  <si>
    <t>TRATOR DE ESTEIRAS 110 A 160HP C/ LAMINA PESO OPERACIONAL * 13T * (INCL</t>
  </si>
  <si>
    <t>TRATOR DE ESTEIRAS 160 A 300HP C/ LAMINA PESO OPERACIONAL * 16T * (INCL</t>
  </si>
  <si>
    <t>TRATOR DE ESTEIRAS, POTENCIA BRUTA DE 133 HP, PESO OPERACIONAL DE 14 T, COM</t>
  </si>
  <si>
    <t>LAMINA COM CAPACIDADE DE 3,00 M3</t>
  </si>
  <si>
    <t>TRATOR DE ESTEIRAS, POTENCIA BRUTA DE 347 HP, PESO OPERACIONAL DE 38,5 T, COM</t>
  </si>
  <si>
    <t>ESCARIFICADOR E LAMINA COM CAPACIDADE DE 4,70M3</t>
  </si>
  <si>
    <t>TRATOR DE ESTEIRAS, POTENCIA DE 100 HP, PESO OPERACIONAL DE 9,4 T, COM LAMINA</t>
  </si>
  <si>
    <t>COM CAPACIDADE DE 2,19 M3</t>
  </si>
  <si>
    <t>TRATOR DE ESTEIRAS, POTENCIA DE 150 HP, PESO OPERACIONAL DE 16,7 T, COM RODA</t>
  </si>
  <si>
    <t>MOTRIZ ELEVADA E LAMINA COM CONTATO DE 3,18M3</t>
  </si>
  <si>
    <t>TRATOR DE ESTEIRAS, POTENCIA DE 170 HP, PESO OPERACIONAL DE 19 T, COM LAMINA</t>
  </si>
  <si>
    <t>COM CAPACIDADE DE 5,2 M3</t>
  </si>
  <si>
    <t>TRATOR DE ESTEIRAS, POTENCIA DE 347 HP, PESO OPERACIONAL DE 38,5 T, COM LAMINA</t>
  </si>
  <si>
    <t>COM CAPACIDADE DE 8,70M3</t>
  </si>
  <si>
    <t>TRATOR DE ESTEIRAS, POTENCIA NO VOLANTE DE 200 HP, PESO OPERACIONAL DE 20,1 T,</t>
  </si>
  <si>
    <t>COM RODA MOTRIZ ELEVADA E LAMINA COM CAPACIDADE DE 3,89 M3</t>
  </si>
  <si>
    <t>TRATOR DE ESTEIRAS, POTENCIA 125 HP, PESO OPERACIONAL DE 12,9 T, COM LAMINA COM</t>
  </si>
  <si>
    <t>CAPACIDADE DE 2,7 M3</t>
  </si>
  <si>
    <t>TRATOR DE PNEUS COM MOTOR *75* HP (LOCACAO COM OPERADOR, COMBUSTIVEL E</t>
  </si>
  <si>
    <t>MANUTENCAO)</t>
  </si>
  <si>
    <t>TRATOR DE PNEUS COM POTENCIA DE 105 CV, TRACAO 4 X 4, PESO COM LASTRO DE 5775</t>
  </si>
  <si>
    <t>TRATOR DE PNEUS COM POTENCIA DE 122 CV, TRACAO 4 X 4, PESO COM LASTRO DE 4510</t>
  </si>
  <si>
    <t>TRAVA-QUEDAS EM ACO PARA CORDA DE 12 MM, EXTENSOR DE 25 X 300 MM, COM</t>
  </si>
  <si>
    <t>MOSQUETAO TIPO GANCHO TRAVA DUPLA</t>
  </si>
  <si>
    <t>TUBO / MANGUEIRA PRETA EM POLIETILENO, LINHA PESADA OU REFORCADA, TIPO</t>
  </si>
  <si>
    <t>ESPAGUETE, PARA INJECAO DE CALDA DE CIMENTO, D = 1/2", ESPESSURA 1,5 MM</t>
  </si>
  <si>
    <t>TUBO ACO GALV C/ COSTURA DIN 2440/NBR 5580 CLASSE MEDIA DN 1.1/2" (40MM) E=3,25MM -</t>
  </si>
  <si>
    <t>3,61KG/M</t>
  </si>
  <si>
    <t>TUBO ACO GALV C/ COSTURA DIN 2440/NBR 5580 CLASSE MEDIA DN 1.1/4" (32MM) E=3,25MM -</t>
  </si>
  <si>
    <t>3,14KG/M</t>
  </si>
  <si>
    <t>TUBO ACO GALV C/ COSTURA DIN 2440/NBR 5580 CLASSE MEDIA DN 1/2" (15MM) E = 2,65MM -</t>
  </si>
  <si>
    <t>1,22KG/M</t>
  </si>
  <si>
    <t>TUBO ACO GALV C/ COSTURA DIN 2440/NBR 5580 CLASSE MEDIA DN 2.1/2" (65MM) E=3,65MM -</t>
  </si>
  <si>
    <t>6,51KG/M</t>
  </si>
  <si>
    <t>TUBO ACO GALV C/ COSTURA DIN 2440/NBR 5580 CLASSE MEDIA DN 2" (50MM) E=3,65MM -</t>
  </si>
  <si>
    <t>5,10KG/M</t>
  </si>
  <si>
    <t>TUBO ACO GALV C/ COSTURA DIN 2440/NBR 5580 CLASSE MEDIA DN 3/4" (20MM) E = 2,65MM -</t>
  </si>
  <si>
    <t>1,58KG/M</t>
  </si>
  <si>
    <t>TUBO ACO GALV C/ COSTURA DIN 2440/NBR 5580 CLASSE MEDIA DN 3" (80MM) E = 4,05MM -</t>
  </si>
  <si>
    <t>8,47KG/M</t>
  </si>
  <si>
    <t>TUBO ACO GALV C/ COSTURA DIN 2440/NBR 5580 CLASSE MEDIA DN 4" (100MM) E = 4,50MM -</t>
  </si>
  <si>
    <t>12,10KG/M</t>
  </si>
  <si>
    <t>TUBO ACO GALV C/ COSTURA DIN 2440/NBR 5580 CLASSE MEDIA DN 5" (125MM) E=5,40MM -</t>
  </si>
  <si>
    <t>17,80KG/M</t>
  </si>
  <si>
    <t>TUBO ACO GALVANIZADO COM COSTURA, CLASSE LEVE, DN 100 MM ( 4"),  E = 3,75 MM,</t>
  </si>
  <si>
    <t>*10,55* KG/M (NBR 5580)</t>
  </si>
  <si>
    <t>TUBO ACO GALVANIZADO COM COSTURA, CLASSE LEVE, DN 15 MM ( 1/2"),  E = 2,25 MM,  *1,2*</t>
  </si>
  <si>
    <t>KG/M (NBR 5580)</t>
  </si>
  <si>
    <t>TUBO ACO GALVANIZADO COM COSTURA, CLASSE LEVE, DN 20 MM ( 3/4"),  E = 2,25 MM,  *1,3*</t>
  </si>
  <si>
    <t>TUBO ACO GALVANIZADO COM COSTURA, CLASSE LEVE, DN 25 MM ( 1"),  E = 2,65 MM,  *2,11*</t>
  </si>
  <si>
    <t>TUBO ACO GALVANIZADO COM COSTURA, CLASSE LEVE, DN 32 MM ( 1 1/4"),  E = 2,65 MM,</t>
  </si>
  <si>
    <t>*2,71* KG/M (NBR 5580)</t>
  </si>
  <si>
    <t>TUBO ACO GALVANIZADO COM COSTURA, CLASSE LEVE, DN 40 MM ( 1 1/2"),  E = 3,00 MM,</t>
  </si>
  <si>
    <t>*3,48* KG/M (NBR 5580)</t>
  </si>
  <si>
    <t>TUBO ACO GALVANIZADO COM COSTURA, CLASSE LEVE, DN 50 MM ( 2"),  E = 3,00 MM,  *4,40*</t>
  </si>
  <si>
    <t>TUBO ACO GALVANIZADO COM COSTURA, CLASSE LEVE, DN 65 MM ( 2 1/2"),  E = 3,35 MM, *</t>
  </si>
  <si>
    <t>6,23* KG/M (NBR 5580)</t>
  </si>
  <si>
    <t>TUBO ACO GALVANIZADO COM COSTURA, CLASSE LEVE, DN 80 MM ( 3"),  E = 3,35 MM, *7,32*</t>
  </si>
  <si>
    <t>TUBO ACO PRETO COM COSTURA, NBR 5580, CLASSE M, DN = 25 MM, E = 3,35 MM, *2,50*</t>
  </si>
  <si>
    <t>KG//M</t>
  </si>
  <si>
    <t>TUBO ACO PRETO COM COSTURA, NBR 5580, CLASSE M, DN = 40 MM, E = 3,35 MM, *3,71*</t>
  </si>
  <si>
    <t>TUBO ACO PRETO COM COSTURA, NBR 5580, CLASSE M, DN = 80 MM, E = 4,05 MM, *8,47*</t>
  </si>
  <si>
    <t>KG/M</t>
  </si>
  <si>
    <t>TUBO COLETOR DE ESGOTO PVC JEI, DN 100 MM (NBR 7362)</t>
  </si>
  <si>
    <t>TUBO COLETOR DE ESGOTO PVC JEI, DN 150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</si>
  <si>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</si>
  <si>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</si>
  <si>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</si>
  <si>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</si>
  <si>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</si>
  <si>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CONCRETO ARMADO, CLASSE EA-2, PB JE, DN 1000 MM, PARA ESGOTO SANITARIO</t>
  </si>
  <si>
    <t>(NBR 8890)</t>
  </si>
  <si>
    <t>TUBO CONCRETO ARMADO, CLASSE EA-2, PB JE, DN 400 MM, PARA ESGOTO SANITARIO (NBR</t>
  </si>
  <si>
    <t>8890)</t>
  </si>
  <si>
    <t>TUBO CONCRETO ARMADO, CLASSE EA-2, PB JE, DN 500 MM, PARA ESGOTO SANITARIO (NBR</t>
  </si>
  <si>
    <t>TUBO CONCRETO ARMADO, CLASSE EA-2, PB JE, DN 600 MM, PARA ESGOTO SANITARIO (NBR</t>
  </si>
  <si>
    <t>TUBO CONCRETO ARMADO, CLASSE EA-2, PB JE, DN 700 MM, PARA ESGOTO SANITARIO (NBR</t>
  </si>
  <si>
    <t>TUBO CONCRETO ARMADO, CLASSE EA-2, PB JE, DN 800 MM, PARA ESGOTO SANITARIO (NBR</t>
  </si>
  <si>
    <t>TUBO CONCRETO ARMADO, CLASSE EA-2, PB JE, DN 900 MM, PARA ESGOTO SANITARIO (NBR</t>
  </si>
  <si>
    <t>TUBO CONCRETO ARMADO, CLASSE EA-3, PB JE, DN 1000 MM, PARA ESGOTO SANITARIO</t>
  </si>
  <si>
    <t>TUBO CONCRETO ARMADO, CLASSE EA-3, PB JE, DN 400 MM, PARA ESGOTO SANITARIO (NBR</t>
  </si>
  <si>
    <t>TUBO CONCRETO ARMADO, CLASSE EA-3, PB JE, DN 500 MM, PARA ESGOTO SANITARIO (NBR</t>
  </si>
  <si>
    <t>TUBO CONCRETO ARMADO, CLASSE EA-3, PB JE, DN 600 MM, PARA ESGOTO SANITARIO (NBR</t>
  </si>
  <si>
    <t>TUBO CONCRETO ARMADO, CLASSE EA-3, PB JE, DN 700 MM, PARA ESGOTO SANITARIO (NBR</t>
  </si>
  <si>
    <t>TUBO CONCRETO ARMADO, CLASSE EA-3, PB JE, DN 800 MM, PARA ESGOTO SANITARIO (NBR</t>
  </si>
  <si>
    <t>TUBO CONCRETO ARMADO, CLASSE EA-3, PB JE, DN 900 MM, PARA ESGOTO SANITARIO (NBR</t>
  </si>
  <si>
    <t>TUBO CONCRETO ARMADO, CLASSE PA-1, PB, DN 1000 MM, PARA AGUAS PLUVIAIS (NBR</t>
  </si>
  <si>
    <t>TUBO CONCRETO ARMADO, CLASSE PA-1, PB, DN 1100 MM, PARA AGUAS PLUVIAIS (NBR</t>
  </si>
  <si>
    <t>TUBO CONCRETO ARMADO, CLASSE PA-1, PB, DN 1200 MM, PARA AGUAS PLUVIAIS (NBR</t>
  </si>
  <si>
    <t>TUBO CONCRETO ARMADO, CLASSE PA-1, PB, DN 1500 MM, PARA AGUAS PLUVIAIS (NBR</t>
  </si>
  <si>
    <t>TUBO CONCRETO ARMADO, CLASSE PA-1, PB, DN 2000 MM, PARA AGUAS PLUVIAIS (NBR</t>
  </si>
  <si>
    <t>TUBO CONCRETO ARMADO, CLASSE PA-2, PB, DN 1000 MM, PARA AGUAS PLUVIAIS (NBR</t>
  </si>
  <si>
    <t>TUBO CONCRETO ARMADO, CLASSE PA-2, PB, DN 1100 MM, PARA AGUAS PLUVIAIS (NBR</t>
  </si>
  <si>
    <t>TUBO CONCRETO ARMADO, CLASSE PA-2, PB, DN 1200 MM, PARA AGUAS PLUVIAIS (NBR</t>
  </si>
  <si>
    <t>TUBO CONCRETO ARMADO, CLASSE PA-2, PB, DN 1500 MM, PARA AGUAS PLUVIAIS (NBR</t>
  </si>
  <si>
    <t>TUBO CONCRETO ARMADO, CLASSE PA-2, PB, DN 2000 MM, PARA AGUAS PLUVIAIS (NBR</t>
  </si>
  <si>
    <t>TUBO CONCRETO ARMADO, CLASSE PA-3, PB, DN 1000 MM, PARA AGUAS PLUVIAIS (NBR</t>
  </si>
  <si>
    <t>TUBO CONCRETO ARMADO, CLASSE PA-3, PB, DN 1100 MM, PARA AGUAS PLUVIAIS (NBR</t>
  </si>
  <si>
    <t>TUBO CONCRETO ARMADO, CLASSE PA-3, PB, DN 1200 MM, PARA AGUAS PLUVIAIS (NBR</t>
  </si>
  <si>
    <t>TUBO CONCRETO ARMADO, CLASSE PA-3, PB, DN 1500 MM, PARA AGUAS PLUVIAIS (NBR</t>
  </si>
  <si>
    <t>TUBO DE ACO GALVANIZADO COM COSTURA, CLASSE MEDIA, TAMANHO NOMINAL = 150, DE</t>
  </si>
  <si>
    <t>= 6", E = 4,85 MM, PESO = 19,68 KG/M (NBR 5580)</t>
  </si>
  <si>
    <t>TUBO DE COBRE CLASSE "A", DN = 1 " (28 MM), PARA INSTALACOES DE MEDIA PRESSAO</t>
  </si>
  <si>
    <t>PARA GASES COMBUSTIVEIS E MEDICINAIS</t>
  </si>
  <si>
    <t>TUBO DE COBRE CLASSE "A", DN = 1 1/4 " (35 MM), PARA INSTALACOES DE MEDIA PRESSAO</t>
  </si>
  <si>
    <t>TUBO DE COBRE CLASSE "A", DN = 1/2 " (15 MM), PARA INSTALACOES DE MEDIA PRESSAO</t>
  </si>
  <si>
    <t>TUBO DE COBRE CLASSE "A", DN = 2 1/2 " (66 MM), PARA INSTALACOES DE MEDIA PRESSAO</t>
  </si>
  <si>
    <t>TUBO DE COBRE CLASSE "A", DN = 3 " (79 MM), PARA INSTALACOES DE MEDIA PRESSAO</t>
  </si>
  <si>
    <t>TUBO DE COBRE CLASSE "A", DN = 3/4 " (22 MM), PARA INSTALACOES DE MEDIA PRESSAO</t>
  </si>
  <si>
    <t>TUBO DE COBRE CLASSE "A", DN = 4 " (104 MM), PARA INSTALACOES DE MEDIA PRESSAO</t>
  </si>
  <si>
    <t>TUBO DE COBRE CLASSE "I", DN = 1 " (28 MM), PARA INSTALACOES INDUSTRIAIS DE ALTA</t>
  </si>
  <si>
    <t>PRESSAO E VAPOR</t>
  </si>
  <si>
    <t>TUBO DE COBRE CLASSE "I", DN = 1 1/2 " (42 MM), PARA INSTALACOES INDUSTRIAIS DE ALTA</t>
  </si>
  <si>
    <t>TUBO DE COBRE CLASSE "I", DN = 1 1/4 " (35 MM), PARA INSTALACOES INDUSTRIAIS DE ALTA</t>
  </si>
  <si>
    <t>TUBO DE COBRE CLASSE "I", DN = 1/2 " (15 MM), PARA INSTALACOES INDUSTRIAIS DE ALTA</t>
  </si>
  <si>
    <t>TUBO DE COBRE CLASSE "I", DN = 2 " (54 MM), PARA INSTALACOES INDUSTRIAIS DE ALTA</t>
  </si>
  <si>
    <t>TUBO DE COBRE CLASSE "I", DN = 2 1/2 " (66 MM), PARA INSTALACOES INDUSTRIAIS DE ALTA</t>
  </si>
  <si>
    <t>TUBO DE COBRE CLASSE "I", DN = 3 " (79 MM), PARA INSTALACOES INDUSTRIAIS DE ALTA</t>
  </si>
  <si>
    <t>TUBO DE COBRE CLASSE "I", DN = 3/4 " (22 MM), PARA INSTALACOES INDUSTRIAIS DE ALTA</t>
  </si>
  <si>
    <t>TUBO DE COBRE CLASSE "I", DN = 4" (104 MM), PARA INSTALACOES INDUSTRIAIS DE ALTA</t>
  </si>
  <si>
    <t>TUBO DE COBRE DN = 1 1/2" (42 MM), CLASSE "A", PARA INSTALACOES DE MEDIA PRESSAO</t>
  </si>
  <si>
    <t>TUBO DE COBRE FLEXIVEL, D = 1/2 ", E = 0,79 MM, PARA AR-CONDICIONADO/ INSTALACOES</t>
  </si>
  <si>
    <t>GAS RESIDENCIAIS E COMERCIAIS</t>
  </si>
  <si>
    <t>TUBO DE COBRE FLEXIVEL, D = 1/4 ", E = 0,79 MM, PARA AR-CONDICIONADO/ INSTALACOES</t>
  </si>
  <si>
    <t>TUBO DE COBRE FLEXIVEL, D = 3/16 ", E = 0,79 MM, PARA AR-CONDICIONADO/ INSTALACOES</t>
  </si>
  <si>
    <t>TUBO DE COBRE FLEXIVEL, D = 3/8 ", E = 0,79 MM, PARA AR-CONDICIONADO/ INSTALACOES</t>
  </si>
  <si>
    <t>TUBO DE COBRE FLEXIVEL, D = 5/16 ", E = 0,79 MM, PARA AR-CONDICIONADO/ INSTALACOES</t>
  </si>
  <si>
    <t>TUBO DE COBRE, CLASSE "A", DN = 2" (54 MM), PARA INSTALACOES DE MEDIA PRESSAO</t>
  </si>
  <si>
    <t>TUBO DE CONCRETO ARMADO, CLASSE PA-1, PB, DN = 600 MM, PARA AGUAS PLUVIAIS (NBR</t>
  </si>
  <si>
    <t>TUBO DE CONCRETO SIMPLES, CLASSE ES, PB JE, DN 400 MM, PARA ESGOTO SANITARIO</t>
  </si>
  <si>
    <t>TUBO DE CONCRETO SIMPLES, CLASSE ES, PB JE, DN 600 MM, PARA ESGOTO SANITARIO</t>
  </si>
  <si>
    <t>TUBO DE CONCRETO SIMPLES, CLASSE- PS1, MACHO/FEMEA, DN 200 MM, PARA AGUAS</t>
  </si>
  <si>
    <t>PLUVIAIS (NBR 8890)</t>
  </si>
  <si>
    <t>TUBO DE CONCRETO SIMPLES, CLASSE- PS1, MACHO/FEMEA, DN 300 MM, PARA AGUAS</t>
  </si>
  <si>
    <t>TUBO DE CONCRETO SIMPLES, CLASSE- PS1, MACHO/FEMEA, DN 400 MM, PARA AGUAS</t>
  </si>
  <si>
    <t>TUBO DE CONCRETO SIMPLES, CLASSE- PS1, MACHO/FEMEA, DN 500 MM, PARA AGUAS</t>
  </si>
  <si>
    <t>TUBO DE CONCRETO SIMPLES, CLASSE- PS1, MACHO/FEMEA, DN 600 MM, PARA AGUAS</t>
  </si>
  <si>
    <t>TUBO DE CONCRETO SIMPLES, CLASSE- PS1, PB, DN 200 MM, PARA AGUAS PLUVIAIS (NBR</t>
  </si>
  <si>
    <t>TUBO DE CONCRETO SIMPLES, CLASSE- PS1, PB, DN 300 MM, PARA AGUAS PLUVIAIS (NBR</t>
  </si>
  <si>
    <t>TUBO DE CONCRETO SIMPLES, CLASSE- PS1, PB, DN 400 MM, PARA AGUAS PLUVIAIS (NBR</t>
  </si>
  <si>
    <t>TUBO DE CONCRETO SIMPLES, CLASSE- PS1, PB, DN 500 MM, PARA AGUAS PLUVIAIS (NBR</t>
  </si>
  <si>
    <t>TUBO DE CONCRETO SIMPLES, CLASSE- PS1, PB, DN 600 MM, PARA AGUAS PLUVIAIS (NBR</t>
  </si>
  <si>
    <t>TUBO DE CONCRETO SIMPLES, CLASSE- PS2, PB, DN 200 MM, PARA AGUAS PLUVIAIS (NBR</t>
  </si>
  <si>
    <t>TUBO DE CONCRETO SIMPLES, CLASSE- PS2, PB, DN 300 MM, PARA AGUAS PLUVIAIS (NBR</t>
  </si>
  <si>
    <t>TUBO DE CONCRETO SIMPLES, CLASSE- PS2, PB, DN 400 MM, PARA AGUAS PLUVIAIS (NBR</t>
  </si>
  <si>
    <t>TUBO DE CONCRETO SIMPLES, CLASSE- PS2, PB, DN 500 MM, PARA AGUAS PLUVIAIS (NBR</t>
  </si>
  <si>
    <t>TUBO DE CONCRETO SIMPLES, CLASSE- PS2, PB, DN 600 MM, PARA AGUAS PLUVIAIS (NBR</t>
  </si>
  <si>
    <t>TUBO DE DESCIDA EXTERNO DE PVC PARA CAIXA DE DESCARGA EXTERNA ALTA - 40 MM X</t>
  </si>
  <si>
    <t>1,60 M</t>
  </si>
  <si>
    <t>TUBO DE POLIETILENO DE ALTA DENSIDADE (PEAD), PE-80, DE = 20 MM X 2,3 MM DE PAREDE,</t>
  </si>
  <si>
    <t>PARA LIGACAO DE AGUA PREDIAL (NBR 8417)</t>
  </si>
  <si>
    <t>TUBO DE POLIETILENO DE ALTA DENSIDADE (PEAD), PE-80, DE = 32 MM X 3,0 MM DE PAREDE,</t>
  </si>
  <si>
    <t>TUBO DE POLIETILENO DE ALTA DENSIDADE, PEAD, PE-80, DE = 1000 MM X 38,5 MM PAREDE,</t>
  </si>
  <si>
    <t>( SDR 26 - PN 05 ) PARA REDE DE AGUA (NBR 15561)</t>
  </si>
  <si>
    <t>TUBO DE POLIETILENO DE ALTA DENSIDADE, PEAD, PE-80, DE = 110 MM X 10,0 MM PAREDE, (</t>
  </si>
  <si>
    <t>SDR 11 - PN 12,5 ) PARA REDE DE AGUA (NBR 15561)</t>
  </si>
  <si>
    <t>TUBO DE POLIETILENO DE ALTA DENSIDADE, PEAD, PE-80, DE = 1200 MM X 37,2 MM PAREDE (</t>
  </si>
  <si>
    <t>SDR 32,25 - PN 04 ) PARA REDE DE AGUA (NBR 15561)</t>
  </si>
  <si>
    <t>TUBO DE POLIETILENO DE ALTA DENSIDADE, PEAD, PE-80, DE = 1400 MM X 42,9 MM PAREDE,</t>
  </si>
  <si>
    <t>(SDR 32,25 - PN 04 ) PARA REDE DE AGUA (NBR 15561)</t>
  </si>
  <si>
    <t>TUBO DE POLIETILENO DE ALTA DENSIDADE, PEAD, PE-80, DE = 160 MM X 14,6 MM PAREDE,</t>
  </si>
  <si>
    <t>(SDR 11 - PN 12,5 ) PARA REDE DE AGUA (NBR 15561)</t>
  </si>
  <si>
    <t>TUBO DE POLIETILENO DE ALTA DENSIDADE, PEAD, PE-80, DE = 1600 MM X 49,0 MM PAREDE,</t>
  </si>
  <si>
    <t>( SDR 32,25 - PN 04 ) PARA REDE DE AGUA (NBR 15561)</t>
  </si>
  <si>
    <t>TUBO DE POLIETILENO DE ALTA DENSIDADE, PEAD, PE-80, DE = 900 MM X 34,7 MM PAREDE, (</t>
  </si>
  <si>
    <t>SDR 26 - PN 05 ) PARA REDE DE AGUA (NBR 15561)</t>
  </si>
  <si>
    <t>TUBO DE POLIETILENO DE ALTA DENSIDADE, PEAD, PE-80, DE= 200 MM X 18,2 MM PAREDE, (</t>
  </si>
  <si>
    <t>TUBO DE POLIETILENO DE ALTA DENSIDADE, PEAD, PE-80, DE= 315 MM X 28,7 MM PAREDE, (</t>
  </si>
  <si>
    <t>TUBO DE POLIETILENO DE ALTA DENSIDADE, PEAD, PE-80, DE= 400 MM X 36,4 MM PAREDE, (</t>
  </si>
  <si>
    <t>TUBO DE POLIETILENO DE ALTA DENSIDADE, PEAD, PE-80, DE= 50 MM X 4,6 MM PAREDE,</t>
  </si>
  <si>
    <t>(SDR 11 - PN 12,5) PARA REDE DE AGUA (NBR 15561)</t>
  </si>
  <si>
    <t>TUBO DE POLIETILENO DE ALTA DENSIDADE, PEAD, PE-80, DE= 500 MM X 45,5 MM PAREDE, (</t>
  </si>
  <si>
    <t>TUBO DE POLIETILENO DE ALTA DENSIDADE, PEAD, PE-80, DE= 630 MM X 57,3 MM PAREDE</t>
  </si>
  <si>
    <t>TUBO DE POLIETILENO DE ALTA DENSIDADE, PEAD, PE-80, DE= 730 MM X 34,1 MM PAREDE, (</t>
  </si>
  <si>
    <t>SDR 21 - PN 06 ) PARA REDE DE AGUA (NBR 15561)</t>
  </si>
  <si>
    <t>TUBO DE POLIETILENO DE ALTA DENSIDADE, PEAD, PE-80, DE= 75 MM X 6,9 MM PAREDE, (</t>
  </si>
  <si>
    <t>SRD 11 - PN 12,5 ) PARA REDE DE AGUA (NBR 15561)</t>
  </si>
  <si>
    <t>TUBO DE POLIETILENO DE ALTA DENSIDADE, PEAD, PE-80, DE= 800 MM X 30,8 MM PAREDE, (</t>
  </si>
  <si>
    <t>TUBO DRENO, CORRUGADO, ESPIRALADO, FLEXIVEL, PERFURADO, EM POLIETILENO DE</t>
  </si>
  <si>
    <t>ALTA DENSIDADE (PEAD), DN *160* MM, (6") PARA DRENAGEM - EM BARRA (NORMA DNIT</t>
  </si>
  <si>
    <t>093/2006 - EM)</t>
  </si>
  <si>
    <t>ALTA DENSIDADE (PEAD), DN *200* MM, (8") PARA DRENAGEM - EM BARRA (NORMA DNIT</t>
  </si>
  <si>
    <t>ALTA DENSIDADE (PEAD), DN 100 MM, (4") PARA DRENAGEM - EM ROLO (NORMA DNIT</t>
  </si>
  <si>
    <t>093/2006 - E.M)</t>
  </si>
  <si>
    <t>ALTA DENSIDADE (PEAD), DN 65 MM, (2 1/2") PARA DRENAGEM - EM ROLO (NORMA DNIT</t>
  </si>
  <si>
    <t>TUBO PVC DE REVESTIMENTO GEOMECANICO NERVURADO REFORCADO, DN = 150 MM,</t>
  </si>
  <si>
    <t>COMPRIMENTO = 2 M</t>
  </si>
  <si>
    <t>TUBO PVC DE REVESTIMENTO GEOMECANICO NERVURADO REFORCADO, DN = 200 MM,</t>
  </si>
  <si>
    <t>TUBO PVC DE REVESTIMENTO GEOMECANICO NERVURADO STANDARD, DN = 154 MM,</t>
  </si>
  <si>
    <t>TUBO PVC DE REVESTIMENTO GEOMECANICO NERVURADO STANDARD, DN = 206 MM,</t>
  </si>
  <si>
    <t>TUBO PVC DE REVESTIMENTO GEOMECANICO NERVURADO STANDARD, DN = 250 MM,</t>
  </si>
  <si>
    <t>TUBO PVC SERIE NORMAL, DN 50 MM, PARA ESGOTO PREDIAL (NBR 5688)</t>
  </si>
  <si>
    <t>TUBO PVC SERIE NORMAL, DN 75 MM, PARA ESGOTO PREDIAL (NBR 5688)</t>
  </si>
  <si>
    <t>TUBO PVC,  JE,  DN 150 MM, REDE COLETORA ESGOTO (NBR 7362)</t>
  </si>
  <si>
    <t>TUBO PVC,  JE, DN 200 MM, REDE COLETORA ESGOTO (NBR 7362)</t>
  </si>
  <si>
    <t>TUBO PVC,  JE, DN 400 MM, REDE COLETORA ESGOTO (NBR 7362)</t>
  </si>
  <si>
    <t>TUBO PVC, FLEXIVEL, CORRUGADO, PERFURADO, DN 110 MM, PARA DRENAGEM, SISTEMA</t>
  </si>
  <si>
    <t>IRRIGACAO</t>
  </si>
  <si>
    <t>TUBO PVC, FLEXIVEL, CORRUGADO, PERFURADO, DN 65 MM, PARA DRENAGEM, SISTEMA</t>
  </si>
  <si>
    <t>TUBO PVC, JE, DN 100 MM,  REDE COLETORA ESGOTO (NBR 7362)</t>
  </si>
  <si>
    <t>TUBO PVC, JE, DN 125 MM, REDE COLETORA ESGOTO (NBR 7362)</t>
  </si>
  <si>
    <t>TUBO PVC, JE, DN 250 MM, REDE COLETORA ESGOTO (NBR 7362)</t>
  </si>
  <si>
    <t>TUBO PVC, JE, DN 300 MM, REDE COLETORA ESGOTO (NBR 7362)</t>
  </si>
  <si>
    <t>TUBO PVC, JE, DN 350 MM, REDE COLETORA ESGOTO (NBR 7362)</t>
  </si>
  <si>
    <t>TUBO PVC, PBV, SERIE R, DN 100 MM, PARA ESGOTO OU AGUAS PLUVIAIS PREDIAL (NBR</t>
  </si>
  <si>
    <t>5688)</t>
  </si>
  <si>
    <t>TUBO PVC, PBV, SERIE R, DN 150 MM, PARA ESGOTO OU AGUAS PLUVIAIS PREDIAL (NBR</t>
  </si>
  <si>
    <t>TUBO PVC, RIGIDO, CORRUGADO, PERFURADO, DN 150 MM, PARA DRENAGEM, SISTEMA</t>
  </si>
  <si>
    <t>UNIAO TIPO STORZ, COM EMPATACAO INTERNA TIPO ANEL DE EXPANSAO, ENGATE RAPIDO</t>
  </si>
  <si>
    <t>1 1/2", PARA MANGUEIRA DE COMBATE A INCENDIO PREDIAL</t>
  </si>
  <si>
    <t>2 1/2", PARA MANGUEIRA DE COMBATE A INCENDIO PREDIAL</t>
  </si>
  <si>
    <t>USINA DE ASFALTO A QUENTE, FIXA, TIPO CONTRA FLUXO, CAPACIDADE DE 100 A 140 T/H,</t>
  </si>
  <si>
    <t>POTENCIA DE 280 KW, COM MISTURADOR EXTERNO ROTATIVO</t>
  </si>
  <si>
    <t>USINA DE LAMA ASFALTICA, PROD 30 A 50 T/H, SILO DE AGREGADO 7 M3, RESERVATORIOS</t>
  </si>
  <si>
    <t>PARA EMULSAO E AGUA DE 2,3 M3 CADA, MISTURADOR TIPO PUGG-MILL A SER MONTADO</t>
  </si>
  <si>
    <t>SOBRE CAMINHAO</t>
  </si>
  <si>
    <t>USINA DE MISTURAS ASFALTICAS A QUENTE, MOVEL, TIPO CONTRA FLUXO, CAPACIDADE DE</t>
  </si>
  <si>
    <t>40 A 80 T/H</t>
  </si>
  <si>
    <t>USINA MISTURADORA DE SOLOS,  DOSADORES TRIPLOS, CALHA VIBRATORIA CAPACIDADE</t>
  </si>
  <si>
    <t>DE 200 A 500 T/H, POTENCIA DE 75 KW</t>
  </si>
  <si>
    <t>VALVULA DE DESCARGA EM METAL CROMADO PARA MICTORIO COM ACIONAMENTO POR</t>
  </si>
  <si>
    <t>PRESSAO E FECHAMENTO AUTOMATICO</t>
  </si>
  <si>
    <t>VALVULA DE RETENCAO DE BRONZE, PE COM CRIVOS, EXTREMIDADE COM ROSCA, DE 1</t>
  </si>
  <si>
    <t>1/2", PARA FUNDO DE POCO</t>
  </si>
  <si>
    <t>1/4", PARA FUNDO DE POCO</t>
  </si>
  <si>
    <t>VALVULA DE RETENCAO DE BRONZE, PE COM CRIVOS, EXTREMIDADE COM ROSCA, DE 1",</t>
  </si>
  <si>
    <t>PARA FUNDO DE POCO</t>
  </si>
  <si>
    <t>VALVULA DE RETENCAO DE BRONZE, PE COM CRIVOS, EXTREMIDADE COM ROSCA, DE 2</t>
  </si>
  <si>
    <t>VALVULA DE RETENCAO DE BRONZE, PE COM CRIVOS, EXTREMIDADE COM ROSCA, DE 2",</t>
  </si>
  <si>
    <t>VALVULA DE RETENCAO DE BRONZE, PE COM CRIVOS, EXTREMIDADE COM ROSCA, DE 3/4",</t>
  </si>
  <si>
    <t>VALVULA DE RETENCAO DE BRONZE, PE COM CRIVOS, EXTREMIDADE COM ROSCA, DE 3",</t>
  </si>
  <si>
    <t>VALVULA DE RETENCAO DE BRONZE, PE COM CRIVOS, EXTREMIDADE COM ROSCA, DE 4",</t>
  </si>
  <si>
    <t>VALVULA DE RETENCAO HORIZONTAL, DE BRONZE (PN-25), 1 1/2", 400 PSI, TAMPA DE PORCA</t>
  </si>
  <si>
    <t>DE UNIAO, EXTREMIDADES COM ROSCA</t>
  </si>
  <si>
    <t>VALVULA DE RETENCAO HORIZONTAL, DE BRONZE (PN-25), 1 1/4", 400 PSI, TAMPA DE PORCA</t>
  </si>
  <si>
    <t>VALVULA DE RETENCAO HORIZONTAL, DE BRONZE (PN-25), 1/2", 400 PSI, TAMPA DE PORCA</t>
  </si>
  <si>
    <t>VALVULA DE RETENCAO HORIZONTAL, DE BRONZE (PN-25), 1", 400 PSI, TAMPA DE PORCA DE</t>
  </si>
  <si>
    <t>UNIAO, EXTREMIDADES COM ROSCA</t>
  </si>
  <si>
    <t>VALVULA DE RETENCAO HORIZONTAL, DE BRONZE (PN-25), 2 1/2", 400 PSI, TAMPA DE PORCA</t>
  </si>
  <si>
    <t>VALVULA DE RETENCAO HORIZONTAL, DE BRONZE (PN-25), 2", 400 PSI, TAMPA DE PORCA DE</t>
  </si>
  <si>
    <t>VALVULA DE RETENCAO HORIZONTAL, DE BRONZE (PN-25), 3/4", 400 PSI, TAMPA DE PORCA</t>
  </si>
  <si>
    <t>VALVULA DE RETENCAO HORIZONTAL, DE BRONZE (PN-25), 3", 400 PSI, TAMPA DE PORCA DE</t>
  </si>
  <si>
    <t>VALVULA DE RETENCAO HORIZONTAL, DE BRONZE (PN-25), 4", 400 PSI, TAMPA DE PORCA DE</t>
  </si>
  <si>
    <t>VALVULA DE RETENCAO VERTICAL, DE BRONZE (PN-16), 1 1/2", 200 PSI, EXTREMIDADES COM</t>
  </si>
  <si>
    <t>ROSCA</t>
  </si>
  <si>
    <t>VALVULA DE RETENCAO VERTICAL, DE BRONZE (PN-16), 1 1/4", 200 PSI, EXTREMIDADES COM</t>
  </si>
  <si>
    <t>VALVULA DE RETENCAO VERTICAL, DE BRONZE (PN-16), 1/2", 200 PSI, EXTREMIDADES COM</t>
  </si>
  <si>
    <t>VALVULA DE RETENCAO VERTICAL, DE BRONZE (PN-16), 1", 200 PSI, EXTREMIDADES COM</t>
  </si>
  <si>
    <t>VALVULA DE RETENCAO VERTICAL, DE BRONZE (PN-16), 2 1/2", 200 PSI, EXTREMIDADES COM</t>
  </si>
  <si>
    <t>VALVULA DE RETENCAO VERTICAL, DE BRONZE (PN-16), 2", 200 PSI, EXTREMIDADES COM</t>
  </si>
  <si>
    <t>VALVULA DE RETENCAO VERTICAL, DE BRONZE (PN-16), 3/4", 200 PSI, EXTREMIDADES COM</t>
  </si>
  <si>
    <t>VALVULA DE RETENCAO VERTICAL, DE BRONZE (PN-16), 3", 200 PSI, EXTREMIDADES COM</t>
  </si>
  <si>
    <t>VALVULA DE RETENCAO VERTICAL, DE BRONZE (PN-16), 4", 200 PSI, EXTREMIDADES COM</t>
  </si>
  <si>
    <t>VALVULA EM PLASTICO BRANCO PARA TANQUE OU LAVATORIO 1 ", SEM UNHO E SEM</t>
  </si>
  <si>
    <t>LADRAO</t>
  </si>
  <si>
    <t>VALVULA EM PLASTICO CROMADO TIPO AMERICANA PARA PIA DE COZINHA 3.1/2 " X 1.1/2 ",</t>
  </si>
  <si>
    <t>SEM ADAPTADOR</t>
  </si>
  <si>
    <t>VASSOURA MECANICA REBOCAVEL COM ESCOVA CILINDRICA LARGURA UTIL DE</t>
  </si>
  <si>
    <t>VARRIMENTO = 2,44M</t>
  </si>
  <si>
    <t>VEDACAO DE CALHA, EM BORRACHA COR PRETA, MEDIDA ENTRE 119 E 170 MM, PARA</t>
  </si>
  <si>
    <t>DRENAGEM PLUVIAL PREDIAL</t>
  </si>
  <si>
    <t>VEICULO COMERCIAL LEVE (PICK-UP) COM CAPACIDADE DE CARGA DE 700 KG, MOTOR FLEX</t>
  </si>
  <si>
    <t>VEICULO TIPO COMERCIAL LEVE 2.5 MANUAL, 6 VELOCIDADES, DIESEL, CAPACIDADE *1800*</t>
  </si>
  <si>
    <t>KG, POTENCIA 130 CV, PARA 3 PASSAGEIROS</t>
  </si>
  <si>
    <t>VEICULO TIPO FURGAO 1.4 MANUAL, 4 VELOCIDADES, TOTAL FLEX, CAP 953 KG, POTENCIA</t>
  </si>
  <si>
    <t>78/80 CV, PARA  2 PASSAGEIROS</t>
  </si>
  <si>
    <t>VERNIZ POLIURETANO BRILHANTE PARA MADEIRA, COM FILTRO SOLAR, USO INTERNO E</t>
  </si>
  <si>
    <t>EXTERNO</t>
  </si>
  <si>
    <t>VERNIZ POLIURETANO BRILHANTE PARA MADEIRA, SEM FILTRO SOLAR, USO INTERNO E</t>
  </si>
  <si>
    <t>VERNIZ SINTETICO BRILHANTE PARA MADEIRA, COM FILTRO SOLAR, USO INTERNO E</t>
  </si>
  <si>
    <t>EXTERNO (BASE SOLVENTE)</t>
  </si>
  <si>
    <t>VIBRADOR DE IMERSAO, DIAMETRO DA PONTEIRA DE *35* MM, COM MOTOR 4 TEMPOS A</t>
  </si>
  <si>
    <t>GASOLINA DE 5,5 HP (5,5 CV)</t>
  </si>
  <si>
    <t>VIBRADOR DE IMERSAO, DIAMETRO DA PONTEIRA DE *45* MM, COM MOTOR ELETRICO</t>
  </si>
  <si>
    <t>TRIFASICO DE 2 HP (2 CV)</t>
  </si>
  <si>
    <t>VIBRADOR DE IMERSAO, DIAMETRO DA PONTEIRA DE *45* MM, COM MOTOR 4 TEMPOS A</t>
  </si>
  <si>
    <t>VIBROACABADORA DE ASFALTO SOBRE ESTEIRAS, LARG. PAVIM. MAX. 8,00 M, POT. 100 KW/</t>
  </si>
  <si>
    <t>134 HP, CAP. 600 T/ H</t>
  </si>
  <si>
    <t>VIBROACABADORA DE ASFALTO SOBRE ESTEIRAS, LARG. PAVIM. 2,13 M A 4,55 M, POT. 74</t>
  </si>
  <si>
    <t>KW/ 100 HP, CAP. 400 T/ H</t>
  </si>
  <si>
    <t>VIBROACABADORA DE ASFALTO SOBRE ESTEIRAS, LARG. PAVIM. 2,60 M A 5,75 M, POT. 110</t>
  </si>
  <si>
    <t>HP, CAP. 450 T/ H</t>
  </si>
  <si>
    <t>VIBROACABADORA DE ASFALTO SOBRE ESTEIRAS, LARG. PAVIMENT. 1,90 A 5,3 M, POT. 78</t>
  </si>
  <si>
    <t>KW/105 HP, CAP. 450 T/H</t>
  </si>
  <si>
    <t>VIBROACABADORA DE ASFALTO SOBRE RODAS, LARGURA DE PAVIMENTACAO DE 1,70 A 4,20</t>
  </si>
  <si>
    <t>M, POTENCIA 78 KW/105 HP, CAPACIDADE 300 T/H</t>
  </si>
  <si>
    <t>VIDRACEIRO (MENSALISTA)</t>
  </si>
  <si>
    <t>VIDRO COMUM LAMINADO LISO INCOLOR DUPLO, ESPESSURA TOTAL 8 MM (CADA CAMADA</t>
  </si>
  <si>
    <t>DE 4 MM) - COLOCADO</t>
  </si>
  <si>
    <t>VIDRO COMUM LAMINADO, LISO, INCOLOR, DUPLO, ESPESSURA TOTAL 6 MM (CADA CAMADA</t>
  </si>
  <si>
    <t>E= 3 MM) - COLOCADO</t>
  </si>
  <si>
    <t>VIDRO COMUM LAMINADO, LISO, INCOLOR, TRIPLO, ESPESSURA TOTAL 12 MM (CADA</t>
  </si>
  <si>
    <t>CAMADA E=  4 MM) - COLOCADO</t>
  </si>
  <si>
    <t>VIDRO COMUM LAMINADO, LISO, INCOLOR, TRIPLO, ESPESSURA TOTAL 15 MM (CADA</t>
  </si>
  <si>
    <t>CAMADA E = 5 MM) - COLOCADO</t>
  </si>
  <si>
    <t>VIDRO TEMPERADO INCOLOR PARA PORTA DE ABRIR, E = 10 MM (SEM FERRAGENS E SEM</t>
  </si>
  <si>
    <t>VIGA DE ESCORAMAENTO H20, DE MADEIRA, PESO DE 5,00 A 5,20 KG/M, COM</t>
  </si>
  <si>
    <t>EXTREMIDADES PLASTICAS (COLETADO CAIXA)</t>
  </si>
  <si>
    <t>VIGA DE MADEIRA NAO APARELHADA *6 X 16* CM, MACARANDUBA, ANGELIM OU</t>
  </si>
  <si>
    <t>VIGA DE MADEIRA NAO APARELHADA *6 X 20* CM, MACARANDUBA, ANGELIM OU</t>
  </si>
  <si>
    <t>VIGA DE MADEIRA NAO APARELHADA 6 X 12 CM, MACARANDUBA, ANGELIM OU EQUIVALENTE</t>
  </si>
  <si>
    <t>VIGA DE MADEIRA NAO APARELHADA 8 X 16 CM, MACARANDUBA, ANGELIM OU EQUIVALENTE</t>
  </si>
  <si>
    <t>VIGA SANDUICHE METALICA VAZADA PARA TRAVAMENTO DE PILARES, DIMENSOES: ALTURA</t>
  </si>
  <si>
    <t>DE *8* CM, LARGURA DE *6* CM E EXTENSAO DE 2 M (LOCACAO) (COLETADO CAIXA)</t>
  </si>
  <si>
    <t>VIGIA NOTURNO (MENSALISTA)</t>
  </si>
  <si>
    <t>VIGOTA DE MADEIRA NAO APARELHADA *5 X 10* CM, MACARANDUBA, ANGELIM OU</t>
  </si>
  <si>
    <t>Total de Insumos:</t>
  </si>
  <si>
    <t>A adoção do preço de São Paulo para outra localidade ocorre quando a amostra de preços coletados não é suficiente</t>
  </si>
  <si>
    <t>para representar o preço praticado do insumo. Esta metodologia permite que o SINAPI disponibilize preços de</t>
  </si>
  <si>
    <t>referência para todos os insumos em todas as localidades.</t>
  </si>
  <si>
    <t>TABELA DE PREÇOS - COMPOSIÇÕES - SINAPI - MG - MAI/2016 - DESONERADA</t>
  </si>
  <si>
    <t>ASTU</t>
  </si>
  <si>
    <t>ASSENTAMENTO DE TUBOS E PECAS</t>
  </si>
  <si>
    <t>FORNEC E/OU ASSENT DE TUBO DE FERRO FUNDIDO JUNTA ELASTICA</t>
  </si>
  <si>
    <t>ASSENTAMENTO DE TUBO DE FERRO FUNDIDO COM JUNTA ELASTICA</t>
  </si>
  <si>
    <t>ASSENTAMENTO SIMPLES DE TUBOS DE FERRO FUNDIDO (FOFO) C/ JUNTA ELASTIC</t>
  </si>
  <si>
    <t>A -  DN 75</t>
  </si>
  <si>
    <t>MM - INCLUSIVE TRANSPORTE</t>
  </si>
  <si>
    <t>A - DN 100</t>
  </si>
  <si>
    <t>- INCLUSIVE TRANSPORTE</t>
  </si>
  <si>
    <t>A - DN 150</t>
  </si>
  <si>
    <t>A - DN 200</t>
  </si>
  <si>
    <t>A - DN 250</t>
  </si>
  <si>
    <t>A - DN 300</t>
  </si>
  <si>
    <t>A - DN 350</t>
  </si>
  <si>
    <t>A - DN 400</t>
  </si>
  <si>
    <t>A - DN 450</t>
  </si>
  <si>
    <t>A - DN 500</t>
  </si>
  <si>
    <t>A - DN 600</t>
  </si>
  <si>
    <t>A - DN 700</t>
  </si>
  <si>
    <t>SINAPI - S</t>
  </si>
  <si>
    <t>ISTEMA NACIONAL DE PESQUISA DE CUSTOS E ÍNDICES DA CONSTRUÇÃO CIVIL</t>
  </si>
  <si>
    <t>PCI.817.01</t>
  </si>
  <si>
    <t>EM</t>
  </si>
  <si>
    <t>06/2016 AS 13:04:4</t>
  </si>
  <si>
    <t>TA</t>
  </si>
  <si>
    <t>TÉCNICA: 13/06/20</t>
  </si>
  <si>
    <t>ENCARGOS S</t>
  </si>
  <si>
    <t>OCIAIS DESONERADOS: 90,80%(HORA)   52,84%(MÊS)</t>
  </si>
  <si>
    <t>ABRANGÊNCI</t>
  </si>
  <si>
    <t>A : NACIONAL                                              LOCALIDADE  : BELO</t>
  </si>
  <si>
    <t>HORI</t>
  </si>
  <si>
    <t>REF.COLETA</t>
  </si>
  <si>
    <t>: MEDIANO</t>
  </si>
  <si>
    <t>: 05/2016</t>
  </si>
  <si>
    <t>|D E S C R I Ç Ã O                                                   |UN</t>
  </si>
  <si>
    <t>IDADE</t>
  </si>
  <si>
    <t>DE</t>
  </si>
  <si>
    <t>|CUSTO TOTA</t>
  </si>
  <si>
    <t>VÍNCULO...</t>
  </si>
  <si>
    <t>..: CAIXA REFERENCIAL</t>
  </si>
  <si>
    <t>A - DN 800</t>
  </si>
  <si>
    <t>MM - INCLUSIVE TRANSPORTES</t>
  </si>
  <si>
    <t>A - DN 900</t>
  </si>
  <si>
    <t>0 MM - INCLUSIVE TRANSPORTE</t>
  </si>
  <si>
    <t>A - DN 110</t>
  </si>
  <si>
    <t>A - DN 120</t>
  </si>
  <si>
    <t>MODULO TIPO - REDE DE AGUA &gt; FORN. E ASSENTAMENTO DE TUBOS DE F0F0:</t>
  </si>
  <si>
    <t>COMPREENDE</t>
  </si>
  <si>
    <t>LOCACAO DA OBRA, CADASTRAMENTO DE INTERFERENCIAS, ESCAVACAO</t>
  </si>
  <si>
    <t>DE VALA, E</t>
  </si>
  <si>
    <t>XCETO ROCHA, ATE A PROFUNDIDADE DE 1,50 METROS.</t>
  </si>
  <si>
    <t>INCLUI - C</t>
  </si>
  <si>
    <t>ARGA,TRANSPORTE E DESCARGA DO MATERIAL ESCAVADO EM BOTA-FORA</t>
  </si>
  <si>
    <t>PREVIA DOS TUBOS,CONEXOES,DESCIDA ATE A VALA E ASSEN-</t>
  </si>
  <si>
    <t>TAMENTO</t>
  </si>
  <si>
    <t>,NIVELAMENTO E REATERRO DE VALAS C/COMPACTACAO MANUAL</t>
  </si>
  <si>
    <t>MODULO TIPO: REDE DE AGUA, COM FORNECIMENTO E ASSENTAMENTO DE TUBO FºF</t>
  </si>
  <si>
    <t>º DN 200 M</t>
  </si>
  <si>
    <t>M-K7, COMPREENDENDO: LOCACAO, CADASTRAMENTO DE INTERFERENCIA</t>
  </si>
  <si>
    <t>S, ESCAVAC</t>
  </si>
  <si>
    <t>AO E REATERRO COMPACTADO DE VALA, EXCETO ROCHA, ATE 1,50 M.</t>
  </si>
  <si>
    <t>INCLUSIVE.</t>
  </si>
  <si>
    <t>ATENÇÃO: VIDE DESCRIÇÃOCOMPLEMENTAR .</t>
  </si>
  <si>
    <t>ASSENTAMENTO SIMPLES DE TUBOS DE FERRO FUNDIDO (FOFO), COM JUNTA ELAST</t>
  </si>
  <si>
    <t>ICA, DN 50</t>
  </si>
  <si>
    <t>MM.</t>
  </si>
  <si>
    <t>FORNEC E/OU ASSENT DE TUBO DE PVC COM JUNTA ELASTICA</t>
  </si>
  <si>
    <t>ASSENTAMENTO TUBO PVC, RPVC, PVC DEFOFO, PRFV P/AGUA COM JE</t>
  </si>
  <si>
    <t>ASSENTAMENTO TUBO PVC COM JUNTA ELASTICA, DN 50 MM - (OU RPVC, OU PVC</t>
  </si>
  <si>
    <t>DEFOFO, OU</t>
  </si>
  <si>
    <t>PRFV) - PARA AGUA.</t>
  </si>
  <si>
    <t>ASSENTAMENTO TUBO PVC COM JUNTA ELASTICA, DN 75 MM - (OU RPVC, OU PVC</t>
  </si>
  <si>
    <t>ASSENTAMENTO TUBO PVC COM JUNTA ELASTICA, DN 100 MM - (OU RPVC, OU PVC</t>
  </si>
  <si>
    <t>ASSENTAMENTO TUBO PVC COM JUNTA ELASTICA, DN 150 MM - (OU RPVC, OU PVC</t>
  </si>
  <si>
    <t>PRFV P/ AGUA)</t>
  </si>
  <si>
    <t>ASSENTAMENTO TUBO PVC COM JUNTA ELASTICA, DN 200 MM - (OU RPVC, OU PVC</t>
  </si>
  <si>
    <t>ASSENTAMENTO TUBO PVC COM JUNTA ELASTICA, DN 250 MM - (OU RPVC, OU PVC</t>
  </si>
  <si>
    <t>ASSENTAMENTO TUBO PVC COM JUNTA ELASTICA, DN 300 MM - (OU RPVC, OU PVC</t>
  </si>
  <si>
    <t>ASSENTAMENTO TUBO PVC COM JUNTA ELASTICA, DN 350 MM - (OU RPVC, OU PVC</t>
  </si>
  <si>
    <t>PRFV) PARA AGUA</t>
  </si>
  <si>
    <t>ASSENTAMENTO TUBO PVC COM JUNTA ELASTICA, DN 400 MM - (OU RPVC, OU PVC</t>
  </si>
  <si>
    <t>ASSENTAMENTO TUBO PVC COM JUNTA ELASTICA, DN 500 MM - (OU RPVC, OU PVC</t>
  </si>
  <si>
    <t>ASSENTAMENTO TUBO PVC COM JUNTA ELASTICA, DN 600 MM - (OU RPVC, OU PVC</t>
  </si>
  <si>
    <t>ASSENTAMENTO TUBO PVC COM JUNTA ELASTICA, DN 700 MM - (OU RPVC, OU PVC</t>
  </si>
  <si>
    <t>ASSENTAMENTO TUBO PVC COM JUNTA ELASTICA, DN 800 MM - (OU RPVC, OU PVC</t>
  </si>
  <si>
    <t>ASSENTAMENTO TUBO PVC COM JUNTA ELASTICA, DN 900 MM - (OU RPVC, OU PVC</t>
  </si>
  <si>
    <t>ASSENTAMENTO TUBO PVC COM JUNTA ELASTICA, DN 1000 MM - (OU RPVC, OU PV</t>
  </si>
  <si>
    <t>C DEFOFO,</t>
  </si>
  <si>
    <t>OU PRFV) - PARA AGUA.</t>
  </si>
  <si>
    <t>TUBO DE PVC PARA REDE COLETORA DE ESGOTO DE PAREDE MACIÇA, DN 100 MM,</t>
  </si>
  <si>
    <t>JUNTA ELÁS</t>
  </si>
  <si>
    <t>TICA, INSTALADO EM LOCAL COM NÍVEL BAIXO DE INTERFERÊNCIAS -</t>
  </si>
  <si>
    <t>FORNECIMEN</t>
  </si>
  <si>
    <t>TO E ASSENTAMENTO. AF_06/2015</t>
  </si>
  <si>
    <t>TUBO DE PVC PARA REDE COLETORA DE ESGOTO DE PAREDE MACIÇA, DN 150 MM,</t>
  </si>
  <si>
    <t>TUBO DE PVC PARA REDE COLETORA DE ESGOTO DE PAREDE MACIÇA, DN 200 MM,</t>
  </si>
  <si>
    <t>TUBO DE PVC PARA REDE COLETORA DE ESGOTO DE PAREDE MACIÇA, DN 250 MM,</t>
  </si>
  <si>
    <t>TUBO DE PVC PARA REDE COLETORA DE ESGOTO DE PAREDE MACIÇA, DN 300 MM,</t>
  </si>
  <si>
    <t>TUBO DE PVC PARA REDE COLETORA DE ESGOTO DE PAREDE MACIÇA, DN 350 MM,</t>
  </si>
  <si>
    <t>TUBO DE PVC PARA REDE COLETORA DE ESGOTO DE PAREDE MACIÇA, DN 400 MM,</t>
  </si>
  <si>
    <t>TICA, INSTALADO EM LOCAL COM NÍVEL ALTO DE INTERFERÊNCIAS -</t>
  </si>
  <si>
    <t>JUNTA ARGAMASSADA ENTRE TUBO DN 100 MM E O POÇO DE VISITA/ CAIXA DE CO</t>
  </si>
  <si>
    <t>NCRETO OU</t>
  </si>
  <si>
    <t>ALVENARIA EM REDES DE ESGOTO. AF_06/2015</t>
  </si>
  <si>
    <t>JUNTA ARGAMASSADA ENTRE TUBO DN 150 MM E O POÇO DE VISITA/ CAIXA DE CO</t>
  </si>
  <si>
    <t>JUNTA ARGAMASSADA ENTRE TUBO DN 200 MM E O POÇO/ CAIXA DE CONCRETO OU</t>
  </si>
  <si>
    <t>EM REDES DE ESGOTO. AF_06/2015</t>
  </si>
  <si>
    <t>JUNTA ARGAMASSADA ENTRE TUBO DN 250 MM E O POÇO DE VISITA/ CAIXA DE CO</t>
  </si>
  <si>
    <t>JUNTA ARGAMASSADA ENTRE TUBO DN 300 MM E O POÇO DE VISITA/ CAIXA DE CO</t>
  </si>
  <si>
    <t>JUNTA ARGAMASSADA ENTRE TUBO DN 350 MM E O POÇO DE VISITA/ CAIXA DE CO</t>
  </si>
  <si>
    <t>JUNTA ARGAMASSADA ENTRE TUBO DN 400 MM E O POÇO DE VISITA/ CAIXA DE CO</t>
  </si>
  <si>
    <t>JUNTA ARGAMASSADA ENTRE TUBO DN 450 MM E O POÇO DE VISITA/ CAIXA DE CO</t>
  </si>
  <si>
    <t>JUNTA ARGAMASSADA ENTRE TUBO DN 600 MM E O POÇO DE VISITA/ CAIXA DE CO</t>
  </si>
  <si>
    <t>ASSENTAMENTO DE TUBO DE PVC PARA REDE COLETORA DE ESGOTO DE PAREDE MAC</t>
  </si>
  <si>
    <t>IÇA, DN 10</t>
  </si>
  <si>
    <t>0 MM, JUNTA ELÁSTICA, INSTALADO EM LOCAL COM NÍVEL BAIXO DE</t>
  </si>
  <si>
    <t>INTERFERÊN</t>
  </si>
  <si>
    <t>CIAS (NÃO INCLUI FORNECIMENTO). AF_06/2015</t>
  </si>
  <si>
    <t>IÇA, DN 15</t>
  </si>
  <si>
    <t>IÇA, DN 20</t>
  </si>
  <si>
    <t>IÇA, DN 25</t>
  </si>
  <si>
    <t>IÇA, DN 30</t>
  </si>
  <si>
    <t>IÇA, DN 35</t>
  </si>
  <si>
    <t>IÇA, DN 40</t>
  </si>
  <si>
    <t>ASSENTAMENTO DE TUBO DE PVC CORRUGADO DE DUPLA PAREDE PARA REDE COLETO</t>
  </si>
  <si>
    <t>RA DE ESGO</t>
  </si>
  <si>
    <t>TO, DN 150 MM, JUNTA ELÁSTICA, INSTALADO EM LOCAL COM NÍVEL</t>
  </si>
  <si>
    <t>BAIXO DE I</t>
  </si>
  <si>
    <t>NTERFERÊNCIAS (NÃO INCLUI FORNECIMENTO). AF_06/2015</t>
  </si>
  <si>
    <t>TO, DN 200 MM, JUNTA ELÁSTICA, INSTALADO EM LOCAL COM NÍVEL</t>
  </si>
  <si>
    <t>TO, DN 250 MM, JUNTA ELÁSTICA, INSTALADO EM LOCAL COM NÍVEL</t>
  </si>
  <si>
    <t>TO, DN 300 MM, JUNTA ELÁSTICA, INSTALADO EM LOCAL COM NÍVEL</t>
  </si>
  <si>
    <t>TO, DN 350 MM, JUNTA ELÁSTICA, INSTALADO EM LOCAL COM NÍVEL</t>
  </si>
  <si>
    <t>TO, DN 400 MM, JUNTA ELÁSTICA, INSTALADO EM LOCAL COM NÍVEL</t>
  </si>
  <si>
    <t>ASSENTAMENTO DE TUBO DE PEAD CORRUGADO DE DUPLA PAREDE PARA REDE COLET</t>
  </si>
  <si>
    <t>ORA DE ESG</t>
  </si>
  <si>
    <t>OTO, DN 450 MM, JUNTA ELÁSTICA INTEGRADA, INSTALADO EM LOCAL</t>
  </si>
  <si>
    <t>COM NÍVEL</t>
  </si>
  <si>
    <t>BAIXO DE INTERFERÊNCIAS (NÃO INCLUI FORNECIMENTO). AF_06/20</t>
  </si>
  <si>
    <t>OTO, DN 600 MM, JUNTA ELÁSTICA INTEGRADA, INSTALADO EM LOCAL</t>
  </si>
  <si>
    <t>0 MM, JUNTA ELÁSTICA, INSTALADO EM LOCAL COM NÍVEL ALTO DE I</t>
  </si>
  <si>
    <t>NTERFERÊNC</t>
  </si>
  <si>
    <t>IAS (NÃO INCLUI FORNECIMENTO). AF_06/2015</t>
  </si>
  <si>
    <t>ALTO DE IN</t>
  </si>
  <si>
    <t>TERFERÊNCIAS (NÃO INCLUI FORNECIMENTO). AF_06/2015</t>
  </si>
  <si>
    <t>TO, DN 400 MM, EM JUNTA ELÁSTICA, INSTALADO EM LOCAL COM NÍV</t>
  </si>
  <si>
    <t>EL ALTO DE</t>
  </si>
  <si>
    <t>INTERFERÊNCIAS (NÃO INCLUI FORNECIMENTO). AF_06/2015</t>
  </si>
  <si>
    <t>ALTO DE INTERFERÊNCIAS (NÃO INCLUI FORNECIMENTO). AF_06/201</t>
  </si>
  <si>
    <t>FORNEC E/OU ASSENT DE TUBO DE CONCRETO COM JUNTA ELASTICA</t>
  </si>
  <si>
    <t>ASSENTAMENTO DE TUBO DE CONCRETO PARA REDES COLETORAS DE ESGOTO SANITÁ</t>
  </si>
  <si>
    <t>RIO, DIÂME</t>
  </si>
  <si>
    <t>TRO DE 300 MM, JUNTA ELÁSTICA, INSTALADO EM LOCAL COM BAIXO</t>
  </si>
  <si>
    <t>NÍVEL DE I</t>
  </si>
  <si>
    <t>NTERFERÊNCIAS (NÃO INCLUI FORNECIMENTO). AF_12/2015</t>
  </si>
  <si>
    <t>TUBO DE CONCRETO PARA REDES COLETORAS DE ESGOTO SANITÁRIO, DIÂMETRO DE</t>
  </si>
  <si>
    <t>400 MM, JU</t>
  </si>
  <si>
    <t>NTA ELÁSTICA, INSTALADO EM LOCAL COM BAIXO NÍVEL DE INTERFE</t>
  </si>
  <si>
    <t>RÊNCIAS -</t>
  </si>
  <si>
    <t>FORNECIMENTO E ASSENTAMENTO. AF_12/2015</t>
  </si>
  <si>
    <t>TRO DE 400 MM, JUNTA ELÁSTICA, INSTALADO EM LOCAL COM BAIXO</t>
  </si>
  <si>
    <t>TRO DE 500 MM, JUNTA ELÁSTICA, INSTALADO EM LOCAL COM BAIXO</t>
  </si>
  <si>
    <t>TRO DE 600 MM, JUNTA ELÁSTICA, INSTALADO EM LOCAL COM BAIXO</t>
  </si>
  <si>
    <t>TRO DE 700 MM, JUNTA ELÁSTICA, INSTALADO EM LOCAL COM BAIXO</t>
  </si>
  <si>
    <t>TRO DE 800 MM, JUNTA ELÁSTICA, INSTALADO EM LOCAL COM BAIXO</t>
  </si>
  <si>
    <t>TRO DE 900 MM, JUNTA ELÁSTICA, INSTALADO EM LOCAL COM BAIXO</t>
  </si>
  <si>
    <t>TRO DE 1000 MM, JUNTA ELÁSTICA, INSTALADO EM LOCAL COM BAIXO</t>
  </si>
  <si>
    <t>TRO DE 300 MM, JUNTA ELÁSTICA, INSTALADO EM LOCAL COM ALTO N</t>
  </si>
  <si>
    <t>ÍVEL DE IN</t>
  </si>
  <si>
    <t>TERFERÊNCIAS (NÃO INCLUI FORNECIMENTO). AF_12/2015</t>
  </si>
  <si>
    <t>NTA ELÁSTICA, INSTALADO EM LOCAL COM ALTO NÍVEL DE INTERFER</t>
  </si>
  <si>
    <t>ÊNCIAS - F</t>
  </si>
  <si>
    <t>ORNECIMENTO E ASSENTAMENTO. AF_12/2015</t>
  </si>
  <si>
    <t>TRO DE 400 MM, JUNTA ELÁSTICA, INSTALADO EM LOCAL COM ALTO N</t>
  </si>
  <si>
    <t>TRO DE 500 MM, JUNTA ELÁSTICA, INSTALADO EM LOCAL COM ALTO N</t>
  </si>
  <si>
    <t>TRO DE 600 MM, JUNTA ELÁSTICA, INSTALADO EM LOCAL COM ALTO N</t>
  </si>
  <si>
    <t>TRO DE 700 MM, JUNTA ELÁSTICA, INSTALADO EM LOCAL COM ALTO N</t>
  </si>
  <si>
    <t>TRO DE 800 MM, JUNTA ELÁSTICA, INSTALADO EM LOCAL COM ALTO N</t>
  </si>
  <si>
    <t>TRO DE 900 MM, JUNTA ELÁSTICA, INSTALADO EM LOCAL COM ALTO N</t>
  </si>
  <si>
    <t>TRO DE 1000 MM, JUNTA ELÁSTICA, INSTALADO EM LOCAL COM ALTO</t>
  </si>
  <si>
    <t>FORNEC E/OU ASSENT DE TUBO DE CONCRETO COM JUNTA ARGAMASSADA</t>
  </si>
  <si>
    <t>TUBO DE CONCRETO PARA REDES COLETORAS DE ÁGUAS PLUVIAIS, DIÂMETRO DE 3</t>
  </si>
  <si>
    <t>00 MM, JUN</t>
  </si>
  <si>
    <t>TA RÍGIDA, INSTALADO EM LOCAL COM BAIXO NÍVEL DE INTERFERÊNC</t>
  </si>
  <si>
    <t>IAS - FORN</t>
  </si>
  <si>
    <t>ECIMENTO E ASSENTAMENTO. AF_12/2015</t>
  </si>
  <si>
    <t>TUBO DE CONCRETO PARA REDES COLETORAS DE ÁGUAS PLUVIAIS, DIÂMETRO DE 4</t>
  </si>
  <si>
    <t>TUBO DE CONCRETO PARA REDES COLETORAS DE ÁGUAS PLUVIAIS, DIÂMETRO DE 5</t>
  </si>
  <si>
    <t>TUBO DE CONCRETO PARA REDES COLETORAS DE ÁGUAS PLUVIAIS, DIÂMETRO DE 6</t>
  </si>
  <si>
    <t>TUBO DE CONCRETO PARA REDES COLETORAS DE ÁGUAS PLUVIAIS, DIÂMETRO DE 7</t>
  </si>
  <si>
    <t>TUBO DE CONCRETO PARA REDES COLETORAS DE ÁGUAS PLUVIAIS, DIÂMETRO DE 8</t>
  </si>
  <si>
    <t>TUBO DE CONCRETO PARA REDES COLETORAS DE ÁGUAS PLUVIAIS, DIÂMETRO DE 9</t>
  </si>
  <si>
    <t>TUBO DE CONCRETO PARA REDES COLETORAS DE ÁGUAS PLUVIAIS, DIÂMETRO DE 1</t>
  </si>
  <si>
    <t>000 MM, JU</t>
  </si>
  <si>
    <t>NTA RÍGIDA, INSTALADO EM LOCAL COM BAIXO NÍVEL DE INTERFERÊN</t>
  </si>
  <si>
    <t>CIAS - FOR</t>
  </si>
  <si>
    <t>NECIMENTO E ASSENTAMENTO. AF_12/2015</t>
  </si>
  <si>
    <t>TA RÍGIDA, INSTALADO EM LOCAL COM ALTO NÍVEL DE INTERFERÊNCI</t>
  </si>
  <si>
    <t>AS - FORNE</t>
  </si>
  <si>
    <t>CIMENTO E ASSENTAMENTO. AF_12/2015</t>
  </si>
  <si>
    <t>NTA RÍGIDA, INSTALADO EM LOCAL COM ALTO NÍVEL DE INTERFERÊNC</t>
  </si>
  <si>
    <t>ASSENTAMENTO DE TUBO DE CONCRETO PARA REDES COLETORAS DE ÁGUAS PLUVIAI</t>
  </si>
  <si>
    <t>S, DIÂMETR</t>
  </si>
  <si>
    <t>O DE 300 MM, JUNTA RÍGIDA, INSTALADO EM LOCAL COM BAIXO NÍVE</t>
  </si>
  <si>
    <t>L DE INTER</t>
  </si>
  <si>
    <t>FERÊNCIAS (NÃO INCLUI FORNECIMENTO). AF_12/2015</t>
  </si>
  <si>
    <t>O DE 400 MM, JUNTA RÍGIDA, INSTALADO EM LOCAL COM BAIXO NÍVE</t>
  </si>
  <si>
    <t>O DE 500 MM, JUNTA RÍGIDA, INSTALADO EM LOCAL COM BAIXO NÍVE</t>
  </si>
  <si>
    <t>O DE 600 MM, JUNTA RÍGIDA, INSTALADO EM LOCAL COM BAIXO NÍVE</t>
  </si>
  <si>
    <t>O DE 700 MM, JUNTA RÍGIDA, INSTALADO EM LOCAL COM BAIXO NÍVE</t>
  </si>
  <si>
    <t>O DE 800 MM, JUNTA RÍGIDA, INSTALADO EM LOCAL COM BAIXO NÍVE</t>
  </si>
  <si>
    <t>O DE 900 MM, JUNTA RÍGIDA, INSTALADO EM LOCAL COM BAIXO NÍVE</t>
  </si>
  <si>
    <t>O DE 1000 MM, JUNTA RÍGIDA, INSTALADO EM LOCAL COM BAIXO NÍV</t>
  </si>
  <si>
    <t>EL DE INTE</t>
  </si>
  <si>
    <t>RFERÊNCIAS (NÃO INCLUI FORNECIMENTO). AF_12/2015</t>
  </si>
  <si>
    <t>200 MM, JU</t>
  </si>
  <si>
    <t>O DE 1200 MM, JUNTA RÍGIDA, INSTALADO EM LOCAL COM BAIXO NÍV</t>
  </si>
  <si>
    <t>500 MM, JU</t>
  </si>
  <si>
    <t>O DE 1500 MM, JUNTA RÍGIDA, INSTALADO EM LOCAL COM BAIXO NÍV</t>
  </si>
  <si>
    <t>O DE 300 MM, JUNTA RÍGIDA, INSTALADO EM LOCAL COM ALTO NÍVEL</t>
  </si>
  <si>
    <t>DE INTERFE</t>
  </si>
  <si>
    <t>RÊNCIAS (NÃO INCLUI FORNECIMENTO). AF_12/2015</t>
  </si>
  <si>
    <t>O DE 400 MM, JUNTA RÍGIDA, INSTALADO EM LOCAL COM ALTO NÍVEL</t>
  </si>
  <si>
    <t>O DE 500 MM, JUNTA RÍGIDA, INSTALADO EM LOCAL COM ALTO NÍVEL</t>
  </si>
  <si>
    <t>O DE 600 MM, JUNTA RÍGIDA, INSTALADO EM LOCAL COM ALTO NÍVEL</t>
  </si>
  <si>
    <t>O DE 700 MM, JUNTA RÍGIDA, INSTALADO EM LOCAL COM ALTO NÍVEL</t>
  </si>
  <si>
    <t>O DE 800 MM, JUNTA RÍGIDA, INSTALADO EM LOCAL COM ALTO NÍVEL</t>
  </si>
  <si>
    <t>O DE 900 MM, JUNTA RÍGIDA, INSTALADO EM LOCAL COM ALTO NÍVEL</t>
  </si>
  <si>
    <t>O DE 1000 MM, JUNTA RÍGIDA, INSTALADO EM LOCAL COM ALTO NÍVE</t>
  </si>
  <si>
    <t>O DE 1200 MM, JUNTA RÍGIDA, INSTALADO EM LOCAL COM ALTO NÍVE</t>
  </si>
  <si>
    <t>O DE 1500 MM, JUNTA RÍGIDA, INSTALADO EM LOCAL COM ALTO NÍVE</t>
  </si>
  <si>
    <t>FORNEC E/OU ASSENT DE HIDRANTES TAMPOES E PECAS ESPECIAIS</t>
  </si>
  <si>
    <t>GRELHA DE FERRO FUNDIDO PARA CANALETA LARG = 30CM, FORNECIMENTO E ASSE</t>
  </si>
  <si>
    <t>NTAMENTO</t>
  </si>
  <si>
    <t>GRELHA DE FERRO FUNDIDO PARA CANALETA LARG = 20CM, FORNECIMENTO E ASSE</t>
  </si>
  <si>
    <t>GRELHA DE FERRO FUNDIDO PARA CANALETA LARG = 15CM, FORNECIMENTO E ASSE</t>
  </si>
  <si>
    <t>TAMPAO FOFO ARTICULADO, CLASSE B125 CARGA MAX 12,5 T, REDONDO TAMPA 60</t>
  </si>
  <si>
    <t>0 MM, REDE</t>
  </si>
  <si>
    <t>PLUVIAL/ESGOTO, P = CHAMINE CX AREIA / POCO VISITA ASSENTAD</t>
  </si>
  <si>
    <t>O COM ARG</t>
  </si>
  <si>
    <t>CIM/AREIA 1:4, FORNECIMENTO E ASSENTAMENTO</t>
  </si>
  <si>
    <t>ASSENTAMENTO DE PECAS, CONEXOES, APARELHOS E ACESSORIOS DE FERRO FUNDI</t>
  </si>
  <si>
    <t>DO DUCTIL,</t>
  </si>
  <si>
    <t>JUNTA ELASTICA, MECANICA OU FLANGEADA, COM DIAMETROS DE 50</t>
  </si>
  <si>
    <t>A 300 MM.</t>
  </si>
  <si>
    <t>JUNTA ELASTICA, MECANICA OU FLANGEADA, COM DIAMETROS DE 350</t>
  </si>
  <si>
    <t>A 600 MM.</t>
  </si>
  <si>
    <t>JUNTA ELASTICA, MECANICA OU FLANGEADA, COM DIAMETROS DE 700</t>
  </si>
  <si>
    <t>A 1200 MM.</t>
  </si>
  <si>
    <t>FORNEC E/OU ASSENT DE TUBO PVC DEFOFO COM JUNTA ELASTICA</t>
  </si>
  <si>
    <t>MODULO TIPO - REDE DE AGUA &gt; FORN. E ASSENT. DE TUBOS DE PVC DEFOFO:</t>
  </si>
  <si>
    <t>XCETO ROCHA, PROFUNDIDADE ATE 1,50 METROS.</t>
  </si>
  <si>
    <t>ARGA, TRANSPORTE E DECARGA DO MATERIAL ESCAVADO NO BOTA-FORA</t>
  </si>
  <si>
    <t>PREVIA DOS TUBOS, CONEXOES, DESCIDA ATE A VALA E  AS-</t>
  </si>
  <si>
    <t>SENTAMENTO</t>
  </si>
  <si>
    <t>.</t>
  </si>
  <si>
    <t>,NIVELAMENTO E REATERRO DE VALAS C COMPACTACAO MANUAL</t>
  </si>
  <si>
    <t>MODULO TIPO: REDE DE AGUA, COM FORNECIMENTO E ASSENTAMENTO DE TUBO PVC</t>
  </si>
  <si>
    <t>DEFOFO 200</t>
  </si>
  <si>
    <t>MM EB-1208 P/ REDE AGUA JE 1 MPA, COMPREENDENDO: LOCACAO, C</t>
  </si>
  <si>
    <t>ADASTRAMEN</t>
  </si>
  <si>
    <t>TO DE INTERFERENCIAS, ESCAVACAO E REATERRO COMPACTADO DE VAL</t>
  </si>
  <si>
    <t>A, EXCETO</t>
  </si>
  <si>
    <t>ROCHA, ATE 1,50 M.</t>
  </si>
  <si>
    <t>DEFOFO 150</t>
  </si>
  <si>
    <t>DEFOFO 100</t>
  </si>
  <si>
    <t>FORNEC E/OU ASSENT DE CONEXOES DIVERSAS</t>
  </si>
  <si>
    <t>CURVA PARA REDE COLETOR ESGOTO, EB 644, 90GR, DN=200MM, COM JUNTA ELAS</t>
  </si>
  <si>
    <t>TICA</t>
  </si>
  <si>
    <t>CURVA PVC PARA REDE COLETOR ESGOTO, EB-644, 45 GR, 200 MM, COM JUNTA E</t>
  </si>
  <si>
    <t>LASTICA.</t>
  </si>
  <si>
    <t>FORNEC E/OU ASSENT DE VALVULAS E REGISTROS</t>
  </si>
  <si>
    <t>INSTALACAO DE VALVULA OU REGISTRO C/JUNTA FLANGEADA</t>
  </si>
  <si>
    <t>INSTALACAO DE VALVULA OU REGISTRO C/JUNTA ELASTICA</t>
  </si>
  <si>
    <t>FORNEC E/OU ASSENT DE TUBO DE ACO COM JUNTA ELASTICA</t>
  </si>
  <si>
    <t>ASSENTAMENTO DE TUBO DE ACO COM JUNTA ELASTICA - COMP = 6,0 M</t>
  </si>
  <si>
    <t>ASSENTAMENTO DE TUBOS DE AÇO, COM JUNTA ELÁSTICA (COMPRIMENTO DE 6,00</t>
  </si>
  <si>
    <t>M) - DN 15</t>
  </si>
  <si>
    <t>0 MM</t>
  </si>
  <si>
    <t>M) - DN 20</t>
  </si>
  <si>
    <t>M) - DN 25</t>
  </si>
  <si>
    <t>M) - DN 30</t>
  </si>
  <si>
    <t>M) - DN 35</t>
  </si>
  <si>
    <t>M) - DN 40</t>
  </si>
  <si>
    <t>M) - DN 45</t>
  </si>
  <si>
    <t>M) - DN 50</t>
  </si>
  <si>
    <t>M) - DN 60</t>
  </si>
  <si>
    <t>M) - DN 70</t>
  </si>
  <si>
    <t>M) - DN 80</t>
  </si>
  <si>
    <t>M) - DN 10</t>
  </si>
  <si>
    <t>00 MM</t>
  </si>
  <si>
    <t>M) - DN 11</t>
  </si>
  <si>
    <t>M) - DN 12</t>
  </si>
  <si>
    <t>73839/016</t>
  </si>
  <si>
    <t>ASSENTAMENTO DE TUBOS DE AÇO, COMJUNTA ELÁSTICA (COMPRIMENTO DE 6 M) -</t>
  </si>
  <si>
    <t>DN 900 MM</t>
  </si>
  <si>
    <t>CANT</t>
  </si>
  <si>
    <t>CONSTRUCAO DO CANTEIRO</t>
  </si>
  <si>
    <t>FECHAMENTO DE CONSTRUÇÃO TEMPORÁRIA EM CHAPA DE MADEIRA COMPENSADA E=1</t>
  </si>
  <si>
    <t>0MM, COM R</t>
  </si>
  <si>
    <t>EAPROVEITAMENTO DE 2X.</t>
  </si>
  <si>
    <t>FECHAMENTO TEMPORÁRIO EM CHAPA DE MADEIRA COMPENSADA E=12MM, COM REAPR</t>
  </si>
  <si>
    <t>OVEITAMENT</t>
  </si>
  <si>
    <t>O 1,5X</t>
  </si>
  <si>
    <t>EXECUÇÃO DE ESCRITÓRIO EM CANTEIRO DE OBRA EM ALVENARIA, NÃO INCLUSO M</t>
  </si>
  <si>
    <t>OBILIÁRIO</t>
  </si>
  <si>
    <t>E EQUIPAMENTOS. AF_02/2016</t>
  </si>
  <si>
    <t>EXECUÇÃO DE ESCRITÓRIO EM CANTEIRO DE OBRA EM CHAPA DE MADEIRA COMPENS</t>
  </si>
  <si>
    <t>ADA, NÃO I</t>
  </si>
  <si>
    <t>NCLUSO MOBILIÁRIO E EQUIPAMENTOS. AF_02/2016</t>
  </si>
  <si>
    <t>EXECUÇÃO DE ALMOXARIFADO EM CANTEIRO DE OBRA EM CHAPA DE MADEIRA COMPE</t>
  </si>
  <si>
    <t>NSADA, INC</t>
  </si>
  <si>
    <t>LUSO PRATELEIRAS. AF_02/2016</t>
  </si>
  <si>
    <t>EXECUÇÃO DE ALMOXARIFADO EM CANTEIRO DE OBRA EM ALVENARIA, INCLUSO PRA</t>
  </si>
  <si>
    <t>TELEIRAS.</t>
  </si>
  <si>
    <t>AF_02/2016</t>
  </si>
  <si>
    <t>EXECUÇÃO DE REFEITÓRIO EM CANTEIRO DE OBRA EM CHAPA DE MADEIRA COMPENS</t>
  </si>
  <si>
    <t>EXECUÇÃO DE REFEITÓRIO EM CANTEIRO DE OBRA EM ALVENARIA, NÃO INCLUSO M</t>
  </si>
  <si>
    <t>EXECUÇÃO DE SANITÁRIO E VESTIÁRIO EM CANTEIRO DE OBRA EM CHAPA DE MADE</t>
  </si>
  <si>
    <t>IRA COMPEN</t>
  </si>
  <si>
    <t>SADA, NÃO INCLUSO MOBILIÁRIO. AF_02/2016</t>
  </si>
  <si>
    <t>EXECUÇÃO DE SANITÁRIO E VESTIÁRIO EM CANTEIRO DE OBRA EM ALVENARIA, NÃ</t>
  </si>
  <si>
    <t>O INCLUSO</t>
  </si>
  <si>
    <t>MOBILIÁRIO. AF_02/2016</t>
  </si>
  <si>
    <t>EXECUÇÃO DE RESERVATÓRIO ELEVADO DE ÁGUA (1000 LITROS) EM CANTEIRO DE</t>
  </si>
  <si>
    <t>OBRA, APOI</t>
  </si>
  <si>
    <t>ADO EM ESTRUTURA DE MADEIRA. AF_02/2016</t>
  </si>
  <si>
    <t>EXECUÇÃO DE RESERVATÓRIO ELEVADO DE ÁGUA (3000 LITROS) EM CANTEIRO DE</t>
  </si>
  <si>
    <t>EXECUÇÃO DE CENTRAL DE ARMADURA EM CANTEIRO DE OBRA, NÃO INCLUSO MOBIL</t>
  </si>
  <si>
    <t>IÁRIO E EQ</t>
  </si>
  <si>
    <t>UIPAMENTOS. AF_04/2016</t>
  </si>
  <si>
    <t>EXECUÇÃO DE CENTRAL DE FÔRMAS, PRODUÇÃO DE ARGAMASSA OU CONCRETO EM CA</t>
  </si>
  <si>
    <t>NTEIRO DE</t>
  </si>
  <si>
    <t>OBRA, NÃO INCLUSO MOBILIÁRIO E EQUIPAMENTOS. AF_04/2016</t>
  </si>
  <si>
    <t>EXECUÇÃO DE DEPÓSITO EM CANTEIRO DE OBRA EM CHAPA DE MADEIRA COMPENSAD</t>
  </si>
  <si>
    <t>A, NÃO INC</t>
  </si>
  <si>
    <t>LUSO MOBILIÁRIO. AF_04/2016</t>
  </si>
  <si>
    <t>EXECUÇÃO DE GUARITA EM CANTEIRO DE OBRA EM CHAPA DE MADEIRA COMPENSADA</t>
  </si>
  <si>
    <t>, NÃO INCL</t>
  </si>
  <si>
    <t>USO MOBILIÁRIO. AF_04/2016</t>
  </si>
  <si>
    <t>PLACA DE OBRA</t>
  </si>
  <si>
    <t>AQUISICAO E ASSENTAMENTO PLACA DE OBRA</t>
  </si>
  <si>
    <t>MOBILIZACAO E DESMOBILIZACAO</t>
  </si>
  <si>
    <t>MONTAGEM E DESMONTAGEM USINA DE CONCRETO</t>
  </si>
  <si>
    <t>MONTAGEM / DESMONTAGEM DE USINA CONCRETO TIPO PAREDE C/SILOS HORIZONTA</t>
  </si>
  <si>
    <t>L P/3 AGRE</t>
  </si>
  <si>
    <t>GADOS, INCLUSIVE MECANICO (PESADO)</t>
  </si>
  <si>
    <t>ALUGUEL DE CONTAINER</t>
  </si>
  <si>
    <t>ALUGUEL CONTAINER/ESCRIT INCL INST ELET LARG=2,20 COMP=6,20M</t>
  </si>
  <si>
    <t>ALT=2,50M</t>
  </si>
  <si>
    <t>CHAPA ACO C/NERV TRAPEZ FORRO C/ISOL TERMO/ACUSTICO</t>
  </si>
  <si>
    <t>CHASSIS RE</t>
  </si>
  <si>
    <t>FORC PISO COMPENS NAVAL EXC TRANSP/CARGA/DESCARGA</t>
  </si>
  <si>
    <t>ALUGUEL CONTAINER/ESCRIT/WC C/1 VASO/1 LAV/1 MIC/4 CHUV LARG</t>
  </si>
  <si>
    <t>=2,20M COM</t>
  </si>
  <si>
    <t>PR=6,20M ALT=2,50M CHAPA ACO NERV TRAPEZ FORROC/</t>
  </si>
  <si>
    <t>ISOL TERMO</t>
  </si>
  <si>
    <t>ELETR/HIDR</t>
  </si>
  <si>
    <t>O-SANIT EXCL TRANSP/CARGA/DESCARGA</t>
  </si>
  <si>
    <t>ALUGUEL CONTAINER/SANIT C/2 VASOS/1 LAVAT/1 MIC/4 CHUV LARG=</t>
  </si>
  <si>
    <t>2,20M COMP</t>
  </si>
  <si>
    <t>R=6,20M ALT=2,50M CHAPA ACO C/NERV TRAPEZ FORRO C/</t>
  </si>
  <si>
    <t>ISOLAM TER</t>
  </si>
  <si>
    <t>MO/ACUSTICO CHASSIS REFORC PISO COMPENS NAVAL INCL</t>
  </si>
  <si>
    <t>INST ELETR</t>
  </si>
  <si>
    <t>/HIDR EXCL TRANSP/CARGA/DESCARG</t>
  </si>
  <si>
    <t>ALUGUEL CONTAINER/SANIT C/4 VASOS/1 LAVAT/1 MIC/4 CHUV LARG=</t>
  </si>
  <si>
    <t>R=6,20M ALT=2,50M CHAPAS ACO C/NERV TRAPEZ FORRO C/</t>
  </si>
  <si>
    <t>ALUGUEL CONTAINER/SANIT C/7 VASOS/1 LAVAT/1 MIC LARG=2,20M</t>
  </si>
  <si>
    <t>COMPR=6,20</t>
  </si>
  <si>
    <t>M ALT=2,50M CHAPA ACO NERV TRAPEZ FORRO C/ISOL</t>
  </si>
  <si>
    <t>TERMO-ACUS</t>
  </si>
  <si>
    <t>T CHASSIS REFORC PISO COMPENS NAVAL INCL INST ELET</t>
  </si>
  <si>
    <t>/HIDRO-SAN</t>
  </si>
  <si>
    <t>IT EXCL TRANSP/CARGA/DESCARGA</t>
  </si>
  <si>
    <t>CHOR</t>
  </si>
  <si>
    <t>CUSTOS HORÁRIOS DE MÁQUINAS E EQUIPAMENTOS</t>
  </si>
  <si>
    <t>CUSTO HORÁRIO PRODUTIVO DIURNO</t>
  </si>
  <si>
    <t>5631     E</t>
  </si>
  <si>
    <t>SCAVADEIRA HIDRÁULICA SOBRE ESTEIRAS, CAÇAMBA 0,80 M3, PESO OPERACION</t>
  </si>
  <si>
    <t>AL 17 T, P</t>
  </si>
  <si>
    <t>OTENCIA BRUTA 111 HP - CHP DIURNO. AF_06/2014</t>
  </si>
  <si>
    <t>5678     R</t>
  </si>
  <si>
    <t>ETROESCAVADEIRA SOBRE RODAS COM CARREGADEIRA, TRAÇÃO 4X4, POTÊNCIA LÍ</t>
  </si>
  <si>
    <t>Q. 88 HP,</t>
  </si>
  <si>
    <t>CAÇAMBA CARREG. CAP. MÍN. 1 M3, CAÇAMBA RETRO CAP. 0,26 M3,</t>
  </si>
  <si>
    <t>PESO OPERA</t>
  </si>
  <si>
    <t>CIONAL MÍN. 6.674 KG, PROFUNDIDADE ESCAVAÇÃO MÁX. 4,37 M - C</t>
  </si>
  <si>
    <t>HP DIURNO.</t>
  </si>
  <si>
    <t>AF_06/2014</t>
  </si>
  <si>
    <t>5680     R</t>
  </si>
  <si>
    <t>ETROESCAVADEIRA SOBRE RODAS COM CARREGADEIRA, TRAÇÃO 4X2, POTÊNCIA LÍ</t>
  </si>
  <si>
    <t>Q. 79 HP,</t>
  </si>
  <si>
    <t>CAÇAMBA CARREG. CAP. MÍN. 1 M3, CAÇAMBA RETRO CAP. 0,20 M3,</t>
  </si>
  <si>
    <t>CIONAL MÍN. 6.570 KG, PROFUNDIDADE ESCAVAÇÃO MÁX. 4,37 M - C</t>
  </si>
  <si>
    <t>5684     R</t>
  </si>
  <si>
    <t>OLO COMPACTADOR VIBRATÓRIO DE UM CILINDRO AÇO LISO, POTÊNCIA 80 HP, P</t>
  </si>
  <si>
    <t>ESO OPERAC</t>
  </si>
  <si>
    <t>IONAL MÁXIMO 8,1 T, IMPACTO DINÂMICO 16,15 / 9,5 T, LARGURA</t>
  </si>
  <si>
    <t>DE TRABALH</t>
  </si>
  <si>
    <t>O 1,68 M - CHP DIURNO. AF_06/2014</t>
  </si>
  <si>
    <t>5686     R</t>
  </si>
  <si>
    <t>OLO COMPACTADOR VIBRATÓRIO TANDEM, CILINDROS LISOS DE AÇO PARA SOLO/A</t>
  </si>
  <si>
    <t>SFALTO, PO</t>
  </si>
  <si>
    <t>TÊNCIA 45 HP, PESO MÁXIMO OPERACIONAL 4 T - CHP DIURNO. AF_0</t>
  </si>
  <si>
    <t>5689     G</t>
  </si>
  <si>
    <t>RADE DE DISCO CONTROLE REMOTO REBOCÁVEL, COM 24 DISCOS 24 X 6 MM COM</t>
  </si>
  <si>
    <t>PNEUS PARA</t>
  </si>
  <si>
    <t>TRANSPORTE - CHP DIURNO. AF_06/2014</t>
  </si>
  <si>
    <t>5795     M</t>
  </si>
  <si>
    <t>ARTELETE OU ROMPEDOR PNEUMÁTICO MANUAL 28KG, FREQUENCIA DE IMPACTO 12</t>
  </si>
  <si>
    <t>30/MINUTO</t>
  </si>
  <si>
    <t>5808     U</t>
  </si>
  <si>
    <t>SINA DE ASFALTO A QUENTE FIXA CAP.40/80 TON/H - CHP DIURNO</t>
  </si>
  <si>
    <t>5811     C</t>
  </si>
  <si>
    <t>AMINHÃO BASCULANTE 6 M3, PESO BRUTO TOTAL 16.000 KG, CARGA ÚTIL MÁXIM</t>
  </si>
  <si>
    <t>A 13.071 K</t>
  </si>
  <si>
    <t>G, DISTÂNCIA ENTRE EIXOS 4,80 M, POTÊNCIA 230 CV INCLUSIVE C</t>
  </si>
  <si>
    <t>AÇAMBA MET</t>
  </si>
  <si>
    <t>ÁLICA - CHP DIURNO. AF_06/2014</t>
  </si>
  <si>
    <t>5823     U</t>
  </si>
  <si>
    <t>SINA DE CONCRETO FIXA CAPACIDADE 90/120 M³, 63HP - CHP DIURNO</t>
  </si>
  <si>
    <t>5824     C</t>
  </si>
  <si>
    <t>AMINHÃO TOCO, PBT 16.000 KG, CARGA ÚTIL MÁX. 10.685 KG, DIST. ENTRE E</t>
  </si>
  <si>
    <t>IXOS 4,8 M</t>
  </si>
  <si>
    <t>, POTÊNCIA 189 CV, INCLUSIVE CARROCERIA FIXA ABERTA DE MADEI</t>
  </si>
  <si>
    <t>RA P/ TRAN</t>
  </si>
  <si>
    <t>SPORTE GERAL DE CARGA SECA, DIMEN. APROX. 2,5 X 7,00 X 0,50</t>
  </si>
  <si>
    <t>M - CHP DI</t>
  </si>
  <si>
    <t>URNO. AF_06/2014</t>
  </si>
  <si>
    <t>5835     V</t>
  </si>
  <si>
    <t>IBROACABADORA DE ASFALTO SOBRE ESTEIRAS, LARGURA DE PAVIMENTAÇÃO 1,90</t>
  </si>
  <si>
    <t>M A 5,30 M</t>
  </si>
  <si>
    <t>, POTÊNCIA 105 HP CAPACIDADE 450 T/H - CHP DIURNO. AF_11/20</t>
  </si>
  <si>
    <t>5839     V</t>
  </si>
  <si>
    <t>ASSOURA MECÂNICA REBOCÁVEL COM ESCOVA CILÍNDRICA, LARGURA ÚTIL DE VAR</t>
  </si>
  <si>
    <t>RIMENTO DE</t>
  </si>
  <si>
    <t>2,44 M - CHP DIURNO. AF_06/2014</t>
  </si>
  <si>
    <t>5843     T</t>
  </si>
  <si>
    <t>RATOR DE PNEUS, POTÊNCIA 122 CV, TRAÇÃO 4X4, PESO COM LASTRO DE 4.510</t>
  </si>
  <si>
    <t>KG - CHP D</t>
  </si>
  <si>
    <t>IURNO. AF_06/2014</t>
  </si>
  <si>
    <t>5847     T</t>
  </si>
  <si>
    <t>RATOR DE ESTEIRAS, POTÊNCIA 170 HP, PESO OPERACIONAL 19 T, CAÇAMBA 5,</t>
  </si>
  <si>
    <t>2 M3 - CHP</t>
  </si>
  <si>
    <t>DIURNO. AF_06/2014</t>
  </si>
  <si>
    <t>5851     T</t>
  </si>
  <si>
    <t>RATOR DE ESTEIRAS, POTÊNCIA 150 HP, PESO OPERACIONAL 16,7 T, COM RODA</t>
  </si>
  <si>
    <t>MOTRIZ ELE</t>
  </si>
  <si>
    <t>VADA E LÂMINA 3,18 M3 - CHP DIURNO. AF_06/2014</t>
  </si>
  <si>
    <t>5855     T</t>
  </si>
  <si>
    <t>RATOR DE ESTEIRAS, POTÊNCIA 347 HP, PESO OPERACIONAL 38,5 T, COM LÂMI</t>
  </si>
  <si>
    <t>NA 8,70 M3</t>
  </si>
  <si>
    <t>5863     R</t>
  </si>
  <si>
    <t>OLO COMPACTADOR VIBRATÓRIO REBOCÁVEL, CILINDRO DE AÇO LISO, POTÊNCIA</t>
  </si>
  <si>
    <t>DE TRAÇÃO</t>
  </si>
  <si>
    <t>DE 65 CV, PESO 4,7 T, IMPACTO DINÂMICO 18,3 T, LARGURA DE TR</t>
  </si>
  <si>
    <t>ABALHO 1,6</t>
  </si>
  <si>
    <t>7 M - CHP DIURNO. AF_02/2016</t>
  </si>
  <si>
    <t>5867     R</t>
  </si>
  <si>
    <t>OLO COMPACTADOR VIBRATÓRIO TANDEM AÇO LISO, POTÊNCIA 58 HP, PESO SEM/</t>
  </si>
  <si>
    <t>COM LASTRO</t>
  </si>
  <si>
    <t>6,5 / 9,4 T, LARGURA DE TRABALHO 1,2 M - CHP DIURNO. AF_06/</t>
  </si>
  <si>
    <t>5871     R</t>
  </si>
  <si>
    <t>OLO COMPACTADOR DE PNEUS ESTÁTICO, PRESSÃO VARIÁVEL, POTÊNCIA 99 HP,</t>
  </si>
  <si>
    <t>PESO SEM/C</t>
  </si>
  <si>
    <t>OM LASTRO 9,45 / 21,0 T, LARGURA DE ROLAGEM 2,265 M - CHP DI</t>
  </si>
  <si>
    <t>URNO. AF_0</t>
  </si>
  <si>
    <t>5875     R</t>
  </si>
  <si>
    <t>Q. 72 HP,</t>
  </si>
  <si>
    <t>CAÇAMBA CARREG. CAP. MÍN. 0,79 M3, CAÇAMBA RETRO CAP. 0,18 M</t>
  </si>
  <si>
    <t>3, PESO OP</t>
  </si>
  <si>
    <t>ERACIONAL MÍN. 7.140 KG, PROFUNDIDADE ESCAVAÇÃO MÁX. 4,50 M</t>
  </si>
  <si>
    <t>RNO. AF_06/2014</t>
  </si>
  <si>
    <t>5879     R</t>
  </si>
  <si>
    <t>OLO COMPACTADOR VIBRATÓRIO PÉ DE CARNEIRO, OPERADO POR CONTROLE REMOT</t>
  </si>
  <si>
    <t>O, POTÊNCI</t>
  </si>
  <si>
    <t>A 12,5 KW, PESO OPERACIONAL 1,675 T, LARGURA DE TRABALHO 0,8</t>
  </si>
  <si>
    <t>5 M - CHP</t>
  </si>
  <si>
    <t>DIURNO. AF_02/2016</t>
  </si>
  <si>
    <t>5882     U</t>
  </si>
  <si>
    <t>SINA DE LAMA ASFÁLTICA, PROD 30 A 50 T/H, SILO DE AGREGADO 7 M3, RESE</t>
  </si>
  <si>
    <t>RVATÓRIOS</t>
  </si>
  <si>
    <t>PARA EMULSÃO E ÁGUA DE 2,3 M3 CADA, MISTURADOR TIPO PUG MILL</t>
  </si>
  <si>
    <t>A SER MONT</t>
  </si>
  <si>
    <t>ADO SOBRE CAMINHÃO - CHP DIURNO. AF_10/2014</t>
  </si>
  <si>
    <t>5890     C</t>
  </si>
  <si>
    <t>AMINHÃO TOCO, PESO BRUTO TOTAL 14.300 KG, CARGA ÚTIL MÁXIMA 9590 KG,</t>
  </si>
  <si>
    <t>DISTÂNCIA</t>
  </si>
  <si>
    <t>ENTRE EIXOS 4,76 M, POTÊNCIA 185 CV (NÃO INCLUI CARROCERIA)</t>
  </si>
  <si>
    <t>5894     C</t>
  </si>
  <si>
    <t>AMINHÃO TOCO, PESO BRUTO TOTAL 16.000 KG, CARGA ÚTIL MÁXIMA DE 10.685</t>
  </si>
  <si>
    <t>KG, DISTÂN</t>
  </si>
  <si>
    <t>CIA ENTRE EIXOS 4,80 M, POTÊNCIA 189 CV EXCLUSIVE CARROCERI</t>
  </si>
  <si>
    <t>A - CHP DI</t>
  </si>
  <si>
    <t>5901     C</t>
  </si>
  <si>
    <t>AMINHÃO PIPA 10.000 L TRUCADO, PESO BRUTO TOTAL 23.000 KG, CARGA ÚTIL</t>
  </si>
  <si>
    <t>MÁXIMA 15.</t>
  </si>
  <si>
    <t>935 KG, DISTÂNCIA ENTRE EIXOS 4,8 M, POTÊNCIA 230 CV, INCLU</t>
  </si>
  <si>
    <t>SIVE TANQU</t>
  </si>
  <si>
    <t>E DE AÇO PARA TRANSPORTE DE ÁGUA - CHP DIURNO. AF_06/2014</t>
  </si>
  <si>
    <t>5905     D</t>
  </si>
  <si>
    <t>ISTRIBUIDOR DE AGREGADO TIPO DOSADOR REBOCAVEL  COM 4 PNEUS COM LARGU</t>
  </si>
  <si>
    <t>RA 3,66 M</t>
  </si>
  <si>
    <t>5909     E</t>
  </si>
  <si>
    <t>SPARGIDOR DE ASFALTO PRESSURIZADO COM TANQUE DE 2500 L, REBOCÁVEL COM</t>
  </si>
  <si>
    <t>MOTOR A GA</t>
  </si>
  <si>
    <t>SOLINA POTÊNCIA 3,4 HP - CHP DIURNO. AF_07/2014</t>
  </si>
  <si>
    <t>5921     G</t>
  </si>
  <si>
    <t>RADE DE DISCO REBOCÁVEL COM 20 DISCOS 24" X 6 MM COM PNEUS PARA TRANS</t>
  </si>
  <si>
    <t>PORTE - CH</t>
  </si>
  <si>
    <t>P DIURNO. AF_06/2014</t>
  </si>
  <si>
    <t>5924     L</t>
  </si>
  <si>
    <t>ANCA ELEVATORIA TELESCOPICA DE ACIONAMENTO HIDRAULICO, CAPACIDADE DE</t>
  </si>
  <si>
    <t>CARGA 30.0</t>
  </si>
  <si>
    <t>00 KG, COM CESTO, MONTADA SOBRE CAMINHAO TRUCADO  - CHP DIUR</t>
  </si>
  <si>
    <t>NO</t>
  </si>
  <si>
    <t>5928     G</t>
  </si>
  <si>
    <t>UINDAUTO HIDRÁULICO, CAPACIDADE MÁXIMA DE CARGA 6200 KG, MOMENTO MÁXI</t>
  </si>
  <si>
    <t>MO DE CARG</t>
  </si>
  <si>
    <t>A 11,7 TM, ALCANCE MÁXIMO HORIZONTAL 9,70 M, INCLUSIVE CAMIN</t>
  </si>
  <si>
    <t>HÃO TOCO P</t>
  </si>
  <si>
    <t>BT 16.000 KG, POTÊNCIA DE 189 CV - CHP DIURNO. AF_06/2014</t>
  </si>
  <si>
    <t>5932     M</t>
  </si>
  <si>
    <t>OTONIVELADORA POTÊNCIA BÁSICA LÍQUIDA (PRIMEIRA MARCHA) 125 HP, PESO</t>
  </si>
  <si>
    <t>BRUTO 1303</t>
  </si>
  <si>
    <t>2 KG, LARGURA DA LÂMINA DE 3,7 M - CHP DIURNO. AF_06/2014</t>
  </si>
  <si>
    <t>5940     P</t>
  </si>
  <si>
    <t>Á CARREGADEIRA SOBRE RODAS, POTÊNCIA LÍQUIDA 128 HP, CAPACIDADE DA CA</t>
  </si>
  <si>
    <t>ÇAMBA 1,7</t>
  </si>
  <si>
    <t>A 2,8 M3, PESO OPERACIONAL 11632 KG - CHP DIURNO. AF_06/2014</t>
  </si>
  <si>
    <t>5944     P</t>
  </si>
  <si>
    <t>Á CARREGADEIRA SOBRE RODAS, POTÊNCIA 197 HP, CAPACIDADE DA CAÇAMBA 2,</t>
  </si>
  <si>
    <t>5 A 3,5 M3</t>
  </si>
  <si>
    <t>, PESO OPERACIONAL 18338 KG - CHP DIURNO. AF_06/2014</t>
  </si>
  <si>
    <t>5948     R</t>
  </si>
  <si>
    <t>OLO COMPACTADOR VIBRATORIO DE UM CILINDRO LISO DE ACO, POTENCIA 80 HP</t>
  </si>
  <si>
    <t>, PESO OPE</t>
  </si>
  <si>
    <t>RACIONAL MAXIMO 8,5 T, LARGURA TRABALHO 1,676 M - CHP DIURNO</t>
  </si>
  <si>
    <t>. AF_06/20</t>
  </si>
  <si>
    <t>5953     C</t>
  </si>
  <si>
    <t>OMPRESSOR DE AR REBOCÁVEL, VAZÃO 189 PCM, PRESSÃO EFETIVA DE TRABALHO</t>
  </si>
  <si>
    <t>102 PSI, M</t>
  </si>
  <si>
    <t>OTOR DIESEL, POTÊNCIA 63 CV - CHP DIURNO. AF_06/2015</t>
  </si>
  <si>
    <t>6250     T</t>
  </si>
  <si>
    <t>RATOR DE ESTEIRAS CATERPILLAR D6 153HP (VU=10AN0S) - CHP DIURNO</t>
  </si>
  <si>
    <t>6259     C</t>
  </si>
  <si>
    <t>AMINHÃO PIPA 6.000 L, PESO BRUTO TOTAL 13.000 KG, DISTÂNCIA ENTRE EIX</t>
  </si>
  <si>
    <t>OS 4,80 M,</t>
  </si>
  <si>
    <t>POTÊNCIA 189 CV INCLUSIVE TANQUE DE AÇO PARA TRANSPORTE DE</t>
  </si>
  <si>
    <t>ÁGUA, CAPA</t>
  </si>
  <si>
    <t>CIDADE 6 M3 - CHP DIURNO. AF_06/2014</t>
  </si>
  <si>
    <t>6879     R</t>
  </si>
  <si>
    <t>OLO COMPACTADOR DE PNEUS ESTÁTICO, PRESSÃO VARIÁVEL, POTÊNCIA 111 HP,</t>
  </si>
  <si>
    <t>OM LASTRO 9,5 / 26 T, LARGURA DE TRABALHO 1,90 M - CHP DIUR</t>
  </si>
  <si>
    <t>NO. AF_07/</t>
  </si>
  <si>
    <t>7006     E</t>
  </si>
  <si>
    <t>XTRUSORA DE GUIAS E SARJETAS 14HP - CHP</t>
  </si>
  <si>
    <t>7012     V</t>
  </si>
  <si>
    <t>EICULO UTILITARIO TIPO PICK-UP A GASOLINA COM 56,8CV - CHP</t>
  </si>
  <si>
    <t>7018     D</t>
  </si>
  <si>
    <t>ISTRIBUIDOR DE BETUME 6000L 56CV SOB PRESSAO MONTADO SOBRE CHASSIS DE</t>
  </si>
  <si>
    <t>CAMINHAO -</t>
  </si>
  <si>
    <t>7030     T</t>
  </si>
  <si>
    <t>ANQUE DE ASFALTO ESTACIONÁRIO COM SERPENTINA, CAPACIDADE 30.000 L - C</t>
  </si>
  <si>
    <t>7042     M</t>
  </si>
  <si>
    <t>OTOBOMBA TRASH (PARA ÁGUA SUJA) AUTO ESCORVANTE, MOTOR GASOLINA DE 6,</t>
  </si>
  <si>
    <t>41 HP, DIÂ</t>
  </si>
  <si>
    <t>METROS DE SUCÇÃO X RECALQUE: 3" X 3", HM/Q = 10 MCA / 60 M3/</t>
  </si>
  <si>
    <t>H A 23 MCA</t>
  </si>
  <si>
    <t>/ 0 M3/H - CHP DIURNO. AF_10/2014</t>
  </si>
  <si>
    <t>7049     R</t>
  </si>
  <si>
    <t>OLO COMPACTADOR PE DE CARNEIRO VIBRATORIO, POTENCIA 125 HP, PESO OPER</t>
  </si>
  <si>
    <t>ACIONAL SE</t>
  </si>
  <si>
    <t>M/COM LASTRO 11,95 / 13,30 T, IMPACTO DINAMICO 38,5 / 22,5 T</t>
  </si>
  <si>
    <t>, LARGURA</t>
  </si>
  <si>
    <t>DE TRABALHO 2,15 M - CHP DIURNO. AF_06/2014</t>
  </si>
  <si>
    <t>CAMINHÃO BASCULANTE 6 M3 TOCO, PESO BRUTO TOTAL 16.000 KG, CARGA ÚTIL</t>
  </si>
  <si>
    <t>MÁXIMA 11.</t>
  </si>
  <si>
    <t>130 KG, DISTÂNCIA ENTRE EIXOS 5,36 M, POTÊNCIA 185 CV, INCLU</t>
  </si>
  <si>
    <t>SIVE CAÇAM</t>
  </si>
  <si>
    <t>BA METÁLICA - CHP DIURNO. AF_06/2014</t>
  </si>
  <si>
    <t>DISTRIBUIDOR DE AGREGADOS AUTOPROPELIDO, CAP 3 M3, A DIESEL, 6 CC, 140</t>
  </si>
  <si>
    <t>CV, CHP</t>
  </si>
  <si>
    <t>ROLO COMPACTADOR VIBRATÓRIO PÉ DE CARNEIRO PARA SOLOS, POTÊNCIA 80 HP,</t>
  </si>
  <si>
    <t>CIONAL SEM/COM LASTRO 7,4 / 8,8 T, LARGURA DE TRABALHO 1,68</t>
  </si>
  <si>
    <t>URNO. AF_02/2016</t>
  </si>
  <si>
    <t>CAMINHÃO TOCO, PBT 14.300 KG, CARGA ÚTIL MÁX. 9.710 KG, DIST. ENTRE EI</t>
  </si>
  <si>
    <t>XOS 3,56 M</t>
  </si>
  <si>
    <t>, POTÊNCIA 185 CV, INCLUSIVE CARROCERIA FIXA ABERTA DE MADEI</t>
  </si>
  <si>
    <t>SPORTE GERAL DE CARGA SECA, DIMEN. APROX. 2,50 X 6,50 X 0,50</t>
  </si>
  <si>
    <t>MOTOBOMBA CENTRÍFUGA, MOTOR A GASOLINA, POTÊNCIA 5,42 HP, BOCAIS 1 1/2</t>
  </si>
  <si>
    <t>" X 1", DI</t>
  </si>
  <si>
    <t>ÂMETRO ROTOR 143 MM HM/Q = 6 MCA / 16,8 M3/H A 38 MCA / 6,6</t>
  </si>
  <si>
    <t>M3/H - CHP</t>
  </si>
  <si>
    <t>CUSTO HORARIO PRODUTIVO DIURNO - TRATOR DE ESTEIRAS CATERPILLAR</t>
  </si>
  <si>
    <t>D6D PS - 1</t>
  </si>
  <si>
    <t>63 6A - 140 HP</t>
  </si>
  <si>
    <t>ESPARGIDOR DE ASFALTO PRESSURIZADO, TANQUE 6 M3 COM ISOLAÇÃO TÉRMICA,</t>
  </si>
  <si>
    <t>AQUECIDO C</t>
  </si>
  <si>
    <t>OM 2 MAÇARICOS, COM BARRA ESPARGIDORA 3,60 M, MONTADO SOBRE</t>
  </si>
  <si>
    <t>TOCO, PBT 14.300 KG, POTÊNCIA 185 CV - CHP DIURNO. AF_08/201</t>
  </si>
  <si>
    <t>GRUPO DE SOLDAGEM COM GERADOR A DIESEL 60 CV PARA SOLDA ELÉTRICA, SOBR</t>
  </si>
  <si>
    <t>E 04 RODAS</t>
  </si>
  <si>
    <t>, COM MOTOR 4 CILINDROS 600 A - CHP DIURNO. AF_02/2016</t>
  </si>
  <si>
    <t>BETONEIRA CAPACIDADE NOMINAL 400 L, CAPACIDADE DE MISTURA 310 L, MOTOR</t>
  </si>
  <si>
    <t>A DIESEL P</t>
  </si>
  <si>
    <t>OTÊNCIA 5,0 HP, SEM CARREGADOR - CHP DIURNO. AF_06/2014</t>
  </si>
  <si>
    <t>MISTURADOR DE ARGAMASSA, EIXO HORIZONTAL, CAPACIDADE DE MISTURA 300 KG</t>
  </si>
  <si>
    <t>, MOTOR EL</t>
  </si>
  <si>
    <t>ÉTRICO POTÊNCIA 5 CV - CHP DIURNO. AF_06/2014</t>
  </si>
  <si>
    <t>MISTURADOR DE ARGAMASSA, EIXO HORIZONTAL, CAPACIDADE DE MISTURA 600 KG</t>
  </si>
  <si>
    <t>ÉTRICO POTÊNCIA 7,5 CV - CHP DIURNO. AF_06/2014</t>
  </si>
  <si>
    <t>MISTURADOR DE ARGAMASSA, EIXO HORIZONTAL, CAPACIDADE DE MISTURA 160 KG</t>
  </si>
  <si>
    <t>ÉTRICO POTÊNCIA 3 CV - CHP DIURNO. AF_06/2014</t>
  </si>
  <si>
    <t>PROJETOR DE ARGAMASSA, CAPACIDADE DE PROJEÇÃO 1,5 M3/H, ALCANCE DE 30</t>
  </si>
  <si>
    <t>ATÉ 60 M,</t>
  </si>
  <si>
    <t>MOTOR ELÉTRICO POTÊNCIA 7,5 HP - CHP DIURNO. AF_06/2014</t>
  </si>
  <si>
    <t>PROJETOR DE ARGAMASSA, CAPACIDADE DE PROJEÇÃO 2 M3/H, ALCANCE ATÉ 50 M</t>
  </si>
  <si>
    <t>ÉTRICO POTÊNCIA 7,5 HP - CHP DIURNO. AF_06/2014</t>
  </si>
  <si>
    <t>BETONEIRA CAPACIDADE NOMINAL DE 400 L, CAPACIDADE DE MISTURA 310 L, MO</t>
  </si>
  <si>
    <t>TOR ELÉTRI</t>
  </si>
  <si>
    <t>CO TRIFÁSICO POTÊNCIA DE 2 HP, SEM CARREGADOR - CHP DIURNO.</t>
  </si>
  <si>
    <t>AF_10/2014</t>
  </si>
  <si>
    <t>TRATOR DE ESTEIRAS, POTÊNCIA 125 HP, PESO OPERACIONAL 12,9 T, COM LÂMI</t>
  </si>
  <si>
    <t>NA 2,7 M3</t>
  </si>
  <si>
    <t>ESCAVADEIRA HIDRÁULICA SOBRE ESTEIRAS, CAÇAMBA 1,20 M3, PESO OPERACION</t>
  </si>
  <si>
    <t>AL 21 T, P</t>
  </si>
  <si>
    <t>OTÊNCIA BRUTA 155 HP - CHP DIURNO. AF_06/2014</t>
  </si>
  <si>
    <t>BOMBA SUBMERSÍVEL ELÉTRICA TRIFÁSICA, POTÊNCIA 2,96 HP, Ø ROTOR 144 MM</t>
  </si>
  <si>
    <t>SEMI-ABERT</t>
  </si>
  <si>
    <t>O, BOCAL DE SAÍDA Ø 2, HM/Q = 2 MCA / 38,8 M3/H A 28 MCA /</t>
  </si>
  <si>
    <t>5 M3/H - C</t>
  </si>
  <si>
    <t>HP DIURNO. AF_06/2014</t>
  </si>
  <si>
    <t>TANQUE DE ASFALTO ESTACIONÁRIO COM MAÇARICO, CAPACIDADE 20.000 L - CHP</t>
  </si>
  <si>
    <t>DIURNO. AF</t>
  </si>
  <si>
    <t>_06/2014</t>
  </si>
  <si>
    <t>TRATOR DE ESTEIRAS, POTÊNCIA 100 HP, PESO OPERACIONAL 9,4 T, COM LÂMIN</t>
  </si>
  <si>
    <t>A 2,19 M3</t>
  </si>
  <si>
    <t>TRATOR DE PNEUS, POTÊNCIA 85 CV, TRAÇÃO 4X4, PESO COM LASTRO DE 4.675</t>
  </si>
  <si>
    <t>BETONEIRA CAPACIDADE NOMINAL DE 600 L, CAPACIDADE DE MISTURA 360 L, MO</t>
  </si>
  <si>
    <t>CO TRIFÁSICO POTÊNCIA DE 4 CV, SEM CARREGADOR - CHP DIURNO.</t>
  </si>
  <si>
    <t>AF_11/2014</t>
  </si>
  <si>
    <t>FRESADORA DE ASFALTO A FRIO SOBRE RODAS, LARGURA FRESAGEM DE 1,0 M, PO</t>
  </si>
  <si>
    <t>TÊNCIA 208</t>
  </si>
  <si>
    <t>HP - CHP DIURNO. AF_11/2014</t>
  </si>
  <si>
    <t>FRESADORA DE ASFALTO A FRIO SOBRE RODAS, LARGURA FRESAGEM DE 2,0 M, PO</t>
  </si>
  <si>
    <t>TÊNCIA 550</t>
  </si>
  <si>
    <t>RECICLADORA DE ASFALTO A FRIO SOBRE RODAS, LARGURA FRESAGEM DE 2,0 M,</t>
  </si>
  <si>
    <t>POTÊNCIA 4</t>
  </si>
  <si>
    <t>22 HP - CHP DIURNO. AF_11/2014</t>
  </si>
  <si>
    <t>VIBROACABADORA DE ASFALTO SOBRE ESTEIRAS, LARGURA DE PAVIMENTAÇÃO 2,13</t>
  </si>
  <si>
    <t>M A 4,55 M</t>
  </si>
  <si>
    <t>, POTÊNCIA 100 HP CAPACIDADE 400 T/H - CHP DIURNO. AF_11/20</t>
  </si>
  <si>
    <t>GUINDASTE HIDRÁULICO AUTOPROPELIDO, COM LANÇA TELESCÓPICA 28,80 M, CAP</t>
  </si>
  <si>
    <t>ACIDADE MÁ</t>
  </si>
  <si>
    <t>XIMA 30 T, POTÊNCIA 97 KW, TRAÇÃO 4 X 4 - CHP DIURNO. AF_11/</t>
  </si>
  <si>
    <t>BETONEIRA CAPACIDADE NOMINAL DE 600 L, CAPACIDADE DE MISTURA 440 L, MO</t>
  </si>
  <si>
    <t>TOR A DIES</t>
  </si>
  <si>
    <t>EL POTÊNCIA 10 HP, COM CARREGADOR - CHP DIURNO. AF_11/2014</t>
  </si>
  <si>
    <t>BATE-ESTACAS POR GRAVIDADE, POTÊNCIA DE 160 HP, PESO DO MARTELO ATÉ 3</t>
  </si>
  <si>
    <t>TONELADAS</t>
  </si>
  <si>
    <t>CAMINHÃO BASCULANTE 14 M3, COM CAVALO MECÂNICO DE CAPACIDADE MÁXIMA DE</t>
  </si>
  <si>
    <t>TRAÇÃO COM</t>
  </si>
  <si>
    <t>BINADO DE 36000 KG, POTÊNCIA 286 CV, INCLUSIVE SEMIREBOQUE</t>
  </si>
  <si>
    <t>COM CAÇAMB</t>
  </si>
  <si>
    <t>A METÁLICA - CHP DIURNO. AF_12/2014</t>
  </si>
  <si>
    <t>CAMINHÃO BASCULANTE 18 M3, COM CAVALO MECÂNICO DE CAPACIDADE MÁXIMA DE</t>
  </si>
  <si>
    <t>BINADO DE 45000 KG, POTÊNCIA 330 CV, INCLUSIVE SEMIREBOQUE</t>
  </si>
  <si>
    <t>VIBRADOR DE IMERSÃO, DIÂMETRO DE PONTEIRA 45MM, MOTOR ELÉTRICO TRIFÁSI</t>
  </si>
  <si>
    <t>CO POTÊNCI</t>
  </si>
  <si>
    <t>A DE 2 CV - CHP DIURNO. AF_06/2015</t>
  </si>
  <si>
    <t>PERFURATRIZ MANUAL, TORQUE MÁXIMO 83 N.M, POTÊNCIA 5 CV, COM DIÂMETRO</t>
  </si>
  <si>
    <t>MÁXIMO 4"</t>
  </si>
  <si>
    <t>PERFURATRIZ SOBRE ESTEIRA, TORQUE MÁXIMO 600 KGF, PESO MÉDIO 1000 KG,</t>
  </si>
  <si>
    <t>POTÊNCIA 2</t>
  </si>
  <si>
    <t>0 HP, DIÂMETRO MÁXIMO 10" - CHP DIURNO. AF_06/2015</t>
  </si>
  <si>
    <t>MISTURADOR DUPLO HORIZONTAL DE ALTA TURBULÊNCIA, CAPACIDADE / VOLUME 2</t>
  </si>
  <si>
    <t>X 500 LITR</t>
  </si>
  <si>
    <t>OS, MOTORES ELÉTRICOS MÍNIMO 5 CV CADA, PARA NATA CIMENTO,</t>
  </si>
  <si>
    <t>E OUTROS - CHP DIURNO. AF_06/2015</t>
  </si>
  <si>
    <t>BOMBA TRIPLEX, PARA INJEÇÃO DE NATA DE CIMENTO, VAZÃO MÁXIMA DE 100 LI</t>
  </si>
  <si>
    <t>TROS/MINUT</t>
  </si>
  <si>
    <t>O, PRESSÃO MÁXIMA DE 70 BAR - CHP DIURNO. AF_06/2015</t>
  </si>
  <si>
    <t>BOMBA CENTRÍFUGA MONOESTÁGIO COM MOTOR ELÉTRICO MONOFÁSICO, POTÊNCIA 1</t>
  </si>
  <si>
    <t>5 HP, DIÂM</t>
  </si>
  <si>
    <t>ETRO DO ROTOR 173 MM, HM/Q = 30 MCA / 90 M3/H A 45 MCA / 55</t>
  </si>
  <si>
    <t>DIURNO. AF_06/2015</t>
  </si>
  <si>
    <t>BOMBA DE PROJEÇÃO DE CONCRETO SECO, POTÊNCIA 10 CV, VAZÃO 3 M3/H - CHP</t>
  </si>
  <si>
    <t>_06/2015</t>
  </si>
  <si>
    <t>BOMBA DE PROJEÇÃO DE CONCRETO SECO, POTÊNCIA 10 CV, VAZÃO 6 M3/H - CHP</t>
  </si>
  <si>
    <t>PROJETOR PNEUMÁTICO DE ARGAMASSA PARA CHAPISCO E REBOCO COM RECIPIENTE</t>
  </si>
  <si>
    <t>ACOPLADO,</t>
  </si>
  <si>
    <t>TIPO CANEQUINHA, COM COMPRESSOR DE AR REBOCÁVEL VAZÃO 89 PC</t>
  </si>
  <si>
    <t>M E MOTOR</t>
  </si>
  <si>
    <t>DIESEL DE 20 CV - CHP DIURNO. AF_06/2015</t>
  </si>
  <si>
    <t>PERFURATRIZ COM TORRE METÁLICA PARA EXECUÇÃO DE ESTACA HÉLICE CONTÍNUA</t>
  </si>
  <si>
    <t>, PROFUNDI</t>
  </si>
  <si>
    <t>DADE MÁXIMA DE 30 M, DIÂMETRO MÁXIMO DE 800 MM, POTÊNCIA INS</t>
  </si>
  <si>
    <t>TALADA DE</t>
  </si>
  <si>
    <t>268 HP, MESA ROTATIVA COM TORQUE MÁXIMO DE 170 KNM - CHP DIU</t>
  </si>
  <si>
    <t>RNO. AF_06</t>
  </si>
  <si>
    <t>/2015</t>
  </si>
  <si>
    <t>PERFURATRIZ HIDRÁULICA SOBRE CAMINHÃO COM TRADO CURTO ACOPLADO, PROFUN</t>
  </si>
  <si>
    <t>DIDADE MÁX</t>
  </si>
  <si>
    <t>IMA DE 20 M, DIÂMETRO MÁXIMO DE 1500 MM, POTÊNCIA INSTALADA</t>
  </si>
  <si>
    <t>DE 137 HP,</t>
  </si>
  <si>
    <t>MESA ROTATIVA COM TORQUE MÁXIMO DE 30 KNM - CHP DIURNO. AF_</t>
  </si>
  <si>
    <t>MANIPULADOR TELESCÓPICO, POTÊNCIA DE 85 HP, CAPACIDADE DE CARGA DE 3.5</t>
  </si>
  <si>
    <t>00 KG, ALT</t>
  </si>
  <si>
    <t>URA MÁXIMA DE ELEVAÇÃO DE 12,3 M - CHP DIURNO. AF_06/2015</t>
  </si>
  <si>
    <t>MINICARREGADEIRA SOBRE RODAS, POTÊNCIA LÍQUIDA DE 47 HP, CAPACIDADE NO</t>
  </si>
  <si>
    <t>MINAL DE O</t>
  </si>
  <si>
    <t>PERAÇÃO DE 646 KG - CHP DIURNO. AF_06/2015</t>
  </si>
  <si>
    <t>COMPRESSOR DE AR REBOCÁVEL, VAZÃO 89 PCM, PRESSÃO EFETIVA DE TRABALHO</t>
  </si>
  <si>
    <t>OTOR DIESEL, POTÊNCIA 20 CV - CHP DIURNO. AF_06/2015</t>
  </si>
  <si>
    <t>COMPRESSOR DE AR REBOCAVEL, VAZÃO 250 PCM, PRESSAO DE TRABALHO 102 PSI</t>
  </si>
  <si>
    <t>, MOTOR A</t>
  </si>
  <si>
    <t>DIESEL POTÊNCIA 81 CV - CHP DIURNO. AF_06/2015</t>
  </si>
  <si>
    <t>COMPRESSOR DE AR REBOCÁVEL, VAZÃO 748 PCM, PRESSÃO EFETIVA DE TRABALHO</t>
  </si>
  <si>
    <t>OTOR DIESEL, POTÊNCIA 210 CV - CHP DIURNO. AF_06/2015</t>
  </si>
  <si>
    <t>ESCAVADEIRA HIDRÁULICA SOBRE ESTEIRAS, CAÇAMBA 0,80 M3, PESO OPERACION</t>
  </si>
  <si>
    <t>AL 17,8 T,</t>
  </si>
  <si>
    <t>POTÊNCIA LÍQUIDA 110 HP - CHP DIURNO. AF_10/2014</t>
  </si>
  <si>
    <t>COMPRESSOR DE AR REBOCAVEL, VAZÃO 400 PCM, PRESSAO DE TRABALHO 102 PSI</t>
  </si>
  <si>
    <t>DIESEL POTÊNCIA 110 CV - CHP DIURNO. AF_06/2015</t>
  </si>
  <si>
    <t>CAMINHÃO TRUCADO (C/ TERCEIRO EIXO) ELETRÔNICO - POTÊNCIA 231CV - PBT</t>
  </si>
  <si>
    <t>= 22000KG</t>
  </si>
  <si>
    <t>- DIST. ENTRE EIXOS 5170 MM - INCLUI CARROCERIA FIXA ABERTA</t>
  </si>
  <si>
    <t>PLACA VIBRATÓRIA REVERSÍVEL COM MOTOR 4 TEMPOS A GASOLINA, FORÇA CENTR</t>
  </si>
  <si>
    <t>ÍFUGA DE 2</t>
  </si>
  <si>
    <t>5 KN (2500 KGF), POTÊNCIA 5,5 CV - CHP DIURNO. AF_08/2015</t>
  </si>
  <si>
    <t>CORTADORA DE PISO COM MOTOR 4 TEMPOS A GASOLINA, POTÊNCIA DE 13 HP, CO</t>
  </si>
  <si>
    <t>M DISCO DE</t>
  </si>
  <si>
    <t>CORTE DIAMANTADO SEGMENTADO PARA CONCRETO, DIÂMETRO DE 350</t>
  </si>
  <si>
    <t>MM, FURO D</t>
  </si>
  <si>
    <t>E 1" (14 X 1") - CHP DIURNO. AF_08/2015</t>
  </si>
  <si>
    <t>CAMINHÃO BASCULANTE 10 M3, TRUCADO CABINE SIMPLES, PESO BRUTO TOTAL 23</t>
  </si>
  <si>
    <t>.000 KG, C</t>
  </si>
  <si>
    <t>ARGA ÚTIL MÁXIMA 15.935 KG, DISTÂNCIA ENTRE EIXOS 4,80 M, PO</t>
  </si>
  <si>
    <t>TÊNCIA 230</t>
  </si>
  <si>
    <t>CV INCLUSIVE CAÇAMBA METÁLICA - CHP DIURNO. AF_06/2014</t>
  </si>
  <si>
    <t>COMPACTADOR DE SOLOS DE PERCUSSÃO (SOQUETE) COM MOTOR A GASOLINA 4 TEM</t>
  </si>
  <si>
    <t>POS, POTÊN</t>
  </si>
  <si>
    <t>CIA 4 CV - CHP DIURNO. AF_08/2015</t>
  </si>
  <si>
    <t>GUINDAUTO HIDRÁULICO, CAPACIDADE MÁXIMA DE CARGA 6500 KG, MOMENTO MÁXI</t>
  </si>
  <si>
    <t>A 5,8 TM, ALCANCE MÁXIMO HORIZONTAL 7,60 M, INCLUSIVE CAMINH</t>
  </si>
  <si>
    <t>ÃO TOCO PB</t>
  </si>
  <si>
    <t>T 9.700 KG, POTÊNCIA DE 160 CV - CHP DIURNO. AF_08/2015</t>
  </si>
  <si>
    <t>CAMINHÃO DE TRANSPORTE DE MATERIAL ASFÁLTICO 30.000 L, COM CAVALO MECÂ</t>
  </si>
  <si>
    <t>NICO DE CA</t>
  </si>
  <si>
    <t>PACIDADE MÁXIMA DE TRAÇÃO COMBINADO DE 66.000 KG, POTÊNCIA 3</t>
  </si>
  <si>
    <t>60 CV, INC</t>
  </si>
  <si>
    <t>LUSIVE TANQUE DE ASFALTO COM SERPENTINA - CHP DIURNO. AF_08/</t>
  </si>
  <si>
    <t>SERRA CIRCULAR DE BANCADA COM MOTOR ELÉTRICO POTÊNCIA DE 5HP, COM COIF</t>
  </si>
  <si>
    <t>A PARA DIS</t>
  </si>
  <si>
    <t>CO 10" - CHP DIURNO. AF_08/2015</t>
  </si>
  <si>
    <t>DISTRIBUIDOR DE AGREGADOS REBOCAVEL, CAPACIDADE 1,9 M³, LARGURA DE TRA</t>
  </si>
  <si>
    <t>BALHO 3,66</t>
  </si>
  <si>
    <t>M - CHP DIURNO. AF_11/2015</t>
  </si>
  <si>
    <t>CAMINHÃO PARA EQUIPAMENTO DE LIMPEZA A SUCÇÃO, COM CAMINHÃO TRUCADO DE</t>
  </si>
  <si>
    <t>PESO BRUTO</t>
  </si>
  <si>
    <t>TOTAL 23000 KG, CARGA ÚTIL MÁXIMA 15935 KG, DISTÂNCIA ENTR</t>
  </si>
  <si>
    <t>E EIXOS 4,</t>
  </si>
  <si>
    <t>80 M, POTÊNCIA 230 CV, INCLUSIVE LIMPADORA A SUCÇÃO, TANQUE</t>
  </si>
  <si>
    <t>12000 L -</t>
  </si>
  <si>
    <t>CHP DIURNO. AF_11/2015</t>
  </si>
  <si>
    <t>PENEIRA ROTATIVA COM MOTOR ELÉTRICO TRIFÁSICO DE 2 CV, CILINDRO DE 1 M</t>
  </si>
  <si>
    <t>X 0,60 M,</t>
  </si>
  <si>
    <t>COM FUROS DE 3,17 MM - CHP DIURNO. AF_11/2015</t>
  </si>
  <si>
    <t>CAMINHONETE COM MOTOR A DIESEL, POTÊNCIA 180 CV, CABINE DUPLA, 4X4 - C</t>
  </si>
  <si>
    <t>AF_11/2015</t>
  </si>
  <si>
    <t>CAMINHONETE CABINE SIMPLES COM MOTOR 1.6 FLEX, CÂMBIO MANUAL, POTÊNCIA</t>
  </si>
  <si>
    <t>101/104 CV</t>
  </si>
  <si>
    <t>, 2 PORTAS - CHP DIURNO. AF_11/2015</t>
  </si>
  <si>
    <t>CAMINHÃO DE TRANSPORTE DE MATERIAL ASFÁLTICO 20.000 L, COM CAVALO MECÂ</t>
  </si>
  <si>
    <t>PACIDADE MÁXIMA DE TRAÇÃO COMBINADO DE 45.000 KG, POTÊNCIA 3</t>
  </si>
  <si>
    <t>30 CV, INC</t>
  </si>
  <si>
    <t>LUSIVE TANQUE DE ASFALTO COM MAÇARICO - CHP DIURNO. AF_12/20</t>
  </si>
  <si>
    <t>APARELHO PARA CORTE E SOLDA OXI-ACETILENO SOBRE RODAS, INCLUSIVE CILIN</t>
  </si>
  <si>
    <t>DROS E MAÇ</t>
  </si>
  <si>
    <t>ARICOS - CHP DIURNO. AF_12/2015</t>
  </si>
  <si>
    <t>MÁQUINA EXTRUSORA DE CONCRETO PARA GUIAS E SARJETAS, MOTOR A DIESEL, P</t>
  </si>
  <si>
    <t>OTÊNCIA 14</t>
  </si>
  <si>
    <t>CV - CHP DIURNO. AF_12/2015</t>
  </si>
  <si>
    <t>MARTELO PERFURADOR PNEUMÁTICO MANUAL, HASTE 25 X 75 MM, 21 KG - CHP DI</t>
  </si>
  <si>
    <t>URNO. AF_1</t>
  </si>
  <si>
    <t>DADE MÁXIMA DE 32 M, DIÂMETRO MÁXIMO DE 1000 MM, POTÊNCIA IN</t>
  </si>
  <si>
    <t>STALADA DE</t>
  </si>
  <si>
    <t>350 HP, MESA ROTATIVA COM TORQUE MÁXIMO DE 263 KNM - CHP DI</t>
  </si>
  <si>
    <t>A GASOLINA</t>
  </si>
  <si>
    <t>POTÊNCIA 5,5 HP, SEM CARREGADOR - CHP DIURNO. AF_02/2016</t>
  </si>
  <si>
    <t>GRUA ASCENSIONAL, LANCA DE 30 M, CAPACIDADE DE 1,0 T A 30 M, ALTURA AT</t>
  </si>
  <si>
    <t>E 39 M - C</t>
  </si>
  <si>
    <t>HP DIURNO. AF_03/2016</t>
  </si>
  <si>
    <t>GUINCHO ELÉTRICO DE COLUNA, CAPACIDADE 400 KG, COM MOTO FREIO, MOTOR T</t>
  </si>
  <si>
    <t>RIFÁSICO D</t>
  </si>
  <si>
    <t>E 1,25 CV - CHP DIURNO. AF_03/2016</t>
  </si>
  <si>
    <t>GUINDASTE HIDRÁULICO AUTOPROPELIDO, COM LANÇA TELESCÓPICA 40 M, CAPACI</t>
  </si>
  <si>
    <t>DADE MÁXIM</t>
  </si>
  <si>
    <t>A 60 T, POTÊNCIA 260 KW - CHP DIURNO. AF_03/2016</t>
  </si>
  <si>
    <t>GERADOR PORTÁTIL MONOFÁSICO, POTÊNCIA 5500 VA, MOTOR A GASOLINA, POTÊN</t>
  </si>
  <si>
    <t>CIA DO MOT</t>
  </si>
  <si>
    <t>OR 13 CV - CHP DIURNO. AF_03/2016</t>
  </si>
  <si>
    <t>GRUPO GERADOR REBOCÁVEL, POTÊNCIA 66 KVA, MOTOR A DIESEL - CHP DIURNO.</t>
  </si>
  <si>
    <t>AF_03/2016</t>
  </si>
  <si>
    <t>GRUPO GERADOR ESTACIONÁRIO, POTÊNCIA 150 KVA, MOTOR A DIESEL- CHP DIUR</t>
  </si>
  <si>
    <t>NO. AF_03/</t>
  </si>
  <si>
    <t>USINA DE MISTURA ASFÁLTICA À QUENTE, TIPO CONTRA FLUXO, PROD 40 A 80 T</t>
  </si>
  <si>
    <t>ON/HORA -</t>
  </si>
  <si>
    <t>CHP DIURNO. AF_03/2016</t>
  </si>
  <si>
    <t>USINA DE ASFALTO À FRIO, CAPACIDADE DE 40 A 60 TON/HORA, ELÉTRICA POTÊ</t>
  </si>
  <si>
    <t>NCIA 30 CV</t>
  </si>
  <si>
    <t>CUSTO HORÁRIO PRODUTIVO NOTURNO</t>
  </si>
  <si>
    <t>5957     C</t>
  </si>
  <si>
    <t>OMPACTADOR DE SOLOS COM PLACA VIBRATORIA, 46X51CM, 5HP, 156KG, DIESEL</t>
  </si>
  <si>
    <t>, IMPACTO</t>
  </si>
  <si>
    <t>DINAMICO 1700KG - CUSTO HORARIO PRODUTIVO DIURNO</t>
  </si>
  <si>
    <t>CUSTO HORÁRIO IMPRODUTIVO DIURNO</t>
  </si>
  <si>
    <t>5632     E</t>
  </si>
  <si>
    <t>OTENCIA BRUTA 111 HP - CHI DIURNO. AF_06/2014</t>
  </si>
  <si>
    <t>5679     R</t>
  </si>
  <si>
    <t>HI DIURNO.</t>
  </si>
  <si>
    <t>5681     R</t>
  </si>
  <si>
    <t>5685     R</t>
  </si>
  <si>
    <t>O 1,68 M - CHI DIURNO. AF_06/2014</t>
  </si>
  <si>
    <t>5690     G</t>
  </si>
  <si>
    <t>TRANSPORTE - CHI DIURNO. AF_06/2014</t>
  </si>
  <si>
    <t>5806     M</t>
  </si>
  <si>
    <t>OTOBOMBA CENTRÍFUGA, MOTOR A GASOLINA, POTÊNCIA 5,42 HP, BOCAIS 1 1/2</t>
  </si>
  <si>
    <t>M3/H - CHI</t>
  </si>
  <si>
    <t>5826     C</t>
  </si>
  <si>
    <t>M - CHI DI</t>
  </si>
  <si>
    <t>5829     U</t>
  </si>
  <si>
    <t>SINA DE CONCRETO FIXA CAPACIDADE 90/120 M³, 63HP - CHI DIURNO</t>
  </si>
  <si>
    <t>5837     V</t>
  </si>
  <si>
    <t>, POTÊNCIA 105 HP CAPACIDADE 450 T/H - CHI DIURNO. AF_11/20</t>
  </si>
  <si>
    <t>5841     V</t>
  </si>
  <si>
    <t>2,44 M - CHI DIURNO. AF_06/2014</t>
  </si>
  <si>
    <t>5845     T</t>
  </si>
  <si>
    <t>KG - CHI D</t>
  </si>
  <si>
    <t>5849     T</t>
  </si>
  <si>
    <t>2 M3 - CHI</t>
  </si>
  <si>
    <t>5853     T</t>
  </si>
  <si>
    <t>VADA E LÂMINA 3,18 M3 - CHI DIURNO. AF_06/2014</t>
  </si>
  <si>
    <t>5857     T</t>
  </si>
  <si>
    <t>5865     R</t>
  </si>
  <si>
    <t>7 M - CHI DIURNO. AF_02/2016</t>
  </si>
  <si>
    <t>5869     R</t>
  </si>
  <si>
    <t>6,5 / 9,4 T, LARGURA DE TRABALHO 1,2 M - CHI DIURNO. AF_06/</t>
  </si>
  <si>
    <t>5873     R</t>
  </si>
  <si>
    <t>OM LASTRO 9,45 / 21,0 T, LARGURA DE ROLAGEM 2,265 M - CHI DI</t>
  </si>
  <si>
    <t>5877     R</t>
  </si>
  <si>
    <t>5881     R</t>
  </si>
  <si>
    <t>5 M - CHI</t>
  </si>
  <si>
    <t>5884     U</t>
  </si>
  <si>
    <t>ADO SOBRE CAMINHÃO - CHI DIURNO. AF_10/2014</t>
  </si>
  <si>
    <t>5892     C</t>
  </si>
  <si>
    <t>5896     C</t>
  </si>
  <si>
    <t>A - CHI DI</t>
  </si>
  <si>
    <t>5903     C</t>
  </si>
  <si>
    <t>E DE AÇO PARA TRANSPORTE DE ÁGUA - CHI DIURNO. AF_06/2014</t>
  </si>
  <si>
    <t>5907     D</t>
  </si>
  <si>
    <t>5911     E</t>
  </si>
  <si>
    <t>SOLINA POTÊNCIA 3,4 HP - CHI DIURNO. AF_07/2014</t>
  </si>
  <si>
    <t>5923     G</t>
  </si>
  <si>
    <t>I DIURNO. AF_06/2014</t>
  </si>
  <si>
    <t>5926     L</t>
  </si>
  <si>
    <t>00 KG, COM CESTO, MONTADA SOBRE CAMINHAO TRUCADO - CHI DIURN</t>
  </si>
  <si>
    <t>O</t>
  </si>
  <si>
    <t>5930     G</t>
  </si>
  <si>
    <t>BT 16.000 KG, POTÊNCIA DE 189 CV - CHI DIURNO. AF_06/2014</t>
  </si>
  <si>
    <t>5934     M</t>
  </si>
  <si>
    <t>2 KG, LARGURA DA LÂMINA DE 3,7 M - CHI DIURNO. AF_06/2014</t>
  </si>
  <si>
    <t>5942     P</t>
  </si>
  <si>
    <t>A 2,8 M3, PESO OPERACIONAL 11632 KG - CHI DIURNO. AF_06/2014</t>
  </si>
  <si>
    <t>5946     P</t>
  </si>
  <si>
    <t>, PESO OPERACIONAL 18338 KG - CHI DIURNO. AF_06/2014</t>
  </si>
  <si>
    <t>5952     M</t>
  </si>
  <si>
    <t>5954     C</t>
  </si>
  <si>
    <t>OTOR DIESEL, POTÊNCIA 63 CV - CHI DIURNO. AF_06/2015</t>
  </si>
  <si>
    <t>5959     C</t>
  </si>
  <si>
    <t>DINAMICO 1700KG - CUSTO HORARIO IMPRODUTIVO DIURNO</t>
  </si>
  <si>
    <t>5961     C</t>
  </si>
  <si>
    <t>ÁLICA - CHI DIURNO. AF_06/2014</t>
  </si>
  <si>
    <t>6260     C</t>
  </si>
  <si>
    <t>CIDADE 6 M3 - CHI DIURNO. AF_06/2014</t>
  </si>
  <si>
    <t>6880     R</t>
  </si>
  <si>
    <t>OM LASTRO 9,5 / 26 T, LARGURA DE TRABALHO 1,90 M - CHI DIUR</t>
  </si>
  <si>
    <t>7023     D</t>
  </si>
  <si>
    <t>CAMINHÃO -</t>
  </si>
  <si>
    <t>7031     T</t>
  </si>
  <si>
    <t>7043     M</t>
  </si>
  <si>
    <t>/ 0 M3/H - CHI DIURNO. AF_10/2014</t>
  </si>
  <si>
    <t>7050     R</t>
  </si>
  <si>
    <t>DE TRABALHO 2,15 M - CHI DIURNO. AF_06/2014</t>
  </si>
  <si>
    <t>BA METÁLICA - CHI DIURNO. AF_06/2014</t>
  </si>
  <si>
    <t>GRUPO GERADOR ESTACIONÁRIO, MOTOR DIESEL POTÊNCIA 170 KVA - CHI DIURNO</t>
  </si>
  <si>
    <t>. AF_02/20</t>
  </si>
  <si>
    <t>, COM MOTOR 4 CILINDROS 600 A - CHI DIURNO. AF_02/2016</t>
  </si>
  <si>
    <t>POTÊNCIA LÍQUIDA 110 HP - CHI DIURNO. AF_10/2014</t>
  </si>
  <si>
    <t>OTÊNCIA 5,0 HP, SEM CARREGADOR - CHI DIURNO. AF_06/2014</t>
  </si>
  <si>
    <t>ÉTRICO POTÊNCIA 5 CV - CHI DIURNO. AF_06/2014</t>
  </si>
  <si>
    <t>ÉTRICO POTÊNCIA 7,5 CV - CHI DIURNO. AF_06/2014</t>
  </si>
  <si>
    <t>ÉTRICO POTÊNCIA 3 CV - CHI DIURNO. AF_06/2014</t>
  </si>
  <si>
    <t>MOTOR ELÉTRICO POTÊNCIA 7,5 HP - CHI DIURNO. AF_06/2014</t>
  </si>
  <si>
    <t>ÉTRICO POTÊNCIA 7,5 HP - CHI DIURNO. AF_06/2014</t>
  </si>
  <si>
    <t>CO TRIFÁSICO POTÊNCIA DE 2 HP, SEM CARREGADOR - CHI DIURNO.</t>
  </si>
  <si>
    <t>OTÊNCIA BRUTA 155 HP - CHI DIURNO. AF_06/2014</t>
  </si>
  <si>
    <t>HI DIURNO. AF_06/2014</t>
  </si>
  <si>
    <t>TANQUE DE ASFALTO ESTACIONÁRIO COM MAÇARICO, CAPACIDADE 20.000 L - CHI</t>
  </si>
  <si>
    <t>CO TRIFÁSICO POTÊNCIA DE 4 CV, SEM CARREGADOR - CHI DIURNO.</t>
  </si>
  <si>
    <t>ROLO COMPACTADOR VIBRATORIO DE UM CILINDRO LISO DE ACO, POTENCIA 80 HP</t>
  </si>
  <si>
    <t>RACIONAL MAXIMO 8,5 T, LARGURA TRABALHO 1,676 M - CHI DIURNO</t>
  </si>
  <si>
    <t>HP - CHI DIURNO. AF_11/2014</t>
  </si>
  <si>
    <t>22 HP - CHI DIURNO. AF_11/2014</t>
  </si>
  <si>
    <t>, POTÊNCIA 100 HP, CAPACIDADE 400 T/H - CHI DIURNO. AF_11/2</t>
  </si>
  <si>
    <t>XIMA 30 T, POTÊNCIA 97 KW, TRAÇÃO 4 X 4 - CHI DIURNO. AF_11/</t>
  </si>
  <si>
    <t>EL POTÊNCIA 10 HP, COM CARREGADOR - CHI DIURNO. AF_11/2014</t>
  </si>
  <si>
    <t>A METÁLICA - CHI DIURNO. AF_12/2014</t>
  </si>
  <si>
    <t>A DE 2 CV - CHI DIURNO. AF_06/2015</t>
  </si>
  <si>
    <t>0 HP, DIÂMETRO MÁXIMO 10" - CHI DIURNO. AF_06/2015</t>
  </si>
  <si>
    <t>E OUTROS - CHI DIURNO. AF_06/2015</t>
  </si>
  <si>
    <t>O, PRESSÃO MÁXIMA DE 70 BAR - CHI DIURNO. AF_06/2015</t>
  </si>
  <si>
    <t>BOMBA DE PROJEÇÃO DE CONCRETO SECO, POTÊNCIA 10 CV, VAZÃO 3 M3/H - CHI</t>
  </si>
  <si>
    <t>BOMBA DE PROJEÇÃO DE CONCRETO SECO, POTÊNCIA 10 CV, VAZÃO 6 M3/H - CHI</t>
  </si>
  <si>
    <t>DIESEL DE 20 CV - CHI DIURNO. AF_06/2015</t>
  </si>
  <si>
    <t>268 HP, MESA ROTATIVA COM TORQUE MÁXIMO DE 170 KNM - CHI DIU</t>
  </si>
  <si>
    <t>MESA ROTATIVA COM TORQUE MÁXIMO DE 30 KNM - CHI DIURNO. AF_</t>
  </si>
  <si>
    <t>URA MÁXIMA DE ELEVAÇÃO DE 12,3 M - CHI DIURNO. AF_06/2015</t>
  </si>
  <si>
    <t>PERAÇÃO DE 646 KG - CHI DIURNO. AF_06/2015</t>
  </si>
  <si>
    <t>OTOR DIESEL, POTÊNCIA 20 CV - CHI DIURNO. AF_06/2015</t>
  </si>
  <si>
    <t>DIESEL POTÊNCIA 81 CV - CHI DIURNO. AF_06/2015</t>
  </si>
  <si>
    <t>OTOR DIESEL, POTÊNCIA 210 CV - CHI DIURNO. AF_06/2015</t>
  </si>
  <si>
    <t>DIESEL POTÊNCIA 110 CV - CHI DIURNO. AF_06/2015</t>
  </si>
  <si>
    <t>5 KN (2500 KGF), POTÊNCIA 5,5 CV - CHI DIURNO. AF_08/2015</t>
  </si>
  <si>
    <t>E 1" (14 X 1") - CHI DIURNO. AF_08/2015</t>
  </si>
  <si>
    <t>CV INCLUSIVE CAÇAMBA METÁLICA - CHI DIURNO. AF_06/2014</t>
  </si>
  <si>
    <t>TOCO, PBT 14.300 KG, POTÊNCIA 185 CV - CHI DIURNO. AF_08/201</t>
  </si>
  <si>
    <t>CIA 4 CV - CHI DIURNO. AF_08/2015</t>
  </si>
  <si>
    <t>T 9.700 KG, POTÊNCIA DE 160 CV - CHI DIURNO. AF_08/2015</t>
  </si>
  <si>
    <t>LUSIVE TANQUE DE ASFALTO COM SERPENTINA - CHI DIURNO. AF_08/</t>
  </si>
  <si>
    <t>CO 10" - CHI DIURNO. AF_08/2015</t>
  </si>
  <si>
    <t>M - CHI DIURNO. AF_11/2015</t>
  </si>
  <si>
    <t>CAMINHÃO PARA EQUIPAMENTO DE LIMPEZA A SUCÇÃO COM CAMINHÃO TRUCADO DE</t>
  </si>
  <si>
    <t>TOTAL 23000 KG, CARGA ÚTIL MÁXIMA 15935 KG, DISTÂNCIA ENTRE</t>
  </si>
  <si>
    <t>EIXOS 4,80</t>
  </si>
  <si>
    <t>M, POTÊNCIA 230 CV, INCLUSIVE LIMPADORA A SUCÇÃO, TANQUE 1</t>
  </si>
  <si>
    <t>2000 L - C</t>
  </si>
  <si>
    <t>HI DIURNO. AF_11/2015</t>
  </si>
  <si>
    <t>COM FUROS DE 3,17 MM - CHI DIURNO. AF_11/2015</t>
  </si>
  <si>
    <t>, 2 PORTAS - CHI DIURNO. AF_11/2015</t>
  </si>
  <si>
    <t>LUSIVE TANQUE DE ASFALTO COM MAÇARICO - CHI DIURNO. AF_12/20</t>
  </si>
  <si>
    <t>ARICOS - CHI DIURNO. AF_12/2015</t>
  </si>
  <si>
    <t>CV - CHI DIURNO. AF_12/2015</t>
  </si>
  <si>
    <t>MARTELO PERFURADOR PNEUMÁTICO MANUAL, HASTE 25 X 75 MM, 21 KG - CHI DI</t>
  </si>
  <si>
    <t>350 HP, MESA ROTATIVA COM TORQUE MÁXIMO DE 263 KNM - CHI DI</t>
  </si>
  <si>
    <t>POTÊNCIA 5,5 HP, SEM CARREGADOR - CHI DIURNO. AF_02/2016</t>
  </si>
  <si>
    <t>ROLO COMPACTADOR VIBRATÓRIO TANDEM, CILINDROS LISOS DE AÇO PARA SOLO/A</t>
  </si>
  <si>
    <t>TÊNCIA 45 HP, PESO MÁXIMO OPERACIONAL 4 T - CHI DIURNO. AF_0</t>
  </si>
  <si>
    <t>GRUA ASCENSIONAL, LANÇA DE 30 M, CAPACIDADE DE 1,0 T A 30 M, ALTURA AT</t>
  </si>
  <si>
    <t>É 39 M - C</t>
  </si>
  <si>
    <t>HI DIURNO. AF_03/2016</t>
  </si>
  <si>
    <t>E 1,25 CV - CHI DIURNO. AF_03/2016</t>
  </si>
  <si>
    <t>A 60 T, POTÊNCIA 260 KW - CHI DIURNO. AF_03/2016</t>
  </si>
  <si>
    <t>OR 13 CV - CHI DIURNO. AF_03/2016</t>
  </si>
  <si>
    <t>GRUPO GERADOR REBOCÁVEL, POTÊNCIA 66 KVA, MOTOR A DIESEL - CHI DIURNO.</t>
  </si>
  <si>
    <t>GRUPO GERADOR ESTACIONÁRIO, POTÊNCIA 150 KVA, MOTOR A DIESEL- CHI DIUR</t>
  </si>
  <si>
    <t>CHI DIURNO. AF_03/2016</t>
  </si>
  <si>
    <t>CUSTO HORÁRIO IMPRODUTIVO NOTURNO</t>
  </si>
  <si>
    <t>5834     U</t>
  </si>
  <si>
    <t>SINA MISTURADORA DE SOLOS, DOSADORES TRIPLOS, CALHA VIBRATÓRIA, CAPCI</t>
  </si>
  <si>
    <t>CHI-</t>
  </si>
  <si>
    <t>DADE 200/5</t>
  </si>
  <si>
    <t>00 TON, 201HP - CHI NOTURNO</t>
  </si>
  <si>
    <t>COMPOSIÇÕES AUXILIARES</t>
  </si>
  <si>
    <t>5089     R</t>
  </si>
  <si>
    <t>OLO COMPACTADOR VIBRATÓRIO PÉ DE CARNEIRO PARA SOLOS, POTÊNCIA 80 HP,</t>
  </si>
  <si>
    <t>M - MANUTE</t>
  </si>
  <si>
    <t>NÇÃO. AF_02/2016</t>
  </si>
  <si>
    <t>5627     E</t>
  </si>
  <si>
    <t>OTENCIA BRUTA 111 HP - DEPRECIAÇÃO. AF_06/2014</t>
  </si>
  <si>
    <t>5628     E</t>
  </si>
  <si>
    <t>OTENCIA BRUTA 111 HP - JUROS. AF_06/2014</t>
  </si>
  <si>
    <t>5629     E</t>
  </si>
  <si>
    <t>OTENCIA BRUTA 111 HP - MANUTENÇÃO. AF_06/2014</t>
  </si>
  <si>
    <t>5630     E</t>
  </si>
  <si>
    <t>OTENCIA BRUTA 111 HP - MATERIAIS NA OPERAÇÃO. AF_06/2014</t>
  </si>
  <si>
    <t>5658     G</t>
  </si>
  <si>
    <t>TRANSPORTE - MANUTENÇÃO. AF_06/2014</t>
  </si>
  <si>
    <t>5664     R</t>
  </si>
  <si>
    <t>CIONAL MÍN. 6.674 KG, PROFUNDIDADE ESCAVAÇÃO MÁX. 4,37 M - M</t>
  </si>
  <si>
    <t>ANUTENÇÃO.</t>
  </si>
  <si>
    <t>5667     R</t>
  </si>
  <si>
    <t>CIONAL MÍN. 6.570 KG, PROFUNDIDADE ESCAVAÇÃO MÁX. 4,37 M - M</t>
  </si>
  <si>
    <t>5668     R</t>
  </si>
  <si>
    <t>ATERIAIS N</t>
  </si>
  <si>
    <t>A OPERAÇÃO. AF_06/2014</t>
  </si>
  <si>
    <t>5674     R</t>
  </si>
  <si>
    <t>O 1,68 M - MANUTENÇÃO. AF_06/2014</t>
  </si>
  <si>
    <t>5675     R</t>
  </si>
  <si>
    <t>TÊNCIA 45 HP, PESO MÁXIMO OPERACIONAL 4 T - DEPRECIAÇÃO. AF_</t>
  </si>
  <si>
    <t>5676     R</t>
  </si>
  <si>
    <t>TÊNCIA 45 HP, PESO MÁXIMO OPERACIONAL 4 T - MANUTENÇÃO. AF_0</t>
  </si>
  <si>
    <t>5677     R</t>
  </si>
  <si>
    <t>TÊNCIA 45 HP, PESO MÁXIMO OPERACIONAL 4 T - MATERIAIS NA OPE</t>
  </si>
  <si>
    <t>RAÇÃO. AF_</t>
  </si>
  <si>
    <t>5692     M</t>
  </si>
  <si>
    <t>M3/H - MAN</t>
  </si>
  <si>
    <t>UTENÇÃO. AF_06/2014</t>
  </si>
  <si>
    <t>5693     M</t>
  </si>
  <si>
    <t>M3/H - MAT</t>
  </si>
  <si>
    <t>ERIAIS NA OPERAÇÃO. AF_06/2014</t>
  </si>
  <si>
    <t>5695     C</t>
  </si>
  <si>
    <t>ÁLICA - MANUTENÇÃO. AF_06/2014</t>
  </si>
  <si>
    <t>5696     U</t>
  </si>
  <si>
    <t>SINA DE ASFALTO A QUENTE FIXA CAP.40/80 TON/H-DEPRECIACA0 E JUROS</t>
  </si>
  <si>
    <t>5697     U</t>
  </si>
  <si>
    <t>SINA DE ASFALTO A QUENTE FIXA CAP.40/80 TON/H-MANUTENCAO</t>
  </si>
  <si>
    <t>5698     U</t>
  </si>
  <si>
    <t>SINA DE ASFALTO A QUENTE FIXA CAP.40/80 TON/H-MATERIAL E OPERACAO</t>
  </si>
  <si>
    <t>5699     U</t>
  </si>
  <si>
    <t>SINA DA ASFALTO A QUENTE, FIXA, CAPACIDADE 40 A 80TON/H - MÃO-DE-OBRA</t>
  </si>
  <si>
    <t>NA OPERAÇÃ</t>
  </si>
  <si>
    <t>O DIURNA</t>
  </si>
  <si>
    <t>5701     C</t>
  </si>
  <si>
    <t>AMINHAO BASCULANTE, 162HP- 6M3 /MAO-DE-OBRA NA OPERACAO NOTURNA</t>
  </si>
  <si>
    <t>5702     U</t>
  </si>
  <si>
    <t>SINA DE CONCRETO FIXA CAPACIDADE 90/120 M³, 63HP - DEPRECIAÇÃO E JURO</t>
  </si>
  <si>
    <t>S</t>
  </si>
  <si>
    <t>5703     U</t>
  </si>
  <si>
    <t>SINA DE CONCRETO FIXA CAPACIDADE 90/120 M³, 63HP - MATERIAIS NA OPERA</t>
  </si>
  <si>
    <t>ÇÃO</t>
  </si>
  <si>
    <t>5704     U</t>
  </si>
  <si>
    <t>SINA DE CONCRETO FIXA CAPACIDADE 90/120 M³, 63HP - MÃO-DE-OBRA NA OPE</t>
  </si>
  <si>
    <t>RAÇÃO DIUR</t>
  </si>
  <si>
    <t>NA</t>
  </si>
  <si>
    <t>5705     C</t>
  </si>
  <si>
    <t>NÇÃO. AF_06/2014</t>
  </si>
  <si>
    <t>5706     U</t>
  </si>
  <si>
    <t>00 TON, 201HP - DEPRECIAÇÃO E JUROS</t>
  </si>
  <si>
    <t>5707     U</t>
  </si>
  <si>
    <t>00 TON, 201HP - MANUTENÇÃO</t>
  </si>
  <si>
    <t>5708     U</t>
  </si>
  <si>
    <t>00 TON, 201HP - MÃO-DE-OBRA NA OPERAÇÃO NOTURNA</t>
  </si>
  <si>
    <t>5710     V</t>
  </si>
  <si>
    <t>, POTÊNCIA 105 HP CAPACIDADE 450 T/H - MANUTENÇÃO. AF_11/20</t>
  </si>
  <si>
    <t>5711     V</t>
  </si>
  <si>
    <t>, POTÊNCIA 105 HP CAPACIDADE 450 T/H - MATERIAIS NA OPERAÇÃ</t>
  </si>
  <si>
    <t>O. AF_11/2</t>
  </si>
  <si>
    <t>5714     T</t>
  </si>
  <si>
    <t>RATOR DE PNEUS, POTÊNCIA 85 CV, TRAÇÃO 4X4, PESO COM LASTRO DE 4.675</t>
  </si>
  <si>
    <t>KG - MANUT</t>
  </si>
  <si>
    <t>ENÇÃO. AF_06/2014</t>
  </si>
  <si>
    <t>5715     T</t>
  </si>
  <si>
    <t>KG - MATER</t>
  </si>
  <si>
    <t>IAIS NA OPERAÇÃO. AF_06/2014</t>
  </si>
  <si>
    <t>5716     T</t>
  </si>
  <si>
    <t>RATOR PNEUS TRAÇÃO 4X2, 82 CV, PESO C/ LASTRO 4,555 T - MÃO-DE-OBRA O</t>
  </si>
  <si>
    <t>PERACAO DI</t>
  </si>
  <si>
    <t>URNA</t>
  </si>
  <si>
    <t>5718     T</t>
  </si>
  <si>
    <t>2 M3 - MAT</t>
  </si>
  <si>
    <t>5721     T</t>
  </si>
  <si>
    <t>VADA E LÂMINA 3,18 M3 - MATERIAIS NA OPERAÇÃO. AF_06/2014</t>
  </si>
  <si>
    <t>5722     T</t>
  </si>
  <si>
    <t>5724     T</t>
  </si>
  <si>
    <t>RATOR DE ESTEIRAS, POTÊNCIA 100 HP, PESO OPERACIONAL 9,4 T, COM LÂMIN</t>
  </si>
  <si>
    <t>5725     T</t>
  </si>
  <si>
    <t>RATOR DE ESTEIRAS 99HP, PESO OPERACIONAL 8,5T - MAO-DE-OBRA NA OPERAC</t>
  </si>
  <si>
    <t>AO DIURNA</t>
  </si>
  <si>
    <t>5727     R</t>
  </si>
  <si>
    <t>7 M - MANUTENÇÃO. AF_02/2016</t>
  </si>
  <si>
    <t>5729     R</t>
  </si>
  <si>
    <t>6,5 / 9,4 T, LARGURA DE TRABALHO 1,2 M - MANUTENÇÃO. AF_06/</t>
  </si>
  <si>
    <t>5730     R</t>
  </si>
  <si>
    <t>6,5 / 9,4 T, LARGURA DE TRABALHO 1,2 M - MATERIAIS NA OPERA</t>
  </si>
  <si>
    <t>ÇÃO. AF_06</t>
  </si>
  <si>
    <t>/2014</t>
  </si>
  <si>
    <t>5732     R</t>
  </si>
  <si>
    <t>OM LASTRO 9,45 / 21,0 T, LARGURA DE ROLAGEM 2,265 M - MANUTE</t>
  </si>
  <si>
    <t>NÇÃO. AF_0</t>
  </si>
  <si>
    <t>5733     R</t>
  </si>
  <si>
    <t>OM LASTRO 9,45 / 21,0 T, LARGURA DE ROLAGEM 2,265 M - MATERI</t>
  </si>
  <si>
    <t>AIS NA OPE</t>
  </si>
  <si>
    <t>RAÇÃO. AF_02/2016</t>
  </si>
  <si>
    <t>5735     R</t>
  </si>
  <si>
    <t>ÇÃO. AF_06/2014</t>
  </si>
  <si>
    <t>5736     R</t>
  </si>
  <si>
    <t>IS NA OPERAÇÃO. AF_06/2014</t>
  </si>
  <si>
    <t>5737     R</t>
  </si>
  <si>
    <t>ETRO-ESCAVADEIRA, 74HP   (VU=6 ANOS) - MÃO-DE-OBRA/OPERAÇÃO NOTURNO</t>
  </si>
  <si>
    <t>5738     R</t>
  </si>
  <si>
    <t>5 M - DEPR</t>
  </si>
  <si>
    <t>ECIAÇÃO. AF_02/2016</t>
  </si>
  <si>
    <t>5739     R</t>
  </si>
  <si>
    <t>5 M - MANU</t>
  </si>
  <si>
    <t>TENÇÃO. AF_02/2016</t>
  </si>
  <si>
    <t>5741     U</t>
  </si>
  <si>
    <t>ADO SOBRE CAMINHÃO - MANUTENÇÃO. AF_10/2014</t>
  </si>
  <si>
    <t>5742     U</t>
  </si>
  <si>
    <t>ADO SOBRE CAMINHÃO - MATERIAIS NA OPERAÇÃO. AF_10/2014</t>
  </si>
  <si>
    <t>5747     C</t>
  </si>
  <si>
    <t>CIDADE 6 M3 - MATERIAIS NA OPERAÇÃO. AF_06/2014</t>
  </si>
  <si>
    <t>5751     C</t>
  </si>
  <si>
    <t>5754     C</t>
  </si>
  <si>
    <t>A - MANUTE</t>
  </si>
  <si>
    <t>5763     C</t>
  </si>
  <si>
    <t>E DE AÇO PARA TRANSPORTE DE ÁGUA - MANUTENÇÃO. AF_06/2014</t>
  </si>
  <si>
    <t>5765     E</t>
  </si>
  <si>
    <t>SOLINA POTÊNCIA 3,4 HP - MANUTENÇÃO. AF_07/2014</t>
  </si>
  <si>
    <t>5766     E</t>
  </si>
  <si>
    <t>SOLINA POTÊNCIA 3,4 HP - MATERIAIS NA OPERAÇÃO. AF_07/2014</t>
  </si>
  <si>
    <t>5770     D</t>
  </si>
  <si>
    <t>ISTRIBUIDOR DE ASFALTO MONTADO SOBRE CAMINHAO TOCO 162 HP, COM TANQUE</t>
  </si>
  <si>
    <t>ISOLADO 6</t>
  </si>
  <si>
    <t>M3 COM BARRA ESPARGIDORA  DE 3,66 M - CUSTO C/ MAO-DE-OBRA</t>
  </si>
  <si>
    <t>NA OPERACA</t>
  </si>
  <si>
    <t>O DIURNA.</t>
  </si>
  <si>
    <t>5775     L</t>
  </si>
  <si>
    <t>00 KG, COM CESTO, MONTADA SOBRE CAMINHAO TRUCADO - MANUTENCA</t>
  </si>
  <si>
    <t>5776     L</t>
  </si>
  <si>
    <t>00 KG, COM CESTO, MONTADA SOBRE CAMINHAO TRUCADO  - CUSTO CO</t>
  </si>
  <si>
    <t>M MATERIAI</t>
  </si>
  <si>
    <t>S NA OPERACAO</t>
  </si>
  <si>
    <t>5779     M</t>
  </si>
  <si>
    <t>2 KG, LARGURA DA LÂMINA DE 3,7 M - MANUTENÇÃO. AF_06/2014</t>
  </si>
  <si>
    <t>5782     M</t>
  </si>
  <si>
    <t>OTOSCRAPER  270HP  - CUSTO COM MATERIAIS NA OPERACAO</t>
  </si>
  <si>
    <t>5783     M</t>
  </si>
  <si>
    <t>OTOSCRAPER  270HP -CUSTO COM MA0-DE-0BRA NA OPERACAO DIURNA</t>
  </si>
  <si>
    <t>5787     P</t>
  </si>
  <si>
    <t>, PESO OPERACIONAL 18338 KG - MATERIAIS NA OPERAÇÃO. AF_06/2</t>
  </si>
  <si>
    <t>5791     R</t>
  </si>
  <si>
    <t>RACIONAL MAXIMO 8,5 T, LARGURA TRABALHO 1,676 M - MANUTENÇÃO</t>
  </si>
  <si>
    <t>5792     R</t>
  </si>
  <si>
    <t>RACIONAL MAXIMO 8,5 T, LARGURA TRABALHO 1,676 M - MATERIAIS</t>
  </si>
  <si>
    <t>O. AF_06/2014</t>
  </si>
  <si>
    <t>5794     M</t>
  </si>
  <si>
    <t>5796     M</t>
  </si>
  <si>
    <t>5797     C</t>
  </si>
  <si>
    <t>OTOR DIESEL, POTÊNCIA 63 CV - MANUTENÇÃO. AF_06/2015</t>
  </si>
  <si>
    <t>5800     B</t>
  </si>
  <si>
    <t>OMBA SUBMERSÍVEL ELÉTRICA TRIFÁSICA, POTÊNCIA 2,96 HP, Ø ROTOR 144 MM</t>
  </si>
  <si>
    <t>5 M3/H - M</t>
  </si>
  <si>
    <t>ANUTENÇÃO. AF_06/2014</t>
  </si>
  <si>
    <t>5801     C</t>
  </si>
  <si>
    <t>DINAMICO 1700KG - DEPRECIACAO E JUROS</t>
  </si>
  <si>
    <t>5802     C</t>
  </si>
  <si>
    <t>DINAMICO 1700KG - MANUTENCAO</t>
  </si>
  <si>
    <t>5804     C</t>
  </si>
  <si>
    <t>DINAMICO 1700KG - MAO-DE-OBRA DIURNA NA OPERACAO</t>
  </si>
  <si>
    <t>6178     C</t>
  </si>
  <si>
    <t>AMINHAO BASCULANTE,TOCO 5,0 M3 - 170HP -11,24T (VU=5ANOS)  -CUSTOS C/</t>
  </si>
  <si>
    <t>MATERIAL N</t>
  </si>
  <si>
    <t>A OPERACAO.</t>
  </si>
  <si>
    <t>6237     T</t>
  </si>
  <si>
    <t>RATOR DE ESTEIRAS COM LAMINA - POTENCIA 305 HP - PESO OPERACIONAL 37</t>
  </si>
  <si>
    <t>T (VU=10AN</t>
  </si>
  <si>
    <t>OS) - DEPRECIACAO E JUROS</t>
  </si>
  <si>
    <t>6238     T</t>
  </si>
  <si>
    <t>OS) - MANUTENCAO</t>
  </si>
  <si>
    <t>6248     T</t>
  </si>
  <si>
    <t>RATOR DE ESTEIRAS 153HP PESO OPERACIONAL 15T, COM RODA MOTRIZ ELEVADA</t>
  </si>
  <si>
    <t>(VU=10AN0S</t>
  </si>
  <si>
    <t>) -DEPRECIAO E JUROS</t>
  </si>
  <si>
    <t>6249     T</t>
  </si>
  <si>
    <t>RATOR DE ESTEIRAS CATERPILLAR D6 153HP (VU=10AN0S) - MANUTENCAO</t>
  </si>
  <si>
    <t>6538     T</t>
  </si>
  <si>
    <t>RATOR DE ESTEIRAS - D6 - DEPRECIACAO</t>
  </si>
  <si>
    <t>6539     T</t>
  </si>
  <si>
    <t>RATOR DE ESTEIRAS - D6 - JUROS</t>
  </si>
  <si>
    <t>6540     T</t>
  </si>
  <si>
    <t>RATOR DE ESTEIRAS - D6 - MANUTENCAO</t>
  </si>
  <si>
    <t>6542     T</t>
  </si>
  <si>
    <t>RATOR DE ESTEIRAS - D6 - MAO DE OBRA NA OPERACAO</t>
  </si>
  <si>
    <t>7008     E</t>
  </si>
  <si>
    <t>XTRUSORA DE GUIAS E SARJETAS 14HP - DEPRECIACAO</t>
  </si>
  <si>
    <t>7009     E</t>
  </si>
  <si>
    <t>XTRUSORA DE GUIAS E SARJETAS 14HP - JUROS</t>
  </si>
  <si>
    <t>7010     E</t>
  </si>
  <si>
    <t>XTRUSORA DE GUIAS E SARJETAS 14HP - MANUTENCAO</t>
  </si>
  <si>
    <t>7013     V</t>
  </si>
  <si>
    <t>EICULO UTILITARIO TIPO PICK-UP A GASOLINA COM 56,8CV - DEPRECIACAO</t>
  </si>
  <si>
    <t>7014     V</t>
  </si>
  <si>
    <t>EICULO UTILITARIO TIPO PICK-UP A GASOLINA COM 56,8CV -  JUROS</t>
  </si>
  <si>
    <t>7015     V</t>
  </si>
  <si>
    <t>EICULO UTILITARIO TIPO PICK-UP A GASOLINA COM 56,8CV - MANUTENCAO</t>
  </si>
  <si>
    <t>7016     V</t>
  </si>
  <si>
    <t>EICULO UTILITARIO TIPO PICK-UP A GASOLINA COM 56,8CV - CUSTOS C/MATER</t>
  </si>
  <si>
    <t>IAL NA OPE</t>
  </si>
  <si>
    <t>RACAO</t>
  </si>
  <si>
    <t>7017     M</t>
  </si>
  <si>
    <t>ÃO-DE-OBRA OPERAÇÃO DIURNA - VEÍCULO LEVE</t>
  </si>
  <si>
    <t>7019     D</t>
  </si>
  <si>
    <t>DEPRECIACAO</t>
  </si>
  <si>
    <t>7020     D</t>
  </si>
  <si>
    <t>JUROS</t>
  </si>
  <si>
    <t>7021     D</t>
  </si>
  <si>
    <t>MANUTENCAO</t>
  </si>
  <si>
    <t>7022     D</t>
  </si>
  <si>
    <t>ISTRIBUIDOR DE BETUME 6000L, 56CV SOB PRESSAO MONTADO SOBRE CHASSIS D</t>
  </si>
  <si>
    <t>E CAMINHAO</t>
  </si>
  <si>
    <t>7032     T</t>
  </si>
  <si>
    <t>ANQUE DE ASFALTO ESTACIONÁRIO COM SERPENTINA, CAPACIDADE 30.000 L - D</t>
  </si>
  <si>
    <t>EPRECIAÇÃO</t>
  </si>
  <si>
    <t>. AF_06/2014</t>
  </si>
  <si>
    <t>7033     T</t>
  </si>
  <si>
    <t>ANQUE DE ASFALTO ESTACIONÁRIO COM SERPENTINA, CAPACIDADE 30.000 L - J</t>
  </si>
  <si>
    <t>UROS. AF_0</t>
  </si>
  <si>
    <t>7034     T</t>
  </si>
  <si>
    <t>ANQUE DE ASFALTO ESTACIONÁRIO COM SERPENTINA, CAPACIDADE 30.000 L - M</t>
  </si>
  <si>
    <t>7035     T</t>
  </si>
  <si>
    <t>7038     R</t>
  </si>
  <si>
    <t>OM LASTRO 9,5 / 26 T, LARGURA DE TRABALHO 1,90 M - DEPRECIA</t>
  </si>
  <si>
    <t>ÇÃO. AF_07</t>
  </si>
  <si>
    <t>7039     R</t>
  </si>
  <si>
    <t>OM LASTRO 9,5 / 26 T, LARGURA DE TRABALHO 1,90 M - JUROS. A</t>
  </si>
  <si>
    <t>F_07/2014</t>
  </si>
  <si>
    <t>7040     R</t>
  </si>
  <si>
    <t>OM LASTRO 9,5 / 26 T, LARGURA DE TRABALHO 1,90 M - MANUTENÇ</t>
  </si>
  <si>
    <t>ÃO. AF_07/</t>
  </si>
  <si>
    <t>7044     M</t>
  </si>
  <si>
    <t>/ 0 M3/H - DEPRECIAÇÃO. AF_10/2014</t>
  </si>
  <si>
    <t>7045     M</t>
  </si>
  <si>
    <t>/ 0 M3/H - JUROS. AF_10/2014</t>
  </si>
  <si>
    <t>7046     M</t>
  </si>
  <si>
    <t>/ 0 M3/H - MANUTENÇÃO. AF_10/2014</t>
  </si>
  <si>
    <t>7047     M</t>
  </si>
  <si>
    <t>/ 0 M3/H - MATERIAIS NA OPERAÇÃO. AF_10/2014</t>
  </si>
  <si>
    <t>7051     R</t>
  </si>
  <si>
    <t>DE TRABALHO 2,15 M - DEPRECIAÇÃO. AF_06/2014</t>
  </si>
  <si>
    <t>7052     R</t>
  </si>
  <si>
    <t>DE TRABALHO 2,15 M - JUROS. AF_06/2014</t>
  </si>
  <si>
    <t>7053     R</t>
  </si>
  <si>
    <t>DE TRABALHO 2,15 M - MANUTENÇÃO. AF_06/2014</t>
  </si>
  <si>
    <t>7054     R</t>
  </si>
  <si>
    <t>DE TRABALHO 2,15 M - MATERIAIS NA OPERAÇÃO. AF_06/2014</t>
  </si>
  <si>
    <t>7058     C</t>
  </si>
  <si>
    <t>AMINHÃO BASCULANTE 6 M3 TOCO, PESO BRUTO TOTAL 16.000 KG, CARGA ÚTIL</t>
  </si>
  <si>
    <t>BA METÁLICA - DEPRECIAÇÃO. AF_06/2014</t>
  </si>
  <si>
    <t>7059     C</t>
  </si>
  <si>
    <t>BA METÁLICA - JUROS. AF_06/2014</t>
  </si>
  <si>
    <t>7060     C</t>
  </si>
  <si>
    <t>BA METÁLICA - MANUTENÇÃO. AF_06/2014</t>
  </si>
  <si>
    <t>7061     C</t>
  </si>
  <si>
    <t>BA METÁLICA - MATERIAIS NA OPERAÇÃO. AF_06/2014</t>
  </si>
  <si>
    <t>7063     T</t>
  </si>
  <si>
    <t>KG - DEPRE</t>
  </si>
  <si>
    <t>CIAÇÃO. AF_06/2014</t>
  </si>
  <si>
    <t>7064     T</t>
  </si>
  <si>
    <t>KG - JUROS</t>
  </si>
  <si>
    <t>7065     T</t>
  </si>
  <si>
    <t>7066     T</t>
  </si>
  <si>
    <t>CAMINHAO BASCULANTE 4,0M3 TOCO 162CV PBT=11800KG - MAO-DE-OBRA NA OPER</t>
  </si>
  <si>
    <t>ACAO DIURN</t>
  </si>
  <si>
    <t>A</t>
  </si>
  <si>
    <t>RETROESCAVADEIRA SOBRE RODAS COM CARREGADEIRA, TRAÇÃO 4X4, POTÊNCIA LÍ</t>
  </si>
  <si>
    <t>ROLO COMPACTADOR VIBRATÓRIO DE UM CILINDRO AÇO LISO, POTÊNCIA 80 HP, P</t>
  </si>
  <si>
    <t>O 1,68 M - MATERIAIS NA OPERAÇÃO. AF_06/2014</t>
  </si>
  <si>
    <t>CAMINHÃO BASCULANTE 6 M3, PESO BRUTO TOTAL 16.000 KG, CARGA ÚTIL MÁXIM</t>
  </si>
  <si>
    <t>ÁLICA - MATERIAIS NA OPERAÇÃO. AF_06/2014</t>
  </si>
  <si>
    <t>CAMINHÃO TOCO, PBT 16.000 KG, CARGA ÚTIL MÁX. 10.685 KG, DIST. ENTRE E</t>
  </si>
  <si>
    <t>M - MATERI</t>
  </si>
  <si>
    <t>AIS NA OPERAÇÃO. AF_06/2014</t>
  </si>
  <si>
    <t>USINA MISTURADORA DE SOLOS, DOSADORES TRIPLOS, CALHA VIBRATÓRIA, CAPAC</t>
  </si>
  <si>
    <t>IDADE 200/</t>
  </si>
  <si>
    <t>500 TON, 201HP - MATERIAIS NA OPERAÇÃO</t>
  </si>
  <si>
    <t>USINA MISTURADORA DE SOLOS, DOSADORES TRIPLOS, CALHA VIBRATÓRIA, CAPCI</t>
  </si>
  <si>
    <t>00 TON, 201HP - MÃO-DE-OBRA NA OPERAÇÃO DIURNA</t>
  </si>
  <si>
    <t>VASSOURA MECÂNICA REBOCÁVEL COM ESCOVA CILÍNDRICA, LARGURA ÚTIL DE VAR</t>
  </si>
  <si>
    <t>2,44 M - MANUTENÇÃO. AF_06/2014</t>
  </si>
  <si>
    <t>TRATOR PNEUS TRAÇÃO 4X2, 82 CV, PESO C/ LASTRO 4,555 T  - MAO-DE-OBRA</t>
  </si>
  <si>
    <t>OPERACAO N</t>
  </si>
  <si>
    <t>OTURNA</t>
  </si>
  <si>
    <t>TRATOR DE ESTEIRAS, POTÊNCIA 170 HP, PESO OPERACIONAL 19 T, CAÇAMBA 5,</t>
  </si>
  <si>
    <t>2 M3 - MAN</t>
  </si>
  <si>
    <t>TRATOR DE ESTEIRAS POTENCIA 165 HP, PESO OPERACIONAL 17,1T - MAO-DE-OB</t>
  </si>
  <si>
    <t>RA NA OPER</t>
  </si>
  <si>
    <t>ACAO NOTURNA</t>
  </si>
  <si>
    <t>TRATOR DE ESTEIRAS, POTÊNCIA 150 HP, PESO OPERACIONAL 16,7 T, COM RODA</t>
  </si>
  <si>
    <t>VADA E LÂMINA 3,18 M3 - MANUTENÇÃO. AF_06/2014</t>
  </si>
  <si>
    <t>TRATOR DE ESTEIRAS, POTÊNCIA 347 HP, PESO OPERACIONAL 38,5 T, COM LÂMI</t>
  </si>
  <si>
    <t>TRATOR DE ESTEIRAS COM LAMINA - POTENCIA 305 HP - PESO OPERACIONAL 37</t>
  </si>
  <si>
    <t>T  - MAO-D</t>
  </si>
  <si>
    <t>E-OBRA NA OPERACAO DIURNA</t>
  </si>
  <si>
    <t>ROLO COMPACTADOR VIBRATÓRIO REBOCÁVEL, CILINDRO DE AÇO LISO, POTÊNCIA</t>
  </si>
  <si>
    <t>7 M - DEPRECIAÇÃO. AF_02/2016</t>
  </si>
  <si>
    <t>ROLO COMPACTADOR DE PNEUS ESTÁTICO, PRESSÃO VARIÁVEL, POTÊNCIA 99 HP,</t>
  </si>
  <si>
    <t>OM LASTRO 9,45 / 21,0 T, LARGURA DE ROLAGEM 2,265 M - DEPREC</t>
  </si>
  <si>
    <t>IAÇÃO. AF_</t>
  </si>
  <si>
    <t>CAMINHÃO TOCO, PESO BRUTO TOTAL 14.300 KG, CARGA ÚTIL MÁXIMA 9590 KG,</t>
  </si>
  <si>
    <t>CAMINHÃO TOCO, PESO BRUTO TOTAL 16.000 KG, CARGA ÚTIL MÁXIMA DE 10.685</t>
  </si>
  <si>
    <t>A - MATERI</t>
  </si>
  <si>
    <t>CAMINHÃO PIPA 10.000 L TRUCADO, PESO BRUTO TOTAL 23.000 KG, CARGA ÚTIL</t>
  </si>
  <si>
    <t>E DE AÇO PARA TRANSPORTE DE ÁGUA - MATERIAIS NA OPERAÇÃO. AF</t>
  </si>
  <si>
    <t>DISTRIBUIDOR DE AGREGADO TIPO DOSADOR REBOCAVEL  COM 4 PNEUS COM LARGU</t>
  </si>
  <si>
    <t>GRADE DE DISCO REBOCÁVEL COM 20 DISCOS 24" X 6 MM COM PNEUS PARA TRANS</t>
  </si>
  <si>
    <t>PORTE - DE</t>
  </si>
  <si>
    <t>PRECIAÇÃO. AF_06/2014</t>
  </si>
  <si>
    <t>PORTE - MA</t>
  </si>
  <si>
    <t>NUTENÇÃO. AF_06/2014</t>
  </si>
  <si>
    <t>LANCA ELEVATORIA TELESCOPICA DE ACIONAMENTO HIDRAULICO, CAPACIDADE DE</t>
  </si>
  <si>
    <t>00 KG, COM CESTO, MONTADA SOBRE CAMINHAO TRUCADO - DEPRECIAC</t>
  </si>
  <si>
    <t>AO E JUROS</t>
  </si>
  <si>
    <t>00 KG, COM CESTO, MONTADA SOBRE CAMINHAO TRUCADO - CUSTO COM</t>
  </si>
  <si>
    <t>MA0-DE-OBR</t>
  </si>
  <si>
    <t>A NA OPERACAO DIURNA</t>
  </si>
  <si>
    <t>MOTONIVELADORA POTÊNCIA BÁSICA LÍQUIDA (PRIMEIRA MARCHA) 125 HP, PESO</t>
  </si>
  <si>
    <t>2 KG, LARGURA DA LÂMINA DE 3,7 M - MATERIAIS NA OPERAÇÃO. AF</t>
  </si>
  <si>
    <t>PÁ CARREGADEIRA SOBRE RODAS, POTÊNCIA LÍQUIDA 128 HP, CAPACIDADE DA CA</t>
  </si>
  <si>
    <t>A 2,8 M3, PESO OPERACIONAL 11632 KG - MANUTENÇÃO. AF_06/2014</t>
  </si>
  <si>
    <t>A 2,8 M3, PESO OPERACIONAL 11632 KG - MATERIAIS NA OPERAÇÃO.</t>
  </si>
  <si>
    <t>PÁ CARREGADEIRA SOBRE RODAS, POTÊNCIA 197 HP, CAPACIDADE DA CAÇAMBA 2,</t>
  </si>
  <si>
    <t>, PESO OPERACIONAL 18338 KG - MANUTENÇÃO. AF_06/2014</t>
  </si>
  <si>
    <t>MARTELETE OU ROMPEDOR PNEUMÁTICO MANUAL 28KG, FREQUENCIA DE IMPACTO 12</t>
  </si>
  <si>
    <t>COMPRESSOR DE AR REBOCÁVEL, VAZÃO 189 PCM, PRESSÃO EFETIVA DE TRABALHO</t>
  </si>
  <si>
    <t>OTOR DIESEL, POTÊNCIA 63 CV - MATERIAIS NA OPERAÇÃO. AF_06/</t>
  </si>
  <si>
    <t>ATERIAIS NA OPERAÇÃO. AF_06/2014</t>
  </si>
  <si>
    <t>CAMINHÃO PIPA 6.000 L, PESO BRUTO TOTAL 13.000 KG, DISTÂNCIA ENTRE EIX</t>
  </si>
  <si>
    <t>CIDADE 6 M3 - MANUTENÇÃO. AF_06/2014</t>
  </si>
  <si>
    <t>EXTRUSORA DE GUIAS E SARJETAS 14HP - CUSTOS COM MATERIAL NA OPERACAO D</t>
  </si>
  <si>
    <t>IURNA</t>
  </si>
  <si>
    <t>ROLO COMPACTADOR DE PNEUS ESTÁTICO, PRESSÃO VARIÁVEL, POTÊNCIA 111 HP,</t>
  </si>
  <si>
    <t>OM LASTRO 9,5 / 26 T, LARGURA DE TRABALHO 1,90 M - MATERIAI</t>
  </si>
  <si>
    <t>S NA OPERA</t>
  </si>
  <si>
    <t>ÇÃO. AF_07/2014</t>
  </si>
  <si>
    <t>VIBRADOR DE IMERSAO MOTOR ELETR 2CV (CP) TUBO DE 48X48 C/MANGOTE</t>
  </si>
  <si>
    <t>DE 5M COMP</t>
  </si>
  <si>
    <t>VIBRADOR DE IMERSAO MOTOR ELETR 2CV (CI) TUBO 48X480MM C/MANGOTE</t>
  </si>
  <si>
    <t>GRUPO GERADOR ESTACIONÁRIO, MOTOR DIESEL POTÊNCIA 170 KVA - DEPRECIAÇÃ</t>
  </si>
  <si>
    <t>O. AF_02/2</t>
  </si>
  <si>
    <t>DISTRIBUIDOR DE AGREGADOS AUTOPROPELIDO CAP 3 M3, A DIESEL, 6 CC, 140</t>
  </si>
  <si>
    <t>CV - JUROS</t>
  </si>
  <si>
    <t>GRUPO GERADOR ESTACIONÁRIO, MOTOR DIESEL POTÊNCIA 170 KVA - MANUTENÇÃO</t>
  </si>
  <si>
    <t>CV - DEPRE</t>
  </si>
  <si>
    <t>CIACAO</t>
  </si>
  <si>
    <t>M - DEPREC</t>
  </si>
  <si>
    <t>IAÇÃO. AF_02/2016</t>
  </si>
  <si>
    <t>CUSTO HORARIO COM DEPRECIACAO E JUROS-RETRO-ESCAVADEIRA SOBRE RODAS -</t>
  </si>
  <si>
    <t>CASE 580 H</t>
  </si>
  <si>
    <t>- 74 HP</t>
  </si>
  <si>
    <t>GRUPO GERADOR ESTACIONÁRIO, MOTOR DIESEL POTÊNCIA 170 KVA - MATERIAIS</t>
  </si>
  <si>
    <t>O. AF_02/2016</t>
  </si>
  <si>
    <t>CV - MANUT</t>
  </si>
  <si>
    <t>ENCAO</t>
  </si>
  <si>
    <t>M - JUROS.</t>
  </si>
  <si>
    <t>CUSTO HORARIO COM MAO-DE-OBRA NA OPERACAO DIURNA-RETRO-ESCAVADEIRA SO-</t>
  </si>
  <si>
    <t>BRE RODAS</t>
  </si>
  <si>
    <t>- CASE 580 H - 74 HP</t>
  </si>
  <si>
    <t>AIS NA OPERAÇÃO. AF_02/2016</t>
  </si>
  <si>
    <t>CUSTO HORARIO COM MANUTENCAO-RETRO-ESCAVADEIRA SOBRE RODAS - CASE 580</t>
  </si>
  <si>
    <t>H - 74 HP</t>
  </si>
  <si>
    <t>CUSTO HORARIO COM MATERIAIS NA OPERACAO-RETRO-ESCAVADEIRA SOBRE RODAS</t>
  </si>
  <si>
    <t>- CASE 580</t>
  </si>
  <si>
    <t>CUSTO HORARIO COM MAO-DE-OBRA NA OPERACAO DIURNA - MARTELETE OU ROMPE-</t>
  </si>
  <si>
    <t>DOR ATLAS</t>
  </si>
  <si>
    <t>COPCO - TEX 31</t>
  </si>
  <si>
    <t>VIBRADOR DE IMERSAO MOTOR GAS 3,5CV (CP) TUBO 48X480MM C/MANGOTE</t>
  </si>
  <si>
    <t>CUSTO HORARIO COM MANUTENCAO - MARTELETE OU ROMPEDOR ATLAS COPCO - TEX</t>
  </si>
  <si>
    <t>CUSTO HORARIO COM DEPRECIACAO E JUROS - MARTELETE OU ROMPEDOR ATLAS CO</t>
  </si>
  <si>
    <t>PCO - TEX</t>
  </si>
  <si>
    <t>VIBRADOR DE IMERSAO MOTOR GAS 3,5CV TUBO DE 48X480MM (CI) C/MANGOTE</t>
  </si>
  <si>
    <t>COMPACTADOR DE PNEUS AUTO-PROPULSOR DIESEL 76HP C/7 PNEUS-CI- PESO</t>
  </si>
  <si>
    <t>5,5/20T IN</t>
  </si>
  <si>
    <t>CL OPERADOR</t>
  </si>
  <si>
    <t>ROMPEDOR PNEUNATICO 32,6KG CONSUMO AR 38,8L (CI) S/OPERADOR PONTEIRA</t>
  </si>
  <si>
    <t>E MANGUEIR</t>
  </si>
  <si>
    <t>A - FREQUENCIA DE IMPACTOS 1110 IMP/MIN</t>
  </si>
  <si>
    <t>CUSTO HORARIO C/ MATERIAIS NA OPERACAO - GUINDASTE AUTOPROPELIDO MADAL</t>
  </si>
  <si>
    <t>- MD 10A 4</t>
  </si>
  <si>
    <t>5 HP</t>
  </si>
  <si>
    <t>USINA PRE-MISTURADORA DE SOLOS CAPAC 350/600T/H (CF) INCL EQUIPE</t>
  </si>
  <si>
    <t>DE OPERACA</t>
  </si>
  <si>
    <t>ROMPEDOR PNEUMATICO 32,6KG CONSUMO AR 38,8L (CP) S/OPERADOR PONTEIRA</t>
  </si>
  <si>
    <t>A-FREQUENCIA DE IMPACTO DE 1110 IMP/MIN</t>
  </si>
  <si>
    <t>COMPACTADOR DE PNEUS AUTO-PROPULSOR DIESEL 76HP C/7 PNEUS-CP -PESO</t>
  </si>
  <si>
    <t>USINA PRE-MISTURADORA DE SOLOS CAPAC 350/600T/H (CP) INCL EQUIPE</t>
  </si>
  <si>
    <t>CUSTO HORARIO PRODUTIVO DIURNO-RETRO-ESCAVADEIRA SOBRE RODAS - CASE</t>
  </si>
  <si>
    <t>580 H - 74</t>
  </si>
  <si>
    <t>CUSTO HORARIO COM DEPRECIACAO E JUROS - TRATOR DE ESTEIRAS CATERPILLAR</t>
  </si>
  <si>
    <t>CUSTO HORARIO PRODUTIVO DIURNO - MARTELETE OU ROMPEDOR ATLAS COPCO -</t>
  </si>
  <si>
    <t>TEX 31</t>
  </si>
  <si>
    <t>CUSTO HORARIO COM MANUTENCAO - TRATOR DE ESTEIRAS CATERPILLAR</t>
  </si>
  <si>
    <t>USINA DOSADOR/MISTURADOR AGREG CONCR C/SILO CIM P/50T (CI) INCL</t>
  </si>
  <si>
    <t>MAO-DE-OBR</t>
  </si>
  <si>
    <t>A P/ALIMENTACAO E OPERACAO DA CENTRAL</t>
  </si>
  <si>
    <t>USINA DOSADORA/MIST AGREG CONCR C/SILO CIM P/50T (CP) INCL MAO-DE-OBRA</t>
  </si>
  <si>
    <t>P/ALIMENTA</t>
  </si>
  <si>
    <t>CAO E OPER</t>
  </si>
  <si>
    <t>CAIACAO INT OU EXT SOBRE REVESTIMENTO LISO C/ADOCAO DE FIXADOR COM</t>
  </si>
  <si>
    <t>COM DUAS D</t>
  </si>
  <si>
    <t>EMAOS</t>
  </si>
  <si>
    <t>CUSTO HORARIO IMPRODUTIVO DIURNO - MARTELETE OU ROMPEDOR ATLAS COPCO -</t>
  </si>
  <si>
    <t>CUSTO HORARIO COM MATERIAIS NA OPERACAO - TRATOR DE ESTEIRAS</t>
  </si>
  <si>
    <t>CATERPILLA</t>
  </si>
  <si>
    <t>R D6D PS - 163 6A - 140  HP</t>
  </si>
  <si>
    <t>INSTALACAO DE AQUECIMENTO E ARMAZENAMENTO DE ASFALTO (CP) EM 2 TANQUES</t>
  </si>
  <si>
    <t>DE 30000L</t>
  </si>
  <si>
    <t>CADA - INCL OPERADOR</t>
  </si>
  <si>
    <t>CUSTO HORARIO IMPRODUTIVO DIURNO-RETRO-ESCAVADEIRA SOBRE RODAS - CASE</t>
  </si>
  <si>
    <t>LOCAÇÃO DE EXTRUSORA DE GUIAS E SARJETAS SEM FORMAS, MOTOR DIESEL DE 1</t>
  </si>
  <si>
    <t>4CV, EXCLU</t>
  </si>
  <si>
    <t>SIVE OPERADOR (CI)</t>
  </si>
  <si>
    <t>USINA PRE-MISTURADORA DE SOLOS CAPAC 350/600T/H (CI) INCL EQUIPE</t>
  </si>
  <si>
    <t>CARREGADOR FRONTAL / PÁ CARREGADEIRA</t>
  </si>
  <si>
    <t>CARREGADOR FRONTAL (PA CARREGADEIRA) SOBRE RODAS 105HP CAPACIDADE DA C</t>
  </si>
  <si>
    <t>AÇAMBA 1,4</t>
  </si>
  <si>
    <t>A 1,7M3 - CHP - INCLUSIVE OPERADOR</t>
  </si>
  <si>
    <t>SOQUETE COMPACTADOR</t>
  </si>
  <si>
    <t>TOCO, PBT 14.300 KG, POTÊNCIA 185 CV - MANUTENÇÃO. AF_08/201</t>
  </si>
  <si>
    <t>, COM MOTOR 4 CILINDROS 600 A - DEPRECIAÇÃO. AF_02/2016</t>
  </si>
  <si>
    <t>, COM MOTOR 4 CILINDROS 600 A - MANUTENÇÃO. AF_02/2016</t>
  </si>
  <si>
    <t>, COM MOTOR 4 CILINDROS 600 A - MATERIAIS NA OPERAÇÃO. AF_02</t>
  </si>
  <si>
    <t>/2016</t>
  </si>
  <si>
    <t>, COM MOTOR 4 CILINDROS 600 A - JUROS. AF_02/2016</t>
  </si>
  <si>
    <t>CUSTOS C/ MAO DE OBRA NA OPERACAO - USINA DE ASFALTO A FRIO ALMEIDA PM</t>
  </si>
  <si>
    <t>F-35 DPD C</t>
  </si>
  <si>
    <t>AP 60/80 T/H - 30 HP (ELETRICA)</t>
  </si>
  <si>
    <t>DESEMPENADEIRA ELETR 2 CV 4 POLOS 220/380V COMPACTADORA E DENSADORA P/</t>
  </si>
  <si>
    <t>ACAB PISO</t>
  </si>
  <si>
    <t>CONCRETO - EXCL OPERADOR (CP)</t>
  </si>
  <si>
    <t>REGUA VIBRATORIA DUPLA GASOLINA 3/4CV A 3600RPM DE FREQUENCIA - EXCLUS</t>
  </si>
  <si>
    <t>IVE OPERAD</t>
  </si>
  <si>
    <t>OR (CP)</t>
  </si>
  <si>
    <t>DESEMPENADEIRA ELETR MOTOR 2CV 4 POLOS 220/380V COMPACTADORA E ADENSAD</t>
  </si>
  <si>
    <t>ORA PARA P</t>
  </si>
  <si>
    <t>ISO ACABADO DE CONCRETO - EXCLUSIVE OPERADOR (CI)</t>
  </si>
  <si>
    <t>REGUA VIBRADORA DUPLA GASOLINA 3/4 CV A 3600 RPM FREQUENCIA - EXCLUSIV</t>
  </si>
  <si>
    <t>E OPERADOR</t>
  </si>
  <si>
    <t>(CI)</t>
  </si>
  <si>
    <t>PORTE - JU</t>
  </si>
  <si>
    <t>ROS. AF_06/2014</t>
  </si>
  <si>
    <t>OTÊNCIA 5,0 HP, SEM CARREGADOR - DEPRECIAÇÃO. AF_06/2014</t>
  </si>
  <si>
    <t>OTÊNCIA 5,0 HP, SEM CARREGADOR - JUROS. AF_06/2014</t>
  </si>
  <si>
    <t>OTÊNCIA 5,0 HP, SEM CARREGADOR - MANUTENÇÃO. AF_06/2014</t>
  </si>
  <si>
    <t>OTÊNCIA 5,0 HP, SEM CARREGADOR - MATERIAIS NA OPERAÇÃO. AF_</t>
  </si>
  <si>
    <t>ÉTRICO POTÊNCIA 5 CV - DEPRECIAÇÃO. AF_06/2014</t>
  </si>
  <si>
    <t>ÉTRICO POTÊNCIA 5 CV - JUROS. AF_06/2014</t>
  </si>
  <si>
    <t>ÉTRICO POTÊNCIA 5 CV - MANUTENÇÃO. AF_06/2014</t>
  </si>
  <si>
    <t>ÉTRICO POTÊNCIA 5 CV - MATERIAIS NA OPERAÇÃO. AF_06/2014</t>
  </si>
  <si>
    <t>ÉTRICO POTÊNCIA 7,5 CV - DEPRECIAÇÃO. AF_06/2014</t>
  </si>
  <si>
    <t>ÉTRICO POTÊNCIA 7,5 CV - JUROS. AF_06/2014</t>
  </si>
  <si>
    <t>ÉTRICO POTÊNCIA 7,5 CV - MANUTENÇÃO. AF_06/2014</t>
  </si>
  <si>
    <t>ÉTRICO POTÊNCIA 7,5 CV - MATERIAIS NA OPERAÇÃO. AF_06/2014</t>
  </si>
  <si>
    <t>ÉTRICO POTÊNCIA 3 CV - DEPRECIAÇÃO. AF_06/2014</t>
  </si>
  <si>
    <t>ÉTRICO POTÊNCIA 3 CV - JUROS. AF_06/2014</t>
  </si>
  <si>
    <t>ÉTRICO POTÊNCIA 3 CV - MANUTENÇÃO. AF_06/2014</t>
  </si>
  <si>
    <t>ÉTRICO POTÊNCIA 3 CV - MATERIAIS NA OPERAÇÃO. AF_06/2014</t>
  </si>
  <si>
    <t>MOTOR ELÉTRICO POTÊNCIA 7,5 HP - DEPRECIAÇÃO. AF_06/2014</t>
  </si>
  <si>
    <t>MOTOR ELÉTRICO POTÊNCIA 7,5 HP - JUROS. AF_06/2014</t>
  </si>
  <si>
    <t>MOTOR ELÉTRICO POTÊNCIA 7,5 HP - MANUTENÇÃO. AF_06/2014</t>
  </si>
  <si>
    <t>MOTOR ELÉTRICO POTÊNCIA 7,5 HP - MATERIAIS NA OPERAÇÃO. AF_0</t>
  </si>
  <si>
    <t>ÉTRICO POTÊNCIA 7,5 HP - DEPRECIAÇÃO. AF_06/2014</t>
  </si>
  <si>
    <t>ÉTRICO POTÊNCIA 7,5 HP - JUROS. AF_06/2014</t>
  </si>
  <si>
    <t>ÉTRICO POTÊNCIA 7,5 HP - MANUTENÇÃO. AF_06/2014</t>
  </si>
  <si>
    <t>ÉTRICO POTÊNCIA 7,5 HP - MATERIAIS NA OPERAÇÃO. AF_06/2014</t>
  </si>
  <si>
    <t>ESPARGIDOR DE ASFALTO PRESSURIZADO COM TANQUE DE 2500 L, REBOCÁVEL COM</t>
  </si>
  <si>
    <t>SOLINA POTÊNCIA 3,4 HP - DEPRECIAÇÃO. AF_07/2014</t>
  </si>
  <si>
    <t>SOLINA POTÊNCIA 3,4 HP - JUROS. AF_07/2014</t>
  </si>
  <si>
    <t>CO TRIFÁSICO POTÊNCIA DE 2 HP, SEM CARREGADOR - DEPRECIAÇÃO.</t>
  </si>
  <si>
    <t>CO TRIFÁSICO POTÊNCIA DE 2 HP, SEM CARREGADOR - JUROS. AF_10</t>
  </si>
  <si>
    <t>CO TRIFÁSICO POTÊNCIA DE 2 HP, SEM CARREGADOR - MANUTENÇÃO.</t>
  </si>
  <si>
    <t>CO TRIFÁSICO POTÊNCIA DE 2 HP, SEM CARREGADOR - MATERIAIS NA</t>
  </si>
  <si>
    <t>OPERAÇÃO.</t>
  </si>
  <si>
    <t>POTÊNCIA LÍQUIDA 110 HP - DEPRECIAÇÃO. AF_10/2014</t>
  </si>
  <si>
    <t>POTÊNCIA LÍQUIDA 110 HP - JUROS. AF_10/2014</t>
  </si>
  <si>
    <t>POTÊNCIA LÍQUIDA 110 HP - MANUTENÇÃO. AF_10/2014</t>
  </si>
  <si>
    <t>POTÊNCIA LÍQUIDA 110 HP - MATERIAIS NA OPERAÇÃO. AF_10/2014</t>
  </si>
  <si>
    <t>USINA DE LAMA ASFÁLTICA, PROD 30 A 50 T/H, SILO DE AGREGADO 7 M3, RESE</t>
  </si>
  <si>
    <t>ADO SOBRE CAMINHÃO - DEPRECIAÇÃO. AF_10/2014</t>
  </si>
  <si>
    <t>ADO SOBRE CAMINHÃO - JUROS. AF_10/2014</t>
  </si>
  <si>
    <t>M3/H - DEP</t>
  </si>
  <si>
    <t>RECIAÇÃO. AF_06/2014</t>
  </si>
  <si>
    <t>M3/H - JUR</t>
  </si>
  <si>
    <t>OS. AF_06/2014</t>
  </si>
  <si>
    <t>GRADE DE DISCO CONTROLE REMOTO REBOCÁVEL, COM 24 DISCOS 24 X 6 MM COM</t>
  </si>
  <si>
    <t>TRANSPORTE - DEPRECIAÇÃO. AF_06/2014</t>
  </si>
  <si>
    <t>TRANSPORTE - JUROS. AF_06/2014</t>
  </si>
  <si>
    <t>CIONAL MÍN. 6.674 KG, PROFUNDIDADE ESCAVAÇÃO MÁX. 4,37 M - D</t>
  </si>
  <si>
    <t>CIONAL MÍN. 6.674 KG, PROFUNDIDADE ESCAVAÇÃO MÁX. 4,37 M - J</t>
  </si>
  <si>
    <t>RETROESCAVADEIRA SOBRE RODAS COM CARREGADEIRA, TRAÇÃO 4X2, POTÊNCIA LÍ</t>
  </si>
  <si>
    <t>CIONAL MÍN. 6.570 KG, PROFUNDIDADE ESCAVAÇÃO MÁX. 4,37 M - D</t>
  </si>
  <si>
    <t>CIONAL MÍN. 6.570 KG, PROFUNDIDADE ESCAVAÇÃO MÁX. 4,37 M - J</t>
  </si>
  <si>
    <t>OTÊNCIA BRUTA 155 HP - DEPRECIAÇÃO. AF_06/2014</t>
  </si>
  <si>
    <t>OTÊNCIA BRUTA 155 HP - JUROS. AF_06/2014</t>
  </si>
  <si>
    <t>OTÊNCIA BRUTA 155 HP - MANUTENÇÃO. AF_06/2014</t>
  </si>
  <si>
    <t>OTÊNCIA BRUTA 155 HP - MATERIAIS NA OPERAÇÃO. AF_06/2014</t>
  </si>
  <si>
    <t>VADA E LÂMINA 3,18 M3 - DEPRECIAÇÃO. AF_06/2014</t>
  </si>
  <si>
    <t>VADA E LÂMINA 3,18 M3 - JUROS. AF_06/2014</t>
  </si>
  <si>
    <t>AÇÃO. AF_06/2014</t>
  </si>
  <si>
    <t>2,44 M - DEPRECIAÇÃO. AF_06/2014</t>
  </si>
  <si>
    <t>2,44 M - JUROS. AF_06/2014</t>
  </si>
  <si>
    <t>2 M3 - DEP</t>
  </si>
  <si>
    <t>2 M3 - JUR</t>
  </si>
  <si>
    <t>5 M3/H - D</t>
  </si>
  <si>
    <t>EPRECIAÇÃO. AF_06/2014</t>
  </si>
  <si>
    <t>5 M3/H - J</t>
  </si>
  <si>
    <t>UROS. AF_06/2014</t>
  </si>
  <si>
    <t>TANQUE DE ASFALTO ESTACIONÁRIO COM MAÇARICO, CAPACIDADE 20.000 L - DEP</t>
  </si>
  <si>
    <t>RECIAÇÃO.</t>
  </si>
  <si>
    <t>TANQUE DE ASFALTO ESTACIONÁRIO COM MAÇARICO, CAPACIDADE 20.000 L - JUR</t>
  </si>
  <si>
    <t>OS. AF_06/</t>
  </si>
  <si>
    <t>TANQUE DE ASFALTO ESTACIONÁRIO COM MAÇARICO, CAPACIDADE 20.000 L - MAN</t>
  </si>
  <si>
    <t>UTENÇÃO. A</t>
  </si>
  <si>
    <t>F_06/2014</t>
  </si>
  <si>
    <t>TANQUE DE ASFALTO ESTACIONÁRIO COM MAÇARICO, CAPACIDADE 20.000 L - MAT</t>
  </si>
  <si>
    <t>ERIAIS NA</t>
  </si>
  <si>
    <t>OPERAÇÃO. AF_06/2014</t>
  </si>
  <si>
    <t>A 2,8 M3, PESO OPERACIONAL 11632 KG - DEPRECIAÇÃO. AF_06/201</t>
  </si>
  <si>
    <t>A 2,8 M3, PESO OPERACIONAL 11632 KG - JUROS. AF_06/2014</t>
  </si>
  <si>
    <t>, PESO OPERACIONAL 18338 KG - DEPRECIAÇÃO. AF_06/2014</t>
  </si>
  <si>
    <t>, PESO OPERACIONAL 18338 KG - JUROS. AF_06/2014</t>
  </si>
  <si>
    <t>O 1,68 M - DEPRECIAÇÃO. AF_06/2014</t>
  </si>
  <si>
    <t>O 1,68 M - JUROS. AF_06/2014</t>
  </si>
  <si>
    <t>RACIONAL MAXIMO 8,5 T, LARGURA TRABALHO 1,676 M - DEPRECIAÇÃ</t>
  </si>
  <si>
    <t>O. AF_06/2</t>
  </si>
  <si>
    <t>RACIONAL MAXIMO 8,5 T, LARGURA TRABALHO 1,676 M - JUROS. AF_</t>
  </si>
  <si>
    <t>CO TRIFÁSICO POTÊNCIA DE 4 CV, SEM CARREGADOR - DEPRECIAÇÃO.</t>
  </si>
  <si>
    <t>CO TRIFÁSICO POTÊNCIA DE 4 CV, SEM CARREGADOR - JUROS. AF_11</t>
  </si>
  <si>
    <t>CO TRIFÁSICO POTÊNCIA DE 4 CV, SEM CARREGADOR - MANUTENÇÃO.</t>
  </si>
  <si>
    <t>CO TRIFÁSICO POTÊNCIA DE 4 CV, SEM CARREGADOR - MATERIAIS NA</t>
  </si>
  <si>
    <t>2 KG, LARGURA DA LÂMINA DE 3,7 M - DEPRECIAÇÃO. AF_06/2014</t>
  </si>
  <si>
    <t>2 KG, LARGURA DA LÂMINA DE 3,7 M - JUROS. AF_06/2014</t>
  </si>
  <si>
    <t>HP - DEPRECIAÇÃO. AF_11/2014</t>
  </si>
  <si>
    <t>HP - JUROS. AF_11/2014</t>
  </si>
  <si>
    <t>HP - MANUTENÇÃO. AF_11/2014</t>
  </si>
  <si>
    <t>HP - MATERIAIS NA OPERAÇÃO. AF_11/2014</t>
  </si>
  <si>
    <t>VIBROACABADORA DE ASFALTO SOBRE ESTEIRAS, LARGURA DE PAVIMENTAÇÃO 1,90</t>
  </si>
  <si>
    <t>, POTÊNCIA 105 HP CAPACIDADE 450 T/H - DEPRECIAÇÃO. AF_11/2</t>
  </si>
  <si>
    <t>, POTÊNCIA 105 HP CAPACIDADE 450 T/H - JUROS. AF_11/2014</t>
  </si>
  <si>
    <t>22 HP - DEPRECIAÇÃO. AF_11/2014</t>
  </si>
  <si>
    <t>22 HP - JUROS. AF_11/2014</t>
  </si>
  <si>
    <t>22 HP - MANUTENÇÃO. AF_11/2014</t>
  </si>
  <si>
    <t>22 HP - MATERIAIS NA OPERAÇÃO. AF_11/2014</t>
  </si>
  <si>
    <t>, POTÊNCIA 100 HP, CAPACIDADE 400 T/H - DEPRECIAÇÃO. AF_11/</t>
  </si>
  <si>
    <t>, POTÊNCIA 100 HP, CAPACIDADE 400 T/H - JUROS. AF_11/2014</t>
  </si>
  <si>
    <t>, POTÊNCIA 100 HP, CAPACIDADE 400 T/H - MANUTENÇÃO. AF_11/2</t>
  </si>
  <si>
    <t>, POTÊNCIA 100 HP, CAPACIDADE 400 T/H - MATERIAIS NA OPERAÇ</t>
  </si>
  <si>
    <t>ÃO. AF_11/</t>
  </si>
  <si>
    <t>GUINDAUTO HIDRÁULICO, CAPACIDADE MÁXIMA DE CARGA 6200 KG, MOMENTO MÁXI</t>
  </si>
  <si>
    <t>BT 16.000 KG, POTÊNCIA DE 189 CV - DEPRECIAÇÃO. AF_06/2014</t>
  </si>
  <si>
    <t>BT 16.000 KG, POTÊNCIA DE 189 CV - JUROS. AF_06/2014</t>
  </si>
  <si>
    <t>BT 16.000 KG, POTÊNCIA DE 189 CV - MANUTENÇÃO. AF_06/2014</t>
  </si>
  <si>
    <t>IAÇÃO. AF_06/2014</t>
  </si>
  <si>
    <t>M - IMPOST</t>
  </si>
  <si>
    <t>OS E SEGUROS. AF_06/2014</t>
  </si>
  <si>
    <t>XIMA 30 T, POTÊNCIA 97 KW, TRAÇÃO 4 X 4 - DEPRECIAÇÃO. AF_11</t>
  </si>
  <si>
    <t>XIMA 30 T, POTÊNCIA 97 KW, TRAÇÃO 4 X 4 - JUROS. AF_11/2014</t>
  </si>
  <si>
    <t>XIMA 30 T, POTÊNCIA 97 KW, TRAÇÃO 4 X 4 - IMPOSTOS E SEGUROS</t>
  </si>
  <si>
    <t>. AF_11/20</t>
  </si>
  <si>
    <t>XIMA 30 T, POTÊNCIA 97 KW, TRAÇÃO 4 X 4 - MANUTENÇÃO. AF_11/</t>
  </si>
  <si>
    <t>XIMA 30 T, POTÊNCIA 97 KW, TRAÇÃO 4 X 4 - MATERIAIS NA OPERA</t>
  </si>
  <si>
    <t>ÇÃO. AF_11</t>
  </si>
  <si>
    <t>EL POTÊNCIA 10 HP, COM CARREGADOR - DEPRECIAÇÃO. AF_11/2014</t>
  </si>
  <si>
    <t>EL POTÊNCIA 10 HP, COM CARREGADOR - JUROS. AF_11/2014</t>
  </si>
  <si>
    <t>EL POTÊNCIA 10 HP, COM CARREGADOR - MANUTENÇÃO. AF_11/2014</t>
  </si>
  <si>
    <t>EL POTÊNCIA 10 HP, COM CARREGADOR - MATERIAIS NA OPERAÇÃO. A</t>
  </si>
  <si>
    <t>F_11/2014</t>
  </si>
  <si>
    <t>ROLO COMPACTADOR VIBRATÓRIO TANDEM AÇO LISO, POTÊNCIA 58 HP, PESO SEM/</t>
  </si>
  <si>
    <t>6,5 / 9,4 T, LARGURA DE TRABALHO 1,2 M - DEPRECIAÇÃO. AF_06</t>
  </si>
  <si>
    <t>6,5 / 9,4 T, LARGURA DE TRABALHO 1,2 M - JUROS. AF_06/2014</t>
  </si>
  <si>
    <t>A METÁLICA - DEPRECIAÇÃO. AF_12/2014</t>
  </si>
  <si>
    <t>A METÁLICA - JUROS. AF_12/2014</t>
  </si>
  <si>
    <t>A METÁLICA - IMPOSTOS E SEGUROS. AF_12/2014</t>
  </si>
  <si>
    <t>A METÁLICA - MANUTENÇÃO. AF_12/2014</t>
  </si>
  <si>
    <t>A METÁLICA - MATERIAIS NA OPERAÇÃO. AF_12/2014</t>
  </si>
  <si>
    <t>A DE 2 CV - DEPRECIAÇÃO. AF_06/2015</t>
  </si>
  <si>
    <t>A DE 2 CV - JUROS. AF_06/2015</t>
  </si>
  <si>
    <t>A DE 2 CV - MANUTENÇÃO. AF_06/2015</t>
  </si>
  <si>
    <t>A DE 2 CV - MATERIAIS NA OPERAÇÃO. AF_06/2015</t>
  </si>
  <si>
    <t>0 HP, DIÂMETRO MÁXIMO 10" - DEPRECIAÇÃO. AF_06/2015</t>
  </si>
  <si>
    <t>0 HP, DIÂMETRO MÁXIMO 10" - JUROS. AF_06/2015</t>
  </si>
  <si>
    <t>0 HP, DIÂMETRO MÁXIMO 10" - MANUTENÇÃO. AF_06/2015</t>
  </si>
  <si>
    <t>0 HP, DIÂMETRO MÁXIMO 10" - MATERIAIS NA OPERAÇÃO. AF_06/201</t>
  </si>
  <si>
    <t>E OUTROS - DEPRECIAÇÃO. AF_06/2015</t>
  </si>
  <si>
    <t>E OUTROS - JUROS. AF_06/2015</t>
  </si>
  <si>
    <t>E OUTROS - MANUTENÇÃO. AF_06/2015</t>
  </si>
  <si>
    <t>E OUTROS - MATERIAIS NA OPERAÇÃO. AF_06/2015</t>
  </si>
  <si>
    <t>O, PRESSÃO MÁXIMA DE 70 BAR - DEPRECIAÇÃO. AF_06/2015</t>
  </si>
  <si>
    <t>O, PRESSÃO MÁXIMA DE 70 BAR - JUROS. AF_06/2015</t>
  </si>
  <si>
    <t>O, PRESSÃO MÁXIMA DE 70 BAR - MANUTENÇÃO. AF_06/2015</t>
  </si>
  <si>
    <t>O, PRESSÃO MÁXIMA DE 70 BAR - MATERIAIS NA OPERAÇÃO. AF_06/2</t>
  </si>
  <si>
    <t>RECIAÇÃO. AF_06/2015</t>
  </si>
  <si>
    <t>OS. AF_06/2015</t>
  </si>
  <si>
    <t>UTENÇÃO. AF_06/2015</t>
  </si>
  <si>
    <t>ERIAIS NA OPERAÇÃO. AF_06/2015</t>
  </si>
  <si>
    <t>BOMBA DE PROJEÇÃO DE CONCRETO SECO, POTÊNCIA 10 CV, VAZÃO 3 M3/H - DEP</t>
  </si>
  <si>
    <t>AF_06/2015</t>
  </si>
  <si>
    <t>BOMBA DE PROJEÇÃO DE CONCRETO SECO, POTÊNCIA 10 CV, VAZÃO 3 M3/H - JUR</t>
  </si>
  <si>
    <t>BOMBA DE PROJEÇÃO DE CONCRETO SECO, POTÊNCIA 10 CV, VAZÃO 3 M3/H - MAN</t>
  </si>
  <si>
    <t>F_06/2015</t>
  </si>
  <si>
    <t>BOMBA DE PROJEÇÃO DE CONCRETO SECO, POTÊNCIA 10 CV, VAZÃO 3 M3/H - MAT</t>
  </si>
  <si>
    <t>OPERAÇÃO. AF_06/2015</t>
  </si>
  <si>
    <t>BOMBA DE PROJEÇÃO DE CONCRETO SECO, POTÊNCIA 10 CV, VAZÃO 6 M3/H - DEP</t>
  </si>
  <si>
    <t>BOMBA DE PROJEÇÃO DE CONCRETO SECO, POTÊNCIA 10 CV, VAZÃO 6 M3/H - JUR</t>
  </si>
  <si>
    <t>BOMBA DE PROJEÇÃO DE CONCRETO SECO, POTÊNCIA 10 CV, VAZÃO 6 M3/H - MAN</t>
  </si>
  <si>
    <t>BOMBA DE PROJEÇÃO DE CONCRETO SECO, POTÊNCIA 10 CV, VAZÃO 6 M3/H - MAT</t>
  </si>
  <si>
    <t>DIESEL DE 20 CV - DEPRECIAÇÃO. AF_06/2015</t>
  </si>
  <si>
    <t>DIESEL DE 20 CV - JUROS. AF_06/2015</t>
  </si>
  <si>
    <t>DIESEL DE 20 CV - MANUTENÇÃO. AF_06/2015</t>
  </si>
  <si>
    <t>DIESEL DE 20 CV - MATERIAIS NA OPERAÇÃO. AF_06/2015</t>
  </si>
  <si>
    <t>268 HP, MESA ROTATIVA COM TORQUE MÁXIMO DE 170 KNM - DEPRECI</t>
  </si>
  <si>
    <t>AÇÃO. AF_0</t>
  </si>
  <si>
    <t>268 HP, MESA ROTATIVA COM TORQUE MÁXIMO DE 170 KNM - JUROS.</t>
  </si>
  <si>
    <t>268 HP, MESA ROTATIVA COM TORQUE MÁXIMO DE 170 KNM - MANUTEN</t>
  </si>
  <si>
    <t>268 HP, MESA ROTATIVA COM TORQUE MÁXIMO DE 170 KNM - MATERIA</t>
  </si>
  <si>
    <t>IS NA OPER</t>
  </si>
  <si>
    <t>AÇÃO. AF_06/2015</t>
  </si>
  <si>
    <t>MESA ROTATIVA COM TORQUE MÁXIMO DE 30 KNM - DEPRECIAÇÃO. AF</t>
  </si>
  <si>
    <t>MESA ROTATIVA COM TORQUE MÁXIMO DE 30 KNM - JUROS. AF_06/20</t>
  </si>
  <si>
    <t>MESA ROTATIVA COM TORQUE MÁXIMO DE 30 KNM - MANUTENÇÃO. AF_</t>
  </si>
  <si>
    <t>MESA ROTATIVA COM TORQUE MÁXIMO DE 30 KNM - MATERIAIS NA OP</t>
  </si>
  <si>
    <t>ERAÇÃO. AF</t>
  </si>
  <si>
    <t>URA MÁXIMA DE ELEVAÇÃO DE 12,3 M - DEPRECIAÇÃO. AF_06/2015</t>
  </si>
  <si>
    <t>URA MÁXIMA DE ELEVAÇÃO DE 12,3 M - JUROS. AF_06/2015</t>
  </si>
  <si>
    <t>URA MÁXIMA DE ELEVAÇÃO DE 12,3 M - MANUTENÇÃO. AF_06/2015</t>
  </si>
  <si>
    <t>URA MÁXIMA DE ELEVAÇÃO DE 12,3 M - MATERIAIS NA OPERAÇÃO. AF</t>
  </si>
  <si>
    <t>PERAÇÃO DE 646 KG - DEPRECIAÇÃO. AF_06/2015</t>
  </si>
  <si>
    <t>PERAÇÃO DE 646 KG - JUROS. AF_06/2015</t>
  </si>
  <si>
    <t>PERAÇÃO DE 646 KG - MANUTENÇÃO. AF_06/2015</t>
  </si>
  <si>
    <t>PERAÇÃO DE 646 KG - MATERIAIS NA OPERAÇÃO. AF_06/2015</t>
  </si>
  <si>
    <t>OTOR DIESEL, POTÊNCIA 63 CV - DEPRECIAÇÃO. AF_06/2015</t>
  </si>
  <si>
    <t>OTOR DIESEL, POTÊNCIA 63 CV - JUROS. AF_06/2015</t>
  </si>
  <si>
    <t>OTOR DIESEL, POTÊNCIA 20 CV - DEPRECIAÇÃO. AF_06/2015</t>
  </si>
  <si>
    <t>OTOR DIESEL, POTÊNCIA 20 CV - JUROS. AF_06/2015</t>
  </si>
  <si>
    <t>OTOR DIESEL, POTÊNCIA 20 CV - MANUTENÇÃO. AF_06/2015</t>
  </si>
  <si>
    <t>OTOR DIESEL, POTÊNCIA 20 CV - MATERIAIS NA OPERAÇÃO. AF_06/2</t>
  </si>
  <si>
    <t>DIESEL POTÊNCIA 81 CV - DEPRECIAÇÃO. AF_06/2015</t>
  </si>
  <si>
    <t>DIESEL POTÊNCIA 81 CV - JUROS. AF_06/2015</t>
  </si>
  <si>
    <t>DIESEL POTÊNCIA 81 CV - MANUTENÇÃO. AF_06/2015</t>
  </si>
  <si>
    <t>DIESEL POTÊNCIA 81 CV - MATERIAIS NA OPERAÇÃO. AF_06/2015</t>
  </si>
  <si>
    <t>OTOR DIESEL, POTÊNCIA 210 CV - DEPRECIAÇÃO. AF_06/2015</t>
  </si>
  <si>
    <t>OTOR DIESEL, POTÊNCIA 210 CV - JUROS. AF_06/2015</t>
  </si>
  <si>
    <t>OTOR DIESEL, POTÊNCIA 210 CV - MANUTENÇÃO. AF_06/2015</t>
  </si>
  <si>
    <t>OTOR DIESEL, POTÊNCIA 210 CV - MATERIAIS NA OPERAÇÃO. AF_06</t>
  </si>
  <si>
    <t>DIESEL POTÊNCIA 110 CV - DEPRECIAÇÃO. AF_06/2015</t>
  </si>
  <si>
    <t>DIESEL POTÊNCIA 110 CV - JUROS. AF_06/2015</t>
  </si>
  <si>
    <t>DIESEL POTÊNCIA 110 CV - MANUTENÇÃO. AF_06/2015</t>
  </si>
  <si>
    <t>DIESEL POTÊNCIA 110 CV - MATERIAIS NA OPERAÇÃO. AF_06/2015</t>
  </si>
  <si>
    <t>MESA ROTATIVA COM TORQUE MÁXIMO DE 30 KNM - IMPOSTOS E SEGU</t>
  </si>
  <si>
    <t>ROS. AF_06</t>
  </si>
  <si>
    <t>5 KN (2500 KGF), POTÊNCIA 5,5 CV - DEPRECIAÇÃO. AF_08/2015</t>
  </si>
  <si>
    <t>5 KN (2500 KGF), POTÊNCIA 5,5 CV - JUROS. AF_08/2015</t>
  </si>
  <si>
    <t>5 KN (2500 KGF), POTÊNCIA 5,5 CV - MANUTENÇÃO. AF_08/2015</t>
  </si>
  <si>
    <t>5 KN (2500 KGF), POTÊNCIA 5,5 CV - MATERIAIS NA OPERAÇÃO. AF</t>
  </si>
  <si>
    <t>_08/2015</t>
  </si>
  <si>
    <t>E 1" (14 X 1") - DEPRECIAÇÃO. AF_08/2015</t>
  </si>
  <si>
    <t>E 1" (14 X 1") - JUROS. AF_08/2015</t>
  </si>
  <si>
    <t>E 1" (14 X 1") - MANUTENÇÃO. AF_08/2015</t>
  </si>
  <si>
    <t>E 1" (14 X 1") - MATERIAIS NA OPERAÇÃO. AF_08/2015</t>
  </si>
  <si>
    <t>S E SEGUROS. AF_06/2014</t>
  </si>
  <si>
    <t>CIDADE 6 M3 - DEPRECIAÇÃO. AF_06/2014</t>
  </si>
  <si>
    <t>CIDADE 6 M3 - JUROS. AF_06/2014</t>
  </si>
  <si>
    <t>CIDADE 6 M3 - IMPOSTOS E SEGUROS. AF_06/2014</t>
  </si>
  <si>
    <t>ÁLICA - DEPRECIAÇÃO. AF_06/2014</t>
  </si>
  <si>
    <t>ÁLICA - JUROS. AF_06/2014</t>
  </si>
  <si>
    <t>ÁLICA - IMPOSTOS E SEGUROS. AF_06/2014</t>
  </si>
  <si>
    <t>A - DEPREC</t>
  </si>
  <si>
    <t>A - JUROS.</t>
  </si>
  <si>
    <t>A - IMPOST</t>
  </si>
  <si>
    <t>CV INCLUSIVE CAÇAMBA METÁLICA - DEPRECIAÇÃO. AF_06/2014</t>
  </si>
  <si>
    <t>CV INCLUSIVE CAÇAMBA METÁLICA - JUROS. AF_06/2014</t>
  </si>
  <si>
    <t>CV INCLUSIVE CAÇAMBA METÁLICA - IMPOSTOS E SEGUROS. AF_06/2</t>
  </si>
  <si>
    <t>CV INCLUSIVE CAÇAMBA METÁLICA - MANUTENÇÃO. AF_06/2014</t>
  </si>
  <si>
    <t>CV INCLUSIVE CAÇAMBA METÁLICA - MATERIAIS NA OPERAÇÃO. AF_0</t>
  </si>
  <si>
    <t>E DE AÇO PARA TRANSPORTE DE ÁGUA - DEPRECIAÇÃO. AF_06/2014</t>
  </si>
  <si>
    <t>E DE AÇO PARA TRANSPORTE DE ÁGUA - JUROS. AF_06/2014</t>
  </si>
  <si>
    <t>E DE AÇO PARA TRANSPORTE DE ÁGUA - IMPOSTOS E SEGUROS. AF_06</t>
  </si>
  <si>
    <t>BA METÁLICA - IMPOSTOS E SEGUROS. AF_06/2014</t>
  </si>
  <si>
    <t>BT 16.000 KG, POTÊNCIA DE 189 CV - IMPOSTOS E SEGUROS. AF_08</t>
  </si>
  <si>
    <t>BT 16.000 KG, POTÊNCIA DE 189 CV - MATERIAIS NA OPERAÇÃO. AF</t>
  </si>
  <si>
    <t>TOCO, PBT 14.300 KG, POTÊNCIA 185 CV - DEPRECIAÇÃO. AF_08/20</t>
  </si>
  <si>
    <t>TOCO, PBT 14.300 KG, POTÊNCIA 185 CV - JUROS. AF_08/2015</t>
  </si>
  <si>
    <t>TOCO, PBT 14.300 KG, POTÊNCIA 185 CV - IMPOSTOS E SEGUROS. A</t>
  </si>
  <si>
    <t>F_08/2015</t>
  </si>
  <si>
    <t>TOCO, PBT 14.300 KG, POTÊNCIA 185 CV - MATERIAIS NA OPERAÇÃO</t>
  </si>
  <si>
    <t>. AF_08/20</t>
  </si>
  <si>
    <t>CIA 4 CV - DEPRECIAÇÃO. AF_08/2015</t>
  </si>
  <si>
    <t>CIA 4 CV - JUROS. AF_08/2015</t>
  </si>
  <si>
    <t>CIA 4 CV - MANUTENÇÃO. AF_08/2015</t>
  </si>
  <si>
    <t>CIA 4 CV - MATERIAIS NA OPERAÇÃO. AF_08/2015</t>
  </si>
  <si>
    <t>T 9.700 KG, POTÊNCIA DE 160 CV - DEPRECIAÇÃO. AF_08/2015</t>
  </si>
  <si>
    <t>T 9.700 KG, POTÊNCIA DE 160 CV - JUROS. AF_08/2015</t>
  </si>
  <si>
    <t>T 9.700 KG, POTÊNCIA DE 160 CV - IMPOSTOS E SEGUROS. AF_08/2</t>
  </si>
  <si>
    <t>T 9.700 KG, POTÊNCIA DE 160 CV - MANUTENÇÃO. AF_08/2015</t>
  </si>
  <si>
    <t>T 9.700 KG, POTÊNCIA DE 160 CV - MATERIAIS NA OPERAÇÃO. AF_0</t>
  </si>
  <si>
    <t>LUSIVE TANQUE DE ASFALTO COM SERPENTINA - DEPRECIAÇÃO. AF_08</t>
  </si>
  <si>
    <t>LUSIVE TANQUE DE ASFALTO COM SERPENTINA - JUROS. AF_08/2015</t>
  </si>
  <si>
    <t>LUSIVE TANQUE DE ASFALTO COM SERPENTINA - IMPOSTOS E SEGUROS</t>
  </si>
  <si>
    <t>LUSIVE TANQUE DE ASFALTO COM SERPENTINA - MANUTENÇÃO. AF_08/</t>
  </si>
  <si>
    <t>LUSIVE TANQUE DE ASFALTO COM SERPENTINA - MATERIAIS NA OPERA</t>
  </si>
  <si>
    <t>ÇÃO. AF_08</t>
  </si>
  <si>
    <t>CO 10" - DEPRECIAÇÃO. AF_08/2015</t>
  </si>
  <si>
    <t>CO 10" - JUROS. AF_08/2015</t>
  </si>
  <si>
    <t>CO 10" - MANUTENÇÃO. AF_08/2015</t>
  </si>
  <si>
    <t>CO 10" - MATERIAIS NA OPERAÇÃO. AF_08/2015</t>
  </si>
  <si>
    <t>M - DEPRECIAÇÃO. AF_11/2015</t>
  </si>
  <si>
    <t>M - JUROS. AF_11/2015</t>
  </si>
  <si>
    <t>M - MANUTENÇÃO. AF_11/2015</t>
  </si>
  <si>
    <t>2000 L - D</t>
  </si>
  <si>
    <t>EPRECIAÇÃO. AF_11/2015</t>
  </si>
  <si>
    <t>2000 L - J</t>
  </si>
  <si>
    <t>UROS. AF_11/2015</t>
  </si>
  <si>
    <t>2000 L - I</t>
  </si>
  <si>
    <t>MPOSTOS E SEGUROS. AF_11/2015</t>
  </si>
  <si>
    <t>2000 L - M</t>
  </si>
  <si>
    <t>ANUTENÇÃO. AF_11/2015</t>
  </si>
  <si>
    <t>ATERIAIS NA OPERAÇÃO. AF_11/2015</t>
  </si>
  <si>
    <t>COM FUROS DE 3,17 MM - DEPRECIAÇÃO. AF_11/2015</t>
  </si>
  <si>
    <t>COM FUROS DE 3,17 MM - JUROS. AF_11/2015</t>
  </si>
  <si>
    <t>COM FUROS DE 3,17 MM - MANUTENÇÃO. AF_11/2015</t>
  </si>
  <si>
    <t>COM FUROS DE 3,17 MM - MATERIAIS NA OPERAÇÃO. AF_11/2015</t>
  </si>
  <si>
    <t>CAMINHONETE COM MOTOR A DIESEL, POTÊNCIA 180 CV, CABINE DUPLA, 4X4 - D</t>
  </si>
  <si>
    <t>. AF_11/2015</t>
  </si>
  <si>
    <t>CAMINHONETE COM MOTOR A DIESEL, POTÊNCIA 180 CV, CABINE DUPLA, 4X4 - J</t>
  </si>
  <si>
    <t>UROS. AF_1</t>
  </si>
  <si>
    <t>CAMINHONETE COM MOTOR A DIESEL, POTÊNCIA 180 CV, CABINE DUPLA, 4X4 - I</t>
  </si>
  <si>
    <t>MPOSTOS E</t>
  </si>
  <si>
    <t>SEGUROS. AF_11/2015</t>
  </si>
  <si>
    <t>CAMINHONETE COM MOTOR A DIESEL, POTÊNCIA 180 CV, CABINE DUPLA, 4X4 - M</t>
  </si>
  <si>
    <t>A OPERAÇÃO. AF_11/2015</t>
  </si>
  <si>
    <t>, 2 PORTAS - DEPRECIAÇÃO. AF_11/2015</t>
  </si>
  <si>
    <t>, 2 PORTAS - JUROS. AF_11/2015</t>
  </si>
  <si>
    <t>, 2 PORTAS - IMPOSTOS E SEGUROS. AF_11/2015</t>
  </si>
  <si>
    <t>, 2 PORTAS - MANUTENÇÃO. AF_11/2015</t>
  </si>
  <si>
    <t>, 2 PORTAS - MATERIAIS NA OPERAÇÃO. AF_11/2015</t>
  </si>
  <si>
    <t>LUSIVE TANQUE DE ASFALTO COM MAÇARICO - DEPRECIAÇÃO. AF_12/2</t>
  </si>
  <si>
    <t>LUSIVE TANQUE DE ASFALTO COM MAÇARICO - JUROS. AF_12/2015</t>
  </si>
  <si>
    <t>LUSIVE TANQUE DE ASFALTO COM MAÇARICO - IMPOSTOS E SEGUROS.</t>
  </si>
  <si>
    <t>AF_12/2015</t>
  </si>
  <si>
    <t>LUSIVE TANQUE DE ASFALTO COM MAÇARICO - MANUTENÇÃO. AF_12/20</t>
  </si>
  <si>
    <t>LUSIVE TANQUE DE ASFALTO COM MAÇARICO - MATERIAIS NA OPERAÇÃ</t>
  </si>
  <si>
    <t>O. AF_12/2</t>
  </si>
  <si>
    <t>ARICOS - DEPRECIAÇÃO. AF_12/2015</t>
  </si>
  <si>
    <t>ARICOS - JUROS. AF_12/2015</t>
  </si>
  <si>
    <t>ARICOS - MANUTENÇÃO. AF_12/2015</t>
  </si>
  <si>
    <t>ARICOS - MATERIAIS NA OPERAÇÃO. AF_12/2015</t>
  </si>
  <si>
    <t>CV - DEPRECIAÇÃO. AF_12/2015</t>
  </si>
  <si>
    <t>CV - JUROS. AF_12/2015</t>
  </si>
  <si>
    <t>CV - MANUTENÇÃO. AF_12/2015</t>
  </si>
  <si>
    <t>CV - MATERIAIS NA OPERAÇÃO. AF_12/2015</t>
  </si>
  <si>
    <t>MARTELO PERFURADOR PNEUMÁTICO MANUAL, HASTE 25 X 75 MM, 21 KG - DEPREC</t>
  </si>
  <si>
    <t>MARTELO PERFURADOR PNEUMÁTICO MANUAL, HASTE 25 X 75 MM, 21 KG - JUROS.</t>
  </si>
  <si>
    <t>MARTELO PERFURADOR PNEUMÁTICO MANUAL, HASTE 25 X 75 MM, 21 KG - MANUTE</t>
  </si>
  <si>
    <t>NÇÃO. AF_1</t>
  </si>
  <si>
    <t>350 HP, MESA ROTATIVA COM TORQUE MÁXIMO DE 263 KNM - DEPREC</t>
  </si>
  <si>
    <t>350 HP, MESA ROTATIVA COM TORQUE MÁXIMO DE 263 KNM - JUROS.</t>
  </si>
  <si>
    <t>AF_01/2016</t>
  </si>
  <si>
    <t>350 HP, MESA ROTATIVA COM TORQUE MÁXIMO DE 263 KNM - MANUTE</t>
  </si>
  <si>
    <t>350 HP, MESA ROTATIVA COM TORQUE MÁXIMO DE 263 KNM  MATERI</t>
  </si>
  <si>
    <t>RAÇÃO. AF_01/2016</t>
  </si>
  <si>
    <t>POTÊNCIA 5,5 HP, SEM CARREGADOR - DEPRECIAÇÃO. AF_02/2016</t>
  </si>
  <si>
    <t>POTÊNCIA 5,5 HP, SEM CARREGADOR - JUROS. AF_02/2016</t>
  </si>
  <si>
    <t>POTÊNCIA 5,5 HP, SEM CARREGADOR - MANUTENÇÃO. AF_02/2016</t>
  </si>
  <si>
    <t>POTÊNCIA 5,5 HP, SEM CARREGADOR - MATERIAIS NA OPERAÇÃO. A</t>
  </si>
  <si>
    <t>F_02/2016</t>
  </si>
  <si>
    <t>GRUPO GERADOR ESTACIONÁRIO, MOTOR DIESEL POTÊNCIA 170 KVA - JUROS. AF_</t>
  </si>
  <si>
    <t>OM LASTRO 9,45 / 21,0 T, LARGURA DE ROLAGEM 2,265 M - JUROS.</t>
  </si>
  <si>
    <t>7 M - JUROS. AF_02/2016</t>
  </si>
  <si>
    <t>ROLO COMPACTADOR VIBRATÓRIO PÉ DE CARNEIRO, OPERADO POR CONTROLE REMOT</t>
  </si>
  <si>
    <t>5 M - JURO</t>
  </si>
  <si>
    <t>S. AF_02/2016</t>
  </si>
  <si>
    <t>5 M - MATE</t>
  </si>
  <si>
    <t>RIAIS NA OPERAÇÃO. AF_02/2016</t>
  </si>
  <si>
    <t>TÊNCIA 45 HP, PESO MÁXIMO OPERACIONAL 4 T - JUROS. AF_02/201</t>
  </si>
  <si>
    <t>GRUA ASCENCIONAL, LANÇA DE 30 M, CAPACIDADE DE 1,0 T A 30 M, ALTURA AT</t>
  </si>
  <si>
    <t>É 39 M  DE</t>
  </si>
  <si>
    <t>PRECIAÇÃO. AF_03/2016</t>
  </si>
  <si>
    <t>É 39 M   J</t>
  </si>
  <si>
    <t>UROS. AF_03/2016</t>
  </si>
  <si>
    <t>É 39 M   M</t>
  </si>
  <si>
    <t>ANUTENÇÃO. AF_03/2016</t>
  </si>
  <si>
    <t>ATERIAIS NA OPERAÇÃO. AF_03/2016</t>
  </si>
  <si>
    <t>E 1,25 CV - DEPRECIAÇÃO. AF_03/2016</t>
  </si>
  <si>
    <t>E 1,25 CV - JUROS. AF_03/2016</t>
  </si>
  <si>
    <t>E 1,25 CV - MANUTENÇÃO. AF_03/2016</t>
  </si>
  <si>
    <t>E 1,25 CV - MATERIAIS NA OPERAÇÃO. AF_03/2016</t>
  </si>
  <si>
    <t>A 60 T, POTÊNCIA 260 KW - DEPRECIAÇÃO. AF_03/2016</t>
  </si>
  <si>
    <t>A 60 T, POTÊNCIA 260 KW - JUROS. AF_03/2016</t>
  </si>
  <si>
    <t>A 60 T, POTÊNCIA 260 KW - MANUTENÇÃO. AF_03/2016</t>
  </si>
  <si>
    <t>A 60 T, POTÊNCIA 260 KW - MATERIAIS NA OPERAÇÃO. AF_03/2016</t>
  </si>
  <si>
    <t>A 60 T, POTÊNCIA 260 KW - IMPOSTOS E SEGUROS. AF_03/2016</t>
  </si>
  <si>
    <t>GUINDAUTO HIDRÁULICO, CAPACIDADE MÁXIMA DE CARGA 3300 KG, MOMENTO MÁXI</t>
  </si>
  <si>
    <t>T 16.000 KG, POTÊNCIA DE 189 CV - DEPRECIAÇÃO. AF_03/2016</t>
  </si>
  <si>
    <t>T 16.000 KG, POTÊNCIA DE 189 CV - JUROS. AF_03/2016</t>
  </si>
  <si>
    <t>T 16.000 KG, POTÊNCIA DE 189 CV  IMPOSTOS E SEGUROS. AF_03/</t>
  </si>
  <si>
    <t>T 16.000 KG, POTÊNCIA DE 189 CV - MANUTENÇÃO. AF_03/2016</t>
  </si>
  <si>
    <t>T 16.000 KG, POTÊNCIA DE 189 CV - MATERIAIS NA OPERAÇÃO. AF_</t>
  </si>
  <si>
    <t>T 16.000 KG, POTÊNCIA DE 189 CV - CHP DIURNO. AF_03/2016</t>
  </si>
  <si>
    <t>T 16.000 KG, POTÊNCIA DE 189 CV - CHI DIURNO. AF_03/2016</t>
  </si>
  <si>
    <t>MÁQUINA JATO DE PRESSAO PORTÁTIL PARA JATEAMENTO, CONTROLE AUTOMATICO</t>
  </si>
  <si>
    <t>REMOTO, CA</t>
  </si>
  <si>
    <t>MARA DE 1 SAIDA, CAPACIDADE 280 L, DIAMETRO 670 MM, BICO DE</t>
  </si>
  <si>
    <t>JATO CURTO</t>
  </si>
  <si>
    <t>VENTURI DE 5/16, MANGUEIRA DE 1 COM COMPRESSOR DE AR REBO</t>
  </si>
  <si>
    <t>CÁVEL VAZÃ</t>
  </si>
  <si>
    <t>O 189 PCM E MOTOR DIESEL DE 63 CV- DEPRECIAÇÃO. AF_03/2016</t>
  </si>
  <si>
    <t>O 189 PCM E MOTOR DIESEL DE 63 CV- JUROS. AF_03/2016</t>
  </si>
  <si>
    <t>O 189 PCM E MOTOR DIESEL DE 63 CV- MANUTENÇÃO. AF_03/2016</t>
  </si>
  <si>
    <t>O 189 PCM E MOTOR DIESEL DE 63 CV- MATERIAIS NA OPERAÇÃO. AF</t>
  </si>
  <si>
    <t>_03/2016</t>
  </si>
  <si>
    <t>O 189 PCM E MOTOR DIESEL DE 63 CV- CHP DIURNO. AF_03/2016</t>
  </si>
  <si>
    <t>O 189 PCM E MOTOR DIESEL DE 63 CV- CHI DIURNO. AF_03/2016</t>
  </si>
  <si>
    <t>OR 13 CV - DEPRECIAÇÃO. AF_03/2016</t>
  </si>
  <si>
    <t>OR 13 CV - JUROS. AF_03/2016</t>
  </si>
  <si>
    <t>OR 13 CV - MANUTENÇÃO. AF_03/2016</t>
  </si>
  <si>
    <t>OR 13 CV - MATERIAIS NA OPERAÇÃO. AF_03/2016</t>
  </si>
  <si>
    <t>GRUPO GERADOR REBOCÁVEL, POTÊNCIA 66 KVA, MOTOR A DIESEL - DEPRECIAÇÃO</t>
  </si>
  <si>
    <t>. AF_03/20</t>
  </si>
  <si>
    <t>GRUPO GERADOR REBOCÁVEL, POTÊNCIA 66 KVA, MOTOR A DIESEL - JUROS. AF_0</t>
  </si>
  <si>
    <t>GRUPO GERADOR REBOCÁVEL, POTÊNCIA 66 KVA, MOTOR A DIESEL - MANUTENÇÃO.</t>
  </si>
  <si>
    <t>GRUPO GERADOR REBOCÁVEL, POTÊNCIA 66 KVA, MOTOR A DIESEL - MATERIAIS N</t>
  </si>
  <si>
    <t>A OPERAÇÃO</t>
  </si>
  <si>
    <t>. AF_03/2016</t>
  </si>
  <si>
    <t>GRUPO GERADOR ESTACIONÁRIO, POTÊNCIA 150 KVA, MOTOR A DIESEL- DEPRECIA</t>
  </si>
  <si>
    <t>ÇÃO. AF_03</t>
  </si>
  <si>
    <t>GRUPO GERADOR ESTACIONÁRIO, POTÊNCIA 150 KVA, MOTOR A DIESEL- JUROS. A</t>
  </si>
  <si>
    <t>F_03/2016</t>
  </si>
  <si>
    <t>GRUPO GERADOR ESTACIONÁRIO, POTÊNCIA 150 KVA, MOTOR A DIESEL- MANUTENÇ</t>
  </si>
  <si>
    <t>ÃO. AF_03/</t>
  </si>
  <si>
    <t>GRUPO GERADOR ESTACIONÁRIO, POTÊNCIA 150 KVA, MOTOR A DIESEL- MATERIAI</t>
  </si>
  <si>
    <t>ÇÃO. AF_03/2016</t>
  </si>
  <si>
    <t>DEPRECIAÇÃO. AF_03/2016</t>
  </si>
  <si>
    <t>JUROS. AF_03/2016</t>
  </si>
  <si>
    <t>MANUTENÇÃO. AF_03/2016</t>
  </si>
  <si>
    <t>MATERIAIS NA OPERAÇÃO. AF_03/2016</t>
  </si>
  <si>
    <t>COBE</t>
  </si>
  <si>
    <t>MADEIRAMENTO</t>
  </si>
  <si>
    <t>IMUNIZACAO DE MADEIRAMENTO PARA COBERTURA UTILIZANDO CUPINICIDA INCOLO</t>
  </si>
  <si>
    <t>R</t>
  </si>
  <si>
    <t>RECOLOCACAO DE RIPAS EM MADEIRAMENTO DE TELHADO, CONSIDERANDO REAPROVE</t>
  </si>
  <si>
    <t>ITAMENTO D</t>
  </si>
  <si>
    <t>E MATERIAL</t>
  </si>
  <si>
    <t>RECOLOCACAO DE MADEIRAMENTO DO TELHADO - CAIBROS, CONSIDERANDO REAPROV</t>
  </si>
  <si>
    <t>EITAMENTO</t>
  </si>
  <si>
    <t>DE MATERIAL</t>
  </si>
  <si>
    <t>RECOLOCACAO DE FERRAGENS EM MADEIRAMENTO DE TELHADO, CONSIDERANDO REAP</t>
  </si>
  <si>
    <t>ROVEITAMEN</t>
  </si>
  <si>
    <t>TO DE MATERIAL</t>
  </si>
  <si>
    <t>INSTALAÇÃO DE TESOURA (INTEIRA OU MEIA), BIAPOIADA, EM MADEIRA NÃO APA</t>
  </si>
  <si>
    <t>RELHADA, P</t>
  </si>
  <si>
    <t>ARA VÃOS MAIORES OU IGUAIS A 3,0 M E MENORES QUE 6,0 M, INCL</t>
  </si>
  <si>
    <t>USO IÇAMEN</t>
  </si>
  <si>
    <t>TO. AF_12/2015</t>
  </si>
  <si>
    <t>ARA VÃOS MAIORES OU IGUAIS A 6,0 M E MENORES QUE 8,0 M, INCL</t>
  </si>
  <si>
    <t>ARA VÃOS MAIORES OU IGUAIS A 8,0 M E MENORES QUE 10,0 M, INC</t>
  </si>
  <si>
    <t>LUSO IÇAME</t>
  </si>
  <si>
    <t>NTO. AF_12/2015</t>
  </si>
  <si>
    <t>ARA VÃOS MAIORES OU IGUAIS A 10,0 M E MENORES QUE 12,0 M, IN</t>
  </si>
  <si>
    <t>CLUSO IÇAM</t>
  </si>
  <si>
    <t>ENTO. AF_12/2015</t>
  </si>
  <si>
    <t>TRAMA DE MADEIRA COMPOSTA POR RIPAS, CAIBROS E TERÇAS PARA TELHADOS DE</t>
  </si>
  <si>
    <t>ATÉ 2 ÁGUA</t>
  </si>
  <si>
    <t>S PARA TELHA DE ENCAIXE DE CERÂMICA OU DE CONCRETO, INCLUSO</t>
  </si>
  <si>
    <t>VERTICAL. AF_12/2015</t>
  </si>
  <si>
    <t>MAIS QUE 2</t>
  </si>
  <si>
    <t>ÁGUAS PARA TELHA DE ENCAIXE DE CERÂMICA OU DE CONCRETO, IN</t>
  </si>
  <si>
    <t>CLUSO TRAN</t>
  </si>
  <si>
    <t>SPORTE VERTICAL. AF_12/2015</t>
  </si>
  <si>
    <t>S PARA TELHA CERÂMICA CAPA-CANAL, INCLUSO TRANSPORTE VERTIC</t>
  </si>
  <si>
    <t>AL. AF_12/</t>
  </si>
  <si>
    <t>ÁGUAS PARA TELHA CERÂMICA CAPA-CANAL, INCLUSO TRANSPORTE V</t>
  </si>
  <si>
    <t>ERTICAL. A</t>
  </si>
  <si>
    <t>F_12/2015</t>
  </si>
  <si>
    <t>TRAMA DE MADEIRA COMPOSTA POR TERÇAS PARA TELHADOS DE ATÉ 2 ÁGUAS PARA</t>
  </si>
  <si>
    <t>TELHA ONDU</t>
  </si>
  <si>
    <t>LADA DE FIBROCIMENTO, METÁLICA, PLÁSTICA OU TERMOACÚSTICA,</t>
  </si>
  <si>
    <t>INCLUSO TR</t>
  </si>
  <si>
    <t>ANSPORTE VERTICAL. AF_12/2015</t>
  </si>
  <si>
    <t>TELHA ESTR</t>
  </si>
  <si>
    <t>UTURAL DE FIBROCIMENTO, INCLUSO TRANSPORTE VERTICAL. AF_12/</t>
  </si>
  <si>
    <t>FABRICAÇÃO E INSTALAÇÃO DE TESOURA INTEIRA EM MADEIRA NÃO APARELHADA,</t>
  </si>
  <si>
    <t>VÃO DE 3 M</t>
  </si>
  <si>
    <t>, PARA TELHA CERÂMICA OU DE CONCRETO, INCLUSO IÇAMENTO. AF_1</t>
  </si>
  <si>
    <t>VÃO DE 4 M</t>
  </si>
  <si>
    <t>VÃO DE 5 M</t>
  </si>
  <si>
    <t>VÃO DE 6 M</t>
  </si>
  <si>
    <t>VÃO DE 7 M</t>
  </si>
  <si>
    <t>VÃO DE 8 M</t>
  </si>
  <si>
    <t>VÃO DE 9 M</t>
  </si>
  <si>
    <t>VÃO DE 10</t>
  </si>
  <si>
    <t>M, PARA TELHA CERÂMICA OU DE CONCRETO, INCLUSO IÇAMENTO. AF_</t>
  </si>
  <si>
    <t>VÃO DE 11</t>
  </si>
  <si>
    <t>VÃO DE 12</t>
  </si>
  <si>
    <t>, PARA TELHA ONDULADA DE FIBROCIMENTO, METÁLICA, PLÁSTICA OU</t>
  </si>
  <si>
    <t>TERMOACÚST</t>
  </si>
  <si>
    <t>ICA, INCLUSO IÇAMENTO. AF_12/2015</t>
  </si>
  <si>
    <t>M, PARA TELHA ONDULADA DE FIBROCIMENTO, METÁLICA, PLÁSTICA O</t>
  </si>
  <si>
    <t>U TERMOACÚ</t>
  </si>
  <si>
    <t>STICA, INCLUSO IÇAMENTO. AF_12/2015</t>
  </si>
  <si>
    <t>FABRICAÇÃO E INSTALAÇÃO DE ESTRUTURA PONTALETADA DE MADEIRA NÃO APAREL</t>
  </si>
  <si>
    <t>HADA PARA</t>
  </si>
  <si>
    <t>TELHADOS COM ATÉ 2 ÁGUAS E PARA TELHA CERÂMICA OU DE CONCRET</t>
  </si>
  <si>
    <t>O, INCLUSO</t>
  </si>
  <si>
    <t>TRANSPORTE VERTICAL. AF_12/2015</t>
  </si>
  <si>
    <t>TELHADOS COM ATÉ 2 ÁGUAS E PARA TELHA ONDULADA DE FIBROCIMEN</t>
  </si>
  <si>
    <t>TO, METÁLI</t>
  </si>
  <si>
    <t>CA, PLÁSTICA OU TERMOACÚSTICA, INCLUSO TRANSPORTE VERTICAL.</t>
  </si>
  <si>
    <t>TELHADOS COM MAIS QUE 2 ÁGUAS E PARA TELHA CERÂMICA OU DE CO</t>
  </si>
  <si>
    <t>NCRETO, IN</t>
  </si>
  <si>
    <t>CLUSO TRANSPORTE VERTICAL. AF_12/2015</t>
  </si>
  <si>
    <t>TELHAMENTO COM TELHA CERAMICA</t>
  </si>
  <si>
    <t>RECOLOCACAO DE TELHAS CERAMICAS TIPO FRANCESA, CONSIDERANDO REAPROVEIT</t>
  </si>
  <si>
    <t>AMENTO DE</t>
  </si>
  <si>
    <t>MATERIAL</t>
  </si>
  <si>
    <t>RECOLOCACAO DE TELHAS CERAMICAS TIPO PLAN, CONSIDERANDO REAPROVEITAMEN</t>
  </si>
  <si>
    <t>TO DE MATE</t>
  </si>
  <si>
    <t>RIAL</t>
  </si>
  <si>
    <t>RECOLOCACAO DE CUMEEIRAS CERAMICAS COM ARGAMASSA TRACO 1:2:8 (CIMENTO,</t>
  </si>
  <si>
    <t>CAL E AREI</t>
  </si>
  <si>
    <t>A), CONSIDERANDO APROVEITAMENTO DO MATERIAL</t>
  </si>
  <si>
    <t>COBERTURA TELHA CERAMICA</t>
  </si>
  <si>
    <t>COBERTURA EM TELHA CERAMICA TIPO COLONIAL, COM ARGAMASSA TRACO 1:3 (CI</t>
  </si>
  <si>
    <t>MENTO E AR</t>
  </si>
  <si>
    <t>EIA)</t>
  </si>
  <si>
    <t>COBERTURA EM TELHA CERAMICA TIPO FRANCESA OU MARSELHA, EXCLUINDO MADEI</t>
  </si>
  <si>
    <t>RAMENTO</t>
  </si>
  <si>
    <t>COBERTURA EM TELHA CERAMICA TIPO CANAL, COM ARGAMASSA TRACO 1:3 (CIMEN</t>
  </si>
  <si>
    <t>TO E AREIA</t>
  </si>
  <si>
    <t>) E ARAME RECOZIDO</t>
  </si>
  <si>
    <t>COBERTURA EM TELHA CERAMICA TIPO PAULISTA, COM ARGAMASSA TRACO 1:3 (CI</t>
  </si>
  <si>
    <t>EIA) E ARAME RECOZIDO</t>
  </si>
  <si>
    <t>CORDAO DE ARREMATE EM BEIRAIS COM TELHA CERAMICA EMBOCADA TRACO 1:2:8</t>
  </si>
  <si>
    <t>(CIMENTO,</t>
  </si>
  <si>
    <t>CAL E AREIA)</t>
  </si>
  <si>
    <t>EMBOCAMENTO DE ULTIMA FIADA DE TELHA PLAN, COLONIAL OU PAULISTA, COM A</t>
  </si>
  <si>
    <t>RGAMASSA T</t>
  </si>
  <si>
    <t>RACO 1:2:8 (CIMENTO, CAL E AREIA)</t>
  </si>
  <si>
    <t>COBERTURA EM TELHA CERAMICA TIPO PAULISTINHA (TRAPEZOIDAL), COM ARGAMA</t>
  </si>
  <si>
    <t>SSA TRACO</t>
  </si>
  <si>
    <t>1:3 (CIMENTO E AREIA) E ARAME RECOZIDO</t>
  </si>
  <si>
    <t>TELHAMENTO COM TELHA DE FIBROCIMENTO</t>
  </si>
  <si>
    <t>RECOLOCACAO DE TELHAS ONDULADAS COM MASSA PARA VEDACAO, CONSIDERANDO R</t>
  </si>
  <si>
    <t>EAPROVEITA</t>
  </si>
  <si>
    <t>MENTO DE MATERIAL</t>
  </si>
  <si>
    <t>RECOLOCAÇÃO DE TELHA DE FIBROCIMENTO ESTRUTURAL LARGURA ÚTIL 49CM OU 4</t>
  </si>
  <si>
    <t>4CM, CONSI</t>
  </si>
  <si>
    <t>DERANDO O    REAPROVEITAMENTO DO MATERIAL A EXCEÇÃO DO CONJU</t>
  </si>
  <si>
    <t>NTO DE ARR</t>
  </si>
  <si>
    <t>UELAS DE VEDAÇÃO</t>
  </si>
  <si>
    <t>RECOLOCAÇÃO DE TELHA DE FIBROCIMENTO ESTRUTURAL LARGURA ÚTIL 90CM, CON</t>
  </si>
  <si>
    <t>SIDERANDO</t>
  </si>
  <si>
    <t>O REAPROVEITAMENTO DO MATERIAL A EXCEÇÃO DO CONJUNTO DE ARRU</t>
  </si>
  <si>
    <t>ELAS DE VE</t>
  </si>
  <si>
    <t>DAÇÃO</t>
  </si>
  <si>
    <t>COBERTURA COM TELHA DE FIBROCIMENTO ESTRUTURAL LARGURA UTIL 90CM, INCL</t>
  </si>
  <si>
    <t>USO ACESSO</t>
  </si>
  <si>
    <t>RIOS DE FIXACAO E VEDACAO</t>
  </si>
  <si>
    <t>COBERTURA COM TELHA DE FIBROCIMENTO ESTRUTURAL LARGURA ÚTIL 49CM OU 44</t>
  </si>
  <si>
    <t>CM, INCLUS</t>
  </si>
  <si>
    <t>O ACESSÓRIOS DE FIXAÇÃO E VEDAÇÃO, EXCLUINDO MADEIRAMENTO</t>
  </si>
  <si>
    <t>TELHAMENTO C/ TELHA DE FIBROCIMENTO</t>
  </si>
  <si>
    <t>TELHAMENTO COM TELHA DE FIBROCIMENTO ONDULADA, ESPESSURA 6MM, INCLUSO</t>
  </si>
  <si>
    <t>JUNTAS DE</t>
  </si>
  <si>
    <t>VEDACAO E ACESSORIOS DE FIXACAO, EXCLUINDO MADEIRAMENTO</t>
  </si>
  <si>
    <t>COBERTURA COM TELHA DE FIBROCIMENTO ONDULADA, ESPESSURA 8 MM, INCLUIND</t>
  </si>
  <si>
    <t>O ACESSORI</t>
  </si>
  <si>
    <t>OS, EXCLUINDO MADEIRAMENTO</t>
  </si>
  <si>
    <t>COBERTURA COM TELHA DE FIBROCIMENTO ONDULADA, ESPESSURA 4 MM, INCLUSOS</t>
  </si>
  <si>
    <t>ACESSORIOS</t>
  </si>
  <si>
    <t>DE FIXACAO, EXCLUINDO MADEIRAMENTO</t>
  </si>
  <si>
    <t>COBERTURA COM TELHA DE FIBROCIMENTO ONDULADA, ESPESSURA 6 MM, COM CUME</t>
  </si>
  <si>
    <t>EIRA UNIVE</t>
  </si>
  <si>
    <t>RSAL, INCLUSAS JUNTAS DE DILATACAO E ACESSORIOS DE FIXACAO,</t>
  </si>
  <si>
    <t>EXCLUINDO</t>
  </si>
  <si>
    <t>TELHAMENTO COM TELHA METALICA</t>
  </si>
  <si>
    <t>ESTRUTURA DE ACO</t>
  </si>
  <si>
    <t>ESTRUTURA PARA COBERTURA TIPO FINK, EM ALUMINIO ANODIZADO, VAO DE 20M,</t>
  </si>
  <si>
    <t>ESPACAMENT</t>
  </si>
  <si>
    <t>O DAS TESOURAS DE 5M ATE 6,5M</t>
  </si>
  <si>
    <t>ESTRUTURA PARA COBERTURA TIPO FINK, EM ALUMINIO ANODIZADO, VAO DE 30M,</t>
  </si>
  <si>
    <t>ESTRUTURA PARA COBERTURA TIPO FINK, EM ALUMINIO ANODIZADO, VAO DE 40M,</t>
  </si>
  <si>
    <t>ESTRUTURA PARA COBERTURA EM ARCO, EM ALUMINIO ANODIZADO, VAO DE 20M, E</t>
  </si>
  <si>
    <t>SPACAMENTO</t>
  </si>
  <si>
    <t>DE 5M ATE 6,5M</t>
  </si>
  <si>
    <t>ESTRUTURA PARA COBERTURA EM ARCO, EM ALUMINIO ANODIZADO, VAO DE 30M, E</t>
  </si>
  <si>
    <t>ESTRUTURA PARA COBERTURA EM ARCO, EM ALUMINIO ANODIZADO, VAO DE 40M, E</t>
  </si>
  <si>
    <t>ESTRUTURA PARA COBERTURA TIPO SHED, EM ALUMINIO ANODIZADO, VAO DE 20M,</t>
  </si>
  <si>
    <t>ESTRUTURA PARA COBERTURA TIPO SHED, EM ALUMINIO ANODIZADO, VAO DE 30M,</t>
  </si>
  <si>
    <t>ESTRUTURA PARA COBERTURA TIPO SHED, EM ALUMINIO ANODIZADO, VAO DE 40M,</t>
  </si>
  <si>
    <t>ESTRUTURA ESPACIAL</t>
  </si>
  <si>
    <t>TELHA METÁLICA</t>
  </si>
  <si>
    <t>COBERTURA COM TELHA  DE CHAPA DE AÇO ZINCADO, ONDULADA, ESPESSURA DE 0</t>
  </si>
  <si>
    <t>,5MM</t>
  </si>
  <si>
    <t>COBERTURA COM TELHA DE ACO ZINCADO, TRAPEZOIDAL, ESPESSURA DE 0,5 MM,</t>
  </si>
  <si>
    <t>INCLUINDO</t>
  </si>
  <si>
    <t>MADEIRAMENTO/TELHAMENTO C/ TELHAS FIBROCIMENTO</t>
  </si>
  <si>
    <t>CUMEEIRA CERAMICA</t>
  </si>
  <si>
    <t>6058     C</t>
  </si>
  <si>
    <t>UMEEIRA COM TELHA CERAMICA EMBOCADA COM ARGAMASSA TRACO 1:2:8 (CIMENT</t>
  </si>
  <si>
    <t>O, CAL E A</t>
  </si>
  <si>
    <t>REIA)</t>
  </si>
  <si>
    <t>ARREMATE TELHA CERAMICA EMBOCADA C/ARGAMASSA CIMENTO/AREIA/SAIBRO 1:2:</t>
  </si>
  <si>
    <t>CORDAO DE ARREMATE COM TELHA CERAMICA TIPO CANAL EMBOCADA COM ARGAMASS</t>
  </si>
  <si>
    <t>A TRACO 1:</t>
  </si>
  <si>
    <t>3 (CIMENTO E AREIA)</t>
  </si>
  <si>
    <t>CUMEEIRA DE FIBROCIMENTO</t>
  </si>
  <si>
    <t>CUMIEIRA DE FIBROCIMENTO</t>
  </si>
  <si>
    <t>CUMEEIRA PARA TELHA DE FIBROCIMENTO ESTRUTURAL, INCLUSO ACESSORIOS PAR</t>
  </si>
  <si>
    <t>A FIXACAO</t>
  </si>
  <si>
    <t>E VEDACAO</t>
  </si>
  <si>
    <t>CUMEEIRA FIBROCIMENTO</t>
  </si>
  <si>
    <t>CUMEEIRA UNIVERSAL PARA TELHA DE FIBROCIMENTO ONDULADA ESPESSURA 6 MM,</t>
  </si>
  <si>
    <t>INCLUSO JU</t>
  </si>
  <si>
    <t>NTAS DE VEDACAO E ACESSORIOS DE FIXACAO</t>
  </si>
  <si>
    <t>CUMEEIRA TIPO SHED PARA TELHA DE FIBROCIMENTO ONDULADA, INCLUSO JUNTAS</t>
  </si>
  <si>
    <t>DE VEDACAO</t>
  </si>
  <si>
    <t>E ACESSORIOS DE FIXACAO</t>
  </si>
  <si>
    <t>CALHA DE CONCRETO</t>
  </si>
  <si>
    <t>CALHA DE CONCRETO, 40X15 CM ESPESSURA DE 8 CM, PREPARADO EM BETONEIRA</t>
  </si>
  <si>
    <t>E CIMENTAD</t>
  </si>
  <si>
    <t>O LISO EXECUTADO COM ARGAMASSA TRACO 1:4 (CIMENTO E AREIA ME</t>
  </si>
  <si>
    <t>DIA NAO PE</t>
  </si>
  <si>
    <t>NEIRADA), PREPARO MANUAL</t>
  </si>
  <si>
    <t>CALHA DE CONCRETO, 30X15 CM, ESPESSURA 8 CM PREPARADA EM BETONEIRA COM</t>
  </si>
  <si>
    <t>CIMENTADO</t>
  </si>
  <si>
    <t>LISO EXECUTADO COM ARGAMASSA TRACO 1:4 (CIMENTO E AREIA MED</t>
  </si>
  <si>
    <t>IA NAO PEN</t>
  </si>
  <si>
    <t>EIRADA), PREPARO MANUAL</t>
  </si>
  <si>
    <t>CALHA DE PVC, PECAS E ACESSORIOS</t>
  </si>
  <si>
    <t>CALHA DE BEIRAL, SEMICIRCULAR DE PVC, DIAMETRO 125 MM, INCLUINDO CABEC</t>
  </si>
  <si>
    <t>EIRAS, EME</t>
  </si>
  <si>
    <t>NDAS, BOCAIS, SUPORTES E VEDACOES, EXCLUINDO CONDUTORES - FO</t>
  </si>
  <si>
    <t>RNECIMENTO</t>
  </si>
  <si>
    <t>E COLOCACAO</t>
  </si>
  <si>
    <t>CONDUTOR PARA CALHA DE BEIRAL, DE PVC, DIAMETRO 88 MM, INCLUINDO CONEX</t>
  </si>
  <si>
    <t>OES E BRAC</t>
  </si>
  <si>
    <t>ADEIRAS - FORNECIMENTO E COLOCACAO</t>
  </si>
  <si>
    <t>CALHA METALICA</t>
  </si>
  <si>
    <t>RUFO METALICO</t>
  </si>
  <si>
    <t>RUFO/ESPIGAO/RINCAO DIVERSOS</t>
  </si>
  <si>
    <t>RUFOS PARA COBERTURAS EM TELHAS FIBROCIMENTO</t>
  </si>
  <si>
    <t>RUFO EM CONCRETO</t>
  </si>
  <si>
    <t>ALGEROZ EM CONCRETO ARMADO (RUFO DE CONCRETO)</t>
  </si>
  <si>
    <t>TELHAMENTO COM TELHA DE FIBRA DE VIDRO</t>
  </si>
  <si>
    <t>COBERTURA COM TELHA DE FIBRA DE VIDRO ONDULADA COLORIDA, ESPESSURA 6MM</t>
  </si>
  <si>
    <t>, INCLUSOS</t>
  </si>
  <si>
    <t>ACESSORIOS DE FIXACAO</t>
  </si>
  <si>
    <t>ESTRUTURA METALICA</t>
  </si>
  <si>
    <t>ESTRUTURA METALICA EM TESOURAS OU TRELICAS, VAO LIVRE DE 12M, FORNECIM</t>
  </si>
  <si>
    <t>ENTO E MON</t>
  </si>
  <si>
    <t>TAGEM, NAO SENDO CONSIDERADOS OS FECHAMENTOS METALICOS, AS C</t>
  </si>
  <si>
    <t>OLUNAS, OS</t>
  </si>
  <si>
    <t>SERVICOS GERAIS EM ALVENARIA E CONCRETO, AS TELHAS DE COBER</t>
  </si>
  <si>
    <t>TURA E A P</t>
  </si>
  <si>
    <t>INTURA DE ACABAMENTO</t>
  </si>
  <si>
    <t>ESTRUTURA METALICA EM TESOURAS OU TRELICAS, VAO LIVRE DE 15M, FORNECIM</t>
  </si>
  <si>
    <t>ESTRUTURA METALICA EM TESOURAS OU TRELICAS, VAO LIVRE DE 20M, FORNECIM</t>
  </si>
  <si>
    <t>ESTRUTURA METALICA EM TESOURAS OU TRELICAS, VAO LIVRE DE 25M, FORNECIM</t>
  </si>
  <si>
    <t>ESTRUTURA METALICA EM TESOURAS OU TRELICAS, VAO LIVRE DE 30M, FORNECIM</t>
  </si>
  <si>
    <t>ESTRUTURAS METALICAS DIVERSAS</t>
  </si>
  <si>
    <t>ESTRUTURA METALICA EM ACO ESTRUTURAL PERFIL I 12 X 5 1/4          KG</t>
  </si>
  <si>
    <t>ESTRUTURA METALICA EM ACO ESTRUTURAL PERFIL I 6 X 3 3/8           KG</t>
  </si>
  <si>
    <t>INSTALAÇÃO DE TESOURA (INTEIRA OU MEIA), EM AÇO, PARA VÃOS MAIORES OU</t>
  </si>
  <si>
    <t>IGUAIS A 3</t>
  </si>
  <si>
    <t>,0 M E MENORES QUE 6,0 M, INCLUSO IÇAMENTO. AF_12/2015</t>
  </si>
  <si>
    <t>IGUAIS A 6</t>
  </si>
  <si>
    <t>,0 M E MENORES QUE 8,0 M, INCLUSO IÇAMENTO. AF_12/2015</t>
  </si>
  <si>
    <t>IGUAIS A 8</t>
  </si>
  <si>
    <t>,0 M E MENORES QUE 10,0 M, INCLUSO IÇAMENTO. AF_12/2015</t>
  </si>
  <si>
    <t>IGUAIS A 1</t>
  </si>
  <si>
    <t>0,0 M E MENORES QUE 12,0 M, INCLUSO IÇAMENTO. AF_12/2015</t>
  </si>
  <si>
    <t>TRAMA DE AÇO COMPOSTA POR RIPAS, CAIBROS E TERÇAS PARA TELHADOS DE ATÉ</t>
  </si>
  <si>
    <t>2 ÁGUAS PA</t>
  </si>
  <si>
    <t>RA TELHA DE ENCAIXE DE CERÂMICA OU DE CONCRETO, INCLUSO TRA</t>
  </si>
  <si>
    <t>NSPORTE VE</t>
  </si>
  <si>
    <t>RTICAL. AF_12/2015</t>
  </si>
  <si>
    <t>TRAMA DE AÇO COMPOSTA POR RIPAS E CAIBROS PARA TELHADOS DE ATÉ 2 ÁGUAS</t>
  </si>
  <si>
    <t>PARA TELHA</t>
  </si>
  <si>
    <t>DE ENCAIXE DE CERÂMICA OU DE CONCRETO, INCLUSO TRANSPORTE</t>
  </si>
  <si>
    <t>VERTICAL.</t>
  </si>
  <si>
    <t>TRAMA DE AÇO COMPOSTA POR RIPAS PARA TELHADOS DE ATÉ 2 ÁGUAS PARA TELH</t>
  </si>
  <si>
    <t>A DE ENCAI</t>
  </si>
  <si>
    <t>XE DE CERÂMICA OU DE CONCRETO, INCLUSO TRANSPORTE VERTICAL.</t>
  </si>
  <si>
    <t>TRAMA DE AÇO COMPOSTA POR RIPAS, CAIBROS E TERÇAS PARA TELHADOS DE MAI</t>
  </si>
  <si>
    <t>S DE 2 ÁGU</t>
  </si>
  <si>
    <t>AS PARA TELHA DE ENCAIXE DE CERÂMICA OU DE CONCRETO, INCLUSO</t>
  </si>
  <si>
    <t>TRAMA DE AÇO COMPOSTA POR RIPAS E CAIBROS PARA TELHADOS DE MAIS DE 2 Á</t>
  </si>
  <si>
    <t>GUAS PARA</t>
  </si>
  <si>
    <t>TELHA DE ENCAIXE DE CERÂMICA OU DE CONCRETO, INCLUSO TRANSPO</t>
  </si>
  <si>
    <t>RTE VERTIC</t>
  </si>
  <si>
    <t>AL. AF_12/2015</t>
  </si>
  <si>
    <t>TRAMA DE AÇO COMPOSTA POR RIPAS PARA TELHADOS DE MAIS DE 2 ÁGUAS PARA</t>
  </si>
  <si>
    <t>TELHA DE E</t>
  </si>
  <si>
    <t>NCAIXE DE CERÂMICA OU DE CONCRETO, INCLUSO TRANSPORTE VERTIC</t>
  </si>
  <si>
    <t>AL, INCLUS</t>
  </si>
  <si>
    <t>O TRANSPORTE VERTICAL. AF_12/2015</t>
  </si>
  <si>
    <t>RA TELHA CERÂMICA CAPA-CANAL, INCLUSO TRANSPORTE VERTICAL.</t>
  </si>
  <si>
    <t>CERÂMICA CAPA-CANAL, INCLUSO TRANSPORTE VERTICAL. AF_12/20</t>
  </si>
  <si>
    <t>A CERÂMICA</t>
  </si>
  <si>
    <t>CAPA-CANAL, INCLUSO TRANSPORTE VERTICAL. AF_12/2015</t>
  </si>
  <si>
    <t>AS PARA TELHA CERÂMICA CAPA-CANAL, INCLUSO TRANSPORTE VERTIC</t>
  </si>
  <si>
    <t>TELHA CERÂMICA CAPA-CANAL, INCLUSO TRANSPORTE VERTICAL. AF_1</t>
  </si>
  <si>
    <t>TELHA CERÂ</t>
  </si>
  <si>
    <t>MICA CAPA-CANAL, INCLUSO TRANSPORTE VERTICAL. AF_12/2015</t>
  </si>
  <si>
    <t>TRAMA DE AÇO COMPOSTA POR TERÇAS PARA TELHADOS DE ATÉ 2 ÁGUAS PARA TEL</t>
  </si>
  <si>
    <t>HA ONDULAD</t>
  </si>
  <si>
    <t>A DE FIBROCIMENTO, METÁLICA, PLÁSTICA OU TERMOACÚSTICA, INCL</t>
  </si>
  <si>
    <t>USO TRANSP</t>
  </si>
  <si>
    <t>ORTE VERTICAL. AF_12/2015</t>
  </si>
  <si>
    <t>HA ESTRUTU</t>
  </si>
  <si>
    <t>RAL DE FIBROCIMENTO, INCLUSO TRANSPORTE VERTICAL. AF_12/2015</t>
  </si>
  <si>
    <t>FABRICAÇÃO E INSTALAÇÃO DE TESOURA INTEIRA EM AÇO, VÃO DE 3 M, PARA TE</t>
  </si>
  <si>
    <t>LHA CERÂMI</t>
  </si>
  <si>
    <t>CA OU DE CONCRETO, INCLUSO IÇAMENTO. AF_12/2015</t>
  </si>
  <si>
    <t>FABRICAÇÃO E INSTALAÇÃO DE TESOURA INTEIRA EM AÇO, VÃO DE 4 M, PARA TE</t>
  </si>
  <si>
    <t>FABRICAÇÃO E INSTALAÇÃO DE TESOURA INTEIRA EM AÇO, VÃO DE 5 M, PARA TE</t>
  </si>
  <si>
    <t>FABRICAÇÃO E INSTALAÇÃO DE TESOURA INTEIRA EM AÇO, VÃO DE 6 M, PARA TE</t>
  </si>
  <si>
    <t>FABRICAÇÃO E INSTALAÇÃO DE TESOURA INTEIRA EM AÇO, VÃO DE 7 M, PARA TE</t>
  </si>
  <si>
    <t>FABRICAÇÃO E INSTALAÇÃO DE TESOURA INTEIRA EM AÇO, VÃO DE 8 M, PARA TE</t>
  </si>
  <si>
    <t>(COMPOSIÇÃO REPRESENTATIVA) FABRICAÇÃO E INSTALAÇÃO DE TESOURA INTEIRA</t>
  </si>
  <si>
    <t>EM AÇO, PA</t>
  </si>
  <si>
    <t>RA VÃOS DE 3 A 12 M E PARA QUALQUER TIPO DE TELHA, INCLUSO</t>
  </si>
  <si>
    <t>IÇAMENTO.</t>
  </si>
  <si>
    <t>FABRICAÇÃO E INSTALAÇÃO DE TESOURA INTEIRA EM AÇO, VÃO DE 9 M, PARA TE</t>
  </si>
  <si>
    <t>FABRICAÇÃO E INSTALAÇÃO DE TESOURA INTEIRA EM AÇO, VÃO DE 10 M, PARA T</t>
  </si>
  <si>
    <t>ELHA CERÂM</t>
  </si>
  <si>
    <t>ICA OU DE CONCRETO, INCLUSO IÇAMENTO. AF_12/2015</t>
  </si>
  <si>
    <t>FABRICAÇÃO E INSTALAÇÃO DE TESOURA INTEIRA EM AÇO, VÃO DE 11 M, PARA T</t>
  </si>
  <si>
    <t>FABRICAÇÃO E INSTALAÇÃO DE TESOURA INTEIRA EM AÇO, VÃO DE 12 M, PARA T</t>
  </si>
  <si>
    <t>LHA ONDULA</t>
  </si>
  <si>
    <t>DA DE FIBROCIMENTO, METÁLICA, PLÁSTICA OU TERMOACÚSTICA, INC</t>
  </si>
  <si>
    <t>NTO.. AF_12/2015</t>
  </si>
  <si>
    <t>NTO, INCLUSO IÇAMENTO. AF_12/2015</t>
  </si>
  <si>
    <t>ELHA ONDUL</t>
  </si>
  <si>
    <t>ADA DE FIBROCIMENTO, METÁLICA, PLÁSTICA OU TERMOACÚSTICA, IN</t>
  </si>
  <si>
    <t>TELHAMENTO COM TELHA DE VIDRO</t>
  </si>
  <si>
    <t>DROP</t>
  </si>
  <si>
    <t>DRENAGEM/OBRAS DE CONTENCAO/POCOS DE VISITA E CAIXAS</t>
  </si>
  <si>
    <t>ESGOTAMENTO COM BOMBA</t>
  </si>
  <si>
    <t>ESGOTAMENTO COM BOMBAS</t>
  </si>
  <si>
    <t>REBAIXAMENTO DO LENCOL FREATICO</t>
  </si>
  <si>
    <t>MEIA CANA DE CONCRETO</t>
  </si>
  <si>
    <t>DRENOS</t>
  </si>
  <si>
    <t>DRENAGEM SUBTERRANEA</t>
  </si>
  <si>
    <t>EXECUCAO DE DRENO COM TUBOS DE PVC CORRUGADO FLEXIVEL PERFURADO - DN 1</t>
  </si>
  <si>
    <t>DRENO COM MANTA GEOTEXTIL</t>
  </si>
  <si>
    <t>DRENO FRANCES C/MATERIAL FILTRANTE</t>
  </si>
  <si>
    <t>CAMADA DRENANTE COM BRITA</t>
  </si>
  <si>
    <t>COLOCACAO DE MANTA                   - MMA</t>
  </si>
  <si>
    <t>DRENOS DE CHORUME EM TUBOS DRENANTES - MMA</t>
  </si>
  <si>
    <t>EXECUCAO DE DRENOS DE CHORUME EM TUBOS DRENANTES DE CONCRETO, DIAM=200</t>
  </si>
  <si>
    <t>MM, ENVOLT</t>
  </si>
  <si>
    <t>OS EM BRITA E GEOTEXTIL</t>
  </si>
  <si>
    <t>EXECUCAO DE DRENOS DE CHORUME EM TUBOS DRENANTES</t>
  </si>
  <si>
    <t>EXECUCAO DE DRENOS DE CHORUME EM TUBOS DRENANTES, PVC, DIAM=100 MM, EN</t>
  </si>
  <si>
    <t>VOLTOS EM</t>
  </si>
  <si>
    <t>BRITA E GEOTEXTIL</t>
  </si>
  <si>
    <t>EXECUCAO DE DRENOS DE CHORUME EM TUBOS DRENANTES, PVC, DIAM=150 MM, EN</t>
  </si>
  <si>
    <t>TUBULAÇÃO EM PVC CORRUGADO RIGIDO PERFURADO P/ DRENAGEM</t>
  </si>
  <si>
    <t>TUBO PVC CORRUGADO RIGIDO PERFURADO DN 150 PARA DRENAGEM - FORNECIMENT</t>
  </si>
  <si>
    <t>O E INSTAL</t>
  </si>
  <si>
    <t>ACAO</t>
  </si>
  <si>
    <t>COLCHAO DRENANTE C/ 30CM PEDRA BRITADA N.3/FILTRO TRANSICAO MANTA GEOT</t>
  </si>
  <si>
    <t>EXTIL 100%</t>
  </si>
  <si>
    <t>POLIPROPILENO OU POLIESTER INCL FORNEC/COLOCMAT</t>
  </si>
  <si>
    <t>EXECUCAO DRENO PROFUNDO, COM CORTE TRAPEZOIDAL EM SOLO, DE 70X80X150CM</t>
  </si>
  <si>
    <t>EXCL TUBO</t>
  </si>
  <si>
    <t>INCL MATERIAL EXECUCAO, COM SELO ENCHIMENTO MATERIAL DRENAN</t>
  </si>
  <si>
    <t>TE E ESCAV</t>
  </si>
  <si>
    <t>EXECUCAO DE DRENO DE TUBO DE CONRETO SIMPLES POROSO D=0,20 M (0,5MX0,5</t>
  </si>
  <si>
    <t>M) PARA GA</t>
  </si>
  <si>
    <t>LERIAS DE AGUAS PLUVIAIS</t>
  </si>
  <si>
    <t>TUBO CONCRETO SIMPLES DN 200 MM PARA DRENAGEM - FORNECIMENTO E INSTALA</t>
  </si>
  <si>
    <t>CAO, INCLU</t>
  </si>
  <si>
    <t>SIVE ESCAVACAO MANUAL 1M3/M.</t>
  </si>
  <si>
    <t>TUBO CONCRETO SIMPLES DN 300 MM PARA DRENAGEM - FORNECIMENTO E INSTALA</t>
  </si>
  <si>
    <t>CAO INCLUS</t>
  </si>
  <si>
    <t>IVE ESCAVACAO MANUAL 1M3/M</t>
  </si>
  <si>
    <t>TUBO CONCRETO SIMPLES DN 400 MM PARA DRENAGEM - FORNECIMENTO E INSTALA</t>
  </si>
  <si>
    <t>IVE ESCAVACAO MANUAL 1,5M3/M</t>
  </si>
  <si>
    <t>TUBO CONCRETO SIMPLES DN 500 MM PARA DRENAGEM - FORNECIMENTO E INSTALA</t>
  </si>
  <si>
    <t>IVE ESCAVACAO MANUAL 2M3/M</t>
  </si>
  <si>
    <t>TUBO PVC D=2 COM MATERIAL DRENANTE PARA DRENO/BARBACA - FORNECIMENTO</t>
  </si>
  <si>
    <t>E INSTALAC</t>
  </si>
  <si>
    <t>AO</t>
  </si>
  <si>
    <t>TUBO PVC D=3" COM MATERIAL DRENANTE PARA DRENO/BARBACA - FORNECIMENTO</t>
  </si>
  <si>
    <t>TUBO PVC D=4" COM MATERIAL DRENANTE PARA DRENO/BARBACA - FORNECIMENTO</t>
  </si>
  <si>
    <t>ENROCAMENTOS</t>
  </si>
  <si>
    <t>6454     F</t>
  </si>
  <si>
    <t>ORNECIMENTO E LANCAMENTO DE PEDRA DE MAO</t>
  </si>
  <si>
    <t>ENSECADEIRAS</t>
  </si>
  <si>
    <t>ENSECADEIRA DE MADEIRA</t>
  </si>
  <si>
    <t>GABIOES</t>
  </si>
  <si>
    <t>MURO DE GABIÃO, ENCHIMENTO COM PEDRA DE MÃO TIPO RACHÃO, DE GRAVIDADE,</t>
  </si>
  <si>
    <t>COM GAIOLA</t>
  </si>
  <si>
    <t>S DE COMPRIMENTO IGUAL A 2 METROS, ALTURA DO MURO DE ATÉ 4</t>
  </si>
  <si>
    <t>METROS - F</t>
  </si>
  <si>
    <t>ORNECIMENTO E EXECUÇÃO. AF_12/2015</t>
  </si>
  <si>
    <t>S DE COMPRIMENTO IGUAL A 5 METROS, ALTURA DO MURO DE ATÉ 4</t>
  </si>
  <si>
    <t>S DE COMPRIMENTO IGUAL A 2 METROS, ALTURA DO MURO ACIMA DE</t>
  </si>
  <si>
    <t>4 E ATÉ 6</t>
  </si>
  <si>
    <t>METROS - FORNECIMENTO E EXECUÇÃO. AF_12/2015</t>
  </si>
  <si>
    <t>S DE COMPRIMENTO IGUAL A 5 METROS, ALTURA DO MURO ACIMA DE</t>
  </si>
  <si>
    <t>6 E ATÉ 10</t>
  </si>
  <si>
    <t>S DE COMPRIMENTO IGUAL A 5 METROS, ALTURA DO MURO MAIOR QUE</t>
  </si>
  <si>
    <t>6 ATÉ 10 M</t>
  </si>
  <si>
    <t>ETROS - FORNECIMENTO E EXECUÇÃO. AF_12/2015</t>
  </si>
  <si>
    <t>MURO DE GABIÃO, ENCHIMENTO COM PEDRA DE MÃO TIPO RACHÃO, COM SOLO REFO</t>
  </si>
  <si>
    <t>RÇADO, ALT</t>
  </si>
  <si>
    <t>URA DO MURO DE ATÉ 4 METROS - FORNECIMENTO E EXECUÇÃO. AF_12</t>
  </si>
  <si>
    <t>URA DO MURO ACIMA DE 4 E ATÉ 12 METROS - FORNECIMENTO E EXEC</t>
  </si>
  <si>
    <t>UÇÃO. AF_1</t>
  </si>
  <si>
    <t>URA DO MURO ACIMA DE 12 E ATÉ 20 METROS - FORNECIMENTO E EXE</t>
  </si>
  <si>
    <t>CUÇÃO. AF_</t>
  </si>
  <si>
    <t>URA DO MURO ACIMA DE 20 E ATÉ 28 METROS - FORNECIMENTO E EXE</t>
  </si>
  <si>
    <t>MURO DE GABIÃO, ENCHIMENTO COM RESÍDUO DE CONSTRUÇÃO E DEMOLIÇÃO, DE G</t>
  </si>
  <si>
    <t>RAVIDADE,</t>
  </si>
  <si>
    <t>COM GAIOLA TRAPEZOIDAL DE COMPRIMENTO IGUAL A 2 METROS, ALTU</t>
  </si>
  <si>
    <t>RA DO MURO</t>
  </si>
  <si>
    <t>DE ATÉ 2 METROS - FORNECIMENTO E EXECUÇÃO. AF_12/2015</t>
  </si>
  <si>
    <t>ACIMA DE 2 E ATÉ 4 METROS - FORNECIMENTO E EXECUÇÃO. AF_12/</t>
  </si>
  <si>
    <t>PROTEÇÃO SUPERFICIAL DE CANAL EM GABIÃO TIPO COLCHÃO, ALTURA DE 17 CEN</t>
  </si>
  <si>
    <t>TÍMETROS,</t>
  </si>
  <si>
    <t>ENCHIMENTO COM PEDRA DE MÃO TIPO RACHÃO - FORNECIMENTO E EXE</t>
  </si>
  <si>
    <t>PROTEÇÃO SUPERFICIAL DE CANAL EM GABIÃO TIPO COLCHÃO, ALTURA DE 23 CEN</t>
  </si>
  <si>
    <t>PROTEÇÃO SUPERFICIAL DE CANAL EM GABIÃO TIPO COLCHÃO, ALTURA DE 30 CEN</t>
  </si>
  <si>
    <t>PROTEÇÃO SUPERFICIAL DE CANAL EM GABIÃO TIPO SACO, DIÂMETRO DE 65 CENT</t>
  </si>
  <si>
    <t>ÍMETROS, E</t>
  </si>
  <si>
    <t>NCHIMENTO MANUAL COM PEDRA DE MÃO TIPO RACHÃO - FORNECIMENTO</t>
  </si>
  <si>
    <t>E EXECUÇÃO</t>
  </si>
  <si>
    <t>. AF_12/2015</t>
  </si>
  <si>
    <t>MUROS DE ARRIMO</t>
  </si>
  <si>
    <t>MURO DE ARRIMO DE CONCRETO</t>
  </si>
  <si>
    <t>MURO DE ARRIMO DE ALVENARIA</t>
  </si>
  <si>
    <t>MURO DE ARRIMO CELULAR</t>
  </si>
  <si>
    <t>MURO DE ARRIMO CELULAR PECAS PRE-MOLDADAS CONCRETO EXCL FORMAS INCL</t>
  </si>
  <si>
    <t>CONFECCAO</t>
  </si>
  <si>
    <t>DAS PECAS MONTAGEM E COMPACTACAO DO SOLO DE ENCHIMENTO.</t>
  </si>
  <si>
    <t>MURO DE ARRIMO CELULAR PECAS PRE-MOLDADAS CONCRETO EXCL MATERIAIS E</t>
  </si>
  <si>
    <t>FORMAS INC</t>
  </si>
  <si>
    <t>L CONFECCAO PECAS MONTAGEM E COMPACTACAO DO SOLO(ENCHIMENTO)</t>
  </si>
  <si>
    <t>EXECUÇÃO DE REVESTIMENTO DE CONCRETO PROJETADO COM ESPESSURA DE 7 CM,</t>
  </si>
  <si>
    <t>ARMADO COM</t>
  </si>
  <si>
    <t>TELA, INCLINAÇÃO MENOR QUE 90°, APLICAÇÃO CONTÍNUA, UTILIZA</t>
  </si>
  <si>
    <t>NDO EQUIPA</t>
  </si>
  <si>
    <t>MENTO DE PROJEÇÃO COM 6 M³/H DE CAPACIDADE. AF_01/2016</t>
  </si>
  <si>
    <t>EXECUÇÃO DE REVESTIMENTO DE CONCRETO PROJETADO COM ESPESSURA DE 10 CM,</t>
  </si>
  <si>
    <t>TELA, INCLINAÇÃO MENOR QUE 90°, APLICAÇÃO CONTÍNUA, UTILIZ</t>
  </si>
  <si>
    <t>ANDO EQUIP</t>
  </si>
  <si>
    <t>AMENTO DE PROJEÇÃO COM 6 M³/H DE CAPACIDADE. AF_01/2016</t>
  </si>
  <si>
    <t>TELA, INCLINAÇÃO DE 90°, APLICAÇÃO CONTÍNUA, UTILIZANDO EQU</t>
  </si>
  <si>
    <t>IPAMENTO D</t>
  </si>
  <si>
    <t>E PROJEÇÃO COM 6 M³/H DE CAPACIDADE. AF_01/2016</t>
  </si>
  <si>
    <t>TELA, INCLINAÇÃO DE 90°, APLICAÇÃO CONTÍNUA, UTILIZANDO EQ</t>
  </si>
  <si>
    <t>UIPAMENTO</t>
  </si>
  <si>
    <t>DE PROJEÇÃO COM 6 M³/H DE CAPACIDADE. AF_01/2016</t>
  </si>
  <si>
    <t>MENTO DE PROJEÇÃO COM 3 M³/H DE CAPACIDADE. AF_01/2016</t>
  </si>
  <si>
    <t>AMENTO DE PROJEÇÃO COM 3 M³/H DE CAPACIDADE. AF_01/2016</t>
  </si>
  <si>
    <t>E PROJEÇÃO COM 3 M³/H DE CAPACIDADE. AF_01/2016</t>
  </si>
  <si>
    <t>DE PROJEÇÃO COM 3 M³/H DE CAPACIDADE. AF_01/2016</t>
  </si>
  <si>
    <t>FIBRAS DE AÇO, INCLINAÇÃO MENOR QUE 90°, APLICAÇÃO CONTÍNUA</t>
  </si>
  <si>
    <t>, UTILIZAN</t>
  </si>
  <si>
    <t>DO EQUIPAMENTO DE PROJEÇÃO COM 6 M³/H DE CAPACIDADE. AF_01/2</t>
  </si>
  <si>
    <t>FIBRAS DE AÇO, INCLINAÇÃO MENOR QUE 90°, APLICAÇÃO CONTÍNU</t>
  </si>
  <si>
    <t>A, UTILIZA</t>
  </si>
  <si>
    <t>NDO EQUIPAMENTO DE PROJEÇÃO COM 6 M³/H DE CAPACIDADE. AF_01/</t>
  </si>
  <si>
    <t>FIBRAS DE AÇO, INCLINAÇÃO DE 90°, APLICAÇÃO CONTÍNUA, UTILI</t>
  </si>
  <si>
    <t>ZANDO EQUI</t>
  </si>
  <si>
    <t>PAMENTO DE PROJEÇÃO COM 6 M³/H DE CAPACIDADE. AF_01/2016</t>
  </si>
  <si>
    <t>FIBRAS DE AÇO, INCLINAÇÃO DE 90°, APLICAÇÃO CONTÍNUA, UTIL</t>
  </si>
  <si>
    <t>IZANDO EQU</t>
  </si>
  <si>
    <t>IPAMENTO DE PROJEÇÃO COM 6 M³/H DE CAPACIDADE. AF_01/2016</t>
  </si>
  <si>
    <t>DO EQUIPAMENTO DE PROJEÇÃO COM 3 M³/H DE CAPACIDADE. AF_01/2</t>
  </si>
  <si>
    <t>NDO EQUIPAMENTO DE PROJEÇÃO COM 3 M³/H DE CAPACIDADE. AF_01/</t>
  </si>
  <si>
    <t>PAMENTO DE PROJEÇÃO COM 3 M³/H DE CAPACIDADE. AF_01/2016</t>
  </si>
  <si>
    <t>IPAMENTO DE PROJEÇÃO COM 3 M³/H DE CAPACIDADE. AF_01/2016</t>
  </si>
  <si>
    <t>TELA, INCLINAÇÃO MENOR QUE 90°, APLICAÇÃO DESCONTÍNUA, UTIL</t>
  </si>
  <si>
    <t>TELA, INCLINAÇÃO MENOR QUE 90°, APLICAÇÃO DESCONTÍNUA, UTI</t>
  </si>
  <si>
    <t>LIZANDO EQ</t>
  </si>
  <si>
    <t>UIPAMENTO DE PROJEÇÃO COM 6 M³/H DE CAPACIDADE. AF_01/2016</t>
  </si>
  <si>
    <t>TELA, INCLINAÇÃO DE 90°, APLICAÇÃO DESCONTÍNUA, UTILIZANDO</t>
  </si>
  <si>
    <t>EQUIPAMENT</t>
  </si>
  <si>
    <t>O DE PROJEÇÃO COM 6 M³/H DE CAPACIDADE. AF_01/2016</t>
  </si>
  <si>
    <t>UIPAMENTO DE PROJEÇÃO COM 3 M³/H DE CAPACIDADE. AF_01/2016</t>
  </si>
  <si>
    <t>O DE PROJEÇÃO COM 3 M³/H DE CAPACIDADE. AF_01/2016</t>
  </si>
  <si>
    <t>FIBRAS DE AÇO, INCLINAÇÃO MENOR QUE 90°, APLICAÇÃO DESCONTÍ</t>
  </si>
  <si>
    <t>NUA, UTILI</t>
  </si>
  <si>
    <t>ZANDO EQUIPAMENTO DE PROJEÇÃO COM 6 M³/H DE CAPACIDADE. AF_0</t>
  </si>
  <si>
    <t>FIBRAS DE AÇO, INCLINAÇÃO MENOR QUE 90°, APLICAÇÃO DESCONT</t>
  </si>
  <si>
    <t>ÍNUA, UTIL</t>
  </si>
  <si>
    <t>IZANDO EQUIPAMENTO DE PROJEÇÃO COM 6 M³/H DE CAPACIDADE. AF_</t>
  </si>
  <si>
    <t>FIBRAS DE AÇO, INCLINAÇÃO DE 90°, APLICAÇÃO DESCONTÍNUA, UT</t>
  </si>
  <si>
    <t>ILIZANDO E</t>
  </si>
  <si>
    <t>QUIPAMENTO DE PROJEÇÃO COM 6 M³/H DE CAPACIDADE. AF_01/2016</t>
  </si>
  <si>
    <t>FIBRAS DE AÇO, INCLINAÇÃO DE 90°, APLICAÇÃO DESCONTÍNUA, U</t>
  </si>
  <si>
    <t>TILIZANDO</t>
  </si>
  <si>
    <t>EQUIPAMENTO DE PROJEÇÃO COM 6 M³/H DE CAPACIDADE. AF_01/2016</t>
  </si>
  <si>
    <t>ZANDO EQUIPAMENTO DE PROJEÇÃO COM 3 M³/H DE CAPACIDADE. AF_0</t>
  </si>
  <si>
    <t>IZANDO EQUIPAMENTO DE PROJEÇÃO COM 3 M³/H DE CAPACIDADE. AF_</t>
  </si>
  <si>
    <t>QUIPAMENTO DE PROJEÇÃO COM 3 M³/H DE CAPACIDADE. AF_01/2016</t>
  </si>
  <si>
    <t>EQUIPAMENTO DE PROJEÇÃO COM 3 M³/H DE CAPACIDADE. AF_01/2016</t>
  </si>
  <si>
    <t>EXECUÇÃO DE GRAMPO PARA SOLO GRAMPEADO COM COMPRIMENTO MENOR OU IGUAL</t>
  </si>
  <si>
    <t>A 4 M, DIÂ</t>
  </si>
  <si>
    <t>METRO DE 10 CM, PERFURAÇÃO COM EQUIPAMENTO MANUAL E ARMADURA</t>
  </si>
  <si>
    <t>COM DIÂMET</t>
  </si>
  <si>
    <t>RO DE 16 MM. AF_05/2016</t>
  </si>
  <si>
    <t>EXECUÇÃO DE GRAMPO PARA SOLO GRAMPEADO COM COMPRIMENTO MAIOR QUE 4 M E</t>
  </si>
  <si>
    <t>MENOR OU I</t>
  </si>
  <si>
    <t>GUAL A 6 M, DIÂMETRO DE 10 CM, PERFURAÇÃO COM EQUIPAMENTO M</t>
  </si>
  <si>
    <t>ANUAL E AR</t>
  </si>
  <si>
    <t>MADURA COM DIÂMETRO DE 16 MM. AF_05/2016</t>
  </si>
  <si>
    <t>EXECUÇÃO DE GRAMPO PARA SOLO GRAMPEADO COM COMPRIMENTO MAIOR QUE 6 M E</t>
  </si>
  <si>
    <t>GUAL A 8 M, DIÂMETRO DE 10 CM, PERFURAÇÃO COM EQUIPAMENTO M</t>
  </si>
  <si>
    <t>EXECUÇÃO DE GRAMPO PARA SOLO GRAMPEADO COM COMPRIMENTO MAIOR QUE 8 M E</t>
  </si>
  <si>
    <t>GUAL A 10 M, DIÂMETRO DE 10 CM, PERFURAÇÃO COM EQUIPAMENTO</t>
  </si>
  <si>
    <t>MANUAL E A</t>
  </si>
  <si>
    <t>RMADURA COM DIÂMETRO DE 16 MM. AF_05/2016</t>
  </si>
  <si>
    <t>EXECUÇÃO DE GRAMPO PARA SOLO GRAMPEADO COM COMPRIMENTO MAIOR QUE 10 M,</t>
  </si>
  <si>
    <t>DIÂMETRO D</t>
  </si>
  <si>
    <t>E 10 CM, PERFURAÇÃO COM EQUIPAMENTO MANUAL E ARMADURA COM D</t>
  </si>
  <si>
    <t>IÂMETRO DE</t>
  </si>
  <si>
    <t>16 MM. AF_05/2016</t>
  </si>
  <si>
    <t>RO DE 20 MM. AF_05/2016</t>
  </si>
  <si>
    <t>MADURA COM DIÂMETRO DE 20 MM. AF_05/2016</t>
  </si>
  <si>
    <t>RMADURA COM DIÂMETRO DE 20 MM. AF_05/2016</t>
  </si>
  <si>
    <t>20 MM. AF_05/2016</t>
  </si>
  <si>
    <t>METRO DE 7 CM, PERFURAÇÃO COM EQUIPAMENTO MANUAL E ARMADURA</t>
  </si>
  <si>
    <t>EXECUÇÃO DE GRAMPO PARA SOLO GRAMPEADO COM COMPRIMENTO MAIOR QUE 4 E M</t>
  </si>
  <si>
    <t>ENOR OU IG</t>
  </si>
  <si>
    <t>UAL A 6 M, DIÂMETRO DE 7 CM, PERFURAÇÃO COM EQUIPAMENTO MANU</t>
  </si>
  <si>
    <t>AL E ARMAD</t>
  </si>
  <si>
    <t>URA COM DIÂMETRO DE 16 MM. AF_05/2016</t>
  </si>
  <si>
    <t>GUAL A 8 M, DIÂMETRO DE 7 CM, PERFURAÇÃO COM EQUIPAMENTO MA</t>
  </si>
  <si>
    <t>NUAL E ARM</t>
  </si>
  <si>
    <t>ADURA COM DIÂMETRO DE 16 MM. AF_05/2016</t>
  </si>
  <si>
    <t>GUAL A 10 M, DIÂMETRO DE 7 CM, PERFURAÇÃO COM EQUIPAMENTO M</t>
  </si>
  <si>
    <t>E 7 CM, PERFURAÇÃO COM EQUIPAMENTO MANUAL E ARMADURA COM DI</t>
  </si>
  <si>
    <t>ÂMETRO DE</t>
  </si>
  <si>
    <t>URA COM DIÂMETRO DE 20 MM. AF_05/2016</t>
  </si>
  <si>
    <t>ADURA COM DIÂMETRO DE 20 MM. AF_05/2016</t>
  </si>
  <si>
    <t>EXECUÇÃO DE GRAMPO PARA SOLO GRAMPEADO COM COMPRIMENTO MAIOR QUE 8 MEN</t>
  </si>
  <si>
    <t>OR OU IGUA</t>
  </si>
  <si>
    <t>L A 10 M, DIÂMETRO DE 7 CM, PERFURAÇÃO COM EQUIPAMENTO MANUA</t>
  </si>
  <si>
    <t>L E ARMADU</t>
  </si>
  <si>
    <t>RA COM DIÂMETRO DE 20 MM. AF_05/2016</t>
  </si>
  <si>
    <t>CALHAS DE DRENAGEM/ALAS DE GALERIAS (ESTRUT. DE LANCAMENTO)</t>
  </si>
  <si>
    <t>CALHA TRAPEZOIDAL 90X30 CM, COM ESPESSURA DE 7 CM (VOLUME DE CONCRETO</t>
  </si>
  <si>
    <t>= 0,064 M3</t>
  </si>
  <si>
    <t>/M)</t>
  </si>
  <si>
    <t>CALHA TRAPEZOIDAL 140X35 CM, COM ESPESSURA DE 7 CM (VOLUME DE CONCRETO</t>
  </si>
  <si>
    <t>= 1,109M3/</t>
  </si>
  <si>
    <t>M)</t>
  </si>
  <si>
    <t>CALHA TRIANGULAR 100X30 CM, COM ESPESSURA DE 7 CM (VOLUME DE CONCRETO</t>
  </si>
  <si>
    <t>= 0,075M3/</t>
  </si>
  <si>
    <t>CALHA TRIANGULAR 70X20 CM, COM ESPESSURA DE 7 CM (VOLUME DE CONCRETO =</t>
  </si>
  <si>
    <t>0,053 M3/M</t>
  </si>
  <si>
    <t>)</t>
  </si>
  <si>
    <t>CANALETA EM ALVENARIA COM TIJOLO DE 1/2 VEZ, DIMENSOES 30X15CM (LXA),</t>
  </si>
  <si>
    <t>COM IMPERM</t>
  </si>
  <si>
    <t>EABILIZANTE NA ARGAMASSA</t>
  </si>
  <si>
    <t>DISSIPADOR DE ENERGIA EM PEDRA ARGAMASSADA ESPESSURA 6CM INCL MATERIAI</t>
  </si>
  <si>
    <t>S E COLOCA</t>
  </si>
  <si>
    <t>CAO MEDIDO P/ VOLUME DE PEDRA ARGAMASSADA</t>
  </si>
  <si>
    <t>POCOS DE VISITA/BOCAS DE LOBO/CX. DE PASSAGEM/CX. DIVERSAS</t>
  </si>
  <si>
    <t>FORNECIMENTO/ASSENT GRELHAS FF P/CAIXAS DE RALO</t>
  </si>
  <si>
    <t>GRELHA EM FERRO FUNDIDO SIMPLES COM REQUADRO, CARGA MÁXIMA 12,5 T,  30</t>
  </si>
  <si>
    <t>0 X 1000 M</t>
  </si>
  <si>
    <t>M, E = 15 MM, FORNECIDA E ASSENTADA COM ARGAMASSA 1:4 CIMENT</t>
  </si>
  <si>
    <t>O:AREIA.</t>
  </si>
  <si>
    <t>BOCA PARA BUEIRO TUBULAR DE CONCRETO SIMPLES</t>
  </si>
  <si>
    <t>BOCA P/BUEIRO SIMPLES TUBULAR D=0,40M EM CONCRETO CICLOPICO, INCLINDO</t>
  </si>
  <si>
    <t>FORMAS, ES</t>
  </si>
  <si>
    <t>CAVACAO, REATERRO E MATERIAIS, EXCLUINDO MATERIAL REATERRO J</t>
  </si>
  <si>
    <t>AZIDA E TR</t>
  </si>
  <si>
    <t>ANSPORTE</t>
  </si>
  <si>
    <t>BOCA PARA BUEIRO SIMPLES TUBULAR, DIAMETRO =0,60M, EM CONCRETO CICLOPI</t>
  </si>
  <si>
    <t>CO, INCLUI</t>
  </si>
  <si>
    <t>NDO FORMAS, ESCAVACAO, REATERRO E MATERIAIS, EXCLUINDO MATER</t>
  </si>
  <si>
    <t>IAL REATER</t>
  </si>
  <si>
    <t>RO JAZIDA E TRANSPORTE.</t>
  </si>
  <si>
    <t>BOCA PARA BUEIRO SIMPLES TUBULAR, DIAMETRO =0,80M, EM CONCRETO CICLOPI</t>
  </si>
  <si>
    <t>BOCA PARA BUEIRO SIMPLES TUBULAR, DIAMETRO =1,00M, EM CONCRETO CICLOPI</t>
  </si>
  <si>
    <t>BOCA PARA BUEIRO SIMPLES TUBULAR, DIAMETRO =1,20M, EM CONCRETO CICLOPI</t>
  </si>
  <si>
    <t>BOCA PARA BUEIRO DUPLO TUBULAR, DIAMETRO =0,40M, EM CONCRETO CICLOPICO</t>
  </si>
  <si>
    <t>, INCLUIND</t>
  </si>
  <si>
    <t>O FORMAS, ESCAVACAO, REATERRO E MATERIAIS, EXCLUINDO MATERIA</t>
  </si>
  <si>
    <t>L REATERRO</t>
  </si>
  <si>
    <t>JAZIDA E TRANSPORTE.</t>
  </si>
  <si>
    <t>BOCA PARA BUEIRO DUPLO TUBULAR, DIAMETRO =0,60M, EM CONCRETO CICLOPICO</t>
  </si>
  <si>
    <t>BOCA PARA BUEIRO DUPLO TUBULAR, DIAMETRO =0,80M, EM CONCRETO CICLOPICO</t>
  </si>
  <si>
    <t>BOCA PARA BUEIRO DUPLO TUBULAR, DIAMETRO =1,00M, EM CONCRETO CICLOPICO</t>
  </si>
  <si>
    <t>BOCA PARA BUEIRO DUPLOTUBULAR, DIAMETRO =1,20M, EM CONCRETO CICLOPICO,</t>
  </si>
  <si>
    <t>FORMAS, ESCAVACAO, REATERRO E MATERIAIS, EXCLUINDO MATERIAL</t>
  </si>
  <si>
    <t>REATERRO J</t>
  </si>
  <si>
    <t>AZIDA E TRANSPORTE.</t>
  </si>
  <si>
    <t>BOCA PARA BUEIRO TRIPLO TUBULAR, DIAMETRO =0,40M, EM CONCRETO CICLOPIC</t>
  </si>
  <si>
    <t>O, INCLUIN</t>
  </si>
  <si>
    <t>DO FORMAS, ESCAVACAO, REATERRO E MATERIAIS, EXCLUINDO MATERI</t>
  </si>
  <si>
    <t>AL REATERR</t>
  </si>
  <si>
    <t>O JAZIDA E TRANSPORTE.</t>
  </si>
  <si>
    <t>BOCA PARA BUEIRO TRIPLO TUBULAR, DIAMETRO =0,60M, EM CONCRETO CICLOPIC</t>
  </si>
  <si>
    <t>BOCA PARA BUEIRO TRIPLO TUBULAR, DIAMETRO =0,80M, EM CONCRETO CICLOPIC</t>
  </si>
  <si>
    <t>BOCA PARA BUEIRO TRIPLO TUBULAR, DIAMETRO =1,00M, EM CONCRETO CICLOPIC</t>
  </si>
  <si>
    <t>BOCA PARA BUEIRO TRIPLO TUBULAR, DIAMETRO =1,20M, EM CONCRETO CICLOPIC</t>
  </si>
  <si>
    <t>POCO VISITA ANEL CONCRETO P/COLETOR ESGOTO SANITARIO</t>
  </si>
  <si>
    <t>POCO DE VISITA PARA REDE DE ESG. SANIT., EM ANEIS DE CONCRETO, DIÂMETR</t>
  </si>
  <si>
    <t>O = 60CM,</t>
  </si>
  <si>
    <t>PROF=80CM, INCLUINDO DEGRAU,  EXCLUINDO TAMPAO FERRO FUNDIDO</t>
  </si>
  <si>
    <t>PROF = 100CM, EXCLUINDO TAMPAO FERRO FUNDIDO.</t>
  </si>
  <si>
    <t>PROF = 60CM, INCLUINDO DEGRAU, EXCLUINDO TAMPAO FERRO FUNDID</t>
  </si>
  <si>
    <t>O.</t>
  </si>
  <si>
    <t>O = 60CM E</t>
  </si>
  <si>
    <t>110CM, PROF = 105CM, EXCLUINDO TAMPAO FERRO FUNDIDO.</t>
  </si>
  <si>
    <t>110CM, PROF = 120CM, EXCLUINDO TAMPAO FERRO FUNDIDO.</t>
  </si>
  <si>
    <t>110CM, PROF = 140CM, EXCLUINDO TAMPAO FERRO FUNDIDO.</t>
  </si>
  <si>
    <t>110CM, PROF = 150CM, EXCLUINDO TAMPAO FERRO FUNDIDO.</t>
  </si>
  <si>
    <t>110CM, PROF = 160CM, EXCLUINDO TAMPAO FERRO FUNDIDO.</t>
  </si>
  <si>
    <t>O = 110CM,</t>
  </si>
  <si>
    <t>PROF = 170CM, EXCLUINDO TAMPAO FERRO FUNDIDO.</t>
  </si>
  <si>
    <t>110CM, PROF = 200CM, EXCLUINDO TAMPAO FERRO FUNDIDO.</t>
  </si>
  <si>
    <t>110CM, PROF = 230CM, EXCLUINDO TAMPAO FERRO FUNDIDO.</t>
  </si>
  <si>
    <t>110CM, PROF = 260CM, EXCLUINDO TAMPAO FERRO FUNDIDO.</t>
  </si>
  <si>
    <t>110CM, PROF = 290CM, EXCLUINDO TAMPAO FERRO FUNDIDO.</t>
  </si>
  <si>
    <t>110CM, PROF = 320CM, EXCLUINDO TAMPAO FERRO FUNDIDO.</t>
  </si>
  <si>
    <t>110CM, PROF = 350CM, EXCLUINDO TAMPAO FERRO FUNDIDO.</t>
  </si>
  <si>
    <t>110CM, PROF = 380CM, EXCLUINDO TAMPAO FERRO FUNDIDO.</t>
  </si>
  <si>
    <t>110CM, PROF = 410CM, EXCLUINDO TAMPAO FERRO FUNDIDO.</t>
  </si>
  <si>
    <t>110CM, PROF = 440CM, EXCLUINDO TAMPAO FERRO FUNDIDO.</t>
  </si>
  <si>
    <t>110CM, PROF = 470CM, EXCLUINDO TAMPAO FERRO FUNDIDO.</t>
  </si>
  <si>
    <t>110CM, PROF = 500CM, EXCLUINDO TAMPAO FERRO FUNDIDO.</t>
  </si>
  <si>
    <t>110CM, PROF = 530CM, EXCLUINDO TAMPAO FERRO FUNDIDO.</t>
  </si>
  <si>
    <t>110CM, PROF = 560CM, EXCLUINDO TAMPAO FERRO FUNDIDO.</t>
  </si>
  <si>
    <t>110CM, PROF = 590CM, EXCLUINDO TAMPAO FERRO FUNDIDO.</t>
  </si>
  <si>
    <t>110CM, PROF = 690CM, EXCLUINDO TAMPAO FERRO FUNDIDO.</t>
  </si>
  <si>
    <t>110CM, PROF = 650CM, EXCLUINDO TAMPAO FERRO FUNDIDO.</t>
  </si>
  <si>
    <t>110CM, PROF = 680CM, EXCLUINDO TAMPAO FERRO FUNDIDO.</t>
  </si>
  <si>
    <t>110CM, PROF = 710CM, EXCLUINDO TAMPAO FERRO FUNDIDO.</t>
  </si>
  <si>
    <t>POCO VISITA ESG SANIT ANEL CONC PRE-MOLD PROF=1,20M C/ TAMPAO FOFO ART</t>
  </si>
  <si>
    <t>ICULADO, C</t>
  </si>
  <si>
    <t>LASSE B125 CARGA MAX 12,5 T, REDONDO TAMPA 600 MM, REDE PLUV</t>
  </si>
  <si>
    <t>IAL /ESGOT</t>
  </si>
  <si>
    <t>O / REJUNTAMENTO ANEIS / REVEST LISO CALHA INTERNA C/ARG CIM</t>
  </si>
  <si>
    <t>/AREIA 1:4</t>
  </si>
  <si>
    <t>. BASE/BANQUETA EM CONCR FCK=10MPA</t>
  </si>
  <si>
    <t>POCO VISITA ESG SANIT ANEL CONC PRE-MOLD PROF=1,40M C/ TAMPAO FOFO ART</t>
  </si>
  <si>
    <t>IAL/ESGOTO</t>
  </si>
  <si>
    <t>/ REJUNTAMENTO ANEIS / REVEST LISO CALHA INTERNA C/ARG CIM/</t>
  </si>
  <si>
    <t>AREIA 1:4.</t>
  </si>
  <si>
    <t>BASE/BANQUETA EM CONCR FCK=10MPA</t>
  </si>
  <si>
    <t>POCO VISITA ESG SANIT ANEL CONC PRE-MOLD PROF=1,50M C/ TAMPAO FOFO ART</t>
  </si>
  <si>
    <t>BASE/BANQUETA EM CONCRFCK=10MPA</t>
  </si>
  <si>
    <t>POCO VISITA ESG SANIT ANEL CONC PRE-MOLD PROF=1,60M C/ TAMPAO FOFO ART</t>
  </si>
  <si>
    <t>IAL / REJU</t>
  </si>
  <si>
    <t>NTAMENTO ANEIS / REVEST LISO CALHA INTERNA C/ARG CIM/AREIA 1</t>
  </si>
  <si>
    <t>:4. BASE/B</t>
  </si>
  <si>
    <t>ANQUETA EM CONCR FCK=10MPA</t>
  </si>
  <si>
    <t>POCO VISITA ESG SANIT ANEL CONC PRE-MOLD PROF=1,70M C/ TAMPAO FOFO ART</t>
  </si>
  <si>
    <t>/  REJUNTAMENTO ANEIS / REVEST LISO CALHA INTERNA C/ARG CIM</t>
  </si>
  <si>
    <t>POCO VISITA ESG SANIT ANEL CONC PRE-MOLD PROF=2,00M C/ TAMPAO FOFO ART</t>
  </si>
  <si>
    <t>POCO VISITA ESG SANIT ANEL CONC PRE MOLD PROF=2,30M C/ TAMPAO FOFO ART</t>
  </si>
  <si>
    <t>POCO VISITA ESG SANIT ANEL CONC PRE-MOLD PROF=2,60M C/ TAMPAO FOFO SIM</t>
  </si>
  <si>
    <t>PLES COM B</t>
  </si>
  <si>
    <t>ASE, CLASSE B125 CARGA MAX 12,5 T, REDONDO TAMPA 600 MM, RED</t>
  </si>
  <si>
    <t>E PLUVIAL/</t>
  </si>
  <si>
    <t>ESGOTO / REJUNTAMENTO ANEIS / REVEST LISO CALHA INTERNA C/AR</t>
  </si>
  <si>
    <t>G CIM/AREI</t>
  </si>
  <si>
    <t>A 1:4. BASE/BANQUETAEM CONCR FCK=10MPA</t>
  </si>
  <si>
    <t>POCO VISITA ESG SANIT ANEL CONC PRE-MOLD PROF=2,90M C/ TAMPAO FOFO ART</t>
  </si>
  <si>
    <t>POCO VISITA ESG SANIT ANEL CONC PRE-MOLD PROF=3,20M C/ TAMPAO FOFO ART</t>
  </si>
  <si>
    <t>IAL /  REJ</t>
  </si>
  <si>
    <t>UNTAMENTOANEIS / REVEST LISO CALHA INTERNA C/ARG CIM/AREIA 1</t>
  </si>
  <si>
    <t>:4. BASE /</t>
  </si>
  <si>
    <t>BANQUETA EM CONCR FCK=10MPA</t>
  </si>
  <si>
    <t>POCO VISITA ESG SANIT ANEL CONC PRE-MOLD PROF=3,50M C/ TAMPAO FOFO ART</t>
  </si>
  <si>
    <t>/  REJUNTAMENTO / ANEIS / REVEST LISO CALHA INTERNA C/ARG C</t>
  </si>
  <si>
    <t>IM/AREIA 1</t>
  </si>
  <si>
    <t>:4. BASE/BANQUETA EM CONCR FCK=10MPA</t>
  </si>
  <si>
    <t>POCO VISITA ESG SANIT ANEL CONC PRE-MOLD PROF=3,80M C/ TAMPAO FOFO ART</t>
  </si>
  <si>
    <t>POCO VISITA ESG SANIT ANEL CONC PRE-MOLD PROF=4,10M C/ TAMPAO FOFO ART</t>
  </si>
  <si>
    <t>POCO VISITA ESG SANIT ANEL CONC PRE MOLD PROF=4,40M C/ TAMPAO FOFO ART</t>
  </si>
  <si>
    <t>POCO VISITA ESG SANIT ANEL CONC PRE-MOLD PROF=4,70M C/ TAMPAO FOFO ART</t>
  </si>
  <si>
    <t>. BASE/BANQUETA EM CONCRFCK=10MPA</t>
  </si>
  <si>
    <t>POCO VISITA ESG SANIT ANEL CONC PRE-MOLD PROF=5,00M C/ TAMPAO FOFO ART</t>
  </si>
  <si>
    <t>IAL / ESGO</t>
  </si>
  <si>
    <t>TO / REJUNTAMENTO ANEIS/ REVEST LISO CALHA INTERNA C/ARG CIM</t>
  </si>
  <si>
    <t>POCO VISITA ESG SANIT ANEL CONC PRE-MOLD PROF=0,80M C/ TAMPAO FOFO ART</t>
  </si>
  <si>
    <t>/ DEGRAUS FF / REJUNTAMENTO ANEIS / REVEST LISO CALHA INTER</t>
  </si>
  <si>
    <t>NA C/ARG C</t>
  </si>
  <si>
    <t>IM/AREIA 1:4. BASE / BANQUETA EM CONCR FCK=10MPA</t>
  </si>
  <si>
    <t>110CM, PROF = 240CM, EXCLUINDO TAMPAO FERRO FUNDIDO.</t>
  </si>
  <si>
    <t>110CM, PROF = 250CM, EXCLUINDO TAMPAO FERRO FUNDIDO.</t>
  </si>
  <si>
    <t>110CM, PROF = 280CM, EXCLUINDO TAMPAO FERRO FUNDIDO.</t>
  </si>
  <si>
    <t>110CM, PROF = 310CM, EXCLUINDO TAMPAO FERRO FUNDIDO.</t>
  </si>
  <si>
    <t>POCO VISITA CONCRETO ARMADO P/COLETOR AGUAS PLUVIAIS</t>
  </si>
  <si>
    <t>POCO VISITA AG PLUV:CONC ARM 1X1X1,40M COLETOR D=40 A 50CM PAREDE E=15</t>
  </si>
  <si>
    <t>CM BASE CO</t>
  </si>
  <si>
    <t>NC FCK=10MPA REVEST C/ARG CIM/AREIA 1:4 INCL FORN TODOS MATE</t>
  </si>
  <si>
    <t>RIAIS</t>
  </si>
  <si>
    <t>POCO VISITA AG PLUV:CONC ARM 1,10X1,10X1,40M COLETOR D=60CM PAREDE E=1</t>
  </si>
  <si>
    <t>5CM BASE C</t>
  </si>
  <si>
    <t>ONC FCK=10MPA REVEST C/ARG CIM/AREIA 1:4 INCL FORN TODOS MAT</t>
  </si>
  <si>
    <t>ERIAIS</t>
  </si>
  <si>
    <t>POCO VISITA AG PLUV:CONC ARM 1,20X1,20X1,40M COLETOR D=70CM PAREDE E=1</t>
  </si>
  <si>
    <t>POCO VISITA AG PLUV:CONC ARM 1,30X1,30X1,40M COLETOR D=80CM PAREDE E=1</t>
  </si>
  <si>
    <t>POCO VISITA CONCRETO ARMADO P/AG PLUV 1,40X1,40X1,50M COLETOR D=90CM</t>
  </si>
  <si>
    <t>PAREDE E=1</t>
  </si>
  <si>
    <t>5CM BASE CONCRETO FCK=10MPA REVESTIDO C/ARG CIM/AREIA 1:4 IN</t>
  </si>
  <si>
    <t>CL FORN TO</t>
  </si>
  <si>
    <t>DOS MATERIAIS</t>
  </si>
  <si>
    <t>POCO VISITA AG PLUV:CONC ARM 1,50X1,50X1,60M COLETOR D=1M PA REDE E=15</t>
  </si>
  <si>
    <t>POCO VISITA AG PLUV:CONC ARM 1,60X1,60X1,70M COLETOR D=1,10M PAREDE E=</t>
  </si>
  <si>
    <t>15CM BASE</t>
  </si>
  <si>
    <t>CONC FCK=10MPA REVEST C/ARG CIM/AREIA 1:4 INCL FORN TODOS MA</t>
  </si>
  <si>
    <t>TERIAIS</t>
  </si>
  <si>
    <t>POCO VISITA AG PLUV:CONC ARM 1,70X1,70X1,80M COLETOR D=1,20M</t>
  </si>
  <si>
    <t>5CM BASE CONC FCK=10MPA REVEST C/ARG CIM/AREIA 1:4</t>
  </si>
  <si>
    <t>DEGRAUS FF</t>
  </si>
  <si>
    <t>INCL FORN TODOS MATERIAIS</t>
  </si>
  <si>
    <t>CAIXA DE ALVENARIA P/ PROTECAO DE REGISTRO</t>
  </si>
  <si>
    <t>CAIXAS COLETORAS</t>
  </si>
  <si>
    <t>CAIXA COLETORA, 1,20X1,20X1,50M, COM FUNDO E TAMPA DE CONCRETO E PARED</t>
  </si>
  <si>
    <t>ES EM ALVE</t>
  </si>
  <si>
    <t>NARIA</t>
  </si>
  <si>
    <t>MODULO TIPO &gt; POCO DE INSPECAO EM ALVENARIA</t>
  </si>
  <si>
    <t>: - ESCAVACAO EM QQ TERRENO, EXCETO ROCHA, TRANSPORTE,CARGA,</t>
  </si>
  <si>
    <t>DESCARGA E</t>
  </si>
  <si>
    <t>ESPALHAMENTO DO MATERIAL EXCEDENTE EM  BOTA -</t>
  </si>
  <si>
    <t>FORA.- SIN</t>
  </si>
  <si>
    <t>ALIZACAO,TAPUME,LASTRO E LAJES EM CONCRETO ARM</t>
  </si>
  <si>
    <t>ADO,AL-</t>
  </si>
  <si>
    <t>VENARIA C/ REVESTIMENTO IMPERMEABILIZANTE,ATERRO</t>
  </si>
  <si>
    <t>COMPAC-</t>
  </si>
  <si>
    <t>TADO, AQUISICAO E ASSENTAMENTO DE TAMPAO EM F0F0,</t>
  </si>
  <si>
    <t>600 MM.</t>
  </si>
  <si>
    <t>POCO DE VISITA PARA REDE DE ESGOTO SANITARIO, EM ALVENARIA, DIAMETRO =</t>
  </si>
  <si>
    <t>60 CM, PRO</t>
  </si>
  <si>
    <t>F 160 CM, INCLUINDO TAMPAO FERRO FUNDIDO</t>
  </si>
  <si>
    <t>MODULO TIPO &gt; PV EM ALVENARIA P/ REDE COLETORA</t>
  </si>
  <si>
    <t>ESPALHAMENTO DO MATERIAL EXCEDENTE  EM  BOTA-</t>
  </si>
  <si>
    <t>TADO,AQUISICAO E ASSENTAMENTO DE TAMPAO EM F0F0,</t>
  </si>
  <si>
    <t>POCO DE VISITA PARA REDE DE ESGOTO SANITÁRIO, EM ALVENARIA, DIAMETRO 1</t>
  </si>
  <si>
    <t>20 CM, PRO</t>
  </si>
  <si>
    <t>F ATE 200 CM, INCLUINDO TAMPAO FERRO FUNDIDO</t>
  </si>
  <si>
    <t>F ATE 400 CM, INCLUINDO TAMPAO FERRO FUNDIDO</t>
  </si>
  <si>
    <t>POCO DE VISITA - DRENAGEM PLUVIAL - EM CONCRETO ESTRUTURAL</t>
  </si>
  <si>
    <t>POCO DE VISITA PARA DRENAGEM PLUVIAL, EM CONCRETO ESTRUTURAL, DIMENSOE</t>
  </si>
  <si>
    <t>S INTERNAS</t>
  </si>
  <si>
    <t>DE 90X150X80CM (LARGXCOMPXALT), PARA REDE DE 600 MM, EXCLUS</t>
  </si>
  <si>
    <t>OS TAMPAO</t>
  </si>
  <si>
    <t>E CHAMINE.</t>
  </si>
  <si>
    <t>ASSENTAMENTO TAMPAO FERRO FUNDIDO (FOFO), 30 X 90 CM PARA CAIXA DE RAL</t>
  </si>
  <si>
    <t>O, C/ ARG</t>
  </si>
  <si>
    <t>CIM/AREIA 1:4 EM VOLUME, EXCLUSIVE TAMPAO.</t>
  </si>
  <si>
    <t>BOCA DE LOBO EM ALVENARIA TIJOLO MACICO, REVESTIDA C/ ARGAMASSA DE CIM</t>
  </si>
  <si>
    <t>ENTO E ARE</t>
  </si>
  <si>
    <t>IA 1:3, SOBRE LASTRO DE CONCRETO 10CM E TAMPA DE CONCRETO AR</t>
  </si>
  <si>
    <t>MADO</t>
  </si>
  <si>
    <t>TAMPAO FERRO FUNDIDO P/ POCO DE VISITA, 79,5 KG, TIPO T-100 - FORNECIM</t>
  </si>
  <si>
    <t>ENTO E INS</t>
  </si>
  <si>
    <t>TALACAO</t>
  </si>
  <si>
    <t>POCO DE VISITA EM ALVENARIA, PARA REDE D=0,40 M, PARTE FIXA C/ 1,00 M</t>
  </si>
  <si>
    <t>DE ALTURA</t>
  </si>
  <si>
    <t>POCO DE VISITA EM ALVENARIA, PARA REDE D=0,60 M, PARTE FIXA C/ 1,00 M</t>
  </si>
  <si>
    <t>POCO DE VISITA EM ALVENARIA, PARA REDE D=0,80 M, PARTE FIXA C/ 1,00 M</t>
  </si>
  <si>
    <t>POÇO DE VISITA EM ALVENARIA, PARA REDE D=1,00 M, PARTE FIXA C/ 1,00 M</t>
  </si>
  <si>
    <t>E USO DE RETROESCAVADEIRA</t>
  </si>
  <si>
    <t>POCO DE VISITA EM ALVENARIA, PARA REDE D=1,20 M, PARTE FIXA C/ 1,00 M</t>
  </si>
  <si>
    <t>E USO DE ESCAVADEIRA HIDRAULICA</t>
  </si>
  <si>
    <t>POCO DE VISITA EM ALVENARIA, PARA REDE D=1,50 M, PARTE FIXA C/ 1,00 M</t>
  </si>
  <si>
    <t>GRELHA FF 30X90CM, 135KG, P/ CX RALO COM ASSENTAMENTO DE ARGAMASSA CIM</t>
  </si>
  <si>
    <t>ENTO/AREIA</t>
  </si>
  <si>
    <t>1:4 - FORNECIMENTO E INSTALAÇÃO</t>
  </si>
  <si>
    <t>MEIO FIO, LINHA D'AGUA E SARJERTA</t>
  </si>
  <si>
    <t>SARJETA E MEIO FIO CONJUGADOS</t>
  </si>
  <si>
    <t>MEIO-FIO E SARJETA DE CONCRETO MOLDADO NO LOCAL, USINADO 15 MPA, COM 0</t>
  </si>
  <si>
    <t>,65 M BASE</t>
  </si>
  <si>
    <t>X 0,30 M ALTURA, REJUNTE EM ARGAMASSA TRACO 1:3,5 (CIMENTO</t>
  </si>
  <si>
    <t>E AREIA)</t>
  </si>
  <si>
    <t>,45 M BASE</t>
  </si>
  <si>
    <t>MEIO-FIO E SARJETA CONJUGADOS DE CONCRETO 15 MPA, 47 CM BASE X 30 CM A</t>
  </si>
  <si>
    <t>LTURA, MOL</t>
  </si>
  <si>
    <t>DADO "IN LOCO" COM EXTRUSORA</t>
  </si>
  <si>
    <t>MEIO-FIO E SARJETA CONJUGADOS DE CONCRETO 15 MPA, 35 CM BASE X 30 CM A</t>
  </si>
  <si>
    <t>MEIO-FIO E SARJETA CONJUGADOS DE CONCRETO 15 MPA, 30 CM BASE X 26 CM A</t>
  </si>
  <si>
    <t>MEIO FIO CONCRETO</t>
  </si>
  <si>
    <t>MEIO-FIO DE CONCRETO MOLDADO NO LOCAL, USINADO 15 MPA, COM 0,45 M ALTU</t>
  </si>
  <si>
    <t>RA X 0,15</t>
  </si>
  <si>
    <t>M BASE, REJUNTE EM ARGAMASSA TRACO 1:3,5 (CIMENTO E AREIA)</t>
  </si>
  <si>
    <t>MEIO-FIO DE CONCRETO MOLDADO NO LOCAL, USINADO 15 MPA, COM 0,30 M ALTU</t>
  </si>
  <si>
    <t>SARJETA -  CONCRETO ESTRUTURAL</t>
  </si>
  <si>
    <t>SARJETA EM CONCRETO, PREPARO MANUAL, COM SEIXO ROLADO, ESPESSURA = 8CM</t>
  </si>
  <si>
    <t>= 40CM.</t>
  </si>
  <si>
    <t>LINHA D AGUA EM PARALELEPIPEDOS GRANITICO</t>
  </si>
  <si>
    <t>LINHA D AGUA EM PARALELEPIPEDOS GRANITICOS, REJUNTADOS C/ ARG DE CIMEN</t>
  </si>
  <si>
    <t>TRACO 1:3 SOBRE LASTRO DE BRITA E BERÇO DE AREIA</t>
  </si>
  <si>
    <t>MEIO-FIO</t>
  </si>
  <si>
    <t>MEIO-FIO (GUIA) DE CONCRETO PRE-MOLDADO, DIMENSÕES 12X15X30X100CM (FAC</t>
  </si>
  <si>
    <t>E SUPERIOR</t>
  </si>
  <si>
    <t>XFACE INFERIORXALTURAXCOMPRIMENTO),REJUNTADO C/ARGAMASSA 1:4</t>
  </si>
  <si>
    <t>CIMENTO:AR</t>
  </si>
  <si>
    <t>EIA, INCLUINDO ESCAVAÇÃO E REATERRO.</t>
  </si>
  <si>
    <t>MEIO-FIO COM SARJETA, EXECUTADO COM EXTRUSORA</t>
  </si>
  <si>
    <t>MEIO-FIO 1</t>
  </si>
  <si>
    <t>5X10CM X H=23CM), INCLUI ESC.E ACERTO FAIXA 0,45M</t>
  </si>
  <si>
    <t>LOCACAO DE EXTRUSORA DE GUIAS E SARJETAS SEM FORMAS, MOTOR DIESEL DE 1</t>
  </si>
  <si>
    <t>SIVE OPERADOR (CP)</t>
  </si>
  <si>
    <t>ESCORAMENTO DE MEIO FIO COM MATERIAL LOCAL COMPACTADO MANUALMENTE, EM</t>
  </si>
  <si>
    <t>FAIXA DE 0</t>
  </si>
  <si>
    <t>,50M</t>
  </si>
  <si>
    <t>SARJETA CORTE EM TALUDES TRIANG 1,25X0,25M ESP=0,08 REV CONC SIMPLES I</t>
  </si>
  <si>
    <t>NCL ESCAVA</t>
  </si>
  <si>
    <t>CAO MEC ACERTO MANUAL TERRENO FORNEC MAT E REJUNTAMENTO</t>
  </si>
  <si>
    <t>SARJETA CORTE EM TALUDES TRIANG 1,50X0,30M, ESP=0,08 M REV.CONC. SIMPL</t>
  </si>
  <si>
    <t>ES INCL ES</t>
  </si>
  <si>
    <t>CAVACAO MEC ACERTO MANUAL TERRENO FORNEC MAT E REJUNTAMENTO</t>
  </si>
  <si>
    <t>SARJETA CORTE TALUDES TRIANG 1,85X0,35M ESP=0,08 REV CONC. SIMPLES INC</t>
  </si>
  <si>
    <t>L ESCAVACA</t>
  </si>
  <si>
    <t>O MEC ACERTO MANUAL TERRENO FORNEC MAT E REJUNTAMENTO</t>
  </si>
  <si>
    <t>VALETA PROT DE CORTE TRAPEZOIDAL 0,80X2,00X0,60M ESP=0,08 CONCR SIMPLE</t>
  </si>
  <si>
    <t>S INCL ESC</t>
  </si>
  <si>
    <t>AVACAO MEC ACERTO MANUAL TERRENO FORNEC MAT E REJUNTAMENTO</t>
  </si>
  <si>
    <t>VALETA PROT DE CORTE TRAPEZOIDAL 1,00X2,20X0,60M ESP=0,08M CONCR SIMPL</t>
  </si>
  <si>
    <t>CAVACAO MEC ATERRO MANUAL TERRENO FORNEC MAT E REJUNTAMENTO</t>
  </si>
  <si>
    <t>ESCO</t>
  </si>
  <si>
    <t>ESCORAMENTO</t>
  </si>
  <si>
    <t>ESCORAMENTO DE MADEIRA EM VALAS</t>
  </si>
  <si>
    <t>ESCORAMENTO METALICO EM VALAS OU POCOS</t>
  </si>
  <si>
    <t>ESCORAMENTO DE VALAS COM PRANCHOES METALICOS E QUADROS UTILIZANDO LON-</t>
  </si>
  <si>
    <t>GARINAS DE</t>
  </si>
  <si>
    <t>MADEIRA DE 3X5", INCLUSIVE POSTERIOR RETIRADA</t>
  </si>
  <si>
    <t>ESCORAMENTO MISTO EM VALAS</t>
  </si>
  <si>
    <t>CIMBRAMENTO</t>
  </si>
  <si>
    <t>ESCORAMENTO FORMAS ATE H = 3,30M, COM MADEIRA DE 3A QUALIDADE, NAO APA</t>
  </si>
  <si>
    <t>RELHADA, A</t>
  </si>
  <si>
    <t>PROVEITAMENTO TABUAS 3X E PRUMOS 4X.</t>
  </si>
  <si>
    <t>ESCORAMENTO FORMAS DE H=3,30 A 3,50 M, COM MADEIRA 3A QUALIDADE, NAO A</t>
  </si>
  <si>
    <t>PARELHADA,</t>
  </si>
  <si>
    <t>APROVEITAMENTO TABUAS 3X E PRUMOS 4X</t>
  </si>
  <si>
    <t>ESCORAMENTO FORMAS H=3,50 A 4,00 M, COM MADEIRA DE 3A QUALIDADE, NAO A</t>
  </si>
  <si>
    <t>APROVEITAMENTO TABUAS 3X E PRUMOS 4X.</t>
  </si>
  <si>
    <t>ESQV</t>
  </si>
  <si>
    <t>ESQUADRIAS/FERRAGENS/VIDROS</t>
  </si>
  <si>
    <t>PORTA DE MADEIRA</t>
  </si>
  <si>
    <t>7100     L</t>
  </si>
  <si>
    <t>AMINADO MELAMINICO TEXTURIZADO, ESPESSURA 0,8 MM, PARA REVESTIMENTO D</t>
  </si>
  <si>
    <t>E CHAPA CO</t>
  </si>
  <si>
    <t>MPENSADA DE MADEIRA, FIXADA COM COLA</t>
  </si>
  <si>
    <t>7101     L</t>
  </si>
  <si>
    <t>AMINADO MELAMINICO LISO E FOSCO, PARA REVESTIMENTO DE CHAPA COMPENSAD</t>
  </si>
  <si>
    <t>A DE MADEI</t>
  </si>
  <si>
    <t>RA, ESPESSURA 0,8 MM, FIXADO COM COLA</t>
  </si>
  <si>
    <t>RECOLOCACAO DE FOLHAS DE PORTA DE PASSAGEM OU JANELA, CONSIDERANDO REA</t>
  </si>
  <si>
    <t>PROVEITAME</t>
  </si>
  <si>
    <t>NTO DO MATERIAL</t>
  </si>
  <si>
    <t>RECOLOCACAO DE BATENTES DE MADEIRA, CONSIDERANDO REAPROVEITAMENTO DE M</t>
  </si>
  <si>
    <t>ATERIAL</t>
  </si>
  <si>
    <t>BANDEIRA EM VENEZIANA MAD REGIONAL 1A 100X40CM FIXA C/ADUELA E ALIZAR</t>
  </si>
  <si>
    <t>PORTA DE MADEIRA COMPENSADA LISA</t>
  </si>
  <si>
    <t>PORTA DE MADEIRA COMPENSADA LISA PARA PINTURA, 120X210X3,5CM, 2 FOLHAS</t>
  </si>
  <si>
    <t>, INCLUSO</t>
  </si>
  <si>
    <t>ADUELA 2A, ALIZAR 2A E DOBRADICAS</t>
  </si>
  <si>
    <t>PORTA DE MADEIRA COMPENSADA LISA PARA CERA OU VERNIZ, 120X210X3,5CM, 2</t>
  </si>
  <si>
    <t>FOLHAS, IN</t>
  </si>
  <si>
    <t>CLUSO ADUELA 1A, ALIZAR 1A E DOBRADICAS COM ANEL</t>
  </si>
  <si>
    <t>PORTA P/SANITARIO C/LAMINADO, MARCO E FERRAGENS</t>
  </si>
  <si>
    <t>PORTA DE MADEIRA PARA BANHEIRO, EM CHAPA DE MADEIRA COMPENSADA, REVEST</t>
  </si>
  <si>
    <t>IDA COM LA</t>
  </si>
  <si>
    <t>MINADO TEXTURIZADO, 80X160CM, INCLUSO MARCO E DOBRADICAS</t>
  </si>
  <si>
    <t>MINADO TEXTURIZADO, 60X160CM, INCLUSO MARCO E DOBRADICAS</t>
  </si>
  <si>
    <t>PORTA DE MADEIRA ALMOFADADA SEMIOCA 1A, 140X210X3CM, DUAS FOLHAS, INCL</t>
  </si>
  <si>
    <t>USO ADUELA</t>
  </si>
  <si>
    <t>1A, ALIZAR 1A E DOBRADICAS COM ANEIS</t>
  </si>
  <si>
    <t>BANDEIRA PARA VIDRO EM MADEIRA REGIONAL 2A, 40X70CM, FIXA SEM ADUELA E</t>
  </si>
  <si>
    <t>ALIZAR</t>
  </si>
  <si>
    <t>PORTA DE MADEIRA ALMOFADADA SEMIOCA 1A, 120X210X3CM, DUAS FOLHAS, INCL</t>
  </si>
  <si>
    <t>ALCAPAO EM COMPENSADO DE MADEIRA CEDRO/VIROLA, 60X60X2CM, COM MARCO 7X</t>
  </si>
  <si>
    <t>3CM, ALIZA</t>
  </si>
  <si>
    <t>R DE 2A, DOBRADICAS EM LATAO CROMADO E TARJETA CROMADA</t>
  </si>
  <si>
    <t>PORTA DE MADEIRA MACICA REGIONAL 1A, DE CORRER P/VIDRO, COM ADUELA E A</t>
  </si>
  <si>
    <t>LIZAR DE 1</t>
  </si>
  <si>
    <t>A, TRILHO E RODIZIOS</t>
  </si>
  <si>
    <t>ADUELA / MARCO / BATENTE PARA PORTA DE 60X210CM, PADRÃO MÉDIO - FORNEC</t>
  </si>
  <si>
    <t>IMENTO E M</t>
  </si>
  <si>
    <t>ONTAGEM. AF_08/2015</t>
  </si>
  <si>
    <t>ADUELA / MARCO / BATENTE PARA PORTA DE 70X210CM, PADRÃO MÉDIO - FORNEC</t>
  </si>
  <si>
    <t>ADUELA / MARCO / BATENTE PARA PORTA DE 80X210CM, PADRÃO MÉDIO - FORNEC</t>
  </si>
  <si>
    <t>ADUELA / MARCO / BATENTE PARA PORTA DE 90X210CM, PADRÃO MÉDIO - FORNEC</t>
  </si>
  <si>
    <t>ADUELA / MARCO / BATENTE PARA PORTA DE 60X210CM, FIXAÇÃO COM ARGAMASSA</t>
  </si>
  <si>
    <t>, PADRÃO M</t>
  </si>
  <si>
    <t>ÉDIO - FORNECIMENTO E INSTALAÇÃO. AF_08/2015_P</t>
  </si>
  <si>
    <t>INSTALAÇÃO. AF_08/2015_P</t>
  </si>
  <si>
    <t>ADUELA / MARCO / BATENTE PARA PORTA DE 70X210CM, FIXAÇÃO COM ARGAMASSA</t>
  </si>
  <si>
    <t>ADUELA / MARCO / BATENTE PARA PORTA DE 80X210CM, FIXAÇÃO COM ARGAMASSA</t>
  </si>
  <si>
    <t>ADUELA / MARCO / BATENTE PARA PORTA DE 90X210CM, FIXAÇÃO COM ARGAMASSA</t>
  </si>
  <si>
    <t>PORTA DE MADEIRA PARA PINTURA, SEMI-OCA (LEVE OU MÉDIA), 60X210CM, ESP</t>
  </si>
  <si>
    <t>ESSURA DE</t>
  </si>
  <si>
    <t>3,5CM, INCLUSO DOBRADIÇAS - FORNECIMENTO E INSTALAÇÃO. AF_08</t>
  </si>
  <si>
    <t>PORTA DE MADEIRA PARA PINTURA, SEMI-OCA (LEVE OU MÉDIA), 70X210CM, ESP</t>
  </si>
  <si>
    <t>PORTA DE MADEIRA PARA PINTURA, SEMI-OCA (LEVE OU MÉDIA), 80X210CM, ESP</t>
  </si>
  <si>
    <t>PORTA DE MADEIRA PARA PINTURA, SEMI-OCA (LEVE OU MÉDIA), 90X210CM, ESP</t>
  </si>
  <si>
    <t>ALIZAR / GUARNIÇÃO DE 5X1,5CM PARA PORTA DE 60X210CM FIXADO COM PREGOS</t>
  </si>
  <si>
    <t>ALIZAR / GUARNIÇÃO DE 5X1,5CM PARA PORTA DE 70X210CM FIXADO COM PREGOS</t>
  </si>
  <si>
    <t>ALIZAR / GUARNIÇÃO DE 5X1,5CM PARA PORTA DE 80X210CM FIXADO COM PREGOS</t>
  </si>
  <si>
    <t>ALIZAR / GUARNIÇÃO DE 5X1,5CM PARA PORTA DE 90X210CM FIXADO COM PREGOS</t>
  </si>
  <si>
    <t>FECHADURA DE EMBUTIR COM CILINDRO, EXTERNA, COMPLETA, ACABAMENTO PADRÃ</t>
  </si>
  <si>
    <t>O MÉDIO, I</t>
  </si>
  <si>
    <t>NCLUSO EXECUÇÃO DE FURO - FORNECIMENTO E INSTALAÇÃO. AF_08/2</t>
  </si>
  <si>
    <t>FECHADURA DE EMBUTIR PARA PORTA DE BANHEIRO, COMPLETA, ACABAMENTO PADR</t>
  </si>
  <si>
    <t>ÃO MÉDIO,</t>
  </si>
  <si>
    <t>INCLUSO EXECUÇÃO DE FURO - FORNECIMENTO E INSTALAÇÃO. AF_08/</t>
  </si>
  <si>
    <t>KIT DE PORTA DE MADEIRA PARA PINTURA, SEMI-OCA (LEVE OU MÉDIA), PADRÃO</t>
  </si>
  <si>
    <t>MÉDIO, 60X</t>
  </si>
  <si>
    <t>210CM, ESPESSURA DE 3,5CM, ITENS INCLUSOS: DOBRADIÇAS, MONT</t>
  </si>
  <si>
    <t>AGEM E INS</t>
  </si>
  <si>
    <t>TALAÇÃO DO BATENTE, FECHADURA COM EXECUÇÃO DO FURO - FORNECI</t>
  </si>
  <si>
    <t>MENTO E IN</t>
  </si>
  <si>
    <t>STALAÇÃO. AF_08/2015</t>
  </si>
  <si>
    <t>MÉDIO, 70X</t>
  </si>
  <si>
    <t>MÉDIO, 80X</t>
  </si>
  <si>
    <t>MÉDIO, 90X</t>
  </si>
  <si>
    <t>TALAÇÃO DO BATENTE, SEM FECHADURA - FORNECIMENTO E INSTALAÇÃ</t>
  </si>
  <si>
    <t>O. AF_08/2</t>
  </si>
  <si>
    <t>PORTA DE MADEIRA PARA VERNIZ, SEMI-OCA (LEVE OU MÉDIA), 60X210CM, ESPE</t>
  </si>
  <si>
    <t>SSURA DE 3</t>
  </si>
  <si>
    <t>,5CM, INCLUSO DOBRADIÇAS - FORNECIMENTO E INSTALAÇÃO. AF_08/</t>
  </si>
  <si>
    <t>PORTA DE MADEIRA PARA VERNIZ, SEMI-OCA (LEVE OU MÉDIA), 70X210CM, ESPE</t>
  </si>
  <si>
    <t>PORTA DE MADEIRA PARA VERNIZ, SEMI-OCA (LEVE OU MÉDIA), 80X210CM, ESPE</t>
  </si>
  <si>
    <t>PORTA DE MADEIRA PARA VERNIZ, SEMI-OCA (LEVE OU MÉDIA), 90X210CM, ESPE</t>
  </si>
  <si>
    <t>KIT DE PORTA DE MADEIRA PARA VERNIZ, SEMI-OCA (LEVE OU MÉDIA), PADRÃO</t>
  </si>
  <si>
    <t>210CM, ESPESSURA DE 3,5CM, ITENS INCLUSOS: DOBRADIÇAS, MONTA</t>
  </si>
  <si>
    <t>GEM E INST</t>
  </si>
  <si>
    <t>ALAÇÃO DO BATENTE, SEM FECHADURA - FORNECIMENTO E INSTALAÇÃO</t>
  </si>
  <si>
    <t>ADUELA / MARCO / BATENTE PARA PORTA DE 60X210CM, PADRÃO POPULAR - FORN</t>
  </si>
  <si>
    <t>ECIMENTO E</t>
  </si>
  <si>
    <t>MONTAGEM. AF_08/2015</t>
  </si>
  <si>
    <t>ADUELA / MARCO / BATENTE PARA PORTA DE 70X210CM, PADRÃO POPULAR - FORN</t>
  </si>
  <si>
    <t>ADUELA / MARCO / BATENTE PARA PORTA DE 80X210CM, PADRÃO POPULAR - FORN</t>
  </si>
  <si>
    <t>ADUELA / MARCO / BATENTE PARA PORTA DE 90X210CM, PADRÃO POPULAR - FORN</t>
  </si>
  <si>
    <t>, PADRÃO P</t>
  </si>
  <si>
    <t>OPULAR - FORNECIMENTO E INSTALAÇÃO. AF_08/2015_P</t>
  </si>
  <si>
    <t>PORTA DE MADEIRA ALMOFADADA, SEMI-OCA (LEVE OU MÉDIA), 60X210CM, ESPES</t>
  </si>
  <si>
    <t>SURA DE 3C</t>
  </si>
  <si>
    <t>M, INCLUSO DOBRADIÇAS - FORNECIMENTO E INSTALAÇÃO. AF_08/201</t>
  </si>
  <si>
    <t>PORTA DE MADEIRA ALMOFADADA, SEMI-OCA (LEVE OU MÉDIA), 70X210CM, ESPES</t>
  </si>
  <si>
    <t>PORTA DE MADEIRA ALMOFADADA, SEMI-OCA (LEVE OU MÉDIA), 80X210CM, ESPES</t>
  </si>
  <si>
    <t>SURA DE 3,</t>
  </si>
  <si>
    <t>5CM, INCLUSO DOBRADIÇAS - FORNECIMENTO E INSTALAÇÃO. AF_08/2</t>
  </si>
  <si>
    <t>PORTA DE MADEIRA TIPO VENEZIANA, SEMI-OCA (LEVE OU MÉDIA), 80X210CM, E</t>
  </si>
  <si>
    <t>SPESSURA D</t>
  </si>
  <si>
    <t>E 3CM, INCLUSO DOBRADIÇAS - FORNECIMENTO E INSTALAÇÃO. AF_08</t>
  </si>
  <si>
    <t>PORTA DE MADEIRA, TIPO MEXICANA, SEMI-OCA (PESADA OU SUPERPESADA), 80X</t>
  </si>
  <si>
    <t>210CM, ESP</t>
  </si>
  <si>
    <t>ESSURA DE 3,5CM, INCLUSO DOBRADIÇAS - FORNECIMENTO E INSTALA</t>
  </si>
  <si>
    <t>O POPULAR,</t>
  </si>
  <si>
    <t>INCLUSO EXECUÇÃO DE FURO - FORNECIMENTO E INSTALAÇÃO. AF_08</t>
  </si>
  <si>
    <t>ÃO POPULAR</t>
  </si>
  <si>
    <t>, INCLUSO EXECUÇÃO DE FURO - FORNECIMENTO E INSTALAÇÃO. AF_0</t>
  </si>
  <si>
    <t>FECHADURA DE EMBUTIR PARA PORTAS INTERNAS, COMPLETA, ACABAMENTO PADRÃO</t>
  </si>
  <si>
    <t>MÉDIO, COM</t>
  </si>
  <si>
    <t>EXECUÇÃO DE FURO - FORNECIMENTO E INSTALAÇÃO. AF_08/2015</t>
  </si>
  <si>
    <t>POPULAR, C</t>
  </si>
  <si>
    <t>OM EXECUÇÃO DE FURO - FORNECIMENTO E INSTALAÇÃO. AF_08/2015</t>
  </si>
  <si>
    <t>POPULAR, 6</t>
  </si>
  <si>
    <t>0X210CM, ESPESSURA DE 3,5CM, ITENS INCLUSOS: DOBRADIÇAS, MO</t>
  </si>
  <si>
    <t>NTAGEM E I</t>
  </si>
  <si>
    <t>NSTALAÇÃO DO BATENTE, FECHADURA COM EXECUÇÃO DO FURO - FORNE</t>
  </si>
  <si>
    <t>CIMENTO E</t>
  </si>
  <si>
    <t>INSTALAÇÃO. AF_08/2015</t>
  </si>
  <si>
    <t>POPULAR, 7</t>
  </si>
  <si>
    <t>POPULAR, 8</t>
  </si>
  <si>
    <t>POPULAR, 9</t>
  </si>
  <si>
    <t>NSTALAÇÃO DO BATENTE, SEM FECHADURA - FORNECIMENTO E INSTALA</t>
  </si>
  <si>
    <t>0X210CM, ESPESSURA DE 3,5CM, ITENS INCLUSOS: DOBRADIÇAS, MON</t>
  </si>
  <si>
    <t>TAGEM E IN</t>
  </si>
  <si>
    <t>STALAÇÃO DO BATENTE, SEM FECHADURA - FORNECIMENTO E INSTALAÇ</t>
  </si>
  <si>
    <t>ÃO. AF_08/</t>
  </si>
  <si>
    <t>KIT DE PORTA DE MADEIRA ALMOFADADA, SEMI-OCA (LEVE OU MÉDIA), PADRÃO M</t>
  </si>
  <si>
    <t>ÉDIO 60X21</t>
  </si>
  <si>
    <t>0CM, ESPESSURA DE 3CM, ITENS INCLUSOS: DOBRADIÇAS, MONTAGEM</t>
  </si>
  <si>
    <t>E INSTALAÇ</t>
  </si>
  <si>
    <t>ÃO DO BATENTE, SEM FECHADURA - FORNECIMENTO E INSTALAÇÃO. AF</t>
  </si>
  <si>
    <t>KIT DE PORTA DE MADEIRA ALMOFADADA, SEMI-OCA (LEVE OU MÉDIA), PADRÃO P</t>
  </si>
  <si>
    <t>OPULAR, 60</t>
  </si>
  <si>
    <t>X210CM, ESPESSURA DE 3CM, ITENS INCLUSOS: DOBRADIÇAS, MONTAG</t>
  </si>
  <si>
    <t>EM E INSTA</t>
  </si>
  <si>
    <t>LAÇÃO DO BATENTE, SEM FECHADURA - FORNECIMENTO E INSTALAÇÃO.</t>
  </si>
  <si>
    <t>AF_08/2015</t>
  </si>
  <si>
    <t>ÉDIO, 70X2</t>
  </si>
  <si>
    <t>10CM, ESPESSURA DE 3CM, ITENS INCLUSOS: DOBRADIÇAS, MONTAGEM</t>
  </si>
  <si>
    <t>ÃO DO BATENTE, SEM FECHADURA - FORNECIMENTO E INSTALAÇÃO. A</t>
  </si>
  <si>
    <t>OPULAR, 70</t>
  </si>
  <si>
    <t>ÉDIO, 80X2</t>
  </si>
  <si>
    <t>10CM, ESPESSURA DE 3,5CM, ITENS INCLUSOS: DOBRADIÇAS, MONTAG</t>
  </si>
  <si>
    <t>OPULAR, 80</t>
  </si>
  <si>
    <t>X210CM, ESPESSURA DE 3,5CM, ITENS INCLUSOS: DOBRADIÇAS, MONT</t>
  </si>
  <si>
    <t>KIT DE PORTA DE MADEIRA TIPO VENEZIANA, SEMI-OCA (LEVE OU MÉDIA), PADR</t>
  </si>
  <si>
    <t>80X210CM, ESPESSURA DE 3CM, ITENS INCLUSOS: DOBRADIÇAS, MONT</t>
  </si>
  <si>
    <t>, 80X210CM, ESPESSURA DE 3CM, ITENS INCLUSOS: DOBRADIÇAS, MO</t>
  </si>
  <si>
    <t>KIT DE PORTA DE MADEIRA TIPO MEXICANA, SEMI-OCA (PESADA OU SUPERPESADA</t>
  </si>
  <si>
    <t>), PADRÃO</t>
  </si>
  <si>
    <t>MÉDIO, 80X210CM, ESPESSURA DE 3CM, ITENS INCLUSOS: DOBRADIÇA</t>
  </si>
  <si>
    <t>S, MONTAGE</t>
  </si>
  <si>
    <t>M E INSTALAÇÃO DO BATENTE, SEM FECHADURA - FORNECIMENTO E IN</t>
  </si>
  <si>
    <t>STALAÇÃO.</t>
  </si>
  <si>
    <t>POPULAR, 80X210CM, ESPESSURA DE 3CM, ITENS INCLUSOS: DOBRADI</t>
  </si>
  <si>
    <t>ÇAS, MONTA</t>
  </si>
  <si>
    <t>GEM E INSTALAÇÃO DO BATENTE, SEM FECHADURA - FORNECIMENTO E</t>
  </si>
  <si>
    <t>INSTALAÇÃO</t>
  </si>
  <si>
    <t>. AF_08/2015</t>
  </si>
  <si>
    <t>JANELA DE MADEIRA</t>
  </si>
  <si>
    <t>JANELA DE MADEIRA ALMOFADADA 1A, 1,5X1,5M, DE ABRIR, INCLUSO GUARNICOE</t>
  </si>
  <si>
    <t>S E DOBRAD</t>
  </si>
  <si>
    <t>ICAS</t>
  </si>
  <si>
    <t>JANELA DE MADEIRA PARA VIDRO, DE CORRER, SEM BANDEIRA, INCLUSAS GUARNI</t>
  </si>
  <si>
    <t>COES SEM F</t>
  </si>
  <si>
    <t>ERRAGENS</t>
  </si>
  <si>
    <t>JANELA DE MADEIRA PARA VIDRO, DE CORRER, COM BANDEIRA, INCLUSAS GUARNI</t>
  </si>
  <si>
    <t>JANELA DE MADEIRA TIPO GUILHOTINA, DE ABRIR , INCLUSAS GUARNICOES SEM</t>
  </si>
  <si>
    <t>JANELA DE MADEIRA TIPO VENEZIANA. DE ABRIR, INCLUSAS GUARNICOES SEM FE</t>
  </si>
  <si>
    <t>RRAGENS</t>
  </si>
  <si>
    <t>JANELA DE MADEIRA TIPO VENEZIANA/VIDRO, DE ABRIR, INCLUSAS GUARNICOES</t>
  </si>
  <si>
    <t>SEM FERRAG</t>
  </si>
  <si>
    <t>ENS</t>
  </si>
  <si>
    <t>JANELA DE MADEIRA ALMOFADADA, DE ABRIR, INCLUSAS GUARNICOES SEM FERRAG</t>
  </si>
  <si>
    <t>JANELA DE MADEIRA TIPO VENEZIANA/GUILHOTINA, DE ABRIR, INCLUSAS GUARNI</t>
  </si>
  <si>
    <t>CAIXA MADEIRA 57X43CM COM GUARNICAO 13CM P/ FECHAMENTO DE AR CONDICION</t>
  </si>
  <si>
    <t>AL</t>
  </si>
  <si>
    <t>PORTA E/OU TAMPA DE FERRO</t>
  </si>
  <si>
    <t>PORTA EM FERRO QUADRICULADO PARA ABRIGO DE MEDIDORES E BOTIJOES, DE AB</t>
  </si>
  <si>
    <t>RIR, COM G</t>
  </si>
  <si>
    <t>UARNICOES</t>
  </si>
  <si>
    <t>PORTA DE FERRO PARA LIXEIRA, DE ABRIR, TIPO CHAPA, 70X210CM , COM GUAR</t>
  </si>
  <si>
    <t>NICOES</t>
  </si>
  <si>
    <t>PORTA DE FERRO DE ABRIR</t>
  </si>
  <si>
    <t>PORTA DE FERRO, DE ABRIR, TIPO GRADE COM CHAPA, 87X210CM, COM GUARNICO</t>
  </si>
  <si>
    <t>ES</t>
  </si>
  <si>
    <t>PORTA DE FERRO DE ABRIR TIPO BARRA CHATA, COM REQUADRO E GUARNICAO COM</t>
  </si>
  <si>
    <t>PLETA</t>
  </si>
  <si>
    <t>ALÇAPÃO DE FERRO</t>
  </si>
  <si>
    <t>PORTA DE AÇO DE ENROLAR</t>
  </si>
  <si>
    <t>PORTA DE ACO CHAPA 24, DE ENROLAR, VAZADA TIJOLINHO OU EQUIVALENTE COM</t>
  </si>
  <si>
    <t>RETANGULO</t>
  </si>
  <si>
    <t>OU CIRCULO, ACABAMENTO GALVANIZADO NATURAL</t>
  </si>
  <si>
    <t>PORTA DE ACO CHAPA 24, DE ENROLAR, RAIADA, LARGA COM ACABAMENTO GALVAN</t>
  </si>
  <si>
    <t>IZADO NATU</t>
  </si>
  <si>
    <t>RAL</t>
  </si>
  <si>
    <t>JANELA DE FERRO</t>
  </si>
  <si>
    <t>6103     J</t>
  </si>
  <si>
    <t>ANELA BASCULANTE, ACO, COM BATENTE/REQUADRO, 60 X80 CM SEM VIDROS</t>
  </si>
  <si>
    <t>6104     J</t>
  </si>
  <si>
    <t>ANELA BASCULANTE EM CHAPA DOBRADA DE ACO</t>
  </si>
  <si>
    <t>6126     J</t>
  </si>
  <si>
    <t>ANELA DE CORRER EM CHAPA DE ACO, COM DUAS FOLHAS, PARA VIDRO</t>
  </si>
  <si>
    <t>RECOLOCACAO DE BATENTES METALICOS, CONSIDERANDO REAPROVEITAMENTO DO MA</t>
  </si>
  <si>
    <t>TERIAL</t>
  </si>
  <si>
    <t>JANELA DE CORRER, EM CHAPA DOBRADA, AÇO COM ADIÇÃO DE COBRE PRÉ-ZINCAD</t>
  </si>
  <si>
    <t>JANELA DE CORRER EM CHAPA DE ACO DOBRADA, QUATRO FOLHAS, SEM DIVISAO H</t>
  </si>
  <si>
    <t>ORIZONTAL,</t>
  </si>
  <si>
    <t>PARA VIDRO, 1,50X1,20M</t>
  </si>
  <si>
    <t>JANELA DE FERRO, DE CORRER, PARA VIDRO</t>
  </si>
  <si>
    <t>JANELA DE CHAPA DOBRADA DE ACO COM ADICAO DE COBRE PRE-ZINCADO DE CORR</t>
  </si>
  <si>
    <t>ER 2 FOLHA</t>
  </si>
  <si>
    <t>S PARA VIDRO, EXCLUINDO VIDROS</t>
  </si>
  <si>
    <t>JANELA MAXIM AIR</t>
  </si>
  <si>
    <t>JANELA DE FERRO, DE CORRER (SEM VIDRO E PINTURA)</t>
  </si>
  <si>
    <t>JANELA DE CORRER EM CHAPA DE ACO DOBRADA, QUATRO FOLHAS, COM DIVISAO H</t>
  </si>
  <si>
    <t>ANTICORROS</t>
  </si>
  <si>
    <t>IVA, SEM VIDRO, 6 FL</t>
  </si>
  <si>
    <t>JANELA DE CORRER EM CHAPA DE ACO DOBRADA 2,00X1,20M, 4 FOLHAS, PARA VI</t>
  </si>
  <si>
    <t>DRO, COM D</t>
  </si>
  <si>
    <t>IVISAO HORIZONTAL</t>
  </si>
  <si>
    <t>DRO, SEM D</t>
  </si>
  <si>
    <t>GRADE DE FERRO</t>
  </si>
  <si>
    <t>GRADE DE FERRO, BARRA CHATA</t>
  </si>
  <si>
    <t>GUARDA-CORPO DE FERRO</t>
  </si>
  <si>
    <t>GUARDA-CORPO</t>
  </si>
  <si>
    <t>ESCADAS/CORRIMAOS</t>
  </si>
  <si>
    <t>ESCADA TIPO MARINHEIRO EM ACO CA-50 9,52MM INCLUSO PINTURA COM FUNDO A</t>
  </si>
  <si>
    <t>NTICORROSI</t>
  </si>
  <si>
    <t>VO TIPO ZARCAO</t>
  </si>
  <si>
    <t>CORRIMÃO DE FERRO</t>
  </si>
  <si>
    <t>ESCADA MARINHEIRO EM FERRO CA-50, D=1/2" (12.5MM), L=0,3M, SEM PROTEÇÃ</t>
  </si>
  <si>
    <t>DO PINTURA ANTI-CORROSIVA (INCLUSIVE FORNECIMENTO E INSTALAÇ</t>
  </si>
  <si>
    <t>ÃO)</t>
  </si>
  <si>
    <t>ESCADA TIPO MARINHEIRO EM ACO CA-50 12,5", INCLUSO PINTURA COM FUNDO A</t>
  </si>
  <si>
    <t>ESCADA MARINHEIRO</t>
  </si>
  <si>
    <t>PORTA E/OU TAMPA DE ALUMINIO</t>
  </si>
  <si>
    <t>PORTA DE CORRER EM ALUMINIO, COM DUAS FOLHAS PARA VIDRO, INCLUSO GUARN</t>
  </si>
  <si>
    <t>ICAO E VID</t>
  </si>
  <si>
    <t>RO LISO INCOLOR</t>
  </si>
  <si>
    <t>PORTA DE ALUMÍNIO DE ABRIR COM GUARNIÇÃO, FIXAÇÃO COM PARAFUSOS - FORN</t>
  </si>
  <si>
    <t>PORTA EM AÇO DE ABRIR COM POSTIGO PARA VIDRO E GUARNIÇÃO, FIXAÇÃO COM</t>
  </si>
  <si>
    <t>PORTA EM AÇO DE ABRIR COM TRAVESSAS PARA VIDRO E GUARNIÇÃO, FIXAÇÃO CO</t>
  </si>
  <si>
    <t>M PARAFUSO</t>
  </si>
  <si>
    <t>S - FORNECIMENTO E INSTALAÇÃO. AF_08/2015</t>
  </si>
  <si>
    <t>PORTA EM ALUMÍNIO DE ABRIR TIPO VENEZIANA COM GUARNIÇÃO, FIXAÇÃO COM P</t>
  </si>
  <si>
    <t>ARAFUSOS -</t>
  </si>
  <si>
    <t>FORNECIMENTO E INSTALAÇÃO. AF_08/2015</t>
  </si>
  <si>
    <t>GUARDA-CORPO/GRADE DE ALUMINIO</t>
  </si>
  <si>
    <t>GRADIL ALUMINIO P/VARANDA</t>
  </si>
  <si>
    <t>GRADIL DE ALUMINIO ANODIZADO TIPO BARRA CHATA PARA VARANDAS, ALTURA 0,</t>
  </si>
  <si>
    <t>4M</t>
  </si>
  <si>
    <t>GRADIL DE ALUMINIO ANODIZADO TIPO BARRA CHATA PARA VARANDAS, ALTURA 1,</t>
  </si>
  <si>
    <t>0M</t>
  </si>
  <si>
    <t>2M</t>
  </si>
  <si>
    <t>FERRAGENS PARA PORTAS</t>
  </si>
  <si>
    <t>FORNECIMENTO E ASSENTAMENTO DE FERRAGENS</t>
  </si>
  <si>
    <t>CONJUNTO FERRAGENS CILINDRO 330/ROSETA 303/MACANETA TIPO ALAVANCA LATA</t>
  </si>
  <si>
    <t>O CROMADO</t>
  </si>
  <si>
    <t>LA FONTE</t>
  </si>
  <si>
    <t>FECHADURA DE EMBUTIR COMPLETA, PARA PORTAS EXTERNAS 2 FOLHAS, PADRAO D</t>
  </si>
  <si>
    <t>E ACABAMEN</t>
  </si>
  <si>
    <t>TO POPULAR E FECHO DE EMBUTIR TIPO UNHA COM ALAVANCA DE LATA</t>
  </si>
  <si>
    <t>22CM</t>
  </si>
  <si>
    <t>FECHADURA DE SOBREPOR EM FERRO PINTADO COM MACANETA PARA PORTAS EXTERN</t>
  </si>
  <si>
    <t>CONJUNTO FERRAGEM GORGES COMPLETA LINHA MEDIA</t>
  </si>
  <si>
    <t>FECHADURA DE EMBUTIR COMPLETA, PARA PORTAS INTERNAS 2 FOLHAS, PADRAO D</t>
  </si>
  <si>
    <t>FECHADURA DE EMBUTIR REFORCADA COMPLETA, DE SEGURANCA, COM CILINDRO, P</t>
  </si>
  <si>
    <t>ARA PORTA</t>
  </si>
  <si>
    <t>EXTERNA, ACABAMENTO PADRAO MEDIO</t>
  </si>
  <si>
    <t>TRANQUETA DE LATAO CROMADO PARA FECHADURA DE PORTA DE BANHEIRO COM ROS</t>
  </si>
  <si>
    <t>ETA DE LAT</t>
  </si>
  <si>
    <t>AO CROMADO SEM FECHADURA E MACANETA</t>
  </si>
  <si>
    <t>FECHADURA (SOMENTE A MAQUINA, SEM ESPELHO E SEM MACA NETA), PARA PORTA</t>
  </si>
  <si>
    <t>BANHEIRO,</t>
  </si>
  <si>
    <t>COM ROSETA DE LATAO CROMADO E JOGO DE TRANQUETA EM LATAO CR</t>
  </si>
  <si>
    <t>OMADO</t>
  </si>
  <si>
    <t>FECHADURA BICO DE PAPAGAIO PARA PORTA DE CORRER INTERNA, CHAVE BIPARTI</t>
  </si>
  <si>
    <t>DA, ACABAM</t>
  </si>
  <si>
    <t>ENTO PADRAO MEDIO</t>
  </si>
  <si>
    <t>FECHADURA CILINDRO CENTRAL TUBULAR, 70MM, COM MACANETA DE LATAO CROMAD</t>
  </si>
  <si>
    <t>O OU INOX,</t>
  </si>
  <si>
    <t>PARA APLICAÇÃO EM AMBIENTES COMERCIAIS DE ALTO TRÁFEGO E/OU</t>
  </si>
  <si>
    <t>MAIOR NECE</t>
  </si>
  <si>
    <t>SSIDADE DE SEGURANÇA.</t>
  </si>
  <si>
    <t>JOGO DE FERRAGENS CROMADAS PARA PORTA DE VIDRO TEMPERADO, UMA FOLHA CO</t>
  </si>
  <si>
    <t>MPOSTO DE</t>
  </si>
  <si>
    <t>DOBRADICAS SUPERIOR E INFERIOR, TRINCO, FECHADURA, CONTRA FE</t>
  </si>
  <si>
    <t>CHADURA CO</t>
  </si>
  <si>
    <t>M CAPUCHINHO SEM MOLA E PUXADOR</t>
  </si>
  <si>
    <t>FERRAGENS PARA JANELAS</t>
  </si>
  <si>
    <t>ROLDANA FIXA DUPLA DE LATAO COM ROLAMENTO PARA PORTA OU JANELA DE CORR</t>
  </si>
  <si>
    <t>ER</t>
  </si>
  <si>
    <t>LEVANTADOR EM LATAO FUNDIDO CROMADO E BORBOLETA EM FERRO CROMADO, PARA</t>
  </si>
  <si>
    <t>JANELA TIP</t>
  </si>
  <si>
    <t>O GUILHOTINA</t>
  </si>
  <si>
    <t>PUXADOR CONCHA EM LATAO CROMADO OU POLIDO PARA PORTA OU JANELA DE CORR</t>
  </si>
  <si>
    <t>ER, COM FU</t>
  </si>
  <si>
    <t>RO PARA CHAVE, 4X10CM</t>
  </si>
  <si>
    <t>ER, 3X9CM</t>
  </si>
  <si>
    <t>TRILHO "U" DE ALUMINIO, 40X40MM E ROLDANA FIXA DUPLA DE LATAO COM ROLA</t>
  </si>
  <si>
    <t>MENTO PARA</t>
  </si>
  <si>
    <t>PORTA OU JANELA DE CORRER</t>
  </si>
  <si>
    <t>FECHO CHATO DE SOBREPOR EM FERRO ZINCADO/NIQUEL GALVANIZADO OU POLIDO,</t>
  </si>
  <si>
    <t>5"</t>
  </si>
  <si>
    <t>FERRAGENS DIVERSAS</t>
  </si>
  <si>
    <t>TARJETA</t>
  </si>
  <si>
    <t>DOBRADICA</t>
  </si>
  <si>
    <t>DOBRADICA EM ACO/FERRO, 3" X 21/2", E=1,9 A 2 MM, SEM ANEL, CROMADO OU</t>
  </si>
  <si>
    <t>ZINCADO, T</t>
  </si>
  <si>
    <t>AMPA BOLA, COM PARAFUSOS</t>
  </si>
  <si>
    <t>DOBRADICA EM LATAO CROMADO 3 X 2 1/2</t>
  </si>
  <si>
    <t>PORTA CADEADO</t>
  </si>
  <si>
    <t>PORTA CADEADO ZINCADO OXIDADO PRETO COM CADEADO DE ACO GRAFITADO OXIDA</t>
  </si>
  <si>
    <t>DO ENVERNI</t>
  </si>
  <si>
    <t>ZADO 45MM</t>
  </si>
  <si>
    <t>VIDROS/ESPELHOS</t>
  </si>
  <si>
    <t>VIDRO TEMPERADO INCOLOR, ESPESSURA 6MM, FORNECIMENTO E INSTALACAO, INC</t>
  </si>
  <si>
    <t>LUSIVE MAS</t>
  </si>
  <si>
    <t>SA PARA VEDACAO</t>
  </si>
  <si>
    <t>VIDRO TEMPERADO INCOLOR, ESPESSURA 8MM, FORNECIMENTO E INSTALACAO, INC</t>
  </si>
  <si>
    <t>VIDRO TEMPERADO INCOLOR, ESPESSURA 10MM, FORNECIMENTO E INSTALACAO, IN</t>
  </si>
  <si>
    <t>CLUSIVE MA</t>
  </si>
  <si>
    <t>SSA PARA VEDACAO</t>
  </si>
  <si>
    <t>VIDRO TEMPERADO COLORIDO VERDE, ESPESSURA 10MM, FORNECIMENTO E INSTALA</t>
  </si>
  <si>
    <t>SIVE MASSA PARA VEDACAO</t>
  </si>
  <si>
    <t>PORTA DE VIDRO TEMPERADO</t>
  </si>
  <si>
    <t>PORTA DE VIDRO TEMPERADO, 0,9X2,10M, ESPESSURA 10MM, INCLUSIVE ACESSOR</t>
  </si>
  <si>
    <t>IOS</t>
  </si>
  <si>
    <t>ESPELHO C/MOLDURA</t>
  </si>
  <si>
    <t>ESPELHO CRISTAL ESPESSURA 4MM, COM MOLDURA EM ALUMINIO E COMPENSADO 6M</t>
  </si>
  <si>
    <t>M PLASTIFI</t>
  </si>
  <si>
    <t>CADO COLADO</t>
  </si>
  <si>
    <t>PORTOES DE MADEIRA/FERRO/ALUMINIO</t>
  </si>
  <si>
    <t>PE-A.43 - PORTÃO DE FERRO COM FERRAGENS SEM PINTURA</t>
  </si>
  <si>
    <t>FABRICACAO E INSTALACAO DE PORTAO PARA ENTRADA DE VEICULOS - MMA</t>
  </si>
  <si>
    <t>PORTAO EM TELA ARAME GALVANIZADO N.12 MALHA 2" E MOLDURA EM TUBOS DE A</t>
  </si>
  <si>
    <t>CO COM DUA</t>
  </si>
  <si>
    <t>S FOLHAS DE ABRIR, INCLUSO FERRAGENS</t>
  </si>
  <si>
    <t>PORTAO EM TUBO DE ACO GALVANIZADO DIN 2440/NBR 5580, PAINEL UNICO, DIM</t>
  </si>
  <si>
    <t>ENSOES 1,0</t>
  </si>
  <si>
    <t>X1,6M, INCLUSIVE CADEADO</t>
  </si>
  <si>
    <t>ENSOES 4,0</t>
  </si>
  <si>
    <t>X1,2M, INCLUSIVE CADEADO</t>
  </si>
  <si>
    <t>JANELA DE ALUMINIO</t>
  </si>
  <si>
    <t>JANELA DE ALUMINIO, TIPO CORRER OU MAXIMAR, CONVENCIONAL, INCLUSIVE AS</t>
  </si>
  <si>
    <t>JANELA DE ALUMÍNIO, DE CORRER</t>
  </si>
  <si>
    <t>JANELA DE CORRER EM ALUMINIO, COM QUATRO FOLHAS PARA VIDRO, DUAS FIXAS</t>
  </si>
  <si>
    <t>E DUAS MOV</t>
  </si>
  <si>
    <t>EIS, INCLUSO GUARNICAO E VIDRO LISO INCOLOR</t>
  </si>
  <si>
    <t>JANELA DE CORRER EM ALUMINIO, FOLHAS PARA VIDRO, COM BANDEIRA, INCLUSO</t>
  </si>
  <si>
    <t>E VIDRO LISO INCOLOR</t>
  </si>
  <si>
    <t>PERFIL/CANTONEIRA/BARRA</t>
  </si>
  <si>
    <t>CANTONEIRA DE ALUMÍNIO</t>
  </si>
  <si>
    <t>CANTONEIRA DE ALUMINIO 1"X1, PARA PROTECAO DE QUINA DE PAREDE</t>
  </si>
  <si>
    <t>FUES</t>
  </si>
  <si>
    <t>FUNDACOES E ESTRUTURAS</t>
  </si>
  <si>
    <t>TUBULOES</t>
  </si>
  <si>
    <t>ARRASAMENTO DE TUBULAO DE CONCRETO D=1,00 A 1,20M. (INCLUI ENCARREGADO</t>
  </si>
  <si>
    <t>).</t>
  </si>
  <si>
    <t>ARRASAMENTO DE TUBULAO DE CONCRETO ARMADO</t>
  </si>
  <si>
    <t>ESCAVACAO MANUAL CAMPO ABERTO P/TUBULAO - FUSTE E/OU BASE (PARA TODAS</t>
  </si>
  <si>
    <t>AS PROFUND</t>
  </si>
  <si>
    <t>IDADES)</t>
  </si>
  <si>
    <t>ESTACAS</t>
  </si>
  <si>
    <t>ESTACA A TRADO (BROCA) DIAMETRO 30CM EM CONCRETO ARMADO MOLDADA IN-LOC</t>
  </si>
  <si>
    <t>O, 20 MPA</t>
  </si>
  <si>
    <t>BROCAS (ESTACAS A TRADO) MOLDADA IN-LOCO</t>
  </si>
  <si>
    <t>ESTACA A TRADO(BROCA) D=25CM C/CONCRETO FCK=15MPA+20KG ACO/M3       MO</t>
  </si>
  <si>
    <t>LD.IN-LOCO</t>
  </si>
  <si>
    <t>ESTACA A TRADO (BROCA) DIAMETRO = 25 CM, EM CONCRETO MOLDADO IN LOCO,</t>
  </si>
  <si>
    <t>15 MPA, SE</t>
  </si>
  <si>
    <t>M ARMACAO.</t>
  </si>
  <si>
    <t>ESTACA A TRADO (BROCA) DIAMETRO = 20 CM, EM CONCRETO MOLDADO IN LOCO,</t>
  </si>
  <si>
    <t>ESTACA PRÉ-MOLDADA DE CONCRETO, SEÇÃO QUADRADA, CAPACIDADE DE 25 TONEL</t>
  </si>
  <si>
    <t>ADAS, COMP</t>
  </si>
  <si>
    <t>RIMENTO TOTAL CRAVADO ATÉ 5M, BATE-ESTACAS POR GRAVIDADE SOB</t>
  </si>
  <si>
    <t>RE ROLOS.</t>
  </si>
  <si>
    <t>ESTACA PRÉ-MOLDADA DE CONCRETO, SEÇÃO QUADRADA, CAPACIDADE DE 50 TONEL</t>
  </si>
  <si>
    <t>ESTACA PRÉ-MOLDADA DE CONCRETO CENTRIFUGADO, SEÇÃO CIRCULAR, CAPACIDAD</t>
  </si>
  <si>
    <t>E DE 100 T</t>
  </si>
  <si>
    <t>ONELADAS, COMPRIMENTO TOTAL CRAVADO ATÉ 5M, BATE-ESTACAS POR</t>
  </si>
  <si>
    <t>GRAVIDADE</t>
  </si>
  <si>
    <t>SOBRE ROLOS. AF_03/2016</t>
  </si>
  <si>
    <t>RIMENTO TOTAL CRAVADO ACIMA DE 5M ATÉ 12M, BATE-ESTACAS POR</t>
  </si>
  <si>
    <t>ONELADAS, COMPRIMENTO TOTAL CRAVADO ACIMA DE 5M ATÉ 12M, BAT</t>
  </si>
  <si>
    <t>E-ESTACAS</t>
  </si>
  <si>
    <t>POR GRAVIDADE SOBRE ROLOS. AF_03/2016</t>
  </si>
  <si>
    <t>ADAS COMPR</t>
  </si>
  <si>
    <t>IMENTO TOTAL CRAVADO ACIMA DE 12M, BATE-ESTACAS POR GRAVIDAD</t>
  </si>
  <si>
    <t>E SOBRE RO</t>
  </si>
  <si>
    <t>LOS. AF_03/2016</t>
  </si>
  <si>
    <t>RIMENTO TOTAL CRAVADO ACIMA DE 12M, BATE-ESTACAS POR GRAVIDA</t>
  </si>
  <si>
    <t>DE SOBRE R</t>
  </si>
  <si>
    <t>OLOS. AF_03/2016</t>
  </si>
  <si>
    <t>ONELADAS, COMPRIMENTO TOTAL CRAVADO ACIMA DE 12M, BATE-ESTAC</t>
  </si>
  <si>
    <t>AS POR GRA</t>
  </si>
  <si>
    <t>VIDADE SOBRE ROLOS. AF_03/2016</t>
  </si>
  <si>
    <t>ESTACA HÉLICE CONTÍNUA, DIÂMETRO DE 30 CM, COMPRIMENTO TOTAL ATÉ 15 M,</t>
  </si>
  <si>
    <t>PERFURATRI</t>
  </si>
  <si>
    <t>Z COM TORQUE DE 170 KN.M. AF_02/2015</t>
  </si>
  <si>
    <t>ESTACA HÉLICE CONTÍNUA, DIÂMETRO DE 30 CM, COMPRIMENTO TOTAL ACIMA DE</t>
  </si>
  <si>
    <t>15 M ATÉ 2</t>
  </si>
  <si>
    <t>0 M, PERFURATRIZ COM TORQUE DE 170 KN.M. AF_02/2015</t>
  </si>
  <si>
    <t>ESTACA HÉLICE CONTÍNUA, DIÂMETRO DE 50 CM, COMPRIMENTO TOTAL ATÉ 15 M,</t>
  </si>
  <si>
    <t>ESTACA HÉLICE CONTÍNUA, DIÂMETRO DE 50 CM, COMPRIMENTO TOTAL ACIMA DE</t>
  </si>
  <si>
    <t>15 M ATÉ 3</t>
  </si>
  <si>
    <t>ESTACA HÉLICE CONTÍNUA, DIÂMETRO DE 70 CM, COMPRIMENTO TOTAL ATÉ 15 M,</t>
  </si>
  <si>
    <t>ESTACA HÉLICE CONTÍNUA, DIÂMETRO DE 70 CM, COMPRIMENTO TOTAL ACIMA DE</t>
  </si>
  <si>
    <t>ESTACA HÉLICE CONTÍNUA, DIÂMETRO DE 80 CM, COMPRIMENTO TOTAL ATÉ 30 M,</t>
  </si>
  <si>
    <t>ESTACA HÉLICE CONTÍNUA, DIÂMETRO DE 90 CM, COMPRIMENTO TOTAL ATÉ 30 M,</t>
  </si>
  <si>
    <t>Z COM TORQUE DE 263 KN.M. AF_02/2015</t>
  </si>
  <si>
    <t>ESTACA ESCAVADA MECANICAMENTE, SEM FLUIDO ESTABILIZANTE, COM 25 CM DE</t>
  </si>
  <si>
    <t>DIÂMETRO,</t>
  </si>
  <si>
    <t>ATÉ 9 M DE COMPRIMENTO, CONCRETO LANÇADO POR CAMINHÃO BETONE</t>
  </si>
  <si>
    <t>IRA. AF_02</t>
  </si>
  <si>
    <t>ACIMA DE 9 M DE COMPRIMENTO, CONCRETO LANÇADO POR CAMINHÃO B</t>
  </si>
  <si>
    <t>ETONEIRA.</t>
  </si>
  <si>
    <t>AF_02/2015</t>
  </si>
  <si>
    <t>ATÉ 9 M DE COMPRIMENTO, CONCRETO LANÇADO MANUALMENTE. AF_02/</t>
  </si>
  <si>
    <t>ACIMA DE 9 M DE COMPRIMENTO, CONCRETO LANÇADO MANUALMENTE. A</t>
  </si>
  <si>
    <t>F_02/2015</t>
  </si>
  <si>
    <t>ESTACA ESCAVADA MECANICAMENTE, SEM FLUIDO ESTABILIZANTE, COM 40 CM DE</t>
  </si>
  <si>
    <t>ACIMA DE 9 M ATÉ 15 M DE COMPRIMENTO, CONCRETO LANÇADO POR C</t>
  </si>
  <si>
    <t>AMINHÃO BE</t>
  </si>
  <si>
    <t>TONEIRA. AF_02/2015</t>
  </si>
  <si>
    <t>ACIMA DE 15 M DE COMPRIMENTO, CONCRETO LANÇADO POR CAMINHÃO</t>
  </si>
  <si>
    <t>BETONEIRA.</t>
  </si>
  <si>
    <t>ESTACA ESCAVADA MECANICAMENTE, SEM FLUIDO ESTABILIZANTE, COM 60 CM DE</t>
  </si>
  <si>
    <t>ATÉ 9 M DE COMPRIMENTO, CONCRETO LANÇADO POR BOMBA LANÇA. AF</t>
  </si>
  <si>
    <t>_02/2015</t>
  </si>
  <si>
    <t>ACIMA DE 9 M ATÉ 15 M DE COMPRIMENTO, CONCRETO LANÇADO POR B</t>
  </si>
  <si>
    <t>OMBA LANÇA</t>
  </si>
  <si>
    <t>. AF_02/2015</t>
  </si>
  <si>
    <t>ACIMA DE 15 M DE COMPRIMENTO, CONCRETO LANÇADO POR BOMBA LAN</t>
  </si>
  <si>
    <t>ÇA. AF_02/</t>
  </si>
  <si>
    <t>LASTROS/FUNDACOES DIVERSAS</t>
  </si>
  <si>
    <t>LASTRO DE PEDRA BRITADA E FUNDACOES EM BALDRAME</t>
  </si>
  <si>
    <t>LASTRO DE CONCRETO, PREPARO MECANICO, INCLUSO ADITIVO IMPERMEABILIZANT</t>
  </si>
  <si>
    <t>E</t>
  </si>
  <si>
    <t>FORMAS/CIMBRAMENTOS/ESCORAMENTOS</t>
  </si>
  <si>
    <t>5651     F</t>
  </si>
  <si>
    <t>ORMA TABUA PARA CONCRETO EM FUNDACAO C/ REAPROVEITAMENTO 5X</t>
  </si>
  <si>
    <t>5970     F</t>
  </si>
  <si>
    <t>ORMA TABUA PARA CONCRETO EM FUNDACAO, C/ REAPROVEITAMENTO 2X.</t>
  </si>
  <si>
    <t>FORMAS PARA CONCRETO, INCLUINDO OS SERVICOS DE ESCORAMENTO,MONTAGEM,</t>
  </si>
  <si>
    <t>DESMONTAGE</t>
  </si>
  <si>
    <t>M, PARA CONCRETO NAO ESTRUTURAL</t>
  </si>
  <si>
    <t>FORMA PINHO 3A P/CONCRETO EM FUNDACAO REAPROV 2 VEZES - CORTE/MONTAGEM</t>
  </si>
  <si>
    <t>/ESCORAMEN</t>
  </si>
  <si>
    <t>TO/DESFORMA</t>
  </si>
  <si>
    <t>FORMA PINHO 3A P/FUNDACAO RADIER REAPROV 10 VEZES - CORTE/MONTAGEM/ESC</t>
  </si>
  <si>
    <t>ORAMENTO/D</t>
  </si>
  <si>
    <t>ESFORMA</t>
  </si>
  <si>
    <t>FORMAS MANUSEÁVEIS PARA PAREDES DE CONCRETO MOLDADAS IN LOCO, DE EDIFI</t>
  </si>
  <si>
    <t>CAÇÕES DE</t>
  </si>
  <si>
    <t>MULTIPLOS PAVIMENTO, EM PLATIBANDA. AF_06/2015</t>
  </si>
  <si>
    <t>MULTIPLOS PAVIMENTOS, EM FACES INTERNAS DE PAREDES. AF_06/20</t>
  </si>
  <si>
    <t>MULTIPLOS PAVIMENTOS, EM LAJES. AF_06/2015</t>
  </si>
  <si>
    <t>MULTIPLOS PAVIMENTOS, EM PANOS DE FACHADA COM VÃOS. AF_06/20</t>
  </si>
  <si>
    <t>MULTIPLOS PAVIMENTOS, EM PANOS DE FACHADA SEM VÃOS. AF_06/20</t>
  </si>
  <si>
    <t>MULTIPLOS PAVIMENTOS, EM PANOS DE FACHADA COM VARANDAS. AF_0</t>
  </si>
  <si>
    <t>PAVIMENTO ÚNICO, EM FACES INTERNAS DE PAREDES. AF_06/2015</t>
  </si>
  <si>
    <t>PAVIMENTO ÚNICO, EM LAJES. AF_06/2015</t>
  </si>
  <si>
    <t>PAVIMENTO ÚNICO, EM PANOS DE FACHADA COM VÃOS. AF_06/2015</t>
  </si>
  <si>
    <t>PAVIMENTO ÚNICO, EM PANOS DE FACHADA SEM VÃOS. AF_06/2015</t>
  </si>
  <si>
    <t>PAVIMENTO ÚNICO, EM PANOS DE FACHADA COM VARANDA. AF_06/2015</t>
  </si>
  <si>
    <t>FABRICAÇÃO DE FÔRMA PARA PILARES E ESTRUTURAS SIMILARES, EM CHAPA DE M</t>
  </si>
  <si>
    <t>ADEIRA COM</t>
  </si>
  <si>
    <t>PENSADA RESINADA, E = 17 MM. AF_12/2015</t>
  </si>
  <si>
    <t>PENSADA PLASTIFICADA, E = 18 MM. AF_12/2015</t>
  </si>
  <si>
    <t>FABRICAÇÃO DE FÔRMA PARA VIGAS, EM CHAPA DE MADEIRA COMPENSADA RESINAD</t>
  </si>
  <si>
    <t>A, E = 17</t>
  </si>
  <si>
    <t>MM. AF_12/2015</t>
  </si>
  <si>
    <t>FABRICAÇÃO DE FÔRMA PARA VIGAS, EM CHAPA DE MADEIRA COMPENSADA PLASTIF</t>
  </si>
  <si>
    <t>ICADA, E =</t>
  </si>
  <si>
    <t>18 MM. AF_12/2015</t>
  </si>
  <si>
    <t>FABRICAÇÃO DE FÔRMA PARA LAJES, EM CHAPA DE MADEIRA COMPENSADA RESINAD</t>
  </si>
  <si>
    <t>FABRICAÇÃO DE FÔRMA PARA LAJES, EM CHAPA DE MADEIRA COMPENSADA PLASTIF</t>
  </si>
  <si>
    <t>FABRICAÇÃO DE FÔRMA PARA PILARES E ESTRUTURAS SIMILARES, EM MADEIRA SE</t>
  </si>
  <si>
    <t>RRADA, E=2</t>
  </si>
  <si>
    <t>5 MM. AF_12/2015</t>
  </si>
  <si>
    <t>FABRICAÇÃO DE FÔRMA PARA VIGAS, COM MADEIRA SERRADA, E = 25 MM. AF_12/</t>
  </si>
  <si>
    <t>FABRICAÇÃO DE FÔRMA PARA LAJES, EM MADEIRA SERRADA, E=25 MM. AF_12/201</t>
  </si>
  <si>
    <t>MONTAGEM E DESMONTAGEM DE FÔRMA DE PILARES RETANGULARES E ESTRUTURAS S</t>
  </si>
  <si>
    <t>IMILARES C</t>
  </si>
  <si>
    <t>OM ÁREA MÉDIA DAS SEÇÕES MENOR OU IGUAL A 0,25 M², PÉ-DIREIT</t>
  </si>
  <si>
    <t>O SIMPLES,</t>
  </si>
  <si>
    <t>EM MADEIRA SERRADA, 1 UTILIZAÇÃO. AF_12/2015</t>
  </si>
  <si>
    <t>OM ÁREA MÉDIA DAS SEÇÕES MAIOR QUE 0,25 M², PÉ-DIREITO SIMPL</t>
  </si>
  <si>
    <t>ES, EM MAD</t>
  </si>
  <si>
    <t>EIRA SERRADA, 1 UTILIZAÇÃO. AF_12/2015</t>
  </si>
  <si>
    <t>EM MADEIRA SERRADA, 2 UTILIZAÇÕES. AF_12/2015</t>
  </si>
  <si>
    <t>EIRA SERRADA, 2 UTILIZAÇÕES. AF_12/2015</t>
  </si>
  <si>
    <t>EM MADEIRA SERRADA, 4 UTILIZAÇÕES. AF_12/2015</t>
  </si>
  <si>
    <t>EIRA SERRADA, 4 UTILIZAÇÕES. AF_12/2015</t>
  </si>
  <si>
    <t>EM CHAPA DE MADEIRA COMPENSADA RESINADA, 2 UTILIZAÇÕES. AF_</t>
  </si>
  <si>
    <t>ES, EM CHA</t>
  </si>
  <si>
    <t>PA DE MADEIRA COMPENSADA RESINADA, 2 UTILIZAÇÕES. AF_12/2015</t>
  </si>
  <si>
    <t>O DUPLO, E</t>
  </si>
  <si>
    <t>M CHAPA DE MADEIRA COMPENSADA RESINADA, 2 UTILIZAÇÕES. AF_12</t>
  </si>
  <si>
    <t>OM ÁREA MÉDIA DAS SEÇÕES MAIOR QUE 0,25 M², PÉ-DIREITO DUPLO</t>
  </si>
  <si>
    <t>, EM CHAPA</t>
  </si>
  <si>
    <t>DE MADEIRA COMPENSADA RESINADA, 2 UTILIZAÇÕES. AF_12/2015</t>
  </si>
  <si>
    <t>EM CHAPA DE MADEIRA COMPENSADA RESINADA, 4 UTILIZAÇÕES. AF_</t>
  </si>
  <si>
    <t>PA DE MADEIRA COMPENSADA RESINADA, 4 UTILIZAÇÕES. AF_12/2015</t>
  </si>
  <si>
    <t>M CHAPA DE MADEIRA COMPENSADA RESINADA, 4 UTILIZAÇÕES. AF_12</t>
  </si>
  <si>
    <t>DE MADEIRA COMPENSADA RESINADA, 4 UTILIZAÇÕES. AF_12/2015</t>
  </si>
  <si>
    <t>EM CHAPA DE MADEIRA COMPENSADA RESINADA, 6 UTILIZAÇÕES. AF_</t>
  </si>
  <si>
    <t>PA DE MADEIRA COMPENSADA RESINADA, 6 UTILIZAÇÕES. AF_12/2015</t>
  </si>
  <si>
    <t>M CHAPA DE MADEIRA COMPENSADA RESINADA, 6 UTILIZAÇÕES. AF_12</t>
  </si>
  <si>
    <t>DE MADEIRA COMPENSADA RESINADA, 6 UTILIZAÇÕES. AF_12/2015</t>
  </si>
  <si>
    <t>EM CHAPA DE MADEIRA COMPENSADA RESINADA, 8 UTILIZAÇÕES. AF_</t>
  </si>
  <si>
    <t>PA DE MADEIRA COMPENSADA RESINADA, 8 UTILIZAÇÕES. AF_12/2015</t>
  </si>
  <si>
    <t>M CHAPA DE MADEIRA COMPENSADA RESINADA, 8 UTILIZAÇÕES. AF_12</t>
  </si>
  <si>
    <t>DE MADEIRA COMPENSADA RESINADA, 8 UTILIZAÇÕES. AF_12/2015</t>
  </si>
  <si>
    <t>EM CHAPA DE MADEIRA COMPENSADA PLASTIFICADA, 10 UTILIZAÇÕES</t>
  </si>
  <si>
    <t>. AF_12/20</t>
  </si>
  <si>
    <t>PA DE MADEIRA COMPENSADA PLASTIFICADA, 10 UTILIZAÇÕES. AF_12</t>
  </si>
  <si>
    <t>M CHAPA DE MADEIRA COMPENSADA PLASTIFICADA, 10 UTILIZAÇÕES.</t>
  </si>
  <si>
    <t>DE MADEIRA COMPENSADA PLASTIFICADA, 10 UTILIZAÇÕES. AF_12/2</t>
  </si>
  <si>
    <t>EM CHAPA DE MADEIRA COMPENSADA PLASTIFICADA, 12 UTILIZAÇÕES</t>
  </si>
  <si>
    <t>PA DE MADEIRA COMPENSADA PLASTIFICADA, 12 UTILIZAÇÕES. AF_12</t>
  </si>
  <si>
    <t>M CHAPA DE MADEIRA COMPENSADA PLASTIFICADA, 12 UTILIZAÇÕES.</t>
  </si>
  <si>
    <t>DE MADEIRA COMPENSADA PLASTIFICADA, 12 UTILIZAÇÕES. AF_12/2</t>
  </si>
  <si>
    <t>EM CHAPA DE MADEIRA COMPENSADA PLASTIFICADA, 14 UTILIZAÇÕES</t>
  </si>
  <si>
    <t>PA DE MADEIRA COMPENSADA PLASTIFICADA, 14 UTILIZAÇÕES. AF_12</t>
  </si>
  <si>
    <t>M CHAPA DE MADEIRA COMPENSADA PLASTIFICADA, 14 UTILIZAÇÕES.</t>
  </si>
  <si>
    <t>DE MADEIRA COMPENSADA PLASTIFICADA, 14 UTILIZAÇÕES. AF_12/2</t>
  </si>
  <si>
    <t>EM CHAPA DE MADEIRA COMPENSADA PLASTIFICADA, 18 UTILIZAÇÕES</t>
  </si>
  <si>
    <t>PA DE MADEIRA COMPENSADA PLASTIFICADA, 18 UTILIZAÇÕES. AF_12</t>
  </si>
  <si>
    <t>M CHAPA DE MADEIRA COMPENSADA PLASTIFICADA, 18 UTILIZAÇÕES.</t>
  </si>
  <si>
    <t>DE MADEIRA COMPENSADA PLASTIFICADA, 18 UTILIZAÇÕES. AF_12/2</t>
  </si>
  <si>
    <t>MONTAGEM E DESMONTAGEM DE FÔRMA DE VIGA, ESCORAMENTO COM PONTALETE DE</t>
  </si>
  <si>
    <t>MADEIRA, P</t>
  </si>
  <si>
    <t>É-DIREITO SIMPLES, EM MADEIRA SERRADA, 1 UTILIZAÇÃO. AF_12/2</t>
  </si>
  <si>
    <t>É-DIREITO SIMPLES, EM MADEIRA SERRADA, 2 UTILIZAÇÕES. AF_12/</t>
  </si>
  <si>
    <t>É-DIREITO SIMPLES, EM MADEIRA SERRADA, 4 UTILIZAÇÕES. AF_12/</t>
  </si>
  <si>
    <t>MONTAGEM E DESMONTAGEM DE FÔRMA DE VIGA, ESCORAMENTO COM GARFO DE MADE</t>
  </si>
  <si>
    <t>IRA, PÉ-DI</t>
  </si>
  <si>
    <t>REITO DUPLO, EM CHAPA DE MADEIRA RESINADA, 2 UTILIZAÇÕES. AF</t>
  </si>
  <si>
    <t>_12/2015</t>
  </si>
  <si>
    <t>MONTAGEM E DESMONTAGEM DE FÔRMA DE VIGA, ESCORAMENTO METÁLICO, PÉ-DIRE</t>
  </si>
  <si>
    <t>ITO DUPLO,</t>
  </si>
  <si>
    <t>EM CHAPA DE MADEIRA RESINADA, 2 UTILIZAÇÕES. AF_12/2015</t>
  </si>
  <si>
    <t>REITO SIMPLES, EM CHAPA DE MADEIRA RESINADA, 2 UTILIZAÇÕES.</t>
  </si>
  <si>
    <t>ITO SIMPLE</t>
  </si>
  <si>
    <t>S, EM CHAPA DE MADEIRA RESINADA, 2 UTILIZAÇÕES. AF_12/2015</t>
  </si>
  <si>
    <t>REITO DUPLO, EM CHAPA DE MADEIRA RESINADA, 4 UTILIZAÇÕES. AF</t>
  </si>
  <si>
    <t>EM CHAPA DE MADEIRA RESINADA, 4 UTILIZAÇÕES. AF_12/2015</t>
  </si>
  <si>
    <t>REITO SIMPLES, EM CHAPA DE MADEIRA RESINADA, 4 UTILIZAÇÕES.</t>
  </si>
  <si>
    <t>S, EM CHAPA DE MADEIRA RESINADA, 4 UTILIZAÇÕES. AF_12/2015</t>
  </si>
  <si>
    <t>REITO DUPLO, EM CHAPA DE MADEIRA RESINADA, 6 UTILIZAÇÕES. AF</t>
  </si>
  <si>
    <t>EM CHAPA DE MADEIRA RESINADA, 6 UTILIZAÇÕES. AF_12/2015</t>
  </si>
  <si>
    <t>REITO SIMPLES, EM CHAPA DE MADEIRA RESINADA, 6 UTILIZAÇÕES.</t>
  </si>
  <si>
    <t>S, EM CHAPA DE MADEIRA RESINADA, 6 UTILIZAÇÕES. AF_12/2015</t>
  </si>
  <si>
    <t>REITO DUPLO, EM CHAPA DE MADEIRA RESINADA, 8 UTILIZAÇÕES. AF</t>
  </si>
  <si>
    <t>EM CHAPA DE MADEIRA RESINADA, 8 UTILIZAÇÕES. AF_12/2015</t>
  </si>
  <si>
    <t>REITO SIMPLES, EM CHAPA DE MADEIRA RESINADA, 8 UTILIZAÇÕES.</t>
  </si>
  <si>
    <t>S, EM CHAPA DE MADEIRA RESINADA, 8 UTILIZAÇÕES. AF_12/2015</t>
  </si>
  <si>
    <t>REITO DUPLO, EM CHAPA DE MADEIRA PLASTIFICADA, 10 UTILIZAÇÕE</t>
  </si>
  <si>
    <t>S. AF_12/2</t>
  </si>
  <si>
    <t>EM CHAPA DE MADEIRA PLASTIFICADA, 10 UTILIZAÇÕES. AF_12/201</t>
  </si>
  <si>
    <t>REITO SIMPLES, EM CHAPA DE MADEIRA PLASTIFICADA, 10 UTILIZAÇ</t>
  </si>
  <si>
    <t>ÕES. AF_12</t>
  </si>
  <si>
    <t>S, EM CHAPA DE MADEIRA PLASTIFICADA, 10 UTILIZAÇÕES. AF_12/2</t>
  </si>
  <si>
    <t>REITO DUPLO, EM CHAPA DE MADEIRA PLASTIFICADA, 12 UTILIZAÇÕE</t>
  </si>
  <si>
    <t>EM CHAPA DE MADEIRA PLASTIFICADA, 12 UTILIZAÇÕES. AF_12/201</t>
  </si>
  <si>
    <t>REITO SIMPLES, EM CHAPA DE MADEIRA PLASTIFICADA, 12 UTILIZAÇ</t>
  </si>
  <si>
    <t>S, EM CHAPA DE MADEIRA PLASTIFICADA, 12 UTILIZAÇÕES. AF_12/2</t>
  </si>
  <si>
    <t>REITO DUPLO, EM CHAPA DE MADEIRA PLASTIFICADA, 14 UTILIZAÇÕE</t>
  </si>
  <si>
    <t>EM CHAPA DE MADEIRA PLASTIFICADA, 14 UTILIZAÇÕES. AF_12/201</t>
  </si>
  <si>
    <t>REITO SIMPLES, EM CHAPA DE MADEIRA PLASTIFICADA, 14 UTILIZAÇ</t>
  </si>
  <si>
    <t>S, EM CHAPA DE MADEIRA PLASTIFICADA, 14 UTILIZAÇÕES. AF_12/2</t>
  </si>
  <si>
    <t>REITO DUPLO, EM CHAPA DE MADEIRA PLASTIFICADA, 18 UTILIZAÇÕE</t>
  </si>
  <si>
    <t>EM CHAPA DE MADEIRA PLASTIFICADA, 18 UTILIZAÇÕES. AF_12/201</t>
  </si>
  <si>
    <t>REITO SIMPLES, EM CHAPA DE MADEIRA PLASTIFICADA, 18 UTILIZAÇ</t>
  </si>
  <si>
    <t>S, EM CHAPA DE MADEIRA PLASTIFICADA, 18 UTILIZAÇÕES. AF_12/2</t>
  </si>
  <si>
    <t>MONTAGEM E DESMONTAGEM DE FÔRMA DE LAJE MACIÇA COM ÁREA MÉDIA MENOR OU</t>
  </si>
  <si>
    <t>IGUAL A 20</t>
  </si>
  <si>
    <t>M², PÉ-DIREITO SIMPLES, EM MADEIRA SERRADA, 1 UTILIZAÇÃO.</t>
  </si>
  <si>
    <t>MONTAGEM E DESMONTAGEM DE FÔRMA DE LAJE MACIÇA COM ÁREA MÉDIA MAIOR QU</t>
  </si>
  <si>
    <t>E 20 M², P</t>
  </si>
  <si>
    <t>M², PÉ-DIREITO SIMPLES, EM MADEIRA SERRADA, 2 UTILIZAÇÕES.</t>
  </si>
  <si>
    <t>M², PÉ-DIREITO SIMPLES, EM MADEIRA SERRADA, 4 UTILIZAÇÕES.</t>
  </si>
  <si>
    <t>MONTAGEM E DESMONTAGEM DE FÔRMA DE LAJE NERVURADA COM CUBETA E ASSOALH</t>
  </si>
  <si>
    <t>O COM ÁREA</t>
  </si>
  <si>
    <t>MÉDIA MENOR OU IGUAL A 20 M², PÉ-DIREITO DUPLO, EM CHAPA DE</t>
  </si>
  <si>
    <t>MADEIRA CO</t>
  </si>
  <si>
    <t>MPENSADA RESINADA, 8 UTILIZAÇÕES. AF_12/2015</t>
  </si>
  <si>
    <t>MÉDIA MAIOR QUE 20 M², PÉ-DIREITO DUPLO, EM CHAPA DE MADEIR</t>
  </si>
  <si>
    <t>A COMPENSA</t>
  </si>
  <si>
    <t>DA RESINADA, 8 UTILIZAÇÕES. AF_12/2015</t>
  </si>
  <si>
    <t>MÉDIA MENOR OU IGUAL A 20 M², PÉ-DIREITO SIMPLES, EM CHAPA</t>
  </si>
  <si>
    <t>COMPENSADA RESINADA, 8 UTILIZAÇÕES. AF_12/2015</t>
  </si>
  <si>
    <t>MÉDIA MAIOR QUE 20 M², PÉ-DIREITO SIMPLES, EM CHAPA DE MADE</t>
  </si>
  <si>
    <t>SADA RESINADA, 8 UTILIZAÇÕES. AF_12/2015</t>
  </si>
  <si>
    <t>MPENSADA RESINADA, 10 UTILIZAÇÕES. AF_12/2015</t>
  </si>
  <si>
    <t>DA RESINADA, 10 UTILIZAÇÕES. AF_12/2015</t>
  </si>
  <si>
    <t>COMPENSADA RESINADA, 10 UTILIZAÇÕES. AF_12/2015</t>
  </si>
  <si>
    <t>SADA RESINADA, 10 UTILIZAÇÕES. AF_12/2015</t>
  </si>
  <si>
    <t>MPENSADA RESINADA, 12 UTILIZAÇÕES. AF_12/2015</t>
  </si>
  <si>
    <t>DA RESINADA, 12 UTILIZAÇÕES. AF_12/2015</t>
  </si>
  <si>
    <t>COMPENSADA RESINADA, 12 UTILIZAÇÕES. AF_12/2015</t>
  </si>
  <si>
    <t>SADA RESINADA, 12 UTILIZAÇÕES. AF_12/2015</t>
  </si>
  <si>
    <t>MPENSADA RESINADA, 14 UTILIZAÇÕES. AF_12/2015</t>
  </si>
  <si>
    <t>DA RESINADA, 14 UTILIZAÇÕES. AF_12/2015</t>
  </si>
  <si>
    <t>COMPENSADA RESINADA, 14 UTILIZAÇÕES. AF_12/2015</t>
  </si>
  <si>
    <t>SADA RESINADA, 14 UTILIZAÇÕES. AF_12/2015</t>
  </si>
  <si>
    <t>MPENSADA RESINADA, 18 UTILIZAÇÕES. AF_12/2015</t>
  </si>
  <si>
    <t>DA RESINADA, 18 UTILIZAÇÕES. AF_12/2015</t>
  </si>
  <si>
    <t>COMPENSADA RESINADA, 18 UTILIZAÇÕES. AF_12/2015</t>
  </si>
  <si>
    <t>SADA RESINADA, 18 UTILIZAÇÕES. AF_12/2015</t>
  </si>
  <si>
    <t>M², PÉ-DIREITO DUPLO, EM CHAPA DE MADEIRA COMPENSADA RESIN</t>
  </si>
  <si>
    <t>ADA, 2 UTI</t>
  </si>
  <si>
    <t>LIZAÇÕES. AF_12/2015</t>
  </si>
  <si>
    <t>É-DIREITO DUPLO, EM CHAPA DE MADEIRA COMPENSADA RESINADA, 2</t>
  </si>
  <si>
    <t>UTILIZAÇÕE</t>
  </si>
  <si>
    <t>S. AF_12/2015</t>
  </si>
  <si>
    <t>M², PÉ-DIREITO SIMPLES, EM CHAPA DE MADEIRA COMPENSADA RES</t>
  </si>
  <si>
    <t>INADA, 2 U</t>
  </si>
  <si>
    <t>TILIZAÇÕES. AF_12/2015</t>
  </si>
  <si>
    <t>É-DIREITO SIMPLES, EM CHAPA DE MADEIRA COMPENSADA RESINADA,</t>
  </si>
  <si>
    <t>2 UTILIZAÇ</t>
  </si>
  <si>
    <t>ÕES. AF_12/2015</t>
  </si>
  <si>
    <t>ADA, 4 UTI</t>
  </si>
  <si>
    <t>É-DIREITO DUPLO, EM CHAPA DE MADEIRA COMPENSADA RESINADA, 4</t>
  </si>
  <si>
    <t>INADA, 4 U</t>
  </si>
  <si>
    <t>4 UTILIZAÇ</t>
  </si>
  <si>
    <t>É-DIREITO DUPLO, EM CHAPA DE MADEIRA COMPENSADA RESINADA, 6</t>
  </si>
  <si>
    <t>ADA, 6 UTI</t>
  </si>
  <si>
    <t>INADA, 6 U</t>
  </si>
  <si>
    <t>6 UTILIZAÇ</t>
  </si>
  <si>
    <t>ADA, 8 UTI</t>
  </si>
  <si>
    <t>É-DIREITO DUPLO, EM CHAPA DE MADEIRA COMPENSADA RESINADA, 8</t>
  </si>
  <si>
    <t>INADA, 8 U</t>
  </si>
  <si>
    <t>8 UTILIZAÇ</t>
  </si>
  <si>
    <t>M², PÉ-DIREITO DUPLO, EM CHAPA DE MADEIRA COMPENSADA PLAST</t>
  </si>
  <si>
    <t>IFICADA, 1</t>
  </si>
  <si>
    <t>0 UTILIZAÇÕES. AF_12/2015</t>
  </si>
  <si>
    <t>É-DIREITO DUPLO, EM CHAPA DE MADEIRA COMPENSADA PLASTIFICADA</t>
  </si>
  <si>
    <t>, 10 UTILI</t>
  </si>
  <si>
    <t>ZAÇÕES. AF_12/2015</t>
  </si>
  <si>
    <t>M², PÉ-DIREITO SIMPLES, EM CHAPA DE MADEIRA COMPENSADA PLA</t>
  </si>
  <si>
    <t>STIFICADA,</t>
  </si>
  <si>
    <t>10 UTILIZAÇÕES. AF_12/2015</t>
  </si>
  <si>
    <t>É-DIREITO SIMPLES, EM CHAPA DE MADEIRA COMPENSADA PLASTIFICA</t>
  </si>
  <si>
    <t>DA, 10 UTI</t>
  </si>
  <si>
    <t>2 UTILIZAÇÕES. AF_12/2015</t>
  </si>
  <si>
    <t>, 12 UTILI</t>
  </si>
  <si>
    <t>12 UTILIZAÇÕES. AF_12/2015</t>
  </si>
  <si>
    <t>DA, 12 UTI</t>
  </si>
  <si>
    <t>4 UTILIZAÇÕES. AF_12/2015</t>
  </si>
  <si>
    <t>, 14 UTILI</t>
  </si>
  <si>
    <t>14 UTILIZAÇÕES. AF_12/2015</t>
  </si>
  <si>
    <t>DA, 14 UTI</t>
  </si>
  <si>
    <t>8 UTILIZAÇÕES. AF_12/2015</t>
  </si>
  <si>
    <t>, 18 UTILI</t>
  </si>
  <si>
    <t>18 UTILIZAÇÕES. AF_12/2015</t>
  </si>
  <si>
    <t>DA, 18 UTI</t>
  </si>
  <si>
    <t>ARMADURAS</t>
  </si>
  <si>
    <t>TIRANTES</t>
  </si>
  <si>
    <t>ARMACAO CA-50 P/1,0M3 DE CONCRETO</t>
  </si>
  <si>
    <t>ARMACAO EM TELA SOLDADA</t>
  </si>
  <si>
    <t>ARMACAO EM TELA DE ACO SOLDADA NERVURADA Q-138, ACO CA-60, 4,2MM, MALH</t>
  </si>
  <si>
    <t>A 10X10CM</t>
  </si>
  <si>
    <t>TIRANTE PROTENDIDO P/  ANCORAGEM EM SOLO  C/ 6 FIOS ACO DURO 8MM, INCL</t>
  </si>
  <si>
    <t>USIVE PROT</t>
  </si>
  <si>
    <t>EÇÃO ANTICORR0SIVA.</t>
  </si>
  <si>
    <t>TIRANTES P/PROTENSAO E ANCORAGEM EM SOLO TRECHO LIVRE C/ 8 FIOS ACO DU</t>
  </si>
  <si>
    <t>RO 8MM INC</t>
  </si>
  <si>
    <t>LUSIVE PROTECAO ANTICORROSIVA.</t>
  </si>
  <si>
    <t>TIRANTES P/PROTENSAO E ANCORAGEM EM SOLO TRECHO LIVRE C/10 FIOS ACO DU</t>
  </si>
  <si>
    <t>TIRANTES P/PROTENSAO E ANCORAGEM EM SOLO TRECHO LIVRE C/16 FIOS ACO DU</t>
  </si>
  <si>
    <t>TIRANTES P/PROTENSAO E ANCORAGEM EM SOLO TRECHO ANCOR C/ 6 FIOS ACO DU</t>
  </si>
  <si>
    <t>RO 8MM , I</t>
  </si>
  <si>
    <t>NCLUSIVE PROTECAO ANTICORROSIVA.</t>
  </si>
  <si>
    <t>TIRANTES P/PROTENSAO E ANCORAGEM EM SOLO TRECHO ANCOR C/ 8 FIOS ACO DU</t>
  </si>
  <si>
    <t>TIRANTES P/PROTENSAO E ANCORAGEM EM SOLO TRECHO ANCOR C/10 FIOS ACO DU</t>
  </si>
  <si>
    <t>RO 8MM .</t>
  </si>
  <si>
    <t>TIRANTES P/PROTENSAO E ANCORAGEM EM SOLO TRECHO ANCOR C/16 FIOS ACO DU</t>
  </si>
  <si>
    <t>ARMACAO EM TELA DE ACO SOLDADA NERVURADA Q-92, ACO CA-60, 4,2MM, MALHA</t>
  </si>
  <si>
    <t>15X15CM</t>
  </si>
  <si>
    <t>ARMAÇÃO VERTICAL DE ALVENARIA ESTRUTURAL; DIÂMETRO DE 10,0 MM. AF_01/2</t>
  </si>
  <si>
    <t>ARMAÇÃO VERTICAL DE ALVENARIA ESTRUTURAL; DIÂMETRO DE 12,5 MM. AF_01/2</t>
  </si>
  <si>
    <t>ARMAÇÃO DE CINTA DE ALVENARIA ESTRUTURAL; DIÂMETRO DE 10,0 MM. AF_01/2</t>
  </si>
  <si>
    <t>ARMAÇÃO DE VERGA E CONTRAVERGA DE ALVENARIA ESTRUTURAL; DIÂMETRO DE 8,</t>
  </si>
  <si>
    <t>0 MM. AF_0</t>
  </si>
  <si>
    <t>ARMAÇÃO DE VERGA E CONTRAVERGA DE ALVENARIA ESTRUTURAL; DIÂMETRO DE 10</t>
  </si>
  <si>
    <t>,0 MM. AF_</t>
  </si>
  <si>
    <t>ARMAÇÃO DO SISTEMA DE PAREDES DE CONCRETO, EXECUTADA EM PAREDES DE EDI</t>
  </si>
  <si>
    <t>FICAÇÕES D</t>
  </si>
  <si>
    <t>E MÚLTIPLOS PAVIMENTOS, TELA Q-138. AF_06/2015</t>
  </si>
  <si>
    <t>FICAÇÕES T</t>
  </si>
  <si>
    <t>ÉRREAS OU DE MÚLTIPLOS PAVIMENTOS, TELA Q-92. AF_06/2015</t>
  </si>
  <si>
    <t>ÉRREAS, TELA Q-61. AF_06/2015</t>
  </si>
  <si>
    <t>ARMAÇÃO DO SISTEMA DE PAREDES DE CONCRETO, EXECUTADA COMO ARMADURA POS</t>
  </si>
  <si>
    <t>ITIVA DE L</t>
  </si>
  <si>
    <t>AJES, TELA Q-138. AF_06/2015</t>
  </si>
  <si>
    <t>ARMAÇÃO DO SISTEMA DE PAREDES DE CONCRETO, EXECUTADA COMO ARMADURA NEG</t>
  </si>
  <si>
    <t>ATIVA DE L</t>
  </si>
  <si>
    <t>AJES, TELA T-196. AF_06/2015</t>
  </si>
  <si>
    <t>AJES, TELA Q-113. AF_06/2015</t>
  </si>
  <si>
    <t>AJES, TELA L-159. AF_06/2015</t>
  </si>
  <si>
    <t>ARMAÇÃO DO SISTEMA DE PAREDES DE CONCRETO, EXECUTADA EM PLATIBANDAS, T</t>
  </si>
  <si>
    <t>ELA Q-92.</t>
  </si>
  <si>
    <t>ARMAÇÃO DO SISTEMA DE PAREDES DE CONCRETO, EXECUTADA COMO REFORÇO, VER</t>
  </si>
  <si>
    <t>GALHÃO DE</t>
  </si>
  <si>
    <t>6,3 MM DE DIÂMETRO. AF_06/2015</t>
  </si>
  <si>
    <t>8,0 MM DE DIÂMETRO. AF_06/2015</t>
  </si>
  <si>
    <t>10,0 MM DE DIÂMETRO. AF_06/2015</t>
  </si>
  <si>
    <t>ARMAÇÃO DE PILAR OU VIGA DE UMA ESTRUTURA CONVENCIONAL DE CONCRETO ARM</t>
  </si>
  <si>
    <t>ADO EM UM</t>
  </si>
  <si>
    <t>EDIFÍCIO DE MÚLTIPLOS PAVIMENTOS UTILIZANDO AÇO CA-60 DE 5.0</t>
  </si>
  <si>
    <t>MM - MONTA</t>
  </si>
  <si>
    <t>GEM. AF_12/2015</t>
  </si>
  <si>
    <t>EDIFÍCIO DE MÚLTIPLOS PAVIMENTOS UTILIZANDO AÇO CA-50 DE 6.3</t>
  </si>
  <si>
    <t>EDIFÍCIO DE MÚLTIPLOS PAVIMENTOS UTILIZANDO AÇO CA-50 DE 8.0</t>
  </si>
  <si>
    <t>EDIFÍCIO DE MÚLTIPLOS PAVIMENTOS UTILIZANDO AÇO CA-50 DE 10.</t>
  </si>
  <si>
    <t>0 MM - MON</t>
  </si>
  <si>
    <t>TAGEM. AF_12/2015</t>
  </si>
  <si>
    <t>EDIFÍCIO DE MÚLTIPLOS PAVIMENTOS UTILIZANDO AÇO CA-50 DE 12.</t>
  </si>
  <si>
    <t>5 MM - MON</t>
  </si>
  <si>
    <t>EDIFÍCIO DE MÚLTIPLOS PAVIMENTOS UTILIZANDO AÇO CA-50 DE 16.</t>
  </si>
  <si>
    <t>EDIFÍCIO DE MÚLTIPLOS PAVIMENTOS UTILIZANDO AÇO CA-50 DE 20.</t>
  </si>
  <si>
    <t>EDIFÍCIO DE MÚLTIPLOS PAVIMENTOS UTILIZANDO AÇO CA-50 DE 25.</t>
  </si>
  <si>
    <t>ARMAÇÃO DE LAJE DE UMA ESTRUTURA CONVENCIONAL DE CONCRETO ARMADO EM UM</t>
  </si>
  <si>
    <t>EDIFÍCIO D</t>
  </si>
  <si>
    <t>E MÚLTIPLOS PAVIMENTOS UTILIZANDO AÇO CA-60 DE 4.2 MM - MON</t>
  </si>
  <si>
    <t>TAGEM. AF_</t>
  </si>
  <si>
    <t>12/2015_P</t>
  </si>
  <si>
    <t>E MÚLTIPLOS PAVIMENTOS UTILIZANDO AÇO CA-60 DE 5.0 MM - MON</t>
  </si>
  <si>
    <t>E MÚLTIPLOS PAVIMENTOS UTILIZANDO AÇO CA-50 DE 6.3 MM - MON</t>
  </si>
  <si>
    <t>E MÚLTIPLOS PAVIMENTOS UTILIZANDO AÇO CA-50 DE 8.0 MM - MON</t>
  </si>
  <si>
    <t>E MÚLTIPLOS PAVIMENTOS UTILIZANDO AÇO CA-50 DE 10.0 MM - MO</t>
  </si>
  <si>
    <t>NTAGEM. AF</t>
  </si>
  <si>
    <t>_12/2015_P</t>
  </si>
  <si>
    <t>E MÚLTIPLOS PAVIMENTOS UTILIZANDO AÇO CA-50 DE 12.5 MM - MO</t>
  </si>
  <si>
    <t>E MÚLTIPLOS PAVIMENTOS UTILIZANDO AÇO CA-50 DE 16.0 MM - MO</t>
  </si>
  <si>
    <t>E MÚLTIPLOS PAVIMENTOS UTILIZANDO AÇO CA-50 DE 20.0 MM - MO</t>
  </si>
  <si>
    <t>ADO EM UMA</t>
  </si>
  <si>
    <t>EDIFÍCAÇÃO TÉRREA OU SOBRADO UTILIZANDO AÇO CA-60 DE 5.0 MM</t>
  </si>
  <si>
    <t>M. AF_12/2015</t>
  </si>
  <si>
    <t>EDIFÍCAÇÃO TÉRREA OU SOBRADO UTILIZANDO AÇO CA-50 DE 6.3 MM</t>
  </si>
  <si>
    <t>EDIFÍCAÇÃO TÉRREA OU SOBRADO UTILIZANDO AÇO CA-50 DE 8.0 MM</t>
  </si>
  <si>
    <t>EDIFÍCAÇÃO TÉRREA OU SOBRADO UTILIZANDO AÇO CA-50 DE 10.0 M</t>
  </si>
  <si>
    <t>M - MONTAG</t>
  </si>
  <si>
    <t>EM. AF_12/2015</t>
  </si>
  <si>
    <t>EDIFÍCAÇÃO TÉRREA OU SOBRADO UTILIZANDO AÇO CA-50 DE 12.5 M</t>
  </si>
  <si>
    <t>EDIFÍCAÇÃO TÉRREA OU SOBRADO UTILIZANDO AÇO CA-50 DE 16.0 M</t>
  </si>
  <si>
    <t>EDIFÍCAÇÃO TÉRREA OU SOBRADO UTILIZANDO AÇO CA-50 DE 20.0 M</t>
  </si>
  <si>
    <t>EDIFÍCAÇÃO TÉRREA OU SOBRADO UTILIZANDO AÇO CA-50 DE 25.0 M</t>
  </si>
  <si>
    <t>A EDIFÍCAÇ</t>
  </si>
  <si>
    <t>ÃO TÉRREA OU SOBRADO UTILIZANDO AÇO CA-60 DE 4.2 MM - MONTAG</t>
  </si>
  <si>
    <t>EM. AF_12/</t>
  </si>
  <si>
    <t>2015_P</t>
  </si>
  <si>
    <t>ÃO TÉRREA OU SOBRADO UTILIZANDO AÇO CA-60 DE 5.0 MM - MONTAG</t>
  </si>
  <si>
    <t>ÃO TÉRREA OU SOBRADO UTILIZANDO AÇO CA-50 DE 6.3 MM - MONTAG</t>
  </si>
  <si>
    <t>ÃO TÉRREA OU SOBRADO UTILIZANDO AÇO CA-50 DE 8.0 MM - MONTAG</t>
  </si>
  <si>
    <t>ÃO TÉRREA OU SOBRADO UTILIZANDO AÇO CA-50 DE 10.0 MM - MONTA</t>
  </si>
  <si>
    <t>GEM. AF_12</t>
  </si>
  <si>
    <t>/2015_P</t>
  </si>
  <si>
    <t>ÃO TÉRREA OU SOBRADO UTILIZANDO AÇO CA-50 DE 12.5 MM - MONTA</t>
  </si>
  <si>
    <t>ÃO TÉRREA OU SOBRADO UTILIZANDO AÇO CA-50 DE 16.0 MM - MONTA</t>
  </si>
  <si>
    <t>ÃO TÉRREA OU SOBRADO UTILIZANDO AÇO CA-50 DE 20.0 MM - MONTA</t>
  </si>
  <si>
    <t>CORTE E DOBRA DE AÇO CA-60, DIÂMETRO DE 5.0 MM, UTILIZADO EM ESTRUTURA</t>
  </si>
  <si>
    <t>S DIVERSAS</t>
  </si>
  <si>
    <t>, EXCETO LAJES. AF_12/2015</t>
  </si>
  <si>
    <t>CORTE E DOBRA DE AÇO CA-50, DIÂMETRO DE 6.3 MM, UTILIZADO EM ESTRUTURA</t>
  </si>
  <si>
    <t>CORTE E DOBRA DE AÇO CA-50, DIÂMETRO DE 8.0 MM, UTILIZADO EM ESTRUTURA</t>
  </si>
  <si>
    <t>CORTE E DOBRA DE AÇO CA-50, DIÂMETRO DE 10.0 MM, UTILIZADO EM ESTRUTUR</t>
  </si>
  <si>
    <t>AS DIVERSA</t>
  </si>
  <si>
    <t>S, EXCETO LAJES. AF_12/2015</t>
  </si>
  <si>
    <t>CORTE E DOBRA DE AÇO CA-50, DIÂMETRO DE 12.5 MM, UTILIZADO EM ESTRUTUR</t>
  </si>
  <si>
    <t>CORTE E DOBRA DE AÇO CA-50, DIÂMETRO DE 16.0 MM, UTILIZADO EM ESTRUTUR</t>
  </si>
  <si>
    <t>CORTE E DOBRA DE AÇO CA-50, DIÂMETRO DE 20.0 MM, UTILIZADO EM ESTRUTUR</t>
  </si>
  <si>
    <t>CORTE E DOBRA DE AÇO CA-50, DIÂMETRO DE 25.0 MM, UTILIZADO EM ESTRUTUR</t>
  </si>
  <si>
    <t>CORTE E DOBRA DE AÇO CA-60, DIÂMETRO DE 4.2 MM, UTILIZADO EM LAJE. AF_</t>
  </si>
  <si>
    <t>CORTE E DOBRA DE AÇO CA-60, DIÂMETRO DE 5.0 MM, UTILIZADO EM LAJE. AF_</t>
  </si>
  <si>
    <t>CORTE E DOBRA DE AÇO CA-50, DIÂMETRO DE 6.3 MM, UTILIZADO EM LAJE. AF_</t>
  </si>
  <si>
    <t>CORTE E DOBRA DE AÇO CA-50, DIÂMETRO DE 8.0 MM, UTILIZADO EM LAJE. AF_</t>
  </si>
  <si>
    <t>CORTE E DOBRA DE AÇO CA-50, DIÂMETRO DE 10.0 MM, UTILIZADO EM LAJE. AF</t>
  </si>
  <si>
    <t>CORTE E DOBRA DE AÇO CA-50, DIÂMETRO DE 12.5 MM, UTILIZADO EM LAJE. AF</t>
  </si>
  <si>
    <t>CORTE E DOBRA DE AÇO CA-50, DIÂMETRO DE 16.0 MM, UTILIZADO EM LAJE. AF</t>
  </si>
  <si>
    <t>CORTE E DOBRA DE AÇO CA-50, DIÂMETRO DE 20.0 MM, UTILIZADO EM LAJE. AF</t>
  </si>
  <si>
    <t>ARMAÇÃO DE FUNDAÇÕES E ESTRUTURAS DE CONCRETO ARMADO, EXCETO VIGAS, PI</t>
  </si>
  <si>
    <t>LARES E LA</t>
  </si>
  <si>
    <t>JES (DE EDIFÍCIOS DE MÚLTIPLOS PAVIMENTOS, EDIFICAÇÃO TÉRREA</t>
  </si>
  <si>
    <t>OU SOBRADO</t>
  </si>
  <si>
    <t>), UTILIZANDO AÇO CA-60 DE 5.0 MM - MONTAGEM. AF_12/2015</t>
  </si>
  <si>
    <t>), UTILIZANDO AÇO CA-50 DE 6.3 MM - MONTAGEM. AF_12/2015</t>
  </si>
  <si>
    <t>), UTILIZANDO AÇO CA-50 DE 8.0 MM - MONTAGEM. AF_12/2015</t>
  </si>
  <si>
    <t>), UTILIZANDO AÇO CA-50 DE 10.0 MM - MONTAGEM. AF_12/2015</t>
  </si>
  <si>
    <t>), UTILIZANDO AÇO CA-50 DE 12.5 MM - MONTAGEM. AF_12/2015</t>
  </si>
  <si>
    <t>), UTILIZANDO AÇO CA-50 DE 16.0 MM - MONTAGEM. AF_12/2015</t>
  </si>
  <si>
    <t>), UTILIZANDO AÇO CA-50 DE 20.0 MM - MONTAGEM. AF_12/2015</t>
  </si>
  <si>
    <t>), UTILIZANDO AÇO CA-50 DE 25.0 MM - MONTAGEM. AF_12/2015</t>
  </si>
  <si>
    <t>CONCRETOS</t>
  </si>
  <si>
    <t>CONCRETO NAO ESTRUTURAL, CONSUMO 150KG/M3, PREPARO COM BETONEIRA, SEM</t>
  </si>
  <si>
    <t>LANCAMENTO</t>
  </si>
  <si>
    <t>CONCRETO NAO ESTRUTURAL, CONSUMO 210KG/M3, PREPARO COM BETONEIRA, SEM</t>
  </si>
  <si>
    <t>CONCRETO C/ PREPARO MECANICO (BETONEIRA) NA OBRA</t>
  </si>
  <si>
    <t>CONCRETO ARMADO FCK=15MPA (PREP.NA OBRA C/BETONEIRA), INCLUSIVE</t>
  </si>
  <si>
    <t>IMPERMEABI</t>
  </si>
  <si>
    <t>LIZANTE (ESTRUTURAS)</t>
  </si>
  <si>
    <t>CONCRETO FCK=15MPA, VIRADO EM BETONEIRA, SEM LANCAMENTO, COM IMPERMEAB</t>
  </si>
  <si>
    <t>ILIZANTE</t>
  </si>
  <si>
    <t>CONCRETOS-INCLUI FORNECIMENTO, LANCAMENTO NAS FORMAS, ADENSAMENTO,</t>
  </si>
  <si>
    <t>DESEMPENO</t>
  </si>
  <si>
    <t>E PREPARO DAS JUNTAS DE CONCRETAGEM.</t>
  </si>
  <si>
    <t>CONCRETO PARA LASTRO</t>
  </si>
  <si>
    <t>CONCRETO BOMBEADO</t>
  </si>
  <si>
    <t>CONCRETO USINADO NÃO BOMBEÁVEL FCK=15MPA, INCLUSIVE LANCAMENTO E ADENS</t>
  </si>
  <si>
    <t>AMENTO</t>
  </si>
  <si>
    <t>LANCAMENTO MANUAL DE CONCRETO</t>
  </si>
  <si>
    <t>LANCAMENTO/APLICACAO MANUAL DE CONCRETO EM FUNDACOES</t>
  </si>
  <si>
    <t>GRAUTEAMENTO DE CINTA INTERMEDIÁRIA OU DE CONTRAVERGA EM ALVENARIA EST</t>
  </si>
  <si>
    <t>RUTURAL. A</t>
  </si>
  <si>
    <t>F_01/2015</t>
  </si>
  <si>
    <t>GRAUTEAMENTO DE CINTA SUPERIOR OU DE VERGA EM ALVENARIA ESTRUTURAL. AF</t>
  </si>
  <si>
    <t>_01/2015</t>
  </si>
  <si>
    <t>GRAUTE FGK=15 MPA; TRAÇO 1:0,04:2,0:2,4 (CIMENTO/ CAL/ AREIA GROSSA/ B</t>
  </si>
  <si>
    <t>RITA 0) -</t>
  </si>
  <si>
    <t>PREPARO MECÂNICO COM BETONEIRA 400 L. AF_02/2015</t>
  </si>
  <si>
    <t>GRAUTE FGK=20 MPA; TRAÇO 1:0,04:1,6:1,9 (CIMENTO/ CAL/ AREIA GROSSA/ B</t>
  </si>
  <si>
    <t>GRAUTE FGK=25 MPA; TRAÇO 1:0,02:1,2:1,5 (CIMENTO/ CAL/ AREIA GROSSA/ B</t>
  </si>
  <si>
    <t>GRAUTE FGK=30 MPA; TRAÇO 1:0,02:0,8:1,1 (CIMENTO/ CAL/ AREIA GROSSA/ B</t>
  </si>
  <si>
    <t>GRAUTE FGK=15 MPA; TRAÇO 1:2,0:2,4 (CIMENTO/ AREIA GROSSA/ BRITA 0/ AD</t>
  </si>
  <si>
    <t>ITIVO) - P</t>
  </si>
  <si>
    <t>REPARO MECÂNICO COM BETONEIRA 400 L. AF_02/2015</t>
  </si>
  <si>
    <t>GRAUTE FGK=20 MPA; TRAÇO 1:1,6:1,9 (CIMENTO/ AREIA GROSSA/ BRITA 0/ AD</t>
  </si>
  <si>
    <t>GRAUTE FGK=25 MPA; TRAÇO 1:1,2:1,5 (CIMENTO/ AREIA GROSSA/ BRITA 0/ AD</t>
  </si>
  <si>
    <t>GRAUTE FGK=30 MPA; TRAÇO 1:0,8:1,1 (CIMENTO/ AREIA GROSSA/ BRITA 0/ AD</t>
  </si>
  <si>
    <t>CONCRETAGEM DE LAJES EM EDIFICAÇÕES UNIFAMILIARES FEITAS COM SISTEMA D</t>
  </si>
  <si>
    <t>E FÔRMAS M</t>
  </si>
  <si>
    <t>ANUSEÁVEIS COM CONCRETO USINADO BOMBEÁVEL, FCK 20 MPA, LANÇA</t>
  </si>
  <si>
    <t>DO COM BOM</t>
  </si>
  <si>
    <t>BA LANÇA - LANÇAMENTO, ADENSAMENTO E ACABAMENTO. AF_06/2015</t>
  </si>
  <si>
    <t>CONCRETAGEM DE PAREDES EM EDIFICAÇÕES UNIFAMILIARES FEITAS COM SISTEMA</t>
  </si>
  <si>
    <t>DE FÔRMAS</t>
  </si>
  <si>
    <t>MANUSEÁVEIS COM CONCRETO USINADO BOMBEÁVEL, FCK 20 MPA, LAN</t>
  </si>
  <si>
    <t>ÇADO COM B</t>
  </si>
  <si>
    <t>OMBA LANÇA - LANÇAMENTO, ADENSAMENTO E ACABAMENTO. AF_06/201</t>
  </si>
  <si>
    <t>CONCRETAGEM DE PLATIBANDA EM EDIFICAÇÕES UNIFAMILIARES FEITAS COM SIST</t>
  </si>
  <si>
    <t>EMA DE FÔR</t>
  </si>
  <si>
    <t>MAS MANUSEÁVEIS COM CONCRETO USINADO BOMBEÁVEL, FCK 20 MPA,</t>
  </si>
  <si>
    <t>LANÇADO CO</t>
  </si>
  <si>
    <t>M BOMBA LANÇA - LANÇAMENTO, ADENSAMENTO E ACABAMENTO. AF_06/</t>
  </si>
  <si>
    <t>CONCRETAGEM DE LAJES EM EDIFICAÇÕES MULTIFAMILIARES FEITAS COM SISTEMA</t>
  </si>
  <si>
    <t>CONCRETAGEM DE PAREDES EM EDIFICAÇÕES MULTIFAMILIARES FEITAS COM SISTE</t>
  </si>
  <si>
    <t>MA DE FÔRM</t>
  </si>
  <si>
    <t>AS MANUSEÁVEIS COM CONCRETO USINADO BOMBEÁVEL, FCK 20 MPA, L</t>
  </si>
  <si>
    <t>ANÇADO COM</t>
  </si>
  <si>
    <t>BOMBA LANÇA - LANÇAMENTO, ADENSAMENTO E ACABAMENTO. AF_06/2</t>
  </si>
  <si>
    <t>CONCRETAGEM DE PLATIBANDA EM EDIFICAÇÕES MULTIFAMILIARES FEITAS COM SI</t>
  </si>
  <si>
    <t>STEMA DE F</t>
  </si>
  <si>
    <t>ÔRMAS MANUSEÁVEIS COM CONCRETO USINADO BOMBEÁVEL, FCK 20 MPA</t>
  </si>
  <si>
    <t>, LANÇADO</t>
  </si>
  <si>
    <t>COM BOMBA LANÇA - LANÇAMENTO, ADENSAMENTO E ACABAMENTO. AF_0</t>
  </si>
  <si>
    <t>MAS MANUSEÁVEIS COM CONCRETO USINADO AUTOADENSÁVEL, FCK 20 M</t>
  </si>
  <si>
    <t>PA, LANÇAD</t>
  </si>
  <si>
    <t>O COM BOMBA LANÇA - LANÇAMENTO E ACABAMENTO. AF_06/2015</t>
  </si>
  <si>
    <t>ÔRMAS MANUSEÁVEIS COM CONCRETO USINADO AUTOADENSÁVEL, FCK 20</t>
  </si>
  <si>
    <t>MPA, LANÇA</t>
  </si>
  <si>
    <t>DO COM BOMBA LANÇA - LANÇAMENTO E ACABAMENTO. AF_06/2015</t>
  </si>
  <si>
    <t>CONCRETAGEM DE EDIFICAÇÕES (PAREDES E LAJES) FEITAS COM SISTEMA DE FÔR</t>
  </si>
  <si>
    <t>MAS MANUSE</t>
  </si>
  <si>
    <t>ÁVEIS COM CONCRETO USINADO BOMBEÁVEL, FCK 20 MPA, LANÇADO CO</t>
  </si>
  <si>
    <t>M BOMBA LA</t>
  </si>
  <si>
    <t>NÇA - LANÇAMENTO, ADENSAMENTO E ACABAMENTO. AF_06/2015</t>
  </si>
  <si>
    <t>ÁVEIS COM CONCRETO USINADO AUTOADENSÁVEL, FCK 20 MPA, LANÇAD</t>
  </si>
  <si>
    <t>O COM BOMB</t>
  </si>
  <si>
    <t>A LANÇA - LANÇAMENTO E ACABAMENTO. AF_06/2015</t>
  </si>
  <si>
    <t>CONCRETAGEM DE PILARES, FCK = 25 MPA,  COM USO DE BALDES EM EDIFICAÇÃO</t>
  </si>
  <si>
    <t>COM SEÇÃO</t>
  </si>
  <si>
    <t>MÉDIA DE PILARES MENOR OU IGUAL A 0,25 M² - LANÇAMENTO, ADE</t>
  </si>
  <si>
    <t>NSAMENTO E</t>
  </si>
  <si>
    <t>ACABAMENTO. AF_12/2015</t>
  </si>
  <si>
    <t>CONCRETAGEM DE PILARES, FCK = 25 MPA, COM USO DE GRUA EM EDIFICAÇÃO CO</t>
  </si>
  <si>
    <t>M SEÇÃO MÉ</t>
  </si>
  <si>
    <t>DIA DE PILARES MENOR OU IGUAL A 0,25 M² - LANÇAMENTO, ADENSA</t>
  </si>
  <si>
    <t>MENTO E AC</t>
  </si>
  <si>
    <t>ABAMENTO. AF_12/2015</t>
  </si>
  <si>
    <t>CONCRETAGEM DE PILARES, FCK = 25 MPA, COM USO DE BOMBA EM EDIFICAÇÃO C</t>
  </si>
  <si>
    <t>OM SEÇÃO M</t>
  </si>
  <si>
    <t>ÉDIA DE PILARES MENOR OU IGUAL A 0,25 M² - LANÇAMENTO, ADENS</t>
  </si>
  <si>
    <t>AMENTO E A</t>
  </si>
  <si>
    <t>CABAMENTO. AF_12/2015</t>
  </si>
  <si>
    <t>DIA DE PILARES MAIOR QUE 0,25 M² - LANÇAMENTO, ADENSAMENTO E</t>
  </si>
  <si>
    <t>ÉDIA DE PILARES MAIOR QUE 0,25 M² - LANÇAMENTO, ADENSAMENTO</t>
  </si>
  <si>
    <t>CONCRETAGEM DE VIGAS E LAJES, FCK=20 MPA, PARA LAJES PREMOLDADAS COM U</t>
  </si>
  <si>
    <t>SO DE BOMB</t>
  </si>
  <si>
    <t>A EM EDIFICAÇÃO COM ÁREA MÉDIA DE LAJES MENOR OU IGUAL A 20</t>
  </si>
  <si>
    <t>M² - LANÇA</t>
  </si>
  <si>
    <t>MENTO, ADENSAMENTO E ACABAMENTO. AF_12/2015</t>
  </si>
  <si>
    <t>A EM EDIFICAÇÃO COM ÁREA MÉDIA DE LAJES MAIOR QUE 20 M² - LA</t>
  </si>
  <si>
    <t>NÇAMENTO,</t>
  </si>
  <si>
    <t>ADENSAMENTO E ACABAMENTO. AF_12/2015</t>
  </si>
  <si>
    <t>CONCRETAGEM DE VIGAS E LAJES, FCK=20 MPA, PARA LAJES MACIÇAS OU NERVUR</t>
  </si>
  <si>
    <t>ADAS COM U</t>
  </si>
  <si>
    <t>SO DE BOMBA EM EDIFICAÇÃO COM ÁREA MÉDIA DE LAJES MENOR OU I</t>
  </si>
  <si>
    <t>GUAL A 20</t>
  </si>
  <si>
    <t>M² - LANÇAMENTO, ADENSAMENTO E ACABAMENTO. AF_12/2015</t>
  </si>
  <si>
    <t>SO DE BOMBA EM EDIFICAÇÃO COM ÁREA MÉDIA DE LAJES MAIOR QUE</t>
  </si>
  <si>
    <t>20 M² - LA</t>
  </si>
  <si>
    <t>NÇAMENTO, ADENSAMENTO E ACABAMENTO. AF_12/2015</t>
  </si>
  <si>
    <t>CONCRETAGEM DE VIGAS E LAJES, FCK=20 MPA, PARA LAJES PREMOLDADAS COM J</t>
  </si>
  <si>
    <t>ERICAS EM</t>
  </si>
  <si>
    <t>ELEVADOR DE CABO EM EDIFICAÇÃO DE MULTIPAVIMENTOS ATÉ 16 AND</t>
  </si>
  <si>
    <t>ARES, COM</t>
  </si>
  <si>
    <t>ÁREA MÉDIA DE LAJES MENOR OU IGUAL A 20 M² - LANÇAMENTO, ADE</t>
  </si>
  <si>
    <t>ÁREA MÉDIA DE LAJES MAIOR QUE 20 M² - LANÇAMENTO, ADENSAMENT</t>
  </si>
  <si>
    <t>O E ACABAM</t>
  </si>
  <si>
    <t>ADAS COM J</t>
  </si>
  <si>
    <t>ERICAS EM ELEVADOR DE CABO EM EDIFICAÇÃO DE MULTIPAVIMENTOS</t>
  </si>
  <si>
    <t>ATÉ 16 AND</t>
  </si>
  <si>
    <t>ARES, COM ÁREA MÉDIA DE LAJES MENOR OU IGUAL A 20 M² - LANÇA</t>
  </si>
  <si>
    <t>MENTO, ADE</t>
  </si>
  <si>
    <t>NSAMENTO E ACABAMENTO. AF_12/2015</t>
  </si>
  <si>
    <t>ARES, COM ÁREA MÉDIA DE LAJES MAIOR QUE 20 M² - LANÇAMENTO,</t>
  </si>
  <si>
    <t>ADENSAMENT</t>
  </si>
  <si>
    <t>O E ACABAMENTO. AF_12/2015</t>
  </si>
  <si>
    <t>CREMALHEIRA EM EDIFICAÇÃO DE MULTIPAVIMENTOS ATÉ 16 ANDARES,</t>
  </si>
  <si>
    <t>COM ÁREA M</t>
  </si>
  <si>
    <t>ÉDIA DE LAJES MENOR OU IGUAL A 20 M² - LANÇAMENTO, ADENSAME</t>
  </si>
  <si>
    <t>NTO E ACAB</t>
  </si>
  <si>
    <t>AMENTO. AF_12/2015</t>
  </si>
  <si>
    <t>ÉDIA DE LAJES MAIOR QUE 20 M² - LANÇAMENTO, ADENSAMENTO E A</t>
  </si>
  <si>
    <t>CABAMENTO.</t>
  </si>
  <si>
    <t>ERICAS EM CREMALHEIRA EM EDIFICAÇÃO DE MULTIPAVIMENTOS ATÉ 1</t>
  </si>
  <si>
    <t>6 ANDARES,</t>
  </si>
  <si>
    <t>COM ÁREA MÉDIA DE LAJES MENOR OU IGUAL A 20 M² - LANÇAMENTO</t>
  </si>
  <si>
    <t>, ADENSAME</t>
  </si>
  <si>
    <t>NTO E ACABAMENTO. AF_12/2015</t>
  </si>
  <si>
    <t>COM ÁREA MÉDIA DE LAJES MAIOR QUE 20 M² - LANÇAMENTO, ADENS</t>
  </si>
  <si>
    <t>CONCRETAGEM DE VIGAS E LAJES, FCK=20 MPA, PARA LAJES PREMOLDADAS COM G</t>
  </si>
  <si>
    <t>RUA DE CAÇ</t>
  </si>
  <si>
    <t>AMBA DE 350 L EM EDIFICAÇÃO DE MULTIPAVIMENTOS ATÉ 16 ANDARE</t>
  </si>
  <si>
    <t>S, COM ÁRE</t>
  </si>
  <si>
    <t>A MÉDIA DE LAJES MENOR OU IGUAL A 20 M² - LANÇAMENTO, ADENSA</t>
  </si>
  <si>
    <t>A MÉDIA DE LAJES MAIOR QUE 20 M² - LANÇAMENTO, ADENSAMENTO E</t>
  </si>
  <si>
    <t>ADAS COM G</t>
  </si>
  <si>
    <t>RUA DE CAÇAMBA DE 500 L EM EDIFICAÇÃO DE MULTIPAVIMENTOS ATÉ</t>
  </si>
  <si>
    <t>16 ANDARES</t>
  </si>
  <si>
    <t>, COM ÁREA MÉDIA DE LAJES MENOR OU IGUAL A 20 M² - LANÇAMEN</t>
  </si>
  <si>
    <t>TO, ADENSA</t>
  </si>
  <si>
    <t>MENTO E ACABAMENTO. AF_12/2015</t>
  </si>
  <si>
    <t>, COM ÁREA MÉDIA DE LAJES MAIOR QUE 20 M² - LANÇAMENTO, ADE</t>
  </si>
  <si>
    <t>CONCRETAGEM DE VIGAS E LAJES, FCK=20 MPA, PARA QUALQUER TIPO DE LAJE C</t>
  </si>
  <si>
    <t>OM BALDES</t>
  </si>
  <si>
    <t>EM EDIFICAÇÃO TÉRREA, COM ÁREA MÉDIA DE LAJES MENOR OU IGUAL</t>
  </si>
  <si>
    <t>A 20 M² -</t>
  </si>
  <si>
    <t>LANÇAMENTO, ADENSAMENTO E ACABAMENTO. AF_12/2015</t>
  </si>
  <si>
    <t>EM EDIFICAÇÃO DE MULTIPAVIMENTOS ATÉ 04 ANDARES, COM ÁREA MÉ</t>
  </si>
  <si>
    <t>DIA DE LAJ</t>
  </si>
  <si>
    <t>ES MENOR OU IGUAL A 20 M² - LANÇAMENTO, ADENSAMENTO E ACABAM</t>
  </si>
  <si>
    <t>ENTO. AF_1</t>
  </si>
  <si>
    <t>LANÇAMENTO COM USO DE BALDES, ADENSAMENTO E ACABAMENTO DE CONCRETO EM</t>
  </si>
  <si>
    <t>ESTRUTURAS</t>
  </si>
  <si>
    <t>LANÇAMENTO COM USO DE BOMBA, ADENSAMENTO E ACABAMENTO DE CONCRETO EM E</t>
  </si>
  <si>
    <t>STRUTURAS.</t>
  </si>
  <si>
    <t>LAJE PRE-FABRICADA</t>
  </si>
  <si>
    <t>LAJE PRE-MOLDADA</t>
  </si>
  <si>
    <t>LAJE PRE-MOLD BETA 11 P/1KN/M2 VAOS 4,40M/INCL VIGOTAS TIJOLOS ARMADUR</t>
  </si>
  <si>
    <t>A NEGATIVA</t>
  </si>
  <si>
    <t>CAPEAMENTO 3CM CONCRETO 20MPA ESCORAMENTO MATERIAL E MAO  D</t>
  </si>
  <si>
    <t>E OBRA.</t>
  </si>
  <si>
    <t>LAJE PRE-MOLD BETA 12 P/3,5KN/M2 VAO 4,1M INCL VIGOTAS TIJOLOS ARMADU-</t>
  </si>
  <si>
    <t>RA NEGATIV</t>
  </si>
  <si>
    <t>A CAPEAMENTO 3CM CONCRETO 15MPA ESCORAMENTO MATERIAIS E MAO</t>
  </si>
  <si>
    <t>DE OBRA.</t>
  </si>
  <si>
    <t>LAJE PRE-MOLD BETA 16 P/3,5KN/M2 VAO 5,2M INCL VIGOTAS TIJOLOS ARMADU-</t>
  </si>
  <si>
    <t>A CAPEAMENTO 3CM CONCRETO 15MPA ESCORAMENTO MATERIAL E MAO</t>
  </si>
  <si>
    <t>LAJE PRE-MOLD BETA 20 P/3,5KN/M2 VAO 6,2M INCL VIGOTAS TIJOLOS ARMADU-</t>
  </si>
  <si>
    <t>LAJE PRE-MOLDADA P/FORRO, SOBRECARGA 100KG/M2, VAOS ATE 3,50M/E=8CM, C</t>
  </si>
  <si>
    <t>/LAJOTAS E</t>
  </si>
  <si>
    <t>CAP.C/CONC FCK=20MPA, 3CM, INTER-EIXO 38CM, C/ESCORAMENTO (</t>
  </si>
  <si>
    <t>REAPR.3X)</t>
  </si>
  <si>
    <t>E FERRAGEM NEGATIVA</t>
  </si>
  <si>
    <t>LAJE PRE-MOLDADA P/PISO, SOBRECARGA 200KG/M2, VAOS ATE 3,50M/E=8CM, C/</t>
  </si>
  <si>
    <t>LAJOTAS E</t>
  </si>
  <si>
    <t>CAP.C/CONC FCK=20MPA, 4CM, INTER-EIXO 38CM, C/ESCORAMENTO (R</t>
  </si>
  <si>
    <t>EAPR.3X) E</t>
  </si>
  <si>
    <t>FERRAGEM NEGATIVA</t>
  </si>
  <si>
    <t>EMBASAMENTOS</t>
  </si>
  <si>
    <t>6122     E</t>
  </si>
  <si>
    <t>MBASAMENTO C/PEDRA ARGAMASSADA UTILIZANDO ARG.CIM/AREIA 1:4</t>
  </si>
  <si>
    <t>EMBASAMENTO DE MATERIAL GRANULAR</t>
  </si>
  <si>
    <t>AGULHAMENTO DE PEDRA MARROADA NO FUNDO DE VALAS</t>
  </si>
  <si>
    <t>ADESIVOS PARA ESTRUTURAS</t>
  </si>
  <si>
    <t>JUNTA DE DILATACAO</t>
  </si>
  <si>
    <t>JUNTA DE DILATACAO PARA IMPERMEABILIZACAO, COM SELANTE ELASTICO MONOCO</t>
  </si>
  <si>
    <t>MPONENTE A</t>
  </si>
  <si>
    <t>BASE DE POLIURETANO, DIMENSOES 1X1CM.</t>
  </si>
  <si>
    <t>JUNTA DE DILATACAO E VEDACAO TIPO JEENE, INCLUSO CORTE E REMOCAO DO PA</t>
  </si>
  <si>
    <t>VIMENTO</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</si>
  <si>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</si>
  <si>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</si>
  <si>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</si>
  <si>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</si>
  <si>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</si>
  <si>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t>
  </si>
  <si>
    <t>VERGA MOLDADA IN LOCO EM CONCRETO PARA JANELAS COM MAIS DE 1,5 M DE VÃ</t>
  </si>
  <si>
    <t>O. AF_03/2</t>
  </si>
  <si>
    <t>VERGA MOLDADA IN LOCO EM CONCRETO PARA PORTAS COM ATÉ 1,5 M DE VÃO. AF</t>
  </si>
  <si>
    <t>VERGA MOLDADA IN LOCO EM CONCRETO PARA PORTAS COM MAIS DE 1,5 M DE VÃO</t>
  </si>
  <si>
    <t>VERGA MOLDADA IN LOCO COM UTILIZAÇÃO DE BLOCOS CANALETA PARA JANELAS C</t>
  </si>
  <si>
    <t>OM ATÉ 1,5</t>
  </si>
  <si>
    <t>M DE VÃO. AF_03/2016</t>
  </si>
  <si>
    <t>OM MAIS DE</t>
  </si>
  <si>
    <t>1,5 M DE VÃO. AF_03/2016</t>
  </si>
  <si>
    <t>VERGA MOLDADA IN LOCO COM UTILIZAÇÃO DE BLOCOS CANALETA PARA PORTAS CO</t>
  </si>
  <si>
    <t>M ATÉ 1,5</t>
  </si>
  <si>
    <t>M MAIS DE</t>
  </si>
  <si>
    <t>CONTRAVERGA PRÉ-MOLDADA PARA VÃOS DE ATÉ 1,5 M DE COMPRIMENTO. AF_03/2</t>
  </si>
  <si>
    <t>CONTRAVERGA PRÉ-MOLDADA PARA VÃOS DE MAIS DE 1,5 M DE COMPRIMENTO. AF_</t>
  </si>
  <si>
    <t>CONTRAVERGA MOLDADA IN LOCO EM CONCRETO PARA VÃOS DE ATÉ 1,5 M DE COMP</t>
  </si>
  <si>
    <t>RIMENTO. A</t>
  </si>
  <si>
    <t>CONTRAVERGA MOLDADA IN LOCO EM CONCRETO PARA VÃOS DE MAIS DE 1,5 M DE</t>
  </si>
  <si>
    <t>COMPRIMENT</t>
  </si>
  <si>
    <t>O. AF_03/2016</t>
  </si>
  <si>
    <t>CONTRAVERGA MOLDADA IN LOCO COM UTILIZAÇÃO DE BLOCOS CANALETA PARA VÃO</t>
  </si>
  <si>
    <t>S DE ATÉ 1</t>
  </si>
  <si>
    <t>,5 M DE COMPRIMENTO. AF_03/2016</t>
  </si>
  <si>
    <t>S DE MAIS</t>
  </si>
  <si>
    <t>DE 1,5 M DE COMPRIMENTO. AF_03/2016</t>
  </si>
  <si>
    <t>FIXAÇÃO (ENCUNHAMENTO) DE ALVENARIA DE VEDAÇÃO COM ARGAMASSA APLICADA</t>
  </si>
  <si>
    <t>COM BISNAG</t>
  </si>
  <si>
    <t>A. AF_03/2016</t>
  </si>
  <si>
    <t>COM COLHER</t>
  </si>
  <si>
    <t>FIXAÇÃO (ENCUNHAMENTO) DE ALVENARIA DE VEDAÇÃO COM TIJOLO MACIÇO. AF_0</t>
  </si>
  <si>
    <t>CINTA DE AMARRAÇÃO DE ALVENARIA MOLDADA IN LOCO EM CONCRETO. AF_03/201</t>
  </si>
  <si>
    <t>CINTA DE AMARRAÇÃO DE ALVENARIA MOLDADA IN LOCO COM UTILIZAÇÃO DE BLOC</t>
  </si>
  <si>
    <t>OS CANALET</t>
  </si>
  <si>
    <t>ESTRUTURAS DIVERSAS</t>
  </si>
  <si>
    <t>CHAPIM DE CONCRETO APARENTE COM ACABAMENTO DESEMPENADO, FORMA DE COMPE</t>
  </si>
  <si>
    <t>NSADO PLAS</t>
  </si>
  <si>
    <t>TIFICADO (MADEIRIT) DE 14 X 10 CM, FUNDIDO NO LOCAL.</t>
  </si>
  <si>
    <t>PILAR E SUPORTE CAIXA D AGUA EM MADEIRA 1A CASAS HP</t>
  </si>
  <si>
    <t>IMPE</t>
  </si>
  <si>
    <t>IMPERMEABILIZACOES E PROTECOES DIVERSAS</t>
  </si>
  <si>
    <t>IMPERMEABILIZACAO COM ARGAMASSA</t>
  </si>
  <si>
    <t>5968     I</t>
  </si>
  <si>
    <t>MPERMEABILIZACAO DE SUPERFICIE COM ARGAMASSA DE CIMENTO E AREIA (MEDI</t>
  </si>
  <si>
    <t>A), TRACO</t>
  </si>
  <si>
    <t>1:3, COM ADITIVO IMPERMEABILIZANTE, E=2CM.</t>
  </si>
  <si>
    <t>6130     I</t>
  </si>
  <si>
    <t>MPERMEABILIZACAO DE SUPERFICIE COM ARGAMASSA DE CIMENTO E AREIA (GROS</t>
  </si>
  <si>
    <t>SA), TRACO</t>
  </si>
  <si>
    <t>1:4, COM ADITIVO IMPERMEABILIZANTE, E=2,5CM</t>
  </si>
  <si>
    <t>IMPERMEABILIZACAO RIGIDA C/ARG. CIM/AREIA + IMPERMEABILIZANTE</t>
  </si>
  <si>
    <t>IMPERMEABILIZACAO DE SUPERFICIE COM ARMAGASSA DE CIMENTO E AREIA (GROS</t>
  </si>
  <si>
    <t>1:3, COM ADITIVO IMPERMEABILIZANTE, E=2,5CM.</t>
  </si>
  <si>
    <t>IMPERMEABILIZACAO DE SUPERFICIE COM ARGAMASSA DE CIMENTO E AREIA, TRAC</t>
  </si>
  <si>
    <t>O 1:3, COM</t>
  </si>
  <si>
    <t>ADITIVO IMPERMEABILIZANTE, E=3 CM</t>
  </si>
  <si>
    <t>ADITIVO IMPERMEABILIZANTE, E=1,5 CM</t>
  </si>
  <si>
    <t>IMPERMEABILIZACAO DE SUPERFICIE COM ARGAMASSA DE CIMENTO E AREIA (GROS</t>
  </si>
  <si>
    <t>1:4, COM ADITIVO IMPERMEABILIZANTE, E=2 CM</t>
  </si>
  <si>
    <t>IMPERMEABILIZACAO COM ADITIVO</t>
  </si>
  <si>
    <t>IMPERMEABILIZACAO DE SUPERFICIE COM CIMENTO IMPERMEABILIZANTE DE PEGA</t>
  </si>
  <si>
    <t>ULTRA RAPI</t>
  </si>
  <si>
    <t>DA, TRACO 1:1, E=0,5 CM</t>
  </si>
  <si>
    <t>IMPERMEABILIZACAO COM MANTA</t>
  </si>
  <si>
    <t>FORNECIMENTO/INSTALACAO LONA PLASTICA PRETA, PARA IMPERMEABILIZACAO, E</t>
  </si>
  <si>
    <t>SPESSURA 1</t>
  </si>
  <si>
    <t>50 MICRAS.</t>
  </si>
  <si>
    <t>IMPERMEABILIZACAO DE TERRACOS E LAJES</t>
  </si>
  <si>
    <t>IMPERMEABILIZACAO DE SUPERFICIE COM MANTA ASFALTICA PROTEGIDA COM FILM</t>
  </si>
  <si>
    <t>E DE ALUMI</t>
  </si>
  <si>
    <t>NIO GOFRADO (DE ESPESSURA 0,8MM), INCLUSA APLICACAO DE  EMUL</t>
  </si>
  <si>
    <t>SAO ASFALT</t>
  </si>
  <si>
    <t>ICA, E=3MM.</t>
  </si>
  <si>
    <t>ESTABILIZAÇÃO DE SOLO COM GEOMEMBRANA</t>
  </si>
  <si>
    <t>IMPERMEABILIZACAO DE SUPERFICIE COM GEOMEMBRANA (MANTA TERMOPLASTICA L</t>
  </si>
  <si>
    <t>ISA) TIPO</t>
  </si>
  <si>
    <t>PEAD, E=2MM.</t>
  </si>
  <si>
    <t>IMPERMEABILIZACAO DE SUPERFICIE COM MANTA ASFALTICA (COM POLIMEROS TIP</t>
  </si>
  <si>
    <t>O APP), E=</t>
  </si>
  <si>
    <t>3 MM</t>
  </si>
  <si>
    <t>4 MM</t>
  </si>
  <si>
    <t>IMPERMEABILIZACAO COM FELTRO</t>
  </si>
  <si>
    <t>IMPERMEABILIZACAO COM CIMENTO CRISTALIZADO</t>
  </si>
  <si>
    <t>CIMENTO ESPECIAL CRISTALIZANTE DENVERLIT C/EMULSAO ADESIVA DENVERFIX -</t>
  </si>
  <si>
    <t>DENVER-1 D</t>
  </si>
  <si>
    <t>EMAO P/SUB SOLO/BALDRAMES/GALERIAS/JARDINEIRAS/ETC</t>
  </si>
  <si>
    <t>IMPERMEABILIZACAO DE SUPERFICIE COM CIMENTO ESPECIAL CRISTALIZANTE COM</t>
  </si>
  <si>
    <t>ADESIVO LI</t>
  </si>
  <si>
    <t>QUIDO, UMA DEMAO.</t>
  </si>
  <si>
    <t>IMPERMEABILIZACAO DE SUPERFICIE COM ADESIVO LIQUIDO E SELADOR.</t>
  </si>
  <si>
    <t>IMPERMEABILIZACAO DE ESTRUTURAS ENTERRADAS COM CIMENTO CRISTALIZANTE E</t>
  </si>
  <si>
    <t>QUIDO, ATE 7M DE PROFUNDIDADE.</t>
  </si>
  <si>
    <t>IMPERMEABILIZACAO BETUMINOSA C/EMULSAO ASFALTICA E ACRILICA</t>
  </si>
  <si>
    <t>6225     I</t>
  </si>
  <si>
    <t>MPERMEABILIZACAO DE CALHAS/LAJES DESCOBERTAS, COM EMULSAO ASFALTICA C</t>
  </si>
  <si>
    <t>OM ELASTOM</t>
  </si>
  <si>
    <t>EROS, 3 DEMAOS</t>
  </si>
  <si>
    <t>IMPERMEABILIZACAO DE SUPERFICIE COM REVESTIMENTO BICOMPONENTE SEMI FLE</t>
  </si>
  <si>
    <t>XIVEL.</t>
  </si>
  <si>
    <t>IMPERMEABILIZACAO DE SUPERFICIE COM ASFALTO ELASTOMERICO, INCLUSOS PRI</t>
  </si>
  <si>
    <t>MER E VEU</t>
  </si>
  <si>
    <t>DE POLIESTER.</t>
  </si>
  <si>
    <t>IMPERMEABILIZACAO DE SUPERFICIE COM ADESIVO LIQUIDO SOBRE CIMENTO CRIS</t>
  </si>
  <si>
    <t>TALIZANTE,</t>
  </si>
  <si>
    <t>INCLUSO VEU DE FIBRA DE VIDRO.</t>
  </si>
  <si>
    <t>IMPERMEABILIZACAO DE SUPERFICIE COM EMULSAO ACRILICA ESTILENADA COM TE</t>
  </si>
  <si>
    <t>LA SOBRE C</t>
  </si>
  <si>
    <t>IMENTO CRISTALIZANTE, INCLUSO ADESIVO LIQUIDO.</t>
  </si>
  <si>
    <t>DE FIBRA DE VIDRO.</t>
  </si>
  <si>
    <t>IMPERMEABILIZACAO FLEXIVEL</t>
  </si>
  <si>
    <t>IMPERMEABILIZACAO DE SUPERFICIE, COM IMPERMEABILIZANTE FLEXIVEL A BASE</t>
  </si>
  <si>
    <t>DE ELASTOM</t>
  </si>
  <si>
    <t>ERO.</t>
  </si>
  <si>
    <t>ACRILICA.</t>
  </si>
  <si>
    <t>IMPERMEABILIZACAO CALHAS/LAJES DESCOBERTAS</t>
  </si>
  <si>
    <t>IMPERMEAB. DE FUNDACOES/BALDRAMES/MUROS DE ARRIMO/ALICERCES E REVEST.</t>
  </si>
  <si>
    <t>EM CONTATO</t>
  </si>
  <si>
    <t>C/SOLO - UTILIZ. TINTA BETUMINOSA TIPO NEUTROLIN / 2DEMAOS</t>
  </si>
  <si>
    <t>IMPERMEABILIZACAO DE ESTRUTURAS ENTERRADAS, COM TINTA ASFALTICA, DUAS</t>
  </si>
  <si>
    <t>DEMAOS.</t>
  </si>
  <si>
    <t>IMPERMEABILIZACAO DE SUPERFICIE COM EMULSAO ASFALTICA COM ELASTOMERO,</t>
  </si>
  <si>
    <t>INCLUSOS P</t>
  </si>
  <si>
    <t>RIMER E VEU DE POLIESTER</t>
  </si>
  <si>
    <t>JUNTA DE DILATACAO PARA IMPERMEABILIZACAO, COM ASFALTO OXIDADO APLICAD</t>
  </si>
  <si>
    <t>O A QUENTE</t>
  </si>
  <si>
    <t>, DIMENSOES 2X2 CM</t>
  </si>
  <si>
    <t>IMPERMEABILIZACAO COM PINTURA</t>
  </si>
  <si>
    <t>IMPERMEABILIZACAO COM RESINA EPOXI</t>
  </si>
  <si>
    <t>IMPERMEABILIZACAO COM PINTURA A BASE DE RESINA EPOXI ALCATRAO, UMA DEM</t>
  </si>
  <si>
    <t>AO.</t>
  </si>
  <si>
    <t>IMPERMEABILIZACAO COM PINTURA A BASE DE RESINA EPOXI ALCATRAO, DUAS DE</t>
  </si>
  <si>
    <t>MAOS.</t>
  </si>
  <si>
    <t>IMPERMEABILIZACAO COM MASTIQUE</t>
  </si>
  <si>
    <t>IMPERMEABILIZACAO DE SUPERFICIE COM MASTIQUE ELASTICO A BASE DE SILICO</t>
  </si>
  <si>
    <t>NE, POR VO</t>
  </si>
  <si>
    <t>LUME.</t>
  </si>
  <si>
    <t>CONSERVACAO DE CALHAS DE CONCRETO - PAR</t>
  </si>
  <si>
    <t>IMPERMEABILIZACAO DE SUPERFICIE COM MASTIQUE BETUMINOSO A FRIO, POR ME</t>
  </si>
  <si>
    <t>TRO.</t>
  </si>
  <si>
    <t>IMPERMEABILIZACAO DE LAJES</t>
  </si>
  <si>
    <t>IMPERMEABILIZACAO DE SUPERFICIE COM MASTIQUE BETUMINOSO A FRIO, POR AR</t>
  </si>
  <si>
    <t>EA.</t>
  </si>
  <si>
    <t>PROTECAO DE SUPERFICIE COM ARGAMASSA</t>
  </si>
  <si>
    <t>PROTECAO MECANICA DE SUPERFICIE COM ARGAMASSA DE CIMENTO E AREIA, TRAC</t>
  </si>
  <si>
    <t>O 1:7 CM,</t>
  </si>
  <si>
    <t>E=3 CM</t>
  </si>
  <si>
    <t>O 1:4, E=0</t>
  </si>
  <si>
    <t>,5 CM</t>
  </si>
  <si>
    <t>O 1:4, E=2</t>
  </si>
  <si>
    <t>O 1:7, E=1</t>
  </si>
  <si>
    <t>O 1:3, E=2</t>
  </si>
  <si>
    <t>O 1:3, E=3</t>
  </si>
  <si>
    <t>O 1:4, E=1</t>
  </si>
  <si>
    <t>O 1:6, E=1</t>
  </si>
  <si>
    <t>O 1:3, JUN</t>
  </si>
  <si>
    <t>TA BATIDA, E=3 CM</t>
  </si>
  <si>
    <t>O 1:6, E=2</t>
  </si>
  <si>
    <t>INEL</t>
  </si>
  <si>
    <t>INSTALACAO ELETRICA/ELETRIFICACAO E ILUMINACAO EXTERNA</t>
  </si>
  <si>
    <t>ELETRODUTOS/CALHAS PARA LEITO DE CABOS</t>
  </si>
  <si>
    <t>ELETRODUTO DE ACO GALVANIZADO ELETROLITICO DN 20MM (3/4), TIPO LEVE -</t>
  </si>
  <si>
    <t>TO E INSTALACAO</t>
  </si>
  <si>
    <t>ELETRODUTO DE ACO GALVANIZADO ELETROLITICO DN 25MM (1), TIPO LEVE - F</t>
  </si>
  <si>
    <t>ORNECIMENT</t>
  </si>
  <si>
    <t>O E INSTALACAO</t>
  </si>
  <si>
    <t>ELETRODUTO DE ACO GALVANIZADO ELETROLITICO DN 40MM (1 1/2), TIPO SEMI</t>
  </si>
  <si>
    <t>=-PESADO -</t>
  </si>
  <si>
    <t>FORNECIMENTO E INSTALACAO</t>
  </si>
  <si>
    <t>ELETRODUTO DE ACO GALVANIZADO ELETROLITICO DN 50MM (2 ), TIPO SEMI-PES</t>
  </si>
  <si>
    <t>ADO - FORN</t>
  </si>
  <si>
    <t>ECIMENTO E INSTALACAO</t>
  </si>
  <si>
    <t>ELETRODUTO DE ACO GALVANIZADO ELETROLITICO DN 62MM (2 1/2), TIPO SEMI</t>
  </si>
  <si>
    <t>ELETRODUTO DE ACO GALVANIZADO ELETROLITICO DN 75MM (3), TIPO SEMI-PES</t>
  </si>
  <si>
    <t>ELETRODUTO METALICO FLEXIVEL DN 25MM FABRICADO COM FITA DE ACO ZINCADO</t>
  </si>
  <si>
    <t>, REVESTID</t>
  </si>
  <si>
    <t>O EXTERNAMENTE COM  PVC PRETO, INCLUSIVE CONEXOES, FORNECIME</t>
  </si>
  <si>
    <t>NTO E INST</t>
  </si>
  <si>
    <t>ALACAO</t>
  </si>
  <si>
    <t>ELETRODUTO METALICO FLEXIVEL DN 40MM FABRICADO COM FITA DE ACO ZINCADO</t>
  </si>
  <si>
    <t>O EXTERNAMENTE COM PVC PRETO, INCLUSIVE CONEXOES, FORNECIMEN</t>
  </si>
  <si>
    <t>TO E INSTA</t>
  </si>
  <si>
    <t>LACAO</t>
  </si>
  <si>
    <t>ELETRODUTO DE ACO GALVANIZADO ELETROLITICO DN 16MM (1/2"), TIPO LEVE,</t>
  </si>
  <si>
    <t>INCLUSIVE</t>
  </si>
  <si>
    <t>CONEXOES - FORNECIMENTO E INSTALACAO</t>
  </si>
  <si>
    <t>DUTOS DE POLIESTER DE ALTA DENSIDADE(PEAD)</t>
  </si>
  <si>
    <t>DUTO ESPIRAL FLEXIVEL SINGELO PEAD D=50MM(2") REVESTIDO COM PVC COM FI</t>
  </si>
  <si>
    <t>O GUIA DE</t>
  </si>
  <si>
    <t>ACO GALVANIZADO, LANCADO DIRETO NO SOLO, INCL CONEXOES</t>
  </si>
  <si>
    <t>DUTO ESPIRAL FLEXIVEL SINGELO PEAD D=75MM(3") REVESTIDO COM PVC COM FI</t>
  </si>
  <si>
    <t>ELETRODUTO FLEXIVEL ACO GALV TIPO CONDUITE D = 1/2" (16MM) - FORNECIME</t>
  </si>
  <si>
    <t>ELETRODUTO FLEXIVEL ACO GALV TIPO CONDUITE D = 1" (25MM) - FORNECIMENT</t>
  </si>
  <si>
    <t>ELETRODUTO FLEXIVEL ACO GALV TIPO CONDUITE D = 1 1/4" (32MM) - FORNECI</t>
  </si>
  <si>
    <t>STALACAO</t>
  </si>
  <si>
    <t>ELETRODUTO FLEXIVEL ACO GALV TIPO CONDUITE D = 1 1/2" (40MM) - FORNECI</t>
  </si>
  <si>
    <t>ELETRODUTO FLEXIVEL ACO GALV TIPO CONDUITE D = 2" (50MM) - FORNECIMENT</t>
  </si>
  <si>
    <t>ELETRODUTO FLEXIVEL ACO GALV TIPO CONDUITE D = 2 1/2" (65MM) - FORNECI</t>
  </si>
  <si>
    <t>ELETRODUTO FLEXIVEL ACO GALV TIPO CONDUITE D = 3" (75MM) - FORNECIMENT</t>
  </si>
  <si>
    <t>ELETRODUTO FLEXÍVEL CORRUGADO, PVC, DN 20 MM (1/2"), PARA CIRCUITOS TE</t>
  </si>
  <si>
    <t>RMINAIS, I</t>
  </si>
  <si>
    <t>NSTALADO EM FORRO - FORNECIMENTO E INSTALAÇÃO. AF_12/2015</t>
  </si>
  <si>
    <t>ELETRODUTO FLEXÍVEL CORRUGADO, PVC, DN 25 MM (3/4"), PARA CIRCUITOS TE</t>
  </si>
  <si>
    <t>ELETRODUTO FLEXÍVEL CORRUGADO, PVC, DN 32 MM (1"), PARA CIRCUITOS TERM</t>
  </si>
  <si>
    <t>INAIS, INS</t>
  </si>
  <si>
    <t>TALADO EM FORRO - FORNECIMENTO E INSTALAÇÃO. AF_12/2015</t>
  </si>
  <si>
    <t>NSTALADO EM LAJE - FORNECIMENTO E INSTALAÇÃO. AF_12/2015</t>
  </si>
  <si>
    <t>TALADO EM LAJE - FORNECIMENTO E INSTALAÇÃO. AF_12/2015</t>
  </si>
  <si>
    <t>NSTALADO EM PAREDE - FORNECIMENTO E INSTALAÇÃO. AF_12/2015</t>
  </si>
  <si>
    <t>TALADO EM PAREDE - FORNECIMENTO E INSTALAÇÃO. AF_12/2015</t>
  </si>
  <si>
    <t>ELETRODUTO RÍGIDO ROSCÁVEL, PVC, DN 20 MM (1/2"), PARA CIRCUITOS TERMI</t>
  </si>
  <si>
    <t>NAIS, INST</t>
  </si>
  <si>
    <t>ALADO EM FORRO - FORNECIMENTO E INSTALAÇÃO. AF_12/2015</t>
  </si>
  <si>
    <t>ELETRODUTO RÍGIDO ROSCÁVEL, PVC, DN 25 MM (3/4"), PARA CIRCUITOS TERMI</t>
  </si>
  <si>
    <t>ELETRODUTO RÍGIDO ROSCÁVEL, PVC, DN 32 MM (1"), PARA CIRCUITOS TERMINA</t>
  </si>
  <si>
    <t>IS, INSTAL</t>
  </si>
  <si>
    <t>ADO EM FORRO - FORNECIMENTO E INSTALAÇÃO. AF_12/2015</t>
  </si>
  <si>
    <t>ELETRODUTO RÍGIDO ROSCÁVEL, PVC, DN 40 MM (1 1/4"), PARA CIRCUITOS TER</t>
  </si>
  <si>
    <t>MINAIS, IN</t>
  </si>
  <si>
    <t>STALADO EM FORRO - FORNECIMENTO E INSTALAÇÃO. AF_12/2015</t>
  </si>
  <si>
    <t>ALADO EM LAJE - FORNECIMENTO E INSTALAÇÃO. AF_12/2015</t>
  </si>
  <si>
    <t>ADO EM LAJE - FORNECIMENTO E INSTALAÇÃO. AF_12/2015</t>
  </si>
  <si>
    <t>STALADO EM LAJE - FORNECIMENTO E INSTALAÇÃO. AF_12/2015</t>
  </si>
  <si>
    <t>ALADO EM PAREDE - FORNECIMENTO E INSTALAÇÃO. AF_12/2015</t>
  </si>
  <si>
    <t>ADO EM PAREDE - FORNECIMENTO E INSTALAÇÃO. AF_12/2015</t>
  </si>
  <si>
    <t>STALADO EM PAREDE - FORNECIMENTO E INSTALAÇÃO. AF_12/2015</t>
  </si>
  <si>
    <t>ELETRODUTO RÍGIDO ROSCÁVEL, PVC, DN 50 MM (1 1/2") - FORNECIMENTO E IN</t>
  </si>
  <si>
    <t>ELETRODUTO RÍGIDO ROSCÁVEL, PVC, DN 60 MM (2") - FORNECIMENTO E INSTAL</t>
  </si>
  <si>
    <t>AÇÃO. AF_1</t>
  </si>
  <si>
    <t>ELETRODUTO RÍGIDO ROSCÁVEL, PVC, DN 75 MM (2 1/2") - FORNECIMENTO E IN</t>
  </si>
  <si>
    <t>ELETRODUTO RÍGIDO ROSCÁVEL, PVC, DN 85 MM (3") - FORNECIMENTO E INSTAL</t>
  </si>
  <si>
    <t>ELETRODUTO RÍGIDO ROSCÁVEL, PVC, DN 110 MM (4") - FORNECIMENTO E INSTA</t>
  </si>
  <si>
    <t>LAÇÃO. AF_</t>
  </si>
  <si>
    <t>TERMINAL OU CONECTOR DE PRESSAO - PARA CABO 10MM2 - FORNECIMENTO E INS</t>
  </si>
  <si>
    <t>TERMINAL OU CONECTOR DE PRESSAO - PARA CABO 16MM2 - FORNECIMENTO E INS</t>
  </si>
  <si>
    <t>TERMINAL OU CONECTOR DE PRESSAO - PARA CABO 25MM2 - FORNECIMENTO E INS</t>
  </si>
  <si>
    <t>TERMINAL OU CONECTOR DE PRESSAO - PARA CABO 35MM2 - FORNECIMENTO E INS</t>
  </si>
  <si>
    <t>TERMINAL OU CONECTOR DE PRESSAO - PARA CABO 50MM2 - FORNECIMENTO E INS</t>
  </si>
  <si>
    <t>TERMINAL OU CONECTOR DE PRESSAO - PARA CABO 70MM2 - FORNECIMENTO E INS</t>
  </si>
  <si>
    <t>TERMINAL OU CONECTOR DE PRESSAO - PARA CABO 95MM2 - FORNECIMENTO E INS</t>
  </si>
  <si>
    <t>TERMINAL OU CONECTOR DE PRESSAO - PARA CABO 120MM2 - FORNECIMENTO E IN</t>
  </si>
  <si>
    <t>TERMINAL OU CONECTOR DE PRESSAO - PARA CABO 150MM2 - FORNECIMENTO E IN</t>
  </si>
  <si>
    <t>TERMINAL OU CONECTOR DE PRESSAO - PARA CABO 185MM2 - FORNECIMENTO E IN</t>
  </si>
  <si>
    <t>TERMINAL OU CONECTOR DE PRESSAO - PARA CABO 240MM2 - FORNECIMENTO E IN</t>
  </si>
  <si>
    <t>TERMINAL OU CONECTOR DE PRESSAO - PARA CABO 300MM2 - FORNECIMENTO E IN</t>
  </si>
  <si>
    <t>CONECTOR PARAFUSO FENDIDO SPLIT-BOLT - PARA CABO DE 16MM2 - FORNECIM  U</t>
  </si>
  <si>
    <t>N</t>
  </si>
  <si>
    <t>CONECTOR PARAFUSO FENDIDO SPLIT-BOLT - PARA CABO DE 35MM2 - FORNECIM  U</t>
  </si>
  <si>
    <t>TERMINAL MECANICO</t>
  </si>
  <si>
    <t>TERMINAL METALICO A PRESSAO PARA 1 CABO DE 50 MM2 - FORNECIMENTO E INS</t>
  </si>
  <si>
    <t>TERMINAL METALICO A PRESSAO PARA 1 CABO DE 95 MM2 - FORNECIMENTO E INS</t>
  </si>
  <si>
    <t>TERMINAL A PRESSAO REFORCADO PARA CONEXAO DE CABO DE COBRE A BARRA, CA</t>
  </si>
  <si>
    <t>BO 150 E 1</t>
  </si>
  <si>
    <t>85MM2 - FORNECIMENTO E INSTALACAO</t>
  </si>
  <si>
    <t>TERMINAL METALICO A PRESSAO P/ 1 CABO DE COBRE DE 25 MM2 COM 1 FURO DE</t>
  </si>
  <si>
    <t>FIXAÇÃO -</t>
  </si>
  <si>
    <t>CONECTOR DE PARAFUSO FENDIDO EM LIGA DE COBRE COM SEPARADOR DE CABOS P</t>
  </si>
  <si>
    <t>ARA CABO 5</t>
  </si>
  <si>
    <t>0 MM2 - FORNECIMENTO E INSTALACAO</t>
  </si>
  <si>
    <t>LUVA PARA ELETRODUTO, PVC, ROSCÁVEL, DN 20 MM (1/2"), PARA CIRCUITOS T</t>
  </si>
  <si>
    <t>ERMINAIS,</t>
  </si>
  <si>
    <t>INSTALADA EM FORRO - FORNECIMENTO E INSTALAÇÃO. AF_12/2015</t>
  </si>
  <si>
    <t>LUVA PARA ELETRODUTO, PVC, ROSCÁVEL, DN 25 MM (3/4"), PARA CIRCUITOS T</t>
  </si>
  <si>
    <t>LUVA PARA ELETRODUTO, PVC, ROSCÁVEL, DN 32 MM (1"), PARA CIRCUITOS TER</t>
  </si>
  <si>
    <t>STALADA EM FORRO - FORNECIMENTO E INSTALAÇÃO. AF_12/2015</t>
  </si>
  <si>
    <t>LUVA PARA ELETRODUTO, PVC, ROSCÁVEL, DN 40 MM (1 1/4"), PARA CIRCUITOS</t>
  </si>
  <si>
    <t>TERMINAIS,</t>
  </si>
  <si>
    <t>INSTALADA EM LAJE - FORNECIMENTO E INSTALAÇÃO. AF_12/2015</t>
  </si>
  <si>
    <t>STALADA EM LAJE - FORNECIMENTO E INSTALAÇÃO. AF_12/2015</t>
  </si>
  <si>
    <t>INSTALADA EM PAREDE - FORNECIMENTO E INSTALAÇÃO. AF_12/2015</t>
  </si>
  <si>
    <t>STALADA EM PAREDE - FORNECIMENTO E INSTALAÇÃO. AF_12/2015</t>
  </si>
  <si>
    <t>INSTALADA EM PAREDE - FORNECIMENTO E INSTALAÇÃO. AF_12/201</t>
  </si>
  <si>
    <t>CURVA 90 GRAUS PARA ELETRODUTO, PVC, ROSCÁVEL, DN 20 MM (1/2"), PARA C</t>
  </si>
  <si>
    <t>IRCUITOS T</t>
  </si>
  <si>
    <t>ERMINAIS, INSTALADA EM FORRO - FORNECIMENTO E INSTALAÇÃO. AF</t>
  </si>
  <si>
    <t>CURVA 135 GRAUS PARA ELETRODUTO, PVC, ROSCÁVEL, DN 20 MM (1/2"), PARA</t>
  </si>
  <si>
    <t>CIRCUITOS</t>
  </si>
  <si>
    <t>TERMINAIS, INSTALADA EM FORRO - FORNECIMENTO E INSTALAÇÃO. A</t>
  </si>
  <si>
    <t>CURVA 90 GRAUS PARA ELETRODUTO, PVC, ROSCÁVEL, DN 25 MM (3/4"), PARA C</t>
  </si>
  <si>
    <t>CURVA 180 GRAUS PARA ELETRODUTO, PVC, ROSCÁVEL, DN 25 MM (3/4"), PARA</t>
  </si>
  <si>
    <t>CURVA 90 GRAUS PARA ELETRODUTO, PVC, ROSCÁVEL, DN 32 MM (1"), PARA CIR</t>
  </si>
  <si>
    <t>CUITOS TER</t>
  </si>
  <si>
    <t>MINAIS, INSTALADA EM FORRO - FORNECIMENTO E INSTALAÇÃO. AF_1</t>
  </si>
  <si>
    <t>CURVA 135 GRAUS PARA ELETRODUTO, PVC, ROSCÁVEL, DN 32 MM (1"), PARA CI</t>
  </si>
  <si>
    <t>RCUITOS TE</t>
  </si>
  <si>
    <t>RMINAIS, INSTALADA EM FORRO - FORNECIMENTO E INSTALAÇÃO. AF_</t>
  </si>
  <si>
    <t>CURVA 90 GRAUS PARA ELETRODUTO, PVC, ROSCÁVEL, DN 40 MM (1 1/4"), PARA</t>
  </si>
  <si>
    <t>TERMINAIS, INSTALADA EM FORRO - FORNECIMENTO E INSTALAÇÃO.</t>
  </si>
  <si>
    <t>CURVA 135 GRAUS PARA ELETRODUTO, PVC, ROSCÁVEL, DN 40 MM (1 1/4"), PAR</t>
  </si>
  <si>
    <t>A CIRCUITO</t>
  </si>
  <si>
    <t>S TERMINAIS, INSTALADA EM FORRO - FORNECIMENTO E INSTALAÇÃO.</t>
  </si>
  <si>
    <t>ERMINAIS, INSTALADA EM LAJE - FORNECIMENTO E INSTALAÇÃO. AF_</t>
  </si>
  <si>
    <t>TERMINAIS, INSTALADA EM LAJE - FORNECIMENTO E INSTALAÇÃO. AF</t>
  </si>
  <si>
    <t>MINAIS, INSTALADA EM LAJE - FORNECIMENTO E INSTALAÇÃO. AF_12</t>
  </si>
  <si>
    <t>RMINAIS, INSTALADA EM LAJE - FORNECIMENTO E INSTALAÇÃO. AF_1</t>
  </si>
  <si>
    <t>TERMINAIS, INSTALADA EM LAJE - FORNECIMENTO E INSTALAÇÃO. A</t>
  </si>
  <si>
    <t>S TERMINAIS, INSTALADA EM LAJE - FORNECIMENTO E INSTALAÇÃO.</t>
  </si>
  <si>
    <t>ERMINAIS, INSTALADA EM PAREDE - FORNECIMENTO E INSTALAÇÃO. A</t>
  </si>
  <si>
    <t>TERMINAIS, INSTALADA EM PAREDE - FORNECIMENTO E INSTALAÇÃO.</t>
  </si>
  <si>
    <t>MINAIS, INSTALADA EM PAREDE - FORNECIMENTO E INSTALAÇÃO. AF_</t>
  </si>
  <si>
    <t>RMINAIS, INSTALADA EM PAREDE - FORNECIMENTO E INSTALAÇÃO. AF</t>
  </si>
  <si>
    <t>S TERMINAIS, INSTALADA EM PAREDE - FORNECIMENTO E INSTALAÇÃO</t>
  </si>
  <si>
    <t>LUVA PARA ELETRODUTO, PVC, ROSCÁVEL, DN 50 MM (1 1/2") - FORNECIMENTO</t>
  </si>
  <si>
    <t>ÃO. AF_12/2015</t>
  </si>
  <si>
    <t>LUVA PARA ELETRODUTO, PVC, ROSCÁVEL, DN 60 MM (2") - FORNECIMENTO E IN</t>
  </si>
  <si>
    <t>LUVA PARA ELETRODUTO, PVC, ROSCÁVEL, DN 75 MM (2 1/2") - FORNECIMENTO</t>
  </si>
  <si>
    <t>LUVA PARA ELETRODUTO, PVC, ROSCÁVEL, DN 85 MM (3") - FORNECIMENTO E IN</t>
  </si>
  <si>
    <t>LUVA PARA ELETRODUTO, PVC, ROSCÁVEL, DN 110 MM (4") - FORNECIMENTO E I</t>
  </si>
  <si>
    <t>NSTALAÇÃO.</t>
  </si>
  <si>
    <t>CURVA 90 GRAUS PARA ELETRODUTO, PVC, ROSCÁVEL, DN 50 MM (1 1/2") - FOR</t>
  </si>
  <si>
    <t>NECIMENTO</t>
  </si>
  <si>
    <t>E INSTALAÇÃO. AF_12/2015</t>
  </si>
  <si>
    <t>CURVA 135 GRAUS PARA ELETRODUTO, PVC, ROSCÁVEL, DN 50 MM (1 1/2") - FO</t>
  </si>
  <si>
    <t>CURVA 90 GRAUS PARA ELETRODUTO, PVC, ROSCÁVEL, DN 60 MM (2") - FORNECI</t>
  </si>
  <si>
    <t>STALAÇÃO. AF_12/2015</t>
  </si>
  <si>
    <t>CURVA 135 GRAUS PARA ELETRODUTO, PVC, ROSCÁVEL, DN 60 MM (2") - FORNEC</t>
  </si>
  <si>
    <t>IMENTO E I</t>
  </si>
  <si>
    <t>NSTALAÇÃO. AF_12/2015</t>
  </si>
  <si>
    <t>CURVA 90 GRAUS PARA ELETRODUTO, PVC, ROSCÁVEL, DN 75 MM (2 1/2") - FOR</t>
  </si>
  <si>
    <t>CURVA 135 GRAUS PARA ELETRODUTO, PVC, ROSCÁVEL, DN 75 MM (2 1/2") - FO</t>
  </si>
  <si>
    <t>CURVA 90 GRAUS PARA ELETRODUTO, PVC, ROSCÁVEL, DN 85 MM (3") - FORNECI</t>
  </si>
  <si>
    <t>CURVA 135 GRAUS PARA ELETRODUTO, PVC, ROSCÁVEL, DN 85 MM (3") - FORNEC</t>
  </si>
  <si>
    <t>CURVA 90 GRAUS PARA ELETRODUTO, PVC, ROSCÁVEL, DN 110 MM (4") - FORNEC</t>
  </si>
  <si>
    <t>CURVA 135 GRAUS PARA ELETRODUTO, PVC, ROSCÁVEL, DN 110 MM (4") - FORNE</t>
  </si>
  <si>
    <t>INSTALAÇÃO. AF_12/2015</t>
  </si>
  <si>
    <t>FIOS/CABOS</t>
  </si>
  <si>
    <t>CABO DE COBRE FLEXÍVEL ISOLADO, 1,5 MM², ANTI-CHAMA 450/750 V, PARA CI</t>
  </si>
  <si>
    <t>RMINAIS - FORNECIMENTO E INSTALAÇÃO. AF_12/2015</t>
  </si>
  <si>
    <t>CABO DE COBRE FLEXÍVEL ISOLADO, 1,5 MM², ANTI-CHAMA 0,6/1,0 KV, PARA C</t>
  </si>
  <si>
    <t>ERMINAIS - FORNECIMENTO E INSTALAÇÃO. AF_12/2015</t>
  </si>
  <si>
    <t>CABO DE COBRE FLEXÍVEL ISOLADO, 2,5 MM², ANTI-CHAMA 450/750 V, PARA CI</t>
  </si>
  <si>
    <t>CABO DE COBRE FLEXÍVEL ISOLADO, 2,5 MM², ANTI-CHAMA 0,6/1,0 KV, PARA C</t>
  </si>
  <si>
    <t>CABO DE COBRE FLEXÍVEL ISOLADO, 4 MM², ANTI-CHAMA 450/750 V, PARA CIRC</t>
  </si>
  <si>
    <t>UITOS TERM</t>
  </si>
  <si>
    <t>INAIS - FORNECIMENTO E INSTALAÇÃO. AF_12/2015</t>
  </si>
  <si>
    <t>CABO DE COBRE FLEXÍVEL ISOLADO, 4 MM², ANTI-CHAMA 0,6/1,0 KV, PARA CIR</t>
  </si>
  <si>
    <t>MINAIS - FORNECIMENTO E INSTALAÇÃO. AF_12/2015</t>
  </si>
  <si>
    <t>CABO DE COBRE FLEXÍVEL ISOLADO, 6 MM², ANTI-CHAMA 450/750 V, PARA CIRC</t>
  </si>
  <si>
    <t>CABO DE COBRE FLEXÍVEL ISOLADO, 6 MM², ANTI-CHAMA 0,6/1,0 KV, PARA CIR</t>
  </si>
  <si>
    <t>CABO DE COBRE FLEXÍVEL ISOLADO, 10 MM², ANTI-CHAMA 450/750 V, PARA CIR</t>
  </si>
  <si>
    <t>CABO DE COBRE FLEXÍVEL ISOLADO, 10 MM², ANTI-CHAMA 0,6/1,0 KV, PARA CI</t>
  </si>
  <si>
    <t>CABO DE COBRE FLEXÍVEL ISOLADO, 16 MM², ANTI-CHAMA 450/750 V, PARA CIR</t>
  </si>
  <si>
    <t>CABO DE COBRE FLEXÍVEL ISOLADO, 16 MM², ANTI-CHAMA 0,6/1,0 KV, PARA CI</t>
  </si>
  <si>
    <t>CABO DE COBRE FLEXÍVEL ISOLADO, 10 MM², ANTI-CHAMA 450/750 V, PARA DIS</t>
  </si>
  <si>
    <t>TRIBUIÇÃO</t>
  </si>
  <si>
    <t>CABO DE COBRE FLEXÍVEL ISOLADO, 10 MM², ANTI-CHAMA 0,6/1,0 KV, PARA DI</t>
  </si>
  <si>
    <t>STRIBUIÇÃO</t>
  </si>
  <si>
    <t>CABO DE COBRE FLEXÍVEL ISOLADO, 16 MM², ANTI-CHAMA 450/750 V, PARA DIS</t>
  </si>
  <si>
    <t>CABO DE COBRE FLEXÍVEL ISOLADO, 16 MM², ANTI-CHAMA 0,6/1,0 KV, PARA DI</t>
  </si>
  <si>
    <t>CABO DE COBRE FLEXÍVEL ISOLADO, 25 MM², ANTI-CHAMA 450/750 V, PARA DIS</t>
  </si>
  <si>
    <t>CABO DE COBRE FLEXÍVEL ISOLADO, 25 MM², ANTI-CHAMA 0,6/1,0 KV, PARA DI</t>
  </si>
  <si>
    <t>CABO DE COBRE FLEXÍVEL ISOLADO, 35 MM², ANTI-CHAMA 450/750 V, PARA DIS</t>
  </si>
  <si>
    <t>CABO DE COBRE FLEXÍVEL ISOLADO, 35 MM², ANTI-CHAMA 0,6/1,0 KV, PARA DI</t>
  </si>
  <si>
    <t>CABO DE COBRE FLEXÍVEL ISOLADO, 50 MM², ANTI-CHAMA 450/750 V, PARA DIS</t>
  </si>
  <si>
    <t>CABO DE COBRE FLEXÍVEL ISOLADO, 50 MM², ANTI-CHAMA 0,6/1,0 KV, PARA DI</t>
  </si>
  <si>
    <t>CABO DE COBRE FLEXÍVEL ISOLADO, 70 MM², ANTI-CHAMA 450/750 V, PARA DIS</t>
  </si>
  <si>
    <t>CABO DE COBRE FLEXÍVEL ISOLADO, 70 MM², ANTI-CHAMA 0,6/1,0 KV, PARA DI</t>
  </si>
  <si>
    <t>CABO DE COBRE FLEXÍVEL ISOLADO, 95 MM², ANTI-CHAMA 450/750 V, PARA DIS</t>
  </si>
  <si>
    <t>CABO DE COBRE FLEXÍVEL ISOLADO, 95 MM², ANTI-CHAMA 0,6/1,0 KV, PARA DI</t>
  </si>
  <si>
    <t>CABO DE COBRE FLEXÍVEL ISOLADO, 120 MM², ANTI-CHAMA 450/750 V, PARA DI</t>
  </si>
  <si>
    <t>CABO DE COBRE FLEXÍVEL ISOLADO, 120 MM², ANTI-CHAMA 0,6/1,0 KV, PARA D</t>
  </si>
  <si>
    <t>ISTRIBUIÇÃ</t>
  </si>
  <si>
    <t>O - FORNECIMENTO E INSTALAÇÃO. AF_12/2015</t>
  </si>
  <si>
    <t>CABO DE COBRE FLEXÍVEL ISOLADO, 150 MM², ANTI-CHAMA 450/750 V, PARA DI</t>
  </si>
  <si>
    <t>CABO DE COBRE FLEXÍVEL ISOLADO, 150 MM², ANTI-CHAMA 0,6/1,0 KV, PARA D</t>
  </si>
  <si>
    <t>CABO DE COBRE FLEXÍVEL ISOLADO, 185 MM², ANTI-CHAMA 450/750 V, PARA DI</t>
  </si>
  <si>
    <t>CABO DE COBRE FLEXÍVEL ISOLADO, 185 MM², ANTI-CHAMA 0,6/1,0 KV, PARA D</t>
  </si>
  <si>
    <t>CABO DE COBRE FLEXÍVEL ISOLADO, 240 MM², ANTI-CHAMA 450/750 V, PARA DI</t>
  </si>
  <si>
    <t>CABO DE COBRE FLEXÍVEL ISOLADO, 240 MM², ANTI-CHAMA 0,6/1,0 KV, PARA D</t>
  </si>
  <si>
    <t>CABO DE COBRE FLEXÍVEL ISOLADO, 300 MM², ANTI-CHAMA 450/750 V, PARA DI</t>
  </si>
  <si>
    <t>CABO DE COBRE FLEXÍVEL ISOLADO, 300 MM², ANTI-CHAMA 0,6/1,0 KV, PARA D</t>
  </si>
  <si>
    <t>CAIXAS</t>
  </si>
  <si>
    <t>CONDULETE 1/2" EM LIGA DE ALUMÍNIO FUNDIDO TIPO B - FORNECIMENTO E I  U</t>
  </si>
  <si>
    <t>NSTALACAO</t>
  </si>
  <si>
    <t>CONDULETE 3/4" EM LIGA DE ALUMÍNIO FUNDIDO TIPO "B" - FORNECIMENTO E I</t>
  </si>
  <si>
    <t>CONDULETE 1" EM LIGA DE ALUMÍNIO FUNDIDO TIPO "B" - FORNECIMENTO E INS</t>
  </si>
  <si>
    <t>CONDULETE 1/2" EM LIGA DE ALUMÍNIO FUNDIDO TIPO "C" - FORNECIMENTO E I</t>
  </si>
  <si>
    <t>CONDULETE  3/4" EM LIGA DE ALUMÍNIO FUNDIDO TIPO "C" - FORNECIMENTO E</t>
  </si>
  <si>
    <t>INSTALACAO</t>
  </si>
  <si>
    <t>CONDULETE 1" EM LIGA DE ALUMÍNIO FUNDIDO TIPO "C" - FORNECIMENTO E INS</t>
  </si>
  <si>
    <t>CONDULETE 1/2" EM LIGA DE ALUMÍNIO FUNDIDO TIPO "E" - FORNECIMENTO E I</t>
  </si>
  <si>
    <t>CONDULETE 3/4" EM LIGA DE ALUMÍNIO FUNDIDO TIPO "E" - FORNECIMENTO E I</t>
  </si>
  <si>
    <t>CONDULETE 1" EM LIGA DE ALUMÍNIO FUNDIDO TIPO "E" - FORNECIMENTO E INS</t>
  </si>
  <si>
    <t>CONDULETE 1/2" EM LIGA DE ALUMÍNIO FUNDIDO TIPO "LB" - FORNECIMENTO E</t>
  </si>
  <si>
    <t>CONDULETE 3/4" EM LIGA DE ALUMÍNIO FUNDIDO TIPO "LB" - FORNECIMENTO E</t>
  </si>
  <si>
    <t>CONDULETE 1" EM LIGA DE ALUMÍNIO FUNDIDO TIPO "LB" - FORNECIMENTO E IN</t>
  </si>
  <si>
    <t>CONDULETE 1/2" EM LIGA DE ALUMÍNIO FUNDIDO TIPO "LL" - FORNECIMENTO E</t>
  </si>
  <si>
    <t>CONDULETE 3/4" EM LIGA DE ALUMÍNIO FUNDIDO TIPO "LL" - FORNECIMENTO E</t>
  </si>
  <si>
    <t>CONDULETE 1" EM LIGA DE ALUMÍNIO FUNDIDO TIPO "LL" - FORNECIMENTO E IN</t>
  </si>
  <si>
    <t>CONDULETE 1/2" EM LIGA DE ALUMÍNIO FUNDIDO TIPO "X" - FORNECIMENTO E I</t>
  </si>
  <si>
    <t>CONDULETE 3/4" EM LIGA DE ALUMÍNIO FUNDIDO TIPO "X" - FORNECIMENTO E I</t>
  </si>
  <si>
    <t>CONDULETE 1" EM LIGA DE ALUMÍNIO FUNDIDO TIPO "X" - FORNECIMENTO E INS</t>
  </si>
  <si>
    <t>CONDULETE 1/2" EM LIGA DE ALUMÍNIO FUNDIDO TIPO "T" - FORNECIMENTO E I</t>
  </si>
  <si>
    <t>CONDULETE 3/4" EM LIGA DE ALUMÍNIO FUNDIDO TIPO "T" - FORNECIMENTO E I</t>
  </si>
  <si>
    <t>CONDULETE 1" EM LIGA DE ALUMÍNIO FUNDIDO TIPO "T" - FORNECIMENTO E INS</t>
  </si>
  <si>
    <t>CONDULETE PVC 3/4</t>
  </si>
  <si>
    <t>CONDULETE PVC TIPO  B  3/4  SEM TAMPA, FORNECIMENTO E INSTALACAO</t>
  </si>
  <si>
    <t>CONDULETE PVC TIPO  LL  3/4  SEM TAMPA, FORNECIMENTO E INSTALACAO</t>
  </si>
  <si>
    <t>CONDULETE PVC TIPO TB 3/4 SEM TAMPA, FORNECIMENTO E INSTALACAO       UN</t>
  </si>
  <si>
    <t>CONDULETE EM LIGA DE ALUMINIO TIPO "LR" 3/4" - FORNECIMENTO E INSTALAC</t>
  </si>
  <si>
    <t>CAIXA OCTOGONAL 4" X 4", PVC, INSTALADA EM LAJE - FORNECIMENTO E INSTA</t>
  </si>
  <si>
    <t>CAIXA OCTOGONAL 3" X 3", PVC, INSTALADA EM LAJE - FORNECIMENTO E INSTA</t>
  </si>
  <si>
    <t>CAIXA RETANGULAR 4" X 2" ALTA (2,00 M DO PISO), PVC, INSTALADA EM PARE</t>
  </si>
  <si>
    <t>DE - FORNE</t>
  </si>
  <si>
    <t>CIMENTO E INSTALAÇÃO. AF_12/2015</t>
  </si>
  <si>
    <t>CAIXA RETANGULAR 4" X 2" MÉDIA (1,30 M DO PISO), PVC, INSTALADA EM PAR</t>
  </si>
  <si>
    <t>EDE - FORN</t>
  </si>
  <si>
    <t>ECIMENTO E INSTALAÇÃO. AF_12/2015</t>
  </si>
  <si>
    <t>CAIXA RETANGULAR 4" X 2" BAIXA (0,30 M DO PISO), PVC, INSTALADA EM PAR</t>
  </si>
  <si>
    <t>CAIXA RETANGULAR 4" X 4" ALTA (2,00 M DO PISO), PVC, INSTALADA EM PARE</t>
  </si>
  <si>
    <t>CAIXA RETANGULAR 4" X 4" MÉDIA (1,30 M DO PISO), PVC, INSTALADA EM PAR</t>
  </si>
  <si>
    <t>CAIXA RETANGULAR 4" X 4" BAIXA (0,30 M DO PISO), PVC, INSTALADA EM PAR</t>
  </si>
  <si>
    <t>CAIXA OCTOGONAL 4" X 4", METÁLICA, INSTALADA EM LAJE - FORNECIMENTO E</t>
  </si>
  <si>
    <t>CAIXA SEXTAVADA 3" X 3", METÁLICA, INSTALADA EM LAJE - FORNECIMENTO E</t>
  </si>
  <si>
    <t>CAIXA RETANGULAR 4" X 2" ALTA (2,00 M DO PISO), METÁLICA, INSTALADA EM</t>
  </si>
  <si>
    <t>PAREDE - F</t>
  </si>
  <si>
    <t>ORNECIMENTO E INSTALAÇÃO. AF_12/2015</t>
  </si>
  <si>
    <t>CAIXA RETANGULAR 4" X 2" MÉDIA (1,30 M DO PISO), METÁLICA, INSTALADA E</t>
  </si>
  <si>
    <t>M PAREDE -</t>
  </si>
  <si>
    <t>FORNECIMENTO E INSTALAÇÃO. AF_12/2015</t>
  </si>
  <si>
    <t>CAIXA RETANGULAR 4" X 2" BAIXA (0,30 M DO PISO), METÁLICA, INSTALADA E</t>
  </si>
  <si>
    <t>CAIXA RETANGULAR 4" X 4" ALTA (2,00 M DO PISO), METÁLICA, INSTALADA EM</t>
  </si>
  <si>
    <t>CAIXA RETANGULAR 4" X 4" MÉDIA (1,30 M DO PISO), METÁLICA, INSTALADA E</t>
  </si>
  <si>
    <t>CAIXA RETANGULAR 4" X 4" BAIXA (0,30 M DO PISO), METÁLICA, INSTALADA E</t>
  </si>
  <si>
    <t>QUADROS/DISJUNTORES</t>
  </si>
  <si>
    <t>DISJUNTOR BAIXA TENSAO TRIPOLAR A SECO  800A/600V, INCLUSIVE ELETROTÉC</t>
  </si>
  <si>
    <t>NICO</t>
  </si>
  <si>
    <t>CONTATOR TRIPOLAR I NOMINAL 12A - FORNECIMENTO E INSTALACAO INCLUSIVE</t>
  </si>
  <si>
    <t>ELETROTÉCN</t>
  </si>
  <si>
    <t>ICO</t>
  </si>
  <si>
    <t>CONTATOR TRIPOLAR I NOMINAL 22A - FORNECIMENTO E INSTALACAO INCLUSIVE</t>
  </si>
  <si>
    <t>CONTATOR TRIPOLAR I NOMINAL 36A - FORNECIMENTO E INSTALACAO INCLUSIVE</t>
  </si>
  <si>
    <t>CONTATOR TRIPOLAR I NOMIMAL 94A - FORNECIMENTO E INSTALACAO INCLUSIVE</t>
  </si>
  <si>
    <t>P/DISTRIBUICAO 4 CIRCUITOS INCLUSIVE ACESSORIOS</t>
  </si>
  <si>
    <t>QUADRO DE MEDICAO GERAL EM CHAPA METALICA PARA EDIFICIOS COM 16 APTOS,</t>
  </si>
  <si>
    <t>DISJUNTORES E ATERRAMENTO</t>
  </si>
  <si>
    <t>DISJUNTORES</t>
  </si>
  <si>
    <t>DISJUNTOR TERMOMAGNETICO MONOPOLAR PADRAO NEMA (AMERICANO) 10 A 30A 24</t>
  </si>
  <si>
    <t>0V, FORNEC</t>
  </si>
  <si>
    <t>IMENTO E INSTALACAO</t>
  </si>
  <si>
    <t>DISJUNTOR TERMOMAGNETICO MONOPOLAR PADRAO NEMA (AMERICANO) 35 A 50A 24</t>
  </si>
  <si>
    <t>DISJUNTOR TERMOMAGNETICO BIPOLAR PADRAO NEMA (AMERICANO) 10 A 50A 240V</t>
  </si>
  <si>
    <t>, FORNECIM</t>
  </si>
  <si>
    <t>ENTO E INSTALACAO</t>
  </si>
  <si>
    <t>DISJUNTOR TERMOMAGNETICO TRIPOLAR PADRAO NEMA (AMERICANO) 10 A 50A 240</t>
  </si>
  <si>
    <t>V, FORNECI</t>
  </si>
  <si>
    <t>MENTO E INSTALACAO</t>
  </si>
  <si>
    <t>DISJUNTOR TERMOMAGNETICO TRIPOLAR PADRAO NEMA (AMERICANO) 60 A 100A 24</t>
  </si>
  <si>
    <t>DISJUNTOR TERMOMAGNETICO TRIPOLAR PADRAO NEMA (AMERICANO) 125 A 150A 2</t>
  </si>
  <si>
    <t>40V, FORNE</t>
  </si>
  <si>
    <t>CIMENTO E INSTALACAO</t>
  </si>
  <si>
    <t>DISJUNTOR TERMOMAGNETICO TRIPOLAR EM CAIXA MOLDADA 250A 600V, FORNECIM</t>
  </si>
  <si>
    <t>DISJUNTOR TERMOMAGNETICO TRIPOLAR EM CAIXA MOLDADA 300 A 400A 600V, FO</t>
  </si>
  <si>
    <t>E INSTALACAO</t>
  </si>
  <si>
    <t>DISJUNTOR TERMOMAGNETICO TRIPOLAR EM CAIXA MOLDADA 500 A 600A 600V, FO</t>
  </si>
  <si>
    <t>DISJUNTOR TERMOMAGNETICO TRIPOLAR EM CAIXA MOLDADA 175 A 225A 240V, FO</t>
  </si>
  <si>
    <t>QUADROS DE DISTRIBUICAO.</t>
  </si>
  <si>
    <t>QUADRO DE DISTRIBUICAO DE ENERGIA DE EMBUTIR, EM CHAPA METALICA, PARA</t>
  </si>
  <si>
    <t>3 DISJUNTO</t>
  </si>
  <si>
    <t>RES TERMOMAGNETICOS MONOPOLARES SEM BARRAMENTO FORNECIMENTO</t>
  </si>
  <si>
    <t>18 DISJUNT</t>
  </si>
  <si>
    <t>ORES TERMOMAGNETICOS MONOPOLARES, COM BARRAMENTO TRIFASICO E</t>
  </si>
  <si>
    <t>NEUTRO, FO</t>
  </si>
  <si>
    <t>RNECIMENTO E INSTALACAO</t>
  </si>
  <si>
    <t>24 DISJUNT</t>
  </si>
  <si>
    <t>32 DISJUNT</t>
  </si>
  <si>
    <t>40 DISJUNT</t>
  </si>
  <si>
    <t>50 DISJUNT</t>
  </si>
  <si>
    <t>QUADRO DE DISTRIBUICAO DE ENERGIA EM CHAPA DE ACO GALVANIZADO, PARA 12</t>
  </si>
  <si>
    <t>DISJUNTORE</t>
  </si>
  <si>
    <t>S TERMOMAGNETICOS MONOPOLARES, COM BARRAMENTO TRIFASICO E N</t>
  </si>
  <si>
    <t>EUTRO - FO</t>
  </si>
  <si>
    <t>QUADRO DE DISTRIBUICAO DE ENERGIA P/ 6 DISJUNTORES TERMOMAGNETICOS MON</t>
  </si>
  <si>
    <t>OPOLARES S</t>
  </si>
  <si>
    <t>EM BARRAMENTO, DE EMBUTIR, EM CHAPA METALICA - FORNECIMENTO</t>
  </si>
  <si>
    <t>DISJUNTOR MONOPOLAR TIPO DIN, CORRENTE NOMINAL DE 10A - FORNECIMENTO E</t>
  </si>
  <si>
    <t>. AF_04/2016</t>
  </si>
  <si>
    <t>DISJUNTOR MONOPOLAR TIPO DIN, CORRENTE NOMINAL DE 16A - FORNECIMENTO E</t>
  </si>
  <si>
    <t>DISJUNTOR MONOPOLAR TIPO DIN, CORRENTE NOMINAL DE 20A - FORNECIMENTO E</t>
  </si>
  <si>
    <t>DISJUNTOR MONOPOLAR TIPO DIN, CORRENTE NOMINAL DE 25A - FORNECIMENTO E</t>
  </si>
  <si>
    <t>DISJUNTOR MONOPOLAR TIPO DIN, CORRENTE NOMINAL DE 32A - FORNECIMENTO E</t>
  </si>
  <si>
    <t>DISJUNTOR MONOPOLAR TIPO DIN, CORRENTE NOMINAL DE 40A - FORNECIMENTO E</t>
  </si>
  <si>
    <t>DISJUNTOR MONOPOLAR TIPO DIN, CORRENTE NOMINAL DE 50A - FORNECIMENTO E</t>
  </si>
  <si>
    <t>DISJUNTOR BIPOLAR TIPO DIN, CORRENTE NOMINAL DE 10A - FORNECIMENTO E I</t>
  </si>
  <si>
    <t>AF_04/2016</t>
  </si>
  <si>
    <t>DISJUNTOR BIPOLAR TIPO DIN, CORRENTE NOMINAL DE 16A - FORNECIMENTO E I</t>
  </si>
  <si>
    <t>DISJUNTOR BIPOLAR TIPO DIN, CORRENTE NOMINAL DE 20A - FORNECIMENTO E I</t>
  </si>
  <si>
    <t>DISJUNTOR BIPOLAR TIPO DIN, CORRENTE NOMINAL DE 25A - FORNECIMENTO E I</t>
  </si>
  <si>
    <t>DISJUNTOR BIPOLAR TIPO DIN, CORRENTE NOMINAL DE 32A - FORNECIMENTO E I</t>
  </si>
  <si>
    <t>DISJUNTOR BIPOLAR TIPO DIN, CORRENTE NOMINAL DE 40A - FORNECIMENTO E I</t>
  </si>
  <si>
    <t>DISJUNTOR BIPOLAR TIPO DIN, CORRENTE NOMINAL DE 50A - FORNECIMENTO E I</t>
  </si>
  <si>
    <t>DISJUNTOR TRIPOLAR TIPO DIN, CORRENTE NOMINAL DE 10A - FORNECIMENTO E</t>
  </si>
  <si>
    <t>DISJUNTOR TRIPOLAR TIPO DIN, CORRENTE NOMINAL DE 16A - FORNECIMENTO E</t>
  </si>
  <si>
    <t>DISJUNTOR TRIPOLAR TIPO DIN, CORRENTE NOMINAL DE 20A - FORNECIMENTO E</t>
  </si>
  <si>
    <t>DISJUNTOR TRIPOLAR TIPO DIN, CORRENTE NOMINAL DE 25A - FORNECIMENTO E</t>
  </si>
  <si>
    <t>DISJUNTOR TRIPOLAR TIPO DIN, CORRENTE NOMINAL DE 32A - FORNECIMENTO E</t>
  </si>
  <si>
    <t>DISJUNTOR TRIPOLAR TIPO DIN, CORRENTE NOMINAL DE 40A - FORNECIMENTO E</t>
  </si>
  <si>
    <t>DISJUNTOR TRIPOLAR TIPO DIN, CORRENTE NOMINAL DE 50A - FORNECIMENTO E</t>
  </si>
  <si>
    <t>DISJUNTOR TETRAPOLAR TIPO DR, CORRENTE NOMINAL DE 40A - FORNECIMENTO E</t>
  </si>
  <si>
    <t>INTERRUPTOR/TOMADA</t>
  </si>
  <si>
    <t>INTERRUPTOR BIPOLAR DE EMBUTIR 20A/250V, TECLA DUPLA C/ PLACA- FORNECI</t>
  </si>
  <si>
    <t>INTERRUPTOR PULSADOR DE CAMPAINHA OU MINUTERIA 2A/250V C/ CAIXA - FORN</t>
  </si>
  <si>
    <t>SUPORTE PARAFUSADO COM PLACA DE ENCAIXE 4" X 2" ALTO (2,00 M DO PISO)</t>
  </si>
  <si>
    <t>PARA PONTO</t>
  </si>
  <si>
    <t>ELÉTRICO - FORNECIMENTO E INSTALAÇÃO. AF_12/2015</t>
  </si>
  <si>
    <t>SUPORTE PARAFUSADO COM PLACA DE ENCAIXE 4" X 2" MÉDIO (1,30 M DO PISO)</t>
  </si>
  <si>
    <t>SUPORTE PARAFUSADO COM PLACA DE ENCAIXE 4" X 2" BAIXO (0,30 M DO PISO)</t>
  </si>
  <si>
    <t>SUPORTE PARAFUSADO COM PLACA DE ENCAIXE 4" X 4" ALTO (2,00 M DO PISO)</t>
  </si>
  <si>
    <t>SUPORTE PARAFUSADO COM PLACA DE ENCAIXE 4" X 4" MÉDIO (1,30 M DO PISO)</t>
  </si>
  <si>
    <t>SUPORTE PARAFUSADO COM PLACA DE ENCAIXE 4" X 4" BAIXO (0,30 M DO PISO)</t>
  </si>
  <si>
    <t>INTERRUPTOR SIMPLES (1 MÓDULO), 10A/250V, SEM SUPORTE E SEM PLACA - FO</t>
  </si>
  <si>
    <t>INTERRUPTOR SIMPLES (1 MÓDULO), 10A/250V, INCLUINDO SUPORTE E PLACA -</t>
  </si>
  <si>
    <t>TO E INSTALAÇÃO. AF_12/2015</t>
  </si>
  <si>
    <t>INTERRUPTOR PARALELO (1 MÓDULO), 10A/250V, SEM SUPORTE E SEM PLACA - F</t>
  </si>
  <si>
    <t>O E INSTALAÇÃO. AF_12/2015</t>
  </si>
  <si>
    <t>INTERRUPTOR PARALELO (1 MÓDULO), 10A/250V, INCLUINDO SUPORTE E PLACA -</t>
  </si>
  <si>
    <t>INTERRUPTOR SIMPLES (1 MÓDULO) COM INTERRUPTOR PARALELO (1 MÓDULO), 10</t>
  </si>
  <si>
    <t>A/250V, SE</t>
  </si>
  <si>
    <t>M SUPORTE E SEM PLACA - FORNECIMENTO E INSTALAÇÃO. AF_12/201</t>
  </si>
  <si>
    <t>A/250V, IN</t>
  </si>
  <si>
    <t>CLUINDO SUPORTE E PLACA - FORNECIMENTO E INSTALAÇÃO. AF_12/2</t>
  </si>
  <si>
    <t>INTERRUPTOR SIMPLES (2 MÓDULOS), 10A/250V, SEM SUPORTE E SEM PLACA - F</t>
  </si>
  <si>
    <t>INTERRUPTOR SIMPLES (2 MÓDULOS), 10A/250V, INCLUINDO SUPORTE E PLACA -</t>
  </si>
  <si>
    <t>INTERRUPTOR PARALELO (2 MÓDULOS), 10A/250V, SEM SUPORTE E SEM PLACA -</t>
  </si>
  <si>
    <t>INTERRUPTOR PARALELO (2 MÓDULOS), 10A/250V, INCLUINDO SUPORTE E PLACA</t>
  </si>
  <si>
    <t>MENTO E INSTALAÇÃO. AF_12/2015</t>
  </si>
  <si>
    <t>INTERRUPTOR SIMPLES (1 MÓDULO) COM INTERRUPTOR PARALELO (2 MÓDULOS), 1</t>
  </si>
  <si>
    <t>0A/250V, S</t>
  </si>
  <si>
    <t>EM SUPORTE E SEM PLACA - FORNECIMENTO E INSTALAÇÃO. AF_12/20</t>
  </si>
  <si>
    <t>0A/250V, I</t>
  </si>
  <si>
    <t>NCLUINDO SUPORTE E PLACA - FORNECIMENTO E INSTALAÇÃO. AF_12/</t>
  </si>
  <si>
    <t>INTERRUPTOR SIMPLES (2 MÓDULOS) COM INTERRUPTOR PARALELO (1 MÓDULO), 1</t>
  </si>
  <si>
    <t>INTERRUPTOR SIMPLES (3 MÓDULOS), 10A/250V, SEM SUPORTE E SEM PLACA - F</t>
  </si>
  <si>
    <t>INTERRUPTOR SIMPLES (3 MÓDULOS), 10A/250V, INCLUINDO SUPORTE E PLACA -</t>
  </si>
  <si>
    <t>INTERRUPTOR PARALELO (3 MÓDULOS), 10A/250V, SEM SUPORTE E SEM PLACA -</t>
  </si>
  <si>
    <t>INTERRUPTOR PARALELO (3 MÓDULOS), 10A/250V, INCLUINDO SUPORTE E PLACA</t>
  </si>
  <si>
    <t>INTERRUPTOR SIMPLES (3 MÓDULOS) COM INTERRUPTOR PARALELO (1 MÓDULO), 1</t>
  </si>
  <si>
    <t>INTERRUPTOR SIMPLES (2 MÓDULOS) COM INTERRUPTOR PARALELO (2 MÓDULOS),</t>
  </si>
  <si>
    <t>10A/250V,</t>
  </si>
  <si>
    <t>SEM SUPORTE E SEM PLACA - FORNECIMENTO E INSTALAÇÃO. AF_12/2</t>
  </si>
  <si>
    <t>INCLUINDO SUPORTE E PLACA - FORNECIMENTO E INSTALAÇÃO. AF_12</t>
  </si>
  <si>
    <t>INTERRUPTOR SIMPLES (4 MÓDULOS), 10A/250V, SEM SUPORTE E SEM PLACA - F</t>
  </si>
  <si>
    <t>INTERRUPTOR SIMPLES (4 MÓDULOS), 10A/250V, INCLUINDO SUPORTE E PLACA -</t>
  </si>
  <si>
    <t>INTERRUPTOR SIMPLES (6 MÓDULOS), 10A/250V, SEM SUPORTE E SEM PLACA - F</t>
  </si>
  <si>
    <t>INTERRUPTOR SIMPLES (6 MÓDULOS), 10A/250V, INCLUINDO SUPORTE E PLACA -</t>
  </si>
  <si>
    <t>TOMADA ALTA DE EMBUTIR (1 MÓDULO), 2P+T 10 A, SEM SUPORTE E SEM PLACA</t>
  </si>
  <si>
    <t>TOMADA ALTA DE EMBUTIR (1 MÓDULO), 2P+T 20 A, SEM SUPORTE E SEM PLACA</t>
  </si>
  <si>
    <t>TOMADA ALTA DE EMBUTIR (1 MÓDULO), 2P+T 10 A, INCLUINDO SUPORTE E PLAC</t>
  </si>
  <si>
    <t>A - FORNEC</t>
  </si>
  <si>
    <t>IMENTO E INSTALAÇÃO. AF_12/2015</t>
  </si>
  <si>
    <t>TOMADA ALTA DE EMBUTIR (1 MÓDULO), 2P+T 20 A, INCLUINDO SUPORTE E PLAC</t>
  </si>
  <si>
    <t>TOMADA MÉDIA DE EMBUTIR (1 MÓDULO), 2P+T 10 A, SEM SUPORTE E SEM PLACA</t>
  </si>
  <si>
    <t>TOMADA MÉDIA DE EMBUTIR (1 MÓDULO), 2P+T 20 A, SEM SUPORTE E SEM PLACA</t>
  </si>
  <si>
    <t>TOMADA MÉDIA DE EMBUTIR (1 MÓDULO), 2P+T 10 A, INCLUINDO SUPORTE E PLA</t>
  </si>
  <si>
    <t>CA - FORNE</t>
  </si>
  <si>
    <t>TOMADA MÉDIA DE EMBUTIR (1 MÓDULO), 2P+T 20 A, INCLUINDO SUPORTE E PLA</t>
  </si>
  <si>
    <t>TOMADA BAIXA DE EMBUTIR (1 MÓDULO), 2P+T 10 A, SEM SUPORTE E SEM PLACA</t>
  </si>
  <si>
    <t>TOMADA BAIXA DE EMBUTIR (1 MÓDULO), 2P+T 20 A, SEM SUPORTE E SEM PLACA</t>
  </si>
  <si>
    <t>TOMADA BAIXA DE EMBUTIR (1 MÓDULO), 2P+T 10 A, INCLUINDO SUPORTE E PLA</t>
  </si>
  <si>
    <t>TOMADA BAIXA DE EMBUTIR (1 MÓDULO), 2P+T 20 A, INCLUINDO SUPORTE E PLA</t>
  </si>
  <si>
    <t>TOMADA MÉDIA DE EMBUTIR (2 MÓDULOS), 2P+T 10 A, SEM SUPORTE E SEM PLAC</t>
  </si>
  <si>
    <t>TOMADA MÉDIA DE EMBUTIR (2 MÓDULOS), 2P+T 20 A, SEM SUPORTE E SEM PLAC</t>
  </si>
  <si>
    <t>TOMADA MÉDIA DE EMBUTIR (2 MÓDULOS), 2P+T 10 A, INCLUINDO SUPORTE E PL</t>
  </si>
  <si>
    <t>ACA - FORN</t>
  </si>
  <si>
    <t>TOMADA MÉDIA DE EMBUTIR (2 MÓDULOS), 2P+T 20 A, INCLUINDO SUPORTE E PL</t>
  </si>
  <si>
    <t>TOMADA BAIXA DE EMBUTIR (2 MÓDULOS), 2P+T 10 A, SEM SUPORTE E SEM PLAC</t>
  </si>
  <si>
    <t>TOMADA BAIXA DE EMBUTIR (2 MÓDULOS), 2P+T 20 A, SEM SUPORTE E SEM PLAC</t>
  </si>
  <si>
    <t>TOMADA BAIXA DE EMBUTIR (2 MÓDULOS), 2P+T 10 A, INCLUINDO SUPORTE E PL</t>
  </si>
  <si>
    <t>TOMADA BAIXA DE EMBUTIR (2 MÓDULOS), 2P+T 20 A, INCLUINDO SUPORTE E PL</t>
  </si>
  <si>
    <t>TOMADA MÉDIA DE EMBUTIR (3 MÓDULOS), 2P+T 10 A, SEM SUPORTE E SEM PLAC</t>
  </si>
  <si>
    <t>TOMADA MÉDIA DE EMBUTIR (3 MÓDULOS), 2P+T 20 A, SEM SUPORTE E SEM PLAC</t>
  </si>
  <si>
    <t>TOMADA MÉDIA DE EMBUTIR (3 MÓDULOS), 2P+T 10 A, INCLUINDO SUPORTE E PL</t>
  </si>
  <si>
    <t>TOMADA MÉDIA DE EMBUTIR (3 MÓDULOS), 2P+T 20 A, INCLUINDO SUPORTE E PL</t>
  </si>
  <si>
    <t>TOMADA BAIXA DE EMBUTIR (3 MÓDULOS), 2P+T 10 A, SEM SUPORTE E SEM PLAC</t>
  </si>
  <si>
    <t>TOMADA BAIXA DE EMBUTIR (3 MÓDULOS), 2P+T 20 A, SEM SUPORTE E SEM PLAC</t>
  </si>
  <si>
    <t>TOMADA BAIXA DE EMBUTIR (3 MÓDULOS), 2P+T 10 A, INCLUINDO SUPORTE E PL</t>
  </si>
  <si>
    <t>TOMADA BAIXA DE EMBUTIR (3 MÓDULOS), 2P+T 20 A, INCLUINDO SUPORTE E PL</t>
  </si>
  <si>
    <t>TOMADA BAIXA DE EMBUTIR (4 MÓDULOS), 2P+T 10 A, SEM SUPORTE E SEM PLAC</t>
  </si>
  <si>
    <t>TOMADA BAIXA DE EMBUTIR (4 MÓDULOS), 2P+T 10 A, INCLUINDO SUPORTE E PL</t>
  </si>
  <si>
    <t>TOMADA BAIXA DE EMBUTIR (6 MÓDULOS), 2P+T 10 A, SEM SUPORTE E SEM PLAC</t>
  </si>
  <si>
    <t>TOMADA BAIXA DE EMBUTIR (6 MÓDULOS), 2P+T 10 A, INCLUINDO SUPORTE E PL</t>
  </si>
  <si>
    <t>INTERRUPTOR SIMPLES (1 MÓDULO) COM 1 TOMADA DE EMBUTIR 2P+T 10 A,  SEM</t>
  </si>
  <si>
    <t>SUPORTE E</t>
  </si>
  <si>
    <t>SEM PLACA - FORNECIMENTO E INSTALAÇÃO. AF_12/2015</t>
  </si>
  <si>
    <t>INTERRUPTOR SIMPLES (1 MÓDULO) COM 1 TOMADA DE EMBUTIR 2P+T 10 A,  INC</t>
  </si>
  <si>
    <t>LUINDO SUP</t>
  </si>
  <si>
    <t>ORTE E PLACA - FORNECIMENTO E INSTALAÇÃO. AF_12/2015</t>
  </si>
  <si>
    <t>INTERRUPTOR SIMPLES (1 MÓDULO) COM 2 TOMADAS DE EMBUTIR 2P+T 10 A,  SE</t>
  </si>
  <si>
    <t>M SUPORTE</t>
  </si>
  <si>
    <t>E SEM PLACA - FORNECIMENTO E INSTALAÇÃO. AF_12/2015</t>
  </si>
  <si>
    <t>INTERRUPTOR SIMPLES (1 MÓDULO) COM 2 TOMADAS DE EMBUTIR 2P+T 10 A,  IN</t>
  </si>
  <si>
    <t>CLUINDO SU</t>
  </si>
  <si>
    <t>PORTE E PLACA - FORNECIMENTO E INSTALAÇÃO. AF_12/2015</t>
  </si>
  <si>
    <t>INTERRUPTOR SIMPLES (2 MÓDULOS) COM 1 TOMADA DE EMBUTIR 2P+T 10 A,  SE</t>
  </si>
  <si>
    <t>INTERRUPTOR SIMPLES (2 MÓDULOS) COM 1 TOMADA DE EMBUTIR 2P+T 10 A,  IN</t>
  </si>
  <si>
    <t>INTERRUPTOR PARALELO (1 MÓDULO) COM 1 TOMADA DE EMBUTIR 2P+T 10 A,  SE</t>
  </si>
  <si>
    <t>INTERRUPTOR PARALELO (1 MÓDULO) COM 1 TOMADA DE EMBUTIR 2P+T 10 A,  IN</t>
  </si>
  <si>
    <t>INTERRUPTOR PARALELO (1 MÓDULO) COM 2 TOMADAS DE EMBUTIR 2P+T 10 A,  S</t>
  </si>
  <si>
    <t>EM SUPORTE</t>
  </si>
  <si>
    <t>INTERRUPTOR PARALELO (1 MÓDULO) COM 2 TOMADAS DE EMBUTIR 2P+T 10 A,  I</t>
  </si>
  <si>
    <t>NCLUINDO S</t>
  </si>
  <si>
    <t>UPORTE E PLACA - FORNECIMENTO E INSTALAÇÃO. AF_12/2015</t>
  </si>
  <si>
    <t>INTERRUPTOR PARALELO (2 MÓDULOS) COM 1 TOMADA DE EMBUTIR 2P+T 10 A,  S</t>
  </si>
  <si>
    <t>INTERRUPTOR PARALELO (2 MÓDULOS) COM 1 TOMADA DE EMBUTIR 2P+T 10 A,  I</t>
  </si>
  <si>
    <t>INTERRUPTOR SIMPLES (1 MÓDULO), INTERRUPTOR PARALELO (1 MÓDULO) E 1 TO</t>
  </si>
  <si>
    <t>MADA DE EM</t>
  </si>
  <si>
    <t>BUTIR 2P+T 10 A,  SEM SUPORTE E SEM PLACA - FORNECIMENTO E I</t>
  </si>
  <si>
    <t>BUTIR 2P+T 10 A,  INCLUINDO SUPORTE E PLACA - FORNECIMENTO E</t>
  </si>
  <si>
    <t>LUMINARIA INTERNA/BOCAL/LAMPADAS</t>
  </si>
  <si>
    <t>LUMINARIA INTERNA TP CALHA SOBREPOR</t>
  </si>
  <si>
    <t>LUMINARIA TIPO CALHA, DE SOBREPOR, COM REATOR DE PARTIDA RAPIDA E LAMP</t>
  </si>
  <si>
    <t>ADA FLUORE</t>
  </si>
  <si>
    <t>SCENTE 1X20W, COMPLETA,  FORNECIMENTO E INSTALACAO</t>
  </si>
  <si>
    <t>SCENTE 2X20W, COMPLETA, FORNECIMENTO E INSTALACAO</t>
  </si>
  <si>
    <t>SCENTE 3X20W, COMPLETA, FORNECIMENTO E INSTALACAO</t>
  </si>
  <si>
    <t>SCENTE 4X20W, COMPLETA, FORNECIMENTO E INSTALACAO</t>
  </si>
  <si>
    <t>SCENTE 1X40W, COMPLETA, FORNECIMENTO E INSTALACAO</t>
  </si>
  <si>
    <t>SCENTE 2X40W, COMPLETA, FORNECIMENTO E INSTALACAO</t>
  </si>
  <si>
    <t>SCENTE 3X40W, COMPLETA, FORNECIMENTO E INSTALACAO</t>
  </si>
  <si>
    <t>SCENTE 4X40W, COMPLETA, FORNECIMENTO E INSTALACAO</t>
  </si>
  <si>
    <t>LUMINARIA SOBREPOR TP CALHA C/REATOR PART CONVENC LAMP 1X20W E STARTER</t>
  </si>
  <si>
    <t>FIX EM LAJ</t>
  </si>
  <si>
    <t>E OU FORRO - FORNECIMENTO E COLOCACAO</t>
  </si>
  <si>
    <t>LUMINARIA GLOBO</t>
  </si>
  <si>
    <t>REFLETOR</t>
  </si>
  <si>
    <t>REFLETOR REDONDO EM ALUMINIO COM SUPORTE E ALCA REGULAVEL PARA FIXACAO</t>
  </si>
  <si>
    <t>, COM LAMP</t>
  </si>
  <si>
    <t>ADA VAPOR DE MERCURIO 250W</t>
  </si>
  <si>
    <t>LUMINARIA INTERNA</t>
  </si>
  <si>
    <t>REATOR PARA LAMPADA FLUORESCENTE 2X40W PARTIDA RAPIDA FORNECIMENTO E I</t>
  </si>
  <si>
    <t>REATOR PARA LAMPADA FLUORESCENTE 1X20W PARTIDA RAPIDA FORNECIMENTO E I</t>
  </si>
  <si>
    <t>REATOR PARA LAMPADA FLUORESCENTE 1X40W PARTIDA RAPIDA FORNECIMENTO E I</t>
  </si>
  <si>
    <t>LÂMPADA FLUORESCENTE COMPACTA 15 W 2U, BASE E27 - FORNECIMENTO E INSTA</t>
  </si>
  <si>
    <t>LAÇÃO</t>
  </si>
  <si>
    <t>LÂMPADA FLUORESCENTE ESPIRAL BRANCA 65 W, BASE E27 - FORNECIMENTO E IN</t>
  </si>
  <si>
    <t>STALAÇÃO</t>
  </si>
  <si>
    <t>LÂMPADA LED 6 W BIVOLT BRANCA, FORMATO TRADICIONAL (BASE E27) - FORNEC</t>
  </si>
  <si>
    <t>NSTALAÇÃO</t>
  </si>
  <si>
    <t>LÂMPADA LED 10 W BIVOLT BRANCA, FORMATO TRADICIONAL (BASE E27) - FORNE</t>
  </si>
  <si>
    <t>LÂMPADA FLUORESCENTE COMPACTA 3U BRANCA 20 W, BASE E27 - FORNECIMENTO</t>
  </si>
  <si>
    <t>ÃO</t>
  </si>
  <si>
    <t>LÂMPADA FLUORESCENTE ESPIRAL BRANCA 45 W, BASE E27 - FORNECIMENTO E IN</t>
  </si>
  <si>
    <t>FORNECIMENTO DE MAT/MO P/ELETRIFICACAO E ILUMINACAO PUBLICA</t>
  </si>
  <si>
    <t>9540     E</t>
  </si>
  <si>
    <t>NTRADA DE ENERGIA ELÉTRICA AÉREA MONOFÁSICA 50A COM POSTE DE CONCRETO</t>
  </si>
  <si>
    <t>, INCLUSIV</t>
  </si>
  <si>
    <t>E CABEAMENTO, CAIXA DE PROTEÇÃO PARA MEDIDOR E ATERRAMENTO.</t>
  </si>
  <si>
    <t>ENTRADA PROVISORIA DE ENERGIA ELETRICA AEREA TRIFASICA 40A EM POSTE MA</t>
  </si>
  <si>
    <t>DEIRA</t>
  </si>
  <si>
    <t>APARELHO SINALIZADOR DE SAIDA DE GARAGEM, COM CELULA FOTOELETRICA - FO</t>
  </si>
  <si>
    <t>FORNEC/COLOC DE CONECTORES/LACO DE ROLDANA E ALCA P/ILUM PUBLICA</t>
  </si>
  <si>
    <t>GRAMPO PARALELO EM ALUMINIO FUNDIDO OU ESTRUDADO DE 2 PARAFUSOS, PARA</t>
  </si>
  <si>
    <t>CABO DE 6</t>
  </si>
  <si>
    <t>A 50 MM2, PASTA ANTIOXIDANTE. FORNEC E INSTALAÇÃO.</t>
  </si>
  <si>
    <t>ALCA PRE-FORMADA DISTRIBUIÇÃO EM  ACO RECOBERTO COM ALUMINIO PARA CABO</t>
  </si>
  <si>
    <t>25MM2, ENC</t>
  </si>
  <si>
    <t>APADO. FORNECIMENTO E INSTALAÇÃO.</t>
  </si>
  <si>
    <t>LACO DE ROLDANA PRE-FORMADO ACO RECOBERTO DE ALUMINIO PARA CABO DE ALU</t>
  </si>
  <si>
    <t>MINIO NU B</t>
  </si>
  <si>
    <t>ITOLA 25MM2 - FORNECIMENTO E COLOCACAO</t>
  </si>
  <si>
    <t>ALCA PRE-FORMADA DISTRIBUICAO EM ACO RECOBERTO COM ALUMINIO NU PARA CA</t>
  </si>
  <si>
    <t>BO 25MM2,</t>
  </si>
  <si>
    <t>ENCAPADO. FORNECIMENTO E INSTALACAO.</t>
  </si>
  <si>
    <t>ALCA PRE-FORMADA SERV DE ACO RECOB C/ALUM NU ENCAPADO 25MM2 (BITOLA)</t>
  </si>
  <si>
    <t>CONF PROJ</t>
  </si>
  <si>
    <t>A4-148-CP RIOLUZ FORNECIMENTO E COLOCACAO</t>
  </si>
  <si>
    <t>DIVERSOS PARA SUBESTACAO</t>
  </si>
  <si>
    <t>MUFLA TERMINAL PRIMARIA UNIPOLAR USO INTERNO PARA CABO 35/120MM2, ISOL</t>
  </si>
  <si>
    <t>ACAO 15/25</t>
  </si>
  <si>
    <t>KV EM EPR - BORRACHA DE SILICONE. FORNECIMENTO E INSTALACAO.</t>
  </si>
  <si>
    <t>ISOLADOR DE PINO TP HI-POT CILINDRICO CLASSE 15KV. FORNECIMENTO E INST</t>
  </si>
  <si>
    <t>ALACAO.</t>
  </si>
  <si>
    <t>ISOLADOR DE SUSPENSAO (DISCO) TP CAVILHA CLASSE 15KV - 6''. FORNECIMEN</t>
  </si>
  <si>
    <t>LACAO.</t>
  </si>
  <si>
    <t>ARMACAO SECUNDARIA OU REX COMPLETA PARA TRESLINHAS-FORNECIMENTO E INST</t>
  </si>
  <si>
    <t>ARMACAO SECUNDARIA OU REX COMPLETA PARA DUAS LINHAS-FORNECIMENTO E INS</t>
  </si>
  <si>
    <t>TALACAO.</t>
  </si>
  <si>
    <t>ARMACAO SECUNDARIA OU REX COMPLETA PARA QUATRO LINHAS-FORNECIMENTO E I</t>
  </si>
  <si>
    <t>NSTALACAO.</t>
  </si>
  <si>
    <t>POSTE DE CONCRETO</t>
  </si>
  <si>
    <t>POSTE DE CONCRETO - ASSENTAMENTO</t>
  </si>
  <si>
    <t>POSTE CONCRETO SECAO CIRCULAR COMPRIMENTO=5M CARGA NOMINAL TOPO 100KG</t>
  </si>
  <si>
    <t>ESCAVACAO EXCLUSIVE TRANSPORTE - FORNECIMENTO E COLOCACAO</t>
  </si>
  <si>
    <t>POSTE CONCRETO SEÇÃO CIRCULAR COMPRIMENTO=5M CARGA NOMINAL TOPO 300KG</t>
  </si>
  <si>
    <t>ESCAVACAO EXCLUSIVE TRANSPORTE - FORNECIMENTO E COLOCAÇÃO</t>
  </si>
  <si>
    <t>POSTE CONCRETO SEÇÃO CIRCULAR COMPRIMENTO=7M CARGA NOMINAL TOPO 100KG</t>
  </si>
  <si>
    <t>POSTE CONCRETO SEÇÃO CIRCULAR COMPRIMENTO=7M CARGA NOMINAL TOPO 200KG</t>
  </si>
  <si>
    <t>POSTE CONCRETO SEÇÃO CIRCULAR COMPRIMENTO=11M  E CARGA NOMINAL 200KG I</t>
  </si>
  <si>
    <t>NCLUSIVE E</t>
  </si>
  <si>
    <t>SCAVACAO EXCLUSIVE TRANSPORTE - FORNECIMENTO E COLOCAÇÃO</t>
  </si>
  <si>
    <t>POSTE CONCRETO SEÇÃO CIRCULAR COMPRIMENTO=11M  CARGA NOMINAL NO TOPO 3</t>
  </si>
  <si>
    <t>00KG INCLU</t>
  </si>
  <si>
    <t>SIVE ESCAVACAO EXCLUSIVE TRANSPORTE - FORNECIMENTO E COLOCAÇ</t>
  </si>
  <si>
    <t>POSTE CONCRETO SEÇÃO CIRCULAR COMPRIMENTO=11M  CARGA NOMINAL NO TOPO 4</t>
  </si>
  <si>
    <t>POSTE CONCRETO SEÇÃO CIRCULAR COMPRIMENTO=14M  CARGA NOMINAL NO TOPO 4</t>
  </si>
  <si>
    <t>POSTE CONCRETO SEÇÃO CIRCULAR COMPRIMENTO=7M CARGA NOMINAL NO TOPO 300</t>
  </si>
  <si>
    <t>KG INCLUSI</t>
  </si>
  <si>
    <t>VE ESCAVACAO EXCLUSIVE TRANSPORTE - FORNECIMENTO E COLOCAÇÃO</t>
  </si>
  <si>
    <t>POSTE CONCRETO SEÇÃO CIRCULAR COMPRIMENTO=9M CARGA NOMINAL NO TOPO 200</t>
  </si>
  <si>
    <t>POSTE CONCRETO SEÇÃO CIRCULAR COMPRIMENTO=9M CARGA NOMINAL NO TOPO 300</t>
  </si>
  <si>
    <t>POSTE CONCRETO SEÇÃO CIRCULAR COMPRIMENTO=9M CARGA NOMINAL NO TOPO 400</t>
  </si>
  <si>
    <t>POSTE CONCRETO SEÇÃO CIRCULAR COMPRIMENTO=10M CARGA NOMINAL NO TOPO 60</t>
  </si>
  <si>
    <t>0KG INCLUS</t>
  </si>
  <si>
    <t>IVE ESCAVACAO EXCLUSIVE TRANSPORTE - FORNECIMENTO E COLOCAÇÃ</t>
  </si>
  <si>
    <t>POSTE DE CONCRETO DUPLO T H=11M E CARGA NOMINAL 200KG INCLUSIVE ESCAVA</t>
  </si>
  <si>
    <t>CAO, EXCLU</t>
  </si>
  <si>
    <t>SIVE TRANSPORTE - FORNECIMENTO E INSTALACAO</t>
  </si>
  <si>
    <t>POSTE DE CONCRETO DUPLO T H=9M CARGA NOMINAL 300KG INCLUSIVE ESCAVACAO</t>
  </si>
  <si>
    <t>, EXCLUSIV</t>
  </si>
  <si>
    <t>E TRANSPORTE - FORNECIMENTO E INSTALACAO</t>
  </si>
  <si>
    <t>POSTE DE CONCRETO DUPLO T H=9M CARGA NOMINAL 500KG INCLUSIVE ESCAVACAO</t>
  </si>
  <si>
    <t>POSTE DE CONCRETO DUPLO T H=10M CARGA NOMINAL 300KG INCLUSIVE ESCAVACA</t>
  </si>
  <si>
    <t>O, EXCLUSI</t>
  </si>
  <si>
    <t>VE TRANSPORTE - FORNECIMENTO E INSTALACAO</t>
  </si>
  <si>
    <t>POSTE METALICO</t>
  </si>
  <si>
    <t>POSTES DE ACO FORNECIMENTO E ASSENTAMENTO</t>
  </si>
  <si>
    <t>POSTE ACO CONICO CONTINUO CURVO SIMPLES SEM BASE C/JANELA 9M (INSPECAO</t>
  </si>
  <si>
    <t>) - FORNEC</t>
  </si>
  <si>
    <t>POSTE DE AÇO CONICO CONTÍNUO CURVO SIMPLES, FLANGEADO, COM JANELA DE I</t>
  </si>
  <si>
    <t>NSPEÇÃO H=</t>
  </si>
  <si>
    <t>9M - FORNECIMENTO E INSTALACAO</t>
  </si>
  <si>
    <t>POSTE DE ACO CONICO CONTINUO CURVO DUPLO, FLANGEADO, COM JANELA DE INS</t>
  </si>
  <si>
    <t>PECAO H=9M</t>
  </si>
  <si>
    <t>POSTE DE ACO CONICO CONTINUO RETO, FLANGEADO, H=9M - FORNECIMENTO E IN</t>
  </si>
  <si>
    <t>CHUMBADORES DE ACO</t>
  </si>
  <si>
    <t>CHUMBADOR DE AÇO PARA FIXAÇÃO DE POSTE DE ACO RETO OU CURVO 7 A 9M COM</t>
  </si>
  <si>
    <t>FLANGE - F</t>
  </si>
  <si>
    <t>ORNECIMENTO E INSTALACAO</t>
  </si>
  <si>
    <t>LUMINARIA EXTERNA</t>
  </si>
  <si>
    <t>REATOR PARA LAMPADA VAPOR DE SODIO ALTA PRESSAO - 220V/250W - USO EXTE</t>
  </si>
  <si>
    <t>RNO</t>
  </si>
  <si>
    <t>LAMPADAS E RECEPTACULOS</t>
  </si>
  <si>
    <t>LUMINARIA EXTERNA ABERTA</t>
  </si>
  <si>
    <t>LUMINARIA ABERTA PARA ILUMINACAO PUBLICA, PARA LAMPADA A VAPOR DE MERC</t>
  </si>
  <si>
    <t>URIO ATE 4</t>
  </si>
  <si>
    <t>00W E MISTA ATE 500W, COM BRACO EM TUBO DE ACO GALV D=50MM P</t>
  </si>
  <si>
    <t>ROJ HOR=2.</t>
  </si>
  <si>
    <t>500MM E PROJ VERT= 2.200MM, FORNECIMENTO E INSTALACAO</t>
  </si>
  <si>
    <t>REFLETOR PARA LAMPADAS VAPOR DE MERCURIO, VAPOR DE SODIO, VAPOR METALI</t>
  </si>
  <si>
    <t>CO</t>
  </si>
  <si>
    <t>RELE FOTOELETRICO P/ COMANDO DE ILUMINACAO EXTERNA 220V/1000W - FORNEC</t>
  </si>
  <si>
    <t>BRACO P/ ILUMINACAO DE RUAS EM TUBO ACO GALV 1" COMP = 1,20M E INCLINA</t>
  </si>
  <si>
    <t>CAO 25GRAU</t>
  </si>
  <si>
    <t>S EM RELACAO AO PLANO VERTICAL P/ FIXACAO EM POSTE OU PAREDE</t>
  </si>
  <si>
    <t>BRACO P/ LUMINARIA PUBLICA 1 X 1,50 M, EM TUBO ACO GALV 3/4, P/ FIXAC</t>
  </si>
  <si>
    <t>AO EM POST</t>
  </si>
  <si>
    <t>E OU PAREDE - FORNECIMENTO E INSTALACAO</t>
  </si>
  <si>
    <t>ABRACADEIRA DE FIXACAO DE BRACOS DE LUMINARIAS DE 4" - FORNECIMENTO E</t>
  </si>
  <si>
    <t>LUMINARIA FECHADA PARA ILUMINACAO PUBLICA COM REATOR DE PARTIDA RAPIDA</t>
  </si>
  <si>
    <t>COM LAMPAD</t>
  </si>
  <si>
    <t>A A VAPOR DE MERCURIO 250W - FORNECIMENTO E INSTALACAO</t>
  </si>
  <si>
    <t>LUMINARIA FECHADA PARA ILUMINACAO PUBLICA - LAMPADAS DE 250/500W - FOR</t>
  </si>
  <si>
    <t>E INSTALACAO (EXCLUINDO LAMPADAS)</t>
  </si>
  <si>
    <t>LUMINARIA ESTANQUE - PROTECAO CONTRA AGUA, POEIRA OU IMPACTOS - TIPO A</t>
  </si>
  <si>
    <t>QUATIC PIA</t>
  </si>
  <si>
    <t>L OU EQUIVALENTE</t>
  </si>
  <si>
    <t>TRANSFORMADORES</t>
  </si>
  <si>
    <t>TRANSFORMADORES DE DISTRIBUICAO</t>
  </si>
  <si>
    <t>TRANSFORMADOR DISTRIBUICAO  75KVA TRIFASICO 60HZ CLASSE 15KV IMERSO EM</t>
  </si>
  <si>
    <t>ÓLEO MINER</t>
  </si>
  <si>
    <t>AL FORNECIMENTO E INSTALACAO</t>
  </si>
  <si>
    <t>TRANSFORMADOR DISTRIBUICAO  112,5KVA TRIFASICO 60HZ CLASSE 15KV IMERSO</t>
  </si>
  <si>
    <t>EM ÓLEO MI</t>
  </si>
  <si>
    <t>NERAL FORNECIMENTO E INSTALACAO</t>
  </si>
  <si>
    <t>TRANSFORMADOR DISTRIBUICAO  150KVA TRIFASICO 60HZ CLASSE 15KV IMERSO E</t>
  </si>
  <si>
    <t>M ÓLEO MIN</t>
  </si>
  <si>
    <t>ERAL FORNECIMENTO E INSTALACAO</t>
  </si>
  <si>
    <t>TRANSFORMADOR DISTRIBUICAO  225KVA TRIFASICO 60HZ CLASSE 15KV IMERSO E</t>
  </si>
  <si>
    <t>TRANSFORMADOR DISTRIBUICAO  300KVA TRIFASICO 60HZ CLASSE 15KV IMERSO E</t>
  </si>
  <si>
    <t>TRANSFORMADOR DISTRIBUICAO  500KVA TRIFASICO 60HZ CLASSE 15KV IMERSO E</t>
  </si>
  <si>
    <t>TRANSFORMADOR DISTRIBUICAO  30KVA TRIFASICO 60HZ CLASSE 15KV IMERSO EM</t>
  </si>
  <si>
    <t>TRANSFORMADOR DISTRIBUICAO  45KVA TRIFASICO 60HZ CLASSE 15KV IMERSO EM</t>
  </si>
  <si>
    <t>TRANSFORMADOR DISTRIBUICAO  750KVA TRIFASICO 60HZ CLASSE 15KV IMERSO E</t>
  </si>
  <si>
    <t>TRANSFORMADOR DISTRIBUICAO  1000KVA TRIFASICO 60HZ CLASSE 15KV IMERSO</t>
  </si>
  <si>
    <t>PONTOS DE LUZ/TOMADAS ANTENA TV/CAMPAINHAS/INTERRUPTORES</t>
  </si>
  <si>
    <t>PONTO DE ILUMINAÇÃO RESIDENCIAL INCLUINDO INTERRUPTOR SIMPLES, CAIXA E</t>
  </si>
  <si>
    <t>LÉTRICA, E</t>
  </si>
  <si>
    <t>LETRODUTO, CABO, RASGO, QUEBRA E CHUMBAMENTO (EXCLUINDO LUMI</t>
  </si>
  <si>
    <t>NÁRIA E LÂ</t>
  </si>
  <si>
    <t>MPADA). AF_01/2016</t>
  </si>
  <si>
    <t>PONTO DE ILUMINAÇÃO RESIDENCIAL INCLUINDO INTERRUPTOR SIMPLES (2 MÓDUL</t>
  </si>
  <si>
    <t>OS), CAIXA</t>
  </si>
  <si>
    <t>ELÉTRICA, ELETRODUTO, CABO, RASGO, QUEBRA E CHUMBAMENTO (EX</t>
  </si>
  <si>
    <t>CLUINDO LU</t>
  </si>
  <si>
    <t>MINÁRIA E LÂMPADA). AF_01/2016</t>
  </si>
  <si>
    <t>PONTO DE ILUMINAÇÃO RESIDENCIAL INCLUINDO INTERRUPTOR PARALELO, CAIXA</t>
  </si>
  <si>
    <t>ELÉTRICA,</t>
  </si>
  <si>
    <t>ELETRODUTO, CABO, RASGO, QUEBRA E CHUMBAMENTO (EXCLUINDO LUM</t>
  </si>
  <si>
    <t>INÁRIA E L</t>
  </si>
  <si>
    <t>ÂMPADA). AF_01/2016</t>
  </si>
  <si>
    <t>PONTO DE ILUMINAÇÃO RESIDENCIAL INCLUINDO INTERRUPTOR PARALELO (2 MÓDU</t>
  </si>
  <si>
    <t>LOS), CAIX</t>
  </si>
  <si>
    <t>A ELÉTRICA, ELETRODUTO, CABO, RASGO, QUEBRA E CHUMBAMENTO (E</t>
  </si>
  <si>
    <t>XCLUINDO L</t>
  </si>
  <si>
    <t>UMINÁRIA E LÂMPADA). AF_01/2016</t>
  </si>
  <si>
    <t>PONTO DE ILUMINAÇÃO RESIDENCIAL INCLUINDO INTERRUPTOR SIMPLES CONJUGAD</t>
  </si>
  <si>
    <t>O COM PARA</t>
  </si>
  <si>
    <t>LELO, CAIXA ELÉTRICA, ELETRODUTO, CABO, RASGO, QUEBRA E CHUM</t>
  </si>
  <si>
    <t>BAMENTO (E</t>
  </si>
  <si>
    <t>XCLUINDO LUMINÁRIA E LÂMPADA). AF_01/2016</t>
  </si>
  <si>
    <t>PONTO DE TOMADA RESIDENCIAL INCLUINDO TOMADA 10A/250V, CAIXA ELÉTRICA,</t>
  </si>
  <si>
    <t>ELETRODUTO</t>
  </si>
  <si>
    <t>, CABO, RASGO, QUEBRA E CHUMBAMENTO. AF_01/2016</t>
  </si>
  <si>
    <t>PONTO DE TOMADA RESIDENCIAL INCLUINDO TOMADA (2 MÓDULOS) 10A/250V, CAI</t>
  </si>
  <si>
    <t>XA ELÉTRIC</t>
  </si>
  <si>
    <t>A, ELETRODUTO, CABO, RASGO, QUEBRA E CHUMBAMENTO. AF_01/2016</t>
  </si>
  <si>
    <t>PONTO DE TOMADA RESIDENCIAL INCLUINDO TOMADA 20A/250V, CAIXA ELÉTRICA,</t>
  </si>
  <si>
    <t>PONTO DE UTILIZAÇÃO DE EQUIPAMENTOS ELÉTRICOS, RESIDENCIAL, INCLUINDO</t>
  </si>
  <si>
    <t>PLACA, CAIXA ELÉTRICA, ELETRODUTO, CABO, RASGO, QUEBRA E CHU</t>
  </si>
  <si>
    <t>MBAMENTO.</t>
  </si>
  <si>
    <t>PONTO DE ILUMINAÇÃO E TOMADA, RESIDENCIAL, INCLUINDO INTERRUPTOR SIMPL</t>
  </si>
  <si>
    <t>ES E TOMAD</t>
  </si>
  <si>
    <t>A 10A/250V, CAIXA ELÉTRICA, ELETRODUTO, CABO, RASGO, QUEBRA</t>
  </si>
  <si>
    <t>E CHUMBAME</t>
  </si>
  <si>
    <t>NTO (EXCLUINDO LUMINÁRIA E LÂMPADA). AF_01/2016</t>
  </si>
  <si>
    <t>PONTO DE ILUMINAÇÃO E TOMADA, RESIDENCIAL, INCLUINDO INTERRUPTOR PARAL</t>
  </si>
  <si>
    <t>ELO E TOMA</t>
  </si>
  <si>
    <t>DA 10A/250V, CAIXA ELÉTRICA, ELETRODUTO, CABO, RASGO, QUEBRA</t>
  </si>
  <si>
    <t>ES, INTERR</t>
  </si>
  <si>
    <t>UPTOR PARALELO E TOMADA 10A/250V, CAIXA ELÉTRICA, ELETRODUTO</t>
  </si>
  <si>
    <t>, CABO, RA</t>
  </si>
  <si>
    <t>SGO, QUEBRA E CHUMBAMENTO (EXCLUINDO LUMINÁRIA E LÂMPADA). A</t>
  </si>
  <si>
    <t>F_01/2016</t>
  </si>
  <si>
    <t>GERADORES</t>
  </si>
  <si>
    <t>GRUPO GERADOR 150/170 KVA - MOTOR DIESEL</t>
  </si>
  <si>
    <t>GRUPO GERADOR 40 KVA - MOTOR DIESEL</t>
  </si>
  <si>
    <t>SISTEMAS DE PROTECAO/ATERRAMENTO</t>
  </si>
  <si>
    <t>8260     I</t>
  </si>
  <si>
    <t>NSTALACAO PARA-RAIOS P/RESERVATORIO</t>
  </si>
  <si>
    <t>HASTE COPPERWELD 5/8 X 3,0M COM CONECTOR</t>
  </si>
  <si>
    <t>CORDOALHA DE COBRE NU, INCLUSIVE ISOLADORES - 16,00 MM2 - FORNECIMENTO</t>
  </si>
  <si>
    <t>CORDOALHA DE COBRE NU, INCLUSIVE ISOLADORES - 25,00 MM2 - FORNECIMENTO</t>
  </si>
  <si>
    <t>CORDOALHA DE COBRE NU, INCLUSIVE ISOLADORES - 35,00 MM2 - FORNECIMENTO</t>
  </si>
  <si>
    <t>CORDOALHA DE COBRE NU, INCLUSIVE ISOLADORES - 50,00 MM2 - FORNECIMENTO</t>
  </si>
  <si>
    <t>CORDOALHA DE COBRE NU, INCLUSIVE ISOLADORES - 70,00 MM2 - FORNECIMENTO</t>
  </si>
  <si>
    <t>CORDOALHA DE COBRE NU, INCLUSIVE ISOLADORES - 95,00 MM2 - FORNECIMENTO</t>
  </si>
  <si>
    <t>HASTE DE ATERRAMENTO EM AÇO COM 3,00 M DE COMPRIMENTO E DN = 5/8" REVE</t>
  </si>
  <si>
    <t>STIDA COM</t>
  </si>
  <si>
    <t>BAIXA CAMADA DE COBRE, SEM CONECTOR</t>
  </si>
  <si>
    <t>MASTRO SIMPLES DE FERRO GALVANIZADO P/ PARA-RAIOS H=3,00M INCLUINDO BA</t>
  </si>
  <si>
    <t>SE - FORNE</t>
  </si>
  <si>
    <t>9535     C</t>
  </si>
  <si>
    <t>HUVEIRO ELETRICO COMUM CORPO PLASTICO TIPO DUCHA, FORNECIMENTO E INST</t>
  </si>
  <si>
    <t>CHAVES EM GERAL/FUSIVEIS E CONECTORES</t>
  </si>
  <si>
    <t>CHAVE SECCIONADORA TRIPOLAR, ABERTURA SOB CARGA, COM FUSÍVEIS NH - 100</t>
  </si>
  <si>
    <t>A/250V - F</t>
  </si>
  <si>
    <t>CHAVE SECCIONADORA TRIPOLAR, ABERTURA SOB CARGA, COM FUSÍVEIS NH - 200</t>
  </si>
  <si>
    <t>A/250V</t>
  </si>
  <si>
    <t>FUSÍVEL TIPO "DIAZED", TIPO RÁPIDO OU RETARDADO - 2/25A - FORNECIMENTO</t>
  </si>
  <si>
    <t>FUSÍVEL TIPO "DIAZED", TIPO RÁPIDO OU RETARDADO - 35/63A - FORNECIMENT</t>
  </si>
  <si>
    <t>CHAVES</t>
  </si>
  <si>
    <t>CHAVE FUSIVEL UNIPOLAR, 15KV - 100A, EQUIPADA COM COMANDO PARA HASTE D</t>
  </si>
  <si>
    <t>E MANOBRA</t>
  </si>
  <si>
    <t>.       FORNECIMENTO E INSTALAÇÃO.</t>
  </si>
  <si>
    <t>FUSIVEL TIPO NH 250 A, TAMANHO 1 - FORNECIMENTO E INSTALACAO</t>
  </si>
  <si>
    <t>SECCIONADOR TRIPOLAR 15KV/400A ACIONAM SIMULT VARA MANOBRA (MANOBRA) -</t>
  </si>
  <si>
    <t>SECCIONADOR TRIPOLAR 15KV/400A ACIONAM SIMULT PUNHO MANOBRA (COMANDO)</t>
  </si>
  <si>
    <t>CHAVE GUARDA MOTOR TRIFASICO 5CV/220V C/ CHAVE MAGNETICA - FORNECIMENT</t>
  </si>
  <si>
    <t>CHAVE GUARDA MOTOR TRIFISICA 10CV/220V C/ CHAVE MAGNETICA - FORNECIMEN</t>
  </si>
  <si>
    <t>INES</t>
  </si>
  <si>
    <t>INSTALACOES ESPECIAIS</t>
  </si>
  <si>
    <t>ABRIGO PARA HIDRANTE, 75X45X17CM, COM REGISTRO GLOBO ANGULAR 45º 2.1/2</t>
  </si>
  <si>
    <t>", ADAPTAD</t>
  </si>
  <si>
    <t>OR STORZ 2.1/2", MANGUEIRA DE INCÊNDIO 15M, REDUÇÃO 2.1/2X1.</t>
  </si>
  <si>
    <t>1/2" E ESG</t>
  </si>
  <si>
    <t>UICHO EM LATÃO 1.1/2" - FORNECIMENTO E INSTALAÇÃO</t>
  </si>
  <si>
    <t>ABRIGO PARA HIDRANTE, 90X60X17CM, COM REGISTRO GLOBO ANGULAR 45º 2.1/2</t>
  </si>
  <si>
    <t>OR STORZ 2.1/2", MANGUEIRA DE INCÊNDIO 20M, REDUÇÃO 2.1/2X1.</t>
  </si>
  <si>
    <t>EXTINTOR DE INCENDIO</t>
  </si>
  <si>
    <t>EXTINTOR INCENDIO AGUA-PRESSURIZADA 10L INCL SUPORTE PAREDE CARGA</t>
  </si>
  <si>
    <t>COMPLETA F</t>
  </si>
  <si>
    <t>ORNECIMENTO E COLOCACAO</t>
  </si>
  <si>
    <t>EXTINTOR INCENDIO TP GAS CARBONICO 4KG COMPLETO - FORNECIMENTO E INSTA</t>
  </si>
  <si>
    <t>TOMADA PARA TELEFONE DE 4 POLOS PADRAO TELEBRAS - FORNECIMENTO E INSTA</t>
  </si>
  <si>
    <t>CABO TELEFONICO CTP-APL-50, 30 PARES (USO EXTERNO) - FORNECIMENTO E IN</t>
  </si>
  <si>
    <t>CABO TELEFONICO CTP-APL-50, 20 PARES (USO EXTERNO) - FORNECIMENTO E IN</t>
  </si>
  <si>
    <t>CABO TELEFONICO CTP-APL-50, 10 PARES (USO EXTERNO) - FORNECIMENTO E IN</t>
  </si>
  <si>
    <t>CAIXAS PARA INSTALACOES TELEFONICAS</t>
  </si>
  <si>
    <t>CAIXA ENTERRADA PARA INSTALACOES TELEFONICAS TIPO R1 0,60X0,35X0,50M E</t>
  </si>
  <si>
    <t>M BLOCOS D</t>
  </si>
  <si>
    <t>E CONCRETO ESTRUTURAL</t>
  </si>
  <si>
    <t>CAIXA ENTERRADA PARA INSTALACOES TELEFONICAS TIPO R2 1,07X0,52X0,50M E</t>
  </si>
  <si>
    <t>CAIXA ENTERRADA PARA INSTALACOES TELEFONICAS TIPO R3 1,30X1,20X1,20M E</t>
  </si>
  <si>
    <t>CABOS TELEFONICOS</t>
  </si>
  <si>
    <t>FIO TELEFONICO FI 0,6MM, 2 CONDUTORES (USO INTERNO)-  FORNECIMENTO E I</t>
  </si>
  <si>
    <t>CABO TELEFONICO FE 1,0MM, 2 CONDUTORES (USO EXTERNO) - FORNECIMENTO E</t>
  </si>
  <si>
    <t>CABO TELEFONICO CI-50 10 PARES (USO INTERNO) - FORNECIMENTO E INSTALAC</t>
  </si>
  <si>
    <t>CABO TELEFONICO CI-50 20PARES (USO INTERNO) - FORNECIMENTO E INSTALACA</t>
  </si>
  <si>
    <t>CABO TELEFONICO CI-50 30PARES (USO INTERNO) - FORNECIMENTO E INSTALACA</t>
  </si>
  <si>
    <t>CABO TELEFONICO CI-50 50PARES (USO INTERNO) - FORNECIMENTO E INSTALACA</t>
  </si>
  <si>
    <t>CABO TELEFONICO CI-50 75 PARES (USO INTERNO) - FORNECIMENTO E INSTALAC</t>
  </si>
  <si>
    <t>CABO TELEFONICO CI-50 200 PARES (USO INTERNO) - FORNECIMENTO E INSTALA</t>
  </si>
  <si>
    <t>CAO</t>
  </si>
  <si>
    <t>CABO TELEFONICO CCI-50 2 PARES (USO INTERNO) - FORNECIMENTO E INSTALAC</t>
  </si>
  <si>
    <t>CABO TELEFONICO CCI-50 3 PARES (USO INTERNO) - FORNECIMENTO E INSTALAC</t>
  </si>
  <si>
    <t>CABO TELEFONICO CCI-50 4 PARES (USO INTERNO) - FORNECIMENTO E INSTALAC</t>
  </si>
  <si>
    <t>CABO TELEFONICO CCI-50 5 PARES (USO INTERNO) - FORNECIMENTO E INSTALAC</t>
  </si>
  <si>
    <t>CABO TELEFONICO CCI-50 6 PARES  (USO INTERNO) - FORNECIMENTO E INSTALA</t>
  </si>
  <si>
    <t>CAIXA DE PASSAGEM PARA TELEFONE 10X10X5CM (SOBREPOR) FORNECIMENTO E IN</t>
  </si>
  <si>
    <t>CAIXA DE PASSAGEM PARA TELEFONE 80X80X15CM (SOBREPOR) FORNECIMENTO E I</t>
  </si>
  <si>
    <t>CAIXA DE PASSAGEM PARA TELEFONE 150X150X15CM (SOBREPOR) FORNECIMENTO E</t>
  </si>
  <si>
    <t>QUADRO DE DISTRIBUICAO PARA TELEFONE N.4, 60X60X12CM EM CHAPA METALICA</t>
  </si>
  <si>
    <t>, DE EMBUT</t>
  </si>
  <si>
    <t>IR, SEM ACESSORIOS, PADRAO TELEBRAS, FORNECIMENTO E INSTALAC</t>
  </si>
  <si>
    <t>QUADRO DE DISTRIBUICAO PARA TELEFONE N.3, 40X40X12CM EM CHAPA METALICA</t>
  </si>
  <si>
    <t>QUADRO DE DISTRIBUICAO PARA TELEFONE N.2, 20X20X12CM EM CHAPA METALICA</t>
  </si>
  <si>
    <t>CABO TELEFONICO CT-APL-50, 100 PARES (USO EXTERNO) - FORNECIMENTO E IN</t>
  </si>
  <si>
    <t>QUADRO DE DISTRIBUICAO PARA TELEFONE N.5, 80X80X12CM EM CHAPA METALICA</t>
  </si>
  <si>
    <t>, SEM ACES</t>
  </si>
  <si>
    <t>SORIOS, PADRAO TELEBRAS, FORNECIMENTO E INSTALACAO</t>
  </si>
  <si>
    <t>TAMPAO FOFO P/ CAIXA R2 PADRAO TELEBRAS COMPLETO - FORNECIMENTO E INST</t>
  </si>
  <si>
    <t>TAMPAO FOFO P/ CAIXA R1 PADRAO TELEBRAS COMPLETO - FORNECIMENTO E INST</t>
  </si>
  <si>
    <t>AR CONDICIONADO</t>
  </si>
  <si>
    <t>GAS</t>
  </si>
  <si>
    <t>INSTALACAO GAS</t>
  </si>
  <si>
    <t>INSTALACOES GAS CENTRAL P/ EDIFICIO RESIDENCIAL C/ 4 PAVTOS 16 UNID.</t>
  </si>
  <si>
    <t>UMA CENTRA</t>
  </si>
  <si>
    <t>L POR BLOCO COM 16 PONTOS</t>
  </si>
  <si>
    <t>MANOMETRO 0 A 200 PSI (0 A 14 KGF/CM2), D = 50MM - FORNECIMENTO E COLO</t>
  </si>
  <si>
    <t>CACAO</t>
  </si>
  <si>
    <t>BOMBAS P/INSTALACAO PREDIAL</t>
  </si>
  <si>
    <t>BOMBA SUBMERSIVEL ELETRICA, TRIFASICA, POTÊNCIA 3,75 HP, DIAMETRO DO R</t>
  </si>
  <si>
    <t>OTOR 90 MM</t>
  </si>
  <si>
    <t>SEMIABERTO, BOCAL DE SAIDA DIAMETRO DE 2 POLEGADAS, HM/Q =</t>
  </si>
  <si>
    <t>5 M / 61,2</t>
  </si>
  <si>
    <t>M3/H A 25,5 M / 3,6 M3/H</t>
  </si>
  <si>
    <t>INHI</t>
  </si>
  <si>
    <t>INSTALACOES HIDRO SANITARIAS</t>
  </si>
  <si>
    <t>FORNEC. E ASSENTAMENTO DE TUBOS P/INSTALACAO DOMICILIAR</t>
  </si>
  <si>
    <t>TUBULAÇÃO EM AÇO GALVANIZADO C/ COSTURA C/ CONEXÕES</t>
  </si>
  <si>
    <t>TUBO DE AÇO GALVANIZADO COM COSTURA 1" (25MM), INCLUSIVE CONEXOES - FO</t>
  </si>
  <si>
    <t>TUBO DE AÇO GALVANIZADO COM COSTURA 4" (100MM), INCLUSIVE CONEXOES - F</t>
  </si>
  <si>
    <t>TUBO DE AÇO GALVANIZADO COM COSTURA 6" (150MM), INCLUSIVE CONEXÕES - I</t>
  </si>
  <si>
    <t>TUBULAÇÃO EM COBRE S/ CONEXÕES</t>
  </si>
  <si>
    <t>TUBULAÇÃO EM AÇO PRETO S/ COSTURA C/ CONEXÕES</t>
  </si>
  <si>
    <t>TUBO DE AÇO PRETO 4" SEM COSTURA SCHEDULE 40/NBR 5590, INCLUSIVE CONEX</t>
  </si>
  <si>
    <t>OES - FORN</t>
  </si>
  <si>
    <t>TUBO DE AÇO PRETO 6" SEM COSTURA SCHEDULE 40/NBR 5590, INCLUSIVE CONEX</t>
  </si>
  <si>
    <t>ÕES - FORN</t>
  </si>
  <si>
    <t>ECIMENTO E INSTALAÇÃO</t>
  </si>
  <si>
    <t>TUBO, PVC, SOLDÁVEL, DN 20MM, INSTALADO EM RAMAL OU SUB-RAMAL DE ÁGUA</t>
  </si>
  <si>
    <t>ENTO E INSTALAÇÃO. AF_12/2014_P</t>
  </si>
  <si>
    <t>TUBO, PVC, SOLDÁVEL, DN 25MM, INSTALADO EM RAMAL OU SUB-RAMAL DE ÁGUA</t>
  </si>
  <si>
    <t>TUBO, PVC, SOLDÁVEL, DN 32MM, INSTALADO EM RAMAL OU SUB-RAMAL DE ÁGUA</t>
  </si>
  <si>
    <t>TUBO, PVC, SOLDÁVEL, DN 20MM, INSTALADO EM RAMAL DE DISTRIBUIÇÃO DE ÁG</t>
  </si>
  <si>
    <t>UA - FORNE</t>
  </si>
  <si>
    <t>CIMENTO E INSTALAÇÃO. AF_12/2014_P</t>
  </si>
  <si>
    <t>TUBO, PVC, SOLDÁVEL, DN 25MM, INSTALADO EM RAMAL DE DISTRIBUIÇÃO DE ÁG</t>
  </si>
  <si>
    <t>TUBO, PVC, SOLDÁVEL, DN 32MM, INSTALADO EM RAMAL DE DISTRIBUIÇÃO DE ÁG</t>
  </si>
  <si>
    <t>TUBO, PVC, SOLDÁVEL, DN 25MM, INSTALADO EM PRUMADA DE ÁGUA - FORNECIME</t>
  </si>
  <si>
    <t>ALAÇÃO. AF_12/2014_P</t>
  </si>
  <si>
    <t>TUBO, PVC, SOLDÁVEL, DN 32MM, INSTALADO EM PRUMADA DE ÁGUA - FORNECIME</t>
  </si>
  <si>
    <t>TUBO, PVC, SOLDÁVEL, DN 40MM, INSTALADO EM PRUMADA DE ÁGUA - FORNECIME</t>
  </si>
  <si>
    <t>TUBO, PVC, SOLDÁVEL, DN 50MM, INSTALADO EM PRUMADA DE ÁGUA - FORNECIME</t>
  </si>
  <si>
    <t>TUBO, PVC, SOLDÁVEL, DN 60MM, INSTALADO EM PRUMADA DE ÁGUA - FORNECIME</t>
  </si>
  <si>
    <t>TUBO, PVC, SOLDÁVEL, DN 75MM, INSTALADO EM PRUMADA DE ÁGUA - FORNECIME</t>
  </si>
  <si>
    <t>TUBO, PVC, SOLDÁVEL, DN 85MM, INSTALADO EM PRUMADA DE ÁGUA - FORNECIME</t>
  </si>
  <si>
    <t>TUBO PVC, SÉRIE R, ÁGUA PLUVIAL, DN 40 MM, FORNECIDO E INSTALADO EM RA</t>
  </si>
  <si>
    <t>MAL DE ENC</t>
  </si>
  <si>
    <t>AMINHAMENTO. AF_12/2014_P</t>
  </si>
  <si>
    <t>TUBO PVC, SÉRIE R, ÁGUA PLUVIAL, DN 50 MM, FORNECIDO E INSTALADO EM RA</t>
  </si>
  <si>
    <t>TUBO PVC, SÉRIE R, ÁGUA PLUVIAL, DN 75 MM, FORNECIDO E INSTALADO EM RA</t>
  </si>
  <si>
    <t>TUBO PVC, SÉRIE R, ÁGUA PLUVIAL, DN 100 MM, FORNECIDO E INSTALADO EM R</t>
  </si>
  <si>
    <t>AMAL DE EN</t>
  </si>
  <si>
    <t>CAMINHAMENTO. AF_12/2014_P</t>
  </si>
  <si>
    <t>TUBO PVC, SÉRIE R, ÁGUA PLUVIAL, DN 75 MM, FORNECIDO E INSTALADO EM CO</t>
  </si>
  <si>
    <t>NDUTORES V</t>
  </si>
  <si>
    <t>ERTICAIS DE ÁGUAS PLUVIAIS. AF_12/2014_P</t>
  </si>
  <si>
    <t>TUBO PVC, SÉRIE R, ÁGUA PLUVIAL, DN 100 MM, FORNECIDO E INSTALADO EM C</t>
  </si>
  <si>
    <t>ONDUTORES</t>
  </si>
  <si>
    <t>VERTICAIS DE ÁGUAS PLUVIAIS. AF_12/2014_P</t>
  </si>
  <si>
    <t>TUBO PVC, SÉRIE R, ÁGUA PLUVIAL, DN 150 MM, FORNECIDO E INSTALADO EM C</t>
  </si>
  <si>
    <t>TUBO, CPVC, SOLDÁVEL, DN 15MM, INSTALADO EM RAMAL OU SUB-RAMAL DE ÁGUA</t>
  </si>
  <si>
    <t>MENTO E INSTALAÇÃO. AF_12/2014</t>
  </si>
  <si>
    <t>TUBO, CPVC, SOLDÁVEL, DN 22MM, INSTALADO EM RAMAL OU SUB-RAMAL DE ÁGUA</t>
  </si>
  <si>
    <t>TUBO, CPVC, SOLDÁVEL, DN 28MM, INSTALADO EM RAMAL OU SUB-RAMAL DE ÁGUA</t>
  </si>
  <si>
    <t>TUBO PVC, SERIE NORMAL, ESGOTO PREDIAL, DN 40 MM, FORNECIDO E INSTALAD</t>
  </si>
  <si>
    <t>O EM RAMAL</t>
  </si>
  <si>
    <t>DE DESCARGA OU RAMAL DE ESGOTO SANITÁRIO. AF_12/2014_P</t>
  </si>
  <si>
    <t>TUBO PVC, SERIE NORMAL, ESGOTO PREDIAL, DN 50 MM, FORNECIDO E INSTALAD</t>
  </si>
  <si>
    <t>TUBO PVC, SERIE NORMAL, ESGOTO PREDIAL, DN 75 MM, FORNECIDO E INSTALAD</t>
  </si>
  <si>
    <t>TUBO PVC, SERIE NORMAL, ESGOTO PREDIAL, DN 100 MM, FORNECIDO E INSTALA</t>
  </si>
  <si>
    <t>DO EM RAMA</t>
  </si>
  <si>
    <t>L DE DESCARGA OU RAMAL DE ESGOTO SANITÁRIO. AF_12/2014_P</t>
  </si>
  <si>
    <t>TUBO, CPVC, SOLDÁVEL, DN 22MM, INSTALADO EM RAMAL DE DISTRIBUIÇÃO DE Á</t>
  </si>
  <si>
    <t>GUA - FORN</t>
  </si>
  <si>
    <t>ECIMENTO E INSTALAÇÃO. AF_12/2014</t>
  </si>
  <si>
    <t>TUBO, CPVC, SOLDÁVEL, DN 28MM, INSTALADO EM RAMAL DE DISTRIBUIÇÃO DE Á</t>
  </si>
  <si>
    <t>O EM PRUMA</t>
  </si>
  <si>
    <t>DA DE ESGOTO SANITÁRIO OU VENTILAÇÃO. AF_12/2014_P</t>
  </si>
  <si>
    <t>DO EM PRUM</t>
  </si>
  <si>
    <t>ADA DE ESGOTO SANITÁRIO OU VENTILAÇÃO. AF_12/2014_P</t>
  </si>
  <si>
    <t>DO EM SUBC</t>
  </si>
  <si>
    <t>OLETOR AÉREO DE ESGOTO SANITÁRIO. AF_12/2014_P</t>
  </si>
  <si>
    <t>TUBO PVC, SERIE NORMAL, ESGOTO PREDIAL, DN 150 MM, FORNECIDO E INSTALA</t>
  </si>
  <si>
    <t>TUBO, PVC, SOLDÁVEL, DN 25MM, INSTALADO EM DRENO DE AR-CONDICIONADO -</t>
  </si>
  <si>
    <t>TO E INSTALAÇÃO. AF_12/2014_P</t>
  </si>
  <si>
    <t>(COMPOSIÇÃO REPRESENTATIVA) DO SERVIÇO DE INSTALAÇÃO DE TUBOS DE PVC,</t>
  </si>
  <si>
    <t>SOLDÁVEL,</t>
  </si>
  <si>
    <t>ÁGUA FRIA, DN 20 MM (INSTALADO EM RAMAL, SUB-RAMAL OU RAMAL</t>
  </si>
  <si>
    <t>DE DISTRIB</t>
  </si>
  <si>
    <t>UIÇÃO), INCLUSIVE CONEXÕES, CORTES E FIXAÇÕES, PARA PRÉDIOS.</t>
  </si>
  <si>
    <t>AF_10/2015</t>
  </si>
  <si>
    <t>_P</t>
  </si>
  <si>
    <t>ÁGUA FRIA, DN 25 MM (INSTALADO EM RAMAL, SUB-RAMAL, RAMAL DE</t>
  </si>
  <si>
    <t>DISTRIBUIÇ</t>
  </si>
  <si>
    <t>ÃO OU PRUMADA), INCLUSIVE CONEXÕES, CORTES E FIXAÇÕES, PARA</t>
  </si>
  <si>
    <t>PRÉDIOS. A</t>
  </si>
  <si>
    <t>F_10/2015_P</t>
  </si>
  <si>
    <t>(COMPOSIÇÃO REPRESENTATIVA) DO SERVIÇO DE INSTALAÇÃO TUBOS DE PVC, SOL</t>
  </si>
  <si>
    <t>DÁVEL, ÁGU</t>
  </si>
  <si>
    <t>A FRIA, DN 32 MM (INSTALADO EM RAMAL, SUB-RAMAL, RAMAL DE DI</t>
  </si>
  <si>
    <t>OU PRUMADA), INCLUSIVE CONEXÕES, CORTES E FIXAÇÕES, PARA PR</t>
  </si>
  <si>
    <t>ÉDIOS. AF_</t>
  </si>
  <si>
    <t>10/2015_P</t>
  </si>
  <si>
    <t>ÁGUA FRIA, DN 40 MM (INSTALADO EM PRUMADA), INCLUSIVE CONEXÕ</t>
  </si>
  <si>
    <t>ES, CORTES</t>
  </si>
  <si>
    <t>E FIXAÇÕES, PARA PRÉDIOS. AF_10/2015_P</t>
  </si>
  <si>
    <t>ÁGUA FRIA, DN 50 MM (INSTALADO EM PRUMADA), INCLUSIVE CONEXÕ</t>
  </si>
  <si>
    <t>SÉRIE R, Á</t>
  </si>
  <si>
    <t>GUA PLUVIAL, DN 75 MM (INSTALADO EM RAMAL DE ENCAMINHAMENTO,</t>
  </si>
  <si>
    <t>OU CONDUTO</t>
  </si>
  <si>
    <t>RES VERTICAIS), INCLUSIVE CONEXÕES, CORTE E FIXAÇÕES, PARA</t>
  </si>
  <si>
    <t>GUA PLUVIAL, DN 100 MM (INSTALADO EM RAMAL DE ENCAMINHAMENTO</t>
  </si>
  <si>
    <t>, OU CONDU</t>
  </si>
  <si>
    <t>TORES VERTICAIS), INCLUSIVE CONEXÕES, CORTES E FIXAÇÕES, PAR</t>
  </si>
  <si>
    <t>A PRÉDIOS.</t>
  </si>
  <si>
    <t>AF_10/2015_P</t>
  </si>
  <si>
    <t>GUA PLUVIAL, DN 150 MM (INSTALADO EM CONDUTORES VERTICAIS),</t>
  </si>
  <si>
    <t>CONEXÕES, CORTES E FIXAÇÕES, PARA PRÉDIOS. AF_10/2015_P</t>
  </si>
  <si>
    <t>(COMPOSIÇÃO REPRESENTATIVA) DO SERVIÇO DE INSTALAÇÃO DE TUBO DE PVC, S</t>
  </si>
  <si>
    <t>ÉRIE NORMA</t>
  </si>
  <si>
    <t>L, ESGOTO PREDIAL, DN 40 MM (INSTALADO EM RAMAL DE DESCARGA</t>
  </si>
  <si>
    <t>OU RAMAL D</t>
  </si>
  <si>
    <t>E ESGOTO SANITÁRIO), INCLUSIVE CONEXÕES, CORTES E FIXAÇÕES,</t>
  </si>
  <si>
    <t>PARA PRÉDI</t>
  </si>
  <si>
    <t>OS. AF_10/2015_P</t>
  </si>
  <si>
    <t>L, ESGOTO PREDIAL, DN 50 MM (INSTALADO EM RAMAL DE DESCARGA</t>
  </si>
  <si>
    <t>E ESGOTO SANITÁRIO), INCLUSIVE CONEXÕES, CORTES E FIXAÇÕES P</t>
  </si>
  <si>
    <t>ARA, PRÉDI</t>
  </si>
  <si>
    <t>(COMPOSIÇÃO REPRESENTATIVA) DO SERVIÇO DE INST. TUBO PVC, SÉRIE N, ESG</t>
  </si>
  <si>
    <t>OTO PREDIA</t>
  </si>
  <si>
    <t>L, DN 75 MM, (INST. EM RAMAL DE DESCARGA, RAMAL DE ESG. SANI</t>
  </si>
  <si>
    <t>TÁRIO, PRU</t>
  </si>
  <si>
    <t>MADA DE ESG. SANITÁRIO OU VENTILAÇÃO), INCL. CONEXÕES, CORTE</t>
  </si>
  <si>
    <t>S E FIXAÇÕ</t>
  </si>
  <si>
    <t>ES, P/ PRÉDIOS. AF_10/2015_P</t>
  </si>
  <si>
    <t>L, 100 MM (INST. RAMAL DESCARGA, RAMAL DE ESG. SANIT., PRUMA</t>
  </si>
  <si>
    <t>DA ESG. SA</t>
  </si>
  <si>
    <t>NIT., VENTILAÇÃO OU SUB-COLETOR AÉREO), INCL. CONEXÕES E COR</t>
  </si>
  <si>
    <t>TES, FIXAÇ</t>
  </si>
  <si>
    <t>ÕES, P/ PRÉDIOS. AF_10/2015_P</t>
  </si>
  <si>
    <t>L, ESGOTO PREDIAL, DN 150 MM (INSTALADO EM SUB-COLETOR AÉREO</t>
  </si>
  <si>
    <t>), INCLUSI</t>
  </si>
  <si>
    <t>VE CONEXÕES, CORTES E FIXAÇÕES, PARA PRÉDIOS. AF_10/2015_P</t>
  </si>
  <si>
    <t>TUBO EM COBRE RÍGIDO, DN 22 CLASSE E, SEM ISOLAMENTO, INSTALADO EM PRU</t>
  </si>
  <si>
    <t>MADA - FOR</t>
  </si>
  <si>
    <t>NECIMENTO E INSTALAÇÃO. AF_12/2015</t>
  </si>
  <si>
    <t>TUBO EM COBRE RÍGIDO, DN 28 CLASSE E, SEM ISOLAMENTO, INSTALADO EM PRU</t>
  </si>
  <si>
    <t>TUBO EM COBRE RÍGIDO, DN 35 CLASSE E, SEM ISOLAMENTO, INSTALADO EM PRU</t>
  </si>
  <si>
    <t>TUBO EM COBRE RÍGIDO, DN 42 CLASSE E, SEM ISOLAMENTO, INSTALADO EM PRU</t>
  </si>
  <si>
    <t>TUBO EM COBRE RÍGIDO, DN 54 CLASSE E, SEM ISOLAMENTO, INSTALADO EM PRU</t>
  </si>
  <si>
    <t>TUBO EM COBRE RÍGIDO, DN 66 CLASSE E, SEM ISOLAMENTO, INSTALADO EM PRU</t>
  </si>
  <si>
    <t>TUBO EM COBRE RÍGIDO, DN 15 CLASSE E, SEM ISOLAMENTO, INSTALADO EM RAM</t>
  </si>
  <si>
    <t>AL DE DIST</t>
  </si>
  <si>
    <t>RIBUIÇÃO - FORNECIMENTO E INSTALAÇÃO. AF_12/2015</t>
  </si>
  <si>
    <t>TUBO EM COBRE RÍGIDO, DN 22 CLASSE E, SEM ISOLAMENTO, INSTALADO EM RAM</t>
  </si>
  <si>
    <t>TUBO EM COBRE RÍGIDO, DN 28 CLASSE E, SEM ISOLAMENTO, INSTALADO EM RAM</t>
  </si>
  <si>
    <t>AL E SUB-R</t>
  </si>
  <si>
    <t>AMAL - FORNECIMENTO E INSTALAÇÃO. AF_12/2015</t>
  </si>
  <si>
    <t>TUBO DE AÇO GALVANIZADO COM COSTURA, CLASSE MÉDIA, CONEXÃO RANHURADA,</t>
  </si>
  <si>
    <t>DN 50 (2")</t>
  </si>
  <si>
    <t>, INSTALADO EM PRUMADAS - FORNECIMENTO E INSTALAÇÃO. AF_12/2</t>
  </si>
  <si>
    <t>DN 65 (2 1</t>
  </si>
  <si>
    <t>/2"), INSTALADO EM PRUMADAS - FORNECIMENTO E INSTALAÇÃO. AF_</t>
  </si>
  <si>
    <t>DN 80 (3")</t>
  </si>
  <si>
    <t>TUBO DE AÇO PRETO SEM COSTURA, CONEXÃO SOLDADA, DN 50 (2"), INSTALADO</t>
  </si>
  <si>
    <t>EM PRUMADA</t>
  </si>
  <si>
    <t>S - FORNECIMENTO E INSTALAÇÃO. AF_12/2015</t>
  </si>
  <si>
    <t>TUBO DE AÇO PRETO SEM COSTURA, CONEXÃO SOLDADA, DN 65 (2 1/2"), INSTAL</t>
  </si>
  <si>
    <t>ADO EM PRU</t>
  </si>
  <si>
    <t>MADAS - FORNECIMENTO E INSTALAÇÃO. AF_12/2015</t>
  </si>
  <si>
    <t>TUBO DE AÇO PRETO SEM COSTURA, CONEXÃO SOLDADA, DN 80 (3"), INSTALADO</t>
  </si>
  <si>
    <t>TUBO DE AÇO GALVANIZADO COM COSTURA, CLASSE MÉDIA, DN 50 (2"), CONEXÃO</t>
  </si>
  <si>
    <t>ROSQUEADA,</t>
  </si>
  <si>
    <t>INSTALADO EM PRUMADAS - FORNECIMENTO E INSTALAÇÃO. AF_12/2</t>
  </si>
  <si>
    <t>TUBO DE AÇO GALVANIZADO COM COSTURA, CLASSE MÉDIA, DN 65 (2 1/2"), CON</t>
  </si>
  <si>
    <t>EXÃO ROSQU</t>
  </si>
  <si>
    <t>EADA, INSTALADO EM PRUMADAS - FORNECIMENTO E INSTALAÇÃO. AF_</t>
  </si>
  <si>
    <t>TUBO DE AÇO GALVANIZADO COM COSTURA, CLASSE MÉDIA, DN 80 (3"), CONEXÃO</t>
  </si>
  <si>
    <t>EM REDE DE</t>
  </si>
  <si>
    <t>ALIMENTAÇÃO PARA HIDRANTE - FORNECIMENTO E INSTALAÇÃO. AF_1</t>
  </si>
  <si>
    <t>ADO EM RED</t>
  </si>
  <si>
    <t>E DE ALIMENTAÇÃO PARA HIDRANTE - FORNECIMENTO E INSTALAÇÃO.</t>
  </si>
  <si>
    <t>TUBO DE AÇO GALVANIZADO COM COSTURA, CLASSE MÉDIA, DN 32 (1 1/4"), CON</t>
  </si>
  <si>
    <t>EADA, INSTALADO EM REDE DE ALIMENTAÇÃO PARA HIDRANTE - FORNE</t>
  </si>
  <si>
    <t>TUBO DE AÇO GALVANIZADO COM COSTURA, CLASSE MÉDIA, DN 40 (1 1/2"), CON</t>
  </si>
  <si>
    <t>INSTALADO EM REDE DE ALIMENTAÇÃO PARA HIDRANTE - FORNECIME</t>
  </si>
  <si>
    <t>ALAÇÃO. AF_12/2015</t>
  </si>
  <si>
    <t>ALIMENTAÇÃO PARA SPRINKLER - FORNECIMENTO E INSTALAÇÃO. AF_</t>
  </si>
  <si>
    <t>E DE ALIMENTAÇÃO PARA SPRINKLER - FORNECIMENTO E INSTALAÇÃO.</t>
  </si>
  <si>
    <t>TUBO DE AÇO GALVANIZADO COM COSTURA, CLASSE MÉDIA, CONEXÃO ROSQUEADA,</t>
  </si>
  <si>
    <t>DN 32 (1 1</t>
  </si>
  <si>
    <t>/4"), INSTALADO EM REDE DE ALIMENTAÇÃO PARA SPRINKLER - FORN</t>
  </si>
  <si>
    <t>DN 40 (1 1</t>
  </si>
  <si>
    <t>/2"), INSTALADO EM REDE DE ALIMENTAÇÃO PARA SPRINKLER - FORN</t>
  </si>
  <si>
    <t>, INSTALADO EM REDE DE ALIMENTAÇÃO PARA SPRINKLER - FORNECIM</t>
  </si>
  <si>
    <t>TALAÇÃO. AF_12/2015</t>
  </si>
  <si>
    <t>DN 15 (1/2</t>
  </si>
  <si>
    <t>"), INSTALADO EM RAMAIS E SUB-RAMAIS DE GÁS - FORNECIMENTO E</t>
  </si>
  <si>
    <t>DN 20 (3/4</t>
  </si>
  <si>
    <t>TUBO DE AÇO PRETO SEM COSTURA, CLASSE MÉDIA, CONEXÃO SOLDADA, DN 15 (1</t>
  </si>
  <si>
    <t>/2"), INST</t>
  </si>
  <si>
    <t>ALADO EM RAMAIS E SUB-RAMAIS DE GÁS - FORNECIMENTO E INSTALA</t>
  </si>
  <si>
    <t>ÇÃO. AF_12</t>
  </si>
  <si>
    <t>TUBO DE AÇO PRETO SEM COSTURA, CLASSE MÉDIA, CONEXÃO SOLDADA, DN 20 (3</t>
  </si>
  <si>
    <t>/4"), INST</t>
  </si>
  <si>
    <t>ADAPTADOR PVC SOLDAVEL COM FLANGES E ANEL PARA CAIXA D'AGUA 20MMX1/2"</t>
  </si>
  <si>
    <t>ADAPTADOR PVC SOLDAVEL COM FLANGES E ANEL PARA CAIXA D'AGUA 25MMX3/4"</t>
  </si>
  <si>
    <t>ADAPTADOR PVC SOLDAVEL COM FLANGES E ANEL PARA CAIXA D'AGUA 32MMX1" -</t>
  </si>
  <si>
    <t>ADAPTADOR PVC SOLDAVEL COM FLANGES E ANEL PARA CAIXA D'AGUA 40MMX1.1/4</t>
  </si>
  <si>
    <t>" - FORNEC</t>
  </si>
  <si>
    <t>ADAPTADOR PVC SOLDAVEL COM FLANGES E ANEL PARA CAIXA D'AGUA 50MMX1.1/2</t>
  </si>
  <si>
    <t>ADAPTADOR PVC SOLDAVEL COM FLANGES E ANEL PARA CAIXA D'AGUA 60MMX2" -</t>
  </si>
  <si>
    <t>ADAPTADOR PVC SOLDAVEL COM FLANGES LIVRES PARA CAIXA D'AGUA 25MMX3/4"</t>
  </si>
  <si>
    <t>ADAPTADOR PVC SOLDAVEL COM FLANGES LIVRES PARA CAIXA D'AGUA 32MMX1" -</t>
  </si>
  <si>
    <t>ADAPTADOR PVC SOLDAVEL COM FLANGES LIVRES PARA CAIXA D'AGUA 40MMX1.1/4</t>
  </si>
  <si>
    <t>ADAPTADOR PVC SOLDAVEL COM FLANGES LIVRES PARA CAIXA D'AGUA 50MMX1.1/2</t>
  </si>
  <si>
    <t>ADAPTADOR PVC SOLDAVEL COM FLANGES LIVRES PARA CAIXA D'AGUA 60MMX2" -</t>
  </si>
  <si>
    <t>ADAPTADOR PVC SOLDAVEL COM FLANGES LIVRES PARA CAIXA D'AGUA 75MMX2.1/2</t>
  </si>
  <si>
    <t>ADAPTADOR PVC SOLDAVEL COM FLANGES LIVRES PARA CAIXA D'AGUA 85MMX3" -</t>
  </si>
  <si>
    <t>ADAPTADOR PVC SOLDAVEL COM FLANGES LIVRES PARA CAIXA D'AGUA 110MMX4" -</t>
  </si>
  <si>
    <t>ADAPTADOR PVC SOLDAVEL LONGO COM FLANGES LIVRES PARA CAIXA D'AGUA 25MM</t>
  </si>
  <si>
    <t>X3/4" - FO</t>
  </si>
  <si>
    <t>ADAPTADOR PVC SOLDAVEL LONGO COM FLANGES LIVRES PARA CAIXA D'AGUA 32MM</t>
  </si>
  <si>
    <t>X1" - FORN</t>
  </si>
  <si>
    <t>ADAPTADOR PVC SOLDAVEL LONGO COM FLANGES LIVRES PARA CAIXA D'AGUA 40MM</t>
  </si>
  <si>
    <t>X1.1/4" -</t>
  </si>
  <si>
    <t>ADAPTADOR PVC SOLDAVEL LONGO COM FLANGES LIVRES PARA CAIXA D'AGUA 50MM</t>
  </si>
  <si>
    <t>X1.1/2" -</t>
  </si>
  <si>
    <t>ADAPTADOR PVC SOLDAVEL LONGO COM FLANGES LIVRES PARA CAIXA D'AGUA 60MM</t>
  </si>
  <si>
    <t>X2" - FORN</t>
  </si>
  <si>
    <t>ADAPTADOR PVC SOLDAVEL LONGO COM FLANGES LIVRES PARA CAIXA D'AGUA 75MM</t>
  </si>
  <si>
    <t>X2.1/2" -</t>
  </si>
  <si>
    <t>ADAPTADOR PVC SOLDAVEL LONGO COM FLANGES LIVRES PARA CAIXA D'AGUA 85MM</t>
  </si>
  <si>
    <t>X3" - FORN</t>
  </si>
  <si>
    <t>ADAPTADOR PVC SOLDAVEL LONGO COM FLANGES LIVRES PARA CAIXA D'AGUA 110M</t>
  </si>
  <si>
    <t>MX4" - FOR</t>
  </si>
  <si>
    <t>NECIMENTO E INSTALACAO</t>
  </si>
  <si>
    <t>JOELHO 90 GRAUS, PVC, SOLDÁVEL, DN 20MM, INSTALADO EM RAMAL OU SUB-RAM</t>
  </si>
  <si>
    <t>AL DE ÁGUA</t>
  </si>
  <si>
    <t>- FORNECIMENTO E INSTALAÇÃO. AF_12/2014_P</t>
  </si>
  <si>
    <t>JOELHO 45 GRAUS, PVC, SOLDÁVEL, DN 20MM, INSTALADO EM RAMAL OU SUB-RAM</t>
  </si>
  <si>
    <t>CURVA 90 GRAUS, PVC, SOLDÁVEL, DN 20MM, INSTALADO EM RAMAL OU SUB-RAMA</t>
  </si>
  <si>
    <t>L DE ÁGUA</t>
  </si>
  <si>
    <t>CURVA 45 GRAUS, PVC, SOLDÁVEL, DN 20MM, INSTALADO EM RAMAL OU SUB-RAMA</t>
  </si>
  <si>
    <t>JOELHO 90 GRAUS, PVC, SOLDÁVEL, DN 25MM, INSTALADO EM RAMAL OU SUB-RAM</t>
  </si>
  <si>
    <t>JOELHO 45 GRAUS, PVC, SOLDÁVEL, DN 25MM, INSTALADO EM RAMAL OU SUB-RAM</t>
  </si>
  <si>
    <t>CURVA 90 GRAUS, PVC, SOLDÁVEL, DN 25MM, INSTALADO EM RAMAL OU SUB-RAMA</t>
  </si>
  <si>
    <t>CURVA 45 GRAUS, PVC, SOLDÁVEL, DN 25MM, INSTALADO EM RAMAL OU SUB-RAMA</t>
  </si>
  <si>
    <t>JOELHO 90 GRAUS COM BUCHA DE LATÃO, PVC, SOLDÁVEL, DN 25MM, X 3/4" INS</t>
  </si>
  <si>
    <t>TALADO EM</t>
  </si>
  <si>
    <t>RAMAL OU SUB-RAMAL DE ÁGUA - FORNECIMENTO E INSTALAÇÃO. AF_1</t>
  </si>
  <si>
    <t>2/2014_P</t>
  </si>
  <si>
    <t>JOELHO 90 GRAUS, PVC, SOLDÁVEL, DN 32MM, INSTALADO EM RAMAL OU SUB-RAM</t>
  </si>
  <si>
    <t>JOELHO 45 GRAUS, PVC, SOLDÁVEL, DN 32MM, INSTALADO EM RAMAL OU SUB-RAM</t>
  </si>
  <si>
    <t>CURVA 90 GRAUS, PVC, SOLDÁVEL, DN 32MM, INSTALADO EM RAMAL OU SUB-RAMA</t>
  </si>
  <si>
    <t>CURVA 45 GRAUS, PVC, SOLDÁVEL, DN 32MM, INSTALADO EM RAMAL OU SUB-RAMA</t>
  </si>
  <si>
    <t>LUVA, PVC, SOLDÁVEL, DN 20MM, INSTALADO EM RAMAL OU SUB-RAMAL DE ÁGUA</t>
  </si>
  <si>
    <t>LUVA DE CORRER, PVC, SOLDÁVEL, DN 20MM, INSTALADO EM RAMAL OU SUB-RAMA</t>
  </si>
  <si>
    <t>LUVA DE REDUÇÃO, PVC, SOLDÁVEL, DN 25MM X 20MM, INSTALADO EM RAMAL OU</t>
  </si>
  <si>
    <t>SUB-RAMAL</t>
  </si>
  <si>
    <t>DE ÁGUA - FORNECIMENTO E INSTALAÇÃO. AF_12/2014_P</t>
  </si>
  <si>
    <t>LUVA COM BUCHA DE LATÃO, PVC, SOLDÁVEL, DN 20MM X 1/2", INSTALADO EM R</t>
  </si>
  <si>
    <t>AMAL OU SU</t>
  </si>
  <si>
    <t>B-RAMAL DE ÁGUA - FORNECIMENTO E INSTALAÇÃO. AF_12/2014_P</t>
  </si>
  <si>
    <t>UNIÃO, PVC, SOLDÁVEL, DN 20MM, INSTALADO EM RAMAL OU SUB-RAMAL DE ÁGUA</t>
  </si>
  <si>
    <t>ADAPTADOR CURTO COM BOLSA E ROSCA PARA REGISTRO, PVC, SOLDÁVEL, DN 20M</t>
  </si>
  <si>
    <t>M X 1/2",</t>
  </si>
  <si>
    <t>INSTALADO EM RAMAL OU SUB-RAMAL DE ÁGUA - FORNECIMENTO E INS</t>
  </si>
  <si>
    <t>TALAÇÃO. A</t>
  </si>
  <si>
    <t>F_12/2014_P</t>
  </si>
  <si>
    <t>LUVA, PVC, SOLDÁVEL, DN 25MM, INSTALADO EM RAMAL OU SUB-RAMAL DE ÁGUA</t>
  </si>
  <si>
    <t>LUVA DE CORRER, PVC, SOLDÁVEL, DN 25MM, INSTALADO EM RAMAL OU SUB-RAMA</t>
  </si>
  <si>
    <t>LUVA DE REDUÇÃO, PVC, SOLDÁVEL, DN 32MM X 25MM, INSTALADO EM RAMAL OU</t>
  </si>
  <si>
    <t>LUVA COM BUCHA DE LATÃO, PVC, SOLDÁVEL, DN 25MM X 3/4", INSTALADO EM R</t>
  </si>
  <si>
    <t>UNIÃO, PVC, SOLDÁVEL, DN 25MM, INSTALADO EM RAMAL OU SUB-RAMAL DE ÁGUA</t>
  </si>
  <si>
    <t>ADAPTADOR CURTO COM BOLSA E ROSCA PARA REGISTRO, PVC, SOLDÁVEL, DN 25M</t>
  </si>
  <si>
    <t>M X 3/4",</t>
  </si>
  <si>
    <t>LUVA SOLDÁVEL E COM ROSCA, PVC, SOLDÁVEL, DN 25MM X 3/4", INSTALADO EM</t>
  </si>
  <si>
    <t>RAMAL OU S</t>
  </si>
  <si>
    <t>UB-RAMAL DE ÁGUA - FORNECIMENTO E INSTALAÇÃO. AF_12/2014_P</t>
  </si>
  <si>
    <t>LUVA, PVC, SOLDÁVEL, DN 32MM, INSTALADO EM RAMAL OU SUB-RAMAL DE ÁGUA</t>
  </si>
  <si>
    <t>LUVA DE REDUÇÃO, PVC, SOLDÁVEL, DN 40MM X 32MM, INSTALADO EM RAMAL OU</t>
  </si>
  <si>
    <t>LUVA SOLDÁVEL E COM ROSCA, PVC, SOLDÁVEL, DN 32MM X 1", INSTALADO EM R</t>
  </si>
  <si>
    <t>UNIÃO, PVC, SOLDÁVEL, DN 32MM, INSTALADO EM RAMAL OU SUB-RAMAL DE ÁGUA</t>
  </si>
  <si>
    <t>ADAPTADOR CURTO COM BOLSA E ROSCA PARA REGISTRO, PVC, SOLDÁVEL, DN 32M</t>
  </si>
  <si>
    <t>M X 1", IN</t>
  </si>
  <si>
    <t>STALADO EM RAMAL OU SUB-RAMAL DE ÁGUA - FORNECIMENTO E INSTA</t>
  </si>
  <si>
    <t>12/2014_P</t>
  </si>
  <si>
    <t>TE, PVC, SOLDÁVEL, DN 20MM, INSTALADO EM RAMAL OU SUB-RAMAL DE ÁGUA -</t>
  </si>
  <si>
    <t>TÊ COM BUCHA DE LATÃO NA BOLSA CENTRAL, PVC, SOLDÁVEL, DN 20MM X 1/2",</t>
  </si>
  <si>
    <t>INSTALADO</t>
  </si>
  <si>
    <t>EM RAMAL OU SUB-RAMAL DE ÁGUA - FORNECIMENTO E INSTALAÇÃO.</t>
  </si>
  <si>
    <t>AF_12/2014</t>
  </si>
  <si>
    <t>TE, PVC, SOLDÁVEL, DN 25MM, INSTALADO EM RAMAL OU SUB-RAMAL DE ÁGUA -</t>
  </si>
  <si>
    <t>TÊ COM BUCHA DE LATÃO NA BOLSA CENTRAL, PVC, SOLDÁVEL, DN 25MM X 1/2",</t>
  </si>
  <si>
    <t>TÊ DE REDUÇÃO, PVC, SOLDÁVEL, DN 25MM X 20MM, INSTALADO EM RAMAL OU SU</t>
  </si>
  <si>
    <t>B-RAMAL DE</t>
  </si>
  <si>
    <t>ÁGUA - FORNECIMENTO E INSTALAÇÃO. AF_12/2014_P</t>
  </si>
  <si>
    <t>TE, PVC, SOLDÁVEL, DN 32MM, INSTALADO EM RAMAL OU SUB-RAMAL DE ÁGUA -</t>
  </si>
  <si>
    <t>TÊ COM BUCHA DE LATÃO NA BOLSA CENTRAL, PVC, SOLDÁVEL, DN 32MM X 3/4",</t>
  </si>
  <si>
    <t>TÊ DE REDUÇÃO, PVC, SOLDÁVEL, DN 32MM X 25MM, INSTALADO EM RAMAL OU SU</t>
  </si>
  <si>
    <t>JOELHO 90 GRAUS, PVC, SOLDÁVEL, DN 20MM, INSTALADO EM RAMAL DE DISTRIB</t>
  </si>
  <si>
    <t>UIÇÃO DE Á</t>
  </si>
  <si>
    <t>GUA - FORNECIMENTO E INSTALAÇÃO. AF_12/2014_P</t>
  </si>
  <si>
    <t>JOELHO 45 GRAUS, PVC, SOLDÁVEL, DN 20MM, INSTALADO EM RAMAL DE DISTRIB</t>
  </si>
  <si>
    <t>CURVA 90 GRAUS, PVC, SOLDÁVEL, DN 20MM, INSTALADO EM RAMAL DE DISTRIBU</t>
  </si>
  <si>
    <t>IÇÃO DE ÁG</t>
  </si>
  <si>
    <t>UA - FORNECIMENTO E INSTALAÇÃO. AF_12/2014_P</t>
  </si>
  <si>
    <t>CURVA 45 GRAUS, PVC, SOLDÁVEL, DN 20MM, INSTALADO EM RAMAL DE DISTRIBU</t>
  </si>
  <si>
    <t>JOELHO 90 GRAUS, PVC, SOLDÁVEL, DN 25MM, INSTALADO EM RAMAL DE DISTRIB</t>
  </si>
  <si>
    <t>JOELHO 45 GRAUS, PVC, SOLDÁVEL, DN 25MM, INSTALADO EM RAMAL DE DISTRIB</t>
  </si>
  <si>
    <t>CURVA 90 GRAUS, PVC, SOLDÁVEL, DN 25MM, INSTALADO EM RAMAL DE DISTRIBU</t>
  </si>
  <si>
    <t>CURVA 45 GRAUS, PVC, SOLDÁVEL, DN 25MM, INSTALADO EM RAMAL DE DISTRIBU</t>
  </si>
  <si>
    <t>JOELHO 90 GRAUS, PVC, SOLDÁVEL, DN 25MM, X 3/4" INSTALADO EM RAMAL DE</t>
  </si>
  <si>
    <t>ÃO DE ÁGUA - FORNECIMENTO E INSTALAÇÃO. AF_12/2014_P</t>
  </si>
  <si>
    <t>JOELHO 90 GRAUS, PVC, SOLDÁVEL, DN 32MM, INSTALADO EM RAMAL DE DISTRIB</t>
  </si>
  <si>
    <t>JOELHO 45 GRAUS, PVC, SOLDÁVEL, DN 32MM, INSTALADO EM RAMAL DE DISTRIB</t>
  </si>
  <si>
    <t>CURVA 90 GRAUS, PVC, SOLDÁVEL, DN 32MM, INSTALADO EM RAMAL DE DISTRIBU</t>
  </si>
  <si>
    <t>CURVA 45 GRAUS, PVC, SOLDÁVEL, DN 32MM, INSTALADO EM RAMAL DE DISTRIBU</t>
  </si>
  <si>
    <t>LUVA, PVC, SOLDÁVEL, DN 20MM, INSTALADO EM RAMAL DE DISTRIBUIÇÃO DE ÁG</t>
  </si>
  <si>
    <t>LUVA DE CORRER, PVC, SOLDÁVEL, DN 20MM, INSTALADO EM RAMAL DE DISTRIBU</t>
  </si>
  <si>
    <t>LUVA DE REDUÇÃO, PVC, SOLDÁVEL, DN 25MM X 20MM, INSTALADO EM RAMAL DE</t>
  </si>
  <si>
    <t>AMAL DE DI</t>
  </si>
  <si>
    <t>STRIBUIÇÃO DE ÁGUA - FORNECIMENTO E INSTALAÇÃO. AF_12/2014_P</t>
  </si>
  <si>
    <t>UNIÃO, PVC, SOLDÁVEL, DN 20MM, INSTALADO EM RAMAL DE DISTRIBUIÇÃO DE Á</t>
  </si>
  <si>
    <t>ECIMENTO E INSTALAÇÃO. AF_12/2014_P</t>
  </si>
  <si>
    <t>INSTALADO EM RAMAL DE DISTRIBUIÇÃO DE ÁGUA - FORNECIMENTO E</t>
  </si>
  <si>
    <t>. AF_12/2014_P</t>
  </si>
  <si>
    <t>LUVA, PVC, SOLDÁVEL, DN 25MM, INSTALADO EM RAMAL DE DISTRIBUIÇÃO DE ÁG</t>
  </si>
  <si>
    <t>LUVA DE CORRER, PVC, SOLDÁVEL, DN 25MM, INSTALADO EM RAMAL DE DISTRIBU</t>
  </si>
  <si>
    <t>LUVA DE REDUÇÃO, PVC, SOLDÁVEL, DN 32MM X 25MM, INSTALADO EM RAMAL DE</t>
  </si>
  <si>
    <t>UNIÃO, PVC, SOLDÁVEL, DN 25MM, INSTALADO EM RAMAL DE DISTRIBUIÇÃO DE Á</t>
  </si>
  <si>
    <t>LUVA, PVC, SOLDÁVEL, DN 32MM, INSTALADO EM RAMAL DE DISTRIBUIÇÃO DE ÁG</t>
  </si>
  <si>
    <t>LUVA DE REDUÇÃO, PVC, SOLDÁVEL, DN 40MM X 32MM, INSTALADO EM RAMAL DE</t>
  </si>
  <si>
    <t>UNIÃO, PVC, SOLDÁVEL, DN 32MM, INSTALADO EM RAMAL DE DISTRIBUIÇÃO DE Á</t>
  </si>
  <si>
    <t>STALADO EM RAMAL DE DISTRIBUIÇÃO DE ÁGUA - FORNECIMENTO E IN</t>
  </si>
  <si>
    <t>AF_12/2014_P</t>
  </si>
  <si>
    <t>TE, PVC, SOLDÁVEL, DN 20MM, INSTALADO EM RAMAL DE DISTRIBUIÇÃO DE ÁGUA</t>
  </si>
  <si>
    <t>TÊ SOLDÁVEL E COM ROSCA NA BOLSA CENTRAL, PVC, SOLDÁVEL, DN 20MM X 1/2</t>
  </si>
  <si>
    <t>", INSTALA</t>
  </si>
  <si>
    <t>DO EM RAMAL DE DISTRIBUIÇÃO DE ÁGUA - FORNECIMENTO E INSTALA</t>
  </si>
  <si>
    <t>/2014_P</t>
  </si>
  <si>
    <t>TE, PVC, SOLDÁVEL, DN 25MM, INSTALADO EM RAMAL DE DISTRIBUIÇÃO DE ÁGUA</t>
  </si>
  <si>
    <t>EM RAMAL DE DISTRIBUIÇÃO DE ÁGUA - FORNECIMENTO E INSTALAÇÃ</t>
  </si>
  <si>
    <t>014_P</t>
  </si>
  <si>
    <t>TÊ DE REDUÇÃO, PVC, SOLDÁVEL, DN 25MM X 20MM, INSTALADO EM RAMAL DE DI</t>
  </si>
  <si>
    <t>TE, PVC, SOLDÁVEL, DN 32MM, INSTALADO EM RAMAL DE DISTRIBUIÇÃO DE ÁGUA</t>
  </si>
  <si>
    <t>TÊ DE REDUÇÃO, PVC, SOLDÁVEL, DN 32MM X 25MM, INSTALADO EM RAMAL DE DI</t>
  </si>
  <si>
    <t>JOELHO 90 GRAUS, PVC, SOLDÁVEL, DN 25MM, INSTALADO EM PRUMADA DE ÁGUA</t>
  </si>
  <si>
    <t>JOELHO 45 GRAUS, PVC, SOLDÁVEL, DN 25MM, INSTALADO EM PRUMADA DE ÁGUA</t>
  </si>
  <si>
    <t>CURVA 90 GRAUS, PVC, SOLDÁVEL, DN 25MM, INSTALADO EM PRUMADA DE ÁGUA -</t>
  </si>
  <si>
    <t>CURVA 45 GRAUS, PVC, SOLDÁVEL, DN 25MM, INSTALADO EM PRUMADA DE ÁGUA -</t>
  </si>
  <si>
    <t>JOELHO 90 GRAUS, PVC, SOLDÁVEL, DN 32MM, INSTALADO EM PRUMADA DE ÁGUA</t>
  </si>
  <si>
    <t>JOELHO 45 GRAUS, PVC, SOLDÁVEL, DN 32MM, INSTALADO EM PRUMADA DE ÁGUA</t>
  </si>
  <si>
    <t>CURVA 90 GRAUS, PVC, SOLDÁVEL, DN 32MM, INSTALADO EM PRUMADA DE ÁGUA -</t>
  </si>
  <si>
    <t>CURVA 45 GRAUS, PVC, SOLDÁVEL, DN 32MM, INSTALADO EM PRUMADA DE ÁGUA -</t>
  </si>
  <si>
    <t>JOELHO 90 GRAUS, PVC, SOLDÁVEL, DN 40MM, INSTALADO EM PRUMADA DE ÁGUA</t>
  </si>
  <si>
    <t>JOELHO 45 GRAUS, PVC, SOLDÁVEL, DN 40MM, INSTALADO EM PRUMADA DE ÁGUA</t>
  </si>
  <si>
    <t>CURVA 90 GRAUS, PVC, SOLDÁVEL, DN 40MM, INSTALADO EM PRUMADA DE ÁGUA -</t>
  </si>
  <si>
    <t>CURVA 45 GRAUS, PVC, SOLDÁVEL, DN 40MM, INSTALADO EM PRUMADA DE ÁGUA -</t>
  </si>
  <si>
    <t>JOELHO 90 GRAUS, PVC, SOLDÁVEL, DN 50MM, INSTALADO EM PRUMADA DE ÁGUA</t>
  </si>
  <si>
    <t>JOELHO 45 GRAUS, PVC, SOLDÁVEL, DN 50MM, INSTALADO EM PRUMADA DE ÁGUA</t>
  </si>
  <si>
    <t>CURVA 90 GRAUS, PVC, SOLDÁVEL, DN 50MM, INSTALADO EM PRUMADA DE ÁGUA -</t>
  </si>
  <si>
    <t>CURVA 45 GRAUS, PVC, SOLDÁVEL, DN 50MM, INSTALADO EM PRUMADA DE ÁGUA -</t>
  </si>
  <si>
    <t>JOELHO 90 GRAUS, PVC, SOLDÁVEL, DN 60MM, INSTALADO EM PRUMADA DE ÁGUA</t>
  </si>
  <si>
    <t>JOELHO 45 GRAUS, PVC, SOLDÁVEL, DN 60MM, INSTALADO EM PRUMADA DE ÁGUA</t>
  </si>
  <si>
    <t>CURVA 90 GRAUS, PVC, SOLDÁVEL, DN 60MM, INSTALADO EM PRUMADA DE ÁGUA -</t>
  </si>
  <si>
    <t>CURVA 45 GRAUS, PVC, SOLDÁVEL, DN 60MM, INSTALADO EM PRUMADA DE ÁGUA -</t>
  </si>
  <si>
    <t>JOELHO 90 GRAUS, PVC, SOLDÁVEL, DN 75MM, INSTALADO EM PRUMADA DE ÁGUA</t>
  </si>
  <si>
    <t>JOELHO 90 GRAUS, PVC, SERIE R, ÁGUA PLUVIAL, DN 40 MM, JUNTA SOLDÁVEL,</t>
  </si>
  <si>
    <t>FORNECIDO</t>
  </si>
  <si>
    <t>E INSTALADO EM RAMAL DE ENCAMINHAMENTO. AF_12/2014_P</t>
  </si>
  <si>
    <t>JOELHO 45 GRAUS, PVC, SOLDÁVEL, DN 75MM, INSTALADO EM PRUMADA DE ÁGUA</t>
  </si>
  <si>
    <t>JOELHO 45 GRAUS, PVC, SERIE R, ÁGUA PLUVIAL, DN 40 MM, JUNTA SOLDÁVEL,</t>
  </si>
  <si>
    <t>CURVA 90 GRAUS, PVC, SOLDÁVEL, DN 75MM, INSTALADO EM PRUMADA DE ÁGUA -</t>
  </si>
  <si>
    <t>JOELHO 90 GRAUS, PVC, SERIE R, ÁGUA PLUVIAL, DN 50 MM, JUNTA ELÁSTICA,</t>
  </si>
  <si>
    <t>E INSTALADO EM RAMAL DE ENCAMINHAMENTO. AF_12/2014</t>
  </si>
  <si>
    <t>CURVA 45 GRAUS, PVC, SOLDÁVEL, DN 75MM, INSTALADO EM PRUMADA DE ÁGUA -</t>
  </si>
  <si>
    <t>JOELHO 45 GRAUS, PVC, SERIE R, ÁGUA PLUVIAL, DN 50 MM, JUNTA ELÁSTICA,</t>
  </si>
  <si>
    <t>JOELHO 90 GRAUS, PVC, SOLDÁVEL, DN 85MM, INSTALADO EM PRUMADA DE ÁGUA</t>
  </si>
  <si>
    <t>JOELHO 90 GRAUS, PVC, SERIE R, ÁGUA PLUVIAL, DN 75 MM, JUNTA ELÁSTICA,</t>
  </si>
  <si>
    <t>JOELHO 45 GRAUS, PVC, SOLDÁVEL, DN 85MM, INSTALADO EM PRUMADA DE ÁGUA</t>
  </si>
  <si>
    <t>JOELHO 45 GRAUS, PVC, SERIE R, ÁGUA PLUVIAL, DN 75 MM, JUNTA ELÁSTICA,</t>
  </si>
  <si>
    <t>CURVA 90 GRAUS, PVC, SOLDÁVEL, DN 85MM, INSTALADO EM PRUMADA DE ÁGUA -</t>
  </si>
  <si>
    <t>CURVA 45 GRAUS, PVC, SOLDÁVEL, DN 85MM, INSTALADO EM PRUMADA DE ÁGUA -</t>
  </si>
  <si>
    <t>LUVA, PVC, SOLDÁVEL, DN 25MM, INSTALADO EM PRUMADA DE ÁGUA - FORNECIME</t>
  </si>
  <si>
    <t>JOELHO 90 GRAUS, PVC, SERIE R, ÁGUA PLUVIAL, DN 100 MM, JUNTA ELÁSTICA</t>
  </si>
  <si>
    <t>, FORNECID</t>
  </si>
  <si>
    <t>O E INSTALADO EM RAMAL DE ENCAMINHAMENTO. AF_12/2014</t>
  </si>
  <si>
    <t>LUVA DE CORRER, PVC, SOLDÁVEL, DN 25MM, INSTALADO EM PRUMADA DE ÁGUA -</t>
  </si>
  <si>
    <t>JOELHO 45 GRAUS, PVC, SERIE R, ÁGUA PLUVIAL, DN 100 MM, JUNTA ELÁSTICA</t>
  </si>
  <si>
    <t>LUVA DE REDUÇÃO, PVC, SOLDÁVEL, DN 32MM X 25MM, INSTALADO EM PRUMADA D</t>
  </si>
  <si>
    <t>E ÁGUA - F</t>
  </si>
  <si>
    <t>ORNECIMENTO E INSTALAÇÃO. AF_12/2014_P</t>
  </si>
  <si>
    <t>PRUMADA DE</t>
  </si>
  <si>
    <t>UNIÃO, PVC, SOLDÁVEL, DN 25MM, INSTALADO EM PRUMADA DE ÁGUA - FORNECIM</t>
  </si>
  <si>
    <t>TALAÇÃO. AF_12/2014_P</t>
  </si>
  <si>
    <t>INSTALADO EM PRUMADA DE ÁGUA - FORNECIMENTO E INSTALAÇÃO. AF</t>
  </si>
  <si>
    <t>_12/2014_P</t>
  </si>
  <si>
    <t>LUVA, PVC, SOLDÁVEL, DN 32MM, INSTALADO EM PRUMADA DE ÁGUA - FORNECIME</t>
  </si>
  <si>
    <t>LUVA SIMPLES, PVC, SERIE R, ÁGUA PLUVIAL, DN 40 MM, JUNTA SOLDÁVEL, FO</t>
  </si>
  <si>
    <t>RNECIDO E</t>
  </si>
  <si>
    <t>INSTALADO EM RAMAL DE ENCAMINHAMENTO. AF_12/2014_P</t>
  </si>
  <si>
    <t>LUVA SIMPLES, PVC, SERIE R, ÁGUA PLUVIAL, DN 50 MM, JUNTA ELÁSTICA, FO</t>
  </si>
  <si>
    <t>INSTALADO EM RAMAL DE ENCAMINHAMENTO. AF_12/2014</t>
  </si>
  <si>
    <t>LUVA SIMPLES, PVC, SERIE R, ÁGUA PLUVIAL, DN 75 MM, JUNTA ELÁSTICA, FO</t>
  </si>
  <si>
    <t>LUVA DE CORRER, PVC, SERIE R, ÁGUA PLUVIAL, DN 75 MM, JUNTA ELÁSTICA,</t>
  </si>
  <si>
    <t>REDUÇÃO EXCÊNTRICA, PVC, SERIE R, ÁGUA PLUVIAL, DN 75 X 50 MM, JUNTA E</t>
  </si>
  <si>
    <t>LÁSTICA, F</t>
  </si>
  <si>
    <t>ORNECIDO E INSTALADO EM RAMAL DE ENCAMINHAMENTO. AF_12/2014</t>
  </si>
  <si>
    <t>TÊ DE INSPEÇÃO, PVC, SERIE R, ÁGUA PLUVIAL, DN 75 MM, JUNTA ELÁSTICA,</t>
  </si>
  <si>
    <t>LUVA SOLDÁVEL E COM ROSCA, PVC, SOLDÁVEL, DN 32MM X 1", INSTALADO EM P</t>
  </si>
  <si>
    <t>RUMADA DE</t>
  </si>
  <si>
    <t>UNIÃO, PVC, SOLDÁVEL, DN 32MM, INSTALADO EM PRUMADA DE ÁGUA - FORNECIM</t>
  </si>
  <si>
    <t>STALADO EM PRUMADA DE ÁGUA - FORNECIMENTO E INSTALAÇÃO. AF_1</t>
  </si>
  <si>
    <t>LUVA SIMPLES, PVC, SERIE R, ÁGUA PLUVIAL, DN 100 MM, JUNTA ELÁSTICA, F</t>
  </si>
  <si>
    <t>ORNECIDO E</t>
  </si>
  <si>
    <t>LUVA DE CORRER, PVC, SERIE R, ÁGUA PLUVIAL, DN 100 MM, JUNTA ELÁSTICA,</t>
  </si>
  <si>
    <t>REDUÇÃO EXCÊNTRICA, PVC, SERIE R, ÁGUA PLUVIAL, DN 100 X 75 MM, JUNTA</t>
  </si>
  <si>
    <t>ELÁSTICA,</t>
  </si>
  <si>
    <t>FORNECIDO E INSTALADO EM RAMAL DE ENCAMINHAMENTO. AF_12/2014</t>
  </si>
  <si>
    <t>LUVA, PVC, SOLDÁVEL, DN 40MM, INSTALADO EM PRUMADA DE ÁGUA - FORNECIME</t>
  </si>
  <si>
    <t>TÊ DE INSPEÇÃO, PVC, SERIE R, ÁGUA PLUVIAL, DN 100 MM, JUNTA ELÁSTICA,</t>
  </si>
  <si>
    <t>JUNÇÃO SIMPLES, PVC, SERIE R, ÁGUA PLUVIAL, DN 40 MM, JUNTA SOLDÁVEL,</t>
  </si>
  <si>
    <t>LUVA DE REDUÇÃO, PVC, SOLDÁVEL, DN 40MM X 32MM, INSTALADO EM PRUMADA D</t>
  </si>
  <si>
    <t>JUNÇÃO SIMPLES, PVC, SERIE R, ÁGUA PLUVIAL, DN 50 MM, JUNTA ELÁSTICA,</t>
  </si>
  <si>
    <t>LUVA COM ROSCA, PVC, SOLDÁVEL, DN 40MM X 1.1/4", INSTALADO EM PRUMADA</t>
  </si>
  <si>
    <t>DE ÁGUA -</t>
  </si>
  <si>
    <t>FORNECIMENTO E INSTALAÇÃO. AF_12/2014_P</t>
  </si>
  <si>
    <t>JUNÇÃO SIMPLES, PVC, SERIE R, ÁGUA PLUVIAL, DN 75 X 75 MM, JUNTA ELÁST</t>
  </si>
  <si>
    <t>ICA, FORNE</t>
  </si>
  <si>
    <t>CIDO E INSTALADO EM RAMAL DE ENCAMINHAMENTO. AF_12/2014</t>
  </si>
  <si>
    <t>TÊ, PVC, SERIE R, ÁGUA PLUVIAL, DN 75 MM, JUNTA ELÁSTICA, FORNECIDO E</t>
  </si>
  <si>
    <t>EM RAMAL DE ENCAMINHAMENTO. AF_12/2014</t>
  </si>
  <si>
    <t>JUNÇÃO SIMPLES, PVC, SERIE R, ÁGUA PLUVIAL, DN 100 X 100 MM, JUNTA ELÁ</t>
  </si>
  <si>
    <t>STICA, FOR</t>
  </si>
  <si>
    <t>NECIDO E INSTALADO EM RAMAL DE ENCAMINHAMENTO. AF_12/2014</t>
  </si>
  <si>
    <t>UNIÃO, PVC, SOLDÁVEL, DN 40MM, INSTALADO EM PRUMADA DE ÁGUA - FORNECIM</t>
  </si>
  <si>
    <t>JUNÇÃO SIMPLES, PVC, SERIE R, ÁGUA PLUVIAL, DN 100 X 75 MM, JUNTA ELÁS</t>
  </si>
  <si>
    <t>TICA, FORN</t>
  </si>
  <si>
    <t>ECIDO E INSTALADO EM RAMAL DE ENCAMINHAMENTO. AF_12/2014</t>
  </si>
  <si>
    <t>ADAPTADOR CURTO COM BOLSA E ROSCA PARA REGISTRO, PVC, SOLDÁVEL, DN 40M</t>
  </si>
  <si>
    <t>M X 1.1/2"</t>
  </si>
  <si>
    <t>, INSTALADO EM PRUMADA DE ÁGUA - FORNECIMENTO E INSTALAÇÃO.</t>
  </si>
  <si>
    <t>TÊ, PVC, SERIE R, ÁGUA PLUVIAL, DN 100 X 100 MM, JUNTA ELÁSTICA, FORNE</t>
  </si>
  <si>
    <t>CIDO E INS</t>
  </si>
  <si>
    <t>TALADO EM RAMAL DE ENCAMINHAMENTO. AF_12/2014</t>
  </si>
  <si>
    <t>M X 1.1/4"</t>
  </si>
  <si>
    <t>TÊ, PVC, SERIE R, ÁGUA PLUVIAL, DN 100 X 75 MM, JUNTA ELÁSTICA, FORNEC</t>
  </si>
  <si>
    <t>IDO E INST</t>
  </si>
  <si>
    <t>ALADO EM RAMAL DE ENCAMINHAMENTO. AF_12/2014</t>
  </si>
  <si>
    <t>JUNÇÃO DUPLA, PVC, SERIE R, ÁGUA PLUVIAL, DN 100 X 100 X 100 MM, JUNTA</t>
  </si>
  <si>
    <t>FORNECIDO E INSTALADO EM RAMAL DE ENCAMINHAMENTO. AF_12/201</t>
  </si>
  <si>
    <t>LUVA, PVC, SOLDÁVEL, DN 50MM, INSTALADO EM PRUMADA DE ÁGUA - FORNECIME</t>
  </si>
  <si>
    <t>LUVA DE CORRER, PVC, SOLDÁVEL, DN 50MM, INSTALADO EM PRUMADA DE ÁGUA -</t>
  </si>
  <si>
    <t>E INSTALADO EM CONDUTORES VERTICAIS DE ÁGUAS PLUVIAIS. AF_1</t>
  </si>
  <si>
    <t>O E INSTALADO EM CONDUTORES VERTICAIS DE ÁGUAS PLUVIAIS. AF_</t>
  </si>
  <si>
    <t>JOELHO 90 GRAUS, PVC, SERIE R, ÁGUA PLUVIAL, DN 150 MM, JUNTA ELÁSTICA</t>
  </si>
  <si>
    <t>JOELHO 45 GRAUS, PVC, SERIE R, ÁGUA PLUVIAL, DN 150 MM, JUNTA ELÁSTICA</t>
  </si>
  <si>
    <t>LUVA COM ROSCA, PVC, SOLDÁVEL, DN 50MM X 1.1/2", INSTALADO EM PRUMADA</t>
  </si>
  <si>
    <t>UNIÃO, PVC, SOLDÁVEL, DN 50MM, INSTALADO EM PRUMADA DE ÁGUA - FORNECIM</t>
  </si>
  <si>
    <t>ADAPTADOR CURTO COM BOLSA E ROSCA PARA REGISTRO, PVC, SOLDÁVEL, DN 50M</t>
  </si>
  <si>
    <t>LUVA, PVC, SOLDÁVEL, DN 60MM, INSTALADO EM PRUMADA DE ÁGUA - FORNECIME</t>
  </si>
  <si>
    <t>INSTALADO EM CONDUTORES VERTICAIS DE ÁGUAS PLUVIAIS. AF_12/2</t>
  </si>
  <si>
    <t>E INSTALADO EM CONDUTORES VERTICAIS DE ÁGUAS PLUVIAIS. AF_12</t>
  </si>
  <si>
    <t>LUVA DE REDUÇÃO, PVC, SOLDÁVEL, DN 60MM X 50MM, INSTALADO EM PRUMADA D</t>
  </si>
  <si>
    <t>UNIÃO, PVC, SOLDÁVEL, DN 60MM, INSTALADO EM PRUMADA DE ÁGUA - FORNECIM</t>
  </si>
  <si>
    <t>ADAPTADOR CURTO COM BOLSA E ROSCA PARA REGISTRO, PVC, SOLDÁVEL, DN 60M</t>
  </si>
  <si>
    <t>M X 2", IN</t>
  </si>
  <si>
    <t>LUVA, PVC, SOLDÁVEL, DN 75MM, INSTALADO EM PRUMADA DE ÁGUA - FORNECIME</t>
  </si>
  <si>
    <t>UNIÃO, PVC, SOLDÁVEL, DN 75MM, INSTALADO EM PRUMADA DE ÁGUA - FORNECIM</t>
  </si>
  <si>
    <t>ADAPTADOR CURTO COM BOLSA E ROSCA PARA REGISTRO, PVC, SOLDÁVEL, DN 75M</t>
  </si>
  <si>
    <t>M X 2.1/2"</t>
  </si>
  <si>
    <t>LUVA, PVC, SOLDÁVEL, DN 85MM, INSTALADO EM PRUMADA DE ÁGUA - FORNECIME</t>
  </si>
  <si>
    <t>UNIÃO, PVC, SOLDÁVEL, DN 85MM, INSTALADO EM PRUMADA DE ÁGUA - FORNECIM</t>
  </si>
  <si>
    <t>ADAPTADOR CURTO COM BOLSA E ROSCA PARA REGISTRO, PVC, SOLDÁVEL, DN 85M</t>
  </si>
  <si>
    <t>M X 3", IN</t>
  </si>
  <si>
    <t>TE, PVC, SOLDÁVEL, DN 25MM, INSTALADO EM PRUMADA DE ÁGUA - FORNECIMENT</t>
  </si>
  <si>
    <t>AÇÃO. AF_12/2014_P</t>
  </si>
  <si>
    <t>EM PRUMADA DE ÁGUA - FORNECIMENTO E INSTALAÇÃO. AF_12/2014_</t>
  </si>
  <si>
    <t>P</t>
  </si>
  <si>
    <t>TÊ DE REDUÇÃO, PVC, SOLDÁVEL, DN 25MM X 20MM, INSTALADO EM PRUMADA DE</t>
  </si>
  <si>
    <t>ÁGUA - FOR</t>
  </si>
  <si>
    <t>NECIMENTO E INSTALAÇÃO. AF_12/2014_P</t>
  </si>
  <si>
    <t>TE, PVC, SOLDÁVEL, DN 32MM, INSTALADO EM PRUMADA DE ÁGUA - FORNECIMENT</t>
  </si>
  <si>
    <t>TÊ DE REDUÇÃO, PVC, SOLDÁVEL, DN 32MM X 25MM, INSTALADO EM PRUMADA DE</t>
  </si>
  <si>
    <t>TE, PVC, SOLDÁVEL, DN 40MM, INSTALADO EM PRUMADA DE ÁGUA - FORNECIMENT</t>
  </si>
  <si>
    <t>TÊ DE REDUÇÃO, PVC, SOLDÁVEL, DN 40MM X 32MM, INSTALADO EM PRUMADA DE</t>
  </si>
  <si>
    <t>TE, PVC, SOLDÁVEL, DN 50MM, INSTALADO EM PRUMADA DE ÁGUA - FORNECIMENT</t>
  </si>
  <si>
    <t>TÊ DE REDUÇÃO, PVC, SOLDÁVEL, DN 50MM X 40MM, INSTALADO EM PRUMADA DE</t>
  </si>
  <si>
    <t>TÊ DE REDUÇÃO, PVC, SOLDÁVEL, DN 50MM X 25MM, INSTALADO EM PRUMADA DE</t>
  </si>
  <si>
    <t>TE, PVC, SOLDÁVEL, DN 60MM, INSTALADO EM PRUMADA DE ÁGUA - FORNECIMENT</t>
  </si>
  <si>
    <t>TE, PVC, SOLDÁVEL, DN 75MM, INSTALADO EM PRUMADA DE ÁGUA - FORNECIMENT</t>
  </si>
  <si>
    <t>TE DE REDUÇÃO, PVC, SOLDÁVEL, DN 75MM X 50MM, INSTALADO EM PRUMADA DE</t>
  </si>
  <si>
    <t>TE, PVC, SOLDÁVEL, DN 85MM, INSTALADO EM PRUMADA DE ÁGUA - FORNECIMENT</t>
  </si>
  <si>
    <t>TE DE REDUÇÃO, PVC, SOLDÁVEL, DN 85MM X 60MM, INSTALADO EM PRUMADA DE</t>
  </si>
  <si>
    <t>JOELHO 90 GRAUS, CPVC, SOLDÁVEL, DN 15MM, INSTALADO EM RAMAL OU SUB-RA</t>
  </si>
  <si>
    <t>MAL DE ÁGU</t>
  </si>
  <si>
    <t>A - FORNECIMENTO E INSTALAÇÃO. AF_12/2014</t>
  </si>
  <si>
    <t>JOELHO 90 GRAUS, CPVC, SOLDÁVEL, DN 22MM, INSTALADO EM RAMAL OU SUB-RA</t>
  </si>
  <si>
    <t>JOELHO DE TRANSIÇÃO, 90 GRAUS, CPVC, SOLDÁVEL, DN 22MM X 3/4", INSTALA</t>
  </si>
  <si>
    <t>L OU SUB-RAMAL DE ÁGUA - FORNECIMENTO E INSTALAÇÃO. AF_12/20</t>
  </si>
  <si>
    <t>LUVA, CPVC, SOLDÁVEL, DN 15MM, INSTALADO EM RAMAL OU SUB-RAMAL DE ÁGUA</t>
  </si>
  <si>
    <t>LUVA DE TRANSIÇÃO, CPVC, SOLDÁVEL, DN15MM X 1/2", INSTALADO EM RAMAL O</t>
  </si>
  <si>
    <t>U SUB-RAMA</t>
  </si>
  <si>
    <t>L DE ÁGUA - FORNECIMENTO E INSTALAÇÃO. AF_12/2014</t>
  </si>
  <si>
    <t>LUVA DE TRANSIÇÃO, CPVC, SOLDÁVEL, DN22MM X 25MM, INSTALADO EM RAMAL O</t>
  </si>
  <si>
    <t>ORNECIDO E INSTALADO EM CONDUTORES VERTICAIS DE ÁGUAS PLUVIA</t>
  </si>
  <si>
    <t>IS. AF_12/</t>
  </si>
  <si>
    <t>CONECTOR, CPVC, SOLDÁVEL, DN22MM X 3/4", INSTALADO EM RAMAL OU SUB-RAM</t>
  </si>
  <si>
    <t>INSTALADO EM CONDUTORES VERTICAIS DE ÁGUAS PLUVIAIS. AF_12/</t>
  </si>
  <si>
    <t>FORNECIDO E INSTALADO EM CONDUTORES VERTICAIS DE ÁGUAS PLUVI</t>
  </si>
  <si>
    <t>AIS. AF_12</t>
  </si>
  <si>
    <t>LUVA SIMPLES, PVC, SERIE R, ÁGUA PLUVIAL, DN 150 MM, JUNTA ELÁSTICA, F</t>
  </si>
  <si>
    <t>LUVA DE CORRER, PVC, SERIE R, ÁGUA PLUVIAL, DN 150 MM, JUNTA ELÁSTICA,</t>
  </si>
  <si>
    <t>REDUÇÃO EXCÊNTRICA, PVC, SERIE R, ÁGUA PLUVIAL, DN 150 X 100 MM, JUNTA</t>
  </si>
  <si>
    <t>FORNECIDO E INSTALADO EM CONDUTORES VERTICAIS DE ÁGUAS PLUV</t>
  </si>
  <si>
    <t>IAIS. AF_1</t>
  </si>
  <si>
    <t>CIDO E INSTALADO EM CONDUTORES VERTICAIS DE ÁGUAS PLUVIAIS.</t>
  </si>
  <si>
    <t>TÊ, PVC, SERIE R, ÁGUA PLUVIAL, DN 75 X 75 MM, JUNTA ELÁSTICA, FORNECI</t>
  </si>
  <si>
    <t>DO E INSTA</t>
  </si>
  <si>
    <t>LADO EM CONDUTORES VERTICAIS DE ÁGUAS PLUVIAIS. AF_12/2014</t>
  </si>
  <si>
    <t>NECIDO E INSTALADO EM CONDUTORES VERTICAIS DE ÁGUAS PLUVIAIS</t>
  </si>
  <si>
    <t>TE, CPVC, SOLDÁVEL, DN 15MM, INSTALADO EM RAMAL OU SUB-RAMAL DE ÁGUA -</t>
  </si>
  <si>
    <t>TO E INSTALAÇÃO. AF_12/2014</t>
  </si>
  <si>
    <t>ECIDO E INSTALADO EM CONDUTORES VERTICAIS DE ÁGUAS PLUVIAIS.</t>
  </si>
  <si>
    <t>TALADO EM CONDUTORES VERTICAIS DE ÁGUAS PLUVIAIS. AF_12/2014</t>
  </si>
  <si>
    <t>ALADO EM CONDUTORES VERTICAIS DE ÁGUAS PLUVIAIS. AF_12/2014</t>
  </si>
  <si>
    <t>TE, CPVC, SOLDÁVEL, DN 22MM, INSTALADO EM RAMAL OU SUB-RAMAL DE ÁGUA -</t>
  </si>
  <si>
    <t>JUNÇÃO SIMPLES, PVC, SERIE R, ÁGUA PLUVIAL, DN 150 X 150 MM, JUNTA ELÁ</t>
  </si>
  <si>
    <t>JUNÇÃO SIMPLES, PVC, SERIE R, ÁGUA PLUVIAL, DN 150 X 100 MM, JUNTA ELÁ</t>
  </si>
  <si>
    <t>TÊ, PVC, SERIE R, ÁGUA PLUVIAL, DN 150 X 150 MM, JUNTA ELÁSTICA, FORNE</t>
  </si>
  <si>
    <t>TE MISTURADOR DE TRANSIÇÃO, CPVC, SOLDÁVEL, DN 22MM X 3/4", INSTALADO</t>
  </si>
  <si>
    <t>EM RAMAL O</t>
  </si>
  <si>
    <t>U SUB-RAMAL DE ÁGUA - FORNECIMENTO E INSTALAÇÃO. AF_12/2014</t>
  </si>
  <si>
    <t>TÊ, PVC, SERIE R, ÁGUA PLUVIAL, DN 150 X 100 MM, JUNTA ELÁSTICA, FORNE</t>
  </si>
  <si>
    <t>JOELHO 90 GRAUS, PVC, SERIE NORMAL, ESGOTO PREDIAL, DN 40 MM, JUNTA SO</t>
  </si>
  <si>
    <t>LDÁVEL, FO</t>
  </si>
  <si>
    <t>RNECIDO E INSTALADO EM RAMAL DE DESCARGA OU RAMAL DE ESGOTO</t>
  </si>
  <si>
    <t>SANITÁRIO.</t>
  </si>
  <si>
    <t>JOELHO 45 GRAUS, PVC, SERIE NORMAL, ESGOTO PREDIAL, DN 40 MM, JUNTA SO</t>
  </si>
  <si>
    <t>CURVA CURTA 90 GRAUS, PVC, SERIE NORMAL, ESGOTO PREDIAL, DN 40 MM, JUN</t>
  </si>
  <si>
    <t>TA SOLDÁVE</t>
  </si>
  <si>
    <t>L, FORNECIDO E INSTALADO EM RAMAL DE DESCARGA OU RAMAL DE ES</t>
  </si>
  <si>
    <t>GOTO SANIT</t>
  </si>
  <si>
    <t>ÁRIO. AF_12/2014_P</t>
  </si>
  <si>
    <t>CURVA LONGA 90 GRAUS, PVC, SERIE NORMAL, ESGOTO PREDIAL, DN 40 MM, JUN</t>
  </si>
  <si>
    <t>JOELHO 90 GRAUS, PVC, SERIE NORMAL, ESGOTO PREDIAL, DN 50 MM, JUNTA EL</t>
  </si>
  <si>
    <t>ÁSTICA, FO</t>
  </si>
  <si>
    <t>JOELHO 45 GRAUS, PVC, SERIE NORMAL, ESGOTO PREDIAL, DN 50 MM, JUNTA EL</t>
  </si>
  <si>
    <t>CURVA CURTA 90 GRAUS, PVC, SERIE NORMAL, ESGOTO PREDIAL, DN 50 MM, JUN</t>
  </si>
  <si>
    <t>TA ELÁSTIC</t>
  </si>
  <si>
    <t>A, FORNECIDO E INSTALADO EM RAMAL DE DESCARGA OU RAMAL DE ES</t>
  </si>
  <si>
    <t>ÁRIO. AF_12/2014</t>
  </si>
  <si>
    <t>CURVA LONGA 90 GRAUS, PVC, SERIE NORMAL, ESGOTO PREDIAL, DN 50 MM, JUN</t>
  </si>
  <si>
    <t>JOELHO 90 GRAUS, PVC, SERIE NORMAL, ESGOTO PREDIAL, DN 75 MM, JUNTA EL</t>
  </si>
  <si>
    <t>JOELHO 45 GRAUS, PVC, SERIE NORMAL, ESGOTO PREDIAL, DN 75 MM, JUNTA EL</t>
  </si>
  <si>
    <t>CURVA CURTA 90 GRAUS, PVC, SERIE NORMAL, ESGOTO PREDIAL, DN 75 MM, JUN</t>
  </si>
  <si>
    <t>CURVA LONGA 90 GRAUS, PVC, SERIE NORMAL, ESGOTO PREDIAL, DN 75 MM, JUN</t>
  </si>
  <si>
    <t>JOELHO 90 GRAUS, PVC, SERIE NORMAL, ESGOTO PREDIAL, DN 100 MM, JUNTA E</t>
  </si>
  <si>
    <t>ORNECIDO E INSTALADO EM RAMAL DE DESCARGA OU RAMAL DE ESGOTO</t>
  </si>
  <si>
    <t>JOELHO 45 GRAUS, PVC, SERIE NORMAL, ESGOTO PREDIAL, DN 100 MM, JUNTA E</t>
  </si>
  <si>
    <t>CURVA CURTA 90 GRAUS, PVC, SERIE NORMAL, ESGOTO PREDIAL, DN 100 MM, JU</t>
  </si>
  <si>
    <t>NTA ELÁSTI</t>
  </si>
  <si>
    <t>CA, FORNECIDO E INSTALADO EM RAMAL DE DESCARGA OU RAMAL DE E</t>
  </si>
  <si>
    <t>SGOTO SANI</t>
  </si>
  <si>
    <t>TÁRIO. AF_12/2014</t>
  </si>
  <si>
    <t>CURVA LONGA 90 GRAUS, PVC, SERIE NORMAL, ESGOTO PREDIAL, DN 100 MM, JU</t>
  </si>
  <si>
    <t>LUVA SIMPLES, PVC, SERIE NORMAL, ESGOTO PREDIAL, DN 40 MM, JUNTA SOLDÁ</t>
  </si>
  <si>
    <t>VEL, FORNE</t>
  </si>
  <si>
    <t>CIDO E INSTALADO EM RAMAL DE DESCARGA OU RAMAL DE ESGOTO SAN</t>
  </si>
  <si>
    <t>ITÁRIO. AF</t>
  </si>
  <si>
    <t>LUVA SIMPLES, PVC, SERIE NORMAL, ESGOTO PREDIAL, DN 50 MM, JUNTA ELÁST</t>
  </si>
  <si>
    <t>_12/2014</t>
  </si>
  <si>
    <t>LUVA DE CORRER, PVC, SERIE NORMAL, ESGOTO PREDIAL, DN 50 MM, JUNTA ELÁ</t>
  </si>
  <si>
    <t>NECIDO E INSTALADO EM RAMAL DE DESCARGA OU RAMAL DE ESGOTO S</t>
  </si>
  <si>
    <t>ANITÁRIO.</t>
  </si>
  <si>
    <t>LUVA SIMPLES, PVC, SERIE NORMAL, ESGOTO PREDIAL, DN 75 MM, JUNTA ELÁST</t>
  </si>
  <si>
    <t>LUVA DE CORRER, PVC, SERIE NORMAL, ESGOTO PREDIAL, DN 75 MM, JUNTA ELÁ</t>
  </si>
  <si>
    <t>LUVA SIMPLES, PVC, SERIE NORMAL, ESGOTO PREDIAL, DN 100 MM, JUNTA ELÁS</t>
  </si>
  <si>
    <t>ECIDO E INSTALADO EM RAMAL DE DESCARGA OU RAMAL DE ESGOTO SA</t>
  </si>
  <si>
    <t>NITÁRIO. A</t>
  </si>
  <si>
    <t>F_12/2014</t>
  </si>
  <si>
    <t>LUVA DE CORRER, PVC, SERIE NORMAL, ESGOTO PREDIAL, DN 100 MM, JUNTA EL</t>
  </si>
  <si>
    <t>TE, PVC, SERIE NORMAL, ESGOTO PREDIAL, DN 40 X 40 MM, JUNTA SOLDÁVEL,</t>
  </si>
  <si>
    <t>E INSTALADO EM RAMAL DE DESCARGA OU RAMAL DE ESGOTO SANITÁRI</t>
  </si>
  <si>
    <t>JUNÇÃO SIMPLES, PVC, SERIE NORMAL, ESGOTO PREDIAL, DN 40 MM, JUNTA SOL</t>
  </si>
  <si>
    <t>DÁVEL, FOR</t>
  </si>
  <si>
    <t>TE, PVC, SERIE NORMAL, ESGOTO PREDIAL, DN 50 X 50 MM, JUNTA ELÁSTICA,</t>
  </si>
  <si>
    <t>JUNÇÃO SIMPLES, PVC, SERIE NORMAL, ESGOTO PREDIAL, DN 50 X 50 MM, JUNT</t>
  </si>
  <si>
    <t>A ELÁSTICA</t>
  </si>
  <si>
    <t>, FORNECIDO E INSTALADO EM RAMAL DE DESCARGA OU RAMAL DE ESG</t>
  </si>
  <si>
    <t>OTO SANITÁ</t>
  </si>
  <si>
    <t>RIO. AF_12/2014</t>
  </si>
  <si>
    <t>TE, PVC, SERIE NORMAL, ESGOTO PREDIAL, DN 75 X 75 MM, JUNTA ELÁSTICA,</t>
  </si>
  <si>
    <t>JUNÇÃO SIMPLES, PVC, SERIE NORMAL, ESGOTO PREDIAL, DN 75 X 75 MM, JUNT</t>
  </si>
  <si>
    <t>TE, PVC, SERIE NORMAL, ESGOTO PREDIAL, DN 100 X 100 MM, JUNTA ELÁSTICA</t>
  </si>
  <si>
    <t>O E INSTALADO EM RAMAL DE DESCARGA OU RAMAL DE ESGOTO SANITÁ</t>
  </si>
  <si>
    <t>RIO. AF_12</t>
  </si>
  <si>
    <t>JUNÇÃO SIMPLES, PVC, SERIE NORMAL, ESGOTO PREDIAL, DN 100 X 100 MM, JU</t>
  </si>
  <si>
    <t>RNECIDO E INSTALADO EM PRUMADA DE ESGOTO SANITÁRIO OU VENTIL</t>
  </si>
  <si>
    <t>A, FORNECIDO E INSTALADO EM PRUMADA DE ESGOTO SANITÁRIO OU V</t>
  </si>
  <si>
    <t>ENTILAÇÃO.</t>
  </si>
  <si>
    <t>ORNECIDO E INSTALADO EM PRUMADA DE ESGOTO SANITÁRIO OU VENTI</t>
  </si>
  <si>
    <t>CA, FORNECIDO E INSTALADO EM PRUMADA DE ESGOTO SANITÁRIO OU</t>
  </si>
  <si>
    <t>VENTILAÇÃO</t>
  </si>
  <si>
    <t>. AF_12/2014</t>
  </si>
  <si>
    <t>CIDO E INSTALADO EM PRUMADA DE ESGOTO SANITÁRIO OU VENTILAÇÃ</t>
  </si>
  <si>
    <t>NECIDO E INSTALADO EM PRUMADA DE ESGOTO SANITÁRIO OU VENTILA</t>
  </si>
  <si>
    <t>ECIDO E INSTALADO EM PRUMADA DE ESGOTO SANITÁRIO OU VENTILAÇ</t>
  </si>
  <si>
    <t>ÃO. AF_12/</t>
  </si>
  <si>
    <t>E INSTALADO EM PRUMADA DE ESGOTO SANITÁRIO OU VENTILAÇÃO. AF</t>
  </si>
  <si>
    <t>, FORNECIDO E INSTALADO EM PRUMADA DE ESGOTO SANITÁRIO OU VE</t>
  </si>
  <si>
    <t>NTILAÇÃO.</t>
  </si>
  <si>
    <t>O E INSTALADO EM PRUMADA DE ESGOTO SANITÁRIO OU VENTILAÇÃO.</t>
  </si>
  <si>
    <t>ORNECIDO E INSTALADO EM SUBCOLETOR AÉREO DE ESGOTO SANITÁRIO</t>
  </si>
  <si>
    <t>CA, FORNECIDO E INSTALADO EM SUBCOLETOR AÉREO DE ESGOTO SANI</t>
  </si>
  <si>
    <t>TÁRIO. AF_</t>
  </si>
  <si>
    <t>JOELHO 90 GRAUS, PVC, SERIE NORMAL, ESGOTO PREDIAL, DN 150 MM, JUNTA E</t>
  </si>
  <si>
    <t>JOELHO 45 GRAUS, PVC, SERIE NORMAL, ESGOTO PREDIAL, DN 150 MM, JUNTA E</t>
  </si>
  <si>
    <t>ECIDO E INSTALADO EM SUBCOLETOR AÉREO DE ESGOTO SANITÁRIO. A</t>
  </si>
  <si>
    <t>RNECIDO E INSTALADO EM SUBCOLETOR AÉREO DE ESGOTO SANITÁRIO.</t>
  </si>
  <si>
    <t>LUVA DE CORRER, PVC, SERIE NORMAL, ESGOTO PREDIAL, DN 150 MM, JUNTA EL</t>
  </si>
  <si>
    <t>O E INSTALADO EM SUBCOLETOR AÉREO DE ESGOTO SANITÁRIO. AF_12</t>
  </si>
  <si>
    <t>TE, PVC, SERIE NORMAL, ESGOTO PREDIAL, DN 150 X 150 MM, JUNTA ELÁSTICA</t>
  </si>
  <si>
    <t>JUNÇÃO SIMPLES, PVC, SERIE NORMAL, ESGOTO PREDIAL, DN 150 X 150 MM, JU</t>
  </si>
  <si>
    <t>JOELHO 90 GRAUS, PVC, SOLDÁVEL, DN 25MM, INSTALADO EM DRENO DE AR-COND</t>
  </si>
  <si>
    <t>ICIONADO -</t>
  </si>
  <si>
    <t>JOELHO 45 GRAUS, PVC, SOLDÁVEL, DN 25MM, INSTALADO EM DRENO DE AR-COND</t>
  </si>
  <si>
    <t>LUVA, PVC, SOLDÁVEL, DN 25MM, INSTALADO EM DRENO DE AR-CONDICIONADO -</t>
  </si>
  <si>
    <t>TE, PVC, SOLDÁVEL, DN 25MM, INSTALADO EM DRENO DE AR-CONDICIONADO - FO</t>
  </si>
  <si>
    <t>E INSTALAÇÃO. AF_12/2014_P</t>
  </si>
  <si>
    <t>LUVA COM BUCHA DE LATÃO, PVC, SOLDÁVEL, DN 25MM X 3/4", INSTALADO EM P</t>
  </si>
  <si>
    <t>JOELHO 90 GRAUS COM BUCHA DE LATÃO, PVC, SOLDÁVEL, DN 25MM, X 1/2" INS</t>
  </si>
  <si>
    <t>TÊ COM BUCHA DE LATÃO NA BOLSA CENTRAL, PVC, SOLDÁVEL, DN 25MM X 3/4",</t>
  </si>
  <si>
    <t>AF_03/2015</t>
  </si>
  <si>
    <t>BUCHA DE REDUÇÃO, PVC, SOLDÁVEL, DN 40MM X 32MM, INSTALADO EM RAMAL OU</t>
  </si>
  <si>
    <t>DE ÁGUA - FORNECIMENTO E INSTALAÇÃO. AF_03/2015_P</t>
  </si>
  <si>
    <t>COTOVELO DE COBRE, 90 GRAUS, SEM ANEL DE SOLDA, DN 22 MM, INSTALADO EM</t>
  </si>
  <si>
    <t>PRUMADA -</t>
  </si>
  <si>
    <t>FORNECIMENTO E INSTALAÇÃO. AF_12/2015_P</t>
  </si>
  <si>
    <t>COTOVELO DE COBRE, 90 GRAUS, SEM ANEL DE SOLDA, DN 28 MM, INSTALADO EM</t>
  </si>
  <si>
    <t>COTOVELO DE COBRE, 90 GRAUS, SEM ANEL DE SOLDA, DN 35 MM, INSTALADO EM</t>
  </si>
  <si>
    <t>COTOVELO DE COBRE, 90 GRAUS, SEM ANEL DE SOLDA, DN 42 MM, INSTALADO EM</t>
  </si>
  <si>
    <t>COTOVELO DE COBRE, 90 GRAUS, SEM ANEL DE SOLDA, DN 54 MM, INSTALADO EM</t>
  </si>
  <si>
    <t>COTOVELO DE COBRE, 90 GRAUS, SEM ANEL DE SOLDA, DN 66 MM, INSTALADO EM</t>
  </si>
  <si>
    <t>LUVA DE COBRE, SEM ANEL DE SOLDA, DN 22 MM, INSTALADO EM PRUMADA - FOR</t>
  </si>
  <si>
    <t>E INSTALAÇÃO. AF_12/2015_P</t>
  </si>
  <si>
    <t>LUVA DE COBRE, SEM ANEL DE SOLDA, DN 28 MM, INSTALADO EM PRUMADA - FOR</t>
  </si>
  <si>
    <t>LUVA DE COBRE, SEM ANEL DE SOLDA, DN 35 MM, INSTALADO EM PRUMADA - FOR</t>
  </si>
  <si>
    <t>LUVA DE COBRE, SEM ANEL DE SOLDA, DN 42 MM, INSTALADO EM PRUMADA - FOR</t>
  </si>
  <si>
    <t>LUVA DE COBRE, SEM ANEL DE SOLDA, DN 54 MM, INSTALADO EM PRUMADA - FOR</t>
  </si>
  <si>
    <t>LUVA DE COBRE, SEM ANEL DE SOLDA, DN 66 MM, INSTALADO EM PRUMADA - FOR</t>
  </si>
  <si>
    <t>TE DE COBRE, SEM ANEL DE SOLDA, DN 22 MM, INSTALADO EM PRUMADA - FORNE</t>
  </si>
  <si>
    <t>INSTALAÇÃO. AF_12/2015_P</t>
  </si>
  <si>
    <t>TE DE COBRE, SEM ANEL DE SOLDA, DN 28 MM, INSTALADO EM PRUMADA - FORNE</t>
  </si>
  <si>
    <t>TE DE COBRE, SEM ANEL DE SOLDA, DN 35 MM, INSTALADO EM PRUMADA - FORNE</t>
  </si>
  <si>
    <t>TE DE COBRE, SEM ANEL DE SOLDA, DN 42 MM, INSTALADO EM PRUMADA - FORNE</t>
  </si>
  <si>
    <t>TE DE COBRE, SEM ANEL DE SOLDA, DN 54 MM, INSTALADO EM PRUMADA - FORNE</t>
  </si>
  <si>
    <t>TE DE COBRE, SEM ANEL DE SOLDA, DN 66 MM, INSTALADO EM PRUMADA - FORNE</t>
  </si>
  <si>
    <t>COTOVELO DE COBRE, 90 GRAUS, SEM ANEL DE SOLDA, DN 15 MM, INSTALADO EM</t>
  </si>
  <si>
    <t>RAMAL DE D</t>
  </si>
  <si>
    <t>ISTRIBUIÇÃO - FORNECIMENTO E INSTALAÇÃO. AF_12/2015_P</t>
  </si>
  <si>
    <t>LUVA DE COBRE, SEM ANEL DE SOLDA, DN 15 MM, INSTALADO EM RAMAL DE DIST</t>
  </si>
  <si>
    <t>RIBUIÇÃO -</t>
  </si>
  <si>
    <t>LUVA DE COBRE, SEM ANEL DE SOLDA, DN 22 MM, INSTALADO EM RAMAL DE DIST</t>
  </si>
  <si>
    <t>LUVA DE COBRE, SEM ANEL DE SOLDA, DN 28 MM, INSTALADO EM RAMAL DE DIST</t>
  </si>
  <si>
    <t>TE DE COBRE, SEM ANEL DE SOLDA, DN 15 MM, INSTALADO EM RAMAL DE DISTRI</t>
  </si>
  <si>
    <t>BUIÇÃO - F</t>
  </si>
  <si>
    <t>ORNECIMENTO E INSTALAÇÃO. AF_12/2015_P</t>
  </si>
  <si>
    <t>TE DE COBRE, SEM ANEL DE SOLDA, DN 22 MM, INSTALADO EM RAMAL DE DISTRI</t>
  </si>
  <si>
    <t>TE DE COBRE, SEM ANEL DE SOLDA, DN 28 MM, INSTALADO EM RAMAL DE DISTRI</t>
  </si>
  <si>
    <t>RAMAL E SU</t>
  </si>
  <si>
    <t>B-RAMAL - FORNECIMENTO E INSTALAÇÃO. AF_12/2015_P</t>
  </si>
  <si>
    <t>LUVA DE COBRE, SEM ANEL DE SOLDA, DN 15 MM, INSTALADO EM RAMAL E SUB-R</t>
  </si>
  <si>
    <t>AMAL - FOR</t>
  </si>
  <si>
    <t>NECIMENTO E INSTALAÇÃO. AF_12/2015_P</t>
  </si>
  <si>
    <t>LUVA DE COBRE, SEM ANEL DE SOLDA, DN 22 MM, INSTALADO EM RAMAL E SUB-R</t>
  </si>
  <si>
    <t>LUVA DE COBRE, SEM ANEL DE SOLDA, DN 28 MM, INSTALADO EM RAMAL E SUB-R</t>
  </si>
  <si>
    <t>TE DE COBRE, SEM ANEL DE SOLDA, DN 15 MM, INSTALADO EM RAMAL E SUB-RAM</t>
  </si>
  <si>
    <t>AL - FORNE</t>
  </si>
  <si>
    <t>CIMENTO E INSTALAÇÃO. AF_12/2015_P</t>
  </si>
  <si>
    <t>TE DE COBRE, SEM ANEL DE SOLDA, DN 22 MM, INSTALADO EM RAMAL E SUB-RAM</t>
  </si>
  <si>
    <t>TE DE COBRE, SEM ANEL DE SOLDA, DN 28 MM, INSTALADO EM RAMAL E SUB-RAM</t>
  </si>
  <si>
    <t>NIPLE, EM FERRO GALVANIZADO, DN 50 (2"), CONEXÃO ROSQUEADA, INSTALADO</t>
  </si>
  <si>
    <t>LUVA, EM FERRO GALVANIZADO, DN 50 (2"), CONEXÃO ROSQUEADA, INSTALADO E</t>
  </si>
  <si>
    <t>M PRUMADAS</t>
  </si>
  <si>
    <t>NIPLE, EM FERRO GALVANIZADO, DN 65 (2 1/2"), CONEXÃO ROSQUEADA, INSTAL</t>
  </si>
  <si>
    <t>LUVA, EM FERRO GALVANIZADO, DN 65 (2 1/2"), CONEXÃO ROSQUEADA, INSTALA</t>
  </si>
  <si>
    <t>ADAS - FORNECIMENTO E INSTALAÇÃO. AF_12/2015</t>
  </si>
  <si>
    <t>NIPLE, EM FERRO GALVANIZADO, DN 80 (3"), CONEXÃO ROSQUEADA, INSTALADO</t>
  </si>
  <si>
    <t>LUVA, EM FERRO GALVANIZADO, DN 80 (3"), CONEXÃO ROSQUEADA, INSTALADO E</t>
  </si>
  <si>
    <t>JOELHO 45 GRAUS, EM FERRO GALVANIZADO, DN 50 (2"), CONEXÃO ROSQUEADA,</t>
  </si>
  <si>
    <t>EM PRUMADAS - FORNECIMENTO E INSTALAÇÃO. AF_12/2015</t>
  </si>
  <si>
    <t>JOELHO 90 GRAUS, EM FERRO GALVANIZADO, DN 50 (2"), CONEXÃO ROSQUEADA,</t>
  </si>
  <si>
    <t>JOELHO 45 GRAUS, EM FERRO GALVANIZADO, DN 65 (2 1/2"), CONEXÃO ROSQUEA</t>
  </si>
  <si>
    <t>DA, INSTAL</t>
  </si>
  <si>
    <t>ADO EM PRUMADAS - FORNECIMENTO E INSTALAÇÃO. AF_12/2015</t>
  </si>
  <si>
    <t>JOELHO 90 GRAUS, EM FERRO GALVANIZADO, DN 65 (2 1/2"), CONEXÃO ROSQUEA</t>
  </si>
  <si>
    <t>JOELHO 45 GRAUS, EM FERRO GALVANIZADO, DN 80 (3"), CONEXÃO ROSQUEADA,</t>
  </si>
  <si>
    <t>JOELHO 90 GRAUS, EM FERRO GALVANIZADO, DN 80 (3"), CONEXÃO ROSQUEADA,</t>
  </si>
  <si>
    <t>TÊ, EM FERRO GALVANIZADO, DN 50 (2"), CONEXÃO ROSQUEADA, INSTALADO EM</t>
  </si>
  <si>
    <t>PRUMADAS -</t>
  </si>
  <si>
    <t>TÊ, EM FERRO GALVANIZADO, DN 65 (2 1/2"), CONEXÃO ROSQUEADA, INSTALADO</t>
  </si>
  <si>
    <t>TÊ, EM FERRO GALVANIZADO, DN 80 (3"), CONEXÃO ROSQUEADA, INSTALADO EM</t>
  </si>
  <si>
    <t>NIPLE, EM FERRO GALVANIZADO, DN 25 (1"), CONEXÃO ROSQUEADA, INSTALADO</t>
  </si>
  <si>
    <t>LUVA, EM FERRO GALVANIZADO, DN 25 (1"), CONEXÃO ROSQUEADA, INSTALADO E</t>
  </si>
  <si>
    <t>M REDE DE</t>
  </si>
  <si>
    <t>ALIMENTAÇÃO PARA HIDRANTE - FORNECIMENTO E INSTALAÇÃO. AF_12</t>
  </si>
  <si>
    <t>NIPLE, EM FERRO GALVANIZADO, DN 32 (1 1/4"), CONEXÃO ROSQUEADA, INSTAL</t>
  </si>
  <si>
    <t>LUVA, EM FERRO GALVANIZADO, DN 32 (1 1/4"), CONEXÃO ROSQUEADA, INSTALA</t>
  </si>
  <si>
    <t>DO EM REDE</t>
  </si>
  <si>
    <t>DE ALIMENTAÇÃO PARA HIDRANTE - FORNECIMENTO E INSTALAÇÃO. A</t>
  </si>
  <si>
    <t>NIPLE, EM FERRO GALVANIZADO, DN 40 (1 1/2"), CONEXÃO ROSQUEADA, INSTAL</t>
  </si>
  <si>
    <t>LUVA, EM FERRO GALVANIZADO, DN 40 (1 1/2"), CONEXÃO ROSQUEADA, INSTALA</t>
  </si>
  <si>
    <t>JOELHO 45 GRAUS, EM FERRO GALVANIZADO, DN 25 (1"), CONEXÃO ROSQUEADA,</t>
  </si>
  <si>
    <t>EM REDE DE ALIMENTAÇÃO PARA HIDRANTE - FORNECIMENTO E INSTAL</t>
  </si>
  <si>
    <t>JOELHO 90 GRAUS, EM FERRO GALVANIZADO, DN 25 (1"), CONEXÃO ROSQUEADA,</t>
  </si>
  <si>
    <t>JOELHO 45 GRAUS, EM FERRO GALVANIZADO, DN 32 (1 1/4"), CONEXÃO ROSQUEA</t>
  </si>
  <si>
    <t>ADO EM REDE DE ALIMENTAÇÃO PARA HIDRANTE - FORNECIMENTO E IN</t>
  </si>
  <si>
    <t>JOELHO 90 GRAUS, EM FERRO GALVANIZADO, DN 32 (1 1/4"), CONEXÃO ROSQUEA</t>
  </si>
  <si>
    <t>JOELHO 45 GRAUS, EM FERRO GALVANIZADO, DN 40 (1 1/2"), CONEXÃO ROSQUEA</t>
  </si>
  <si>
    <t>JOELHO 90 GRAUS, EM FERRO GALVANIZADO, DN 40 (1 1/2"), CONEXÃO ROSQUEA</t>
  </si>
  <si>
    <t>JOELHO 45 GRAUS, EM FERRO GALVANIZADO, CONEXÃO ROSQUEADA, DN 80 (3"),</t>
  </si>
  <si>
    <t>JOELHO 90 GRAUS, EM FERRO GALVANIZADO, CONEXÃO ROSQUEADA, DN 80 (3"),</t>
  </si>
  <si>
    <t>TÊ, EM FERRO GALVANIZADO, CONEXÃO ROSQUEADA, DN 25 (1"), INSTALADO EM</t>
  </si>
  <si>
    <t>REDE DE AL</t>
  </si>
  <si>
    <t>IMENTAÇÃO PARA HIDRANTE - FORNECIMENTO E INSTALAÇÃO. AF_12/2</t>
  </si>
  <si>
    <t>TÊ, EM FERRO GALVANIZADO, CONEXÃO ROSQUEADA, DN 32 (1 1/4"), INSTALADO</t>
  </si>
  <si>
    <t>ALIMENTAÇÃO PARA HIDRANTE - FORNECIMENTO E INSTALAÇÃO. AF_</t>
  </si>
  <si>
    <t>TÊ, EM FERRO GALVANIZADO, CONEXÃO ROSQUEADA, DN 40 (1 1/2"), INSTALADO</t>
  </si>
  <si>
    <t>TÊ, EM FERRO GALVANIZADO, CONEXÃO ROSQUEADA, DN 50 (2"), INSTALADO EM</t>
  </si>
  <si>
    <t>TÊ, EM FERRO GALVANIZADO, CONEXÃO ROSQUEADA, DN 65 (2 1/2"), INSTALADO</t>
  </si>
  <si>
    <t>TÊ, EM FERRO GALVANIZADO, CONEXÃO ROSQUEADA, DN 80 (3"), INSTALADO EM</t>
  </si>
  <si>
    <t>NIPLE, EM FERRO GALVANIZADO, CONEXÃO ROSQUEADA, DN 25 (1"), INSTALADO</t>
  </si>
  <si>
    <t>LUVA, EM FERRO GALVANIZADO, CONEXÃO ROSQUEADA, DN 25 (1"), INSTALADO E</t>
  </si>
  <si>
    <t>ALIMENTAÇÃO PARA SPRINKLER - FORNECIMENTO E INSTALAÇÃO. AF_1</t>
  </si>
  <si>
    <t>NIPLE, EM FERRO GALVANIZADO, CONEXÃO ROSQUEADA, DN 32 (1 1/4"), INSTAL</t>
  </si>
  <si>
    <t>LUVA, EM FERRO GALVANIZADO, CONEXÃO ROSQUEADA, DN 32 (1 1/4"), INSTALA</t>
  </si>
  <si>
    <t>DE ALIMENTAÇÃO PARA SPRINKLER - FORNECIMENTO E INSTALAÇÃO.</t>
  </si>
  <si>
    <t>NIPLE, EM FERRO GALVANIZADO, CONEXÃO ROSQUEADA, DN 40 (1 1/2"), INSTAL</t>
  </si>
  <si>
    <t>LUVA, EM FERRO GALVANIZADO, CONEXÃO ROSQUEADA, DN 40 (1 1/2"), INSTALA</t>
  </si>
  <si>
    <t>NIPLE, EM FERRO GALVANIZADO, CONEXÃO ROSQUEADA, DN 50 (2"), INSTALADO</t>
  </si>
  <si>
    <t>LUVA, EM FERRO GALVANIZADO, CONEXÃO ROSQUEADA, DN 50 (2"), INSTALADO E</t>
  </si>
  <si>
    <t>NIPLE, EM FERRO GALVANIZADO, CONEXÃO ROSQUEADA, DN 65 (2 1/2"), INSTAL</t>
  </si>
  <si>
    <t>LUVA, EM FERRO GALVANIZADO, CONEXÃO ROSQUEADA, DN 65 (2 1/2"), INSTALA</t>
  </si>
  <si>
    <t>NIPLE, EM FERRO GALVANIZADO, CONEXÃO ROSQUEADA, DN 80 (3"), INSTALADO</t>
  </si>
  <si>
    <t>LUVA, EM FERRO GALVANIZADO, CONEXÃO ROSQUEADA, DN 80 (3"), INSTALADO E</t>
  </si>
  <si>
    <t>JOELHO 45 GRAUS, EM FERRO GALVANIZADO, CONEXÃO ROSQUEADA, DN 25 (1"),</t>
  </si>
  <si>
    <t>EM REDE DE ALIMENTAÇÃO PARA SPRINKLER - FORNECIMENTO E INSTA</t>
  </si>
  <si>
    <t>JOELHO 90 GRAUS, EM FERRO GALVANIZADO, CONEXÃO ROSQUEADA, DN 25 (1"),</t>
  </si>
  <si>
    <t>JOELHO 45 GRAUS, EM FERRO GALVANIZADO, CONEXÃO ROSQUEADA, DN 32 (1 1/4</t>
  </si>
  <si>
    <t>"), INSTAL</t>
  </si>
  <si>
    <t>ADO EM REDE DE ALIMENTAÇÃO PARA SPRINKLER - FORNECIMENTO E I</t>
  </si>
  <si>
    <t>JOELHO 90 GRAUS, EM FERRO GALVANIZADO, CONEXÃO ROSQUEADA, DN 32 (1 1/4</t>
  </si>
  <si>
    <t>JOELHO 45 GRAUS, EM FERRO GALVANIZADO, CONEXÃO ROSQUEADA, DN 40 (1 1/2</t>
  </si>
  <si>
    <t>JOELHO 90 GRAUS, EM FERRO GALVANIZADO, CONEXÃO ROSQUEADA, DN 40 (1 1/2</t>
  </si>
  <si>
    <t>JOELHO 45 GRAUS, EM FERRO GALVANIZADO, CONEXÃO ROSQUEADA, DN 50 (2"),</t>
  </si>
  <si>
    <t>JOELHO 90 GRAUS, EM FERRO GALVANIZADO, CONEXÃO ROSQUEADA, DN 50 (2"),</t>
  </si>
  <si>
    <t>JOELHO 45 GRAUS, EM FERRO GALVANIZADO, CONEXÃO ROSQUEADA, DN 65 (2 1/2</t>
  </si>
  <si>
    <t>JOELHO 90 GRAUS, EM FERRO GALVANIZADO, CONEXÃO ROSQUEADA, DN 65 (2 1/2</t>
  </si>
  <si>
    <t>IMENTAÇÃO PARA SPRINKLER - FORNECIMENTO E INSTALAÇÃO. AF_12/</t>
  </si>
  <si>
    <t>ALIMENTAÇÃO PARA SPRINKLER - FORNECIMENTO E INSTALAÇÃO. AF</t>
  </si>
  <si>
    <t>NIPLE, EM FERRO GALVANIZADO, CONEXÃO ROSQUEADA, DN 15 (1/2"), INSTALAD</t>
  </si>
  <si>
    <t>O EM RAMAI</t>
  </si>
  <si>
    <t>S E SUB-RAMAIS DE GÁS - FORNECIMENTO E INSTALAÇÃO. AF_12/201</t>
  </si>
  <si>
    <t>LUVA, EM FERRO GALVANIZADO, CONEXÃO ROSQUEADA, DN 15 (1/2"), INSTALADO</t>
  </si>
  <si>
    <t>EM RAMAIS</t>
  </si>
  <si>
    <t>E SUB-RAMAIS DE GÁS - FORNECIMENTO E INSTALAÇÃO. AF_12/2015</t>
  </si>
  <si>
    <t>NIPLE, EM FERRO GALVANIZADO, CONEXÃO ROSQUEADA, DN 20 (3/4"), INSTALAD</t>
  </si>
  <si>
    <t>LUVA, EM FERRO GALVANIZADO, CONEXÃO ROSQUEADA, DN 20 (3/4"), INSTALADO</t>
  </si>
  <si>
    <t>M RAMAIS E</t>
  </si>
  <si>
    <t>SUB-RAMAIS DE GÁS - FORNECIMENTO E INSTALAÇÃO. AF_12/2015</t>
  </si>
  <si>
    <t>JOELHO 45 GRAUS, EM FERRO GALVANIZADO, CONEXÃO ROSQUEADA, DN 15 (1/2")</t>
  </si>
  <si>
    <t>, INSTALAD</t>
  </si>
  <si>
    <t>O EM RAMAIS E SUB-RAMAIS DE GÁS - FORNECIMENTO E INSTALAÇÃO.</t>
  </si>
  <si>
    <t>JOELHO 90 GRAUS, EM FERRO GALVANIZADO, CONEXÃO ROSQUEADA, DN 15 (1/2")</t>
  </si>
  <si>
    <t>JOELHO 45 GRAUS, EM FERRO GALVANIZADO, CONEXÃO ROSQUEADA, DN 20 (3/4")</t>
  </si>
  <si>
    <t>JOELHO 90 GRAUS, EM FERRO GALVANIZADO, CONEXÃO ROSQUEADA, DN 20 (3/4")</t>
  </si>
  <si>
    <t>EM RAMAIS E SUB-RAMAIS DE GÁS - FORNECIMENTO E INSTALAÇÃO. A</t>
  </si>
  <si>
    <t>TÊ, EM FERRO GALVANIZADO, CONEXÃO ROSQUEADA, DN 15 (1/2"), INSTALADO E</t>
  </si>
  <si>
    <t>TÊ, EM FERRO GALVANIZADO, CONEXÃO ROSQUEADA, DN 20 (3/4"), INSTALADO E</t>
  </si>
  <si>
    <t>RAMAIS E S</t>
  </si>
  <si>
    <t>UB-RAMAIS DE GÁS - FORNECIMENTO E INSTALAÇÃO. AF_12/2015</t>
  </si>
  <si>
    <t>UNIÃO, EM FERRO GALVANIZADO, DN 50 (2"), CONEXÃO ROSQUEADA, INSTALADO</t>
  </si>
  <si>
    <t>UNIÃO, EM FERRO GALVANIZADO, DN 65 (2 1/2"), CONEXÃO ROSQUEADA, INSTAL</t>
  </si>
  <si>
    <t>UNIÃO, EM FERRO GALVANIZADO, DN 80 (3"), CONEXÃO ROSQUEADA, INSTALADO</t>
  </si>
  <si>
    <t>UNIÃO, EM FERRO GALVANIZADO, DN 25 (1"), CONEXÃO ROSQUEADA, INSTALADO</t>
  </si>
  <si>
    <t>UNIÃO, EM FERRO GALVANIZADO, DN 32 (1 1/4"), CONEXÃO ROSQUEADA, INSTAL</t>
  </si>
  <si>
    <t>UNIÃO, EM FERRO GALVANIZADO, DN 40 (1 1/2"), CONEXÃO ROSQUEADA, INSTAL</t>
  </si>
  <si>
    <t>UNIÃO, EM FERRO GALVANIZADO, CONEXÃO ROSQUEADA, DN 25 (1"), INSTALADO</t>
  </si>
  <si>
    <t>UNIÃO, EM FERRO GALVANIZADO, CONEXÃO ROSQUEADA, DN 32 (1 1/4"), INSTAL</t>
  </si>
  <si>
    <t>UNIÃO, EM FERRO GALVANIZADO, CONEXÃO ROSQUEADA, DN 40 (1 1/2"), INSTAL</t>
  </si>
  <si>
    <t>UNIÃO, EM FERRO GALVANIZADO, CONEXÃO ROSQUEADA, DN 50 (2"), INSTALADO</t>
  </si>
  <si>
    <t>UNIÃO, EM FERRO GALVANIZADO, CONEXÃO ROSQUEADA, DN 65 (2 1/2"), INSTAL</t>
  </si>
  <si>
    <t>UNIÃO, EM FERRO GALVANIZADO, CONEXÃO ROSQUEADA, DN 80 (3"), INSTALADO</t>
  </si>
  <si>
    <t>UNIÃO, EM FERRO GALVANIZADO, CONEXÃO ROSQUEADA, DN 15 (1/2"), INSTALAD</t>
  </si>
  <si>
    <t>UNIÃO, EM FERRO GALVANIZADO, CONEXÃO ROSQUEADA, DN 20 (3/4"), INSTALAD</t>
  </si>
  <si>
    <t>LUVA DE REDUÇÃO, EM FERRO GALVANIZADO, 2" X 1.1/2", CONEXÃO ROSQUEADA,</t>
  </si>
  <si>
    <t>LUVA DE REDUÇÃO, EM FERRO GALVANIZADO, 2" X 1.1/4", CONEXÃO ROSQUEADA,</t>
  </si>
  <si>
    <t>LUVA DE REDUÇÃO, EM FERRO GALVANIZADO, 2" X 1", CONEXÃO ROSQUEADA, INS</t>
  </si>
  <si>
    <t>PRUMADAS - FORNECIMENTO E INSTALAÇÃO. AF_12/2015</t>
  </si>
  <si>
    <t>LUVA DE REDUÇÃO, EM FERRO GALVANIZADO, 2.1/2" X 1.1/2", CONEXÃO ROSQUE</t>
  </si>
  <si>
    <t>ADA, INSTA</t>
  </si>
  <si>
    <t>LADO EM PRUMADAS - FORNECIMENTO E INSTALAÇÃO. AF_12/2015</t>
  </si>
  <si>
    <t>LUVA DE REDUÇÃO, EM FERRO GALVANIZADO, 2.1/2" X 2", CONEXÃO ROSQUEADA,</t>
  </si>
  <si>
    <t>LUVA DE REDUÇÃO, EM FERRO GALVANIZADO, 3" X 1.1/2", CONEXÃO ROSQUEADA,</t>
  </si>
  <si>
    <t>LUVA DE REDUÇÃO, EM FERRO GALVANIZADO, 3" X 2.1/2", CONEXÃO ROSQUEADA,</t>
  </si>
  <si>
    <t>LUVA DE REDUÇÃO, EM FERRO GALVANIZADO, 3" X 2", CONEXÃO ROSQUEADA, INS</t>
  </si>
  <si>
    <t>LUVA DE REDUÇÃO, EM FERRO GALVANIZADO, 1" X 1/2", CONEXÃO ROSQUEADA, I</t>
  </si>
  <si>
    <t>NSTALADO E</t>
  </si>
  <si>
    <t>M REDE DE ALIMENTAÇÃO PARA HIDRANTE - FORNECIMENTO E INSTALA</t>
  </si>
  <si>
    <t>LUVA DE REDUÇÃO, EM FERRO GALVANIZADO, 1" X 3/4", CONEXÃO ROSQUEADA, I</t>
  </si>
  <si>
    <t>LUVA DE REDUÇÃO, EM FERRO GALVANIZADO, 1 1/4" X 1", CONEXÃO ROSQUEADA,</t>
  </si>
  <si>
    <t>EM REDE DE ALIMENTAÇÃO PARA HIDRANTE - FORNECIMENTO E INSTA</t>
  </si>
  <si>
    <t>LUVA DE REDUÇÃO, EM FERRO GALVANIZADO, 1 1/4" X 1/2", CONEXÃO ROSQUEAD</t>
  </si>
  <si>
    <t>A, INSTALA</t>
  </si>
  <si>
    <t>DO EM REDE DE ALIMENTAÇÃO PARA HIDRANTE - FORNECIMENTO E INS</t>
  </si>
  <si>
    <t>LUVA DE REDUÇÃO, EM FERRO GALVANIZADO, 1 1/4" X 3/4", CONEXÃO ROSQUEAD</t>
  </si>
  <si>
    <t>LUVA DE REDUÇÃO, EM FERRO GALVANIZADO, 1.1/2" X 1.1/4", CONEXÃO ROSQUE</t>
  </si>
  <si>
    <t>LADO EM REDE DE ALIMENTAÇÃO PARA HIDRANTE - FORNECIMENTO E I</t>
  </si>
  <si>
    <t>LUVA DE REDUÇÃO, EM FERRO GALVANIZADO, 1.1/2" X 1", CONEXÃO ROSQUEADA,</t>
  </si>
  <si>
    <t>LUVA DE REDUÇÃO, EM FERRO GALVANIZADO, 1.1/2" X 3/4", CONEXÃO ROSQUEAD</t>
  </si>
  <si>
    <t>REDE DE ALIMENTAÇÃO PARA HIDRANTE - FORNECIMENTO E INSTALAÇÃ</t>
  </si>
  <si>
    <t>M REDE DE ALIMENTAÇÃO PARA SPRINKLER - FORNECIMENTO E INSTAL</t>
  </si>
  <si>
    <t>LUVA DE REDUÇÃO, EM FERRO GALVANIZADO, 1.1/4" X 1", CONEXÃO ROSQUEADA,</t>
  </si>
  <si>
    <t>EM REDE DE ALIMENTAÇÃO PARA SPRINKLER - FORNECIMENTO E INST</t>
  </si>
  <si>
    <t>ALAÇÃO. AF</t>
  </si>
  <si>
    <t>LUVA DE REDUÇÃO, EM FERRO GALVANIZADO, 1.1/4" X 1/2", CONEXÃO ROSQUEAD</t>
  </si>
  <si>
    <t>DO EM REDE DE ALIMENTAÇÃO PARA SPRINKLER - FORNECIMENTO E IN</t>
  </si>
  <si>
    <t>LUVA DE REDUÇÃO, EM FERRO GALVANIZADO, 1.1/4" X 3/4", CONEXÃO ROSQUEAD</t>
  </si>
  <si>
    <t>LADO EM REDE DE ALIMENTAÇÃO PARA SPRINKLER - FORNECIMENTO E</t>
  </si>
  <si>
    <t>REDE DE ALIMENTAÇÃO PARA SPRINKLER - FORNECIMENTO E INSTALAÇ</t>
  </si>
  <si>
    <t>LUVA DE REDUÇÃO, EM FERRO GALVANIZADO, 2 1/2" X 1.1/2", CONEXÃO ROSQUE</t>
  </si>
  <si>
    <t>LUVA DE REDUÇÃO, EM FERRO GALVANIZADO, 2 1/2" X 2", CONEXÃO ROSQUEADA,</t>
  </si>
  <si>
    <t>LUVA DE REDUÇÃO, EM FERRO GALVANIZADO, 3/4" X 1/2", CONEXÃO ROSQUEADA,</t>
  </si>
  <si>
    <t>EM RAMAIS E SUB-RAMAIS DE GÁS - FORNECIMENTO E INSTALAÇÃO.</t>
  </si>
  <si>
    <t>LUVA PASSANTE EM COBRE, SEM ANEL DE SOLDA, DN 22 MM, INSTALADO EM PRUM</t>
  </si>
  <si>
    <t>ADA   FORN</t>
  </si>
  <si>
    <t>ECIMENTO E INSTALAÇÃO. AF_01/2016_P</t>
  </si>
  <si>
    <t>BUCHA DE REDUÇÃO EM COBRE, SEM ANEL DE SOLDA, PONTA X BOLSA, 22 X 15 M</t>
  </si>
  <si>
    <t>M, INSTALA</t>
  </si>
  <si>
    <t>DO EM PRUMADA   FORNECIMENTO E INSTALAÇÃO. AF_01/2016_P</t>
  </si>
  <si>
    <t>JUNTA DE EXPANSÃO EM COBRE, PONTA X PONTA, DN 22 MM, INSTALADO EM PRUM</t>
  </si>
  <si>
    <t>CONECTOR EM BRONZE/LATÃO, SEM ANEL DE SOLDA, BOLSA X ROSCA F, 22 MM X</t>
  </si>
  <si>
    <t>3/4, INSTA</t>
  </si>
  <si>
    <t>LADO EM PRUMADA   FORNECIMENTO E INSTALAÇÃO. AF_01/2016_P</t>
  </si>
  <si>
    <t>CURVA DE TRANSPOSIÇÃO EM BRONZE/LATÃO, SEM ANEL DE SOLDA, BOLSA X BOLS</t>
  </si>
  <si>
    <t>A, DN 22 M</t>
  </si>
  <si>
    <t>M, INSTALADO EM PRUMADA   FORNECIMENTO E INSTALAÇÃO. AF_01/2</t>
  </si>
  <si>
    <t>016_P</t>
  </si>
  <si>
    <t>LUVA PASSANTE EM COBRE, SEM ANEL DE SOLDA, DN 28 MM, INSTALADO EM PRUM</t>
  </si>
  <si>
    <t>BUCHA DE REDUÇÃO EM COBRE, SEM ANEL DE SOLDA, PONTA X BOLSA, 28 X 22 M</t>
  </si>
  <si>
    <t>JUNTA DE EXPANSÃO EM COBRE, PONTA X PONTA, DN 28 MM, INSTALADO EM PRUM</t>
  </si>
  <si>
    <t>CONECTOR EM BRONZE/LATÃO, SEM ANEL DE SOLDA, BOLSA X ROSCA F, 28 MM X</t>
  </si>
  <si>
    <t>1/2, INSTA</t>
  </si>
  <si>
    <t>A, 28 MM,</t>
  </si>
  <si>
    <t>INSTALADO EM PRUMADA   FORNECIMENTO E INSTALAÇÃO. AF_01/2016</t>
  </si>
  <si>
    <t>LUVA PASSANTE EM COBRE, SEM ANEL DE SOLDA, DN 35 MM, INSTALADO EM PRUM</t>
  </si>
  <si>
    <t>BUCHA DE REDUÇÃO EM COBRE, SEM ANEL DE SOLDA, PONTA X BOLSA, 35 X 28 M</t>
  </si>
  <si>
    <t>JUNTA DE EXPANSÃO EM BRONZE/LATÃO, PONTA X PONTA, DN 35 MM, INSTALADO</t>
  </si>
  <si>
    <t>FORNECIMENTO E INSTALAÇÃO. AF_01/2016_P</t>
  </si>
  <si>
    <t>LUVA PASSANTE EM COBRE, SEM ANEL DE SOLDA, DN 42 MM, INSTALADO EM PRUM</t>
  </si>
  <si>
    <t>BUCHA DE REDUÇÃO EM COBRE, SEM ANEL DE SOLDA, PONTA X BOLSA, 42 X 35 M</t>
  </si>
  <si>
    <t>JUNTA DE EXPANSÃO EM BRONZE/LATÃO, PONTA X PONTA, DN 42 MM, INSTALADO</t>
  </si>
  <si>
    <t>LUVA PASSANTE EM COBRE, SEM ANEL DE SOLDA, DN 54 MM, INSTALADO EM PRUM</t>
  </si>
  <si>
    <t>BUCHA DE REDUÇÃO EM COBRE, SEM ANEL DE SOLDA, PONTA X BOLSA, 54 X 42 M</t>
  </si>
  <si>
    <t>JUNTA DE EXPANSÃO EM BRONZE/LATÃO, PONTA X PONTA, DN 54 MM, INSTALADO</t>
  </si>
  <si>
    <t>LUVA PASSANTE EM COBRE, SEM ANEL DE SOLDA, DN 66 MM, INSTALADO EM PRUM</t>
  </si>
  <si>
    <t>BUCHA DE REDUÇÃO EM COBRE, SEM ANEL DE SOLDA, PONTA X BOLSA, 66 X 54 M</t>
  </si>
  <si>
    <t>JUNTA DE EXPANSÃO EM BRONZE/LATÃO, PONTA X PONTA, DN 66 MM, INSTALADO</t>
  </si>
  <si>
    <t>TE DUPLA CURVA EM BRONZE/LATÃO, SEM ANEL DE SOLDA, ROSCA F X BOLSA X R</t>
  </si>
  <si>
    <t>OSCA F, 3/</t>
  </si>
  <si>
    <t>4 X 22 X 3/4, INSTALADO EM PRUMADA   FORNECIMENTO E INSTAL</t>
  </si>
  <si>
    <t>1/2016_P</t>
  </si>
  <si>
    <t>CURVA EM COBRE, 45 GRAUS, SEM ANEL DE SOLDA, BOLSA X BOLSA, DN 15 MM,</t>
  </si>
  <si>
    <t>EM RAMAL DE DISTRIBUIÇÃO   FORNECIMENTO E INSTALAÇÃO. AF_01/</t>
  </si>
  <si>
    <t>2016_P</t>
  </si>
  <si>
    <t>COTOVELO EM BRONZE/LATÃO, 90 GRAUS, SEM ANEL DE SOLDA, BOLSA X ROSCA F</t>
  </si>
  <si>
    <t>, DN 15 MM</t>
  </si>
  <si>
    <t>X 1/2, INSTALADO EM RAMAL DE DISTRIBUIÇÃO   FORNECIMENTO E</t>
  </si>
  <si>
    <t>. AF_01/2016_P</t>
  </si>
  <si>
    <t>CURVA EM COBRE, 45 GRAUS, SEM ANEL DE SOLDA, BOLSA X BOLSA, DN 22 MM,</t>
  </si>
  <si>
    <t>, DN 22 MM</t>
  </si>
  <si>
    <t>X 3/4, INSTALADO EM RAMAL DE DISTRIBUIÇÃO   FORNECIMENTO E</t>
  </si>
  <si>
    <t>CURVA EM COBRE, 45 GRAUS, SEM ANEL DE SOLDA, BOLSA X BOLSA, DN 28 MM,</t>
  </si>
  <si>
    <t>LUVA PASSANTE EM COBRE, SEM ANEL DE SOLDA, DN 15 MM, INSTALADO EM RAMA</t>
  </si>
  <si>
    <t>L DE DISTR</t>
  </si>
  <si>
    <t>IBUIÇÃO   FORNECIMENTO E INSTALAÇÃO. AF_01/2016_P</t>
  </si>
  <si>
    <t>CONECTOR EM BRONZE/LATÃO, SEM ANEL DE SOLDA, BOLSA X ROSCA F, DN 15 MM</t>
  </si>
  <si>
    <t>X 1/2, INS</t>
  </si>
  <si>
    <t>TALADO EM RAMAL DE DISTRIBUIÇÃO   FORNECIMENTO E INSTALAÇÃ</t>
  </si>
  <si>
    <t>O. AF_01/2</t>
  </si>
  <si>
    <t>CURVA DE TRANSPOSIÇÃO EM BRONZE/LATÃO, SEM ANEL DE SOLDA, DN 15 MM, IN</t>
  </si>
  <si>
    <t>STALADO EM</t>
  </si>
  <si>
    <t>RAMAL DE DISTRIBUIÇÃO   FORNECIMENTO E INSTALAÇÃO. AF_01/20</t>
  </si>
  <si>
    <t>16_P</t>
  </si>
  <si>
    <t>JUNTA DE EXPANSÃO EM COBRE, PONTA X PONTA, DN 15 MM, INSTALADO EM RAMA</t>
  </si>
  <si>
    <t>LUVA PASSANTE EM COBRE, SEM ANEL DE SOLDA, DN 22 MM, INSTALADO EM RAMA</t>
  </si>
  <si>
    <t>DO EM RAMAL DE DISTRIBUIÇÃO   FORNECIMENTO E INSTALAÇÃO. AF_</t>
  </si>
  <si>
    <t>01/2016_P</t>
  </si>
  <si>
    <t>JUNTA DE EXPANSÃO EM COBRE, PONTA X PONTA, DN 22 MM, INSTALADO EM RAMA</t>
  </si>
  <si>
    <t>CONECTOR EM BRONZE/LATÃO, SEM ANEL DE SOLDA, BOLSA X ROSCA F, DN 22 MM</t>
  </si>
  <si>
    <t>X 3/4, INS</t>
  </si>
  <si>
    <t>M, INSTALADO EM RAMAL DE DISTRIBUIÇÃO   FORNECIMENTO E INSTA</t>
  </si>
  <si>
    <t>LUVA PASSANTE EM COBRE, SEM ANEL DE SOLDA, DN 28 MM, INSTALADO EM RAMA</t>
  </si>
  <si>
    <t>JUNTA DE EXPANSÃO EM COBRE, PONTA X PONTA, DN 28 MM, INSTALADO EM RAMA</t>
  </si>
  <si>
    <t>CONECTOR EM BRONZE/LATÃO, SEM ANEL DE SOLDA, BOLSA X ROSCA F, DN 28 MM</t>
  </si>
  <si>
    <t>A, DN 28 M</t>
  </si>
  <si>
    <t>OSCA F, 1/</t>
  </si>
  <si>
    <t>2 X 15 X 1/2, INSTALADO EM RAMAL DE DISTRIBUIÇÃO   FORNECI</t>
  </si>
  <si>
    <t>STALAÇÃO. AF_01/2016_P</t>
  </si>
  <si>
    <t>TE DUPLA CURVA EM BRONZE/LATÃO, SEM ANEL DE SOLDA, ROSCA F  X BOLSA X</t>
  </si>
  <si>
    <t>ROSCA F, 3</t>
  </si>
  <si>
    <t>/4 X 22 X 3/4, INSTALADO EM RAMAL DE DISTRIBUIÇÃO   FORNEC</t>
  </si>
  <si>
    <t>NSTALAÇÃO. AF_01/2016_P</t>
  </si>
  <si>
    <t>EM RAMAL E SUB-RAMAL   FORNECIMENTO E INSTALAÇÃO. AF_01/2016</t>
  </si>
  <si>
    <t>X 1/2, INSTALADO EM RAMAL E SUB-RAMAL   FORNECIMENTO E INS</t>
  </si>
  <si>
    <t>F_01/2016_P</t>
  </si>
  <si>
    <t>X 3/4, INSTALADO EM RAMAL E SUB-RAMAL   FORNECIMENTO E INS</t>
  </si>
  <si>
    <t>L E SUB-RA</t>
  </si>
  <si>
    <t>MAL   FORNECIMENTO E INSTALAÇÃO. AF_01/2016_P</t>
  </si>
  <si>
    <t>CONECTOR EM BRONZE/LATÃO, SEM ANEL DE SOLDA, BOLSA X ROSCA F, 15 MM X</t>
  </si>
  <si>
    <t>1/2,  INST</t>
  </si>
  <si>
    <t>ALADO EM RAMAL E SUB-RAMAL   FORNECIMENTO E INSTALAÇÃO. AF_</t>
  </si>
  <si>
    <t>A, DN 15 M</t>
  </si>
  <si>
    <t>M, INSTALADO EM RAMAL E SUB-RAMAL   FORNECIMENTO E INSTALAÇÃ</t>
  </si>
  <si>
    <t>DO EM RAMAL E SUB-RAMAL   FORNECIMENTO E INSTALAÇÃO. AF_01/2</t>
  </si>
  <si>
    <t>JUNTA DE EXPANSÃO EM COBRE, PONTA X PONTA, 22 MM, INSTALADO EM RAMAL E</t>
  </si>
  <si>
    <t>LADO EM RAMAL E SUB-RAMAL   FORNECIMENTO E INSTALAÇÃO. AF_0</t>
  </si>
  <si>
    <t>A, 22 MM,</t>
  </si>
  <si>
    <t>INSTALADO EM RAMAL E SUB-RAMAL   FORNECIMENTO E INSTALAÇÃO.</t>
  </si>
  <si>
    <t>2 X 15 X 1/2, INSTALADO EM RAMAL E SUB-RAMAL   FORNECIMENT</t>
  </si>
  <si>
    <t>AÇÃO. AF_01/2016_P</t>
  </si>
  <si>
    <t>TE DUPLA CURVA EM BRONZE/LATÃO, SEM ANEL DE SOLDA, ROSCA F X BOLSA, RO</t>
  </si>
  <si>
    <t>SCA F, 3/4</t>
  </si>
  <si>
    <t>X 22 X 3/4, INSTALADO EM RAMAL E SUB-RAMAL   FORNECIMENTO</t>
  </si>
  <si>
    <t>ÃO. AF_01/2016_P</t>
  </si>
  <si>
    <t>EM PRUMADA   FORNECIMENTO E INSTALAÇÃO. AF_01/2016_P</t>
  </si>
  <si>
    <t>X 1/2, INSTALADO EM PRUMADA   FORNECIMENTO E INSTALAÇÃO. A</t>
  </si>
  <si>
    <t>F_01/2016_</t>
  </si>
  <si>
    <t>X 3/4, INSTALADO EM PRUMADA   FORNECIMENTO E INSTALAÇÃO. A</t>
  </si>
  <si>
    <t>CURVA EM COBRE, 45 GRAUS, SEM ANEL DE SOLDA, BOLSA X BOLSA, DN 35 MM,</t>
  </si>
  <si>
    <t>CURVA EM COBRE, 45 GRAUS, SEM ANEL DE SOLDA, DN 42 MM, INSTALADO EM PR</t>
  </si>
  <si>
    <t>UMADA   FO</t>
  </si>
  <si>
    <t>RNECIMENTO E INSTALAÇÃO. AF_01/2016_P</t>
  </si>
  <si>
    <t>CURVA EM COBRE, 45 GRAUS, SEM ANEL DE SOLDA, BOLSA X BOLSA, DN 54 MM,</t>
  </si>
  <si>
    <t>CURVA EM COBRE, 90 GRAUS, SEM ANEL DE SOLDA, BOLSA X BOLSA, DN 66 MM,</t>
  </si>
  <si>
    <t>CAIXAS D'DAGUA, DE INSPECAO E DE GORDURA</t>
  </si>
  <si>
    <t>6171     T</t>
  </si>
  <si>
    <t>AMPA DE CONCRETO ARMADO 60X60X5CM PARA CAIXA</t>
  </si>
  <si>
    <t>CAIXA GORDURA CONCRETO PRE-MOLDADO</t>
  </si>
  <si>
    <t>CAIXA DE GORDURA DUPLA EM CONCRETO PRE-MOLDADO DN 60MM COM TAMPA - FOR</t>
  </si>
  <si>
    <t>CAIXA DE GORDURA SIMPLES EM CONCRETO PRE-MOLDADO DN 40MM COM TAMPA - F</t>
  </si>
  <si>
    <t>TORNEIRA BOIA BRUTO 1"</t>
  </si>
  <si>
    <t>TORNEIRA DE BOIA REAL 1/2 COM BALAO METALICO - FORNECIMENTO E INSTALA</t>
  </si>
  <si>
    <t>TORNEIRA DE BOIA VAZAO TOTAL 3/4 COM BALAO PLASTICO - FORNECIMENTO E</t>
  </si>
  <si>
    <t>TORNEIRA DE BOIA REAL 1 COM BALAO PLASTICO - FORNECIMENTO E INSTALACA</t>
  </si>
  <si>
    <t>TORNEIRA DE BÓIA REAL 2" COM BALAO PLASTICO - FORNECIMENTO E INSTALACA</t>
  </si>
  <si>
    <t>CAIXA DE INSPECAO OU PASSAGEM 60X60CM TAMPA DE CONCRETO</t>
  </si>
  <si>
    <t>CAIXA DE INSPEÇÃO EM ALVENARIA DE TIJOLO MACIÇO 60X60X60CM, REVESTIDA</t>
  </si>
  <si>
    <t>INTERNAMEN</t>
  </si>
  <si>
    <t>TO COM BARRA LISA (CIMENTO E AREIA, TRAÇO 1:4) E=2,0CM, COM</t>
  </si>
  <si>
    <t>TAMPA PRÉ-</t>
  </si>
  <si>
    <t>MOLDADA DE CONCRETO E FUNDO DE CONCRETO 15MPA TIPO C - ESCAV</t>
  </si>
  <si>
    <t>AÇÃO E CON</t>
  </si>
  <si>
    <t>FECÇÃO</t>
  </si>
  <si>
    <t>CAIXA DE PASSAGEM (INSPECAO) PRE-MOLDADA DN 60 CM</t>
  </si>
  <si>
    <t>CAIXA DE INSPEÇÃO EM CONCRETO PRÉ-MOLDADO DN 60MM COM TAMPA H= 60CM -</t>
  </si>
  <si>
    <t>CAIXA DE INSPECAO EM ANEL DE CONCRETO PRE MOLDADO, COM 950MM DE ALTURA</t>
  </si>
  <si>
    <t>TOTAL. ANE</t>
  </si>
  <si>
    <t>IS COM ESP=50MM, DIAM.=600MM. EXCLUSIVE TAMPAO E ESCAVACAO</t>
  </si>
  <si>
    <t>RALOS/CAIXA SIFONADA</t>
  </si>
  <si>
    <t>CAIXA SIFONADA, PVC, DN 100 X 100 X 50 MM, FORNECIDA E INSTALADA EM RA</t>
  </si>
  <si>
    <t>MAIS DE EN</t>
  </si>
  <si>
    <t>CAMINHAMENTO DE ÁGUA PLUVIAL. AF_12/2014_P</t>
  </si>
  <si>
    <t>CAIXA SIFONADA, PVC, DN 150 X 185 X 75 MM, FORNECIDA E INSTALADA EM RA</t>
  </si>
  <si>
    <t>RALO SIFONADO, PVC, DN 100 X 40 MM, JUNTA SOLDÁVEL, FORNECIDO E INSTAL</t>
  </si>
  <si>
    <t>ADO EM RAM</t>
  </si>
  <si>
    <t>AIS DE ENCAMINHAMENTO DE ÁGUA PLUVIAL. AF_12/2014_P</t>
  </si>
  <si>
    <t>CAIXA SIFONADA, PVC, DN 100 X 100 X 50 MM, JUNTA ELÁSTICA, FORNECIDA E</t>
  </si>
  <si>
    <t>INSTALADA</t>
  </si>
  <si>
    <t>EM RAMAL DE DESCARGA OU EM RAMAL DE ESGOTO SANITÁRIO. AF_12</t>
  </si>
  <si>
    <t>CAIXA SIFONADA, PVC, DN 150 X 185 X 75 MM, JUNTA ELÁSTICA, FORNECIDA E</t>
  </si>
  <si>
    <t>AL DE DESCARGA OU EM RAMAL DE ESGOTO SANITÁRIO. AF_12/2014_P</t>
  </si>
  <si>
    <t>RALO SECO, PVC, DN 100 X 40 MM, JUNTA SOLDÁVEL, FORNECIDO E INSTALADO</t>
  </si>
  <si>
    <t>EM RAMAL D</t>
  </si>
  <si>
    <t>E DESCARGA OU EM RAMAL DE ESGOTO SANITÁRIO. AF_12/2014_P</t>
  </si>
  <si>
    <t>APARELHOS SANITARIOS, LOUCAS, METAIS E OUTROS</t>
  </si>
  <si>
    <t>6021     V</t>
  </si>
  <si>
    <t>ASO SANITARIO SIFONADO LOUÇA BRANCA PADRAO POPULAR, COM CONJUNTO PARA</t>
  </si>
  <si>
    <t>FIXAÇAO PA</t>
  </si>
  <si>
    <t>RA VASO SANITÁRIO COM PARAFUSO, ARRUELA E BUCHA - FORNECIME</t>
  </si>
  <si>
    <t>VASO SANITARIO INFANTIL SIFONADO, PARA VALVULA DE DESCARGA, EM LOUCA B</t>
  </si>
  <si>
    <t>RANCA, COM</t>
  </si>
  <si>
    <t>ACESSORIOS, INCLUSIVE ASSENTO PLASTICO, BOLSA DE BORRACHA P</t>
  </si>
  <si>
    <t>ARA LIGACA</t>
  </si>
  <si>
    <t>O, TUBO PVC LIGACAO - FORNECIMENTO E INSTALACAO</t>
  </si>
  <si>
    <t>MICTORIO LOUCA S/INSTALACAO HIDRAULICA/SANITARIA</t>
  </si>
  <si>
    <t>MICTORIO SIFONADO DE LOUCA BRANCA COM PERTENCES, COM REGISTRO DE PRESS</t>
  </si>
  <si>
    <t>AO 1/2" CO</t>
  </si>
  <si>
    <t>M CANOPLA CROMADA ACABAMENTO SIMPLES E CONJUNTO PARA FIXACAO</t>
  </si>
  <si>
    <t>TANQUE DE LOUÇA BRANCA COM COLUNA, 30L OU EQUIVALENTE - FORNECIMENTO E</t>
  </si>
  <si>
    <t>. AF_12/2013</t>
  </si>
  <si>
    <t>TANQUE DE LOUÇA BRANCA SUSPENSO, 18L OU EQUIVALENTE - FORNECIMENTO E I</t>
  </si>
  <si>
    <t>AF_12/2013</t>
  </si>
  <si>
    <t>TANQUE DE MÁRMORE SINTÉTICO COM COLUNA, 22L OU EQUIVALENTE  FORNECIME</t>
  </si>
  <si>
    <t>ALAÇÃO. AF_12/2013</t>
  </si>
  <si>
    <t>TANQUE DE MÁRMORE SINTÉTICO SUSPENSO, 22L OU EQUIVALENTE - FORNECIMENT</t>
  </si>
  <si>
    <t>AÇÃO. AF_12/2013</t>
  </si>
  <si>
    <t>VÁLVULA EM METAL CROMADO 1.1/2" X 1.1/2" PARA TANQUE OU LAVATÓRIO, COM</t>
  </si>
  <si>
    <t>OU SEM LAD</t>
  </si>
  <si>
    <t>RÃO - FORNECIMENTO E INSTALAÇÃO. AF_12/2013</t>
  </si>
  <si>
    <t>VÁLVULA EM METAL CROMADO TIPO AMERICANA 3.1/2" X 1.1/2" PARA PIA - FOR</t>
  </si>
  <si>
    <t>E INSTALAÇÃO. AF_12/2013</t>
  </si>
  <si>
    <t>VÁLVULA EM PLÁSTICO 1" PARA PIA, TANQUE OU LAVATÓRIO, COM OU SEM LADRÃ</t>
  </si>
  <si>
    <t>O - FORNEC</t>
  </si>
  <si>
    <t>IMENTO E INSTALAÇÃO. AF_12/2013</t>
  </si>
  <si>
    <t>VÁLVULA EM PLÁSTICO CROMADO TIPO AMERICANA 3.1/2" X 1.1/2" SEM ADAPTAD</t>
  </si>
  <si>
    <t>OR PARA PI</t>
  </si>
  <si>
    <t>A - FORNECIMENTO E INSTALAÇÃO. AF_12/2013</t>
  </si>
  <si>
    <t>SIFÃO DO TIPO GARRAFA EM METAL CROMADO 1 X 1.1/2" - FORNECIMENTO E INS</t>
  </si>
  <si>
    <t>F_12/2013</t>
  </si>
  <si>
    <t>SIFÃO DO TIPO GARRAFA/COPO EM PVC 1.1/4 X 1.1/2" - FORNECIMENTO E INS</t>
  </si>
  <si>
    <t>SIFÃO DO TIPO FLEXÍVEL EM PVC 1 X 1.1/2 - FORNECIMENTO E INSTALAÇÃO.  U</t>
  </si>
  <si>
    <t>ENGATE FLEXÍVEL EM PLÁSTICO BRANCO, 1/2" X 30CM - FORNECIMENTO E INSTA</t>
  </si>
  <si>
    <t>ENGATE FLEXÍVEL EM PLÁSTICO BRANCO, 1/2" X 40CM - FORNECIMENTO E INSTA</t>
  </si>
  <si>
    <t>ENGATE FLEXÍVEL EM INOX, 1/2 X 30CM - FORNECIMENTO E INSTALAÇÃO. AF_1</t>
  </si>
  <si>
    <t>ENGATE FLEXÍVEL EM INOX, 1/2 X 40CM - FORNECIMENTO E INSTALAÇÃO. AF_1</t>
  </si>
  <si>
    <t>VASO SANITÁRIO SIFONADO COM CAIXA ACOPLADA LOUÇA BRANCA - PADRÃO MÉDIO</t>
  </si>
  <si>
    <t>MENTO E INSTALAÇÃO. AF_12/2013</t>
  </si>
  <si>
    <t>BANCADA DE GRANITO CINZA POLIDO PARA PIA DE COZINHA 1,50 X 0,60 M - FO</t>
  </si>
  <si>
    <t>BANCADA DE MÁRMORE BRANCO POLIDO PARA PIA DE COZINHA 1,50 X 0,60 M - F</t>
  </si>
  <si>
    <t>O E INSTALAÇÃO. AF_12/2013</t>
  </si>
  <si>
    <t>BANCADA DE MÁRMORE SINTÉTICO 120 X 60CM, COM CUBA INTEGRADA - FORNECIM</t>
  </si>
  <si>
    <t>TALAÇÃO. AF_12/2013</t>
  </si>
  <si>
    <t>BANCADA DE GRANITO CINZA POLIDO PARA LAVATÓRIO 0,50 X 0,60 M - FORNECI</t>
  </si>
  <si>
    <t>STALAÇÃO. AF_12/2013</t>
  </si>
  <si>
    <t>BANCADA DE MÁRMORE BRANCO POLIDO PARA LAVATÓRIO 0,50 X 0,60 M - FORNEC</t>
  </si>
  <si>
    <t>NSTALAÇÃO. AF_12/2013</t>
  </si>
  <si>
    <t>CUBA DE EMBUTIR DE AÇO INOXIDÁVEL MÉDIA - FORNECIMENTO E INSTALAÇÃO. A</t>
  </si>
  <si>
    <t>CUBA DE EMBUTIR OVAL EM LOUÇA BRANCA, 35 X 50CM OU EQUIVALENTE - FORNE</t>
  </si>
  <si>
    <t>INSTALAÇÃO. AF_12/2013</t>
  </si>
  <si>
    <t>LAVATÓRIO LOUÇA BRANCA COM COLUNA, *44 X 35,5* CM, PADRÃO POPULAR - FO</t>
  </si>
  <si>
    <t>LAVATÓRIO LOUÇA BRANCA COM COLUNA, 45 X 55CM OU EQUIVALENTE, PADRÃO MÉ</t>
  </si>
  <si>
    <t>DIO - FORN</t>
  </si>
  <si>
    <t>ECIMENTO E INSTALAÇÃO. AF_12/2013</t>
  </si>
  <si>
    <t>LAVATÓRIO LOUÇA BRANCA SUSPENSO, 29,5 X 39CM OU EQUIVALENTE, PADRÃO PO</t>
  </si>
  <si>
    <t>PULAR - FO</t>
  </si>
  <si>
    <t>RNECIMENTO E INSTALAÇÃO. AF_12/2013</t>
  </si>
  <si>
    <t>APARELHO MISTURADOR DE MESA PARA LAVATÓRIO, PADRÃO MÉDIO - FORNECIMENT</t>
  </si>
  <si>
    <t>TORNEIRA CROMADA DE MESA, 1/2" OU 3/4", PARA LAVATÓRIO, PADRÃO POPULAR</t>
  </si>
  <si>
    <t>APARELHO MISTURADOR DE MESA PARA PIA DE COZINHA, PADRÃO MÉDIO - FORNEC</t>
  </si>
  <si>
    <t>TORNEIRA CROMADA TUBO MÓVEL, DE MESA, 1/2" OU 3/4", PARA PIA DE COZINH</t>
  </si>
  <si>
    <t>A, PADRÃO</t>
  </si>
  <si>
    <t>ALTO - FORNECIMENTO E INSTALAÇÃO. AF_12/2013</t>
  </si>
  <si>
    <t>TORNEIRA CROMADA TUBO MÓVEL, DE PAREDE, 1/2" OU 3/4", PARA PIA DE COZI</t>
  </si>
  <si>
    <t>NHA, PADRÃ</t>
  </si>
  <si>
    <t>O MÉDIO - FORNECIMENTO E INSTALAÇÃO. AF_12/2013</t>
  </si>
  <si>
    <t>TORNEIRA CROMADA LONGA, DE PAREDE, 1/2" OU 3/4", PARA PIA DE COZINHA,</t>
  </si>
  <si>
    <t>PADRÃO POP</t>
  </si>
  <si>
    <t>ULAR - FORNECIMENTO E INSTALAÇÃO. AF_12/2013</t>
  </si>
  <si>
    <t>PADRÃO MÉD</t>
  </si>
  <si>
    <t>IO - FORNECIMENTO E INSTALAÇÃO. AF_12/2013</t>
  </si>
  <si>
    <t>TORNEIRA CROMADA 1/2" OU 3/4" PARA TANQUE, PADRÃO POPULAR - FORNECIMEN</t>
  </si>
  <si>
    <t>LAÇÃO. AF_12/2013</t>
  </si>
  <si>
    <t>TORNEIRA CROMADA 1/2" OU 3/4" PARA TANQUE, PADRÃO MÉDIO - FORNECIMENTO</t>
  </si>
  <si>
    <t>ÃO. AF_12/2013</t>
  </si>
  <si>
    <t>TORNEIRA CROMADA DE MESA, 1/2" OU 3/4", PARA LAVATÓRIO, PADRÃO MÉDIO -</t>
  </si>
  <si>
    <t>TO E INSTALAÇÃO. AF_12/2013</t>
  </si>
  <si>
    <t>TORNEIRA PLÁSTICA 3/4" PARA TANQUE - FORNECIMENTO E INSTALAÇÃO. AF_12/</t>
  </si>
  <si>
    <t>TANQUE DE LOUÇA BRANCA COM COLUNA, 30L OU EQUIVALENTE, INCLUSO SIFÃO F</t>
  </si>
  <si>
    <t>LEXÍVEL EM</t>
  </si>
  <si>
    <t>PVC, VÁLVULA METÁLICA E TORNEIRA DE METAL CROMADO PADRÃO MÉ</t>
  </si>
  <si>
    <t>PVC, VÁLVULA PLÁSTICA E TORNEIRA DE METAL CROMADO PADRÃO PO</t>
  </si>
  <si>
    <t>RNECIMENTO E INSTALAÇÃO. AF_12/2013_P</t>
  </si>
  <si>
    <t>PVC, VÁLVULA PLÁSTICA E TORNEIRA DE PLÁSTICO - FORNECIMENTO</t>
  </si>
  <si>
    <t>TANQUE DE LOUÇA BRANCA SUSPENSO, 18L OU EQUIVALENTE, INCLUSO SIFÃO TIP</t>
  </si>
  <si>
    <t>O GARRAFA</t>
  </si>
  <si>
    <t>EM METAL CROMADO, VÁLVULA METÁLICA E TORNEIRA DE METAL CROMA</t>
  </si>
  <si>
    <t>DO PADRÃO</t>
  </si>
  <si>
    <t>MÉDIO - FORNECIMENTO E INSTALAÇÃO. AF_12/2013</t>
  </si>
  <si>
    <t>EM PVC, VÁLVULA PLÁSTICA E TORNEIRA DE METAL CROMADO PADRÃO</t>
  </si>
  <si>
    <t>POPULAR -</t>
  </si>
  <si>
    <t>FORNECIMENTO E INSTALAÇÃO. AF_12/2013</t>
  </si>
  <si>
    <t>EM PVC, VÁLVULA PLÁSTICA E TORNEIRA DE PLÁSTICO - FORNECIMEN</t>
  </si>
  <si>
    <t>TANQUE DE MÁRMORE SINTÉTICO COM COLUNA, 22L OU EQUIVALENTE, INCLUSO SI</t>
  </si>
  <si>
    <t>FÃO FLEXÍV</t>
  </si>
  <si>
    <t>EL EM PVC, VÁLVULA PLÁSTICA E TORNEIRA DE METAL CROMADO PADR</t>
  </si>
  <si>
    <t>EL EM PVC, VÁLVULA PLÁSTICA E TORNEIRA DE PLÁSTICO - FORNECI</t>
  </si>
  <si>
    <t>TANQUE DE MÁRMORE SINTÉTICO SUSPENSO, 22L OU EQUIVALENTE, INCLUSO SIFÃ</t>
  </si>
  <si>
    <t>O TIPO GAR</t>
  </si>
  <si>
    <t>RAFA EM PVC, VÁLVULA PLÁSTICA E TORNEIRA DE METAL CROMADO PA</t>
  </si>
  <si>
    <t>DRÃO POPUL</t>
  </si>
  <si>
    <t>AR - FORNECIMENTO E INSTALAÇÃO. AF_12/2013</t>
  </si>
  <si>
    <t>RAFA EM PVC, VÁLVULA PLÁSTICA E TORNEIRA DE PLÁSTICO - FORNE</t>
  </si>
  <si>
    <t>O FLEXÍVEL</t>
  </si>
  <si>
    <t>EM PVC, VÁLVULA PLÁSTICA E TORNEIRA DE PLÁSTICO - FORNECIME</t>
  </si>
  <si>
    <t>ENGATE FLEXÍVEL EM PLÁSTICO BRANCO, 1/2 X 40CM - FORNECIMEN</t>
  </si>
  <si>
    <t>ENGATE FLEXÍVEL EM METAL CROMADO, 1/2 X 40CM - FORNECIMENTO</t>
  </si>
  <si>
    <t>BANCADA DE MÁRMORE SINTÉTICO 120 X 60CM, COM CUBA INTEGRADA, INCLUSO S</t>
  </si>
  <si>
    <t>IFÃO TIPO</t>
  </si>
  <si>
    <t>GARRAFA EM PVC, VÁLVULA EM PLÁSTICO CROMADO TIPO AMERICANA E</t>
  </si>
  <si>
    <t>TORNEIRA C</t>
  </si>
  <si>
    <t>ROMADA LONGA, DE PAREDE, PADRÃO POPULAR - FORNECIMENTO E IN</t>
  </si>
  <si>
    <t>FLEXÍVEL EM PVC, VÁLVULA EM PLÁSTICO CROMADO TIPO AMERICANA</t>
  </si>
  <si>
    <t>E TORNEIRA</t>
  </si>
  <si>
    <t>CROMADA LONGA, DE PAREDE, PADRÃO POPULAR - FORNECIMENTO E I</t>
  </si>
  <si>
    <t>CUBA DE EMBUTIR DE AÇO INOXIDÁVEL MÉDIA, INCLUSO VÁLVULA TIPO AMERICAN</t>
  </si>
  <si>
    <t>A EM METAL</t>
  </si>
  <si>
    <t>CROMADO E SIFÃO FLEXÍVEL EM PVC - FORNECIMENTO E INSTALAÇÃO</t>
  </si>
  <si>
    <t>A E SIFÃO</t>
  </si>
  <si>
    <t>TIPO GARRAFA EM METAL CROMADO - FORNECIMENTO E INSTALAÇÃO. A</t>
  </si>
  <si>
    <t>CUBA DE EMBUTIR OVAL EM LOUÇA BRANCA, 35 X 50CM OU EQUIVALENTE, INCLUS</t>
  </si>
  <si>
    <t>O VÁLVULA</t>
  </si>
  <si>
    <t>EM METAL CROMADO E SIFÃO FLEXÍVEL EM PVC - FORNECIMENTO E IN</t>
  </si>
  <si>
    <t>E SIFÃO TIPO GARRAFA EM METAL CROMADO - FORNECIMENTO E INSTA</t>
  </si>
  <si>
    <t>LAVATÓRIO LOUÇA BRANCA COM COLUNA, *44 X 35,5* CM, PADRÃO POPULAR, INC</t>
  </si>
  <si>
    <t>LUSO SIFÃO</t>
  </si>
  <si>
    <t>FLEXÍVEL EM PVC, VÁLVULA E ENGATE FLEXÍVEL 30CM EM PLÁSTICO</t>
  </si>
  <si>
    <t>E COM TORN</t>
  </si>
  <si>
    <t>EIRA CROMADA PADRÃO POPULAR - FORNECIMENTO E INSTALAÇÃO. AF</t>
  </si>
  <si>
    <t>_12/2013</t>
  </si>
  <si>
    <t>DIO, INCLU</t>
  </si>
  <si>
    <t>SO SIFÃO TIPO GARRAFA, VÁLVULA E ENGATE FLEXÍVEL DE 40CM EM</t>
  </si>
  <si>
    <t>METAL CROM</t>
  </si>
  <si>
    <t>ADO, COM APARELHO MISTURADOR PADRÃO MÉDIO - FORNECIMENTO E I</t>
  </si>
  <si>
    <t>ADO, COM TORNEIRA CROMADA DE MESA, PADRÃO MÉDIO - FORNECIMEN</t>
  </si>
  <si>
    <t>PULAR, INC</t>
  </si>
  <si>
    <t>LUSO SIFÃO TIPO GARRAFA EM PVC, VÁLVULA E ENGATE FLEXÍVEL 30</t>
  </si>
  <si>
    <t>CM EM PLÁS</t>
  </si>
  <si>
    <t>TICO E TORNEIRA CROMADA DE MESA, PADRÃO POPULAR - FORNECIMEN</t>
  </si>
  <si>
    <t>LUSO SIFÃO FLEXÍVEL EM PVC, VÁLVULA E ENGATE FLEXÍVEL 30CM E</t>
  </si>
  <si>
    <t>M PLÁSTICO</t>
  </si>
  <si>
    <t>E TORNEIRA CROMADA DE MESA, PADRÃO POPULAR - FORNECIMENTO E</t>
  </si>
  <si>
    <t>BANCADA MÁRMORE BRANCO POLIDO 0,50 X 0,60M, INCLUSO CUBA DE EMBUTIR OV</t>
  </si>
  <si>
    <t>AL EM LOUÇ</t>
  </si>
  <si>
    <t>A BRANCA 35 X 50CM, VÁLVULA, SIFÃO TIPO GARRAFA E ENGATE FLE</t>
  </si>
  <si>
    <t>XÍVEL 40CM</t>
  </si>
  <si>
    <t>EM METAL CROMADO E APARELHO MISTURADOR DE MESA, PADRÃO MÉDI</t>
  </si>
  <si>
    <t>SABONETEIRA DE SOBREPOR (FIXADA NA PAREDE), TIPO CONCHA, EM ACO INOXID</t>
  </si>
  <si>
    <t>AVEL - FOR</t>
  </si>
  <si>
    <t>BANCADA GRANITO CINZA POLIDO 0,50 X 0,60M, INCL. CUBA DE EMBUTIR OVAL</t>
  </si>
  <si>
    <t>LOUÇA BRAN</t>
  </si>
  <si>
    <t>CA 35 X 50CM, VÁLVULA METAL CROMADO, SIFÃO FLEXÍVEL PVC, ENG</t>
  </si>
  <si>
    <t>ATE 30CM F</t>
  </si>
  <si>
    <t>LEXÍVEL PLÁSTICO E TORNEIRA CROMADA DE MESA, PADRÃO POPULAR</t>
  </si>
  <si>
    <t>BANCADA DE GRANITO CINZA POLIDO 150 X 60 CM, COM CUBA DE EMBUTIR DE AÇ</t>
  </si>
  <si>
    <t>O INOXIDÁV</t>
  </si>
  <si>
    <t>EL MÉDIA, VÁLVULA AMERICANA EM METAL CROMADO, SIFÃO FLEXÍVEL</t>
  </si>
  <si>
    <t>EM PVC, EN</t>
  </si>
  <si>
    <t>GATE FLEXÍVEL 30 CM, TORNEIRA CROMADA LONGA DE PAREDE, 1/2</t>
  </si>
  <si>
    <t>OU 3/4, PA</t>
  </si>
  <si>
    <t>RA PIA DE COZINHA, PADRÃO POPULAR- FORNEC. E INSTAL. AF_12/2</t>
  </si>
  <si>
    <t>BANCADA MÁRMORE BRANCO POLIDO 150 X 60 CM, COM CUBA DE EMBUTIR DE AÇO</t>
  </si>
  <si>
    <t>INOXIDÁVEL</t>
  </si>
  <si>
    <t>MÉDIA, VÁLVULA AMERICANA EM METAL CROMADO, SIFÃO  TIPO GARR</t>
  </si>
  <si>
    <t>AFA EM MET</t>
  </si>
  <si>
    <t>AL CROMADO, ENGATE FLEXÍVEL 30 CM, TORNEIRA  CROMADA TUBO MÓ</t>
  </si>
  <si>
    <t>VEL, DE ME</t>
  </si>
  <si>
    <t>SA, 1/2 OU 3/4, PARA PIA DE COZINHA, PADRÃO ALTO - FORNEC.</t>
  </si>
  <si>
    <t>E INSTAL.</t>
  </si>
  <si>
    <t>FOSSAS/SUMIDOUROS</t>
  </si>
  <si>
    <t>6087     T</t>
  </si>
  <si>
    <t>AMPA EM CONCRETO ARMADO 60X60X5CM P/CX INSPECAO/FOSSA SEPTICA</t>
  </si>
  <si>
    <t>FOSSA SEPTICA 1500L / ALVENARIA TIJOLO MACICO 1/2VEZ</t>
  </si>
  <si>
    <t>FOSSA SEPTICA EM ALVENARIA DE TIJOLO CERAMICO MACICO DIMENSOES EXTERNA</t>
  </si>
  <si>
    <t>S 1,90X1,1</t>
  </si>
  <si>
    <t>0X1,40M, 1.500 LITROS, REVESTIDA INTERNAMENTE COM BARRA LISA</t>
  </si>
  <si>
    <t>, COM TAMP</t>
  </si>
  <si>
    <t>A EM CONCRETO ARMADO COM ESPESSURA 8CM</t>
  </si>
  <si>
    <t>SUMIDOURO H=5,0M COM TIJOLOS MACICOS A CRIVO ARGAMASSADOS</t>
  </si>
  <si>
    <t>SUMIDOURO EM ALVENARIA DE TIJOLO CERAMICO MACICO DIAMETRO 1,20M E ALTU</t>
  </si>
  <si>
    <t>RA 5,00M,</t>
  </si>
  <si>
    <t>COM TAMPA EM CONCRETO ARMADO DIAMETRO 1,40M E ESPESSURA 10CM</t>
  </si>
  <si>
    <t>SUMIDOURO EM ALVENARIA DE TIJOLO CERAMICO MACIÇO DIAMETRO 1,40M E ALTU</t>
  </si>
  <si>
    <t>COM TAMPA EM CONCRETO ARMADO DIAMETRO 1,60M E ESPESSURA 10CM</t>
  </si>
  <si>
    <t>PONTOS DE AGUA/ESGOTO</t>
  </si>
  <si>
    <t>PONTO DE CONSUMO TERMINAL DE ÁGUA FRIA (SUBRAMAL) COM TUBULAÇÃO DE PVC</t>
  </si>
  <si>
    <t>, DN 25 MM</t>
  </si>
  <si>
    <t>, INSTALADO EM RAMAL DE ÁGUA, INCLUSOS RASGO E CHUMBAMENTO E</t>
  </si>
  <si>
    <t>M ALVENARI</t>
  </si>
  <si>
    <t>A. AF_12/2014</t>
  </si>
  <si>
    <t>PONTO DE CONSUMO TERMINAL DE ÁGUA QUENTE (SUBRAMAL) COM TUBULAÇÃO DE C</t>
  </si>
  <si>
    <t>PVC, DN 22</t>
  </si>
  <si>
    <t>MM, INSTALADO EM RAMAL DE ÁGUA, INCLUSOS RASGO E CHUMBAMENT</t>
  </si>
  <si>
    <t>O EM ALVEN</t>
  </si>
  <si>
    <t>ARIA. AF_12/2014</t>
  </si>
  <si>
    <t>REGISTROS/VALVULAS</t>
  </si>
  <si>
    <t>VALVULA DESCARGA 1.1/2" COM REGISTRO, ACABAMENTO EM METAL CROMADO - FO</t>
  </si>
  <si>
    <t>REGISTRO DE GAVETA COM CANOPLA Ø 25MM (1) - FORNECIMENTO E INSTALAÇÃO</t>
  </si>
  <si>
    <t>FORNECIMENTO E COLOCACAO DE VALVULAS DE RETENCAO</t>
  </si>
  <si>
    <t>VÁLVULA DE RETENÇÃO VERTICAL Ø 32MM (1.1/4") - FORNECIMENTO E INSTALAÇ</t>
  </si>
  <si>
    <t>VÁLVULA DE RETENÇÃO VERTICAL Ø 40MM (1.1/2") - FORNECIMENTO E INSTALAÇ</t>
  </si>
  <si>
    <t>VÁLVULA DE RETENÇÃO HORIZONTAL Ø 20MM (3/4") - FORNECIMENTO E INSTALAÇ</t>
  </si>
  <si>
    <t>VALVULA DE RETENCAO HORIZONTAL Ø 25MM (1) - FORNECIMENTO E INSTALACAO</t>
  </si>
  <si>
    <t>VÁLVULA DE RETENÇÃO HORIZONTAL Ø 32MM (1.1/4") - FORNECIMENTO E INSTAL</t>
  </si>
  <si>
    <t>AÇÃO</t>
  </si>
  <si>
    <t>VÁLVULA DE RETENÇÃO HORIZONTAL Ø 40MM (1.1/2") - FORNECIMENTO E INSTAL</t>
  </si>
  <si>
    <t>VÁLVULA DE RETENÇÃO HORIZONTAL Ø 65MM (2.1/2") - FORNECIMENTO E INSTAL</t>
  </si>
  <si>
    <t>VÁLVULA DE RETENÇÃO HORIZONTAL Ø 100MM (4") - FORNECIMENTO E INSTALAÇÃ</t>
  </si>
  <si>
    <t>FORNECIMENTO E COLOCACAO DE VALVULAS DE PE</t>
  </si>
  <si>
    <t>REGISTROS DE GAVETA - FORNECIMENTO E COLOCACAO</t>
  </si>
  <si>
    <t>REGISTRO DE GAVETA COM CANOPLA Ø 32MM (1.1/4") - FORNECIMENTO E INSTAL</t>
  </si>
  <si>
    <t>FORNECIMENTO E COLOCACAO DE REGISTROS DE ESFERA</t>
  </si>
  <si>
    <t>VALVULA DE RETENCAO VERTICAL DE 2 1/2" ASSENTE C/FIO BAHIA E PASTA</t>
  </si>
  <si>
    <t>VALVULA RETENCAO VERTICAL BRONZE (PN-16) 2.1/2" 200PSI - EXTREMIDADES</t>
  </si>
  <si>
    <t>COM ROSCA</t>
  </si>
  <si>
    <t>VALVULA DE RETENCAO DE PE COM CRIVO 1 1/4"</t>
  </si>
  <si>
    <t>FORN/ASSENT VALVULA GLOBO 2 1/2 POL</t>
  </si>
  <si>
    <t>REGISTRO/VALVULA GLOBO ANGULAR 45 GRAUS EM LATAO PARA HIDRANTES DE INC</t>
  </si>
  <si>
    <t>ÊNDIO PRED</t>
  </si>
  <si>
    <t>IAL DN 2.1/2" - FORNECIMENTO E INSTALACAO</t>
  </si>
  <si>
    <t>FORN/ASSENT REGISTRO GAVETA CANOPLA CROMADA 1 1/2</t>
  </si>
  <si>
    <t>REGISTRO GAVETA 1.1/2" COM CANOPLA ACABAMENTO CROMADO SIMPLES - FORNEC</t>
  </si>
  <si>
    <t>FORN/ASSENT REGISTRO GAVETA CANOPLA CROMADA 1 POL</t>
  </si>
  <si>
    <t>REGISTRO GAVETA 1" COM CANOPLA ACABAMENTO CROMADO SIMPLES - FORNECIMEN</t>
  </si>
  <si>
    <t>FORN/ASSENT REGISTRO GAVERTA BRUTO 4 POL</t>
  </si>
  <si>
    <t>FORN/ASSENT REGISTRO GAVETA BRUTO 3 POL</t>
  </si>
  <si>
    <t>FORN/ASSENT REGISTRO GAVETA BRUTO 2 1/2 POL</t>
  </si>
  <si>
    <t>FORN/ASSENT REGISTRO GAVETA BRUTO 2 POL</t>
  </si>
  <si>
    <t>FORN/ASSENT REGISTRO GAVETA BRUTO 1 1/2 POL</t>
  </si>
  <si>
    <t>FORN/ASSENT REGISTRO GAVETA BRUTO 1 1/4 POL</t>
  </si>
  <si>
    <t>FORN/ASSENT REGISTRO GAVETA BRUTO 1 POL</t>
  </si>
  <si>
    <t>VALVULA DE RETENCAO VERTICAL BRONZE (PN-16) 1/2" 200 PSI - EXTREMIDADE</t>
  </si>
  <si>
    <t>REGISTRO DE PRESSÃO BRUTO, LATÃO, ROSCÁVEL, 1/2", FORNECIDO E INSTALAD</t>
  </si>
  <si>
    <t>DE ÁGUA. AF_12/2014</t>
  </si>
  <si>
    <t>REGISTRO DE PRESSÃO BRUTO, ROSCÁVEL, 3/4", FORNECIDO E INSTALADO EM RA</t>
  </si>
  <si>
    <t>REGISTRO DE GAVETA BRUTO, LATÃO, ROSCÁVEL, 1/2", FORNECIDO E INSTALADO</t>
  </si>
  <si>
    <t>E ÁGUA. AF_12/2014</t>
  </si>
  <si>
    <t>REGISTRO DE GAVETA BRUTO, LATÃO, ROSCÁVEL, 3/4", FORNECIDO E INSTALADO</t>
  </si>
  <si>
    <t>MISTURADOR MONOCOMANDO PARA CHUVEIRO, BASE BRUTA E ACABAMENTO CROMOADO</t>
  </si>
  <si>
    <t>O E INSTALADO EM RAMAL DE ÁGUA. AF_12/2014</t>
  </si>
  <si>
    <t>KIT DE REGISTRO DE PRESSÃO BRUTO DE LATÃO ½", INCLUSIVE CONEXÕES,  ROS</t>
  </si>
  <si>
    <t>CÁVEL, INS</t>
  </si>
  <si>
    <t>TALADO EM RAMAL DE ÁGUA FRIA - FORNECIMENTO E INSTALAÇÃO. AF</t>
  </si>
  <si>
    <t>KIT DE REGISTRO DE PRESSÃO BRUTO DE LATÃO ¾", INCLUSIVE CONEXÕES, ROSC</t>
  </si>
  <si>
    <t>ÁVEL, INST</t>
  </si>
  <si>
    <t>ALADO EM RAMAL DE ÁGUA FRIA - FORNECIMENTO E INSTALAÇÃO. AF_</t>
  </si>
  <si>
    <t>KIT DE REGISTRO DE GAVETA BRUTO DE LATÃO ½", INCLUSIVE CONEXÕES, ROSCÁ</t>
  </si>
  <si>
    <t>VEL, INSTA</t>
  </si>
  <si>
    <t>LADO EM RAMAL DE ÁGUA FRIA - FORNECIMENTO E INSTALAÇÃO. AF_1</t>
  </si>
  <si>
    <t>KIT DE REGISTRO DE GAVETA BRUTO DE LATÃO ¾", INCLUSIVE CONEXÕES, ROSCÁ</t>
  </si>
  <si>
    <t>KIT DE MISTURADOR BASE BRUTA DE LATÃO ¾" MONOCOMANDO PARA CHUVEIRO, IN</t>
  </si>
  <si>
    <t>CLUSIVE CO</t>
  </si>
  <si>
    <t>NEXÕES, INSTALADO EM RAMAL DE ÁGUA - FORNECIMENTO E INSTALAÇ</t>
  </si>
  <si>
    <t>KIT DE TÊ MISTURADOR EM CPVC ¾" COM DUPLO COMANDO PARA CHUVEIRO, INCLU</t>
  </si>
  <si>
    <t>SIVE CONEX</t>
  </si>
  <si>
    <t>ÕES, INSTALADO EM RAMAL DE ÁGUA - FORNECIMENTO E INSTALAÇÃO.</t>
  </si>
  <si>
    <t>REGISTRO DE PRESSÃO BRUTO, LATÃO, ROSCÁVEL, 1/2", COM ACABAMENTO E CAN</t>
  </si>
  <si>
    <t>OPLA CROMA</t>
  </si>
  <si>
    <t>DOS. FORNECIDO E INSTALADO EM RAMAL DE ÁGUA. AF_12/2014</t>
  </si>
  <si>
    <t>REGISTRO DE GAVETA BRUTO, LATÃO, ROSCÁVEL, 1/2", COM ACABAMENTO E CANO</t>
  </si>
  <si>
    <t>PLA CROMAD</t>
  </si>
  <si>
    <t>OS. FORNECIDO E INSTALADO EM RAMAL DE ÁGUA. AF_12/2014</t>
  </si>
  <si>
    <t>REGISTRO DE GAVETA BRUTO, LATÃO, ROSCÁVEL, 3/4", COM ACABAMENTO E CANO</t>
  </si>
  <si>
    <t>REGISTRO DE ESFERA, PVC, ROSCÁVEL, 3/4", FORNECIDO E INSTALADO EM RAMA</t>
  </si>
  <si>
    <t>L DE ÁGUA.</t>
  </si>
  <si>
    <t>FURO EM ALVENARIA PARA DIÂMETROS MAIORES QUE 40 MM E MENORES OU IGUAIS</t>
  </si>
  <si>
    <t>A 75 MM. A</t>
  </si>
  <si>
    <t>F_05/2015</t>
  </si>
  <si>
    <t>FURO EM CONCRETO PARA DIÂMETROS MAIORES QUE 40 MM E MENORES OU IGUAIS</t>
  </si>
  <si>
    <t>RASGO EM ALVENARIA PARA RAMAIS/ DISTRIBUIÇÃO COM DIAMETROS MENORES OU</t>
  </si>
  <si>
    <t>IGUAIS A 4</t>
  </si>
  <si>
    <t>0 MM. AF_05/2015</t>
  </si>
  <si>
    <t>RASGO EM CONTRAPISO PARA RAMAIS/ DISTRIBUIÇÃO COM DIÂMETROS MENORES OU</t>
  </si>
  <si>
    <t>RASGO EM CONTRAPISO PARA RAMAIS/ DISTRIBUIÇÃO COM DIÂMETROS MAIORES QU</t>
  </si>
  <si>
    <t>E 40 MM E</t>
  </si>
  <si>
    <t>MENORES OU IGUAIS A 75 MM. AF_05/2015</t>
  </si>
  <si>
    <t>E 75 MM. A</t>
  </si>
  <si>
    <t>RASGO EM ALVENARIA PARA ELETRODUTOS COM DIAMETROS MENORES OU IGUAIS A</t>
  </si>
  <si>
    <t>40 MM. AF_</t>
  </si>
  <si>
    <t>PASSANTE TIPO TUBO DE DIÂMETRO MENOR OU IGUAL A 40 MM, FIXADO EM LAJE.</t>
  </si>
  <si>
    <t>AF_05/2015</t>
  </si>
  <si>
    <t>PASSANTE TIPO TUBO DE DIÂMETRO MAIORES QUE 40 MM E MENORES OU IGUAIS A</t>
  </si>
  <si>
    <t>75 MM, FIX</t>
  </si>
  <si>
    <t>ADO EM LAJE. AF_05/2015</t>
  </si>
  <si>
    <t>PASSANTE TIPO TUBO DE DIÂMETRO MAIOR QUE 75 MM, FIXADO EM LAJE. AF_05/</t>
  </si>
  <si>
    <t>QUEBRA EM ALVENARIA PARA INSTALAÇÃO DE CAIXA DE TOMADA (4X4 OU 4X2). A</t>
  </si>
  <si>
    <t>QUEBRA EM ALVENARIA PARA INSTALAÇÃO DE QUADRO DISTRIBUIÇÃO PEQUENO (19</t>
  </si>
  <si>
    <t>X25 CM). A</t>
  </si>
  <si>
    <t>QUEBRA EM ALVENARIA PARA INSTALAÇÃO DE QUADRO DISTRIBUIÇÃO GRANDE (76X</t>
  </si>
  <si>
    <t>40 CM). AF</t>
  </si>
  <si>
    <t>_05/2015</t>
  </si>
  <si>
    <t>QUEBRA EM ALVENARIA PARA INSTALAÇÃO DE ABRIGO PARA MANGUEIRAS (90X60 C</t>
  </si>
  <si>
    <t>M). AF_05/</t>
  </si>
  <si>
    <t>CHUMBAMENTO LINEAR EM ALVENARIA PARA RAMAIS/DISTRIBUIÇÃO COM DIÂMETROS</t>
  </si>
  <si>
    <t>MENORES OU</t>
  </si>
  <si>
    <t>IGUAIS A 40 MM. AF_05/2015</t>
  </si>
  <si>
    <t>MAIORES QU</t>
  </si>
  <si>
    <t>E 40 MM E MENORES OU IGUAIS A 75 MM. AF_05/2015</t>
  </si>
  <si>
    <t>CHUMBAMENTO LINEAR EM CONTRAPISO PARA RAMAIS/DISTRIBUIÇÃO COM DIÂMETRO</t>
  </si>
  <si>
    <t>S MENORES</t>
  </si>
  <si>
    <t>OU IGUAIS A 40 MM. AF_05/2015</t>
  </si>
  <si>
    <t>S MAIORES</t>
  </si>
  <si>
    <t>QUE 40 MM E MENORES OU IGUAIS A 75 MM. AF_05/2015</t>
  </si>
  <si>
    <t>QUE 75 MM. AF_05/2015</t>
  </si>
  <si>
    <t>FIXAÇÃO DE TUBOS HORIZONTAIS DE PEX DIAMETROS IGUAIS OU INFERIORES A 4</t>
  </si>
  <si>
    <t>0 MM COM A</t>
  </si>
  <si>
    <t>BRAÇADEIRA PLÁSTICA 390 MM, FIXADA EM LAJE. AF_05/2015</t>
  </si>
  <si>
    <t>FIXAÇÃO DE TUBOS HORIZONTAIS DE PPR DIÂMETROS MENORES OU IGUAIS A 40 M</t>
  </si>
  <si>
    <t>M COM ABRA</t>
  </si>
  <si>
    <t>ÇADEIRA METÁLICA RÍGIDA TIPO D 1/2", FIXADA EM PERFILADO EM</t>
  </si>
  <si>
    <t>LAJE. AF_0</t>
  </si>
  <si>
    <t>FIXAÇÃO DE TUBOS HORIZONTAIS DE PPR DIÂMETROS MAIORES QUE 40 MM E MENO</t>
  </si>
  <si>
    <t>RES OU IGU</t>
  </si>
  <si>
    <t>AIS A 75 MM COM ABRAÇADEIRA METÁLICA RÍGIDA TIPO D 1 1/2", F</t>
  </si>
  <si>
    <t>IXADA EM P</t>
  </si>
  <si>
    <t>ERFILADO EM LAJE. AF_05/2015</t>
  </si>
  <si>
    <t>FIXAÇÃO DE TUBOS HORIZONTAIS DE PPR DIÂMETROS MAIORES QUE 75 MM COM AB</t>
  </si>
  <si>
    <t>RAÇADEIRA</t>
  </si>
  <si>
    <t>METÁLICA RÍGIDA TIPO D 3", FIXADA EM PERFILADO EM LAJE. AF_0</t>
  </si>
  <si>
    <t>FIXAÇÃO DE TUBOS HORIZONTAIS DE PVC, CPVC OU COBRE DIÂMETROS MENORES O</t>
  </si>
  <si>
    <t>U IGUAIS A</t>
  </si>
  <si>
    <t>40 MM COM ABRAÇADEIRA METÁLICA RÍGIDA TIPO D 1/2", FIXADA E</t>
  </si>
  <si>
    <t>M PERFILAD</t>
  </si>
  <si>
    <t>O EM LAJE. AF_05/2015</t>
  </si>
  <si>
    <t>FIXAÇÃO DE TUBOS HORIZONTAIS DE PVC, CPVC OU COBRE DIÂMETROS MAIORES Q</t>
  </si>
  <si>
    <t>UE 40 MM E</t>
  </si>
  <si>
    <t>MENORES OU IGUAIS A 75 MM COM ABRAÇADEIRA METÁLICA RÍGIDA T</t>
  </si>
  <si>
    <t>IPO D 1 1/</t>
  </si>
  <si>
    <t>2", FIXADA EM PERFILADO EM LAJE. AF_05/2015</t>
  </si>
  <si>
    <t>UE 75 MM C</t>
  </si>
  <si>
    <t>OM ABRAÇADEIRA METÁLICA RÍGIDA TIPO D 3", FIXADA EM PERFILAD</t>
  </si>
  <si>
    <t>O EM LAJE.</t>
  </si>
  <si>
    <t>FIXAÇÃO DE TUBOS VERTICAIS DE PPR DIÂMETROS MENORES OU IGUAIS A 40 MM</t>
  </si>
  <si>
    <t>COM ABRAÇA</t>
  </si>
  <si>
    <t>DEIRA METÁLICA RÍGIDA TIPO D 1/2", FIXADA EM PERFILADO EM AL</t>
  </si>
  <si>
    <t>VENARIA. A</t>
  </si>
  <si>
    <t>FIXAÇÃO DE TUBOS VERTICAIS DE PPR DIÂMETROS MAIORES QUE 40 MM E MENORE</t>
  </si>
  <si>
    <t>S OU IGUAI</t>
  </si>
  <si>
    <t>S A 75 MM COM ABRAÇADEIRA METÁLICA RÍGIDA TIPO D 1 1/2", FIX</t>
  </si>
  <si>
    <t>ADA EM PER</t>
  </si>
  <si>
    <t>FILADO EM ALVENARIA. AF_05/2015</t>
  </si>
  <si>
    <t>FIXAÇÃO DE TUBOS VERTICAIS DE PPR DIÂMETROS MAIORES QUE 75 MM COM ABRA</t>
  </si>
  <si>
    <t>ÇADEIRA ME</t>
  </si>
  <si>
    <t>TÁLICA RÍGIDA TIPO D 3", FIXADA EM PERFILADO EM ALVENARIA. A</t>
  </si>
  <si>
    <t>ÇADEIRA METÁLICA FLEXÍVEL 18 MM, FIXADA DIRETAMENTE NA LAJE.</t>
  </si>
  <si>
    <t>AIS A 75 MM COM ABRAÇADEIRA METÁLICA FLEXÍVEL 18 MM, FIXADA</t>
  </si>
  <si>
    <t>DIRETAMENT</t>
  </si>
  <si>
    <t>E NA LAJE. AF_05/2015</t>
  </si>
  <si>
    <t>METÁLICA FLEXÍVEL 18 MM, FIXADA DIRETAMENTE NA LAJE. AF_05/2</t>
  </si>
  <si>
    <t>40 MM COM ABRAÇADEIRA METÁLICA FLEXÍVEL 18 MM, FIXADA DIRET</t>
  </si>
  <si>
    <t>AMENTE NA</t>
  </si>
  <si>
    <t>LAJE. AF_05/2015</t>
  </si>
  <si>
    <t>MENORES OU IGUAIS A 75 MM COM ABRAÇADEIRA METÁLICA FLEXÍVEL</t>
  </si>
  <si>
    <t>18 MM, FIX</t>
  </si>
  <si>
    <t>ADA DIRETAMENTE NA LAJE. AF_05/2015</t>
  </si>
  <si>
    <t>OM ABRAÇADEIRA METÁLICA FLEXÍVEL 18 MM, FIXADA DIRETAMENTE N</t>
  </si>
  <si>
    <t>A LAJE. AF</t>
  </si>
  <si>
    <t>CHUMBAMENTO PONTUAL DE ABERTURA EM LAJE COM PASSAGEM DE 1 TUBO DE DIAM</t>
  </si>
  <si>
    <t>ETRO EQUIV</t>
  </si>
  <si>
    <t>ALENTE IGUAL À  50 MM. AF_05/2015</t>
  </si>
  <si>
    <t>CHUMBAMENTO PONTUAL DE ABERTURA EM LAJE COM PASSAGEM DE MAIS DE 1 TUBO</t>
  </si>
  <si>
    <t>DE  DIAMET</t>
  </si>
  <si>
    <t>RO EQUIVALENTE IGUAL À  50 MM. AF_05/2015</t>
  </si>
  <si>
    <t>CHUMBAMENTO PONTUAL EM PASSAGEM DE TUBO COM DIÂMETRO MENOR OU IGUAL A</t>
  </si>
  <si>
    <t>CHUMBAMENTO PONTUAL EM PASSAGEM DE TUBO COM DIÂMETROS ENTRE 40 MM E 75</t>
  </si>
  <si>
    <t>MM. AF_05/</t>
  </si>
  <si>
    <t>CHUMBAMENTO PONTUAL EM PASSAGEM DE TUBO COM DIÂMETRO MAIOR QUE 75 MM.</t>
  </si>
  <si>
    <t>RASGO EM ALVENARIA PARA RAMAIS/ DISTRIBUIÇÃO COM DIÂMETROS MAIORES QUE</t>
  </si>
  <si>
    <t>40 MM E ME</t>
  </si>
  <si>
    <t>NORES OU IGUAIS A 75 MM. AF_05/2015</t>
  </si>
  <si>
    <t>INPR</t>
  </si>
  <si>
    <t>INSTALACOES DE PRODUCAO</t>
  </si>
  <si>
    <t>INSTALACAO DE BOMBAS EM GERAL</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</si>
  <si>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</si>
  <si>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</si>
  <si>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</si>
  <si>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</si>
  <si>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</si>
  <si>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</si>
  <si>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INSTALACAO DE MISTURADOR</t>
  </si>
  <si>
    <t>VERTEDORES</t>
  </si>
  <si>
    <t>LEITO FILTRANTE</t>
  </si>
  <si>
    <t>LIPR</t>
  </si>
  <si>
    <t>LIGACOES PREDIAIS AGUA/ESGOTO/ENERGIA/TELEFONE</t>
  </si>
  <si>
    <t>LIGACOES PREDIAIS DE AGUA</t>
  </si>
  <si>
    <t>KIT CAVALETE</t>
  </si>
  <si>
    <t>CAIXA DE PROTECAO PARA HIDROMETRO</t>
  </si>
  <si>
    <t>AQUISICAO E INSTALACAO DE HIDROMETRO</t>
  </si>
  <si>
    <t>MONTAGEM E INSTALACAO DE CAVALETE</t>
  </si>
  <si>
    <t>RAMAL PREDIAL</t>
  </si>
  <si>
    <t>RAMAL PREDIAL EM TUBO PEAD 20MM - FORNECIMENTO, INSTALAÇÃO, ESCAVAÇÃO</t>
  </si>
  <si>
    <t>E REATERRO</t>
  </si>
  <si>
    <t>LIGACOES PREDIAIS DE ESGOTO</t>
  </si>
  <si>
    <t>LIGAÇÃO DOMICILIAR DE ESGOTO DN 100MM, DA CASA ATÉ A CAIXA, COMPOSTO P</t>
  </si>
  <si>
    <t>OR 10,0M T</t>
  </si>
  <si>
    <t>UBO DE PVC ESGOTO PREDIAL DN 100MM E CAIXA DE ALVENARIA COM</t>
  </si>
  <si>
    <t>TAMPA DE C</t>
  </si>
  <si>
    <t>ONCRETO - FORNECIMENTO E INSTALAÇÃO</t>
  </si>
  <si>
    <t>COLETOR PREDIAL DE ESGOTO, DA CAIXA ATÉ A REDE (DISTÂNCIA = 10 M, LARG</t>
  </si>
  <si>
    <t>URA DA VAL</t>
  </si>
  <si>
    <t>A = 0,65 M), INCLUINDO ESCAVAÇÃO MANUAL, PREPARO DE FUNDO DE</t>
  </si>
  <si>
    <t>VALA E REA</t>
  </si>
  <si>
    <t>TERRO MANUAL COM COMPACTAÇÃO MECANIZADA, TUBO PVC EB-644 P/</t>
  </si>
  <si>
    <t>REDE COLET</t>
  </si>
  <si>
    <t>ESG JE DN 100 MM E CONEXÕES - FORNECIMENTO E INSTALAÇÃO. A</t>
  </si>
  <si>
    <t>COLETOR PREDIAL DE ESGOTO, DA CAIXA ATÉ A REDE (DISTÂNCIA = 8 M, LARGU</t>
  </si>
  <si>
    <t>RA DA VALA</t>
  </si>
  <si>
    <t>= 0,65 M), INCLUINDO ESCAVAÇÃO MANUAL, PREPARO DE FUNDO DE</t>
  </si>
  <si>
    <t>ESG JE DN 100 MM E CONEXÕES - FORNECIMENTO E INSTALAÇÃO. AF</t>
  </si>
  <si>
    <t>COLETOR PREDIAL DE ESGOTO, DA CAIXA ATÉ A REDE (DISTÂNCIA = 6 M, LARGU</t>
  </si>
  <si>
    <t>COLETOR PREDIAL DE ESGOTO, DA CAIXA ATÉ A REDE (DISTÂNCIA = 4 M, LARGU</t>
  </si>
  <si>
    <t>TERRO MANUAL COM COMPACTAÇÃO MECANIZADA, TUBO  PVC EB-644 P/</t>
  </si>
  <si>
    <t>A = 0,65 M), INCLUINDO ESCAVAÇÃO MECANIZADA, PREPARO DE FUND</t>
  </si>
  <si>
    <t>O DE VALA</t>
  </si>
  <si>
    <t>E REATERRO COM COMPACTAÇÃO MECANIZADA, TUBO PVC EB-644 P/ RE</t>
  </si>
  <si>
    <t>DE COLET E</t>
  </si>
  <si>
    <t>SG JE DN 100 MM E CONEXÕES - FORNECIMENTO E INSTALAÇÃO. AF_0</t>
  </si>
  <si>
    <t>= 0,65 M), INCLUINDO ESCAVAÇÃO MECANIZADA, PREPARO DE FUNDO</t>
  </si>
  <si>
    <t>DE VALA E</t>
  </si>
  <si>
    <t>REATERRO COM COMPACTAÇÃO MECANIZADA, TUBO PVC EB-644 P/ RED</t>
  </si>
  <si>
    <t>E COLET ES</t>
  </si>
  <si>
    <t>G JE DN 100 MM E CONEXÕES - FORNECIMENTO E INSTALAÇÃO. AF_03</t>
  </si>
  <si>
    <t>MOVT</t>
  </si>
  <si>
    <t>DRAGAGEM</t>
  </si>
  <si>
    <t>ESCAVACAO SUBMERSA</t>
  </si>
  <si>
    <t>ESCAVACAO MECANIZADA SUBMERSA (DRAGAGEM E CARGA), UTILIZANDO CAMINHÃO</t>
  </si>
  <si>
    <t>BASCULANTE</t>
  </si>
  <si>
    <t>, ESCAVADEIRA TIPO DRAGA DE ARRASTE E RETROESCAVADEIRA COM C</t>
  </si>
  <si>
    <t>ARREGADEIR</t>
  </si>
  <si>
    <t>CORTE/ESCAVACAO EM JAZIDAS OU CAMPO ABERTO</t>
  </si>
  <si>
    <t>7011     E</t>
  </si>
  <si>
    <t>SCAVACAO E ACERTO MANUAL NA FAIXA DE 0,45M DE LARGURA P/ EXECUCAO</t>
  </si>
  <si>
    <t>DE MEIO-FI</t>
  </si>
  <si>
    <t>O E SARJETA CONJUGADOS</t>
  </si>
  <si>
    <t>ESCAVAÇÃO MECANIZADA A CEU ABERTO</t>
  </si>
  <si>
    <t>ESCAVACAO E CARGA MATERIAL 1A CATEGORIA</t>
  </si>
  <si>
    <t>ESCAVACAO E CARGA MATERIAL 1A CATEGORIA, UTILIZANDO TRATOR DE ESTEIRAS</t>
  </si>
  <si>
    <t>DE 110 A 1</t>
  </si>
  <si>
    <t>60HP COM LAMINA, PESO OPERACIONAL * 13T  E PA CARREGADEIRA</t>
  </si>
  <si>
    <t>COM 170 HP</t>
  </si>
  <si>
    <t>ESPALHAMENTO MECANIZADO DE MATERIAL 1A. CATEGORIA</t>
  </si>
  <si>
    <t>ESPALHAMENTO MECANIZADO (COM MOTONIVELADORA 140 HP) MATERIAL 1A. CATEG</t>
  </si>
  <si>
    <t>ORIA</t>
  </si>
  <si>
    <t>ESCAVACAO, CARGA E TRANSPORTE DMT 50 A 200M C/ CAMINHAO BASCULANTE</t>
  </si>
  <si>
    <t>ESCAVACAO, CARGA E TRANSPORTE DE  MATERIAL DE 1A CATEGORIA COM TRATOR</t>
  </si>
  <si>
    <t>SOBRE ESTE</t>
  </si>
  <si>
    <t>IRAS 347 HP E CACAMBA 6M3,  DMT 50 A 200M</t>
  </si>
  <si>
    <t>ESCAVACAO E TRANSPORTE DMT 50M C/TRATOR ESTEIRAS CAT D8</t>
  </si>
  <si>
    <t>ESCAVACAO E TRANSPORTE DE MATERIAL DE  1A CAT DMT 50M COM TRATOR SOBRE</t>
  </si>
  <si>
    <t>ESTEIRAS 3</t>
  </si>
  <si>
    <t>47 HP COM LAMINA E ESCARIFICADOR</t>
  </si>
  <si>
    <t>ESCAVACAO E TRANSPORTE DE MATERIAL DE  2A CAT DMT 50M COM TRATOR SOBRE</t>
  </si>
  <si>
    <t>ESCAVACAO DE MATERIAL 1A. CATEGORIA (SUBLEITO)</t>
  </si>
  <si>
    <t>ESCAVACAO MECANICA DE MATERIAL 1A. CATEGORIA, PROVENIENTE DE CORTE DE</t>
  </si>
  <si>
    <t>SUBLEITO (</t>
  </si>
  <si>
    <t>C/TRATOR ESTEIRAS  160HP)</t>
  </si>
  <si>
    <t>ESCAVACAO MANUAL A CEU ABERTO EM MATERIAL DE 1A CATEGORIA, EM PROFUNDI</t>
  </si>
  <si>
    <t>DADE ATE 0</t>
  </si>
  <si>
    <t>ESCAVACAO MANUAL, CAMPO ABERTO, EM SOLO EXCETO ROCHA, DE 4,00 ATE 6,00</t>
  </si>
  <si>
    <t>M DE PROFU</t>
  </si>
  <si>
    <t>NDIDADE.</t>
  </si>
  <si>
    <t>ESCAVACAO MANUAL CAMPO ABERTO EM SOLO EXCETO ROCHA ATE 2,00M PROFUNDID</t>
  </si>
  <si>
    <t>ADE</t>
  </si>
  <si>
    <t>ESCAVACAO MANUAL, CAMPO ABERTO, EM SOLO EXCETO ROCHA, DE 2,00 ATE 4,00</t>
  </si>
  <si>
    <t>ESCAVACAO MECANICA CAMPO ABERTO EM SOLO EXCETO ROCHA ATE 2,00M PROFUND</t>
  </si>
  <si>
    <t>ESCAVACAO MANUAL EM SOLO</t>
  </si>
  <si>
    <t>ESCAVACAO MECANICA PARA ACERTO DE TALUDES, EM MATERIAL DE 1A CATEGORIA</t>
  </si>
  <si>
    <t>, COM ESCA</t>
  </si>
  <si>
    <t>VADEIRA HIDRAULICA</t>
  </si>
  <si>
    <t>ESCAVACAO MECANICA, A CEU ABERTO, EM MATERIAL DE 1A CATEGORIA, COM ESC</t>
  </si>
  <si>
    <t>AVADEIRA H</t>
  </si>
  <si>
    <t>IDRAULICA, CAPACIDADE DE 0,78 M3</t>
  </si>
  <si>
    <t>ESCAVAÇÃO VERTICAL A CÉU ABERTO, INCLUINDO CARGA, DESCARGA E TRANSPORT</t>
  </si>
  <si>
    <t>E, EM SOLO</t>
  </si>
  <si>
    <t>DE 1ª CATEGORIA COM ESCAVADEIRA HIDRÁULICA (CAÇAMBA: 0,8 M³</t>
  </si>
  <si>
    <t>/ 111 HP),</t>
  </si>
  <si>
    <t>FROTA DE 3 CAMINHÕES BASCULANTES DE 14 M³, DMT DE 0,2 KM E</t>
  </si>
  <si>
    <t>VELOCIDADE</t>
  </si>
  <si>
    <t>MÉDIA 4 KM/H. AF_12/2013</t>
  </si>
  <si>
    <t>FROTA DE 3 CAMINHÕES BASCULANTES DE 14 M³, DMT DE 0,3 KM E</t>
  </si>
  <si>
    <t>MÉDIA 5,9 KM/H. AF_12/2013</t>
  </si>
  <si>
    <t>FROTA DE 3 CAMINHÕES BASCULANTES DE 14 M³, DMT DE 0,6 KM E</t>
  </si>
  <si>
    <t>MÉDIA 10 KM/H. AF_12/2013</t>
  </si>
  <si>
    <t>FROTA DE 3 CAMINHÕES BASCULANTES DE 14 M³, DMT DE 0,8 KM E</t>
  </si>
  <si>
    <t>MÉDIA 14 KM/H. AF_12/2013</t>
  </si>
  <si>
    <t>FROTA DE 3 CAMINHÕES BASCULANTES DE 14 M³, DMT DE 1 KM E V</t>
  </si>
  <si>
    <t>ELOCIDADE</t>
  </si>
  <si>
    <t>MÉDIA 15 KM/H. AF_12/2013</t>
  </si>
  <si>
    <t>FROTA DE 4 CAMINHÕES BASCULANTES DE 14 M³, DMT DE 1,5 KM E</t>
  </si>
  <si>
    <t>MÉDIA 18 KM/H. AF_12/2013</t>
  </si>
  <si>
    <t>FROTA DE 4 CAMINHÕES BASCULANTES DE 14 M³, DMT DE 2 KM E V</t>
  </si>
  <si>
    <t>MÉDIA 22 KM/H. AF_12/2013</t>
  </si>
  <si>
    <t>MÉDIA 35 KM/H. AF_12/2013</t>
  </si>
  <si>
    <t>FROTA DE 5 CAMINHÕES BASCULANTES DE 14 M³, DMT DE 3 KM E V</t>
  </si>
  <si>
    <t>MÉDIA 20 KM/H. AF_12/2013</t>
  </si>
  <si>
    <t>FROTA DE 6 CAMINHÕES BASCULANTES DE 14 M³, DMT DE 4 KM E V</t>
  </si>
  <si>
    <t>FROTA DE 7 CAMINHÕES BASCULANTES DE 14 M³, DMT DE 6 KM E V</t>
  </si>
  <si>
    <t>FROTA DE 6 CAMINHÕES BASCULANTES DE 14 M³, DMT DE 6 KM E V</t>
  </si>
  <si>
    <t>FROTA DE 9 CAMINHÕES BASCULANTES DE 14 M³, DMT DE 8 KM E V</t>
  </si>
  <si>
    <t>FROTA DE 10 CAMINHÕES BASCULANTES DE 14 M³, DMT DE 10 KM E</t>
  </si>
  <si>
    <t>FROTA DE 7 CAMINHÕES BASCULANTES DE 14 M³, DMT DE 10 KM E</t>
  </si>
  <si>
    <t>FROTA DE 13 CAMINHÕES BASCULANTES DE 14 M³, DMT DE 15 KM E</t>
  </si>
  <si>
    <t>MÉDIA 24 KM/H. AF_12/2013</t>
  </si>
  <si>
    <t>FROTA DE 8 CAMINHÕES BASCULANTES DE 14 M³, DMT DE 15 KM E</t>
  </si>
  <si>
    <t>MÉDIA 45 KM/H. AF_12/2013</t>
  </si>
  <si>
    <t>FROTA DE 16 CAMINHÕES BASCULANTES DE 14 M³, DMT DE 20 KM E</t>
  </si>
  <si>
    <t>FROTA DE 2 CAMINHÕES BASCULANTES DE 18 M³, DMT DE 0,2 KM E</t>
  </si>
  <si>
    <t>FROTA DE 2 CAMINHÕES BASCULANTES DE 18 M³, DMT DE 0,3 KM E</t>
  </si>
  <si>
    <t>MÉDIA 5,9KM/H. AF_12/2013</t>
  </si>
  <si>
    <t>FROTA DE 2 CAMINHÕES BASCULANTES DE 18 M³, DMT DE 0,6 KM E</t>
  </si>
  <si>
    <t>FROTA DE 2 CAMINHÕES BASCULANTES DE 18 M³, DMT DE 0,8 KM E</t>
  </si>
  <si>
    <t>FROTA DE 3 CAMINHÕES BASCULANTES DE 18 M³, DMT DE 1 KM E V</t>
  </si>
  <si>
    <t>FROTA DE 4 CAMINHÕES BASCULANTES DE 18 M³, DMT DE 1,5 KM E</t>
  </si>
  <si>
    <t>FROTA DE 4 CAMINHÕES BASCULANTES DE 18 M³, DMT DE 2 KM E V</t>
  </si>
  <si>
    <t>FROTA DE 3 CAMINHÕES BASCULANTES DE 18 M³, DMT DE 2 KM E V</t>
  </si>
  <si>
    <t>FROTA DE 5 CAMINHÕES BASCULANTES DE 18 M³, DMT DE 3 KM E V</t>
  </si>
  <si>
    <t>FROTA DE 5 CAMINHÕES BASCULANTES DE 18 M³, DMT DE 4 KM E V</t>
  </si>
  <si>
    <t>FROTA DE 6 CAMINHÕES BASCULANTES DE 18 M³, DMT DE 6 KM E V</t>
  </si>
  <si>
    <t>FROTA DE 5 CAMINHÕES BASCULANTES DE 18 M³, DMT DE 6 KM E V</t>
  </si>
  <si>
    <t>FROTA DE 7 CAMINHÕES BASCULANTES DE 18 M³, DMT DE 8 KM E V</t>
  </si>
  <si>
    <t>FROTA DE 9 CAMINHÕES BASCULANTES DE 18 M³, DMT DE 10 KM E</t>
  </si>
  <si>
    <t>FROTA DE 6 CAMINHÕES BASCULANTES DE 18 M³, DMT DE 10 KM E</t>
  </si>
  <si>
    <t>FROTA DE 11 CAMINHÕES BASCULANTES DE 18 M³, DMT DE 15 KM E</t>
  </si>
  <si>
    <t>FROTA DE 7 CAMINHÕES BASCULANTES DE 18 M³, DMT DE 15 KM E</t>
  </si>
  <si>
    <t>FROTA DE 13 CAMINHÕES BASCULANTES DE 18 M³, DMT DE 20 KM E</t>
  </si>
  <si>
    <t>DE 1ª CATEGORIA COM ESCAVADEIRA HIDRÁULICA (CAÇAMBA: 1,2 M³</t>
  </si>
  <si>
    <t>/ 155 HP),</t>
  </si>
  <si>
    <t>FROTA DE 5 CAMINHÕES BASCULANTES DE 14 M³, DMT DE 1,5 KM E</t>
  </si>
  <si>
    <t>FROTA DE 5 CAMINHÕES BASCULANTES DE 14 M³, DMT DE 2 KM E V</t>
  </si>
  <si>
    <t>FROTA DE 7 CAMINHÕES BASCULANTES DE 14 M³, DMT DE 3 KM E V</t>
  </si>
  <si>
    <t>FROTA DE 7 CAMINHÕES BASCULANTES DE 14 M³, DMT DE 4 KM E V</t>
  </si>
  <si>
    <t>FROTA DE 9 CAMINHÕES BASCULANTES DE 14 M³, DMT DE 6 KM E V</t>
  </si>
  <si>
    <t>FROTA DE 11 CAMINHÕES BASCULANTES DE 14 M³, DMT DE 8 KM E</t>
  </si>
  <si>
    <t>FROTA DE 13 CAMINHÕES BASCULANTES DE 14 M³, DMT DE 10 KM E</t>
  </si>
  <si>
    <t>FROTA DE 17 CAMINHÕES BASCULANTES DE 14 M³, DMT DE 15 KM E</t>
  </si>
  <si>
    <t>FROTA DE 11 CAMINHÕES BASCULANTES DE 14 M³, DMT DE 15 KM E</t>
  </si>
  <si>
    <t>FROTA DE 22 CAMINHÕES BASCULANTES DE 14 M³, DMT DE 20 KM E</t>
  </si>
  <si>
    <t>FROTA DE 3 CAMINHÕES BASCULANTES DE 18 M³, DMT DE 0,2 KM E</t>
  </si>
  <si>
    <t>FROTA DE 3 CAMINHÕES BASCULANTES DE 18 M³, DMT DE 0,3 KM E</t>
  </si>
  <si>
    <t>FROTA DE 3 CAMINHÕES BASCULANTES DE 18 M³, DMT DE 0,6 KM E</t>
  </si>
  <si>
    <t>FROTA DE 3 CAMINHÕES BASCULANTES DE 18 M³, DMT DE 0,8 KM E</t>
  </si>
  <si>
    <t>FROTA DE 5 CAMINHÕES BASCULANTES DE 18 M³, DMT DE 1,5 KM E</t>
  </si>
  <si>
    <t>FROTA DE 5 CAMINHÕES BASCULANTES DE 18 M³, DMT DE 2 KM E V</t>
  </si>
  <si>
    <t>FROTA DE 6 CAMINHÕES BASCULANTES DE 18 M³, DMT DE 3 KM E V</t>
  </si>
  <si>
    <t>FROTA DE 7 CAMINHÕES BASCULANTES DE 18 M³, DMT DE 4 KM E V</t>
  </si>
  <si>
    <t>FROTA DE 8 CAMINHÕES BASCULANTES DE 18 M³, DMT DE 6 KM E V</t>
  </si>
  <si>
    <t>FROTA DE 10 CAMINHÕES BASCULANTES DE 18 M³, DMT DE 8 KM E</t>
  </si>
  <si>
    <t>FROTA DE 12 CAMINHÕES BASCULANTES DE 18 M³, DMT DE 10 KM E</t>
  </si>
  <si>
    <t>FROTA DE 8 CAMINHÕES BASCULANTES DE 18 M³, DMT DE 10 KM E</t>
  </si>
  <si>
    <t>FROTA DE 15 CAMINHÕES BASCULANTES DE 18 M³, DMT DE 15 KM E</t>
  </si>
  <si>
    <t>FROTA DE 9 CAMINHÕES BASCULANTES DE 18 M³, DMT DE 15 KM E</t>
  </si>
  <si>
    <t>FROTA DE 19 CAMINHÕES BASCULANTES DE 18 M³, DMT DE 20 KM E</t>
  </si>
  <si>
    <t>FROTA DE 10 CAMINHÕES BASCULANTES DE 18 M³, DMT DE 25 KM E</t>
  </si>
  <si>
    <t>MÉDIA 45 KM/H. AF_11/2014</t>
  </si>
  <si>
    <t>FROTA DE 10 CAMINHÕES BASCULANTES DE 18 M³, DMT DE 30 KM E</t>
  </si>
  <si>
    <t>FROTA DE 15 CAMINHÕES BASCULANTES DE 18 M³, DMT DE 30 KM E</t>
  </si>
  <si>
    <t>FROTA DE 10 CAMINHÕES BASCULANTES DE 18 M³, DMT DE 35 KM E</t>
  </si>
  <si>
    <t>FROTA DE 10 CAMINHÕES BASCULANTES DE 18 M³, DMT DE 40 KM E</t>
  </si>
  <si>
    <t>FROTA DE 15 CAMINHÕES BASCULANTES DE 18 M³, DMT DE 40 KM E</t>
  </si>
  <si>
    <t>FROTA DE 10 CAMINHÕES BASCULANTES DE 18 M³, DMT DE 45 KM E</t>
  </si>
  <si>
    <t>FROTA DE 10 CAMINHÕES BASCULANTES DE 18 M³, DMT DE 50 KM E</t>
  </si>
  <si>
    <t>FROTA DE 15 CAMINHÕES BASCULANTES DE 18 M³, DMT DE 50 KM E</t>
  </si>
  <si>
    <t>ESCAVACAO DE VALAS</t>
  </si>
  <si>
    <t>3061     E</t>
  </si>
  <si>
    <t>SCAVACAO MEC VALA N ESCOR MAT 1A CAT C/RETROESCAV ATE 1,50M</t>
  </si>
  <si>
    <t>EXCL ESGOT</t>
  </si>
  <si>
    <t>ESCAVACAO MECANICA DE VALA EM MATERIAL DE 2A. CATEGORIA ATE 2 M DE PRO</t>
  </si>
  <si>
    <t>FUNDIDADE</t>
  </si>
  <si>
    <t>COM UTILIZACAO DE ESCAVADEIRA HIDRAULICA</t>
  </si>
  <si>
    <t>ESCAVACAO MECANICA DE VALA EM MATERIAL 2A. CATEGORIA DE 2,01 ATE 4,00</t>
  </si>
  <si>
    <t>NDIDADE COM UTILIZACAO DE ESCAVADEIRA HIDRAULICA</t>
  </si>
  <si>
    <t>ESCAVACAO MECANICA DE VALA EM MATERIAL 2A. CATEGORIA DE 4,01 ATE 6,00</t>
  </si>
  <si>
    <t>ESCAV.MEC. VALA N ESCOR DE 4,5 A 6M(ESCAV HIDRAUL 0,78M3)MAT1ACAT EXCL</t>
  </si>
  <si>
    <t>ESGOTAMENT</t>
  </si>
  <si>
    <t>ESCAV MEC VALA N ESCOR DE 3 A 4,5M(ESCAV HIDRAUL O,78M3)MAT 1A CAT EXC</t>
  </si>
  <si>
    <t>L ESGOTAME</t>
  </si>
  <si>
    <t>NTO.</t>
  </si>
  <si>
    <t>ESCAV MEC VALA N ESCOR DE1,5 A 3M(ESCAV HIDRAUL 0,78M3)MAT 1A CAT EXCL</t>
  </si>
  <si>
    <t>OO.</t>
  </si>
  <si>
    <t>ESCAV MEC VALA N ESCOR DE 4,5 A 6M PROF (C/ESCAV HIDR 0,78M3) MAT 1A C</t>
  </si>
  <si>
    <t>AT C/REDUT</t>
  </si>
  <si>
    <t>OR(C/PEDRAS/INST PREDIAIS/OUTROS REDUTORES PRODUT  OU CAVAS</t>
  </si>
  <si>
    <t>FUND) EXCL</t>
  </si>
  <si>
    <t>ESGOTAMENTO</t>
  </si>
  <si>
    <t>ESCAV MEC VALA N ESCOR DE 3 A 4,5M PROF(C/ESCAV HIDR0,78M3) MAT 1A CAT</t>
  </si>
  <si>
    <t>C/ REDUTOR</t>
  </si>
  <si>
    <t>(C/PEDRAS/INST PREDIAIS/OUTROS REDUT PRODUT. OU CAVAS FUND)</t>
  </si>
  <si>
    <t>ESCAV MEC VALA N ESCOR DE 1,5 A 3M PROF(C/ESCAV HIDRAUL 0,78M3) MAT 1A</t>
  </si>
  <si>
    <t>CAT C/REDU</t>
  </si>
  <si>
    <t>TOR(C/PEDRAS/INST PREDIAIS/OUTROS REDUT PRODUT. OU CAVAS FU</t>
  </si>
  <si>
    <t>ND) EXCL E</t>
  </si>
  <si>
    <t>SGOTAMENTO.</t>
  </si>
  <si>
    <t>ESCAV MEC.VALA N ESCORADA(C/ESCAV HIDRAUL 0,78M3) ATE 1,5M PROF MAT 1A</t>
  </si>
  <si>
    <t>C/REDUTOR(</t>
  </si>
  <si>
    <t>C/PEDRAS/INST PREDIAIS/OUTROS REDUT PRODUT OU CAVAS FUND) E</t>
  </si>
  <si>
    <t>XCL ESGOTA</t>
  </si>
  <si>
    <t>ESCAVACAO MECANICA DE VALAS</t>
  </si>
  <si>
    <t>ESCAVACAO DE VALA NAO ESCORADA  EM  MATERIAL DE 1A CATEGORIA COM PROFU</t>
  </si>
  <si>
    <t>NDIDADE DE</t>
  </si>
  <si>
    <t>1,5 ATE  3M  COM RETROESCAVADEIRA 75HP, SEM  ESGOTAMENTO</t>
  </si>
  <si>
    <t>ESCAVACAO DE VALA NAO ESCORADA EM MATERIAL 1A CATEGORIA , PROFUNDIDADE</t>
  </si>
  <si>
    <t>ATE 1,5 M</t>
  </si>
  <si>
    <t>COM ESCAVADEIRA HIDRAULICA 105 HP(CAPACIDADE DE 0,78M3), SE</t>
  </si>
  <si>
    <t>M ESGOTAME</t>
  </si>
  <si>
    <t>NTO</t>
  </si>
  <si>
    <t>ESCAVACAO MANUAL DE VALAS</t>
  </si>
  <si>
    <t>ESCAVAÇÃO MANUAL DE VALA, A FRIO,  EM MATERIAL DE 2A CATEGORIA (MOLEDO</t>
  </si>
  <si>
    <t>OU ROCHA D</t>
  </si>
  <si>
    <t>ECOMPOSTA) ATÉ 1,50M</t>
  </si>
  <si>
    <t>ESCAVAÇÃO MANUAL DE VALA, A FRIO, EM MATERIAL DE 2A CATEGORIA (MOLEDO</t>
  </si>
  <si>
    <t>ECOMPOSTA), DE 3 ATÉ 4,5M, EXCLUINDO ESGOTAMENTO E ESCORAMEN</t>
  </si>
  <si>
    <t>TO.</t>
  </si>
  <si>
    <t>ECOMPOSTA), DE 4,5 ATÉ 6M, EXCLUINDO ESGOTAMENTO E ESCORAMEN</t>
  </si>
  <si>
    <t>ESCAVACAO MANUAL DE VALA EM ARGILA OU PEDRA SOLTA DO TAMANHO MEDIO DE</t>
  </si>
  <si>
    <t>PEDRA DE M</t>
  </si>
  <si>
    <t>AO, ATE 1,5M, EXCLUINDO ESGOTAMENTO/ESCORAMENTO.</t>
  </si>
  <si>
    <t>AO, DE 1,5 ATE 3M, EXCLUINDO ESGOTAMENTO/ESCORAMENTO.</t>
  </si>
  <si>
    <t>AO, DE 3 ATE 4,5M, EXCLUINDO ESGOTAMENTO/ESCORAMENTO</t>
  </si>
  <si>
    <t>AO, DE 4,5 ATE 6M, EXCLUINDO ESGOTAMENTO/ESCORAMENTO.</t>
  </si>
  <si>
    <t>ESCAVACAO MANUAL DE VALA EM LODO, ATE 1,5M, EXCLUINDO ESGOTAMENTO/ESCO</t>
  </si>
  <si>
    <t>ESCAVACAO MANUAL DE VALA EM LODO, DE 1,5 ATE 3M, EXCLUINDO ESGOTAMENTO</t>
  </si>
  <si>
    <t>ESCAVACAO MANUAL DE VALA EM  MATERIAL DE 1A CATEGORIA ATE 1,5M EXCLUIN</t>
  </si>
  <si>
    <t>DO ESGOTAM</t>
  </si>
  <si>
    <t>ENTO / ESCORAMENTO</t>
  </si>
  <si>
    <t>ESCAVACAO MANUAL DE VALA EM  MATERIAL DE 1A CATEGORIA  DE 1,5 ATE 3M E</t>
  </si>
  <si>
    <t>XCLUINDO E</t>
  </si>
  <si>
    <t>SGOTAMENTO / ESCORAMENTO</t>
  </si>
  <si>
    <t>ESCAVACAO MANUAL DE VALA EM  MATERIAL DE 1A CATEGORIA  DE 3 ATE 4,5M E</t>
  </si>
  <si>
    <t>ESCAVACAO MANUAL VALA/CAVA MAT 1A CAT ATE 1,5M EXCL ESG/ESCOR EM BECO</t>
  </si>
  <si>
    <t>(LARG ATE</t>
  </si>
  <si>
    <t>2M) IMPOSSIBILITANDO ENTRADA DE CAMINHAO OU EQUIPAMENTO MOTO</t>
  </si>
  <si>
    <t>RIZADO P/R</t>
  </si>
  <si>
    <t>ETIRADA MATERIAL</t>
  </si>
  <si>
    <t>ESCAVACAO MANUAL VALA/CAVA MAT 1A CAT DE 1,5 A 3M EXCL ESG/ESCOR EM BE</t>
  </si>
  <si>
    <t>CO (LARG A</t>
  </si>
  <si>
    <t>TE 2M) IMPOSSIBILITANDO ENTRADA DE CAMINHAO OU EQUIPAMENTO M</t>
  </si>
  <si>
    <t>OTORIZADO</t>
  </si>
  <si>
    <t>P/RETIRADA DO MATERIAL</t>
  </si>
  <si>
    <t>ESCAVACAO MANUAL VALA/CAVA MAT 1A CAT DE 3,0 A 4,5M EXCL ESG/ESCOR EM</t>
  </si>
  <si>
    <t>BECO (LARG</t>
  </si>
  <si>
    <t>ATE 2M) IMPOSSIBILITANDO ENTRADA DE CAMINHAO OU EQUIPAMENTO</t>
  </si>
  <si>
    <t>MOTORIZADO</t>
  </si>
  <si>
    <t>ESCAVACAO MANUAL VALA/CAVA EM LODO/LAMA ATE 1,5M EXCL ESG/ESCOR EM BEC</t>
  </si>
  <si>
    <t>(LARG ATE 2M) EM FAVELAS</t>
  </si>
  <si>
    <t>ESCAVACAO MANUAL VALA/CAVA EM LODO/LAMA DE 1,5M A 3,0M EXCL ESG/ESCOR</t>
  </si>
  <si>
    <t>EM BECO (L</t>
  </si>
  <si>
    <t>ARG ATE 2M) EM FAVELAS</t>
  </si>
  <si>
    <t>ESCAVAÇÃO MANUAL DE VALA/CAVA, A FRIO, EM MATERIAL DE 2A CATEGORIA, MO</t>
  </si>
  <si>
    <t>LEDO OU RO</t>
  </si>
  <si>
    <t>CHA DECOMPOSTA, ENTRE 1,5 E 3M DE PROFUNDIDADE</t>
  </si>
  <si>
    <t>ESCAVACAO MANUAL DE VALA</t>
  </si>
  <si>
    <t>MARROAMENTO</t>
  </si>
  <si>
    <t>MARROAMENTO EM MATERIAL DE 3A CATEGORIA, ROCHA VIVA PARA REDUÇÃO A PED</t>
  </si>
  <si>
    <t>RA-DE-MÃO</t>
  </si>
  <si>
    <t>MARROAMENTO DE MATERIAL DE 2A CATEGORIA, ROCHA DECOMPOSTA PARA REDUÇÃO</t>
  </si>
  <si>
    <t>A PEDRA-DE</t>
  </si>
  <si>
    <t>ESCAVACAO MANUAL DE VALAS (SOLO COM AGUA), PROFUNDIDADE MAIOR QUE 1,50</t>
  </si>
  <si>
    <t>M ATE 3,00</t>
  </si>
  <si>
    <t>ESCAVACAO MECANICA DE VALAS (SOLO COM AGUA), PROFUNDIDADE MAIOR QUE 1,</t>
  </si>
  <si>
    <t>50 M ATE 4</t>
  </si>
  <si>
    <t>,00 M</t>
  </si>
  <si>
    <t>ESCAVACAO MECANICA DE VALAS (SOLO COM AGUA), PROFUNDIDADE MAIOR QUE 4,</t>
  </si>
  <si>
    <t>00 M ATE 6</t>
  </si>
  <si>
    <t>,00 M.</t>
  </si>
  <si>
    <t>ESCAVAÇÃO MECANIZADA DE VALA COM PROF. ATÉ 1,5 M (MÉDIA ENTRE MONTANTE</t>
  </si>
  <si>
    <t>E JUSANTE/</t>
  </si>
  <si>
    <t>UMA COMPOSIÇÃO POR TRECHO), COM ESCAVADEIRA HIDRÁULICA (0,8</t>
  </si>
  <si>
    <t>M3/111 HP)</t>
  </si>
  <si>
    <t>, LARG. DE 1,5 M A 2,5 M, EM SOLO DE 1A CATEGORIA, EM LOCAI</t>
  </si>
  <si>
    <t>S COM ALTO</t>
  </si>
  <si>
    <t>NÍVEL DE INTERFERÊNCIA. AF_01/2015</t>
  </si>
  <si>
    <t>ESCAVAÇÃO MECANIZADA DE VALA COM PROF. MAIOR QUE 1,5 M ATÉ 3,0 M (MÉDI</t>
  </si>
  <si>
    <t>A ENTRE MO</t>
  </si>
  <si>
    <t>NTANTE E JUSANTE/UMA COMPOSIÇÃO POR TRECHO), COM ESCAVADEIRA</t>
  </si>
  <si>
    <t>HIDRÁULICA</t>
  </si>
  <si>
    <t>(0,8 M3/111 HP), LARGURA ATÉ 1,5 M, EM SOLO DE 1A CATEGORI</t>
  </si>
  <si>
    <t>A, EM LOCA</t>
  </si>
  <si>
    <t>IS COM ALTO NÍVEL DE INTERFERÊNCIA. AF_01/2015</t>
  </si>
  <si>
    <t>(0,8 M3/111 HP), LARG. DE 1,5 M A 2,5 M, EM SOLO DE 1A CAT</t>
  </si>
  <si>
    <t>EGORIA, EM</t>
  </si>
  <si>
    <t>LOCAIS COM ALTO NÍVEL DE INTERFERÊNCIA. AF_01/2015</t>
  </si>
  <si>
    <t>ESCAVAÇÃO MECANIZADA DE VALA COM PROF. MAIOR QUE 3,0 M ATÉ 4,5 M(MÉDIA</t>
  </si>
  <si>
    <t>ENTRE MONT</t>
  </si>
  <si>
    <t>ANTE E JUSANTE/UMA COMPOSIÇÃO POR TRECHO), COM ESCAVADEIRA</t>
  </si>
  <si>
    <t>(0,8 M3/111 HP), LARG. MENOR QUE 1,5 M, EM SOLO DE 1A CATEG</t>
  </si>
  <si>
    <t>ORIA, EM L</t>
  </si>
  <si>
    <t>OCAIS COM ALTO NÍVEL DE INTERFERÊNCIA. AF_01/2015</t>
  </si>
  <si>
    <t>ESCAVAÇÃO MECANIZADA DE VALA COM PROF. DE 3,0 M ATÉ 4,5 M(MÉDIA ENTRE</t>
  </si>
  <si>
    <t>MONTANTE E</t>
  </si>
  <si>
    <t>JUSANTE/UMA COMPOSIÇÃO POR TRECHO), COM ESCAVADEIRA HIDRÁUL</t>
  </si>
  <si>
    <t>ICA (1,2 M</t>
  </si>
  <si>
    <t>3/155 HP), LARG. DE 1,5 M A 2,5 M, EM SOLO DE 1A CATEGORIA,</t>
  </si>
  <si>
    <t>EM LOCAIS</t>
  </si>
  <si>
    <t>COM ALTO NÍVEL DE INTERFERÊNCIA. AF_01/2015</t>
  </si>
  <si>
    <t>ESCAVAÇÃO MECANIZADA DE VALA COM PROF. MAIOR QUE 4,5 M ATÉ 6,0 M(MÉDIA</t>
  </si>
  <si>
    <t>(1,2 M3/155 HP), LARG. MENOR QUE 1,5 M, EM SOLO DE 1A CATEG</t>
  </si>
  <si>
    <t>(1,2 M3/155 HP), LARG. DE 1,5 M A 2,5 M, EM SOLO DE 1A CATE</t>
  </si>
  <si>
    <t>GORIA, EM</t>
  </si>
  <si>
    <t>ESCAVAÇÃO MECANIZADA DE VALA COM PROF. ATÉ 1,5 M(MÉDIA ENTRE MONTANTE</t>
  </si>
  <si>
    <t>, LARG. DE 1,5M A 2,5 M, EM SOLO DE 1A CATEGORIA, LOCAIS COM</t>
  </si>
  <si>
    <t>BAIXO NÍVE</t>
  </si>
  <si>
    <t>L DE INTERFERÊNCIA. AF_01/2015</t>
  </si>
  <si>
    <t>ESCAVAÇÃO MECANIZADA DE VALA COM PROF. MAIOR QUE 1,5 M E ATÉ 3,0 M(MÉD</t>
  </si>
  <si>
    <t>IA ENTRE M</t>
  </si>
  <si>
    <t>ONTANTE E JUSANTE/UMA COMPOSIÇÃO POR TRECHO), COM ESCAVADEIR</t>
  </si>
  <si>
    <t>A HIDRÁULI</t>
  </si>
  <si>
    <t>CA (0,8 M3/111 HP), LARG. MENOR QUE 1,5 M, EM SOLO DE 1A CAT</t>
  </si>
  <si>
    <t>EGORIA, LO</t>
  </si>
  <si>
    <t>CAIS COM BAIXO NÍVEL DE INTERFERÊNCIA. AF_01/2015</t>
  </si>
  <si>
    <t>ESCAVAÇÃO MECANIZADA DE VALA COM PROF. MAIOR QUE 3,0 M ATÉ 4,5 M (MÉDI</t>
  </si>
  <si>
    <t>(0,8 M3/111 HP), LARG. MENOR QUE 1,5 M, EM SOLO DE 1A CATE</t>
  </si>
  <si>
    <t>GORIA, LOC</t>
  </si>
  <si>
    <t>AIS COM BAIXO NÍVEL DE INTERFERÊNCIA. AF_01/2015</t>
  </si>
  <si>
    <t>(1,2 M3/155 HP), LARG. DE 1,5 M A 2,5 M, EM SOLO DE 1A CAT</t>
  </si>
  <si>
    <t>ESCAVAÇÃO MECANIZADA DE VALA COM PROF. MAIOR QUE 4,5 M ATÉ 6,0 M (MÉDI</t>
  </si>
  <si>
    <t>(1,2 M3/155 HP), LARG. MENOR QUE 1,5 M, EM SOLO DE 1A CATE</t>
  </si>
  <si>
    <t>UMA COMPOSIÇÃO POR TRECHO), COM RETROESCAVADEIRA (0,26 M3/8</t>
  </si>
  <si>
    <t>8 HP), LAR</t>
  </si>
  <si>
    <t>G. MENOR QUE 0,8 M, EM SOLO DE 1A CATEGORIA, EM LOCAIS COM A</t>
  </si>
  <si>
    <t>LTO NÍVEL</t>
  </si>
  <si>
    <t>DE INTERFERÊNCIA. AF_01/2015</t>
  </si>
  <si>
    <t>G. DE 0,8 M A 1,5 M, EM SOLO DE 1A CATEGORIA, EM LOCAIS COM</t>
  </si>
  <si>
    <t>ALTO NÍVEL</t>
  </si>
  <si>
    <t>NTANTE E JUSANTE/UMA COMPOSIÇÃO POR TRECHO), COM RETROESCAVA</t>
  </si>
  <si>
    <t>DEIRA (0,2</t>
  </si>
  <si>
    <t>6 M3/88 HP), LARG. MENOR QUE 0,8 M, EM SOLO DE 1A CATEGORIA,</t>
  </si>
  <si>
    <t>COM ALTO NÍVEL DE INTERFERÊNCIA.AF_01/2015</t>
  </si>
  <si>
    <t>6 M3/ POTÊNCIA:88 HP), LARGURA DE 0,8 M A 1,5 M, EM SOLO DE</t>
  </si>
  <si>
    <t>1A CATEGOR</t>
  </si>
  <si>
    <t>IA, EM LOCAIS COM ALTO NÍVEL DE INTERFERÊNCIA. AF_01/2015</t>
  </si>
  <si>
    <t>ESCAVAÇÃO MECANIZADA DE VALA COM PROFUNDIDADE ATÉ 1,5 M (MÉDIA ENTRE M</t>
  </si>
  <si>
    <t>ONTANTE E</t>
  </si>
  <si>
    <t>JUSANTE/UMA COMPOSIÇÃO POR TRECHO) COM RETROESCAVADEIRA (CAP</t>
  </si>
  <si>
    <t>ACIDADE DA</t>
  </si>
  <si>
    <t>CAÇAMBA DA RETRO: 0,26 M3 / POTÊNCIA: 88 HP), LARGURA MENOR</t>
  </si>
  <si>
    <t>QUE 0,8 M,</t>
  </si>
  <si>
    <t>EM SOLO DE 1A CATEGORIA, LOCAISCOM BAIXO NÍVEL DE INTERFER</t>
  </si>
  <si>
    <t>ÊNCIA. AF_</t>
  </si>
  <si>
    <t>CAÇAMBA DA RETRO: 0,26 M3 / POTÊNCIA: 88 HP), LARGURA DE 0,</t>
  </si>
  <si>
    <t>8 M A 1,5</t>
  </si>
  <si>
    <t>M, EM SOLO DE 1A CATEGORIA, LOCAISCOM BAIXO NÍVEL DE INTERFE</t>
  </si>
  <si>
    <t>RÊNCIA. AF</t>
  </si>
  <si>
    <t>ESCAVAÇÃO MECANIZADA DE VALA COM PROFUNDIDADE MAIOR QUE 1,5 M ATÉ 3,0</t>
  </si>
  <si>
    <t>M, COM (MÉ</t>
  </si>
  <si>
    <t>DIA ENTRE MONTANTE E JUSANTE/UMA COMPOSIÇÃO POR TRECHO) COM</t>
  </si>
  <si>
    <t>RETROESCAV</t>
  </si>
  <si>
    <t>ADEIRA (CAPACIDADE DA CAÇAMBA DA RETRO: 0,26 M3 / POTÊNCIA:</t>
  </si>
  <si>
    <t>88 HP), LA</t>
  </si>
  <si>
    <t>RGURA MENOR QUE 0,8 M, EM SOLO DE1A CATEGORIA, LOCAIS COM BA</t>
  </si>
  <si>
    <t>IXO NÍVEL</t>
  </si>
  <si>
    <t>M (MÉDIA E</t>
  </si>
  <si>
    <t>NTRE MONTANTE E JUSANTE/UMA COMPOSIÇÃO POR TRECHO) COM RETRO</t>
  </si>
  <si>
    <t>ESCAVADEIR</t>
  </si>
  <si>
    <t>A (CAPACIDADE DA CAÇAMBA DA RETRO: 0,26 M3 / POTÊNCIA: 88 HP</t>
  </si>
  <si>
    <t>), LARGURA</t>
  </si>
  <si>
    <t>DE 0,8 M A 1,5 M, EM SOLO DE 1A CATEGORIA, LOCAIS COM BAIXO</t>
  </si>
  <si>
    <t>NTERFERÊNCIA. AF_01/2015</t>
  </si>
  <si>
    <t>ESCAVAÇÃO MANUAL DE VALAS. AF_03/2016</t>
  </si>
  <si>
    <t>ATERRO COM OU S/COMPACTACAO</t>
  </si>
  <si>
    <t>ATERRO MECANIZADO DE VALA COM ESCAVADEIRA HIDRÁULICA (CAPACIDADE DA CA</t>
  </si>
  <si>
    <t>ÇAMBA: 0,8</t>
  </si>
  <si>
    <t>M³ / POTÊNCIA: 111 HP), LARGURA DE 1,5 A 2,5 M, PROFUNDIDAD</t>
  </si>
  <si>
    <t>E ATÉ 1,5</t>
  </si>
  <si>
    <t>M, COM SOLO ARGILO-ARENOSO. AF_05/2016</t>
  </si>
  <si>
    <t>M³ / POTÊNCIA: 111 HP), LARGURA ATÉ 1,5 M, PROFUNDIDADE DE</t>
  </si>
  <si>
    <t>1,5 A 3,0</t>
  </si>
  <si>
    <t>E DE 1,5 A</t>
  </si>
  <si>
    <t>3,0 M, COM SOLO ARGILO-ARENOSO. AF_05/2016</t>
  </si>
  <si>
    <t>3,0 A 4,5</t>
  </si>
  <si>
    <t>E DE 3,0 A</t>
  </si>
  <si>
    <t>4,5 M, COM SOLO ARGILO-ARENOSO. AF_05/2016</t>
  </si>
  <si>
    <t>4,5 A 6,0</t>
  </si>
  <si>
    <t>E DE 4,5 A</t>
  </si>
  <si>
    <t>6,0 M, COM SOLO ARGILO-ARENOSO. AF_05/2016</t>
  </si>
  <si>
    <t>ATERRO MECANIZADO DE VALA COM RETROESCAVADEIRA (CAPACIDADE DA CAÇAMBA</t>
  </si>
  <si>
    <t>DA RETRO:</t>
  </si>
  <si>
    <t>0,26 M³ / POTÊNCIA: 88 HP), LARGURA ATÉ 0,8 M, PROFUNDIDADE</t>
  </si>
  <si>
    <t>ATÉ 1,5 M,</t>
  </si>
  <si>
    <t>COM SOLO ARGILO-ARENOSO. AF_05/2016</t>
  </si>
  <si>
    <t>0,26 M³ / POTÊNCIA: 88 HP), LARGURA DE 0,8 A 1,5 M, PROFUNDI</t>
  </si>
  <si>
    <t>DADE ATÉ 1</t>
  </si>
  <si>
    <t>,5 M, COM SOLO ARGILO-ARENOSO. AF_05/2016</t>
  </si>
  <si>
    <t>DE 1,5 A 3</t>
  </si>
  <si>
    <t>,0 M, COM SOLO ARGILO-ARENOSO. AF_05/2016</t>
  </si>
  <si>
    <t>DADE DE 1,</t>
  </si>
  <si>
    <t>5 A 3,0 M, COM SOLO ARGILO-ARENOSO. AF_05/2016</t>
  </si>
  <si>
    <t>ATERRO MANUAL DE VALAS COM SOLO ARGILO-ARENOSO E COMPACTAÇÃO MECANIZAD</t>
  </si>
  <si>
    <t>A. AF_05/2</t>
  </si>
  <si>
    <t>M, COM AREIA PARA ATERRO. AF_05/2016</t>
  </si>
  <si>
    <t>3,0 M, COM AREIA PARA ATERRO. AF_05/2016</t>
  </si>
  <si>
    <t>4,5 M, COM AREIA PARA ATERRO. AF_05/2016</t>
  </si>
  <si>
    <t>6,0 M, COM AREIA PARA ATERRO. AF_05/2016</t>
  </si>
  <si>
    <t>COM AREIA PARA ATERRO. AF_05/2016</t>
  </si>
  <si>
    <t>,5 M, COM AREIA PARA ATERRO. AF_05/2016</t>
  </si>
  <si>
    <t>,0 M, COM AREIA PARA ATERRO. AF_05/2016</t>
  </si>
  <si>
    <t>5 A 3,0 M, COM AREIA PARA ATERRO. AF_05/2016</t>
  </si>
  <si>
    <t>ATERRO MANUAL DE VALAS COM AREIA PARA ATERRO E COMPACTAÇÃO MECANIZADA.</t>
  </si>
  <si>
    <t>AF_05/2016</t>
  </si>
  <si>
    <t>ATERRO/REATERRO DE VALAS COM OU S/COMPACTACAO</t>
  </si>
  <si>
    <t>REATERRO INTERNO (EDIFICACOES) COMPACTADO MANUALMENTE</t>
  </si>
  <si>
    <t>REATERRO DE VALAS</t>
  </si>
  <si>
    <t>REATERRO MECANIZADO DE VALA COM ESCAVADEIRA HIDRÁULICA (CAPACIDADE DA</t>
  </si>
  <si>
    <t>CAÇAMBA: 0</t>
  </si>
  <si>
    <t>,8 M³ / POTÊNCIA: 111 HP), LARGURA DE 1,5 A 2,5 M, PROFUNDID</t>
  </si>
  <si>
    <t>ADE ATÉ 1,</t>
  </si>
  <si>
    <t>5 M, COM SOLO (SEM SUBSTITUIÇÃO) DE 1ª CATEGORIA EM LOCAIS C</t>
  </si>
  <si>
    <t>OM ALTO NÍ</t>
  </si>
  <si>
    <t>VEL DE INTERFERÊNCIA. AF_04/2016</t>
  </si>
  <si>
    <t>,8 M³ / POTÊNCIA: 111 HP), LARGURA ATÉ 1,5 M, PROFUNDIDADE D</t>
  </si>
  <si>
    <t>E 1,5 A 3,</t>
  </si>
  <si>
    <t>0 M, COM SOLO (SEM SUBSTITUIÇÃO) DE 1ª CATEGORIA EM LOCAIS C</t>
  </si>
  <si>
    <t>ADE DE 1,5</t>
  </si>
  <si>
    <t>A 3,0 M, COM SOLO (SEM SUBSTITUIÇÃO) DE 1ª CATEGORIA EM LOC</t>
  </si>
  <si>
    <t>AIS COM AL</t>
  </si>
  <si>
    <t>TO NÍVEL DE INTERFERÊNCIA. AF_04/2016</t>
  </si>
  <si>
    <t>E 3,0 A 4,</t>
  </si>
  <si>
    <t>5 M COM SOLO (SEM SUBSTITUIÇÃO) DE 1ª CATEGORIA EM LOCAIS CO</t>
  </si>
  <si>
    <t>M ALTO NÍV</t>
  </si>
  <si>
    <t>EL DE INTERFERÊNCIA. AF_04/2016</t>
  </si>
  <si>
    <t>ADE DE 3,0</t>
  </si>
  <si>
    <t>A 4,5 M, COM SOLO (SEM SUBSTITUIÇÃO) DE 1ª CATEGORIA EM LO</t>
  </si>
  <si>
    <t>CAIS COM A</t>
  </si>
  <si>
    <t>LTO NÍVEL DE INTERFERÊNCIA. AF_04/2016</t>
  </si>
  <si>
    <t>E 4,5 A 6,</t>
  </si>
  <si>
    <t>ADE DE 4,5</t>
  </si>
  <si>
    <t>A 6,0 M, COM SOLO (SEM SUBSTITUIÇÃO) DE 1ª CATEGORIA EM LOC</t>
  </si>
  <si>
    <t>OM BAIXO N</t>
  </si>
  <si>
    <t>ÍVEL DE INTERFERÊNCIA. AF_04/2016</t>
  </si>
  <si>
    <t>AIS COM BA</t>
  </si>
  <si>
    <t>IXO NÍVEL DE INTERFERÊNCIA. AF_04/2016</t>
  </si>
  <si>
    <t>A 4,5 M, COM SOLO (SEM SUBSTITUIÇÃO) DE 1ª CATEGORIA EM LOC</t>
  </si>
  <si>
    <t>REATERRO MECANIZADO DE VALA COM RETROESCAVADEIRA (CAPACIDADE DA CAÇAMB</t>
  </si>
  <si>
    <t>A DA RETRO</t>
  </si>
  <si>
    <t>: 0,26 M³ / POTÊNCIA: 88 HP), LARGURA ATÉ 0,8 M, PROFUNDIDAD</t>
  </si>
  <si>
    <t>M, COM SOLO (SEM SUBSTITUIÇÃO) DE 1ª CATEGORIA EM LOCAIS COM</t>
  </si>
  <si>
    <t>DE INTERFERÊNCIA. AF_04/2016</t>
  </si>
  <si>
    <t>: 0,26 M³ / POTÊNCIA: 88 HP), LARGURA DE 0,8 A 1,5 M, PROFUN</t>
  </si>
  <si>
    <t>DIDADE ATÉ</t>
  </si>
  <si>
    <t>1,5 M, COM SOLO (SEM SUBSTITUIÇÃO) DE 1ª CATEGORIA EM LOCAI</t>
  </si>
  <si>
    <t>NÍVEL DE INTERFERÊNCIA. AF_04/2016</t>
  </si>
  <si>
    <t>3,0 M, COM SOLO (SEM SUBSTITUIÇÃO) DE 1ª CATEGORIA EM LOCAI</t>
  </si>
  <si>
    <t>DIDADE DE</t>
  </si>
  <si>
    <t>1,5 A 3,0 M, COM SOLO (SEM SUBSTITUIÇÃO) DE 1ª CATEGORIA EM</t>
  </si>
  <si>
    <t>LOCAIS COM</t>
  </si>
  <si>
    <t>ALTO NÍVEL DE INTERFERÊNCIA. AF_04/2016</t>
  </si>
  <si>
    <t>L DE INTERFERÊNCIA. AF_04/2016</t>
  </si>
  <si>
    <t>S COM BAIX</t>
  </si>
  <si>
    <t>O NÍVEL DE INTERFERÊNCIA. AF_04/2016</t>
  </si>
  <si>
    <t>BAIXO NÍVEL DE INTERFERÊNCIA. AF_04/2016</t>
  </si>
  <si>
    <t>REATERRO MANUAL DE VALAS COM COMPACTAÇÃO MECANIZADA. AF_04/2016</t>
  </si>
  <si>
    <t>CARGA, DESCARGA E/OU TRANSPORTE DE MATERIAIS</t>
  </si>
  <si>
    <t>TRANSPORTE COMERCIAL COM CAMINHAO CARROCERIA 9 T, RODOVIA EM LEITO NAT</t>
  </si>
  <si>
    <t>URAL</t>
  </si>
  <si>
    <t>TRANSPORTE COMERCIAL COM CAMINHAO CARROCERIA 9 T, RODOVIA COM REVESTIM</t>
  </si>
  <si>
    <t>ENTO PRIMA</t>
  </si>
  <si>
    <t>RIO</t>
  </si>
  <si>
    <t>TRANSPORTE COMERCIAL COM CAMINHAO BASCULANTE 6 M3, RODOVIA EM LEITO NA</t>
  </si>
  <si>
    <t>TURAL</t>
  </si>
  <si>
    <t>TRANSPORTE COMERCIAL COM CAMINHAO BASCULANTE 6 M3, RODOVIA COM REVESTI</t>
  </si>
  <si>
    <t>MENTO PRIM</t>
  </si>
  <si>
    <t>ARIO</t>
  </si>
  <si>
    <t>CARGA, MANOBRAS E DESCARGA DE AREIA, BRITA, PEDRA DE MAO E SOLOS COM C</t>
  </si>
  <si>
    <t>AMINHAO BA</t>
  </si>
  <si>
    <t>SCULANTE 6 M3 (DESCARGA LIVRE)</t>
  </si>
  <si>
    <t>CARGA, MANOBRAS E DESCARGA DE BRITA PARA TRATAMENTOS SUPERFICIAIS, COM</t>
  </si>
  <si>
    <t>CAMINHAO B</t>
  </si>
  <si>
    <t>ASCULANTE 6 M3</t>
  </si>
  <si>
    <t>CARGA, MANOBRAS E DESCARGA DE MISTURA BETUMINOSA A QUENTE, COM CAMINHA</t>
  </si>
  <si>
    <t>O BASCULAN</t>
  </si>
  <si>
    <t>TE 6 M3</t>
  </si>
  <si>
    <t>CARGA, MANOBRAS E DESCARGA DE MISTURA BETUMINOSA A FRIO, COM CAMINHAO</t>
  </si>
  <si>
    <t>6 M3</t>
  </si>
  <si>
    <t>CARGA, MANOBRAS E DESCARGA DE BRITA PARA BASE DE MACADAME, COM CAMINHA</t>
  </si>
  <si>
    <t>CARGA, MANOBRAS E DESCARGA DE MISTURAS DE SOLOS E AGREGADOS (BASES EST</t>
  </si>
  <si>
    <t>ABILIZADAS</t>
  </si>
  <si>
    <t>EM USINA) COM CAMINHAO BASCULANTE 6 M3</t>
  </si>
  <si>
    <t>CARGA, MANOBRAS E DESCARGA DE MATERIAIS DIVERSOS, COM CAMINHAO CARROCE</t>
  </si>
  <si>
    <t>RIA 9T (CA</t>
  </si>
  <si>
    <t>RGA E DESCARGA MANUAIS)</t>
  </si>
  <si>
    <t>TRANSPORTE LOCAL COM CAMINHAO BASCULANTE 6 M3, RODOVIA EM LEITO NATURA</t>
  </si>
  <si>
    <t>L, DMT ATE</t>
  </si>
  <si>
    <t>200 M</t>
  </si>
  <si>
    <t>L, DMT 200</t>
  </si>
  <si>
    <t>A 400 M</t>
  </si>
  <si>
    <t>L, DMT 400</t>
  </si>
  <si>
    <t>A 600 M</t>
  </si>
  <si>
    <t>L, DMT 600</t>
  </si>
  <si>
    <t>A 800 M</t>
  </si>
  <si>
    <t>L, DMT 800</t>
  </si>
  <si>
    <t>A 1.000 M</t>
  </si>
  <si>
    <t>M3XK</t>
  </si>
  <si>
    <t>TRANSPORTE LOCAL COM CAMINHAO BASCULANTE 6 M3, RODOVIA COM REVESTIMENT</t>
  </si>
  <si>
    <t>O PRIMARIO</t>
  </si>
  <si>
    <t>, DMT ATE 200 M</t>
  </si>
  <si>
    <t>, DMT 200 A 400 M</t>
  </si>
  <si>
    <t>, DMT 400 A 600 M</t>
  </si>
  <si>
    <t>, DMT 600 A 800 M</t>
  </si>
  <si>
    <t>, DMT 800 A 1.000 M</t>
  </si>
  <si>
    <t>TRANSPORTE LOCAL COM CAMINHÃO BASCULANTE 6 M3, RODOVIA COM REVESTIMENT</t>
  </si>
  <si>
    <t>TRANSPORTE LOCAL COM CAMINHÃO BASCULANTE 6 M3, RODOVIA PAVIMENTADA, DM</t>
  </si>
  <si>
    <t>T ATE 200</t>
  </si>
  <si>
    <t>TRANSPORTE LOCAL COM CAMINHAO BASCULANTE 6 M3, RODOVIA PAVIMENTADA, DM</t>
  </si>
  <si>
    <t>T 200 A 40</t>
  </si>
  <si>
    <t>0 M</t>
  </si>
  <si>
    <t>T 400 A 60</t>
  </si>
  <si>
    <t>T 600 A 80</t>
  </si>
  <si>
    <t>T 800 A 1.</t>
  </si>
  <si>
    <t>000 M</t>
  </si>
  <si>
    <t>TRANSPORTE LOCAL COM CAMINHAO BASCULANTE 6 M3, RODOVIA PAVIMENTADA ( P</t>
  </si>
  <si>
    <t>ARA DISTAN</t>
  </si>
  <si>
    <t>CIAS SUPERIORES A 4 KM )</t>
  </si>
  <si>
    <t>ASCULANTE 6 M3, DESCARGA EM DISTRIBUIDOR</t>
  </si>
  <si>
    <t>TE 6 M3, DESCARGA EM VIBRO-ACABADORA</t>
  </si>
  <si>
    <t>CARGA, MANOBRAS E DESCARGA DE DE MISTURA BETUMINOSA A FRIO, COM CAMINH</t>
  </si>
  <si>
    <t>AO BASCULA</t>
  </si>
  <si>
    <t>NTE 6 M3, DESCARGA EM VIBRO-ACABADORA</t>
  </si>
  <si>
    <t>TE 6 M3, DESCARGA EM DISTRIBUIDOR</t>
  </si>
  <si>
    <t>CARGA, MANOBRAS E DESCARGA DE MISTURAS DE SOLOS E AGREGADOS, COM CAMIN</t>
  </si>
  <si>
    <t>HAO BASCUL</t>
  </si>
  <si>
    <t>ANTE 6 M3, DESCARGA EM DISTRIBUIDOR</t>
  </si>
  <si>
    <t>RIA 9 T (C</t>
  </si>
  <si>
    <t>ARGA E DESCARGA MANUAIS)</t>
  </si>
  <si>
    <t>TRANSPORTE DE ENTULHO COM CAMINHÃO BASCULANTE 6 M3, RODOVIA PAVIMENTAD</t>
  </si>
  <si>
    <t>A, DMT ATE</t>
  </si>
  <si>
    <t>0,5 KM</t>
  </si>
  <si>
    <t>TRANSPORTE DE ENTULHO COM CAMINHAO BASCULANTE 6 M3, RODOVIA PAVIMENTAD</t>
  </si>
  <si>
    <t>A, DMT 0,5</t>
  </si>
  <si>
    <t>A 1,0 KM</t>
  </si>
  <si>
    <t>CARGA E DESCARGA MECANIZADA</t>
  </si>
  <si>
    <t>CARGA E DESCARGA MECANICA DE SOLO UTILIZANDO CAMINHAO BASCULANTE 6,0M3</t>
  </si>
  <si>
    <t>/16T E PA</t>
  </si>
  <si>
    <t>CARREGADEIRA SOBRE PNEUS 128 HP, CAPACIDADE DA CAÇAMBA 1,7 A</t>
  </si>
  <si>
    <t>2,8 M3, PE</t>
  </si>
  <si>
    <t>SO OPERACIONAL 11632 KG</t>
  </si>
  <si>
    <t>EMPILHAMENTO DE SOLO ORGANICO</t>
  </si>
  <si>
    <t>EMPILHAMENTO DE SOLO ORGANICO RETIRADO NA AREA DO ATERRO COM TRATOR SO</t>
  </si>
  <si>
    <t>BRE ESTEIR</t>
  </si>
  <si>
    <t>AS D6</t>
  </si>
  <si>
    <t>CARGA MANUAL EM CAMINHAO BASCULANTE</t>
  </si>
  <si>
    <t>CARGA MANUAL DE TERRA EM CAMINHAO BASCULANTE (NAO INCLUI O CUSTO</t>
  </si>
  <si>
    <t>CUSTO IMPR</t>
  </si>
  <si>
    <t>ODUTIVO DO CAMINHAO BASCULANTE)</t>
  </si>
  <si>
    <t>CARGA MANUAL DE MATERIAL A GRANEL (2 SERVENTES) EM CAMINHAO BASCULANTE</t>
  </si>
  <si>
    <t>C/ CACAMBA</t>
  </si>
  <si>
    <t>DE 6,0M3 INCLUINDO DESCARGA MECÂNICA</t>
  </si>
  <si>
    <t>REGULARIZACAO E APILOAMENTO DE FUNDO DE VALAS</t>
  </si>
  <si>
    <t>PREPARO DE FUNDO DE VALA (LASTRO) COM LARGURA MENOR QUE 1,5 M, COM CAM</t>
  </si>
  <si>
    <t>ADA DE ARE</t>
  </si>
  <si>
    <t>IA, LANÇAMENTO MANUAL, EM LOCAL COM NÍVEL BAIXO DE INTERFERÊ</t>
  </si>
  <si>
    <t>NCIA. AF_0</t>
  </si>
  <si>
    <t>IA, LANÇAMENTO MECANIZADO, EM LOCAL COM NÍVEL BAIXO DE INTER</t>
  </si>
  <si>
    <t>FERÊNCIA.</t>
  </si>
  <si>
    <t>FORNEC. DE MAT. C/OU S/CARGA, DESC. E TRANSPORTE</t>
  </si>
  <si>
    <t>6514     F</t>
  </si>
  <si>
    <t>ORNECIMENTO E LANCAMENTO DE BRITA N. 4</t>
  </si>
  <si>
    <t>COMPACTACAO OU APILOAMENTO</t>
  </si>
  <si>
    <t>5622     R</t>
  </si>
  <si>
    <t>EGULARIZACAO E COMPACTACAO MANUAL DE TERRENO COM SOQUETE</t>
  </si>
  <si>
    <t>ATERRO/REATERRO DE AREAS</t>
  </si>
  <si>
    <t>COMPACTACAO MECANICA C/ CONTROLE DO GC&gt;=95% DO PN (AREAS) (C/MONIVELAD</t>
  </si>
  <si>
    <t>ORA 140 HP</t>
  </si>
  <si>
    <t>E ROLO COMPRESSOR VIBRATORIO 80 HP)</t>
  </si>
  <si>
    <t>ESPALHAMENTO E COMPACTAÇÃO DE MATERIAL</t>
  </si>
  <si>
    <t>ESPALHAMENTO DE MATERIAL DE 1A CATEGORIA COM TRATOR DE ESTEIRA COM 153</t>
  </si>
  <si>
    <t>ESPALHAMENTO DE MATERIAL EM BOTA FORA, COM UTILIZACAO DE TRATOR DE EST</t>
  </si>
  <si>
    <t>EIRAS DE 1</t>
  </si>
  <si>
    <t>65 HP</t>
  </si>
  <si>
    <t>PARE</t>
  </si>
  <si>
    <t>PAREDES/PAINEIS</t>
  </si>
  <si>
    <t>ALVENARIA DE TIJOLOS CERAMICOS</t>
  </si>
  <si>
    <t>6110     A</t>
  </si>
  <si>
    <t>LVENARIA DE EMBASAMENTO EM TIJOLOS CERAMICOS MACICOS 5X10X20CM, ASSEN</t>
  </si>
  <si>
    <t>TADO  COM</t>
  </si>
  <si>
    <t>ARGAMASSA TRACO 1:2:8 (CIMENTO, CAL E AREIA)</t>
  </si>
  <si>
    <t>ALVENARIA EM TIJOLO CERAMICO MACICO 5X10X20CM 1 VEZ (ESPESSURA 20CM),</t>
  </si>
  <si>
    <t>COM ARGAMASSA TRACO 1:2:8 (CIMENTO, CAL E AREIA)</t>
  </si>
  <si>
    <t>ALVENARIA EM TIJOLO CERAMICO MACICO 5X10X20CM 1/2 VEZ (ESPESSURA 10CM)</t>
  </si>
  <si>
    <t>, ASSENTAD</t>
  </si>
  <si>
    <t>O COM ARGAMASSA TRACO 1:2:8 (CIMENTO, CAL E AREIA)</t>
  </si>
  <si>
    <t>ALVENARIA EM TIJOLO CERAMICO MACICO 5X10X20CM 1 1/2 VEZ (ESPESSURA 30C</t>
  </si>
  <si>
    <t>M), ASSENT</t>
  </si>
  <si>
    <t>ADO COM ARGAMASSA TRACO 1:2:8 (CIMENTO, CAL E AREIA)</t>
  </si>
  <si>
    <t>ALVENARIA TIJ CERAMICO FURADO</t>
  </si>
  <si>
    <t>ALVENARIA EM TIJOLO CERAMICO FURADO 9X19X19CM, 1 VEZ (ESPESSURA 19 CM)</t>
  </si>
  <si>
    <t>O EM ARGAMASSA TRACO 1:4 (CIMENTO E AREIA MEDIA NAO PENEIRAD</t>
  </si>
  <si>
    <t>A), PREPAR</t>
  </si>
  <si>
    <t>O MANUAL, JUNTA1 CM</t>
  </si>
  <si>
    <t>ALVENARIA DE VEDAÇÃO DE BLOCOS CERÂMICOS FURADOS NA VERTICAL DE 9X19X3</t>
  </si>
  <si>
    <t>9CM (ESPES</t>
  </si>
  <si>
    <t>SURA 9CM) DE PAREDES COM ÁREA LÍQUIDA MENOR QUE 6M² SEM VÃOS</t>
  </si>
  <si>
    <t>E ARGAMASS</t>
  </si>
  <si>
    <t>A DE ASSENTAMENTO COM PREPARO EM BETONEIRA. AF_06/2014</t>
  </si>
  <si>
    <t>A DE ASSENTAMENTO COM PREPARO MANUAL. AF_06/2014</t>
  </si>
  <si>
    <t>ALVENARIA DE VEDAÇÃO DE BLOCOS CERÂMICOS FURADOS NA VERTICAL DE 14X19X</t>
  </si>
  <si>
    <t>39CM (ESPE</t>
  </si>
  <si>
    <t>SSURA 14CM) DE PAREDES COM ÁREA LÍQUIDA MENOR QUE 6M² SEM VÃ</t>
  </si>
  <si>
    <t>OS E ARGAM</t>
  </si>
  <si>
    <t>ASSA DE ASSENTAMENTO COM PREPARO EM BETONEIRA. AF_06/2014</t>
  </si>
  <si>
    <t>ASSA DE ASSENTAMENTO COM PREPARO MANUAL. AF_06/2014</t>
  </si>
  <si>
    <t>ALVENARIA DE VEDAÇÃO DE BLOCOS CERÂMICOS FURADOS NA VERTICAL DE 19X19X</t>
  </si>
  <si>
    <t>SSURA 19CM) DE PAREDES COM ÁREA LÍQUIDA MENOR QUE 6M² SEM VÃ</t>
  </si>
  <si>
    <t>SURA 9CM) DE PAREDES COM ÁREA LÍQUIDA MAIOR OU IGUAL A 6M² S</t>
  </si>
  <si>
    <t>EM VÃOS E</t>
  </si>
  <si>
    <t>ARGAMASSA DE ASSENTAMENTO COM PREPARO EM BETONEIRA. AF_06/20</t>
  </si>
  <si>
    <t>ARGAMASSA DE ASSENTAMENTO COM PREPARO MANUAL. AF_06/2014</t>
  </si>
  <si>
    <t>SSURA 14CM) DE PAREDES COM ÁREA LÍQUIDA MAIOR OU IGUAL A 6M²</t>
  </si>
  <si>
    <t>SEM VÃOS E</t>
  </si>
  <si>
    <t>ARGAMASSA DE ASSENTAMENTO COM PREPARO EM BETONEIRA. AF_06/</t>
  </si>
  <si>
    <t>SSURA 19CM) DE PAREDES COM ÁREA LÍQUIDA MAIOR OU IGUAL A 6M²</t>
  </si>
  <si>
    <t>SURA 9CM) DE PAREDES COM ÁREA LÍQUIDA MENOR QUE 6M² COM VÃOS</t>
  </si>
  <si>
    <t>SSURA 14CM) DE PAREDES COM ÁREA LÍQUIDA MENOR QUE 6M² COM VÃ</t>
  </si>
  <si>
    <t>SSURA 19CM) DE PAREDES COM ÁREA LÍQUIDA MENOR QUE 6M² COM VÃ</t>
  </si>
  <si>
    <t>SURA 9CM) DE PAREDES COM ÁREA LÍQUIDA MAIOR OU IGUAL A 6M² C</t>
  </si>
  <si>
    <t>OM VÃOS E</t>
  </si>
  <si>
    <t>COM VÃOS E</t>
  </si>
  <si>
    <t>ALVENARIA DE VEDAÇÃO DE BLOCOS CERÂMICOS FURADOS NA HORIZONTAL DE 9X19</t>
  </si>
  <si>
    <t>X19CM (ESP</t>
  </si>
  <si>
    <t>ESSURA 9CM) DE PAREDES COM ÁREA LÍQUIDA MENOR QUE 6M² SEM VÃ</t>
  </si>
  <si>
    <t>ALVENARIA DE VEDAÇÃO DE BLOCOS CERÂMICOS FURADOS NA HORIZONTAL DE 11,5</t>
  </si>
  <si>
    <t>X19X19CM (</t>
  </si>
  <si>
    <t>ESPESSURA 11,5CM) DE PAREDES COM ÁREA LÍQUIDA MENOR QUE 6M²</t>
  </si>
  <si>
    <t>ARGAMASSA DE ASSENTAMENTO COM PREPARO EM BETONEIRA. AF_06/2</t>
  </si>
  <si>
    <t>ARGAMASSA DE ASSENTAMENTO COM PREPARO MANUAL. AF_06/2014_P</t>
  </si>
  <si>
    <t>ALVENARIA DE VEDAÇÃO DE BLOCOS CERÂMICOS FURADOS NA HORIZONTAL DE 9X14</t>
  </si>
  <si>
    <t>ALVENARIA DE VEDAÇÃO DE BLOCOS CERÂMICOS FURADOS NA HORIZONTAL DE 14X9</t>
  </si>
  <si>
    <t>ESSURA 14CM) DE PAREDES COM ÁREA LÍQUIDA MENOR QUE 6M² SEM V</t>
  </si>
  <si>
    <t>ÃOS E ARGA</t>
  </si>
  <si>
    <t>MASSA DE ASSENTAMENTO COM PREPARO EM BETONEIRA. AF_06/2014</t>
  </si>
  <si>
    <t>MASSA DE ASSENTAMENTO COM PREPARO MANUAL. AF_06/2014</t>
  </si>
  <si>
    <t>ESSURA 9CM) DE PAREDES COM ÁREA LÍQUIDA MAIOR OU IGUAL A 6M²</t>
  </si>
  <si>
    <t>ESPESSURA 11,5M) DE PAREDES COM ÁREA LÍQUIDA MAIOR OU IGUAL</t>
  </si>
  <si>
    <t>A 6M² SEM</t>
  </si>
  <si>
    <t>VÃOS E ARGAMASSA DE ASSENTAMENTO COM PREPARO EM BETONEIRA. A</t>
  </si>
  <si>
    <t>F_06/2014_</t>
  </si>
  <si>
    <t>VÃOS E ARGAMASSA DE ASSENTAMENTO COM PREPARO MANUAL. AF_06/2</t>
  </si>
  <si>
    <t>ESSURA 14CM) DE PAREDES COM ÁREA LÍQUIDA MAIOR OU IGUAL A 6M</t>
  </si>
  <si>
    <t>² SEM VÃOS</t>
  </si>
  <si>
    <t>E ARGAMASSA DE ASSENTAMENTO COM PREPARO EM BETONEIRA. AF_06</t>
  </si>
  <si>
    <t>E ARGAMASSA DE ASSENTAMENTO COM PREPARO MANUAL. AF_06/2014</t>
  </si>
  <si>
    <t>ESSURA 9CM) DE PAREDES COM ÁREA LÍQUIDA MENOR QUE 6M² COM VÃ</t>
  </si>
  <si>
    <t>ESSURA 14CM) DE PAREDES COM ÁREA LÍQUIDA MENOR QUE 6M² COM V</t>
  </si>
  <si>
    <t>ESPESSURA 11,5CM) DE PAREDES COM ÁREA LÍQUIDA MAIOR OU IGUAL</t>
  </si>
  <si>
    <t>A 6M² COM</t>
  </si>
  <si>
    <t>VÃOS E ARGAMASSA DE ASSENTAMENTO COM PREPARO EM BETONEIRA.</t>
  </si>
  <si>
    <t>VÃOS E ARGAMASSA DE ASSENTAMENTO COM PREPARO MANUAL. AF_06/</t>
  </si>
  <si>
    <t>2014_P</t>
  </si>
  <si>
    <t>² COM VÃOS</t>
  </si>
  <si>
    <t>(COMPOSIÇÃO REPRESENTATIVA) DO SERVIÇO DE ALVENARIA DE VEDAÇÃO DE BLOC</t>
  </si>
  <si>
    <t>OS VAZADOS</t>
  </si>
  <si>
    <t>DE CERÂMICA DE 9X19X19CM (ESPESSURA 9CM), PARA EDIFICAÇÃO H</t>
  </si>
  <si>
    <t>ABITACIONA</t>
  </si>
  <si>
    <t>L MULTIFAMILIAR (PRÉDIO). AF_11/2014</t>
  </si>
  <si>
    <t>L UNIFAMILIAR (CASA) E EDIFICAÇÃO PÚBLICA PADRÃO. AF_11/2014</t>
  </si>
  <si>
    <t>DE CERÂMICA DE 14X9X19CM (ESPESSURA 14CM), PARA EDIFICAÇÃO</t>
  </si>
  <si>
    <t>HABITACION</t>
  </si>
  <si>
    <t>AL UNIFAMILIAR (CASA) E EDIFICAÇÃO PÚBLICA PADRÃO. AF_12/201</t>
  </si>
  <si>
    <t>SSURA 14CM) DE PAREDES COM ÁREA LÍQUIDA MENOR QUE 6M2 COM VÃ</t>
  </si>
  <si>
    <t>ALVENARIA DE ELEMENTOS VAZADOS CERAMICOS</t>
  </si>
  <si>
    <t>9875     C</t>
  </si>
  <si>
    <t>OBOGO CERAMICO (ELEMENTO VAZADO), 9X20X20CM, ASSENTADO COM ARGAMASSA</t>
  </si>
  <si>
    <t>TRACO 1:4</t>
  </si>
  <si>
    <t>DE CIMENTO E AREIA</t>
  </si>
  <si>
    <t>ALVENARIA ESTRUTURAL DE BLOCOS CERÂMICOS 14X19X39, (ESPESSURA DE 14 CM</t>
  </si>
  <si>
    <t>), PARA PA</t>
  </si>
  <si>
    <t>REDES COM ÁREA LÍQUIDA MENOR QUE 6M², SEM VÃOS, UTILIZANDO P</t>
  </si>
  <si>
    <t>ALHETA E A</t>
  </si>
  <si>
    <t>RGAMASSA DE ASSENTAMENTO COM PREPARO EM BETONEIRA. AF_12/201</t>
  </si>
  <si>
    <t>RGAMASSA DE ASSENTAMENTO COM PREPARO MANUAL. AF_12/2014</t>
  </si>
  <si>
    <t>REDES COM ÁREA LÍQUIDA MAIOR OU IGUAL QUE 6M², SEM VÃOS, UTI</t>
  </si>
  <si>
    <t>LIZANDO PA</t>
  </si>
  <si>
    <t>LHETA E ARGAMASSA DE ASSENTAMENTO COM PREPARO EM BETONEIRA.</t>
  </si>
  <si>
    <t>LHETA E ARGAMASSA DE ASSENTAMENTO COM PREPARO MANUAL. AF_12/</t>
  </si>
  <si>
    <t>REDES COM ÁREA LÍQUIDA MENOR QUE 6M², COM VÃOS, UTILIZANDO P</t>
  </si>
  <si>
    <t>REDES COM ÁREA LÍQUIDA MAIOR OU IGUAL A 6M², COM VÃOS, UTILI</t>
  </si>
  <si>
    <t>ZANDO PALH</t>
  </si>
  <si>
    <t>ETA E ARGAMASSA DE ASSENTAMENTO COM PREPARO EM BETONEIRA. AF</t>
  </si>
  <si>
    <t>ETA E ARGAMASSA DE ASSENTAMENTO COM PREPARO MANUAL. AF_12/20</t>
  </si>
  <si>
    <t>ALVENARIA ESTRUTURAL DE BLOCOS CERÂMICOS 14X19X29, (ESPESSURA DE 14 CM</t>
  </si>
  <si>
    <t>REDES COM ÁREA LÍQUIDA MAIOR OU IGUAL A 6M², SEM VÃOS, UTILI</t>
  </si>
  <si>
    <t>REDES COM ÁREA LÍQUIDA MAIOR OU IGUAL A 6M2, SEM VÃOS, UTILI</t>
  </si>
  <si>
    <t>REDES COM ÁREA LÍQUIDA MENOR QUE 6M², SEM VÃOS, UTILIZANDO C</t>
  </si>
  <si>
    <t>OLHER DE P</t>
  </si>
  <si>
    <t>EDREIRO E ARGAMASSA DE ASSENTAMENTO COM PREPARO EM BETONEIRA</t>
  </si>
  <si>
    <t>EDREIRO E ARGAMASSA DE ASSENTAMENTO COM PREPARO MANUAL. AF_1</t>
  </si>
  <si>
    <t>ZANDO COLH</t>
  </si>
  <si>
    <t>ER DE PEDREIRO E ARGAMASSA DE ASSENTAMENTO COM PREPARO EM BE</t>
  </si>
  <si>
    <t>TONEIRA. A</t>
  </si>
  <si>
    <t>ER DE PEDREIRO E ARGAMASSA DE ASSENTAMENTO COM PREPARO MANUA</t>
  </si>
  <si>
    <t>L. AF_12/2</t>
  </si>
  <si>
    <t>REDES COM ÁREA LÍQUIDA MENOR QUE 6M², COM VÃOS, UTILIZANDO C</t>
  </si>
  <si>
    <t>ALVENARIA DE BLOCOS DE CONCRETO</t>
  </si>
  <si>
    <t>ALVENARIA DE VEDAÇÃO DE BLOCOS VAZADOS DE CONCRETO DE 9X19X39CM (ESPES</t>
  </si>
  <si>
    <t>SURA 9CM)</t>
  </si>
  <si>
    <t>DE PAREDES COM ÁREA LÍQUIDA MENOR QUE 6M² SEM VÃOS E ARGAMAS</t>
  </si>
  <si>
    <t>SA DE ASSE</t>
  </si>
  <si>
    <t>NTAMENTO COM PREPARO EM BETONEIRA. AF_06/2014</t>
  </si>
  <si>
    <t>NTAMENTO COM PREPARO MANUAL. AF_06/2014</t>
  </si>
  <si>
    <t>ALVENARIA DE VEDAÇÃO DE BLOCOS VAZADOS DE CONCRETO DE 14X19X39CM (ESPE</t>
  </si>
  <si>
    <t>SSURA 14CM</t>
  </si>
  <si>
    <t>) DE PAREDES COM ÁREA LÍQUIDA MENOR QUE 6M² SEM VÃOS E ARGAM</t>
  </si>
  <si>
    <t>ASSA DE AS</t>
  </si>
  <si>
    <t>SENTAMENTO COM PREPARO EM BETONEIRA. AF_06/2014</t>
  </si>
  <si>
    <t>SENTAMENTO COM PREPARO MANUAL. AF_06/2014</t>
  </si>
  <si>
    <t>ALVENARIA DE VEDAÇÃO DE BLOCOS VAZADOS DE CONCRETO DE 19X19X39CM (ESPE</t>
  </si>
  <si>
    <t>SSURA 19CM</t>
  </si>
  <si>
    <t>DE PAREDES COM ÁREA LÍQUIDA MAIOR OU IGUAL A 6M² SEM VÃOS E</t>
  </si>
  <si>
    <t>DE ASSENTAMENTO COM PREPARO EM BETONEIRA. AF_06/2014</t>
  </si>
  <si>
    <t>DE ASSENTAMENTO COM PREPARO MANUAL. AF_06/2014</t>
  </si>
  <si>
    <t>) DE PAREDES COM ÁREA LÍQUIDA MAIOR OU IGUAL A 6M² SEM VÃOS</t>
  </si>
  <si>
    <t>DE PAREDES COM ÁREA LÍQUIDA MENOR QUE 6M² COM VÃOS E ARGAMAS</t>
  </si>
  <si>
    <t>) DE PAREDES COM ÁREA LÍQUIDA MENOR QUE 6M² COM VÃOS E ARGAM</t>
  </si>
  <si>
    <t>DE PAREDES COM ÁREA LÍQUIDA MAIOR OU IGUAL A 6M² COM VÃOS E</t>
  </si>
  <si>
    <t>) DE PAREDES COM ÁREA LÍQUIDA MAIOR OU IGUAL A 6M² COM VÃOS</t>
  </si>
  <si>
    <t>DE CONCRETO DE 9X19X39CM (ESPESSURA 9CM), PARA EDIFICAÇÃO H</t>
  </si>
  <si>
    <t>DE CONCRETO DE 14X19X39CM (ESPESSURA 14CM), PARA EDIFICAÇÃO</t>
  </si>
  <si>
    <t>AL UNIFAMILIAR (CASA) E EDIFICAÇÃO PÚBLICA PADRÃO. AF_12/20</t>
  </si>
  <si>
    <t>ALVENARIA DE ELEMENTOS VAZADOS DE CONCRETO</t>
  </si>
  <si>
    <t>ALVENARIA ELEMENTO VAZADO CONCRETO (COBOGO)</t>
  </si>
  <si>
    <t>COBOGO DE CONCRETO (ELEMENTO VAZADO), 7X50X50CM, ASSENTADO COM ARGAMAS</t>
  </si>
  <si>
    <t>SA TRACO 1</t>
  </si>
  <si>
    <t>:4 (CIMENTO E AREIA)</t>
  </si>
  <si>
    <t>:3 (CIMENTO E AREIA)</t>
  </si>
  <si>
    <t>COBOGO DE CONCRETO (ELEMENTO VAZADO), 6X29X29CM, ASSENTADO COM ARGAMAS</t>
  </si>
  <si>
    <t>:7 (CIMENTO E AREIA)</t>
  </si>
  <si>
    <t>COBOGO DE CONCRETO (ELEMENTO VAZADO), 10X29X39CM ABERTURA COM VIDRO, A</t>
  </si>
  <si>
    <t>SSENTADO C</t>
  </si>
  <si>
    <t>OM ARGAMASSA TRACO 1:4 (CIMENTO E AREIA MEDIA NAO PENEIRADA)</t>
  </si>
  <si>
    <t>COBOGO CONCRETO</t>
  </si>
  <si>
    <t>COBOGO DE CONCRETO (ELEMENTO VAZADO), 5X50X50CM, ASSENTADO COM ARGAMAS</t>
  </si>
  <si>
    <t>SA DE CIME</t>
  </si>
  <si>
    <t>NTO E AREIA COM ACO CA-25</t>
  </si>
  <si>
    <t>ALVENARIA DE BLOCOS DE CONCRETO ESTRUTURAL 14X19X39 CM, (ESPESSURA 14</t>
  </si>
  <si>
    <t>CM), FBK =</t>
  </si>
  <si>
    <t>4,5 MPA, PARA PAREDES COM ÁREA LÍQUIDA MENOR QUE 6M², SEM V</t>
  </si>
  <si>
    <t>ÃOS, UTILI</t>
  </si>
  <si>
    <t>ZANDO PALHETA. AF_12/2014</t>
  </si>
  <si>
    <t>4,5 MPA, PARA PAREDES COM ÁREA LÍQUIDA MAIOR OU IGUAL A 6M²</t>
  </si>
  <si>
    <t>, SEM VÃOS</t>
  </si>
  <si>
    <t>, UTILIZANDO PALHETA. AF_12/2014</t>
  </si>
  <si>
    <t>CM) FBK =</t>
  </si>
  <si>
    <t>14,0 MPA, PARA PAREDES COM ÁREA LÍQUIDA MENOR QUE 6M², SEM V</t>
  </si>
  <si>
    <t>14,0 MPA, PARA PAREDES COM ÁREA LÍQUIDA MAIOR OU IGUAL A 6M²</t>
  </si>
  <si>
    <t>4,5 MPA, PARA PAREDES COM ÁREA LÍQUIDA MENOR QUE 6M², COM V</t>
  </si>
  <si>
    <t>, COM VÃOS</t>
  </si>
  <si>
    <t>14,0 MPA, PARA PAREDES COM ÁREA LÍQUIDA MENOR QUE 6M², COM V</t>
  </si>
  <si>
    <t>ALVENARIA DE BLOCOS DE CONCRETO ESTRUTURAL 14X19X29 CM, (ESPESSURA 14</t>
  </si>
  <si>
    <t>ZANDO COLHER DE PEDREIRO. AF_12/2014</t>
  </si>
  <si>
    <t>, UTILIZANDO COLHER DE PEDREIRO. AF_12/2014</t>
  </si>
  <si>
    <t>(COMPOSIÇÃO REPRESENTATIVA) DE ALVENARIA DE BLOCOS DE CONCRETO ESTRUTU</t>
  </si>
  <si>
    <t>RAL 14X19X</t>
  </si>
  <si>
    <t>39 CM, (ESPESSURA 14 CM), FBK = 4,5 MPA, UTILIZANDO PALHETA,</t>
  </si>
  <si>
    <t>PARA EDIFI</t>
  </si>
  <si>
    <t>CAÇÃO HABITACIONAL. AF_10/2015</t>
  </si>
  <si>
    <t>COMPOSIÇÃO REPRESENTATIVA DE SERVIÇOS DE ALVENARIA DE BLOCOS DE CONCRE</t>
  </si>
  <si>
    <t>TO ESTRUTU</t>
  </si>
  <si>
    <t>RAL 14X19X29 CM, (ESPESSURA 14 CM), FBK = 4,5 MPA, UTILIZAND</t>
  </si>
  <si>
    <t>O PALHETA,</t>
  </si>
  <si>
    <t>PARA EDIFICAÇÃO HABITACIONAL. AF_10/2015</t>
  </si>
  <si>
    <t>ALVENARIA DE BLOCOS DE VIDRO</t>
  </si>
  <si>
    <t>BLOCOS DE VIDRO TIPO CANELADO 19X19X8CM, ASSENTADO COM ARGAMASSA TRACO</t>
  </si>
  <si>
    <t>1:3 (CIMEN</t>
  </si>
  <si>
    <t>TO E AREIA GROSSA) PREPARO MECANICO, COM REJUNTAMENTO EM CI</t>
  </si>
  <si>
    <t>MENTO BRAN</t>
  </si>
  <si>
    <t>CO E BARRAS DE ACO</t>
  </si>
  <si>
    <t>BLOCOS DE VIDRO TIPO XADREZ 20X20X10CM, ASSENTADO COM ARGAMASSA TRACO</t>
  </si>
  <si>
    <t>TO E AREIA GROSSA) PREPARO MECANICO, COM REJUNTAMENTO EM CIM</t>
  </si>
  <si>
    <t>ENTO BRANC</t>
  </si>
  <si>
    <t>O E BARRAS DE ACO</t>
  </si>
  <si>
    <t>BLOCOS DE VIDRO TIPO XADREZ 20X10X8CM, ASSENTADO COM ARGAMASSA TRACO 1</t>
  </si>
  <si>
    <t>:3 (CIMENT</t>
  </si>
  <si>
    <t>O E AREIA GROSSA) PREPARO MECANICO, COM REJUNTAMENTO EM CIME</t>
  </si>
  <si>
    <t>NTO BRANCO</t>
  </si>
  <si>
    <t>E BARRAS DE ACO</t>
  </si>
  <si>
    <t>ALVENARIA DE BLOCOS DE PEDRA COM JUNTA ARGAMASSADA</t>
  </si>
  <si>
    <t>ALVENARIA EM PEDRA RACHAO</t>
  </si>
  <si>
    <t>ALVENARIA EM PEDRA RACHAO OU PEDRA DE MAO, ASSENTADA COM ARGAMASSA TRA</t>
  </si>
  <si>
    <t>CO 1:6 (CI</t>
  </si>
  <si>
    <t>MENTO E AREIA)</t>
  </si>
  <si>
    <t>DIVISORIAS/MARMORE/GRANITO/MARMORITE/CONCRETO/MAD.AGLOM.</t>
  </si>
  <si>
    <t>RECOLOCACAO DE PLACAS DIVISORIAS DE GRANILITE, CONSIDERANDO REAPROVEIT</t>
  </si>
  <si>
    <t>AMENTO DO</t>
  </si>
  <si>
    <t>RECOLOCACAO DE DIVISORIAS TIPO CHAPAS OU TABUAS, EXCLUSIVE ENTARUGAMEN</t>
  </si>
  <si>
    <t>TO, CONSID</t>
  </si>
  <si>
    <t>ERANDO REAPROVEITAMENTO DO MATERIAL</t>
  </si>
  <si>
    <t>RECOLOCACAO DE DIVISORIAS TIPO CHAPAS OU TABUAS, INCLUSIVE ENTARUGAMEN</t>
  </si>
  <si>
    <t>PAREDE DIVISORIA PARA SANITARIOS E BANHEIROS</t>
  </si>
  <si>
    <t>DIVISORIA EM MARMORITE ESPESSURA 35MM, CHUMBAMENTO NO PISO E PAREDE CO</t>
  </si>
  <si>
    <t>M ARGAMASS</t>
  </si>
  <si>
    <t>A DE CIMENTO E AREIA, POLIMENTO MANUAL, EXCLUSIVE FERRAGENS</t>
  </si>
  <si>
    <t>PAINEL DIVISORIO MADEIRA</t>
  </si>
  <si>
    <t>DIVISORIA EM MADEIRA COMPENSADA RESINADA ESPESSURA 6MM, ESTRUTURADA EM</t>
  </si>
  <si>
    <t>MADEIRA DE</t>
  </si>
  <si>
    <t>LEI 3"X3"</t>
  </si>
  <si>
    <t>PAINEL DIVISORIO MARMORE/GRANITO</t>
  </si>
  <si>
    <t>DIVISORIA EM MARMORE BRANCO POLIDO, ESPESSURA 3 CM, ASSENTADO COM ARGA</t>
  </si>
  <si>
    <t>MASSA TRAC</t>
  </si>
  <si>
    <t>O 1:4 (CIMENTO E AREIA), ARREMATE COM CIMENTO BRANCO, EXCLUS</t>
  </si>
  <si>
    <t>IVE FERRAG</t>
  </si>
  <si>
    <t>DIVISORIA EM GRANITO BRANCO POLIDO, ESP = 3CM, ASSENTADO COM ARGAMASSA</t>
  </si>
  <si>
    <t>TRACO 1:4,</t>
  </si>
  <si>
    <t>ARREMATE EM CIMENTO BRANCO, EXCLUSIVE FERRAGENS</t>
  </si>
  <si>
    <t>ALVENARIA DE BLOCO-CONCRETO CELULAR</t>
  </si>
  <si>
    <t>ALVENARIA DE BLOCOS DE CONCRETO CELULAR</t>
  </si>
  <si>
    <t>ALVENARIA COM BLOCOS DE CONCRETO CELULAR 10X30X60CM, ESPESSURA 10CM, A</t>
  </si>
  <si>
    <t>SSENTADOS</t>
  </si>
  <si>
    <t>COM ARGAMASSA TRACO 1:2:9 (CIMENTO, CAL E AREIA) PREPARO MAN</t>
  </si>
  <si>
    <t>UAL</t>
  </si>
  <si>
    <t>ALVENARIA COM BLOCOS DE CONCRETO CELULAR 20X30X60CM, ESPESSURA 20CM, A</t>
  </si>
  <si>
    <t>PAREDE DE ADOBE</t>
  </si>
  <si>
    <t>PAVI</t>
  </si>
  <si>
    <t>PAVIMENTACAO</t>
  </si>
  <si>
    <t>RECOMPOSICAO DE PAVIMENTACAO</t>
  </si>
  <si>
    <t>COLCHAO DE AREIA PARA PAVIMENTACAO EM PARALELEPIPEDO OU BLOCOS DE CONC</t>
  </si>
  <si>
    <t>RETO INTER</t>
  </si>
  <si>
    <t>TRAVADOS</t>
  </si>
  <si>
    <t>REFORMA CONSERVACAO LOGRADOUROS EM PARALELEPIPEDO</t>
  </si>
  <si>
    <t>RETIRADA, LIMPEZA E REASSENTAMENTO DE PARALELEPIPEDO SOBRE COLCHAO DE</t>
  </si>
  <si>
    <t>PO DE PEDR</t>
  </si>
  <si>
    <t>A ESPESSURA 10CM, REJUNTADO COM BETUME E PEDRISCO, CONSIDERA</t>
  </si>
  <si>
    <t>NDO APROVE</t>
  </si>
  <si>
    <t>ITAMENTO DO PARALELEPIPEDO</t>
  </si>
  <si>
    <t>REASSENTAMENTO DE PARALELEPIPEDO SOBRE COLCHAO DE PO DE PEDRA ESPESSUR</t>
  </si>
  <si>
    <t>A 10CM, RE</t>
  </si>
  <si>
    <t>JUNTADO COM BETUME E PEDRISCO, CONSIDERANDO APROVEITAMENTO D</t>
  </si>
  <si>
    <t>O PARALELE</t>
  </si>
  <si>
    <t>PIPEDO</t>
  </si>
  <si>
    <t>A ESPESSURA 10CM, REJUNTADO COM ARGAMASSA TRACO 1:3 (CIMENTO</t>
  </si>
  <si>
    <t>E AREIA),</t>
  </si>
  <si>
    <t>CONSIDERANDO APROVEITAMENTO DO PARALELEPIPEDO</t>
  </si>
  <si>
    <t>JUNTADO COM ARGAMASSA TRACO 1:3 (CIMENTO E AREIA), CONSIDERA</t>
  </si>
  <si>
    <t>RECOMPOSICAO DE PAVIMENTACAO TIPO BLOKRET SOBRE COLCHAO DE AREIA COM R</t>
  </si>
  <si>
    <t>DEMOLIÇÃO DE PAVIMENTAÇÃO ASFÁLTICA COM UTILIZAÇÃO DE MARTELO PERFURAD</t>
  </si>
  <si>
    <t>OR, ESPESS</t>
  </si>
  <si>
    <t>URA ATÉ 15 CM, EXCLUSIVE CARGA E TRANSPORTE</t>
  </si>
  <si>
    <t>REGULARIZACAO/REFORCO DE SUBLEITO</t>
  </si>
  <si>
    <t>CONFORMACAO GEOMETRICA DE PLATAFORMA PARA EXECUCAO DE REVESTIMENTO PRI</t>
  </si>
  <si>
    <t>MARIO EM R</t>
  </si>
  <si>
    <t>ODOVIAS VICINAIS</t>
  </si>
  <si>
    <t>EXECUCAO DE SUB-LEITO, LEITO, SUB-BASE, BASE ETC</t>
  </si>
  <si>
    <t>BASE DE SOLO ESTABILIZADO SEM MISTURA, COMPACTACAO 100% PROCTOR NORMAL</t>
  </si>
  <si>
    <t>E ESCAVACAO, CARGA E TRANSPORTE DO SOLO</t>
  </si>
  <si>
    <t>BASE DE SOLO CIMENTO 2% MISTURA EM PISTA, COMPACTACAO 100% PROCTOR INT</t>
  </si>
  <si>
    <t>ERMEDIARIO</t>
  </si>
  <si>
    <t>, EXCLUSIVE ESCAVACAO, CARGA E TRANSPORTE DO SOLO</t>
  </si>
  <si>
    <t>BASE DE SOLO CIMENTO 4% MISTURA EM PISTA, COMPACTACAO 100% PROCTOR NOR</t>
  </si>
  <si>
    <t>MAL, EXCLU</t>
  </si>
  <si>
    <t>SIVE TRANSPORTE DO SOLO</t>
  </si>
  <si>
    <t>BASE DE SOLO CIMENTO 6% MISTURA EM PISTA, COMPACTACAO 100% PROCTOR NOR</t>
  </si>
  <si>
    <t>SIVE ESCAVACAO, CARGA E TRANSPORTE DO SOLO</t>
  </si>
  <si>
    <t>BASE DE SOLO CIMENTO 2% MISTURA EM USINA, COMPACTACAO 100% PROCTOR INT</t>
  </si>
  <si>
    <t>BASE DE SOLO CIMENTO 4% MISTURA EM USINA, COMPACTACAO 100% PROCTOR NOR</t>
  </si>
  <si>
    <t>BASE DE SOLO CIMENTO 6% COM MISTURA EM USINA, COMPACTACAO 100% PROCTOR</t>
  </si>
  <si>
    <t>NORMAL, EX</t>
  </si>
  <si>
    <t>CLUSIVE ESCAVACAO, CARGA E TRANSPORTE DO SOLO</t>
  </si>
  <si>
    <t>BASE DE SOLO - BRITA (40/60), MISTURA EM USINA, COMPACTACAO 100% PROCT</t>
  </si>
  <si>
    <t>OR MODIFIC</t>
  </si>
  <si>
    <t>ADO, EXCLUSIVE ESCAVACAO, CARGA E TRANSPORTE</t>
  </si>
  <si>
    <t>BASE DE SOLO - BRITA (50/50), MISTURA EM USINA, COMPACTACAO 100% PROCT</t>
  </si>
  <si>
    <t>BASE E SUB-BASE</t>
  </si>
  <si>
    <t>BASE SOLO ESTABIL C/ MATERIAIS MISTURADOS NA USINA / TRANSP AGUA EXCL.</t>
  </si>
  <si>
    <t>ESCAV., CA</t>
  </si>
  <si>
    <t>RGA E TRANSPORTE DOS SOLOS UTILIZADOS E BRITA</t>
  </si>
  <si>
    <t>EXECUCAO DE PAVIMENTACOES DIVERSAS</t>
  </si>
  <si>
    <t>PAVIMENTO EM PARALELEPIPEDO SOBRE COLCHAO DE AREIA REJUNTADO COM ARGAM</t>
  </si>
  <si>
    <t>ASSA DE CI</t>
  </si>
  <si>
    <t>MENTO E AREIA NO TRAÇO 1:3 (PEDRAS PEQUENAS 30 A 35 PECAS PO</t>
  </si>
  <si>
    <t>R M2)</t>
  </si>
  <si>
    <t>PAVIMENTACAO EM PARALELEPIPEDO SOBRE COLCHAO DE AREIA 10CM, REJUNTADO</t>
  </si>
  <si>
    <t>COM AREIA</t>
  </si>
  <si>
    <t>MEIO-FIO DE CONCRETO PRE-MOLDADO 12 X 30 CM, SOBRE BASE DE CONCRETO SI</t>
  </si>
  <si>
    <t>MPLES E RE</t>
  </si>
  <si>
    <t>JUNTADO COM ARGAMASSA TRACO 1:3 (CIMENTO E AREIA)</t>
  </si>
  <si>
    <t>EXTRACAO, CARGA E ASSENTAMENTO DE CORDAO DE PEDRA PARA PAVIMENTO POLIE</t>
  </si>
  <si>
    <t>DRICO, EXC</t>
  </si>
  <si>
    <t>LUSIVE TRANSPORTE DE PEDRA E INDENIZACAO PEDREIRA</t>
  </si>
  <si>
    <t>EXTRACAO, CARGA, PREPARO E ASSENTAMENTO DE PEDRAS POLIEDRICAS, EXCLUSI</t>
  </si>
  <si>
    <t>VE TRANSPO</t>
  </si>
  <si>
    <t>RTE DE PEDRA E INDENIZACAO PEDREIRA</t>
  </si>
  <si>
    <t>REVESTIMENTO BETUMINOSO</t>
  </si>
  <si>
    <t>CAPA SELANTE COMPREENDENDO APLICAÇÃO DE ASFALTO NA PROPORÇÃO DE 0,7 A</t>
  </si>
  <si>
    <t>1,5L / M2,</t>
  </si>
  <si>
    <t>DISTRIBUIÇÃO DE AGREGADOS DE 5 A 15KG/M2 E COMPACTAÇÃO COM</t>
  </si>
  <si>
    <t>ROLO - COM</t>
  </si>
  <si>
    <t>USO DA EMULSAO RR-2C, INCLUSO APLICACAO E COMPACTACAO</t>
  </si>
  <si>
    <t>PAVIMENTACAO C/PARALELEPIPEDO</t>
  </si>
  <si>
    <t>PAVIMENTACAO EM PARALELEPIPEDO SOBRE COLCHAO DE PO DE PEDRA ESPESSURA</t>
  </si>
  <si>
    <t>10CM, REJU</t>
  </si>
  <si>
    <t>NTADO COM ARGAMASSA DE CIMENTO E AREIA TRACO 1:3 (CIMENTO E</t>
  </si>
  <si>
    <t>AREIA)</t>
  </si>
  <si>
    <t>NTADO COM BETUME E PEDRISCO</t>
  </si>
  <si>
    <t>FORNECIMENTO AREIA-ASFALTO</t>
  </si>
  <si>
    <t>AREIA ASFALTO A QUENTE (AAUQ) COM CAP 50/70, INCLUSO USINAGEM E APLICA</t>
  </si>
  <si>
    <t>SIVE TRANSPORTE</t>
  </si>
  <si>
    <t>AREIA ASFALTO A FRIO (AAUF), COM EMULSAO RR-2C INCLUSO USINAGEM E APLI</t>
  </si>
  <si>
    <t>CACAO, EXC</t>
  </si>
  <si>
    <t>LUSIVE TRANSPORTE</t>
  </si>
  <si>
    <t>EXECUÇÃO DE PAVIMENTO EM PISO INTERTRAVADO, COM BLOCO PISOGRAMA DE 35</t>
  </si>
  <si>
    <t>X 25 CM, E</t>
  </si>
  <si>
    <t>SPESSURA 6 CM. AF_12/2015</t>
  </si>
  <si>
    <t>SPESSURA 8 CM. AF_12/2015</t>
  </si>
  <si>
    <t>EXECUÇÃO DE PAVIMENTO EM PISO INTERTRAVADO, COM BLOCO SEXTAVADO DE 25</t>
  </si>
  <si>
    <t>SPESSURA 10 CM. AF_12/2015</t>
  </si>
  <si>
    <t>EXECUÇÃO DE PASSEIO EM PISO INTERTRAVADO, COM BLOCO RETANGULAR COR NAT</t>
  </si>
  <si>
    <t>URAL DE 20</t>
  </si>
  <si>
    <t>X 10 CM, ESPESSURA 6 CM. AF_12/2015</t>
  </si>
  <si>
    <t>EXECUÇÃO DE PÁTIO/ESTACIONAMENTO EM PISO INTERTRAVADO, COM BLOCO RETAN</t>
  </si>
  <si>
    <t>GULAR COR</t>
  </si>
  <si>
    <t>NATURAL DE 20 X 10 CM, ESPESSURA 6 CM. AF_12/2015</t>
  </si>
  <si>
    <t>NATURAL DE 20 X 10 CM, ESPESSURA 8 CM. AF_12/2015</t>
  </si>
  <si>
    <t>EXECUÇÃO DE VIA EM PISO INTERTRAVADO, COM BLOCO RETANGULAR COR NATURAL</t>
  </si>
  <si>
    <t>DE 20 X 10</t>
  </si>
  <si>
    <t>CM, ESPESSURA 8 CM. AF_12/2015</t>
  </si>
  <si>
    <t>GULAR DE 2</t>
  </si>
  <si>
    <t>0 X 10 CM, ESPESSURA 10 CM. AF_12/2015</t>
  </si>
  <si>
    <t>EXECUÇÃO DE VIA EM PISO INTERTRAVADO, COM BLOCO RETANGULAR DE 20 X 10</t>
  </si>
  <si>
    <t>CM, ESPESS</t>
  </si>
  <si>
    <t>URA 10 CM. AF_12/2015</t>
  </si>
  <si>
    <t>EXECUÇÃO DE PASSEIO EM PISO INTERTRAVADO, COM BLOCO 16 FACES DE 22 X 1</t>
  </si>
  <si>
    <t>1 CM, ESPE</t>
  </si>
  <si>
    <t>SSURA 6 CM. AF_12/2015</t>
  </si>
  <si>
    <t>EXECUÇÃO DE PÁTIO/ESTACIONAMENTO EM PISO INTERTRAVADO, COM BLOCO 16 FA</t>
  </si>
  <si>
    <t>CES DE 22</t>
  </si>
  <si>
    <t>X 11 CM, ESPESSURA 6 CM. AF_12/2015</t>
  </si>
  <si>
    <t>X 11 CM, ESPESSURA 8 CM. AF_12/2015</t>
  </si>
  <si>
    <t>EXECUÇÃO DE VIA EM PISO INTERTRAVADO, COM BLOCO 16 FACES DE 22 X 11 CM</t>
  </si>
  <si>
    <t>, ESPESSUR</t>
  </si>
  <si>
    <t>A 8 CM. AF_12/2015</t>
  </si>
  <si>
    <t>X 11 CM, ESPESSURA 10 CM. AF_12/2015</t>
  </si>
  <si>
    <t>A 10 CM. AF_12/2015</t>
  </si>
  <si>
    <t>EXECUÇÃO DE PASSEIO EM PISO INTERTRAVADO, COM BLOCO RETANGULAR COLORID</t>
  </si>
  <si>
    <t>O DE 20 X</t>
  </si>
  <si>
    <t>10 CM, ESPESSURA 6 CM. AF_12/2015</t>
  </si>
  <si>
    <t>GULAR COLO</t>
  </si>
  <si>
    <t>RIDO DE 20 X 10 CM, ESPESSURA 6 CM. AF_12/2015</t>
  </si>
  <si>
    <t>RIDO DE 20 X 10 CM, ESPESSURA 8 CM. AF_12/2015</t>
  </si>
  <si>
    <t>EXECUÇÃO DE VIA EM PISO INTERTRAVADO, COM BLOCO RETANGULAR COLORIDO DE</t>
  </si>
  <si>
    <t>20 X 10 CM</t>
  </si>
  <si>
    <t>, ESPESSURA 8 CM. AF_12/2015</t>
  </si>
  <si>
    <t>SINALIZACAO HORIZONTAL/VERTICAL</t>
  </si>
  <si>
    <t>SINALIZACAO HORIZONTAL COM TINTA RETRORREFLETIVA A BASE DE RESINA ACRI</t>
  </si>
  <si>
    <t>LICA COM M</t>
  </si>
  <si>
    <t>ICROESFERAS DE VIDRO</t>
  </si>
  <si>
    <t>MURETA DIVISORIA E/OU DE PROTECAO</t>
  </si>
  <si>
    <t>BARREIRA PRE-MOLDADA CONCR ARMADO/MURETA DIVISORIA DE TRAFEGO</t>
  </si>
  <si>
    <t>BARREIRA PRE-MOLDADA EXTERNA CONCRETO ARMADO 0,25X0,40X1,14M FCK=25MPA</t>
  </si>
  <si>
    <t>ACO CA-50</t>
  </si>
  <si>
    <t>INCL VIGOTA HORIZONTAL MONTANTE A CADA 1,00M  FERROS DE LIG</t>
  </si>
  <si>
    <t>ACAO E MAT</t>
  </si>
  <si>
    <t>ERIAIS.</t>
  </si>
  <si>
    <t>BARREIRA DUPLA PRE-MOL INTER CONCRETO ARMADO 0,15X0,65X0,77M FCK=25MPA</t>
  </si>
  <si>
    <t>INCL FERROS DE LIGACAO E MATERIAIS.</t>
  </si>
  <si>
    <t>PINTURA GUARDA-CORPO GUARDA-RODA E MURETA PROTECAO</t>
  </si>
  <si>
    <t>PINTURA GUARDA-CORPO GUARDA-RODA E MURETA PROTECAO COM CAL EM PONTES E</t>
  </si>
  <si>
    <t>VIADUTOS M</t>
  </si>
  <si>
    <t>EDIDA PELO DOBRO DA AREA TOTAL (LARGURAXALTURA).</t>
  </si>
  <si>
    <t>FABRICACAO/EXECUCAO DE CBUQ/PRE-MISTURADOS</t>
  </si>
  <si>
    <t>CONCRETO BETUMINOSO USINADO A QUENTE COM CAP 50/70, BINDER, INCLUSO US</t>
  </si>
  <si>
    <t>INAGEM E A</t>
  </si>
  <si>
    <t>PLICACAO, EXCLUSIVE TRANSPORTE</t>
  </si>
  <si>
    <t>FABRICAÇÃO E APLICAÇÃO DE CONCRETO BETUMINOSO USINADO A QUENTE(CBUQ),C</t>
  </si>
  <si>
    <t>AP 50/70,</t>
  </si>
  <si>
    <t>EXCLUSIVE TRANSPORTE</t>
  </si>
  <si>
    <t>PRE-MISTURADO A FRIO COM EMULSAO RM-1C, INCLUSO USINAGEM E APLICACAO,</t>
  </si>
  <si>
    <t>EXCLUSIVE</t>
  </si>
  <si>
    <t>PINT</t>
  </si>
  <si>
    <t>PINTURAS</t>
  </si>
  <si>
    <t>PINTURA DE PAREDE</t>
  </si>
  <si>
    <t>PINTURA COM TINTA EM PO</t>
  </si>
  <si>
    <t>CAIACAO</t>
  </si>
  <si>
    <t>EMASSAMENTO P/PINTURA OLEO/ESMALTE</t>
  </si>
  <si>
    <t>PINTURA DE PAREDE - SUPERFICIES EXTERNAS</t>
  </si>
  <si>
    <t>PINTURAS A OLEO E ALQUIDICOS SOBRE PAREDES E TETOS</t>
  </si>
  <si>
    <t>PINTURA DE QUADRO ESCOLAR COM TINTA ESMALTE ACABAMENTO FOSCO, DUAS DEM</t>
  </si>
  <si>
    <t>AOS SOBRE</t>
  </si>
  <si>
    <t>PINTURA A BASE DE PVA E ACRILICO P/PAREDES E TETO</t>
  </si>
  <si>
    <t>PINTURA A BASE DE CAL COM PIGMENTO E FIXADOR A BASE DE OLEO DE LINHAÇA</t>
  </si>
  <si>
    <t>, TRES DEM</t>
  </si>
  <si>
    <t>AOS</t>
  </si>
  <si>
    <t>APLICAÇÃO MANUAL DE FUNDO SELADOR ACRÍLICO EM PANOS COM PRESENÇA DE VÃ</t>
  </si>
  <si>
    <t>OS DE EDIF</t>
  </si>
  <si>
    <t>ÍCIOS DE MÚLTIPLOS PAVIMENTOS. AF_06/2014</t>
  </si>
  <si>
    <t>APLICAÇÃO MANUAL DE FUNDO SELADOR ACRÍLICO EM PANOS CEGOS DE FACHADA (</t>
  </si>
  <si>
    <t>SEM PRESEN</t>
  </si>
  <si>
    <t>ÇA DE VÃOS) DE EDIFÍCIOS DE MÚLTIPLOS PAVIMENTOS. AF_06/2014</t>
  </si>
  <si>
    <t>APLICAÇÃO MANUAL DE FUNDO SELADOR ACRÍLICO EM SUPERFÍCIES EXTERNAS DE</t>
  </si>
  <si>
    <t>SACADA DE</t>
  </si>
  <si>
    <t>EDIFÍCIOS DE MÚLTIPLOS PAVIMENTOS. AF_06/2014</t>
  </si>
  <si>
    <t>APLICAÇÃO MANUAL DE FUNDO SELADOR ACRÍLICO EM SUPERFÍCIES INTERNAS DA</t>
  </si>
  <si>
    <t>APLICAÇÃO MANUAL DE FUNDO SELADOR ACRÍLICO EM PAREDES EXTERNAS DE CASA</t>
  </si>
  <si>
    <t>S. AF_06/2</t>
  </si>
  <si>
    <t>APLICAÇÃO MANUAL DE PINTURA COM TINTA TEXTURIZADA ACRÍLICA EM PANOS CO</t>
  </si>
  <si>
    <t>M PRESENÇA</t>
  </si>
  <si>
    <t>DE VÃOS DE EDIFÍCIOS DE MÚLTIPLOS PAVIMENTOS, UMA COR. AF_0</t>
  </si>
  <si>
    <t>APLICAÇÃO MANUAL DE PINTURA COM TINTA TEXTURIZADA ACRÍLICA EM PANOS CE</t>
  </si>
  <si>
    <t>GOS DE FAC</t>
  </si>
  <si>
    <t>HADA (SEM PRESENÇA DE VÃOS) DE EDIFÍCIOS DE MÚLTIPLOS PAVIME</t>
  </si>
  <si>
    <t>NTOS, UMA</t>
  </si>
  <si>
    <t>COR. AF_06/2014</t>
  </si>
  <si>
    <t>APLICAÇÃO MANUAL DE PINTURA COM TINTA TEXTURIZADA ACRÍLICA EM SUPERFÍC</t>
  </si>
  <si>
    <t>IES EXTERN</t>
  </si>
  <si>
    <t>AS DE SACADA DE EDIFÍCIOS DE MÚLTIPLOS PAVIMENTOS, UMA COR.</t>
  </si>
  <si>
    <t>IES INTERN</t>
  </si>
  <si>
    <t>AS DA SACADA DE EDIFÍCIOS DE MÚLTIPLOS PAVIMENTOS, UMA COR.</t>
  </si>
  <si>
    <t>APLICAÇÃO MANUAL DE PINTURA COM TINTA TEXTURIZADA ACRÍLICA EM PAREDES</t>
  </si>
  <si>
    <t>EXTERNAS D</t>
  </si>
  <si>
    <t>E CASAS, UMA COR. AF_06/2014</t>
  </si>
  <si>
    <t>DE VÃOS DE EDIFÍCIOS DE MÚLTIPLOS PAVIMENTOS, DUAS CORES. A</t>
  </si>
  <si>
    <t>NTOS, DUAS</t>
  </si>
  <si>
    <t>CORES. AF_06/2014</t>
  </si>
  <si>
    <t>AS DE SACADA DE EDIFÍCIOS DE MÚLTIPLOS PAVIMENTOS, DUAS CORE</t>
  </si>
  <si>
    <t>AS DA SACADA DE EDIFÍCIOS DE MÚLTIPLOS PAVIMENTOS, DUAS CORE</t>
  </si>
  <si>
    <t>E CASAS, DUAS CORES. AF_06/2014</t>
  </si>
  <si>
    <t>APLICAÇÃO MANUAL DE PINTURA COM TINTA TEXTURIZADA ACRÍLICA EM MOLDURAS</t>
  </si>
  <si>
    <t>DE EPS, PR</t>
  </si>
  <si>
    <t>É-FABRICADOS, OU OUTROS. AF_06/2014</t>
  </si>
  <si>
    <t>APLICAÇÃO MANUAL DE PINTURA COM TINTA LÁTEX PVA EM TETO, DUAS DEMÃOS.</t>
  </si>
  <si>
    <t>APLICAÇÃO MANUAL DE PINTURA COM TINTA LÁTEX PVA EM PAREDES, DUAS DEMÃO</t>
  </si>
  <si>
    <t>APLICAÇÃO MANUAL DE PINTURA COM TINTA LÁTEX ACRÍLICA EM TETO, DUAS DEM</t>
  </si>
  <si>
    <t>ÃOS. AF_06</t>
  </si>
  <si>
    <t>APLICAÇÃO MANUAL DE PINTURA COM TINTA LÁTEX ACRÍLICA EM PAREDES, DUAS</t>
  </si>
  <si>
    <t>DEMÃOS. AF</t>
  </si>
  <si>
    <t>APLICAÇÃO E LIXAMENTO DE MASSA LÁTEX EM PAREDES, DUAS DEMÃOS. AF_06/20</t>
  </si>
  <si>
    <t>DEMÃOS</t>
  </si>
  <si>
    <t>PINTURA EM CONCRETO APARENTE</t>
  </si>
  <si>
    <t>ACABAMENTO EPOXI</t>
  </si>
  <si>
    <t>PINTURA EM MADEIRA</t>
  </si>
  <si>
    <t>PINTURA ESMALTE</t>
  </si>
  <si>
    <t>PINTURA ESMALTE ACETINADO 2 DEMAOS APARELHADA P/MADEIRA</t>
  </si>
  <si>
    <t>PINTURA ESMALTE FOSCO PARA MADEIRA, DUAS DEMAOS, SOBRE FUNDO NIVELADOR</t>
  </si>
  <si>
    <t>PINTURA ESMALTE ACETINADO PARA MADEIRA, DUAS DEMAOS, SOBRE FUNDO NIVEL</t>
  </si>
  <si>
    <t>ADOR BRANC</t>
  </si>
  <si>
    <t>PINTURA ESMALTE BRILHANTE PARA MADEIRA, DUAS DEMAOS, SOBRE FUNDO NIVEL</t>
  </si>
  <si>
    <t>PINTURA EM ESQUADRIAS DE MADEIRA</t>
  </si>
  <si>
    <t>PINTURA PARA METAL</t>
  </si>
  <si>
    <t>6067     P</t>
  </si>
  <si>
    <t>INTURA ESMALTE BRILHANTE (2 DEMAOS) SOBRE SUPERFICIE METALICA, INCLUS</t>
  </si>
  <si>
    <t>IVE PROTEC</t>
  </si>
  <si>
    <t>AO COM ZARCAO (1 DEMAO)</t>
  </si>
  <si>
    <t>PINTURA EM FERRO, SOBRE BASE ANTI-CORROSIVA, EM DUAS DEMAOS</t>
  </si>
  <si>
    <t>PINTURA COM TINTA PROTETORA ACABAMENTO GRAFITE ESMALTE SOBRE SUPERFICI</t>
  </si>
  <si>
    <t>E METALICA</t>
  </si>
  <si>
    <t>, 2 DEMAOS</t>
  </si>
  <si>
    <t>FUNDO PREPARADOR PRIMER A BASE DE EPOXI, PARA ESTRUTURA METALICA, UMA</t>
  </si>
  <si>
    <t>DEMAO, ESP</t>
  </si>
  <si>
    <t>ESSURA DE 25 MICRA.</t>
  </si>
  <si>
    <t>PINTURA FUNDO OXIDO FERRO/ZARCAO 1 DEMAO  P/FERRO</t>
  </si>
  <si>
    <t>PINTURA DE PECAS METALICAS A REVOLVER(AR-COMPRIMIDO)</t>
  </si>
  <si>
    <t>PINTURA ESMALTE FOSCO, DUAS DEMAOS, SOBRE SUPERFICIE METALICA, INCLUSO</t>
  </si>
  <si>
    <t>UMA DEMAO</t>
  </si>
  <si>
    <t>DE FUNDO ANTICORROSIVO. UTILIZACAO DE REVOLVER ( AR-COMPRIM</t>
  </si>
  <si>
    <t>IDO).</t>
  </si>
  <si>
    <t>PINTURA A OLEO E ALQUIDICOS SOBRE FERRO</t>
  </si>
  <si>
    <t>PINTURA A OLEO BRILHANTE SOBRE SUPERFICIE METALICA, UMA DEMAO INCLUSO</t>
  </si>
  <si>
    <t>DE FUNDO ANTICORROSIVO</t>
  </si>
  <si>
    <t>PINTURA DE POSTES</t>
  </si>
  <si>
    <t>PINTURA POSTE RETO DE ACO 3,5 A 6M C/1 DEMAO D/TINTA GRAFITE C/PROPRIE</t>
  </si>
  <si>
    <t>DADES DE P</t>
  </si>
  <si>
    <t>RIMER E ACABAMENTO - OBS: C/ALTO TEOR DE ZARCAO</t>
  </si>
  <si>
    <t>ACABAMENTO ALUMINIO</t>
  </si>
  <si>
    <t>LIXAMENTO METAL</t>
  </si>
  <si>
    <t>FUNDO PREPARADOR PRIMER SINTETICO, PARA ESTRUTURA METALICA, UMA DEMÃO,</t>
  </si>
  <si>
    <t>ESPESSURA</t>
  </si>
  <si>
    <t>DE 25 MICRA</t>
  </si>
  <si>
    <t>PINTURA COM TINTA PROTETORA ACABAMENTO ALUMINIO, UMA DEMAO SOBRE SUPER</t>
  </si>
  <si>
    <t>FCIE METAL</t>
  </si>
  <si>
    <t>ICA</t>
  </si>
  <si>
    <t>PINTURA COM TINTA PROTETORA ACABAMENTO ALUMINIO, DUAS DEMAOS SOBRE SUP</t>
  </si>
  <si>
    <t>ERFICIE ME</t>
  </si>
  <si>
    <t>TALICA</t>
  </si>
  <si>
    <t>VERNIZ</t>
  </si>
  <si>
    <t>PINTURA PARA PISO</t>
  </si>
  <si>
    <t>PINTURA ACRILICA DE FAIXAS DE DEMARCACAO EM QUADRA POLIESPORTIVA, 5 CM</t>
  </si>
  <si>
    <t>DE LARGURA</t>
  </si>
  <si>
    <t>PINTURAS IMPERMEABILIZANTES</t>
  </si>
  <si>
    <t>PINTURA COM TINTA A BASE DE BORRACHA CLORADA , DE FAIXAS DE DEMARCACAO</t>
  </si>
  <si>
    <t>, EM QUADR</t>
  </si>
  <si>
    <t>A POLIESPORTIVA, 5 CM DE LARGURA.</t>
  </si>
  <si>
    <t>MARCACAO DE QUADRAS E PINTURAS DE PISOS</t>
  </si>
  <si>
    <t>APLICACAO DE VERNIZ POLIURETANO FOSCO SOBRE PISO DE PEDRAS DECORATIVAS</t>
  </si>
  <si>
    <t>, 3 DEMAOS</t>
  </si>
  <si>
    <t>PINTURA EM TELHA</t>
  </si>
  <si>
    <t>PISO</t>
  </si>
  <si>
    <t>PISO CIMENTADO</t>
  </si>
  <si>
    <t>PISO CIMENTADO E=1,5CM C/ARGAMASSA 1:3 CIMENTO AREIA ALISADO COLHER</t>
  </si>
  <si>
    <t>SOBRE BASE</t>
  </si>
  <si>
    <t>EXISTENTE E ARGAMASSA EM PREPARO MECANIZADO</t>
  </si>
  <si>
    <t>PISO DE CONCRETO ACABAMENTO RÚSTICO ESPESSURA 7CM COM JUNTAS EM MADEIR</t>
  </si>
  <si>
    <t>PISO CIMENTADO TRAÇO 1:3 (CIMENTO E AREIA) ACABAMENTO LISO PIGMENTADO</t>
  </si>
  <si>
    <t>1,5CM COM JUNTAS PLASTICAS DE DILATACAO E ARGAMASSA EM PREPA</t>
  </si>
  <si>
    <t>RO MANUAL</t>
  </si>
  <si>
    <t>CIMENTADO LISO DESEMPENADO</t>
  </si>
  <si>
    <t>PISO CIMENTADO TRACO 1:3 (CIMENTO E AREIA) ACABAMENTO LISO ESPESSURA 3</t>
  </si>
  <si>
    <t>,5CM, PREP</t>
  </si>
  <si>
    <t>ARO MANUAL DA ARGAMASSA</t>
  </si>
  <si>
    <t>PISO CIMENTADO TRACO 1:4 (CIMENTO E AREIA) ACABAMENTO LISO ESPESSURA 2</t>
  </si>
  <si>
    <t>,5CM PREPA</t>
  </si>
  <si>
    <t>RO MANUAL DA ARGAMASSA</t>
  </si>
  <si>
    <t>PISO CIMENTADO TRACO 1:3 (CIMENTO E AREIA) ACABAMENTO LISO ESPESSURA 2</t>
  </si>
  <si>
    <t>,0CM, PREP</t>
  </si>
  <si>
    <t>CIMENTADO RUSTICO E=1,5CM CIMENTO/AREIA 1:4</t>
  </si>
  <si>
    <t>PISO CIMENTADO TRACO 1:4 (CIMENTO E AREIA) ACABAMENTO RUSTICO ESPESSUR</t>
  </si>
  <si>
    <t>A 2CM, ARG</t>
  </si>
  <si>
    <t>AMASSA COM PREPARO MANUAL</t>
  </si>
  <si>
    <t>PISO CIMENTADO TRACO 1:4 (CIMENTO E AREIA), COM ACABAMENTO RUSTICO ESP</t>
  </si>
  <si>
    <t>ESSURA 3CM</t>
  </si>
  <si>
    <t>, PREPARO MANUAL</t>
  </si>
  <si>
    <t>PISO CIMENTADO TRACO 1:3 (CIMENTO E AREIA), COM ACABAMENTO RUSTICO E F</t>
  </si>
  <si>
    <t>RISADO ESP</t>
  </si>
  <si>
    <t>ESSURA 2CM, PREPARO MANUAL</t>
  </si>
  <si>
    <t>PISO CIMENTADO RUSTICO</t>
  </si>
  <si>
    <t>PISO CIMENTADO TRACO 1:3 (CIMENTO E AREIA) ACABAMENTO RUSTICO ESPESSUR</t>
  </si>
  <si>
    <t>A 2CM, PRE</t>
  </si>
  <si>
    <t>PARO MECANICO DA ARGAMASSA</t>
  </si>
  <si>
    <t>PISO CIMENTADO LISO C/ IMPERMEABILIZANTE</t>
  </si>
  <si>
    <t>PISO CIMENTADO TRACO 1:4 (CIMENTO E AREIA) COM ACABAMENTO LISO ESPESSU</t>
  </si>
  <si>
    <t>RA 1,5CM,</t>
  </si>
  <si>
    <t>PREPARO MANUAL DA ARGAMASSA  INCLUSO ADITIVO IMPERMEABILIZAN</t>
  </si>
  <si>
    <t>TE</t>
  </si>
  <si>
    <t>PISO CIMENTADO TRACO 1:3 (CIMENTO E AREIA) COM ACABAMENTO LISO ESPESSU</t>
  </si>
  <si>
    <t>RA 1,5CM P</t>
  </si>
  <si>
    <t>REPARO MANUAL DA ARGAMASSA</t>
  </si>
  <si>
    <t>RA 3CM PRE</t>
  </si>
  <si>
    <t>PARO MECANICO ARGAMASSA  INCLUSO ADITIVO IMPERMEABILIZANTE</t>
  </si>
  <si>
    <t>PREPARO MANUAL DA ARGAMASSA INCLUSO ADITIVO IMPERMEABILIZANT</t>
  </si>
  <si>
    <t>CIMENTADO LISO QUEIMADO E=2CM C/JUNTA BATIDA CIM/AREIA 1:3</t>
  </si>
  <si>
    <t>PISO CIMENTADO TRACO 1:4 (CIMENTO E AREIA) COM ACABAMENTO LISO  ESPESS</t>
  </si>
  <si>
    <t>URA 2,0CM</t>
  </si>
  <si>
    <t>COM JUNTAS PLASTICAS DE DILATACAO E PREPARO MANUAL DA ARGAMA</t>
  </si>
  <si>
    <t>SSA</t>
  </si>
  <si>
    <t>PISO CIMENTADO TRAÇO 1:3 (CIMENTO E AREIA) ACABAMENTO LISO ESPESSURA 2</t>
  </si>
  <si>
    <t>CM COM JUN</t>
  </si>
  <si>
    <t>TA BATIDA E PREPARO MANUAL DA ARGAMASSA</t>
  </si>
  <si>
    <t>PISO CIMENTADO LISO</t>
  </si>
  <si>
    <t>,5 CM PREP</t>
  </si>
  <si>
    <t>ARO MECANICO DA ARGAMASSA</t>
  </si>
  <si>
    <t>A 1,5 CM P</t>
  </si>
  <si>
    <t>PISO CIMENTADO TRAÇO 1:4 (CIMENTO E AREIA) ACABAMENTO RUSTICO ESPESSUR</t>
  </si>
  <si>
    <t>A 3,5 CM P</t>
  </si>
  <si>
    <t>A 2,5 CM P</t>
  </si>
  <si>
    <t>A 2 CM COM</t>
  </si>
  <si>
    <t>JUNTAS PLASTICAS DE DILATACAO, PREPARO MANUAL DA ARGAMASSA</t>
  </si>
  <si>
    <t>PISO CIMENTADO TRACO 1:3 (CIMENTO/AREIA) ACABAMENTO LISO ESPESSURA 2,0</t>
  </si>
  <si>
    <t>CM PREPARO</t>
  </si>
  <si>
    <t>MANUAL DA ARGAMASSA INCLUSO ADITIVO IMPERMEABILIZANTE</t>
  </si>
  <si>
    <t>RA 3CM COM</t>
  </si>
  <si>
    <t>JUNTAS DE MADEIRA, PREPARO MANUAL DA ARGAMASSA INCLUSO ADIT</t>
  </si>
  <si>
    <t>IVO IMPERM</t>
  </si>
  <si>
    <t>EABILIZANTE</t>
  </si>
  <si>
    <t>RECOLOCACAO DE TACOS DE MADEIRA COM REAPROVEITAMENTO DE MATERIAL E ASS</t>
  </si>
  <si>
    <t>ENTAMENTO</t>
  </si>
  <si>
    <t>COM ARGAMASSA 1:4 (CIMENTO E AREIA)</t>
  </si>
  <si>
    <t>RECOLOCACAO DE PISO DE TABUAS DE MADEIRA, CONSIDERANDO REAPROVEITAMENT</t>
  </si>
  <si>
    <t>O DO MATER</t>
  </si>
  <si>
    <t>IAL</t>
  </si>
  <si>
    <t>PISO EM TABUA CORRIDA DE MADEIRA ESPESSURA 2,5CM FIXADO EM PECAS DE MA</t>
  </si>
  <si>
    <t>DEIRA E AS</t>
  </si>
  <si>
    <t>SENTADO EM ARGAMASSA TRACO 1:4 (CIMENTO/AREIA)</t>
  </si>
  <si>
    <t>PISO EM MADEIRA</t>
  </si>
  <si>
    <t>PISO EM TACO DE MADEIRA 7X21CM, ASSENTADO COM ARGAMASSA TRACO 1:4 (CIM</t>
  </si>
  <si>
    <t>IA MEDIA)</t>
  </si>
  <si>
    <t>REVESTIMENTO CERÂMICO PARA PISO COM PLACAS TIPO GRÊS DE DIMENSÕES 35X3</t>
  </si>
  <si>
    <t>5 CM APLIC</t>
  </si>
  <si>
    <t>ADA EM AMBIENTES DE ÁREA MENOR QUE 5 M2. AF_06/2014</t>
  </si>
  <si>
    <t>ADA EM AMBIENTES DE ÁREA ENTRE 5 M2 E 10 M2. AF_06/2014</t>
  </si>
  <si>
    <t>ADA EM AMBIENTES DE ÁREA MAIOR QUE 10 M2. AF_06/2014</t>
  </si>
  <si>
    <t>REVESTIMENTO CERÂMICO PARA PISO COM PLACAS TIPO GRÊS DE DIMENSÕES 45X4</t>
  </si>
  <si>
    <t>REVESTIMENTO CERÂMICO PARA PISO COM PLACAS TIPO GRÊS DE DIMENSÕES 60X6</t>
  </si>
  <si>
    <t>0 CM APLIC</t>
  </si>
  <si>
    <t>REVESTIMENTO CERÂMICO PARA PISO COM PLACAS TIPO PORCELANATO DE DIMENSÕ</t>
  </si>
  <si>
    <t>ES 45X45 C</t>
  </si>
  <si>
    <t>M APLICADA EM AMBIENTES DE ÁREA MENOR QUE 5 M². AF_06/2014</t>
  </si>
  <si>
    <t>M APLICADA EM AMBIENTES DE ÁREA ENTRE 5 M² E 10 M². AF_06/20</t>
  </si>
  <si>
    <t>M APLICADA EM AMBIENTES DE ÁREA MAIOR QUE 10 M². AF_06/2014</t>
  </si>
  <si>
    <t>ES 60X60 C</t>
  </si>
  <si>
    <t>(COMPOSIÇÃO REPRESENTATIVA) DO SERVIÇO DE REVESTIMENTO CERÂMICO PARA P</t>
  </si>
  <si>
    <t>ISO COM PL</t>
  </si>
  <si>
    <t>ACAS TIPO GRÉS DE DIMENSÕES 35X35 CM, PARA EDIFICAÇÃO HABITA</t>
  </si>
  <si>
    <t>CIONAL MUL</t>
  </si>
  <si>
    <t>TIFAMILIAR (PRÉDIO). AF_11/2014</t>
  </si>
  <si>
    <t>CIONAL UNI</t>
  </si>
  <si>
    <t>FAMILIAR (CASA) E EDIFICAÇÃO PÚBLICA PADRÃO. AF_11/2014</t>
  </si>
  <si>
    <t>REVESTIMENTO CERÂMICO PARA PISO COM PLACAS TIPO GRÊS PADRÃO POPULAR DE</t>
  </si>
  <si>
    <t>DIMENSÕES</t>
  </si>
  <si>
    <t>35X35 CM APLICADA EM AMBIENTES DE ÁREA MENOR QUE 5 M2. AF_0</t>
  </si>
  <si>
    <t>35X35 CM APLICADA EM AMBIENTES DE ÁREA ENTRE 5 M2 E 10 M2.</t>
  </si>
  <si>
    <t>35X35 CM APLICADA EM AMBIENTES DE ÁREA MAIOR QUE 10 M2. AF_</t>
  </si>
  <si>
    <t>PISO DE PEDRA</t>
  </si>
  <si>
    <t>PISO EM PEDRA</t>
  </si>
  <si>
    <t>PISO EM PEDRA SÃO TOME ASSENTADO SOBRE ARGAMASSA 1:3 (CIMENTO E AREIA)</t>
  </si>
  <si>
    <t>REJUNTADO</t>
  </si>
  <si>
    <t>COM CIMENTO BRANCO</t>
  </si>
  <si>
    <t>PAVIMENTACAO C/PEDRISCO S/COMPACTACAO E=5CM -11209</t>
  </si>
  <si>
    <t>PISO PEDRA</t>
  </si>
  <si>
    <t>PISO EM PEDRA PORTUGUESA ASSENTADO SOBRE BASE DE SAIBRO, REJUNTADO COM</t>
  </si>
  <si>
    <t>CIMENTO BR</t>
  </si>
  <si>
    <t>ANCO</t>
  </si>
  <si>
    <t>PISO EM PEDRA ARDOSIA ASSENTADO SOBRE ARGAMASSA COLANTE REJUNTADO COM</t>
  </si>
  <si>
    <t>CIMENTO CO</t>
  </si>
  <si>
    <t>MUM</t>
  </si>
  <si>
    <t>PISOS DE PEDRA PORTUGUESA, ARENITO E ARDOSIA</t>
  </si>
  <si>
    <t>RECOMPOSICAO DE PISO EM PEDRA PORTUGUESA, ASSENTADA SOBRE ARGAMASSA TR</t>
  </si>
  <si>
    <t>ACO 1:5 (C</t>
  </si>
  <si>
    <t>IMENTO E SAIBRO), REJUNTADO COM CIMENTO COMUM, COM APROVEITA</t>
  </si>
  <si>
    <t>MENTO DA P</t>
  </si>
  <si>
    <t>EDRA</t>
  </si>
  <si>
    <t>PISOS DE PEDRA PORTUGUESA ARENITO E ARDOSIA</t>
  </si>
  <si>
    <t>PISO EM PEDRA PORTUGUESA ASSENTADO SOBRE ARGAMASSA TRACO 1:5 (CIMENTO</t>
  </si>
  <si>
    <t>E SAIBRO),</t>
  </si>
  <si>
    <t>REJUNTADO COM CIMENTO COMUM</t>
  </si>
  <si>
    <t>PISO EM PEDRA PORTUGUESA ASSENTADO SOBRE BASE DE AREIA, REJUNTADO COM</t>
  </si>
  <si>
    <t>PISO VINILICO/BORRACHA</t>
  </si>
  <si>
    <t>PISO VINILICO SEMIFLEXIVEL PADRAO LISO, ESPESSURA 3,2MM, FIXADO COM CO</t>
  </si>
  <si>
    <t>LA</t>
  </si>
  <si>
    <t>PISO DE BORRACHA FRISADO, ESPESSURA 7MM, ASSENTADO COM ARGAMASSA TRACO</t>
  </si>
  <si>
    <t>TO E AREIA)</t>
  </si>
  <si>
    <t>PISO DE BORRACHA PASTILHADO, ESPESSURA 7MM, ASSENTADO COM ARGAMASSA TR</t>
  </si>
  <si>
    <t>ACO 1:3 (C</t>
  </si>
  <si>
    <t>IMENTO E AREIA)</t>
  </si>
  <si>
    <t>PLURIGOMA</t>
  </si>
  <si>
    <t>PISO DE ALTA RESISTENCIA</t>
  </si>
  <si>
    <t>PISO INDUSTRIAL DE ALTA RESISTENCIA, ESPESSURA 8MM, INCLUSO JUNTAS DE</t>
  </si>
  <si>
    <t>DILATACAO</t>
  </si>
  <si>
    <t>PLASTICAS E POLIMENTO MECANIZADO</t>
  </si>
  <si>
    <t>PISO INDUSTRIAL ALTA RESISTENCIA, ESPESSURA 12MM, INCLUSO JUNTAS DE DI</t>
  </si>
  <si>
    <t>LATACAO PL</t>
  </si>
  <si>
    <t>ASTICAS E POLIMENTO MECANIZADO</t>
  </si>
  <si>
    <t>PISO GRANILITE/MARMORITE</t>
  </si>
  <si>
    <t>PISO EM GRANILITE, MARMORITE OU GRANITINA ESPESSURA 8 MM, INCLUSO JUNT</t>
  </si>
  <si>
    <t>AS DE DILA</t>
  </si>
  <si>
    <t>TACAO PLASTICAS</t>
  </si>
  <si>
    <t>PISO DE MARMORE/GRANITO</t>
  </si>
  <si>
    <t>PISO EM GRANITO BRANCO 50X50CM LEVIGADO ESPESSURA 2CM, ASSENTADO COM A</t>
  </si>
  <si>
    <t>RGAMASSA C</t>
  </si>
  <si>
    <t>OLANTE DUPLA COLAGEM, COM REJUNTAMENTO EM CIMENTO BRANCO</t>
  </si>
  <si>
    <t>PISO GRANITO ASSENTADO SOBRE ARGAMASSA CIMENTO / CAL / AREIA TRACO 1:0</t>
  </si>
  <si>
    <t>,25:3 INCL</t>
  </si>
  <si>
    <t>USIVE REJUNTE EM CIMENTO</t>
  </si>
  <si>
    <t>ASSENTAMENTO DE PISO GRANITO/MARMORE SOBRE ARGAMASSA TRACO 1:2:2 (CIME</t>
  </si>
  <si>
    <t>NTO/AREIA/</t>
  </si>
  <si>
    <t>SAIBRO)</t>
  </si>
  <si>
    <t>PISO MARMORE BRANCO ASSENTADO SOBRE ARGAMASSA TRACO 1:4 (CIMENTO/AREIA</t>
  </si>
  <si>
    <t>SOLEIRA CERAMICA</t>
  </si>
  <si>
    <t>SOLEIRA CERAMICA ESMALTADA, COMERCIAL, PADRAO POPULAR, PEI MAIOR OU IG</t>
  </si>
  <si>
    <t>UAL A 3</t>
  </si>
  <si>
    <t>SOLEIRA DE GRANILITE, MARMORITE E OUTROS</t>
  </si>
  <si>
    <t>SOLEIRA DE ARDOSIA</t>
  </si>
  <si>
    <t>SOLEIRA EM ARDOSIA LARGURA 15CM ASSENTADA COM ARGAMASSA DE CIMENTO E A</t>
  </si>
  <si>
    <t>REIA TRACO</t>
  </si>
  <si>
    <t>1:4 REJUNTE EM CIMENTO BRANCO</t>
  </si>
  <si>
    <t>SOLEIRA DE MARMORITE</t>
  </si>
  <si>
    <t>SOLEIRA EM MARMORITE LARGURA 15CM SOBRE ARGAMASSA TRACO 1:4 (CIMENTO E</t>
  </si>
  <si>
    <t>SOLEIRA DE CIMENTADO LISO LARGURA 15CM  EXECUTADA COM ARGAMASSA TRACO</t>
  </si>
  <si>
    <t>SOLEIRA DE MARMORE/GRANITO</t>
  </si>
  <si>
    <t>SOLEIRA MARMORE BRANCO</t>
  </si>
  <si>
    <t>SOLEIRA / TABEIRA EM MARMORE BRANCO COMUM, POLIDO, LARGURA 5 CM, ESPES</t>
  </si>
  <si>
    <t>SURA 2 CM,</t>
  </si>
  <si>
    <t>ASSENTADA COM ARGAMASSA COLANTE</t>
  </si>
  <si>
    <t>SOLEIRA DE MARMORE BRANCO, LARGURA 15CM, ESPESSURA 3CM, ASSENTADA SOBR</t>
  </si>
  <si>
    <t>A TRACO 1:4 (CIMENTO E AREIA)</t>
  </si>
  <si>
    <t>RECOLOCACAO DE RODAPE DE MADEIRA E CORDAO, CONSIDERANDO REAPROVEITAMEN</t>
  </si>
  <si>
    <t>TO DO MATE</t>
  </si>
  <si>
    <t>RODAPES DE MADEIRA</t>
  </si>
  <si>
    <t>RODAPE CERAMICO</t>
  </si>
  <si>
    <t>RODAPÉ CERÂMICO DE 7CM DE ALTURA COM PLACAS TIPO GRÊS DE DIMENSÕES 35X</t>
  </si>
  <si>
    <t>35CM. AF_0</t>
  </si>
  <si>
    <t>RODAPÉ CERÂMICO DE 7CM DE ALTURA COM PLACAS TIPO GRÊS DE DIMENSÕES 45X</t>
  </si>
  <si>
    <t>45CM. AF_0</t>
  </si>
  <si>
    <t>RODAPÉ CERÂMICO DE 7CM DE ALTURA COM PLACAS TIPO GRÊS DE DIMENSÕES 60X</t>
  </si>
  <si>
    <t>60CM. AF_0</t>
  </si>
  <si>
    <t>RODAPE DE MARMORE,GRANITO,MARMORITE,GRANILITE E OUTROS</t>
  </si>
  <si>
    <t>RODAPE EM ARDOSIA ALTURA 8CM ASSENTADO COM ARGAMASSA TRACO 1:2:8 (CIME</t>
  </si>
  <si>
    <t>NTO, CAL E</t>
  </si>
  <si>
    <t>AREIA) REJUNTE EM CIMENTO BRANCO</t>
  </si>
  <si>
    <t>RODAPE DE GRANITO</t>
  </si>
  <si>
    <t>RODAPE EM MARMORE BRANCO ASSENTADO COM ARGAMASSA TRACO 1:2:8 (CIMENTO,</t>
  </si>
  <si>
    <t>A) ALTURA 7CM</t>
  </si>
  <si>
    <t>RODAPE DE MARMORITE</t>
  </si>
  <si>
    <t>RODAPE EM MARMORE BRANCO ASSENTADO COM ARGAMASSA TRACO 1:4 (CIMENTO E</t>
  </si>
  <si>
    <t>AREIA) ALT</t>
  </si>
  <si>
    <t>URA 7CM</t>
  </si>
  <si>
    <t>RODAPE EM ARDOSIA ASSENTADO COM ARGAMASSA TRACO 1:4 (CIMENTO E AREIA)</t>
  </si>
  <si>
    <t>ALTURA 10C</t>
  </si>
  <si>
    <t>PISO CONCRETO</t>
  </si>
  <si>
    <t>PISO EM CONCRETO 20 MPA PREPARO MECANICO, ESPESSURA 7CM, INCLUSO SELAN</t>
  </si>
  <si>
    <t>TE ELASTIC</t>
  </si>
  <si>
    <t>O A BASE DE POLIURETANO</t>
  </si>
  <si>
    <t>PISO EM CONCRETO 20 MPA PREPARO MECANICO, ESPESSURA 7CM, INCLUSO JUNTA</t>
  </si>
  <si>
    <t>S DE DILAT</t>
  </si>
  <si>
    <t>ACAO EM MADEIRA</t>
  </si>
  <si>
    <t>ACAO EM POLIURETANO 2X2M</t>
  </si>
  <si>
    <t>PISO EM CONCRETO 20MPA PREPARO MECANICO, ESPESSURA 7 CM, COM ARMACAO E</t>
  </si>
  <si>
    <t>M TELA SOL</t>
  </si>
  <si>
    <t>DADA</t>
  </si>
  <si>
    <t>CALCADA EM CONCRETO</t>
  </si>
  <si>
    <t>EXECUÇÃO DE PASSEIO (CALÇADA) EM CONCRETO (CIMENTO/AREIA/SEIXO ROLADO)</t>
  </si>
  <si>
    <t>, PREPARO</t>
  </si>
  <si>
    <t>MECÂNICO, ESPESSURA 7CM, COM JUNTA DE DILATAÇÃO EM MADEIRA,</t>
  </si>
  <si>
    <t>INCLUSO LA</t>
  </si>
  <si>
    <t>NÇAMENTO E ADENSAMENTO</t>
  </si>
  <si>
    <t>EXECUÇÃO DE PASSEIO (CALÇADA) EM CONCRETO 12 MPA, TRAÇO 1:3:5 (CIMENTO</t>
  </si>
  <si>
    <t>/AREIA/BRI</t>
  </si>
  <si>
    <t>TA), PREPARO MECÂNICO, ESPESSURA 7CM, COM JUNTA DE DILATAÇÃO</t>
  </si>
  <si>
    <t>EM MADEIRA</t>
  </si>
  <si>
    <t>, INCLUSO LANÇAMENTO E ADENSAMENTO</t>
  </si>
  <si>
    <t>PISO C/BLOKRET H=8CM PRE-FABRICADO, INCLUSIVE COLCHAO AREIA H=6,0CM</t>
  </si>
  <si>
    <t>PISO EM BLOCO SEXTAVADO 30X30CM, ESPESSURA 8CM, ASSENTADO SOBRE COLCHA</t>
  </si>
  <si>
    <t>O DE AREIA</t>
  </si>
  <si>
    <t>ESPESSURA 6CM</t>
  </si>
  <si>
    <t>JUNTA 5X5CM COM ARGAMASSA TRACO 1:3 (CIMENTO E AREIA) PARA PISO EM PLA</t>
  </si>
  <si>
    <t>CAS</t>
  </si>
  <si>
    <t>JUNTA 2,5X2,5CM COM ARGAMASSA 1:1:3 IMPERMEABILIZANTE DE HIDRO-ASFALTO</t>
  </si>
  <si>
    <t>AREIA PARA PISO EM PLACAS</t>
  </si>
  <si>
    <t>REPOSICAO DE BLOCOS DE CONCRETO HEXAGONAL, TIPO BLOKRET, SOBRE COXIM A</t>
  </si>
  <si>
    <t>REIA</t>
  </si>
  <si>
    <t>PISO EM CONCRETO 20 MPA USINADO, ESPESSURA 7CM E JUNTAS SERRADAS 2X2M,</t>
  </si>
  <si>
    <t>INCLUSO PO</t>
  </si>
  <si>
    <t>LIMENTO COM DESEMPENADEIRA ELETRICA</t>
  </si>
  <si>
    <t>CARPETE</t>
  </si>
  <si>
    <t>CARPETE NYLON ESPESSURA 6MM, COLOCADO SOBRE ARGAMASSA TRACO 1:4 (CIMEN</t>
  </si>
  <si>
    <t>REGULARIZACAO DE CONTRA-PISOS E OUTRAS SUPERFICIES</t>
  </si>
  <si>
    <t>CONTRAPISO EM ARGAMASSA TRAÇO 1:4 (CIMENTO E AREIA), PREPARO MECÂNICO</t>
  </si>
  <si>
    <t>COM BETONE</t>
  </si>
  <si>
    <t>IRA 400 L, APLICADO EM ÁREAS SECAS SOBRE LAJE, ADERIDO, ESPE</t>
  </si>
  <si>
    <t>SSURA 2CM.</t>
  </si>
  <si>
    <t>CONTRAPISO EM ARGAMASSA TRAÇO 1:4 (CIMENTO E AREIA), PREPARO MANUAL, A</t>
  </si>
  <si>
    <t>PLICADO EM</t>
  </si>
  <si>
    <t>ÁREAS SECAS SOBRE LAJE, ADERIDO, ESPESSURA 2CM. AF_06/2014</t>
  </si>
  <si>
    <t>CONTRAPISO EM ARGAMASSA PRONTA, PREPARO MECÂNICO COM MISTURADOR 300 KG</t>
  </si>
  <si>
    <t>, APLICADO</t>
  </si>
  <si>
    <t>EM ÁREAS SECAS SOBRE LAJE, ADERIDO, ESPESSURA 2CM. AF_06/20</t>
  </si>
  <si>
    <t>CONTRAPISO EM ARGAMASSA PRONTA, PREPARO MANUAL, APLICADO EM ÁREAS SECA</t>
  </si>
  <si>
    <t>S SOBRE LA</t>
  </si>
  <si>
    <t>JE, ADERIDO, ESPESSURA 2CM. AF_06/2014</t>
  </si>
  <si>
    <t>SSURA 3CM.</t>
  </si>
  <si>
    <t>ÁREAS SECAS SOBRE LAJE, ADERIDO, ESPESSURA 3CM. AF_06/2014</t>
  </si>
  <si>
    <t>EM ÁREAS SECAS SOBRE LAJE, ADERIDO, ESPESSURA 3CM. AF_06/20</t>
  </si>
  <si>
    <t>JE, ADERIDO, ESPESSURA 3CM. AF_06/2014</t>
  </si>
  <si>
    <t>SSURA 4CM.</t>
  </si>
  <si>
    <t>ÁREAS SECAS SOBRE LAJE, ADERIDO, ESPESSURA 4CM. AF_06/2014</t>
  </si>
  <si>
    <t>EM ÁREAS SECAS SOBRE LAJE, ADERIDO, ESPESSURA 4CM. AF_06/20</t>
  </si>
  <si>
    <t>JE, ADERIDO, ESPESSURA 4CM. AF_06/2014</t>
  </si>
  <si>
    <t>IRA 400 L, APLICADO EM ÁREAS SECAS SOBRE LAJE, NÃO ADERIDO,</t>
  </si>
  <si>
    <t>4CM. AF_06/2014</t>
  </si>
  <si>
    <t>ÁREAS SECAS SOBRE LAJE, NÃO ADERIDO, ESPESSURA 4CM. AF_06/2</t>
  </si>
  <si>
    <t>EM ÁREAS SECAS SOBRE LAJE, NÃO ADERIDO, ESPESSURA 4CM. AF_0</t>
  </si>
  <si>
    <t>JE, NÃO ADERIDO, ESPESSURA 4CM. AF_06/2014</t>
  </si>
  <si>
    <t>5CM. AF_06/2014</t>
  </si>
  <si>
    <t>ÁREAS SECAS SOBRE LAJE, NÃO ADERIDO, ESPESSURA 5CM. AF_06/2</t>
  </si>
  <si>
    <t>EM ÁREAS SECAS SOBRE LAJE, NÃO ADERIDO, ESPESSURA 5CM. AF_0</t>
  </si>
  <si>
    <t>JE, NÃO ADERIDO, ESPESSURA 5CM. AF_06/2014</t>
  </si>
  <si>
    <t>6CM. AF_06/2014</t>
  </si>
  <si>
    <t>ÁREAS SECAS SOBRE LAJE, NÃO ADERIDO, ESPESSURA 6CM. AF_06/2</t>
  </si>
  <si>
    <t>EM ÁREAS SECAS SOBRE LAJE, NÃO ADERIDO, ESPESSURA 6CM. AF_0</t>
  </si>
  <si>
    <t>JE, NÃO ADERIDO, ESPESSURA 6CM. AF_06/2014</t>
  </si>
  <si>
    <t>IRA 400 L, APLICADO EM ÁREAS MOLHADAS SOBRE LAJE, ADERIDO, E</t>
  </si>
  <si>
    <t>SPESSURA 2</t>
  </si>
  <si>
    <t>CM. AF_06/2014</t>
  </si>
  <si>
    <t>ÁREAS MOLHADAS SOBRE LAJE, ADERIDO, ESPESSURA 2CM. AF_06/20</t>
  </si>
  <si>
    <t>EM ÁREAS MOLHADAS SOBRE LAJE, ADERIDO, ESPESSURA 2CM. AF_06</t>
  </si>
  <si>
    <t>CONTRAPISO EM ARGAMASSA PRONTA, PREPARO MANUAL, APLICADO EM ÁREAS MOLH</t>
  </si>
  <si>
    <t>ADAS SOBRE</t>
  </si>
  <si>
    <t>LAJE, ADERIDO, ESPESSURA 2CM. AF_06/2014</t>
  </si>
  <si>
    <t>SPESSURA 3</t>
  </si>
  <si>
    <t>ÁREAS MOLHADAS SOBRE LAJE, ADERIDO, ESPESSURA 3CM. AF_06/20</t>
  </si>
  <si>
    <t>EM ÁREAS MOLHADAS SOBRE LAJE, ADERIDO, ESPESSURA 3CM. AF_06</t>
  </si>
  <si>
    <t>LAJE, ADERIDO, ESPESSURA 3CM. AF_06/2014</t>
  </si>
  <si>
    <t>IRA 400 L, APLICADO EM ÁREAS MOLHADAS SOBRE IMPERMEABILIZAÇÃ</t>
  </si>
  <si>
    <t>O, ESPESSU</t>
  </si>
  <si>
    <t>RA 3CM. AF_06/2014</t>
  </si>
  <si>
    <t>ÁREAS MOLHADAS SOBRE IMPERMEABILIZAÇÃO, ESPESSURA 3CM. AF_0</t>
  </si>
  <si>
    <t>EM ÁREAS MOLHADAS SOBRE IMPERMEABILIZAÇÃO, ESPESSURA 3CM. A</t>
  </si>
  <si>
    <t>IMPERMEABILIZAÇÃO, ESPESSURA 3CM. AF_06/2014</t>
  </si>
  <si>
    <t>RA 4CM. AF_06/2014</t>
  </si>
  <si>
    <t>ÁREAS MOLHADAS SOBRE IMPERMEABILIZAÇÃO, ESPESSURA 4CM. AF_0</t>
  </si>
  <si>
    <t>EM ÁREAS MOLHADAS SOBRE IMPERMEABILIZAÇÃO, ESPESSURA 4CM. A</t>
  </si>
  <si>
    <t>IMPERMEABILIZAÇÃO, ESPESSURA 4CM. AF_06/2014</t>
  </si>
  <si>
    <t>CONTRAPISO AUTONIVELANTE, APLICADO SOBRE LAJE, NÃO ADERIDO, ESPESSURA</t>
  </si>
  <si>
    <t>3CM. AF_06</t>
  </si>
  <si>
    <t>4CM. AF_06</t>
  </si>
  <si>
    <t>5CM. AF_06</t>
  </si>
  <si>
    <t>CONTRAPISO AUTONIVELANTE, APLICADO SOBRE LAJE, ADERIDO, ESPESSURA 2CM.</t>
  </si>
  <si>
    <t>CONTRAPISO AUTONIVELANTE, APLICADO SOBRE LAJE, ADERIDO, ESPESSURA 3CM.</t>
  </si>
  <si>
    <t>CONTRAPISO AUTONIVELANTE, APLICADO SOBRE LAJE, ADERIDO, ESPESSURA 4CM.</t>
  </si>
  <si>
    <t>(COMPOSIÇÃO REPRESENTATIVA) DO SERVIÇO DE CONTRAPISO EM ARGAMASSA TRAÇ</t>
  </si>
  <si>
    <t>O 1:4 (CIM</t>
  </si>
  <si>
    <t>ENTO E AREIA), PREPARO COM BETONEIRA 400 L, ESPESSURA 4 CM P</t>
  </si>
  <si>
    <t>ARA ÁREAS</t>
  </si>
  <si>
    <t>SECAS E 3 CM PARA ÁREAS MOLHADAS, PARA EDIFICAÇÃO HABITACION</t>
  </si>
  <si>
    <t>AL MULTIFA</t>
  </si>
  <si>
    <t>MILIAR (PRÉDIO). AF_11/2014</t>
  </si>
  <si>
    <t>E AREIA), EM BETONEIRA 400 L, ESPESSURA 4 CM ÁREAS SECAS E</t>
  </si>
  <si>
    <t>3 CM ÁREAS</t>
  </si>
  <si>
    <t>MOLHADAS, PARA EDIFICAÇÃO HABITACIONAL UNIFAMILIAR (CASA) E</t>
  </si>
  <si>
    <t>EDIFICAÇÃO</t>
  </si>
  <si>
    <t>PÚBLICA PADRÃO. AF_11/2014</t>
  </si>
  <si>
    <t>CONTRAPISO ACÚSTICO EM ARGAMASSA TRAÇO 1:4 (CIMENTO E AREIA), PREPARO</t>
  </si>
  <si>
    <t>MECÂNICO C</t>
  </si>
  <si>
    <t>OM BETONEIRA 400L, APLICADO EM ÁREAS SECAS MENORES QUE 15M2,</t>
  </si>
  <si>
    <t>5CM. AF_10/2014</t>
  </si>
  <si>
    <t>MANUAL, AP</t>
  </si>
  <si>
    <t>LICADO EM ÁREAS SECAS MENORES QUE 15M2, ESPESSURA 5CM. AF_10</t>
  </si>
  <si>
    <t>CONTRAPISO ACÚSTICO EM ARGAMASSA PRONTA, PREPARO MECÂNICO COM MISTURAD</t>
  </si>
  <si>
    <t>OR 300 KG,</t>
  </si>
  <si>
    <t>APLICADO EM ÁREAS SECAS MENORES QUE 15M2, ESPESSURA 5CM. AF</t>
  </si>
  <si>
    <t>_10/2014</t>
  </si>
  <si>
    <t>CONTRAPISO ACÚSTICO EM ARGAMASSA PRONTA, PREPARO MANUAL, APLICADO EM Á</t>
  </si>
  <si>
    <t>REAS SECAS</t>
  </si>
  <si>
    <t>MENORES QUE 15M2, ESPESSURA 5CM. AF_10/2014</t>
  </si>
  <si>
    <t>6CM. AF_10/2014</t>
  </si>
  <si>
    <t>LICADO EM ÁREAS SECAS MENORES QUE 15M2, ESPESSURA 6CM. AF_10</t>
  </si>
  <si>
    <t>APLICADO EM ÁREAS SECAS MENORES QUE 15M2, ESPESSURA 6CM. AF</t>
  </si>
  <si>
    <t>MENORES QUE 15M2, ESPESSURA 6CM. AF_10/2014</t>
  </si>
  <si>
    <t>7CM. AF_10/2014</t>
  </si>
  <si>
    <t>LICADO EM ÁREAS SECAS MENORES QUE 15M2, ESPESSURA 7CM. AF_10</t>
  </si>
  <si>
    <t>APLICADO EM ÁREAS SECAS MENORES QUE 15M2, ESPESSURA 7CM. AF</t>
  </si>
  <si>
    <t>MENORES QUE 15M2, ESPESSURA 7CM. AF_10/2014</t>
  </si>
  <si>
    <t>OM BETONEIRA 400L, APLICADO EM ÁREAS SECAS MAIORES QUE 15M2,</t>
  </si>
  <si>
    <t>LICADO EM ÁREAS SECAS MAIORES QUE 15M2, ESPESSURA 5CM. AF_10</t>
  </si>
  <si>
    <t>APLICADO EM ÁREAS SECAS MAIORES QUE 15M2, ESPESSURA 5CM. AF</t>
  </si>
  <si>
    <t>MAIORES QUE 15M2, ESPESSURA 5CM. AF_10/2014</t>
  </si>
  <si>
    <t>LICADO EM ÁREAS SECAS MAIORES QUE 15M2, ESPESSURA 6CM. AF_10</t>
  </si>
  <si>
    <t>APLICADO EM ÁREAS SECAS MAIORES QUE 15M2, ESPESSURA 6CM. AF</t>
  </si>
  <si>
    <t>MAIORES QUE 15M2, ESPESSURA 6CM. AF_10/2014</t>
  </si>
  <si>
    <t>LICADO EM ÁREAS SECAS MAIORES QUE 15M2, ESPESSURA 7CM. AF_10</t>
  </si>
  <si>
    <t>APLICADO EM ÁREAS SECAS MAIORES QUE 15M2, ESPESSURA 7CM. AF</t>
  </si>
  <si>
    <t>MAIORES QUE 15M2, ESPESSURA 7CM. AF_10/2014</t>
  </si>
  <si>
    <t>LASTROS (AREIA, BRITA, CASCALHO ETC)</t>
  </si>
  <si>
    <t>CONTRAPISO/LASTRO CONCRETO</t>
  </si>
  <si>
    <t>CONTRAPISO/LASTRO DE CONCRETO NAO-ESTRUTURAL, E=5CM, PREPARO COM BETON</t>
  </si>
  <si>
    <t>EIRA</t>
  </si>
  <si>
    <t>CONTRAPISO/LASTRO CONCRETO C/IMPERMEABILIZACAO</t>
  </si>
  <si>
    <t>LASTRO DE CONCRETO, ESPESSURA 3 CM, PREPARO MECANICO, INCLUSO ADITIVO</t>
  </si>
  <si>
    <t>LIZANTE</t>
  </si>
  <si>
    <t>RODAPE VINILICO/BORRACHA</t>
  </si>
  <si>
    <t>RODAPE BORRACHA LISO, ALTURA = 7CM, ESPESSURA = 2 MM, PARA ARGAMASSA</t>
  </si>
  <si>
    <t>REVE</t>
  </si>
  <si>
    <t>REVESTIMENTO E TRATAMENTO DE SUPERFICIES</t>
  </si>
  <si>
    <t>CHAPISCO</t>
  </si>
  <si>
    <t>CHAPISCO RUSTICO/PAREDES ARG CIM/AREIA 1:3 E=2,0CM</t>
  </si>
  <si>
    <t>CHAPISCO RUSTICO TRACO 1:3 (CIMENTO E AREIA GROSSA), ESPESSURA 2CM, PR</t>
  </si>
  <si>
    <t>EPARO MANU</t>
  </si>
  <si>
    <t>AL DA ARGAMASSA</t>
  </si>
  <si>
    <t>CHAPISCO APLICADO SOMENTE EM ESTRUTURAS DE CONCRETO EM ALVENARIAS INTE</t>
  </si>
  <si>
    <t>RNAS, COM</t>
  </si>
  <si>
    <t>DESEMPENADEIRA DENTADA. ARGAMASSA INDUSTRIALIZADA COM PREPAR</t>
  </si>
  <si>
    <t>O MANUAL.</t>
  </si>
  <si>
    <t>DESEMPENADEIRA DENTADA.  ARGAMASSA INDUSTRIALIZADA COM PREPA</t>
  </si>
  <si>
    <t>RO EM MIST</t>
  </si>
  <si>
    <t>URADOR 300 KG. AF_06/2014</t>
  </si>
  <si>
    <t>CHAPISCO APLICADO EM ALVENARIAS E ESTRUTURAS DE CONCRETO INTERNAS, COM</t>
  </si>
  <si>
    <t>ROLO PARA</t>
  </si>
  <si>
    <t>TEXTURA ACRÍLICA.  ARGAMASSA TRAÇO 1:4 E EMULSÃO POLIMÉRICA</t>
  </si>
  <si>
    <t>(ADESIVO)</t>
  </si>
  <si>
    <t>COM PREPARO MANUAL. AF_06/2014</t>
  </si>
  <si>
    <t>COM PREPARO EM BETONEIRA 400L. AF_06/2014</t>
  </si>
  <si>
    <t>TEXTURA ACRÍLICA.  ARGAMASSA INDUSTRIALIZADA COM PREPARO MA</t>
  </si>
  <si>
    <t>NUAL. AF_0</t>
  </si>
  <si>
    <t>TEXTURA ACRÍLICA.  ARGAMASSA INDUSTRIALIZADA COM PREPARO EM</t>
  </si>
  <si>
    <t>MISTURADOR</t>
  </si>
  <si>
    <t>300 KG. AF_06/2014</t>
  </si>
  <si>
    <t>COLHER DE</t>
  </si>
  <si>
    <t>PEDREIRO.  ARGAMASSA TRAÇO 1:3 COM PREPARO MANUAL. AF_06/20</t>
  </si>
  <si>
    <t>PEDREIRO.  ARGAMASSA TRAÇO 1:3 COM PREPARO EM BETONEIRA 400</t>
  </si>
  <si>
    <t>L. AF_06/2</t>
  </si>
  <si>
    <t>CHAPISCO APLICADO NO TETO, COM ROLO PARA TEXTURA ACRÍLICA. ARGAMASSA T</t>
  </si>
  <si>
    <t>RAÇO 1:4 E</t>
  </si>
  <si>
    <t>EMULSÃO POLIMÉRICA (ADESIVO) COM PREPARO MANUAL. AF_06/2014</t>
  </si>
  <si>
    <t>EMULSÃO POLIMÉRICA (ADESIVO) COM PREPARO EM BETONEIRA 400L.</t>
  </si>
  <si>
    <t>CHAPISCO APLICADO NO TETO, COM ROLO PARA TEXTURA ACRÍLICA. ARGAMASSA I</t>
  </si>
  <si>
    <t>NDUSTRIALI</t>
  </si>
  <si>
    <t>ZADA COM PREPARO MANUAL. AF_06/2014</t>
  </si>
  <si>
    <t>ZADA COM PREPARO EM MISTURADOR 300 KG. AF_06/2014</t>
  </si>
  <si>
    <t>CHAPISCO APLICADO NO TETO, COM DESEMPENADEIRA DENTADA. ARGAMASSA INDUS</t>
  </si>
  <si>
    <t>TRIALIZADA</t>
  </si>
  <si>
    <t>COM PREPARO EM MISTURADOR 300 KG. AF_06/2014</t>
  </si>
  <si>
    <t>CHAPISCO APLICADO EM ALVENARIA (SEM PRESENÇA DE VÃOS) E ESTRUTURAS DE</t>
  </si>
  <si>
    <t>CONCRETO D</t>
  </si>
  <si>
    <t>E FACHADA, COM ROLO PARA TEXTURA ACRÍLICA.  ARGAMASSA TRAÇO</t>
  </si>
  <si>
    <t>1:4 E EMUL</t>
  </si>
  <si>
    <t>SÃO POLIMÉRICA (ADESIVO) COM PREPARO MANUAL. AF_06/2014</t>
  </si>
  <si>
    <t>SÃO POLIMÉRICA (ADESIVO) COM PREPARO EM BETONEIRA 400L. AF_0</t>
  </si>
  <si>
    <t>E FACHADA, COM ROLO PARA TEXTURA ACRÍLICA.  ARGAMASSA INDUST</t>
  </si>
  <si>
    <t>RIALIZADA</t>
  </si>
  <si>
    <t>E FACHADA, COM COLHER DE PEDREIRO.  ARGAMASSA TRAÇO 1:3 COM</t>
  </si>
  <si>
    <t>PREPARO MA</t>
  </si>
  <si>
    <t>NUAL. AF_06/2014</t>
  </si>
  <si>
    <t>PREPARO EM</t>
  </si>
  <si>
    <t>BETONEIRA 400L. AF_06/2014</t>
  </si>
  <si>
    <t>E FACHADA, COM EQUIPAMENTO DE PROJEÇÃO.  ARGAMASSA TRAÇO 1:3</t>
  </si>
  <si>
    <t>COM PREPAR</t>
  </si>
  <si>
    <t>O MANUAL. AF_06/2014</t>
  </si>
  <si>
    <t>O EM BETONEIRA 400 L. AF_06/2014</t>
  </si>
  <si>
    <t>CHAPISCO APLICADO EM ALVENARIA (COM PRESENÇA DE VÃOS) E ESTRUTURAS DE</t>
  </si>
  <si>
    <t>CHAPISCO APLICADO SOMENTE NA ESTRUTURA DE CONCRETO DA FACHADA, COM DES</t>
  </si>
  <si>
    <t>EMPENADEIR</t>
  </si>
  <si>
    <t>A DENTADA. ARGAMASSA INDUSTRIALIZADA COM PREPARO MANUAL. AF_</t>
  </si>
  <si>
    <t>A DENTADA. ARGAMASSA INDUSTRIALIZADA COM PREPARO EM MISTURAD</t>
  </si>
  <si>
    <t>OR 300 KG.</t>
  </si>
  <si>
    <t>EMBOCO</t>
  </si>
  <si>
    <t>5991     B</t>
  </si>
  <si>
    <t>ARRA LISA COM ARGAMASSA TRACO 1:4 (CIMENTO E AREIA GROSSA), ESPESSURA</t>
  </si>
  <si>
    <t>2,0CM, INC</t>
  </si>
  <si>
    <t>LUSO ADITIVO IMPERMEABILIZANTE, PREPARO MECANICO DA ARGAMAS</t>
  </si>
  <si>
    <t>SA</t>
  </si>
  <si>
    <t>5997     B</t>
  </si>
  <si>
    <t>2,0CM, PRE</t>
  </si>
  <si>
    <t>BARRA LISA TRACO 1:3 (CIMENTO E AREIA MEDIA), ESPESSURA 1,5CM, PREPARO</t>
  </si>
  <si>
    <t>MANUAL DA</t>
  </si>
  <si>
    <t>BARRA LISA TRACO 1:3 (CIMENTO E AREIA MEDIA), ESPESSURA 1,0CM, PREPARO</t>
  </si>
  <si>
    <t>BARRA LISA TRACO 1:4 (CIMENTO E AREIA MEDIA), ESPESSURA 2,0CM, PREPARO</t>
  </si>
  <si>
    <t>BARRA LISA TRACO 1:3 (CIMENTO E AREIA MEDIA), ESPESSURA 0,5CM, PREPARO</t>
  </si>
  <si>
    <t>BARRA LISA TRACO 1:4 (CIMENTO E AREIA MEDIA), COM CORANTE AMARELO, ESP</t>
  </si>
  <si>
    <t>ESSURA 2,0</t>
  </si>
  <si>
    <t>CM, PREPARO MANUAL DA ARGAMASSA</t>
  </si>
  <si>
    <t>BARRA LISA TRACO 1:3 (CIMENTO E AREIA MEDIA NAO PENEIRADA), INCLUSO AD</t>
  </si>
  <si>
    <t>ITIVO IMPE</t>
  </si>
  <si>
    <t>RMEABILIZANTE, ESPESSURA 0,5CM, PREPARO MANUAL DA ARGAMASSA</t>
  </si>
  <si>
    <t>APLICAÇÃO MANUAL DE GESSO DESEMPENADO (SEM TALISCAS) EM TETO DE AMBIEN</t>
  </si>
  <si>
    <t>TES DE ÁRE</t>
  </si>
  <si>
    <t>A MAIOR QUE 10M², ESPESSURA DE 0,5CM. AF_06/2014</t>
  </si>
  <si>
    <t>A ENTRE 5M² E 10M², ESPESSURA DE 0,5CM. AF_06/2014</t>
  </si>
  <si>
    <t>A MENOR QUE 5M², ESPESSURA DE 0,5CM. AF_06/2014</t>
  </si>
  <si>
    <t>A MAIOR QUE 10M², ESPESSURA DE 1,0CM. AF_06/2014</t>
  </si>
  <si>
    <t>A ENTRE 5M² E 10M², ESPESSURA DE 1,0CM. AF_06/2014</t>
  </si>
  <si>
    <t>A MENOR QUE 5M², ESPESSURA DE 1,0CM. AF_06/2014</t>
  </si>
  <si>
    <t>APLICAÇÃO MANUAL DE GESSO DESEMPENADO (SEM TALISCAS) EM PAREDES DE AMB</t>
  </si>
  <si>
    <t>IENTES DE</t>
  </si>
  <si>
    <t>ÁREA MAIOR QUE 10M², ESPESSURA DE 0,5CM. AF_06/2014</t>
  </si>
  <si>
    <t>ÁREA ENTRE 5M² E 10M², ESPESSURA DE 0,5CM. AF_06/2014</t>
  </si>
  <si>
    <t>ÁREA MENOR QUE 5M², ESPESSURA DE 0,5CM. AF_06/2014</t>
  </si>
  <si>
    <t>ÁREA MAIOR QUE 10M², ESPESSURA DE 1,0CM. AF_06/2014</t>
  </si>
  <si>
    <t>ÁREA ENTRE 5M² E 10M², ESPESSURA DE 1,0CM. AF_06/2014</t>
  </si>
  <si>
    <t>ÁREA MENOR QUE 5M², ESPESSURA DE 1,0CM. AF_06/2014</t>
  </si>
  <si>
    <t>APLICAÇÃO MANUAL DE GESSO SARRAFEADO (COM TALISCAS) EM PAREDES DE AMBI</t>
  </si>
  <si>
    <t>ENTES DE Á</t>
  </si>
  <si>
    <t>REA MAIOR QUE 10M², ESPESSURA DE 1,0CM. AF_06/2014</t>
  </si>
  <si>
    <t>REA ENTRE 5M² E 10M², ESPESSURA DE 1,0CM. AF_06/2014</t>
  </si>
  <si>
    <t>REA MENOR QUE 5M², ESPESSURA DE 1,0CM. AF_06/2014</t>
  </si>
  <si>
    <t>REA MAIOR QUE 10M², ESPESSURA DE 1,5CM. AF_06/2014</t>
  </si>
  <si>
    <t>REA ENTRE 5M² E 10M², ESPESSURA DE 1,5CM. AF_06/2014</t>
  </si>
  <si>
    <t>REA MENOR QUE 5M², ESPESSURA DE 1,5CM. AF_06/2014</t>
  </si>
  <si>
    <t>APLICAÇÃO DE GESSO PROJETADO COM EQUIPAMENTO DE PROJEÇÃO EM PAREDES DE</t>
  </si>
  <si>
    <t>AMBIENTES</t>
  </si>
  <si>
    <t>DE ÁREA MAIOR QUE 10M², DESEMPENADO (SEM TALISCAS), ESPESSU</t>
  </si>
  <si>
    <t>RA DE 0,5C</t>
  </si>
  <si>
    <t>M. AF_06/2014</t>
  </si>
  <si>
    <t>DE ÁREA ENTRE 5M² E 10M², DESEMPENADO (SEM TALISCAS), ESPES</t>
  </si>
  <si>
    <t>SURA DE 0,</t>
  </si>
  <si>
    <t>DE ÁREA MENOR QUE 5M², DESEMPENADO (SEM TALISCAS), ESPESSUR</t>
  </si>
  <si>
    <t>A DE 0,5CM</t>
  </si>
  <si>
    <t>RA DE 1,0C</t>
  </si>
  <si>
    <t>SURA DE 1,</t>
  </si>
  <si>
    <t>0CM. AF_06/2014</t>
  </si>
  <si>
    <t>A DE 1,0CM</t>
  </si>
  <si>
    <t>DE ÁREA MAIOR QUE 10M², SARRAFEADO (COM TALISCAS), ESPESSUR</t>
  </si>
  <si>
    <t>DE ÁREA ENTRE 5M² E 10M², SARRAFEADO (COM TALISCAS), ESPESS</t>
  </si>
  <si>
    <t>URA DE 1,0</t>
  </si>
  <si>
    <t>DE ÁREA MENOR QUE 5M², SARRAFEADO (COM TALISCAS), ESPESSURA</t>
  </si>
  <si>
    <t>DE 1,0CM.</t>
  </si>
  <si>
    <t>A DE 1,5CM</t>
  </si>
  <si>
    <t>URA DE 1,5</t>
  </si>
  <si>
    <t>DE 1,5CM.</t>
  </si>
  <si>
    <t>EMBOÇO, PARA RECEBIMENTO DE CERÂMICA, EM ARGAMASSA TRAÇO 1:2:8, PREPAR</t>
  </si>
  <si>
    <t>O MECÂNICO</t>
  </si>
  <si>
    <t>COM BETONEIRA 400L, APLICADO MANUALMENTE EM FACES INTERNAS</t>
  </si>
  <si>
    <t>DE PAREDES</t>
  </si>
  <si>
    <t>DE AMBIENTES COM ÁREA MENOR QUE 5M2, ESPESSURA DE 20MM, COM</t>
  </si>
  <si>
    <t>EXECUÇÃO D</t>
  </si>
  <si>
    <t>E TALISCAS. AF_06/2014</t>
  </si>
  <si>
    <t>O MANUAL,</t>
  </si>
  <si>
    <t>APLICADO MANUALMENTE EM FACES INTERNAS DE PAREDES DE AMBIENT</t>
  </si>
  <si>
    <t>ES COM ÁRE</t>
  </si>
  <si>
    <t>A MENOR QUE 5M2, ESPESSURA DE 20MM, COM EXECUÇÃO DE TALISCAS</t>
  </si>
  <si>
    <t>MASSA ÚNICA, PARA RECEBIMENTO DE PINTURA, EM ARGAMASSA TRAÇO 1:2:8, PR</t>
  </si>
  <si>
    <t>EPARO MECÂ</t>
  </si>
  <si>
    <t>NICO COM BETONEIRA 400L, APLICADA MANUALMENTE EM FACES INTER</t>
  </si>
  <si>
    <t>NAS DE PAR</t>
  </si>
  <si>
    <t>EDES DE AMBIENTES COM ÁREA MENOR QUE 10M2, ESPESSURA DE 20MM</t>
  </si>
  <si>
    <t>, COM EXEC</t>
  </si>
  <si>
    <t>UÇÃO DE TALISCAS. AF_06/2014</t>
  </si>
  <si>
    <t>AL, APLICADA MANUALMENTE EM FACES INTERNAS DE PAREDES DE AMB</t>
  </si>
  <si>
    <t>IENTES COM</t>
  </si>
  <si>
    <t>ÁREA MENOR QUE 10M2, ESPESSURA DE 20MM, COM EXECUÇÃO DE TAL</t>
  </si>
  <si>
    <t>ISCAS. AF_</t>
  </si>
  <si>
    <t>DE AMBIENTES COM ÁREA ENTRE 5M2 E 10M2, ESPESSURA DE 20MM,</t>
  </si>
  <si>
    <t>COM EXECUÇ</t>
  </si>
  <si>
    <t>ÃO DE TALISCAS. AF_06/2014</t>
  </si>
  <si>
    <t>A ENTRE 5M2 E 10M2, ESPESSURA DE 20MM, COM EXECUÇÃO DE TALIS</t>
  </si>
  <si>
    <t>CAS. AF_06</t>
  </si>
  <si>
    <t>EDES DE AMBIENTES COM ÁREA MAIOR QUE 10M2, ESPESSURA DE 20MM</t>
  </si>
  <si>
    <t>ÁREA MAIOR QUE 10M2, ESPESSURA DE 20MM, COM EXECUÇÃO DE TAL</t>
  </si>
  <si>
    <t>DE AMBIENTES COM ÁREA MAIOR QUE 10M2, ESPESSURA DE 20MM, CO</t>
  </si>
  <si>
    <t>M EXECUÇÃO</t>
  </si>
  <si>
    <t>DE TALISCAS. AF_06/2014</t>
  </si>
  <si>
    <t>A MAIOR QUE 10M2, ESPESSURA DE 20MM, COM EXECUÇÃO DE TALISCA</t>
  </si>
  <si>
    <t>EMBOÇO, PARA RECEBIMENTO DE CERÂMICA, EM ARGAMASSA INDUSTRIALIZADA, AP</t>
  </si>
  <si>
    <t>LICADO COM</t>
  </si>
  <si>
    <t>EQUIPAMENTO DE MISTURA E PROJEÇÃO DE 1,5 M3/H, EM FACES INT</t>
  </si>
  <si>
    <t>ERNAS DE P</t>
  </si>
  <si>
    <t>AREDES DE AMBIENTES COM ÁREA MENOR QUE 5M2, ESPESSURA 20MM,</t>
  </si>
  <si>
    <t>COM TALISC</t>
  </si>
  <si>
    <t>AS. AF_06/2014</t>
  </si>
  <si>
    <t>MASSA ÚNICA, PARA RECEBIMENTO DE PINTURA, EM ARGAMASSA INDUSTRIALIZADA</t>
  </si>
  <si>
    <t>COM EQUIPAMENTO DE MISTURA E PROJEÇÃO DE 1,5 M3/H, EM FACES</t>
  </si>
  <si>
    <t>INTERNAS D</t>
  </si>
  <si>
    <t>E PAREDES DE AMBIENTES COM ÁREA MENOR QUE 10M2, ESPESSURA 2</t>
  </si>
  <si>
    <t>0MM, COM T</t>
  </si>
  <si>
    <t>ALISCAS. AF_06/2014</t>
  </si>
  <si>
    <t>AREDES DE AMBIENTES COM ÁREA ENTRE 5M2 E 10M2, ESPESSURA 20M</t>
  </si>
  <si>
    <t>M, COM TAL</t>
  </si>
  <si>
    <t>ISCAS. AF_06/2014</t>
  </si>
  <si>
    <t>E PAREDES DE AMBIENTES COM ÁREA MAIOR QUE 10M2, ESPESSURA 2</t>
  </si>
  <si>
    <t>AREDES DE AMBIENTES COM ÁREA MAIOR QUE 10M2, ESPESSURA 20MM,</t>
  </si>
  <si>
    <t>MASSA ÚNICA, PARA RECEBIMENTO DE PINTURA OU CERÂMICA, EM ARGAMASSA IND</t>
  </si>
  <si>
    <t>USTRIALIZA</t>
  </si>
  <si>
    <t>DA, APLICADO COM EQUIPAMENTO DE MISTURA E PROJEÇÃO DE 1,5 M3</t>
  </si>
  <si>
    <t>/H, EM FAC</t>
  </si>
  <si>
    <t>ES INTERNAS DE PAREDES DE AMBIENTES COM ÁREA MENOR QUE 5M2,</t>
  </si>
  <si>
    <t>5MM, SEM TALISCAS. AF_06/2014</t>
  </si>
  <si>
    <t>ES INTERNAS DE PAREDES DE AMBIENTES COM ÁREA ENTRE 5M2 E 10M</t>
  </si>
  <si>
    <t>2, ESPESSU</t>
  </si>
  <si>
    <t>RA 5MM, SEM TALISCAS. AF_06/2014</t>
  </si>
  <si>
    <t>ES INTERNAS DE PAREDES DE AMBIENTES COM ÁREA MAIOR QUE 10M2,</t>
  </si>
  <si>
    <t>DE AMBIENTES COM ÁREA MENOR QUE 5M2, ESPESSURA DE 10MM, COM</t>
  </si>
  <si>
    <t>A MENOR QUE 5M2, ESPESSURA DE 10MM, COM EXECUÇÃO DE TALISCAS</t>
  </si>
  <si>
    <t>EDES DE AMBIENTES COM ÁREA MENOR QUE 10M2, ESPESSURA DE 10MM</t>
  </si>
  <si>
    <t>ÁREA MENOR QUE 10M2, ESPESSURA DE 10MM, COM EXECUÇÃO DE TAL</t>
  </si>
  <si>
    <t>DE AMBIENTES COM ÁREA ENTRE 5M2 E 10M2, ESPESSURA DE 10MM,</t>
  </si>
  <si>
    <t>A ENTRE 5M2 E 10M2, ESPESSURA DE 10MM, COM EXECUÇÃO DE TALIS</t>
  </si>
  <si>
    <t>EDES DE AMBIENTES COM ÁREA MAIOR QUE 10M2, ESPESSURA DE 10MM</t>
  </si>
  <si>
    <t>ÁREA MAIOR QUE 10M2, ESPESSURA DE 10MM, COM EXECUÇÃO DE TAL</t>
  </si>
  <si>
    <t>DE AMBIENTES COM ÁREA MAIOR QUE 10M2, ESPESSURA DE 10MM, CO</t>
  </si>
  <si>
    <t>A MAIOR QUE 10M2, ESPESSURA DE 10MM, COM EXECUÇÃO DE TALISCA</t>
  </si>
  <si>
    <t>AREDES DE AMBIENTES COM ÁREA MENOR QUE 5M2, ESPESSURA 10MM,</t>
  </si>
  <si>
    <t>E PAREDES DE AMBIENTES COM ÁREA MENOR QUE 10M2, ESPESSURA 1</t>
  </si>
  <si>
    <t>AREDES DE AMBIENTES COM ÁREA ENTRE 5M2 E 10M2, ESPESSURA 10M</t>
  </si>
  <si>
    <t>E PAREDES DE AMBIENTES COM ÁREA MAIOR QUE 10M2, ESPESSURA 1</t>
  </si>
  <si>
    <t>AREDES DE AMBIENTES COM ÁREA MAIOR QUE 10M2, ESPESSURA 10MM,</t>
  </si>
  <si>
    <t>10MM, SEM TALISCAS. AF_06/2014</t>
  </si>
  <si>
    <t>RA 10MM, SEM TALISCAS. AF_06/2014</t>
  </si>
  <si>
    <t>EMBOÇO OU MASSA ÚNICA EM ARGAMASSA TRAÇO 1:2:8, PREPARO MECÂNICO COM B</t>
  </si>
  <si>
    <t>ETONEIRA 4</t>
  </si>
  <si>
    <t>00 L, APLICADA MANUALMENTE EM PANOS DE FACHADA COM PRESENÇA</t>
  </si>
  <si>
    <t>DE VÃOS, E</t>
  </si>
  <si>
    <t>SPESSURA DE 25 MM. AF_06/2014</t>
  </si>
  <si>
    <t>EMBOÇO OU MASSA ÚNICA EM ARGAMASSA TRAÇO 1:2:8, PREPARO MANUAL, APLICA</t>
  </si>
  <si>
    <t>DA MANUALM</t>
  </si>
  <si>
    <t>ENTE EM PANOS DE FACHADA COM PRESENÇA DE VÃOS, ESPESSURA DE</t>
  </si>
  <si>
    <t>25 MM. AF_</t>
  </si>
  <si>
    <t>EMBOÇO OU MASSA ÚNICA EM ARGAMASSA INDUSTRIALIZADA, PREPARO MECÂNICO E</t>
  </si>
  <si>
    <t>APLICAÇÃO</t>
  </si>
  <si>
    <t>COM EQUIPAMENTO DE MISTURA E PROJEÇÃO DE 1,5 M3/H DE ARGAMA</t>
  </si>
  <si>
    <t>SSA EM PAN</t>
  </si>
  <si>
    <t>OS DE FACHADA COM PRESENÇA DE VÃOS, ESPESSURA DE 25 MM. AF_0</t>
  </si>
  <si>
    <t>SPESSURA DE 35 MM. AF_06/2014</t>
  </si>
  <si>
    <t>35 MM. AF_</t>
  </si>
  <si>
    <t>OS DE FACHADA COM PRESENÇA DE VÃOS, ESPESSURA DE 35 MM. AF_0</t>
  </si>
  <si>
    <t>SPESSURA DE 45 MM. AF_06/2014</t>
  </si>
  <si>
    <t>45 MM. AF_</t>
  </si>
  <si>
    <t>OS DE FACHADA COM PRESENÇA DE VÃOS, ESPESSURA DE 45 MM. AF_0</t>
  </si>
  <si>
    <t>SPESSURA MAIOR OU IGUAL A 50 MM. AF_06/2014</t>
  </si>
  <si>
    <t>ENTE EM PANOS DE FACHADA COM PRESENÇA DE VÃOS, ESPESSURA MAI</t>
  </si>
  <si>
    <t>L A 50 MM. AF_06/2014</t>
  </si>
  <si>
    <t>OS DE FACHADA COM PRESENÇA DE VÃOS, ESPESSURA MAIOR OU IGUAL</t>
  </si>
  <si>
    <t>A 50 MM. A</t>
  </si>
  <si>
    <t>00 L, APLICADA MANUALMENTE EM PANOS CEGOS DE FACHADA (SEM PR</t>
  </si>
  <si>
    <t>ESENÇA DE</t>
  </si>
  <si>
    <t>VÃOS), ESPESSURA DE 25 MM. AF_06/2014</t>
  </si>
  <si>
    <t>ENTE EM PANOS CEGOS DE FACHADA (SEM PRESENÇA DE VÃOS), ESPES</t>
  </si>
  <si>
    <t>SURA DE 25</t>
  </si>
  <si>
    <t>MM. AF_06/2014</t>
  </si>
  <si>
    <t>OS CEGOS DE FACHADA (SEM PRESENÇA DE VÃOS), ESPESSURA DE 25</t>
  </si>
  <si>
    <t>MM. AF_06/</t>
  </si>
  <si>
    <t>VÃOS), ESPESSURA DE 35 MM. AF_06/2014</t>
  </si>
  <si>
    <t>SURA DE 35</t>
  </si>
  <si>
    <t>OS CEGOS DE FACHADA (SEM PRESENÇA DE VÃOS), ESPESSURA DE 35</t>
  </si>
  <si>
    <t>VÃOS), ESPESSURA DE 45 MM. AF_06/2014</t>
  </si>
  <si>
    <t>SURA DE 45</t>
  </si>
  <si>
    <t>OS CEGOS DE FACHADA (SEM PRESENÇA DE VÃOS), ESPESSURA DE 45</t>
  </si>
  <si>
    <t>VÃOS), ESPESSURA MAIOR OU IGUAL A 50 MM. AF_06/2014</t>
  </si>
  <si>
    <t>SURA MAIOR</t>
  </si>
  <si>
    <t>OU IGUAL A 50 MM. AF_06/2014</t>
  </si>
  <si>
    <t>OS CEGOS DE FACHADA (SEM PRESENÇA DE VÃOS), ESPESSURA MAIOR</t>
  </si>
  <si>
    <t>OU IGUAL A</t>
  </si>
  <si>
    <t>50 MM. AF_06/2014</t>
  </si>
  <si>
    <t>00 L, APLICADA MANUALMENTE EM SUPERFÍCIES EXTERNAS DA SACADA</t>
  </si>
  <si>
    <t>A DE 25 MM, SEM USO DE TELA METÁLICA DE REFORÇO CONTRA FISSU</t>
  </si>
  <si>
    <t>ENTE EM SUPERFÍCIES EXTERNAS DA SACADA, ESPESSURA DE 25 MM,</t>
  </si>
  <si>
    <t>SEM USO DE</t>
  </si>
  <si>
    <t>TELA METÁLICA DE REFORÇO CONTRA FISSURAÇÃO. AF_06/2014</t>
  </si>
  <si>
    <t>COM EQUIPAMENTO DE MISTURA E PROJEÇÃO DE 1,5 M3/H EM SUPERF</t>
  </si>
  <si>
    <t>ÍCIES EXTE</t>
  </si>
  <si>
    <t>RNAS DA SACADA, ESPESSURA 25 MM, SEM USO DE TELA METÁLICA. A</t>
  </si>
  <si>
    <t>A DE 35 MM, SEM USO DE TELA METÁLICA DE REFORÇO CONTRA FISSU</t>
  </si>
  <si>
    <t>ENTE EM SUPERFÍCIES EXTERNAS DA SACADA, ESPESSURA DE 35 MM,</t>
  </si>
  <si>
    <t>RNAS DA SACADA, ESPESSURA 35 MM, SEM USO DE TELA METÁLICA. A</t>
  </si>
  <si>
    <t>A DE 45 MM, SEM USO DE TELA METÁLICA DE REFORÇO CONTRA FISSU</t>
  </si>
  <si>
    <t>ENTE EM SUPERFÍCIES EXTERNAS DA SACADA, ESPESSURA DE 45 MM,</t>
  </si>
  <si>
    <t>RNAS DA SACADA, ESPESSURA 45 MM, SEM USO DE TELA METÁLICA. A</t>
  </si>
  <si>
    <t>A MAIOR OU IGUAL A 50 MM, SEM USO DE TELA METÁLICA DE REFORÇ</t>
  </si>
  <si>
    <t>O CONTRA F</t>
  </si>
  <si>
    <t>ISSURAÇÃO. AF_06/2014</t>
  </si>
  <si>
    <t>ENTE EM SUPERFÍCIES EXTERNAS DA SACADA, ESPESSURA MAIOR OU I</t>
  </si>
  <si>
    <t>GUAL A 50</t>
  </si>
  <si>
    <t>MM, SEM USO DE TELA METÁLICA DE REFORÇO CONTRA FISSURAÇÃO. A</t>
  </si>
  <si>
    <t>RNAS DA SACADA, ESPESSURA MAIOR OU IGUAL A 50 MM, SEM USO DE</t>
  </si>
  <si>
    <t>TELA METÁL</t>
  </si>
  <si>
    <t>ICA. AF_06/2014</t>
  </si>
  <si>
    <t>00 L, APLICADA MANUALMENTE NAS PAREDES INTERNAS DA SACADA, E</t>
  </si>
  <si>
    <t>E 25 MM, SEM USO DE TELA METÁLICA DE REFORÇO CONTRA FISSURAÇ</t>
  </si>
  <si>
    <t>ÃO. AF_06/</t>
  </si>
  <si>
    <t>ENTE NAS PAREDES INTERNAS DA SACADA, ESPESSURA DE 25 MM, SEM</t>
  </si>
  <si>
    <t>USO DE TEL</t>
  </si>
  <si>
    <t>A METÁLICA DE REFORÇO CONTRA FISSURAÇÃO. AF_06/2014</t>
  </si>
  <si>
    <t>COM EQUIPAMENTO DE MISTURA E PROJEÇÃO DE 1,5 M3/H NAS PARED</t>
  </si>
  <si>
    <t>ES INTERNA</t>
  </si>
  <si>
    <t>S DA SACADA, ESPESSURA 25 MM, SEM USO DE TELA METÁLICA. AF_0</t>
  </si>
  <si>
    <t>E 35 MM, SEM USO DE TELA METÁLICA DE REFORÇO CONTRA FISSURAÇ</t>
  </si>
  <si>
    <t>ENTE NAS PAREDES INTERNAS DA SACADA, ESPESSURA DE 35 MM, SEM</t>
  </si>
  <si>
    <t>SSA NAS PA</t>
  </si>
  <si>
    <t>REDES INTERNAS DA SACADA, ESPESSURA 35 MM, SEM USO DE TELA M</t>
  </si>
  <si>
    <t>ETÁLICA. A</t>
  </si>
  <si>
    <t>REVESTIMENTO DECORATIVO MONOCAMADA APLICADO MANUALMENTE EM PANOS CEGOS</t>
  </si>
  <si>
    <t>DA FACHADA</t>
  </si>
  <si>
    <t>DE UM EDIFÍCIO DE ESTRUTURA CONVENCIONAL, COM ACABAMENTO R</t>
  </si>
  <si>
    <t>ASPADO. AF</t>
  </si>
  <si>
    <t>DE UM EDIFÍCIO DE ALVENARIA ESTRUTURAL, COM ACABAMENTO RAS</t>
  </si>
  <si>
    <t>PADO. AF_0</t>
  </si>
  <si>
    <t>REVESTIMENTO DECORATIVO MONOCAMADA APLICADO COM EQUIPAMENTO DE PROJEÇÃ</t>
  </si>
  <si>
    <t>O EM PANOS</t>
  </si>
  <si>
    <t>CEGOS DA FACHADA DE UM EDIFÍCIO DE ESTRUTURA CONVENCIONAL,</t>
  </si>
  <si>
    <t>COM ACABAM</t>
  </si>
  <si>
    <t>ENTO RASPADO. AF_06/2014</t>
  </si>
  <si>
    <t>CEGOS DA FACHADA DE UM EDIFÍCIO DE ALVENARIA ESTRUTURAL, CO</t>
  </si>
  <si>
    <t>M ACABAMEN</t>
  </si>
  <si>
    <t>TO RASPADO. AF_06/2014</t>
  </si>
  <si>
    <t>REVESTIMENTO DECORATIVO MONOCAMADA APLICADO MANUALMENTE EM PANOS DA FA</t>
  </si>
  <si>
    <t>CHADA COM</t>
  </si>
  <si>
    <t>PRESENÇA DE VÃOS, DE UM EDIFÍCIO DE ESTRUTURA CONVENCIONAL E</t>
  </si>
  <si>
    <t>RASPADO. AF_06/2014</t>
  </si>
  <si>
    <t>PRESENÇA DE VÃOS, DE UM EDIFÍCIO DE ALVENARIA ESTRUTURAL E A</t>
  </si>
  <si>
    <t>CABAMENTO</t>
  </si>
  <si>
    <t>DA FACHADA COM PRESENÇA DE VÃOS, DE UM EDIFÍCIO DE ESTRUTUR</t>
  </si>
  <si>
    <t>A CONVENCI</t>
  </si>
  <si>
    <t>ONAL E ACABAMENTO RASPADO. AF_06/2014</t>
  </si>
  <si>
    <t>DA FACHADA COM PRESENÇA DE VÃOS, DE UM EDIFÍCIO DE ALVENARI</t>
  </si>
  <si>
    <t>A ESTRUTUR</t>
  </si>
  <si>
    <t>AL E ACABAMENTO RASPADO. AF_06/2014</t>
  </si>
  <si>
    <t>REVESTIMENTO DECORATIVO MONOCAMADA APLICADO MANUALMENTE EM SUPERFÍCIES</t>
  </si>
  <si>
    <t>A SACADA DE UM EDIFÍCIO DE ESTRUTURA CONVENCIONAL E ACABAME</t>
  </si>
  <si>
    <t>NTO RASPAD</t>
  </si>
  <si>
    <t>A SACADA DE UM EDIFÍCIO DE ALVENARIA ESTRUTURAL E ACABAMENT</t>
  </si>
  <si>
    <t>O RASPADO.</t>
  </si>
  <si>
    <t>O EM SUPER</t>
  </si>
  <si>
    <t>FÍCIES EXTERNAS DA SACADA DE UM EDIFÍCIO DE ESTRUTURA CONVEN</t>
  </si>
  <si>
    <t>CIONAL E A</t>
  </si>
  <si>
    <t>CABAMENTO RASPADO. AF_06/2014</t>
  </si>
  <si>
    <t>FÍCIES EXTERNAS DA SACADA DE UM EDIFÍCIO DE ALVENARIA ESTRUT</t>
  </si>
  <si>
    <t>URAL E ACA</t>
  </si>
  <si>
    <t>BAMENTO RASPADO. AF_06/2014</t>
  </si>
  <si>
    <t>DE UM EDIFÍCIO DE ESTRUTURA CONVENCIONAL, COM ACABAMENTO T</t>
  </si>
  <si>
    <t>RAVERTINO.</t>
  </si>
  <si>
    <t>DE UM EDIFÍCIO DE ALVENARIA ESTRUTURAL, COM ACABAMENTO TRA</t>
  </si>
  <si>
    <t>VERTINO. A</t>
  </si>
  <si>
    <t>ENTO TRAVERTINO. AF_06/2014</t>
  </si>
  <si>
    <t>TO TRAVERTINO. AF_06/2014</t>
  </si>
  <si>
    <t>TRAVERTINO. AF_06/2014</t>
  </si>
  <si>
    <t>ONAL E ACABAMENTO TRAVERTINO. AF_06/2014</t>
  </si>
  <si>
    <t>AL E ACABAMENTO TRAVERTINO. AF_06/2014</t>
  </si>
  <si>
    <t>NTO TRAVER</t>
  </si>
  <si>
    <t>TINO. AF_06/2014</t>
  </si>
  <si>
    <t>O TRAVERTI</t>
  </si>
  <si>
    <t>NO. AF_06/2014</t>
  </si>
  <si>
    <t>CABAMENTO TRAVERTINO. AF_06/2014</t>
  </si>
  <si>
    <t>BAMENTO TRAVERTINO. AF_06/2014</t>
  </si>
  <si>
    <t>REVESTIMENTO DECORATIVO MONOCAMADA APLICADO MANUALMENTE NAS PAREDES IN</t>
  </si>
  <si>
    <t>TERNAS DA</t>
  </si>
  <si>
    <t>SACADA COM ACABAMENTO RASPADO. AF_06/2014</t>
  </si>
  <si>
    <t>SACADA COM ACABAMENTO TRAVERTINO. AF_06/2014</t>
  </si>
  <si>
    <t>(COMPOSIÇÃO REPRESENTATIVA) DO SERVIÇO DE EMBOÇO/MASSA ÚNICA, TRAÇO 1:</t>
  </si>
  <si>
    <t>2:8, PREPA</t>
  </si>
  <si>
    <t>RO MECÂNICO, COM BETONEIRA DE 400L, EM PAREDES DE AMBIENTES</t>
  </si>
  <si>
    <t>INTERNOS,</t>
  </si>
  <si>
    <t>COM EXECUÇÃO DE TALISCAS, PARA EDIFICAÇÃO HABITACIONAL MULTI</t>
  </si>
  <si>
    <t>FAMILIAR (</t>
  </si>
  <si>
    <t>PRÉDIO). AF_11/2014</t>
  </si>
  <si>
    <t>(COMPOSIÇÃO REPRESENTATIVA) DO SERVIÇO DE APLICAÇÃO MANUAL DE GESSO DE</t>
  </si>
  <si>
    <t>SEMPENADO</t>
  </si>
  <si>
    <t>(SEM TALISCAS) EM TETO, ESPESSURA 0,5 CM, PARA EDIFICAÇÃO HA</t>
  </si>
  <si>
    <t>BITACIONAL</t>
  </si>
  <si>
    <t>MULTIFAMILIAR (PRÉDIO). AF_11/2014</t>
  </si>
  <si>
    <t>(COMPOSIÇÃO REPRESENTATIVA) DO SERVIÇO DE EMBOÇO/MASSA ÚNICA, APLICADO</t>
  </si>
  <si>
    <t>MANUALMENT</t>
  </si>
  <si>
    <t>E, TRAÇO 1:2:8, EM BETONEIRA DE 400L, PAREDES INTERNAS, COM</t>
  </si>
  <si>
    <t>E TALISCAS, EDIFICAÇÃO HABITACIONAL UNIFAMILIAR (CASAS) E E</t>
  </si>
  <si>
    <t>DIFICAÇÃO</t>
  </si>
  <si>
    <t>PÚBLICA PADRÃO. AF_12/2014</t>
  </si>
  <si>
    <t>NICO COM BETONEIRA 400L, APLICADA MANUALMENTE EM TETO, ESPES</t>
  </si>
  <si>
    <t>SURA DE 20</t>
  </si>
  <si>
    <t>MM, COM EXECUÇÃO DE TALISCAS. AF_03/2015</t>
  </si>
  <si>
    <t>AL, APLICADA MANUALMENTE EM TETO, ESPESSURA DE 20MM, COM EXE</t>
  </si>
  <si>
    <t>CUÇÃO DE T</t>
  </si>
  <si>
    <t>ALISCAS. AF_03/2015</t>
  </si>
  <si>
    <t>SURA DE 10</t>
  </si>
  <si>
    <t>AL, APLICADA MANUALMENTE EM TETO, ESPESSURA DE 10MM, COM EXE</t>
  </si>
  <si>
    <t>5998     P</t>
  </si>
  <si>
    <t>ASTA DE CIMENTO PORTLAND, ESPESSURA 1MM</t>
  </si>
  <si>
    <t>REVESTIMENTOS ESPECIAIS</t>
  </si>
  <si>
    <t>ISOLAMENTO ACUSTICO EM ESPUMA DE POLIURETANO ESPESSURA 20 MM, DENSIDAD</t>
  </si>
  <si>
    <t>E 29KG/M3</t>
  </si>
  <si>
    <t>REVESTIMENTO DE PAREDES</t>
  </si>
  <si>
    <t>REBOCO COM ARGAMASSA PRE-FABRICADA, ESPESSURA 0,5CM, PREPARO MECANICO</t>
  </si>
  <si>
    <t>DA ARGAMAS</t>
  </si>
  <si>
    <t>REBOCO ARGAMASSA TRACO 1:2 (CAL E AREIA FINA PENEIRADA), ESPESSURA 0,5</t>
  </si>
  <si>
    <t>CM, PREPAR</t>
  </si>
  <si>
    <t>O MANUAL DA ARGAMASSA</t>
  </si>
  <si>
    <t>REBOCO COM ARGAMASSA PRÉ-FABRICADA, ACABAMENTO CAMURCADO, ESPESSURA 0,</t>
  </si>
  <si>
    <t>3CM, PREPA</t>
  </si>
  <si>
    <t>REBOCO COM ARGAMASSA PRÉ-FABRICADA, ACABAMENTO FRISADO, ESPESSURA 0,7C</t>
  </si>
  <si>
    <t>M, PREPARO</t>
  </si>
  <si>
    <t>MECANICO</t>
  </si>
  <si>
    <t>REBOCO TRACO 1:3 (CIMENTO E AREIA MEDIA NAO PENEIRADA), BASE PARA TINT</t>
  </si>
  <si>
    <t>A EPOXI, P</t>
  </si>
  <si>
    <t>PASTILHAS,CERAMICAS, PLACAS PRE-MOLDADAS E OUTROS</t>
  </si>
  <si>
    <t>REVESTIMENTO DE PAREDE COM PEDRA SAO TOME 20X40CM, ASSENTAMENTO COM AR</t>
  </si>
  <si>
    <t>GAMASSA TR</t>
  </si>
  <si>
    <t>ACO 1:2:2 (CIMENTO, SAIBRO E AREIA MEDIA NAO PENEIRADA), PRE</t>
  </si>
  <si>
    <t>PARO MANUA</t>
  </si>
  <si>
    <t>L DA ARGAMASSA</t>
  </si>
  <si>
    <t>REVESTIMENTO DE PAREDE COM PEDRA ARDOSIA CINZA 30X30X1CM, ASSENTADO CO</t>
  </si>
  <si>
    <t>A TRACO 1:2:2 (CIMENTO, SAIBRO E AREIA MEDIA NAO PENEIRADA)</t>
  </si>
  <si>
    <t>NUAL DA ARGAMASSA</t>
  </si>
  <si>
    <t>REVESTIMENTO DE PAREDE COM PEDRA ARDOSIA CINZA 40X40X1CM, ASSENTAMENTO</t>
  </si>
  <si>
    <t>COM ARGAMA</t>
  </si>
  <si>
    <t>SSA TRACO 1:2:2 (CIMENTO, SAIBRO E AREIA MEDIA NAO PENEIRAD</t>
  </si>
  <si>
    <t>A) PREPARO</t>
  </si>
  <si>
    <t>MANUAL DA ARGAMASSA</t>
  </si>
  <si>
    <t>REVESTIMENTO DE PAREDE COM PEDRA BASALTO CINZA IRREGULAR, ASSENTAMENTO</t>
  </si>
  <si>
    <t>SSA TRACO 1:4 (CIMENTO E AREIA MEDIA NAO PENEIRADA), PREPAR</t>
  </si>
  <si>
    <t>O MANUAL D</t>
  </si>
  <si>
    <t>A ARGAMASSA</t>
  </si>
  <si>
    <t>REVESTIMENTO CERÂMICO PARA PAREDES EXTERNAS EM PASTILHAS DE PORCELANA</t>
  </si>
  <si>
    <t>5 X 5 CM (</t>
  </si>
  <si>
    <t>PLACAS DE 30 X 30 CM), ALINHADAS A PRUMO, APLICADO EM PANOS</t>
  </si>
  <si>
    <t>COM VÃOS.</t>
  </si>
  <si>
    <t>SEM VÃOS.</t>
  </si>
  <si>
    <t>PLACAS DE 30 X 30 CM), ALINHADAS A PRUMO, APLICADO EM SUPERF</t>
  </si>
  <si>
    <t>RNAS DA SACADA. AF_06/2014</t>
  </si>
  <si>
    <t>ÍCIES INTE</t>
  </si>
  <si>
    <t>REVESTIMENTO CERÂMICO PARA PAREDES INTERNAS COM PLACAS TIPO GRÊS OU SE</t>
  </si>
  <si>
    <t>MI-GRÊS DE</t>
  </si>
  <si>
    <t>DIMENSÕES 20X20 CM APLICADAS EM AMBIENTES DE ÁREA MENOR QUE</t>
  </si>
  <si>
    <t>5 M² NA AL</t>
  </si>
  <si>
    <t>TURA INTEIRA DAS PAREDES. AF_06/2014</t>
  </si>
  <si>
    <t>DIMENSÕES 20X20 CM APLICADAS EM AMBIENTES DE ÁREA MAIOR QUE</t>
  </si>
  <si>
    <t>5 M² A MEI</t>
  </si>
  <si>
    <t>A ALTURA DAS PAREDES. AF_06/2014</t>
  </si>
  <si>
    <t>DIMENSÕES 25X35 CM APLICADAS EM AMBIENTES DE ÁREA MENOR QUE</t>
  </si>
  <si>
    <t>DIMENSÕES 25X35 CM APLICADAS EM AMBIENTES DE ÁREA MAIOR QUE</t>
  </si>
  <si>
    <t>DIMENSÕES 33X45 CM APLICADAS EM AMBIENTES DE ÁREA MENOR QUE</t>
  </si>
  <si>
    <t>DIMENSÕES 33X45 CM APLICADAS EM AMBIENTES DE ÁREA MAIOR QUE</t>
  </si>
  <si>
    <t>2,5 X 2,5</t>
  </si>
  <si>
    <t>CM (PLACAS DE 30 X 30 CM), ALINHADAS A PRUMO, APLICADO EM PA</t>
  </si>
  <si>
    <t>NOS COM VÃ</t>
  </si>
  <si>
    <t>OS. AF_10/2014</t>
  </si>
  <si>
    <t>NOS SEM VÃ</t>
  </si>
  <si>
    <t>CM (PLACAS DE 30 X 30 CM), ALINHADAS A PRUMO, APLICADO EM SU</t>
  </si>
  <si>
    <t>PERFÍCIES</t>
  </si>
  <si>
    <t>EXTERNAS DA SACADA. AF_10/2014</t>
  </si>
  <si>
    <t>INTERNAS DA SACADA. AF_10/2014</t>
  </si>
  <si>
    <t>(COMPOSIÇÃO REPRESENTATIVA) DO SERVIÇO DE REVESTIMENTO CERÂMICO PARA A</t>
  </si>
  <si>
    <t>MBIENTES D</t>
  </si>
  <si>
    <t>E ÁREAS MOLHADAS, MEIA PAREDE OU PAREDE INTEIRA, COM PLACAS</t>
  </si>
  <si>
    <t>TIPO GRÊS</t>
  </si>
  <si>
    <t>OU SEMI-GRÊS, DIMENSÕES 20X20 CM, PARA EDIFICAÇÃO HABITACION</t>
  </si>
  <si>
    <t>AREDES INT</t>
  </si>
  <si>
    <t>ERNAS, MEIA PAREDE, OU PAREDE INTEIRA, PLACAS GRÊS OU SEMI-G</t>
  </si>
  <si>
    <t>RÊS DE 20X</t>
  </si>
  <si>
    <t>20 CM, PARA EDIFICAÇÕES HABITACIONAIS UNIFAMILIAR (CASAS) E</t>
  </si>
  <si>
    <t>EDIFICAÇÕE</t>
  </si>
  <si>
    <t>S PÚBLICAS PADRÃO. AF_11/2014</t>
  </si>
  <si>
    <t>MI-GRÊS PA</t>
  </si>
  <si>
    <t>DRÃO POPULAR DE DIMENSÕES 20X20 CM APLICADAS EM AMBIENTES DE</t>
  </si>
  <si>
    <t>ÁREA MENOR</t>
  </si>
  <si>
    <t>QUE 5 M2 NA ALTURA INTEIRA DAS PAREDES. AF_06/2014</t>
  </si>
  <si>
    <t>ÁREA MAIOR</t>
  </si>
  <si>
    <t>QUE 5 M2 A MEIA ALTURA DAS PAREDES. AF_06/2014</t>
  </si>
  <si>
    <t>PEITORIL CERAMICO</t>
  </si>
  <si>
    <t>PEITORIL CERAMICO COM LARGURA DE 15CM, ASSENTADO COM ARGAMASSA TRACO 1</t>
  </si>
  <si>
    <t>O E AREIA GROSSA), PREPARO MANUAL DA ARGAMASSA</t>
  </si>
  <si>
    <t>PEITORIL GRANILITE/MARMORITE</t>
  </si>
  <si>
    <t>PEITORIL EM GRANILITE PREMOLDADO, COMPRIMENTO DE 13 A 20CM, ASSENTADO</t>
  </si>
  <si>
    <t>SSA TRACO 1:3 (CIMENTO E AREIA MEDIA), PREPARO MANUAL DA ARG</t>
  </si>
  <si>
    <t>AMASSA</t>
  </si>
  <si>
    <t>PEITORIL DE MARMORE/GRANITO</t>
  </si>
  <si>
    <t>PEITORIL EM MARMORE BRANCO, LARGURA DE 15CM, ASSENTADO COM ARGAMASSA T</t>
  </si>
  <si>
    <t>RACO 1:4 (</t>
  </si>
  <si>
    <t>CIMENTO E AREIA MEDIA), PREPARO MANUAL DA ARGAMASSA</t>
  </si>
  <si>
    <t>PEITORIL EM MARMORE BRANCO, LARGURA DE 25CM, ASSENTADO COM ARGAMASSA T</t>
  </si>
  <si>
    <t>RACO 1:3 (</t>
  </si>
  <si>
    <t>9536     F</t>
  </si>
  <si>
    <t>ORRO DE MADEIRA PARA BEIRAL, TABUAS DE 10X1CM COM FRISO MACHO/FEMEA,</t>
  </si>
  <si>
    <t>INCLUSA ME</t>
  </si>
  <si>
    <t>IA-CANA E TESTEIRA COM ALTURA DE 15CM</t>
  </si>
  <si>
    <t>FORRO DE TABUA DE PINHO</t>
  </si>
  <si>
    <t>FORRO DE MADEIRA, TABUAS 10X1CM COM FRISO MACHO/FEMEA, EXCLUSIVE ENTAR</t>
  </si>
  <si>
    <t>UGAMENTO</t>
  </si>
  <si>
    <t>FORRO DE MADEIRA, TABUAS 10X1CM COM FRISO MACHO/FEMEA, INCLUSIVE MEIA-</t>
  </si>
  <si>
    <t>CANA E ENT</t>
  </si>
  <si>
    <t>ARUGAMENTO</t>
  </si>
  <si>
    <t>FORRO DE MADEIRA COM TABUAS 10X1CM FIXADAS EM SARRAFOS DE 2X10CM COM E</t>
  </si>
  <si>
    <t>DE 50CM</t>
  </si>
  <si>
    <t>BARROTEAMENTO PARA FORRO, COM PECAS DE MADEIRA 2,5X10CM, ESPACADAS DE</t>
  </si>
  <si>
    <t>50CM</t>
  </si>
  <si>
    <t>TABEIRA DE MADEIRA LEI, 1A QUALIDADE, 2,5X30,0CM PARA BEIRAL DE TELHAD</t>
  </si>
  <si>
    <t>RODATETO EM MADEIRA DE LEI NATIVA/REGIONAL 1,5 X 5 CM</t>
  </si>
  <si>
    <t>FORRO EM PLACAS PRE-MOLDADAS DE GESSO LISO, BISOTADO, 60X60CM COM ESPE</t>
  </si>
  <si>
    <t>SSURA CENT</t>
  </si>
  <si>
    <t>RAL 1,2CM E NAS BORDAS 3,0CM, INCLUSO FIXACAO COM ARAME E ES</t>
  </si>
  <si>
    <t>TRUTURA DE</t>
  </si>
  <si>
    <t>FORRO DE GESSO EM PLACAS 60X60CM, ESPESSURA 1,2CM, INCLUSIVE FIXACAO C</t>
  </si>
  <si>
    <t>OM ARAME</t>
  </si>
  <si>
    <t>MARMORE/GRANITO PARA PAREDE</t>
  </si>
  <si>
    <t>REVESTIMENTO COM MARMORE ACINZENTADO POLIDO 20X30CM, ESPESSURA DE 2CM,</t>
  </si>
  <si>
    <t>COM ARGAMASSA PRE-FABRICADA DE CIMENTO COLANTE E REJUNTAMEN</t>
  </si>
  <si>
    <t>TO COM ARG</t>
  </si>
  <si>
    <t>AMASSA PRE-FABRICADA PARA REJUNTAMENTO</t>
  </si>
  <si>
    <t>LAMINADO PARA PAREDE</t>
  </si>
  <si>
    <t>REVESTIMENTO EM LAMINADO MELAMINICO TEXTURIZADO, ESPESSURA 0,8 MM, FIX</t>
  </si>
  <si>
    <t>ADO COM CO</t>
  </si>
  <si>
    <t>REVESTIMENTO DE CORRIMAO</t>
  </si>
  <si>
    <t>CORRIMAO DE GRANITO ARTIFICIAL (MARMORITE) COM 15 CM DE LARGURA</t>
  </si>
  <si>
    <t>FORRO METALICO/PVC</t>
  </si>
  <si>
    <t>RECOLOCACO DE FORROS EM REGUA DE PVC E PERFIS, CONSIDERANDO REAPROVEIT</t>
  </si>
  <si>
    <t>REVESTIMENTO TERMICO E/OU ACUSTICO</t>
  </si>
  <si>
    <t>ISOLAMENTO TERMICO COM ARGAMASSA TRACO 1:3 (CIMENTO E AREIA GROSSA NAO</t>
  </si>
  <si>
    <t>PENEIRADA)</t>
  </si>
  <si>
    <t>, COM ADICAO DE PEROLAS DE ISOPOR, ESPESSURA 6CM, PREPARO M</t>
  </si>
  <si>
    <t>ANUAL DA A</t>
  </si>
  <si>
    <t>RGAMASSA</t>
  </si>
  <si>
    <t>ISOLAMENTO TERMICO C/LA DE VIDRO</t>
  </si>
  <si>
    <t>ISOLAMENTO ACUSTICO COM ESPUMA POLIURETANO E=25MM, FLEXIVEL 100X100X2C</t>
  </si>
  <si>
    <t>M, DENSIDA</t>
  </si>
  <si>
    <t>DE 29 A 35 KG/M3</t>
  </si>
  <si>
    <t>RESTAURO</t>
  </si>
  <si>
    <t>REPARO ESTRUTURAL DE ESTRUTURAS DE CONCRETO COM ARGAMASSA POLIMERICA D</t>
  </si>
  <si>
    <t>E ALTO DES</t>
  </si>
  <si>
    <t>EMPENHO, E=2 CM</t>
  </si>
  <si>
    <t>REPARO/COLAGEM DE ESTRUTURAS DE CONCRETO COM ADESIVO ESTRUTURAL A BASE</t>
  </si>
  <si>
    <t>DE EPOXI,</t>
  </si>
  <si>
    <t>E=2 MM</t>
  </si>
  <si>
    <t>ESTUCAMENTO DE PANOS DE FACHADA SEM VÃOS DO SISTEMA DE PAREDES DE CONC</t>
  </si>
  <si>
    <t>RETO EM ED</t>
  </si>
  <si>
    <t>IFICAÇÕES DE MÚLTIPLOS PAVIMENTOS. AF_06/2015</t>
  </si>
  <si>
    <t>ESTUCAMENTO DE PANOS DE FACHADA COM VÃOS DO SISTEMA DE PAREDES DE CONC</t>
  </si>
  <si>
    <t>ESTUCAMENTO DE SUPERFÍCIE EXTERNA DA SACADA DO SISTEMA DE PAREDES DE C</t>
  </si>
  <si>
    <t>ONCRETO EM</t>
  </si>
  <si>
    <t>EDIFICAÇÕES DE MÚLTIPLOS PAVIMENTOS. AF_06/2015</t>
  </si>
  <si>
    <t>IFICAÇÕES DE PAVIMENTO ÚNICO. AF_06/2015</t>
  </si>
  <si>
    <t>ESTUCAMENTO DE DENSIDADE BAIXA NAS FACES INTERNAS DE PAREDES DO SISTEM</t>
  </si>
  <si>
    <t>A DE PARED</t>
  </si>
  <si>
    <t>ES DE CONCRETO. AF_06/2015</t>
  </si>
  <si>
    <t>ESTUCAMENTO, PARA QUALQUER REVESTIMENTO, EM TETO DO SISTEMA DE PAREDES</t>
  </si>
  <si>
    <t>DE CONCRET</t>
  </si>
  <si>
    <t>O. AF_06/2015</t>
  </si>
  <si>
    <t>ESTUCAMENTO DE DENSIDADE ALTA, NAS FACES INTERNAS DE PAREDES DO SISTEM</t>
  </si>
  <si>
    <t>SEDI</t>
  </si>
  <si>
    <t>ANDAIMES</t>
  </si>
  <si>
    <t>PROTECAO PARA FACHADAS</t>
  </si>
  <si>
    <t>PROTECAO DE FACHADA COM TELA DE POLIPROPILENO FIXADA EM ESTRUTURA DE M</t>
  </si>
  <si>
    <t>ARAME GALVANIZADO</t>
  </si>
  <si>
    <t>ANDAIME TABUADO SOBRE CAVALETES (INCLUSO CAVALETE) EM MADEIRA DE 1ª UT</t>
  </si>
  <si>
    <t>IL 20X INC</t>
  </si>
  <si>
    <t>L MOVIMENTACAO P/ PE-DIREITO 4,00M</t>
  </si>
  <si>
    <t>ARGAMASSAS</t>
  </si>
  <si>
    <t>6022     A</t>
  </si>
  <si>
    <t>RGAMASSA TRACO 1:2  (CAL E AREIA FINA PENEIRADA), PREPARO MANUAL</t>
  </si>
  <si>
    <t>ARGAMASSA TRACO 1:3 (CIMENTO E AREIA), PREPARO MANUAL, INCLUSO ADITIVO</t>
  </si>
  <si>
    <t>ARGAMASSA TRACO 1:4 (CIMENTO E AREIA), PREPARO MANUAL, INCLUSO ADITIVO</t>
  </si>
  <si>
    <t>ARGAMASSA TRAÇO 1:7 (CIMENTO E AREIA MÉDIA) COM ADIÇÃO DE PLASTIFICANT</t>
  </si>
  <si>
    <t>E PARA EMB</t>
  </si>
  <si>
    <t>OÇO/MASSA ÚNICA/ASSENTAMENTO DE ALVENARIA DE VEDAÇÃO, PREPAR</t>
  </si>
  <si>
    <t>COM BETONEIRA 400 L. AF_06/2014</t>
  </si>
  <si>
    <t>COM BETONEIRA 600 L. AF_06/2014</t>
  </si>
  <si>
    <t>ARGAMASSA TRAÇO 1:6 (CIMENTO E AREIA MÉDIA) COM ADIÇÃO DE PLASTIFICANT</t>
  </si>
  <si>
    <t>ARGAMASSA TRAÇO 1:1:6 (CIMENTO, CAL E AREIA MÉDIA) PARA EMBOÇO/MASSA Ú</t>
  </si>
  <si>
    <t>NICA/ASSEN</t>
  </si>
  <si>
    <t>TAMENTO DE ALVENARIA DE VEDAÇÃO, PREPARO MECÂNICO COM BETONE</t>
  </si>
  <si>
    <t>IRA 400 L.</t>
  </si>
  <si>
    <t>IRA 600 L.</t>
  </si>
  <si>
    <t>ARGAMASSA TRAÇO 1:1,5:7,5 (CIMENTO, CAL E AREIA MÉDIA) PARA EMBOÇO/MAS</t>
  </si>
  <si>
    <t>SA ÚNICA/A</t>
  </si>
  <si>
    <t>SSENTAMENTO DE ALVENARIA DE VEDAÇÃO, PREPARO MECÂNICO COM BE</t>
  </si>
  <si>
    <t>TONEIRA 40</t>
  </si>
  <si>
    <t>0 L. AF_06/2014</t>
  </si>
  <si>
    <t>TONEIRA 60</t>
  </si>
  <si>
    <t>ARGAMASSA TRAÇO 1:2:8 (CIMENTO, CAL E AREIA MÉDIA) PARA EMBOÇO/MASSA Ú</t>
  </si>
  <si>
    <t>ARGAMASSA TRAÇO 1:2:9 (CIMENTO, CAL E AREIA MÉDIA) PARA EMBOÇO/MASSA Ú</t>
  </si>
  <si>
    <t>ARGAMASSA TRAÇO 1:3:12 (CIMENTO, CAL E AREIA MÉDIA) PARA EMBOÇO/MASSA</t>
  </si>
  <si>
    <t>ÚNICA/ASSE</t>
  </si>
  <si>
    <t>NTAMENTO DE ALVENARIA DE VEDAÇÃO, PREPARO MECÂNICO COM BETON</t>
  </si>
  <si>
    <t>EIRA 400 L</t>
  </si>
  <si>
    <t>EIRA 600 L</t>
  </si>
  <si>
    <t>ARGAMASSA TRAÇO 1:3 (CIMENTO E AREIA MÉDIA) PARA CONTRAPISO, PREPARO M</t>
  </si>
  <si>
    <t>ECÂNICO CO</t>
  </si>
  <si>
    <t>M BETONEIRA 400 L. AF_06/2014</t>
  </si>
  <si>
    <t>M BETONEIRA 600 L. AF_06/2014</t>
  </si>
  <si>
    <t>ARGAMASSA TRAÇO 1:4 (CIMENTO E AREIA MÉDIA) PARA CONTRAPISO, PREPARO M</t>
  </si>
  <si>
    <t>ARGAMASSA TRAÇO 1:5 (CIMENTO E AREIA MÉDIA) PARA CONTRAPISO, PREPARO M</t>
  </si>
  <si>
    <t>ARGAMASSA TRAÇO 1:6 (CIMENTO E AREIA MÉDIA) PARA CONTRAPISO, PREPARO M</t>
  </si>
  <si>
    <t>ARGAMASSA TRAÇO 1:5 (CIMENTO E AREIA GROSSA) PARA CHAPISCO CONVENCIONA</t>
  </si>
  <si>
    <t>L, PREPARO</t>
  </si>
  <si>
    <t>MECÂNICO COM BETONEIRA 400 L. AF_06/2014</t>
  </si>
  <si>
    <t>MECÂNICO COM BETONEIRA 600 L. AF_06/2014</t>
  </si>
  <si>
    <t>ARGAMASSA TRAÇO 1:3 (CIMENTO E AREIA GROSSA) PARA CHAPISCO CONVENCIONA</t>
  </si>
  <si>
    <t>ARGAMASSA TRAÇO 1:4 (CIMENTO E AREIA GROSSA) PARA CHAPISCO CONVENCIONA</t>
  </si>
  <si>
    <t>ARGAMASSA TRAÇO 1:5 (CIMENTO E AREIA GROSSA) COM ADIÇÃO DE EMULSÃO POL</t>
  </si>
  <si>
    <t>IMÉRICA PA</t>
  </si>
  <si>
    <t>RA CHAPISCO ROLADO, PREPARO MECÂNICO COM BETONEIRA 400 L. AF</t>
  </si>
  <si>
    <t>RA CHAPISCO ROLADO, PREPARO MECÂNICO COM BETONEIRA 600 L. AF</t>
  </si>
  <si>
    <t>ARGAMASSA TRAÇO 1:3 (CIMENTO E AREIA GROSSA) COM ADIÇÃO DE EMULSÃO POL</t>
  </si>
  <si>
    <t>ARGAMASSA TRAÇO 1:4 (CIMENTO E AREIA GROSSA) COM ADIÇÃO DE EMULSÃO POL</t>
  </si>
  <si>
    <t>COM MISTURADOR DE EIXO HORIZONTAL DE 300 KG. AF_06/2014</t>
  </si>
  <si>
    <t>COM MISTURADOR DE EIXO HORIZONTAL DE 600 KG. AF_06/2014</t>
  </si>
  <si>
    <t>TAMENTO DE ALVENARIA DE VEDAÇÃO, PREPARO MECÂNICO COM MISTUR</t>
  </si>
  <si>
    <t>ADOR DE EI</t>
  </si>
  <si>
    <t>XO HORIZONTAL DE 300 KG. AF_06/2014</t>
  </si>
  <si>
    <t>XO HORIZONTAL DE 600 KG. AF_06/2014</t>
  </si>
  <si>
    <t>SSENTAMENTO DE ALVENARIA DE VEDAÇÃO, PREPARO MECÂNICO COM MI</t>
  </si>
  <si>
    <t>STURADOR D</t>
  </si>
  <si>
    <t>E EIXO HORIZONTAL DE 300 KG. AF_06/2014</t>
  </si>
  <si>
    <t>E EIXO HORIZONTAL DE 600 KG. AF_06/2014</t>
  </si>
  <si>
    <t>NTAMENTO DE ALVENARIA DE VEDAÇÃO, PREPARO MECÂNICO COM MISTU</t>
  </si>
  <si>
    <t>RADOR DE E</t>
  </si>
  <si>
    <t>IXO HORIZONTAL DE 600 KG. AF_06/2014</t>
  </si>
  <si>
    <t>M MISTURADOR DE EIXO HORIZONTAL DE 160 KG. AF_06/2014</t>
  </si>
  <si>
    <t>M MISTURADOR DE EIXO HORIZONTAL DE 300 KG. AF_06/2014</t>
  </si>
  <si>
    <t>M MISTURADOR DE EIXO HORIZONTAL DE 600 KG. AF_06/2014</t>
  </si>
  <si>
    <t>MECÂNICO COM MISTURADOR DE EIXO HORIZONTAL DE 300 KG. AF_06</t>
  </si>
  <si>
    <t>MECÂNICO COM MISTURADOR DE EIXO HORIZONTAL DE 600 KG. AF_06</t>
  </si>
  <si>
    <t>MECÂNICO COM MISTURADOR DE EIXO HORIZONTAL DE 160 KG. AF_06</t>
  </si>
  <si>
    <t>RA CHAPISCO ROLADO, PREPARO MECÂNICO COM MISTURADOR DE EIXO</t>
  </si>
  <si>
    <t>HORIZONTAL</t>
  </si>
  <si>
    <t>DE 300 KG. AF_06/2014</t>
  </si>
  <si>
    <t>DE 600 KG. AF_06/2014</t>
  </si>
  <si>
    <t>DE 160 KG. AF_06/2014</t>
  </si>
  <si>
    <t>TAMENTO DE ALVENARIA DE VEDAÇÃO, PREPARO MANUAL. AF_06/2014</t>
  </si>
  <si>
    <t>SSENTAMENTO DE ALVENARIA DE VEDAÇÃO, PREPARO MANUAL. AF_06/2</t>
  </si>
  <si>
    <t>NTAMENTO DE ALVENARIA DE VEDAÇÃO, PREPARO MANUAL. AF_06/2014</t>
  </si>
  <si>
    <t>ANUAL. AF_</t>
  </si>
  <si>
    <t>MANUAL. AF_06/2014</t>
  </si>
  <si>
    <t>RA CHAPISCO ROLADO, PREPARO MANUAL. AF_06/2014</t>
  </si>
  <si>
    <t>ARGAMASSA INDUSTRIALIZADA MULTIUSO PARA REVESTIMENTOS E ASSENTAMENTO D</t>
  </si>
  <si>
    <t>A ALVENARI</t>
  </si>
  <si>
    <t>A, PREPARO COM MISTURADOR DE EIXO HORIZONTAL DE 160 KG. AF_0</t>
  </si>
  <si>
    <t>A, PREPARO COM MISTURADOR DE EIXO HORIZONTAL DE 300 KG. AF_0</t>
  </si>
  <si>
    <t>A, PREPARO COM MISTURADOR DE EIXO HORIZONTAL DE 600 KG. AF_0</t>
  </si>
  <si>
    <t>ARGAMASSA PRONTA PARA CONTRAPISO, PREPARO COM MISTURADOR DE EIXO HORIZ</t>
  </si>
  <si>
    <t>ONTAL DE 1</t>
  </si>
  <si>
    <t>60 KG. AF_06/2014</t>
  </si>
  <si>
    <t>ONTAL DE 3</t>
  </si>
  <si>
    <t>00 KG. AF_06/2014</t>
  </si>
  <si>
    <t>ONTAL DE 6</t>
  </si>
  <si>
    <t>ARGAMASSA PARA REVESTIMENTO DECORATIVO MONOCAMADA (MONOCAPA), PREPARO</t>
  </si>
  <si>
    <t>COM MISTUR</t>
  </si>
  <si>
    <t>ADOR DE EIXO HORIZONTAL DE 160 KG. AF_06/2014</t>
  </si>
  <si>
    <t>ADOR DE EIXO HORIZONTAL DE 300 KG. AF_06/2014</t>
  </si>
  <si>
    <t>ADOR DE EIXO HORIZONTAL DE 600 KG. AF_06/2014</t>
  </si>
  <si>
    <t>ARGAMASSA INDUSTRIALIZADA PARA CHAPISCO ROLADO, PREPARO COM MISTURADOR</t>
  </si>
  <si>
    <t>DE EIXO HO</t>
  </si>
  <si>
    <t>RIZONTAL DE 160 KG. AF_06/2014</t>
  </si>
  <si>
    <t>RIZONTAL DE 300 KG. AF_06/2014</t>
  </si>
  <si>
    <t>RIZONTAL DE 600 KG. AF_06/2014</t>
  </si>
  <si>
    <t>ARGAMASSA INDUSTRIALIZADA PARA CHAPISCO COLANTE, PREPARO COM MISTURADO</t>
  </si>
  <si>
    <t>R DE EIXO</t>
  </si>
  <si>
    <t>HORIZONTAL DE 160 KG. AF_06/2014</t>
  </si>
  <si>
    <t>HORIZONTAL DE 300 KG. AF_06/2014</t>
  </si>
  <si>
    <t>HORIZONTAL DE 600 KG. AF_06/2014</t>
  </si>
  <si>
    <t>A, PREPARO MANUAL. AF_06/2014</t>
  </si>
  <si>
    <t>ARGAMASSA INDUSTRIALIZADA PARA CHAPISCO ROLADO, PREPARO MANUAL. AF_06/</t>
  </si>
  <si>
    <t>ARGAMASSA INDUSTRIALIZADA PARA CHAPISCO COLANTE, PREPARO MANUAL. AF_06</t>
  </si>
  <si>
    <t>ARGAMASSA PARA REVESTIMENTO DECORATIVO MONOCAMADA (MONOCAPA), MISTURA</t>
  </si>
  <si>
    <t>E PROJEÇÃO</t>
  </si>
  <si>
    <t>DE 1,5 M3/H DE ARGAMASSA. AF_06/2014</t>
  </si>
  <si>
    <t>DE 2 M3/H DE ARGAMASSA. AF_06/2014</t>
  </si>
  <si>
    <t>ARGAMASSA INDUSTRIALIZADA PARA REVESTIMENTOS, MISTURA E PROJEÇÃO DE 1,</t>
  </si>
  <si>
    <t>5 M³/H DE</t>
  </si>
  <si>
    <t>ARGAMASSA. AF_06/2014</t>
  </si>
  <si>
    <t>ARGAMASSA INDUSTRIALIZADA PARA REVESTIMENTOS, MISTURA E PROJEÇÃO DE 2</t>
  </si>
  <si>
    <t>M³/H DE AR</t>
  </si>
  <si>
    <t>GAMASSA. AF_06/2014</t>
  </si>
  <si>
    <t>ARGAMASSA À BASE DE GESSO, MISTURA E PROJEÇÃO DE 1,5 M³/H DE ARGAMASSA</t>
  </si>
  <si>
    <t>ARGAMASSA TRAÇO 1:0,5:4,5 (CIMENTO, CAL E AREIA MÉDIA), PREPARO MECÂNI</t>
  </si>
  <si>
    <t>CO COM BET</t>
  </si>
  <si>
    <t>ONEIRA 400 L. AF_08/2014</t>
  </si>
  <si>
    <t>ARGAMASSA TRAÇO 1:0,5:4,5 (CIMENTO, CAL E AREIA MÉDIA) PARA ASSENTAMEN</t>
  </si>
  <si>
    <t>TO DE ALVE</t>
  </si>
  <si>
    <t>NARIA, PREPARO MANUAL. AF_08/2014</t>
  </si>
  <si>
    <t>ARGAMASSA TRAÇO 1:3 (CIMENTO E AREIA MÉDIA), PREPARO MECÂNICO COM BETO</t>
  </si>
  <si>
    <t>NEIRA 400</t>
  </si>
  <si>
    <t>L. AF_08/2014</t>
  </si>
  <si>
    <t>ARGAMASSA TRAÇO 1:3 (CIMENTO E AREIA MÉDIA), PREPARO MANUAL. AF_08/201</t>
  </si>
  <si>
    <t>ARGAMASSA TRAÇO 1:4 (CIMENTO E AREIA MÉDIA), PREPARO MECÂNICO COM BETO</t>
  </si>
  <si>
    <t>ARGAMASSA TRAÇO 1:4 (CIMENTO E AREIA MÉDIA), PREPARO MANUAL. AF_08/201</t>
  </si>
  <si>
    <t>AF_09/2014</t>
  </si>
  <si>
    <t>CARGA, DESCARGA E TRANSPORTE DE MATERIAIS</t>
  </si>
  <si>
    <t>TRANSPORTE VERTICAL</t>
  </si>
  <si>
    <t>TRANSPORTE HORIZONTAL MANUAL</t>
  </si>
  <si>
    <t>TRANSPORTE HORIZONTAL, MASSA/GRANEL, MINICARREGADEIRA, 100M. AF_06/201</t>
  </si>
  <si>
    <t>TRANSPORTE HORIZONTAL, BLOCOS VAZADOS DE CONCRETO OU CERÂMICO 19X19X39</t>
  </si>
  <si>
    <t>CM, MANUAL</t>
  </si>
  <si>
    <t>, 30M. AF_06/2014</t>
  </si>
  <si>
    <t>TRANSPORTE HORIZONTAL, BLOCOS CERÂMICOS FURADOS NA HORIZONTAL 9X19X19</t>
  </si>
  <si>
    <t>CM, CARRIN</t>
  </si>
  <si>
    <t>HO PLATAFORMA, 30M. AF_06/2014</t>
  </si>
  <si>
    <t>HO PLATAFORMA, 50M. AF_06/2014</t>
  </si>
  <si>
    <t>HO PLATAFORMA, 75M. AF_06/2014</t>
  </si>
  <si>
    <t>HO PLATAFORMA, 100M. AF_06/2014</t>
  </si>
  <si>
    <t>HO PARA MINI PÁLETES, 30M. AF_06/2014</t>
  </si>
  <si>
    <t>HO PARA MINI PÁLETES, 50M. AF_06/2014</t>
  </si>
  <si>
    <t>HO PARA MINI PÁLETES, 75M. AF_06/2014</t>
  </si>
  <si>
    <t>HO PARA MINI PÁLETES, 100M. AF_06/2014</t>
  </si>
  <si>
    <t>TRANSPORTE HORIZONTAL, PLACAS CERÂMICAS, CARRINHO PLATAFORMA, 30M. AF_</t>
  </si>
  <si>
    <t>TRANSPORTE HORIZONTAL, PLACAS CERÂMICAS, CARRINHO PLATAFORMA, 50M. AF_</t>
  </si>
  <si>
    <t>TRANSPORTE HORIZONTAL, PLACAS CERÂMICAS, CARRINHO PLATAFORMA, 75M. AF_</t>
  </si>
  <si>
    <t>TRANSPORTE HORIZONTAL, PLACAS CERÂMICAS, CARRINHO PLATAFORMA, 100M. AF</t>
  </si>
  <si>
    <t>TRANSPORTE HORIZONTAL, PLACAS CERÂMICAS, CARRINHO PARA MINI PÁLETES, 3</t>
  </si>
  <si>
    <t>0M. AF_06/</t>
  </si>
  <si>
    <t>TRANSPORTE HORIZONTAL, PLACAS CERÂMICAS, CARRINHO PARA MINI PÁLETES, 5</t>
  </si>
  <si>
    <t>TRANSPORTE HORIZONTAL, PLACAS CERÂMICAS, CARRINHO PARA MINI PÁLETES, 7</t>
  </si>
  <si>
    <t>5M. AF_06/</t>
  </si>
  <si>
    <t>TRANSPORTE HORIZONTAL, PLACAS CERÂMICAS, CARRINHO PARA MINI PÁLETES, 1</t>
  </si>
  <si>
    <t>00M. AF_06</t>
  </si>
  <si>
    <t>TRANSPORTE HORIZONTAL, PLACAS CERÂMICAS, MANIPULADOR TELESCÓPICO, 30M.</t>
  </si>
  <si>
    <t>TRANSPORTE HORIZONTAL, PLACAS CERÂMICAS, MANIPULADOR TELESCÓPICO, 50M.</t>
  </si>
  <si>
    <t>TRANSPORTE HORIZONTAL, PLACAS CERÂMICAS, MANIPULADOR TELESCÓPICO, 75M.</t>
  </si>
  <si>
    <t>TRANSPORTE HORIZONTAL, PLACAS CERÂMICAS, MANIPULADOR TELESCÓPICO, 100M</t>
  </si>
  <si>
    <t>TRANSPORTE VERTICAL, BLOCOS VAZADOS DE CONCRETO OU CERÂMICO 19X19X39 C</t>
  </si>
  <si>
    <t>M, MANUAL,</t>
  </si>
  <si>
    <t>1 PAVIMENTO. AF_06/2014</t>
  </si>
  <si>
    <t>TRANSPORTE VERTICAL, BLOCOS CERÂMICOS FURADOS NA HORIZONTAL 9X19X19 CM</t>
  </si>
  <si>
    <t>, MANUAL,</t>
  </si>
  <si>
    <t>TRANSPORTE VERTICAL, MASSA/GRANEL LATA DE 10 L, MANUAL, 1 PAVIMENTO. A</t>
  </si>
  <si>
    <t>TRANSPORTE HORIZONTAL, SACOS 50 KG, CARRINHO PLATAFORMA, 30M. AF_06/20</t>
  </si>
  <si>
    <t>TRANSPORTE HORIZONTAL, SACOS 30 KG, CARRINHO PLATAFORMA, 30M. AF_06/20</t>
  </si>
  <si>
    <t>TRANSPORTE HORIZONTAL, SACOS 20 KG, CARRINHO PLATAFORMA, 30M. AF_06/20</t>
  </si>
  <si>
    <t>TRANSPORTE HORIZONTAL, SACOS 50 KG, CARRINHO PLATAFORMA, 50M. AF_06/20</t>
  </si>
  <si>
    <t>TRANSPORTE HORIZONTAL, SACOS 30 KG, CARRINHO PLATAFORMA, 50M. AF_06/20</t>
  </si>
  <si>
    <t>TRANSPORTE HORIZONTAL, SACOS 20 KG, CARRINHO PLATAFORMA, 50M. AF_06/20</t>
  </si>
  <si>
    <t>TRANSPORTE HORIZONTAL, SACOS 50 KG, CARRINHO PLATAFORMA, 75M. AF_06/20</t>
  </si>
  <si>
    <t>TRANSPORTE HORIZONTAL, SACOS 30 KG, CARRINHO PLATAFORMA, 75M. AF_06/20</t>
  </si>
  <si>
    <t>TRANSPORTE HORIZONTAL, SACOS 20 KG, CARRINHO PLATAFORMA, 75M. AF_06/20</t>
  </si>
  <si>
    <t>TRANSPORTE HORIZONTAL, SACOS 50 KG, CARRINHO PLATAFORMA, 100M. AF_06/2</t>
  </si>
  <si>
    <t>TRANSPORTE HORIZONTAL, SACOS 30 KG, CARRINHO PLATAFORMA, 100M. AF_06/2</t>
  </si>
  <si>
    <t>TRANSPORTE HORIZONTAL, SACOS 20 KG, CARRINHO PLATAFORMA, 100M. AF_06/2</t>
  </si>
  <si>
    <t>TRANSPORTE HORIZONTAL, LATA DE 18 L, CARRINHO PLATAFORMA, 30M. AF_06/2</t>
  </si>
  <si>
    <t>TRANSPORTE HORIZONTAL, LATA DE 18 L, CARRINHO PLATAFORMA, 50M. AF_06/2</t>
  </si>
  <si>
    <t>TRANSPORTE HORIZONTAL, LATA DE 18 L, CARRINHO PLATAFORMA, 75M. AF_06/2</t>
  </si>
  <si>
    <t>TRANSPORTE HORIZONTAL, LATA DE 18 L, CARRINHO PLATAFORMA, 100M. AF_06/</t>
  </si>
  <si>
    <t>TRANSPORTE HORIZONTAL, TUBOS DE PVC SOLDÁVEL COM DIÂMETRO MENOR OU IGU</t>
  </si>
  <si>
    <t>AL A 60 MM</t>
  </si>
  <si>
    <t>, MANUAL, 30M. AF_06/2015</t>
  </si>
  <si>
    <t>TRANSPORTE HORIZONTAL, TUBOS DE PVC SOLDÁVEL COM DIÂMETRO MAIOR QUE 60</t>
  </si>
  <si>
    <t>MM E MENOR</t>
  </si>
  <si>
    <t>OU IGUAL A 85 MM, MANUAL, 30M. AF_06/2015</t>
  </si>
  <si>
    <t>TRANSPORTE HORIZONTAL, TUBOS DE PVC SÉRIE NORMAL - ESGOTO PREDIAL, OU</t>
  </si>
  <si>
    <t>REFORÇADO</t>
  </si>
  <si>
    <t>PARA ESGOTO OU ÁGUAS PLUVIAIS PREDIAL, COM DIÂMETRO MENOR OU</t>
  </si>
  <si>
    <t>IGUAL A 75</t>
  </si>
  <si>
    <t>MM, MANUAL, 30M. AF_06/2015</t>
  </si>
  <si>
    <t>PARA ESGOTO OU ÁGUAS PLUVIAIS PREDIAL, COM DIÂMETRO MAIOR QU</t>
  </si>
  <si>
    <t>E 75 MM E</t>
  </si>
  <si>
    <t>MENOR OU IGUAL A 100 MM, MANUAL, 30M. AF_06/2015</t>
  </si>
  <si>
    <t>E 100 MM E</t>
  </si>
  <si>
    <t>MENOR OU IGUAL A 150 MM, MANUAL, 30M. AF_06/2015</t>
  </si>
  <si>
    <t>TRANSPORTE HORIZONTAL, TUBOS DE CPVC COM DIÂMETRO MENOR OU IGUAL A 54</t>
  </si>
  <si>
    <t>MM, MANUAL</t>
  </si>
  <si>
    <t>, 30M. AF_06/2015</t>
  </si>
  <si>
    <t>TRANSPORTE HORIZONTAL, TUBOS DE CPVC COM DIÂMETRO MAIOR QUE 54 MM E ME</t>
  </si>
  <si>
    <t>NOR OU IGU</t>
  </si>
  <si>
    <t>AL A 73 MM, MANUAL, 30M. AF_06/2015</t>
  </si>
  <si>
    <t>TRANSPORTE HORIZONTAL, TUBOS DE CPVC COM DIÂMETRO MAIOR QUE 73 MM E ME</t>
  </si>
  <si>
    <t>AL A 89 MM, MANUAL, 30M. AF_06/2015</t>
  </si>
  <si>
    <t>TRANSPORTE HORIZONTAL, TUBOS DE PPR - PN 12 OU PN 25 COM DIÂMETRO MENO</t>
  </si>
  <si>
    <t>R OU IGUAL</t>
  </si>
  <si>
    <t>A 50 MM, MANUAL, 30M. AF_06/2015</t>
  </si>
  <si>
    <t>TRANSPORTE HORIZONTAL, TUBOS DE PPR - PN 12 OU PN 25 COM DIÂMETRO MAIO</t>
  </si>
  <si>
    <t>R QUE 50 M</t>
  </si>
  <si>
    <t>M E MENOR OU IGUAL A 75 MM, MANUAL, 30M. AF_06/2015</t>
  </si>
  <si>
    <t>R QUE 75 M</t>
  </si>
  <si>
    <t>M E MENOR OU IGUAL A 110 MM, MANUAL, 30M. AF_06/2015</t>
  </si>
  <si>
    <t>TRANSPORTE HORIZONTAL, TUBOS DE COBRE - CLASSE E, COM DIÂMETRO MENOR O</t>
  </si>
  <si>
    <t>U IGUAL A</t>
  </si>
  <si>
    <t>42 MM, MANUAL, 30M. AF_06/2015</t>
  </si>
  <si>
    <t>TRANSPORTE HORIZONTAL, TUBOS DE COBRE - CLASSE E, COM DIÂMETRO MAIOR Q</t>
  </si>
  <si>
    <t>UE 42 MM E</t>
  </si>
  <si>
    <t>MENOR OU IGUAL A 66 MM, MANUAL, 30M. AF_06/2015</t>
  </si>
  <si>
    <t>UE 66 MM E</t>
  </si>
  <si>
    <t>MENOR OU IGUAL A 104 MM, MANUAL, 30M. AF_06/2015</t>
  </si>
  <si>
    <t>TRANSPORTE HORIZONTAL, TUBOS DE AÇO CARBONO LEVE OU MÉDIO, PRETO OU GA</t>
  </si>
  <si>
    <t>LVANIZADO,</t>
  </si>
  <si>
    <t>COM DIÂMETRO MENOR OU IGUAL A 25 MM, MANUAL, 30M. AF_06/201</t>
  </si>
  <si>
    <t>COM DIÂMETRO MAIOR QUE 25 MM E MENOR OU IGUAL A 40 MM, MANU</t>
  </si>
  <si>
    <t>AL, 30M. A</t>
  </si>
  <si>
    <t>COM DIÂMETRO MAIOR QUE 40 MM E MENOR OU IGUAL A 65 MM, MANU</t>
  </si>
  <si>
    <t>COM DIÂMETRO MAIOR QUE 65 MM E MENOR OU IGUAL A 90 MM, MANU</t>
  </si>
  <si>
    <t>COM DIÂMETRO MAIOR QUE 90 MM E MENOR OU IGUAL A 125 MM, MAN</t>
  </si>
  <si>
    <t>UAL, 30M.</t>
  </si>
  <si>
    <t>COM DIÂMETRO MAIOR QUE 125 MM E MENOR OU IGUAL A 150 MM, MA</t>
  </si>
  <si>
    <t>NUAL, 30M.</t>
  </si>
  <si>
    <t>TRANSPORTE HORIZONTAL, LATA DE 18 L, MANIPULADOR TELESCÓPICO, 30M. AF_</t>
  </si>
  <si>
    <t>TRANSPORTE HORIZONTAL, LATA DE 18 L, MANIPULADOR TELESCÓPICO, 50M. AF_</t>
  </si>
  <si>
    <t>TRANSPORTE HORIZONTAL, LATA DE 18 L, MANIPULADOR TELESCÓPICO, 75M. AF_</t>
  </si>
  <si>
    <t>TRANSPORTE HORIZONTAL, LATA DE 18 L, MANIPULADOR TELESCÓPICO, 100M. AF</t>
  </si>
  <si>
    <t>TRANSPORTE HORIZONTAL, PÁLETE DE SACOS, MANIPULADOR TELESCÓPICO, 30M.</t>
  </si>
  <si>
    <t>TRANSPORTE HORIZONTAL, PÁLETE DE SACOS, MANIPULADOR TELESCÓPICO, 50M.</t>
  </si>
  <si>
    <t>TRANSPORTE HORIZONTAL, PÁLETE DE SACOS, MANIPULADOR TELESCÓPICO, 75M.</t>
  </si>
  <si>
    <t>TRANSPORTE HORIZONTAL, PÁLETE DE SACOS, MANIPULADOR TELESCÓPICO, 100M.</t>
  </si>
  <si>
    <t>TRANSPORTE HORIZONTAL, BLOCOS VAZADOS DE CONCRETO 19X19X39 CM, MANIPUL</t>
  </si>
  <si>
    <t>ADOR TELES</t>
  </si>
  <si>
    <t>CÓPICO, 30M. AF_06/2014</t>
  </si>
  <si>
    <t>TRANSPORTE HORIZONTAL, BLOCOS CERÂMICOS FURADOS NA VERTICAL 19X19X39 C</t>
  </si>
  <si>
    <t>M, MANIPUL</t>
  </si>
  <si>
    <t>ADOR TELESCÓPICO, 30M. AF_06/2014</t>
  </si>
  <si>
    <t>CM, MANIPU</t>
  </si>
  <si>
    <t>LADOR TELESCÓPICO, 30M. AF_06/2014</t>
  </si>
  <si>
    <t>CÓPICO, 50M. AF_06/2014</t>
  </si>
  <si>
    <t>ADOR TELESCÓPICO, 50M. AF_06/2014</t>
  </si>
  <si>
    <t>LADOR TELESCÓPICO, 50M. AF_06/2014</t>
  </si>
  <si>
    <t>CÓPICO, 75M. AF_06/2014</t>
  </si>
  <si>
    <t>ADOR TELESCÓPICO, 75M. AF_06/2014</t>
  </si>
  <si>
    <t>LADOR TELESCÓPICO, 75M. AF_06/2014</t>
  </si>
  <si>
    <t>CÓPICO, 100M. AF_06/2014</t>
  </si>
  <si>
    <t>ADOR TELESCÓPICO, 100M. AF_06/2014</t>
  </si>
  <si>
    <t>LADOR TELESCÓPICO, 100M. AF_06/2014</t>
  </si>
  <si>
    <t>LIMPEZA E ARREMATES FINAIS</t>
  </si>
  <si>
    <t>9537     L</t>
  </si>
  <si>
    <t>IMPEZA FINAL DA OBRA</t>
  </si>
  <si>
    <t>LIMPEZAS DE SUPERFICIES</t>
  </si>
  <si>
    <t>POLIMENTO DE PISOS</t>
  </si>
  <si>
    <t>LIMPEZA E POLIMENTO MECANIZADO EM PISO ALTA RESISTENCIA, UTILIZANDO ES</t>
  </si>
  <si>
    <t>TUQUE COM</t>
  </si>
  <si>
    <t>ADESIVO, CIMENTO BRANCO E CORANTE</t>
  </si>
  <si>
    <t>LIMPEZA DE SUPERFICIES</t>
  </si>
  <si>
    <t>LIMPEZA DIVERSAS DA OBRA</t>
  </si>
  <si>
    <t>PLACA IDENTIFICACAO ACRILICO 25X8CM BORDA POLIDA - FORNECIMENTO E COLO</t>
  </si>
  <si>
    <t>ABERTURA DE POCO | CISTERNA OU CACIMBA |</t>
  </si>
  <si>
    <t>PERFURACAO DE POCO</t>
  </si>
  <si>
    <t>ABERTURA POCO PARA CISTERNA TERRENO COMPACTO COM DN 1,0M COM PROFUNDID</t>
  </si>
  <si>
    <t>ADES DE 15</t>
  </si>
  <si>
    <t>A 20M</t>
  </si>
  <si>
    <t>ABERTURA POCO PARA CISTERNA TERRENO COMPACTO COM DN 1,0M PROFUNDIDADE</t>
  </si>
  <si>
    <t>DE 10 A 15</t>
  </si>
  <si>
    <t>ABERTURA POCO PARA CISTERNA TERRENO COMPACTO COM DN 1,0 COM PROFUNDIDA</t>
  </si>
  <si>
    <t>DE DE 5 A</t>
  </si>
  <si>
    <t>DEATE 5M</t>
  </si>
  <si>
    <t>POCO TUBULAR PROFUNDO</t>
  </si>
  <si>
    <t>SOLDAS/CORTES</t>
  </si>
  <si>
    <t>6391     S</t>
  </si>
  <si>
    <t>OLDA TOPO DESCENDENTE CHANFRADA ESPESSURA=1/4" CHAPA/PERFIL/TUBO ACO</t>
  </si>
  <si>
    <t>COM CONVER</t>
  </si>
  <si>
    <t>SOR DIESEL.</t>
  </si>
  <si>
    <t>SOLDA DE TOPO DESCENDENTE, EM CHAPA ACO CHANFR 5/16" ESP (P/ ASSENT TU</t>
  </si>
  <si>
    <t>BULACAO OU</t>
  </si>
  <si>
    <t>PECA DE ACO) UTILIZANDO CONVERSOR DIESEL.</t>
  </si>
  <si>
    <t>SOLDA DE TOPO DESCENDENTE, EM CHAPA ACO CHANFR 3/8" ESP (P/ ASSENT TUB</t>
  </si>
  <si>
    <t>ULACAO OU</t>
  </si>
  <si>
    <t>PECA DE ACO) UTILIZANDO CONVERSOR DIESEL</t>
  </si>
  <si>
    <t>CONJUNTO DE MANGUEIRA PARA COMBATE A INCENDIO EM FIBRA DE POLIESTER PU</t>
  </si>
  <si>
    <t>RA, COM 1.</t>
  </si>
  <si>
    <t>1/2", REVESTIDA INTERNAMENTE, COM 2 LANCES DE 15M CADA</t>
  </si>
  <si>
    <t>TRANSPORTE QQ NAT CAM BASCULANTE 30 KM/H 8.00 T EXCL  DESPE-</t>
  </si>
  <si>
    <t>SA CARGA/D</t>
  </si>
  <si>
    <t>ESC ESPERA DO CAMINHAO/SERVENTE/E OU EQUIP AUX.</t>
  </si>
  <si>
    <t>ESCAVACAO MEC.VALA N ESCOR ATE 1,5M C/RETRO MAT 1A COM REDUTOR (PEDRAS</t>
  </si>
  <si>
    <t>/INST PRED</t>
  </si>
  <si>
    <t>IAIS/OUTROS REDUT PRODUT OU CAVAS FUNDACAO) -  EXCL. ESGOTAM</t>
  </si>
  <si>
    <t>ENTO</t>
  </si>
  <si>
    <t>ESCAVACAO MEC. VALA N ESCOR MAT 1A C/RETRO ENTRE 1,5 E 3M C/ REDUTOR (</t>
  </si>
  <si>
    <t>PEDRAS/INS</t>
  </si>
  <si>
    <t>T PREDIAIS/OUTROS REDUT.PRODUTIV OU CAVAS FUNDACAO ) - EXCL.</t>
  </si>
  <si>
    <t>TUBO CA-1 CONCR ARMADO P/GALERIAS AGUAS PLUV DIAM=0,80M FORNEC MAT</t>
  </si>
  <si>
    <t>CIMENTO 1:4 - FORNECIMENTO E ASSENTAMENTO</t>
  </si>
  <si>
    <t>TEODOLITO CONVENCIONAL DE MICROMETRO C/LEITURA NUMERICA (CP) PRECISAO</t>
  </si>
  <si>
    <t>DE 6S PARA</t>
  </si>
  <si>
    <t>LEVANTAMENTO DE TERRENOS DIVERSOS</t>
  </si>
  <si>
    <t>CORTE REMOCAO DO PAVIMENTO APICOAMENTO LAJE FORMAS E CONCRETAGEM BER-</t>
  </si>
  <si>
    <t>COS FCK=25</t>
  </si>
  <si>
    <t>MPA-24H UTILIZANDO GRAUTH</t>
  </si>
  <si>
    <t>CAIXA PARA RALO C OM GRELHA FOFO 135 KG DE ALV TIJOLO MACICO (7X10X20)</t>
  </si>
  <si>
    <t>PAREDES DE</t>
  </si>
  <si>
    <t>UMA VEZ (0.20 M) DE 0.90X1.20X1.50 M (EXTERNA) COM ARGAMAS</t>
  </si>
  <si>
    <t>SA 1:4 CIM</t>
  </si>
  <si>
    <t>ENTO:AREIA, BASE CONC FCK=10 MPA, EXCLUSIVE ESCAVACAO E REAT</t>
  </si>
  <si>
    <t>ERRO.</t>
  </si>
  <si>
    <t>FORNECIMENTO E INSTALACAO CAIXA PRE MOLDADA EM CONCRETO PARA AR CONDIC</t>
  </si>
  <si>
    <t>IONADO 180</t>
  </si>
  <si>
    <t>00 BTUS</t>
  </si>
  <si>
    <t>MÃO FRANCESA EM BARRA DE FERRO CHATO RETANGULAR 2" X 1/4", REFORÇADA,</t>
  </si>
  <si>
    <t>40 X 30 CM</t>
  </si>
  <si>
    <t>30 X 25 CM</t>
  </si>
  <si>
    <t>COMPOSICAO SERVICO MIGRACAO</t>
  </si>
  <si>
    <t>5803     C</t>
  </si>
  <si>
    <t>DINAMICO 1700KG - CUSTO HORARIO DE MATERIAIS NA OPERACAO</t>
  </si>
  <si>
    <t>6541     T</t>
  </si>
  <si>
    <t>RATOR DE ESTEIRAS - D6 - CUSTOS C/ MAT. NA OPERACAO</t>
  </si>
  <si>
    <t>LETREIROS/LOGOTIPOS/NUMERAÇÕES/SINALIZAÇÕES</t>
  </si>
  <si>
    <t>´PLACA DE IDENTIFICAÇÃO</t>
  </si>
  <si>
    <t>SERP</t>
  </si>
  <si>
    <t>SERVICOS PRELIMINARES</t>
  </si>
  <si>
    <t>DESMATAMENTO E LIMPEZA MECANIZADA DE TERRENO COM ARVORES ATE Ø 15CM, U</t>
  </si>
  <si>
    <t>TRATOR DE ESTEIRAS</t>
  </si>
  <si>
    <t>LIMPEZA DE TERRENO - ROCADA</t>
  </si>
  <si>
    <t>LIMPEZA MECANIZADA DE TERRENO COM REMOCAO DE CAMADA VEGETAL, UTILIZAND</t>
  </si>
  <si>
    <t>O MOTONIVE</t>
  </si>
  <si>
    <t>LADORA</t>
  </si>
  <si>
    <t>DESMATAMENTO / LIMPEZA</t>
  </si>
  <si>
    <t>DESMATAMENTO E LIMPEZA MECANIZADA DE TERRENO COM REMOCAO DE CAMADA VEG</t>
  </si>
  <si>
    <t>ETAL, UTIL</t>
  </si>
  <si>
    <t>IZANDO TRATOR DE ESTEIRAS</t>
  </si>
  <si>
    <t>TRANSITO E SEGURANCA</t>
  </si>
  <si>
    <t>TAPUME DE VEDACAO</t>
  </si>
  <si>
    <t>TAPUME DE CHAPA DE MADEIRA COMPENSADA, E= 6MM, COM PINTURA A CAL E REA</t>
  </si>
  <si>
    <t>NTO DE 2X</t>
  </si>
  <si>
    <t>SINALIZACAO DE TRANSITO</t>
  </si>
  <si>
    <t>ACESSOS/PASSADICOS</t>
  </si>
  <si>
    <t>PASSADICOS E TRAVESSIAS - MONTAGEM, MANUTENCAO E REMOCAO</t>
  </si>
  <si>
    <t>CHAPA DE ACO CARBONO 3/8 (COLOC/ USO/ RETIR) P/ PASS VEICULO SOBRE VAL</t>
  </si>
  <si>
    <t>A MEDIDA P</t>
  </si>
  <si>
    <t>/ AREA CHAPA EM CADA APLICACAO</t>
  </si>
  <si>
    <t>SUSTENTACOES DIVERSAS</t>
  </si>
  <si>
    <t>LOCACAO DE ANDAIMES</t>
  </si>
  <si>
    <t>M/ME</t>
  </si>
  <si>
    <t>DEMOLICOES/RETIRADAS</t>
  </si>
  <si>
    <t>DEMOLICAO DE DIVISORIAS EM CHAPAS OU TABUAS, INCLUSIVE DEMOLICAO DE EN</t>
  </si>
  <si>
    <t>TARUGAMENT</t>
  </si>
  <si>
    <t>RETIRADAS DE DIVISORIAS EM CHAPAS OU TABUAS, SEM RETIRADA DO ENTARUGAM</t>
  </si>
  <si>
    <t>RETIRADAS DE DIVISORIAS EM CHAPAS OU TABUAS, COM RETIRADA DO ENTARUGAM</t>
  </si>
  <si>
    <t>RETIRADA DE ESTRUTURA DE MADEIRA PONTALETEADA PARA TELHAS CERAMICAS OU</t>
  </si>
  <si>
    <t>DE VIDRO</t>
  </si>
  <si>
    <t>RETIRADA DE ESTRUTURA DE MADEIRA COM TESOURAS PARA TELHAS CERAMICAS OU</t>
  </si>
  <si>
    <t>DEMOLICAO MANUAL DE PISO / CONTRAPISO</t>
  </si>
  <si>
    <t>DEMOLICAO DE CAMADA DE ASSENTAMENTO/CONTRAPISO COM USO DE PONTEIRO, ES</t>
  </si>
  <si>
    <t>PESSURA AT</t>
  </si>
  <si>
    <t>E 4CM</t>
  </si>
  <si>
    <t>DEMOLICAO MANUAL DE REVESTIMENTOS EM PAREDES</t>
  </si>
  <si>
    <t>REMOCAO DE PINTURAS COM JATEAMENTO DE AREIA</t>
  </si>
  <si>
    <t>DEMOLICAO PISO MARMORE/SOLEIRA/PEITORIL/ESCADA</t>
  </si>
  <si>
    <t>RETIRADA DE AZULEJOS OU LADRILHOS</t>
  </si>
  <si>
    <t>DEMOLICAO DE ALVENARIA DE TIJOLOS S/REAPROVEITAMENTO</t>
  </si>
  <si>
    <t>DEMOLICAO MANUAL CONCRETO ARMADO (PILAR / VIGA / LAJE) - INCL EMPILHAC</t>
  </si>
  <si>
    <t>AO LATERAL</t>
  </si>
  <si>
    <t>NO CANTEIRO</t>
  </si>
  <si>
    <t>RETIRADA DE TUBULACAO DE FERRO GALVANIZADO S/ ESCAVACAO OU RASGO EM AL</t>
  </si>
  <si>
    <t>VENARIA</t>
  </si>
  <si>
    <t>DEMOLICAO MANUAL DE LAJE PREMOLDADA COM TRANSPORTE E CARGA EM CAMINHAO</t>
  </si>
  <si>
    <t>RETIRADA DE COBERTURA COM TELHA ARDOSIA, INCLUINDO ESTRUTURA DE MADEIR</t>
  </si>
  <si>
    <t>RETIRADA DE TUBULACAO HIDROSSANITARIA APARENTE COM CONEXOES, Ø 1/2" A</t>
  </si>
  <si>
    <t>2"</t>
  </si>
  <si>
    <t>RETIRADA DE TUBULACAO HIDROSSANITARIA EMBUTIDA COM CONEXOES Ø 1/2" A 2</t>
  </si>
  <si>
    <t>"</t>
  </si>
  <si>
    <t>RETIRADA DE TUBULACAO HIDROSSANITARIA APARENTE COM CONEXOES, Ø 2 1/2"</t>
  </si>
  <si>
    <t>A 4"</t>
  </si>
  <si>
    <t>RETIRADA DE TUBULACAO HIDROSSANITARIA EMBUTIDA COM CONEXOES, Ø 2 1/2"</t>
  </si>
  <si>
    <t>LIGACOES PROVISORIAS</t>
  </si>
  <si>
    <t>LIGACOES PROVISORIAS AGUA / ESGOTO / ELETRICA / FORCA</t>
  </si>
  <si>
    <t>INSTAL/LIGACAO PROVISORIA ELETRICA BAIXA TENSAO P/CANT OBRA</t>
  </si>
  <si>
    <t>OBRA,M3-CH</t>
  </si>
  <si>
    <t>AVE 100A CARGA 3KWH,20CV EXCL FORN MEDIDOR</t>
  </si>
  <si>
    <t>SINALIZACAO DO CANTEIRO DE OBRAS</t>
  </si>
  <si>
    <t>INSTALAÇÃO DE GAMBIARRA PARA SINALIZAÇÃO, PADRÃO 20 M, INCLUINDO LÂMPA</t>
  </si>
  <si>
    <t>DA, BOCAL</t>
  </si>
  <si>
    <t>E BALDE A CADA 2 M</t>
  </si>
  <si>
    <t>ISOLAMENTO DE OBRA COM TELA PLASTICA COM MALHA DE 5MM E ESTRUTURA DE M</t>
  </si>
  <si>
    <t>ADEIRA PON</t>
  </si>
  <si>
    <t>TALETEADA</t>
  </si>
  <si>
    <t>SERT</t>
  </si>
  <si>
    <t>CONTROLE TECNOLOGICO</t>
  </si>
  <si>
    <t>ENSAIOS TECNOLÓGICO DE ASFALTO</t>
  </si>
  <si>
    <t>ENSAIO TECNOLOGICO COM CONCRETO</t>
  </si>
  <si>
    <t>ENSAIO TECNOLOGICO DE TERRAPLENAGEM</t>
  </si>
  <si>
    <t>ENSAIO TECNOLOGICO</t>
  </si>
  <si>
    <t>ENSAIO DE DETERMINACAO DO TEOR DE BETUME - CIMENTO ASFALTICO DE PETROL</t>
  </si>
  <si>
    <t>EO</t>
  </si>
  <si>
    <t>ENSAIO DE COMPACTACAO - AMOSTRAS NAO TRABALHADAS - ENERGIA NORMAL - SO</t>
  </si>
  <si>
    <t>LOS</t>
  </si>
  <si>
    <t>ENSAIO DE COMPACTACAO - AMOSTRAS NAO TRABALHADAS - ENERGIA INTERMEDIAR</t>
  </si>
  <si>
    <t>IA - SOLOS</t>
  </si>
  <si>
    <t>ENSAIO DE COMPACTACAO - AMOSTRAS NAO TRABALHADAS - ENERGIA MODIFICADA</t>
  </si>
  <si>
    <t>ENSAIO DE MASSA ESPECIFICA - IN SITU - METODO BALAO DE BORRACHA - SOLO</t>
  </si>
  <si>
    <t>ENSAIO DE INDICE DE SUPORTE CALIFORNIA - AMOSTRAS NAO TRABALHADAS - EN</t>
  </si>
  <si>
    <t>ERGIA NORM</t>
  </si>
  <si>
    <t>AL - SOLOS</t>
  </si>
  <si>
    <t>ERGIA INTE</t>
  </si>
  <si>
    <t>RMEDIARIA - SOLOS</t>
  </si>
  <si>
    <t>ENSAIO DE INDICE DE SUPORTE CALIFORNIA- AMOSTRAS NAO TRABALHADAS - ENE</t>
  </si>
  <si>
    <t>RGIA MODIF</t>
  </si>
  <si>
    <t>ICADA- SOLOS</t>
  </si>
  <si>
    <t>ENSAIO DE SUSCEPTIBILIDADE TERMICA - INDICE PFEIFFER - MATERIAL ASFALT</t>
  </si>
  <si>
    <t>SONDAGENS</t>
  </si>
  <si>
    <t>MOBILIZACAO E INSTALACAO DE 01  EQUIPAMENTO DE SONDAGEM, DISTANCIA ACI</t>
  </si>
  <si>
    <t>MA DE 20KM</t>
  </si>
  <si>
    <t>MOBILIZACAO E INSTALACAO DE 01 EQUIPAMENTO DE SONDAGEM, DISTANCIA ATE</t>
  </si>
  <si>
    <t>10KM</t>
  </si>
  <si>
    <t>MOBILIZACAO E INSTALACAO DE 01 EQUIPAMENTO DE SONDAGEM, DISTANCIA DE 1</t>
  </si>
  <si>
    <t>0KM ATE 20</t>
  </si>
  <si>
    <t>LOCACAO</t>
  </si>
  <si>
    <t>LOCACAO DA OBRA, COM USO DE EQUIPAMENTOS TOPOGRAFICOS, INCLUSIVE NIVEL</t>
  </si>
  <si>
    <t>ADOR</t>
  </si>
  <si>
    <t>LOCACAO DE OBRA</t>
  </si>
  <si>
    <t>LOCACAO CONVENCIONAL DE OBRA, ATRAVÉS DE GABARITO DE TABUAS CORRIDAS P</t>
  </si>
  <si>
    <t>ONTALETADA</t>
  </si>
  <si>
    <t>S A CADA 1,50M, SEM REAPROVEITAMENTO</t>
  </si>
  <si>
    <t>LOCACAO OBRA C/PECA DE PINHO / REAPROVEITAMENTO</t>
  </si>
  <si>
    <t>S, SEM REAPROVEITAMENTO</t>
  </si>
  <si>
    <t>S, COM REAPROVEITAMENTO DE 10 VEZES.</t>
  </si>
  <si>
    <t>S, COM REAPROVEITAMENTO DE 3 VEZES.</t>
  </si>
  <si>
    <t>LOCACAO E NIVELAMENTO DE EMISSARIO/REDE COLETORA COM AUXILIO DE EQUIPA</t>
  </si>
  <si>
    <t>MENTO TOPO</t>
  </si>
  <si>
    <t>GRAFICO</t>
  </si>
  <si>
    <t>LEVANTAMENTO CADASTRAL</t>
  </si>
  <si>
    <t>CADASTRO DE ADUTORAS. COLETORES E INTERCEPTORES - ATÉ DN 500 MM, INCLU</t>
  </si>
  <si>
    <t>SIVE DESEN</t>
  </si>
  <si>
    <t>HISTA</t>
  </si>
  <si>
    <t>LEVANT SECAO TRANSV C/NIVEL P/M LINEAR SECAO</t>
  </si>
  <si>
    <t>LEVANTAMENTO SECAO TRANSVERSAL C/NIVEL TERRENO NAO ACIDENTADO VEGETAÇÃ</t>
  </si>
  <si>
    <t>O DENSA IN</t>
  </si>
  <si>
    <t>CLUSIVE DESENHO ESC 1:200 EM PAPEL VEGETAL MILIMETRADO (MEDI</t>
  </si>
  <si>
    <t>DO P/M SEC</t>
  </si>
  <si>
    <t>AO), INCLUSIVE NIVELADOR, AUXILIAR DE CALCULO TOPOGRAFICO E</t>
  </si>
  <si>
    <t>DESENHISTA</t>
  </si>
  <si>
    <t>SERVICOS TOPOGRAFICOS PARA PAVIMENTACAO, INCLUSIVE NOTA DE SERVICOS, A</t>
  </si>
  <si>
    <t>COMPANHAME</t>
  </si>
  <si>
    <t>NTO E GREIDE</t>
  </si>
  <si>
    <t>TRAN</t>
  </si>
  <si>
    <t>TRANPORTES, CARGAS E DESCARGAS</t>
  </si>
  <si>
    <t>TRANSPORTE COMERCIAL</t>
  </si>
  <si>
    <t>TRANSPORTE COM CAMINHÃO BASCULANTE DE 10 M3, EM VIA URBANA EM LEITO NA</t>
  </si>
  <si>
    <t>TURAL (UNI</t>
  </si>
  <si>
    <t>DADE: M3XKM). AF_04/2016</t>
  </si>
  <si>
    <t>TRANSPORTE COM CAMINHÃO BASCULANTE DE 10 M3, EM VIA URBANA EM REVESTIM</t>
  </si>
  <si>
    <t>ENTO PRIMÁ</t>
  </si>
  <si>
    <t>RIO (UNIDADE: M3XKM). AF_04/2016</t>
  </si>
  <si>
    <t>TRANSPORTE COM CAMINHÃO BASCULANTE DE 10 M3, EM VIA URBANA PAVIMENTADA</t>
  </si>
  <si>
    <t>(UNIDADE:</t>
  </si>
  <si>
    <t>M3XKM). AF_04/2016</t>
  </si>
  <si>
    <t>TRANSPORTE COM CAMINHÃO BASCULANTE DE 14 M3, EM VIA URBANA EM LEITO NA</t>
  </si>
  <si>
    <t>TRANSPORTE COM CAMINHÃO BASCULANTE DE 14 M3, EM VIA URBANA EM REVESTIM</t>
  </si>
  <si>
    <t>TRANSPORTE COM CAMINHÃO BASCULANTE DE 14 M3, EM VIA URBANA PAVIMENTADA</t>
  </si>
  <si>
    <t>DADE: TONXKM). AF_04/2016</t>
  </si>
  <si>
    <t>RIO (UNIDADE: TONXKM). AF_04/2016</t>
  </si>
  <si>
    <t>TONXKM). AF_04/2016</t>
  </si>
  <si>
    <t>TRANSPORTE MATERIAIS BETUMINOSOS</t>
  </si>
  <si>
    <t>TRANSPORTE DE MATERIAL ASFALTICO, COM CAMINHÃO COM CAPACIDADE DE 30000</t>
  </si>
  <si>
    <t>L EM RODOV</t>
  </si>
  <si>
    <t>IA PAVIMENTADA PARA DISTÂNCIAS MÉDIAS DE TRANSPORTE SUPERIO</t>
  </si>
  <si>
    <t>RES A 100</t>
  </si>
  <si>
    <t>KM. AF_02/2016</t>
  </si>
  <si>
    <t>TRANSPORTE DE MATERIAL ASFALTICO, COM CAMINHÃO COM CAPACIDADE DE 20000</t>
  </si>
  <si>
    <t>IA PAVIMENTADA PARA DISTÂNCIAS MÉDIAS DE TRANSPORTE IGUAL O</t>
  </si>
  <si>
    <t>U INFERIOR</t>
  </si>
  <si>
    <t>A 100 KM. AF_02/2016</t>
  </si>
  <si>
    <t>IA NÃO PAVIMENTADA PARA DISTÂNCIAS MÉDIAS DE TRANSPORTE SUP</t>
  </si>
  <si>
    <t>ERIORES A</t>
  </si>
  <si>
    <t>100 KM. AF_02/2016</t>
  </si>
  <si>
    <t>IA NÃO PAVIMENTADA PARA DISTÂNCIAS MÉDIAS DE TRANSPORTE IGU</t>
  </si>
  <si>
    <t>AL OU INFE</t>
  </si>
  <si>
    <t>RIOR A 100 KM. AF_02/2016</t>
  </si>
  <si>
    <t>URBA</t>
  </si>
  <si>
    <t>URBANIZACAO</t>
  </si>
  <si>
    <t>CERCA/PROTETORES</t>
  </si>
  <si>
    <t>PORTÃO PARA CERCA</t>
  </si>
  <si>
    <t>PORTAO COM MOUROES DE MADEIRA ROLICA, DIAMETRO 11CM, COM 5 FIOS DE ARA</t>
  </si>
  <si>
    <t>ME FARPADO</t>
  </si>
  <si>
    <t>Nº 14 CLASSE 250, SEM DOBRADICAS</t>
  </si>
  <si>
    <t>CERCA COM MOURÕES DE MADEIRA</t>
  </si>
  <si>
    <t>CERCA COM MOUROES DE MADEIRA ROLICA, DIAMETRO 11CM, ESPACAMENTO DE 2M,</t>
  </si>
  <si>
    <t>ALTURA LIV</t>
  </si>
  <si>
    <t>RE DE 1M, CRAVADOS 0,5M, COM 5 FIOS DE ARAME FARPADO Nº 14</t>
  </si>
  <si>
    <t>CLASSE 250</t>
  </si>
  <si>
    <t>CERCA VIVA - MMA</t>
  </si>
  <si>
    <t>CERCA COM MOUROES - MMA</t>
  </si>
  <si>
    <t>CERCA COM MOUROES DE CONCRETO, RETO, ESPACAMENTO DE 3M, CRAVADOS 0,5M,</t>
  </si>
  <si>
    <t>COM 4 FIOS</t>
  </si>
  <si>
    <t>DE ARAME FARPADO Nº 14 CLASSE 250</t>
  </si>
  <si>
    <t>CERCA COM MOUROES DE MADEIRA, 7,5X7,5CM, ESPACAMENTO DE 2M, ALTURA LIV</t>
  </si>
  <si>
    <t>RE DE 2M,</t>
  </si>
  <si>
    <t>CRAVADOS 0,5M, COM 4 FIOS DE ARAME FARPADO Nº 14 CLASSE 250</t>
  </si>
  <si>
    <t>CRAVADOS 0,5M, COM 8 FIOS DE ARAME FARPADO Nº 14 CLASSE 250</t>
  </si>
  <si>
    <t>CERCA COM MOUROES DE CONCRETO, SECAO "T" PONTA INCLINADA, 10X10CM, ESP</t>
  </si>
  <si>
    <t>ACAMENTO D</t>
  </si>
  <si>
    <t>E 3M, CRAVADOS 0,5M, COM 11 FIOS DE ARAME FARPADO Nº 16</t>
  </si>
  <si>
    <t>CERCA DE ARAME LISO</t>
  </si>
  <si>
    <t>CERCA COM MOUROES DE CONCRETO, RETO, 15X15CM, ESPACAMENTO DE 3M, CRAVA</t>
  </si>
  <si>
    <t>DOS 0,5M,</t>
  </si>
  <si>
    <t>ESCORAS DE 10X10CM NOS CANTOS, COM 12 FIOS DE ARAME DE ACO O</t>
  </si>
  <si>
    <t>VALADO 15X</t>
  </si>
  <si>
    <t>ESCORAS DE 10X10CM NOS CANTOS, COM 9 FIOS DE ARAME DE ACO OV</t>
  </si>
  <si>
    <t>ALADO 15X1</t>
  </si>
  <si>
    <t>RECOMPOSICAO PARCIAL DO ARAME FARPADO Nº 14 CLASSE 250, FIXADO EM CERC</t>
  </si>
  <si>
    <t>A COM MOUR</t>
  </si>
  <si>
    <t>ÕES DE CONCRETO, RETO, 15X15CM</t>
  </si>
  <si>
    <t>ALAMBRADO EM TUBOS DE ACO GALVANIZADO, COM COSTURA, DIN 2440, DIAMETRO</t>
  </si>
  <si>
    <t>2", ALTURA</t>
  </si>
  <si>
    <t>3M, FIXADOS A CADA 2M EM BLOCOS DE CONCRETO, COM TELA DE A</t>
  </si>
  <si>
    <t>RAME GALVA</t>
  </si>
  <si>
    <t>NIZADO REVESTIDO COM PVC, FIO 12 BWG E MALHA 7,5X7,5CM</t>
  </si>
  <si>
    <t>ALAMBRADO PARA QUADRA POLIESPORTIVA</t>
  </si>
  <si>
    <t>ALAMBRADO PARA QUADRA POLIESPORTIVA, ESTRUTURADO POR TUBOS DE ACO GALV</t>
  </si>
  <si>
    <t>ANIZADO, C</t>
  </si>
  <si>
    <t>OM COSTURA, DIN 2440, DIAMETRO 2", COM TELA DE ARAME GALVANI</t>
  </si>
  <si>
    <t>ZADO, FIO</t>
  </si>
  <si>
    <t>14 BWG E MALHA QUADRADA 5X5CM</t>
  </si>
  <si>
    <t>ALAMBRADO EM MOUROES DE CONCRETO "T", ALTURA LIVRE 2M, ESPACADOS A CAD</t>
  </si>
  <si>
    <t>A 2M, COM</t>
  </si>
  <si>
    <t>TELA DE ARAME GALVANIZADO, FIO 14 BWG E MALHA QUADRADA 5X5CM</t>
  </si>
  <si>
    <t>ARBORIZACAO, INCLUSIVE PREPARO DO SOLO</t>
  </si>
  <si>
    <t>PLANTIO DE ARVORES E ARBUSTOS</t>
  </si>
  <si>
    <t>PLANTIO DE ARBUSTOS E ARVORES</t>
  </si>
  <si>
    <t>PLANTIO DE ARVORE, ALTURA DE 1,00M, EM CAVAS DE 80X80X80CM</t>
  </si>
  <si>
    <t>PLANTIO DE ARVORE REGIONAL, ALTURA MAIOR QUE 2,00M, EM CAVAS DE 80X80X</t>
  </si>
  <si>
    <t>80CM</t>
  </si>
  <si>
    <t>GRAMA, INCLUSIVE PREPARO DO SOLO</t>
  </si>
  <si>
    <t>PLANTIO DE GRAMA</t>
  </si>
  <si>
    <t>PASSEIO</t>
  </si>
  <si>
    <t>PISO EM PEDRA PORTUGUESA BRANCA, ASSENTADA SOBRE ARGAMASSA SECA TRACO</t>
  </si>
  <si>
    <t>1:6 (CIMEN</t>
  </si>
  <si>
    <t>TO E AREIA) E REJUNTADA COM ARGAMASSA SECA TRACO 1:2 (CIMENT</t>
  </si>
  <si>
    <t>O E AREIA)</t>
  </si>
  <si>
    <t>PASSEIO (CALÇADA) DE CONTORNO DE EDIFICAÇÃO EM CONCRETO DESEMPENADO, T</t>
  </si>
  <si>
    <t>RAÇO 1:2,5</t>
  </si>
  <si>
    <t>:3,5, ESPESSURA 5 CM, COMPREENDENDO ACABAMENTO DO ESPELHO DE</t>
  </si>
  <si>
    <t>30* CM, ES</t>
  </si>
  <si>
    <t>CAVAÇÃO, REATERRO, APILOAMENTO E ATERRO INTERNO</t>
  </si>
  <si>
    <t>MANUTENCAO E LIMPEZA DE AREAS VERDES</t>
  </si>
  <si>
    <t>REVOLVIMENTO E DESTORROAMENTO MANUAL DE SUPERFÍCIE GRAMADA COM PROFUND</t>
  </si>
  <si>
    <t>IDADE ATÉ</t>
  </si>
  <si>
    <t>20CM</t>
  </si>
  <si>
    <t>PODA DE ARVORES, COM LIMPEZA DE GALHOS SECOS E RETIRADA DE PARASITAS,</t>
  </si>
  <si>
    <t>REMOCAO DE ENTULHO</t>
  </si>
  <si>
    <t>FORNECIMENTO DE ADUBOS, MATERIAIS E EQUIPAMENTOS PARA JARDIM</t>
  </si>
  <si>
    <t>APLICACAO DE HERBICIDA SELETIVO EM GRAMADOS, COM FREQUENCIA DE DUAS VE</t>
  </si>
  <si>
    <t>ZES AO ANO</t>
  </si>
  <si>
    <t>----------</t>
  </si>
  <si>
    <t>-------------------------------------------------------</t>
  </si>
  <si>
    <t>TOTAIS DO</t>
  </si>
  <si>
    <t>VINCULO - AGRUPADORES:      317 COMPOSIÇÕES:   5.332</t>
  </si>
  <si>
    <t>TOTALIZAÇÃ</t>
  </si>
  <si>
    <t>O  DE  COMPOSIÇOES</t>
  </si>
  <si>
    <t>AGRUPADOR</t>
  </si>
  <si>
    <t>TOTAL GERA</t>
  </si>
  <si>
    <t>L ........                  317                5.332</t>
  </si>
  <si>
    <t>06/2016 AS 13:50:1</t>
  </si>
  <si>
    <t>S U M Á R</t>
  </si>
  <si>
    <t>I O</t>
  </si>
  <si>
    <t>DADOS DO R</t>
  </si>
  <si>
    <t>ELATÓRIO</t>
  </si>
  <si>
    <t>+---------</t>
  </si>
  <si>
    <t>----------------------------------------------------------------------------</t>
  </si>
  <si>
    <t>-----</t>
  </si>
  <si>
    <t>---</t>
  </si>
  <si>
    <t>------------------</t>
  </si>
  <si>
    <t>| NOME</t>
  </si>
  <si>
    <t>: PCI.817-01</t>
  </si>
  <si>
    <t>| DESCRIÇÃ</t>
  </si>
  <si>
    <t>O   : Custos de Composição  Sintético</t>
  </si>
  <si>
    <t>| VERSÃO</t>
  </si>
  <si>
    <t>: 00</t>
  </si>
  <si>
    <t>DADOS DA S</t>
  </si>
  <si>
    <t>OLICITAÇÃO</t>
  </si>
  <si>
    <t>| PROTOCOL</t>
  </si>
  <si>
    <t>O   : 000325600</t>
  </si>
  <si>
    <t>| USUÁRIO</t>
  </si>
  <si>
    <t>: C080858         - DANILO CABRAL</t>
  </si>
  <si>
    <t>| LOTAÇÃO</t>
  </si>
  <si>
    <t>: NACIONAL</t>
  </si>
  <si>
    <t>| PARÂMETR</t>
  </si>
  <si>
    <t>OS  :</t>
  </si>
  <si>
    <t>|</t>
  </si>
  <si>
    <t>ABRANGÊNCIA                 : NACIONAL</t>
  </si>
  <si>
    <t>LOCALIDADE                  : BELO HORIZONTE</t>
  </si>
  <si>
    <t>VÍNCULO                     : ENCARGOS COMPLEMENTARES REFERENCIAL</t>
  </si>
  <si>
    <t>DATA DE PREÇO               : 01/05/2016</t>
  </si>
  <si>
    <t>DATA DE RT                  : 13/06/2016</t>
  </si>
  <si>
    <t>NÍVEL DE PREÇO              : MEDIANO</t>
  </si>
  <si>
    <t>..: ENCARGOS COMPLEMENTARES REFERENCIAL</t>
  </si>
  <si>
    <t>FERRAMENTAS (ENCARGOS COMPLEMENTARES) - HORISTA</t>
  </si>
  <si>
    <t>EPI (ENCARGOS COMPLEMENTARES) - HORISTA</t>
  </si>
  <si>
    <t>AUXILIAR DE ENCANADOR OU BOMBEIRO HIDRÁULICO COM ENCARGOS COMPLEMENTAR</t>
  </si>
  <si>
    <t>CAVOUQUEIRO OU OPERADOR PERFURATRIZ/ROMPEDOR COM ENCARGOS COMPLEMENTAR</t>
  </si>
  <si>
    <t>OPERADOR DE USINA DE ASFALTO, DE SOLOS OU DE CONCRETO COM ENCARGOS COM</t>
  </si>
  <si>
    <t>PLEMENTARE</t>
  </si>
  <si>
    <t>SOLDADOR A (PARA SOLDA A SER TESTADA COM RAIOS "X") COM ENCARGOS COMPL</t>
  </si>
  <si>
    <t>EMENTARES</t>
  </si>
  <si>
    <t>OPERADOR DE BETONEIRA ESTACIONÁRIA/MISTURADOR COM ENCARGOS COMPLEMENTA</t>
  </si>
  <si>
    <t>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</si>
  <si>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</si>
  <si>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</si>
  <si>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</si>
  <si>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</si>
  <si>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</si>
  <si>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</si>
  <si>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</si>
  <si>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VINCULO - AGRUPADORES:        0 COMPOSIÇÕES:     123</t>
  </si>
  <si>
    <t>L ........                    0                  123</t>
  </si>
  <si>
    <t xml:space="preserve">TOTAL DO ORÇAMENTO INCLUINDO OS BRISES DE ALUMÍNIO - SEM BDI: </t>
  </si>
  <si>
    <t xml:space="preserve">TOTAL DO ORÇAMENTO INCLUINDO OS BRISES DE ALUMÍNIO - COM BDI : </t>
  </si>
  <si>
    <t>9.2</t>
  </si>
  <si>
    <t>9.3</t>
  </si>
  <si>
    <t>9.4</t>
  </si>
  <si>
    <t>FORNECIMENTO E ASSENTAMENTO DE REBOCO COM ARGAMASSA TRAÇO 1:3</t>
  </si>
  <si>
    <t>REBOCO TRACO 1:3 (CIMENTO E AREIA MEDIA)</t>
  </si>
  <si>
    <t>CONFORME MANUAL DE METODOLOGIAS E CONCEITO DO SINAPI (ANO 2015): SALÁRIO HORA / 1,908 (HORISTA)*1,5284 (MENSALISTA)</t>
  </si>
  <si>
    <t>88255 MOD</t>
  </si>
  <si>
    <t>90772 MOD</t>
  </si>
  <si>
    <t>90766 MOD</t>
  </si>
  <si>
    <t>90780 MOD</t>
  </si>
  <si>
    <t>90776 MOD</t>
  </si>
  <si>
    <t>SERVIÇO EXTRA -  DE ACORDO COM A NECESSIDADE DA REGIÃO</t>
  </si>
  <si>
    <t>BDI OBRA=</t>
  </si>
  <si>
    <t>BDI EQUIP.=</t>
  </si>
  <si>
    <t>91677 MOD</t>
  </si>
  <si>
    <t>CON-COR-090 MOD</t>
  </si>
  <si>
    <t>ENGENHEIRO MECÂNICO</t>
  </si>
  <si>
    <t>88326 MOD</t>
  </si>
  <si>
    <t>VIGIA</t>
  </si>
  <si>
    <t xml:space="preserve">ENGENHEIRO/ARQUITETO JÚNIOR  </t>
  </si>
  <si>
    <t xml:space="preserve">AS BUILT DE PROJETOS COM ÁREA ATÉ 10.000 M2 </t>
  </si>
  <si>
    <t>2.2</t>
  </si>
  <si>
    <t>2.3</t>
  </si>
  <si>
    <t>2.4</t>
  </si>
  <si>
    <t>2.5</t>
  </si>
  <si>
    <t>2.6</t>
  </si>
  <si>
    <t>2.7</t>
  </si>
  <si>
    <t>COMP.299</t>
  </si>
  <si>
    <t>INSTALAÇÕES PROVISÓRIAS DE ÁGUA, ESGOTO E ENERGIA</t>
  </si>
  <si>
    <t>COMP.300</t>
  </si>
  <si>
    <t>DESCARGA E TRANSPORTE DE MATERIAIS ATÉ AS FRENTES DE SERVIÇO (ÁREA APROXIMADA DE 4.000 M2)</t>
  </si>
  <si>
    <t>CONSIDERANDO 1,5 SERVENTES - 194 HORAS MENSAIS</t>
  </si>
  <si>
    <t>COMP.301</t>
  </si>
  <si>
    <t>PCMAT (NR-18) E PCSMO (NR-7)</t>
  </si>
  <si>
    <t>10571/ORSE</t>
  </si>
  <si>
    <t xml:space="preserve"> PCMAT (NR-18)</t>
  </si>
  <si>
    <t>10573/ORSE</t>
  </si>
  <si>
    <t>PCMSO (NR-7)</t>
  </si>
  <si>
    <t>PARA MAIS DE 20 FUNCIONÁRIOS NO PICO DA OBRA</t>
  </si>
  <si>
    <t>REFERÊNCIAS:</t>
  </si>
  <si>
    <r>
      <rPr>
        <b/>
        <sz val="11"/>
        <color indexed="8"/>
        <rFont val="Calibri"/>
        <family val="2"/>
      </rPr>
      <t>ORSE</t>
    </r>
    <r>
      <rPr>
        <sz val="11"/>
        <color theme="1"/>
        <rFont val="Calibri"/>
        <family val="2"/>
        <scheme val="minor"/>
      </rPr>
      <t>: SISTEMA DE ORÇAMENTO DE OBRAS DE SERGIPE</t>
    </r>
  </si>
  <si>
    <r>
      <rPr>
        <b/>
        <sz val="11"/>
        <color indexed="8"/>
        <rFont val="Calibri"/>
        <family val="2"/>
      </rPr>
      <t>SETOP</t>
    </r>
    <r>
      <rPr>
        <sz val="11"/>
        <color theme="1"/>
        <rFont val="Calibri"/>
        <family val="2"/>
        <scheme val="minor"/>
      </rPr>
      <t>: SECRETARIA DE ESTADO DE TRANSPORTES E OBRAS PÚBLICAS DE MINAS GERAIS</t>
    </r>
  </si>
  <si>
    <r>
      <rPr>
        <b/>
        <sz val="11"/>
        <color indexed="8"/>
        <rFont val="Calibri"/>
        <family val="2"/>
      </rPr>
      <t>SUDECAP</t>
    </r>
    <r>
      <rPr>
        <sz val="11"/>
        <color theme="1"/>
        <rFont val="Calibri"/>
        <family val="2"/>
        <scheme val="minor"/>
      </rPr>
      <t>: SUPERINTENDÊNCIA DE DESENVOLVIMENTO DA CAPIITAL - BELO HORIZONTE</t>
    </r>
  </si>
  <si>
    <t>INSTALAÇÃO DE BEBEDOURO DE PRESSÃO IBBL, MODELO BDF 300 OU EQUIVALENTE, ATENDENDO AS NORMAS DE ACESSIBILIDADE</t>
  </si>
  <si>
    <t>% INCIDENTE</t>
  </si>
  <si>
    <r>
      <t xml:space="preserve">SCO-RIO: </t>
    </r>
    <r>
      <rPr>
        <sz val="11"/>
        <color theme="1"/>
        <rFont val="Calibri"/>
        <family val="2"/>
        <scheme val="minor"/>
      </rPr>
      <t>SISCOB - SISTEMA DE ACOMPANHAMENTO DE OBRAS E SERVIÇOS - CIDADE DO RIO DE JANEIRO</t>
    </r>
  </si>
  <si>
    <t>##931.</t>
  </si>
  <si>
    <t>JAM ENGENHARIA S/A</t>
  </si>
  <si>
    <t>jam@jamengenharia.com.br</t>
  </si>
  <si>
    <t>Denise Paiva</t>
  </si>
  <si>
    <t>(31) 3528-2333</t>
  </si>
  <si>
    <t>##932.</t>
  </si>
  <si>
    <t>##935.</t>
  </si>
  <si>
    <t>##936.</t>
  </si>
  <si>
    <t>##937.</t>
  </si>
  <si>
    <t>##943.</t>
  </si>
  <si>
    <t>##944.</t>
  </si>
  <si>
    <t>##951.</t>
  </si>
  <si>
    <t>##952.</t>
  </si>
  <si>
    <t>##160.</t>
  </si>
  <si>
    <t>PISO EM CARPETE, REF.: INTERFACE FLOR LINHA CUBIC ET CUBIC COLORS, MODELO 7269BLACK OU EQUIVALENTE - COLOCADO</t>
  </si>
  <si>
    <t>INTERFACE - InterfaceFlooring System Comercial Ltda.</t>
  </si>
  <si>
    <t>96.412.820/0001-60</t>
  </si>
  <si>
    <t>FLAVIA MORAES</t>
  </si>
  <si>
    <t>(31) 98331-7952 /         2513-0025</t>
  </si>
  <si>
    <r>
      <t xml:space="preserve">AGETOP: </t>
    </r>
    <r>
      <rPr>
        <sz val="11"/>
        <color indexed="8"/>
        <rFont val="Calibri"/>
        <family val="2"/>
      </rPr>
      <t>AGÊNCIA GOIANA DE TRANSPORTES E OBRAS</t>
    </r>
  </si>
  <si>
    <t>Unidade condicionadora de ar tipo "SPLIT - TOP" inverter com Refrig. R-410A RT - 01, Modelo Evaporadora 40RTD20236VH, Capacidade nominal = 30 TR, Vazão de ar insuflado = 15.050m3/h, Pressão estática externa = 25 mmca, Potência Motor = 15 CV (220V/3ø/60Hz), REF. CARRIER ou equivalente; OBS.: EQUIPAMENTO DOTADO DE FILTRO DE AR CLASSE M5; Modelo Condensadora 38EV-C15(22/38)6 E 38EX-C15(22/38)6, Capacidade nominal = 15 TR + 15 TR, Peso da Unidade = 198 kg, Potência elétrica conjunto EVAP + COND (220V/3∅/60HZ) = 50,9 KW</t>
  </si>
  <si>
    <t>Unidade condicionadora de ar tipo "SPLIT - TOP" inverter com Refrig. R-410A RT - 04, Modelo Evaporadora 40RTD20236VH, Capacidade nominal = 20 TR, Vazão de ar insuflado = 17.780m3/h, Pressão estática externa = 25 mmca, Potência Motor = 15 CV (220V/3ø/60Hz), REF. CARRIER ou equivalente; OBS.: EQUIPAMENTO DOTADO DE FILTRO DE AR CLASSE M5; Modelo Condensadora 38EV-C15(22/38)6 E 38EX-C15(22/38)6, Capacidade nominal = 10 TR + 10 TR, Peso da Unidade = 198 kg, Potência elétrica conjunto EVAP + COND (220V/3∅/60HZ) = 50,9 KW</t>
  </si>
  <si>
    <t>FORNECIMENTO E INSTALAÇÃO DE REDE DE DUTOS COM ISOLAMENTO EXTERNO, FIXAÇÃO, ETC. - CHAPA # 18</t>
  </si>
  <si>
    <t>MONTADOR ELETROMECÂNICO COM ENCARGOS COMPLEMENTARES</t>
  </si>
  <si>
    <t>Ajudante especializado com encargos complementares</t>
  </si>
  <si>
    <t>83637 USADO COMO REFERÊNCIA A COMPOSIÇÃO 83637 DA SINAPI</t>
  </si>
  <si>
    <t xml:space="preserve">EXECUÇÃO DE VERGA EM CONCRETO ARMADO FCk = 15 MPa </t>
  </si>
  <si>
    <t xml:space="preserve">EXECUÇÃO DE CONTRAVERGA EM CONCRETO ARMADO FCk = 15 MPa </t>
  </si>
  <si>
    <r>
      <rPr>
        <b/>
        <sz val="8"/>
        <color indexed="8"/>
        <rFont val="Arial"/>
        <family val="2"/>
      </rPr>
      <t>P03</t>
    </r>
    <r>
      <rPr>
        <sz val="8"/>
        <color indexed="8"/>
        <rFont val="Arial"/>
        <family val="2"/>
      </rPr>
      <t xml:space="preserve"> - PORTA DE ABRIR FOLHA ÚNICA EM MADEIRA TIPO PRANCHETA 100% PREENCHIDA COM SARRAFOS DE MADEIRA DE LEI. ESP: 35mm ACABAMENTO EM PINTURA GRAFITE COM BARRA DE APOIO RETA DIM. 40 cm E CHAPA DE PROTEÇÃO (TECKNOX) - 90 X 210 CM</t>
    </r>
  </si>
  <si>
    <r>
      <rPr>
        <b/>
        <sz val="8"/>
        <color indexed="8"/>
        <rFont val="Arial"/>
        <family val="2"/>
      </rPr>
      <t>P05</t>
    </r>
    <r>
      <rPr>
        <sz val="8"/>
        <color indexed="8"/>
        <rFont val="Arial"/>
        <family val="2"/>
      </rPr>
      <t xml:space="preserve"> - PORTA DE ABRIR DUAS FOLHAS EM MADEIRA TIPO PRANCHETA 100% PREENCHIDA COM SARRAFOS DE MADEIRA DE LEI - ESP: 35mm ACABAMENTO EM PINTURA GRAFITE + BANDEIRA 40cm DE VIDRO FIXO  E VENEZIANA 50cm - 160 X 210 CM</t>
    </r>
  </si>
  <si>
    <t>INSTALAÇÃO DE Difusor em alumínio, uma via, dotado de registro, Modelo ADQ-1/AG colarinho 571x249, L = 571, H = 320, Ref.: TROX ou equivalente</t>
  </si>
  <si>
    <t>COMP.302</t>
  </si>
  <si>
    <t>08183/ORSE</t>
  </si>
  <si>
    <t>Sistema de automação para porta de aluminio c/vidro, deslizante, 2 folhas, dimensão do trilho: de 2,20 até 3,30m</t>
  </si>
  <si>
    <t>08876/ORSE</t>
  </si>
  <si>
    <t>Ripão massaranduba serrada 5,5cm x 3,5cm</t>
  </si>
  <si>
    <t>P08 - PORTA DE CORRER AUTOMÁTICA EM VIDRO - 300 X 250 CM</t>
  </si>
  <si>
    <t>VERGAS E CONTRAVERGAS</t>
  </si>
  <si>
    <t>FORNECIMENTO E INSTALAÇÃO DE CUBA EM AÇO INOX RETANGULAR SIMPLES, ACABAMENTO POLIDO, DIM: 300 X 220 X 120 MM, REF.: 310, STRAKE</t>
  </si>
  <si>
    <t>FORNECIMENTO E INSTALAÇÃO DE CUBA DE SEMI-ENCAIXE EM LOUÇA, LINHA MONTE CARLO COR BRANCO, REF.: DECA L903.17 OU EQUIVALENTE</t>
  </si>
  <si>
    <t>07712/ORSE</t>
  </si>
  <si>
    <t>FORNECIMENTO E INSTALAÇÃO DE CUBA DE SOBREPOR REDONDA 31 CM EM LOUÇA, COR BRANCO, REF.: DECA L50.17 OU EQUIVALENTE</t>
  </si>
  <si>
    <t>07370/ORSE</t>
  </si>
  <si>
    <t>FORNECIMENTO E INSTALAÇÃO DE LAVATÓRIO DE SEMI-ENCAIXE COM MESA DE LOUÇA, LINHA MONTE CARLO COR BRANCO, REF.: DECA OU EQUIVALENTE</t>
  </si>
  <si>
    <t>FORNECIMENTO E INSTALAÇÃO DE BARRA DE APOIO EM INOX "EM L" DIÂM. 31,75 MM, REF: LEVE VIDA OU SIMILAR, DIM.: 70 X 70 CM - BA4</t>
  </si>
  <si>
    <t>FORNECIMENTO E INSTALAÇÃO DE BARRA DE APOIO EM INOX DIÂM. 31,75MM COMPR. DE 80 CM REF: TB100 TUBONOX OU SIMILAR - BA</t>
  </si>
  <si>
    <t>FORNECIMENTO E INSTALAÇÃO DE BARRA DE APOIO EM INOX DIÂM. 31,75MM COMPR. DE 70 CM REF: TB100 TUBONOX OU SIMILAR - BA1</t>
  </si>
  <si>
    <t>FORNECIMENTO E INSTALAÇÃO DE BARRA DE APOIO EM INOX DIÂM. 31,75MM COMPR. DE 40 CM REF: TB100 TUBONOX OU SIMILAR - BA3</t>
  </si>
  <si>
    <t>FORNECIMENTO E INSTALAÇÃO DE SABONETEIRA DE PAREDE FLEX, REF.: DECA - 2010.C.FLX OU EQUIVALENTE</t>
  </si>
  <si>
    <t>08974/ORSE</t>
  </si>
  <si>
    <t>FORNECIMENTO E INSTALAÇÃO DE CABIDE METÁLICO CROMADO, REF.: 2060 C40 LINHA TARGA DA DECA OU EQUIVALENTE</t>
  </si>
  <si>
    <t>FORNECIMENTO E COLOCAÇÃO DE BANCO ARTICULADO 70 X 45 CM, COM BASE EM CHAPA PERFURADA DE AÇO INOX E ESTRUTURA EM ACABAMENTO POLIDO ALTO BRILHO, COD.: 1000.009 - TECKINOX OU EQUIVALENTE</t>
  </si>
  <si>
    <t>08518/ORSE</t>
  </si>
  <si>
    <t xml:space="preserve">REGISTRO DE PRESSÃO BRUTO, LATÃO, ROSCÁVEL, 3/4", COM ACABAMENTO E </t>
  </si>
  <si>
    <t>CANOPLA CROMADOS. FORNECIDO E INSTALADO EM RAMAL DE ÁGUA. AF_12/2014</t>
  </si>
  <si>
    <t>FORNECIMENTO E INSTALAÇÃO DE REGISTRO PARA CHUVEIRO, REF.: DECA ASPEN COD.: 4900.C35.GD OU EQUIVALENTE</t>
  </si>
  <si>
    <t>ARMÁRIO</t>
  </si>
  <si>
    <t>FORNECIMENTO E ASSENTAMENTO DE ARMÁRIO EM MDF BRANCO</t>
  </si>
  <si>
    <t>FORNECIMENTO E APLICAÇÃO DE PINTURA ACRÍLICA FOSCA COR BRANCO NEVE SOBRE PAREDE, REF.: SUVINIL OU EQUIVALENTE</t>
  </si>
  <si>
    <t>FORNECIMENTO E APLICAÇÃO DE PINTURA ACRÍLICA FOSCA COR BRANCO NEVE SOBRE TETO, REF.: SUVINIL OU EQUIVALENTE</t>
  </si>
  <si>
    <t>FORNECIMENTO E APLICAÇÃO DE PINTURA ACRÍLICA FOSCA COR TITÂNIO SOBRE PAREDE, REF.: SUVINIL OU EQUIVALENTE</t>
  </si>
  <si>
    <t>FORNECIMENTO E APLICAÇÃO DE CAIAÇÃO NAS CAIXAS DOS ELEVADORES</t>
  </si>
  <si>
    <t>MARCENARIA E SERRALHERIA</t>
  </si>
  <si>
    <t>FORNECIMENTO E INSTALAÇÃO DE ESCADA TIPO MARINHEIRO EM ACO</t>
  </si>
  <si>
    <t>FORNECIMENTO E INSTALAÇÃO DE ESCADA TIPO MARINHEIRO EM ACO COM GRADIL PROTETOR</t>
  </si>
  <si>
    <t>LAVATÓRIOS E TANQUES</t>
  </si>
  <si>
    <t>FORNECIMENTO E INSTALAÇÃO DE TANQUE M DE LOUÇA BRANCA COM COLUNA, CAPAC.: 31 L, CELITE, COD.: 51 OU EQUIVALENTE</t>
  </si>
  <si>
    <t>COMP.307</t>
  </si>
  <si>
    <t>P28 - PORTA DE CORRER FOLHA ÚNICA EM MADEIRA TIPO PRANCHETA 100% PREENCHIDA COM SARRAFOS DE MADEIRA DE LEI - ESP: 35mm ACABAMENTO EM PINTURA GRAFITE + BANDEIRA 90cm DE VIDRO FIXO - 182,50 X 300 CM</t>
  </si>
  <si>
    <r>
      <rPr>
        <b/>
        <sz val="8"/>
        <color indexed="8"/>
        <rFont val="Arial"/>
        <family val="2"/>
      </rPr>
      <t>P04</t>
    </r>
    <r>
      <rPr>
        <sz val="8"/>
        <color indexed="8"/>
        <rFont val="Arial"/>
        <family val="2"/>
      </rPr>
      <t xml:space="preserve"> - PORTA DE CORRER FOLHA ÚNICA EM MADEIRA TIPO PRANCHETA 100% PREENCHIDA COM SARRAFOS DE MADEIRA DE LEI - ESP: 35mm ACABAMENTO EM PINTURA GRAFITE + BANDEIRA 90cm DE VIDRO FIXO - 90 X 300 CM</t>
    </r>
  </si>
  <si>
    <t>P04 - PORTA DE CORRER FOLHA ÚNICA EM MADEIRA TIPO PRANCHETA 100% PREENCHIDA COM SARRAFOS DE MADEIRA DE LEI - ESP: 35mm ACABAMENTO EM PINTURA GRAFITE + BANDEIRA 90cm DE VIDRO FIXO - 90 X 300 CM</t>
  </si>
  <si>
    <r>
      <rPr>
        <b/>
        <sz val="8"/>
        <color indexed="8"/>
        <rFont val="Arial"/>
        <family val="2"/>
      </rPr>
      <t>J05</t>
    </r>
    <r>
      <rPr>
        <sz val="8"/>
        <color indexed="8"/>
        <rFont val="Arial"/>
        <family val="2"/>
      </rPr>
      <t xml:space="preserve"> - JANELA MÁX.AR, VENEZIANA, ALUMÍNIO ANODIZADO NATURAL E VIDRO LISO 4 MM - 450 X 240 CM</t>
    </r>
  </si>
  <si>
    <r>
      <rPr>
        <b/>
        <sz val="8"/>
        <color indexed="8"/>
        <rFont val="Arial"/>
        <family val="2"/>
      </rPr>
      <t xml:space="preserve">J06 </t>
    </r>
    <r>
      <rPr>
        <sz val="8"/>
        <color indexed="8"/>
        <rFont val="Arial"/>
        <family val="2"/>
      </rPr>
      <t>- JANELA MÁX.AR, ALUMÍNIO ANODIZADO NATURAL E VIDRO LISO 4 MM - 110 X 110 CM</t>
    </r>
  </si>
  <si>
    <r>
      <rPr>
        <b/>
        <sz val="8"/>
        <color indexed="8"/>
        <rFont val="Arial"/>
        <family val="2"/>
      </rPr>
      <t>J09</t>
    </r>
    <r>
      <rPr>
        <sz val="8"/>
        <color indexed="8"/>
        <rFont val="Arial"/>
        <family val="2"/>
      </rPr>
      <t xml:space="preserve"> - JANELA MÁX.AR, ALUMÍNIO ANODIZADO NATURAL E VIDRO LISO 4 MM - 85 X 110 CM</t>
    </r>
  </si>
  <si>
    <r>
      <rPr>
        <b/>
        <sz val="8"/>
        <color indexed="8"/>
        <rFont val="Arial"/>
        <family val="2"/>
      </rPr>
      <t>J10</t>
    </r>
    <r>
      <rPr>
        <sz val="8"/>
        <color indexed="8"/>
        <rFont val="Arial"/>
        <family val="2"/>
      </rPr>
      <t xml:space="preserve"> - JANELA MÁX.AR, VENEZIANA, ALUMÍNIO ANODIZADO NATURAL E VIDRO LISO 4 MM - 150 X 240 CM</t>
    </r>
  </si>
  <si>
    <r>
      <rPr>
        <b/>
        <sz val="8"/>
        <color indexed="8"/>
        <rFont val="Arial"/>
        <family val="2"/>
      </rPr>
      <t>J11</t>
    </r>
    <r>
      <rPr>
        <sz val="8"/>
        <color indexed="8"/>
        <rFont val="Arial"/>
        <family val="2"/>
      </rPr>
      <t xml:space="preserve"> - JANELA EM VENEZIANA,  ALUMÍNIO ANODIZADO NATURAL - 250 X 50 CM</t>
    </r>
  </si>
  <si>
    <r>
      <rPr>
        <b/>
        <sz val="8"/>
        <color indexed="8"/>
        <rFont val="Arial"/>
        <family val="2"/>
      </rPr>
      <t>J13</t>
    </r>
    <r>
      <rPr>
        <sz val="8"/>
        <color indexed="8"/>
        <rFont val="Arial"/>
        <family val="2"/>
      </rPr>
      <t xml:space="preserve"> - JANELA EM VENEZIANA,  ALUMÍNIO ANODIZADO NATURAL - 200 X 50 CM</t>
    </r>
  </si>
  <si>
    <r>
      <rPr>
        <b/>
        <sz val="8"/>
        <color indexed="8"/>
        <rFont val="Arial"/>
        <family val="2"/>
      </rPr>
      <t>J14</t>
    </r>
    <r>
      <rPr>
        <sz val="8"/>
        <color indexed="8"/>
        <rFont val="Arial"/>
        <family val="2"/>
      </rPr>
      <t xml:space="preserve"> - JANELA EM MÁX.AR,  ALUMÍNIO ANODIZADO NATURAL E VIDRO LISO 4 MM - 320 X 110 MM</t>
    </r>
  </si>
  <si>
    <r>
      <rPr>
        <b/>
        <sz val="8"/>
        <color indexed="8"/>
        <rFont val="Arial"/>
        <family val="2"/>
      </rPr>
      <t xml:space="preserve">J15 </t>
    </r>
    <r>
      <rPr>
        <sz val="8"/>
        <color indexed="8"/>
        <rFont val="Arial"/>
        <family val="2"/>
      </rPr>
      <t>- JANELA EM MÁX.AR, ALUMÍNIO ANODIZADO NATURAL E VIDRO LISO 4 MM - 150 X 110 CM</t>
    </r>
  </si>
  <si>
    <r>
      <rPr>
        <b/>
        <sz val="8"/>
        <color indexed="8"/>
        <rFont val="Arial"/>
        <family val="2"/>
      </rPr>
      <t>J16</t>
    </r>
    <r>
      <rPr>
        <sz val="8"/>
        <color indexed="8"/>
        <rFont val="Arial"/>
        <family val="2"/>
      </rPr>
      <t xml:space="preserve"> - JANELA DE MÁX.AR, ALUMÍNIO ANODIZADO NATURAL E VIDRO LISO 4 MM - 250 X 110 CM</t>
    </r>
  </si>
  <si>
    <r>
      <rPr>
        <b/>
        <sz val="8"/>
        <color indexed="8"/>
        <rFont val="Arial"/>
        <family val="2"/>
      </rPr>
      <t>J20</t>
    </r>
    <r>
      <rPr>
        <sz val="8"/>
        <color indexed="8"/>
        <rFont val="Arial"/>
        <family val="2"/>
      </rPr>
      <t xml:space="preserve"> - JANELA DE VIDRO FIXO - 300 X 90 CM</t>
    </r>
  </si>
  <si>
    <t>J27 - PELE DE VIDRO E ALUMÍNIO - 349,50 X 975 CM</t>
  </si>
  <si>
    <r>
      <rPr>
        <b/>
        <sz val="8"/>
        <color indexed="8"/>
        <rFont val="Arial"/>
        <family val="2"/>
      </rPr>
      <t>J27</t>
    </r>
    <r>
      <rPr>
        <sz val="8"/>
        <color indexed="8"/>
        <rFont val="Arial"/>
        <family val="2"/>
      </rPr>
      <t xml:space="preserve"> - PELE DE VIDRO E ALUMÍNIO - 349,50 X 975 CM</t>
    </r>
  </si>
  <si>
    <t>COMP.308</t>
  </si>
  <si>
    <t>COMP.309</t>
  </si>
  <si>
    <t>J20 - JANELA DE VIDRO FIXO - 300 X 90 CM</t>
  </si>
  <si>
    <t>COMP.310</t>
  </si>
  <si>
    <r>
      <rPr>
        <b/>
        <sz val="8"/>
        <color indexed="8"/>
        <rFont val="Arial"/>
        <family val="2"/>
      </rPr>
      <t>J08</t>
    </r>
    <r>
      <rPr>
        <sz val="8"/>
        <color indexed="8"/>
        <rFont val="Arial"/>
        <family val="2"/>
      </rPr>
      <t xml:space="preserve"> - JANELA MÁX.AR, VENEZIANA, ALUMÍNIO ANODIZADO NATURAL E VIDRO LISO 4 MM - 110 X 240 CM</t>
    </r>
  </si>
  <si>
    <t>J08 - JANELA MÁX.AR, VENEZIANA, ALUMÍNIO ANODIZADO NATURAL E VIDRO LISO 4 MM - 110 X 240 CM</t>
  </si>
  <si>
    <t>COMP.311</t>
  </si>
  <si>
    <t>COMP.312</t>
  </si>
  <si>
    <t>PORTA DE CORRER EM ALUMINIO, COM DUAS FOLHAS PARA VIDRO, INCLUSO GUARNICAO</t>
  </si>
  <si>
    <r>
      <rPr>
        <b/>
        <sz val="8"/>
        <color indexed="8"/>
        <rFont val="Arial"/>
        <family val="2"/>
      </rPr>
      <t>P17</t>
    </r>
    <r>
      <rPr>
        <sz val="8"/>
        <color indexed="8"/>
        <rFont val="Arial"/>
        <family val="2"/>
      </rPr>
      <t xml:space="preserve"> - PORTA DE CORRER EM VIDRO LISO TEMPERADO 10 MM E ALUMÍNIO - 475 X 375 MM</t>
    </r>
  </si>
  <si>
    <t>P17 - PORTA DE CORRER EM VIDRO LISO TEMPERADO 10 MM E ALUMÍNIO - 475 X 375 MM</t>
  </si>
  <si>
    <t>COMP.313</t>
  </si>
  <si>
    <t>P07 - PORTA GIRATÓRIA EM VIDRO E ALUMÍNIO COM DETECTOR DE METAIS REF: MINEORO AVAL 3000 - 170 X 221 CM</t>
  </si>
  <si>
    <t>PORTA GIRATÓRIA EM VIDRO E ALUMÍNIO COM DETECTOR DE METAIS REF: MINEORO AVAL 3000 - 170 X 221 CM</t>
  </si>
  <si>
    <t>##187.</t>
  </si>
  <si>
    <t>UNID.</t>
  </si>
  <si>
    <t>João Pedro Potter</t>
  </si>
  <si>
    <t>(54)3021-3209              (54) 3217-2209                     (54) 8433-2209</t>
  </si>
  <si>
    <t>POTTER - Indústria e Comércio de Equipamentos de Segurança Ltda</t>
  </si>
  <si>
    <t>vendas@portaspotter.com.br</t>
  </si>
  <si>
    <t>PORTA GIRATÓRIA EM VIDRO E ALUMÍNIO COM DETECTOR DE METAIS REF: MINEORO AVAL 3000 - 170 X 221 CM - COLOCADO</t>
  </si>
  <si>
    <r>
      <rPr>
        <b/>
        <sz val="11"/>
        <rFont val="Calibri"/>
        <family val="2"/>
      </rPr>
      <t>AGETOP</t>
    </r>
    <r>
      <rPr>
        <sz val="11"/>
        <rFont val="Calibri"/>
        <family val="2"/>
      </rPr>
      <t>: AGÊNCIA GOIANA DE TRANSPORTES E OBRAS</t>
    </r>
  </si>
  <si>
    <r>
      <rPr>
        <b/>
        <sz val="11"/>
        <color indexed="8"/>
        <rFont val="Calibri"/>
        <family val="2"/>
      </rPr>
      <t xml:space="preserve">SCO-RIO: </t>
    </r>
    <r>
      <rPr>
        <sz val="11"/>
        <color theme="1"/>
        <rFont val="Calibri"/>
        <family val="2"/>
        <scheme val="minor"/>
      </rPr>
      <t>SISCOB - SISTEMA DE ACOMPANHAMENTO DE OBRAS E SERVIÇOS - CIDADE DO RIO DE JANEIRO</t>
    </r>
  </si>
  <si>
    <t>COMP.314</t>
  </si>
  <si>
    <t>FORNECIMENTO E ASSENTAMENTO DE AZULEJO A FORMAR PAINEL DECORATIVO REF.: LURCA AZULEJOS KIT FLORESTA OU EQUIVALENTE</t>
  </si>
  <si>
    <t>##188.</t>
  </si>
  <si>
    <t>AZULEJO A FORMAR PAINEL DECORATIVO REF.: LURCA AZULEJOS KIT FLORESTA OU EQUIVALENTE</t>
  </si>
  <si>
    <t>Lurca Comércio de Azulejos Ltda</t>
  </si>
  <si>
    <t>(11) 3412-6212</t>
  </si>
  <si>
    <t>12.902.221/0001-34</t>
  </si>
  <si>
    <t>https://tiny.com.br/orcamentos#edit/441573037</t>
  </si>
  <si>
    <t>COMP.315</t>
  </si>
  <si>
    <t>FORNECIMENTO E INSTALAÇÃO DE PAINEL EM RIPAS DE 5 X 5 CM DE MADEIRA CUMARU NA COR MEL, COM ACABAMENTO EM VERNIZ FOSCO</t>
  </si>
  <si>
    <t>PINTURA VERNIZ POLIURETANO BRILHANTE EM MADEIRA, TRES DEMAOS</t>
  </si>
  <si>
    <t>PINTURA EM VERNIZ SINTETICO BRILHANTE EM MADEIRA, TRES DEMAOS</t>
  </si>
  <si>
    <t>FORNECIMENTO E APLICAÇÃO DE VERNIZ SINTETICO EM MADEIRA, DUAS DEMAOS</t>
  </si>
  <si>
    <t>FORNECIMENTO E INSTALAÇÃO DE ESTABILIZADOR DE TENSÃO DE 35 KVA, 220/127V, COMPLETO</t>
  </si>
  <si>
    <t>FORNECIMENTO E INSTALAÇÃO DE ESTABILIZADOR DE TENSÃO DE 50 KVA, 220/127V, COMPLETO</t>
  </si>
  <si>
    <t>COMP.316</t>
  </si>
  <si>
    <t>ESTABILIZADOR DE TENSÃO DE 35 KVA, 220/127V, COMPLETO</t>
  </si>
  <si>
    <t>##189.</t>
  </si>
  <si>
    <t>COMP.317</t>
  </si>
  <si>
    <t>##190.</t>
  </si>
  <si>
    <t>ESTABILIZADOR DE TENSÃO DE 50 KVA, 220/127V, COMPLETO</t>
  </si>
  <si>
    <t>FORNECIMENTO E APLICAÇÃO DE PINTURA ACRÍLICA FOSCA COR FIO METALIZADO SOBRE PAREDE, REF.: SUVINIL OU EQUIVALENTE</t>
  </si>
  <si>
    <t>FORNECIMENTO E APLICAÇÃO DE PINTURA EPOXI REF.: CORAL, COR URBANO COD.: 00NN 37/00 OU EQUIVALENTE</t>
  </si>
  <si>
    <t>FORNECIMENTO E INSTALAÇÃO DE GUARDA-CORPO EM MONTANTES DE AÇO INOX COM VIDRO LAMINADO 8MM</t>
  </si>
  <si>
    <t>VIDRO COMUM LAMINADO LISO INCOLOR DUPLO, ESPESSURA TOTAL 8 MM (CADA CAMADA 4MM) - COLOCADO</t>
  </si>
  <si>
    <t>07693/ORSE</t>
  </si>
  <si>
    <t>Guarda-corpo em tubo de aço inox ø=3", com montantes flangeado em tubo inox ø=3" e com fechamento em tubo ø=2", com acabamento polido, h=0,90m, fixado nas extremidades</t>
  </si>
  <si>
    <t>04264/ORSE</t>
  </si>
  <si>
    <t>FORNECIMENTO E INSTALAÇÃO DE CORRIMÃO EM TUBO DE AÇO INOX ESCOVADO, DN= 1.1/2"</t>
  </si>
  <si>
    <t>08757/ORSE</t>
  </si>
  <si>
    <t>08756/ORSE</t>
  </si>
  <si>
    <t>Marcelo Sumoças</t>
  </si>
  <si>
    <t>ENERGIA EXTRA - Tecnologia em Sistemas de Energia</t>
  </si>
  <si>
    <t>(11) 2359-6651</t>
  </si>
  <si>
    <t>marcelo@energiaextra.com.br</t>
  </si>
  <si>
    <t>vendas4@mpci.com.br</t>
  </si>
  <si>
    <t>MPCI</t>
  </si>
  <si>
    <t>Daiane Teixeira</t>
  </si>
  <si>
    <t>(48) 3253-1000</t>
  </si>
  <si>
    <t>4.4</t>
  </si>
  <si>
    <t>FORNECIMENTO E INSTALAÇÃO DE GRADE METÁLICA</t>
  </si>
  <si>
    <t>COMPOSIÇÃO DE PREÇO UNITÁRIO - REV.: 03</t>
  </si>
  <si>
    <t>BANCADAS E DIVISÓRIAS</t>
  </si>
  <si>
    <t>FORNECIMENTO E INSTALAÇÃO DE PLACA DE IDENTIFICAÇÃO FRONTAL EM ALUMÍNIO 12MM DOBRADA CONFORME DETALHE DIM: 1,63X1,80( CONFORME DETALHE) LETRAS H=33CM</t>
  </si>
  <si>
    <t>FORNECIMENTO E INSTALAÇÃO PLACA  EM ACRÍLICO BRANCO ESP: 5MM DIM: 11X25 ( CONFORME DETALHE) PARA INDICAÇÃO DE I.S.</t>
  </si>
  <si>
    <t>FORNECIMENTO E INSTALAÇÃO PLACA  EM ACRÍLICO BRANCO ESP: 5MM DIM: 11X16( CONFORME DETALHE) PARA INDICAÇÃO DE COPA</t>
  </si>
  <si>
    <t>FORNECIMENTO E INSTALAÇÃO PLACA  EM ACRÍLICO BRANCO ESP: 5MM DIM: 17X22( CONFORME DETALHE) PARA INDICAÇÃO DE ELEVADORES</t>
  </si>
  <si>
    <t>FORNECIMENTO E INSTALAÇÃO PLACA  EM ACRÍLICO BRANCO ESP: 5MM DIM: 17X16( CONFORME DETALHE) PARA INDICAÇÃO DE ESCADAS</t>
  </si>
  <si>
    <t>FORNECIMENTO E INSTALAÇÃO DE PAINEL EM ACRÍLICO GRAFITE FOSCO E:4MM NO EXTERIOR E ACRÍLICO AMARELO FOSCO 3MM NO INTERIOR. JUNTAS COLADAS, LETRAS EM VINIL BRANCO DIM DIM: 60X25 PARA IDENTIFICAÇÃO DAS SALAS ( CONFORME DETALHE)</t>
  </si>
  <si>
    <t>FORNECIMENTO E INSTALAÇÃO DE QUADRO DE ALUMÍNIO 6,5MM  PARA ENCAIXE DE PLACAS DE ACRÍLICO ( CONFORME DETALHE ) FIXADO NA PAREDE OU PORTA) DIM: 25X17,5 PARA NUMERAÇÃO DAS SALAS</t>
  </si>
  <si>
    <t>FORNECIMENTO E INSTALAÇÃO DE "WAY FINDING" PARA ESCADA ( CONFORME DETALHE) - PINTURA ACRÍLICA NA COR TITÂNIO COM LETRAS EM VINIVL BRANCO H= 4,50M</t>
  </si>
  <si>
    <t>FORNECIMENTO E INSTALAÇÃO DE PLAC DIRECIONAL E IMNFORMATIVA "WAYFINDIND" PARA CORREDOR - PAVTO 02 CONFORME DETALHE  DIM: 1,80X1,50 EM ALUMÍNIO 6MM PINTADO NA COR TITÂNIO COM LETRAS E MAPA TÁTIL EM VINIL</t>
  </si>
  <si>
    <t>COMP.318</t>
  </si>
  <si>
    <t>10361/ORSE</t>
  </si>
  <si>
    <t>Placa de inauguração em alumínio fundido em braille com 0.50 x 0.80 m</t>
  </si>
  <si>
    <t>COMP.319</t>
  </si>
  <si>
    <t>COMP.320</t>
  </si>
  <si>
    <t>COMP.321</t>
  </si>
  <si>
    <t>COMP.322</t>
  </si>
  <si>
    <t>COMP.323</t>
  </si>
  <si>
    <t>COMP.324</t>
  </si>
  <si>
    <t>COMP.325</t>
  </si>
  <si>
    <t>COMP.326</t>
  </si>
  <si>
    <t>COMP.327</t>
  </si>
  <si>
    <t>07771/ORSE</t>
  </si>
  <si>
    <t>Placa em acrílico branco leitoso dupla, tipo sanduiche, com aplicação de adesivo sobreposto</t>
  </si>
  <si>
    <t>FORNECIMENTO E INSTALAÇÃO DE PLACA DIRECIONAL E INFORMATIVA "WAY FINDIND" PARA CORREDOR - PAVTO 01 EM L CONFORME DETALHE  DIM: 0,90X1,50+0,90X1,50 EM ALUMÍNIO 6MM PINTADO NA COR TITÂNIO COM LETRAS E MAPA TÁTIL EM VINIL</t>
  </si>
  <si>
    <t>ZAEL - Sistema de Energia</t>
  </si>
  <si>
    <t>marcelo@zael.com.br</t>
  </si>
  <si>
    <t>Marcelo Lima Santos</t>
  </si>
  <si>
    <t>(11) 2577-2233 /                      (11) 2276-2227</t>
  </si>
  <si>
    <t>COMP.328</t>
  </si>
  <si>
    <t>FORNECIMENTO E INSTALAÇÃO DE AMPLIFICADOR DE SOM</t>
  </si>
  <si>
    <t>AMPLIFICADOR DE SOM</t>
  </si>
  <si>
    <t>##191.</t>
  </si>
  <si>
    <t>https://www.walmart.com.br/item/2891866/sk?utm_source=google-pla&amp;adtype=pla&amp;utm_medium=ppc&amp;utm_term=2891866&amp;utm_campaign=instrumentos+2891866</t>
  </si>
  <si>
    <t>10.4</t>
  </si>
  <si>
    <t>10.5</t>
  </si>
  <si>
    <t>12.3</t>
  </si>
  <si>
    <t>12.4</t>
  </si>
  <si>
    <t>12.5</t>
  </si>
  <si>
    <t>12.6</t>
  </si>
  <si>
    <t xml:space="preserve">FORROS </t>
  </si>
  <si>
    <t>FORNECIMENTO E MONTAGEM DE FORMA PARA ESTRUTURAS DE CONCRETO EM LAJES EM CHAPA DE MADEIRA COMPENSADA RESINADO, ESPESSURA = 17 MM, 2 UTILIZAÇÕES. (INCLUSIVE ESCORAMENTO COM PÉ DIREITO SIMPLES)</t>
  </si>
  <si>
    <t>FORNECIMENTO E MONTAGEM DE FORMA PARA ESTRUTURAS DE CONCRETO EM LAJES EM CHAPA DE MADEIRA COMPENSADA RESINADO, ESPESSURA = 17 MM, 2 UTILIZAÇÕES. (INCLUSIVE ESCORAMENTO COM PÉ DIREITO DUPLO).</t>
  </si>
  <si>
    <t>03350/ORSE</t>
  </si>
  <si>
    <t>FORNECIMENTO E MONTAGEM DE FORMA CURVA PARA ESTRUTURAS, EM COMPENSADO PLASTIFICADO DE 10 MM, 02 UTILIZAÇÕES (PILARES REDONDOS)</t>
  </si>
  <si>
    <t>FORNECIMENTO E MONTAGEM DE FORMA DE VIGA, ESCORAMENTO METÁLICO, PÉ DIREITO SIMPLES, EM CHAPA DE MADEIRA RESINADA, 2 UTILIZAÇÕES.</t>
  </si>
  <si>
    <t>FORNECIMENTO E MONTAGEM DE FORMA DE PILARES RETANGULARES, PÉ-DIREITO SIMPLES, EM CHAPA DE MADEIRA RESINADA, 2 UTILIZAÇÕES</t>
  </si>
  <si>
    <t>CONTRAPISO E LAJE NÍVEL ZERO</t>
  </si>
  <si>
    <t>FORNECIMENTO E ASSENTAMENTO DE LAJE DE TRANSIÇÃO EM CONTATO COM O SOLO E = 7 CM, FCK = 20 MPA USINADO, COM ACABAMENTO NÍVEL ZERO.</t>
  </si>
  <si>
    <t>10.6</t>
  </si>
  <si>
    <t>NOME DO PROJETO: PROJETO DE 1 VARA VERTICAL</t>
  </si>
  <si>
    <t>PRAZO DE EXECUÇÃO - DIAS CORRIDOS</t>
  </si>
  <si>
    <t>FORNECIMENTO, FABRICAÇÃO, TRANSPORTE E MONTAGEM DE ESTRUTURA METÁLICA PARA TELHADO SOBRE LAJE PARA TELHAS METÁLICAS</t>
  </si>
  <si>
    <t>RUFOS E CHAPINS</t>
  </si>
  <si>
    <t>72107</t>
  </si>
  <si>
    <t>FORNECIMENTO E INSTALAÇÃO DE RUFO EM CHAPA DE AÇO GALVANIZADO NÚMERO 24 DESENVOLVIMENTO DE 25CM</t>
  </si>
  <si>
    <t>FORNECIMENTO E INSTALÇÃO DE CHAPIM METÁLICO, COM PINGADEIRA, CHAPA GALVANIZADA Nº 24, DESENVOLVIMENTO = 35CM</t>
  </si>
  <si>
    <t>7.3</t>
  </si>
  <si>
    <t>7.4</t>
  </si>
  <si>
    <t>7.5</t>
  </si>
  <si>
    <t>7.6</t>
  </si>
  <si>
    <t>7.7</t>
  </si>
  <si>
    <t>7.8</t>
  </si>
  <si>
    <t>7.9</t>
  </si>
  <si>
    <t>10.7</t>
  </si>
  <si>
    <t>10.8</t>
  </si>
  <si>
    <t>10.9</t>
  </si>
  <si>
    <t>13.3</t>
  </si>
  <si>
    <t>13.4</t>
  </si>
  <si>
    <t>13.5</t>
  </si>
  <si>
    <t>13.6</t>
  </si>
  <si>
    <t>13.7</t>
  </si>
  <si>
    <t>13.8</t>
  </si>
  <si>
    <t>13.9</t>
  </si>
  <si>
    <t>13.10</t>
  </si>
  <si>
    <t>13.11</t>
  </si>
  <si>
    <t>14.2</t>
  </si>
  <si>
    <t>FORNECIMENTO E INSTALAÇÃO DE COBERTURA EM TELHA METÁLICA GALVANIZADA TRAPEZOIDAL E=0,50MM, PRÉ-PINTADA EM 1 DAS FACES</t>
  </si>
  <si>
    <t>15.1</t>
  </si>
  <si>
    <t>COBERTURA COM TELHAS METÁLICAS</t>
  </si>
  <si>
    <t>http://www.leroymerlin.com.br/revestimento-para-fachada-ceramica-98316e-brick-classic-assim-tel-5x15cm-portobello_87890572</t>
  </si>
  <si>
    <t>4007-1380</t>
  </si>
  <si>
    <t>BANDINI LAR E CONSTRUÇÃO</t>
  </si>
  <si>
    <t>(19) 3475-7777</t>
  </si>
  <si>
    <t>01015/ORSE</t>
  </si>
  <si>
    <t>FORRO DE FIBRA MINERAL ARMSTRONG GEORGIAN - RH 90 (OU SIMILAR)</t>
  </si>
  <si>
    <t>Pisoag</t>
  </si>
  <si>
    <t>Jose Carlos</t>
  </si>
  <si>
    <t>Porto Piso</t>
  </si>
  <si>
    <t>contato@portopisos.com.br</t>
  </si>
  <si>
    <t>(11) 2486-1579</t>
  </si>
  <si>
    <t>ADMINISTRAÇÃO DA OBRA</t>
  </si>
  <si>
    <t>MÃO DE OBRA INDIRETA</t>
  </si>
  <si>
    <t>93565</t>
  </si>
  <si>
    <t>ENGENHEIRO CIVIL DE OBRA JÚNIOR</t>
  </si>
  <si>
    <t xml:space="preserve">MÊS </t>
  </si>
  <si>
    <t>1.4</t>
  </si>
  <si>
    <t>1.5</t>
  </si>
  <si>
    <t>ENCARREGADO GERAL DE OBRAS (INSTALAÇÕES)</t>
  </si>
  <si>
    <t>1.6</t>
  </si>
  <si>
    <t>ENGENHEIRO ELETRICISTA JUNIOR</t>
  </si>
  <si>
    <t>1.7</t>
  </si>
  <si>
    <t>ENGENHEIRO MECÂNICO JUNIOR</t>
  </si>
  <si>
    <t>1.8</t>
  </si>
  <si>
    <t>CONSUMOS</t>
  </si>
  <si>
    <t>1.9</t>
  </si>
  <si>
    <t>COMP.339</t>
  </si>
  <si>
    <t>CONSUMO DE ÁGUA / ESGOTO</t>
  </si>
  <si>
    <t>08978/ORSE</t>
  </si>
  <si>
    <t>ÁGUA - CONSUMO EM VOLUME</t>
  </si>
  <si>
    <t>M³</t>
  </si>
  <si>
    <t>1.10</t>
  </si>
  <si>
    <t>10555/ORSE</t>
  </si>
  <si>
    <t>CONSUMO DE ENERGIA ELÉTRICA</t>
  </si>
  <si>
    <t>1.11</t>
  </si>
  <si>
    <t>10557/ORSE</t>
  </si>
  <si>
    <t>CONUSMO DE TELEFONE / INTERNET</t>
  </si>
  <si>
    <t>1.12</t>
  </si>
  <si>
    <t>10562/ORSE</t>
  </si>
  <si>
    <t>MATERIAIS DE ESCRITÓRIO</t>
  </si>
  <si>
    <t>1.13</t>
  </si>
  <si>
    <t>TAXAS E EMOLUMENTOS</t>
  </si>
  <si>
    <t>INSTALAÇÕES PROVISÓRIAS, ANDAIMES, TRANSPORTE VERTICAL</t>
  </si>
  <si>
    <t>TAPUME DE CHAPA DE MADEIRA COMPENSADA</t>
  </si>
  <si>
    <t>BARRACÃO PARA ESCRITÓRIOS (CONSIDERANDO 2 DE 4,00 X 4,00 M)</t>
  </si>
  <si>
    <t>BARRACÃO PARA ALMOXARIFADO</t>
  </si>
  <si>
    <t>93212</t>
  </si>
  <si>
    <t>BARRACÃO DE SANITÁRIO, VESTIÁRIO E REFEITÓRIO</t>
  </si>
  <si>
    <t>LOCAÇÃO DE OBRA (GABARITO)</t>
  </si>
  <si>
    <t>2.8</t>
  </si>
  <si>
    <t>73618</t>
  </si>
  <si>
    <t>2.9</t>
  </si>
  <si>
    <t>84111</t>
  </si>
  <si>
    <t>PLATAFORMA DE MADEIRA PARA ANDAIME</t>
  </si>
  <si>
    <t>2.10</t>
  </si>
  <si>
    <t>GUINCHO MANUAL</t>
  </si>
  <si>
    <t>2.11</t>
  </si>
  <si>
    <t>FORNECIMENTO E INSTALAÇÃO DE PLATAFORMA DE MADEIRA PARA ISOLAMENTO DE ABERTURAS</t>
  </si>
  <si>
    <t>2.12</t>
  </si>
  <si>
    <t>FORNECIMENTO E LOCAÇÃO DE EQUIPAMENTOS (BETONEIRA, MAKITA, SERRA DE BANCA E VIBRADOR DE IMERSÃO)</t>
  </si>
  <si>
    <t>2.13</t>
  </si>
  <si>
    <t>2.14</t>
  </si>
  <si>
    <t>72817</t>
  </si>
  <si>
    <t>BANDEJA SALVA-VIDAS/COLETA DE ENTULHOS, COM TÁBUA</t>
  </si>
  <si>
    <t>2.15</t>
  </si>
  <si>
    <t>PROTEÇÃO DE FACHADA COM TELA DE POLIPROPILENO FIXADA EM ESTRUTURA DE MADEIRA COM ARAME GALVANIZADO</t>
  </si>
  <si>
    <t>2.16</t>
  </si>
  <si>
    <t>FORNECIMENTO E INSTALAÇÃO DE GUARDA CORPO EM MADEIRA COM TELA PLÁSTICA PARA ISOLAMENTO DE VÃOS H=1,20 M</t>
  </si>
  <si>
    <t>2.17</t>
  </si>
  <si>
    <t>RETIRADA DE ENTULHO EM CAÇAMBAS</t>
  </si>
  <si>
    <t>VIAG.</t>
  </si>
  <si>
    <t>MOBILIZAÇÃO E DESMOBILIZAÇÃO DA OBRA</t>
  </si>
  <si>
    <t>COMP.343</t>
  </si>
  <si>
    <t>MOBILIZAÇÃO E DESMOBILIZAÇÃO DE OBRA EXECUTADA EM CENTROS URBANOS</t>
  </si>
  <si>
    <t>GLOBAL</t>
  </si>
  <si>
    <t>COMP.443</t>
  </si>
  <si>
    <t>MOBILIZAÇÃO E DESMOBILIZAÇÃO DE OBRA EXECUTADAS EM CENTROS URBANOS</t>
  </si>
  <si>
    <t>CAMINHÃO TOCO, PBT 16.000 KG, CARGA ÚTIL MÁX. 10685KG, DIST. ENTRE EIXOS 4,8M, POTÊNCIA 189 CV, INCLUSIVE CARROCERIA FIXA ABERTA DE MADEIRA P/ TRANSPORTE GERAL DE CARGA SECA, DIMEN. APROX. 2,7 X 7,00 X 0,50M - CHP DIURNO. AF_06/2014</t>
  </si>
  <si>
    <t>ENSAIO DE RESISTÊNCIA A COMPRESSÃO SIMPLES - CONCRETO (1 ENSAIO A CADA 8 M3)</t>
  </si>
  <si>
    <t>ENSAIO DE ESTANQUEIDADE DE INSTALAÇÕES HIDRÁULICAS (INCÊNDIO E REDE DE DISTRIBUIÇÃO DE ÁGUA POTÁVEL</t>
  </si>
  <si>
    <t>5.4</t>
  </si>
  <si>
    <t>5.5</t>
  </si>
  <si>
    <t>5.6</t>
  </si>
  <si>
    <t>5.7</t>
  </si>
  <si>
    <t>5.8</t>
  </si>
  <si>
    <t>6.5</t>
  </si>
  <si>
    <t>6.6</t>
  </si>
  <si>
    <t>6.7</t>
  </si>
  <si>
    <t>P20 - PORTA DE CORRER EM ALUMÍNIO E VIDRO LISO TEMPERADO 10 MM - 412 X 300 CM</t>
  </si>
  <si>
    <r>
      <rPr>
        <b/>
        <sz val="8"/>
        <color indexed="8"/>
        <rFont val="Arial"/>
        <family val="2"/>
      </rPr>
      <t>P20</t>
    </r>
    <r>
      <rPr>
        <sz val="8"/>
        <color indexed="8"/>
        <rFont val="Arial"/>
        <family val="2"/>
      </rPr>
      <t xml:space="preserve"> - PORTA DE CORRER EM ALUMÍNIO E VIDRO LISO TEMPERADO 10 MM - 412 X 300 CM</t>
    </r>
  </si>
  <si>
    <t>7.10</t>
  </si>
  <si>
    <t>7.11</t>
  </si>
  <si>
    <t>7.12</t>
  </si>
  <si>
    <t>7.13</t>
  </si>
  <si>
    <t>7.14</t>
  </si>
  <si>
    <t>7.15</t>
  </si>
  <si>
    <t>7.16</t>
  </si>
  <si>
    <t>7.17</t>
  </si>
  <si>
    <t>7.18</t>
  </si>
  <si>
    <t>7.19</t>
  </si>
  <si>
    <t>7.20</t>
  </si>
  <si>
    <t>7.21</t>
  </si>
  <si>
    <t>7.22</t>
  </si>
  <si>
    <t>7.23</t>
  </si>
  <si>
    <t>7.24</t>
  </si>
  <si>
    <t>7.25</t>
  </si>
  <si>
    <t>7.26</t>
  </si>
  <si>
    <t>7.27</t>
  </si>
  <si>
    <t>7.28</t>
  </si>
  <si>
    <t>8.3</t>
  </si>
  <si>
    <t>09084/ORSE</t>
  </si>
  <si>
    <t>12.7</t>
  </si>
  <si>
    <t>88470</t>
  </si>
  <si>
    <t>FORNECIMENTO E ASSENTAMENTO DE CONTRAPISO AUTONIVELANTE, APLICADO SOBRE LAJE, ESP.=3 CM</t>
  </si>
  <si>
    <t>14.3</t>
  </si>
  <si>
    <t>14.4</t>
  </si>
  <si>
    <t>14.5</t>
  </si>
  <si>
    <t>14.6</t>
  </si>
  <si>
    <t>15.2</t>
  </si>
  <si>
    <t>15.3</t>
  </si>
  <si>
    <t>15.4</t>
  </si>
  <si>
    <t>15.5</t>
  </si>
  <si>
    <t>15.6</t>
  </si>
  <si>
    <t>16.1</t>
  </si>
  <si>
    <t>16.2</t>
  </si>
  <si>
    <t>16.3</t>
  </si>
  <si>
    <t>16.4</t>
  </si>
  <si>
    <t>16.5</t>
  </si>
  <si>
    <t>16.6</t>
  </si>
  <si>
    <t>16.7</t>
  </si>
  <si>
    <t>16.8</t>
  </si>
  <si>
    <t>16.9</t>
  </si>
  <si>
    <t>16.10</t>
  </si>
  <si>
    <t>16.11</t>
  </si>
  <si>
    <t>16.12</t>
  </si>
  <si>
    <t>16.13</t>
  </si>
  <si>
    <t>16.14</t>
  </si>
  <si>
    <t>16.15</t>
  </si>
  <si>
    <t>16.16</t>
  </si>
  <si>
    <t>16.17</t>
  </si>
  <si>
    <t>16.18</t>
  </si>
  <si>
    <t>16.19</t>
  </si>
  <si>
    <t>16.21</t>
  </si>
  <si>
    <t>16.22</t>
  </si>
  <si>
    <t>16.23</t>
  </si>
  <si>
    <t>16.24</t>
  </si>
  <si>
    <t>16.25</t>
  </si>
  <si>
    <t>16.26</t>
  </si>
  <si>
    <t>16.27</t>
  </si>
  <si>
    <t>16.28</t>
  </si>
  <si>
    <t>17.1</t>
  </si>
  <si>
    <t>17.2</t>
  </si>
  <si>
    <t>INSTALAÇÕES ELÉTRICAS</t>
  </si>
  <si>
    <t>LUMINÁRIAS</t>
  </si>
  <si>
    <t>18.1</t>
  </si>
  <si>
    <t>FORNECIMENTO E INSTALAÇÃO DE LUMINÁRIA DE EMBUTIR EM FORRO DE GESSO, MODELO NC MINOTAURO ME, COM BARRA LED 39 W E EMISSÃO DE LUZ NA COR BRANCA 4000K, CORPO EM CHAPA DE AÇO NA COR BRANCA, COM DIFUSOR EM ACRÍLICO TRANSLÚCIDO, COMPLETA, MARCA ITAIM OU EQUIVALENTE</t>
  </si>
  <si>
    <t>PISOLED</t>
  </si>
  <si>
    <t>eduardo@pisoleds.com.br</t>
  </si>
  <si>
    <t>Eduardo</t>
  </si>
  <si>
    <t>618333-0156</t>
  </si>
  <si>
    <t>HISTEC COMERCIAL LTDA</t>
  </si>
  <si>
    <t>02.293.079/0001-11</t>
  </si>
  <si>
    <t>23.631.839/0001-23</t>
  </si>
  <si>
    <t>jorge@histeccomercial.com.br</t>
  </si>
  <si>
    <t>Jorge</t>
  </si>
  <si>
    <t>113018-0508</t>
  </si>
  <si>
    <t>18.2</t>
  </si>
  <si>
    <t>FORNECIMENTO E INSTALAÇÃO DE LUMINÁRIA CRCULAR DE EMBUTIR IP44, MODELO NC SKY-s MC, DE LED 23 W E EMISSÃO DE LUZ NA COR BRANCA NEUTRO 4000K, CORPO EM CHAPA DE AÇO NA COR BRANCA, COM DIFUSOR EM ACRÍLICO TRANSLÚCIDO, COMPLETA, MARCA ITAIM OU EQUIVALENTE.</t>
  </si>
  <si>
    <t>61 8333-0156</t>
  </si>
  <si>
    <t>18.3</t>
  </si>
  <si>
    <t>FORNECIMENTO E INSTALAÇÃO DE LUMINÁRIA CIRCULAR DE EMBUTIR IP 44, MODELO NC SKY-s PC, DE LED 15 W E EMISSÃO DE LUZ NA COR BRANCA NEUTRO 4000K, CORPO EM CHAPA DE AÇO NA COR BRANCA, COM DIFUSOR EM ACRÍLICO TRANSLÚCIDO, UTILIZAR DRIVER 350 m A, COMPLETA, MARCA ITAIM OU EQUIVALENTE</t>
  </si>
  <si>
    <t>18.4</t>
  </si>
  <si>
    <t>FORNECIMENTO E INSTALAÇÃO DE LUMINÁRIA QUADRADA DE SOBREPOR, MODELO NC QUEOPS S, DE LED 24W, CORPO EM CHAPA DE AÇO NA COR BRANCA, COM DIFUSOR EM ACRÍLICO TRANSLÚCIDO, COMPLETA, MARCA ITAIM OU EQUIVALENTE.</t>
  </si>
  <si>
    <t>18.5</t>
  </si>
  <si>
    <t>FORNECIMENTO E INSTALAÇÃO DE LUMINÁRIA DE EMBUTIR EM FORRO DE GESSO, MODELO PANDORA 1C, PARA 1xLED 41W, 4.000K, EQUIPADA COM DRIVER 45W 1.050m A 220V, CORPO EM CHAPA DE AÇO NA COR BRANCA, COM DIFUSOR EM ACRÍLICO TRANSLÚCIDO, COMPLETA, MARCA ITAIM OU EQUIVALENTE.</t>
  </si>
  <si>
    <t>18.6</t>
  </si>
  <si>
    <t>FORNECIMENTO E INSTALAÇÃO DE LUMINÁRIA DE EMBUTIR EM FORRO DE GESSO, MODELO NC AQUÁRIOS ME, COM BARRA LED 39 W E EMISSÃO DE LUZ NA COR BRANCA 4000F, CORPO EM CHAPA DE AÇO NA COR BRANCA, COM DIFUSOR EM ACRÍLICO TRANSLÚCIDO, COMPLETA, MARCA ITAIM OU EQUIVALENTE.</t>
  </si>
  <si>
    <t>18.7</t>
  </si>
  <si>
    <t>09627/ORSE</t>
  </si>
  <si>
    <t>FORNECIMENTO E INSTALAÇÃO DE LUMINÁRIA PENDENTE CIRCULAR 1.500 MM EM ALUMÍNIO REVESTIDO POR PINTURA ELETROSTÁTICA. LÂMPADA COM LED COM LONGA VIDA ÚTIL 60.000 HORAS</t>
  </si>
  <si>
    <t>19.1</t>
  </si>
  <si>
    <t>LIMPEZA PERMANENTE DA OBRA</t>
  </si>
  <si>
    <t>LIMPEZA DE OBRA TOTAL</t>
  </si>
  <si>
    <t>19.2</t>
  </si>
  <si>
    <t>9537</t>
  </si>
  <si>
    <t>LIMPEZA FINAL PARA ENTREGA DA OBRA</t>
  </si>
  <si>
    <t>20.1</t>
  </si>
  <si>
    <t>VIGIAS</t>
  </si>
</sst>
</file>

<file path=xl/styles.xml><?xml version="1.0" encoding="utf-8"?>
<styleSheet xmlns="http://schemas.openxmlformats.org/spreadsheetml/2006/main">
  <numFmts count="13">
    <numFmt numFmtId="44" formatCode="_-&quot;R$&quot;\ * #,##0.00_-;\-&quot;R$&quot;\ * #,##0.00_-;_-&quot;R$&quot;\ * &quot;-&quot;??_-;_-@_-"/>
    <numFmt numFmtId="43" formatCode="_-* #,##0.00_-;\-* #,##0.00_-;_-* &quot;-&quot;??_-;_-@_-"/>
    <numFmt numFmtId="164" formatCode="_(* #,##0.00_);_(* \(#,##0.00\);_(* &quot;-&quot;??_);_(@_)"/>
    <numFmt numFmtId="165" formatCode="_-&quot;R$ &quot;* #,##0.00_-;&quot;-R$ &quot;* #,##0.00_-;_-&quot;R$ &quot;* \-??_-;_-@_-"/>
    <numFmt numFmtId="166" formatCode="&quot;R$&quot;\ #,##0.00"/>
    <numFmt numFmtId="167" formatCode="0.000"/>
    <numFmt numFmtId="168" formatCode="0.0000"/>
    <numFmt numFmtId="169" formatCode="_-&quot;R$&quot;\ * #,##0.00_-;\-&quot;R$&quot;\ * #,##0.00_-;_-&quot;R$&quot;\ * &quot;-&quot;???_-;_-@_-"/>
    <numFmt numFmtId="170" formatCode="_-[$R$-416]\ * #,##0.00_-;\-[$R$-416]\ * #,##0.00_-;_-[$R$-416]\ * &quot;-&quot;??_-;_-@_-"/>
    <numFmt numFmtId="171" formatCode="00000000"/>
    <numFmt numFmtId="172" formatCode="&quot;R$&quot;\ #,##0.0000"/>
    <numFmt numFmtId="173" formatCode="0.0000000"/>
    <numFmt numFmtId="174" formatCode="_-[$R$-416]\ * #,##0.000_-;\-[$R$-416]\ * #,##0.000_-;_-[$R$-416]\ * &quot;-&quot;??_-;_-@_-"/>
  </numFmts>
  <fonts count="81">
    <font>
      <sz val="11"/>
      <color theme="1"/>
      <name val="Calibri"/>
      <family val="2"/>
      <scheme val="minor"/>
    </font>
    <font>
      <sz val="11"/>
      <color indexed="8"/>
      <name val="Calibri"/>
      <family val="2"/>
    </font>
    <font>
      <sz val="11"/>
      <color indexed="8"/>
      <name val="Calibri"/>
      <family val="2"/>
    </font>
    <font>
      <sz val="11"/>
      <color indexed="8"/>
      <name val="Calibri"/>
      <family val="2"/>
    </font>
    <font>
      <sz val="9"/>
      <color indexed="81"/>
      <name val="Tahoma"/>
      <family val="2"/>
    </font>
    <font>
      <b/>
      <i/>
      <sz val="9"/>
      <color indexed="81"/>
      <name val="Tahoma"/>
      <family val="2"/>
    </font>
    <font>
      <b/>
      <sz val="9"/>
      <color indexed="81"/>
      <name val="Tahoma"/>
      <family val="2"/>
    </font>
    <font>
      <i/>
      <sz val="9"/>
      <color indexed="81"/>
      <name val="Tahoma"/>
      <family val="2"/>
    </font>
    <font>
      <sz val="10"/>
      <name val="Arial"/>
      <family val="2"/>
    </font>
    <font>
      <sz val="8"/>
      <color indexed="8"/>
      <name val="Arial"/>
      <family val="2"/>
    </font>
    <font>
      <b/>
      <sz val="8"/>
      <color indexed="8"/>
      <name val="Arial"/>
      <family val="2"/>
    </font>
    <font>
      <b/>
      <sz val="11"/>
      <name val="Arial"/>
      <family val="2"/>
    </font>
    <font>
      <b/>
      <sz val="10"/>
      <name val="Calibri"/>
      <family val="2"/>
    </font>
    <font>
      <sz val="10"/>
      <name val="Calibri"/>
      <family val="2"/>
    </font>
    <font>
      <sz val="8"/>
      <color indexed="8"/>
      <name val="Calibri"/>
      <family val="2"/>
    </font>
    <font>
      <sz val="8"/>
      <name val="Arial"/>
      <family val="2"/>
    </font>
    <font>
      <b/>
      <sz val="8"/>
      <name val="Arial"/>
      <family val="2"/>
    </font>
    <font>
      <b/>
      <sz val="8"/>
      <color indexed="8"/>
      <name val="Calibri"/>
      <family val="2"/>
    </font>
    <font>
      <sz val="10"/>
      <name val="Arial"/>
      <family val="2"/>
    </font>
    <font>
      <sz val="11"/>
      <color indexed="8"/>
      <name val="Calibri"/>
      <family val="2"/>
    </font>
    <font>
      <sz val="10"/>
      <color indexed="8"/>
      <name val="Calibri"/>
      <family val="2"/>
    </font>
    <font>
      <u/>
      <sz val="10"/>
      <name val="Calibri"/>
      <family val="2"/>
    </font>
    <font>
      <b/>
      <sz val="10"/>
      <color indexed="8"/>
      <name val="Calibri"/>
      <family val="2"/>
    </font>
    <font>
      <sz val="10"/>
      <color indexed="8"/>
      <name val="Arial"/>
      <family val="2"/>
    </font>
    <font>
      <sz val="10"/>
      <name val="Arial"/>
      <family val="2"/>
    </font>
    <font>
      <sz val="8"/>
      <name val="Courier New"/>
      <family val="3"/>
    </font>
    <font>
      <b/>
      <sz val="8"/>
      <name val="Courier New"/>
      <family val="3"/>
    </font>
    <font>
      <sz val="8"/>
      <color indexed="8"/>
      <name val="Courier New"/>
      <family val="3"/>
    </font>
    <font>
      <b/>
      <sz val="11"/>
      <color indexed="8"/>
      <name val="Courier New"/>
      <family val="3"/>
    </font>
    <font>
      <b/>
      <sz val="8"/>
      <color indexed="8"/>
      <name val="Century"/>
      <family val="1"/>
    </font>
    <font>
      <sz val="8"/>
      <color indexed="8"/>
      <name val="Century"/>
      <family val="1"/>
    </font>
    <font>
      <sz val="8"/>
      <name val="Tahoma"/>
      <family val="2"/>
    </font>
    <font>
      <b/>
      <sz val="9"/>
      <color indexed="8"/>
      <name val="Arial"/>
      <family val="2"/>
    </font>
    <font>
      <sz val="9"/>
      <name val="Calibri"/>
      <family val="2"/>
    </font>
    <font>
      <b/>
      <sz val="9"/>
      <color indexed="8"/>
      <name val="Courier New"/>
      <family val="3"/>
    </font>
    <font>
      <sz val="9"/>
      <name val="Helvetica"/>
    </font>
    <font>
      <sz val="9"/>
      <color indexed="8"/>
      <name val="Courier New"/>
      <family val="3"/>
    </font>
    <font>
      <b/>
      <sz val="11"/>
      <color indexed="8"/>
      <name val="Calibri"/>
      <family val="2"/>
    </font>
    <font>
      <b/>
      <sz val="11"/>
      <name val="Calibri"/>
      <family val="2"/>
    </font>
    <font>
      <sz val="11"/>
      <name val="Calibri"/>
      <family val="2"/>
    </font>
    <font>
      <sz val="10"/>
      <color indexed="8"/>
      <name val="Courier New"/>
      <family val="3"/>
    </font>
    <font>
      <b/>
      <u/>
      <sz val="13"/>
      <name val="Courier New"/>
      <family val="3"/>
    </font>
    <font>
      <sz val="11"/>
      <color theme="1"/>
      <name val="Calibri"/>
      <family val="2"/>
      <scheme val="minor"/>
    </font>
    <font>
      <u/>
      <sz val="11"/>
      <color theme="10"/>
      <name val="Calibri"/>
      <family val="2"/>
    </font>
    <font>
      <u/>
      <sz val="11"/>
      <color theme="10"/>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
      <b/>
      <sz val="10"/>
      <name val="Calibri"/>
      <family val="2"/>
      <scheme val="minor"/>
    </font>
    <font>
      <sz val="10"/>
      <color theme="1"/>
      <name val="Calibri"/>
      <family val="2"/>
      <scheme val="minor"/>
    </font>
    <font>
      <sz val="8"/>
      <color theme="1"/>
      <name val="Arial"/>
      <family val="2"/>
    </font>
    <font>
      <sz val="10"/>
      <name val="Calibri"/>
      <family val="2"/>
      <scheme val="minor"/>
    </font>
    <font>
      <b/>
      <sz val="9"/>
      <name val="Calibri"/>
      <family val="2"/>
      <scheme val="minor"/>
    </font>
    <font>
      <b/>
      <sz val="8"/>
      <color theme="1"/>
      <name val="Calibri"/>
      <family val="2"/>
      <scheme val="minor"/>
    </font>
    <font>
      <b/>
      <sz val="8"/>
      <name val="Calibri"/>
      <family val="2"/>
      <scheme val="minor"/>
    </font>
    <font>
      <b/>
      <sz val="11"/>
      <name val="Calibri"/>
      <family val="2"/>
      <scheme val="minor"/>
    </font>
    <font>
      <sz val="8"/>
      <name val="Calibri"/>
      <family val="2"/>
      <scheme val="minor"/>
    </font>
    <font>
      <sz val="9"/>
      <name val="Calibri"/>
      <family val="2"/>
      <scheme val="minor"/>
    </font>
    <font>
      <b/>
      <sz val="8"/>
      <color theme="1"/>
      <name val="Courier New"/>
      <family val="3"/>
    </font>
    <font>
      <sz val="8"/>
      <color theme="1"/>
      <name val="Courier New"/>
      <family val="3"/>
    </font>
    <font>
      <sz val="8"/>
      <color rgb="FFFF0000"/>
      <name val="Courier New"/>
      <family val="3"/>
    </font>
    <font>
      <b/>
      <sz val="11"/>
      <color rgb="FFFF0000"/>
      <name val="Calibri"/>
      <family val="2"/>
      <scheme val="minor"/>
    </font>
    <font>
      <b/>
      <sz val="8"/>
      <color rgb="FFFF0000"/>
      <name val="Courier New"/>
      <family val="3"/>
    </font>
    <font>
      <b/>
      <sz val="8"/>
      <color rgb="FF000000"/>
      <name val="Courier New"/>
      <family val="3"/>
    </font>
    <font>
      <sz val="11"/>
      <name val="Calibri"/>
      <family val="2"/>
      <scheme val="minor"/>
    </font>
    <font>
      <b/>
      <u/>
      <sz val="13"/>
      <color theme="1"/>
      <name val="Courier New"/>
      <family val="3"/>
    </font>
    <font>
      <sz val="8"/>
      <color rgb="FF000000"/>
      <name val="Courier New"/>
      <family val="3"/>
    </font>
    <font>
      <sz val="12"/>
      <color theme="1"/>
      <name val="Calibri"/>
      <family val="2"/>
      <scheme val="minor"/>
    </font>
    <font>
      <b/>
      <sz val="8"/>
      <color rgb="FF000000"/>
      <name val="Century"/>
      <family val="1"/>
    </font>
    <font>
      <sz val="8"/>
      <color rgb="FF000000"/>
      <name val="Century"/>
      <family val="1"/>
    </font>
    <font>
      <b/>
      <sz val="10"/>
      <color rgb="FF000000"/>
      <name val="Arial"/>
      <family val="2"/>
    </font>
    <font>
      <b/>
      <sz val="10"/>
      <color theme="1"/>
      <name val="Arial"/>
      <family val="2"/>
    </font>
    <font>
      <sz val="8"/>
      <color theme="1"/>
      <name val="Calibri"/>
      <family val="2"/>
      <scheme val="minor"/>
    </font>
    <font>
      <b/>
      <sz val="8"/>
      <color theme="1"/>
      <name val="Arial"/>
      <family val="2"/>
    </font>
    <font>
      <sz val="8"/>
      <color rgb="FFFF0000"/>
      <name val="Arial"/>
      <family val="2"/>
    </font>
    <font>
      <b/>
      <sz val="8"/>
      <color rgb="FFFF0000"/>
      <name val="Arial"/>
      <family val="2"/>
    </font>
    <font>
      <sz val="8"/>
      <color rgb="FFC00000"/>
      <name val="Courier New"/>
      <family val="3"/>
    </font>
    <font>
      <b/>
      <sz val="11"/>
      <color indexed="8"/>
      <name val="Calibri"/>
      <family val="2"/>
      <scheme val="minor"/>
    </font>
    <font>
      <b/>
      <sz val="8"/>
      <color indexed="8"/>
      <name val="Calibri"/>
      <family val="2"/>
      <scheme val="minor"/>
    </font>
    <font>
      <b/>
      <sz val="10"/>
      <color theme="1"/>
      <name val="Calibri"/>
      <family val="2"/>
      <scheme val="minor"/>
    </font>
    <font>
      <b/>
      <sz val="16"/>
      <color theme="1"/>
      <name val="Calibri"/>
      <family val="2"/>
      <scheme val="minor"/>
    </font>
  </fonts>
  <fills count="26">
    <fill>
      <patternFill patternType="none"/>
    </fill>
    <fill>
      <patternFill patternType="gray125"/>
    </fill>
    <fill>
      <patternFill patternType="solid">
        <fgColor indexed="62"/>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55"/>
        <bgColor indexed="64"/>
      </patternFill>
    </fill>
    <fill>
      <patternFill patternType="solid">
        <fgColor indexed="22"/>
        <bgColor indexed="64"/>
      </patternFill>
    </fill>
    <fill>
      <patternFill patternType="solid">
        <fgColor indexed="49"/>
        <bgColor indexed="64"/>
      </patternFill>
    </fill>
    <fill>
      <patternFill patternType="solid">
        <fgColor indexed="26"/>
        <bgColor indexed="64"/>
      </patternFill>
    </fill>
    <fill>
      <patternFill patternType="solid">
        <fgColor indexed="63"/>
      </patternFill>
    </fill>
    <fill>
      <patternFill patternType="solid">
        <fgColor indexed="47"/>
        <bgColor indexed="64"/>
      </patternFill>
    </fill>
    <fill>
      <patternFill patternType="solid">
        <fgColor theme="0" tint="-0.249977111117893"/>
        <bgColor indexed="64"/>
      </patternFill>
    </fill>
    <fill>
      <patternFill patternType="solid">
        <fgColor rgb="FFFFFF99"/>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rgb="FFFFFFCC"/>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FFF00"/>
        <bgColor indexed="64"/>
      </patternFill>
    </fill>
    <fill>
      <patternFill patternType="solid">
        <fgColor rgb="FFEFFFEF"/>
        <bgColor indexed="64"/>
      </patternFill>
    </fill>
    <fill>
      <patternFill patternType="solid">
        <fgColor theme="6" tint="0.59999389629810485"/>
        <bgColor indexed="64"/>
      </patternFill>
    </fill>
    <fill>
      <patternFill patternType="solid">
        <fgColor rgb="FFFF99CC"/>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style="thin">
        <color indexed="64"/>
      </bottom>
      <diagonal/>
    </border>
    <border>
      <left/>
      <right style="hair">
        <color indexed="64"/>
      </right>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top/>
      <bottom style="hair">
        <color indexed="64"/>
      </bottom>
      <diagonal/>
    </border>
    <border>
      <left/>
      <right/>
      <top style="hair">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hair">
        <color indexed="64"/>
      </right>
      <top style="hair">
        <color indexed="64"/>
      </top>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style="hair">
        <color rgb="FF000000"/>
      </left>
      <right/>
      <top style="hair">
        <color rgb="FF000000"/>
      </top>
      <bottom style="hair">
        <color rgb="FF000000"/>
      </bottom>
      <diagonal/>
    </border>
    <border>
      <left/>
      <right/>
      <top style="thin">
        <color rgb="FF000000"/>
      </top>
      <bottom/>
      <diagonal/>
    </border>
    <border>
      <left style="hair">
        <color rgb="FF000000"/>
      </left>
      <right style="hair">
        <color rgb="FF000000"/>
      </right>
      <top style="hair">
        <color rgb="FF000000"/>
      </top>
      <bottom/>
      <diagonal/>
    </border>
    <border>
      <left/>
      <right/>
      <top style="hair">
        <color rgb="FF000000"/>
      </top>
      <bottom style="thin">
        <color rgb="FF000000"/>
      </bottom>
      <diagonal/>
    </border>
    <border>
      <left/>
      <right/>
      <top/>
      <bottom style="hair">
        <color rgb="FF000000"/>
      </bottom>
      <diagonal/>
    </border>
    <border>
      <left style="hair">
        <color indexed="64"/>
      </left>
      <right/>
      <top style="hair">
        <color rgb="FF000000"/>
      </top>
      <bottom style="hair">
        <color rgb="FF000000"/>
      </bottom>
      <diagonal/>
    </border>
    <border>
      <left style="hair">
        <color rgb="FF000000"/>
      </left>
      <right style="hair">
        <color rgb="FF000000"/>
      </right>
      <top/>
      <bottom/>
      <diagonal/>
    </border>
    <border>
      <left style="hair">
        <color rgb="FF000000"/>
      </left>
      <right/>
      <top/>
      <bottom/>
      <diagonal/>
    </border>
    <border>
      <left style="hair">
        <color indexed="64"/>
      </left>
      <right style="hair">
        <color indexed="64"/>
      </right>
      <top style="hair">
        <color rgb="FF000000"/>
      </top>
      <bottom style="hair">
        <color indexed="64"/>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style="hair">
        <color rgb="FF000000"/>
      </left>
      <right style="hair">
        <color indexed="64"/>
      </right>
      <top style="hair">
        <color rgb="FF000000"/>
      </top>
      <bottom style="hair">
        <color rgb="FF000000"/>
      </bottom>
      <diagonal/>
    </border>
    <border>
      <left style="hair">
        <color indexed="64"/>
      </left>
      <right style="hair">
        <color indexed="64"/>
      </right>
      <top style="hair">
        <color indexed="64"/>
      </top>
      <bottom style="hair">
        <color rgb="FF000000"/>
      </bottom>
      <diagonal/>
    </border>
    <border>
      <left/>
      <right/>
      <top style="hair">
        <color rgb="FF000000"/>
      </top>
      <bottom style="thin">
        <color indexed="64"/>
      </bottom>
      <diagonal/>
    </border>
  </borders>
  <cellStyleXfs count="85">
    <xf numFmtId="0" fontId="0" fillId="0" borderId="0"/>
    <xf numFmtId="0" fontId="19" fillId="0" borderId="0"/>
    <xf numFmtId="0" fontId="3"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165" fontId="8" fillId="0" borderId="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65" fontId="8" fillId="0" borderId="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3" fillId="0" borderId="0"/>
    <xf numFmtId="0" fontId="8" fillId="0" borderId="0"/>
    <xf numFmtId="0" fontId="24" fillId="0" borderId="0"/>
    <xf numFmtId="0" fontId="8" fillId="0" borderId="0"/>
    <xf numFmtId="0" fontId="45" fillId="0" borderId="0"/>
    <xf numFmtId="0" fontId="8" fillId="0" borderId="0"/>
    <xf numFmtId="0" fontId="42" fillId="0" borderId="0"/>
    <xf numFmtId="0" fontId="8" fillId="0" borderId="0"/>
    <xf numFmtId="0" fontId="8" fillId="0" borderId="0"/>
    <xf numFmtId="0" fontId="18" fillId="0" borderId="0"/>
    <xf numFmtId="0" fontId="8" fillId="0" borderId="0"/>
    <xf numFmtId="0" fontId="42" fillId="0" borderId="0"/>
    <xf numFmtId="0" fontId="8" fillId="0" borderId="0"/>
    <xf numFmtId="0" fontId="8" fillId="0" borderId="0"/>
    <xf numFmtId="0" fontId="8" fillId="0" borderId="0"/>
    <xf numFmtId="9" fontId="3"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4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012">
    <xf numFmtId="0" fontId="0" fillId="0" borderId="0" xfId="0"/>
    <xf numFmtId="0" fontId="11" fillId="0" borderId="0" xfId="0" quotePrefix="1" applyFont="1" applyFill="1" applyBorder="1" applyAlignment="1" applyProtection="1">
      <alignment horizontal="center" vertical="center" wrapText="1"/>
      <protection hidden="1"/>
    </xf>
    <xf numFmtId="0" fontId="11" fillId="0" borderId="0" xfId="0" quotePrefix="1" applyFont="1" applyFill="1" applyBorder="1" applyAlignment="1" applyProtection="1">
      <alignment vertical="center" wrapText="1"/>
      <protection hidden="1"/>
    </xf>
    <xf numFmtId="0" fontId="12" fillId="0" borderId="0" xfId="0" applyFont="1" applyAlignment="1" applyProtection="1">
      <alignment vertical="center"/>
      <protection hidden="1"/>
    </xf>
    <xf numFmtId="0" fontId="13" fillId="0" borderId="0" xfId="0" applyFont="1" applyAlignment="1" applyProtection="1">
      <alignment horizontal="right" vertical="center"/>
      <protection hidden="1"/>
    </xf>
    <xf numFmtId="0" fontId="12" fillId="0" borderId="0" xfId="30" applyFont="1" applyBorder="1" applyAlignment="1">
      <alignment horizontal="left" vertical="center"/>
    </xf>
    <xf numFmtId="0" fontId="10" fillId="0" borderId="0" xfId="0" applyFont="1" applyFill="1" applyBorder="1" applyAlignment="1" applyProtection="1">
      <alignment horizontal="center" vertical="center" wrapText="1"/>
      <protection hidden="1"/>
    </xf>
    <xf numFmtId="0" fontId="9" fillId="0" borderId="0" xfId="0" applyFont="1" applyBorder="1" applyAlignment="1">
      <alignment horizontal="center" vertical="center"/>
    </xf>
    <xf numFmtId="0" fontId="9" fillId="0" borderId="0" xfId="0" applyFont="1" applyBorder="1" applyAlignment="1">
      <alignment vertical="center"/>
    </xf>
    <xf numFmtId="4" fontId="9" fillId="0" borderId="0" xfId="0" applyNumberFormat="1" applyFont="1" applyBorder="1" applyAlignment="1">
      <alignment horizontal="right" vertical="center"/>
    </xf>
    <xf numFmtId="4" fontId="9" fillId="0" borderId="0" xfId="0" applyNumberFormat="1" applyFont="1" applyBorder="1" applyAlignment="1">
      <alignment horizontal="center" vertical="center"/>
    </xf>
    <xf numFmtId="1" fontId="14" fillId="3" borderId="1" xfId="0" applyNumberFormat="1" applyFont="1" applyFill="1" applyBorder="1" applyAlignment="1">
      <alignment horizontal="center" vertical="center"/>
    </xf>
    <xf numFmtId="0" fontId="14" fillId="4" borderId="1" xfId="0" applyFont="1" applyFill="1" applyBorder="1" applyAlignment="1">
      <alignment vertical="center"/>
    </xf>
    <xf numFmtId="0" fontId="48" fillId="0" borderId="0" xfId="30" applyFont="1" applyFill="1" applyBorder="1" applyAlignment="1">
      <alignment vertical="center"/>
    </xf>
    <xf numFmtId="10" fontId="49" fillId="5" borderId="1" xfId="0" applyNumberFormat="1" applyFont="1" applyFill="1" applyBorder="1" applyAlignment="1" applyProtection="1">
      <alignment horizontal="center"/>
      <protection locked="0"/>
    </xf>
    <xf numFmtId="0" fontId="48" fillId="12" borderId="1" xfId="30" applyFont="1" applyFill="1" applyBorder="1" applyAlignment="1">
      <alignment horizontal="center" vertical="center"/>
    </xf>
    <xf numFmtId="10" fontId="48" fillId="12" borderId="1" xfId="30" applyNumberFormat="1" applyFont="1" applyFill="1" applyBorder="1" applyAlignment="1">
      <alignment horizontal="center" vertical="center"/>
    </xf>
    <xf numFmtId="0" fontId="48" fillId="13" borderId="1" xfId="30" applyFont="1" applyFill="1" applyBorder="1" applyAlignment="1">
      <alignment horizontal="center" vertical="center"/>
    </xf>
    <xf numFmtId="0" fontId="14" fillId="0" borderId="0" xfId="0" applyFont="1" applyAlignment="1">
      <alignment horizontal="left" vertical="center"/>
    </xf>
    <xf numFmtId="0" fontId="14" fillId="0" borderId="0" xfId="0" applyFont="1" applyAlignment="1">
      <alignment vertical="center"/>
    </xf>
    <xf numFmtId="0" fontId="15" fillId="0" borderId="1" xfId="0" applyFont="1" applyFill="1" applyBorder="1" applyAlignment="1" applyProtection="1">
      <alignment horizontal="center" vertical="center" wrapText="1"/>
      <protection hidden="1"/>
    </xf>
    <xf numFmtId="4" fontId="15" fillId="4" borderId="1" xfId="0" applyNumberFormat="1" applyFont="1" applyFill="1" applyBorder="1" applyAlignment="1" applyProtection="1">
      <alignment horizontal="center" vertical="center" wrapText="1"/>
      <protection locked="0"/>
    </xf>
    <xf numFmtId="1" fontId="0" fillId="0" borderId="0" xfId="0" applyNumberFormat="1"/>
    <xf numFmtId="0" fontId="15" fillId="0" borderId="0" xfId="0" applyFont="1" applyFill="1" applyBorder="1" applyAlignment="1" applyProtection="1">
      <alignment horizontal="center" vertical="center" wrapText="1"/>
      <protection hidden="1"/>
    </xf>
    <xf numFmtId="1" fontId="14" fillId="0" borderId="1" xfId="44" applyNumberFormat="1" applyFont="1" applyFill="1" applyBorder="1" applyAlignment="1">
      <alignment horizontal="center" vertical="center"/>
    </xf>
    <xf numFmtId="0" fontId="50" fillId="0" borderId="0" xfId="0" applyFont="1"/>
    <xf numFmtId="4" fontId="0" fillId="0" borderId="0" xfId="0" applyNumberFormat="1"/>
    <xf numFmtId="1" fontId="14" fillId="14" borderId="1" xfId="44" applyNumberFormat="1" applyFont="1" applyFill="1" applyBorder="1" applyAlignment="1">
      <alignment horizontal="center" vertical="center"/>
    </xf>
    <xf numFmtId="1" fontId="12" fillId="0" borderId="0" xfId="0" applyNumberFormat="1" applyFont="1" applyAlignment="1" applyProtection="1">
      <alignment horizontal="left" vertical="center"/>
      <protection hidden="1"/>
    </xf>
    <xf numFmtId="10" fontId="0" fillId="0" borderId="0" xfId="0" applyNumberFormat="1"/>
    <xf numFmtId="4" fontId="10" fillId="15" borderId="2" xfId="0" applyNumberFormat="1" applyFont="1" applyFill="1" applyBorder="1" applyAlignment="1" applyProtection="1">
      <alignment horizontal="center" wrapText="1"/>
      <protection hidden="1"/>
    </xf>
    <xf numFmtId="10" fontId="16" fillId="15" borderId="3" xfId="30" applyNumberFormat="1" applyFont="1" applyFill="1" applyBorder="1" applyAlignment="1">
      <alignment horizontal="center" vertical="center"/>
    </xf>
    <xf numFmtId="10" fontId="16" fillId="12" borderId="1" xfId="30" applyNumberFormat="1" applyFont="1" applyFill="1" applyBorder="1" applyAlignment="1">
      <alignment horizontal="center" vertical="center"/>
    </xf>
    <xf numFmtId="0" fontId="51" fillId="0" borderId="0" xfId="30" applyFont="1" applyFill="1" applyAlignment="1">
      <alignment vertical="center"/>
    </xf>
    <xf numFmtId="0" fontId="48" fillId="0" borderId="0" xfId="30" applyFont="1" applyBorder="1" applyAlignment="1">
      <alignment vertical="center"/>
    </xf>
    <xf numFmtId="0" fontId="51" fillId="0" borderId="1" xfId="30" applyFont="1" applyFill="1" applyBorder="1" applyAlignment="1">
      <alignment vertical="center"/>
    </xf>
    <xf numFmtId="0" fontId="46" fillId="0" borderId="0" xfId="0" applyFont="1"/>
    <xf numFmtId="0" fontId="52" fillId="0" borderId="0" xfId="30" applyFont="1" applyFill="1" applyAlignment="1">
      <alignment vertical="center"/>
    </xf>
    <xf numFmtId="0" fontId="52" fillId="0" borderId="0" xfId="30" quotePrefix="1" applyFont="1" applyFill="1" applyAlignment="1">
      <alignment vertical="center"/>
    </xf>
    <xf numFmtId="0" fontId="52" fillId="0" borderId="0" xfId="30" quotePrefix="1" applyFont="1" applyFill="1" applyAlignment="1"/>
    <xf numFmtId="0" fontId="10" fillId="15" borderId="1" xfId="0" applyFont="1" applyFill="1" applyBorder="1" applyAlignment="1" applyProtection="1">
      <alignment horizontal="left" vertical="center" wrapText="1"/>
      <protection hidden="1"/>
    </xf>
    <xf numFmtId="44" fontId="10" fillId="15" borderId="6" xfId="12" applyFont="1" applyFill="1" applyBorder="1" applyAlignment="1" applyProtection="1">
      <alignment horizontal="center" vertical="center" wrapText="1"/>
      <protection hidden="1"/>
    </xf>
    <xf numFmtId="0" fontId="16" fillId="15" borderId="1" xfId="0" applyFont="1" applyFill="1" applyBorder="1" applyAlignment="1" applyProtection="1">
      <alignment horizontal="left" vertical="center" wrapText="1"/>
      <protection hidden="1"/>
    </xf>
    <xf numFmtId="44" fontId="16" fillId="15" borderId="6" xfId="12" applyFont="1" applyFill="1" applyBorder="1" applyAlignment="1" applyProtection="1">
      <alignment horizontal="center" vertical="center" wrapText="1"/>
      <protection hidden="1"/>
    </xf>
    <xf numFmtId="10" fontId="14" fillId="4" borderId="1" xfId="44" applyNumberFormat="1" applyFont="1" applyFill="1" applyBorder="1" applyAlignment="1">
      <alignment horizontal="center" vertical="center" wrapText="1"/>
    </xf>
    <xf numFmtId="4" fontId="46" fillId="0" borderId="0" xfId="0" applyNumberFormat="1" applyFont="1"/>
    <xf numFmtId="0" fontId="15" fillId="0" borderId="1" xfId="0" applyFont="1" applyFill="1" applyBorder="1" applyAlignment="1">
      <alignment vertical="center" wrapText="1"/>
    </xf>
    <xf numFmtId="166" fontId="16" fillId="15" borderId="1" xfId="0" applyNumberFormat="1" applyFont="1" applyFill="1" applyBorder="1" applyAlignment="1" applyProtection="1">
      <alignment horizontal="center" vertical="center" wrapText="1"/>
      <protection hidden="1"/>
    </xf>
    <xf numFmtId="49" fontId="15" fillId="0" borderId="1" xfId="0" applyNumberFormat="1" applyFont="1" applyFill="1" applyBorder="1" applyAlignment="1">
      <alignment horizontal="center" vertical="center" wrapText="1"/>
    </xf>
    <xf numFmtId="4" fontId="15" fillId="0" borderId="1" xfId="0" applyNumberFormat="1" applyFont="1" applyFill="1" applyBorder="1" applyAlignment="1">
      <alignment horizontal="center" vertical="center" wrapText="1"/>
    </xf>
    <xf numFmtId="0" fontId="0" fillId="0" borderId="0" xfId="0"/>
    <xf numFmtId="0" fontId="16" fillId="4" borderId="6" xfId="0" applyNumberFormat="1" applyFont="1" applyFill="1" applyBorder="1" applyAlignment="1" applyProtection="1">
      <alignment vertical="center"/>
      <protection locked="0"/>
    </xf>
    <xf numFmtId="0" fontId="16" fillId="4" borderId="5" xfId="0" applyNumberFormat="1" applyFont="1" applyFill="1" applyBorder="1" applyAlignment="1" applyProtection="1">
      <alignment vertical="center"/>
      <protection locked="0"/>
    </xf>
    <xf numFmtId="0" fontId="16" fillId="4" borderId="4" xfId="0" applyNumberFormat="1" applyFont="1" applyFill="1" applyBorder="1" applyAlignment="1" applyProtection="1">
      <alignment vertical="center"/>
      <protection locked="0"/>
    </xf>
    <xf numFmtId="0" fontId="16" fillId="4" borderId="7" xfId="0" quotePrefix="1" applyNumberFormat="1" applyFont="1" applyFill="1" applyBorder="1" applyAlignment="1" applyProtection="1">
      <protection locked="0"/>
    </xf>
    <xf numFmtId="0" fontId="16" fillId="4" borderId="8" xfId="0" quotePrefix="1" applyNumberFormat="1" applyFont="1" applyFill="1" applyBorder="1" applyAlignment="1" applyProtection="1">
      <protection locked="0"/>
    </xf>
    <xf numFmtId="0" fontId="10" fillId="4" borderId="9" xfId="0" applyFont="1" applyFill="1" applyBorder="1" applyAlignment="1" applyProtection="1">
      <alignment vertical="top"/>
      <protection locked="0"/>
    </xf>
    <xf numFmtId="0" fontId="10" fillId="4" borderId="10" xfId="0" applyFont="1" applyFill="1" applyBorder="1" applyAlignment="1" applyProtection="1">
      <alignment vertical="top"/>
      <protection locked="0"/>
    </xf>
    <xf numFmtId="0" fontId="16" fillId="8" borderId="11" xfId="0" applyNumberFormat="1" applyFont="1" applyFill="1" applyBorder="1" applyAlignment="1" applyProtection="1">
      <protection locked="0" hidden="1"/>
    </xf>
    <xf numFmtId="0" fontId="16" fillId="8" borderId="7" xfId="0" applyNumberFormat="1" applyFont="1" applyFill="1" applyBorder="1" applyAlignment="1" applyProtection="1">
      <protection locked="0" hidden="1"/>
    </xf>
    <xf numFmtId="0" fontId="16" fillId="8" borderId="7" xfId="0" applyNumberFormat="1" applyFont="1" applyFill="1" applyBorder="1" applyAlignment="1" applyProtection="1">
      <protection hidden="1"/>
    </xf>
    <xf numFmtId="0" fontId="16" fillId="8" borderId="8" xfId="0" applyNumberFormat="1" applyFont="1" applyFill="1" applyBorder="1" applyAlignment="1" applyProtection="1">
      <protection hidden="1"/>
    </xf>
    <xf numFmtId="0" fontId="16" fillId="8" borderId="11" xfId="0" applyNumberFormat="1" applyFont="1" applyFill="1" applyBorder="1" applyAlignment="1" applyProtection="1">
      <protection hidden="1"/>
    </xf>
    <xf numFmtId="0" fontId="16" fillId="8" borderId="7" xfId="0" applyNumberFormat="1" applyFont="1" applyFill="1" applyBorder="1" applyAlignment="1" applyProtection="1">
      <protection locked="0"/>
    </xf>
    <xf numFmtId="0" fontId="16" fillId="8" borderId="12" xfId="0" applyNumberFormat="1" applyFont="1" applyFill="1" applyBorder="1" applyAlignment="1" applyProtection="1">
      <protection locked="0" hidden="1"/>
    </xf>
    <xf numFmtId="0" fontId="16" fillId="8" borderId="9" xfId="0" applyNumberFormat="1" applyFont="1" applyFill="1" applyBorder="1" applyAlignment="1" applyProtection="1">
      <protection locked="0" hidden="1"/>
    </xf>
    <xf numFmtId="0" fontId="16" fillId="8" borderId="9" xfId="0" applyNumberFormat="1" applyFont="1" applyFill="1" applyBorder="1" applyAlignment="1" applyProtection="1">
      <protection hidden="1"/>
    </xf>
    <xf numFmtId="0" fontId="16" fillId="8" borderId="10" xfId="0" applyNumberFormat="1" applyFont="1" applyFill="1" applyBorder="1" applyAlignment="1" applyProtection="1">
      <protection hidden="1"/>
    </xf>
    <xf numFmtId="0" fontId="16" fillId="8" borderId="12" xfId="0" applyNumberFormat="1" applyFont="1" applyFill="1" applyBorder="1" applyAlignment="1" applyProtection="1">
      <alignment horizontal="left"/>
      <protection hidden="1"/>
    </xf>
    <xf numFmtId="0" fontId="16" fillId="8" borderId="9" xfId="0" applyNumberFormat="1" applyFont="1" applyFill="1" applyBorder="1" applyAlignment="1" applyProtection="1">
      <alignment horizontal="left"/>
      <protection hidden="1"/>
    </xf>
    <xf numFmtId="14" fontId="16" fillId="8" borderId="9" xfId="0" applyNumberFormat="1" applyFont="1" applyFill="1" applyBorder="1" applyAlignment="1" applyProtection="1">
      <alignment horizontal="left"/>
      <protection locked="0"/>
    </xf>
    <xf numFmtId="0" fontId="50" fillId="8" borderId="9" xfId="0" applyFont="1" applyFill="1" applyBorder="1" applyProtection="1">
      <protection hidden="1"/>
    </xf>
    <xf numFmtId="0" fontId="16" fillId="8" borderId="10" xfId="0" applyNumberFormat="1" applyFont="1" applyFill="1" applyBorder="1" applyAlignment="1" applyProtection="1">
      <alignment horizontal="left"/>
      <protection hidden="1"/>
    </xf>
    <xf numFmtId="4" fontId="9" fillId="0" borderId="0" xfId="0" applyNumberFormat="1" applyFont="1" applyFill="1" applyBorder="1" applyAlignment="1" applyProtection="1">
      <alignment horizontal="center" vertical="center" wrapText="1"/>
      <protection hidden="1"/>
    </xf>
    <xf numFmtId="10" fontId="9" fillId="0" borderId="0" xfId="0" applyNumberFormat="1" applyFont="1" applyFill="1" applyBorder="1" applyAlignment="1" applyProtection="1">
      <alignment horizontal="center" vertical="center"/>
      <protection hidden="1"/>
    </xf>
    <xf numFmtId="0" fontId="50" fillId="0" borderId="0" xfId="0" applyFont="1" applyBorder="1" applyProtection="1">
      <protection hidden="1"/>
    </xf>
    <xf numFmtId="0" fontId="10" fillId="3" borderId="1" xfId="0" applyFont="1" applyFill="1" applyBorder="1" applyAlignment="1" applyProtection="1">
      <alignment horizontal="center" vertical="center" shrinkToFit="1"/>
      <protection hidden="1"/>
    </xf>
    <xf numFmtId="0" fontId="50" fillId="0" borderId="0" xfId="0" applyFont="1" applyAlignment="1">
      <alignment horizontal="center" vertical="center"/>
    </xf>
    <xf numFmtId="44" fontId="10" fillId="15" borderId="1" xfId="12" applyFont="1" applyFill="1" applyBorder="1" applyAlignment="1" applyProtection="1">
      <alignment horizontal="center" vertical="center" wrapText="1"/>
      <protection hidden="1"/>
    </xf>
    <xf numFmtId="10" fontId="10" fillId="15" borderId="1" xfId="0" applyNumberFormat="1" applyFont="1" applyFill="1" applyBorder="1" applyAlignment="1" applyProtection="1">
      <alignment horizontal="center" vertical="center" wrapText="1"/>
      <protection hidden="1"/>
    </xf>
    <xf numFmtId="10" fontId="9" fillId="8" borderId="1" xfId="0" applyNumberFormat="1" applyFont="1" applyFill="1" applyBorder="1" applyAlignment="1" applyProtection="1">
      <alignment horizontal="center" vertical="center" wrapText="1"/>
      <protection locked="0" hidden="1"/>
    </xf>
    <xf numFmtId="0" fontId="16" fillId="0" borderId="0" xfId="0" applyFont="1" applyFill="1" applyBorder="1" applyAlignment="1" applyProtection="1">
      <alignment vertical="center" wrapText="1"/>
      <protection hidden="1"/>
    </xf>
    <xf numFmtId="0" fontId="16" fillId="0" borderId="0" xfId="0" applyFont="1" applyFill="1" applyBorder="1" applyAlignment="1" applyProtection="1">
      <alignment horizontal="center" vertical="center" wrapText="1"/>
      <protection hidden="1"/>
    </xf>
    <xf numFmtId="44" fontId="16" fillId="15" borderId="1" xfId="12" applyFont="1" applyFill="1" applyBorder="1" applyAlignment="1" applyProtection="1">
      <alignment horizontal="center" vertical="center" wrapText="1"/>
      <protection hidden="1"/>
    </xf>
    <xf numFmtId="10" fontId="16" fillId="15" borderId="1" xfId="0" applyNumberFormat="1" applyFont="1" applyFill="1" applyBorder="1" applyAlignment="1" applyProtection="1">
      <alignment horizontal="center" vertical="center" wrapText="1"/>
      <protection hidden="1"/>
    </xf>
    <xf numFmtId="0" fontId="50" fillId="0" borderId="1" xfId="0" applyFont="1" applyFill="1" applyBorder="1" applyAlignment="1">
      <alignment vertical="center" wrapText="1"/>
    </xf>
    <xf numFmtId="0" fontId="50" fillId="0" borderId="1" xfId="0" applyFont="1" applyFill="1" applyBorder="1" applyAlignment="1">
      <alignment horizontal="center" vertical="center" wrapText="1"/>
    </xf>
    <xf numFmtId="4" fontId="50" fillId="0" borderId="1" xfId="0" applyNumberFormat="1"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4" fontId="50" fillId="0" borderId="3" xfId="0" applyNumberFormat="1" applyFont="1" applyFill="1" applyBorder="1" applyAlignment="1">
      <alignment horizontal="center" vertical="center" wrapText="1"/>
    </xf>
    <xf numFmtId="0" fontId="49" fillId="0" borderId="0" xfId="0" applyFont="1" applyAlignment="1" applyProtection="1">
      <alignment horizontal="center" vertical="center"/>
      <protection hidden="1"/>
    </xf>
    <xf numFmtId="4" fontId="23" fillId="0" borderId="0" xfId="0" applyNumberFormat="1" applyFont="1" applyAlignment="1" applyProtection="1">
      <alignment horizontal="center" vertical="center"/>
      <protection hidden="1"/>
    </xf>
    <xf numFmtId="0" fontId="49" fillId="0" borderId="0" xfId="0" applyFont="1" applyAlignment="1" applyProtection="1">
      <alignment vertical="center"/>
      <protection hidden="1"/>
    </xf>
    <xf numFmtId="1" fontId="10" fillId="15" borderId="1" xfId="0" applyNumberFormat="1" applyFont="1" applyFill="1" applyBorder="1" applyAlignment="1" applyProtection="1">
      <alignment horizontal="center" vertical="center" wrapText="1"/>
      <protection hidden="1"/>
    </xf>
    <xf numFmtId="166" fontId="17" fillId="4" borderId="3" xfId="12"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xf>
    <xf numFmtId="166" fontId="14" fillId="0" borderId="1" xfId="44" applyNumberFormat="1" applyFont="1" applyFill="1" applyBorder="1" applyAlignment="1">
      <alignment horizontal="center" vertical="center"/>
    </xf>
    <xf numFmtId="166" fontId="14" fillId="3" borderId="1" xfId="0" applyNumberFormat="1" applyFont="1" applyFill="1" applyBorder="1" applyAlignment="1">
      <alignment horizontal="center" vertical="center"/>
    </xf>
    <xf numFmtId="166" fontId="0" fillId="0" borderId="0" xfId="0" applyNumberFormat="1"/>
    <xf numFmtId="0" fontId="51" fillId="0" borderId="1" xfId="30" applyFont="1" applyFill="1" applyBorder="1" applyAlignment="1">
      <alignment vertical="center" wrapText="1"/>
    </xf>
    <xf numFmtId="10" fontId="49" fillId="5" borderId="1" xfId="0" applyNumberFormat="1" applyFont="1" applyFill="1" applyBorder="1" applyAlignment="1" applyProtection="1">
      <alignment horizontal="center" vertical="center"/>
      <protection locked="0"/>
    </xf>
    <xf numFmtId="0" fontId="54" fillId="0" borderId="0" xfId="0" applyFont="1" applyFill="1" applyBorder="1" applyAlignment="1"/>
    <xf numFmtId="0" fontId="12" fillId="0" borderId="0" xfId="0" applyFont="1" applyAlignment="1" applyProtection="1">
      <alignment vertical="center" wrapText="1"/>
      <protection hidden="1"/>
    </xf>
    <xf numFmtId="0" fontId="48" fillId="16" borderId="0" xfId="30" applyFont="1" applyFill="1" applyBorder="1" applyAlignment="1">
      <alignment vertical="center" wrapText="1"/>
    </xf>
    <xf numFmtId="0" fontId="48" fillId="16" borderId="0" xfId="30" applyFont="1" applyFill="1" applyBorder="1" applyAlignment="1">
      <alignment vertical="center"/>
    </xf>
    <xf numFmtId="0" fontId="42" fillId="0" borderId="0" xfId="40"/>
    <xf numFmtId="0" fontId="51" fillId="16" borderId="0" xfId="30" applyFont="1" applyFill="1" applyAlignment="1">
      <alignment horizontal="left" vertical="center"/>
    </xf>
    <xf numFmtId="0" fontId="55" fillId="16" borderId="0" xfId="30" applyFont="1" applyFill="1" applyBorder="1" applyAlignment="1">
      <alignment horizontal="left" vertical="center"/>
    </xf>
    <xf numFmtId="14" fontId="48" fillId="16" borderId="0" xfId="30" applyNumberFormat="1" applyFont="1" applyFill="1" applyBorder="1" applyAlignment="1">
      <alignment horizontal="left" vertical="center"/>
    </xf>
    <xf numFmtId="0" fontId="42" fillId="16" borderId="0" xfId="40" applyFill="1"/>
    <xf numFmtId="0" fontId="51" fillId="16" borderId="0" xfId="30" applyFont="1" applyFill="1" applyAlignment="1">
      <alignment vertical="center"/>
    </xf>
    <xf numFmtId="164" fontId="51" fillId="16" borderId="0" xfId="30" applyNumberFormat="1" applyFont="1" applyFill="1" applyAlignment="1">
      <alignment vertical="center"/>
    </xf>
    <xf numFmtId="0" fontId="48" fillId="16" borderId="0" xfId="30" applyFont="1" applyFill="1" applyAlignment="1">
      <alignment horizontal="left" vertical="center"/>
    </xf>
    <xf numFmtId="10" fontId="42" fillId="0" borderId="0" xfId="40" applyNumberFormat="1"/>
    <xf numFmtId="0" fontId="42" fillId="0" borderId="0" xfId="40" applyAlignment="1">
      <alignment horizontal="center" wrapText="1"/>
    </xf>
    <xf numFmtId="0" fontId="52" fillId="16" borderId="0" xfId="30" quotePrefix="1" applyFont="1" applyFill="1" applyAlignment="1"/>
    <xf numFmtId="0" fontId="56" fillId="16" borderId="0" xfId="30" applyFont="1" applyFill="1" applyAlignment="1"/>
    <xf numFmtId="0" fontId="57" fillId="16" borderId="0" xfId="30" applyFont="1" applyFill="1" applyAlignment="1">
      <alignment vertical="top"/>
    </xf>
    <xf numFmtId="0" fontId="52" fillId="16" borderId="0" xfId="30" applyFont="1" applyFill="1" applyAlignment="1">
      <alignment vertical="center"/>
    </xf>
    <xf numFmtId="0" fontId="48" fillId="16" borderId="0" xfId="30" applyFont="1" applyFill="1" applyAlignment="1">
      <alignment horizontal="left"/>
    </xf>
    <xf numFmtId="0" fontId="52" fillId="16" borderId="0" xfId="30" quotePrefix="1" applyFont="1" applyFill="1" applyAlignment="1">
      <alignment horizontal="center"/>
    </xf>
    <xf numFmtId="0" fontId="54" fillId="16" borderId="0" xfId="0" applyFont="1" applyFill="1" applyBorder="1" applyAlignment="1"/>
    <xf numFmtId="0" fontId="0" fillId="16" borderId="0" xfId="0" applyFill="1"/>
    <xf numFmtId="0" fontId="48" fillId="16" borderId="0" xfId="30" applyFont="1" applyFill="1" applyBorder="1" applyAlignment="1">
      <alignment vertical="center" wrapText="1"/>
    </xf>
    <xf numFmtId="0" fontId="48" fillId="16" borderId="0" xfId="30" applyFont="1" applyFill="1" applyBorder="1" applyAlignment="1">
      <alignment vertical="center"/>
    </xf>
    <xf numFmtId="0" fontId="51" fillId="16" borderId="0" xfId="30" applyFont="1" applyFill="1" applyAlignment="1">
      <alignment horizontal="left" vertical="center"/>
    </xf>
    <xf numFmtId="0" fontId="55" fillId="16" borderId="0" xfId="30" applyFont="1" applyFill="1" applyBorder="1" applyAlignment="1">
      <alignment horizontal="left" vertical="center"/>
    </xf>
    <xf numFmtId="14" fontId="48" fillId="16" borderId="0" xfId="30" applyNumberFormat="1" applyFont="1" applyFill="1" applyBorder="1" applyAlignment="1">
      <alignment horizontal="left" vertical="center"/>
    </xf>
    <xf numFmtId="0" fontId="51" fillId="16" borderId="0" xfId="30" applyFont="1" applyFill="1" applyAlignment="1">
      <alignment vertical="center"/>
    </xf>
    <xf numFmtId="164" fontId="51" fillId="16" borderId="0" xfId="30" applyNumberFormat="1" applyFont="1" applyFill="1" applyAlignment="1">
      <alignment vertical="center"/>
    </xf>
    <xf numFmtId="0" fontId="48" fillId="16" borderId="0" xfId="30" applyFont="1" applyFill="1" applyAlignment="1">
      <alignment horizontal="left" vertical="center"/>
    </xf>
    <xf numFmtId="0" fontId="52" fillId="16" borderId="0" xfId="30" applyFont="1" applyFill="1" applyAlignment="1">
      <alignment vertical="center"/>
    </xf>
    <xf numFmtId="0" fontId="52" fillId="16" borderId="0" xfId="30" quotePrefix="1" applyFont="1" applyFill="1" applyAlignment="1">
      <alignment vertical="center"/>
    </xf>
    <xf numFmtId="0" fontId="52" fillId="16" borderId="0" xfId="30" quotePrefix="1" applyFont="1" applyFill="1" applyAlignment="1"/>
    <xf numFmtId="0" fontId="57" fillId="16" borderId="0" xfId="30" applyFont="1" applyFill="1" applyAlignment="1">
      <alignment vertical="top"/>
    </xf>
    <xf numFmtId="0" fontId="15" fillId="0" borderId="3" xfId="0" applyFont="1" applyFill="1" applyBorder="1" applyAlignment="1" applyProtection="1">
      <alignment horizontal="center" vertical="center" wrapText="1"/>
      <protection hidden="1"/>
    </xf>
    <xf numFmtId="4" fontId="25" fillId="0" borderId="13" xfId="0" applyNumberFormat="1" applyFont="1" applyFill="1" applyBorder="1" applyAlignment="1">
      <alignment horizontal="center" vertical="center"/>
    </xf>
    <xf numFmtId="2" fontId="0" fillId="0" borderId="0" xfId="0" applyNumberFormat="1" applyAlignment="1">
      <alignment horizontal="right" vertical="center"/>
    </xf>
    <xf numFmtId="2" fontId="42" fillId="0" borderId="13" xfId="51" applyNumberFormat="1" applyFont="1" applyBorder="1" applyAlignment="1">
      <alignment vertical="center" wrapText="1"/>
    </xf>
    <xf numFmtId="2" fontId="0" fillId="0" borderId="0" xfId="0" applyNumberFormat="1" applyAlignment="1">
      <alignment vertical="center" wrapText="1"/>
    </xf>
    <xf numFmtId="2" fontId="58" fillId="17" borderId="13" xfId="0" applyNumberFormat="1" applyFont="1" applyFill="1" applyBorder="1" applyAlignment="1">
      <alignment horizontal="left" vertical="center" wrapText="1"/>
    </xf>
    <xf numFmtId="2" fontId="58" fillId="17" borderId="13" xfId="0" applyNumberFormat="1" applyFont="1" applyFill="1" applyBorder="1" applyAlignment="1">
      <alignment horizontal="center" vertical="center" wrapText="1"/>
    </xf>
    <xf numFmtId="168" fontId="58" fillId="17" borderId="13" xfId="0" applyNumberFormat="1" applyFont="1" applyFill="1" applyBorder="1" applyAlignment="1">
      <alignment horizontal="center" vertical="center" wrapText="1"/>
    </xf>
    <xf numFmtId="169" fontId="58" fillId="17" borderId="13" xfId="0" applyNumberFormat="1" applyFont="1" applyFill="1" applyBorder="1" applyAlignment="1">
      <alignment horizontal="center" vertical="center" wrapText="1"/>
    </xf>
    <xf numFmtId="169" fontId="58" fillId="17" borderId="14" xfId="0" applyNumberFormat="1" applyFont="1" applyFill="1" applyBorder="1" applyAlignment="1">
      <alignment horizontal="center" vertical="center" wrapText="1"/>
    </xf>
    <xf numFmtId="2" fontId="47" fillId="0" borderId="13" xfId="51" applyNumberFormat="1" applyFont="1" applyBorder="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wrapText="1"/>
    </xf>
    <xf numFmtId="0" fontId="59" fillId="0" borderId="0" xfId="0" applyFont="1" applyAlignment="1">
      <alignment horizontal="left" vertical="center" wrapText="1"/>
    </xf>
    <xf numFmtId="168" fontId="59" fillId="0" borderId="0" xfId="0" applyNumberFormat="1" applyFont="1" applyAlignment="1">
      <alignment horizontal="center" vertical="center" wrapText="1"/>
    </xf>
    <xf numFmtId="169" fontId="59" fillId="0" borderId="0" xfId="0" applyNumberFormat="1" applyFont="1" applyAlignment="1">
      <alignment horizontal="center" vertical="center" wrapText="1"/>
    </xf>
    <xf numFmtId="49" fontId="59" fillId="18" borderId="15" xfId="0" applyNumberFormat="1" applyFont="1" applyFill="1" applyBorder="1" applyAlignment="1">
      <alignment horizontal="center" vertical="center" wrapText="1"/>
    </xf>
    <xf numFmtId="49" fontId="60" fillId="18" borderId="15" xfId="0" applyNumberFormat="1" applyFont="1" applyFill="1" applyBorder="1" applyAlignment="1">
      <alignment horizontal="center" vertical="center" wrapText="1"/>
    </xf>
    <xf numFmtId="2" fontId="59" fillId="18" borderId="15" xfId="0" applyNumberFormat="1" applyFont="1" applyFill="1" applyBorder="1" applyAlignment="1">
      <alignment horizontal="left" vertical="center" wrapText="1"/>
    </xf>
    <xf numFmtId="2" fontId="59" fillId="18" borderId="15" xfId="0" applyNumberFormat="1" applyFont="1" applyFill="1" applyBorder="1" applyAlignment="1">
      <alignment horizontal="center" vertical="center" wrapText="1"/>
    </xf>
    <xf numFmtId="167" fontId="59" fillId="18" borderId="15" xfId="0" applyNumberFormat="1" applyFont="1" applyFill="1" applyBorder="1" applyAlignment="1">
      <alignment horizontal="center" vertical="center" wrapText="1"/>
    </xf>
    <xf numFmtId="2" fontId="0" fillId="0" borderId="0" xfId="0" applyNumberFormat="1" applyAlignment="1">
      <alignment vertical="center"/>
    </xf>
    <xf numFmtId="49" fontId="60" fillId="17" borderId="16" xfId="0" applyNumberFormat="1" applyFont="1" applyFill="1" applyBorder="1" applyAlignment="1">
      <alignment horizontal="center" vertical="center" wrapText="1"/>
    </xf>
    <xf numFmtId="2" fontId="59" fillId="17" borderId="16" xfId="0" applyNumberFormat="1" applyFont="1" applyFill="1" applyBorder="1" applyAlignment="1">
      <alignment horizontal="left" vertical="center" wrapText="1"/>
    </xf>
    <xf numFmtId="2" fontId="59" fillId="17" borderId="16" xfId="0" applyNumberFormat="1" applyFont="1" applyFill="1" applyBorder="1" applyAlignment="1">
      <alignment horizontal="center" vertical="center" wrapText="1"/>
    </xf>
    <xf numFmtId="167" fontId="59" fillId="17" borderId="16" xfId="0" applyNumberFormat="1" applyFont="1" applyFill="1" applyBorder="1" applyAlignment="1">
      <alignment horizontal="center" vertical="center" wrapText="1"/>
    </xf>
    <xf numFmtId="167" fontId="59" fillId="17" borderId="17" xfId="0" applyNumberFormat="1" applyFont="1" applyFill="1" applyBorder="1" applyAlignment="1">
      <alignment horizontal="center" vertical="center" wrapText="1"/>
    </xf>
    <xf numFmtId="0" fontId="60" fillId="0" borderId="18" xfId="0" applyNumberFormat="1" applyFont="1" applyBorder="1" applyAlignment="1">
      <alignment horizontal="center" vertical="center" wrapText="1"/>
    </xf>
    <xf numFmtId="2" fontId="59" fillId="0" borderId="18" xfId="0" applyNumberFormat="1" applyFont="1" applyBorder="1" applyAlignment="1">
      <alignment horizontal="left" vertical="center" wrapText="1"/>
    </xf>
    <xf numFmtId="2" fontId="59" fillId="0" borderId="18" xfId="0" applyNumberFormat="1" applyFont="1" applyBorder="1" applyAlignment="1">
      <alignment horizontal="center" vertical="center" wrapText="1"/>
    </xf>
    <xf numFmtId="168" fontId="59" fillId="0" borderId="18" xfId="0" applyNumberFormat="1" applyFont="1" applyBorder="1" applyAlignment="1">
      <alignment horizontal="center" vertical="center" wrapText="1"/>
    </xf>
    <xf numFmtId="166" fontId="59" fillId="0" borderId="18" xfId="0" applyNumberFormat="1" applyFont="1" applyBorder="1" applyAlignment="1">
      <alignment horizontal="center" vertical="center" wrapText="1"/>
    </xf>
    <xf numFmtId="166" fontId="59" fillId="0" borderId="19" xfId="0" applyNumberFormat="1" applyFont="1" applyBorder="1" applyAlignment="1">
      <alignment horizontal="center" vertical="center" wrapText="1"/>
    </xf>
    <xf numFmtId="49" fontId="60" fillId="0" borderId="18" xfId="0" applyNumberFormat="1" applyFont="1" applyBorder="1" applyAlignment="1">
      <alignment horizontal="center" vertical="center" wrapText="1"/>
    </xf>
    <xf numFmtId="2" fontId="59" fillId="0" borderId="19" xfId="0" applyNumberFormat="1" applyFont="1" applyBorder="1" applyAlignment="1">
      <alignment horizontal="center" vertical="center" wrapText="1"/>
    </xf>
    <xf numFmtId="49" fontId="60" fillId="17" borderId="20" xfId="0" applyNumberFormat="1" applyFont="1" applyFill="1" applyBorder="1" applyAlignment="1">
      <alignment horizontal="center" vertical="center" wrapText="1"/>
    </xf>
    <xf numFmtId="2" fontId="59" fillId="17" borderId="20" xfId="0" applyNumberFormat="1" applyFont="1" applyFill="1" applyBorder="1" applyAlignment="1">
      <alignment horizontal="left" vertical="center" wrapText="1"/>
    </xf>
    <xf numFmtId="2" fontId="59" fillId="17" borderId="20" xfId="0" applyNumberFormat="1" applyFont="1" applyFill="1" applyBorder="1" applyAlignment="1">
      <alignment horizontal="center" vertical="center" wrapText="1"/>
    </xf>
    <xf numFmtId="44" fontId="59" fillId="17" borderId="20" xfId="0" applyNumberFormat="1" applyFont="1" applyFill="1" applyBorder="1" applyAlignment="1">
      <alignment horizontal="center" vertical="center" wrapText="1"/>
    </xf>
    <xf numFmtId="1" fontId="0" fillId="0" borderId="0" xfId="0" applyNumberFormat="1" applyAlignment="1">
      <alignment horizontal="right" vertical="center"/>
    </xf>
    <xf numFmtId="2" fontId="61" fillId="0" borderId="13" xfId="51" applyNumberFormat="1" applyFont="1" applyBorder="1" applyAlignment="1">
      <alignment vertical="center" wrapText="1"/>
    </xf>
    <xf numFmtId="0" fontId="59" fillId="0" borderId="0" xfId="0" applyFont="1" applyBorder="1" applyAlignment="1">
      <alignment horizontal="center" vertical="center" wrapText="1"/>
    </xf>
    <xf numFmtId="0" fontId="60" fillId="0" borderId="0" xfId="0" applyNumberFormat="1" applyFont="1" applyBorder="1" applyAlignment="1">
      <alignment horizontal="center" vertical="center" wrapText="1"/>
    </xf>
    <xf numFmtId="0" fontId="59" fillId="0" borderId="0" xfId="0" applyFont="1" applyBorder="1" applyAlignment="1">
      <alignment horizontal="left" vertical="center" wrapText="1"/>
    </xf>
    <xf numFmtId="0" fontId="59" fillId="0" borderId="0" xfId="0" applyNumberFormat="1" applyFont="1" applyBorder="1" applyAlignment="1">
      <alignment horizontal="center" vertical="center" wrapText="1"/>
    </xf>
    <xf numFmtId="170" fontId="59" fillId="0" borderId="0" xfId="0" applyNumberFormat="1" applyFont="1" applyBorder="1" applyAlignment="1">
      <alignment horizontal="center" vertical="center" wrapText="1"/>
    </xf>
    <xf numFmtId="0" fontId="59" fillId="0" borderId="38" xfId="0" applyFont="1" applyBorder="1" applyAlignment="1">
      <alignment horizontal="center" vertical="center" wrapText="1"/>
    </xf>
    <xf numFmtId="0" fontId="59" fillId="18" borderId="15" xfId="0" applyFont="1" applyFill="1" applyBorder="1" applyAlignment="1">
      <alignment horizontal="center" vertical="center" wrapText="1"/>
    </xf>
    <xf numFmtId="0" fontId="60" fillId="18" borderId="15" xfId="0" applyFont="1" applyFill="1" applyBorder="1" applyAlignment="1">
      <alignment horizontal="center" vertical="center" wrapText="1"/>
    </xf>
    <xf numFmtId="0" fontId="59" fillId="18" borderId="15" xfId="0" applyFont="1" applyFill="1" applyBorder="1" applyAlignment="1">
      <alignment horizontal="left" vertical="center" wrapText="1"/>
    </xf>
    <xf numFmtId="0" fontId="60" fillId="17" borderId="16" xfId="0" applyFont="1" applyFill="1" applyBorder="1" applyAlignment="1">
      <alignment horizontal="center" vertical="center" wrapText="1"/>
    </xf>
    <xf numFmtId="0" fontId="59" fillId="17" borderId="16" xfId="0" applyFont="1" applyFill="1" applyBorder="1" applyAlignment="1">
      <alignment horizontal="left" vertical="center" wrapText="1"/>
    </xf>
    <xf numFmtId="0" fontId="59" fillId="17" borderId="16" xfId="0" applyFont="1" applyFill="1" applyBorder="1" applyAlignment="1">
      <alignment horizontal="center" vertical="center" wrapText="1"/>
    </xf>
    <xf numFmtId="0" fontId="59" fillId="17" borderId="17" xfId="0" applyFont="1" applyFill="1" applyBorder="1" applyAlignment="1">
      <alignment horizontal="center" vertical="center" wrapText="1"/>
    </xf>
    <xf numFmtId="0" fontId="60" fillId="0" borderId="18" xfId="0" applyFont="1" applyBorder="1" applyAlignment="1">
      <alignment horizontal="center" vertical="center" wrapText="1"/>
    </xf>
    <xf numFmtId="0" fontId="59" fillId="0" borderId="18" xfId="0" applyFont="1" applyBorder="1" applyAlignment="1">
      <alignment horizontal="left" vertical="center" wrapText="1"/>
    </xf>
    <xf numFmtId="0" fontId="59" fillId="0" borderId="18" xfId="0" applyFont="1" applyBorder="1" applyAlignment="1">
      <alignment horizontal="center" vertical="center" wrapText="1"/>
    </xf>
    <xf numFmtId="170" fontId="59" fillId="0" borderId="18" xfId="0" applyNumberFormat="1" applyFont="1" applyBorder="1" applyAlignment="1">
      <alignment horizontal="center" vertical="center" wrapText="1"/>
    </xf>
    <xf numFmtId="170" fontId="59" fillId="0" borderId="19" xfId="0" applyNumberFormat="1" applyFont="1" applyBorder="1" applyAlignment="1">
      <alignment horizontal="center" vertical="center" wrapText="1"/>
    </xf>
    <xf numFmtId="0" fontId="59" fillId="17" borderId="20" xfId="0" applyFont="1" applyFill="1" applyBorder="1" applyAlignment="1">
      <alignment horizontal="center" vertical="center" wrapText="1"/>
    </xf>
    <xf numFmtId="0" fontId="60" fillId="17" borderId="20" xfId="0" applyFont="1" applyFill="1" applyBorder="1" applyAlignment="1">
      <alignment horizontal="center" vertical="center" wrapText="1"/>
    </xf>
    <xf numFmtId="0" fontId="59" fillId="17" borderId="20" xfId="0" applyFont="1" applyFill="1" applyBorder="1" applyAlignment="1">
      <alignment horizontal="left" vertical="center" wrapText="1"/>
    </xf>
    <xf numFmtId="170" fontId="59" fillId="17" borderId="20" xfId="0" applyNumberFormat="1" applyFont="1" applyFill="1" applyBorder="1" applyAlignment="1">
      <alignment horizontal="center" vertical="center" wrapText="1"/>
    </xf>
    <xf numFmtId="0" fontId="60" fillId="0" borderId="0" xfId="0" applyFont="1" applyBorder="1" applyAlignment="1">
      <alignment horizontal="center" vertical="center" wrapText="1"/>
    </xf>
    <xf numFmtId="0" fontId="26" fillId="18" borderId="15" xfId="0" applyFont="1" applyFill="1" applyBorder="1" applyAlignment="1">
      <alignment horizontal="center" vertical="center" wrapText="1"/>
    </xf>
    <xf numFmtId="0" fontId="25" fillId="17" borderId="16" xfId="0" applyFont="1" applyFill="1" applyBorder="1" applyAlignment="1">
      <alignment horizontal="center" vertical="center" wrapText="1"/>
    </xf>
    <xf numFmtId="0" fontId="25" fillId="0" borderId="18" xfId="0" applyNumberFormat="1" applyFont="1" applyBorder="1" applyAlignment="1">
      <alignment horizontal="center" vertical="center" wrapText="1"/>
    </xf>
    <xf numFmtId="0" fontId="25" fillId="0" borderId="18" xfId="0" applyFont="1" applyBorder="1" applyAlignment="1">
      <alignment horizontal="center" vertical="center" wrapText="1"/>
    </xf>
    <xf numFmtId="0" fontId="59" fillId="0" borderId="18" xfId="0" applyNumberFormat="1" applyFont="1" applyBorder="1" applyAlignment="1">
      <alignment horizontal="center" vertical="center" wrapText="1"/>
    </xf>
    <xf numFmtId="0" fontId="25" fillId="17" borderId="20" xfId="0" applyNumberFormat="1" applyFont="1" applyFill="1" applyBorder="1" applyAlignment="1">
      <alignment horizontal="center" vertical="center" wrapText="1"/>
    </xf>
    <xf numFmtId="0" fontId="59" fillId="17" borderId="20" xfId="0" applyNumberFormat="1" applyFont="1" applyFill="1" applyBorder="1" applyAlignment="1">
      <alignment horizontal="center" vertical="center" wrapText="1"/>
    </xf>
    <xf numFmtId="0" fontId="60" fillId="17" borderId="20" xfId="0" applyNumberFormat="1" applyFont="1" applyFill="1" applyBorder="1" applyAlignment="1">
      <alignment horizontal="center" vertical="center" wrapText="1"/>
    </xf>
    <xf numFmtId="0" fontId="60" fillId="17" borderId="39" xfId="0" applyFont="1" applyFill="1" applyBorder="1" applyAlignment="1">
      <alignment horizontal="center" vertical="center" wrapText="1"/>
    </xf>
    <xf numFmtId="0" fontId="59" fillId="17" borderId="39" xfId="0" applyFont="1" applyFill="1" applyBorder="1" applyAlignment="1">
      <alignment horizontal="left" vertical="center" wrapText="1"/>
    </xf>
    <xf numFmtId="0" fontId="59" fillId="17" borderId="39" xfId="0" applyFont="1" applyFill="1" applyBorder="1" applyAlignment="1">
      <alignment horizontal="center" vertical="center" wrapText="1"/>
    </xf>
    <xf numFmtId="0" fontId="59" fillId="17" borderId="40" xfId="0" applyFont="1" applyFill="1" applyBorder="1" applyAlignment="1">
      <alignment horizontal="center" vertical="center" wrapText="1"/>
    </xf>
    <xf numFmtId="0" fontId="60" fillId="0" borderId="38" xfId="0" applyNumberFormat="1" applyFont="1" applyBorder="1" applyAlignment="1">
      <alignment horizontal="center" vertical="center" wrapText="1"/>
    </xf>
    <xf numFmtId="0" fontId="59" fillId="0" borderId="38" xfId="0" applyFont="1" applyBorder="1" applyAlignment="1">
      <alignment horizontal="left" vertical="center" wrapText="1"/>
    </xf>
    <xf numFmtId="168" fontId="59" fillId="0" borderId="38" xfId="0" applyNumberFormat="1" applyFont="1" applyBorder="1" applyAlignment="1">
      <alignment horizontal="center" vertical="center" wrapText="1"/>
    </xf>
    <xf numFmtId="0" fontId="60" fillId="0" borderId="38" xfId="0" applyFont="1" applyBorder="1" applyAlignment="1">
      <alignment horizontal="center" vertical="center" wrapText="1"/>
    </xf>
    <xf numFmtId="0" fontId="59" fillId="0" borderId="41" xfId="0" applyFont="1" applyBorder="1" applyAlignment="1">
      <alignment horizontal="center" vertical="center" wrapText="1"/>
    </xf>
    <xf numFmtId="0" fontId="59" fillId="17" borderId="0" xfId="0" applyFont="1" applyFill="1" applyBorder="1" applyAlignment="1">
      <alignment horizontal="center" vertical="center" wrapText="1"/>
    </xf>
    <xf numFmtId="0" fontId="60" fillId="17" borderId="0" xfId="0" applyFont="1" applyFill="1" applyBorder="1" applyAlignment="1">
      <alignment horizontal="center" vertical="center" wrapText="1"/>
    </xf>
    <xf numFmtId="0" fontId="59" fillId="17" borderId="0" xfId="0" applyFont="1" applyFill="1" applyBorder="1" applyAlignment="1">
      <alignment horizontal="left" vertical="center" wrapText="1"/>
    </xf>
    <xf numFmtId="170" fontId="59" fillId="17" borderId="0" xfId="0" applyNumberFormat="1" applyFont="1" applyFill="1" applyBorder="1" applyAlignment="1">
      <alignment horizontal="center" vertical="center" wrapText="1"/>
    </xf>
    <xf numFmtId="0" fontId="59" fillId="0" borderId="42" xfId="0" applyFont="1" applyFill="1" applyBorder="1" applyAlignment="1">
      <alignment horizontal="center" vertical="center" wrapText="1"/>
    </xf>
    <xf numFmtId="0" fontId="60" fillId="0" borderId="42" xfId="0" applyFont="1" applyFill="1" applyBorder="1" applyAlignment="1">
      <alignment horizontal="center" vertical="center" wrapText="1"/>
    </xf>
    <xf numFmtId="0" fontId="59" fillId="0" borderId="42" xfId="0" applyFont="1" applyFill="1" applyBorder="1" applyAlignment="1">
      <alignment horizontal="left" vertical="center" wrapText="1"/>
    </xf>
    <xf numFmtId="0" fontId="59" fillId="0" borderId="0"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59" fillId="0" borderId="0" xfId="0" applyFont="1" applyFill="1" applyBorder="1" applyAlignment="1">
      <alignment horizontal="left" vertical="center" wrapText="1"/>
    </xf>
    <xf numFmtId="0" fontId="60" fillId="18" borderId="15" xfId="0" applyNumberFormat="1" applyFont="1" applyFill="1" applyBorder="1" applyAlignment="1">
      <alignment horizontal="center" vertical="center" wrapText="1"/>
    </xf>
    <xf numFmtId="0" fontId="59" fillId="18" borderId="15" xfId="0" applyNumberFormat="1" applyFont="1" applyFill="1" applyBorder="1" applyAlignment="1">
      <alignment horizontal="center" vertical="center" wrapText="1"/>
    </xf>
    <xf numFmtId="0" fontId="60" fillId="17" borderId="16" xfId="0" applyNumberFormat="1" applyFont="1" applyFill="1" applyBorder="1" applyAlignment="1">
      <alignment horizontal="center" vertical="center" wrapText="1"/>
    </xf>
    <xf numFmtId="0" fontId="59" fillId="17" borderId="16" xfId="0" applyNumberFormat="1" applyFont="1" applyFill="1" applyBorder="1" applyAlignment="1">
      <alignment horizontal="center" vertical="center" wrapText="1"/>
    </xf>
    <xf numFmtId="168" fontId="59" fillId="0" borderId="43" xfId="0" applyNumberFormat="1" applyFont="1" applyBorder="1" applyAlignment="1">
      <alignment horizontal="center" vertical="center" wrapText="1"/>
    </xf>
    <xf numFmtId="0" fontId="60" fillId="0" borderId="42" xfId="0" applyFont="1" applyFill="1" applyBorder="1" applyAlignment="1">
      <alignment horizontal="left" vertical="center"/>
    </xf>
    <xf numFmtId="166" fontId="59" fillId="0" borderId="18" xfId="0" applyNumberFormat="1" applyFont="1" applyFill="1" applyBorder="1" applyAlignment="1">
      <alignment horizontal="center" vertical="center" wrapText="1"/>
    </xf>
    <xf numFmtId="0" fontId="60" fillId="18" borderId="38" xfId="0" applyNumberFormat="1" applyFont="1" applyFill="1" applyBorder="1" applyAlignment="1">
      <alignment horizontal="center" vertical="center" wrapText="1"/>
    </xf>
    <xf numFmtId="167" fontId="59" fillId="17" borderId="39" xfId="0" applyNumberFormat="1" applyFont="1" applyFill="1" applyBorder="1" applyAlignment="1">
      <alignment horizontal="center" vertical="center" wrapText="1"/>
    </xf>
    <xf numFmtId="167" fontId="59" fillId="17" borderId="40" xfId="0" applyNumberFormat="1" applyFont="1" applyFill="1" applyBorder="1" applyAlignment="1">
      <alignment horizontal="center" vertical="center" wrapText="1"/>
    </xf>
    <xf numFmtId="167" fontId="59" fillId="0" borderId="38" xfId="0" applyNumberFormat="1" applyFont="1" applyBorder="1" applyAlignment="1">
      <alignment horizontal="center" vertical="center" wrapText="1"/>
    </xf>
    <xf numFmtId="167" fontId="59" fillId="0" borderId="41" xfId="0" applyNumberFormat="1" applyFont="1" applyBorder="1" applyAlignment="1">
      <alignment horizontal="center" vertical="center" wrapText="1"/>
    </xf>
    <xf numFmtId="167" fontId="59" fillId="17" borderId="0" xfId="0" applyNumberFormat="1" applyFont="1" applyFill="1" applyBorder="1" applyAlignment="1">
      <alignment horizontal="center" vertical="center" wrapText="1"/>
    </xf>
    <xf numFmtId="44" fontId="59" fillId="17" borderId="0" xfId="0" applyNumberFormat="1" applyFont="1" applyFill="1" applyBorder="1" applyAlignment="1">
      <alignment horizontal="center" vertical="center" wrapText="1"/>
    </xf>
    <xf numFmtId="0" fontId="59" fillId="0" borderId="7" xfId="0" applyFont="1" applyBorder="1" applyAlignment="1">
      <alignment horizontal="center" vertical="center" wrapText="1"/>
    </xf>
    <xf numFmtId="0" fontId="60" fillId="0" borderId="7" xfId="0" applyNumberFormat="1" applyFont="1" applyBorder="1" applyAlignment="1">
      <alignment horizontal="center" vertical="center" wrapText="1"/>
    </xf>
    <xf numFmtId="0" fontId="59" fillId="0" borderId="7" xfId="0" applyFont="1" applyBorder="1" applyAlignment="1">
      <alignment horizontal="left" vertical="center" wrapText="1"/>
    </xf>
    <xf numFmtId="0" fontId="59" fillId="0" borderId="7" xfId="0" applyNumberFormat="1" applyFont="1" applyBorder="1" applyAlignment="1">
      <alignment horizontal="center" vertical="center" wrapText="1"/>
    </xf>
    <xf numFmtId="170" fontId="59" fillId="0" borderId="7" xfId="0" applyNumberFormat="1" applyFont="1" applyBorder="1" applyAlignment="1">
      <alignment horizontal="center" vertical="center" wrapText="1"/>
    </xf>
    <xf numFmtId="0" fontId="59" fillId="0" borderId="0" xfId="0" applyFont="1" applyAlignment="1">
      <alignment vertical="center"/>
    </xf>
    <xf numFmtId="166" fontId="59" fillId="17" borderId="20" xfId="0" applyNumberFormat="1" applyFont="1" applyFill="1" applyBorder="1" applyAlignment="1">
      <alignment horizontal="center" vertical="center" wrapText="1"/>
    </xf>
    <xf numFmtId="0" fontId="60" fillId="0" borderId="7" xfId="0" applyNumberFormat="1" applyFont="1" applyBorder="1" applyAlignment="1">
      <alignment horizontal="left" vertical="center"/>
    </xf>
    <xf numFmtId="0" fontId="59" fillId="0" borderId="7" xfId="0" applyNumberFormat="1" applyFont="1" applyBorder="1" applyAlignment="1">
      <alignment horizontal="left" vertical="center" wrapText="1"/>
    </xf>
    <xf numFmtId="0" fontId="60" fillId="0" borderId="0" xfId="0" applyNumberFormat="1" applyFont="1" applyBorder="1" applyAlignment="1">
      <alignment horizontal="left" vertical="center"/>
    </xf>
    <xf numFmtId="49" fontId="46" fillId="0" borderId="0" xfId="0" applyNumberFormat="1" applyFont="1" applyAlignment="1">
      <alignment horizontal="center" vertical="center" wrapText="1"/>
    </xf>
    <xf numFmtId="2" fontId="0" fillId="0" borderId="0" xfId="0" applyNumberFormat="1" applyAlignment="1">
      <alignment horizontal="left" vertical="center" wrapText="1"/>
    </xf>
    <xf numFmtId="2" fontId="0" fillId="0" borderId="0" xfId="0" applyNumberFormat="1" applyAlignment="1">
      <alignment horizontal="center" vertical="center" wrapText="1"/>
    </xf>
    <xf numFmtId="167" fontId="0" fillId="0" borderId="0" xfId="0" applyNumberFormat="1" applyAlignment="1">
      <alignment horizontal="center" vertical="center" wrapText="1"/>
    </xf>
    <xf numFmtId="0" fontId="62" fillId="18" borderId="15" xfId="0" applyNumberFormat="1" applyFont="1" applyFill="1" applyBorder="1" applyAlignment="1">
      <alignment horizontal="center" vertical="center" wrapText="1"/>
    </xf>
    <xf numFmtId="0" fontId="59" fillId="17" borderId="16" xfId="0" applyFont="1" applyFill="1" applyBorder="1" applyAlignment="1">
      <alignment horizontal="left"/>
    </xf>
    <xf numFmtId="0" fontId="59" fillId="0" borderId="18" xfId="0" applyFont="1" applyBorder="1"/>
    <xf numFmtId="0" fontId="59" fillId="0" borderId="18" xfId="0" applyFont="1" applyBorder="1" applyAlignment="1">
      <alignment horizontal="center" vertical="center"/>
    </xf>
    <xf numFmtId="0" fontId="60" fillId="0" borderId="18" xfId="0" applyFont="1" applyBorder="1"/>
    <xf numFmtId="170" fontId="59" fillId="0" borderId="18" xfId="0" applyNumberFormat="1" applyFont="1" applyBorder="1"/>
    <xf numFmtId="170" fontId="59" fillId="0" borderId="19" xfId="0" applyNumberFormat="1" applyFont="1" applyBorder="1"/>
    <xf numFmtId="0" fontId="60" fillId="17" borderId="20" xfId="0" applyFont="1" applyFill="1" applyBorder="1"/>
    <xf numFmtId="0" fontId="59" fillId="17" borderId="20" xfId="0" applyFont="1" applyFill="1" applyBorder="1"/>
    <xf numFmtId="0" fontId="59" fillId="17" borderId="20" xfId="0" applyFont="1" applyFill="1" applyBorder="1" applyAlignment="1">
      <alignment horizontal="center" vertical="center"/>
    </xf>
    <xf numFmtId="170" fontId="59" fillId="17" borderId="20" xfId="0" applyNumberFormat="1" applyFont="1" applyFill="1" applyBorder="1"/>
    <xf numFmtId="0" fontId="59" fillId="0" borderId="0" xfId="0" applyFont="1" applyBorder="1" applyAlignment="1">
      <alignment horizontal="center" vertical="center"/>
    </xf>
    <xf numFmtId="0" fontId="60" fillId="0" borderId="0" xfId="0" applyFont="1" applyBorder="1"/>
    <xf numFmtId="0" fontId="59" fillId="0" borderId="0" xfId="0" applyFont="1" applyBorder="1"/>
    <xf numFmtId="170" fontId="59" fillId="0" borderId="0" xfId="0" applyNumberFormat="1" applyFont="1" applyBorder="1"/>
    <xf numFmtId="0" fontId="59" fillId="17" borderId="44" xfId="0" applyFont="1" applyFill="1" applyBorder="1" applyAlignment="1">
      <alignment horizontal="center" vertical="center" wrapText="1"/>
    </xf>
    <xf numFmtId="0" fontId="59" fillId="17" borderId="44" xfId="0" applyFont="1" applyFill="1" applyBorder="1" applyAlignment="1">
      <alignment horizontal="left" vertical="center" wrapText="1"/>
    </xf>
    <xf numFmtId="0" fontId="60" fillId="0" borderId="38" xfId="0" applyFont="1" applyBorder="1" applyAlignment="1">
      <alignment horizontal="right" vertical="center"/>
    </xf>
    <xf numFmtId="0" fontId="59" fillId="0" borderId="38" xfId="0" applyFont="1" applyBorder="1" applyAlignment="1">
      <alignment horizontal="center" vertical="center"/>
    </xf>
    <xf numFmtId="0" fontId="59" fillId="0" borderId="38" xfId="0" applyFont="1" applyBorder="1" applyAlignment="1">
      <alignment horizontal="right" vertical="center"/>
    </xf>
    <xf numFmtId="0" fontId="59" fillId="0" borderId="41" xfId="0" applyFont="1" applyBorder="1" applyAlignment="1">
      <alignment horizontal="right" vertical="center"/>
    </xf>
    <xf numFmtId="44" fontId="59" fillId="0" borderId="0" xfId="0" applyNumberFormat="1" applyFont="1" applyFill="1" applyBorder="1" applyAlignment="1">
      <alignment horizontal="center" vertical="center"/>
    </xf>
    <xf numFmtId="170" fontId="59" fillId="0" borderId="0" xfId="0" applyNumberFormat="1" applyFont="1" applyFill="1" applyBorder="1" applyAlignment="1"/>
    <xf numFmtId="0" fontId="60" fillId="0" borderId="0" xfId="0" applyFont="1" applyFill="1" applyBorder="1" applyAlignment="1">
      <alignment horizontal="right" vertical="center"/>
    </xf>
    <xf numFmtId="0" fontId="59" fillId="0" borderId="0" xfId="0" applyFont="1" applyFill="1" applyBorder="1" applyAlignment="1">
      <alignment horizontal="center" vertical="center"/>
    </xf>
    <xf numFmtId="0" fontId="59" fillId="0" borderId="0" xfId="0" applyFont="1" applyFill="1" applyBorder="1" applyAlignment="1">
      <alignment horizontal="right" vertical="center"/>
    </xf>
    <xf numFmtId="0" fontId="25" fillId="18" borderId="15" xfId="0" applyFont="1" applyFill="1" applyBorder="1" applyAlignment="1">
      <alignment horizontal="center" vertical="center" wrapText="1"/>
    </xf>
    <xf numFmtId="171" fontId="27" fillId="0" borderId="0" xfId="29" applyNumberFormat="1" applyFont="1" applyAlignment="1">
      <alignment horizontal="center" vertical="center"/>
    </xf>
    <xf numFmtId="0" fontId="25" fillId="17" borderId="21" xfId="0" applyFont="1" applyFill="1" applyBorder="1" applyAlignment="1">
      <alignment horizontal="center" vertical="center" wrapText="1"/>
    </xf>
    <xf numFmtId="0" fontId="25" fillId="17" borderId="20" xfId="0" applyFont="1" applyFill="1" applyBorder="1" applyAlignment="1">
      <alignment horizontal="center" vertical="center" wrapText="1"/>
    </xf>
    <xf numFmtId="0" fontId="25" fillId="0" borderId="0" xfId="0" applyFont="1" applyBorder="1" applyAlignment="1">
      <alignment horizontal="center" vertical="center" wrapText="1"/>
    </xf>
    <xf numFmtId="172" fontId="59" fillId="0" borderId="19" xfId="0" applyNumberFormat="1" applyFont="1" applyBorder="1" applyAlignment="1">
      <alignment horizontal="center" vertical="center" wrapText="1"/>
    </xf>
    <xf numFmtId="173" fontId="59" fillId="0" borderId="18" xfId="0" applyNumberFormat="1" applyFont="1" applyBorder="1" applyAlignment="1">
      <alignment horizontal="center" vertical="center" wrapText="1"/>
    </xf>
    <xf numFmtId="0" fontId="60" fillId="17" borderId="44" xfId="0" applyFont="1" applyFill="1" applyBorder="1" applyAlignment="1">
      <alignment horizontal="center" vertical="center" wrapText="1"/>
    </xf>
    <xf numFmtId="170" fontId="59" fillId="17" borderId="44" xfId="0" applyNumberFormat="1" applyFont="1" applyFill="1" applyBorder="1" applyAlignment="1">
      <alignment horizontal="center" vertical="center" wrapText="1"/>
    </xf>
    <xf numFmtId="0" fontId="60" fillId="17" borderId="0" xfId="0" applyFont="1" applyFill="1" applyBorder="1" applyAlignment="1">
      <alignment horizontal="right" vertical="center"/>
    </xf>
    <xf numFmtId="0" fontId="59" fillId="17" borderId="0" xfId="0" applyFont="1" applyFill="1" applyBorder="1" applyAlignment="1">
      <alignment horizontal="center" vertical="center"/>
    </xf>
    <xf numFmtId="0" fontId="59" fillId="17" borderId="0" xfId="0" applyFont="1" applyFill="1" applyBorder="1" applyAlignment="1">
      <alignment horizontal="right" vertical="center"/>
    </xf>
    <xf numFmtId="170" fontId="59" fillId="17" borderId="0" xfId="0" applyNumberFormat="1" applyFont="1" applyFill="1" applyBorder="1" applyAlignment="1">
      <alignment horizontal="right" vertical="center"/>
    </xf>
    <xf numFmtId="0" fontId="60" fillId="0" borderId="42" xfId="0" applyFont="1" applyFill="1" applyBorder="1" applyAlignment="1">
      <alignment horizontal="right" vertical="center"/>
    </xf>
    <xf numFmtId="0" fontId="59" fillId="0" borderId="42" xfId="0" applyFont="1" applyFill="1" applyBorder="1" applyAlignment="1">
      <alignment horizontal="center" vertical="center"/>
    </xf>
    <xf numFmtId="0" fontId="59" fillId="0" borderId="42" xfId="0" applyFont="1" applyFill="1" applyBorder="1" applyAlignment="1">
      <alignment horizontal="right" vertical="center"/>
    </xf>
    <xf numFmtId="0" fontId="62" fillId="0" borderId="45" xfId="0" applyFont="1" applyFill="1" applyBorder="1" applyAlignment="1">
      <alignment horizontal="right" vertical="center"/>
    </xf>
    <xf numFmtId="0" fontId="63" fillId="0" borderId="45" xfId="0" applyFont="1" applyFill="1" applyBorder="1" applyAlignment="1">
      <alignment horizontal="right" vertical="center" wrapText="1"/>
    </xf>
    <xf numFmtId="0" fontId="63" fillId="0" borderId="45" xfId="0" applyFont="1" applyFill="1" applyBorder="1" applyAlignment="1">
      <alignment horizontal="right" vertical="center"/>
    </xf>
    <xf numFmtId="4" fontId="63" fillId="0" borderId="45" xfId="0" applyNumberFormat="1" applyFont="1" applyFill="1" applyBorder="1" applyAlignment="1">
      <alignment horizontal="right" vertical="center"/>
    </xf>
    <xf numFmtId="0" fontId="60" fillId="0" borderId="18" xfId="0" applyNumberFormat="1" applyFont="1" applyBorder="1"/>
    <xf numFmtId="0" fontId="59" fillId="0" borderId="18" xfId="0" applyNumberFormat="1" applyFont="1" applyBorder="1"/>
    <xf numFmtId="0" fontId="60" fillId="0" borderId="0" xfId="0" applyNumberFormat="1" applyFont="1" applyBorder="1"/>
    <xf numFmtId="0" fontId="59" fillId="0" borderId="0" xfId="0" applyNumberFormat="1" applyFont="1" applyBorder="1"/>
    <xf numFmtId="0" fontId="59" fillId="18" borderId="20" xfId="0" applyFont="1" applyFill="1" applyBorder="1" applyAlignment="1">
      <alignment horizontal="center" vertical="center" wrapText="1"/>
    </xf>
    <xf numFmtId="0" fontId="60" fillId="18" borderId="20" xfId="0" applyFont="1" applyFill="1" applyBorder="1" applyAlignment="1">
      <alignment horizontal="center" vertical="center" wrapText="1"/>
    </xf>
    <xf numFmtId="0" fontId="59" fillId="18" borderId="20" xfId="0" applyFont="1" applyFill="1" applyBorder="1" applyAlignment="1">
      <alignment horizontal="left" vertical="center" wrapText="1"/>
    </xf>
    <xf numFmtId="0" fontId="60" fillId="17" borderId="22" xfId="0" applyFont="1" applyFill="1" applyBorder="1" applyAlignment="1">
      <alignment horizontal="center" vertical="center" wrapText="1"/>
    </xf>
    <xf numFmtId="0" fontId="59" fillId="17" borderId="22" xfId="0" applyFont="1" applyFill="1" applyBorder="1" applyAlignment="1">
      <alignment horizontal="left" vertical="center" wrapText="1"/>
    </xf>
    <xf numFmtId="0" fontId="59" fillId="17" borderId="22" xfId="0" applyFont="1" applyFill="1" applyBorder="1" applyAlignment="1">
      <alignment horizontal="center" vertical="center" wrapText="1"/>
    </xf>
    <xf numFmtId="0" fontId="59" fillId="17" borderId="23" xfId="0" applyFont="1" applyFill="1" applyBorder="1" applyAlignment="1">
      <alignment horizontal="center" vertical="center" wrapText="1"/>
    </xf>
    <xf numFmtId="0" fontId="60" fillId="0" borderId="0" xfId="0" applyFont="1" applyBorder="1" applyAlignment="1">
      <alignment horizontal="left" vertical="center"/>
    </xf>
    <xf numFmtId="0" fontId="59" fillId="0" borderId="24" xfId="0" applyFont="1" applyBorder="1" applyAlignment="1">
      <alignment horizontal="center" vertical="center" wrapText="1"/>
    </xf>
    <xf numFmtId="0" fontId="60" fillId="0" borderId="24" xfId="0" applyFont="1" applyBorder="1" applyAlignment="1">
      <alignment horizontal="center" vertical="center" wrapText="1"/>
    </xf>
    <xf numFmtId="0" fontId="59" fillId="0" borderId="24" xfId="0" applyFont="1" applyBorder="1" applyAlignment="1">
      <alignment horizontal="left" vertical="center" wrapText="1"/>
    </xf>
    <xf numFmtId="170" fontId="59" fillId="0" borderId="24" xfId="0" applyNumberFormat="1" applyFont="1" applyBorder="1" applyAlignment="1">
      <alignment horizontal="center" vertical="center" wrapText="1"/>
    </xf>
    <xf numFmtId="0" fontId="60" fillId="0" borderId="43" xfId="0" applyNumberFormat="1" applyFont="1" applyBorder="1" applyAlignment="1">
      <alignment horizontal="center" vertical="center" wrapText="1"/>
    </xf>
    <xf numFmtId="0" fontId="59" fillId="0" borderId="43" xfId="0" applyFont="1" applyBorder="1" applyAlignment="1">
      <alignment horizontal="left" vertical="center" wrapText="1"/>
    </xf>
    <xf numFmtId="0" fontId="59" fillId="0" borderId="43" xfId="0" applyFont="1" applyBorder="1" applyAlignment="1">
      <alignment horizontal="center" vertical="center" wrapText="1"/>
    </xf>
    <xf numFmtId="0" fontId="59" fillId="17" borderId="25" xfId="0" applyFont="1" applyFill="1" applyBorder="1" applyAlignment="1">
      <alignment horizontal="center" vertical="center" wrapText="1"/>
    </xf>
    <xf numFmtId="0" fontId="60" fillId="17" borderId="25" xfId="0" applyFont="1" applyFill="1" applyBorder="1" applyAlignment="1">
      <alignment horizontal="center" vertical="center" wrapText="1"/>
    </xf>
    <xf numFmtId="0" fontId="59" fillId="17" borderId="25" xfId="0" applyFont="1" applyFill="1" applyBorder="1" applyAlignment="1">
      <alignment horizontal="left" vertical="center" wrapText="1"/>
    </xf>
    <xf numFmtId="170" fontId="59" fillId="17" borderId="25" xfId="0" applyNumberFormat="1" applyFont="1" applyFill="1" applyBorder="1" applyAlignment="1">
      <alignment horizontal="center" vertical="center" wrapText="1"/>
    </xf>
    <xf numFmtId="49" fontId="8" fillId="0" borderId="0" xfId="36" applyNumberFormat="1" applyFont="1" applyFill="1" applyBorder="1" applyAlignment="1" applyProtection="1">
      <alignment vertical="center" wrapText="1"/>
    </xf>
    <xf numFmtId="2" fontId="0" fillId="0" borderId="0" xfId="0" applyNumberFormat="1" applyBorder="1" applyAlignment="1">
      <alignment vertical="center" wrapText="1"/>
    </xf>
    <xf numFmtId="167" fontId="59" fillId="17" borderId="20" xfId="0" applyNumberFormat="1" applyFont="1" applyFill="1" applyBorder="1" applyAlignment="1">
      <alignment horizontal="center" vertical="center" wrapText="1"/>
    </xf>
    <xf numFmtId="0" fontId="59" fillId="0" borderId="0" xfId="0" applyNumberFormat="1" applyFont="1" applyFill="1" applyBorder="1" applyAlignment="1">
      <alignment vertical="center"/>
    </xf>
    <xf numFmtId="0" fontId="59" fillId="0" borderId="0" xfId="0" applyNumberFormat="1" applyFont="1" applyBorder="1" applyAlignment="1">
      <alignment vertical="center"/>
    </xf>
    <xf numFmtId="166" fontId="59" fillId="0" borderId="41" xfId="0" applyNumberFormat="1" applyFont="1" applyBorder="1" applyAlignment="1">
      <alignment horizontal="center" vertical="center" wrapText="1"/>
    </xf>
    <xf numFmtId="0" fontId="60" fillId="0" borderId="24" xfId="0" applyNumberFormat="1" applyFont="1" applyBorder="1" applyAlignment="1">
      <alignment horizontal="center" vertical="center" wrapText="1"/>
    </xf>
    <xf numFmtId="0" fontId="59" fillId="18" borderId="0" xfId="0" applyFont="1" applyFill="1" applyAlignment="1">
      <alignment horizontal="center" vertical="center" wrapText="1"/>
    </xf>
    <xf numFmtId="0" fontId="59" fillId="18" borderId="0" xfId="0" applyFont="1" applyFill="1" applyAlignment="1">
      <alignment horizontal="left" vertical="center" wrapText="1"/>
    </xf>
    <xf numFmtId="168" fontId="59" fillId="0" borderId="38" xfId="0" applyNumberFormat="1" applyFont="1" applyFill="1" applyBorder="1" applyAlignment="1">
      <alignment horizontal="center" vertical="center" wrapText="1"/>
    </xf>
    <xf numFmtId="0" fontId="59" fillId="0" borderId="24" xfId="0" applyNumberFormat="1" applyFont="1" applyBorder="1" applyAlignment="1">
      <alignment horizontal="center" vertical="center" wrapText="1"/>
    </xf>
    <xf numFmtId="0" fontId="59" fillId="0" borderId="24" xfId="0" applyFont="1" applyFill="1" applyBorder="1" applyAlignment="1">
      <alignment horizontal="center" vertical="center" wrapText="1"/>
    </xf>
    <xf numFmtId="0" fontId="60" fillId="0" borderId="24" xfId="0" applyFont="1" applyFill="1" applyBorder="1" applyAlignment="1">
      <alignment horizontal="center" vertical="center" wrapText="1"/>
    </xf>
    <xf numFmtId="0" fontId="59" fillId="0" borderId="24" xfId="0" applyFont="1" applyFill="1" applyBorder="1" applyAlignment="1">
      <alignment horizontal="left" vertical="center" wrapText="1"/>
    </xf>
    <xf numFmtId="166" fontId="59" fillId="0" borderId="46" xfId="0" applyNumberFormat="1" applyFont="1" applyBorder="1" applyAlignment="1">
      <alignment horizontal="center" vertical="center" wrapText="1"/>
    </xf>
    <xf numFmtId="0" fontId="59" fillId="17" borderId="47" xfId="0" applyFont="1" applyFill="1" applyBorder="1" applyAlignment="1">
      <alignment horizontal="center" vertical="center" wrapText="1"/>
    </xf>
    <xf numFmtId="0" fontId="59" fillId="17" borderId="48" xfId="0" applyFont="1" applyFill="1" applyBorder="1" applyAlignment="1">
      <alignment horizontal="center" vertical="center" wrapText="1"/>
    </xf>
    <xf numFmtId="166" fontId="59" fillId="0" borderId="49" xfId="0" applyNumberFormat="1" applyFont="1" applyBorder="1" applyAlignment="1">
      <alignment horizontal="center" vertical="center" wrapText="1"/>
    </xf>
    <xf numFmtId="0" fontId="59" fillId="0" borderId="15" xfId="0" applyFont="1" applyFill="1" applyBorder="1" applyAlignment="1">
      <alignment horizontal="center" vertical="center" wrapText="1"/>
    </xf>
    <xf numFmtId="168" fontId="25" fillId="0" borderId="18" xfId="0" applyNumberFormat="1" applyFont="1" applyBorder="1" applyAlignment="1">
      <alignment horizontal="center" vertical="center" wrapText="1"/>
    </xf>
    <xf numFmtId="166" fontId="25" fillId="0" borderId="18" xfId="0" applyNumberFormat="1" applyFont="1" applyBorder="1" applyAlignment="1">
      <alignment horizontal="center" vertical="center" wrapText="1"/>
    </xf>
    <xf numFmtId="166" fontId="25" fillId="0" borderId="19" xfId="0" applyNumberFormat="1" applyFont="1" applyBorder="1" applyAlignment="1">
      <alignment horizontal="center" vertical="center" wrapText="1"/>
    </xf>
    <xf numFmtId="0" fontId="25" fillId="18" borderId="15" xfId="0" applyFont="1" applyFill="1" applyBorder="1" applyAlignment="1">
      <alignment horizontal="left" vertical="center" wrapText="1"/>
    </xf>
    <xf numFmtId="2" fontId="64" fillId="0" borderId="0" xfId="0" applyNumberFormat="1" applyFont="1" applyAlignment="1">
      <alignment vertical="center"/>
    </xf>
    <xf numFmtId="2" fontId="55" fillId="0" borderId="13" xfId="51" applyNumberFormat="1" applyFont="1" applyBorder="1" applyAlignment="1">
      <alignment vertical="center" wrapText="1"/>
    </xf>
    <xf numFmtId="2" fontId="64" fillId="0" borderId="0" xfId="0" applyNumberFormat="1" applyFont="1" applyAlignment="1">
      <alignment vertical="center" wrapText="1"/>
    </xf>
    <xf numFmtId="0" fontId="25" fillId="17" borderId="16" xfId="0" applyFont="1" applyFill="1" applyBorder="1" applyAlignment="1">
      <alignment horizontal="left" vertical="center" wrapText="1"/>
    </xf>
    <xf numFmtId="0" fontId="25" fillId="17" borderId="17" xfId="0" applyFont="1" applyFill="1" applyBorder="1" applyAlignment="1">
      <alignment horizontal="center" vertical="center" wrapText="1"/>
    </xf>
    <xf numFmtId="0" fontId="25" fillId="0" borderId="18" xfId="0" applyFont="1" applyBorder="1" applyAlignment="1">
      <alignment horizontal="left" vertical="center" wrapText="1"/>
    </xf>
    <xf numFmtId="170" fontId="25" fillId="0" borderId="18" xfId="0" applyNumberFormat="1" applyFont="1" applyBorder="1" applyAlignment="1">
      <alignment horizontal="center" vertical="center" wrapText="1"/>
    </xf>
    <xf numFmtId="170" fontId="25" fillId="0" borderId="19" xfId="0" applyNumberFormat="1" applyFont="1" applyBorder="1" applyAlignment="1">
      <alignment horizontal="center" vertical="center" wrapText="1"/>
    </xf>
    <xf numFmtId="0" fontId="25" fillId="17" borderId="20" xfId="0" applyFont="1" applyFill="1" applyBorder="1" applyAlignment="1">
      <alignment horizontal="left" vertical="center" wrapText="1"/>
    </xf>
    <xf numFmtId="44" fontId="25" fillId="17" borderId="20" xfId="0" applyNumberFormat="1" applyFont="1" applyFill="1" applyBorder="1" applyAlignment="1">
      <alignment horizontal="center" vertical="center" wrapText="1"/>
    </xf>
    <xf numFmtId="1" fontId="64" fillId="0" borderId="0" xfId="0" applyNumberFormat="1" applyFont="1" applyAlignment="1">
      <alignment horizontal="right" vertical="center"/>
    </xf>
    <xf numFmtId="0" fontId="25" fillId="0" borderId="0" xfId="0" applyNumberFormat="1" applyFont="1" applyBorder="1" applyAlignment="1">
      <alignment horizontal="center" vertical="center" wrapText="1"/>
    </xf>
    <xf numFmtId="0" fontId="25" fillId="0" borderId="0" xfId="0" applyFont="1" applyBorder="1" applyAlignment="1">
      <alignment horizontal="left" vertical="center" wrapText="1"/>
    </xf>
    <xf numFmtId="170" fontId="25" fillId="0" borderId="0" xfId="0" applyNumberFormat="1" applyFont="1" applyBorder="1" applyAlignment="1">
      <alignment horizontal="center" vertical="center" wrapText="1"/>
    </xf>
    <xf numFmtId="0" fontId="25" fillId="18" borderId="15" xfId="0" applyFont="1" applyFill="1" applyBorder="1" applyAlignment="1" applyProtection="1">
      <alignment horizontal="justify" vertical="center" wrapText="1"/>
    </xf>
    <xf numFmtId="2" fontId="61" fillId="0" borderId="0" xfId="51" applyNumberFormat="1" applyFont="1" applyAlignment="1">
      <alignment vertical="center" wrapText="1"/>
    </xf>
    <xf numFmtId="166" fontId="59" fillId="0" borderId="38" xfId="0" applyNumberFormat="1" applyFont="1" applyFill="1" applyBorder="1" applyAlignment="1">
      <alignment horizontal="center" vertical="center" wrapText="1"/>
    </xf>
    <xf numFmtId="0" fontId="25" fillId="0" borderId="38" xfId="0" applyFont="1" applyBorder="1" applyAlignment="1">
      <alignment horizontal="left" vertical="center" wrapText="1"/>
    </xf>
    <xf numFmtId="168" fontId="0" fillId="0" borderId="0" xfId="0" applyNumberFormat="1" applyAlignment="1">
      <alignment horizontal="center" vertical="center" wrapText="1"/>
    </xf>
    <xf numFmtId="169" fontId="0" fillId="0" borderId="0" xfId="0" applyNumberFormat="1" applyAlignment="1">
      <alignment horizontal="center" vertical="center" wrapText="1"/>
    </xf>
    <xf numFmtId="2" fontId="42" fillId="0" borderId="0" xfId="51" applyNumberFormat="1" applyFont="1" applyAlignment="1">
      <alignment vertical="center" wrapText="1"/>
    </xf>
    <xf numFmtId="0" fontId="59" fillId="0" borderId="0" xfId="0" applyFont="1" applyAlignment="1"/>
    <xf numFmtId="0" fontId="65" fillId="0" borderId="24" xfId="0" applyFont="1" applyBorder="1" applyAlignment="1">
      <alignment horizontal="center" vertical="center"/>
    </xf>
    <xf numFmtId="0" fontId="59" fillId="18" borderId="20" xfId="35" applyFont="1" applyFill="1" applyBorder="1" applyAlignment="1">
      <alignment horizontal="left" vertical="center"/>
    </xf>
    <xf numFmtId="4" fontId="59" fillId="18" borderId="20" xfId="35" applyNumberFormat="1" applyFont="1" applyFill="1" applyBorder="1" applyAlignment="1">
      <alignment vertical="center"/>
    </xf>
    <xf numFmtId="0" fontId="59" fillId="18" borderId="20" xfId="35" applyFont="1" applyFill="1" applyBorder="1" applyAlignment="1">
      <alignment vertical="center"/>
    </xf>
    <xf numFmtId="0" fontId="59" fillId="18" borderId="20" xfId="35" applyNumberFormat="1" applyFont="1" applyFill="1" applyBorder="1" applyAlignment="1">
      <alignment vertical="center"/>
    </xf>
    <xf numFmtId="0" fontId="26" fillId="12" borderId="26" xfId="35" applyFont="1" applyFill="1" applyBorder="1" applyAlignment="1">
      <alignment horizontal="left" vertical="center"/>
    </xf>
    <xf numFmtId="14" fontId="26" fillId="12" borderId="27" xfId="35" applyNumberFormat="1" applyFont="1" applyFill="1" applyBorder="1" applyAlignment="1">
      <alignment horizontal="center" vertical="center"/>
    </xf>
    <xf numFmtId="0" fontId="26" fillId="12" borderId="27" xfId="35" applyFont="1" applyFill="1" applyBorder="1" applyAlignment="1">
      <alignment horizontal="center" vertical="center"/>
    </xf>
    <xf numFmtId="0" fontId="26" fillId="12" borderId="27" xfId="35" applyNumberFormat="1" applyFont="1" applyFill="1" applyBorder="1" applyAlignment="1">
      <alignment horizontal="center" vertical="center"/>
    </xf>
    <xf numFmtId="1" fontId="59" fillId="0" borderId="28" xfId="35" applyNumberFormat="1" applyFont="1" applyBorder="1" applyAlignment="1">
      <alignment horizontal="left" vertical="center"/>
    </xf>
    <xf numFmtId="0" fontId="66" fillId="0" borderId="13" xfId="35" applyFont="1" applyBorder="1" applyAlignment="1">
      <alignment horizontal="left" vertical="center"/>
    </xf>
    <xf numFmtId="4" fontId="59" fillId="0" borderId="13" xfId="35" applyNumberFormat="1" applyFont="1" applyBorder="1" applyAlignment="1">
      <alignment vertical="center"/>
    </xf>
    <xf numFmtId="0" fontId="59" fillId="0" borderId="13" xfId="35" applyNumberFormat="1" applyFont="1" applyBorder="1" applyAlignment="1">
      <alignment vertical="center"/>
    </xf>
    <xf numFmtId="170" fontId="59" fillId="0" borderId="0" xfId="0" applyNumberFormat="1" applyFont="1" applyAlignment="1"/>
    <xf numFmtId="4" fontId="59" fillId="0" borderId="13" xfId="35" quotePrefix="1" applyNumberFormat="1" applyFont="1" applyBorder="1" applyAlignment="1">
      <alignment vertical="center"/>
    </xf>
    <xf numFmtId="0" fontId="59" fillId="12" borderId="20" xfId="35" applyFont="1" applyFill="1" applyBorder="1" applyAlignment="1">
      <alignment horizontal="left" vertical="center"/>
    </xf>
    <xf numFmtId="0" fontId="26" fillId="12" borderId="20" xfId="35" applyFont="1" applyFill="1" applyBorder="1" applyAlignment="1">
      <alignment horizontal="center" vertical="center"/>
    </xf>
    <xf numFmtId="0" fontId="25" fillId="12" borderId="20" xfId="35" applyFont="1" applyFill="1" applyBorder="1" applyAlignment="1">
      <alignment vertical="center"/>
    </xf>
    <xf numFmtId="170" fontId="25" fillId="12" borderId="20" xfId="35" applyNumberFormat="1" applyFont="1" applyFill="1" applyBorder="1" applyAlignment="1">
      <alignment vertical="center"/>
    </xf>
    <xf numFmtId="0" fontId="25" fillId="12" borderId="20" xfId="35" applyNumberFormat="1" applyFont="1" applyFill="1" applyBorder="1" applyAlignment="1">
      <alignment horizontal="right" vertical="center"/>
    </xf>
    <xf numFmtId="0" fontId="58" fillId="0" borderId="7" xfId="35" applyFont="1" applyBorder="1" applyAlignment="1">
      <alignment vertical="center"/>
    </xf>
    <xf numFmtId="0" fontId="59" fillId="0" borderId="7" xfId="35" applyFont="1" applyBorder="1" applyAlignment="1">
      <alignment vertical="center"/>
    </xf>
    <xf numFmtId="0" fontId="59" fillId="0" borderId="24" xfId="35" applyFont="1" applyBorder="1" applyAlignment="1">
      <alignment horizontal="left" vertical="center"/>
    </xf>
    <xf numFmtId="0" fontId="59" fillId="0" borderId="24" xfId="35" applyFont="1" applyBorder="1" applyAlignment="1">
      <alignment vertical="center"/>
    </xf>
    <xf numFmtId="0" fontId="59" fillId="0" borderId="24" xfId="35" applyNumberFormat="1" applyFont="1" applyBorder="1" applyAlignment="1">
      <alignment vertical="center"/>
    </xf>
    <xf numFmtId="0" fontId="59" fillId="0" borderId="13" xfId="35" applyNumberFormat="1" applyFont="1" applyBorder="1" applyAlignment="1">
      <alignment vertical="center" wrapText="1"/>
    </xf>
    <xf numFmtId="170" fontId="59" fillId="0" borderId="0" xfId="0" applyNumberFormat="1" applyFont="1" applyFill="1" applyAlignment="1"/>
    <xf numFmtId="4" fontId="59" fillId="0" borderId="13" xfId="35" quotePrefix="1" applyNumberFormat="1" applyFont="1" applyBorder="1" applyAlignment="1">
      <alignment vertical="center" wrapText="1"/>
    </xf>
    <xf numFmtId="4" fontId="59" fillId="0" borderId="13" xfId="35" quotePrefix="1" applyNumberFormat="1" applyFont="1" applyBorder="1" applyAlignment="1">
      <alignment horizontal="left" vertical="center" wrapText="1"/>
    </xf>
    <xf numFmtId="0" fontId="59" fillId="0" borderId="0" xfId="0" applyNumberFormat="1" applyFont="1" applyAlignment="1"/>
    <xf numFmtId="3" fontId="59" fillId="0" borderId="13" xfId="35" applyNumberFormat="1" applyFont="1" applyBorder="1" applyAlignment="1">
      <alignment vertical="center"/>
    </xf>
    <xf numFmtId="0" fontId="23" fillId="0" borderId="0" xfId="29" applyAlignment="1">
      <alignment horizontal="center"/>
    </xf>
    <xf numFmtId="0" fontId="27" fillId="0" borderId="0" xfId="29" applyFont="1" applyAlignment="1"/>
    <xf numFmtId="0" fontId="27" fillId="19" borderId="0" xfId="29" applyFont="1" applyFill="1" applyAlignment="1">
      <alignment horizontal="center" vertical="center"/>
    </xf>
    <xf numFmtId="0" fontId="27" fillId="0" borderId="13" xfId="0" applyFont="1" applyBorder="1" applyAlignment="1">
      <alignment horizontal="left"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27" fillId="0" borderId="0" xfId="0" applyFont="1" applyAlignment="1">
      <alignment horizontal="center" vertical="center"/>
    </xf>
    <xf numFmtId="0" fontId="27" fillId="0" borderId="0" xfId="29" applyFont="1" applyAlignment="1">
      <alignment horizontal="center" vertical="center"/>
    </xf>
    <xf numFmtId="49" fontId="25" fillId="0" borderId="0" xfId="29" applyNumberFormat="1" applyFont="1" applyAlignment="1"/>
    <xf numFmtId="49" fontId="27" fillId="0" borderId="0" xfId="29" applyNumberFormat="1" applyFont="1" applyAlignment="1"/>
    <xf numFmtId="20" fontId="27" fillId="0" borderId="0" xfId="29" applyNumberFormat="1" applyFont="1" applyAlignment="1"/>
    <xf numFmtId="16" fontId="27" fillId="0" borderId="0" xfId="29" applyNumberFormat="1" applyFont="1" applyAlignment="1"/>
    <xf numFmtId="21" fontId="27" fillId="0" borderId="0" xfId="29" applyNumberFormat="1" applyFont="1" applyAlignment="1"/>
    <xf numFmtId="0" fontId="0" fillId="0" borderId="0" xfId="0" applyFont="1" applyFill="1" applyBorder="1" applyAlignment="1"/>
    <xf numFmtId="2" fontId="67" fillId="0" borderId="0" xfId="51" applyNumberFormat="1" applyFont="1" applyFill="1" applyBorder="1" applyAlignment="1">
      <alignment horizontal="right"/>
    </xf>
    <xf numFmtId="0" fontId="0" fillId="0" borderId="0" xfId="0" applyBorder="1" applyAlignment="1">
      <alignment wrapText="1"/>
    </xf>
    <xf numFmtId="0" fontId="0" fillId="0" borderId="0" xfId="0" applyAlignment="1">
      <alignment vertical="center"/>
    </xf>
    <xf numFmtId="0" fontId="0" fillId="0" borderId="0" xfId="0" applyBorder="1" applyAlignment="1">
      <alignment vertical="center" wrapText="1"/>
    </xf>
    <xf numFmtId="0" fontId="0" fillId="0" borderId="0" xfId="0" applyFont="1" applyFill="1" applyBorder="1" applyAlignment="1">
      <alignment vertical="top" wrapText="1"/>
    </xf>
    <xf numFmtId="43" fontId="42" fillId="0" borderId="0" xfId="55" applyFont="1" applyFill="1" applyBorder="1" applyAlignment="1">
      <alignment horizontal="right" vertical="top" wrapText="1"/>
    </xf>
    <xf numFmtId="2" fontId="67" fillId="0" borderId="0" xfId="51" applyNumberFormat="1" applyFont="1" applyFill="1" applyBorder="1" applyAlignment="1">
      <alignment horizontal="right" vertical="top"/>
    </xf>
    <xf numFmtId="0" fontId="47" fillId="20" borderId="0" xfId="0" applyNumberFormat="1" applyFont="1" applyFill="1" applyBorder="1" applyAlignment="1">
      <alignment vertical="top" wrapText="1"/>
    </xf>
    <xf numFmtId="0" fontId="47" fillId="20" borderId="0" xfId="0" applyFont="1" applyFill="1" applyBorder="1" applyAlignment="1">
      <alignment vertical="top" wrapText="1"/>
    </xf>
    <xf numFmtId="43" fontId="47" fillId="20" borderId="0" xfId="55" applyFont="1" applyFill="1" applyBorder="1" applyAlignment="1">
      <alignment horizontal="right" vertical="top" wrapText="1"/>
    </xf>
    <xf numFmtId="2" fontId="47" fillId="20" borderId="0" xfId="51" applyNumberFormat="1" applyFont="1" applyFill="1" applyBorder="1" applyAlignment="1">
      <alignment horizontal="right" vertical="top"/>
    </xf>
    <xf numFmtId="0" fontId="47" fillId="0" borderId="0" xfId="0" applyFont="1" applyBorder="1" applyAlignment="1">
      <alignment wrapText="1"/>
    </xf>
    <xf numFmtId="0" fontId="47" fillId="0" borderId="0" xfId="0" applyFont="1" applyBorder="1" applyAlignment="1">
      <alignment vertical="center" wrapText="1"/>
    </xf>
    <xf numFmtId="0" fontId="0" fillId="0" borderId="0" xfId="0" applyNumberFormat="1" applyFont="1" applyFill="1" applyBorder="1" applyAlignment="1">
      <alignment vertical="top" wrapText="1"/>
    </xf>
    <xf numFmtId="0" fontId="68" fillId="0" borderId="0" xfId="0" applyFont="1" applyAlignment="1">
      <alignment horizontal="left" vertical="top"/>
    </xf>
    <xf numFmtId="43" fontId="68" fillId="0" borderId="0" xfId="51" applyFont="1" applyAlignment="1">
      <alignment horizontal="right" vertical="top"/>
    </xf>
    <xf numFmtId="0" fontId="69" fillId="0" borderId="0" xfId="0" applyFont="1" applyAlignment="1">
      <alignment horizontal="left" vertical="top"/>
    </xf>
    <xf numFmtId="43" fontId="67" fillId="0" borderId="0" xfId="51" applyFont="1" applyFill="1" applyBorder="1" applyAlignment="1">
      <alignment horizontal="right" vertical="top"/>
    </xf>
    <xf numFmtId="43" fontId="42" fillId="0" borderId="0" xfId="51" applyFont="1" applyFill="1" applyBorder="1" applyAlignment="1">
      <alignment horizontal="right" vertical="top"/>
    </xf>
    <xf numFmtId="0" fontId="0" fillId="0" borderId="0" xfId="0" applyFill="1" applyBorder="1" applyAlignment="1">
      <alignment wrapText="1"/>
    </xf>
    <xf numFmtId="0" fontId="0" fillId="0" borderId="0" xfId="0" applyFill="1" applyBorder="1" applyAlignment="1">
      <alignment vertical="center" wrapText="1"/>
    </xf>
    <xf numFmtId="0" fontId="69" fillId="0" borderId="0" xfId="0" applyFont="1" applyAlignment="1">
      <alignment horizontal="left" vertical="top" indent="22"/>
    </xf>
    <xf numFmtId="0" fontId="0" fillId="0" borderId="0" xfId="0" applyFont="1" applyFill="1" applyBorder="1" applyAlignment="1">
      <alignment wrapText="1"/>
    </xf>
    <xf numFmtId="0" fontId="0" fillId="0" borderId="0" xfId="0" applyFont="1" applyFill="1" applyBorder="1" applyAlignment="1">
      <alignment vertical="center" wrapText="1"/>
    </xf>
    <xf numFmtId="0" fontId="42" fillId="0" borderId="0" xfId="55" applyNumberFormat="1" applyFont="1" applyFill="1" applyBorder="1" applyAlignment="1">
      <alignment horizontal="right" vertical="top" wrapText="1"/>
    </xf>
    <xf numFmtId="4" fontId="42" fillId="0" borderId="0" xfId="55" applyNumberFormat="1" applyFont="1" applyFill="1" applyBorder="1" applyAlignment="1">
      <alignment horizontal="right" vertical="top" wrapText="1"/>
    </xf>
    <xf numFmtId="0" fontId="47" fillId="0" borderId="0" xfId="0" applyNumberFormat="1" applyFont="1" applyFill="1" applyBorder="1" applyAlignment="1">
      <alignment vertical="top" wrapText="1"/>
    </xf>
    <xf numFmtId="0" fontId="47" fillId="0" borderId="0" xfId="0" applyFont="1" applyFill="1" applyBorder="1" applyAlignment="1">
      <alignment vertical="top" wrapText="1"/>
    </xf>
    <xf numFmtId="43" fontId="67" fillId="0" borderId="0" xfId="51" applyFont="1" applyFill="1" applyBorder="1" applyAlignment="1">
      <alignment horizontal="right" vertical="top" wrapText="1"/>
    </xf>
    <xf numFmtId="43" fontId="42" fillId="0" borderId="0" xfId="51" applyFont="1" applyAlignment="1">
      <alignment horizontal="right"/>
    </xf>
    <xf numFmtId="0" fontId="70" fillId="21" borderId="29" xfId="0" applyFont="1" applyFill="1" applyBorder="1" applyAlignment="1">
      <alignment horizontal="center" wrapText="1"/>
    </xf>
    <xf numFmtId="0" fontId="70" fillId="21" borderId="30" xfId="0" applyFont="1" applyFill="1" applyBorder="1" applyAlignment="1">
      <alignment horizontal="center" wrapText="1"/>
    </xf>
    <xf numFmtId="0" fontId="70" fillId="21" borderId="30" xfId="0" applyFont="1" applyFill="1" applyBorder="1" applyAlignment="1">
      <alignment wrapText="1"/>
    </xf>
    <xf numFmtId="43" fontId="71" fillId="0" borderId="31" xfId="51" applyFont="1" applyBorder="1" applyAlignment="1">
      <alignment horizontal="right"/>
    </xf>
    <xf numFmtId="0" fontId="69" fillId="0" borderId="0" xfId="0" applyFont="1" applyAlignment="1">
      <alignment vertical="top"/>
    </xf>
    <xf numFmtId="43" fontId="69" fillId="0" borderId="0" xfId="51" applyFont="1" applyAlignment="1">
      <alignment horizontal="right" vertical="top"/>
    </xf>
    <xf numFmtId="0" fontId="69" fillId="0" borderId="0" xfId="0" applyFont="1" applyAlignment="1">
      <alignment horizontal="left" vertical="top" indent="9"/>
    </xf>
    <xf numFmtId="0" fontId="69" fillId="0" borderId="0" xfId="0" applyFont="1" applyAlignment="1">
      <alignment horizontal="right" vertical="top" indent="9"/>
    </xf>
    <xf numFmtId="43" fontId="69" fillId="0" borderId="0" xfId="51" applyFont="1" applyAlignment="1">
      <alignment horizontal="right" vertical="top" indent="9"/>
    </xf>
    <xf numFmtId="0" fontId="68" fillId="0" borderId="0" xfId="0" applyFont="1" applyAlignment="1">
      <alignment vertical="top"/>
    </xf>
    <xf numFmtId="43" fontId="69" fillId="0" borderId="0" xfId="51" applyFont="1" applyAlignment="1">
      <alignment horizontal="right" vertical="top" indent="22"/>
    </xf>
    <xf numFmtId="1" fontId="72" fillId="0" borderId="11" xfId="0" applyNumberFormat="1" applyFont="1" applyBorder="1" applyProtection="1"/>
    <xf numFmtId="1" fontId="72" fillId="0" borderId="7" xfId="0" applyNumberFormat="1" applyFont="1" applyBorder="1" applyProtection="1"/>
    <xf numFmtId="1" fontId="72" fillId="0" borderId="7" xfId="0" applyNumberFormat="1" applyFont="1" applyBorder="1" applyAlignment="1" applyProtection="1">
      <alignment horizontal="center"/>
    </xf>
    <xf numFmtId="44" fontId="72" fillId="0" borderId="7" xfId="18" applyFont="1" applyBorder="1" applyProtection="1"/>
    <xf numFmtId="1" fontId="72" fillId="0" borderId="7" xfId="0" applyNumberFormat="1" applyFont="1" applyBorder="1" applyProtection="1">
      <protection locked="0"/>
    </xf>
    <xf numFmtId="0" fontId="72" fillId="0" borderId="7" xfId="0" applyFont="1" applyBorder="1" applyProtection="1">
      <protection locked="0"/>
    </xf>
    <xf numFmtId="0" fontId="72" fillId="0" borderId="7" xfId="0" applyFont="1" applyBorder="1"/>
    <xf numFmtId="0" fontId="72" fillId="0" borderId="8" xfId="0" applyFont="1" applyBorder="1"/>
    <xf numFmtId="0" fontId="8" fillId="0" borderId="0" xfId="37"/>
    <xf numFmtId="1" fontId="72" fillId="0" borderId="32" xfId="0" applyNumberFormat="1" applyFont="1" applyBorder="1" applyProtection="1"/>
    <xf numFmtId="1" fontId="72" fillId="0" borderId="0" xfId="0" applyNumberFormat="1" applyFont="1" applyBorder="1" applyProtection="1"/>
    <xf numFmtId="1" fontId="72" fillId="0" borderId="0" xfId="0" applyNumberFormat="1" applyFont="1" applyBorder="1" applyAlignment="1" applyProtection="1">
      <alignment horizontal="center"/>
    </xf>
    <xf numFmtId="44" fontId="72" fillId="0" borderId="0" xfId="18" applyFont="1" applyBorder="1" applyProtection="1"/>
    <xf numFmtId="1" fontId="72" fillId="0" borderId="0" xfId="0" applyNumberFormat="1" applyFont="1" applyBorder="1" applyProtection="1">
      <protection locked="0"/>
    </xf>
    <xf numFmtId="0" fontId="72" fillId="0" borderId="0" xfId="0" applyFont="1" applyBorder="1" applyProtection="1">
      <protection locked="0"/>
    </xf>
    <xf numFmtId="0" fontId="72" fillId="0" borderId="0" xfId="0" applyFont="1" applyBorder="1"/>
    <xf numFmtId="0" fontId="72" fillId="0" borderId="33" xfId="0" applyFont="1" applyBorder="1"/>
    <xf numFmtId="1" fontId="15" fillId="0" borderId="32" xfId="0" applyNumberFormat="1" applyFont="1" applyBorder="1" applyProtection="1"/>
    <xf numFmtId="1" fontId="15" fillId="0" borderId="0" xfId="0" applyNumberFormat="1" applyFont="1" applyBorder="1" applyProtection="1"/>
    <xf numFmtId="1" fontId="15" fillId="0" borderId="0" xfId="0" applyNumberFormat="1" applyFont="1" applyBorder="1" applyAlignment="1" applyProtection="1">
      <alignment horizontal="center"/>
    </xf>
    <xf numFmtId="44" fontId="15" fillId="0" borderId="0" xfId="18" applyFont="1" applyBorder="1" applyProtection="1"/>
    <xf numFmtId="1" fontId="15" fillId="0" borderId="0" xfId="0" applyNumberFormat="1" applyFont="1" applyBorder="1" applyProtection="1">
      <protection locked="0"/>
    </xf>
    <xf numFmtId="0" fontId="15" fillId="0" borderId="0" xfId="0" applyFont="1" applyBorder="1" applyProtection="1">
      <protection locked="0"/>
    </xf>
    <xf numFmtId="0" fontId="15" fillId="0" borderId="0" xfId="0" applyFont="1" applyBorder="1"/>
    <xf numFmtId="0" fontId="15" fillId="0" borderId="33" xfId="0" applyFont="1" applyBorder="1"/>
    <xf numFmtId="44" fontId="15" fillId="0" borderId="32" xfId="18" applyFont="1" applyBorder="1" applyAlignment="1" applyProtection="1">
      <alignment horizontal="center"/>
    </xf>
    <xf numFmtId="44" fontId="15" fillId="0" borderId="0" xfId="18" applyFont="1" applyBorder="1" applyAlignment="1" applyProtection="1">
      <alignment horizontal="center"/>
    </xf>
    <xf numFmtId="44" fontId="16" fillId="0" borderId="32" xfId="18" applyFont="1" applyBorder="1" applyAlignment="1" applyProtection="1">
      <alignment horizontal="center"/>
    </xf>
    <xf numFmtId="44" fontId="16" fillId="0" borderId="0" xfId="18" applyFont="1" applyBorder="1" applyAlignment="1" applyProtection="1">
      <alignment horizontal="center"/>
    </xf>
    <xf numFmtId="0" fontId="15" fillId="0" borderId="32" xfId="18" applyNumberFormat="1" applyFont="1" applyBorder="1" applyAlignment="1" applyProtection="1">
      <alignment vertical="justify" wrapText="1"/>
    </xf>
    <xf numFmtId="0" fontId="15" fillId="0" borderId="0" xfId="18" applyNumberFormat="1" applyFont="1" applyBorder="1" applyAlignment="1" applyProtection="1">
      <alignment vertical="justify" wrapText="1"/>
    </xf>
    <xf numFmtId="0" fontId="15" fillId="0" borderId="33" xfId="18" applyNumberFormat="1" applyFont="1" applyBorder="1" applyAlignment="1" applyProtection="1">
      <alignment vertical="justify" wrapText="1"/>
    </xf>
    <xf numFmtId="0" fontId="72" fillId="0" borderId="0" xfId="0" applyFont="1"/>
    <xf numFmtId="0" fontId="72" fillId="0" borderId="32" xfId="0" applyFont="1" applyBorder="1"/>
    <xf numFmtId="0" fontId="72" fillId="0" borderId="12" xfId="0" applyFont="1" applyBorder="1"/>
    <xf numFmtId="0" fontId="72" fillId="0" borderId="9" xfId="0" applyFont="1" applyBorder="1"/>
    <xf numFmtId="0" fontId="72" fillId="0" borderId="10" xfId="0" applyFont="1" applyBorder="1"/>
    <xf numFmtId="0" fontId="31" fillId="0" borderId="0" xfId="0" applyNumberFormat="1" applyFont="1" applyFill="1" applyBorder="1" applyAlignment="1" applyProtection="1">
      <alignment horizontal="left" vertical="top" wrapText="1"/>
    </xf>
    <xf numFmtId="0" fontId="16"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right" vertical="center" wrapText="1"/>
    </xf>
    <xf numFmtId="0" fontId="31" fillId="0" borderId="32" xfId="0" applyNumberFormat="1" applyFont="1" applyFill="1" applyBorder="1" applyAlignment="1" applyProtection="1">
      <alignment horizontal="left" vertical="top" wrapText="1"/>
    </xf>
    <xf numFmtId="0" fontId="31" fillId="0" borderId="33" xfId="0" applyNumberFormat="1" applyFont="1" applyFill="1" applyBorder="1" applyAlignment="1" applyProtection="1">
      <alignment horizontal="left" vertical="top" wrapText="1"/>
    </xf>
    <xf numFmtId="0" fontId="31" fillId="0" borderId="12" xfId="0" applyNumberFormat="1" applyFont="1" applyFill="1" applyBorder="1" applyAlignment="1" applyProtection="1">
      <alignment horizontal="left" vertical="top" wrapText="1"/>
    </xf>
    <xf numFmtId="0" fontId="31" fillId="0" borderId="9" xfId="0" applyNumberFormat="1" applyFont="1" applyFill="1" applyBorder="1" applyAlignment="1" applyProtection="1">
      <alignment horizontal="left" vertical="top" wrapText="1"/>
    </xf>
    <xf numFmtId="0" fontId="31" fillId="0" borderId="10" xfId="0" applyNumberFormat="1" applyFont="1" applyFill="1" applyBorder="1" applyAlignment="1" applyProtection="1">
      <alignment horizontal="left" vertical="top" wrapText="1"/>
    </xf>
    <xf numFmtId="0" fontId="15" fillId="0" borderId="1" xfId="0" applyNumberFormat="1" applyFont="1" applyFill="1" applyBorder="1" applyAlignment="1" applyProtection="1">
      <alignment horizontal="center" vertical="center" wrapText="1"/>
    </xf>
    <xf numFmtId="0" fontId="15" fillId="0" borderId="4" xfId="0" applyNumberFormat="1" applyFont="1" applyFill="1" applyBorder="1" applyAlignment="1" applyProtection="1">
      <alignment horizontal="center" vertical="center" wrapText="1"/>
    </xf>
    <xf numFmtId="49" fontId="16" fillId="10" borderId="34" xfId="0" applyNumberFormat="1" applyFont="1" applyFill="1" applyBorder="1" applyAlignment="1" applyProtection="1">
      <alignment horizontal="left" vertical="center" wrapText="1"/>
    </xf>
    <xf numFmtId="0" fontId="16" fillId="10" borderId="33" xfId="0" applyNumberFormat="1" applyFont="1" applyFill="1" applyBorder="1" applyAlignment="1" applyProtection="1">
      <alignment horizontal="left" vertical="center" wrapText="1"/>
    </xf>
    <xf numFmtId="0" fontId="16" fillId="10" borderId="33" xfId="0" applyNumberFormat="1" applyFont="1" applyFill="1" applyBorder="1" applyAlignment="1" applyProtection="1">
      <alignment horizontal="left" vertical="top" wrapText="1"/>
    </xf>
    <xf numFmtId="49" fontId="15" fillId="2" borderId="34" xfId="0" applyNumberFormat="1" applyFont="1" applyFill="1" applyBorder="1" applyAlignment="1" applyProtection="1">
      <alignment horizontal="left" vertical="center" wrapText="1"/>
    </xf>
    <xf numFmtId="49" fontId="15" fillId="2" borderId="33" xfId="0" applyNumberFormat="1" applyFont="1" applyFill="1" applyBorder="1" applyAlignment="1" applyProtection="1">
      <alignment horizontal="left" vertical="center" wrapText="1"/>
    </xf>
    <xf numFmtId="0" fontId="15" fillId="2" borderId="33" xfId="0" applyNumberFormat="1" applyFont="1" applyFill="1" applyBorder="1" applyAlignment="1" applyProtection="1">
      <alignment horizontal="left" vertical="center" wrapText="1"/>
    </xf>
    <xf numFmtId="49" fontId="15" fillId="0" borderId="34" xfId="0" applyNumberFormat="1" applyFont="1" applyFill="1" applyBorder="1" applyAlignment="1" applyProtection="1">
      <alignment horizontal="left" vertical="center" wrapText="1"/>
    </xf>
    <xf numFmtId="49" fontId="15" fillId="0" borderId="33" xfId="0" applyNumberFormat="1" applyFont="1" applyFill="1" applyBorder="1" applyAlignment="1" applyProtection="1">
      <alignment horizontal="left" vertical="center" wrapText="1"/>
    </xf>
    <xf numFmtId="4" fontId="15" fillId="0" borderId="33" xfId="0" applyNumberFormat="1" applyFont="1" applyFill="1" applyBorder="1" applyAlignment="1" applyProtection="1">
      <alignment horizontal="right" vertical="center" wrapText="1"/>
    </xf>
    <xf numFmtId="49" fontId="15" fillId="0" borderId="3" xfId="0" applyNumberFormat="1" applyFont="1" applyFill="1" applyBorder="1" applyAlignment="1" applyProtection="1">
      <alignment horizontal="left" vertical="center" wrapText="1"/>
    </xf>
    <xf numFmtId="49" fontId="15" fillId="0" borderId="10" xfId="0" applyNumberFormat="1" applyFont="1" applyFill="1" applyBorder="1" applyAlignment="1" applyProtection="1">
      <alignment horizontal="left" vertical="center" wrapText="1"/>
    </xf>
    <xf numFmtId="4" fontId="15" fillId="0" borderId="10" xfId="0" applyNumberFormat="1" applyFont="1" applyFill="1" applyBorder="1" applyAlignment="1" applyProtection="1">
      <alignment horizontal="right" vertical="center" wrapText="1"/>
    </xf>
    <xf numFmtId="0" fontId="16" fillId="0" borderId="1" xfId="0" applyFont="1" applyFill="1" applyBorder="1" applyAlignment="1">
      <alignment vertical="center" wrapText="1"/>
    </xf>
    <xf numFmtId="0" fontId="73" fillId="0" borderId="1" xfId="0" applyFont="1" applyFill="1" applyBorder="1" applyAlignment="1">
      <alignment vertical="center" wrapText="1"/>
    </xf>
    <xf numFmtId="0" fontId="73" fillId="0" borderId="3" xfId="0" applyFont="1" applyFill="1" applyBorder="1" applyAlignment="1">
      <alignment horizontal="left" vertical="center" wrapText="1"/>
    </xf>
    <xf numFmtId="4" fontId="15" fillId="0" borderId="3" xfId="0" applyNumberFormat="1" applyFont="1" applyFill="1" applyBorder="1" applyAlignment="1">
      <alignment horizontal="center" vertical="center" wrapText="1"/>
    </xf>
    <xf numFmtId="49" fontId="60" fillId="17" borderId="21" xfId="0" applyNumberFormat="1" applyFont="1" applyFill="1" applyBorder="1" applyAlignment="1">
      <alignment horizontal="center" vertical="center" wrapText="1"/>
    </xf>
    <xf numFmtId="0" fontId="60" fillId="0" borderId="35" xfId="0" applyFont="1" applyBorder="1" applyAlignment="1">
      <alignment horizontal="center" vertical="center" wrapText="1"/>
    </xf>
    <xf numFmtId="49" fontId="60" fillId="0" borderId="35" xfId="0" applyNumberFormat="1" applyFont="1" applyBorder="1" applyAlignment="1">
      <alignment horizontal="center" vertical="center" wrapText="1"/>
    </xf>
    <xf numFmtId="0" fontId="62" fillId="0" borderId="0" xfId="0" applyFont="1" applyBorder="1" applyAlignment="1">
      <alignment horizontal="center" vertical="center" wrapText="1"/>
    </xf>
    <xf numFmtId="0" fontId="60" fillId="17" borderId="21" xfId="0" applyFont="1" applyFill="1" applyBorder="1" applyAlignment="1">
      <alignment horizontal="center" vertical="center" wrapText="1"/>
    </xf>
    <xf numFmtId="0" fontId="62" fillId="18" borderId="15" xfId="0" applyFont="1" applyFill="1" applyBorder="1" applyAlignment="1">
      <alignment horizontal="center" vertical="center" wrapText="1"/>
    </xf>
    <xf numFmtId="0" fontId="60" fillId="17" borderId="50" xfId="0" applyFont="1" applyFill="1" applyBorder="1" applyAlignment="1">
      <alignment horizontal="center" vertical="center" wrapText="1"/>
    </xf>
    <xf numFmtId="0" fontId="60" fillId="0" borderId="51" xfId="0" applyFont="1" applyBorder="1" applyAlignment="1">
      <alignment horizontal="center" vertical="center" wrapText="1"/>
    </xf>
    <xf numFmtId="49" fontId="62" fillId="18" borderId="15" xfId="0" applyNumberFormat="1" applyFont="1" applyFill="1" applyBorder="1" applyAlignment="1">
      <alignment horizontal="center" vertical="center" wrapText="1"/>
    </xf>
    <xf numFmtId="0" fontId="60" fillId="0" borderId="7" xfId="0" applyFont="1" applyBorder="1" applyAlignment="1">
      <alignment horizontal="center" vertical="center" wrapText="1"/>
    </xf>
    <xf numFmtId="0" fontId="60" fillId="0" borderId="35" xfId="0" applyFont="1" applyBorder="1"/>
    <xf numFmtId="0" fontId="60" fillId="0" borderId="0" xfId="0" applyFont="1" applyBorder="1" applyAlignment="1">
      <alignment horizontal="center" vertical="center"/>
    </xf>
    <xf numFmtId="0" fontId="60" fillId="0" borderId="51" xfId="0" applyFont="1" applyBorder="1" applyAlignment="1">
      <alignment vertical="center"/>
    </xf>
    <xf numFmtId="0" fontId="60" fillId="0" borderId="0" xfId="0" applyFont="1" applyFill="1" applyBorder="1" applyAlignment="1">
      <alignment vertical="center"/>
    </xf>
    <xf numFmtId="0" fontId="60" fillId="17" borderId="0" xfId="0" applyFont="1" applyFill="1" applyBorder="1" applyAlignment="1">
      <alignment vertical="center"/>
    </xf>
    <xf numFmtId="0" fontId="60" fillId="0" borderId="45" xfId="0" applyFont="1" applyFill="1" applyBorder="1" applyAlignment="1">
      <alignment vertical="center"/>
    </xf>
    <xf numFmtId="0" fontId="60" fillId="17" borderId="36" xfId="0" applyFont="1" applyFill="1" applyBorder="1" applyAlignment="1">
      <alignment horizontal="center" vertical="center" wrapText="1"/>
    </xf>
    <xf numFmtId="0" fontId="25" fillId="17" borderId="16" xfId="0" applyNumberFormat="1" applyFont="1" applyFill="1" applyBorder="1" applyAlignment="1">
      <alignment horizontal="center" vertical="center" wrapText="1"/>
    </xf>
    <xf numFmtId="0" fontId="25" fillId="0" borderId="35" xfId="0" applyFont="1" applyBorder="1" applyAlignment="1">
      <alignment horizontal="center" vertical="center" wrapText="1"/>
    </xf>
    <xf numFmtId="0" fontId="25" fillId="0" borderId="51"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0" xfId="0" applyNumberFormat="1" applyFont="1" applyBorder="1" applyAlignment="1">
      <alignment horizontal="left" vertical="center"/>
    </xf>
    <xf numFmtId="0" fontId="26" fillId="18" borderId="15" xfId="0" applyNumberFormat="1" applyFont="1" applyFill="1" applyBorder="1" applyAlignment="1">
      <alignment horizontal="center" vertical="center" wrapText="1"/>
    </xf>
    <xf numFmtId="0" fontId="25" fillId="17" borderId="50" xfId="0" applyFont="1" applyFill="1" applyBorder="1" applyAlignment="1">
      <alignment horizontal="center" vertical="center" wrapText="1"/>
    </xf>
    <xf numFmtId="0" fontId="25" fillId="17" borderId="39" xfId="0" applyFont="1" applyFill="1" applyBorder="1" applyAlignment="1">
      <alignment horizontal="center" vertical="center" wrapText="1"/>
    </xf>
    <xf numFmtId="0" fontId="25" fillId="17" borderId="0"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38" xfId="0" applyNumberFormat="1" applyFont="1" applyBorder="1" applyAlignment="1">
      <alignment horizontal="center" vertical="center" wrapText="1"/>
    </xf>
    <xf numFmtId="0" fontId="25" fillId="0" borderId="42" xfId="0" applyFont="1" applyFill="1" applyBorder="1" applyAlignment="1">
      <alignment horizontal="left" vertical="center"/>
    </xf>
    <xf numFmtId="1" fontId="25" fillId="0" borderId="1" xfId="0" applyNumberFormat="1" applyFont="1" applyFill="1" applyBorder="1" applyAlignment="1">
      <alignment horizontal="center" vertical="center"/>
    </xf>
    <xf numFmtId="0" fontId="25" fillId="0" borderId="1" xfId="0" applyFont="1" applyFill="1" applyBorder="1" applyAlignment="1" applyProtection="1">
      <alignment horizontal="justify" vertical="center" wrapText="1"/>
    </xf>
    <xf numFmtId="0" fontId="16" fillId="0" borderId="3" xfId="0" applyFont="1" applyFill="1" applyBorder="1" applyAlignment="1">
      <alignment horizontal="left" vertical="center" wrapText="1"/>
    </xf>
    <xf numFmtId="0" fontId="10" fillId="8" borderId="8" xfId="0" applyNumberFormat="1" applyFont="1" applyFill="1" applyBorder="1" applyAlignment="1" applyProtection="1">
      <alignment horizontal="right"/>
      <protection locked="0"/>
    </xf>
    <xf numFmtId="166" fontId="14" fillId="3" borderId="4" xfId="0" applyNumberFormat="1" applyFont="1" applyFill="1" applyBorder="1" applyAlignment="1">
      <alignment horizontal="center" vertical="center"/>
    </xf>
    <xf numFmtId="10" fontId="14" fillId="0" borderId="1" xfId="44" applyNumberFormat="1" applyFont="1" applyFill="1" applyBorder="1" applyAlignment="1">
      <alignment horizontal="center" vertical="center"/>
    </xf>
    <xf numFmtId="44" fontId="14" fillId="0" borderId="1" xfId="12" applyFont="1" applyFill="1" applyBorder="1" applyAlignment="1">
      <alignment horizontal="center" vertical="center"/>
    </xf>
    <xf numFmtId="10" fontId="53" fillId="0" borderId="1" xfId="44" applyNumberFormat="1" applyFont="1" applyBorder="1" applyAlignment="1">
      <alignment horizontal="center" vertical="center"/>
    </xf>
    <xf numFmtId="44" fontId="53" fillId="0" borderId="1" xfId="12" applyFont="1" applyBorder="1" applyAlignment="1">
      <alignment horizontal="center" vertical="center"/>
    </xf>
    <xf numFmtId="43" fontId="42" fillId="0" borderId="0" xfId="51" applyFont="1"/>
    <xf numFmtId="1" fontId="14" fillId="0" borderId="1" xfId="0" applyNumberFormat="1" applyFont="1" applyFill="1" applyBorder="1" applyAlignment="1">
      <alignment horizontal="center" vertical="center"/>
    </xf>
    <xf numFmtId="4" fontId="43" fillId="0" borderId="13" xfId="10" quotePrefix="1" applyNumberFormat="1" applyBorder="1" applyAlignment="1" applyProtection="1">
      <alignment vertical="center"/>
    </xf>
    <xf numFmtId="0" fontId="59" fillId="0" borderId="15" xfId="0" applyFont="1" applyFill="1" applyBorder="1" applyAlignment="1">
      <alignment horizontal="left" vertical="center" wrapText="1"/>
    </xf>
    <xf numFmtId="0" fontId="27" fillId="22" borderId="13" xfId="0" applyFont="1" applyFill="1" applyBorder="1" applyAlignment="1">
      <alignment horizontal="left" vertical="center" wrapText="1"/>
    </xf>
    <xf numFmtId="168" fontId="25" fillId="0" borderId="38" xfId="0" applyNumberFormat="1" applyFont="1" applyBorder="1" applyAlignment="1">
      <alignment horizontal="center" vertical="center" wrapText="1"/>
    </xf>
    <xf numFmtId="14" fontId="25" fillId="18" borderId="20" xfId="35" applyNumberFormat="1" applyFont="1" applyFill="1" applyBorder="1" applyAlignment="1">
      <alignment horizontal="center" vertical="center"/>
    </xf>
    <xf numFmtId="0" fontId="25" fillId="18" borderId="20" xfId="35" applyFont="1" applyFill="1" applyBorder="1" applyAlignment="1">
      <alignment vertical="center" wrapText="1"/>
    </xf>
    <xf numFmtId="14" fontId="25" fillId="0" borderId="13" xfId="33" applyNumberFormat="1" applyFont="1" applyBorder="1" applyAlignment="1">
      <alignment horizontal="left" vertical="center"/>
    </xf>
    <xf numFmtId="0" fontId="25" fillId="0" borderId="13" xfId="35" applyFont="1" applyBorder="1" applyAlignment="1">
      <alignment horizontal="left" vertical="center"/>
    </xf>
    <xf numFmtId="14" fontId="25" fillId="12" borderId="20" xfId="35" applyNumberFormat="1" applyFont="1" applyFill="1" applyBorder="1" applyAlignment="1">
      <alignment vertical="center"/>
    </xf>
    <xf numFmtId="0" fontId="15" fillId="0" borderId="0" xfId="0" applyFont="1"/>
    <xf numFmtId="0" fontId="74" fillId="0" borderId="0" xfId="0" applyFont="1"/>
    <xf numFmtId="0" fontId="75" fillId="4" borderId="5" xfId="0" applyNumberFormat="1" applyFont="1" applyFill="1" applyBorder="1" applyAlignment="1" applyProtection="1">
      <alignment vertical="center"/>
      <protection locked="0"/>
    </xf>
    <xf numFmtId="0" fontId="75" fillId="4" borderId="7" xfId="0" quotePrefix="1" applyNumberFormat="1" applyFont="1" applyFill="1" applyBorder="1" applyAlignment="1" applyProtection="1">
      <protection locked="0"/>
    </xf>
    <xf numFmtId="0" fontId="75" fillId="4" borderId="9" xfId="0" applyFont="1" applyFill="1" applyBorder="1" applyAlignment="1" applyProtection="1">
      <alignment vertical="top"/>
      <protection locked="0"/>
    </xf>
    <xf numFmtId="4" fontId="75" fillId="15" borderId="5" xfId="0" applyNumberFormat="1" applyFont="1" applyFill="1" applyBorder="1" applyAlignment="1" applyProtection="1">
      <alignment horizontal="center" vertical="center" wrapText="1"/>
      <protection hidden="1"/>
    </xf>
    <xf numFmtId="4" fontId="74" fillId="4" borderId="1"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hidden="1"/>
    </xf>
    <xf numFmtId="4" fontId="75" fillId="15" borderId="1" xfId="0" applyNumberFormat="1" applyFont="1" applyFill="1" applyBorder="1" applyAlignment="1" applyProtection="1">
      <alignment horizontal="center" vertical="center" wrapText="1"/>
      <protection hidden="1"/>
    </xf>
    <xf numFmtId="0" fontId="62" fillId="0" borderId="0" xfId="0" applyFont="1" applyFill="1" applyBorder="1" applyAlignment="1">
      <alignment vertical="center"/>
    </xf>
    <xf numFmtId="0" fontId="62" fillId="0" borderId="0" xfId="0" applyFont="1" applyFill="1" applyBorder="1" applyAlignment="1">
      <alignment horizontal="right" vertical="center"/>
    </xf>
    <xf numFmtId="0" fontId="62" fillId="0" borderId="0" xfId="0" applyFont="1" applyFill="1" applyBorder="1" applyAlignment="1">
      <alignment horizontal="center" vertical="center" wrapText="1"/>
    </xf>
    <xf numFmtId="49" fontId="75" fillId="18" borderId="15" xfId="0" applyNumberFormat="1" applyFont="1" applyFill="1" applyBorder="1" applyAlignment="1">
      <alignment horizontal="center" vertical="center" wrapText="1"/>
    </xf>
    <xf numFmtId="0" fontId="59" fillId="0" borderId="52" xfId="0" applyFont="1" applyBorder="1" applyAlignment="1">
      <alignment horizontal="left" vertical="center" wrapText="1"/>
    </xf>
    <xf numFmtId="4" fontId="43" fillId="0" borderId="13" xfId="10" quotePrefix="1" applyNumberFormat="1" applyBorder="1" applyAlignment="1" applyProtection="1">
      <alignment horizontal="left" vertical="center" wrapText="1"/>
    </xf>
    <xf numFmtId="0" fontId="25" fillId="0" borderId="43" xfId="0" applyNumberFormat="1" applyFont="1" applyBorder="1" applyAlignment="1">
      <alignment horizontal="center" vertical="center" wrapText="1"/>
    </xf>
    <xf numFmtId="0" fontId="25" fillId="17" borderId="44" xfId="0" applyFont="1" applyFill="1" applyBorder="1" applyAlignment="1">
      <alignment horizontal="center" vertical="center" wrapText="1"/>
    </xf>
    <xf numFmtId="0" fontId="25" fillId="0" borderId="7" xfId="0" applyNumberFormat="1" applyFont="1" applyBorder="1" applyAlignment="1">
      <alignment horizontal="left" vertical="center"/>
    </xf>
    <xf numFmtId="49" fontId="25" fillId="0" borderId="35" xfId="0" applyNumberFormat="1" applyFont="1" applyBorder="1" applyAlignment="1">
      <alignment horizontal="center" vertical="center" wrapText="1"/>
    </xf>
    <xf numFmtId="0" fontId="25" fillId="0" borderId="51" xfId="0" applyFont="1" applyBorder="1" applyAlignment="1">
      <alignment vertical="center"/>
    </xf>
    <xf numFmtId="0" fontId="25" fillId="0" borderId="38" xfId="0" applyFont="1" applyBorder="1" applyAlignment="1">
      <alignment horizontal="right" vertical="center"/>
    </xf>
    <xf numFmtId="0" fontId="25" fillId="0" borderId="38" xfId="0" applyFont="1" applyBorder="1" applyAlignment="1">
      <alignment horizontal="center" vertical="center"/>
    </xf>
    <xf numFmtId="0" fontId="25" fillId="0" borderId="41" xfId="0" applyFont="1" applyBorder="1" applyAlignment="1">
      <alignment horizontal="right" vertical="center"/>
    </xf>
    <xf numFmtId="44" fontId="25" fillId="0" borderId="0" xfId="0" applyNumberFormat="1" applyFont="1" applyFill="1" applyBorder="1" applyAlignment="1">
      <alignment horizontal="center" vertical="center"/>
    </xf>
    <xf numFmtId="170" fontId="25" fillId="0" borderId="0" xfId="0" applyNumberFormat="1" applyFont="1" applyFill="1" applyBorder="1" applyAlignment="1"/>
    <xf numFmtId="0" fontId="25" fillId="0" borderId="0" xfId="0" applyFont="1" applyFill="1" applyBorder="1" applyAlignment="1">
      <alignment vertical="center"/>
    </xf>
    <xf numFmtId="0" fontId="25" fillId="0" borderId="0" xfId="0" applyFont="1" applyFill="1" applyBorder="1" applyAlignment="1">
      <alignment horizontal="right" vertical="center"/>
    </xf>
    <xf numFmtId="0" fontId="25" fillId="0" borderId="0" xfId="0" applyFont="1" applyFill="1" applyBorder="1" applyAlignment="1">
      <alignment horizontal="left" vertical="center" wrapText="1"/>
    </xf>
    <xf numFmtId="0" fontId="25" fillId="0" borderId="0" xfId="0" applyFont="1" applyFill="1" applyBorder="1" applyAlignment="1">
      <alignment horizontal="center" vertical="center"/>
    </xf>
    <xf numFmtId="0" fontId="25" fillId="18" borderId="15" xfId="0" applyNumberFormat="1" applyFont="1" applyFill="1" applyBorder="1" applyAlignment="1">
      <alignment horizontal="center" vertical="center" wrapText="1"/>
    </xf>
    <xf numFmtId="0" fontId="25" fillId="0" borderId="13" xfId="0" applyNumberFormat="1" applyFont="1" applyBorder="1" applyAlignment="1">
      <alignment horizontal="center" vertical="center" wrapText="1"/>
    </xf>
    <xf numFmtId="0" fontId="25" fillId="0" borderId="53" xfId="0" applyNumberFormat="1" applyFont="1" applyBorder="1" applyAlignment="1">
      <alignment horizontal="center" vertical="center" wrapText="1"/>
    </xf>
    <xf numFmtId="0" fontId="25" fillId="17" borderId="25" xfId="0" applyFont="1" applyFill="1" applyBorder="1" applyAlignment="1">
      <alignment horizontal="center" vertical="center" wrapText="1"/>
    </xf>
    <xf numFmtId="0" fontId="25" fillId="0" borderId="0" xfId="0" applyFont="1" applyBorder="1" applyAlignment="1">
      <alignment horizontal="left" vertical="center"/>
    </xf>
    <xf numFmtId="0" fontId="25" fillId="0" borderId="35" xfId="0" applyFont="1" applyBorder="1"/>
    <xf numFmtId="0" fontId="25" fillId="0" borderId="18" xfId="0" applyFont="1" applyBorder="1"/>
    <xf numFmtId="0" fontId="25" fillId="17" borderId="20" xfId="0" applyFont="1" applyFill="1" applyBorder="1"/>
    <xf numFmtId="0" fontId="25" fillId="0" borderId="0" xfId="0" applyFont="1" applyBorder="1" applyAlignment="1">
      <alignment horizontal="center" vertical="center"/>
    </xf>
    <xf numFmtId="0" fontId="25" fillId="0" borderId="0" xfId="0" applyFont="1" applyBorder="1"/>
    <xf numFmtId="0" fontId="25" fillId="0" borderId="0" xfId="0" applyFont="1" applyFill="1" applyBorder="1" applyAlignment="1">
      <alignment horizontal="center" vertical="center" wrapText="1"/>
    </xf>
    <xf numFmtId="49" fontId="64" fillId="0" borderId="0" xfId="0" applyNumberFormat="1" applyFont="1" applyAlignment="1">
      <alignment horizontal="center" vertical="center" wrapText="1"/>
    </xf>
    <xf numFmtId="0" fontId="25" fillId="0" borderId="13" xfId="35" applyFont="1" applyBorder="1" applyAlignment="1">
      <alignment horizontal="left" vertical="center" wrapText="1"/>
    </xf>
    <xf numFmtId="4" fontId="25" fillId="0" borderId="13" xfId="35" applyNumberFormat="1" applyFont="1" applyBorder="1" applyAlignment="1">
      <alignment vertical="center"/>
    </xf>
    <xf numFmtId="0" fontId="25" fillId="0" borderId="13" xfId="35" applyNumberFormat="1" applyFont="1" applyBorder="1" applyAlignment="1">
      <alignment vertical="center" wrapText="1"/>
    </xf>
    <xf numFmtId="4" fontId="25" fillId="0" borderId="13" xfId="35" quotePrefix="1" applyNumberFormat="1" applyFont="1" applyBorder="1" applyAlignment="1">
      <alignment vertical="center"/>
    </xf>
    <xf numFmtId="49" fontId="26" fillId="17" borderId="28" xfId="0" applyNumberFormat="1" applyFont="1" applyFill="1" applyBorder="1" applyAlignment="1">
      <alignment horizontal="center" vertical="center" wrapText="1"/>
    </xf>
    <xf numFmtId="49" fontId="26" fillId="17" borderId="13" xfId="0" applyNumberFormat="1" applyFont="1" applyFill="1" applyBorder="1" applyAlignment="1">
      <alignment horizontal="center" vertical="center" wrapText="1"/>
    </xf>
    <xf numFmtId="0" fontId="25" fillId="18" borderId="20" xfId="35" applyFont="1" applyFill="1" applyBorder="1" applyAlignment="1">
      <alignment horizontal="left" vertical="center"/>
    </xf>
    <xf numFmtId="4" fontId="25" fillId="18" borderId="20" xfId="35" applyNumberFormat="1" applyFont="1" applyFill="1" applyBorder="1" applyAlignment="1">
      <alignment vertical="center"/>
    </xf>
    <xf numFmtId="0" fontId="25" fillId="18" borderId="20" xfId="35" applyFont="1" applyFill="1" applyBorder="1" applyAlignment="1">
      <alignment vertical="center"/>
    </xf>
    <xf numFmtId="0" fontId="25" fillId="18" borderId="20" xfId="35" applyNumberFormat="1" applyFont="1" applyFill="1" applyBorder="1" applyAlignment="1">
      <alignment vertical="center"/>
    </xf>
    <xf numFmtId="0" fontId="25" fillId="0" borderId="0" xfId="0" applyFont="1" applyAlignment="1"/>
    <xf numFmtId="1" fontId="25" fillId="0" borderId="28" xfId="35" applyNumberFormat="1" applyFont="1" applyBorder="1" applyAlignment="1">
      <alignment horizontal="left" vertical="center"/>
    </xf>
    <xf numFmtId="0" fontId="25" fillId="0" borderId="13" xfId="35" applyNumberFormat="1" applyFont="1" applyBorder="1" applyAlignment="1">
      <alignment vertical="center"/>
    </xf>
    <xf numFmtId="0" fontId="25" fillId="0" borderId="7" xfId="35" applyFont="1" applyBorder="1" applyAlignment="1">
      <alignment vertical="center"/>
    </xf>
    <xf numFmtId="0" fontId="16" fillId="8" borderId="7" xfId="0" applyNumberFormat="1" applyFont="1" applyFill="1" applyBorder="1" applyAlignment="1" applyProtection="1">
      <alignment horizontal="right"/>
      <protection hidden="1"/>
    </xf>
    <xf numFmtId="1" fontId="27" fillId="0" borderId="28" xfId="0" applyNumberFormat="1" applyFont="1" applyBorder="1" applyAlignment="1">
      <alignment horizontal="left" vertical="center"/>
    </xf>
    <xf numFmtId="0" fontId="57" fillId="0" borderId="0" xfId="0" applyFont="1"/>
    <xf numFmtId="43" fontId="33" fillId="0" borderId="0" xfId="51" applyFont="1"/>
    <xf numFmtId="43" fontId="34" fillId="0" borderId="0" xfId="51" applyFont="1" applyAlignment="1"/>
    <xf numFmtId="0" fontId="35" fillId="0" borderId="0" xfId="0" applyFont="1" applyAlignment="1">
      <alignment vertical="top"/>
    </xf>
    <xf numFmtId="43" fontId="35" fillId="0" borderId="0" xfId="51" applyFont="1" applyAlignment="1">
      <alignment vertical="top"/>
    </xf>
    <xf numFmtId="0" fontId="57" fillId="0" borderId="0" xfId="0" applyFont="1" applyAlignment="1"/>
    <xf numFmtId="43" fontId="57" fillId="0" borderId="0" xfId="51" applyFont="1" applyAlignment="1"/>
    <xf numFmtId="49" fontId="36" fillId="15" borderId="15" xfId="0" applyNumberFormat="1" applyFont="1" applyFill="1" applyBorder="1" applyAlignment="1">
      <alignment vertical="center" wrapText="1"/>
    </xf>
    <xf numFmtId="49" fontId="36" fillId="15" borderId="15" xfId="0" applyNumberFormat="1" applyFont="1" applyFill="1" applyBorder="1" applyAlignment="1">
      <alignment horizontal="center" vertical="center"/>
    </xf>
    <xf numFmtId="170" fontId="36" fillId="15" borderId="15" xfId="0" applyNumberFormat="1" applyFont="1" applyFill="1" applyBorder="1" applyAlignment="1">
      <alignment vertical="center"/>
    </xf>
    <xf numFmtId="49" fontId="36" fillId="23" borderId="15" xfId="0" applyNumberFormat="1" applyFont="1" applyFill="1" applyBorder="1" applyAlignment="1">
      <alignment vertical="center" wrapText="1"/>
    </xf>
    <xf numFmtId="49" fontId="36" fillId="23" borderId="15" xfId="0" applyNumberFormat="1" applyFont="1" applyFill="1" applyBorder="1" applyAlignment="1">
      <alignment horizontal="center" vertical="center"/>
    </xf>
    <xf numFmtId="170" fontId="36" fillId="23" borderId="15" xfId="0" applyNumberFormat="1" applyFont="1" applyFill="1" applyBorder="1" applyAlignment="1">
      <alignment vertical="center"/>
    </xf>
    <xf numFmtId="49" fontId="36" fillId="18" borderId="15" xfId="0" applyNumberFormat="1" applyFont="1" applyFill="1" applyBorder="1" applyAlignment="1">
      <alignment vertical="center" wrapText="1"/>
    </xf>
    <xf numFmtId="49" fontId="36" fillId="18" borderId="15" xfId="0" applyNumberFormat="1" applyFont="1" applyFill="1" applyBorder="1" applyAlignment="1">
      <alignment horizontal="center" vertical="center"/>
    </xf>
    <xf numFmtId="170" fontId="36" fillId="18" borderId="15" xfId="0" applyNumberFormat="1" applyFont="1" applyFill="1" applyBorder="1" applyAlignment="1">
      <alignment vertical="center"/>
    </xf>
    <xf numFmtId="0" fontId="36" fillId="0" borderId="13" xfId="0" applyNumberFormat="1" applyFont="1" applyFill="1" applyBorder="1" applyAlignment="1">
      <alignment vertical="center" wrapText="1"/>
    </xf>
    <xf numFmtId="49" fontId="36" fillId="0" borderId="13" xfId="0" applyNumberFormat="1" applyFont="1" applyFill="1" applyBorder="1" applyAlignment="1">
      <alignment horizontal="center" vertical="center"/>
    </xf>
    <xf numFmtId="49" fontId="36" fillId="0" borderId="14" xfId="0" applyNumberFormat="1" applyFont="1" applyFill="1" applyBorder="1" applyAlignment="1">
      <alignment horizontal="center" vertical="center"/>
    </xf>
    <xf numFmtId="170" fontId="36" fillId="0" borderId="14" xfId="0" applyNumberFormat="1" applyFont="1" applyFill="1" applyBorder="1" applyAlignment="1">
      <alignment vertical="center"/>
    </xf>
    <xf numFmtId="49" fontId="36" fillId="15" borderId="13" xfId="0" applyNumberFormat="1" applyFont="1" applyFill="1" applyBorder="1" applyAlignment="1">
      <alignment vertical="center" wrapText="1"/>
    </xf>
    <xf numFmtId="49" fontId="36" fillId="15" borderId="13" xfId="0" applyNumberFormat="1" applyFont="1" applyFill="1" applyBorder="1" applyAlignment="1">
      <alignment horizontal="center" vertical="center"/>
    </xf>
    <xf numFmtId="49" fontId="36" fillId="15" borderId="14" xfId="0" applyNumberFormat="1" applyFont="1" applyFill="1" applyBorder="1" applyAlignment="1">
      <alignment horizontal="center" vertical="center"/>
    </xf>
    <xf numFmtId="170" fontId="36" fillId="15" borderId="14" xfId="0" applyNumberFormat="1" applyFont="1" applyFill="1" applyBorder="1" applyAlignment="1">
      <alignment vertical="center"/>
    </xf>
    <xf numFmtId="49" fontId="36" fillId="0" borderId="13" xfId="0" applyNumberFormat="1" applyFont="1" applyFill="1" applyBorder="1" applyAlignment="1">
      <alignment vertical="center" wrapText="1"/>
    </xf>
    <xf numFmtId="49" fontId="36" fillId="0" borderId="0" xfId="0" applyNumberFormat="1" applyFont="1" applyAlignment="1">
      <alignment vertical="center" wrapText="1"/>
    </xf>
    <xf numFmtId="49" fontId="36" fillId="0" borderId="0" xfId="0" applyNumberFormat="1" applyFont="1" applyAlignment="1">
      <alignment horizontal="center" vertical="center"/>
    </xf>
    <xf numFmtId="170" fontId="36" fillId="0" borderId="0" xfId="0" applyNumberFormat="1" applyFont="1" applyAlignment="1">
      <alignment vertical="center"/>
    </xf>
    <xf numFmtId="0" fontId="36" fillId="0" borderId="0" xfId="0" applyFont="1"/>
    <xf numFmtId="43" fontId="36" fillId="0" borderId="0" xfId="51" applyFont="1"/>
    <xf numFmtId="2" fontId="23" fillId="0" borderId="0" xfId="51" applyNumberFormat="1" applyFont="1" applyAlignment="1">
      <alignment horizontal="center"/>
    </xf>
    <xf numFmtId="2" fontId="27" fillId="19" borderId="0" xfId="51" applyNumberFormat="1" applyFont="1" applyFill="1" applyAlignment="1">
      <alignment horizontal="center" vertical="center"/>
    </xf>
    <xf numFmtId="2" fontId="27" fillId="0" borderId="14" xfId="0" applyNumberFormat="1" applyFont="1" applyBorder="1" applyAlignment="1">
      <alignment horizontal="right" vertical="center"/>
    </xf>
    <xf numFmtId="2" fontId="27" fillId="0" borderId="0" xfId="0" applyNumberFormat="1" applyFont="1" applyAlignment="1">
      <alignment vertical="center"/>
    </xf>
    <xf numFmtId="2" fontId="27" fillId="0" borderId="0" xfId="51" applyNumberFormat="1" applyFont="1" applyAlignment="1">
      <alignment horizontal="center" vertical="center"/>
    </xf>
    <xf numFmtId="0" fontId="28" fillId="0" borderId="0" xfId="29" applyNumberFormat="1" applyFont="1" applyAlignment="1">
      <alignment horizontal="left" vertical="center"/>
    </xf>
    <xf numFmtId="0" fontId="27" fillId="19" borderId="0" xfId="29" applyNumberFormat="1" applyFont="1" applyFill="1" applyAlignment="1">
      <alignment horizontal="center" vertical="center"/>
    </xf>
    <xf numFmtId="0" fontId="27" fillId="0" borderId="28" xfId="0" applyNumberFormat="1" applyFont="1" applyBorder="1" applyAlignment="1">
      <alignment horizontal="center" vertical="center"/>
    </xf>
    <xf numFmtId="0" fontId="27" fillId="0" borderId="0" xfId="29" applyNumberFormat="1" applyFont="1" applyAlignment="1">
      <alignment horizontal="center" vertical="center"/>
    </xf>
    <xf numFmtId="0" fontId="27" fillId="22" borderId="28" xfId="0" applyNumberFormat="1" applyFont="1" applyFill="1" applyBorder="1" applyAlignment="1">
      <alignment horizontal="center" vertical="center"/>
    </xf>
    <xf numFmtId="0" fontId="27" fillId="0" borderId="0" xfId="0" applyNumberFormat="1" applyFont="1" applyAlignment="1">
      <alignment horizontal="center" vertical="center"/>
    </xf>
    <xf numFmtId="0" fontId="27" fillId="0" borderId="28" xfId="0" applyNumberFormat="1" applyFont="1" applyBorder="1" applyAlignment="1">
      <alignment horizontal="left" vertical="center"/>
    </xf>
    <xf numFmtId="0" fontId="23" fillId="0" borderId="0" xfId="29" applyAlignment="1">
      <alignment horizontal="left"/>
    </xf>
    <xf numFmtId="0" fontId="27" fillId="19" borderId="0" xfId="29" applyFont="1" applyFill="1" applyAlignment="1">
      <alignment horizontal="left" vertical="center"/>
    </xf>
    <xf numFmtId="0" fontId="27" fillId="0" borderId="0" xfId="0" applyFont="1" applyAlignment="1">
      <alignment horizontal="left" vertical="center" wrapText="1"/>
    </xf>
    <xf numFmtId="0" fontId="27" fillId="0" borderId="0" xfId="29" applyFont="1" applyAlignment="1">
      <alignment horizontal="left" vertical="center"/>
    </xf>
    <xf numFmtId="44" fontId="65" fillId="0" borderId="24" xfId="0" applyNumberFormat="1" applyFont="1" applyBorder="1" applyAlignment="1">
      <alignment horizontal="center" vertical="center"/>
    </xf>
    <xf numFmtId="44" fontId="76" fillId="18" borderId="20" xfId="11" applyNumberFormat="1" applyFont="1" applyFill="1" applyBorder="1" applyAlignment="1" applyProtection="1">
      <alignment horizontal="right" vertical="center"/>
    </xf>
    <xf numFmtId="44" fontId="26" fillId="12" borderId="37" xfId="35" applyNumberFormat="1" applyFont="1" applyFill="1" applyBorder="1" applyAlignment="1">
      <alignment horizontal="center" vertical="center"/>
    </xf>
    <xf numFmtId="44" fontId="59" fillId="0" borderId="14" xfId="35" applyNumberFormat="1" applyFont="1" applyBorder="1" applyAlignment="1">
      <alignment horizontal="center" vertical="center"/>
    </xf>
    <xf numFmtId="44" fontId="26" fillId="12" borderId="20" xfId="35" applyNumberFormat="1" applyFont="1" applyFill="1" applyBorder="1" applyAlignment="1">
      <alignment horizontal="center" vertical="center"/>
    </xf>
    <xf numFmtId="44" fontId="59" fillId="0" borderId="7" xfId="35" applyNumberFormat="1" applyFont="1" applyBorder="1" applyAlignment="1">
      <alignment vertical="center"/>
    </xf>
    <xf numFmtId="44" fontId="59" fillId="0" borderId="24" xfId="35" applyNumberFormat="1" applyFont="1" applyBorder="1" applyAlignment="1">
      <alignment vertical="center"/>
    </xf>
    <xf numFmtId="44" fontId="59" fillId="0" borderId="14" xfId="35" applyNumberFormat="1" applyFont="1" applyFill="1" applyBorder="1" applyAlignment="1">
      <alignment horizontal="center" vertical="center"/>
    </xf>
    <xf numFmtId="44" fontId="25" fillId="18" borderId="20" xfId="11" applyNumberFormat="1" applyFont="1" applyFill="1" applyBorder="1" applyAlignment="1" applyProtection="1">
      <alignment horizontal="right" vertical="center"/>
    </xf>
    <xf numFmtId="44" fontId="25" fillId="0" borderId="14" xfId="35" applyNumberFormat="1" applyFont="1" applyBorder="1" applyAlignment="1">
      <alignment horizontal="center" vertical="center"/>
    </xf>
    <xf numFmtId="44" fontId="59" fillId="0" borderId="14" xfId="51" applyNumberFormat="1" applyFont="1" applyBorder="1" applyAlignment="1">
      <alignment horizontal="center" vertical="center"/>
    </xf>
    <xf numFmtId="44" fontId="59" fillId="0" borderId="0" xfId="0" applyNumberFormat="1" applyFont="1" applyAlignment="1"/>
    <xf numFmtId="0" fontId="0" fillId="0" borderId="0" xfId="0" applyFill="1" applyBorder="1"/>
    <xf numFmtId="0" fontId="10" fillId="0" borderId="9" xfId="0" applyFont="1" applyFill="1" applyBorder="1" applyAlignment="1" applyProtection="1">
      <alignment horizontal="right" vertical="center" wrapText="1"/>
      <protection hidden="1"/>
    </xf>
    <xf numFmtId="166" fontId="32" fillId="0" borderId="9" xfId="0" applyNumberFormat="1" applyFont="1" applyFill="1" applyBorder="1" applyAlignment="1" applyProtection="1">
      <alignment horizontal="left" vertical="center" wrapText="1"/>
      <protection hidden="1"/>
    </xf>
    <xf numFmtId="0" fontId="50" fillId="0" borderId="3" xfId="0" applyNumberFormat="1" applyFont="1" applyFill="1" applyBorder="1" applyAlignment="1">
      <alignment horizontal="center" vertical="center" wrapText="1"/>
    </xf>
    <xf numFmtId="49" fontId="26" fillId="18" borderId="15" xfId="0" applyNumberFormat="1" applyFont="1" applyFill="1" applyBorder="1" applyAlignment="1">
      <alignment horizontal="center" vertical="center" wrapText="1"/>
    </xf>
    <xf numFmtId="49" fontId="25" fillId="17" borderId="21" xfId="0" applyNumberFormat="1" applyFont="1" applyFill="1" applyBorder="1" applyAlignment="1">
      <alignment horizontal="center" vertical="center" wrapText="1"/>
    </xf>
    <xf numFmtId="49" fontId="25" fillId="17" borderId="16" xfId="0" applyNumberFormat="1" applyFont="1" applyFill="1" applyBorder="1" applyAlignment="1">
      <alignment horizontal="center" vertical="center" wrapText="1"/>
    </xf>
    <xf numFmtId="49" fontId="25" fillId="0" borderId="18" xfId="0" applyNumberFormat="1" applyFont="1" applyBorder="1" applyAlignment="1">
      <alignment horizontal="center" vertical="center" wrapText="1"/>
    </xf>
    <xf numFmtId="49" fontId="25" fillId="17" borderId="20" xfId="0" applyNumberFormat="1" applyFont="1" applyFill="1" applyBorder="1" applyAlignment="1">
      <alignment horizontal="center" vertical="center" wrapText="1"/>
    </xf>
    <xf numFmtId="10" fontId="16" fillId="15" borderId="1" xfId="44" applyNumberFormat="1" applyFont="1" applyFill="1" applyBorder="1" applyAlignment="1" applyProtection="1">
      <alignment horizontal="center" vertical="center" wrapText="1"/>
      <protection hidden="1"/>
    </xf>
    <xf numFmtId="2" fontId="61" fillId="0" borderId="0" xfId="51" applyNumberFormat="1" applyFont="1" applyBorder="1" applyAlignment="1">
      <alignment vertical="center" wrapText="1"/>
    </xf>
    <xf numFmtId="0" fontId="58" fillId="18" borderId="15" xfId="0" applyFont="1" applyFill="1" applyBorder="1" applyAlignment="1">
      <alignment horizontal="center" vertical="center" wrapText="1"/>
    </xf>
    <xf numFmtId="2" fontId="0" fillId="0" borderId="0" xfId="0" applyNumberFormat="1" applyFont="1" applyAlignment="1">
      <alignment vertical="center"/>
    </xf>
    <xf numFmtId="2" fontId="47" fillId="0" borderId="13" xfId="51" applyNumberFormat="1" applyFont="1" applyBorder="1" applyAlignment="1">
      <alignment vertical="center" wrapText="1"/>
    </xf>
    <xf numFmtId="2" fontId="0" fillId="0" borderId="0" xfId="0" applyNumberFormat="1" applyFont="1" applyAlignment="1">
      <alignment vertical="center" wrapText="1"/>
    </xf>
    <xf numFmtId="0" fontId="59" fillId="17" borderId="21" xfId="0" applyFont="1" applyFill="1" applyBorder="1" applyAlignment="1">
      <alignment horizontal="center" vertical="center" wrapText="1"/>
    </xf>
    <xf numFmtId="0" fontId="59" fillId="0" borderId="35" xfId="0" applyFont="1" applyBorder="1" applyAlignment="1">
      <alignment horizontal="center" vertical="center" wrapText="1"/>
    </xf>
    <xf numFmtId="1" fontId="0" fillId="0" borderId="0" xfId="0" applyNumberFormat="1" applyFont="1" applyAlignment="1">
      <alignment horizontal="right" vertical="center"/>
    </xf>
    <xf numFmtId="0" fontId="59" fillId="0" borderId="0" xfId="0" applyNumberFormat="1" applyFont="1" applyBorder="1" applyAlignment="1">
      <alignment horizontal="left" vertical="center"/>
    </xf>
    <xf numFmtId="0" fontId="47" fillId="0" borderId="0" xfId="0" applyFont="1" applyAlignment="1">
      <alignment horizontal="right"/>
    </xf>
    <xf numFmtId="4" fontId="9" fillId="12" borderId="1" xfId="0" applyNumberFormat="1" applyFont="1" applyFill="1" applyBorder="1" applyAlignment="1" applyProtection="1">
      <alignment horizontal="center" vertical="center" wrapText="1"/>
      <protection hidden="1"/>
    </xf>
    <xf numFmtId="1" fontId="52" fillId="0" borderId="0" xfId="0" applyNumberFormat="1" applyFont="1" applyAlignment="1">
      <alignment horizontal="left"/>
    </xf>
    <xf numFmtId="1" fontId="35" fillId="0" borderId="0" xfId="0" applyNumberFormat="1" applyFont="1" applyAlignment="1">
      <alignment horizontal="left" vertical="top"/>
    </xf>
    <xf numFmtId="1" fontId="57" fillId="0" borderId="0" xfId="0" applyNumberFormat="1" applyFont="1" applyAlignment="1">
      <alignment horizontal="left"/>
    </xf>
    <xf numFmtId="1" fontId="36" fillId="15" borderId="15" xfId="0" applyNumberFormat="1" applyFont="1" applyFill="1" applyBorder="1" applyAlignment="1">
      <alignment vertical="center"/>
    </xf>
    <xf numFmtId="1" fontId="36" fillId="23" borderId="15" xfId="0" applyNumberFormat="1" applyFont="1" applyFill="1" applyBorder="1" applyAlignment="1">
      <alignment vertical="center"/>
    </xf>
    <xf numFmtId="1" fontId="36" fillId="18" borderId="15" xfId="0" applyNumberFormat="1" applyFont="1" applyFill="1" applyBorder="1" applyAlignment="1">
      <alignment vertical="center"/>
    </xf>
    <xf numFmtId="1" fontId="36" fillId="0" borderId="28" xfId="0" applyNumberFormat="1" applyFont="1" applyFill="1" applyBorder="1" applyAlignment="1">
      <alignment vertical="center"/>
    </xf>
    <xf numFmtId="1" fontId="36" fillId="15" borderId="28" xfId="0" applyNumberFormat="1" applyFont="1" applyFill="1" applyBorder="1" applyAlignment="1">
      <alignment vertical="center"/>
    </xf>
    <xf numFmtId="1" fontId="36" fillId="0" borderId="0" xfId="0" applyNumberFormat="1" applyFont="1" applyAlignment="1">
      <alignment vertical="center"/>
    </xf>
    <xf numFmtId="1" fontId="36" fillId="0" borderId="0" xfId="0" applyNumberFormat="1" applyFont="1" applyAlignment="1">
      <alignment horizontal="center"/>
    </xf>
    <xf numFmtId="1" fontId="57" fillId="0" borderId="0" xfId="0" applyNumberFormat="1" applyFont="1" applyAlignment="1">
      <alignment horizontal="center"/>
    </xf>
    <xf numFmtId="0" fontId="47" fillId="0" borderId="0" xfId="0" applyFont="1" applyAlignment="1"/>
    <xf numFmtId="0" fontId="76" fillId="18" borderId="20" xfId="11" applyFont="1" applyFill="1" applyBorder="1" applyAlignment="1" applyProtection="1">
      <alignment horizontal="right" vertical="center"/>
    </xf>
    <xf numFmtId="0" fontId="26" fillId="12" borderId="37" xfId="35" applyFont="1" applyFill="1" applyBorder="1" applyAlignment="1">
      <alignment horizontal="center" vertical="center"/>
    </xf>
    <xf numFmtId="43" fontId="59" fillId="0" borderId="14" xfId="51" applyFont="1" applyBorder="1" applyAlignment="1">
      <alignment horizontal="center" vertical="center"/>
    </xf>
    <xf numFmtId="174" fontId="59" fillId="0" borderId="14" xfId="35" applyNumberFormat="1" applyFont="1" applyBorder="1" applyAlignment="1">
      <alignment horizontal="center" vertical="center"/>
    </xf>
    <xf numFmtId="170" fontId="59" fillId="0" borderId="14" xfId="35" applyNumberFormat="1" applyFont="1" applyBorder="1" applyAlignment="1">
      <alignment horizontal="center" vertical="center"/>
    </xf>
    <xf numFmtId="170" fontId="26" fillId="12" borderId="20" xfId="35" applyNumberFormat="1" applyFont="1" applyFill="1" applyBorder="1" applyAlignment="1">
      <alignment horizontal="center" vertical="center"/>
    </xf>
    <xf numFmtId="44" fontId="59" fillId="0" borderId="14" xfId="12" applyFont="1" applyBorder="1" applyAlignment="1">
      <alignment horizontal="center" vertical="center"/>
    </xf>
    <xf numFmtId="170" fontId="25" fillId="0" borderId="14" xfId="35" applyNumberFormat="1" applyFont="1" applyFill="1" applyBorder="1" applyAlignment="1">
      <alignment horizontal="center" vertical="center"/>
    </xf>
    <xf numFmtId="14" fontId="25" fillId="0" borderId="24" xfId="35" applyNumberFormat="1" applyFont="1" applyBorder="1" applyAlignment="1">
      <alignment vertical="center"/>
    </xf>
    <xf numFmtId="0" fontId="25" fillId="0" borderId="24" xfId="35" applyFont="1" applyBorder="1" applyAlignment="1">
      <alignment vertical="center"/>
    </xf>
    <xf numFmtId="4" fontId="9" fillId="16" borderId="1" xfId="0" applyNumberFormat="1" applyFont="1" applyFill="1" applyBorder="1" applyAlignment="1" applyProtection="1">
      <alignment horizontal="center" vertical="center" wrapText="1"/>
      <protection hidden="1"/>
    </xf>
    <xf numFmtId="0" fontId="50" fillId="0" borderId="3" xfId="0" applyFont="1" applyFill="1" applyBorder="1" applyAlignment="1">
      <alignment horizontal="left" vertical="center" wrapText="1"/>
    </xf>
    <xf numFmtId="49" fontId="50" fillId="0" borderId="1" xfId="0" applyNumberFormat="1" applyFont="1" applyFill="1" applyBorder="1" applyAlignment="1">
      <alignment horizontal="center" vertical="center" wrapText="1"/>
    </xf>
    <xf numFmtId="0" fontId="50" fillId="0" borderId="3" xfId="0" applyFont="1" applyFill="1" applyBorder="1" applyAlignment="1">
      <alignment horizontal="center" vertical="center" wrapText="1"/>
    </xf>
    <xf numFmtId="0" fontId="77" fillId="0" borderId="0" xfId="0" applyFont="1" applyFill="1" applyBorder="1" applyAlignment="1" applyProtection="1">
      <alignment horizontal="left" vertical="center"/>
      <protection hidden="1"/>
    </xf>
    <xf numFmtId="4" fontId="59" fillId="0" borderId="1" xfId="0" applyNumberFormat="1" applyFont="1" applyBorder="1" applyAlignment="1">
      <alignment horizontal="center" vertical="center" wrapText="1"/>
    </xf>
    <xf numFmtId="0" fontId="25" fillId="0" borderId="7" xfId="0" applyFont="1" applyBorder="1" applyAlignment="1">
      <alignment horizontal="center" vertical="center" wrapText="1"/>
    </xf>
    <xf numFmtId="0" fontId="25" fillId="0" borderId="7" xfId="0" applyNumberFormat="1" applyFont="1" applyBorder="1" applyAlignment="1">
      <alignment horizontal="center" vertical="center" wrapText="1"/>
    </xf>
    <xf numFmtId="2" fontId="59" fillId="0" borderId="1" xfId="0" applyNumberFormat="1" applyFont="1" applyBorder="1" applyAlignment="1">
      <alignment horizontal="center" vertical="center" wrapText="1"/>
    </xf>
    <xf numFmtId="2" fontId="59" fillId="0" borderId="3" xfId="0" applyNumberFormat="1" applyFont="1" applyBorder="1" applyAlignment="1">
      <alignment horizontal="center" vertical="center" wrapText="1"/>
    </xf>
    <xf numFmtId="0" fontId="9" fillId="0" borderId="3" xfId="0" applyFont="1" applyFill="1" applyBorder="1" applyAlignment="1">
      <alignment horizontal="left" vertical="center" wrapText="1"/>
    </xf>
    <xf numFmtId="0" fontId="25" fillId="0" borderId="24" xfId="0" applyFont="1" applyBorder="1" applyAlignment="1">
      <alignment horizontal="center" vertical="center" wrapText="1"/>
    </xf>
    <xf numFmtId="49" fontId="64" fillId="0" borderId="0" xfId="0" applyNumberFormat="1" applyFont="1" applyAlignment="1">
      <alignment horizontal="left" vertical="center"/>
    </xf>
    <xf numFmtId="1" fontId="40" fillId="0" borderId="0" xfId="0" applyNumberFormat="1" applyFont="1" applyAlignment="1">
      <alignment horizontal="center"/>
    </xf>
    <xf numFmtId="2" fontId="59" fillId="0" borderId="16" xfId="0" applyNumberFormat="1" applyFont="1" applyBorder="1" applyAlignment="1">
      <alignment horizontal="center" vertical="center" wrapText="1"/>
    </xf>
    <xf numFmtId="49" fontId="15" fillId="0" borderId="3" xfId="0" applyNumberFormat="1" applyFont="1" applyFill="1" applyBorder="1" applyAlignment="1">
      <alignment horizontal="center" vertical="center" wrapText="1"/>
    </xf>
    <xf numFmtId="0" fontId="41" fillId="0" borderId="24" xfId="0" applyFont="1" applyBorder="1" applyAlignment="1">
      <alignment horizontal="center" vertical="center"/>
    </xf>
    <xf numFmtId="0" fontId="26" fillId="18" borderId="0" xfId="0" applyFont="1" applyFill="1" applyAlignment="1">
      <alignment horizontal="center" vertical="center" wrapText="1"/>
    </xf>
    <xf numFmtId="0" fontId="25" fillId="17" borderId="36" xfId="0" applyFont="1" applyFill="1" applyBorder="1" applyAlignment="1">
      <alignment horizontal="center" vertical="center" wrapText="1"/>
    </xf>
    <xf numFmtId="0" fontId="25" fillId="17" borderId="22" xfId="0" applyFont="1" applyFill="1" applyBorder="1" applyAlignment="1">
      <alignment horizontal="center" vertical="center" wrapText="1"/>
    </xf>
    <xf numFmtId="0" fontId="26" fillId="18" borderId="24" xfId="0" applyFont="1" applyFill="1" applyBorder="1" applyAlignment="1">
      <alignment horizontal="center" vertical="center" wrapText="1"/>
    </xf>
    <xf numFmtId="0" fontId="59" fillId="18" borderId="24" xfId="0" applyFont="1" applyFill="1" applyBorder="1" applyAlignment="1">
      <alignment horizontal="center" vertical="center" wrapText="1"/>
    </xf>
    <xf numFmtId="0" fontId="25" fillId="17" borderId="39" xfId="0" applyFont="1" applyFill="1" applyBorder="1" applyAlignment="1">
      <alignment horizontal="left" vertical="center" wrapText="1"/>
    </xf>
    <xf numFmtId="0" fontId="25" fillId="17" borderId="40" xfId="0" applyFont="1" applyFill="1" applyBorder="1" applyAlignment="1">
      <alignment horizontal="center" vertical="center" wrapText="1"/>
    </xf>
    <xf numFmtId="166" fontId="25" fillId="0" borderId="18" xfId="0" applyNumberFormat="1" applyFont="1" applyFill="1" applyBorder="1" applyAlignment="1">
      <alignment horizontal="center" vertical="center" wrapText="1"/>
    </xf>
    <xf numFmtId="166" fontId="25" fillId="0" borderId="41" xfId="0" applyNumberFormat="1" applyFont="1" applyBorder="1" applyAlignment="1">
      <alignment horizontal="center" vertical="center" wrapText="1"/>
    </xf>
    <xf numFmtId="0" fontId="25" fillId="0" borderId="41" xfId="0" applyFont="1" applyBorder="1" applyAlignment="1">
      <alignment horizontal="center" vertical="center" wrapText="1"/>
    </xf>
    <xf numFmtId="0" fontId="25" fillId="17" borderId="0" xfId="0" applyFont="1" applyFill="1" applyBorder="1" applyAlignment="1">
      <alignment horizontal="left" vertical="center" wrapText="1"/>
    </xf>
    <xf numFmtId="170" fontId="25" fillId="17" borderId="0" xfId="0" applyNumberFormat="1" applyFont="1" applyFill="1" applyBorder="1" applyAlignment="1">
      <alignment horizontal="center" vertical="center" wrapText="1"/>
    </xf>
    <xf numFmtId="0" fontId="25" fillId="0" borderId="42" xfId="0" applyFont="1" applyFill="1" applyBorder="1" applyAlignment="1">
      <alignment horizontal="left" vertical="center" wrapText="1"/>
    </xf>
    <xf numFmtId="0" fontId="25" fillId="0" borderId="24" xfId="0" applyFont="1" applyFill="1" applyBorder="1" applyAlignment="1">
      <alignment horizontal="center" vertical="center" wrapText="1"/>
    </xf>
    <xf numFmtId="0" fontId="25" fillId="0" borderId="24" xfId="0" applyFont="1" applyFill="1" applyBorder="1" applyAlignment="1">
      <alignment horizontal="left" vertical="center" wrapText="1"/>
    </xf>
    <xf numFmtId="2" fontId="55" fillId="0" borderId="0" xfId="51" applyNumberFormat="1" applyFont="1" applyAlignment="1">
      <alignment vertical="center" wrapText="1"/>
    </xf>
    <xf numFmtId="0" fontId="25" fillId="17" borderId="54" xfId="0" applyFont="1" applyFill="1" applyBorder="1" applyAlignment="1">
      <alignment horizontal="center" vertical="center" wrapText="1"/>
    </xf>
    <xf numFmtId="170" fontId="25" fillId="17" borderId="20" xfId="0" applyNumberFormat="1" applyFont="1" applyFill="1" applyBorder="1" applyAlignment="1">
      <alignment horizontal="center" vertical="center" wrapText="1"/>
    </xf>
    <xf numFmtId="0" fontId="25" fillId="0" borderId="0" xfId="0" applyNumberFormat="1" applyFont="1" applyFill="1" applyBorder="1" applyAlignment="1">
      <alignment vertical="center"/>
    </xf>
    <xf numFmtId="0" fontId="25" fillId="0" borderId="0" xfId="0" applyNumberFormat="1" applyFont="1" applyBorder="1" applyAlignment="1">
      <alignment vertical="center"/>
    </xf>
    <xf numFmtId="0" fontId="25" fillId="0" borderId="15" xfId="0" applyFont="1" applyFill="1" applyBorder="1" applyAlignment="1">
      <alignment horizontal="left" vertical="center" wrapText="1"/>
    </xf>
    <xf numFmtId="44" fontId="25" fillId="17" borderId="0" xfId="0" applyNumberFormat="1" applyFont="1" applyFill="1" applyBorder="1" applyAlignment="1">
      <alignment horizontal="center" vertical="center" wrapText="1"/>
    </xf>
    <xf numFmtId="2" fontId="64" fillId="0" borderId="13" xfId="51" applyNumberFormat="1" applyFont="1" applyBorder="1" applyAlignment="1">
      <alignment vertical="center" wrapText="1"/>
    </xf>
    <xf numFmtId="0" fontId="10" fillId="15" borderId="1" xfId="0" applyFont="1" applyFill="1" applyBorder="1" applyAlignment="1" applyProtection="1">
      <alignment horizontal="center" vertical="center" wrapText="1"/>
      <protection hidden="1"/>
    </xf>
    <xf numFmtId="0" fontId="53" fillId="0" borderId="1" xfId="0" applyFont="1" applyBorder="1" applyAlignment="1">
      <alignment horizontal="center" vertical="center"/>
    </xf>
    <xf numFmtId="0" fontId="12" fillId="0" borderId="0" xfId="0" quotePrefix="1" applyFont="1" applyFill="1" applyBorder="1" applyAlignment="1" applyProtection="1">
      <alignment horizontal="left" vertical="center"/>
      <protection hidden="1"/>
    </xf>
    <xf numFmtId="0" fontId="17" fillId="6" borderId="1" xfId="0" applyFont="1" applyFill="1" applyBorder="1" applyAlignment="1">
      <alignment horizontal="center" vertical="center" wrapText="1"/>
    </xf>
    <xf numFmtId="9" fontId="0" fillId="0" borderId="0" xfId="44" applyFont="1"/>
    <xf numFmtId="10" fontId="0" fillId="0" borderId="0" xfId="44" applyNumberFormat="1" applyFont="1"/>
    <xf numFmtId="166" fontId="14" fillId="14" borderId="4" xfId="0" applyNumberFormat="1" applyFont="1" applyFill="1" applyBorder="1" applyAlignment="1">
      <alignment horizontal="center" vertical="center"/>
    </xf>
    <xf numFmtId="4" fontId="15" fillId="4" borderId="1" xfId="0" applyNumberFormat="1" applyFont="1" applyFill="1" applyBorder="1" applyAlignment="1" applyProtection="1">
      <alignment horizontal="center" vertical="center" wrapText="1"/>
      <protection locked="0"/>
    </xf>
    <xf numFmtId="4" fontId="15" fillId="4" borderId="1" xfId="0" applyNumberFormat="1" applyFont="1" applyFill="1" applyBorder="1" applyAlignment="1" applyProtection="1">
      <alignment horizontal="center" vertical="center" wrapText="1"/>
      <protection locked="0"/>
    </xf>
    <xf numFmtId="4" fontId="15" fillId="4" borderId="1" xfId="0" applyNumberFormat="1" applyFont="1" applyFill="1" applyBorder="1" applyAlignment="1" applyProtection="1">
      <alignment horizontal="center" vertical="center" wrapText="1"/>
      <protection locked="0"/>
    </xf>
    <xf numFmtId="4" fontId="74" fillId="4" borderId="1" xfId="0" applyNumberFormat="1" applyFont="1" applyFill="1" applyBorder="1" applyAlignment="1" applyProtection="1">
      <alignment horizontal="center" vertical="center" wrapText="1"/>
      <protection locked="0"/>
    </xf>
    <xf numFmtId="4" fontId="15" fillId="4" borderId="1" xfId="0" applyNumberFormat="1" applyFont="1" applyFill="1" applyBorder="1" applyAlignment="1" applyProtection="1">
      <alignment horizontal="center" vertical="center" wrapText="1"/>
      <protection locked="0"/>
    </xf>
    <xf numFmtId="0" fontId="15" fillId="0" borderId="3" xfId="0" applyFont="1" applyFill="1" applyBorder="1" applyAlignment="1">
      <alignment horizontal="left" vertical="center" wrapText="1"/>
    </xf>
    <xf numFmtId="0" fontId="15" fillId="0" borderId="3" xfId="0" applyFont="1" applyFill="1" applyBorder="1" applyAlignment="1">
      <alignment horizontal="center" vertical="center" wrapText="1"/>
    </xf>
    <xf numFmtId="2" fontId="25" fillId="0" borderId="1" xfId="0" applyNumberFormat="1" applyFont="1" applyBorder="1" applyAlignment="1">
      <alignment horizontal="center" vertical="center" wrapText="1"/>
    </xf>
    <xf numFmtId="4" fontId="15" fillId="16" borderId="1" xfId="0" applyNumberFormat="1" applyFont="1" applyFill="1" applyBorder="1" applyAlignment="1" applyProtection="1">
      <alignment horizontal="center" vertical="center" wrapText="1"/>
      <protection hidden="1"/>
    </xf>
    <xf numFmtId="10" fontId="15" fillId="8" borderId="1" xfId="0" applyNumberFormat="1" applyFont="1" applyFill="1" applyBorder="1" applyAlignment="1" applyProtection="1">
      <alignment horizontal="center" vertical="center" wrapText="1"/>
      <protection locked="0" hidden="1"/>
    </xf>
    <xf numFmtId="0" fontId="64" fillId="0" borderId="0" xfId="0" applyFont="1"/>
    <xf numFmtId="0" fontId="10" fillId="15" borderId="1" xfId="0" applyFont="1" applyFill="1" applyBorder="1" applyAlignment="1" applyProtection="1">
      <alignment horizontal="center" vertical="center" wrapText="1"/>
      <protection hidden="1"/>
    </xf>
    <xf numFmtId="10" fontId="72" fillId="0" borderId="0" xfId="44" applyNumberFormat="1" applyFont="1" applyBorder="1" applyAlignment="1">
      <alignment horizontal="center" vertical="center"/>
    </xf>
    <xf numFmtId="0" fontId="15" fillId="0" borderId="1" xfId="0" applyNumberFormat="1" applyFont="1" applyFill="1" applyBorder="1" applyAlignment="1">
      <alignment horizontal="center" vertical="center" wrapText="1"/>
    </xf>
    <xf numFmtId="0" fontId="50" fillId="0" borderId="1" xfId="0" applyNumberFormat="1" applyFont="1" applyFill="1" applyBorder="1" applyAlignment="1">
      <alignment horizontal="center" vertical="center" wrapText="1"/>
    </xf>
    <xf numFmtId="10" fontId="14" fillId="3" borderId="4" xfId="44" applyNumberFormat="1" applyFont="1" applyFill="1" applyBorder="1" applyAlignment="1">
      <alignment horizontal="center" vertical="center"/>
    </xf>
    <xf numFmtId="10" fontId="12" fillId="0" borderId="0" xfId="0" quotePrefix="1" applyNumberFormat="1" applyFont="1" applyFill="1" applyBorder="1" applyAlignment="1" applyProtection="1">
      <alignment horizontal="left" vertical="center"/>
      <protection hidden="1"/>
    </xf>
    <xf numFmtId="166" fontId="14" fillId="0" borderId="4" xfId="0" applyNumberFormat="1" applyFont="1" applyFill="1" applyBorder="1" applyAlignment="1">
      <alignment horizontal="center" vertical="center"/>
    </xf>
    <xf numFmtId="0" fontId="10" fillId="15" borderId="1" xfId="0" applyFont="1" applyFill="1" applyBorder="1" applyAlignment="1" applyProtection="1">
      <alignment horizontal="center" vertical="center" wrapText="1"/>
      <protection hidden="1"/>
    </xf>
    <xf numFmtId="10" fontId="72" fillId="0" borderId="0" xfId="44" applyNumberFormat="1" applyFont="1" applyBorder="1" applyAlignment="1">
      <alignment horizontal="center" vertical="center"/>
    </xf>
    <xf numFmtId="10" fontId="9" fillId="0" borderId="1" xfId="0" applyNumberFormat="1" applyFont="1" applyFill="1" applyBorder="1" applyAlignment="1" applyProtection="1">
      <alignment horizontal="center" vertical="center" wrapText="1"/>
      <protection locked="0" hidden="1"/>
    </xf>
    <xf numFmtId="20" fontId="15" fillId="0" borderId="1" xfId="0" applyNumberFormat="1" applyFont="1" applyFill="1" applyBorder="1" applyAlignment="1" applyProtection="1">
      <alignment horizontal="center" vertical="center" wrapText="1"/>
      <protection hidden="1"/>
    </xf>
    <xf numFmtId="4" fontId="43" fillId="0" borderId="13" xfId="10" applyNumberFormat="1" applyBorder="1" applyAlignment="1" applyProtection="1">
      <alignment horizontal="left" vertical="center" wrapText="1"/>
    </xf>
    <xf numFmtId="0" fontId="0" fillId="0" borderId="0" xfId="0"/>
    <xf numFmtId="0" fontId="10" fillId="0" borderId="0"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center" wrapText="1"/>
      <protection hidden="1"/>
    </xf>
    <xf numFmtId="4" fontId="15" fillId="4" borderId="1" xfId="0" applyNumberFormat="1"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hidden="1"/>
    </xf>
    <xf numFmtId="0" fontId="50" fillId="0" borderId="0" xfId="0" applyFont="1"/>
    <xf numFmtId="4" fontId="0" fillId="0" borderId="0" xfId="0" applyNumberFormat="1"/>
    <xf numFmtId="4" fontId="16" fillId="15" borderId="5" xfId="0" applyNumberFormat="1" applyFont="1" applyFill="1" applyBorder="1" applyAlignment="1" applyProtection="1">
      <alignment horizontal="center" vertical="center" wrapText="1"/>
      <protection hidden="1"/>
    </xf>
    <xf numFmtId="0" fontId="16" fillId="15" borderId="1" xfId="0" applyFont="1" applyFill="1" applyBorder="1" applyAlignment="1" applyProtection="1">
      <alignment horizontal="left" vertical="center" wrapText="1"/>
      <protection hidden="1"/>
    </xf>
    <xf numFmtId="0" fontId="15" fillId="0" borderId="1" xfId="0" applyFont="1" applyFill="1" applyBorder="1" applyAlignment="1">
      <alignment vertical="center" wrapText="1"/>
    </xf>
    <xf numFmtId="4" fontId="9" fillId="16" borderId="1" xfId="0" applyNumberFormat="1" applyFont="1" applyFill="1" applyBorder="1" applyAlignment="1" applyProtection="1">
      <alignment horizontal="center" vertical="center" wrapText="1"/>
      <protection hidden="1"/>
    </xf>
    <xf numFmtId="166" fontId="16" fillId="15" borderId="1" xfId="0" applyNumberFormat="1" applyFont="1" applyFill="1" applyBorder="1" applyAlignment="1" applyProtection="1">
      <alignment horizontal="center" vertical="center" wrapText="1"/>
      <protection hidden="1"/>
    </xf>
    <xf numFmtId="49" fontId="15" fillId="0" borderId="1"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4" fontId="15" fillId="0" borderId="1" xfId="0" applyNumberFormat="1" applyFont="1" applyFill="1" applyBorder="1" applyAlignment="1">
      <alignment horizontal="center" vertical="center" wrapText="1"/>
    </xf>
    <xf numFmtId="0" fontId="50" fillId="0" borderId="0" xfId="0" applyFont="1" applyAlignment="1">
      <alignment horizontal="center" vertical="center"/>
    </xf>
    <xf numFmtId="10" fontId="10" fillId="15" borderId="1" xfId="0" applyNumberFormat="1" applyFont="1" applyFill="1" applyBorder="1" applyAlignment="1" applyProtection="1">
      <alignment horizontal="center" vertical="center" wrapText="1"/>
      <protection hidden="1"/>
    </xf>
    <xf numFmtId="10" fontId="9" fillId="8" borderId="1" xfId="0" applyNumberFormat="1" applyFont="1" applyFill="1" applyBorder="1" applyAlignment="1" applyProtection="1">
      <alignment horizontal="center" vertical="center" wrapText="1"/>
      <protection locked="0" hidden="1"/>
    </xf>
    <xf numFmtId="0" fontId="16" fillId="0" borderId="0" xfId="0" applyFont="1" applyFill="1" applyBorder="1" applyAlignment="1" applyProtection="1">
      <alignment vertical="center" wrapText="1"/>
      <protection hidden="1"/>
    </xf>
    <xf numFmtId="0" fontId="16" fillId="0" borderId="0" xfId="0" applyFont="1" applyFill="1" applyBorder="1" applyAlignment="1" applyProtection="1">
      <alignment horizontal="center" vertical="center" wrapText="1"/>
      <protection hidden="1"/>
    </xf>
    <xf numFmtId="168" fontId="59" fillId="0" borderId="18" xfId="0" applyNumberFormat="1" applyFont="1" applyBorder="1" applyAlignment="1">
      <alignment horizontal="center" vertical="center" wrapText="1"/>
    </xf>
    <xf numFmtId="166" fontId="59" fillId="0" borderId="19" xfId="0" applyNumberFormat="1" applyFont="1" applyBorder="1" applyAlignment="1">
      <alignment horizontal="center" vertical="center" wrapText="1"/>
    </xf>
    <xf numFmtId="44" fontId="59" fillId="17" borderId="20" xfId="0" applyNumberFormat="1" applyFont="1" applyFill="1" applyBorder="1" applyAlignment="1">
      <alignment horizontal="center" vertical="center" wrapText="1"/>
    </xf>
    <xf numFmtId="0" fontId="59" fillId="0" borderId="0" xfId="0" applyFont="1" applyBorder="1" applyAlignment="1">
      <alignment horizontal="center" vertical="center" wrapText="1"/>
    </xf>
    <xf numFmtId="0" fontId="59" fillId="0" borderId="0" xfId="0" applyFont="1" applyBorder="1" applyAlignment="1">
      <alignment horizontal="left" vertical="center" wrapText="1"/>
    </xf>
    <xf numFmtId="0" fontId="59" fillId="0" borderId="0" xfId="0" applyNumberFormat="1" applyFont="1" applyBorder="1" applyAlignment="1">
      <alignment horizontal="center" vertical="center" wrapText="1"/>
    </xf>
    <xf numFmtId="170" fontId="59" fillId="0" borderId="0" xfId="0" applyNumberFormat="1" applyFont="1" applyBorder="1" applyAlignment="1">
      <alignment horizontal="center" vertical="center" wrapText="1"/>
    </xf>
    <xf numFmtId="0" fontId="59" fillId="18" borderId="15" xfId="0" applyFont="1" applyFill="1" applyBorder="1" applyAlignment="1">
      <alignment horizontal="center" vertical="center" wrapText="1"/>
    </xf>
    <xf numFmtId="0" fontId="59" fillId="18" borderId="15" xfId="0" applyFont="1" applyFill="1" applyBorder="1" applyAlignment="1">
      <alignment horizontal="left" vertical="center" wrapText="1"/>
    </xf>
    <xf numFmtId="0" fontId="59" fillId="17" borderId="16" xfId="0" applyFont="1" applyFill="1" applyBorder="1" applyAlignment="1">
      <alignment horizontal="left" vertical="center" wrapText="1"/>
    </xf>
    <xf numFmtId="0" fontId="59" fillId="17" borderId="16" xfId="0" applyFont="1" applyFill="1" applyBorder="1" applyAlignment="1">
      <alignment horizontal="center" vertical="center" wrapText="1"/>
    </xf>
    <xf numFmtId="0" fontId="59" fillId="17" borderId="17" xfId="0" applyFont="1" applyFill="1" applyBorder="1" applyAlignment="1">
      <alignment horizontal="center" vertical="center" wrapText="1"/>
    </xf>
    <xf numFmtId="0" fontId="59" fillId="0" borderId="18" xfId="0" applyFont="1" applyBorder="1" applyAlignment="1">
      <alignment horizontal="left" vertical="center" wrapText="1"/>
    </xf>
    <xf numFmtId="0" fontId="59" fillId="0" borderId="18" xfId="0" applyFont="1" applyBorder="1" applyAlignment="1">
      <alignment horizontal="center" vertical="center" wrapText="1"/>
    </xf>
    <xf numFmtId="170" fontId="59" fillId="0" borderId="18" xfId="0" applyNumberFormat="1" applyFont="1" applyBorder="1" applyAlignment="1">
      <alignment horizontal="center" vertical="center" wrapText="1"/>
    </xf>
    <xf numFmtId="170" fontId="59" fillId="0" borderId="19" xfId="0" applyNumberFormat="1" applyFont="1" applyBorder="1" applyAlignment="1">
      <alignment horizontal="center" vertical="center" wrapText="1"/>
    </xf>
    <xf numFmtId="0" fontId="59" fillId="17" borderId="20" xfId="0" applyFont="1" applyFill="1" applyBorder="1" applyAlignment="1">
      <alignment horizontal="center" vertical="center" wrapText="1"/>
    </xf>
    <xf numFmtId="0" fontId="59" fillId="17" borderId="20" xfId="0" applyFont="1" applyFill="1" applyBorder="1" applyAlignment="1">
      <alignment horizontal="left" vertical="center" wrapText="1"/>
    </xf>
    <xf numFmtId="0" fontId="26" fillId="18" borderId="15" xfId="0" applyFont="1" applyFill="1" applyBorder="1" applyAlignment="1">
      <alignment horizontal="center" vertical="center" wrapText="1"/>
    </xf>
    <xf numFmtId="0" fontId="25" fillId="0" borderId="18" xfId="0" applyNumberFormat="1" applyFont="1" applyBorder="1" applyAlignment="1">
      <alignment horizontal="center" vertical="center" wrapText="1"/>
    </xf>
    <xf numFmtId="0" fontId="59" fillId="0" borderId="18" xfId="0" applyNumberFormat="1" applyFont="1" applyBorder="1" applyAlignment="1">
      <alignment horizontal="center" vertical="center" wrapText="1"/>
    </xf>
    <xf numFmtId="0" fontId="25" fillId="17" borderId="20" xfId="0" applyNumberFormat="1" applyFont="1" applyFill="1" applyBorder="1" applyAlignment="1">
      <alignment horizontal="center" vertical="center" wrapText="1"/>
    </xf>
    <xf numFmtId="0" fontId="59" fillId="17" borderId="20" xfId="0" applyNumberFormat="1" applyFont="1" applyFill="1" applyBorder="1" applyAlignment="1">
      <alignment horizontal="center" vertical="center" wrapText="1"/>
    </xf>
    <xf numFmtId="0" fontId="59" fillId="18" borderId="15" xfId="0" applyNumberFormat="1" applyFont="1" applyFill="1" applyBorder="1" applyAlignment="1">
      <alignment horizontal="center" vertical="center" wrapText="1"/>
    </xf>
    <xf numFmtId="0" fontId="59" fillId="17" borderId="16" xfId="0" applyNumberFormat="1" applyFont="1" applyFill="1" applyBorder="1" applyAlignment="1">
      <alignment horizontal="center" vertical="center" wrapText="1"/>
    </xf>
    <xf numFmtId="166" fontId="59" fillId="0" borderId="18" xfId="0" applyNumberFormat="1" applyFont="1" applyFill="1" applyBorder="1" applyAlignment="1">
      <alignment horizontal="center" vertical="center" wrapText="1"/>
    </xf>
    <xf numFmtId="0" fontId="25" fillId="17" borderId="21" xfId="0" applyFont="1" applyFill="1" applyBorder="1" applyAlignment="1">
      <alignment horizontal="center" vertical="center" wrapText="1"/>
    </xf>
    <xf numFmtId="0" fontId="25" fillId="17" borderId="20" xfId="0" applyFont="1" applyFill="1" applyBorder="1" applyAlignment="1">
      <alignment horizontal="center" vertical="center" wrapText="1"/>
    </xf>
    <xf numFmtId="0" fontId="25" fillId="0" borderId="0" xfId="0" applyFont="1" applyBorder="1" applyAlignment="1">
      <alignment horizontal="center" vertical="center" wrapText="1"/>
    </xf>
    <xf numFmtId="0" fontId="59" fillId="0" borderId="24" xfId="0" applyFont="1" applyBorder="1" applyAlignment="1">
      <alignment horizontal="center" vertical="center" wrapText="1"/>
    </xf>
    <xf numFmtId="0" fontId="60" fillId="0" borderId="24" xfId="0" applyFont="1" applyBorder="1" applyAlignment="1">
      <alignment horizontal="center" vertical="center" wrapText="1"/>
    </xf>
    <xf numFmtId="0" fontId="59" fillId="0" borderId="24" xfId="0" applyFont="1" applyBorder="1" applyAlignment="1">
      <alignment horizontal="left" vertical="center" wrapText="1"/>
    </xf>
    <xf numFmtId="170" fontId="59" fillId="0" borderId="24" xfId="0" applyNumberFormat="1" applyFont="1" applyBorder="1" applyAlignment="1">
      <alignment horizontal="center" vertical="center" wrapText="1"/>
    </xf>
    <xf numFmtId="0" fontId="60" fillId="0" borderId="24" xfId="0" applyNumberFormat="1" applyFont="1" applyBorder="1" applyAlignment="1">
      <alignment horizontal="center" vertical="center" wrapText="1"/>
    </xf>
    <xf numFmtId="0" fontId="59" fillId="0" borderId="24" xfId="0" applyNumberFormat="1" applyFont="1" applyBorder="1" applyAlignment="1">
      <alignment horizontal="center" vertical="center" wrapText="1"/>
    </xf>
    <xf numFmtId="0" fontId="25" fillId="0" borderId="38" xfId="0" applyFont="1" applyBorder="1" applyAlignment="1">
      <alignment horizontal="left" vertical="center" wrapText="1"/>
    </xf>
    <xf numFmtId="0" fontId="66" fillId="0" borderId="13" xfId="35" applyFont="1" applyBorder="1" applyAlignment="1">
      <alignment horizontal="left" vertical="center"/>
    </xf>
    <xf numFmtId="4" fontId="59" fillId="0" borderId="13" xfId="35" applyNumberFormat="1" applyFont="1" applyBorder="1" applyAlignment="1">
      <alignment vertical="center"/>
    </xf>
    <xf numFmtId="0" fontId="59" fillId="0" borderId="13" xfId="35" applyNumberFormat="1" applyFont="1" applyBorder="1" applyAlignment="1">
      <alignment vertical="center"/>
    </xf>
    <xf numFmtId="4" fontId="59" fillId="0" borderId="13" xfId="35" quotePrefix="1" applyNumberFormat="1" applyFont="1" applyBorder="1" applyAlignment="1">
      <alignment horizontal="left" vertical="center" wrapText="1"/>
    </xf>
    <xf numFmtId="0" fontId="16" fillId="0" borderId="1" xfId="0" applyFont="1" applyFill="1" applyBorder="1" applyAlignment="1">
      <alignment vertical="center" wrapText="1"/>
    </xf>
    <xf numFmtId="0" fontId="25" fillId="17" borderId="16" xfId="0" applyNumberFormat="1" applyFont="1" applyFill="1" applyBorder="1" applyAlignment="1">
      <alignment horizontal="center" vertical="center" wrapText="1"/>
    </xf>
    <xf numFmtId="0" fontId="25" fillId="0" borderId="35" xfId="0" applyFont="1" applyBorder="1" applyAlignment="1">
      <alignment horizontal="center" vertical="center" wrapText="1"/>
    </xf>
    <xf numFmtId="0" fontId="25" fillId="0" borderId="0" xfId="0" applyNumberFormat="1" applyFont="1" applyBorder="1" applyAlignment="1">
      <alignment horizontal="left" vertical="center"/>
    </xf>
    <xf numFmtId="0" fontId="26" fillId="18" borderId="15" xfId="0" applyNumberFormat="1" applyFont="1" applyFill="1" applyBorder="1" applyAlignment="1">
      <alignment horizontal="center" vertical="center" wrapText="1"/>
    </xf>
    <xf numFmtId="0" fontId="25" fillId="0" borderId="38" xfId="0" applyNumberFormat="1" applyFont="1" applyBorder="1" applyAlignment="1">
      <alignment horizontal="center" vertical="center" wrapText="1"/>
    </xf>
    <xf numFmtId="0" fontId="25" fillId="0" borderId="13" xfId="35" applyFont="1" applyBorder="1" applyAlignment="1">
      <alignment horizontal="left" vertical="center"/>
    </xf>
    <xf numFmtId="0" fontId="15" fillId="0" borderId="0" xfId="0" applyFont="1"/>
    <xf numFmtId="4" fontId="74" fillId="4" borderId="1"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hidden="1"/>
    </xf>
    <xf numFmtId="1" fontId="16" fillId="15" borderId="1" xfId="0" applyNumberFormat="1" applyFont="1" applyFill="1" applyBorder="1" applyAlignment="1" applyProtection="1">
      <alignment horizontal="center" vertical="center" wrapText="1"/>
      <protection hidden="1"/>
    </xf>
    <xf numFmtId="0" fontId="16" fillId="15" borderId="1" xfId="0" applyFont="1" applyFill="1" applyBorder="1" applyAlignment="1" applyProtection="1">
      <alignment horizontal="center" vertical="center" wrapText="1"/>
      <protection hidden="1"/>
    </xf>
    <xf numFmtId="49" fontId="25" fillId="0" borderId="35" xfId="0" applyNumberFormat="1" applyFont="1" applyBorder="1" applyAlignment="1">
      <alignment horizontal="center" vertical="center" wrapText="1"/>
    </xf>
    <xf numFmtId="0" fontId="50" fillId="0" borderId="3" xfId="0" applyFont="1" applyFill="1" applyBorder="1" applyAlignment="1">
      <alignment vertical="center" wrapText="1"/>
    </xf>
    <xf numFmtId="1" fontId="14" fillId="3" borderId="4" xfId="0" applyNumberFormat="1" applyFont="1" applyFill="1" applyBorder="1" applyAlignment="1">
      <alignment horizontal="center" vertical="center"/>
    </xf>
    <xf numFmtId="1" fontId="14" fillId="14" borderId="4" xfId="0" applyNumberFormat="1" applyFont="1" applyFill="1" applyBorder="1" applyAlignment="1">
      <alignment horizontal="center" vertical="center"/>
    </xf>
    <xf numFmtId="1" fontId="16" fillId="4" borderId="2" xfId="0" applyNumberFormat="1" applyFont="1" applyFill="1" applyBorder="1" applyAlignment="1" applyProtection="1">
      <alignment horizontal="center" vertical="center" wrapText="1"/>
      <protection locked="0"/>
    </xf>
    <xf numFmtId="1" fontId="16" fillId="4" borderId="3" xfId="0" applyNumberFormat="1" applyFont="1" applyFill="1" applyBorder="1" applyAlignment="1" applyProtection="1">
      <alignment horizontal="center" vertical="center" wrapText="1"/>
      <protection locked="0"/>
    </xf>
    <xf numFmtId="0" fontId="16" fillId="4" borderId="11" xfId="0" applyNumberFormat="1" applyFont="1" applyFill="1" applyBorder="1" applyAlignment="1" applyProtection="1">
      <alignment horizontal="left"/>
      <protection locked="0"/>
    </xf>
    <xf numFmtId="0" fontId="16" fillId="4" borderId="7" xfId="0" applyNumberFormat="1" applyFont="1" applyFill="1" applyBorder="1" applyAlignment="1" applyProtection="1">
      <alignment horizontal="left"/>
      <protection locked="0"/>
    </xf>
    <xf numFmtId="0" fontId="16" fillId="4" borderId="7" xfId="0" quotePrefix="1" applyNumberFormat="1" applyFont="1" applyFill="1" applyBorder="1" applyAlignment="1" applyProtection="1">
      <alignment horizontal="left"/>
      <protection locked="0"/>
    </xf>
    <xf numFmtId="0" fontId="10" fillId="4" borderId="12" xfId="0" applyFont="1" applyFill="1" applyBorder="1" applyAlignment="1" applyProtection="1">
      <alignment horizontal="left" vertical="center"/>
      <protection locked="0"/>
    </xf>
    <xf numFmtId="0" fontId="10" fillId="4" borderId="9" xfId="0" applyFont="1" applyFill="1" applyBorder="1" applyAlignment="1" applyProtection="1">
      <alignment horizontal="left" vertical="center"/>
      <protection locked="0"/>
    </xf>
    <xf numFmtId="0" fontId="10" fillId="3" borderId="11" xfId="0" applyFont="1" applyFill="1" applyBorder="1" applyAlignment="1" applyProtection="1">
      <alignment horizontal="left" vertical="center" wrapText="1"/>
      <protection hidden="1"/>
    </xf>
    <xf numFmtId="0" fontId="10" fillId="3" borderId="7" xfId="0" applyFont="1" applyFill="1" applyBorder="1" applyAlignment="1" applyProtection="1">
      <alignment horizontal="left" vertical="center" wrapText="1"/>
      <protection hidden="1"/>
    </xf>
    <xf numFmtId="0" fontId="10" fillId="3" borderId="8" xfId="0" applyFont="1" applyFill="1" applyBorder="1" applyAlignment="1" applyProtection="1">
      <alignment horizontal="left" vertical="center" wrapText="1"/>
      <protection hidden="1"/>
    </xf>
    <xf numFmtId="0" fontId="10" fillId="3" borderId="12" xfId="0" applyFont="1" applyFill="1" applyBorder="1" applyAlignment="1" applyProtection="1">
      <alignment horizontal="left" vertical="center" wrapText="1"/>
      <protection hidden="1"/>
    </xf>
    <xf numFmtId="0" fontId="10" fillId="3" borderId="9" xfId="0" applyFont="1" applyFill="1" applyBorder="1" applyAlignment="1" applyProtection="1">
      <alignment horizontal="left" vertical="center" wrapText="1"/>
      <protection hidden="1"/>
    </xf>
    <xf numFmtId="0" fontId="10" fillId="3" borderId="10" xfId="0" applyFont="1" applyFill="1" applyBorder="1" applyAlignment="1" applyProtection="1">
      <alignment horizontal="left" vertical="center" wrapText="1"/>
      <protection hidden="1"/>
    </xf>
    <xf numFmtId="17" fontId="16" fillId="4" borderId="2" xfId="0" applyNumberFormat="1" applyFont="1" applyFill="1" applyBorder="1" applyAlignment="1" applyProtection="1">
      <alignment horizontal="center" vertical="center" wrapText="1"/>
      <protection locked="0" hidden="1"/>
    </xf>
    <xf numFmtId="17" fontId="16" fillId="4" borderId="3" xfId="0" applyNumberFormat="1" applyFont="1" applyFill="1" applyBorder="1" applyAlignment="1" applyProtection="1">
      <alignment horizontal="center" vertical="center" wrapText="1"/>
      <protection locked="0" hidden="1"/>
    </xf>
    <xf numFmtId="0" fontId="73" fillId="15" borderId="6" xfId="0" applyFont="1" applyFill="1" applyBorder="1" applyAlignment="1">
      <alignment horizontal="right" vertical="center" wrapText="1"/>
    </xf>
    <xf numFmtId="0" fontId="73" fillId="15" borderId="5" xfId="0" applyFont="1" applyFill="1" applyBorder="1" applyAlignment="1">
      <alignment horizontal="right" vertical="center" wrapText="1"/>
    </xf>
    <xf numFmtId="0" fontId="73" fillId="15" borderId="4" xfId="0" applyFont="1" applyFill="1" applyBorder="1" applyAlignment="1">
      <alignment horizontal="right" vertical="center" wrapText="1"/>
    </xf>
    <xf numFmtId="0" fontId="16" fillId="15" borderId="6" xfId="0" applyFont="1" applyFill="1" applyBorder="1" applyAlignment="1" applyProtection="1">
      <alignment horizontal="center" vertical="center"/>
      <protection hidden="1"/>
    </xf>
    <xf numFmtId="0" fontId="16" fillId="15" borderId="5" xfId="0" applyFont="1" applyFill="1" applyBorder="1" applyAlignment="1" applyProtection="1">
      <alignment horizontal="center" vertical="center"/>
      <protection hidden="1"/>
    </xf>
    <xf numFmtId="0" fontId="16" fillId="15" borderId="4" xfId="0" applyFont="1" applyFill="1" applyBorder="1" applyAlignment="1" applyProtection="1">
      <alignment horizontal="center" vertical="center"/>
      <protection hidden="1"/>
    </xf>
    <xf numFmtId="0" fontId="10" fillId="15" borderId="1" xfId="0" applyFont="1" applyFill="1" applyBorder="1" applyAlignment="1" applyProtection="1">
      <alignment horizontal="center" vertical="center" wrapText="1"/>
      <protection hidden="1"/>
    </xf>
    <xf numFmtId="0" fontId="10" fillId="15" borderId="2" xfId="0" applyFont="1" applyFill="1" applyBorder="1" applyAlignment="1" applyProtection="1">
      <alignment horizontal="center" vertical="center" wrapText="1"/>
      <protection hidden="1"/>
    </xf>
    <xf numFmtId="0" fontId="10" fillId="15" borderId="3" xfId="0" applyFont="1" applyFill="1" applyBorder="1" applyAlignment="1" applyProtection="1">
      <alignment horizontal="center" vertical="center" wrapText="1"/>
      <protection hidden="1"/>
    </xf>
    <xf numFmtId="0" fontId="15" fillId="15" borderId="1" xfId="0" applyFont="1" applyFill="1" applyBorder="1" applyAlignment="1" applyProtection="1">
      <alignment vertical="center"/>
      <protection hidden="1"/>
    </xf>
    <xf numFmtId="4" fontId="16" fillId="15" borderId="1" xfId="0" applyNumberFormat="1" applyFont="1" applyFill="1" applyBorder="1" applyAlignment="1" applyProtection="1">
      <alignment horizontal="center" vertical="center" wrapText="1"/>
      <protection hidden="1"/>
    </xf>
    <xf numFmtId="4" fontId="10" fillId="15" borderId="7" xfId="0" applyNumberFormat="1" applyFont="1" applyFill="1" applyBorder="1" applyAlignment="1" applyProtection="1">
      <alignment horizontal="center" vertical="center" wrapText="1"/>
      <protection hidden="1"/>
    </xf>
    <xf numFmtId="4" fontId="10" fillId="15" borderId="9" xfId="0" applyNumberFormat="1" applyFont="1" applyFill="1" applyBorder="1" applyAlignment="1" applyProtection="1">
      <alignment horizontal="center" vertical="center" wrapText="1"/>
      <protection hidden="1"/>
    </xf>
    <xf numFmtId="4" fontId="10" fillId="15" borderId="11" xfId="0" applyNumberFormat="1" applyFont="1" applyFill="1" applyBorder="1" applyAlignment="1" applyProtection="1">
      <alignment horizontal="center" vertical="center" wrapText="1"/>
      <protection hidden="1"/>
    </xf>
    <xf numFmtId="4" fontId="10" fillId="15" borderId="12" xfId="0" applyNumberFormat="1" applyFont="1" applyFill="1" applyBorder="1" applyAlignment="1" applyProtection="1">
      <alignment horizontal="center" vertical="center" wrapText="1"/>
      <protection hidden="1"/>
    </xf>
    <xf numFmtId="4" fontId="10" fillId="15" borderId="4" xfId="0" applyNumberFormat="1" applyFont="1" applyFill="1" applyBorder="1" applyAlignment="1" applyProtection="1">
      <alignment horizontal="center" vertical="center" wrapText="1"/>
      <protection hidden="1"/>
    </xf>
    <xf numFmtId="4" fontId="10" fillId="15" borderId="1" xfId="0" applyNumberFormat="1" applyFont="1" applyFill="1" applyBorder="1" applyAlignment="1" applyProtection="1">
      <alignment horizontal="center" vertical="center" wrapText="1"/>
      <protection hidden="1"/>
    </xf>
    <xf numFmtId="0" fontId="10" fillId="24" borderId="6" xfId="0" applyFont="1" applyFill="1" applyBorder="1" applyAlignment="1" applyProtection="1">
      <alignment horizontal="right" vertical="center" wrapText="1"/>
      <protection hidden="1"/>
    </xf>
    <xf numFmtId="0" fontId="10" fillId="24" borderId="5" xfId="0" applyFont="1" applyFill="1" applyBorder="1" applyAlignment="1" applyProtection="1">
      <alignment horizontal="right" vertical="center" wrapText="1"/>
      <protection hidden="1"/>
    </xf>
    <xf numFmtId="0" fontId="10" fillId="24" borderId="4" xfId="0" applyFont="1" applyFill="1" applyBorder="1" applyAlignment="1" applyProtection="1">
      <alignment horizontal="right" vertical="center" wrapText="1"/>
      <protection hidden="1"/>
    </xf>
    <xf numFmtId="166" fontId="32" fillId="9" borderId="6" xfId="0" applyNumberFormat="1" applyFont="1" applyFill="1" applyBorder="1" applyAlignment="1" applyProtection="1">
      <alignment horizontal="left" vertical="center" wrapText="1"/>
      <protection hidden="1"/>
    </xf>
    <xf numFmtId="166" fontId="32" fillId="9" borderId="4" xfId="0" applyNumberFormat="1" applyFont="1" applyFill="1" applyBorder="1" applyAlignment="1" applyProtection="1">
      <alignment horizontal="left" vertical="center" wrapText="1"/>
      <protection hidden="1"/>
    </xf>
    <xf numFmtId="0" fontId="10" fillId="11" borderId="6" xfId="0" applyFont="1" applyFill="1" applyBorder="1" applyAlignment="1" applyProtection="1">
      <alignment horizontal="right" vertical="center" wrapText="1"/>
      <protection hidden="1"/>
    </xf>
    <xf numFmtId="0" fontId="10" fillId="11" borderId="5" xfId="0" applyFont="1" applyFill="1" applyBorder="1" applyAlignment="1" applyProtection="1">
      <alignment horizontal="right" vertical="center" wrapText="1"/>
      <protection hidden="1"/>
    </xf>
    <xf numFmtId="0" fontId="10" fillId="11" borderId="4" xfId="0" applyFont="1" applyFill="1" applyBorder="1" applyAlignment="1" applyProtection="1">
      <alignment horizontal="right" vertical="center" wrapText="1"/>
      <protection hidden="1"/>
    </xf>
    <xf numFmtId="0" fontId="10" fillId="11" borderId="1" xfId="0" applyFont="1" applyFill="1" applyBorder="1" applyAlignment="1" applyProtection="1">
      <alignment horizontal="right" vertical="center" wrapText="1"/>
      <protection hidden="1"/>
    </xf>
    <xf numFmtId="0" fontId="10" fillId="24" borderId="1" xfId="0" applyFont="1" applyFill="1" applyBorder="1" applyAlignment="1" applyProtection="1">
      <alignment horizontal="right" vertical="center" wrapText="1"/>
      <protection hidden="1"/>
    </xf>
    <xf numFmtId="0" fontId="50" fillId="0" borderId="0" xfId="0" applyFont="1" applyAlignment="1">
      <alignment horizontal="left"/>
    </xf>
    <xf numFmtId="0" fontId="48" fillId="0" borderId="0" xfId="0" applyFont="1" applyFill="1" applyBorder="1" applyAlignment="1">
      <alignment horizontal="center"/>
    </xf>
    <xf numFmtId="1"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4" fillId="0" borderId="11" xfId="0" applyFont="1" applyFill="1" applyBorder="1" applyAlignment="1">
      <alignment vertical="center" wrapText="1"/>
    </xf>
    <xf numFmtId="0" fontId="14" fillId="0" borderId="12" xfId="0" applyFont="1" applyFill="1" applyBorder="1" applyAlignment="1">
      <alignment vertical="center" wrapText="1"/>
    </xf>
    <xf numFmtId="166" fontId="78" fillId="0" borderId="1" xfId="0" applyNumberFormat="1" applyFont="1" applyFill="1" applyBorder="1" applyAlignment="1" applyProtection="1">
      <alignment horizontal="center" vertical="center"/>
      <protection hidden="1"/>
    </xf>
    <xf numFmtId="10" fontId="14" fillId="4" borderId="2" xfId="44" applyNumberFormat="1" applyFont="1" applyFill="1" applyBorder="1" applyAlignment="1" applyProtection="1">
      <alignment horizontal="center" vertical="center" wrapText="1"/>
    </xf>
    <xf numFmtId="10" fontId="14" fillId="4" borderId="3" xfId="44" applyNumberFormat="1" applyFont="1" applyFill="1" applyBorder="1" applyAlignment="1" applyProtection="1">
      <alignment horizontal="center" vertical="center" wrapText="1"/>
    </xf>
    <xf numFmtId="166" fontId="53" fillId="0" borderId="1" xfId="0" applyNumberFormat="1" applyFont="1" applyBorder="1" applyAlignment="1">
      <alignment horizontal="center" vertical="center"/>
    </xf>
    <xf numFmtId="0" fontId="53" fillId="0" borderId="1" xfId="0" applyFont="1" applyBorder="1" applyAlignment="1">
      <alignment horizontal="center" vertical="center"/>
    </xf>
    <xf numFmtId="0" fontId="14" fillId="0" borderId="2" xfId="0" applyFont="1" applyFill="1" applyBorder="1" applyAlignment="1">
      <alignment horizontal="left" vertical="center" wrapText="1"/>
    </xf>
    <xf numFmtId="0" fontId="14" fillId="0" borderId="3" xfId="0" applyFont="1" applyFill="1" applyBorder="1" applyAlignment="1">
      <alignment horizontal="left" vertical="center" wrapText="1"/>
    </xf>
    <xf numFmtId="10" fontId="14" fillId="4" borderId="1" xfId="44"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wrapText="1"/>
      <protection hidden="1"/>
    </xf>
    <xf numFmtId="0" fontId="12" fillId="0" borderId="0" xfId="0" quotePrefix="1" applyFont="1" applyFill="1" applyBorder="1" applyAlignment="1" applyProtection="1">
      <alignment horizontal="left" vertical="center"/>
      <protection hidden="1"/>
    </xf>
    <xf numFmtId="0" fontId="12" fillId="3" borderId="1" xfId="0" quotePrefix="1" applyNumberFormat="1" applyFont="1" applyFill="1" applyBorder="1" applyAlignment="1">
      <alignment horizontal="center" vertical="center" wrapText="1"/>
    </xf>
    <xf numFmtId="0" fontId="12" fillId="19" borderId="1" xfId="0" applyFont="1" applyFill="1" applyBorder="1" applyAlignment="1">
      <alignment horizontal="center" vertical="center"/>
    </xf>
    <xf numFmtId="0" fontId="12" fillId="0" borderId="9" xfId="0" applyFont="1" applyBorder="1" applyAlignment="1" applyProtection="1">
      <alignment horizontal="left" vertical="center"/>
      <protection hidden="1"/>
    </xf>
    <xf numFmtId="10" fontId="72" fillId="0" borderId="0" xfId="44" applyNumberFormat="1" applyFont="1" applyBorder="1" applyAlignment="1">
      <alignment horizontal="center" vertical="center"/>
    </xf>
    <xf numFmtId="0" fontId="17" fillId="6" borderId="2" xfId="0" applyFont="1" applyFill="1" applyBorder="1" applyAlignment="1">
      <alignment horizontal="center" vertical="center" wrapText="1"/>
    </xf>
    <xf numFmtId="0" fontId="17" fillId="6" borderId="3"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17" fillId="6" borderId="4" xfId="0" applyFont="1" applyFill="1" applyBorder="1" applyAlignment="1">
      <alignment horizontal="center" vertical="center" wrapText="1"/>
    </xf>
    <xf numFmtId="4" fontId="14" fillId="0" borderId="1" xfId="0" applyNumberFormat="1" applyFont="1" applyBorder="1" applyAlignment="1">
      <alignment horizontal="center" vertical="center"/>
    </xf>
    <xf numFmtId="0" fontId="17" fillId="4" borderId="6" xfId="0" applyFont="1" applyFill="1" applyBorder="1" applyAlignment="1">
      <alignment horizontal="right" vertical="center" wrapText="1"/>
    </xf>
    <xf numFmtId="0" fontId="17" fillId="4" borderId="4" xfId="0" applyFont="1" applyFill="1" applyBorder="1" applyAlignment="1">
      <alignment horizontal="right" vertical="center" wrapText="1"/>
    </xf>
    <xf numFmtId="0" fontId="14" fillId="0" borderId="6" xfId="0" applyFont="1" applyBorder="1" applyAlignment="1">
      <alignment horizontal="right" vertical="center"/>
    </xf>
    <xf numFmtId="0" fontId="14" fillId="0" borderId="5" xfId="0" applyFont="1" applyBorder="1" applyAlignment="1">
      <alignment horizontal="right" vertical="center"/>
    </xf>
    <xf numFmtId="0" fontId="14" fillId="0" borderId="4" xfId="0" applyFont="1" applyBorder="1" applyAlignment="1">
      <alignment horizontal="right" vertical="center"/>
    </xf>
    <xf numFmtId="10" fontId="14" fillId="0" borderId="1" xfId="44" applyNumberFormat="1" applyFont="1" applyBorder="1" applyAlignment="1">
      <alignment horizontal="center" vertical="center"/>
    </xf>
    <xf numFmtId="4" fontId="17" fillId="0" borderId="1" xfId="0" applyNumberFormat="1" applyFont="1" applyBorder="1" applyAlignment="1">
      <alignment horizontal="center" vertical="center"/>
    </xf>
    <xf numFmtId="0" fontId="17" fillId="0" borderId="6" xfId="0" applyFont="1" applyBorder="1" applyAlignment="1">
      <alignment horizontal="right" vertical="center"/>
    </xf>
    <xf numFmtId="0" fontId="17" fillId="0" borderId="5" xfId="0" applyFont="1" applyBorder="1" applyAlignment="1">
      <alignment horizontal="right" vertical="center"/>
    </xf>
    <xf numFmtId="0" fontId="17" fillId="0" borderId="4" xfId="0" applyFont="1" applyBorder="1" applyAlignment="1">
      <alignment horizontal="right" vertical="center"/>
    </xf>
    <xf numFmtId="0" fontId="17" fillId="4" borderId="6" xfId="0" applyFont="1" applyFill="1" applyBorder="1" applyAlignment="1">
      <alignment horizontal="right" vertical="center"/>
    </xf>
    <xf numFmtId="0" fontId="17" fillId="4" borderId="5" xfId="0" applyFont="1" applyFill="1" applyBorder="1" applyAlignment="1">
      <alignment horizontal="right" vertical="center"/>
    </xf>
    <xf numFmtId="0" fontId="17" fillId="4" borderId="4" xfId="0" applyFont="1" applyFill="1" applyBorder="1" applyAlignment="1">
      <alignment horizontal="right" vertical="center"/>
    </xf>
    <xf numFmtId="10" fontId="17" fillId="4" borderId="1" xfId="0" applyNumberFormat="1" applyFont="1" applyFill="1" applyBorder="1" applyAlignment="1">
      <alignment horizontal="center" vertical="center"/>
    </xf>
    <xf numFmtId="0" fontId="54" fillId="0" borderId="0" xfId="0" applyFont="1" applyFill="1" applyBorder="1" applyAlignment="1">
      <alignment horizontal="center"/>
    </xf>
    <xf numFmtId="4" fontId="17" fillId="7" borderId="2" xfId="0" applyNumberFormat="1" applyFont="1" applyFill="1" applyBorder="1" applyAlignment="1">
      <alignment horizontal="center" vertical="center" wrapText="1"/>
    </xf>
    <xf numFmtId="4" fontId="17" fillId="7" borderId="3" xfId="0" applyNumberFormat="1" applyFont="1" applyFill="1" applyBorder="1" applyAlignment="1">
      <alignment horizontal="center" vertical="center" wrapText="1"/>
    </xf>
    <xf numFmtId="0" fontId="17" fillId="7" borderId="2"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49" fillId="16" borderId="0" xfId="0" applyFont="1" applyFill="1" applyBorder="1" applyAlignment="1">
      <alignment horizontal="left" vertical="center" wrapText="1"/>
    </xf>
    <xf numFmtId="0" fontId="52" fillId="16" borderId="0" xfId="30" quotePrefix="1" applyFont="1" applyFill="1" applyAlignment="1">
      <alignment horizontal="center" vertical="center"/>
    </xf>
    <xf numFmtId="0" fontId="49" fillId="16" borderId="0" xfId="40" applyFont="1" applyFill="1" applyAlignment="1">
      <alignment vertical="top" wrapText="1"/>
    </xf>
    <xf numFmtId="0" fontId="48" fillId="16" borderId="0" xfId="0" applyFont="1" applyFill="1" applyBorder="1" applyAlignment="1">
      <alignment horizontal="center"/>
    </xf>
    <xf numFmtId="0" fontId="48" fillId="16" borderId="0" xfId="30" applyFont="1" applyFill="1" applyAlignment="1">
      <alignment horizontal="left"/>
    </xf>
    <xf numFmtId="0" fontId="49" fillId="16" borderId="0" xfId="39" applyFont="1" applyFill="1" applyAlignment="1">
      <alignment horizontal="left" vertical="top" wrapText="1"/>
    </xf>
    <xf numFmtId="0" fontId="49" fillId="16" borderId="0" xfId="39" applyFont="1" applyFill="1" applyAlignment="1">
      <alignment horizontal="left" vertical="center" wrapText="1"/>
    </xf>
    <xf numFmtId="0" fontId="55" fillId="16" borderId="0" xfId="30" applyFont="1" applyFill="1" applyBorder="1" applyAlignment="1">
      <alignment horizontal="center" vertical="center"/>
    </xf>
    <xf numFmtId="0" fontId="55" fillId="4" borderId="1" xfId="0" quotePrefix="1" applyNumberFormat="1" applyFont="1" applyFill="1" applyBorder="1" applyAlignment="1" applyProtection="1">
      <alignment horizontal="center" vertical="center" wrapText="1"/>
      <protection hidden="1"/>
    </xf>
    <xf numFmtId="0" fontId="51" fillId="25" borderId="6" xfId="30" applyFont="1" applyFill="1" applyBorder="1" applyAlignment="1">
      <alignment horizontal="center" vertical="center" wrapText="1"/>
    </xf>
    <xf numFmtId="0" fontId="51" fillId="25" borderId="4" xfId="30" applyFont="1" applyFill="1" applyBorder="1" applyAlignment="1">
      <alignment horizontal="center" vertical="center" wrapText="1"/>
    </xf>
    <xf numFmtId="0" fontId="49" fillId="16" borderId="7" xfId="0" applyFont="1" applyFill="1" applyBorder="1" applyAlignment="1">
      <alignment vertical="center" wrapText="1"/>
    </xf>
    <xf numFmtId="0" fontId="49" fillId="0" borderId="0" xfId="0" applyFont="1" applyBorder="1" applyAlignment="1">
      <alignment horizontal="left" vertical="center" wrapText="1"/>
    </xf>
    <xf numFmtId="0" fontId="79" fillId="0" borderId="0" xfId="0" applyFont="1" applyBorder="1" applyAlignment="1">
      <alignment horizontal="left" vertical="center" wrapText="1"/>
    </xf>
    <xf numFmtId="0" fontId="55" fillId="16" borderId="0" xfId="30" applyFont="1" applyFill="1" applyBorder="1" applyAlignment="1">
      <alignment horizontal="center" vertical="center" wrapText="1"/>
    </xf>
    <xf numFmtId="0" fontId="49" fillId="0" borderId="7" xfId="0" applyFont="1" applyBorder="1" applyAlignment="1">
      <alignment horizontal="left" vertical="center" wrapText="1"/>
    </xf>
    <xf numFmtId="0" fontId="52" fillId="16" borderId="0" xfId="30" applyFont="1" applyFill="1" applyAlignment="1">
      <alignment horizontal="center"/>
    </xf>
    <xf numFmtId="0" fontId="52" fillId="16" borderId="0" xfId="30" quotePrefix="1" applyFont="1" applyFill="1" applyAlignment="1">
      <alignment horizontal="center"/>
    </xf>
    <xf numFmtId="0" fontId="49" fillId="16" borderId="0" xfId="40" applyFont="1" applyFill="1" applyAlignment="1">
      <alignment horizontal="left" vertical="top" wrapText="1"/>
    </xf>
    <xf numFmtId="0" fontId="52" fillId="16" borderId="0" xfId="30" applyFont="1" applyFill="1" applyAlignment="1">
      <alignment horizontal="center" vertical="center"/>
    </xf>
    <xf numFmtId="0" fontId="49" fillId="0" borderId="0" xfId="40" applyFont="1" applyAlignment="1">
      <alignment horizontal="left" vertical="center" wrapText="1"/>
    </xf>
    <xf numFmtId="0" fontId="49" fillId="0" borderId="0" xfId="40" applyFont="1" applyAlignment="1">
      <alignment horizontal="left" vertical="top" wrapText="1"/>
    </xf>
    <xf numFmtId="0" fontId="65" fillId="0" borderId="0" xfId="0" applyFont="1" applyAlignment="1">
      <alignment horizontal="center" vertical="center" wrapText="1"/>
    </xf>
    <xf numFmtId="168" fontId="65" fillId="0" borderId="0" xfId="0" applyNumberFormat="1" applyFont="1" applyAlignment="1">
      <alignment horizontal="center" vertical="center" wrapText="1"/>
    </xf>
    <xf numFmtId="169" fontId="65" fillId="0" borderId="0" xfId="0" applyNumberFormat="1" applyFont="1" applyAlignment="1">
      <alignment horizontal="center" vertical="center" wrapText="1"/>
    </xf>
    <xf numFmtId="0" fontId="65" fillId="0" borderId="0" xfId="0" applyFont="1" applyBorder="1" applyAlignment="1">
      <alignment horizontal="center" vertical="center"/>
    </xf>
    <xf numFmtId="0" fontId="80" fillId="0" borderId="0" xfId="0" applyFont="1" applyAlignment="1">
      <alignment horizontal="center"/>
    </xf>
    <xf numFmtId="49" fontId="15" fillId="0" borderId="33" xfId="0" applyNumberFormat="1" applyFont="1" applyFill="1" applyBorder="1" applyAlignment="1" applyProtection="1">
      <alignment horizontal="left" vertical="center" wrapText="1"/>
    </xf>
    <xf numFmtId="49" fontId="15" fillId="2" borderId="33" xfId="0" applyNumberFormat="1" applyFont="1" applyFill="1" applyBorder="1" applyAlignment="1" applyProtection="1">
      <alignment horizontal="left" vertical="center" wrapText="1"/>
    </xf>
    <xf numFmtId="49" fontId="15" fillId="0" borderId="10" xfId="0" applyNumberFormat="1" applyFont="1" applyFill="1" applyBorder="1" applyAlignment="1" applyProtection="1">
      <alignment horizontal="left" vertical="center" wrapText="1"/>
    </xf>
    <xf numFmtId="49" fontId="16" fillId="10" borderId="33" xfId="0" applyNumberFormat="1" applyFont="1" applyFill="1" applyBorder="1" applyAlignment="1" applyProtection="1">
      <alignment horizontal="left" vertical="center" wrapText="1"/>
    </xf>
    <xf numFmtId="0" fontId="15" fillId="0" borderId="4" xfId="0" applyNumberFormat="1" applyFont="1" applyFill="1" applyBorder="1" applyAlignment="1" applyProtection="1">
      <alignment horizontal="center" vertical="center" wrapText="1"/>
    </xf>
    <xf numFmtId="0" fontId="15" fillId="0" borderId="32" xfId="18" applyNumberFormat="1" applyFont="1" applyBorder="1" applyAlignment="1" applyProtection="1">
      <alignment horizontal="center" vertical="justify" wrapText="1"/>
    </xf>
    <xf numFmtId="0" fontId="15" fillId="0" borderId="0" xfId="18" applyNumberFormat="1" applyFont="1" applyBorder="1" applyAlignment="1" applyProtection="1">
      <alignment horizontal="center" vertical="justify" wrapText="1"/>
    </xf>
    <xf numFmtId="0" fontId="15" fillId="0" borderId="33" xfId="18" applyNumberFormat="1" applyFont="1" applyBorder="1" applyAlignment="1" applyProtection="1">
      <alignment horizontal="center" vertical="justify" wrapText="1"/>
    </xf>
    <xf numFmtId="44" fontId="15" fillId="0" borderId="32" xfId="18" applyFont="1" applyBorder="1" applyAlignment="1" applyProtection="1">
      <alignment horizontal="center"/>
    </xf>
    <xf numFmtId="44" fontId="15" fillId="0" borderId="0" xfId="18" applyFont="1" applyBorder="1" applyAlignment="1" applyProtection="1">
      <alignment horizontal="center"/>
    </xf>
    <xf numFmtId="44" fontId="15" fillId="0" borderId="33" xfId="18" applyFont="1" applyBorder="1" applyAlignment="1" applyProtection="1">
      <alignment horizontal="center"/>
    </xf>
    <xf numFmtId="0" fontId="15" fillId="0" borderId="11" xfId="0" applyNumberFormat="1" applyFont="1" applyFill="1" applyBorder="1" applyAlignment="1" applyProtection="1">
      <alignment horizontal="center" vertical="center" wrapText="1"/>
    </xf>
    <xf numFmtId="0" fontId="15" fillId="0" borderId="7" xfId="0" applyNumberFormat="1" applyFont="1" applyFill="1" applyBorder="1" applyAlignment="1" applyProtection="1">
      <alignment horizontal="center" vertical="center" wrapText="1"/>
    </xf>
    <xf numFmtId="0" fontId="15" fillId="0" borderId="32"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xf>
    <xf numFmtId="0" fontId="15" fillId="0" borderId="33" xfId="0" applyNumberFormat="1" applyFont="1" applyFill="1" applyBorder="1" applyAlignment="1" applyProtection="1">
      <alignment horizontal="center" vertical="center" wrapText="1"/>
    </xf>
    <xf numFmtId="44" fontId="15" fillId="0" borderId="32" xfId="18" applyFont="1" applyBorder="1" applyAlignment="1" applyProtection="1">
      <alignment horizontal="center" vertical="center" wrapText="1"/>
    </xf>
    <xf numFmtId="44" fontId="15" fillId="0" borderId="0" xfId="18" applyFont="1" applyBorder="1" applyAlignment="1" applyProtection="1">
      <alignment horizontal="center" vertical="center" wrapText="1"/>
    </xf>
    <xf numFmtId="44" fontId="15" fillId="0" borderId="33" xfId="18" applyFont="1" applyBorder="1" applyAlignment="1" applyProtection="1">
      <alignment horizontal="center" vertical="center" wrapText="1"/>
    </xf>
    <xf numFmtId="49" fontId="15" fillId="0" borderId="32" xfId="18" applyNumberFormat="1" applyFont="1" applyBorder="1" applyAlignment="1" applyProtection="1">
      <alignment horizontal="center" vertical="center" wrapText="1"/>
    </xf>
    <xf numFmtId="49" fontId="15" fillId="0" borderId="0" xfId="18" applyNumberFormat="1" applyFont="1" applyBorder="1" applyAlignment="1" applyProtection="1">
      <alignment horizontal="center" vertical="center" wrapText="1"/>
    </xf>
    <xf numFmtId="49" fontId="15" fillId="0" borderId="33" xfId="18" applyNumberFormat="1" applyFont="1" applyBorder="1" applyAlignment="1" applyProtection="1">
      <alignment horizontal="center" vertical="center" wrapText="1"/>
    </xf>
    <xf numFmtId="44" fontId="16" fillId="0" borderId="32" xfId="18" applyFont="1" applyBorder="1" applyAlignment="1" applyProtection="1">
      <alignment horizontal="center"/>
    </xf>
    <xf numFmtId="44" fontId="16" fillId="0" borderId="0" xfId="18" applyFont="1" applyBorder="1" applyAlignment="1" applyProtection="1">
      <alignment horizontal="center"/>
    </xf>
    <xf numFmtId="44" fontId="16" fillId="0" borderId="33" xfId="18" applyFont="1" applyBorder="1" applyAlignment="1" applyProtection="1">
      <alignment horizontal="center"/>
    </xf>
    <xf numFmtId="44" fontId="15" fillId="0" borderId="32" xfId="18" applyFont="1" applyBorder="1" applyAlignment="1" applyProtection="1">
      <alignment horizontal="center" wrapText="1"/>
    </xf>
    <xf numFmtId="44" fontId="15" fillId="0" borderId="0" xfId="18" applyFont="1" applyBorder="1" applyAlignment="1" applyProtection="1">
      <alignment horizontal="center" wrapText="1"/>
    </xf>
    <xf numFmtId="44" fontId="15" fillId="0" borderId="33" xfId="18" applyFont="1" applyBorder="1" applyAlignment="1" applyProtection="1">
      <alignment horizontal="center" wrapText="1"/>
    </xf>
  </cellXfs>
  <cellStyles count="85">
    <cellStyle name="Excel Built-in Normal" xfId="1"/>
    <cellStyle name="Excel Built-in Normal 2" xfId="2"/>
    <cellStyle name="Excel Built-in Normal 2 2" xfId="3"/>
    <cellStyle name="Excel Built-in Normal 2 3" xfId="4"/>
    <cellStyle name="Excel Built-in Normal 3" xfId="5"/>
    <cellStyle name="Excel Built-in Normal 3 2" xfId="6"/>
    <cellStyle name="Excel Built-in Normal 3 3" xfId="7"/>
    <cellStyle name="Excel Built-in Normal 4" xfId="8"/>
    <cellStyle name="Excel Built-in Normal 5" xfId="9"/>
    <cellStyle name="Hiperlink 2" xfId="11"/>
    <cellStyle name="Hyperlink" xfId="10" builtinId="8"/>
    <cellStyle name="Moeda" xfId="12" builtinId="4"/>
    <cellStyle name="Moeda 2" xfId="13"/>
    <cellStyle name="Moeda 2 2" xfId="14"/>
    <cellStyle name="Moeda 2 3" xfId="15"/>
    <cellStyle name="Moeda 2 3 2" xfId="60"/>
    <cellStyle name="Moeda 2 4" xfId="16"/>
    <cellStyle name="Moeda 2 4 2" xfId="61"/>
    <cellStyle name="Moeda 2 5" xfId="17"/>
    <cellStyle name="Moeda 2 5 2" xfId="62"/>
    <cellStyle name="Moeda 2 6" xfId="63"/>
    <cellStyle name="Moeda 3" xfId="18"/>
    <cellStyle name="Moeda 3 2" xfId="19"/>
    <cellStyle name="Moeda 3 2 2" xfId="64"/>
    <cellStyle name="Moeda 3 3" xfId="20"/>
    <cellStyle name="Moeda 3 3 2" xfId="65"/>
    <cellStyle name="Moeda 3 4" xfId="21"/>
    <cellStyle name="Moeda 3 4 2" xfId="66"/>
    <cellStyle name="Moeda 3 5" xfId="67"/>
    <cellStyle name="Moeda 4" xfId="22"/>
    <cellStyle name="Moeda 5" xfId="23"/>
    <cellStyle name="Moeda 5 2" xfId="24"/>
    <cellStyle name="Moeda 5 2 2" xfId="68"/>
    <cellStyle name="Moeda 5 3" xfId="25"/>
    <cellStyle name="Moeda 5 3 2" xfId="69"/>
    <cellStyle name="Moeda 5 4" xfId="70"/>
    <cellStyle name="Moeda 6" xfId="26"/>
    <cellStyle name="Moeda 6 2" xfId="71"/>
    <cellStyle name="Moeda 7" xfId="27"/>
    <cellStyle name="Moeda 7 2" xfId="72"/>
    <cellStyle name="Moeda 8" xfId="28"/>
    <cellStyle name="Moeda 8 2" xfId="73"/>
    <cellStyle name="Moeda 9" xfId="74"/>
    <cellStyle name="Normal" xfId="0" builtinId="0"/>
    <cellStyle name="Normal 12" xfId="29"/>
    <cellStyle name="Normal 2" xfId="30"/>
    <cellStyle name="Normal 2 2" xfId="31"/>
    <cellStyle name="Normal 2 2 2" xfId="32"/>
    <cellStyle name="Normal 2 2 3" xfId="33"/>
    <cellStyle name="Normal 2 2 4" xfId="34"/>
    <cellStyle name="Normal 2 3" xfId="35"/>
    <cellStyle name="Normal 23" xfId="36"/>
    <cellStyle name="Normal 26" xfId="37"/>
    <cellStyle name="Normal 3" xfId="38"/>
    <cellStyle name="Normal 3 2" xfId="39"/>
    <cellStyle name="Normal 3 3" xfId="40"/>
    <cellStyle name="Normal 5" xfId="41"/>
    <cellStyle name="Normal 6" xfId="42"/>
    <cellStyle name="Normal 7" xfId="43"/>
    <cellStyle name="Porcentagem" xfId="44" builtinId="5"/>
    <cellStyle name="Porcentagem 2" xfId="45"/>
    <cellStyle name="Porcentagem 3" xfId="46"/>
    <cellStyle name="Porcentagem 4" xfId="47"/>
    <cellStyle name="Porcentagem 5" xfId="59"/>
    <cellStyle name="Separador de milhares" xfId="51" builtinId="3"/>
    <cellStyle name="Separador de milhares 2" xfId="48"/>
    <cellStyle name="Separador de milhares 2 2" xfId="49"/>
    <cellStyle name="Separador de milhares 2 2 2" xfId="75"/>
    <cellStyle name="Separador de milhares 2 3" xfId="50"/>
    <cellStyle name="Separador de milhares 2 3 2" xfId="76"/>
    <cellStyle name="Vírgula 2" xfId="52"/>
    <cellStyle name="Vírgula 2 2" xfId="77"/>
    <cellStyle name="Vírgula 3" xfId="53"/>
    <cellStyle name="Vírgula 3 2" xfId="78"/>
    <cellStyle name="Vírgula 4" xfId="54"/>
    <cellStyle name="Vírgula 4 2" xfId="79"/>
    <cellStyle name="Vírgula 5" xfId="80"/>
    <cellStyle name="Vírgula 8" xfId="55"/>
    <cellStyle name="Vírgula 8 2" xfId="56"/>
    <cellStyle name="Vírgula 8 2 2" xfId="81"/>
    <cellStyle name="Vírgula 8 3" xfId="57"/>
    <cellStyle name="Vírgula 8 3 2" xfId="82"/>
    <cellStyle name="Vírgula 8 4" xfId="58"/>
    <cellStyle name="Vírgula 8 4 2" xfId="83"/>
    <cellStyle name="Vírgula 8 5" xfId="8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1419225</xdr:colOff>
      <xdr:row>2</xdr:row>
      <xdr:rowOff>28575</xdr:rowOff>
    </xdr:from>
    <xdr:to>
      <xdr:col>1</xdr:col>
      <xdr:colOff>3486150</xdr:colOff>
      <xdr:row>8</xdr:row>
      <xdr:rowOff>304800</xdr:rowOff>
    </xdr:to>
    <xdr:pic>
      <xdr:nvPicPr>
        <xdr:cNvPr id="66638" name="Picture 60"/>
        <xdr:cNvPicPr>
          <a:picLocks noChangeAspect="1" noChangeArrowheads="1"/>
        </xdr:cNvPicPr>
      </xdr:nvPicPr>
      <xdr:blipFill>
        <a:blip xmlns:r="http://schemas.openxmlformats.org/officeDocument/2006/relationships" r:embed="rId1"/>
        <a:srcRect/>
        <a:stretch>
          <a:fillRect/>
        </a:stretch>
      </xdr:blipFill>
      <xdr:spPr bwMode="auto">
        <a:xfrm>
          <a:off x="1200150" y="352425"/>
          <a:ext cx="0" cy="1104900"/>
        </a:xfrm>
        <a:prstGeom prst="rect">
          <a:avLst/>
        </a:prstGeom>
        <a:noFill/>
        <a:ln w="9525">
          <a:noFill/>
          <a:miter lim="800000"/>
          <a:headEnd/>
          <a:tailEnd/>
        </a:ln>
      </xdr:spPr>
    </xdr:pic>
    <xdr:clientData/>
  </xdr:twoCellAnchor>
  <xdr:twoCellAnchor editAs="oneCell">
    <xdr:from>
      <xdr:col>4</xdr:col>
      <xdr:colOff>571500</xdr:colOff>
      <xdr:row>39</xdr:row>
      <xdr:rowOff>66675</xdr:rowOff>
    </xdr:from>
    <xdr:to>
      <xdr:col>5</xdr:col>
      <xdr:colOff>1181100</xdr:colOff>
      <xdr:row>42</xdr:row>
      <xdr:rowOff>95250</xdr:rowOff>
    </xdr:to>
    <xdr:pic>
      <xdr:nvPicPr>
        <xdr:cNvPr id="66639" name="Imagem 7" descr="LOGOMARCA SUDECAP"/>
        <xdr:cNvPicPr>
          <a:picLocks noChangeAspect="1" noChangeArrowheads="1"/>
        </xdr:cNvPicPr>
      </xdr:nvPicPr>
      <xdr:blipFill>
        <a:blip xmlns:r="http://schemas.openxmlformats.org/officeDocument/2006/relationships" r:embed="rId2" cstate="print"/>
        <a:srcRect/>
        <a:stretch>
          <a:fillRect/>
        </a:stretch>
      </xdr:blipFill>
      <xdr:spPr bwMode="auto">
        <a:xfrm>
          <a:off x="3581400" y="7562850"/>
          <a:ext cx="1714500" cy="514350"/>
        </a:xfrm>
        <a:prstGeom prst="rect">
          <a:avLst/>
        </a:prstGeom>
        <a:noFill/>
        <a:ln w="9525">
          <a:noFill/>
          <a:miter lim="800000"/>
          <a:headEnd/>
          <a:tailEnd/>
        </a:ln>
      </xdr:spPr>
    </xdr:pic>
    <xdr:clientData/>
  </xdr:twoCellAnchor>
  <xdr:twoCellAnchor>
    <xdr:from>
      <xdr:col>3</xdr:col>
      <xdr:colOff>85725</xdr:colOff>
      <xdr:row>1</xdr:row>
      <xdr:rowOff>38100</xdr:rowOff>
    </xdr:from>
    <xdr:to>
      <xdr:col>5</xdr:col>
      <xdr:colOff>0</xdr:colOff>
      <xdr:row>6</xdr:row>
      <xdr:rowOff>57150</xdr:rowOff>
    </xdr:to>
    <xdr:pic>
      <xdr:nvPicPr>
        <xdr:cNvPr id="66640" name="Picture 60"/>
        <xdr:cNvPicPr>
          <a:picLocks noChangeAspect="1" noChangeArrowheads="1"/>
        </xdr:cNvPicPr>
      </xdr:nvPicPr>
      <xdr:blipFill>
        <a:blip xmlns:r="http://schemas.openxmlformats.org/officeDocument/2006/relationships" r:embed="rId1" cstate="print"/>
        <a:srcRect/>
        <a:stretch>
          <a:fillRect/>
        </a:stretch>
      </xdr:blipFill>
      <xdr:spPr bwMode="auto">
        <a:xfrm>
          <a:off x="2095500" y="200025"/>
          <a:ext cx="2019300" cy="828675"/>
        </a:xfrm>
        <a:prstGeom prst="rect">
          <a:avLst/>
        </a:prstGeom>
        <a:noFill/>
        <a:ln w="9525">
          <a:noFill/>
          <a:miter lim="800000"/>
          <a:headEnd/>
          <a:tailEnd/>
        </a:ln>
      </xdr:spPr>
    </xdr:pic>
    <xdr:clientData/>
  </xdr:twoCellAnchor>
  <xdr:twoCellAnchor editAs="oneCell">
    <xdr:from>
      <xdr:col>0</xdr:col>
      <xdr:colOff>95250</xdr:colOff>
      <xdr:row>52</xdr:row>
      <xdr:rowOff>161925</xdr:rowOff>
    </xdr:from>
    <xdr:to>
      <xdr:col>2</xdr:col>
      <xdr:colOff>419100</xdr:colOff>
      <xdr:row>56</xdr:row>
      <xdr:rowOff>66675</xdr:rowOff>
    </xdr:to>
    <xdr:pic>
      <xdr:nvPicPr>
        <xdr:cNvPr id="6664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95250" y="9763125"/>
          <a:ext cx="1524000" cy="619125"/>
        </a:xfrm>
        <a:prstGeom prst="rect">
          <a:avLst/>
        </a:prstGeom>
        <a:noFill/>
        <a:ln w="9525">
          <a:noFill/>
          <a:miter lim="800000"/>
          <a:headEnd/>
          <a:tailEnd/>
        </a:ln>
      </xdr:spPr>
    </xdr:pic>
    <xdr:clientData/>
  </xdr:twoCellAnchor>
  <xdr:twoCellAnchor editAs="oneCell">
    <xdr:from>
      <xdr:col>5</xdr:col>
      <xdr:colOff>0</xdr:colOff>
      <xdr:row>52</xdr:row>
      <xdr:rowOff>190500</xdr:rowOff>
    </xdr:from>
    <xdr:to>
      <xdr:col>6</xdr:col>
      <xdr:colOff>323850</xdr:colOff>
      <xdr:row>56</xdr:row>
      <xdr:rowOff>95250</xdr:rowOff>
    </xdr:to>
    <xdr:pic>
      <xdr:nvPicPr>
        <xdr:cNvPr id="6664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4114800" y="9791700"/>
          <a:ext cx="1524000" cy="619125"/>
        </a:xfrm>
        <a:prstGeom prst="rect">
          <a:avLst/>
        </a:prstGeom>
        <a:noFill/>
        <a:ln w="9525">
          <a:noFill/>
          <a:miter lim="800000"/>
          <a:headEnd/>
          <a:tailEnd/>
        </a:ln>
      </xdr:spPr>
    </xdr:pic>
    <xdr:clientData/>
  </xdr:twoCellAnchor>
  <xdr:twoCellAnchor editAs="oneCell">
    <xdr:from>
      <xdr:col>1</xdr:col>
      <xdr:colOff>1762125</xdr:colOff>
      <xdr:row>0</xdr:row>
      <xdr:rowOff>0</xdr:rowOff>
    </xdr:from>
    <xdr:to>
      <xdr:col>2</xdr:col>
      <xdr:colOff>0</xdr:colOff>
      <xdr:row>4</xdr:row>
      <xdr:rowOff>57150</xdr:rowOff>
    </xdr:to>
    <xdr:pic>
      <xdr:nvPicPr>
        <xdr:cNvPr id="66643" name="Imagem 7" descr="LOGOMARCA SUDECAP"/>
        <xdr:cNvPicPr>
          <a:picLocks noChangeAspect="1" noChangeArrowheads="1"/>
        </xdr:cNvPicPr>
      </xdr:nvPicPr>
      <xdr:blipFill>
        <a:blip xmlns:r="http://schemas.openxmlformats.org/officeDocument/2006/relationships" r:embed="rId2" cstate="print"/>
        <a:srcRect/>
        <a:stretch>
          <a:fillRect/>
        </a:stretch>
      </xdr:blipFill>
      <xdr:spPr bwMode="auto">
        <a:xfrm>
          <a:off x="1200150" y="0"/>
          <a:ext cx="0" cy="704850"/>
        </a:xfrm>
        <a:prstGeom prst="rect">
          <a:avLst/>
        </a:prstGeom>
        <a:noFill/>
        <a:ln w="9525">
          <a:noFill/>
          <a:miter lim="800000"/>
          <a:headEnd/>
          <a:tailEnd/>
        </a:ln>
      </xdr:spPr>
    </xdr:pic>
    <xdr:clientData/>
  </xdr:twoCellAnchor>
  <xdr:twoCellAnchor editAs="oneCell">
    <xdr:from>
      <xdr:col>1</xdr:col>
      <xdr:colOff>1695450</xdr:colOff>
      <xdr:row>0</xdr:row>
      <xdr:rowOff>0</xdr:rowOff>
    </xdr:from>
    <xdr:to>
      <xdr:col>2</xdr:col>
      <xdr:colOff>0</xdr:colOff>
      <xdr:row>4</xdr:row>
      <xdr:rowOff>114300</xdr:rowOff>
    </xdr:to>
    <xdr:pic>
      <xdr:nvPicPr>
        <xdr:cNvPr id="66644" name="Imagem 7" descr="LOGOMARCA SUDECAP"/>
        <xdr:cNvPicPr>
          <a:picLocks noChangeAspect="1" noChangeArrowheads="1"/>
        </xdr:cNvPicPr>
      </xdr:nvPicPr>
      <xdr:blipFill>
        <a:blip xmlns:r="http://schemas.openxmlformats.org/officeDocument/2006/relationships" r:embed="rId2" cstate="print"/>
        <a:srcRect/>
        <a:stretch>
          <a:fillRect/>
        </a:stretch>
      </xdr:blipFill>
      <xdr:spPr bwMode="auto">
        <a:xfrm>
          <a:off x="1200150" y="0"/>
          <a:ext cx="0" cy="762000"/>
        </a:xfrm>
        <a:prstGeom prst="rect">
          <a:avLst/>
        </a:prstGeom>
        <a:noFill/>
        <a:ln w="9525">
          <a:noFill/>
          <a:miter lim="800000"/>
          <a:headEnd/>
          <a:tailEnd/>
        </a:ln>
      </xdr:spPr>
    </xdr:pic>
    <xdr:clientData/>
  </xdr:twoCellAnchor>
  <xdr:twoCellAnchor editAs="oneCell">
    <xdr:from>
      <xdr:col>1</xdr:col>
      <xdr:colOff>1762125</xdr:colOff>
      <xdr:row>0</xdr:row>
      <xdr:rowOff>0</xdr:rowOff>
    </xdr:from>
    <xdr:to>
      <xdr:col>2</xdr:col>
      <xdr:colOff>0</xdr:colOff>
      <xdr:row>3</xdr:row>
      <xdr:rowOff>133350</xdr:rowOff>
    </xdr:to>
    <xdr:pic>
      <xdr:nvPicPr>
        <xdr:cNvPr id="66645" name="Imagem 8" descr="LOGOMARCA SUDECAP"/>
        <xdr:cNvPicPr>
          <a:picLocks noChangeAspect="1" noChangeArrowheads="1"/>
        </xdr:cNvPicPr>
      </xdr:nvPicPr>
      <xdr:blipFill>
        <a:blip xmlns:r="http://schemas.openxmlformats.org/officeDocument/2006/relationships" r:embed="rId2" cstate="print"/>
        <a:srcRect/>
        <a:stretch>
          <a:fillRect/>
        </a:stretch>
      </xdr:blipFill>
      <xdr:spPr bwMode="auto">
        <a:xfrm>
          <a:off x="1200150" y="0"/>
          <a:ext cx="0" cy="619125"/>
        </a:xfrm>
        <a:prstGeom prst="rect">
          <a:avLst/>
        </a:prstGeom>
        <a:noFill/>
        <a:ln w="9525">
          <a:noFill/>
          <a:miter lim="800000"/>
          <a:headEnd/>
          <a:tailEnd/>
        </a:ln>
      </xdr:spPr>
    </xdr:pic>
    <xdr:clientData/>
  </xdr:twoCellAnchor>
  <xdr:twoCellAnchor editAs="oneCell">
    <xdr:from>
      <xdr:col>1</xdr:col>
      <xdr:colOff>2076450</xdr:colOff>
      <xdr:row>0</xdr:row>
      <xdr:rowOff>0</xdr:rowOff>
    </xdr:from>
    <xdr:to>
      <xdr:col>2</xdr:col>
      <xdr:colOff>0</xdr:colOff>
      <xdr:row>3</xdr:row>
      <xdr:rowOff>85725</xdr:rowOff>
    </xdr:to>
    <xdr:pic>
      <xdr:nvPicPr>
        <xdr:cNvPr id="66646" name="Imagem 7" descr="LOGOMARCA SUDECAP"/>
        <xdr:cNvPicPr>
          <a:picLocks noChangeAspect="1" noChangeArrowheads="1"/>
        </xdr:cNvPicPr>
      </xdr:nvPicPr>
      <xdr:blipFill>
        <a:blip xmlns:r="http://schemas.openxmlformats.org/officeDocument/2006/relationships" r:embed="rId2" cstate="print"/>
        <a:srcRect/>
        <a:stretch>
          <a:fillRect/>
        </a:stretch>
      </xdr:blipFill>
      <xdr:spPr bwMode="auto">
        <a:xfrm>
          <a:off x="1200150" y="0"/>
          <a:ext cx="0" cy="571500"/>
        </a:xfrm>
        <a:prstGeom prst="rect">
          <a:avLst/>
        </a:prstGeom>
        <a:noFill/>
        <a:ln w="9525">
          <a:noFill/>
          <a:miter lim="800000"/>
          <a:headEnd/>
          <a:tailEnd/>
        </a:ln>
      </xdr:spPr>
    </xdr:pic>
    <xdr:clientData/>
  </xdr:twoCellAnchor>
  <xdr:twoCellAnchor>
    <xdr:from>
      <xdr:col>1</xdr:col>
      <xdr:colOff>1419225</xdr:colOff>
      <xdr:row>2</xdr:row>
      <xdr:rowOff>28575</xdr:rowOff>
    </xdr:from>
    <xdr:to>
      <xdr:col>1</xdr:col>
      <xdr:colOff>3486150</xdr:colOff>
      <xdr:row>8</xdr:row>
      <xdr:rowOff>304800</xdr:rowOff>
    </xdr:to>
    <xdr:pic>
      <xdr:nvPicPr>
        <xdr:cNvPr id="66647" name="Picture 60"/>
        <xdr:cNvPicPr>
          <a:picLocks noChangeAspect="1" noChangeArrowheads="1"/>
        </xdr:cNvPicPr>
      </xdr:nvPicPr>
      <xdr:blipFill>
        <a:blip xmlns:r="http://schemas.openxmlformats.org/officeDocument/2006/relationships" r:embed="rId1"/>
        <a:srcRect/>
        <a:stretch>
          <a:fillRect/>
        </a:stretch>
      </xdr:blipFill>
      <xdr:spPr bwMode="auto">
        <a:xfrm>
          <a:off x="1200150" y="352425"/>
          <a:ext cx="0" cy="1104900"/>
        </a:xfrm>
        <a:prstGeom prst="rect">
          <a:avLst/>
        </a:prstGeom>
        <a:noFill/>
        <a:ln w="9525">
          <a:noFill/>
          <a:miter lim="800000"/>
          <a:headEnd/>
          <a:tailEnd/>
        </a:ln>
      </xdr:spPr>
    </xdr:pic>
    <xdr:clientData/>
  </xdr:twoCellAnchor>
  <xdr:twoCellAnchor editAs="oneCell">
    <xdr:from>
      <xdr:col>4</xdr:col>
      <xdr:colOff>571500</xdr:colOff>
      <xdr:row>39</xdr:row>
      <xdr:rowOff>66675</xdr:rowOff>
    </xdr:from>
    <xdr:to>
      <xdr:col>5</xdr:col>
      <xdr:colOff>1114425</xdr:colOff>
      <xdr:row>42</xdr:row>
      <xdr:rowOff>133350</xdr:rowOff>
    </xdr:to>
    <xdr:pic>
      <xdr:nvPicPr>
        <xdr:cNvPr id="66648" name="Imagem 7" descr="LOGOMARCA SUDECAP"/>
        <xdr:cNvPicPr>
          <a:picLocks noChangeAspect="1" noChangeArrowheads="1"/>
        </xdr:cNvPicPr>
      </xdr:nvPicPr>
      <xdr:blipFill>
        <a:blip xmlns:r="http://schemas.openxmlformats.org/officeDocument/2006/relationships" r:embed="rId2" cstate="print"/>
        <a:srcRect/>
        <a:stretch>
          <a:fillRect/>
        </a:stretch>
      </xdr:blipFill>
      <xdr:spPr bwMode="auto">
        <a:xfrm>
          <a:off x="3581400" y="7562850"/>
          <a:ext cx="1647825" cy="552450"/>
        </a:xfrm>
        <a:prstGeom prst="rect">
          <a:avLst/>
        </a:prstGeom>
        <a:noFill/>
        <a:ln w="9525">
          <a:noFill/>
          <a:miter lim="800000"/>
          <a:headEnd/>
          <a:tailEnd/>
        </a:ln>
      </xdr:spPr>
    </xdr:pic>
    <xdr:clientData/>
  </xdr:twoCellAnchor>
  <xdr:twoCellAnchor>
    <xdr:from>
      <xdr:col>3</xdr:col>
      <xdr:colOff>85725</xdr:colOff>
      <xdr:row>1</xdr:row>
      <xdr:rowOff>38100</xdr:rowOff>
    </xdr:from>
    <xdr:to>
      <xdr:col>5</xdr:col>
      <xdr:colOff>0</xdr:colOff>
      <xdr:row>6</xdr:row>
      <xdr:rowOff>57150</xdr:rowOff>
    </xdr:to>
    <xdr:pic>
      <xdr:nvPicPr>
        <xdr:cNvPr id="66649" name="Picture 60"/>
        <xdr:cNvPicPr>
          <a:picLocks noChangeAspect="1" noChangeArrowheads="1"/>
        </xdr:cNvPicPr>
      </xdr:nvPicPr>
      <xdr:blipFill>
        <a:blip xmlns:r="http://schemas.openxmlformats.org/officeDocument/2006/relationships" r:embed="rId1" cstate="print"/>
        <a:srcRect/>
        <a:stretch>
          <a:fillRect/>
        </a:stretch>
      </xdr:blipFill>
      <xdr:spPr bwMode="auto">
        <a:xfrm>
          <a:off x="2095500" y="200025"/>
          <a:ext cx="2019300" cy="828675"/>
        </a:xfrm>
        <a:prstGeom prst="rect">
          <a:avLst/>
        </a:prstGeom>
        <a:noFill/>
        <a:ln w="9525">
          <a:noFill/>
          <a:miter lim="800000"/>
          <a:headEnd/>
          <a:tailEnd/>
        </a:ln>
      </xdr:spPr>
    </xdr:pic>
    <xdr:clientData/>
  </xdr:twoCellAnchor>
  <xdr:twoCellAnchor editAs="oneCell">
    <xdr:from>
      <xdr:col>0</xdr:col>
      <xdr:colOff>95250</xdr:colOff>
      <xdr:row>52</xdr:row>
      <xdr:rowOff>161925</xdr:rowOff>
    </xdr:from>
    <xdr:to>
      <xdr:col>2</xdr:col>
      <xdr:colOff>800100</xdr:colOff>
      <xdr:row>56</xdr:row>
      <xdr:rowOff>66675</xdr:rowOff>
    </xdr:to>
    <xdr:pic>
      <xdr:nvPicPr>
        <xdr:cNvPr id="66650"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95250" y="9763125"/>
          <a:ext cx="1905000" cy="6191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fmail6.uol.com.br/cgi-bin/webmail.exe/006-Lajes%20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OR&#199;AMENTOS\C&amp;P%20ARQUITETURA\BETIM\Or&#231;amento%20Pr&#233;dio%20Principal%20e%20Laborat&#243;rio%20-%20BETIM%20rev.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OR&#199;AMENTOS\C&amp;P%20ARQUITETURA\TRF\2%20VARAS%20HORIZONTAL\Or&#231;amento%20da%20Planilha%20TRF%202%20Varas%20Horizontal%20Rev.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ajes-Resumo"/>
      <sheetName val="Lajes-1º Teto"/>
      <sheetName val="Lajes-2º Teto"/>
      <sheetName val="Lajes-Cobertura"/>
      <sheetName val="Lajes-Escada"/>
    </sheetNames>
    <sheetDataSet>
      <sheetData sheetId="0" refreshError="1"/>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rç.-P.Principal e Laborat."/>
      <sheetName val="Orç.-MAT e MOD"/>
      <sheetName val="Cron.-P. Escola e Infraestr."/>
      <sheetName val="Composições"/>
      <sheetName val="Mapa de Cotação"/>
      <sheetName val="BDI-Serviços"/>
      <sheetName val="BDI-Equip."/>
      <sheetName val="SINAPI-Insumos-Mar.2016"/>
      <sheetName val="SINAPI-Tabela-Mar. 2016"/>
      <sheetName val="SETOP-Tabela Serv.-Dez.2015"/>
      <sheetName val="SETOP-Tabela Proj.-Dez.2015"/>
      <sheetName val="SUDECAP-Tabela Serv.-Jan-16"/>
    </sheetNames>
    <sheetDataSet>
      <sheetData sheetId="0"/>
      <sheetData sheetId="1"/>
      <sheetData sheetId="2"/>
      <sheetData sheetId="3"/>
      <sheetData sheetId="4">
        <row r="1">
          <cell r="A1" t="str">
            <v>COTAÇÃO DE PREÇOS  - REV.: 11</v>
          </cell>
        </row>
        <row r="3">
          <cell r="A3" t="str">
            <v>INSUMO</v>
          </cell>
          <cell r="B3" t="str">
            <v>##001.</v>
          </cell>
          <cell r="C3" t="str">
            <v>BLOCO CERAMICO (ALVENARIA VEDACAO), 16 FUROS, DE 19 X 19 X 39 CM</v>
          </cell>
          <cell r="D3" t="str">
            <v>UN</v>
          </cell>
        </row>
        <row r="4">
          <cell r="A4" t="str">
            <v>COTAÇÃO</v>
          </cell>
          <cell r="B4" t="str">
            <v>DATA</v>
          </cell>
          <cell r="C4" t="str">
            <v>EMPRESA</v>
          </cell>
          <cell r="D4" t="str">
            <v>CNPJ</v>
          </cell>
          <cell r="E4" t="str">
            <v>TIPO</v>
          </cell>
          <cell r="F4" t="str">
            <v>SITE</v>
          </cell>
          <cell r="G4" t="str">
            <v>CONTATO</v>
          </cell>
          <cell r="H4" t="str">
            <v>TELEFONE</v>
          </cell>
          <cell r="I4" t="str">
            <v>VALOR (R$)</v>
          </cell>
        </row>
        <row r="5">
          <cell r="B5">
            <v>42130</v>
          </cell>
          <cell r="C5" t="str">
            <v>CÊRAMICAS BRAUNAS</v>
          </cell>
          <cell r="E5" t="str">
            <v>EMAIL</v>
          </cell>
          <cell r="I5">
            <v>3.01</v>
          </cell>
        </row>
        <row r="6">
          <cell r="B6">
            <v>42144</v>
          </cell>
          <cell r="C6" t="str">
            <v>CÊRAMICAS SETELAGOANA</v>
          </cell>
          <cell r="E6" t="str">
            <v>TELEFONE</v>
          </cell>
          <cell r="G6" t="str">
            <v>Antônio</v>
          </cell>
          <cell r="H6" t="str">
            <v>(31) 3295-7488</v>
          </cell>
          <cell r="I6">
            <v>2.56</v>
          </cell>
        </row>
        <row r="7">
          <cell r="B7">
            <v>42156</v>
          </cell>
          <cell r="C7" t="str">
            <v>JACARANDÁ  TIJOLOS</v>
          </cell>
          <cell r="E7" t="str">
            <v>EMAIL</v>
          </cell>
          <cell r="G7" t="str">
            <v>Graciela</v>
          </cell>
          <cell r="H7" t="str">
            <v>(31) 3638-1855</v>
          </cell>
          <cell r="I7">
            <v>2.86</v>
          </cell>
        </row>
        <row r="8">
          <cell r="G8" t="str">
            <v xml:space="preserve"> </v>
          </cell>
        </row>
        <row r="9">
          <cell r="A9" t="str">
            <v>##001.</v>
          </cell>
          <cell r="H9" t="str">
            <v>VALOR (MÉDIA)</v>
          </cell>
          <cell r="I9">
            <v>2.81</v>
          </cell>
        </row>
        <row r="10">
          <cell r="A10" t="str">
            <v xml:space="preserve">OBSERVAÇÃO:
</v>
          </cell>
        </row>
        <row r="12">
          <cell r="A12" t="str">
            <v>INSUMO</v>
          </cell>
          <cell r="B12" t="str">
            <v>##002.</v>
          </cell>
          <cell r="C12" t="str">
            <v xml:space="preserve">GRANITO BRANCO AQUALUX, H = 1,90m, ESP. 2 CM DUAS FACES POLIDAS </v>
          </cell>
          <cell r="D12" t="str">
            <v>M2</v>
          </cell>
        </row>
        <row r="13">
          <cell r="A13" t="str">
            <v>COTAÇÃO</v>
          </cell>
          <cell r="B13" t="str">
            <v>DATA</v>
          </cell>
          <cell r="C13" t="str">
            <v>EMPRESA</v>
          </cell>
          <cell r="D13" t="str">
            <v>CNPJ</v>
          </cell>
          <cell r="E13" t="str">
            <v>TIPO</v>
          </cell>
          <cell r="F13" t="str">
            <v>SITE</v>
          </cell>
          <cell r="G13" t="str">
            <v>CONTATO</v>
          </cell>
          <cell r="H13" t="str">
            <v>TELEFONE</v>
          </cell>
          <cell r="I13" t="str">
            <v>VALOR (R$)</v>
          </cell>
        </row>
        <row r="14">
          <cell r="B14">
            <v>42138</v>
          </cell>
          <cell r="C14" t="str">
            <v>FORGRAMAR</v>
          </cell>
          <cell r="E14" t="str">
            <v>EMAIL</v>
          </cell>
          <cell r="G14" t="str">
            <v>Rafaela</v>
          </cell>
          <cell r="H14" t="str">
            <v>(31) 3498-6636</v>
          </cell>
          <cell r="I14">
            <v>270.67</v>
          </cell>
        </row>
        <row r="15">
          <cell r="B15">
            <v>42129</v>
          </cell>
          <cell r="C15" t="str">
            <v>GRANIPEDRAS MARMORARIA</v>
          </cell>
          <cell r="E15" t="str">
            <v>EMAIL</v>
          </cell>
          <cell r="G15" t="str">
            <v>Eberth</v>
          </cell>
          <cell r="H15" t="str">
            <v>(31) 3243-1015</v>
          </cell>
          <cell r="I15">
            <v>279</v>
          </cell>
        </row>
        <row r="16">
          <cell r="B16">
            <v>42170</v>
          </cell>
          <cell r="C16" t="str">
            <v>SHOPPING PEDRAS</v>
          </cell>
          <cell r="E16" t="str">
            <v>EMAIL</v>
          </cell>
          <cell r="F16" t="str">
            <v>www.shoppingpedras.com.br</v>
          </cell>
          <cell r="G16" t="str">
            <v>Carina</v>
          </cell>
          <cell r="H16" t="str">
            <v>(31) 3495-1103</v>
          </cell>
          <cell r="I16">
            <v>295</v>
          </cell>
        </row>
        <row r="18">
          <cell r="A18" t="str">
            <v>##002.</v>
          </cell>
          <cell r="H18" t="str">
            <v>VALOR (MÉDIA)</v>
          </cell>
          <cell r="I18">
            <v>281.56</v>
          </cell>
        </row>
        <row r="19">
          <cell r="A19" t="str">
            <v xml:space="preserve">OBSERVAÇÃO:
</v>
          </cell>
        </row>
        <row r="21">
          <cell r="A21" t="str">
            <v>INSUMO</v>
          </cell>
          <cell r="B21" t="str">
            <v>##003.</v>
          </cell>
          <cell r="C21" t="str">
            <v>GRANITO BRANCO AQUALUX, 60x90, ESP. 2 CM DUAS FACES POLIDAS</v>
          </cell>
          <cell r="D21" t="str">
            <v>M2</v>
          </cell>
        </row>
        <row r="22">
          <cell r="A22" t="str">
            <v>COTAÇÃO</v>
          </cell>
          <cell r="B22" t="str">
            <v>DATA</v>
          </cell>
          <cell r="C22" t="str">
            <v>EMPRESA</v>
          </cell>
          <cell r="D22" t="str">
            <v>CNPJ</v>
          </cell>
          <cell r="E22" t="str">
            <v>TIPO</v>
          </cell>
          <cell r="F22" t="str">
            <v>SITE</v>
          </cell>
          <cell r="G22" t="str">
            <v>CONTATO</v>
          </cell>
          <cell r="H22" t="str">
            <v>TELEFONE</v>
          </cell>
          <cell r="I22" t="str">
            <v>VALOR (R$)</v>
          </cell>
        </row>
        <row r="23">
          <cell r="B23">
            <v>42138</v>
          </cell>
          <cell r="C23" t="str">
            <v>FORGRAMAR</v>
          </cell>
          <cell r="E23" t="str">
            <v>EMAIL</v>
          </cell>
          <cell r="G23" t="str">
            <v>Rafaela</v>
          </cell>
          <cell r="H23" t="str">
            <v>(31) 3498-6636</v>
          </cell>
          <cell r="I23">
            <v>270.67</v>
          </cell>
        </row>
        <row r="24">
          <cell r="B24">
            <v>42129</v>
          </cell>
          <cell r="C24" t="str">
            <v>GRANIPEDRAS MARMORARIA</v>
          </cell>
          <cell r="E24" t="str">
            <v>EMAIL</v>
          </cell>
          <cell r="G24" t="str">
            <v>Eberth</v>
          </cell>
          <cell r="H24" t="str">
            <v>(31) 3243-1015</v>
          </cell>
          <cell r="I24">
            <v>279</v>
          </cell>
        </row>
        <row r="25">
          <cell r="B25">
            <v>42170</v>
          </cell>
          <cell r="C25" t="str">
            <v>SHOPPING PEDRAS</v>
          </cell>
          <cell r="E25" t="str">
            <v>EMAIL</v>
          </cell>
          <cell r="F25" t="str">
            <v>www.shoppingpedras.com.br</v>
          </cell>
          <cell r="G25" t="str">
            <v>Carina</v>
          </cell>
          <cell r="H25" t="str">
            <v>(31) 3495-1103</v>
          </cell>
          <cell r="I25">
            <v>295</v>
          </cell>
        </row>
        <row r="27">
          <cell r="A27" t="str">
            <v>##003.</v>
          </cell>
          <cell r="H27" t="str">
            <v>VALOR (MÉDIA)</v>
          </cell>
          <cell r="I27">
            <v>281.56</v>
          </cell>
        </row>
        <row r="28">
          <cell r="A28" t="str">
            <v xml:space="preserve">OBSERVAÇÃO:
</v>
          </cell>
        </row>
        <row r="30">
          <cell r="A30" t="str">
            <v>INSUMO</v>
          </cell>
          <cell r="B30" t="str">
            <v>##004.</v>
          </cell>
          <cell r="C30" t="str">
            <v>GRELHA PARA EXAUSTÃO DE CONTRA MOLDURA - TIPO PORTA, 425x225 MM MODELO AGS-T. REF.:TROX OU EQUIVALENTE</v>
          </cell>
          <cell r="D30" t="str">
            <v>UN</v>
          </cell>
        </row>
        <row r="31">
          <cell r="A31" t="str">
            <v>COTAÇÃO</v>
          </cell>
          <cell r="B31" t="str">
            <v>DATA</v>
          </cell>
          <cell r="C31" t="str">
            <v>EMPRESA</v>
          </cell>
          <cell r="D31" t="str">
            <v>CNPJ</v>
          </cell>
          <cell r="E31" t="str">
            <v>TIPO</v>
          </cell>
          <cell r="F31" t="str">
            <v>SITE</v>
          </cell>
          <cell r="G31" t="str">
            <v>CONTATO</v>
          </cell>
          <cell r="H31" t="str">
            <v>TELEFONE</v>
          </cell>
          <cell r="I31" t="str">
            <v>VALOR (R$)</v>
          </cell>
        </row>
        <row r="32">
          <cell r="B32">
            <v>42129</v>
          </cell>
          <cell r="C32" t="str">
            <v>EXITO REPRESENTAÇÕES</v>
          </cell>
          <cell r="D32" t="str">
            <v>76.881.093/0001-72</v>
          </cell>
          <cell r="E32" t="str">
            <v>EMAIL</v>
          </cell>
          <cell r="G32" t="str">
            <v>Fabiane</v>
          </cell>
          <cell r="H32" t="str">
            <v>(31) 3291-0755</v>
          </cell>
          <cell r="I32">
            <v>90.93</v>
          </cell>
        </row>
        <row r="33">
          <cell r="B33">
            <v>42172</v>
          </cell>
          <cell r="C33" t="str">
            <v>DIFUSTHERM</v>
          </cell>
          <cell r="E33" t="str">
            <v>EMAIL</v>
          </cell>
          <cell r="F33" t="str">
            <v>www.difustherm.com.br</v>
          </cell>
          <cell r="G33" t="str">
            <v>Leandro</v>
          </cell>
          <cell r="H33" t="str">
            <v>(31) 2512-8058</v>
          </cell>
          <cell r="I33">
            <v>82.55</v>
          </cell>
        </row>
        <row r="34">
          <cell r="B34">
            <v>42184</v>
          </cell>
          <cell r="C34" t="str">
            <v>NOVA EXAUSTORES</v>
          </cell>
          <cell r="E34" t="str">
            <v>SITE</v>
          </cell>
          <cell r="F34" t="str">
            <v>http://www.novaexaustores.com.br</v>
          </cell>
          <cell r="H34" t="str">
            <v>(11) 2943-4499</v>
          </cell>
          <cell r="I34">
            <v>83</v>
          </cell>
        </row>
        <row r="36">
          <cell r="A36" t="str">
            <v>##004.</v>
          </cell>
          <cell r="H36" t="str">
            <v>VALOR (MÉDIA)</v>
          </cell>
          <cell r="I36">
            <v>85.49</v>
          </cell>
        </row>
        <row r="37">
          <cell r="A37" t="str">
            <v xml:space="preserve">OBSERVAÇÃO:
</v>
          </cell>
        </row>
        <row r="39">
          <cell r="A39" t="str">
            <v>INSUMO</v>
          </cell>
          <cell r="B39" t="str">
            <v>##005.</v>
          </cell>
          <cell r="C39" t="str">
            <v>FORNECIMENTO E INSTALAÇÃO DE CHAPA 2MM PERFURADA EM ALUMÍNIO PINTURA ELETROSTATICA NA COR BRANCA CONFORME PROJETO</v>
          </cell>
          <cell r="D39" t="str">
            <v>M2</v>
          </cell>
        </row>
        <row r="40">
          <cell r="A40" t="str">
            <v>COTAÇÃO</v>
          </cell>
          <cell r="B40" t="str">
            <v>DATA</v>
          </cell>
          <cell r="C40" t="str">
            <v>EMPRESA</v>
          </cell>
          <cell r="D40" t="str">
            <v>CNPJ</v>
          </cell>
          <cell r="E40" t="str">
            <v>TIPO</v>
          </cell>
          <cell r="F40" t="str">
            <v>SITE</v>
          </cell>
          <cell r="G40" t="str">
            <v>CONTATO</v>
          </cell>
          <cell r="H40" t="str">
            <v>TELEFONE</v>
          </cell>
          <cell r="I40" t="str">
            <v>VALOR (R$)</v>
          </cell>
        </row>
        <row r="41">
          <cell r="B41">
            <v>42157</v>
          </cell>
          <cell r="C41" t="str">
            <v>VENTMINAS</v>
          </cell>
          <cell r="E41" t="str">
            <v>EMAIL</v>
          </cell>
          <cell r="F41" t="str">
            <v>www.ventminas.com.br</v>
          </cell>
          <cell r="G41" t="str">
            <v>Germana</v>
          </cell>
          <cell r="H41" t="str">
            <v>(31) 3451-5888</v>
          </cell>
          <cell r="I41">
            <v>265.89999999999998</v>
          </cell>
        </row>
        <row r="42">
          <cell r="B42">
            <v>42157</v>
          </cell>
          <cell r="C42" t="str">
            <v>ESPAÇO C</v>
          </cell>
          <cell r="E42" t="str">
            <v>EMAIL</v>
          </cell>
          <cell r="G42" t="str">
            <v>Fernando</v>
          </cell>
          <cell r="H42" t="str">
            <v>(31) 9130-0161</v>
          </cell>
          <cell r="I42">
            <v>480</v>
          </cell>
        </row>
        <row r="43">
          <cell r="B43">
            <v>42184</v>
          </cell>
          <cell r="C43" t="str">
            <v>COTTA MASCARENHAS</v>
          </cell>
          <cell r="D43" t="str">
            <v>02.014.148/0001-00</v>
          </cell>
          <cell r="E43" t="str">
            <v>EMAIL</v>
          </cell>
          <cell r="F43" t="str">
            <v>www.cottamascarenhas.com.br</v>
          </cell>
          <cell r="G43" t="str">
            <v>Ricardo</v>
          </cell>
          <cell r="H43" t="str">
            <v>(31) 3291-3366</v>
          </cell>
          <cell r="I43">
            <v>560</v>
          </cell>
        </row>
        <row r="45">
          <cell r="A45" t="str">
            <v>##005.</v>
          </cell>
          <cell r="H45" t="str">
            <v>VALOR (MÉDIA)</v>
          </cell>
          <cell r="I45">
            <v>435.3</v>
          </cell>
        </row>
        <row r="46">
          <cell r="A46" t="str">
            <v xml:space="preserve">OBSERVAÇÃO:
</v>
          </cell>
        </row>
        <row r="48">
          <cell r="A48" t="str">
            <v>INSUMO</v>
          </cell>
          <cell r="B48" t="str">
            <v>##006.</v>
          </cell>
          <cell r="C48" t="str">
            <v>DVR - SANTD ALONE 16 CANAIS</v>
          </cell>
          <cell r="D48" t="str">
            <v>UN</v>
          </cell>
        </row>
        <row r="49">
          <cell r="A49" t="str">
            <v>COTAÇÃO</v>
          </cell>
          <cell r="B49" t="str">
            <v>DATA</v>
          </cell>
          <cell r="C49" t="str">
            <v>EMPRESA</v>
          </cell>
          <cell r="D49" t="str">
            <v>CNPJ</v>
          </cell>
          <cell r="E49" t="str">
            <v>TIPO</v>
          </cell>
          <cell r="F49" t="str">
            <v>SITE</v>
          </cell>
          <cell r="G49" t="str">
            <v>CONTATO</v>
          </cell>
          <cell r="H49" t="str">
            <v>TELEFONE</v>
          </cell>
          <cell r="I49" t="str">
            <v>VALOR (R$)</v>
          </cell>
        </row>
        <row r="50">
          <cell r="B50">
            <v>42174</v>
          </cell>
          <cell r="C50" t="str">
            <v>CFTVSHOP SOLUÇÕES INTELIGENTES EM SEGURANÇA ELETRÔNICA</v>
          </cell>
          <cell r="D50" t="str">
            <v>13.186.687/0001-43</v>
          </cell>
          <cell r="E50" t="str">
            <v>SITE</v>
          </cell>
          <cell r="F50" t="str">
            <v>atendimento@cftvshop.com</v>
          </cell>
          <cell r="H50" t="str">
            <v>0800 - 605 - 5500</v>
          </cell>
          <cell r="I50">
            <v>499.9</v>
          </cell>
        </row>
        <row r="51">
          <cell r="B51">
            <v>42177</v>
          </cell>
          <cell r="C51" t="str">
            <v>LOJA DAS CÂMERAS - GRUPO ORION</v>
          </cell>
          <cell r="D51" t="str">
            <v>59.474.478/0001-04</v>
          </cell>
          <cell r="E51" t="str">
            <v>SITE</v>
          </cell>
          <cell r="F51" t="str">
            <v>http://www.lojadascameras.com</v>
          </cell>
          <cell r="H51" t="str">
            <v>(11) 2241-2621</v>
          </cell>
          <cell r="I51">
            <v>690.92</v>
          </cell>
        </row>
        <row r="52">
          <cell r="B52">
            <v>42177</v>
          </cell>
          <cell r="C52" t="str">
            <v>SEGURANÇA MAIS</v>
          </cell>
          <cell r="D52" t="str">
            <v>20.875.778/0001-51</v>
          </cell>
          <cell r="E52" t="str">
            <v>SITE</v>
          </cell>
          <cell r="F52" t="str">
            <v>http://www.segurancamais.com.br</v>
          </cell>
          <cell r="H52" t="str">
            <v>(15) 3251-3667</v>
          </cell>
          <cell r="I52">
            <v>740.61</v>
          </cell>
        </row>
        <row r="53">
          <cell r="B53" t="str">
            <v/>
          </cell>
          <cell r="G53" t="str">
            <v xml:space="preserve"> </v>
          </cell>
        </row>
        <row r="54">
          <cell r="A54" t="str">
            <v>##006.</v>
          </cell>
          <cell r="H54" t="str">
            <v>VALOR (MÉDIA)</v>
          </cell>
          <cell r="I54">
            <v>643.80999999999995</v>
          </cell>
        </row>
        <row r="55">
          <cell r="A55" t="str">
            <v xml:space="preserve">OBSERVAÇÃO:
</v>
          </cell>
        </row>
        <row r="57">
          <cell r="A57" t="str">
            <v>INSUMO</v>
          </cell>
          <cell r="B57" t="str">
            <v>##007.</v>
          </cell>
          <cell r="C57" t="str">
            <v>TINTA ACRÍLICA ACETINADA COR BRANCO GELO REF.: CORAL OU EQUIVALENTE</v>
          </cell>
          <cell r="D57" t="str">
            <v>L</v>
          </cell>
        </row>
        <row r="58">
          <cell r="A58" t="str">
            <v>COTAÇÃO</v>
          </cell>
          <cell r="B58" t="str">
            <v>DATA</v>
          </cell>
          <cell r="C58" t="str">
            <v>EMPRESA</v>
          </cell>
          <cell r="D58" t="str">
            <v>CNPJ</v>
          </cell>
          <cell r="E58" t="str">
            <v>TIPO</v>
          </cell>
          <cell r="F58" t="str">
            <v>SITE</v>
          </cell>
          <cell r="G58" t="str">
            <v>CONTATO</v>
          </cell>
          <cell r="H58" t="str">
            <v>TELEFONE</v>
          </cell>
          <cell r="I58" t="str">
            <v>VALOR (R$)</v>
          </cell>
        </row>
        <row r="59">
          <cell r="B59">
            <v>42122</v>
          </cell>
          <cell r="C59" t="str">
            <v>TINTAS VALLE</v>
          </cell>
          <cell r="D59" t="str">
            <v>20.083.366/0001-89</v>
          </cell>
          <cell r="E59" t="str">
            <v>EMAIL</v>
          </cell>
          <cell r="F59" t="str">
            <v>www.tintasvalle.com.br</v>
          </cell>
          <cell r="G59" t="str">
            <v>Athos</v>
          </cell>
          <cell r="H59" t="str">
            <v>(31) 3495-1821</v>
          </cell>
          <cell r="I59">
            <v>13.32</v>
          </cell>
        </row>
        <row r="60">
          <cell r="B60">
            <v>42123</v>
          </cell>
          <cell r="C60" t="str">
            <v>VAREJÃO DAS TINTAS</v>
          </cell>
          <cell r="D60" t="str">
            <v>19.972.249/0012-40</v>
          </cell>
          <cell r="E60" t="str">
            <v>EMAIL</v>
          </cell>
          <cell r="F60" t="str">
            <v>www.varejaodastintas.com.br</v>
          </cell>
          <cell r="G60" t="str">
            <v>Fernanda</v>
          </cell>
          <cell r="H60" t="str">
            <v xml:space="preserve">(31) 3417-5523 </v>
          </cell>
          <cell r="I60">
            <v>16.600000000000001</v>
          </cell>
        </row>
        <row r="61">
          <cell r="B61">
            <v>42123</v>
          </cell>
          <cell r="C61" t="str">
            <v>TINTAS FACE COLOR</v>
          </cell>
          <cell r="E61" t="str">
            <v>EMAIL</v>
          </cell>
          <cell r="G61" t="str">
            <v>Walter</v>
          </cell>
          <cell r="H61" t="str">
            <v>(31) 9912-8495</v>
          </cell>
          <cell r="I61">
            <v>11.86</v>
          </cell>
        </row>
        <row r="63">
          <cell r="A63" t="str">
            <v>##007.</v>
          </cell>
          <cell r="H63" t="str">
            <v>VALOR (MÉDIA)</v>
          </cell>
          <cell r="I63">
            <v>13.93</v>
          </cell>
        </row>
        <row r="64">
          <cell r="A64" t="str">
            <v xml:space="preserve">OBSERVAÇÃO:
</v>
          </cell>
        </row>
        <row r="66">
          <cell r="A66" t="str">
            <v>INSUMO</v>
          </cell>
          <cell r="B66" t="str">
            <v>##008.</v>
          </cell>
          <cell r="C66" t="str">
            <v>TINTA ACRÍLICA ANTI-MOFO COR BRANCO GELO REF.: CORAL OU EQUIVALENTE</v>
          </cell>
          <cell r="D66" t="str">
            <v>L</v>
          </cell>
        </row>
        <row r="67">
          <cell r="A67" t="str">
            <v>COTAÇÃO</v>
          </cell>
          <cell r="B67" t="str">
            <v>DATA</v>
          </cell>
          <cell r="C67" t="str">
            <v>EMPRESA</v>
          </cell>
          <cell r="D67" t="str">
            <v>CNPJ</v>
          </cell>
          <cell r="E67" t="str">
            <v>TIPO</v>
          </cell>
          <cell r="F67" t="str">
            <v>SITE</v>
          </cell>
          <cell r="G67" t="str">
            <v>CONTATO</v>
          </cell>
          <cell r="H67" t="str">
            <v>TELEFONE</v>
          </cell>
          <cell r="I67" t="str">
            <v>VALOR (R$)</v>
          </cell>
        </row>
        <row r="68">
          <cell r="B68">
            <v>42122</v>
          </cell>
          <cell r="C68" t="str">
            <v>TINTAS VALLE</v>
          </cell>
          <cell r="D68" t="str">
            <v>20.083.366/0001-89</v>
          </cell>
          <cell r="E68" t="str">
            <v>EMAIL</v>
          </cell>
          <cell r="F68" t="str">
            <v>www.tintasvalle.com.br</v>
          </cell>
          <cell r="G68" t="str">
            <v>Athos</v>
          </cell>
          <cell r="H68" t="str">
            <v>(31) 3495-1821</v>
          </cell>
          <cell r="I68">
            <v>14.44</v>
          </cell>
        </row>
        <row r="69">
          <cell r="B69">
            <v>42123</v>
          </cell>
          <cell r="C69" t="str">
            <v>VAREJÃO DAS TINTAS</v>
          </cell>
          <cell r="D69" t="str">
            <v>19.972.249/0012-40</v>
          </cell>
          <cell r="E69" t="str">
            <v>EMAIL</v>
          </cell>
          <cell r="F69" t="str">
            <v>www.varejaodastintas.com.br</v>
          </cell>
          <cell r="G69" t="str">
            <v>Fernanda</v>
          </cell>
          <cell r="H69" t="str">
            <v xml:space="preserve">(31) 3417-5523 </v>
          </cell>
          <cell r="I69">
            <v>12.74</v>
          </cell>
        </row>
        <row r="70">
          <cell r="B70">
            <v>42123</v>
          </cell>
          <cell r="C70" t="str">
            <v>TINTAS FACE COLOR</v>
          </cell>
          <cell r="E70" t="str">
            <v>EMAIL</v>
          </cell>
          <cell r="G70" t="str">
            <v>Walter</v>
          </cell>
          <cell r="H70" t="str">
            <v>(31) 9912-8495</v>
          </cell>
          <cell r="I70">
            <v>9.19</v>
          </cell>
        </row>
        <row r="72">
          <cell r="A72" t="str">
            <v>##008.</v>
          </cell>
          <cell r="H72" t="str">
            <v>VALOR (MÉDIA)</v>
          </cell>
          <cell r="I72">
            <v>12.12</v>
          </cell>
        </row>
        <row r="73">
          <cell r="A73" t="str">
            <v xml:space="preserve">OBSERVAÇÃO:
</v>
          </cell>
        </row>
        <row r="75">
          <cell r="A75" t="str">
            <v>INSUMO</v>
          </cell>
          <cell r="B75" t="str">
            <v>##009.</v>
          </cell>
          <cell r="C75" t="str">
            <v>TINTA ESMALTE SINTÉTICO COR AREIA REF.: CORAL OU EQUIVALENTE</v>
          </cell>
          <cell r="D75" t="str">
            <v>GL</v>
          </cell>
        </row>
        <row r="76">
          <cell r="A76" t="str">
            <v>COTAÇÃO</v>
          </cell>
          <cell r="B76" t="str">
            <v>DATA</v>
          </cell>
          <cell r="C76" t="str">
            <v>EMPRESA</v>
          </cell>
          <cell r="D76" t="str">
            <v>CNPJ</v>
          </cell>
          <cell r="E76" t="str">
            <v>TIPO</v>
          </cell>
          <cell r="F76" t="str">
            <v>SITE</v>
          </cell>
          <cell r="G76" t="str">
            <v>CONTATO</v>
          </cell>
          <cell r="H76" t="str">
            <v>TELEFONE</v>
          </cell>
          <cell r="I76" t="str">
            <v>VALOR (R$)</v>
          </cell>
        </row>
        <row r="77">
          <cell r="B77">
            <v>42122</v>
          </cell>
          <cell r="C77" t="str">
            <v>TINTAS VALLE</v>
          </cell>
          <cell r="D77" t="str">
            <v>20.083.366/0001-89</v>
          </cell>
          <cell r="E77" t="str">
            <v>EMAIL</v>
          </cell>
          <cell r="F77" t="str">
            <v>www.tintasvalle.com.br</v>
          </cell>
          <cell r="G77" t="str">
            <v>Athos</v>
          </cell>
          <cell r="H77" t="str">
            <v>(31) 3495-1821</v>
          </cell>
          <cell r="I77">
            <v>56.9</v>
          </cell>
        </row>
        <row r="78">
          <cell r="B78">
            <v>42123</v>
          </cell>
          <cell r="C78" t="str">
            <v>VAREJÃO DAS TINTAS</v>
          </cell>
          <cell r="D78" t="str">
            <v>19.972.249/0012-40</v>
          </cell>
          <cell r="E78" t="str">
            <v>EMAIL</v>
          </cell>
          <cell r="F78" t="str">
            <v>www.varejaodastintas.com.br</v>
          </cell>
          <cell r="G78" t="str">
            <v>Fernanda</v>
          </cell>
          <cell r="H78" t="str">
            <v xml:space="preserve">(31) 3417-5523 </v>
          </cell>
          <cell r="I78">
            <v>73.12</v>
          </cell>
        </row>
        <row r="79">
          <cell r="B79">
            <v>42184</v>
          </cell>
          <cell r="C79" t="str">
            <v>LEROY MERLIN</v>
          </cell>
          <cell r="D79" t="str">
            <v>01.438.784/0001-05</v>
          </cell>
          <cell r="E79" t="str">
            <v>SITE</v>
          </cell>
          <cell r="F79" t="str">
            <v>www.leroymerlin.com.br</v>
          </cell>
          <cell r="G79" t="str">
            <v xml:space="preserve"> </v>
          </cell>
          <cell r="H79" t="str">
            <v>(31) 4020-5376</v>
          </cell>
          <cell r="I79">
            <v>63.9</v>
          </cell>
        </row>
        <row r="81">
          <cell r="A81" t="str">
            <v>##009.</v>
          </cell>
          <cell r="H81" t="str">
            <v>VALOR (MÉDIA)</v>
          </cell>
          <cell r="I81">
            <v>64.64</v>
          </cell>
        </row>
        <row r="82">
          <cell r="A82" t="str">
            <v xml:space="preserve">OBSERVAÇÃO:
</v>
          </cell>
        </row>
        <row r="84">
          <cell r="A84" t="str">
            <v>INSUMO</v>
          </cell>
          <cell r="B84" t="str">
            <v>##011.</v>
          </cell>
          <cell r="C84" t="str">
            <v xml:space="preserve">TINTA ESMALTE SINTÉTICO COR CINZA REF.: 16 CORAL OU EQUIVALENTE </v>
          </cell>
          <cell r="D84" t="str">
            <v>L</v>
          </cell>
        </row>
        <row r="85">
          <cell r="A85" t="str">
            <v>COTAÇÃO</v>
          </cell>
          <cell r="B85" t="str">
            <v>DATA</v>
          </cell>
          <cell r="C85" t="str">
            <v>EMPRESA</v>
          </cell>
          <cell r="D85" t="str">
            <v>CNPJ</v>
          </cell>
          <cell r="E85" t="str">
            <v>TIPO</v>
          </cell>
          <cell r="F85" t="str">
            <v>SITE</v>
          </cell>
          <cell r="G85" t="str">
            <v>CONTATO</v>
          </cell>
          <cell r="H85" t="str">
            <v>TELEFONE</v>
          </cell>
          <cell r="I85" t="str">
            <v>VALOR (R$)</v>
          </cell>
        </row>
        <row r="86">
          <cell r="B86">
            <v>42122</v>
          </cell>
          <cell r="C86" t="str">
            <v>TINTAS VALLE</v>
          </cell>
          <cell r="D86" t="str">
            <v>20.083.366/0001-89</v>
          </cell>
          <cell r="E86" t="str">
            <v>EMAIL</v>
          </cell>
          <cell r="F86" t="str">
            <v>www.tintasvalle.com.br</v>
          </cell>
          <cell r="G86" t="str">
            <v>Athos</v>
          </cell>
          <cell r="H86" t="str">
            <v>(31) 3495-1821</v>
          </cell>
          <cell r="I86">
            <v>15.81</v>
          </cell>
        </row>
        <row r="87">
          <cell r="B87">
            <v>42123</v>
          </cell>
          <cell r="C87" t="str">
            <v>VAREJÃO DAS TINTAS</v>
          </cell>
          <cell r="D87" t="str">
            <v>19.972.249/0012-40</v>
          </cell>
          <cell r="E87" t="str">
            <v>EMAIL</v>
          </cell>
          <cell r="F87" t="str">
            <v>www.varejaodastintas.com.br</v>
          </cell>
          <cell r="G87" t="str">
            <v>Fernanda</v>
          </cell>
          <cell r="H87" t="str">
            <v xml:space="preserve">(31) 3417-5523 </v>
          </cell>
          <cell r="I87">
            <v>20.309999999999999</v>
          </cell>
        </row>
        <row r="88">
          <cell r="B88">
            <v>42184</v>
          </cell>
          <cell r="C88" t="str">
            <v>LEROY MERLIN</v>
          </cell>
          <cell r="D88" t="str">
            <v>01.438.784/0001-05</v>
          </cell>
          <cell r="E88" t="str">
            <v>SITE</v>
          </cell>
          <cell r="F88" t="str">
            <v>www.leroymerlin.com.br</v>
          </cell>
          <cell r="G88" t="str">
            <v xml:space="preserve"> </v>
          </cell>
          <cell r="H88" t="str">
            <v>(31) 4020-5376</v>
          </cell>
          <cell r="I88">
            <v>17.75</v>
          </cell>
        </row>
        <row r="90">
          <cell r="A90" t="str">
            <v>##011.</v>
          </cell>
          <cell r="H90" t="str">
            <v>VALOR (MÉDIA)</v>
          </cell>
          <cell r="I90">
            <v>17.96</v>
          </cell>
        </row>
        <row r="91">
          <cell r="A91" t="str">
            <v xml:space="preserve">OBSERVAÇÃO:
</v>
          </cell>
        </row>
        <row r="93">
          <cell r="A93" t="str">
            <v>INSUMO</v>
          </cell>
          <cell r="B93" t="str">
            <v>##012.</v>
          </cell>
          <cell r="C93" t="str">
            <v xml:space="preserve">TINTA ESMALTE SINTÉTICO COR CINZA GRAFITE REF.: CORAL OU EQUIVALENTE </v>
          </cell>
          <cell r="D93" t="str">
            <v>L</v>
          </cell>
        </row>
        <row r="94">
          <cell r="A94" t="str">
            <v>COTAÇÃO</v>
          </cell>
          <cell r="B94" t="str">
            <v>DATA</v>
          </cell>
          <cell r="C94" t="str">
            <v>EMPRESA</v>
          </cell>
          <cell r="D94" t="str">
            <v>CNPJ</v>
          </cell>
          <cell r="E94" t="str">
            <v>TIPO</v>
          </cell>
          <cell r="F94" t="str">
            <v>SITE</v>
          </cell>
          <cell r="G94" t="str">
            <v>CONTATO</v>
          </cell>
          <cell r="H94" t="str">
            <v>TELEFONE</v>
          </cell>
          <cell r="I94" t="str">
            <v>VALOR (R$)</v>
          </cell>
        </row>
        <row r="95">
          <cell r="B95">
            <v>42122</v>
          </cell>
          <cell r="C95" t="str">
            <v>TINTAS VALLE</v>
          </cell>
          <cell r="D95" t="str">
            <v>20.083.366/0001-89</v>
          </cell>
          <cell r="E95" t="str">
            <v>EMAIL</v>
          </cell>
          <cell r="F95" t="str">
            <v>www.tintasvalle.com.br</v>
          </cell>
          <cell r="G95" t="str">
            <v>Athos</v>
          </cell>
          <cell r="H95" t="str">
            <v>(31) 3495-1821</v>
          </cell>
          <cell r="I95">
            <v>22.48</v>
          </cell>
        </row>
        <row r="96">
          <cell r="B96">
            <v>42123</v>
          </cell>
          <cell r="C96" t="str">
            <v>VAREJÃO DAS TINTAS</v>
          </cell>
          <cell r="D96" t="str">
            <v>19.972.249/0012-40</v>
          </cell>
          <cell r="E96" t="str">
            <v>EMAIL</v>
          </cell>
          <cell r="F96" t="str">
            <v>www.varejaodastintas.com.br</v>
          </cell>
          <cell r="G96" t="str">
            <v>Fernanda</v>
          </cell>
          <cell r="H96" t="str">
            <v xml:space="preserve">(31) 3417-5523 </v>
          </cell>
          <cell r="I96">
            <v>25.61</v>
          </cell>
        </row>
        <row r="97">
          <cell r="B97">
            <v>42184</v>
          </cell>
          <cell r="C97" t="str">
            <v>LEROY MERLIN</v>
          </cell>
          <cell r="D97" t="str">
            <v>01.438.784/0001-05</v>
          </cell>
          <cell r="E97" t="str">
            <v>SITE</v>
          </cell>
          <cell r="F97" t="str">
            <v>www.leroymerlin.com.br</v>
          </cell>
          <cell r="G97" t="str">
            <v xml:space="preserve"> </v>
          </cell>
          <cell r="H97" t="str">
            <v>(31) 4020-5376</v>
          </cell>
          <cell r="I97">
            <v>24.97</v>
          </cell>
        </row>
        <row r="99">
          <cell r="A99" t="str">
            <v>##012.</v>
          </cell>
          <cell r="H99" t="str">
            <v>VALOR (MÉDIA)</v>
          </cell>
          <cell r="I99">
            <v>24.35</v>
          </cell>
        </row>
        <row r="100">
          <cell r="A100" t="str">
            <v xml:space="preserve">OBSERVAÇÃO:
</v>
          </cell>
        </row>
        <row r="102">
          <cell r="A102" t="str">
            <v>INSUMO</v>
          </cell>
          <cell r="B102" t="str">
            <v>##013.</v>
          </cell>
          <cell r="C102" t="str">
            <v>TINTA ESMALTE SINTÉTICO BRANCO NEVE SEMI-BRILHO REF.: SUVINIL OU EQUIVALENTE</v>
          </cell>
          <cell r="D102" t="str">
            <v>L</v>
          </cell>
        </row>
        <row r="103">
          <cell r="A103" t="str">
            <v>COTAÇÃO</v>
          </cell>
          <cell r="B103" t="str">
            <v>DATA</v>
          </cell>
          <cell r="C103" t="str">
            <v>EMPRESA</v>
          </cell>
          <cell r="D103" t="str">
            <v>CNPJ</v>
          </cell>
          <cell r="E103" t="str">
            <v>TIPO</v>
          </cell>
          <cell r="F103" t="str">
            <v>SITE</v>
          </cell>
          <cell r="G103" t="str">
            <v>CONTATO</v>
          </cell>
          <cell r="H103" t="str">
            <v>TELEFONE</v>
          </cell>
          <cell r="I103" t="str">
            <v>VALOR (R$)</v>
          </cell>
        </row>
        <row r="104">
          <cell r="B104">
            <v>42122</v>
          </cell>
          <cell r="C104" t="str">
            <v>TINTAS VALLE</v>
          </cell>
          <cell r="D104" t="str">
            <v>20.083.366/0001-89</v>
          </cell>
          <cell r="E104" t="str">
            <v>EMAIL</v>
          </cell>
          <cell r="F104" t="str">
            <v>www.tintasvalle.com.br</v>
          </cell>
          <cell r="G104" t="str">
            <v>Athos</v>
          </cell>
          <cell r="H104" t="str">
            <v>(31) 3495-1821</v>
          </cell>
          <cell r="I104">
            <v>18.25</v>
          </cell>
        </row>
        <row r="105">
          <cell r="B105">
            <v>42123</v>
          </cell>
          <cell r="C105" t="str">
            <v>VAREJÃO DAS TINTAS</v>
          </cell>
          <cell r="D105" t="str">
            <v>19.972.249/0012-40</v>
          </cell>
          <cell r="E105" t="str">
            <v>EMAIL</v>
          </cell>
          <cell r="F105" t="str">
            <v>www.varejaodastintas.com.br</v>
          </cell>
          <cell r="G105" t="str">
            <v>Fernanda</v>
          </cell>
          <cell r="H105" t="str">
            <v xml:space="preserve">(31) 3417-5523 </v>
          </cell>
          <cell r="I105">
            <v>21.91</v>
          </cell>
        </row>
        <row r="106">
          <cell r="B106">
            <v>42184</v>
          </cell>
          <cell r="C106" t="str">
            <v>LEROY MERLIN</v>
          </cell>
          <cell r="D106" t="str">
            <v>01.438.784/0001-05</v>
          </cell>
          <cell r="E106" t="str">
            <v>SITE</v>
          </cell>
          <cell r="F106" t="str">
            <v>www.leroymerlin.com.br</v>
          </cell>
          <cell r="G106" t="str">
            <v xml:space="preserve"> </v>
          </cell>
          <cell r="H106" t="str">
            <v>(31) 4020-5376</v>
          </cell>
          <cell r="I106">
            <v>22.11</v>
          </cell>
        </row>
        <row r="108">
          <cell r="A108" t="str">
            <v>##013.</v>
          </cell>
          <cell r="H108" t="str">
            <v>VALOR (MÉDIA)</v>
          </cell>
          <cell r="I108">
            <v>20.76</v>
          </cell>
        </row>
        <row r="109">
          <cell r="A109" t="str">
            <v xml:space="preserve">OBSERVAÇÃO:
</v>
          </cell>
        </row>
        <row r="111">
          <cell r="A111" t="str">
            <v>INSUMO</v>
          </cell>
          <cell r="B111" t="str">
            <v>##015.</v>
          </cell>
          <cell r="C111" t="str">
            <v>RODAPÉ EM GRANITO BRANCO AQUALUX H=10CM</v>
          </cell>
          <cell r="D111" t="str">
            <v>M</v>
          </cell>
        </row>
        <row r="112">
          <cell r="A112" t="str">
            <v>COTAÇÃO</v>
          </cell>
          <cell r="B112" t="str">
            <v>DATA</v>
          </cell>
          <cell r="C112" t="str">
            <v>EMPRESA</v>
          </cell>
          <cell r="D112" t="str">
            <v>CNPJ</v>
          </cell>
          <cell r="E112" t="str">
            <v>TIPO</v>
          </cell>
          <cell r="F112" t="str">
            <v>SITE</v>
          </cell>
          <cell r="G112" t="str">
            <v>CONTATO</v>
          </cell>
          <cell r="H112" t="str">
            <v>TELEFONE</v>
          </cell>
          <cell r="I112" t="str">
            <v>VALOR (R$)</v>
          </cell>
        </row>
        <row r="113">
          <cell r="B113">
            <v>42138</v>
          </cell>
          <cell r="C113" t="str">
            <v>FORGRAMAR</v>
          </cell>
          <cell r="E113" t="str">
            <v>EMAIL</v>
          </cell>
          <cell r="G113" t="str">
            <v>Rafaela</v>
          </cell>
          <cell r="H113" t="str">
            <v>(31) 3498-6636</v>
          </cell>
          <cell r="I113">
            <v>26.5</v>
          </cell>
        </row>
        <row r="114">
          <cell r="B114">
            <v>42129</v>
          </cell>
          <cell r="C114" t="str">
            <v>GRANIPEDRAS MARMORARIA</v>
          </cell>
          <cell r="E114" t="str">
            <v>EMAIL</v>
          </cell>
          <cell r="G114" t="str">
            <v>Eberth</v>
          </cell>
          <cell r="H114" t="str">
            <v>(31) 3243-1015</v>
          </cell>
          <cell r="I114">
            <v>23.9</v>
          </cell>
        </row>
        <row r="115">
          <cell r="B115">
            <v>42170</v>
          </cell>
          <cell r="C115" t="str">
            <v>SHOPPING PEDRAS</v>
          </cell>
          <cell r="E115" t="str">
            <v>EMAIL</v>
          </cell>
          <cell r="F115" t="str">
            <v>www.shoppingpedras.com.br</v>
          </cell>
          <cell r="G115" t="str">
            <v>Carina</v>
          </cell>
          <cell r="H115" t="str">
            <v>(31) 3495-1103</v>
          </cell>
          <cell r="I115">
            <v>35</v>
          </cell>
        </row>
        <row r="117">
          <cell r="A117" t="str">
            <v>##015.</v>
          </cell>
          <cell r="H117" t="str">
            <v>VALOR (MÉDIA)</v>
          </cell>
          <cell r="I117">
            <v>28.47</v>
          </cell>
        </row>
        <row r="118">
          <cell r="A118" t="str">
            <v xml:space="preserve">OBSERVAÇÃO:
</v>
          </cell>
        </row>
        <row r="120">
          <cell r="A120" t="str">
            <v>INSUMO</v>
          </cell>
          <cell r="B120" t="str">
            <v>##016.</v>
          </cell>
          <cell r="C120" t="str">
            <v>RODAPÉ EM GRANITO BRANCO AQUALUX H=15CM</v>
          </cell>
          <cell r="D120" t="str">
            <v>M</v>
          </cell>
        </row>
        <row r="121">
          <cell r="A121" t="str">
            <v>COTAÇÃO</v>
          </cell>
          <cell r="B121" t="str">
            <v>DATA</v>
          </cell>
          <cell r="C121" t="str">
            <v>EMPRESA</v>
          </cell>
          <cell r="D121" t="str">
            <v>CNPJ</v>
          </cell>
          <cell r="E121" t="str">
            <v>TIPO</v>
          </cell>
          <cell r="F121" t="str">
            <v>SITE</v>
          </cell>
          <cell r="G121" t="str">
            <v>CONTATO</v>
          </cell>
          <cell r="H121" t="str">
            <v>TELEFONE</v>
          </cell>
          <cell r="I121" t="str">
            <v>VALOR (R$)</v>
          </cell>
        </row>
        <row r="122">
          <cell r="B122">
            <v>42138</v>
          </cell>
          <cell r="C122" t="str">
            <v>FORGRAMAR</v>
          </cell>
          <cell r="E122" t="str">
            <v>EMAIL</v>
          </cell>
          <cell r="G122" t="str">
            <v>Rafaela</v>
          </cell>
          <cell r="H122" t="str">
            <v>(31) 3498-6636</v>
          </cell>
          <cell r="I122">
            <v>38.25</v>
          </cell>
        </row>
        <row r="123">
          <cell r="B123">
            <v>42129</v>
          </cell>
          <cell r="C123" t="str">
            <v>GRANIPEDRAS MARMORARIA</v>
          </cell>
          <cell r="E123" t="str">
            <v>EMAIL</v>
          </cell>
          <cell r="G123" t="str">
            <v>Eberth</v>
          </cell>
          <cell r="H123" t="str">
            <v>(31) 3243-1015</v>
          </cell>
          <cell r="I123">
            <v>35.85</v>
          </cell>
        </row>
        <row r="124">
          <cell r="B124">
            <v>42170</v>
          </cell>
          <cell r="C124" t="str">
            <v>SHOPPING PEDRAS</v>
          </cell>
          <cell r="E124" t="str">
            <v>EMAIL</v>
          </cell>
          <cell r="F124" t="str">
            <v>www.shoppingpedras.com.br</v>
          </cell>
          <cell r="G124" t="str">
            <v>Carina</v>
          </cell>
          <cell r="H124" t="str">
            <v>(31) 3495-1103</v>
          </cell>
          <cell r="I124">
            <v>48</v>
          </cell>
        </row>
        <row r="126">
          <cell r="A126" t="str">
            <v>##016.</v>
          </cell>
          <cell r="H126" t="str">
            <v>VALOR (MÉDIA)</v>
          </cell>
          <cell r="I126">
            <v>40.700000000000003</v>
          </cell>
        </row>
        <row r="127">
          <cell r="A127" t="str">
            <v xml:space="preserve">OBSERVAÇÃO:
</v>
          </cell>
        </row>
        <row r="129">
          <cell r="A129" t="str">
            <v>INSUMO</v>
          </cell>
          <cell r="B129" t="str">
            <v>##017.</v>
          </cell>
          <cell r="C129" t="str">
            <v>SOLEIRA EM GRANITO BRANCO AQUALUX</v>
          </cell>
          <cell r="D129" t="str">
            <v>M2</v>
          </cell>
        </row>
        <row r="130">
          <cell r="A130" t="str">
            <v>COTAÇÃO</v>
          </cell>
          <cell r="B130" t="str">
            <v>DATA</v>
          </cell>
          <cell r="C130" t="str">
            <v>EMPRESA</v>
          </cell>
          <cell r="D130" t="str">
            <v>CNPJ</v>
          </cell>
          <cell r="E130" t="str">
            <v>TIPO</v>
          </cell>
          <cell r="F130" t="str">
            <v>SITE</v>
          </cell>
          <cell r="G130" t="str">
            <v>CONTATO</v>
          </cell>
          <cell r="H130" t="str">
            <v>TELEFONE</v>
          </cell>
          <cell r="I130" t="str">
            <v>VALOR (R$)</v>
          </cell>
        </row>
        <row r="131">
          <cell r="B131">
            <v>42138</v>
          </cell>
          <cell r="C131" t="str">
            <v>FORGRAMAR</v>
          </cell>
          <cell r="E131" t="str">
            <v>EMAIL</v>
          </cell>
          <cell r="G131" t="str">
            <v>Rafaela</v>
          </cell>
          <cell r="H131" t="str">
            <v>(31) 3498-6636</v>
          </cell>
          <cell r="I131">
            <v>255</v>
          </cell>
        </row>
        <row r="132">
          <cell r="B132">
            <v>42129</v>
          </cell>
          <cell r="C132" t="str">
            <v>GRANIPEDRAS MARMORARIA</v>
          </cell>
          <cell r="E132" t="str">
            <v>EMAIL</v>
          </cell>
          <cell r="G132" t="str">
            <v>Eberth</v>
          </cell>
          <cell r="H132" t="str">
            <v>(31) 3243-1015</v>
          </cell>
          <cell r="I132">
            <v>239</v>
          </cell>
        </row>
        <row r="133">
          <cell r="B133">
            <v>42170</v>
          </cell>
          <cell r="C133" t="str">
            <v>SHOPPING PEDRAS</v>
          </cell>
          <cell r="E133" t="str">
            <v>EMAIL</v>
          </cell>
          <cell r="F133" t="str">
            <v>www.shoppingpedras.com.br</v>
          </cell>
          <cell r="G133" t="str">
            <v>Carina</v>
          </cell>
          <cell r="H133" t="str">
            <v>(31) 3495-1103</v>
          </cell>
          <cell r="I133">
            <v>305</v>
          </cell>
        </row>
        <row r="135">
          <cell r="A135" t="str">
            <v>##017.</v>
          </cell>
          <cell r="H135" t="str">
            <v>VALOR (MÉDIA)</v>
          </cell>
          <cell r="I135">
            <v>266.33</v>
          </cell>
        </row>
        <row r="136">
          <cell r="A136" t="str">
            <v xml:space="preserve">OBSERVAÇÃO:
</v>
          </cell>
        </row>
        <row r="138">
          <cell r="A138" t="str">
            <v>INSUMO</v>
          </cell>
          <cell r="B138" t="str">
            <v>##018.</v>
          </cell>
          <cell r="C138" t="str">
            <v>PEITORIL/ARREMATE DE GRANITO AQUALUX BRANCO, POLIDOS DE 1 LADO E COM ACABAMENTO DE ESPESSURA 2 LADOS</v>
          </cell>
          <cell r="D138" t="str">
            <v>M2</v>
          </cell>
        </row>
        <row r="139">
          <cell r="A139" t="str">
            <v>COTAÇÃO</v>
          </cell>
          <cell r="B139" t="str">
            <v>DATA</v>
          </cell>
          <cell r="C139" t="str">
            <v>EMPRESA</v>
          </cell>
          <cell r="D139" t="str">
            <v>CNPJ</v>
          </cell>
          <cell r="E139" t="str">
            <v>TIPO</v>
          </cell>
          <cell r="F139" t="str">
            <v>SITE</v>
          </cell>
          <cell r="G139" t="str">
            <v>CONTATO</v>
          </cell>
          <cell r="H139" t="str">
            <v>TELEFONE</v>
          </cell>
          <cell r="I139" t="str">
            <v>VALOR (R$)</v>
          </cell>
        </row>
        <row r="140">
          <cell r="B140">
            <v>42138</v>
          </cell>
          <cell r="C140" t="str">
            <v>FORGRAMAR</v>
          </cell>
          <cell r="E140" t="str">
            <v>EMAIL</v>
          </cell>
          <cell r="G140" t="str">
            <v>Rafaela</v>
          </cell>
          <cell r="H140" t="str">
            <v>(31) 3498-6636</v>
          </cell>
          <cell r="I140">
            <v>268.33</v>
          </cell>
        </row>
        <row r="141">
          <cell r="B141">
            <v>42129</v>
          </cell>
          <cell r="C141" t="str">
            <v>GRANIPEDRAS MARMORARIA</v>
          </cell>
          <cell r="E141" t="str">
            <v>EMAIL</v>
          </cell>
          <cell r="G141" t="str">
            <v>Eberth</v>
          </cell>
          <cell r="H141" t="str">
            <v>(31) 3243-1015</v>
          </cell>
          <cell r="I141">
            <v>239</v>
          </cell>
        </row>
        <row r="142">
          <cell r="B142">
            <v>42170</v>
          </cell>
          <cell r="C142" t="str">
            <v>SHOPPING PEDRAS</v>
          </cell>
          <cell r="E142" t="str">
            <v>EMAIL</v>
          </cell>
          <cell r="F142" t="str">
            <v>www.shoppingpedras.com.br</v>
          </cell>
          <cell r="G142" t="str">
            <v>Carina</v>
          </cell>
          <cell r="H142" t="str">
            <v>(31) 3495-1103</v>
          </cell>
          <cell r="I142">
            <v>332</v>
          </cell>
        </row>
        <row r="144">
          <cell r="A144" t="str">
            <v>##018.</v>
          </cell>
          <cell r="H144" t="str">
            <v>VALOR (MÉDIA)</v>
          </cell>
          <cell r="I144">
            <v>279.77999999999997</v>
          </cell>
        </row>
        <row r="145">
          <cell r="A145" t="str">
            <v xml:space="preserve">OBSERVAÇÃO:
</v>
          </cell>
        </row>
        <row r="147">
          <cell r="A147" t="str">
            <v>INSUMO</v>
          </cell>
          <cell r="B147" t="str">
            <v>##020.</v>
          </cell>
          <cell r="C147" t="str">
            <v>VÁLVULA PARA MICTÓRIO. REF.: DOCOL PRESSMATIC COMPACT CICLO FIXO CÓD. 00633006</v>
          </cell>
          <cell r="D147" t="str">
            <v>UN</v>
          </cell>
        </row>
        <row r="148">
          <cell r="A148" t="str">
            <v>COTAÇÃO</v>
          </cell>
          <cell r="B148" t="str">
            <v>DATA</v>
          </cell>
          <cell r="C148" t="str">
            <v>EMPRESA</v>
          </cell>
          <cell r="D148" t="str">
            <v>CNPJ</v>
          </cell>
          <cell r="E148" t="str">
            <v>TIPO</v>
          </cell>
          <cell r="F148" t="str">
            <v>SITE</v>
          </cell>
          <cell r="G148" t="str">
            <v>CONTATO</v>
          </cell>
          <cell r="H148" t="str">
            <v>TELEFONE</v>
          </cell>
          <cell r="I148" t="str">
            <v>VALOR (R$)</v>
          </cell>
        </row>
        <row r="149">
          <cell r="B149">
            <v>42130</v>
          </cell>
          <cell r="C149" t="str">
            <v>CASA FERREIRA GONÇALVES LTDA</v>
          </cell>
          <cell r="D149" t="str">
            <v>17.250.275/0003-48</v>
          </cell>
          <cell r="E149" t="str">
            <v>EMAIL</v>
          </cell>
          <cell r="F149" t="str">
            <v>www.cfg.com.br</v>
          </cell>
          <cell r="G149" t="str">
            <v xml:space="preserve">Marcos </v>
          </cell>
          <cell r="H149" t="str">
            <v>(31) 3071-2237</v>
          </cell>
          <cell r="I149">
            <v>123.6</v>
          </cell>
        </row>
        <row r="150">
          <cell r="B150">
            <v>42135</v>
          </cell>
          <cell r="C150" t="str">
            <v>PONTO DO BOMBEIRO LTDA</v>
          </cell>
          <cell r="E150" t="str">
            <v>EMAIL</v>
          </cell>
          <cell r="G150" t="str">
            <v>Adilson</v>
          </cell>
          <cell r="H150" t="str">
            <v>(31) 3239-2200</v>
          </cell>
          <cell r="I150">
            <v>180.05</v>
          </cell>
        </row>
        <row r="151">
          <cell r="B151">
            <v>42167</v>
          </cell>
          <cell r="C151" t="str">
            <v>CNR</v>
          </cell>
          <cell r="E151" t="str">
            <v>EMAIL</v>
          </cell>
          <cell r="F151" t="str">
            <v>www.cnr.com.br</v>
          </cell>
          <cell r="G151" t="str">
            <v>Wesley</v>
          </cell>
          <cell r="H151" t="str">
            <v>(31) 3468-3888</v>
          </cell>
          <cell r="I151">
            <v>221.8</v>
          </cell>
        </row>
        <row r="153">
          <cell r="A153" t="str">
            <v>##020.</v>
          </cell>
          <cell r="H153" t="str">
            <v>VALOR (MÉDIA)</v>
          </cell>
          <cell r="I153">
            <v>175.15</v>
          </cell>
        </row>
        <row r="154">
          <cell r="A154" t="str">
            <v xml:space="preserve">OBSERVAÇÃO:
</v>
          </cell>
        </row>
        <row r="156">
          <cell r="A156" t="str">
            <v>INSUMO</v>
          </cell>
          <cell r="B156" t="str">
            <v>##021.</v>
          </cell>
          <cell r="C156" t="str">
            <v>TORNEIRA PARA LAVATÓRIO DE MESA - REF.: DECA DECAMATIC, 1170C</v>
          </cell>
          <cell r="D156" t="str">
            <v>UN</v>
          </cell>
        </row>
        <row r="157">
          <cell r="A157" t="str">
            <v>COTAÇÃO</v>
          </cell>
          <cell r="B157" t="str">
            <v>DATA</v>
          </cell>
          <cell r="C157" t="str">
            <v>EMPRESA</v>
          </cell>
          <cell r="D157" t="str">
            <v>CNPJ</v>
          </cell>
          <cell r="E157" t="str">
            <v>TIPO</v>
          </cell>
          <cell r="F157" t="str">
            <v>SITE</v>
          </cell>
          <cell r="G157" t="str">
            <v>CONTATO</v>
          </cell>
          <cell r="H157" t="str">
            <v>TELEFONE</v>
          </cell>
          <cell r="I157" t="str">
            <v>VALOR (R$)</v>
          </cell>
        </row>
        <row r="158">
          <cell r="B158">
            <v>42130</v>
          </cell>
          <cell r="C158" t="str">
            <v>CASA FERREIRA GONÇALVES LTDA</v>
          </cell>
          <cell r="D158" t="str">
            <v>17.250.275/0003-48</v>
          </cell>
          <cell r="E158" t="str">
            <v>EMAIL</v>
          </cell>
          <cell r="F158" t="str">
            <v>www.cfg.com.br</v>
          </cell>
          <cell r="G158" t="str">
            <v xml:space="preserve">Marcos </v>
          </cell>
          <cell r="H158" t="str">
            <v>(31) 3071-2237</v>
          </cell>
          <cell r="I158">
            <v>404.1</v>
          </cell>
        </row>
        <row r="159">
          <cell r="B159">
            <v>42135</v>
          </cell>
          <cell r="C159" t="str">
            <v>PONTO DO BOMBEIRO LTDA</v>
          </cell>
          <cell r="E159" t="str">
            <v>EMAIL</v>
          </cell>
          <cell r="G159" t="str">
            <v>Adilson</v>
          </cell>
          <cell r="H159" t="str">
            <v>(31) 3239-2200</v>
          </cell>
          <cell r="I159">
            <v>412.93</v>
          </cell>
        </row>
        <row r="160">
          <cell r="B160">
            <v>42182</v>
          </cell>
          <cell r="C160" t="str">
            <v>C &amp; C CASA &amp; CONSTRUÇÃO</v>
          </cell>
          <cell r="D160" t="str">
            <v>63.004.030.0001-96</v>
          </cell>
          <cell r="E160" t="str">
            <v>SITE</v>
          </cell>
          <cell r="F160" t="str">
            <v>www.cec.com.br</v>
          </cell>
          <cell r="H160" t="str">
            <v>(11) 4001-0100</v>
          </cell>
          <cell r="I160">
            <v>389.9</v>
          </cell>
        </row>
        <row r="162">
          <cell r="A162" t="str">
            <v>##021.</v>
          </cell>
          <cell r="H162" t="str">
            <v>VALOR (MÉDIA)</v>
          </cell>
          <cell r="I162">
            <v>402.31</v>
          </cell>
        </row>
        <row r="163">
          <cell r="A163" t="str">
            <v xml:space="preserve">OBSERVAÇÃO:
</v>
          </cell>
        </row>
        <row r="165">
          <cell r="A165" t="str">
            <v>INSUMO</v>
          </cell>
          <cell r="B165" t="str">
            <v>##022.</v>
          </cell>
          <cell r="C165" t="str">
            <v>TORNEIRA PARA LAVATÓRIO DE MESA - REF.: DOCOL PRESMATIC BENEFIT  COD: 00490706 - ISPNE</v>
          </cell>
          <cell r="D165" t="str">
            <v>UN</v>
          </cell>
        </row>
        <row r="166">
          <cell r="A166" t="str">
            <v>COTAÇÃO</v>
          </cell>
          <cell r="B166" t="str">
            <v>DATA</v>
          </cell>
          <cell r="C166" t="str">
            <v>EMPRESA</v>
          </cell>
          <cell r="D166" t="str">
            <v>CNPJ</v>
          </cell>
          <cell r="E166" t="str">
            <v>TIPO</v>
          </cell>
          <cell r="F166" t="str">
            <v>SITE</v>
          </cell>
          <cell r="G166" t="str">
            <v>CONTATO</v>
          </cell>
          <cell r="H166" t="str">
            <v>TELEFONE</v>
          </cell>
          <cell r="I166" t="str">
            <v>VALOR (R$)</v>
          </cell>
        </row>
        <row r="167">
          <cell r="B167">
            <v>42130</v>
          </cell>
          <cell r="C167" t="str">
            <v>CASA FERREIRA GONÇALVES LTDA</v>
          </cell>
          <cell r="D167" t="str">
            <v>17.250.275/0003-48</v>
          </cell>
          <cell r="E167" t="str">
            <v>EMAIL</v>
          </cell>
          <cell r="F167" t="str">
            <v>www.cfg.com.br</v>
          </cell>
          <cell r="G167" t="str">
            <v xml:space="preserve">Marcos </v>
          </cell>
          <cell r="H167" t="str">
            <v>(31) 3071-2237</v>
          </cell>
          <cell r="I167">
            <v>360.18</v>
          </cell>
        </row>
        <row r="168">
          <cell r="B168">
            <v>42135</v>
          </cell>
          <cell r="C168" t="str">
            <v>PONTO DO BOMBEIRO LTDA</v>
          </cell>
          <cell r="E168" t="str">
            <v>EMAIL</v>
          </cell>
          <cell r="G168" t="str">
            <v>Adilson</v>
          </cell>
          <cell r="H168" t="str">
            <v>(31) 3239-2200</v>
          </cell>
          <cell r="I168">
            <v>360.08</v>
          </cell>
        </row>
        <row r="169">
          <cell r="B169">
            <v>42167</v>
          </cell>
          <cell r="C169" t="str">
            <v>CNR</v>
          </cell>
          <cell r="E169" t="str">
            <v>EMAIL</v>
          </cell>
          <cell r="F169" t="str">
            <v>www.cnr.com.br</v>
          </cell>
          <cell r="G169" t="str">
            <v>Wesley</v>
          </cell>
          <cell r="H169" t="str">
            <v>(31) 3468-3888</v>
          </cell>
          <cell r="I169">
            <v>443.6</v>
          </cell>
        </row>
        <row r="171">
          <cell r="A171" t="str">
            <v>##022.</v>
          </cell>
          <cell r="H171" t="str">
            <v>VALOR (MÉDIA)</v>
          </cell>
          <cell r="I171">
            <v>387.95</v>
          </cell>
        </row>
        <row r="172">
          <cell r="A172" t="str">
            <v xml:space="preserve">OBSERVAÇÃO:
</v>
          </cell>
        </row>
        <row r="174">
          <cell r="A174" t="str">
            <v>INSUMO</v>
          </cell>
          <cell r="B174" t="str">
            <v>##023.</v>
          </cell>
          <cell r="C174" t="str">
            <v>TORNEIRA DE LIMPEZA GERAL  - STANDARD 1152- C39 - DECA</v>
          </cell>
          <cell r="D174" t="str">
            <v>UN</v>
          </cell>
        </row>
        <row r="175">
          <cell r="A175" t="str">
            <v>COTAÇÃO</v>
          </cell>
          <cell r="B175" t="str">
            <v>DATA</v>
          </cell>
          <cell r="C175" t="str">
            <v>EMPRESA</v>
          </cell>
          <cell r="D175" t="str">
            <v>CNPJ</v>
          </cell>
          <cell r="E175" t="str">
            <v>TIPO</v>
          </cell>
          <cell r="F175" t="str">
            <v>SITE</v>
          </cell>
          <cell r="G175" t="str">
            <v>CONTATO</v>
          </cell>
          <cell r="H175" t="str">
            <v>TELEFONE</v>
          </cell>
          <cell r="I175" t="str">
            <v>VALOR (R$)</v>
          </cell>
        </row>
        <row r="176">
          <cell r="B176">
            <v>42130</v>
          </cell>
          <cell r="C176" t="str">
            <v>CASA FERREIRA GONÇALVES LTDA</v>
          </cell>
          <cell r="D176" t="str">
            <v>17.250.275/0003-48</v>
          </cell>
          <cell r="E176" t="str">
            <v>EMAIL</v>
          </cell>
          <cell r="F176" t="str">
            <v>www.cfg.com.br</v>
          </cell>
          <cell r="G176" t="str">
            <v xml:space="preserve">Marcos </v>
          </cell>
          <cell r="H176" t="str">
            <v>(31) 3071-2237</v>
          </cell>
          <cell r="I176">
            <v>58.59</v>
          </cell>
        </row>
        <row r="177">
          <cell r="B177">
            <v>42135</v>
          </cell>
          <cell r="C177" t="str">
            <v>PONTO DO BOMBEIRO LTDA</v>
          </cell>
          <cell r="E177" t="str">
            <v>EMAIL</v>
          </cell>
          <cell r="G177" t="str">
            <v>Adilson</v>
          </cell>
          <cell r="H177" t="str">
            <v>(31) 3239-2200</v>
          </cell>
          <cell r="I177">
            <v>56.86</v>
          </cell>
        </row>
        <row r="178">
          <cell r="B178">
            <v>42167</v>
          </cell>
          <cell r="C178" t="str">
            <v>CNR</v>
          </cell>
          <cell r="E178" t="str">
            <v>EMAIL</v>
          </cell>
          <cell r="F178" t="str">
            <v>www.cnr.com.br</v>
          </cell>
          <cell r="G178" t="str">
            <v>Wesley</v>
          </cell>
          <cell r="H178" t="str">
            <v>(31) 3468-3888</v>
          </cell>
          <cell r="I178">
            <v>66.78</v>
          </cell>
        </row>
        <row r="180">
          <cell r="A180" t="str">
            <v>##023.</v>
          </cell>
          <cell r="H180" t="str">
            <v>VALOR (MÉDIA)</v>
          </cell>
          <cell r="I180">
            <v>60.74</v>
          </cell>
        </row>
        <row r="181">
          <cell r="A181" t="str">
            <v xml:space="preserve">OBSERVAÇÃO:
</v>
          </cell>
        </row>
        <row r="183">
          <cell r="A183" t="str">
            <v>INSUMO</v>
          </cell>
          <cell r="B183" t="str">
            <v>##024.</v>
          </cell>
          <cell r="C183" t="str">
            <v>TORNEIRA DE MESA PARA COZINHA  REF: DECA ASPEN  1167.C35</v>
          </cell>
          <cell r="D183" t="str">
            <v>UN</v>
          </cell>
        </row>
        <row r="184">
          <cell r="A184" t="str">
            <v>COTAÇÃO</v>
          </cell>
          <cell r="B184" t="str">
            <v>DATA</v>
          </cell>
          <cell r="C184" t="str">
            <v>EMPRESA</v>
          </cell>
          <cell r="D184" t="str">
            <v>CNPJ</v>
          </cell>
          <cell r="E184" t="str">
            <v>TIPO</v>
          </cell>
          <cell r="F184" t="str">
            <v>SITE</v>
          </cell>
          <cell r="G184" t="str">
            <v>CONTATO</v>
          </cell>
          <cell r="H184" t="str">
            <v>TELEFONE</v>
          </cell>
          <cell r="I184" t="str">
            <v>VALOR (R$)</v>
          </cell>
        </row>
        <row r="185">
          <cell r="B185">
            <v>42130</v>
          </cell>
          <cell r="C185" t="str">
            <v>CASA FERREIRA GONÇALVES LTDA</v>
          </cell>
          <cell r="D185" t="str">
            <v>17.250.275/0003-48</v>
          </cell>
          <cell r="E185" t="str">
            <v>EMAIL</v>
          </cell>
          <cell r="F185" t="str">
            <v>www.cfg.com.br</v>
          </cell>
          <cell r="G185" t="str">
            <v xml:space="preserve">Marcos </v>
          </cell>
          <cell r="H185" t="str">
            <v>(31) 3071-2237</v>
          </cell>
          <cell r="I185">
            <v>109.79</v>
          </cell>
        </row>
        <row r="186">
          <cell r="B186">
            <v>42135</v>
          </cell>
          <cell r="C186" t="str">
            <v>PONTO DO BOMBEIRO LTDA</v>
          </cell>
          <cell r="E186" t="str">
            <v>EMAIL</v>
          </cell>
          <cell r="G186" t="str">
            <v>Adilson</v>
          </cell>
          <cell r="H186" t="str">
            <v>(31) 3239-2200</v>
          </cell>
          <cell r="I186">
            <v>110.06</v>
          </cell>
        </row>
        <row r="187">
          <cell r="B187">
            <v>42167</v>
          </cell>
          <cell r="C187" t="str">
            <v>CNR</v>
          </cell>
          <cell r="E187" t="str">
            <v>EMAIL</v>
          </cell>
          <cell r="F187" t="str">
            <v>www.cnr.com.br</v>
          </cell>
          <cell r="G187" t="str">
            <v>Wesley</v>
          </cell>
          <cell r="H187" t="str">
            <v>(31) 3468-3888</v>
          </cell>
          <cell r="I187">
            <v>129.31</v>
          </cell>
        </row>
        <row r="189">
          <cell r="A189" t="str">
            <v>##024.</v>
          </cell>
          <cell r="H189" t="str">
            <v>VALOR (MÉDIA)</v>
          </cell>
          <cell r="I189">
            <v>116.39</v>
          </cell>
        </row>
        <row r="190">
          <cell r="A190" t="str">
            <v xml:space="preserve">OBSERVAÇÃO:
</v>
          </cell>
        </row>
        <row r="192">
          <cell r="A192" t="str">
            <v>INSUMO</v>
          </cell>
          <cell r="B192" t="str">
            <v>##028.</v>
          </cell>
          <cell r="C192" t="str">
            <v>CUBA DE EMBUTIR EM LOUÇA, NA COR BRANCO-GELO, DIM. ELIPSE 33X44 CM REF.: DECA L37 OU SIMILAR)</v>
          </cell>
          <cell r="D192" t="str">
            <v>UN</v>
          </cell>
        </row>
        <row r="193">
          <cell r="A193" t="str">
            <v>COTAÇÃO</v>
          </cell>
          <cell r="B193" t="str">
            <v>DATA</v>
          </cell>
          <cell r="C193" t="str">
            <v>EMPRESA</v>
          </cell>
          <cell r="D193" t="str">
            <v>CNPJ</v>
          </cell>
          <cell r="E193" t="str">
            <v>TIPO</v>
          </cell>
          <cell r="F193" t="str">
            <v>SITE</v>
          </cell>
          <cell r="G193" t="str">
            <v>CONTATO</v>
          </cell>
          <cell r="H193" t="str">
            <v>TELEFONE</v>
          </cell>
          <cell r="I193" t="str">
            <v>VALOR (R$)</v>
          </cell>
        </row>
        <row r="194">
          <cell r="B194">
            <v>42130</v>
          </cell>
          <cell r="C194" t="str">
            <v>CASA FERREIRA GONÇALVES LTDA</v>
          </cell>
          <cell r="D194" t="str">
            <v>17.250.275/0003-48</v>
          </cell>
          <cell r="E194" t="str">
            <v>EMAIL</v>
          </cell>
          <cell r="F194" t="str">
            <v>www.cfg.com.br</v>
          </cell>
          <cell r="G194" t="str">
            <v xml:space="preserve">Marcos </v>
          </cell>
          <cell r="H194" t="str">
            <v>(31) 3071-2237</v>
          </cell>
          <cell r="I194">
            <v>39.450000000000003</v>
          </cell>
        </row>
        <row r="195">
          <cell r="B195">
            <v>42167</v>
          </cell>
          <cell r="C195" t="str">
            <v>CNR</v>
          </cell>
          <cell r="E195" t="str">
            <v>EMAIL</v>
          </cell>
          <cell r="F195" t="str">
            <v>www.cnr.com.br</v>
          </cell>
          <cell r="G195" t="str">
            <v>Wesley</v>
          </cell>
          <cell r="H195" t="str">
            <v>(31) 3468-3888</v>
          </cell>
          <cell r="I195">
            <v>54.03</v>
          </cell>
        </row>
        <row r="196">
          <cell r="B196">
            <v>42184</v>
          </cell>
          <cell r="C196" t="str">
            <v>TELHA NORTE</v>
          </cell>
          <cell r="D196" t="str">
            <v xml:space="preserve">03.840.986/0056-70 </v>
          </cell>
          <cell r="E196" t="str">
            <v>SITE</v>
          </cell>
          <cell r="F196" t="str">
            <v>www.telhanorte.com.br</v>
          </cell>
          <cell r="H196" t="str">
            <v>(31) 3055-9300</v>
          </cell>
          <cell r="I196">
            <v>59.9</v>
          </cell>
        </row>
        <row r="198">
          <cell r="A198" t="str">
            <v>##028.</v>
          </cell>
          <cell r="H198" t="str">
            <v>VALOR (MÉDIA)</v>
          </cell>
          <cell r="I198">
            <v>51.13</v>
          </cell>
        </row>
        <row r="199">
          <cell r="A199" t="str">
            <v xml:space="preserve">OBSERVAÇÃO:
</v>
          </cell>
        </row>
        <row r="201">
          <cell r="A201" t="str">
            <v>INSUMO</v>
          </cell>
          <cell r="B201" t="str">
            <v>##029.</v>
          </cell>
          <cell r="C201" t="str">
            <v>DISPENSER PARA PAPEL HIGIÊNICO ROLÃO.  REF.: SAP30175768, KIMBERLY-CLARK, LINHA WINDOWS OU EQUIVALENTE</v>
          </cell>
          <cell r="D201" t="str">
            <v>UN</v>
          </cell>
        </row>
        <row r="202">
          <cell r="A202" t="str">
            <v>COTAÇÃO</v>
          </cell>
          <cell r="B202" t="str">
            <v>DATA</v>
          </cell>
          <cell r="C202" t="str">
            <v>EMPRESA</v>
          </cell>
          <cell r="D202" t="str">
            <v>CNPJ</v>
          </cell>
          <cell r="E202" t="str">
            <v>TIPO</v>
          </cell>
          <cell r="F202" t="str">
            <v>SITE</v>
          </cell>
          <cell r="G202" t="str">
            <v>CONTATO</v>
          </cell>
          <cell r="H202" t="str">
            <v>TELEFONE</v>
          </cell>
          <cell r="I202" t="str">
            <v>VALOR (R$)</v>
          </cell>
        </row>
        <row r="203">
          <cell r="B203">
            <v>42130</v>
          </cell>
          <cell r="C203" t="str">
            <v>CASA FERREIRA GONÇALVES LTDA</v>
          </cell>
          <cell r="D203" t="str">
            <v>17.250.275/0003-48</v>
          </cell>
          <cell r="E203" t="str">
            <v>EMAIL</v>
          </cell>
          <cell r="F203" t="str">
            <v>www.cfg.com.br</v>
          </cell>
          <cell r="G203" t="str">
            <v xml:space="preserve">Marcos </v>
          </cell>
          <cell r="H203" t="str">
            <v>(31) 3071-2237</v>
          </cell>
          <cell r="I203">
            <v>23.33</v>
          </cell>
        </row>
        <row r="204">
          <cell r="B204">
            <v>42167</v>
          </cell>
          <cell r="C204" t="str">
            <v>CNR</v>
          </cell>
          <cell r="E204" t="str">
            <v>EMAIL</v>
          </cell>
          <cell r="F204" t="str">
            <v>www.cnr.com.br</v>
          </cell>
          <cell r="G204" t="str">
            <v>Wesley</v>
          </cell>
          <cell r="H204" t="str">
            <v>(31) 3468-3888</v>
          </cell>
          <cell r="I204">
            <v>34.729999999999997</v>
          </cell>
        </row>
        <row r="205">
          <cell r="B205">
            <v>42184</v>
          </cell>
          <cell r="C205" t="str">
            <v>LEROY MERLIN</v>
          </cell>
          <cell r="D205" t="str">
            <v>01.438.784/0001-05</v>
          </cell>
          <cell r="E205" t="str">
            <v>SITE</v>
          </cell>
          <cell r="F205" t="str">
            <v>www.leroymerlin.com.br</v>
          </cell>
          <cell r="G205" t="str">
            <v xml:space="preserve"> </v>
          </cell>
          <cell r="H205" t="str">
            <v>(31) 4020-5376</v>
          </cell>
          <cell r="I205">
            <v>46.11</v>
          </cell>
        </row>
        <row r="207">
          <cell r="A207" t="str">
            <v>##029.</v>
          </cell>
          <cell r="H207" t="str">
            <v>VALOR (MÉDIA)</v>
          </cell>
          <cell r="I207">
            <v>34.72</v>
          </cell>
        </row>
        <row r="208">
          <cell r="A208" t="str">
            <v xml:space="preserve">OBSERVAÇÃO:
</v>
          </cell>
        </row>
        <row r="210">
          <cell r="A210" t="str">
            <v>INSUMO</v>
          </cell>
          <cell r="B210" t="str">
            <v>##030.</v>
          </cell>
          <cell r="C210" t="str">
            <v>DISPENSER PARA TOALHA DE PAPEL INTERFOLHADA . REF: SAP30193246, KIMBERLY-CLARK, LINHA WINDOWS OU EQUIVALENTE</v>
          </cell>
          <cell r="D210" t="str">
            <v>UN</v>
          </cell>
        </row>
        <row r="211">
          <cell r="A211" t="str">
            <v>COTAÇÃO</v>
          </cell>
          <cell r="B211" t="str">
            <v>DATA</v>
          </cell>
          <cell r="C211" t="str">
            <v>EMPRESA</v>
          </cell>
          <cell r="D211" t="str">
            <v>CNPJ</v>
          </cell>
          <cell r="E211" t="str">
            <v>TIPO</v>
          </cell>
          <cell r="F211" t="str">
            <v>SITE</v>
          </cell>
          <cell r="G211" t="str">
            <v>CONTATO</v>
          </cell>
          <cell r="H211" t="str">
            <v>TELEFONE</v>
          </cell>
          <cell r="I211" t="str">
            <v>VALOR (R$)</v>
          </cell>
        </row>
        <row r="212">
          <cell r="B212">
            <v>42130</v>
          </cell>
          <cell r="C212" t="str">
            <v>CASA FERREIRA GONÇALVES LTDA</v>
          </cell>
          <cell r="D212" t="str">
            <v>17.250.275/0003-48</v>
          </cell>
          <cell r="E212" t="str">
            <v>EMAIL</v>
          </cell>
          <cell r="F212" t="str">
            <v>www.cfg.com.br</v>
          </cell>
          <cell r="G212" t="str">
            <v xml:space="preserve">Marcos </v>
          </cell>
          <cell r="H212" t="str">
            <v>(31) 3071-2237</v>
          </cell>
          <cell r="I212">
            <v>25.39</v>
          </cell>
        </row>
        <row r="213">
          <cell r="B213">
            <v>42167</v>
          </cell>
          <cell r="C213" t="str">
            <v>CNR</v>
          </cell>
          <cell r="E213" t="str">
            <v>EMAIL</v>
          </cell>
          <cell r="F213" t="str">
            <v>www.cnr.com.br</v>
          </cell>
          <cell r="G213" t="str">
            <v>Wesley</v>
          </cell>
          <cell r="H213" t="str">
            <v>(31) 3468-3888</v>
          </cell>
          <cell r="I213">
            <v>31.59</v>
          </cell>
        </row>
        <row r="214">
          <cell r="B214">
            <v>42184</v>
          </cell>
          <cell r="C214" t="str">
            <v>LEROY MERLIN</v>
          </cell>
          <cell r="D214" t="str">
            <v>01.438.784/0001-05</v>
          </cell>
          <cell r="E214" t="str">
            <v>SITE</v>
          </cell>
          <cell r="F214" t="str">
            <v>www.leroymerlin.com.br</v>
          </cell>
          <cell r="G214" t="str">
            <v xml:space="preserve"> </v>
          </cell>
          <cell r="H214" t="str">
            <v>(31) 4020-5376</v>
          </cell>
          <cell r="I214">
            <v>48.9</v>
          </cell>
        </row>
        <row r="216">
          <cell r="A216" t="str">
            <v>##030.</v>
          </cell>
          <cell r="H216" t="str">
            <v>VALOR (MÉDIA)</v>
          </cell>
          <cell r="I216">
            <v>35.29</v>
          </cell>
        </row>
        <row r="217">
          <cell r="A217" t="str">
            <v xml:space="preserve">OBSERVAÇÃO:
</v>
          </cell>
        </row>
        <row r="219">
          <cell r="A219" t="str">
            <v>INSUMO</v>
          </cell>
          <cell r="B219" t="str">
            <v>##032.</v>
          </cell>
          <cell r="C219" t="str">
            <v>ALARME CAMPAINHA SEM FIO COM INDICADOR DE BATERIA/ PILHA COMCARGA, REF.: FORCELINE</v>
          </cell>
          <cell r="D219" t="str">
            <v>UN</v>
          </cell>
        </row>
        <row r="220">
          <cell r="A220" t="str">
            <v>COTAÇÃO</v>
          </cell>
          <cell r="B220" t="str">
            <v>DATA</v>
          </cell>
          <cell r="C220" t="str">
            <v>EMPRESA</v>
          </cell>
          <cell r="D220" t="str">
            <v>CNPJ</v>
          </cell>
          <cell r="E220" t="str">
            <v>TIPO</v>
          </cell>
          <cell r="F220" t="str">
            <v>SITE</v>
          </cell>
          <cell r="G220" t="str">
            <v>CONTATO</v>
          </cell>
          <cell r="H220" t="str">
            <v>TELEFONE</v>
          </cell>
          <cell r="I220" t="str">
            <v>VALOR (R$)</v>
          </cell>
        </row>
        <row r="221">
          <cell r="B221">
            <v>41764</v>
          </cell>
          <cell r="C221" t="str">
            <v>LOJA ELÉTRICA LTDA</v>
          </cell>
          <cell r="D221" t="str">
            <v>17.155.342/0006-98</v>
          </cell>
          <cell r="E221" t="str">
            <v>EMAIL</v>
          </cell>
          <cell r="F221" t="str">
            <v>www.lojaeletrica.com.br</v>
          </cell>
          <cell r="H221" t="str">
            <v>Jacqueline</v>
          </cell>
          <cell r="I221">
            <v>52.01</v>
          </cell>
        </row>
        <row r="222">
          <cell r="B222">
            <v>42146</v>
          </cell>
          <cell r="C222" t="str">
            <v>EXTRA</v>
          </cell>
          <cell r="E222" t="str">
            <v>SITE</v>
          </cell>
          <cell r="F222" t="str">
            <v>www.extra.com.br</v>
          </cell>
          <cell r="I222">
            <v>48</v>
          </cell>
        </row>
        <row r="223">
          <cell r="B223">
            <v>42146</v>
          </cell>
          <cell r="C223" t="str">
            <v>WALMART</v>
          </cell>
          <cell r="E223" t="str">
            <v>SITE</v>
          </cell>
          <cell r="F223" t="str">
            <v>www.walmart.com.br</v>
          </cell>
          <cell r="H223" t="str">
            <v>(11) 3003 6080</v>
          </cell>
          <cell r="I223">
            <v>52.91</v>
          </cell>
        </row>
        <row r="225">
          <cell r="A225" t="str">
            <v>##032.</v>
          </cell>
          <cell r="H225" t="str">
            <v>VALOR (MÉDIA)</v>
          </cell>
          <cell r="I225">
            <v>50.97</v>
          </cell>
        </row>
        <row r="226">
          <cell r="A226" t="str">
            <v xml:space="preserve">OBSERVAÇÃO:
</v>
          </cell>
        </row>
        <row r="228">
          <cell r="A228" t="str">
            <v>INSUMO</v>
          </cell>
          <cell r="B228" t="str">
            <v>##035.</v>
          </cell>
          <cell r="C228" t="str">
            <v>CAPELA DE EXAUSTÃO DE GASES EM FIBRA DE VIDRO COM PORTA DE ACRÍLICO DE MOVIMENTO DESLIZANTE E TRAVA POR CONTRAPESO E EXAUSTOR SIROCO 25W-FS30 - REF.: SP80 - HIPPER QUÍMICA OU EQUIVALENTE</v>
          </cell>
          <cell r="D228" t="str">
            <v>UN</v>
          </cell>
        </row>
        <row r="229">
          <cell r="A229" t="str">
            <v>COTAÇÃO</v>
          </cell>
          <cell r="B229" t="str">
            <v>DATA</v>
          </cell>
          <cell r="C229" t="str">
            <v>EMPRESA</v>
          </cell>
          <cell r="D229" t="str">
            <v>CNPJ</v>
          </cell>
          <cell r="E229" t="str">
            <v>TIPO</v>
          </cell>
          <cell r="F229" t="str">
            <v>SITE</v>
          </cell>
          <cell r="G229" t="str">
            <v>CONTATO</v>
          </cell>
          <cell r="H229" t="str">
            <v>TELEFONE</v>
          </cell>
          <cell r="I229" t="str">
            <v>VALOR (R$)</v>
          </cell>
        </row>
        <row r="230">
          <cell r="B230">
            <v>42144</v>
          </cell>
          <cell r="C230" t="str">
            <v>VITRINE CIENTÍFICA</v>
          </cell>
          <cell r="D230" t="str">
            <v>07.437.835/0001-52</v>
          </cell>
          <cell r="E230" t="str">
            <v>EMAIL</v>
          </cell>
          <cell r="F230" t="str">
            <v>www.vitrinecientifica.com.br</v>
          </cell>
          <cell r="G230" t="str">
            <v>Daniele</v>
          </cell>
          <cell r="H230" t="str">
            <v>(011) 4421-1212</v>
          </cell>
          <cell r="I230">
            <v>1333.81</v>
          </cell>
        </row>
        <row r="231">
          <cell r="B231">
            <v>42173</v>
          </cell>
          <cell r="C231" t="str">
            <v>NEW QUIMICA</v>
          </cell>
          <cell r="E231" t="str">
            <v>EMAIL</v>
          </cell>
          <cell r="G231" t="str">
            <v>Fernanda</v>
          </cell>
          <cell r="H231" t="str">
            <v>(31) 3328-5800</v>
          </cell>
          <cell r="I231">
            <v>2023.25</v>
          </cell>
        </row>
        <row r="232">
          <cell r="B232">
            <v>42184</v>
          </cell>
          <cell r="C232" t="str">
            <v>DELLTA EQUIPAMENTOS PARA LABORATÓRIO</v>
          </cell>
          <cell r="E232" t="str">
            <v>SITE</v>
          </cell>
          <cell r="F232" t="str">
            <v>www.dellta.com.br</v>
          </cell>
          <cell r="H232" t="str">
            <v>(31) 3466-1588</v>
          </cell>
          <cell r="I232">
            <v>2980</v>
          </cell>
        </row>
        <row r="234">
          <cell r="A234" t="str">
            <v>##035.</v>
          </cell>
          <cell r="H234" t="str">
            <v>VALOR (MÉDIA)</v>
          </cell>
          <cell r="I234">
            <v>2112.35</v>
          </cell>
        </row>
        <row r="235">
          <cell r="A235" t="str">
            <v xml:space="preserve">OBSERVAÇÃO:
</v>
          </cell>
        </row>
        <row r="237">
          <cell r="A237" t="str">
            <v>INSUMO</v>
          </cell>
          <cell r="B237" t="str">
            <v>##038.</v>
          </cell>
          <cell r="C237" t="str">
            <v>CHUVEIRO LAVA-OLHOS</v>
          </cell>
          <cell r="D237" t="str">
            <v>UN</v>
          </cell>
        </row>
        <row r="238">
          <cell r="A238" t="str">
            <v>COTAÇÃO</v>
          </cell>
          <cell r="B238" t="str">
            <v>DATA</v>
          </cell>
          <cell r="C238" t="str">
            <v>EMPRESA</v>
          </cell>
          <cell r="D238" t="str">
            <v>CNPJ</v>
          </cell>
          <cell r="E238" t="str">
            <v>TIPO</v>
          </cell>
          <cell r="F238" t="str">
            <v>SITE</v>
          </cell>
          <cell r="G238" t="str">
            <v>CONTATO</v>
          </cell>
          <cell r="H238" t="str">
            <v>TELEFONE</v>
          </cell>
          <cell r="I238" t="str">
            <v>VALOR (R$)</v>
          </cell>
        </row>
        <row r="239">
          <cell r="B239">
            <v>42171</v>
          </cell>
          <cell r="C239" t="str">
            <v>MARCA MÉDICA</v>
          </cell>
          <cell r="E239" t="str">
            <v>SITE</v>
          </cell>
          <cell r="F239" t="str">
            <v>www.marcamedica.com.br</v>
          </cell>
          <cell r="I239">
            <v>814.99</v>
          </cell>
        </row>
        <row r="240">
          <cell r="B240">
            <v>42171</v>
          </cell>
          <cell r="C240" t="str">
            <v>DS DIAGNÓSTICA</v>
          </cell>
          <cell r="E240" t="str">
            <v>SITE</v>
          </cell>
          <cell r="F240" t="str">
            <v>www.equipamentosparalaboratorio.com</v>
          </cell>
          <cell r="I240">
            <v>859.9</v>
          </cell>
        </row>
        <row r="241">
          <cell r="B241">
            <v>42171</v>
          </cell>
          <cell r="C241" t="str">
            <v>LOJA LAB</v>
          </cell>
          <cell r="E241" t="str">
            <v>SITE</v>
          </cell>
          <cell r="F241" t="str">
            <v>www.lojalab.com.br</v>
          </cell>
          <cell r="I241">
            <v>902</v>
          </cell>
        </row>
        <row r="243">
          <cell r="A243" t="str">
            <v>##038.</v>
          </cell>
          <cell r="H243" t="str">
            <v>VALOR (MÉDIA)</v>
          </cell>
          <cell r="I243">
            <v>858.96</v>
          </cell>
        </row>
        <row r="244">
          <cell r="A244" t="str">
            <v xml:space="preserve">OBSERVAÇÃO:
</v>
          </cell>
        </row>
        <row r="246">
          <cell r="A246" t="str">
            <v>INSUMO</v>
          </cell>
          <cell r="B246" t="str">
            <v>##039.</v>
          </cell>
          <cell r="C246" t="str">
            <v>SABONETEIRA DE PRESSÃO PARA ESPUMA. REF.: SAP 30180444,  KIMBERLY-CLARK OU EQUIVALENTE</v>
          </cell>
          <cell r="D246" t="str">
            <v>UN</v>
          </cell>
        </row>
        <row r="247">
          <cell r="A247" t="str">
            <v>COTAÇÃO</v>
          </cell>
          <cell r="B247" t="str">
            <v>DATA</v>
          </cell>
          <cell r="C247" t="str">
            <v>EMPRESA</v>
          </cell>
          <cell r="D247" t="str">
            <v>CNPJ</v>
          </cell>
          <cell r="E247" t="str">
            <v>TIPO</v>
          </cell>
          <cell r="F247" t="str">
            <v>SITE</v>
          </cell>
          <cell r="G247" t="str">
            <v>CONTATO</v>
          </cell>
          <cell r="H247" t="str">
            <v>TELEFONE</v>
          </cell>
          <cell r="I247" t="str">
            <v>VALOR (R$)</v>
          </cell>
        </row>
        <row r="248">
          <cell r="B248">
            <v>42130</v>
          </cell>
          <cell r="C248" t="str">
            <v>CASA FERREIRA GONÇALVES LTDA</v>
          </cell>
          <cell r="D248" t="str">
            <v>17.250.275/0003-48</v>
          </cell>
          <cell r="E248" t="str">
            <v>EMAIL</v>
          </cell>
          <cell r="F248" t="str">
            <v>www.cfg.com.br</v>
          </cell>
          <cell r="G248" t="str">
            <v xml:space="preserve">Marcos </v>
          </cell>
          <cell r="H248" t="str">
            <v>(31) 3071-2237</v>
          </cell>
          <cell r="I248">
            <v>22.51</v>
          </cell>
        </row>
        <row r="249">
          <cell r="B249">
            <v>42167</v>
          </cell>
          <cell r="C249" t="str">
            <v>CNR</v>
          </cell>
          <cell r="E249" t="str">
            <v>EMAIL</v>
          </cell>
          <cell r="F249" t="str">
            <v>www.cnr.com.br</v>
          </cell>
          <cell r="G249" t="str">
            <v>Wesley</v>
          </cell>
          <cell r="H249" t="str">
            <v>(31) 3468-3888</v>
          </cell>
          <cell r="I249">
            <v>29.11</v>
          </cell>
        </row>
        <row r="250">
          <cell r="B250">
            <v>42184</v>
          </cell>
          <cell r="C250" t="str">
            <v>LEROY MERLIN</v>
          </cell>
          <cell r="D250" t="str">
            <v>01.438.784/0001-05</v>
          </cell>
          <cell r="E250" t="str">
            <v>SITE</v>
          </cell>
          <cell r="F250" t="str">
            <v>www.leroymerlin.com.br</v>
          </cell>
          <cell r="G250" t="str">
            <v xml:space="preserve"> </v>
          </cell>
          <cell r="H250" t="str">
            <v>(31) 4020-5376</v>
          </cell>
          <cell r="I250">
            <v>37.9</v>
          </cell>
        </row>
        <row r="252">
          <cell r="A252" t="str">
            <v>##039.</v>
          </cell>
          <cell r="H252" t="str">
            <v>VALOR (MÉDIA)</v>
          </cell>
          <cell r="I252">
            <v>29.84</v>
          </cell>
        </row>
        <row r="253">
          <cell r="A253" t="str">
            <v xml:space="preserve">OBSERVAÇÃO:
</v>
          </cell>
        </row>
        <row r="255">
          <cell r="A255" t="str">
            <v>INSUMO</v>
          </cell>
          <cell r="B255" t="str">
            <v>##040.</v>
          </cell>
          <cell r="C255" t="str">
            <v>BANCADA POLIDA EM GRANITO BRANCO AQUALUX E = 2 CM, TESTEIRA E RODABANDACA H = 10 CM</v>
          </cell>
          <cell r="D255" t="str">
            <v>M2</v>
          </cell>
        </row>
        <row r="256">
          <cell r="A256" t="str">
            <v>COTAÇÃO</v>
          </cell>
          <cell r="B256" t="str">
            <v>DATA</v>
          </cell>
          <cell r="C256" t="str">
            <v>EMPRESA</v>
          </cell>
          <cell r="D256" t="str">
            <v>CNPJ</v>
          </cell>
          <cell r="E256" t="str">
            <v>TIPO</v>
          </cell>
          <cell r="F256" t="str">
            <v>SITE</v>
          </cell>
          <cell r="G256" t="str">
            <v>CONTATO</v>
          </cell>
          <cell r="H256" t="str">
            <v>TELEFONE</v>
          </cell>
          <cell r="I256" t="str">
            <v>VALOR (R$)</v>
          </cell>
        </row>
        <row r="257">
          <cell r="B257">
            <v>42138</v>
          </cell>
          <cell r="C257" t="str">
            <v>FORGRAMAR</v>
          </cell>
          <cell r="E257" t="str">
            <v>EMAIL</v>
          </cell>
          <cell r="G257" t="str">
            <v>Rafaela</v>
          </cell>
          <cell r="H257" t="str">
            <v>(31) 3498-6636</v>
          </cell>
          <cell r="I257">
            <v>360</v>
          </cell>
        </row>
        <row r="258">
          <cell r="B258">
            <v>42129</v>
          </cell>
          <cell r="C258" t="str">
            <v>GRANIPEDRAS MARMORARIA</v>
          </cell>
          <cell r="E258" t="str">
            <v>EMAIL</v>
          </cell>
          <cell r="G258" t="str">
            <v>Eberth</v>
          </cell>
          <cell r="H258" t="str">
            <v>(31) 3243-1015</v>
          </cell>
          <cell r="I258">
            <v>279</v>
          </cell>
        </row>
        <row r="259">
          <cell r="B259">
            <v>42170</v>
          </cell>
          <cell r="C259" t="str">
            <v>SHOPPING PEDRAS</v>
          </cell>
          <cell r="E259" t="str">
            <v>EMAIL</v>
          </cell>
          <cell r="F259" t="str">
            <v>www.shoppingpedras.com.br</v>
          </cell>
          <cell r="G259" t="str">
            <v>Carina</v>
          </cell>
          <cell r="H259" t="str">
            <v>(31) 3495-1103</v>
          </cell>
          <cell r="I259">
            <v>350</v>
          </cell>
        </row>
        <row r="261">
          <cell r="A261" t="str">
            <v>##040.</v>
          </cell>
          <cell r="H261" t="str">
            <v>VALOR (MÉDIA)</v>
          </cell>
          <cell r="I261">
            <v>329.67</v>
          </cell>
        </row>
        <row r="262">
          <cell r="A262" t="str">
            <v xml:space="preserve">OBSERVAÇÃO:
</v>
          </cell>
        </row>
        <row r="264">
          <cell r="A264" t="str">
            <v>INSUMO</v>
          </cell>
          <cell r="B264" t="str">
            <v>##042.</v>
          </cell>
          <cell r="C264" t="str">
            <v>BANCO DE CONCRETO, 1,30 x 0,40 M . REF.: ARTMOLDADOS</v>
          </cell>
          <cell r="D264" t="str">
            <v xml:space="preserve">UN </v>
          </cell>
        </row>
        <row r="265">
          <cell r="A265" t="str">
            <v>COTAÇÃO</v>
          </cell>
          <cell r="B265" t="str">
            <v>DATA</v>
          </cell>
          <cell r="C265" t="str">
            <v>EMPRESA</v>
          </cell>
          <cell r="D265" t="str">
            <v>CNPJ</v>
          </cell>
          <cell r="E265" t="str">
            <v>TIPO</v>
          </cell>
          <cell r="F265" t="str">
            <v>SITE</v>
          </cell>
          <cell r="G265" t="str">
            <v>CONTATO</v>
          </cell>
          <cell r="H265" t="str">
            <v>TELEFONE</v>
          </cell>
          <cell r="I265" t="str">
            <v>VALOR (R$)</v>
          </cell>
        </row>
        <row r="266">
          <cell r="B266">
            <v>42128</v>
          </cell>
          <cell r="C266" t="str">
            <v>MESA &amp; CIA MARMORITES NUNES LTDA</v>
          </cell>
          <cell r="E266" t="str">
            <v>EMAIL</v>
          </cell>
          <cell r="F266" t="str">
            <v>www.mesaecia.com.br</v>
          </cell>
          <cell r="G266" t="str">
            <v>Fabíola</v>
          </cell>
          <cell r="H266" t="str">
            <v>(031) 3476-2580</v>
          </cell>
          <cell r="I266">
            <v>186</v>
          </cell>
        </row>
        <row r="267">
          <cell r="B267">
            <v>42129</v>
          </cell>
          <cell r="C267" t="str">
            <v>PRÉ-FABRICADOS RA</v>
          </cell>
          <cell r="E267" t="str">
            <v>EMAIL</v>
          </cell>
          <cell r="G267" t="str">
            <v>Ricardo</v>
          </cell>
          <cell r="H267" t="str">
            <v>(031) 3599-4081</v>
          </cell>
          <cell r="I267">
            <v>180</v>
          </cell>
        </row>
        <row r="268">
          <cell r="B268">
            <v>42130</v>
          </cell>
          <cell r="C268" t="str">
            <v>ART MOLDADOS</v>
          </cell>
          <cell r="E268" t="str">
            <v>EMAIL</v>
          </cell>
          <cell r="F268" t="str">
            <v>www.artmoldados.com.br</v>
          </cell>
          <cell r="G268" t="str">
            <v>Priscila</v>
          </cell>
          <cell r="H268" t="str">
            <v>(031) 3497-6166</v>
          </cell>
          <cell r="I268">
            <v>269</v>
          </cell>
        </row>
        <row r="270">
          <cell r="A270" t="str">
            <v>##042.</v>
          </cell>
          <cell r="H270" t="str">
            <v>VALOR (MÉDIA)</v>
          </cell>
          <cell r="I270">
            <v>211.67</v>
          </cell>
        </row>
        <row r="271">
          <cell r="A271" t="str">
            <v xml:space="preserve">OBSERVAÇÃO:
</v>
          </cell>
        </row>
        <row r="273">
          <cell r="A273" t="str">
            <v>INSUMO</v>
          </cell>
          <cell r="B273" t="str">
            <v>##043.</v>
          </cell>
          <cell r="C273" t="str">
            <v>FILTRO- MODELO VF-6-BROTHERS OU EQUIVALENTE</v>
          </cell>
          <cell r="D273" t="str">
            <v>UN</v>
          </cell>
        </row>
        <row r="274">
          <cell r="A274" t="str">
            <v>COTAÇÃO</v>
          </cell>
          <cell r="B274" t="str">
            <v>DATA</v>
          </cell>
          <cell r="C274" t="str">
            <v>EMPRESA</v>
          </cell>
          <cell r="D274" t="str">
            <v>CNPJ</v>
          </cell>
          <cell r="E274" t="str">
            <v>TIPO</v>
          </cell>
          <cell r="F274" t="str">
            <v>SITE</v>
          </cell>
          <cell r="G274" t="str">
            <v>CONTATO</v>
          </cell>
          <cell r="H274" t="str">
            <v>TELEFONE</v>
          </cell>
          <cell r="I274" t="str">
            <v>VALOR (R$)</v>
          </cell>
        </row>
        <row r="275">
          <cell r="B275" t="str">
            <v>08/05/2015</v>
          </cell>
          <cell r="C275" t="str">
            <v>TERRA VERDE SISTEMAS DE IRRIGAÇÃO</v>
          </cell>
          <cell r="D275" t="str">
            <v>02.2005.930/001-65</v>
          </cell>
          <cell r="E275" t="str">
            <v>EMAIL</v>
          </cell>
          <cell r="F275" t="str">
            <v>terraverde@terraverdeirrigacao.com.br</v>
          </cell>
          <cell r="G275" t="str">
            <v>Fábio</v>
          </cell>
          <cell r="H275" t="str">
            <v>(34) 3223 - 5313</v>
          </cell>
          <cell r="I275">
            <v>8230</v>
          </cell>
        </row>
        <row r="276">
          <cell r="B276" t="str">
            <v>08/05/2015</v>
          </cell>
          <cell r="C276" t="str">
            <v>APZE SOLUÇÕES SUSTENTÁVEIS</v>
          </cell>
          <cell r="D276" t="str">
            <v>08.916.776/0001-68</v>
          </cell>
          <cell r="E276" t="str">
            <v>EMAIL</v>
          </cell>
          <cell r="F276" t="str">
            <v>apze@apzesolucoes.com.br</v>
          </cell>
          <cell r="G276" t="str">
            <v>Henrique</v>
          </cell>
          <cell r="H276" t="str">
            <v>(21) 3258-2792</v>
          </cell>
          <cell r="I276">
            <v>8995.25</v>
          </cell>
        </row>
        <row r="277">
          <cell r="B277">
            <v>42185</v>
          </cell>
          <cell r="C277" t="str">
            <v xml:space="preserve">GREEN STORE SOLUÇÕES PAISAGISTICAS </v>
          </cell>
          <cell r="D277" t="str">
            <v>19.668.475/0001-89</v>
          </cell>
          <cell r="E277" t="str">
            <v>SITE</v>
          </cell>
          <cell r="F277" t="str">
            <v xml:space="preserve">contato@e-greens.com.br </v>
          </cell>
          <cell r="I277">
            <v>10219.02</v>
          </cell>
        </row>
        <row r="278">
          <cell r="B278" t="str">
            <v/>
          </cell>
          <cell r="G278" t="str">
            <v xml:space="preserve"> </v>
          </cell>
        </row>
        <row r="279">
          <cell r="A279" t="str">
            <v>##043.</v>
          </cell>
          <cell r="H279" t="str">
            <v>VALOR (MÉDIA)</v>
          </cell>
          <cell r="I279">
            <v>9148.09</v>
          </cell>
        </row>
        <row r="280">
          <cell r="A280" t="str">
            <v xml:space="preserve">OBSERVAÇÃO:
</v>
          </cell>
        </row>
        <row r="282">
          <cell r="A282" t="str">
            <v>INSUMO</v>
          </cell>
          <cell r="B282" t="str">
            <v>##044.</v>
          </cell>
          <cell r="C282" t="str">
            <v xml:space="preserve">CÂMERA DOME INFRAVERMELHO 25 METROS </v>
          </cell>
          <cell r="D282" t="str">
            <v>UN</v>
          </cell>
        </row>
        <row r="283">
          <cell r="A283" t="str">
            <v>COTAÇÃO</v>
          </cell>
          <cell r="B283" t="str">
            <v>DATA</v>
          </cell>
          <cell r="C283" t="str">
            <v>EMPRESA</v>
          </cell>
          <cell r="D283" t="str">
            <v>CNPJ</v>
          </cell>
          <cell r="E283" t="str">
            <v>TIPO</v>
          </cell>
          <cell r="F283" t="str">
            <v>SITE</v>
          </cell>
          <cell r="G283" t="str">
            <v>CONTATO</v>
          </cell>
          <cell r="H283" t="str">
            <v>TELEFONE</v>
          </cell>
          <cell r="I283" t="str">
            <v>VALOR (R$)</v>
          </cell>
        </row>
        <row r="284">
          <cell r="B284">
            <v>42132</v>
          </cell>
          <cell r="C284" t="str">
            <v>LEROY MERLIN</v>
          </cell>
          <cell r="D284" t="str">
            <v>01.438.784/0001-05</v>
          </cell>
          <cell r="E284" t="str">
            <v>SITE</v>
          </cell>
          <cell r="F284" t="str">
            <v>www.leroymerlin.com.br</v>
          </cell>
          <cell r="G284" t="str">
            <v xml:space="preserve"> </v>
          </cell>
          <cell r="H284" t="str">
            <v>(31) 4020-5376</v>
          </cell>
          <cell r="I284">
            <v>362.9</v>
          </cell>
        </row>
        <row r="285">
          <cell r="B285">
            <v>42132</v>
          </cell>
          <cell r="C285" t="str">
            <v>CFTVSHOP SOLUÇÕES INTELIGENTES EM SEGURANÇA ELETRÔNICA</v>
          </cell>
          <cell r="D285" t="str">
            <v>13.186.687/0001-43</v>
          </cell>
          <cell r="E285" t="str">
            <v>SITE</v>
          </cell>
          <cell r="F285" t="str">
            <v>atendimento@cftvshop.com</v>
          </cell>
          <cell r="H285" t="str">
            <v>0800 - 605 - 5500</v>
          </cell>
          <cell r="I285">
            <v>129.9</v>
          </cell>
        </row>
        <row r="286">
          <cell r="B286">
            <v>42132</v>
          </cell>
          <cell r="C286" t="str">
            <v>LOJA DAS CÂMERAS - GRUPO ORION</v>
          </cell>
          <cell r="D286" t="str">
            <v>59.474.478/0001-04</v>
          </cell>
          <cell r="E286" t="str">
            <v>SITE</v>
          </cell>
          <cell r="F286" t="str">
            <v>http://www.lojadascameras.com</v>
          </cell>
          <cell r="H286" t="str">
            <v>(11) 2241-2621</v>
          </cell>
          <cell r="I286">
            <v>286.25</v>
          </cell>
        </row>
        <row r="287">
          <cell r="G287" t="str">
            <v xml:space="preserve"> </v>
          </cell>
        </row>
        <row r="288">
          <cell r="A288" t="str">
            <v>##044.</v>
          </cell>
          <cell r="H288" t="str">
            <v>VALOR (MÉDIA)</v>
          </cell>
          <cell r="I288">
            <v>259.68</v>
          </cell>
        </row>
        <row r="289">
          <cell r="A289" t="str">
            <v xml:space="preserve">OBSERVAÇÃO:
</v>
          </cell>
        </row>
        <row r="291">
          <cell r="A291" t="str">
            <v>INSUMO</v>
          </cell>
          <cell r="B291" t="str">
            <v>##045.</v>
          </cell>
          <cell r="C291" t="str">
            <v>DVR - SANTD ALONE 32 CANAIS</v>
          </cell>
          <cell r="D291" t="str">
            <v>UN</v>
          </cell>
        </row>
        <row r="292">
          <cell r="A292" t="str">
            <v>COTAÇÃO</v>
          </cell>
          <cell r="B292" t="str">
            <v>DATA</v>
          </cell>
          <cell r="C292" t="str">
            <v>EMPRESA</v>
          </cell>
          <cell r="D292" t="str">
            <v>CNPJ</v>
          </cell>
          <cell r="E292" t="str">
            <v>TIPO</v>
          </cell>
          <cell r="F292" t="str">
            <v>SITE</v>
          </cell>
          <cell r="G292" t="str">
            <v>CONTATO</v>
          </cell>
          <cell r="H292" t="str">
            <v>TELEFONE</v>
          </cell>
          <cell r="I292" t="str">
            <v>VALOR (R$)</v>
          </cell>
        </row>
        <row r="293">
          <cell r="B293">
            <v>42132</v>
          </cell>
          <cell r="C293" t="str">
            <v>CFTVSHOP SOLUÇÕES INTELIGENTES EM SEGURANÇA ELETRÔNICA</v>
          </cell>
          <cell r="D293" t="str">
            <v>13.186.687/0001-43</v>
          </cell>
          <cell r="E293" t="str">
            <v>SITE</v>
          </cell>
          <cell r="F293" t="str">
            <v>atendimento@cftvshop.com</v>
          </cell>
          <cell r="H293" t="str">
            <v>0800 - 605 - 5500</v>
          </cell>
          <cell r="I293">
            <v>999</v>
          </cell>
        </row>
        <row r="294">
          <cell r="B294">
            <v>42177</v>
          </cell>
          <cell r="C294" t="str">
            <v>VIRTUAL 3000</v>
          </cell>
          <cell r="D294" t="str">
            <v>05.404.730/0001-71</v>
          </cell>
          <cell r="E294" t="str">
            <v>SITE</v>
          </cell>
          <cell r="F294" t="str">
            <v>http://www.virtual3000.com.br</v>
          </cell>
          <cell r="H294" t="str">
            <v>(19) 3308-4797</v>
          </cell>
          <cell r="I294">
            <v>936</v>
          </cell>
        </row>
        <row r="295">
          <cell r="B295">
            <v>42177</v>
          </cell>
          <cell r="C295" t="str">
            <v>SEGURANÇA MAIS</v>
          </cell>
          <cell r="D295" t="str">
            <v>20.875.778/0001-51</v>
          </cell>
          <cell r="E295" t="str">
            <v>SITE</v>
          </cell>
          <cell r="F295" t="str">
            <v>http://www.segurancamais.com.br</v>
          </cell>
          <cell r="H295" t="str">
            <v>(15) 3251-3667</v>
          </cell>
          <cell r="I295">
            <v>1169.9100000000001</v>
          </cell>
        </row>
        <row r="296">
          <cell r="B296" t="str">
            <v/>
          </cell>
          <cell r="G296" t="str">
            <v xml:space="preserve"> </v>
          </cell>
        </row>
        <row r="297">
          <cell r="A297" t="str">
            <v>##045.</v>
          </cell>
          <cell r="H297" t="str">
            <v>VALOR (MÉDIA)</v>
          </cell>
          <cell r="I297">
            <v>1034.97</v>
          </cell>
        </row>
        <row r="298">
          <cell r="A298" t="str">
            <v xml:space="preserve">OBSERVAÇÃO:
</v>
          </cell>
        </row>
        <row r="300">
          <cell r="A300" t="str">
            <v>INSUMO</v>
          </cell>
          <cell r="B300" t="str">
            <v>##046.</v>
          </cell>
          <cell r="C300" t="str">
            <v>DVR - SANTD ALONE 8 CANAIS</v>
          </cell>
          <cell r="D300" t="str">
            <v>UN</v>
          </cell>
        </row>
        <row r="301">
          <cell r="A301" t="str">
            <v>COTAÇÃO</v>
          </cell>
          <cell r="B301" t="str">
            <v>DATA</v>
          </cell>
          <cell r="C301" t="str">
            <v>EMPRESA</v>
          </cell>
          <cell r="D301" t="str">
            <v>CNPJ</v>
          </cell>
          <cell r="E301" t="str">
            <v>TIPO</v>
          </cell>
          <cell r="F301" t="str">
            <v>SITE</v>
          </cell>
          <cell r="G301" t="str">
            <v>CONTATO</v>
          </cell>
          <cell r="H301" t="str">
            <v>TELEFONE</v>
          </cell>
          <cell r="I301" t="str">
            <v>VALOR (R$)</v>
          </cell>
        </row>
        <row r="302">
          <cell r="B302">
            <v>42132</v>
          </cell>
          <cell r="C302" t="str">
            <v>CFTVSHOP SOLUÇÕES INTELIGENTES EM SEGURANÇA ELETRÔNICA</v>
          </cell>
          <cell r="D302" t="str">
            <v>13.186.687/0001-43</v>
          </cell>
          <cell r="E302" t="str">
            <v>SITE</v>
          </cell>
          <cell r="F302" t="str">
            <v>atendimento@cftvshop.com</v>
          </cell>
          <cell r="H302" t="str">
            <v>0800 - 605 - 5500</v>
          </cell>
          <cell r="I302">
            <v>379</v>
          </cell>
        </row>
        <row r="303">
          <cell r="B303">
            <v>42132</v>
          </cell>
          <cell r="C303" t="str">
            <v>LOJA DAS CÂMERAS - GRUPO ORION</v>
          </cell>
          <cell r="D303" t="str">
            <v>59.474.478/0001-04</v>
          </cell>
          <cell r="E303" t="str">
            <v>SITE</v>
          </cell>
          <cell r="F303" t="str">
            <v>http://www.lojadascameras.com</v>
          </cell>
          <cell r="H303" t="str">
            <v>(11) 2241-2621</v>
          </cell>
          <cell r="I303">
            <v>559.99</v>
          </cell>
        </row>
        <row r="304">
          <cell r="B304">
            <v>42177</v>
          </cell>
          <cell r="C304" t="str">
            <v>SEGURANÇA MAIS</v>
          </cell>
          <cell r="D304" t="str">
            <v>20.875.778/0001-51</v>
          </cell>
          <cell r="E304" t="str">
            <v>SITE</v>
          </cell>
          <cell r="F304" t="str">
            <v>http://www.segurancamais.com.br</v>
          </cell>
          <cell r="H304" t="str">
            <v>(15) 3251-3667</v>
          </cell>
          <cell r="I304">
            <v>629.91</v>
          </cell>
        </row>
        <row r="305">
          <cell r="B305" t="str">
            <v/>
          </cell>
          <cell r="G305" t="str">
            <v xml:space="preserve"> </v>
          </cell>
        </row>
        <row r="306">
          <cell r="A306" t="str">
            <v>##046.</v>
          </cell>
          <cell r="H306" t="str">
            <v>VALOR (MÉDIA)</v>
          </cell>
          <cell r="I306">
            <v>522.97</v>
          </cell>
        </row>
        <row r="307">
          <cell r="A307" t="str">
            <v xml:space="preserve">OBSERVAÇÃO:
</v>
          </cell>
        </row>
        <row r="309">
          <cell r="A309" t="str">
            <v>INSUMO</v>
          </cell>
          <cell r="B309" t="str">
            <v>##047.</v>
          </cell>
          <cell r="C309" t="str">
            <v>BANDEJA FIXA PARA RACK DE 570 MM DE PROFUNDIDADE CARTHONS</v>
          </cell>
          <cell r="D309" t="str">
            <v>UN</v>
          </cell>
        </row>
        <row r="310">
          <cell r="A310" t="str">
            <v>COTAÇÃO</v>
          </cell>
          <cell r="B310" t="str">
            <v>DATA</v>
          </cell>
          <cell r="C310" t="str">
            <v>EMPRESA</v>
          </cell>
          <cell r="D310" t="str">
            <v>CNPJ</v>
          </cell>
          <cell r="E310" t="str">
            <v>TIPO</v>
          </cell>
          <cell r="F310" t="str">
            <v>SITE</v>
          </cell>
          <cell r="G310" t="str">
            <v>CONTATO</v>
          </cell>
          <cell r="H310" t="str">
            <v>TELEFONE</v>
          </cell>
          <cell r="I310" t="str">
            <v>VALOR (R$)</v>
          </cell>
        </row>
        <row r="311">
          <cell r="B311">
            <v>42185</v>
          </cell>
          <cell r="C311" t="str">
            <v>LOJA ELÉTRICA LTDA.</v>
          </cell>
          <cell r="D311" t="str">
            <v>17.155.342/0010-74</v>
          </cell>
          <cell r="E311" t="str">
            <v>SITE</v>
          </cell>
          <cell r="F311" t="str">
            <v>almerindo@lojaeletrica.com.br</v>
          </cell>
          <cell r="G311" t="str">
            <v>Almerindo</v>
          </cell>
          <cell r="H311" t="str">
            <v>(31) 3218 - 8000</v>
          </cell>
          <cell r="I311">
            <v>74.73</v>
          </cell>
        </row>
        <row r="312">
          <cell r="B312">
            <v>42185</v>
          </cell>
          <cell r="C312" t="str">
            <v>DHCP INFORMÁTICA</v>
          </cell>
          <cell r="E312" t="str">
            <v>SITE</v>
          </cell>
          <cell r="F312" t="str">
            <v>www.dhcp.com.br</v>
          </cell>
          <cell r="H312" t="str">
            <v>(31) 3116-0400</v>
          </cell>
          <cell r="I312">
            <v>86</v>
          </cell>
        </row>
        <row r="313">
          <cell r="B313">
            <v>42153</v>
          </cell>
          <cell r="C313" t="str">
            <v>PLENITUDE CABOS</v>
          </cell>
          <cell r="E313" t="str">
            <v>SITE</v>
          </cell>
          <cell r="F313" t="str">
            <v>www.plenitudecabos.com.br</v>
          </cell>
          <cell r="H313" t="str">
            <v>(11) 2506 - 5404</v>
          </cell>
          <cell r="I313">
            <v>72</v>
          </cell>
        </row>
        <row r="314">
          <cell r="B314" t="str">
            <v/>
          </cell>
        </row>
        <row r="315">
          <cell r="A315" t="str">
            <v>##047.</v>
          </cell>
          <cell r="H315" t="str">
            <v>VALOR (MEDIANA)</v>
          </cell>
          <cell r="I315">
            <v>74.73</v>
          </cell>
        </row>
        <row r="316">
          <cell r="A316" t="str">
            <v xml:space="preserve">OBSERVAÇÃO:
</v>
          </cell>
        </row>
        <row r="318">
          <cell r="A318" t="str">
            <v>INSUMO</v>
          </cell>
          <cell r="B318" t="str">
            <v>##048.</v>
          </cell>
          <cell r="C318" t="str">
            <v>RACK DE 12U X 19" X 570 MM COM PORTA EM ACRÍLICO CHAVE E SEGUNDO PLANO CARTHONS</v>
          </cell>
          <cell r="D318" t="str">
            <v>UN</v>
          </cell>
        </row>
        <row r="319">
          <cell r="A319" t="str">
            <v>COTAÇÃO</v>
          </cell>
          <cell r="B319" t="str">
            <v>DATA</v>
          </cell>
          <cell r="C319" t="str">
            <v>EMPRESA</v>
          </cell>
          <cell r="D319" t="str">
            <v>CNPJ</v>
          </cell>
          <cell r="E319" t="str">
            <v>TIPO</v>
          </cell>
          <cell r="F319" t="str">
            <v>SITE</v>
          </cell>
          <cell r="G319" t="str">
            <v>CONTATO</v>
          </cell>
          <cell r="H319" t="str">
            <v>TELEFONE</v>
          </cell>
          <cell r="I319" t="str">
            <v>VALOR (R$)</v>
          </cell>
        </row>
        <row r="320">
          <cell r="B320">
            <v>42185</v>
          </cell>
          <cell r="C320" t="str">
            <v>GONNET</v>
          </cell>
          <cell r="D320" t="str">
            <v>07.616.687/0001-33</v>
          </cell>
          <cell r="E320" t="str">
            <v>SITE</v>
          </cell>
          <cell r="F320" t="str">
            <v>www.gonnet.com.br; http://www.boadica.com.br</v>
          </cell>
          <cell r="H320" t="str">
            <v>(21)2220-7799</v>
          </cell>
          <cell r="I320">
            <v>797</v>
          </cell>
        </row>
        <row r="321">
          <cell r="B321" t="str">
            <v>08/05/2015</v>
          </cell>
          <cell r="C321" t="str">
            <v>BYNET CABEMENTO ESTRUTURADO</v>
          </cell>
          <cell r="D321" t="str">
            <v>10.399.162/0001-06</v>
          </cell>
          <cell r="E321" t="str">
            <v>SITE</v>
          </cell>
          <cell r="F321" t="str">
            <v>http://www.bynetcabeamento.com.br/store/</v>
          </cell>
          <cell r="G321" t="str">
            <v>-</v>
          </cell>
          <cell r="H321" t="str">
            <v>(31) 2552 - 7159</v>
          </cell>
          <cell r="I321">
            <v>746.17</v>
          </cell>
        </row>
        <row r="322">
          <cell r="B322">
            <v>42153</v>
          </cell>
          <cell r="C322" t="str">
            <v>PLENITUDE CABOS</v>
          </cell>
          <cell r="E322" t="str">
            <v>SITE</v>
          </cell>
          <cell r="F322" t="str">
            <v>www.plenitudecabos.com.br</v>
          </cell>
          <cell r="H322" t="str">
            <v>(11) 2506 - 5404</v>
          </cell>
          <cell r="I322">
            <v>780</v>
          </cell>
        </row>
        <row r="323">
          <cell r="B323" t="str">
            <v/>
          </cell>
        </row>
        <row r="324">
          <cell r="A324" t="str">
            <v>##048.</v>
          </cell>
          <cell r="H324" t="str">
            <v>VALOR (MÉDIA)</v>
          </cell>
          <cell r="I324">
            <v>774.39</v>
          </cell>
        </row>
        <row r="325">
          <cell r="A325" t="str">
            <v xml:space="preserve">OBSERVAÇÃO:
</v>
          </cell>
        </row>
        <row r="327">
          <cell r="A327" t="str">
            <v>INSUMO</v>
          </cell>
          <cell r="B327" t="str">
            <v>##049.</v>
          </cell>
          <cell r="C327" t="str">
            <v>RACK DE 49U X 19" X 570 MM COM PORTA EM ACRÍLICO CHAVE E SEGUNDO PLANO CARTHONS</v>
          </cell>
          <cell r="D327" t="str">
            <v>UN</v>
          </cell>
        </row>
        <row r="328">
          <cell r="A328" t="str">
            <v>COTAÇÃO</v>
          </cell>
          <cell r="B328" t="str">
            <v>DATA</v>
          </cell>
          <cell r="C328" t="str">
            <v>EMPRESA</v>
          </cell>
          <cell r="D328" t="str">
            <v>CNPJ</v>
          </cell>
          <cell r="E328" t="str">
            <v>TIPO</v>
          </cell>
          <cell r="F328" t="str">
            <v>SITE</v>
          </cell>
          <cell r="G328" t="str">
            <v>CONTATO</v>
          </cell>
          <cell r="H328" t="str">
            <v>TELEFONE</v>
          </cell>
          <cell r="I328" t="str">
            <v>VALOR (R$)</v>
          </cell>
        </row>
        <row r="329">
          <cell r="B329">
            <v>42286</v>
          </cell>
          <cell r="C329" t="str">
            <v>NET COMPUTADORES</v>
          </cell>
          <cell r="E329" t="str">
            <v>SITE</v>
          </cell>
          <cell r="F329" t="str">
            <v>https://netcomputadores.com.br/p/hp1002419570p-rack-24u-fechado-para/9970</v>
          </cell>
          <cell r="H329" t="str">
            <v>(19) 3481-2667 / 3483-4733</v>
          </cell>
          <cell r="I329">
            <v>1582.21</v>
          </cell>
        </row>
        <row r="330">
          <cell r="B330" t="str">
            <v>08/05/2015</v>
          </cell>
          <cell r="C330" t="str">
            <v>BYNET CABEMENTO ESTRUTURADO</v>
          </cell>
          <cell r="D330" t="str">
            <v>10.399.162/0001-06</v>
          </cell>
          <cell r="E330" t="str">
            <v>SITE</v>
          </cell>
          <cell r="F330" t="str">
            <v>http://www.bynetcabeamento.com.br/store/ - rack 19p.fech.c/2pl.24u 1217x570mm piso</v>
          </cell>
          <cell r="G330" t="str">
            <v>-</v>
          </cell>
          <cell r="H330" t="str">
            <v>(31) 2552 - 7159</v>
          </cell>
          <cell r="I330">
            <v>1442.01</v>
          </cell>
        </row>
        <row r="331">
          <cell r="B331">
            <v>42153</v>
          </cell>
          <cell r="C331" t="str">
            <v>PLENITUDE CABOS</v>
          </cell>
          <cell r="E331" t="str">
            <v>SITE</v>
          </cell>
          <cell r="F331" t="str">
            <v>http://www.plenitudecabos.com.br/index.php?route=product/product&amp;filter_name=24U&amp;product_id=323</v>
          </cell>
          <cell r="H331" t="str">
            <v>(11) 2506 - 5404</v>
          </cell>
          <cell r="I331">
            <v>1050</v>
          </cell>
        </row>
        <row r="332">
          <cell r="B332" t="str">
            <v/>
          </cell>
        </row>
        <row r="333">
          <cell r="A333" t="str">
            <v>##049.</v>
          </cell>
          <cell r="H333" t="str">
            <v>VALOR (MEDIANA)</v>
          </cell>
          <cell r="I333">
            <v>1442.01</v>
          </cell>
        </row>
        <row r="334">
          <cell r="A334" t="str">
            <v xml:space="preserve">OBSERVAÇÃO:
</v>
          </cell>
        </row>
        <row r="336">
          <cell r="A336" t="str">
            <v>INSUMO</v>
          </cell>
          <cell r="B336" t="str">
            <v>##050.</v>
          </cell>
          <cell r="C336" t="str">
            <v>RACK DE 20U X 19" X 570 MM COM PORTA EM ACRÍLICO CHAVE E SEGUNDO PLANO CARTHONS</v>
          </cell>
          <cell r="D336" t="str">
            <v>UN</v>
          </cell>
        </row>
        <row r="337">
          <cell r="A337" t="str">
            <v>COTAÇÃO</v>
          </cell>
          <cell r="B337" t="str">
            <v>DATA</v>
          </cell>
          <cell r="C337" t="str">
            <v>EMPRESA</v>
          </cell>
          <cell r="D337" t="str">
            <v>CNPJ</v>
          </cell>
          <cell r="E337" t="str">
            <v>TIPO</v>
          </cell>
          <cell r="F337" t="str">
            <v>SITE</v>
          </cell>
          <cell r="G337" t="str">
            <v>CONTATO</v>
          </cell>
          <cell r="H337" t="str">
            <v>TELEFONE</v>
          </cell>
          <cell r="I337" t="str">
            <v>VALOR (R$)</v>
          </cell>
        </row>
        <row r="338">
          <cell r="B338" t="str">
            <v>08/05/2015</v>
          </cell>
          <cell r="C338" t="str">
            <v>VIRTUAL OFFICE COMERCIO E INDUSTRIA DE PRODUTOS DE TELECOMUNICACOES E INFORMATICA LTDA</v>
          </cell>
          <cell r="D338" t="str">
            <v>01.312.265/0001-98</v>
          </cell>
          <cell r="E338" t="str">
            <v>SITE</v>
          </cell>
          <cell r="F338" t="str">
            <v>http://www.shopti.com.br/</v>
          </cell>
          <cell r="H338" t="str">
            <v>(11) 2391 - 9600</v>
          </cell>
          <cell r="I338">
            <v>1585.87</v>
          </cell>
        </row>
        <row r="339">
          <cell r="B339" t="str">
            <v>08/05/2015</v>
          </cell>
          <cell r="C339" t="str">
            <v>BYNET CABEMENTO ESTRUTURADO</v>
          </cell>
          <cell r="D339" t="str">
            <v>10.399.162/0001-06</v>
          </cell>
          <cell r="E339" t="str">
            <v>SITE</v>
          </cell>
          <cell r="F339" t="str">
            <v>http://www.bynetcabeamento.com.br/store/</v>
          </cell>
          <cell r="G339" t="str">
            <v>-</v>
          </cell>
          <cell r="H339" t="str">
            <v>(31) 2552 - 7159</v>
          </cell>
          <cell r="I339">
            <v>1442.01</v>
          </cell>
        </row>
        <row r="340">
          <cell r="B340">
            <v>42153</v>
          </cell>
          <cell r="C340" t="str">
            <v>PLENITUDE CABOS</v>
          </cell>
          <cell r="E340" t="str">
            <v>SITE</v>
          </cell>
          <cell r="F340" t="str">
            <v>www.plenitudecabos.com.br</v>
          </cell>
          <cell r="H340" t="str">
            <v>(11) 2506 - 5404</v>
          </cell>
          <cell r="I340">
            <v>945</v>
          </cell>
        </row>
        <row r="341">
          <cell r="B341" t="str">
            <v/>
          </cell>
        </row>
        <row r="342">
          <cell r="A342" t="str">
            <v>##050.</v>
          </cell>
          <cell r="H342" t="str">
            <v>VALOR (MÉDIA)</v>
          </cell>
          <cell r="I342">
            <v>1324.29</v>
          </cell>
        </row>
        <row r="343">
          <cell r="A343" t="str">
            <v xml:space="preserve">OBSERVAÇÃO:
</v>
          </cell>
        </row>
        <row r="345">
          <cell r="A345" t="str">
            <v>INSUMO</v>
          </cell>
          <cell r="B345" t="str">
            <v>##051.</v>
          </cell>
          <cell r="C345" t="str">
            <v>QUADRO DE DISTRIBUIÇÃO DE CIRCUITOS (QDC-101 ), COM BARRAMENTO DE COBRE DE SEÇÃO P/ 150A, EQUIPADO COM 05 DISJUNTORES UNIPOLARES DE 10A + 07 DISJUNTORES UNIPOLARES DE 16A + 01 DISJUNTOR BIPOLAR DE 16A + 01 DISJUNTOR TRIPOLAR DE 16A + 01 DISJUNTOR TRIPOLAR</v>
          </cell>
          <cell r="D345" t="str">
            <v>UN</v>
          </cell>
        </row>
        <row r="346">
          <cell r="A346" t="str">
            <v>COTAÇÃO</v>
          </cell>
          <cell r="B346" t="str">
            <v>DATA</v>
          </cell>
          <cell r="C346" t="str">
            <v>EMPRESA</v>
          </cell>
          <cell r="D346" t="str">
            <v>CNPJ</v>
          </cell>
          <cell r="E346" t="str">
            <v>TIPO</v>
          </cell>
          <cell r="F346" t="str">
            <v>SITE</v>
          </cell>
          <cell r="G346" t="str">
            <v>CONTATO</v>
          </cell>
          <cell r="H346" t="str">
            <v>TELEFONE</v>
          </cell>
          <cell r="I346" t="str">
            <v>VALOR (R$)</v>
          </cell>
        </row>
        <row r="347">
          <cell r="B347" t="str">
            <v>06/05/2015</v>
          </cell>
          <cell r="C347" t="str">
            <v>CONECTA ELETRICIDADE LTDA</v>
          </cell>
          <cell r="D347" t="str">
            <v>02.708.027/0001-69</v>
          </cell>
          <cell r="E347" t="str">
            <v>EMAIL</v>
          </cell>
          <cell r="F347" t="str">
            <v>conecta@conecta-mg.com</v>
          </cell>
          <cell r="G347" t="str">
            <v>Crislene/Marcelo</v>
          </cell>
          <cell r="H347" t="str">
            <v>(31) 3329 - 4520</v>
          </cell>
          <cell r="I347">
            <v>1073</v>
          </cell>
        </row>
        <row r="348">
          <cell r="B348">
            <v>42129</v>
          </cell>
          <cell r="C348" t="str">
            <v>MONTAGEM ELÉTRICA LTDA</v>
          </cell>
          <cell r="D348" t="str">
            <v>10.511.935/0001-96</v>
          </cell>
          <cell r="E348" t="str">
            <v>EMAIL</v>
          </cell>
          <cell r="F348" t="str">
            <v>vendas5.montagemeletrica@gmail.com</v>
          </cell>
          <cell r="G348" t="str">
            <v>Gustavo/Natasha</v>
          </cell>
          <cell r="H348" t="str">
            <v>(31) 3419 - 9200</v>
          </cell>
          <cell r="I348">
            <v>1502.54</v>
          </cell>
        </row>
        <row r="349">
          <cell r="B349">
            <v>42139</v>
          </cell>
          <cell r="C349" t="str">
            <v>ELETRIBRAS</v>
          </cell>
          <cell r="E349" t="str">
            <v>EMAIL</v>
          </cell>
          <cell r="F349" t="str">
            <v>orcamento@eletribras.com.br</v>
          </cell>
          <cell r="G349" t="str">
            <v>Rodrigo</v>
          </cell>
          <cell r="H349" t="str">
            <v>(31) 3361 - 1636</v>
          </cell>
          <cell r="I349">
            <v>1509.81</v>
          </cell>
        </row>
        <row r="350">
          <cell r="B350" t="str">
            <v/>
          </cell>
        </row>
        <row r="351">
          <cell r="A351" t="str">
            <v>##051.</v>
          </cell>
          <cell r="H351" t="str">
            <v>VALOR (MÉDIA)</v>
          </cell>
          <cell r="I351">
            <v>1361.78</v>
          </cell>
        </row>
        <row r="352">
          <cell r="A352" t="str">
            <v xml:space="preserve">OBSERVAÇÃO:
</v>
          </cell>
        </row>
        <row r="354">
          <cell r="A354" t="str">
            <v>INSUMO</v>
          </cell>
          <cell r="B354" t="str">
            <v>##052.</v>
          </cell>
          <cell r="C354" t="str">
            <v>QUADRO DE DISTRIBUIÇÃO DE CIRCUITOS, (QDC-102 ), COM BARRAMENTO DE COBRE DE SEÇÃO PARA 100A, EQUIPADO COM 03 DISJUNTORES UNIPOLARES DE 10A + 10 DISJUNTORES UNIPOLARES DE 16A + 01 DISJUNTOR BIPOLAR DE 16A + 01 DISJUNTOR TRIPOLAR DE 32A + 01 DISJUNTOR TRIPO</v>
          </cell>
          <cell r="D354" t="str">
            <v>UN</v>
          </cell>
        </row>
        <row r="355">
          <cell r="A355" t="str">
            <v>COTAÇÃO</v>
          </cell>
          <cell r="B355" t="str">
            <v>DATA</v>
          </cell>
          <cell r="C355" t="str">
            <v>EMPRESA</v>
          </cell>
          <cell r="D355" t="str">
            <v>CNPJ</v>
          </cell>
          <cell r="E355" t="str">
            <v>TIPO</v>
          </cell>
          <cell r="F355" t="str">
            <v>SITE</v>
          </cell>
          <cell r="G355" t="str">
            <v>CONTATO</v>
          </cell>
          <cell r="H355" t="str">
            <v>TELEFONE</v>
          </cell>
          <cell r="I355" t="str">
            <v>VALOR (R$)</v>
          </cell>
        </row>
        <row r="356">
          <cell r="B356" t="str">
            <v>06/05/2015</v>
          </cell>
          <cell r="C356" t="str">
            <v>CONECTA ELETRICIDADE LTDA</v>
          </cell>
          <cell r="D356" t="str">
            <v>02.708.027/0001-69</v>
          </cell>
          <cell r="E356" t="str">
            <v>EMAIL</v>
          </cell>
          <cell r="F356" t="str">
            <v>conecta@conecta-mg.com</v>
          </cell>
          <cell r="G356" t="str">
            <v>Crislene/Marcelo</v>
          </cell>
          <cell r="H356" t="str">
            <v>(31) 3329 - 4520</v>
          </cell>
          <cell r="I356">
            <v>1013</v>
          </cell>
        </row>
        <row r="357">
          <cell r="B357">
            <v>42129</v>
          </cell>
          <cell r="C357" t="str">
            <v>MONTAGEM ELÉTRICA LTDA</v>
          </cell>
          <cell r="D357" t="str">
            <v>10.511.935/0001-96</v>
          </cell>
          <cell r="E357" t="str">
            <v>EMAIL</v>
          </cell>
          <cell r="F357" t="str">
            <v>vendas5.montagemeletrica@gmail.com</v>
          </cell>
          <cell r="G357" t="str">
            <v>Gustavo/Natasha</v>
          </cell>
          <cell r="H357" t="str">
            <v>(31) 3419 - 9200</v>
          </cell>
          <cell r="I357">
            <v>1425.13</v>
          </cell>
        </row>
        <row r="358">
          <cell r="B358">
            <v>42139</v>
          </cell>
          <cell r="C358" t="str">
            <v>ELETRIBRAS</v>
          </cell>
          <cell r="E358" t="str">
            <v>EMAIL</v>
          </cell>
          <cell r="F358" t="str">
            <v>orcamento@eletribras.com.br</v>
          </cell>
          <cell r="G358" t="str">
            <v>Rodrigo</v>
          </cell>
          <cell r="H358" t="str">
            <v>(31) 3361 - 1636</v>
          </cell>
          <cell r="I358">
            <v>1386.48</v>
          </cell>
        </row>
        <row r="359">
          <cell r="B359" t="str">
            <v/>
          </cell>
          <cell r="G359" t="str">
            <v xml:space="preserve"> </v>
          </cell>
        </row>
        <row r="360">
          <cell r="A360" t="str">
            <v>##052.</v>
          </cell>
          <cell r="H360" t="str">
            <v>VALOR (MÉDIA)</v>
          </cell>
          <cell r="I360">
            <v>1274.8699999999999</v>
          </cell>
        </row>
        <row r="361">
          <cell r="A361" t="str">
            <v xml:space="preserve">OBSERVAÇÃO:
</v>
          </cell>
        </row>
        <row r="363">
          <cell r="A363" t="str">
            <v>INSUMO</v>
          </cell>
          <cell r="B363" t="str">
            <v>##053.</v>
          </cell>
          <cell r="C363" t="str">
            <v>QUADRO DE DISTRIBUIÇÃO DE CIRCUITOS (QDC-103 ), COM BARRAMENTO DE COBRE DE SEÇÃO P/ 80A, EQUIPADO COM 05 DISJUNTORES UNIPOLARES DE 16A + 01 DISJUNTOR TRIPOLAR DE 20A + 01 DISJUNTOR TRIPOLAR DE 32A GERAL + 04 DPS DE 45KA + 01 IDR TETRAPOLAR 30mA de 25A + 4</v>
          </cell>
          <cell r="D363" t="str">
            <v>UN</v>
          </cell>
        </row>
        <row r="364">
          <cell r="A364" t="str">
            <v>COTAÇÃO</v>
          </cell>
          <cell r="B364" t="str">
            <v>DATA</v>
          </cell>
          <cell r="C364" t="str">
            <v>EMPRESA</v>
          </cell>
          <cell r="D364" t="str">
            <v>CNPJ</v>
          </cell>
          <cell r="E364" t="str">
            <v>TIPO</v>
          </cell>
          <cell r="F364" t="str">
            <v>SITE</v>
          </cell>
          <cell r="G364" t="str">
            <v>CONTATO</v>
          </cell>
          <cell r="H364" t="str">
            <v>TELEFONE</v>
          </cell>
          <cell r="I364" t="str">
            <v>VALOR (R$)</v>
          </cell>
        </row>
        <row r="365">
          <cell r="B365" t="str">
            <v>06/05/2015</v>
          </cell>
          <cell r="C365" t="str">
            <v>CONECTA ELETRICIDADE LTDA</v>
          </cell>
          <cell r="D365" t="str">
            <v>02.708.027/0001-69</v>
          </cell>
          <cell r="E365" t="str">
            <v>EMAIL</v>
          </cell>
          <cell r="F365" t="str">
            <v>conecta@conecta-mg.com</v>
          </cell>
          <cell r="G365" t="str">
            <v>Crislene/Marcelo</v>
          </cell>
          <cell r="H365" t="str">
            <v>(31) 3329 - 4520</v>
          </cell>
          <cell r="I365">
            <v>958</v>
          </cell>
        </row>
        <row r="366">
          <cell r="B366">
            <v>42129</v>
          </cell>
          <cell r="C366" t="str">
            <v>MONTAGEM ELÉTRICA LTDA</v>
          </cell>
          <cell r="D366" t="str">
            <v>10.511.935/0001-96</v>
          </cell>
          <cell r="E366" t="str">
            <v>EMAIL</v>
          </cell>
          <cell r="F366" t="str">
            <v>vendas5.montagemeletrica@gmail.com</v>
          </cell>
          <cell r="G366" t="str">
            <v>Gustavo/Natasha</v>
          </cell>
          <cell r="H366" t="str">
            <v>(31) 3419 - 9200</v>
          </cell>
          <cell r="I366">
            <v>1349.59</v>
          </cell>
        </row>
        <row r="367">
          <cell r="B367">
            <v>42139</v>
          </cell>
          <cell r="C367" t="str">
            <v>ELETRIBRAS</v>
          </cell>
          <cell r="E367" t="str">
            <v>EMAIL</v>
          </cell>
          <cell r="F367" t="str">
            <v>orcamento@eletribras.com.br</v>
          </cell>
          <cell r="G367" t="str">
            <v>Rodrigo</v>
          </cell>
          <cell r="H367" t="str">
            <v>(31) 3361 - 1636</v>
          </cell>
          <cell r="I367">
            <v>1190.69</v>
          </cell>
        </row>
        <row r="368">
          <cell r="B368" t="str">
            <v/>
          </cell>
          <cell r="G368" t="str">
            <v xml:space="preserve"> </v>
          </cell>
        </row>
        <row r="369">
          <cell r="A369" t="str">
            <v>##053.</v>
          </cell>
          <cell r="H369" t="str">
            <v>VALOR (MÉDIA)</v>
          </cell>
          <cell r="I369">
            <v>1166.0899999999999</v>
          </cell>
        </row>
        <row r="370">
          <cell r="A370" t="str">
            <v xml:space="preserve">OBSERVAÇÃO:
</v>
          </cell>
        </row>
        <row r="372">
          <cell r="A372" t="str">
            <v>INSUMO</v>
          </cell>
          <cell r="B372" t="str">
            <v>##054.</v>
          </cell>
          <cell r="C372" t="str">
            <v xml:space="preserve">QUADRO DE DISTRIBUIÇÃO DE CIRCUITOS, (QDC-201 ), COM BARRAMENTO DE COBRE DE SEÇÃO PARA 80A, EQUIPADO COM 03 DISJUNTORES UNIPOLARES DE 10A + 01 DISJUNTOR UNIPOLAR DE 16A + 01 DISJUNTOR BIPOLAR DE 16A + 01 DISJUNTOR TRIPOLAR DE 50A GERAL + 04 DPS CLASSE II </v>
          </cell>
          <cell r="D372" t="str">
            <v>UN</v>
          </cell>
        </row>
        <row r="373">
          <cell r="A373" t="str">
            <v>COTAÇÃO</v>
          </cell>
          <cell r="B373" t="str">
            <v>DATA</v>
          </cell>
          <cell r="C373" t="str">
            <v>EMPRESA</v>
          </cell>
          <cell r="D373" t="str">
            <v>CNPJ</v>
          </cell>
          <cell r="E373" t="str">
            <v>TIPO</v>
          </cell>
          <cell r="F373" t="str">
            <v>SITE</v>
          </cell>
          <cell r="G373" t="str">
            <v>CONTATO</v>
          </cell>
          <cell r="H373" t="str">
            <v>TELEFONE</v>
          </cell>
          <cell r="I373" t="str">
            <v>VALOR (R$)</v>
          </cell>
        </row>
        <row r="374">
          <cell r="B374" t="str">
            <v>06/05/2015</v>
          </cell>
          <cell r="C374" t="str">
            <v>CONECTA ELETRICIDADE LTDA</v>
          </cell>
          <cell r="D374" t="str">
            <v>02.708.027/0001-69</v>
          </cell>
          <cell r="E374" t="str">
            <v>EMAIL</v>
          </cell>
          <cell r="F374" t="str">
            <v>conecta@conecta-mg.com</v>
          </cell>
          <cell r="G374" t="str">
            <v>Crislene/Marcelo</v>
          </cell>
          <cell r="H374" t="str">
            <v>(31) 3329 - 4520</v>
          </cell>
          <cell r="I374">
            <v>947</v>
          </cell>
        </row>
        <row r="375">
          <cell r="B375">
            <v>42129</v>
          </cell>
          <cell r="C375" t="str">
            <v>MONTAGEM ELÉTRICA LTDA</v>
          </cell>
          <cell r="D375" t="str">
            <v>10.511.935/0001-96</v>
          </cell>
          <cell r="E375" t="str">
            <v>EMAIL</v>
          </cell>
          <cell r="F375" t="str">
            <v>vendas5.montagemeletrica@gmail.com</v>
          </cell>
          <cell r="G375" t="str">
            <v>Gustavo/Natasha</v>
          </cell>
          <cell r="H375" t="str">
            <v>(31) 3419 - 9200</v>
          </cell>
          <cell r="I375">
            <v>1342.79</v>
          </cell>
        </row>
        <row r="376">
          <cell r="B376">
            <v>42139</v>
          </cell>
          <cell r="C376" t="str">
            <v>ELETRIBRAS</v>
          </cell>
          <cell r="E376" t="str">
            <v>EMAIL</v>
          </cell>
          <cell r="F376" t="str">
            <v>orcamento@eletribras.com.br</v>
          </cell>
          <cell r="G376" t="str">
            <v>Rodrigo</v>
          </cell>
          <cell r="H376" t="str">
            <v>(31) 3361 - 1636</v>
          </cell>
          <cell r="I376">
            <v>1092.44</v>
          </cell>
        </row>
        <row r="377">
          <cell r="B377" t="str">
            <v/>
          </cell>
          <cell r="G377" t="str">
            <v xml:space="preserve"> </v>
          </cell>
        </row>
        <row r="378">
          <cell r="A378" t="str">
            <v>##054.</v>
          </cell>
          <cell r="H378" t="str">
            <v>VALOR (MÉDIA)</v>
          </cell>
          <cell r="I378">
            <v>1127.4100000000001</v>
          </cell>
        </row>
        <row r="379">
          <cell r="A379" t="str">
            <v xml:space="preserve">OBSERVAÇÃO:
</v>
          </cell>
        </row>
        <row r="381">
          <cell r="A381" t="str">
            <v>INSUMO</v>
          </cell>
          <cell r="B381" t="str">
            <v>##055.</v>
          </cell>
          <cell r="C381" t="str">
            <v>QUADRO DE DISTRIBUIÇÃO DE CIRCUITOS, (QDC-202 ), COM BARRAMENTO DE COBRE DE SEÇÃO PARA 150A, EQUIPADO COM 03 DISJUNTORES UNIPOLARES DE 16A + 22 DISJUNTORES BIPOLARES DE 16A +  01 DISJUNTOR BIPOLAR DE 20A + 01 DISJUNTOR TRIPOLAR DE 80A GERAL + 04 DPS CLASS</v>
          </cell>
          <cell r="D381" t="str">
            <v>UN</v>
          </cell>
        </row>
        <row r="382">
          <cell r="A382" t="str">
            <v>COTAÇÃO</v>
          </cell>
          <cell r="B382" t="str">
            <v>DATA</v>
          </cell>
          <cell r="C382" t="str">
            <v>EMPRESA</v>
          </cell>
          <cell r="D382" t="str">
            <v>CNPJ</v>
          </cell>
          <cell r="E382" t="str">
            <v>TIPO</v>
          </cell>
          <cell r="F382" t="str">
            <v>SITE</v>
          </cell>
          <cell r="G382" t="str">
            <v>CONTATO</v>
          </cell>
          <cell r="H382" t="str">
            <v>TELEFONE</v>
          </cell>
          <cell r="I382" t="str">
            <v>VALOR (R$)</v>
          </cell>
        </row>
        <row r="383">
          <cell r="B383" t="str">
            <v>06/05/2015</v>
          </cell>
          <cell r="C383" t="str">
            <v>CONECTA ELETRICIDADE LTDA</v>
          </cell>
          <cell r="D383" t="str">
            <v>02.708.027/0001-69</v>
          </cell>
          <cell r="E383" t="str">
            <v>EMAIL</v>
          </cell>
          <cell r="F383" t="str">
            <v>conecta@conecta-mg.com</v>
          </cell>
          <cell r="G383" t="str">
            <v>Crislene/Marcelo</v>
          </cell>
          <cell r="H383" t="str">
            <v>(31) 3329 - 4520</v>
          </cell>
          <cell r="I383">
            <v>1373</v>
          </cell>
        </row>
        <row r="384">
          <cell r="B384">
            <v>42129</v>
          </cell>
          <cell r="C384" t="str">
            <v>MONTAGEM ELÉTRICA LTDA</v>
          </cell>
          <cell r="D384" t="str">
            <v>10.511.935/0001-96</v>
          </cell>
          <cell r="E384" t="str">
            <v>EMAIL</v>
          </cell>
          <cell r="F384" t="str">
            <v>vendas5.montagemeletrica@gmail.com</v>
          </cell>
          <cell r="G384" t="str">
            <v>Gustavo/Natasha</v>
          </cell>
          <cell r="H384" t="str">
            <v>(31) 3419 - 9200</v>
          </cell>
          <cell r="I384">
            <v>1581.87</v>
          </cell>
        </row>
        <row r="385">
          <cell r="B385">
            <v>42139</v>
          </cell>
          <cell r="C385" t="str">
            <v>ELETRIBRAS</v>
          </cell>
          <cell r="E385" t="str">
            <v>EMAIL</v>
          </cell>
          <cell r="F385" t="str">
            <v>orcamento@eletribras.com.br</v>
          </cell>
          <cell r="G385" t="str">
            <v>Rodrigo</v>
          </cell>
          <cell r="H385" t="str">
            <v>(31) 3361 - 1636</v>
          </cell>
          <cell r="I385">
            <v>1863.35</v>
          </cell>
        </row>
        <row r="386">
          <cell r="B386" t="str">
            <v/>
          </cell>
          <cell r="G386" t="str">
            <v xml:space="preserve"> </v>
          </cell>
        </row>
        <row r="387">
          <cell r="A387" t="str">
            <v>##055.</v>
          </cell>
          <cell r="H387" t="str">
            <v>VALOR (MÉDIA)</v>
          </cell>
          <cell r="I387">
            <v>1606.07</v>
          </cell>
        </row>
        <row r="388">
          <cell r="A388" t="str">
            <v xml:space="preserve">OBSERVAÇÃO:
</v>
          </cell>
        </row>
        <row r="390">
          <cell r="A390" t="str">
            <v>INSUMO</v>
          </cell>
          <cell r="B390" t="str">
            <v>##056.</v>
          </cell>
          <cell r="C390" t="str">
            <v>QUADRO DE DISTRIBUIÇÃO DE CIRCUITOS (QDC-203 ), COM BARRAMENTO DE COBRE DE SEÇÃO P/ 80A, EQUIPADO COM 02 DISJUNTORES UNIPOLARES DE 10A + 04 DISJUNTORES UNIPOLARES DE 16A + 01 DISJUNTOR BRIPOLAR DE 32A GERAL + 03 DPS DE 45KA + 01 IDR TETRAPOLAR 30mA de 25A</v>
          </cell>
          <cell r="D390" t="str">
            <v>UN</v>
          </cell>
        </row>
        <row r="391">
          <cell r="A391" t="str">
            <v>COTAÇÃO</v>
          </cell>
          <cell r="B391" t="str">
            <v>DATA</v>
          </cell>
          <cell r="C391" t="str">
            <v>EMPRESA</v>
          </cell>
          <cell r="D391" t="str">
            <v>CNPJ</v>
          </cell>
          <cell r="E391" t="str">
            <v>TIPO</v>
          </cell>
          <cell r="F391" t="str">
            <v>SITE</v>
          </cell>
          <cell r="G391" t="str">
            <v>CONTATO</v>
          </cell>
          <cell r="H391" t="str">
            <v>TELEFONE</v>
          </cell>
          <cell r="I391" t="str">
            <v>VALOR (R$)</v>
          </cell>
        </row>
        <row r="392">
          <cell r="B392" t="str">
            <v>06/05/2015</v>
          </cell>
          <cell r="C392" t="str">
            <v>CONECTA ELETRICIDADE LTDA</v>
          </cell>
          <cell r="D392" t="str">
            <v>02.708.027/0001-69</v>
          </cell>
          <cell r="E392" t="str">
            <v>EMAIL</v>
          </cell>
          <cell r="F392" t="str">
            <v>conecta@conecta-mg.com</v>
          </cell>
          <cell r="G392" t="str">
            <v>Crislene/Marcelo</v>
          </cell>
          <cell r="H392" t="str">
            <v>(31) 3329 - 4520</v>
          </cell>
          <cell r="I392">
            <v>920</v>
          </cell>
        </row>
        <row r="393">
          <cell r="B393">
            <v>42129</v>
          </cell>
          <cell r="C393" t="str">
            <v>MONTAGEM ELÉTRICA LTDA</v>
          </cell>
          <cell r="D393" t="str">
            <v>10.511.935/0001-96</v>
          </cell>
          <cell r="E393" t="str">
            <v>EMAIL</v>
          </cell>
          <cell r="F393" t="str">
            <v>vendas5.montagemeletrica@gmail.com</v>
          </cell>
          <cell r="G393" t="str">
            <v>Gustavo/Natasha</v>
          </cell>
          <cell r="H393" t="str">
            <v>(31) 3419 - 9200</v>
          </cell>
          <cell r="I393">
            <v>1246.52</v>
          </cell>
        </row>
        <row r="394">
          <cell r="B394">
            <v>42139</v>
          </cell>
          <cell r="C394" t="str">
            <v>ELETRIBRAS</v>
          </cell>
          <cell r="E394" t="str">
            <v>EMAIL</v>
          </cell>
          <cell r="F394" t="str">
            <v>orcamento@eletribras.com.br</v>
          </cell>
          <cell r="G394" t="str">
            <v>Rodrigo</v>
          </cell>
          <cell r="H394" t="str">
            <v>(31) 3361 - 1636</v>
          </cell>
          <cell r="I394">
            <v>1048.51</v>
          </cell>
        </row>
        <row r="395">
          <cell r="B395" t="str">
            <v/>
          </cell>
          <cell r="G395" t="str">
            <v xml:space="preserve"> </v>
          </cell>
        </row>
        <row r="396">
          <cell r="A396" t="str">
            <v>##056.</v>
          </cell>
          <cell r="H396" t="str">
            <v>VALOR (MÉDIA)</v>
          </cell>
          <cell r="I396">
            <v>1071.68</v>
          </cell>
        </row>
        <row r="397">
          <cell r="A397" t="str">
            <v xml:space="preserve">OBSERVAÇÃO:
</v>
          </cell>
        </row>
        <row r="399">
          <cell r="A399" t="str">
            <v>INSUMO</v>
          </cell>
          <cell r="B399" t="str">
            <v>##057.</v>
          </cell>
          <cell r="C399" t="str">
            <v>QUADRO DE DISTRIBUIÇÃO DE CIRCUITOS, (QDC-301 ), COM BARRAMENTO DE COBRE DE SEÇÃO PARA 80A, EQUIPADO COM 02 DISJUNTORES UNIPOLARES DE 10A + 14 DISJUNTORES UNIPOLARES DE 16A +  01 DISJUNTOR TRIPOLAR DE 50A GERAL + 04 DPS CLASSE II 45KA + 40% DE ESPAÇO RESE</v>
          </cell>
          <cell r="D399" t="str">
            <v>UN</v>
          </cell>
        </row>
        <row r="400">
          <cell r="A400" t="str">
            <v>COTAÇÃO</v>
          </cell>
          <cell r="B400" t="str">
            <v>DATA</v>
          </cell>
          <cell r="C400" t="str">
            <v>EMPRESA</v>
          </cell>
          <cell r="D400" t="str">
            <v>CNPJ</v>
          </cell>
          <cell r="E400" t="str">
            <v>TIPO</v>
          </cell>
          <cell r="F400" t="str">
            <v>SITE</v>
          </cell>
          <cell r="G400" t="str">
            <v>CONTATO</v>
          </cell>
          <cell r="H400" t="str">
            <v>TELEFONE</v>
          </cell>
          <cell r="I400" t="str">
            <v>VALOR (R$)</v>
          </cell>
        </row>
        <row r="401">
          <cell r="B401" t="str">
            <v>06/05/2015</v>
          </cell>
          <cell r="C401" t="str">
            <v>CONECTA ELETRICIDADE LTDA</v>
          </cell>
          <cell r="D401" t="str">
            <v>02.708.027/0001-69</v>
          </cell>
          <cell r="E401" t="str">
            <v>EMAIL</v>
          </cell>
          <cell r="F401" t="str">
            <v>conecta@conecta-mg.com</v>
          </cell>
          <cell r="G401" t="str">
            <v>Crislene/Marcelo</v>
          </cell>
          <cell r="H401" t="str">
            <v>(31) 3329 - 4520</v>
          </cell>
          <cell r="I401">
            <v>939</v>
          </cell>
        </row>
        <row r="402">
          <cell r="B402">
            <v>42129</v>
          </cell>
          <cell r="C402" t="str">
            <v>MONTAGEM ELÉTRICA LTDA</v>
          </cell>
          <cell r="D402" t="str">
            <v>10.511.935/0001-96</v>
          </cell>
          <cell r="E402" t="str">
            <v>EMAIL</v>
          </cell>
          <cell r="F402" t="str">
            <v>vendas5.montagemeletrica@gmail.com</v>
          </cell>
          <cell r="G402" t="str">
            <v>Gustavo/Natasha</v>
          </cell>
          <cell r="H402" t="str">
            <v>(31) 3419 - 9200</v>
          </cell>
          <cell r="I402">
            <v>1330.16</v>
          </cell>
        </row>
        <row r="403">
          <cell r="B403">
            <v>42139</v>
          </cell>
          <cell r="C403" t="str">
            <v>ELETRIBRAS</v>
          </cell>
          <cell r="E403" t="str">
            <v>EMAIL</v>
          </cell>
          <cell r="F403" t="str">
            <v>orcamento@eletribras.com.br</v>
          </cell>
          <cell r="G403" t="str">
            <v>Rodrigo</v>
          </cell>
          <cell r="H403" t="str">
            <v>(31) 3361 - 1636</v>
          </cell>
          <cell r="I403">
            <v>1079.81</v>
          </cell>
        </row>
        <row r="404">
          <cell r="B404" t="str">
            <v/>
          </cell>
          <cell r="G404" t="str">
            <v xml:space="preserve"> </v>
          </cell>
        </row>
        <row r="405">
          <cell r="A405" t="str">
            <v>##057.</v>
          </cell>
          <cell r="H405" t="str">
            <v>VALOR (MÉDIA)</v>
          </cell>
          <cell r="I405">
            <v>1116.32</v>
          </cell>
        </row>
        <row r="406">
          <cell r="A406" t="str">
            <v xml:space="preserve">OBSERVAÇÃO:
</v>
          </cell>
        </row>
        <row r="408">
          <cell r="A408" t="str">
            <v>INSUMO</v>
          </cell>
          <cell r="B408" t="str">
            <v>##058.</v>
          </cell>
          <cell r="C408" t="str">
            <v>QUADRO DE DISTRIBUIÇÃO DE CIRCUITOS, (QDC-302 ), COM BARRAMENTO DE COBRE DE SEÇÃO PARA 80A, EQUIPADO COM 02 DISJUNTORES UNIPOLARES DE 10A + 15 DISJUNTORES UNIPOLARES DE 16A + 01 DISJUNTOR BIPOLAR DE 16A +  01 DISJUNTOR TRIPOLAR DE 63A GERAL + 04 DPS CLASS</v>
          </cell>
          <cell r="D408" t="str">
            <v>UN</v>
          </cell>
        </row>
        <row r="409">
          <cell r="A409" t="str">
            <v>COTAÇÃO</v>
          </cell>
          <cell r="B409" t="str">
            <v>DATA</v>
          </cell>
          <cell r="C409" t="str">
            <v>EMPRESA</v>
          </cell>
          <cell r="D409" t="str">
            <v>CNPJ</v>
          </cell>
          <cell r="E409" t="str">
            <v>TIPO</v>
          </cell>
          <cell r="F409" t="str">
            <v>SITE</v>
          </cell>
          <cell r="G409" t="str">
            <v>CONTATO</v>
          </cell>
          <cell r="H409" t="str">
            <v>TELEFONE</v>
          </cell>
          <cell r="I409" t="str">
            <v>VALOR (R$)</v>
          </cell>
        </row>
        <row r="410">
          <cell r="B410" t="str">
            <v>06/05/2015</v>
          </cell>
          <cell r="C410" t="str">
            <v>CONECTA ELETRICIDADE LTDA</v>
          </cell>
          <cell r="D410" t="str">
            <v>02.708.027/0001-69</v>
          </cell>
          <cell r="E410" t="str">
            <v>EMAIL</v>
          </cell>
          <cell r="F410" t="str">
            <v>conecta@conecta-mg.com</v>
          </cell>
          <cell r="G410" t="str">
            <v>Crislene/Marcelo</v>
          </cell>
          <cell r="H410" t="str">
            <v>(31) 3329 - 4520</v>
          </cell>
          <cell r="I410">
            <v>1213</v>
          </cell>
        </row>
        <row r="411">
          <cell r="B411">
            <v>42129</v>
          </cell>
          <cell r="C411" t="str">
            <v>MONTAGEM ELÉTRICA LTDA</v>
          </cell>
          <cell r="D411" t="str">
            <v>10.511.935/0001-96</v>
          </cell>
          <cell r="E411" t="str">
            <v>EMAIL</v>
          </cell>
          <cell r="F411" t="str">
            <v>vendas5.montagemeletrica@gmail.com</v>
          </cell>
          <cell r="G411" t="str">
            <v>Gustavo/Natasha</v>
          </cell>
          <cell r="H411" t="str">
            <v>(31) 3419 - 9200</v>
          </cell>
          <cell r="I411">
            <v>1398.57</v>
          </cell>
        </row>
        <row r="412">
          <cell r="B412">
            <v>42139</v>
          </cell>
          <cell r="C412" t="str">
            <v>ELETRIBRAS</v>
          </cell>
          <cell r="E412" t="str">
            <v>EMAIL</v>
          </cell>
          <cell r="F412" t="str">
            <v>orcamento@eletribras.com.br</v>
          </cell>
          <cell r="G412" t="str">
            <v>Rodrigo</v>
          </cell>
          <cell r="H412" t="str">
            <v>(31) 3361 - 1636</v>
          </cell>
          <cell r="I412">
            <v>1139.21</v>
          </cell>
        </row>
        <row r="413">
          <cell r="B413" t="str">
            <v/>
          </cell>
          <cell r="G413" t="str">
            <v xml:space="preserve"> </v>
          </cell>
        </row>
        <row r="414">
          <cell r="A414" t="str">
            <v>##058.</v>
          </cell>
          <cell r="H414" t="str">
            <v>VALOR (MÉDIA)</v>
          </cell>
          <cell r="I414">
            <v>1250.26</v>
          </cell>
        </row>
        <row r="415">
          <cell r="A415" t="str">
            <v xml:space="preserve">OBSERVAÇÃO:
</v>
          </cell>
        </row>
        <row r="417">
          <cell r="A417" t="str">
            <v>INSUMO</v>
          </cell>
          <cell r="B417" t="str">
            <v>##059.</v>
          </cell>
          <cell r="C417" t="str">
            <v xml:space="preserve">QUADRO DE DISTRIBUIÇÃO DE CIRCUITOS, (QDC-303 ), COM BARRAMENTO DE COBRE DE SEÇÃO PARA 80A, EQUIPADO COM 01 DISJUNTOR UNIPOLAR DE 10A + 03 DISJUNTORES UNIPOLARES DE 16A + 01 DISJUNTOR BIPOLAR DE 16A +  01 DISJUNTOR BIPOLAR DE 40A GERAL + 03 DPS CLASSE II </v>
          </cell>
          <cell r="D417" t="str">
            <v>UN</v>
          </cell>
        </row>
        <row r="418">
          <cell r="A418" t="str">
            <v>COTAÇÃO</v>
          </cell>
          <cell r="B418" t="str">
            <v>DATA</v>
          </cell>
          <cell r="C418" t="str">
            <v>EMPRESA</v>
          </cell>
          <cell r="D418" t="str">
            <v>CNPJ</v>
          </cell>
          <cell r="E418" t="str">
            <v>TIPO</v>
          </cell>
          <cell r="F418" t="str">
            <v>SITE</v>
          </cell>
          <cell r="G418" t="str">
            <v>CONTATO</v>
          </cell>
          <cell r="H418" t="str">
            <v>TELEFONE</v>
          </cell>
          <cell r="I418" t="str">
            <v>VALOR (R$)</v>
          </cell>
        </row>
        <row r="419">
          <cell r="B419" t="str">
            <v>06/05/2015</v>
          </cell>
          <cell r="C419" t="str">
            <v>CONECTA ELETRICIDADE LTDA</v>
          </cell>
          <cell r="D419" t="str">
            <v>02.708.027/0001-69</v>
          </cell>
          <cell r="E419" t="str">
            <v>EMAIL</v>
          </cell>
          <cell r="F419" t="str">
            <v>conecta@conecta-mg.com</v>
          </cell>
          <cell r="G419" t="str">
            <v>Crislene/Marcelo</v>
          </cell>
          <cell r="H419" t="str">
            <v>(31) 3329 - 4520</v>
          </cell>
          <cell r="I419">
            <v>952</v>
          </cell>
        </row>
        <row r="420">
          <cell r="B420">
            <v>42129</v>
          </cell>
          <cell r="C420" t="str">
            <v>MONTAGEM ELÉTRICA LTDA</v>
          </cell>
          <cell r="D420" t="str">
            <v>10.511.935/0001-96</v>
          </cell>
          <cell r="E420" t="str">
            <v>EMAIL</v>
          </cell>
          <cell r="F420" t="str">
            <v>vendas5.montagemeletrica@gmail.com</v>
          </cell>
          <cell r="G420" t="str">
            <v>Gustavo/Natasha</v>
          </cell>
          <cell r="H420" t="str">
            <v>(31) 3419 - 9200</v>
          </cell>
          <cell r="I420">
            <v>1259.1500000000001</v>
          </cell>
        </row>
        <row r="421">
          <cell r="B421">
            <v>42139</v>
          </cell>
          <cell r="C421" t="str">
            <v>ELETRIBRAS</v>
          </cell>
          <cell r="E421" t="str">
            <v>EMAIL</v>
          </cell>
          <cell r="F421" t="str">
            <v>orcamento@eletribras.com.br</v>
          </cell>
          <cell r="G421" t="str">
            <v>Rodrigo</v>
          </cell>
          <cell r="H421" t="str">
            <v>(31) 3361 - 1636</v>
          </cell>
          <cell r="I421">
            <v>1066.51</v>
          </cell>
        </row>
        <row r="422">
          <cell r="B422" t="str">
            <v/>
          </cell>
          <cell r="G422" t="str">
            <v xml:space="preserve"> </v>
          </cell>
        </row>
        <row r="423">
          <cell r="A423" t="str">
            <v>##059.</v>
          </cell>
          <cell r="H423" t="str">
            <v>VALOR (MÉDIA)</v>
          </cell>
          <cell r="I423">
            <v>1092.55</v>
          </cell>
        </row>
        <row r="424">
          <cell r="A424" t="str">
            <v xml:space="preserve">OBSERVAÇÃO:
</v>
          </cell>
        </row>
        <row r="426">
          <cell r="A426" t="str">
            <v>INSUMO</v>
          </cell>
          <cell r="B426" t="str">
            <v>##060.</v>
          </cell>
          <cell r="C426" t="str">
            <v>QUADRO DE FORÇA , (QF-01), COM BARRAMENTO DE COBRE DE SEÇÃO (6,35 x 63,5)mm, EQUIPADO COM 03 DISJUNTORES TRIPOLARES DE 50A + 01 DISJUNTOR TRIPOLAR DE 150A + 02 DISJUNTORES TRIPOLARES DE 200A +  03 DISJUNTORES TRIPOLARES DE 225A GERAL + 04 DPS CLASSE II 60</v>
          </cell>
          <cell r="D426" t="str">
            <v>UN</v>
          </cell>
        </row>
        <row r="427">
          <cell r="A427" t="str">
            <v>COTAÇÃO</v>
          </cell>
          <cell r="B427" t="str">
            <v>DATA</v>
          </cell>
          <cell r="C427" t="str">
            <v>EMPRESA</v>
          </cell>
          <cell r="D427" t="str">
            <v>CNPJ</v>
          </cell>
          <cell r="E427" t="str">
            <v>TIPO</v>
          </cell>
          <cell r="F427" t="str">
            <v>SITE</v>
          </cell>
          <cell r="G427" t="str">
            <v>CONTATO</v>
          </cell>
          <cell r="H427" t="str">
            <v>TELEFONE</v>
          </cell>
          <cell r="I427" t="str">
            <v>VALOR (R$)</v>
          </cell>
        </row>
        <row r="428">
          <cell r="B428" t="str">
            <v>06/05/2015</v>
          </cell>
          <cell r="C428" t="str">
            <v>CONECTA ELETRICIDADE LTDA</v>
          </cell>
          <cell r="D428" t="str">
            <v>02.708.027/0001-69</v>
          </cell>
          <cell r="E428" t="str">
            <v>EMAIL</v>
          </cell>
          <cell r="F428" t="str">
            <v>conecta@conecta-mg.com</v>
          </cell>
          <cell r="G428" t="str">
            <v>Crislene/Marcelo</v>
          </cell>
          <cell r="H428" t="str">
            <v>(31) 3329 - 4520</v>
          </cell>
          <cell r="I428">
            <v>8771.81</v>
          </cell>
        </row>
        <row r="429">
          <cell r="B429">
            <v>42129</v>
          </cell>
          <cell r="C429" t="str">
            <v>MONTAGEM ELÉTRICA LTDA</v>
          </cell>
          <cell r="D429" t="str">
            <v>10.511.935/0001-96</v>
          </cell>
          <cell r="E429" t="str">
            <v>EMAIL</v>
          </cell>
          <cell r="F429" t="str">
            <v>vendas5.montagemeletrica@gmail.com</v>
          </cell>
          <cell r="G429" t="str">
            <v>Gustavo/Natasha</v>
          </cell>
          <cell r="H429" t="str">
            <v>(31) 3419 - 9200</v>
          </cell>
          <cell r="I429">
            <v>9359.2000000000007</v>
          </cell>
        </row>
        <row r="430">
          <cell r="B430">
            <v>42139</v>
          </cell>
          <cell r="C430" t="str">
            <v>ELETRIBRAS</v>
          </cell>
          <cell r="E430" t="str">
            <v>EMAIL</v>
          </cell>
          <cell r="F430" t="str">
            <v>orcamento@eletribras.com.br</v>
          </cell>
          <cell r="G430" t="str">
            <v>Rodrigo</v>
          </cell>
          <cell r="H430" t="str">
            <v>(31) 3361 - 1636</v>
          </cell>
          <cell r="I430">
            <v>9105.3700000000008</v>
          </cell>
        </row>
        <row r="431">
          <cell r="B431" t="str">
            <v/>
          </cell>
          <cell r="G431" t="str">
            <v xml:space="preserve"> </v>
          </cell>
        </row>
        <row r="432">
          <cell r="A432" t="str">
            <v>##060.</v>
          </cell>
          <cell r="H432" t="str">
            <v>VALOR (MÉDIA)</v>
          </cell>
          <cell r="I432">
            <v>9078.7900000000009</v>
          </cell>
        </row>
        <row r="433">
          <cell r="A433" t="str">
            <v xml:space="preserve">OBSERVAÇÃO:
</v>
          </cell>
        </row>
        <row r="435">
          <cell r="A435" t="str">
            <v>INSUMO</v>
          </cell>
          <cell r="B435" t="str">
            <v>##061.</v>
          </cell>
          <cell r="C435" t="str">
            <v>QUADRO DE FORÇA , (QF-02), COM BARRAMENTO DE COBRE DE SEÇÃO (4,76 x 38,10)mm, EQUIPADO COM 01 DISJUNTOR BIPOLAR DE 40A + 01 DISJUNTOR TRIPOLAR DE 63A + 01 DISJUNTOR TRIPOLAR DE 90A + 01 DISJUNTOR TRIPOLAR DE 100A GERAL + 04 DPS CLASSE II 60KA + 40% DE ESP</v>
          </cell>
          <cell r="D435" t="str">
            <v>UN</v>
          </cell>
        </row>
        <row r="436">
          <cell r="A436" t="str">
            <v>COTAÇÃO</v>
          </cell>
          <cell r="B436" t="str">
            <v>DATA</v>
          </cell>
          <cell r="C436" t="str">
            <v>EMPRESA</v>
          </cell>
          <cell r="D436" t="str">
            <v>CNPJ</v>
          </cell>
          <cell r="E436" t="str">
            <v>TIPO</v>
          </cell>
          <cell r="F436" t="str">
            <v>SITE</v>
          </cell>
          <cell r="G436" t="str">
            <v>CONTATO</v>
          </cell>
          <cell r="H436" t="str">
            <v>TELEFONE</v>
          </cell>
          <cell r="I436" t="str">
            <v>VALOR (R$)</v>
          </cell>
        </row>
        <row r="437">
          <cell r="B437" t="str">
            <v>06/05/2015</v>
          </cell>
          <cell r="C437" t="str">
            <v>CONECTA ELETRICIDADE LTDA</v>
          </cell>
          <cell r="D437" t="str">
            <v>02.708.027/0001-69</v>
          </cell>
          <cell r="E437" t="str">
            <v>EMAIL</v>
          </cell>
          <cell r="F437" t="str">
            <v>conecta@conecta-mg.com</v>
          </cell>
          <cell r="G437" t="str">
            <v>Crislene/Marcelo</v>
          </cell>
          <cell r="H437" t="str">
            <v>(31) 3329 - 4520</v>
          </cell>
          <cell r="I437">
            <v>1690</v>
          </cell>
        </row>
        <row r="438">
          <cell r="B438">
            <v>42129</v>
          </cell>
          <cell r="C438" t="str">
            <v>MONTAGEM ELÉTRICA LTDA</v>
          </cell>
          <cell r="D438" t="str">
            <v>10.511.935/0001-96</v>
          </cell>
          <cell r="E438" t="str">
            <v>EMAIL</v>
          </cell>
          <cell r="F438" t="str">
            <v>vendas5.montagemeletrica@gmail.com</v>
          </cell>
          <cell r="G438" t="str">
            <v>Gustavo/Natasha</v>
          </cell>
          <cell r="H438" t="str">
            <v>(31) 3419 - 9200</v>
          </cell>
          <cell r="I438">
            <v>1446.26</v>
          </cell>
        </row>
        <row r="439">
          <cell r="B439">
            <v>42139</v>
          </cell>
          <cell r="C439" t="str">
            <v>ELETRIBRAS</v>
          </cell>
          <cell r="E439" t="str">
            <v>EMAIL</v>
          </cell>
          <cell r="F439" t="str">
            <v>orcamento@eletribras.com.br</v>
          </cell>
          <cell r="G439" t="str">
            <v>Rodrigo</v>
          </cell>
          <cell r="H439" t="str">
            <v>(31) 3361 - 1636</v>
          </cell>
          <cell r="I439">
            <v>1516.48</v>
          </cell>
        </row>
        <row r="440">
          <cell r="B440" t="str">
            <v/>
          </cell>
          <cell r="G440" t="str">
            <v xml:space="preserve"> </v>
          </cell>
        </row>
        <row r="441">
          <cell r="A441" t="str">
            <v>##061.</v>
          </cell>
          <cell r="H441" t="str">
            <v>VALOR (MÉDIA)</v>
          </cell>
          <cell r="I441">
            <v>1550.91</v>
          </cell>
        </row>
        <row r="442">
          <cell r="A442" t="str">
            <v xml:space="preserve">OBSERVAÇÃO:
</v>
          </cell>
        </row>
        <row r="444">
          <cell r="A444" t="str">
            <v>INSUMO</v>
          </cell>
          <cell r="B444" t="str">
            <v>##062.</v>
          </cell>
          <cell r="C444" t="str">
            <v>QUADRO DE FORÇA , (QF-03), COM BARRAMENTO DE COBRE DE SEÇÃO (6,35 x 38,10)mm, EQUIPADO COM 01 DISJUNTOR BIPOLAR DE 50A + 01 DISJUNTOR TRIPOLAR DE 63A + 01 DISJUNTOR TRIPOLAR DE 70A +  01 DISJUNTOR TRIPOLAR DE 175A + 01 DISJUNTOR TRIPOLAR DE 250A + 02 DISJ</v>
          </cell>
          <cell r="D444" t="str">
            <v>UN</v>
          </cell>
        </row>
        <row r="445">
          <cell r="A445" t="str">
            <v>COTAÇÃO</v>
          </cell>
          <cell r="B445" t="str">
            <v>DATA</v>
          </cell>
          <cell r="C445" t="str">
            <v>EMPRESA</v>
          </cell>
          <cell r="D445" t="str">
            <v>CNPJ</v>
          </cell>
          <cell r="E445" t="str">
            <v>TIPO</v>
          </cell>
          <cell r="F445" t="str">
            <v>SITE</v>
          </cell>
          <cell r="G445" t="str">
            <v>CONTATO</v>
          </cell>
          <cell r="H445" t="str">
            <v>TELEFONE</v>
          </cell>
          <cell r="I445" t="str">
            <v>VALOR (R$)</v>
          </cell>
        </row>
        <row r="446">
          <cell r="B446" t="str">
            <v>06/05/2015</v>
          </cell>
          <cell r="C446" t="str">
            <v>CONECTA ELETRICIDADE LTDA</v>
          </cell>
          <cell r="D446" t="str">
            <v>02.708.027/0001-69</v>
          </cell>
          <cell r="E446" t="str">
            <v>EMAIL</v>
          </cell>
          <cell r="F446" t="str">
            <v>conecta@conecta-mg.com</v>
          </cell>
          <cell r="G446" t="str">
            <v>Crislene/Marcelo</v>
          </cell>
          <cell r="H446" t="str">
            <v>(31) 3329 - 4520</v>
          </cell>
          <cell r="I446">
            <v>6270.72</v>
          </cell>
        </row>
        <row r="447">
          <cell r="B447">
            <v>42129</v>
          </cell>
          <cell r="C447" t="str">
            <v>MONTAGEM ELÉTRICA LTDA</v>
          </cell>
          <cell r="D447" t="str">
            <v>10.511.935/0001-96</v>
          </cell>
          <cell r="E447" t="str">
            <v>EMAIL</v>
          </cell>
          <cell r="F447" t="str">
            <v>vendas5.montagemeletrica@gmail.com</v>
          </cell>
          <cell r="G447" t="str">
            <v>Gustavo/Natasha</v>
          </cell>
          <cell r="H447" t="str">
            <v>(31) 3419 - 9200</v>
          </cell>
          <cell r="I447">
            <v>6942.48</v>
          </cell>
        </row>
        <row r="448">
          <cell r="B448">
            <v>42139</v>
          </cell>
          <cell r="C448" t="str">
            <v>ELETRIBRAS</v>
          </cell>
          <cell r="E448" t="str">
            <v>EMAIL</v>
          </cell>
          <cell r="F448" t="str">
            <v>orcamento@eletribras.com.br</v>
          </cell>
          <cell r="G448" t="str">
            <v>Rodrigo</v>
          </cell>
          <cell r="H448" t="str">
            <v>(31) 3361 - 1636</v>
          </cell>
          <cell r="I448">
            <v>7189.9</v>
          </cell>
        </row>
        <row r="449">
          <cell r="B449" t="str">
            <v/>
          </cell>
          <cell r="G449" t="str">
            <v xml:space="preserve"> </v>
          </cell>
        </row>
        <row r="450">
          <cell r="A450" t="str">
            <v>##062.</v>
          </cell>
          <cell r="H450" t="str">
            <v>VALOR (MÉDIA)</v>
          </cell>
          <cell r="I450">
            <v>6801.03</v>
          </cell>
        </row>
        <row r="451">
          <cell r="A451" t="str">
            <v xml:space="preserve">OBSERVAÇÃO:
</v>
          </cell>
        </row>
        <row r="453">
          <cell r="A453" t="str">
            <v>INSUMO</v>
          </cell>
          <cell r="B453" t="str">
            <v>##063.</v>
          </cell>
          <cell r="C453" t="str">
            <v>QUADRO DE DISTRIBUIÇÃO DE CIRCUITOS, (QDC-LAB-01 ), COM BARRAMENTO DE COBRE DE SEÇÃO PARA 80A, EQUIPADO COM 03 DISJUNTORES BIPOLARES DE 16A + 01 DISJUNTOR TRIPOLAR DE 16A + 01 DISJUNTOR TRIPOLAR DE 20A GERAL + 04 DPS CLASSE II 45KA + 40% DE ESPAÇO RESERVA</v>
          </cell>
          <cell r="D453" t="str">
            <v>UN</v>
          </cell>
        </row>
        <row r="454">
          <cell r="A454" t="str">
            <v>COTAÇÃO</v>
          </cell>
          <cell r="B454" t="str">
            <v>DATA</v>
          </cell>
          <cell r="C454" t="str">
            <v>EMPRESA</v>
          </cell>
          <cell r="D454" t="str">
            <v>CNPJ</v>
          </cell>
          <cell r="E454" t="str">
            <v>TIPO</v>
          </cell>
          <cell r="F454" t="str">
            <v>SITE</v>
          </cell>
          <cell r="G454" t="str">
            <v>CONTATO</v>
          </cell>
          <cell r="H454" t="str">
            <v>TELEFONE</v>
          </cell>
          <cell r="I454" t="str">
            <v>VALOR (R$)</v>
          </cell>
        </row>
        <row r="455">
          <cell r="B455" t="str">
            <v>06/05/2015</v>
          </cell>
          <cell r="C455" t="str">
            <v>CONECTA ELETRICIDADE LTDA</v>
          </cell>
          <cell r="D455" t="str">
            <v>02.708.027/0001-69</v>
          </cell>
          <cell r="E455" t="str">
            <v>EMAIL</v>
          </cell>
          <cell r="F455" t="str">
            <v>conecta@conecta-mg.com</v>
          </cell>
          <cell r="G455" t="str">
            <v>Crislene/Marcelo</v>
          </cell>
          <cell r="H455" t="str">
            <v>(31) 3329 - 4520</v>
          </cell>
          <cell r="I455">
            <v>905</v>
          </cell>
        </row>
        <row r="456">
          <cell r="B456">
            <v>42129</v>
          </cell>
          <cell r="C456" t="str">
            <v>MONTAGEM ELÉTRICA LTDA</v>
          </cell>
          <cell r="D456" t="str">
            <v>10.511.935/0001-96</v>
          </cell>
          <cell r="E456" t="str">
            <v>EMAIL</v>
          </cell>
          <cell r="F456" t="str">
            <v>vendas5.montagemeletrica@gmail.com</v>
          </cell>
          <cell r="G456" t="str">
            <v>Gustavo/Natasha</v>
          </cell>
          <cell r="H456" t="str">
            <v>(31) 3419 - 9200</v>
          </cell>
          <cell r="I456">
            <v>1243.83</v>
          </cell>
        </row>
        <row r="457">
          <cell r="B457">
            <v>42139</v>
          </cell>
          <cell r="C457" t="str">
            <v>ELETRIBRAS</v>
          </cell>
          <cell r="E457" t="str">
            <v>EMAIL</v>
          </cell>
          <cell r="F457" t="str">
            <v>orcamento@eletribras.com.br</v>
          </cell>
          <cell r="G457" t="str">
            <v>Rodrigo</v>
          </cell>
          <cell r="H457" t="str">
            <v>(31) 3361 - 1636</v>
          </cell>
          <cell r="I457">
            <v>1058.23</v>
          </cell>
        </row>
        <row r="458">
          <cell r="B458" t="str">
            <v/>
          </cell>
          <cell r="G458" t="str">
            <v xml:space="preserve"> </v>
          </cell>
        </row>
        <row r="459">
          <cell r="A459" t="str">
            <v>##063.</v>
          </cell>
          <cell r="H459" t="str">
            <v>VALOR (MÉDIA)</v>
          </cell>
          <cell r="I459">
            <v>1069.02</v>
          </cell>
        </row>
        <row r="460">
          <cell r="A460" t="str">
            <v xml:space="preserve">OBSERVAÇÃO:
</v>
          </cell>
        </row>
        <row r="462">
          <cell r="A462" t="str">
            <v>INSUMO</v>
          </cell>
          <cell r="B462" t="str">
            <v>##064.</v>
          </cell>
          <cell r="C462" t="str">
            <v>QUADRO DE DISTRIBUIÇÃO DE CIRCUITOS, (QDC-LAB-02 ), COM BARRAMENTO DE COBRE DE SEÇÃO PARA 80A, EQUIPADO COM 06 DISJUNTORES BIPOLARES DE 16A + 01 DISJUNTOR TRIPOLAR DE 16A + 01 DISJUNTOR TRIPOLAR DE 50A GERAL + 04 DPS CLASSE II 45KA + 40% DE ESPAÇO RESERVA</v>
          </cell>
          <cell r="D462" t="str">
            <v>UN</v>
          </cell>
        </row>
        <row r="463">
          <cell r="A463" t="str">
            <v>COTAÇÃO</v>
          </cell>
          <cell r="B463" t="str">
            <v>DATA</v>
          </cell>
          <cell r="C463" t="str">
            <v>EMPRESA</v>
          </cell>
          <cell r="D463" t="str">
            <v>CNPJ</v>
          </cell>
          <cell r="E463" t="str">
            <v>TIPO</v>
          </cell>
          <cell r="F463" t="str">
            <v>SITE</v>
          </cell>
          <cell r="G463" t="str">
            <v>CONTATO</v>
          </cell>
          <cell r="H463" t="str">
            <v>TELEFONE</v>
          </cell>
          <cell r="I463" t="str">
            <v>VALOR (R$)</v>
          </cell>
        </row>
        <row r="464">
          <cell r="B464" t="str">
            <v>06/05/2015</v>
          </cell>
          <cell r="C464" t="str">
            <v>CONECTA ELETRICIDADE LTDA</v>
          </cell>
          <cell r="D464" t="str">
            <v>02.708.027/0001-69</v>
          </cell>
          <cell r="E464" t="str">
            <v>EMAIL</v>
          </cell>
          <cell r="F464" t="str">
            <v>conecta@conecta-mg.com</v>
          </cell>
          <cell r="G464" t="str">
            <v>Crislene/Marcelo</v>
          </cell>
          <cell r="H464" t="str">
            <v>(31) 3329 - 4520</v>
          </cell>
          <cell r="I464">
            <v>993</v>
          </cell>
        </row>
        <row r="465">
          <cell r="B465">
            <v>42129</v>
          </cell>
          <cell r="C465" t="str">
            <v>MONTAGEM ELÉTRICA LTDA</v>
          </cell>
          <cell r="D465" t="str">
            <v>10.511.935/0001-96</v>
          </cell>
          <cell r="E465" t="str">
            <v>EMAIL</v>
          </cell>
          <cell r="F465" t="str">
            <v>vendas5.montagemeletrica@gmail.com</v>
          </cell>
          <cell r="G465" t="str">
            <v>Gustavo/Natasha</v>
          </cell>
          <cell r="H465" t="str">
            <v>(31) 3419 - 9200</v>
          </cell>
          <cell r="I465">
            <v>1351.96</v>
          </cell>
        </row>
        <row r="466">
          <cell r="B466">
            <v>42139</v>
          </cell>
          <cell r="C466" t="str">
            <v>ELETRIBRAS</v>
          </cell>
          <cell r="E466" t="str">
            <v>EMAIL</v>
          </cell>
          <cell r="F466" t="str">
            <v>orcamento@eletribras.com.br</v>
          </cell>
          <cell r="G466" t="str">
            <v>Rodrigo</v>
          </cell>
          <cell r="H466" t="str">
            <v>(31) 3361 - 1636</v>
          </cell>
          <cell r="I466">
            <v>1162.4000000000001</v>
          </cell>
        </row>
        <row r="467">
          <cell r="B467" t="str">
            <v/>
          </cell>
          <cell r="G467" t="str">
            <v xml:space="preserve"> </v>
          </cell>
        </row>
        <row r="468">
          <cell r="A468" t="str">
            <v>##064.</v>
          </cell>
          <cell r="H468" t="str">
            <v>VALOR (MÉDIA)</v>
          </cell>
          <cell r="I468">
            <v>1169.1199999999999</v>
          </cell>
        </row>
        <row r="469">
          <cell r="A469" t="str">
            <v xml:space="preserve">OBSERVAÇÃO:
</v>
          </cell>
        </row>
        <row r="471">
          <cell r="A471" t="str">
            <v>INSUMO</v>
          </cell>
          <cell r="B471" t="str">
            <v>##065.</v>
          </cell>
          <cell r="C471" t="str">
            <v>QUADRO DE DISTRIBUIÇÃO DE CIRCUITOS, (QDC-LAB-03 ), COM BARRAMENTO DE COBRE DE SEÇÃO PARA 80A, EQUIPADO COM 03 DISJUNTORES BIPOLARES DE 16A + 01 DISJUNTOR TRIPOLAR DE 16A + 01 DISJUNTOR TRIPOLAR DE 20A GERAL + 04 DPS CLASSE II 45KA + 40% DE ESPAÇO RESERVA</v>
          </cell>
          <cell r="D471" t="str">
            <v>UN</v>
          </cell>
        </row>
        <row r="472">
          <cell r="A472" t="str">
            <v>COTAÇÃO</v>
          </cell>
          <cell r="B472" t="str">
            <v>DATA</v>
          </cell>
          <cell r="C472" t="str">
            <v>EMPRESA</v>
          </cell>
          <cell r="D472" t="str">
            <v>CNPJ</v>
          </cell>
          <cell r="E472" t="str">
            <v>TIPO</v>
          </cell>
          <cell r="F472" t="str">
            <v>SITE</v>
          </cell>
          <cell r="G472" t="str">
            <v>CONTATO</v>
          </cell>
          <cell r="H472" t="str">
            <v>TELEFONE</v>
          </cell>
          <cell r="I472" t="str">
            <v>VALOR (R$)</v>
          </cell>
        </row>
        <row r="473">
          <cell r="B473" t="str">
            <v>06/05/2015</v>
          </cell>
          <cell r="C473" t="str">
            <v>CONECTA ELETRICIDADE LTDA</v>
          </cell>
          <cell r="D473" t="str">
            <v>02.708.027/0001-69</v>
          </cell>
          <cell r="E473" t="str">
            <v>EMAIL</v>
          </cell>
          <cell r="F473" t="str">
            <v>conecta@conecta-mg.com</v>
          </cell>
          <cell r="G473" t="str">
            <v>Crislene/Marcelo</v>
          </cell>
          <cell r="H473" t="str">
            <v>(31) 3329 - 4520</v>
          </cell>
          <cell r="I473">
            <v>914</v>
          </cell>
        </row>
        <row r="474">
          <cell r="B474">
            <v>42129</v>
          </cell>
          <cell r="C474" t="str">
            <v>MONTAGEM ELÉTRICA LTDA</v>
          </cell>
          <cell r="D474" t="str">
            <v>10.511.935/0001-96</v>
          </cell>
          <cell r="E474" t="str">
            <v>EMAIL</v>
          </cell>
          <cell r="F474" t="str">
            <v>vendas5.montagemeletrica@gmail.com</v>
          </cell>
          <cell r="G474" t="str">
            <v>Gustavo/Natasha</v>
          </cell>
          <cell r="H474" t="str">
            <v>(31) 3419 - 9200</v>
          </cell>
          <cell r="I474">
            <v>1256.5899999999999</v>
          </cell>
        </row>
        <row r="475">
          <cell r="B475">
            <v>42139</v>
          </cell>
          <cell r="C475" t="str">
            <v>ELETRIBRAS</v>
          </cell>
          <cell r="E475" t="str">
            <v>EMAIL</v>
          </cell>
          <cell r="F475" t="str">
            <v>orcamento@eletribras.com.br</v>
          </cell>
          <cell r="G475" t="str">
            <v>Rodrigo</v>
          </cell>
          <cell r="H475" t="str">
            <v>(31) 3361 - 1636</v>
          </cell>
          <cell r="I475">
            <v>1058.23</v>
          </cell>
        </row>
        <row r="476">
          <cell r="B476" t="str">
            <v/>
          </cell>
          <cell r="G476" t="str">
            <v xml:space="preserve"> </v>
          </cell>
        </row>
        <row r="477">
          <cell r="A477" t="str">
            <v>##065.</v>
          </cell>
          <cell r="H477" t="str">
            <v>VALOR (MÉDIA)</v>
          </cell>
          <cell r="I477">
            <v>1076.27</v>
          </cell>
        </row>
        <row r="478">
          <cell r="A478" t="str">
            <v xml:space="preserve">OBSERVAÇÃO:
</v>
          </cell>
        </row>
        <row r="480">
          <cell r="A480" t="str">
            <v>INSUMO</v>
          </cell>
          <cell r="B480" t="str">
            <v>##066.</v>
          </cell>
          <cell r="C480" t="str">
            <v>DECK DE MADEIRA BIOSSINTÉTICA FABRICADA COM 70% DE SACOS PLÁSTICOS E 30% DE CASCA DE COCO E OUTROS RESÍDUOS ORGÂNICOS, INCLUSIVE BARROTEAMENTO REF.: ECOBLOCK</v>
          </cell>
          <cell r="D480" t="str">
            <v>M2</v>
          </cell>
        </row>
        <row r="481">
          <cell r="A481" t="str">
            <v>COTAÇÃO</v>
          </cell>
          <cell r="B481" t="str">
            <v>DATA</v>
          </cell>
          <cell r="C481" t="str">
            <v>EMPRESA</v>
          </cell>
          <cell r="D481" t="str">
            <v>CNPJ</v>
          </cell>
          <cell r="E481" t="str">
            <v>TIPO</v>
          </cell>
          <cell r="F481" t="str">
            <v>SITE</v>
          </cell>
          <cell r="G481" t="str">
            <v>CONTATO</v>
          </cell>
          <cell r="H481" t="str">
            <v>TELEFONE</v>
          </cell>
          <cell r="I481" t="str">
            <v>VALOR (R$)</v>
          </cell>
        </row>
        <row r="482">
          <cell r="B482">
            <v>42129</v>
          </cell>
          <cell r="C482" t="str">
            <v>ECOBLOCK</v>
          </cell>
          <cell r="D482" t="str">
            <v>25.936.998.0001-61</v>
          </cell>
          <cell r="E482" t="str">
            <v>EMAIL</v>
          </cell>
          <cell r="F482" t="str">
            <v>www.ecoblock.com.br</v>
          </cell>
          <cell r="G482" t="str">
            <v>Rafaela</v>
          </cell>
          <cell r="H482" t="str">
            <v>(31) 3385-9994</v>
          </cell>
          <cell r="I482">
            <v>234.71</v>
          </cell>
        </row>
        <row r="483">
          <cell r="B483">
            <v>42185</v>
          </cell>
          <cell r="C483" t="str">
            <v>LEROY MERLIN CIA BRASILEIRA DE BRICOLAGEM</v>
          </cell>
          <cell r="D483" t="str">
            <v>01.438.784/0048-60</v>
          </cell>
          <cell r="E483" t="str">
            <v>SITE</v>
          </cell>
          <cell r="F483" t="str">
            <v>www.leroymerlin.com.br</v>
          </cell>
          <cell r="H483" t="str">
            <v>(31) 4020-5376</v>
          </cell>
          <cell r="I483">
            <v>299.60000000000002</v>
          </cell>
        </row>
        <row r="484">
          <cell r="B484">
            <v>42185</v>
          </cell>
          <cell r="C484" t="str">
            <v>M.I. REVESTIMENTOS S/A</v>
          </cell>
          <cell r="D484" t="str">
            <v>10.490.181/0001-35</v>
          </cell>
          <cell r="E484" t="str">
            <v>SITE</v>
          </cell>
          <cell r="F484" t="str">
            <v>www.madeiramadeira.com.br</v>
          </cell>
          <cell r="H484" t="str">
            <v>(31) 4062-0737</v>
          </cell>
          <cell r="I484">
            <v>349.29</v>
          </cell>
        </row>
        <row r="486">
          <cell r="A486" t="str">
            <v>##066.</v>
          </cell>
          <cell r="H486" t="str">
            <v>VALOR (MÉDIA)</v>
          </cell>
          <cell r="I486">
            <v>294.52999999999997</v>
          </cell>
        </row>
        <row r="487">
          <cell r="A487" t="str">
            <v xml:space="preserve">OBSERVAÇÃO:
</v>
          </cell>
        </row>
        <row r="489">
          <cell r="A489" t="str">
            <v>INSUMO</v>
          </cell>
          <cell r="B489" t="str">
            <v>##067.</v>
          </cell>
          <cell r="C489" t="str">
            <v>EUGENIA SPRENGELII DC - EUGÊNIA</v>
          </cell>
          <cell r="D489" t="str">
            <v>UN</v>
          </cell>
        </row>
        <row r="490">
          <cell r="A490" t="str">
            <v>COTAÇÃO</v>
          </cell>
          <cell r="B490" t="str">
            <v>DATA</v>
          </cell>
          <cell r="C490" t="str">
            <v>EMPRESA</v>
          </cell>
          <cell r="D490" t="str">
            <v>CNPJ</v>
          </cell>
          <cell r="E490" t="str">
            <v>TIPO</v>
          </cell>
          <cell r="F490" t="str">
            <v>SITE</v>
          </cell>
          <cell r="G490" t="str">
            <v>CONTATO</v>
          </cell>
          <cell r="H490" t="str">
            <v>TELEFONE</v>
          </cell>
          <cell r="I490" t="str">
            <v>VALOR (R$)</v>
          </cell>
        </row>
        <row r="491">
          <cell r="B491">
            <v>42128</v>
          </cell>
          <cell r="C491" t="str">
            <v>TIROL PLANTAS</v>
          </cell>
          <cell r="E491" t="str">
            <v>EMAIL</v>
          </cell>
          <cell r="F491" t="str">
            <v>www.tirolplantas.com.br</v>
          </cell>
          <cell r="G491" t="str">
            <v>Karine</v>
          </cell>
          <cell r="H491" t="str">
            <v>(31) 3385-1990</v>
          </cell>
          <cell r="I491">
            <v>29.9</v>
          </cell>
        </row>
        <row r="492">
          <cell r="B492">
            <v>42153</v>
          </cell>
          <cell r="C492" t="str">
            <v>FLORICULTURA DOMI</v>
          </cell>
          <cell r="E492" t="str">
            <v>EMAIL</v>
          </cell>
          <cell r="G492" t="str">
            <v>Fátima</v>
          </cell>
          <cell r="H492" t="str">
            <v>(31) 3461-4208</v>
          </cell>
          <cell r="I492">
            <v>18</v>
          </cell>
        </row>
        <row r="493">
          <cell r="B493">
            <v>42164</v>
          </cell>
          <cell r="C493" t="str">
            <v>ECOFLORA</v>
          </cell>
          <cell r="E493" t="str">
            <v>EMAIL</v>
          </cell>
          <cell r="G493" t="str">
            <v>Letícia</v>
          </cell>
          <cell r="H493" t="str">
            <v>(31) 3495-6448</v>
          </cell>
          <cell r="I493">
            <v>30</v>
          </cell>
        </row>
        <row r="495">
          <cell r="A495" t="str">
            <v>##067.</v>
          </cell>
          <cell r="H495" t="str">
            <v>VALOR (MEDIANA)</v>
          </cell>
          <cell r="I495">
            <v>29.9</v>
          </cell>
        </row>
        <row r="496">
          <cell r="A496" t="str">
            <v xml:space="preserve">OBSERVAÇÃO:
</v>
          </cell>
        </row>
        <row r="498">
          <cell r="A498" t="str">
            <v>INSUMO</v>
          </cell>
          <cell r="B498" t="str">
            <v>##068.</v>
          </cell>
          <cell r="C498" t="str">
            <v>TERMINALIA CATAPPA - CHAPÉU-DE-SOL</v>
          </cell>
          <cell r="D498" t="str">
            <v>UN</v>
          </cell>
        </row>
        <row r="499">
          <cell r="A499" t="str">
            <v>COTAÇÃO</v>
          </cell>
          <cell r="B499" t="str">
            <v>DATA</v>
          </cell>
          <cell r="C499" t="str">
            <v>EMPRESA</v>
          </cell>
          <cell r="D499" t="str">
            <v>CNPJ</v>
          </cell>
          <cell r="E499" t="str">
            <v>TIPO</v>
          </cell>
          <cell r="F499" t="str">
            <v>SITE</v>
          </cell>
          <cell r="G499" t="str">
            <v>CONTATO</v>
          </cell>
          <cell r="H499" t="str">
            <v>TELEFONE</v>
          </cell>
          <cell r="I499" t="str">
            <v>VALOR (R$)</v>
          </cell>
        </row>
        <row r="500">
          <cell r="B500">
            <v>42128</v>
          </cell>
          <cell r="C500" t="str">
            <v>TIROL PLANTAS</v>
          </cell>
          <cell r="E500" t="str">
            <v>EMAIL</v>
          </cell>
          <cell r="F500" t="str">
            <v>www.tirolplantas.com.br</v>
          </cell>
          <cell r="G500" t="str">
            <v>Karine</v>
          </cell>
          <cell r="H500" t="str">
            <v>(31) 3385-1990</v>
          </cell>
          <cell r="I500">
            <v>29.9</v>
          </cell>
        </row>
        <row r="501">
          <cell r="B501">
            <v>42153</v>
          </cell>
          <cell r="C501" t="str">
            <v>FLORICULTURA DOMI</v>
          </cell>
          <cell r="E501" t="str">
            <v>EMAIL</v>
          </cell>
          <cell r="G501" t="str">
            <v>Fátima</v>
          </cell>
          <cell r="H501" t="str">
            <v>(31) 3461-4208</v>
          </cell>
          <cell r="I501">
            <v>12</v>
          </cell>
        </row>
        <row r="502">
          <cell r="B502">
            <v>42185</v>
          </cell>
          <cell r="C502" t="str">
            <v>IB FLORESTAS</v>
          </cell>
          <cell r="D502" t="str">
            <v>08.331.284/0001-00</v>
          </cell>
          <cell r="E502" t="str">
            <v>SITE</v>
          </cell>
          <cell r="F502" t="str">
            <v>http://ibflorestas.org.br/</v>
          </cell>
          <cell r="H502" t="str">
            <v>(43) 3324-7551</v>
          </cell>
          <cell r="I502">
            <v>10</v>
          </cell>
        </row>
        <row r="504">
          <cell r="A504" t="str">
            <v>##068.</v>
          </cell>
          <cell r="H504" t="str">
            <v>VALOR (MÉDIA)</v>
          </cell>
          <cell r="I504">
            <v>17.3</v>
          </cell>
        </row>
        <row r="505">
          <cell r="A505" t="str">
            <v xml:space="preserve">OBSERVAÇÃO:
</v>
          </cell>
        </row>
        <row r="507">
          <cell r="A507" t="str">
            <v>INSUMO</v>
          </cell>
          <cell r="B507" t="str">
            <v>##069.</v>
          </cell>
          <cell r="C507" t="str">
            <v>TABEBUIA IMPETIGINOSA - IPÊ-ROXO</v>
          </cell>
          <cell r="D507" t="str">
            <v>UN</v>
          </cell>
        </row>
        <row r="508">
          <cell r="A508" t="str">
            <v>COTAÇÃO</v>
          </cell>
          <cell r="B508" t="str">
            <v>DATA</v>
          </cell>
          <cell r="C508" t="str">
            <v>EMPRESA</v>
          </cell>
          <cell r="D508" t="str">
            <v>CNPJ</v>
          </cell>
          <cell r="E508" t="str">
            <v>TIPO</v>
          </cell>
          <cell r="F508" t="str">
            <v>SITE</v>
          </cell>
          <cell r="G508" t="str">
            <v>CONTATO</v>
          </cell>
          <cell r="H508" t="str">
            <v>TELEFONE</v>
          </cell>
          <cell r="I508" t="str">
            <v>VALOR (R$)</v>
          </cell>
        </row>
        <row r="509">
          <cell r="B509">
            <v>42128</v>
          </cell>
          <cell r="C509" t="str">
            <v>TIROL PLANTAS</v>
          </cell>
          <cell r="E509" t="str">
            <v>EMAIL</v>
          </cell>
          <cell r="F509" t="str">
            <v>www.tirolplantas.com.br</v>
          </cell>
          <cell r="G509" t="str">
            <v>Karine</v>
          </cell>
          <cell r="H509" t="str">
            <v>(31) 3385-1990</v>
          </cell>
          <cell r="I509">
            <v>8.5</v>
          </cell>
        </row>
        <row r="510">
          <cell r="B510">
            <v>42153</v>
          </cell>
          <cell r="C510" t="str">
            <v>FLORICULTURA DOMI</v>
          </cell>
          <cell r="E510" t="str">
            <v>EMAIL</v>
          </cell>
          <cell r="G510" t="str">
            <v>Fátima</v>
          </cell>
          <cell r="H510" t="str">
            <v>(31) 3461-4208</v>
          </cell>
          <cell r="I510">
            <v>12</v>
          </cell>
        </row>
        <row r="511">
          <cell r="B511">
            <v>42164</v>
          </cell>
          <cell r="C511" t="str">
            <v>ECOFLORA</v>
          </cell>
          <cell r="E511" t="str">
            <v>EMAIL</v>
          </cell>
          <cell r="G511" t="str">
            <v>Letícia</v>
          </cell>
          <cell r="H511" t="str">
            <v>(31) 3495-6448</v>
          </cell>
          <cell r="I511">
            <v>25</v>
          </cell>
        </row>
        <row r="513">
          <cell r="A513" t="str">
            <v>##069.</v>
          </cell>
          <cell r="H513" t="str">
            <v>VALOR (MÉDIA)</v>
          </cell>
          <cell r="I513">
            <v>15.17</v>
          </cell>
        </row>
        <row r="514">
          <cell r="A514" t="str">
            <v xml:space="preserve">OBSERVAÇÃO:
</v>
          </cell>
        </row>
        <row r="516">
          <cell r="A516" t="str">
            <v>INSUMO</v>
          </cell>
          <cell r="B516" t="str">
            <v>##070.</v>
          </cell>
          <cell r="C516" t="str">
            <v>AGAVE ANGUSTIFOLIA - PITEIRA DO CARIBE</v>
          </cell>
          <cell r="D516" t="str">
            <v>UN</v>
          </cell>
        </row>
        <row r="517">
          <cell r="A517" t="str">
            <v>COTAÇÃO</v>
          </cell>
          <cell r="B517" t="str">
            <v>DATA</v>
          </cell>
          <cell r="C517" t="str">
            <v>EMPRESA</v>
          </cell>
          <cell r="D517" t="str">
            <v>CNPJ</v>
          </cell>
          <cell r="E517" t="str">
            <v>TIPO</v>
          </cell>
          <cell r="F517" t="str">
            <v>SITE</v>
          </cell>
          <cell r="G517" t="str">
            <v>CONTATO</v>
          </cell>
          <cell r="H517" t="str">
            <v>TELEFONE</v>
          </cell>
          <cell r="I517" t="str">
            <v>VALOR (R$)</v>
          </cell>
        </row>
        <row r="518">
          <cell r="B518">
            <v>42128</v>
          </cell>
          <cell r="C518" t="str">
            <v>TIROL PLANTAS</v>
          </cell>
          <cell r="E518" t="str">
            <v>EMAIL</v>
          </cell>
          <cell r="F518" t="str">
            <v>www.tirolplantas.com.br</v>
          </cell>
          <cell r="G518" t="str">
            <v>Karine</v>
          </cell>
          <cell r="H518" t="str">
            <v>(31) 3385-1990</v>
          </cell>
          <cell r="I518">
            <v>12.9</v>
          </cell>
        </row>
        <row r="519">
          <cell r="B519">
            <v>42153</v>
          </cell>
          <cell r="C519" t="str">
            <v>FLORICULTURA DOMI</v>
          </cell>
          <cell r="E519" t="str">
            <v>EMAIL</v>
          </cell>
          <cell r="G519" t="str">
            <v>Fátima</v>
          </cell>
          <cell r="H519" t="str">
            <v>(31) 3461-4208</v>
          </cell>
          <cell r="I519">
            <v>15</v>
          </cell>
        </row>
        <row r="520">
          <cell r="B520">
            <v>42164</v>
          </cell>
          <cell r="C520" t="str">
            <v>ECOFLORA</v>
          </cell>
          <cell r="E520" t="str">
            <v>EMAIL</v>
          </cell>
          <cell r="G520" t="str">
            <v>Letícia</v>
          </cell>
          <cell r="H520" t="str">
            <v>(31) 3495-6448</v>
          </cell>
          <cell r="I520">
            <v>35</v>
          </cell>
        </row>
        <row r="522">
          <cell r="A522" t="str">
            <v>##070.</v>
          </cell>
          <cell r="H522" t="str">
            <v>VALOR (MÉDIA)</v>
          </cell>
          <cell r="I522">
            <v>20.97</v>
          </cell>
        </row>
        <row r="523">
          <cell r="A523" t="str">
            <v xml:space="preserve">OBSERVAÇÃO:
</v>
          </cell>
        </row>
        <row r="525">
          <cell r="A525" t="str">
            <v>INSUMO</v>
          </cell>
          <cell r="B525" t="str">
            <v>##071.</v>
          </cell>
          <cell r="C525" t="str">
            <v>RHODODENDRON INDICUM - AZALÉIA</v>
          </cell>
          <cell r="D525" t="str">
            <v>UN</v>
          </cell>
        </row>
        <row r="526">
          <cell r="A526" t="str">
            <v>COTAÇÃO</v>
          </cell>
          <cell r="B526" t="str">
            <v>DATA</v>
          </cell>
          <cell r="C526" t="str">
            <v>EMPRESA</v>
          </cell>
          <cell r="D526" t="str">
            <v>CNPJ</v>
          </cell>
          <cell r="E526" t="str">
            <v>TIPO</v>
          </cell>
          <cell r="F526" t="str">
            <v>SITE</v>
          </cell>
          <cell r="G526" t="str">
            <v>CONTATO</v>
          </cell>
          <cell r="H526" t="str">
            <v>TELEFONE</v>
          </cell>
          <cell r="I526" t="str">
            <v>VALOR (R$)</v>
          </cell>
        </row>
        <row r="527">
          <cell r="B527">
            <v>42128</v>
          </cell>
          <cell r="C527" t="str">
            <v>TIROL PLANTAS</v>
          </cell>
          <cell r="E527" t="str">
            <v>EMAIL</v>
          </cell>
          <cell r="F527" t="str">
            <v>www.tirolplantas.com.br</v>
          </cell>
          <cell r="G527" t="str">
            <v>Karine</v>
          </cell>
          <cell r="H527" t="str">
            <v>(31) 3385-1990</v>
          </cell>
          <cell r="I527">
            <v>7.5</v>
          </cell>
        </row>
        <row r="528">
          <cell r="B528">
            <v>42153</v>
          </cell>
          <cell r="C528" t="str">
            <v>FLORICULTURA DOMI</v>
          </cell>
          <cell r="E528" t="str">
            <v>EMAIL</v>
          </cell>
          <cell r="G528" t="str">
            <v>Fátima</v>
          </cell>
          <cell r="H528" t="str">
            <v>(31) 3461-4208</v>
          </cell>
          <cell r="I528">
            <v>12</v>
          </cell>
        </row>
        <row r="529">
          <cell r="B529">
            <v>42164</v>
          </cell>
          <cell r="C529" t="str">
            <v>ECOFLORA</v>
          </cell>
          <cell r="E529" t="str">
            <v>EMAIL</v>
          </cell>
          <cell r="G529" t="str">
            <v>Letícia</v>
          </cell>
          <cell r="H529" t="str">
            <v>(31) 3495-6448</v>
          </cell>
          <cell r="I529">
            <v>15</v>
          </cell>
        </row>
        <row r="531">
          <cell r="A531" t="str">
            <v>##071.</v>
          </cell>
          <cell r="H531" t="str">
            <v>VALOR (MÉDIA)</v>
          </cell>
          <cell r="I531">
            <v>11.5</v>
          </cell>
        </row>
        <row r="532">
          <cell r="A532" t="str">
            <v xml:space="preserve">OBSERVAÇÃO:
</v>
          </cell>
        </row>
        <row r="534">
          <cell r="A534" t="str">
            <v>INSUMO</v>
          </cell>
          <cell r="B534" t="str">
            <v>##072.</v>
          </cell>
          <cell r="C534" t="str">
            <v>TABEBUIA ORCHARACEA - IPÊ-AMARELO</v>
          </cell>
          <cell r="D534" t="str">
            <v>UN</v>
          </cell>
        </row>
        <row r="535">
          <cell r="A535" t="str">
            <v>COTAÇÃO</v>
          </cell>
          <cell r="B535" t="str">
            <v>DATA</v>
          </cell>
          <cell r="C535" t="str">
            <v>EMPRESA</v>
          </cell>
          <cell r="D535" t="str">
            <v>CNPJ</v>
          </cell>
          <cell r="E535" t="str">
            <v>TIPO</v>
          </cell>
          <cell r="F535" t="str">
            <v>SITE</v>
          </cell>
          <cell r="G535" t="str">
            <v>CONTATO</v>
          </cell>
          <cell r="H535" t="str">
            <v>TELEFONE</v>
          </cell>
          <cell r="I535" t="str">
            <v>VALOR (R$)</v>
          </cell>
        </row>
        <row r="536">
          <cell r="B536">
            <v>42128</v>
          </cell>
          <cell r="C536" t="str">
            <v>TIROL PLANTAS</v>
          </cell>
          <cell r="E536" t="str">
            <v>EMAIL</v>
          </cell>
          <cell r="F536" t="str">
            <v>www.tirolplantas.com.br</v>
          </cell>
          <cell r="G536" t="str">
            <v>Karine</v>
          </cell>
          <cell r="H536" t="str">
            <v>(31) 3385-1990</v>
          </cell>
          <cell r="I536">
            <v>8.5</v>
          </cell>
        </row>
        <row r="537">
          <cell r="B537">
            <v>42153</v>
          </cell>
          <cell r="C537" t="str">
            <v>FLORICULTURA DOMI</v>
          </cell>
          <cell r="E537" t="str">
            <v>EMAIL</v>
          </cell>
          <cell r="G537" t="str">
            <v>Fátima</v>
          </cell>
          <cell r="H537" t="str">
            <v>(31) 3461-4208</v>
          </cell>
          <cell r="I537">
            <v>12</v>
          </cell>
        </row>
        <row r="538">
          <cell r="B538">
            <v>42164</v>
          </cell>
          <cell r="C538" t="str">
            <v>ECOFLORA</v>
          </cell>
          <cell r="E538" t="str">
            <v>EMAIL</v>
          </cell>
          <cell r="G538" t="str">
            <v>Letícia</v>
          </cell>
          <cell r="H538" t="str">
            <v>(31) 3495-6448</v>
          </cell>
          <cell r="I538">
            <v>25</v>
          </cell>
        </row>
        <row r="540">
          <cell r="A540" t="str">
            <v>##072.</v>
          </cell>
          <cell r="H540" t="str">
            <v>VALOR (MÉDIA)</v>
          </cell>
          <cell r="I540">
            <v>15.17</v>
          </cell>
        </row>
        <row r="541">
          <cell r="A541" t="str">
            <v xml:space="preserve">OBSERVAÇÃO:
</v>
          </cell>
        </row>
        <row r="543">
          <cell r="A543" t="str">
            <v>INSUMO</v>
          </cell>
          <cell r="B543" t="str">
            <v>##073.</v>
          </cell>
          <cell r="C543" t="str">
            <v xml:space="preserve">PHYLLOSTACHYS PUBESCENS - BAMBU-MOSSÔ </v>
          </cell>
          <cell r="D543" t="str">
            <v>UN</v>
          </cell>
        </row>
        <row r="544">
          <cell r="A544" t="str">
            <v>COTAÇÃO</v>
          </cell>
          <cell r="B544" t="str">
            <v>DATA</v>
          </cell>
          <cell r="C544" t="str">
            <v>EMPRESA</v>
          </cell>
          <cell r="D544" t="str">
            <v>CNPJ</v>
          </cell>
          <cell r="E544" t="str">
            <v>TIPO</v>
          </cell>
          <cell r="F544" t="str">
            <v>SITE</v>
          </cell>
          <cell r="G544" t="str">
            <v>CONTATO</v>
          </cell>
          <cell r="H544" t="str">
            <v>TELEFONE</v>
          </cell>
          <cell r="I544" t="str">
            <v>VALOR (R$)</v>
          </cell>
        </row>
        <row r="545">
          <cell r="B545">
            <v>42128</v>
          </cell>
          <cell r="C545" t="str">
            <v>TIROL PLANTAS</v>
          </cell>
          <cell r="E545" t="str">
            <v>EMAIL</v>
          </cell>
          <cell r="F545" t="str">
            <v>www.tirolplantas.com.br</v>
          </cell>
          <cell r="G545" t="str">
            <v>Karine</v>
          </cell>
          <cell r="H545" t="str">
            <v>(31) 3385-1990</v>
          </cell>
          <cell r="I545">
            <v>149</v>
          </cell>
        </row>
        <row r="546">
          <cell r="B546">
            <v>42153</v>
          </cell>
          <cell r="C546" t="str">
            <v>FLORICULTURA DOMI</v>
          </cell>
          <cell r="E546" t="str">
            <v>EMAIL</v>
          </cell>
          <cell r="G546" t="str">
            <v>Fátima</v>
          </cell>
          <cell r="H546" t="str">
            <v>(31) 3461-4208</v>
          </cell>
          <cell r="I546">
            <v>80</v>
          </cell>
        </row>
        <row r="547">
          <cell r="B547">
            <v>42164</v>
          </cell>
          <cell r="C547" t="str">
            <v>ECOFLORA</v>
          </cell>
          <cell r="E547" t="str">
            <v>EMAIL</v>
          </cell>
          <cell r="G547" t="str">
            <v>Letícia</v>
          </cell>
          <cell r="H547" t="str">
            <v>(31) 3495-6448</v>
          </cell>
          <cell r="I547">
            <v>130</v>
          </cell>
        </row>
        <row r="549">
          <cell r="A549" t="str">
            <v>##073.</v>
          </cell>
          <cell r="H549" t="str">
            <v>VALOR (MEDIANA)</v>
          </cell>
          <cell r="I549">
            <v>119.67</v>
          </cell>
        </row>
        <row r="550">
          <cell r="A550" t="str">
            <v xml:space="preserve">OBSERVAÇÃO:
</v>
          </cell>
        </row>
        <row r="552">
          <cell r="A552" t="str">
            <v>INSUMO</v>
          </cell>
          <cell r="B552" t="str">
            <v>##074.</v>
          </cell>
          <cell r="C552" t="str">
            <v>MAURICIA VINIFERA - BURITI</v>
          </cell>
          <cell r="D552" t="str">
            <v>UN</v>
          </cell>
        </row>
        <row r="553">
          <cell r="A553" t="str">
            <v>COTAÇÃO</v>
          </cell>
          <cell r="B553" t="str">
            <v>DATA</v>
          </cell>
          <cell r="C553" t="str">
            <v>EMPRESA</v>
          </cell>
          <cell r="D553" t="str">
            <v>CNPJ</v>
          </cell>
          <cell r="E553" t="str">
            <v>TIPO</v>
          </cell>
          <cell r="F553" t="str">
            <v>SITE</v>
          </cell>
          <cell r="G553" t="str">
            <v>CONTATO</v>
          </cell>
          <cell r="H553" t="str">
            <v>TELEFONE</v>
          </cell>
          <cell r="I553" t="str">
            <v>VALOR (R$)</v>
          </cell>
        </row>
        <row r="554">
          <cell r="B554">
            <v>42187</v>
          </cell>
          <cell r="C554" t="str">
            <v>BETIM PLANTAS</v>
          </cell>
          <cell r="E554" t="str">
            <v>EMAIL</v>
          </cell>
          <cell r="F554" t="str">
            <v>www.betimplantas.com</v>
          </cell>
          <cell r="G554" t="str">
            <v>Mozart</v>
          </cell>
          <cell r="H554" t="str">
            <v>(31) 3531-1428</v>
          </cell>
          <cell r="I554">
            <v>95</v>
          </cell>
        </row>
        <row r="555">
          <cell r="B555">
            <v>42186</v>
          </cell>
          <cell r="C555" t="str">
            <v>MERCADO LIVRE</v>
          </cell>
          <cell r="D555" t="str">
            <v>03.007.331/0001-41</v>
          </cell>
          <cell r="E555" t="str">
            <v>SITE</v>
          </cell>
          <cell r="F555" t="str">
            <v>www.mercadolivre.com.br</v>
          </cell>
          <cell r="I555">
            <v>63</v>
          </cell>
        </row>
        <row r="556">
          <cell r="B556">
            <v>42186</v>
          </cell>
          <cell r="C556" t="str">
            <v>MERCADO LIVRE</v>
          </cell>
          <cell r="D556" t="str">
            <v>03.007.331/0001-41</v>
          </cell>
          <cell r="E556" t="str">
            <v>SITE</v>
          </cell>
          <cell r="F556" t="str">
            <v>www.mercadolivre.com.br</v>
          </cell>
          <cell r="I556">
            <v>98</v>
          </cell>
        </row>
        <row r="558">
          <cell r="A558" t="str">
            <v>##074.</v>
          </cell>
          <cell r="H558" t="str">
            <v>VALOR (MEDIANA)</v>
          </cell>
          <cell r="I558">
            <v>85.33</v>
          </cell>
        </row>
        <row r="559">
          <cell r="A559" t="str">
            <v xml:space="preserve">OBSERVAÇÃO:
</v>
          </cell>
        </row>
        <row r="561">
          <cell r="A561" t="str">
            <v>INSUMO</v>
          </cell>
          <cell r="B561" t="str">
            <v>##075.</v>
          </cell>
          <cell r="C561" t="str">
            <v>PLUMERIA RUBRA - JASMIM-MANGA</v>
          </cell>
          <cell r="D561" t="str">
            <v>UN</v>
          </cell>
        </row>
        <row r="562">
          <cell r="A562" t="str">
            <v>COTAÇÃO</v>
          </cell>
          <cell r="B562" t="str">
            <v>DATA</v>
          </cell>
          <cell r="C562" t="str">
            <v>EMPRESA</v>
          </cell>
          <cell r="D562" t="str">
            <v>CNPJ</v>
          </cell>
          <cell r="E562" t="str">
            <v>TIPO</v>
          </cell>
          <cell r="F562" t="str">
            <v>SITE</v>
          </cell>
          <cell r="G562" t="str">
            <v>CONTATO</v>
          </cell>
          <cell r="H562" t="str">
            <v>TELEFONE</v>
          </cell>
          <cell r="I562" t="str">
            <v>VALOR (R$)</v>
          </cell>
        </row>
        <row r="563">
          <cell r="B563">
            <v>42128</v>
          </cell>
          <cell r="C563" t="str">
            <v>TIROL PLANTAS</v>
          </cell>
          <cell r="E563" t="str">
            <v>EMAIL</v>
          </cell>
          <cell r="F563" t="str">
            <v>www.tirolplantas.com.br</v>
          </cell>
          <cell r="G563" t="str">
            <v>Karine</v>
          </cell>
          <cell r="H563" t="str">
            <v>(31) 3385-1990</v>
          </cell>
          <cell r="I563">
            <v>69</v>
          </cell>
        </row>
        <row r="564">
          <cell r="B564">
            <v>42261</v>
          </cell>
          <cell r="C564" t="str">
            <v>FLORICULTURA DOMI</v>
          </cell>
          <cell r="E564" t="str">
            <v>TELEFONE</v>
          </cell>
          <cell r="G564" t="str">
            <v>Fátima / Carlos</v>
          </cell>
          <cell r="H564" t="str">
            <v>(31) 3461-4208</v>
          </cell>
          <cell r="I564">
            <v>40</v>
          </cell>
        </row>
        <row r="565">
          <cell r="B565">
            <v>42164</v>
          </cell>
          <cell r="C565" t="str">
            <v>ECOFLORA</v>
          </cell>
          <cell r="E565" t="str">
            <v>EMAIL</v>
          </cell>
          <cell r="G565" t="str">
            <v>Letícia</v>
          </cell>
          <cell r="H565" t="str">
            <v>(31) 3495-6448</v>
          </cell>
          <cell r="I565">
            <v>60</v>
          </cell>
        </row>
        <row r="567">
          <cell r="A567" t="str">
            <v>##075.</v>
          </cell>
          <cell r="H567" t="str">
            <v>VALOR (MEDIANA)</v>
          </cell>
          <cell r="I567">
            <v>56.33</v>
          </cell>
        </row>
        <row r="568">
          <cell r="A568" t="str">
            <v xml:space="preserve">OBSERVAÇÃO:
</v>
          </cell>
        </row>
        <row r="570">
          <cell r="A570" t="str">
            <v>INSUMO</v>
          </cell>
          <cell r="B570" t="str">
            <v>##076.</v>
          </cell>
          <cell r="C570" t="str">
            <v>ELEVADOR MONTELE EL-2000, DIMENSÕES INTERNAS: 120X90 CM, 3 PARADAS, ALTURA DE DESLOCAMENTO 10,10 M, OU EQUIVALENTE</v>
          </cell>
          <cell r="D570" t="str">
            <v xml:space="preserve">UN </v>
          </cell>
        </row>
        <row r="571">
          <cell r="A571" t="str">
            <v>COTAÇÃO</v>
          </cell>
          <cell r="B571" t="str">
            <v>DATA</v>
          </cell>
          <cell r="C571" t="str">
            <v>EMPRESA</v>
          </cell>
          <cell r="D571" t="str">
            <v>CNPJ</v>
          </cell>
          <cell r="E571" t="str">
            <v>TIPO</v>
          </cell>
          <cell r="F571" t="str">
            <v>SITE</v>
          </cell>
          <cell r="G571" t="str">
            <v>CONTATO</v>
          </cell>
          <cell r="H571" t="str">
            <v>TELEFONE</v>
          </cell>
          <cell r="I571" t="str">
            <v>VALOR (R$)</v>
          </cell>
        </row>
        <row r="572">
          <cell r="B572">
            <v>42131</v>
          </cell>
          <cell r="C572" t="str">
            <v>MONTELE ELEVADORES</v>
          </cell>
          <cell r="D572" t="str">
            <v>17.609.256/0001-01</v>
          </cell>
          <cell r="E572" t="str">
            <v>EMAIL</v>
          </cell>
          <cell r="F572" t="str">
            <v>www.montele.com.br</v>
          </cell>
          <cell r="G572" t="str">
            <v>Daniela</v>
          </cell>
          <cell r="H572" t="str">
            <v>(31) 8402-0638</v>
          </cell>
          <cell r="I572">
            <v>94981</v>
          </cell>
        </row>
        <row r="573">
          <cell r="B573">
            <v>42152</v>
          </cell>
          <cell r="C573" t="str">
            <v>ATLAS SCHINDLER</v>
          </cell>
          <cell r="E573" t="str">
            <v>EMAIL</v>
          </cell>
          <cell r="F573" t="str">
            <v>www.atlas.schindler.com</v>
          </cell>
          <cell r="G573" t="str">
            <v>Alexis</v>
          </cell>
          <cell r="H573" t="str">
            <v>(31) 9117-4861</v>
          </cell>
          <cell r="I573">
            <v>79000</v>
          </cell>
        </row>
        <row r="574">
          <cell r="B574">
            <v>42186</v>
          </cell>
          <cell r="C574" t="str">
            <v>ALFA ELEVADORES</v>
          </cell>
          <cell r="E574" t="str">
            <v>EMAIL</v>
          </cell>
          <cell r="F574" t="str">
            <v>www.alfaelevadores.com.br</v>
          </cell>
          <cell r="G574" t="str">
            <v>Edmundo</v>
          </cell>
          <cell r="H574" t="str">
            <v>(11) 3274-7001</v>
          </cell>
          <cell r="I574">
            <v>79000</v>
          </cell>
        </row>
        <row r="576">
          <cell r="A576" t="str">
            <v>##076.</v>
          </cell>
          <cell r="H576" t="str">
            <v>VALOR (MÉDIA)</v>
          </cell>
          <cell r="I576">
            <v>84327</v>
          </cell>
        </row>
        <row r="577">
          <cell r="A577" t="str">
            <v xml:space="preserve">OBSERVAÇÃO:
</v>
          </cell>
        </row>
        <row r="579">
          <cell r="A579" t="str">
            <v>INSUMO</v>
          </cell>
          <cell r="B579" t="str">
            <v>##077.</v>
          </cell>
          <cell r="C579" t="str">
            <v>DOBRADIÇA CROMADA, INCLUSIVE PARAFUSOS, PARA PORTA DE ABRIR VENEZIANA DE ALUMÍNIO (DIVISÓRIAS SANITÁRIAS DE GRANITO)</v>
          </cell>
          <cell r="D579" t="str">
            <v xml:space="preserve">UN </v>
          </cell>
        </row>
        <row r="580">
          <cell r="A580" t="str">
            <v>COTAÇÃO</v>
          </cell>
          <cell r="B580" t="str">
            <v>DATA</v>
          </cell>
          <cell r="C580" t="str">
            <v>EMPRESA</v>
          </cell>
          <cell r="D580" t="str">
            <v>CNPJ</v>
          </cell>
          <cell r="E580" t="str">
            <v>TIPO</v>
          </cell>
          <cell r="F580" t="str">
            <v>SITE</v>
          </cell>
          <cell r="G580" t="str">
            <v>CONTATO</v>
          </cell>
          <cell r="H580" t="str">
            <v>TELEFONE</v>
          </cell>
          <cell r="I580" t="str">
            <v>VALOR (R$)</v>
          </cell>
        </row>
        <row r="581">
          <cell r="B581">
            <v>42131</v>
          </cell>
          <cell r="C581" t="str">
            <v>EXCELSIOR</v>
          </cell>
          <cell r="D581" t="str">
            <v>17.245.317/0001-90</v>
          </cell>
          <cell r="E581" t="str">
            <v>EMAIL</v>
          </cell>
          <cell r="F581" t="str">
            <v>www.excelsiorbh.com.br</v>
          </cell>
          <cell r="G581" t="str">
            <v>Marcos</v>
          </cell>
          <cell r="H581" t="str">
            <v xml:space="preserve">(31) 3238-5955 </v>
          </cell>
          <cell r="I581">
            <v>66.5</v>
          </cell>
        </row>
        <row r="582">
          <cell r="B582">
            <v>42184</v>
          </cell>
          <cell r="C582" t="str">
            <v>FEA FERRAGENS</v>
          </cell>
          <cell r="D582" t="str">
            <v>07.323.242/0001-65</v>
          </cell>
          <cell r="E582" t="str">
            <v>SITE</v>
          </cell>
          <cell r="F582" t="str">
            <v>www.feaferragens.com.br</v>
          </cell>
          <cell r="H582" t="str">
            <v>(11) 2501 0795</v>
          </cell>
          <cell r="I582">
            <v>51.93</v>
          </cell>
        </row>
        <row r="583">
          <cell r="B583">
            <v>42184</v>
          </cell>
          <cell r="C583" t="str">
            <v>CLÍNICA DO MÁRMORE</v>
          </cell>
          <cell r="D583" t="str">
            <v>13.601.500/0001-20</v>
          </cell>
          <cell r="E583" t="str">
            <v>SITE</v>
          </cell>
          <cell r="F583" t="str">
            <v>www.clinicadomarmore.com.br</v>
          </cell>
          <cell r="H583" t="str">
            <v>(82) 3316-5180</v>
          </cell>
          <cell r="I583">
            <v>65</v>
          </cell>
        </row>
        <row r="585">
          <cell r="A585" t="str">
            <v>##077.</v>
          </cell>
          <cell r="H585" t="str">
            <v>VALOR (MÉDIA)</v>
          </cell>
          <cell r="I585">
            <v>61.14</v>
          </cell>
        </row>
        <row r="586">
          <cell r="A586" t="str">
            <v xml:space="preserve">OBSERVAÇÃO:
</v>
          </cell>
        </row>
        <row r="588">
          <cell r="A588" t="str">
            <v>INSUMO</v>
          </cell>
          <cell r="B588" t="str">
            <v>##078.</v>
          </cell>
          <cell r="C588" t="str">
            <v>BATENTE CROMADO, INCLUSIVE PARAFUSOS, PARA PORTA DE ABRIR VENEZIANA DE ALUMÍNIO (DIVISÓRIAS SANITÁRIAS DE GRANITO)</v>
          </cell>
          <cell r="D588" t="str">
            <v xml:space="preserve">UN </v>
          </cell>
        </row>
        <row r="589">
          <cell r="A589" t="str">
            <v>COTAÇÃO</v>
          </cell>
          <cell r="B589" t="str">
            <v>DATA</v>
          </cell>
          <cell r="C589" t="str">
            <v>EMPRESA</v>
          </cell>
          <cell r="D589" t="str">
            <v>CNPJ</v>
          </cell>
          <cell r="E589" t="str">
            <v>TIPO</v>
          </cell>
          <cell r="F589" t="str">
            <v>SITE</v>
          </cell>
          <cell r="G589" t="str">
            <v>CONTATO</v>
          </cell>
          <cell r="H589" t="str">
            <v>TELEFONE</v>
          </cell>
          <cell r="I589" t="str">
            <v>VALOR (R$)</v>
          </cell>
        </row>
        <row r="590">
          <cell r="B590">
            <v>42131</v>
          </cell>
          <cell r="C590" t="str">
            <v>EXCELSIOR</v>
          </cell>
          <cell r="D590" t="str">
            <v>17.245.317/0001-90</v>
          </cell>
          <cell r="E590" t="str">
            <v>EMAIL</v>
          </cell>
          <cell r="F590" t="str">
            <v>www.excelsiorbh.com.br</v>
          </cell>
          <cell r="G590" t="str">
            <v>Marcos</v>
          </cell>
          <cell r="H590" t="str">
            <v xml:space="preserve">(31) 3238-5955 </v>
          </cell>
          <cell r="I590">
            <v>34.799999999999997</v>
          </cell>
        </row>
        <row r="591">
          <cell r="B591">
            <v>42184</v>
          </cell>
          <cell r="C591" t="str">
            <v>FEA FERRAGENS</v>
          </cell>
          <cell r="D591" t="str">
            <v>07.323.242/0001-65</v>
          </cell>
          <cell r="E591" t="str">
            <v>SITE</v>
          </cell>
          <cell r="F591" t="str">
            <v>www.feaferragens.com.br</v>
          </cell>
          <cell r="H591" t="str">
            <v>(11) 2501 0795</v>
          </cell>
          <cell r="I591">
            <v>25.36</v>
          </cell>
        </row>
        <row r="592">
          <cell r="B592">
            <v>42184</v>
          </cell>
          <cell r="C592" t="str">
            <v>CLÍNICA DO MÁRMORE</v>
          </cell>
          <cell r="D592" t="str">
            <v>13.601.500/0001-20</v>
          </cell>
          <cell r="E592" t="str">
            <v>SITE</v>
          </cell>
          <cell r="F592" t="str">
            <v>www.clinicadomarmore.com.br</v>
          </cell>
          <cell r="H592" t="str">
            <v>(82) 3316-5180</v>
          </cell>
          <cell r="I592">
            <v>33.49</v>
          </cell>
        </row>
        <row r="594">
          <cell r="A594" t="str">
            <v>##078.</v>
          </cell>
          <cell r="H594" t="str">
            <v>VALOR (MÉDIA)</v>
          </cell>
          <cell r="I594">
            <v>31.22</v>
          </cell>
        </row>
        <row r="595">
          <cell r="A595" t="str">
            <v xml:space="preserve">OBSERVAÇÃO:
</v>
          </cell>
        </row>
        <row r="597">
          <cell r="A597" t="str">
            <v>INSUMO</v>
          </cell>
          <cell r="B597" t="str">
            <v>##080.</v>
          </cell>
          <cell r="C597" t="str">
            <v>UNIDADE EVAPORADORA DE AR TIPO "PISO TETO" REFRIG. R-410A, EVAP-16/COND-16 - EVAP-17/COND-17, MODELO EVAPORADORA RPC60BP, MODELO CONDENSADORA RAP60BL, CAPACIDADE = 60.000 BTU/H, POTÊNCIA ELÉTRICA = 6,22 KW(220V/3Ø/60HZ), DEMAIS CARACTERÍSTICAS  VER PROJET</v>
          </cell>
          <cell r="D597" t="str">
            <v xml:space="preserve">UN </v>
          </cell>
        </row>
        <row r="598">
          <cell r="A598" t="str">
            <v>COTAÇÃO</v>
          </cell>
          <cell r="B598" t="str">
            <v>DATA</v>
          </cell>
          <cell r="C598" t="str">
            <v>EMPRESA</v>
          </cell>
          <cell r="D598" t="str">
            <v>CNPJ</v>
          </cell>
          <cell r="E598" t="str">
            <v>TIPO</v>
          </cell>
          <cell r="F598" t="str">
            <v>SITE</v>
          </cell>
          <cell r="G598" t="str">
            <v>CONTATO</v>
          </cell>
          <cell r="H598" t="str">
            <v>TELEFONE</v>
          </cell>
          <cell r="I598" t="str">
            <v>VALOR (R$)</v>
          </cell>
        </row>
        <row r="599">
          <cell r="B599">
            <v>42164</v>
          </cell>
          <cell r="C599" t="str">
            <v>RECLIMAR LTDA</v>
          </cell>
          <cell r="D599" t="str">
            <v>65.201.204/0001-36</v>
          </cell>
          <cell r="E599" t="str">
            <v>EMAIL</v>
          </cell>
          <cell r="G599" t="str">
            <v>Gunther</v>
          </cell>
          <cell r="H599" t="str">
            <v>(31) 3468-3061</v>
          </cell>
          <cell r="I599">
            <v>5802</v>
          </cell>
        </row>
        <row r="600">
          <cell r="B600">
            <v>42172</v>
          </cell>
          <cell r="C600" t="str">
            <v>FRIGELAR</v>
          </cell>
          <cell r="D600" t="str">
            <v>92.660.406/001190</v>
          </cell>
          <cell r="E600" t="str">
            <v>EMAIL</v>
          </cell>
          <cell r="G600" t="str">
            <v>Marcus</v>
          </cell>
          <cell r="H600" t="str">
            <v>(31) 3323-8989</v>
          </cell>
          <cell r="I600">
            <v>7711.49</v>
          </cell>
        </row>
        <row r="601">
          <cell r="B601">
            <v>42141</v>
          </cell>
          <cell r="C601" t="str">
            <v>FRIOPEÇAS</v>
          </cell>
          <cell r="E601" t="str">
            <v>EMAIL</v>
          </cell>
          <cell r="G601" t="str">
            <v>Daniel</v>
          </cell>
          <cell r="H601" t="str">
            <v>(31) 3270-6557</v>
          </cell>
          <cell r="I601">
            <v>5553.81</v>
          </cell>
        </row>
        <row r="602">
          <cell r="B602">
            <v>42174</v>
          </cell>
          <cell r="C602" t="str">
            <v>EEC ENGENHARIA</v>
          </cell>
          <cell r="E602" t="str">
            <v>EMAIL</v>
          </cell>
          <cell r="G602" t="str">
            <v>Rogério</v>
          </cell>
          <cell r="H602" t="str">
            <v>(31) 3889-2155</v>
          </cell>
          <cell r="I602">
            <v>5384</v>
          </cell>
        </row>
        <row r="603">
          <cell r="A603" t="str">
            <v>##080.</v>
          </cell>
          <cell r="H603" t="str">
            <v>VALOR (MÉDIA)</v>
          </cell>
          <cell r="I603">
            <v>6112.83</v>
          </cell>
        </row>
        <row r="604">
          <cell r="A604" t="str">
            <v xml:space="preserve">OBSERVAÇÃO:
</v>
          </cell>
        </row>
        <row r="606">
          <cell r="A606" t="str">
            <v>INSUMO</v>
          </cell>
          <cell r="B606" t="str">
            <v>##081.</v>
          </cell>
          <cell r="C606" t="str">
            <v>UNIDADE EVAPORADORA DE AR TIPO "PISO TETO" REFRIG. R-410A, EVAP-03/COND-03 -  EVAP-04/COND-04 - EVAP-13/COND-13 - EVAP-14/COND-14, EVAP-24/COND-24 -  EVAP-25/COND-25 - EVAP-26/COND-26 - EVAP-30/COND-30, MODELO EVAPORADORA RPC48BP, MODELO CONDENSADORA RAP4</v>
          </cell>
          <cell r="D606" t="str">
            <v xml:space="preserve">UN </v>
          </cell>
        </row>
        <row r="607">
          <cell r="A607" t="str">
            <v>COTAÇÃO</v>
          </cell>
          <cell r="B607" t="str">
            <v>DATA</v>
          </cell>
          <cell r="C607" t="str">
            <v>EMPRESA</v>
          </cell>
          <cell r="D607" t="str">
            <v>CNPJ</v>
          </cell>
          <cell r="E607" t="str">
            <v>TIPO</v>
          </cell>
          <cell r="F607" t="str">
            <v>SITE</v>
          </cell>
          <cell r="G607" t="str">
            <v>CONTATO</v>
          </cell>
          <cell r="H607" t="str">
            <v>TELEFONE</v>
          </cell>
          <cell r="I607" t="str">
            <v>VALOR (R$)</v>
          </cell>
        </row>
        <row r="608">
          <cell r="B608">
            <v>42164</v>
          </cell>
          <cell r="C608" t="str">
            <v>RECLIMAR LTDA</v>
          </cell>
          <cell r="D608" t="str">
            <v>65.201.204/0001-36</v>
          </cell>
          <cell r="E608" t="str">
            <v>EMAIL</v>
          </cell>
          <cell r="G608" t="str">
            <v>Gunther</v>
          </cell>
          <cell r="H608" t="str">
            <v>(31) 3468-3061</v>
          </cell>
          <cell r="I608">
            <v>5248</v>
          </cell>
        </row>
        <row r="609">
          <cell r="B609">
            <v>42141</v>
          </cell>
          <cell r="C609" t="str">
            <v>FRIOPEÇAS</v>
          </cell>
          <cell r="E609" t="str">
            <v>EMAIL</v>
          </cell>
          <cell r="G609" t="str">
            <v>Daniel</v>
          </cell>
          <cell r="H609" t="str">
            <v>(31) 3270-6557</v>
          </cell>
          <cell r="I609">
            <v>5056.88</v>
          </cell>
        </row>
        <row r="610">
          <cell r="B610">
            <v>42174</v>
          </cell>
          <cell r="C610" t="str">
            <v>EEC ENGENHARIA</v>
          </cell>
          <cell r="E610" t="str">
            <v>EMAIL</v>
          </cell>
          <cell r="G610" t="str">
            <v>Rogério</v>
          </cell>
          <cell r="H610" t="str">
            <v>(31) 3889-2155</v>
          </cell>
          <cell r="I610">
            <v>4871</v>
          </cell>
        </row>
        <row r="612">
          <cell r="A612" t="str">
            <v>##081.</v>
          </cell>
          <cell r="H612" t="str">
            <v>VALOR (MÉDIA)</v>
          </cell>
          <cell r="I612">
            <v>5058.63</v>
          </cell>
        </row>
        <row r="613">
          <cell r="A613" t="str">
            <v xml:space="preserve">OBSERVAÇÃO:
</v>
          </cell>
        </row>
        <row r="615">
          <cell r="A615" t="str">
            <v>INSUMO</v>
          </cell>
          <cell r="B615" t="str">
            <v>##082.</v>
          </cell>
          <cell r="C615" t="str">
            <v xml:space="preserve">UNIDADE EVAPORADORA DE AR TIPO "PISO TETO" REFRIG. R-410A, EVAP-01/COND-01 -  EVAP-02/COND-02 - EVAP-05/COND-05 - EVAP-12/COND-12, EVAP-15/COND-15 - EVAP-18/COND-18 A EVAP-21/COND-21, EVAP-28/COND-28 - EVAP-29/COND-29 - EVAP-35/COND-35 - EVAP-36/COND-36, </v>
          </cell>
          <cell r="D615" t="str">
            <v xml:space="preserve">UN </v>
          </cell>
        </row>
        <row r="616">
          <cell r="A616" t="str">
            <v>COTAÇÃO</v>
          </cell>
          <cell r="B616" t="str">
            <v>DATA</v>
          </cell>
          <cell r="C616" t="str">
            <v>EMPRESA</v>
          </cell>
          <cell r="D616" t="str">
            <v>CNPJ</v>
          </cell>
          <cell r="E616" t="str">
            <v>TIPO</v>
          </cell>
          <cell r="F616" t="str">
            <v>SITE</v>
          </cell>
          <cell r="G616" t="str">
            <v>CONTATO</v>
          </cell>
          <cell r="H616" t="str">
            <v>TELEFONE</v>
          </cell>
          <cell r="I616" t="str">
            <v>VALOR (R$)</v>
          </cell>
        </row>
        <row r="617">
          <cell r="B617">
            <v>42164</v>
          </cell>
          <cell r="C617" t="str">
            <v>RECLIMAR LTDA</v>
          </cell>
          <cell r="D617" t="str">
            <v>65.201.204/0001-36</v>
          </cell>
          <cell r="E617" t="str">
            <v>EMAIL</v>
          </cell>
          <cell r="G617" t="str">
            <v>Gunther</v>
          </cell>
          <cell r="H617" t="str">
            <v>(31) 3468-3061</v>
          </cell>
          <cell r="I617">
            <v>4568</v>
          </cell>
        </row>
        <row r="618">
          <cell r="B618">
            <v>42141</v>
          </cell>
          <cell r="C618" t="str">
            <v>FRIOPEÇAS</v>
          </cell>
          <cell r="E618" t="str">
            <v>EMAIL</v>
          </cell>
          <cell r="G618" t="str">
            <v>Daniel</v>
          </cell>
          <cell r="H618" t="str">
            <v>(31) 3270-6557</v>
          </cell>
          <cell r="I618">
            <v>4465.29</v>
          </cell>
        </row>
        <row r="619">
          <cell r="B619">
            <v>42174</v>
          </cell>
          <cell r="C619" t="str">
            <v>EEC ENGENHARIA</v>
          </cell>
          <cell r="E619" t="str">
            <v>EMAIL</v>
          </cell>
          <cell r="G619" t="str">
            <v>Rogério</v>
          </cell>
          <cell r="H619" t="str">
            <v>(31) 3889-2155</v>
          </cell>
          <cell r="I619">
            <v>4213</v>
          </cell>
        </row>
        <row r="621">
          <cell r="A621" t="str">
            <v>##082.</v>
          </cell>
          <cell r="H621" t="str">
            <v>VALOR (MÉDIA)</v>
          </cell>
          <cell r="I621">
            <v>4415.43</v>
          </cell>
        </row>
        <row r="622">
          <cell r="A622" t="str">
            <v xml:space="preserve">OBSERVAÇÃO:
</v>
          </cell>
        </row>
        <row r="624">
          <cell r="A624" t="str">
            <v>INSUMO</v>
          </cell>
          <cell r="B624" t="str">
            <v>##083.</v>
          </cell>
          <cell r="C624" t="str">
            <v>UNIDADE EVAPORADORA DE AR TIPO "PISO TETO" REFRIG. R-410A, EVAP-30/COND-30 A EVAP-34/COND-34, MODELO EVAPORADORA RPC30AP, MODELO CONDENSADORA RAP30BL, CAPACIDADE = 30.000 BTU/H, POTÊNCIA ELÉTRICA = 3,35 KW(220V/2Ø/60HZ), DEMAIS CARACTERÍSTICAS  VER PROJET</v>
          </cell>
          <cell r="D624" t="str">
            <v xml:space="preserve">UN </v>
          </cell>
        </row>
        <row r="625">
          <cell r="A625" t="str">
            <v>COTAÇÃO</v>
          </cell>
          <cell r="B625" t="str">
            <v>DATA</v>
          </cell>
          <cell r="C625" t="str">
            <v>EMPRESA</v>
          </cell>
          <cell r="D625" t="str">
            <v>CNPJ</v>
          </cell>
          <cell r="E625" t="str">
            <v>TIPO</v>
          </cell>
          <cell r="F625" t="str">
            <v>SITE</v>
          </cell>
          <cell r="G625" t="str">
            <v>CONTATO</v>
          </cell>
          <cell r="H625" t="str">
            <v>TELEFONE</v>
          </cell>
          <cell r="I625" t="str">
            <v>VALOR (R$)</v>
          </cell>
        </row>
        <row r="626">
          <cell r="B626">
            <v>42164</v>
          </cell>
          <cell r="C626" t="str">
            <v>RECLIMAR LTDA</v>
          </cell>
          <cell r="D626" t="str">
            <v>65.201.204/0001-36</v>
          </cell>
          <cell r="E626" t="str">
            <v>EMAIL</v>
          </cell>
          <cell r="G626" t="str">
            <v>Gunther</v>
          </cell>
          <cell r="H626" t="str">
            <v>(31) 3468-3061</v>
          </cell>
          <cell r="I626">
            <v>3864</v>
          </cell>
        </row>
        <row r="627">
          <cell r="B627">
            <v>42141</v>
          </cell>
          <cell r="C627" t="str">
            <v>FRIOPEÇAS</v>
          </cell>
          <cell r="E627" t="str">
            <v>EMAIL</v>
          </cell>
          <cell r="G627" t="str">
            <v>Daniel</v>
          </cell>
          <cell r="H627" t="str">
            <v>(31) 3270-6557</v>
          </cell>
          <cell r="I627">
            <v>3828.31</v>
          </cell>
        </row>
        <row r="628">
          <cell r="B628">
            <v>42174</v>
          </cell>
          <cell r="C628" t="str">
            <v>EEC ENGENHARIA</v>
          </cell>
          <cell r="E628" t="str">
            <v>EMAIL</v>
          </cell>
          <cell r="G628" t="str">
            <v>Rogério</v>
          </cell>
          <cell r="H628" t="str">
            <v>(31) 3889-2155</v>
          </cell>
          <cell r="I628">
            <v>3548</v>
          </cell>
        </row>
        <row r="630">
          <cell r="A630" t="str">
            <v>##083.</v>
          </cell>
          <cell r="H630" t="str">
            <v>VALOR (MÉDIA)</v>
          </cell>
          <cell r="I630">
            <v>3746.77</v>
          </cell>
        </row>
        <row r="631">
          <cell r="A631" t="str">
            <v xml:space="preserve">OBSERVAÇÃO:
</v>
          </cell>
        </row>
        <row r="633">
          <cell r="A633" t="str">
            <v>INSUMO</v>
          </cell>
          <cell r="B633" t="str">
            <v>##084.</v>
          </cell>
          <cell r="C633" t="str">
            <v>UNIDADE EVAPORADORA DE AR TIPO "PAREDE" REFRIG. R-410A, EVAP-06/COND-06 -  EVAP-07/COND-07 -  EVAP-23/COND-23, EVAP-37/COND-37 -  EVAP-38/COND-38, MODELO EVAPORADORA RPKIV18B, MODELO CONDENSADORA RAAIV18B, CAPACIDADE = 18.000 BTU/H, POTÊNCIA ELÉTRICA = 1.</v>
          </cell>
          <cell r="D633" t="str">
            <v xml:space="preserve">UN </v>
          </cell>
        </row>
        <row r="634">
          <cell r="A634" t="str">
            <v>COTAÇÃO</v>
          </cell>
          <cell r="B634" t="str">
            <v>DATA</v>
          </cell>
          <cell r="C634" t="str">
            <v>EMPRESA</v>
          </cell>
          <cell r="D634" t="str">
            <v>CNPJ</v>
          </cell>
          <cell r="E634" t="str">
            <v>TIPO</v>
          </cell>
          <cell r="F634" t="str">
            <v>SITE</v>
          </cell>
          <cell r="G634" t="str">
            <v>CONTATO</v>
          </cell>
          <cell r="H634" t="str">
            <v>TELEFONE</v>
          </cell>
          <cell r="I634" t="str">
            <v>VALOR (R$)</v>
          </cell>
        </row>
        <row r="635">
          <cell r="B635">
            <v>42164</v>
          </cell>
          <cell r="C635" t="str">
            <v>RECLIMAR LTDA</v>
          </cell>
          <cell r="D635" t="str">
            <v>65.201.204/0001-36</v>
          </cell>
          <cell r="E635" t="str">
            <v>EMAIL</v>
          </cell>
          <cell r="G635" t="str">
            <v>Gunther</v>
          </cell>
          <cell r="H635" t="str">
            <v>(31) 3468-3061</v>
          </cell>
          <cell r="I635">
            <v>2207</v>
          </cell>
        </row>
        <row r="636">
          <cell r="B636">
            <v>42172</v>
          </cell>
          <cell r="C636" t="str">
            <v>FRIGELAR</v>
          </cell>
          <cell r="D636" t="str">
            <v>92.660.406/001190</v>
          </cell>
          <cell r="E636" t="str">
            <v>EMAIL</v>
          </cell>
          <cell r="G636" t="str">
            <v>Marcus</v>
          </cell>
          <cell r="H636" t="str">
            <v>(31) 3323-8989</v>
          </cell>
          <cell r="I636">
            <v>2133.65</v>
          </cell>
        </row>
        <row r="637">
          <cell r="B637">
            <v>42141</v>
          </cell>
          <cell r="C637" t="str">
            <v>FRIOPEÇAS</v>
          </cell>
          <cell r="E637" t="str">
            <v>EMAIL</v>
          </cell>
          <cell r="G637" t="str">
            <v>Daniel</v>
          </cell>
          <cell r="H637" t="str">
            <v>(31) 3270-6557</v>
          </cell>
          <cell r="I637">
            <v>2115.21</v>
          </cell>
        </row>
        <row r="638">
          <cell r="B638">
            <v>42174</v>
          </cell>
          <cell r="C638" t="str">
            <v>EEC ENGENHARIA</v>
          </cell>
          <cell r="E638" t="str">
            <v>EMAIL</v>
          </cell>
          <cell r="G638" t="str">
            <v>Rogério</v>
          </cell>
          <cell r="H638" t="str">
            <v>(31) 3889-2155</v>
          </cell>
          <cell r="I638">
            <v>2242</v>
          </cell>
        </row>
        <row r="639">
          <cell r="A639" t="str">
            <v>##084.</v>
          </cell>
          <cell r="H639" t="str">
            <v>VALOR (MÉDIA)</v>
          </cell>
          <cell r="I639">
            <v>2174.4699999999998</v>
          </cell>
        </row>
        <row r="640">
          <cell r="A640" t="str">
            <v xml:space="preserve">OBSERVAÇÃO:
</v>
          </cell>
        </row>
        <row r="642">
          <cell r="A642" t="str">
            <v>INSUMO</v>
          </cell>
          <cell r="B642" t="str">
            <v>##085.</v>
          </cell>
          <cell r="C642" t="str">
            <v>UNIDADE EVAPORADORA DE AR TIPO "PAREDE" REFRIG. R-410A, EVAP-09/COND-09 -  EVAP-10/COND-10, MODELO EVAPORADORA RPKIV12B, MODELO CONDENSADORA RAAIV12B, CAPACIDADE = 12.000 BTU/H, POTÊNCIA ELÉTRICA = 995 W(220V/2Ø/60HZ), DEMAIS CARACTERÍSTICAS  VER PROJETO,</v>
          </cell>
          <cell r="D642" t="str">
            <v xml:space="preserve">UN </v>
          </cell>
        </row>
        <row r="643">
          <cell r="A643" t="str">
            <v>COTAÇÃO</v>
          </cell>
          <cell r="B643" t="str">
            <v>DATA</v>
          </cell>
          <cell r="C643" t="str">
            <v>EMPRESA</v>
          </cell>
          <cell r="D643" t="str">
            <v>CNPJ</v>
          </cell>
          <cell r="E643" t="str">
            <v>TIPO</v>
          </cell>
          <cell r="F643" t="str">
            <v>SITE</v>
          </cell>
          <cell r="G643" t="str">
            <v>CONTATO</v>
          </cell>
          <cell r="H643" t="str">
            <v>TELEFONE</v>
          </cell>
          <cell r="I643" t="str">
            <v>VALOR (R$)</v>
          </cell>
        </row>
        <row r="644">
          <cell r="B644">
            <v>42164</v>
          </cell>
          <cell r="C644" t="str">
            <v>RECLIMAR LTDA</v>
          </cell>
          <cell r="D644" t="str">
            <v>65.201.204/0001-36</v>
          </cell>
          <cell r="E644" t="str">
            <v>EMAIL</v>
          </cell>
          <cell r="G644" t="str">
            <v>Gunther</v>
          </cell>
          <cell r="H644" t="str">
            <v>(31) 3468-3061</v>
          </cell>
          <cell r="I644">
            <v>1519</v>
          </cell>
        </row>
        <row r="645">
          <cell r="B645">
            <v>42172</v>
          </cell>
          <cell r="C645" t="str">
            <v>FRIGELAR</v>
          </cell>
          <cell r="D645" t="str">
            <v>92.660.406/001190</v>
          </cell>
          <cell r="E645" t="str">
            <v>EMAIL</v>
          </cell>
          <cell r="G645" t="str">
            <v>Marcus</v>
          </cell>
          <cell r="H645" t="str">
            <v>(31) 3323-8989</v>
          </cell>
          <cell r="I645">
            <v>1508.6</v>
          </cell>
        </row>
        <row r="646">
          <cell r="B646">
            <v>42141</v>
          </cell>
          <cell r="C646" t="str">
            <v>FRIOPEÇAS</v>
          </cell>
          <cell r="E646" t="str">
            <v>EMAIL</v>
          </cell>
          <cell r="G646" t="str">
            <v>Daniel</v>
          </cell>
          <cell r="H646" t="str">
            <v>(31) 3270-6557</v>
          </cell>
          <cell r="I646">
            <v>1527.27</v>
          </cell>
        </row>
        <row r="647">
          <cell r="B647">
            <v>42174</v>
          </cell>
          <cell r="C647" t="str">
            <v>EEC ENGENHARIA</v>
          </cell>
          <cell r="E647" t="str">
            <v>EMAIL</v>
          </cell>
          <cell r="G647" t="str">
            <v>Rogério</v>
          </cell>
          <cell r="H647" t="str">
            <v>(31) 3889-2155</v>
          </cell>
          <cell r="I647">
            <v>1514</v>
          </cell>
        </row>
        <row r="648">
          <cell r="A648" t="str">
            <v>##085.</v>
          </cell>
          <cell r="H648" t="str">
            <v>VALOR (MÉDIA)</v>
          </cell>
          <cell r="I648">
            <v>1517.22</v>
          </cell>
        </row>
        <row r="649">
          <cell r="A649" t="str">
            <v xml:space="preserve">OBSERVAÇÃO:
</v>
          </cell>
        </row>
        <row r="651">
          <cell r="A651" t="str">
            <v>INSUMO</v>
          </cell>
          <cell r="B651" t="str">
            <v>##086.</v>
          </cell>
          <cell r="C651" t="str">
            <v>UNIDADE EVAPORADORA DE AR TIPO "PAREDE" REFRIG. R-410A, EVAP-08/COND-08 - EVAP-11/COND-11- EVAP-39/COND-39 A EVAP-61/COND-61, MODELO EVAPORADORA RPKIV09B, MODELO CONDENSADORA RAAIV09B, CAPACIDADE =  9.000 BTU/HPOTÊNCIA ELÉTRICA = 745 W(220V/2Ø/60HZ), DEMA</v>
          </cell>
          <cell r="D651" t="str">
            <v xml:space="preserve">UN </v>
          </cell>
        </row>
        <row r="652">
          <cell r="A652" t="str">
            <v>COTAÇÃO</v>
          </cell>
          <cell r="B652" t="str">
            <v>DATA</v>
          </cell>
          <cell r="C652" t="str">
            <v>EMPRESA</v>
          </cell>
          <cell r="D652" t="str">
            <v>CNPJ</v>
          </cell>
          <cell r="E652" t="str">
            <v>TIPO</v>
          </cell>
          <cell r="F652" t="str">
            <v>SITE</v>
          </cell>
          <cell r="G652" t="str">
            <v>CONTATO</v>
          </cell>
          <cell r="H652" t="str">
            <v>TELEFONE</v>
          </cell>
          <cell r="I652" t="str">
            <v>VALOR (R$)</v>
          </cell>
        </row>
        <row r="653">
          <cell r="B653">
            <v>42164</v>
          </cell>
          <cell r="C653" t="str">
            <v>RECLIMAR LTDA</v>
          </cell>
          <cell r="D653" t="str">
            <v>65.201.204/0001-36</v>
          </cell>
          <cell r="E653" t="str">
            <v>EMAIL</v>
          </cell>
          <cell r="G653" t="str">
            <v>Gunther</v>
          </cell>
          <cell r="H653" t="str">
            <v>(31) 3468-3061</v>
          </cell>
          <cell r="I653">
            <v>1365</v>
          </cell>
        </row>
        <row r="654">
          <cell r="B654">
            <v>42172</v>
          </cell>
          <cell r="C654" t="str">
            <v>FRIGELAR</v>
          </cell>
          <cell r="D654" t="str">
            <v>92.660.406/001190</v>
          </cell>
          <cell r="E654" t="str">
            <v>EMAIL</v>
          </cell>
          <cell r="G654" t="str">
            <v>Marcus</v>
          </cell>
          <cell r="H654" t="str">
            <v>(31) 3323-8989</v>
          </cell>
          <cell r="I654">
            <v>1352.14</v>
          </cell>
        </row>
        <row r="655">
          <cell r="B655">
            <v>42141</v>
          </cell>
          <cell r="C655" t="str">
            <v>FRIOPEÇAS</v>
          </cell>
          <cell r="E655" t="str">
            <v>EMAIL</v>
          </cell>
          <cell r="G655" t="str">
            <v>Daniel</v>
          </cell>
          <cell r="H655" t="str">
            <v>(31) 3270-6557</v>
          </cell>
          <cell r="I655">
            <v>1138.25</v>
          </cell>
        </row>
        <row r="656">
          <cell r="B656">
            <v>42174</v>
          </cell>
          <cell r="C656" t="str">
            <v>EEC ENGENHARIA</v>
          </cell>
          <cell r="E656" t="str">
            <v>EMAIL</v>
          </cell>
          <cell r="G656" t="str">
            <v>Rogério</v>
          </cell>
          <cell r="H656" t="str">
            <v>(31) 3889-2155</v>
          </cell>
          <cell r="I656">
            <v>1458</v>
          </cell>
        </row>
        <row r="657">
          <cell r="A657" t="str">
            <v>##086.</v>
          </cell>
          <cell r="H657" t="str">
            <v>VALOR (MÉDIA)</v>
          </cell>
          <cell r="I657">
            <v>1328.35</v>
          </cell>
        </row>
        <row r="658">
          <cell r="A658" t="str">
            <v xml:space="preserve">OBSERVAÇÃO:
</v>
          </cell>
        </row>
        <row r="660">
          <cell r="A660" t="str">
            <v>INSUMO</v>
          </cell>
          <cell r="B660" t="str">
            <v>##087.</v>
          </cell>
          <cell r="C660" t="str">
            <v xml:space="preserve">CONJUNTO PARA TOMADA DE AR EXTERNO COMPOSTO DE : VENTILADOR MODELO MAXX 200, E FILBOX QUAD 200, COM FILTRO DE AR F5), PRESSÃO ESTÁTICA = 26 MMCA, CORRENTE MOTOR = 0,20 A (220V/2Ø/60HZ), POTÊNCIA MOTOR DO VENTILADOR = 45W (220V/2Ø/60HZ), (REF.: SICTELL OU </v>
          </cell>
          <cell r="D660" t="str">
            <v xml:space="preserve">UN </v>
          </cell>
        </row>
        <row r="661">
          <cell r="A661" t="str">
            <v>COTAÇÃO</v>
          </cell>
          <cell r="B661" t="str">
            <v>DATA</v>
          </cell>
          <cell r="C661" t="str">
            <v>EMPRESA</v>
          </cell>
          <cell r="D661" t="str">
            <v>CNPJ</v>
          </cell>
          <cell r="E661" t="str">
            <v>TIPO</v>
          </cell>
          <cell r="F661" t="str">
            <v>SITE</v>
          </cell>
          <cell r="G661" t="str">
            <v>CONTATO</v>
          </cell>
          <cell r="H661" t="str">
            <v>TELEFONE</v>
          </cell>
          <cell r="I661" t="str">
            <v>VALOR (R$)</v>
          </cell>
        </row>
        <row r="662">
          <cell r="B662">
            <v>42181</v>
          </cell>
          <cell r="C662" t="str">
            <v>LMX REPRESENTAÇÕES</v>
          </cell>
          <cell r="E662" t="str">
            <v>EMAIL</v>
          </cell>
          <cell r="F662" t="str">
            <v>www.lmx.net.br</v>
          </cell>
          <cell r="G662" t="str">
            <v>Leandro</v>
          </cell>
          <cell r="H662" t="str">
            <v>(31) 2512-8258</v>
          </cell>
          <cell r="I662">
            <v>819</v>
          </cell>
        </row>
        <row r="663">
          <cell r="B663">
            <v>42181</v>
          </cell>
          <cell r="C663" t="str">
            <v>IMPERMINAS</v>
          </cell>
          <cell r="D663" t="str">
            <v>03.789.371/0001-92</v>
          </cell>
          <cell r="E663" t="str">
            <v>EMAIL</v>
          </cell>
          <cell r="G663" t="str">
            <v>Henrique</v>
          </cell>
          <cell r="H663" t="str">
            <v>(31) 3413.8787</v>
          </cell>
          <cell r="I663">
            <v>1335.15</v>
          </cell>
        </row>
        <row r="664">
          <cell r="B664">
            <v>42182</v>
          </cell>
          <cell r="C664" t="str">
            <v>NOVA EXAUSTORES</v>
          </cell>
          <cell r="E664" t="str">
            <v>SITE</v>
          </cell>
          <cell r="F664" t="str">
            <v>http://www.novaexaustores.com.br</v>
          </cell>
          <cell r="H664" t="str">
            <v>(11) 2943-4499</v>
          </cell>
          <cell r="I664">
            <v>2085</v>
          </cell>
        </row>
        <row r="665">
          <cell r="B665">
            <v>42181</v>
          </cell>
          <cell r="C665" t="str">
            <v>RENOVAR</v>
          </cell>
          <cell r="E665" t="str">
            <v>EMAIL</v>
          </cell>
          <cell r="F665" t="str">
            <v>www.renovarventilacao.com.br</v>
          </cell>
          <cell r="G665" t="str">
            <v>Maurício</v>
          </cell>
          <cell r="H665" t="str">
            <v>(31) 3375-5211</v>
          </cell>
          <cell r="I665">
            <v>1390</v>
          </cell>
        </row>
        <row r="666">
          <cell r="A666" t="str">
            <v>##087.</v>
          </cell>
          <cell r="H666" t="str">
            <v>VALOR (MÉDIA)</v>
          </cell>
          <cell r="I666">
            <v>1407.29</v>
          </cell>
        </row>
        <row r="667">
          <cell r="A667" t="str">
            <v xml:space="preserve">OBSERVAÇÃO:
</v>
          </cell>
        </row>
        <row r="669">
          <cell r="A669" t="str">
            <v>INSUMO</v>
          </cell>
          <cell r="B669" t="str">
            <v>##088.</v>
          </cell>
          <cell r="C669" t="str">
            <v xml:space="preserve">CONJUNTO PARA TOMADA DE AR EXTERNO COMPOSTO DE : VENTILADOR MODELO MAXX 150, E FILBOX QUAD 150, COM FILTRO DE AR F5), PRESSÃO ESTÁTICA = 25 MMCA, CORRENTE MOTOR = 0,20 A (220V/2Ø/60HZ), POTÊNCIA MOTOR DO VENTILADOR = 45 W(220V/2Ø/60HZ), (REF.: SICTELL OU </v>
          </cell>
          <cell r="D669" t="str">
            <v xml:space="preserve">UN </v>
          </cell>
        </row>
        <row r="670">
          <cell r="A670" t="str">
            <v>COTAÇÃO</v>
          </cell>
          <cell r="B670" t="str">
            <v>DATA</v>
          </cell>
          <cell r="C670" t="str">
            <v>EMPRESA</v>
          </cell>
          <cell r="D670" t="str">
            <v>CNPJ</v>
          </cell>
          <cell r="E670" t="str">
            <v>TIPO</v>
          </cell>
          <cell r="F670" t="str">
            <v>SITE</v>
          </cell>
          <cell r="G670" t="str">
            <v>CONTATO</v>
          </cell>
          <cell r="H670" t="str">
            <v>TELEFONE</v>
          </cell>
          <cell r="I670" t="str">
            <v>VALOR (R$)</v>
          </cell>
        </row>
        <row r="671">
          <cell r="B671">
            <v>42181</v>
          </cell>
          <cell r="C671" t="str">
            <v>LMX REPRESENTAÇÕES</v>
          </cell>
          <cell r="E671" t="str">
            <v>EMAIL</v>
          </cell>
          <cell r="F671" t="str">
            <v>www.lmx.net.br</v>
          </cell>
          <cell r="G671" t="str">
            <v>Leandro</v>
          </cell>
          <cell r="H671" t="str">
            <v>(31) 2512-8258</v>
          </cell>
          <cell r="I671">
            <v>723.5</v>
          </cell>
        </row>
        <row r="672">
          <cell r="B672">
            <v>42181</v>
          </cell>
          <cell r="C672" t="str">
            <v>IMPERMINAS</v>
          </cell>
          <cell r="D672" t="str">
            <v>03.789.371/0001-92</v>
          </cell>
          <cell r="E672" t="str">
            <v>EMAIL</v>
          </cell>
          <cell r="G672" t="str">
            <v>Henrique</v>
          </cell>
          <cell r="H672" t="str">
            <v>(31) 3413.8787</v>
          </cell>
          <cell r="I672">
            <v>1178.05</v>
          </cell>
        </row>
        <row r="673">
          <cell r="B673">
            <v>42182</v>
          </cell>
          <cell r="C673" t="str">
            <v>NOVA EXAUSTORES</v>
          </cell>
          <cell r="E673" t="str">
            <v>SITE</v>
          </cell>
          <cell r="F673" t="str">
            <v>http://www.novaexaustores.com.br</v>
          </cell>
          <cell r="H673" t="str">
            <v>(11) 2943-4499</v>
          </cell>
          <cell r="I673">
            <v>1710</v>
          </cell>
        </row>
        <row r="674">
          <cell r="B674">
            <v>42181</v>
          </cell>
          <cell r="C674" t="str">
            <v>RENOVAR</v>
          </cell>
          <cell r="E674" t="str">
            <v>EMAIL</v>
          </cell>
          <cell r="F674" t="str">
            <v>www.renovarventilacao.com.br</v>
          </cell>
          <cell r="G674" t="str">
            <v>Maurício</v>
          </cell>
          <cell r="H674" t="str">
            <v>(31) 3375-5211</v>
          </cell>
          <cell r="I674">
            <v>1290</v>
          </cell>
        </row>
        <row r="675">
          <cell r="A675" t="str">
            <v>##088.</v>
          </cell>
          <cell r="H675" t="str">
            <v>VALOR (MÉDIA)</v>
          </cell>
          <cell r="I675">
            <v>1225.3900000000001</v>
          </cell>
        </row>
        <row r="676">
          <cell r="A676" t="str">
            <v xml:space="preserve">OBSERVAÇÃO:
</v>
          </cell>
        </row>
        <row r="678">
          <cell r="A678" t="str">
            <v>INSUMO</v>
          </cell>
          <cell r="B678" t="str">
            <v>##089.</v>
          </cell>
          <cell r="C678" t="str">
            <v>CONJUNTO PARA TOMADA DE AR EXTERNO COMPOSTO DE : VENTILADOR MODELO MAXX 125, E FILBOX QUAD 125, COM FILTRO DE AR F5), PRESSÃO ESTÁTICA = 31 MMCA, CORRENTE MOTOR = 0,20 A (220V/2Ø/60HZ), POTÊNCIA MOTOR DO VENTILADOR = 45 W (220V/2Ø/60HZ), (REF.: SICTELL OU</v>
          </cell>
          <cell r="D678" t="str">
            <v xml:space="preserve">UN </v>
          </cell>
        </row>
        <row r="679">
          <cell r="A679" t="str">
            <v>COTAÇÃO</v>
          </cell>
          <cell r="B679" t="str">
            <v>DATA</v>
          </cell>
          <cell r="C679" t="str">
            <v>EMPRESA</v>
          </cell>
          <cell r="D679" t="str">
            <v>CNPJ</v>
          </cell>
          <cell r="E679" t="str">
            <v>TIPO</v>
          </cell>
          <cell r="F679" t="str">
            <v>SITE</v>
          </cell>
          <cell r="G679" t="str">
            <v>CONTATO</v>
          </cell>
          <cell r="H679" t="str">
            <v>TELEFONE</v>
          </cell>
          <cell r="I679" t="str">
            <v>VALOR (R$)</v>
          </cell>
        </row>
        <row r="680">
          <cell r="B680">
            <v>42181</v>
          </cell>
          <cell r="C680" t="str">
            <v>LMX REPRESENTAÇÕES</v>
          </cell>
          <cell r="E680" t="str">
            <v>EMAIL</v>
          </cell>
          <cell r="F680" t="str">
            <v>www.lmx.net.br</v>
          </cell>
          <cell r="G680" t="str">
            <v>Leandro</v>
          </cell>
          <cell r="H680" t="str">
            <v>(31) 2512-8258</v>
          </cell>
          <cell r="I680">
            <v>504</v>
          </cell>
        </row>
        <row r="681">
          <cell r="B681">
            <v>42181</v>
          </cell>
          <cell r="C681" t="str">
            <v>IMPERMINAS</v>
          </cell>
          <cell r="D681" t="str">
            <v>03.789.371/0001-92</v>
          </cell>
          <cell r="E681" t="str">
            <v>EMAIL</v>
          </cell>
          <cell r="G681" t="str">
            <v>Henrique</v>
          </cell>
          <cell r="H681" t="str">
            <v>(31) 3413.8787</v>
          </cell>
          <cell r="I681">
            <v>826.6</v>
          </cell>
        </row>
        <row r="682">
          <cell r="B682">
            <v>42182</v>
          </cell>
          <cell r="C682" t="str">
            <v>NOVA EXAUSTORES</v>
          </cell>
          <cell r="E682" t="str">
            <v>SITE</v>
          </cell>
          <cell r="F682" t="str">
            <v>http://www.novaexaustores.com.br</v>
          </cell>
          <cell r="H682" t="str">
            <v>(11) 2943-4499</v>
          </cell>
          <cell r="I682">
            <v>1225</v>
          </cell>
        </row>
        <row r="683">
          <cell r="B683">
            <v>42181</v>
          </cell>
          <cell r="C683" t="str">
            <v>RENOVAR</v>
          </cell>
          <cell r="E683" t="str">
            <v>EMAIL</v>
          </cell>
          <cell r="F683" t="str">
            <v>www.renovarventilacao.com.br</v>
          </cell>
          <cell r="G683" t="str">
            <v>Maurício</v>
          </cell>
          <cell r="H683" t="str">
            <v>(31) 3375-5211</v>
          </cell>
          <cell r="I683">
            <v>890</v>
          </cell>
        </row>
        <row r="684">
          <cell r="A684" t="str">
            <v>##089.</v>
          </cell>
          <cell r="H684" t="str">
            <v>VALOR (MÉDIA)</v>
          </cell>
          <cell r="I684">
            <v>861.4</v>
          </cell>
        </row>
        <row r="685">
          <cell r="A685" t="str">
            <v xml:space="preserve">OBSERVAÇÃO:
</v>
          </cell>
        </row>
        <row r="687">
          <cell r="A687" t="str">
            <v>INSUMO</v>
          </cell>
          <cell r="B687" t="str">
            <v>##090.</v>
          </cell>
          <cell r="C687" t="str">
            <v>CONJUNTO PARA TOMADA DE AR EXTERNO COMPOSTO DE : VENTILADOR MODELO MAXX 100, E FILBOX QUAD 100, COM FILTRO DE AR F5), PRESSÃO ESTÁTICA = 30 MMCA, CORRENTE MOTOR = 0,20 A (220V/2Ø/60HZ), POTÊNCIA MOTOR DO VENTILADOR = 45 W (220V/2Ø/60HZ), (REF.: SICTELL OU</v>
          </cell>
          <cell r="D687" t="str">
            <v xml:space="preserve">UN </v>
          </cell>
        </row>
        <row r="688">
          <cell r="A688" t="str">
            <v>COTAÇÃO</v>
          </cell>
          <cell r="B688" t="str">
            <v>DATA</v>
          </cell>
          <cell r="C688" t="str">
            <v>EMPRESA</v>
          </cell>
          <cell r="D688" t="str">
            <v>CNPJ</v>
          </cell>
          <cell r="E688" t="str">
            <v>TIPO</v>
          </cell>
          <cell r="F688" t="str">
            <v>SITE</v>
          </cell>
          <cell r="G688" t="str">
            <v>CONTATO</v>
          </cell>
          <cell r="H688" t="str">
            <v>TELEFONE</v>
          </cell>
          <cell r="I688" t="str">
            <v>VALOR (R$)</v>
          </cell>
        </row>
        <row r="689">
          <cell r="B689">
            <v>42181</v>
          </cell>
          <cell r="C689" t="str">
            <v>LMX REPRESENTAÇÕES</v>
          </cell>
          <cell r="E689" t="str">
            <v>EMAIL</v>
          </cell>
          <cell r="F689" t="str">
            <v>www.lmx.net.br</v>
          </cell>
          <cell r="G689" t="str">
            <v>Leandro</v>
          </cell>
          <cell r="H689" t="str">
            <v>(31) 2512-8258</v>
          </cell>
          <cell r="I689">
            <v>379</v>
          </cell>
        </row>
        <row r="690">
          <cell r="B690">
            <v>42181</v>
          </cell>
          <cell r="C690" t="str">
            <v>IMPERMINAS</v>
          </cell>
          <cell r="D690" t="str">
            <v>03.789.371/0001-92</v>
          </cell>
          <cell r="E690" t="str">
            <v>EMAIL</v>
          </cell>
          <cell r="G690" t="str">
            <v>Henrique</v>
          </cell>
          <cell r="H690" t="str">
            <v>(31) 3413.8787</v>
          </cell>
          <cell r="I690">
            <v>620.91999999999996</v>
          </cell>
        </row>
        <row r="691">
          <cell r="B691">
            <v>42182</v>
          </cell>
          <cell r="C691" t="str">
            <v>NOVA EXAUSTORES</v>
          </cell>
          <cell r="E691" t="str">
            <v>SITE</v>
          </cell>
          <cell r="F691" t="str">
            <v>http://www.novaexaustores.com.br</v>
          </cell>
          <cell r="H691" t="str">
            <v>(11) 2943-4499</v>
          </cell>
          <cell r="I691">
            <v>955.5</v>
          </cell>
        </row>
        <row r="692">
          <cell r="B692">
            <v>42181</v>
          </cell>
          <cell r="C692" t="str">
            <v>RENOVAR</v>
          </cell>
          <cell r="E692" t="str">
            <v>EMAIL</v>
          </cell>
          <cell r="F692" t="str">
            <v>www.renovarventilacao.com.br</v>
          </cell>
          <cell r="G692" t="str">
            <v>Maurício</v>
          </cell>
          <cell r="H692" t="str">
            <v>(31) 3375-5211</v>
          </cell>
          <cell r="I692">
            <v>790</v>
          </cell>
        </row>
        <row r="693">
          <cell r="A693" t="str">
            <v>##090.</v>
          </cell>
          <cell r="H693" t="str">
            <v>VALOR (MÉDIA)</v>
          </cell>
          <cell r="I693">
            <v>686.36</v>
          </cell>
        </row>
        <row r="694">
          <cell r="A694" t="str">
            <v xml:space="preserve">OBSERVAÇÃO:
</v>
          </cell>
        </row>
        <row r="696">
          <cell r="A696" t="str">
            <v>INSUMO</v>
          </cell>
          <cell r="B696" t="str">
            <v>##091.</v>
          </cell>
          <cell r="C696" t="str">
            <v>SENSOR DE PRESENÇA MODELO PIALPLUS 6110 09, COM CAIXA DE MONTAGEM REF.: PIAL LEGRAND OU EQUIVALENTE</v>
          </cell>
          <cell r="D696" t="str">
            <v xml:space="preserve">UN </v>
          </cell>
        </row>
        <row r="697">
          <cell r="A697" t="str">
            <v>COTAÇÃO</v>
          </cell>
          <cell r="B697" t="str">
            <v>DATA</v>
          </cell>
          <cell r="C697" t="str">
            <v>EMPRESA</v>
          </cell>
          <cell r="D697" t="str">
            <v>CNPJ</v>
          </cell>
          <cell r="E697" t="str">
            <v>TIPO</v>
          </cell>
          <cell r="F697" t="str">
            <v>SITE</v>
          </cell>
          <cell r="G697" t="str">
            <v>CONTATO</v>
          </cell>
          <cell r="H697" t="str">
            <v>TELEFONE</v>
          </cell>
          <cell r="I697" t="str">
            <v>VALOR (R$)</v>
          </cell>
        </row>
        <row r="698">
          <cell r="B698">
            <v>42185</v>
          </cell>
          <cell r="C698" t="str">
            <v>ELETRÔNICA SANTANA</v>
          </cell>
          <cell r="D698" t="str">
            <v xml:space="preserve">60.717.899/0001-90 </v>
          </cell>
          <cell r="E698" t="str">
            <v>EMAIL</v>
          </cell>
          <cell r="F698" t="str">
            <v>www.eletronicasantana.com.br</v>
          </cell>
          <cell r="H698" t="str">
            <v>(11) 2823-7066</v>
          </cell>
          <cell r="I698">
            <v>33.9</v>
          </cell>
        </row>
        <row r="699">
          <cell r="B699">
            <v>42185</v>
          </cell>
          <cell r="C699" t="str">
            <v>LOJA ELÉTRICA LTDA</v>
          </cell>
          <cell r="D699" t="str">
            <v>17.155.342/0006-98</v>
          </cell>
          <cell r="E699" t="str">
            <v>SITE</v>
          </cell>
          <cell r="F699" t="str">
            <v>www.lojaeletrica.com.br</v>
          </cell>
          <cell r="H699" t="str">
            <v>(31) 3218 - 8000</v>
          </cell>
          <cell r="I699">
            <v>59.91</v>
          </cell>
        </row>
        <row r="700">
          <cell r="B700">
            <v>42185</v>
          </cell>
          <cell r="C700" t="str">
            <v>WALMART</v>
          </cell>
          <cell r="E700" t="str">
            <v>SITE</v>
          </cell>
          <cell r="F700" t="str">
            <v>www.walmart.com.br</v>
          </cell>
          <cell r="H700" t="str">
            <v>(11) 3003 6080</v>
          </cell>
          <cell r="I700">
            <v>45</v>
          </cell>
        </row>
        <row r="702">
          <cell r="A702" t="str">
            <v>##091.</v>
          </cell>
          <cell r="H702" t="str">
            <v>VALOR (MÉDIA)</v>
          </cell>
          <cell r="I702">
            <v>46.27</v>
          </cell>
        </row>
        <row r="703">
          <cell r="A703" t="str">
            <v xml:space="preserve">OBSERVAÇÃO:
</v>
          </cell>
        </row>
        <row r="705">
          <cell r="A705" t="str">
            <v>INSUMO</v>
          </cell>
          <cell r="B705" t="str">
            <v>##092.</v>
          </cell>
          <cell r="C705" t="str">
            <v>ISOLANTE EM ESPUMA ELASTOMÉRICA ARMAFLEX-AC, DIÂMETRO 1/4", ESPESSURA PAREDE = 9 MM. REF. ARMACELL OU EQUIVALENTE</v>
          </cell>
          <cell r="D705" t="str">
            <v>M</v>
          </cell>
        </row>
        <row r="706">
          <cell r="A706" t="str">
            <v>COTAÇÃO</v>
          </cell>
          <cell r="B706" t="str">
            <v>DATA</v>
          </cell>
          <cell r="C706" t="str">
            <v>EMPRESA</v>
          </cell>
          <cell r="D706" t="str">
            <v>CNPJ</v>
          </cell>
          <cell r="E706" t="str">
            <v>TIPO</v>
          </cell>
          <cell r="F706" t="str">
            <v>SITE</v>
          </cell>
          <cell r="G706" t="str">
            <v>CONTATO</v>
          </cell>
          <cell r="H706" t="str">
            <v>TELEFONE</v>
          </cell>
          <cell r="I706" t="str">
            <v>VALOR (R$)</v>
          </cell>
        </row>
        <row r="707">
          <cell r="B707">
            <v>42157</v>
          </cell>
          <cell r="C707" t="str">
            <v>EXITO REPRESENTAÇÕES</v>
          </cell>
          <cell r="E707" t="str">
            <v>EMAIL</v>
          </cell>
          <cell r="G707" t="str">
            <v>Fabiane</v>
          </cell>
          <cell r="H707" t="str">
            <v>(031) 3291-0755</v>
          </cell>
          <cell r="I707">
            <v>1.08</v>
          </cell>
        </row>
        <row r="708">
          <cell r="B708">
            <v>42172</v>
          </cell>
          <cell r="C708" t="str">
            <v>FRIGELAR</v>
          </cell>
          <cell r="D708" t="str">
            <v>92.660.406/001190</v>
          </cell>
          <cell r="E708" t="str">
            <v>EMAIL</v>
          </cell>
          <cell r="G708" t="str">
            <v>Marcus</v>
          </cell>
          <cell r="H708" t="str">
            <v>(31) 3323-8989</v>
          </cell>
          <cell r="I708">
            <v>1.06</v>
          </cell>
        </row>
        <row r="709">
          <cell r="B709">
            <v>42172</v>
          </cell>
          <cell r="C709" t="str">
            <v>ISOTAL</v>
          </cell>
          <cell r="E709" t="str">
            <v>EMAIL</v>
          </cell>
          <cell r="G709" t="str">
            <v>Victor</v>
          </cell>
          <cell r="H709" t="str">
            <v>(31) 3498-1201</v>
          </cell>
          <cell r="I709">
            <v>0.97</v>
          </cell>
        </row>
        <row r="711">
          <cell r="A711" t="str">
            <v>##092.</v>
          </cell>
          <cell r="H711" t="str">
            <v>VALOR (MÉDIA)</v>
          </cell>
          <cell r="I711">
            <v>1.04</v>
          </cell>
        </row>
        <row r="712">
          <cell r="A712" t="str">
            <v xml:space="preserve">OBSERVAÇÃO:
</v>
          </cell>
        </row>
        <row r="714">
          <cell r="A714" t="str">
            <v>INSUMO</v>
          </cell>
          <cell r="B714" t="str">
            <v>##093.</v>
          </cell>
          <cell r="C714" t="str">
            <v>ISOLANTE EM ESPUMA ELASTOMÉRICA ARMAFLEX-AC, DIÂMETRO 3/8", ESPESSURA PAREDE = 9 MM. REF. ARMACELL OU EQUIVALENTE</v>
          </cell>
          <cell r="D714" t="str">
            <v>M</v>
          </cell>
        </row>
        <row r="715">
          <cell r="A715" t="str">
            <v>COTAÇÃO</v>
          </cell>
          <cell r="B715" t="str">
            <v>DATA</v>
          </cell>
          <cell r="C715" t="str">
            <v>EMPRESA</v>
          </cell>
          <cell r="D715" t="str">
            <v>CNPJ</v>
          </cell>
          <cell r="E715" t="str">
            <v>TIPO</v>
          </cell>
          <cell r="F715" t="str">
            <v>SITE</v>
          </cell>
          <cell r="G715" t="str">
            <v>CONTATO</v>
          </cell>
          <cell r="H715" t="str">
            <v>TELEFONE</v>
          </cell>
          <cell r="I715" t="str">
            <v>VALOR (R$)</v>
          </cell>
        </row>
        <row r="716">
          <cell r="B716">
            <v>42157</v>
          </cell>
          <cell r="C716" t="str">
            <v>EXITO REPRESENTAÇÕES</v>
          </cell>
          <cell r="E716" t="str">
            <v>EMAIL</v>
          </cell>
          <cell r="G716" t="str">
            <v>Fabiane</v>
          </cell>
          <cell r="H716" t="str">
            <v>(031) 3291-0755</v>
          </cell>
          <cell r="I716">
            <v>1.62</v>
          </cell>
        </row>
        <row r="717">
          <cell r="B717">
            <v>42172</v>
          </cell>
          <cell r="C717" t="str">
            <v>FRIGELAR</v>
          </cell>
          <cell r="D717" t="str">
            <v>92.660.406/001190</v>
          </cell>
          <cell r="E717" t="str">
            <v>EMAIL</v>
          </cell>
          <cell r="G717" t="str">
            <v>Marcus</v>
          </cell>
          <cell r="H717" t="str">
            <v>(31) 3323-8989</v>
          </cell>
          <cell r="I717">
            <v>1.59</v>
          </cell>
        </row>
        <row r="718">
          <cell r="B718">
            <v>42172</v>
          </cell>
          <cell r="C718" t="str">
            <v>ISOTAL</v>
          </cell>
          <cell r="E718" t="str">
            <v>EMAIL</v>
          </cell>
          <cell r="G718" t="str">
            <v>Victor</v>
          </cell>
          <cell r="H718" t="str">
            <v>(31) 3498-1201</v>
          </cell>
          <cell r="I718">
            <v>1.46</v>
          </cell>
        </row>
        <row r="720">
          <cell r="A720" t="str">
            <v>##093.</v>
          </cell>
          <cell r="H720" t="str">
            <v>VALOR (MÉDIA)</v>
          </cell>
          <cell r="I720">
            <v>1.56</v>
          </cell>
        </row>
        <row r="721">
          <cell r="A721" t="str">
            <v xml:space="preserve">OBSERVAÇÃO:
</v>
          </cell>
        </row>
        <row r="723">
          <cell r="A723" t="str">
            <v>INSUMO</v>
          </cell>
          <cell r="B723" t="str">
            <v>##094.</v>
          </cell>
          <cell r="C723" t="str">
            <v>ISOLANTE EM ESPUMA ELASTOMÉRICA ARMAFLEX-AC, DIÂMETRO 1/2", ESPESSURA PAREDE = 9 MM. REF. ARMACELL OU EQUIVALENTE</v>
          </cell>
          <cell r="D723" t="str">
            <v>M</v>
          </cell>
        </row>
        <row r="724">
          <cell r="A724" t="str">
            <v>COTAÇÃO</v>
          </cell>
          <cell r="B724" t="str">
            <v>DATA</v>
          </cell>
          <cell r="C724" t="str">
            <v>EMPRESA</v>
          </cell>
          <cell r="D724" t="str">
            <v>CNPJ</v>
          </cell>
          <cell r="E724" t="str">
            <v>TIPO</v>
          </cell>
          <cell r="F724" t="str">
            <v>SITE</v>
          </cell>
          <cell r="G724" t="str">
            <v>CONTATO</v>
          </cell>
          <cell r="H724" t="str">
            <v>TELEFONE</v>
          </cell>
          <cell r="I724" t="str">
            <v>VALOR (R$)</v>
          </cell>
        </row>
        <row r="725">
          <cell r="B725">
            <v>42157</v>
          </cell>
          <cell r="C725" t="str">
            <v>EXITO REPRESENTAÇÕES</v>
          </cell>
          <cell r="E725" t="str">
            <v>EMAIL</v>
          </cell>
          <cell r="G725" t="str">
            <v>Fabiane</v>
          </cell>
          <cell r="H725" t="str">
            <v>(031) 3291-0755</v>
          </cell>
          <cell r="I725">
            <v>1.68</v>
          </cell>
        </row>
        <row r="726">
          <cell r="B726">
            <v>42172</v>
          </cell>
          <cell r="C726" t="str">
            <v>FRIGELAR</v>
          </cell>
          <cell r="D726" t="str">
            <v>92.660.406/001190</v>
          </cell>
          <cell r="E726" t="str">
            <v>EMAIL</v>
          </cell>
          <cell r="G726" t="str">
            <v>Marcus</v>
          </cell>
          <cell r="H726" t="str">
            <v>(31) 3323-8989</v>
          </cell>
          <cell r="I726">
            <v>1.68</v>
          </cell>
        </row>
        <row r="727">
          <cell r="B727">
            <v>42141</v>
          </cell>
          <cell r="C727" t="str">
            <v>FRIOPEÇAS</v>
          </cell>
          <cell r="E727" t="str">
            <v>EMAIL</v>
          </cell>
          <cell r="G727" t="str">
            <v>Daniel</v>
          </cell>
          <cell r="H727" t="str">
            <v>(31) 3270-6557</v>
          </cell>
          <cell r="I727">
            <v>1.81</v>
          </cell>
        </row>
        <row r="728">
          <cell r="B728">
            <v>42172</v>
          </cell>
          <cell r="C728" t="str">
            <v>ISOTAL</v>
          </cell>
          <cell r="E728" t="str">
            <v>EMAIL</v>
          </cell>
          <cell r="G728" t="str">
            <v>Victor</v>
          </cell>
          <cell r="H728" t="str">
            <v>(31) 3498-1201</v>
          </cell>
          <cell r="I728">
            <v>1.57</v>
          </cell>
        </row>
        <row r="729">
          <cell r="A729" t="str">
            <v>##094.</v>
          </cell>
          <cell r="H729" t="str">
            <v>VALOR (MÉDIA)</v>
          </cell>
          <cell r="I729">
            <v>1.69</v>
          </cell>
        </row>
        <row r="730">
          <cell r="A730" t="str">
            <v xml:space="preserve">OBSERVAÇÃO:
</v>
          </cell>
        </row>
        <row r="732">
          <cell r="A732" t="str">
            <v>INSUMO</v>
          </cell>
          <cell r="B732" t="str">
            <v>##095.</v>
          </cell>
          <cell r="C732" t="str">
            <v>ISOLANTE EM ESPUMA ELASTOMÉRICA ARMAFLEX-AC, DIÂMETRO 5/8", ESPESSURA PAREDE = 13 MM. REF. ARMACELL OU EQUIVALENTE</v>
          </cell>
          <cell r="D732" t="str">
            <v>M</v>
          </cell>
        </row>
        <row r="733">
          <cell r="A733" t="str">
            <v>COTAÇÃO</v>
          </cell>
          <cell r="B733" t="str">
            <v>DATA</v>
          </cell>
          <cell r="C733" t="str">
            <v>EMPRESA</v>
          </cell>
          <cell r="D733" t="str">
            <v>CNPJ</v>
          </cell>
          <cell r="E733" t="str">
            <v>TIPO</v>
          </cell>
          <cell r="F733" t="str">
            <v>SITE</v>
          </cell>
          <cell r="G733" t="str">
            <v>CONTATO</v>
          </cell>
          <cell r="H733" t="str">
            <v>TELEFONE</v>
          </cell>
          <cell r="I733" t="str">
            <v>VALOR (R$)</v>
          </cell>
        </row>
        <row r="734">
          <cell r="B734">
            <v>42157</v>
          </cell>
          <cell r="C734" t="str">
            <v>EXITO REPRESENTAÇÕES</v>
          </cell>
          <cell r="E734" t="str">
            <v>EMAIL</v>
          </cell>
          <cell r="G734" t="str">
            <v>Fabiane</v>
          </cell>
          <cell r="H734" t="str">
            <v>(031) 3291-0755</v>
          </cell>
          <cell r="I734">
            <v>3.05</v>
          </cell>
        </row>
        <row r="735">
          <cell r="B735">
            <v>42172</v>
          </cell>
          <cell r="C735" t="str">
            <v>FRIGELAR</v>
          </cell>
          <cell r="D735" t="str">
            <v>92.660.406/001190</v>
          </cell>
          <cell r="E735" t="str">
            <v>EMAIL</v>
          </cell>
          <cell r="G735" t="str">
            <v>Marcus</v>
          </cell>
          <cell r="H735" t="str">
            <v>(31) 3323-8989</v>
          </cell>
          <cell r="I735">
            <v>2.83</v>
          </cell>
        </row>
        <row r="736">
          <cell r="B736">
            <v>42141</v>
          </cell>
          <cell r="C736" t="str">
            <v>FRIOPEÇAS</v>
          </cell>
          <cell r="E736" t="str">
            <v>EMAIL</v>
          </cell>
          <cell r="G736" t="str">
            <v>Daniel</v>
          </cell>
          <cell r="H736" t="str">
            <v>(31) 3270-6557</v>
          </cell>
          <cell r="I736">
            <v>3.34</v>
          </cell>
        </row>
        <row r="737">
          <cell r="B737">
            <v>42172</v>
          </cell>
          <cell r="C737" t="str">
            <v>ISOTAL</v>
          </cell>
          <cell r="E737" t="str">
            <v>EMAIL</v>
          </cell>
          <cell r="G737" t="str">
            <v>Victor</v>
          </cell>
          <cell r="H737" t="str">
            <v>(31) 3498-1201</v>
          </cell>
          <cell r="I737">
            <v>3.13</v>
          </cell>
        </row>
        <row r="738">
          <cell r="A738" t="str">
            <v>##095.</v>
          </cell>
          <cell r="H738" t="str">
            <v>VALOR (MÉDIA)</v>
          </cell>
          <cell r="I738">
            <v>3.09</v>
          </cell>
        </row>
        <row r="739">
          <cell r="A739" t="str">
            <v xml:space="preserve">OBSERVAÇÃO:
</v>
          </cell>
        </row>
        <row r="741">
          <cell r="A741" t="str">
            <v>INSUMO</v>
          </cell>
          <cell r="B741" t="str">
            <v>##096.</v>
          </cell>
          <cell r="C741" t="str">
            <v>ISOLANTE EM ESPUMA ELASTOMÉRICA ARMAFLEX-AC, DIÂMETRO 3/4", ESPESSURA PAREDE = 13 MM. REF. ARMACELL OU EQUIVALENTE</v>
          </cell>
          <cell r="D741" t="str">
            <v>M</v>
          </cell>
        </row>
        <row r="742">
          <cell r="A742" t="str">
            <v>COTAÇÃO</v>
          </cell>
          <cell r="B742" t="str">
            <v>DATA</v>
          </cell>
          <cell r="C742" t="str">
            <v>EMPRESA</v>
          </cell>
          <cell r="D742" t="str">
            <v>CNPJ</v>
          </cell>
          <cell r="E742" t="str">
            <v>TIPO</v>
          </cell>
          <cell r="F742" t="str">
            <v>SITE</v>
          </cell>
          <cell r="G742" t="str">
            <v>CONTATO</v>
          </cell>
          <cell r="H742" t="str">
            <v>TELEFONE</v>
          </cell>
          <cell r="I742" t="str">
            <v>VALOR (R$)</v>
          </cell>
        </row>
        <row r="743">
          <cell r="B743">
            <v>42157</v>
          </cell>
          <cell r="C743" t="str">
            <v>EXITO REPRESENTAÇÕES</v>
          </cell>
          <cell r="E743" t="str">
            <v>EMAIL</v>
          </cell>
          <cell r="G743" t="str">
            <v>Fabiane</v>
          </cell>
          <cell r="H743" t="str">
            <v>(031) 3291-0755</v>
          </cell>
          <cell r="I743">
            <v>3.16</v>
          </cell>
        </row>
        <row r="744">
          <cell r="B744">
            <v>42172</v>
          </cell>
          <cell r="C744" t="str">
            <v>FRIGELAR</v>
          </cell>
          <cell r="D744" t="str">
            <v>92.660.406/001190</v>
          </cell>
          <cell r="E744" t="str">
            <v>EMAIL</v>
          </cell>
          <cell r="G744" t="str">
            <v>Marcus</v>
          </cell>
          <cell r="H744" t="str">
            <v>(31) 3323-8989</v>
          </cell>
          <cell r="I744">
            <v>2.94</v>
          </cell>
        </row>
        <row r="745">
          <cell r="B745">
            <v>42172</v>
          </cell>
          <cell r="C745" t="str">
            <v>ISOTAL</v>
          </cell>
          <cell r="E745" t="str">
            <v>EMAIL</v>
          </cell>
          <cell r="G745" t="str">
            <v>Victor</v>
          </cell>
          <cell r="H745" t="str">
            <v>(31) 3498-1201</v>
          </cell>
          <cell r="I745">
            <v>3.72</v>
          </cell>
        </row>
        <row r="747">
          <cell r="A747" t="str">
            <v>##096.</v>
          </cell>
          <cell r="H747" t="str">
            <v>VALOR (MÉDIA)</v>
          </cell>
          <cell r="I747">
            <v>3.27</v>
          </cell>
        </row>
        <row r="748">
          <cell r="A748" t="str">
            <v xml:space="preserve">OBSERVAÇÃO:
</v>
          </cell>
        </row>
        <row r="750">
          <cell r="A750" t="str">
            <v>INSUMO</v>
          </cell>
          <cell r="B750" t="str">
            <v>##097.</v>
          </cell>
          <cell r="C750" t="str">
            <v>ISOLANTE EM ESPUMA ELASTOMÉRICA ARMAFLEX-AC, DIÂMETRO 7/8",  ESPESSURA PAREDE = 13 MM. REF. ARMACELL OU EQUIVALENTE</v>
          </cell>
          <cell r="D750" t="str">
            <v>M</v>
          </cell>
        </row>
        <row r="751">
          <cell r="A751" t="str">
            <v>COTAÇÃO</v>
          </cell>
          <cell r="B751" t="str">
            <v>DATA</v>
          </cell>
          <cell r="C751" t="str">
            <v>EMPRESA</v>
          </cell>
          <cell r="D751" t="str">
            <v>CNPJ</v>
          </cell>
          <cell r="E751" t="str">
            <v>TIPO</v>
          </cell>
          <cell r="F751" t="str">
            <v>SITE</v>
          </cell>
          <cell r="G751" t="str">
            <v>CONTATO</v>
          </cell>
          <cell r="H751" t="str">
            <v>TELEFONE</v>
          </cell>
          <cell r="I751" t="str">
            <v>VALOR (R$)</v>
          </cell>
        </row>
        <row r="752">
          <cell r="B752">
            <v>42157</v>
          </cell>
          <cell r="C752" t="str">
            <v>EXITO REPRESENTAÇÕES</v>
          </cell>
          <cell r="E752" t="str">
            <v>EMAIL</v>
          </cell>
          <cell r="G752" t="str">
            <v>Fabiane</v>
          </cell>
          <cell r="H752" t="str">
            <v>(031) 3291-0755</v>
          </cell>
          <cell r="I752">
            <v>3.45</v>
          </cell>
        </row>
        <row r="753">
          <cell r="B753">
            <v>42172</v>
          </cell>
          <cell r="C753" t="str">
            <v>FRIGELAR</v>
          </cell>
          <cell r="D753" t="str">
            <v>92.660.406/001190</v>
          </cell>
          <cell r="E753" t="str">
            <v>EMAIL</v>
          </cell>
          <cell r="G753" t="str">
            <v>Marcus</v>
          </cell>
          <cell r="H753" t="str">
            <v>(31) 3323-8989</v>
          </cell>
          <cell r="I753">
            <v>3.23</v>
          </cell>
        </row>
        <row r="754">
          <cell r="B754">
            <v>42141</v>
          </cell>
          <cell r="C754" t="str">
            <v>FRIOPEÇAS</v>
          </cell>
          <cell r="E754" t="str">
            <v>EMAIL</v>
          </cell>
          <cell r="G754" t="str">
            <v>Daniel</v>
          </cell>
          <cell r="H754" t="str">
            <v>(31) 3270-6557</v>
          </cell>
          <cell r="I754">
            <v>3.52</v>
          </cell>
        </row>
        <row r="755">
          <cell r="B755">
            <v>42172</v>
          </cell>
          <cell r="C755" t="str">
            <v>ISOTAL</v>
          </cell>
          <cell r="E755" t="str">
            <v>EMAIL</v>
          </cell>
          <cell r="G755" t="str">
            <v>Victor</v>
          </cell>
          <cell r="H755" t="str">
            <v>(31) 3498-1201</v>
          </cell>
          <cell r="I755">
            <v>4.16</v>
          </cell>
        </row>
        <row r="756">
          <cell r="A756" t="str">
            <v>##097.</v>
          </cell>
          <cell r="H756" t="str">
            <v>VALOR (MÉDIA)</v>
          </cell>
          <cell r="I756">
            <v>3.59</v>
          </cell>
        </row>
        <row r="757">
          <cell r="A757" t="str">
            <v xml:space="preserve">OBSERVAÇÃO:
</v>
          </cell>
        </row>
        <row r="759">
          <cell r="A759" t="str">
            <v>INSUMO</v>
          </cell>
          <cell r="B759" t="str">
            <v>##098.</v>
          </cell>
          <cell r="C759" t="str">
            <v>REFRIGERANTE R410A</v>
          </cell>
          <cell r="D759" t="str">
            <v>KG</v>
          </cell>
        </row>
        <row r="760">
          <cell r="A760" t="str">
            <v>COTAÇÃO</v>
          </cell>
          <cell r="B760" t="str">
            <v>DATA</v>
          </cell>
          <cell r="C760" t="str">
            <v>EMPRESA</v>
          </cell>
          <cell r="D760" t="str">
            <v>CNPJ</v>
          </cell>
          <cell r="E760" t="str">
            <v>TIPO</v>
          </cell>
          <cell r="F760" t="str">
            <v>SITE</v>
          </cell>
          <cell r="G760" t="str">
            <v>CONTATO</v>
          </cell>
          <cell r="H760" t="str">
            <v>TELEFONE</v>
          </cell>
          <cell r="I760" t="str">
            <v>VALOR (R$)</v>
          </cell>
        </row>
        <row r="761">
          <cell r="B761">
            <v>42171</v>
          </cell>
          <cell r="C761" t="str">
            <v>POLIPARTES</v>
          </cell>
          <cell r="E761" t="str">
            <v>SITE</v>
          </cell>
          <cell r="F761" t="str">
            <v>www.polipartes.com.br</v>
          </cell>
          <cell r="I761">
            <v>27.35</v>
          </cell>
        </row>
        <row r="762">
          <cell r="B762">
            <v>42171</v>
          </cell>
          <cell r="C762" t="str">
            <v>EMBRAR</v>
          </cell>
          <cell r="E762" t="str">
            <v>SITE</v>
          </cell>
          <cell r="F762" t="str">
            <v>www.embrar.com.br</v>
          </cell>
          <cell r="I762">
            <v>20.93</v>
          </cell>
        </row>
        <row r="763">
          <cell r="B763">
            <v>42171</v>
          </cell>
          <cell r="C763" t="str">
            <v>INFOTECSRV</v>
          </cell>
          <cell r="E763" t="str">
            <v>SITE</v>
          </cell>
          <cell r="F763" t="str">
            <v>www.infotec.srv.br</v>
          </cell>
          <cell r="I763">
            <v>37.17</v>
          </cell>
        </row>
        <row r="764">
          <cell r="B764">
            <v>42172</v>
          </cell>
          <cell r="C764" t="str">
            <v>FRIGELAR</v>
          </cell>
          <cell r="D764" t="str">
            <v>92.660.406/001190</v>
          </cell>
          <cell r="E764" t="str">
            <v>EMAIL</v>
          </cell>
          <cell r="G764" t="str">
            <v>Marcus</v>
          </cell>
          <cell r="H764" t="str">
            <v>(31) 3323-8989</v>
          </cell>
          <cell r="I764">
            <v>22.7</v>
          </cell>
        </row>
        <row r="765">
          <cell r="A765" t="str">
            <v>##098.</v>
          </cell>
          <cell r="H765" t="str">
            <v>VALOR (MÉDIA)</v>
          </cell>
          <cell r="I765">
            <v>27.04</v>
          </cell>
        </row>
        <row r="766">
          <cell r="A766" t="str">
            <v xml:space="preserve">OBSERVAÇÃO:
</v>
          </cell>
        </row>
        <row r="768">
          <cell r="A768" t="str">
            <v>INSUMO</v>
          </cell>
          <cell r="B768" t="str">
            <v>##100.</v>
          </cell>
          <cell r="C768" t="str">
            <v>P9 - PORTA TIPO SANFONADA EM PVC BRANCO (0,90 X 2,10 M)</v>
          </cell>
          <cell r="D768" t="str">
            <v xml:space="preserve">UN </v>
          </cell>
        </row>
        <row r="769">
          <cell r="A769" t="str">
            <v>COTAÇÃO</v>
          </cell>
          <cell r="B769" t="str">
            <v>DATA</v>
          </cell>
          <cell r="C769" t="str">
            <v>EMPRESA</v>
          </cell>
          <cell r="D769" t="str">
            <v>CNPJ</v>
          </cell>
          <cell r="E769" t="str">
            <v>TIPO</v>
          </cell>
          <cell r="F769" t="str">
            <v>SITE</v>
          </cell>
          <cell r="G769" t="str">
            <v>CONTATO</v>
          </cell>
          <cell r="H769" t="str">
            <v>TELEFONE</v>
          </cell>
          <cell r="I769" t="str">
            <v>VALOR (R$)</v>
          </cell>
        </row>
        <row r="770">
          <cell r="B770">
            <v>42171</v>
          </cell>
          <cell r="C770" t="str">
            <v>C&amp;C CASA E CONSTRUÇÃO</v>
          </cell>
          <cell r="E770" t="str">
            <v>SITE</v>
          </cell>
          <cell r="F770" t="str">
            <v>www.cec.com.br</v>
          </cell>
          <cell r="I770">
            <v>249.9</v>
          </cell>
        </row>
        <row r="771">
          <cell r="B771">
            <v>42171</v>
          </cell>
          <cell r="C771" t="str">
            <v>LEROY MERLIN</v>
          </cell>
          <cell r="E771" t="str">
            <v>SITE</v>
          </cell>
          <cell r="F771" t="str">
            <v>www.leroymerlin.com.br</v>
          </cell>
          <cell r="H771" t="str">
            <v>(31) 4020-5376</v>
          </cell>
          <cell r="I771">
            <v>314.89999999999998</v>
          </cell>
        </row>
        <row r="772">
          <cell r="B772">
            <v>42171</v>
          </cell>
          <cell r="C772" t="str">
            <v>TELHA NORTE</v>
          </cell>
          <cell r="D772" t="str">
            <v xml:space="preserve">03.840.986/0056-70 </v>
          </cell>
          <cell r="E772" t="str">
            <v>SITE</v>
          </cell>
          <cell r="F772" t="str">
            <v>www.telhanorte.com.br</v>
          </cell>
          <cell r="H772" t="str">
            <v>(31) 3055-9300</v>
          </cell>
          <cell r="I772">
            <v>359.9</v>
          </cell>
        </row>
        <row r="774">
          <cell r="A774" t="str">
            <v>##100.</v>
          </cell>
          <cell r="H774" t="str">
            <v>VALOR (MÉDIA)</v>
          </cell>
          <cell r="I774">
            <v>308.23</v>
          </cell>
        </row>
        <row r="775">
          <cell r="A775" t="str">
            <v xml:space="preserve">OBSERVAÇÃO:
</v>
          </cell>
        </row>
        <row r="777">
          <cell r="A777" t="str">
            <v>INSUMO</v>
          </cell>
          <cell r="B777" t="str">
            <v>##101.</v>
          </cell>
          <cell r="C777" t="str">
            <v>QUADRO DE DISTRIBUIÇÃO DE CIRCUITOS (QDC-01 ), COM BARRAMENTO DE COBRE DE SEÇÃO P/ 80A, EQUIPADO COM 3 DISJUNTORES UNIPOLARES DE 10A + 01 DISJUNTOR BIPOLAR DE 10A + 01 DISJUNTORE UNIPOLAR DE 16A +  02 DISJUNTOR BIPOLARES DE 16A + 01 DISJUNTOR BIPOLAR DE 3</v>
          </cell>
          <cell r="D777" t="str">
            <v>UN</v>
          </cell>
        </row>
        <row r="778">
          <cell r="A778" t="str">
            <v>COTAÇÃO</v>
          </cell>
          <cell r="B778" t="str">
            <v>DATA</v>
          </cell>
          <cell r="C778" t="str">
            <v>EMPRESA</v>
          </cell>
          <cell r="D778" t="str">
            <v>CNPJ</v>
          </cell>
          <cell r="E778" t="str">
            <v>TIPO</v>
          </cell>
          <cell r="F778" t="str">
            <v>SITE</v>
          </cell>
          <cell r="G778" t="str">
            <v>CONTATO</v>
          </cell>
          <cell r="H778" t="str">
            <v>TELEFONE</v>
          </cell>
          <cell r="I778" t="str">
            <v>VALOR (R$)</v>
          </cell>
        </row>
        <row r="779">
          <cell r="B779" t="str">
            <v>06/05/2015</v>
          </cell>
          <cell r="C779" t="str">
            <v>CONECTA ELETRICIDADE LTDA</v>
          </cell>
          <cell r="D779" t="str">
            <v>02.708.027/0001-69</v>
          </cell>
          <cell r="E779" t="str">
            <v>EMAIL</v>
          </cell>
          <cell r="F779" t="str">
            <v>conecta@conecta-mg.com</v>
          </cell>
          <cell r="G779" t="str">
            <v>Crislene/Marcelo</v>
          </cell>
          <cell r="H779" t="str">
            <v>(31) 3329 - 4520</v>
          </cell>
          <cell r="I779">
            <v>973.52</v>
          </cell>
        </row>
        <row r="780">
          <cell r="B780">
            <v>42129</v>
          </cell>
          <cell r="C780" t="str">
            <v>MONTAGEM ELÉTRICA LTDA</v>
          </cell>
          <cell r="D780" t="str">
            <v>10.511.935/0001-96</v>
          </cell>
          <cell r="E780" t="str">
            <v>EMAIL</v>
          </cell>
          <cell r="F780" t="str">
            <v>vendas5.montagemeletrica@gmail.com</v>
          </cell>
          <cell r="G780" t="str">
            <v>Gustavo/Natasha</v>
          </cell>
          <cell r="H780" t="str">
            <v>(31) 3419 - 9200</v>
          </cell>
          <cell r="I780">
            <v>1309.8900000000001</v>
          </cell>
        </row>
        <row r="781">
          <cell r="B781">
            <v>42139</v>
          </cell>
          <cell r="C781" t="str">
            <v>ELETRIBRAS</v>
          </cell>
          <cell r="E781" t="str">
            <v>EMAIL</v>
          </cell>
          <cell r="F781" t="str">
            <v>orcamento@eletribras.com.br</v>
          </cell>
          <cell r="G781" t="str">
            <v>Rodrigo</v>
          </cell>
          <cell r="H781" t="str">
            <v>(31) 3361 - 1636</v>
          </cell>
          <cell r="I781">
            <v>1111.72</v>
          </cell>
        </row>
        <row r="782">
          <cell r="B782" t="str">
            <v/>
          </cell>
          <cell r="G782" t="str">
            <v xml:space="preserve"> </v>
          </cell>
        </row>
        <row r="783">
          <cell r="A783" t="str">
            <v>##101.</v>
          </cell>
          <cell r="H783" t="str">
            <v>VALOR (MÉDIA)</v>
          </cell>
          <cell r="I783">
            <v>1131.71</v>
          </cell>
        </row>
        <row r="784">
          <cell r="A784" t="str">
            <v xml:space="preserve">OBSERVAÇÃO:
</v>
          </cell>
        </row>
        <row r="786">
          <cell r="A786" t="str">
            <v>INSUMO</v>
          </cell>
          <cell r="B786" t="str">
            <v>##102.</v>
          </cell>
          <cell r="C786" t="str">
            <v>RACK DE 8U X 19" X 570MM COM PORTA EM ACRÍLICO CHAVE E SEGUNDO PLANO CARTHONS</v>
          </cell>
          <cell r="D786" t="str">
            <v>UN</v>
          </cell>
        </row>
        <row r="787">
          <cell r="A787" t="str">
            <v>COTAÇÃO</v>
          </cell>
          <cell r="B787" t="str">
            <v>DATA</v>
          </cell>
          <cell r="C787" t="str">
            <v>EMPRESA</v>
          </cell>
          <cell r="D787" t="str">
            <v>CNPJ</v>
          </cell>
          <cell r="E787" t="str">
            <v>TIPO</v>
          </cell>
          <cell r="F787" t="str">
            <v>SITE</v>
          </cell>
          <cell r="G787" t="str">
            <v>CONTATO</v>
          </cell>
          <cell r="H787" t="str">
            <v>TELEFONE</v>
          </cell>
          <cell r="I787" t="str">
            <v>VALOR (R$)</v>
          </cell>
        </row>
        <row r="788">
          <cell r="B788" t="str">
            <v>08/05/2015</v>
          </cell>
          <cell r="C788" t="str">
            <v>BYNET CABEMENTO ESTRUTURADO</v>
          </cell>
          <cell r="D788" t="str">
            <v>10.399.162/0001-06</v>
          </cell>
          <cell r="E788" t="str">
            <v>SITE</v>
          </cell>
          <cell r="F788" t="str">
            <v>http://www.bynetcabeamento.com.br/store/</v>
          </cell>
          <cell r="G788" t="str">
            <v>-</v>
          </cell>
          <cell r="H788" t="str">
            <v>(31) 2552 - 7159</v>
          </cell>
          <cell r="I788">
            <v>746.17</v>
          </cell>
        </row>
        <row r="789">
          <cell r="B789">
            <v>42185</v>
          </cell>
          <cell r="C789" t="str">
            <v>PLENITUDE CABOS</v>
          </cell>
          <cell r="E789" t="str">
            <v>SITE</v>
          </cell>
          <cell r="F789" t="str">
            <v>www.plenitudecabos.com.br</v>
          </cell>
          <cell r="H789" t="str">
            <v>(11) 2506 - 5404</v>
          </cell>
          <cell r="I789">
            <v>396.8</v>
          </cell>
        </row>
        <row r="790">
          <cell r="B790">
            <v>42185</v>
          </cell>
          <cell r="C790" t="str">
            <v>VIRTUAL OFFICE COMERCIO E INDUSTRIA DE PRODUTOS DE TELECOMUNICACOES E INFORMATICA LTDA</v>
          </cell>
          <cell r="D790" t="str">
            <v>01.312.265/0001-98</v>
          </cell>
          <cell r="E790" t="str">
            <v>SITE</v>
          </cell>
          <cell r="F790" t="str">
            <v>www.shopti.com.br</v>
          </cell>
          <cell r="H790" t="str">
            <v>(11) 2391 - 9600</v>
          </cell>
          <cell r="I790">
            <v>522.98</v>
          </cell>
        </row>
        <row r="791">
          <cell r="B791" t="str">
            <v/>
          </cell>
        </row>
        <row r="792">
          <cell r="A792" t="str">
            <v>##102.</v>
          </cell>
          <cell r="H792" t="str">
            <v>VALOR (MÉDIA)</v>
          </cell>
          <cell r="I792">
            <v>555.32000000000005</v>
          </cell>
        </row>
        <row r="793">
          <cell r="A793" t="str">
            <v xml:space="preserve">OBSERVAÇÃO:
</v>
          </cell>
        </row>
        <row r="795">
          <cell r="A795" t="str">
            <v>INSUMO</v>
          </cell>
          <cell r="B795" t="str">
            <v>##103.</v>
          </cell>
          <cell r="C795" t="str">
            <v>ARREMATE DE GRANITO AQUALUX BRANCO, POLIDOS DE 1 LADO E COM ACABAMENTO DE ESPESSURA 2 LADOS</v>
          </cell>
          <cell r="D795" t="str">
            <v>M2</v>
          </cell>
        </row>
        <row r="796">
          <cell r="A796" t="str">
            <v>COTAÇÃO</v>
          </cell>
          <cell r="B796" t="str">
            <v>DATA</v>
          </cell>
          <cell r="C796" t="str">
            <v>EMPRESA</v>
          </cell>
          <cell r="D796" t="str">
            <v>CNPJ</v>
          </cell>
          <cell r="E796" t="str">
            <v>TIPO</v>
          </cell>
          <cell r="F796" t="str">
            <v>SITE</v>
          </cell>
          <cell r="G796" t="str">
            <v>CONTATO</v>
          </cell>
          <cell r="H796" t="str">
            <v>TELEFONE</v>
          </cell>
          <cell r="I796" t="str">
            <v>VALOR (R$)</v>
          </cell>
        </row>
        <row r="797">
          <cell r="B797">
            <v>42138</v>
          </cell>
          <cell r="C797" t="str">
            <v>FORGRAMAR</v>
          </cell>
          <cell r="E797" t="str">
            <v>EMAIL</v>
          </cell>
          <cell r="G797" t="str">
            <v>Rafaela</v>
          </cell>
          <cell r="H797" t="str">
            <v>(31) 3498-6636</v>
          </cell>
          <cell r="I797">
            <v>268.33</v>
          </cell>
        </row>
        <row r="798">
          <cell r="B798">
            <v>42129</v>
          </cell>
          <cell r="C798" t="str">
            <v>GRANIPEDRAS MARMORARIA</v>
          </cell>
          <cell r="E798" t="str">
            <v>EMAIL</v>
          </cell>
          <cell r="G798" t="str">
            <v>Eberth</v>
          </cell>
          <cell r="H798" t="str">
            <v>(31) 3243-1015</v>
          </cell>
          <cell r="I798">
            <v>239</v>
          </cell>
        </row>
        <row r="799">
          <cell r="B799">
            <v>42170</v>
          </cell>
          <cell r="C799" t="str">
            <v>SHOPPING PEDRAS</v>
          </cell>
          <cell r="E799" t="str">
            <v>EMAIL</v>
          </cell>
          <cell r="F799" t="str">
            <v>www.shoppingpedras.com.br</v>
          </cell>
          <cell r="G799" t="str">
            <v>Carina</v>
          </cell>
          <cell r="H799" t="str">
            <v>(31) 3495-1103</v>
          </cell>
          <cell r="I799">
            <v>332</v>
          </cell>
        </row>
        <row r="801">
          <cell r="A801" t="str">
            <v>##103.</v>
          </cell>
          <cell r="H801" t="str">
            <v>VALOR (MÉDIA)</v>
          </cell>
          <cell r="I801">
            <v>279.77999999999997</v>
          </cell>
        </row>
        <row r="802">
          <cell r="A802" t="str">
            <v xml:space="preserve">OBSERVAÇÃO:
</v>
          </cell>
        </row>
        <row r="804">
          <cell r="A804" t="str">
            <v>INSUMO</v>
          </cell>
          <cell r="B804" t="str">
            <v>##104.</v>
          </cell>
          <cell r="C804" t="str">
            <v>CAIXA D'ÁGUA METÁLICA,SEM ÁGUA NA COLUNA 100M3, ALTURA DE 23,0 M, COMPLETO, COM DOIS SEPTOS</v>
          </cell>
          <cell r="D804" t="str">
            <v>UN</v>
          </cell>
        </row>
        <row r="805">
          <cell r="A805" t="str">
            <v>COTAÇÃO</v>
          </cell>
          <cell r="B805" t="str">
            <v>DATA</v>
          </cell>
          <cell r="C805" t="str">
            <v>EMPRESA</v>
          </cell>
          <cell r="D805" t="str">
            <v>CNPJ</v>
          </cell>
          <cell r="E805" t="str">
            <v>TIPO</v>
          </cell>
          <cell r="F805" t="str">
            <v>SITE</v>
          </cell>
          <cell r="G805" t="str">
            <v>CONTATO</v>
          </cell>
          <cell r="H805" t="str">
            <v>TELEFONE</v>
          </cell>
          <cell r="I805" t="str">
            <v>VALOR (R$)</v>
          </cell>
        </row>
        <row r="806">
          <cell r="B806">
            <v>42166</v>
          </cell>
          <cell r="C806" t="str">
            <v>HIDROFER</v>
          </cell>
          <cell r="D806" t="str">
            <v>05.342.534/0001-10</v>
          </cell>
          <cell r="E806" t="str">
            <v>EMAIL</v>
          </cell>
          <cell r="F806" t="str">
            <v>www.hidrofer.com.br</v>
          </cell>
          <cell r="G806" t="str">
            <v>Elias</v>
          </cell>
          <cell r="H806" t="str">
            <v>(19) 3891 1848</v>
          </cell>
          <cell r="I806">
            <v>121000</v>
          </cell>
        </row>
        <row r="807">
          <cell r="B807">
            <v>42177</v>
          </cell>
          <cell r="C807" t="str">
            <v>ECOBUILD</v>
          </cell>
          <cell r="D807" t="str">
            <v>09.331.856/0001-14</v>
          </cell>
          <cell r="E807" t="str">
            <v>EMAIL</v>
          </cell>
          <cell r="F807" t="str">
            <v>www.ecobuild.eco.br</v>
          </cell>
          <cell r="G807" t="str">
            <v>Diego</v>
          </cell>
          <cell r="H807" t="str">
            <v>(21) 2636-5009</v>
          </cell>
          <cell r="I807">
            <v>126800</v>
          </cell>
        </row>
        <row r="808">
          <cell r="B808">
            <v>42179</v>
          </cell>
          <cell r="C808" t="str">
            <v>JG CAIXAS</v>
          </cell>
          <cell r="E808" t="str">
            <v>EMAIL</v>
          </cell>
          <cell r="F808" t="str">
            <v>www.jgcaixas.com</v>
          </cell>
          <cell r="G808" t="str">
            <v>Diogo</v>
          </cell>
          <cell r="H808" t="str">
            <v>(11) 7817-6138</v>
          </cell>
          <cell r="I808">
            <v>145760</v>
          </cell>
        </row>
        <row r="809">
          <cell r="B809" t="str">
            <v/>
          </cell>
        </row>
        <row r="810">
          <cell r="A810" t="str">
            <v>##104.</v>
          </cell>
          <cell r="H810" t="str">
            <v>VALOR (MÉDIA)</v>
          </cell>
          <cell r="I810">
            <v>131186.67000000001</v>
          </cell>
        </row>
        <row r="811">
          <cell r="A811" t="str">
            <v xml:space="preserve">OBSERVAÇÃO:
</v>
          </cell>
        </row>
        <row r="813">
          <cell r="A813" t="str">
            <v>INSUMO</v>
          </cell>
          <cell r="B813" t="str">
            <v>##105.</v>
          </cell>
          <cell r="C813" t="str">
            <v xml:space="preserve">CAIXA DÁGUA DE POLIETILENO COM TAMPA 3000 L </v>
          </cell>
          <cell r="D813" t="str">
            <v>UN</v>
          </cell>
        </row>
        <row r="814">
          <cell r="A814" t="str">
            <v>COTAÇÃO</v>
          </cell>
          <cell r="B814" t="str">
            <v>DATA</v>
          </cell>
          <cell r="C814" t="str">
            <v>EMPRESA</v>
          </cell>
          <cell r="D814" t="str">
            <v>CNPJ</v>
          </cell>
          <cell r="E814" t="str">
            <v>TIPO</v>
          </cell>
          <cell r="F814" t="str">
            <v>SITE</v>
          </cell>
          <cell r="G814" t="str">
            <v>CONTATO</v>
          </cell>
          <cell r="H814" t="str">
            <v>TELEFONE</v>
          </cell>
          <cell r="I814" t="str">
            <v>VALOR (R$)</v>
          </cell>
        </row>
        <row r="815">
          <cell r="B815">
            <v>42186</v>
          </cell>
          <cell r="C815" t="str">
            <v>LEROY MERLIN</v>
          </cell>
          <cell r="D815" t="str">
            <v>01.438.784/0001-05</v>
          </cell>
          <cell r="E815" t="str">
            <v>SITE</v>
          </cell>
          <cell r="F815" t="str">
            <v>www.leroymerlin.com.br</v>
          </cell>
          <cell r="G815" t="str">
            <v xml:space="preserve"> </v>
          </cell>
          <cell r="H815" t="str">
            <v>(31) 4020-5376</v>
          </cell>
          <cell r="I815">
            <v>1199.9000000000001</v>
          </cell>
        </row>
        <row r="816">
          <cell r="B816">
            <v>42186</v>
          </cell>
          <cell r="C816" t="str">
            <v>CASA SHOW</v>
          </cell>
          <cell r="D816" t="str">
            <v>28.200.947/0017-22</v>
          </cell>
          <cell r="E816" t="str">
            <v>SITE</v>
          </cell>
          <cell r="F816" t="str">
            <v>www.casashow.com.br</v>
          </cell>
          <cell r="H816" t="str">
            <v>(31) 4020-9724</v>
          </cell>
          <cell r="I816">
            <v>1043.5899999999999</v>
          </cell>
        </row>
        <row r="817">
          <cell r="B817">
            <v>42186</v>
          </cell>
          <cell r="C817" t="str">
            <v>PINEZI MADEIRAS</v>
          </cell>
          <cell r="D817" t="str">
            <v>47.376.686/0001-83</v>
          </cell>
          <cell r="E817" t="str">
            <v>SITE</v>
          </cell>
          <cell r="F817" t="str">
            <v>www.pinezi.com</v>
          </cell>
          <cell r="H817" t="str">
            <v>(11) 4991-6066</v>
          </cell>
          <cell r="I817">
            <v>1050</v>
          </cell>
        </row>
        <row r="818">
          <cell r="B818" t="str">
            <v/>
          </cell>
        </row>
        <row r="819">
          <cell r="A819" t="str">
            <v>##105.</v>
          </cell>
          <cell r="H819" t="str">
            <v>VALOR (MÉDIA)</v>
          </cell>
          <cell r="I819">
            <v>1097.83</v>
          </cell>
        </row>
        <row r="820">
          <cell r="A820" t="str">
            <v xml:space="preserve">OBSERVAÇÃO:
</v>
          </cell>
        </row>
        <row r="822">
          <cell r="A822" t="str">
            <v>INSUMO</v>
          </cell>
          <cell r="B822" t="str">
            <v>##108.</v>
          </cell>
          <cell r="C822" t="str">
            <v>RESERVATÓRIO DE FIBRA DE VIDRO, MARCA FIBERLIT OU EQUIVALENTE, COM CAPACIDADE PARA 5M3</v>
          </cell>
          <cell r="D822" t="str">
            <v>UN</v>
          </cell>
        </row>
        <row r="823">
          <cell r="A823" t="str">
            <v>COTAÇÃO</v>
          </cell>
          <cell r="B823" t="str">
            <v>DATA</v>
          </cell>
          <cell r="C823" t="str">
            <v>EMPRESA</v>
          </cell>
          <cell r="D823" t="str">
            <v>CNPJ</v>
          </cell>
          <cell r="E823" t="str">
            <v>TIPO</v>
          </cell>
          <cell r="F823" t="str">
            <v>SITE</v>
          </cell>
          <cell r="G823" t="str">
            <v>CONTATO</v>
          </cell>
          <cell r="H823" t="str">
            <v>TELEFONE</v>
          </cell>
          <cell r="I823" t="str">
            <v>VALOR (R$)</v>
          </cell>
        </row>
        <row r="824">
          <cell r="B824">
            <v>42189</v>
          </cell>
          <cell r="C824" t="str">
            <v>LEROY MERLIN</v>
          </cell>
          <cell r="D824" t="str">
            <v>01.438.784/0001-05</v>
          </cell>
          <cell r="E824" t="str">
            <v>SITE</v>
          </cell>
          <cell r="F824" t="str">
            <v>www.leroymerlin.com.br</v>
          </cell>
          <cell r="G824" t="str">
            <v xml:space="preserve"> </v>
          </cell>
          <cell r="H824" t="str">
            <v>(31) 4020-5376</v>
          </cell>
          <cell r="I824">
            <v>1980.9</v>
          </cell>
        </row>
        <row r="825">
          <cell r="B825">
            <v>42189</v>
          </cell>
          <cell r="C825" t="str">
            <v>AMOEDO</v>
          </cell>
          <cell r="D825" t="str">
            <v>05.879.152/0009-87</v>
          </cell>
          <cell r="E825" t="str">
            <v>SITE</v>
          </cell>
          <cell r="F825" t="str">
            <v>www.amoedo.com.br</v>
          </cell>
          <cell r="H825" t="str">
            <v>(21) 2490-9110</v>
          </cell>
          <cell r="I825">
            <v>2049.9</v>
          </cell>
        </row>
        <row r="826">
          <cell r="B826">
            <v>42189</v>
          </cell>
          <cell r="C826" t="str">
            <v>BALAROTI</v>
          </cell>
          <cell r="D826" t="str">
            <v>77.044.618/0001-88</v>
          </cell>
          <cell r="E826" t="str">
            <v>SITE</v>
          </cell>
          <cell r="F826" t="str">
            <v>www.balaroti.com.br</v>
          </cell>
          <cell r="H826" t="str">
            <v xml:space="preserve">(41) 3035-8080 </v>
          </cell>
          <cell r="I826">
            <v>2128.88</v>
          </cell>
        </row>
        <row r="827">
          <cell r="B827" t="str">
            <v/>
          </cell>
        </row>
        <row r="828">
          <cell r="A828" t="str">
            <v>##108.</v>
          </cell>
          <cell r="H828" t="str">
            <v>VALOR (MÉDIA)</v>
          </cell>
          <cell r="I828">
            <v>2053.23</v>
          </cell>
        </row>
        <row r="829">
          <cell r="A829" t="str">
            <v xml:space="preserve">OBSERVAÇÃO:
</v>
          </cell>
        </row>
        <row r="831">
          <cell r="A831" t="str">
            <v>INSUMO</v>
          </cell>
          <cell r="B831" t="str">
            <v>##110.</v>
          </cell>
          <cell r="C831" t="str">
            <v>QUADRO DE DISTRIBUIÇÃO DE CIRCUITOS (QDC-AC 1 ), COM BARRAMENTO DE COBRE DE SEÇÃO P/ 315A, EQUIPADO COM 03 DISJUNTORES BPOLARES DE 16A + 12 DISJUNTORES BIPOLARES DE 25A + 01 DISJUNTOR TRIPOLAR DE 16A + 04 DISJUNTORES TRIPOLARES DE 25A + 01 DISJUNTOR TRIPO</v>
          </cell>
          <cell r="D831" t="str">
            <v>UN</v>
          </cell>
        </row>
        <row r="832">
          <cell r="A832" t="str">
            <v>COTAÇÃO</v>
          </cell>
          <cell r="B832" t="str">
            <v>DATA</v>
          </cell>
          <cell r="C832" t="str">
            <v>EMPRESA</v>
          </cell>
          <cell r="D832" t="str">
            <v>CNPJ</v>
          </cell>
          <cell r="E832" t="str">
            <v>TIPO</v>
          </cell>
          <cell r="F832" t="str">
            <v>SITE</v>
          </cell>
          <cell r="G832" t="str">
            <v>CONTATO</v>
          </cell>
          <cell r="H832" t="str">
            <v>TELEFONE</v>
          </cell>
          <cell r="I832" t="str">
            <v>VALOR (R$)</v>
          </cell>
        </row>
        <row r="833">
          <cell r="B833" t="str">
            <v>06/05/2015</v>
          </cell>
          <cell r="C833" t="str">
            <v>CONECTA ELETRICIDADE LTDA</v>
          </cell>
          <cell r="D833" t="str">
            <v>02.708.027/0001-69</v>
          </cell>
          <cell r="E833" t="str">
            <v>EMAIL</v>
          </cell>
          <cell r="F833" t="str">
            <v>conecta@conecta-mg.com</v>
          </cell>
          <cell r="G833" t="str">
            <v>Crislene/Marcelo</v>
          </cell>
          <cell r="H833" t="str">
            <v>(31) 3329 - 4520</v>
          </cell>
          <cell r="I833">
            <v>3322.21</v>
          </cell>
        </row>
        <row r="834">
          <cell r="B834">
            <v>42129</v>
          </cell>
          <cell r="C834" t="str">
            <v>MONTAGEM ELÉTRICA LTDA</v>
          </cell>
          <cell r="D834" t="str">
            <v>10.511.935/0001-96</v>
          </cell>
          <cell r="E834" t="str">
            <v>EMAIL</v>
          </cell>
          <cell r="F834" t="str">
            <v>vendas5.montagemeletrica@gmail.com</v>
          </cell>
          <cell r="G834" t="str">
            <v>Gustavo/Natasha</v>
          </cell>
          <cell r="H834" t="str">
            <v>(31) 3419 - 9200</v>
          </cell>
          <cell r="I834">
            <v>3662.49</v>
          </cell>
        </row>
        <row r="835">
          <cell r="B835">
            <v>42139</v>
          </cell>
          <cell r="C835" t="str">
            <v>ELETRIBRAS</v>
          </cell>
          <cell r="E835" t="str">
            <v>EMAIL</v>
          </cell>
          <cell r="F835" t="str">
            <v>orcamento@eletribras.com.br</v>
          </cell>
          <cell r="G835" t="str">
            <v>Rodrigo</v>
          </cell>
          <cell r="H835" t="str">
            <v>(31) 3361 - 1636</v>
          </cell>
          <cell r="I835">
            <v>3628.1</v>
          </cell>
        </row>
        <row r="836">
          <cell r="B836" t="str">
            <v/>
          </cell>
        </row>
        <row r="837">
          <cell r="A837" t="str">
            <v>##110.</v>
          </cell>
          <cell r="H837" t="str">
            <v>VALOR (MÉDIA)</v>
          </cell>
          <cell r="I837">
            <v>3537.6</v>
          </cell>
        </row>
        <row r="838">
          <cell r="A838" t="str">
            <v xml:space="preserve">OBSERVAÇÃO:
</v>
          </cell>
        </row>
        <row r="840">
          <cell r="A840" t="str">
            <v>INSUMO</v>
          </cell>
          <cell r="B840" t="str">
            <v>##111.</v>
          </cell>
          <cell r="C840" t="str">
            <v>QUADRO DE DISTRIBUIÇÃO DE CIRCUITOS (QDC-AC 2 ), COM BARRAMENTO DE COBRE DE SEÇÃO P/ 315A, EQUIPADO COM 31 DISJUNTORES BPOLARES DE 16A + 05 DISJUNTORES BIPOLARES DE 25A + 06 DISJUNTORES TRIPOLARES DE 25A + 01 DISJUNTOR TRIPOLAR DE 175A GERAL + 04 DPS DE 4</v>
          </cell>
          <cell r="D840" t="str">
            <v>UN</v>
          </cell>
        </row>
        <row r="841">
          <cell r="A841" t="str">
            <v>COTAÇÃO</v>
          </cell>
          <cell r="B841" t="str">
            <v>DATA</v>
          </cell>
          <cell r="C841" t="str">
            <v>EMPRESA</v>
          </cell>
          <cell r="D841" t="str">
            <v>CNPJ</v>
          </cell>
          <cell r="E841" t="str">
            <v>TIPO</v>
          </cell>
          <cell r="F841" t="str">
            <v>SITE</v>
          </cell>
          <cell r="G841" t="str">
            <v>CONTATO</v>
          </cell>
          <cell r="H841" t="str">
            <v>TELEFONE</v>
          </cell>
          <cell r="I841" t="str">
            <v>VALOR (R$)</v>
          </cell>
        </row>
        <row r="842">
          <cell r="B842" t="str">
            <v>06/05/2015</v>
          </cell>
          <cell r="C842" t="str">
            <v>CONECTA ELETRICIDADE LTDA</v>
          </cell>
          <cell r="D842" t="str">
            <v>02.708.027/0001-69</v>
          </cell>
          <cell r="E842" t="str">
            <v>EMAIL</v>
          </cell>
          <cell r="F842" t="str">
            <v>conecta@conecta-mg.com</v>
          </cell>
          <cell r="G842" t="str">
            <v>Crislene/Marcelo</v>
          </cell>
          <cell r="H842" t="str">
            <v>(31) 3329 - 4520</v>
          </cell>
          <cell r="I842">
            <v>4105.54</v>
          </cell>
        </row>
        <row r="843">
          <cell r="B843">
            <v>42129</v>
          </cell>
          <cell r="C843" t="str">
            <v>MONTAGEM ELÉTRICA LTDA</v>
          </cell>
          <cell r="D843" t="str">
            <v>10.511.935/0001-96</v>
          </cell>
          <cell r="E843" t="str">
            <v>EMAIL</v>
          </cell>
          <cell r="F843" t="str">
            <v>vendas5.montagemeletrica@gmail.com</v>
          </cell>
          <cell r="G843" t="str">
            <v>Gustavo/Natasha</v>
          </cell>
          <cell r="H843" t="str">
            <v>(31) 3419 - 9200</v>
          </cell>
          <cell r="I843">
            <v>4399.07</v>
          </cell>
        </row>
        <row r="844">
          <cell r="B844">
            <v>42139</v>
          </cell>
          <cell r="C844" t="str">
            <v>ELETRIBRAS</v>
          </cell>
          <cell r="E844" t="str">
            <v>EMAIL</v>
          </cell>
          <cell r="F844" t="str">
            <v>orcamento@eletribras.com.br</v>
          </cell>
          <cell r="G844" t="str">
            <v>Rodrigo</v>
          </cell>
          <cell r="H844" t="str">
            <v>(31) 3361 - 1636</v>
          </cell>
          <cell r="I844">
            <v>4483.5600000000004</v>
          </cell>
        </row>
        <row r="845">
          <cell r="B845" t="str">
            <v/>
          </cell>
        </row>
        <row r="846">
          <cell r="A846" t="str">
            <v>##111.</v>
          </cell>
          <cell r="H846" t="str">
            <v>VALOR (MÉDIA)</v>
          </cell>
          <cell r="I846">
            <v>4329.3900000000003</v>
          </cell>
        </row>
        <row r="847">
          <cell r="A847" t="str">
            <v xml:space="preserve">OBSERVAÇÃO:
</v>
          </cell>
        </row>
        <row r="849">
          <cell r="A849" t="str">
            <v>INSUMO</v>
          </cell>
          <cell r="B849" t="str">
            <v>##112.</v>
          </cell>
          <cell r="C849" t="str">
            <v>QUADRO DE DISTRIBUIÇÃO DE CIRCUITOS (QDC-2E ), COM BARRAMENTO DE COBRE DE SEÇÃO P/ 80A, EQUIPADO COM 05 DISJUNTORES BIPOLARES DE 16A + 01 DISJUNTOR BIPOLAR DE 50A GERAL + 40% ESPAÇO RESERVA</v>
          </cell>
          <cell r="D849" t="str">
            <v>UN</v>
          </cell>
        </row>
        <row r="850">
          <cell r="A850" t="str">
            <v>COTAÇÃO</v>
          </cell>
          <cell r="B850" t="str">
            <v>DATA</v>
          </cell>
          <cell r="C850" t="str">
            <v>EMPRESA</v>
          </cell>
          <cell r="D850" t="str">
            <v>CNPJ</v>
          </cell>
          <cell r="E850" t="str">
            <v>TIPO</v>
          </cell>
          <cell r="F850" t="str">
            <v>SITE</v>
          </cell>
          <cell r="G850" t="str">
            <v>CONTATO</v>
          </cell>
          <cell r="H850" t="str">
            <v>TELEFONE</v>
          </cell>
          <cell r="I850" t="str">
            <v>VALOR (R$)</v>
          </cell>
        </row>
        <row r="851">
          <cell r="B851" t="str">
            <v>06/05/2015</v>
          </cell>
          <cell r="C851" t="str">
            <v>CONECTA ELETRICIDADE LTDA</v>
          </cell>
          <cell r="D851" t="str">
            <v>02.708.027/0001-69</v>
          </cell>
          <cell r="E851" t="str">
            <v>EMAIL</v>
          </cell>
          <cell r="F851" t="str">
            <v>conecta@conecta-mg.com</v>
          </cell>
          <cell r="G851" t="str">
            <v>Crislene/Marcelo</v>
          </cell>
          <cell r="H851" t="str">
            <v>(31) 3329 - 4520</v>
          </cell>
          <cell r="I851">
            <v>1046.8699999999999</v>
          </cell>
        </row>
        <row r="852">
          <cell r="B852">
            <v>42129</v>
          </cell>
          <cell r="C852" t="str">
            <v>MONTAGEM ELÉTRICA LTDA</v>
          </cell>
          <cell r="D852" t="str">
            <v>10.511.935/0001-96</v>
          </cell>
          <cell r="E852" t="str">
            <v>EMAIL</v>
          </cell>
          <cell r="F852" t="str">
            <v>vendas5.montagemeletrica@gmail.com</v>
          </cell>
          <cell r="G852" t="str">
            <v>Gustavo/Natasha</v>
          </cell>
          <cell r="H852" t="str">
            <v>(31) 3419 - 9200</v>
          </cell>
          <cell r="I852">
            <v>1439.27</v>
          </cell>
        </row>
        <row r="853">
          <cell r="B853">
            <v>42139</v>
          </cell>
          <cell r="C853" t="str">
            <v>ELETRIBRAS</v>
          </cell>
          <cell r="E853" t="str">
            <v>EMAIL</v>
          </cell>
          <cell r="F853" t="str">
            <v>orcamento@eletribras.com.br</v>
          </cell>
          <cell r="G853" t="str">
            <v>Rodrigo</v>
          </cell>
          <cell r="H853" t="str">
            <v>(31) 3361 - 1636</v>
          </cell>
          <cell r="I853">
            <v>1212.07</v>
          </cell>
        </row>
        <row r="854">
          <cell r="B854" t="str">
            <v/>
          </cell>
        </row>
        <row r="855">
          <cell r="A855" t="str">
            <v>##112.</v>
          </cell>
          <cell r="H855" t="str">
            <v>VALOR (MÉDIA)</v>
          </cell>
          <cell r="I855">
            <v>1232.74</v>
          </cell>
        </row>
        <row r="856">
          <cell r="A856" t="str">
            <v xml:space="preserve">OBSERVAÇÃO:
</v>
          </cell>
        </row>
        <row r="858">
          <cell r="A858" t="str">
            <v>INSUMO</v>
          </cell>
          <cell r="B858" t="str">
            <v>##113.</v>
          </cell>
          <cell r="C858" t="str">
            <v>QUADRO DE DISTRIBUIÇÃO DE CIRCUITOS (QDC-1E ), COM BARRAMENTO DE COBRE DE SEÇÃO P/ 80A, EQUIPADO COM 02 DISJUNTORES BIPOLARES DE 16A + 01 DISJUNTOR BIPOLAR DE 35A GERAL + 40% ESPAÇO RESERVA</v>
          </cell>
          <cell r="D858" t="str">
            <v>UN</v>
          </cell>
        </row>
        <row r="859">
          <cell r="A859" t="str">
            <v>COTAÇÃO</v>
          </cell>
          <cell r="B859" t="str">
            <v>DATA</v>
          </cell>
          <cell r="C859" t="str">
            <v>EMPRESA</v>
          </cell>
          <cell r="D859" t="str">
            <v>CNPJ</v>
          </cell>
          <cell r="E859" t="str">
            <v>TIPO</v>
          </cell>
          <cell r="F859" t="str">
            <v>SITE</v>
          </cell>
          <cell r="G859" t="str">
            <v>CONTATO</v>
          </cell>
          <cell r="H859" t="str">
            <v>TELEFONE</v>
          </cell>
          <cell r="I859" t="str">
            <v>VALOR (R$)</v>
          </cell>
        </row>
        <row r="860">
          <cell r="B860" t="str">
            <v>06/05/2015</v>
          </cell>
          <cell r="C860" t="str">
            <v>CONECTA ELETRICIDADE LTDA</v>
          </cell>
          <cell r="D860" t="str">
            <v>02.708.027/0001-69</v>
          </cell>
          <cell r="E860" t="str">
            <v>EMAIL</v>
          </cell>
          <cell r="F860" t="str">
            <v>conecta@conecta-mg.com</v>
          </cell>
          <cell r="G860" t="str">
            <v>Crislene/Marcelo</v>
          </cell>
          <cell r="H860" t="str">
            <v>(31) 3329 - 4520</v>
          </cell>
          <cell r="I860">
            <v>832.97</v>
          </cell>
        </row>
        <row r="861">
          <cell r="B861">
            <v>42129</v>
          </cell>
          <cell r="C861" t="str">
            <v>MONTAGEM ELÉTRICA LTDA</v>
          </cell>
          <cell r="D861" t="str">
            <v>10.511.935/0001-96</v>
          </cell>
          <cell r="E861" t="str">
            <v>EMAIL</v>
          </cell>
          <cell r="F861" t="str">
            <v>vendas5.montagemeletrica@gmail.com</v>
          </cell>
          <cell r="G861" t="str">
            <v>Gustavo/Natasha</v>
          </cell>
          <cell r="H861" t="str">
            <v>(31) 3419 - 9200</v>
          </cell>
          <cell r="I861">
            <v>1128.6099999999999</v>
          </cell>
        </row>
        <row r="862">
          <cell r="B862">
            <v>42139</v>
          </cell>
          <cell r="C862" t="str">
            <v>ELETRIBRAS</v>
          </cell>
          <cell r="E862" t="str">
            <v>EMAIL</v>
          </cell>
          <cell r="F862" t="str">
            <v>orcamento@eletribras.com.br</v>
          </cell>
          <cell r="G862" t="str">
            <v>Rodrigo</v>
          </cell>
          <cell r="H862" t="str">
            <v>(31) 3361 - 1636</v>
          </cell>
          <cell r="I862">
            <v>949.33</v>
          </cell>
        </row>
        <row r="863">
          <cell r="B863" t="str">
            <v/>
          </cell>
        </row>
        <row r="864">
          <cell r="A864" t="str">
            <v>##113.</v>
          </cell>
          <cell r="H864" t="str">
            <v>VALOR (MÉDIA)</v>
          </cell>
          <cell r="I864">
            <v>970.3</v>
          </cell>
        </row>
        <row r="865">
          <cell r="A865" t="str">
            <v xml:space="preserve">OBSERVAÇÃO:
</v>
          </cell>
        </row>
        <row r="867">
          <cell r="A867" t="str">
            <v>INSUMO</v>
          </cell>
          <cell r="B867" t="str">
            <v>##114.</v>
          </cell>
          <cell r="C867" t="str">
            <v>CONVERSOR DE MÍDIA ETHERNET FIBRA ÓPTICA</v>
          </cell>
          <cell r="D867" t="str">
            <v>UN</v>
          </cell>
        </row>
        <row r="868">
          <cell r="A868" t="str">
            <v>COTAÇÃO</v>
          </cell>
          <cell r="B868" t="str">
            <v>DATA</v>
          </cell>
          <cell r="C868" t="str">
            <v>EMPRESA</v>
          </cell>
          <cell r="D868" t="str">
            <v>CNPJ</v>
          </cell>
          <cell r="E868" t="str">
            <v>TIPO</v>
          </cell>
          <cell r="F868" t="str">
            <v>SITE</v>
          </cell>
          <cell r="G868" t="str">
            <v>CONTATO</v>
          </cell>
          <cell r="H868" t="str">
            <v>TELEFONE</v>
          </cell>
          <cell r="I868" t="str">
            <v>VALOR (R$)</v>
          </cell>
        </row>
        <row r="869">
          <cell r="B869">
            <v>42220</v>
          </cell>
          <cell r="C869" t="str">
            <v>MERCADO LIVRE</v>
          </cell>
          <cell r="D869" t="str">
            <v>03.007.331/0001-41</v>
          </cell>
          <cell r="E869" t="str">
            <v>SITE</v>
          </cell>
          <cell r="F869" t="str">
            <v>www.mercadolivre.com.br</v>
          </cell>
          <cell r="I869">
            <v>230</v>
          </cell>
        </row>
        <row r="870">
          <cell r="B870">
            <v>42220</v>
          </cell>
          <cell r="C870" t="str">
            <v>EXTRA</v>
          </cell>
          <cell r="E870" t="str">
            <v>SITE</v>
          </cell>
          <cell r="F870" t="str">
            <v>www.extra.com.br</v>
          </cell>
          <cell r="I870">
            <v>249.56</v>
          </cell>
        </row>
        <row r="871">
          <cell r="B871">
            <v>42220</v>
          </cell>
          <cell r="C871" t="str">
            <v>AMERICANAS</v>
          </cell>
          <cell r="D871" t="str">
            <v>00.776.574/0006-60</v>
          </cell>
          <cell r="E871" t="str">
            <v>EMAIL</v>
          </cell>
          <cell r="F871" t="str">
            <v>www.americanas.com.br</v>
          </cell>
          <cell r="I871">
            <v>232.92</v>
          </cell>
        </row>
        <row r="872">
          <cell r="B872" t="str">
            <v/>
          </cell>
        </row>
        <row r="873">
          <cell r="A873" t="str">
            <v>##114.</v>
          </cell>
          <cell r="H873" t="str">
            <v>VALOR (MÉDIA)</v>
          </cell>
          <cell r="I873">
            <v>237.49</v>
          </cell>
        </row>
        <row r="874">
          <cell r="A874" t="str">
            <v xml:space="preserve">OBSERVAÇÃO:
</v>
          </cell>
        </row>
        <row r="876">
          <cell r="A876" t="str">
            <v>INSUMO</v>
          </cell>
          <cell r="B876" t="str">
            <v>##115.</v>
          </cell>
          <cell r="C876" t="str">
            <v>FITA ADESIVA P/ IDENTIF. DE CABO, REF. BRADY</v>
          </cell>
          <cell r="D876" t="str">
            <v>UN</v>
          </cell>
        </row>
        <row r="877">
          <cell r="A877" t="str">
            <v>COTAÇÃO</v>
          </cell>
          <cell r="B877" t="str">
            <v>DATA</v>
          </cell>
          <cell r="C877" t="str">
            <v>EMPRESA</v>
          </cell>
          <cell r="D877" t="str">
            <v>CNPJ</v>
          </cell>
          <cell r="E877" t="str">
            <v>TIPO</v>
          </cell>
          <cell r="F877" t="str">
            <v>SITE</v>
          </cell>
          <cell r="G877" t="str">
            <v>CONTATO</v>
          </cell>
          <cell r="H877" t="str">
            <v>TELEFONE</v>
          </cell>
          <cell r="I877" t="str">
            <v>VALOR (R$)</v>
          </cell>
        </row>
        <row r="878">
          <cell r="B878">
            <v>42220</v>
          </cell>
          <cell r="C878" t="str">
            <v>MERCADO LIVRE</v>
          </cell>
          <cell r="D878" t="str">
            <v>03.007.331/0001-41</v>
          </cell>
          <cell r="E878" t="str">
            <v>SITE</v>
          </cell>
          <cell r="F878" t="str">
            <v>www.mercadolivre.com.br</v>
          </cell>
          <cell r="I878">
            <v>149.9</v>
          </cell>
        </row>
        <row r="879">
          <cell r="B879">
            <v>42220</v>
          </cell>
          <cell r="C879" t="str">
            <v>EXTRA</v>
          </cell>
          <cell r="E879" t="str">
            <v>SITE</v>
          </cell>
          <cell r="F879" t="str">
            <v>www.extra.com.br</v>
          </cell>
          <cell r="I879">
            <v>143.38</v>
          </cell>
        </row>
        <row r="880">
          <cell r="B880">
            <v>42220</v>
          </cell>
          <cell r="C880" t="str">
            <v>SVC</v>
          </cell>
          <cell r="D880" t="str">
            <v>73.091.936/0001-49</v>
          </cell>
          <cell r="E880" t="str">
            <v>EMAIL</v>
          </cell>
          <cell r="F880" t="str">
            <v>www.svcloja.com.br</v>
          </cell>
          <cell r="H880" t="str">
            <v>(16) 3624-1881</v>
          </cell>
          <cell r="I880">
            <v>138</v>
          </cell>
        </row>
        <row r="881">
          <cell r="B881" t="str">
            <v/>
          </cell>
        </row>
        <row r="882">
          <cell r="A882" t="str">
            <v>##115.</v>
          </cell>
          <cell r="H882" t="str">
            <v>VALOR (MÉDIA)</v>
          </cell>
          <cell r="I882">
            <v>143.76</v>
          </cell>
        </row>
        <row r="883">
          <cell r="A883" t="str">
            <v xml:space="preserve">OBSERVAÇÃO:
</v>
          </cell>
        </row>
        <row r="885">
          <cell r="A885" t="str">
            <v>INSUMO</v>
          </cell>
          <cell r="B885" t="str">
            <v>##116.</v>
          </cell>
          <cell r="C885" t="str">
            <v xml:space="preserve">PATCH CORD RJ45/RJ45 UTP-4P METÁLICO CATEGORIA 6, COMPRIMENTO 0,5 METROS </v>
          </cell>
          <cell r="D885" t="str">
            <v>UN</v>
          </cell>
        </row>
        <row r="886">
          <cell r="A886" t="str">
            <v>COTAÇÃO</v>
          </cell>
          <cell r="B886" t="str">
            <v>DATA</v>
          </cell>
          <cell r="C886" t="str">
            <v>EMPRESA</v>
          </cell>
          <cell r="D886" t="str">
            <v>CNPJ</v>
          </cell>
          <cell r="E886" t="str">
            <v>TIPO</v>
          </cell>
          <cell r="F886" t="str">
            <v>SITE</v>
          </cell>
          <cell r="G886" t="str">
            <v>CONTATO</v>
          </cell>
          <cell r="H886" t="str">
            <v>TELEFONE</v>
          </cell>
          <cell r="I886" t="str">
            <v>VALOR (R$)</v>
          </cell>
        </row>
        <row r="887">
          <cell r="B887">
            <v>42286</v>
          </cell>
          <cell r="C887" t="str">
            <v>MERCADO LIVRE</v>
          </cell>
          <cell r="E887" t="str">
            <v>SITE</v>
          </cell>
          <cell r="F887" t="str">
            <v>http://produto.mercadolivre.com.br/MLB-705401743-patch-cord-furukawa-cat6-05m-injetado-furukawa-cat6-_JM</v>
          </cell>
          <cell r="I887">
            <v>23.9</v>
          </cell>
        </row>
        <row r="888">
          <cell r="B888">
            <v>42286</v>
          </cell>
          <cell r="C888" t="str">
            <v>WALMART</v>
          </cell>
          <cell r="E888" t="str">
            <v>SITE</v>
          </cell>
          <cell r="F888" t="str">
            <v>https://www.walmart.com.br/patch-cord-ukimix-05-metros-cat5e-azul/3271212/pr</v>
          </cell>
          <cell r="I888">
            <v>24.9</v>
          </cell>
        </row>
        <row r="889">
          <cell r="B889">
            <v>42286</v>
          </cell>
          <cell r="C889" t="str">
            <v>ANÁLISE INFORMÁTICA</v>
          </cell>
          <cell r="E889" t="str">
            <v>SITE</v>
          </cell>
          <cell r="F889" t="str">
            <v>http://www.analiseinformatica.com.br/patch-cord-0-5mt-cat6-azul-furukawa-mt.html</v>
          </cell>
          <cell r="H889" t="str">
            <v>(38) 3082-7086</v>
          </cell>
          <cell r="I889">
            <v>23.32</v>
          </cell>
        </row>
        <row r="890">
          <cell r="B890" t="str">
            <v/>
          </cell>
        </row>
        <row r="891">
          <cell r="A891" t="str">
            <v>##116.</v>
          </cell>
          <cell r="H891" t="str">
            <v>VALOR (MÉDIA)</v>
          </cell>
          <cell r="I891">
            <v>24.04</v>
          </cell>
        </row>
        <row r="892">
          <cell r="A892" t="str">
            <v xml:space="preserve">OBSERVAÇÃO:
</v>
          </cell>
        </row>
        <row r="894">
          <cell r="A894" t="str">
            <v>INSUMO</v>
          </cell>
          <cell r="B894" t="str">
            <v>##117.</v>
          </cell>
          <cell r="C894" t="str">
            <v>PONTO DE TERMINAÇÃO ÓPTICA</v>
          </cell>
          <cell r="D894" t="str">
            <v>UN</v>
          </cell>
        </row>
        <row r="895">
          <cell r="A895" t="str">
            <v>COTAÇÃO</v>
          </cell>
          <cell r="B895" t="str">
            <v>DATA</v>
          </cell>
          <cell r="C895" t="str">
            <v>EMPRESA</v>
          </cell>
          <cell r="D895" t="str">
            <v>CNPJ</v>
          </cell>
          <cell r="E895" t="str">
            <v>TIPO</v>
          </cell>
          <cell r="F895" t="str">
            <v>SITE</v>
          </cell>
          <cell r="G895" t="str">
            <v>CONTATO</v>
          </cell>
          <cell r="H895" t="str">
            <v>TELEFONE</v>
          </cell>
          <cell r="I895" t="str">
            <v>VALOR (R$)</v>
          </cell>
        </row>
        <row r="896">
          <cell r="B896">
            <v>42286</v>
          </cell>
          <cell r="C896" t="str">
            <v>MERCADO LIVRE</v>
          </cell>
          <cell r="E896" t="str">
            <v>SITE</v>
          </cell>
          <cell r="F896" t="str">
            <v>http://produto.mercadolivre.com.br/MLB-698128357-ponto-de-terminaco-optica-pto-_JM</v>
          </cell>
          <cell r="I896">
            <v>14</v>
          </cell>
        </row>
        <row r="897">
          <cell r="B897">
            <v>42286</v>
          </cell>
          <cell r="C897" t="str">
            <v>ADR NETWORK</v>
          </cell>
          <cell r="E897" t="str">
            <v>SITE</v>
          </cell>
          <cell r="F897" t="str">
            <v>http://loja.adrnetwork.com.br/terminador-Optico-para-12-fibras-12fo-p237</v>
          </cell>
          <cell r="H897" t="str">
            <v>(11) 3784-2524</v>
          </cell>
          <cell r="I897">
            <v>38</v>
          </cell>
        </row>
        <row r="898">
          <cell r="B898">
            <v>42286</v>
          </cell>
          <cell r="C898" t="str">
            <v>NET COMPUTADORES</v>
          </cell>
          <cell r="E898" t="str">
            <v>EMAIL</v>
          </cell>
          <cell r="F898" t="str">
            <v>https://netcomputadores.com.br/p/wt3052-terminador-optico-12-fo/9173</v>
          </cell>
          <cell r="H898" t="str">
            <v>(19) 3481-2667 / 3483-4733</v>
          </cell>
          <cell r="I898">
            <v>70.62</v>
          </cell>
        </row>
        <row r="899">
          <cell r="B899" t="str">
            <v/>
          </cell>
        </row>
        <row r="900">
          <cell r="A900" t="str">
            <v>##117.</v>
          </cell>
          <cell r="H900" t="str">
            <v>VALOR (MÉDIA)</v>
          </cell>
          <cell r="I900">
            <v>40.869999999999997</v>
          </cell>
        </row>
        <row r="901">
          <cell r="A901" t="str">
            <v xml:space="preserve">OBSERVAÇÃO:
</v>
          </cell>
        </row>
        <row r="903">
          <cell r="A903" t="str">
            <v>INSUMO</v>
          </cell>
          <cell r="B903" t="str">
            <v>##118.</v>
          </cell>
          <cell r="C903" t="str">
            <v>DISTRIBUIDOR INTERNO ÓPTICO (DIO)</v>
          </cell>
          <cell r="D903" t="str">
            <v>UN</v>
          </cell>
        </row>
        <row r="904">
          <cell r="A904" t="str">
            <v>COTAÇÃO</v>
          </cell>
          <cell r="B904" t="str">
            <v>DATA</v>
          </cell>
          <cell r="C904" t="str">
            <v>EMPRESA</v>
          </cell>
          <cell r="D904" t="str">
            <v>CNPJ</v>
          </cell>
          <cell r="E904" t="str">
            <v>TIPO</v>
          </cell>
          <cell r="F904" t="str">
            <v>SITE</v>
          </cell>
          <cell r="G904" t="str">
            <v>CONTATO</v>
          </cell>
          <cell r="H904" t="str">
            <v>TELEFONE</v>
          </cell>
          <cell r="I904" t="str">
            <v>VALOR (R$)</v>
          </cell>
        </row>
        <row r="905">
          <cell r="B905">
            <v>42286</v>
          </cell>
          <cell r="C905" t="str">
            <v>MERCADO LIVRE</v>
          </cell>
          <cell r="E905" t="str">
            <v>SITE</v>
          </cell>
          <cell r="F905" t="str">
            <v>http://produto.mercadolivre.com.br/MLB-702939769-dio-distribuidor-interno-optico12-pig-tail-_JM</v>
          </cell>
          <cell r="I905">
            <v>280</v>
          </cell>
        </row>
        <row r="906">
          <cell r="B906">
            <v>42286</v>
          </cell>
          <cell r="C906" t="str">
            <v>ACESSE REDES</v>
          </cell>
          <cell r="E906" t="str">
            <v>SITE</v>
          </cell>
          <cell r="F906" t="str">
            <v>http://www.acesseredes.com.br/distribuidor-interno-optico-dio-5.html</v>
          </cell>
          <cell r="I906">
            <v>390</v>
          </cell>
        </row>
        <row r="907">
          <cell r="B907">
            <v>42286</v>
          </cell>
          <cell r="C907" t="str">
            <v>NET COMPUTADORES</v>
          </cell>
          <cell r="E907" t="str">
            <v>EMAIL</v>
          </cell>
          <cell r="F907" t="str">
            <v>https://netcomputadores.com.br/p/35260036-distribuidor-interno-optico-a270/9525</v>
          </cell>
          <cell r="H907" t="str">
            <v>(19) 3481-2667 / 3483-4733</v>
          </cell>
          <cell r="I907">
            <v>673.61</v>
          </cell>
        </row>
        <row r="908">
          <cell r="B908" t="str">
            <v/>
          </cell>
        </row>
        <row r="909">
          <cell r="A909" t="str">
            <v>##118.</v>
          </cell>
          <cell r="H909" t="str">
            <v>VALOR (MÉDIA)</v>
          </cell>
          <cell r="I909">
            <v>447.87</v>
          </cell>
        </row>
        <row r="910">
          <cell r="A910" t="str">
            <v xml:space="preserve">OBSERVAÇÃO:
</v>
          </cell>
        </row>
        <row r="912">
          <cell r="A912" t="str">
            <v>INSUMO</v>
          </cell>
          <cell r="B912" t="str">
            <v>##119.</v>
          </cell>
          <cell r="C912" t="str">
            <v>ADAPTADOR ÓPTICO SC/SC</v>
          </cell>
          <cell r="D912" t="str">
            <v>UN</v>
          </cell>
        </row>
        <row r="913">
          <cell r="A913" t="str">
            <v>COTAÇÃO</v>
          </cell>
          <cell r="B913" t="str">
            <v>DATA</v>
          </cell>
          <cell r="C913" t="str">
            <v>EMPRESA</v>
          </cell>
          <cell r="D913" t="str">
            <v>CNPJ</v>
          </cell>
          <cell r="E913" t="str">
            <v>TIPO</v>
          </cell>
          <cell r="F913" t="str">
            <v>SITE</v>
          </cell>
          <cell r="G913" t="str">
            <v>CONTATO</v>
          </cell>
          <cell r="H913" t="str">
            <v>TELEFONE</v>
          </cell>
          <cell r="I913" t="str">
            <v>VALOR (R$)</v>
          </cell>
        </row>
        <row r="914">
          <cell r="B914">
            <v>42286</v>
          </cell>
          <cell r="C914" t="str">
            <v>MERCADO LIVRE</v>
          </cell>
          <cell r="E914" t="str">
            <v>SITE</v>
          </cell>
          <cell r="F914" t="str">
            <v>http://produto.mercadolivre.com.br/MLB-698547588-adaptador-fibra-optica-scsc-upc-com-50-pecas-_JM</v>
          </cell>
          <cell r="I914">
            <v>2.2000000000000002</v>
          </cell>
        </row>
        <row r="915">
          <cell r="B915">
            <v>42286</v>
          </cell>
          <cell r="C915" t="str">
            <v>ACESSE REDES</v>
          </cell>
          <cell r="E915" t="str">
            <v>SITE</v>
          </cell>
          <cell r="F915" t="str">
            <v>http://www.acesseredes.com.br/adaptador-e-acoplador-mm-sc-sc.html</v>
          </cell>
          <cell r="I915">
            <v>6.92</v>
          </cell>
        </row>
        <row r="916">
          <cell r="B916">
            <v>42286</v>
          </cell>
          <cell r="C916" t="str">
            <v>ADR NETWORK</v>
          </cell>
          <cell r="E916" t="str">
            <v>SITE</v>
          </cell>
          <cell r="F916" t="str">
            <v>http://loja.adrnetwork.com.br/acoplador-Optico-sc-monomodo-sm-simplex-p64</v>
          </cell>
          <cell r="H916" t="str">
            <v>(11) 3784-2524</v>
          </cell>
          <cell r="I916">
            <v>4.9000000000000004</v>
          </cell>
        </row>
        <row r="917">
          <cell r="B917" t="str">
            <v/>
          </cell>
        </row>
        <row r="918">
          <cell r="A918" t="str">
            <v>##119.</v>
          </cell>
          <cell r="H918" t="str">
            <v>VALOR (MÉDIA)</v>
          </cell>
          <cell r="I918">
            <v>4.67</v>
          </cell>
        </row>
        <row r="919">
          <cell r="A919" t="str">
            <v xml:space="preserve">OBSERVAÇÃO:
</v>
          </cell>
        </row>
        <row r="921">
          <cell r="A921" t="str">
            <v>INSUMO</v>
          </cell>
          <cell r="B921" t="str">
            <v>##120.</v>
          </cell>
          <cell r="C921" t="str">
            <v>EXTENSÃO ÓPTICA</v>
          </cell>
          <cell r="D921" t="str">
            <v>UN</v>
          </cell>
        </row>
        <row r="922">
          <cell r="A922" t="str">
            <v>COTAÇÃO</v>
          </cell>
          <cell r="B922" t="str">
            <v>DATA</v>
          </cell>
          <cell r="C922" t="str">
            <v>EMPRESA</v>
          </cell>
          <cell r="D922" t="str">
            <v>CNPJ</v>
          </cell>
          <cell r="E922" t="str">
            <v>TIPO</v>
          </cell>
          <cell r="F922" t="str">
            <v>SITE</v>
          </cell>
          <cell r="G922" t="str">
            <v>CONTATO</v>
          </cell>
          <cell r="H922" t="str">
            <v>TELEFONE</v>
          </cell>
          <cell r="I922" t="str">
            <v>VALOR (R$)</v>
          </cell>
        </row>
        <row r="923">
          <cell r="B923">
            <v>42286</v>
          </cell>
          <cell r="C923" t="str">
            <v>MERCADO LIVRE</v>
          </cell>
          <cell r="E923" t="str">
            <v>SITE</v>
          </cell>
          <cell r="F923" t="str">
            <v>http://produto.mercadolivre.com.br/MLB-685457241-extenso-optica-conectorizada-02f-mm-625-lc-spc-furukawa-_JM</v>
          </cell>
          <cell r="I923">
            <v>49.99</v>
          </cell>
        </row>
        <row r="924">
          <cell r="B924">
            <v>42286</v>
          </cell>
          <cell r="C924" t="str">
            <v>ACESSE REDES</v>
          </cell>
          <cell r="E924" t="str">
            <v>SITE</v>
          </cell>
          <cell r="F924" t="str">
            <v>http://www.acesseredes.com.br/extensao-op-duplex-mm-62-5-sc-1-5m.html</v>
          </cell>
          <cell r="I924">
            <v>55</v>
          </cell>
        </row>
        <row r="925">
          <cell r="B925">
            <v>42286</v>
          </cell>
          <cell r="C925" t="str">
            <v>NET COMPUTADORES</v>
          </cell>
          <cell r="E925" t="str">
            <v>EMAIL</v>
          </cell>
          <cell r="F925" t="str">
            <v>https://netcomputadores.com.br/p/33002036-extensao-optica-duplex-mm/12477</v>
          </cell>
          <cell r="H925" t="str">
            <v>(19) 3481-2667 / 3483-4733</v>
          </cell>
          <cell r="I925">
            <v>49.49</v>
          </cell>
        </row>
        <row r="926">
          <cell r="B926" t="str">
            <v/>
          </cell>
        </row>
        <row r="927">
          <cell r="A927" t="str">
            <v>##120.</v>
          </cell>
          <cell r="H927" t="str">
            <v>VALOR (MÉDIA)</v>
          </cell>
          <cell r="I927">
            <v>51.49</v>
          </cell>
        </row>
        <row r="928">
          <cell r="A928" t="str">
            <v xml:space="preserve">OBSERVAÇÃO:
</v>
          </cell>
        </row>
        <row r="930">
          <cell r="A930" t="str">
            <v>INSUMO</v>
          </cell>
          <cell r="B930" t="str">
            <v>##121.</v>
          </cell>
          <cell r="C930" t="str">
            <v>CORDÃO ÓPTICO</v>
          </cell>
          <cell r="D930" t="str">
            <v>UN</v>
          </cell>
        </row>
        <row r="931">
          <cell r="A931" t="str">
            <v>COTAÇÃO</v>
          </cell>
          <cell r="B931" t="str">
            <v>DATA</v>
          </cell>
          <cell r="C931" t="str">
            <v>EMPRESA</v>
          </cell>
          <cell r="D931" t="str">
            <v>CNPJ</v>
          </cell>
          <cell r="E931" t="str">
            <v>TIPO</v>
          </cell>
          <cell r="F931" t="str">
            <v>SITE</v>
          </cell>
          <cell r="G931" t="str">
            <v>CONTATO</v>
          </cell>
          <cell r="H931" t="str">
            <v>TELEFONE</v>
          </cell>
          <cell r="I931" t="str">
            <v>VALOR (R$)</v>
          </cell>
        </row>
        <row r="932">
          <cell r="B932">
            <v>42286</v>
          </cell>
          <cell r="C932" t="str">
            <v>MERCADO LIVRE</v>
          </cell>
          <cell r="E932" t="str">
            <v>SITE</v>
          </cell>
          <cell r="F932" t="str">
            <v>http://produto.mercadolivre.com.br/MLB-681815084-cordo-de-fibra-optico-lclc-amp-duplex-62125-multimodo-_JM</v>
          </cell>
          <cell r="I932">
            <v>112.7</v>
          </cell>
        </row>
        <row r="933">
          <cell r="B933">
            <v>42286</v>
          </cell>
          <cell r="C933" t="str">
            <v>NET COMPUTADORES</v>
          </cell>
          <cell r="E933" t="str">
            <v>SITE</v>
          </cell>
          <cell r="F933" t="str">
            <v>https://netcomputadores.com.br/p/3170-cordao-otico-simplex-monomodo/13275</v>
          </cell>
          <cell r="H933" t="str">
            <v>(19) 3481-2667 / 3483-4733</v>
          </cell>
          <cell r="I933">
            <v>55.66</v>
          </cell>
        </row>
        <row r="934">
          <cell r="B934">
            <v>42286</v>
          </cell>
          <cell r="C934" t="str">
            <v>ADR NETWORK</v>
          </cell>
          <cell r="E934" t="str">
            <v>SITE</v>
          </cell>
          <cell r="F934" t="str">
            <v>http://loja.adrnetwork.com.br/cordao-Optico-duplex-monomodo-sm-sc-st-p83</v>
          </cell>
          <cell r="H934" t="str">
            <v>(11) 3784-2524</v>
          </cell>
          <cell r="I934">
            <v>54</v>
          </cell>
        </row>
        <row r="935">
          <cell r="B935" t="str">
            <v/>
          </cell>
        </row>
        <row r="936">
          <cell r="A936" t="str">
            <v>##121.</v>
          </cell>
          <cell r="H936" t="str">
            <v>VALOR (MÉDIA)</v>
          </cell>
          <cell r="I936">
            <v>74.12</v>
          </cell>
        </row>
        <row r="937">
          <cell r="A937" t="str">
            <v xml:space="preserve">OBSERVAÇÃO:
</v>
          </cell>
        </row>
        <row r="939">
          <cell r="A939" t="str">
            <v>INSUMO</v>
          </cell>
          <cell r="B939" t="str">
            <v>##122.</v>
          </cell>
          <cell r="C939" t="str">
            <v>EXECUÇÃO DE FUSÃO ÓPTICA COM TESTES DE CERTIFICAÇÃO</v>
          </cell>
          <cell r="D939" t="str">
            <v>UN</v>
          </cell>
        </row>
        <row r="940">
          <cell r="A940" t="str">
            <v>COTAÇÃO</v>
          </cell>
          <cell r="B940" t="str">
            <v>DATA</v>
          </cell>
          <cell r="C940" t="str">
            <v>EMPRESA</v>
          </cell>
          <cell r="D940" t="str">
            <v>CNPJ</v>
          </cell>
          <cell r="E940" t="str">
            <v>TIPO</v>
          </cell>
          <cell r="F940" t="str">
            <v>SITE</v>
          </cell>
          <cell r="G940" t="str">
            <v>CONTATO</v>
          </cell>
          <cell r="H940" t="str">
            <v>TELEFONE</v>
          </cell>
          <cell r="I940" t="str">
            <v>VALOR (R$)</v>
          </cell>
        </row>
        <row r="941">
          <cell r="B941">
            <v>42296</v>
          </cell>
          <cell r="C941" t="str">
            <v>BYNET</v>
          </cell>
          <cell r="E941" t="str">
            <v>SITE</v>
          </cell>
          <cell r="F941" t="str">
            <v>http://www.bynetcabeamento.com.br/store/</v>
          </cell>
          <cell r="H941" t="str">
            <v>(31) 2552 -7159</v>
          </cell>
          <cell r="I941">
            <v>181.28</v>
          </cell>
        </row>
        <row r="942">
          <cell r="B942">
            <v>42296</v>
          </cell>
          <cell r="C942" t="str">
            <v>OLX</v>
          </cell>
          <cell r="F942" t="str">
            <v>http://mg.olx.com.br/belo-horizonte-e-regiao/servicos/servico-de-fusao-de-fibra-optica-e-certificacao-109061335?xtmc=FIBRA&amp;xtnp=1&amp;xtcr=2</v>
          </cell>
          <cell r="I942">
            <v>150</v>
          </cell>
        </row>
        <row r="944">
          <cell r="B944" t="str">
            <v/>
          </cell>
        </row>
        <row r="945">
          <cell r="A945" t="str">
            <v>##122.</v>
          </cell>
          <cell r="H945" t="str">
            <v>VALOR (MÉDIA)</v>
          </cell>
          <cell r="I945">
            <v>165.64</v>
          </cell>
        </row>
        <row r="946">
          <cell r="A946" t="str">
            <v xml:space="preserve">OBSERVAÇÃO:
</v>
          </cell>
        </row>
        <row r="948">
          <cell r="A948" t="str">
            <v>INSUMO</v>
          </cell>
          <cell r="B948" t="str">
            <v>##123.</v>
          </cell>
          <cell r="C948" t="str">
            <v>ELEVADOR THYSSEN KRUPP SEM CASA DE MÁQUINAS - GRIFE AMAZON LINHA SINERGY 60 m/min 8 PASSAGEIROS ABERTURA LATERAL OU EQUIVALENTE</v>
          </cell>
          <cell r="D948" t="str">
            <v>UN</v>
          </cell>
        </row>
        <row r="949">
          <cell r="A949" t="str">
            <v>COTAÇÃO</v>
          </cell>
          <cell r="B949" t="str">
            <v>DATA</v>
          </cell>
          <cell r="C949" t="str">
            <v>EMPRESA</v>
          </cell>
          <cell r="D949" t="str">
            <v>CNPJ</v>
          </cell>
          <cell r="E949" t="str">
            <v>TIPO</v>
          </cell>
          <cell r="F949" t="str">
            <v>SITE</v>
          </cell>
          <cell r="G949" t="str">
            <v>CONTATO</v>
          </cell>
          <cell r="H949" t="str">
            <v>TELEFONE</v>
          </cell>
          <cell r="I949" t="str">
            <v>VALOR (R$)</v>
          </cell>
        </row>
        <row r="950">
          <cell r="B950">
            <v>42464</v>
          </cell>
          <cell r="C950" t="str">
            <v>ThyssenKrupp Elevadores S.A.</v>
          </cell>
          <cell r="E950" t="str">
            <v>SITE</v>
          </cell>
          <cell r="F950" t="str">
            <v>ricardol@thyssenkruppelevadores.com.br</v>
          </cell>
          <cell r="G950" t="str">
            <v>Ricardo Silveira Soares Lopes</v>
          </cell>
          <cell r="H950" t="str">
            <v>(31) 3064-3000</v>
          </cell>
          <cell r="I950">
            <v>105000</v>
          </cell>
        </row>
        <row r="953">
          <cell r="B953" t="str">
            <v/>
          </cell>
        </row>
        <row r="954">
          <cell r="A954" t="str">
            <v>##123.</v>
          </cell>
          <cell r="H954" t="str">
            <v>VALOR (MÉDIA)</v>
          </cell>
          <cell r="I954">
            <v>105000</v>
          </cell>
        </row>
        <row r="955">
          <cell r="A955" t="str">
            <v xml:space="preserve">OBSERVAÇÃO:
</v>
          </cell>
        </row>
      </sheetData>
      <sheetData sheetId="5"/>
      <sheetData sheetId="6"/>
      <sheetData sheetId="7">
        <row r="1">
          <cell r="A1" t="str">
            <v>TABELA DE PREÇOS - INSUMOS - SINAPI - MG - MAR/2016 - DESONERADA</v>
          </cell>
        </row>
        <row r="3">
          <cell r="A3" t="str">
            <v>CÓDIGOSINAPI</v>
          </cell>
          <cell r="C3" t="str">
            <v>UNIDADE</v>
          </cell>
          <cell r="D3" t="str">
            <v>DESCRIÇÃO</v>
          </cell>
          <cell r="E3" t="str">
            <v>PREÇO</v>
          </cell>
        </row>
        <row r="4">
          <cell r="A4">
            <v>55</v>
          </cell>
          <cell r="B4" t="str">
            <v>ADAPTADOR DE COMPRESSAO EM POLIPROPILENO (PP), PARA TUBO EM PEAD, 20 MM X 1/2" - LIGACAO PREDIAL DE AGUA (NTS 179)</v>
          </cell>
          <cell r="C4" t="str">
            <v>UN</v>
          </cell>
          <cell r="E4">
            <v>1.8</v>
          </cell>
        </row>
        <row r="5">
          <cell r="A5">
            <v>61</v>
          </cell>
          <cell r="B5" t="str">
            <v>ADAPTADOR DE COMPRESSAO EM POLIPROPILENO (PP), PARA TUBO EM PEAD, 20 MM X 3/4" - LIGACAO PREDIAL DE AGUA (NTS 179)</v>
          </cell>
          <cell r="C5" t="str">
            <v>UN</v>
          </cell>
          <cell r="E5">
            <v>1.7</v>
          </cell>
        </row>
        <row r="6">
          <cell r="A6">
            <v>62</v>
          </cell>
          <cell r="B6" t="str">
            <v>ADAPTADOR DE COMPRESSAO EM POLIPROPILENO (PP), PARA TUBO EM PEAD, 32 MM X 1" - LIGACAO PREDIAL DE AGUA (NTS 179)</v>
          </cell>
          <cell r="C6" t="str">
            <v>UN</v>
          </cell>
          <cell r="E6">
            <v>3.52</v>
          </cell>
        </row>
        <row r="7">
          <cell r="A7">
            <v>60</v>
          </cell>
          <cell r="B7" t="str">
            <v>ADAPTADOR EM PVC, COM REGISTRO, PARA PEAD, 20 MM X 3/4" - LIGACAO PREDIAL DE AGUA</v>
          </cell>
          <cell r="C7" t="str">
            <v>UN</v>
          </cell>
          <cell r="E7">
            <v>2.33</v>
          </cell>
        </row>
        <row r="8">
          <cell r="A8">
            <v>10963</v>
          </cell>
          <cell r="B8" t="str">
            <v>PERFIL "I" DE ACO LAMINADO, "I" 203 X 34,3</v>
          </cell>
          <cell r="C8" t="str">
            <v>M</v>
          </cell>
          <cell r="E8">
            <v>123.75</v>
          </cell>
        </row>
        <row r="9">
          <cell r="A9">
            <v>7304</v>
          </cell>
          <cell r="B9" t="str">
            <v>TINTA EPOXI</v>
          </cell>
          <cell r="C9" t="str">
            <v>L</v>
          </cell>
          <cell r="E9">
            <v>39.799999999999997</v>
          </cell>
        </row>
        <row r="10">
          <cell r="A10">
            <v>4715</v>
          </cell>
          <cell r="B10" t="str">
            <v>|EM PROCESSO DE DESATIVACAO| PEDRA ARDOSIA CINZA IRREGULAR</v>
          </cell>
          <cell r="C10" t="str">
            <v>M2</v>
          </cell>
          <cell r="E10">
            <v>10.199999999999999</v>
          </cell>
        </row>
        <row r="11">
          <cell r="A11">
            <v>851</v>
          </cell>
          <cell r="B11" t="str">
            <v>!EM PROCESSO DE DESATIVACAO! BUCHA E ARRUELA EM ALUMINIO FUNDIDO, PARA ELETRODUTO, 20 MM (3/4'') COM ROSCA</v>
          </cell>
          <cell r="C11" t="str">
            <v>CJ</v>
          </cell>
          <cell r="E11">
            <v>0.69</v>
          </cell>
        </row>
        <row r="12">
          <cell r="A12">
            <v>852</v>
          </cell>
          <cell r="B12" t="str">
            <v>!EM PROCESSO DE DESATIVACAO! BUCHA E ARRUELA EM ALUMINIO FUNDIDO, PARA ELETRODUTO, 32 MM (1 1/4'') COM ROSCA</v>
          </cell>
          <cell r="C12" t="str">
            <v>CJ</v>
          </cell>
          <cell r="E12">
            <v>1.57</v>
          </cell>
        </row>
        <row r="13">
          <cell r="A13">
            <v>853</v>
          </cell>
          <cell r="B13" t="str">
            <v>!EM PROCESSO DE DESATIVACAO! BUCHA E ARRUELA EM ALUMINIO FUNDIDO, PARA ELETRODUTO, 40 MM (1 1/2'') COM ROSCA</v>
          </cell>
          <cell r="C13" t="str">
            <v>CJ</v>
          </cell>
          <cell r="E13">
            <v>1.6</v>
          </cell>
        </row>
        <row r="14">
          <cell r="A14">
            <v>21094</v>
          </cell>
          <cell r="B14" t="str">
            <v>!EM PROCESSO DE DESATIVACAO! DOBRADICA FERRO GALV 3 X 2 1/2" COM ANEIS</v>
          </cell>
          <cell r="C14" t="str">
            <v>UN</v>
          </cell>
          <cell r="E14">
            <v>3.95</v>
          </cell>
        </row>
        <row r="15">
          <cell r="A15">
            <v>643</v>
          </cell>
          <cell r="B15" t="str">
            <v>!EM PROCESSO DE DESATIVACAO! !BETONEIRA 320 L, DIESEL, POTENCIA DE 5,5 HP, SEM CARREGADOR MECANICO (LOCACAO)</v>
          </cell>
          <cell r="C15" t="str">
            <v>H</v>
          </cell>
          <cell r="E15">
            <v>1.34</v>
          </cell>
        </row>
        <row r="16">
          <cell r="A16">
            <v>148</v>
          </cell>
          <cell r="B16" t="str">
            <v>!EM PROCESSO DE DESATIVACAO! ADITIVO A BASE DE EMULSAO DE POLIMERO SINTETICO PARA ARGAMASSA E CHAPISCO SIKAFIX SUPER OU EQUIVALENTE</v>
          </cell>
          <cell r="C16" t="str">
            <v>L</v>
          </cell>
          <cell r="E16">
            <v>8.9499999999999993</v>
          </cell>
        </row>
        <row r="17">
          <cell r="A17">
            <v>159</v>
          </cell>
          <cell r="B17" t="str">
            <v>!EM PROCESSO DE DESATIVACAO! ADUBO BOVINO</v>
          </cell>
          <cell r="C17" t="str">
            <v>M3</v>
          </cell>
          <cell r="E17">
            <v>133.74</v>
          </cell>
        </row>
        <row r="18">
          <cell r="A18">
            <v>7332</v>
          </cell>
          <cell r="B18" t="str">
            <v>!EM PROCESSO DE DESATIVACAO! AGENTE DE DESFORMA PARA CONCRETO</v>
          </cell>
          <cell r="C18" t="str">
            <v>L</v>
          </cell>
          <cell r="E18">
            <v>8.31</v>
          </cell>
        </row>
        <row r="19">
          <cell r="A19">
            <v>20006</v>
          </cell>
          <cell r="B19" t="str">
            <v>!EM PROCESSO DE DESATIVACAO! ALIZAR / GUARNICAO 5 X 2CM MADEIRA CEDRO/IMBUIA/JEQUITIBA OU SIMILAR</v>
          </cell>
          <cell r="C19" t="str">
            <v>M</v>
          </cell>
          <cell r="E19">
            <v>3.7</v>
          </cell>
        </row>
        <row r="20">
          <cell r="A20">
            <v>187</v>
          </cell>
          <cell r="B20" t="str">
            <v>!EM PROCESSO DE DESATIVACAO! ALIZAR / GUARNICAO 5 X 2CM MADEIRA IPE/MOGNO/CEREJEIRA OU SIMILAR</v>
          </cell>
          <cell r="C20" t="str">
            <v>M</v>
          </cell>
          <cell r="E20">
            <v>6.44</v>
          </cell>
        </row>
        <row r="21">
          <cell r="A21">
            <v>348</v>
          </cell>
          <cell r="B21" t="str">
            <v>!EM PROCESSO DE DESATIVACAO! ARBUSTO REGIONAL ALTURA MAIOR QUE 1M</v>
          </cell>
          <cell r="C21" t="str">
            <v>UN</v>
          </cell>
          <cell r="E21">
            <v>37.5</v>
          </cell>
        </row>
        <row r="22">
          <cell r="A22">
            <v>4757</v>
          </cell>
          <cell r="B22" t="str">
            <v>!EM PROCESSO DE DESATIVACAO! ASFALTADOR</v>
          </cell>
          <cell r="C22" t="str">
            <v>H</v>
          </cell>
          <cell r="E22">
            <v>12.82</v>
          </cell>
        </row>
        <row r="23">
          <cell r="A23">
            <v>12332</v>
          </cell>
          <cell r="B23" t="str">
            <v>!EM PROCESSO DE DESATIVACAO! AUTOMATICO DE BOIA INFERIOR 10A/250V</v>
          </cell>
          <cell r="C23" t="str">
            <v>CJ</v>
          </cell>
          <cell r="E23">
            <v>44.97</v>
          </cell>
        </row>
        <row r="24">
          <cell r="A24">
            <v>9</v>
          </cell>
          <cell r="B24" t="str">
            <v>!EM PROCESSO DE DESATIVACAO! BALDE PLASTICO CAPACIDADE 4L</v>
          </cell>
          <cell r="C24" t="str">
            <v>UN</v>
          </cell>
          <cell r="E24">
            <v>4.04</v>
          </cell>
        </row>
        <row r="25">
          <cell r="A25">
            <v>545</v>
          </cell>
          <cell r="B25" t="str">
            <v>!EM PROCESSO DE DESATIVACAO! BANCA MARMORE BRANCO NACIONAL E = 3CM, POLIDO C/ FURO PARA CUBA</v>
          </cell>
          <cell r="C25" t="str">
            <v>M2</v>
          </cell>
          <cell r="E25">
            <v>318.45</v>
          </cell>
        </row>
        <row r="26">
          <cell r="A26">
            <v>27399</v>
          </cell>
          <cell r="B26" t="str">
            <v>!EM PROCESSO DE DESATIVACAO! BARRA DE APOIO TUBULAR COM ALMA EM FERRO, E= 2,25 MM, COMPRIMENTO DE 80 CM, ACABAMENTO COM PINTURA EM ESMALTE SINTETICO</v>
          </cell>
          <cell r="C26" t="str">
            <v>UN</v>
          </cell>
          <cell r="E26">
            <v>63.61</v>
          </cell>
        </row>
        <row r="27">
          <cell r="A27">
            <v>625</v>
          </cell>
          <cell r="B27" t="str">
            <v>!EM PROCESSO DE DESATIVACAO! BASE CIMENTO CRISTALIZANTE</v>
          </cell>
          <cell r="C27" t="str">
            <v>KG</v>
          </cell>
          <cell r="E27">
            <v>3.21</v>
          </cell>
        </row>
        <row r="28">
          <cell r="A28">
            <v>641</v>
          </cell>
          <cell r="B28" t="str">
            <v>!EM PROCESSO DE DESATIVACAO! BATE ESTACA-MARTELO ATE 3,0T DIESEL 160 HP TORRE 15 M MAGAN IM 1520 BS</v>
          </cell>
          <cell r="C28" t="str">
            <v>H</v>
          </cell>
          <cell r="E28">
            <v>97.85</v>
          </cell>
        </row>
        <row r="29">
          <cell r="A29">
            <v>164</v>
          </cell>
          <cell r="B29" t="str">
            <v>!EM PROCESSO DE DESATIVACAO! BATENTE/ PORTAL/ ADUELA/ MARCO MACICO, E= *3 CM, L= *15 CM, *60 CM A 120* CM X *210 CM, EM IMBUIA/ CEDRO ARANA/ CEDRO ROSA OU EQUIVALENTE DA REGIAO</v>
          </cell>
          <cell r="C29" t="str">
            <v>JG</v>
          </cell>
          <cell r="E29">
            <v>117.19</v>
          </cell>
        </row>
        <row r="30">
          <cell r="A30">
            <v>191</v>
          </cell>
          <cell r="B30" t="str">
            <v>!EM PROCESSO DE DESATIVACAO! BATENTE/ PORTAL/ADUELA/ MARCO MACICO, E= *3* CM, L= *7* CM, *60 CM A 120* CM X *210* CM, EM IMBUIA/ CEDRO ARANA/ CEDRO ROSA OU EQUIVALENTE DA REGIAO</v>
          </cell>
          <cell r="C30" t="str">
            <v>JG</v>
          </cell>
          <cell r="E30">
            <v>69.36</v>
          </cell>
        </row>
        <row r="31">
          <cell r="A31">
            <v>10532</v>
          </cell>
          <cell r="B31" t="str">
            <v>!EM PROCESSO DE DESATIVACAO! BETONEIRA DE 320 A 600 LITROS COM CARREGADOR E MOTOR ELETRICO TRIFASICO (LOCACAO)</v>
          </cell>
          <cell r="C31" t="str">
            <v>H</v>
          </cell>
          <cell r="E31">
            <v>0.81</v>
          </cell>
        </row>
        <row r="32">
          <cell r="A32">
            <v>10539</v>
          </cell>
          <cell r="B32" t="str">
            <v>!EM PROCESSO DE DESATIVACAO! BETONEIRA 580 LITROS, COM CARREGADOR, MOTOR A DIESEL DE 7,5 HP</v>
          </cell>
          <cell r="C32" t="str">
            <v>UN</v>
          </cell>
          <cell r="E32">
            <v>21730.720000000001</v>
          </cell>
        </row>
        <row r="33">
          <cell r="A33">
            <v>11117</v>
          </cell>
          <cell r="B33" t="str">
            <v>!EM PROCESSO DE DESATIVACAO! BLOCO SEXTAVADO P/PAVIMENTACAO, EM CONCRETO COM 35 MPA (TIPO BLOKRET), DE 30 X 30 CM, E = 8,0 CM (NBR 9781:2013)</v>
          </cell>
          <cell r="C33" t="str">
            <v>UN</v>
          </cell>
          <cell r="E33">
            <v>3.67</v>
          </cell>
        </row>
        <row r="34">
          <cell r="A34">
            <v>10591</v>
          </cell>
          <cell r="B34" t="str">
            <v>!EM PROCESSO DE DESATIVACAO! BOMBA SUBMERSIVEL P/ DRENAGEM, 1CV TRIFASICA, SAIDA 2", C/ 1,5M DE CABO ELETR., AMT=8MCA Q=21,6M©ø/H A AMT=14MCA Q=7M©ø/H</v>
          </cell>
          <cell r="C34" t="str">
            <v>UN</v>
          </cell>
          <cell r="E34">
            <v>2650.15</v>
          </cell>
        </row>
        <row r="35">
          <cell r="A35">
            <v>5082</v>
          </cell>
          <cell r="B35" t="str">
            <v>!EM PROCESSO DE DESATIVACAO! BORBOLETA FERRO CROMADO P/ JANELA MADEIRA TP GUILHOTINA</v>
          </cell>
          <cell r="C35" t="str">
            <v>PAR</v>
          </cell>
          <cell r="E35">
            <v>11.95</v>
          </cell>
        </row>
        <row r="36">
          <cell r="A36">
            <v>4371</v>
          </cell>
          <cell r="B36" t="str">
            <v>!EM PROCESSO DE DESATIVACAO! BRACADEIRA C/ PARAFUSO D = 1 1/4"</v>
          </cell>
          <cell r="C36" t="str">
            <v>UN</v>
          </cell>
          <cell r="E36">
            <v>1.93</v>
          </cell>
        </row>
        <row r="37">
          <cell r="A37">
            <v>4364</v>
          </cell>
          <cell r="B37" t="str">
            <v>!EM PROCESSO DE DESATIVACAO! BRACADEIRA C/ PARAFUSO D = 2 1/2"</v>
          </cell>
          <cell r="C37" t="str">
            <v>UN</v>
          </cell>
          <cell r="E37">
            <v>2.4500000000000002</v>
          </cell>
        </row>
        <row r="38">
          <cell r="A38">
            <v>4360</v>
          </cell>
          <cell r="B38" t="str">
            <v>!EM PROCESSO DE DESATIVACAO! BRACADEIRA C/ PARAFUSO D = 3/4"</v>
          </cell>
          <cell r="C38" t="str">
            <v>UN</v>
          </cell>
          <cell r="E38">
            <v>1</v>
          </cell>
        </row>
        <row r="39">
          <cell r="A39">
            <v>13385</v>
          </cell>
          <cell r="B39" t="str">
            <v>!EM PROCESSO DE DESATIVACAO! BRACO RETO P/ LUMINARIA PUBLICA - FERRO GALV C/ PARAF - 3/4" X 1,5M</v>
          </cell>
          <cell r="C39" t="str">
            <v>UN</v>
          </cell>
          <cell r="E39">
            <v>73.25</v>
          </cell>
        </row>
        <row r="40">
          <cell r="A40">
            <v>850</v>
          </cell>
          <cell r="B40" t="str">
            <v>!EM PROCESSO DE DESATIVACAO! BUCHA E ARRUELA EM ALUMINIO FUNDIDO, PARA ELETRODUTO, 15 MM (1/2'') COM ROSCA</v>
          </cell>
          <cell r="C40" t="str">
            <v>CJ</v>
          </cell>
          <cell r="E40">
            <v>0.54</v>
          </cell>
        </row>
        <row r="41">
          <cell r="A41">
            <v>855</v>
          </cell>
          <cell r="B41" t="str">
            <v>!EM PROCESSO DE DESATIVACAO! BUCHA E ARRUELA EM ALUMINIO FUNDIDO, PARA ELETRODUTO, 25 MM (1'') COM ROSCA</v>
          </cell>
          <cell r="C41" t="str">
            <v>CJ</v>
          </cell>
          <cell r="E41">
            <v>1.02</v>
          </cell>
        </row>
        <row r="42">
          <cell r="A42">
            <v>843</v>
          </cell>
          <cell r="B42" t="str">
            <v>!EM PROCESSO DE DESATIVACAO! BUCHA E ARRUELA EM ALUMINIO FUNDIDO, PARA ELETRODUTO, 50 MM (2'') COM ROSCA</v>
          </cell>
          <cell r="C42" t="str">
            <v>CJ</v>
          </cell>
          <cell r="E42">
            <v>2.29</v>
          </cell>
        </row>
        <row r="43">
          <cell r="A43">
            <v>2542</v>
          </cell>
          <cell r="B43" t="str">
            <v>!EM PROCESSO DE DESATIVACAO! BUCHA LIGA ALUMINIO P/ ELETRODUTO ROSCAVEL 2"</v>
          </cell>
          <cell r="C43" t="str">
            <v>UN</v>
          </cell>
          <cell r="E43">
            <v>1.41</v>
          </cell>
        </row>
        <row r="44">
          <cell r="A44">
            <v>4271</v>
          </cell>
          <cell r="B44" t="str">
            <v>!EM PROCESSO DE DESATIVACAO! CABIDE DE LOUCA BRANCA SIMPLES TP GANCHO</v>
          </cell>
          <cell r="C44" t="str">
            <v>UN</v>
          </cell>
          <cell r="E44">
            <v>10.53</v>
          </cell>
        </row>
        <row r="45">
          <cell r="A45">
            <v>1004</v>
          </cell>
          <cell r="B45" t="str">
            <v>!EM PROCESSO DE DESATIVACAO! CABO DE COBRE ISOLAMENTO ANTI-CHAMA 450/750V 16MM2, FLEXIVEL, TP FORESPLAST ALCOA OU EQUIV</v>
          </cell>
          <cell r="C45" t="str">
            <v>M</v>
          </cell>
          <cell r="E45">
            <v>8.8000000000000007</v>
          </cell>
        </row>
        <row r="46">
          <cell r="A46">
            <v>861</v>
          </cell>
          <cell r="B46" t="str">
            <v>!EM PROCESSO DE DESATIVACAO! CABO DE COBRE NU 6 MM2 MEIO-DURO</v>
          </cell>
          <cell r="C46" t="str">
            <v>M</v>
          </cell>
          <cell r="E46">
            <v>3.24</v>
          </cell>
        </row>
        <row r="47">
          <cell r="A47">
            <v>11</v>
          </cell>
          <cell r="B47" t="str">
            <v>!EM PROCESSO DE DESATIVACAO! CERA</v>
          </cell>
          <cell r="C47" t="str">
            <v>KG</v>
          </cell>
          <cell r="E47">
            <v>28.7</v>
          </cell>
        </row>
        <row r="48">
          <cell r="A48">
            <v>1312</v>
          </cell>
          <cell r="B48" t="str">
            <v>!EM PROCESSO DE DESATIVACAO! CERAMICA ESMALTADA COMERCIAL OU 2A QUALID P/ PISO PEI-4</v>
          </cell>
          <cell r="C48" t="str">
            <v>M2</v>
          </cell>
          <cell r="E48">
            <v>17.510000000000002</v>
          </cell>
        </row>
        <row r="49">
          <cell r="A49">
            <v>1314</v>
          </cell>
          <cell r="B49" t="str">
            <v>!EM PROCESSO DE DESATIVACAO! CERAMICA ESMALTADA EXTRA OU 1A QUALID P/ PAREDE 20 X 20CM PEI-4 - LINHA PADRAO MEDIO</v>
          </cell>
          <cell r="C49" t="str">
            <v>M2</v>
          </cell>
          <cell r="E49">
            <v>23.72</v>
          </cell>
        </row>
        <row r="50">
          <cell r="A50">
            <v>1289</v>
          </cell>
          <cell r="B50" t="str">
            <v>!EM PROCESSO DE DESATIVACAO! CERAMICA ESMALTADA EXTRA OU 1A QUALIDADE P/ PISO PEI-4 - LINHA POPULAR</v>
          </cell>
          <cell r="C50" t="str">
            <v>M2</v>
          </cell>
          <cell r="E50">
            <v>22</v>
          </cell>
        </row>
        <row r="51">
          <cell r="A51">
            <v>10519</v>
          </cell>
          <cell r="B51" t="str">
            <v>!EM PROCESSO DE DESATIVACAO! CERAMICA TP GRES EXTRA OU 1A QUALIDADE P/ PISO PEI-4</v>
          </cell>
          <cell r="C51" t="str">
            <v>M2</v>
          </cell>
          <cell r="E51">
            <v>23.97</v>
          </cell>
        </row>
        <row r="52">
          <cell r="A52">
            <v>13278</v>
          </cell>
          <cell r="B52" t="str">
            <v>!EM PROCESSO DE DESATIVACAO! CHUMBADOR DE ACO * 1" X 500 MM * COM ROSCA E PORCA</v>
          </cell>
          <cell r="C52" t="str">
            <v>KG</v>
          </cell>
          <cell r="E52">
            <v>47.27</v>
          </cell>
        </row>
        <row r="53">
          <cell r="A53">
            <v>11944</v>
          </cell>
          <cell r="B53" t="str">
            <v>!EM PROCESSO DE DESATIVACAO! CINTA GALVANIZADA DE 8"</v>
          </cell>
          <cell r="C53" t="str">
            <v>UN</v>
          </cell>
          <cell r="E53">
            <v>18.46</v>
          </cell>
        </row>
        <row r="54">
          <cell r="A54">
            <v>1507</v>
          </cell>
          <cell r="B54" t="str">
            <v>!EM PROCESSO DE DESATIVACAO! COMPRESSOR DE AR REBOCAVEL DE 200 PCM, 102 PSI E MOTOR DIESEL DE 79 CV</v>
          </cell>
          <cell r="C54" t="str">
            <v>UN</v>
          </cell>
          <cell r="E54">
            <v>30033.83</v>
          </cell>
        </row>
        <row r="55">
          <cell r="A55">
            <v>11818</v>
          </cell>
          <cell r="B55" t="str">
            <v>!EM PROCESSO DE DESATIVACAO! CONECTOR PARAFUSO FENDIDO DE BRONZE P/ CABO 10- 16MM2</v>
          </cell>
          <cell r="C55" t="str">
            <v>UN</v>
          </cell>
          <cell r="E55">
            <v>2.86</v>
          </cell>
        </row>
        <row r="56">
          <cell r="A56">
            <v>7550</v>
          </cell>
          <cell r="B56" t="str">
            <v>!EM PROCESSO DE DESATIVACAO! CONJUNTO EMBUTIR 1 INTERRUPTOR SIMPLES 1 INTERRUPTOR PARALELO 10A/250V C/ PLACA , TP SILENTOQUE PIAL OU EQUIV</v>
          </cell>
          <cell r="C56" t="str">
            <v>UN</v>
          </cell>
          <cell r="E56">
            <v>22.82</v>
          </cell>
        </row>
        <row r="57">
          <cell r="A57">
            <v>7556</v>
          </cell>
          <cell r="B57" t="str">
            <v>!EM PROCESSO DE DESATIVACAO! CONJUNTO EMBUTIR 1 INTERRUPTOR SIMPLES 1 TOMADA 2P UNIVERSAL 10A/250V C/ PLACA, TP SILENTOQUE PIAL OU EQUIV</v>
          </cell>
          <cell r="C57" t="str">
            <v>UN</v>
          </cell>
          <cell r="E57">
            <v>22.13</v>
          </cell>
        </row>
        <row r="58">
          <cell r="A58">
            <v>7562</v>
          </cell>
          <cell r="B58" t="str">
            <v>!EM PROCESSO DE DESATIVACAO! CONJUNTO EMBUTIR 1 INTERRUPTOR SIMPLES 1 TOMADA 2P UNIVERSAL 10A/250V S/ PLACA, TP SILENTOQUE PIAL OU EQUIV</v>
          </cell>
          <cell r="C58" t="str">
            <v>UN</v>
          </cell>
          <cell r="E58">
            <v>18.32</v>
          </cell>
        </row>
        <row r="59">
          <cell r="A59">
            <v>7567</v>
          </cell>
          <cell r="B59" t="str">
            <v>!EM PROCESSO DE DESATIVACAO! CONJUNTO EMBUTIR 2 INTERRUPTORES PARALELOS 10A/250V C/ PLACA, TP SILENTOQUE PIAL OU EQUIV</v>
          </cell>
          <cell r="C59" t="str">
            <v>UN</v>
          </cell>
          <cell r="E59">
            <v>27.75</v>
          </cell>
        </row>
        <row r="60">
          <cell r="A60">
            <v>7558</v>
          </cell>
          <cell r="B60" t="str">
            <v>!EM PROCESSO DE DESATIVACAO! CONJUNTO EMBUTIR 2 INTERRUPTORES SIMPLES 1 TOMADA 2P UNIVERSAL 10A/250V C/ PLACA, TP SILENTOQUE PIAL OU EQUIV</v>
          </cell>
          <cell r="C60" t="str">
            <v>UN</v>
          </cell>
          <cell r="E60">
            <v>29.28</v>
          </cell>
        </row>
        <row r="61">
          <cell r="A61">
            <v>7554</v>
          </cell>
          <cell r="B61" t="str">
            <v>!EM PROCESSO DE DESATIVACAO! CONJUNTO EMBUTIR 2 INTERRUPTORES SIMPLES 1 TOMADA 2P UNIVERSAL 10A/250V S/ PLACA, TP SILENTOQUE PIAL OU EQUIV</v>
          </cell>
          <cell r="C61" t="str">
            <v>UN</v>
          </cell>
          <cell r="E61">
            <v>24.68</v>
          </cell>
        </row>
        <row r="62">
          <cell r="A62">
            <v>7559</v>
          </cell>
          <cell r="B62" t="str">
            <v>!EM PROCESSO DE DESATIVACAO! CONJUNTO EMBUTIR 2 INTERRUPTORES SIMPLES 10A/250V C/ PLACA, TP SILENTOQUE PIAL OU EQUIV</v>
          </cell>
          <cell r="C62" t="str">
            <v>UN</v>
          </cell>
          <cell r="E62">
            <v>19.96</v>
          </cell>
        </row>
        <row r="63">
          <cell r="A63">
            <v>7547</v>
          </cell>
          <cell r="B63" t="str">
            <v>!EM PROCESSO DE DESATIVACAO! CONJUNTO EMBUTIR 2 INTERRUPTORES SIMPLES 10A/250V S/ PLACA, TP SILENTOQUE PIAL OU EQUIV</v>
          </cell>
          <cell r="C63" t="str">
            <v>UN</v>
          </cell>
          <cell r="E63">
            <v>17.05</v>
          </cell>
        </row>
        <row r="64">
          <cell r="A64">
            <v>7560</v>
          </cell>
          <cell r="B64" t="str">
            <v>!EM PROCESSO DE DESATIVACAO! CONJUNTO EMBUTIR 3 INTERRUPTORES SIMPLES 10A/250V C/ PLACA, TP SILENTOQUE PIAL OU EQUIV</v>
          </cell>
          <cell r="C64" t="str">
            <v>UN</v>
          </cell>
          <cell r="E64">
            <v>27.53</v>
          </cell>
        </row>
        <row r="65">
          <cell r="A65">
            <v>7561</v>
          </cell>
          <cell r="B65" t="str">
            <v>!EM PROCESSO DE DESATIVACAO! CONJUNTO EMBUTIR 3 INTERRUPTORES SIMPLES 10A/250V S/ PLACA, TP SILENTOQUE PIAL OU EQUIV</v>
          </cell>
          <cell r="C65" t="str">
            <v>UN</v>
          </cell>
          <cell r="E65">
            <v>23.35</v>
          </cell>
        </row>
        <row r="66">
          <cell r="A66">
            <v>11242</v>
          </cell>
          <cell r="B66" t="str">
            <v>!EM PROCESSO DE DESATIVACAO! DEGRAU FF P/ POCO VISITA N.2 / 2,5KG</v>
          </cell>
          <cell r="C66" t="str">
            <v>UN</v>
          </cell>
          <cell r="E66">
            <v>6.22</v>
          </cell>
        </row>
        <row r="67">
          <cell r="A67">
            <v>13888</v>
          </cell>
          <cell r="B67" t="str">
            <v>!EM PROCESSO DE DESATIVACAO! DESEMPENADEIRA ELETRICA 2CV P/ PISO CONCRETO</v>
          </cell>
          <cell r="C67" t="str">
            <v>UN</v>
          </cell>
          <cell r="E67">
            <v>2734.04</v>
          </cell>
        </row>
        <row r="68">
          <cell r="A68">
            <v>2365</v>
          </cell>
          <cell r="B68" t="str">
            <v>!EM PROCESSO DE DESATIVACAO! DINAMITE A 60% EM CARTUCHO DE *1" X 8"*</v>
          </cell>
          <cell r="C68" t="str">
            <v>KG</v>
          </cell>
          <cell r="E68">
            <v>7.21</v>
          </cell>
        </row>
        <row r="69">
          <cell r="A69">
            <v>11426</v>
          </cell>
          <cell r="B69" t="str">
            <v>!EM PROCESSO DE DESATIVACAO! DINAMITE GELATINOSA 1" - 75%"</v>
          </cell>
          <cell r="C69" t="str">
            <v>KG</v>
          </cell>
          <cell r="E69">
            <v>7.57</v>
          </cell>
        </row>
        <row r="70">
          <cell r="A70">
            <v>2362</v>
          </cell>
          <cell r="B70" t="str">
            <v>!EM PROCESSO DE DESATIVACAO! DINAMITE 2" - 40% "</v>
          </cell>
          <cell r="C70" t="str">
            <v>KG</v>
          </cell>
          <cell r="E70">
            <v>6.62</v>
          </cell>
        </row>
        <row r="71">
          <cell r="A71">
            <v>2364</v>
          </cell>
          <cell r="B71" t="str">
            <v>!EM PROCESSO DE DESATIVACAO! DINAMITE 2" - 60% "</v>
          </cell>
          <cell r="C71" t="str">
            <v>KG</v>
          </cell>
          <cell r="E71">
            <v>6.55</v>
          </cell>
        </row>
        <row r="72">
          <cell r="A72">
            <v>13604</v>
          </cell>
          <cell r="B72" t="str">
            <v>!EM PROCESSO DE DESATIVACAO! DISTRIBUIDOR DE BETUME, CAPACIDADE 6000 L, ESPARGIMENTO SOB PRESSAO, A SER MONTADO SOBRE CHASSIS DE CAMINHAO</v>
          </cell>
          <cell r="C72" t="str">
            <v>UN</v>
          </cell>
          <cell r="E72">
            <v>130178.54</v>
          </cell>
        </row>
        <row r="73">
          <cell r="A73">
            <v>2404</v>
          </cell>
          <cell r="B73" t="str">
            <v>!EM PROCESSO DE DESATIVACAO! DIVISORIA COLMEIA CEGA COM MONTANTE E RODAPE DE ALUMINIO ANODIZADO SIMPLES (SEM COLOCACAO)</v>
          </cell>
          <cell r="C73" t="str">
            <v>M2</v>
          </cell>
          <cell r="E73">
            <v>98.5</v>
          </cell>
        </row>
        <row r="74">
          <cell r="A74">
            <v>2425</v>
          </cell>
          <cell r="B74" t="str">
            <v>!EM PROCESSO DE DESATIVACAO! DOBRADICA ACO ZINCADO 3 X 3" SEM ANEIS</v>
          </cell>
          <cell r="C74" t="str">
            <v>UN</v>
          </cell>
          <cell r="E74">
            <v>5.0199999999999996</v>
          </cell>
        </row>
        <row r="75">
          <cell r="A75">
            <v>11439</v>
          </cell>
          <cell r="B75" t="str">
            <v>!EM PROCESSO DE DESATIVACAO! DOBRADICA FERRO GALV 1 3/4 X 2" SEM ANEIS</v>
          </cell>
          <cell r="C75" t="str">
            <v>UN</v>
          </cell>
          <cell r="E75">
            <v>1.17</v>
          </cell>
        </row>
        <row r="76">
          <cell r="A76">
            <v>11441</v>
          </cell>
          <cell r="B76" t="str">
            <v>!EM PROCESSO DE DESATIVACAO! DOBRADICA FERRO GALV 4 X 3" COM ANEIS</v>
          </cell>
          <cell r="C76" t="str">
            <v>UN</v>
          </cell>
          <cell r="E76">
            <v>4.3899999999999997</v>
          </cell>
        </row>
        <row r="77">
          <cell r="A77">
            <v>11443</v>
          </cell>
          <cell r="B77" t="str">
            <v>!EM PROCESSO DE DESATIVACAO! DOBRADICA FERRO POLIDO OU GALV 3 X 3" E=2MM PINO SOLTO OU REVERSIVEL SEM ANEIS</v>
          </cell>
          <cell r="C77" t="str">
            <v>UN</v>
          </cell>
          <cell r="E77">
            <v>5.94</v>
          </cell>
        </row>
        <row r="78">
          <cell r="A78">
            <v>2431</v>
          </cell>
          <cell r="B78" t="str">
            <v>!EM PROCESSO DE DESATIVACAO! DOBRADICA LATAO CROMADO 2 X 1" SEM ANEIS</v>
          </cell>
          <cell r="C78" t="str">
            <v>UN</v>
          </cell>
          <cell r="E78">
            <v>4.18</v>
          </cell>
        </row>
        <row r="79">
          <cell r="A79">
            <v>2427</v>
          </cell>
          <cell r="B79" t="str">
            <v>!EM PROCESSO DE DESATIVACAO! DOBRADICA LATAO CROMADO 3 X 3" SEM ANEIS</v>
          </cell>
          <cell r="C79" t="str">
            <v>UN</v>
          </cell>
          <cell r="E79">
            <v>16.88</v>
          </cell>
        </row>
        <row r="80">
          <cell r="A80">
            <v>3353</v>
          </cell>
          <cell r="B80" t="str">
            <v>!EM PROCESSO DE DESATIVACAO! ELEVADOR DE OBRA COM TORRE DE *2,00 X 2,00* M, ALTURA DE 15 M, CARGA M AXIMA IGUAL A 1500 KG, CABINE SEMI-FECHADA PARA MATERIAL, COM GUINCHO DE CORRENTE E ENGRENAGEM E MOTOR ELETRIC</v>
          </cell>
          <cell r="C80" t="str">
            <v>UN</v>
          </cell>
          <cell r="E80">
            <v>42135.66</v>
          </cell>
        </row>
        <row r="81">
          <cell r="A81">
            <v>1372</v>
          </cell>
          <cell r="B81" t="str">
            <v>!EM PROCESSO DE DESATIVACAO! EMULSAO ADESIVA A BASE DE ACRILICO</v>
          </cell>
          <cell r="C81" t="str">
            <v>KG</v>
          </cell>
          <cell r="E81">
            <v>11.09</v>
          </cell>
        </row>
        <row r="82">
          <cell r="A82">
            <v>627</v>
          </cell>
          <cell r="B82" t="str">
            <v>!EM PROCESSO DE DESATIVACAO! EMULSAO ADESIVA BASE PVA/ACRILICA</v>
          </cell>
          <cell r="C82" t="str">
            <v>KG</v>
          </cell>
          <cell r="E82">
            <v>13.35</v>
          </cell>
        </row>
        <row r="83">
          <cell r="A83">
            <v>2691</v>
          </cell>
          <cell r="B83" t="str">
            <v>!EM PROCESSO DE DESATIVACAO! EMULSAO ASFALTICA A BASE DE AGUA PARA IMPERMEABILIZACAO</v>
          </cell>
          <cell r="C83" t="str">
            <v>L</v>
          </cell>
          <cell r="E83">
            <v>7.62</v>
          </cell>
        </row>
        <row r="84">
          <cell r="A84">
            <v>7331</v>
          </cell>
          <cell r="B84" t="str">
            <v>!EM PROCESSO DE DESATIVACAO! EMULSAO ASFALTICA COM ELASTOMERO</v>
          </cell>
          <cell r="C84" t="str">
            <v>KG</v>
          </cell>
          <cell r="E84">
            <v>11.39</v>
          </cell>
        </row>
        <row r="85">
          <cell r="A85">
            <v>2709</v>
          </cell>
          <cell r="B85" t="str">
            <v>!EM PROCESSO DE DESATIVACAO! ENXADA ESTREITA DE *240 X 230* MM, SEM CABO</v>
          </cell>
          <cell r="C85" t="str">
            <v>UN</v>
          </cell>
          <cell r="E85">
            <v>18.899999999999999</v>
          </cell>
        </row>
        <row r="86">
          <cell r="A86">
            <v>1154</v>
          </cell>
          <cell r="B86" t="str">
            <v>!EM PROCESSO DE DESATIVACAO! EQUIPAMENTO PARA LAMA ASFALTICA, COM SILO DE AGREGADO 6 M3, DOSADOR CIMENTO, 2 TANQUES 2 M3 CADA, PARA EMULSAO / AGUA, MISTURADOR HELICOIDAL E CAIXA, A SER MONTADO SOBRE CAMINHAO</v>
          </cell>
          <cell r="C86" t="str">
            <v>UN</v>
          </cell>
          <cell r="E86">
            <v>178074.41</v>
          </cell>
        </row>
        <row r="87">
          <cell r="A87">
            <v>2722</v>
          </cell>
          <cell r="B87" t="str">
            <v>!EM PROCESSO DE DESATIVACAO! ESCAVADEIRA HIDRAULICA SOBRE ESTEIRA, COM GARRA GIRATORIA DE MANDIBULAS, PESO OPERACIONAL ENTRE 22,00 E 25,50 TON, POTENCIA LIQUIDA ENTRE 150 E 160 HP</v>
          </cell>
          <cell r="C87" t="str">
            <v>H</v>
          </cell>
          <cell r="E87">
            <v>108.63</v>
          </cell>
        </row>
        <row r="88">
          <cell r="A88">
            <v>2719</v>
          </cell>
          <cell r="B88" t="str">
            <v>!EM PROCESSO DE DESATIVACAO! ESCAVADEIRA HIDRAULICA SOBRE ESTEIRAS DE 99 HP, PESO OPERACIONAL DE *16* T E CAPACIDADE DE 0,85 A 1,00 M3 (LOCACAO COM OPERADOR, COMBUSTIVEL E MANUTENCAO)</v>
          </cell>
          <cell r="C88" t="str">
            <v>H</v>
          </cell>
          <cell r="E88">
            <v>81</v>
          </cell>
        </row>
        <row r="89">
          <cell r="A89">
            <v>2727</v>
          </cell>
          <cell r="B89" t="str">
            <v>!EM PROCESSO DE DESATIVACAO! ESCAVADEIRA HIDRAULICA SOBRE ESTEIRAS, CAPACIDADE DA CAÃAMBA ENTRE 1,20 E 1,50 M3, PESO OPERACIONAL ENTRE 20,00 E 22,00 TON, POTENCIA LIQUIDA ENTRE 150 E 155 HP, EQUIPADA COM CLAMS</v>
          </cell>
          <cell r="C89" t="str">
            <v>H</v>
          </cell>
          <cell r="E89">
            <v>127.64</v>
          </cell>
        </row>
        <row r="90">
          <cell r="A90">
            <v>7549</v>
          </cell>
          <cell r="B90" t="str">
            <v>!EM PROCESSO DE DESATIVACAO! ESPELHO EM PVC 4X2"</v>
          </cell>
          <cell r="C90" t="str">
            <v>UN</v>
          </cell>
          <cell r="E90">
            <v>3.7</v>
          </cell>
        </row>
        <row r="91">
          <cell r="A91">
            <v>7551</v>
          </cell>
          <cell r="B91" t="str">
            <v>!EM PROCESSO DE DESATIVACAO! ESPELHO EM PVC 4X4"</v>
          </cell>
          <cell r="C91" t="str">
            <v>UN</v>
          </cell>
          <cell r="E91">
            <v>8.1</v>
          </cell>
        </row>
        <row r="92">
          <cell r="A92">
            <v>2761</v>
          </cell>
          <cell r="B92" t="str">
            <v>!EM PROCESSO DE DESATIVACAO! ESPOLETA ELETRICA - 2M</v>
          </cell>
          <cell r="C92" t="str">
            <v>UN</v>
          </cell>
          <cell r="E92">
            <v>29.94</v>
          </cell>
        </row>
        <row r="93">
          <cell r="A93">
            <v>11614</v>
          </cell>
          <cell r="B93" t="str">
            <v>!EM PROCESSO DE DESATIVACAO! ESPUMA DE POLIURETANO E=20 A 25MM TEMP DE TRABALHO -50 A +100 GC DENS 29 A 35KG/M3</v>
          </cell>
          <cell r="C93" t="str">
            <v>M2</v>
          </cell>
          <cell r="E93">
            <v>28.75</v>
          </cell>
        </row>
        <row r="94">
          <cell r="A94">
            <v>14</v>
          </cell>
          <cell r="B94" t="str">
            <v>!EM PROCESSO DE DESATIVACAO! ESTOPA OU CORDA ALCATROADA P/ JUNTA DE TUBOS CONCRETO/CERAMICO</v>
          </cell>
          <cell r="C94" t="str">
            <v>KG</v>
          </cell>
          <cell r="E94">
            <v>7.85</v>
          </cell>
        </row>
        <row r="95">
          <cell r="A95">
            <v>11429</v>
          </cell>
          <cell r="B95" t="str">
            <v>!EM PROCESSO DE DESATIVACAO! ESTOPIM DUPLO</v>
          </cell>
          <cell r="C95" t="str">
            <v>M</v>
          </cell>
          <cell r="E95">
            <v>3.48</v>
          </cell>
        </row>
        <row r="96">
          <cell r="A96">
            <v>3089</v>
          </cell>
          <cell r="B96" t="str">
            <v>!EM PROCESSO DE DESATIVACAO! FECHADURA EMBUTIR EXTERNA (C/ CILINDRO) COMPLETA - ACAB SUPERIOR (LINHA LUXO)</v>
          </cell>
          <cell r="C96" t="str">
            <v>CJ</v>
          </cell>
          <cell r="E96">
            <v>215.47</v>
          </cell>
        </row>
        <row r="97">
          <cell r="A97">
            <v>3098</v>
          </cell>
          <cell r="B97" t="str">
            <v>!EM PROCESSO DE DESATIVACAO! FECHADURA EMBUTIR P/ PORTA DE BANHEIRO, COMPLETA - ACAB SUPERIOR (LINHA LUXO)</v>
          </cell>
          <cell r="C97" t="str">
            <v>CJ</v>
          </cell>
          <cell r="E97">
            <v>177.73</v>
          </cell>
        </row>
        <row r="98">
          <cell r="A98">
            <v>3092</v>
          </cell>
          <cell r="B98" t="str">
            <v>!EM PROCESSO DE DESATIVACAO! FECHADURA EMBUTIR TP GORGES (CHAVE GRANDE) P/PORTA INTERNA, COMPLETA - LINHA LUXO</v>
          </cell>
          <cell r="C98" t="str">
            <v>CJ</v>
          </cell>
          <cell r="E98">
            <v>147.56</v>
          </cell>
        </row>
        <row r="99">
          <cell r="A99">
            <v>11607</v>
          </cell>
          <cell r="B99" t="str">
            <v>!EM PROCESSO DE DESATIVACAO! FELTRO ONDALIT LARGURA = 1,00 M</v>
          </cell>
          <cell r="C99" t="str">
            <v>M</v>
          </cell>
          <cell r="E99">
            <v>8.17</v>
          </cell>
        </row>
        <row r="100">
          <cell r="A100">
            <v>3118</v>
          </cell>
          <cell r="B100" t="str">
            <v>!EM PROCESSO DE DESATIVACAO! FERROLHO/FECHO/TARJETA OU TRINCO PINO REDONDO 2" SOBREPOR FERRO CROMADO</v>
          </cell>
          <cell r="C100" t="str">
            <v>UN</v>
          </cell>
          <cell r="E100">
            <v>1.45</v>
          </cell>
        </row>
        <row r="101">
          <cell r="A101">
            <v>20058</v>
          </cell>
          <cell r="B101" t="str">
            <v>!EM PROCESSO DE DESATIVACAO! FIO DE COBRE NU 4 MM2</v>
          </cell>
          <cell r="C101" t="str">
            <v>KG</v>
          </cell>
          <cell r="E101">
            <v>1.94</v>
          </cell>
        </row>
        <row r="102">
          <cell r="A102">
            <v>11619</v>
          </cell>
          <cell r="B102" t="str">
            <v>!EM PROCESSO DE DESATIVACAO! FITA OU CINTA DE CALDEACAO P/ MANTA BUTILICA</v>
          </cell>
          <cell r="C102" t="str">
            <v>M</v>
          </cell>
          <cell r="E102">
            <v>2.37</v>
          </cell>
        </row>
        <row r="103">
          <cell r="A103">
            <v>21113</v>
          </cell>
          <cell r="B103" t="str">
            <v>!EM PROCESSO DE DESATIVACAO! FOLHEADO MADEIRA CEDRO/VIROLA/CEREJEIRA/FREJO OU EQUIVALENTE PARA REVESTIMENTO DE COMPENSADO</v>
          </cell>
          <cell r="C103" t="str">
            <v>M2</v>
          </cell>
          <cell r="E103">
            <v>16.54</v>
          </cell>
        </row>
        <row r="104">
          <cell r="A104">
            <v>7308</v>
          </cell>
          <cell r="B104" t="str">
            <v>!EM PROCESSO DE DESATIVACAO! FUNDO ANTICORROSIVO TIPO ZARCAO OU EQUIV</v>
          </cell>
          <cell r="C104" t="str">
            <v>GL</v>
          </cell>
          <cell r="E104">
            <v>56.28</v>
          </cell>
        </row>
        <row r="105">
          <cell r="A105">
            <v>6089</v>
          </cell>
          <cell r="B105" t="str">
            <v>!EM PROCESSO DE DESATIVACAO! FUNDO PREPARADOR DE PAREDES(ACRILICO)</v>
          </cell>
          <cell r="C105" t="str">
            <v>GL</v>
          </cell>
          <cell r="E105">
            <v>37.450000000000003</v>
          </cell>
        </row>
        <row r="106">
          <cell r="A106">
            <v>12346</v>
          </cell>
          <cell r="B106" t="str">
            <v>!EM PROCESSO DE DESATIVACAO! FUSIVEL FACA 100A - 250V FIXO</v>
          </cell>
          <cell r="C106" t="str">
            <v>UN</v>
          </cell>
          <cell r="E106">
            <v>10.86</v>
          </cell>
        </row>
        <row r="107">
          <cell r="A107">
            <v>3300</v>
          </cell>
          <cell r="B107" t="str">
            <v>!EM PROCESSO DE DESATIVACAO! FUSIVEL NH 250 A TAM. 00</v>
          </cell>
          <cell r="C107" t="str">
            <v>UN</v>
          </cell>
          <cell r="E107">
            <v>19.27</v>
          </cell>
        </row>
        <row r="108">
          <cell r="A108">
            <v>12353</v>
          </cell>
          <cell r="B108" t="str">
            <v>!EM PROCESSO DE DESATIVACAO! FUSIVEL ROSCA 15A - 250V FIXO</v>
          </cell>
          <cell r="C108" t="str">
            <v>UN</v>
          </cell>
          <cell r="E108">
            <v>2.57</v>
          </cell>
        </row>
        <row r="109">
          <cell r="A109">
            <v>11360</v>
          </cell>
          <cell r="B109" t="str">
            <v>!EM PROCESSO DE DESATIVACAO! GERADOR PORTATIL DE 5 KVA, MONOFASICO, COM MOTOR A GASOLINA DE 8 HP</v>
          </cell>
          <cell r="C109" t="str">
            <v>UN</v>
          </cell>
          <cell r="E109">
            <v>3401.21</v>
          </cell>
        </row>
        <row r="110">
          <cell r="A110">
            <v>12297</v>
          </cell>
          <cell r="B110" t="str">
            <v>!EM PROCESSO DE DESATIVACAO! GLOBO ESFERICO DE PLASTICO TAMANHO MEDIO</v>
          </cell>
          <cell r="C110" t="str">
            <v>UN</v>
          </cell>
          <cell r="E110">
            <v>7.97</v>
          </cell>
        </row>
        <row r="111">
          <cell r="A111">
            <v>12299</v>
          </cell>
          <cell r="B111" t="str">
            <v>!EM PROCESSO DE DESATIVACAO! GLOBO ESFERICO DE VIDRO LISO TAMANHO GRANDE</v>
          </cell>
          <cell r="C111" t="str">
            <v>UN</v>
          </cell>
          <cell r="E111">
            <v>22.14</v>
          </cell>
        </row>
        <row r="112">
          <cell r="A112">
            <v>12298</v>
          </cell>
          <cell r="B112" t="str">
            <v>!EM PROCESSO DE DESATIVACAO! GLOBO ESFERICO DE VIDRO LISO TAMANHO MEDIO</v>
          </cell>
          <cell r="C112" t="str">
            <v>UN</v>
          </cell>
          <cell r="E112">
            <v>8.44</v>
          </cell>
        </row>
        <row r="113">
          <cell r="A113">
            <v>10702</v>
          </cell>
          <cell r="B113" t="str">
            <v>!EM PROCESSO DE DESATIVACAO! GRADE DE DISCO MECANICA MARCA MARCHESAN (TATU), MOD.GAM 24X24", REBOCAVELL, C/ 24 DISCOS DIAM 24", A OLEO C/ PNEUS P/TRANSPORTE</v>
          </cell>
          <cell r="C113" t="str">
            <v>UN</v>
          </cell>
          <cell r="E113">
            <v>29456.97</v>
          </cell>
        </row>
        <row r="114">
          <cell r="A114">
            <v>1568</v>
          </cell>
          <cell r="B114" t="str">
            <v>!EM PROCESSO DE DESATIVACAO! GRAMPO PARALELO BIMETALICO P/ CABO 10MM2 C/ 1 PARAF</v>
          </cell>
          <cell r="C114" t="str">
            <v>UN</v>
          </cell>
          <cell r="E114">
            <v>9.27</v>
          </cell>
        </row>
        <row r="115">
          <cell r="A115">
            <v>4787</v>
          </cell>
          <cell r="B115" t="str">
            <v>!EM PROCESSO DE DESATIVACAO! GRANILHA DE MARMORE BRANCO</v>
          </cell>
          <cell r="C115" t="str">
            <v>KG</v>
          </cell>
          <cell r="E115">
            <v>0.64</v>
          </cell>
        </row>
        <row r="116">
          <cell r="A116">
            <v>11794</v>
          </cell>
          <cell r="B116" t="str">
            <v>!EM PROCESSO DE DESATIVACAO! GRANITO AMENDOA POLIDO PARA BANCADA ESP = 2 CM</v>
          </cell>
          <cell r="C116" t="str">
            <v>M2</v>
          </cell>
          <cell r="E116">
            <v>256.13</v>
          </cell>
        </row>
        <row r="117">
          <cell r="A117">
            <v>11796</v>
          </cell>
          <cell r="B117" t="str">
            <v>!EM PROCESSO DE DESATIVACAO! GRANITO PRETO TIJUCA POLIDO PARA BANCADA ESP = 2 CM</v>
          </cell>
          <cell r="C117" t="str">
            <v>M2</v>
          </cell>
          <cell r="E117">
            <v>312.04000000000002</v>
          </cell>
        </row>
        <row r="118">
          <cell r="A118">
            <v>11284</v>
          </cell>
          <cell r="B118" t="str">
            <v>!EM PROCESSO DE DESATIVACAO! GRELHA FOFO PARA CAPTACAO DE AGUA PLUVIAL EM VIAS URBANAS, COM REQUADRO, CAIXA RALO DE *290 X 870* MM, *80* KG, CARGA MAXIMA DE 8000 KG</v>
          </cell>
          <cell r="C118" t="str">
            <v>UN</v>
          </cell>
          <cell r="E118">
            <v>98.6</v>
          </cell>
        </row>
        <row r="119">
          <cell r="A119">
            <v>13910</v>
          </cell>
          <cell r="B119" t="str">
            <v>!EM PROCESSO DE DESATIVACAO! GRUPO GERADOR C/ MOTOR DIESEL * 85 CV *, REBOCAVEL * 60 A 66 KVA</v>
          </cell>
          <cell r="C119" t="str">
            <v>UN</v>
          </cell>
          <cell r="E119">
            <v>51228.6</v>
          </cell>
        </row>
        <row r="120">
          <cell r="A120">
            <v>13911</v>
          </cell>
          <cell r="B120" t="str">
            <v>!EM PROCESSO DE DESATIVACAO! GRUPO GERADOR, 125/145 KVA, MOTOR A DIESEL 165 CV, 1800 RPM, ESTACIONARIO</v>
          </cell>
          <cell r="C120" t="str">
            <v>UN</v>
          </cell>
          <cell r="E120">
            <v>76010.87</v>
          </cell>
        </row>
        <row r="121">
          <cell r="A121">
            <v>13869</v>
          </cell>
          <cell r="B121" t="str">
            <v>!EM PROCESSO DE DESATIVACAO! GUINDASTE HIDRAULICO TIPO TRUCK CRANE, C/LANCA TELESCOPICA DE ACIONAMENTO HIDRAULICO, CAPACIDADE DE CARGA 30.000 KG, COM PBT A PARTIR DE 30. 000 KG, MONTADO SOBRE CAMINHAO 6 X 4</v>
          </cell>
          <cell r="C121" t="str">
            <v>UN</v>
          </cell>
          <cell r="E121">
            <v>1600205.82</v>
          </cell>
        </row>
        <row r="122">
          <cell r="A122">
            <v>10713</v>
          </cell>
          <cell r="B122" t="str">
            <v>!EM PROCESSO DE DESATIVACAO! GUINDASTE HIDRAULICO VEICULAR, C/LANCA TELESCOPICA DE ACIONAMENTO HIDRAULICO E LANCAS MANUAIS, MOMENTO MAXIMO DE ELEVACAO 23.000 KG, COM PBT A PARTIR DE 18.000 KG, MONTADO SOBRE CAM</v>
          </cell>
          <cell r="C122" t="str">
            <v>UN</v>
          </cell>
          <cell r="E122">
            <v>448673.02</v>
          </cell>
        </row>
        <row r="123">
          <cell r="A123">
            <v>11611</v>
          </cell>
          <cell r="B123" t="str">
            <v>!EM PROCESSO DE DESATIVACAO! GUINDAUTO HIDRAULICO, CARGA MAX 7,7 TON.  (A 5,52M), AL TURA MAX = 8,64M, P/ MONTAGEM SOBRE CHASSIS DE CAMINHAO**CAIXA**</v>
          </cell>
          <cell r="C123" t="str">
            <v>UN</v>
          </cell>
          <cell r="E123">
            <v>75905.27</v>
          </cell>
        </row>
        <row r="124">
          <cell r="A124">
            <v>21145</v>
          </cell>
          <cell r="B124" t="str">
            <v>!EM PROCESSO DE DESATIVACAO! HASTE DE TERRA EM ACO REVESTIDO DE COBRE DN 3/8'' X 3000MM</v>
          </cell>
          <cell r="C124" t="str">
            <v>UN</v>
          </cell>
          <cell r="E124">
            <v>22.22</v>
          </cell>
        </row>
        <row r="125">
          <cell r="A125">
            <v>126</v>
          </cell>
          <cell r="B125" t="str">
            <v>!EM PROCESSO DE DESATIVACAO! IMPERMEABILIZANTE ACELERADOR DE PEGA PARA ARGAMASSA</v>
          </cell>
          <cell r="C125" t="str">
            <v>L</v>
          </cell>
          <cell r="E125">
            <v>7.68</v>
          </cell>
        </row>
        <row r="126">
          <cell r="A126">
            <v>141</v>
          </cell>
          <cell r="B126" t="str">
            <v>!EM PROCESSO DE DESATIVACAO! IMPERMEABILIZANTE FLEXÃVEL A BASE DE ELASTÃMERO IGOLFLEX PRETO SIKA OU EQUIVALENTE</v>
          </cell>
          <cell r="C126" t="str">
            <v>KG</v>
          </cell>
          <cell r="E126">
            <v>11.68</v>
          </cell>
        </row>
        <row r="127">
          <cell r="A127">
            <v>158</v>
          </cell>
          <cell r="B127" t="str">
            <v>!EM PROCESSO DE DESATIVACAO! IMUNIZANTE PARA MADEIRAS BRUTAS TIPO CARBOLINEUM OU EQUIVALENTE</v>
          </cell>
          <cell r="C127" t="str">
            <v>L</v>
          </cell>
          <cell r="E127">
            <v>22.26</v>
          </cell>
        </row>
        <row r="128">
          <cell r="A128">
            <v>7546</v>
          </cell>
          <cell r="B128" t="str">
            <v>!EM PROCESSO DE DESATIVACAO! INTERRUPTOR EMBUTIR 4 POLOS USO INDUSTRIAL</v>
          </cell>
          <cell r="C128" t="str">
            <v>UN</v>
          </cell>
          <cell r="E128">
            <v>1006.26</v>
          </cell>
        </row>
        <row r="129">
          <cell r="A129">
            <v>7557</v>
          </cell>
          <cell r="B129" t="str">
            <v>!EM PROCESSO DE DESATIVACAO! INTERRUPTOR PARALELO EMBUTIR 10A/250V C/ PLACA, TIPO SILENTOQUE PIAL OU EQUIV</v>
          </cell>
          <cell r="C129" t="str">
            <v>UN</v>
          </cell>
          <cell r="E129">
            <v>15.25</v>
          </cell>
        </row>
        <row r="130">
          <cell r="A130">
            <v>7563</v>
          </cell>
          <cell r="B130" t="str">
            <v>!EM PROCESSO DE DESATIVACAO! INTERRUPTOR PARALELO EMBUTIR 10A/250V S/ PLACA, TIPO SILENTOQUE PIAL OU EQUIV</v>
          </cell>
          <cell r="C130" t="str">
            <v>UN</v>
          </cell>
          <cell r="E130">
            <v>11.65</v>
          </cell>
        </row>
        <row r="131">
          <cell r="A131">
            <v>7555</v>
          </cell>
          <cell r="B131" t="str">
            <v>!EM PROCESSO DE DESATIVACAO! INTERRUPTOR SIMPLES EMBUTIR 10A/250V C/PLACA, TIPO SILENTOQUE PIAL OU EQUIV</v>
          </cell>
          <cell r="C131" t="str">
            <v>UN</v>
          </cell>
          <cell r="E131">
            <v>11.59</v>
          </cell>
        </row>
        <row r="132">
          <cell r="A132">
            <v>7564</v>
          </cell>
          <cell r="B132" t="str">
            <v>!EM PROCESSO DE DESATIVACAO! INTERRUPTOR SIMPLES EMBUTIR 10A/250V S/PLACA, TIPO SILENTOQUE PIAL OU EQUIV</v>
          </cell>
          <cell r="C132" t="str">
            <v>UN</v>
          </cell>
          <cell r="E132">
            <v>7.94</v>
          </cell>
        </row>
        <row r="133">
          <cell r="A133">
            <v>12365</v>
          </cell>
          <cell r="B133" t="str">
            <v>!EM PROCESSO DE DESATIVACAO! ISOLADOR DE PORCELANA, TIPO CARRETILHA, DIMENSOES DE 42 X 75 MM, 4 RANHURAS</v>
          </cell>
          <cell r="C133" t="str">
            <v>UN</v>
          </cell>
          <cell r="E133">
            <v>7.36</v>
          </cell>
        </row>
        <row r="134">
          <cell r="A134">
            <v>12364</v>
          </cell>
          <cell r="B134" t="str">
            <v>!EM PROCESSO DE DESATIVACAO! ISOLADOR TENSAO P/ 15KV - 6" DISCO CAVILHA</v>
          </cell>
          <cell r="C134" t="str">
            <v>UN</v>
          </cell>
          <cell r="E134">
            <v>92</v>
          </cell>
        </row>
        <row r="135">
          <cell r="A135">
            <v>598</v>
          </cell>
          <cell r="B135" t="str">
            <v>!EM PROCESSO DE DESATIVACAO! JANELA ALUMINIO CORRER SERIE 25 FOLHAS  PARA VIDRO COM  BANDEIRA ,160 X 110CM (INCLUSO GUARNICAO E VIDRO LISO INCOLOR)</v>
          </cell>
          <cell r="C135" t="str">
            <v>M2</v>
          </cell>
          <cell r="E135">
            <v>467.83</v>
          </cell>
        </row>
        <row r="136">
          <cell r="A136">
            <v>596</v>
          </cell>
          <cell r="B136" t="str">
            <v>!EM PROCESSO DE DESATIVACAO! JANELA ALUMINIO CORRER SERIE 25 VENEZIANA C/ BANDEIRA 160 X 110CM</v>
          </cell>
          <cell r="C136" t="str">
            <v>M2</v>
          </cell>
          <cell r="E136">
            <v>571.80999999999995</v>
          </cell>
        </row>
        <row r="137">
          <cell r="A137">
            <v>595</v>
          </cell>
          <cell r="B137" t="str">
            <v>!EM PROCESSO DE DESATIVACAO! JANELA ALUMINIO CORRER SERIE 25 VENEZIANA S/</v>
          </cell>
          <cell r="C137" t="str">
            <v>M2</v>
          </cell>
          <cell r="E137">
            <v>492.63</v>
          </cell>
        </row>
        <row r="138">
          <cell r="A138">
            <v>603</v>
          </cell>
          <cell r="B138" t="str">
            <v>!EM PROCESSO DE DESATIVACAO! JANELA BASCULANTE, ACO, CANTONEIRA, SEM BATENTE/REQUADRO, 60 X 80 CM.</v>
          </cell>
          <cell r="C138" t="str">
            <v>M2</v>
          </cell>
          <cell r="E138">
            <v>234.82</v>
          </cell>
        </row>
        <row r="139">
          <cell r="A139">
            <v>608</v>
          </cell>
          <cell r="B139" t="str">
            <v>!EM PROCESSO DE DESATIVACAO! JANELA FERRO CORRER 2 FLS TP VENEZIANA LINHA POPULAR 120 X 120CM</v>
          </cell>
          <cell r="C139" t="str">
            <v>M2</v>
          </cell>
          <cell r="E139">
            <v>356.17</v>
          </cell>
        </row>
        <row r="140">
          <cell r="A140">
            <v>3430</v>
          </cell>
          <cell r="B140" t="str">
            <v>!EM PROCESSO DE DESATIVACAO! JANELA MADEIRA REGIONAL 1A ABRIR TP ALMOFADA C/ GUARNICAO</v>
          </cell>
          <cell r="C140" t="str">
            <v>M2</v>
          </cell>
          <cell r="E140">
            <v>570.04</v>
          </cell>
        </row>
        <row r="141">
          <cell r="A141">
            <v>3432</v>
          </cell>
          <cell r="B141" t="str">
            <v>!EM PROCESSO DE DESATIVACAO! JANELA MADEIRA REGIONAL 1A ABRIR TP ALMOFADA C/ GUARNICAO 240 X 150CM</v>
          </cell>
          <cell r="C141" t="str">
            <v>UN</v>
          </cell>
          <cell r="E141">
            <v>1852.65</v>
          </cell>
        </row>
        <row r="142">
          <cell r="A142">
            <v>3419</v>
          </cell>
          <cell r="B142" t="str">
            <v>!EM PROCESSO DE DESATIVACAO! JANELA MADEIRA REGIONAL 1A CORRER / FOLHA P/ VIDRO C/ GUANICAO BANDEIRA P/ VIDRO</v>
          </cell>
          <cell r="C142" t="str">
            <v>M2</v>
          </cell>
          <cell r="E142">
            <v>445.85</v>
          </cell>
        </row>
        <row r="143">
          <cell r="A143">
            <v>3418</v>
          </cell>
          <cell r="B143" t="str">
            <v>!EM PROCESSO DE DESATIVACAO! JANELA MADEIRA REGIONAL 1A CORRER / FOLHA P/ VIDRO C/ GUARNICAO / BANDEIRA VENEZIANA</v>
          </cell>
          <cell r="C143" t="str">
            <v>M2</v>
          </cell>
          <cell r="E143">
            <v>610.76</v>
          </cell>
        </row>
        <row r="144">
          <cell r="A144">
            <v>3424</v>
          </cell>
          <cell r="B144" t="str">
            <v>!EM PROCESSO DE DESATIVACAO! JANELA MADEIRA REGIONAL 1A TP PIVOTANTE S/ VENEZIANA C/ GUARNICAO</v>
          </cell>
          <cell r="C144" t="str">
            <v>M2</v>
          </cell>
          <cell r="E144">
            <v>322.89</v>
          </cell>
        </row>
        <row r="145">
          <cell r="A145">
            <v>3433</v>
          </cell>
          <cell r="B145" t="str">
            <v>!EM PROCESSO DE DESATIVACAO! JANELA MADEIRA REGIONAL 2A ABRIR TP VENEZIANA / VIDRO</v>
          </cell>
          <cell r="C145" t="str">
            <v>M2</v>
          </cell>
          <cell r="E145">
            <v>529.32000000000005</v>
          </cell>
        </row>
        <row r="146">
          <cell r="A146">
            <v>3420</v>
          </cell>
          <cell r="B146" t="str">
            <v>!EM PROCESSO DE DESATIVACAO! JANELA MADEIRA REGIONAL 3A CORRER / FOLHA P/ VIDRO C/ VENEZIANA ABRIR/ GUARNICAO S/ BANDEIRA</v>
          </cell>
          <cell r="C146" t="str">
            <v>M2</v>
          </cell>
          <cell r="E146">
            <v>732.91</v>
          </cell>
        </row>
        <row r="147">
          <cell r="A147">
            <v>6092</v>
          </cell>
          <cell r="B147" t="str">
            <v>!EM PROCESSO DE DESATIVACAO! JUNTA PLASTICA DE VEDACAO - BISNAGA 250G</v>
          </cell>
          <cell r="C147" t="str">
            <v>KG</v>
          </cell>
          <cell r="E147">
            <v>24.68</v>
          </cell>
        </row>
        <row r="148">
          <cell r="A148">
            <v>63</v>
          </cell>
          <cell r="B148" t="str">
            <v>!EM PROCESSO DE DESATIVACAO! KIT CAVALETE PVC COM REGISTRO 3/4", COMPLETO</v>
          </cell>
          <cell r="C148" t="str">
            <v>UN</v>
          </cell>
          <cell r="E148">
            <v>40.51</v>
          </cell>
        </row>
        <row r="149">
          <cell r="A149">
            <v>11168</v>
          </cell>
          <cell r="B149" t="str">
            <v>!EM PROCESSO DE DESATIVACAO! LACA INCOLOR CONCENTRADA PARA MADEIRA</v>
          </cell>
          <cell r="C149" t="str">
            <v>GL</v>
          </cell>
          <cell r="E149">
            <v>67.010000000000005</v>
          </cell>
        </row>
        <row r="150">
          <cell r="A150">
            <v>12207</v>
          </cell>
          <cell r="B150" t="str">
            <v>!EM PROCESSO DE DESATIVACAO! LAMPADA FLUORESCENTE 85W</v>
          </cell>
          <cell r="C150" t="str">
            <v>UN</v>
          </cell>
          <cell r="E150">
            <v>10.67</v>
          </cell>
        </row>
        <row r="151">
          <cell r="A151">
            <v>3763</v>
          </cell>
          <cell r="B151" t="str">
            <v>!EM PROCESSO DE DESATIVACAO! LAMPADA INCANDESCENTE TRANSPARENTE 100 W, BASE E27 (127/220 V)</v>
          </cell>
          <cell r="C151" t="str">
            <v>UN</v>
          </cell>
          <cell r="E151">
            <v>1.46</v>
          </cell>
        </row>
        <row r="152">
          <cell r="A152">
            <v>12201</v>
          </cell>
          <cell r="B152" t="str">
            <v>!EM PROCESSO DE DESATIVACAO! LAMPADA INCANDESCENTE TRANSPARENTE 40 W, BASE E27 (127/220 V)</v>
          </cell>
          <cell r="C152" t="str">
            <v>UN</v>
          </cell>
          <cell r="E152">
            <v>1.1399999999999999</v>
          </cell>
        </row>
        <row r="153">
          <cell r="A153">
            <v>3764</v>
          </cell>
          <cell r="B153" t="str">
            <v>!EM PROCESSO DE DESATIVACAO! LAMPADA INCANDESCENTE TRANSPARENTE 60 W, BASE E27 (127/220 V)</v>
          </cell>
          <cell r="C153" t="str">
            <v>UN</v>
          </cell>
          <cell r="E153">
            <v>1.1399999999999999</v>
          </cell>
        </row>
        <row r="154">
          <cell r="A154">
            <v>12203</v>
          </cell>
          <cell r="B154" t="str">
            <v>!EM PROCESSO DE DESATIVACAO! LAMPADA INCANDESCENTE 150W</v>
          </cell>
          <cell r="C154" t="str">
            <v>UN</v>
          </cell>
          <cell r="E154">
            <v>2.11</v>
          </cell>
        </row>
        <row r="155">
          <cell r="A155">
            <v>12202</v>
          </cell>
          <cell r="B155" t="str">
            <v>!EM PROCESSO DE DESATIVACAO! LAMPADA INCANDESCENTE 200W</v>
          </cell>
          <cell r="C155" t="str">
            <v>UN</v>
          </cell>
          <cell r="E155">
            <v>2.65</v>
          </cell>
        </row>
        <row r="156">
          <cell r="A156">
            <v>12200</v>
          </cell>
          <cell r="B156" t="str">
            <v>!EM PROCESSO DE DESATIVACAO! LAMPADA INCANDESCENTE 300W</v>
          </cell>
          <cell r="C156" t="str">
            <v>UN</v>
          </cell>
          <cell r="E156">
            <v>11.34</v>
          </cell>
        </row>
        <row r="157">
          <cell r="A157">
            <v>12268</v>
          </cell>
          <cell r="B157" t="str">
            <v>!EM PROCESSO DE DESATIVACAO! LUMINARIA ABERTA P/ ILUMINACAO PUBLICA, CORPO REFLETOR EM ALUMINIO FUNDIDO, PORTA LAMPADA E27 COM BRACO METALICO DE 1,50M</v>
          </cell>
          <cell r="C157" t="str">
            <v>UN</v>
          </cell>
          <cell r="E157">
            <v>48.06</v>
          </cell>
        </row>
        <row r="158">
          <cell r="A158">
            <v>3812</v>
          </cell>
          <cell r="B158" t="str">
            <v>!EM PROCESSO DE DESATIVACAO! LUMINARIA CALHA SOBREPOR EM CHAPA ACO C/ 3 LAMPADAS FLUORESCENTES 2OW (COMPLETA, INCL. REATOR PART RAPIDA LAMPADAS)</v>
          </cell>
          <cell r="C158" t="str">
            <v>UN</v>
          </cell>
          <cell r="E158">
            <v>78.55</v>
          </cell>
        </row>
        <row r="159">
          <cell r="A159">
            <v>3786</v>
          </cell>
          <cell r="B159" t="str">
            <v>!EM PROCESSO DE DESATIVACAO! LUMINARIA CALHA SOBREPOR EM CHAPA ACO C/ 3 LAMPADAS FLUORESCENTES 4OW (COMPLETA, INCL. REATOR PART RAPIDA E LAMPADAS)</v>
          </cell>
          <cell r="C159" t="str">
            <v>UN</v>
          </cell>
          <cell r="E159">
            <v>74.58</v>
          </cell>
        </row>
        <row r="160">
          <cell r="A160">
            <v>3784</v>
          </cell>
          <cell r="B160" t="str">
            <v>!EM PROCESSO DE DESATIVACAO! LUMINARIA CALHA SOBREPOR EM CHAPA ACO C/ 4 LAMPADAS FLUORESCENTES 40W (COMPLETA, INCL. REATOR PART RAPIDA E LAMPADAS)</v>
          </cell>
          <cell r="C160" t="str">
            <v>UN</v>
          </cell>
          <cell r="E160">
            <v>95.6</v>
          </cell>
        </row>
        <row r="161">
          <cell r="A161">
            <v>3785</v>
          </cell>
          <cell r="B161" t="str">
            <v>!EM PROCESSO DE DESATIVACAO! LUMINARIA DE SOBREPOR EM CHAPA DE ACO PARA LAMPADA FLUORESCENTE, COM 4 LAMPADAS DE 14 W E REATOR INCLUSOS</v>
          </cell>
          <cell r="C161" t="str">
            <v>UN</v>
          </cell>
          <cell r="E161">
            <v>82.11</v>
          </cell>
        </row>
        <row r="162">
          <cell r="A162">
            <v>12244</v>
          </cell>
          <cell r="B162" t="str">
            <v>!EM PROCESSO DE DESATIVACAO! LUMINARIA EMBUTIDA WETZEL REF. IPT 31/1</v>
          </cell>
          <cell r="C162" t="str">
            <v>UN</v>
          </cell>
          <cell r="E162">
            <v>77.319999999999993</v>
          </cell>
        </row>
        <row r="163">
          <cell r="A163">
            <v>13382</v>
          </cell>
          <cell r="B163" t="str">
            <v>!EM PROCESSO DE DESATIVACAO! LUMINARIA FECHADA P/ ILUMINACAO PUBLICA, TIPO ABL 50/F OU EQUIV, P/ LAMPADA A VAPOR DE MERCURIO 400W</v>
          </cell>
          <cell r="C163" t="str">
            <v>UN</v>
          </cell>
          <cell r="E163">
            <v>132.27000000000001</v>
          </cell>
        </row>
        <row r="164">
          <cell r="A164">
            <v>12265</v>
          </cell>
          <cell r="B164" t="str">
            <v>!EM PROCESSO DE DESATIVACAO! LUMINARIA PHILLIPS PARA LAMPADA DE 400 W MODELO HDK 47240064 OU EQUIVALENTE</v>
          </cell>
          <cell r="C164" t="str">
            <v>UN</v>
          </cell>
          <cell r="E164">
            <v>247.92</v>
          </cell>
        </row>
        <row r="165">
          <cell r="A165">
            <v>13841</v>
          </cell>
          <cell r="B165" t="str">
            <v>!EM PROCESSO DE DESATIVACAO! LUMINARIA PLAFONIER SOBREPOR C/ GLOBO CHATO VIDRO BOCA 10CM INCL BASE/ARO METALICA OU PLASTICO C/ SOQUETE P/ 1 LAMP INCAND 60W - LINHA POPULAR</v>
          </cell>
          <cell r="C165" t="str">
            <v>UN</v>
          </cell>
          <cell r="E165">
            <v>27.26</v>
          </cell>
        </row>
        <row r="166">
          <cell r="A166">
            <v>3807</v>
          </cell>
          <cell r="B166" t="str">
            <v>!EM PROCESSO DE DESATIVACAO! LUMINARIA PROVA DE TEMPO E GASES, TIPO YLC-16/1 CASTIMETAL OU EQUIV, C/ LAMPADA INCANDESCENTE DE 100W</v>
          </cell>
          <cell r="C166" t="str">
            <v>UN</v>
          </cell>
          <cell r="E166">
            <v>75.17</v>
          </cell>
        </row>
        <row r="167">
          <cell r="A167">
            <v>3793</v>
          </cell>
          <cell r="B167" t="str">
            <v>!EM PROCESSO DE DESATIVACAO! LUMINARIA PROVA DE TEMPO E GASES, TIPO YLC-16/2 CASTIMETAL OU EQUIV   (COMPLETA, INCL. LAMPADA INCANDESCENTE DE 200W)</v>
          </cell>
          <cell r="C167" t="str">
            <v>UN</v>
          </cell>
          <cell r="E167">
            <v>96.78</v>
          </cell>
        </row>
        <row r="168">
          <cell r="A168">
            <v>3794</v>
          </cell>
          <cell r="B168" t="str">
            <v>!EM PROCESSO DE DESATIVACAO! LUMINARIA PROVA DE TEMPO E GASES, TIPO YLC-16/3 CASTIMETAL OU EQUIV   (COMPLETA, INCL. LAMPADA INCANDESCENTE DE 300W)</v>
          </cell>
          <cell r="C168" t="str">
            <v>UN</v>
          </cell>
          <cell r="E168">
            <v>125.15</v>
          </cell>
        </row>
        <row r="169">
          <cell r="A169">
            <v>20198</v>
          </cell>
          <cell r="B169" t="str">
            <v>!EM PROCESSO DE DESATIVACAO! MADEIRA DE 1A. QUALIDADE (MADEIRA BRANCA), SERRADA E NAO APARELHADA, PARA FORMAS DE CONCRETO ARMADO</v>
          </cell>
          <cell r="C169" t="str">
            <v>M3</v>
          </cell>
          <cell r="E169">
            <v>849.5</v>
          </cell>
        </row>
        <row r="170">
          <cell r="A170">
            <v>20197</v>
          </cell>
          <cell r="B170" t="str">
            <v>!EM PROCESSO DE DESATIVACAO! MADEIRA DE 1A. QUALIDADE, SERRADA E NAO APARELHADA, PARA ESTRUTURA DE TELHADO</v>
          </cell>
          <cell r="C170" t="str">
            <v>M3</v>
          </cell>
          <cell r="E170">
            <v>2330</v>
          </cell>
        </row>
        <row r="171">
          <cell r="A171">
            <v>21038</v>
          </cell>
          <cell r="B171" t="str">
            <v>!EM PROCESSO DE DESATIVACAO! MANGUEIRA DE INCENDIO C/ CAPA SIMPLES TECIDA FIO POLIESTER TUBO INT BORRACHA SINT ABNT TP 1 P/ INSTALACOES PREDIAIS D = 1 1/2</v>
          </cell>
          <cell r="C171" t="str">
            <v>M</v>
          </cell>
          <cell r="E171">
            <v>12.62</v>
          </cell>
        </row>
        <row r="172">
          <cell r="A172">
            <v>14647</v>
          </cell>
          <cell r="B172" t="str">
            <v>!EM PROCESSO DE DESATIVACAO! MAQUINA DE PINTURA DE FAIXAS DE TRAFEGO, AUTOPROPELIDA, MOTOR A DIESEL DE 38 HP</v>
          </cell>
          <cell r="C172" t="str">
            <v>UN</v>
          </cell>
          <cell r="E172">
            <v>350000</v>
          </cell>
        </row>
        <row r="173">
          <cell r="A173">
            <v>13890</v>
          </cell>
          <cell r="B173" t="str">
            <v>!EM PROCESSO DE DESATIVACAO! MAQUINA DEMARCADORA DE FAIXA DE TRAFEGO FX44 CONSMAQ, AUTOPROPELIDA,  MOTOR DIESEL 30 HP</v>
          </cell>
          <cell r="C173" t="str">
            <v>UN</v>
          </cell>
          <cell r="E173">
            <v>557116</v>
          </cell>
        </row>
        <row r="174">
          <cell r="A174">
            <v>10754</v>
          </cell>
          <cell r="B174" t="str">
            <v>!EM PROCESSO DE DESATIVACAO! MAQUINA JATO DE AREIA, PNEUMATICA, DE 270 KG (LOCACAO)</v>
          </cell>
          <cell r="C174" t="str">
            <v>H</v>
          </cell>
          <cell r="E174">
            <v>5.96</v>
          </cell>
        </row>
        <row r="175">
          <cell r="A175">
            <v>11691</v>
          </cell>
          <cell r="B175" t="str">
            <v>!EM PROCESSO DE DESATIVACAO! MARMORE ACINZENTADO POLIDO P/ BANCADA E = 2,5CM</v>
          </cell>
          <cell r="C175" t="str">
            <v>M2</v>
          </cell>
          <cell r="E175">
            <v>254.76</v>
          </cell>
        </row>
        <row r="176">
          <cell r="A176">
            <v>10722</v>
          </cell>
          <cell r="B176" t="str">
            <v>!EM PROCESSO DE DESATIVACAO! MARMORE ACINZENTADO POLIDO P/ PISO 20 X 30CM E = 2CM</v>
          </cell>
          <cell r="C176" t="str">
            <v>M2</v>
          </cell>
          <cell r="E176">
            <v>143.30000000000001</v>
          </cell>
        </row>
        <row r="177">
          <cell r="A177">
            <v>1611</v>
          </cell>
          <cell r="B177" t="str">
            <v>!EM PROCESSO DE DESATIVACAO! MASSA P/ VEDACAO DE TELHA DE AMIANTO</v>
          </cell>
          <cell r="C177" t="str">
            <v>KG</v>
          </cell>
          <cell r="E177">
            <v>61.1</v>
          </cell>
        </row>
        <row r="178">
          <cell r="A178">
            <v>7321</v>
          </cell>
          <cell r="B178" t="str">
            <v>!EM PROCESSO DE DESATIVACAO! MASTIQUE ELASTICO BASE SILICONE</v>
          </cell>
          <cell r="C178" t="str">
            <v>310ML</v>
          </cell>
          <cell r="E178">
            <v>24.91</v>
          </cell>
        </row>
        <row r="179">
          <cell r="A179">
            <v>4392</v>
          </cell>
          <cell r="B179" t="str">
            <v>!EM PROCESSO DE DESATIVACAO! MEIO-FIO OU GUIA GRANITICO OU BASALTICO</v>
          </cell>
          <cell r="C179" t="str">
            <v>M</v>
          </cell>
          <cell r="E179">
            <v>42.4</v>
          </cell>
        </row>
        <row r="180">
          <cell r="A180">
            <v>724</v>
          </cell>
          <cell r="B180" t="str">
            <v>!EM PROCESSO DE DESATIVACAO! MOTOBOMBA AUTOESCORVANTE ROTOR ABERTO C/ MOTOR A GASOLINA OU DI ESEL * 10,5CV * BOCAIS 3" X 4" * HM/Q = 40 M/3,2M3/H A 90M/7,3M3/H*"</v>
          </cell>
          <cell r="C180" t="str">
            <v>UN</v>
          </cell>
          <cell r="E180">
            <v>16680.25</v>
          </cell>
        </row>
        <row r="181">
          <cell r="A181">
            <v>719</v>
          </cell>
          <cell r="B181" t="str">
            <v>!EM PROCESSO DE DESATIVACAO! MOTOBOMBA CENTRIFUGA BOCAIS 1 1/2" X 1" A GASOLINA 3,5CV MARC A BRANCO MOD. 715 HM/Q = 6M/16,8M3/H A 38M/6,6M 3/H**CAIXA**"</v>
          </cell>
          <cell r="C181" t="str">
            <v>UN</v>
          </cell>
          <cell r="E181">
            <v>1871.44</v>
          </cell>
        </row>
        <row r="182">
          <cell r="A182">
            <v>4267</v>
          </cell>
          <cell r="B182" t="str">
            <v>!EM PROCESSO DE DESATIVACAO! PAPELEIRA DE LOUCA BRANCA</v>
          </cell>
          <cell r="C182" t="str">
            <v>UN</v>
          </cell>
          <cell r="E182">
            <v>23.98</v>
          </cell>
        </row>
        <row r="183">
          <cell r="A183">
            <v>4378</v>
          </cell>
          <cell r="B183" t="str">
            <v>!EM PROCESSO DE DESATIVACAO! PARAFUSO ROSCA SOBERBA ACO ZINC CABECA CHATA FENDA SIMPLES 7 X 65 MM</v>
          </cell>
          <cell r="C183" t="str">
            <v>UN</v>
          </cell>
          <cell r="E183">
            <v>0.31</v>
          </cell>
        </row>
        <row r="184">
          <cell r="A184">
            <v>4381</v>
          </cell>
          <cell r="B184" t="str">
            <v>!EM PROCESSO DE DESATIVACAO! PARAFUSO ROSCA SOBERBA ACO ZINC CABECA CHATA FENDA SIMPLES 8 X 100 MM</v>
          </cell>
          <cell r="C184" t="str">
            <v>UN</v>
          </cell>
          <cell r="E184">
            <v>0.43</v>
          </cell>
        </row>
        <row r="185">
          <cell r="A185">
            <v>6217</v>
          </cell>
          <cell r="B185" t="str">
            <v>!EM PROCESSO DE DESATIVACAO! PARQUET PAULISTA TIPO MOSAICO 20 X 20 CM</v>
          </cell>
          <cell r="C185" t="str">
            <v>M2</v>
          </cell>
          <cell r="E185">
            <v>84.72</v>
          </cell>
        </row>
        <row r="186">
          <cell r="A186">
            <v>4429</v>
          </cell>
          <cell r="B186" t="str">
            <v>!EM PROCESSO DE DESATIVACAO! PECA DE MADEIRA DE LEI *7,5  X 10* CM,  NÃO APARELHADA, (P/TELHADO)</v>
          </cell>
          <cell r="C186" t="str">
            <v>M</v>
          </cell>
          <cell r="E186">
            <v>17.47</v>
          </cell>
        </row>
        <row r="187">
          <cell r="A187">
            <v>4473</v>
          </cell>
          <cell r="B187" t="str">
            <v>!EM PROCESSO DE DESATIVACAO! PECA DE MADEIRA DE LEI *7,5 X 12,5* CM (3 "X 5") , NÃO APARELHADA, (P/TELHADO)</v>
          </cell>
          <cell r="C187" t="str">
            <v>M</v>
          </cell>
          <cell r="E187">
            <v>19.88</v>
          </cell>
        </row>
        <row r="188">
          <cell r="A188">
            <v>4463</v>
          </cell>
          <cell r="B188" t="str">
            <v>!EM PROCESSO DE DESATIVACAO! PECA DE MADEIRA DE LEI NATIVA/REGIONAL *4 X 30* CM, NAO APARELHADA</v>
          </cell>
          <cell r="C188" t="str">
            <v>M3</v>
          </cell>
          <cell r="E188">
            <v>2119.9899999999998</v>
          </cell>
        </row>
        <row r="189">
          <cell r="A189">
            <v>4466</v>
          </cell>
          <cell r="B189" t="str">
            <v>!EM PROCESSO DE DESATIVACAO! PECA DE MADEIRA DE LEI NATIVA/REGIONAL *5 X 15* CM NAO APARELHADA</v>
          </cell>
          <cell r="C189" t="str">
            <v>M</v>
          </cell>
          <cell r="E189">
            <v>15.9</v>
          </cell>
        </row>
        <row r="190">
          <cell r="A190">
            <v>4431</v>
          </cell>
          <cell r="B190" t="str">
            <v>!EM PROCESSO DE DESATIVACAO! PECA DE MADEIRA DE LEI NATIVA/REGIONAL *8 X 8* CM NAO APARELHADA</v>
          </cell>
          <cell r="C190" t="str">
            <v>M</v>
          </cell>
          <cell r="E190">
            <v>13.59</v>
          </cell>
        </row>
        <row r="191">
          <cell r="A191">
            <v>4458</v>
          </cell>
          <cell r="B191" t="str">
            <v>!EM PROCESSO DE DESATIVACAO! PECA DE MADEIRA DE LEI NATIVA/REGIONAL 1 X 2 CM NAO APARELHADA</v>
          </cell>
          <cell r="C191" t="str">
            <v>M</v>
          </cell>
          <cell r="E191">
            <v>0.5</v>
          </cell>
        </row>
        <row r="192">
          <cell r="A192">
            <v>4403</v>
          </cell>
          <cell r="B192" t="str">
            <v>!EM PROCESSO DE DESATIVACAO! PECA DE MADEIRA DE LEI NATIVA/REGIONAL 1 X 5 CM NAO APARELHADA</v>
          </cell>
          <cell r="C192" t="str">
            <v>M</v>
          </cell>
          <cell r="E192">
            <v>1.27</v>
          </cell>
        </row>
        <row r="193">
          <cell r="A193">
            <v>4407</v>
          </cell>
          <cell r="B193" t="str">
            <v>!EM PROCESSO DE DESATIVACAO! PECA DE MADEIRA DE LEI NATIVA/REGIONAL 1,5 X 4 CM NAO APARELHADA</v>
          </cell>
          <cell r="C193" t="str">
            <v>M</v>
          </cell>
          <cell r="E193">
            <v>1.53</v>
          </cell>
        </row>
        <row r="194">
          <cell r="A194">
            <v>4413</v>
          </cell>
          <cell r="B194" t="str">
            <v>!EM PROCESSO DE DESATIVACAO! PECA DE MADEIRA DE LEI NATIVA/REGIONAL 2,5 X 4 CM NAO APARELHADA</v>
          </cell>
          <cell r="C194" t="str">
            <v>M</v>
          </cell>
          <cell r="E194">
            <v>2.5099999999999998</v>
          </cell>
        </row>
        <row r="195">
          <cell r="A195">
            <v>4405</v>
          </cell>
          <cell r="B195" t="str">
            <v>!EM PROCESSO DE DESATIVACAO! PECA DE MADEIRA DE LEI NATIVA/REGIONAL 2,5 X 7 CM NAO APARELHADA</v>
          </cell>
          <cell r="C195" t="str">
            <v>M</v>
          </cell>
          <cell r="E195">
            <v>4.41</v>
          </cell>
        </row>
        <row r="196">
          <cell r="A196">
            <v>20196</v>
          </cell>
          <cell r="B196" t="str">
            <v>!EM PROCESSO DE DESATIVACAO! PECA DE MADEIRA DE LEI NATIVA/REGIONAL 3 X 4. 1/2" (7,5 X 11,5CM) NAO APARELHADA</v>
          </cell>
          <cell r="C196" t="str">
            <v>M</v>
          </cell>
          <cell r="E196">
            <v>20.13</v>
          </cell>
        </row>
        <row r="197">
          <cell r="A197">
            <v>20210</v>
          </cell>
          <cell r="B197" t="str">
            <v>!EM PROCESSO DE DESATIVACAO! PECA DE MADEIRA LEI APARELHADA 3 X 4.1/2" (7,5 X 11,5)</v>
          </cell>
          <cell r="C197" t="str">
            <v>M</v>
          </cell>
          <cell r="E197">
            <v>24.63</v>
          </cell>
        </row>
        <row r="198">
          <cell r="A198">
            <v>4419</v>
          </cell>
          <cell r="B198" t="str">
            <v>!EM PROCESSO DE DESATIVACAO! PECA DE MADEIRA NAO APARELHADA *10 X 10 X 3* CM, MACARANDUBA, ANGELIM OU EQUIVALENTE DA REGIAO</v>
          </cell>
          <cell r="C198" t="str">
            <v>UN</v>
          </cell>
          <cell r="E198">
            <v>0.76</v>
          </cell>
        </row>
        <row r="199">
          <cell r="A199">
            <v>4418</v>
          </cell>
          <cell r="B199" t="str">
            <v>!EM PROCESSO DE DESATIVACAO! PECA DE MADEIRA NAO APARELHADA *5 X 5 X 10* CM, MACARANDUBA, ANGELIM OU EQUIVALENTE DA REGIAO</v>
          </cell>
          <cell r="C199" t="str">
            <v>UN</v>
          </cell>
          <cell r="E199">
            <v>0.61</v>
          </cell>
        </row>
        <row r="200">
          <cell r="A200">
            <v>4515</v>
          </cell>
          <cell r="B200" t="str">
            <v>!EM PROCESSO DE DESATIVACAO! PECA DE MADEIRA NATIVA/REGIONAL 7,5 X 10CM NÃO APARELHADA (P/ESCORAMENTO)</v>
          </cell>
          <cell r="C200" t="str">
            <v>M</v>
          </cell>
          <cell r="E200">
            <v>9.57</v>
          </cell>
        </row>
        <row r="201">
          <cell r="A201">
            <v>4492</v>
          </cell>
          <cell r="B201" t="str">
            <v>!EM PROCESSO DE DESATIVACAO! PECA DE MADEIRA NATIVA/REGIONAL 8 X 8CM NAO APARELHADA (PONTALETE-P/ESCORAMENTO)</v>
          </cell>
          <cell r="C201" t="str">
            <v>M</v>
          </cell>
          <cell r="E201">
            <v>9.41</v>
          </cell>
        </row>
        <row r="202">
          <cell r="A202">
            <v>2744</v>
          </cell>
          <cell r="B202" t="str">
            <v>!EM PROCESSO DE DESATIVACAO! PECA DE MADEIRA ROLICA D = 15CM - H = 4,0M</v>
          </cell>
          <cell r="C202" t="str">
            <v>UN</v>
          </cell>
          <cell r="E202">
            <v>39.07</v>
          </cell>
        </row>
        <row r="203">
          <cell r="A203">
            <v>2739</v>
          </cell>
          <cell r="B203" t="str">
            <v>!EM PROCESSO DE DESATIVACAO! PECA DE MADEIRA ROLICA D = 8CM</v>
          </cell>
          <cell r="C203" t="str">
            <v>M</v>
          </cell>
          <cell r="E203">
            <v>1.53</v>
          </cell>
        </row>
        <row r="204">
          <cell r="A204">
            <v>2728</v>
          </cell>
          <cell r="B204" t="str">
            <v>!EM PROCESSO DE DESATIVACAO! PECA DE MADEIRA ROLICA, SEM TRATAMENTO (EUCALIPTO OU REGIONAL EQUIVALENTE) D = 8 A 11 CM, P/  ESCORAMENTOS, H=3 M</v>
          </cell>
          <cell r="C204" t="str">
            <v>M</v>
          </cell>
          <cell r="E204">
            <v>1.67</v>
          </cell>
        </row>
        <row r="205">
          <cell r="A205">
            <v>4506</v>
          </cell>
          <cell r="B205" t="str">
            <v>!EM PROCESSO DE DESATIVACAO! PECA DE MADEIRANATIVA/REGIONAL 2,5 X 10CM (1X4") NAO APARELHADA (SARRAFO-P/FORMA)</v>
          </cell>
          <cell r="C205" t="str">
            <v>M</v>
          </cell>
          <cell r="E205">
            <v>3.87</v>
          </cell>
        </row>
        <row r="206">
          <cell r="A206">
            <v>20207</v>
          </cell>
          <cell r="B206" t="str">
            <v>!EM PROCESSO DE DESATIVACAO! PECA MADEIRA DE LEI APARELHADA *4 X 7,5* CM</v>
          </cell>
          <cell r="C206" t="str">
            <v>M</v>
          </cell>
          <cell r="E206">
            <v>8.5500000000000007</v>
          </cell>
        </row>
        <row r="207">
          <cell r="A207">
            <v>4705</v>
          </cell>
          <cell r="B207" t="str">
            <v>!EM PROCESSO DE DESATIVACAO! PEDRA BASALTO CINZA IRREGULAR</v>
          </cell>
          <cell r="C207" t="str">
            <v>M2</v>
          </cell>
          <cell r="E207">
            <v>25.5</v>
          </cell>
        </row>
        <row r="208">
          <cell r="A208">
            <v>4764</v>
          </cell>
          <cell r="B208" t="str">
            <v>!EM PROCESSO DE DESATIVACAO! PERFIL "I" DE ACO LAMINADO, "W" 250 X 44,8</v>
          </cell>
          <cell r="C208" t="str">
            <v>KG</v>
          </cell>
          <cell r="E208">
            <v>3.6</v>
          </cell>
        </row>
        <row r="209">
          <cell r="A209">
            <v>4768</v>
          </cell>
          <cell r="B209" t="str">
            <v>!EM PROCESSO DE DESATIVACAO! PERFIL ACO ESTRUTURAL "I", 8 "  X 4 " (QUALQUER ESPESSURA)</v>
          </cell>
          <cell r="C209" t="str">
            <v>KG</v>
          </cell>
          <cell r="E209">
            <v>3.62</v>
          </cell>
        </row>
        <row r="210">
          <cell r="A210">
            <v>25982</v>
          </cell>
          <cell r="B210" t="str">
            <v>!EM PROCESSO DE DESATIVACAO! PISO EM GRANITO BRANCO QUARTZ 50X50CM E=2CM LEVIGADO</v>
          </cell>
          <cell r="C210" t="str">
            <v>M2</v>
          </cell>
          <cell r="E210">
            <v>224.67</v>
          </cell>
        </row>
        <row r="211">
          <cell r="A211">
            <v>4819</v>
          </cell>
          <cell r="B211" t="str">
            <v>!EM PROCESSO DE DESATIVACAO! PLACA MARMORE BRANCO COMUM 15 X 30CM E = 3CM, POLIDO P/ REVESTIMENTO</v>
          </cell>
          <cell r="C211" t="str">
            <v>M2</v>
          </cell>
          <cell r="E211">
            <v>143.30000000000001</v>
          </cell>
        </row>
        <row r="212">
          <cell r="A212">
            <v>2509</v>
          </cell>
          <cell r="B212" t="str">
            <v>!EM PROCESSO DE DESATIVACAO! PLUG 3P + T 30A/440V REFERENCIA 56406, USO INDUSTRIAL TP PIAL OU EQUIV</v>
          </cell>
          <cell r="C212" t="str">
            <v>UN</v>
          </cell>
          <cell r="E212">
            <v>69.900000000000006</v>
          </cell>
        </row>
        <row r="213">
          <cell r="A213">
            <v>1374</v>
          </cell>
          <cell r="B213" t="str">
            <v>!EM PROCESSO DE DESATIVACAO! PO P/ TRATAM ESPECIAL (SIST IMPERM) CIMENTO ESPECIAL PEGA RAPIDA</v>
          </cell>
          <cell r="C213" t="str">
            <v>KG</v>
          </cell>
          <cell r="E213">
            <v>3.2</v>
          </cell>
        </row>
        <row r="214">
          <cell r="A214">
            <v>11152</v>
          </cell>
          <cell r="B214" t="str">
            <v>!EM PROCESSO DE DESATIVACAO! PORTA DE ABRIR EM ACO COM TRAVESSAS PARA VIDROS, COM PINTURA PRIMER DE PROTECAO, COM GUARNICAO, VIDROS NAO INCLUSOS</v>
          </cell>
          <cell r="C214" t="str">
            <v>M2</v>
          </cell>
          <cell r="E214">
            <v>297.93</v>
          </cell>
        </row>
        <row r="215">
          <cell r="A215">
            <v>4929</v>
          </cell>
          <cell r="B215" t="str">
            <v>!EM PROCESSO DE DESATIVACAO! PORTA DE ABRIR EM FERRO (TIPO CHAPA NÂº 18), COM ALMOFADA E GUARNICAO, SEM BASCULA, DE *0,87 X 2,10* M</v>
          </cell>
          <cell r="C215" t="str">
            <v>M2</v>
          </cell>
          <cell r="E215">
            <v>259.26</v>
          </cell>
        </row>
        <row r="216">
          <cell r="A216">
            <v>4931</v>
          </cell>
          <cell r="B216" t="str">
            <v>!EM PROCESSO DE DESATIVACAO! PORTA FERRO ABRIR TP CHAPA C/ GUARNICAO 70 X 210CM</v>
          </cell>
          <cell r="C216" t="str">
            <v>UN</v>
          </cell>
          <cell r="E216">
            <v>234.12</v>
          </cell>
        </row>
        <row r="217">
          <cell r="A217">
            <v>4939</v>
          </cell>
          <cell r="B217" t="str">
            <v>!EM PROCESSO DE DESATIVACAO! PORTA FERRO ABRIR TP QUADRICULADA C/ GUARNICAO 87 X 210CM</v>
          </cell>
          <cell r="C217" t="str">
            <v>M2</v>
          </cell>
          <cell r="E217">
            <v>260.27999999999997</v>
          </cell>
        </row>
        <row r="218">
          <cell r="A218">
            <v>5000</v>
          </cell>
          <cell r="B218" t="str">
            <v>!EM PROCESSO DE DESATIVACAO! PORTA MADEIRA MACICA REGIONAL 2A MEXICANA 80 X 210 X 3,5CM</v>
          </cell>
          <cell r="C218" t="str">
            <v>M2</v>
          </cell>
          <cell r="E218">
            <v>279.89999999999998</v>
          </cell>
        </row>
        <row r="219">
          <cell r="A219">
            <v>4968</v>
          </cell>
          <cell r="B219" t="str">
            <v>!EM PROCESSO DE DESATIVACAO! PORTA MADEIRA REGIONAL 1A VENEZIANA 70 X 210 X 3,5CM</v>
          </cell>
          <cell r="C219" t="str">
            <v>M2</v>
          </cell>
          <cell r="E219">
            <v>275.95999999999998</v>
          </cell>
        </row>
        <row r="220">
          <cell r="A220">
            <v>20325</v>
          </cell>
          <cell r="B220" t="str">
            <v>!EM PROCESSO DE DESATIVACAO! PORTA MADEIRA REGIONAL 1A VENEZIANA 70 X 210 X 3CM</v>
          </cell>
          <cell r="C220" t="str">
            <v>UN</v>
          </cell>
          <cell r="E220">
            <v>401.96</v>
          </cell>
        </row>
        <row r="221">
          <cell r="A221">
            <v>11381</v>
          </cell>
          <cell r="B221" t="str">
            <v>!EM PROCESSO DE DESATIVACAO! PORTA MADEIRA REGIONAL 2A VENEZIANA E = 3CM /POSTIGO/ PREVISAO P/ VIDRO</v>
          </cell>
          <cell r="C221" t="str">
            <v>M2</v>
          </cell>
          <cell r="E221">
            <v>594.26</v>
          </cell>
        </row>
        <row r="222">
          <cell r="A222">
            <v>20324</v>
          </cell>
          <cell r="B222" t="str">
            <v>!EM PROCESSO DE DESATIVACAO! PORTA MADEIRA REGIONAL 2A VENEZIANA 60 X 210 X 3CM</v>
          </cell>
          <cell r="C222" t="str">
            <v>UN</v>
          </cell>
          <cell r="E222">
            <v>441.95</v>
          </cell>
        </row>
        <row r="223">
          <cell r="A223">
            <v>20323</v>
          </cell>
          <cell r="B223" t="str">
            <v>!EM PROCESSO DE DESATIVACAO! PORTA MADEIRA REGIONAL 2A VENEZIANA 70 X 210 X 3CM</v>
          </cell>
          <cell r="C223" t="str">
            <v>UN</v>
          </cell>
          <cell r="E223">
            <v>460.34</v>
          </cell>
        </row>
        <row r="224">
          <cell r="A224">
            <v>4268</v>
          </cell>
          <cell r="B224" t="str">
            <v>!EM PROCESSO DE DESATIVACAO! PORTA TOALHA DE LOUCA BRANCA C/ BASTAO PLASTICO</v>
          </cell>
          <cell r="C224" t="str">
            <v>UN</v>
          </cell>
          <cell r="E224">
            <v>21.1</v>
          </cell>
        </row>
        <row r="225">
          <cell r="A225">
            <v>12387</v>
          </cell>
          <cell r="B225" t="str">
            <v>!EM PROCESSO DE DESATIVACAO! POSTE ACO H = 2,5M D = 75MM TIPO XR-701/1 XOULUX OU TPD-236/1 TROPICO</v>
          </cell>
          <cell r="C225" t="str">
            <v>UN</v>
          </cell>
          <cell r="E225">
            <v>253.36</v>
          </cell>
        </row>
        <row r="226">
          <cell r="A226">
            <v>5064</v>
          </cell>
          <cell r="B226" t="str">
            <v>!EM PROCESSO DE DESATIVACAO! PREGO POLIDO COM CABECA 2 1/2 X 10</v>
          </cell>
          <cell r="C226" t="str">
            <v>KG</v>
          </cell>
          <cell r="E226">
            <v>7.6</v>
          </cell>
        </row>
        <row r="227">
          <cell r="A227">
            <v>12272</v>
          </cell>
          <cell r="B227" t="str">
            <v>!EM PROCESSO DE DESATIVACAO! PROJETOR P/ FACHADA PROVA DE TEMPO P/ LAMPADA INCANDESCENTE OU VAPOR MERCURIO E27, TIPO Z-15 PETERCO OU EQUIV</v>
          </cell>
          <cell r="C227" t="str">
            <v>UN</v>
          </cell>
          <cell r="E227">
            <v>60.31</v>
          </cell>
        </row>
        <row r="228">
          <cell r="A228">
            <v>1075</v>
          </cell>
          <cell r="B228" t="str">
            <v>!EM PROCESSO DE DESATIVACAO! REATOR PARTIDA CONVENCIONAL P/ 1 LAMPADA FLUORESCENTE 40W/127V</v>
          </cell>
          <cell r="C228" t="str">
            <v>UN</v>
          </cell>
          <cell r="E228">
            <v>13.75</v>
          </cell>
        </row>
        <row r="229">
          <cell r="A229">
            <v>1103</v>
          </cell>
          <cell r="B229" t="str">
            <v>!EM PROCESSO DE DESATIVACAO! REATOR PARTIDA CONVENCIONAL P/1 LAMPADA FLUORESCENTE 20W/127V</v>
          </cell>
          <cell r="C229" t="str">
            <v>UN</v>
          </cell>
          <cell r="E229">
            <v>7.1</v>
          </cell>
        </row>
        <row r="230">
          <cell r="A230">
            <v>12314</v>
          </cell>
          <cell r="B230" t="str">
            <v>!EM PROCESSO DE DESATIVACAO! REATOR PARTIDA RAPIDA P/ 1 LAMPADA FLUORESCENTE 110W/220V</v>
          </cell>
          <cell r="C230" t="str">
            <v>UN</v>
          </cell>
          <cell r="E230">
            <v>42.22</v>
          </cell>
        </row>
        <row r="231">
          <cell r="A231">
            <v>13846</v>
          </cell>
          <cell r="B231" t="str">
            <v>!EM PROCESSO DE DESATIVACAO! REFLETOR ABERTO TIPO BEDO ( PRATO), DIAM 12" (310MM), SOQUETE E-27"</v>
          </cell>
          <cell r="C231" t="str">
            <v>UN</v>
          </cell>
          <cell r="E231">
            <v>22.38</v>
          </cell>
        </row>
        <row r="232">
          <cell r="A232">
            <v>6042</v>
          </cell>
          <cell r="B232" t="str">
            <v>!EM PROCESSO DE DESATIVACAO! RETROESCAVADEIRA C/ CARREGADEIRA SOBRE PNEUS 76HP TRANSMISSAO MECANICA  (INCL MANUTENCAO/OPERACAO E COMBUSTIVEL )</v>
          </cell>
          <cell r="C232" t="str">
            <v>H</v>
          </cell>
          <cell r="E232">
            <v>52.65</v>
          </cell>
        </row>
        <row r="233">
          <cell r="A233">
            <v>10696</v>
          </cell>
          <cell r="B233" t="str">
            <v>!EM PROCESSO DE DESATIVACAO! RETROESCAVADEIRA C/ CARREGADEIRA SOBRE RODAS MAXION MOD 750-4WD, TRACAO 4 X 4, 86CV, CAP. 0,23/0,79M3**CAIXA**</v>
          </cell>
          <cell r="C233" t="str">
            <v>UN</v>
          </cell>
          <cell r="E233">
            <v>189050</v>
          </cell>
        </row>
        <row r="234">
          <cell r="A234">
            <v>10697</v>
          </cell>
          <cell r="B234" t="str">
            <v>!EM PROCESSO DE DESATIVACAO! RETROESCAVADEIRA C/ CARREGADEIRA SOBRE RODAS MAXION MOD. 750 - 2WD, 79HP, CAP. 0,21/0,76M3**CAIXA**</v>
          </cell>
          <cell r="C234" t="str">
            <v>UN</v>
          </cell>
          <cell r="E234">
            <v>174507.08</v>
          </cell>
        </row>
        <row r="235">
          <cell r="A235">
            <v>6043</v>
          </cell>
          <cell r="B235" t="str">
            <v>!EM PROCESSO DE DESATIVACAO! RETROESCAVADEIRA COM PA CARREGADEIRA SOBRE RODAS, MOTOR DE 70 A 80 HP, CAPACIDADE DE 0,2 / 0,7 M3, COM TRANSMISSAO MECANICA (LOCACAO COM OPERADOR, COMBUSTIVEL E MANUTENCAO)</v>
          </cell>
          <cell r="C235" t="str">
            <v>H</v>
          </cell>
          <cell r="E235">
            <v>58.5</v>
          </cell>
        </row>
        <row r="236">
          <cell r="A236">
            <v>116</v>
          </cell>
          <cell r="B236" t="str">
            <v>!EM PROCESSO DE DESATIVACAO! REVESTIMENTO IMPERMEABILIZANTE SEMI-FLEXIVEL BI- COMPONENTE</v>
          </cell>
          <cell r="C236" t="str">
            <v>KG</v>
          </cell>
          <cell r="E236">
            <v>3.37</v>
          </cell>
        </row>
        <row r="237">
          <cell r="A237">
            <v>10852</v>
          </cell>
          <cell r="B237" t="str">
            <v>!EM PROCESSO DE DESATIVACAO! RODAPE BORRACHA SINTETICA 7CM X 1MM SUPERFICIE LISA</v>
          </cell>
          <cell r="C237" t="str">
            <v>M</v>
          </cell>
          <cell r="E237">
            <v>20.75</v>
          </cell>
        </row>
        <row r="238">
          <cell r="A238">
            <v>13229</v>
          </cell>
          <cell r="B238" t="str">
            <v>!EM PROCESSO DE DESATIVACAO! ROLO COMPACTADOR DE PNEUS ESTATICO, PRESSAO VARIAVEL, MULLER, MODELO AP-26, POTENCIA 111HP - PESO SEM/COM LASTRO 11/26T</v>
          </cell>
          <cell r="C238" t="str">
            <v>UN</v>
          </cell>
          <cell r="E238">
            <v>336500</v>
          </cell>
        </row>
        <row r="239">
          <cell r="A239">
            <v>10645</v>
          </cell>
          <cell r="B239" t="str">
            <v>!EM PROCESSO DE DESATIVACAO! ROLO COMPACTADOR VIBRATORIO DE UM CILINDRO LISO DE ACO PARA SOLOS, DYNAPAC, MODELO CA-150A, POTENCIA 80HP - PESO MAXIMO OPERACIONAL 8,1T</v>
          </cell>
          <cell r="C239" t="str">
            <v>UN</v>
          </cell>
          <cell r="E239">
            <v>255392.32</v>
          </cell>
        </row>
        <row r="240">
          <cell r="A240">
            <v>4269</v>
          </cell>
          <cell r="B240" t="str">
            <v>!EM PROCESSO DE DESATIVACAO! SABONETEIRA LOUCA BRANCA 15 X 15CM</v>
          </cell>
          <cell r="C240" t="str">
            <v>UN</v>
          </cell>
          <cell r="E240">
            <v>24.47</v>
          </cell>
        </row>
        <row r="241">
          <cell r="A241">
            <v>4270</v>
          </cell>
          <cell r="B241" t="str">
            <v>!EM PROCESSO DE DESATIVACAO! SABONETEIRA LOUCA BRANCA 7,5 X 15 CM</v>
          </cell>
          <cell r="C241" t="str">
            <v>UN</v>
          </cell>
          <cell r="E241">
            <v>17.66</v>
          </cell>
        </row>
        <row r="242">
          <cell r="A242">
            <v>6087</v>
          </cell>
          <cell r="B242" t="str">
            <v>!EM PROCESSO DE DESATIVACAO! SELADOR ACRILICO P/ PAREDES INTERIOR/EXTERIOR</v>
          </cell>
          <cell r="C242" t="str">
            <v>GL</v>
          </cell>
          <cell r="E242">
            <v>36.97</v>
          </cell>
        </row>
        <row r="243">
          <cell r="A243">
            <v>1373</v>
          </cell>
          <cell r="B243" t="str">
            <v>!EM PROCESSO DE DESATIVACAO! SELADOR MINERAL BASE SILICATOS P/ TRATAM. ESPECIAL (SISTEMA IMPERMEAB)</v>
          </cell>
          <cell r="C243" t="str">
            <v>6KG</v>
          </cell>
          <cell r="E243">
            <v>32.51</v>
          </cell>
        </row>
        <row r="244">
          <cell r="A244">
            <v>6083</v>
          </cell>
          <cell r="B244" t="str">
            <v>!EM PROCESSO DE DESATIVACAO! SELADOR PVA PARA PAREDES INTERNAS</v>
          </cell>
          <cell r="C244" t="str">
            <v>GL</v>
          </cell>
          <cell r="E244">
            <v>50.44</v>
          </cell>
        </row>
        <row r="245">
          <cell r="A245">
            <v>6137</v>
          </cell>
          <cell r="B245" t="str">
            <v>!EM PROCESSO DE DESATIVACAO! SIFAO EM METAL CROMADO 1 X 1 1/2"</v>
          </cell>
          <cell r="C245" t="str">
            <v>UN</v>
          </cell>
          <cell r="E245">
            <v>98.65</v>
          </cell>
        </row>
        <row r="246">
          <cell r="A246">
            <v>11760</v>
          </cell>
          <cell r="B246" t="str">
            <v>!EM PROCESSO DE DESATIVACAO! SIFAO EM METAL CROMADO 1 X 1 1/4"</v>
          </cell>
          <cell r="C246" t="str">
            <v>UN</v>
          </cell>
          <cell r="E246">
            <v>124.86</v>
          </cell>
        </row>
        <row r="247">
          <cell r="A247">
            <v>20261</v>
          </cell>
          <cell r="B247" t="str">
            <v>!EM PROCESSO DE DESATIVACAO! SIFAO FLEXIVEL P/ PIA E LAVATORIO 3/4" X 1 1/2"</v>
          </cell>
          <cell r="C247" t="str">
            <v>UN</v>
          </cell>
          <cell r="E247">
            <v>15.96</v>
          </cell>
        </row>
        <row r="248">
          <cell r="A248">
            <v>12732</v>
          </cell>
          <cell r="B248" t="str">
            <v>!EM PROCESSO DE DESATIVACAO! SOLDA ESTANHO/COBRE PARA CONEXOES DE COBRE, FIO 2,5 MM, CARRETEL 500 GR (SEM CHUMBO)</v>
          </cell>
          <cell r="C248" t="str">
            <v>UN</v>
          </cell>
          <cell r="E248">
            <v>55.16</v>
          </cell>
        </row>
        <row r="249">
          <cell r="A249">
            <v>20248</v>
          </cell>
          <cell r="B249" t="str">
            <v>!EM PROCESSO DE DESATIVACAO! SOLEIRA MARMORE DE 3 X 5CM</v>
          </cell>
          <cell r="C249" t="str">
            <v>M</v>
          </cell>
          <cell r="E249">
            <v>35.03</v>
          </cell>
        </row>
        <row r="250">
          <cell r="A250">
            <v>10483</v>
          </cell>
          <cell r="B250" t="str">
            <v>!EM PROCESSO DE DESATIVACAO! SOLUCÃO DE SILICONE HIDRORREPELENE PARA APLICACÃO EM TIJOLOS E CONCRETOS APARENTES</v>
          </cell>
          <cell r="C250" t="str">
            <v>L</v>
          </cell>
          <cell r="E250">
            <v>24.78</v>
          </cell>
        </row>
        <row r="251">
          <cell r="A251">
            <v>6173</v>
          </cell>
          <cell r="B251" t="str">
            <v>!EM PROCESSO DE DESATIVACAO! SONDADOR</v>
          </cell>
          <cell r="C251" t="str">
            <v>H</v>
          </cell>
          <cell r="E251">
            <v>16.170000000000002</v>
          </cell>
        </row>
        <row r="252">
          <cell r="A252">
            <v>1105</v>
          </cell>
          <cell r="B252" t="str">
            <v>!EM PROCESSO DE DESATIVACAO! STARTER S- 10 (P/ LAMPADA 30/40/65W)</v>
          </cell>
          <cell r="C252" t="str">
            <v>UN</v>
          </cell>
          <cell r="E252">
            <v>0.89</v>
          </cell>
        </row>
        <row r="253">
          <cell r="A253">
            <v>10717</v>
          </cell>
          <cell r="B253" t="str">
            <v>!EM PROCESSO DE DESATIVACAO! TABUA DE PINUS 1A QUALIDADE 10 X 300CM</v>
          </cell>
          <cell r="C253" t="str">
            <v>UN</v>
          </cell>
          <cell r="E253">
            <v>7.95</v>
          </cell>
        </row>
        <row r="254">
          <cell r="A254">
            <v>10719</v>
          </cell>
          <cell r="B254" t="str">
            <v>!EM PROCESSO DE DESATIVACAO! TABUA DE PINUS 1A QUALIDADE 30 X 300CM</v>
          </cell>
          <cell r="C254" t="str">
            <v>UN</v>
          </cell>
          <cell r="E254">
            <v>28.22</v>
          </cell>
        </row>
        <row r="255">
          <cell r="A255">
            <v>4435</v>
          </cell>
          <cell r="B255" t="str">
            <v>!EM PROCESSO DE DESATIVACAO! TABUA MADEIRA NATIVA/REGIONAL 3,5 X 20,0 CM NAO APARELHADA (P/FORMA)</v>
          </cell>
          <cell r="C255" t="str">
            <v>M</v>
          </cell>
          <cell r="E255">
            <v>7.16</v>
          </cell>
        </row>
        <row r="256">
          <cell r="A256">
            <v>6205</v>
          </cell>
          <cell r="B256" t="str">
            <v>!EM PROCESSO DE DESATIVACAO! TABUA MADEIRA 1A QUALIDADE 2,5 X 30,0 CM (1 X 12Â) NAO APARELHADA</v>
          </cell>
          <cell r="C256" t="str">
            <v>M</v>
          </cell>
          <cell r="E256">
            <v>14.46</v>
          </cell>
        </row>
        <row r="257">
          <cell r="A257">
            <v>10568</v>
          </cell>
          <cell r="B257" t="str">
            <v>!EM PROCESSO DE DESATIVACAO! TABUA MADEIRA 3A QUALIDADE 2,5 X 15,0 CM (1 X 6Â) NAO APARELHADA</v>
          </cell>
          <cell r="C257" t="str">
            <v>M</v>
          </cell>
          <cell r="E257">
            <v>5.54</v>
          </cell>
        </row>
        <row r="258">
          <cell r="A258">
            <v>7539</v>
          </cell>
          <cell r="B258" t="str">
            <v>!EM PROCESSO DE DESATIVACAO! TAMPA S/ EQUIPAMENTO 2 TECLAS P/ CONDUTORES 1/2'' OU 3/4'', TIPO C11 MOFERCO OU EQUVALENTE</v>
          </cell>
          <cell r="C258" t="str">
            <v>UN</v>
          </cell>
          <cell r="E258">
            <v>3.91</v>
          </cell>
        </row>
        <row r="259">
          <cell r="A259">
            <v>11303</v>
          </cell>
          <cell r="B259" t="str">
            <v>!EM PROCESSO DE DESATIVACAO! TAMPAO FOFO T-100 D=745MM 79,5KG</v>
          </cell>
          <cell r="C259" t="str">
            <v>UN</v>
          </cell>
          <cell r="E259">
            <v>112.11</v>
          </cell>
        </row>
        <row r="260">
          <cell r="A260">
            <v>11290</v>
          </cell>
          <cell r="B260" t="str">
            <v>!EM PROCESSO DE DESATIVACAO! TAMPAO FOFO 125 KG P/ POCO VISITA</v>
          </cell>
          <cell r="C260" t="str">
            <v>UN</v>
          </cell>
          <cell r="E260">
            <v>149.27000000000001</v>
          </cell>
        </row>
        <row r="261">
          <cell r="A261">
            <v>11291</v>
          </cell>
          <cell r="B261" t="str">
            <v>!EM PROCESSO DE DESATIVACAO! TAMPAO FOFO 175 KG P/ POCO VISITA T-175</v>
          </cell>
          <cell r="C261" t="str">
            <v>UN</v>
          </cell>
          <cell r="E261">
            <v>333.67</v>
          </cell>
        </row>
        <row r="262">
          <cell r="A262">
            <v>10424</v>
          </cell>
          <cell r="B262" t="str">
            <v>!EM PROCESSO DE DESATIVACAO! TANQUE LOUCA BRANCA C/COLUNA - 22L OU EQUIV</v>
          </cell>
          <cell r="C262" t="str">
            <v>UN</v>
          </cell>
          <cell r="E262">
            <v>228.04</v>
          </cell>
        </row>
        <row r="263">
          <cell r="A263">
            <v>10936</v>
          </cell>
          <cell r="B263" t="str">
            <v>!EM PROCESSO DE DESATIVACAO! TELA DE ARAME GALV REVESTIDO EM PVC, QUADRANGULAR / LOSANGULAR,  FIO 2,77 MM (12  BWG), MALHA  3 X 3 CM, H = 2 M</v>
          </cell>
          <cell r="C263" t="str">
            <v>M2</v>
          </cell>
          <cell r="E263">
            <v>37.909999999999997</v>
          </cell>
        </row>
        <row r="264">
          <cell r="A264">
            <v>7172</v>
          </cell>
          <cell r="B264" t="str">
            <v>!EM PROCESSO DE DESATIVACAO! TELHA CERAMICA TIPO CANAL, DE 1A. QUALIDADE, COM 50 CM (COBERTURA DE *26* TELHAS POR M2) - MILHEIRO</v>
          </cell>
          <cell r="C264" t="str">
            <v>UN</v>
          </cell>
          <cell r="E264">
            <v>1.23</v>
          </cell>
        </row>
        <row r="265">
          <cell r="A265">
            <v>7178</v>
          </cell>
          <cell r="B265" t="str">
            <v>!EM PROCESSO DE DESATIVACAO! TELHA CERAMICA TIPO PAULISTINHA (TRAPEZOIDAL) - 26UN/M2</v>
          </cell>
          <cell r="C265" t="str">
            <v>UN</v>
          </cell>
          <cell r="E265">
            <v>1.57</v>
          </cell>
        </row>
        <row r="266">
          <cell r="A266">
            <v>7228</v>
          </cell>
          <cell r="B266" t="str">
            <v>!EM PROCESSO DE DESATIVACAO! TELHA ESTRUTURAL FIBROCIMENTO CANALETE 90 OU KALHETAO, C = 6,70M</v>
          </cell>
          <cell r="C266" t="str">
            <v>M2</v>
          </cell>
          <cell r="E266">
            <v>33.06</v>
          </cell>
        </row>
        <row r="267">
          <cell r="A267">
            <v>1536</v>
          </cell>
          <cell r="B267" t="str">
            <v>!EM PROCESSO DE DESATIVACAO! TERMINAL A PRESSAO DE BRONZE P/ CABO A BARRA, CABO 10 A 16MM2, C/ 1 FURO DE FIXACAO</v>
          </cell>
          <cell r="C267" t="str">
            <v>UN</v>
          </cell>
          <cell r="E267">
            <v>3.02</v>
          </cell>
        </row>
        <row r="268">
          <cell r="A268">
            <v>1541</v>
          </cell>
          <cell r="B268" t="str">
            <v>!EM PROCESSO DE DESATIVACAO! TERMINAL A PRESSAO DE BRONZE P/ CABO A BARRA, CABO 120 A 185MM2 C/ 1 FURO P/ FIXACAO</v>
          </cell>
          <cell r="C268" t="str">
            <v>UN</v>
          </cell>
          <cell r="E268">
            <v>9.67</v>
          </cell>
        </row>
        <row r="269">
          <cell r="A269">
            <v>1537</v>
          </cell>
          <cell r="B269" t="str">
            <v>!EM PROCESSO DE DESATIVACAO! TERMINAL A PRESSAO DE BRONZE P/ CABO A BARRA, CABO 25 A 35MM2 C/ 1 FURO DE FIXACAO</v>
          </cell>
          <cell r="C269" t="str">
            <v>UN</v>
          </cell>
          <cell r="E269">
            <v>4.03</v>
          </cell>
        </row>
        <row r="270">
          <cell r="A270">
            <v>1538</v>
          </cell>
          <cell r="B270" t="str">
            <v>!EM PROCESSO DE DESATIVACAO! TERMINAL A PRESSAO DE BRONZE P/ CABO A BARRA, CABO 50 A 70MM2, C/ 1 FURO DE FIXACAO</v>
          </cell>
          <cell r="C270" t="str">
            <v>UN</v>
          </cell>
          <cell r="E270">
            <v>5.24</v>
          </cell>
        </row>
        <row r="271">
          <cell r="A271">
            <v>1540</v>
          </cell>
          <cell r="B271" t="str">
            <v>!EM PROCESSO DE DESATIVACAO! TERMINAL A PRESSAO DE BRONZE P/ CABO A BARRA, CABO 70 A 95MM2 C/ 1 FUROP/ FIXACAO</v>
          </cell>
          <cell r="C271" t="str">
            <v>UN</v>
          </cell>
          <cell r="E271">
            <v>7.25</v>
          </cell>
        </row>
        <row r="272">
          <cell r="A272">
            <v>11876</v>
          </cell>
          <cell r="B272" t="str">
            <v>!EM PROCESSO DE DESATIVACAO! TERMINAL A PRESSAO P/ CABO A BARRA, CABO 150 A 180MM2</v>
          </cell>
          <cell r="C272" t="str">
            <v>UN</v>
          </cell>
          <cell r="E272">
            <v>12.5</v>
          </cell>
        </row>
        <row r="273">
          <cell r="A273">
            <v>11872</v>
          </cell>
          <cell r="B273" t="str">
            <v>!EM PROCESSO DE DESATIVACAO! TERMINAL A PRESSAO P/ CABO A BARRA, CABO 16 A 25MM2</v>
          </cell>
          <cell r="C273" t="str">
            <v>UN</v>
          </cell>
          <cell r="E273">
            <v>3.58</v>
          </cell>
        </row>
        <row r="274">
          <cell r="A274">
            <v>11875</v>
          </cell>
          <cell r="B274" t="str">
            <v>!EM PROCESSO DE DESATIVACAO! TERMINAL A PRESSAO P/ CABO A BARRA, CABO 95 A120MM2</v>
          </cell>
          <cell r="C274" t="str">
            <v>UN</v>
          </cell>
          <cell r="E274">
            <v>9.27</v>
          </cell>
        </row>
        <row r="275">
          <cell r="A275">
            <v>11874</v>
          </cell>
          <cell r="B275" t="str">
            <v>!EM PROCESSO DE DESATIVACAO! TERMINAL A PRESSAO P/CABO A BARRA, CABO 50 A 70MM2</v>
          </cell>
          <cell r="C275" t="str">
            <v>UN</v>
          </cell>
          <cell r="E275">
            <v>5.68</v>
          </cell>
        </row>
        <row r="276">
          <cell r="A276">
            <v>4126</v>
          </cell>
          <cell r="B276" t="str">
            <v>!EM PROCESSO DE DESATIVACAO! TERMINAL DE PORCELANA (MUFLA) UNIPOLAR, USO EXTERNO, TENSAO 3,6/6 KV, PARA CABO DE 10/16 MM2, COM ISOLAMENTO EPR</v>
          </cell>
          <cell r="C276" t="str">
            <v>UN</v>
          </cell>
          <cell r="E276">
            <v>161.19</v>
          </cell>
        </row>
        <row r="277">
          <cell r="A277">
            <v>7262</v>
          </cell>
          <cell r="B277" t="str">
            <v>!EM PROCESSO DE DESATIVACAO! TIJOLO CERAMICO MACICO APARENTE 5,5 X 11X 23CM</v>
          </cell>
          <cell r="C277" t="str">
            <v>MIL</v>
          </cell>
          <cell r="E277">
            <v>768.81</v>
          </cell>
        </row>
        <row r="278">
          <cell r="A278">
            <v>7255</v>
          </cell>
          <cell r="B278" t="str">
            <v>!EM PROCESSO DE DESATIVACAO! TIJOLO MACICO DE BARRO COZIDO, DE *5,5 X 10,5 X 22,0* CM</v>
          </cell>
          <cell r="C278" t="str">
            <v>MIL</v>
          </cell>
          <cell r="E278">
            <v>406.34</v>
          </cell>
        </row>
        <row r="279">
          <cell r="A279">
            <v>7337</v>
          </cell>
          <cell r="B279" t="str">
            <v>!EM PROCESSO DE DESATIVACAO! TINTA BASE RESINA EPOXI</v>
          </cell>
          <cell r="C279" t="str">
            <v>L</v>
          </cell>
          <cell r="E279">
            <v>41.36</v>
          </cell>
        </row>
        <row r="280">
          <cell r="A280">
            <v>7294</v>
          </cell>
          <cell r="B280" t="str">
            <v>!EM PROCESSO DE DESATIVACAO! TINTA ESMALTE SINTETICO ALTO BRILHO</v>
          </cell>
          <cell r="C280" t="str">
            <v>GL</v>
          </cell>
          <cell r="E280">
            <v>60.33</v>
          </cell>
        </row>
        <row r="281">
          <cell r="A281">
            <v>7312</v>
          </cell>
          <cell r="B281" t="str">
            <v>!EM PROCESSO DE DESATIVACAO! TINTA ESMALTE SINTETICO FOSCO</v>
          </cell>
          <cell r="C281" t="str">
            <v>GL</v>
          </cell>
          <cell r="E281">
            <v>65.45</v>
          </cell>
        </row>
        <row r="282">
          <cell r="A282">
            <v>7363</v>
          </cell>
          <cell r="B282" t="str">
            <v>!EM PROCESSO DE DESATIVACAO! TINTA HIDRACOR</v>
          </cell>
          <cell r="C282" t="str">
            <v>KG</v>
          </cell>
          <cell r="E282">
            <v>2.13</v>
          </cell>
        </row>
        <row r="283">
          <cell r="A283">
            <v>11625</v>
          </cell>
          <cell r="B283" t="str">
            <v>!EM PROCESSO DE DESATIVACAO! TINTA PRIMARIA BETUMINOSA EM SUSPENSAO AQUOSA</v>
          </cell>
          <cell r="C283" t="str">
            <v>KG</v>
          </cell>
          <cell r="E283">
            <v>5.7</v>
          </cell>
        </row>
        <row r="284">
          <cell r="A284">
            <v>26032</v>
          </cell>
          <cell r="B284" t="str">
            <v>!EM PROCESSO DE DESATIVACAO! TINTA RETRORREFLETIVAS A BASE DE RESINA ACRÃLICA COM MICROESFERA DE VIDRO, DB-800 COR BRANCA N 9,5</v>
          </cell>
          <cell r="C284" t="str">
            <v>L</v>
          </cell>
          <cell r="E284">
            <v>23.11</v>
          </cell>
        </row>
        <row r="285">
          <cell r="A285">
            <v>7535</v>
          </cell>
          <cell r="B285" t="str">
            <v>!EM PROCESSO DE DESATIVACAO! TOMADA DUPLA EMBUTIR 2 X 2P UNIVERSAL 10A/250V C/PLACA, TIPO SILENTOQUE PIAL OU EQUIV</v>
          </cell>
          <cell r="C285" t="str">
            <v>UN</v>
          </cell>
          <cell r="E285">
            <v>21.07</v>
          </cell>
        </row>
        <row r="286">
          <cell r="A286">
            <v>7536</v>
          </cell>
          <cell r="B286" t="str">
            <v>!EM PROCESSO DE DESATIVACAO! TOMADA DUPLA EMBUTIR 2 X 2P UNIVERSAL 10A/250V S/PLACA, TIPO SILENTOQUE PIAL OU EQUIV</v>
          </cell>
          <cell r="C286" t="str">
            <v>UN</v>
          </cell>
          <cell r="E286">
            <v>19.059999999999999</v>
          </cell>
        </row>
        <row r="287">
          <cell r="A287">
            <v>7526</v>
          </cell>
          <cell r="B287" t="str">
            <v>!EM PROCESSO DE DESATIVACAO! TOMADA EMBUTIR P/ TELEFONE PADRAO TELEBRAS C/ PLACA, TIPO SILENTOQUE PIAL OU EQUIV</v>
          </cell>
          <cell r="C287" t="str">
            <v>UN</v>
          </cell>
          <cell r="E287">
            <v>23.93</v>
          </cell>
        </row>
        <row r="288">
          <cell r="A288">
            <v>7529</v>
          </cell>
          <cell r="B288" t="str">
            <v>!EM PROCESSO DE DESATIVACAO! TOMADA EMBUTIR 2P + T 15A/250V C/PLACA, TIPO SILENTOQUE OU EQUIV</v>
          </cell>
          <cell r="C288" t="str">
            <v>UN</v>
          </cell>
          <cell r="E288">
            <v>28.86</v>
          </cell>
        </row>
        <row r="289">
          <cell r="A289">
            <v>7533</v>
          </cell>
          <cell r="B289" t="str">
            <v>!EM PROCESSO DE DESATIVACAO! TOMADA EMBUTIR 2P UNIVERSAL 10A/250V S/PLACA, TIPO SILENTOQUE PIAL OU EQUIV</v>
          </cell>
          <cell r="C289" t="str">
            <v>UN</v>
          </cell>
          <cell r="E289">
            <v>8.4700000000000006</v>
          </cell>
        </row>
        <row r="290">
          <cell r="A290">
            <v>7531</v>
          </cell>
          <cell r="B290" t="str">
            <v>!EM PROCESSO DE DESATIVACAO! TOMADA EMBUTIR 3P 20A/250V C/PLACA, TIPO SILENTOQUE PIAL OU EQUIV</v>
          </cell>
          <cell r="C290" t="str">
            <v>UN</v>
          </cell>
          <cell r="E290">
            <v>25.42</v>
          </cell>
        </row>
        <row r="291">
          <cell r="A291">
            <v>7527</v>
          </cell>
          <cell r="B291" t="str">
            <v>!EM PROCESSO DE DESATIVACAO! TOMADA TELEFONE 4P TELEBRAS S/PLACA PIAL OU SIMILAR</v>
          </cell>
          <cell r="C291" t="str">
            <v>UN</v>
          </cell>
          <cell r="E291">
            <v>19.59</v>
          </cell>
        </row>
        <row r="292">
          <cell r="A292">
            <v>20252</v>
          </cell>
          <cell r="B292" t="str">
            <v>!EM PROCESSO DE DESATIVACAO! TORNEIRA CROMADA LONGA 1/2" OU 3/4" REF 1158 P/ PIA COZ - PADRAO MEDIO</v>
          </cell>
          <cell r="C292" t="str">
            <v>UN</v>
          </cell>
          <cell r="E292">
            <v>47.67</v>
          </cell>
        </row>
        <row r="293">
          <cell r="A293">
            <v>20251</v>
          </cell>
          <cell r="B293" t="str">
            <v>!EM PROCESSO DE DESATIVACAO! TORNEIRA CROMADA MEDIA 1/2" OU 3/4" REF 1143 P/ TANQUE - PADRAO MEDIO</v>
          </cell>
          <cell r="C293" t="str">
            <v>UN</v>
          </cell>
          <cell r="E293">
            <v>28.51</v>
          </cell>
        </row>
        <row r="294">
          <cell r="A294">
            <v>13627</v>
          </cell>
          <cell r="B294" t="str">
            <v>!EM PROCESSO DE DESATIVACAO! TRATOR DE ESTEIRAS CATERPILLAR D6M, 140HP, PESO OPERACIONAL 15,5T,    **CAIXA**</v>
          </cell>
          <cell r="C294" t="str">
            <v>UN</v>
          </cell>
          <cell r="E294">
            <v>651158.93999999994</v>
          </cell>
        </row>
        <row r="295">
          <cell r="A295">
            <v>21147</v>
          </cell>
          <cell r="B295" t="str">
            <v>!EM PROCESSO DE DESATIVACAO! TUBO ACO PRETO SEM COSTURA SCHEDULE 40/NBR 5590 DN INT 2 1/2" E = 5,16MM - 8,62KG/M</v>
          </cell>
          <cell r="C295" t="str">
            <v>M</v>
          </cell>
          <cell r="E295">
            <v>55.05</v>
          </cell>
        </row>
        <row r="296">
          <cell r="A296">
            <v>21149</v>
          </cell>
          <cell r="B296" t="str">
            <v>!EM PROCESSO DE DESATIVACAO! TUBO ACO PRETO SEM COSTURA SCHEDULE 40/NBR 5590 DN INT 3" E = 5,49MM - 11,28KG/M</v>
          </cell>
          <cell r="C296" t="str">
            <v>M</v>
          </cell>
          <cell r="E296">
            <v>66.7</v>
          </cell>
        </row>
        <row r="297">
          <cell r="A297">
            <v>9881</v>
          </cell>
          <cell r="B297" t="str">
            <v>!EM PROCESSO DE DESATIVACAO! TUBO DE PVC, PBL, TIPO LEVE, DN = 150 MM,  PARA VENTILACAO</v>
          </cell>
          <cell r="C297" t="str">
            <v>M</v>
          </cell>
          <cell r="E297">
            <v>11.68</v>
          </cell>
        </row>
        <row r="298">
          <cell r="A298">
            <v>25015</v>
          </cell>
          <cell r="B298" t="str">
            <v>!EM PROCESSO DE DESATIVACAO! USINA DE ASFALTO A FRIO,  TIPO ALMEIDA  MOD. PMF- 35D OU SIMILAR- CAPACIDADE 60 A 80 T/H - ELETRICA - POTENCIA 30 HP</v>
          </cell>
          <cell r="C298" t="str">
            <v>UN</v>
          </cell>
          <cell r="E298">
            <v>174518.54</v>
          </cell>
        </row>
        <row r="299">
          <cell r="A299">
            <v>13234</v>
          </cell>
          <cell r="B299" t="str">
            <v>!EM PROCESSO DE DESATIVACAO! USINA DE ASFALTO A QUENTE, FIXA, CIBER UACF 15 P ADVANCED, CAP. 60 A 80 T/H, GRAVIMETRICA</v>
          </cell>
          <cell r="C299" t="str">
            <v>UN</v>
          </cell>
          <cell r="E299">
            <v>2579198.38</v>
          </cell>
        </row>
        <row r="300">
          <cell r="A300">
            <v>3117</v>
          </cell>
          <cell r="B300" t="str">
            <v>!EM PROCESSO DE DESATIVACAO! VARA LATAO CROMADO P/ CREMONA H = 120CM</v>
          </cell>
          <cell r="C300" t="str">
            <v>M</v>
          </cell>
          <cell r="E300">
            <v>18.89</v>
          </cell>
        </row>
        <row r="301">
          <cell r="A301">
            <v>10476</v>
          </cell>
          <cell r="B301" t="str">
            <v>!EM PROCESSO DE DESATIVACAO! VERNIZ COPAL</v>
          </cell>
          <cell r="C301" t="str">
            <v>GL</v>
          </cell>
          <cell r="E301">
            <v>61.42</v>
          </cell>
        </row>
        <row r="302">
          <cell r="A302">
            <v>10471</v>
          </cell>
          <cell r="B302" t="str">
            <v>!EM PROCESSO DE DESATIVACAO! VERNIZ POLIURETANO BRILHANTE, SEM FILTRO, INTERIOR-EXTERIOR</v>
          </cell>
          <cell r="C302" t="str">
            <v>GL</v>
          </cell>
          <cell r="E302">
            <v>73.02</v>
          </cell>
        </row>
        <row r="303">
          <cell r="A303">
            <v>10480</v>
          </cell>
          <cell r="B303" t="str">
            <v>!EM PROCESSO DE DESATIVACAO! VERNIZ POLIURETANO FOSCO</v>
          </cell>
          <cell r="C303" t="str">
            <v>L</v>
          </cell>
          <cell r="E303">
            <v>27.55</v>
          </cell>
        </row>
        <row r="304">
          <cell r="A304">
            <v>10472</v>
          </cell>
          <cell r="B304" t="str">
            <v>!EM PROCESSO DE DESATIVACAO! VERNIZ SINTETICO BRILHANTE</v>
          </cell>
          <cell r="C304" t="str">
            <v>GL</v>
          </cell>
          <cell r="E304">
            <v>70.45</v>
          </cell>
        </row>
        <row r="305">
          <cell r="A305">
            <v>10473</v>
          </cell>
          <cell r="B305" t="str">
            <v>!EM PROCESSO DE DESATIVACAO! VERNIZ SINTETICO FOSCO</v>
          </cell>
          <cell r="C305" t="str">
            <v>GL</v>
          </cell>
          <cell r="E305">
            <v>84.96</v>
          </cell>
        </row>
        <row r="306">
          <cell r="A306">
            <v>10485</v>
          </cell>
          <cell r="B306" t="str">
            <v>!EM PROCESSO DE DESATIVACAO! VIBRADOR DE IMERSAO C/ MOTOR ELETRICO 2HP MONOFASICO QUALQUER DIAM C/ MANGOTE</v>
          </cell>
          <cell r="C306" t="str">
            <v>H</v>
          </cell>
          <cell r="E306">
            <v>0.76</v>
          </cell>
        </row>
        <row r="307">
          <cell r="A307">
            <v>10487</v>
          </cell>
          <cell r="B307" t="str">
            <v>!EM PROCESSO DE DESATIVACAO! VIBRADOR DE IMERSAO COM MOTOR ELETRICO TRIFASICO ACIMA DE 2 CV, QUALQUER DIAMETRO, COM MANGOTE DE 35 MM (LOCACAO)</v>
          </cell>
          <cell r="C307" t="str">
            <v>H</v>
          </cell>
          <cell r="E307">
            <v>0.68</v>
          </cell>
        </row>
        <row r="308">
          <cell r="A308">
            <v>190</v>
          </cell>
          <cell r="B308" t="str">
            <v>!EM PROCESSO DE DESATIVACAO!MARCO/ARO/BATENTE SIMPLES/ GRADE CANTO 7 X 3CM P/ PORTA 0,60 A 1,20 X 2,10M MADEIRA REGIONAL 1A</v>
          </cell>
          <cell r="C308" t="str">
            <v>JG</v>
          </cell>
          <cell r="E308">
            <v>60.58</v>
          </cell>
        </row>
        <row r="309">
          <cell r="A309">
            <v>38605</v>
          </cell>
          <cell r="B309" t="str">
            <v>ABERTURA PARA ENCAIXE DE CUBA OU LAVATORIO EM BANCADA DE MARMORE/ GRANITO OU OUTRO TIPO DE PEDRA NATURAL</v>
          </cell>
          <cell r="C309" t="str">
            <v>UN</v>
          </cell>
          <cell r="E309">
            <v>46.91</v>
          </cell>
        </row>
        <row r="310">
          <cell r="A310">
            <v>11270</v>
          </cell>
          <cell r="B310" t="str">
            <v>ABRACADEIRA DE LATAO PARA FIXACAO DE CABO PARA-RAIO, DIMENSOES 32 X 24 X 24 MM</v>
          </cell>
          <cell r="C310" t="str">
            <v>UN</v>
          </cell>
          <cell r="E310">
            <v>0.9</v>
          </cell>
        </row>
        <row r="311">
          <cell r="A311">
            <v>412</v>
          </cell>
          <cell r="B311" t="str">
            <v>ABRACADEIRA DE NYLON PARA AMARRACAO DE CABOS, COMPRIMENTO DE *230* X *7,6* MM</v>
          </cell>
          <cell r="C311" t="str">
            <v>UN</v>
          </cell>
          <cell r="E311">
            <v>0.51</v>
          </cell>
        </row>
        <row r="312">
          <cell r="A312">
            <v>414</v>
          </cell>
          <cell r="B312" t="str">
            <v>ABRACADEIRA DE NYLON PARA AMARRACAO DE CABOS, COMPRIMENTO DE 100 X 2,5 MM</v>
          </cell>
          <cell r="C312" t="str">
            <v>UN</v>
          </cell>
          <cell r="E312">
            <v>0.03</v>
          </cell>
        </row>
        <row r="313">
          <cell r="A313">
            <v>410</v>
          </cell>
          <cell r="B313" t="str">
            <v>ABRACADEIRA DE NYLON PARA AMARRACAO DE CABOS, COMPRIMENTO DE 150 X *3,6* MM</v>
          </cell>
          <cell r="C313" t="str">
            <v>UN</v>
          </cell>
          <cell r="E313">
            <v>7.0000000000000007E-2</v>
          </cell>
        </row>
        <row r="314">
          <cell r="A314">
            <v>411</v>
          </cell>
          <cell r="B314" t="str">
            <v>ABRACADEIRA DE NYLON PARA AMARRACAO DE CABOS, COMPRIMENTO DE 200 X *4,6* MM</v>
          </cell>
          <cell r="C314" t="str">
            <v>UN</v>
          </cell>
          <cell r="E314">
            <v>0.1</v>
          </cell>
        </row>
        <row r="315">
          <cell r="A315">
            <v>408</v>
          </cell>
          <cell r="B315" t="str">
            <v>ABRACADEIRA DE NYLON PARA AMARRACAO DE CABOS, COMPRIMENTO DE 390 X *4,6* MM</v>
          </cell>
          <cell r="C315" t="str">
            <v>UN</v>
          </cell>
          <cell r="E315">
            <v>0.49</v>
          </cell>
        </row>
        <row r="316">
          <cell r="A316">
            <v>39131</v>
          </cell>
          <cell r="B316" t="str">
            <v>ABRACADEIRA EM ACO PARA AMARRACAO DE ELETRODUTOS, TIPO D, COM 1 1/2" E CUNHA DE FIXACAO</v>
          </cell>
          <cell r="C316" t="str">
            <v>UN</v>
          </cell>
          <cell r="E316">
            <v>1.46</v>
          </cell>
        </row>
        <row r="317">
          <cell r="A317">
            <v>394</v>
          </cell>
          <cell r="B317" t="str">
            <v>ABRACADEIRA EM ACO PARA AMARRACAO DE ELETRODUTOS, TIPO D, COM 1 1/2" E PARAFUSO DE FIXACAO</v>
          </cell>
          <cell r="C317" t="str">
            <v>UN</v>
          </cell>
          <cell r="E317">
            <v>1.48</v>
          </cell>
        </row>
        <row r="318">
          <cell r="A318">
            <v>39130</v>
          </cell>
          <cell r="B318" t="str">
            <v>ABRACADEIRA EM ACO PARA AMARRACAO DE ELETRODUTOS, TIPO D, COM 1 1/4" E CUNHA DE FIXACAO</v>
          </cell>
          <cell r="C318" t="str">
            <v>UN</v>
          </cell>
          <cell r="E318">
            <v>1.33</v>
          </cell>
        </row>
        <row r="319">
          <cell r="A319">
            <v>395</v>
          </cell>
          <cell r="B319" t="str">
            <v>ABRACADEIRA EM ACO PARA AMARRACAO DE ELETRODUTOS, TIPO D, COM 1 1/4" E PARAFUSO DE FIXACAO</v>
          </cell>
          <cell r="C319" t="str">
            <v>UN</v>
          </cell>
          <cell r="E319">
            <v>1.42</v>
          </cell>
        </row>
        <row r="320">
          <cell r="A320">
            <v>39127</v>
          </cell>
          <cell r="B320" t="str">
            <v>ABRACADEIRA EM ACO PARA AMARRACAO DE ELETRODUTOS, TIPO D, COM 1/2" E CUNHA DE FIXACAO</v>
          </cell>
          <cell r="C320" t="str">
            <v>UN</v>
          </cell>
          <cell r="E320">
            <v>0.7</v>
          </cell>
        </row>
        <row r="321">
          <cell r="A321">
            <v>392</v>
          </cell>
          <cell r="B321" t="str">
            <v>ABRACADEIRA EM ACO PARA AMARRACAO DE ELETRODUTOS, TIPO D, COM 1/2" E PARAFUSO DE FIXACAO</v>
          </cell>
          <cell r="C321" t="str">
            <v>UN</v>
          </cell>
          <cell r="E321">
            <v>0.72</v>
          </cell>
        </row>
        <row r="322">
          <cell r="A322">
            <v>39129</v>
          </cell>
          <cell r="B322" t="str">
            <v>ABRACADEIRA EM ACO PARA AMARRACAO DE ELETRODUTOS, TIPO D, COM 1" E CUNHA DE FIXACAO</v>
          </cell>
          <cell r="C322" t="str">
            <v>UN</v>
          </cell>
          <cell r="E322">
            <v>0.82</v>
          </cell>
        </row>
        <row r="323">
          <cell r="A323">
            <v>393</v>
          </cell>
          <cell r="B323" t="str">
            <v>ABRACADEIRA EM ACO PARA AMARRACAO DE ELETRODUTOS, TIPO D, COM 1" E PARAFUSO DE FIXACAO</v>
          </cell>
          <cell r="C323" t="str">
            <v>UN</v>
          </cell>
          <cell r="E323">
            <v>0.86</v>
          </cell>
        </row>
        <row r="324">
          <cell r="A324">
            <v>39133</v>
          </cell>
          <cell r="B324" t="str">
            <v>ABRACADEIRA EM ACO PARA AMARRACAO DE ELETRODUTOS, TIPO D, COM 2 1/2" E CUNHA DE FIXACAO</v>
          </cell>
          <cell r="C324" t="str">
            <v>UN</v>
          </cell>
          <cell r="E324">
            <v>1.92</v>
          </cell>
        </row>
        <row r="325">
          <cell r="A325">
            <v>397</v>
          </cell>
          <cell r="B325" t="str">
            <v>ABRACADEIRA EM ACO PARA AMARRACAO DE ELETRODUTOS, TIPO D, COM 2 1/2" E PARAFUSO DE FIXACAO</v>
          </cell>
          <cell r="C325" t="str">
            <v>UN</v>
          </cell>
          <cell r="E325">
            <v>2.12</v>
          </cell>
        </row>
        <row r="326">
          <cell r="A326">
            <v>39132</v>
          </cell>
          <cell r="B326" t="str">
            <v>ABRACADEIRA EM ACO PARA AMARRACAO DE ELETRODUTOS, TIPO D, COM 2" E CUNHA DE FIXACAO</v>
          </cell>
          <cell r="C326" t="str">
            <v>UN</v>
          </cell>
          <cell r="E326">
            <v>1.53</v>
          </cell>
        </row>
        <row r="327">
          <cell r="A327">
            <v>396</v>
          </cell>
          <cell r="B327" t="str">
            <v>ABRACADEIRA EM ACO PARA AMARRACAO DE ELETRODUTOS, TIPO D, COM 2" E PARAFUSO DE FIXACAO</v>
          </cell>
          <cell r="C327" t="str">
            <v>UN</v>
          </cell>
          <cell r="E327">
            <v>1.64</v>
          </cell>
        </row>
        <row r="328">
          <cell r="A328">
            <v>39135</v>
          </cell>
          <cell r="B328" t="str">
            <v>ABRACADEIRA EM ACO PARA AMARRACAO DE ELETRODUTOS, TIPO D, COM 3 1/2" E CUNHA DE FIXACAO</v>
          </cell>
          <cell r="C328" t="str">
            <v>UN</v>
          </cell>
          <cell r="E328">
            <v>3.07</v>
          </cell>
        </row>
        <row r="329">
          <cell r="A329">
            <v>39128</v>
          </cell>
          <cell r="B329" t="str">
            <v>ABRACADEIRA EM ACO PARA AMARRACAO DE ELETRODUTOS, TIPO D, COM 3/4" E CUNHA DE FIXACAO</v>
          </cell>
          <cell r="C329" t="str">
            <v>UN</v>
          </cell>
          <cell r="E329">
            <v>0.76</v>
          </cell>
        </row>
        <row r="330">
          <cell r="A330">
            <v>400</v>
          </cell>
          <cell r="B330" t="str">
            <v>ABRACADEIRA EM ACO PARA AMARRACAO DE ELETRODUTOS, TIPO D, COM 3/4" E PARAFUSO DE FIXACAO</v>
          </cell>
          <cell r="C330" t="str">
            <v>UN</v>
          </cell>
          <cell r="E330">
            <v>0.75</v>
          </cell>
        </row>
        <row r="331">
          <cell r="A331">
            <v>39125</v>
          </cell>
          <cell r="B331" t="str">
            <v>ABRACADEIRA EM ACO PARA AMARRACAO DE ELETRODUTOS, TIPO D, COM 3/8" E PARAFUSO DE FIXACAO</v>
          </cell>
          <cell r="C331" t="str">
            <v>UN</v>
          </cell>
          <cell r="E331">
            <v>0.76</v>
          </cell>
        </row>
        <row r="332">
          <cell r="A332">
            <v>39134</v>
          </cell>
          <cell r="B332" t="str">
            <v>ABRACADEIRA EM ACO PARA AMARRACAO DE ELETRODUTOS, TIPO D, COM 3" E CUNHA DE FIXACAO</v>
          </cell>
          <cell r="C332" t="str">
            <v>UN</v>
          </cell>
          <cell r="E332">
            <v>2.56</v>
          </cell>
        </row>
        <row r="333">
          <cell r="A333">
            <v>398</v>
          </cell>
          <cell r="B333" t="str">
            <v>ABRACADEIRA EM ACO PARA AMARRACAO DE ELETRODUTOS, TIPO D, COM 3" E PARAFUSO DE FIXACAO</v>
          </cell>
          <cell r="C333" t="str">
            <v>UN</v>
          </cell>
          <cell r="E333">
            <v>2.36</v>
          </cell>
        </row>
        <row r="334">
          <cell r="A334">
            <v>39126</v>
          </cell>
          <cell r="B334" t="str">
            <v>ABRACADEIRA EM ACO PARA AMARRACAO DE ELETRODUTOS, TIPO D, COM 4" E CUNHA DE FIXACAO</v>
          </cell>
          <cell r="C334" t="str">
            <v>UN</v>
          </cell>
          <cell r="E334">
            <v>3.45</v>
          </cell>
        </row>
        <row r="335">
          <cell r="A335">
            <v>399</v>
          </cell>
          <cell r="B335" t="str">
            <v>ABRACADEIRA EM ACO PARA AMARRACAO DE ELETRODUTOS, TIPO D, COM 4" E PARAFUSO DE FIXACAO</v>
          </cell>
          <cell r="C335" t="str">
            <v>UN</v>
          </cell>
          <cell r="E335">
            <v>3.04</v>
          </cell>
        </row>
        <row r="336">
          <cell r="A336">
            <v>39150</v>
          </cell>
          <cell r="B336" t="str">
            <v>ABRACADEIRA EM ACO PARA AMARRACAO DE ELETRODUTOS, TIPO ECONOMICA, COM 1 1/2"</v>
          </cell>
          <cell r="C336" t="str">
            <v>UN</v>
          </cell>
          <cell r="E336">
            <v>1.39</v>
          </cell>
        </row>
        <row r="337">
          <cell r="A337">
            <v>39149</v>
          </cell>
          <cell r="B337" t="str">
            <v>ABRACADEIRA EM ACO PARA AMARRACAO DE ELETRODUTOS, TIPO ECONOMICA, COM 1 1/4"</v>
          </cell>
          <cell r="C337" t="str">
            <v>UN</v>
          </cell>
          <cell r="E337">
            <v>1.1499999999999999</v>
          </cell>
        </row>
        <row r="338">
          <cell r="A338">
            <v>39146</v>
          </cell>
          <cell r="B338" t="str">
            <v>ABRACADEIRA EM ACO PARA AMARRACAO DE ELETRODUTOS, TIPO ECONOMICA, COM 1/2"</v>
          </cell>
          <cell r="C338" t="str">
            <v>UN</v>
          </cell>
          <cell r="E338">
            <v>0.82</v>
          </cell>
        </row>
        <row r="339">
          <cell r="A339">
            <v>39148</v>
          </cell>
          <cell r="B339" t="str">
            <v>ABRACADEIRA EM ACO PARA AMARRACAO DE ELETRODUTOS, TIPO ECONOMICA, COM 1"</v>
          </cell>
          <cell r="C339" t="str">
            <v>UN</v>
          </cell>
          <cell r="E339">
            <v>0.89</v>
          </cell>
        </row>
        <row r="340">
          <cell r="A340">
            <v>39152</v>
          </cell>
          <cell r="B340" t="str">
            <v>ABRACADEIRA EM ACO PARA AMARRACAO DE ELETRODUTOS, TIPO ECONOMICA, COM 2 1/2"</v>
          </cell>
          <cell r="C340" t="str">
            <v>UN</v>
          </cell>
          <cell r="E340">
            <v>2.25</v>
          </cell>
        </row>
        <row r="341">
          <cell r="A341">
            <v>39151</v>
          </cell>
          <cell r="B341" t="str">
            <v>ABRACADEIRA EM ACO PARA AMARRACAO DE ELETRODUTOS, TIPO ECONOMICA, COM 2"</v>
          </cell>
          <cell r="C341" t="str">
            <v>UN</v>
          </cell>
          <cell r="E341">
            <v>1.55</v>
          </cell>
        </row>
        <row r="342">
          <cell r="A342">
            <v>39154</v>
          </cell>
          <cell r="B342" t="str">
            <v>ABRACADEIRA EM ACO PARA AMARRACAO DE ELETRODUTOS, TIPO ECONOMICA, COM 3 1/2"</v>
          </cell>
          <cell r="C342" t="str">
            <v>UN</v>
          </cell>
          <cell r="E342">
            <v>3.07</v>
          </cell>
        </row>
        <row r="343">
          <cell r="A343">
            <v>39147</v>
          </cell>
          <cell r="B343" t="str">
            <v>ABRACADEIRA EM ACO PARA AMARRACAO DE ELETRODUTOS, TIPO ECONOMICA, COM 3/4"</v>
          </cell>
          <cell r="C343" t="str">
            <v>UN</v>
          </cell>
          <cell r="E343">
            <v>0.74</v>
          </cell>
        </row>
        <row r="344">
          <cell r="A344">
            <v>39153</v>
          </cell>
          <cell r="B344" t="str">
            <v>ABRACADEIRA EM ACO PARA AMARRACAO DE ELETRODUTOS, TIPO ECONOMICA, COM 3"</v>
          </cell>
          <cell r="C344" t="str">
            <v>UN</v>
          </cell>
          <cell r="E344">
            <v>2.4700000000000002</v>
          </cell>
        </row>
        <row r="345">
          <cell r="A345">
            <v>39155</v>
          </cell>
          <cell r="B345" t="str">
            <v>ABRACADEIRA EM ACO PARA AMARRACAO DE ELETRODUTOS, TIPO ECONOMICA, COM 4"</v>
          </cell>
          <cell r="C345" t="str">
            <v>UN</v>
          </cell>
          <cell r="E345">
            <v>3.38</v>
          </cell>
        </row>
        <row r="346">
          <cell r="A346">
            <v>39156</v>
          </cell>
          <cell r="B346" t="str">
            <v>ABRACADEIRA EM ACO PARA AMARRACAO DE ELETRODUTOS, TIPO ECONOMICA, COM 5"</v>
          </cell>
          <cell r="C346" t="str">
            <v>UN</v>
          </cell>
          <cell r="E346">
            <v>4.1100000000000003</v>
          </cell>
        </row>
        <row r="347">
          <cell r="A347">
            <v>39157</v>
          </cell>
          <cell r="B347" t="str">
            <v>ABRACADEIRA EM ACO PARA AMARRACAO DE ELETRODUTOS, TIPO ECONOMICA, COM 6"</v>
          </cell>
          <cell r="C347" t="str">
            <v>UN</v>
          </cell>
          <cell r="E347">
            <v>5.3</v>
          </cell>
        </row>
        <row r="348">
          <cell r="A348">
            <v>39158</v>
          </cell>
          <cell r="B348" t="str">
            <v>ABRACADEIRA EM ACO PARA AMARRACAO DE ELETRODUTOS, TIPO ECONOMICA, COM 8"</v>
          </cell>
          <cell r="C348" t="str">
            <v>UN</v>
          </cell>
          <cell r="E348">
            <v>8.17</v>
          </cell>
        </row>
        <row r="349">
          <cell r="A349">
            <v>39141</v>
          </cell>
          <cell r="B349" t="str">
            <v>ABRACADEIRA EM ACO PARA AMARRACAO DE ELETRODUTOS, TIPO U SIMPLES, COM 1 1/2"</v>
          </cell>
          <cell r="C349" t="str">
            <v>UN</v>
          </cell>
          <cell r="E349">
            <v>0.59</v>
          </cell>
        </row>
        <row r="350">
          <cell r="A350">
            <v>39140</v>
          </cell>
          <cell r="B350" t="str">
            <v>ABRACADEIRA EM ACO PARA AMARRACAO DE ELETRODUTOS, TIPO U SIMPLES, COM 1 1/4"</v>
          </cell>
          <cell r="C350" t="str">
            <v>UN</v>
          </cell>
          <cell r="E350">
            <v>0.53</v>
          </cell>
        </row>
        <row r="351">
          <cell r="A351">
            <v>39137</v>
          </cell>
          <cell r="B351" t="str">
            <v>ABRACADEIRA EM ACO PARA AMARRACAO DE ELETRODUTOS, TIPO U SIMPLES, COM 1/2"</v>
          </cell>
          <cell r="C351" t="str">
            <v>UN</v>
          </cell>
          <cell r="E351">
            <v>0.31</v>
          </cell>
        </row>
        <row r="352">
          <cell r="A352">
            <v>39139</v>
          </cell>
          <cell r="B352" t="str">
            <v>ABRACADEIRA EM ACO PARA AMARRACAO DE ELETRODUTOS, TIPO U SIMPLES, COM 1"</v>
          </cell>
          <cell r="C352" t="str">
            <v>UN</v>
          </cell>
          <cell r="E352">
            <v>0.44</v>
          </cell>
        </row>
        <row r="353">
          <cell r="A353">
            <v>39143</v>
          </cell>
          <cell r="B353" t="str">
            <v>ABRACADEIRA EM ACO PARA AMARRACAO DE ELETRODUTOS, TIPO U SIMPLES, COM 2 1/2"</v>
          </cell>
          <cell r="C353" t="str">
            <v>UN</v>
          </cell>
          <cell r="E353">
            <v>1.22</v>
          </cell>
        </row>
        <row r="354">
          <cell r="A354">
            <v>39142</v>
          </cell>
          <cell r="B354" t="str">
            <v>ABRACADEIRA EM ACO PARA AMARRACAO DE ELETRODUTOS, TIPO U SIMPLES, COM 2"</v>
          </cell>
          <cell r="C354" t="str">
            <v>UN</v>
          </cell>
          <cell r="E354">
            <v>0.87</v>
          </cell>
        </row>
        <row r="355">
          <cell r="A355">
            <v>39138</v>
          </cell>
          <cell r="B355" t="str">
            <v>ABRACADEIRA EM ACO PARA AMARRACAO DE ELETRODUTOS, TIPO U SIMPLES, COM 3/4"</v>
          </cell>
          <cell r="C355" t="str">
            <v>UN</v>
          </cell>
          <cell r="E355">
            <v>0.32</v>
          </cell>
        </row>
        <row r="356">
          <cell r="A356">
            <v>39136</v>
          </cell>
          <cell r="B356" t="str">
            <v>ABRACADEIRA EM ACO PARA AMARRACAO DE ELETRODUTOS, TIPO U SIMPLES, COM 3/8"</v>
          </cell>
          <cell r="C356" t="str">
            <v>UN</v>
          </cell>
          <cell r="E356">
            <v>0.21</v>
          </cell>
        </row>
        <row r="357">
          <cell r="A357">
            <v>39144</v>
          </cell>
          <cell r="B357" t="str">
            <v>ABRACADEIRA EM ACO PARA AMARRACAO DE ELETRODUTOS, TIPO U SIMPLES, COM 3"</v>
          </cell>
          <cell r="C357" t="str">
            <v>UN</v>
          </cell>
          <cell r="E357">
            <v>1.42</v>
          </cell>
        </row>
        <row r="358">
          <cell r="A358">
            <v>39145</v>
          </cell>
          <cell r="B358" t="str">
            <v>ABRACADEIRA EM ACO PARA AMARRACAO DE ELETRODUTOS, TIPO U SIMPLES, COM 4"</v>
          </cell>
          <cell r="C358" t="str">
            <v>UN</v>
          </cell>
          <cell r="E358">
            <v>2.35</v>
          </cell>
        </row>
        <row r="359">
          <cell r="A359">
            <v>39163</v>
          </cell>
          <cell r="B359" t="str">
            <v>ABRACADEIRA EM ACO PARA AMARRACAO DE ELETRODUTOS, TIPO UNIAO HORIZONTAL, COM 1 1/2"</v>
          </cell>
          <cell r="C359" t="str">
            <v>UN</v>
          </cell>
          <cell r="E359">
            <v>14.89</v>
          </cell>
        </row>
        <row r="360">
          <cell r="A360">
            <v>39162</v>
          </cell>
          <cell r="B360" t="str">
            <v>ABRACADEIRA EM ACO PARA AMARRACAO DE ELETRODUTOS, TIPO UNIAO HORIZONTAL, COM 1 1/4"</v>
          </cell>
          <cell r="C360" t="str">
            <v>UN</v>
          </cell>
          <cell r="E360">
            <v>14.25</v>
          </cell>
        </row>
        <row r="361">
          <cell r="A361">
            <v>39159</v>
          </cell>
          <cell r="B361" t="str">
            <v>ABRACADEIRA EM ACO PARA AMARRACAO DE ELETRODUTOS, TIPO UNIAO HORIZONTAL, COM 1/2"</v>
          </cell>
          <cell r="C361" t="str">
            <v>UN</v>
          </cell>
          <cell r="E361">
            <v>10.43</v>
          </cell>
        </row>
        <row r="362">
          <cell r="A362">
            <v>39161</v>
          </cell>
          <cell r="B362" t="str">
            <v>ABRACADEIRA EM ACO PARA AMARRACAO DE ELETRODUTOS, TIPO UNIAO HORIZONTAL, COM 1"</v>
          </cell>
          <cell r="C362" t="str">
            <v>UN</v>
          </cell>
          <cell r="E362">
            <v>11.24</v>
          </cell>
        </row>
        <row r="363">
          <cell r="A363">
            <v>39172</v>
          </cell>
          <cell r="B363" t="str">
            <v>ABRACADEIRA EM ACO PARA AMARRACAO DE ELETRODUTOS, TIPO UNIAO HORIZONTAL, COM 10"</v>
          </cell>
          <cell r="C363" t="str">
            <v>UN</v>
          </cell>
          <cell r="E363">
            <v>56.32</v>
          </cell>
        </row>
        <row r="364">
          <cell r="A364">
            <v>39173</v>
          </cell>
          <cell r="B364" t="str">
            <v>ABRACADEIRA EM ACO PARA AMARRACAO DE ELETRODUTOS, TIPO UNIAO HORIZONTAL, COM 12"</v>
          </cell>
          <cell r="C364" t="str">
            <v>UN</v>
          </cell>
          <cell r="E364">
            <v>62.09</v>
          </cell>
        </row>
        <row r="365">
          <cell r="A365">
            <v>39165</v>
          </cell>
          <cell r="B365" t="str">
            <v>ABRACADEIRA EM ACO PARA AMARRACAO DE ELETRODUTOS, TIPO UNIAO HORIZONTAL, COM 2 1/2"</v>
          </cell>
          <cell r="C365" t="str">
            <v>UN</v>
          </cell>
          <cell r="E365">
            <v>21.41</v>
          </cell>
        </row>
        <row r="366">
          <cell r="A366">
            <v>39164</v>
          </cell>
          <cell r="B366" t="str">
            <v>ABRACADEIRA EM ACO PARA AMARRACAO DE ELETRODUTOS, TIPO UNIAO HORIZONTAL, COM 2"</v>
          </cell>
          <cell r="C366" t="str">
            <v>UN</v>
          </cell>
          <cell r="E366">
            <v>15.02</v>
          </cell>
        </row>
        <row r="367">
          <cell r="A367">
            <v>39167</v>
          </cell>
          <cell r="B367" t="str">
            <v>ABRACADEIRA EM ACO PARA AMARRACAO DE ELETRODUTOS, TIPO UNIAO HORIZONTAL, COM 3 1/2"</v>
          </cell>
          <cell r="C367" t="str">
            <v>UN</v>
          </cell>
          <cell r="E367">
            <v>25.97</v>
          </cell>
        </row>
        <row r="368">
          <cell r="A368">
            <v>39160</v>
          </cell>
          <cell r="B368" t="str">
            <v>ABRACADEIRA EM ACO PARA AMARRACAO DE ELETRODUTOS, TIPO UNIAO HORIZONTAL, COM 3/4"</v>
          </cell>
          <cell r="C368" t="str">
            <v>UN</v>
          </cell>
          <cell r="E368">
            <v>10.96</v>
          </cell>
        </row>
        <row r="369">
          <cell r="A369">
            <v>39166</v>
          </cell>
          <cell r="B369" t="str">
            <v>ABRACADEIRA EM ACO PARA AMARRACAO DE ELETRODUTOS, TIPO UNIAO HORIZONTAL, COM 3"</v>
          </cell>
          <cell r="C369" t="str">
            <v>UN</v>
          </cell>
          <cell r="E369">
            <v>24.72</v>
          </cell>
        </row>
        <row r="370">
          <cell r="A370">
            <v>39168</v>
          </cell>
          <cell r="B370" t="str">
            <v>ABRACADEIRA EM ACO PARA AMARRACAO DE ELETRODUTOS, TIPO UNIAO HORIZONTAL, COM 4"</v>
          </cell>
          <cell r="C370" t="str">
            <v>UN</v>
          </cell>
          <cell r="E370">
            <v>24.44</v>
          </cell>
        </row>
        <row r="371">
          <cell r="A371">
            <v>39169</v>
          </cell>
          <cell r="B371" t="str">
            <v>ABRACADEIRA EM ACO PARA AMARRACAO DE ELETRODUTOS, TIPO UNIAO HORIZONTAL, COM 5"</v>
          </cell>
          <cell r="C371" t="str">
            <v>UN</v>
          </cell>
          <cell r="E371">
            <v>44.23</v>
          </cell>
        </row>
        <row r="372">
          <cell r="A372">
            <v>39170</v>
          </cell>
          <cell r="B372" t="str">
            <v>ABRACADEIRA EM ACO PARA AMARRACAO DE ELETRODUTOS, TIPO UNIAO HORIZONTAL, COM 6"</v>
          </cell>
          <cell r="C372" t="str">
            <v>UN</v>
          </cell>
          <cell r="E372">
            <v>47.47</v>
          </cell>
        </row>
        <row r="373">
          <cell r="A373">
            <v>39171</v>
          </cell>
          <cell r="B373" t="str">
            <v>ABRACADEIRA EM ACO PARA AMARRACAO DE ELETRODUTOS, TIPO UNIAO HORIZONTAL, COM 8"</v>
          </cell>
          <cell r="C373" t="str">
            <v>UN</v>
          </cell>
          <cell r="E373">
            <v>53.19</v>
          </cell>
        </row>
        <row r="374">
          <cell r="A374">
            <v>12615</v>
          </cell>
          <cell r="B374" t="str">
            <v>ABRACADEIRA PVC, PARA CALHA PLUVIAL, DIAMETRO ENTRE 80 E 100 MM, PARA DRENAGEM PREDIAL</v>
          </cell>
          <cell r="C374" t="str">
            <v>UN</v>
          </cell>
          <cell r="E374">
            <v>3.26</v>
          </cell>
        </row>
        <row r="375">
          <cell r="A375">
            <v>11927</v>
          </cell>
          <cell r="B375" t="str">
            <v>ABRACADEIRA, GALVANIZADA/ZINCADA, ROSCA SEM FIM, PARAFUSO INOX, LARGURA  FITA *12,6 A *14 MM, D = 2" A 2 1/2"</v>
          </cell>
          <cell r="C375" t="str">
            <v>UN</v>
          </cell>
          <cell r="E375">
            <v>2.68</v>
          </cell>
        </row>
        <row r="376">
          <cell r="A376">
            <v>11928</v>
          </cell>
          <cell r="B376" t="str">
            <v>ABRACADEIRA, GALVANIZADA/ZINCADA, ROSCA SEM FIM, PARAFUSO INOX, LARGURA  FITA *12,6 A *14 MM, D = 3" A 3 3/4"</v>
          </cell>
          <cell r="C376" t="str">
            <v>UN</v>
          </cell>
          <cell r="E376">
            <v>3.07</v>
          </cell>
        </row>
        <row r="377">
          <cell r="A377">
            <v>11929</v>
          </cell>
          <cell r="B377" t="str">
            <v>ABRACADEIRA, GALVANIZADA/ZINCADA, ROSCA SEM FIM, PARAFUSO INOX, LARGURA  FITA *12,6 A *14 MM, D = 4" A 4 3/4"</v>
          </cell>
          <cell r="C377" t="str">
            <v>UN</v>
          </cell>
          <cell r="E377">
            <v>4.76</v>
          </cell>
        </row>
        <row r="378">
          <cell r="A378">
            <v>36801</v>
          </cell>
          <cell r="B378" t="str">
            <v>ACABAMENTO CROMADO PARA REGISTRO PEQUENO, 1/2 " OU 3/4 "</v>
          </cell>
          <cell r="C378" t="str">
            <v>UN</v>
          </cell>
          <cell r="E378">
            <v>14.67</v>
          </cell>
        </row>
        <row r="379">
          <cell r="A379">
            <v>37600</v>
          </cell>
          <cell r="B379" t="str">
            <v>ACESSORIO DE LIGACAO NAO ELETRICO, TUBO DE 6 M</v>
          </cell>
          <cell r="C379" t="str">
            <v>UN</v>
          </cell>
          <cell r="E379">
            <v>20.36</v>
          </cell>
        </row>
        <row r="380">
          <cell r="A380">
            <v>37599</v>
          </cell>
          <cell r="B380" t="str">
            <v>ACESSORIO INICIADOR NAO ELETRICO, TUBO DE 6 M, TEMPO DE RETARDO DE *160* MS</v>
          </cell>
          <cell r="C380" t="str">
            <v>UN</v>
          </cell>
          <cell r="E380">
            <v>18.95</v>
          </cell>
        </row>
        <row r="381">
          <cell r="A381">
            <v>1</v>
          </cell>
          <cell r="B381" t="str">
            <v>ACETILENO (RECARGA PARA CILINDRO DE CONJUNTO OXICORTE GRANDE)</v>
          </cell>
          <cell r="C381" t="str">
            <v>KG</v>
          </cell>
          <cell r="E381">
            <v>33</v>
          </cell>
        </row>
        <row r="382">
          <cell r="A382">
            <v>3</v>
          </cell>
          <cell r="B382" t="str">
            <v>ACIDO MURIATICO, DILUICAO 10% A 12% PARA USO EM LIMPEZA</v>
          </cell>
          <cell r="C382" t="str">
            <v>L</v>
          </cell>
          <cell r="E382">
            <v>4.59</v>
          </cell>
        </row>
        <row r="383">
          <cell r="A383">
            <v>34457</v>
          </cell>
          <cell r="B383" t="str">
            <v>ACO CA 60, 6,0 MM, DOBRADO E CORTADO</v>
          </cell>
          <cell r="C383" t="str">
            <v>KG</v>
          </cell>
          <cell r="E383">
            <v>4</v>
          </cell>
        </row>
        <row r="384">
          <cell r="A384">
            <v>34341</v>
          </cell>
          <cell r="B384" t="str">
            <v>ACO CA-25, VERGALHAO, 32,0 MM</v>
          </cell>
          <cell r="C384" t="str">
            <v>KG</v>
          </cell>
          <cell r="E384">
            <v>3.15</v>
          </cell>
        </row>
        <row r="385">
          <cell r="A385">
            <v>26</v>
          </cell>
          <cell r="B385" t="str">
            <v>ACO CA-25, 10,0 MM, VERGALHAO</v>
          </cell>
          <cell r="C385" t="str">
            <v>KG</v>
          </cell>
          <cell r="E385">
            <v>3.33</v>
          </cell>
        </row>
        <row r="386">
          <cell r="A386">
            <v>20</v>
          </cell>
          <cell r="B386" t="str">
            <v>ACO CA-25, 12,5 MM, VERGALHAO</v>
          </cell>
          <cell r="C386" t="str">
            <v>KG</v>
          </cell>
          <cell r="E386">
            <v>3.35</v>
          </cell>
        </row>
        <row r="387">
          <cell r="A387">
            <v>21</v>
          </cell>
          <cell r="B387" t="str">
            <v>ACO CA-25, 16,0 MM, VERGALHAO</v>
          </cell>
          <cell r="C387" t="str">
            <v>KG</v>
          </cell>
          <cell r="E387">
            <v>3.35</v>
          </cell>
        </row>
        <row r="388">
          <cell r="A388">
            <v>24</v>
          </cell>
          <cell r="B388" t="str">
            <v>ACO CA-25, 20,0 MM, VERGALHAO</v>
          </cell>
          <cell r="C388" t="str">
            <v>KG</v>
          </cell>
          <cell r="E388">
            <v>3.35</v>
          </cell>
        </row>
        <row r="389">
          <cell r="A389">
            <v>25</v>
          </cell>
          <cell r="B389" t="str">
            <v>ACO CA-25, 25,0 MM, VERGALHAO</v>
          </cell>
          <cell r="C389" t="str">
            <v>KG</v>
          </cell>
          <cell r="E389">
            <v>3.35</v>
          </cell>
        </row>
        <row r="390">
          <cell r="A390">
            <v>22</v>
          </cell>
          <cell r="B390" t="str">
            <v>ACO CA-25, 6,3 MM, VERGALHAO</v>
          </cell>
          <cell r="C390" t="str">
            <v>KG</v>
          </cell>
          <cell r="E390">
            <v>3.58</v>
          </cell>
        </row>
        <row r="391">
          <cell r="A391">
            <v>23</v>
          </cell>
          <cell r="B391" t="str">
            <v>ACO CA-25, 8,0 MM, VERGALHAO</v>
          </cell>
          <cell r="C391" t="str">
            <v>KG</v>
          </cell>
          <cell r="E391">
            <v>3.55</v>
          </cell>
        </row>
        <row r="392">
          <cell r="A392">
            <v>34439</v>
          </cell>
          <cell r="B392" t="str">
            <v>ACO CA-50, 10,0 MM, DOBRADO E CORTADO</v>
          </cell>
          <cell r="C392" t="str">
            <v>KG</v>
          </cell>
          <cell r="E392">
            <v>4.03</v>
          </cell>
        </row>
        <row r="393">
          <cell r="A393">
            <v>34</v>
          </cell>
          <cell r="B393" t="str">
            <v>ACO CA-50, 10,0 MM, VERGALHAO</v>
          </cell>
          <cell r="C393" t="str">
            <v>KG</v>
          </cell>
          <cell r="E393">
            <v>3.58</v>
          </cell>
        </row>
        <row r="394">
          <cell r="A394">
            <v>34441</v>
          </cell>
          <cell r="B394" t="str">
            <v>ACO CA-50, 12,5 MM, DOBRADO E CORTADO</v>
          </cell>
          <cell r="C394" t="str">
            <v>KG</v>
          </cell>
          <cell r="E394">
            <v>3.82</v>
          </cell>
        </row>
        <row r="395">
          <cell r="A395">
            <v>31</v>
          </cell>
          <cell r="B395" t="str">
            <v>ACO CA-50, 12,5 MM, VERGALHAO</v>
          </cell>
          <cell r="C395" t="str">
            <v>KG</v>
          </cell>
          <cell r="E395">
            <v>3.41</v>
          </cell>
        </row>
        <row r="396">
          <cell r="A396">
            <v>34443</v>
          </cell>
          <cell r="B396" t="str">
            <v>ACO CA-50, 16 MM, DOBRADO E CORTADO</v>
          </cell>
          <cell r="C396" t="str">
            <v>KG</v>
          </cell>
          <cell r="E396">
            <v>3.82</v>
          </cell>
        </row>
        <row r="397">
          <cell r="A397">
            <v>27</v>
          </cell>
          <cell r="B397" t="str">
            <v>ACO CA-50, 16,0 MM, VERGALHAO</v>
          </cell>
          <cell r="C397" t="str">
            <v>KG</v>
          </cell>
          <cell r="E397">
            <v>3.41</v>
          </cell>
        </row>
        <row r="398">
          <cell r="A398">
            <v>34446</v>
          </cell>
          <cell r="B398" t="str">
            <v>ACO CA-50, 20 MM, DOBRADO E CORTADO</v>
          </cell>
          <cell r="C398" t="str">
            <v>KG</v>
          </cell>
          <cell r="E398">
            <v>3.82</v>
          </cell>
        </row>
        <row r="399">
          <cell r="A399">
            <v>29</v>
          </cell>
          <cell r="B399" t="str">
            <v>ACO CA-50, 20,0 MM, VERGALHAO</v>
          </cell>
          <cell r="C399" t="str">
            <v>KG</v>
          </cell>
          <cell r="E399">
            <v>3.18</v>
          </cell>
        </row>
        <row r="400">
          <cell r="A400">
            <v>28</v>
          </cell>
          <cell r="B400" t="str">
            <v>ACO CA-50, 25,0 MM, VERGALHAO</v>
          </cell>
          <cell r="C400" t="str">
            <v>KG</v>
          </cell>
          <cell r="E400">
            <v>3.68</v>
          </cell>
        </row>
        <row r="401">
          <cell r="A401">
            <v>34449</v>
          </cell>
          <cell r="B401" t="str">
            <v>ACO CA-50, 6,3 MM, DOBRADO E CORTADO</v>
          </cell>
          <cell r="C401" t="str">
            <v>KG</v>
          </cell>
          <cell r="E401">
            <v>4.21</v>
          </cell>
        </row>
        <row r="402">
          <cell r="A402">
            <v>32</v>
          </cell>
          <cell r="B402" t="str">
            <v>ACO CA-50, 6,3 MM, VERGALHAO</v>
          </cell>
          <cell r="C402" t="str">
            <v>KG</v>
          </cell>
          <cell r="E402">
            <v>3.75</v>
          </cell>
        </row>
        <row r="403">
          <cell r="A403">
            <v>33</v>
          </cell>
          <cell r="B403" t="str">
            <v>ACO CA-50, 8,0 MM, VERGALHAO</v>
          </cell>
          <cell r="C403" t="str">
            <v>KG</v>
          </cell>
          <cell r="E403">
            <v>4.21</v>
          </cell>
        </row>
        <row r="404">
          <cell r="A404">
            <v>34343</v>
          </cell>
          <cell r="B404" t="str">
            <v>ACO CA-60, VERGALHAO, 9,5 MM</v>
          </cell>
          <cell r="C404" t="str">
            <v>KG</v>
          </cell>
          <cell r="E404">
            <v>4.05</v>
          </cell>
        </row>
        <row r="405">
          <cell r="A405">
            <v>34452</v>
          </cell>
          <cell r="B405" t="str">
            <v>ACO CA-60, 4,2 MM, DOBRADO E CORTADO</v>
          </cell>
          <cell r="C405" t="str">
            <v>KG</v>
          </cell>
          <cell r="E405">
            <v>3.72</v>
          </cell>
        </row>
        <row r="406">
          <cell r="A406">
            <v>36</v>
          </cell>
          <cell r="B406" t="str">
            <v>ACO CA-60, 4,2 MM, VERGALHAO</v>
          </cell>
          <cell r="C406" t="str">
            <v>KG</v>
          </cell>
          <cell r="E406">
            <v>3.55</v>
          </cell>
        </row>
        <row r="407">
          <cell r="A407">
            <v>34456</v>
          </cell>
          <cell r="B407" t="str">
            <v>ACO CA-60, 5,0 MM, DOBRADO E CORTADO</v>
          </cell>
          <cell r="C407" t="str">
            <v>KG</v>
          </cell>
          <cell r="E407">
            <v>3.72</v>
          </cell>
        </row>
        <row r="408">
          <cell r="A408">
            <v>39</v>
          </cell>
          <cell r="B408" t="str">
            <v>ACO CA-60, 5,0 MM, VERGALHAO</v>
          </cell>
          <cell r="C408" t="str">
            <v>KG</v>
          </cell>
          <cell r="E408">
            <v>3.55</v>
          </cell>
        </row>
        <row r="409">
          <cell r="A409">
            <v>40</v>
          </cell>
          <cell r="B409" t="str">
            <v>ACO CA-60, 6,0 MM, VERGALHAO</v>
          </cell>
          <cell r="C409" t="str">
            <v>KG</v>
          </cell>
          <cell r="E409">
            <v>3.63</v>
          </cell>
        </row>
        <row r="410">
          <cell r="A410">
            <v>34460</v>
          </cell>
          <cell r="B410" t="str">
            <v>ACO CA-60, 7,0 MM, DOBRADO E CORTADO</v>
          </cell>
          <cell r="C410" t="str">
            <v>KG</v>
          </cell>
          <cell r="E410">
            <v>4.08</v>
          </cell>
        </row>
        <row r="411">
          <cell r="A411">
            <v>42</v>
          </cell>
          <cell r="B411" t="str">
            <v>ACO CA-60, 7,0 MM, VERGALHAO</v>
          </cell>
          <cell r="C411" t="str">
            <v>KG</v>
          </cell>
          <cell r="E411">
            <v>3.69</v>
          </cell>
        </row>
        <row r="412">
          <cell r="A412">
            <v>38</v>
          </cell>
          <cell r="B412" t="str">
            <v>ACO CA-60, 8,0 MM, VERGALHAO</v>
          </cell>
          <cell r="C412" t="str">
            <v>KG</v>
          </cell>
          <cell r="E412">
            <v>4.1100000000000003</v>
          </cell>
        </row>
        <row r="413">
          <cell r="A413">
            <v>34344</v>
          </cell>
          <cell r="B413" t="str">
            <v>ACO-FIO PARA PROTENSAO, CP-150 RB L, 8 MM</v>
          </cell>
          <cell r="C413" t="str">
            <v>KG</v>
          </cell>
          <cell r="E413">
            <v>5.58</v>
          </cell>
        </row>
        <row r="414">
          <cell r="A414">
            <v>20063</v>
          </cell>
          <cell r="B414" t="str">
            <v>ACOPLAMENTO DE CONDUTOR PLUVIAL, EM PVC, DIAMETRO ENTRE 80 E 100 MM, PARA DRENAGEM PREDIAL</v>
          </cell>
          <cell r="C414" t="str">
            <v>UN</v>
          </cell>
          <cell r="E414">
            <v>3.24</v>
          </cell>
        </row>
        <row r="415">
          <cell r="A415">
            <v>77</v>
          </cell>
          <cell r="B415" t="str">
            <v>ADAPTADOR PVC PARA SIFAO METALICO COM ANEL BORRACHA (JE), 40 MM X 1 1/2"</v>
          </cell>
          <cell r="C415" t="str">
            <v>UN</v>
          </cell>
          <cell r="E415">
            <v>3.77</v>
          </cell>
        </row>
        <row r="416">
          <cell r="A416">
            <v>76</v>
          </cell>
          <cell r="B416" t="str">
            <v>ADAPTADOR PVC PARA SIFAO, 40 MM X 1 1/4"</v>
          </cell>
          <cell r="C416" t="str">
            <v>UN</v>
          </cell>
          <cell r="E416">
            <v>0.73</v>
          </cell>
        </row>
        <row r="417">
          <cell r="A417">
            <v>84</v>
          </cell>
          <cell r="B417" t="str">
            <v>ADAPTADOR PVC PARA VALVULA PIA OU LAVATORIO, 40 MM</v>
          </cell>
          <cell r="C417" t="str">
            <v>UN</v>
          </cell>
          <cell r="E417">
            <v>1.34</v>
          </cell>
        </row>
        <row r="418">
          <cell r="A418">
            <v>67</v>
          </cell>
          <cell r="B418" t="str">
            <v>ADAPTADOR PVC ROSCAVEL, COM FLANGES E ANEL DE VEDACAO, 1/2", PARA CAIXA D' AGUA</v>
          </cell>
          <cell r="C418" t="str">
            <v>UN</v>
          </cell>
          <cell r="E418">
            <v>8.2200000000000006</v>
          </cell>
        </row>
        <row r="419">
          <cell r="A419">
            <v>71</v>
          </cell>
          <cell r="B419" t="str">
            <v>ADAPTADOR PVC ROSCAVEL, COM FLANGES E ANEL DE VEDACAO, 1", PARA CAIXA D' AGUA</v>
          </cell>
          <cell r="C419" t="str">
            <v>UN</v>
          </cell>
          <cell r="E419">
            <v>14.45</v>
          </cell>
        </row>
        <row r="420">
          <cell r="A420">
            <v>73</v>
          </cell>
          <cell r="B420" t="str">
            <v>ADAPTADOR PVC ROSCAVEL, COM FLANGES E ANEL DE VEDACAO, 3/4", PARA CAIXA D' AGUA</v>
          </cell>
          <cell r="C420" t="str">
            <v>UN</v>
          </cell>
          <cell r="E420">
            <v>10.39</v>
          </cell>
        </row>
        <row r="421">
          <cell r="A421">
            <v>103</v>
          </cell>
          <cell r="B421" t="str">
            <v>ADAPTADOR PVC SOLDAVEL CURTO COM BOLSA E ROSCA, 110 MM X 4", PARA AGUA FRIA</v>
          </cell>
          <cell r="C421" t="str">
            <v>UN</v>
          </cell>
          <cell r="E421">
            <v>35.94</v>
          </cell>
        </row>
        <row r="422">
          <cell r="A422">
            <v>107</v>
          </cell>
          <cell r="B422" t="str">
            <v>ADAPTADOR PVC SOLDAVEL CURTO COM BOLSA E ROSCA, 20 MM X 1/2", PARA AGUA FRIA</v>
          </cell>
          <cell r="C422" t="str">
            <v>UN</v>
          </cell>
          <cell r="E422">
            <v>0.68</v>
          </cell>
        </row>
        <row r="423">
          <cell r="A423">
            <v>65</v>
          </cell>
          <cell r="B423" t="str">
            <v>ADAPTADOR PVC SOLDAVEL CURTO COM BOLSA E ROSCA, 25 MM X 3/4", PARA AGUA FRIA</v>
          </cell>
          <cell r="C423" t="str">
            <v>UN</v>
          </cell>
          <cell r="E423">
            <v>0.77</v>
          </cell>
        </row>
        <row r="424">
          <cell r="A424">
            <v>108</v>
          </cell>
          <cell r="B424" t="str">
            <v>ADAPTADOR PVC SOLDAVEL CURTO COM BOLSA E ROSCA, 32 MM X 1", PARA AGUA FRIA</v>
          </cell>
          <cell r="C424" t="str">
            <v>UN</v>
          </cell>
          <cell r="E424">
            <v>1.52</v>
          </cell>
        </row>
        <row r="425">
          <cell r="A425">
            <v>110</v>
          </cell>
          <cell r="B425" t="str">
            <v>ADAPTADOR PVC SOLDAVEL CURTO COM BOLSA E ROSCA, 40 MM X 1 1/2", PARA AGUA FRIA</v>
          </cell>
          <cell r="C425" t="str">
            <v>UN</v>
          </cell>
          <cell r="E425">
            <v>3.6</v>
          </cell>
        </row>
        <row r="426">
          <cell r="A426">
            <v>109</v>
          </cell>
          <cell r="B426" t="str">
            <v>ADAPTADOR PVC SOLDAVEL CURTO COM BOLSA E ROSCA, 40 MM X 1 1/4", PARA AGUA FRIA</v>
          </cell>
          <cell r="C426" t="str">
            <v>UN</v>
          </cell>
          <cell r="E426">
            <v>2.74</v>
          </cell>
        </row>
        <row r="427">
          <cell r="A427">
            <v>111</v>
          </cell>
          <cell r="B427" t="str">
            <v>ADAPTADOR PVC SOLDAVEL CURTO COM BOLSA E ROSCA, 50 MM X 1 1/4", PARA AGUA FRIA</v>
          </cell>
          <cell r="C427" t="str">
            <v>UN</v>
          </cell>
          <cell r="E427">
            <v>6.25</v>
          </cell>
        </row>
        <row r="428">
          <cell r="A428">
            <v>112</v>
          </cell>
          <cell r="B428" t="str">
            <v>ADAPTADOR PVC SOLDAVEL CURTO COM BOLSA E ROSCA, 50 MM X1 1/2", PARA AGUA FRIA</v>
          </cell>
          <cell r="C428" t="str">
            <v>UN</v>
          </cell>
          <cell r="E428">
            <v>3.38</v>
          </cell>
        </row>
        <row r="429">
          <cell r="A429">
            <v>113</v>
          </cell>
          <cell r="B429" t="str">
            <v>ADAPTADOR PVC SOLDAVEL CURTO COM BOLSA E ROSCA, 60 MM X 2", PARA AGUA FRIA</v>
          </cell>
          <cell r="C429" t="str">
            <v>UN</v>
          </cell>
          <cell r="E429">
            <v>8.6</v>
          </cell>
        </row>
        <row r="430">
          <cell r="A430">
            <v>104</v>
          </cell>
          <cell r="B430" t="str">
            <v>ADAPTADOR PVC SOLDAVEL CURTO COM BOLSA E ROSCA, 75 MM X 2 1/2", PARA AGUA FRIA</v>
          </cell>
          <cell r="C430" t="str">
            <v>UN</v>
          </cell>
          <cell r="E430">
            <v>14.84</v>
          </cell>
        </row>
        <row r="431">
          <cell r="A431">
            <v>102</v>
          </cell>
          <cell r="B431" t="str">
            <v>ADAPTADOR PVC SOLDAVEL CURTO COM BOLSA E ROSCA, 85 MM X 3", PARA AGUA FRIA</v>
          </cell>
          <cell r="C431" t="str">
            <v>UN</v>
          </cell>
          <cell r="E431">
            <v>22.31</v>
          </cell>
        </row>
        <row r="432">
          <cell r="A432">
            <v>95</v>
          </cell>
          <cell r="B432" t="str">
            <v>ADAPTADOR PVC SOLDAVEL, COM FLANGE E ANEL DE VEDACAO, 20 MM X 1/2", PARA CAIXA D'AGUA</v>
          </cell>
          <cell r="C432" t="str">
            <v>UN</v>
          </cell>
          <cell r="E432">
            <v>9.43</v>
          </cell>
        </row>
        <row r="433">
          <cell r="A433">
            <v>96</v>
          </cell>
          <cell r="B433" t="str">
            <v>ADAPTADOR PVC SOLDAVEL, COM FLANGE E ANEL DE VEDACAO, 25 MM X 3/4", PARA CAIXA D'AGUA</v>
          </cell>
          <cell r="C433" t="str">
            <v>UN</v>
          </cell>
          <cell r="E433">
            <v>12.2</v>
          </cell>
        </row>
        <row r="434">
          <cell r="A434">
            <v>97</v>
          </cell>
          <cell r="B434" t="str">
            <v>ADAPTADOR PVC SOLDAVEL, COM FLANGE E ANEL DE VEDACAO, 32 MM X 1", PARA CAIXA D'AGUA</v>
          </cell>
          <cell r="C434" t="str">
            <v>UN</v>
          </cell>
          <cell r="E434">
            <v>15.37</v>
          </cell>
        </row>
        <row r="435">
          <cell r="A435">
            <v>98</v>
          </cell>
          <cell r="B435" t="str">
            <v>ADAPTADOR PVC SOLDAVEL, COM FLANGE E ANEL DE VEDACAO, 40 MM X 1 1/4", PARA CAIXA D'AGUA</v>
          </cell>
          <cell r="C435" t="str">
            <v>UN</v>
          </cell>
          <cell r="E435">
            <v>24.93</v>
          </cell>
        </row>
        <row r="436">
          <cell r="A436">
            <v>99</v>
          </cell>
          <cell r="B436" t="str">
            <v>ADAPTADOR PVC SOLDAVEL, COM FLANGE E ANEL DE VEDACAO, 50 MM X 1 1/2", PARA CAIXA D'AGUA</v>
          </cell>
          <cell r="C436" t="str">
            <v>UN</v>
          </cell>
          <cell r="E436">
            <v>28.75</v>
          </cell>
        </row>
        <row r="437">
          <cell r="A437">
            <v>100</v>
          </cell>
          <cell r="B437" t="str">
            <v>ADAPTADOR PVC SOLDAVEL, COM FLANGES E ANEL DE VEDACAO, 60 MM X 2", PARA CAIXA D' AGUA</v>
          </cell>
          <cell r="C437" t="str">
            <v>UN</v>
          </cell>
          <cell r="E437">
            <v>34.96</v>
          </cell>
        </row>
        <row r="438">
          <cell r="A438">
            <v>75</v>
          </cell>
          <cell r="B438" t="str">
            <v>ADAPTADOR PVC SOLDAVEL, COM FLANGES LIVRES, 110 MM X 4", PARA CAIXA D' AGUA</v>
          </cell>
          <cell r="C438" t="str">
            <v>UN</v>
          </cell>
          <cell r="E438">
            <v>262.23</v>
          </cell>
        </row>
        <row r="439">
          <cell r="A439">
            <v>114</v>
          </cell>
          <cell r="B439" t="str">
            <v>ADAPTADOR PVC SOLDAVEL, COM FLANGES LIVRES, 25 MM X 3/4", PARA CAIXA D' AGUA</v>
          </cell>
          <cell r="C439" t="str">
            <v>UN</v>
          </cell>
          <cell r="E439">
            <v>10.34</v>
          </cell>
        </row>
        <row r="440">
          <cell r="A440">
            <v>68</v>
          </cell>
          <cell r="B440" t="str">
            <v>ADAPTADOR PVC SOLDAVEL, COM FLANGES LIVRES, 32 MM X 1", PARA CAIXA D' AGUA</v>
          </cell>
          <cell r="C440" t="str">
            <v>UN</v>
          </cell>
          <cell r="E440">
            <v>13.87</v>
          </cell>
        </row>
        <row r="441">
          <cell r="A441">
            <v>86</v>
          </cell>
          <cell r="B441" t="str">
            <v>ADAPTADOR PVC SOLDAVEL, COM FLANGES LIVRES, 40 MM X 1  1/4", PARA CAIXA D' AGUA</v>
          </cell>
          <cell r="C441" t="str">
            <v>UN</v>
          </cell>
          <cell r="E441">
            <v>20.55</v>
          </cell>
        </row>
        <row r="442">
          <cell r="A442">
            <v>66</v>
          </cell>
          <cell r="B442" t="str">
            <v>ADAPTADOR PVC SOLDAVEL, COM FLANGES LIVRES, 50 MM X 1  1/2", PARA CAIXA D' AGUA</v>
          </cell>
          <cell r="C442" t="str">
            <v>UN</v>
          </cell>
          <cell r="E442">
            <v>23.57</v>
          </cell>
        </row>
        <row r="443">
          <cell r="A443">
            <v>69</v>
          </cell>
          <cell r="B443" t="str">
            <v>ADAPTADOR PVC SOLDAVEL, COM FLANGES LIVRES, 60 MM X 2", PARA CAIXA D' AGUA</v>
          </cell>
          <cell r="C443" t="str">
            <v>UN</v>
          </cell>
          <cell r="E443">
            <v>34.96</v>
          </cell>
        </row>
        <row r="444">
          <cell r="A444">
            <v>83</v>
          </cell>
          <cell r="B444" t="str">
            <v>ADAPTADOR PVC SOLDAVEL, COM FLANGES LIVRES, 75 MM X 2  1/2", PARA CAIXA D' AGUA</v>
          </cell>
          <cell r="C444" t="str">
            <v>UN</v>
          </cell>
          <cell r="E444">
            <v>136.03</v>
          </cell>
        </row>
        <row r="445">
          <cell r="A445">
            <v>74</v>
          </cell>
          <cell r="B445" t="str">
            <v>ADAPTADOR PVC SOLDAVEL, COM FLANGES LIVRES, 85 MM X 3", PARA CAIXA D' AGUA</v>
          </cell>
          <cell r="C445" t="str">
            <v>UN</v>
          </cell>
          <cell r="E445">
            <v>183.24</v>
          </cell>
        </row>
        <row r="446">
          <cell r="A446">
            <v>106</v>
          </cell>
          <cell r="B446" t="str">
            <v>ADAPTADOR PVC SOLDAVEL, LONGO, COM FLANGE LIVRE,  110 MM X 4", PARA CAIXA D' AGUA</v>
          </cell>
          <cell r="C446" t="str">
            <v>UN</v>
          </cell>
          <cell r="E446">
            <v>374.6</v>
          </cell>
        </row>
        <row r="447">
          <cell r="A447">
            <v>87</v>
          </cell>
          <cell r="B447" t="str">
            <v>ADAPTADOR PVC SOLDAVEL, LONGO, COM FLANGE LIVRE,  25 MM X 3/4", PARA CAIXA D' AGUA</v>
          </cell>
          <cell r="C447" t="str">
            <v>UN</v>
          </cell>
          <cell r="E447">
            <v>15.5</v>
          </cell>
        </row>
        <row r="448">
          <cell r="A448">
            <v>88</v>
          </cell>
          <cell r="B448" t="str">
            <v>ADAPTADOR PVC SOLDAVEL, LONGO, COM FLANGE LIVRE,  32 MM X 1", PARA CAIXA D' AGUA</v>
          </cell>
          <cell r="C448" t="str">
            <v>UN</v>
          </cell>
          <cell r="E448">
            <v>18.649999999999999</v>
          </cell>
        </row>
        <row r="449">
          <cell r="A449">
            <v>89</v>
          </cell>
          <cell r="B449" t="str">
            <v>ADAPTADOR PVC SOLDAVEL, LONGO, COM FLANGE LIVRE,  40 MM X 1 1/4", PARA CAIXA D' AGUA</v>
          </cell>
          <cell r="C449" t="str">
            <v>UN</v>
          </cell>
          <cell r="E449">
            <v>27.53</v>
          </cell>
        </row>
        <row r="450">
          <cell r="A450">
            <v>90</v>
          </cell>
          <cell r="B450" t="str">
            <v>ADAPTADOR PVC SOLDAVEL, LONGO, COM FLANGE LIVRE,  50 MM X 1 1/2", PARA CAIXA D' AGUA</v>
          </cell>
          <cell r="C450" t="str">
            <v>UN</v>
          </cell>
          <cell r="E450">
            <v>31.57</v>
          </cell>
        </row>
        <row r="451">
          <cell r="A451">
            <v>81</v>
          </cell>
          <cell r="B451" t="str">
            <v>ADAPTADOR PVC SOLDAVEL, LONGO, COM FLANGE LIVRE,  60 MM X 2", PARA CAIXA D' AGUA</v>
          </cell>
          <cell r="C451" t="str">
            <v>UN</v>
          </cell>
          <cell r="E451">
            <v>46.85</v>
          </cell>
        </row>
        <row r="452">
          <cell r="A452">
            <v>82</v>
          </cell>
          <cell r="B452" t="str">
            <v>ADAPTADOR PVC SOLDAVEL, LONGO, COM FLANGE LIVRE,  75 MM X 2 1/2", PARA CAIXA D' AGUA</v>
          </cell>
          <cell r="C452" t="str">
            <v>UN</v>
          </cell>
          <cell r="E452">
            <v>182.34</v>
          </cell>
        </row>
        <row r="453">
          <cell r="A453">
            <v>105</v>
          </cell>
          <cell r="B453" t="str">
            <v>ADAPTADOR PVC SOLDAVEL, LONGO, COM FLANGE LIVRE,  85 MM X 3", PARA CAIXA D' AGUA</v>
          </cell>
          <cell r="C453" t="str">
            <v>UN</v>
          </cell>
          <cell r="E453">
            <v>245.61</v>
          </cell>
        </row>
        <row r="454">
          <cell r="A454">
            <v>80</v>
          </cell>
          <cell r="B454" t="str">
            <v>ADAPTADOR PVC 110,0MM X CERAMICO 100,0MM PONTA/BOLSA, PARA REDE COLETOR ESGOTO</v>
          </cell>
          <cell r="C454" t="str">
            <v>UN</v>
          </cell>
          <cell r="E454">
            <v>26.58</v>
          </cell>
        </row>
        <row r="455">
          <cell r="A455">
            <v>72</v>
          </cell>
          <cell r="B455" t="str">
            <v>ADAPTADOR PVC, ROSCAVEL, COM FLANGES E ANEL DE VEDACAO, 1 1/2", PARA CAIXA D'AGUA</v>
          </cell>
          <cell r="C455" t="str">
            <v>UN</v>
          </cell>
          <cell r="E455">
            <v>24.31</v>
          </cell>
        </row>
        <row r="456">
          <cell r="A456">
            <v>70</v>
          </cell>
          <cell r="B456" t="str">
            <v>ADAPTADOR PVC, ROSCAVEL, COM FLANGES E ANEL DE VEDACAO, 1 1/4", PARA CAIXA D' AGUA</v>
          </cell>
          <cell r="C456" t="str">
            <v>UN</v>
          </cell>
          <cell r="E456">
            <v>24.64</v>
          </cell>
        </row>
        <row r="457">
          <cell r="A457">
            <v>85</v>
          </cell>
          <cell r="B457" t="str">
            <v>ADAPTADOR PVC, ROSCAVEL, COM FLANGES E ANEL DE VEDACAO, 2", PARA CAIXA D' AGUA</v>
          </cell>
          <cell r="C457" t="str">
            <v>UN</v>
          </cell>
          <cell r="E457">
            <v>35.42</v>
          </cell>
        </row>
        <row r="458">
          <cell r="A458">
            <v>37997</v>
          </cell>
          <cell r="B458" t="str">
            <v>ADAPTADOR, CPVC, SOLDAVEL, 15 MM, PARA AGUA QUENTE</v>
          </cell>
          <cell r="C458" t="str">
            <v>UN</v>
          </cell>
          <cell r="E458">
            <v>4.66</v>
          </cell>
        </row>
        <row r="459">
          <cell r="A459">
            <v>37998</v>
          </cell>
          <cell r="B459" t="str">
            <v>ADAPTADOR, CPVC, SOLDAVEL, 22 MM, PARA AGUA QUENTE</v>
          </cell>
          <cell r="C459" t="str">
            <v>UN</v>
          </cell>
          <cell r="E459">
            <v>4.83</v>
          </cell>
        </row>
        <row r="460">
          <cell r="A460">
            <v>10899</v>
          </cell>
          <cell r="B460" t="str">
            <v>ADAPTADOR, EM LATAO, ENGATE RAPIDO 2 1/2" X ROSCA INTERNA 5 FIOS 2 1/2",  PARA INSTALACAO PREDIAL DE COMBATE A INCENDIO</v>
          </cell>
          <cell r="C460" t="str">
            <v>UN</v>
          </cell>
          <cell r="E460">
            <v>50.38</v>
          </cell>
        </row>
        <row r="461">
          <cell r="A461">
            <v>10900</v>
          </cell>
          <cell r="B461" t="str">
            <v>ADAPTADOR, EM LATAO, ENGATE RAPIDO1 1/2" X ROSCA INTERNA 5 FIOS 2 1/2",  PARA INSTALACAO PREDIAL DE COMBATE A INCENDIO</v>
          </cell>
          <cell r="C461" t="str">
            <v>UN</v>
          </cell>
          <cell r="E461">
            <v>39.42</v>
          </cell>
        </row>
        <row r="462">
          <cell r="A462">
            <v>20075</v>
          </cell>
          <cell r="B462" t="str">
            <v>ADAPTADOR, PVC PB,A A LUVA DE FIBROCIMENTO, DN 75 / DE 85 MM</v>
          </cell>
          <cell r="C462" t="str">
            <v>UN</v>
          </cell>
          <cell r="E462">
            <v>73.14</v>
          </cell>
        </row>
        <row r="463">
          <cell r="A463">
            <v>46</v>
          </cell>
          <cell r="B463" t="str">
            <v>ADAPTADOR, PVC PBA,  BOLSA/ROSCA, JE, DN 75 / DE  85 MM</v>
          </cell>
          <cell r="C463" t="str">
            <v>UN</v>
          </cell>
          <cell r="E463">
            <v>64.88</v>
          </cell>
        </row>
        <row r="464">
          <cell r="A464">
            <v>51</v>
          </cell>
          <cell r="B464" t="str">
            <v>ADAPTADOR, PVC PBA, A BOLSA DEFOFO, JE, DN 100 / DE 110 MM</v>
          </cell>
          <cell r="C464" t="str">
            <v>UN</v>
          </cell>
          <cell r="E464">
            <v>147.38999999999999</v>
          </cell>
        </row>
        <row r="465">
          <cell r="A465">
            <v>12863</v>
          </cell>
          <cell r="B465" t="str">
            <v>ADAPTADOR, PVC PBA, A BOLSA DEFOFO, JE, DN 50 / DE 60 MM</v>
          </cell>
          <cell r="C465" t="str">
            <v>UN</v>
          </cell>
          <cell r="E465">
            <v>42.41</v>
          </cell>
        </row>
        <row r="466">
          <cell r="A466">
            <v>50</v>
          </cell>
          <cell r="B466" t="str">
            <v>ADAPTADOR, PVC PBA, A BOLSA DEFOFO, JE, DN 75 / DE  85 MM</v>
          </cell>
          <cell r="C466" t="str">
            <v>UN</v>
          </cell>
          <cell r="E466">
            <v>93.37</v>
          </cell>
        </row>
        <row r="467">
          <cell r="A467">
            <v>20076</v>
          </cell>
          <cell r="B467" t="str">
            <v>ADAPTADOR, PVC PBA, A LUVA DE FIBROCIMENTO, DN 100 / DE 110 MM</v>
          </cell>
          <cell r="C467" t="str">
            <v>UN</v>
          </cell>
          <cell r="E467">
            <v>136.19999999999999</v>
          </cell>
        </row>
        <row r="468">
          <cell r="A468">
            <v>20074</v>
          </cell>
          <cell r="B468" t="str">
            <v>ADAPTADOR, PVC PBA, A LUVA DE FIBROCIMENTO, DN 50 / DE 60 MM</v>
          </cell>
          <cell r="C468" t="str">
            <v>UN</v>
          </cell>
          <cell r="E468">
            <v>40.25</v>
          </cell>
        </row>
        <row r="469">
          <cell r="A469">
            <v>47</v>
          </cell>
          <cell r="B469" t="str">
            <v>ADAPTADOR, PVC PBA, BOLSA/ROSCA, JE, DN 100 / DE 110 MM</v>
          </cell>
          <cell r="C469" t="str">
            <v>UN</v>
          </cell>
          <cell r="E469">
            <v>77.58</v>
          </cell>
        </row>
        <row r="470">
          <cell r="A470">
            <v>48</v>
          </cell>
          <cell r="B470" t="str">
            <v>ADAPTADOR, PVC PBA, BOLSA/ROSCA, JE, DN 50 / DE 60 MM</v>
          </cell>
          <cell r="C470" t="str">
            <v>UN</v>
          </cell>
          <cell r="E470">
            <v>30.27</v>
          </cell>
        </row>
        <row r="471">
          <cell r="A471">
            <v>52</v>
          </cell>
          <cell r="B471" t="str">
            <v>ADAPTADOR, PVC PBA, PONTA/ROSCA, JE, DN 50 / DE  60 MM</v>
          </cell>
          <cell r="C471" t="str">
            <v>UN</v>
          </cell>
          <cell r="E471">
            <v>15.11</v>
          </cell>
        </row>
        <row r="472">
          <cell r="A472">
            <v>43</v>
          </cell>
          <cell r="B472" t="str">
            <v>ADAPTADOR, PVC PBA, PONTA/ROSCA, JE, DN 75 / DE  85 MM</v>
          </cell>
          <cell r="C472" t="str">
            <v>UN</v>
          </cell>
          <cell r="E472">
            <v>39.770000000000003</v>
          </cell>
        </row>
        <row r="473">
          <cell r="A473">
            <v>4791</v>
          </cell>
          <cell r="B473" t="str">
            <v>ADESIVO ACRILICO/COLA DE CONTATO</v>
          </cell>
          <cell r="C473" t="str">
            <v>KG</v>
          </cell>
          <cell r="E473">
            <v>19.670000000000002</v>
          </cell>
        </row>
        <row r="474">
          <cell r="A474">
            <v>157</v>
          </cell>
          <cell r="B474" t="str">
            <v>ADESIVO ESTRUTURAL A BASE DE RESINA EPOXI PARA INJECAO EM TRINCAS, BICOMPONENTE, BAIXA VISCOSIDADE</v>
          </cell>
          <cell r="C474" t="str">
            <v>KG</v>
          </cell>
          <cell r="E474">
            <v>80.66</v>
          </cell>
        </row>
        <row r="475">
          <cell r="A475">
            <v>156</v>
          </cell>
          <cell r="B475" t="str">
            <v>ADESIVO ESTRUTURAL A BASE DE RESINA EPOXI, BICOMPONENTE, FLUIDO</v>
          </cell>
          <cell r="C475" t="str">
            <v>KG</v>
          </cell>
          <cell r="E475">
            <v>36</v>
          </cell>
        </row>
        <row r="476">
          <cell r="A476">
            <v>131</v>
          </cell>
          <cell r="B476" t="str">
            <v>ADESIVO ESTRUTURAL A BASE DE RESINA EPOXI, BICOMPONENTE, PASTOSO (TIXOTROPICO)</v>
          </cell>
          <cell r="C476" t="str">
            <v>KG</v>
          </cell>
          <cell r="E476">
            <v>34.56</v>
          </cell>
        </row>
        <row r="477">
          <cell r="A477">
            <v>39719</v>
          </cell>
          <cell r="B477" t="str">
            <v>ADESIVO LIQUIDO A BASE DE RESINAS PARA COLAGEM DE ESPUMA DE ISOLAMENTO TERMICO FLEXIVEL</v>
          </cell>
          <cell r="C477" t="str">
            <v>L</v>
          </cell>
          <cell r="E477">
            <v>41.4</v>
          </cell>
        </row>
        <row r="478">
          <cell r="A478">
            <v>21114</v>
          </cell>
          <cell r="B478" t="str">
            <v>ADESIVO PARA TUBOS CPVC, *75* G</v>
          </cell>
          <cell r="C478" t="str">
            <v>UN</v>
          </cell>
          <cell r="E478">
            <v>8.8699999999999992</v>
          </cell>
        </row>
        <row r="479">
          <cell r="A479">
            <v>117</v>
          </cell>
          <cell r="B479" t="str">
            <v>ADESIVO PLASTICO PARA PVC, BISNAGA COM 17 GR</v>
          </cell>
          <cell r="C479" t="str">
            <v>UN</v>
          </cell>
          <cell r="E479">
            <v>1.41</v>
          </cell>
        </row>
        <row r="480">
          <cell r="A480">
            <v>119</v>
          </cell>
          <cell r="B480" t="str">
            <v>ADESIVO PLASTICO PARA PVC, BISNAGA COM 75 GR</v>
          </cell>
          <cell r="C480" t="str">
            <v>UN</v>
          </cell>
          <cell r="E480">
            <v>3.5</v>
          </cell>
        </row>
        <row r="481">
          <cell r="A481">
            <v>20080</v>
          </cell>
          <cell r="B481" t="str">
            <v>ADESIVO PLASTICO PARA PVC, FRASCO COM 175 GR</v>
          </cell>
          <cell r="C481" t="str">
            <v>UN</v>
          </cell>
          <cell r="E481">
            <v>10.029999999999999</v>
          </cell>
        </row>
        <row r="482">
          <cell r="A482">
            <v>122</v>
          </cell>
          <cell r="B482" t="str">
            <v>ADESIVO PLASTICO PARA PVC, FRASCO COM 850 GR</v>
          </cell>
          <cell r="C482" t="str">
            <v>UN</v>
          </cell>
          <cell r="E482">
            <v>31.61</v>
          </cell>
        </row>
        <row r="483">
          <cell r="A483">
            <v>3410</v>
          </cell>
          <cell r="B483" t="str">
            <v>ADESIVO/COLA PARA EPS (ISOPOR) E OUTROS MATERIAIS</v>
          </cell>
          <cell r="C483" t="str">
            <v>KG</v>
          </cell>
          <cell r="E483">
            <v>10.97</v>
          </cell>
        </row>
        <row r="484">
          <cell r="A484">
            <v>124</v>
          </cell>
          <cell r="B484" t="str">
            <v>ADITIVO ACELERADOR DE PEGA E ENDURECIMENTO PARA ARGAMASSAS E CONCRETOS</v>
          </cell>
          <cell r="C484" t="str">
            <v>L</v>
          </cell>
          <cell r="E484">
            <v>8.98</v>
          </cell>
        </row>
        <row r="485">
          <cell r="A485">
            <v>7334</v>
          </cell>
          <cell r="B485" t="str">
            <v>ADITIVO ADESIVO LIQUIDO PARA ARGAMASSAS DE REVESTIMENTOS CIMENTICIOS</v>
          </cell>
          <cell r="C485" t="str">
            <v>L</v>
          </cell>
          <cell r="E485">
            <v>7.83</v>
          </cell>
        </row>
        <row r="486">
          <cell r="A486">
            <v>7325</v>
          </cell>
          <cell r="B486" t="str">
            <v>ADITIVO IMPERMEABILIZANTE DE PEGA NORMAL PARA ARGAMASSAS E  CONCRETOS SEM ARMACAO</v>
          </cell>
          <cell r="C486" t="str">
            <v>KG</v>
          </cell>
          <cell r="E486">
            <v>4.1500000000000004</v>
          </cell>
        </row>
        <row r="487">
          <cell r="A487">
            <v>123</v>
          </cell>
          <cell r="B487" t="str">
            <v>ADITIVO IMPERMEABILIZANTE DE PEGA NORMAL PARA ARGAMASSAS E CONCRETOS SEM ARMACAO</v>
          </cell>
          <cell r="C487" t="str">
            <v>L</v>
          </cell>
          <cell r="E487">
            <v>3.99</v>
          </cell>
        </row>
        <row r="488">
          <cell r="A488">
            <v>127</v>
          </cell>
          <cell r="B488" t="str">
            <v>ADITIVO IMPERMEABILIZANTE DE PEGA ULTRARRAPIDA</v>
          </cell>
          <cell r="C488" t="str">
            <v>L</v>
          </cell>
          <cell r="E488">
            <v>9.3699999999999992</v>
          </cell>
        </row>
        <row r="489">
          <cell r="A489">
            <v>133</v>
          </cell>
          <cell r="B489" t="str">
            <v>ADITIVO LIQUIDO INCORPORADOR DE AR PARA CONCRETO E ARGAMASSA</v>
          </cell>
          <cell r="C489" t="str">
            <v>L</v>
          </cell>
          <cell r="E489">
            <v>4.0199999999999996</v>
          </cell>
        </row>
        <row r="490">
          <cell r="A490">
            <v>37538</v>
          </cell>
          <cell r="B490" t="str">
            <v>ADITIVO PLASTIFICANTE E ESTABILIZADOR PARA ARGAMASSAS DE ASSENTAMENTO E REBOCO</v>
          </cell>
          <cell r="C490" t="str">
            <v>18L</v>
          </cell>
          <cell r="E490">
            <v>99.89</v>
          </cell>
        </row>
        <row r="491">
          <cell r="A491">
            <v>132</v>
          </cell>
          <cell r="B491" t="str">
            <v>ADITIVO PLASTIFICANTE RETARDADOR DE PEGA E REDUTOR DE AGUA PARA CONCRETO</v>
          </cell>
          <cell r="C491" t="str">
            <v>L</v>
          </cell>
          <cell r="E491">
            <v>4.42</v>
          </cell>
        </row>
        <row r="492">
          <cell r="A492">
            <v>13408</v>
          </cell>
          <cell r="B492" t="str">
            <v>ADITIVO SUPERPLASTIFICANTE DE PEGA NORMAL PARA CONCRETO (TAMBOR 200 KG)</v>
          </cell>
          <cell r="C492" t="str">
            <v>200KG</v>
          </cell>
          <cell r="E492">
            <v>1573.72</v>
          </cell>
        </row>
        <row r="493">
          <cell r="A493">
            <v>37476</v>
          </cell>
          <cell r="B493" t="str">
            <v>ADUELA/GALERIA DE CONCRETO ARMADO, SECAO RETANGULAR 1.50 X 1.50 M (L X A), C = 1.00 M, E = 20 CM</v>
          </cell>
          <cell r="C493" t="str">
            <v>UN</v>
          </cell>
          <cell r="E493">
            <v>1466.83</v>
          </cell>
        </row>
        <row r="494">
          <cell r="A494">
            <v>37478</v>
          </cell>
          <cell r="B494" t="str">
            <v>ADUELA/GALERIA DE CONCRETO ARMADO, SECAO RETANGULAR 2.00 X 2.00 M (L X A), C = 1.00 M, E = 20 CM</v>
          </cell>
          <cell r="C494" t="str">
            <v>UN</v>
          </cell>
          <cell r="E494">
            <v>2075.1799999999998</v>
          </cell>
        </row>
        <row r="495">
          <cell r="A495">
            <v>37477</v>
          </cell>
          <cell r="B495" t="str">
            <v>ADUELA/GALERIA DE CONCRETO ARMADO, SECAO RETANGULAR 2.50 X 2.50 M (L X A), C = 1.00 M, E = 20 CM</v>
          </cell>
          <cell r="C495" t="str">
            <v>UN</v>
          </cell>
          <cell r="E495">
            <v>2539.2800000000002</v>
          </cell>
        </row>
        <row r="496">
          <cell r="A496">
            <v>37479</v>
          </cell>
          <cell r="B496" t="str">
            <v>ADUELA/GALERIA DE CONCRETO ARMADO, SECAO RETANGULAR 3.00 X 3.00 M (L X A), C = 1.00 M, E = 20 CM</v>
          </cell>
          <cell r="C496" t="str">
            <v>UN</v>
          </cell>
          <cell r="E496">
            <v>3175.09</v>
          </cell>
        </row>
        <row r="497">
          <cell r="A497">
            <v>4319</v>
          </cell>
          <cell r="B497" t="str">
            <v>AFASTADOR PARA TELHA DE FIBROCIMENTO CANALETE 90 OU KALHETAO</v>
          </cell>
          <cell r="C497" t="str">
            <v>UN</v>
          </cell>
          <cell r="E497">
            <v>0.77</v>
          </cell>
        </row>
        <row r="498">
          <cell r="A498">
            <v>40596</v>
          </cell>
          <cell r="B498" t="str">
            <v>AGREGADO RECICLADO (RCD), CLASSE A CINZA, TIPO RACHAO RECICLADO (COLETADO CAIXA)</v>
          </cell>
          <cell r="C498" t="str">
            <v>M3</v>
          </cell>
          <cell r="E498">
            <v>29.29</v>
          </cell>
        </row>
        <row r="499">
          <cell r="A499">
            <v>6114</v>
          </cell>
          <cell r="B499" t="str">
            <v>AJUDANTE DE ARMADOR</v>
          </cell>
          <cell r="C499" t="str">
            <v>H</v>
          </cell>
          <cell r="E499">
            <v>9.6300000000000008</v>
          </cell>
        </row>
        <row r="500">
          <cell r="A500">
            <v>6117</v>
          </cell>
          <cell r="B500" t="str">
            <v>AJUDANTE DE CARPINTEIRO</v>
          </cell>
          <cell r="C500" t="str">
            <v>H</v>
          </cell>
          <cell r="E500">
            <v>9.6300000000000008</v>
          </cell>
        </row>
        <row r="501">
          <cell r="A501">
            <v>25958</v>
          </cell>
          <cell r="B501" t="str">
            <v>AJUDANTE DE ESTRUTURA METALICA</v>
          </cell>
          <cell r="C501" t="str">
            <v>H</v>
          </cell>
          <cell r="E501">
            <v>4.7699999999999996</v>
          </cell>
        </row>
        <row r="502">
          <cell r="A502">
            <v>248</v>
          </cell>
          <cell r="B502" t="str">
            <v>AJUDANTE DE OPERACAO EM GERAL</v>
          </cell>
          <cell r="C502" t="str">
            <v>H</v>
          </cell>
          <cell r="E502">
            <v>9.1199999999999992</v>
          </cell>
        </row>
        <row r="503">
          <cell r="A503">
            <v>6127</v>
          </cell>
          <cell r="B503" t="str">
            <v>AJUDANTE DE PEDREIRO</v>
          </cell>
          <cell r="C503" t="str">
            <v>H</v>
          </cell>
          <cell r="E503">
            <v>9.33</v>
          </cell>
        </row>
        <row r="504">
          <cell r="A504">
            <v>34466</v>
          </cell>
          <cell r="B504" t="str">
            <v>AJUDANTE DE PINTOR</v>
          </cell>
          <cell r="C504" t="str">
            <v>H</v>
          </cell>
          <cell r="E504">
            <v>9.65</v>
          </cell>
        </row>
        <row r="505">
          <cell r="A505">
            <v>242</v>
          </cell>
          <cell r="B505" t="str">
            <v>AJUDANTE ESPECIALIZADO</v>
          </cell>
          <cell r="C505" t="str">
            <v>H</v>
          </cell>
          <cell r="E505">
            <v>9.1199999999999992</v>
          </cell>
        </row>
        <row r="506">
          <cell r="A506">
            <v>427</v>
          </cell>
          <cell r="B506" t="str">
            <v>ALCA PREFORMADA DE CONTRA POSTE, EM ACO GALVANIZADO, PARA CABO 3/16", COMPRIMENTO *860* MM</v>
          </cell>
          <cell r="C506" t="str">
            <v>UN</v>
          </cell>
          <cell r="E506">
            <v>4.3899999999999997</v>
          </cell>
        </row>
        <row r="507">
          <cell r="A507">
            <v>417</v>
          </cell>
          <cell r="B507" t="str">
            <v>ALCA PREFORMADA DE DISTRIBUICAO, EM ACO GALVANIZADO, PARA CABO DE ALUMINIO DIAMETRO 16 MM</v>
          </cell>
          <cell r="C507" t="str">
            <v>UN</v>
          </cell>
          <cell r="E507">
            <v>2.0699999999999998</v>
          </cell>
        </row>
        <row r="508">
          <cell r="A508">
            <v>418</v>
          </cell>
          <cell r="B508" t="str">
            <v>ALCA PREFORMADA DE DISTRIBUICAO, EM ACO GALVANIZADO, PARA CABO DE ALUMINIO DIAMETRO 25 MM2</v>
          </cell>
          <cell r="C508" t="str">
            <v>UN</v>
          </cell>
          <cell r="E508">
            <v>2.0699999999999998</v>
          </cell>
        </row>
        <row r="509">
          <cell r="A509">
            <v>11273</v>
          </cell>
          <cell r="B509" t="str">
            <v>ALCA PREFORMADA DE DISTRIBUICAO, EM ACO GALVANIZADO, PARA CONDUTORES DE ALUMINIO AWG 1/0 (CAA 6/1 OU CA 7 FIOS)</v>
          </cell>
          <cell r="C509" t="str">
            <v>UN</v>
          </cell>
          <cell r="E509">
            <v>6.42</v>
          </cell>
        </row>
        <row r="510">
          <cell r="A510">
            <v>11272</v>
          </cell>
          <cell r="B510" t="str">
            <v>ALCA PREFORMADA DE DISTRIBUICAO, EM ACO GALVANIZADO, PARA CONDUTORES DE ALUMINIO AWG 2 (CAA 6/1 OU CA 7 FIOS)</v>
          </cell>
          <cell r="C510" t="str">
            <v>UN</v>
          </cell>
          <cell r="E510">
            <v>3.88</v>
          </cell>
        </row>
        <row r="511">
          <cell r="A511">
            <v>11275</v>
          </cell>
          <cell r="B511" t="str">
            <v>ALCA PREFORMADA DE SERVICO, EM ACO GALVANIZADO, PARA CONDUTORES DE ALUMINIO AWG 4 (CAA 6/1)</v>
          </cell>
          <cell r="C511" t="str">
            <v>UN</v>
          </cell>
          <cell r="E511">
            <v>1.55</v>
          </cell>
        </row>
        <row r="512">
          <cell r="A512">
            <v>11274</v>
          </cell>
          <cell r="B512" t="str">
            <v>ALCA PREFORMADA DE SERVICO, EM ACO GALVANIZADO, PARA CONDUTORES DE ALUMINIO AWG 6 (CAA 6/1)</v>
          </cell>
          <cell r="C512" t="str">
            <v>UN</v>
          </cell>
          <cell r="E512">
            <v>1.18</v>
          </cell>
        </row>
        <row r="513">
          <cell r="A513">
            <v>37370</v>
          </cell>
          <cell r="B513" t="str">
            <v>ALIMENTACAO (ENCARGOS COMPLEMENTARES) *COLETADO CAIXA*</v>
          </cell>
          <cell r="C513" t="str">
            <v>H</v>
          </cell>
          <cell r="E513">
            <v>0.69</v>
          </cell>
        </row>
        <row r="514">
          <cell r="A514">
            <v>10658</v>
          </cell>
          <cell r="B514" t="str">
            <v>ALISADORA DE CONCRETO COM MOTOR A GASOLINA DE 5,5 HP, PESO COM MOTOR DE 78 KG, 4 PATAS.</v>
          </cell>
          <cell r="C514" t="str">
            <v>UN</v>
          </cell>
          <cell r="E514">
            <v>7805</v>
          </cell>
        </row>
        <row r="515">
          <cell r="A515">
            <v>253</v>
          </cell>
          <cell r="B515" t="str">
            <v>ALMOXARIFE</v>
          </cell>
          <cell r="C515" t="str">
            <v>H</v>
          </cell>
          <cell r="E515">
            <v>14.1</v>
          </cell>
        </row>
        <row r="516">
          <cell r="A516">
            <v>40809</v>
          </cell>
          <cell r="B516" t="str">
            <v>ALMOXARIFE (MENSALISTA)</v>
          </cell>
          <cell r="C516" t="str">
            <v>MES</v>
          </cell>
          <cell r="E516">
            <v>2484.87</v>
          </cell>
        </row>
        <row r="517">
          <cell r="A517">
            <v>583</v>
          </cell>
          <cell r="B517" t="str">
            <v>ALUMINIO ANODIZADO</v>
          </cell>
          <cell r="C517" t="str">
            <v>KG</v>
          </cell>
          <cell r="E517">
            <v>41.1</v>
          </cell>
        </row>
        <row r="518">
          <cell r="A518">
            <v>20193</v>
          </cell>
          <cell r="B518" t="str">
            <v>ANDAIME METALICO TIPO FACHADEIRO, LARGURA DE 1,20M, ALTURA POR PECA DE 2,0M (LOCACAO)</v>
          </cell>
          <cell r="C518" t="str">
            <v>M2/MES</v>
          </cell>
          <cell r="E518">
            <v>3.99</v>
          </cell>
        </row>
        <row r="519">
          <cell r="A519">
            <v>10527</v>
          </cell>
          <cell r="B519" t="str">
            <v>ANDAIME METALICO TUBULAR DE ENCAIXE, TIPO DE TORRE, COM LARGURA DE 1 ATE 1,5 M E ALTURA DE *1,00 M* (LOCACAO)</v>
          </cell>
          <cell r="C519" t="str">
            <v>M/MES</v>
          </cell>
          <cell r="E519">
            <v>12</v>
          </cell>
        </row>
        <row r="520">
          <cell r="A520">
            <v>10526</v>
          </cell>
          <cell r="B520" t="str">
            <v>ANDAIME SUSPENSO OU BALANCIM, TIPO PESADO (CARGA TOTAL DE 250 KG/M2), PLATAFORMA DE 1,50 X 3,00 M, COM 4 CATRACAS (GUINCHOS) E CABO DE *45* M (LOCACAO )</v>
          </cell>
          <cell r="C520" t="str">
            <v>MES</v>
          </cell>
          <cell r="E520">
            <v>500</v>
          </cell>
        </row>
        <row r="521">
          <cell r="A521">
            <v>299</v>
          </cell>
          <cell r="B521" t="str">
            <v>ANEL BORRACHA DN 100 MM, PARA TUBO SERIE REFORCADA ESGOTO PREDIAL</v>
          </cell>
          <cell r="C521" t="str">
            <v>UN</v>
          </cell>
          <cell r="E521">
            <v>1.29</v>
          </cell>
        </row>
        <row r="522">
          <cell r="A522">
            <v>298</v>
          </cell>
          <cell r="B522" t="str">
            <v>ANEL BORRACHA DN 75 MM, PARA TUBO SERIE REFORCADA ESGOTO PREDIAL</v>
          </cell>
          <cell r="C522" t="str">
            <v>UN</v>
          </cell>
          <cell r="E522">
            <v>1.3</v>
          </cell>
        </row>
        <row r="523">
          <cell r="A523">
            <v>295</v>
          </cell>
          <cell r="B523" t="str">
            <v>ANEL BORRACHA PARA TUBO ESGOTO PREDIAL DN 40 MM (NBR 5688)</v>
          </cell>
          <cell r="C523" t="str">
            <v>UN</v>
          </cell>
          <cell r="E523">
            <v>0.77</v>
          </cell>
        </row>
        <row r="524">
          <cell r="A524">
            <v>296</v>
          </cell>
          <cell r="B524" t="str">
            <v>ANEL BORRACHA PARA TUBO ESGOTO PREDIAL DN 50 MM (NBR 5688)</v>
          </cell>
          <cell r="C524" t="str">
            <v>UN</v>
          </cell>
          <cell r="E524">
            <v>0.8</v>
          </cell>
        </row>
        <row r="525">
          <cell r="A525">
            <v>297</v>
          </cell>
          <cell r="B525" t="str">
            <v>ANEL BORRACHA PARA TUBO ESGOTO PREDIAL DN 75 MM (NBR 5688)</v>
          </cell>
          <cell r="C525" t="str">
            <v>UN</v>
          </cell>
          <cell r="E525">
            <v>1.1399999999999999</v>
          </cell>
        </row>
        <row r="526">
          <cell r="A526">
            <v>301</v>
          </cell>
          <cell r="B526" t="str">
            <v>ANEL BORRACHA PARA TUBO ESGOTO PREDIAL, DN 100 MM (NBR 5688)</v>
          </cell>
          <cell r="C526" t="str">
            <v>UN</v>
          </cell>
          <cell r="E526">
            <v>1.43</v>
          </cell>
        </row>
        <row r="527">
          <cell r="A527">
            <v>300</v>
          </cell>
          <cell r="B527" t="str">
            <v>ANEL BORRACHA, DN 150 MM, PARA TUBO SERIE REFORCADA ESGOTO PREDIAL</v>
          </cell>
          <cell r="C527" t="str">
            <v>UN</v>
          </cell>
          <cell r="E527">
            <v>6</v>
          </cell>
        </row>
        <row r="528">
          <cell r="A528">
            <v>20084</v>
          </cell>
          <cell r="B528" t="str">
            <v>ANEL BORRACHA, DN 40 MM, PARA TUBO SERIE REFORCADA ESGOTO PREDIAL</v>
          </cell>
          <cell r="C528" t="str">
            <v>UN</v>
          </cell>
          <cell r="E528">
            <v>0.77</v>
          </cell>
        </row>
        <row r="529">
          <cell r="A529">
            <v>20085</v>
          </cell>
          <cell r="B529" t="str">
            <v>ANEL BORRACHA, DN 50 MM, PARA TUBO SERIE REFORCADA ESGOTO PREDIAL</v>
          </cell>
          <cell r="C529" t="str">
            <v>UN</v>
          </cell>
          <cell r="E529">
            <v>0.72</v>
          </cell>
        </row>
        <row r="530">
          <cell r="A530">
            <v>311</v>
          </cell>
          <cell r="B530" t="str">
            <v>ANEL BORRACHA, PARA TUBO PVC DEFOFO, DN 100 MM (NBR 7665)</v>
          </cell>
          <cell r="C530" t="str">
            <v>UN</v>
          </cell>
          <cell r="E530">
            <v>4.6500000000000004</v>
          </cell>
        </row>
        <row r="531">
          <cell r="A531">
            <v>318</v>
          </cell>
          <cell r="B531" t="str">
            <v>ANEL BORRACHA, PARA TUBO PVC DEFOFO, DN 150 MM (NBR 7665)</v>
          </cell>
          <cell r="C531" t="str">
            <v>UN</v>
          </cell>
          <cell r="E531">
            <v>8.14</v>
          </cell>
        </row>
        <row r="532">
          <cell r="A532">
            <v>319</v>
          </cell>
          <cell r="B532" t="str">
            <v>ANEL BORRACHA, PARA TUBO PVC DEFOFO, DN 200 MM (NBR 7665)</v>
          </cell>
          <cell r="C532" t="str">
            <v>UN</v>
          </cell>
          <cell r="E532">
            <v>15.38</v>
          </cell>
        </row>
        <row r="533">
          <cell r="A533">
            <v>320</v>
          </cell>
          <cell r="B533" t="str">
            <v>ANEL BORRACHA, PARA TUBO PVC DEFOFO, DN 250 MM (NBR 7665)</v>
          </cell>
          <cell r="C533" t="str">
            <v>UN</v>
          </cell>
          <cell r="E533">
            <v>48.9</v>
          </cell>
        </row>
        <row r="534">
          <cell r="A534">
            <v>314</v>
          </cell>
          <cell r="B534" t="str">
            <v>ANEL BORRACHA, PARA TUBO PVC DEFOFO, DN 300 MM (NBR 7665)</v>
          </cell>
          <cell r="C534" t="str">
            <v>UN</v>
          </cell>
          <cell r="E534">
            <v>75.11</v>
          </cell>
        </row>
        <row r="535">
          <cell r="A535">
            <v>303</v>
          </cell>
          <cell r="B535" t="str">
            <v>ANEL BORRACHA, PARA TUBO PVC, REDE COLETOR ESGOTO, DN 100 MM (NBR 7362)</v>
          </cell>
          <cell r="C535" t="str">
            <v>UN</v>
          </cell>
          <cell r="E535">
            <v>1.94</v>
          </cell>
        </row>
        <row r="536">
          <cell r="A536">
            <v>304</v>
          </cell>
          <cell r="B536" t="str">
            <v>ANEL BORRACHA, PARA TUBO PVC, REDE COLETOR ESGOTO, DN 125 MM (NBR 7362)</v>
          </cell>
          <cell r="C536" t="str">
            <v>UN</v>
          </cell>
          <cell r="E536">
            <v>2.97</v>
          </cell>
        </row>
        <row r="537">
          <cell r="A537">
            <v>305</v>
          </cell>
          <cell r="B537" t="str">
            <v>ANEL BORRACHA, PARA TUBO PVC, REDE COLETOR ESGOTO, DN 150 MM (NBR 7362)</v>
          </cell>
          <cell r="C537" t="str">
            <v>UN</v>
          </cell>
          <cell r="E537">
            <v>5.08</v>
          </cell>
        </row>
        <row r="538">
          <cell r="A538">
            <v>306</v>
          </cell>
          <cell r="B538" t="str">
            <v>ANEL BORRACHA, PARA TUBO PVC, REDE COLETOR ESGOTO, DN 200 MM (NBR 7362)</v>
          </cell>
          <cell r="C538" t="str">
            <v>UN</v>
          </cell>
          <cell r="E538">
            <v>6.1</v>
          </cell>
        </row>
        <row r="539">
          <cell r="A539">
            <v>307</v>
          </cell>
          <cell r="B539" t="str">
            <v>ANEL BORRACHA, PARA TUBO PVC, REDE COLETOR ESGOTO, DN 250 MM (NBR 7362)</v>
          </cell>
          <cell r="C539" t="str">
            <v>UN</v>
          </cell>
          <cell r="E539">
            <v>12.06</v>
          </cell>
        </row>
        <row r="540">
          <cell r="A540">
            <v>309</v>
          </cell>
          <cell r="B540" t="str">
            <v>ANEL BORRACHA, PARA TUBO PVC, REDE COLETOR ESGOTO, DN 350 MM (NBR 7362)</v>
          </cell>
          <cell r="C540" t="str">
            <v>UN</v>
          </cell>
          <cell r="E540">
            <v>24.71</v>
          </cell>
        </row>
        <row r="541">
          <cell r="A541">
            <v>310</v>
          </cell>
          <cell r="B541" t="str">
            <v>ANEL BORRACHA, PARA TUBO PVC, REDE COLETOR ESGOTO, DN 400 MM (NBR 7362)</v>
          </cell>
          <cell r="C541" t="str">
            <v>UN</v>
          </cell>
          <cell r="E541">
            <v>31.34</v>
          </cell>
        </row>
        <row r="542">
          <cell r="A542">
            <v>328</v>
          </cell>
          <cell r="B542" t="str">
            <v>ANEL BORRACHA, PARA TUBO/CONEXAO PVC PBA, DN 100 MM, PARA REDE AGUA</v>
          </cell>
          <cell r="C542" t="str">
            <v>UN</v>
          </cell>
          <cell r="E542">
            <v>3.74</v>
          </cell>
        </row>
        <row r="543">
          <cell r="A543">
            <v>325</v>
          </cell>
          <cell r="B543" t="str">
            <v>ANEL BORRACHA, PARA TUBO/CONEXAO PVC PBA, DN 50 MM, PARA REDE AGUA</v>
          </cell>
          <cell r="C543" t="str">
            <v>UN</v>
          </cell>
          <cell r="E543">
            <v>1.45</v>
          </cell>
        </row>
        <row r="544">
          <cell r="A544">
            <v>20326</v>
          </cell>
          <cell r="B544" t="str">
            <v>ANEL BORRACHA, PARA TUBO/CONEXAO PVC PBA, DN 60 MM, PARA REDE AGUA</v>
          </cell>
          <cell r="C544" t="str">
            <v>UN</v>
          </cell>
          <cell r="E544">
            <v>3.88</v>
          </cell>
        </row>
        <row r="545">
          <cell r="A545">
            <v>329</v>
          </cell>
          <cell r="B545" t="str">
            <v>ANEL BORRACHA, PARA TUBO/CONEXAO PVC PBA, DN 75 MM, PARA REDE AGUA</v>
          </cell>
          <cell r="C545" t="str">
            <v>UN</v>
          </cell>
          <cell r="E545">
            <v>4.78</v>
          </cell>
        </row>
        <row r="546">
          <cell r="A546">
            <v>308</v>
          </cell>
          <cell r="B546" t="str">
            <v>ANEL BORRACHA, PARA TUBO, PVC REDE COLETOR ESGOTO, DN 300 MM (NBR 7362)</v>
          </cell>
          <cell r="C546" t="str">
            <v>UN</v>
          </cell>
          <cell r="E546">
            <v>16.100000000000001</v>
          </cell>
        </row>
        <row r="547">
          <cell r="A547">
            <v>39642</v>
          </cell>
          <cell r="B547" t="str">
            <v>ANEL DE BORRACHA PARA VEDACAO DE DUTO PEAD CORRUGADO PARA ELETRICA, DN 1 1/2"</v>
          </cell>
          <cell r="C547" t="str">
            <v>UN</v>
          </cell>
          <cell r="E547">
            <v>0.97</v>
          </cell>
        </row>
        <row r="548">
          <cell r="A548">
            <v>39641</v>
          </cell>
          <cell r="B548" t="str">
            <v>ANEL DE BORRACHA PARA VEDACAO DE DUTO PEAD CORRUGADO PARA ELETRICA, DN 1 1/4"</v>
          </cell>
          <cell r="C548" t="str">
            <v>UN</v>
          </cell>
          <cell r="E548">
            <v>0.68</v>
          </cell>
        </row>
        <row r="549">
          <cell r="A549">
            <v>39643</v>
          </cell>
          <cell r="B549" t="str">
            <v>ANEL DE BORRACHA PARA VEDACAO DE DUTO PEAD CORRUGADO PARA ELETRICA, DN 2"</v>
          </cell>
          <cell r="C549" t="str">
            <v>UN</v>
          </cell>
          <cell r="E549">
            <v>2.71</v>
          </cell>
        </row>
        <row r="550">
          <cell r="A550">
            <v>39644</v>
          </cell>
          <cell r="B550" t="str">
            <v>ANEL DE BORRACHA PARA VEDACAO DE DUTO PEAD CORRUGADO PARA ELETRICA, DN 3"</v>
          </cell>
          <cell r="C550" t="str">
            <v>UN</v>
          </cell>
          <cell r="E550">
            <v>3.5</v>
          </cell>
        </row>
        <row r="551">
          <cell r="A551">
            <v>39645</v>
          </cell>
          <cell r="B551" t="str">
            <v>ANEL DE BORRACHA PARA VEDACAO DE DUTO PEAD CORRUGADO PARA ELETRICA, DN 4"</v>
          </cell>
          <cell r="C551" t="str">
            <v>UN</v>
          </cell>
          <cell r="E551">
            <v>4.53</v>
          </cell>
        </row>
        <row r="552">
          <cell r="A552">
            <v>12548</v>
          </cell>
          <cell r="B552" t="str">
            <v>ANEL DE CONCRETO ARMADO, D = *1,10* M, H = 0,30 M</v>
          </cell>
          <cell r="C552" t="str">
            <v>UN</v>
          </cell>
          <cell r="E552">
            <v>73.36</v>
          </cell>
        </row>
        <row r="553">
          <cell r="A553">
            <v>13113</v>
          </cell>
          <cell r="B553" t="str">
            <v>ANEL DE CONCRETO ARMADO, D = 0,60 M, H = 0,10 M</v>
          </cell>
          <cell r="C553" t="str">
            <v>UN</v>
          </cell>
          <cell r="E553">
            <v>30.06</v>
          </cell>
        </row>
        <row r="554">
          <cell r="A554">
            <v>13114</v>
          </cell>
          <cell r="B554" t="str">
            <v>ANEL DE CONCRETO ARMADO, D = 0,60 M, H = 0,15 M</v>
          </cell>
          <cell r="C554" t="str">
            <v>UN</v>
          </cell>
          <cell r="E554">
            <v>36.6</v>
          </cell>
        </row>
        <row r="555">
          <cell r="A555">
            <v>12530</v>
          </cell>
          <cell r="B555" t="str">
            <v>ANEL DE CONCRETO ARMADO, D = 0,60 M, H = 0,30 M</v>
          </cell>
          <cell r="C555" t="str">
            <v>UN</v>
          </cell>
          <cell r="E555">
            <v>44.6</v>
          </cell>
        </row>
        <row r="556">
          <cell r="A556">
            <v>12531</v>
          </cell>
          <cell r="B556" t="str">
            <v>ANEL DE CONCRETO ARMADO, D = 0,60 M, H = 0,40 M</v>
          </cell>
          <cell r="C556" t="str">
            <v>UN</v>
          </cell>
          <cell r="E556">
            <v>49.88</v>
          </cell>
        </row>
        <row r="557">
          <cell r="A557">
            <v>12532</v>
          </cell>
          <cell r="B557" t="str">
            <v>ANEL DE CONCRETO ARMADO, D = 0,60 M, H = 0,50 M</v>
          </cell>
          <cell r="C557" t="str">
            <v>UN</v>
          </cell>
          <cell r="E557">
            <v>61</v>
          </cell>
        </row>
        <row r="558">
          <cell r="A558">
            <v>12533</v>
          </cell>
          <cell r="B558" t="str">
            <v>ANEL DE CONCRETO ARMADO, D = 0,80 M, H = 0,30 M</v>
          </cell>
          <cell r="C558" t="str">
            <v>UN</v>
          </cell>
          <cell r="E558">
            <v>72.77</v>
          </cell>
        </row>
        <row r="559">
          <cell r="A559">
            <v>12544</v>
          </cell>
          <cell r="B559" t="str">
            <v>ANEL DE CONCRETO ARMADO, D = 0,80 M, H = 0,50 M</v>
          </cell>
          <cell r="C559" t="str">
            <v>UN</v>
          </cell>
          <cell r="E559">
            <v>88.89</v>
          </cell>
        </row>
        <row r="560">
          <cell r="A560">
            <v>12546</v>
          </cell>
          <cell r="B560" t="str">
            <v>ANEL DE CONCRETO ARMADO, D = 1,00 M, H = 0,40 M</v>
          </cell>
          <cell r="C560" t="str">
            <v>UN</v>
          </cell>
          <cell r="E560">
            <v>103.32</v>
          </cell>
        </row>
        <row r="561">
          <cell r="A561">
            <v>12547</v>
          </cell>
          <cell r="B561" t="str">
            <v>ANEL DE CONCRETO ARMADO, D = 1,00 M, H = 0,50 M</v>
          </cell>
          <cell r="C561" t="str">
            <v>UN</v>
          </cell>
          <cell r="E561">
            <v>117.1</v>
          </cell>
        </row>
        <row r="562">
          <cell r="A562">
            <v>12551</v>
          </cell>
          <cell r="B562" t="str">
            <v>ANEL DE CONCRETO ARMADO, D = 1,20 M, H = 0,50 M</v>
          </cell>
          <cell r="C562" t="str">
            <v>UN</v>
          </cell>
          <cell r="E562">
            <v>98.86</v>
          </cell>
        </row>
        <row r="563">
          <cell r="A563">
            <v>12563</v>
          </cell>
          <cell r="B563" t="str">
            <v>ANEL DE CONCRETO ARMADO, D = 1,50 M, H = 0,50 M</v>
          </cell>
          <cell r="C563" t="str">
            <v>UN</v>
          </cell>
          <cell r="E563">
            <v>183.02</v>
          </cell>
        </row>
        <row r="564">
          <cell r="A564">
            <v>12565</v>
          </cell>
          <cell r="B564" t="str">
            <v>ANEL DE CONCRETO ARMADO, D = 2,00 M, H = 0,50 M</v>
          </cell>
          <cell r="C564" t="str">
            <v>UN</v>
          </cell>
          <cell r="E564">
            <v>288.01</v>
          </cell>
        </row>
        <row r="565">
          <cell r="A565">
            <v>12567</v>
          </cell>
          <cell r="B565" t="str">
            <v>ANEL DE CONCRETO ARMADO, D = 2,50 M, H = 0,50 M</v>
          </cell>
          <cell r="C565" t="str">
            <v>UN</v>
          </cell>
          <cell r="E565">
            <v>374.77</v>
          </cell>
        </row>
        <row r="566">
          <cell r="A566">
            <v>12568</v>
          </cell>
          <cell r="B566" t="str">
            <v>ANEL DE CONCRETO ARMADO, D = 3,00 M, H = 0,50 M</v>
          </cell>
          <cell r="C566" t="str">
            <v>UN</v>
          </cell>
          <cell r="E566">
            <v>618.79999999999995</v>
          </cell>
        </row>
        <row r="567">
          <cell r="A567">
            <v>11789</v>
          </cell>
          <cell r="B567" t="str">
            <v>ANEL DE DISTRIBUICAO EM ACO GALVANIZADO PARA FIO FE-160</v>
          </cell>
          <cell r="C567" t="str">
            <v>UN</v>
          </cell>
          <cell r="E567">
            <v>0.57999999999999996</v>
          </cell>
        </row>
        <row r="568">
          <cell r="A568">
            <v>20975</v>
          </cell>
          <cell r="B568" t="str">
            <v>ANEL DE EXPANSAO EM COBRE, ENGATE RAPIDO 1 1/2", PARA EMPATACAO MANGUEIRA DE COMBATE A INCENDIO PREDIAL</v>
          </cell>
          <cell r="C568" t="str">
            <v>UN</v>
          </cell>
          <cell r="E568">
            <v>7.9</v>
          </cell>
        </row>
        <row r="569">
          <cell r="A569">
            <v>20976</v>
          </cell>
          <cell r="B569" t="str">
            <v>ANEL DE EXPANSAO EM COBRE, ENGATE RAPIDO 2 1/2", PARA EMPATACAO MANGUEIRA DE COMBATE A INCENDIO PREDIAL</v>
          </cell>
          <cell r="C569" t="str">
            <v>UN</v>
          </cell>
          <cell r="E569">
            <v>11.93</v>
          </cell>
        </row>
        <row r="570">
          <cell r="A570">
            <v>10560</v>
          </cell>
          <cell r="B570" t="str">
            <v>ANTRACITO</v>
          </cell>
          <cell r="C570" t="str">
            <v>M3</v>
          </cell>
          <cell r="E570">
            <v>4974.74</v>
          </cell>
        </row>
        <row r="571">
          <cell r="A571">
            <v>12888</v>
          </cell>
          <cell r="B571" t="str">
            <v>APARELHO APOIO ESTRUTURAL DE NEOPRENE FRETADO</v>
          </cell>
          <cell r="C571" t="str">
            <v>DM3</v>
          </cell>
          <cell r="E571">
            <v>223.56</v>
          </cell>
        </row>
        <row r="572">
          <cell r="A572">
            <v>12889</v>
          </cell>
          <cell r="B572" t="str">
            <v>APARELHO APOIO ESTRUTURAL DE NEOPRENE NAO FRETADO</v>
          </cell>
          <cell r="C572" t="str">
            <v>DM3</v>
          </cell>
          <cell r="E572">
            <v>95</v>
          </cell>
        </row>
        <row r="573">
          <cell r="A573">
            <v>13761</v>
          </cell>
          <cell r="B573" t="str">
            <v>APARELHO CORTE OXI-ACETILENO PARA SOLDA E CORTE CONTENDO MACARICO SOLDA, BICO DE CORTE, CILINDROS, REGULADORES, MANGUEIRAS E CARRINHO</v>
          </cell>
          <cell r="C573" t="str">
            <v>UN</v>
          </cell>
          <cell r="E573">
            <v>2689.95</v>
          </cell>
        </row>
        <row r="574">
          <cell r="A574">
            <v>3332</v>
          </cell>
          <cell r="B574" t="str">
            <v>APARELHO DE OXI-ACETILENO PARA SOLDA E CORTE, SEM O GAS (PPU) (LOCACAO)</v>
          </cell>
          <cell r="C574" t="str">
            <v>H</v>
          </cell>
          <cell r="E574">
            <v>1.1299999999999999</v>
          </cell>
        </row>
        <row r="575">
          <cell r="A575">
            <v>7600</v>
          </cell>
          <cell r="B575" t="str">
            <v>APARELHO MISTURADOR CROMADO P/ BIDE C/ DUCHA</v>
          </cell>
          <cell r="C575" t="str">
            <v>CJ</v>
          </cell>
          <cell r="E575">
            <v>267.58999999999997</v>
          </cell>
        </row>
        <row r="576">
          <cell r="A576">
            <v>4814</v>
          </cell>
          <cell r="B576" t="str">
            <v>APARELHO SINALIZADOR DE SAIDA DE GARAGEM COMPLETO C/ CELULA FOTOELETRICA E BRACADEIRA</v>
          </cell>
          <cell r="C576" t="str">
            <v>UN</v>
          </cell>
          <cell r="E576">
            <v>284.89</v>
          </cell>
        </row>
        <row r="577">
          <cell r="A577">
            <v>25967</v>
          </cell>
          <cell r="B577" t="str">
            <v>APOIO DO PORTA DENTE FRESADORA</v>
          </cell>
          <cell r="C577" t="str">
            <v>UN</v>
          </cell>
          <cell r="E577">
            <v>993.38</v>
          </cell>
        </row>
        <row r="578">
          <cell r="A578">
            <v>6122</v>
          </cell>
          <cell r="B578" t="str">
            <v>APONTADOR OU APROPRIADOR</v>
          </cell>
          <cell r="C578" t="str">
            <v>H</v>
          </cell>
          <cell r="E578">
            <v>8.91</v>
          </cell>
        </row>
        <row r="579">
          <cell r="A579">
            <v>40810</v>
          </cell>
          <cell r="B579" t="str">
            <v>APONTADOR OU APROPRIADOR (MENSALISTA)</v>
          </cell>
          <cell r="C579" t="str">
            <v>MES</v>
          </cell>
          <cell r="E579">
            <v>1571.83</v>
          </cell>
        </row>
        <row r="580">
          <cell r="A580">
            <v>40602</v>
          </cell>
          <cell r="B580" t="str">
            <v>APRUMADOR METALICO DE PILAR, COM ALTURA E ANGULO REGULAVEIS, EXTENSAO DE *1,50* A *2,80* M (LOCACAO) (COLETADO CAIXA)</v>
          </cell>
          <cell r="C580" t="str">
            <v>MES</v>
          </cell>
          <cell r="E580">
            <v>6.57</v>
          </cell>
        </row>
        <row r="581">
          <cell r="A581">
            <v>21100</v>
          </cell>
          <cell r="B581" t="str">
            <v>AQUECEDOR DE AGUA A GAS GLP/GN COM CAPACIDADE DE ARMAZENAMENTO DE 50 A 80 L</v>
          </cell>
          <cell r="C581" t="str">
            <v>UN</v>
          </cell>
          <cell r="E581">
            <v>1800.63</v>
          </cell>
        </row>
        <row r="582">
          <cell r="A582">
            <v>11816</v>
          </cell>
          <cell r="B582" t="str">
            <v>AQUECEDOR DE AGUA ELETRICO  RESERVATORIO DE 100 L CILINDRICO EM COBRE, REFORCADO COM ACO CARBONO, MONOFASICO, TENSAO NOMINAL 220 V</v>
          </cell>
          <cell r="C582" t="str">
            <v>UN</v>
          </cell>
          <cell r="E582">
            <v>1920</v>
          </cell>
        </row>
        <row r="583">
          <cell r="A583">
            <v>11814</v>
          </cell>
          <cell r="B583" t="str">
            <v>AQUECEDOR DE AGUA ELETRICO  RESERVATORIO DE 500 L CILINDRICO EM COBRE, REFORCADO COM ACO CARBONO, MONOFASICO, TENSAO NOMINAL 220 V</v>
          </cell>
          <cell r="C583" t="str">
            <v>UN</v>
          </cell>
          <cell r="E583">
            <v>4179.3500000000004</v>
          </cell>
        </row>
        <row r="584">
          <cell r="A584">
            <v>14186</v>
          </cell>
          <cell r="B584" t="str">
            <v>AQUECEDOR DE AGUA ELETRICO  RESERVATORIO DE 500 L CILINDRICO EM COBRE, REFORCADO COM ACO CARBONO, TRIFASICO, TENSAO NOMINAL 220/380/400 V, POTENCIA 24 KW</v>
          </cell>
          <cell r="C584" t="str">
            <v>UN</v>
          </cell>
          <cell r="E584">
            <v>5247.75</v>
          </cell>
        </row>
        <row r="585">
          <cell r="A585">
            <v>14185</v>
          </cell>
          <cell r="B585" t="str">
            <v>AQUECEDOR DE AGUA ELETRICO  RESERVATORIO DE 700 L CILINDRICO EM COBRE, REFORCADO COM ACO CARBONO, MONOFASICO, TENSAO NOMINAL 220 V</v>
          </cell>
          <cell r="C585" t="str">
            <v>UN</v>
          </cell>
          <cell r="E585">
            <v>6797.88</v>
          </cell>
        </row>
        <row r="586">
          <cell r="A586">
            <v>11811</v>
          </cell>
          <cell r="B586" t="str">
            <v>AQUECEDOR DE AGUA ELETRICO HORIZONTAL, RESERVATORIO DE 200 L CILINDRICO EM COBRE, REFORCADO COM ACO CARBONO, MONOFASICO, TENSAO NOMINAL 220 V</v>
          </cell>
          <cell r="C586" t="str">
            <v>UN</v>
          </cell>
          <cell r="E586">
            <v>2599.25</v>
          </cell>
        </row>
        <row r="587">
          <cell r="A587">
            <v>26038</v>
          </cell>
          <cell r="B587" t="str">
            <v>AQUECEDOR DE OLEO BPF (FLUIDO) TERMICO, CAPACIDADE DE 300.000 KCAL/H</v>
          </cell>
          <cell r="C587" t="str">
            <v>UN</v>
          </cell>
          <cell r="E587">
            <v>140368.79999999999</v>
          </cell>
        </row>
        <row r="588">
          <cell r="A588">
            <v>34482</v>
          </cell>
          <cell r="B588" t="str">
            <v>AQUECEDOR SOLAR  CAPACIDADE DO RESERVATORIO 800 L, INCLUI 8 PLACAS COLETORAS DE 1,42 M2</v>
          </cell>
          <cell r="C588" t="str">
            <v>UN</v>
          </cell>
          <cell r="E588">
            <v>3118.13</v>
          </cell>
        </row>
        <row r="589">
          <cell r="A589">
            <v>34469</v>
          </cell>
          <cell r="B589" t="str">
            <v>AQUECEDOR SOLAR CAPACIDADE DO RESERVATORIO 1000 L, INCLUI 10 PLACAS COLETORAS DE 1,42 M2</v>
          </cell>
          <cell r="C589" t="str">
            <v>UN</v>
          </cell>
          <cell r="E589">
            <v>4823.37</v>
          </cell>
        </row>
        <row r="590">
          <cell r="A590">
            <v>34472</v>
          </cell>
          <cell r="B590" t="str">
            <v>AQUECEDOR SOLAR CAPACIDADE DO RESERVATORIO 200 L, INCLUI 2 PLACAS COLETORAS DE 1,42 M2</v>
          </cell>
          <cell r="C590" t="str">
            <v>UN</v>
          </cell>
          <cell r="E590">
            <v>1484</v>
          </cell>
        </row>
        <row r="591">
          <cell r="A591">
            <v>34476</v>
          </cell>
          <cell r="B591" t="str">
            <v>AQUECEDOR SOLAR CAPACIDADE DO RESERVATORIO 400L, INCLUI 4 PLACAS COLETORAS DE 1,42 M2</v>
          </cell>
          <cell r="C591" t="str">
            <v>UN</v>
          </cell>
          <cell r="E591">
            <v>2515.59</v>
          </cell>
        </row>
        <row r="592">
          <cell r="A592">
            <v>34477</v>
          </cell>
          <cell r="B592" t="str">
            <v>AQUECEDOR SOLAR CAPACIDADE DO RESERVATORIO 600 L, INCLUI 6 PLACAS COLETORAS DE 1,42 M2</v>
          </cell>
          <cell r="C592" t="str">
            <v>UN</v>
          </cell>
          <cell r="E592">
            <v>3338.67</v>
          </cell>
        </row>
        <row r="593">
          <cell r="A593">
            <v>10700</v>
          </cell>
          <cell r="B593" t="str">
            <v>ARADO REVERSIVEL COM 3 DISCOS DE 26" X 6MM REBOCAVEL</v>
          </cell>
          <cell r="C593" t="str">
            <v>UN</v>
          </cell>
          <cell r="E593">
            <v>11573.97</v>
          </cell>
        </row>
        <row r="594">
          <cell r="A594">
            <v>346</v>
          </cell>
          <cell r="B594" t="str">
            <v>ARAME DE ACO OVALADO 15 X 17 ( 45,7 KG, 700 KGF), ROLO 1000 M</v>
          </cell>
          <cell r="C594" t="str">
            <v>KG</v>
          </cell>
          <cell r="E594">
            <v>8.69</v>
          </cell>
        </row>
        <row r="595">
          <cell r="A595">
            <v>3312</v>
          </cell>
          <cell r="B595" t="str">
            <v>ARAME DE AMARRACAO PARA GABIAO GALVANIZADO, DIAMETRO 2,2 MM</v>
          </cell>
          <cell r="C595" t="str">
            <v>KG</v>
          </cell>
          <cell r="E595">
            <v>9.7799999999999994</v>
          </cell>
        </row>
        <row r="596">
          <cell r="A596">
            <v>339</v>
          </cell>
          <cell r="B596" t="str">
            <v>ARAME FARPADO GALVANIZADO 14 BWG, CLASSE 250</v>
          </cell>
          <cell r="C596" t="str">
            <v>M</v>
          </cell>
          <cell r="E596">
            <v>0.42</v>
          </cell>
        </row>
        <row r="597">
          <cell r="A597">
            <v>34346</v>
          </cell>
          <cell r="B597" t="str">
            <v>ARAME FARPADO GALVANIZADO 16 BWG, CLASSE 250</v>
          </cell>
          <cell r="C597" t="str">
            <v>M</v>
          </cell>
          <cell r="E597">
            <v>0.55000000000000004</v>
          </cell>
        </row>
        <row r="598">
          <cell r="A598">
            <v>338</v>
          </cell>
          <cell r="B598" t="str">
            <v>ARAME FARPADO 16 BWG (0,047 KG/M)</v>
          </cell>
          <cell r="C598" t="str">
            <v>KG</v>
          </cell>
          <cell r="E598">
            <v>10.94</v>
          </cell>
        </row>
        <row r="599">
          <cell r="A599">
            <v>340</v>
          </cell>
          <cell r="B599" t="str">
            <v>ARAME FARPADO 16 BWG 4 X 4", 23,50 KG/ROLO 500 M</v>
          </cell>
          <cell r="C599" t="str">
            <v>M</v>
          </cell>
          <cell r="E599">
            <v>0.57999999999999996</v>
          </cell>
        </row>
        <row r="600">
          <cell r="A600">
            <v>334</v>
          </cell>
          <cell r="B600" t="str">
            <v>ARAME GALVANIZADO  8 BWG, D = 4,19MM (0,101 KG/M)</v>
          </cell>
          <cell r="C600" t="str">
            <v>KG</v>
          </cell>
          <cell r="E600">
            <v>7.86</v>
          </cell>
        </row>
        <row r="601">
          <cell r="A601">
            <v>335</v>
          </cell>
          <cell r="B601" t="str">
            <v>ARAME GALVANIZADO 10 BWG, 3,40 MM (0,0713 KG/M)</v>
          </cell>
          <cell r="C601" t="str">
            <v>KG</v>
          </cell>
          <cell r="E601">
            <v>7.2</v>
          </cell>
        </row>
        <row r="602">
          <cell r="A602">
            <v>342</v>
          </cell>
          <cell r="B602" t="str">
            <v>ARAME GALVANIZADO 12 BWG, 2,76 MM (0,048 KG/M)</v>
          </cell>
          <cell r="C602" t="str">
            <v>KG</v>
          </cell>
          <cell r="E602">
            <v>8.14</v>
          </cell>
        </row>
        <row r="603">
          <cell r="A603">
            <v>333</v>
          </cell>
          <cell r="B603" t="str">
            <v>ARAME GALVANIZADO 14 BWG, D = 2,11 MM (0,026 KG/M)</v>
          </cell>
          <cell r="C603" t="str">
            <v>KG</v>
          </cell>
          <cell r="E603">
            <v>8.33</v>
          </cell>
        </row>
        <row r="604">
          <cell r="A604">
            <v>343</v>
          </cell>
          <cell r="B604" t="str">
            <v>ARAME GALVANIZADO 14 BWG, 2,10MM (0,0272 KG/M)</v>
          </cell>
          <cell r="C604" t="str">
            <v>M</v>
          </cell>
          <cell r="E604">
            <v>0.22</v>
          </cell>
        </row>
        <row r="605">
          <cell r="A605">
            <v>344</v>
          </cell>
          <cell r="B605" t="str">
            <v>ARAME GALVANIZADO 16 BWG, 1,65MM (0,0166 KG/M)</v>
          </cell>
          <cell r="C605" t="str">
            <v>KG</v>
          </cell>
          <cell r="E605">
            <v>9.01</v>
          </cell>
        </row>
        <row r="606">
          <cell r="A606">
            <v>345</v>
          </cell>
          <cell r="B606" t="str">
            <v>ARAME GALVANIZADO 18 BWG, 1,24MM (0,009 KG/M)</v>
          </cell>
          <cell r="C606" t="str">
            <v>KG</v>
          </cell>
          <cell r="E606">
            <v>11.01</v>
          </cell>
        </row>
        <row r="607">
          <cell r="A607">
            <v>341</v>
          </cell>
          <cell r="B607" t="str">
            <v>ARAME GALVANIZADO 18 BWG, 1,24MM (0,009 KG/M)</v>
          </cell>
          <cell r="C607" t="str">
            <v>M</v>
          </cell>
          <cell r="E607">
            <v>0.11</v>
          </cell>
        </row>
        <row r="608">
          <cell r="A608">
            <v>11107</v>
          </cell>
          <cell r="B608" t="str">
            <v>ARAME GALVANIZADO 6 BWG, 5,16 MM (0,157 KG/M)</v>
          </cell>
          <cell r="C608" t="str">
            <v>KG</v>
          </cell>
          <cell r="E608">
            <v>7.15</v>
          </cell>
        </row>
        <row r="609">
          <cell r="A609">
            <v>3313</v>
          </cell>
          <cell r="B609" t="str">
            <v>ARAME PROTEGIDO COM PVC PARA GABIAO, DIAMETRO 2,2 MM</v>
          </cell>
          <cell r="C609" t="str">
            <v>KG</v>
          </cell>
          <cell r="E609">
            <v>12.59</v>
          </cell>
        </row>
        <row r="610">
          <cell r="A610">
            <v>34562</v>
          </cell>
          <cell r="B610" t="str">
            <v>ARAME RECOZIDO 16 BWG, 1,60 MM (0,016 KG/M)</v>
          </cell>
          <cell r="C610" t="str">
            <v>KG</v>
          </cell>
          <cell r="E610">
            <v>6.57</v>
          </cell>
        </row>
        <row r="611">
          <cell r="A611">
            <v>337</v>
          </cell>
          <cell r="B611" t="str">
            <v>ARAME RECOZIDO 18 BWG, 1,25 MM (0,01 KG/M)</v>
          </cell>
          <cell r="C611" t="str">
            <v>KG</v>
          </cell>
          <cell r="E611">
            <v>6.35</v>
          </cell>
        </row>
        <row r="612">
          <cell r="A612">
            <v>369</v>
          </cell>
          <cell r="B612" t="str">
            <v>AREIA AMARELA, AREIA BARRADA OU ARENOSO (RETIRADA NO AREAL, SEM TRANSPORTE)</v>
          </cell>
          <cell r="C612" t="str">
            <v>M3</v>
          </cell>
          <cell r="E612">
            <v>63.96</v>
          </cell>
        </row>
        <row r="613">
          <cell r="A613">
            <v>366</v>
          </cell>
          <cell r="B613" t="str">
            <v>AREIA FINA - POSTO JAZIDA/FORNECEDOR (SEM FRETE)</v>
          </cell>
          <cell r="C613" t="str">
            <v>M3</v>
          </cell>
          <cell r="E613">
            <v>59.86</v>
          </cell>
        </row>
        <row r="614">
          <cell r="A614">
            <v>367</v>
          </cell>
          <cell r="B614" t="str">
            <v>AREIA GROSSA - POSTO JAZIDA/FORNECEDOR (SEM FRETE)</v>
          </cell>
          <cell r="C614" t="str">
            <v>M3</v>
          </cell>
          <cell r="E614">
            <v>79.900000000000006</v>
          </cell>
        </row>
        <row r="615">
          <cell r="A615">
            <v>370</v>
          </cell>
          <cell r="B615" t="str">
            <v>AREIA MEDIA - POSTO JAZIDA/FORNECEDOR (SEM FRETE)</v>
          </cell>
          <cell r="C615" t="str">
            <v>M3</v>
          </cell>
          <cell r="E615">
            <v>58.33</v>
          </cell>
        </row>
        <row r="616">
          <cell r="A616">
            <v>368</v>
          </cell>
          <cell r="B616" t="str">
            <v>AREIA PARA ATERRO - POSTO JAZIDA/FORNECEDOR (SEM FRETE)</v>
          </cell>
          <cell r="C616" t="str">
            <v>M3</v>
          </cell>
          <cell r="E616">
            <v>59.92</v>
          </cell>
        </row>
        <row r="617">
          <cell r="A617">
            <v>11075</v>
          </cell>
          <cell r="B617" t="str">
            <v>AREIA PARA LEITO FILTRANTE (0,42 A 1,68 MM) - POSTO JAZIDA/FORNECEDOR (SEM FRETE)</v>
          </cell>
          <cell r="C617" t="str">
            <v>M3</v>
          </cell>
          <cell r="E617">
            <v>1308.3599999999999</v>
          </cell>
        </row>
        <row r="618">
          <cell r="A618">
            <v>11077</v>
          </cell>
          <cell r="B618" t="str">
            <v>AREIA PARA LEITO FILTRANTE (0,5 A 0,7 MM) - POSTO JAZIDA/FORNECEDOR (SEM FRETE)</v>
          </cell>
          <cell r="C618" t="str">
            <v>M3</v>
          </cell>
          <cell r="E618">
            <v>1308.3599999999999</v>
          </cell>
        </row>
        <row r="619">
          <cell r="A619">
            <v>11078</v>
          </cell>
          <cell r="B619" t="str">
            <v>AREIA PARA LEITO FILTRANTE (0,7 A 1,0 MM) - POSTO JAZIDA/FORNECEDOR (SEM FRETE)</v>
          </cell>
          <cell r="C619" t="str">
            <v>M3</v>
          </cell>
          <cell r="E619">
            <v>1308.3599999999999</v>
          </cell>
        </row>
        <row r="620">
          <cell r="A620">
            <v>11076</v>
          </cell>
          <cell r="B620" t="str">
            <v>AREIA PRETA PARA EMBOCO - POSTO JAZIDA/FORNECEDOR (SEM FRETE)</v>
          </cell>
          <cell r="C620" t="str">
            <v>M3</v>
          </cell>
          <cell r="E620">
            <v>99.87</v>
          </cell>
        </row>
        <row r="621">
          <cell r="A621">
            <v>1381</v>
          </cell>
          <cell r="B621" t="str">
            <v>ARGAMASSA COLANTE AC I PARA CERAMICAS</v>
          </cell>
          <cell r="C621" t="str">
            <v>KG</v>
          </cell>
          <cell r="E621">
            <v>0.52</v>
          </cell>
        </row>
        <row r="622">
          <cell r="A622">
            <v>34353</v>
          </cell>
          <cell r="B622" t="str">
            <v>ARGAMASSA COLANTE AC-II</v>
          </cell>
          <cell r="C622" t="str">
            <v>KG</v>
          </cell>
          <cell r="E622">
            <v>1.04</v>
          </cell>
        </row>
        <row r="623">
          <cell r="A623">
            <v>37595</v>
          </cell>
          <cell r="B623" t="str">
            <v>ARGAMASSA COLANTE TIPO ACIII</v>
          </cell>
          <cell r="C623" t="str">
            <v>KG</v>
          </cell>
          <cell r="E623">
            <v>1.58</v>
          </cell>
        </row>
        <row r="624">
          <cell r="A624">
            <v>37596</v>
          </cell>
          <cell r="B624" t="str">
            <v>ARGAMASSA COLANTE TIPO ACIII E</v>
          </cell>
          <cell r="C624" t="str">
            <v>KG</v>
          </cell>
          <cell r="E624">
            <v>2.34</v>
          </cell>
        </row>
        <row r="625">
          <cell r="A625">
            <v>371</v>
          </cell>
          <cell r="B625" t="str">
            <v>ARGAMASSA INDUSTRIALIZADA MULTIUSO, PARA REVESTIMENTO INTERNO E EXTERNO E ASSENTAMENTO DE BLOCOS DIVERSOS</v>
          </cell>
          <cell r="C625" t="str">
            <v>KG</v>
          </cell>
          <cell r="E625">
            <v>0.47</v>
          </cell>
        </row>
        <row r="626">
          <cell r="A626">
            <v>37553</v>
          </cell>
          <cell r="B626" t="str">
            <v>ARGAMASSA INDUSTRIALIZADA PARA CHAPISCO COLANTE</v>
          </cell>
          <cell r="C626" t="str">
            <v>KG</v>
          </cell>
          <cell r="E626">
            <v>1.75</v>
          </cell>
        </row>
        <row r="627">
          <cell r="A627">
            <v>37552</v>
          </cell>
          <cell r="B627" t="str">
            <v>ARGAMASSA INDUSTRIALIZADA PARA CHAPISCO ROLADO</v>
          </cell>
          <cell r="C627" t="str">
            <v>KG</v>
          </cell>
          <cell r="E627">
            <v>2.2400000000000002</v>
          </cell>
        </row>
        <row r="628">
          <cell r="A628">
            <v>36880</v>
          </cell>
          <cell r="B628" t="str">
            <v>ARGAMASSA PARA REVESTIMENTO DECORATIVO MONOCAMADA, CORES CLARAS</v>
          </cell>
          <cell r="C628" t="str">
            <v>KG</v>
          </cell>
          <cell r="E628">
            <v>1.58</v>
          </cell>
        </row>
        <row r="629">
          <cell r="A629">
            <v>34355</v>
          </cell>
          <cell r="B629" t="str">
            <v>ARGAMASSA PISO SOBRE PISO</v>
          </cell>
          <cell r="C629" t="str">
            <v>KG</v>
          </cell>
          <cell r="E629">
            <v>1.45</v>
          </cell>
        </row>
        <row r="630">
          <cell r="A630">
            <v>130</v>
          </cell>
          <cell r="B630" t="str">
            <v>ARGAMASSA POLIMERICA DE REPARO ESTRUTURAL, BICOMPONENTE</v>
          </cell>
          <cell r="C630" t="str">
            <v>KG</v>
          </cell>
          <cell r="E630">
            <v>3.22</v>
          </cell>
        </row>
        <row r="631">
          <cell r="A631">
            <v>135</v>
          </cell>
          <cell r="B631" t="str">
            <v>ARGAMASSA POLIMERICA IMPERMEABILIZANTE SEMIFLEXIVEL, BICOMPONENTE</v>
          </cell>
          <cell r="C631" t="str">
            <v>KG</v>
          </cell>
          <cell r="E631">
            <v>4.1500000000000004</v>
          </cell>
        </row>
        <row r="632">
          <cell r="A632">
            <v>36886</v>
          </cell>
          <cell r="B632" t="str">
            <v>ARGAMASSA PRONTA PARA CONTRAPISO</v>
          </cell>
          <cell r="C632" t="str">
            <v>KG</v>
          </cell>
          <cell r="E632">
            <v>0.5</v>
          </cell>
        </row>
        <row r="633">
          <cell r="A633">
            <v>375</v>
          </cell>
          <cell r="B633" t="str">
            <v>ARGAMASSA PRONTA PARA REVESTIMENTO EXTERNO EM PAREDES</v>
          </cell>
          <cell r="C633" t="str">
            <v>KG</v>
          </cell>
          <cell r="E633">
            <v>1.1000000000000001</v>
          </cell>
        </row>
        <row r="634">
          <cell r="A634">
            <v>374</v>
          </cell>
          <cell r="B634" t="str">
            <v>ARGAMASSA PRONTA PARA REVESTIMENTO INTERNO EM PAREDES</v>
          </cell>
          <cell r="C634" t="str">
            <v>KG</v>
          </cell>
          <cell r="E634">
            <v>0.4</v>
          </cell>
        </row>
        <row r="635">
          <cell r="A635">
            <v>38546</v>
          </cell>
          <cell r="B635" t="str">
            <v>ARGAMASSA USINADA AUTOADENSAVEL E AUTONIVELANTE PARA CONTRAPISO, INCLUI BOMBEAMENTO</v>
          </cell>
          <cell r="C635" t="str">
            <v>M3</v>
          </cell>
          <cell r="E635">
            <v>311.49</v>
          </cell>
        </row>
        <row r="636">
          <cell r="A636">
            <v>34549</v>
          </cell>
          <cell r="B636" t="str">
            <v>ARGILA EXPANDIDA, GRANULOMETRIA 2215</v>
          </cell>
          <cell r="C636" t="str">
            <v>M3</v>
          </cell>
          <cell r="E636">
            <v>191.88</v>
          </cell>
        </row>
        <row r="637">
          <cell r="A637">
            <v>6081</v>
          </cell>
          <cell r="B637" t="str">
            <v>ARGILA OU BARRO PARA ATERRO/REATERRO (COM TRANSPORTE ATE 10 KM)</v>
          </cell>
          <cell r="C637" t="str">
            <v>M3</v>
          </cell>
          <cell r="E637">
            <v>27.18</v>
          </cell>
        </row>
        <row r="638">
          <cell r="A638">
            <v>6077</v>
          </cell>
          <cell r="B638" t="str">
            <v>ARGILA OU BARRO PARA ATERRO/REATERRO (RETIRADO NA JAZIDA, SEM TRANSPORTE)</v>
          </cell>
          <cell r="C638" t="str">
            <v>M3</v>
          </cell>
          <cell r="E638">
            <v>15.67</v>
          </cell>
        </row>
        <row r="639">
          <cell r="A639">
            <v>6079</v>
          </cell>
          <cell r="B639" t="str">
            <v>ARGILA, ARGILA VERMELHA OU ARGILA ARENOSA (RETIRADA NA JAZIDA, SEM TRANSPORTE)</v>
          </cell>
          <cell r="C639" t="str">
            <v>M3</v>
          </cell>
          <cell r="E639">
            <v>8.9499999999999993</v>
          </cell>
        </row>
        <row r="640">
          <cell r="A640">
            <v>1091</v>
          </cell>
          <cell r="B640" t="str">
            <v>ARMACAO VERTICAL COM HASTE E CONTRA-PINO, EM CHAPA DE ACO GALVANIZADO 3/16", COM 1 ESTRIBO E 1 ISOLADOR</v>
          </cell>
          <cell r="C640" t="str">
            <v>UN</v>
          </cell>
          <cell r="E640">
            <v>17.5</v>
          </cell>
        </row>
        <row r="641">
          <cell r="A641">
            <v>1094</v>
          </cell>
          <cell r="B641" t="str">
            <v>ARMACAO VERTICAL COM HASTE E CONTRA-PINO, EM CHAPA DE ACO GALVANIZADO 3/16", COM 1 ESTRIBO, SEM ISOLADOR</v>
          </cell>
          <cell r="C641" t="str">
            <v>UN</v>
          </cell>
          <cell r="E641">
            <v>12.24</v>
          </cell>
        </row>
        <row r="642">
          <cell r="A642">
            <v>1095</v>
          </cell>
          <cell r="B642" t="str">
            <v>ARMACAO VERTICAL COM HASTE E CONTRA-PINO, EM CHAPA DE ACO GALVANIZADO 3/16", COM 2 ESTRIBOS, E 2 ISOLADORES</v>
          </cell>
          <cell r="C642" t="str">
            <v>UN</v>
          </cell>
          <cell r="E642">
            <v>26.01</v>
          </cell>
        </row>
        <row r="643">
          <cell r="A643">
            <v>1092</v>
          </cell>
          <cell r="B643" t="str">
            <v>ARMACAO VERTICAL COM HASTE E CONTRA-PINO, EM CHAPA DE ACO GALVANIZADO 3/16", COM 2 ESTRIBOS, SEM ISOLADOR</v>
          </cell>
          <cell r="C643" t="str">
            <v>UN</v>
          </cell>
          <cell r="E643">
            <v>20.13</v>
          </cell>
        </row>
        <row r="644">
          <cell r="A644">
            <v>1093</v>
          </cell>
          <cell r="B644" t="str">
            <v>ARMACAO VERTICAL COM HASTE E CONTRA-PINO, EM CHAPA DE ACO GALVANIZADO 3/16", COM 3 ESTRIBOS E 3 ISOLADORES</v>
          </cell>
          <cell r="C644" t="str">
            <v>UN</v>
          </cell>
          <cell r="E644">
            <v>47.01</v>
          </cell>
        </row>
        <row r="645">
          <cell r="A645">
            <v>1090</v>
          </cell>
          <cell r="B645" t="str">
            <v>ARMACAO VERTICAL COM HASTE E CONTRA-PINO, EM CHAPA DE ACO GALVANIZADO 3/16", COM 3 ESTRIBOS, SEM ISOLADOR</v>
          </cell>
          <cell r="C645" t="str">
            <v>UN</v>
          </cell>
          <cell r="E645">
            <v>33.65</v>
          </cell>
        </row>
        <row r="646">
          <cell r="A646">
            <v>1096</v>
          </cell>
          <cell r="B646" t="str">
            <v>ARMACAO VERTICAL COM HASTE E CONTRA-PINO, EM CHAPA DE ACO GALVANIZADO 3/16", COM 4 ESTRIBOS E 4 ISOLADORES</v>
          </cell>
          <cell r="C646" t="str">
            <v>UN</v>
          </cell>
          <cell r="E646">
            <v>60.57</v>
          </cell>
        </row>
        <row r="647">
          <cell r="A647">
            <v>1097</v>
          </cell>
          <cell r="B647" t="str">
            <v>ARMACAO VERTICAL COM HASTE E CONTRA-PINO, EM CHAPA DE ACO GALVANIZADO 3/16", COM 4 ESTRIBOS, SEM ISOLADOR</v>
          </cell>
          <cell r="C647" t="str">
            <v>UN</v>
          </cell>
          <cell r="E647">
            <v>51.42</v>
          </cell>
        </row>
        <row r="648">
          <cell r="A648">
            <v>378</v>
          </cell>
          <cell r="B648" t="str">
            <v>ARMADOR</v>
          </cell>
          <cell r="C648" t="str">
            <v>H</v>
          </cell>
          <cell r="E648">
            <v>12.82</v>
          </cell>
        </row>
        <row r="649">
          <cell r="A649">
            <v>33939</v>
          </cell>
          <cell r="B649" t="str">
            <v>ARQUITETO JUNIOR</v>
          </cell>
          <cell r="C649" t="str">
            <v>H</v>
          </cell>
          <cell r="E649">
            <v>61.32</v>
          </cell>
        </row>
        <row r="650">
          <cell r="A650">
            <v>40815</v>
          </cell>
          <cell r="B650" t="str">
            <v>ARQUITETO JUNIOR (MENSALISTA)</v>
          </cell>
          <cell r="C650" t="str">
            <v>MES</v>
          </cell>
          <cell r="E650">
            <v>10805.23</v>
          </cell>
        </row>
        <row r="651">
          <cell r="A651">
            <v>34760</v>
          </cell>
          <cell r="B651" t="str">
            <v>ARQUITETO PAISAGISTA</v>
          </cell>
          <cell r="C651" t="str">
            <v>H</v>
          </cell>
          <cell r="E651">
            <v>61.32</v>
          </cell>
        </row>
        <row r="652">
          <cell r="A652">
            <v>33952</v>
          </cell>
          <cell r="B652" t="str">
            <v>ARQUITETO PLENO</v>
          </cell>
          <cell r="C652" t="str">
            <v>H</v>
          </cell>
          <cell r="E652">
            <v>70.34</v>
          </cell>
        </row>
        <row r="653">
          <cell r="A653">
            <v>40816</v>
          </cell>
          <cell r="B653" t="str">
            <v>ARQUITETO PLENO (MENSALISTA)</v>
          </cell>
          <cell r="C653" t="str">
            <v>MES</v>
          </cell>
          <cell r="E653">
            <v>12399.28</v>
          </cell>
        </row>
        <row r="654">
          <cell r="A654">
            <v>33953</v>
          </cell>
          <cell r="B654" t="str">
            <v>ARQUITETO SENIOR</v>
          </cell>
          <cell r="C654" t="str">
            <v>H</v>
          </cell>
          <cell r="E654">
            <v>83.36</v>
          </cell>
        </row>
        <row r="655">
          <cell r="A655">
            <v>40817</v>
          </cell>
          <cell r="B655" t="str">
            <v>ARQUITETO SENIOR (MENSALISTA)</v>
          </cell>
          <cell r="C655" t="str">
            <v>MES</v>
          </cell>
          <cell r="E655">
            <v>14690.01</v>
          </cell>
        </row>
        <row r="656">
          <cell r="A656">
            <v>13348</v>
          </cell>
          <cell r="B656" t="str">
            <v>ARRUELA  EM ACO GALVANIZADO, DIAMETRO EXTERNO = 35MM, ESPESSURA = 3MM, DIAMETRO DO FURO= 18MM</v>
          </cell>
          <cell r="C656" t="str">
            <v>UN</v>
          </cell>
          <cell r="E656">
            <v>0.51</v>
          </cell>
        </row>
        <row r="657">
          <cell r="A657">
            <v>39211</v>
          </cell>
          <cell r="B657" t="str">
            <v>ARRUELA EM ALUMINIO, COM ROSCA, DE  1 1/4", PARA ELETRODUTO</v>
          </cell>
          <cell r="C657" t="str">
            <v>UN</v>
          </cell>
          <cell r="E657">
            <v>0.8</v>
          </cell>
        </row>
        <row r="658">
          <cell r="A658">
            <v>39212</v>
          </cell>
          <cell r="B658" t="str">
            <v>ARRUELA EM ALUMINIO, COM ROSCA, DE 1 1/2", PARA ELETRODUTO</v>
          </cell>
          <cell r="C658" t="str">
            <v>UN</v>
          </cell>
          <cell r="E658">
            <v>0.89</v>
          </cell>
        </row>
        <row r="659">
          <cell r="A659">
            <v>39208</v>
          </cell>
          <cell r="B659" t="str">
            <v>ARRUELA EM ALUMINIO, COM ROSCA, DE 1/2", PARA ELETRODUTO</v>
          </cell>
          <cell r="C659" t="str">
            <v>UN</v>
          </cell>
          <cell r="E659">
            <v>0.24</v>
          </cell>
        </row>
        <row r="660">
          <cell r="A660">
            <v>39210</v>
          </cell>
          <cell r="B660" t="str">
            <v>ARRUELA EM ALUMINIO, COM ROSCA, DE 1", PARA ELETRODUTO</v>
          </cell>
          <cell r="C660" t="str">
            <v>UN</v>
          </cell>
          <cell r="E660">
            <v>0.45</v>
          </cell>
        </row>
        <row r="661">
          <cell r="A661">
            <v>39214</v>
          </cell>
          <cell r="B661" t="str">
            <v>ARRUELA EM ALUMINIO, COM ROSCA, DE 2 1/2", PARA ELETRODUTO</v>
          </cell>
          <cell r="C661" t="str">
            <v>UN</v>
          </cell>
          <cell r="E661">
            <v>1.66</v>
          </cell>
        </row>
        <row r="662">
          <cell r="A662">
            <v>39213</v>
          </cell>
          <cell r="B662" t="str">
            <v>ARRUELA EM ALUMINIO, COM ROSCA, DE 2", PARA ELETRODUTO</v>
          </cell>
          <cell r="C662" t="str">
            <v>UN</v>
          </cell>
          <cell r="E662">
            <v>1.17</v>
          </cell>
        </row>
        <row r="663">
          <cell r="A663">
            <v>39209</v>
          </cell>
          <cell r="B663" t="str">
            <v>ARRUELA EM ALUMINIO, COM ROSCA, DE 3/4", PARA ELETRODUTO</v>
          </cell>
          <cell r="C663" t="str">
            <v>UN</v>
          </cell>
          <cell r="E663">
            <v>0.28999999999999998</v>
          </cell>
        </row>
        <row r="664">
          <cell r="A664">
            <v>39207</v>
          </cell>
          <cell r="B664" t="str">
            <v>ARRUELA EM ALUMINIO, COM ROSCA, DE 3/8", PARA ELETRODUTO</v>
          </cell>
          <cell r="C664" t="str">
            <v>UN</v>
          </cell>
          <cell r="E664">
            <v>0.45</v>
          </cell>
        </row>
        <row r="665">
          <cell r="A665">
            <v>39215</v>
          </cell>
          <cell r="B665" t="str">
            <v>ARRUELA EM ALUMINIO, COM ROSCA, DE 3", PARA ELETRODUTO</v>
          </cell>
          <cell r="C665" t="str">
            <v>UN</v>
          </cell>
          <cell r="E665">
            <v>3.02</v>
          </cell>
        </row>
        <row r="666">
          <cell r="A666">
            <v>39216</v>
          </cell>
          <cell r="B666" t="str">
            <v>ARRUELA EM ALUMINIO, COM ROSCA, DE 4", PARA ELETRODUTO</v>
          </cell>
          <cell r="C666" t="str">
            <v>UN</v>
          </cell>
          <cell r="E666">
            <v>4.22</v>
          </cell>
        </row>
        <row r="667">
          <cell r="A667">
            <v>4359</v>
          </cell>
          <cell r="B667" t="str">
            <v>ARRUELA PLASTICA 4 X 16</v>
          </cell>
          <cell r="C667" t="str">
            <v>UN</v>
          </cell>
          <cell r="E667">
            <v>0.12</v>
          </cell>
        </row>
        <row r="668">
          <cell r="A668">
            <v>379</v>
          </cell>
          <cell r="B668" t="str">
            <v>ARRUELA QUADRADA EM ACO GALVANIZADO, DIMENSAO = 38 MM, ESPESSURA = 3MM, DIAMETRO DO FURO= 18 MM</v>
          </cell>
          <cell r="C668" t="str">
            <v>UN</v>
          </cell>
          <cell r="E668">
            <v>0.45</v>
          </cell>
        </row>
        <row r="669">
          <cell r="A669">
            <v>11267</v>
          </cell>
          <cell r="B669" t="str">
            <v>ARRUELA REDONDA DE LATAO, DIAMETRO EXTERNO = 34 MM, ESPESSURA = 2,5 MM, DIAMETRO DO FURO = 17 MM</v>
          </cell>
          <cell r="C669" t="str">
            <v>UN</v>
          </cell>
          <cell r="E669">
            <v>4.49</v>
          </cell>
        </row>
        <row r="670">
          <cell r="A670">
            <v>501</v>
          </cell>
          <cell r="B670" t="str">
            <v>ASFALTO DILUIDO DE PETROLEO CM-30 (COM ICMS)</v>
          </cell>
          <cell r="C670" t="str">
            <v>KG</v>
          </cell>
          <cell r="E670">
            <v>2.74</v>
          </cell>
        </row>
        <row r="671">
          <cell r="A671">
            <v>510</v>
          </cell>
          <cell r="B671" t="str">
            <v>ASFALTO MODIFICADO TIPO I - NBR 9910 (ASFALTO OXIDADO PARA IMPERMEABILIZACAO, COEFICIENTE DE PENETRACAO 25-40)</v>
          </cell>
          <cell r="C671" t="str">
            <v>KG</v>
          </cell>
          <cell r="E671">
            <v>5.33</v>
          </cell>
        </row>
        <row r="672">
          <cell r="A672">
            <v>516</v>
          </cell>
          <cell r="B672" t="str">
            <v>ASFALTO MODIFICADO TIPO II - NBR 9910 (ASFALTO OXIDADO PARA IMPERMEABILIZACAO, COEFICIENTE DE PENETRACAO 20-35)</v>
          </cell>
          <cell r="C672" t="str">
            <v>KG</v>
          </cell>
          <cell r="E672">
            <v>5.68</v>
          </cell>
        </row>
        <row r="673">
          <cell r="A673">
            <v>509</v>
          </cell>
          <cell r="B673" t="str">
            <v>ASFALTO MODIFICADO TIPO III - NBR 9910 (ASFALTO OXIDADO PARA IMPERMEABILIZACAO, COEFICIENTE DE PENETRACAO 15-25)</v>
          </cell>
          <cell r="C673" t="str">
            <v>KG</v>
          </cell>
          <cell r="E673">
            <v>5.8</v>
          </cell>
        </row>
        <row r="674">
          <cell r="A674">
            <v>40331</v>
          </cell>
          <cell r="B674" t="str">
            <v>ASSENTADOR DE  TUBOS</v>
          </cell>
          <cell r="C674" t="str">
            <v>H</v>
          </cell>
          <cell r="E674">
            <v>16.86</v>
          </cell>
        </row>
        <row r="675">
          <cell r="A675">
            <v>20278</v>
          </cell>
          <cell r="B675" t="str">
            <v>ASSENTAMENTO DE CARPETE - SOMENTE MAO DE OBRA</v>
          </cell>
          <cell r="C675" t="str">
            <v>M2</v>
          </cell>
          <cell r="E675">
            <v>4.8</v>
          </cell>
        </row>
        <row r="676">
          <cell r="A676">
            <v>20277</v>
          </cell>
          <cell r="B676" t="str">
            <v>ASSENTAMENTO DE FORMICA - SOMENTE MAO DE OBRA</v>
          </cell>
          <cell r="C676" t="str">
            <v>M2</v>
          </cell>
          <cell r="E676">
            <v>14.4</v>
          </cell>
        </row>
        <row r="677">
          <cell r="A677">
            <v>518</v>
          </cell>
          <cell r="B677" t="str">
            <v>ASSENTAMENTO DE PISO VINILICO EM PLACAS - SOMENTE MAO DE OBRA</v>
          </cell>
          <cell r="C677" t="str">
            <v>M2</v>
          </cell>
          <cell r="E677">
            <v>6.72</v>
          </cell>
        </row>
        <row r="678">
          <cell r="A678">
            <v>522</v>
          </cell>
          <cell r="B678" t="str">
            <v>ASSENTAMENTO DE RODAPE VINILICO - SOMENTE MAO DE OBRA</v>
          </cell>
          <cell r="C678" t="str">
            <v>M</v>
          </cell>
          <cell r="E678">
            <v>0.67</v>
          </cell>
        </row>
        <row r="679">
          <cell r="A679">
            <v>11761</v>
          </cell>
          <cell r="B679" t="str">
            <v>ASSENTO  VASO SANITARIO INFANTIL EM PLASTICO BRANCO</v>
          </cell>
          <cell r="C679" t="str">
            <v>UN</v>
          </cell>
          <cell r="E679">
            <v>44.24</v>
          </cell>
        </row>
        <row r="680">
          <cell r="A680">
            <v>377</v>
          </cell>
          <cell r="B680" t="str">
            <v>ASSENTO SANITARIO DE PLASTICO, TIPO CONVENCIONAL</v>
          </cell>
          <cell r="C680" t="str">
            <v>UN</v>
          </cell>
          <cell r="E680">
            <v>20.79</v>
          </cell>
        </row>
        <row r="681">
          <cell r="A681">
            <v>7588</v>
          </cell>
          <cell r="B681" t="str">
            <v>AUTOMATICO DE BOIA SUPERIOR / INFERIOR, *15* A / 250 V</v>
          </cell>
          <cell r="C681" t="str">
            <v>UN</v>
          </cell>
          <cell r="E681">
            <v>40.75</v>
          </cell>
        </row>
        <row r="682">
          <cell r="A682">
            <v>34551</v>
          </cell>
          <cell r="B682" t="str">
            <v>AUXILIAR DE AZULEJISTA</v>
          </cell>
          <cell r="C682" t="str">
            <v>H</v>
          </cell>
          <cell r="E682">
            <v>8.75</v>
          </cell>
        </row>
        <row r="683">
          <cell r="A683">
            <v>2359</v>
          </cell>
          <cell r="B683" t="str">
            <v>AUXILIAR DE DESENHISTA</v>
          </cell>
          <cell r="C683" t="str">
            <v>H</v>
          </cell>
          <cell r="E683">
            <v>12.45</v>
          </cell>
        </row>
        <row r="684">
          <cell r="A684">
            <v>40808</v>
          </cell>
          <cell r="B684" t="str">
            <v>AUXILIAR DE DESENHISTA (MENSALISTA)</v>
          </cell>
          <cell r="C684" t="str">
            <v>MES</v>
          </cell>
          <cell r="E684">
            <v>2195.2800000000002</v>
          </cell>
        </row>
        <row r="685">
          <cell r="A685">
            <v>247</v>
          </cell>
          <cell r="B685" t="str">
            <v>AUXILIAR DE ELETRICISTA</v>
          </cell>
          <cell r="C685" t="str">
            <v>H</v>
          </cell>
          <cell r="E685">
            <v>9.65</v>
          </cell>
        </row>
        <row r="686">
          <cell r="A686">
            <v>246</v>
          </cell>
          <cell r="B686" t="str">
            <v>AUXILIAR DE ENCANADOR OU BOMBEIRO HIDRAULICO</v>
          </cell>
          <cell r="C686" t="str">
            <v>H</v>
          </cell>
          <cell r="E686">
            <v>9.6300000000000008</v>
          </cell>
        </row>
        <row r="687">
          <cell r="A687">
            <v>2350</v>
          </cell>
          <cell r="B687" t="str">
            <v>AUXILIAR DE ESCRITORIO</v>
          </cell>
          <cell r="C687" t="str">
            <v>H</v>
          </cell>
          <cell r="E687">
            <v>11.52</v>
          </cell>
        </row>
        <row r="688">
          <cell r="A688">
            <v>40812</v>
          </cell>
          <cell r="B688" t="str">
            <v>AUXILIAR DE ESCRITORIO (MENSALISTA)</v>
          </cell>
          <cell r="C688" t="str">
            <v>MES</v>
          </cell>
          <cell r="E688">
            <v>2030.2</v>
          </cell>
        </row>
        <row r="689">
          <cell r="A689">
            <v>245</v>
          </cell>
          <cell r="B689" t="str">
            <v>AUXILIAR DE LABORATORIO</v>
          </cell>
          <cell r="C689" t="str">
            <v>H</v>
          </cell>
          <cell r="E689">
            <v>9.8800000000000008</v>
          </cell>
        </row>
        <row r="690">
          <cell r="A690">
            <v>251</v>
          </cell>
          <cell r="B690" t="str">
            <v>AUXILIAR DE MECANICO</v>
          </cell>
          <cell r="C690" t="str">
            <v>H</v>
          </cell>
          <cell r="E690">
            <v>7.46</v>
          </cell>
        </row>
        <row r="691">
          <cell r="A691">
            <v>252</v>
          </cell>
          <cell r="B691" t="str">
            <v>AUXILIAR DE SERRALHEIRO</v>
          </cell>
          <cell r="C691" t="str">
            <v>H</v>
          </cell>
          <cell r="E691">
            <v>9.1199999999999992</v>
          </cell>
        </row>
        <row r="692">
          <cell r="A692">
            <v>6121</v>
          </cell>
          <cell r="B692" t="str">
            <v>AUXILIAR DE SERVICOS GERAIS</v>
          </cell>
          <cell r="C692" t="str">
            <v>H</v>
          </cell>
          <cell r="E692">
            <v>8.68</v>
          </cell>
        </row>
        <row r="693">
          <cell r="A693">
            <v>244</v>
          </cell>
          <cell r="B693" t="str">
            <v>AUXILIAR DE TOPOGRAFO</v>
          </cell>
          <cell r="C693" t="str">
            <v>H</v>
          </cell>
          <cell r="E693">
            <v>14.72</v>
          </cell>
        </row>
        <row r="694">
          <cell r="A694">
            <v>532</v>
          </cell>
          <cell r="B694" t="str">
            <v>AUXILIAR TECNICO / ASSISTENTE DE ENGENHARIA</v>
          </cell>
          <cell r="C694" t="str">
            <v>H</v>
          </cell>
          <cell r="E694">
            <v>20.94</v>
          </cell>
        </row>
        <row r="695">
          <cell r="A695">
            <v>36150</v>
          </cell>
          <cell r="B695" t="str">
            <v>AVENTAL DE SEGURANCA DE RASPA DE COURO 1,00 X 0,60 M</v>
          </cell>
          <cell r="C695" t="str">
            <v>UN</v>
          </cell>
          <cell r="E695">
            <v>33.94</v>
          </cell>
        </row>
        <row r="696">
          <cell r="A696">
            <v>4760</v>
          </cell>
          <cell r="B696" t="str">
            <v>AZULEJISTA OU LADRILHISTA</v>
          </cell>
          <cell r="C696" t="str">
            <v>H</v>
          </cell>
          <cell r="E696">
            <v>11.65</v>
          </cell>
        </row>
        <row r="697">
          <cell r="A697">
            <v>10422</v>
          </cell>
          <cell r="B697" t="str">
            <v>BACIA SANITARIA (VASO) COM CAIXA ACOPLADA, DE LOUCA BRANCA</v>
          </cell>
          <cell r="C697" t="str">
            <v>UN</v>
          </cell>
          <cell r="E697">
            <v>333.18</v>
          </cell>
        </row>
        <row r="698">
          <cell r="A698">
            <v>10420</v>
          </cell>
          <cell r="B698" t="str">
            <v>BACIA SANITARIA (VASO) CONVENCIONAL DE LOUCA BRANCA</v>
          </cell>
          <cell r="C698" t="str">
            <v>UN</v>
          </cell>
          <cell r="E698">
            <v>124.96</v>
          </cell>
        </row>
        <row r="699">
          <cell r="A699">
            <v>10421</v>
          </cell>
          <cell r="B699" t="str">
            <v>BACIA SANITARIA (VASO) CONVENCIONAL DE LOUCA COR</v>
          </cell>
          <cell r="C699" t="str">
            <v>UN</v>
          </cell>
          <cell r="E699">
            <v>167.24</v>
          </cell>
        </row>
        <row r="700">
          <cell r="A700">
            <v>36519</v>
          </cell>
          <cell r="B700" t="str">
            <v>BACIA SANITARIA (VASO) CONVENCIONAL PARA PCD COM FURO FRONTAL, DE LOUCA BRANCA, COM ASSENTO</v>
          </cell>
          <cell r="C700" t="str">
            <v>UN</v>
          </cell>
          <cell r="E700">
            <v>486.52</v>
          </cell>
        </row>
        <row r="701">
          <cell r="A701">
            <v>36520</v>
          </cell>
          <cell r="B701" t="str">
            <v>BACIA SANITARIA (VASO) CONVENCIONAL PARA PCD SEM FURO FRONTAL, DE LOUCA BRANCA, SEM ASSENTO</v>
          </cell>
          <cell r="C701" t="str">
            <v>UN</v>
          </cell>
          <cell r="E701">
            <v>622.55999999999995</v>
          </cell>
        </row>
        <row r="702">
          <cell r="A702">
            <v>11784</v>
          </cell>
          <cell r="B702" t="str">
            <v>BACIA SANITARIA TURCA DE LOUCA BRANCA</v>
          </cell>
          <cell r="C702" t="str">
            <v>UN</v>
          </cell>
          <cell r="E702">
            <v>467.58</v>
          </cell>
        </row>
        <row r="703">
          <cell r="A703">
            <v>10</v>
          </cell>
          <cell r="B703" t="str">
            <v>BALDE PLASTICO CAPACIDADE *10* L</v>
          </cell>
          <cell r="C703" t="str">
            <v>UN</v>
          </cell>
          <cell r="E703">
            <v>7.9</v>
          </cell>
        </row>
        <row r="704">
          <cell r="A704">
            <v>4815</v>
          </cell>
          <cell r="B704" t="str">
            <v>BALDE VERMELHO PARA SINALIZACAO DE VIAS</v>
          </cell>
          <cell r="C704" t="str">
            <v>UN</v>
          </cell>
          <cell r="E704">
            <v>4.8</v>
          </cell>
        </row>
        <row r="705">
          <cell r="A705">
            <v>1746</v>
          </cell>
          <cell r="B705" t="str">
            <v>BANCA/PIA DE ACO INOXIDAVEL (AISI 430) COM 1 CUBA CENTRAL, COM VALVULA, ESCORREDOR DUPLO, DE *0,55 X 1,20* M</v>
          </cell>
          <cell r="C705" t="str">
            <v>UN</v>
          </cell>
          <cell r="E705">
            <v>134.9</v>
          </cell>
        </row>
        <row r="706">
          <cell r="A706">
            <v>1748</v>
          </cell>
          <cell r="B706" t="str">
            <v>BANCA/PIA DE ACO INOXIDAVEL (AISI 430) COM 1 CUBA CENTRAL, COM VALVULA, ESCORREDOR DUPLO, DE *0,55 X 1,40* M</v>
          </cell>
          <cell r="C706" t="str">
            <v>UN</v>
          </cell>
          <cell r="E706">
            <v>179.38</v>
          </cell>
        </row>
        <row r="707">
          <cell r="A707">
            <v>1749</v>
          </cell>
          <cell r="B707" t="str">
            <v>BANCA/PIA DE ACO INOXIDAVEL (AISI 430) COM 1 CUBA CENTRAL, COM VALVULA, ESCORREDOR DUPLO, DE *0,55 X 1,80* M</v>
          </cell>
          <cell r="C707" t="str">
            <v>UN</v>
          </cell>
          <cell r="E707">
            <v>259.89</v>
          </cell>
        </row>
        <row r="708">
          <cell r="A708">
            <v>37412</v>
          </cell>
          <cell r="B708" t="str">
            <v>BANCA/PIA DE ACO INOXIDAVEL (AISI 430) COM 1 CUBA CENTRAL, COM VALVULA, LISA (SEM ESCORREDOR), DE *0,55 X 1,20* M</v>
          </cell>
          <cell r="C708" t="str">
            <v>UN</v>
          </cell>
          <cell r="E708">
            <v>131.86000000000001</v>
          </cell>
        </row>
        <row r="709">
          <cell r="A709">
            <v>1745</v>
          </cell>
          <cell r="B709" t="str">
            <v>BANCA/PIA DE ACO INOXIDAVEL (AISI 430) COM 1 CUBA CENTRAL, SEM VALVULA, ESCORREDOR DUPLO, DE *0,55 X 1,60* M</v>
          </cell>
          <cell r="C709" t="str">
            <v>UN</v>
          </cell>
          <cell r="E709">
            <v>156.80000000000001</v>
          </cell>
        </row>
        <row r="710">
          <cell r="A710">
            <v>1750</v>
          </cell>
          <cell r="B710" t="str">
            <v>BANCA/PIA DE ACO INOXIDAVEL (AISI 430) COM 2 CUBAS, COM VALVULAS, ESCORREDOR DUPLO, DE *0,55 X 2,00* M</v>
          </cell>
          <cell r="C710" t="str">
            <v>UN</v>
          </cell>
          <cell r="E710">
            <v>366.43</v>
          </cell>
        </row>
        <row r="711">
          <cell r="A711">
            <v>541</v>
          </cell>
          <cell r="B711" t="str">
            <v>BANCADA DE MARMORE SINTETICO COM UMA CUBA, 120 X *60* CM</v>
          </cell>
          <cell r="C711" t="str">
            <v>UN</v>
          </cell>
          <cell r="E711">
            <v>92.3</v>
          </cell>
        </row>
        <row r="712">
          <cell r="A712">
            <v>542</v>
          </cell>
          <cell r="B712" t="str">
            <v>BANCADA DE MARMORE SINTETICO COM UMA CUBA, 150 X *60* CM</v>
          </cell>
          <cell r="C712" t="str">
            <v>UN</v>
          </cell>
          <cell r="E712">
            <v>115.69</v>
          </cell>
        </row>
        <row r="713">
          <cell r="A713">
            <v>540</v>
          </cell>
          <cell r="B713" t="str">
            <v>BANCADA DE MARMORE SINTETICO COM UMA CUBA, 200 X *60* CM</v>
          </cell>
          <cell r="C713" t="str">
            <v>UN</v>
          </cell>
          <cell r="E713">
            <v>260.72000000000003</v>
          </cell>
        </row>
        <row r="714">
          <cell r="A714">
            <v>10790</v>
          </cell>
          <cell r="B714" t="str">
            <v>BANCADA PARA CARPINTARIA (SEM O DISCO DE SERRA) COM MOTOR ELETRICO TRIFASICO DE *3 A 5* HP, CHAVE E COIFA PROTETORA (LOCACAO)</v>
          </cell>
          <cell r="C714" t="str">
            <v>H</v>
          </cell>
          <cell r="E714">
            <v>0.7</v>
          </cell>
        </row>
        <row r="715">
          <cell r="A715">
            <v>11692</v>
          </cell>
          <cell r="B715" t="str">
            <v>BANCADA/ BANCA EM MARMORE, POLIDO, BRANCO COMUM, E=  *3* CM</v>
          </cell>
          <cell r="C715" t="str">
            <v>M2</v>
          </cell>
          <cell r="E715">
            <v>158.77000000000001</v>
          </cell>
        </row>
        <row r="716">
          <cell r="A716">
            <v>11687</v>
          </cell>
          <cell r="B716" t="str">
            <v>BANCADA/TAMPO ACO INOX (AISI 304), LARGURA 60 CM, COM RODABANCA (NAO INCLUI PES DE APOIO)</v>
          </cell>
          <cell r="C716" t="str">
            <v>M</v>
          </cell>
          <cell r="E716">
            <v>583.83000000000004</v>
          </cell>
        </row>
        <row r="717">
          <cell r="A717">
            <v>11689</v>
          </cell>
          <cell r="B717" t="str">
            <v>BANCADA/TAMPO ACO INOX (AISI 304), LARGURA 70 CM, COM RODABANCA (NAO INCLUI PES DE APOIO)</v>
          </cell>
          <cell r="C717" t="str">
            <v>M</v>
          </cell>
          <cell r="E717">
            <v>731.5</v>
          </cell>
        </row>
        <row r="718">
          <cell r="A718">
            <v>11693</v>
          </cell>
          <cell r="B718" t="str">
            <v>BANCADA/TAMPO LISO (SEM CUBA) EM MARMORE SINTETICO</v>
          </cell>
          <cell r="C718" t="str">
            <v>M2</v>
          </cell>
          <cell r="E718">
            <v>102.34</v>
          </cell>
        </row>
        <row r="719">
          <cell r="A719">
            <v>36215</v>
          </cell>
          <cell r="B719" t="str">
            <v>BANCO ARTICULADO PARA BANHO, EM ACO INOX POLIDO, 70* CM X 45* CM</v>
          </cell>
          <cell r="C719" t="str">
            <v>UN</v>
          </cell>
          <cell r="E719">
            <v>649.55999999999995</v>
          </cell>
        </row>
        <row r="720">
          <cell r="A720">
            <v>3425</v>
          </cell>
          <cell r="B720" t="str">
            <v>BANDEIRA P/ PORTA/ JAN MAD REGIONAL 1A P/ VIDRO</v>
          </cell>
          <cell r="C720" t="str">
            <v>M2</v>
          </cell>
          <cell r="E720">
            <v>187.3</v>
          </cell>
        </row>
        <row r="721">
          <cell r="A721">
            <v>3426</v>
          </cell>
          <cell r="B721" t="str">
            <v>BANDEIRA P/ PORTA/ JAN MAD REGIONAL 2A P/ VIDRO</v>
          </cell>
          <cell r="C721" t="str">
            <v>M2</v>
          </cell>
          <cell r="E721">
            <v>122.15</v>
          </cell>
        </row>
        <row r="722">
          <cell r="A722">
            <v>3427</v>
          </cell>
          <cell r="B722" t="str">
            <v>BANDEIRA P/ PORTA/ JAN MAD REGIONAL 3A P/ VIDRO</v>
          </cell>
          <cell r="C722" t="str">
            <v>M2</v>
          </cell>
          <cell r="E722">
            <v>81.430000000000007</v>
          </cell>
        </row>
        <row r="723">
          <cell r="A723">
            <v>39621</v>
          </cell>
          <cell r="B723" t="str">
            <v>BARRA ANTIPANICO DUPLA, CEGA LADO OPOSTO, COR CINZA</v>
          </cell>
          <cell r="C723" t="str">
            <v>PAR</v>
          </cell>
          <cell r="E723">
            <v>1070.1199999999999</v>
          </cell>
        </row>
        <row r="724">
          <cell r="A724">
            <v>39624</v>
          </cell>
          <cell r="B724" t="str">
            <v>BARRA ANTIPANICO DUPLA, PARA PORTA DE VIDRO, COR CINZA</v>
          </cell>
          <cell r="C724" t="str">
            <v>PAR</v>
          </cell>
          <cell r="E724">
            <v>1082.8900000000001</v>
          </cell>
        </row>
        <row r="725">
          <cell r="A725">
            <v>39615</v>
          </cell>
          <cell r="B725" t="str">
            <v>BARRA ANTIPANICO SIMPLES, CEGA LADO OPOSTO, COR CINZA</v>
          </cell>
          <cell r="C725" t="str">
            <v>UN</v>
          </cell>
          <cell r="E725">
            <v>373.33</v>
          </cell>
        </row>
        <row r="726">
          <cell r="A726">
            <v>39620</v>
          </cell>
          <cell r="B726" t="str">
            <v>BARRA ANTIPANICO SIMPLES, COM FECHADURA LADO OPOSTO, COR CINZA</v>
          </cell>
          <cell r="C726" t="str">
            <v>UN</v>
          </cell>
          <cell r="E726">
            <v>570.73</v>
          </cell>
        </row>
        <row r="727">
          <cell r="A727">
            <v>39623</v>
          </cell>
          <cell r="B727" t="str">
            <v>BARRA ANTIPANICO SIMPLES, PARA PORTA DE VIDRO, COR CINZA</v>
          </cell>
          <cell r="C727" t="str">
            <v>UN</v>
          </cell>
          <cell r="E727">
            <v>552.65</v>
          </cell>
        </row>
        <row r="728">
          <cell r="A728">
            <v>40604</v>
          </cell>
          <cell r="B728" t="str">
            <v>BARRA DE ANCORAGEM DE 0,80 M DE EXTENSAO, COM ROSCA DE 5/8", INCLUINDO PORCA E FLANGE (LOCACAO) (COLETADO CAIXA)</v>
          </cell>
          <cell r="C728" t="str">
            <v>MES</v>
          </cell>
          <cell r="E728">
            <v>1.08</v>
          </cell>
        </row>
        <row r="729">
          <cell r="A729">
            <v>36214</v>
          </cell>
          <cell r="B729" t="str">
            <v>BARRA DE APOIO ANGULAR, 60 CM, EM ACO INOX POLIDO, DIAMETRO MINIMO 3 CM</v>
          </cell>
          <cell r="C729" t="str">
            <v>UN</v>
          </cell>
          <cell r="E729">
            <v>209.3</v>
          </cell>
        </row>
        <row r="730">
          <cell r="A730">
            <v>36207</v>
          </cell>
          <cell r="B730" t="str">
            <v>BARRA DE APOIO EM "L", EM ACO INOX POLIDO 70 X 70 CM, DIAMETRO MINIMO 3 CM</v>
          </cell>
          <cell r="C730" t="str">
            <v>UN</v>
          </cell>
          <cell r="E730">
            <v>287.70999999999998</v>
          </cell>
        </row>
        <row r="731">
          <cell r="A731">
            <v>36209</v>
          </cell>
          <cell r="B731" t="str">
            <v>BARRA DE APOIO EM "L", EM ACO INOX POLIDO 80 X 80 CM, DIAMETRO MINIMO 3 CM</v>
          </cell>
          <cell r="C731" t="str">
            <v>UN</v>
          </cell>
          <cell r="E731">
            <v>330.19</v>
          </cell>
        </row>
        <row r="732">
          <cell r="A732">
            <v>36210</v>
          </cell>
          <cell r="B732" t="str">
            <v>BARRA DE APOIO LATERAL ARTICULADA, COM TRAVA, EM ACO INOX POLIDO, 70 CM, DIAMETRO MINIMO 3 CM</v>
          </cell>
          <cell r="C732" t="str">
            <v>UN</v>
          </cell>
          <cell r="E732">
            <v>357.26</v>
          </cell>
        </row>
        <row r="733">
          <cell r="A733">
            <v>36212</v>
          </cell>
          <cell r="B733" t="str">
            <v>BARRA DE APOIO LAVATÓRIO DE CANTO, EM ACO INOX POLIDO, DIAMETRO MINIMO 3 CM</v>
          </cell>
          <cell r="C733" t="str">
            <v>UN</v>
          </cell>
          <cell r="E733">
            <v>352.21</v>
          </cell>
        </row>
        <row r="734">
          <cell r="A734">
            <v>36211</v>
          </cell>
          <cell r="B734" t="str">
            <v>BARRA DE APOIO LAVATÓRIO, EM ACO INOX POLIDO, 40* CM X 50* CM,  DIAMETRO MINIMO 3 CM</v>
          </cell>
          <cell r="C734" t="str">
            <v>UN</v>
          </cell>
          <cell r="E734">
            <v>331.28</v>
          </cell>
        </row>
        <row r="735">
          <cell r="A735">
            <v>36204</v>
          </cell>
          <cell r="B735" t="str">
            <v>BARRA DE APOIO RETA, EM ACO INOX POLIDO, COMPRIMENTO 60CM, DIAMETRO MINIMO 3 CM</v>
          </cell>
          <cell r="C735" t="str">
            <v>UN</v>
          </cell>
          <cell r="E735">
            <v>126.67</v>
          </cell>
        </row>
        <row r="736">
          <cell r="A736">
            <v>36205</v>
          </cell>
          <cell r="B736" t="str">
            <v>BARRA DE APOIO RETA, EM ACO INOX POLIDO, COMPRIMENTO 70CM, DIAMETRO MINIMO 3 CM</v>
          </cell>
          <cell r="C736" t="str">
            <v>UN</v>
          </cell>
          <cell r="E736">
            <v>140.68</v>
          </cell>
        </row>
        <row r="737">
          <cell r="A737">
            <v>36081</v>
          </cell>
          <cell r="B737" t="str">
            <v>BARRA DE APOIO RETA, EM ACO INOX POLIDO, COMPRIMENTO 80CM, DIAMETRO MINIMO 3 CM</v>
          </cell>
          <cell r="C737" t="str">
            <v>UN</v>
          </cell>
          <cell r="E737">
            <v>150</v>
          </cell>
        </row>
        <row r="738">
          <cell r="A738">
            <v>36206</v>
          </cell>
          <cell r="B738" t="str">
            <v>BARRA DE APOIO RETA, EM ACO INOX POLIDO, COMPRIMENTO 90 CM, DIAMETRO MINIMO 3 CM</v>
          </cell>
          <cell r="C738" t="str">
            <v>UN</v>
          </cell>
          <cell r="E738">
            <v>157.15</v>
          </cell>
        </row>
        <row r="739">
          <cell r="A739">
            <v>36218</v>
          </cell>
          <cell r="B739" t="str">
            <v>BARRA DE APOIO RETA, EM ALUMINIO, COMPRIMENTO 60CM, DIAMETRO MINIMO 3 CM</v>
          </cell>
          <cell r="C739" t="str">
            <v>UN</v>
          </cell>
          <cell r="E739">
            <v>105.13</v>
          </cell>
        </row>
        <row r="740">
          <cell r="A740">
            <v>36220</v>
          </cell>
          <cell r="B740" t="str">
            <v>BARRA DE APOIO RETA, EM ALUMINIO, COMPRIMENTO 70CM, DIAMETRO MINIMO 3 CM</v>
          </cell>
          <cell r="C740" t="str">
            <v>UN</v>
          </cell>
          <cell r="E740">
            <v>120.55</v>
          </cell>
        </row>
        <row r="741">
          <cell r="A741">
            <v>36080</v>
          </cell>
          <cell r="B741" t="str">
            <v>BARRA DE APOIO RETA, EM ALUMINIO, COMPRIMENTO 80 CM, DIAMETRO MINIMO 3 CM</v>
          </cell>
          <cell r="C741" t="str">
            <v>UN</v>
          </cell>
          <cell r="E741">
            <v>130.4</v>
          </cell>
        </row>
        <row r="742">
          <cell r="A742">
            <v>36223</v>
          </cell>
          <cell r="B742" t="str">
            <v>BARRA DE APOIO RETA, EM ALUMINIO, COMPRIMENTO 90 CM, DIAMETRO MINIMO 3 CM</v>
          </cell>
          <cell r="C742" t="str">
            <v>UN</v>
          </cell>
          <cell r="E742">
            <v>136.55000000000001</v>
          </cell>
        </row>
        <row r="743">
          <cell r="A743">
            <v>557</v>
          </cell>
          <cell r="B743" t="str">
            <v>BARRA DE FERRO RETANGULAR, BARRA CHATA, 1 1/2"  X 1/2" (L X E), 3,79 KG/M</v>
          </cell>
          <cell r="C743" t="str">
            <v>M</v>
          </cell>
          <cell r="E743">
            <v>14.01</v>
          </cell>
        </row>
        <row r="744">
          <cell r="A744">
            <v>552</v>
          </cell>
          <cell r="B744" t="str">
            <v>BARRA DE FERRO RETANGULAR, BARRA CHATA, 1 1/2" X 1/4" (L X E), 1,89 KG/M</v>
          </cell>
          <cell r="C744" t="str">
            <v>M</v>
          </cell>
          <cell r="E744">
            <v>6.89</v>
          </cell>
        </row>
        <row r="745">
          <cell r="A745">
            <v>561</v>
          </cell>
          <cell r="B745" t="str">
            <v>BARRA DE FERRO RETANGULAR, BARRA CHATA, 1 1/4" X 3/8" (L X E)</v>
          </cell>
          <cell r="C745" t="str">
            <v>KG</v>
          </cell>
          <cell r="E745">
            <v>3.62</v>
          </cell>
        </row>
        <row r="746">
          <cell r="A746">
            <v>555</v>
          </cell>
          <cell r="B746" t="str">
            <v>BARRA DE FERRO RETANGULAR, BARRA CHATA, 1" X 1/4" (L X E), 1,2265 KG/M</v>
          </cell>
          <cell r="C746" t="str">
            <v>M</v>
          </cell>
          <cell r="E746">
            <v>4.22</v>
          </cell>
        </row>
        <row r="747">
          <cell r="A747">
            <v>546</v>
          </cell>
          <cell r="B747" t="str">
            <v>BARRA DE FERRO RETANGULAR, BARRA CHATA, 1" X 1/8" (L X E)</v>
          </cell>
          <cell r="C747" t="str">
            <v>KG</v>
          </cell>
          <cell r="E747">
            <v>3.65</v>
          </cell>
        </row>
        <row r="748">
          <cell r="A748">
            <v>565</v>
          </cell>
          <cell r="B748" t="str">
            <v>BARRA DE FERRO RETANGULAR, BARRA CHATA, 1" X 3/16" (L X E), 1,73 KG/M</v>
          </cell>
          <cell r="C748" t="str">
            <v>M</v>
          </cell>
          <cell r="E748">
            <v>6.46</v>
          </cell>
        </row>
        <row r="749">
          <cell r="A749">
            <v>556</v>
          </cell>
          <cell r="B749" t="str">
            <v>BARRA DE FERRO RETANGULAR, BARRA CHATA, 2" X 1/2" (L X E),</v>
          </cell>
          <cell r="C749" t="str">
            <v>KG</v>
          </cell>
          <cell r="E749">
            <v>3.65</v>
          </cell>
        </row>
        <row r="750">
          <cell r="A750">
            <v>549</v>
          </cell>
          <cell r="B750" t="str">
            <v>BARRA DE FERRO RETANGULAR, BARRA CHATA, 2" X 1/2" (L X E), 5,06 KG/M</v>
          </cell>
          <cell r="C750" t="str">
            <v>M</v>
          </cell>
          <cell r="E750">
            <v>18.46</v>
          </cell>
        </row>
        <row r="751">
          <cell r="A751">
            <v>558</v>
          </cell>
          <cell r="B751" t="str">
            <v>BARRA DE FERRO RETANGULAR, BARRA CHATA, 2" X 1/4" (L X E), 2,53 KG/M</v>
          </cell>
          <cell r="C751" t="str">
            <v>KG</v>
          </cell>
          <cell r="E751">
            <v>3.65</v>
          </cell>
        </row>
        <row r="752">
          <cell r="A752">
            <v>559</v>
          </cell>
          <cell r="B752" t="str">
            <v>BARRA DE FERRO RETANGULAR, BARRA CHATA, 2" X 1/4" (L X E), 2,53 KG/M</v>
          </cell>
          <cell r="C752" t="str">
            <v>M</v>
          </cell>
          <cell r="E752">
            <v>9.23</v>
          </cell>
        </row>
        <row r="753">
          <cell r="A753">
            <v>551</v>
          </cell>
          <cell r="B753" t="str">
            <v>BARRA DE FERRO RETANGULAR, BARRA CHATA, 2" X 1" (L X E), 10,12 KG/M</v>
          </cell>
          <cell r="C753" t="str">
            <v>M</v>
          </cell>
          <cell r="E753">
            <v>36.08</v>
          </cell>
        </row>
        <row r="754">
          <cell r="A754">
            <v>547</v>
          </cell>
          <cell r="B754" t="str">
            <v>BARRA DE FERRO RETANGULAR, BARRA CHATA, 2" X 3/8" (L X E), 3,79KG/M</v>
          </cell>
          <cell r="C754" t="str">
            <v>M</v>
          </cell>
          <cell r="E754">
            <v>13.83</v>
          </cell>
        </row>
        <row r="755">
          <cell r="A755">
            <v>560</v>
          </cell>
          <cell r="B755" t="str">
            <v>BARRA DE FERRO RETANGULAR, BARRA CHATA, 2" X 5/16" (L X E), 3,162 KG/M</v>
          </cell>
          <cell r="C755" t="str">
            <v>M</v>
          </cell>
          <cell r="E755">
            <v>11.68</v>
          </cell>
        </row>
        <row r="756">
          <cell r="A756">
            <v>554</v>
          </cell>
          <cell r="B756" t="str">
            <v>BARRA DE FERRO RETANGULAR, BARRA CHATA, 3/4" X 1/4" (L X E),</v>
          </cell>
          <cell r="C756" t="str">
            <v>KG</v>
          </cell>
          <cell r="E756">
            <v>3.65</v>
          </cell>
        </row>
        <row r="757">
          <cell r="A757">
            <v>566</v>
          </cell>
          <cell r="B757" t="str">
            <v>BARRA DE FERRO RETANGULAR, BARRA CHATA, 3/4" X 1/8" (L X E), 0,47 KG/M</v>
          </cell>
          <cell r="C757" t="str">
            <v>M</v>
          </cell>
          <cell r="E757">
            <v>1.87</v>
          </cell>
        </row>
        <row r="758">
          <cell r="A758">
            <v>550</v>
          </cell>
          <cell r="B758" t="str">
            <v>BARRA DE FERRO RETANGULAR, BARRA CHATA, 3/4" X 3/16" (L X E)</v>
          </cell>
          <cell r="C758" t="str">
            <v>KG</v>
          </cell>
          <cell r="E758">
            <v>3.65</v>
          </cell>
        </row>
        <row r="759">
          <cell r="A759">
            <v>563</v>
          </cell>
          <cell r="B759" t="str">
            <v>BARRA DE FERRO RETANGULAR, BARRA CHATA, 3/8" X 1 1/2" (L X E), 2,84 KG/M</v>
          </cell>
          <cell r="C759" t="str">
            <v>M</v>
          </cell>
          <cell r="E759">
            <v>10.49</v>
          </cell>
        </row>
        <row r="760">
          <cell r="A760">
            <v>581</v>
          </cell>
          <cell r="B760" t="str">
            <v>BASCULANTE ALUMINIO 80 X 60CM - SERIE 25</v>
          </cell>
          <cell r="C760" t="str">
            <v>M2</v>
          </cell>
          <cell r="E760">
            <v>376.39</v>
          </cell>
        </row>
        <row r="761">
          <cell r="A761">
            <v>3437</v>
          </cell>
          <cell r="B761" t="str">
            <v>BASCULANTE MAD REGIONAL 3A</v>
          </cell>
          <cell r="C761" t="str">
            <v>M2</v>
          </cell>
          <cell r="E761">
            <v>201.59</v>
          </cell>
        </row>
        <row r="762">
          <cell r="A762">
            <v>38127</v>
          </cell>
          <cell r="B762" t="str">
            <v>BASE DE MISTURADOR MONOCOMANDO PARA CHUVEIRO</v>
          </cell>
          <cell r="C762" t="str">
            <v>UN</v>
          </cell>
          <cell r="E762">
            <v>257.06</v>
          </cell>
        </row>
        <row r="763">
          <cell r="A763">
            <v>13373</v>
          </cell>
          <cell r="B763" t="str">
            <v>BASE P/ FUSIVEIS NH TAMANHO 00, DE 6 A 160A, TIPO 3 NH 3 030-Z DA SIEMENS OU EQUIV</v>
          </cell>
          <cell r="C763" t="str">
            <v>UN</v>
          </cell>
          <cell r="E763">
            <v>20.23</v>
          </cell>
        </row>
        <row r="764">
          <cell r="A764">
            <v>13374</v>
          </cell>
          <cell r="B764" t="str">
            <v>BASE P/ FUSIVEIS NH TAMANHO 01, DE 40 A 250A, TIPO 3 NH 3 230-Z DA SIEMENS OU EQUIV</v>
          </cell>
          <cell r="C764" t="str">
            <v>UN</v>
          </cell>
          <cell r="E764">
            <v>57.55</v>
          </cell>
        </row>
        <row r="765">
          <cell r="A765">
            <v>38060</v>
          </cell>
          <cell r="B765" t="str">
            <v>BASE PARA MASTRO DE PARA-RAIOS DIAMETRO NOMINAL 1 1/2"</v>
          </cell>
          <cell r="C765" t="str">
            <v>UN</v>
          </cell>
          <cell r="E765">
            <v>40.799999999999997</v>
          </cell>
        </row>
        <row r="766">
          <cell r="A766">
            <v>10956</v>
          </cell>
          <cell r="B766" t="str">
            <v>BASE PARA MASTRO DE PARA-RAIOS DIAMETRO NOMINAL 2"</v>
          </cell>
          <cell r="C766" t="str">
            <v>UN</v>
          </cell>
          <cell r="E766">
            <v>42.38</v>
          </cell>
        </row>
        <row r="767">
          <cell r="A767">
            <v>37597</v>
          </cell>
          <cell r="B767" t="str">
            <v>BATE-ESTACAS POR GRAVIDADE, POTENCIA160 HP, PESO DO MARTELO ATE 3 TONELADAS</v>
          </cell>
          <cell r="C767" t="str">
            <v>UN</v>
          </cell>
          <cell r="E767">
            <v>267343.75</v>
          </cell>
        </row>
        <row r="768">
          <cell r="A768">
            <v>183</v>
          </cell>
          <cell r="B768" t="str">
            <v>BATENTE/ PORTAL/ ADUELA/ MARCO MACICO, E= *3 CM, L= *13 CM, *60 CM A 120* CM X *210 CM,  EM CEDRINHO/ ANGELIM COMERCIAL/ EUCALIPTO/ CURUPIXA/ PEROBA/ CUMARU OU EQUIVALENTE DA REGIAO</v>
          </cell>
          <cell r="C768" t="str">
            <v>JG</v>
          </cell>
          <cell r="E768">
            <v>88</v>
          </cell>
        </row>
        <row r="769">
          <cell r="A769">
            <v>184</v>
          </cell>
          <cell r="B769" t="str">
            <v>BATENTE/ PORTAL/ ADUELA/ MARCO MACICO, E= *3* CM, L= *13* CM, *60 CM A 120* CM X *210* CM, EM PINUS/ TAUARI/ VIROLA OU EQUIVALENTE DA REGIAO</v>
          </cell>
          <cell r="C769" t="str">
            <v>JG</v>
          </cell>
          <cell r="E769">
            <v>58.16</v>
          </cell>
        </row>
        <row r="770">
          <cell r="A770">
            <v>39020</v>
          </cell>
          <cell r="B770" t="str">
            <v>BATENTE/ PORTAL/ ADUELA/ MARCO MACICO, E= *3* CM, L= *13* CM, EM CEDRINHO/ ANGELIM COMERCIAL/ EUCALIPTO/ CURUPIXA/ PEROBA/ CUMARU OU EQUIVALENTE DA REGIAO</v>
          </cell>
          <cell r="C770" t="str">
            <v>M</v>
          </cell>
          <cell r="E770">
            <v>16.29</v>
          </cell>
        </row>
        <row r="771">
          <cell r="A771">
            <v>195</v>
          </cell>
          <cell r="B771" t="str">
            <v>BATENTE/ PORTAL/ ADUELA/ MARCO MACICO, E= *3* CM, L= *7* CM, *60 CM A 120* CM X *210* CM,  EM CEDRINHO/ ANGELIM COMERCIAL/ EUCALIPTO/ CURUPIXA/ PEROBA/ CUMARU OU EQUIVALENTE DA REGIAO</v>
          </cell>
          <cell r="C771" t="str">
            <v>JG</v>
          </cell>
          <cell r="E771">
            <v>71.48</v>
          </cell>
        </row>
        <row r="772">
          <cell r="A772">
            <v>194</v>
          </cell>
          <cell r="B772" t="str">
            <v>BATENTE/ PORTAL/ ADUELA/ MARCO MACICO, E= *3* CM, L= *7* CM, *60 CM A 120* CM X *210*</v>
          </cell>
          <cell r="C772" t="str">
            <v>JG</v>
          </cell>
          <cell r="E772">
            <v>38.86</v>
          </cell>
        </row>
        <row r="773">
          <cell r="A773">
            <v>20001</v>
          </cell>
          <cell r="B773" t="str">
            <v>BATENTE/ PORTAL/ ADUELA/MARCO MACICO, E= *3* CM, L= *15* CM, *60 CM A 120* CM  X *210* CM, EM PINUS/ TAUARI/ VIROLA OU EQUIVALENTE DA REGIAO</v>
          </cell>
          <cell r="C773" t="str">
            <v>JG</v>
          </cell>
          <cell r="E773">
            <v>71.23</v>
          </cell>
        </row>
        <row r="774">
          <cell r="A774">
            <v>181</v>
          </cell>
          <cell r="B774" t="str">
            <v>BATENTE/ PORTAL/ADUELA/ MARCO MACICO, E= *3* CM, L= *15* CM, *60 CM A 120* CM  X *210* CM,  EM CEDRINHO/ ANGELIM COMERCIAL/  EUCALIPTO/ CURUPIXA/ PEROBA/ CUMARU OU EQUIVALENTE DA REGIAO</v>
          </cell>
          <cell r="C774" t="str">
            <v>JG</v>
          </cell>
          <cell r="E774">
            <v>96.38</v>
          </cell>
        </row>
        <row r="775">
          <cell r="A775">
            <v>37549</v>
          </cell>
          <cell r="B775" t="str">
            <v>BETONEIRA CAPACIDADE NOMINAL 250 L, CAPACIDADE DE MISTURA  200 L, MOTOR ELETRICO TRIFASICO 220/380 V POTENCIA 1 CV, SEM CARREGADOR</v>
          </cell>
          <cell r="C775" t="str">
            <v>UN</v>
          </cell>
          <cell r="E775">
            <v>2331.4699999999998</v>
          </cell>
        </row>
        <row r="776">
          <cell r="A776">
            <v>10535</v>
          </cell>
          <cell r="B776" t="str">
            <v>BETONEIRA CAPACIDADE NOMINAL 400 L, CAPACIDADE DE MISTURA  280 L, MOTOR ELETRICO TRIFASICO 220/380 V POTENCIA 2 CV, SEM CARREGADOR</v>
          </cell>
          <cell r="C776" t="str">
            <v>UN</v>
          </cell>
          <cell r="E776">
            <v>3250</v>
          </cell>
        </row>
        <row r="777">
          <cell r="A777">
            <v>10537</v>
          </cell>
          <cell r="B777" t="str">
            <v>BETONEIRA CAPACIDADE NOMINAL 400 L, CAPACIDADE DE MISTURA 310 L, MOTOR A DIESEL POTENCIA 5 CV, SEM CARREGADOR</v>
          </cell>
          <cell r="C777" t="str">
            <v>UN</v>
          </cell>
          <cell r="E777">
            <v>4432.1099999999997</v>
          </cell>
        </row>
        <row r="778">
          <cell r="A778">
            <v>13891</v>
          </cell>
          <cell r="B778" t="str">
            <v>BETONEIRA CAPACIDADE NOMINAL 400 L, CAPACIDADE DE MISTURA 310 L, MOTOR A GASOLINA POTENCIA 5,5 CV, SEM CARREGADOR</v>
          </cell>
          <cell r="C778" t="str">
            <v>UN</v>
          </cell>
          <cell r="E778">
            <v>4065.25</v>
          </cell>
        </row>
        <row r="779">
          <cell r="A779">
            <v>25975</v>
          </cell>
          <cell r="B779" t="str">
            <v>BETONEIRA CAPACIDADE NOMINAL 600 L, CAPACIDADE DE MISTURA 440 L, MOTOR A GASOLINA POTENCIA 10 HP, COM CARREGADOR</v>
          </cell>
          <cell r="C779" t="str">
            <v>UN</v>
          </cell>
          <cell r="E779">
            <v>17682.2</v>
          </cell>
        </row>
        <row r="780">
          <cell r="A780">
            <v>10531</v>
          </cell>
          <cell r="B780" t="str">
            <v>BETONEIRA 320 L COM MOTOR ELETRICO TRIFASICO, POTENCIA DE 3 HP, COM CARREGADOR MECANICO (LOCACAO)</v>
          </cell>
          <cell r="C780" t="str">
            <v>H</v>
          </cell>
          <cell r="E780">
            <v>0.84</v>
          </cell>
        </row>
        <row r="781">
          <cell r="A781">
            <v>646</v>
          </cell>
          <cell r="B781" t="str">
            <v>BETONEIRA 320 L,  DIESEL, POTENCIA DE 5,5 HP, COM CARREGADOR MECANICO (LOCACAO)</v>
          </cell>
          <cell r="C781" t="str">
            <v>H</v>
          </cell>
          <cell r="E781">
            <v>2.29</v>
          </cell>
        </row>
        <row r="782">
          <cell r="A782">
            <v>644</v>
          </cell>
          <cell r="B782" t="str">
            <v>BETONEIRA 580 L, DIESEL, POTENCIA DE  7,5 HP, COM CARREGADOR MECANICO (LOCACAO)</v>
          </cell>
          <cell r="C782" t="str">
            <v>H</v>
          </cell>
          <cell r="E782">
            <v>3.24</v>
          </cell>
        </row>
        <row r="783">
          <cell r="A783">
            <v>36396</v>
          </cell>
          <cell r="B783" t="str">
            <v>BETONEIRA, CAPACIDADE NOMINAL 400 L, CAPACIDADE DE MISTURA 310L, MOTOR ELETRICO TRIFASICO 220/380V POTENCIA 2 CV, SEM CARREGADOR</v>
          </cell>
          <cell r="C783" t="str">
            <v>UN</v>
          </cell>
          <cell r="E783">
            <v>3718.22</v>
          </cell>
        </row>
        <row r="784">
          <cell r="A784">
            <v>36397</v>
          </cell>
          <cell r="B784" t="str">
            <v>BETONEIRA, CAPACIDADE NOMINAL 600 L, CAPACIDADE DE MISTURA  360L, MOTOR ELETRICO TRIFASICO 220/380V, POTENCIA 4CV, EXCLUSO CARREGADOR</v>
          </cell>
          <cell r="C784" t="str">
            <v>UN</v>
          </cell>
          <cell r="E784">
            <v>13220.33</v>
          </cell>
        </row>
        <row r="785">
          <cell r="A785">
            <v>36398</v>
          </cell>
          <cell r="B785" t="str">
            <v>BETONEIRA, CAPACIDADE NOMINAL 600 L, CAPACIDADE DE MISTURA 440 L, MOTOR A DIESEL POTENCIA 10 CV, COM CARREGADOR</v>
          </cell>
          <cell r="C785" t="str">
            <v>UN</v>
          </cell>
          <cell r="E785">
            <v>16068.22</v>
          </cell>
        </row>
        <row r="786">
          <cell r="A786">
            <v>11797</v>
          </cell>
          <cell r="B786" t="str">
            <v>BIDE LOUCA BRANCA COM 3 FUROS</v>
          </cell>
          <cell r="C786" t="str">
            <v>UN</v>
          </cell>
          <cell r="E786">
            <v>246.22</v>
          </cell>
        </row>
        <row r="787">
          <cell r="A787">
            <v>647</v>
          </cell>
          <cell r="B787" t="str">
            <v>BLASTER, DINAMITADOR OU CABO DE FOGO</v>
          </cell>
          <cell r="C787" t="str">
            <v>H</v>
          </cell>
          <cell r="E787">
            <v>14.55</v>
          </cell>
        </row>
        <row r="788">
          <cell r="A788">
            <v>7266</v>
          </cell>
          <cell r="B788" t="str">
            <v>BLOCO CERAMICO (ALVENARIA DE VEDACAO), DE 9 X 19 X 19 CM</v>
          </cell>
          <cell r="C788" t="str">
            <v>MIL</v>
          </cell>
          <cell r="E788">
            <v>451.04</v>
          </cell>
        </row>
        <row r="789">
          <cell r="A789">
            <v>7270</v>
          </cell>
          <cell r="B789" t="str">
            <v>BLOCO CERAMICO (ALVENARIA DE VEDACAO), 4 FUROS, DE 9 X 9 X 19 CM</v>
          </cell>
          <cell r="C789" t="str">
            <v>UN</v>
          </cell>
          <cell r="E789">
            <v>0.43</v>
          </cell>
        </row>
        <row r="790">
          <cell r="A790">
            <v>7269</v>
          </cell>
          <cell r="B790" t="str">
            <v>BLOCO CERAMICO (ALVENARIA DE VEDACAO), 6 FUROS, DE 9 X 9 X 19 CM</v>
          </cell>
          <cell r="C790" t="str">
            <v>UN</v>
          </cell>
          <cell r="E790">
            <v>0.3</v>
          </cell>
        </row>
        <row r="791">
          <cell r="A791">
            <v>7271</v>
          </cell>
          <cell r="B791" t="str">
            <v>BLOCO CERAMICO (ALVENARIA DE VEDACAO), 8 FUROS, DE 9 X 19 X 19 CM</v>
          </cell>
          <cell r="C791" t="str">
            <v>UN</v>
          </cell>
          <cell r="E791">
            <v>0.45</v>
          </cell>
        </row>
        <row r="792">
          <cell r="A792">
            <v>7268</v>
          </cell>
          <cell r="B792" t="str">
            <v>BLOCO CERAMICO (ALVENARIA DE VEDACAO), 8 FUROS, DE 9 X 19 X 29 CM</v>
          </cell>
          <cell r="C792" t="str">
            <v>UN</v>
          </cell>
          <cell r="E792">
            <v>0.64</v>
          </cell>
        </row>
        <row r="793">
          <cell r="A793">
            <v>7267</v>
          </cell>
          <cell r="B793" t="str">
            <v>BLOCO CERAMICO (ALVENARIA VEDACAO), 6 FUROS, DE 9 X 14 X 19 CM</v>
          </cell>
          <cell r="C793" t="str">
            <v>UN</v>
          </cell>
          <cell r="E793">
            <v>0.31</v>
          </cell>
        </row>
        <row r="794">
          <cell r="A794">
            <v>38783</v>
          </cell>
          <cell r="B794" t="str">
            <v>BLOCO CERAMICO DE VEDACAO COM FUROS NA HORIZONTAL, 11,5 X 19 X 19 CM - 4,5 MPA (NBR 15270)</v>
          </cell>
          <cell r="C794" t="str">
            <v>UN</v>
          </cell>
          <cell r="E794">
            <v>0.56000000000000005</v>
          </cell>
        </row>
        <row r="795">
          <cell r="A795">
            <v>37593</v>
          </cell>
          <cell r="B795" t="str">
            <v>BLOCO CERAMICO DE VEDACAO COM FUROS NA VERTICAL, 14 X 19 X 39 CM - 4,5 MPA (NBR 15270)</v>
          </cell>
          <cell r="C795" t="str">
            <v>UN</v>
          </cell>
          <cell r="E795">
            <v>1.47</v>
          </cell>
        </row>
        <row r="796">
          <cell r="A796">
            <v>37594</v>
          </cell>
          <cell r="B796" t="str">
            <v>BLOCO CERAMICO DE VEDACAO COM FUROS NA VERTICAL, 19 X 19 X 39 CM - 4,5 MPA (NBR 15270)</v>
          </cell>
          <cell r="C796" t="str">
            <v>UN</v>
          </cell>
          <cell r="E796">
            <v>1.8</v>
          </cell>
        </row>
        <row r="797">
          <cell r="A797">
            <v>37592</v>
          </cell>
          <cell r="B797" t="str">
            <v>BLOCO CERAMICO DE VEDACAO COM FUROS NA VERTICAL, 9 X 19 X 39 CM - 4,5 MPA (NBR 15270)</v>
          </cell>
          <cell r="C797" t="str">
            <v>UN</v>
          </cell>
          <cell r="E797">
            <v>1.1000000000000001</v>
          </cell>
        </row>
        <row r="798">
          <cell r="A798">
            <v>34556</v>
          </cell>
          <cell r="B798" t="str">
            <v>BLOCO CONCRETO ESTRUTURAL 14 X 19 X 29 CM, FBK 10 MPA (NBR 6136)</v>
          </cell>
          <cell r="C798" t="str">
            <v>UN</v>
          </cell>
          <cell r="E798">
            <v>1.84</v>
          </cell>
        </row>
        <row r="799">
          <cell r="A799">
            <v>37873</v>
          </cell>
          <cell r="B799" t="str">
            <v>BLOCO CONCRETO ESTRUTURAL 14 X 19 X 29 CM, FBK 12 MPA  (NBR 6136)</v>
          </cell>
          <cell r="C799" t="str">
            <v>UN</v>
          </cell>
          <cell r="E799">
            <v>2.0099999999999998</v>
          </cell>
        </row>
        <row r="800">
          <cell r="A800">
            <v>34564</v>
          </cell>
          <cell r="B800" t="str">
            <v>BLOCO CONCRETO ESTRUTURAL 14 X 19 X 29 CM, FBK 14 MPA (NBR 6136)</v>
          </cell>
          <cell r="C800" t="str">
            <v>UN</v>
          </cell>
          <cell r="E800">
            <v>2.2999999999999998</v>
          </cell>
        </row>
        <row r="801">
          <cell r="A801">
            <v>34565</v>
          </cell>
          <cell r="B801" t="str">
            <v>BLOCO CONCRETO ESTRUTURAL 14 X 19 X 29 CM, FBK 16 MPA (NBR 6136)</v>
          </cell>
          <cell r="C801" t="str">
            <v>UN</v>
          </cell>
          <cell r="E801">
            <v>2.66</v>
          </cell>
        </row>
        <row r="802">
          <cell r="A802">
            <v>38590</v>
          </cell>
          <cell r="B802" t="str">
            <v>BLOCO CONCRETO ESTRUTURAL 14 X 19 X 29 CM, FBK 4,5 MPA (NBR 6136)</v>
          </cell>
          <cell r="C802" t="str">
            <v>UN</v>
          </cell>
          <cell r="E802">
            <v>1.54</v>
          </cell>
        </row>
        <row r="803">
          <cell r="A803">
            <v>34566</v>
          </cell>
          <cell r="B803" t="str">
            <v>BLOCO CONCRETO ESTRUTURAL 14 X 19 X 29 CM, FBK 6 MPA (NBR 6136)</v>
          </cell>
          <cell r="C803" t="str">
            <v>UN</v>
          </cell>
          <cell r="E803">
            <v>1.44</v>
          </cell>
        </row>
        <row r="804">
          <cell r="A804">
            <v>34567</v>
          </cell>
          <cell r="B804" t="str">
            <v>BLOCO CONCRETO ESTRUTURAL 14 X 19 X 29 CM, FBK 8 MPA (NBR 6136)</v>
          </cell>
          <cell r="C804" t="str">
            <v>UN</v>
          </cell>
          <cell r="E804">
            <v>1.62</v>
          </cell>
        </row>
        <row r="805">
          <cell r="A805">
            <v>38591</v>
          </cell>
          <cell r="B805" t="str">
            <v>BLOCO CONCRETO ESTRUTURAL 14 X 19 X 34 CM, FBK 4,5 MPA (NBR 6136)</v>
          </cell>
          <cell r="C805" t="str">
            <v>UN</v>
          </cell>
          <cell r="E805">
            <v>1.75</v>
          </cell>
        </row>
        <row r="806">
          <cell r="A806">
            <v>34568</v>
          </cell>
          <cell r="B806" t="str">
            <v>BLOCO CONCRETO ESTRUTURAL 14 X 19 X 39 CM, FBK 10 MPA (NBR 6136)</v>
          </cell>
          <cell r="C806" t="str">
            <v>UN</v>
          </cell>
          <cell r="E806">
            <v>2.11</v>
          </cell>
        </row>
        <row r="807">
          <cell r="A807">
            <v>34569</v>
          </cell>
          <cell r="B807" t="str">
            <v>BLOCO CONCRETO ESTRUTURAL 14 X 19 X 39 CM, FBK 12 MPA (NBR 6136)</v>
          </cell>
          <cell r="C807" t="str">
            <v>UN</v>
          </cell>
          <cell r="E807">
            <v>2.16</v>
          </cell>
        </row>
        <row r="808">
          <cell r="A808">
            <v>34570</v>
          </cell>
          <cell r="B808" t="str">
            <v>BLOCO CONCRETO ESTRUTURAL 14 X 19 X 39 CM, FBK 14 MPA (NBR 6136)</v>
          </cell>
          <cell r="C808" t="str">
            <v>UN</v>
          </cell>
          <cell r="E808">
            <v>2.31</v>
          </cell>
        </row>
        <row r="809">
          <cell r="A809">
            <v>25070</v>
          </cell>
          <cell r="B809" t="str">
            <v>BLOCO CONCRETO ESTRUTURAL 14 X 19 X 39 CM, FBK 4,5 MPA (NBR 6136)</v>
          </cell>
          <cell r="C809" t="str">
            <v>UN</v>
          </cell>
          <cell r="E809">
            <v>1.77</v>
          </cell>
        </row>
        <row r="810">
          <cell r="A810">
            <v>34571</v>
          </cell>
          <cell r="B810" t="str">
            <v>BLOCO CONCRETO ESTRUTURAL 14 X 19 X 39 CM, FBK 6 MPA (NBR 6136)</v>
          </cell>
          <cell r="C810" t="str">
            <v>UN</v>
          </cell>
          <cell r="E810">
            <v>1.8</v>
          </cell>
        </row>
        <row r="811">
          <cell r="A811">
            <v>34573</v>
          </cell>
          <cell r="B811" t="str">
            <v>BLOCO CONCRETO ESTRUTURAL 14 X 19 X 39 CM, FBK 8 MPA (NBR 6136)</v>
          </cell>
          <cell r="C811" t="str">
            <v>UN</v>
          </cell>
          <cell r="E811">
            <v>1.9</v>
          </cell>
        </row>
        <row r="812">
          <cell r="A812">
            <v>37107</v>
          </cell>
          <cell r="B812" t="str">
            <v>BLOCO CONCRETO ESTRUTURAL 14 X 19 X 39, FCK 16 MPA - NBR 6136/2007</v>
          </cell>
          <cell r="C812" t="str">
            <v>UN</v>
          </cell>
          <cell r="E812">
            <v>2.8</v>
          </cell>
        </row>
        <row r="813">
          <cell r="A813">
            <v>34576</v>
          </cell>
          <cell r="B813" t="str">
            <v>BLOCO CONCRETO ESTRUTURAL 19 X 19 X 39 CM, FBK 10 MPA (NBR 6136)</v>
          </cell>
          <cell r="C813" t="str">
            <v>UN</v>
          </cell>
          <cell r="E813">
            <v>2.63</v>
          </cell>
        </row>
        <row r="814">
          <cell r="A814">
            <v>34577</v>
          </cell>
          <cell r="B814" t="str">
            <v>BLOCO CONCRETO ESTRUTURAL 19 X 19 X 39 CM, FBK 12 MPA (NBR 6136)</v>
          </cell>
          <cell r="C814" t="str">
            <v>UN</v>
          </cell>
          <cell r="E814">
            <v>2.8</v>
          </cell>
        </row>
        <row r="815">
          <cell r="A815">
            <v>34578</v>
          </cell>
          <cell r="B815" t="str">
            <v>BLOCO CONCRETO ESTRUTURAL 19 X 19 X 39 CM, FBK 14 MPA (NBR 6136)</v>
          </cell>
          <cell r="C815" t="str">
            <v>UN</v>
          </cell>
          <cell r="E815">
            <v>3.11</v>
          </cell>
        </row>
        <row r="816">
          <cell r="A816">
            <v>34579</v>
          </cell>
          <cell r="B816" t="str">
            <v>BLOCO CONCRETO ESTRUTURAL 19 X 19 X 39 CM, FBK 16 MPA (NBR 6136)</v>
          </cell>
          <cell r="C816" t="str">
            <v>UN</v>
          </cell>
          <cell r="E816">
            <v>3.99</v>
          </cell>
        </row>
        <row r="817">
          <cell r="A817">
            <v>25067</v>
          </cell>
          <cell r="B817" t="str">
            <v>BLOCO CONCRETO ESTRUTURAL 19 X 19 X 39 CM, FBK 4,5 MPA (NBR 6136)</v>
          </cell>
          <cell r="C817" t="str">
            <v>UN</v>
          </cell>
          <cell r="E817">
            <v>2.2999999999999998</v>
          </cell>
        </row>
        <row r="818">
          <cell r="A818">
            <v>34580</v>
          </cell>
          <cell r="B818" t="str">
            <v>BLOCO CONCRETO ESTRUTURAL 19 X 19 X 39 CM, FBK 8 MPA (NBR 6136)</v>
          </cell>
          <cell r="C818" t="str">
            <v>UN</v>
          </cell>
          <cell r="E818">
            <v>2.5</v>
          </cell>
        </row>
        <row r="819">
          <cell r="A819">
            <v>25071</v>
          </cell>
          <cell r="B819" t="str">
            <v>BLOCO CONCRETO ESTRUTURAL 9 X 19 X 39 CM, FBK 4,5 MPA (NBR 6136)</v>
          </cell>
          <cell r="C819" t="str">
            <v>UN</v>
          </cell>
          <cell r="E819">
            <v>1.21</v>
          </cell>
        </row>
        <row r="820">
          <cell r="A820">
            <v>34555</v>
          </cell>
          <cell r="B820" t="str">
            <v>BLOCO CONCRETO VEDACAO  19 X 19 X 39 CM  (CLASSE D - NBR 6136)</v>
          </cell>
          <cell r="C820" t="str">
            <v>UN</v>
          </cell>
          <cell r="E820">
            <v>1.88</v>
          </cell>
        </row>
        <row r="821">
          <cell r="A821">
            <v>34583</v>
          </cell>
          <cell r="B821" t="str">
            <v>BLOCO DE GESSO COMPACTO, BRANCO, E = 10 CM, *67 X 50* CM</v>
          </cell>
          <cell r="C821" t="str">
            <v>M2</v>
          </cell>
          <cell r="E821">
            <v>68.92</v>
          </cell>
        </row>
        <row r="822">
          <cell r="A822">
            <v>34584</v>
          </cell>
          <cell r="B822" t="str">
            <v>BLOCO DE GESSO VAZADO BRANCO, E = *7* CM, *67 X 50* CM</v>
          </cell>
          <cell r="C822" t="str">
            <v>M2</v>
          </cell>
          <cell r="E822">
            <v>38.58</v>
          </cell>
        </row>
        <row r="823">
          <cell r="A823">
            <v>709</v>
          </cell>
          <cell r="B823" t="str">
            <v>BLOCO DE POLIETILENO ALTA DENSIDADE, *27* X *30* X *100* CM, ACOMPANHADOS PLACAS TERMINAIS  E LONGARINAS, PARA FUNDO DE FILTRO</v>
          </cell>
          <cell r="C823" t="str">
            <v>M2</v>
          </cell>
          <cell r="E823">
            <v>485.75</v>
          </cell>
        </row>
        <row r="824">
          <cell r="A824">
            <v>715</v>
          </cell>
          <cell r="B824" t="str">
            <v>BLOCO DE VIDRO INCOLOR, CANELADO, DE *19 X 19 X 8* CM</v>
          </cell>
          <cell r="C824" t="str">
            <v>UN</v>
          </cell>
          <cell r="E824">
            <v>12.5</v>
          </cell>
        </row>
        <row r="825">
          <cell r="A825">
            <v>718</v>
          </cell>
          <cell r="B825" t="str">
            <v>BLOCO DE VIDRO/ELEMENTO VAZADO INCOLOR, VENEZIANA, DE *20 X 20 X 6* CM</v>
          </cell>
          <cell r="C825" t="str">
            <v>UN</v>
          </cell>
          <cell r="E825">
            <v>18.62</v>
          </cell>
        </row>
        <row r="826">
          <cell r="A826">
            <v>10610</v>
          </cell>
          <cell r="B826" t="str">
            <v>BLOCO ESTRUTURAL CERAMICO - 14 X 19 X 29 CM - 4,0 MPA -  NBR 15270</v>
          </cell>
          <cell r="C826" t="str">
            <v>UN</v>
          </cell>
          <cell r="E826">
            <v>1.21</v>
          </cell>
        </row>
        <row r="827">
          <cell r="A827">
            <v>34585</v>
          </cell>
          <cell r="B827" t="str">
            <v>BLOCO ESTRUTURAL CERAMICO 14 X 19 X 29 CM, 3,0 MPA (NBR 15270)</v>
          </cell>
          <cell r="C827" t="str">
            <v>UN</v>
          </cell>
          <cell r="E827">
            <v>1.24</v>
          </cell>
        </row>
        <row r="828">
          <cell r="A828">
            <v>34586</v>
          </cell>
          <cell r="B828" t="str">
            <v>BLOCO ESTRUTURAL CERAMICO 14 X 19 X 29 CM, 6,0 MPA (NBR 15270)</v>
          </cell>
          <cell r="C828" t="str">
            <v>UN</v>
          </cell>
          <cell r="E828">
            <v>1.25</v>
          </cell>
        </row>
        <row r="829">
          <cell r="A829">
            <v>38603</v>
          </cell>
          <cell r="B829" t="str">
            <v>BLOCO ESTRUTURAL CERAMICO 14 X 19 X 34 CM, 6,0 MPA (NBR 15270)</v>
          </cell>
          <cell r="C829" t="str">
            <v>UN</v>
          </cell>
          <cell r="E829">
            <v>1.45</v>
          </cell>
        </row>
        <row r="830">
          <cell r="A830">
            <v>34587</v>
          </cell>
          <cell r="B830" t="str">
            <v>BLOCO ESTRUTURAL CERAMICO 14 X 19 X 39 CM, 3,0 MPA (NBR 15270)</v>
          </cell>
          <cell r="C830" t="str">
            <v>UN</v>
          </cell>
          <cell r="E830">
            <v>1.53</v>
          </cell>
        </row>
        <row r="831">
          <cell r="A831">
            <v>34588</v>
          </cell>
          <cell r="B831" t="str">
            <v>BLOCO ESTRUTURAL CERAMICO 14 X 19 X 39 CM, 6,0 MPA (NBR 15270)</v>
          </cell>
          <cell r="C831" t="str">
            <v>UN</v>
          </cell>
          <cell r="E831">
            <v>1.61</v>
          </cell>
        </row>
        <row r="832">
          <cell r="A832">
            <v>34590</v>
          </cell>
          <cell r="B832" t="str">
            <v>BLOCO ESTRUTURAL CERAMICO 19 X 19 X 29 CM, 6,0 MPA (NBR 15270)</v>
          </cell>
          <cell r="C832" t="str">
            <v>UN</v>
          </cell>
          <cell r="E832">
            <v>1.74</v>
          </cell>
        </row>
        <row r="833">
          <cell r="A833">
            <v>34591</v>
          </cell>
          <cell r="B833" t="str">
            <v>BLOCO ESTRUTURAL CERAMICO 19 X 19 X 39 CM, 6,0 MPA (NBR 15270)</v>
          </cell>
          <cell r="C833" t="str">
            <v>UN</v>
          </cell>
          <cell r="E833">
            <v>2.17</v>
          </cell>
        </row>
        <row r="834">
          <cell r="A834">
            <v>674</v>
          </cell>
          <cell r="B834" t="str">
            <v>BLOCO VEDACAO CONCRETO CELULAR AUTOCLAVADO 10 X 30 X 60 CM</v>
          </cell>
          <cell r="C834" t="str">
            <v>M2</v>
          </cell>
          <cell r="E834">
            <v>32.83</v>
          </cell>
        </row>
        <row r="835">
          <cell r="A835">
            <v>34600</v>
          </cell>
          <cell r="B835" t="str">
            <v>BLOCO VEDACAO CONCRETO CELULAR AUTOCLAVADO 15 X 30 X 60 CM</v>
          </cell>
          <cell r="C835" t="str">
            <v>M2</v>
          </cell>
          <cell r="E835">
            <v>53.35</v>
          </cell>
        </row>
        <row r="836">
          <cell r="A836">
            <v>652</v>
          </cell>
          <cell r="B836" t="str">
            <v>BLOCO VEDACAO CONCRETO CELULAR AUTOCLAVADO 20 X 30 X 60 CM</v>
          </cell>
          <cell r="C836" t="str">
            <v>M2</v>
          </cell>
          <cell r="E836">
            <v>67.94</v>
          </cell>
        </row>
        <row r="837">
          <cell r="A837">
            <v>34592</v>
          </cell>
          <cell r="B837" t="str">
            <v>BLOCO VEDACAO CONCRETO 14 X 19 X 29 CM (CLASSE D - NBR 6136)</v>
          </cell>
          <cell r="C837" t="str">
            <v>UN</v>
          </cell>
          <cell r="E837">
            <v>1.28</v>
          </cell>
        </row>
        <row r="838">
          <cell r="A838">
            <v>651</v>
          </cell>
          <cell r="B838" t="str">
            <v>BLOCO VEDACAO CONCRETO 14 X 19 X 39 CM (CLASSE D - NBR 6136)</v>
          </cell>
          <cell r="C838" t="str">
            <v>UN</v>
          </cell>
          <cell r="E838">
            <v>1.47</v>
          </cell>
        </row>
        <row r="839">
          <cell r="A839">
            <v>37103</v>
          </cell>
          <cell r="B839" t="str">
            <v>BLOCO VEDACAO CONCRETO 14 X 19 X 39 CM APARENTE (CLASSE D - NBR 6136)</v>
          </cell>
          <cell r="C839" t="str">
            <v>UN</v>
          </cell>
          <cell r="E839">
            <v>1.61</v>
          </cell>
        </row>
        <row r="840">
          <cell r="A840">
            <v>654</v>
          </cell>
          <cell r="B840" t="str">
            <v>BLOCO VEDACAO CONCRETO 19 X 19 X 39 CM (CLASSE D - NBR 6136)</v>
          </cell>
          <cell r="C840" t="str">
            <v>UN</v>
          </cell>
          <cell r="E840">
            <v>1.89</v>
          </cell>
        </row>
        <row r="841">
          <cell r="A841">
            <v>650</v>
          </cell>
          <cell r="B841" t="str">
            <v>BLOCO VEDACAO CONCRETO 9 X 19 X 39 CM (CLASSE D - NBR 6136)</v>
          </cell>
          <cell r="C841" t="str">
            <v>UN</v>
          </cell>
          <cell r="E841">
            <v>1.25</v>
          </cell>
        </row>
        <row r="842">
          <cell r="A842">
            <v>34599</v>
          </cell>
          <cell r="B842" t="str">
            <v>BLOCO VEDACAO CONCRETO 9 X 19 X 39 CM APARENTE (CLASSE D - NBR 6136)</v>
          </cell>
          <cell r="C842" t="str">
            <v>UN</v>
          </cell>
          <cell r="E842">
            <v>1.35</v>
          </cell>
        </row>
        <row r="843">
          <cell r="A843">
            <v>716</v>
          </cell>
          <cell r="B843" t="str">
            <v>BLOCO VIDRO INCOLOR XADREZ, DE *20 X 20 X 10* CM</v>
          </cell>
          <cell r="C843" t="str">
            <v>UN</v>
          </cell>
          <cell r="E843">
            <v>12.63</v>
          </cell>
        </row>
        <row r="844">
          <cell r="A844">
            <v>11981</v>
          </cell>
          <cell r="B844" t="str">
            <v>BLOCO VIDRO/ELEMENTO VAZADO, INCOLOR, VENEZIANA, *20 X 10 X 8* CM</v>
          </cell>
          <cell r="C844" t="str">
            <v>UN</v>
          </cell>
          <cell r="E844">
            <v>12.77</v>
          </cell>
        </row>
        <row r="845">
          <cell r="A845">
            <v>695</v>
          </cell>
          <cell r="B845" t="str">
            <v>BLOQUETE/PISO INTERTRAVADO DE CONCRETO - MODELO RAQUETE, *22 CM X 13,5* CM, E = 6 CM, RESISTENCIA DE 35 MPA (NBR 9781), COR NATURAL</v>
          </cell>
          <cell r="C845" t="str">
            <v>M2</v>
          </cell>
          <cell r="E845">
            <v>25.79</v>
          </cell>
        </row>
        <row r="846">
          <cell r="A846">
            <v>36156</v>
          </cell>
          <cell r="B846" t="str">
            <v>BLOQUETE/PISO INTERTRAVADO DE CONCRETO - MODELO RETANGULAR/TIJOLINHO/PAVER/HOLANDES/PARALELEPIPEDO, 20 CM X 10 CM, E = 6 CM, RESISTENCIA DE 35 MPA (NBR 9781), COLORIDO</v>
          </cell>
          <cell r="C846" t="str">
            <v>M2</v>
          </cell>
          <cell r="E846">
            <v>33.44</v>
          </cell>
        </row>
        <row r="847">
          <cell r="A847">
            <v>36155</v>
          </cell>
          <cell r="B847" t="str">
            <v>BLOQUETE/PISO INTERTRAVADO DE CONCRETO - MODELO RETANGULAR/TIJOLINHO/PAVER/HOLANDES/PARALELEPIPEDO, 20 CM X 10 CM, E = 6 CM, RESISTENCIA DE 35 MPA (NBR 9781), COR NATURAL</v>
          </cell>
          <cell r="C847" t="str">
            <v>M2</v>
          </cell>
          <cell r="E847">
            <v>26.75</v>
          </cell>
        </row>
        <row r="848">
          <cell r="A848">
            <v>36154</v>
          </cell>
          <cell r="B848" t="str">
            <v>BLOQUETE/PISO INTERTRAVADO DE CONCRETO - MODELO RETANGULAR/TIJOLINHO/PAVER/HOLANDES/PARALELEPIPEDO, 20 CM X 10 CM, E = 8 CM, RESISTENCIA DE 35 MPA (NBR 9781), COLORIDO</v>
          </cell>
          <cell r="C848" t="str">
            <v>M2</v>
          </cell>
          <cell r="E848">
            <v>38.96</v>
          </cell>
        </row>
        <row r="849">
          <cell r="A849">
            <v>36196</v>
          </cell>
          <cell r="B849" t="str">
            <v>BLOQUETE/PISO INTERTRAVADO DE CONCRETO - MODELO RETANGULAR/TIJOLINHO/PAVER/HOLANDES/PARALELEPIPEDO, 20 CM X 10 CM, E = 8 CM,</v>
          </cell>
          <cell r="C849" t="str">
            <v>M2</v>
          </cell>
          <cell r="E849">
            <v>31.77</v>
          </cell>
        </row>
        <row r="850">
          <cell r="A850">
            <v>679</v>
          </cell>
          <cell r="B850" t="str">
            <v>BLOQUETE/PISO INTERTRAVADO DE CONCRETO - MODELO SEXTAVADO, 25 CM X 25 CM, E = 10 CM, RESISTENCIA DE 35 MPA (NBR 9781), COR NATURAL</v>
          </cell>
          <cell r="C850" t="str">
            <v>M2</v>
          </cell>
          <cell r="E850">
            <v>41.47</v>
          </cell>
        </row>
        <row r="851">
          <cell r="A851">
            <v>711</v>
          </cell>
          <cell r="B851" t="str">
            <v>BLOQUETE/PISO INTERTRAVADO DE CONCRETO - MODELO SEXTAVADO, 25 CM X 25 CM, E = 6 CM, RESISTENCIA DE 35 MPA (NBR 9781), COR NATURAL</v>
          </cell>
          <cell r="C851" t="str">
            <v>M2</v>
          </cell>
          <cell r="E851">
            <v>27.92</v>
          </cell>
        </row>
        <row r="852">
          <cell r="A852">
            <v>36191</v>
          </cell>
          <cell r="B852" t="str">
            <v>BLOQUETE/PISO INTERTRAVADO DE CONCRETO - MODELO SEXTAVADO, 25 CM X 25 CM, E = 8 CM, RESISTENCIA DE 35 MPA (NBR 9781), COR NATURAL</v>
          </cell>
          <cell r="C852" t="str">
            <v>UN</v>
          </cell>
          <cell r="E852">
            <v>1.94</v>
          </cell>
        </row>
        <row r="853">
          <cell r="A853">
            <v>36169</v>
          </cell>
          <cell r="B853" t="str">
            <v>BLOQUETE/PISO INTERTRAVADO DE CONCRETO - ONDA/16 FACES/UNISTEIN/PAVIS, *22 CM X 11* CM, E = 6 CM, RESISTENCIA DE 35 MPA (NBR 9781), COLORIDO</v>
          </cell>
          <cell r="C853" t="str">
            <v>M2</v>
          </cell>
          <cell r="E853">
            <v>32.39</v>
          </cell>
        </row>
        <row r="854">
          <cell r="A854">
            <v>36172</v>
          </cell>
          <cell r="B854" t="str">
            <v>BLOQUETE/PISO INTERTRAVADO DE CONCRETO - ONDA/16 FACES/UNISTEIN/PAVIS, *22 CM X 11* CM, E = 6 CM, RESISTENCIA DE 35 MPA (NBR 9781), COR NATURAL</v>
          </cell>
          <cell r="C854" t="str">
            <v>M2</v>
          </cell>
          <cell r="E854">
            <v>26.75</v>
          </cell>
        </row>
        <row r="855">
          <cell r="A855">
            <v>36174</v>
          </cell>
          <cell r="B855" t="str">
            <v>BLOQUETE/PISO INTERTRAVADO DE CONCRETO - ONDA/16 FACES/UNISTEIN/PAVIS, *22 CM X 11* CM, E = 8 CM, RESISTENCIA DE 35 MPA (NBR 9781), COLORIDO</v>
          </cell>
          <cell r="C855" t="str">
            <v>M2</v>
          </cell>
          <cell r="E855">
            <v>40.130000000000003</v>
          </cell>
        </row>
        <row r="856">
          <cell r="A856">
            <v>36170</v>
          </cell>
          <cell r="B856" t="str">
            <v>BLOQUETE/PISO INTERTRAVADO DE CONCRETO - ONDA/16 FACES/UNISTEIN/PAVIS, *22 CM X 11* CM, E = 8 CM, RESISTENCIA DE 35 MPA (NBR 9781), COR NATURAL</v>
          </cell>
          <cell r="C856" t="str">
            <v>M2</v>
          </cell>
          <cell r="E856">
            <v>32.6</v>
          </cell>
        </row>
        <row r="857">
          <cell r="A857">
            <v>12614</v>
          </cell>
          <cell r="B857" t="str">
            <v>BOCAL PVC, PARA CALHA PLUVIAL, DIAMETRO DA SAIDA ENTRE 80 E 100 MM, PARA DRENAGEM PREDIAL</v>
          </cell>
          <cell r="C857" t="str">
            <v>UN</v>
          </cell>
          <cell r="E857">
            <v>15.16</v>
          </cell>
        </row>
        <row r="858">
          <cell r="A858">
            <v>6140</v>
          </cell>
          <cell r="B858" t="str">
            <v>BOLSA DE LIGACAO EM PVC FLEXIVEL PARA VASO SANITARIO 1.1/2 " (40 MM)</v>
          </cell>
          <cell r="C858" t="str">
            <v>UN</v>
          </cell>
          <cell r="E858">
            <v>2.08</v>
          </cell>
        </row>
        <row r="859">
          <cell r="A859">
            <v>38399</v>
          </cell>
          <cell r="B859" t="str">
            <v>BOLSA DE LONA PARA FERRAMENTAS *50 X 35 X 25* CM</v>
          </cell>
          <cell r="C859" t="str">
            <v>UN</v>
          </cell>
          <cell r="E859">
            <v>203.77</v>
          </cell>
        </row>
        <row r="860">
          <cell r="A860">
            <v>735</v>
          </cell>
          <cell r="B860" t="str">
            <v>BOMBA CENTRIFUGA  MOTOR ELETRICO TRIFASICO 1,48HP  DIAMETRO DE SUCCAO X ELEVACAO 1" X 1", 4 ESTAGIOS, DIAMETRO DOS ROTORES 3 X 107 MM + 1 X 100 MM, HM/Q: 10 M / 5,3 M3/H A 70 M / 1,8 M3/H</v>
          </cell>
          <cell r="C860" t="str">
            <v>UN</v>
          </cell>
          <cell r="E860">
            <v>1368.77</v>
          </cell>
        </row>
        <row r="861">
          <cell r="A861">
            <v>736</v>
          </cell>
          <cell r="B861" t="str">
            <v>BOMBA CENTRIFUGA  MOTOR ELETRICO TRIFASICO 2,96HP, DIAMETRO DE SUCCAO X ELEVACAO 1 1/2" X 1 1/4", DIAMETRO DO ROTOR 148 MM, HM/Q: 34 M / 14,80 M3/H A 40 M / 8,60 M3/H</v>
          </cell>
          <cell r="C861" t="str">
            <v>UN</v>
          </cell>
          <cell r="E861">
            <v>1150.8900000000001</v>
          </cell>
        </row>
        <row r="862">
          <cell r="A862">
            <v>729</v>
          </cell>
          <cell r="B862" t="str">
            <v>BOMBA CENTRIFUGA COM MOTOR ELETRICO MONOFASICO, POTENCIA 0,33 HP,  BOCAIS 1" X 3/4", DIAMETRO DO ROTOR 99 MM, HM/Q = 4 MCA / 8,5 M3/H A 18 MCA / 0,90 M3/H</v>
          </cell>
          <cell r="C862" t="str">
            <v>UN</v>
          </cell>
          <cell r="E862">
            <v>469</v>
          </cell>
        </row>
        <row r="863">
          <cell r="A863">
            <v>39925</v>
          </cell>
          <cell r="B863" t="str">
            <v>BOMBA CENTRIFUGA MONOESTAGIO COM MOTOR ELETRICO MONOFASICO, POTENCIA 15 HP,  DIAMETRO DO ROTOR *173* MM, HM/Q = *30* MCA / *90* M3/H A *45* MCA / *55* M3/H</v>
          </cell>
          <cell r="C863" t="str">
            <v>UN</v>
          </cell>
          <cell r="E863">
            <v>6777</v>
          </cell>
        </row>
        <row r="864">
          <cell r="A864">
            <v>731</v>
          </cell>
          <cell r="B864" t="str">
            <v>BOMBA CENTRIFUGA MOTOR ELETRICO MONOFASICO 0,49 HP  BOCAIS 1" X 3/4", DIAMETRO DO ROTOR 110 MM, HM/Q: 6 M / 8,3 M3/H A 20 M / 1,2 M3/H</v>
          </cell>
          <cell r="C864" t="str">
            <v>UN</v>
          </cell>
          <cell r="E864">
            <v>456.45</v>
          </cell>
        </row>
        <row r="865">
          <cell r="A865">
            <v>10575</v>
          </cell>
          <cell r="B865" t="str">
            <v>BOMBA CENTRIFUGA MOTOR ELETRICO MONOFASICO 0,50 CV DIAMETRO DE SUCCAO X ELEVACAO 3/4" X 3/4", MONOESTAGIO, DIAMETRO DOS ROTORES 114 MM, HM/Q: 2 M / 2,99 M3/H A 24 M / 0,71 M3/H</v>
          </cell>
          <cell r="C865" t="str">
            <v>UN</v>
          </cell>
          <cell r="E865">
            <v>712.32</v>
          </cell>
        </row>
        <row r="866">
          <cell r="A866">
            <v>733</v>
          </cell>
          <cell r="B866" t="str">
            <v>BOMBA CENTRIFUGA MOTOR ELETRICO MONOFASICO 0,74HP  DIAMETRO DE SUCCAO X ELEVACAO 1 1/4" X 1", DIAMETRO DO ROTOR 120 MM, HM/Q: 8 M / 7,70 M3/H A 24 M / 2,80 M3/H</v>
          </cell>
          <cell r="C866" t="str">
            <v>UN</v>
          </cell>
          <cell r="E866">
            <v>779.91</v>
          </cell>
        </row>
        <row r="867">
          <cell r="A867">
            <v>732</v>
          </cell>
          <cell r="B867" t="str">
            <v>BOMBA CENTRIFUGA MOTOR ELETRICO TRIFASICO 0,99HP  DIAMETRO DE SUCCAO X ELEVACAO 1" X 1", DIAMETRO DO ROTOR 145 MM, HM/Q: 14 M / 8,4 M3/H A 40 M / 0,60 M3/H</v>
          </cell>
          <cell r="C867" t="str">
            <v>UN</v>
          </cell>
          <cell r="E867">
            <v>769.42</v>
          </cell>
        </row>
        <row r="868">
          <cell r="A868">
            <v>737</v>
          </cell>
          <cell r="B868" t="str">
            <v>BOMBA CENTRIFUGA MOTOR ELETRICO TRIFASICO 14,8 HP, DIAMETRO DE SUCCAO X ELEVACAO 2 1/2" X 2", DIAMETRO DO ROTOR 195 MM, HM/Q: 62 M / 55,5 M3/H A 80 M / 31,50 M3/H</v>
          </cell>
          <cell r="C868" t="str">
            <v>UN</v>
          </cell>
          <cell r="E868">
            <v>4314.72</v>
          </cell>
        </row>
        <row r="869">
          <cell r="A869">
            <v>738</v>
          </cell>
          <cell r="B869" t="str">
            <v>BOMBA CENTRIFUGA MOTOR ELETRICO TRIFASICO 5HP, DIAMETRO DE SUCCAO X ELEVACAO 2" X 1 1/2", DIAMETRO DO ROTOR 155 MM, HM/Q: 40 M / 20,40 M3/H A 46 M / 9,20 M3/H</v>
          </cell>
          <cell r="C869" t="str">
            <v>UN</v>
          </cell>
          <cell r="E869">
            <v>2000.7</v>
          </cell>
        </row>
        <row r="870">
          <cell r="A870">
            <v>740</v>
          </cell>
          <cell r="B870" t="str">
            <v>BOMBA CENTRIFUGA MOTOR ELETRICO TRIFASICO 9,86 DIAMETRO DE SUCCAO X ELEVACAO 1" X 1", 4 ESTAGIOS, DIAMETRO DOS ROTORES 4 X 146 MM, HM/Q: 85 M / 14,9 M3/H A 140 M / 4,2 M3/H</v>
          </cell>
          <cell r="C870" t="str">
            <v>UN</v>
          </cell>
          <cell r="E870">
            <v>4059.02</v>
          </cell>
        </row>
        <row r="871">
          <cell r="A871">
            <v>734</v>
          </cell>
          <cell r="B871" t="str">
            <v>BOMBA CENTRIFUGA,  MOTOR ELETRICO TRIFASICO 1,48HP  DIAMETRO DE SUCCAO X ELEVACAO 1 1/2" X 1", DIAMETRO DO ROTOR 117 MM, HM/Q: 10 M / 21,9 M3/H A 24 M / 6,1 M3/H</v>
          </cell>
          <cell r="C871" t="str">
            <v>UN</v>
          </cell>
          <cell r="E871">
            <v>824.82</v>
          </cell>
        </row>
        <row r="872">
          <cell r="A872">
            <v>39008</v>
          </cell>
          <cell r="B872" t="str">
            <v>BOMBA DE PROJECAO DE CONCRETO SECO, POTENCIA 10 CV, VAZAO 3 M3/H</v>
          </cell>
          <cell r="C872" t="str">
            <v>UN</v>
          </cell>
          <cell r="E872">
            <v>39618.49</v>
          </cell>
        </row>
        <row r="873">
          <cell r="A873">
            <v>39009</v>
          </cell>
          <cell r="B873" t="str">
            <v>BOMBA DE PROJECAO DE CONCRETO SECO, POTENCIA 10 CV, VAZAO 6 M3/H</v>
          </cell>
          <cell r="C873" t="str">
            <v>UN</v>
          </cell>
          <cell r="E873">
            <v>42446.3</v>
          </cell>
        </row>
        <row r="874">
          <cell r="A874">
            <v>25932</v>
          </cell>
          <cell r="B874" t="str">
            <v>BOMBA HIDRAULICA ALTA PRESSÃO (UNIDADE MOTRIZ), VAZÃO DE 3,0L/MIN, ATINGINDO PRESSÕES MANOMÉTRICAS DE ATÉ 100KGF/CM2 - LOCAÇÃO</v>
          </cell>
          <cell r="C874" t="str">
            <v>DIA</v>
          </cell>
          <cell r="E874">
            <v>192.75</v>
          </cell>
        </row>
        <row r="875">
          <cell r="A875">
            <v>39010</v>
          </cell>
          <cell r="B875" t="str">
            <v>BOMBA INJETORA DE NATA DE CIMENTO COM MISTURADOR INTEGRADO, VAZAO 60 L/ MIN, PRESSAO MAXIMA DE 100 BAR</v>
          </cell>
          <cell r="C875" t="str">
            <v>UN</v>
          </cell>
          <cell r="E875">
            <v>112853.15</v>
          </cell>
        </row>
        <row r="876">
          <cell r="A876">
            <v>745</v>
          </cell>
          <cell r="B876" t="str">
            <v>BOMBA PARA TESTE HIDROSTATICO ATE 850 LIBRAS (LOCACAO)</v>
          </cell>
          <cell r="C876" t="str">
            <v>H</v>
          </cell>
          <cell r="E876">
            <v>2.59</v>
          </cell>
        </row>
        <row r="877">
          <cell r="A877">
            <v>10753</v>
          </cell>
          <cell r="B877" t="str">
            <v>BOMBA PRESSURIZADORA ELETRICA ATE 2HP, 1 1/2"</v>
          </cell>
          <cell r="C877" t="str">
            <v>H</v>
          </cell>
          <cell r="E877">
            <v>0.64</v>
          </cell>
        </row>
        <row r="878">
          <cell r="A878">
            <v>10587</v>
          </cell>
          <cell r="B878" t="str">
            <v>BOMBA SUBMERSA PARA POCOS TUBULARES PROFUNDOS DIAMETRO DE 4 POLEGADAS, ELETRICA, MONOFASICA, POTENCIA 0,49 HP, 13 ESTAGIOS, BOCAL DE DESCARGA DIAMETRO</v>
          </cell>
          <cell r="C878" t="str">
            <v>UN</v>
          </cell>
          <cell r="E878">
            <v>2134.34</v>
          </cell>
        </row>
        <row r="879">
          <cell r="A879">
            <v>759</v>
          </cell>
          <cell r="B879" t="str">
            <v>BOMBA SUBMERSA PARA POCOS TUBULARES PROFUNDOS DIAMETRO DE 4 POLEGADAS, ELETRICA, TRIFASICA, POTENCIA 1,97 HP, 20 ESTAGIOS, BOCAL DE DESCARGA DIAMETRO DE UMA POLEGADA E MEIA, HM/Q = 18 M / 5,40 M3/H A 164 M / 0,</v>
          </cell>
          <cell r="C879" t="str">
            <v>UN</v>
          </cell>
          <cell r="E879">
            <v>3068.77</v>
          </cell>
        </row>
        <row r="880">
          <cell r="A880">
            <v>761</v>
          </cell>
          <cell r="B880" t="str">
            <v>BOMBA SUBMERSA PARA POCOS TUBULARES PROFUNDOS DIAMETRO DE 4 POLEGADAS, ELETRICA, TRIFASICA, POTENCIA 5,42 HP, 15 ESTAGIOS, BOCAL DE DESCARGA DIAMETRO DE 2 POLEGADAS, HM/Q = 18 M / 18,10 M3/H A 121 M / 2,90 M3/H</v>
          </cell>
          <cell r="C880" t="str">
            <v>UN</v>
          </cell>
          <cell r="E880">
            <v>5201.82</v>
          </cell>
        </row>
        <row r="881">
          <cell r="A881">
            <v>750</v>
          </cell>
          <cell r="B881" t="str">
            <v>BOMBA SUBMERSA PARA POCOS TUBULARES PROFUNDOS DIAMETRO DE 4 POLEGADAS, ELETRICA, TRIFASICA, POTENCIA 5,42 HP, 29 ESTAGIOS, BOCAL DE DESCARGA DE UMA POLEGADA E MEIA, HM/Q = 18 M / 8,10 M3/H A 201 M / 3,2 M3/H</v>
          </cell>
          <cell r="C881" t="str">
            <v>UN</v>
          </cell>
          <cell r="E881">
            <v>4938.71</v>
          </cell>
        </row>
        <row r="882">
          <cell r="A882">
            <v>755</v>
          </cell>
          <cell r="B882" t="str">
            <v>BOMBA SUBMERSA PARA POCOS TUBULARES PROFUNDOS DIAMETRO DE 6 POLEGADAS, ELETRICA, TRIFASICA, POTENCIA 27,12 HP, 7 ESTAGIOS, BOCAL DE DESCARGA DIAMETRO DE 4 POLEGADAS, HM/Q = 13,9 M / 90 M3/H A 44,0 M / 25,0 M3/H</v>
          </cell>
          <cell r="C882" t="str">
            <v>UN</v>
          </cell>
          <cell r="E882">
            <v>20266.09</v>
          </cell>
        </row>
        <row r="883">
          <cell r="A883">
            <v>749</v>
          </cell>
          <cell r="B883" t="str">
            <v>BOMBA SUBMERSA PARA POCOS TUBULARES PROFUNDOS DIAMETRO DE 6 POLEGADAS, ELETRICA, TRIFASICA, POTENCIA 3,45 HP, 5 ESTAGIOS, BOCAL DE DESCARGA DIAMETRO DE 2 POLEGADAS, HM/Q = 68,5 M / 6,12 M3/H A 39,5 M / 14,04 M3</v>
          </cell>
          <cell r="C883" t="str">
            <v>UN</v>
          </cell>
          <cell r="E883">
            <v>7453.49</v>
          </cell>
        </row>
        <row r="884">
          <cell r="A884">
            <v>756</v>
          </cell>
          <cell r="B884" t="str">
            <v>BOMBA SUBMERSA PARA POCOS TUBULARES PROFUNDOS DIAMETRO DE 6 POLEGADAS, ELETRICA, TRIFASICA, POTENCIA 32 HP, 9 ESTAGIOS, BOCAL DE DESCARGA DIAMETRO DE 4 POLEGADAS, HM/Q = 114,0 M / 13,9 M3/H A 57,0 M / 25,0 M3/H</v>
          </cell>
          <cell r="C884" t="str">
            <v>UN</v>
          </cell>
          <cell r="E884">
            <v>22102.89</v>
          </cell>
        </row>
        <row r="885">
          <cell r="A885">
            <v>4086</v>
          </cell>
          <cell r="B885" t="str">
            <v>BOMBA SUBMERSIVEL P/ DRENAGEM/ESGOTAMENTO, ELETRICA TRIFASICA    ACIMA  DE 5 CV DESCARGA 4" HM = 25M, Q= 162M3/H = 2700L/MIN. OU EQUIV</v>
          </cell>
          <cell r="C885" t="str">
            <v>H</v>
          </cell>
          <cell r="E885">
            <v>1.61</v>
          </cell>
        </row>
        <row r="886">
          <cell r="A886">
            <v>4085</v>
          </cell>
          <cell r="B886" t="str">
            <v>BOMBA SUBMERSIVEL P/ DRENAGEM/ESGOTAMENTO, ELETRICA TRIFASICA    ACIMA 2 ATE 5CV DESCARGA 3", HM = 24M, Q= 60M3/H = 1000L/MIN. OU EQUIV</v>
          </cell>
          <cell r="C886" t="str">
            <v>H</v>
          </cell>
          <cell r="E886">
            <v>1.23</v>
          </cell>
        </row>
        <row r="887">
          <cell r="A887">
            <v>743</v>
          </cell>
          <cell r="B887" t="str">
            <v>BOMBA SUBMERSIVEL PARA DRENAGEM E ESGOTAMENTO COM MOTOR ELETRICO TRIFASICO DE *3 A 5* CV, VAZAO = 35 M3/H E SAIDA = 2" (LOCACAO)</v>
          </cell>
          <cell r="C887" t="str">
            <v>H</v>
          </cell>
          <cell r="E887">
            <v>1.1299999999999999</v>
          </cell>
        </row>
        <row r="888">
          <cell r="A888">
            <v>4084</v>
          </cell>
          <cell r="B888" t="str">
            <v>BOMBA SUBMERSIVEL PARA DRENAGEM E ESGOTAMENTO COM MOTOR ELETRICO TRIFASICO DE ATE 2 CV, DESCARGA = 2", ALTURA MANOMETRICA = 10 M, VAZAO = 25 M3/H (417 LITROS/MINUTO) (LOCACAO)</v>
          </cell>
          <cell r="C888" t="str">
            <v>H</v>
          </cell>
          <cell r="E888">
            <v>0.97</v>
          </cell>
        </row>
        <row r="889">
          <cell r="A889">
            <v>757</v>
          </cell>
          <cell r="B889" t="str">
            <v>BOMBA SUBMERSIVEL,  ELETRICA, TRIFASICA, POTENCIA 6 HP, DIAMETRO DO ROTOR 127 MM, BOCAL DE SAIDA DIAMETRO DE 3 POLEGADAS, HM/Q = 7 M / 66,90 M3/H A 26 M / 2,88 M3/H</v>
          </cell>
          <cell r="C889" t="str">
            <v>UN</v>
          </cell>
          <cell r="E889">
            <v>10036.120000000001</v>
          </cell>
        </row>
        <row r="890">
          <cell r="A890">
            <v>10588</v>
          </cell>
          <cell r="B890" t="str">
            <v>BOMBA SUBMERSIVEL, ELETRICA, TRIFASICA, POTENCIA 0,98 HP, DIAMETRO DO ROTOR 142 MM SEMIABERTO, BOCAL DE SAIDA DIAMETRO DE 2 POLEGADAS, HM/Q = 2 M / 32 M3/H A 8 M / 16 M3/H</v>
          </cell>
          <cell r="C890" t="str">
            <v>UN</v>
          </cell>
          <cell r="E890">
            <v>2215.7199999999998</v>
          </cell>
        </row>
        <row r="891">
          <cell r="A891">
            <v>10592</v>
          </cell>
          <cell r="B891" t="str">
            <v>BOMBA SUBMERSIVEL, ELETRICA, TRIFASICA, POTENCIA 0,99 HP, DIAMETRO ROTOR 98 MM SEMIABERTO, BOCAL DE SAIDA DIAMETRO 2 POLEGADAS, HM/Q = 2 M / 28,90 M3/H A 14 M / 7 M3/H</v>
          </cell>
          <cell r="C891" t="str">
            <v>UN</v>
          </cell>
          <cell r="E891">
            <v>2676.3</v>
          </cell>
        </row>
        <row r="892">
          <cell r="A892">
            <v>10589</v>
          </cell>
          <cell r="B892" t="str">
            <v>BOMBA SUBMERSIVEL, ELETRICA, TRIFASICA, POTENCIA 1,97 HP, DIAMETRO DO ROTOR 144 MM SEMIABERTO, BOCAL DE SAIDA DIAMETRO DE 2 POLEGADAS, HM/Q = 2 M / 26,8 M3/H A 28 M / 4,6 M3/H</v>
          </cell>
          <cell r="C892" t="str">
            <v>UN</v>
          </cell>
          <cell r="E892">
            <v>3595.44</v>
          </cell>
        </row>
        <row r="893">
          <cell r="A893">
            <v>760</v>
          </cell>
          <cell r="B893" t="str">
            <v>BOMBA SUBMERSIVEL, ELETRICA, TRIFASICA, POTENCIA 13 HP, DIAMETRO DO ROTOR 170 MM, BOCAL DE SAIDA DIAMETRO DE 3 POLEGADAS, HM/Q = 11 M / 68,40 M3/H A 72 M / 3,6 M3/H</v>
          </cell>
          <cell r="C893" t="str">
            <v>UN</v>
          </cell>
          <cell r="E893">
            <v>20072.25</v>
          </cell>
        </row>
        <row r="894">
          <cell r="A894">
            <v>751</v>
          </cell>
          <cell r="B894" t="str">
            <v>BOMBA SUBMERSIVEL, ELETRICA, TRIFASICA, POTENCIA 2,96 HP, DIAMETRO DO ROTOR 144 MM SEMIABERTO, BOCAL DE SAIDA DIAMETRO DE DUAS POLEGADAS, HM/Q = 2 M / 38,8 M3/H A 28 M / 5 M3/H</v>
          </cell>
          <cell r="C894" t="str">
            <v>UN</v>
          </cell>
          <cell r="E894">
            <v>3161.37</v>
          </cell>
        </row>
        <row r="895">
          <cell r="A895">
            <v>754</v>
          </cell>
          <cell r="B895" t="str">
            <v>BOMBA SUBMERSIVEL, ELETRICA, TRIFASICA, POTENCIA 3,75 HP, DIAMETRO DO ROTOR 90 MM SEMIABERTO, BOCAL DE SAIDA DIAMETRO DE 2 POLEGADAS, HM/Q = 5 M / 61,2 M3/H A 25,5 M / 3,6 M3/H</v>
          </cell>
          <cell r="C895" t="str">
            <v>UN</v>
          </cell>
          <cell r="E895">
            <v>5018.0600000000004</v>
          </cell>
        </row>
        <row r="896">
          <cell r="A896">
            <v>14013</v>
          </cell>
          <cell r="B896" t="str">
            <v>BOMBA TRIPLEX COM MOTOR A DIESEL, NACIONAL, DIAMETRO DE SUCCAO DE 2 1/2''</v>
          </cell>
          <cell r="C896" t="str">
            <v>UN</v>
          </cell>
          <cell r="E896">
            <v>116593.19</v>
          </cell>
        </row>
        <row r="897">
          <cell r="A897">
            <v>39917</v>
          </cell>
          <cell r="B897" t="str">
            <v>BOMBA TRIPLEX, PARA INJECAO DE CALDA DE CIMENTO, VAZAO MAXIMA DE *100* LITROS/MINUTO, PRESSAO MAXIMA DE *70* BAR, POTENCIA DE 15 CV</v>
          </cell>
          <cell r="C897" t="str">
            <v>UN</v>
          </cell>
          <cell r="E897">
            <v>60856.86</v>
          </cell>
        </row>
        <row r="898">
          <cell r="A898">
            <v>5081</v>
          </cell>
          <cell r="B898" t="str">
            <v>BORBOLETA LATAO FUNDIDO CROMADO P/ JANELA MADEIRA TP GUILHOTINA</v>
          </cell>
          <cell r="C898" t="str">
            <v>PAR</v>
          </cell>
          <cell r="E898">
            <v>31.59</v>
          </cell>
        </row>
        <row r="899">
          <cell r="A899">
            <v>36145</v>
          </cell>
          <cell r="B899" t="str">
            <v>BOTA DE PVC PRETA, CANO MEDIO, SEM FORRO</v>
          </cell>
          <cell r="C899" t="str">
            <v>PAR</v>
          </cell>
          <cell r="E899">
            <v>32.909999999999997</v>
          </cell>
        </row>
        <row r="900">
          <cell r="A900">
            <v>12893</v>
          </cell>
          <cell r="B900" t="str">
            <v>BOTA DE SEGURANCA COM BIQUEIRA DE ACO E COLARINHO ACOLCHOADO</v>
          </cell>
          <cell r="C900" t="str">
            <v>PAR</v>
          </cell>
          <cell r="E900">
            <v>54.86</v>
          </cell>
        </row>
        <row r="901">
          <cell r="A901">
            <v>11685</v>
          </cell>
          <cell r="B901" t="str">
            <v>BRACO OU HASTE C/CANOPLA METAL CROMADO 1/2" P/ CHUVEIRO SIMPLES</v>
          </cell>
          <cell r="C901" t="str">
            <v>UN</v>
          </cell>
          <cell r="E901">
            <v>16.21</v>
          </cell>
        </row>
        <row r="902">
          <cell r="A902">
            <v>11679</v>
          </cell>
          <cell r="B902" t="str">
            <v>BRACO OU HASTE COM CANOPLA PLASTICA, 1/2", PARA CHUVEIRO ELETRICO</v>
          </cell>
          <cell r="C902" t="str">
            <v>UN</v>
          </cell>
          <cell r="E902">
            <v>5.08</v>
          </cell>
        </row>
        <row r="903">
          <cell r="A903">
            <v>11680</v>
          </cell>
          <cell r="B903" t="str">
            <v>BRACO OU HASTE COM CANOPLA PLASTICA, 1/2", PARA CHUVEIRO SIMPLES</v>
          </cell>
          <cell r="C903" t="str">
            <v>UN</v>
          </cell>
          <cell r="E903">
            <v>4.1900000000000004</v>
          </cell>
        </row>
        <row r="904">
          <cell r="A904">
            <v>2512</v>
          </cell>
          <cell r="B904" t="str">
            <v>BRACO P/ LUMINARIA PUBLICA 1 X 1,50M ROMAGNOLE OU EQUIV</v>
          </cell>
          <cell r="C904" t="str">
            <v>UN</v>
          </cell>
          <cell r="E904">
            <v>13.22</v>
          </cell>
        </row>
        <row r="905">
          <cell r="A905">
            <v>4350</v>
          </cell>
          <cell r="B905" t="str">
            <v>BUCHA DE NYLON, DIAMETRO DO FURO 8 MM, COMPRIMENTO 40 MM, COM PARAFUSO DE ROSCA SOBERBA, CABECA CHATA, FENDA SIMPLES, 4,8 X 50 MM</v>
          </cell>
          <cell r="C905" t="str">
            <v>UN</v>
          </cell>
          <cell r="E905">
            <v>0.22</v>
          </cell>
        </row>
        <row r="906">
          <cell r="A906">
            <v>39886</v>
          </cell>
          <cell r="B906" t="str">
            <v>BUCHA DE REDUCAO DE COBRE (REF 600-2) SEM ANEL DE SOLDA, PONTA X BOLSA, 22 X 15 MM</v>
          </cell>
          <cell r="C906" t="str">
            <v>UN</v>
          </cell>
          <cell r="E906">
            <v>2.84</v>
          </cell>
        </row>
        <row r="907">
          <cell r="A907">
            <v>39887</v>
          </cell>
          <cell r="B907" t="str">
            <v>BUCHA DE REDUCAO DE COBRE (REF 600-2) SEM ANEL DE SOLDA, PONTA X BOLSA, 28 X 22 MM</v>
          </cell>
          <cell r="C907" t="str">
            <v>UN</v>
          </cell>
          <cell r="E907">
            <v>4.26</v>
          </cell>
        </row>
        <row r="908">
          <cell r="A908">
            <v>39888</v>
          </cell>
          <cell r="B908" t="str">
            <v>BUCHA DE REDUCAO DE COBRE (REF 600-2) SEM ANEL DE SOLDA, PONTA X BOLSA, 35 X 28 MM</v>
          </cell>
          <cell r="C908" t="str">
            <v>UN</v>
          </cell>
          <cell r="E908">
            <v>9.74</v>
          </cell>
        </row>
        <row r="909">
          <cell r="A909">
            <v>39890</v>
          </cell>
          <cell r="B909" t="str">
            <v>BUCHA DE REDUCAO DE COBRE (REF 600-2) SEM ANEL DE SOLDA, PONTA X BOLSA, 42 X 35 MM</v>
          </cell>
          <cell r="C909" t="str">
            <v>UN</v>
          </cell>
          <cell r="E909">
            <v>16.63</v>
          </cell>
        </row>
        <row r="910">
          <cell r="A910">
            <v>39891</v>
          </cell>
          <cell r="B910" t="str">
            <v>BUCHA DE REDUCAO DE COBRE (REF 600-2) SEM ANEL DE SOLDA, PONTA X BOLSA, 54 X 42 MM</v>
          </cell>
          <cell r="C910" t="str">
            <v>UN</v>
          </cell>
          <cell r="E910">
            <v>23.44</v>
          </cell>
        </row>
        <row r="911">
          <cell r="A911">
            <v>39892</v>
          </cell>
          <cell r="B911" t="str">
            <v>BUCHA DE REDUCAO DE COBRE (REF 600-2) SEM ANEL DE SOLDA, PONTA X BOLSA, 66 X 54 MM</v>
          </cell>
          <cell r="C911" t="str">
            <v>UN</v>
          </cell>
          <cell r="E911">
            <v>73.09</v>
          </cell>
        </row>
        <row r="912">
          <cell r="A912">
            <v>790</v>
          </cell>
          <cell r="B912" t="str">
            <v>BUCHA DE REDUCAO DE FERRO GALVANIZADO, COM ROSCA BSP, DE 1 1/2" X 1 1/4"</v>
          </cell>
          <cell r="C912" t="str">
            <v>UN</v>
          </cell>
          <cell r="E912">
            <v>10.99</v>
          </cell>
        </row>
        <row r="913">
          <cell r="A913">
            <v>766</v>
          </cell>
          <cell r="B913" t="str">
            <v>BUCHA DE REDUCAO DE FERRO GALVANIZADO, COM ROSCA BSP, DE 1 1/2" X 1/2"</v>
          </cell>
          <cell r="C913" t="str">
            <v>UN</v>
          </cell>
          <cell r="E913">
            <v>10.6</v>
          </cell>
        </row>
        <row r="914">
          <cell r="A914">
            <v>791</v>
          </cell>
          <cell r="B914" t="str">
            <v>BUCHA DE REDUCAO DE FERRO GALVANIZADO, COM ROSCA BSP, DE 1 1/2" X 1"</v>
          </cell>
          <cell r="C914" t="str">
            <v>UN</v>
          </cell>
          <cell r="E914">
            <v>10.9</v>
          </cell>
        </row>
        <row r="915">
          <cell r="A915">
            <v>767</v>
          </cell>
          <cell r="B915" t="str">
            <v>BUCHA DE REDUCAO DE FERRO GALVANIZADO, COM ROSCA BSP, DE 1 1/2" X 3/4"</v>
          </cell>
          <cell r="C915" t="str">
            <v>UN</v>
          </cell>
          <cell r="E915">
            <v>10.78</v>
          </cell>
        </row>
        <row r="916">
          <cell r="A916">
            <v>768</v>
          </cell>
          <cell r="B916" t="str">
            <v>BUCHA DE REDUCAO DE FERRO GALVANIZADO, COM ROSCA BSP, DE 1 1/4" X 1/2"</v>
          </cell>
          <cell r="C916" t="str">
            <v>UN</v>
          </cell>
          <cell r="E916">
            <v>7.49</v>
          </cell>
        </row>
        <row r="917">
          <cell r="A917">
            <v>789</v>
          </cell>
          <cell r="B917" t="str">
            <v>BUCHA DE REDUCAO DE FERRO GALVANIZADO, COM ROSCA BSP, DE 1 1/4" X 1"</v>
          </cell>
          <cell r="C917" t="str">
            <v>UN</v>
          </cell>
          <cell r="E917">
            <v>7.58</v>
          </cell>
        </row>
        <row r="918">
          <cell r="A918">
            <v>769</v>
          </cell>
          <cell r="B918" t="str">
            <v>BUCHA DE REDUCAO DE FERRO GALVANIZADO, COM ROSCA BSP, DE 1 1/4" X 3/4"</v>
          </cell>
          <cell r="C918" t="str">
            <v>UN</v>
          </cell>
          <cell r="E918">
            <v>7.58</v>
          </cell>
        </row>
        <row r="919">
          <cell r="A919">
            <v>770</v>
          </cell>
          <cell r="B919" t="str">
            <v>BUCHA DE REDUCAO DE FERRO GALVANIZADO, COM ROSCA BSP, DE 1/2" X 1/4"</v>
          </cell>
          <cell r="C919" t="str">
            <v>UN</v>
          </cell>
          <cell r="E919">
            <v>2.2999999999999998</v>
          </cell>
        </row>
        <row r="920">
          <cell r="A920">
            <v>12394</v>
          </cell>
          <cell r="B920" t="str">
            <v>BUCHA DE REDUCAO DE FERRO GALVANIZADO, COM ROSCA BSP, DE 1/2" X 3/8"</v>
          </cell>
          <cell r="C920" t="str">
            <v>UN</v>
          </cell>
          <cell r="E920">
            <v>2.25</v>
          </cell>
        </row>
        <row r="921">
          <cell r="A921">
            <v>764</v>
          </cell>
          <cell r="B921" t="str">
            <v>BUCHA DE REDUCAO DE FERRO GALVANIZADO, COM ROSCA BSP, DE 1" X 1/2"</v>
          </cell>
          <cell r="C921" t="str">
            <v>UN</v>
          </cell>
          <cell r="E921">
            <v>4.9000000000000004</v>
          </cell>
        </row>
        <row r="922">
          <cell r="A922">
            <v>765</v>
          </cell>
          <cell r="B922" t="str">
            <v>BUCHA DE REDUCAO DE FERRO GALVANIZADO, COM ROSCA BSP, DE 1" X 3/4"</v>
          </cell>
          <cell r="C922" t="str">
            <v>UN</v>
          </cell>
          <cell r="E922">
            <v>4.8099999999999996</v>
          </cell>
        </row>
        <row r="923">
          <cell r="A923">
            <v>787</v>
          </cell>
          <cell r="B923" t="str">
            <v>BUCHA DE REDUCAO DE FERRO GALVANIZADO, COM ROSCA BSP, DE 2 1/2" X 1 1/2"</v>
          </cell>
          <cell r="C923" t="str">
            <v>UN</v>
          </cell>
          <cell r="E923">
            <v>18.32</v>
          </cell>
        </row>
        <row r="924">
          <cell r="A924">
            <v>774</v>
          </cell>
          <cell r="B924" t="str">
            <v>BUCHA DE REDUCAO DE FERRO GALVANIZADO, COM ROSCA BSP, DE 2 1/2" X 1 1/4"</v>
          </cell>
          <cell r="C924" t="str">
            <v>UN</v>
          </cell>
          <cell r="E924">
            <v>18.62</v>
          </cell>
        </row>
        <row r="925">
          <cell r="A925">
            <v>773</v>
          </cell>
          <cell r="B925" t="str">
            <v>BUCHA DE REDUCAO DE FERRO GALVANIZADO, COM ROSCA BSP, DE 2 1/2" X 1"</v>
          </cell>
          <cell r="C925" t="str">
            <v>UN</v>
          </cell>
          <cell r="E925">
            <v>18.62</v>
          </cell>
        </row>
        <row r="926">
          <cell r="A926">
            <v>775</v>
          </cell>
          <cell r="B926" t="str">
            <v>BUCHA DE REDUCAO DE FERRO GALVANIZADO, COM ROSCA BSP, DE 2 1/2" X 2"</v>
          </cell>
          <cell r="C926" t="str">
            <v>UN</v>
          </cell>
          <cell r="E926">
            <v>18.91</v>
          </cell>
        </row>
        <row r="927">
          <cell r="A927">
            <v>788</v>
          </cell>
          <cell r="B927" t="str">
            <v>BUCHA DE REDUCAO DE FERRO GALVANIZADO, COM ROSCA BSP, DE 2" X 1 1/2"</v>
          </cell>
          <cell r="C927" t="str">
            <v>UN</v>
          </cell>
          <cell r="E927">
            <v>12.91</v>
          </cell>
        </row>
        <row r="928">
          <cell r="A928">
            <v>772</v>
          </cell>
          <cell r="B928" t="str">
            <v>BUCHA DE REDUCAO DE FERRO GALVANIZADO, COM ROSCA BSP, DE 2" X 1 1/4"</v>
          </cell>
          <cell r="C928" t="str">
            <v>UN</v>
          </cell>
          <cell r="E928">
            <v>12.61</v>
          </cell>
        </row>
        <row r="929">
          <cell r="A929">
            <v>771</v>
          </cell>
          <cell r="B929" t="str">
            <v>BUCHA DE REDUCAO DE FERRO GALVANIZADO, COM ROSCA BSP, DE 2" X 1"</v>
          </cell>
          <cell r="C929" t="str">
            <v>UN</v>
          </cell>
          <cell r="E929">
            <v>12.78</v>
          </cell>
        </row>
        <row r="930">
          <cell r="A930">
            <v>779</v>
          </cell>
          <cell r="B930" t="str">
            <v>BUCHA DE REDUCAO DE FERRO GALVANIZADO, COM ROSCA BSP, DE 3/4" X 1/2"</v>
          </cell>
          <cell r="C930" t="str">
            <v>UN</v>
          </cell>
          <cell r="E930">
            <v>3.36</v>
          </cell>
        </row>
        <row r="931">
          <cell r="A931">
            <v>776</v>
          </cell>
          <cell r="B931" t="str">
            <v>BUCHA DE REDUCAO DE FERRO GALVANIZADO, COM ROSCA BSP, DE 3" X 1 1/2"</v>
          </cell>
          <cell r="C931" t="str">
            <v>UN</v>
          </cell>
          <cell r="E931">
            <v>21.43</v>
          </cell>
        </row>
        <row r="932">
          <cell r="A932">
            <v>777</v>
          </cell>
          <cell r="B932" t="str">
            <v>BUCHA DE REDUCAO DE FERRO GALVANIZADO, COM ROSCA BSP, DE 3" X 1 1/4"</v>
          </cell>
          <cell r="C932" t="str">
            <v>UN</v>
          </cell>
          <cell r="E932">
            <v>22.15</v>
          </cell>
        </row>
        <row r="933">
          <cell r="A933">
            <v>780</v>
          </cell>
          <cell r="B933" t="str">
            <v>BUCHA DE REDUCAO DE FERRO GALVANIZADO, COM ROSCA BSP, DE 3" X 2 1/2"</v>
          </cell>
          <cell r="C933" t="str">
            <v>UN</v>
          </cell>
          <cell r="E933">
            <v>22.41</v>
          </cell>
        </row>
        <row r="934">
          <cell r="A934">
            <v>778</v>
          </cell>
          <cell r="B934" t="str">
            <v>BUCHA DE REDUCAO DE FERRO GALVANIZADO, COM ROSCA BSP, DE 3" X 2"</v>
          </cell>
          <cell r="C934" t="str">
            <v>UN</v>
          </cell>
          <cell r="E934">
            <v>22.15</v>
          </cell>
        </row>
        <row r="935">
          <cell r="A935">
            <v>781</v>
          </cell>
          <cell r="B935" t="str">
            <v>BUCHA DE REDUCAO DE FERRO GALVANIZADO, COM ROSCA BSP, DE 4" X 2 1/2"</v>
          </cell>
          <cell r="C935" t="str">
            <v>UN</v>
          </cell>
          <cell r="E935">
            <v>56.2</v>
          </cell>
        </row>
        <row r="936">
          <cell r="A936">
            <v>786</v>
          </cell>
          <cell r="B936" t="str">
            <v>BUCHA DE REDUCAO DE FERRO GALVANIZADO, COM ROSCA BSP, DE 4" X 2"</v>
          </cell>
          <cell r="C936" t="str">
            <v>UN</v>
          </cell>
          <cell r="E936">
            <v>56.2</v>
          </cell>
        </row>
        <row r="937">
          <cell r="A937">
            <v>782</v>
          </cell>
          <cell r="B937" t="str">
            <v>BUCHA DE REDUCAO DE FERRO GALVANIZADO, COM ROSCA BSP, DE 4" X 3"</v>
          </cell>
          <cell r="C937" t="str">
            <v>UN</v>
          </cell>
          <cell r="E937">
            <v>56.2</v>
          </cell>
        </row>
        <row r="938">
          <cell r="A938">
            <v>783</v>
          </cell>
          <cell r="B938" t="str">
            <v>BUCHA DE REDUCAO DE FERRO GALVANIZADO, COM ROSCA BSP, DE 5" X 4"</v>
          </cell>
          <cell r="C938" t="str">
            <v>UN</v>
          </cell>
          <cell r="E938">
            <v>91.6</v>
          </cell>
        </row>
        <row r="939">
          <cell r="A939">
            <v>785</v>
          </cell>
          <cell r="B939" t="str">
            <v>BUCHA DE REDUCAO DE FERRO GALVANIZADO, COM ROSCA BSP, DE 6" X 4"</v>
          </cell>
          <cell r="C939" t="str">
            <v>UN</v>
          </cell>
          <cell r="E939">
            <v>136.68</v>
          </cell>
        </row>
        <row r="940">
          <cell r="A940">
            <v>784</v>
          </cell>
          <cell r="B940" t="str">
            <v>BUCHA DE REDUCAO DE FERRO GALVANIZADO, COM ROSCA BSP, DE 6" X 5"</v>
          </cell>
          <cell r="C940" t="str">
            <v>UN</v>
          </cell>
          <cell r="E940">
            <v>127.82</v>
          </cell>
        </row>
        <row r="941">
          <cell r="A941">
            <v>831</v>
          </cell>
          <cell r="B941" t="str">
            <v>BUCHA DE REDUCAO DE PVC, SOLDAVEL, CURTA, COM 110 X 85 MM, PARA AGUA FRIA PREDIAL</v>
          </cell>
          <cell r="C941" t="str">
            <v>UN</v>
          </cell>
          <cell r="E941">
            <v>45.07</v>
          </cell>
        </row>
        <row r="942">
          <cell r="A942">
            <v>828</v>
          </cell>
          <cell r="B942" t="str">
            <v>BUCHA DE REDUCAO DE PVC, SOLDAVEL, CURTA, COM 25 X 20 MM, PARA AGUA FRIA PREDIAL</v>
          </cell>
          <cell r="C942" t="str">
            <v>UN</v>
          </cell>
          <cell r="E942">
            <v>0.33</v>
          </cell>
        </row>
        <row r="943">
          <cell r="A943">
            <v>829</v>
          </cell>
          <cell r="B943" t="str">
            <v>BUCHA DE REDUCAO DE PVC, SOLDAVEL, CURTA, COM 32 X 25 MM, PARA AGUA FRIA PREDIAL</v>
          </cell>
          <cell r="C943" t="str">
            <v>UN</v>
          </cell>
          <cell r="E943">
            <v>0.63</v>
          </cell>
        </row>
        <row r="944">
          <cell r="A944">
            <v>812</v>
          </cell>
          <cell r="B944" t="str">
            <v>BUCHA DE REDUCAO DE PVC, SOLDAVEL, CURTA, COM 40 X 32 MM, PARA AGUA FRIA PREDIAL</v>
          </cell>
          <cell r="C944" t="str">
            <v>UN</v>
          </cell>
          <cell r="E944">
            <v>1.34</v>
          </cell>
        </row>
        <row r="945">
          <cell r="A945">
            <v>819</v>
          </cell>
          <cell r="B945" t="str">
            <v>BUCHA DE REDUCAO DE PVC, SOLDAVEL, CURTA, COM 50 X 40 MM, PARA AGUA FRIA PREDIAL</v>
          </cell>
          <cell r="C945" t="str">
            <v>UN</v>
          </cell>
          <cell r="E945">
            <v>2.37</v>
          </cell>
        </row>
        <row r="946">
          <cell r="A946">
            <v>818</v>
          </cell>
          <cell r="B946" t="str">
            <v>BUCHA DE REDUCAO DE PVC, SOLDAVEL, CURTA, COM 60 X 50 MM, PARA AGUA FRIA PREDIAL</v>
          </cell>
          <cell r="C946" t="str">
            <v>UN</v>
          </cell>
          <cell r="E946">
            <v>4.45</v>
          </cell>
        </row>
        <row r="947">
          <cell r="A947">
            <v>823</v>
          </cell>
          <cell r="B947" t="str">
            <v>BUCHA DE REDUCAO DE PVC, SOLDAVEL, CURTA, COM 75 X 60 MM, PARA AGUA FRIA PREDIAL</v>
          </cell>
          <cell r="C947" t="str">
            <v>UN</v>
          </cell>
          <cell r="E947">
            <v>10.98</v>
          </cell>
        </row>
        <row r="948">
          <cell r="A948">
            <v>830</v>
          </cell>
          <cell r="B948" t="str">
            <v>BUCHA DE REDUCAO DE PVC, SOLDAVEL, CURTA, COM 85 X 75 MM, PARA AGUA FRIA PREDIAL</v>
          </cell>
          <cell r="C948" t="str">
            <v>UN</v>
          </cell>
          <cell r="E948">
            <v>11.39</v>
          </cell>
        </row>
        <row r="949">
          <cell r="A949">
            <v>826</v>
          </cell>
          <cell r="B949" t="str">
            <v>BUCHA DE REDUCAO DE PVC, SOLDAVEL, LONGA, COM 110 X 60 MM, PARA AGUA FRIA PREDIAL</v>
          </cell>
          <cell r="C949" t="str">
            <v>UN</v>
          </cell>
          <cell r="E949">
            <v>19.22</v>
          </cell>
        </row>
        <row r="950">
          <cell r="A950">
            <v>827</v>
          </cell>
          <cell r="B950" t="str">
            <v>BUCHA DE REDUCAO DE PVC, SOLDAVEL, LONGA, COM 110 X 75 MM, PARA AGUA FRIA PREDIAL</v>
          </cell>
          <cell r="C950" t="str">
            <v>UN</v>
          </cell>
          <cell r="E950">
            <v>22.21</v>
          </cell>
        </row>
        <row r="951">
          <cell r="A951">
            <v>832</v>
          </cell>
          <cell r="B951" t="str">
            <v>BUCHA DE REDUCAO DE PVC, SOLDAVEL, LONGA, COM 32 X 20 MM, PARA AGUA FRIA PREDIAL</v>
          </cell>
          <cell r="C951" t="str">
            <v>UN</v>
          </cell>
          <cell r="E951">
            <v>1.42</v>
          </cell>
        </row>
        <row r="952">
          <cell r="A952">
            <v>833</v>
          </cell>
          <cell r="B952" t="str">
            <v>BUCHA DE REDUCAO DE PVC, SOLDAVEL, LONGA, COM 40 X 20 MM, PARA AGUA FRIA PREDIAL</v>
          </cell>
          <cell r="C952" t="str">
            <v>UN</v>
          </cell>
          <cell r="E952">
            <v>2.08</v>
          </cell>
        </row>
        <row r="953">
          <cell r="A953">
            <v>834</v>
          </cell>
          <cell r="B953" t="str">
            <v>BUCHA DE REDUCAO DE PVC, SOLDAVEL, LONGA, COM 40 X 25 MM, PARA AGUA FRIA PREDIAL</v>
          </cell>
          <cell r="C953" t="str">
            <v>UN</v>
          </cell>
          <cell r="E953">
            <v>2.29</v>
          </cell>
        </row>
        <row r="954">
          <cell r="A954">
            <v>825</v>
          </cell>
          <cell r="B954" t="str">
            <v>BUCHA DE REDUCAO DE PVC, SOLDAVEL, LONGA, COM 50 X 20 MM, PARA AGUA FRIA PREDIAL</v>
          </cell>
          <cell r="C954" t="str">
            <v>UN</v>
          </cell>
          <cell r="E954">
            <v>2.46</v>
          </cell>
        </row>
        <row r="955">
          <cell r="A955">
            <v>813</v>
          </cell>
          <cell r="B955" t="str">
            <v>BUCHA DE REDUCAO DE PVC, SOLDAVEL, LONGA, COM 50 X 25 MM, PARA AGUA FRIA PREDIAL</v>
          </cell>
          <cell r="C955" t="str">
            <v>UN</v>
          </cell>
          <cell r="E955">
            <v>3.01</v>
          </cell>
        </row>
        <row r="956">
          <cell r="A956">
            <v>820</v>
          </cell>
          <cell r="B956" t="str">
            <v>BUCHA DE REDUCAO DE PVC, SOLDAVEL, LONGA, COM 50 X 32 MM, PARA AGUA FRIA PREDIAL</v>
          </cell>
          <cell r="C956" t="str">
            <v>UN</v>
          </cell>
          <cell r="E956">
            <v>3.29</v>
          </cell>
        </row>
        <row r="957">
          <cell r="A957">
            <v>816</v>
          </cell>
          <cell r="B957" t="str">
            <v>BUCHA DE REDUCAO DE PVC, SOLDAVEL, LONGA, COM 60 X 25 MM, PARA AGUA FRIA PREDIAL</v>
          </cell>
          <cell r="C957" t="str">
            <v>UN</v>
          </cell>
          <cell r="E957">
            <v>5.63</v>
          </cell>
        </row>
        <row r="958">
          <cell r="A958">
            <v>814</v>
          </cell>
          <cell r="B958" t="str">
            <v>BUCHA DE REDUCAO DE PVC, SOLDAVEL, LONGA, COM 60 X 32 MM, PARA AGUA FRIA PREDIAL</v>
          </cell>
          <cell r="C958" t="str">
            <v>UN</v>
          </cell>
          <cell r="E958">
            <v>7.02</v>
          </cell>
        </row>
        <row r="959">
          <cell r="A959">
            <v>815</v>
          </cell>
          <cell r="B959" t="str">
            <v>BUCHA DE REDUCAO DE PVC, SOLDAVEL, LONGA, COM 60 X 40 MM, PARA AGUA FRIA PREDIAL</v>
          </cell>
          <cell r="C959" t="str">
            <v>UN</v>
          </cell>
          <cell r="E959">
            <v>7.2</v>
          </cell>
        </row>
        <row r="960">
          <cell r="A960">
            <v>822</v>
          </cell>
          <cell r="B960" t="str">
            <v>BUCHA DE REDUCAO DE PVC, SOLDAVEL, LONGA, COM 60 X 50 MM, PARA AGUA FRIA PREDIAL</v>
          </cell>
          <cell r="C960" t="str">
            <v>UN</v>
          </cell>
          <cell r="E960">
            <v>8.33</v>
          </cell>
        </row>
        <row r="961">
          <cell r="A961">
            <v>821</v>
          </cell>
          <cell r="B961" t="str">
            <v>BUCHA DE REDUCAO DE PVC, SOLDAVEL, LONGA, COM 75 X 50 MM, PARA AGUA FRIA PREDIAL</v>
          </cell>
          <cell r="C961" t="str">
            <v>UN</v>
          </cell>
          <cell r="E961">
            <v>9.9700000000000006</v>
          </cell>
        </row>
        <row r="962">
          <cell r="A962">
            <v>817</v>
          </cell>
          <cell r="B962" t="str">
            <v>BUCHA DE REDUCAO DE PVC, SOLDAVEL, LONGA, COM 85 X 60 MM, PARA AGUA FRIA PREDIAL</v>
          </cell>
          <cell r="C962" t="str">
            <v>UN</v>
          </cell>
          <cell r="E962">
            <v>13.63</v>
          </cell>
        </row>
        <row r="963">
          <cell r="A963">
            <v>20086</v>
          </cell>
          <cell r="B963" t="str">
            <v>BUCHA DE REDUCAO DE PVC, SOLDAVEL, LONGA, 50 X 40 MM, PARA ESGOTO PREDIAL</v>
          </cell>
          <cell r="C963" t="str">
            <v>UN</v>
          </cell>
          <cell r="E963">
            <v>1.87</v>
          </cell>
        </row>
        <row r="964">
          <cell r="A964">
            <v>39191</v>
          </cell>
          <cell r="B964" t="str">
            <v>BUCHA DE REDUCAO EM ALUMINIO, COM ROSCA, DE 1 1/2" X 1 1/4", PARA ELETRODUTO</v>
          </cell>
          <cell r="C964" t="str">
            <v>UN</v>
          </cell>
          <cell r="E964">
            <v>9.43</v>
          </cell>
        </row>
        <row r="965">
          <cell r="A965">
            <v>39190</v>
          </cell>
          <cell r="B965" t="str">
            <v>BUCHA DE REDUCAO EM ALUMINIO, COM ROSCA, DE 1 1/2" X 1", PARA ELETRODUTO</v>
          </cell>
          <cell r="C965" t="str">
            <v>UN</v>
          </cell>
          <cell r="E965">
            <v>9.85</v>
          </cell>
        </row>
        <row r="966">
          <cell r="A966">
            <v>39189</v>
          </cell>
          <cell r="B966" t="str">
            <v>BUCHA DE REDUCAO EM ALUMINIO, COM ROSCA, DE 1 1/2" X 3/4", PARA ELETRODUTO</v>
          </cell>
          <cell r="C966" t="str">
            <v>UN</v>
          </cell>
          <cell r="E966">
            <v>10.43</v>
          </cell>
        </row>
        <row r="967">
          <cell r="A967">
            <v>39186</v>
          </cell>
          <cell r="B967" t="str">
            <v>BUCHA DE REDUCAO EM ALUMINIO, COM ROSCA, DE 1 1/4" X 1/2", PARA ELETRODUTO</v>
          </cell>
          <cell r="C967" t="str">
            <v>UN</v>
          </cell>
          <cell r="E967">
            <v>9.33</v>
          </cell>
        </row>
        <row r="968">
          <cell r="A968">
            <v>39188</v>
          </cell>
          <cell r="B968" t="str">
            <v>BUCHA DE REDUCAO EM ALUMINIO, COM ROSCA, DE 1 1/4" X 1", PARA ELETRODUTO</v>
          </cell>
          <cell r="C968" t="str">
            <v>UN</v>
          </cell>
          <cell r="E968">
            <v>7.68</v>
          </cell>
        </row>
        <row r="969">
          <cell r="A969">
            <v>39187</v>
          </cell>
          <cell r="B969" t="str">
            <v>BUCHA DE REDUCAO EM ALUMINIO, COM ROSCA, DE 1 1/4" X 3/4", PARA ELETRODUTO</v>
          </cell>
          <cell r="C969" t="str">
            <v>UN</v>
          </cell>
          <cell r="E969">
            <v>8.0500000000000007</v>
          </cell>
        </row>
        <row r="970">
          <cell r="A970">
            <v>39184</v>
          </cell>
          <cell r="B970" t="str">
            <v>BUCHA DE REDUCAO EM ALUMINIO, COM ROSCA, DE 1" X 1/2", PARA ELETRODUTO</v>
          </cell>
          <cell r="C970" t="str">
            <v>UN</v>
          </cell>
          <cell r="E970">
            <v>3.02</v>
          </cell>
        </row>
        <row r="971">
          <cell r="A971">
            <v>39185</v>
          </cell>
          <cell r="B971" t="str">
            <v>BUCHA DE REDUCAO EM ALUMINIO, COM ROSCA, DE 1" X 3/4", PARA ELETRODUTO</v>
          </cell>
          <cell r="C971" t="str">
            <v>UN</v>
          </cell>
          <cell r="E971">
            <v>2.76</v>
          </cell>
        </row>
        <row r="972">
          <cell r="A972">
            <v>39198</v>
          </cell>
          <cell r="B972" t="str">
            <v>BUCHA DE REDUCAO EM ALUMINIO, COM ROSCA, DE 2 1/2" X 1 1/2", PARA ELETRODUTO</v>
          </cell>
          <cell r="C972" t="str">
            <v>UN</v>
          </cell>
          <cell r="E972">
            <v>30.95</v>
          </cell>
        </row>
        <row r="973">
          <cell r="A973">
            <v>39197</v>
          </cell>
          <cell r="B973" t="str">
            <v>BUCHA DE REDUCAO EM ALUMINIO, COM ROSCA, DE 2 1/2" X 1 1/4", PARA ELETRODUTO</v>
          </cell>
          <cell r="C973" t="str">
            <v>UN</v>
          </cell>
          <cell r="E973">
            <v>32.33</v>
          </cell>
        </row>
        <row r="974">
          <cell r="A974">
            <v>39196</v>
          </cell>
          <cell r="B974" t="str">
            <v>BUCHA DE REDUCAO EM ALUMINIO, COM ROSCA, DE 2 1/2" X 1", PARA ELETRODUTO</v>
          </cell>
          <cell r="C974" t="str">
            <v>UN</v>
          </cell>
          <cell r="E974">
            <v>33.340000000000003</v>
          </cell>
        </row>
        <row r="975">
          <cell r="A975">
            <v>39199</v>
          </cell>
          <cell r="B975" t="str">
            <v>BUCHA DE REDUCAO EM ALUMINIO, COM ROSCA, DE 2 1/2" X 2", PARA ELETRODUTO</v>
          </cell>
          <cell r="C975" t="str">
            <v>UN</v>
          </cell>
          <cell r="E975">
            <v>29.78</v>
          </cell>
        </row>
        <row r="976">
          <cell r="A976">
            <v>39195</v>
          </cell>
          <cell r="B976" t="str">
            <v>BUCHA DE REDUCAO EM ALUMINIO, COM ROSCA, DE 2" X 1 1/2", PARA ELETRODUTO</v>
          </cell>
          <cell r="C976" t="str">
            <v>UN</v>
          </cell>
          <cell r="E976">
            <v>17.190000000000001</v>
          </cell>
        </row>
        <row r="977">
          <cell r="A977">
            <v>39194</v>
          </cell>
          <cell r="B977" t="str">
            <v>BUCHA DE REDUCAO EM ALUMINIO, COM ROSCA, DE 2" X 1 1/4", PARA ELETRODUTO</v>
          </cell>
          <cell r="C977" t="str">
            <v>UN</v>
          </cell>
          <cell r="E977">
            <v>18.399999999999999</v>
          </cell>
        </row>
        <row r="978">
          <cell r="A978">
            <v>39193</v>
          </cell>
          <cell r="B978" t="str">
            <v>BUCHA DE REDUCAO EM ALUMINIO, COM ROSCA, DE 2" X 1", PARA ELETRODUTO</v>
          </cell>
          <cell r="C978" t="str">
            <v>UN</v>
          </cell>
          <cell r="E978">
            <v>20.16</v>
          </cell>
        </row>
        <row r="979">
          <cell r="A979">
            <v>39192</v>
          </cell>
          <cell r="B979" t="str">
            <v>BUCHA DE REDUCAO EM ALUMINIO, COM ROSCA, DE 2" X 3/4", PARA ELETRODUTO</v>
          </cell>
          <cell r="C979" t="str">
            <v>UN</v>
          </cell>
          <cell r="E979">
            <v>20.97</v>
          </cell>
        </row>
        <row r="980">
          <cell r="A980">
            <v>39920</v>
          </cell>
          <cell r="B980" t="str">
            <v>BUCHA DE REDUCAO EM ALUMINIO, COM ROSCA, DE 3/4" X 1/2",  PARA ELETRODUTO</v>
          </cell>
          <cell r="C980" t="str">
            <v>UN</v>
          </cell>
          <cell r="E980">
            <v>2.54</v>
          </cell>
        </row>
        <row r="981">
          <cell r="A981">
            <v>39201</v>
          </cell>
          <cell r="B981" t="str">
            <v>BUCHA DE REDUCAO EM ALUMINIO, COM ROSCA, DE 3" X 1 1/2", PARA ELETRODUTO</v>
          </cell>
          <cell r="C981" t="str">
            <v>UN</v>
          </cell>
          <cell r="E981">
            <v>37</v>
          </cell>
        </row>
        <row r="982">
          <cell r="A982">
            <v>39200</v>
          </cell>
          <cell r="B982" t="str">
            <v>BUCHA DE REDUCAO EM ALUMINIO, COM ROSCA, DE 3" X 1 1/4", PARA ELETRODUTO</v>
          </cell>
          <cell r="C982" t="str">
            <v>UN</v>
          </cell>
          <cell r="E982">
            <v>37.299999999999997</v>
          </cell>
        </row>
        <row r="983">
          <cell r="A983">
            <v>39203</v>
          </cell>
          <cell r="B983" t="str">
            <v>BUCHA DE REDUCAO EM ALUMINIO, COM ROSCA, DE 3" X 2 1/2", PARA ELETRODUTO</v>
          </cell>
          <cell r="C983" t="str">
            <v>UN</v>
          </cell>
          <cell r="E983">
            <v>30.12</v>
          </cell>
        </row>
        <row r="984">
          <cell r="A984">
            <v>39202</v>
          </cell>
          <cell r="B984" t="str">
            <v>BUCHA DE REDUCAO EM ALUMINIO, COM ROSCA, DE 3" X 2", PARA ELETRODUTO</v>
          </cell>
          <cell r="C984" t="str">
            <v>UN</v>
          </cell>
          <cell r="E984">
            <v>35.380000000000003</v>
          </cell>
        </row>
        <row r="985">
          <cell r="A985">
            <v>39205</v>
          </cell>
          <cell r="B985" t="str">
            <v>BUCHA DE REDUCAO EM ALUMINIO, COM ROSCA, DE 4" X 2 1/2", PARA ELETRODUTO</v>
          </cell>
          <cell r="C985" t="str">
            <v>UN</v>
          </cell>
          <cell r="E985">
            <v>59.03</v>
          </cell>
        </row>
        <row r="986">
          <cell r="A986">
            <v>39204</v>
          </cell>
          <cell r="B986" t="str">
            <v>BUCHA DE REDUCAO EM ALUMINIO, COM ROSCA, DE 4" X 2", PARA ELETRODUTO</v>
          </cell>
          <cell r="C986" t="str">
            <v>UN</v>
          </cell>
          <cell r="E986">
            <v>60.46</v>
          </cell>
        </row>
        <row r="987">
          <cell r="A987">
            <v>39206</v>
          </cell>
          <cell r="B987" t="str">
            <v>BUCHA DE REDUCAO EM ALUMINIO, COM ROSCA, DE 4" X 3", PARA ELETRODUTO</v>
          </cell>
          <cell r="C987" t="str">
            <v>UN</v>
          </cell>
          <cell r="E987">
            <v>57.36</v>
          </cell>
        </row>
        <row r="988">
          <cell r="A988">
            <v>792</v>
          </cell>
          <cell r="B988" t="str">
            <v>BUCHA DE REDUCAO PVC ROSCAVEL, 1" X 3/4"</v>
          </cell>
          <cell r="C988" t="str">
            <v>UN</v>
          </cell>
          <cell r="E988">
            <v>1.9</v>
          </cell>
        </row>
        <row r="989">
          <cell r="A989">
            <v>38001</v>
          </cell>
          <cell r="B989" t="str">
            <v>BUCHA DE REDUCAO, CPVC, SOLDAVEL, 22 X 15 MM, PARA AGUA QUENTE</v>
          </cell>
          <cell r="C989" t="str">
            <v>UN</v>
          </cell>
          <cell r="E989">
            <v>0.76</v>
          </cell>
        </row>
        <row r="990">
          <cell r="A990">
            <v>38002</v>
          </cell>
          <cell r="B990" t="str">
            <v>BUCHA DE REDUCAO, CPVC, SOLDAVEL, 28 X 22 MM, PARA AGUA QUENTE</v>
          </cell>
          <cell r="C990" t="str">
            <v>UN</v>
          </cell>
          <cell r="E990">
            <v>1.42</v>
          </cell>
        </row>
        <row r="991">
          <cell r="A991">
            <v>38003</v>
          </cell>
          <cell r="B991" t="str">
            <v>BUCHA DE REDUCAO, CPVC, SOLDAVEL, 35 X 28 MM, PARA AGUA QUENTE</v>
          </cell>
          <cell r="C991" t="str">
            <v>UN</v>
          </cell>
          <cell r="E991">
            <v>17.07</v>
          </cell>
        </row>
        <row r="992">
          <cell r="A992">
            <v>38004</v>
          </cell>
          <cell r="B992" t="str">
            <v>BUCHA DE REDUCAO, CPVC, SOLDAVEL, 42 X 22 MM, PARA AGUA QUENTE</v>
          </cell>
          <cell r="C992" t="str">
            <v>UN</v>
          </cell>
          <cell r="E992">
            <v>22.82</v>
          </cell>
        </row>
        <row r="993">
          <cell r="A993">
            <v>38418</v>
          </cell>
          <cell r="B993" t="str">
            <v>BUCHA DE REDUCAO, PVC, LONGA, SERIE R, DN 50 X 40 MM, PARA ESGOTO PREDIAL</v>
          </cell>
          <cell r="C993" t="str">
            <v>UN</v>
          </cell>
          <cell r="E993">
            <v>3.54</v>
          </cell>
        </row>
        <row r="994">
          <cell r="A994">
            <v>39178</v>
          </cell>
          <cell r="B994" t="str">
            <v>BUCHA EM ALUMINIO, COM ROSCA, DE  1 1/2", PARA ELETRODUTO</v>
          </cell>
          <cell r="C994" t="str">
            <v>UN</v>
          </cell>
          <cell r="E994">
            <v>1.02</v>
          </cell>
        </row>
        <row r="995">
          <cell r="A995">
            <v>39177</v>
          </cell>
          <cell r="B995" t="str">
            <v>BUCHA EM ALUMINIO, COM ROSCA, DE 1 1/4", PARA ELETRODUTO</v>
          </cell>
          <cell r="C995" t="str">
            <v>UN</v>
          </cell>
          <cell r="E995">
            <v>0.92</v>
          </cell>
        </row>
        <row r="996">
          <cell r="A996">
            <v>39174</v>
          </cell>
          <cell r="B996" t="str">
            <v>BUCHA EM ALUMINIO, COM ROSCA, DE 1/2", PARA ELETRODUTO</v>
          </cell>
          <cell r="C996" t="str">
            <v>UN</v>
          </cell>
          <cell r="E996">
            <v>0.46</v>
          </cell>
        </row>
        <row r="997">
          <cell r="A997">
            <v>39176</v>
          </cell>
          <cell r="B997" t="str">
            <v>BUCHA EM ALUMINIO, COM ROSCA, DE 1", PARA ELETRODUTO</v>
          </cell>
          <cell r="C997" t="str">
            <v>UN</v>
          </cell>
          <cell r="E997">
            <v>0.6</v>
          </cell>
        </row>
        <row r="998">
          <cell r="A998">
            <v>39180</v>
          </cell>
          <cell r="B998" t="str">
            <v>BUCHA EM ALUMINIO, COM ROSCA, DE 2 1/2", PARA ELETRODUTO</v>
          </cell>
          <cell r="C998" t="str">
            <v>UN</v>
          </cell>
          <cell r="E998">
            <v>2.77</v>
          </cell>
        </row>
        <row r="999">
          <cell r="A999">
            <v>39179</v>
          </cell>
          <cell r="B999" t="str">
            <v>BUCHA EM ALUMINIO, COM ROSCA, DE 2", PARA ELETRODUTO</v>
          </cell>
          <cell r="C999" t="str">
            <v>UN</v>
          </cell>
          <cell r="E999">
            <v>2.4500000000000002</v>
          </cell>
        </row>
        <row r="1000">
          <cell r="A1000">
            <v>39175</v>
          </cell>
          <cell r="B1000" t="str">
            <v>BUCHA EM ALUMINIO, COM ROSCA, DE 3/4", PARA ELETRODUTO</v>
          </cell>
          <cell r="C1000" t="str">
            <v>UN</v>
          </cell>
          <cell r="E1000">
            <v>0.56000000000000005</v>
          </cell>
        </row>
        <row r="1001">
          <cell r="A1001">
            <v>39217</v>
          </cell>
          <cell r="B1001" t="str">
            <v>BUCHA EM ALUMINIO, COM ROSCA, DE 3/8", PARA ELETRODUTO</v>
          </cell>
          <cell r="C1001" t="str">
            <v>UN</v>
          </cell>
          <cell r="E1001">
            <v>0.43</v>
          </cell>
        </row>
        <row r="1002">
          <cell r="A1002">
            <v>39181</v>
          </cell>
          <cell r="B1002" t="str">
            <v>BUCHA EM ALUMINIO, COM ROSCA, DE 3", PARA ELETRODUTO</v>
          </cell>
          <cell r="C1002" t="str">
            <v>UN</v>
          </cell>
          <cell r="E1002">
            <v>3.71</v>
          </cell>
        </row>
        <row r="1003">
          <cell r="A1003">
            <v>39182</v>
          </cell>
          <cell r="B1003" t="str">
            <v>BUCHA EM ALUMINIO, COM ROSCA, DE 4", PARA ELETRODUTO</v>
          </cell>
          <cell r="C1003" t="str">
            <v>UN</v>
          </cell>
          <cell r="E1003">
            <v>5.22</v>
          </cell>
        </row>
        <row r="1004">
          <cell r="A1004">
            <v>4374</v>
          </cell>
          <cell r="B1004" t="str">
            <v>BUCHA NYLON S-10</v>
          </cell>
          <cell r="C1004" t="str">
            <v>UN</v>
          </cell>
          <cell r="E1004">
            <v>0.22</v>
          </cell>
        </row>
        <row r="1005">
          <cell r="A1005">
            <v>7568</v>
          </cell>
          <cell r="B1005" t="str">
            <v>BUCHA NYLON S-10 C/ PARAFUSO ACO ZINC ROSCA SOBERBA CAB CHATA   5,5 X 65MM</v>
          </cell>
          <cell r="C1005" t="str">
            <v>UN</v>
          </cell>
          <cell r="E1005">
            <v>0.4</v>
          </cell>
        </row>
        <row r="1006">
          <cell r="A1006">
            <v>7584</v>
          </cell>
          <cell r="B1006" t="str">
            <v>BUCHA NYLON S-12 C/ PARAFUSO ACO ZINC CAB SEXTAVADA ROSCA SOBERBA 5/16" X 65MM</v>
          </cell>
          <cell r="C1006" t="str">
            <v>UN</v>
          </cell>
          <cell r="E1006">
            <v>0.6</v>
          </cell>
        </row>
        <row r="1007">
          <cell r="A1007">
            <v>11945</v>
          </cell>
          <cell r="B1007" t="str">
            <v>BUCHA NYLON S-4</v>
          </cell>
          <cell r="C1007" t="str">
            <v>UN</v>
          </cell>
          <cell r="E1007">
            <v>0.04</v>
          </cell>
        </row>
        <row r="1008">
          <cell r="A1008">
            <v>11946</v>
          </cell>
          <cell r="B1008" t="str">
            <v>BUCHA NYLON S-5</v>
          </cell>
          <cell r="C1008" t="str">
            <v>UN</v>
          </cell>
          <cell r="E1008">
            <v>0.06</v>
          </cell>
        </row>
        <row r="1009">
          <cell r="A1009">
            <v>11950</v>
          </cell>
          <cell r="B1009" t="str">
            <v>BUCHA NYLON S-6 C/ PARAFUSO ACO ZINC CAB CHATA ROSCA SOBERBA 4,2 X 45MM</v>
          </cell>
          <cell r="C1009" t="str">
            <v>UN</v>
          </cell>
          <cell r="E1009">
            <v>0.18</v>
          </cell>
        </row>
        <row r="1010">
          <cell r="A1010">
            <v>4376</v>
          </cell>
          <cell r="B1010" t="str">
            <v>BUCHA NYLON S-8</v>
          </cell>
          <cell r="C1010" t="str">
            <v>UN</v>
          </cell>
          <cell r="E1010">
            <v>0.12</v>
          </cell>
        </row>
        <row r="1011">
          <cell r="A1011">
            <v>7583</v>
          </cell>
          <cell r="B1011" t="str">
            <v>BUCHA NYLON S-8 C/ PARAFUSO ACO ZINC CAB CHATA ROSCA SOBERBA   4,8 X 50MM</v>
          </cell>
          <cell r="C1011" t="str">
            <v>UN</v>
          </cell>
          <cell r="E1011">
            <v>0.19</v>
          </cell>
        </row>
        <row r="1012">
          <cell r="A1012">
            <v>797</v>
          </cell>
          <cell r="B1012" t="str">
            <v>BUCHA REDUCAO PVC ROSCAVEL 1 1/2" X 1"</v>
          </cell>
          <cell r="C1012" t="str">
            <v>UN</v>
          </cell>
          <cell r="E1012">
            <v>4.43</v>
          </cell>
        </row>
        <row r="1013">
          <cell r="A1013">
            <v>798</v>
          </cell>
          <cell r="B1013" t="str">
            <v>BUCHA REDUCAO PVC ROSCAVEL 3/4" X 1/2"</v>
          </cell>
          <cell r="C1013" t="str">
            <v>UN</v>
          </cell>
          <cell r="E1013">
            <v>0.65</v>
          </cell>
        </row>
        <row r="1014">
          <cell r="A1014">
            <v>796</v>
          </cell>
          <cell r="B1014" t="str">
            <v>BUCHA REDUCAO PVC ROSCAVEL, 1 1/2" X 3/4"</v>
          </cell>
          <cell r="C1014" t="str">
            <v>UN</v>
          </cell>
          <cell r="E1014">
            <v>4.3600000000000003</v>
          </cell>
        </row>
        <row r="1015">
          <cell r="A1015">
            <v>799</v>
          </cell>
          <cell r="B1015" t="str">
            <v>BUCHA REDUCAO PVC ROSCAVEL, 1" X 1/2"</v>
          </cell>
          <cell r="C1015" t="str">
            <v>UN</v>
          </cell>
          <cell r="E1015">
            <v>2</v>
          </cell>
        </row>
        <row r="1016">
          <cell r="A1016">
            <v>804</v>
          </cell>
          <cell r="B1016" t="str">
            <v>BUCHA REDUCAO PVC, ROSCAVEL,  2"  X 1 1/2 "</v>
          </cell>
          <cell r="C1016" t="str">
            <v>UN</v>
          </cell>
          <cell r="E1016">
            <v>8.07</v>
          </cell>
        </row>
        <row r="1017">
          <cell r="A1017">
            <v>793</v>
          </cell>
          <cell r="B1017" t="str">
            <v>BUCHA REDUCAO PVC, ROSCAVEL, 1 1/2"  X1 1/4 "</v>
          </cell>
          <cell r="C1017" t="str">
            <v>UN</v>
          </cell>
          <cell r="E1017">
            <v>3.99</v>
          </cell>
        </row>
        <row r="1018">
          <cell r="A1018">
            <v>801</v>
          </cell>
          <cell r="B1018" t="str">
            <v>BUCHA REDUCAO PVC, ROSCAVEL, 1 1/4"  X 3/4 "</v>
          </cell>
          <cell r="C1018" t="str">
            <v>UN</v>
          </cell>
          <cell r="E1018">
            <v>2.7</v>
          </cell>
        </row>
        <row r="1019">
          <cell r="A1019">
            <v>794</v>
          </cell>
          <cell r="B1019" t="str">
            <v>BUCHA REDUCAO PVC, ROSCAVEL, 1 1/4" X 1 "</v>
          </cell>
          <cell r="C1019" t="str">
            <v>UN</v>
          </cell>
          <cell r="E1019">
            <v>2.83</v>
          </cell>
        </row>
        <row r="1020">
          <cell r="A1020">
            <v>802</v>
          </cell>
          <cell r="B1020" t="str">
            <v>BUCHA REDUCAO PVC, ROSCAVEL, 2"  X 1 "</v>
          </cell>
          <cell r="C1020" t="str">
            <v>UN</v>
          </cell>
          <cell r="E1020">
            <v>8.52</v>
          </cell>
        </row>
        <row r="1021">
          <cell r="A1021">
            <v>803</v>
          </cell>
          <cell r="B1021" t="str">
            <v>BUCHA REDUCAO PVC, ROSCAVEL, 2"  X 1 1/4 "</v>
          </cell>
          <cell r="C1021" t="str">
            <v>UN</v>
          </cell>
          <cell r="E1021">
            <v>8.8800000000000008</v>
          </cell>
        </row>
        <row r="1022">
          <cell r="A1022">
            <v>4375</v>
          </cell>
          <cell r="B1022" t="str">
            <v>BUCHA S 6</v>
          </cell>
          <cell r="C1022" t="str">
            <v>UN</v>
          </cell>
          <cell r="E1022">
            <v>0.06</v>
          </cell>
        </row>
        <row r="1023">
          <cell r="A1023">
            <v>12616</v>
          </cell>
          <cell r="B1023" t="str">
            <v>CABECEIRA DIREITA PVC, PARA CALHA PLUVIAL, DIAMETRO ENTRE 119 E 170 MM, PARA DRENAGEM PREDIAL</v>
          </cell>
          <cell r="C1023" t="str">
            <v>UN</v>
          </cell>
          <cell r="E1023">
            <v>4.5</v>
          </cell>
        </row>
        <row r="1024">
          <cell r="A1024">
            <v>12617</v>
          </cell>
          <cell r="B1024" t="str">
            <v>CABECEIRA ESQUERDA PVC, PARA CALHA PLUVIAL, DIAMETRO ENTRE 119 E 170 MM, PARA DRENAGEM PREDIAL</v>
          </cell>
          <cell r="C1024" t="str">
            <v>UN</v>
          </cell>
          <cell r="E1024">
            <v>4.5</v>
          </cell>
        </row>
        <row r="1025">
          <cell r="A1025">
            <v>1049</v>
          </cell>
          <cell r="B1025" t="str">
            <v>CABECOTE PARA ENTRADA DE LINHA DE ALIMENTACAO PARA ELETRODUTO, EM LIGA DE ALUMINIO COM ACABAMENTO ANTI CORROSIVO, COM FIXACAO POR ENCAIXE LISO DE 360 GRAUS, DE 1 1/2"</v>
          </cell>
          <cell r="C1025" t="str">
            <v>UN</v>
          </cell>
          <cell r="E1025">
            <v>4.37</v>
          </cell>
        </row>
        <row r="1026">
          <cell r="A1026">
            <v>1099</v>
          </cell>
          <cell r="B1026" t="str">
            <v>CABECOTE PARA ENTRADA DE LINHA DE ALIMENTACAO PARA ELETRODUTO, EM LIGA DE</v>
          </cell>
          <cell r="C1026" t="str">
            <v>UN</v>
          </cell>
          <cell r="E1026">
            <v>3.34</v>
          </cell>
        </row>
        <row r="1027">
          <cell r="A1027">
            <v>39678</v>
          </cell>
          <cell r="B1027" t="str">
            <v>CABECOTE PARA ENTRADA DE LINHA DE ALIMENTACAO PARA ELETRODUTO, EM LIGA DE ALUMINIO COM ACABAMENTO ANTI CORROSIVO, COM FIXACAO POR ENCAIXE LISO DE 360 GRAUS, DE 1/2"</v>
          </cell>
          <cell r="C1027" t="str">
            <v>UN</v>
          </cell>
          <cell r="E1027">
            <v>1.35</v>
          </cell>
        </row>
        <row r="1028">
          <cell r="A1028">
            <v>1050</v>
          </cell>
          <cell r="B1028" t="str">
            <v>CABECOTE PARA ENTRADA DE LINHA DE ALIMENTACAO PARA ELETRODUTO, EM LIGA DE ALUMINIO COM ACABAMENTO ANTI CORROSIVO, COM FIXACAO POR ENCAIXE LISO DE 360 GRAUS, DE 1"</v>
          </cell>
          <cell r="C1028" t="str">
            <v>UN</v>
          </cell>
          <cell r="E1028">
            <v>2.2799999999999998</v>
          </cell>
        </row>
        <row r="1029">
          <cell r="A1029">
            <v>1101</v>
          </cell>
          <cell r="B1029" t="str">
            <v>CABECOTE PARA ENTRADA DE LINHA DE ALIMENTACAO PARA ELETRODUTO, EM LIGA DE ALUMINIO COM ACABAMENTO ANTI CORROSIVO, COM FIXACAO POR ENCAIXE LISO DE 360 GRAUS, DE 2 1/2"</v>
          </cell>
          <cell r="C1029" t="str">
            <v>UN</v>
          </cell>
          <cell r="E1029">
            <v>14.42</v>
          </cell>
        </row>
        <row r="1030">
          <cell r="A1030">
            <v>1100</v>
          </cell>
          <cell r="B1030" t="str">
            <v>CABECOTE PARA ENTRADA DE LINHA DE ALIMENTACAO PARA ELETRODUTO, EM LIGA DE ALUMINIO COM ACABAMENTO ANTI CORROSIVO, COM FIXACAO POR ENCAIXE LISO DE 360 GRAUS, DE 2"</v>
          </cell>
          <cell r="C1030" t="str">
            <v>UN</v>
          </cell>
          <cell r="E1030">
            <v>7.44</v>
          </cell>
        </row>
        <row r="1031">
          <cell r="A1031">
            <v>39679</v>
          </cell>
          <cell r="B1031" t="str">
            <v>CABECOTE PARA ENTRADA DE LINHA DE ALIMENTACAO PARA ELETRODUTO, EM LIGA DE ALUMINIO COM ACABAMENTO ANTI CORROSIVO, COM FIXACAO POR ENCAIXE LISO DE 360 GRAUS, DE 3 1/2"</v>
          </cell>
          <cell r="C1031" t="str">
            <v>UN</v>
          </cell>
          <cell r="E1031">
            <v>28.75</v>
          </cell>
        </row>
        <row r="1032">
          <cell r="A1032">
            <v>1098</v>
          </cell>
          <cell r="B1032" t="str">
            <v>CABECOTE PARA ENTRADA DE LINHA DE ALIMENTACAO PARA ELETRODUTO, EM LIGA DE ALUMINIO COM ACABAMENTO ANTI CORROSIVO, COM FIXACAO POR ENCAIXE LISO DE 360 GRAUS, DE 3/4"</v>
          </cell>
          <cell r="C1032" t="str">
            <v>UN</v>
          </cell>
          <cell r="E1032">
            <v>1.78</v>
          </cell>
        </row>
        <row r="1033">
          <cell r="A1033">
            <v>1102</v>
          </cell>
          <cell r="B1033" t="str">
            <v>CABECOTE PARA ENTRADA DE LINHA DE ALIMENTACAO PARA ELETRODUTO, EM LIGA DE ALUMINIO COM ACABAMENTO ANTI CORROSIVO, COM FIXACAO POR ENCAIXE LISO DE 360 GRAUS, DE 3"</v>
          </cell>
          <cell r="C1033" t="str">
            <v>UN</v>
          </cell>
          <cell r="E1033">
            <v>21.51</v>
          </cell>
        </row>
        <row r="1034">
          <cell r="A1034">
            <v>1051</v>
          </cell>
          <cell r="B1034" t="str">
            <v>CABECOTE PARA ENTRADA DE LINHA DE ALIMENTACAO PARA ELETRODUTO, EM LIGA DE ALUMINIO COM ACABAMENTO ANTI CORROSIVO, COM FIXACAO POR ENCAIXE LISO DE 360 GRAUS, DE 4"</v>
          </cell>
          <cell r="C1034" t="str">
            <v>UN</v>
          </cell>
          <cell r="E1034">
            <v>31.26</v>
          </cell>
        </row>
        <row r="1035">
          <cell r="A1035">
            <v>37399</v>
          </cell>
          <cell r="B1035" t="str">
            <v>CABIDE/GANCHO DE BANHEIRO SIMPLES EM METAL CROMADO</v>
          </cell>
          <cell r="C1035" t="str">
            <v>UN</v>
          </cell>
          <cell r="E1035">
            <v>16.98</v>
          </cell>
        </row>
        <row r="1036">
          <cell r="A1036">
            <v>25004</v>
          </cell>
          <cell r="B1036" t="str">
            <v>CABO DE ALUMINIO NU COM ALMA DE ACO, BITOLA 1/0 AWG</v>
          </cell>
          <cell r="C1036" t="str">
            <v>KG</v>
          </cell>
          <cell r="E1036">
            <v>21.58</v>
          </cell>
        </row>
        <row r="1037">
          <cell r="A1037">
            <v>25002</v>
          </cell>
          <cell r="B1037" t="str">
            <v>CABO DE ALUMINIO NU COM ALMA DE ACO, BITOLA 2 AWG</v>
          </cell>
          <cell r="C1037" t="str">
            <v>KG</v>
          </cell>
          <cell r="E1037">
            <v>21.76</v>
          </cell>
        </row>
        <row r="1038">
          <cell r="A1038">
            <v>37409</v>
          </cell>
          <cell r="B1038" t="str">
            <v>CABO DE ALUMINIO NU COM ALMA DE ACO, BITOLA 2/0 AWG</v>
          </cell>
          <cell r="C1038" t="str">
            <v>KG</v>
          </cell>
          <cell r="E1038">
            <v>21.4</v>
          </cell>
        </row>
        <row r="1039">
          <cell r="A1039">
            <v>841</v>
          </cell>
          <cell r="B1039" t="str">
            <v>CABO DE ALUMINIO NU COM ALMA DE ACO, BITOLA 4 AWG</v>
          </cell>
          <cell r="C1039" t="str">
            <v>KG</v>
          </cell>
          <cell r="E1039">
            <v>22.11</v>
          </cell>
        </row>
        <row r="1040">
          <cell r="A1040">
            <v>25005</v>
          </cell>
          <cell r="B1040" t="str">
            <v>CABO DE ALUMINIO NU SEM ALMA DE ACO, BITOLA 1/0 AWG</v>
          </cell>
          <cell r="C1040" t="str">
            <v>KG</v>
          </cell>
          <cell r="E1040">
            <v>24.24</v>
          </cell>
        </row>
        <row r="1041">
          <cell r="A1041">
            <v>25003</v>
          </cell>
          <cell r="B1041" t="str">
            <v>CABO DE ALUMINIO NU SEM ALMA DE ACO, BITOLA 2 AWG</v>
          </cell>
          <cell r="C1041" t="str">
            <v>KG</v>
          </cell>
          <cell r="E1041">
            <v>25.89</v>
          </cell>
        </row>
        <row r="1042">
          <cell r="A1042">
            <v>37410</v>
          </cell>
          <cell r="B1042" t="str">
            <v>CABO DE ALUMINIO NU SEM ALMA DE ACO, BITOLA 2/0 AWG</v>
          </cell>
          <cell r="C1042" t="str">
            <v>KG</v>
          </cell>
          <cell r="E1042">
            <v>24.24</v>
          </cell>
        </row>
        <row r="1043">
          <cell r="A1043">
            <v>842</v>
          </cell>
          <cell r="B1043" t="str">
            <v>CABO DE ALUMINIO NU SEM ALMA DE ACO, BITOLA 4 AWG</v>
          </cell>
          <cell r="C1043" t="str">
            <v>KG</v>
          </cell>
          <cell r="E1043">
            <v>27.27</v>
          </cell>
        </row>
        <row r="1044">
          <cell r="A1044">
            <v>959</v>
          </cell>
          <cell r="B1044" t="str">
            <v>CABO DE COBRE EXTRA FLEXIVEL, ISOLACAO EM PVC, 16MM2 (P/ MAQUINA DE SOLDA)</v>
          </cell>
          <cell r="C1044" t="str">
            <v>M</v>
          </cell>
          <cell r="E1044">
            <v>11.62</v>
          </cell>
        </row>
        <row r="1045">
          <cell r="A1045">
            <v>960</v>
          </cell>
          <cell r="B1045" t="str">
            <v>CABO DE COBRE EXTRA FLEXIVEL, ISOLACAO EM PVC, 25MM2 (P/ MAQUINA DE SOLDA)</v>
          </cell>
          <cell r="C1045" t="str">
            <v>M</v>
          </cell>
          <cell r="E1045">
            <v>17.239999999999998</v>
          </cell>
        </row>
        <row r="1046">
          <cell r="A1046">
            <v>961</v>
          </cell>
          <cell r="B1046" t="str">
            <v>CABO DE COBRE EXTRA FLEXIVEL, ISOLACAO EM PVC, 35MM2 (P/ MAQUINA DE SOLDA)</v>
          </cell>
          <cell r="C1046" t="str">
            <v>M</v>
          </cell>
          <cell r="E1046">
            <v>24.53</v>
          </cell>
        </row>
        <row r="1047">
          <cell r="A1047">
            <v>962</v>
          </cell>
          <cell r="B1047" t="str">
            <v>CABO DE COBRE EXTRA FLEXIVEL, ISOLACAO EM PVC, 50MM2 (P/ MAQUINA DE SOLDA)</v>
          </cell>
          <cell r="C1047" t="str">
            <v>M</v>
          </cell>
          <cell r="E1047">
            <v>35.380000000000003</v>
          </cell>
        </row>
        <row r="1048">
          <cell r="A1048">
            <v>957</v>
          </cell>
          <cell r="B1048" t="str">
            <v>CABO DE COBRE EXTRA FLEXIVEL, ISOLACAO EM PVC, 70MM2 (P/ MAQUINA DE SOLDA)</v>
          </cell>
          <cell r="C1048" t="str">
            <v>M</v>
          </cell>
          <cell r="E1048">
            <v>45.58</v>
          </cell>
        </row>
        <row r="1049">
          <cell r="A1049">
            <v>958</v>
          </cell>
          <cell r="B1049" t="str">
            <v>CABO DE COBRE EXTRA FLEXIVEL, ISOLACAO EM PVC, 95MM2 (P/ MAQUINA DE SOLDA)</v>
          </cell>
          <cell r="C1049" t="str">
            <v>M</v>
          </cell>
          <cell r="E1049">
            <v>57.01</v>
          </cell>
        </row>
        <row r="1050">
          <cell r="A1050">
            <v>979</v>
          </cell>
          <cell r="B1050" t="str">
            <v>CABO DE COBRE FLEXÍVEL DE 16 MM2, COM ISOLAMENTO ANTI-CHAMA 450/750 V</v>
          </cell>
          <cell r="C1050" t="str">
            <v>M</v>
          </cell>
          <cell r="E1050">
            <v>6.05</v>
          </cell>
        </row>
        <row r="1051">
          <cell r="A1051">
            <v>993</v>
          </cell>
          <cell r="B1051" t="str">
            <v>CABO DE COBRE ISOLAMENTO ANTI-CHAMA 0,6/1KV 1,5MM2 (1 CONDUTOR) TP SINTENAX PIRELLI OU EQUIV</v>
          </cell>
          <cell r="C1051" t="str">
            <v>M</v>
          </cell>
          <cell r="E1051">
            <v>1.1499999999999999</v>
          </cell>
        </row>
        <row r="1052">
          <cell r="A1052">
            <v>1020</v>
          </cell>
          <cell r="B1052" t="str">
            <v>CABO DE COBRE ISOLAMENTO ANTI-CHAMA 0,6/1KV 10MM2 (1 CONDUTOR) TP SINTENAX PIRELLI OU EQUIV</v>
          </cell>
          <cell r="C1052" t="str">
            <v>M</v>
          </cell>
          <cell r="E1052">
            <v>4.7300000000000004</v>
          </cell>
        </row>
        <row r="1053">
          <cell r="A1053">
            <v>1017</v>
          </cell>
          <cell r="B1053" t="str">
            <v>CABO DE COBRE ISOLAMENTO ANTI-CHAMA 0,6/1KV 120MM2 (1 CONDUTOR) TP SINTENAX PIRELLI OU EQUIV</v>
          </cell>
          <cell r="C1053" t="str">
            <v>M</v>
          </cell>
          <cell r="E1053">
            <v>44.16</v>
          </cell>
        </row>
        <row r="1054">
          <cell r="A1054">
            <v>999</v>
          </cell>
          <cell r="B1054" t="str">
            <v>CABO DE COBRE ISOLAMENTO ANTI-CHAMA 0,6/1KV 150MM2 (1 CONDUTOR) TP SINTENAX PIRELLI OU EQUIV</v>
          </cell>
          <cell r="C1054" t="str">
            <v>M</v>
          </cell>
          <cell r="E1054">
            <v>56.1</v>
          </cell>
        </row>
        <row r="1055">
          <cell r="A1055">
            <v>995</v>
          </cell>
          <cell r="B1055" t="str">
            <v>CABO DE COBRE ISOLAMENTO ANTI-CHAMA 0,6/1KV 16MM2 (1 CONDUTOR) TP SINTENAX PIRELLI OU EQUIV</v>
          </cell>
          <cell r="C1055" t="str">
            <v>M</v>
          </cell>
          <cell r="E1055">
            <v>7.09</v>
          </cell>
        </row>
        <row r="1056">
          <cell r="A1056">
            <v>1000</v>
          </cell>
          <cell r="B1056" t="str">
            <v>CABO DE COBRE ISOLAMENTO ANTI-CHAMA 0,6/1KV 185MM2 (1 CONDUTOR)TP SINTENAX PIRELLI OU EQUIV</v>
          </cell>
          <cell r="C1056" t="str">
            <v>M</v>
          </cell>
          <cell r="E1056">
            <v>68.75</v>
          </cell>
        </row>
        <row r="1057">
          <cell r="A1057">
            <v>1022</v>
          </cell>
          <cell r="B1057" t="str">
            <v>CABO DE COBRE ISOLAMENTO ANTI-CHAMA 0,6/1KV 2,5MM2 (1 CONDUTOR) TP SINTENAX PIRELLI OU EQUIV</v>
          </cell>
          <cell r="C1057" t="str">
            <v>M</v>
          </cell>
          <cell r="E1057">
            <v>1.48</v>
          </cell>
        </row>
        <row r="1058">
          <cell r="A1058">
            <v>1015</v>
          </cell>
          <cell r="B1058" t="str">
            <v>CABO DE COBRE ISOLAMENTO ANTI-CHAMA 0,6/1KV 240MM2 (1 CONDUTOR)TP SINTENAX PIRELLI OU EQUIV</v>
          </cell>
          <cell r="C1058" t="str">
            <v>M</v>
          </cell>
          <cell r="E1058">
            <v>93.11</v>
          </cell>
        </row>
        <row r="1059">
          <cell r="A1059">
            <v>996</v>
          </cell>
          <cell r="B1059" t="str">
            <v>CABO DE COBRE ISOLAMENTO ANTI-CHAMA 0,6/1KV 25MM2 (1 CONDUTOR) TP SINTENAX PIRELLI OU EQUIV</v>
          </cell>
          <cell r="C1059" t="str">
            <v>M</v>
          </cell>
          <cell r="E1059">
            <v>10.94</v>
          </cell>
        </row>
        <row r="1060">
          <cell r="A1060">
            <v>1001</v>
          </cell>
          <cell r="B1060" t="str">
            <v>CABO DE COBRE ISOLAMENTO ANTI-CHAMA 0,6/1KV 300MM2 (1 CONDUTOR) TP SINTENAX PIRELLI OU EQUIV</v>
          </cell>
          <cell r="C1060" t="str">
            <v>M</v>
          </cell>
          <cell r="E1060">
            <v>110.76</v>
          </cell>
        </row>
        <row r="1061">
          <cell r="A1061">
            <v>1019</v>
          </cell>
          <cell r="B1061" t="str">
            <v>CABO DE COBRE ISOLAMENTO ANTI-CHAMA 0,6/1KV 35MM2 (1 CONDUTOR) TP SINTENAX PIRELLI OU EQUIV</v>
          </cell>
          <cell r="C1061" t="str">
            <v>M</v>
          </cell>
          <cell r="E1061">
            <v>14.41</v>
          </cell>
        </row>
        <row r="1062">
          <cell r="A1062">
            <v>1021</v>
          </cell>
          <cell r="B1062" t="str">
            <v>CABO DE COBRE ISOLAMENTO ANTI-CHAMA 0,6/1KV 4MM2 (1 CONDUTOR) TP SINTENAX PIRELLI OU EQUIV</v>
          </cell>
          <cell r="C1062" t="str">
            <v>M</v>
          </cell>
          <cell r="E1062">
            <v>2.4700000000000002</v>
          </cell>
        </row>
        <row r="1063">
          <cell r="A1063">
            <v>1018</v>
          </cell>
          <cell r="B1063" t="str">
            <v>CABO DE COBRE ISOLAMENTO ANTI-CHAMA 0,6/1KV 50MM2 (1 CONDUTOR) TP SINTENAX PIRELLI OU EQUIV                                                 75 A 500    E PN-16 DN 75 A 400</v>
          </cell>
          <cell r="C1063" t="str">
            <v>M</v>
          </cell>
          <cell r="E1063">
            <v>19.52</v>
          </cell>
        </row>
        <row r="1064">
          <cell r="A1064">
            <v>994</v>
          </cell>
          <cell r="B1064" t="str">
            <v>CABO DE COBRE ISOLAMENTO ANTI-CHAMA 0,6/1KV 6MM2 (1 CONDUTOR) TP SINTENAX PIRELLI OU EQUIV</v>
          </cell>
          <cell r="C1064" t="str">
            <v>M</v>
          </cell>
          <cell r="E1064">
            <v>3.07</v>
          </cell>
        </row>
        <row r="1065">
          <cell r="A1065">
            <v>977</v>
          </cell>
          <cell r="B1065" t="str">
            <v>CABO DE COBRE ISOLAMENTO ANTI-CHAMA 0,6/1KV 70MM2 (1 CONDUTOR) TP SINTENAX PIRELLI OU EQUIV</v>
          </cell>
          <cell r="C1065" t="str">
            <v>M</v>
          </cell>
          <cell r="E1065">
            <v>27.27</v>
          </cell>
        </row>
        <row r="1066">
          <cell r="A1066">
            <v>998</v>
          </cell>
          <cell r="B1066" t="str">
            <v>CABO DE COBRE ISOLAMENTO ANTI-CHAMA 0,6/1KV 95MM2 (1 CONDUTOR) TP SINTENAX PIRELLI OU EQUIV</v>
          </cell>
          <cell r="C1066" t="str">
            <v>M</v>
          </cell>
          <cell r="E1066">
            <v>38.22</v>
          </cell>
        </row>
        <row r="1067">
          <cell r="A1067">
            <v>876</v>
          </cell>
          <cell r="B1067" t="str">
            <v>CABO DE COBRE ISOLAMENTO ANTI-CHAMA 20/35KV 120MM2 TP EPROTENAX FX3 PIRELLI OU EQUIV</v>
          </cell>
          <cell r="C1067" t="str">
            <v>M</v>
          </cell>
          <cell r="E1067">
            <v>172.37</v>
          </cell>
        </row>
        <row r="1068">
          <cell r="A1068">
            <v>877</v>
          </cell>
          <cell r="B1068" t="str">
            <v>CABO DE COBRE ISOLAMENTO ANTI-CHAMA 20/35KV 150MM2 TP EPROTENAX FX3 PIRELLI OU EQUIV</v>
          </cell>
          <cell r="C1068" t="str">
            <v>M</v>
          </cell>
          <cell r="E1068">
            <v>192.11</v>
          </cell>
        </row>
        <row r="1069">
          <cell r="A1069">
            <v>882</v>
          </cell>
          <cell r="B1069" t="str">
            <v>CABO DE COBRE ISOLAMENTO ANTI-CHAMA 20/35KV 185MM2 TP EPROTENAX FX3 PIRELLI OU EQUIV</v>
          </cell>
          <cell r="C1069" t="str">
            <v>M</v>
          </cell>
          <cell r="E1069">
            <v>218.62</v>
          </cell>
        </row>
        <row r="1070">
          <cell r="A1070">
            <v>878</v>
          </cell>
          <cell r="B1070" t="str">
            <v>CABO DE COBRE ISOLAMENTO ANTI-CHAMA 20/35KV 240MM2 TP EPROTENAX FX3 PIRELLI OU EQUIV</v>
          </cell>
          <cell r="C1070" t="str">
            <v>M</v>
          </cell>
          <cell r="E1070">
            <v>260.7</v>
          </cell>
        </row>
        <row r="1071">
          <cell r="A1071">
            <v>879</v>
          </cell>
          <cell r="B1071" t="str">
            <v>CABO DE COBRE ISOLAMENTO ANTI-CHAMA 20/35KV 300MM2 TP EPROTENAX FX3 PIRELLI OU EQUIV</v>
          </cell>
          <cell r="C1071" t="str">
            <v>M</v>
          </cell>
          <cell r="E1071">
            <v>302.99</v>
          </cell>
        </row>
        <row r="1072">
          <cell r="A1072">
            <v>880</v>
          </cell>
          <cell r="B1072" t="str">
            <v>CABO DE COBRE ISOLAMENTO ANTI-CHAMA 20/35KV 400MM2 TP EPROTENAX FX3 PIRELLI OU EQUIV</v>
          </cell>
          <cell r="C1072" t="str">
            <v>M</v>
          </cell>
          <cell r="E1072">
            <v>358.21</v>
          </cell>
        </row>
        <row r="1073">
          <cell r="A1073">
            <v>873</v>
          </cell>
          <cell r="B1073" t="str">
            <v>CABO DE COBRE ISOLAMENTO ANTI-CHAMA 20/35KV 50MM2 TP EPROTENAX FX3 PIRELLI OU EQUIV</v>
          </cell>
          <cell r="C1073" t="str">
            <v>M</v>
          </cell>
          <cell r="E1073">
            <v>110</v>
          </cell>
        </row>
        <row r="1074">
          <cell r="A1074">
            <v>881</v>
          </cell>
          <cell r="B1074" t="str">
            <v>CABO DE COBRE ISOLAMENTO ANTI-CHAMA 20/35KV 500MM2 TP EPROTENAX FX3 PIRELLI OU EQUIV</v>
          </cell>
          <cell r="C1074" t="str">
            <v>M</v>
          </cell>
          <cell r="E1074">
            <v>427.23</v>
          </cell>
        </row>
        <row r="1075">
          <cell r="A1075">
            <v>874</v>
          </cell>
          <cell r="B1075" t="str">
            <v>CABO DE COBRE ISOLAMENTO ANTI-CHAMA 20/35KV 70MM2 TP EPROTENAX FX3 PIRELLI OU EQUIV</v>
          </cell>
          <cell r="C1075" t="str">
            <v>M</v>
          </cell>
          <cell r="E1075">
            <v>131.22999999999999</v>
          </cell>
        </row>
        <row r="1076">
          <cell r="A1076">
            <v>875</v>
          </cell>
          <cell r="B1076" t="str">
            <v>CABO DE COBRE ISOLAMENTO ANTI-CHAMA 20/35KV 95MM2 TP EPROTENAX FX3 PIRELLI OU EQUIV</v>
          </cell>
          <cell r="C1076" t="str">
            <v>M</v>
          </cell>
          <cell r="E1076">
            <v>152.51</v>
          </cell>
        </row>
        <row r="1077">
          <cell r="A1077">
            <v>1011</v>
          </cell>
          <cell r="B1077" t="str">
            <v>CABO DE COBRE ISOLAMENTO ANTI-CHAMA 450/750V 0,75MM2, FLEXIVEL, TP FORESPLAST ALCOA OU EQUIV</v>
          </cell>
          <cell r="C1077" t="str">
            <v>M</v>
          </cell>
          <cell r="E1077">
            <v>0.49</v>
          </cell>
        </row>
        <row r="1078">
          <cell r="A1078">
            <v>1013</v>
          </cell>
          <cell r="B1078" t="str">
            <v>CABO DE COBRE ISOLAMENTO ANTI-CHAMA 450/750V 1,5MM2, FLEXIVEL, TP FORESPLAST ALCOA OU EQUIV</v>
          </cell>
          <cell r="C1078" t="str">
            <v>M</v>
          </cell>
          <cell r="E1078">
            <v>0.82</v>
          </cell>
        </row>
        <row r="1079">
          <cell r="A1079">
            <v>983</v>
          </cell>
          <cell r="B1079" t="str">
            <v>CABO DE COBRE ISOLAMENTO ANTI-CHAMA 450/750V 1,5MM2, TP PIRASTIC PIRELLI OU EQUIV</v>
          </cell>
          <cell r="C1079" t="str">
            <v>M</v>
          </cell>
          <cell r="E1079">
            <v>0.82</v>
          </cell>
        </row>
        <row r="1080">
          <cell r="A1080">
            <v>980</v>
          </cell>
          <cell r="B1080" t="str">
            <v>CABO DE COBRE ISOLAMENTO ANTI-CHAMA 450/750V 10MM2, FLEXIVEL, TP FORESPLAST ALCOA OU EQUIV</v>
          </cell>
          <cell r="C1080" t="str">
            <v>M</v>
          </cell>
          <cell r="E1080">
            <v>5.22</v>
          </cell>
        </row>
        <row r="1081">
          <cell r="A1081">
            <v>985</v>
          </cell>
          <cell r="B1081" t="str">
            <v>CABO DE COBRE ISOLAMENTO ANTI-CHAMA 450/750V 10MM2, TP PIRASTIC PIRELLI OU EQUIV</v>
          </cell>
          <cell r="C1081" t="str">
            <v>M</v>
          </cell>
          <cell r="E1081">
            <v>4.2300000000000004</v>
          </cell>
        </row>
        <row r="1082">
          <cell r="A1082">
            <v>1006</v>
          </cell>
          <cell r="B1082" t="str">
            <v>CABO DE COBRE ISOLAMENTO ANTI-CHAMA 450/750V 120MM2, TP PIRASTIC PIRELLI OU EQUIV</v>
          </cell>
          <cell r="C1082" t="str">
            <v>M</v>
          </cell>
          <cell r="E1082">
            <v>41.74</v>
          </cell>
        </row>
        <row r="1083">
          <cell r="A1083">
            <v>990</v>
          </cell>
          <cell r="B1083" t="str">
            <v>CABO DE COBRE ISOLAMENTO ANTI-CHAMA 450/750V 150MM2, TP PIRASTIC PIRELLI OU EQUIV</v>
          </cell>
          <cell r="C1083" t="str">
            <v>M</v>
          </cell>
          <cell r="E1083">
            <v>50.43</v>
          </cell>
        </row>
        <row r="1084">
          <cell r="A1084">
            <v>1005</v>
          </cell>
          <cell r="B1084" t="str">
            <v>CABO DE COBRE ISOLAMENTO ANTI-CHAMA 450/750V 185MM2, TP PIRASTIC PIRELLI OU EQUIV</v>
          </cell>
          <cell r="C1084" t="str">
            <v>M</v>
          </cell>
          <cell r="E1084">
            <v>63.08</v>
          </cell>
        </row>
        <row r="1085">
          <cell r="A1085">
            <v>1014</v>
          </cell>
          <cell r="B1085" t="str">
            <v>CABO DE COBRE ISOLAMENTO ANTI-CHAMA 450/750V 2,5MM2, FLEXIVEL, TP FORESPLAST ALCOA OU EQUIV</v>
          </cell>
          <cell r="C1085" t="str">
            <v>M</v>
          </cell>
          <cell r="E1085">
            <v>1.37</v>
          </cell>
        </row>
        <row r="1086">
          <cell r="A1086">
            <v>984</v>
          </cell>
          <cell r="B1086" t="str">
            <v>CABO DE COBRE ISOLAMENTO ANTI-CHAMA 450/750V 2,5MM2, TP PIRASTIC PIRELLI OU EQUIV</v>
          </cell>
          <cell r="C1086" t="str">
            <v>M</v>
          </cell>
          <cell r="E1086">
            <v>1.1499999999999999</v>
          </cell>
        </row>
        <row r="1087">
          <cell r="A1087">
            <v>991</v>
          </cell>
          <cell r="B1087" t="str">
            <v>CABO DE COBRE ISOLAMENTO ANTI-CHAMA 450/750V 240MM2, TP PIRASTIC PIRELLI OU EQUIV</v>
          </cell>
          <cell r="C1087" t="str">
            <v>M</v>
          </cell>
          <cell r="E1087">
            <v>82.11</v>
          </cell>
        </row>
        <row r="1088">
          <cell r="A1088">
            <v>986</v>
          </cell>
          <cell r="B1088" t="str">
            <v>CABO DE COBRE ISOLAMENTO ANTI-CHAMA 450/750V 25MM2, TP PIRASTIC PIRELLI OU EQUIV</v>
          </cell>
          <cell r="C1088" t="str">
            <v>M</v>
          </cell>
          <cell r="E1088">
            <v>9.4600000000000009</v>
          </cell>
        </row>
        <row r="1089">
          <cell r="A1089">
            <v>11798</v>
          </cell>
          <cell r="B1089" t="str">
            <v>CABO DE COBRE ISOLAMENTO ANTI-CHAMA 450/750V 3 X 10MM2, TP FICAP OU EQUIV</v>
          </cell>
          <cell r="C1089" t="str">
            <v>M</v>
          </cell>
          <cell r="E1089">
            <v>20.350000000000001</v>
          </cell>
        </row>
        <row r="1090">
          <cell r="A1090">
            <v>11801</v>
          </cell>
          <cell r="B1090" t="str">
            <v>CABO DE COBRE ISOLAMENTO ANTI-CHAMA 450/750V 3 X 16MM2, TP FICAP OU EQUIV</v>
          </cell>
          <cell r="C1090" t="str">
            <v>M</v>
          </cell>
          <cell r="E1090">
            <v>27.44</v>
          </cell>
        </row>
        <row r="1091">
          <cell r="A1091">
            <v>11804</v>
          </cell>
          <cell r="B1091" t="str">
            <v>CABO DE COBRE ISOLAMENTO ANTI-CHAMA 450/750V 3 X 25MM2, TP FICAP OU EQUIV</v>
          </cell>
          <cell r="C1091" t="str">
            <v>M</v>
          </cell>
          <cell r="E1091">
            <v>40.799999999999997</v>
          </cell>
        </row>
        <row r="1092">
          <cell r="A1092">
            <v>1024</v>
          </cell>
          <cell r="B1092" t="str">
            <v>CABO DE COBRE ISOLAMENTO ANTI-CHAMA 450/750V 300MM2, TP PIRASTIC PIRELLI OU EQUIV</v>
          </cell>
          <cell r="C1092" t="str">
            <v>M</v>
          </cell>
          <cell r="E1092">
            <v>99.82</v>
          </cell>
        </row>
        <row r="1093">
          <cell r="A1093">
            <v>987</v>
          </cell>
          <cell r="B1093" t="str">
            <v>CABO DE COBRE ISOLAMENTO ANTI-CHAMA 450/750V 35MM2, TP PIRASTIC PIRELLI OU EQUIV</v>
          </cell>
          <cell r="C1093" t="str">
            <v>M</v>
          </cell>
          <cell r="E1093">
            <v>12.54</v>
          </cell>
        </row>
        <row r="1094">
          <cell r="A1094">
            <v>981</v>
          </cell>
          <cell r="B1094" t="str">
            <v>CABO DE COBRE ISOLAMENTO ANTI-CHAMA 450/750V 4MM2, FLEXIVEL, TP FORESPLAST ALCOA OU EQUIV</v>
          </cell>
          <cell r="C1094" t="str">
            <v>M</v>
          </cell>
          <cell r="E1094">
            <v>1.97</v>
          </cell>
        </row>
        <row r="1095">
          <cell r="A1095">
            <v>1003</v>
          </cell>
          <cell r="B1095" t="str">
            <v>CABO DE COBRE ISOLAMENTO ANTI-CHAMA 450/750V 4MM2, TP PIRASTIC PIRELLI OU EQUIV</v>
          </cell>
          <cell r="C1095" t="str">
            <v>M</v>
          </cell>
          <cell r="E1095">
            <v>1.65</v>
          </cell>
        </row>
        <row r="1096">
          <cell r="A1096">
            <v>992</v>
          </cell>
          <cell r="B1096" t="str">
            <v>CABO DE COBRE ISOLAMENTO ANTI-CHAMA 450/750V 400MM2 TP PIRASTIC PIRELLI OU EQUIV</v>
          </cell>
          <cell r="C1096" t="str">
            <v>M</v>
          </cell>
          <cell r="E1096">
            <v>129.74</v>
          </cell>
        </row>
        <row r="1097">
          <cell r="A1097">
            <v>1007</v>
          </cell>
          <cell r="B1097" t="str">
            <v>CABO DE COBRE ISOLAMENTO ANTI-CHAMA 450/750V 50MM2, TP PIRASTIC PIRELLI OU EQUIV</v>
          </cell>
          <cell r="C1097" t="str">
            <v>M</v>
          </cell>
          <cell r="E1097">
            <v>16.940000000000001</v>
          </cell>
        </row>
        <row r="1098">
          <cell r="A1098">
            <v>982</v>
          </cell>
          <cell r="B1098" t="str">
            <v>CABO DE COBRE ISOLAMENTO ANTI-CHAMA 450/750V 6MM2, FLEXIVEL, TP FORESPLAST ALCOA OU EQUIV</v>
          </cell>
          <cell r="C1098" t="str">
            <v>M</v>
          </cell>
          <cell r="E1098">
            <v>2.97</v>
          </cell>
        </row>
        <row r="1099">
          <cell r="A1099">
            <v>1008</v>
          </cell>
          <cell r="B1099" t="str">
            <v>CABO DE COBRE ISOLAMENTO ANTI-CHAMA 450/750V 6MM2, TP PIRASTIC PIRELLI OU EQUIV</v>
          </cell>
          <cell r="C1099" t="str">
            <v>M</v>
          </cell>
          <cell r="E1099">
            <v>2.52</v>
          </cell>
        </row>
        <row r="1100">
          <cell r="A1100">
            <v>988</v>
          </cell>
          <cell r="B1100" t="str">
            <v>CABO DE COBRE ISOLAMENTO ANTI-CHAMA 450/750V 70MM2, TP PIRASTIC PIRELLI OU SIMILAR</v>
          </cell>
          <cell r="C1100" t="str">
            <v>M</v>
          </cell>
          <cell r="E1100">
            <v>24.85</v>
          </cell>
        </row>
        <row r="1101">
          <cell r="A1101">
            <v>989</v>
          </cell>
          <cell r="B1101" t="str">
            <v>CABO DE COBRE ISOLAMENTO ANTI-CHAMA 450/750V 95MM2, TP PIRASTIC PIRELLI OU EQUIV</v>
          </cell>
          <cell r="C1101" t="str">
            <v>M</v>
          </cell>
          <cell r="E1101">
            <v>33.49</v>
          </cell>
        </row>
        <row r="1102">
          <cell r="A1102">
            <v>862</v>
          </cell>
          <cell r="B1102" t="str">
            <v>CABO DE COBRE NU 10 MM2 MEIO-DURO</v>
          </cell>
          <cell r="C1102" t="str">
            <v>M</v>
          </cell>
          <cell r="E1102">
            <v>4.12</v>
          </cell>
        </row>
        <row r="1103">
          <cell r="A1103">
            <v>866</v>
          </cell>
          <cell r="B1103" t="str">
            <v>CABO DE COBRE NU 120 MM2 MEIO-DURO</v>
          </cell>
          <cell r="C1103" t="str">
            <v>M</v>
          </cell>
          <cell r="E1103">
            <v>50.75</v>
          </cell>
        </row>
        <row r="1104">
          <cell r="A1104">
            <v>892</v>
          </cell>
          <cell r="B1104" t="str">
            <v>CABO DE COBRE NU 150 MM2 MEIO-DURO</v>
          </cell>
          <cell r="C1104" t="str">
            <v>M</v>
          </cell>
          <cell r="E1104">
            <v>64.53</v>
          </cell>
        </row>
        <row r="1105">
          <cell r="A1105">
            <v>857</v>
          </cell>
          <cell r="B1105" t="str">
            <v>CABO DE COBRE NU 16 MM2 MEIO-DURO</v>
          </cell>
          <cell r="C1105" t="str">
            <v>M</v>
          </cell>
          <cell r="E1105">
            <v>6.57</v>
          </cell>
        </row>
        <row r="1106">
          <cell r="A1106">
            <v>37404</v>
          </cell>
          <cell r="B1106" t="str">
            <v>CABO DE COBRE NU 185 MM2 MEIO-DURO</v>
          </cell>
          <cell r="C1106" t="str">
            <v>M</v>
          </cell>
          <cell r="E1106">
            <v>77.599999999999994</v>
          </cell>
        </row>
        <row r="1107">
          <cell r="A1107">
            <v>868</v>
          </cell>
          <cell r="B1107" t="str">
            <v>CABO DE COBRE NU 25 MM2 MEIO-DURO</v>
          </cell>
          <cell r="C1107" t="str">
            <v>M</v>
          </cell>
          <cell r="E1107">
            <v>10.14</v>
          </cell>
        </row>
        <row r="1108">
          <cell r="A1108">
            <v>870</v>
          </cell>
          <cell r="B1108" t="str">
            <v>CABO DE COBRE NU 300 MM2 MEIO-DURO</v>
          </cell>
          <cell r="C1108" t="str">
            <v>M</v>
          </cell>
          <cell r="E1108">
            <v>133.72</v>
          </cell>
        </row>
        <row r="1109">
          <cell r="A1109">
            <v>863</v>
          </cell>
          <cell r="B1109" t="str">
            <v>CABO DE COBRE NU 35 MM2 MEIO-DURO</v>
          </cell>
          <cell r="C1109" t="str">
            <v>M</v>
          </cell>
          <cell r="E1109">
            <v>14.02</v>
          </cell>
        </row>
        <row r="1110">
          <cell r="A1110">
            <v>867</v>
          </cell>
          <cell r="B1110" t="str">
            <v>CABO DE COBRE NU 50 MM2 MEIO-DURO</v>
          </cell>
          <cell r="C1110" t="str">
            <v>M</v>
          </cell>
          <cell r="E1110">
            <v>19.52</v>
          </cell>
        </row>
        <row r="1111">
          <cell r="A1111">
            <v>891</v>
          </cell>
          <cell r="B1111" t="str">
            <v>CABO DE COBRE NU 500 MM2 MEIO-DURO</v>
          </cell>
          <cell r="C1111" t="str">
            <v>M</v>
          </cell>
          <cell r="E1111">
            <v>224.58</v>
          </cell>
        </row>
        <row r="1112">
          <cell r="A1112">
            <v>864</v>
          </cell>
          <cell r="B1112" t="str">
            <v>CABO DE COBRE NU 70 MM2 MEIO-DURO</v>
          </cell>
          <cell r="C1112" t="str">
            <v>M</v>
          </cell>
          <cell r="E1112">
            <v>27.5</v>
          </cell>
        </row>
        <row r="1113">
          <cell r="A1113">
            <v>865</v>
          </cell>
          <cell r="B1113" t="str">
            <v>CABO DE COBRE NU 95 MM2 MEIO-DURO</v>
          </cell>
          <cell r="C1113" t="str">
            <v>M</v>
          </cell>
          <cell r="E1113">
            <v>38.74</v>
          </cell>
        </row>
        <row r="1114">
          <cell r="A1114">
            <v>948</v>
          </cell>
          <cell r="B1114" t="str">
            <v>CABO DE COBRE UNIPOLAR 10 MM2, BLINDADO, ISOLACAO 3,6/6 KV EPR, COBERTURA EM PVC</v>
          </cell>
          <cell r="C1114" t="str">
            <v>M</v>
          </cell>
          <cell r="E1114">
            <v>20.079999999999998</v>
          </cell>
        </row>
        <row r="1115">
          <cell r="A1115">
            <v>947</v>
          </cell>
          <cell r="B1115" t="str">
            <v>CABO DE COBRE UNIPOLAR 16 MM2, BLINDADO, ISOLACAO 3,6/6 KV EPR, COBERTURA EM PVC</v>
          </cell>
          <cell r="C1115" t="str">
            <v>M</v>
          </cell>
          <cell r="E1115">
            <v>20.43</v>
          </cell>
        </row>
        <row r="1116">
          <cell r="A1116">
            <v>911</v>
          </cell>
          <cell r="B1116" t="str">
            <v>CABO DE COBRE UNIPOLAR 16 MM2, BLINDADO, ISOLACAO 6/10 KV EPR, COBERTURA EM PVC</v>
          </cell>
          <cell r="C1116" t="str">
            <v>M</v>
          </cell>
          <cell r="E1116">
            <v>29.71</v>
          </cell>
        </row>
        <row r="1117">
          <cell r="A1117">
            <v>925</v>
          </cell>
          <cell r="B1117" t="str">
            <v>CABO DE COBRE UNIPOLAR 25 MM2, BLINDADO, ISOLACAO 3,6/6 KV EPR, COBERTURA EM PVC</v>
          </cell>
          <cell r="C1117" t="str">
            <v>M</v>
          </cell>
          <cell r="E1117">
            <v>27.46</v>
          </cell>
        </row>
        <row r="1118">
          <cell r="A1118">
            <v>954</v>
          </cell>
          <cell r="B1118" t="str">
            <v>CABO DE COBRE UNIPOLAR 25MM2, BLINDADO, ISOLACAO 6/10 KV EPR, COBERTURA EM PVC</v>
          </cell>
          <cell r="C1118" t="str">
            <v>M</v>
          </cell>
          <cell r="E1118">
            <v>30.34</v>
          </cell>
        </row>
        <row r="1119">
          <cell r="A1119">
            <v>901</v>
          </cell>
          <cell r="B1119" t="str">
            <v>CABO DE COBRE UNIPOLAR 35 MM2, BLINDADO, ISOLACAO 12/20 KV EPR, COBERTURA EM PVC</v>
          </cell>
          <cell r="C1119" t="str">
            <v>M</v>
          </cell>
          <cell r="E1119">
            <v>32.47</v>
          </cell>
        </row>
        <row r="1120">
          <cell r="A1120">
            <v>926</v>
          </cell>
          <cell r="B1120" t="str">
            <v>CABO DE COBRE UNIPOLAR 35 MM2, BLINDADO, ISOLACAO 3,6/6 KV EPR, COBERTURA EM PVC</v>
          </cell>
          <cell r="C1120" t="str">
            <v>M</v>
          </cell>
          <cell r="E1120">
            <v>34.31</v>
          </cell>
        </row>
        <row r="1121">
          <cell r="A1121">
            <v>912</v>
          </cell>
          <cell r="B1121" t="str">
            <v>CABO DE COBRE UNIPOLAR 35 MM2, BLINDADO, ISOLACAO 6/10 KV EPR, COBERTURA EM PVC</v>
          </cell>
          <cell r="C1121" t="str">
            <v>M</v>
          </cell>
          <cell r="E1121">
            <v>34.520000000000003</v>
          </cell>
        </row>
        <row r="1122">
          <cell r="A1122">
            <v>955</v>
          </cell>
          <cell r="B1122" t="str">
            <v>CABO DE COBRE UNIPOLAR 50 MM2, BLINDADO, ISOLACAO 12/20 KV EPR, COBERTURA EM PVC</v>
          </cell>
          <cell r="C1122" t="str">
            <v>M</v>
          </cell>
          <cell r="E1122">
            <v>41.21</v>
          </cell>
        </row>
        <row r="1123">
          <cell r="A1123">
            <v>946</v>
          </cell>
          <cell r="B1123" t="str">
            <v>CABO DE COBRE UNIPOLAR 50 MM2, BLINDADO, ISOLACAO 3,6/6 KV EPR, COBERTURA EM PVC</v>
          </cell>
          <cell r="C1123" t="str">
            <v>M</v>
          </cell>
          <cell r="E1123">
            <v>46.33</v>
          </cell>
        </row>
        <row r="1124">
          <cell r="A1124">
            <v>953</v>
          </cell>
          <cell r="B1124" t="str">
            <v>CABO DE COBRE UNIPOLAR 50 MM2, BLINDADO, ISOLACAO 6/10 KV EPR, COBERTURA EM PVC</v>
          </cell>
          <cell r="C1124" t="str">
            <v>M</v>
          </cell>
          <cell r="E1124">
            <v>42.16</v>
          </cell>
        </row>
        <row r="1125">
          <cell r="A1125">
            <v>902</v>
          </cell>
          <cell r="B1125" t="str">
            <v>CABO DE COBRE UNIPOLAR 70 MM2, BLINDADO, ISOLACAO 12/20 KV EPR, COBERTURA EM</v>
          </cell>
          <cell r="C1125" t="str">
            <v>M</v>
          </cell>
          <cell r="E1125">
            <v>51.25</v>
          </cell>
        </row>
        <row r="1126">
          <cell r="A1126">
            <v>927</v>
          </cell>
          <cell r="B1126" t="str">
            <v>CABO DE COBRE UNIPOLAR 70 MM2, BLINDADO, ISOLACAO 3,6/6 KV EPR, COBERTURA EM PVC</v>
          </cell>
          <cell r="C1126" t="str">
            <v>M</v>
          </cell>
          <cell r="E1126">
            <v>49.68</v>
          </cell>
        </row>
        <row r="1127">
          <cell r="A1127">
            <v>913</v>
          </cell>
          <cell r="B1127" t="str">
            <v>CABO DE COBRE UNIPOLAR 70 MM2, BLINDADO, ISOLACAO 6/10 KV EPR, COBERTURA EM PVC</v>
          </cell>
          <cell r="C1127" t="str">
            <v>M</v>
          </cell>
          <cell r="E1127">
            <v>55.45</v>
          </cell>
        </row>
        <row r="1128">
          <cell r="A1128">
            <v>903</v>
          </cell>
          <cell r="B1128" t="str">
            <v>CABO DE COBRE UNIPOLAR 95 MM2, BLINDADO, ISOLACAO 12/20 KV EPR, COBERTURA EM PVC</v>
          </cell>
          <cell r="C1128" t="str">
            <v>M</v>
          </cell>
          <cell r="E1128">
            <v>62.75</v>
          </cell>
        </row>
        <row r="1129">
          <cell r="A1129">
            <v>945</v>
          </cell>
          <cell r="B1129" t="str">
            <v>CABO DE COBRE UNIPOLAR 95 MM2, BLINDADO, ISOLACAO 3,6/6 KV EPR, COBERTURA EM PVC</v>
          </cell>
          <cell r="C1129" t="str">
            <v>M</v>
          </cell>
          <cell r="E1129">
            <v>66.38</v>
          </cell>
        </row>
        <row r="1130">
          <cell r="A1130">
            <v>914</v>
          </cell>
          <cell r="B1130" t="str">
            <v>CABO DE COBRE UNIPOLAR 95 MM2, BLINDADO, ISOLACAO 6/10 KV EPR, COBERTURA EM PVC</v>
          </cell>
          <cell r="C1130" t="str">
            <v>M</v>
          </cell>
          <cell r="E1130">
            <v>68</v>
          </cell>
        </row>
        <row r="1131">
          <cell r="A1131">
            <v>34602</v>
          </cell>
          <cell r="B1131" t="str">
            <v>CABO FLEXIVEL PVC 750 V, 2 CONDUTORES DE 1,5 MM2</v>
          </cell>
          <cell r="C1131" t="str">
            <v>M</v>
          </cell>
          <cell r="E1131">
            <v>1.89</v>
          </cell>
        </row>
        <row r="1132">
          <cell r="A1132">
            <v>34603</v>
          </cell>
          <cell r="B1132" t="str">
            <v>CABO FLEXIVEL PVC 750 V, 2 CONDUTORES DE 10,0 MM2</v>
          </cell>
          <cell r="C1132" t="str">
            <v>M</v>
          </cell>
          <cell r="E1132">
            <v>9.1</v>
          </cell>
        </row>
        <row r="1133">
          <cell r="A1133">
            <v>34607</v>
          </cell>
          <cell r="B1133" t="str">
            <v>CABO FLEXIVEL PVC 750 V, 2 CONDUTORES DE 4,0 MM2</v>
          </cell>
          <cell r="C1133" t="str">
            <v>M</v>
          </cell>
          <cell r="E1133">
            <v>4.05</v>
          </cell>
        </row>
        <row r="1134">
          <cell r="A1134">
            <v>34609</v>
          </cell>
          <cell r="B1134" t="str">
            <v>CABO FLEXIVEL PVC 750 V, 2 CONDUTORES DE 6,0 MM2</v>
          </cell>
          <cell r="C1134" t="str">
            <v>M</v>
          </cell>
          <cell r="E1134">
            <v>6.08</v>
          </cell>
        </row>
        <row r="1135">
          <cell r="A1135">
            <v>34618</v>
          </cell>
          <cell r="B1135" t="str">
            <v>CABO FLEXIVEL PVC 750 V, 3 CONDUTORES DE 1,5 MM2</v>
          </cell>
          <cell r="C1135" t="str">
            <v>M</v>
          </cell>
          <cell r="E1135">
            <v>2.5099999999999998</v>
          </cell>
        </row>
        <row r="1136">
          <cell r="A1136">
            <v>34620</v>
          </cell>
          <cell r="B1136" t="str">
            <v>CABO FLEXIVEL PVC 750 V, 3 CONDUTORES DE 10,0 MM2</v>
          </cell>
          <cell r="C1136" t="str">
            <v>M</v>
          </cell>
          <cell r="E1136">
            <v>12.56</v>
          </cell>
        </row>
        <row r="1137">
          <cell r="A1137">
            <v>34621</v>
          </cell>
          <cell r="B1137" t="str">
            <v>CABO FLEXIVEL PVC 750 V, 3 CONDUTORES DE 4,0 MM2</v>
          </cell>
          <cell r="C1137" t="str">
            <v>M</v>
          </cell>
          <cell r="E1137">
            <v>5.82</v>
          </cell>
        </row>
        <row r="1138">
          <cell r="A1138">
            <v>34622</v>
          </cell>
          <cell r="B1138" t="str">
            <v>CABO FLEXIVEL PVC 750 V, 3 CONDUTORES DE 6,0 MM2</v>
          </cell>
          <cell r="C1138" t="str">
            <v>M</v>
          </cell>
          <cell r="E1138">
            <v>8.25</v>
          </cell>
        </row>
        <row r="1139">
          <cell r="A1139">
            <v>34624</v>
          </cell>
          <cell r="B1139" t="str">
            <v>CABO FLEXIVEL PVC 750 V, 4 CONDUTORES DE 1,5 MM2</v>
          </cell>
          <cell r="C1139" t="str">
            <v>M</v>
          </cell>
          <cell r="E1139">
            <v>3.2</v>
          </cell>
        </row>
        <row r="1140">
          <cell r="A1140">
            <v>34626</v>
          </cell>
          <cell r="B1140" t="str">
            <v>CABO FLEXIVEL PVC 750 V, 4 CONDUTORES DE 10,0 MM2</v>
          </cell>
          <cell r="C1140" t="str">
            <v>M</v>
          </cell>
          <cell r="E1140">
            <v>17.260000000000002</v>
          </cell>
        </row>
        <row r="1141">
          <cell r="A1141">
            <v>34627</v>
          </cell>
          <cell r="B1141" t="str">
            <v>CABO FLEXIVEL PVC 750 V, 4 CONDUTORES DE 4,0 MM2</v>
          </cell>
          <cell r="C1141" t="str">
            <v>M</v>
          </cell>
          <cell r="E1141">
            <v>7.43</v>
          </cell>
        </row>
        <row r="1142">
          <cell r="A1142">
            <v>34629</v>
          </cell>
          <cell r="B1142" t="str">
            <v>CABO FLEXIVEL PVC 750 V, 4 CONDUTORES DE 6,0 MM2</v>
          </cell>
          <cell r="C1142" t="str">
            <v>M</v>
          </cell>
          <cell r="E1142">
            <v>10.89</v>
          </cell>
        </row>
        <row r="1143">
          <cell r="A1143">
            <v>11901</v>
          </cell>
          <cell r="B1143" t="str">
            <v>CABO TELEFONICO CCI 50, 1 PAR, USO INTERNO, SEM BLINDAGEM</v>
          </cell>
          <cell r="C1143" t="str">
            <v>M</v>
          </cell>
          <cell r="E1143">
            <v>0.41</v>
          </cell>
        </row>
        <row r="1144">
          <cell r="A1144">
            <v>11902</v>
          </cell>
          <cell r="B1144" t="str">
            <v>CABO TELEFONICO CCI 50, 2 PARES, USO INTERNO, SEM BLINDAGEM</v>
          </cell>
          <cell r="C1144" t="str">
            <v>M</v>
          </cell>
          <cell r="E1144">
            <v>0.71</v>
          </cell>
        </row>
        <row r="1145">
          <cell r="A1145">
            <v>11903</v>
          </cell>
          <cell r="B1145" t="str">
            <v>CABO TELEFONICO CCI 50, 3 PARES, USO INTERNO, SEM BLINDAGEM</v>
          </cell>
          <cell r="C1145" t="str">
            <v>M</v>
          </cell>
          <cell r="E1145">
            <v>1.1000000000000001</v>
          </cell>
        </row>
        <row r="1146">
          <cell r="A1146">
            <v>11904</v>
          </cell>
          <cell r="B1146" t="str">
            <v>CABO TELEFONICO CCI 50, 4 PARES, USO INTERNO, SEM BLINDAGEM</v>
          </cell>
          <cell r="C1146" t="str">
            <v>M</v>
          </cell>
          <cell r="E1146">
            <v>1.4</v>
          </cell>
        </row>
        <row r="1147">
          <cell r="A1147">
            <v>11905</v>
          </cell>
          <cell r="B1147" t="str">
            <v>CABO TELEFONICO CCI 50, 5 PARES, USO INTERNO, SEM BLINDAGEM</v>
          </cell>
          <cell r="C1147" t="str">
            <v>M</v>
          </cell>
          <cell r="E1147">
            <v>1.89</v>
          </cell>
        </row>
        <row r="1148">
          <cell r="A1148">
            <v>11906</v>
          </cell>
          <cell r="B1148" t="str">
            <v>CABO TELEFONICO CCI 50, 6 PARES, USO INTERNO, SEM BLINDAGEM</v>
          </cell>
          <cell r="C1148" t="str">
            <v>M</v>
          </cell>
          <cell r="E1148">
            <v>2.17</v>
          </cell>
        </row>
        <row r="1149">
          <cell r="A1149">
            <v>11919</v>
          </cell>
          <cell r="B1149" t="str">
            <v>CABO TELEFONICO CI 50, 10 PARES, USO INTERNO</v>
          </cell>
          <cell r="C1149" t="str">
            <v>M</v>
          </cell>
          <cell r="E1149">
            <v>4.2699999999999996</v>
          </cell>
        </row>
        <row r="1150">
          <cell r="A1150">
            <v>11920</v>
          </cell>
          <cell r="B1150" t="str">
            <v>CABO TELEFONICO CI 50, 20 PARES, USO INTERNO</v>
          </cell>
          <cell r="C1150" t="str">
            <v>M</v>
          </cell>
          <cell r="E1150">
            <v>8.27</v>
          </cell>
        </row>
        <row r="1151">
          <cell r="A1151">
            <v>11924</v>
          </cell>
          <cell r="B1151" t="str">
            <v>CABO TELEFONICO CI 50, 200 PARES, USO INTERNO</v>
          </cell>
          <cell r="C1151" t="str">
            <v>M</v>
          </cell>
          <cell r="E1151">
            <v>80.459999999999994</v>
          </cell>
        </row>
        <row r="1152">
          <cell r="A1152">
            <v>11921</v>
          </cell>
          <cell r="B1152" t="str">
            <v>CABO TELEFONICO CI 50, 30 PARES, USO INTERNO</v>
          </cell>
          <cell r="C1152" t="str">
            <v>M</v>
          </cell>
          <cell r="E1152">
            <v>11.26</v>
          </cell>
        </row>
        <row r="1153">
          <cell r="A1153">
            <v>11922</v>
          </cell>
          <cell r="B1153" t="str">
            <v>CABO TELEFONICO CI 50, 50 PARES, USO INTERNO</v>
          </cell>
          <cell r="C1153" t="str">
            <v>M</v>
          </cell>
          <cell r="E1153">
            <v>20</v>
          </cell>
        </row>
        <row r="1154">
          <cell r="A1154">
            <v>11923</v>
          </cell>
          <cell r="B1154" t="str">
            <v>CABO TELEFONICO CI 50, 75 PARES, USO INTERNO</v>
          </cell>
          <cell r="C1154" t="str">
            <v>M</v>
          </cell>
          <cell r="E1154">
            <v>32.659999999999997</v>
          </cell>
        </row>
        <row r="1155">
          <cell r="A1155">
            <v>11916</v>
          </cell>
          <cell r="B1155" t="str">
            <v>CABO TELEFONICO CTP - APL - 50, 10 PARES, USO EXTERNO</v>
          </cell>
          <cell r="C1155" t="str">
            <v>M</v>
          </cell>
          <cell r="E1155">
            <v>5.54</v>
          </cell>
        </row>
        <row r="1156">
          <cell r="A1156">
            <v>11914</v>
          </cell>
          <cell r="B1156" t="str">
            <v>CABO TELEFONICO CTP - APL - 50, 100 PARES, USO EXTERNO</v>
          </cell>
          <cell r="C1156" t="str">
            <v>M</v>
          </cell>
          <cell r="E1156">
            <v>40.24</v>
          </cell>
        </row>
        <row r="1157">
          <cell r="A1157">
            <v>11917</v>
          </cell>
          <cell r="B1157" t="str">
            <v>CABO TELEFONICO CTP - APL - 50, 20 PARES, USO EXTERNO</v>
          </cell>
          <cell r="C1157" t="str">
            <v>M</v>
          </cell>
          <cell r="E1157">
            <v>9.64</v>
          </cell>
        </row>
        <row r="1158">
          <cell r="A1158">
            <v>11918</v>
          </cell>
          <cell r="B1158" t="str">
            <v>CABO TELEFONICO CTP - APL - 50, 30 PARES, USO EXTERNO</v>
          </cell>
          <cell r="C1158" t="str">
            <v>M</v>
          </cell>
          <cell r="E1158">
            <v>13.08</v>
          </cell>
        </row>
        <row r="1159">
          <cell r="A1159">
            <v>37734</v>
          </cell>
          <cell r="B1159" t="str">
            <v>CACAMBA METALICA BASCULANTE COM CAPACIDADE DE 10 M3 (INCLUI MONTAGEM, NAO INCLUI CAMINHAO)</v>
          </cell>
          <cell r="C1159" t="str">
            <v>UN</v>
          </cell>
          <cell r="E1159">
            <v>36810</v>
          </cell>
        </row>
        <row r="1160">
          <cell r="A1160">
            <v>37733</v>
          </cell>
          <cell r="B1160" t="str">
            <v>CACAMBA METALICA BASCULANTE COM CAPACIDADE DE 6 M3 (INCLUI MONTAGEM, NAO INCLUI CAMINHAO)</v>
          </cell>
          <cell r="C1160" t="str">
            <v>UN</v>
          </cell>
          <cell r="E1160">
            <v>27599.99</v>
          </cell>
        </row>
        <row r="1161">
          <cell r="A1161">
            <v>37735</v>
          </cell>
          <cell r="B1161" t="str">
            <v>CACAMBA METALICA BASCULANTE COM CAPACIDADE DE 8 M3 (INCLUI MONTAGEM, NAO INCLUI CAMINHAO)</v>
          </cell>
          <cell r="C1161" t="str">
            <v>UN</v>
          </cell>
          <cell r="E1161">
            <v>33258</v>
          </cell>
        </row>
        <row r="1162">
          <cell r="A1162">
            <v>2354</v>
          </cell>
          <cell r="B1162" t="str">
            <v>CADASTRISTA DE USUARIOS</v>
          </cell>
          <cell r="C1162" t="str">
            <v>H</v>
          </cell>
          <cell r="E1162">
            <v>19.95</v>
          </cell>
        </row>
        <row r="1163">
          <cell r="A1163">
            <v>5089</v>
          </cell>
          <cell r="B1163" t="str">
            <v>CADEADO ACO GRAFITADO OXIDADO ENVERNIZADO 45MM</v>
          </cell>
          <cell r="C1163" t="str">
            <v>UN</v>
          </cell>
          <cell r="E1163">
            <v>24.84</v>
          </cell>
        </row>
        <row r="1164">
          <cell r="A1164">
            <v>5090</v>
          </cell>
          <cell r="B1164" t="str">
            <v>CADEADO DE LATAO (PADRAO COMUM), H = 25 MM</v>
          </cell>
          <cell r="C1164" t="str">
            <v>UN</v>
          </cell>
          <cell r="E1164">
            <v>12</v>
          </cell>
        </row>
        <row r="1165">
          <cell r="A1165">
            <v>5085</v>
          </cell>
          <cell r="B1165" t="str">
            <v>CADEADO LATAO CROMADO H = 35MM / 5 PINOS / HASTE CROMADA H = 30MM</v>
          </cell>
          <cell r="C1165" t="str">
            <v>UN</v>
          </cell>
          <cell r="E1165">
            <v>18.07</v>
          </cell>
        </row>
        <row r="1166">
          <cell r="A1166">
            <v>38374</v>
          </cell>
          <cell r="B1166" t="str">
            <v>CADEIRA SUSPENSA MANUAL / BALANCIM INDIVIDUAL (NBR 14751)</v>
          </cell>
          <cell r="C1166" t="str">
            <v>UN</v>
          </cell>
          <cell r="E1166">
            <v>825.19</v>
          </cell>
        </row>
        <row r="1167">
          <cell r="A1167">
            <v>11848</v>
          </cell>
          <cell r="B1167" t="str">
            <v>CADERNETA DE TOPOGRAFO</v>
          </cell>
          <cell r="C1167" t="str">
            <v>UN</v>
          </cell>
          <cell r="E1167">
            <v>4.54</v>
          </cell>
        </row>
        <row r="1168">
          <cell r="A1168">
            <v>4430</v>
          </cell>
          <cell r="B1168" t="str">
            <v>CAIBRO DE MADEIRA NAO APARELHADA *5 X 6* CM, MACARANDUBA, ANGELIM OU EQUIVALENTE DA REGIAO</v>
          </cell>
          <cell r="C1168" t="str">
            <v>M</v>
          </cell>
          <cell r="E1168">
            <v>7.02</v>
          </cell>
        </row>
        <row r="1169">
          <cell r="A1169">
            <v>4400</v>
          </cell>
          <cell r="B1169" t="str">
            <v>CAIBRO DE MADEIRA NAO APARELHADA *6 X 8* CM, MACARANDUBA, ANGELIM OU EQUIVALENTE DA REGIAO</v>
          </cell>
          <cell r="C1169" t="str">
            <v>M</v>
          </cell>
          <cell r="E1169">
            <v>8.86</v>
          </cell>
        </row>
        <row r="1170">
          <cell r="A1170">
            <v>4496</v>
          </cell>
          <cell r="B1170" t="str">
            <v>CAIBRO DE MADEIRA NATIVA/REGIONAL 5 X 5 CM NAO APARELHADA (P/FORMA)</v>
          </cell>
          <cell r="C1170" t="str">
            <v>M</v>
          </cell>
          <cell r="E1170">
            <v>1.52</v>
          </cell>
        </row>
        <row r="1171">
          <cell r="A1171">
            <v>11871</v>
          </cell>
          <cell r="B1171" t="str">
            <v>CAIXA D'AGUA DE FIBRA DE VIDRO, PARA 500 LITROS, COM TAMPA</v>
          </cell>
          <cell r="C1171" t="str">
            <v>UN</v>
          </cell>
          <cell r="E1171">
            <v>195.12</v>
          </cell>
        </row>
        <row r="1172">
          <cell r="A1172">
            <v>34636</v>
          </cell>
          <cell r="B1172" t="str">
            <v>CAIXA D'AGUA EM POLIETILENO 1000 LITROS, COM TAMPA</v>
          </cell>
          <cell r="C1172" t="str">
            <v>UN</v>
          </cell>
          <cell r="E1172">
            <v>340</v>
          </cell>
        </row>
        <row r="1173">
          <cell r="A1173">
            <v>34639</v>
          </cell>
          <cell r="B1173" t="str">
            <v>CAIXA D'AGUA EM POLIETILENO 1500 LITROS, COM TAMPA</v>
          </cell>
          <cell r="C1173" t="str">
            <v>UN</v>
          </cell>
          <cell r="E1173">
            <v>690.53</v>
          </cell>
        </row>
        <row r="1174">
          <cell r="A1174">
            <v>34640</v>
          </cell>
          <cell r="B1174" t="str">
            <v>CAIXA D'AGUA EM POLIETILENO 2000 LITROS, COM TAMPA</v>
          </cell>
          <cell r="C1174" t="str">
            <v>UN</v>
          </cell>
          <cell r="E1174">
            <v>775.65</v>
          </cell>
        </row>
        <row r="1175">
          <cell r="A1175">
            <v>34637</v>
          </cell>
          <cell r="B1175" t="str">
            <v>CAIXA D'AGUA EM POLIETILENO 500 LITROS, COM TAMPA</v>
          </cell>
          <cell r="C1175" t="str">
            <v>UN</v>
          </cell>
          <cell r="E1175">
            <v>195.21</v>
          </cell>
        </row>
        <row r="1176">
          <cell r="A1176">
            <v>34638</v>
          </cell>
          <cell r="B1176" t="str">
            <v>CAIXA D'AGUA EM POLIETILENO 750 LITROS, COM TAMPA</v>
          </cell>
          <cell r="C1176" t="str">
            <v>UN</v>
          </cell>
          <cell r="E1176">
            <v>334.76</v>
          </cell>
        </row>
        <row r="1177">
          <cell r="A1177">
            <v>11868</v>
          </cell>
          <cell r="B1177" t="str">
            <v>CAIXA D'AGUA FIBRA DE VIDRO PARA 1000 LITROS, COM TAMPA</v>
          </cell>
          <cell r="C1177" t="str">
            <v>UN</v>
          </cell>
          <cell r="E1177">
            <v>268.16000000000003</v>
          </cell>
        </row>
        <row r="1178">
          <cell r="A1178">
            <v>37106</v>
          </cell>
          <cell r="B1178" t="str">
            <v>CAIXA D'AGUA FIBRA DE VIDRO PARA 10000 LITROS, COM TAMPA</v>
          </cell>
          <cell r="C1178" t="str">
            <v>UN</v>
          </cell>
          <cell r="E1178">
            <v>2590.17</v>
          </cell>
        </row>
        <row r="1179">
          <cell r="A1179">
            <v>11869</v>
          </cell>
          <cell r="B1179" t="str">
            <v>CAIXA D'AGUA FIBRA DE VIDRO PARA 1500 LITROS, COM TAMPA</v>
          </cell>
          <cell r="C1179" t="str">
            <v>UN</v>
          </cell>
          <cell r="E1179">
            <v>435.09</v>
          </cell>
        </row>
        <row r="1180">
          <cell r="A1180">
            <v>37104</v>
          </cell>
          <cell r="B1180" t="str">
            <v>CAIXA D'AGUA FIBRA DE VIDRO PARA 2000 LITROS, COM TAMPA</v>
          </cell>
          <cell r="C1180" t="str">
            <v>UN</v>
          </cell>
          <cell r="E1180">
            <v>560.86</v>
          </cell>
        </row>
        <row r="1181">
          <cell r="A1181">
            <v>37105</v>
          </cell>
          <cell r="B1181" t="str">
            <v>CAIXA D'AGUA FIBRA DE VIDRO PARA 5000 LITROS, COM TAMPA</v>
          </cell>
          <cell r="C1181" t="str">
            <v>UN</v>
          </cell>
          <cell r="E1181">
            <v>1249.1300000000001</v>
          </cell>
        </row>
        <row r="1182">
          <cell r="A1182">
            <v>11638</v>
          </cell>
          <cell r="B1182" t="str">
            <v>CAIXA DE CONCRETO PRE-MOLDADO PARA AR-CONDICIONADO DE JANELA, DE *80 X 54 X 76,5* CM (L X A X P)</v>
          </cell>
          <cell r="C1182" t="str">
            <v>UN</v>
          </cell>
          <cell r="E1182">
            <v>88.81</v>
          </cell>
        </row>
        <row r="1183">
          <cell r="A1183">
            <v>1030</v>
          </cell>
          <cell r="B1183" t="str">
            <v>CAIXA DE DESCARGA DE PLASTICO EXTERNA, DE *9* L, PUXADOR FIO DE NYLON, NAO INCLUSO CANO, BOLSA, ENGATE</v>
          </cell>
          <cell r="C1183" t="str">
            <v>UN</v>
          </cell>
          <cell r="E1183">
            <v>23.91</v>
          </cell>
        </row>
        <row r="1184">
          <cell r="A1184">
            <v>11694</v>
          </cell>
          <cell r="B1184" t="str">
            <v>CAIXA DE DESCARGA PLASTICA DE EMBUTIR COMPLETA, COM ESPELHO PLASTICO, CAPACIDADE 6 A 10 L, ACESSORIOS INCLUSOS</v>
          </cell>
          <cell r="C1184" t="str">
            <v>UN</v>
          </cell>
          <cell r="E1184">
            <v>528.53</v>
          </cell>
        </row>
        <row r="1185">
          <cell r="A1185">
            <v>35277</v>
          </cell>
          <cell r="B1185" t="str">
            <v>CAIXA DE GORDURA EM PVC, DIAMETRO MINIMO 300 MM, DIAMETRO DE SAIDA 100 MM, CAPACIDADE  APROXIMADA 18 LITROS, COM TAMPA</v>
          </cell>
          <cell r="C1185" t="str">
            <v>UN</v>
          </cell>
          <cell r="E1185">
            <v>295.76</v>
          </cell>
        </row>
        <row r="1186">
          <cell r="A1186">
            <v>10521</v>
          </cell>
          <cell r="B1186" t="str">
            <v>CAIXA DE INCENDIO/ABRIGO PARA MANGUEIRA, DE EMBUTIR/INTERNA, COM 75 X 45 X 17 CM, EM CHAPA DE ACO, PORTA COM VENTILACAO, VISOR COM A INSCRICAO "INCENDIO", SUPORTE/CESTA INTERNA PARA A MANGUEIRA, PINTURA ELETROS</v>
          </cell>
          <cell r="C1186" t="str">
            <v>UN</v>
          </cell>
          <cell r="E1186">
            <v>157.49</v>
          </cell>
        </row>
        <row r="1187">
          <cell r="A1187">
            <v>10885</v>
          </cell>
          <cell r="B1187" t="str">
            <v>CAIXA DE INCENDIO/ABRIGO PARA MANGUEIRA, DE EMBUTIR/INTERNA, COM 90 X 60 X 17 CM, EM CHAPA DE ACO, PORTA COM VENTILACAO, VISOR COM A INSCRICAO "INCENDIO", SUPORTE/CESTA INTERNA PARA A MANGUEIRA, PINTURA ELETROS</v>
          </cell>
          <cell r="C1187" t="str">
            <v>UN</v>
          </cell>
          <cell r="E1187">
            <v>199.21</v>
          </cell>
        </row>
        <row r="1188">
          <cell r="A1188">
            <v>20962</v>
          </cell>
          <cell r="B1188" t="str">
            <v>CAIXA DE INCENDIO/ABRIGO PARA MANGUEIRA, DE SOBREPOR/EXTERNA, COM 75 X 45 X 17 CM, EM CHAPA DE ACO, PORTA COM VENTILACAO, VISOR COM A INSCRICAO "INCENDIO", SUPORTE/CESTA INTERNA PARA A MANGUEIRA, PINTURA ELETRO</v>
          </cell>
          <cell r="C1188" t="str">
            <v>UN</v>
          </cell>
          <cell r="E1188">
            <v>165</v>
          </cell>
        </row>
        <row r="1189">
          <cell r="A1189">
            <v>20963</v>
          </cell>
          <cell r="B1189" t="str">
            <v>CAIXA DE INCENDIO/ABRIGO PARA MANGUEIRA, DE SOBREPOR/EXTERNA, COM 90 X 60 X 17 CM, EM CHAPA DE ACO, PORTA COM VENTILACAO, VISOR COM A INSCRICAO "INCENDIO", SUPORTE/CESTA INTERNA PARA A MANGUEIRA, PINTURA ELETRO</v>
          </cell>
          <cell r="C1189" t="str">
            <v>UN</v>
          </cell>
          <cell r="E1189">
            <v>201.56</v>
          </cell>
        </row>
        <row r="1190">
          <cell r="A1190">
            <v>1062</v>
          </cell>
          <cell r="B1190" t="str">
            <v>CAIXA DE MEDICAO COM VISOR, PARA 1 MEDIDOR TRIFASICO, EM CHAPA DE ACO GALVANIZADO 18 USG (SEM MEDIDOR E DISJUNTOR) (PADRAO DA CONCESSIONARIA LOCAL)</v>
          </cell>
          <cell r="C1190" t="str">
            <v>UN</v>
          </cell>
          <cell r="E1190">
            <v>83.9</v>
          </cell>
        </row>
        <row r="1191">
          <cell r="A1191">
            <v>11246</v>
          </cell>
          <cell r="B1191" t="str">
            <v>CAIXA DE PASSAGEM N 1 PADRAO TELEBRAS DIM 10 X10 X 5CM EM CHAPA DE ACO GALV</v>
          </cell>
          <cell r="C1191" t="str">
            <v>UN</v>
          </cell>
          <cell r="E1191">
            <v>10.7</v>
          </cell>
        </row>
        <row r="1192">
          <cell r="A1192">
            <v>11250</v>
          </cell>
          <cell r="B1192" t="str">
            <v>CAIXA DE PASSAGEM N 2 PADRAO TELEBRAS DIM 20 X 20 X 12CM EM CHAPA DE ACO GALV</v>
          </cell>
          <cell r="C1192" t="str">
            <v>UN</v>
          </cell>
          <cell r="E1192">
            <v>52.45</v>
          </cell>
        </row>
        <row r="1193">
          <cell r="A1193">
            <v>11251</v>
          </cell>
          <cell r="B1193" t="str">
            <v>CAIXA DE PASSAGEM N 3 PADRAO TELEBRAS DIM 40 X 40 X 12CM EM CHAPA DE ACO GALV</v>
          </cell>
          <cell r="C1193" t="str">
            <v>UN</v>
          </cell>
          <cell r="E1193">
            <v>94.98</v>
          </cell>
        </row>
        <row r="1194">
          <cell r="A1194">
            <v>11253</v>
          </cell>
          <cell r="B1194" t="str">
            <v>CAIXA DE PASSAGEM N 4 PADRAO TELEBRAS DIM 60 X 60 X 12CM EM CHAPA DE ACO GALV</v>
          </cell>
          <cell r="C1194" t="str">
            <v>UN</v>
          </cell>
          <cell r="E1194">
            <v>150.88</v>
          </cell>
        </row>
        <row r="1195">
          <cell r="A1195">
            <v>11255</v>
          </cell>
          <cell r="B1195" t="str">
            <v>CAIXA DE PASSAGEM N 5 PADRAO TELEBRAS DIM 80 X 80 X 12CM EM CHAPA DE ACO GALV</v>
          </cell>
          <cell r="C1195" t="str">
            <v>UN</v>
          </cell>
          <cell r="E1195">
            <v>223.13</v>
          </cell>
        </row>
        <row r="1196">
          <cell r="A1196">
            <v>14055</v>
          </cell>
          <cell r="B1196" t="str">
            <v>CAIXA DE PASSAGEM N 6 PADRAO TELEBRAS DIM 120 X 120 X 12CM EM CHAPA DE ACO GALV</v>
          </cell>
          <cell r="C1196" t="str">
            <v>UN</v>
          </cell>
          <cell r="E1196">
            <v>538.88</v>
          </cell>
        </row>
        <row r="1197">
          <cell r="A1197">
            <v>10569</v>
          </cell>
          <cell r="B1197" t="str">
            <v>CAIXA DE PASSAGEM OCTOGONAL 4" X 4" FUNDO MOVEL, EM CHAPA GALVANIZADA"</v>
          </cell>
          <cell r="C1197" t="str">
            <v>UN</v>
          </cell>
          <cell r="E1197">
            <v>2.15</v>
          </cell>
        </row>
        <row r="1198">
          <cell r="A1198">
            <v>11247</v>
          </cell>
          <cell r="B1198" t="str">
            <v>CAIXA DE PASSAGEM P/ TELEFONE EM CHAPA DE ACO GALV 150 X 150 X 15CM</v>
          </cell>
          <cell r="C1198" t="str">
            <v>UN</v>
          </cell>
          <cell r="E1198">
            <v>970</v>
          </cell>
        </row>
        <row r="1199">
          <cell r="A1199">
            <v>11248</v>
          </cell>
          <cell r="B1199" t="str">
            <v>CAIXA DE PASSAGEM P/ TELEFONE EM CHAPA DE ACO GALV 200 X 200 X 15CM</v>
          </cell>
          <cell r="C1199" t="str">
            <v>UN</v>
          </cell>
          <cell r="E1199">
            <v>1322.97</v>
          </cell>
        </row>
        <row r="1200">
          <cell r="A1200">
            <v>11249</v>
          </cell>
          <cell r="B1200" t="str">
            <v>CAIXA DE PASSAGEM P/ TELEFONE EM CHAPA DE ACO GALV 200 X 200 X 21,8CM</v>
          </cell>
          <cell r="C1200" t="str">
            <v>UN</v>
          </cell>
          <cell r="E1200">
            <v>1850.18</v>
          </cell>
        </row>
        <row r="1201">
          <cell r="A1201">
            <v>11254</v>
          </cell>
          <cell r="B1201" t="str">
            <v>CAIXA DE PASSAGEM P/ TELEFONE EM CHAPA DE ACO GALV 60 X 60 X 15CM</v>
          </cell>
          <cell r="C1201" t="str">
            <v>UN</v>
          </cell>
          <cell r="E1201">
            <v>159.69</v>
          </cell>
        </row>
        <row r="1202">
          <cell r="A1202">
            <v>11256</v>
          </cell>
          <cell r="B1202" t="str">
            <v>CAIXA DE PASSAGEM P/ TELEFONE EM CHAPA DE ACO GALV 80 X 80 X 15CM</v>
          </cell>
          <cell r="C1202" t="str">
            <v>UN</v>
          </cell>
          <cell r="E1202">
            <v>265.81</v>
          </cell>
        </row>
        <row r="1203">
          <cell r="A1203">
            <v>11252</v>
          </cell>
          <cell r="B1203" t="str">
            <v>CAIXA DE PASSAGEM PADRAO TELESP/TELEBRAS DIM 50 X 50 X 12CM EM CHAPA DE ACO GALV</v>
          </cell>
          <cell r="C1203" t="str">
            <v>UN</v>
          </cell>
          <cell r="E1203">
            <v>107.95</v>
          </cell>
        </row>
        <row r="1204">
          <cell r="A1204">
            <v>2555</v>
          </cell>
          <cell r="B1204" t="str">
            <v>CAIXA DE PASSAGEM 3" X 3" SEXTAVADA EM FERRO GALV"</v>
          </cell>
          <cell r="C1204" t="str">
            <v>UN</v>
          </cell>
          <cell r="E1204">
            <v>1.79</v>
          </cell>
        </row>
        <row r="1205">
          <cell r="A1205">
            <v>2556</v>
          </cell>
          <cell r="B1205" t="str">
            <v>CAIXA DE PASSAGEM 4" X 2" EM FERRO GALV"</v>
          </cell>
          <cell r="C1205" t="str">
            <v>UN</v>
          </cell>
          <cell r="E1205">
            <v>1.07</v>
          </cell>
        </row>
        <row r="1206">
          <cell r="A1206">
            <v>2557</v>
          </cell>
          <cell r="B1206" t="str">
            <v>CAIXA DE PASSAGEM 4" X 4" EM FERRO GALV"</v>
          </cell>
          <cell r="C1206" t="str">
            <v>UN</v>
          </cell>
          <cell r="E1206">
            <v>1.79</v>
          </cell>
        </row>
        <row r="1207">
          <cell r="A1207">
            <v>1066</v>
          </cell>
          <cell r="B1207" t="str">
            <v>CAIXA DE PROTECAO P/ MEDIDOR HORO-SAZONAL EM CHAPA DE ALUMINIO DE 3MM</v>
          </cell>
          <cell r="C1207" t="str">
            <v>UN</v>
          </cell>
          <cell r="E1207">
            <v>547.97</v>
          </cell>
        </row>
        <row r="1208">
          <cell r="A1208">
            <v>1043</v>
          </cell>
          <cell r="B1208" t="str">
            <v>CAIXA DE PROTECAO P/ MEDIDOR MONOFASICO E DISJUNTOR EM CHAPA ALUMINIO 3MM</v>
          </cell>
          <cell r="C1208" t="str">
            <v>UN</v>
          </cell>
          <cell r="E1208">
            <v>58.09</v>
          </cell>
        </row>
        <row r="1209">
          <cell r="A1209">
            <v>1072</v>
          </cell>
          <cell r="B1209" t="str">
            <v>CAIXA DE PROTECAO P/ MEDIDOR MONOFASICO E DISJUNTOR EM CHAPA DE FERRO GALV</v>
          </cell>
          <cell r="C1209" t="str">
            <v>UN</v>
          </cell>
          <cell r="E1209">
            <v>62.58</v>
          </cell>
        </row>
        <row r="1210">
          <cell r="A1210">
            <v>1061</v>
          </cell>
          <cell r="B1210" t="str">
            <v>CAIXA DE PROTECAO P/ MEDIDOR TRIFASICO E DISJUNTOR EM CHAPA DE ALUMINIO 3MM</v>
          </cell>
          <cell r="C1210" t="str">
            <v>UN</v>
          </cell>
          <cell r="E1210">
            <v>129.4</v>
          </cell>
        </row>
        <row r="1211">
          <cell r="A1211">
            <v>1065</v>
          </cell>
          <cell r="B1211" t="str">
            <v>CAIXA DE PROTECAO P/ TRANSFORMADOR DE CORRENTE EM CHAPA DE ALUMINIO DE 3MM</v>
          </cell>
          <cell r="C1211" t="str">
            <v>UN</v>
          </cell>
          <cell r="E1211">
            <v>144.16</v>
          </cell>
        </row>
        <row r="1212">
          <cell r="A1212">
            <v>3280</v>
          </cell>
          <cell r="B1212" t="str">
            <v>CAIXA GORDURA DUPLA, CONCRETO PRE MOLDADO, CIRCULAR, COM TAMPA, D = 60* CM</v>
          </cell>
          <cell r="C1212" t="str">
            <v>UN</v>
          </cell>
          <cell r="E1212">
            <v>291.58999999999997</v>
          </cell>
        </row>
        <row r="1213">
          <cell r="A1213">
            <v>11881</v>
          </cell>
          <cell r="B1213" t="str">
            <v>CAIXA GORDURA, SIMPLES, CONCRETO PRE MOLDADO, CIRCULAR, COM TAMPA, D = 40 CM</v>
          </cell>
          <cell r="C1213" t="str">
            <v>UN</v>
          </cell>
          <cell r="E1213">
            <v>135.41999999999999</v>
          </cell>
        </row>
        <row r="1214">
          <cell r="A1214">
            <v>34641</v>
          </cell>
          <cell r="B1214" t="str">
            <v>CAIXA INSPECAO EM CONCRETO PARA ATERRAMENTO E PARA RAIOS DIAMETRO = 300 MM</v>
          </cell>
          <cell r="C1214" t="str">
            <v>UN</v>
          </cell>
          <cell r="E1214">
            <v>109.21</v>
          </cell>
        </row>
        <row r="1215">
          <cell r="A1215">
            <v>34643</v>
          </cell>
          <cell r="B1215" t="str">
            <v>CAIXA INSPECAO EM POLIETILENO PARA ATERRAMENTO E PARA RAIOS DIAMETRO = 300 MM</v>
          </cell>
          <cell r="C1215" t="str">
            <v>UN</v>
          </cell>
          <cell r="E1215">
            <v>9.57</v>
          </cell>
        </row>
        <row r="1216">
          <cell r="A1216">
            <v>3278</v>
          </cell>
          <cell r="B1216" t="str">
            <v>CAIXA INSPECAO, CONCRETO PRE MOLDADO, CIRCULAR, COM TAMPA, D = 40* CM</v>
          </cell>
          <cell r="C1216" t="str">
            <v>UN</v>
          </cell>
          <cell r="E1216">
            <v>152.88999999999999</v>
          </cell>
        </row>
        <row r="1217">
          <cell r="A1217">
            <v>3279</v>
          </cell>
          <cell r="B1217" t="str">
            <v>CAIXA INSPECAO, CONCRETO PRE MOLDADO, CIRCULAR, COM TAMPA, D = 60* CM, H= 60* CM</v>
          </cell>
          <cell r="C1217" t="str">
            <v>UN</v>
          </cell>
          <cell r="E1217">
            <v>252.27</v>
          </cell>
        </row>
        <row r="1218">
          <cell r="A1218">
            <v>13845</v>
          </cell>
          <cell r="B1218" t="str">
            <v>CAIXA METALICA P/ MEDICAO MONOFASICA CHAPA 18 (300 X 300 X 145MM) P/ USO EXTERNO C/ PORTA E CX. DE MUFLA, COR CINZA, SEM TRANSFORMADOR, PADRAO CELPE, MODELO D</v>
          </cell>
          <cell r="C1218" t="str">
            <v>UN</v>
          </cell>
          <cell r="E1218">
            <v>77.42</v>
          </cell>
        </row>
        <row r="1219">
          <cell r="A1219">
            <v>13844</v>
          </cell>
          <cell r="B1219" t="str">
            <v>CAIXA METALICA P/ MEDICAO MONOFASICA CHAPA 18 (300 X 330 X 145MM) P/ USO INTERNO C/ PORTA E CX. DE MUFLA, COR CINZA, SEM TRANSFORMADOR, PADRAO CELPE, MODELO D</v>
          </cell>
          <cell r="C1219" t="str">
            <v>UN</v>
          </cell>
          <cell r="E1219">
            <v>82.27</v>
          </cell>
        </row>
        <row r="1220">
          <cell r="A1220">
            <v>13843</v>
          </cell>
          <cell r="B1220" t="str">
            <v>CAIXA METALICA P/ MEDICAO TRIFASICA CHAPA 18 P/ USO EXTERNO C/ PORTA E CX. DE MUFLA, COR CINZA, SEM TRANSFORMADOR PADRAO CELPE, MODELO D</v>
          </cell>
          <cell r="C1220" t="str">
            <v>UN</v>
          </cell>
          <cell r="E1220">
            <v>107.77</v>
          </cell>
        </row>
        <row r="1221">
          <cell r="A1221">
            <v>13842</v>
          </cell>
          <cell r="B1221" t="str">
            <v>CAIXA METALICA P/ MEDICAO TRIFASICA CHAPA 18 P/ USO INTERNO C/ PORTA E CX DE MUFLA, COR CINZA, SEM TRANSFORMADOR PADRAO CELPE, MODELO D</v>
          </cell>
          <cell r="C1221" t="str">
            <v>UN</v>
          </cell>
          <cell r="E1221">
            <v>126.45</v>
          </cell>
        </row>
        <row r="1222">
          <cell r="A1222">
            <v>12075</v>
          </cell>
          <cell r="B1222" t="str">
            <v>CAIXA P/ MEDICAO DE DEMANDA E ENERGIA REATIVA EM CHAPA 18 ESTAMPADA , PADRAO DE CONCESSIONARIA LOCAL</v>
          </cell>
          <cell r="C1222" t="str">
            <v>UN</v>
          </cell>
          <cell r="E1222">
            <v>423.31</v>
          </cell>
        </row>
        <row r="1223">
          <cell r="A1223">
            <v>13405</v>
          </cell>
          <cell r="B1223" t="str">
            <v>CAIXA P/ MEDICAO MONOF 30 X 33 X 15CM EM CHAPA 18 C/ VISOR/PORTA/CX MUFLA USO EXTERNO COR CINZA</v>
          </cell>
          <cell r="C1223" t="str">
            <v>UN</v>
          </cell>
          <cell r="E1223">
            <v>140.11000000000001</v>
          </cell>
        </row>
        <row r="1224">
          <cell r="A1224">
            <v>13404</v>
          </cell>
          <cell r="B1224" t="str">
            <v>CAIXA P/ MEDICAO MONOF 30 X 33 X 15CM EM CHAPA 18 C/ VISOR/PORTA/CX MUFLA USO INTERNO COR CINZA</v>
          </cell>
          <cell r="C1224" t="str">
            <v>UN</v>
          </cell>
          <cell r="E1224">
            <v>140.11000000000001</v>
          </cell>
        </row>
        <row r="1225">
          <cell r="A1225">
            <v>11882</v>
          </cell>
          <cell r="B1225" t="str">
            <v>CAIXA PARA HIDROMETRO CONCRETO PRE MOLDADO</v>
          </cell>
          <cell r="C1225" t="str">
            <v>UN</v>
          </cell>
          <cell r="E1225">
            <v>152.88999999999999</v>
          </cell>
        </row>
        <row r="1226">
          <cell r="A1226">
            <v>11996</v>
          </cell>
          <cell r="B1226" t="str">
            <v>CAIXA PASSAGEM EM CHAPA 18 DE FERRO GALV 5" X 10" X 3" (125 X 250 X 80MM) COM TAMPA E PARAFUSO."</v>
          </cell>
          <cell r="C1226" t="str">
            <v>UN</v>
          </cell>
          <cell r="E1226">
            <v>2.4700000000000002</v>
          </cell>
        </row>
        <row r="1227">
          <cell r="A1227">
            <v>20254</v>
          </cell>
          <cell r="B1227" t="str">
            <v>CAIXA PASSAGEM METALICA 15 X 15 X 10CM P/ INST ELETRICA</v>
          </cell>
          <cell r="C1227" t="str">
            <v>UN</v>
          </cell>
          <cell r="E1227">
            <v>10.92</v>
          </cell>
        </row>
        <row r="1228">
          <cell r="A1228">
            <v>20255</v>
          </cell>
          <cell r="B1228" t="str">
            <v>CAIXA PASSAGEM METALICA 25 X 25 X 10CM P/ INST ELETRICA</v>
          </cell>
          <cell r="C1228" t="str">
            <v>UN</v>
          </cell>
          <cell r="E1228">
            <v>19.649999999999999</v>
          </cell>
        </row>
        <row r="1229">
          <cell r="A1229">
            <v>20253</v>
          </cell>
          <cell r="B1229" t="str">
            <v>CAIXA PASSAGEM METALICA 35 X 35 X 12CM P/ INST ELETRICA</v>
          </cell>
          <cell r="C1229" t="str">
            <v>UN</v>
          </cell>
          <cell r="E1229">
            <v>38.799999999999997</v>
          </cell>
        </row>
        <row r="1230">
          <cell r="A1230">
            <v>12001</v>
          </cell>
          <cell r="B1230" t="str">
            <v>CAIXA PVC OCTOGONAL - 4"</v>
          </cell>
          <cell r="C1230" t="str">
            <v>UN</v>
          </cell>
          <cell r="E1230">
            <v>4.4000000000000004</v>
          </cell>
        </row>
        <row r="1231">
          <cell r="A1231">
            <v>1871</v>
          </cell>
          <cell r="B1231" t="str">
            <v>CAIXA PVC OCTOGONAL 3" X 3"</v>
          </cell>
          <cell r="C1231" t="str">
            <v>UN</v>
          </cell>
          <cell r="E1231">
            <v>5.33</v>
          </cell>
        </row>
        <row r="1232">
          <cell r="A1232">
            <v>1872</v>
          </cell>
          <cell r="B1232" t="str">
            <v>CAIXA PVC 4" X 2" P/ ELETRODUTO "</v>
          </cell>
          <cell r="C1232" t="str">
            <v>UN</v>
          </cell>
          <cell r="E1232">
            <v>1.96</v>
          </cell>
        </row>
        <row r="1233">
          <cell r="A1233">
            <v>1873</v>
          </cell>
          <cell r="B1233" t="str">
            <v>CAIXA PVC 4" X 4" P/ ELETRODUTO "</v>
          </cell>
          <cell r="C1233" t="str">
            <v>UN</v>
          </cell>
          <cell r="E1233">
            <v>3.12</v>
          </cell>
        </row>
        <row r="1234">
          <cell r="A1234">
            <v>11713</v>
          </cell>
          <cell r="B1234" t="str">
            <v>CAIXA SIFONADA PVC 150 X 150 X 50MM COM TAMPA CEGA QUADRADA BRANCA</v>
          </cell>
          <cell r="C1234" t="str">
            <v>UN</v>
          </cell>
          <cell r="E1234">
            <v>20.77</v>
          </cell>
        </row>
        <row r="1235">
          <cell r="A1235">
            <v>11716</v>
          </cell>
          <cell r="B1235" t="str">
            <v>CAIXA SIFONADA PVC, 100 X 100 X 40 MM, COM GRELHA REDONDA BRANCA</v>
          </cell>
          <cell r="C1235" t="str">
            <v>UN</v>
          </cell>
          <cell r="E1235">
            <v>8.8699999999999992</v>
          </cell>
        </row>
        <row r="1236">
          <cell r="A1236">
            <v>5103</v>
          </cell>
          <cell r="B1236" t="str">
            <v>CAIXA SIFONADA PVC, 100 X 100 X 50 MM, COM GRELHA REDONDA BRANCA</v>
          </cell>
          <cell r="C1236" t="str">
            <v>UN</v>
          </cell>
          <cell r="E1236">
            <v>8.99</v>
          </cell>
        </row>
        <row r="1237">
          <cell r="A1237">
            <v>11712</v>
          </cell>
          <cell r="B1237" t="str">
            <v>CAIXA SIFONADA PVC, 150 X 150 X 50 MM, COM GRELHA QUADRADA BRANCA (NBR 5688)</v>
          </cell>
          <cell r="C1237" t="str">
            <v>UN</v>
          </cell>
          <cell r="E1237">
            <v>20.95</v>
          </cell>
        </row>
        <row r="1238">
          <cell r="A1238">
            <v>11717</v>
          </cell>
          <cell r="B1238" t="str">
            <v>CAIXA SIFONADA PVC, 150 X 150 X 50 MM, COM GRELHA REDONDA BRANCA</v>
          </cell>
          <cell r="C1238" t="str">
            <v>UN</v>
          </cell>
          <cell r="E1238">
            <v>22.76</v>
          </cell>
        </row>
        <row r="1239">
          <cell r="A1239">
            <v>11714</v>
          </cell>
          <cell r="B1239" t="str">
            <v>CAIXA SIFONADA PVC, 150 X 185 X 75 MM, COM GRELHA QUADRADA BRANCA</v>
          </cell>
          <cell r="C1239" t="str">
            <v>UN</v>
          </cell>
          <cell r="E1239">
            <v>28.32</v>
          </cell>
        </row>
        <row r="1240">
          <cell r="A1240">
            <v>11715</v>
          </cell>
          <cell r="B1240" t="str">
            <v>CAIXA SIFONADA PVC, 150 X 185 X 75 MM, COM TAMPA CEGA QUADRADA BRANCA</v>
          </cell>
          <cell r="C1240" t="str">
            <v>UN</v>
          </cell>
          <cell r="E1240">
            <v>32.590000000000003</v>
          </cell>
        </row>
        <row r="1241">
          <cell r="A1241">
            <v>11880</v>
          </cell>
          <cell r="B1241" t="str">
            <v>CAIXA SIFONADA PVC, 250 X 230 X 75 MM, COM TAMPA E PORTA TAMPA QUADRADA BRANCA</v>
          </cell>
          <cell r="C1241" t="str">
            <v>UN</v>
          </cell>
          <cell r="E1241">
            <v>58.58</v>
          </cell>
        </row>
        <row r="1242">
          <cell r="A1242">
            <v>1056</v>
          </cell>
          <cell r="B1242" t="str">
            <v>CAIXA TP "J" OU EQUIV CONCESSIONARIA LOCAL"</v>
          </cell>
          <cell r="C1242" t="str">
            <v>UN</v>
          </cell>
          <cell r="E1242">
            <v>105.63</v>
          </cell>
        </row>
        <row r="1243">
          <cell r="A1243">
            <v>1068</v>
          </cell>
          <cell r="B1243" t="str">
            <v>CAIXA TP "L" OU EQUIV CONCESSIONARIA LOCAL"</v>
          </cell>
          <cell r="C1243" t="str">
            <v>UN</v>
          </cell>
          <cell r="E1243">
            <v>106.63</v>
          </cell>
        </row>
        <row r="1244">
          <cell r="A1244">
            <v>14116</v>
          </cell>
          <cell r="B1244" t="str">
            <v>CAIXA 20 X 26CM PADRAO LIGHT T-1 PAINEL</v>
          </cell>
          <cell r="C1244" t="str">
            <v>UN</v>
          </cell>
          <cell r="E1244">
            <v>21.37</v>
          </cell>
        </row>
        <row r="1245">
          <cell r="A1245">
            <v>14061</v>
          </cell>
          <cell r="B1245" t="str">
            <v>CAIXA 46 X 66CM PADRAO LIGHT T-3 PAINEL</v>
          </cell>
          <cell r="C1245" t="str">
            <v>UN</v>
          </cell>
          <cell r="E1245">
            <v>88.8</v>
          </cell>
        </row>
        <row r="1246">
          <cell r="A1246">
            <v>599</v>
          </cell>
          <cell r="B1246" t="str">
            <v>CAIXILHO FIXO ALUMINIO SERIE 25 COMPLETO 60 X 80CM</v>
          </cell>
          <cell r="C1246" t="str">
            <v>M2</v>
          </cell>
          <cell r="E1246">
            <v>326.56</v>
          </cell>
        </row>
        <row r="1247">
          <cell r="A1247">
            <v>34380</v>
          </cell>
          <cell r="B1247" t="str">
            <v>CAIXILHO FIXO ALUMINIO 60 X 80 CM COMPLETO</v>
          </cell>
          <cell r="C1247" t="str">
            <v>UN</v>
          </cell>
          <cell r="E1247">
            <v>176.02</v>
          </cell>
        </row>
        <row r="1248">
          <cell r="A1248">
            <v>1106</v>
          </cell>
          <cell r="B1248" t="str">
            <v>CAL HIDRATADA CH-I PARA ARGAMASSAS</v>
          </cell>
          <cell r="C1248" t="str">
            <v>KG</v>
          </cell>
          <cell r="E1248">
            <v>0.5</v>
          </cell>
        </row>
        <row r="1249">
          <cell r="A1249">
            <v>11161</v>
          </cell>
          <cell r="B1249" t="str">
            <v>CAL HIDRATADA PARA PINTURA</v>
          </cell>
          <cell r="C1249" t="str">
            <v>KG</v>
          </cell>
          <cell r="E1249">
            <v>0.83</v>
          </cell>
        </row>
        <row r="1250">
          <cell r="A1250">
            <v>1107</v>
          </cell>
          <cell r="B1250" t="str">
            <v>CAL VIRGEM COMUM PARA ARGAMASSAS (NBR 6453)</v>
          </cell>
          <cell r="C1250" t="str">
            <v>KG</v>
          </cell>
          <cell r="E1250">
            <v>0.56999999999999995</v>
          </cell>
        </row>
        <row r="1251">
          <cell r="A1251">
            <v>4758</v>
          </cell>
          <cell r="B1251" t="str">
            <v>CALAFETADOR/CALAFATE</v>
          </cell>
          <cell r="C1251" t="str">
            <v>H</v>
          </cell>
          <cell r="E1251">
            <v>12.02</v>
          </cell>
        </row>
        <row r="1252">
          <cell r="A1252">
            <v>25963</v>
          </cell>
          <cell r="B1252" t="str">
            <v>CALCARIO DOLOMITICO A (POSTO PEDREIRA/FORNECEDOR, SEM FRETE)</v>
          </cell>
          <cell r="C1252" t="str">
            <v>KG</v>
          </cell>
          <cell r="E1252">
            <v>7.0000000000000007E-2</v>
          </cell>
        </row>
        <row r="1253">
          <cell r="A1253">
            <v>4759</v>
          </cell>
          <cell r="B1253" t="str">
            <v>CALCETEIRO</v>
          </cell>
          <cell r="C1253" t="str">
            <v>H</v>
          </cell>
          <cell r="E1253">
            <v>11.81</v>
          </cell>
        </row>
        <row r="1254">
          <cell r="A1254">
            <v>11572</v>
          </cell>
          <cell r="B1254" t="str">
            <v>CALCO/PRENDEDOR LATAO CROMADO P/ PORTA</v>
          </cell>
          <cell r="C1254" t="str">
            <v>UN</v>
          </cell>
          <cell r="E1254">
            <v>16.62</v>
          </cell>
        </row>
        <row r="1255">
          <cell r="A1255">
            <v>1108</v>
          </cell>
          <cell r="B1255" t="str">
            <v>CALHA MOLDURA AMERICANA DE CHAPA DE ACO GALVANIZADA NUM 26, CORTE 33 CM</v>
          </cell>
          <cell r="C1255" t="str">
            <v>M</v>
          </cell>
          <cell r="E1255">
            <v>13.28</v>
          </cell>
        </row>
        <row r="1256">
          <cell r="A1256">
            <v>1117</v>
          </cell>
          <cell r="B1256" t="str">
            <v>CALHA PARA AGUA FURTADA DE CHAPA DE ACO GALVANIZADA NUM 26, CORTE 40 CM</v>
          </cell>
          <cell r="C1256" t="str">
            <v>M</v>
          </cell>
          <cell r="E1256">
            <v>15.41</v>
          </cell>
        </row>
        <row r="1257">
          <cell r="A1257">
            <v>1118</v>
          </cell>
          <cell r="B1257" t="str">
            <v>CALHA PARA AGUA FURTADA DE CHAPA DE ACO GALVANIZADA NUM 26, CORTE 50 CM</v>
          </cell>
          <cell r="C1257" t="str">
            <v>M</v>
          </cell>
          <cell r="E1257">
            <v>19.82</v>
          </cell>
        </row>
        <row r="1258">
          <cell r="A1258">
            <v>1110</v>
          </cell>
          <cell r="B1258" t="str">
            <v>CALHA PLATIBANDA DE CHAPA DE ACO GALVANIZADA NUM 26, CORTE 45 CM</v>
          </cell>
          <cell r="C1258" t="str">
            <v>M</v>
          </cell>
          <cell r="E1258">
            <v>19.82</v>
          </cell>
        </row>
        <row r="1259">
          <cell r="A1259">
            <v>12618</v>
          </cell>
          <cell r="B1259" t="str">
            <v>CALHA PLUVIAL DE PVC, DIAMETRO ENTRE 119 E 170 MM, COMPRIMENTO DE 3 M, PARA DRENAGEM PREDIAL</v>
          </cell>
          <cell r="C1259" t="str">
            <v>UN</v>
          </cell>
          <cell r="E1259">
            <v>36.17</v>
          </cell>
        </row>
        <row r="1260">
          <cell r="A1260">
            <v>1109</v>
          </cell>
          <cell r="B1260" t="str">
            <v>CALHA QUADRADA DE CHAPA DE ACO GALVANIZADA NUM 26, CORTE 33 CM</v>
          </cell>
          <cell r="C1260" t="str">
            <v>M</v>
          </cell>
          <cell r="E1260">
            <v>13.21</v>
          </cell>
        </row>
        <row r="1261">
          <cell r="A1261">
            <v>1119</v>
          </cell>
          <cell r="B1261" t="str">
            <v>CALHA QUADRADA DE CHAPA DE ACO GALVANIZADA NUM 28, CORTE 25 CM</v>
          </cell>
          <cell r="C1261" t="str">
            <v>M</v>
          </cell>
          <cell r="E1261">
            <v>9.91</v>
          </cell>
        </row>
        <row r="1262">
          <cell r="A1262">
            <v>13115</v>
          </cell>
          <cell r="B1262" t="str">
            <v>CALHA/CANALETA DE CONCRETO SIMPLES, TIPO MEIA CANA, D = 20 CM, PARA AGUA PLUVIAL</v>
          </cell>
          <cell r="C1262" t="str">
            <v>M</v>
          </cell>
          <cell r="E1262">
            <v>21.76</v>
          </cell>
        </row>
        <row r="1263">
          <cell r="A1263">
            <v>10541</v>
          </cell>
          <cell r="B1263" t="str">
            <v>CALHA/CANALETA DE CONCRETO SIMPLES, TIPO MEIA CANA, D = 30 CM, PARA AGUA PLUVIAL</v>
          </cell>
          <cell r="C1263" t="str">
            <v>M</v>
          </cell>
          <cell r="E1263">
            <v>25.27</v>
          </cell>
        </row>
        <row r="1264">
          <cell r="A1264">
            <v>10543</v>
          </cell>
          <cell r="B1264" t="str">
            <v>CALHA/CANALETA DE CONCRETO SIMPLES, TIPO MEIA CANA, D = 50 CM, PARA AGUA PLUVIAL</v>
          </cell>
          <cell r="C1264" t="str">
            <v>M</v>
          </cell>
          <cell r="E1264">
            <v>49.04</v>
          </cell>
        </row>
        <row r="1265">
          <cell r="A1265">
            <v>10544</v>
          </cell>
          <cell r="B1265" t="str">
            <v>CALHA/CANALETA DE CONCRETO SIMPLES, TIPO MEIA CANA, D = 60 CM, PARA AGUA PLUVIAL</v>
          </cell>
          <cell r="C1265" t="str">
            <v>M</v>
          </cell>
          <cell r="E1265">
            <v>58.98</v>
          </cell>
        </row>
        <row r="1266">
          <cell r="A1266">
            <v>10545</v>
          </cell>
          <cell r="B1266" t="str">
            <v>CALHA/CANALETA DE CONCRETO SIMPLES, TIPO MEIA CANA, D = 80 CM, PARA AGUA PLUVIAL</v>
          </cell>
          <cell r="C1266" t="str">
            <v>M</v>
          </cell>
          <cell r="E1266">
            <v>90.47</v>
          </cell>
        </row>
        <row r="1267">
          <cell r="A1267">
            <v>10542</v>
          </cell>
          <cell r="B1267" t="str">
            <v>CALHA/CANALETA DE CONCRETO SIMPLES, TIPO MEIA CANA, D= 40 CM, PARA AGUA PLUVIAL</v>
          </cell>
          <cell r="C1267" t="str">
            <v>M</v>
          </cell>
          <cell r="E1267">
            <v>34.82</v>
          </cell>
        </row>
        <row r="1268">
          <cell r="A1268">
            <v>1139</v>
          </cell>
          <cell r="B1268" t="str">
            <v>CAMINHÃO BASCULANTE 8,0M3/16T DIESEL TIPO MERCEDES 170HP  LK-1418 OU EQUIV (INCL MANUT/OPERACAO)</v>
          </cell>
          <cell r="C1268" t="str">
            <v>H</v>
          </cell>
          <cell r="E1268">
            <v>133.59</v>
          </cell>
        </row>
        <row r="1269">
          <cell r="A1269">
            <v>1133</v>
          </cell>
          <cell r="B1269" t="str">
            <v>CAMINHAO BASCULANTE COM CAPACIDADE DE *5* M3 / *11* T, MOTOR DIESEL DE 142 HP (LOCACAO)</v>
          </cell>
          <cell r="C1269" t="str">
            <v>H</v>
          </cell>
          <cell r="E1269">
            <v>112.5</v>
          </cell>
        </row>
        <row r="1270">
          <cell r="A1270">
            <v>25010</v>
          </cell>
          <cell r="B1270" t="str">
            <v>CAMINHAO FORA DE ESTRADA PESO BRUTO 51200 KG, CAPACIDADE DE CARGA 28000 KG, POTENCIA 357 HP, VELOCIDADE MAXIMA 52,70 KM/H</v>
          </cell>
          <cell r="C1270" t="str">
            <v>UN</v>
          </cell>
          <cell r="E1270">
            <v>1206254.3899999999</v>
          </cell>
        </row>
        <row r="1271">
          <cell r="A1271">
            <v>25011</v>
          </cell>
          <cell r="B1271" t="str">
            <v>CAMINHAO FORA DE ESTRADA PESO BRUTO 69800 KG, CAPACIDADE DE CARGA 39000 KG, CACAMBA 24 M3, POTENCIA 469 HP, VELOCIDADE MAXIMA 57 KM/H</v>
          </cell>
          <cell r="C1271" t="str">
            <v>UN</v>
          </cell>
          <cell r="E1271">
            <v>1973099.69</v>
          </cell>
        </row>
        <row r="1272">
          <cell r="A1272">
            <v>1147</v>
          </cell>
          <cell r="B1272" t="str">
            <v>CAMINHAO PIPA COM BARRA ESPARGIDORA E CAPACIDADE DE *6000* LITROS (LOCACAO COM OPERADOR, COMBUSTIVEL E MANUTENCAO)</v>
          </cell>
          <cell r="C1272" t="str">
            <v>H</v>
          </cell>
          <cell r="E1272">
            <v>72</v>
          </cell>
        </row>
        <row r="1273">
          <cell r="A1273">
            <v>1146</v>
          </cell>
          <cell r="B1273" t="str">
            <v>CAMINHAO PIPA 10.000L  C/ BARRA ESPARGIDORA (INCL MANUT/OPERACAO)</v>
          </cell>
          <cell r="C1273" t="str">
            <v>H</v>
          </cell>
          <cell r="E1273">
            <v>81</v>
          </cell>
        </row>
        <row r="1274">
          <cell r="A1274">
            <v>37745</v>
          </cell>
          <cell r="B1274" t="str">
            <v>CAMINHAO TOCO, PESO BRUTO TOTAL 13000 KG, CARGA UTIL MAXIMA 7925 KG, DISTANCIA ENTRE EIXOS 4,80 M, POTENCIA 189 CV (INCLUI CABINE E CHASSI, NAO INCLUI CARROCERIA)</v>
          </cell>
          <cell r="C1274" t="str">
            <v>UN</v>
          </cell>
          <cell r="E1274">
            <v>175000</v>
          </cell>
        </row>
        <row r="1275">
          <cell r="A1275">
            <v>37754</v>
          </cell>
          <cell r="B1275" t="str">
            <v>CAMINHAO TOCO, PESO BRUTO TOTAL 14300 KG, CARGA UTIL MAXIMA 9590 KG, DISTANCIA ENTRE EIXOS 4,76 M, POTENCIA 185 CV (INCLUI CABINE E CHASSI, NAO INCLUI CARROCERIA)</v>
          </cell>
          <cell r="C1275" t="str">
            <v>UN</v>
          </cell>
          <cell r="E1275">
            <v>182753.16</v>
          </cell>
        </row>
        <row r="1276">
          <cell r="A1276">
            <v>37748</v>
          </cell>
          <cell r="B1276" t="str">
            <v>CAMINHAO TOCO, PESO BRUTO TOTAL 14300 KG, CARGA UTIL MAXIMA 9710 KG, DISTANCIA ENTRE EIXOS 3,56 M, POTENCIA 185 CV (INCLUI CABINE E CHASSI, NAO INCLUI CARROCERIA)</v>
          </cell>
          <cell r="C1276" t="str">
            <v>UN</v>
          </cell>
          <cell r="E1276">
            <v>186048.25</v>
          </cell>
        </row>
        <row r="1277">
          <cell r="A1277">
            <v>37761</v>
          </cell>
          <cell r="B1277" t="str">
            <v>CAMINHAO TOCO, PESO BRUTO TOTAL 16000 KG, CARGA UTIL MAXIMA DE 10685 KG, DISTANCIA ENTRE EIXOS 4,8M, POTENCIA 189 CV (INCLUI CABINE E CHASSI, NAO INCLUI CARROCERIA)</v>
          </cell>
          <cell r="C1277" t="str">
            <v>UN</v>
          </cell>
          <cell r="E1277">
            <v>153955.69</v>
          </cell>
        </row>
        <row r="1278">
          <cell r="A1278">
            <v>37757</v>
          </cell>
          <cell r="B1278" t="str">
            <v>CAMINHAO TOCO, PESO BRUTO TOTAL 16000 KG, CARGA UTIL MAXIMA 10600 KG, DISTANCIA ENTRE EIXOS 4,80 M, POTENCIA 275 CV (INCLUI CABINE E CHASSI, NAO INCLUI CARROCERIA)</v>
          </cell>
          <cell r="C1278" t="str">
            <v>UN</v>
          </cell>
          <cell r="E1278">
            <v>214319.61</v>
          </cell>
        </row>
        <row r="1279">
          <cell r="A1279">
            <v>37759</v>
          </cell>
          <cell r="B1279" t="str">
            <v>CAMINHAO TOCO, PESO BRUTO TOTAL 16000 KG, CARGA UTIL MAXIMA 10780 KG, DISTANCIA ENTRE EIXOS 3,56 M, POTENCIA 275 CV (INCLUI CABINE E CHASSI, NAO INCLUI CARROCERIA)</v>
          </cell>
          <cell r="C1279" t="str">
            <v>UN</v>
          </cell>
          <cell r="E1279">
            <v>215150.32</v>
          </cell>
        </row>
        <row r="1280">
          <cell r="A1280">
            <v>37766</v>
          </cell>
          <cell r="B1280" t="str">
            <v>CAMINHAO TOCO, PESO BRUTO TOTAL 16000 KG, CARGA UTIL MAXIMA 11030 KG, DISTANCIA ENTRE EIXOS 3,56M, POTENCIA 186 CV (INCLUI CABINE E CHASSI, NAO INCLUI CARROCERIA)</v>
          </cell>
          <cell r="C1280" t="str">
            <v>UN</v>
          </cell>
          <cell r="E1280">
            <v>215150.3</v>
          </cell>
        </row>
        <row r="1281">
          <cell r="A1281">
            <v>37752</v>
          </cell>
          <cell r="B1281" t="str">
            <v>CAMINHAO TOCO, PESO BRUTO TOTAL 16000 KG, CARGA UTIL MAXIMA 11130 KG, DISTANCIA ENTRE EIXOS 5,36 M, POTENCIA 185 CV (INCLUI CABINE E CHASSI, NAO INCLUI CARROCERIA)</v>
          </cell>
          <cell r="C1281" t="str">
            <v>UN</v>
          </cell>
          <cell r="E1281">
            <v>195102.84</v>
          </cell>
        </row>
        <row r="1282">
          <cell r="A1282">
            <v>37760</v>
          </cell>
          <cell r="B1282" t="str">
            <v>CAMINHAO TOCO, PESO BRUTO TOTAL 16000 KG, CARGA UTIL MAXIMA 13071 KG, DISTANCIA ENTRE EIXOS 4,80 M, POTENCIA 230 CV (INCLUI CABINE E CHASSI, NAO INCLUI CARROCERIA)</v>
          </cell>
          <cell r="C1282" t="str">
            <v>UN</v>
          </cell>
          <cell r="E1282">
            <v>205458.85</v>
          </cell>
        </row>
        <row r="1283">
          <cell r="A1283">
            <v>37765</v>
          </cell>
          <cell r="B1283" t="str">
            <v>CAMINHAO TOCO, PESO BRUTO TOTAL 8250 KG, CARGA UTIL MAXIMA 5110 KG, DISTANCIA ENTRE EIXOS 4,30 M, POTENCIA 162 CV (INCLUI CABINE E CHASSI, NAO INCLUI CARROCERIA)</v>
          </cell>
          <cell r="C1283" t="str">
            <v>UN</v>
          </cell>
          <cell r="E1283">
            <v>143433.54999999999</v>
          </cell>
        </row>
        <row r="1284">
          <cell r="A1284">
            <v>37746</v>
          </cell>
          <cell r="B1284" t="str">
            <v>CAMINHAO TOCO, PESO BRUTO TOTAL 9000 KG, CARGA UTIL MAXIMA 5940 KG, DISTANCIA ENTRE EIXOS 3,69 M, POTENCIA 177 CV (INCLUI CABINE E CHASSI, NAO INCLUI CARROCERIA)</v>
          </cell>
          <cell r="C1284" t="str">
            <v>UN</v>
          </cell>
          <cell r="E1284">
            <v>157250.78</v>
          </cell>
        </row>
        <row r="1285">
          <cell r="A1285">
            <v>37750</v>
          </cell>
          <cell r="B1285" t="str">
            <v>CAMINHAO TOCO, PESO BRUTO TOTAL 9600 KG, CARGA UTIL MAXIMA 6110 KG, DISTANCIA ENTRE EIXOS 3,70 M, POTENCIA 156 CV (INCLUI CABINE E CHASSI, NAO INCLUI CARROCERIA)</v>
          </cell>
          <cell r="C1285" t="str">
            <v>UN</v>
          </cell>
          <cell r="E1285">
            <v>156696.99</v>
          </cell>
        </row>
        <row r="1286">
          <cell r="A1286">
            <v>37753</v>
          </cell>
          <cell r="B1286" t="str">
            <v>CAMINHAO TOCO, PESO BRUTO TOTAL 9600 KG, CARGA UTIL MAXIMA 6200 KG, DISTANCIA ENTRE EIXOS 3,10 M, POTENCIA 156 CV (INCLUI CABINE E CHASSI, NAO INCLUI CARROCERIA)</v>
          </cell>
          <cell r="C1286" t="str">
            <v>UN</v>
          </cell>
          <cell r="E1286">
            <v>156143.19</v>
          </cell>
        </row>
        <row r="1287">
          <cell r="A1287">
            <v>37756</v>
          </cell>
          <cell r="B1287" t="str">
            <v>CAMINHAO TOCO, PESO BRUTO TOTAL 9700 KG, CARGA UTIL MAXIMA 6360 KG, DISTANCIA ENTRE EIXOS 4,30 M, POTENCIA 160 CV (INCLUI CABINE E CHASSI, NAO INCLUI CARROCERIA)</v>
          </cell>
          <cell r="C1287" t="str">
            <v>UN</v>
          </cell>
          <cell r="E1287">
            <v>153955.69</v>
          </cell>
        </row>
        <row r="1288">
          <cell r="A1288">
            <v>37755</v>
          </cell>
          <cell r="B1288" t="str">
            <v>CAMINHAO TRUCADO, PESO BRUTO TOTAL 22000 KG, CARGA UTIL MAXIMA 15350 KG, DISTANCIA ENTRE EIXOS 5,17 M, POTENCIA 238 CV (INCLUI CABINE E CHASSI, NAO INCLUI CARROCERIA)</v>
          </cell>
          <cell r="C1288" t="str">
            <v>UN</v>
          </cell>
          <cell r="E1288">
            <v>223734.17</v>
          </cell>
        </row>
        <row r="1289">
          <cell r="A1289">
            <v>37758</v>
          </cell>
          <cell r="B1289" t="str">
            <v>CAMINHAO TRUCADO, PESO BRUTO TOTAL 23000 KG, CARGA UTIL MAXIMA 15378 KG, DISTANCIA ENTRE EIXOS 4,80 M, POTENCIA 326 CV (INCLUI CABINE E CHASSI, NAO INCLUI CARROCERIA)</v>
          </cell>
          <cell r="C1289" t="str">
            <v>UN</v>
          </cell>
          <cell r="E1289">
            <v>252531.65</v>
          </cell>
        </row>
        <row r="1290">
          <cell r="A1290">
            <v>37747</v>
          </cell>
          <cell r="B1290" t="str">
            <v>CAMINHAO TRUCADO, PESO BRUTO TOTAL 23000 KG, CARGA UTIL MAXIMA 15935 KG, DISTANCIA ENTRE EIXOS 4,80 M, POTENCIA 230 CV (INCLUI CABINE E CHASSI, NAO INCLUI CARROCERIA)</v>
          </cell>
          <cell r="C1290" t="str">
            <v>UN</v>
          </cell>
          <cell r="E1290">
            <v>227223.09</v>
          </cell>
        </row>
        <row r="1291">
          <cell r="A1291">
            <v>37767</v>
          </cell>
          <cell r="B1291" t="str">
            <v>CAMINHAO TRUCADO, PESO BRUTO TOTAL 23000 KG, CARGA UTIL MAXIMA 15940 KG, DISTANCIA ENTRE EIXOS 3,60 M, POTENCIA 286 CV (INCLUI CABINE E CHASSI, NAO INCLUI CARROCERIA)</v>
          </cell>
          <cell r="C1291" t="str">
            <v>UN</v>
          </cell>
          <cell r="E1291">
            <v>239794.31</v>
          </cell>
        </row>
        <row r="1292">
          <cell r="A1292">
            <v>37751</v>
          </cell>
          <cell r="B1292" t="str">
            <v>CAMINHAO TRUCADO, PESO BRUTO TOTAL 23000 KG, CARGA UTIL MAXIMA 16190 KG, DISTANCIA ENTRE EIXOS 3,60 M, POTENCIA 286 CV (INCLUI CABINE E CHASSI, NAO INCLUI CARROCERIA)</v>
          </cell>
          <cell r="C1292" t="str">
            <v>UN</v>
          </cell>
          <cell r="E1292">
            <v>239794.31</v>
          </cell>
        </row>
        <row r="1293">
          <cell r="A1293">
            <v>37749</v>
          </cell>
          <cell r="B1293" t="str">
            <v>CAMINHAO TRUCADO, PESO BRUTO TOTAL 23000 KG, CARGA UTIL MAXIMA 16360 KG, CABINE ESTENDIDA, DISTANCIA ENTRE EIXOS 3,56 M, POTENCIA 275 CV (INCLUI CABINE E CHASSI, NAO INCLUI CARROCERIA)</v>
          </cell>
          <cell r="C1293" t="str">
            <v>UN</v>
          </cell>
          <cell r="E1293">
            <v>237025.32</v>
          </cell>
        </row>
        <row r="1294">
          <cell r="A1294">
            <v>13617</v>
          </cell>
          <cell r="B1294" t="str">
            <v>CAMINHONETE CABINE SIMPLES COM MOTOR 1.6 FLEX, CAMBIO  MANUAL, POTENCIA 101/104 CV, 2 PORTAS</v>
          </cell>
          <cell r="C1294" t="str">
            <v>UN</v>
          </cell>
          <cell r="E1294">
            <v>42940.73</v>
          </cell>
        </row>
        <row r="1295">
          <cell r="A1295">
            <v>13441</v>
          </cell>
          <cell r="B1295" t="str">
            <v>CAMINHONETE CABINE SIMPLES, MOTOR FLEX, 4 X 2, APENAS COM OS EQUIPAMENTOS DE SERIE</v>
          </cell>
          <cell r="C1295" t="str">
            <v>UN</v>
          </cell>
          <cell r="E1295">
            <v>72350</v>
          </cell>
        </row>
        <row r="1296">
          <cell r="A1296">
            <v>1159</v>
          </cell>
          <cell r="B1296" t="str">
            <v>CAMINHONETE COM MOTOR A DIESEL, POTENCIA 180 CV, CABINE DUPLA, 4X4</v>
          </cell>
          <cell r="C1296" t="str">
            <v>UN</v>
          </cell>
          <cell r="E1296">
            <v>112101.78</v>
          </cell>
        </row>
        <row r="1297">
          <cell r="A1297">
            <v>1158</v>
          </cell>
          <cell r="B1297" t="str">
            <v>CAMINHONETE DE CARGA ATE 1,2 T C/ MOTOR DIESEL TIPO GM D-10 OU EQUIV (INCL MANUT/OPERACAO)</v>
          </cell>
          <cell r="C1297" t="str">
            <v>H</v>
          </cell>
          <cell r="E1297">
            <v>27.4</v>
          </cell>
        </row>
        <row r="1298">
          <cell r="A1298">
            <v>12114</v>
          </cell>
          <cell r="B1298" t="str">
            <v>CAMPAINHA ALTA POTENCIA 110V REF. 41418 - PIAL</v>
          </cell>
          <cell r="C1298" t="str">
            <v>UN</v>
          </cell>
          <cell r="E1298">
            <v>258.02</v>
          </cell>
        </row>
        <row r="1299">
          <cell r="A1299">
            <v>11552</v>
          </cell>
          <cell r="B1299" t="str">
            <v>CANALETA ALUMINIO 1 X 1CM P/ PORTA /JANELA CORRER</v>
          </cell>
          <cell r="C1299" t="str">
            <v>M</v>
          </cell>
          <cell r="E1299">
            <v>6.29</v>
          </cell>
        </row>
        <row r="1300">
          <cell r="A1300">
            <v>38599</v>
          </cell>
          <cell r="B1300" t="str">
            <v>CANALETA CONCRETO ESTRUTURAL 14 X 19 X 29 CM, FBK 14 MPA (NBR 6136)</v>
          </cell>
          <cell r="C1300" t="str">
            <v>UN</v>
          </cell>
          <cell r="E1300">
            <v>2.37</v>
          </cell>
        </row>
        <row r="1301">
          <cell r="A1301">
            <v>38596</v>
          </cell>
          <cell r="B1301" t="str">
            <v>CANALETA CONCRETO ESTRUTURAL 14 X 19 X 29 CM, FBK 4,5 MPA (NBR 6136)</v>
          </cell>
          <cell r="C1301" t="str">
            <v>UN</v>
          </cell>
          <cell r="E1301">
            <v>1.62</v>
          </cell>
        </row>
        <row r="1302">
          <cell r="A1302">
            <v>38600</v>
          </cell>
          <cell r="B1302" t="str">
            <v>CANALETA CONCRETO ESTRUTURAL 14 X 19 X 39 CM, FBK 14 MPA (NBR 6136)</v>
          </cell>
          <cell r="C1302" t="str">
            <v>UN</v>
          </cell>
          <cell r="E1302">
            <v>2.79</v>
          </cell>
        </row>
        <row r="1303">
          <cell r="A1303">
            <v>38597</v>
          </cell>
          <cell r="B1303" t="str">
            <v>CANALETA CONCRETO ESTRUTURAL 14 X 19 X 39 CM, FBK 4,5 MPA (NBR 6136)</v>
          </cell>
          <cell r="C1303" t="str">
            <v>UN</v>
          </cell>
          <cell r="E1303">
            <v>1.98</v>
          </cell>
        </row>
        <row r="1304">
          <cell r="A1304">
            <v>659</v>
          </cell>
          <cell r="B1304" t="str">
            <v>CANALETA CONCRETO 14 X 19 X 19 CM (CLASSE D - NBR 6136)</v>
          </cell>
          <cell r="C1304" t="str">
            <v>UN</v>
          </cell>
          <cell r="E1304">
            <v>0.96</v>
          </cell>
        </row>
        <row r="1305">
          <cell r="A1305">
            <v>660</v>
          </cell>
          <cell r="B1305" t="str">
            <v>CANALETA CONCRETO 19 X 19 X 19 CM (CLASSE D - NBR 6136)</v>
          </cell>
          <cell r="C1305" t="str">
            <v>UN</v>
          </cell>
          <cell r="E1305">
            <v>1.41</v>
          </cell>
        </row>
        <row r="1306">
          <cell r="A1306">
            <v>658</v>
          </cell>
          <cell r="B1306" t="str">
            <v>CANALETA CONCRETO 9 X 19 X 19 CM (CLASSE D - NBR 6136)</v>
          </cell>
          <cell r="C1306" t="str">
            <v>UN</v>
          </cell>
          <cell r="E1306">
            <v>0.77</v>
          </cell>
        </row>
        <row r="1307">
          <cell r="A1307">
            <v>38548</v>
          </cell>
          <cell r="B1307" t="str">
            <v>CANALETA ESTRUTURAL CERAMICA, 14 X 19 X 19 CM, 6,0 MPA (NBR 15270)</v>
          </cell>
          <cell r="C1307" t="str">
            <v>UN</v>
          </cell>
          <cell r="E1307">
            <v>0.94</v>
          </cell>
        </row>
        <row r="1308">
          <cell r="A1308">
            <v>34647</v>
          </cell>
          <cell r="B1308" t="str">
            <v>CANALETA ESTRUTURAL CERAMICA, 14 X 19 X 29 CM, 4,0 MPA (NBR 15270)</v>
          </cell>
          <cell r="C1308" t="str">
            <v>UN</v>
          </cell>
          <cell r="E1308">
            <v>1.64</v>
          </cell>
        </row>
        <row r="1309">
          <cell r="A1309">
            <v>34649</v>
          </cell>
          <cell r="B1309" t="str">
            <v>CANALETA ESTRUTURAL CERAMICA, 14 X 19 X 29 CM, 6,0 MPA (NBR 15270)</v>
          </cell>
          <cell r="C1309" t="str">
            <v>UN</v>
          </cell>
          <cell r="E1309">
            <v>1.68</v>
          </cell>
        </row>
        <row r="1310">
          <cell r="A1310">
            <v>34652</v>
          </cell>
          <cell r="B1310" t="str">
            <v>CANALETA ESTRUTURAL CERAMICA, 14 X 19 X 39 CM, 4,0 MPA (NBR 15270)</v>
          </cell>
          <cell r="C1310" t="str">
            <v>UN</v>
          </cell>
          <cell r="E1310">
            <v>2.2999999999999998</v>
          </cell>
        </row>
        <row r="1311">
          <cell r="A1311">
            <v>34655</v>
          </cell>
          <cell r="B1311" t="str">
            <v>CANALETA ESTRUTURAL CERAMICA, 14 X 19 X 39 CM, 6,0 MPA (NBR 15270)</v>
          </cell>
          <cell r="C1311" t="str">
            <v>UN</v>
          </cell>
          <cell r="E1311">
            <v>2.2200000000000002</v>
          </cell>
        </row>
        <row r="1312">
          <cell r="A1312">
            <v>585</v>
          </cell>
          <cell r="B1312" t="str">
            <v>CANTONEIRA "U" ALUMINIO ABAS IGUAIS 1 ", E = 3/32 "</v>
          </cell>
          <cell r="C1312" t="str">
            <v>KG</v>
          </cell>
          <cell r="E1312">
            <v>33.35</v>
          </cell>
        </row>
        <row r="1313">
          <cell r="A1313">
            <v>10951</v>
          </cell>
          <cell r="B1313" t="str">
            <v>CANTONEIRA ACO ABAS DESIGUAIS (QUALQUER BITOLA), E = 3/16 "</v>
          </cell>
          <cell r="C1313" t="str">
            <v>KG</v>
          </cell>
          <cell r="E1313">
            <v>3.13</v>
          </cell>
        </row>
        <row r="1314">
          <cell r="A1314">
            <v>10952</v>
          </cell>
          <cell r="B1314" t="str">
            <v>CANTONEIRA ACO ABAS IGUAIS (QUALQUER BITOLA), E = 1/8 "</v>
          </cell>
          <cell r="C1314" t="str">
            <v>KG</v>
          </cell>
          <cell r="E1314">
            <v>2.7</v>
          </cell>
        </row>
        <row r="1315">
          <cell r="A1315">
            <v>10953</v>
          </cell>
          <cell r="B1315" t="str">
            <v>CANTONEIRA ACO ABAS IGUAIS (QUALQUER BITOLA), E = 3/16 "</v>
          </cell>
          <cell r="C1315" t="str">
            <v>KG</v>
          </cell>
          <cell r="E1315">
            <v>2.7</v>
          </cell>
        </row>
        <row r="1316">
          <cell r="A1316">
            <v>587</v>
          </cell>
          <cell r="B1316" t="str">
            <v>CANTONEIRA ALUMINIO ABAS DESIGUAIS 1" X 3/4 ", E = 1/8 "</v>
          </cell>
          <cell r="C1316" t="str">
            <v>KG</v>
          </cell>
          <cell r="E1316">
            <v>35.74</v>
          </cell>
        </row>
        <row r="1317">
          <cell r="A1317">
            <v>590</v>
          </cell>
          <cell r="B1317" t="str">
            <v>CANTONEIRA ALUMINIO ABAS DESIGUAIS 2 1/2" X 1/2 ", E = 3/16 "</v>
          </cell>
          <cell r="C1317" t="str">
            <v>KG</v>
          </cell>
          <cell r="E1317">
            <v>34.54</v>
          </cell>
        </row>
        <row r="1318">
          <cell r="A1318">
            <v>592</v>
          </cell>
          <cell r="B1318" t="str">
            <v>CANTONEIRA ALUMINIO ABAS IGUAIS 1 ", E = 1/8 ", 25,40 X 3,17 MM (0,408 KG/M)</v>
          </cell>
          <cell r="C1318" t="str">
            <v>KG</v>
          </cell>
          <cell r="E1318">
            <v>35.74</v>
          </cell>
        </row>
        <row r="1319">
          <cell r="A1319">
            <v>586</v>
          </cell>
          <cell r="B1319" t="str">
            <v>CANTONEIRA ALUMINIO ABAS IGUAIS 1 ", E = 3 /16 "</v>
          </cell>
          <cell r="C1319" t="str">
            <v>M</v>
          </cell>
          <cell r="E1319">
            <v>21.01</v>
          </cell>
        </row>
        <row r="1320">
          <cell r="A1320">
            <v>591</v>
          </cell>
          <cell r="B1320" t="str">
            <v>CANTONEIRA ALUMINIO ABAS IGUAIS 1 1/2 ", E = 3/16 "</v>
          </cell>
          <cell r="C1320" t="str">
            <v>KG</v>
          </cell>
          <cell r="E1320">
            <v>33.35</v>
          </cell>
        </row>
        <row r="1321">
          <cell r="A1321">
            <v>588</v>
          </cell>
          <cell r="B1321" t="str">
            <v>CANTONEIRA ALUMINIO ABAS IGUAIS 1 1/4 ", E = 3/16 "</v>
          </cell>
          <cell r="C1321" t="str">
            <v>M</v>
          </cell>
          <cell r="E1321">
            <v>33.229999999999997</v>
          </cell>
        </row>
        <row r="1322">
          <cell r="A1322">
            <v>589</v>
          </cell>
          <cell r="B1322" t="str">
            <v>CANTONEIRA ALUMINIO ABAS IGUAIS 2 ", E = 1/4 "</v>
          </cell>
          <cell r="C1322" t="str">
            <v>M</v>
          </cell>
          <cell r="E1322">
            <v>56.18</v>
          </cell>
        </row>
        <row r="1323">
          <cell r="A1323">
            <v>584</v>
          </cell>
          <cell r="B1323" t="str">
            <v>CANTONEIRA ALUMINIO ABAS IGUAIS 2 ", E = 1/8 "</v>
          </cell>
          <cell r="C1323" t="str">
            <v>M</v>
          </cell>
          <cell r="E1323">
            <v>35.5</v>
          </cell>
        </row>
        <row r="1324">
          <cell r="A1324">
            <v>4777</v>
          </cell>
          <cell r="B1324" t="str">
            <v>CANTONEIRA DE ACO ABAS IGUAIS (QUALQUER BITOLA), E = 1/4 "</v>
          </cell>
          <cell r="C1324" t="str">
            <v>KG</v>
          </cell>
          <cell r="E1324">
            <v>2.7</v>
          </cell>
        </row>
        <row r="1325">
          <cell r="A1325">
            <v>4912</v>
          </cell>
          <cell r="B1325" t="str">
            <v>CANTONEIRA DE ACO 3 "  X  3 "  X  1/4 "</v>
          </cell>
          <cell r="C1325" t="str">
            <v>KG</v>
          </cell>
          <cell r="E1325">
            <v>3.12</v>
          </cell>
        </row>
        <row r="1326">
          <cell r="A1326">
            <v>574</v>
          </cell>
          <cell r="B1326" t="str">
            <v>CANTONEIRA FERRO GALVANIZADO DE ABAS IGUAIS, 1 1/2" X 1/4" (L X E), 3,40 KG/M</v>
          </cell>
          <cell r="C1326" t="str">
            <v>M</v>
          </cell>
          <cell r="E1326">
            <v>12.98</v>
          </cell>
        </row>
        <row r="1327">
          <cell r="A1327">
            <v>567</v>
          </cell>
          <cell r="B1327" t="str">
            <v>CANTONEIRA FERRO GALVANIZADO DE ABAS IGUAIS, 1" X 1/8" (L X E) , 1,20KG/M</v>
          </cell>
          <cell r="C1327" t="str">
            <v>M</v>
          </cell>
          <cell r="E1327">
            <v>4.8099999999999996</v>
          </cell>
        </row>
        <row r="1328">
          <cell r="A1328">
            <v>568</v>
          </cell>
          <cell r="B1328" t="str">
            <v>CANTONEIRA FERRO GALVANIZADO DE ABAS IGUAIS, 2" X 3/8" (L X E), 6,9 KG/M</v>
          </cell>
          <cell r="C1328" t="str">
            <v>M</v>
          </cell>
          <cell r="E1328">
            <v>29.12</v>
          </cell>
        </row>
        <row r="1329">
          <cell r="A1329">
            <v>569</v>
          </cell>
          <cell r="B1329" t="str">
            <v>CANTONEIRA FERRO GALVANIZADO DE ABAS IGUAIS, 3/4" X 1/8" (L X E)</v>
          </cell>
          <cell r="C1329" t="str">
            <v>KG</v>
          </cell>
          <cell r="E1329">
            <v>4.05</v>
          </cell>
        </row>
        <row r="1330">
          <cell r="A1330">
            <v>1165</v>
          </cell>
          <cell r="B1330" t="str">
            <v>CAP OU TAMPAO DE FERRO GALVANIZADO, COM ROSCA BSP, DE 1 1/2"</v>
          </cell>
          <cell r="C1330" t="str">
            <v>UN</v>
          </cell>
          <cell r="E1330">
            <v>9.8000000000000007</v>
          </cell>
        </row>
        <row r="1331">
          <cell r="A1331">
            <v>1164</v>
          </cell>
          <cell r="B1331" t="str">
            <v>CAP OU TAMPAO DE FERRO GALVANIZADO, COM ROSCA BSP, DE 1 1/4"</v>
          </cell>
          <cell r="C1331" t="str">
            <v>UN</v>
          </cell>
          <cell r="E1331">
            <v>8.4700000000000006</v>
          </cell>
        </row>
        <row r="1332">
          <cell r="A1332">
            <v>1162</v>
          </cell>
          <cell r="B1332" t="str">
            <v>CAP OU TAMPAO DE FERRO GALVANIZADO, COM ROSCA BSP, DE 1/2"</v>
          </cell>
          <cell r="C1332" t="str">
            <v>UN</v>
          </cell>
          <cell r="E1332">
            <v>2.4700000000000002</v>
          </cell>
        </row>
        <row r="1333">
          <cell r="A1333">
            <v>12395</v>
          </cell>
          <cell r="B1333" t="str">
            <v>CAP OU TAMPAO DE FERRO GALVANIZADO, COM ROSCA BSP, DE 1/4"</v>
          </cell>
          <cell r="C1333" t="str">
            <v>UN</v>
          </cell>
          <cell r="E1333">
            <v>2.21</v>
          </cell>
        </row>
        <row r="1334">
          <cell r="A1334">
            <v>1170</v>
          </cell>
          <cell r="B1334" t="str">
            <v>CAP OU TAMPAO DE FERRO GALVANIZADO, COM ROSCA BSP, DE 1"</v>
          </cell>
          <cell r="C1334" t="str">
            <v>UN</v>
          </cell>
          <cell r="E1334">
            <v>5.1100000000000003</v>
          </cell>
        </row>
        <row r="1335">
          <cell r="A1335">
            <v>1169</v>
          </cell>
          <cell r="B1335" t="str">
            <v>CAP OU TAMPAO DE FERRO GALVANIZADO, COM ROSCA BSP, DE 2 1/2"</v>
          </cell>
          <cell r="C1335" t="str">
            <v>UN</v>
          </cell>
          <cell r="E1335">
            <v>16.739999999999998</v>
          </cell>
        </row>
        <row r="1336">
          <cell r="A1336">
            <v>1166</v>
          </cell>
          <cell r="B1336" t="str">
            <v>CAP OU TAMPAO DE FERRO GALVANIZADO, COM ROSCA BSP, DE 2"</v>
          </cell>
          <cell r="C1336" t="str">
            <v>UN</v>
          </cell>
          <cell r="E1336">
            <v>12.78</v>
          </cell>
        </row>
        <row r="1337">
          <cell r="A1337">
            <v>1163</v>
          </cell>
          <cell r="B1337" t="str">
            <v>CAP OU TAMPAO DE FERRO GALVANIZADO, COM ROSCA BSP, DE 3/4"</v>
          </cell>
          <cell r="C1337" t="str">
            <v>UN</v>
          </cell>
          <cell r="E1337">
            <v>3.45</v>
          </cell>
        </row>
        <row r="1338">
          <cell r="A1338">
            <v>12396</v>
          </cell>
          <cell r="B1338" t="str">
            <v>CAP OU TAMPAO DE FERRO GALVANIZADO, COM ROSCA BSP, DE 3/8"</v>
          </cell>
          <cell r="C1338" t="str">
            <v>UN</v>
          </cell>
          <cell r="E1338">
            <v>2.17</v>
          </cell>
        </row>
        <row r="1339">
          <cell r="A1339">
            <v>1168</v>
          </cell>
          <cell r="B1339" t="str">
            <v>CAP OU TAMPAO DE FERRO GALVANIZADO, COM ROSCA BSP, DE 3"</v>
          </cell>
          <cell r="C1339" t="str">
            <v>UN</v>
          </cell>
          <cell r="E1339">
            <v>28.84</v>
          </cell>
        </row>
        <row r="1340">
          <cell r="A1340">
            <v>1167</v>
          </cell>
          <cell r="B1340" t="str">
            <v>CAP OU TAMPAO DE FERRO GALVANIZADO, COM ROSCA BSP, DE 4"</v>
          </cell>
          <cell r="C1340" t="str">
            <v>UN</v>
          </cell>
          <cell r="E1340">
            <v>51.3</v>
          </cell>
        </row>
        <row r="1341">
          <cell r="A1341">
            <v>1210</v>
          </cell>
          <cell r="B1341" t="str">
            <v>CAP PVC, ROSCAVEL, 1 1/2",  AGUA FRIA PREDIAL</v>
          </cell>
          <cell r="C1341" t="str">
            <v>UN</v>
          </cell>
          <cell r="E1341">
            <v>6.25</v>
          </cell>
        </row>
        <row r="1342">
          <cell r="A1342">
            <v>1203</v>
          </cell>
          <cell r="B1342" t="str">
            <v>CAP PVC, ROSCAVEL, 1 1/4",  AGUA FRIA PREDIAL</v>
          </cell>
          <cell r="C1342" t="str">
            <v>UN</v>
          </cell>
          <cell r="E1342">
            <v>4.7699999999999996</v>
          </cell>
        </row>
        <row r="1343">
          <cell r="A1343">
            <v>1197</v>
          </cell>
          <cell r="B1343" t="str">
            <v>CAP PVC, ROSCAVEL, 1/2", PARA AGUA FRIA PREDIAL</v>
          </cell>
          <cell r="C1343" t="str">
            <v>UN</v>
          </cell>
          <cell r="E1343">
            <v>0.56999999999999995</v>
          </cell>
        </row>
        <row r="1344">
          <cell r="A1344">
            <v>1202</v>
          </cell>
          <cell r="B1344" t="str">
            <v>CAP PVC, ROSCAVEL, 1",  PARA AGUA FRIA PREDIAL</v>
          </cell>
          <cell r="C1344" t="str">
            <v>UN</v>
          </cell>
          <cell r="E1344">
            <v>1.55</v>
          </cell>
        </row>
        <row r="1345">
          <cell r="A1345">
            <v>1188</v>
          </cell>
          <cell r="B1345" t="str">
            <v>CAP PVC, ROSCAVEL, 2 1/2",  AGUA FRIA PREDIAL</v>
          </cell>
          <cell r="C1345" t="str">
            <v>UN</v>
          </cell>
          <cell r="E1345">
            <v>15.8</v>
          </cell>
        </row>
        <row r="1346">
          <cell r="A1346">
            <v>1211</v>
          </cell>
          <cell r="B1346" t="str">
            <v>CAP PVC, ROSCAVEL, 2",  AGUA FRIA PREDIAL</v>
          </cell>
          <cell r="C1346" t="str">
            <v>UN</v>
          </cell>
          <cell r="E1346">
            <v>8.75</v>
          </cell>
        </row>
        <row r="1347">
          <cell r="A1347">
            <v>1198</v>
          </cell>
          <cell r="B1347" t="str">
            <v>CAP PVC, ROSCAVEL, 3/4",  PARA AGUA FRIA PREDIAL</v>
          </cell>
          <cell r="C1347" t="str">
            <v>UN</v>
          </cell>
          <cell r="E1347">
            <v>0.87</v>
          </cell>
        </row>
        <row r="1348">
          <cell r="A1348">
            <v>1199</v>
          </cell>
          <cell r="B1348" t="str">
            <v>CAP PVC, ROSCAVEL, 3",  AGUA FRIA PREDIAL</v>
          </cell>
          <cell r="C1348" t="str">
            <v>UN</v>
          </cell>
          <cell r="E1348">
            <v>24.48</v>
          </cell>
        </row>
        <row r="1349">
          <cell r="A1349">
            <v>1187</v>
          </cell>
          <cell r="B1349" t="str">
            <v>CAP PVC, ROSCAVEL, 4",  AGUA FRIA PREDIAL</v>
          </cell>
          <cell r="C1349" t="str">
            <v>UN</v>
          </cell>
          <cell r="E1349">
            <v>46.28</v>
          </cell>
        </row>
        <row r="1350">
          <cell r="A1350">
            <v>20088</v>
          </cell>
          <cell r="B1350" t="str">
            <v>CAP PVC, SERIE R, DN 100 MM, PARA ESGOTO PREDIAL</v>
          </cell>
          <cell r="C1350" t="str">
            <v>UN</v>
          </cell>
          <cell r="E1350">
            <v>10.19</v>
          </cell>
        </row>
        <row r="1351">
          <cell r="A1351">
            <v>20089</v>
          </cell>
          <cell r="B1351" t="str">
            <v>CAP PVC, SERIE R, DN 150 MM, PARA ESGOTO PREDIAL</v>
          </cell>
          <cell r="C1351" t="str">
            <v>UN</v>
          </cell>
          <cell r="E1351">
            <v>50.74</v>
          </cell>
        </row>
        <row r="1352">
          <cell r="A1352">
            <v>20087</v>
          </cell>
          <cell r="B1352" t="str">
            <v>CAP PVC, SERIE R, DN 75 MM, PARA ESGOTO PREDIAL</v>
          </cell>
          <cell r="C1352" t="str">
            <v>UN</v>
          </cell>
          <cell r="E1352">
            <v>6.88</v>
          </cell>
        </row>
        <row r="1353">
          <cell r="A1353">
            <v>1200</v>
          </cell>
          <cell r="B1353" t="str">
            <v>CAP PVC, SOLDAVEL, DN 100 MM, SERIE NORMAL, PARA ESGOTO PREDIAL</v>
          </cell>
          <cell r="C1353" t="str">
            <v>UN</v>
          </cell>
          <cell r="E1353">
            <v>4.26</v>
          </cell>
        </row>
        <row r="1354">
          <cell r="A1354">
            <v>12909</v>
          </cell>
          <cell r="B1354" t="str">
            <v>CAP PVC, SOLDAVEL, DN 50 MM, SERIE NORMAL, PARA ESGOTO PREDIAL</v>
          </cell>
          <cell r="C1354" t="str">
            <v>UN</v>
          </cell>
          <cell r="E1354">
            <v>1.9</v>
          </cell>
        </row>
        <row r="1355">
          <cell r="A1355">
            <v>12910</v>
          </cell>
          <cell r="B1355" t="str">
            <v>CAP PVC, SOLDAVEL, DN 75 MM, SERIE NORMAL, PARA ESGOTO PREDIAL</v>
          </cell>
          <cell r="C1355" t="str">
            <v>UN</v>
          </cell>
          <cell r="E1355">
            <v>3.22</v>
          </cell>
        </row>
        <row r="1356">
          <cell r="A1356">
            <v>20092</v>
          </cell>
          <cell r="B1356" t="str">
            <v>CAP PVC, SOLDAVEL, PARA TUBO LEVE, DN 200 MM, LINHA LEVE PARA ESGOTO PREDIAL</v>
          </cell>
          <cell r="C1356" t="str">
            <v>UN</v>
          </cell>
          <cell r="E1356">
            <v>51.21</v>
          </cell>
        </row>
        <row r="1357">
          <cell r="A1357">
            <v>1184</v>
          </cell>
          <cell r="B1357" t="str">
            <v>CAP PVC, SOLDAVEL, 110 MM, PARA AGUA FRIA PREDIAL</v>
          </cell>
          <cell r="C1357" t="str">
            <v>UN</v>
          </cell>
          <cell r="E1357">
            <v>38.659999999999997</v>
          </cell>
        </row>
        <row r="1358">
          <cell r="A1358">
            <v>1191</v>
          </cell>
          <cell r="B1358" t="str">
            <v>CAP PVC, SOLDAVEL, 20 MM, PARA AGUA FRIA PREDIAL</v>
          </cell>
          <cell r="C1358" t="str">
            <v>UN</v>
          </cell>
          <cell r="E1358">
            <v>0.6</v>
          </cell>
        </row>
        <row r="1359">
          <cell r="A1359">
            <v>1185</v>
          </cell>
          <cell r="B1359" t="str">
            <v>CAP PVC, SOLDAVEL, 25 MM, PARA AGUA FRIA PREDIAL</v>
          </cell>
          <cell r="C1359" t="str">
            <v>UN</v>
          </cell>
          <cell r="E1359">
            <v>0.66</v>
          </cell>
        </row>
        <row r="1360">
          <cell r="A1360">
            <v>1189</v>
          </cell>
          <cell r="B1360" t="str">
            <v>CAP PVC, SOLDAVEL, 32 MM, PARA AGUA FRIA PREDIAL</v>
          </cell>
          <cell r="C1360" t="str">
            <v>UN</v>
          </cell>
          <cell r="E1360">
            <v>0.93</v>
          </cell>
        </row>
        <row r="1361">
          <cell r="A1361">
            <v>1193</v>
          </cell>
          <cell r="B1361" t="str">
            <v>CAP PVC, SOLDAVEL, 40 MM, PARA AGUA FRIA PREDIAL</v>
          </cell>
          <cell r="C1361" t="str">
            <v>UN</v>
          </cell>
          <cell r="E1361">
            <v>1.89</v>
          </cell>
        </row>
        <row r="1362">
          <cell r="A1362">
            <v>1194</v>
          </cell>
          <cell r="B1362" t="str">
            <v>CAP PVC, SOLDAVEL, 50 MM, PARA AGUA FRIA PREDIAL</v>
          </cell>
          <cell r="C1362" t="str">
            <v>UN</v>
          </cell>
          <cell r="E1362">
            <v>3.49</v>
          </cell>
        </row>
        <row r="1363">
          <cell r="A1363">
            <v>1195</v>
          </cell>
          <cell r="B1363" t="str">
            <v>CAP PVC, SOLDAVEL, 60 MM, PARA AGUA FRIA PREDIAL</v>
          </cell>
          <cell r="C1363" t="str">
            <v>UN</v>
          </cell>
          <cell r="E1363">
            <v>5.35</v>
          </cell>
        </row>
        <row r="1364">
          <cell r="A1364">
            <v>1204</v>
          </cell>
          <cell r="B1364" t="str">
            <v>CAP PVC, SOLDAVEL, 75 MM, PARA AGUA FRIA PREDIAL</v>
          </cell>
          <cell r="C1364" t="str">
            <v>UN</v>
          </cell>
          <cell r="E1364">
            <v>9.86</v>
          </cell>
        </row>
        <row r="1365">
          <cell r="A1365">
            <v>1205</v>
          </cell>
          <cell r="B1365" t="str">
            <v>CAP PVC, SOLDAVEL, 85 MM, PARA AGUA FRIA PREDIAL</v>
          </cell>
          <cell r="C1365" t="str">
            <v>UN</v>
          </cell>
          <cell r="E1365">
            <v>22.29</v>
          </cell>
        </row>
        <row r="1366">
          <cell r="A1366">
            <v>1207</v>
          </cell>
          <cell r="B1366" t="str">
            <v>CAP, PVC PBA, JE, DN 100 / DE 110 MM,  PARA REDE DE AGUA (NBR 10351)</v>
          </cell>
          <cell r="C1366" t="str">
            <v>UN</v>
          </cell>
          <cell r="E1366">
            <v>13.77</v>
          </cell>
        </row>
        <row r="1367">
          <cell r="A1367">
            <v>1206</v>
          </cell>
          <cell r="B1367" t="str">
            <v>CAP, PVC PBA, JE, DN 50 / DE 60 MM,  PARA REDE DE AGUA (NBR 10351)</v>
          </cell>
          <cell r="C1367" t="str">
            <v>UN</v>
          </cell>
          <cell r="E1367">
            <v>3.3</v>
          </cell>
        </row>
        <row r="1368">
          <cell r="A1368">
            <v>1183</v>
          </cell>
          <cell r="B1368" t="str">
            <v>CAP, PVC PBA, JE, DN 75 / DE 85 MM,  PARA REDE DE AGUA (NBR 10351)</v>
          </cell>
          <cell r="C1368" t="str">
            <v>UN</v>
          </cell>
          <cell r="E1368">
            <v>7.39</v>
          </cell>
        </row>
        <row r="1369">
          <cell r="A1369">
            <v>26047</v>
          </cell>
          <cell r="B1369" t="str">
            <v>CAP, PVC, JE, DN 150 MM, PARA REDE COLETORA DE ESGOTO</v>
          </cell>
          <cell r="C1369" t="str">
            <v>UN</v>
          </cell>
          <cell r="E1369">
            <v>59.37</v>
          </cell>
        </row>
        <row r="1370">
          <cell r="A1370">
            <v>26048</v>
          </cell>
          <cell r="B1370" t="str">
            <v>CAP, PVC, JE, DN 200 MM, PARA REDE COLETORA DE ESGOTO</v>
          </cell>
          <cell r="C1370" t="str">
            <v>UN</v>
          </cell>
          <cell r="E1370">
            <v>88.46</v>
          </cell>
        </row>
        <row r="1371">
          <cell r="A1371">
            <v>12894</v>
          </cell>
          <cell r="B1371" t="str">
            <v>CAPA PARA CHUVA EM PVC COM FORRO DE POLIESTER, COM CAPUZ (AMARELA OU AZUL)</v>
          </cell>
          <cell r="C1371" t="str">
            <v>UN</v>
          </cell>
          <cell r="E1371">
            <v>14.85</v>
          </cell>
        </row>
        <row r="1372">
          <cell r="A1372">
            <v>12895</v>
          </cell>
          <cell r="B1372" t="str">
            <v>CAPACETE DE SEGURANCA ABA FRONTAL COM SUSPENSAO DE POLIETILENO, SEM JUGULAR (CLASSE B)</v>
          </cell>
          <cell r="C1372" t="str">
            <v>UN</v>
          </cell>
          <cell r="E1372">
            <v>11.43</v>
          </cell>
        </row>
        <row r="1373">
          <cell r="A1373">
            <v>1631</v>
          </cell>
          <cell r="B1373" t="str">
            <v>CAPACITOR TRIFASICO, POTENCIA 2,5 KVAR, TENSAO 220 V, FORNECIDO COM CAPA PROTETORA, RESISTOR INTERNO A UNIDADE CAPACITIVA</v>
          </cell>
          <cell r="C1373" t="str">
            <v>UN</v>
          </cell>
          <cell r="E1373">
            <v>135.26</v>
          </cell>
        </row>
        <row r="1374">
          <cell r="A1374">
            <v>1633</v>
          </cell>
          <cell r="B1374" t="str">
            <v>CAPACITOR TRIFASICO, POTENCIA 5 KVAR, TENSAO 220 V, FORNECIDO COM CAPA PROTETORA, RESISTOR INTERNO A UNIDADE CAPACITIVA</v>
          </cell>
          <cell r="C1374" t="str">
            <v>UN</v>
          </cell>
          <cell r="E1374">
            <v>229.82</v>
          </cell>
        </row>
        <row r="1375">
          <cell r="A1375">
            <v>10818</v>
          </cell>
          <cell r="B1375" t="str">
            <v>CAPIM BRAQUIARIA DECUMBENS/ BRAQUIARINHA, VC *70*% MINIMO</v>
          </cell>
          <cell r="C1375" t="str">
            <v>KG</v>
          </cell>
          <cell r="E1375">
            <v>19.71</v>
          </cell>
        </row>
        <row r="1376">
          <cell r="A1376">
            <v>10710</v>
          </cell>
          <cell r="B1376" t="str">
            <v>CARPETE DE NYLON EM MANTA PARA TRAFEGO COMERCIAL PESADO, E = 6 A 7 MM (INSTALADO)</v>
          </cell>
          <cell r="C1376" t="str">
            <v>M2</v>
          </cell>
          <cell r="E1376">
            <v>126.93</v>
          </cell>
        </row>
        <row r="1377">
          <cell r="A1377">
            <v>10709</v>
          </cell>
          <cell r="B1377" t="str">
            <v>CARPETE DE NYLON EM MANTA PARA TRAFEGO COMERCIAL PESADO, E = 9 A 10 MM (INSTALADO)</v>
          </cell>
          <cell r="C1377" t="str">
            <v>M2</v>
          </cell>
          <cell r="E1377">
            <v>155.94</v>
          </cell>
        </row>
        <row r="1378">
          <cell r="A1378">
            <v>39636</v>
          </cell>
          <cell r="B1378" t="str">
            <v>CARPETE DE NYLON EM PLACAS 50 X 50 CM PARA TRAFEGO COMERCIAL PESADO, E = 6,5 MM (INSTALADO)</v>
          </cell>
          <cell r="C1378" t="str">
            <v>M2</v>
          </cell>
          <cell r="E1378">
            <v>159.22999999999999</v>
          </cell>
        </row>
        <row r="1379">
          <cell r="A1379">
            <v>10708</v>
          </cell>
          <cell r="B1379" t="str">
            <v>CARPETE DE POLIESTER EM MANTA PARA TRAFEGO COMERCIAL PESADO, E = 4 A 5 MM (INSTALADO)</v>
          </cell>
          <cell r="C1379" t="str">
            <v>M2</v>
          </cell>
          <cell r="E1379">
            <v>49.14</v>
          </cell>
        </row>
        <row r="1380">
          <cell r="A1380">
            <v>39635</v>
          </cell>
          <cell r="B1380" t="str">
            <v>CARPETE DE POLIPROPILENO EM MANTA PARA TRAFEGO COMERCIAL MEDIO, E = 5 A 6 MM (INSTALADO)</v>
          </cell>
          <cell r="C1380" t="str">
            <v>M2</v>
          </cell>
          <cell r="E1380">
            <v>83.65</v>
          </cell>
        </row>
        <row r="1381">
          <cell r="A1381">
            <v>1214</v>
          </cell>
          <cell r="B1381" t="str">
            <v>CARPINTEIRO DE ESQUADRIA</v>
          </cell>
          <cell r="C1381" t="str">
            <v>H</v>
          </cell>
          <cell r="E1381">
            <v>12.65</v>
          </cell>
        </row>
        <row r="1382">
          <cell r="A1382">
            <v>1213</v>
          </cell>
          <cell r="B1382" t="str">
            <v>CARPINTEIRO DE FORMAS</v>
          </cell>
          <cell r="C1382" t="str">
            <v>H</v>
          </cell>
          <cell r="E1382">
            <v>12.82</v>
          </cell>
        </row>
        <row r="1383">
          <cell r="A1383">
            <v>5091</v>
          </cell>
          <cell r="B1383" t="str">
            <v>CARRANCA FERRO CROMADO 40MM</v>
          </cell>
          <cell r="C1383" t="str">
            <v>UN</v>
          </cell>
          <cell r="E1383">
            <v>15.22</v>
          </cell>
        </row>
        <row r="1384">
          <cell r="A1384">
            <v>14615</v>
          </cell>
          <cell r="B1384" t="str">
            <v>CARRINHO COM 2 PNEUS PARA TRANSPORTAR TUBO CONCRETO, ALTURA ATE 1,0 M E DIAMETRO ATE 1000MM, COM ESTRUTURA EM PERFIL OU TUBO METALICO</v>
          </cell>
          <cell r="C1384" t="str">
            <v>UN</v>
          </cell>
          <cell r="E1384">
            <v>2986.43</v>
          </cell>
        </row>
        <row r="1385">
          <cell r="A1385">
            <v>2711</v>
          </cell>
          <cell r="B1385" t="str">
            <v>CARRINHO DE MAO DE ACO CAPACIDADE 50 A 60 L, PNEU COM CAMARA</v>
          </cell>
          <cell r="C1385" t="str">
            <v>UN</v>
          </cell>
          <cell r="E1385">
            <v>164.9</v>
          </cell>
        </row>
        <row r="1386">
          <cell r="A1386">
            <v>37727</v>
          </cell>
          <cell r="B1386" t="str">
            <v>CARROCERIA FIXA ABERTA DE MADEIRA PARA TRANSPORTE GERAL DE CARGA SECA DIMENSOES APROXIMADAS 2,25 X 4,10 X 0,50 M (INCLUI MONTAGEM, NAO INCLUI CAMINHAO)</v>
          </cell>
          <cell r="C1386" t="str">
            <v>UN</v>
          </cell>
          <cell r="E1386">
            <v>8580</v>
          </cell>
        </row>
        <row r="1387">
          <cell r="A1387">
            <v>37728</v>
          </cell>
          <cell r="B1387" t="str">
            <v>CARROCERIA FIXA ABERTA DE MADEIRA PARA TRANSPORTE GERAL DE CARGA SECA DIMENSOES APROXIMADAS 2,5 X 5,5 X 0,50 M (INCLUI MONTAGEM, NAO INCLUI CAMINHAO)</v>
          </cell>
          <cell r="C1387" t="str">
            <v>UN</v>
          </cell>
          <cell r="E1387">
            <v>11640</v>
          </cell>
        </row>
        <row r="1388">
          <cell r="A1388">
            <v>37729</v>
          </cell>
          <cell r="B1388" t="str">
            <v>CARROCERIA FIXA ABERTA DE MADEIRA PARA TRANSPORTE GERAL DE CARGA SECA DIMENSOES APROXIMADAS 2,5 X 6,00 X 0,50 M (INCLUI MONTAGEM, NAO INCLUI CAMINHAO)</v>
          </cell>
          <cell r="C1388" t="str">
            <v>UN</v>
          </cell>
          <cell r="E1388">
            <v>12600</v>
          </cell>
        </row>
        <row r="1389">
          <cell r="A1389">
            <v>37730</v>
          </cell>
          <cell r="B1389" t="str">
            <v>CARROCERIA FIXA ABERTA DE MADEIRA PARA TRANSPORTE GERAL DE CARGA SECA DIMENSOES APROXIMADAS 2,5 X 6,5 X 0,50 M (INCLUI MONTAGEM, NAO INCLUI CAMINHAO)</v>
          </cell>
          <cell r="C1389" t="str">
            <v>UN</v>
          </cell>
          <cell r="E1389">
            <v>13560</v>
          </cell>
        </row>
        <row r="1390">
          <cell r="A1390">
            <v>37731</v>
          </cell>
          <cell r="B1390" t="str">
            <v>CARROCERIA FIXA ABERTA DE MADEIRA PARA TRANSPORTE GERAL DE CARGA SECA DIMENSOES APROXIMADAS 2,5 X 7,00 X 0,50 M (INCLUI MONTAGEM, NAO INCLUI CAMINHAO)</v>
          </cell>
          <cell r="C1390" t="str">
            <v>UN</v>
          </cell>
          <cell r="E1390">
            <v>14520</v>
          </cell>
        </row>
        <row r="1391">
          <cell r="A1391">
            <v>37732</v>
          </cell>
          <cell r="B1391" t="str">
            <v>CARROCERIA FIXA ABERTA DE MADEIRA PARA TRANSPORTE GERAL DE CARGA SECA DIMENSOES APROXIMADAS 2,5 X 7,5 X 0,50 M (INCLUI MONTAGEM, NAO INCLUI CAMINHAO)</v>
          </cell>
          <cell r="C1391" t="str">
            <v>UN</v>
          </cell>
          <cell r="E1391">
            <v>16559.990000000002</v>
          </cell>
        </row>
        <row r="1392">
          <cell r="A1392">
            <v>4743</v>
          </cell>
          <cell r="B1392" t="str">
            <v>CASCALHO DE CAVA</v>
          </cell>
          <cell r="C1392" t="str">
            <v>M3</v>
          </cell>
          <cell r="E1392">
            <v>25.96</v>
          </cell>
        </row>
        <row r="1393">
          <cell r="A1393">
            <v>4744</v>
          </cell>
          <cell r="B1393" t="str">
            <v>CASCALHO DE RIO</v>
          </cell>
          <cell r="C1393" t="str">
            <v>M3</v>
          </cell>
          <cell r="E1393">
            <v>33.94</v>
          </cell>
        </row>
        <row r="1394">
          <cell r="A1394">
            <v>4745</v>
          </cell>
          <cell r="B1394" t="str">
            <v>CASCALHO LAVADO</v>
          </cell>
          <cell r="C1394" t="str">
            <v>M3</v>
          </cell>
          <cell r="E1394">
            <v>45.47</v>
          </cell>
        </row>
        <row r="1395">
          <cell r="A1395">
            <v>36496</v>
          </cell>
          <cell r="B1395" t="str">
            <v>CAVALETE PARA TALHA COM ESTRUTURA EM TUBO METALICO ALTURA MINIMA 3,2 M EQUIPADO COM RODAS DE BORRACHA PARA MOVIMENTACAO DE TUBOS DE CONCRETO NA CENTRAL DE PREMOLDADOS COM CAPACIDADE DE CARGA DE 3 TONELADAS</v>
          </cell>
          <cell r="C1395" t="str">
            <v>UN</v>
          </cell>
          <cell r="E1395">
            <v>7582.49</v>
          </cell>
        </row>
        <row r="1396">
          <cell r="A1396">
            <v>10630</v>
          </cell>
          <cell r="B1396" t="str">
            <v>CAVALO MECANICO TRACAO 4X2, PESO BRUTO TOTAL COMBINADO 49000 KG, CAPACIDADE MAXIMA DE TRACAO 66000 KG, POTENCIA 310 CV (INCLUI CABINE E CHASSI, NAO INCLUI SEMIRREBOQUE)</v>
          </cell>
          <cell r="C1396" t="str">
            <v>UN</v>
          </cell>
          <cell r="E1396">
            <v>326812.08</v>
          </cell>
        </row>
        <row r="1397">
          <cell r="A1397">
            <v>10609</v>
          </cell>
          <cell r="B1397" t="str">
            <v>CAVALO MECANICO TRACAO 4X2, PESO BRUTO TOTAL COMBINADO 56000 KG, CAPACIDADE MAXIMA DE TRACAO 80000 KG, POTENCIA 400 CV (INCLUI CABINE E CHASSI, NAO INCLUI SEMIRREBOQUE)</v>
          </cell>
          <cell r="C1397" t="str">
            <v>UN</v>
          </cell>
          <cell r="E1397">
            <v>372202.66</v>
          </cell>
        </row>
        <row r="1398">
          <cell r="A1398">
            <v>37762</v>
          </cell>
          <cell r="B1398" t="str">
            <v>CAVALO MECANICO TRACAO 4X2, PESO BRUTO TOTAL 16000 KG, CAPACIDADE MAXIMA DE TRACAO 36000 KG, DISTANCIA ENTRE EIXOS 3,56 M, POTENCIA 286 CV (INCLUI CABINE E CHASSI, NAO INCLUI SEMIRREBOQUE)</v>
          </cell>
          <cell r="C1398" t="str">
            <v>UN</v>
          </cell>
          <cell r="E1398">
            <v>280286.74</v>
          </cell>
        </row>
        <row r="1399">
          <cell r="A1399">
            <v>37763</v>
          </cell>
          <cell r="B1399" t="str">
            <v>CAVALO MECANICO TRACAO 4X2, PESO BRUTO TOTAL 16000 KG, CAPACIDADE MAXIMA DE TRACAO 45000 KG, DISTANCIA ENTRE EIXOS 3,56 M, POTENCIA 330 CV (INCLUI CABINE E CHASSI, NAO INCLUI SEMIRREBOQUE)</v>
          </cell>
          <cell r="C1399" t="str">
            <v>UN</v>
          </cell>
          <cell r="E1399">
            <v>283691.05</v>
          </cell>
        </row>
        <row r="1400">
          <cell r="A1400">
            <v>13456</v>
          </cell>
          <cell r="B1400" t="str">
            <v>CAVALO MECANICO TRACAO 4X2, PESO BRUTO TOTAL 16000 KG, CAPACIDADE MAXIMA DE TRACAO 48300 KG, POTENCIA 360 CV (INCLUI CABINE E CHASSI, NAO INCLUI SEMIRREBOQUE)</v>
          </cell>
          <cell r="C1400" t="str">
            <v>UN</v>
          </cell>
          <cell r="E1400">
            <v>283691.05</v>
          </cell>
        </row>
        <row r="1401">
          <cell r="A1401">
            <v>1283</v>
          </cell>
          <cell r="B1401" t="str">
            <v>CAVALO MECANICO TRACAO 4X2, PESO BRUTO TOTAL 16000 KG, CAPACIDADE MAXIMA DE TRACAO 80000 KG, POTENCIA 260 CV (INCLUI CABINE E CHASSI, NAO INCLUI SEMIRREBOQUE)</v>
          </cell>
          <cell r="C1401" t="str">
            <v>UN</v>
          </cell>
          <cell r="E1401">
            <v>322500</v>
          </cell>
        </row>
        <row r="1402">
          <cell r="A1402">
            <v>13215</v>
          </cell>
          <cell r="B1402" t="str">
            <v>CAVALO MECANICO TRACAO 6X2, PESO BRUTO TOTAL COMBINADO 56000 KG, CAPACIDADE MAXIMA DE TRACAO 66000 KG, POTENCIA 360CV (INCLUI CABINE E CHASSI, NAO INCLUI SEMIRREBOQUE)</v>
          </cell>
          <cell r="C1402" t="str">
            <v>UN</v>
          </cell>
          <cell r="E1402">
            <v>395465.33</v>
          </cell>
        </row>
        <row r="1403">
          <cell r="A1403">
            <v>4235</v>
          </cell>
          <cell r="B1403" t="str">
            <v>CAVOUQUEIRO OU OPERADOR PERFURATRIZ/ROMPEDOR</v>
          </cell>
          <cell r="C1403" t="str">
            <v>H</v>
          </cell>
          <cell r="E1403">
            <v>7.97</v>
          </cell>
        </row>
        <row r="1404">
          <cell r="A1404">
            <v>39960</v>
          </cell>
          <cell r="B1404" t="str">
            <v>CENTRALIZADOR DE BARRA DE ACO (CHUMBADOR TIPO CARAMBOLA), PARA ACO ATE 20 MM (COLETADO CAIXA)</v>
          </cell>
          <cell r="C1404" t="str">
            <v>UN</v>
          </cell>
          <cell r="E1404">
            <v>0.45</v>
          </cell>
        </row>
        <row r="1405">
          <cell r="A1405">
            <v>1336</v>
          </cell>
          <cell r="B1405" t="str">
            <v>CHAPA ACO GROSSA PRETA 1"(25,40MM) 199,87KG/M2</v>
          </cell>
          <cell r="C1405" t="str">
            <v>M2</v>
          </cell>
          <cell r="E1405">
            <v>558.45000000000005</v>
          </cell>
        </row>
        <row r="1406">
          <cell r="A1406">
            <v>12760</v>
          </cell>
          <cell r="B1406" t="str">
            <v>CHAPA ACO INOX AISI 304 NÂº 4 (E = 6 MM), ACABAMENTO NÂº 1 (LAMINADO A QUENTE, FOSCO)</v>
          </cell>
          <cell r="C1406" t="str">
            <v>M2</v>
          </cell>
          <cell r="E1406">
            <v>784.44</v>
          </cell>
        </row>
        <row r="1407">
          <cell r="A1407">
            <v>12759</v>
          </cell>
          <cell r="B1407" t="str">
            <v>CHAPA ACO INOX AISI 304 NÂº 9 (E = 4 MM), ACABAMENTO NÂº 1 (LAMINADO A QUENTE, FOSCO)</v>
          </cell>
          <cell r="C1407" t="str">
            <v>M2</v>
          </cell>
          <cell r="E1407">
            <v>522.95000000000005</v>
          </cell>
        </row>
        <row r="1408">
          <cell r="A1408">
            <v>11063</v>
          </cell>
          <cell r="B1408" t="str">
            <v>CHAPA CIMENTICIA LISA, PRENSADA, DE FIBROCIMENTO, E = 6 MM, DE 1,2 X 3,0 M (SEM AMIANTO)</v>
          </cell>
          <cell r="C1408" t="str">
            <v>M2</v>
          </cell>
          <cell r="E1408">
            <v>33.31</v>
          </cell>
        </row>
        <row r="1409">
          <cell r="A1409">
            <v>11062</v>
          </cell>
          <cell r="B1409" t="str">
            <v>CHAPA CIMENTICIA, LISA, PRENSADA DE FIBROCIMENTO, E = 10 MM, DE 1,2 X 3,0 M (SEM AMIANTO)</v>
          </cell>
          <cell r="C1409" t="str">
            <v>M2</v>
          </cell>
          <cell r="E1409">
            <v>34.409999999999997</v>
          </cell>
        </row>
        <row r="1410">
          <cell r="A1410">
            <v>1325</v>
          </cell>
          <cell r="B1410" t="str">
            <v>CHAPA DE ACO FINA A FRIO BITOLA MSG 20, E = 0,90 MM (7,20 KG/M2)</v>
          </cell>
          <cell r="C1410" t="str">
            <v>KG</v>
          </cell>
          <cell r="E1410">
            <v>3.88</v>
          </cell>
        </row>
        <row r="1411">
          <cell r="A1411">
            <v>1327</v>
          </cell>
          <cell r="B1411" t="str">
            <v>CHAPA DE ACO FINA A FRIO BITOLA MSG 24, E = 0,60 MM (4,80 KG/M2)</v>
          </cell>
          <cell r="C1411" t="str">
            <v>KG</v>
          </cell>
          <cell r="E1411">
            <v>3.47</v>
          </cell>
        </row>
        <row r="1412">
          <cell r="A1412">
            <v>1328</v>
          </cell>
          <cell r="B1412" t="str">
            <v>CHAPA DE ACO FINA A FRIO BITOLA MSG 26, E = 0,45 MM (3,60 KG/M2)</v>
          </cell>
          <cell r="C1412" t="str">
            <v>KG</v>
          </cell>
          <cell r="E1412">
            <v>3.63</v>
          </cell>
        </row>
        <row r="1413">
          <cell r="A1413">
            <v>1321</v>
          </cell>
          <cell r="B1413" t="str">
            <v>CHAPA DE ACO FINA A QUENTE BITOLA MSG 13, E = 2,25 MM (18,00 KG/M2)</v>
          </cell>
          <cell r="C1413" t="str">
            <v>KG</v>
          </cell>
          <cell r="E1413">
            <v>3.9</v>
          </cell>
        </row>
        <row r="1414">
          <cell r="A1414">
            <v>1318</v>
          </cell>
          <cell r="B1414" t="str">
            <v>CHAPA DE ACO FINA A QUENTE BITOLA MSG 14, E = 2,00 MM (16,0 KG/M2)</v>
          </cell>
          <cell r="C1414" t="str">
            <v>KG</v>
          </cell>
          <cell r="E1414">
            <v>3.75</v>
          </cell>
        </row>
        <row r="1415">
          <cell r="A1415">
            <v>1322</v>
          </cell>
          <cell r="B1415" t="str">
            <v>CHAPA DE ACO FINA A QUENTE BITOLA MSG 16, E = 1,50 MM (12,00 KG/M2)</v>
          </cell>
          <cell r="C1415" t="str">
            <v>KG</v>
          </cell>
          <cell r="E1415">
            <v>4.13</v>
          </cell>
        </row>
        <row r="1416">
          <cell r="A1416">
            <v>1323</v>
          </cell>
          <cell r="B1416" t="str">
            <v>CHAPA DE ACO FINA A QUENTE BITOLA MSG 18, E = 1,20 MM (9,60 KG/M2)</v>
          </cell>
          <cell r="C1416" t="str">
            <v>KG</v>
          </cell>
          <cell r="E1416">
            <v>4.04</v>
          </cell>
        </row>
        <row r="1417">
          <cell r="A1417">
            <v>1319</v>
          </cell>
          <cell r="B1417" t="str">
            <v>CHAPA DE ACO FINA A QUENTE BITOLA MSG 3/16 ", E = 4,75 MM (38,00 KG/M2)</v>
          </cell>
          <cell r="C1417" t="str">
            <v>KG</v>
          </cell>
          <cell r="E1417">
            <v>3.57</v>
          </cell>
        </row>
        <row r="1418">
          <cell r="A1418">
            <v>11026</v>
          </cell>
          <cell r="B1418" t="str">
            <v>CHAPA DE ACO GALVANIZADA BITOLA GSG 14, E = 1,95 MM (15,60 KG/M2)</v>
          </cell>
          <cell r="C1418" t="str">
            <v>KG</v>
          </cell>
          <cell r="E1418">
            <v>4.79</v>
          </cell>
        </row>
        <row r="1419">
          <cell r="A1419">
            <v>11027</v>
          </cell>
          <cell r="B1419" t="str">
            <v>CHAPA DE ACO GALVANIZADA BITOLA GSG 16, E = 1,55 MM (12,40 KG/M2)</v>
          </cell>
          <cell r="C1419" t="str">
            <v>KG</v>
          </cell>
          <cell r="E1419">
            <v>5.08</v>
          </cell>
        </row>
        <row r="1420">
          <cell r="A1420">
            <v>11046</v>
          </cell>
          <cell r="B1420" t="str">
            <v>CHAPA DE ACO GALVANIZADA BITOLA GSG 18, E = 1,25 MM (10,00 KG/M2)</v>
          </cell>
          <cell r="C1420" t="str">
            <v>KG</v>
          </cell>
          <cell r="E1420">
            <v>4.9400000000000004</v>
          </cell>
        </row>
        <row r="1421">
          <cell r="A1421">
            <v>11049</v>
          </cell>
          <cell r="B1421" t="str">
            <v>CHAPA DE ACO GALVANIZADA BITOLA GSG 22, E = 0,80 MM (6,40 KG/M2)</v>
          </cell>
          <cell r="C1421" t="str">
            <v>KG</v>
          </cell>
          <cell r="E1421">
            <v>4.5999999999999996</v>
          </cell>
        </row>
        <row r="1422">
          <cell r="A1422">
            <v>11051</v>
          </cell>
          <cell r="B1422" t="str">
            <v>CHAPA DE ACO GALVANIZADA BITOLA GSG 26, E = 0,50 MM (4,00 KG/M2)</v>
          </cell>
          <cell r="C1422" t="str">
            <v>KG</v>
          </cell>
          <cell r="E1422">
            <v>4.9400000000000004</v>
          </cell>
        </row>
        <row r="1423">
          <cell r="A1423">
            <v>40576</v>
          </cell>
          <cell r="B1423" t="str">
            <v>CHAPA DE ACO GROSSA, ASTM A36, BITOLA 3/16, E =4,75 MM (37,29 KG/M2) (COLETADO CAIXA)</v>
          </cell>
          <cell r="C1423" t="str">
            <v>KG</v>
          </cell>
          <cell r="E1423">
            <v>2.5499999999999998</v>
          </cell>
        </row>
        <row r="1424">
          <cell r="A1424">
            <v>1333</v>
          </cell>
          <cell r="B1424" t="str">
            <v>CHAPA DE ACO GROSSA, ASTM A36, E = 1/2 " (12,70 MM) 99,59 KG/M2</v>
          </cell>
          <cell r="C1424" t="str">
            <v>KG</v>
          </cell>
          <cell r="E1424">
            <v>3.59</v>
          </cell>
        </row>
        <row r="1425">
          <cell r="A1425">
            <v>1330</v>
          </cell>
          <cell r="B1425" t="str">
            <v>CHAPA DE ACO GROSSA, ASTM A36, E = 1/4 " (6,35 MM) 49,79 KG/M2</v>
          </cell>
          <cell r="C1425" t="str">
            <v>KG</v>
          </cell>
          <cell r="E1425">
            <v>3.68</v>
          </cell>
        </row>
        <row r="1426">
          <cell r="A1426">
            <v>10957</v>
          </cell>
          <cell r="B1426" t="str">
            <v>CHAPA DE ACO GROSSA, ASTM A36, E = 3/4 " (19,05 MM) 149,39 KG/M2</v>
          </cell>
          <cell r="C1426" t="str">
            <v>KG</v>
          </cell>
          <cell r="E1426">
            <v>4.5999999999999996</v>
          </cell>
        </row>
        <row r="1427">
          <cell r="A1427">
            <v>1332</v>
          </cell>
          <cell r="B1427" t="str">
            <v>CHAPA DE ACO GROSSA, ASTM A36, E = 3/8 " (9,53 MM) 74,69 KG/M2</v>
          </cell>
          <cell r="C1427" t="str">
            <v>KG</v>
          </cell>
          <cell r="E1427">
            <v>3.83</v>
          </cell>
        </row>
        <row r="1428">
          <cell r="A1428">
            <v>1334</v>
          </cell>
          <cell r="B1428" t="str">
            <v>CHAPA DE ACO GROSSA, ASTM A36, E = 5/8 " (15,88 MM) 124,49 KG/M2</v>
          </cell>
          <cell r="C1428" t="str">
            <v>KG</v>
          </cell>
          <cell r="E1428">
            <v>4.24</v>
          </cell>
        </row>
        <row r="1429">
          <cell r="A1429">
            <v>1335</v>
          </cell>
          <cell r="B1429" t="str">
            <v>CHAPA DE ACO GROSSA, ASTM A36, E = 7/8 " (22,23 MM) 174,28 KG/M2</v>
          </cell>
          <cell r="C1429" t="str">
            <v>KG</v>
          </cell>
          <cell r="E1429">
            <v>4.3</v>
          </cell>
        </row>
        <row r="1430">
          <cell r="A1430">
            <v>1337</v>
          </cell>
          <cell r="B1430" t="str">
            <v>CHAPA DE ACO XADREZ PARA PISOS, E = 1/4 " (6,30 MM) 54,53 KG/M2</v>
          </cell>
          <cell r="C1430" t="str">
            <v>KG</v>
          </cell>
          <cell r="E1430">
            <v>4.53</v>
          </cell>
        </row>
        <row r="1431">
          <cell r="A1431">
            <v>11122</v>
          </cell>
          <cell r="B1431" t="str">
            <v>CHAPA DE ALUMINIO, E = 3 MM, L = 1000 MM - 8,10 KG/M2 (LIGA 1200 - H14)</v>
          </cell>
          <cell r="C1431" t="str">
            <v>KG</v>
          </cell>
          <cell r="E1431">
            <v>14.15</v>
          </cell>
        </row>
        <row r="1432">
          <cell r="A1432">
            <v>11123</v>
          </cell>
          <cell r="B1432" t="str">
            <v>CHAPA DE ALUMINIO, E = 4 MM, L = 1000 MM - 10,8 KG/M2 (LIGA 1200 - H14)</v>
          </cell>
          <cell r="C1432" t="str">
            <v>KG</v>
          </cell>
          <cell r="E1432">
            <v>14.15</v>
          </cell>
        </row>
        <row r="1433">
          <cell r="A1433">
            <v>11125</v>
          </cell>
          <cell r="B1433" t="str">
            <v>CHAPA DE ALUMINIO, E = 5 MM, L = 1060 MM - 13,5 KG/M2 (LIGA 1200 - H14)</v>
          </cell>
          <cell r="C1433" t="str">
            <v>KG</v>
          </cell>
          <cell r="E1433">
            <v>14.15</v>
          </cell>
        </row>
        <row r="1434">
          <cell r="A1434">
            <v>39416</v>
          </cell>
          <cell r="B1434" t="str">
            <v>CHAPA DE GESSO ACARTONADO, RESISTENTE A UMIDADE (RU), COR VERDE, E = 12,5 MM, 1200 X 1800 MM (L X C)</v>
          </cell>
          <cell r="C1434" t="str">
            <v>M2</v>
          </cell>
          <cell r="E1434">
            <v>30.33</v>
          </cell>
        </row>
        <row r="1435">
          <cell r="A1435">
            <v>39417</v>
          </cell>
          <cell r="B1435" t="str">
            <v>CHAPA DE GESSO ACARTONADO, RESISTENTE A UMIDADE (RU), COR VERDE, E = 12,5 MM, 1200 X 2400 MM (L X C)</v>
          </cell>
          <cell r="C1435" t="str">
            <v>M2</v>
          </cell>
          <cell r="E1435">
            <v>31.8</v>
          </cell>
        </row>
        <row r="1436">
          <cell r="A1436">
            <v>39414</v>
          </cell>
          <cell r="B1436" t="str">
            <v>CHAPA DE GESSO ACARTONADO, RESISTENTE AO FOGO (RF), COR ROSA, E = 12,5 MM, 1200 X 1800 MM (L X C)</v>
          </cell>
          <cell r="C1436" t="str">
            <v>M2</v>
          </cell>
          <cell r="E1436">
            <v>28.48</v>
          </cell>
        </row>
        <row r="1437">
          <cell r="A1437">
            <v>39415</v>
          </cell>
          <cell r="B1437" t="str">
            <v>CHAPA DE GESSO ACARTONADO, RESISTENTE AO FOGO (RF), COR ROSA, E = 12,5 MM, 1200 X 2400 MM (L X C)</v>
          </cell>
          <cell r="C1437" t="str">
            <v>M2</v>
          </cell>
          <cell r="E1437">
            <v>30.18</v>
          </cell>
        </row>
        <row r="1438">
          <cell r="A1438">
            <v>39412</v>
          </cell>
          <cell r="B1438" t="str">
            <v>CHAPA DE GESSO ACARTONADO, STANDARD (ST), COR BRANCA, E = 12,5 MM, 1200 X 1800 MM (L X C)</v>
          </cell>
          <cell r="C1438" t="str">
            <v>M2</v>
          </cell>
          <cell r="E1438">
            <v>21.44</v>
          </cell>
        </row>
        <row r="1439">
          <cell r="A1439">
            <v>39413</v>
          </cell>
          <cell r="B1439" t="str">
            <v>CHAPA DE GESSO ACARTONADO, STANDARD (ST), COR BRANCA, E = 12,5 MM, 1200 X 2400 MM (L X C)</v>
          </cell>
          <cell r="C1439" t="str">
            <v>M2</v>
          </cell>
          <cell r="E1439">
            <v>21.24</v>
          </cell>
        </row>
        <row r="1440">
          <cell r="A1440">
            <v>1338</v>
          </cell>
          <cell r="B1440" t="str">
            <v>CHAPA DE LAMINADO MELAMINICO, LISO BRILHANTE, DE *1,25 X 3,08* M, E = 0,8 MM</v>
          </cell>
          <cell r="C1440" t="str">
            <v>M2</v>
          </cell>
          <cell r="E1440">
            <v>17.63</v>
          </cell>
        </row>
        <row r="1441">
          <cell r="A1441">
            <v>1340</v>
          </cell>
          <cell r="B1441" t="str">
            <v>CHAPA DE LAMINADO MELAMINICO, LISO FOSCO, DE *1,25 X 3,08* M, E = 0,8 MM</v>
          </cell>
          <cell r="C1441" t="str">
            <v>M2</v>
          </cell>
          <cell r="E1441">
            <v>20.38</v>
          </cell>
        </row>
        <row r="1442">
          <cell r="A1442">
            <v>1341</v>
          </cell>
          <cell r="B1442" t="str">
            <v>CHAPA DE LAMINADO MELAMINICO, TEXTURIZADO, DE *1,25 X 3,08* M, E = 0,8 MM</v>
          </cell>
          <cell r="C1442" t="str">
            <v>M2</v>
          </cell>
          <cell r="E1442">
            <v>19.63</v>
          </cell>
        </row>
        <row r="1443">
          <cell r="A1443">
            <v>1364</v>
          </cell>
          <cell r="B1443" t="str">
            <v>CHAPA DE MADEIRA COMPENSADA DE PINUS, VIROLA OU EQUIVALENTE, DE *2,2 X 1,6* M, E = 10 MM</v>
          </cell>
          <cell r="C1443" t="str">
            <v>M2</v>
          </cell>
          <cell r="E1443">
            <v>20.059999999999999</v>
          </cell>
        </row>
        <row r="1444">
          <cell r="A1444">
            <v>1361</v>
          </cell>
          <cell r="B1444" t="str">
            <v>CHAPA DE MADEIRA COMPENSADA DE PINUS, VIROLA OU EQUIVALENTE, DE *2,2 X 1,6* M, E = 12 MM</v>
          </cell>
          <cell r="C1444" t="str">
            <v>UN</v>
          </cell>
          <cell r="E1444">
            <v>83.67</v>
          </cell>
        </row>
        <row r="1445">
          <cell r="A1445">
            <v>1362</v>
          </cell>
          <cell r="B1445" t="str">
            <v>CHAPA DE MADEIRA COMPENSADA DE PINUS, VIROLA OU EQUIVALENTE, DE *2,2 X 1,6* M, E = 15 MM</v>
          </cell>
          <cell r="C1445" t="str">
            <v>M2</v>
          </cell>
          <cell r="E1445">
            <v>27.93</v>
          </cell>
        </row>
        <row r="1446">
          <cell r="A1446">
            <v>11131</v>
          </cell>
          <cell r="B1446" t="str">
            <v>CHAPA DE MADEIRA COMPENSADA DE PINUS, VIROLA OU EQUIVALENTE, DE *2,2 X 1,6* M, E = 20 MM</v>
          </cell>
          <cell r="C1446" t="str">
            <v>M2</v>
          </cell>
          <cell r="E1446">
            <v>35.74</v>
          </cell>
        </row>
        <row r="1447">
          <cell r="A1447">
            <v>11132</v>
          </cell>
          <cell r="B1447" t="str">
            <v>CHAPA DE MADEIRA COMPENSADA DE PINUS, VIROLA OU EQUIVALENTE, DE *2,2 X 1,6* M, E = 25 MM</v>
          </cell>
          <cell r="C1447" t="str">
            <v>M2</v>
          </cell>
          <cell r="E1447">
            <v>42.26</v>
          </cell>
        </row>
        <row r="1448">
          <cell r="A1448">
            <v>1363</v>
          </cell>
          <cell r="B1448" t="str">
            <v>CHAPA DE MADEIRA COMPENSADA DE PINUS, VIROLA OU EQUIVALENTE, DE *2,2 X 1,6* M, E = 6 MM</v>
          </cell>
          <cell r="C1448" t="str">
            <v>M2</v>
          </cell>
          <cell r="E1448">
            <v>14.21</v>
          </cell>
        </row>
        <row r="1449">
          <cell r="A1449">
            <v>11130</v>
          </cell>
          <cell r="B1449" t="str">
            <v>CHAPA DE MADEIRA COMPENSADA DE PINUS, VIROLA OU EQUIVALENTE, DE *2,2 X 1,6* M, E = 8 MM</v>
          </cell>
          <cell r="C1449" t="str">
            <v>M2</v>
          </cell>
          <cell r="E1449">
            <v>18</v>
          </cell>
        </row>
        <row r="1450">
          <cell r="A1450">
            <v>11134</v>
          </cell>
          <cell r="B1450" t="str">
            <v>CHAPA DE MADEIRA COMPENSADA NAVAL (COM COLA FENOLICA), E = 10 MM, DE *1,60 X 2,20* M</v>
          </cell>
          <cell r="C1450" t="str">
            <v>M2</v>
          </cell>
          <cell r="E1450">
            <v>26.23</v>
          </cell>
        </row>
        <row r="1451">
          <cell r="A1451">
            <v>11135</v>
          </cell>
          <cell r="B1451" t="str">
            <v>CHAPA DE MADEIRA COMPENSADA NAVAL (COM COLA FENOLICA), E = 12 MM, DE *1,60 X 2,20* M</v>
          </cell>
          <cell r="C1451" t="str">
            <v>M2</v>
          </cell>
          <cell r="E1451">
            <v>31.97</v>
          </cell>
        </row>
        <row r="1452">
          <cell r="A1452">
            <v>11136</v>
          </cell>
          <cell r="B1452" t="str">
            <v>CHAPA DE MADEIRA COMPENSADA NAVAL (COM COLA FENOLICA), E = 15 MM, DE *1,60 X 2,20* M</v>
          </cell>
          <cell r="C1452" t="str">
            <v>M2</v>
          </cell>
          <cell r="E1452">
            <v>34.58</v>
          </cell>
        </row>
        <row r="1453">
          <cell r="A1453">
            <v>34743</v>
          </cell>
          <cell r="B1453" t="str">
            <v>CHAPA DE MADEIRA COMPENSADA NAVAL (COM COLA FENOLICA), E = 18 MM, DE *1,60 X 2,20* M</v>
          </cell>
          <cell r="C1453" t="str">
            <v>M2</v>
          </cell>
          <cell r="E1453">
            <v>44.03</v>
          </cell>
        </row>
        <row r="1454">
          <cell r="A1454">
            <v>11137</v>
          </cell>
          <cell r="B1454" t="str">
            <v>CHAPA DE MADEIRA COMPENSADA NAVAL (COM COLA FENOLICA), E = 20 MM, DE *1,60 X 2,20* M</v>
          </cell>
          <cell r="C1454" t="str">
            <v>M2</v>
          </cell>
          <cell r="E1454">
            <v>49.1</v>
          </cell>
        </row>
        <row r="1455">
          <cell r="A1455">
            <v>34745</v>
          </cell>
          <cell r="B1455" t="str">
            <v>CHAPA DE MADEIRA COMPENSADA NAVAL (COM COLA FENOLICA), E = 25 MM, DE *1,60 X 2,20* M</v>
          </cell>
          <cell r="C1455" t="str">
            <v>M2</v>
          </cell>
          <cell r="E1455">
            <v>55.95</v>
          </cell>
        </row>
        <row r="1456">
          <cell r="A1456">
            <v>34746</v>
          </cell>
          <cell r="B1456" t="str">
            <v>CHAPA DE MADEIRA COMPENSADA NAVAL (COM COLA FENOLICA), E = 4 MM, DE *1,60 X 2,20* M</v>
          </cell>
          <cell r="C1456" t="str">
            <v>M2</v>
          </cell>
          <cell r="E1456">
            <v>14.41</v>
          </cell>
        </row>
        <row r="1457">
          <cell r="A1457">
            <v>1360</v>
          </cell>
          <cell r="B1457" t="str">
            <v>CHAPA DE MADEIRA COMPENSADA NAVAL (COM COLA FENOLICA), E = 6 MM, DE *1,60 X 2,20* M</v>
          </cell>
          <cell r="C1457" t="str">
            <v>M2</v>
          </cell>
          <cell r="E1457">
            <v>17.8</v>
          </cell>
        </row>
        <row r="1458">
          <cell r="A1458">
            <v>1347</v>
          </cell>
          <cell r="B1458" t="str">
            <v>CHAPA DE MADEIRA COMPENSADA PLASTIFICADA PARA FORMA DE CONCRETO, DE *1,10 X 2,20* M, E = 12 MM</v>
          </cell>
          <cell r="C1458" t="str">
            <v>M2</v>
          </cell>
          <cell r="E1458">
            <v>18.39</v>
          </cell>
        </row>
        <row r="1459">
          <cell r="A1459">
            <v>1346</v>
          </cell>
          <cell r="B1459" t="str">
            <v>CHAPA DE MADEIRA COMPENSADA PLASTIFICADA PARA FORMA DE CONCRETO, DE *2,44 X 1,22* M, E = 10 MM</v>
          </cell>
          <cell r="C1459" t="str">
            <v>M2</v>
          </cell>
          <cell r="E1459">
            <v>15.39</v>
          </cell>
        </row>
        <row r="1460">
          <cell r="A1460">
            <v>1342</v>
          </cell>
          <cell r="B1460" t="str">
            <v>CHAPA DE MADEIRA COMPENSADA PLASTIFICADA PARA FORMA DE CONCRETO, DE *2,44 X 1,22* M, E = 14 MM</v>
          </cell>
          <cell r="C1460" t="str">
            <v>UN</v>
          </cell>
          <cell r="E1460">
            <v>47.4</v>
          </cell>
        </row>
        <row r="1461">
          <cell r="A1461">
            <v>1345</v>
          </cell>
          <cell r="B1461" t="str">
            <v>CHAPA DE MADEIRA COMPENSADA PLASTIFICADA PARA FORMA DE CONCRETO, DE *2,44 X 1,22* M, E = 18 MM</v>
          </cell>
          <cell r="C1461" t="str">
            <v>M2</v>
          </cell>
          <cell r="E1461">
            <v>24.93</v>
          </cell>
        </row>
        <row r="1462">
          <cell r="A1462">
            <v>1349</v>
          </cell>
          <cell r="B1462" t="str">
            <v>CHAPA DE MADEIRA COMPENSADA PLASTIFICADA PARA FORMA DE CONCRETO, DE *2,44 X 1,22* M, E = 20 MM</v>
          </cell>
          <cell r="C1462" t="str">
            <v>UN</v>
          </cell>
          <cell r="E1462">
            <v>67.599999999999994</v>
          </cell>
        </row>
        <row r="1463">
          <cell r="A1463">
            <v>1344</v>
          </cell>
          <cell r="B1463" t="str">
            <v>CHAPA DE MADEIRA COMPENSADA PLASTIFICADA PARA FORMA DE CONCRETO, DE *2,44 X 1,22* M, E = 6 MM</v>
          </cell>
          <cell r="C1463" t="str">
            <v>UN</v>
          </cell>
          <cell r="E1463">
            <v>26.81</v>
          </cell>
        </row>
        <row r="1464">
          <cell r="A1464">
            <v>1350</v>
          </cell>
          <cell r="B1464" t="str">
            <v>CHAPA DE MADEIRA COMPENSADA RESINADA PARA FORMA DE CONCRETO, DE *2,2 X 1,1* M, E = 10 MM</v>
          </cell>
          <cell r="C1464" t="str">
            <v>UN</v>
          </cell>
          <cell r="E1464">
            <v>24.45</v>
          </cell>
        </row>
        <row r="1465">
          <cell r="A1465">
            <v>1357</v>
          </cell>
          <cell r="B1465" t="str">
            <v>CHAPA DE MADEIRA COMPENSADA RESINADA PARA FORMA DE CONCRETO, DE *2,2 X 1,1* M, E = 12 MM</v>
          </cell>
          <cell r="C1465" t="str">
            <v>UN</v>
          </cell>
          <cell r="E1465">
            <v>31.14</v>
          </cell>
        </row>
        <row r="1466">
          <cell r="A1466">
            <v>1355</v>
          </cell>
          <cell r="B1466" t="str">
            <v>CHAPA DE MADEIRA COMPENSADA RESINADA PARA FORMA DE CONCRETO, DE *2,2 X 1,1* M, E = 14 MM</v>
          </cell>
          <cell r="C1466" t="str">
            <v>M2</v>
          </cell>
          <cell r="E1466">
            <v>14.33</v>
          </cell>
        </row>
        <row r="1467">
          <cell r="A1467">
            <v>1358</v>
          </cell>
          <cell r="B1467" t="str">
            <v>CHAPA DE MADEIRA COMPENSADA RESINADA PARA FORMA DE CONCRETO, DE *2,2 X 1,1* M, E = 17 MM</v>
          </cell>
          <cell r="C1467" t="str">
            <v>M2</v>
          </cell>
          <cell r="E1467">
            <v>16.600000000000001</v>
          </cell>
        </row>
        <row r="1468">
          <cell r="A1468">
            <v>1359</v>
          </cell>
          <cell r="B1468" t="str">
            <v>CHAPA DE MADEIRA COMPENSADA RESINADA PARA FORMA DE CONCRETO, DE *2,2 X 1,1* M, E = 20 MM</v>
          </cell>
          <cell r="C1468" t="str">
            <v>UN</v>
          </cell>
          <cell r="E1468">
            <v>48.11</v>
          </cell>
        </row>
        <row r="1469">
          <cell r="A1469">
            <v>1351</v>
          </cell>
          <cell r="B1469" t="str">
            <v>CHAPA DE MADEIRA COMPENSADA RESINADA PARA FORMA DE CONCRETO, DE *2,2 X 1,1* M, E = 6 MM</v>
          </cell>
          <cell r="C1469" t="str">
            <v>UN</v>
          </cell>
          <cell r="E1469">
            <v>15.5</v>
          </cell>
        </row>
        <row r="1470">
          <cell r="A1470">
            <v>34659</v>
          </cell>
          <cell r="B1470" t="str">
            <v>CHAPA DE MDF BRANCO LISO 1 FACE, E = 12 MM, DE *2,75 X 1,85* M</v>
          </cell>
          <cell r="C1470" t="str">
            <v>M2</v>
          </cell>
          <cell r="E1470">
            <v>25.26</v>
          </cell>
        </row>
        <row r="1471">
          <cell r="A1471">
            <v>34514</v>
          </cell>
          <cell r="B1471" t="str">
            <v>CHAPA DE MDF BRANCO LISO 1 FACE, E = 15 MM, DE *2,75 X 1,85* M</v>
          </cell>
          <cell r="C1471" t="str">
            <v>M2</v>
          </cell>
          <cell r="E1471">
            <v>27.98</v>
          </cell>
        </row>
        <row r="1472">
          <cell r="A1472">
            <v>34660</v>
          </cell>
          <cell r="B1472" t="str">
            <v>CHAPA DE MDF BRANCO LISO 1 FACE, E = 18 MM, DE *2,75 X 1,85* M</v>
          </cell>
          <cell r="C1472" t="str">
            <v>M2</v>
          </cell>
          <cell r="E1472">
            <v>35.51</v>
          </cell>
        </row>
        <row r="1473">
          <cell r="A1473">
            <v>34661</v>
          </cell>
          <cell r="B1473" t="str">
            <v>CHAPA DE MDF BRANCO LISO 1 FACE, E = 25 MM, DE *2,75 X 1,85* M</v>
          </cell>
          <cell r="C1473" t="str">
            <v>M2</v>
          </cell>
          <cell r="E1473">
            <v>51</v>
          </cell>
        </row>
        <row r="1474">
          <cell r="A1474">
            <v>34667</v>
          </cell>
          <cell r="B1474" t="str">
            <v>CHAPA DE MDF BRANCO LISO 1 FACE, E = 6 MM, DE *2,75 X 1,85* M</v>
          </cell>
          <cell r="C1474" t="str">
            <v>M2</v>
          </cell>
          <cell r="E1474">
            <v>18.47</v>
          </cell>
        </row>
        <row r="1475">
          <cell r="A1475">
            <v>34668</v>
          </cell>
          <cell r="B1475" t="str">
            <v>CHAPA DE MDF BRANCO LISO 1 FACE, E = 9 MM, DE *2,75 X 1,85* M</v>
          </cell>
          <cell r="C1475" t="str">
            <v>M2</v>
          </cell>
          <cell r="E1475">
            <v>24.13</v>
          </cell>
        </row>
        <row r="1476">
          <cell r="A1476">
            <v>34741</v>
          </cell>
          <cell r="B1476" t="str">
            <v>CHAPA DE MDF BRANCO LISO 2 FACES, E = 12 MM, DE *2,75 X 1,85* M</v>
          </cell>
          <cell r="C1476" t="str">
            <v>M2</v>
          </cell>
          <cell r="E1476">
            <v>26.55</v>
          </cell>
        </row>
        <row r="1477">
          <cell r="A1477">
            <v>34664</v>
          </cell>
          <cell r="B1477" t="str">
            <v>CHAPA DE MDF BRANCO LISO 2 FACES, E = 15 MM, DE *2,75 X 1,85* M</v>
          </cell>
          <cell r="C1477" t="str">
            <v>M2</v>
          </cell>
          <cell r="E1477">
            <v>28.98</v>
          </cell>
        </row>
        <row r="1478">
          <cell r="A1478">
            <v>34665</v>
          </cell>
          <cell r="B1478" t="str">
            <v>CHAPA DE MDF BRANCO LISO 2 FACES, E = 18 MM, DE *2,75 X 1,85* M</v>
          </cell>
          <cell r="C1478" t="str">
            <v>M2</v>
          </cell>
          <cell r="E1478">
            <v>35.97</v>
          </cell>
        </row>
        <row r="1479">
          <cell r="A1479">
            <v>34666</v>
          </cell>
          <cell r="B1479" t="str">
            <v>CHAPA DE MDF BRANCO LISO 2 FACES, E = 25 MM, DE *2,75 X 1,85* M</v>
          </cell>
          <cell r="C1479" t="str">
            <v>M2</v>
          </cell>
          <cell r="E1479">
            <v>54.33</v>
          </cell>
        </row>
        <row r="1480">
          <cell r="A1480">
            <v>34669</v>
          </cell>
          <cell r="B1480" t="str">
            <v>CHAPA DE MDF BRANCO LISO 2 FACES, E = 6 MM, DE *2,75 X 1,85* M</v>
          </cell>
          <cell r="C1480" t="str">
            <v>M2</v>
          </cell>
          <cell r="E1480">
            <v>19.920000000000002</v>
          </cell>
        </row>
        <row r="1481">
          <cell r="A1481">
            <v>34670</v>
          </cell>
          <cell r="B1481" t="str">
            <v>CHAPA DE MDF BRANCO LISO 2 FACES, E = 9 MM, DE *2,75 X 1,85* M</v>
          </cell>
          <cell r="C1481" t="str">
            <v>M2</v>
          </cell>
          <cell r="E1481">
            <v>24.36</v>
          </cell>
        </row>
        <row r="1482">
          <cell r="A1482">
            <v>34671</v>
          </cell>
          <cell r="B1482" t="str">
            <v>CHAPA DE MDF CRU, E = 12 MM, DE *2,75 X 1,85* M</v>
          </cell>
          <cell r="C1482" t="str">
            <v>M2</v>
          </cell>
          <cell r="E1482">
            <v>20.34</v>
          </cell>
        </row>
        <row r="1483">
          <cell r="A1483">
            <v>34672</v>
          </cell>
          <cell r="B1483" t="str">
            <v>CHAPA DE MDF CRU, E = 15 MM, DE *2,75 X 1,85* M</v>
          </cell>
          <cell r="C1483" t="str">
            <v>M2</v>
          </cell>
          <cell r="E1483">
            <v>21.44</v>
          </cell>
        </row>
        <row r="1484">
          <cell r="A1484">
            <v>34673</v>
          </cell>
          <cell r="B1484" t="str">
            <v>CHAPA DE MDF CRU, E = 18 MM, DE *2,75 X 1,85* M</v>
          </cell>
          <cell r="C1484" t="str">
            <v>M2</v>
          </cell>
          <cell r="E1484">
            <v>26.17</v>
          </cell>
        </row>
        <row r="1485">
          <cell r="A1485">
            <v>34674</v>
          </cell>
          <cell r="B1485" t="str">
            <v>CHAPA DE MDF CRU, E = 20 MM, DE *2,75 X 1,85* M</v>
          </cell>
          <cell r="C1485" t="str">
            <v>M2</v>
          </cell>
          <cell r="E1485">
            <v>34.79</v>
          </cell>
        </row>
        <row r="1486">
          <cell r="A1486">
            <v>34675</v>
          </cell>
          <cell r="B1486" t="str">
            <v>CHAPA DE MDF CRU, E = 25 MM, DE *2,75 X 1,85* M</v>
          </cell>
          <cell r="C1486" t="str">
            <v>M2</v>
          </cell>
          <cell r="E1486">
            <v>42.42</v>
          </cell>
        </row>
        <row r="1487">
          <cell r="A1487">
            <v>34676</v>
          </cell>
          <cell r="B1487" t="str">
            <v>CHAPA DE MDF CRU, E = 6 MM, DE *2,75 X 1,85* M</v>
          </cell>
          <cell r="C1487" t="str">
            <v>M2</v>
          </cell>
          <cell r="E1487">
            <v>12.21</v>
          </cell>
        </row>
        <row r="1488">
          <cell r="A1488">
            <v>34677</v>
          </cell>
          <cell r="B1488" t="str">
            <v>CHAPA DE MDF CRU, E = 9 MM, DE *2,75 X 1,85* M</v>
          </cell>
          <cell r="C1488" t="str">
            <v>M2</v>
          </cell>
          <cell r="E1488">
            <v>16.420000000000002</v>
          </cell>
        </row>
        <row r="1489">
          <cell r="A1489">
            <v>11047</v>
          </cell>
          <cell r="B1489" t="str">
            <v>CHAPA GALV PLANA 19GSG 1,158MM 9,307KG/M2</v>
          </cell>
          <cell r="C1489" t="str">
            <v>KG</v>
          </cell>
          <cell r="E1489">
            <v>4.5999999999999996</v>
          </cell>
        </row>
        <row r="1490">
          <cell r="A1490">
            <v>11061</v>
          </cell>
          <cell r="B1490" t="str">
            <v>CHAPA GALV PLANA 30GSG 0,399MM 3,204KG/M2</v>
          </cell>
          <cell r="C1490" t="str">
            <v>KG</v>
          </cell>
          <cell r="E1490">
            <v>5.55</v>
          </cell>
        </row>
        <row r="1491">
          <cell r="A1491">
            <v>40631</v>
          </cell>
          <cell r="B1491" t="str">
            <v>CHAPA PARA EMENDA DE VIGA, EM ACO GROSSO, QUALIDADE ESTRUTURAL, BITOLA 3/16 , E=4,75 MM, 4 FUROS, LARGURA 45 MM, COMPRIMENTO 500 MM  (COLETADO CAIXA)</v>
          </cell>
          <cell r="C1491" t="str">
            <v>PAR</v>
          </cell>
          <cell r="E1491">
            <v>35.130000000000003</v>
          </cell>
        </row>
        <row r="1492">
          <cell r="A1492">
            <v>11584</v>
          </cell>
          <cell r="B1492" t="str">
            <v>CHAPA RIGIDA DE FIBRAS DE MADEIRA PRENSADA A QUENTE, LISA, DE *1,22 X 2,44* M,  E = 2,5 MM</v>
          </cell>
          <cell r="C1492" t="str">
            <v>UN</v>
          </cell>
          <cell r="E1492">
            <v>72.12</v>
          </cell>
        </row>
        <row r="1493">
          <cell r="A1493">
            <v>11112</v>
          </cell>
          <cell r="B1493" t="str">
            <v>CHAPA/BOBINA ALUMINIO, E = 0,5 MM, L = 300 MM - 0,41 KG/M (LIGA 1200 - H14)</v>
          </cell>
          <cell r="C1493" t="str">
            <v>KG</v>
          </cell>
          <cell r="E1493">
            <v>14.15</v>
          </cell>
        </row>
        <row r="1494">
          <cell r="A1494">
            <v>11115</v>
          </cell>
          <cell r="B1494" t="str">
            <v>CHAPA/BOBINA ALUMINIO, E = 0,8 MM, L = 1000 MM - 2,16 KG/M (LIGA 1200 - H14)</v>
          </cell>
          <cell r="C1494" t="str">
            <v>M</v>
          </cell>
          <cell r="E1494">
            <v>6.55</v>
          </cell>
        </row>
        <row r="1495">
          <cell r="A1495">
            <v>11113</v>
          </cell>
          <cell r="B1495" t="str">
            <v>CHAPA/BOBINA ALUMINIO, E = 0,8 MM, L = 500 MM - 1,08 KG/M (LIGA 1200 - H14)</v>
          </cell>
          <cell r="C1495" t="str">
            <v>KG</v>
          </cell>
          <cell r="E1495">
            <v>14.15</v>
          </cell>
        </row>
        <row r="1496">
          <cell r="A1496">
            <v>11114</v>
          </cell>
          <cell r="B1496" t="str">
            <v>CHAPA/BOBINA ALUMINIO, E = 0,8 MM, L = 600 MM - 1,30 KG/M (LIGA 1200 - H14)</v>
          </cell>
          <cell r="C1496" t="str">
            <v>M</v>
          </cell>
          <cell r="E1496">
            <v>10.88</v>
          </cell>
        </row>
        <row r="1497">
          <cell r="A1497">
            <v>13712</v>
          </cell>
          <cell r="B1497" t="str">
            <v>CHAVE COMPENSADORA TRIFASICA P/ MOTOR 15CV (380V) C/ FUSIVEL DIAZED 50A</v>
          </cell>
          <cell r="C1497" t="str">
            <v>UN</v>
          </cell>
          <cell r="E1497">
            <v>9611.9599999999991</v>
          </cell>
        </row>
        <row r="1498">
          <cell r="A1498">
            <v>13711</v>
          </cell>
          <cell r="B1498" t="str">
            <v>CHAVE COMPENSADORA TRIFASICA P/ MOTOR 150CV (380V) C/ FUSIVEL NH 315A</v>
          </cell>
          <cell r="C1498" t="str">
            <v>UN</v>
          </cell>
          <cell r="E1498">
            <v>29962.76</v>
          </cell>
        </row>
        <row r="1499">
          <cell r="A1499">
            <v>13704</v>
          </cell>
          <cell r="B1499" t="str">
            <v>CHAVE COMPENSADORA TRIFASICA P/ MOTOR 40CV (380V) C/ FUSIVEL NH 100A</v>
          </cell>
          <cell r="C1499" t="str">
            <v>UN</v>
          </cell>
          <cell r="E1499">
            <v>4280.67</v>
          </cell>
        </row>
        <row r="1500">
          <cell r="A1500">
            <v>13710</v>
          </cell>
          <cell r="B1500" t="str">
            <v>CHAVE COMPENSADORA TRIFASICA P/ MOTOR 75CV (380V) C/ FUSIVEL NH 160A</v>
          </cell>
          <cell r="C1500" t="str">
            <v>UN</v>
          </cell>
          <cell r="E1500">
            <v>5117.38</v>
          </cell>
        </row>
        <row r="1501">
          <cell r="A1501">
            <v>12096</v>
          </cell>
          <cell r="B1501" t="str">
            <v>CHAVE COMUTADORA REFORCADA TIPO FACA C/ BASE DE MARMORE 1 X 30A/250V (1 POLO)</v>
          </cell>
          <cell r="C1501" t="str">
            <v>UN</v>
          </cell>
          <cell r="E1501">
            <v>21.1</v>
          </cell>
        </row>
        <row r="1502">
          <cell r="A1502">
            <v>12097</v>
          </cell>
          <cell r="B1502" t="str">
            <v>CHAVE COMUTADORA REFORCADA TIPO FACA C/ BASE DE MARMORE 2 X 30A/250V (2 POLOS)</v>
          </cell>
          <cell r="C1502" t="str">
            <v>UN</v>
          </cell>
          <cell r="E1502">
            <v>18.59</v>
          </cell>
        </row>
        <row r="1503">
          <cell r="A1503">
            <v>12098</v>
          </cell>
          <cell r="B1503" t="str">
            <v>CHAVE COMUTADORA REFORCADA TIPO FACA C/ BASE DE MARMORE 2 X 60A/250V (2 POLOS)</v>
          </cell>
          <cell r="C1503" t="str">
            <v>UN</v>
          </cell>
          <cell r="E1503">
            <v>29.19</v>
          </cell>
        </row>
        <row r="1504">
          <cell r="A1504">
            <v>12099</v>
          </cell>
          <cell r="B1504" t="str">
            <v>CHAVE COMUTADORA REFORCADA TIPO FACA C/ BASE DE MARMORE 3 X 30A/250V (3 POLOS)</v>
          </cell>
          <cell r="C1504" t="str">
            <v>UN</v>
          </cell>
          <cell r="E1504">
            <v>25.46</v>
          </cell>
        </row>
        <row r="1505">
          <cell r="A1505">
            <v>12100</v>
          </cell>
          <cell r="B1505" t="str">
            <v>CHAVE COMUTADORA REFORCADA TIPO FACA C/ BASE DE MARMORE 3 X 60A/250V (3</v>
          </cell>
          <cell r="C1505" t="str">
            <v>UN</v>
          </cell>
          <cell r="E1505">
            <v>31.39</v>
          </cell>
        </row>
        <row r="1506">
          <cell r="A1506">
            <v>20971</v>
          </cell>
          <cell r="B1506" t="str">
            <v>CHAVE DUPLA PARA CONEXOES TIPO STORZ, ENGATE RAPIDO 1 1/2" X 2 1/2", EM LATAO, PARA INSTALACAO PREDIAL COMBATE A INCENDIO</v>
          </cell>
          <cell r="C1506" t="str">
            <v>UN</v>
          </cell>
          <cell r="E1506">
            <v>10.95</v>
          </cell>
        </row>
        <row r="1507">
          <cell r="A1507">
            <v>12081</v>
          </cell>
          <cell r="B1507" t="str">
            <v>CHAVE ELETRICA TRIPOLAR BLINDADA DE 30 A / 250 V</v>
          </cell>
          <cell r="C1507" t="str">
            <v>UN</v>
          </cell>
          <cell r="E1507">
            <v>167.44</v>
          </cell>
        </row>
        <row r="1508">
          <cell r="A1508">
            <v>13709</v>
          </cell>
          <cell r="B1508" t="str">
            <v>CHAVE ESTRELA TRIANGULO TRIFASICA P/ MOTOR 15CV (380V) P/ FUSIVEL DIAZED 35A</v>
          </cell>
          <cell r="C1508" t="str">
            <v>UN</v>
          </cell>
          <cell r="E1508">
            <v>587.42999999999995</v>
          </cell>
        </row>
        <row r="1509">
          <cell r="A1509">
            <v>13366</v>
          </cell>
          <cell r="B1509" t="str">
            <v>CHAVE FACA BIPOLAR C/ BASE DE ARDOSIA P/ FUSIVEIS CARTUCHO 60A/250V</v>
          </cell>
          <cell r="C1509" t="str">
            <v>UN</v>
          </cell>
          <cell r="E1509">
            <v>26.72</v>
          </cell>
        </row>
        <row r="1510">
          <cell r="A1510">
            <v>13403</v>
          </cell>
          <cell r="B1510" t="str">
            <v>CHAVE FACA BIPOLAR C/ BASE DE ARDOSIA/MARMORE P/ FUSIVEIS CARTUCHO 30A/250V</v>
          </cell>
          <cell r="C1510" t="str">
            <v>UN</v>
          </cell>
          <cell r="E1510">
            <v>20.93</v>
          </cell>
        </row>
        <row r="1511">
          <cell r="A1511">
            <v>12080</v>
          </cell>
          <cell r="B1511" t="str">
            <v>CHAVE FACA MONOPOLAR BLINDADA 30A/250V</v>
          </cell>
          <cell r="C1511" t="str">
            <v>UN</v>
          </cell>
          <cell r="E1511">
            <v>40.46</v>
          </cell>
        </row>
        <row r="1512">
          <cell r="A1512">
            <v>12083</v>
          </cell>
          <cell r="B1512" t="str">
            <v>CHAVE FACA TRIPOLAR BLINDADA 100A/250V, TIPO F-323 SPF DA MAR-GIRIUS CONTINENTAL OU EQUIV</v>
          </cell>
          <cell r="C1512" t="str">
            <v>UN</v>
          </cell>
          <cell r="E1512">
            <v>627.9</v>
          </cell>
        </row>
        <row r="1513">
          <cell r="A1513">
            <v>12079</v>
          </cell>
          <cell r="B1513" t="str">
            <v>CHAVE FACA TRIPOLAR BLINDADA 150A/500V, C/BASE P/FUSIVEIS NH DE 125A, TIPO F-824 DA MAR-GIRIUS CONTINENTAL OU EQUIV</v>
          </cell>
          <cell r="C1513" t="str">
            <v>UN</v>
          </cell>
          <cell r="E1513">
            <v>512.15</v>
          </cell>
        </row>
        <row r="1514">
          <cell r="A1514">
            <v>12082</v>
          </cell>
          <cell r="B1514" t="str">
            <v>CHAVE FACA TRIPOLAR BLINDADA 60A/250V, TIPO F-322 SPF DA MAR-GIRIUS CONTINENTAL OU EQUIV</v>
          </cell>
          <cell r="C1514" t="str">
            <v>UN</v>
          </cell>
          <cell r="E1514">
            <v>273.13</v>
          </cell>
        </row>
        <row r="1515">
          <cell r="A1515">
            <v>12092</v>
          </cell>
          <cell r="B1515" t="str">
            <v>CHAVE FACA TRIPOLAR C/BASE DE ARDOSIA/MARMORE 100A/250V</v>
          </cell>
          <cell r="C1515" t="str">
            <v>UN</v>
          </cell>
          <cell r="E1515">
            <v>67.11</v>
          </cell>
        </row>
        <row r="1516">
          <cell r="A1516">
            <v>13368</v>
          </cell>
          <cell r="B1516" t="str">
            <v>CHAVE FACA TRIPOLAR C/BASE DE ARDOSIA/MARMORE 100A/500V</v>
          </cell>
          <cell r="C1516" t="str">
            <v>UN</v>
          </cell>
          <cell r="E1516">
            <v>73.25</v>
          </cell>
        </row>
        <row r="1517">
          <cell r="A1517">
            <v>12090</v>
          </cell>
          <cell r="B1517" t="str">
            <v>CHAVE FACA TRIPOLAR C/BASE DE ARDOSIA/MARMORE 30A/250V</v>
          </cell>
          <cell r="C1517" t="str">
            <v>UN</v>
          </cell>
          <cell r="E1517">
            <v>30.94</v>
          </cell>
        </row>
        <row r="1518">
          <cell r="A1518">
            <v>12091</v>
          </cell>
          <cell r="B1518" t="str">
            <v>CHAVE FACA TRIPOLAR C/BASE DE ARDOSIA/MARMORE 60A/250V</v>
          </cell>
          <cell r="C1518" t="str">
            <v>UN</v>
          </cell>
          <cell r="E1518">
            <v>37.32</v>
          </cell>
        </row>
        <row r="1519">
          <cell r="A1519">
            <v>13367</v>
          </cell>
          <cell r="B1519" t="str">
            <v>CHAVE FACA TRIPOLAR C/BASE DE ARDOSIA/MARMORE 60A/500V</v>
          </cell>
          <cell r="C1519" t="str">
            <v>UN</v>
          </cell>
          <cell r="E1519">
            <v>44.99</v>
          </cell>
        </row>
        <row r="1520">
          <cell r="A1520">
            <v>5047</v>
          </cell>
          <cell r="B1520" t="str">
            <v>CHAVE FUSIVEL DE DISTRIBUICAO 15,0KV/100A</v>
          </cell>
          <cell r="C1520" t="str">
            <v>UN</v>
          </cell>
          <cell r="E1520">
            <v>256.67</v>
          </cell>
        </row>
        <row r="1521">
          <cell r="A1521">
            <v>5048</v>
          </cell>
          <cell r="B1521" t="str">
            <v>CHAVE FUSIVEL DE DISTRIBUICAO 34,5KV/100A</v>
          </cell>
          <cell r="C1521" t="str">
            <v>UN</v>
          </cell>
          <cell r="E1521">
            <v>345.79</v>
          </cell>
        </row>
        <row r="1522">
          <cell r="A1522">
            <v>13386</v>
          </cell>
          <cell r="B1522" t="str">
            <v>CHAVE MAGNETICA 2 X 30A P/ COMANDO ILUMINACAO PUBLICA, ACIONADA POR RELE FOTOELETRICO NA 220V/60HZ, TIPO LUX CONTROL MODELO CIP-I/70 OU EQUIV</v>
          </cell>
          <cell r="C1522" t="str">
            <v>UN</v>
          </cell>
          <cell r="E1522">
            <v>366.27</v>
          </cell>
        </row>
        <row r="1523">
          <cell r="A1523">
            <v>20056</v>
          </cell>
          <cell r="B1523" t="str">
            <v>CHAVE P/ TAMPAO PVC EB- 644 3/8"</v>
          </cell>
          <cell r="C1523" t="str">
            <v>UN</v>
          </cell>
          <cell r="E1523">
            <v>26.36</v>
          </cell>
        </row>
        <row r="1524">
          <cell r="A1524">
            <v>13354</v>
          </cell>
          <cell r="B1524" t="str">
            <v>CHAVE PARTIDA DIRETA P/MOTOR TRIFASICO 7,50CV/380V, C/FUSIVEIS DIAZED E BOTAO LIGA-DESLIGA TIPO GPS SIEMENS OU EQUIV</v>
          </cell>
          <cell r="C1524" t="str">
            <v>UN</v>
          </cell>
          <cell r="E1524">
            <v>509.29</v>
          </cell>
        </row>
        <row r="1525">
          <cell r="A1525">
            <v>14058</v>
          </cell>
          <cell r="B1525" t="str">
            <v>CHAVE PARTIDA DIRETA TRIFASICA P/ MOTOR 10CV-220V C/ FUSIVEL DIAZED 63A</v>
          </cell>
          <cell r="C1525" t="str">
            <v>UN</v>
          </cell>
          <cell r="E1525">
            <v>645.65</v>
          </cell>
        </row>
        <row r="1526">
          <cell r="A1526">
            <v>14056</v>
          </cell>
          <cell r="B1526" t="str">
            <v>CHAVE PARTIDA DIRETA TRIFASICA P/ MOTOR 30CV-220V C/ FUSIVEL NH 160A</v>
          </cell>
          <cell r="C1526" t="str">
            <v>UN</v>
          </cell>
          <cell r="E1526">
            <v>4276.45</v>
          </cell>
        </row>
        <row r="1527">
          <cell r="A1527">
            <v>14057</v>
          </cell>
          <cell r="B1527" t="str">
            <v>CHAVE PARTIDA DIRETA TRIFASICA P/ MOTOR 5CV-220V C/ FUSIVEL DIAZED 35A</v>
          </cell>
          <cell r="C1527" t="str">
            <v>UN</v>
          </cell>
          <cell r="E1527">
            <v>665.32</v>
          </cell>
        </row>
        <row r="1528">
          <cell r="A1528">
            <v>13708</v>
          </cell>
          <cell r="B1528" t="str">
            <v>CHAVE PARTIDA DIRETA TRIFASICA P/ MOTOR 5CV-380V C/ FUSIVEL DIAZED 20A</v>
          </cell>
          <cell r="C1528" t="str">
            <v>UN</v>
          </cell>
          <cell r="E1528">
            <v>703</v>
          </cell>
        </row>
        <row r="1529">
          <cell r="A1529">
            <v>13353</v>
          </cell>
          <cell r="B1529" t="str">
            <v>CHAVE REVERSORA BLINDADA 30A/500V ELETROMAR OU EQUIV</v>
          </cell>
          <cell r="C1529" t="str">
            <v>UN</v>
          </cell>
          <cell r="E1529">
            <v>292.67</v>
          </cell>
        </row>
        <row r="1530">
          <cell r="A1530">
            <v>13847</v>
          </cell>
          <cell r="B1530" t="str">
            <v>CHAVE REVERSORA TRIFASICA BLINDADA 30A, 250V</v>
          </cell>
          <cell r="C1530" t="str">
            <v>UN</v>
          </cell>
          <cell r="E1530">
            <v>125.5</v>
          </cell>
        </row>
        <row r="1531">
          <cell r="A1531">
            <v>13369</v>
          </cell>
          <cell r="B1531" t="str">
            <v>CHAVE SECCIONADORA FUSIVEL TRIPOLAR, MANOBRA C/ CARGA, 160A/500V P/ FUSIVEIS NH TAMANHO 00 CORRENTE NOMINAL ATE 160A, TIPO 3 NP 4080 DA SIEMENS OU EQUIV</v>
          </cell>
          <cell r="C1531" t="str">
            <v>UN</v>
          </cell>
          <cell r="E1531">
            <v>236.82</v>
          </cell>
        </row>
        <row r="1532">
          <cell r="A1532">
            <v>13370</v>
          </cell>
          <cell r="B1532" t="str">
            <v>CHAVE SECCIONADORA FUSIVEL TRIPOLAR, MANOBRA C/ CARGA, 250A/500V P/ FUSIVEIS NH TAMANHO 1 CORRENTE NOMINAL ATE 250A, TIPO 3 NN 2200 DA SIEMENS OU EQUIV</v>
          </cell>
          <cell r="C1532" t="str">
            <v>UN</v>
          </cell>
          <cell r="E1532">
            <v>290.89</v>
          </cell>
        </row>
        <row r="1533">
          <cell r="A1533">
            <v>2395</v>
          </cell>
          <cell r="B1533" t="str">
            <v>CHAVE SECCIONADORA TRIPOLAR C/ PORTA FUSIVEIS NH, MANOBRA C/ CARGA, 125A/500V, TIPO S37 SIEMENS OU EQUIV</v>
          </cell>
          <cell r="C1533" t="str">
            <v>UN</v>
          </cell>
          <cell r="E1533">
            <v>659.29</v>
          </cell>
        </row>
        <row r="1534">
          <cell r="A1534">
            <v>2398</v>
          </cell>
          <cell r="B1534" t="str">
            <v>CHAVE SECCIONADORA TRIPOLAR C/ PORTA FUSIVEIS NH, MANOBRA C/ CARGA, 300A/500V, TIPO S37 SIEMENS OU EQUIV</v>
          </cell>
          <cell r="C1534" t="str">
            <v>UN</v>
          </cell>
          <cell r="E1534">
            <v>1444.55</v>
          </cell>
        </row>
        <row r="1535">
          <cell r="A1535">
            <v>2399</v>
          </cell>
          <cell r="B1535" t="str">
            <v>CHAVE SECCIONADORA TRIPOLAR C/ PORTA FUSIVEIS NH, MANOBRA C/ CARGA, 400A/500V, TIPO S37 SIEMENS OU EQUIV</v>
          </cell>
          <cell r="C1535" t="str">
            <v>UN</v>
          </cell>
          <cell r="E1535">
            <v>1793.7</v>
          </cell>
        </row>
        <row r="1536">
          <cell r="A1536">
            <v>12340</v>
          </cell>
          <cell r="B1536" t="str">
            <v>CHAVE SECCIONADORA TRIPOLAR P/ MEDIA TENSAO 400A/15KV, C/ COMANDO MANUAL SIMULTANEO NAS 3 FASES ATRAVES DE PUNHO</v>
          </cell>
          <cell r="C1536" t="str">
            <v>UN</v>
          </cell>
          <cell r="E1536">
            <v>2120.9</v>
          </cell>
        </row>
        <row r="1537">
          <cell r="A1537">
            <v>12341</v>
          </cell>
          <cell r="B1537" t="str">
            <v>CHAVE SECCIONADORA TRIPOLAR P/ MEDIA TENSAO 400A/15KV, C/ COMANDO MANUAL SIMULTANEO NAS 3 FASES ATRAVES DE VARA DE MANOBRA, TIPO 3 DC 0015-2W SIEMENS OU EQUIV</v>
          </cell>
          <cell r="C1537" t="str">
            <v>UN</v>
          </cell>
          <cell r="E1537">
            <v>1943.69</v>
          </cell>
        </row>
        <row r="1538">
          <cell r="A1538">
            <v>14281</v>
          </cell>
          <cell r="B1538" t="str">
            <v>CHAVE SECCIONADORA TRIPOLAR 250A, 600V C/ FUSIVEIS NH 200A EM CAIXA BLINDADA EM ACO</v>
          </cell>
          <cell r="C1538" t="str">
            <v>UN</v>
          </cell>
          <cell r="E1538">
            <v>980.22</v>
          </cell>
        </row>
        <row r="1539">
          <cell r="A1539">
            <v>14282</v>
          </cell>
          <cell r="B1539" t="str">
            <v>CHAVE SECCIONADORA TRIPOLAR 400A, 600V C/ FUSIVEIS NH 400A EM CAIXA BLINDADA EM ACO</v>
          </cell>
          <cell r="C1539" t="str">
            <v>UN</v>
          </cell>
          <cell r="E1539">
            <v>1255.8</v>
          </cell>
        </row>
        <row r="1540">
          <cell r="A1540">
            <v>14283</v>
          </cell>
          <cell r="B1540" t="str">
            <v>CHAVE SECCIONADORA TRIPOLAR 600A, 600V C/ FUSIVEIS NH 600A EM CAIXA BLINDADO EM ACO</v>
          </cell>
          <cell r="C1540" t="str">
            <v>UN</v>
          </cell>
          <cell r="E1540">
            <v>1688.35</v>
          </cell>
        </row>
        <row r="1541">
          <cell r="A1541">
            <v>14386</v>
          </cell>
          <cell r="B1541" t="str">
            <v>CHAVE SECCIONADORA TRIPOLAR, ABERTURA EM CARGA 15KV, 400A , C/ PUNHO</v>
          </cell>
          <cell r="C1541" t="str">
            <v>UN</v>
          </cell>
          <cell r="E1541">
            <v>1951.72</v>
          </cell>
        </row>
        <row r="1542">
          <cell r="A1542">
            <v>14385</v>
          </cell>
          <cell r="B1542" t="str">
            <v>CHAVE SECCIONADORA UNIPOLAR, ABERTURA EM CARGA C/ VARA, 15KV, 400A USO INTERNO</v>
          </cell>
          <cell r="C1542" t="str">
            <v>UN</v>
          </cell>
          <cell r="E1542">
            <v>558.13</v>
          </cell>
        </row>
        <row r="1543">
          <cell r="A1543">
            <v>13279</v>
          </cell>
          <cell r="B1543" t="str">
            <v>CHUMBADOR DE ACO 5/8" X 200MM C/ ROSCA E PORCA</v>
          </cell>
          <cell r="C1543" t="str">
            <v>KG</v>
          </cell>
          <cell r="E1543">
            <v>4.32</v>
          </cell>
        </row>
        <row r="1544">
          <cell r="A1544">
            <v>11977</v>
          </cell>
          <cell r="B1544" t="str">
            <v>CHUMBADOR DE ACO, DIAMETRO 1/2", COMPRIMENTO 75 MM</v>
          </cell>
          <cell r="C1544" t="str">
            <v>UN</v>
          </cell>
          <cell r="E1544">
            <v>3.71</v>
          </cell>
        </row>
        <row r="1545">
          <cell r="A1545">
            <v>11975</v>
          </cell>
          <cell r="B1545" t="str">
            <v>CHUMBADOR DE ACO, DIAMETRO 5/8", COMPRIMENTO 6", COM PORCA</v>
          </cell>
          <cell r="C1545" t="str">
            <v>UN</v>
          </cell>
          <cell r="E1545">
            <v>8.14</v>
          </cell>
        </row>
        <row r="1546">
          <cell r="A1546">
            <v>39746</v>
          </cell>
          <cell r="B1546" t="str">
            <v>CHUMBADOR DE ACO, 1" X 600 MM, PARA POSTES DE ACO COM BASE, INCLUSO PORCA E ARRUELA</v>
          </cell>
          <cell r="C1546" t="str">
            <v>UN</v>
          </cell>
          <cell r="E1546">
            <v>90.63</v>
          </cell>
        </row>
        <row r="1547">
          <cell r="A1547">
            <v>11976</v>
          </cell>
          <cell r="B1547" t="str">
            <v>CHUMBADOR OMEGA C/PARAFUSO OM1404 1/4"</v>
          </cell>
          <cell r="C1547" t="str">
            <v>UN</v>
          </cell>
          <cell r="E1547">
            <v>2.74</v>
          </cell>
        </row>
        <row r="1548">
          <cell r="A1548">
            <v>1368</v>
          </cell>
          <cell r="B1548" t="str">
            <v>CHUVEIRO COMUM EM PLASTICO BRANCO, COM CANO, 3 TEMPERATURAS, 5500 W (110/220 V)</v>
          </cell>
          <cell r="C1548" t="str">
            <v>UN</v>
          </cell>
          <cell r="E1548">
            <v>41.05</v>
          </cell>
        </row>
        <row r="1549">
          <cell r="A1549">
            <v>1367</v>
          </cell>
          <cell r="B1549" t="str">
            <v>CHUVEIRO COMUM EM PLASTICO CROMADO, COM CANO, 4 TEMPERATURAS (110/220 V)</v>
          </cell>
          <cell r="C1549" t="str">
            <v>UN</v>
          </cell>
          <cell r="E1549">
            <v>132.78</v>
          </cell>
        </row>
        <row r="1550">
          <cell r="A1550">
            <v>7608</v>
          </cell>
          <cell r="B1550" t="str">
            <v>CHUVEIRO PLASTICO BRANCO SIMPLES 5 '' PARA ACOPLAR EM HASTE 1/2 ", AGUA FRIA</v>
          </cell>
          <cell r="C1550" t="str">
            <v>UN</v>
          </cell>
          <cell r="E1550">
            <v>3.6</v>
          </cell>
        </row>
        <row r="1551">
          <cell r="A1551">
            <v>12115</v>
          </cell>
          <cell r="B1551" t="str">
            <v>CIGARRA DE EMBUTIR 110/220V TIPO SILENTOQUE PIAL OU EQUIV</v>
          </cell>
          <cell r="C1551" t="str">
            <v>UN</v>
          </cell>
          <cell r="E1551">
            <v>31.08</v>
          </cell>
        </row>
        <row r="1552">
          <cell r="A1552">
            <v>11109</v>
          </cell>
          <cell r="B1552" t="str">
            <v>CIMENTO ASFALTICO DE PETROLEO A GRANEL (CAP) 30/45 (COM ICMS)</v>
          </cell>
          <cell r="C1552" t="str">
            <v>KG</v>
          </cell>
          <cell r="E1552">
            <v>1.67</v>
          </cell>
        </row>
        <row r="1553">
          <cell r="A1553">
            <v>497</v>
          </cell>
          <cell r="B1553" t="str">
            <v>CIMENTO ASFALTICO DE PETROLEO A GRANEL (CAP) 50/70 (COM ICMS)</v>
          </cell>
          <cell r="C1553" t="str">
            <v>T</v>
          </cell>
          <cell r="E1553">
            <v>1707.41</v>
          </cell>
        </row>
        <row r="1554">
          <cell r="A1554">
            <v>1380</v>
          </cell>
          <cell r="B1554" t="str">
            <v>CIMENTO BRANCO</v>
          </cell>
          <cell r="C1554" t="str">
            <v>KG</v>
          </cell>
          <cell r="E1554">
            <v>2.68</v>
          </cell>
        </row>
        <row r="1555">
          <cell r="A1555">
            <v>1375</v>
          </cell>
          <cell r="B1555" t="str">
            <v>CIMENTO IMPERMEABILIZANTE DE PEGA ULTRARRAPIDA PARA TAMPONAMENTOS</v>
          </cell>
          <cell r="C1555" t="str">
            <v>KG</v>
          </cell>
          <cell r="E1555">
            <v>3.84</v>
          </cell>
        </row>
        <row r="1556">
          <cell r="A1556">
            <v>1379</v>
          </cell>
          <cell r="B1556" t="str">
            <v>CIMENTO PORTLAND COMPOSTO CP II-32</v>
          </cell>
          <cell r="C1556" t="str">
            <v>KG</v>
          </cell>
          <cell r="E1556">
            <v>0.45</v>
          </cell>
        </row>
        <row r="1557">
          <cell r="A1557">
            <v>10511</v>
          </cell>
          <cell r="B1557" t="str">
            <v>CIMENTO PORTLAND COMPOSTO CP II-32 (SACO DE 50 KG)</v>
          </cell>
          <cell r="C1557" t="str">
            <v>50KG</v>
          </cell>
          <cell r="E1557">
            <v>22.9</v>
          </cell>
        </row>
        <row r="1558">
          <cell r="A1558">
            <v>13284</v>
          </cell>
          <cell r="B1558" t="str">
            <v>CIMENTO PORTLAND DE ALTO FORNO (AF) CP III-32</v>
          </cell>
          <cell r="C1558" t="str">
            <v>KG</v>
          </cell>
          <cell r="E1558">
            <v>0.38</v>
          </cell>
        </row>
        <row r="1559">
          <cell r="A1559">
            <v>25974</v>
          </cell>
          <cell r="B1559" t="str">
            <v>CIMENTO PORTLAND ESTRUTURAL BRANCO CPB-32</v>
          </cell>
          <cell r="C1559" t="str">
            <v>KG</v>
          </cell>
          <cell r="E1559">
            <v>1.53</v>
          </cell>
        </row>
        <row r="1560">
          <cell r="A1560">
            <v>1382</v>
          </cell>
          <cell r="B1560" t="str">
            <v>CIMENTO PORTLAND POZOLANICO CP IV- 32</v>
          </cell>
          <cell r="C1560" t="str">
            <v>50KG</v>
          </cell>
          <cell r="E1560">
            <v>22.06</v>
          </cell>
        </row>
        <row r="1561">
          <cell r="A1561">
            <v>34753</v>
          </cell>
          <cell r="B1561" t="str">
            <v>CIMENTO PORTLAND POZOLANICO CP IV-32</v>
          </cell>
          <cell r="C1561" t="str">
            <v>KG</v>
          </cell>
          <cell r="E1561">
            <v>0.44</v>
          </cell>
        </row>
        <row r="1562">
          <cell r="A1562">
            <v>420</v>
          </cell>
          <cell r="B1562" t="str">
            <v>CINTA CIRCULAR EM ACO GALVANIZADO DE 150 MM DE DIAMETRO PARA FIXACAO DE CAIXA MEDICAO</v>
          </cell>
          <cell r="C1562" t="str">
            <v>UN</v>
          </cell>
          <cell r="E1562">
            <v>18.25</v>
          </cell>
        </row>
        <row r="1563">
          <cell r="A1563">
            <v>12327</v>
          </cell>
          <cell r="B1563" t="str">
            <v>CINTA CIRCULAR EM ACO GALVANIZADO DE 210 MM DE DIAMETRO PARA INSTALACAO DE TRANSFORMADOR EM POSTE DE CONCRETO</v>
          </cell>
          <cell r="C1563" t="str">
            <v>UN</v>
          </cell>
          <cell r="E1563">
            <v>21.74</v>
          </cell>
        </row>
        <row r="1564">
          <cell r="A1564">
            <v>36148</v>
          </cell>
          <cell r="B1564" t="str">
            <v>CINTURAO DE SEGURANCA TIPO PARAQUEDISTA, FIVELA EM ACO, AJUSTE NO SUSPENSARIO, CINTURA E PERNAS</v>
          </cell>
          <cell r="C1564" t="str">
            <v>UN</v>
          </cell>
          <cell r="E1564">
            <v>54.86</v>
          </cell>
        </row>
        <row r="1565">
          <cell r="A1565">
            <v>13003</v>
          </cell>
          <cell r="B1565" t="str">
            <v>CLORO</v>
          </cell>
          <cell r="C1565" t="str">
            <v>L</v>
          </cell>
          <cell r="E1565">
            <v>3.16</v>
          </cell>
        </row>
        <row r="1566">
          <cell r="A1566">
            <v>12329</v>
          </cell>
          <cell r="B1566" t="str">
            <v>COBRE ELETROLITICO EM BARRA OU CHAPA</v>
          </cell>
          <cell r="C1566" t="str">
            <v>KG</v>
          </cell>
          <cell r="E1566">
            <v>60.26</v>
          </cell>
        </row>
        <row r="1567">
          <cell r="A1567">
            <v>1339</v>
          </cell>
          <cell r="B1567" t="str">
            <v>COLA A BASE DE RESINA SINTETICA PARA CHAPA DE LAMINADO MELAMINICO</v>
          </cell>
          <cell r="C1567" t="str">
            <v>KG</v>
          </cell>
          <cell r="E1567">
            <v>17.670000000000002</v>
          </cell>
        </row>
        <row r="1568">
          <cell r="A1568">
            <v>11849</v>
          </cell>
          <cell r="B1568" t="str">
            <v>COLA BRANCA BASE PVA</v>
          </cell>
          <cell r="C1568" t="str">
            <v>L</v>
          </cell>
          <cell r="E1568">
            <v>13.51</v>
          </cell>
        </row>
        <row r="1569">
          <cell r="A1569">
            <v>37418</v>
          </cell>
          <cell r="B1569" t="str">
            <v>COLAR DE TOMADA EM POLIPROPILENO, PP, COM PARAFUSOS, PARA PEAD, 63 X 1/2" - LIGACAO PREDIAL DE AGUA</v>
          </cell>
          <cell r="C1569" t="str">
            <v>UN</v>
          </cell>
          <cell r="E1569">
            <v>7.16</v>
          </cell>
        </row>
        <row r="1570">
          <cell r="A1570">
            <v>37419</v>
          </cell>
          <cell r="B1570" t="str">
            <v>COLAR DE TOMADA EM POLIPROPILENO, PP, COM PARAFUSOS, PARA PEAD, 63 X 3/4" - LIGACAO PREDIAL DE AGUA</v>
          </cell>
          <cell r="C1570" t="str">
            <v>UN</v>
          </cell>
          <cell r="E1570">
            <v>7.35</v>
          </cell>
        </row>
        <row r="1571">
          <cell r="A1571">
            <v>1436</v>
          </cell>
          <cell r="B1571" t="str">
            <v>COLAR TOMADA PVC, COM TRAVAS, SAIDA COM ROSCA, DE 110 MM X 1/2", PARA LIGACAO PREDIAL DE AGUA</v>
          </cell>
          <cell r="C1571" t="str">
            <v>UN</v>
          </cell>
          <cell r="E1571">
            <v>8.86</v>
          </cell>
        </row>
        <row r="1572">
          <cell r="A1572">
            <v>1427</v>
          </cell>
          <cell r="B1572" t="str">
            <v>COLAR TOMADA PVC, COM TRAVAS, SAIDA COM ROSCA, DE 110 MM X 3/4", PARA LIGACAO PREDIAL DE AGUA</v>
          </cell>
          <cell r="C1572" t="str">
            <v>UN</v>
          </cell>
          <cell r="E1572">
            <v>8.94</v>
          </cell>
        </row>
        <row r="1573">
          <cell r="A1573">
            <v>1402</v>
          </cell>
          <cell r="B1573" t="str">
            <v>COLAR TOMADA PVC, COM TRAVAS, SAIDA COM ROSCA, DE 32 MM X 1/2", PARA LIGACAO PREDIAL DE AGUA</v>
          </cell>
          <cell r="C1573" t="str">
            <v>UN</v>
          </cell>
          <cell r="E1573">
            <v>3.86</v>
          </cell>
        </row>
        <row r="1574">
          <cell r="A1574">
            <v>1423</v>
          </cell>
          <cell r="B1574" t="str">
            <v>COLAR TOMADA PVC, COM TRAVAS, SAIDA COM ROSCA, DE 32 MM X 3/4", PARA LIGACAO PREDIAL DE AGUA</v>
          </cell>
          <cell r="C1574" t="str">
            <v>UN</v>
          </cell>
          <cell r="E1574">
            <v>3.89</v>
          </cell>
        </row>
        <row r="1575">
          <cell r="A1575">
            <v>1421</v>
          </cell>
          <cell r="B1575" t="str">
            <v>COLAR TOMADA PVC, COM TRAVAS, SAIDA COM ROSCA, DE 40 MM X 1/2", PARA LIGACAO PREDIAL DE AGUA</v>
          </cell>
          <cell r="C1575" t="str">
            <v>UN</v>
          </cell>
          <cell r="E1575">
            <v>4.09</v>
          </cell>
        </row>
        <row r="1576">
          <cell r="A1576">
            <v>1420</v>
          </cell>
          <cell r="B1576" t="str">
            <v>COLAR TOMADA PVC, COM TRAVAS, SAIDA COM ROSCA, DE 40 MM X 3/4", PARA LIGACAO PREDIAL DE AGUA</v>
          </cell>
          <cell r="C1576" t="str">
            <v>UN</v>
          </cell>
          <cell r="E1576">
            <v>4.17</v>
          </cell>
        </row>
        <row r="1577">
          <cell r="A1577">
            <v>1419</v>
          </cell>
          <cell r="B1577" t="str">
            <v>COLAR TOMADA PVC, COM TRAVAS, SAIDA COM ROSCA, DE 50 MM X 1/2", PARA LIGACAO PREDIAL DE AGUA</v>
          </cell>
          <cell r="C1577" t="str">
            <v>UN</v>
          </cell>
          <cell r="E1577">
            <v>4.51</v>
          </cell>
        </row>
        <row r="1578">
          <cell r="A1578">
            <v>1439</v>
          </cell>
          <cell r="B1578" t="str">
            <v>COLAR TOMADA PVC, COM TRAVAS, SAIDA COM ROSCA, DE 50 MM X 3/4", PARA LIGACAO PREDIAL DE AGUA</v>
          </cell>
          <cell r="C1578" t="str">
            <v>UN</v>
          </cell>
          <cell r="E1578">
            <v>4.55</v>
          </cell>
        </row>
        <row r="1579">
          <cell r="A1579">
            <v>1415</v>
          </cell>
          <cell r="B1579" t="str">
            <v>COLAR TOMADA PVC, COM TRAVAS, SAIDA COM ROSCA, DE 60 MM X 1/2", PARA LIGACAO PREDIAL DE AGUA</v>
          </cell>
          <cell r="C1579" t="str">
            <v>UN</v>
          </cell>
          <cell r="E1579">
            <v>5.0599999999999996</v>
          </cell>
        </row>
        <row r="1580">
          <cell r="A1580">
            <v>1414</v>
          </cell>
          <cell r="B1580" t="str">
            <v>COLAR TOMADA PVC, COM TRAVAS, SAIDA COM ROSCA, DE 60 MM X 3/4", PARA LIGACAO PREDIAL DE AGUA</v>
          </cell>
          <cell r="C1580" t="str">
            <v>UN</v>
          </cell>
          <cell r="E1580">
            <v>5.15</v>
          </cell>
        </row>
        <row r="1581">
          <cell r="A1581">
            <v>1413</v>
          </cell>
          <cell r="B1581" t="str">
            <v>COLAR TOMADA PVC, COM TRAVAS, SAIDA COM ROSCA, DE 75 MM X 1/2", PARA LIGACAO PREDIAL DE AGUA</v>
          </cell>
          <cell r="C1581" t="str">
            <v>UN</v>
          </cell>
          <cell r="E1581">
            <v>7.77</v>
          </cell>
        </row>
        <row r="1582">
          <cell r="A1582">
            <v>1417</v>
          </cell>
          <cell r="B1582" t="str">
            <v>COLAR TOMADA PVC, COM TRAVAS, SAIDA COM ROSCA, DE 75 MM X 3/4", PARA LIGACAO PREDIAL DE AGUA</v>
          </cell>
          <cell r="C1582" t="str">
            <v>UN</v>
          </cell>
          <cell r="E1582">
            <v>7.77</v>
          </cell>
        </row>
        <row r="1583">
          <cell r="A1583">
            <v>1412</v>
          </cell>
          <cell r="B1583" t="str">
            <v>COLAR TOMADA PVC, COM TRAVAS, SAIDA COM ROSCA, DE 85 MM X 1/2", PARA LIGACAO PREDIAL DE AGUA</v>
          </cell>
          <cell r="C1583" t="str">
            <v>UN</v>
          </cell>
          <cell r="E1583">
            <v>7.04</v>
          </cell>
        </row>
        <row r="1584">
          <cell r="A1584">
            <v>1416</v>
          </cell>
          <cell r="B1584" t="str">
            <v>COLAR TOMADA PVC, COM TRAVAS, SAIDA COM ROSCA, DE 85 MM X 3/4", PARA LIGACAO PREDIAL DE AGUA</v>
          </cell>
          <cell r="C1584" t="str">
            <v>UN</v>
          </cell>
          <cell r="E1584">
            <v>7.11</v>
          </cell>
        </row>
        <row r="1585">
          <cell r="A1585">
            <v>1411</v>
          </cell>
          <cell r="B1585" t="str">
            <v>COLAR TOMADA PVC, COM TRAVAS, SAIDA ROSCAVEL COM BUCHA DE LATAO, DE 110 MM X 1/2", PARA LIGACAO PREDIAL DE AGUA</v>
          </cell>
          <cell r="C1585" t="str">
            <v>UN</v>
          </cell>
          <cell r="E1585">
            <v>14.64</v>
          </cell>
        </row>
        <row r="1586">
          <cell r="A1586">
            <v>20093</v>
          </cell>
          <cell r="B1586" t="str">
            <v>COLAR TOMADA PVC, COM TRAVAS, SAIDA ROSCAVEL COM BUCHA DE LATAO, DE 110 MM X 3/4", PARA LIGACAO PREDIAL DE AGUA</v>
          </cell>
          <cell r="C1586" t="str">
            <v>UN</v>
          </cell>
          <cell r="E1586">
            <v>14.64</v>
          </cell>
        </row>
        <row r="1587">
          <cell r="A1587">
            <v>1435</v>
          </cell>
          <cell r="B1587" t="str">
            <v>COLAR TOMADA PVC, COM TRAVAS, SAIDA ROSCAVEL COM BUCHA DE LATAO, DE 60 MM X 1/2", PARA LIGACAO PREDIAL DE AGUA</v>
          </cell>
          <cell r="C1587" t="str">
            <v>UN</v>
          </cell>
          <cell r="E1587">
            <v>9.75</v>
          </cell>
        </row>
        <row r="1588">
          <cell r="A1588">
            <v>1406</v>
          </cell>
          <cell r="B1588" t="str">
            <v>COLAR TOMADA PVC, COM TRAVAS, SAIDA ROSCAVEL COM BUCHA DE LATAO, DE 60 MM X 3/4", PARA LIGACAO PREDIAL DE AGUA</v>
          </cell>
          <cell r="C1588" t="str">
            <v>UN</v>
          </cell>
          <cell r="E1588">
            <v>9.75</v>
          </cell>
        </row>
        <row r="1589">
          <cell r="A1589">
            <v>1407</v>
          </cell>
          <cell r="B1589" t="str">
            <v>COLAR TOMADA PVC, COM TRAVAS, SAIDA ROSCAVEL COM BUCHA DE LATAO, DE 75 MM X 1/2", PARA LIGACAO PREDIAL DE AGUA</v>
          </cell>
          <cell r="C1589" t="str">
            <v>UN</v>
          </cell>
          <cell r="E1589">
            <v>12.16</v>
          </cell>
        </row>
        <row r="1590">
          <cell r="A1590">
            <v>1418</v>
          </cell>
          <cell r="B1590" t="str">
            <v>COLAR TOMADA PVC, COM TRAVAS, SAIDA ROSCAVEL COM BUCHA DE LATAO, DE 75 MM X 3/4", PARA LIGACAO PREDIAL DE AGUA</v>
          </cell>
          <cell r="C1590" t="str">
            <v>UN</v>
          </cell>
          <cell r="E1590">
            <v>12.16</v>
          </cell>
        </row>
        <row r="1591">
          <cell r="A1591">
            <v>1404</v>
          </cell>
          <cell r="B1591" t="str">
            <v>COLAR TOMADA PVC, COM TRAVAS, SAIDA ROSCAVEL COM BUCHA DE LATAO, DE 85 MM X 1/2", PARA LIGACAO PREDIAL DE AGUA</v>
          </cell>
          <cell r="C1591" t="str">
            <v>UN</v>
          </cell>
          <cell r="E1591">
            <v>12.86</v>
          </cell>
        </row>
        <row r="1592">
          <cell r="A1592">
            <v>1410</v>
          </cell>
          <cell r="B1592" t="str">
            <v>COLAR TOMADA PVC, COM TRAVAS, SAIDA ROSCAVEL COM BUCHA DE LATAO, DE 85 MM X 3/4", PARA LIGACAO PREDIAL DE AGUA</v>
          </cell>
          <cell r="C1592" t="str">
            <v>UN</v>
          </cell>
          <cell r="E1592">
            <v>12.86</v>
          </cell>
        </row>
        <row r="1593">
          <cell r="A1593">
            <v>38375</v>
          </cell>
          <cell r="B1593" t="str">
            <v>COLHER DE PEDREIRO FORJADA 8 " CANTO REDONDO, CABO DE MADEIRA</v>
          </cell>
          <cell r="C1593" t="str">
            <v>UN</v>
          </cell>
          <cell r="E1593">
            <v>23.43</v>
          </cell>
        </row>
        <row r="1594">
          <cell r="A1594">
            <v>1442</v>
          </cell>
          <cell r="B1594" t="str">
            <v>COMPACTADOR DE SOLO, TIPO PLACA VIBRATORIA REVERSIVEL, COM MOTOR A GASOLINA DE 4 TEMPOS, PESO ENTRE 125 E 150 KG, FORCA CENTRIFUGA ENTRE 2500 E 2800 KGF, LARGURA DE TRABALHO ENTRE 400 E 450 MM, FREQUENCIA DE VI</v>
          </cell>
          <cell r="C1594" t="str">
            <v>UN</v>
          </cell>
          <cell r="E1594">
            <v>10282.94</v>
          </cell>
        </row>
        <row r="1595">
          <cell r="A1595">
            <v>1443</v>
          </cell>
          <cell r="B1595" t="str">
            <v>COMPACTADOR DE SOLOS COM PLACA VIBRATORIA, DE 135 A 156 KG, COM MOTOR A DIESEL OU GASOLINA DE 4 A 6 HP, NAO REVERSIVEL (LOCACAO)</v>
          </cell>
          <cell r="C1595" t="str">
            <v>H</v>
          </cell>
          <cell r="E1595">
            <v>2.25</v>
          </cell>
        </row>
        <row r="1596">
          <cell r="A1596">
            <v>11281</v>
          </cell>
          <cell r="B1596" t="str">
            <v>COMPACTADOR DE SOLOS DE PERCURSAO (SOQUETE) COM MOTOR A GASOLINA 4 TEMPOS DE 3 HP (3 CV)</v>
          </cell>
          <cell r="C1596" t="str">
            <v>UN</v>
          </cell>
          <cell r="E1596">
            <v>12249</v>
          </cell>
        </row>
        <row r="1597">
          <cell r="A1597">
            <v>13458</v>
          </cell>
          <cell r="B1597" t="str">
            <v>COMPACTADOR DE SOLOS DE PERCURSAO (SOQUETE) COM MOTOR A GASOLINA 4 TEMPOS DE 4 HP (4 CV)</v>
          </cell>
          <cell r="C1597" t="str">
            <v>UN</v>
          </cell>
          <cell r="E1597">
            <v>15178.1</v>
          </cell>
        </row>
        <row r="1598">
          <cell r="A1598">
            <v>1449</v>
          </cell>
          <cell r="B1598" t="str">
            <v>COMPACTADOR SOLOS C/ PLACA VIBRATÓRIA MOTOR DIESEL/GASOLINA * 5HP * NÃO REVERSÍVEL TIPO CLARIDOM CS-15 OU EQUIV</v>
          </cell>
          <cell r="C1598" t="str">
            <v>H</v>
          </cell>
          <cell r="E1598">
            <v>2.02</v>
          </cell>
        </row>
        <row r="1599">
          <cell r="A1599">
            <v>1453</v>
          </cell>
          <cell r="B1599" t="str">
            <v>COMPACTADOR SOLOS C/ PLACA VIBRATÓRIA MOTOR DIESEL/GASOLINA 7 A 10HP 400KG NÃO REVERSÍVEL TIPO DYNAPAC CM-20 OU EQUIV</v>
          </cell>
          <cell r="C1599" t="str">
            <v>H</v>
          </cell>
          <cell r="E1599">
            <v>2.7</v>
          </cell>
        </row>
        <row r="1600">
          <cell r="A1600">
            <v>1444</v>
          </cell>
          <cell r="B1600" t="str">
            <v>COMPACTADOR SOLOS COM PLACA VIBRATORIA MOTOR DIESEL/GASOLINA MENOR OU IGUAL A 10CV NAO REVERSIVEL TIPO CLARIDOM CS- 30 OU EQUIVALENTE</v>
          </cell>
          <cell r="C1600" t="str">
            <v>H</v>
          </cell>
          <cell r="E1600">
            <v>2.4</v>
          </cell>
        </row>
        <row r="1601">
          <cell r="A1601">
            <v>1448</v>
          </cell>
          <cell r="B1601" t="str">
            <v>COMPACTADOR SOLOS PNEUMÁTICO TIPO SAPO ATE 35KG TIPO CLOZIRONE OU EQUIV</v>
          </cell>
          <cell r="C1601" t="str">
            <v>H</v>
          </cell>
          <cell r="E1601">
            <v>2.7</v>
          </cell>
        </row>
        <row r="1602">
          <cell r="A1602">
            <v>1445</v>
          </cell>
          <cell r="B1602" t="str">
            <v>COMPACTADOR SOLOS TIPO SAPO C/ MOTOR DIESEL/GASOLINA *3HP* NÃO REVERSÍVEL PADRAO DYNAPAL LC -7 I R OU EQUIV</v>
          </cell>
          <cell r="C1602" t="str">
            <v>H</v>
          </cell>
          <cell r="E1602">
            <v>2.7</v>
          </cell>
        </row>
        <row r="1603">
          <cell r="A1603">
            <v>1511</v>
          </cell>
          <cell r="B1603" t="str">
            <v>COMPRESSOR DE AR DIESEL REBOCAVEL 125 A 134PCM</v>
          </cell>
          <cell r="C1603" t="str">
            <v>H</v>
          </cell>
          <cell r="E1603">
            <v>9.5399999999999991</v>
          </cell>
        </row>
        <row r="1604">
          <cell r="A1604">
            <v>1513</v>
          </cell>
          <cell r="B1604" t="str">
            <v>COMPRESSOR DE AR DIESEL REBOCAVEL 160 A 170PCM C/ 1 MARTELETE ROMPEDOR</v>
          </cell>
          <cell r="C1604" t="str">
            <v>H</v>
          </cell>
          <cell r="E1604">
            <v>12.89</v>
          </cell>
        </row>
        <row r="1605">
          <cell r="A1605">
            <v>1508</v>
          </cell>
          <cell r="B1605" t="str">
            <v>COMPRESSOR DE AR DIESEL REBOCAVEL 160PCM</v>
          </cell>
          <cell r="C1605" t="str">
            <v>H</v>
          </cell>
          <cell r="E1605">
            <v>10.31</v>
          </cell>
        </row>
        <row r="1606">
          <cell r="A1606">
            <v>1512</v>
          </cell>
          <cell r="B1606" t="str">
            <v>COMPRESSOR DE AR DIESEL REBOCAVEL 250 A 275PCM</v>
          </cell>
          <cell r="C1606" t="str">
            <v>H</v>
          </cell>
          <cell r="E1606">
            <v>12.38</v>
          </cell>
        </row>
        <row r="1607">
          <cell r="A1607">
            <v>1514</v>
          </cell>
          <cell r="B1607" t="str">
            <v>COMPRESSOR DE AR DIESEL REBOCAVEL 365PCM</v>
          </cell>
          <cell r="C1607" t="str">
            <v>H</v>
          </cell>
          <cell r="E1607">
            <v>16.760000000000002</v>
          </cell>
        </row>
        <row r="1608">
          <cell r="A1608">
            <v>1515</v>
          </cell>
          <cell r="B1608" t="str">
            <v>COMPRESSOR DE AR DIESEL REBOCAVEL 600PCM</v>
          </cell>
          <cell r="C1608" t="str">
            <v>H</v>
          </cell>
          <cell r="E1608">
            <v>26.3</v>
          </cell>
        </row>
        <row r="1609">
          <cell r="A1609">
            <v>36524</v>
          </cell>
          <cell r="B1609" t="str">
            <v>COMPRESSOR DE AR ESTACIONARIO, VAZAO 620 PCM, PRESSAO EFETIVA DE TRABALHO 109 PSI, MOTOR ELETRICO, POTENCIA 127 CV</v>
          </cell>
          <cell r="C1609" t="str">
            <v>UN</v>
          </cell>
          <cell r="E1609">
            <v>55933.31</v>
          </cell>
        </row>
        <row r="1610">
          <cell r="A1610">
            <v>1509</v>
          </cell>
          <cell r="B1610" t="str">
            <v>COMPRESSOR DE AR REBOCÁVEL COM MOTOR DIESEL, 250 PCM - (LOCAÇÃO)</v>
          </cell>
          <cell r="C1610" t="str">
            <v>H</v>
          </cell>
          <cell r="E1610">
            <v>12.38</v>
          </cell>
        </row>
        <row r="1611">
          <cell r="A1611">
            <v>36526</v>
          </cell>
          <cell r="B1611" t="str">
            <v>COMPRESSOR DE AR REBOCAVEL VAZAO 400 PCM, PRESSAO EFETIVA DE TRABALHO 102 PSI, MOTOR DIESEL, POTENCIA 110 CV</v>
          </cell>
          <cell r="C1611" t="str">
            <v>UN</v>
          </cell>
          <cell r="E1611">
            <v>45073.34</v>
          </cell>
        </row>
        <row r="1612">
          <cell r="A1612">
            <v>36523</v>
          </cell>
          <cell r="B1612" t="str">
            <v>COMPRESSOR DE AR REBOCAVEL VAZAO 748 PCM, PRESSAO EFETIVA DE TRABALHO 102 PSI, MOTOR DIESEL, POTENCIA 210 CV</v>
          </cell>
          <cell r="C1612" t="str">
            <v>UN</v>
          </cell>
          <cell r="E1612">
            <v>96495.94</v>
          </cell>
        </row>
        <row r="1613">
          <cell r="A1613">
            <v>36527</v>
          </cell>
          <cell r="B1613" t="str">
            <v>COMPRESSOR DE AR REBOCAVEL VAZAO 860 PCM, PRESSAO EFETIVA DE TRABALHO 102 PSI, MOTOR DIESEL, POTENCIA 250 CV</v>
          </cell>
          <cell r="C1613" t="str">
            <v>UN</v>
          </cell>
          <cell r="E1613">
            <v>104814.47</v>
          </cell>
        </row>
        <row r="1614">
          <cell r="A1614">
            <v>13803</v>
          </cell>
          <cell r="B1614" t="str">
            <v>COMPRESSOR DE AR REBOCAVEL, VAZAO *89* PCM, PRESSAO EFETIVA DE TRABALHO *102* PSI, MOTOR DIESEL, POTENCIA *20* CV</v>
          </cell>
          <cell r="C1614" t="str">
            <v>UN</v>
          </cell>
          <cell r="E1614">
            <v>37900</v>
          </cell>
        </row>
        <row r="1615">
          <cell r="A1615">
            <v>38642</v>
          </cell>
          <cell r="B1615" t="str">
            <v>COMPRESSOR DE AR REBOCAVEL, VAZAO 152 PCM, PRESSAO EFETIVA DE TRABALHO 102 PSI, MOTOR DIESEL, POTENCIA 31,5 KW</v>
          </cell>
          <cell r="C1615" t="str">
            <v>UN</v>
          </cell>
          <cell r="E1615">
            <v>24403.49</v>
          </cell>
        </row>
        <row r="1616">
          <cell r="A1616">
            <v>36522</v>
          </cell>
          <cell r="B1616" t="str">
            <v>COMPRESSOR DE AR REBOCAVEL, VAZAO 189 PCM, PRESSAO EFETIVA DE TRABALHO 102 PSI, MOTOR DIESEL, POTENCIA 63 CV</v>
          </cell>
          <cell r="C1616" t="str">
            <v>UN</v>
          </cell>
          <cell r="E1616">
            <v>28380.97</v>
          </cell>
        </row>
        <row r="1617">
          <cell r="A1617">
            <v>36525</v>
          </cell>
          <cell r="B1617" t="str">
            <v>COMPRESSOR DE AR REBOCAVEL, VAZAO 250 PCM, PRESSAO EFETIVA DE TRABALHO 102 PSI, MOTOR DIESEL, POTENCIA 81 CV</v>
          </cell>
          <cell r="C1617" t="str">
            <v>UN</v>
          </cell>
          <cell r="E1617">
            <v>38008.75</v>
          </cell>
        </row>
        <row r="1618">
          <cell r="A1618">
            <v>34348</v>
          </cell>
          <cell r="B1618" t="str">
            <v>CONCERTINA CLIPADA (DUPLA) EM ACO GALVANIZADO DE ALTA RESISTENCIA, COM ESPIRAL DE 300 MM, D = 2,76 MM</v>
          </cell>
          <cell r="C1618" t="str">
            <v>M</v>
          </cell>
          <cell r="E1618">
            <v>18.760000000000002</v>
          </cell>
        </row>
        <row r="1619">
          <cell r="A1619">
            <v>34347</v>
          </cell>
          <cell r="B1619" t="str">
            <v>CONCERTINA SIMPLES EM ACO GALVANIZADO DE ALTA RESISTENCIA, COM ESPIRAL DE 300 MM, D = 2,76 MM</v>
          </cell>
          <cell r="C1619" t="str">
            <v>M</v>
          </cell>
          <cell r="E1619">
            <v>9.69</v>
          </cell>
        </row>
        <row r="1620">
          <cell r="A1620">
            <v>11146</v>
          </cell>
          <cell r="B1620" t="str">
            <v>CONCRETO AUTOADENSAVEL (CAA) CLASSE DE RESISTENCIA C15, ESPALHAMENTO SF2, INCLUI SERVICO DE BOMBEAMENTO (NBR 15823)</v>
          </cell>
          <cell r="C1620" t="str">
            <v>M3</v>
          </cell>
          <cell r="E1620">
            <v>249.63</v>
          </cell>
        </row>
        <row r="1621">
          <cell r="A1621">
            <v>39850</v>
          </cell>
          <cell r="B1621" t="str">
            <v>CONCRETO AUTOADENSAVEL (CAA) CLASSE DE RESISTENCIA C20, ESPALHAMENTO SF2, EXCLUI SERVICO DE BOMBEAMENTO (NBR 15823)</v>
          </cell>
          <cell r="C1621" t="str">
            <v>M3</v>
          </cell>
          <cell r="E1621">
            <v>302.38</v>
          </cell>
        </row>
        <row r="1622">
          <cell r="A1622">
            <v>11147</v>
          </cell>
          <cell r="B1622" t="str">
            <v>CONCRETO AUTOADENSAVEL (CAA) CLASSE DE RESISTENCIA C20, ESPALHAMENTO SF2, INCLUI SERVICO DE BOMBEAMENTO (NBR 15823)</v>
          </cell>
          <cell r="C1622" t="str">
            <v>M3</v>
          </cell>
          <cell r="E1622">
            <v>258.87</v>
          </cell>
        </row>
        <row r="1623">
          <cell r="A1623">
            <v>34872</v>
          </cell>
          <cell r="B1623" t="str">
            <v>CONCRETO AUTOADENSAVEL (CAA) CLASSE DE RESISTENCIA C25, ESPALHAMENTO SF2, INCLUI SERVICO DE BOMBEAMENTO (NBR 15823)</v>
          </cell>
          <cell r="C1623" t="str">
            <v>M3</v>
          </cell>
          <cell r="E1623">
            <v>268.12</v>
          </cell>
        </row>
        <row r="1624">
          <cell r="A1624">
            <v>34491</v>
          </cell>
          <cell r="B1624" t="str">
            <v>CONCRETO AUTOADENSAVEL (CAA) CLASSE DE RESISTENCIA C30, ESPALHAMENTO SF2, INCLUI SERVICO DE BOMBEAMENTO (NBR 15823)</v>
          </cell>
          <cell r="C1624" t="str">
            <v>M3</v>
          </cell>
          <cell r="E1624">
            <v>273.54000000000002</v>
          </cell>
        </row>
        <row r="1625">
          <cell r="A1625">
            <v>34770</v>
          </cell>
          <cell r="B1625" t="str">
            <v>CONCRETO BETUMINOSO USINADO A QUENTE (CBUQ) PARA PAVIMENTACAO ASFALTICA, PADRAO DNIT, FAIXA C, COM CAP 30/45 - AQUISICAO POSTO USINA</v>
          </cell>
          <cell r="C1625" t="str">
            <v>T</v>
          </cell>
          <cell r="E1625">
            <v>222.56</v>
          </cell>
        </row>
        <row r="1626">
          <cell r="A1626">
            <v>34759</v>
          </cell>
          <cell r="B1626" t="str">
            <v>CONCRETO BETUMINOSO USINADO A QUENTE (CBUQ) PARA PAVIMENTACAO ASFALTICA, PADRAO DNIT, FAIXA C, COM CAP 30/45 - DMT = 10 KM</v>
          </cell>
          <cell r="C1626" t="str">
            <v>M3</v>
          </cell>
          <cell r="E1626">
            <v>555.79999999999995</v>
          </cell>
        </row>
        <row r="1627">
          <cell r="A1627">
            <v>1518</v>
          </cell>
          <cell r="B1627" t="str">
            <v>CONCRETO BETUMINOSO USINADO A QUENTE (CBUQ) PARA PAVIMENTACAO ASFALTICA, PADRAO DNIT, FAIXA C, COM CAP 50/70 - AQUISICAO POSTO USINA</v>
          </cell>
          <cell r="C1627" t="str">
            <v>T</v>
          </cell>
          <cell r="E1627">
            <v>250</v>
          </cell>
        </row>
        <row r="1628">
          <cell r="A1628">
            <v>1520</v>
          </cell>
          <cell r="B1628" t="str">
            <v>CONCRETO BETUMINOSO USINADO A QUENTE (CBUQ) PARA PAVIMENTACAO ASFALTICA, PADRAO DNIT, FAIXA C, COM CAP 50/70 - DMT = 10 KM</v>
          </cell>
          <cell r="C1628" t="str">
            <v>M3</v>
          </cell>
          <cell r="E1628">
            <v>623</v>
          </cell>
        </row>
        <row r="1629">
          <cell r="A1629">
            <v>34492</v>
          </cell>
          <cell r="B1629" t="str">
            <v>CONCRETO USINADO BOMBEAVEL, CLASSE DE RESISTENCIA C20, COM BRITA 0 E 1, SLUMP = 100 +/- 20 MM, EXCLUI SERVICO DE BOMBEAMENTO (NBR 8953)</v>
          </cell>
          <cell r="C1629" t="str">
            <v>M3</v>
          </cell>
          <cell r="E1629">
            <v>226.51</v>
          </cell>
        </row>
        <row r="1630">
          <cell r="A1630">
            <v>1524</v>
          </cell>
          <cell r="B1630" t="str">
            <v>CONCRETO USINADO BOMBEAVEL, CLASSE DE RESISTENCIA C20, COM BRITA 0 E 1, SLUMP = 100 +/- 20 MM, INCLUI SERVICO DE BOMBEAMENTO (NBR 8953)</v>
          </cell>
          <cell r="C1630" t="str">
            <v>M3</v>
          </cell>
          <cell r="E1630">
            <v>263.5</v>
          </cell>
        </row>
        <row r="1631">
          <cell r="A1631">
            <v>38404</v>
          </cell>
          <cell r="B1631" t="str">
            <v>CONCRETO USINADO BOMBEAVEL, CLASSE DE RESISTENCIA C20, COM BRITA 0 E 1, SLUMP = 130 +/- 20 MM, EXCLUI SERVICO DE BOMBEAMENTO (NBR 8953)</v>
          </cell>
          <cell r="C1631" t="str">
            <v>M3</v>
          </cell>
          <cell r="E1631">
            <v>278.11</v>
          </cell>
        </row>
        <row r="1632">
          <cell r="A1632">
            <v>38407</v>
          </cell>
          <cell r="B1632" t="str">
            <v>CONCRETO USINADO BOMBEAVEL, CLASSE DE RESISTENCIA C20, COM BRITA 0 E 1, SLUMP = 190 +/- 20 MM, EXCLUI SERVICO DE BOMBEAMENTO (NBR 8953)</v>
          </cell>
          <cell r="C1632" t="str">
            <v>M3</v>
          </cell>
          <cell r="E1632">
            <v>305.92</v>
          </cell>
        </row>
        <row r="1633">
          <cell r="A1633">
            <v>39849</v>
          </cell>
          <cell r="B1633" t="str">
            <v>CONCRETO USINADO BOMBEAVEL, CLASSE DE RESISTENCIA C20, COM BRITA 0 E 1, SLUMP = 190 +/- 20 MM, INCLUI SERVICO DE BOMBEAMENTO (NBR 8953)</v>
          </cell>
          <cell r="C1633" t="str">
            <v>M3</v>
          </cell>
          <cell r="E1633">
            <v>277.51</v>
          </cell>
        </row>
        <row r="1634">
          <cell r="A1634">
            <v>38464</v>
          </cell>
          <cell r="B1634" t="str">
            <v>CONCRETO USINADO BOMBEAVEL, CLASSE DE RESISTENCIA C20, COM BRITA 0, SLUMP = 220 +/- 20 MM, INCLUI SERVICO DE BOMBEAMENTO (NBR 8953)</v>
          </cell>
          <cell r="C1634" t="str">
            <v>M3</v>
          </cell>
          <cell r="E1634">
            <v>335.96</v>
          </cell>
        </row>
        <row r="1635">
          <cell r="A1635">
            <v>34493</v>
          </cell>
          <cell r="B1635" t="str">
            <v>CONCRETO USINADO BOMBEAVEL, CLASSE DE RESISTENCIA C25, COM BRITA 0 E 1, SLUMP = 100 +/- 20 MM, EXCLUI SERVICO DE BOMBEAMENTO (NBR 8953)</v>
          </cell>
          <cell r="C1635" t="str">
            <v>M3</v>
          </cell>
          <cell r="E1635">
            <v>235.3</v>
          </cell>
        </row>
        <row r="1636">
          <cell r="A1636">
            <v>1527</v>
          </cell>
          <cell r="B1636" t="str">
            <v>CONCRETO USINADO BOMBEAVEL, CLASSE DE RESISTENCIA C25, COM BRITA 0 E 1, SLUMP = 100 +/- 20 MM, INCLUI SERVICO DE BOMBEAMENTO (NBR 8953)</v>
          </cell>
          <cell r="C1636" t="str">
            <v>M3</v>
          </cell>
          <cell r="E1636">
            <v>274.58999999999997</v>
          </cell>
        </row>
        <row r="1637">
          <cell r="A1637">
            <v>38405</v>
          </cell>
          <cell r="B1637" t="str">
            <v>CONCRETO USINADO BOMBEAVEL, CLASSE DE RESISTENCIA C25, COM BRITA 0 E 1, SLUMP = 130 +/- 20 MM, EXCLUI SERVICO DE BOMBEAMENTO (NBR 8953)</v>
          </cell>
          <cell r="C1637" t="str">
            <v>M3</v>
          </cell>
          <cell r="E1637">
            <v>294.8</v>
          </cell>
        </row>
        <row r="1638">
          <cell r="A1638">
            <v>38408</v>
          </cell>
          <cell r="B1638" t="str">
            <v>CONCRETO USINADO BOMBEAVEL, CLASSE DE RESISTENCIA C25, COM BRITA 0 E 1, SLUMP = 190 +/- 20 MM, EXCLUI SERVICO DE BOMBEAMENTO (NBR 8953)</v>
          </cell>
          <cell r="C1638" t="str">
            <v>M3</v>
          </cell>
          <cell r="E1638">
            <v>306.55</v>
          </cell>
        </row>
        <row r="1639">
          <cell r="A1639">
            <v>34494</v>
          </cell>
          <cell r="B1639" t="str">
            <v>CONCRETO USINADO BOMBEAVEL, CLASSE DE RESISTENCIA C30, COM BRITA 0 E 1, SLUMP = 100 +/- 20 MM, EXCLUI SERVICO DE BOMBEAMENTO (NBR 8953)</v>
          </cell>
          <cell r="C1639" t="str">
            <v>M3</v>
          </cell>
          <cell r="E1639">
            <v>245.74</v>
          </cell>
        </row>
        <row r="1640">
          <cell r="A1640">
            <v>1525</v>
          </cell>
          <cell r="B1640" t="str">
            <v>CONCRETO USINADO BOMBEAVEL, CLASSE DE RESISTENCIA C30, COM BRITA 0 E 1, SLUMP = 100 +/- 20 MM, INCLUI SERVICO DE BOMBEAMENTO (NBR 8953)</v>
          </cell>
          <cell r="C1640" t="str">
            <v>M3</v>
          </cell>
          <cell r="E1640">
            <v>283.83999999999997</v>
          </cell>
        </row>
        <row r="1641">
          <cell r="A1641">
            <v>38406</v>
          </cell>
          <cell r="B1641" t="str">
            <v>CONCRETO USINADO BOMBEAVEL, CLASSE DE RESISTENCIA C30, COM BRITA 0 E 1, SLUMP = 130 +/- 20 MM, EXCLUI SERVICO DE BOMBEAMENTO (NBR 8953)</v>
          </cell>
          <cell r="C1641" t="str">
            <v>M3</v>
          </cell>
          <cell r="E1641">
            <v>309.74</v>
          </cell>
        </row>
        <row r="1642">
          <cell r="A1642">
            <v>38409</v>
          </cell>
          <cell r="B1642" t="str">
            <v>CONCRETO USINADO BOMBEAVEL, CLASSE DE RESISTENCIA C30, COM BRITA 0 E 1, SLUMP = 190 +/- 20 MM, EXCLUI SERVICO DE BOMBEAMENTO (NBR 8953)</v>
          </cell>
          <cell r="C1642" t="str">
            <v>M3</v>
          </cell>
          <cell r="E1642">
            <v>330.43</v>
          </cell>
        </row>
        <row r="1643">
          <cell r="A1643">
            <v>34495</v>
          </cell>
          <cell r="B1643" t="str">
            <v>CONCRETO USINADO BOMBEAVEL, CLASSE DE RESISTENCIA C35, COM BRITA 0 E 1, SLUMP = 100 +/- 20 MM, EXCLUI SERVICO DE BOMBEAMENTO (NBR 8953)</v>
          </cell>
          <cell r="C1643" t="str">
            <v>M3</v>
          </cell>
          <cell r="E1643">
            <v>256.24</v>
          </cell>
        </row>
        <row r="1644">
          <cell r="A1644">
            <v>11145</v>
          </cell>
          <cell r="B1644" t="str">
            <v>CONCRETO USINADO BOMBEAVEL, CLASSE DE RESISTENCIA C35, COM BRITA 0 E 1, SLUMP = 100 +/- 20 MM, INCLUI SERVICO DE BOMBEAMENTO (NBR 8953)</v>
          </cell>
          <cell r="C1644" t="str">
            <v>M3</v>
          </cell>
          <cell r="E1644">
            <v>294.01</v>
          </cell>
        </row>
        <row r="1645">
          <cell r="A1645">
            <v>34496</v>
          </cell>
          <cell r="B1645" t="str">
            <v>CONCRETO USINADO BOMBEAVEL, CLASSE DE RESISTENCIA C40, COM BRITA 0 E 1, SLUMP = 100 +/- 20 MM, EXCLUI SERVICO DE BOMBEAMENTO (NBR 8953)</v>
          </cell>
          <cell r="C1645" t="str">
            <v>M3</v>
          </cell>
          <cell r="E1645">
            <v>267.66000000000003</v>
          </cell>
        </row>
        <row r="1646">
          <cell r="A1646">
            <v>34479</v>
          </cell>
          <cell r="B1646" t="str">
            <v>CONCRETO USINADO BOMBEAVEL, CLASSE DE RESISTENCIA C40, COM BRITA 0 E 1, SLUMP = 100 +/- 20 MM, INCLUI SERVICO DE BOMBEAMENTO (NBR 8953)</v>
          </cell>
          <cell r="C1646" t="str">
            <v>M3</v>
          </cell>
          <cell r="E1646">
            <v>305.10000000000002</v>
          </cell>
        </row>
        <row r="1647">
          <cell r="A1647">
            <v>34481</v>
          </cell>
          <cell r="B1647" t="str">
            <v>CONCRETO USINADO BOMBEAVEL, CLASSE DE RESISTENCIA C45, COM BRITA 0 E 1, SLUMP = 100 +/- 20 MM, INCLUI SERVICO DE BOMBEAMENTO (NBR 8953)</v>
          </cell>
          <cell r="C1647" t="str">
            <v>M3</v>
          </cell>
          <cell r="E1647">
            <v>343.01</v>
          </cell>
        </row>
        <row r="1648">
          <cell r="A1648">
            <v>34483</v>
          </cell>
          <cell r="B1648" t="str">
            <v>CONCRETO USINADO BOMBEAVEL, CLASSE DE RESISTENCIA C50, COM BRITA 0 E 1, SLUMP = 100 +/- 20 MM, INCLUI SERVICO DE BOMBEAMENTO (NBR 8953)</v>
          </cell>
          <cell r="C1648" t="str">
            <v>M3</v>
          </cell>
          <cell r="E1648">
            <v>406.8</v>
          </cell>
        </row>
        <row r="1649">
          <cell r="A1649">
            <v>34871</v>
          </cell>
          <cell r="B1649" t="str">
            <v>CONCRETO USINADO BOMBEAVEL, CLASSE DE RESISTENCIA C60, COM BRITA 0 E 1, SLUMP = 100 +/- 20 MM, EXCLUI SERVICO DE BOMBEAMENTO (NBR 8953)</v>
          </cell>
          <cell r="C1649" t="str">
            <v>M3</v>
          </cell>
          <cell r="E1649">
            <v>527</v>
          </cell>
        </row>
        <row r="1650">
          <cell r="A1650">
            <v>34485</v>
          </cell>
          <cell r="B1650" t="str">
            <v>CONCRETO USINADO BOMBEAVEL, CLASSE DE RESISTENCIA C60, COM BRITA 0 E 1, SLUMP = 100 +/- 20 MM, INCLUI SERVICO DE BOMBEAMENTO (NBR 8953)</v>
          </cell>
          <cell r="C1650" t="str">
            <v>M3</v>
          </cell>
          <cell r="E1650">
            <v>522.37</v>
          </cell>
        </row>
        <row r="1651">
          <cell r="A1651">
            <v>34497</v>
          </cell>
          <cell r="B1651" t="str">
            <v>CONCRETO USINADO BOMBEAVEL, CLASSE DE RESISTENCIA C80, COM BRITA 0 E 1, SLUMP = 100 +/- 20 MM, EXCLUI SERVICO DE BOMBEAMENTO (NBR 8953)</v>
          </cell>
          <cell r="C1651" t="str">
            <v>M3</v>
          </cell>
          <cell r="E1651">
            <v>721.15</v>
          </cell>
        </row>
        <row r="1652">
          <cell r="A1652">
            <v>34487</v>
          </cell>
          <cell r="B1652" t="str">
            <v>CONCRETO USINADO BOMBEAVEL, CLASSE DE RESISTENCIA C80, COM BRITA 0 E 1, SLUMP = 100 +/- 20 MM, INCLUI SERVICO DE BOMBEAMENTO (NBR 8953)</v>
          </cell>
          <cell r="C1652" t="str">
            <v>M3</v>
          </cell>
          <cell r="E1652">
            <v>693.42</v>
          </cell>
        </row>
        <row r="1653">
          <cell r="A1653">
            <v>14041</v>
          </cell>
          <cell r="B1653" t="str">
            <v>CONCRETO USINADO CONVENCIONAL (NAO BOMBEAVEL) CLASSE DE RESISTENCIA C10, COM BRITA 1 E 2, SLUMP = 80 MM +/- 10 MM (NBR 8953)</v>
          </cell>
          <cell r="C1653" t="str">
            <v>M3</v>
          </cell>
          <cell r="E1653">
            <v>226.01</v>
          </cell>
        </row>
        <row r="1654">
          <cell r="A1654">
            <v>1523</v>
          </cell>
          <cell r="B1654" t="str">
            <v>CONCRETO USINADO CONVENCIONAL (NAO BOMBEAVEL) CLASSE DE RESISTENCIA C15, COM BRITA 1 E 2, SLUMP = 80 MM +/- 10 MM (NBR 8953)</v>
          </cell>
          <cell r="C1654" t="str">
            <v>M3</v>
          </cell>
          <cell r="E1654">
            <v>228.17</v>
          </cell>
        </row>
        <row r="1655">
          <cell r="A1655">
            <v>14052</v>
          </cell>
          <cell r="B1655" t="str">
            <v>CONDULETE DE ALUMINIO TIPO B, PARA ELETRODUTO ROSCAVEL DE 1/2", COM TAMPA CEGA</v>
          </cell>
          <cell r="C1655" t="str">
            <v>UN</v>
          </cell>
          <cell r="E1655">
            <v>6.04</v>
          </cell>
        </row>
        <row r="1656">
          <cell r="A1656">
            <v>14054</v>
          </cell>
          <cell r="B1656" t="str">
            <v>CONDULETE DE ALUMINIO TIPO B, PARA ELETRODUTO ROSCAVEL DE 1", COM TAMPA CEGA</v>
          </cell>
          <cell r="C1656" t="str">
            <v>UN</v>
          </cell>
          <cell r="E1656">
            <v>7.85</v>
          </cell>
        </row>
        <row r="1657">
          <cell r="A1657">
            <v>14053</v>
          </cell>
          <cell r="B1657" t="str">
            <v>CONDULETE DE ALUMINIO TIPO B, PARA ELETRODUTO ROSCAVEL DE 3/4", COM TAMPA CEGA</v>
          </cell>
          <cell r="C1657" t="str">
            <v>UN</v>
          </cell>
          <cell r="E1657">
            <v>6.13</v>
          </cell>
        </row>
        <row r="1658">
          <cell r="A1658">
            <v>2558</v>
          </cell>
          <cell r="B1658" t="str">
            <v>CONDULETE DE ALUMINIO TIPO C, PARA ELETRODUTO ROSCAVEL DE 1/2", COM TAMPA CEGA</v>
          </cell>
          <cell r="C1658" t="str">
            <v>UN</v>
          </cell>
          <cell r="E1658">
            <v>4.6100000000000003</v>
          </cell>
        </row>
        <row r="1659">
          <cell r="A1659">
            <v>2560</v>
          </cell>
          <cell r="B1659" t="str">
            <v>CONDULETE DE ALUMINIO TIPO C, PARA ELETRODUTO ROSCAVEL DE 1", COM TAMPA CEGA</v>
          </cell>
          <cell r="C1659" t="str">
            <v>UN</v>
          </cell>
          <cell r="E1659">
            <v>8.1199999999999992</v>
          </cell>
        </row>
        <row r="1660">
          <cell r="A1660">
            <v>2559</v>
          </cell>
          <cell r="B1660" t="str">
            <v>CONDULETE DE ALUMINIO TIPO C, PARA ELETRODUTO ROSCAVEL DE 3/4", COM TAMPA CEGA</v>
          </cell>
          <cell r="C1660" t="str">
            <v>UN</v>
          </cell>
          <cell r="E1660">
            <v>6.5</v>
          </cell>
        </row>
        <row r="1661">
          <cell r="A1661">
            <v>2592</v>
          </cell>
          <cell r="B1661" t="str">
            <v>CONDULETE DE ALUMINIO TIPO C, PARA ELETRODUTO ROSCAVEL DE 4", COM TAMPA CEGA</v>
          </cell>
          <cell r="C1661" t="str">
            <v>UN</v>
          </cell>
          <cell r="E1661">
            <v>107.75</v>
          </cell>
        </row>
        <row r="1662">
          <cell r="A1662">
            <v>2566</v>
          </cell>
          <cell r="B1662" t="str">
            <v>CONDULETE DE ALUMINIO TIPO E, PARA ELETRODUTO ROSCAVEL DE 1  1/4", COM TAMPA CEGA</v>
          </cell>
          <cell r="C1662" t="str">
            <v>UN</v>
          </cell>
          <cell r="E1662">
            <v>10.84</v>
          </cell>
        </row>
        <row r="1663">
          <cell r="A1663">
            <v>2589</v>
          </cell>
          <cell r="B1663" t="str">
            <v>CONDULETE DE ALUMINIO TIPO E, PARA ELETRODUTO ROSCAVEL DE 1 1/2", COM TAMPA CEGA</v>
          </cell>
          <cell r="C1663" t="str">
            <v>UN</v>
          </cell>
          <cell r="E1663">
            <v>14.41</v>
          </cell>
        </row>
        <row r="1664">
          <cell r="A1664">
            <v>2591</v>
          </cell>
          <cell r="B1664" t="str">
            <v>CONDULETE DE ALUMINIO TIPO E, PARA ELETRODUTO ROSCAVEL DE 1/2", COM TAMPA CEGA</v>
          </cell>
          <cell r="C1664" t="str">
            <v>UN</v>
          </cell>
          <cell r="E1664">
            <v>5.25</v>
          </cell>
        </row>
        <row r="1665">
          <cell r="A1665">
            <v>2590</v>
          </cell>
          <cell r="B1665" t="str">
            <v>CONDULETE DE ALUMINIO TIPO E, PARA ELETRODUTO ROSCAVEL DE 1", COM TAMPA CEGA</v>
          </cell>
          <cell r="C1665" t="str">
            <v>UN</v>
          </cell>
          <cell r="E1665">
            <v>8.84</v>
          </cell>
        </row>
        <row r="1666">
          <cell r="A1666">
            <v>2567</v>
          </cell>
          <cell r="B1666" t="str">
            <v>CONDULETE DE ALUMINIO TIPO E, PARA ELETRODUTO ROSCAVEL DE 2", COM TAMPA CEGA</v>
          </cell>
          <cell r="C1666" t="str">
            <v>UN</v>
          </cell>
          <cell r="E1666">
            <v>21.14</v>
          </cell>
        </row>
        <row r="1667">
          <cell r="A1667">
            <v>2565</v>
          </cell>
          <cell r="B1667" t="str">
            <v>CONDULETE DE ALUMINIO TIPO E, PARA ELETRODUTO ROSCAVEL DE 3/4", COM TAMPA CEGA</v>
          </cell>
          <cell r="C1667" t="str">
            <v>UN</v>
          </cell>
          <cell r="E1667">
            <v>5.26</v>
          </cell>
        </row>
        <row r="1668">
          <cell r="A1668">
            <v>2568</v>
          </cell>
          <cell r="B1668" t="str">
            <v>CONDULETE DE ALUMINIO TIPO E, PARA ELETRODUTO ROSCAVEL DE 3", COM TAMPA CEGA</v>
          </cell>
          <cell r="C1668" t="str">
            <v>UN</v>
          </cell>
          <cell r="E1668">
            <v>58.7</v>
          </cell>
        </row>
        <row r="1669">
          <cell r="A1669">
            <v>2594</v>
          </cell>
          <cell r="B1669" t="str">
            <v>CONDULETE DE ALUMINIO TIPO E, PARA ELETRODUTO ROSCAVEL DE 4", COM TAMPA CEGA</v>
          </cell>
          <cell r="C1669" t="str">
            <v>UN</v>
          </cell>
          <cell r="E1669">
            <v>97.8</v>
          </cell>
        </row>
        <row r="1670">
          <cell r="A1670">
            <v>2587</v>
          </cell>
          <cell r="B1670" t="str">
            <v>CONDULETE DE ALUMINIO TIPO LR, PARA ELETRODUTO ROSCAVEL DE 1 1/2", COM TAMPA CEGA</v>
          </cell>
          <cell r="C1670" t="str">
            <v>UN</v>
          </cell>
          <cell r="E1670">
            <v>16.66</v>
          </cell>
        </row>
        <row r="1671">
          <cell r="A1671">
            <v>2588</v>
          </cell>
          <cell r="B1671" t="str">
            <v>CONDULETE DE ALUMINIO TIPO LR, PARA ELETRODUTO ROSCAVEL DE 1 1/4", COM TAMPA CEGA</v>
          </cell>
          <cell r="C1671" t="str">
            <v>UN</v>
          </cell>
          <cell r="E1671">
            <v>13.24</v>
          </cell>
        </row>
        <row r="1672">
          <cell r="A1672">
            <v>2569</v>
          </cell>
          <cell r="B1672" t="str">
            <v>CONDULETE DE ALUMINIO TIPO LR, PARA ELETRODUTO ROSCAVEL DE 1/2", COM TAMPA CEGA</v>
          </cell>
          <cell r="C1672" t="str">
            <v>UN</v>
          </cell>
          <cell r="E1672">
            <v>5.0999999999999996</v>
          </cell>
        </row>
        <row r="1673">
          <cell r="A1673">
            <v>2570</v>
          </cell>
          <cell r="B1673" t="str">
            <v>CONDULETE DE ALUMINIO TIPO LR, PARA ELETRODUTO ROSCAVEL DE 1", COM TAMPA CEGA</v>
          </cell>
          <cell r="C1673" t="str">
            <v>UN</v>
          </cell>
          <cell r="E1673">
            <v>8.5500000000000007</v>
          </cell>
        </row>
        <row r="1674">
          <cell r="A1674">
            <v>2571</v>
          </cell>
          <cell r="B1674" t="str">
            <v>CONDULETE DE ALUMINIO TIPO LR, PARA ELETRODUTO ROSCAVEL DE 2", COM TAMPA CEGA</v>
          </cell>
          <cell r="C1674" t="str">
            <v>UN</v>
          </cell>
          <cell r="E1674">
            <v>25.38</v>
          </cell>
        </row>
        <row r="1675">
          <cell r="A1675">
            <v>2593</v>
          </cell>
          <cell r="B1675" t="str">
            <v>CONDULETE DE ALUMINIO TIPO LR, PARA ELETRODUTO ROSCAVEL DE 3/4", COM TAMPA CEGA</v>
          </cell>
          <cell r="C1675" t="str">
            <v>UN</v>
          </cell>
          <cell r="E1675">
            <v>5.44</v>
          </cell>
        </row>
        <row r="1676">
          <cell r="A1676">
            <v>2572</v>
          </cell>
          <cell r="B1676" t="str">
            <v>CONDULETE DE ALUMINIO TIPO LR, PARA ELETRODUTO ROSCAVEL DE 3", COM TAMPA CEGA</v>
          </cell>
          <cell r="C1676" t="str">
            <v>UN</v>
          </cell>
          <cell r="E1676">
            <v>75.069999999999993</v>
          </cell>
        </row>
        <row r="1677">
          <cell r="A1677">
            <v>2595</v>
          </cell>
          <cell r="B1677" t="str">
            <v>CONDULETE DE ALUMINIO TIPO LR, PARA ELETRODUTO ROSCAVEL DE 4", COM TAMPA CEGA</v>
          </cell>
          <cell r="C1677" t="str">
            <v>UN</v>
          </cell>
          <cell r="E1677">
            <v>117.13</v>
          </cell>
        </row>
        <row r="1678">
          <cell r="A1678">
            <v>2576</v>
          </cell>
          <cell r="B1678" t="str">
            <v>CONDULETE DE ALUMINIO TIPO T, PARA ELETRODUTO ROSCAVEL DE 1 1/2", COM TAMPA CEGA</v>
          </cell>
          <cell r="C1678" t="str">
            <v>UN</v>
          </cell>
          <cell r="E1678">
            <v>19.97</v>
          </cell>
        </row>
        <row r="1679">
          <cell r="A1679">
            <v>2575</v>
          </cell>
          <cell r="B1679" t="str">
            <v>CONDULETE DE ALUMINIO TIPO T, PARA ELETRODUTO ROSCAVEL DE 1 1/4", COM TAMPA CEGA</v>
          </cell>
          <cell r="C1679" t="str">
            <v>UN</v>
          </cell>
          <cell r="E1679">
            <v>15.01</v>
          </cell>
        </row>
        <row r="1680">
          <cell r="A1680">
            <v>2573</v>
          </cell>
          <cell r="B1680" t="str">
            <v>CONDULETE DE ALUMINIO TIPO T, PARA ELETRODUTO ROSCAVEL DE 1/2", COM TAMPA CEGA</v>
          </cell>
          <cell r="C1680" t="str">
            <v>UN</v>
          </cell>
          <cell r="E1680">
            <v>6.23</v>
          </cell>
        </row>
        <row r="1681">
          <cell r="A1681">
            <v>2586</v>
          </cell>
          <cell r="B1681" t="str">
            <v>CONDULETE DE ALUMINIO TIPO T, PARA ELETRODUTO ROSCAVEL DE 1", COM TAMPA CEGA</v>
          </cell>
          <cell r="C1681" t="str">
            <v>UN</v>
          </cell>
          <cell r="E1681">
            <v>10.1</v>
          </cell>
        </row>
        <row r="1682">
          <cell r="A1682">
            <v>2577</v>
          </cell>
          <cell r="B1682" t="str">
            <v>CONDULETE DE ALUMINIO TIPO T, PARA ELETRODUTO ROSCAVEL DE 2", COM TAMPA CEGA</v>
          </cell>
          <cell r="C1682" t="str">
            <v>UN</v>
          </cell>
          <cell r="E1682">
            <v>27.05</v>
          </cell>
        </row>
        <row r="1683">
          <cell r="A1683">
            <v>2574</v>
          </cell>
          <cell r="B1683" t="str">
            <v>CONDULETE DE ALUMINIO TIPO T, PARA ELETRODUTO ROSCAVEL DE 3/4", COM TAMPA CEGA</v>
          </cell>
          <cell r="C1683" t="str">
            <v>UN</v>
          </cell>
          <cell r="E1683">
            <v>6.27</v>
          </cell>
        </row>
        <row r="1684">
          <cell r="A1684">
            <v>2578</v>
          </cell>
          <cell r="B1684" t="str">
            <v>CONDULETE DE ALUMINIO TIPO T, PARA ELETRODUTO ROSCAVEL DE 3", COM TAMPA CEGA</v>
          </cell>
          <cell r="C1684" t="str">
            <v>UN</v>
          </cell>
          <cell r="E1684">
            <v>84.47</v>
          </cell>
        </row>
        <row r="1685">
          <cell r="A1685">
            <v>2585</v>
          </cell>
          <cell r="B1685" t="str">
            <v>CONDULETE DE ALUMINIO TIPO T, PARA ELETRODUTO ROSCAVEL DE 4", COM TAMPA CEGA</v>
          </cell>
          <cell r="C1685" t="str">
            <v>UN</v>
          </cell>
          <cell r="E1685">
            <v>115.92</v>
          </cell>
        </row>
        <row r="1686">
          <cell r="A1686">
            <v>12008</v>
          </cell>
          <cell r="B1686" t="str">
            <v>CONDULETE DE ALUMINIO TIPO TB, PARA ELETRODUTO ROSCAVEL DE 3", COM TAMPA CEGA</v>
          </cell>
          <cell r="C1686" t="str">
            <v>UN</v>
          </cell>
          <cell r="E1686">
            <v>62.19</v>
          </cell>
        </row>
        <row r="1687">
          <cell r="A1687">
            <v>2582</v>
          </cell>
          <cell r="B1687" t="str">
            <v>CONDULETE DE ALUMINIO TIPO X, PARA ELETRODUTO ROSCAVEL DE 1 1/2", COM TAMPA CEGA</v>
          </cell>
          <cell r="C1687" t="str">
            <v>UN</v>
          </cell>
          <cell r="E1687">
            <v>18.52</v>
          </cell>
        </row>
        <row r="1688">
          <cell r="A1688">
            <v>2597</v>
          </cell>
          <cell r="B1688" t="str">
            <v>CONDULETE DE ALUMINIO TIPO X, PARA ELETRODUTO ROSCAVEL DE 1 1/4", COM TAMPA CEGA</v>
          </cell>
          <cell r="C1688" t="str">
            <v>UN</v>
          </cell>
          <cell r="E1688">
            <v>15.87</v>
          </cell>
        </row>
        <row r="1689">
          <cell r="A1689">
            <v>2579</v>
          </cell>
          <cell r="B1689" t="str">
            <v>CONDULETE DE ALUMINIO TIPO X, PARA ELETRODUTO ROSCAVEL DE 1/2", COM TAMPA CEGA</v>
          </cell>
          <cell r="C1689" t="str">
            <v>UN</v>
          </cell>
          <cell r="E1689">
            <v>7.55</v>
          </cell>
        </row>
        <row r="1690">
          <cell r="A1690">
            <v>2581</v>
          </cell>
          <cell r="B1690" t="str">
            <v>CONDULETE DE ALUMINIO TIPO X, PARA ELETRODUTO ROSCAVEL DE 1", COM TAMPA CEGA</v>
          </cell>
          <cell r="C1690" t="str">
            <v>UN</v>
          </cell>
          <cell r="E1690">
            <v>9.67</v>
          </cell>
        </row>
        <row r="1691">
          <cell r="A1691">
            <v>2596</v>
          </cell>
          <cell r="B1691" t="str">
            <v>CONDULETE DE ALUMINIO TIPO X, PARA ELETRODUTO ROSCAVEL DE 2", COM TAMPA CEGA</v>
          </cell>
          <cell r="C1691" t="str">
            <v>UN</v>
          </cell>
          <cell r="E1691">
            <v>28.6</v>
          </cell>
        </row>
        <row r="1692">
          <cell r="A1692">
            <v>2580</v>
          </cell>
          <cell r="B1692" t="str">
            <v>CONDULETE DE ALUMINIO TIPO X, PARA ELETRODUTO ROSCAVEL DE 3/4", COM TAMPA CEGA</v>
          </cell>
          <cell r="C1692" t="str">
            <v>UN</v>
          </cell>
          <cell r="E1692">
            <v>8.2799999999999994</v>
          </cell>
        </row>
        <row r="1693">
          <cell r="A1693">
            <v>2583</v>
          </cell>
          <cell r="B1693" t="str">
            <v>CONDULETE DE ALUMINIO TIPO X, PARA ELETRODUTO ROSCAVEL DE 3", COM TAMPA CEGA</v>
          </cell>
          <cell r="C1693" t="str">
            <v>UN</v>
          </cell>
          <cell r="E1693">
            <v>69.56</v>
          </cell>
        </row>
        <row r="1694">
          <cell r="A1694">
            <v>2584</v>
          </cell>
          <cell r="B1694" t="str">
            <v>CONDULETE DE ALUMINIO TIPO X, PARA ELETRODUTO ROSCAVEL DE 4", COM TAMPA CEGA</v>
          </cell>
          <cell r="C1694" t="str">
            <v>UN</v>
          </cell>
          <cell r="E1694">
            <v>115.8</v>
          </cell>
        </row>
        <row r="1695">
          <cell r="A1695">
            <v>12010</v>
          </cell>
          <cell r="B1695" t="str">
            <v>CONDULETE PVC TIPO "B" D = 1/2" S/TAMPA"</v>
          </cell>
          <cell r="C1695" t="str">
            <v>UN</v>
          </cell>
          <cell r="E1695">
            <v>8.9600000000000009</v>
          </cell>
        </row>
        <row r="1696">
          <cell r="A1696">
            <v>12011</v>
          </cell>
          <cell r="B1696" t="str">
            <v>CONDULETE PVC TIPO "B" D = 3/4" S/TAMPA"</v>
          </cell>
          <cell r="C1696" t="str">
            <v>UN</v>
          </cell>
          <cell r="E1696">
            <v>8.89</v>
          </cell>
        </row>
        <row r="1697">
          <cell r="A1697">
            <v>12016</v>
          </cell>
          <cell r="B1697" t="str">
            <v>CONDULETE PVC TIPO "LB" D = 1/2" S/TAMPA"</v>
          </cell>
          <cell r="C1697" t="str">
            <v>UN</v>
          </cell>
          <cell r="E1697">
            <v>5.94</v>
          </cell>
        </row>
        <row r="1698">
          <cell r="A1698">
            <v>12015</v>
          </cell>
          <cell r="B1698" t="str">
            <v>CONDULETE PVC TIPO "LB" D = 1" S/TAMPA"</v>
          </cell>
          <cell r="C1698" t="str">
            <v>UN</v>
          </cell>
          <cell r="E1698">
            <v>19.66</v>
          </cell>
        </row>
        <row r="1699">
          <cell r="A1699">
            <v>12017</v>
          </cell>
          <cell r="B1699" t="str">
            <v>CONDULETE PVC TIPO "LB" D = 3/4" S/TAMPA"</v>
          </cell>
          <cell r="C1699" t="str">
            <v>UN</v>
          </cell>
          <cell r="E1699">
            <v>6.01</v>
          </cell>
        </row>
        <row r="1700">
          <cell r="A1700">
            <v>12020</v>
          </cell>
          <cell r="B1700" t="str">
            <v>CONDULETE PVC TIPO "LL" D = 1/2" S/TAMPA"</v>
          </cell>
          <cell r="C1700" t="str">
            <v>UN</v>
          </cell>
          <cell r="E1700">
            <v>6.24</v>
          </cell>
        </row>
        <row r="1701">
          <cell r="A1701">
            <v>12019</v>
          </cell>
          <cell r="B1701" t="str">
            <v>CONDULETE PVC TIPO "LL" D = 1" S/TAMPA"</v>
          </cell>
          <cell r="C1701" t="str">
            <v>UN</v>
          </cell>
          <cell r="E1701">
            <v>21.84</v>
          </cell>
        </row>
        <row r="1702">
          <cell r="A1702">
            <v>12021</v>
          </cell>
          <cell r="B1702" t="str">
            <v>CONDULETE PVC TIPO "LL" D = 3/4" S/TAMPA"</v>
          </cell>
          <cell r="C1702" t="str">
            <v>UN</v>
          </cell>
          <cell r="E1702">
            <v>6.05</v>
          </cell>
        </row>
        <row r="1703">
          <cell r="A1703">
            <v>12024</v>
          </cell>
          <cell r="B1703" t="str">
            <v>CONDULETE PVC TIPO "TA" D = 3/4" S/TAMPA"</v>
          </cell>
          <cell r="C1703" t="str">
            <v>UN</v>
          </cell>
          <cell r="E1703">
            <v>17.32</v>
          </cell>
        </row>
        <row r="1704">
          <cell r="A1704">
            <v>12025</v>
          </cell>
          <cell r="B1704" t="str">
            <v>CONDULETE PVC TIPO "TB" D = 1/2" S/TAMPA"</v>
          </cell>
          <cell r="C1704" t="str">
            <v>UN</v>
          </cell>
          <cell r="E1704">
            <v>14.48</v>
          </cell>
        </row>
        <row r="1705">
          <cell r="A1705">
            <v>12026</v>
          </cell>
          <cell r="B1705" t="str">
            <v>CONDULETE PVC TIPO "TB" D = 3/4" S/TAMPA"</v>
          </cell>
          <cell r="C1705" t="str">
            <v>UN</v>
          </cell>
          <cell r="E1705">
            <v>14.67</v>
          </cell>
        </row>
        <row r="1706">
          <cell r="A1706">
            <v>12029</v>
          </cell>
          <cell r="B1706" t="str">
            <v>CONDULETE PVC TIPO "XA" D = 3/4" S/TAMPA"</v>
          </cell>
          <cell r="C1706" t="str">
            <v>UN</v>
          </cell>
          <cell r="E1706">
            <v>15.02</v>
          </cell>
        </row>
        <row r="1707">
          <cell r="A1707">
            <v>12623</v>
          </cell>
          <cell r="B1707" t="str">
            <v>CONDUTOR PLUVIAL, PVC, CIRCULAR, DIAMETRO ENTRE 80 E 100 MM, PARA DRENAGEM PREDIAL</v>
          </cell>
          <cell r="C1707" t="str">
            <v>M</v>
          </cell>
          <cell r="E1707">
            <v>9.42</v>
          </cell>
        </row>
        <row r="1708">
          <cell r="A1708">
            <v>34498</v>
          </cell>
          <cell r="B1708" t="str">
            <v>CONE DE SINALIZACAO  EM PVC FLEXIVEL (NBR 15071) H = 70 / 76 CM</v>
          </cell>
          <cell r="C1708" t="str">
            <v>UN</v>
          </cell>
          <cell r="E1708">
            <v>61.76</v>
          </cell>
        </row>
        <row r="1709">
          <cell r="A1709">
            <v>13244</v>
          </cell>
          <cell r="B1709" t="str">
            <v>CONE DE SINALIZACAO EM PVC RIGIDO COM FAIXA REFLETIVA, H = 70 / 76 CM</v>
          </cell>
          <cell r="C1709" t="str">
            <v>UN</v>
          </cell>
          <cell r="E1709">
            <v>26</v>
          </cell>
        </row>
        <row r="1710">
          <cell r="A1710">
            <v>39862</v>
          </cell>
          <cell r="B1710" t="str">
            <v>CONECTOR BRONZE/LATAO (REF 603) SEM ANEL DE SOLDA, BOLSA X ROSCA F, 15 MM X 1/2"</v>
          </cell>
          <cell r="C1710" t="str">
            <v>UN</v>
          </cell>
          <cell r="E1710">
            <v>6.64</v>
          </cell>
        </row>
        <row r="1711">
          <cell r="A1711">
            <v>39863</v>
          </cell>
          <cell r="B1711" t="str">
            <v>CONECTOR BRONZE/LATAO (REF 603) SEM ANEL DE SOLDA, BOLSA X ROSCA F, 22 MM X 1/2"</v>
          </cell>
          <cell r="C1711" t="str">
            <v>UN</v>
          </cell>
          <cell r="E1711">
            <v>6.73</v>
          </cell>
        </row>
        <row r="1712">
          <cell r="A1712">
            <v>39864</v>
          </cell>
          <cell r="B1712" t="str">
            <v>CONECTOR BRONZE/LATAO (REF 603) SEM ANEL DE SOLDA, BOLSA X ROSCA F, 22 MM X 3/4"</v>
          </cell>
          <cell r="C1712" t="str">
            <v>UN</v>
          </cell>
          <cell r="E1712">
            <v>8.35</v>
          </cell>
        </row>
        <row r="1713">
          <cell r="A1713">
            <v>39865</v>
          </cell>
          <cell r="B1713" t="str">
            <v>CONECTOR BRONZE/LATAO (REF 603) SEM ANEL DE SOLDA, BOLSA X ROSCA F, 28 MM X 1/2"</v>
          </cell>
          <cell r="C1713" t="str">
            <v>UN</v>
          </cell>
          <cell r="E1713">
            <v>11.77</v>
          </cell>
        </row>
        <row r="1714">
          <cell r="A1714">
            <v>2517</v>
          </cell>
          <cell r="B1714" t="str">
            <v>CONECTOR CURVO 90 GRAUS DE ALUMINIO, BITOLA 1 1/2", PARA ADAPTAR ENTRADA DE</v>
          </cell>
          <cell r="C1714" t="str">
            <v>UN</v>
          </cell>
          <cell r="E1714">
            <v>11.53</v>
          </cell>
        </row>
        <row r="1715">
          <cell r="A1715">
            <v>2522</v>
          </cell>
          <cell r="B1715" t="str">
            <v>CONECTOR CURVO 90 GRAUS DE ALUMINIO, BITOLA 1 1/4", PARA ADAPTAR ENTRADA DE ELETRODUTO METALICO FLEXIVEL EM QUADROS</v>
          </cell>
          <cell r="C1715" t="str">
            <v>UN</v>
          </cell>
          <cell r="E1715">
            <v>7.45</v>
          </cell>
        </row>
        <row r="1716">
          <cell r="A1716">
            <v>2548</v>
          </cell>
          <cell r="B1716" t="str">
            <v>CONECTOR CURVO 90 GRAUS DE ALUMINIO, BITOLA 1/2", PARA ADAPTAR ENTRADA DE ELETRODUTO METALICO FLEXIVEL EM QUADROS</v>
          </cell>
          <cell r="C1716" t="str">
            <v>UN</v>
          </cell>
          <cell r="E1716">
            <v>4.58</v>
          </cell>
        </row>
        <row r="1717">
          <cell r="A1717">
            <v>2516</v>
          </cell>
          <cell r="B1717" t="str">
            <v>CONECTOR CURVO 90 GRAUS DE ALUMINIO, BITOLA 1", PARA ADAPTAR ENTRADA DE ELETRODUTO METALICO FLEXIVEL EM QUADROS</v>
          </cell>
          <cell r="C1717" t="str">
            <v>UN</v>
          </cell>
          <cell r="E1717">
            <v>5.98</v>
          </cell>
        </row>
        <row r="1718">
          <cell r="A1718">
            <v>2518</v>
          </cell>
          <cell r="B1718" t="str">
            <v>CONECTOR CURVO 90 GRAUS DE ALUMINIO, BITOLA 2 1/2", PARA ADAPTAR ENTRADA DE ELETRODUTO METALICO FLEXIVEL EM QUADROS</v>
          </cell>
          <cell r="C1718" t="str">
            <v>UN</v>
          </cell>
          <cell r="E1718">
            <v>54.92</v>
          </cell>
        </row>
        <row r="1719">
          <cell r="A1719">
            <v>2521</v>
          </cell>
          <cell r="B1719" t="str">
            <v>CONECTOR CURVO 90 GRAUS DE ALUMINIO, BITOLA 2", PARA ADAPTAR ENTRADA DE ELETRODUTO METALICO FLEXIVEL EM QUADROS</v>
          </cell>
          <cell r="C1719" t="str">
            <v>UN</v>
          </cell>
          <cell r="E1719">
            <v>23.37</v>
          </cell>
        </row>
        <row r="1720">
          <cell r="A1720">
            <v>2515</v>
          </cell>
          <cell r="B1720" t="str">
            <v>CONECTOR CURVO 90 GRAUS DE ALUMINIO, BITOLA 3/4", PARA ADAPTAR ENTRADA DE ELETRODUTO METALICO FLEXIVEL EM QUADROS</v>
          </cell>
          <cell r="C1720" t="str">
            <v>UN</v>
          </cell>
          <cell r="E1720">
            <v>4.9800000000000004</v>
          </cell>
        </row>
        <row r="1721">
          <cell r="A1721">
            <v>2519</v>
          </cell>
          <cell r="B1721" t="str">
            <v>CONECTOR CURVO 90 GRAUS DE ALUMINIO, BITOLA 3", PARA ADAPTAR ENTRADA DE ELETRODUTO METALICO FLEXIVEL EM QUADROS</v>
          </cell>
          <cell r="C1721" t="str">
            <v>UN</v>
          </cell>
          <cell r="E1721">
            <v>66.22</v>
          </cell>
        </row>
        <row r="1722">
          <cell r="A1722">
            <v>2520</v>
          </cell>
          <cell r="B1722" t="str">
            <v>CONECTOR CURVO 90 GRAUS DE ALUMINIO, BITOLA 4", PARA ADAPTAR ENTRADA DE ELETRODUTO METALICO FLEXIVEL EM QUADROS</v>
          </cell>
          <cell r="C1722" t="str">
            <v>UN</v>
          </cell>
          <cell r="E1722">
            <v>121.88</v>
          </cell>
        </row>
        <row r="1723">
          <cell r="A1723">
            <v>1602</v>
          </cell>
          <cell r="B1723" t="str">
            <v>CONECTOR DE ALUMINIO TIPO PRENSA CABO, BITOLA 1 1/2", PARA CABOS DE DIAMETRO DE 37 A 40 MM</v>
          </cell>
          <cell r="C1723" t="str">
            <v>UN</v>
          </cell>
          <cell r="E1723">
            <v>18.73</v>
          </cell>
        </row>
        <row r="1724">
          <cell r="A1724">
            <v>1601</v>
          </cell>
          <cell r="B1724" t="str">
            <v>CONECTOR DE ALUMINIO TIPO PRENSA CABO, BITOLA 1 1/4", PARA CABOS DE DIAMETRO DE 31 A 34 MM</v>
          </cell>
          <cell r="C1724" t="str">
            <v>UN</v>
          </cell>
          <cell r="E1724">
            <v>16.690000000000001</v>
          </cell>
        </row>
        <row r="1725">
          <cell r="A1725">
            <v>1598</v>
          </cell>
          <cell r="B1725" t="str">
            <v>CONECTOR DE ALUMINIO TIPO PRENSA CABO, BITOLA 1/2", PARA CABOS DE DIAMETRO DE 12,5 A 15 MM</v>
          </cell>
          <cell r="C1725" t="str">
            <v>UN</v>
          </cell>
          <cell r="E1725">
            <v>4.9400000000000004</v>
          </cell>
        </row>
        <row r="1726">
          <cell r="A1726">
            <v>1600</v>
          </cell>
          <cell r="B1726" t="str">
            <v>CONECTOR DE ALUMINIO TIPO PRENSA CABO, BITOLA 1", PARA CABOS DE DIAMETRO DE 22,5 A 25 MM</v>
          </cell>
          <cell r="C1726" t="str">
            <v>UN</v>
          </cell>
          <cell r="E1726">
            <v>7.29</v>
          </cell>
        </row>
        <row r="1727">
          <cell r="A1727">
            <v>1603</v>
          </cell>
          <cell r="B1727" t="str">
            <v>CONECTOR DE ALUMINIO TIPO PRENSA CABO, BITOLA 2", PARA CABOS DE DIAMETRO DE 47,5 A 50 MM</v>
          </cell>
          <cell r="C1727" t="str">
            <v>UN</v>
          </cell>
          <cell r="E1727">
            <v>28.28</v>
          </cell>
        </row>
        <row r="1728">
          <cell r="A1728">
            <v>1599</v>
          </cell>
          <cell r="B1728" t="str">
            <v>CONECTOR DE ALUMINIO TIPO PRENSA CABO, BITOLA 3/4", PARA CABOS DE DIAMETRO DE 17,5 A 20 MM</v>
          </cell>
          <cell r="C1728" t="str">
            <v>UN</v>
          </cell>
          <cell r="E1728">
            <v>5.73</v>
          </cell>
        </row>
        <row r="1729">
          <cell r="A1729">
            <v>1597</v>
          </cell>
          <cell r="B1729" t="str">
            <v>CONECTOR DE ALUMINIO TIPO PRENSA CABO, BITOLA 3/8", PARA CABOS DE DIAMETRO DE 9 A 10 MM</v>
          </cell>
          <cell r="C1729" t="str">
            <v>UN</v>
          </cell>
          <cell r="E1729">
            <v>4.6399999999999997</v>
          </cell>
        </row>
        <row r="1730">
          <cell r="A1730">
            <v>11821</v>
          </cell>
          <cell r="B1730" t="str">
            <v>CONECTOR METALICO TIPO PARAFUSO FENDIDO (SPLIT BOLT), COM SEPARADOR DE CABOS BIMETALICOS, PARA CABOS ATE 25 MM2</v>
          </cell>
          <cell r="C1730" t="str">
            <v>UN</v>
          </cell>
          <cell r="E1730">
            <v>3.81</v>
          </cell>
        </row>
        <row r="1731">
          <cell r="A1731">
            <v>1562</v>
          </cell>
          <cell r="B1731" t="str">
            <v>CONECTOR METALICO TIPO PARAFUSO FENDIDO (SPLIT BOLT), COM SEPARADOR DE CABOS BIMETALICOS, PARA CABOS ATE 50 MM2</v>
          </cell>
          <cell r="C1731" t="str">
            <v>UN</v>
          </cell>
          <cell r="E1731">
            <v>6.25</v>
          </cell>
        </row>
        <row r="1732">
          <cell r="A1732">
            <v>1563</v>
          </cell>
          <cell r="B1732" t="str">
            <v>CONECTOR METALICO TIPO PARAFUSO FENDIDO (SPLIT BOLT), COM SEPARADOR DE CABOS BIMETALICOS, PARA CABOS ATE 70 MM2</v>
          </cell>
          <cell r="C1732" t="str">
            <v>UN</v>
          </cell>
          <cell r="E1732">
            <v>8.3800000000000008</v>
          </cell>
        </row>
        <row r="1733">
          <cell r="A1733">
            <v>11856</v>
          </cell>
          <cell r="B1733" t="str">
            <v>CONECTOR METALICO TIPO PARAFUSO FENDIDO (SPLIT BOLT), PARA CABOS ATE 10 MM2</v>
          </cell>
          <cell r="C1733" t="str">
            <v>UN</v>
          </cell>
          <cell r="E1733">
            <v>2.5</v>
          </cell>
        </row>
        <row r="1734">
          <cell r="A1734">
            <v>11857</v>
          </cell>
          <cell r="B1734" t="str">
            <v>CONECTOR METALICO TIPO PARAFUSO FENDIDO (SPLIT BOLT), PARA CABOS ATE 120 MM2</v>
          </cell>
          <cell r="C1734" t="str">
            <v>UN</v>
          </cell>
          <cell r="E1734">
            <v>13.15</v>
          </cell>
        </row>
        <row r="1735">
          <cell r="A1735">
            <v>11858</v>
          </cell>
          <cell r="B1735" t="str">
            <v>CONECTOR METALICO TIPO PARAFUSO FENDIDO (SPLIT BOLT), PARA CABOS ATE 150 MM2</v>
          </cell>
          <cell r="C1735" t="str">
            <v>UN</v>
          </cell>
          <cell r="E1735">
            <v>16.329999999999998</v>
          </cell>
        </row>
        <row r="1736">
          <cell r="A1736">
            <v>1539</v>
          </cell>
          <cell r="B1736" t="str">
            <v>CONECTOR METALICO TIPO PARAFUSO FENDIDO (SPLIT BOLT), PARA CABOS ATE 16 MM2</v>
          </cell>
          <cell r="C1736" t="str">
            <v>UN</v>
          </cell>
          <cell r="E1736">
            <v>2.93</v>
          </cell>
        </row>
        <row r="1737">
          <cell r="A1737">
            <v>11859</v>
          </cell>
          <cell r="B1737" t="str">
            <v>CONECTOR METALICO TIPO PARAFUSO FENDIDO (SPLIT BOLT), PARA CABOS ATE 185 MM2</v>
          </cell>
          <cell r="C1737" t="str">
            <v>UN</v>
          </cell>
          <cell r="E1737">
            <v>22.21</v>
          </cell>
        </row>
        <row r="1738">
          <cell r="A1738">
            <v>1550</v>
          </cell>
          <cell r="B1738" t="str">
            <v>CONECTOR METALICO TIPO PARAFUSO FENDIDO (SPLIT BOLT), PARA CABOS ATE 25 MM2</v>
          </cell>
          <cell r="C1738" t="str">
            <v>UN</v>
          </cell>
          <cell r="E1738">
            <v>3.1</v>
          </cell>
        </row>
        <row r="1739">
          <cell r="A1739">
            <v>11854</v>
          </cell>
          <cell r="B1739" t="str">
            <v>CONECTOR METALICO TIPO PARAFUSO FENDIDO (SPLIT BOLT), PARA CABOS ATE 35 MM2</v>
          </cell>
          <cell r="C1739" t="str">
            <v>UN</v>
          </cell>
          <cell r="E1739">
            <v>3.87</v>
          </cell>
        </row>
        <row r="1740">
          <cell r="A1740">
            <v>11862</v>
          </cell>
          <cell r="B1740" t="str">
            <v>CONECTOR METALICO TIPO PARAFUSO FENDIDO (SPLIT BOLT), PARA CABOS ATE 50 MM2</v>
          </cell>
          <cell r="C1740" t="str">
            <v>UN</v>
          </cell>
          <cell r="E1740">
            <v>5.43</v>
          </cell>
        </row>
        <row r="1741">
          <cell r="A1741">
            <v>11863</v>
          </cell>
          <cell r="B1741" t="str">
            <v>CONECTOR METALICO TIPO PARAFUSO FENDIDO (SPLIT BOLT), PARA CABOS ATE 6 MM2</v>
          </cell>
          <cell r="C1741" t="str">
            <v>UN</v>
          </cell>
          <cell r="E1741">
            <v>2.19</v>
          </cell>
        </row>
        <row r="1742">
          <cell r="A1742">
            <v>11855</v>
          </cell>
          <cell r="B1742" t="str">
            <v>CONECTOR METALICO TIPO PARAFUSO FENDIDO (SPLIT BOLT), PARA CABOS ATE 70 MM2</v>
          </cell>
          <cell r="C1742" t="str">
            <v>UN</v>
          </cell>
          <cell r="E1742">
            <v>8.11</v>
          </cell>
        </row>
        <row r="1743">
          <cell r="A1743">
            <v>11864</v>
          </cell>
          <cell r="B1743" t="str">
            <v>CONECTOR METALICO TIPO PARAFUSO FENDIDO (SPLIT BOLT), PARA CABOS ATE 95 MM2</v>
          </cell>
          <cell r="C1743" t="str">
            <v>UN</v>
          </cell>
          <cell r="E1743">
            <v>12.26</v>
          </cell>
        </row>
        <row r="1744">
          <cell r="A1744">
            <v>2527</v>
          </cell>
          <cell r="B1744" t="str">
            <v>CONECTOR RETO DE ALUMINIO PARA ELETRODUTO DE 1 1/2", PARA ADAPTAR ENTRADA DE ELETRODUTO METALICO FLEXIVEL EM QUADROS</v>
          </cell>
          <cell r="C1744" t="str">
            <v>UN</v>
          </cell>
          <cell r="E1744">
            <v>4.13</v>
          </cell>
        </row>
        <row r="1745">
          <cell r="A1745">
            <v>2526</v>
          </cell>
          <cell r="B1745" t="str">
            <v>CONECTOR RETO DE ALUMINIO PARA ELETRODUTO DE 1 1/4", PARA ADAPTAR ENTRADA DE ELETRODUTO METALICO FLEXIVEL EM QUADROS</v>
          </cell>
          <cell r="C1745" t="str">
            <v>UN</v>
          </cell>
          <cell r="E1745">
            <v>2.64</v>
          </cell>
        </row>
        <row r="1746">
          <cell r="A1746">
            <v>2487</v>
          </cell>
          <cell r="B1746" t="str">
            <v>CONECTOR RETO DE ALUMINIO PARA ELETRODUTO DE 1/2", PARA ADAPTAR ENTRADA DE ELETRODUTO METALICO FLEXIVEL EM QUADROS</v>
          </cell>
          <cell r="C1746" t="str">
            <v>UN</v>
          </cell>
          <cell r="E1746">
            <v>0.9</v>
          </cell>
        </row>
        <row r="1747">
          <cell r="A1747">
            <v>2483</v>
          </cell>
          <cell r="B1747" t="str">
            <v>CONECTOR RETO DE ALUMINIO PARA ELETRODUTO DE 1", PARA ADAPTAR ENTRADA DE ELETRODUTO METALICO FLEXIVEL EM QUADROS</v>
          </cell>
          <cell r="C1747" t="str">
            <v>UN</v>
          </cell>
          <cell r="E1747">
            <v>1.88</v>
          </cell>
        </row>
        <row r="1748">
          <cell r="A1748">
            <v>2528</v>
          </cell>
          <cell r="B1748" t="str">
            <v>CONECTOR RETO DE ALUMINIO PARA ELETRODUTO DE 2 1/2", PARA ADAPTAR ENTRADA DE ELETRODUTO METALICO FLEXIVEL EM QUADROS</v>
          </cell>
          <cell r="C1748" t="str">
            <v>UN</v>
          </cell>
          <cell r="E1748">
            <v>10.39</v>
          </cell>
        </row>
        <row r="1749">
          <cell r="A1749">
            <v>2489</v>
          </cell>
          <cell r="B1749" t="str">
            <v>CONECTOR RETO DE ALUMINIO PARA ELETRODUTO DE 2", PARA ADAPTAR ENTRADA DE ELETRODUTO METALICO FLEXIVEL EM QUADROS</v>
          </cell>
          <cell r="C1749" t="str">
            <v>UN</v>
          </cell>
          <cell r="E1749">
            <v>4.57</v>
          </cell>
        </row>
        <row r="1750">
          <cell r="A1750">
            <v>2488</v>
          </cell>
          <cell r="B1750" t="str">
            <v>CONECTOR RETO DE ALUMINIO PARA ELETRODUTO DE 3/4", PARA ADAPTAR ENTRADA DE ELETRODUTO METALICO FLEXIVEL EM QUADROS</v>
          </cell>
          <cell r="C1750" t="str">
            <v>UN</v>
          </cell>
          <cell r="E1750">
            <v>1.05</v>
          </cell>
        </row>
        <row r="1751">
          <cell r="A1751">
            <v>2484</v>
          </cell>
          <cell r="B1751" t="str">
            <v>CONECTOR RETO DE ALUMINIO PARA ELETRODUTO DE 3", PARA ADAPTAR ENTRADA DE ELETRODUTO METALICO FLEXIVEL EM QUADROS</v>
          </cell>
          <cell r="C1751" t="str">
            <v>UN</v>
          </cell>
          <cell r="E1751">
            <v>15.09</v>
          </cell>
        </row>
        <row r="1752">
          <cell r="A1752">
            <v>2485</v>
          </cell>
          <cell r="B1752" t="str">
            <v>CONECTOR RETO DE ALUMINIO PARA ELETRODUTO DE 4", PARA ADAPTAR ENTRADA DE ELETRODUTO METALICO FLEXIVEL EM QUADROS</v>
          </cell>
          <cell r="C1752" t="str">
            <v>UN</v>
          </cell>
          <cell r="E1752">
            <v>23.65</v>
          </cell>
        </row>
        <row r="1753">
          <cell r="A1753">
            <v>38005</v>
          </cell>
          <cell r="B1753" t="str">
            <v>CONECTOR, CPVC, SOLDAVEL, 15 MM X 1/2", PARA AGUA QUENTE</v>
          </cell>
          <cell r="C1753" t="str">
            <v>UN</v>
          </cell>
          <cell r="E1753">
            <v>14.01</v>
          </cell>
        </row>
        <row r="1754">
          <cell r="A1754">
            <v>38006</v>
          </cell>
          <cell r="B1754" t="str">
            <v>CONECTOR, CPVC, SOLDAVEL, 22 MM X 1/2", PARA AGUA QUENTE</v>
          </cell>
          <cell r="C1754" t="str">
            <v>UN</v>
          </cell>
          <cell r="E1754">
            <v>17.2</v>
          </cell>
        </row>
        <row r="1755">
          <cell r="A1755">
            <v>38428</v>
          </cell>
          <cell r="B1755" t="str">
            <v>CONECTOR, CPVC, SOLDAVEL, 22 MM X 3/4", PARA AGUA QUENTE</v>
          </cell>
          <cell r="C1755" t="str">
            <v>UN</v>
          </cell>
          <cell r="E1755">
            <v>16.11</v>
          </cell>
        </row>
        <row r="1756">
          <cell r="A1756">
            <v>38007</v>
          </cell>
          <cell r="B1756" t="str">
            <v>CONECTOR, CPVC, SOLDAVEL, 28 MM X 1", PARA AGUA QUENTE</v>
          </cell>
          <cell r="C1756" t="str">
            <v>UN</v>
          </cell>
          <cell r="E1756">
            <v>26.32</v>
          </cell>
        </row>
        <row r="1757">
          <cell r="A1757">
            <v>38008</v>
          </cell>
          <cell r="B1757" t="str">
            <v>CONECTOR, CPVC, SOLDAVEL, 35 MM X 1 1/4", PARA AGUA QUENTE</v>
          </cell>
          <cell r="C1757" t="str">
            <v>UN</v>
          </cell>
          <cell r="E1757">
            <v>106.02</v>
          </cell>
        </row>
        <row r="1758">
          <cell r="A1758">
            <v>38009</v>
          </cell>
          <cell r="B1758" t="str">
            <v>CONECTOR, CPVC, SOLDAVEL, 42 MM X 1 1/2", PARA AGUA QUENTE</v>
          </cell>
          <cell r="C1758" t="str">
            <v>UN</v>
          </cell>
          <cell r="E1758">
            <v>129.57</v>
          </cell>
        </row>
        <row r="1759">
          <cell r="A1759">
            <v>1607</v>
          </cell>
          <cell r="B1759" t="str">
            <v>CONJUNTO ARRUELAS DE VEDACAO 5/16" PARA TELHA FIBROCIMENTO (UMA ARRUELA METALICA E UMA ARRUELA PVC - CONICAS)</v>
          </cell>
          <cell r="C1759" t="str">
            <v>CJ</v>
          </cell>
          <cell r="E1759">
            <v>0.11</v>
          </cell>
        </row>
        <row r="1760">
          <cell r="A1760">
            <v>12118</v>
          </cell>
          <cell r="B1760" t="str">
            <v>CONJUNTO ARSTOP P/ AR CONDICIONADO C/ DISJUNTOR 20A</v>
          </cell>
          <cell r="C1760" t="str">
            <v>UN</v>
          </cell>
          <cell r="E1760">
            <v>88.71</v>
          </cell>
        </row>
        <row r="1761">
          <cell r="A1761">
            <v>13347</v>
          </cell>
          <cell r="B1761" t="str">
            <v>CONJUNTO ARSTOP P/ AR CONDICIONADO C/ DISJUNTOR 25A</v>
          </cell>
          <cell r="C1761" t="str">
            <v>UN</v>
          </cell>
          <cell r="E1761">
            <v>84.73</v>
          </cell>
        </row>
        <row r="1762">
          <cell r="A1762">
            <v>12006</v>
          </cell>
          <cell r="B1762" t="str">
            <v>CONJUNTO CONDULETE PVC TIPO "C" C/ 1 INTERRUPTOR BIPOLAR + TAMPA"</v>
          </cell>
          <cell r="C1762" t="str">
            <v>UN</v>
          </cell>
          <cell r="E1762">
            <v>35.06</v>
          </cell>
        </row>
        <row r="1763">
          <cell r="A1763">
            <v>12002</v>
          </cell>
          <cell r="B1763" t="str">
            <v>CONJUNTO CONDULETE PVC TIPO "C" C/ 1 INTERRUPTOR SIMPLES CONJUGADO  C/ 1 TOMADA + TAMPA"</v>
          </cell>
          <cell r="C1763" t="str">
            <v>UN</v>
          </cell>
          <cell r="E1763">
            <v>24.83</v>
          </cell>
        </row>
        <row r="1764">
          <cell r="A1764">
            <v>12004</v>
          </cell>
          <cell r="B1764" t="str">
            <v>CONJUNTO CONDULETE PVC TIPO "C" C/ 1 TOMADA 2P + T  INCLUSIVE TAMPA"</v>
          </cell>
          <cell r="C1764" t="str">
            <v>UN</v>
          </cell>
          <cell r="E1764">
            <v>24.33</v>
          </cell>
        </row>
        <row r="1765">
          <cell r="A1765">
            <v>12005</v>
          </cell>
          <cell r="B1765" t="str">
            <v>CONJUNTO CONDULETE PVC TIPO "C" C/ 2 INTERRUPTORES SIMPLES + TAMPA"</v>
          </cell>
          <cell r="C1765" t="str">
            <v>UN</v>
          </cell>
          <cell r="E1765">
            <v>23.14</v>
          </cell>
        </row>
        <row r="1766">
          <cell r="A1766">
            <v>12007</v>
          </cell>
          <cell r="B1766" t="str">
            <v>CONJUNTO CONDULETE PVC TIPO "C" C/ 2 TOMADAS UNIVERSAL 2P + TAMPA"</v>
          </cell>
          <cell r="C1766" t="str">
            <v>UN</v>
          </cell>
          <cell r="E1766">
            <v>18.16</v>
          </cell>
        </row>
        <row r="1767">
          <cell r="A1767">
            <v>11467</v>
          </cell>
          <cell r="B1767" t="str">
            <v>CONJUNTO DE FECHADURA DE SOBREPOR EM FERRO PINTADO, SEM MACANETA, COM CHAVE GRANDE (SEM CILINDRO) - TIPO CAIXAO - COMPLETA</v>
          </cell>
          <cell r="C1767" t="str">
            <v>UN</v>
          </cell>
          <cell r="E1767">
            <v>12.72</v>
          </cell>
        </row>
        <row r="1768">
          <cell r="A1768">
            <v>12612</v>
          </cell>
          <cell r="B1768" t="str">
            <v>CONJUNTO DE LIGACAO (TUBO + CANOPLA) PVC RIGIDO C/ TUBO 1.1/2" X 20CM P/ BACIA SANITARIA"</v>
          </cell>
          <cell r="C1768" t="str">
            <v>UN</v>
          </cell>
          <cell r="E1768">
            <v>4.01</v>
          </cell>
        </row>
        <row r="1769">
          <cell r="A1769">
            <v>6142</v>
          </cell>
          <cell r="B1769" t="str">
            <v>CONJUNTO DE LIGACAO PARA BACIA SANITARIA AJUSTAVEL, EM PLASTICO BRANCO, COM TUBO, CANOPLA E ESPUDE</v>
          </cell>
          <cell r="C1769" t="str">
            <v>UN</v>
          </cell>
          <cell r="E1769">
            <v>4.5199999999999996</v>
          </cell>
        </row>
        <row r="1770">
          <cell r="A1770">
            <v>11686</v>
          </cell>
          <cell r="B1770" t="str">
            <v>CONJUNTO DE LIGACAO PARA BACIA SANITARIA EM PLASTICO BRANCO COM TUBO, CANOPLA E ANEL DE EXPANSAO (TUBO 1.1/2 '' X 20 CM)</v>
          </cell>
          <cell r="C1770" t="str">
            <v>UN</v>
          </cell>
          <cell r="E1770">
            <v>6.27</v>
          </cell>
        </row>
        <row r="1771">
          <cell r="A1771">
            <v>12116</v>
          </cell>
          <cell r="B1771" t="str">
            <v>CONJUNTO EMBUTIR 1 INTERRUPTOR PARALELO 1 TOMADA 2P UNIVERSAL 10A/250V S/ PLACA, TP SILENTOQUE PIAL OU EQUIV</v>
          </cell>
          <cell r="C1771" t="str">
            <v>UN</v>
          </cell>
          <cell r="E1771">
            <v>22.08</v>
          </cell>
        </row>
        <row r="1772">
          <cell r="A1772">
            <v>12130</v>
          </cell>
          <cell r="B1772" t="str">
            <v>CONJUNTO EMBUTIR 2 INTERRUPTORES PARALELOS 1 TOMADA 2P UNIVERSAL 10A/250V, S/ PLACA, TP SILENTOQUE PIAL OU EQUIV</v>
          </cell>
          <cell r="C1772" t="str">
            <v>UN</v>
          </cell>
          <cell r="E1772">
            <v>26.58</v>
          </cell>
        </row>
        <row r="1773">
          <cell r="A1773">
            <v>12125</v>
          </cell>
          <cell r="B1773" t="str">
            <v>CONJUNTO EMBUTIR 2 INTERRUPTORES SIMPLES 1 INTERRUPTOR PARALELO 10A/250V C/ PLACA TP SILENTOQUE PIAL OU EQUIV</v>
          </cell>
          <cell r="C1773" t="str">
            <v>UN</v>
          </cell>
          <cell r="E1773">
            <v>37.76</v>
          </cell>
        </row>
        <row r="1774">
          <cell r="A1774">
            <v>12126</v>
          </cell>
          <cell r="B1774" t="str">
            <v>CONJUNTO EMBUTIR 3 INTERRUPTORES PARALELOS 10A/250V C/ PLACA TP SILENTOQUE PIAL OU EQUIV</v>
          </cell>
          <cell r="C1774" t="str">
            <v>UN</v>
          </cell>
          <cell r="E1774">
            <v>36.700000000000003</v>
          </cell>
        </row>
        <row r="1775">
          <cell r="A1775">
            <v>37598</v>
          </cell>
          <cell r="B1775" t="str">
            <v>CONJUNTO MONTADO ESTOPIM COM ESPOLETA COMUM NÂ° 8, COM CABECA ACENDEDORA, 1,5 M</v>
          </cell>
          <cell r="C1775" t="str">
            <v>UN</v>
          </cell>
          <cell r="E1775">
            <v>7.4</v>
          </cell>
        </row>
        <row r="1776">
          <cell r="A1776">
            <v>25398</v>
          </cell>
          <cell r="B1776" t="str">
            <v>CONJUNTO PARA FUTSAL COM TRAVES OFICIAIS DE 3,00 X 2,00 M EM TUBO DE ACO GALVANIZADO 3" COM REQUADRO EM TUBO DE 1", PINTURA EM PRIMER COM TINTA ESMALTE SINTETICO E REDES DE POLIETILENO FIO 4 MM</v>
          </cell>
          <cell r="C1776" t="str">
            <v>UN</v>
          </cell>
          <cell r="E1776">
            <v>2790.65</v>
          </cell>
        </row>
        <row r="1777">
          <cell r="A1777">
            <v>25399</v>
          </cell>
          <cell r="B1777" t="str">
            <v>CONJUNTO PARA QUADRA DE  VOLEI COM POSTES EM TUBO DE ACO GALVANIZADO 3", H = *255* CM, PINTURA EM TINTA ESMALTE SINTETICO, REDE DE NYLON COM 2 MM, MALHA 10 X 10 CM E ANTENAS OFICIAIS EM FIBRA DE VIDRO</v>
          </cell>
          <cell r="C1777" t="str">
            <v>UN</v>
          </cell>
          <cell r="E1777">
            <v>1694.17</v>
          </cell>
        </row>
        <row r="1778">
          <cell r="A1778">
            <v>1383</v>
          </cell>
          <cell r="B1778" t="str">
            <v>CONJUNTO PARA REBAIXAMENTO DE LENÇOL FREÁTICO: BOMBA ELÉTRICA A VÁCUO COM 8 PONTEIRAS (LOCAÇÃO)</v>
          </cell>
          <cell r="C1778" t="str">
            <v>H</v>
          </cell>
          <cell r="E1778">
            <v>2.7</v>
          </cell>
        </row>
        <row r="1779">
          <cell r="A1779">
            <v>10667</v>
          </cell>
          <cell r="B1779" t="str">
            <v>CONTAINER DE *2,40* X *6,00* M, PADRAO SIMPLES, SEM DIVISORIAS, PARA USO EM CANTEIRO DE OBRAS</v>
          </cell>
          <cell r="C1779" t="str">
            <v>UN</v>
          </cell>
          <cell r="E1779">
            <v>9593.5</v>
          </cell>
        </row>
        <row r="1780">
          <cell r="A1780">
            <v>10775</v>
          </cell>
          <cell r="B1780" t="str">
            <v>CONTAINER 2,30  X  6,00 M, ALT. 2,50 M, COM 1 SANITARIO, PARA ESCRITORIO, COMPLETO, SEM DIVISORIAS INTERNAS (LOCACAO)</v>
          </cell>
          <cell r="C1780" t="str">
            <v>MES</v>
          </cell>
          <cell r="E1780">
            <v>457.5</v>
          </cell>
        </row>
        <row r="1781">
          <cell r="A1781">
            <v>10776</v>
          </cell>
          <cell r="B1781" t="str">
            <v>CONTAINER 2,30  X  6,00 M, ALT. 2,50 M, PARA ESCRITORIO, SEM DIVISORIAS INTERNAS E SEM SANITARIO (LOCACAO)</v>
          </cell>
          <cell r="C1781" t="str">
            <v>MES</v>
          </cell>
          <cell r="E1781">
            <v>357.42</v>
          </cell>
        </row>
        <row r="1782">
          <cell r="A1782">
            <v>10779</v>
          </cell>
          <cell r="B1782" t="str">
            <v>CONTAINER 2,30 X 4,30 M, ALT. 2,50 M, P/ SANITARIO, C/ 5 BACIAS, 1 LAVATORIO E 4 MICTORIOS (LOCACAO)</v>
          </cell>
          <cell r="C1782" t="str">
            <v>MES</v>
          </cell>
          <cell r="E1782">
            <v>571.87</v>
          </cell>
        </row>
        <row r="1783">
          <cell r="A1783">
            <v>10777</v>
          </cell>
          <cell r="B1783" t="str">
            <v>CONTAINER 2,30 X 4,30 M, ALT. 2,50 M, PARA SANITARIO, COM 3 BACIAS, 4 CHUVEIROS, 1 LAVATORIO E 1 MICTORIO (LOCACAO)</v>
          </cell>
          <cell r="C1783" t="str">
            <v>MES</v>
          </cell>
          <cell r="E1783">
            <v>519.45000000000005</v>
          </cell>
        </row>
        <row r="1784">
          <cell r="A1784">
            <v>10778</v>
          </cell>
          <cell r="B1784" t="str">
            <v>CONTAINER 2,30 X 6,00 M, ALT. 2,50 M,  PARA SANITARIO,  COM 4 BACIAS, 8 CHUVEIROS,1 LAVATORIO E 1 MICTORIO (LOCACAO)</v>
          </cell>
          <cell r="C1784" t="str">
            <v>MES</v>
          </cell>
          <cell r="E1784">
            <v>571.87</v>
          </cell>
        </row>
        <row r="1785">
          <cell r="A1785">
            <v>1613</v>
          </cell>
          <cell r="B1785" t="str">
            <v>CONTATOR TRIPOLAR, CORRENTE DE *110* A, TENSAO NOMINAL DE *500* V, CATEGORIA AC- 2 E AC-3</v>
          </cell>
          <cell r="C1785" t="str">
            <v>UN</v>
          </cell>
          <cell r="E1785">
            <v>1357.6</v>
          </cell>
        </row>
        <row r="1786">
          <cell r="A1786">
            <v>1626</v>
          </cell>
          <cell r="B1786" t="str">
            <v>CONTATOR TRIPOLAR, CORRENTE DE *185* A, TENSAO NOMINAL DE *500* V, CATEGORIA AC- 2 E AC-3</v>
          </cell>
          <cell r="C1786" t="str">
            <v>UN</v>
          </cell>
          <cell r="E1786">
            <v>2030.46</v>
          </cell>
        </row>
        <row r="1787">
          <cell r="A1787">
            <v>1625</v>
          </cell>
          <cell r="B1787" t="str">
            <v>CONTATOR TRIPOLAR, CORRENTE DE *22* A, TENSAO NOMINAL DE *500* V, CATEGORIA AC-2 E AC-3</v>
          </cell>
          <cell r="C1787" t="str">
            <v>UN</v>
          </cell>
          <cell r="E1787">
            <v>141.82</v>
          </cell>
        </row>
        <row r="1788">
          <cell r="A1788">
            <v>1622</v>
          </cell>
          <cell r="B1788" t="str">
            <v>CONTATOR TRIPOLAR, CORRENTE DE *265* A, TENSAO NOMINAL DE *500* V, CATEGORIA AC- 2 E AC-3</v>
          </cell>
          <cell r="C1788" t="str">
            <v>UN</v>
          </cell>
          <cell r="E1788">
            <v>4581.93</v>
          </cell>
        </row>
        <row r="1789">
          <cell r="A1789">
            <v>1620</v>
          </cell>
          <cell r="B1789" t="str">
            <v>CONTATOR TRIPOLAR, CORRENTE DE *38* A, TENSAO NOMINAL DE *500* V, CATEGORIA AC-2 E AC-3</v>
          </cell>
          <cell r="C1789" t="str">
            <v>UN</v>
          </cell>
          <cell r="E1789">
            <v>298.75</v>
          </cell>
        </row>
        <row r="1790">
          <cell r="A1790">
            <v>1629</v>
          </cell>
          <cell r="B1790" t="str">
            <v>CONTATOR TRIPOLAR, CORRENTE DE *500* A, TENSAO NOMINAL DE *500* V, CATEGORIA AC- 2 E AC-3</v>
          </cell>
          <cell r="C1790" t="str">
            <v>UN</v>
          </cell>
          <cell r="E1790">
            <v>11151.33</v>
          </cell>
        </row>
        <row r="1791">
          <cell r="A1791">
            <v>1627</v>
          </cell>
          <cell r="B1791" t="str">
            <v>CONTATOR TRIPOLAR, CORRENTE DE *65* A, TENSAO NOMINAL DE *500* V, CATEGORIA AC-2 E AC-3</v>
          </cell>
          <cell r="C1791" t="str">
            <v>UN</v>
          </cell>
          <cell r="E1791">
            <v>571.04999999999995</v>
          </cell>
        </row>
        <row r="1792">
          <cell r="A1792">
            <v>1623</v>
          </cell>
          <cell r="B1792" t="str">
            <v>CONTATOR TRIPOLAR, CORRENTE DE 12 A, TENSAO NOMINAL DE *500* V, CATEGORIA AC-2 E AC-3</v>
          </cell>
          <cell r="C1792" t="str">
            <v>UN</v>
          </cell>
          <cell r="E1792">
            <v>115.66</v>
          </cell>
        </row>
        <row r="1793">
          <cell r="A1793">
            <v>1619</v>
          </cell>
          <cell r="B1793" t="str">
            <v>CONTATOR TRIPOLAR, CORRENTE DE 25 A, TENSAO NOMINAL DE *500* V, CATEGORIA AC-2 E AC-3</v>
          </cell>
          <cell r="C1793" t="str">
            <v>UN</v>
          </cell>
          <cell r="E1793">
            <v>159.1</v>
          </cell>
        </row>
        <row r="1794">
          <cell r="A1794">
            <v>1630</v>
          </cell>
          <cell r="B1794" t="str">
            <v>CONTATOR TRIPOLAR, CORRENTE DE 250 A, TENSAO NOMINAL DE *500* V, PARA ACIONAMENTO DE CAPACITORES</v>
          </cell>
          <cell r="C1794" t="str">
            <v>UN</v>
          </cell>
          <cell r="E1794">
            <v>3502.98</v>
          </cell>
        </row>
        <row r="1795">
          <cell r="A1795">
            <v>1616</v>
          </cell>
          <cell r="B1795" t="str">
            <v>CONTATOR TRIPOLAR, CORRENTE DE 300 A, TENSAO NOMINAL DE *500* V, CATEGORIA AC-2 E AC-3</v>
          </cell>
          <cell r="C1795" t="str">
            <v>UN</v>
          </cell>
          <cell r="E1795">
            <v>5387.64</v>
          </cell>
        </row>
        <row r="1796">
          <cell r="A1796">
            <v>1614</v>
          </cell>
          <cell r="B1796" t="str">
            <v>CONTATOR TRIPOLAR, CORRENTE DE 32 A, TENSAO NOMINAL DE *500* V, CATEGORIA AC-2 E AC-3</v>
          </cell>
          <cell r="C1796" t="str">
            <v>UN</v>
          </cell>
          <cell r="E1796">
            <v>246.23</v>
          </cell>
        </row>
        <row r="1797">
          <cell r="A1797">
            <v>1617</v>
          </cell>
          <cell r="B1797" t="str">
            <v>CONTATOR TRIPOLAR, CORRENTE DE 400 A, TENSAO NOMINAL DE *500* V, CATEGORIA AC-2 E AC-3</v>
          </cell>
          <cell r="C1797" t="str">
            <v>UN</v>
          </cell>
          <cell r="E1797">
            <v>6431.68</v>
          </cell>
        </row>
        <row r="1798">
          <cell r="A1798">
            <v>1621</v>
          </cell>
          <cell r="B1798" t="str">
            <v>CONTATOR TRIPOLAR, CORRENTE DE 45 A, TENSAO NOMINAL DE *500* V, CATEGORIA AC-2 E AC-3</v>
          </cell>
          <cell r="C1798" t="str">
            <v>UN</v>
          </cell>
          <cell r="E1798">
            <v>440.38</v>
          </cell>
        </row>
        <row r="1799">
          <cell r="A1799">
            <v>1624</v>
          </cell>
          <cell r="B1799" t="str">
            <v>CONTATOR TRIPOLAR, CORRENTE DE 630 A, TENSAO NOMINAL DE *500* V, CATEGORIA AC-2 E AC-3</v>
          </cell>
          <cell r="C1799" t="str">
            <v>UN</v>
          </cell>
          <cell r="E1799">
            <v>15809.39</v>
          </cell>
        </row>
        <row r="1800">
          <cell r="A1800">
            <v>1615</v>
          </cell>
          <cell r="B1800" t="str">
            <v>CONTATOR TRIPOLAR, CORRENTE DE 75 A, TENSAO NOMINAL DE *500* V, CATEGORIA AC-2 E AC-3</v>
          </cell>
          <cell r="C1800" t="str">
            <v>UN</v>
          </cell>
          <cell r="E1800">
            <v>826.97</v>
          </cell>
        </row>
        <row r="1801">
          <cell r="A1801">
            <v>1612</v>
          </cell>
          <cell r="B1801" t="str">
            <v>CONTATOR TRIPOLAR, CORRENTE DE 9 A, TENSAO NOMINAL DE *500* V, CATEGORIA AC-2 E AC-3</v>
          </cell>
          <cell r="C1801" t="str">
            <v>UN</v>
          </cell>
          <cell r="E1801">
            <v>108.92</v>
          </cell>
        </row>
        <row r="1802">
          <cell r="A1802">
            <v>1618</v>
          </cell>
          <cell r="B1802" t="str">
            <v>CONTATOR TRIPOLAR, CORRENTE DE 95 A, TENSAO NOMINAL DE *500* V, CATEGORIA AC-2 E AC-3</v>
          </cell>
          <cell r="C1802" t="str">
            <v>UN</v>
          </cell>
          <cell r="E1802">
            <v>1136.3800000000001</v>
          </cell>
        </row>
        <row r="1803">
          <cell r="A1803">
            <v>14211</v>
          </cell>
          <cell r="B1803" t="str">
            <v>CONTRA PORCA SEXTAVADA H = 35MM</v>
          </cell>
          <cell r="C1803" t="str">
            <v>UN</v>
          </cell>
          <cell r="E1803">
            <v>28.55</v>
          </cell>
        </row>
        <row r="1804">
          <cell r="A1804">
            <v>34500</v>
          </cell>
          <cell r="B1804" t="str">
            <v>COORDENADOR DE OBRA</v>
          </cell>
          <cell r="C1804" t="str">
            <v>H</v>
          </cell>
          <cell r="E1804">
            <v>139.74</v>
          </cell>
        </row>
        <row r="1805">
          <cell r="A1805">
            <v>4266</v>
          </cell>
          <cell r="B1805" t="str">
            <v>COPIA HELIOGRAFICA</v>
          </cell>
          <cell r="C1805" t="str">
            <v>M2</v>
          </cell>
          <cell r="E1805">
            <v>12.04</v>
          </cell>
        </row>
        <row r="1806">
          <cell r="A1806">
            <v>5328</v>
          </cell>
          <cell r="B1806" t="str">
            <v>CORANTE LIQUIDO PARA TINTA PVA, BISNAGA 50 ML</v>
          </cell>
          <cell r="C1806" t="str">
            <v>UN</v>
          </cell>
          <cell r="E1806">
            <v>3.73</v>
          </cell>
        </row>
        <row r="1807">
          <cell r="A1807">
            <v>38200</v>
          </cell>
          <cell r="B1807" t="str">
            <v>CORDA DE POLIAMIDA 12 MM TIPO BOMBEIRO, PARA TRABALHO EM ALTURA</v>
          </cell>
          <cell r="C1807" t="str">
            <v>100M</v>
          </cell>
          <cell r="E1807">
            <v>487.86</v>
          </cell>
        </row>
        <row r="1808">
          <cell r="A1808">
            <v>37601</v>
          </cell>
          <cell r="B1808" t="str">
            <v>CORDEL DETONANTE, NP 05 G/M</v>
          </cell>
          <cell r="C1808" t="str">
            <v>M</v>
          </cell>
          <cell r="E1808">
            <v>1.64</v>
          </cell>
        </row>
        <row r="1809">
          <cell r="A1809">
            <v>1634</v>
          </cell>
          <cell r="B1809" t="str">
            <v>CORDEL DETONANTE, NP 10 G/M</v>
          </cell>
          <cell r="C1809" t="str">
            <v>M</v>
          </cell>
          <cell r="E1809">
            <v>1.69</v>
          </cell>
        </row>
        <row r="1810">
          <cell r="A1810">
            <v>5086</v>
          </cell>
          <cell r="B1810" t="str">
            <v>CORRENTE DE FERRO E = 1/2''</v>
          </cell>
          <cell r="C1810" t="str">
            <v>KG</v>
          </cell>
          <cell r="E1810">
            <v>15.69</v>
          </cell>
        </row>
        <row r="1811">
          <cell r="A1811">
            <v>12109</v>
          </cell>
          <cell r="B1811" t="str">
            <v>CORTA-CIRCUITO FUSIVEL DISTRIBUICAO, 100A/15 KV C/ SUPORTE L, TIPO LMO DA HITACHE- LINE OU EQUIV</v>
          </cell>
          <cell r="C1811" t="str">
            <v>UN</v>
          </cell>
          <cell r="E1811">
            <v>355.81</v>
          </cell>
        </row>
        <row r="1812">
          <cell r="A1812">
            <v>11280</v>
          </cell>
          <cell r="B1812" t="str">
            <v>CORTADORA DE PISO COM MOTOR 4 TEMPOS A  GASOLINA DE 13 CV (13 HP), PARA DISCO DE CORTE DE DIAMETRO DE 12 A 18'' (300 A 400 MM)</v>
          </cell>
          <cell r="C1812" t="str">
            <v>UN</v>
          </cell>
          <cell r="E1812">
            <v>8751.0499999999993</v>
          </cell>
        </row>
        <row r="1813">
          <cell r="A1813">
            <v>39869</v>
          </cell>
          <cell r="B1813" t="str">
            <v>COTOVELO BRONZE/LATAO (REF 707-3) SEM ANEL DE SOLDA, BOLSA X ROSCA F, 15MM X 1/2"</v>
          </cell>
          <cell r="C1813" t="str">
            <v>UN</v>
          </cell>
          <cell r="E1813">
            <v>6.59</v>
          </cell>
        </row>
        <row r="1814">
          <cell r="A1814">
            <v>39870</v>
          </cell>
          <cell r="B1814" t="str">
            <v>COTOVELO BRONZE/LATAO (REF 707-3) SEM ANEL DE SOLDA, BOLSA X ROSCA F, 22MM X 1/2"</v>
          </cell>
          <cell r="C1814" t="str">
            <v>UN</v>
          </cell>
          <cell r="E1814">
            <v>10.08</v>
          </cell>
        </row>
        <row r="1815">
          <cell r="A1815">
            <v>39871</v>
          </cell>
          <cell r="B1815" t="str">
            <v>COTOVELO BRONZE/LATAO (REF 707-3) SEM ANEL DE SOLDA, BOLSA X ROSCA F, 22MM X 3/4"</v>
          </cell>
          <cell r="C1815" t="str">
            <v>UN</v>
          </cell>
          <cell r="E1815">
            <v>11.3</v>
          </cell>
        </row>
        <row r="1816">
          <cell r="A1816">
            <v>12722</v>
          </cell>
          <cell r="B1816" t="str">
            <v>COTOVELO DE COBRE 90 GRAUS (REF 607) SEM ANEL DE SOLDA, BOLSA X BOLSA, 104 MM</v>
          </cell>
          <cell r="C1816" t="str">
            <v>UN</v>
          </cell>
          <cell r="E1816">
            <v>378.2</v>
          </cell>
        </row>
        <row r="1817">
          <cell r="A1817">
            <v>12714</v>
          </cell>
          <cell r="B1817" t="str">
            <v>COTOVELO DE COBRE 90 GRAUS (REF 607) SEM ANEL DE SOLDA, BOLSA X BOLSA, 15 MM</v>
          </cell>
          <cell r="C1817" t="str">
            <v>UN</v>
          </cell>
          <cell r="E1817">
            <v>2.4700000000000002</v>
          </cell>
        </row>
        <row r="1818">
          <cell r="A1818">
            <v>12715</v>
          </cell>
          <cell r="B1818" t="str">
            <v>COTOVELO DE COBRE 90 GRAUS (REF 607) SEM ANEL DE SOLDA, BOLSA X BOLSA, 22 MM</v>
          </cell>
          <cell r="C1818" t="str">
            <v>UN</v>
          </cell>
          <cell r="E1818">
            <v>5.57</v>
          </cell>
        </row>
        <row r="1819">
          <cell r="A1819">
            <v>12716</v>
          </cell>
          <cell r="B1819" t="str">
            <v>COTOVELO DE COBRE 90 GRAUS (REF 607) SEM ANEL DE SOLDA, BOLSA X BOLSA, 28 MM</v>
          </cell>
          <cell r="C1819" t="str">
            <v>UN</v>
          </cell>
          <cell r="E1819">
            <v>9.57</v>
          </cell>
        </row>
        <row r="1820">
          <cell r="A1820">
            <v>12717</v>
          </cell>
          <cell r="B1820" t="str">
            <v>COTOVELO DE COBRE 90 GRAUS (REF 607) SEM ANEL DE SOLDA, BOLSA X BOLSA, 35 MM</v>
          </cell>
          <cell r="C1820" t="str">
            <v>UN</v>
          </cell>
          <cell r="E1820">
            <v>18.809999999999999</v>
          </cell>
        </row>
        <row r="1821">
          <cell r="A1821">
            <v>12718</v>
          </cell>
          <cell r="B1821" t="str">
            <v>COTOVELO DE COBRE 90 GRAUS (REF 607) SEM ANEL DE SOLDA, BOLSA X BOLSA, 42 MM</v>
          </cell>
          <cell r="C1821" t="str">
            <v>UN</v>
          </cell>
          <cell r="E1821">
            <v>28.87</v>
          </cell>
        </row>
        <row r="1822">
          <cell r="A1822">
            <v>12719</v>
          </cell>
          <cell r="B1822" t="str">
            <v>COTOVELO DE COBRE 90 GRAUS (REF 607) SEM ANEL DE SOLDA, BOLSA X BOLSA, 54 MM</v>
          </cell>
          <cell r="C1822" t="str">
            <v>UN</v>
          </cell>
          <cell r="E1822">
            <v>45.84</v>
          </cell>
        </row>
        <row r="1823">
          <cell r="A1823">
            <v>12720</v>
          </cell>
          <cell r="B1823" t="str">
            <v>COTOVELO DE COBRE 90 GRAUS (REF 607) SEM ANEL DE SOLDA, BOLSA X BOLSA, 66 MM</v>
          </cell>
          <cell r="C1823" t="str">
            <v>UN</v>
          </cell>
          <cell r="E1823">
            <v>159.61000000000001</v>
          </cell>
        </row>
        <row r="1824">
          <cell r="A1824">
            <v>12721</v>
          </cell>
          <cell r="B1824" t="str">
            <v>COTOVELO DE COBRE 90 GRAUS (REF 607) SEM ANEL DE SOLDA, BOLSA X BOLSA, 79 MM</v>
          </cell>
          <cell r="C1824" t="str">
            <v>UN</v>
          </cell>
          <cell r="E1824">
            <v>153.06</v>
          </cell>
        </row>
        <row r="1825">
          <cell r="A1825">
            <v>3446</v>
          </cell>
          <cell r="B1825" t="str">
            <v>COTOVELO 45 GRAUS DE FERRO GALVANIZADO, COM ROSCA BSP, DE 1 1/2"</v>
          </cell>
          <cell r="C1825" t="str">
            <v>UN</v>
          </cell>
          <cell r="E1825">
            <v>20.190000000000001</v>
          </cell>
        </row>
        <row r="1826">
          <cell r="A1826">
            <v>3445</v>
          </cell>
          <cell r="B1826" t="str">
            <v>COTOVELO 45 GRAUS DE FERRO GALVANIZADO, COM ROSCA BSP, DE 1 1/4"</v>
          </cell>
          <cell r="C1826" t="str">
            <v>UN</v>
          </cell>
          <cell r="E1826">
            <v>16.739999999999998</v>
          </cell>
        </row>
        <row r="1827">
          <cell r="A1827">
            <v>3441</v>
          </cell>
          <cell r="B1827" t="str">
            <v>COTOVELO 45 GRAUS DE FERRO GALVANIZADO, COM ROSCA BSP, DE 1/2"</v>
          </cell>
          <cell r="C1827" t="str">
            <v>UN</v>
          </cell>
          <cell r="E1827">
            <v>4.8099999999999996</v>
          </cell>
        </row>
        <row r="1828">
          <cell r="A1828">
            <v>3444</v>
          </cell>
          <cell r="B1828" t="str">
            <v>COTOVELO 45 GRAUS DE FERRO GALVANIZADO, COM ROSCA BSP, DE 1"</v>
          </cell>
          <cell r="C1828" t="str">
            <v>UN</v>
          </cell>
          <cell r="E1828">
            <v>10.31</v>
          </cell>
        </row>
        <row r="1829">
          <cell r="A1829">
            <v>12402</v>
          </cell>
          <cell r="B1829" t="str">
            <v>COTOVELO 45 GRAUS DE FERRO GALVANIZADO, COM ROSCA BSP, DE 2 1/2"</v>
          </cell>
          <cell r="C1829" t="str">
            <v>UN</v>
          </cell>
          <cell r="E1829">
            <v>47.72</v>
          </cell>
        </row>
        <row r="1830">
          <cell r="A1830">
            <v>3447</v>
          </cell>
          <cell r="B1830" t="str">
            <v>COTOVELO 45 GRAUS DE FERRO GALVANIZADO, COM ROSCA BSP, DE 2"</v>
          </cell>
          <cell r="C1830" t="str">
            <v>UN</v>
          </cell>
          <cell r="E1830">
            <v>25.39</v>
          </cell>
        </row>
        <row r="1831">
          <cell r="A1831">
            <v>3442</v>
          </cell>
          <cell r="B1831" t="str">
            <v>COTOVELO 45 GRAUS DE FERRO GALVANIZADO, COM ROSCA BSP, DE 3/4"</v>
          </cell>
          <cell r="C1831" t="str">
            <v>UN</v>
          </cell>
          <cell r="E1831">
            <v>7.24</v>
          </cell>
        </row>
        <row r="1832">
          <cell r="A1832">
            <v>3448</v>
          </cell>
          <cell r="B1832" t="str">
            <v>COTOVELO 45 GRAUS DE FERRO GALVANIZADO, COM ROSCA BSP, DE 3"</v>
          </cell>
          <cell r="C1832" t="str">
            <v>UN</v>
          </cell>
          <cell r="E1832">
            <v>61.95</v>
          </cell>
        </row>
        <row r="1833">
          <cell r="A1833">
            <v>3449</v>
          </cell>
          <cell r="B1833" t="str">
            <v>COTOVELO 45 GRAUS DE FERRO GALVANIZADO, COM ROSCA BSP, DE 4"</v>
          </cell>
          <cell r="C1833" t="str">
            <v>UN</v>
          </cell>
          <cell r="E1833">
            <v>120.49</v>
          </cell>
        </row>
        <row r="1834">
          <cell r="A1834">
            <v>37438</v>
          </cell>
          <cell r="B1834" t="str">
            <v>COTOVELO 45 GRAUS, PEAD PE 100, DE 125 MM, PARA ELETROFUSAO</v>
          </cell>
          <cell r="C1834" t="str">
            <v>UN</v>
          </cell>
          <cell r="E1834">
            <v>152.29</v>
          </cell>
        </row>
        <row r="1835">
          <cell r="A1835">
            <v>37439</v>
          </cell>
          <cell r="B1835" t="str">
            <v>COTOVELO 45 GRAUS, PEAD PE 100, DE 200 MM, PARA ELETROFUSAO</v>
          </cell>
          <cell r="C1835" t="str">
            <v>UN</v>
          </cell>
          <cell r="E1835">
            <v>995.67</v>
          </cell>
        </row>
        <row r="1836">
          <cell r="A1836">
            <v>37435</v>
          </cell>
          <cell r="B1836" t="str">
            <v>COTOVELO 45 GRAUS, PEAD PE 100, DE 32 MM, PARA ELETROFUSAO</v>
          </cell>
          <cell r="C1836" t="str">
            <v>UN</v>
          </cell>
          <cell r="E1836">
            <v>17.89</v>
          </cell>
        </row>
        <row r="1837">
          <cell r="A1837">
            <v>37436</v>
          </cell>
          <cell r="B1837" t="str">
            <v>COTOVELO 45 GRAUS, PEAD PE 100, DE 40 MM, PARA ELETROFUSAO</v>
          </cell>
          <cell r="C1837" t="str">
            <v>UN</v>
          </cell>
          <cell r="E1837">
            <v>21.12</v>
          </cell>
        </row>
        <row r="1838">
          <cell r="A1838">
            <v>37437</v>
          </cell>
          <cell r="B1838" t="str">
            <v>COTOVELO 45 GRAUS, PEAD PE 100, DE 63 MM, PARA ELETROFUSAO</v>
          </cell>
          <cell r="C1838" t="str">
            <v>UN</v>
          </cell>
          <cell r="E1838">
            <v>30.55</v>
          </cell>
        </row>
        <row r="1839">
          <cell r="A1839">
            <v>3473</v>
          </cell>
          <cell r="B1839" t="str">
            <v>COTOVELO 90 GRAUS DE FERRO GALVANIZADO, COM ROSCA BSP MACHO/FEMEA, DE 1 1/2"</v>
          </cell>
          <cell r="C1839" t="str">
            <v>UN</v>
          </cell>
          <cell r="E1839">
            <v>20.62</v>
          </cell>
        </row>
        <row r="1840">
          <cell r="A1840">
            <v>3474</v>
          </cell>
          <cell r="B1840" t="str">
            <v>COTOVELO 90 GRAUS DE FERRO GALVANIZADO, COM ROSCA BSP MACHO/FEMEA, DE 1 1/4"</v>
          </cell>
          <cell r="C1840" t="str">
            <v>UN</v>
          </cell>
          <cell r="E1840">
            <v>18.66</v>
          </cell>
        </row>
        <row r="1841">
          <cell r="A1841">
            <v>3450</v>
          </cell>
          <cell r="B1841" t="str">
            <v>COTOVELO 90 GRAUS DE FERRO GALVANIZADO, COM ROSCA BSP MACHO/FEMEA, DE 1/2"</v>
          </cell>
          <cell r="C1841" t="str">
            <v>UN</v>
          </cell>
          <cell r="E1841">
            <v>6.34</v>
          </cell>
        </row>
        <row r="1842">
          <cell r="A1842">
            <v>3443</v>
          </cell>
          <cell r="B1842" t="str">
            <v>COTOVELO 90 GRAUS DE FERRO GALVANIZADO, COM ROSCA BSP MACHO/FEMEA, DE 1"</v>
          </cell>
          <cell r="C1842" t="str">
            <v>UN</v>
          </cell>
          <cell r="E1842">
            <v>12.35</v>
          </cell>
        </row>
        <row r="1843">
          <cell r="A1843">
            <v>3453</v>
          </cell>
          <cell r="B1843" t="str">
            <v>COTOVELO 90 GRAUS DE FERRO GALVANIZADO, COM ROSCA BSP MACHO/FEMEA, DE 2 1/2"</v>
          </cell>
          <cell r="C1843" t="str">
            <v>UN</v>
          </cell>
          <cell r="E1843">
            <v>51.76</v>
          </cell>
        </row>
        <row r="1844">
          <cell r="A1844">
            <v>3452</v>
          </cell>
          <cell r="B1844" t="str">
            <v>COTOVELO 90 GRAUS DE FERRO GALVANIZADO, COM ROSCA BSP MACHO/FEMEA, DE 2"</v>
          </cell>
          <cell r="C1844" t="str">
            <v>UN</v>
          </cell>
          <cell r="E1844">
            <v>31.06</v>
          </cell>
        </row>
        <row r="1845">
          <cell r="A1845">
            <v>3451</v>
          </cell>
          <cell r="B1845" t="str">
            <v>COTOVELO 90 GRAUS DE FERRO GALVANIZADO, COM ROSCA BSP MACHO/FEMEA, DE 3/4"</v>
          </cell>
          <cell r="C1845" t="str">
            <v>UN</v>
          </cell>
          <cell r="E1845">
            <v>8.09</v>
          </cell>
        </row>
        <row r="1846">
          <cell r="A1846">
            <v>3454</v>
          </cell>
          <cell r="B1846" t="str">
            <v>COTOVELO 90 GRAUS DE FERRO GALVANIZADO, COM ROSCA BSP MACHO/FEMEA, DE 3"</v>
          </cell>
          <cell r="C1846" t="str">
            <v>UN</v>
          </cell>
          <cell r="E1846">
            <v>66.459999999999994</v>
          </cell>
        </row>
        <row r="1847">
          <cell r="A1847">
            <v>3458</v>
          </cell>
          <cell r="B1847" t="str">
            <v>COTOVELO 90 GRAUS DE FERRO GALVANIZADO, COM ROSCA BSP, DE 1 1/2"</v>
          </cell>
          <cell r="C1847" t="str">
            <v>UN</v>
          </cell>
          <cell r="E1847">
            <v>18.02</v>
          </cell>
        </row>
        <row r="1848">
          <cell r="A1848">
            <v>3468</v>
          </cell>
          <cell r="B1848" t="str">
            <v>COTOVELO 90 GRAUS DE FERRO GALVANIZADO, COM ROSCA BSP, DE 1 1/2" X 1"</v>
          </cell>
          <cell r="C1848" t="str">
            <v>UN</v>
          </cell>
          <cell r="E1848">
            <v>16.95</v>
          </cell>
        </row>
        <row r="1849">
          <cell r="A1849">
            <v>3465</v>
          </cell>
          <cell r="B1849" t="str">
            <v>COTOVELO 90 GRAUS DE FERRO GALVANIZADO, COM ROSCA BSP, DE 1 1/2" X 3/4"</v>
          </cell>
          <cell r="C1849" t="str">
            <v>UN</v>
          </cell>
          <cell r="E1849">
            <v>17.29</v>
          </cell>
        </row>
        <row r="1850">
          <cell r="A1850">
            <v>3457</v>
          </cell>
          <cell r="B1850" t="str">
            <v>COTOVELO 90 GRAUS DE FERRO GALVANIZADO, COM ROSCA BSP, DE 1 1/4"</v>
          </cell>
          <cell r="C1850" t="str">
            <v>UN</v>
          </cell>
          <cell r="E1850">
            <v>12.61</v>
          </cell>
        </row>
        <row r="1851">
          <cell r="A1851">
            <v>12403</v>
          </cell>
          <cell r="B1851" t="str">
            <v>COTOVELO 90 GRAUS DE FERRO GALVANIZADO, COM ROSCA BSP, DE 1 1/4" X 1"</v>
          </cell>
          <cell r="C1851" t="str">
            <v>UN</v>
          </cell>
          <cell r="E1851">
            <v>12.05</v>
          </cell>
        </row>
        <row r="1852">
          <cell r="A1852">
            <v>3455</v>
          </cell>
          <cell r="B1852" t="str">
            <v>COTOVELO 90 GRAUS DE FERRO GALVANIZADO, COM ROSCA BSP, DE 1/2"</v>
          </cell>
          <cell r="C1852" t="str">
            <v>UN</v>
          </cell>
          <cell r="E1852">
            <v>3.4</v>
          </cell>
        </row>
        <row r="1853">
          <cell r="A1853">
            <v>3472</v>
          </cell>
          <cell r="B1853" t="str">
            <v>COTOVELO 90 GRAUS DE FERRO GALVANIZADO, COM ROSCA BSP, DE 1"</v>
          </cell>
          <cell r="C1853" t="str">
            <v>UN</v>
          </cell>
          <cell r="E1853">
            <v>8.2200000000000006</v>
          </cell>
        </row>
        <row r="1854">
          <cell r="A1854">
            <v>3463</v>
          </cell>
          <cell r="B1854" t="str">
            <v>COTOVELO 90 GRAUS DE FERRO GALVANIZADO, COM ROSCA BSP, DE 1" X 1/2"</v>
          </cell>
          <cell r="C1854" t="str">
            <v>UN</v>
          </cell>
          <cell r="E1854">
            <v>7.66</v>
          </cell>
        </row>
        <row r="1855">
          <cell r="A1855">
            <v>3464</v>
          </cell>
          <cell r="B1855" t="str">
            <v>COTOVELO 90 GRAUS DE FERRO GALVANIZADO, COM ROSCA BSP, DE 1" X 3/4"</v>
          </cell>
          <cell r="C1855" t="str">
            <v>UN</v>
          </cell>
          <cell r="E1855">
            <v>7.45</v>
          </cell>
        </row>
        <row r="1856">
          <cell r="A1856">
            <v>3470</v>
          </cell>
          <cell r="B1856" t="str">
            <v>COTOVELO 90 GRAUS DE FERRO GALVANIZADO, COM ROSCA BSP, DE 2 1/2"</v>
          </cell>
          <cell r="C1856" t="str">
            <v>UN</v>
          </cell>
          <cell r="E1856">
            <v>53.17</v>
          </cell>
        </row>
        <row r="1857">
          <cell r="A1857">
            <v>3466</v>
          </cell>
          <cell r="B1857" t="str">
            <v>COTOVELO 90 GRAUS DE FERRO GALVANIZADO, COM ROSCA BSP, DE 2 1/2" X 2"</v>
          </cell>
          <cell r="C1857" t="str">
            <v>UN</v>
          </cell>
          <cell r="E1857">
            <v>51.68</v>
          </cell>
        </row>
        <row r="1858">
          <cell r="A1858">
            <v>3471</v>
          </cell>
          <cell r="B1858" t="str">
            <v>COTOVELO 90 GRAUS DE FERRO GALVANIZADO, COM ROSCA BSP, DE 2"</v>
          </cell>
          <cell r="C1858" t="str">
            <v>UN</v>
          </cell>
          <cell r="E1858">
            <v>27.61</v>
          </cell>
        </row>
        <row r="1859">
          <cell r="A1859">
            <v>3467</v>
          </cell>
          <cell r="B1859" t="str">
            <v>COTOVELO 90 GRAUS DE FERRO GALVANIZADO, COM ROSCA BSP, DE 2" X 1 1/2"</v>
          </cell>
          <cell r="C1859" t="str">
            <v>UN</v>
          </cell>
          <cell r="E1859">
            <v>27.48</v>
          </cell>
        </row>
        <row r="1860">
          <cell r="A1860">
            <v>3456</v>
          </cell>
          <cell r="B1860" t="str">
            <v>COTOVELO 90 GRAUS DE FERRO GALVANIZADO, COM ROSCA BSP, DE 3/4"</v>
          </cell>
          <cell r="C1860" t="str">
            <v>UN</v>
          </cell>
          <cell r="E1860">
            <v>6.05</v>
          </cell>
        </row>
        <row r="1861">
          <cell r="A1861">
            <v>3462</v>
          </cell>
          <cell r="B1861" t="str">
            <v>COTOVELO 90 GRAUS DE FERRO GALVANIZADO, COM ROSCA BSP, DE 3/4" X 1/2"</v>
          </cell>
          <cell r="C1861" t="str">
            <v>UN</v>
          </cell>
          <cell r="E1861">
            <v>5.32</v>
          </cell>
        </row>
        <row r="1862">
          <cell r="A1862">
            <v>3459</v>
          </cell>
          <cell r="B1862" t="str">
            <v>COTOVELO 90 GRAUS DE FERRO GALVANIZADO, COM ROSCA BSP, DE 3"</v>
          </cell>
          <cell r="C1862" t="str">
            <v>UN</v>
          </cell>
          <cell r="E1862">
            <v>72.13</v>
          </cell>
        </row>
        <row r="1863">
          <cell r="A1863">
            <v>3469</v>
          </cell>
          <cell r="B1863" t="str">
            <v>COTOVELO 90 GRAUS DE FERRO GALVANIZADO, COM ROSCA BSP, DE 4"</v>
          </cell>
          <cell r="C1863" t="str">
            <v>UN</v>
          </cell>
          <cell r="E1863">
            <v>126.88</v>
          </cell>
        </row>
        <row r="1864">
          <cell r="A1864">
            <v>3460</v>
          </cell>
          <cell r="B1864" t="str">
            <v>COTOVELO 90 GRAUS DE FERRO GALVANIZADO, COM ROSCA BSP, DE 5"</v>
          </cell>
          <cell r="C1864" t="str">
            <v>UN</v>
          </cell>
          <cell r="E1864">
            <v>319.94</v>
          </cell>
        </row>
        <row r="1865">
          <cell r="A1865">
            <v>3461</v>
          </cell>
          <cell r="B1865" t="str">
            <v>COTOVELO 90 GRAUS DE FERRO GALVANIZADO, COM ROSCA BSP, DE 6"</v>
          </cell>
          <cell r="C1865" t="str">
            <v>UN</v>
          </cell>
          <cell r="E1865">
            <v>398.73</v>
          </cell>
        </row>
        <row r="1866">
          <cell r="A1866">
            <v>37433</v>
          </cell>
          <cell r="B1866" t="str">
            <v>COTOVELO 90 GRAUS, PEAD PE 100, DE 125 MM, PARA ELETROFUSAO</v>
          </cell>
          <cell r="C1866" t="str">
            <v>UN</v>
          </cell>
          <cell r="E1866">
            <v>152.29</v>
          </cell>
        </row>
        <row r="1867">
          <cell r="A1867">
            <v>37430</v>
          </cell>
          <cell r="B1867" t="str">
            <v>COTOVELO 90 GRAUS, PEAD PE 100, DE 20 MM, PARA ELETROFUSAO</v>
          </cell>
          <cell r="C1867" t="str">
            <v>UN</v>
          </cell>
          <cell r="E1867">
            <v>19.079999999999998</v>
          </cell>
        </row>
        <row r="1868">
          <cell r="A1868">
            <v>37434</v>
          </cell>
          <cell r="B1868" t="str">
            <v>COTOVELO 90 GRAUS, PEAD PE 100, DE 200 MM, PARA ELETROFUSAO</v>
          </cell>
          <cell r="C1868" t="str">
            <v>UN</v>
          </cell>
          <cell r="E1868">
            <v>1419.96</v>
          </cell>
        </row>
        <row r="1869">
          <cell r="A1869">
            <v>37431</v>
          </cell>
          <cell r="B1869" t="str">
            <v>COTOVELO 90 GRAUS, PEAD PE 100, DE 32 MM, PARA ELETROFUSAO</v>
          </cell>
          <cell r="C1869" t="str">
            <v>UN</v>
          </cell>
          <cell r="E1869">
            <v>25.89</v>
          </cell>
        </row>
        <row r="1870">
          <cell r="A1870">
            <v>37432</v>
          </cell>
          <cell r="B1870" t="str">
            <v>COTOVELO 90 GRAUS, PEAD PE 100, DE 63 MM, PARA ELETROFUSAO</v>
          </cell>
          <cell r="C1870" t="str">
            <v>UN</v>
          </cell>
          <cell r="E1870">
            <v>47.75</v>
          </cell>
        </row>
        <row r="1871">
          <cell r="A1871">
            <v>37413</v>
          </cell>
          <cell r="B1871" t="str">
            <v>COTOVELO/JOELHO COM ADAPTADOR, 90 GRAUS, EM POLIPROPILENO, PN 16, PARA TUBOS PEAD, 20 MM X 1/2" - LIGACAO PREDIAL DE AGUA</v>
          </cell>
          <cell r="C1871" t="str">
            <v>UN</v>
          </cell>
          <cell r="E1871">
            <v>1.64</v>
          </cell>
        </row>
        <row r="1872">
          <cell r="A1872">
            <v>37414</v>
          </cell>
          <cell r="B1872" t="str">
            <v>COTOVELO/JOELHO COM ADAPTADOR, 90 GRAUS, EM POLIPROPILENO, PN 16, PARA TUBOS PEAD, 20 MM X 3/4" - LIGACAO PREDIAL DE AGUA</v>
          </cell>
          <cell r="C1872" t="str">
            <v>UN</v>
          </cell>
          <cell r="E1872">
            <v>1.86</v>
          </cell>
        </row>
        <row r="1873">
          <cell r="A1873">
            <v>37415</v>
          </cell>
          <cell r="B1873" t="str">
            <v>COTOVELO/JOELHO COM ADAPTADOR, 90 GRAUS, EM POLIPROPILENO, PN 16, PARA TUBOS PEAD, 32 MM X 1" - LIGACAO PREDIAL DE AGUA</v>
          </cell>
          <cell r="C1873" t="str">
            <v>UN</v>
          </cell>
          <cell r="E1873">
            <v>3.38</v>
          </cell>
        </row>
        <row r="1874">
          <cell r="A1874">
            <v>37416</v>
          </cell>
          <cell r="B1874" t="str">
            <v>COTOVELO/JOELHO 90 GRAUS, EM POLIPROPILENO, PN 16, PARA TUBOS PEAD, 20 X 20 MM - LIGACAO PREDIAL DE AGUA</v>
          </cell>
          <cell r="C1874" t="str">
            <v>UN</v>
          </cell>
          <cell r="E1874">
            <v>1.53</v>
          </cell>
        </row>
        <row r="1875">
          <cell r="A1875">
            <v>37417</v>
          </cell>
          <cell r="B1875" t="str">
            <v>COTOVELO/JOELHO 90 GRAUS, EM POLIPROPILENO, PN 16, PARA TUBOS PEAD, 32 X 32 MM - LIGACAO PREDIAL DE AGUA</v>
          </cell>
          <cell r="C1875" t="str">
            <v>UN</v>
          </cell>
          <cell r="E1875">
            <v>2.2000000000000002</v>
          </cell>
        </row>
        <row r="1876">
          <cell r="A1876">
            <v>3112</v>
          </cell>
          <cell r="B1876" t="str">
            <v>CREMONA LATAO CROMADO OU POLIDO - COMPLETA C/ VARA H =1,20M</v>
          </cell>
          <cell r="C1876" t="str">
            <v>CJ</v>
          </cell>
          <cell r="E1876">
            <v>39.01</v>
          </cell>
        </row>
        <row r="1877">
          <cell r="A1877">
            <v>3113</v>
          </cell>
          <cell r="B1877" t="str">
            <v>CREMONA LATAO CROMADO OU POLIDO - COMPLETA C/ VARA H =1,50M</v>
          </cell>
          <cell r="C1877" t="str">
            <v>CJ</v>
          </cell>
          <cell r="E1877">
            <v>43.85</v>
          </cell>
        </row>
        <row r="1878">
          <cell r="A1878">
            <v>3114</v>
          </cell>
          <cell r="B1878" t="str">
            <v>CREMONA LATAO CROMADO 113 X 40 X 35MM (NAO INCL VARA FERRO)</v>
          </cell>
          <cell r="C1878" t="str">
            <v>UN</v>
          </cell>
          <cell r="E1878">
            <v>30.11</v>
          </cell>
        </row>
        <row r="1879">
          <cell r="A1879">
            <v>1636</v>
          </cell>
          <cell r="B1879" t="str">
            <v>CRIVO FOFO FLANGE PN-10 DN  80</v>
          </cell>
          <cell r="C1879" t="str">
            <v>UN</v>
          </cell>
          <cell r="E1879">
            <v>123.46</v>
          </cell>
        </row>
        <row r="1880">
          <cell r="A1880">
            <v>1637</v>
          </cell>
          <cell r="B1880" t="str">
            <v>CRIVO FOFO FLANGE PN-10 DN 150</v>
          </cell>
          <cell r="C1880" t="str">
            <v>UN</v>
          </cell>
          <cell r="E1880">
            <v>253.5</v>
          </cell>
        </row>
        <row r="1881">
          <cell r="A1881">
            <v>1638</v>
          </cell>
          <cell r="B1881" t="str">
            <v>CRIVO FOFO FLANGE PN-10 DN 200</v>
          </cell>
          <cell r="C1881" t="str">
            <v>UN</v>
          </cell>
          <cell r="E1881">
            <v>355.89</v>
          </cell>
        </row>
        <row r="1882">
          <cell r="A1882">
            <v>1645</v>
          </cell>
          <cell r="B1882" t="str">
            <v>CRIVO FOFO FLANGE PN-10 DN 250</v>
          </cell>
          <cell r="C1882" t="str">
            <v>UN</v>
          </cell>
          <cell r="E1882">
            <v>497.05</v>
          </cell>
        </row>
        <row r="1883">
          <cell r="A1883">
            <v>1639</v>
          </cell>
          <cell r="B1883" t="str">
            <v>CRIVO FOFO FLANGE PN-10 DN 300</v>
          </cell>
          <cell r="C1883" t="str">
            <v>UN</v>
          </cell>
          <cell r="E1883">
            <v>638.22</v>
          </cell>
        </row>
        <row r="1884">
          <cell r="A1884">
            <v>1640</v>
          </cell>
          <cell r="B1884" t="str">
            <v>CRIVO FOFO FLANGE PN-10 DN 350</v>
          </cell>
          <cell r="C1884" t="str">
            <v>UN</v>
          </cell>
          <cell r="E1884">
            <v>814.18</v>
          </cell>
        </row>
        <row r="1885">
          <cell r="A1885">
            <v>1644</v>
          </cell>
          <cell r="B1885" t="str">
            <v>CRIVO FOFO FLANGE PN-10 DN 400</v>
          </cell>
          <cell r="C1885" t="str">
            <v>UN</v>
          </cell>
          <cell r="E1885">
            <v>880.78</v>
          </cell>
        </row>
        <row r="1886">
          <cell r="A1886">
            <v>1641</v>
          </cell>
          <cell r="B1886" t="str">
            <v>CRIVO FOFO FLANGE PN-10 DN 450</v>
          </cell>
          <cell r="C1886" t="str">
            <v>UN</v>
          </cell>
          <cell r="E1886">
            <v>1584.92</v>
          </cell>
        </row>
        <row r="1887">
          <cell r="A1887">
            <v>1642</v>
          </cell>
          <cell r="B1887" t="str">
            <v>CRIVO FOFO FLANGE PN-10 DN 500</v>
          </cell>
          <cell r="C1887" t="str">
            <v>UN</v>
          </cell>
          <cell r="E1887">
            <v>1874.9</v>
          </cell>
        </row>
        <row r="1888">
          <cell r="A1888">
            <v>1643</v>
          </cell>
          <cell r="B1888" t="str">
            <v>CRIVO FOFO FLANGE PN-10 DN 600</v>
          </cell>
          <cell r="C1888" t="str">
            <v>UN</v>
          </cell>
          <cell r="E1888">
            <v>2047.88</v>
          </cell>
        </row>
        <row r="1889">
          <cell r="A1889">
            <v>1646</v>
          </cell>
          <cell r="B1889" t="str">
            <v>CRIVO FOFO FLANGE, PN-10, DN = 100 MM</v>
          </cell>
          <cell r="C1889" t="str">
            <v>UN</v>
          </cell>
          <cell r="E1889">
            <v>169</v>
          </cell>
        </row>
        <row r="1890">
          <cell r="A1890">
            <v>34519</v>
          </cell>
          <cell r="B1890" t="str">
            <v>CRUZETA DE CONCRETO LEVE, COMP. 2000 MM SECAO, 90 X 90 MM</v>
          </cell>
          <cell r="C1890" t="str">
            <v>UN</v>
          </cell>
          <cell r="E1890">
            <v>70.08</v>
          </cell>
        </row>
        <row r="1891">
          <cell r="A1891">
            <v>1649</v>
          </cell>
          <cell r="B1891" t="str">
            <v>CRUZETA DE FERRO GALVANIZADO, COM ROSCA BSP, DE 1 1/2"</v>
          </cell>
          <cell r="C1891" t="str">
            <v>UN</v>
          </cell>
          <cell r="E1891">
            <v>35.619999999999997</v>
          </cell>
        </row>
        <row r="1892">
          <cell r="A1892">
            <v>1653</v>
          </cell>
          <cell r="B1892" t="str">
            <v>CRUZETA DE FERRO GALVANIZADO, COM ROSCA BSP, DE 1 1/4"</v>
          </cell>
          <cell r="C1892" t="str">
            <v>UN</v>
          </cell>
          <cell r="E1892">
            <v>29.57</v>
          </cell>
        </row>
        <row r="1893">
          <cell r="A1893">
            <v>1647</v>
          </cell>
          <cell r="B1893" t="str">
            <v>CRUZETA DE FERRO GALVANIZADO, COM ROSCA BSP, DE 1/2"</v>
          </cell>
          <cell r="C1893" t="str">
            <v>UN</v>
          </cell>
          <cell r="E1893">
            <v>10.95</v>
          </cell>
        </row>
        <row r="1894">
          <cell r="A1894">
            <v>1648</v>
          </cell>
          <cell r="B1894" t="str">
            <v>CRUZETA DE FERRO GALVANIZADO, COM ROSCA BSP, DE 1"</v>
          </cell>
          <cell r="C1894" t="str">
            <v>UN</v>
          </cell>
          <cell r="E1894">
            <v>21.04</v>
          </cell>
        </row>
        <row r="1895">
          <cell r="A1895">
            <v>1651</v>
          </cell>
          <cell r="B1895" t="str">
            <v>CRUZETA DE FERRO GALVANIZADO, COM ROSCA BSP, DE 2 1/2"</v>
          </cell>
          <cell r="C1895" t="str">
            <v>UN</v>
          </cell>
          <cell r="E1895">
            <v>77.59</v>
          </cell>
        </row>
        <row r="1896">
          <cell r="A1896">
            <v>1650</v>
          </cell>
          <cell r="B1896" t="str">
            <v>CRUZETA DE FERRO GALVANIZADO, COM ROSCA BSP, DE 2"</v>
          </cell>
          <cell r="C1896" t="str">
            <v>UN</v>
          </cell>
          <cell r="E1896">
            <v>49.21</v>
          </cell>
        </row>
        <row r="1897">
          <cell r="A1897">
            <v>1654</v>
          </cell>
          <cell r="B1897" t="str">
            <v>CRUZETA DE FERRO GALVANIZADO, COM ROSCA BSP, DE 3/4"</v>
          </cell>
          <cell r="C1897" t="str">
            <v>UN</v>
          </cell>
          <cell r="E1897">
            <v>13.97</v>
          </cell>
        </row>
        <row r="1898">
          <cell r="A1898">
            <v>1652</v>
          </cell>
          <cell r="B1898" t="str">
            <v>CRUZETA DE FERRO GALVANIZADO, COM ROSCA BSP, DE 3"</v>
          </cell>
          <cell r="C1898" t="str">
            <v>UN</v>
          </cell>
          <cell r="E1898">
            <v>108.86</v>
          </cell>
        </row>
        <row r="1899">
          <cell r="A1899">
            <v>10510</v>
          </cell>
          <cell r="B1899" t="str">
            <v>CRUZETA DE MADEIRA DE LEI, COMPRIM= 2,4M SECAO TRANSVERSAL 90 X 115MM</v>
          </cell>
          <cell r="C1899" t="str">
            <v>UN</v>
          </cell>
          <cell r="E1899">
            <v>112.55</v>
          </cell>
        </row>
        <row r="1900">
          <cell r="A1900">
            <v>1727</v>
          </cell>
          <cell r="B1900" t="str">
            <v>CRUZETA DE REDUCAO PVC PBA, JE, BBBB, DN 75 X 50 / DE 85 X 60 MM (NBR 5647)</v>
          </cell>
          <cell r="C1900" t="str">
            <v>UN</v>
          </cell>
          <cell r="E1900">
            <v>64.930000000000007</v>
          </cell>
        </row>
        <row r="1901">
          <cell r="A1901">
            <v>40606</v>
          </cell>
          <cell r="B1901" t="str">
            <v>CRUZETA PARA ESCORA METALICA (LOCACAO) (COLETADO CAIXA)</v>
          </cell>
          <cell r="C1901" t="str">
            <v>MES</v>
          </cell>
          <cell r="E1901">
            <v>1.52</v>
          </cell>
        </row>
        <row r="1902">
          <cell r="A1902">
            <v>12920</v>
          </cell>
          <cell r="B1902" t="str">
            <v>CRUZETA PVC PBA, JE, BBBB, DN 100 / DE 110 MM (NBR 5647)</v>
          </cell>
          <cell r="C1902" t="str">
            <v>UN</v>
          </cell>
          <cell r="E1902">
            <v>85.81</v>
          </cell>
        </row>
        <row r="1903">
          <cell r="A1903">
            <v>1725</v>
          </cell>
          <cell r="B1903" t="str">
            <v>CRUZETA PVC PBA, JE, BBBB, DN 50 / DE 60 MM (NBR 5647)</v>
          </cell>
          <cell r="C1903" t="str">
            <v>UN</v>
          </cell>
          <cell r="E1903">
            <v>18.73</v>
          </cell>
        </row>
        <row r="1904">
          <cell r="A1904">
            <v>12943</v>
          </cell>
          <cell r="B1904" t="str">
            <v>CRUZETA PVC PBA, JE, BBBB, DN 75 / DE 85 MM (NBR 5647)</v>
          </cell>
          <cell r="C1904" t="str">
            <v>UN</v>
          </cell>
          <cell r="E1904">
            <v>46.22</v>
          </cell>
        </row>
        <row r="1905">
          <cell r="A1905">
            <v>1747</v>
          </cell>
          <cell r="B1905" t="str">
            <v>CUBA ACO INOX (AISI 304) DE EMBUTIR COM VALVULA DE 3 1/2 ", DE *56 X 33 X 12* CM</v>
          </cell>
          <cell r="C1905" t="str">
            <v>UN</v>
          </cell>
          <cell r="E1905">
            <v>107.6</v>
          </cell>
        </row>
        <row r="1906">
          <cell r="A1906">
            <v>1744</v>
          </cell>
          <cell r="B1906" t="str">
            <v>CUBA ACO INOX (AISI 304) DE EMBUTIR COM VALVULA 3 1/2 ", DE *40 X 34 X 12* CM</v>
          </cell>
          <cell r="C1906" t="str">
            <v>UN</v>
          </cell>
          <cell r="E1906">
            <v>74.53</v>
          </cell>
        </row>
        <row r="1907">
          <cell r="A1907">
            <v>1743</v>
          </cell>
          <cell r="B1907" t="str">
            <v>CUBA ACO INOX (AISI 304) DE EMBUTIR COM VALVULA 3 1/2 ", DE *46 X 30 X 12* CM</v>
          </cell>
          <cell r="C1907" t="str">
            <v>UN</v>
          </cell>
          <cell r="E1907">
            <v>97.87</v>
          </cell>
        </row>
        <row r="1908">
          <cell r="A1908">
            <v>7241</v>
          </cell>
          <cell r="B1908" t="str">
            <v>CUMEEIRA ALUMINIO ONDULADA, COMPRIMENTO = *1,12* M, E = 0,8 MM</v>
          </cell>
          <cell r="C1908" t="str">
            <v>M2</v>
          </cell>
          <cell r="E1908">
            <v>32.93</v>
          </cell>
        </row>
        <row r="1909">
          <cell r="A1909">
            <v>39640</v>
          </cell>
          <cell r="B1909" t="str">
            <v>CUMEEIRA ARTICULADA (ABA INFERIOR) PARA TELHA ONDULADA DE FIBROCIMENTO E = 4 MM, ABA *330* MM, COMPRIMENTO 500 MM (SEM AMIANTO)</v>
          </cell>
          <cell r="C1909" t="str">
            <v>UN</v>
          </cell>
          <cell r="E1909">
            <v>4.3</v>
          </cell>
        </row>
        <row r="1910">
          <cell r="A1910">
            <v>20236</v>
          </cell>
          <cell r="B1910" t="str">
            <v>CUMEEIRA ARTICULADA DE FIBROCIMENTO PARA TELHA ONDULADA E= 6 MM (SEM AMIANTO)</v>
          </cell>
          <cell r="C1910" t="str">
            <v>UN</v>
          </cell>
          <cell r="E1910">
            <v>16.649999999999999</v>
          </cell>
        </row>
        <row r="1911">
          <cell r="A1911">
            <v>11013</v>
          </cell>
          <cell r="B1911" t="str">
            <v>CUMEEIRA ARTICULADA PARA TELHA FIBROCIMENTO, CANALETE 49 OU KALHETA - ABA EXTERNA SUPERIOR (SEM AMIANTO)</v>
          </cell>
          <cell r="C1911" t="str">
            <v>UN</v>
          </cell>
          <cell r="E1911">
            <v>8.86</v>
          </cell>
        </row>
        <row r="1912">
          <cell r="A1912">
            <v>11014</v>
          </cell>
          <cell r="B1912" t="str">
            <v>CUMEEIRA ARTICULADA PARA TELHA FIBROCIMENTO, CANALETE 49 OU KALHETA - ABA INTERNA INFERIOR (SEM AMIANTO)</v>
          </cell>
          <cell r="C1912" t="str">
            <v>UN</v>
          </cell>
          <cell r="E1912">
            <v>8.86</v>
          </cell>
        </row>
        <row r="1913">
          <cell r="A1913">
            <v>11017</v>
          </cell>
          <cell r="B1913" t="str">
            <v>CUMEEIRA ARTICULADA SUPERIOR PARA TELHA DE FIBROCIMENTO, E = 4 MM (SEM AMIANTO)</v>
          </cell>
          <cell r="C1913" t="str">
            <v>UN</v>
          </cell>
          <cell r="E1913">
            <v>3.78</v>
          </cell>
        </row>
        <row r="1914">
          <cell r="A1914">
            <v>7216</v>
          </cell>
          <cell r="B1914" t="str">
            <v>CUMEEIRA NORMAL PARA TELHA DE FIBROCIMENTO CANALETE 90 OU KALHETAO (SEM AMIANTO)</v>
          </cell>
          <cell r="C1914" t="str">
            <v>UN</v>
          </cell>
          <cell r="E1914">
            <v>59.59</v>
          </cell>
        </row>
        <row r="1915">
          <cell r="A1915">
            <v>7215</v>
          </cell>
          <cell r="B1915" t="str">
            <v>CUMEEIRA NORMAL PARA TELHA DE FIBROCIMENTO, CANALETE 49 OU KALHETA (SEM AMIANTO)</v>
          </cell>
          <cell r="C1915" t="str">
            <v>UN</v>
          </cell>
          <cell r="E1915">
            <v>14.26</v>
          </cell>
        </row>
        <row r="1916">
          <cell r="A1916">
            <v>20235</v>
          </cell>
          <cell r="B1916" t="str">
            <v>CUMEEIRA NORMAL PARA TELHA ONDULADA DE FIBROCIMENTO, E = 6 MM, ABA 300 MM, COMPRIMENTO 1100 MM (SEM AMIANTO)</v>
          </cell>
          <cell r="C1916" t="str">
            <v>UN</v>
          </cell>
          <cell r="E1916">
            <v>30.13</v>
          </cell>
        </row>
        <row r="1917">
          <cell r="A1917">
            <v>7181</v>
          </cell>
          <cell r="B1917" t="str">
            <v>CUMEEIRA PARA TELHA CERAMICA, COMPRIMENTO DE *41* CM, RENDIMENTO DE *3* TELHAS/M</v>
          </cell>
          <cell r="C1917" t="str">
            <v>UN</v>
          </cell>
          <cell r="E1917">
            <v>2.08</v>
          </cell>
        </row>
        <row r="1918">
          <cell r="A1918">
            <v>7214</v>
          </cell>
          <cell r="B1918" t="str">
            <v>CUMEEIRA SHED PARA TELHA ONDULADA DE FIBROCIMENTO, E = 6 MM, ABA 280 MM, COMPRIMENTO 1100 MM (SEM AMIANTO)</v>
          </cell>
          <cell r="C1918" t="str">
            <v>UN</v>
          </cell>
          <cell r="E1918">
            <v>20.420000000000002</v>
          </cell>
        </row>
        <row r="1919">
          <cell r="A1919">
            <v>7219</v>
          </cell>
          <cell r="B1919" t="str">
            <v>CUMEEIRA UNIVERSAL PARA TELHA DE FIBROCIMENTO ONDULADA, E = 6MM, DE 1,10 X 0,21 M (SEM AMIANTO)</v>
          </cell>
          <cell r="C1919" t="str">
            <v>UN</v>
          </cell>
          <cell r="E1919">
            <v>21.13</v>
          </cell>
        </row>
        <row r="1920">
          <cell r="A1920">
            <v>37972</v>
          </cell>
          <cell r="B1920" t="str">
            <v>CURVA CPVC, 90 GRAUS, SOLDAVEL, 22 MM, PARA AGUA QUENTE</v>
          </cell>
          <cell r="C1920" t="str">
            <v>UN</v>
          </cell>
          <cell r="E1920">
            <v>5.0199999999999996</v>
          </cell>
        </row>
        <row r="1921">
          <cell r="A1921">
            <v>37973</v>
          </cell>
          <cell r="B1921" t="str">
            <v>CURVA CPVC, 90 GRAUS, SOLDAVEL, 28 MM, PARA AGUA QUENTE</v>
          </cell>
          <cell r="C1921" t="str">
            <v>UN</v>
          </cell>
          <cell r="E1921">
            <v>8.0299999999999994</v>
          </cell>
        </row>
        <row r="1922">
          <cell r="A1922">
            <v>37971</v>
          </cell>
          <cell r="B1922" t="str">
            <v>CURVA CPVC, 90 GRAUS, SOLDAVEL,15 MM, PARA AGUA QUENTE</v>
          </cell>
          <cell r="C1922" t="str">
            <v>UN</v>
          </cell>
          <cell r="E1922">
            <v>3.01</v>
          </cell>
        </row>
        <row r="1923">
          <cell r="A1923">
            <v>20094</v>
          </cell>
          <cell r="B1923" t="str">
            <v>CURVA CURTA PVC, PB, JE, 45 GRAUS, DN 100 MM, PARA REDE COLETORA ESGOTO (NBR 10569)</v>
          </cell>
          <cell r="C1923" t="str">
            <v>UN</v>
          </cell>
          <cell r="E1923">
            <v>12.27</v>
          </cell>
        </row>
        <row r="1924">
          <cell r="A1924">
            <v>20095</v>
          </cell>
          <cell r="B1924" t="str">
            <v>CURVA CURTA PVC, PB, JE, 90 GRAUS, DN 100 MM, PARA REDE COLETORA ESGOTO (NBR 10569)</v>
          </cell>
          <cell r="C1924" t="str">
            <v>UN</v>
          </cell>
          <cell r="E1924">
            <v>20.79</v>
          </cell>
        </row>
        <row r="1925">
          <cell r="A1925">
            <v>1954</v>
          </cell>
          <cell r="B1925" t="str">
            <v>CURVA DE PVC 45 GRAUS, SOLDAVEL, 110 MM, PARA AGUA FRIA PREDIAL (NBR 5648)</v>
          </cell>
          <cell r="C1925" t="str">
            <v>UN</v>
          </cell>
          <cell r="E1925">
            <v>78.34</v>
          </cell>
        </row>
        <row r="1926">
          <cell r="A1926">
            <v>1926</v>
          </cell>
          <cell r="B1926" t="str">
            <v>CURVA DE PVC 45 GRAUS, SOLDAVEL, 20 MM, PARA AGUA FRIA PREDIAL (NBR 5648)</v>
          </cell>
          <cell r="C1926" t="str">
            <v>UN</v>
          </cell>
          <cell r="E1926">
            <v>1.38</v>
          </cell>
        </row>
        <row r="1927">
          <cell r="A1927">
            <v>1927</v>
          </cell>
          <cell r="B1927" t="str">
            <v>CURVA DE PVC 45 GRAUS, SOLDAVEL, 25 MM, PARA AGUA FRIA PREDIAL (NBR 5648)</v>
          </cell>
          <cell r="C1927" t="str">
            <v>UN</v>
          </cell>
          <cell r="E1927">
            <v>1.67</v>
          </cell>
        </row>
        <row r="1928">
          <cell r="A1928">
            <v>1923</v>
          </cell>
          <cell r="B1928" t="str">
            <v>CURVA DE PVC 45 GRAUS, SOLDAVEL, 32 MM, PARA AGUA FRIA PREDIAL (NBR 5648)</v>
          </cell>
          <cell r="C1928" t="str">
            <v>UN</v>
          </cell>
          <cell r="E1928">
            <v>2.72</v>
          </cell>
        </row>
        <row r="1929">
          <cell r="A1929">
            <v>1929</v>
          </cell>
          <cell r="B1929" t="str">
            <v>CURVA DE PVC 45 GRAUS, SOLDAVEL, 40 MM, PARA AGUA FRIA PREDIAL (NBR 5648)</v>
          </cell>
          <cell r="C1929" t="str">
            <v>UN</v>
          </cell>
          <cell r="E1929">
            <v>3.44</v>
          </cell>
        </row>
        <row r="1930">
          <cell r="A1930">
            <v>1930</v>
          </cell>
          <cell r="B1930" t="str">
            <v>CURVA DE PVC 45 GRAUS, SOLDAVEL, 50 MM, PARA AGUA FRIA PREDIAL (NBR 5648)</v>
          </cell>
          <cell r="C1930" t="str">
            <v>UN</v>
          </cell>
          <cell r="E1930">
            <v>7.15</v>
          </cell>
        </row>
        <row r="1931">
          <cell r="A1931">
            <v>1924</v>
          </cell>
          <cell r="B1931" t="str">
            <v>CURVA DE PVC 45 GRAUS, SOLDAVEL, 60 MM, PARA AGUA FRIA PREDIAL (NBR 5648)</v>
          </cell>
          <cell r="C1931" t="str">
            <v>UN</v>
          </cell>
          <cell r="E1931">
            <v>12.12</v>
          </cell>
        </row>
        <row r="1932">
          <cell r="A1932">
            <v>1922</v>
          </cell>
          <cell r="B1932" t="str">
            <v>CURVA DE PVC 45 GRAUS, SOLDAVEL, 75 MM, PARA AGUA FRIA PREDIAL (NBR 5648)</v>
          </cell>
          <cell r="C1932" t="str">
            <v>UN</v>
          </cell>
          <cell r="E1932">
            <v>24.58</v>
          </cell>
        </row>
        <row r="1933">
          <cell r="A1933">
            <v>1953</v>
          </cell>
          <cell r="B1933" t="str">
            <v>CURVA DE PVC 45 GRAUS, SOLDAVEL, 85 MM, PARA AGUA FRIA PREDIAL (NBR 5648)</v>
          </cell>
          <cell r="C1933" t="str">
            <v>UN</v>
          </cell>
          <cell r="E1933">
            <v>29.36</v>
          </cell>
        </row>
        <row r="1934">
          <cell r="A1934">
            <v>1962</v>
          </cell>
          <cell r="B1934" t="str">
            <v>CURVA DE PVC 90 GRAUS, SOLDAVEL, 110 MM, PARA AGUA FRIA PREDIAL (NBR 5648)</v>
          </cell>
          <cell r="C1934" t="str">
            <v>UN</v>
          </cell>
          <cell r="E1934">
            <v>85.51</v>
          </cell>
        </row>
        <row r="1935">
          <cell r="A1935">
            <v>1955</v>
          </cell>
          <cell r="B1935" t="str">
            <v>CURVA DE PVC 90 GRAUS, SOLDAVEL, 20 MM, PARA AGUA FRIA PREDIAL (NBR 5648)</v>
          </cell>
          <cell r="C1935" t="str">
            <v>UN</v>
          </cell>
          <cell r="E1935">
            <v>1.45</v>
          </cell>
        </row>
        <row r="1936">
          <cell r="A1936">
            <v>1956</v>
          </cell>
          <cell r="B1936" t="str">
            <v>CURVA DE PVC 90 GRAUS, SOLDAVEL, 25 MM, PARA AGUA FRIA PREDIAL (NBR 5648)</v>
          </cell>
          <cell r="C1936" t="str">
            <v>UN</v>
          </cell>
          <cell r="E1936">
            <v>2.09</v>
          </cell>
        </row>
        <row r="1937">
          <cell r="A1937">
            <v>1957</v>
          </cell>
          <cell r="B1937" t="str">
            <v>CURVA DE PVC 90 GRAUS, SOLDAVEL, 32 MM, PARA AGUA FRIA PREDIAL (NBR 5648)</v>
          </cell>
          <cell r="C1937" t="str">
            <v>UN</v>
          </cell>
          <cell r="E1937">
            <v>4.2300000000000004</v>
          </cell>
        </row>
        <row r="1938">
          <cell r="A1938">
            <v>1958</v>
          </cell>
          <cell r="B1938" t="str">
            <v>CURVA DE PVC 90 GRAUS, SOLDAVEL, 40 MM, PARA AGUA FRIA PREDIAL (NBR 5648)</v>
          </cell>
          <cell r="C1938" t="str">
            <v>UN</v>
          </cell>
          <cell r="E1938">
            <v>7.68</v>
          </cell>
        </row>
        <row r="1939">
          <cell r="A1939">
            <v>1959</v>
          </cell>
          <cell r="B1939" t="str">
            <v>CURVA DE PVC 90 GRAUS, SOLDAVEL, 50 MM, PARA AGUA FRIA PREDIAL (NBR 5648)</v>
          </cell>
          <cell r="C1939" t="str">
            <v>UN</v>
          </cell>
          <cell r="E1939">
            <v>8.4700000000000006</v>
          </cell>
        </row>
        <row r="1940">
          <cell r="A1940">
            <v>1925</v>
          </cell>
          <cell r="B1940" t="str">
            <v>CURVA DE PVC 90 GRAUS, SOLDAVEL, 60 MM, PARA AGUA FRIA PREDIAL (NBR 5648)</v>
          </cell>
          <cell r="C1940" t="str">
            <v>UN</v>
          </cell>
          <cell r="E1940">
            <v>19.57</v>
          </cell>
        </row>
        <row r="1941">
          <cell r="A1941">
            <v>1960</v>
          </cell>
          <cell r="B1941" t="str">
            <v>CURVA DE PVC 90 GRAUS, SOLDAVEL, 75 MM, PARA AGUA FRIA PREDIAL (NBR 5648)</v>
          </cell>
          <cell r="C1941" t="str">
            <v>UN</v>
          </cell>
          <cell r="E1941">
            <v>33.79</v>
          </cell>
        </row>
        <row r="1942">
          <cell r="A1942">
            <v>1961</v>
          </cell>
          <cell r="B1942" t="str">
            <v>CURVA DE PVC 90 GRAUS, SOLDAVEL, 85 MM, PARA AGUA FRIA PREDIAL (NBR 5648)</v>
          </cell>
          <cell r="C1942" t="str">
            <v>UN</v>
          </cell>
          <cell r="E1942">
            <v>40.56</v>
          </cell>
        </row>
        <row r="1943">
          <cell r="A1943">
            <v>1870</v>
          </cell>
          <cell r="B1943" t="str">
            <v>CURVA DE PVC 90º, ROSCAVEL, DE 1/2, PARA ELETRODUTO</v>
          </cell>
          <cell r="C1943" t="str">
            <v>UN</v>
          </cell>
          <cell r="E1943">
            <v>1.51</v>
          </cell>
        </row>
        <row r="1944">
          <cell r="A1944">
            <v>38426</v>
          </cell>
          <cell r="B1944" t="str">
            <v>CURVA DE PVC, 45 GRAUS, SERIE R, DN 100 MM, PARA ESGOTO PREDIAL</v>
          </cell>
          <cell r="C1944" t="str">
            <v>UN</v>
          </cell>
          <cell r="E1944">
            <v>21.47</v>
          </cell>
        </row>
        <row r="1945">
          <cell r="A1945">
            <v>38427</v>
          </cell>
          <cell r="B1945" t="str">
            <v>CURVA DE PVC, 45 GRAUS, SERIE R, DN 150 MM, PARA ESGOTO PREDIAL</v>
          </cell>
          <cell r="C1945" t="str">
            <v>UN</v>
          </cell>
          <cell r="E1945">
            <v>44.06</v>
          </cell>
        </row>
        <row r="1946">
          <cell r="A1946">
            <v>38425</v>
          </cell>
          <cell r="B1946" t="str">
            <v>CURVA DE PVC, 45 GRAUS, SERIE R, DN 75 MM, PARA ESGOTO PREDIAL</v>
          </cell>
          <cell r="C1946" t="str">
            <v>UN</v>
          </cell>
          <cell r="E1946">
            <v>11.18</v>
          </cell>
        </row>
        <row r="1947">
          <cell r="A1947">
            <v>38423</v>
          </cell>
          <cell r="B1947" t="str">
            <v>CURVA DE PVC, 90 GRAUS, SERIE R, DN 100 MM, PARA ESGOTO PREDIAL</v>
          </cell>
          <cell r="C1947" t="str">
            <v>UN</v>
          </cell>
          <cell r="E1947">
            <v>36.76</v>
          </cell>
        </row>
        <row r="1948">
          <cell r="A1948">
            <v>38424</v>
          </cell>
          <cell r="B1948" t="str">
            <v>CURVA DE PVC, 90 GRAUS, SERIE R, DN 150 MM, PARA ESGOTO PREDIAL</v>
          </cell>
          <cell r="C1948" t="str">
            <v>UN</v>
          </cell>
          <cell r="E1948">
            <v>55.08</v>
          </cell>
        </row>
        <row r="1949">
          <cell r="A1949">
            <v>38421</v>
          </cell>
          <cell r="B1949" t="str">
            <v>CURVA DE PVC, 90 GRAUS, SERIE R, DN 50 MM, PARA ESGOTO PREDIAL</v>
          </cell>
          <cell r="C1949" t="str">
            <v>UN</v>
          </cell>
          <cell r="E1949">
            <v>20.88</v>
          </cell>
        </row>
        <row r="1950">
          <cell r="A1950">
            <v>38422</v>
          </cell>
          <cell r="B1950" t="str">
            <v>CURVA DE PVC, 90 GRAUS, SERIE R, DN 75 MM, PARA ESGOTO PREDIAL</v>
          </cell>
          <cell r="C1950" t="str">
            <v>UN</v>
          </cell>
          <cell r="E1950">
            <v>23.51</v>
          </cell>
        </row>
        <row r="1951">
          <cell r="A1951">
            <v>39866</v>
          </cell>
          <cell r="B1951" t="str">
            <v>CURVA DE TRANSPOSICAO BRONZE/LATAO (REF 736) SEM ANEL DE SOLDA, BOLSA X BOLSA, 15 MM</v>
          </cell>
          <cell r="C1951" t="str">
            <v>UN</v>
          </cell>
          <cell r="E1951">
            <v>8.73</v>
          </cell>
        </row>
        <row r="1952">
          <cell r="A1952">
            <v>39867</v>
          </cell>
          <cell r="B1952" t="str">
            <v>CURVA DE TRANSPOSICAO BRONZE/LATAO (REF 736) SEM ANEL DE SOLDA, BOLSA X BOLSA, 22 MM</v>
          </cell>
          <cell r="C1952" t="str">
            <v>UN</v>
          </cell>
          <cell r="E1952">
            <v>19.41</v>
          </cell>
        </row>
        <row r="1953">
          <cell r="A1953">
            <v>39868</v>
          </cell>
          <cell r="B1953" t="str">
            <v>CURVA DE TRANSPOSICAO BRONZE/LATAO (REF 736) SEM ANEL DE SOLDA, BOLSA X BOLSA, 28 MM</v>
          </cell>
          <cell r="C1953" t="str">
            <v>UN</v>
          </cell>
          <cell r="E1953">
            <v>34.97</v>
          </cell>
        </row>
        <row r="1954">
          <cell r="A1954">
            <v>37999</v>
          </cell>
          <cell r="B1954" t="str">
            <v>CURVA DE TRANSPOSICAO, CPVC, SOLDAVEL, 15 MM</v>
          </cell>
          <cell r="C1954" t="str">
            <v>UN</v>
          </cell>
          <cell r="E1954">
            <v>4.8099999999999996</v>
          </cell>
        </row>
        <row r="1955">
          <cell r="A1955">
            <v>38000</v>
          </cell>
          <cell r="B1955" t="str">
            <v>CURVA DE TRANSPOSICAO, CPVC, SOLDAVEL, 22 MM</v>
          </cell>
          <cell r="C1955" t="str">
            <v>UN</v>
          </cell>
          <cell r="E1955">
            <v>6.37</v>
          </cell>
        </row>
        <row r="1956">
          <cell r="A1956">
            <v>38129</v>
          </cell>
          <cell r="B1956" t="str">
            <v>CURVA DE TRANSPOSICAO, PVC SOLDAVEL, 20 MM, PARA AGUA FRIA PREDIAL</v>
          </cell>
          <cell r="C1956" t="str">
            <v>UN</v>
          </cell>
          <cell r="E1956">
            <v>2.64</v>
          </cell>
        </row>
        <row r="1957">
          <cell r="A1957">
            <v>38025</v>
          </cell>
          <cell r="B1957" t="str">
            <v>CURVA DE TRANSPOSICAO, PVC, SOLDAVEL, 25 MM, PARA AGUA FRIA PREDIAL</v>
          </cell>
          <cell r="C1957" t="str">
            <v>UN</v>
          </cell>
          <cell r="E1957">
            <v>4.32</v>
          </cell>
        </row>
        <row r="1958">
          <cell r="A1958">
            <v>38026</v>
          </cell>
          <cell r="B1958" t="str">
            <v>CURVA DE TRANSPOSICAO, PVC, SOLDAVEL, 32 MM, PARA AGUA FRIA PREDIAL</v>
          </cell>
          <cell r="C1958" t="str">
            <v>UN</v>
          </cell>
          <cell r="E1958">
            <v>11.17</v>
          </cell>
        </row>
        <row r="1959">
          <cell r="A1959">
            <v>1789</v>
          </cell>
          <cell r="B1959" t="str">
            <v>CURVA FERRO GALVANIZADO 90G ROSCA FEMEA REF. 1 1/2"</v>
          </cell>
          <cell r="C1959" t="str">
            <v>UN</v>
          </cell>
          <cell r="E1959">
            <v>45.5</v>
          </cell>
        </row>
        <row r="1960">
          <cell r="A1960">
            <v>1932</v>
          </cell>
          <cell r="B1960" t="str">
            <v>CURVA PVC CURTA 90 G, DN 50 MM, PARA ESGOTO PREDIAL</v>
          </cell>
          <cell r="C1960" t="str">
            <v>UN</v>
          </cell>
          <cell r="E1960">
            <v>6.69</v>
          </cell>
        </row>
        <row r="1961">
          <cell r="A1961">
            <v>1933</v>
          </cell>
          <cell r="B1961" t="str">
            <v>CURVA PVC CURTA 90 GRAUS, DN 40 MM, PARA ESGOTO PREDIAL</v>
          </cell>
          <cell r="C1961" t="str">
            <v>UN</v>
          </cell>
          <cell r="E1961">
            <v>2.94</v>
          </cell>
        </row>
        <row r="1962">
          <cell r="A1962">
            <v>1951</v>
          </cell>
          <cell r="B1962" t="str">
            <v>CURVA PVC CURTA 90 GRAUS, DN 75 MM, PARA ESGOTO PREDIAL</v>
          </cell>
          <cell r="C1962" t="str">
            <v>UN</v>
          </cell>
          <cell r="E1962">
            <v>13.5</v>
          </cell>
        </row>
        <row r="1963">
          <cell r="A1963">
            <v>1966</v>
          </cell>
          <cell r="B1963" t="str">
            <v>CURVA PVC CURTA 90 GRAUS, 100 MM, PARA ESGOTO PREDIAL</v>
          </cell>
          <cell r="C1963" t="str">
            <v>UN</v>
          </cell>
          <cell r="E1963">
            <v>14.32</v>
          </cell>
        </row>
        <row r="1964">
          <cell r="A1964">
            <v>1952</v>
          </cell>
          <cell r="B1964" t="str">
            <v>CURVA PVC LEVE, 90 GRAUS, COM PONTA E BOLSA LISA, DN 150 MM</v>
          </cell>
          <cell r="C1964" t="str">
            <v>UN</v>
          </cell>
          <cell r="E1964">
            <v>88.03</v>
          </cell>
        </row>
        <row r="1965">
          <cell r="A1965">
            <v>20103</v>
          </cell>
          <cell r="B1965" t="str">
            <v>CURVA PVC LEVE, 90 GRAUS, COM PONTA E BOLSA LISA, DN 200 MM</v>
          </cell>
          <cell r="C1965" t="str">
            <v>UN</v>
          </cell>
          <cell r="E1965">
            <v>131.88999999999999</v>
          </cell>
        </row>
        <row r="1966">
          <cell r="A1966">
            <v>20104</v>
          </cell>
          <cell r="B1966" t="str">
            <v>CURVA PVC LEVE, 90 GRAUS, COM PONTA E BOLSA LISA, DN 250 MM</v>
          </cell>
          <cell r="C1966" t="str">
            <v>UN</v>
          </cell>
          <cell r="E1966">
            <v>334.58</v>
          </cell>
        </row>
        <row r="1967">
          <cell r="A1967">
            <v>20105</v>
          </cell>
          <cell r="B1967" t="str">
            <v>CURVA PVC LEVE, 90 GRAUS, COM PONTA E BOLSA LISA, DN 300 MM</v>
          </cell>
          <cell r="C1967" t="str">
            <v>UN</v>
          </cell>
          <cell r="E1967">
            <v>521.16</v>
          </cell>
        </row>
        <row r="1968">
          <cell r="A1968">
            <v>1965</v>
          </cell>
          <cell r="B1968" t="str">
            <v>CURVA PVC LONGA 45 GRAUS, 100 MM, PARA ESGOTO PREDIAL</v>
          </cell>
          <cell r="C1968" t="str">
            <v>UN</v>
          </cell>
          <cell r="E1968">
            <v>26.27</v>
          </cell>
        </row>
        <row r="1969">
          <cell r="A1969">
            <v>10765</v>
          </cell>
          <cell r="B1969" t="str">
            <v>CURVA PVC LONGA 45G, DN 50 MM, PARA ESGOTO PREDIAL</v>
          </cell>
          <cell r="C1969" t="str">
            <v>UN</v>
          </cell>
          <cell r="E1969">
            <v>6.65</v>
          </cell>
        </row>
        <row r="1970">
          <cell r="A1970">
            <v>10767</v>
          </cell>
          <cell r="B1970" t="str">
            <v>CURVA PVC LONGA 45G, DN 75 MM, PARA ESGOTO PREDIAL</v>
          </cell>
          <cell r="C1970" t="str">
            <v>UN</v>
          </cell>
          <cell r="E1970">
            <v>18.29</v>
          </cell>
        </row>
        <row r="1971">
          <cell r="A1971">
            <v>1970</v>
          </cell>
          <cell r="B1971" t="str">
            <v>CURVA PVC LONGA 90 GRAUS, 100 MM, PARA ESGOTO PREDIAL</v>
          </cell>
          <cell r="C1971" t="str">
            <v>UN</v>
          </cell>
          <cell r="E1971">
            <v>32.909999999999997</v>
          </cell>
        </row>
        <row r="1972">
          <cell r="A1972">
            <v>1967</v>
          </cell>
          <cell r="B1972" t="str">
            <v>CURVA PVC LONGA 90 GRAUS, 40 MM, PARA ESGOTO PREDIAL</v>
          </cell>
          <cell r="C1972" t="str">
            <v>UN</v>
          </cell>
          <cell r="E1972">
            <v>3.04</v>
          </cell>
        </row>
        <row r="1973">
          <cell r="A1973">
            <v>1968</v>
          </cell>
          <cell r="B1973" t="str">
            <v>CURVA PVC LONGA 90 GRAUS, 50 MM, PARA ESGOTO PREDIAL</v>
          </cell>
          <cell r="C1973" t="str">
            <v>UN</v>
          </cell>
          <cell r="E1973">
            <v>6.59</v>
          </cell>
        </row>
        <row r="1974">
          <cell r="A1974">
            <v>1969</v>
          </cell>
          <cell r="B1974" t="str">
            <v>CURVA PVC LONGA 90 GRAUS, 75 MM, PARA ESGOTO PREDIAL</v>
          </cell>
          <cell r="C1974" t="str">
            <v>UN</v>
          </cell>
          <cell r="E1974">
            <v>20.58</v>
          </cell>
        </row>
        <row r="1975">
          <cell r="A1975">
            <v>1839</v>
          </cell>
          <cell r="B1975" t="str">
            <v>CURVA PVC PBA, JE, PB, 22 GRAUS, DN 100 / DE 110 MM, PARA REDE AGUA (NBR 10351)</v>
          </cell>
          <cell r="C1975" t="str">
            <v>UN</v>
          </cell>
          <cell r="E1975">
            <v>57.71</v>
          </cell>
        </row>
        <row r="1976">
          <cell r="A1976">
            <v>1835</v>
          </cell>
          <cell r="B1976" t="str">
            <v>CURVA PVC PBA, JE, PB, 22 GRAUS, DN 50 / DE 60 MM, PARA REDE AGUA (NBR 10351)</v>
          </cell>
          <cell r="C1976" t="str">
            <v>UN</v>
          </cell>
          <cell r="E1976">
            <v>14.13</v>
          </cell>
        </row>
        <row r="1977">
          <cell r="A1977">
            <v>1823</v>
          </cell>
          <cell r="B1977" t="str">
            <v>CURVA PVC PBA, JE, PB, 22 GRAUS, DN 75 / DE 85 MM, PARA REDE AGUA (NBR 10351)</v>
          </cell>
          <cell r="C1977" t="str">
            <v>UN</v>
          </cell>
          <cell r="E1977">
            <v>33</v>
          </cell>
        </row>
        <row r="1978">
          <cell r="A1978">
            <v>1827</v>
          </cell>
          <cell r="B1978" t="str">
            <v>CURVA PVC PBA, JE, PB, 45 GRAUS, DN 100 / DE 110 MM, PARA REDE AGUA (NBR 10351)</v>
          </cell>
          <cell r="C1978" t="str">
            <v>UN</v>
          </cell>
          <cell r="E1978">
            <v>59.37</v>
          </cell>
        </row>
        <row r="1979">
          <cell r="A1979">
            <v>1831</v>
          </cell>
          <cell r="B1979" t="str">
            <v>CURVA PVC PBA, JE, PB, 45 GRAUS, DN 50 / DE 60 MM, PARA REDE AGUA (NBR 10351)</v>
          </cell>
          <cell r="C1979" t="str">
            <v>UN</v>
          </cell>
          <cell r="E1979">
            <v>14.69</v>
          </cell>
        </row>
        <row r="1980">
          <cell r="A1980">
            <v>1825</v>
          </cell>
          <cell r="B1980" t="str">
            <v>CURVA PVC PBA, JE, PB, 45 GRAUS, DN 75 / DE 85 MM, PARA REDE AGUA (NBR 10351)</v>
          </cell>
          <cell r="C1980" t="str">
            <v>UN</v>
          </cell>
          <cell r="E1980">
            <v>32.94</v>
          </cell>
        </row>
        <row r="1981">
          <cell r="A1981">
            <v>1828</v>
          </cell>
          <cell r="B1981" t="str">
            <v>CURVA PVC PBA, JE, PB, 90 GRAUS, DN 100 / DE 110 MM, PARA REDE AGUA (NBR 10351)</v>
          </cell>
          <cell r="C1981" t="str">
            <v>UN</v>
          </cell>
          <cell r="E1981">
            <v>67.27</v>
          </cell>
        </row>
        <row r="1982">
          <cell r="A1982">
            <v>1845</v>
          </cell>
          <cell r="B1982" t="str">
            <v>CURVA PVC PBA, JE, PB, 90 GRAUS, DN 50 / DE 60 MM, PARA REDE AGUA (NBR 10351)</v>
          </cell>
          <cell r="C1982" t="str">
            <v>UN</v>
          </cell>
          <cell r="E1982">
            <v>16.079999999999998</v>
          </cell>
        </row>
        <row r="1983">
          <cell r="A1983">
            <v>1824</v>
          </cell>
          <cell r="B1983" t="str">
            <v>CURVA PVC PBA, JE, PB, 90 GRAUS, DN 75 / DE 85 MM, PARA REDE AGUA (NBR 10351)</v>
          </cell>
          <cell r="C1983" t="str">
            <v>UN</v>
          </cell>
          <cell r="E1983">
            <v>37.54</v>
          </cell>
        </row>
        <row r="1984">
          <cell r="A1984">
            <v>1881</v>
          </cell>
          <cell r="B1984" t="str">
            <v>CURVA PVC 135G 1 1/2" P/ ELETRODUTO ROSCAVEL</v>
          </cell>
          <cell r="C1984" t="str">
            <v>UN</v>
          </cell>
          <cell r="E1984">
            <v>10.67</v>
          </cell>
        </row>
        <row r="1985">
          <cell r="A1985">
            <v>1890</v>
          </cell>
          <cell r="B1985" t="str">
            <v>CURVA PVC 135G 1 1/4" P/ ELETRODUTO ROSCAVEL</v>
          </cell>
          <cell r="C1985" t="str">
            <v>UN</v>
          </cell>
          <cell r="E1985">
            <v>9.31</v>
          </cell>
        </row>
        <row r="1986">
          <cell r="A1986">
            <v>1886</v>
          </cell>
          <cell r="B1986" t="str">
            <v>CURVA PVC 135G 1/2" P/ ELETRODUTO ROSCAVEL</v>
          </cell>
          <cell r="C1986" t="str">
            <v>UN</v>
          </cell>
          <cell r="E1986">
            <v>3.87</v>
          </cell>
        </row>
        <row r="1987">
          <cell r="A1987">
            <v>1880</v>
          </cell>
          <cell r="B1987" t="str">
            <v>CURVA PVC 135G 1" P/ ELETRODUTO ROSCAVEL</v>
          </cell>
          <cell r="C1987" t="str">
            <v>UN</v>
          </cell>
          <cell r="E1987">
            <v>4.7300000000000004</v>
          </cell>
        </row>
        <row r="1988">
          <cell r="A1988">
            <v>1882</v>
          </cell>
          <cell r="B1988" t="str">
            <v>CURVA PVC 135G 2 1/2" P/ ELETRODUTO ROSCAVEL</v>
          </cell>
          <cell r="C1988" t="str">
            <v>UN</v>
          </cell>
          <cell r="E1988">
            <v>16.100000000000001</v>
          </cell>
        </row>
        <row r="1989">
          <cell r="A1989">
            <v>1889</v>
          </cell>
          <cell r="B1989" t="str">
            <v>CURVA PVC 135G 2" P/ ELETRODUTO ROSCAVEL</v>
          </cell>
          <cell r="C1989" t="str">
            <v>UN</v>
          </cell>
          <cell r="E1989">
            <v>14.09</v>
          </cell>
        </row>
        <row r="1990">
          <cell r="A1990">
            <v>1888</v>
          </cell>
          <cell r="B1990" t="str">
            <v>CURVA PVC 135G 3" P/ ELETRODUTO ROSCAVEL</v>
          </cell>
          <cell r="C1990" t="str">
            <v>UN</v>
          </cell>
          <cell r="E1990">
            <v>38.1</v>
          </cell>
        </row>
        <row r="1991">
          <cell r="A1991">
            <v>1883</v>
          </cell>
          <cell r="B1991" t="str">
            <v>CURVA PVC 135G 4" P/ ELETRODUTO ROSCAVEL</v>
          </cell>
          <cell r="C1991" t="str">
            <v>UN</v>
          </cell>
          <cell r="E1991">
            <v>40.71</v>
          </cell>
        </row>
        <row r="1992">
          <cell r="A1992">
            <v>12033</v>
          </cell>
          <cell r="B1992" t="str">
            <v>CURVA PVC 180G 1.1/2" P/ ELETRODUTO ROSCAVEL</v>
          </cell>
          <cell r="C1992" t="str">
            <v>UN</v>
          </cell>
          <cell r="E1992">
            <v>10.67</v>
          </cell>
        </row>
        <row r="1993">
          <cell r="A1993">
            <v>12034</v>
          </cell>
          <cell r="B1993" t="str">
            <v>CURVA PVC 180G 3/4" P/ ELETRODUTO ROSCAVEL</v>
          </cell>
          <cell r="C1993" t="str">
            <v>UN</v>
          </cell>
          <cell r="E1993">
            <v>3.67</v>
          </cell>
        </row>
        <row r="1994">
          <cell r="A1994">
            <v>1941</v>
          </cell>
          <cell r="B1994" t="str">
            <v>CURVA PVC 90 GRAUS, ROSCAVEL, 1 1/2",  AGUA FRIA PREDIAL</v>
          </cell>
          <cell r="C1994" t="str">
            <v>UN</v>
          </cell>
          <cell r="E1994">
            <v>13.1</v>
          </cell>
        </row>
        <row r="1995">
          <cell r="A1995">
            <v>1940</v>
          </cell>
          <cell r="B1995" t="str">
            <v>CURVA PVC 90 GRAUS, ROSCAVEL, 1 1/4",  AGUA FRIA PREDIAL</v>
          </cell>
          <cell r="C1995" t="str">
            <v>UN</v>
          </cell>
          <cell r="E1995">
            <v>13.05</v>
          </cell>
        </row>
        <row r="1996">
          <cell r="A1996">
            <v>1937</v>
          </cell>
          <cell r="B1996" t="str">
            <v>CURVA PVC 90 GRAUS, ROSCAVEL, 1/2",  AGUA FRIA PREDIAL</v>
          </cell>
          <cell r="C1996" t="str">
            <v>UN</v>
          </cell>
          <cell r="E1996">
            <v>2.0099999999999998</v>
          </cell>
        </row>
        <row r="1997">
          <cell r="A1997">
            <v>1939</v>
          </cell>
          <cell r="B1997" t="str">
            <v>CURVA PVC 90 GRAUS, ROSCAVEL, 1",  AGUA FRIA PREDIAL</v>
          </cell>
          <cell r="C1997" t="str">
            <v>UN</v>
          </cell>
          <cell r="E1997">
            <v>4.5999999999999996</v>
          </cell>
        </row>
        <row r="1998">
          <cell r="A1998">
            <v>1942</v>
          </cell>
          <cell r="B1998" t="str">
            <v>CURVA PVC 90 GRAUS, ROSCAVEL, 2",  AGUA FRIA PREDIAL</v>
          </cell>
          <cell r="C1998" t="str">
            <v>UN</v>
          </cell>
          <cell r="E1998">
            <v>24.81</v>
          </cell>
        </row>
        <row r="1999">
          <cell r="A1999">
            <v>1938</v>
          </cell>
          <cell r="B1999" t="str">
            <v>CURVA PVC 90 GRAUS, ROSCAVEL, 3/4",  AGUA FRIA PREDIAL</v>
          </cell>
          <cell r="C1999" t="str">
            <v>UN</v>
          </cell>
          <cell r="E1999">
            <v>2.5299999999999998</v>
          </cell>
        </row>
        <row r="2000">
          <cell r="A2000">
            <v>1875</v>
          </cell>
          <cell r="B2000" t="str">
            <v>CURVA PVC 90G P/ ELETRODUTO ROSCAVEL 1 1/2"</v>
          </cell>
          <cell r="C2000" t="str">
            <v>UN</v>
          </cell>
          <cell r="E2000">
            <v>6.24</v>
          </cell>
        </row>
        <row r="2001">
          <cell r="A2001">
            <v>1874</v>
          </cell>
          <cell r="B2001" t="str">
            <v>CURVA PVC 90G P/ ELETRODUTO ROSCAVEL 1 1/4"</v>
          </cell>
          <cell r="C2001" t="str">
            <v>UN</v>
          </cell>
          <cell r="E2001">
            <v>5.53</v>
          </cell>
        </row>
        <row r="2002">
          <cell r="A2002">
            <v>1884</v>
          </cell>
          <cell r="B2002" t="str">
            <v>CURVA PVC 90G P/ ELETRODUTO ROSCAVEL 1"</v>
          </cell>
          <cell r="C2002" t="str">
            <v>UN</v>
          </cell>
          <cell r="E2002">
            <v>4.0199999999999996</v>
          </cell>
        </row>
        <row r="2003">
          <cell r="A2003">
            <v>1887</v>
          </cell>
          <cell r="B2003" t="str">
            <v>CURVA PVC 90G P/ ELETRODUTO ROSCAVEL 2 1/2"</v>
          </cell>
          <cell r="C2003" t="str">
            <v>UN</v>
          </cell>
          <cell r="E2003">
            <v>22.9</v>
          </cell>
        </row>
        <row r="2004">
          <cell r="A2004">
            <v>1876</v>
          </cell>
          <cell r="B2004" t="str">
            <v>CURVA PVC 90G P/ ELETRODUTO ROSCAVEL 2"</v>
          </cell>
          <cell r="C2004" t="str">
            <v>UN</v>
          </cell>
          <cell r="E2004">
            <v>9.36</v>
          </cell>
        </row>
        <row r="2005">
          <cell r="A2005">
            <v>1879</v>
          </cell>
          <cell r="B2005" t="str">
            <v>CURVA PVC 90G P/ ELETRODUTO ROSCAVEL 3/4"</v>
          </cell>
          <cell r="C2005" t="str">
            <v>UN</v>
          </cell>
          <cell r="E2005">
            <v>2.61</v>
          </cell>
        </row>
        <row r="2006">
          <cell r="A2006">
            <v>1877</v>
          </cell>
          <cell r="B2006" t="str">
            <v>CURVA PVC 90G P/ ELETRODUTO ROSCAVEL 3"</v>
          </cell>
          <cell r="C2006" t="str">
            <v>UN</v>
          </cell>
          <cell r="E2006">
            <v>26.77</v>
          </cell>
        </row>
        <row r="2007">
          <cell r="A2007">
            <v>1878</v>
          </cell>
          <cell r="B2007" t="str">
            <v>CURVA PVC 90G P/ ELETRODUTO ROSCAVEL 4"</v>
          </cell>
          <cell r="C2007" t="str">
            <v>UN</v>
          </cell>
          <cell r="E2007">
            <v>51.08</v>
          </cell>
        </row>
        <row r="2008">
          <cell r="A2008">
            <v>1858</v>
          </cell>
          <cell r="B2008" t="str">
            <v>CURVA PVC, PB, JE, 45 GRAUS, DN 100 MM, PARA REDE COLETORA ESGOTO (NBR 10569)</v>
          </cell>
          <cell r="C2008" t="str">
            <v>UN</v>
          </cell>
          <cell r="E2008">
            <v>23.49</v>
          </cell>
        </row>
        <row r="2009">
          <cell r="A2009">
            <v>1857</v>
          </cell>
          <cell r="B2009" t="str">
            <v>CURVA PVC, PB, JE, 45 GRAUS, DN 125 MM, PARA REDE COLETORA ESGOTO (NBR 10569)</v>
          </cell>
          <cell r="C2009" t="str">
            <v>UN</v>
          </cell>
          <cell r="E2009">
            <v>57.45</v>
          </cell>
        </row>
        <row r="2010">
          <cell r="A2010">
            <v>1844</v>
          </cell>
          <cell r="B2010" t="str">
            <v>CURVA PVC, PB, JE, 45 GRAUS, DN 150 MM, PARA REDE COLETORA ESGOTO (NBR 10569)</v>
          </cell>
          <cell r="C2010" t="str">
            <v>UN</v>
          </cell>
          <cell r="E2010">
            <v>100.71</v>
          </cell>
        </row>
        <row r="2011">
          <cell r="A2011">
            <v>1836</v>
          </cell>
          <cell r="B2011" t="str">
            <v>CURVA PVC, PB, JE, 45 GRAUS, DN 200 MM, PARA REDE COLETORA ESGOTO (NBR 10569)</v>
          </cell>
          <cell r="C2011" t="str">
            <v>UN</v>
          </cell>
          <cell r="E2011">
            <v>221.86</v>
          </cell>
        </row>
        <row r="2012">
          <cell r="A2012">
            <v>1837</v>
          </cell>
          <cell r="B2012" t="str">
            <v>CURVA PVC, PB, JE, 45 GRAUS, DN 250 MM, PARA REDE COLETORA ESGOTO (NBR 10569)</v>
          </cell>
          <cell r="C2012" t="str">
            <v>UN</v>
          </cell>
          <cell r="E2012">
            <v>364.95</v>
          </cell>
        </row>
        <row r="2013">
          <cell r="A2013">
            <v>1860</v>
          </cell>
          <cell r="B2013" t="str">
            <v>CURVA PVC, PB, JE, 45 GRAUS, DN 300 MM, PARA REDE COLETORA ESGOTO (NBR 10569)</v>
          </cell>
          <cell r="C2013" t="str">
            <v>UN</v>
          </cell>
          <cell r="E2013">
            <v>718.69</v>
          </cell>
        </row>
        <row r="2014">
          <cell r="A2014">
            <v>1862</v>
          </cell>
          <cell r="B2014" t="str">
            <v>CURVA PVC, PB, JE, 45 GRAUS, DN 400 MM, PARA REDE COLETORA ESGOTO (NBR 10569)</v>
          </cell>
          <cell r="C2014" t="str">
            <v>UN</v>
          </cell>
          <cell r="E2014">
            <v>1154.69</v>
          </cell>
        </row>
        <row r="2015">
          <cell r="A2015">
            <v>1863</v>
          </cell>
          <cell r="B2015" t="str">
            <v>CURVA PVC, PB, JE, 90 GRAUS, DN 100 MM, PARA REDE COLETORA ESGOTO (NBR 10569)</v>
          </cell>
          <cell r="C2015" t="str">
            <v>UN</v>
          </cell>
          <cell r="E2015">
            <v>22.58</v>
          </cell>
        </row>
        <row r="2016">
          <cell r="A2016">
            <v>1864</v>
          </cell>
          <cell r="B2016" t="str">
            <v>CURVA PVC, PB, JE, 90 GRAUS, DN 125 MM, PARA REDE COLETORA ESGOTO (NBR 10569)</v>
          </cell>
          <cell r="C2016" t="str">
            <v>UN</v>
          </cell>
          <cell r="E2016">
            <v>59.13</v>
          </cell>
        </row>
        <row r="2017">
          <cell r="A2017">
            <v>1865</v>
          </cell>
          <cell r="B2017" t="str">
            <v>CURVA PVC, PB, JE, 90 GRAUS, DN 150 MM, PARA REDE COLETORA ESGOTO (NBR 10569)</v>
          </cell>
          <cell r="C2017" t="str">
            <v>UN</v>
          </cell>
          <cell r="E2017">
            <v>101.42</v>
          </cell>
        </row>
        <row r="2018">
          <cell r="A2018">
            <v>1866</v>
          </cell>
          <cell r="B2018" t="str">
            <v>CURVA PVC, PB, JE, 90 GRAUS, DN 200 MM, PARA REDE COLETORA ESGOTO (NBR 10569)</v>
          </cell>
          <cell r="C2018" t="str">
            <v>UN</v>
          </cell>
          <cell r="E2018">
            <v>277.47000000000003</v>
          </cell>
        </row>
        <row r="2019">
          <cell r="A2019">
            <v>1853</v>
          </cell>
          <cell r="B2019" t="str">
            <v>CURVA PVC, PB, JE, 90 GRAUS, DN 250 MM, PARA REDE COLETORA ESGOTO (NBR 10569)</v>
          </cell>
          <cell r="C2019" t="str">
            <v>UN</v>
          </cell>
          <cell r="E2019">
            <v>410.2</v>
          </cell>
        </row>
        <row r="2020">
          <cell r="A2020">
            <v>1867</v>
          </cell>
          <cell r="B2020" t="str">
            <v>CURVA PVC, PB, JE, 90 GRAUS, DN 300 MM, PARA REDE COLETORA ESGOTO (NBR 10569)</v>
          </cell>
          <cell r="C2020" t="str">
            <v>UN</v>
          </cell>
          <cell r="E2020">
            <v>908.1</v>
          </cell>
        </row>
        <row r="2021">
          <cell r="A2021">
            <v>1868</v>
          </cell>
          <cell r="B2021" t="str">
            <v>CURVA PVC, PB, JE, 90 GRAUS, DN 350 MM, PARA REDE COLETORA ESGOTO (NBR 10569)</v>
          </cell>
          <cell r="C2021" t="str">
            <v>UN</v>
          </cell>
          <cell r="E2021">
            <v>1310.4000000000001</v>
          </cell>
        </row>
        <row r="2022">
          <cell r="A2022">
            <v>1859</v>
          </cell>
          <cell r="B2022" t="str">
            <v>CURVA PVC, PB, JE, 90 GRAUS, DN 400 MM, PARA REDE COLETORA ESGOTO (NBR 10569)</v>
          </cell>
          <cell r="C2022" t="str">
            <v>UN</v>
          </cell>
          <cell r="E2022">
            <v>1715.03</v>
          </cell>
        </row>
        <row r="2023">
          <cell r="A2023">
            <v>20097</v>
          </cell>
          <cell r="B2023" t="str">
            <v>CURVA PVC, SERIE R, 87.30 GRAUS, CURTA, 100 MM, PARA ESGOTO PREDIAL (PARA PE-DE- COLUNA)</v>
          </cell>
          <cell r="C2023" t="str">
            <v>UN</v>
          </cell>
          <cell r="E2023">
            <v>27.23</v>
          </cell>
        </row>
        <row r="2024">
          <cell r="A2024">
            <v>20098</v>
          </cell>
          <cell r="B2024" t="str">
            <v>CURVA PVC, SERIE R, 87.30 GRAUS, CURTA, 150 MM, PARA ESGOTO PREDIAL (PARA PE-DE- COLUNA)</v>
          </cell>
          <cell r="C2024" t="str">
            <v>UN</v>
          </cell>
          <cell r="E2024">
            <v>196.36</v>
          </cell>
        </row>
        <row r="2025">
          <cell r="A2025">
            <v>20096</v>
          </cell>
          <cell r="B2025" t="str">
            <v>CURVA PVC, SERIE R, 87.30 GRAUS, CURTA, 75 MM, PARA ESGOTO PREDIAL (PARA PE-DE- COLUNA)</v>
          </cell>
          <cell r="C2025" t="str">
            <v>UN</v>
          </cell>
          <cell r="E2025">
            <v>15.7</v>
          </cell>
        </row>
        <row r="2026">
          <cell r="A2026">
            <v>1964</v>
          </cell>
          <cell r="B2026" t="str">
            <v>CURVA PVC, 45 GRAUS, CURTA, PB, DN 100 MM, PARA ESGOTO PREDIAL</v>
          </cell>
          <cell r="C2026" t="str">
            <v>UN</v>
          </cell>
          <cell r="E2026">
            <v>20.02</v>
          </cell>
        </row>
        <row r="2027">
          <cell r="A2027">
            <v>2626</v>
          </cell>
          <cell r="B2027" t="str">
            <v>CURVA 135G FERRO GALV ELETROLITICO 1 1/2" P/ ELETRODUTO</v>
          </cell>
          <cell r="C2027" t="str">
            <v>UN</v>
          </cell>
          <cell r="E2027">
            <v>15.72</v>
          </cell>
        </row>
        <row r="2028">
          <cell r="A2028">
            <v>2625</v>
          </cell>
          <cell r="B2028" t="str">
            <v>CURVA 135G FERRO GALV ELETROLITICO 1 1/4" P/ ELETRODUTO</v>
          </cell>
          <cell r="C2028" t="str">
            <v>UN</v>
          </cell>
          <cell r="E2028">
            <v>9.5500000000000007</v>
          </cell>
        </row>
        <row r="2029">
          <cell r="A2029">
            <v>2622</v>
          </cell>
          <cell r="B2029" t="str">
            <v>CURVA 135G FERRO GALV ELETROLITICO 1/2" P/ ELETRODUTO</v>
          </cell>
          <cell r="C2029" t="str">
            <v>UN</v>
          </cell>
          <cell r="E2029">
            <v>2.34</v>
          </cell>
        </row>
        <row r="2030">
          <cell r="A2030">
            <v>2624</v>
          </cell>
          <cell r="B2030" t="str">
            <v>CURVA 135G FERRO GALV ELETROLITICO 1" P/ ELETRODUTO</v>
          </cell>
          <cell r="C2030" t="str">
            <v>UN</v>
          </cell>
          <cell r="E2030">
            <v>4.53</v>
          </cell>
        </row>
        <row r="2031">
          <cell r="A2031">
            <v>2627</v>
          </cell>
          <cell r="B2031" t="str">
            <v>CURVA 135G FERRO GALV ELETROLITICO 2 1/2" P/ ELETRODUTO</v>
          </cell>
          <cell r="C2031" t="str">
            <v>UN</v>
          </cell>
          <cell r="E2031">
            <v>41.13</v>
          </cell>
        </row>
        <row r="2032">
          <cell r="A2032">
            <v>2630</v>
          </cell>
          <cell r="B2032" t="str">
            <v>CURVA 135G FERRO GALV ELETROLITICO 2" P/ ELETRODUTO</v>
          </cell>
          <cell r="C2032" t="str">
            <v>UN</v>
          </cell>
          <cell r="E2032">
            <v>58</v>
          </cell>
        </row>
        <row r="2033">
          <cell r="A2033">
            <v>2623</v>
          </cell>
          <cell r="B2033" t="str">
            <v>CURVA 135G FERRO GALV ELETROLITICO 3/4" P/ ELETRODUTO</v>
          </cell>
          <cell r="C2033" t="str">
            <v>UN</v>
          </cell>
          <cell r="E2033">
            <v>2.59</v>
          </cell>
        </row>
        <row r="2034">
          <cell r="A2034">
            <v>2629</v>
          </cell>
          <cell r="B2034" t="str">
            <v>CURVA 135G FERRO GALV ELETROLITICO 3" P/ ELETRODUTO</v>
          </cell>
          <cell r="C2034" t="str">
            <v>UN</v>
          </cell>
          <cell r="E2034">
            <v>24.29</v>
          </cell>
        </row>
        <row r="2035">
          <cell r="A2035">
            <v>2628</v>
          </cell>
          <cell r="B2035" t="str">
            <v>CURVA 135G FERRO GALV ELETROLITICO 4" P/ ELETRODUTO</v>
          </cell>
          <cell r="C2035" t="str">
            <v>UN</v>
          </cell>
          <cell r="E2035">
            <v>119.42</v>
          </cell>
        </row>
        <row r="2036">
          <cell r="A2036">
            <v>39879</v>
          </cell>
          <cell r="B2036" t="str">
            <v>CURVA 45 GRAUS DE COBRE (REF 606) SEM ANEL DE SOLDA, BOLSA X BOLSA, 15 MM</v>
          </cell>
          <cell r="C2036" t="str">
            <v>UN</v>
          </cell>
          <cell r="E2036">
            <v>2.4500000000000002</v>
          </cell>
        </row>
        <row r="2037">
          <cell r="A2037">
            <v>39880</v>
          </cell>
          <cell r="B2037" t="str">
            <v>CURVA 45 GRAUS DE COBRE (REF 606) SEM ANEL DE SOLDA, BOLSA X BOLSA, 22 MM</v>
          </cell>
          <cell r="C2037" t="str">
            <v>UN</v>
          </cell>
          <cell r="E2037">
            <v>5.43</v>
          </cell>
        </row>
        <row r="2038">
          <cell r="A2038">
            <v>39881</v>
          </cell>
          <cell r="B2038" t="str">
            <v>CURVA 45 GRAUS DE COBRE (REF 606) SEM ANEL DE SOLDA, BOLSA X BOLSA, 28 MM</v>
          </cell>
          <cell r="C2038" t="str">
            <v>UN</v>
          </cell>
          <cell r="E2038">
            <v>8.7200000000000006</v>
          </cell>
        </row>
        <row r="2039">
          <cell r="A2039">
            <v>39882</v>
          </cell>
          <cell r="B2039" t="str">
            <v>CURVA 45 GRAUS DE COBRE (REF 606) SEM ANEL DE SOLDA, BOLSA X BOLSA, 35 MM</v>
          </cell>
          <cell r="C2039" t="str">
            <v>UN</v>
          </cell>
          <cell r="E2039">
            <v>22.97</v>
          </cell>
        </row>
        <row r="2040">
          <cell r="A2040">
            <v>39883</v>
          </cell>
          <cell r="B2040" t="str">
            <v>CURVA 45 GRAUS DE COBRE (REF 606) SEM ANEL DE SOLDA, BOLSA X BOLSA, 42 MM</v>
          </cell>
          <cell r="C2040" t="str">
            <v>UN</v>
          </cell>
          <cell r="E2040">
            <v>36.69</v>
          </cell>
        </row>
        <row r="2041">
          <cell r="A2041">
            <v>39884</v>
          </cell>
          <cell r="B2041" t="str">
            <v>CURVA 45 GRAUS DE COBRE (REF 606) SEM ANEL DE SOLDA, BOLSA X BOLSA, 54 MM</v>
          </cell>
          <cell r="C2041" t="str">
            <v>UN</v>
          </cell>
          <cell r="E2041">
            <v>54.49</v>
          </cell>
        </row>
        <row r="2042">
          <cell r="A2042">
            <v>39885</v>
          </cell>
          <cell r="B2042" t="str">
            <v>CURVA 45 GRAUS DE COBRE (REF 606) SEM ANEL DE SOLDA, BOLSA X BOLSA, 66 MM</v>
          </cell>
          <cell r="C2042" t="str">
            <v>UN</v>
          </cell>
          <cell r="E2042">
            <v>129.51</v>
          </cell>
        </row>
        <row r="2043">
          <cell r="A2043">
            <v>1777</v>
          </cell>
          <cell r="B2043" t="str">
            <v>CURVA 45 GRAUS DE FERRO GALVANIZADO, COM ROSCA BSP FEMEA, DE 1 1/2"</v>
          </cell>
          <cell r="C2043" t="str">
            <v>UN</v>
          </cell>
          <cell r="E2043">
            <v>38.39</v>
          </cell>
        </row>
        <row r="2044">
          <cell r="A2044">
            <v>1819</v>
          </cell>
          <cell r="B2044" t="str">
            <v>CURVA 45 GRAUS DE FERRO GALVANIZADO, COM ROSCA BSP FEMEA, DE 1 1/4"</v>
          </cell>
          <cell r="C2044" t="str">
            <v>UN</v>
          </cell>
          <cell r="E2044">
            <v>32.97</v>
          </cell>
        </row>
        <row r="2045">
          <cell r="A2045">
            <v>1775</v>
          </cell>
          <cell r="B2045" t="str">
            <v>CURVA 45 GRAUS DE FERRO GALVANIZADO, COM ROSCA BSP FEMEA, DE 1/2"</v>
          </cell>
          <cell r="C2045" t="str">
            <v>UN</v>
          </cell>
          <cell r="E2045">
            <v>11.33</v>
          </cell>
        </row>
        <row r="2046">
          <cell r="A2046">
            <v>1776</v>
          </cell>
          <cell r="B2046" t="str">
            <v>CURVA 45 GRAUS DE FERRO GALVANIZADO, COM ROSCA BSP FEMEA, DE 1"</v>
          </cell>
          <cell r="C2046" t="str">
            <v>UN</v>
          </cell>
          <cell r="E2046">
            <v>21.04</v>
          </cell>
        </row>
        <row r="2047">
          <cell r="A2047">
            <v>1778</v>
          </cell>
          <cell r="B2047" t="str">
            <v>CURVA 45 GRAUS DE FERRO GALVANIZADO, COM ROSCA BSP FEMEA, DE 2 1/2"</v>
          </cell>
          <cell r="C2047" t="str">
            <v>UN</v>
          </cell>
          <cell r="E2047">
            <v>79.38</v>
          </cell>
        </row>
        <row r="2048">
          <cell r="A2048">
            <v>1818</v>
          </cell>
          <cell r="B2048" t="str">
            <v>CURVA 45 GRAUS DE FERRO GALVANIZADO, COM ROSCA BSP FEMEA, DE 2"</v>
          </cell>
          <cell r="C2048" t="str">
            <v>UN</v>
          </cell>
          <cell r="E2048">
            <v>63.74</v>
          </cell>
        </row>
        <row r="2049">
          <cell r="A2049">
            <v>1820</v>
          </cell>
          <cell r="B2049" t="str">
            <v>CURVA 45 GRAUS DE FERRO GALVANIZADO, COM ROSCA BSP FEMEA, DE 3/4"</v>
          </cell>
          <cell r="C2049" t="str">
            <v>UN</v>
          </cell>
          <cell r="E2049">
            <v>14.48</v>
          </cell>
        </row>
        <row r="2050">
          <cell r="A2050">
            <v>1779</v>
          </cell>
          <cell r="B2050" t="str">
            <v>CURVA 45 GRAUS DE FERRO GALVANIZADO, COM ROSCA BSP FEMEA, DE 3"</v>
          </cell>
          <cell r="C2050" t="str">
            <v>UN</v>
          </cell>
          <cell r="E2050">
            <v>123.52</v>
          </cell>
        </row>
        <row r="2051">
          <cell r="A2051">
            <v>1780</v>
          </cell>
          <cell r="B2051" t="str">
            <v>CURVA 45 GRAUS DE FERRO GALVANIZADO, COM ROSCA BSP FEMEA, DE 4"</v>
          </cell>
          <cell r="C2051" t="str">
            <v>UN</v>
          </cell>
          <cell r="E2051">
            <v>213.51</v>
          </cell>
        </row>
        <row r="2052">
          <cell r="A2052">
            <v>1783</v>
          </cell>
          <cell r="B2052" t="str">
            <v>CURVA 45 GRAUS DE FERRO GALVANIZADO, COM ROSCA BSP MACHO/FEMEA, DE 1 1/2"</v>
          </cell>
          <cell r="C2052" t="str">
            <v>UN</v>
          </cell>
          <cell r="E2052">
            <v>32.93</v>
          </cell>
        </row>
        <row r="2053">
          <cell r="A2053">
            <v>1782</v>
          </cell>
          <cell r="B2053" t="str">
            <v>CURVA 45 GRAUS DE FERRO GALVANIZADO, COM ROSCA BSP MACHO/FEMEA, DE 1 1/4"</v>
          </cell>
          <cell r="C2053" t="str">
            <v>UN</v>
          </cell>
          <cell r="E2053">
            <v>29.31</v>
          </cell>
        </row>
        <row r="2054">
          <cell r="A2054">
            <v>1817</v>
          </cell>
          <cell r="B2054" t="str">
            <v>CURVA 45 GRAUS DE FERRO GALVANIZADO, COM ROSCA BSP MACHO/FEMEA, DE 1/2"</v>
          </cell>
          <cell r="C2054" t="str">
            <v>UN</v>
          </cell>
          <cell r="E2054">
            <v>8.77</v>
          </cell>
        </row>
        <row r="2055">
          <cell r="A2055">
            <v>1781</v>
          </cell>
          <cell r="B2055" t="str">
            <v>CURVA 45 GRAUS DE FERRO GALVANIZADO, COM ROSCA BSP MACHO/FEMEA, DE 1"</v>
          </cell>
          <cell r="C2055" t="str">
            <v>UN</v>
          </cell>
          <cell r="E2055">
            <v>19.98</v>
          </cell>
        </row>
        <row r="2056">
          <cell r="A2056">
            <v>1784</v>
          </cell>
          <cell r="B2056" t="str">
            <v>CURVA 45 GRAUS DE FERRO GALVANIZADO, COM ROSCA BSP MACHO/FEMEA, DE 2 1/2"</v>
          </cell>
          <cell r="C2056" t="str">
            <v>UN</v>
          </cell>
          <cell r="E2056">
            <v>75.16</v>
          </cell>
        </row>
        <row r="2057">
          <cell r="A2057">
            <v>1810</v>
          </cell>
          <cell r="B2057" t="str">
            <v>CURVA 45 GRAUS DE FERRO GALVANIZADO, COM ROSCA BSP MACHO/FEMEA, DE 2"</v>
          </cell>
          <cell r="C2057" t="str">
            <v>UN</v>
          </cell>
          <cell r="E2057">
            <v>52.7</v>
          </cell>
        </row>
        <row r="2058">
          <cell r="A2058">
            <v>1811</v>
          </cell>
          <cell r="B2058" t="str">
            <v>CURVA 45 GRAUS DE FERRO GALVANIZADO, COM ROSCA BSP MACHO/FEMEA, DE 3/4"</v>
          </cell>
          <cell r="C2058" t="str">
            <v>UN</v>
          </cell>
          <cell r="E2058">
            <v>14.23</v>
          </cell>
        </row>
        <row r="2059">
          <cell r="A2059">
            <v>1812</v>
          </cell>
          <cell r="B2059" t="str">
            <v>CURVA 45 GRAUS DE FERRO GALVANIZADO, COM ROSCA BSP MACHO/FEMEA, DE 3"</v>
          </cell>
          <cell r="C2059" t="str">
            <v>UN</v>
          </cell>
          <cell r="E2059">
            <v>102.21</v>
          </cell>
        </row>
        <row r="2060">
          <cell r="A2060">
            <v>2611</v>
          </cell>
          <cell r="B2060" t="str">
            <v>CURVA 45G FERRO GALV ELETROLITICO 1 1/2" P/ ELETRODUTO</v>
          </cell>
          <cell r="C2060" t="str">
            <v>UN</v>
          </cell>
          <cell r="E2060">
            <v>8.91</v>
          </cell>
        </row>
        <row r="2061">
          <cell r="A2061">
            <v>2635</v>
          </cell>
          <cell r="B2061" t="str">
            <v>CURVA 45G FERRO GALV ELETROLITICO 1/2" P/ ELETRODUTO</v>
          </cell>
          <cell r="C2061" t="str">
            <v>UN</v>
          </cell>
          <cell r="E2061">
            <v>1.81</v>
          </cell>
        </row>
        <row r="2062">
          <cell r="A2062">
            <v>2634</v>
          </cell>
          <cell r="B2062" t="str">
            <v>CURVA 45G FERRO GALV ELETROLITICO 1" P/ ELETRODUTO</v>
          </cell>
          <cell r="C2062" t="str">
            <v>UN</v>
          </cell>
          <cell r="E2062">
            <v>2.89</v>
          </cell>
        </row>
        <row r="2063">
          <cell r="A2063">
            <v>2613</v>
          </cell>
          <cell r="B2063" t="str">
            <v>CURVA 45G FERRO GALV ELETROLITICO 2 1/2" P/ ELETRODUTO</v>
          </cell>
          <cell r="C2063" t="str">
            <v>UN</v>
          </cell>
          <cell r="E2063">
            <v>29.23</v>
          </cell>
        </row>
        <row r="2064">
          <cell r="A2064">
            <v>2612</v>
          </cell>
          <cell r="B2064" t="str">
            <v>CURVA 45G FERRO GALV ELETROLITICO 2" P/ ELETRODUTO</v>
          </cell>
          <cell r="C2064" t="str">
            <v>UN</v>
          </cell>
          <cell r="E2064">
            <v>14.09</v>
          </cell>
        </row>
        <row r="2065">
          <cell r="A2065">
            <v>2609</v>
          </cell>
          <cell r="B2065" t="str">
            <v>CURVA 45G FERRO GALV ELETROLITICO 3/4" P/ ELETRODUTO</v>
          </cell>
          <cell r="C2065" t="str">
            <v>UN</v>
          </cell>
          <cell r="E2065">
            <v>2.12</v>
          </cell>
        </row>
        <row r="2066">
          <cell r="A2066">
            <v>2614</v>
          </cell>
          <cell r="B2066" t="str">
            <v>CURVA 45G FERRO GALV ELETROLITICO 3" P/ ELETRODUTO</v>
          </cell>
          <cell r="C2066" t="str">
            <v>UN</v>
          </cell>
          <cell r="E2066">
            <v>44.83</v>
          </cell>
        </row>
        <row r="2067">
          <cell r="A2067">
            <v>2615</v>
          </cell>
          <cell r="B2067" t="str">
            <v>CURVA 45G FERRO GALV ELETROLITICO 4" PARA ELETRODUTO</v>
          </cell>
          <cell r="C2067" t="str">
            <v>UN</v>
          </cell>
          <cell r="E2067">
            <v>73.510000000000005</v>
          </cell>
        </row>
        <row r="2068">
          <cell r="A2068">
            <v>34359</v>
          </cell>
          <cell r="B2068" t="str">
            <v>CURVA 90 GRAUS DE BARRA CHATA EM ALUMINIO 3/4 " X 1/4 " X 300 MM</v>
          </cell>
          <cell r="C2068" t="str">
            <v>UN</v>
          </cell>
          <cell r="E2068">
            <v>10.6</v>
          </cell>
        </row>
        <row r="2069">
          <cell r="A2069">
            <v>1788</v>
          </cell>
          <cell r="B2069" t="str">
            <v>CURVA 90 GRAUS DE FERRO GALVANIZADO, COM ROSCA BSP FEMEA, DE 1 1/4"</v>
          </cell>
          <cell r="C2069" t="str">
            <v>UN</v>
          </cell>
          <cell r="E2069">
            <v>37.450000000000003</v>
          </cell>
        </row>
        <row r="2070">
          <cell r="A2070">
            <v>1786</v>
          </cell>
          <cell r="B2070" t="str">
            <v>CURVA 90 GRAUS DE FERRO GALVANIZADO, COM ROSCA BSP FEMEA, DE 1/2"</v>
          </cell>
          <cell r="C2070" t="str">
            <v>UN</v>
          </cell>
          <cell r="E2070">
            <v>9.11</v>
          </cell>
        </row>
        <row r="2071">
          <cell r="A2071">
            <v>1787</v>
          </cell>
          <cell r="B2071" t="str">
            <v>CURVA 90 GRAUS DE FERRO GALVANIZADO, COM ROSCA BSP FEMEA, DE 1"</v>
          </cell>
          <cell r="C2071" t="str">
            <v>UN</v>
          </cell>
          <cell r="E2071">
            <v>24.11</v>
          </cell>
        </row>
        <row r="2072">
          <cell r="A2072">
            <v>1791</v>
          </cell>
          <cell r="B2072" t="str">
            <v>CURVA 90 GRAUS DE FERRO GALVANIZADO, COM ROSCA BSP FEMEA, DE 2 1/2"</v>
          </cell>
          <cell r="C2072" t="str">
            <v>UN</v>
          </cell>
          <cell r="E2072">
            <v>101.79</v>
          </cell>
        </row>
        <row r="2073">
          <cell r="A2073">
            <v>1790</v>
          </cell>
          <cell r="B2073" t="str">
            <v>CURVA 90 GRAUS DE FERRO GALVANIZADO, COM ROSCA BSP FEMEA, DE 2"</v>
          </cell>
          <cell r="C2073" t="str">
            <v>UN</v>
          </cell>
          <cell r="E2073">
            <v>87.77</v>
          </cell>
        </row>
        <row r="2074">
          <cell r="A2074">
            <v>1813</v>
          </cell>
          <cell r="B2074" t="str">
            <v>CURVA 90 GRAUS DE FERRO GALVANIZADO, COM ROSCA BSP FEMEA, DE 3/4"</v>
          </cell>
          <cell r="C2074" t="str">
            <v>UN</v>
          </cell>
          <cell r="E2074">
            <v>15.29</v>
          </cell>
        </row>
        <row r="2075">
          <cell r="A2075">
            <v>1792</v>
          </cell>
          <cell r="B2075" t="str">
            <v>CURVA 90 GRAUS DE FERRO GALVANIZADO, COM ROSCA BSP FEMEA, DE 3"</v>
          </cell>
          <cell r="C2075" t="str">
            <v>UN</v>
          </cell>
          <cell r="E2075">
            <v>157.99</v>
          </cell>
        </row>
        <row r="2076">
          <cell r="A2076">
            <v>1793</v>
          </cell>
          <cell r="B2076" t="str">
            <v>CURVA 90 GRAUS DE FERRO GALVANIZADO, COM ROSCA BSP FEMEA, DE 4"</v>
          </cell>
          <cell r="C2076" t="str">
            <v>UN</v>
          </cell>
          <cell r="E2076">
            <v>266.20999999999998</v>
          </cell>
        </row>
        <row r="2077">
          <cell r="A2077">
            <v>1809</v>
          </cell>
          <cell r="B2077" t="str">
            <v>CURVA 90 GRAUS DE FERRO GALVANIZADO, COM ROSCA BSP MACHO/FEMEA, DE 1 1/2"</v>
          </cell>
          <cell r="C2077" t="str">
            <v>UN</v>
          </cell>
          <cell r="E2077">
            <v>43.67</v>
          </cell>
        </row>
        <row r="2078">
          <cell r="A2078">
            <v>1814</v>
          </cell>
          <cell r="B2078" t="str">
            <v>CURVA 90 GRAUS DE FERRO GALVANIZADO, COM ROSCA BSP MACHO/FEMEA, DE 1 1/4"</v>
          </cell>
          <cell r="C2078" t="str">
            <v>UN</v>
          </cell>
          <cell r="E2078">
            <v>37.869999999999997</v>
          </cell>
        </row>
        <row r="2079">
          <cell r="A2079">
            <v>1803</v>
          </cell>
          <cell r="B2079" t="str">
            <v>CURVA 90 GRAUS DE FERRO GALVANIZADO, COM ROSCA BSP MACHO/FEMEA, DE 1/2"</v>
          </cell>
          <cell r="C2079" t="str">
            <v>UN</v>
          </cell>
          <cell r="E2079">
            <v>8.86</v>
          </cell>
        </row>
        <row r="2080">
          <cell r="A2080">
            <v>1805</v>
          </cell>
          <cell r="B2080" t="str">
            <v>CURVA 90 GRAUS DE FERRO GALVANIZADO, COM ROSCA BSP MACHO/FEMEA, DE 1"</v>
          </cell>
          <cell r="C2080" t="str">
            <v>UN</v>
          </cell>
          <cell r="E2080">
            <v>21.85</v>
          </cell>
        </row>
        <row r="2081">
          <cell r="A2081">
            <v>1821</v>
          </cell>
          <cell r="B2081" t="str">
            <v>CURVA 90 GRAUS DE FERRO GALVANIZADO, COM ROSCA BSP MACHO/FEMEA, DE 2 1/2"</v>
          </cell>
          <cell r="C2081" t="str">
            <v>UN</v>
          </cell>
          <cell r="E2081">
            <v>111.42</v>
          </cell>
        </row>
        <row r="2082">
          <cell r="A2082">
            <v>1806</v>
          </cell>
          <cell r="B2082" t="str">
            <v>CURVA 90 GRAUS DE FERRO GALVANIZADO, COM ROSCA BSP MACHO/FEMEA, DE 2"</v>
          </cell>
          <cell r="C2082" t="str">
            <v>UN</v>
          </cell>
          <cell r="E2082">
            <v>68.34</v>
          </cell>
        </row>
        <row r="2083">
          <cell r="A2083">
            <v>1804</v>
          </cell>
          <cell r="B2083" t="str">
            <v>CURVA 90 GRAUS DE FERRO GALVANIZADO, COM ROSCA BSP MACHO/FEMEA, DE 3/4"</v>
          </cell>
          <cell r="C2083" t="str">
            <v>UN</v>
          </cell>
          <cell r="E2083">
            <v>12.65</v>
          </cell>
        </row>
        <row r="2084">
          <cell r="A2084">
            <v>1807</v>
          </cell>
          <cell r="B2084" t="str">
            <v>CURVA 90 GRAUS DE FERRO GALVANIZADO, COM ROSCA BSP MACHO/FEMEA, DE 3"</v>
          </cell>
          <cell r="C2084" t="str">
            <v>UN</v>
          </cell>
          <cell r="E2084">
            <v>152.75</v>
          </cell>
        </row>
        <row r="2085">
          <cell r="A2085">
            <v>1808</v>
          </cell>
          <cell r="B2085" t="str">
            <v>CURVA 90 GRAUS DE FERRO GALVANIZADO, COM ROSCA BSP MACHO/FEMEA, DE 4"</v>
          </cell>
          <cell r="C2085" t="str">
            <v>UN</v>
          </cell>
          <cell r="E2085">
            <v>240.99</v>
          </cell>
        </row>
        <row r="2086">
          <cell r="A2086">
            <v>1797</v>
          </cell>
          <cell r="B2086" t="str">
            <v>CURVA 90 GRAUS DE FERRO GALVANIZADO, COM ROSCA BSP MACHO, DE 1 1/2"</v>
          </cell>
          <cell r="C2086" t="str">
            <v>UN</v>
          </cell>
          <cell r="E2086">
            <v>45.03</v>
          </cell>
        </row>
        <row r="2087">
          <cell r="A2087">
            <v>1796</v>
          </cell>
          <cell r="B2087" t="str">
            <v>CURVA 90 GRAUS DE FERRO GALVANIZADO, COM ROSCA BSP MACHO, DE 1 1/4"</v>
          </cell>
          <cell r="C2087" t="str">
            <v>UN</v>
          </cell>
          <cell r="E2087">
            <v>35.1</v>
          </cell>
        </row>
        <row r="2088">
          <cell r="A2088">
            <v>1794</v>
          </cell>
          <cell r="B2088" t="str">
            <v>CURVA 90 GRAUS DE FERRO GALVANIZADO, COM ROSCA BSP MACHO, DE 1/2"</v>
          </cell>
          <cell r="C2088" t="str">
            <v>UN</v>
          </cell>
          <cell r="E2088">
            <v>7.88</v>
          </cell>
        </row>
        <row r="2089">
          <cell r="A2089">
            <v>1816</v>
          </cell>
          <cell r="B2089" t="str">
            <v>CURVA 90 GRAUS DE FERRO GALVANIZADO, COM ROSCA BSP MACHO, DE 1"</v>
          </cell>
          <cell r="C2089" t="str">
            <v>UN</v>
          </cell>
          <cell r="E2089">
            <v>23.52</v>
          </cell>
        </row>
        <row r="2090">
          <cell r="A2090">
            <v>1815</v>
          </cell>
          <cell r="B2090" t="str">
            <v>CURVA 90 GRAUS DE FERRO GALVANIZADO, COM ROSCA BSP MACHO, DE 2 1/2"</v>
          </cell>
          <cell r="C2090" t="str">
            <v>UN</v>
          </cell>
          <cell r="E2090">
            <v>127.44</v>
          </cell>
        </row>
        <row r="2091">
          <cell r="A2091">
            <v>1798</v>
          </cell>
          <cell r="B2091" t="str">
            <v>CURVA 90 GRAUS DE FERRO GALVANIZADO, COM ROSCA BSP MACHO, DE 2"</v>
          </cell>
          <cell r="C2091" t="str">
            <v>UN</v>
          </cell>
          <cell r="E2091">
            <v>70.510000000000005</v>
          </cell>
        </row>
        <row r="2092">
          <cell r="A2092">
            <v>1795</v>
          </cell>
          <cell r="B2092" t="str">
            <v>CURVA 90 GRAUS DE FERRO GALVANIZADO, COM ROSCA BSP MACHO, DE 3/4"</v>
          </cell>
          <cell r="C2092" t="str">
            <v>UN</v>
          </cell>
          <cell r="E2092">
            <v>11.76</v>
          </cell>
        </row>
        <row r="2093">
          <cell r="A2093">
            <v>1799</v>
          </cell>
          <cell r="B2093" t="str">
            <v>CURVA 90 GRAUS DE FERRO GALVANIZADO, COM ROSCA BSP MACHO, DE 3"</v>
          </cell>
          <cell r="C2093" t="str">
            <v>UN</v>
          </cell>
          <cell r="E2093">
            <v>157.38999999999999</v>
          </cell>
        </row>
        <row r="2094">
          <cell r="A2094">
            <v>1800</v>
          </cell>
          <cell r="B2094" t="str">
            <v>CURVA 90 GRAUS DE FERRO GALVANIZADO, COM ROSCA BSP MACHO, DE 4"</v>
          </cell>
          <cell r="C2094" t="str">
            <v>UN</v>
          </cell>
          <cell r="E2094">
            <v>264.3</v>
          </cell>
        </row>
        <row r="2095">
          <cell r="A2095">
            <v>1801</v>
          </cell>
          <cell r="B2095" t="str">
            <v>CURVA 90 GRAUS DE FERRO GALVANIZADO, COM ROSCA BSP MACHO, DE 5"</v>
          </cell>
          <cell r="C2095" t="str">
            <v>UN</v>
          </cell>
          <cell r="E2095">
            <v>535.33000000000004</v>
          </cell>
        </row>
        <row r="2096">
          <cell r="A2096">
            <v>1802</v>
          </cell>
          <cell r="B2096" t="str">
            <v>CURVA 90 GRAUS DE FERRO GALVANIZADO, COM ROSCA BSP MACHO, DE 6"</v>
          </cell>
          <cell r="C2096" t="str">
            <v>UN</v>
          </cell>
          <cell r="E2096">
            <v>566.78</v>
          </cell>
        </row>
        <row r="2097">
          <cell r="A2097">
            <v>2632</v>
          </cell>
          <cell r="B2097" t="str">
            <v>CURVA 90G FERRO GALV ELETROLITICO 1 1/2" P/ ELETRODUTO</v>
          </cell>
          <cell r="C2097" t="str">
            <v>UN</v>
          </cell>
          <cell r="E2097">
            <v>8.91</v>
          </cell>
        </row>
        <row r="2098">
          <cell r="A2098">
            <v>2618</v>
          </cell>
          <cell r="B2098" t="str">
            <v>CURVA 90G FERRO GALV ELETROLITICO 1 1/4" P/ ELETRODUTO</v>
          </cell>
          <cell r="C2098" t="str">
            <v>UN</v>
          </cell>
          <cell r="E2098">
            <v>6.1</v>
          </cell>
        </row>
        <row r="2099">
          <cell r="A2099">
            <v>2616</v>
          </cell>
          <cell r="B2099" t="str">
            <v>CURVA 90G FERRO GALV ELETROLITICO 1/2" P/ ELETRODUTO</v>
          </cell>
          <cell r="C2099" t="str">
            <v>UN</v>
          </cell>
          <cell r="E2099">
            <v>1.81</v>
          </cell>
        </row>
        <row r="2100">
          <cell r="A2100">
            <v>2617</v>
          </cell>
          <cell r="B2100" t="str">
            <v>CURVA 90G FERRO GALV ELETROLITICO 1" P/ ELETRODUTO</v>
          </cell>
          <cell r="C2100" t="str">
            <v>UN</v>
          </cell>
          <cell r="E2100">
            <v>2.89</v>
          </cell>
        </row>
        <row r="2101">
          <cell r="A2101">
            <v>2619</v>
          </cell>
          <cell r="B2101" t="str">
            <v>CURVA 90G FERRO GALV ELETROLITICO 2 1/2" P/ ELETRODUTO</v>
          </cell>
          <cell r="C2101" t="str">
            <v>UN</v>
          </cell>
          <cell r="E2101">
            <v>29.23</v>
          </cell>
        </row>
        <row r="2102">
          <cell r="A2102">
            <v>2631</v>
          </cell>
          <cell r="B2102" t="str">
            <v>CURVA 90G FERRO GALV ELETROLITICO 2" P/ ELETRODUTO</v>
          </cell>
          <cell r="C2102" t="str">
            <v>UN</v>
          </cell>
          <cell r="E2102">
            <v>14.09</v>
          </cell>
        </row>
        <row r="2103">
          <cell r="A2103">
            <v>2620</v>
          </cell>
          <cell r="B2103" t="str">
            <v>CURVA 90G FERRO GALV ELETROLITICO 3" P/ ELETRODUTO</v>
          </cell>
          <cell r="C2103" t="str">
            <v>UN</v>
          </cell>
          <cell r="E2103">
            <v>44.83</v>
          </cell>
        </row>
        <row r="2104">
          <cell r="A2104">
            <v>2621</v>
          </cell>
          <cell r="B2104" t="str">
            <v>CURVA 90G FERRO GALV ELETROLITICO 4" P/ ELETRODUTO</v>
          </cell>
          <cell r="C2104" t="str">
            <v>UN</v>
          </cell>
          <cell r="E2104">
            <v>73.45</v>
          </cell>
        </row>
        <row r="2105">
          <cell r="A2105">
            <v>2633</v>
          </cell>
          <cell r="B2105" t="str">
            <v>CURVA 90G FERRO GALV ELETROTILICO 3/4" P/ ELETRODUTO</v>
          </cell>
          <cell r="C2105" t="str">
            <v>UN</v>
          </cell>
          <cell r="E2105">
            <v>2.12</v>
          </cell>
        </row>
        <row r="2106">
          <cell r="A2106">
            <v>25968</v>
          </cell>
          <cell r="B2106" t="str">
            <v>DENTE PARA FRESADORA</v>
          </cell>
          <cell r="C2106" t="str">
            <v>UN</v>
          </cell>
          <cell r="E2106">
            <v>22.45</v>
          </cell>
        </row>
        <row r="2107">
          <cell r="A2107">
            <v>38369</v>
          </cell>
          <cell r="B2107" t="str">
            <v>DESEMPENADEIRA DE ACO DENTADA 12 X *25* CM, DENTES 8 X 8 MM, CABO FECHADO DE MADEIRA</v>
          </cell>
          <cell r="C2107" t="str">
            <v>UN</v>
          </cell>
          <cell r="E2107">
            <v>16.5</v>
          </cell>
        </row>
        <row r="2108">
          <cell r="A2108">
            <v>38370</v>
          </cell>
          <cell r="B2108" t="str">
            <v>DESEMPENADEIRA DE ACO LISA 12 X *25* CM COM CABO FECHADO DE MADEIRA</v>
          </cell>
          <cell r="C2108" t="str">
            <v>UN</v>
          </cell>
          <cell r="E2108">
            <v>16.5</v>
          </cell>
        </row>
        <row r="2109">
          <cell r="A2109">
            <v>2357</v>
          </cell>
          <cell r="B2109" t="str">
            <v>DESENHISTA COPISTA</v>
          </cell>
          <cell r="C2109" t="str">
            <v>H</v>
          </cell>
          <cell r="E2109">
            <v>12.61</v>
          </cell>
        </row>
        <row r="2110">
          <cell r="A2110">
            <v>40806</v>
          </cell>
          <cell r="B2110" t="str">
            <v>DESENHISTA COPISTA (MENSALISTA)</v>
          </cell>
          <cell r="C2110" t="str">
            <v>MES</v>
          </cell>
          <cell r="E2110">
            <v>2222.79</v>
          </cell>
        </row>
        <row r="2111">
          <cell r="A2111">
            <v>2355</v>
          </cell>
          <cell r="B2111" t="str">
            <v>DESENHISTA DETALHISTA</v>
          </cell>
          <cell r="C2111" t="str">
            <v>H</v>
          </cell>
          <cell r="E2111">
            <v>15.34</v>
          </cell>
        </row>
        <row r="2112">
          <cell r="A2112">
            <v>40805</v>
          </cell>
          <cell r="B2112" t="str">
            <v>DESENHISTA DETALHISTA (MENSALISTA)</v>
          </cell>
          <cell r="C2112" t="str">
            <v>MES</v>
          </cell>
          <cell r="E2112">
            <v>2703.43</v>
          </cell>
        </row>
        <row r="2113">
          <cell r="A2113">
            <v>2358</v>
          </cell>
          <cell r="B2113" t="str">
            <v>DESENHISTA PROJETISTA</v>
          </cell>
          <cell r="C2113" t="str">
            <v>H</v>
          </cell>
          <cell r="E2113">
            <v>22.91</v>
          </cell>
        </row>
        <row r="2114">
          <cell r="A2114">
            <v>40807</v>
          </cell>
          <cell r="B2114" t="str">
            <v>DESENHISTA PROJETISTA (MENSALISTA)</v>
          </cell>
          <cell r="C2114" t="str">
            <v>MES</v>
          </cell>
          <cell r="E2114">
            <v>4041.1</v>
          </cell>
        </row>
        <row r="2115">
          <cell r="A2115">
            <v>39397</v>
          </cell>
          <cell r="B2115" t="str">
            <v>DESMOLDANTE PARA FORMAS METALICAS A BASE DE OLEO VEGETAL</v>
          </cell>
          <cell r="C2115" t="str">
            <v>L</v>
          </cell>
          <cell r="E2115">
            <v>10.47</v>
          </cell>
        </row>
        <row r="2116">
          <cell r="A2116">
            <v>2692</v>
          </cell>
          <cell r="B2116" t="str">
            <v>DESMOLDANTE PROTETOR PARA FORMAS DE MADEIRA, DE BASE OLEOSA EMULSIONADA EM AGUA</v>
          </cell>
          <cell r="C2116" t="str">
            <v>L</v>
          </cell>
          <cell r="E2116">
            <v>4.96</v>
          </cell>
        </row>
        <row r="2117">
          <cell r="A2117">
            <v>6</v>
          </cell>
          <cell r="B2117" t="str">
            <v>DETERGENTE AMONIACO (AMONIA DILUIDA)</v>
          </cell>
          <cell r="C2117" t="str">
            <v>L</v>
          </cell>
          <cell r="E2117">
            <v>3.74</v>
          </cell>
        </row>
        <row r="2118">
          <cell r="A2118">
            <v>5330</v>
          </cell>
          <cell r="B2118" t="str">
            <v>DILUENTE EPOXI</v>
          </cell>
          <cell r="C2118" t="str">
            <v>L</v>
          </cell>
          <cell r="E2118">
            <v>31.62</v>
          </cell>
        </row>
        <row r="2119">
          <cell r="A2119">
            <v>26017</v>
          </cell>
          <cell r="B2119" t="str">
            <v>DISCO DE BORRACHA PARA LIXADEIRA RIGIDO 7 " COM ARRUELA CENTRAL</v>
          </cell>
          <cell r="C2119" t="str">
            <v>UN</v>
          </cell>
          <cell r="E2119">
            <v>20.76</v>
          </cell>
        </row>
        <row r="2120">
          <cell r="A2120">
            <v>25931</v>
          </cell>
          <cell r="B2120" t="str">
            <v>DISCO DE CORTE DIAMANTADO SEGMENTADO DIAMETRO DE 180 MM PARA</v>
          </cell>
          <cell r="C2120" t="str">
            <v>UN</v>
          </cell>
          <cell r="E2120">
            <v>65.97</v>
          </cell>
        </row>
        <row r="2121">
          <cell r="A2121">
            <v>38140</v>
          </cell>
          <cell r="B2121" t="str">
            <v>DISCO DE CORTE DIAMANTADO SEGMENTADO PARA CONCRETO, DIAMETRO DE 110 MM, FURO DE 20 MM</v>
          </cell>
          <cell r="C2121" t="str">
            <v>UN</v>
          </cell>
          <cell r="E2121">
            <v>16</v>
          </cell>
        </row>
        <row r="2122">
          <cell r="A2122">
            <v>13887</v>
          </cell>
          <cell r="B2122" t="str">
            <v>DISCO DE CORTE DIAMANTADO SEGMENTADO PARA CONCRETO, DIAMETRO DE 350 MM, FURO DE 1 " (14 X 1 ")</v>
          </cell>
          <cell r="C2122" t="str">
            <v>UN</v>
          </cell>
          <cell r="E2122">
            <v>378.81</v>
          </cell>
        </row>
        <row r="2123">
          <cell r="A2123">
            <v>26018</v>
          </cell>
          <cell r="B2123" t="str">
            <v>DISCO DE CORTE PARA METAL COM DUAS TELAS 12 X 1/8 X 3/4 " (300 X 3,2 X 19,05 MM)</v>
          </cell>
          <cell r="C2123" t="str">
            <v>UN</v>
          </cell>
          <cell r="E2123">
            <v>16.86</v>
          </cell>
        </row>
        <row r="2124">
          <cell r="A2124">
            <v>26019</v>
          </cell>
          <cell r="B2124" t="str">
            <v>DISCO DE DESBASTE PARA METAL FERROSO EM GERAL, COM TRES TELAS,  9 X 1/4 X 7/8 " (228,6 X 6,4 X 22,2 MM)</v>
          </cell>
          <cell r="C2124" t="str">
            <v>UN</v>
          </cell>
          <cell r="E2124">
            <v>15.92</v>
          </cell>
        </row>
        <row r="2125">
          <cell r="A2125">
            <v>26020</v>
          </cell>
          <cell r="B2125" t="str">
            <v>DISCO DE LIXA PARA METAL, DIAMETRO = 180 MM, GRAO 120</v>
          </cell>
          <cell r="C2125" t="str">
            <v>UN</v>
          </cell>
          <cell r="E2125">
            <v>4.1500000000000004</v>
          </cell>
        </row>
        <row r="2126">
          <cell r="A2126">
            <v>34544</v>
          </cell>
          <cell r="B2126" t="str">
            <v>DISJUNTOR  TERMOMAGNETICO TRIPOLAR 3 X 400 A / ICC - 25 KA</v>
          </cell>
          <cell r="C2126" t="str">
            <v>UN</v>
          </cell>
          <cell r="E2126">
            <v>1175.73</v>
          </cell>
        </row>
        <row r="2127">
          <cell r="A2127">
            <v>20008</v>
          </cell>
          <cell r="B2127" t="str">
            <v>DISJUNTOR MONOFASICO 10A, 2KA (220V)</v>
          </cell>
          <cell r="C2127" t="str">
            <v>UN</v>
          </cell>
          <cell r="E2127">
            <v>13.08</v>
          </cell>
        </row>
        <row r="2128">
          <cell r="A2128">
            <v>20009</v>
          </cell>
          <cell r="B2128" t="str">
            <v>DISJUNTOR MONOFASICO 15A, 2KA (220V)</v>
          </cell>
          <cell r="C2128" t="str">
            <v>UN</v>
          </cell>
          <cell r="E2128">
            <v>13.08</v>
          </cell>
        </row>
        <row r="2129">
          <cell r="A2129">
            <v>20010</v>
          </cell>
          <cell r="B2129" t="str">
            <v>DISJUNTOR MONOFASICO 20A, 2KA (220V)</v>
          </cell>
          <cell r="C2129" t="str">
            <v>UN</v>
          </cell>
          <cell r="E2129">
            <v>13.15</v>
          </cell>
        </row>
        <row r="2130">
          <cell r="A2130">
            <v>14544</v>
          </cell>
          <cell r="B2130" t="str">
            <v>DISJUNTOR MONOFASICO 25A, 2KA (220V)</v>
          </cell>
          <cell r="C2130" t="str">
            <v>UN</v>
          </cell>
          <cell r="E2130">
            <v>13.15</v>
          </cell>
        </row>
        <row r="2131">
          <cell r="A2131">
            <v>20011</v>
          </cell>
          <cell r="B2131" t="str">
            <v>DISJUNTOR MONOFASICO 30A, 2KA (220V)</v>
          </cell>
          <cell r="C2131" t="str">
            <v>UN</v>
          </cell>
          <cell r="E2131">
            <v>13.49</v>
          </cell>
        </row>
        <row r="2132">
          <cell r="A2132">
            <v>20013</v>
          </cell>
          <cell r="B2132" t="str">
            <v>DISJUNTOR MONOFASICO 40A, 2KA (220V)</v>
          </cell>
          <cell r="C2132" t="str">
            <v>UN</v>
          </cell>
          <cell r="E2132">
            <v>19.809999999999999</v>
          </cell>
        </row>
        <row r="2133">
          <cell r="A2133">
            <v>20014</v>
          </cell>
          <cell r="B2133" t="str">
            <v>DISJUNTOR MONOFASICO 50A, 2KA (220V)</v>
          </cell>
          <cell r="C2133" t="str">
            <v>UN</v>
          </cell>
          <cell r="E2133">
            <v>20.58</v>
          </cell>
        </row>
        <row r="2134">
          <cell r="A2134">
            <v>20015</v>
          </cell>
          <cell r="B2134" t="str">
            <v>DISJUNTOR MONOFASICO 60A, 2KA (220V)</v>
          </cell>
          <cell r="C2134" t="str">
            <v>UN</v>
          </cell>
          <cell r="E2134">
            <v>31.22</v>
          </cell>
        </row>
        <row r="2135">
          <cell r="A2135">
            <v>20016</v>
          </cell>
          <cell r="B2135" t="str">
            <v>DISJUNTOR MONOFASICO 70A, 2KA (220V)</v>
          </cell>
          <cell r="C2135" t="str">
            <v>UN</v>
          </cell>
          <cell r="E2135">
            <v>31.39</v>
          </cell>
        </row>
        <row r="2136">
          <cell r="A2136">
            <v>34729</v>
          </cell>
          <cell r="B2136" t="str">
            <v>DISJUNTOR TERMICO E MAGNETICO AJUSTAVEIS, TRIPOLAR DE 100 ATE 250A, CAPACIDADE DE INTERRUPCAO DE 35KA</v>
          </cell>
          <cell r="C2136" t="str">
            <v>UN</v>
          </cell>
          <cell r="E2136">
            <v>924.9</v>
          </cell>
        </row>
        <row r="2137">
          <cell r="A2137">
            <v>34734</v>
          </cell>
          <cell r="B2137" t="str">
            <v>DISJUNTOR TERMICO E MAGNETICO AJUSTAVEIS, TRIPOLAR DE 300 ATE 400A, CAPACIDADE DE INTERRUPCAO DE 35KA</v>
          </cell>
          <cell r="C2137" t="str">
            <v>UN</v>
          </cell>
          <cell r="E2137">
            <v>1432.03</v>
          </cell>
        </row>
        <row r="2138">
          <cell r="A2138">
            <v>34738</v>
          </cell>
          <cell r="B2138" t="str">
            <v>DISJUNTOR TERMICO E MAGNETICO AJUSTAVEIS, TRIPOLAR DE 450 ATE 600A, CAPACIDADE DE INTERRUPCAO DE 35KA</v>
          </cell>
          <cell r="C2138" t="str">
            <v>UN</v>
          </cell>
          <cell r="E2138">
            <v>3345.68</v>
          </cell>
        </row>
        <row r="2139">
          <cell r="A2139">
            <v>2391</v>
          </cell>
          <cell r="B2139" t="str">
            <v>DISJUNTOR TERMOMAGNETICO TRIPOLAR 125A</v>
          </cell>
          <cell r="C2139" t="str">
            <v>UN</v>
          </cell>
          <cell r="E2139">
            <v>272.11</v>
          </cell>
        </row>
        <row r="2140">
          <cell r="A2140">
            <v>2374</v>
          </cell>
          <cell r="B2140" t="str">
            <v>DISJUNTOR TERMOMAGNETICO TRIPOLAR 150 A / 600 V, TIPO FXD / ICC - 35 KA</v>
          </cell>
          <cell r="C2140" t="str">
            <v>UN</v>
          </cell>
          <cell r="E2140">
            <v>308.7</v>
          </cell>
        </row>
        <row r="2141">
          <cell r="A2141">
            <v>2377</v>
          </cell>
          <cell r="B2141" t="str">
            <v>DISJUNTOR TERMOMAGNETICO TRIPOLAR 200 A / 600 V, TIPO FXD / ICC - 35 KA</v>
          </cell>
          <cell r="C2141" t="str">
            <v>UN</v>
          </cell>
          <cell r="E2141">
            <v>433.23</v>
          </cell>
        </row>
        <row r="2142">
          <cell r="A2142">
            <v>2393</v>
          </cell>
          <cell r="B2142" t="str">
            <v>DISJUNTOR TERMOMAGNETICO TRIPOLAR 250 A / 600 V, TIPO FXD</v>
          </cell>
          <cell r="C2142" t="str">
            <v>UN</v>
          </cell>
          <cell r="E2142">
            <v>725.51</v>
          </cell>
        </row>
        <row r="2143">
          <cell r="A2143">
            <v>34705</v>
          </cell>
          <cell r="B2143" t="str">
            <v>DISJUNTOR TERMOMAGNETICO TRIPOLAR 3  X 250 A/ICC - 25 KA</v>
          </cell>
          <cell r="C2143" t="str">
            <v>UN</v>
          </cell>
          <cell r="E2143">
            <v>634.55999999999995</v>
          </cell>
        </row>
        <row r="2144">
          <cell r="A2144">
            <v>34707</v>
          </cell>
          <cell r="B2144" t="str">
            <v>DISJUNTOR TERMOMAGNETICO TRIPOLAR 3 X 350 A/ICC - 25 KA</v>
          </cell>
          <cell r="C2144" t="str">
            <v>UN</v>
          </cell>
          <cell r="E2144">
            <v>1175.8599999999999</v>
          </cell>
        </row>
        <row r="2145">
          <cell r="A2145">
            <v>2378</v>
          </cell>
          <cell r="B2145" t="str">
            <v>DISJUNTOR TERMOMAGNETICO TRIPOLAR 300 A / 600 V, TIPO JXD / ICC - 40 KA</v>
          </cell>
          <cell r="C2145" t="str">
            <v>UN</v>
          </cell>
          <cell r="E2145">
            <v>996.58</v>
          </cell>
        </row>
        <row r="2146">
          <cell r="A2146">
            <v>2379</v>
          </cell>
          <cell r="B2146" t="str">
            <v>DISJUNTOR TERMOMAGNETICO TRIPOLAR 400 A / 600 V, TIPO JXD / ICC - 40 KA</v>
          </cell>
          <cell r="C2146" t="str">
            <v>UN</v>
          </cell>
          <cell r="E2146">
            <v>996.58</v>
          </cell>
        </row>
        <row r="2147">
          <cell r="A2147">
            <v>2376</v>
          </cell>
          <cell r="B2147" t="str">
            <v>DISJUNTOR TERMOMAGNETICO TRIPOLAR 600 A / 600 V, TIPO LXD / ICC - 40 KA</v>
          </cell>
          <cell r="C2147" t="str">
            <v>UN</v>
          </cell>
          <cell r="E2147">
            <v>1641.37</v>
          </cell>
        </row>
        <row r="2148">
          <cell r="A2148">
            <v>2394</v>
          </cell>
          <cell r="B2148" t="str">
            <v>DISJUNTOR TERMOMAGNETICO TRIPOLAR 800 A / 600 V, TIPO LMXD</v>
          </cell>
          <cell r="C2148" t="str">
            <v>UN</v>
          </cell>
          <cell r="E2148">
            <v>3508.95</v>
          </cell>
        </row>
        <row r="2149">
          <cell r="A2149">
            <v>34686</v>
          </cell>
          <cell r="B2149" t="str">
            <v>DISJUNTOR TIPO DIN / IEC, MONOPOLAR DE 40  ATE 50A</v>
          </cell>
          <cell r="C2149" t="str">
            <v>UN</v>
          </cell>
          <cell r="E2149">
            <v>10.53</v>
          </cell>
        </row>
        <row r="2150">
          <cell r="A2150">
            <v>34616</v>
          </cell>
          <cell r="B2150" t="str">
            <v>DISJUNTOR TIPO DIN/IEC, BIPOLAR DE 6 ATE 32A</v>
          </cell>
          <cell r="C2150" t="str">
            <v>UN</v>
          </cell>
          <cell r="E2150">
            <v>40.72</v>
          </cell>
        </row>
        <row r="2151">
          <cell r="A2151">
            <v>34623</v>
          </cell>
          <cell r="B2151" t="str">
            <v>DISJUNTOR TIPO DIN/IEC, BIPOLAR 40 ATE 50A</v>
          </cell>
          <cell r="C2151" t="str">
            <v>UN</v>
          </cell>
          <cell r="E2151">
            <v>40.090000000000003</v>
          </cell>
        </row>
        <row r="2152">
          <cell r="A2152">
            <v>34628</v>
          </cell>
          <cell r="B2152" t="str">
            <v>DISJUNTOR TIPO DIN/IEC, BIPOLAR 63 A</v>
          </cell>
          <cell r="C2152" t="str">
            <v>UN</v>
          </cell>
          <cell r="E2152">
            <v>57.42</v>
          </cell>
        </row>
        <row r="2153">
          <cell r="A2153">
            <v>34653</v>
          </cell>
          <cell r="B2153" t="str">
            <v>DISJUNTOR TIPO DIN/IEC, MONOPOLAR DE 6  ATE  32A</v>
          </cell>
          <cell r="C2153" t="str">
            <v>UN</v>
          </cell>
          <cell r="E2153">
            <v>7.1</v>
          </cell>
        </row>
        <row r="2154">
          <cell r="A2154">
            <v>34688</v>
          </cell>
          <cell r="B2154" t="str">
            <v>DISJUNTOR TIPO DIN/IEC, MONOPOLAR DE 63 A</v>
          </cell>
          <cell r="C2154" t="str">
            <v>UN</v>
          </cell>
          <cell r="E2154">
            <v>12.87</v>
          </cell>
        </row>
        <row r="2155">
          <cell r="A2155">
            <v>34709</v>
          </cell>
          <cell r="B2155" t="str">
            <v>DISJUNTOR TIPO DIN/IEC, TRIPOLAR DE 10 ATE 50A</v>
          </cell>
          <cell r="C2155" t="str">
            <v>UN</v>
          </cell>
          <cell r="E2155">
            <v>49.88</v>
          </cell>
        </row>
        <row r="2156">
          <cell r="A2156">
            <v>34714</v>
          </cell>
          <cell r="B2156" t="str">
            <v>DISJUNTOR TIPO DIN/IEC, TRIPOLAR 63 A</v>
          </cell>
          <cell r="C2156" t="str">
            <v>UN</v>
          </cell>
          <cell r="E2156">
            <v>59.58</v>
          </cell>
        </row>
        <row r="2157">
          <cell r="A2157">
            <v>2388</v>
          </cell>
          <cell r="B2157" t="str">
            <v>DISJUNTOR TIPO NEMA, BIPOLAR 10  ATE  50A</v>
          </cell>
          <cell r="C2157" t="str">
            <v>UN</v>
          </cell>
          <cell r="E2157">
            <v>49.51</v>
          </cell>
        </row>
        <row r="2158">
          <cell r="A2158">
            <v>34606</v>
          </cell>
          <cell r="B2158" t="str">
            <v>DISJUNTOR TIPO NEMA, BIPOLAR 60 ATE 100A</v>
          </cell>
          <cell r="C2158" t="str">
            <v>UN</v>
          </cell>
          <cell r="E2158">
            <v>75.95</v>
          </cell>
        </row>
        <row r="2159">
          <cell r="A2159">
            <v>34689</v>
          </cell>
          <cell r="B2159" t="str">
            <v>DISJUNTOR TIPO NEMA, MONOPOLAR DE 60 ATE 70A</v>
          </cell>
          <cell r="C2159" t="str">
            <v>UN</v>
          </cell>
          <cell r="E2159">
            <v>24.18</v>
          </cell>
        </row>
        <row r="2160">
          <cell r="A2160">
            <v>2370</v>
          </cell>
          <cell r="B2160" t="str">
            <v>DISJUNTOR TIPO NEMA, MONOPOLAR 10 ATE 30A</v>
          </cell>
          <cell r="C2160" t="str">
            <v>UN</v>
          </cell>
          <cell r="E2160">
            <v>9.1999999999999993</v>
          </cell>
        </row>
        <row r="2161">
          <cell r="A2161">
            <v>2386</v>
          </cell>
          <cell r="B2161" t="str">
            <v>DISJUNTOR TIPO NEMA, MONOPOLAR 35  ATE  50A</v>
          </cell>
          <cell r="C2161" t="str">
            <v>UN</v>
          </cell>
          <cell r="E2161">
            <v>15.43</v>
          </cell>
        </row>
        <row r="2162">
          <cell r="A2162">
            <v>2392</v>
          </cell>
          <cell r="B2162" t="str">
            <v>DISJUNTOR TIPO NEMA, TRIPOLAR 10  ATE  50A</v>
          </cell>
          <cell r="C2162" t="str">
            <v>UN</v>
          </cell>
          <cell r="E2162">
            <v>61.76</v>
          </cell>
        </row>
        <row r="2163">
          <cell r="A2163">
            <v>2373</v>
          </cell>
          <cell r="B2163" t="str">
            <v>DISJUNTOR TIPO NEMA, TRIPOLAR 60 ATE 100A</v>
          </cell>
          <cell r="C2163" t="str">
            <v>UN</v>
          </cell>
          <cell r="E2163">
            <v>87.01</v>
          </cell>
        </row>
        <row r="2164">
          <cell r="A2164">
            <v>14557</v>
          </cell>
          <cell r="B2164" t="str">
            <v>DISJUNTOR TRIFASICO 70A, 10KA (220V)</v>
          </cell>
          <cell r="C2164" t="str">
            <v>UN</v>
          </cell>
          <cell r="E2164">
            <v>119.68</v>
          </cell>
        </row>
        <row r="2165">
          <cell r="A2165">
            <v>26039</v>
          </cell>
          <cell r="B2165" t="str">
            <v>DISTRIBUIDOR DE AGREGADOS AUTOPROPELIDO, CAP 3 M3, A DIESEL, 6 CC, 176 CV</v>
          </cell>
          <cell r="C2165" t="str">
            <v>UN</v>
          </cell>
          <cell r="E2165">
            <v>172589.82</v>
          </cell>
        </row>
        <row r="2166">
          <cell r="A2166">
            <v>2401</v>
          </cell>
          <cell r="B2166" t="str">
            <v>DISTRIBUIDOR DE AGREGADOS REBOCAVEL, CAPACIDADE 1,9 M3, LARGURA DE TRABALHO 3,66 M</v>
          </cell>
          <cell r="C2166" t="str">
            <v>UN</v>
          </cell>
          <cell r="E2166">
            <v>39697.57</v>
          </cell>
        </row>
        <row r="2167">
          <cell r="A2167">
            <v>2414</v>
          </cell>
          <cell r="B2167" t="str">
            <v>DIVISORIA (N2) PAINEL/VIDRO - PAINEL C/ MSO/COMEIA E=35MM - MONTANTE/RODAPE DUPLO ACO GALV PINTADO - COLOCADA</v>
          </cell>
          <cell r="C2167" t="str">
            <v>M2</v>
          </cell>
          <cell r="E2167">
            <v>111.16</v>
          </cell>
        </row>
        <row r="2168">
          <cell r="A2168">
            <v>2413</v>
          </cell>
          <cell r="B2168" t="str">
            <v>DIVISORIA (N2) PAINEL/VIDRO - PAINEL C/ MSO/COMEIA E=35MM - PERFIS SIMPLES ACO GALV PINTADO - COLOCADA</v>
          </cell>
          <cell r="C2168" t="str">
            <v>M2</v>
          </cell>
          <cell r="E2168">
            <v>106.94</v>
          </cell>
        </row>
        <row r="2169">
          <cell r="A2169">
            <v>2405</v>
          </cell>
          <cell r="B2169" t="str">
            <v>DIVISORIA (N2) PAINEL/VIDRO - PAINEL MSO/COMEIA E=35MM - MONTANTE/RODAPE DUPLO ALUMINIO ANOD NAT - COLOCADA</v>
          </cell>
          <cell r="C2169" t="str">
            <v>M2</v>
          </cell>
          <cell r="E2169">
            <v>124.47</v>
          </cell>
        </row>
        <row r="2170">
          <cell r="A2170">
            <v>13361</v>
          </cell>
          <cell r="B2170" t="str">
            <v>DIVISORIA (N2) PAINEL/VIDRO - PAINEL MSO/COMEIA E=35MM - PERFIS SIMPLES ALUMINIO ANOD NAT - COLOCADA</v>
          </cell>
          <cell r="C2170" t="str">
            <v>M2</v>
          </cell>
          <cell r="E2170">
            <v>104.12</v>
          </cell>
        </row>
        <row r="2171">
          <cell r="A2171">
            <v>11987</v>
          </cell>
          <cell r="B2171" t="str">
            <v>DIVISORIA (N2) PAINEL/VIDRO - PAINEL VERMICULITA E=35MM - PERFIS SIMPLES ALUMINIO ANOD NATURAL - COLOCADA</v>
          </cell>
          <cell r="C2171" t="str">
            <v>M2</v>
          </cell>
          <cell r="E2171">
            <v>278.61</v>
          </cell>
        </row>
        <row r="2172">
          <cell r="A2172">
            <v>2416</v>
          </cell>
          <cell r="B2172" t="str">
            <v>DIVISORIA (N3) PAINEL/VIDRO/PAINEL MSO/COMEIA E=35MM - MONTANTE/RODAPE DUPLO ACO GALV PINTADO - COLOCADA</v>
          </cell>
          <cell r="C2172" t="str">
            <v>M2</v>
          </cell>
          <cell r="E2172">
            <v>123.26</v>
          </cell>
        </row>
        <row r="2173">
          <cell r="A2173">
            <v>2412</v>
          </cell>
          <cell r="B2173" t="str">
            <v>DIVISORIA (N3) PAINEL/VIDRO/PAINEL MSO/COMEIA E=35MM - MONTANTE/RODAPE DUPLO ALUMINIO ANOD NAT - COLOCADA</v>
          </cell>
          <cell r="C2173" t="str">
            <v>M2</v>
          </cell>
          <cell r="E2173">
            <v>119.04</v>
          </cell>
        </row>
        <row r="2174">
          <cell r="A2174">
            <v>2411</v>
          </cell>
          <cell r="B2174" t="str">
            <v>DIVISORIA (N3) PAINEL/VIDRO/PAINEL MSO/COMEIA E=35MM - PERFIS SIMPLES ACO GALV PINTADO - COLOCADA</v>
          </cell>
          <cell r="C2174" t="str">
            <v>M2</v>
          </cell>
          <cell r="E2174">
            <v>104.12</v>
          </cell>
        </row>
        <row r="2175">
          <cell r="A2175">
            <v>2406</v>
          </cell>
          <cell r="B2175" t="str">
            <v>DIVISORIA (N3) PAINEL/VIDRO/PAINEL MSO/COMEIA E=35MM - PERFIS SIMPLES ALUMINIO ANOD NAT - COLOCADA</v>
          </cell>
          <cell r="C2175" t="str">
            <v>M2</v>
          </cell>
          <cell r="E2175">
            <v>101.31</v>
          </cell>
        </row>
        <row r="2176">
          <cell r="A2176">
            <v>10571</v>
          </cell>
          <cell r="B2176" t="str">
            <v>DIVISORIA (N3) PAINEL/VIDRO/PAINEL VERMICULITA E=35MM - MONTANTE/RODAPE DUPLO ALUMINIO ANOD NATURAL - COLOCADA</v>
          </cell>
          <cell r="C2176" t="str">
            <v>M2</v>
          </cell>
          <cell r="E2176">
            <v>247.65</v>
          </cell>
        </row>
        <row r="2177">
          <cell r="A2177">
            <v>11985</v>
          </cell>
          <cell r="B2177" t="str">
            <v>DIVISORIA (N3) PAINEL/VIDRO/PAINEL VERMICULITA E=35MM - MONTANTE/RODAPE PERFIL DUPLO ACO GALV PINTADO - COLOCADA</v>
          </cell>
          <cell r="C2177" t="str">
            <v>M2</v>
          </cell>
          <cell r="E2177">
            <v>239.21</v>
          </cell>
        </row>
        <row r="2178">
          <cell r="A2178">
            <v>2410</v>
          </cell>
          <cell r="B2178" t="str">
            <v>DIVISORIA CEGA (N1) - PAINEL MSO/COMEIA E=35MM - MONTANTE/RODAPE DUPLO   ACO GALV PINTADO - COLOCADA</v>
          </cell>
          <cell r="C2178" t="str">
            <v>M2</v>
          </cell>
          <cell r="E2178">
            <v>105.53</v>
          </cell>
        </row>
        <row r="2179">
          <cell r="A2179">
            <v>2417</v>
          </cell>
          <cell r="B2179" t="str">
            <v>DIVISORIA CEGA (N1) - PAINEL MSO/COMEIA E=35MM - MONTANTE/RODAPE DUPLO ALUMINIO ANOD NAT - COLOCADA</v>
          </cell>
          <cell r="C2179" t="str">
            <v>M2</v>
          </cell>
          <cell r="E2179">
            <v>112.57</v>
          </cell>
        </row>
        <row r="2180">
          <cell r="A2180">
            <v>2415</v>
          </cell>
          <cell r="B2180" t="str">
            <v>DIVISORIA CEGA (N1) - PAINEL MSO/COMEIA E=35MM - PERFIS SIMPLES ACO GALV PINTADO - COLOCADA</v>
          </cell>
          <cell r="C2180" t="str">
            <v>M2</v>
          </cell>
          <cell r="E2180">
            <v>90.05</v>
          </cell>
        </row>
        <row r="2181">
          <cell r="A2181">
            <v>13360</v>
          </cell>
          <cell r="B2181" t="str">
            <v>DIVISORIA CEGA (N1) - PAINEL MSO/COMEIA E=35MM - PERFIS SIMPLES ALUMINIO ANOD NAT - COLOCADA</v>
          </cell>
          <cell r="C2181" t="str">
            <v>M2</v>
          </cell>
          <cell r="E2181">
            <v>90.05</v>
          </cell>
        </row>
        <row r="2182">
          <cell r="A2182">
            <v>11983</v>
          </cell>
          <cell r="B2182" t="str">
            <v>DIVISORIA CEGA (N1) - PAINEL VERMICULITA E=35MM - MONTANTE/RODAPE PERFIS SIMPLES ACO GALV PINTADO - COLOCADA</v>
          </cell>
          <cell r="C2182" t="str">
            <v>M2</v>
          </cell>
          <cell r="E2182">
            <v>219.51</v>
          </cell>
        </row>
        <row r="2183">
          <cell r="A2183">
            <v>11986</v>
          </cell>
          <cell r="B2183" t="str">
            <v>DIVISORIA CEGA (N1) - PAINEL VERMICULITA E=35MM - PERFIS SIMPLES ALUMINIO ANOD NATURAL - COLOCADA</v>
          </cell>
          <cell r="C2183" t="str">
            <v>M2</v>
          </cell>
          <cell r="E2183">
            <v>267.35000000000002</v>
          </cell>
        </row>
        <row r="2184">
          <cell r="A2184">
            <v>25976</v>
          </cell>
          <cell r="B2184" t="str">
            <v>DIVISORIA EM GRANITO BRANCO ESP=3CM COM DUAS FACES POLIDAS LEVIGADO</v>
          </cell>
          <cell r="C2184" t="str">
            <v>M2</v>
          </cell>
          <cell r="E2184">
            <v>374.45</v>
          </cell>
        </row>
        <row r="2185">
          <cell r="A2185">
            <v>10629</v>
          </cell>
          <cell r="B2185" t="str">
            <v>DIVISORIA EM MARMORE, COM DUAS FACES POLIDAS, BRANCO COMUM, E=  *3,0* CM</v>
          </cell>
          <cell r="C2185" t="str">
            <v>M2</v>
          </cell>
          <cell r="E2185">
            <v>201.2</v>
          </cell>
        </row>
        <row r="2186">
          <cell r="A2186">
            <v>10698</v>
          </cell>
          <cell r="B2186" t="str">
            <v>DIVISORIA, PLACA  PRE-MOLDADA EM GRANILITE, MARMORITE OU GRANITINA,  E = *3 CM</v>
          </cell>
          <cell r="C2186" t="str">
            <v>M2</v>
          </cell>
          <cell r="E2186">
            <v>91.82</v>
          </cell>
        </row>
        <row r="2187">
          <cell r="A2187">
            <v>2432</v>
          </cell>
          <cell r="B2187" t="str">
            <v>DOBRADICA EM ACO/FERRO, 3 1/2" X  3", E= 1,9  A 2 MM, COM ANEL,  CROMADO OU ZINCADO, TAMPA BOLA, COM PARAFUSOS</v>
          </cell>
          <cell r="C2187" t="str">
            <v>UN</v>
          </cell>
          <cell r="E2187">
            <v>19.920000000000002</v>
          </cell>
        </row>
        <row r="2188">
          <cell r="A2188">
            <v>2418</v>
          </cell>
          <cell r="B2188" t="str">
            <v>DOBRADICA EM ACO/FERRO, 3" X 2 1/2", E= 1,2 A 1,8 MM, SEM ANEL,  CROMADO OU ZINCADO, TAMPA BOLA, COM PARAFUSOS</v>
          </cell>
          <cell r="C2188" t="str">
            <v>UN</v>
          </cell>
          <cell r="E2188">
            <v>9.24</v>
          </cell>
        </row>
        <row r="2189">
          <cell r="A2189">
            <v>2433</v>
          </cell>
          <cell r="B2189" t="str">
            <v>DOBRADICA EM ACO/FERRO, 3" X 2 1/2", E= 1,2 A 1,8 MM, SEM ANEL,  CROMADO OU ZINCADO, TAMPA CHATA, COM PARAFUSOS</v>
          </cell>
          <cell r="C2189" t="str">
            <v>UN</v>
          </cell>
          <cell r="E2189">
            <v>6.74</v>
          </cell>
        </row>
        <row r="2190">
          <cell r="A2190">
            <v>2420</v>
          </cell>
          <cell r="B2190" t="str">
            <v>DOBRADICA EM ACO/FERRO, 3" X 2 1/2", E= 1,9 A 2 MM, SEM ANEL,  CROMADO OU ZINCADO, TAMPA BOLA, COM PARAFUSOS</v>
          </cell>
          <cell r="C2190" t="str">
            <v>UN</v>
          </cell>
          <cell r="E2190">
            <v>11.59</v>
          </cell>
        </row>
        <row r="2191">
          <cell r="A2191">
            <v>2421</v>
          </cell>
          <cell r="B2191" t="str">
            <v>DOBRADICA EM ACO/FERRO, 4" X 3", E= 2,2 A 3,0 MM, COM ANEL, CROMADO OU ZINCADO,TAMPA BOLA, COM PARAFUSOS</v>
          </cell>
          <cell r="C2191" t="str">
            <v>UN</v>
          </cell>
          <cell r="E2191">
            <v>25.28</v>
          </cell>
        </row>
        <row r="2192">
          <cell r="A2192">
            <v>11447</v>
          </cell>
          <cell r="B2192" t="str">
            <v>DOBRADICA EM LATAO, 3" X 2 Â½", E= 1,9 A 2 MM, COM ANEL, CROMADO, TAMPA BOLA, COM PARAFUSOS</v>
          </cell>
          <cell r="C2192" t="str">
            <v>UN</v>
          </cell>
          <cell r="E2192">
            <v>22.9</v>
          </cell>
        </row>
        <row r="2193">
          <cell r="A2193">
            <v>2429</v>
          </cell>
          <cell r="B2193" t="str">
            <v>DOBRADICA EM LATAO, 4" X 3", E= 2,2 A 3,0 MM, COM ANEL,  TAMPA BOLA, COM PARAFUSOS</v>
          </cell>
          <cell r="C2193" t="str">
            <v>UN</v>
          </cell>
          <cell r="E2193">
            <v>57.96</v>
          </cell>
        </row>
        <row r="2194">
          <cell r="A2194">
            <v>11449</v>
          </cell>
          <cell r="B2194" t="str">
            <v>DOBRADICA TIPO PIANO EM ACO/FERRO, 1'' X 3 M, GALVANIZADO, COM PARAFUSOS</v>
          </cell>
          <cell r="C2194" t="str">
            <v>UN</v>
          </cell>
          <cell r="E2194">
            <v>62.44</v>
          </cell>
        </row>
        <row r="2195">
          <cell r="A2195">
            <v>11451</v>
          </cell>
          <cell r="B2195" t="str">
            <v>DOBRADICA TIPO VAI-E-VEM EM ACO/FERRO, TAMANHO 3'', GALVANIZADO, COM PARAFUSOS</v>
          </cell>
          <cell r="C2195" t="str">
            <v>UN</v>
          </cell>
          <cell r="E2195">
            <v>61.4</v>
          </cell>
        </row>
        <row r="2196">
          <cell r="A2196">
            <v>11116</v>
          </cell>
          <cell r="B2196" t="str">
            <v>DOMOS INDIVIDUAL EM ACRILICO BRANCO *95 X 95* CM, SEM INSTALACAO</v>
          </cell>
          <cell r="C2196" t="str">
            <v>UN</v>
          </cell>
          <cell r="E2196">
            <v>339.94</v>
          </cell>
        </row>
        <row r="2197">
          <cell r="A2197">
            <v>38411</v>
          </cell>
          <cell r="B2197" t="str">
            <v>DOSADOR DE AREIA, CAPACIDADE DE *26* LITROS</v>
          </cell>
          <cell r="C2197" t="str">
            <v>UN</v>
          </cell>
          <cell r="E2197">
            <v>1076.75</v>
          </cell>
        </row>
        <row r="2198">
          <cell r="A2198">
            <v>1370</v>
          </cell>
          <cell r="B2198" t="str">
            <v>DUCHA HIGIENICA PLASTICA COM REGISTRO METALICO 1/2 "</v>
          </cell>
          <cell r="C2198" t="str">
            <v>UN</v>
          </cell>
          <cell r="E2198">
            <v>55.9</v>
          </cell>
        </row>
        <row r="2199">
          <cell r="A2199">
            <v>38189</v>
          </cell>
          <cell r="B2199" t="str">
            <v>DUCHA METALICA DE PAREDE, ARTICULAVEL, COM BRACO/CANO, SEM DESVIADOR</v>
          </cell>
          <cell r="C2199" t="str">
            <v>UN</v>
          </cell>
          <cell r="E2199">
            <v>126.13</v>
          </cell>
        </row>
        <row r="2200">
          <cell r="A2200">
            <v>38190</v>
          </cell>
          <cell r="B2200" t="str">
            <v>DUCHA METALICA DE PAREDE, ARTICULAVEL, COM DESVIADOR E DUCHA MANUAL</v>
          </cell>
          <cell r="C2200" t="str">
            <v>UN</v>
          </cell>
          <cell r="E2200">
            <v>283.63</v>
          </cell>
        </row>
        <row r="2201">
          <cell r="A2201">
            <v>36516</v>
          </cell>
          <cell r="B2201" t="str">
            <v>DUMPER COM CAPACIDADE DE CARGA DE 1700 KG, PARTIDA ELETRICA, MOTOR DIESEL COM POTENCIA DE 16 CV</v>
          </cell>
          <cell r="C2201" t="str">
            <v>UN</v>
          </cell>
          <cell r="E2201">
            <v>63472.480000000003</v>
          </cell>
        </row>
        <row r="2202">
          <cell r="A2202">
            <v>34777</v>
          </cell>
          <cell r="B2202" t="str">
            <v>ELEMENTO VAZADO CERAMICO 25 X 18 X 7 CM</v>
          </cell>
          <cell r="C2202" t="str">
            <v>UN</v>
          </cell>
          <cell r="E2202">
            <v>1.33</v>
          </cell>
        </row>
        <row r="2203">
          <cell r="A2203">
            <v>7273</v>
          </cell>
          <cell r="B2203" t="str">
            <v>ELEMENTO VAZADO CERAMICO 7 X 20 X 20 CM</v>
          </cell>
          <cell r="C2203" t="str">
            <v>UN</v>
          </cell>
          <cell r="E2203">
            <v>2.1800000000000002</v>
          </cell>
        </row>
        <row r="2204">
          <cell r="A2204">
            <v>7272</v>
          </cell>
          <cell r="B2204" t="str">
            <v>ELEMENTO VAZADO CERAMICO 9 X 20 X 20 CM</v>
          </cell>
          <cell r="C2204" t="str">
            <v>UN</v>
          </cell>
          <cell r="E2204">
            <v>3.04</v>
          </cell>
        </row>
        <row r="2205">
          <cell r="A2205">
            <v>663</v>
          </cell>
          <cell r="B2205" t="str">
            <v>ELEMENTO VAZADO DE CONCRETO, QUADRICULADO *40 X 40 X 6* CM</v>
          </cell>
          <cell r="C2205" t="str">
            <v>UN</v>
          </cell>
          <cell r="E2205">
            <v>6.44</v>
          </cell>
        </row>
        <row r="2206">
          <cell r="A2206">
            <v>10605</v>
          </cell>
          <cell r="B2206" t="str">
            <v>ELEMENTO VAZADO DE CONCRETO, QUADRICULADO, 1 FURO *10 X 10 X 10* CM</v>
          </cell>
          <cell r="C2206" t="str">
            <v>UN</v>
          </cell>
          <cell r="E2206">
            <v>1.37</v>
          </cell>
        </row>
        <row r="2207">
          <cell r="A2207">
            <v>10604</v>
          </cell>
          <cell r="B2207" t="str">
            <v>ELEMENTO VAZADO DE CONCRETO, QUADRICULADO, 1 FURO *20 X 10 X 7* CM</v>
          </cell>
          <cell r="C2207" t="str">
            <v>UN</v>
          </cell>
          <cell r="E2207">
            <v>2.73</v>
          </cell>
        </row>
        <row r="2208">
          <cell r="A2208">
            <v>672</v>
          </cell>
          <cell r="B2208" t="str">
            <v>ELEMENTO VAZADO DE CONCRETO, QUADRICULADO, 1 FURO *20 X 20 X 6,5* CM</v>
          </cell>
          <cell r="C2208" t="str">
            <v>UN</v>
          </cell>
          <cell r="E2208">
            <v>2.75</v>
          </cell>
        </row>
        <row r="2209">
          <cell r="A2209">
            <v>668</v>
          </cell>
          <cell r="B2209" t="str">
            <v>ELEMENTO VAZADO DE CONCRETO, QUADRICULADO, 16 FUROS *29 X 29 X 6* CM</v>
          </cell>
          <cell r="C2209" t="str">
            <v>UN</v>
          </cell>
          <cell r="E2209">
            <v>4.34</v>
          </cell>
        </row>
        <row r="2210">
          <cell r="A2210">
            <v>10578</v>
          </cell>
          <cell r="B2210" t="str">
            <v>ELEMENTO VAZADO DE CONCRETO, QUADRICULADO, 16 FUROS *33 X 33 X 10* CM</v>
          </cell>
          <cell r="C2210" t="str">
            <v>UN</v>
          </cell>
          <cell r="E2210">
            <v>7.57</v>
          </cell>
        </row>
        <row r="2211">
          <cell r="A2211">
            <v>666</v>
          </cell>
          <cell r="B2211" t="str">
            <v>ELEMENTO VAZADO DE CONCRETO, QUADRICULADO, 16 FUROS *40 X 40 X 7* CM</v>
          </cell>
          <cell r="C2211" t="str">
            <v>UN</v>
          </cell>
          <cell r="E2211">
            <v>7.52</v>
          </cell>
        </row>
        <row r="2212">
          <cell r="A2212">
            <v>665</v>
          </cell>
          <cell r="B2212" t="str">
            <v>ELEMENTO VAZADO DE CONCRETO, QUADRICULADO, 16 FUROS *50 X 50 X 7* CM</v>
          </cell>
          <cell r="C2212" t="str">
            <v>UN</v>
          </cell>
          <cell r="E2212">
            <v>14.09</v>
          </cell>
        </row>
        <row r="2213">
          <cell r="A2213">
            <v>10577</v>
          </cell>
          <cell r="B2213" t="str">
            <v>ELEMENTO VAZADO DE CONCRETO, QUADRICULADO, 25 FUROS *50 X 50 X 5* CM</v>
          </cell>
          <cell r="C2213" t="str">
            <v>UN</v>
          </cell>
          <cell r="E2213">
            <v>11.03</v>
          </cell>
        </row>
        <row r="2214">
          <cell r="A2214">
            <v>10583</v>
          </cell>
          <cell r="B2214" t="str">
            <v>ELEMENTO VAZADO DE CONCRETO, VENEZIANA *39 X 22 X 15* CM</v>
          </cell>
          <cell r="C2214" t="str">
            <v>UN</v>
          </cell>
          <cell r="E2214">
            <v>6.18</v>
          </cell>
        </row>
        <row r="2215">
          <cell r="A2215">
            <v>10579</v>
          </cell>
          <cell r="B2215" t="str">
            <v>ELEMENTO VAZADO DE CONCRETO, VENEZIANA *39 X 29 X 10* CM</v>
          </cell>
          <cell r="C2215" t="str">
            <v>UN</v>
          </cell>
          <cell r="E2215">
            <v>10.09</v>
          </cell>
        </row>
        <row r="2216">
          <cell r="A2216">
            <v>10582</v>
          </cell>
          <cell r="B2216" t="str">
            <v>ELEMENTO VAZADO DE CONCRETO, VENEZIANA *40 X 10 X 10* CM</v>
          </cell>
          <cell r="C2216" t="str">
            <v>UN</v>
          </cell>
          <cell r="E2216">
            <v>3.53</v>
          </cell>
        </row>
        <row r="2217">
          <cell r="A2217">
            <v>2436</v>
          </cell>
          <cell r="B2217" t="str">
            <v>ELETRICISTA</v>
          </cell>
          <cell r="C2217" t="str">
            <v>H</v>
          </cell>
          <cell r="E2217">
            <v>12.82</v>
          </cell>
        </row>
        <row r="2218">
          <cell r="A2218">
            <v>2439</v>
          </cell>
          <cell r="B2218" t="str">
            <v>ELETRICISTA INDUSTRIAL</v>
          </cell>
          <cell r="C2218" t="str">
            <v>H</v>
          </cell>
          <cell r="E2218">
            <v>16.5</v>
          </cell>
        </row>
        <row r="2219">
          <cell r="A2219">
            <v>10998</v>
          </cell>
          <cell r="B2219" t="str">
            <v>ELETRODO AWS E-6010 (0K 22.50; WI 610) D = 4MM ( SOLDA ELETRICA )</v>
          </cell>
          <cell r="C2219" t="str">
            <v>KG</v>
          </cell>
          <cell r="E2219">
            <v>20.47</v>
          </cell>
        </row>
        <row r="2220">
          <cell r="A2220">
            <v>11002</v>
          </cell>
          <cell r="B2220" t="str">
            <v>ELETRODO AWS E-6013 (OK 46.00; WI 613) D = 2,5MM ( SOLDA ELETRICA )</v>
          </cell>
          <cell r="C2220" t="str">
            <v>KG</v>
          </cell>
          <cell r="E2220">
            <v>20.84</v>
          </cell>
        </row>
        <row r="2221">
          <cell r="A2221">
            <v>10999</v>
          </cell>
          <cell r="B2221" t="str">
            <v>ELETRODO AWS E-6013 (OK 46.00; WI 613) D = 4MM ( SOLDA ELETRICA )</v>
          </cell>
          <cell r="C2221" t="str">
            <v>KG</v>
          </cell>
          <cell r="E2221">
            <v>17.97</v>
          </cell>
        </row>
        <row r="2222">
          <cell r="A2222">
            <v>10997</v>
          </cell>
          <cell r="B2222" t="str">
            <v>ELETRODO AWS E-7018 (OK 48.04; WI 718) D=4MM (SOLDA ELETRICA)</v>
          </cell>
          <cell r="C2222" t="str">
            <v>KG</v>
          </cell>
          <cell r="E2222">
            <v>19.8</v>
          </cell>
        </row>
        <row r="2223">
          <cell r="A2223">
            <v>2685</v>
          </cell>
          <cell r="B2223" t="str">
            <v>ELETRODUTO DE PVC ROSCÁVEL DE 1, SEM LUVA</v>
          </cell>
          <cell r="C2223" t="str">
            <v>M</v>
          </cell>
          <cell r="E2223">
            <v>3.61</v>
          </cell>
        </row>
        <row r="2224">
          <cell r="A2224">
            <v>2680</v>
          </cell>
          <cell r="B2224" t="str">
            <v>ELETRODUTO DE PVC ROSCÁVEL DE 1 1/2, SEM LUVA</v>
          </cell>
          <cell r="C2224" t="str">
            <v>M</v>
          </cell>
          <cell r="E2224">
            <v>6.69</v>
          </cell>
        </row>
        <row r="2225">
          <cell r="A2225">
            <v>2684</v>
          </cell>
          <cell r="B2225" t="str">
            <v>ELETRODUTO DE PVC ROSCÁVEL DE 1 1/4, SEM LUVA</v>
          </cell>
          <cell r="C2225" t="str">
            <v>M</v>
          </cell>
          <cell r="E2225">
            <v>5.35</v>
          </cell>
        </row>
        <row r="2226">
          <cell r="A2226">
            <v>2673</v>
          </cell>
          <cell r="B2226" t="str">
            <v>ELETRODUTO DE PVC ROSCÁVEL DE 1/2, SEM LUVA</v>
          </cell>
          <cell r="C2226" t="str">
            <v>M</v>
          </cell>
          <cell r="E2226">
            <v>1.75</v>
          </cell>
        </row>
        <row r="2227">
          <cell r="A2227">
            <v>2682</v>
          </cell>
          <cell r="B2227" t="str">
            <v>ELETRODUTO DE PVC ROSCÁVEL DE 2 1/2, SEM LUVA</v>
          </cell>
          <cell r="C2227" t="str">
            <v>M</v>
          </cell>
          <cell r="E2227">
            <v>17.21</v>
          </cell>
        </row>
        <row r="2228">
          <cell r="A2228">
            <v>2681</v>
          </cell>
          <cell r="B2228" t="str">
            <v>ELETRODUTO DE PVC ROSCÁVEL DE 2", SEM LUVA</v>
          </cell>
          <cell r="C2228" t="str">
            <v>M</v>
          </cell>
          <cell r="E2228">
            <v>8.6</v>
          </cell>
        </row>
        <row r="2229">
          <cell r="A2229">
            <v>2686</v>
          </cell>
          <cell r="B2229" t="str">
            <v>ELETRODUTO DE PVC ROSCÁVEL DE 3, SEM LUVA</v>
          </cell>
          <cell r="C2229" t="str">
            <v>M</v>
          </cell>
          <cell r="E2229">
            <v>21.77</v>
          </cell>
        </row>
        <row r="2230">
          <cell r="A2230">
            <v>2674</v>
          </cell>
          <cell r="B2230" t="str">
            <v>ELETRODUTO DE PVC ROSCÁVEL DE 3/4, SEM LUVA</v>
          </cell>
          <cell r="C2230" t="str">
            <v>M</v>
          </cell>
          <cell r="E2230">
            <v>2.38</v>
          </cell>
        </row>
        <row r="2231">
          <cell r="A2231">
            <v>2683</v>
          </cell>
          <cell r="B2231" t="str">
            <v>ELETRODUTO DE PVC ROSCÁVEL DE 4, SEM LUVA</v>
          </cell>
          <cell r="C2231" t="str">
            <v>M</v>
          </cell>
          <cell r="E2231">
            <v>33.17</v>
          </cell>
        </row>
        <row r="2232">
          <cell r="A2232">
            <v>21136</v>
          </cell>
          <cell r="B2232" t="str">
            <v>ELETRODUTO FERRO GALV OU ZINCADO ELETROLIT LEVE  PAREDE 0,90MM - 1" NBR 13057</v>
          </cell>
          <cell r="C2232" t="str">
            <v>M</v>
          </cell>
          <cell r="E2232">
            <v>8.6999999999999993</v>
          </cell>
        </row>
        <row r="2233">
          <cell r="A2233">
            <v>21129</v>
          </cell>
          <cell r="B2233" t="str">
            <v>ELETRODUTO FERRO GALV OU ZINCADO ELETROLIT LEVE PAREDE 0,90MM - 1/2" NBR 13057</v>
          </cell>
          <cell r="C2233" t="str">
            <v>M</v>
          </cell>
          <cell r="E2233">
            <v>5.7</v>
          </cell>
        </row>
        <row r="2234">
          <cell r="A2234">
            <v>21128</v>
          </cell>
          <cell r="B2234" t="str">
            <v>ELETRODUTO FERRO GALV OU ZINCADO ELETROLIT LEVE PAREDE 0,90MM - 3/4" NBR 13057</v>
          </cell>
          <cell r="C2234" t="str">
            <v>M</v>
          </cell>
          <cell r="E2234">
            <v>7.4</v>
          </cell>
        </row>
        <row r="2235">
          <cell r="A2235">
            <v>21132</v>
          </cell>
          <cell r="B2235" t="str">
            <v>ELETRODUTO FERRO GALV OU ZINCADO ELETROLIT PESADO PAREDE 2,25MM - 4" NBR 13057</v>
          </cell>
          <cell r="C2235" t="str">
            <v>M</v>
          </cell>
          <cell r="E2235">
            <v>54.7</v>
          </cell>
        </row>
        <row r="2236">
          <cell r="A2236">
            <v>21130</v>
          </cell>
          <cell r="B2236" t="str">
            <v>ELETRODUTO FERRO GALV OU ZINCADO ELETROLIT SEMI-PESADO PAREDE 1,20MM - 1.1/2" NBR 13057</v>
          </cell>
          <cell r="C2236" t="str">
            <v>M</v>
          </cell>
          <cell r="E2236">
            <v>17.88</v>
          </cell>
        </row>
        <row r="2237">
          <cell r="A2237">
            <v>21135</v>
          </cell>
          <cell r="B2237" t="str">
            <v>ELETRODUTO FERRO GALV OU ZINCADO ELETROLIT SEMI-PESADO PAREDE 1,20MM - 1.1/4" NBR 13057</v>
          </cell>
          <cell r="C2237" t="str">
            <v>M</v>
          </cell>
          <cell r="E2237">
            <v>13.01</v>
          </cell>
        </row>
        <row r="2238">
          <cell r="A2238">
            <v>21134</v>
          </cell>
          <cell r="B2238" t="str">
            <v>ELETRODUTO FERRO GALV OU ZINCADO ELETROLIT SEMI-PESADO PAREDE 1,20MM - 2" NBR 13057</v>
          </cell>
          <cell r="C2238" t="str">
            <v>M</v>
          </cell>
          <cell r="E2238">
            <v>23.08</v>
          </cell>
        </row>
        <row r="2239">
          <cell r="A2239">
            <v>21131</v>
          </cell>
          <cell r="B2239" t="str">
            <v>ELETRODUTO FERRO GALV OU ZINCADO ELETROLIT SEMI-PESADO PAREDE 1,52MM - 2.1/2"</v>
          </cell>
          <cell r="C2239" t="str">
            <v>M</v>
          </cell>
          <cell r="E2239">
            <v>33.299999999999997</v>
          </cell>
        </row>
        <row r="2240">
          <cell r="A2240">
            <v>21133</v>
          </cell>
          <cell r="B2240" t="str">
            <v>ELETRODUTO FERRO GALV OU ZINCADO ELETROLIT SEMI-PESADO PAREDE 1,52MM - 3" NBR 13057</v>
          </cell>
          <cell r="C2240" t="str">
            <v>M</v>
          </cell>
          <cell r="E2240">
            <v>45.77</v>
          </cell>
        </row>
        <row r="2241">
          <cell r="A2241">
            <v>21137</v>
          </cell>
          <cell r="B2241" t="str">
            <v>ELETRODUTO METALICO FLEXIVEL REV EXT PVC PRETO 15MM TIPO COPEX OU EQUIV</v>
          </cell>
          <cell r="C2241" t="str">
            <v>M</v>
          </cell>
          <cell r="E2241">
            <v>5.67</v>
          </cell>
        </row>
        <row r="2242">
          <cell r="A2242">
            <v>2504</v>
          </cell>
          <cell r="B2242" t="str">
            <v>ELETRODUTO METALICO FLEXIVEL REV EXT PVC PRETO 25MM TIPO COPEX OU EQUIV</v>
          </cell>
          <cell r="C2242" t="str">
            <v>M</v>
          </cell>
          <cell r="E2242">
            <v>9.59</v>
          </cell>
        </row>
        <row r="2243">
          <cell r="A2243">
            <v>2501</v>
          </cell>
          <cell r="B2243" t="str">
            <v>ELETRODUTO METALICO FLEXIVEL REV EXT PVC PRETO 32MM TIPO COPEX OU EQUIV</v>
          </cell>
          <cell r="C2243" t="str">
            <v>M</v>
          </cell>
          <cell r="E2243">
            <v>14.21</v>
          </cell>
        </row>
        <row r="2244">
          <cell r="A2244">
            <v>2502</v>
          </cell>
          <cell r="B2244" t="str">
            <v>ELETRODUTO METALICO FLEXIVEL REV EXT PVC PRETO 40MM TIPO COPEX OU EQUIV</v>
          </cell>
          <cell r="C2244" t="str">
            <v>M</v>
          </cell>
          <cell r="E2244">
            <v>19.760000000000002</v>
          </cell>
        </row>
        <row r="2245">
          <cell r="A2245">
            <v>2503</v>
          </cell>
          <cell r="B2245" t="str">
            <v>ELETRODUTO METALICO FLEXIVEL REV EXT PVC PRETO 50MM TIPO COPEX OU EQUIV</v>
          </cell>
          <cell r="C2245" t="str">
            <v>M</v>
          </cell>
          <cell r="E2245">
            <v>26.95</v>
          </cell>
        </row>
        <row r="2246">
          <cell r="A2246">
            <v>2500</v>
          </cell>
          <cell r="B2246" t="str">
            <v>ELETRODUTO METALICO FLEXIVEL REV EXT PVC PRETO 60MM TIPO COPEX OU EQUIV</v>
          </cell>
          <cell r="C2246" t="str">
            <v>M</v>
          </cell>
          <cell r="E2246">
            <v>38.82</v>
          </cell>
        </row>
        <row r="2247">
          <cell r="A2247">
            <v>2505</v>
          </cell>
          <cell r="B2247" t="str">
            <v>ELETRODUTO METALICO FLEXIVEL REV EXT PVC PRETO 75MM TIPO COPEX OU EQUIV</v>
          </cell>
          <cell r="C2247" t="str">
            <v>M</v>
          </cell>
          <cell r="E2247">
            <v>50.29</v>
          </cell>
        </row>
        <row r="2248">
          <cell r="A2248">
            <v>12056</v>
          </cell>
          <cell r="B2248" t="str">
            <v>ELETRODUTO METALICO FLEXIVEL TIPO CONDUITE D = 1 1/2"</v>
          </cell>
          <cell r="C2248" t="str">
            <v>M</v>
          </cell>
          <cell r="E2248">
            <v>12.88</v>
          </cell>
        </row>
        <row r="2249">
          <cell r="A2249">
            <v>12057</v>
          </cell>
          <cell r="B2249" t="str">
            <v>ELETRODUTO METALICO FLEXIVEL TIPO CONDUITE D = 1 1/4"</v>
          </cell>
          <cell r="C2249" t="str">
            <v>M</v>
          </cell>
          <cell r="E2249">
            <v>11.4</v>
          </cell>
        </row>
        <row r="2250">
          <cell r="A2250">
            <v>12059</v>
          </cell>
          <cell r="B2250" t="str">
            <v>ELETRODUTO METALICO FLEXIVEL TIPO CONDUITE D = 1/2"</v>
          </cell>
          <cell r="C2250" t="str">
            <v>M</v>
          </cell>
          <cell r="E2250">
            <v>6.22</v>
          </cell>
        </row>
        <row r="2251">
          <cell r="A2251">
            <v>12058</v>
          </cell>
          <cell r="B2251" t="str">
            <v>ELETRODUTO METALICO FLEXIVEL TIPO CONDUITE D = 1"</v>
          </cell>
          <cell r="C2251" t="str">
            <v>M</v>
          </cell>
          <cell r="E2251">
            <v>8.6300000000000008</v>
          </cell>
        </row>
        <row r="2252">
          <cell r="A2252">
            <v>12060</v>
          </cell>
          <cell r="B2252" t="str">
            <v>ELETRODUTO METALICO FLEXIVEL TIPO CONDUITE D = 2 1/2"</v>
          </cell>
          <cell r="C2252" t="str">
            <v>M</v>
          </cell>
          <cell r="E2252">
            <v>21.95</v>
          </cell>
        </row>
        <row r="2253">
          <cell r="A2253">
            <v>12061</v>
          </cell>
          <cell r="B2253" t="str">
            <v>ELETRODUTO METALICO FLEXIVEL TIPO CONDUITE D = 2"</v>
          </cell>
          <cell r="C2253" t="str">
            <v>M</v>
          </cell>
          <cell r="E2253">
            <v>17.88</v>
          </cell>
        </row>
        <row r="2254">
          <cell r="A2254">
            <v>12062</v>
          </cell>
          <cell r="B2254" t="str">
            <v>ELETRODUTO METALICO FLEXIVEL TIPO CONDUITE D = 3"</v>
          </cell>
          <cell r="C2254" t="str">
            <v>M</v>
          </cell>
          <cell r="E2254">
            <v>32.99</v>
          </cell>
        </row>
        <row r="2255">
          <cell r="A2255">
            <v>2498</v>
          </cell>
          <cell r="B2255" t="str">
            <v>ELETRODUTO METALICO FLEXIVEL 1/2" C/ REVESTIMENTO PVC TIPO SEALTUBO OU EQUIV</v>
          </cell>
          <cell r="C2255" t="str">
            <v>M</v>
          </cell>
          <cell r="E2255">
            <v>7.7</v>
          </cell>
        </row>
        <row r="2256">
          <cell r="A2256">
            <v>2687</v>
          </cell>
          <cell r="B2256" t="str">
            <v>ELETRODUTO PVC FLEXIVEL CORRUGADO 16MM TIPO TIGREFLEX OU EQUIV</v>
          </cell>
          <cell r="C2256" t="str">
            <v>M</v>
          </cell>
          <cell r="E2256">
            <v>1.1399999999999999</v>
          </cell>
        </row>
        <row r="2257">
          <cell r="A2257">
            <v>2689</v>
          </cell>
          <cell r="B2257" t="str">
            <v>ELETRODUTO PVC FLEXIVEL CORRUGADO 20MM TIPO TIGREFLEX OU EQUIV</v>
          </cell>
          <cell r="C2257" t="str">
            <v>M</v>
          </cell>
          <cell r="E2257">
            <v>1.45</v>
          </cell>
        </row>
        <row r="2258">
          <cell r="A2258">
            <v>2688</v>
          </cell>
          <cell r="B2258" t="str">
            <v>ELETRODUTO PVC FLEXIVEL CORRUGADO 25MM TIPO TIGREFLEX OU EQUIV</v>
          </cell>
          <cell r="C2258" t="str">
            <v>M</v>
          </cell>
          <cell r="E2258">
            <v>1.91</v>
          </cell>
        </row>
        <row r="2259">
          <cell r="A2259">
            <v>2690</v>
          </cell>
          <cell r="B2259" t="str">
            <v>ELETRODUTO PVC FLEXIVEL CORRUGADO 32MM TIPO TIGREFLEX OU EQUIV</v>
          </cell>
          <cell r="C2259" t="str">
            <v>M</v>
          </cell>
          <cell r="E2259">
            <v>2.83</v>
          </cell>
        </row>
        <row r="2260">
          <cell r="A2260">
            <v>2676</v>
          </cell>
          <cell r="B2260" t="str">
            <v>ELETRODUTO PVC SOLDAVEL NBR-6150 CL B - 20MM</v>
          </cell>
          <cell r="C2260" t="str">
            <v>M</v>
          </cell>
          <cell r="E2260">
            <v>1.25</v>
          </cell>
        </row>
        <row r="2261">
          <cell r="A2261">
            <v>2678</v>
          </cell>
          <cell r="B2261" t="str">
            <v>ELETRODUTO PVC SOLDAVEL NBR-6150 CL B - 25MM</v>
          </cell>
          <cell r="C2261" t="str">
            <v>M</v>
          </cell>
          <cell r="E2261">
            <v>1.75</v>
          </cell>
        </row>
        <row r="2262">
          <cell r="A2262">
            <v>2679</v>
          </cell>
          <cell r="B2262" t="str">
            <v>ELETRODUTO PVC SOLDAVEL NBR-6150 CL B - 32MM</v>
          </cell>
          <cell r="C2262" t="str">
            <v>M</v>
          </cell>
          <cell r="E2262">
            <v>2.5499999999999998</v>
          </cell>
        </row>
        <row r="2263">
          <cell r="A2263">
            <v>12070</v>
          </cell>
          <cell r="B2263" t="str">
            <v>ELETRODUTO PVC SOLDAVEL NBR-6150 CL B - 40MM</v>
          </cell>
          <cell r="C2263" t="str">
            <v>M</v>
          </cell>
          <cell r="E2263">
            <v>2.3199999999999998</v>
          </cell>
        </row>
        <row r="2264">
          <cell r="A2264">
            <v>2675</v>
          </cell>
          <cell r="B2264" t="str">
            <v>ELETRODUTO PVC SOLDAVEL NBR-6150 CL B - 50MM</v>
          </cell>
          <cell r="C2264" t="str">
            <v>M</v>
          </cell>
          <cell r="E2264">
            <v>3.25</v>
          </cell>
        </row>
        <row r="2265">
          <cell r="A2265">
            <v>12067</v>
          </cell>
          <cell r="B2265" t="str">
            <v>ELETRODUTO PVC SOLDAVEL NBR-6150 CL B - 60MM</v>
          </cell>
          <cell r="C2265" t="str">
            <v>M</v>
          </cell>
          <cell r="E2265">
            <v>4.12</v>
          </cell>
        </row>
        <row r="2266">
          <cell r="A2266">
            <v>2446</v>
          </cell>
          <cell r="B2266" t="str">
            <v>ELETRODUTO 2" TIPO KANALEX OU EQUIV</v>
          </cell>
          <cell r="C2266" t="str">
            <v>M</v>
          </cell>
          <cell r="E2266">
            <v>8.69</v>
          </cell>
        </row>
        <row r="2267">
          <cell r="A2267">
            <v>2442</v>
          </cell>
          <cell r="B2267" t="str">
            <v>ELETRODUTO 3" TIPO KANALEX OU EQUIV</v>
          </cell>
          <cell r="C2267" t="str">
            <v>M</v>
          </cell>
          <cell r="E2267">
            <v>14.06</v>
          </cell>
        </row>
        <row r="2268">
          <cell r="A2268">
            <v>2438</v>
          </cell>
          <cell r="B2268" t="str">
            <v>ELETROTECNICO</v>
          </cell>
          <cell r="C2268" t="str">
            <v>H</v>
          </cell>
          <cell r="E2268">
            <v>19.670000000000002</v>
          </cell>
        </row>
        <row r="2269">
          <cell r="A2269">
            <v>3355</v>
          </cell>
          <cell r="B2269" t="str">
            <v>ELEVADOR DE CARGA A CABO, CABINE SEMI FECHADA *2,0* X *1,5* X *2,0* M, CAPACIDADE DE CARGA 1000 KG, TORRE  *2,38* X *2,21* X 15 M, GUINCHO DE EMBREAGEM, FREIO DE SEGURANCA, LIMITADOR DE VELOCIDADE E CANCELA (LO</v>
          </cell>
          <cell r="C2269" t="str">
            <v>H</v>
          </cell>
          <cell r="E2269">
            <v>14.4</v>
          </cell>
        </row>
        <row r="2270">
          <cell r="A2270">
            <v>36486</v>
          </cell>
          <cell r="B2270" t="str">
            <v>ELEVADOR DE CARGA, CABINE SEMI FECHADA 2,0 X 1,5 X 2,0 M, CAPACIDADE DE CARGA 1000 KG, TORRE  2,38 X 2,21 X 15 M, GUINCHO DE EMBREAGEM, FREIO DE SEGURANCA, LIMITADOR DE VELOCIDADE E CANCELA</v>
          </cell>
          <cell r="C2270" t="str">
            <v>UN</v>
          </cell>
          <cell r="E2270">
            <v>29632.98</v>
          </cell>
        </row>
        <row r="2271">
          <cell r="A2271">
            <v>37777</v>
          </cell>
          <cell r="B2271" t="str">
            <v>ELEVADOR DE CREMALHEIRA CABINE FECHADA 1,5 X 2,5 X 2,35 M (UMA POR TORRE), CAPACIDADE DE CARGA 1200 KG (15 PESSOAS), TORRE  24 M (16 MODULOS), FREIO DE SEGURANCA, LIMITADOR DE CARGA</v>
          </cell>
          <cell r="C2271" t="str">
            <v>UN</v>
          </cell>
          <cell r="E2271">
            <v>139511.49</v>
          </cell>
        </row>
        <row r="2272">
          <cell r="A2272">
            <v>39814</v>
          </cell>
          <cell r="B2272" t="str">
            <v>ELEVADOR DE CREMALHEIRA CABINE, SIMPLES FECHADA 1,5 X 2,5 X 2,35 M (UMA POR TORRE), CAPACIDADE DE CARGA *1200* KG (15 PESSOAS), TORRE  24 M (16 MODULOS), FREIOS DE SEGURANCA, LIMITADOR DE VELOCIDADE E DE CARGA</v>
          </cell>
          <cell r="C2272" t="str">
            <v>H</v>
          </cell>
          <cell r="E2272">
            <v>27</v>
          </cell>
        </row>
        <row r="2273">
          <cell r="A2273">
            <v>12624</v>
          </cell>
          <cell r="B2273" t="str">
            <v>EMENDA PARA CALHA PLUVIAL, PVC, DIAMETRO ENTRE 119 E 170 MM, PARA DRENAGEM PREDIAL</v>
          </cell>
          <cell r="C2273" t="str">
            <v>UN</v>
          </cell>
          <cell r="E2273">
            <v>9.0500000000000007</v>
          </cell>
        </row>
        <row r="2274">
          <cell r="A2274">
            <v>10638</v>
          </cell>
          <cell r="B2274" t="str">
            <v>EMPILHADEIRA SOBRE PNEUS COM TORRE DE TRES ESTAGIOS, 4,70M DE ELEVACAO, C/ DESLOCADOR LATERAL DOS GARFOS, MOTOR GLP 4.3L, CAPACIDADE NOMINAL DE CARGA DE 6T</v>
          </cell>
          <cell r="C2274" t="str">
            <v>UN</v>
          </cell>
          <cell r="E2274">
            <v>309753</v>
          </cell>
        </row>
        <row r="2275">
          <cell r="A2275">
            <v>10635</v>
          </cell>
          <cell r="B2275" t="str">
            <v>EMPILHADEIRA SOBRE PNEUS COM TORRE DE TRES ESTAGIOS, 4,80M DE ELEVACAO, C/ DESLOCADOR LATERAL DOS GARFOS, MOTOR GLP 2.2L, CAPACIDADE NOMINAL DE CARGA DE 3T</v>
          </cell>
          <cell r="C2275" t="str">
            <v>UN</v>
          </cell>
          <cell r="E2275">
            <v>107066.39</v>
          </cell>
        </row>
        <row r="2276">
          <cell r="A2276">
            <v>10634</v>
          </cell>
          <cell r="B2276" t="str">
            <v>EMPILHADEIRA SOBRE PNEUS COM TORRE DE TRES ESTAGIOS, 4,80M DE ELEVACAO, C/ DESLOCADOR LATERAL DOS GARFOS, MOTOR GLP 2.4L, CAPACIDADE NOMINAL DE CARGA</v>
          </cell>
          <cell r="C2276" t="str">
            <v>UN</v>
          </cell>
          <cell r="E2276">
            <v>91681.65</v>
          </cell>
        </row>
        <row r="2277">
          <cell r="A2277">
            <v>10636</v>
          </cell>
          <cell r="B2277" t="str">
            <v>EMPILHADEIRA SOBRE PNEUS COM TORRE DE TRES ESTAGIOS, 4,80M DE ELEVACAO, C/ DESLOCADOR LATERAL DOS GARFOS, MOTOR GLP 4.3L, CAPACIDADE NOMINAL DE CARGA DE 4T</v>
          </cell>
          <cell r="C2277" t="str">
            <v>UN</v>
          </cell>
          <cell r="E2277">
            <v>201905.44</v>
          </cell>
        </row>
        <row r="2278">
          <cell r="A2278">
            <v>10637</v>
          </cell>
          <cell r="B2278" t="str">
            <v>EMPILHADEIRA SOBRE PNEUS COM TORRE DE TRES ESTAGIOS, 4,80M DE ELEVACAO, C/ DESLOCADOR LATERAL DOS GARFOS, MOTOR GLP 4.3L, CAPACIDADE NOMINAL DE CARGA DE 5T</v>
          </cell>
          <cell r="C2278" t="str">
            <v>UN</v>
          </cell>
          <cell r="E2278">
            <v>211195.22</v>
          </cell>
        </row>
        <row r="2279">
          <cell r="A2279">
            <v>517</v>
          </cell>
          <cell r="B2279" t="str">
            <v>EMULSAO ASFALTICA ANIONICA</v>
          </cell>
          <cell r="C2279" t="str">
            <v>L</v>
          </cell>
          <cell r="E2279">
            <v>5.19</v>
          </cell>
        </row>
        <row r="2280">
          <cell r="A2280">
            <v>506</v>
          </cell>
          <cell r="B2280" t="str">
            <v>EMULSAO ASFALTICA CATIONICA RL-1C PARA USO EM PAVIMENTACAO ASFALTICA (COM ICMS)</v>
          </cell>
          <cell r="C2280" t="str">
            <v>T</v>
          </cell>
          <cell r="E2280">
            <v>1477.73</v>
          </cell>
        </row>
        <row r="2281">
          <cell r="A2281">
            <v>503</v>
          </cell>
          <cell r="B2281" t="str">
            <v>EMULSAO ASFALTICA CATIONICA RM-1C PARA USO EM PAVIMENTACAO ASFALTICA (COM ICMS)</v>
          </cell>
          <cell r="C2281" t="str">
            <v>KG</v>
          </cell>
          <cell r="E2281">
            <v>1.61</v>
          </cell>
        </row>
        <row r="2282">
          <cell r="A2282">
            <v>504</v>
          </cell>
          <cell r="B2282" t="str">
            <v>EMULSAO ASFALTICA CATIONICA RM-1C PARA USO EM PAVIMENTACAO ASFALTICA (COM ICMS)</v>
          </cell>
          <cell r="C2282" t="str">
            <v>T</v>
          </cell>
          <cell r="E2282">
            <v>1608.73</v>
          </cell>
        </row>
        <row r="2283">
          <cell r="A2283">
            <v>508</v>
          </cell>
          <cell r="B2283" t="str">
            <v>EMULSAO ASFALTICA CATIONICA RR-1C PARA USO EM PAVIMENTACAO ASFALTICA (COM ICMS)</v>
          </cell>
          <cell r="C2283" t="str">
            <v>KG</v>
          </cell>
          <cell r="E2283">
            <v>1.33</v>
          </cell>
        </row>
        <row r="2284">
          <cell r="A2284">
            <v>505</v>
          </cell>
          <cell r="B2284" t="str">
            <v>EMULSAO ASFALTICA CATIONICA RR-2C PARA USO EM PAVIMENTACAO ASFALTICA (COM ICMS)</v>
          </cell>
          <cell r="C2284" t="str">
            <v>KG</v>
          </cell>
          <cell r="E2284">
            <v>1.4</v>
          </cell>
        </row>
        <row r="2285">
          <cell r="A2285">
            <v>2696</v>
          </cell>
          <cell r="B2285" t="str">
            <v>ENCANADOR OU BOMBEIRO HIDRAULICO</v>
          </cell>
          <cell r="C2285" t="str">
            <v>H</v>
          </cell>
          <cell r="E2285">
            <v>12.82</v>
          </cell>
        </row>
        <row r="2286">
          <cell r="A2286">
            <v>4083</v>
          </cell>
          <cell r="B2286" t="str">
            <v>ENCARREGADO GERAL DE OBRAS</v>
          </cell>
          <cell r="C2286" t="str">
            <v>H</v>
          </cell>
          <cell r="E2286">
            <v>21.8</v>
          </cell>
        </row>
        <row r="2287">
          <cell r="A2287">
            <v>40818</v>
          </cell>
          <cell r="B2287" t="str">
            <v>ENCARREGADO GERAL DE OBRAS (MENSALISTA)</v>
          </cell>
          <cell r="C2287" t="str">
            <v>MES</v>
          </cell>
          <cell r="E2287">
            <v>3843.31</v>
          </cell>
        </row>
        <row r="2288">
          <cell r="A2288">
            <v>2705</v>
          </cell>
          <cell r="B2288" t="str">
            <v>ENERGIA ELETRICA ATE 2000 KWH INDUSTRIAL, SEM DEMANDA</v>
          </cell>
          <cell r="C2288" t="str">
            <v>KW/H</v>
          </cell>
          <cell r="E2288">
            <v>0.59</v>
          </cell>
        </row>
        <row r="2289">
          <cell r="A2289">
            <v>11683</v>
          </cell>
          <cell r="B2289" t="str">
            <v>ENGATE / RABICHO FLEXIVEL INOX 1/2 " X 30 CM</v>
          </cell>
          <cell r="C2289" t="str">
            <v>UN</v>
          </cell>
          <cell r="E2289">
            <v>22.88</v>
          </cell>
        </row>
        <row r="2290">
          <cell r="A2290">
            <v>11684</v>
          </cell>
          <cell r="B2290" t="str">
            <v>ENGATE / RABICHO FLEXIVEL INOX 1/2 " X 40 CM</v>
          </cell>
          <cell r="C2290" t="str">
            <v>UN</v>
          </cell>
          <cell r="E2290">
            <v>25.05</v>
          </cell>
        </row>
        <row r="2291">
          <cell r="A2291">
            <v>6141</v>
          </cell>
          <cell r="B2291" t="str">
            <v>ENGATE/RABICHO FLEXIVEL PLASTICO (PVC OU ABS) BRANCO 1/2 " X 30 CM</v>
          </cell>
          <cell r="C2291" t="str">
            <v>UN</v>
          </cell>
          <cell r="E2291">
            <v>2.4300000000000002</v>
          </cell>
        </row>
        <row r="2292">
          <cell r="A2292">
            <v>11681</v>
          </cell>
          <cell r="B2292" t="str">
            <v>ENGATE/RABICHO FLEXIVEL PLASTICO (PVC OU ABS) BRANCO 1/2 " X 40 CM</v>
          </cell>
          <cell r="C2292" t="str">
            <v>UN</v>
          </cell>
          <cell r="E2292">
            <v>4.91</v>
          </cell>
        </row>
        <row r="2293">
          <cell r="A2293">
            <v>2706</v>
          </cell>
          <cell r="B2293" t="str">
            <v>ENGENHEIRO CIVIL DE OBRA JUNIOR</v>
          </cell>
          <cell r="C2293" t="str">
            <v>H</v>
          </cell>
          <cell r="E2293">
            <v>64.87</v>
          </cell>
        </row>
        <row r="2294">
          <cell r="A2294">
            <v>40811</v>
          </cell>
          <cell r="B2294" t="str">
            <v>ENGENHEIRO CIVIL DE OBRA JUNIOR (MENSALISTA)</v>
          </cell>
          <cell r="C2294" t="str">
            <v>MES</v>
          </cell>
          <cell r="E2294">
            <v>11432.43</v>
          </cell>
        </row>
        <row r="2295">
          <cell r="A2295">
            <v>2707</v>
          </cell>
          <cell r="B2295" t="str">
            <v>ENGENHEIRO CIVIL DE OBRA PLENO</v>
          </cell>
          <cell r="C2295" t="str">
            <v>H</v>
          </cell>
          <cell r="E2295">
            <v>81.7</v>
          </cell>
        </row>
        <row r="2296">
          <cell r="A2296">
            <v>40813</v>
          </cell>
          <cell r="B2296" t="str">
            <v>ENGENHEIRO CIVIL DE OBRA PLENO (MENSALISTA)</v>
          </cell>
          <cell r="C2296" t="str">
            <v>MES</v>
          </cell>
          <cell r="E2296">
            <v>14398.61</v>
          </cell>
        </row>
        <row r="2297">
          <cell r="A2297">
            <v>2708</v>
          </cell>
          <cell r="B2297" t="str">
            <v>ENGENHEIRO CIVIL DE OBRA SENIOR</v>
          </cell>
          <cell r="C2297" t="str">
            <v>H</v>
          </cell>
          <cell r="E2297">
            <v>107.32</v>
          </cell>
        </row>
        <row r="2298">
          <cell r="A2298">
            <v>40814</v>
          </cell>
          <cell r="B2298" t="str">
            <v>ENGENHEIRO CIVIL DE OBRA SENIOR (MENSALISTA)</v>
          </cell>
          <cell r="C2298" t="str">
            <v>MES</v>
          </cell>
          <cell r="E2298">
            <v>18914.45</v>
          </cell>
        </row>
        <row r="2299">
          <cell r="A2299">
            <v>34779</v>
          </cell>
          <cell r="B2299" t="str">
            <v>ENGENHEIRO CIVIL JUNIOR</v>
          </cell>
          <cell r="C2299" t="str">
            <v>H</v>
          </cell>
          <cell r="E2299">
            <v>64.87</v>
          </cell>
        </row>
        <row r="2300">
          <cell r="A2300">
            <v>34780</v>
          </cell>
          <cell r="B2300" t="str">
            <v>ENGENHEIRO CIVIL PLENO</v>
          </cell>
          <cell r="C2300" t="str">
            <v>H</v>
          </cell>
          <cell r="E2300">
            <v>81.98</v>
          </cell>
        </row>
        <row r="2301">
          <cell r="A2301">
            <v>34782</v>
          </cell>
          <cell r="B2301" t="str">
            <v>ENGENHEIRO CIVIL SENIOR</v>
          </cell>
          <cell r="C2301" t="str">
            <v>H</v>
          </cell>
          <cell r="E2301">
            <v>107.32</v>
          </cell>
        </row>
        <row r="2302">
          <cell r="A2302">
            <v>34783</v>
          </cell>
          <cell r="B2302" t="str">
            <v>ENGENHEIRO ELETRICISTA</v>
          </cell>
          <cell r="C2302" t="str">
            <v>H</v>
          </cell>
          <cell r="E2302">
            <v>74.92</v>
          </cell>
        </row>
        <row r="2303">
          <cell r="A2303">
            <v>34785</v>
          </cell>
          <cell r="B2303" t="str">
            <v>ENGENHEIRO SANITARISTA</v>
          </cell>
          <cell r="C2303" t="str">
            <v>H</v>
          </cell>
          <cell r="E2303">
            <v>64.87</v>
          </cell>
        </row>
        <row r="2304">
          <cell r="A2304">
            <v>11554</v>
          </cell>
          <cell r="B2304" t="str">
            <v>ENTRADA LATAO CROMADO TIPO 303 LA FONTE P/ FECHADURA PORTA INTERNA</v>
          </cell>
          <cell r="C2304" t="str">
            <v>UN</v>
          </cell>
          <cell r="E2304">
            <v>5.28</v>
          </cell>
        </row>
        <row r="2305">
          <cell r="A2305">
            <v>38403</v>
          </cell>
          <cell r="B2305" t="str">
            <v>ENXADA ESTREITA *25 X 23* CM COM CABO</v>
          </cell>
          <cell r="C2305" t="str">
            <v>UN</v>
          </cell>
          <cell r="E2305">
            <v>40.85</v>
          </cell>
        </row>
        <row r="2306">
          <cell r="A2306">
            <v>37774</v>
          </cell>
          <cell r="B2306" t="str">
            <v>EQUIPAMENTO DE LIMPEZA COMBINADO (VACUO/ALTA PRESSAO) 95% VACUO, TANQUE 7000 L, BOMBA 140 KGF/CM2 66 L/MIN COM MOTOR INDEPENDENTE A DIESEL DE 60 CV (INCLUI MONTAGEM, NAO INCLUI CAMINHAO)</v>
          </cell>
          <cell r="C2306" t="str">
            <v>UN</v>
          </cell>
          <cell r="E2306">
            <v>114940.62</v>
          </cell>
        </row>
        <row r="2307">
          <cell r="A2307">
            <v>38630</v>
          </cell>
          <cell r="B2307" t="str">
            <v>EQUIPAMENTO PARA DEMARCACAO DE FAIXAS DE TRAFEGO A FRIO, A SER MONTADO SOBRE CAMINHAO DE PBT MINIMO DE 9 T E DISTANCIA MINIMA ENTRE EIXOS DE 4,3 M, CAPACIDADE PARA 800 L DE TINTA (INCLUI MONTAGEM, NAO INCLUI CA</v>
          </cell>
          <cell r="C2307" t="str">
            <v>UN</v>
          </cell>
          <cell r="E2307">
            <v>878109.37</v>
          </cell>
        </row>
        <row r="2308">
          <cell r="A2308">
            <v>38629</v>
          </cell>
          <cell r="B2308" t="str">
            <v>EQUIPAMENTO PARA DEMARCACAO DE FAIXAS DE TRAFEGO A QUENTE, A SER MONTADO SOBRE CAMINHAO DE PBT MINIMO DE 17 T E DISTANCIA MINIMA ENTRE EIXOS DE 5,2 M, CAPACIDADE PARA 1.000 KG DE MATERIAL TERMOPLASTICO (INCLUI</v>
          </cell>
          <cell r="C2308" t="str">
            <v>UN</v>
          </cell>
          <cell r="E2308">
            <v>1307109.3700000001</v>
          </cell>
        </row>
        <row r="2309">
          <cell r="A2309">
            <v>38476</v>
          </cell>
          <cell r="B2309" t="str">
            <v>ESCADA DUPLA DE ABRIR EM ALUMINIO, MODELO PINTOR, 8 DEGRAUS</v>
          </cell>
          <cell r="C2309" t="str">
            <v>UN</v>
          </cell>
          <cell r="E2309">
            <v>307.02</v>
          </cell>
        </row>
        <row r="2310">
          <cell r="A2310">
            <v>38477</v>
          </cell>
          <cell r="B2310" t="str">
            <v>ESCADA EXTENSIVEL EM ALUMINIO COM 6,00 M ESTENDIDA</v>
          </cell>
          <cell r="C2310" t="str">
            <v>UN</v>
          </cell>
          <cell r="E2310">
            <v>869.48</v>
          </cell>
        </row>
        <row r="2311">
          <cell r="A2311">
            <v>2720</v>
          </cell>
          <cell r="B2311" t="str">
            <v>ESCAVADEIRA DRAGA DE ARRASTE, CAP. 3/4 JC 140HP (INCL MANUTENCAO/OPERACAO)</v>
          </cell>
          <cell r="C2311" t="str">
            <v>H</v>
          </cell>
          <cell r="E2311">
            <v>95.6</v>
          </cell>
        </row>
        <row r="2312">
          <cell r="A2312">
            <v>36483</v>
          </cell>
          <cell r="B2312" t="str">
            <v>ESCAVADEIRA HIDRAULICA SOBRE ESTEIRAS CACAMBA 0,40 A 1,20 M3, PESO OPERACIONAL 21,19 T, POTENCIA LIQUIDA 173 HP</v>
          </cell>
          <cell r="C2312" t="str">
            <v>UN</v>
          </cell>
          <cell r="E2312">
            <v>401093.75</v>
          </cell>
        </row>
        <row r="2313">
          <cell r="A2313">
            <v>14525</v>
          </cell>
          <cell r="B2313" t="str">
            <v>ESCAVADEIRA HIDRAULICA SOBRE ESTEIRAS COM CACAMBA DE 1,20 M3, PESO OPERACIONAL 21 T, POTENCIA BRUTA 155 HP</v>
          </cell>
          <cell r="C2313" t="str">
            <v>UN</v>
          </cell>
          <cell r="E2313">
            <v>419968.75</v>
          </cell>
        </row>
        <row r="2314">
          <cell r="A2314">
            <v>36482</v>
          </cell>
          <cell r="B2314" t="str">
            <v>ESCAVADEIRA HIDRAULICA SOBRE ESTEIRAS, CACAMBA  0,80 M3, PESO OPERACIONAL 17,8 T, POTENCIA LIQUIDA 110 HP</v>
          </cell>
          <cell r="C2314" t="str">
            <v>UN</v>
          </cell>
          <cell r="E2314">
            <v>360181.69</v>
          </cell>
        </row>
        <row r="2315">
          <cell r="A2315">
            <v>36408</v>
          </cell>
          <cell r="B2315" t="str">
            <v>ESCAVADEIRA HIDRAULICA SOBRE ESTEIRAS, CACAMBA 0,4 A 1,70 M3, PESO OPERACIONAL 23,2 T, POTENCIA BRUTA 183 HP</v>
          </cell>
          <cell r="C2315" t="str">
            <v>UN</v>
          </cell>
          <cell r="E2315">
            <v>430350</v>
          </cell>
        </row>
        <row r="2316">
          <cell r="A2316">
            <v>2723</v>
          </cell>
          <cell r="B2316" t="str">
            <v>ESCAVADEIRA HIDRAULICA SOBRE ESTEIRAS, CACAMBA 0,62M3, PESO OPERACIONAL 12,61T, POTENCIA LIQUIDA 95HP</v>
          </cell>
          <cell r="C2316" t="str">
            <v>UN</v>
          </cell>
          <cell r="E2316">
            <v>330312.5</v>
          </cell>
        </row>
        <row r="2317">
          <cell r="A2317">
            <v>36481</v>
          </cell>
          <cell r="B2317" t="str">
            <v>ESCAVADEIRA HIDRAULICA SOBRE ESTEIRAS, CACAMBA 0,80 A 1,30 M3, PESO OPERACIONAL 22,18 T, POTENCIA LIQUIDA 170 HP</v>
          </cell>
          <cell r="C2317" t="str">
            <v>UN</v>
          </cell>
          <cell r="E2317">
            <v>394015.62</v>
          </cell>
        </row>
        <row r="2318">
          <cell r="A2318">
            <v>10685</v>
          </cell>
          <cell r="B2318" t="str">
            <v>ESCAVADEIRA HIDRAULICA SOBRE ESTEIRAS, CACAMBA 0,80M3, PESO OPERACIONAL 17T, POTENCIA BRUTA 111HP</v>
          </cell>
          <cell r="C2318" t="str">
            <v>UN</v>
          </cell>
          <cell r="E2318">
            <v>377500</v>
          </cell>
        </row>
        <row r="2319">
          <cell r="A2319">
            <v>10749</v>
          </cell>
          <cell r="B2319" t="str">
            <v>ESCORA METALICA TELESCOPICA, COM ALTURA REGULAVEL DE *1,80* a *3,20* M, COM CAPACIDADE DE CARGA DE NO MINIMO 1000 KGF (10 KN), INCLUSO TRIPE E FORCADO (LOCACAO)</v>
          </cell>
          <cell r="C2319" t="str">
            <v>MES</v>
          </cell>
          <cell r="E2319">
            <v>5.49</v>
          </cell>
        </row>
        <row r="2320">
          <cell r="A2320">
            <v>4111</v>
          </cell>
          <cell r="B2320" t="str">
            <v>ESCORA PRE-MOLDADA EM CONCRETO, *10 X 10* CM, H = 2,30M</v>
          </cell>
          <cell r="C2320" t="str">
            <v>UN</v>
          </cell>
          <cell r="E2320">
            <v>21.51</v>
          </cell>
        </row>
        <row r="2321">
          <cell r="A2321">
            <v>26021</v>
          </cell>
          <cell r="B2321" t="str">
            <v>ESCOVA CIRCULAR EM ACO LATONADO, 6 X 1 " (DIAMETRO X ESPESSURA), FURO DE 1 1/4 ", FIO ONDULADO *0,30* MM</v>
          </cell>
          <cell r="C2321" t="str">
            <v>UN</v>
          </cell>
          <cell r="E2321">
            <v>38.33</v>
          </cell>
        </row>
        <row r="2322">
          <cell r="A2322">
            <v>12</v>
          </cell>
          <cell r="B2322" t="str">
            <v>ESCOVA DE ACO, COM CABO, *4  X 15* FILEIRAS DE CERDAS</v>
          </cell>
          <cell r="C2322" t="str">
            <v>UN</v>
          </cell>
          <cell r="E2322">
            <v>7.73</v>
          </cell>
        </row>
        <row r="2323">
          <cell r="A2323">
            <v>37554</v>
          </cell>
          <cell r="B2323" t="str">
            <v>ESGUICHO JATO REGULAVEL, TIPO ELKHART, ENGATE RAPIDO 1 1/2", PARA COMBATE A INCENDIO</v>
          </cell>
          <cell r="C2323" t="str">
            <v>UN</v>
          </cell>
          <cell r="E2323">
            <v>135.05000000000001</v>
          </cell>
        </row>
        <row r="2324">
          <cell r="A2324">
            <v>37555</v>
          </cell>
          <cell r="B2324" t="str">
            <v>ESGUICHO JATO REGULAVEL, TIPO ELKHART, ENGATE RAPIDO 2 1/2", PARA COMBATE A INCENDIO</v>
          </cell>
          <cell r="C2324" t="str">
            <v>UN</v>
          </cell>
          <cell r="E2324">
            <v>164.28</v>
          </cell>
        </row>
        <row r="2325">
          <cell r="A2325">
            <v>10902</v>
          </cell>
          <cell r="B2325" t="str">
            <v>ESGUICHO TIPO JATO SOLIDO, EM LATAO, ENGATE RAPIDO 1 1/2" X 13 MM, PARA MANGUEIRA EM INSTALACAO PREDIAL COMBATE A INCENDIO</v>
          </cell>
          <cell r="C2325" t="str">
            <v>UN</v>
          </cell>
          <cell r="E2325">
            <v>41.22</v>
          </cell>
        </row>
        <row r="2326">
          <cell r="A2326">
            <v>20965</v>
          </cell>
          <cell r="B2326" t="str">
            <v>ESGUICHO TIPO JATO SOLIDO, EM LATAO, ENGATE RAPIDO 1 1/2" X 16 MM, PARA MANGUEIRA EM INSTALACAO PREDIAL COMBATE A INCENDIO</v>
          </cell>
          <cell r="C2326" t="str">
            <v>UN</v>
          </cell>
          <cell r="E2326">
            <v>41.6</v>
          </cell>
        </row>
        <row r="2327">
          <cell r="A2327">
            <v>20966</v>
          </cell>
          <cell r="B2327" t="str">
            <v>ESGUICHO TIPO JATO SOLIDO, EM LATAO, ENGATE RAPIDO 1 1/2" X 19 MM, PARA MANGUEIRA EM INSTALACAO PREDIAL COMBATE A INCENDIO</v>
          </cell>
          <cell r="C2327" t="str">
            <v>UN</v>
          </cell>
          <cell r="E2327">
            <v>44.8</v>
          </cell>
        </row>
        <row r="2328">
          <cell r="A2328">
            <v>10903</v>
          </cell>
          <cell r="B2328" t="str">
            <v>ESGUICHO TIPO JATO SOLIDO, EM LATAO, ENGATE RAPIDO 2 1/2" X 13 MM, PARA MANGUEIRA EM INSTALACAO PREDIAL COMBATE A INCENDIO</v>
          </cell>
          <cell r="C2328" t="str">
            <v>UN</v>
          </cell>
          <cell r="E2328">
            <v>67.900000000000006</v>
          </cell>
        </row>
        <row r="2329">
          <cell r="A2329">
            <v>20967</v>
          </cell>
          <cell r="B2329" t="str">
            <v>ESGUICHO TIPO JATO SOLIDO, EM LATAO, ENGATE RAPIDO 2 1/2" X 16 MM, PARA MANGUEIRA EM INSTALACAO PREDIAL COMBATE A INCENDIO</v>
          </cell>
          <cell r="C2329" t="str">
            <v>UN</v>
          </cell>
          <cell r="E2329">
            <v>67.900000000000006</v>
          </cell>
        </row>
        <row r="2330">
          <cell r="A2330">
            <v>20968</v>
          </cell>
          <cell r="B2330" t="str">
            <v>ESGUICHO TIPO JATO SOLIDO, EM LATAO, ENGATE RAPIDO 2 1/2" X 19 MM, PARA MANGUEIRA EM INSTALACAO PREDIAL COMBATE A INCENDIO</v>
          </cell>
          <cell r="C2330" t="str">
            <v>UN</v>
          </cell>
          <cell r="E2330">
            <v>74.47</v>
          </cell>
        </row>
        <row r="2331">
          <cell r="A2331">
            <v>11359</v>
          </cell>
          <cell r="B2331" t="str">
            <v>ESMERILHADEIRA ANGULAR ELETRICA, DIAMETRO DO DISCO 7 '' (180 MM), ROTACAO 8500 RPM</v>
          </cell>
          <cell r="C2331" t="str">
            <v>UN</v>
          </cell>
          <cell r="E2331">
            <v>633.41999999999996</v>
          </cell>
        </row>
        <row r="2332">
          <cell r="A2332">
            <v>10761</v>
          </cell>
          <cell r="B2332" t="str">
            <v>ESMERILHADEIRA ELETRICA INDUSTRIAL PORTATIL</v>
          </cell>
          <cell r="C2332" t="str">
            <v>H</v>
          </cell>
          <cell r="E2332">
            <v>0.3</v>
          </cell>
        </row>
        <row r="2333">
          <cell r="A2333">
            <v>40215</v>
          </cell>
          <cell r="B2333" t="str">
            <v>ESPACADOR / DISTANCIADOR EM PLASTICO (COLETADO CAIXA)</v>
          </cell>
          <cell r="C2333" t="str">
            <v>UN</v>
          </cell>
          <cell r="E2333">
            <v>0.1</v>
          </cell>
        </row>
        <row r="2334">
          <cell r="A2334">
            <v>20219</v>
          </cell>
          <cell r="B2334" t="str">
            <v>ESPARGIDOR DE ASFALTO PRESSURIZADO, REBOCAVEL, TANQUE DE 2500 L, PNEUMATICO, COM MOTOR A GASOLINA 3,4HP</v>
          </cell>
          <cell r="C2334" t="str">
            <v>UN</v>
          </cell>
          <cell r="E2334">
            <v>51170.81</v>
          </cell>
        </row>
        <row r="2335">
          <cell r="A2335">
            <v>36484</v>
          </cell>
          <cell r="B2335" t="str">
            <v>ESPARGIDOR DE ASFALTO PRESSURIZADO, TANQUE 6 M3 COM ISOLACAO TERMICA, AQUECIDO COM 2 MACARICOS, COM BARRA ESPARGIDORA 3,60 M, A SER MONTADO SOBRE CAMINHAO</v>
          </cell>
          <cell r="C2335" t="str">
            <v>UN</v>
          </cell>
          <cell r="E2335">
            <v>108626.31</v>
          </cell>
        </row>
        <row r="2336">
          <cell r="A2336">
            <v>38367</v>
          </cell>
          <cell r="B2336" t="str">
            <v>ESPATULA DE ACO INOX COM CABO DE MADEIRA, LARGURA 8 CM</v>
          </cell>
          <cell r="C2336" t="str">
            <v>UN</v>
          </cell>
          <cell r="E2336">
            <v>16.489999999999998</v>
          </cell>
        </row>
        <row r="2337">
          <cell r="A2337">
            <v>40616</v>
          </cell>
          <cell r="B2337" t="str">
            <v>ESPELHO / PLACA DE 3 POSTOS 4" X 2", PARA INSTALACAO DE TOMADAS E INTERRUPTORES (COLETADO CAIXA)</v>
          </cell>
          <cell r="C2337" t="str">
            <v>UN</v>
          </cell>
          <cell r="E2337">
            <v>4.74</v>
          </cell>
        </row>
        <row r="2338">
          <cell r="A2338">
            <v>40618</v>
          </cell>
          <cell r="B2338" t="str">
            <v>ESPELHO / PLACA DE 6 POSTOS 4" X 4", PARA INSTALACAO DE TOMADAS E INTERRUPTORES (COLETADO CAIXA)</v>
          </cell>
          <cell r="C2338" t="str">
            <v>UN</v>
          </cell>
          <cell r="E2338">
            <v>11.04</v>
          </cell>
        </row>
        <row r="2339">
          <cell r="A2339">
            <v>11186</v>
          </cell>
          <cell r="B2339" t="str">
            <v>ESPELHO CRISTAL E = 4 MM</v>
          </cell>
          <cell r="C2339" t="str">
            <v>M2</v>
          </cell>
          <cell r="E2339">
            <v>229.33</v>
          </cell>
        </row>
        <row r="2340">
          <cell r="A2340">
            <v>11557</v>
          </cell>
          <cell r="B2340" t="str">
            <v>ESPELHO P/ FECHADURA EXTERNA EMBUTIR - ACAB PADRAO MEDIO</v>
          </cell>
          <cell r="C2340" t="str">
            <v>PAR</v>
          </cell>
          <cell r="E2340">
            <v>15.03</v>
          </cell>
        </row>
        <row r="2341">
          <cell r="A2341">
            <v>11558</v>
          </cell>
          <cell r="B2341" t="str">
            <v>ESPELHO P/ FECHADURA EXTERNA EMBUTIR - LINHA POPULAR</v>
          </cell>
          <cell r="C2341" t="str">
            <v>PAR</v>
          </cell>
          <cell r="E2341">
            <v>12.27</v>
          </cell>
        </row>
        <row r="2342">
          <cell r="A2342">
            <v>2759</v>
          </cell>
          <cell r="B2342" t="str">
            <v>ESPOLETA SIMPLES Nº 8</v>
          </cell>
          <cell r="C2342" t="str">
            <v>UN</v>
          </cell>
          <cell r="E2342">
            <v>1.88</v>
          </cell>
        </row>
        <row r="2343">
          <cell r="A2343">
            <v>38380</v>
          </cell>
          <cell r="B2343" t="str">
            <v>ESQUADRO DE ACO 12 " (300 MM), CABO DE ALUMINIO</v>
          </cell>
          <cell r="C2343" t="str">
            <v>UN</v>
          </cell>
          <cell r="E2343">
            <v>26.21</v>
          </cell>
        </row>
        <row r="2344">
          <cell r="A2344">
            <v>20059</v>
          </cell>
          <cell r="B2344" t="str">
            <v>ESQUADRO EXTERNO PARA CALHA PLUVIAL, PVC DIAMETRO ENTRE 119 E 170 MM, PARA DRENAGEM PREDIAL</v>
          </cell>
          <cell r="C2344" t="str">
            <v>UN</v>
          </cell>
          <cell r="E2344">
            <v>12.83</v>
          </cell>
        </row>
        <row r="2345">
          <cell r="A2345">
            <v>20060</v>
          </cell>
          <cell r="B2345" t="str">
            <v>ESQUADRO INTERNO PARA CALHA PLUVIAL, PVC DIAMETRO ENTRE 119 E 170 MM, PARA</v>
          </cell>
          <cell r="C2345" t="str">
            <v>UN</v>
          </cell>
          <cell r="E2345">
            <v>12.83</v>
          </cell>
        </row>
        <row r="2346">
          <cell r="A2346">
            <v>2803</v>
          </cell>
          <cell r="B2346" t="str">
            <v>ESTACA 'H' -  6" X 6", INCLUSIVE CRAVACAO</v>
          </cell>
          <cell r="C2346" t="str">
            <v>M</v>
          </cell>
          <cell r="E2346">
            <v>106.42</v>
          </cell>
        </row>
        <row r="2347">
          <cell r="A2347">
            <v>2801</v>
          </cell>
          <cell r="B2347" t="str">
            <v>ESTACA "I" - 10" X 4 5/8" SIMPLES - 37.80KG, INCLUSIVE CRAVACAO</v>
          </cell>
          <cell r="C2347" t="str">
            <v>M</v>
          </cell>
          <cell r="E2347">
            <v>110.17</v>
          </cell>
        </row>
        <row r="2348">
          <cell r="A2348">
            <v>2806</v>
          </cell>
          <cell r="B2348" t="str">
            <v>ESTACA "I" - 12" X 5 1/4" SIMPLES, INCLUSIVE CRAVACAO</v>
          </cell>
          <cell r="C2348" t="str">
            <v>M</v>
          </cell>
          <cell r="E2348">
            <v>113.92</v>
          </cell>
        </row>
        <row r="2349">
          <cell r="A2349">
            <v>39222</v>
          </cell>
          <cell r="B2349" t="str">
            <v>ESTACA PRE-MOLDADA MACICA DE CONCRETO VIBRADO ARMADO, PARA CARGA DE 20 T, SECAO HEXAGONAL, COM ANEL METALICO INCORPORADO A PECA (SOMENTE FORNECIMENTO)</v>
          </cell>
          <cell r="C2349" t="str">
            <v>M</v>
          </cell>
          <cell r="E2349">
            <v>20.27</v>
          </cell>
        </row>
        <row r="2350">
          <cell r="A2350">
            <v>38538</v>
          </cell>
          <cell r="B2350" t="str">
            <v>ESTACA PRE-MOLDADA MACICA DE CONCRETO VIBRADO ARMADO, PARA CARGA DE 25 T, SECAO QUADRADA, COM ANEL METALICO INCORPORADO A PECA (SOMENTE FORNECIMENTO)</v>
          </cell>
          <cell r="C2350" t="str">
            <v>M</v>
          </cell>
          <cell r="E2350">
            <v>25</v>
          </cell>
        </row>
        <row r="2351">
          <cell r="A2351">
            <v>39223</v>
          </cell>
          <cell r="B2351" t="str">
            <v>ESTACA PRE-MOLDADA MACICA DE CONCRETO VIBRADO ARMADO, PARA CARGA DE 40 T, SECAO HEXAGONAL, COM ANEL METALICO INCORPORADO A PECA (SOMENTE FORNECIMENTO)</v>
          </cell>
          <cell r="C2351" t="str">
            <v>M</v>
          </cell>
          <cell r="E2351">
            <v>33.07</v>
          </cell>
        </row>
        <row r="2352">
          <cell r="A2352">
            <v>38539</v>
          </cell>
          <cell r="B2352" t="str">
            <v>ESTACA PRE-MOLDADA MACICA DE CONCRETO VIBRADO ARMADO, PARA CARGA DE 50 T, SECAO QUADRADA, COM ANEL METALICO INCORPORADO A PECA (SOMENTE FORNECIMENTO)</v>
          </cell>
          <cell r="C2352" t="str">
            <v>M</v>
          </cell>
          <cell r="E2352">
            <v>33.99</v>
          </cell>
        </row>
        <row r="2353">
          <cell r="A2353">
            <v>39224</v>
          </cell>
          <cell r="B2353" t="str">
            <v>ESTACA PRE-MOLDADA MACICA DE CONCRETO VIBRADO ARMADO, PARA CARGA DE 70 T, SECAO HEXAGONAL, COM ANEL METALICO INCORPORADO A PECA (SOMENTE FORNECIMENTO)</v>
          </cell>
          <cell r="C2353" t="str">
            <v>M</v>
          </cell>
          <cell r="E2353">
            <v>51.2</v>
          </cell>
        </row>
        <row r="2354">
          <cell r="A2354">
            <v>38540</v>
          </cell>
          <cell r="B2354" t="str">
            <v>ESTACA PRE-MOLDADA VAZADA DE CONCRETO CENTRIFUGADO, PARA CARGA DE 100 T, SECAO CIRCULAR, COM ANEL METALICO INCORPORADO A PECA (SOMENTE FORNECIMENTO)</v>
          </cell>
          <cell r="C2354" t="str">
            <v>M</v>
          </cell>
          <cell r="E2354">
            <v>87.12</v>
          </cell>
        </row>
        <row r="2355">
          <cell r="A2355">
            <v>34786</v>
          </cell>
          <cell r="B2355" t="str">
            <v>ESTAGIARIO EM ENGENHARIA / ARQUITETURA</v>
          </cell>
          <cell r="C2355" t="str">
            <v>H</v>
          </cell>
          <cell r="E2355">
            <v>13.5</v>
          </cell>
        </row>
        <row r="2356">
          <cell r="A2356">
            <v>13</v>
          </cell>
          <cell r="B2356" t="str">
            <v>ESTOPA</v>
          </cell>
          <cell r="C2356" t="str">
            <v>KG</v>
          </cell>
          <cell r="E2356">
            <v>11.9</v>
          </cell>
        </row>
        <row r="2357">
          <cell r="A2357">
            <v>2762</v>
          </cell>
          <cell r="B2357" t="str">
            <v>ESTOPIM SIMPLES</v>
          </cell>
          <cell r="C2357" t="str">
            <v>M</v>
          </cell>
          <cell r="E2357">
            <v>2.35</v>
          </cell>
        </row>
        <row r="2358">
          <cell r="A2358">
            <v>21142</v>
          </cell>
          <cell r="B2358" t="str">
            <v>ESTRIBO COM PARAFUSO EM CHAPA DE FERRO FUNDIDO DE 2" X 3/16" X 35 CM, SECAO "U", PARA MADEIRAMENTO DE TELHADO</v>
          </cell>
          <cell r="C2358" t="str">
            <v>UN</v>
          </cell>
          <cell r="E2358">
            <v>14.14</v>
          </cell>
        </row>
        <row r="2359">
          <cell r="A2359">
            <v>12865</v>
          </cell>
          <cell r="B2359" t="str">
            <v>ESTUCADOR</v>
          </cell>
          <cell r="C2359" t="str">
            <v>H</v>
          </cell>
          <cell r="E2359">
            <v>11.31</v>
          </cell>
        </row>
        <row r="2360">
          <cell r="A2360">
            <v>4223</v>
          </cell>
          <cell r="B2360" t="str">
            <v>ETANOL</v>
          </cell>
          <cell r="C2360" t="str">
            <v>L</v>
          </cell>
          <cell r="E2360">
            <v>2.95</v>
          </cell>
        </row>
        <row r="2361">
          <cell r="A2361">
            <v>37372</v>
          </cell>
          <cell r="B2361" t="str">
            <v>EXAMES (ENCARGOS COMPLEMENTARES) *COLETADO CAIXA*</v>
          </cell>
          <cell r="C2361" t="str">
            <v>H</v>
          </cell>
          <cell r="E2361">
            <v>0.18</v>
          </cell>
        </row>
        <row r="2362">
          <cell r="A2362">
            <v>11582</v>
          </cell>
          <cell r="B2362" t="str">
            <v>EXTENSOR/HASTE DE COMANDO 25MM ALUMINIO</v>
          </cell>
          <cell r="C2362" t="str">
            <v>UN</v>
          </cell>
          <cell r="E2362">
            <v>5.9</v>
          </cell>
        </row>
        <row r="2363">
          <cell r="A2363">
            <v>10886</v>
          </cell>
          <cell r="B2363" t="str">
            <v>EXTINTOR DE INCENDIO PORTATIL COM CARGA DE AGUA PRESSURIZADA DE 10 L, CLASSE A</v>
          </cell>
          <cell r="C2363" t="str">
            <v>UN</v>
          </cell>
          <cell r="E2363">
            <v>105.87</v>
          </cell>
        </row>
        <row r="2364">
          <cell r="A2364">
            <v>10888</v>
          </cell>
          <cell r="B2364" t="str">
            <v>EXTINTOR DE INCENDIO PORTATIL COM CARGA DE GAS CARBONICO CO2 DE 4 KG, CLASSE BC</v>
          </cell>
          <cell r="C2364" t="str">
            <v>UN</v>
          </cell>
          <cell r="E2364">
            <v>335.07</v>
          </cell>
        </row>
        <row r="2365">
          <cell r="A2365">
            <v>10889</v>
          </cell>
          <cell r="B2365" t="str">
            <v>EXTINTOR DE INCENDIO PORTATIL COM CARGA DE GAS CARBONICO CO2 DE 6 KG, CLASSE BC</v>
          </cell>
          <cell r="C2365" t="str">
            <v>UN</v>
          </cell>
          <cell r="E2365">
            <v>363</v>
          </cell>
        </row>
        <row r="2366">
          <cell r="A2366">
            <v>10890</v>
          </cell>
          <cell r="B2366" t="str">
            <v>EXTINTOR DE INCENDIO PORTATIL COM CARGA DE PO QUIMICO SECO (PQS) DE 12 KG, CLASSE BC</v>
          </cell>
          <cell r="C2366" t="str">
            <v>UN</v>
          </cell>
          <cell r="E2366">
            <v>167.53</v>
          </cell>
        </row>
        <row r="2367">
          <cell r="A2367">
            <v>10891</v>
          </cell>
          <cell r="B2367" t="str">
            <v>EXTINTOR DE INCENDIO PORTATIL COM CARGA DE PO QUIMICO SECO (PQS) DE 4 KG, CLASSE BC</v>
          </cell>
          <cell r="C2367" t="str">
            <v>UN</v>
          </cell>
          <cell r="E2367">
            <v>102.38</v>
          </cell>
        </row>
        <row r="2368">
          <cell r="A2368">
            <v>10892</v>
          </cell>
          <cell r="B2368" t="str">
            <v>EXTINTOR DE INCENDIO PORTATIL COM CARGA DE PO QUIMICO SECO (PQS) DE 6 KG, CLASSE BC</v>
          </cell>
          <cell r="C2368" t="str">
            <v>UN</v>
          </cell>
          <cell r="E2368">
            <v>121</v>
          </cell>
        </row>
        <row r="2369">
          <cell r="A2369">
            <v>20977</v>
          </cell>
          <cell r="B2369" t="str">
            <v>EXTINTOR DE INCENDIO PORTATIL COM CARGA DE PO QUIMICO SECO (PQS) DE 8 KG, CLASSE BC</v>
          </cell>
          <cell r="C2369" t="str">
            <v>UN</v>
          </cell>
          <cell r="E2369">
            <v>144.26</v>
          </cell>
        </row>
        <row r="2370">
          <cell r="A2370">
            <v>3073</v>
          </cell>
          <cell r="B2370" t="str">
            <v>EXTREMIDADE PVC PBA, BF, JE, DN 100/ DE 110 MM (NBR 10351)</v>
          </cell>
          <cell r="C2370" t="str">
            <v>UN</v>
          </cell>
          <cell r="E2370">
            <v>109.18</v>
          </cell>
        </row>
        <row r="2371">
          <cell r="A2371">
            <v>3068</v>
          </cell>
          <cell r="B2371" t="str">
            <v>EXTREMIDADE PVC PBA, BF, JE, DN 50 / DE 60 MM (NBR 10351)</v>
          </cell>
          <cell r="C2371" t="str">
            <v>UN</v>
          </cell>
          <cell r="E2371">
            <v>51.4</v>
          </cell>
        </row>
        <row r="2372">
          <cell r="A2372">
            <v>3074</v>
          </cell>
          <cell r="B2372" t="str">
            <v>EXTREMIDADE PVC PBA, BF, JE, DN 75/ DE 85 MM (NBR 10351)</v>
          </cell>
          <cell r="C2372" t="str">
            <v>UN</v>
          </cell>
          <cell r="E2372">
            <v>86.91</v>
          </cell>
        </row>
        <row r="2373">
          <cell r="A2373">
            <v>3076</v>
          </cell>
          <cell r="B2373" t="str">
            <v>EXTREMIDADE PVC PBA, PF, JE, DN 100 / DE 110 MM (NBR 10351)</v>
          </cell>
          <cell r="C2373" t="str">
            <v>UN</v>
          </cell>
          <cell r="E2373">
            <v>97.87</v>
          </cell>
        </row>
        <row r="2374">
          <cell r="A2374">
            <v>3072</v>
          </cell>
          <cell r="B2374" t="str">
            <v>EXTREMIDADE PVC PBA, PF, JE, DN 50/ DE 60 MM (NBR 10351)</v>
          </cell>
          <cell r="C2374" t="str">
            <v>UN</v>
          </cell>
          <cell r="E2374">
            <v>43.43</v>
          </cell>
        </row>
        <row r="2375">
          <cell r="A2375">
            <v>3075</v>
          </cell>
          <cell r="B2375" t="str">
            <v>EXTREMIDADE PVC PBA, PF, JE, DN 75 / DE 85 MM (NBR 10351)</v>
          </cell>
          <cell r="C2375" t="str">
            <v>UN</v>
          </cell>
          <cell r="E2375">
            <v>78.33</v>
          </cell>
        </row>
        <row r="2376">
          <cell r="A2376">
            <v>10780</v>
          </cell>
          <cell r="B2376" t="str">
            <v>EXTREMIDADE/TUBETE PARA HIDROMETRO PVC, COM ROSCA, CURTA, COM BUCHA LATAO, 1/2"</v>
          </cell>
          <cell r="C2376" t="str">
            <v>UN</v>
          </cell>
          <cell r="E2376">
            <v>4.72</v>
          </cell>
        </row>
        <row r="2377">
          <cell r="A2377">
            <v>10781</v>
          </cell>
          <cell r="B2377" t="str">
            <v>EXTREMIDADE/TUBETE PARA HIDROMETRO PVC, COM ROSCA, CURTA, COM BUCHA LATAO, 3/4"</v>
          </cell>
          <cell r="C2377" t="str">
            <v>UN</v>
          </cell>
          <cell r="E2377">
            <v>5.86</v>
          </cell>
        </row>
        <row r="2378">
          <cell r="A2378">
            <v>20106</v>
          </cell>
          <cell r="B2378" t="str">
            <v>EXTREMIDADE/TUBETE PARA HIDROMETRO PVC, COM ROSCA, CURTA, SEM BUCHA LATAO, 1/2"</v>
          </cell>
          <cell r="C2378" t="str">
            <v>UN</v>
          </cell>
          <cell r="E2378">
            <v>2.78</v>
          </cell>
        </row>
        <row r="2379">
          <cell r="A2379">
            <v>20107</v>
          </cell>
          <cell r="B2379" t="str">
            <v>EXTREMIDADE/TUBETE PARA HIDROMETRO PVC, COM ROSCA, CURTA, SEM BUCHA LATAO, 3/4"</v>
          </cell>
          <cell r="C2379" t="str">
            <v>UN</v>
          </cell>
          <cell r="E2379">
            <v>2.98</v>
          </cell>
        </row>
        <row r="2380">
          <cell r="A2380">
            <v>20108</v>
          </cell>
          <cell r="B2380" t="str">
            <v>EXTREMIDADE/TUBETE PARA HIDROMETRO PVC, COM ROSCA, LONGA, SEM BUCHA LATAO, 1/2"</v>
          </cell>
          <cell r="C2380" t="str">
            <v>UN</v>
          </cell>
          <cell r="E2380">
            <v>2.66</v>
          </cell>
        </row>
        <row r="2381">
          <cell r="A2381">
            <v>20109</v>
          </cell>
          <cell r="B2381" t="str">
            <v>EXTREMIDADE/TUBETE PARA HIDROMETRO PVC, COM ROSCA, LONGA, SEM BUCHA LATAO, 3/4"</v>
          </cell>
          <cell r="C2381" t="str">
            <v>UN</v>
          </cell>
          <cell r="E2381">
            <v>4.2</v>
          </cell>
        </row>
        <row r="2382">
          <cell r="A2382">
            <v>34795</v>
          </cell>
          <cell r="B2382" t="str">
            <v>FAIXA / FILETE / LISTELO EM CERAMICA, DECORADA, *8 X 30* CM</v>
          </cell>
          <cell r="C2382" t="str">
            <v>M2</v>
          </cell>
          <cell r="E2382">
            <v>149.1</v>
          </cell>
        </row>
        <row r="2383">
          <cell r="A2383">
            <v>34796</v>
          </cell>
          <cell r="B2383" t="str">
            <v>FAIXA / FILETE / LISTELO EM CERAMICA, LISO OU CORDAO, BRANCO, *2 X 30* CM (L X C)</v>
          </cell>
          <cell r="C2383" t="str">
            <v>M</v>
          </cell>
          <cell r="E2383">
            <v>6.54</v>
          </cell>
        </row>
        <row r="2384">
          <cell r="A2384">
            <v>11474</v>
          </cell>
          <cell r="B2384" t="str">
            <v>FECHADURA AUXILIAR DE EMBUTIR PARA PORTA DE ARMARIO DE MADEIRA, CROMADA, CHAVE TIPO GORGES, CAIXA COM LINGUETA, CHAPA TESTA E CONTRA CHAPA</v>
          </cell>
          <cell r="C2384" t="str">
            <v>UN</v>
          </cell>
          <cell r="E2384">
            <v>27.58</v>
          </cell>
        </row>
        <row r="2385">
          <cell r="A2385">
            <v>11470</v>
          </cell>
          <cell r="B2385" t="str">
            <v>FECHADURA AUXILIAR DE EMBUTIR PARA PORTA DE ARMARIO, CROMADA, CAIXA COM CILINDRO REDONDO, CHAPA TESTA E LINGUETA</v>
          </cell>
          <cell r="C2385" t="str">
            <v>UN</v>
          </cell>
          <cell r="E2385">
            <v>18.07</v>
          </cell>
        </row>
        <row r="2386">
          <cell r="A2386">
            <v>11480</v>
          </cell>
          <cell r="B2386" t="str">
            <v>FECHADURA AUXILIAR SEGURANCA, DE EMBUTIR, REFORCADA, MAQUINA DE 40 A 55 MM, COM CILINDRO, CROMADA, PARA PORTA EXTERNA - COMPLETA</v>
          </cell>
          <cell r="C2386" t="str">
            <v>CJ</v>
          </cell>
          <cell r="E2386">
            <v>45.11</v>
          </cell>
        </row>
        <row r="2387">
          <cell r="A2387">
            <v>38154</v>
          </cell>
          <cell r="B2387" t="str">
            <v>FECHADURA AUXILIAR TRAVA DE SEGURANCA SIMPLES, CROMADA, MAQUINA *40* MM, INCLUI CHAVE TETRA E ROSETA REDONDA - COMPLETA</v>
          </cell>
          <cell r="C2387" t="str">
            <v>CJ</v>
          </cell>
          <cell r="E2387">
            <v>28.24</v>
          </cell>
        </row>
        <row r="2388">
          <cell r="A2388">
            <v>11482</v>
          </cell>
          <cell r="B2388" t="str">
            <v>FECHADURA BICO DE PAPAGAIO, MAQUINA *45* MM, CROMADA, COM CHAVE TIPO GORGES BIPARTIDA, PARA PORTA DE CORRER INTERNA - COMPLETA</v>
          </cell>
          <cell r="C2388" t="str">
            <v>CJ</v>
          </cell>
          <cell r="E2388">
            <v>40.97</v>
          </cell>
        </row>
        <row r="2389">
          <cell r="A2389">
            <v>3084</v>
          </cell>
          <cell r="B2389" t="str">
            <v>FECHADURA BICO DE PAPAGAIO, MAQUINA *45* MM, CROMADA, COM CILINDRO, PARA PORTA DE CORRER EXTERNA - COMPLETA</v>
          </cell>
          <cell r="C2389" t="str">
            <v>CJ</v>
          </cell>
          <cell r="E2389">
            <v>52.68</v>
          </cell>
        </row>
        <row r="2390">
          <cell r="A2390">
            <v>3103</v>
          </cell>
          <cell r="B2390" t="str">
            <v>FECHADURA C/ CILINDRO LATAO CROMADO P/ PORTA VIDRO TP AROUCA 2171-L OU EQUIV</v>
          </cell>
          <cell r="C2390" t="str">
            <v>UN</v>
          </cell>
          <cell r="E2390">
            <v>47.09</v>
          </cell>
        </row>
        <row r="2391">
          <cell r="A2391">
            <v>11481</v>
          </cell>
          <cell r="B2391" t="str">
            <v>FECHADURA DE EMBUTIR PARA PORTA DE BANHEIRO, CHAVE TIPO TRANQUETA, MAQUINA 40 MM, SEM MACANETA, SEM ESPELHO (SOMENTE MAQUINA) - NIVEL SEGURANCA MEDIO</v>
          </cell>
          <cell r="C2391" t="str">
            <v>UN</v>
          </cell>
          <cell r="E2391">
            <v>14.21</v>
          </cell>
        </row>
        <row r="2392">
          <cell r="A2392">
            <v>3097</v>
          </cell>
          <cell r="B2392" t="str">
            <v>FECHADURA DE EMBUTIR PARA PORTA DE BANHEIRO, TIPO TRANQUETA, MAQUINA 40 MM, MACANETAS ALAVANCA E ROSETAS REDONDAS EM METAL CROMADO - NIVEL SEGURANCA MEDIO - COMPLETA</v>
          </cell>
          <cell r="C2392" t="str">
            <v>CJ</v>
          </cell>
          <cell r="E2392">
            <v>29.18</v>
          </cell>
        </row>
        <row r="2393">
          <cell r="A2393">
            <v>38153</v>
          </cell>
          <cell r="B2393" t="str">
            <v>FECHADURA DE EMBUTIR PARA PORTA DE BANHEIRO, TIPO TRANQUETA, MAQUINA 40 MM, MACANETAS ALAVANCA, ESPELHO EM METAL CROMADO - NIVEL SEGURANCA MEDIO - COMPLETA</v>
          </cell>
          <cell r="C2393" t="str">
            <v>CJ</v>
          </cell>
          <cell r="E2393">
            <v>26.76</v>
          </cell>
        </row>
        <row r="2394">
          <cell r="A2394">
            <v>3099</v>
          </cell>
          <cell r="B2394" t="str">
            <v>FECHADURA DE EMBUTIR PARA PORTA DE BANHEIRO, TIPO TRANQUETA, MAQUINA 55 MM, MACANETAS ALAVANCA E ROSETAS REDONDAS EM METAL CROMADO - NIVEL SEGURANCA MEDIO - COMPLETA</v>
          </cell>
          <cell r="C2394" t="str">
            <v>CJ</v>
          </cell>
          <cell r="E2394">
            <v>46.68</v>
          </cell>
        </row>
        <row r="2395">
          <cell r="A2395">
            <v>3080</v>
          </cell>
          <cell r="B2395" t="str">
            <v>FECHADURA DE EMBUTIR PARA PORTA EXTERNA / ENTRADA, MAQUINA 40 MM, COM CILINDRO, MACANETA ALAVANCA E ESPELHO EM METAL CROMADO - NIVEL SEGURANCA MEDIO - COMPLETA</v>
          </cell>
          <cell r="C2395" t="str">
            <v>CJ</v>
          </cell>
          <cell r="E2395">
            <v>39</v>
          </cell>
        </row>
        <row r="2396">
          <cell r="A2396">
            <v>3081</v>
          </cell>
          <cell r="B2396" t="str">
            <v>FECHADURA DE EMBUTIR PARA PORTA EXTERNA / ENTRADA, MAQUINA 55 MM, COM CILINDRO, MACANETA ALAVANCA E ESPELHO EM METAL CROMADO - NIVEL SEGURANCA MEDIO - COMPLETA</v>
          </cell>
          <cell r="C2396" t="str">
            <v>CJ</v>
          </cell>
          <cell r="E2396">
            <v>59.02</v>
          </cell>
        </row>
        <row r="2397">
          <cell r="A2397">
            <v>38151</v>
          </cell>
          <cell r="B2397" t="str">
            <v>FECHADURA DE EMBUTIR PARA PORTA EXTERNA, MAQUINA 40 MM, COM CILINDRO, MACANETA ALAVANCA E ROSETA REDONDA EM METAL CROMADO - NIVEL DE SEGURANCA MEDIO - COMPLETA</v>
          </cell>
          <cell r="C2397" t="str">
            <v>CJ</v>
          </cell>
          <cell r="E2397">
            <v>36.950000000000003</v>
          </cell>
        </row>
        <row r="2398">
          <cell r="A2398">
            <v>11479</v>
          </cell>
          <cell r="B2398" t="str">
            <v>FECHADURA DE EMBUTIR PARA PORTA EXTERNA, MAQUINA 40 MM, SEM MACANETA, SEM ESPELHO (SOMENTE MAQUINA) - NIVEL DE SEGURANCA MEDIO</v>
          </cell>
          <cell r="C2398" t="str">
            <v>UN</v>
          </cell>
          <cell r="E2398">
            <v>21.48</v>
          </cell>
        </row>
        <row r="2399">
          <cell r="A2399">
            <v>38152</v>
          </cell>
          <cell r="B2399" t="str">
            <v>FECHADURA DE EMBUTIR PARA PORTA EXTERNA, MAQUINA 55 MM, COM CILINDRO, MACANETA ALAVANCA E ROSETA REDONDA EM METAL CROMADO - NIVEL DE SEGURANCA MEDIO - COMPLETA</v>
          </cell>
          <cell r="C2399" t="str">
            <v>CJ</v>
          </cell>
          <cell r="E2399">
            <v>53.48</v>
          </cell>
        </row>
        <row r="2400">
          <cell r="A2400">
            <v>11478</v>
          </cell>
          <cell r="B2400" t="str">
            <v>FECHADURA DE EMBUTIR PARA PORTA EXTERNA, MAQUINA 55 MM, SEM ESPELHO, SEM MACANETA (SOMENTE MAQUINA) - NIVEL DE SEGURANCA MEDIO</v>
          </cell>
          <cell r="C2400" t="str">
            <v>UN</v>
          </cell>
          <cell r="E2400">
            <v>37.69</v>
          </cell>
        </row>
        <row r="2401">
          <cell r="A2401">
            <v>3090</v>
          </cell>
          <cell r="B2401" t="str">
            <v>FECHADURA DE EMBUTIR PARA PORTA INTERNA, TIPO GORGES (CHAVE GRANDE), MAQUINA 40 MM, MACANETA ALAVANCA E ESPELHO EM METAL CROMADO - NIVEL SEGURANCA MEDIO - COMPLETA</v>
          </cell>
          <cell r="C2401" t="str">
            <v>CJ</v>
          </cell>
          <cell r="E2401">
            <v>31.53</v>
          </cell>
        </row>
        <row r="2402">
          <cell r="A2402">
            <v>3093</v>
          </cell>
          <cell r="B2402" t="str">
            <v>FECHADURA DE EMBUTIR PARA PORTA INTERNA, TIPO GORGES (CHAVE GRANDE), MAQUINA 55 MM, MACANETAS ALAVANCA E ROSETAS REDONDAS EM METAL CROMADO - NIVEL SEGURANCA MEDIO - COMPLETA</v>
          </cell>
          <cell r="C2402" t="str">
            <v>CJ</v>
          </cell>
          <cell r="E2402">
            <v>52.4</v>
          </cell>
        </row>
        <row r="2403">
          <cell r="A2403">
            <v>11476</v>
          </cell>
          <cell r="B2403" t="str">
            <v>FECHADURA DE EMBUTIR PARA PORTA INTERNA, TIPO GORGES, MAQUINA 55 MM (SOMENTE MAQUINA, SEM ESPELHO E SEM MACANETA) - NIVEL DE SEGURANCA MEDIO</v>
          </cell>
          <cell r="C2403" t="str">
            <v>UN</v>
          </cell>
          <cell r="E2403">
            <v>22.58</v>
          </cell>
        </row>
        <row r="2404">
          <cell r="A2404">
            <v>3082</v>
          </cell>
          <cell r="B2404" t="str">
            <v>FECHADURA DE SOBREPOR EM FERRO PINTADO, COM MACANETA ALAVANCA, CHAVE GRANDE - COMPLETA</v>
          </cell>
          <cell r="C2404" t="str">
            <v>CJ</v>
          </cell>
          <cell r="E2404">
            <v>36.479999999999997</v>
          </cell>
        </row>
        <row r="2405">
          <cell r="A2405">
            <v>11484</v>
          </cell>
          <cell r="B2405" t="str">
            <v>FECHADURA DE SOBREPOR PARA PORTAO, CAIXA *100* MM, COM CILINDRO, CHAVE SIMPLES, TRINCO LATERAL, EM  LATAO OU ACO CROMADO OU POLIDO, COM OU SEM PINTURA - COMPLETA</v>
          </cell>
          <cell r="C2405" t="str">
            <v>UN</v>
          </cell>
          <cell r="E2405">
            <v>26.02</v>
          </cell>
        </row>
        <row r="2406">
          <cell r="A2406">
            <v>38155</v>
          </cell>
          <cell r="B2406" t="str">
            <v>FECHADURA DE SOBREPOR PARA PORTAO, COM CHAVE TETRA, CAIXA *100* MM, TRINCO LATERAL, EM LATAO OU ACO CROMADO, PINTADO - COMPLETA</v>
          </cell>
          <cell r="C2406" t="str">
            <v>UN</v>
          </cell>
          <cell r="E2406">
            <v>35.479999999999997</v>
          </cell>
        </row>
        <row r="2407">
          <cell r="A2407">
            <v>11468</v>
          </cell>
          <cell r="B2407" t="str">
            <v>FECHADURA DE SOBREPOR, CROMADA, COM CILINDRO REDONDO, PARA ARMARIO E GAVETA DE MADEIRA, COM PORTA DE APROXIMADAMENTE 20 MM</v>
          </cell>
          <cell r="C2407" t="str">
            <v>UN</v>
          </cell>
          <cell r="E2407">
            <v>7.96</v>
          </cell>
        </row>
        <row r="2408">
          <cell r="A2408">
            <v>11469</v>
          </cell>
          <cell r="B2408" t="str">
            <v>FECHADURA TRADICIONAL DE EMBUTIR, CROMADA, COM CILINDRO, PARA GAVETAS E MOVEIS DE MADEIRA - COM ABINHAS LATERAIS CURVAS, CHAVES COM PROTECAO PLASTICA</v>
          </cell>
          <cell r="C2408" t="str">
            <v>UN</v>
          </cell>
          <cell r="E2408">
            <v>9.51</v>
          </cell>
        </row>
        <row r="2409">
          <cell r="A2409">
            <v>11477</v>
          </cell>
          <cell r="B2409" t="str">
            <v>FECHADURA TUBULAR CROMADA, MACANETA DIAMETRO *30* MM, CILINDRO CENTRAL COM CHAVE EXTERNA E BOTAO INTERNO, MAQUINA *70* MM - COMPLETA</v>
          </cell>
          <cell r="C2409" t="str">
            <v>CJ</v>
          </cell>
          <cell r="E2409">
            <v>43.21</v>
          </cell>
        </row>
        <row r="2410">
          <cell r="A2410">
            <v>3096</v>
          </cell>
          <cell r="B2410" t="str">
            <v>FECHO / FECHADURA CONCHA COM ALAVANCA / TRAVA, DE EMBUTIR, PARA PORTA OU JANELA DE CORRER EM LATAO OU ACO INOX - COMPLETO</v>
          </cell>
          <cell r="C2410" t="str">
            <v>CJ</v>
          </cell>
          <cell r="E2410">
            <v>23.99</v>
          </cell>
        </row>
        <row r="2411">
          <cell r="A2411">
            <v>11461</v>
          </cell>
          <cell r="B2411" t="str">
            <v>FECHO CHATO SOBREPOR FERRO ZINCADO/NIQUEL/GALV OU POLIDO - 5"</v>
          </cell>
          <cell r="C2411" t="str">
            <v>UN</v>
          </cell>
          <cell r="E2411">
            <v>5.87</v>
          </cell>
        </row>
        <row r="2412">
          <cell r="A2412">
            <v>3106</v>
          </cell>
          <cell r="B2412" t="str">
            <v>FECHO CHATO SOBREPOR FERRO ZINCADO/NIQUEL/GALV OU POLIDO - 6"</v>
          </cell>
          <cell r="C2412" t="str">
            <v>UN</v>
          </cell>
          <cell r="E2412">
            <v>6.63</v>
          </cell>
        </row>
        <row r="2413">
          <cell r="A2413">
            <v>11540</v>
          </cell>
          <cell r="B2413" t="str">
            <v>FECHO CHATO SOBREPOR FERRO ZINCADO/NIQUEL/GALV OU POLIDO - 8"</v>
          </cell>
          <cell r="C2413" t="str">
            <v>UN</v>
          </cell>
          <cell r="E2413">
            <v>9.7899999999999991</v>
          </cell>
        </row>
        <row r="2414">
          <cell r="A2414">
            <v>3111</v>
          </cell>
          <cell r="B2414" t="str">
            <v>FECHO DE EMBUTIR (TP UNHA) C/ ALAVANCA FERRO OU ACO CROMADO - 22CM</v>
          </cell>
          <cell r="C2414" t="str">
            <v>UN</v>
          </cell>
          <cell r="E2414">
            <v>21.83</v>
          </cell>
        </row>
        <row r="2415">
          <cell r="A2415">
            <v>3108</v>
          </cell>
          <cell r="B2415" t="str">
            <v>FECHO DE EMBUTIR (TP UNHA) C/ ALAVANCA LATAO CROMADO - 22CM</v>
          </cell>
          <cell r="C2415" t="str">
            <v>UN</v>
          </cell>
          <cell r="E2415">
            <v>46.91</v>
          </cell>
        </row>
        <row r="2416">
          <cell r="A2416">
            <v>3105</v>
          </cell>
          <cell r="B2416" t="str">
            <v>FECHO DE EMBUTIR (TP UNHA) C/ ALAVANCA LATAO CROMADO - 40CM</v>
          </cell>
          <cell r="C2416" t="str">
            <v>UN</v>
          </cell>
          <cell r="E2416">
            <v>57.49</v>
          </cell>
        </row>
        <row r="2417">
          <cell r="A2417">
            <v>11458</v>
          </cell>
          <cell r="B2417" t="str">
            <v>FECHO SEGURANCA TP BATOM LATAO CROMADO P/ PORTA EXT</v>
          </cell>
          <cell r="C2417" t="str">
            <v>UN</v>
          </cell>
          <cell r="E2417">
            <v>27.18</v>
          </cell>
        </row>
        <row r="2418">
          <cell r="A2418">
            <v>3107</v>
          </cell>
          <cell r="B2418" t="str">
            <v>FERROLHO/FECHO/TARJETA ALUMINIO 3'' TIPO FERROLHO/FECHO/TARJETA P/ JAN / PORTA /PORTAO</v>
          </cell>
          <cell r="C2418" t="str">
            <v>UN</v>
          </cell>
          <cell r="E2418">
            <v>8.36</v>
          </cell>
        </row>
        <row r="2419">
          <cell r="A2419">
            <v>11456</v>
          </cell>
          <cell r="B2419" t="str">
            <v>FERROLHO/FECHO/TARJETA OU TRINCO PINO REDONDO 12" SOBREPOR FERRO ZINC/GALV OU POLIDO  "</v>
          </cell>
          <cell r="C2419" t="str">
            <v>UN</v>
          </cell>
          <cell r="E2419">
            <v>15.92</v>
          </cell>
        </row>
        <row r="2420">
          <cell r="A2420">
            <v>3119</v>
          </cell>
          <cell r="B2420" t="str">
            <v>FERROLHO/FECHO/TARJETA OU TRINCO PINO REDONDO 2" SOBREPOR FERRO ZINC/GALV OU POLIDO</v>
          </cell>
          <cell r="C2420" t="str">
            <v>UN</v>
          </cell>
          <cell r="E2420">
            <v>1.5</v>
          </cell>
        </row>
        <row r="2421">
          <cell r="A2421">
            <v>3122</v>
          </cell>
          <cell r="B2421" t="str">
            <v>FERROLHO/FECHO/TARJETA OU TRINCO PINO REDONDO 4" SOBREPOR FERRO ZINC/GALV OU POLIDO</v>
          </cell>
          <cell r="C2421" t="str">
            <v>UN</v>
          </cell>
          <cell r="E2421">
            <v>5.58</v>
          </cell>
        </row>
        <row r="2422">
          <cell r="A2422">
            <v>11543</v>
          </cell>
          <cell r="B2422" t="str">
            <v>FERROLHO/FECHO/TARJETA OU TRINCO PINO REDONDO 4"(10CM) SOBREPOR LATAO CROMADO/POLIDO OU OXIDADO</v>
          </cell>
          <cell r="C2422" t="str">
            <v>UN</v>
          </cell>
          <cell r="E2422">
            <v>18.600000000000001</v>
          </cell>
        </row>
        <row r="2423">
          <cell r="A2423">
            <v>3121</v>
          </cell>
          <cell r="B2423" t="str">
            <v>FERROLHO/FECHO/TARJETA OU TRINCO PINO REDONDO 5" SOBREPOR FERRO ZINC/GALV OU POLIDO</v>
          </cell>
          <cell r="C2423" t="str">
            <v>UN</v>
          </cell>
          <cell r="E2423">
            <v>7.26</v>
          </cell>
        </row>
        <row r="2424">
          <cell r="A2424">
            <v>3120</v>
          </cell>
          <cell r="B2424" t="str">
            <v>FERROLHO/FECHO/TARJETA OU TRINCO PINO REDONDO 6" SOBREPOR FERRO ZINC/GALV OU POLIDO</v>
          </cell>
          <cell r="C2424" t="str">
            <v>UN</v>
          </cell>
          <cell r="E2424">
            <v>7.97</v>
          </cell>
        </row>
        <row r="2425">
          <cell r="A2425">
            <v>11455</v>
          </cell>
          <cell r="B2425" t="str">
            <v>FERROLHO/FECHO/TARJETA OU TRINCO PINO REDONDO 8" SOBREPOR FERRO     ZINC/GALV OU POLIDO  "</v>
          </cell>
          <cell r="C2425" t="str">
            <v>UN</v>
          </cell>
          <cell r="E2425">
            <v>12.81</v>
          </cell>
        </row>
        <row r="2426">
          <cell r="A2426">
            <v>25951</v>
          </cell>
          <cell r="B2426" t="str">
            <v>FERTILIZANTE NPK - 10:10:10</v>
          </cell>
          <cell r="C2426" t="str">
            <v>KG</v>
          </cell>
          <cell r="E2426">
            <v>1.44</v>
          </cell>
        </row>
        <row r="2427">
          <cell r="A2427">
            <v>3123</v>
          </cell>
          <cell r="B2427" t="str">
            <v>FERTILIZANTE NPK - 4: 14: 8</v>
          </cell>
          <cell r="C2427" t="str">
            <v>KG</v>
          </cell>
          <cell r="E2427">
            <v>1.35</v>
          </cell>
        </row>
        <row r="2428">
          <cell r="A2428">
            <v>38125</v>
          </cell>
          <cell r="B2428" t="str">
            <v>FERTILIZANTE ORGANICO COMPOSTO, CLASSE A</v>
          </cell>
          <cell r="C2428" t="str">
            <v>KG</v>
          </cell>
          <cell r="E2428">
            <v>0.83</v>
          </cell>
        </row>
        <row r="2429">
          <cell r="A2429">
            <v>39014</v>
          </cell>
          <cell r="B2429" t="str">
            <v>FIBRA DE ACO PARA REFORCO DO CONCRETO, SOLTA, TIPO A-I, FATOR DE FORMA *50* L / D, COMPRIMENTO DE *30* MM E RESISTENCIA A TRACAO DO ACO MAIOR 1000 MPA</v>
          </cell>
          <cell r="C2429" t="str">
            <v>KG</v>
          </cell>
          <cell r="E2429">
            <v>9.77</v>
          </cell>
        </row>
        <row r="2430">
          <cell r="A2430">
            <v>11894</v>
          </cell>
          <cell r="B2430" t="str">
            <v>FILTRO ANAEROBIO CILINDRICO CONCRETO PRE MOLDADO 1,20 X 1,50 (DIAMETROXALTURA) PARA 4 A 5 CONTRIBUINTES (NBR 13969)</v>
          </cell>
          <cell r="C2430" t="str">
            <v>UN</v>
          </cell>
          <cell r="E2430">
            <v>1321.44</v>
          </cell>
        </row>
        <row r="2431">
          <cell r="A2431">
            <v>39365</v>
          </cell>
          <cell r="B2431" t="str">
            <v>FILTRO ANAEROBIO, EM POLIETILENO DE ALTA DENSIDADE (PEAD), CAPACIDADE *1100* LITROS (NBR 13969)</v>
          </cell>
          <cell r="C2431" t="str">
            <v>UN</v>
          </cell>
          <cell r="E2431">
            <v>914.05</v>
          </cell>
        </row>
        <row r="2432">
          <cell r="A2432">
            <v>39366</v>
          </cell>
          <cell r="B2432" t="str">
            <v>FILTRO ANAEROBIO, EM POLIETILENO DE ALTA DENSIDADE (PEAD), CAPACIDADE *2800* LITROS (NBR 13969)</v>
          </cell>
          <cell r="C2432" t="str">
            <v>UN</v>
          </cell>
          <cell r="E2432">
            <v>2340.35</v>
          </cell>
        </row>
        <row r="2433">
          <cell r="A2433">
            <v>39367</v>
          </cell>
          <cell r="B2433" t="str">
            <v>FILTRO ANAEROBIO, EM POLIETILENO DE ALTA DENSIDADE (PEAD), CAPACIDADE *5000* LITROS (NBR 13969)</v>
          </cell>
          <cell r="C2433" t="str">
            <v>UN</v>
          </cell>
          <cell r="E2433">
            <v>3198.83</v>
          </cell>
        </row>
        <row r="2434">
          <cell r="A2434">
            <v>37394</v>
          </cell>
          <cell r="B2434" t="str">
            <v>FINCAPINO CURTO CALIBRE 22 VERMELHO, CARGA MEDIA (ACAO DIRETA)</v>
          </cell>
          <cell r="C2434" t="str">
            <v>CENTO</v>
          </cell>
          <cell r="E2434">
            <v>43.84</v>
          </cell>
        </row>
        <row r="2435">
          <cell r="A2435">
            <v>14146</v>
          </cell>
          <cell r="B2435" t="str">
            <v>FINCAPINO LONGO CALIBRE 22, CARGA FORTE (ACAO DIRETA)</v>
          </cell>
          <cell r="C2435" t="str">
            <v>CENTO</v>
          </cell>
          <cell r="E2435">
            <v>70.510000000000005</v>
          </cell>
        </row>
        <row r="2436">
          <cell r="A2436">
            <v>38134</v>
          </cell>
          <cell r="B2436" t="str">
            <v>FIO COBRE NU DE 150 A 500 MM2, PARA TENSOES DE ATE 600 V</v>
          </cell>
          <cell r="C2436" t="str">
            <v>KG</v>
          </cell>
          <cell r="E2436">
            <v>42.69</v>
          </cell>
        </row>
        <row r="2437">
          <cell r="A2437">
            <v>38132</v>
          </cell>
          <cell r="B2437" t="str">
            <v>FIO COBRE NU DE 16 A 35 MM2, PARA TENSOES DE ATE 600 V</v>
          </cell>
          <cell r="C2437" t="str">
            <v>KG</v>
          </cell>
          <cell r="E2437">
            <v>43.55</v>
          </cell>
        </row>
        <row r="2438">
          <cell r="A2438">
            <v>38133</v>
          </cell>
          <cell r="B2438" t="str">
            <v>FIO COBRE NU DE 50 A 120 MM2, PARA TENSOES DE ATE 600 V</v>
          </cell>
          <cell r="C2438" t="str">
            <v>KG</v>
          </cell>
          <cell r="E2438">
            <v>42.12</v>
          </cell>
        </row>
        <row r="2439">
          <cell r="A2439">
            <v>20244</v>
          </cell>
          <cell r="B2439" t="str">
            <v>FIO P/ INSTAL. ELETRONICA (SOM) POLARIZADO BICOLOR 2 X 0,75MM2</v>
          </cell>
          <cell r="C2439" t="str">
            <v>M</v>
          </cell>
          <cell r="E2439">
            <v>1.61</v>
          </cell>
        </row>
        <row r="2440">
          <cell r="A2440">
            <v>935</v>
          </cell>
          <cell r="B2440" t="str">
            <v>FIO P/ TELEFONE DE COBRE BITOLA 0,6MM ISOLACAO EM PVC, POLIPROPILENO, 2 CONDUTORES</v>
          </cell>
          <cell r="C2440" t="str">
            <v>M</v>
          </cell>
          <cell r="E2440">
            <v>0.64</v>
          </cell>
        </row>
        <row r="2441">
          <cell r="A2441">
            <v>934</v>
          </cell>
          <cell r="B2441" t="str">
            <v>FIO P/ TELEFONE DE COBRE BITOLA 1,6MM ISOLACAO EM PVC, POLIPROPILENO, 2 CONDUTORES</v>
          </cell>
          <cell r="C2441" t="str">
            <v>M</v>
          </cell>
          <cell r="E2441">
            <v>2.5099999999999998</v>
          </cell>
        </row>
        <row r="2442">
          <cell r="A2442">
            <v>936</v>
          </cell>
          <cell r="B2442" t="str">
            <v>FIO P/ TELEFONE DE COBRE BITOLA 1MM ISOLACAO EM PVC, POLIPROPILENO, 2 CONDUTORES</v>
          </cell>
          <cell r="C2442" t="str">
            <v>M</v>
          </cell>
          <cell r="E2442">
            <v>1.29</v>
          </cell>
        </row>
        <row r="2443">
          <cell r="A2443">
            <v>928</v>
          </cell>
          <cell r="B2443" t="str">
            <v>FIO RIGIDO DE 16MM2, ISOLACAO EM PVC (450/750V)</v>
          </cell>
          <cell r="C2443" t="str">
            <v>M</v>
          </cell>
          <cell r="E2443">
            <v>6.52</v>
          </cell>
        </row>
        <row r="2444">
          <cell r="A2444">
            <v>941</v>
          </cell>
          <cell r="B2444" t="str">
            <v>FIO RIGIDO, ISOLACAO EM PVC 450/750V 0,5MM2</v>
          </cell>
          <cell r="C2444" t="str">
            <v>M</v>
          </cell>
          <cell r="E2444">
            <v>0.32</v>
          </cell>
        </row>
        <row r="2445">
          <cell r="A2445">
            <v>942</v>
          </cell>
          <cell r="B2445" t="str">
            <v>FIO RIGIDO, ISOLACAO EM PVC 450/750V 0,75MM2</v>
          </cell>
          <cell r="C2445" t="str">
            <v>M</v>
          </cell>
          <cell r="E2445">
            <v>0.42</v>
          </cell>
        </row>
        <row r="2446">
          <cell r="A2446">
            <v>938</v>
          </cell>
          <cell r="B2446" t="str">
            <v>FIO RIGIDO, ISOLACAO EM PVC 450/750V 1,5MM2</v>
          </cell>
          <cell r="C2446" t="str">
            <v>M</v>
          </cell>
          <cell r="E2446">
            <v>0.64</v>
          </cell>
        </row>
        <row r="2447">
          <cell r="A2447">
            <v>943</v>
          </cell>
          <cell r="B2447" t="str">
            <v>FIO RIGIDO, ISOLACAO EM PVC 450/750V 1MM2</v>
          </cell>
          <cell r="C2447" t="str">
            <v>M</v>
          </cell>
          <cell r="E2447">
            <v>0.51</v>
          </cell>
        </row>
        <row r="2448">
          <cell r="A2448">
            <v>937</v>
          </cell>
          <cell r="B2448" t="str">
            <v>FIO RIGIDO, ISOLACAO EM PVC 450/750V 10MM2</v>
          </cell>
          <cell r="C2448" t="str">
            <v>M</v>
          </cell>
          <cell r="E2448">
            <v>3.87</v>
          </cell>
        </row>
        <row r="2449">
          <cell r="A2449">
            <v>939</v>
          </cell>
          <cell r="B2449" t="str">
            <v>FIO RIGIDO, ISOLACAO EM PVC 450/750V 2,5MM2</v>
          </cell>
          <cell r="C2449" t="str">
            <v>M</v>
          </cell>
          <cell r="E2449">
            <v>0.96</v>
          </cell>
        </row>
        <row r="2450">
          <cell r="A2450">
            <v>944</v>
          </cell>
          <cell r="B2450" t="str">
            <v>FIO RIGIDO, ISOLACAO EM PVC 450/750V 4,0MM2</v>
          </cell>
          <cell r="C2450" t="str">
            <v>M</v>
          </cell>
          <cell r="E2450">
            <v>1.54</v>
          </cell>
        </row>
        <row r="2451">
          <cell r="A2451">
            <v>940</v>
          </cell>
          <cell r="B2451" t="str">
            <v>FIO RIGIDO, ISOLACAO EM PVC 450/750V 6MM2</v>
          </cell>
          <cell r="C2451" t="str">
            <v>M</v>
          </cell>
          <cell r="E2451">
            <v>2.2200000000000002</v>
          </cell>
        </row>
        <row r="2452">
          <cell r="A2452">
            <v>11889</v>
          </cell>
          <cell r="B2452" t="str">
            <v>FIO/CORDAO COBRE ISOLADO PARALELO OU TORCIDO 2 X 0,75MM2, TIPO PLASTIFLEX PIRELLI OU EQUIV</v>
          </cell>
          <cell r="C2452" t="str">
            <v>M</v>
          </cell>
          <cell r="E2452">
            <v>1.1000000000000001</v>
          </cell>
        </row>
        <row r="2453">
          <cell r="A2453">
            <v>11890</v>
          </cell>
          <cell r="B2453" t="str">
            <v>FIO/CORDAO COBRE ISOLADO PARALELO OU TORCIDO 2 X 1,5MM2, TIPO PLASTIFLEX PIRELLI OU EQUIV</v>
          </cell>
          <cell r="C2453" t="str">
            <v>M</v>
          </cell>
          <cell r="E2453">
            <v>1.59</v>
          </cell>
        </row>
        <row r="2454">
          <cell r="A2454">
            <v>11891</v>
          </cell>
          <cell r="B2454" t="str">
            <v>FIO/CORDAO COBRE ISOLADO PARALELO OU TORCIDO 2 X 2,5MM2, TIPO PLASTIFLEX PIRELLI OU EQUIV</v>
          </cell>
          <cell r="C2454" t="str">
            <v>M</v>
          </cell>
          <cell r="E2454">
            <v>2.2400000000000002</v>
          </cell>
        </row>
        <row r="2455">
          <cell r="A2455">
            <v>11892</v>
          </cell>
          <cell r="B2455" t="str">
            <v>FIO/CORDAO COBRE ISOLADO PARALELO OU TORCIDO 2 X 4MM2, TIPO PLASTIFLEX PIRELLI OU EQUIV</v>
          </cell>
          <cell r="C2455" t="str">
            <v>M</v>
          </cell>
          <cell r="E2455">
            <v>3.63</v>
          </cell>
        </row>
        <row r="2456">
          <cell r="A2456">
            <v>406</v>
          </cell>
          <cell r="B2456" t="str">
            <v>FITA ACO INOX PARA CINTAR POSTE, L = 19 MM, E = 0,5 MM (ROLO DE 30M)</v>
          </cell>
          <cell r="C2456" t="str">
            <v>UN</v>
          </cell>
          <cell r="E2456">
            <v>46.5</v>
          </cell>
        </row>
        <row r="2457">
          <cell r="A2457">
            <v>39634</v>
          </cell>
          <cell r="B2457" t="str">
            <v>FITA ADESIVA ANTICORROSIVA DE PVC FLEXIVEL, COR PRETA, PARA PROTECAO TUBULACAO, 50 MM X 30 M (L X C), E= *0,25* MM</v>
          </cell>
          <cell r="C2457" t="str">
            <v>M</v>
          </cell>
          <cell r="E2457">
            <v>4.3600000000000003</v>
          </cell>
        </row>
        <row r="2458">
          <cell r="A2458">
            <v>12815</v>
          </cell>
          <cell r="B2458" t="str">
            <v>FITA CREPE EM ROLOS 25MMX50M</v>
          </cell>
          <cell r="C2458" t="str">
            <v>UN</v>
          </cell>
          <cell r="E2458">
            <v>4.6399999999999997</v>
          </cell>
        </row>
        <row r="2459">
          <cell r="A2459">
            <v>407</v>
          </cell>
          <cell r="B2459" t="str">
            <v>FITA DE ALUMINIO PARA PROTECAO DO CONDUTOR LARGURA 10 MM</v>
          </cell>
          <cell r="C2459" t="str">
            <v>KG</v>
          </cell>
          <cell r="E2459">
            <v>57.18</v>
          </cell>
        </row>
        <row r="2460">
          <cell r="A2460">
            <v>39431</v>
          </cell>
          <cell r="B2460" t="str">
            <v>FITA DE PAPEL MICROPERFURADO, 50 X 150 MM, PARA TRATAMENTO DE JUNTAS DE CHAPA DE GESSO PARA DRYWALL</v>
          </cell>
          <cell r="C2460" t="str">
            <v>M</v>
          </cell>
          <cell r="E2460">
            <v>0.24</v>
          </cell>
        </row>
        <row r="2461">
          <cell r="A2461">
            <v>39432</v>
          </cell>
          <cell r="B2461" t="str">
            <v>FITA DE PAPEL REFORCADA COM LAMINA DE METAL PARA REFORCO DE CANTOS DE CHAPA DE GESSO PARA DRYWALL</v>
          </cell>
          <cell r="C2461" t="str">
            <v>M</v>
          </cell>
          <cell r="E2461">
            <v>3.14</v>
          </cell>
        </row>
        <row r="2462">
          <cell r="A2462">
            <v>20111</v>
          </cell>
          <cell r="B2462" t="str">
            <v>FITA ISOLANTE ADESIVA ANTICHAMA, USO ATE 750 V, EM ROLO DE 19 MM X 20 M</v>
          </cell>
          <cell r="C2462" t="str">
            <v>UN</v>
          </cell>
          <cell r="E2462">
            <v>4.37</v>
          </cell>
        </row>
        <row r="2463">
          <cell r="A2463">
            <v>21127</v>
          </cell>
          <cell r="B2463" t="str">
            <v>FITA ISOLANTE ADESIVA ANTICHAMA, USO ATE 750 V, EM ROLO DE 19 MM X 5 M</v>
          </cell>
          <cell r="C2463" t="str">
            <v>UN</v>
          </cell>
          <cell r="E2463">
            <v>1.65</v>
          </cell>
        </row>
        <row r="2464">
          <cell r="A2464">
            <v>404</v>
          </cell>
          <cell r="B2464" t="str">
            <v>FITA ISOLANTE DE BORRACHA AUTOFUSAO, USO ATE 69 KV (ALTA TENSAO)</v>
          </cell>
          <cell r="C2464" t="str">
            <v>M</v>
          </cell>
          <cell r="E2464">
            <v>0.59</v>
          </cell>
        </row>
        <row r="2465">
          <cell r="A2465">
            <v>14151</v>
          </cell>
          <cell r="B2465" t="str">
            <v>FITA METALICA GRAVADA, L = 17 MM, ROLO DE 25 M, CARGA RECOMENDADA = *120* KGF</v>
          </cell>
          <cell r="C2465" t="str">
            <v>UN</v>
          </cell>
          <cell r="E2465">
            <v>50.67</v>
          </cell>
        </row>
        <row r="2466">
          <cell r="A2466">
            <v>14153</v>
          </cell>
          <cell r="B2466" t="str">
            <v>FITA METALICA PERFURADA, L = *18* MM, ROLO DE 30 M, CARGA RECOMENDADA = *30* KGF</v>
          </cell>
          <cell r="C2466" t="str">
            <v>UN</v>
          </cell>
          <cell r="E2466">
            <v>57.28</v>
          </cell>
        </row>
        <row r="2467">
          <cell r="A2467">
            <v>14152</v>
          </cell>
          <cell r="B2467" t="str">
            <v>FITA METALICA PERFURADA, L = 17 MM, ROLO DE 30 M, CARGA RECOMENDADA = *19* KGF</v>
          </cell>
          <cell r="C2467" t="str">
            <v>UN</v>
          </cell>
          <cell r="E2467">
            <v>43.98</v>
          </cell>
        </row>
        <row r="2468">
          <cell r="A2468">
            <v>14154</v>
          </cell>
          <cell r="B2468" t="str">
            <v>FITA METALICA PERFURADA, L = 25 MM, ROLO DE 30 M, CARGA RECOMENDADA = *222,5* KGF</v>
          </cell>
          <cell r="C2468" t="str">
            <v>UN</v>
          </cell>
          <cell r="E2468">
            <v>153.93</v>
          </cell>
        </row>
        <row r="2469">
          <cell r="A2469">
            <v>3146</v>
          </cell>
          <cell r="B2469" t="str">
            <v>FITA VEDA ROSCA EM ROLOS DE 18 MM X 10 M (L X C)</v>
          </cell>
          <cell r="C2469" t="str">
            <v>UN</v>
          </cell>
          <cell r="E2469">
            <v>2.2400000000000002</v>
          </cell>
        </row>
        <row r="2470">
          <cell r="A2470">
            <v>3143</v>
          </cell>
          <cell r="B2470" t="str">
            <v>FITA VEDA ROSCA EM ROLOS DE 18 MM X 25 M (L X C)</v>
          </cell>
          <cell r="C2470" t="str">
            <v>UN</v>
          </cell>
          <cell r="E2470">
            <v>5.09</v>
          </cell>
        </row>
        <row r="2471">
          <cell r="A2471">
            <v>3148</v>
          </cell>
          <cell r="B2471" t="str">
            <v>FITA VEDA ROSCA EM ROLOS DE 18 MM X 50 M (L X C)</v>
          </cell>
          <cell r="C2471" t="str">
            <v>UN</v>
          </cell>
          <cell r="E2471">
            <v>8.26</v>
          </cell>
        </row>
        <row r="2472">
          <cell r="A2472">
            <v>4310</v>
          </cell>
          <cell r="B2472" t="str">
            <v>FIXADOR DE ABA AUTOTRAVANTE PARA TELHA DE FIBROCIMENTO, TIPO CANALETE 90 OU KALHETAO</v>
          </cell>
          <cell r="C2472" t="str">
            <v>UN</v>
          </cell>
          <cell r="E2472">
            <v>1.35</v>
          </cell>
        </row>
        <row r="2473">
          <cell r="A2473">
            <v>4311</v>
          </cell>
          <cell r="B2473" t="str">
            <v>FIXADOR DE ABA SIMPLES PARA TELHA DE FIBROCIMENTO, TIPO CANALETA 49 OU KALHETA</v>
          </cell>
          <cell r="C2473" t="str">
            <v>UN</v>
          </cell>
          <cell r="E2473">
            <v>0.95</v>
          </cell>
        </row>
        <row r="2474">
          <cell r="A2474">
            <v>4312</v>
          </cell>
          <cell r="B2474" t="str">
            <v>FIXADOR DE ABA SIMPLES PARA TELHA DE FIBROCIMENTO, TIPO CANALETA 90 OU KALHETAO</v>
          </cell>
          <cell r="C2474" t="str">
            <v>UN</v>
          </cell>
          <cell r="E2474">
            <v>1.33</v>
          </cell>
        </row>
        <row r="2475">
          <cell r="A2475">
            <v>11162</v>
          </cell>
          <cell r="B2475" t="str">
            <v>FIXADOR DE CAL (SACHE 150 ML)</v>
          </cell>
          <cell r="C2475" t="str">
            <v>UN</v>
          </cell>
          <cell r="E2475">
            <v>1.06</v>
          </cell>
        </row>
        <row r="2476">
          <cell r="A2476">
            <v>13261</v>
          </cell>
          <cell r="B2476" t="str">
            <v>FLANELA *30 X 40* CM</v>
          </cell>
          <cell r="C2476" t="str">
            <v>UN</v>
          </cell>
          <cell r="E2476">
            <v>5.74</v>
          </cell>
        </row>
        <row r="2477">
          <cell r="A2477">
            <v>3255</v>
          </cell>
          <cell r="B2477" t="str">
            <v>FLANGE PVC, ROSCAVEL SEXTAVADO SEM FUROS 3/4"</v>
          </cell>
          <cell r="C2477" t="str">
            <v>UN</v>
          </cell>
          <cell r="E2477">
            <v>4.5199999999999996</v>
          </cell>
        </row>
        <row r="2478">
          <cell r="A2478">
            <v>3254</v>
          </cell>
          <cell r="B2478" t="str">
            <v>FLANGE PVC, ROSCAVEL, SEXTAVADO, SEM FUROS 3"</v>
          </cell>
          <cell r="C2478" t="str">
            <v>UN</v>
          </cell>
          <cell r="E2478">
            <v>80.62</v>
          </cell>
        </row>
        <row r="2479">
          <cell r="A2479">
            <v>3253</v>
          </cell>
          <cell r="B2479" t="str">
            <v>FLANGE PVC, ROSCAVEL, SEXTAVADO, SEM FUROS 4"</v>
          </cell>
          <cell r="C2479" t="str">
            <v>UN</v>
          </cell>
          <cell r="E2479">
            <v>100.56</v>
          </cell>
        </row>
        <row r="2480">
          <cell r="A2480">
            <v>3259</v>
          </cell>
          <cell r="B2480" t="str">
            <v>FLANGE PVC, ROSCAVEL, SEXTAVADO, SEM FUROS, 1 1/2"</v>
          </cell>
          <cell r="C2480" t="str">
            <v>UN</v>
          </cell>
          <cell r="E2480">
            <v>8.41</v>
          </cell>
        </row>
        <row r="2481">
          <cell r="A2481">
            <v>3258</v>
          </cell>
          <cell r="B2481" t="str">
            <v>FLANGE PVC, ROSCAVEL, SEXTAVADO, SEM FUROS, 1 1/4"</v>
          </cell>
          <cell r="C2481" t="str">
            <v>UN</v>
          </cell>
          <cell r="E2481">
            <v>6.38</v>
          </cell>
        </row>
        <row r="2482">
          <cell r="A2482">
            <v>3251</v>
          </cell>
          <cell r="B2482" t="str">
            <v>FLANGE PVC, ROSCAVEL, SEXTAVADO, SEM FUROS, 1/2"</v>
          </cell>
          <cell r="C2482" t="str">
            <v>UN</v>
          </cell>
          <cell r="E2482">
            <v>3.4</v>
          </cell>
        </row>
        <row r="2483">
          <cell r="A2483">
            <v>3256</v>
          </cell>
          <cell r="B2483" t="str">
            <v>FLANGE PVC, ROSCAVEL, SEXTAVADO, SEM FUROS, 1"</v>
          </cell>
          <cell r="C2483" t="str">
            <v>UN</v>
          </cell>
          <cell r="E2483">
            <v>5.84</v>
          </cell>
        </row>
        <row r="2484">
          <cell r="A2484">
            <v>3261</v>
          </cell>
          <cell r="B2484" t="str">
            <v>FLANGE PVC, ROSCAVEL, SEXTAVADO, SEM FUROS, 2 1/2"</v>
          </cell>
          <cell r="C2484" t="str">
            <v>UN</v>
          </cell>
          <cell r="E2484">
            <v>69.599999999999994</v>
          </cell>
        </row>
        <row r="2485">
          <cell r="A2485">
            <v>3260</v>
          </cell>
          <cell r="B2485" t="str">
            <v>FLANGE PVC, ROSCAVEL, SEXTAVADO, SEM FUROS, 2"</v>
          </cell>
          <cell r="C2485" t="str">
            <v>UN</v>
          </cell>
          <cell r="E2485">
            <v>11.23</v>
          </cell>
        </row>
        <row r="2486">
          <cell r="A2486">
            <v>3272</v>
          </cell>
          <cell r="B2486" t="str">
            <v>FLANGE SEXTAVADO DE FERRO GALVANIZADO, COM ROSCA BSP, DE 1 1/2"</v>
          </cell>
          <cell r="C2486" t="str">
            <v>UN</v>
          </cell>
          <cell r="E2486">
            <v>20.45</v>
          </cell>
        </row>
        <row r="2487">
          <cell r="A2487">
            <v>3265</v>
          </cell>
          <cell r="B2487" t="str">
            <v>FLANGE SEXTAVADO DE FERRO GALVANIZADO, COM ROSCA BSP, DE 1 1/4"</v>
          </cell>
          <cell r="C2487" t="str">
            <v>UN</v>
          </cell>
          <cell r="E2487">
            <v>14.57</v>
          </cell>
        </row>
        <row r="2488">
          <cell r="A2488">
            <v>3262</v>
          </cell>
          <cell r="B2488" t="str">
            <v>FLANGE SEXTAVADO DE FERRO GALVANIZADO, COM ROSCA BSP, DE 1/2"</v>
          </cell>
          <cell r="C2488" t="str">
            <v>UN</v>
          </cell>
          <cell r="E2488">
            <v>6.98</v>
          </cell>
        </row>
        <row r="2489">
          <cell r="A2489">
            <v>3264</v>
          </cell>
          <cell r="B2489" t="str">
            <v>FLANGE SEXTAVADO DE FERRO GALVANIZADO, COM ROSCA BSP, DE 1"</v>
          </cell>
          <cell r="C2489" t="str">
            <v>UN</v>
          </cell>
          <cell r="E2489">
            <v>11.5</v>
          </cell>
        </row>
        <row r="2490">
          <cell r="A2490">
            <v>3267</v>
          </cell>
          <cell r="B2490" t="str">
            <v>FLANGE SEXTAVADO DE FERRO GALVANIZADO, COM ROSCA BSP, DE 2 1/2"</v>
          </cell>
          <cell r="C2490" t="str">
            <v>UN</v>
          </cell>
          <cell r="E2490">
            <v>37.83</v>
          </cell>
        </row>
        <row r="2491">
          <cell r="A2491">
            <v>3266</v>
          </cell>
          <cell r="B2491" t="str">
            <v>FLANGE SEXTAVADO DE FERRO GALVANIZADO, COM ROSCA BSP, DE 2"</v>
          </cell>
          <cell r="C2491" t="str">
            <v>UN</v>
          </cell>
          <cell r="E2491">
            <v>26.8</v>
          </cell>
        </row>
        <row r="2492">
          <cell r="A2492">
            <v>3263</v>
          </cell>
          <cell r="B2492" t="str">
            <v>FLANGE SEXTAVADO DE FERRO GALVANIZADO, COM ROSCA BSP, DE 3/4"</v>
          </cell>
          <cell r="C2492" t="str">
            <v>UN</v>
          </cell>
          <cell r="E2492">
            <v>9.58</v>
          </cell>
        </row>
        <row r="2493">
          <cell r="A2493">
            <v>3268</v>
          </cell>
          <cell r="B2493" t="str">
            <v>FLANGE SEXTAVADO DE FERRO GALVANIZADO, COM ROSCA BSP, DE 3"</v>
          </cell>
          <cell r="C2493" t="str">
            <v>UN</v>
          </cell>
          <cell r="E2493">
            <v>57.01</v>
          </cell>
        </row>
        <row r="2494">
          <cell r="A2494">
            <v>3271</v>
          </cell>
          <cell r="B2494" t="str">
            <v>FLANGE SEXTAVADO DE FERRO GALVANIZADO, COM ROSCA BSP, DE 4"</v>
          </cell>
          <cell r="C2494" t="str">
            <v>UN</v>
          </cell>
          <cell r="E2494">
            <v>72.13</v>
          </cell>
        </row>
        <row r="2495">
          <cell r="A2495">
            <v>3270</v>
          </cell>
          <cell r="B2495" t="str">
            <v>FLANGE SEXTAVADO DE FERRO GALVANIZADO, COM ROSCA BSP, DE 6"</v>
          </cell>
          <cell r="C2495" t="str">
            <v>UN</v>
          </cell>
          <cell r="E2495">
            <v>100.42</v>
          </cell>
        </row>
        <row r="2496">
          <cell r="A2496">
            <v>40608</v>
          </cell>
          <cell r="B2496" t="str">
            <v>FORMA PLASTICA PARA LAJE NERVURADA, DIMENSOES *60* X *60* X *16* CM (LOCACAO) (COLETADO CAIXA)</v>
          </cell>
          <cell r="C2496" t="str">
            <v>MES</v>
          </cell>
          <cell r="E2496">
            <v>6.49</v>
          </cell>
        </row>
        <row r="2497">
          <cell r="A2497">
            <v>10814</v>
          </cell>
          <cell r="B2497" t="str">
            <v>FORMICIDA GRANULADA</v>
          </cell>
          <cell r="C2497" t="str">
            <v>KG</v>
          </cell>
          <cell r="E2497">
            <v>11.98</v>
          </cell>
        </row>
        <row r="2498">
          <cell r="A2498">
            <v>3275</v>
          </cell>
          <cell r="B2498" t="str">
            <v>FORRO C/ PLACAS LA-DE-VIDRO REVESTIDO FACE APARENTE C/ FILME PLASTICO GRAVADO, COR BRANCA TIPO SHEDISOL -  1,20 X 0,60M  E = 15MM OU SANTA MARINA - 1,24 X 0,62 E=20MM (COLOCADO)</v>
          </cell>
          <cell r="C2498" t="str">
            <v>M2</v>
          </cell>
          <cell r="E2498">
            <v>85.41</v>
          </cell>
        </row>
        <row r="2499">
          <cell r="A2499">
            <v>3286</v>
          </cell>
          <cell r="B2499" t="str">
            <v>FORRO DE MADEIRA CEDRINHO OU EQUIVALENTE DA REGIAO, ENCAIXE MACHO/FEMEA COM FRISO, *10 X 1* CM (SEM COLOCACAO)</v>
          </cell>
          <cell r="C2499" t="str">
            <v>M2</v>
          </cell>
          <cell r="E2499">
            <v>40.36</v>
          </cell>
        </row>
        <row r="2500">
          <cell r="A2500">
            <v>3287</v>
          </cell>
          <cell r="B2500" t="str">
            <v>FORRO DE MADEIRA CUMARU/IPE CHAMPANHE OU EQUIVALENTE DA REGIAO, ENCAIXE MACHO/FEMEA COM FRISO, *10 X 1* CM (SEM COLOCACAO)</v>
          </cell>
          <cell r="C2500" t="str">
            <v>M2</v>
          </cell>
          <cell r="E2500">
            <v>61</v>
          </cell>
        </row>
        <row r="2501">
          <cell r="A2501">
            <v>3283</v>
          </cell>
          <cell r="B2501" t="str">
            <v>FORRO DE MADEIRA PINUS OU EQUIVALENTE DA REGIAO, ENCAIXE MACHO/FEMEA COM FRISO, *10 X 1* CM (SEM COLOCACAO)</v>
          </cell>
          <cell r="C2501" t="str">
            <v>M2</v>
          </cell>
          <cell r="E2501">
            <v>12.81</v>
          </cell>
        </row>
        <row r="2502">
          <cell r="A2502">
            <v>11587</v>
          </cell>
          <cell r="B2502" t="str">
            <v>FORRO DE PVC EM REGUA DE 100 MM (COM COLOCACAO, EXCLUSIVE ESTRUTURA DE SUPORTE)</v>
          </cell>
          <cell r="C2502" t="str">
            <v>M2</v>
          </cell>
          <cell r="E2502">
            <v>32</v>
          </cell>
        </row>
        <row r="2503">
          <cell r="A2503">
            <v>11887</v>
          </cell>
          <cell r="B2503" t="str">
            <v>FOSSA SEPTICA CILINDRICA TIPO "IMHOFF", COM TAMPA, PARA 50 CONTRIBUINTES</v>
          </cell>
          <cell r="C2503" t="str">
            <v>UN</v>
          </cell>
          <cell r="E2503">
            <v>6225</v>
          </cell>
        </row>
        <row r="2504">
          <cell r="A2504">
            <v>11883</v>
          </cell>
          <cell r="B2504" t="str">
            <v>FOSSA SEPTICA CILINDRICA, TIPO "IMHOFF", COM TAMPA, PARA 100 CONTRIBUINTES</v>
          </cell>
          <cell r="C2504" t="str">
            <v>UN</v>
          </cell>
          <cell r="E2504">
            <v>9151.84</v>
          </cell>
        </row>
        <row r="2505">
          <cell r="A2505">
            <v>11884</v>
          </cell>
          <cell r="B2505" t="str">
            <v>FOSSA SEPTICA CILINDRICA, TIPO "IMHOFF", COM TAMPA, PARA 150 CONTRIBUINTES</v>
          </cell>
          <cell r="C2505" t="str">
            <v>UN</v>
          </cell>
          <cell r="E2505">
            <v>9819.11</v>
          </cell>
        </row>
        <row r="2506">
          <cell r="A2506">
            <v>11885</v>
          </cell>
          <cell r="B2506" t="str">
            <v>FOSSA SEPTICA CILINDRICA, TIPO "IMHOFF", COM TAMPA, PARA 200 CONTRIBUINTES</v>
          </cell>
          <cell r="C2506" t="str">
            <v>UN</v>
          </cell>
          <cell r="E2506">
            <v>9119.07</v>
          </cell>
        </row>
        <row r="2507">
          <cell r="A2507">
            <v>11886</v>
          </cell>
          <cell r="B2507" t="str">
            <v>FOSSA SEPTICA CILINDRICA, TIPO "IMHOFF", COM TAMPA, PARA 30 CONTRIBUINTES</v>
          </cell>
          <cell r="C2507" t="str">
            <v>UN</v>
          </cell>
          <cell r="E2507">
            <v>3529.68</v>
          </cell>
        </row>
        <row r="2508">
          <cell r="A2508">
            <v>11888</v>
          </cell>
          <cell r="B2508" t="str">
            <v>FOSSA SEPTICA CILINDRICA, TIPO "IMHOFF", COM TAMPA, PARA 75 CONTRIBUINTES</v>
          </cell>
          <cell r="C2508" t="str">
            <v>UN</v>
          </cell>
          <cell r="E2508">
            <v>8289.07</v>
          </cell>
        </row>
        <row r="2509">
          <cell r="A2509">
            <v>3277</v>
          </cell>
          <cell r="B2509" t="str">
            <v>FOSSA SEPTICA CONCRETO PRE MOLDADO PARA 10 CONTRIBUINTES - *90 X 90* CM</v>
          </cell>
          <cell r="C2509" t="str">
            <v>UN</v>
          </cell>
          <cell r="E2509">
            <v>1397.89</v>
          </cell>
        </row>
        <row r="2510">
          <cell r="A2510">
            <v>3281</v>
          </cell>
          <cell r="B2510" t="str">
            <v>FOSSA SEPTICA CONCRETO PRE MOLDADO PARA 5 CONTRIBUINTES *90 X 70* CM</v>
          </cell>
          <cell r="C2510" t="str">
            <v>UN</v>
          </cell>
          <cell r="E2510">
            <v>1157.6300000000001</v>
          </cell>
        </row>
        <row r="2511">
          <cell r="A2511">
            <v>39363</v>
          </cell>
          <cell r="B2511" t="str">
            <v>FOSSA SEPTICA, SEM FILTRO, PARA 15 A 30 CONTRIBUINTES, CILINDRICA, COM TAMPA, EM POLIETILENO DE ALTA DENSIDADE (PEAD), CAPACIDADE APROXIMADA DE 5500 LITROS (NBR 7229)</v>
          </cell>
          <cell r="C2511" t="str">
            <v>UN</v>
          </cell>
          <cell r="E2511">
            <v>3723.28</v>
          </cell>
        </row>
        <row r="2512">
          <cell r="A2512">
            <v>39361</v>
          </cell>
          <cell r="B2512" t="str">
            <v>FOSSA SEPTICA, SEM FILTRO, PARA 4 A 7 CONTRIBUINTES, CILINDRICA,  COM TAMPA, EM POLIETILENO DE ALTA DENSIDADE (PEAD), CAPACIDADE APROXIMADA DE 1100 LITROS (NBR 7229)</v>
          </cell>
          <cell r="C2512" t="str">
            <v>UN</v>
          </cell>
          <cell r="E2512">
            <v>957.41</v>
          </cell>
        </row>
        <row r="2513">
          <cell r="A2513">
            <v>39362</v>
          </cell>
          <cell r="B2513" t="str">
            <v>FOSSA SEPTICA, SEM FILTRO, PARA 8 A 14 CONTRIBUINTES, CILINDRICA, COM TAMPA, EM POLIETILENO DE ALTA DENSIDADE (PEAD), CAPACIDADE APROXIMADA DE 3000 LITROS (NBR 7229)</v>
          </cell>
          <cell r="C2513" t="str">
            <v>UN</v>
          </cell>
          <cell r="E2513">
            <v>2946.21</v>
          </cell>
        </row>
        <row r="2514">
          <cell r="A2514">
            <v>39364</v>
          </cell>
          <cell r="B2514" t="str">
            <v>FOSSA SEPTICA,SEM FILTRO, PARA 40 A 52 CONTRIBUINTES, CILINDRICA, COM TAMPA, EM POLIETILENO DE ALTA DENSIDADE (PEAD), CAPACIDADE APROXIMADA DE 10000 LITROS (NBR 7229)</v>
          </cell>
          <cell r="C2514" t="str">
            <v>UN</v>
          </cell>
          <cell r="E2514">
            <v>8510.3700000000008</v>
          </cell>
        </row>
        <row r="2515">
          <cell r="A2515">
            <v>14576</v>
          </cell>
          <cell r="B2515" t="str">
            <v>FRESADORA DE ASFALTO A FRIO SOBRE ESTEIRAS, LARG. FRESAGEM 2,00 M, POT. 410 KW/550 HP</v>
          </cell>
          <cell r="C2515" t="str">
            <v>UN</v>
          </cell>
          <cell r="E2515">
            <v>2458122.35</v>
          </cell>
        </row>
        <row r="2516">
          <cell r="A2516">
            <v>13877</v>
          </cell>
          <cell r="B2516" t="str">
            <v>FRESADORA DE ASFALTO A FRIO SOBRE RODAS, LARG. FRESAGEM 1,00 M, POT. 155 KW/208 HP</v>
          </cell>
          <cell r="C2516" t="str">
            <v>UN</v>
          </cell>
          <cell r="E2516">
            <v>1052285.51</v>
          </cell>
        </row>
        <row r="2517">
          <cell r="A2517">
            <v>7307</v>
          </cell>
          <cell r="B2517" t="str">
            <v>FUNDO ANTICORROSIVO PARA METAIS FERROSOS (ZARCAO)</v>
          </cell>
          <cell r="C2517" t="str">
            <v>L</v>
          </cell>
          <cell r="E2517">
            <v>17.41</v>
          </cell>
        </row>
        <row r="2518">
          <cell r="A2518">
            <v>38122</v>
          </cell>
          <cell r="B2518" t="str">
            <v>FUNDO PREPARADOR ACRILICO BASE AGUA</v>
          </cell>
          <cell r="C2518" t="str">
            <v>L</v>
          </cell>
          <cell r="E2518">
            <v>10.26</v>
          </cell>
        </row>
        <row r="2519">
          <cell r="A2519">
            <v>6086</v>
          </cell>
          <cell r="B2519" t="str">
            <v>FUNDO SINTETICO NIVELADOR BRANCO FOSCO PARA MADEIRA</v>
          </cell>
          <cell r="C2519" t="str">
            <v>GL</v>
          </cell>
          <cell r="E2519">
            <v>55.94</v>
          </cell>
        </row>
        <row r="2520">
          <cell r="A2520">
            <v>3291</v>
          </cell>
          <cell r="B2520" t="str">
            <v>FURADEIRA DE IMPACTO, PORTATIL, ELETRICA, TIPO INDUSTRIAL, COM MADRIL DE 5/8" (LOCACAO)</v>
          </cell>
          <cell r="C2520" t="str">
            <v>H</v>
          </cell>
          <cell r="E2520">
            <v>0.41</v>
          </cell>
        </row>
        <row r="2521">
          <cell r="A2521">
            <v>38633</v>
          </cell>
          <cell r="B2521" t="str">
            <v>FURO PARA TORNEIRA OU OUTROS ACESSORIOS  EM BANCADA DE MARMORE/ GRANITO OU OUTRO TIPO DE PEDRA NATURAL</v>
          </cell>
          <cell r="C2521" t="str">
            <v>UN</v>
          </cell>
          <cell r="E2521">
            <v>7.03</v>
          </cell>
        </row>
        <row r="2522">
          <cell r="A2522">
            <v>12344</v>
          </cell>
          <cell r="B2522" t="str">
            <v>FUSIVEL DIAZED 20 A TAMANHO DII, CAPACIDADE DE INTERRUPCAO DE 50 KA EM VCA E 8 KA EM VCC, TENSAO NOMIMNAL DE 500 V</v>
          </cell>
          <cell r="C2522" t="str">
            <v>UN</v>
          </cell>
          <cell r="E2522">
            <v>2.93</v>
          </cell>
        </row>
        <row r="2523">
          <cell r="A2523">
            <v>12343</v>
          </cell>
          <cell r="B2523" t="str">
            <v>FUSIVEL DIAZED 35 A TAMANHO DIII, CAPACIDADE DE INTERRUPCAO DE 50 KA EM VCA E 8 KA EM VCC, TENSAO NOMIMNAL DE 500 V</v>
          </cell>
          <cell r="C2523" t="str">
            <v>UN</v>
          </cell>
          <cell r="E2523">
            <v>4.55</v>
          </cell>
        </row>
        <row r="2524">
          <cell r="A2524">
            <v>3293</v>
          </cell>
          <cell r="B2524" t="str">
            <v>FUSIVEL NH *36* A TAMANHO 00, CAPACIDADE DE INTERRUPCAO DE 120 KA, TENSAO NOMIMNAL DE 500 V</v>
          </cell>
          <cell r="C2524" t="str">
            <v>UN</v>
          </cell>
          <cell r="E2524">
            <v>16.18</v>
          </cell>
        </row>
        <row r="2525">
          <cell r="A2525">
            <v>3302</v>
          </cell>
          <cell r="B2525" t="str">
            <v>FUSIVEL NH 100 A TAMANHO 00, CAPACIDADE DE INTERRUPCAO DE 120 KA, TENSAO NOMIMNAL DE 500 V</v>
          </cell>
          <cell r="C2525" t="str">
            <v>UN</v>
          </cell>
          <cell r="E2525">
            <v>16.62</v>
          </cell>
        </row>
        <row r="2526">
          <cell r="A2526">
            <v>3297</v>
          </cell>
          <cell r="B2526" t="str">
            <v>FUSIVEL NH 125 A TAMANHO 00, CAPACIDADE DE INTERRUPCAO DE 120 KA, TENSAO NOMIMNAL DE 500 V</v>
          </cell>
          <cell r="C2526" t="str">
            <v>UN</v>
          </cell>
          <cell r="E2526">
            <v>17.739999999999998</v>
          </cell>
        </row>
        <row r="2527">
          <cell r="A2527">
            <v>3294</v>
          </cell>
          <cell r="B2527" t="str">
            <v>FUSIVEL NH 160 A TAMANHO 00, CAPACIDADE DE INTERRUPCAO DE 120 KA, TENSAO NOMIMNAL DE 500 V</v>
          </cell>
          <cell r="C2527" t="str">
            <v>UN</v>
          </cell>
          <cell r="E2527">
            <v>18.010000000000002</v>
          </cell>
        </row>
        <row r="2528">
          <cell r="A2528">
            <v>3292</v>
          </cell>
          <cell r="B2528" t="str">
            <v>FUSIVEL NH 20 A TAMANHO 000, CAPACIDADE DE INTERRUPCAO DE 120 KA, TENSAO NOMIMNAL DE 500 V</v>
          </cell>
          <cell r="C2528" t="str">
            <v>UN</v>
          </cell>
          <cell r="E2528">
            <v>16.920000000000002</v>
          </cell>
        </row>
        <row r="2529">
          <cell r="A2529">
            <v>3298</v>
          </cell>
          <cell r="B2529" t="str">
            <v>FUSIVEL NH 200 A TAMANHO 1, CAPACIDADE DE INTERRUPCAO DE 120 KA, TENSAO NOMIMNAL DE 500 V</v>
          </cell>
          <cell r="C2529" t="str">
            <v>UN</v>
          </cell>
          <cell r="E2529">
            <v>39.65</v>
          </cell>
        </row>
        <row r="2530">
          <cell r="A2530">
            <v>3301</v>
          </cell>
          <cell r="B2530" t="str">
            <v>FUSIVEL NH 250 A TAMANHO 1, CAPACIDADE DE INTERRUPCAO DE 120 KA, TENSAO NOMIMNAL DE 500 V</v>
          </cell>
          <cell r="C2530" t="str">
            <v>UN</v>
          </cell>
          <cell r="E2530">
            <v>39.94</v>
          </cell>
        </row>
        <row r="2531">
          <cell r="A2531">
            <v>3295</v>
          </cell>
          <cell r="B2531" t="str">
            <v>FUSIVEL NH 50 A TAMANHO 00, CAPACIDADE DE INTERRUPCAO DE 120 KA, TENSAO NOMIMNAL DE 500 V</v>
          </cell>
          <cell r="C2531" t="str">
            <v>UN</v>
          </cell>
          <cell r="E2531">
            <v>15.89</v>
          </cell>
        </row>
        <row r="2532">
          <cell r="A2532">
            <v>3299</v>
          </cell>
          <cell r="B2532" t="str">
            <v>FUSIVEL NH 63 A TAMANHO 00, CAPACIDADE DE INTERRUPCAO DE 120 KA, TENSAO NOMIMNAL DE 500 V</v>
          </cell>
          <cell r="C2532" t="str">
            <v>UN</v>
          </cell>
          <cell r="E2532">
            <v>16.09</v>
          </cell>
        </row>
        <row r="2533">
          <cell r="A2533">
            <v>3296</v>
          </cell>
          <cell r="B2533" t="str">
            <v>FUSIVEL NH 80 A TAMANHO 00, CAPACIDADE DE INTERRUPCAO DE 120 KA, TENSAO NOMIMNAL DE 500 V</v>
          </cell>
          <cell r="C2533" t="str">
            <v>UN</v>
          </cell>
          <cell r="E2533">
            <v>15.89</v>
          </cell>
        </row>
        <row r="2534">
          <cell r="A2534">
            <v>11596</v>
          </cell>
          <cell r="B2534" t="str">
            <v>GABIAO  TIPO CAIXA, MALHA HEXAGONAL 8 X 10 CM (ZN/AL), FIO 2,7 MM, DIMENSOES 2,0 X 1,0 X 0,5 M (C X L X A)</v>
          </cell>
          <cell r="C2534" t="str">
            <v>UN</v>
          </cell>
          <cell r="E2534">
            <v>198</v>
          </cell>
        </row>
        <row r="2535">
          <cell r="A2535">
            <v>34802</v>
          </cell>
          <cell r="B2535" t="str">
            <v>GABIAO MANTA (COLCHAO) MALHA HEXAGONAL 6 X 8 CM (ZN/AL + PVC), DIMENSOES 4,0 X 2,0 X 0,17 M (C X L X A) FIO 2 MM</v>
          </cell>
          <cell r="C2535" t="str">
            <v>UN</v>
          </cell>
          <cell r="E2535">
            <v>543.77</v>
          </cell>
        </row>
        <row r="2536">
          <cell r="A2536">
            <v>11588</v>
          </cell>
          <cell r="B2536" t="str">
            <v>GABIAO MANTA (COLCHAO) MALHA HEXAGONAL 6 X 8 CM (ZN/AL + PVC), FIO 2 MM, REVESTIDO COM PVC, DIMENSOES 4,0 X 2,0 X 0,23 M (C X L X A)</v>
          </cell>
          <cell r="C2536" t="str">
            <v>UN</v>
          </cell>
          <cell r="E2536">
            <v>586.64</v>
          </cell>
        </row>
        <row r="2537">
          <cell r="A2537">
            <v>34383</v>
          </cell>
          <cell r="B2537" t="str">
            <v>GABIAO MANTA (COLCHAO) MALHA HEXAGONAL 6 X 8 CM (ZN/AL + PVC), FIO 2 MM, REVESTIDO COM PVC, DIMENSOES 4,0 X 2,0 X 0,3 M (C X L X A)</v>
          </cell>
          <cell r="C2537" t="str">
            <v>UN</v>
          </cell>
          <cell r="E2537">
            <v>645.34</v>
          </cell>
        </row>
        <row r="2538">
          <cell r="A2538">
            <v>40600</v>
          </cell>
          <cell r="B2538" t="str">
            <v>GABIAO MANTA (COLCHAO) MALHA HEXAGONAL 6 X 8 CM (ZN/AL + PVC), FIO 2,0 MM, DIMENSOES 5,0 X 2,0 X 0,23 M (C X L X A) (COLETADO CAIXA)</v>
          </cell>
          <cell r="C2538" t="str">
            <v>M2</v>
          </cell>
          <cell r="E2538">
            <v>72.59</v>
          </cell>
        </row>
        <row r="2539">
          <cell r="A2539">
            <v>11591</v>
          </cell>
          <cell r="B2539" t="str">
            <v>GABIAO MANTA (COLCHAO) MALHA HEXAGONAL 6 X 8 CM (ZN/AL), FIO  2,0 MM, DIMENSOES 4,0 X 2,0 X 0,23 M (C X L X A)</v>
          </cell>
          <cell r="C2539" t="str">
            <v>UN</v>
          </cell>
          <cell r="E2539">
            <v>571.62</v>
          </cell>
        </row>
        <row r="2540">
          <cell r="A2540">
            <v>40599</v>
          </cell>
          <cell r="B2540" t="str">
            <v>GABIAO MANTA (COLCHAO) MALHA HEXAGONAL 6 X 8 CM(ZN/AL + PVC), FIO 2,0 MM, DIMENSOES 5,0 X 2,0 X 0,17 M (C X L X A) (COLETADO CAIXA)</v>
          </cell>
          <cell r="C2540" t="str">
            <v>M2</v>
          </cell>
          <cell r="E2540">
            <v>67.28</v>
          </cell>
        </row>
        <row r="2541">
          <cell r="A2541">
            <v>40601</v>
          </cell>
          <cell r="B2541" t="str">
            <v>GABIAO MANTA (COLCHAO) MALHA HEXAGONAL 6 X 8 CM(ZN/AL + PVC), FIO 2,0 MM, DIMENSOES 5,0 X 2,0 X 0,30 M (C X L X A) (COLETADO CAIXA)</v>
          </cell>
          <cell r="C2541" t="str">
            <v>M2</v>
          </cell>
          <cell r="E2541">
            <v>79.7</v>
          </cell>
        </row>
        <row r="2542">
          <cell r="A2542">
            <v>11590</v>
          </cell>
          <cell r="B2542" t="str">
            <v>GABIAO MANTA (COLCHAO) MALHA HEXAGONAL 8 X 10 CM (ZN/AL), FIO 2,0 MM, DIMENSOES 4,0 X 2,0 X 0,3 M (C X L X A)</v>
          </cell>
          <cell r="C2542" t="str">
            <v>UN</v>
          </cell>
          <cell r="E2542">
            <v>595.70000000000005</v>
          </cell>
        </row>
        <row r="2543">
          <cell r="A2543">
            <v>3310</v>
          </cell>
          <cell r="B2543" t="str">
            <v>GABIAO MANTA (COLCHAO) MALHA HEXAGONAL 8 X 10 CM (ZN/AL), FIO 2,2 A 2,4 MM, DIMENSOES 4,0 X 2,0 X 0,3 M (C X L X A)</v>
          </cell>
          <cell r="C2543" t="str">
            <v>M3</v>
          </cell>
          <cell r="E2543">
            <v>248.21</v>
          </cell>
        </row>
        <row r="2544">
          <cell r="A2544">
            <v>11594</v>
          </cell>
          <cell r="B2544" t="str">
            <v>GABIAO SACO MALHA HEXAGONAL 8 X 10 CM (ZN/AL + PVC),  FIO 2,4 MM, DIMENSOES 3,0 X 0,65 M</v>
          </cell>
          <cell r="C2544" t="str">
            <v>UN</v>
          </cell>
          <cell r="E2544">
            <v>186.98</v>
          </cell>
        </row>
        <row r="2545">
          <cell r="A2545">
            <v>3311</v>
          </cell>
          <cell r="B2545" t="str">
            <v>GABIAO SACO MALHA HEXAGONAL 8 X 10 CM (ZN/AL + PVC), FIO 2,4 MM, H = 0,65 M</v>
          </cell>
          <cell r="C2545" t="str">
            <v>M3</v>
          </cell>
          <cell r="E2545">
            <v>186.98</v>
          </cell>
        </row>
        <row r="2546">
          <cell r="A2546">
            <v>11599</v>
          </cell>
          <cell r="B2546" t="str">
            <v>GABIAO SACO MALHA HEXAGONAL 8 X 10 CM (ZN/AL), FIO 2,7 MM, DIMENSOES 4,0 X 0,65 M</v>
          </cell>
          <cell r="C2546" t="str">
            <v>UN</v>
          </cell>
          <cell r="E2546">
            <v>248.66</v>
          </cell>
        </row>
        <row r="2547">
          <cell r="A2547">
            <v>11593</v>
          </cell>
          <cell r="B2547" t="str">
            <v>GABIAO TIPO CAIXA MALHA HEXAGONAL 8 X 10 CM (ZN/AL + PVC),  FIO 2,4 MM, DIMENSOES 2,0 X 1,0 X 1,0 M (C X L X A)</v>
          </cell>
          <cell r="C2547" t="str">
            <v>UN</v>
          </cell>
          <cell r="E2547">
            <v>348.6</v>
          </cell>
        </row>
        <row r="2548">
          <cell r="A2548">
            <v>3314</v>
          </cell>
          <cell r="B2548" t="str">
            <v>GABIAO TIPO CAIXA MALHA HEXAGONAL 8 X 10 CM (ZN/AL + PVC),  FIO 2,4 MM, H = 0,50 M</v>
          </cell>
          <cell r="C2548" t="str">
            <v>M3</v>
          </cell>
          <cell r="E2548">
            <v>249.32</v>
          </cell>
        </row>
        <row r="2549">
          <cell r="A2549">
            <v>11597</v>
          </cell>
          <cell r="B2549" t="str">
            <v>GABIAO TIPO CAIXA MALHA HEXAGONAL 8 X 10 CM (ZN/AL), FIO 2,7 MM, DIMENSOES 2,0 X 1,0 X 1,0 M (C X L X A)</v>
          </cell>
          <cell r="C2549" t="str">
            <v>UN</v>
          </cell>
          <cell r="E2549">
            <v>289.93</v>
          </cell>
        </row>
        <row r="2550">
          <cell r="A2550">
            <v>3309</v>
          </cell>
          <cell r="B2550" t="str">
            <v>GABIAO TIPO CAIXA MALHA HEXAGONAL 8 X 10 CM (ZN/AL), FIO 2,7 MM, H = 0,50 M</v>
          </cell>
          <cell r="C2550" t="str">
            <v>M3</v>
          </cell>
          <cell r="E2550">
            <v>198</v>
          </cell>
        </row>
        <row r="2551">
          <cell r="A2551">
            <v>34612</v>
          </cell>
          <cell r="B2551" t="str">
            <v>GABIAO TIPO CAIXA PARA SOLO REFORCADO, MALHA HEXAGONAL DE DUPLA TORCAO 8 X 10 CM (ZN/ AL + PVC), FIO 2,7 MM, DIMENSOES 2,0 X 1,0 X 0,5 M, COM CAUDA DE 3,0 M</v>
          </cell>
          <cell r="C2551" t="str">
            <v>UN</v>
          </cell>
          <cell r="E2551">
            <v>358.6</v>
          </cell>
        </row>
        <row r="2552">
          <cell r="A2552">
            <v>34635</v>
          </cell>
          <cell r="B2552" t="str">
            <v>GABIAO TIPO CAIXA PARA SOLO REFORCADO, MALHA HEXAGONAL DE DUPLA TORCAO 8 X 10 CM (ZN/ AL + PVC), FIO 2,7 MM, DIMENSOES 2,0 X 1,0 X 1,0 M, COM CAUDA DE 3,0 M</v>
          </cell>
          <cell r="C2552" t="str">
            <v>UN</v>
          </cell>
          <cell r="E2552">
            <v>461.14</v>
          </cell>
        </row>
        <row r="2553">
          <cell r="A2553">
            <v>34633</v>
          </cell>
          <cell r="B2553" t="str">
            <v>GABIAO TIPO CAIXA PARA SOLO REFORCADO, MALHA HEXAGONAL DE DUPLA TORCAO 8 X 10 CM (ZN/ AL + PVC), FIO 2,7 MM, DIMENSOES 2,0 X 1,0 X 1,0 M, COM CAUDA DE 4,0 M</v>
          </cell>
          <cell r="C2553" t="str">
            <v>UN</v>
          </cell>
          <cell r="E2553">
            <v>508.29</v>
          </cell>
        </row>
        <row r="2554">
          <cell r="A2554">
            <v>40593</v>
          </cell>
          <cell r="B2554" t="str">
            <v>GABIAO TIPO CAIXA PARA SOLO REFORCADO, MALHA HEXAGONAL 8 X 10 CM (ZN/ AL + PVC), FIO 2,7 MM, DIMENSOES 2,0 X 1,0 X 0,5 M, COM CAUDA DE 4,0 M (COLETADO CAIXA)</v>
          </cell>
          <cell r="C2554" t="str">
            <v>M3</v>
          </cell>
          <cell r="E2554">
            <v>306.64</v>
          </cell>
        </row>
        <row r="2555">
          <cell r="A2555">
            <v>40594</v>
          </cell>
          <cell r="B2555" t="str">
            <v>GABIAO TIPO CAIXA PARA SOLO REFORCADO, MALHA HEXAGONAL 8 X 10 CM (ZN/ AL + PVC), FIO 2,7 MM, DIMENSOES 2,0 X 1,0 X 1,0 M, COM CAUDA DE 4,0 M (COLETADO CAIXA)</v>
          </cell>
          <cell r="C2555" t="str">
            <v>M3</v>
          </cell>
          <cell r="E2555">
            <v>185</v>
          </cell>
        </row>
        <row r="2556">
          <cell r="A2556">
            <v>34630</v>
          </cell>
          <cell r="B2556" t="str">
            <v>GABIAO TIPO CAIXA TRAPEZOIDAL PARA SOLO REFORCADO, MALHA HEXAGONAL DE DUPLA TORCAO 8 X 10 CM (ZN/ AL + PVC), FIO 2,7 MM, DIMENSOES 4,0 X 2,0 X 0,6 M, COM INCLINACAO DE 70 GRAUS</v>
          </cell>
          <cell r="C2556" t="str">
            <v>UN</v>
          </cell>
          <cell r="E2556">
            <v>463.04</v>
          </cell>
        </row>
        <row r="2557">
          <cell r="A2557">
            <v>40595</v>
          </cell>
          <cell r="B2557" t="str">
            <v>GABIAO TIPO CAIXA TRAPEZOIDAL, MALHA HEXAGONAL 10 X 12 CM (ZN/AL + PVC) FIO 2,7 MM, FACE COM 65 GRAUS, DIMENSOES 2,0 x 1,5 x 1,0 M (C X L X A) (COLETADO CAIXA)</v>
          </cell>
          <cell r="C2557" t="str">
            <v>M3</v>
          </cell>
          <cell r="E2557">
            <v>124.32</v>
          </cell>
        </row>
        <row r="2558">
          <cell r="A2558">
            <v>34800</v>
          </cell>
          <cell r="B2558" t="str">
            <v>GABIAO TIPO CAIXA, MALHA HEXAGONAL 8 X 10 CM (ZN/AL + PVC), FIO DE 2,4 MM, DIMENSOES 2,0 x 1,0 x 1,0 M (C X L X A)</v>
          </cell>
          <cell r="C2558" t="str">
            <v>M3</v>
          </cell>
          <cell r="E2558">
            <v>174.3</v>
          </cell>
        </row>
        <row r="2559">
          <cell r="A2559">
            <v>11592</v>
          </cell>
          <cell r="B2559" t="str">
            <v>GABIAO TIPO CAIXA, MALHA HEXAGONAL 8 X 10 CM (ZN/AL + PVC), FIO 2,4 MM, DIMENSOES 2,0 X 1,0 X 0,5 M (C X L X A)</v>
          </cell>
          <cell r="C2559" t="str">
            <v>UN</v>
          </cell>
          <cell r="E2559">
            <v>249.32</v>
          </cell>
        </row>
        <row r="2560">
          <cell r="A2560">
            <v>40591</v>
          </cell>
          <cell r="B2560" t="str">
            <v>GABIAO TIPO CAIXA, MALHA HEXAGONAL 8 X 10 CM (ZN/AL), FIO DE 2,7 MM, DIMENSOES 2,0 X 1,0 X 1,0 M (C X L X A) (COLETADO CAIXA)</v>
          </cell>
          <cell r="C2560" t="str">
            <v>M3</v>
          </cell>
          <cell r="E2560">
            <v>144.01</v>
          </cell>
        </row>
        <row r="2561">
          <cell r="A2561">
            <v>40592</v>
          </cell>
          <cell r="B2561" t="str">
            <v>GABIAO TIPO CAIXA, MALHA HEXAGONAL 8 X 10 CM (ZN/AL), FIO DE 2,7 MM, DIMENSOES 5,0 X 1,0 X 0,5 M (C X L X A) (COLETADO CAIXA)</v>
          </cell>
          <cell r="C2561" t="str">
            <v>M3</v>
          </cell>
          <cell r="E2561">
            <v>205.29</v>
          </cell>
        </row>
        <row r="2562">
          <cell r="A2562">
            <v>40589</v>
          </cell>
          <cell r="B2562" t="str">
            <v>GABIAO TIPO CAIXA, MALHA HEXAGONAL 8 X 10 CM (ZN/AL), FIO DE 2,7 MM, DIMENSOES 5,0 X 1,0 X 1,0 M (C X L X A) (COLETADO CAIXA)</v>
          </cell>
          <cell r="C2562" t="str">
            <v>M3</v>
          </cell>
          <cell r="E2562">
            <v>144.72</v>
          </cell>
        </row>
        <row r="2563">
          <cell r="A2563">
            <v>4315</v>
          </cell>
          <cell r="B2563" t="str">
            <v>GANCHO CHATO EM FERRO GALVANIZADO,  L = 110 MM, RECOBRIMENTO = 100MM, SECAO 1/8 X 1/2" (3 MM X 12 MM), PARA FIXAR TELHA DE FIBROCIMENTO ONDULADA</v>
          </cell>
          <cell r="C2563" t="str">
            <v>UN</v>
          </cell>
          <cell r="E2563">
            <v>0.98</v>
          </cell>
        </row>
        <row r="2564">
          <cell r="A2564">
            <v>402</v>
          </cell>
          <cell r="B2564" t="str">
            <v>GANCHO OLHAL EM ACO GALVANIZADO, ESPESSURA 16MM, ABERTURA 21MM</v>
          </cell>
          <cell r="C2564" t="str">
            <v>UN</v>
          </cell>
          <cell r="E2564">
            <v>8.1300000000000008</v>
          </cell>
        </row>
        <row r="2565">
          <cell r="A2565">
            <v>4226</v>
          </cell>
          <cell r="B2565" t="str">
            <v>GAS DE COZINHA - GLP</v>
          </cell>
          <cell r="C2565" t="str">
            <v>KG</v>
          </cell>
          <cell r="E2565">
            <v>4.41</v>
          </cell>
        </row>
        <row r="2566">
          <cell r="A2566">
            <v>4222</v>
          </cell>
          <cell r="B2566" t="str">
            <v>GASOLINA COMUM</v>
          </cell>
          <cell r="C2566" t="str">
            <v>L</v>
          </cell>
          <cell r="E2566">
            <v>3.74</v>
          </cell>
        </row>
        <row r="2567">
          <cell r="A2567">
            <v>34804</v>
          </cell>
          <cell r="B2567" t="str">
            <v>GEOGRELHA TECIDA COM FILAMENTOS DE POLIESTER + PVC, RESISTENCIA LONGITUDINAL: 90 KN/M, RESISTENCIA TRANSVERSAL: 30 KN/M, ALONGAMENTO = 12 POR CENTO, DIMENSOES 5,15 X 100,0 M</v>
          </cell>
          <cell r="C2567" t="str">
            <v>M2</v>
          </cell>
          <cell r="E2567">
            <v>21.04</v>
          </cell>
        </row>
        <row r="2568">
          <cell r="A2568">
            <v>4013</v>
          </cell>
          <cell r="B2568" t="str">
            <v>GEOTEXTIL NAO TECIDO AGULHADO DE FILAMENTOS CONTINUOS 100% POLIESTER  RT 09 P/ DRENAGEM TIPO BIDIM OU EQUIV</v>
          </cell>
          <cell r="C2568" t="str">
            <v>M2</v>
          </cell>
          <cell r="E2568">
            <v>4.1399999999999997</v>
          </cell>
        </row>
        <row r="2569">
          <cell r="A2569">
            <v>4011</v>
          </cell>
          <cell r="B2569" t="str">
            <v>GEOTEXTIL NAO TECIDO AGULHADO DE FILAMENTOS CONTINUOS 100% POLIESTER  RT 10 TIPO BIDIM OU EQUIV</v>
          </cell>
          <cell r="C2569" t="str">
            <v>M2</v>
          </cell>
          <cell r="E2569">
            <v>5.47</v>
          </cell>
        </row>
        <row r="2570">
          <cell r="A2570">
            <v>4021</v>
          </cell>
          <cell r="B2570" t="str">
            <v>GEOTEXTIL NAO TECIDO AGULHADO DE FILAMENTOS CONTINUOS 100% POLIESTER  RT 14 P/ DRENAGEM TIPO BIDIM OU EQUIV</v>
          </cell>
          <cell r="C2570" t="str">
            <v>M2</v>
          </cell>
          <cell r="E2570">
            <v>5.95</v>
          </cell>
        </row>
        <row r="2571">
          <cell r="A2571">
            <v>4019</v>
          </cell>
          <cell r="B2571" t="str">
            <v>GEOTEXTIL NAO TECIDO AGULHADO DE FILAMENTOS CONTINUOS 100% POLIESTER  RT 16 TIPO BIDIM OU EQUIV</v>
          </cell>
          <cell r="C2571" t="str">
            <v>M2</v>
          </cell>
          <cell r="E2571">
            <v>8.36</v>
          </cell>
        </row>
        <row r="2572">
          <cell r="A2572">
            <v>4012</v>
          </cell>
          <cell r="B2572" t="str">
            <v>GEOTEXTIL NAO TECIDO AGULHADO DE FILAMENTOS CONTINUOS 100% POLIESTER  RT 21 TIPO BIDIM OU EQUIV</v>
          </cell>
          <cell r="C2572" t="str">
            <v>M2</v>
          </cell>
          <cell r="E2572">
            <v>10.220000000000001</v>
          </cell>
        </row>
        <row r="2573">
          <cell r="A2573">
            <v>4020</v>
          </cell>
          <cell r="B2573" t="str">
            <v>GEOTEXTIL NAO TECIDO AGULHADO DE FILAMENTOS CONTINUOS 100% POLIESTER  RT 26 TIPO BIDIM OU EQUIV</v>
          </cell>
          <cell r="C2573" t="str">
            <v>M2</v>
          </cell>
          <cell r="E2573">
            <v>13.01</v>
          </cell>
        </row>
        <row r="2574">
          <cell r="A2574">
            <v>4018</v>
          </cell>
          <cell r="B2574" t="str">
            <v>GEOTEXTIL NAO TECIDO AGULHADO DE FILAMENTOS CONTINUOS 100% POLIESTER  RT 31 TIPO BIDIM OU EQUIV</v>
          </cell>
          <cell r="C2574" t="str">
            <v>M2</v>
          </cell>
          <cell r="E2574">
            <v>15.89</v>
          </cell>
        </row>
        <row r="2575">
          <cell r="A2575">
            <v>36498</v>
          </cell>
          <cell r="B2575" t="str">
            <v>GERADOR PORTATIL MONOFASICO, POTENCIA 5500 VA, MOTOR A GASOLINA, POTENCIA DO MOTOR 13 CV</v>
          </cell>
          <cell r="C2575" t="str">
            <v>UN</v>
          </cell>
          <cell r="E2575">
            <v>3758.34</v>
          </cell>
        </row>
        <row r="2576">
          <cell r="A2576">
            <v>12872</v>
          </cell>
          <cell r="B2576" t="str">
            <v>GESSEIRO</v>
          </cell>
          <cell r="C2576" t="str">
            <v>H</v>
          </cell>
          <cell r="E2576">
            <v>11.31</v>
          </cell>
        </row>
        <row r="2577">
          <cell r="A2577">
            <v>3315</v>
          </cell>
          <cell r="B2577" t="str">
            <v>GESSO</v>
          </cell>
          <cell r="C2577" t="str">
            <v>KG</v>
          </cell>
          <cell r="E2577">
            <v>0.61</v>
          </cell>
        </row>
        <row r="2578">
          <cell r="A2578">
            <v>36870</v>
          </cell>
          <cell r="B2578" t="str">
            <v>GESSO PROJETADO</v>
          </cell>
          <cell r="C2578" t="str">
            <v>KG</v>
          </cell>
          <cell r="E2578">
            <v>0.61</v>
          </cell>
        </row>
        <row r="2579">
          <cell r="A2579">
            <v>5092</v>
          </cell>
          <cell r="B2579" t="str">
            <v>GONZO FERRO CROMADO EMBUTIR 1/2" P/ JANELA PIVOTANTE (CAPELINHA)</v>
          </cell>
          <cell r="C2579" t="str">
            <v>PAR</v>
          </cell>
          <cell r="E2579">
            <v>9.64</v>
          </cell>
        </row>
        <row r="2580">
          <cell r="A2580">
            <v>11462</v>
          </cell>
          <cell r="B2580" t="str">
            <v>GONZO SOBREPOR LATAO P/ JANELA PIVOTANTE (CAPELINHA)</v>
          </cell>
          <cell r="C2580" t="str">
            <v>PAR</v>
          </cell>
          <cell r="E2580">
            <v>15.25</v>
          </cell>
        </row>
        <row r="2581">
          <cell r="A2581">
            <v>36529</v>
          </cell>
          <cell r="B2581" t="str">
            <v>GRADE DE DISCOS COM CONTROLE REMOTO, REBOCAVEL, COM 24 DISCOS 24" X 6 MM, COM PNEUS PARA TRANSPORTE</v>
          </cell>
          <cell r="C2581" t="str">
            <v>UN</v>
          </cell>
          <cell r="E2581">
            <v>31887.75</v>
          </cell>
        </row>
        <row r="2582">
          <cell r="A2582">
            <v>36528</v>
          </cell>
          <cell r="B2582" t="str">
            <v>GRADE DE DISCOS HIDRÁULICA COM 20 DISCOS DE 24" X 6 MM</v>
          </cell>
          <cell r="C2582" t="str">
            <v>UN</v>
          </cell>
          <cell r="E2582">
            <v>18112.240000000002</v>
          </cell>
        </row>
        <row r="2583">
          <cell r="A2583">
            <v>3318</v>
          </cell>
          <cell r="B2583" t="str">
            <v>GRADE DE DISCOS MECANICA 20X24" COM 20 DISCOS 24" X 6MM  COM PNEUS PARA TRANSPORTE</v>
          </cell>
          <cell r="C2583" t="str">
            <v>UN</v>
          </cell>
          <cell r="E2583">
            <v>25000</v>
          </cell>
        </row>
        <row r="2584">
          <cell r="A2584">
            <v>38968</v>
          </cell>
          <cell r="B2584" t="str">
            <v>GRADIL *1320 X 2170* MM (A X L) EM  BARRA DE ACO CHATA *25 MM X 2* MM ENTRELACADA COM BARRA ACO REDONDA *5* MM, MALHA *65 X 132* MM, GALVANIZADO E PINTURA ELETROSTATICA</v>
          </cell>
          <cell r="C2584" t="str">
            <v>M2</v>
          </cell>
          <cell r="E2584">
            <v>224.63</v>
          </cell>
        </row>
        <row r="2585">
          <cell r="A2585">
            <v>3324</v>
          </cell>
          <cell r="B2585" t="str">
            <v>GRAMA BATATAIS EM PLACAS, SEM PLANTIO</v>
          </cell>
          <cell r="C2585" t="str">
            <v>M2</v>
          </cell>
          <cell r="E2585">
            <v>4.28</v>
          </cell>
        </row>
        <row r="2586">
          <cell r="A2586">
            <v>3322</v>
          </cell>
          <cell r="B2586" t="str">
            <v>GRAMA ESMERALDA EM PLACAS, SEM PLANTIO</v>
          </cell>
          <cell r="C2586" t="str">
            <v>M2</v>
          </cell>
          <cell r="E2586">
            <v>6</v>
          </cell>
        </row>
        <row r="2587">
          <cell r="A2587">
            <v>3323</v>
          </cell>
          <cell r="B2587" t="str">
            <v>GRAMA SAO CARLOS OU CURITIBANA EM PLACAS, SEM PLANTIO</v>
          </cell>
          <cell r="C2587" t="str">
            <v>M2</v>
          </cell>
          <cell r="E2587">
            <v>6</v>
          </cell>
        </row>
        <row r="2588">
          <cell r="A2588">
            <v>5076</v>
          </cell>
          <cell r="B2588" t="str">
            <v>GRAMPO DE ACO POLIDO 1 " X 9</v>
          </cell>
          <cell r="C2588" t="str">
            <v>KG</v>
          </cell>
          <cell r="E2588">
            <v>7.81</v>
          </cell>
        </row>
        <row r="2589">
          <cell r="A2589">
            <v>5077</v>
          </cell>
          <cell r="B2589" t="str">
            <v>GRAMPO DE ACO POLIDO 7/8 " X 9</v>
          </cell>
          <cell r="C2589" t="str">
            <v>KG</v>
          </cell>
          <cell r="E2589">
            <v>8.6300000000000008</v>
          </cell>
        </row>
        <row r="2590">
          <cell r="A2590">
            <v>11837</v>
          </cell>
          <cell r="B2590" t="str">
            <v>GRAMPO LINHA VIVA DE LATAO ESTANHADO, DIAMETRO DO CONDUTOR PRINCIPAL DE 10 A 120 MM2, DIAMETRO DA DERIVACAO DE 10 A 70 MM2</v>
          </cell>
          <cell r="C2590" t="str">
            <v>UN</v>
          </cell>
          <cell r="E2590">
            <v>26.08</v>
          </cell>
        </row>
        <row r="2591">
          <cell r="A2591">
            <v>38055</v>
          </cell>
          <cell r="B2591" t="str">
            <v>GRAMPO METALICO TIPO OLHAL PARA HASTE DE ATERRAMENTO DE 1/2'', CONDUTOR DE *10* A 50 MM2</v>
          </cell>
          <cell r="C2591" t="str">
            <v>UN</v>
          </cell>
          <cell r="E2591">
            <v>2.36</v>
          </cell>
        </row>
        <row r="2592">
          <cell r="A2592">
            <v>415</v>
          </cell>
          <cell r="B2592" t="str">
            <v>GRAMPO METALICO TIPO OLHAL PARA HASTE DE ATERRAMENTO DE 1'', CONDUTOR DE *10* A 50 MM2</v>
          </cell>
          <cell r="C2592" t="str">
            <v>UN</v>
          </cell>
          <cell r="E2592">
            <v>10.69</v>
          </cell>
        </row>
        <row r="2593">
          <cell r="A2593">
            <v>416</v>
          </cell>
          <cell r="B2593" t="str">
            <v>GRAMPO METALICO TIPO OLHAL PARA HASTE DE ATERRAMENTO DE 3/4'', CONDUTOR DE *10* A 50 MM2</v>
          </cell>
          <cell r="C2593" t="str">
            <v>UN</v>
          </cell>
          <cell r="E2593">
            <v>3.91</v>
          </cell>
        </row>
        <row r="2594">
          <cell r="A2594">
            <v>425</v>
          </cell>
          <cell r="B2594" t="str">
            <v>GRAMPO METALICO TIPO OLHAL PARA HASTE DE ATERRAMENTO DE 5/8'', CONDUTOR DE *10* A 50 MM2</v>
          </cell>
          <cell r="C2594" t="str">
            <v>UN</v>
          </cell>
          <cell r="E2594">
            <v>2.42</v>
          </cell>
        </row>
        <row r="2595">
          <cell r="A2595">
            <v>426</v>
          </cell>
          <cell r="B2595" t="str">
            <v>GRAMPO METALICO TIPO U PARA HASTE DE ATERRAMENTO DE ATE 3/4'', CONDUTOR DE 10 A 25 MM2</v>
          </cell>
          <cell r="C2595" t="str">
            <v>UN</v>
          </cell>
          <cell r="E2595">
            <v>13.36</v>
          </cell>
        </row>
        <row r="2596">
          <cell r="A2596">
            <v>38056</v>
          </cell>
          <cell r="B2596" t="str">
            <v>GRAMPO METALICO TIPO U PARA HASTE DE ATERRAMENTO DE ATE 5/8'', CONDUTOR DE 10 A 25 MM2</v>
          </cell>
          <cell r="C2596" t="str">
            <v>UN</v>
          </cell>
          <cell r="E2596">
            <v>13.05</v>
          </cell>
        </row>
        <row r="2597">
          <cell r="A2597">
            <v>1564</v>
          </cell>
          <cell r="B2597" t="str">
            <v>GRAMPO PARALELO METALICO PARA CABO DE 6 A 50 MM2, COM 2 PARAFUSOS</v>
          </cell>
          <cell r="C2597" t="str">
            <v>UN</v>
          </cell>
          <cell r="E2597">
            <v>4.9800000000000004</v>
          </cell>
        </row>
        <row r="2598">
          <cell r="A2598">
            <v>11032</v>
          </cell>
          <cell r="B2598" t="str">
            <v>GRAMPO U DE 5/8 " N8 EM FERRO GALVANIZADO</v>
          </cell>
          <cell r="C2598" t="str">
            <v>UN</v>
          </cell>
          <cell r="E2598">
            <v>5.52</v>
          </cell>
        </row>
        <row r="2599">
          <cell r="A2599">
            <v>36787</v>
          </cell>
          <cell r="B2599" t="str">
            <v>GRANALHA DE ACO, ANGULAR (GRIT), PARA JATEAMENTO, PENEIRA 0,35 A 0,117 MM (SAE G80)</v>
          </cell>
          <cell r="C2599" t="str">
            <v>SC25KG</v>
          </cell>
          <cell r="E2599">
            <v>68.47</v>
          </cell>
        </row>
        <row r="2600">
          <cell r="A2600">
            <v>36786</v>
          </cell>
          <cell r="B2600" t="str">
            <v>GRANALHA DE ACO, ANGULAR (GRIT), PARA JATEAMENTO, PENEIRA 0,84 A 0,42 MM (SAE G40)</v>
          </cell>
          <cell r="C2600" t="str">
            <v>SC25KG</v>
          </cell>
          <cell r="E2600">
            <v>68.47</v>
          </cell>
        </row>
        <row r="2601">
          <cell r="A2601">
            <v>36785</v>
          </cell>
          <cell r="B2601" t="str">
            <v>GRANALHA DE ACO, ANGULAR (GRIT), PARA JATEAMENTO, PENEIRA 1,41 A 1,19 MM (SAE G16)</v>
          </cell>
          <cell r="C2601" t="str">
            <v>SC25KG</v>
          </cell>
          <cell r="E2601">
            <v>59.5</v>
          </cell>
        </row>
        <row r="2602">
          <cell r="A2602">
            <v>36782</v>
          </cell>
          <cell r="B2602" t="str">
            <v>GRANALHA DE ACO, ESFERICA (SHOT), PARA JATEAMENTO, PENEIRA 0,59 A 0,42MM (SAE S170)</v>
          </cell>
          <cell r="C2602" t="str">
            <v>SC25KG</v>
          </cell>
          <cell r="E2602">
            <v>71.02</v>
          </cell>
        </row>
        <row r="2603">
          <cell r="A2603">
            <v>36784</v>
          </cell>
          <cell r="B2603" t="str">
            <v>GRANALHA DE ACO, ESFERICA (SHOT), PARA JATEAMENTO, PENEIRA 0,84 A 0,71 MM (SAE S280)</v>
          </cell>
          <cell r="C2603" t="str">
            <v>SC25KG</v>
          </cell>
          <cell r="E2603">
            <v>68.47</v>
          </cell>
        </row>
        <row r="2604">
          <cell r="A2604">
            <v>25930</v>
          </cell>
          <cell r="B2604" t="str">
            <v>GRANALHA DE ACO, ESFERICA (SHOT), PARA JATEAMENTO, PENEIRA 1,19 A 1,00 MM (SAE S390)</v>
          </cell>
          <cell r="C2604" t="str">
            <v>SC25KG</v>
          </cell>
          <cell r="E2604">
            <v>80</v>
          </cell>
        </row>
        <row r="2605">
          <cell r="A2605">
            <v>4824</v>
          </cell>
          <cell r="B2605" t="str">
            <v>GRANILHA/ GRANA/ PEDRISCO OU AGREGADO EM MARMORE/ GRANITO/ QUARTZO E CALCARIO, PRETO, CINZA, PALHA OU BRANCO</v>
          </cell>
          <cell r="C2605" t="str">
            <v>KG</v>
          </cell>
          <cell r="E2605">
            <v>0.18</v>
          </cell>
        </row>
        <row r="2606">
          <cell r="A2606">
            <v>10840</v>
          </cell>
          <cell r="B2606" t="str">
            <v>GRANITO AMENDOA  E = 2 CM ,POLIDO E LUSTRADO, PARA PISO</v>
          </cell>
          <cell r="C2606" t="str">
            <v>M2</v>
          </cell>
          <cell r="E2606">
            <v>192.9</v>
          </cell>
        </row>
        <row r="2607">
          <cell r="A2607">
            <v>11795</v>
          </cell>
          <cell r="B2607" t="str">
            <v>GRANITO CINZA POLIDO P/BANCADA E=2,5 CM</v>
          </cell>
          <cell r="C2607" t="str">
            <v>M2</v>
          </cell>
          <cell r="E2607">
            <v>206.51</v>
          </cell>
        </row>
        <row r="2608">
          <cell r="A2608">
            <v>10841</v>
          </cell>
          <cell r="B2608" t="str">
            <v>GRANITO CINZA POLIDO PARA PISO E = 2 CM</v>
          </cell>
          <cell r="C2608" t="str">
            <v>M2</v>
          </cell>
          <cell r="E2608">
            <v>157.94999999999999</v>
          </cell>
        </row>
        <row r="2609">
          <cell r="A2609">
            <v>10842</v>
          </cell>
          <cell r="B2609" t="str">
            <v>GRANITO PRETO TIJUCA E = 2 CM PARA PISO</v>
          </cell>
          <cell r="C2609" t="str">
            <v>M2</v>
          </cell>
          <cell r="E2609">
            <v>221.26</v>
          </cell>
        </row>
        <row r="2610">
          <cell r="A2610">
            <v>134</v>
          </cell>
          <cell r="B2610" t="str">
            <v>GRAUTE CIMENTICIO PARA USO GERAL</v>
          </cell>
          <cell r="C2610" t="str">
            <v>KG</v>
          </cell>
          <cell r="E2610">
            <v>1.28</v>
          </cell>
        </row>
        <row r="2611">
          <cell r="A2611">
            <v>4229</v>
          </cell>
          <cell r="B2611" t="str">
            <v>GRAXA LUBRIFICANTE</v>
          </cell>
          <cell r="C2611" t="str">
            <v>KG</v>
          </cell>
          <cell r="E2611">
            <v>17.829999999999998</v>
          </cell>
        </row>
        <row r="2612">
          <cell r="A2612">
            <v>37402</v>
          </cell>
          <cell r="B2612" t="str">
            <v>GRELHA DE CONCRETO DE PRE-MOLDADA *15 X 75 X 52* CM (A X C X L)</v>
          </cell>
          <cell r="C2612" t="str">
            <v>UN</v>
          </cell>
          <cell r="E2612">
            <v>34.94</v>
          </cell>
        </row>
        <row r="2613">
          <cell r="A2613">
            <v>11244</v>
          </cell>
          <cell r="B2613" t="str">
            <v>GRELHA FOFO ARTICULADA, CARGA MAXIMA 1,5 T, *300 X 1000* MM, E= *15* MM</v>
          </cell>
          <cell r="C2613" t="str">
            <v>UN</v>
          </cell>
          <cell r="E2613">
            <v>145.30000000000001</v>
          </cell>
        </row>
        <row r="2614">
          <cell r="A2614">
            <v>11245</v>
          </cell>
          <cell r="B2614" t="str">
            <v>GRELHA FOFO SIMPLES COM REQUADRO, CARGA MAXIMA  12,5 T, *300 X 1000* MM, E= *15* MM, AREA ESTACIONAMENTO CARRO PASSEIO</v>
          </cell>
          <cell r="C2614" t="str">
            <v>UN</v>
          </cell>
          <cell r="E2614">
            <v>200.97</v>
          </cell>
        </row>
        <row r="2615">
          <cell r="A2615">
            <v>11235</v>
          </cell>
          <cell r="B2615" t="str">
            <v>GRELHA FOFO SIMPLES COM REQUADRO, CARGA MAXIMA 1,5 T, 150 X 1000 MM, E= *15* MM</v>
          </cell>
          <cell r="C2615" t="str">
            <v>UN</v>
          </cell>
          <cell r="E2615">
            <v>110.88</v>
          </cell>
        </row>
        <row r="2616">
          <cell r="A2616">
            <v>11236</v>
          </cell>
          <cell r="B2616" t="str">
            <v>GRELHA FOFO SIMPLES COM REQUADRO, CARGA MAXIMA 1,5 T, 200 X 1000 MM, E= *15* MM</v>
          </cell>
          <cell r="C2616" t="str">
            <v>UN</v>
          </cell>
          <cell r="E2616">
            <v>140.91</v>
          </cell>
        </row>
        <row r="2617">
          <cell r="A2617">
            <v>11731</v>
          </cell>
          <cell r="B2617" t="str">
            <v>GRELHA PVC BRANCA QUADRADA, 150 X 150 MM</v>
          </cell>
          <cell r="C2617" t="str">
            <v>UN</v>
          </cell>
          <cell r="E2617">
            <v>3.37</v>
          </cell>
        </row>
        <row r="2618">
          <cell r="A2618">
            <v>11732</v>
          </cell>
          <cell r="B2618" t="str">
            <v>GRELHA PVC CROMADA REDONDA, 150 MM</v>
          </cell>
          <cell r="C2618" t="str">
            <v>UN</v>
          </cell>
          <cell r="E2618">
            <v>17.149999999999999</v>
          </cell>
        </row>
        <row r="2619">
          <cell r="A2619">
            <v>36494</v>
          </cell>
          <cell r="B2619" t="str">
            <v>GRUA ASCENCIONAL, LANCA DE 30 M, CAPACIDADE DE 1,0 T A 30 M, ALTURA ATE 39 M</v>
          </cell>
          <cell r="C2619" t="str">
            <v>UN</v>
          </cell>
          <cell r="E2619">
            <v>304034.37</v>
          </cell>
        </row>
        <row r="2620">
          <cell r="A2620">
            <v>36493</v>
          </cell>
          <cell r="B2620" t="str">
            <v>GRUA ASCENCIONAL, LANCA DE 42 M, CAPACIDADE DE 1,5 T A 30 M, ALTURA ATE 39 M</v>
          </cell>
          <cell r="C2620" t="str">
            <v>UN</v>
          </cell>
          <cell r="E2620">
            <v>344458.59</v>
          </cell>
        </row>
        <row r="2621">
          <cell r="A2621">
            <v>36492</v>
          </cell>
          <cell r="B2621" t="str">
            <v>GRUA ASCENCIONAL, LANCA DE 50 M, CAPACIDADE DE 2,33 T A 30 M, ALTURA ATE 48 M</v>
          </cell>
          <cell r="C2621" t="str">
            <v>UN</v>
          </cell>
          <cell r="E2621">
            <v>639873.43000000005</v>
          </cell>
        </row>
        <row r="2622">
          <cell r="A2622">
            <v>13333</v>
          </cell>
          <cell r="B2622" t="str">
            <v>GRUPO DE SOLDAGEM C/ GERADOR A DIESEL 60 CV PARA SOLDA ELETRICA, SOBRE 04 RODAS, COM MOTOR 4 CILINDROS</v>
          </cell>
          <cell r="C2622" t="str">
            <v>UN</v>
          </cell>
          <cell r="E2622">
            <v>104077.07</v>
          </cell>
        </row>
        <row r="2623">
          <cell r="A2623">
            <v>13533</v>
          </cell>
          <cell r="B2623" t="str">
            <v>GRUPO DE SOLDAGEM COM GERADOR A DIESEL 30 CV, PARA SOLDA ELETRICA, SOBRE DUAS RODAS</v>
          </cell>
          <cell r="C2623" t="str">
            <v>UN</v>
          </cell>
          <cell r="E2623">
            <v>93033.33</v>
          </cell>
        </row>
        <row r="2624">
          <cell r="A2624">
            <v>3331</v>
          </cell>
          <cell r="B2624" t="str">
            <v>GRUPO DE SOLDAGEN C/ GERADOR A DIESEL 33HP P/ SOLDA ELETRICA, SOBRE RODAS, TIPO BAMBOZZI MOD. 0-375 A</v>
          </cell>
          <cell r="C2624" t="str">
            <v>H</v>
          </cell>
          <cell r="E2624">
            <v>7.73</v>
          </cell>
        </row>
        <row r="2625">
          <cell r="A2625">
            <v>3346</v>
          </cell>
          <cell r="B2625" t="str">
            <v>GRUPO GERADOR *80 A 125* KVA, MOTOR DIESEL, REBOCAVEL, ACIONAMENTO MANUAL (LOCACAO)</v>
          </cell>
          <cell r="C2625" t="str">
            <v>H</v>
          </cell>
          <cell r="E2625">
            <v>11.41</v>
          </cell>
        </row>
        <row r="2626">
          <cell r="A2626">
            <v>36499</v>
          </cell>
          <cell r="B2626" t="str">
            <v>GRUPO GERADOR A GASOLINA, POTENCIA NOMINAL 2,2 KW, TENSAO DE SAIDA 110/220 V, MOTOR POTENCIA 6,5 HP</v>
          </cell>
          <cell r="C2626" t="str">
            <v>UN</v>
          </cell>
          <cell r="E2626">
            <v>2029.5</v>
          </cell>
        </row>
        <row r="2627">
          <cell r="A2627">
            <v>3348</v>
          </cell>
          <cell r="B2627" t="str">
            <v>GRUPO GERADOR ACIMA DE * 125 ATE 180* KVA, MOTOR DIESEL, REBOCAVEL, ACIONAMENTO MANUAL (LOCACAO)</v>
          </cell>
          <cell r="C2627" t="str">
            <v>H</v>
          </cell>
          <cell r="E2627">
            <v>13.65</v>
          </cell>
        </row>
        <row r="2628">
          <cell r="A2628">
            <v>3345</v>
          </cell>
          <cell r="B2628" t="str">
            <v>GRUPO GERADOR ACIMA DE * 20 A 80* KVA, MOTOR DIESEL, REBOCAVEL, ACIONAMENTO MANUAL (LOCACAO)</v>
          </cell>
          <cell r="C2628" t="str">
            <v>H</v>
          </cell>
          <cell r="E2628">
            <v>8.82</v>
          </cell>
        </row>
        <row r="2629">
          <cell r="A2629">
            <v>39833</v>
          </cell>
          <cell r="B2629" t="str">
            <v>GRUPO GERADOR DE *260* KVA, DIESEL REBOCAVEL, ACIONAMENTO MANUAL (LOCACAO)</v>
          </cell>
          <cell r="C2629" t="str">
            <v>H</v>
          </cell>
          <cell r="E2629">
            <v>18.690000000000001</v>
          </cell>
        </row>
        <row r="2630">
          <cell r="A2630">
            <v>39834</v>
          </cell>
          <cell r="B2630" t="str">
            <v>GRUPO GERADOR DE *400* KVA, DIESEL REBOCAVEL, ACIONAMENTO MANUAL (LOCACAO)</v>
          </cell>
          <cell r="C2630" t="str">
            <v>H</v>
          </cell>
          <cell r="E2630">
            <v>32.090000000000003</v>
          </cell>
        </row>
        <row r="2631">
          <cell r="A2631">
            <v>39835</v>
          </cell>
          <cell r="B2631" t="str">
            <v>GRUPO GERADOR DE *550* KVA, DIESEL REBOCAVEL, ACIONAMENTO MANUAL (LOCACAO)</v>
          </cell>
          <cell r="C2631" t="str">
            <v>H</v>
          </cell>
          <cell r="E2631">
            <v>39.11</v>
          </cell>
        </row>
        <row r="2632">
          <cell r="A2632">
            <v>39585</v>
          </cell>
          <cell r="B2632" t="str">
            <v>GRUPO GERADOR DIESEL, COM CARENAGEM, POTENCIA STANDART ENTRE 100 E 110 KVA, VELOCIDADE DE 1800 RPM, FREQUENCIA DE 60 HZ</v>
          </cell>
          <cell r="C2632" t="str">
            <v>UN</v>
          </cell>
          <cell r="E2632">
            <v>67202.559999999998</v>
          </cell>
        </row>
        <row r="2633">
          <cell r="A2633">
            <v>39586</v>
          </cell>
          <cell r="B2633" t="str">
            <v>GRUPO GERADOR DIESEL, COM CARENAGEM, POTENCIA STANDART ENTRE 140 E 150 KVA, VELOCIDADE DE 1800 RPM, FREQUENCIA DE 60 HZ</v>
          </cell>
          <cell r="C2633" t="str">
            <v>UN</v>
          </cell>
          <cell r="E2633">
            <v>78824.05</v>
          </cell>
        </row>
        <row r="2634">
          <cell r="A2634">
            <v>39587</v>
          </cell>
          <cell r="B2634" t="str">
            <v>GRUPO GERADOR DIESEL, COM CARENAGEM, POTENCIA STANDART ENTRE 210 E 220 KVA, VELOCIDADE DE 1800 RPM, FREQUENCIA DE 60 HZ</v>
          </cell>
          <cell r="C2634" t="str">
            <v>UN</v>
          </cell>
          <cell r="E2634">
            <v>96003.65</v>
          </cell>
        </row>
        <row r="2635">
          <cell r="A2635">
            <v>39588</v>
          </cell>
          <cell r="B2635" t="str">
            <v>GRUPO GERADOR DIESEL, COM CARENAGEM, POTENCIA STANDART ENTRE 250 E 260 KVA, VELOCIDADE DE 1800 RPM, FREQUENCIA DE 60 HZ</v>
          </cell>
          <cell r="C2635" t="str">
            <v>UN</v>
          </cell>
          <cell r="E2635">
            <v>111162.12</v>
          </cell>
        </row>
        <row r="2636">
          <cell r="A2636">
            <v>39584</v>
          </cell>
          <cell r="B2636" t="str">
            <v>GRUPO GERADOR DIESEL, COM CARENAGEM, POTENCIA STANDART ENTRE 50 E 55 KVA, VELOCIDADE DE 1800 RPM, FREQUENCIA DE 60 HZ</v>
          </cell>
          <cell r="C2636" t="str">
            <v>UN</v>
          </cell>
          <cell r="E2636">
            <v>59845.65</v>
          </cell>
        </row>
        <row r="2637">
          <cell r="A2637">
            <v>39590</v>
          </cell>
          <cell r="B2637" t="str">
            <v>GRUPO GERADOR DIESEL, SEM CARENAGEM, POTENCIA STANDART ENTRE 100 E 110 KVA, VELOCIDADE DE 1800 RPM, FREQUENCIA DE 60 HZ</v>
          </cell>
          <cell r="C2637" t="str">
            <v>UN</v>
          </cell>
          <cell r="E2637">
            <v>58410.64</v>
          </cell>
        </row>
        <row r="2638">
          <cell r="A2638">
            <v>39592</v>
          </cell>
          <cell r="B2638" t="str">
            <v>GRUPO GERADOR DIESEL, SEM CARENAGEM, POTENCIA STANDART ENTRE 210 E 220 KVA, VELOCIDADE DE 1800 RPM, FREQUENCIA DE 60 HZ</v>
          </cell>
          <cell r="C2638" t="str">
            <v>UN</v>
          </cell>
          <cell r="E2638">
            <v>83937.51</v>
          </cell>
        </row>
        <row r="2639">
          <cell r="A2639">
            <v>39593</v>
          </cell>
          <cell r="B2639" t="str">
            <v>GRUPO GERADOR DIESEL, SEM CARENAGEM, POTENCIA STANDART ENTRE 250 E 260 KVA, VELOCIDADE DE 1800 RPM, FREQUENCIA DE 60 HZ</v>
          </cell>
          <cell r="C2639" t="str">
            <v>UN</v>
          </cell>
          <cell r="E2639">
            <v>96003.65</v>
          </cell>
        </row>
        <row r="2640">
          <cell r="A2640">
            <v>25987</v>
          </cell>
          <cell r="B2640" t="str">
            <v>GRUPO GERADOR ESTACIONARIO SILENCIADO, POTENCIA 50 KVA, MOTOR DIESEL</v>
          </cell>
          <cell r="C2640" t="str">
            <v>UN</v>
          </cell>
          <cell r="E2640">
            <v>45570.720000000001</v>
          </cell>
        </row>
        <row r="2641">
          <cell r="A2641">
            <v>25019</v>
          </cell>
          <cell r="B2641" t="str">
            <v>GRUPO GERADOR ESTACIONARIO, MOTOR DIESEL POTENCIA 170 KVA</v>
          </cell>
          <cell r="C2641" t="str">
            <v>UN</v>
          </cell>
          <cell r="E2641">
            <v>78113.31</v>
          </cell>
        </row>
        <row r="2642">
          <cell r="A2642">
            <v>36501</v>
          </cell>
          <cell r="B2642" t="str">
            <v>GRUPO GERADOR ESTACIONARIO, POTENCIA 150 KVA, MOTOR DIESEL</v>
          </cell>
          <cell r="C2642" t="str">
            <v>UN</v>
          </cell>
          <cell r="E2642">
            <v>69547.759999999995</v>
          </cell>
        </row>
        <row r="2643">
          <cell r="A2643">
            <v>14254</v>
          </cell>
          <cell r="B2643" t="str">
            <v>GRUPO GERADOR ESTACIONARIO, POTENCIA 90 KVA, MOTOR DIESEL, 1800 RPM, 60 HZ</v>
          </cell>
          <cell r="C2643" t="str">
            <v>UN</v>
          </cell>
          <cell r="E2643">
            <v>54570.5</v>
          </cell>
        </row>
        <row r="2644">
          <cell r="A2644">
            <v>25986</v>
          </cell>
          <cell r="B2644" t="str">
            <v>GRUPO GERADOR ESTACIONARIO, SILENCIADO, POTENCIA 180 KVA, MOTOR DIESEL</v>
          </cell>
          <cell r="C2644" t="str">
            <v>UN</v>
          </cell>
          <cell r="E2644">
            <v>83609.73</v>
          </cell>
        </row>
        <row r="2645">
          <cell r="A2645">
            <v>36500</v>
          </cell>
          <cell r="B2645" t="str">
            <v>GRUPO GERADOR REBOCAVEL, POTENCIA *66* KVA, MOTOR A DIESEL</v>
          </cell>
          <cell r="C2645" t="str">
            <v>UN</v>
          </cell>
          <cell r="E2645">
            <v>49147.5</v>
          </cell>
        </row>
        <row r="2646">
          <cell r="A2646">
            <v>20017</v>
          </cell>
          <cell r="B2646" t="str">
            <v>GUARNICAO/ ALIZAR/ VISTA MACICA, E= *1* CM, L= *4,5* CM, EM CEDRINHO/ ANGELIM COMERCIAL/  EUCALIPTO/ CURUPIXA/ PEROBA/ CUMARU OU EQUIVALENTE DA REGIAO</v>
          </cell>
          <cell r="C2646" t="str">
            <v>M</v>
          </cell>
          <cell r="E2646">
            <v>2.66</v>
          </cell>
        </row>
        <row r="2647">
          <cell r="A2647">
            <v>20007</v>
          </cell>
          <cell r="B2647" t="str">
            <v>GUARNICAO/ ALIZAR/ VISTA MACICA, E= *1* CM, L= *4,5* CM, EM PINUS/ TAUARI/ VIROLA OU EQUIVALENTE DA REGIAO</v>
          </cell>
          <cell r="C2647" t="str">
            <v>M</v>
          </cell>
          <cell r="E2647">
            <v>2.04</v>
          </cell>
        </row>
        <row r="2648">
          <cell r="A2648">
            <v>40555</v>
          </cell>
          <cell r="B2648" t="str">
            <v>GUARNICAO/MOLDURA DE ACABAMENTO PARA ESQUADRIA DE ALUMINIO ANODIZADO NATURAL, PARA 1 FACE (COLETADO CAIXA)</v>
          </cell>
          <cell r="C2648" t="str">
            <v>M</v>
          </cell>
          <cell r="E2648">
            <v>18.32</v>
          </cell>
        </row>
        <row r="2649">
          <cell r="A2649">
            <v>11559</v>
          </cell>
          <cell r="B2649" t="str">
            <v>GUIA LATAO CROMADO 3/4'' P/ PORTA/JAN CORRER</v>
          </cell>
          <cell r="C2649" t="str">
            <v>UN</v>
          </cell>
          <cell r="E2649">
            <v>6.19</v>
          </cell>
        </row>
        <row r="2650">
          <cell r="A2650">
            <v>36497</v>
          </cell>
          <cell r="B2650" t="str">
            <v>GUINCHO DE ALAVANCA MANUAL, CAPACIDADE 3,2 T COM 20 M DE CABO DE ACO DIAMETRO 16,3 MM</v>
          </cell>
          <cell r="C2650" t="str">
            <v>UN</v>
          </cell>
          <cell r="E2650">
            <v>2225.3000000000002</v>
          </cell>
        </row>
        <row r="2651">
          <cell r="A2651">
            <v>36487</v>
          </cell>
          <cell r="B2651" t="str">
            <v>GUINCHO ELETRICO DE COLUNA, CAPACIDADE 400 KG, COM MOTO FREIO, MOTOR TRIFASICO DE 1,25 CV</v>
          </cell>
          <cell r="C2651" t="str">
            <v>UN</v>
          </cell>
          <cell r="E2651">
            <v>3874.6</v>
          </cell>
        </row>
        <row r="2652">
          <cell r="A2652">
            <v>7373</v>
          </cell>
          <cell r="B2652" t="str">
            <v>GUINCHO MANUAL DE ARRASTE CAP. * 3T * C/ 20M DE CABO DE ACO, TIPO TIRFOR OU EQUIV</v>
          </cell>
          <cell r="C2652" t="str">
            <v>H</v>
          </cell>
          <cell r="E2652">
            <v>1.2</v>
          </cell>
        </row>
        <row r="2653">
          <cell r="A2653">
            <v>7370</v>
          </cell>
          <cell r="B2653" t="str">
            <v>GUINCHO MANUAL DE ARRASTE CAPACIDADE DE  2 T COM 20 M DE CABO DE AÇO - (LOCAÇÃO)</v>
          </cell>
          <cell r="C2653" t="str">
            <v>H</v>
          </cell>
          <cell r="E2653">
            <v>1.1299999999999999</v>
          </cell>
        </row>
        <row r="2654">
          <cell r="A2654">
            <v>3356</v>
          </cell>
          <cell r="B2654" t="str">
            <v>GUINCHO TIPO MUNCK CAP * 6T * MONTADO EM CAMINHAO CARROCERIA, OU EQUIV</v>
          </cell>
          <cell r="C2654" t="str">
            <v>H</v>
          </cell>
          <cell r="E2654">
            <v>90</v>
          </cell>
        </row>
        <row r="2655">
          <cell r="A2655">
            <v>3372</v>
          </cell>
          <cell r="B2655" t="str">
            <v>GUINDASTE ALTOPROPELIDO SOBRE PNEUS, COM LANCA TELESCOPICA, CAPACIDADE DE *10* T (LOCACAO COM OPERADOR, COMBUSTIVEL E MANUTENCAO)</v>
          </cell>
          <cell r="C2655" t="str">
            <v>H</v>
          </cell>
          <cell r="E2655">
            <v>104.63</v>
          </cell>
        </row>
        <row r="2656">
          <cell r="A2656">
            <v>3367</v>
          </cell>
          <cell r="B2656" t="str">
            <v>GUINDASTE AUTO-PROPELIDO, SOBRE PNEUS, C/ LANCA TELESCOPICA CAP * 15T * (INCL MANUTENCAO/OPERACAO)</v>
          </cell>
          <cell r="C2656" t="str">
            <v>H</v>
          </cell>
          <cell r="E2656">
            <v>115.71</v>
          </cell>
        </row>
        <row r="2657">
          <cell r="A2657">
            <v>10807</v>
          </cell>
          <cell r="B2657" t="str">
            <v>GUINDASTE AUTO-PROPELIDO, SOBRE PNEUS, C/ LANCA TELESCOPICA CAP * 35T * (INCL MANUTENCAO/OPERACAO)</v>
          </cell>
          <cell r="C2657" t="str">
            <v>H</v>
          </cell>
          <cell r="E2657">
            <v>196.18</v>
          </cell>
        </row>
        <row r="2658">
          <cell r="A2658">
            <v>25952</v>
          </cell>
          <cell r="B2658" t="str">
            <v>GUINDASTE HIDRAULICO AUTOPROPELIDO, COM LANCA TELESCOPICA 28,80 M, CAPACIDADE MAXIMA 30 T, POTENCIA 97 KW, TRACAO 4 X 4</v>
          </cell>
          <cell r="C2658" t="str">
            <v>UN</v>
          </cell>
          <cell r="E2658">
            <v>531650.84</v>
          </cell>
        </row>
        <row r="2659">
          <cell r="A2659">
            <v>25954</v>
          </cell>
          <cell r="B2659" t="str">
            <v>GUINDASTE HIDRAULICO AUTOPROPELIDO, COM LANCA TELESCOPICA 40 M, CAPACIDADE MAXIMA 60 T, POTENCIA 260 KW, TRACAO 6 X 6</v>
          </cell>
          <cell r="C2659" t="str">
            <v>UN</v>
          </cell>
          <cell r="E2659">
            <v>1022405.47</v>
          </cell>
        </row>
        <row r="2660">
          <cell r="A2660">
            <v>25953</v>
          </cell>
          <cell r="B2660" t="str">
            <v>GUINDASTE HIDRAULICO AUTOPROPELIDO, COM LANCA TELESCOPICA 50 M, CAPACIDADE MAXIMA 100 T, POTENCIA 350 KW, TRACAO 10 X 6</v>
          </cell>
          <cell r="C2660" t="str">
            <v>UN</v>
          </cell>
          <cell r="E2660">
            <v>1738089.29</v>
          </cell>
        </row>
        <row r="2661">
          <cell r="A2661">
            <v>3357</v>
          </cell>
          <cell r="B2661" t="str">
            <v>GUINDASTE TIPO MUNCK CAP * 2T * MONTADO EM CAMINHAO CARROCERIA OU EQUIV</v>
          </cell>
          <cell r="C2661" t="str">
            <v>H</v>
          </cell>
          <cell r="E2661">
            <v>64.28</v>
          </cell>
        </row>
        <row r="2662">
          <cell r="A2662">
            <v>3366</v>
          </cell>
          <cell r="B2662" t="str">
            <v>GUINDASTE TIPO MUNCK CAP * 5T * MONTADO EM CAMINHAO CARROCERIA ( LOCAÇÃO COM OPERADOR,COMBUSTIVEL E MANUTENÇÃO).</v>
          </cell>
          <cell r="C2662" t="str">
            <v>H</v>
          </cell>
          <cell r="E2662">
            <v>90</v>
          </cell>
        </row>
        <row r="2663">
          <cell r="A2663">
            <v>3359</v>
          </cell>
          <cell r="B2663" t="str">
            <v>GUINDASTE TIPO MUNCK CAP * 8T * MONTADO EM CAMINHAO CARROCERIA OU EQUIV</v>
          </cell>
          <cell r="C2663" t="str">
            <v>H</v>
          </cell>
          <cell r="E2663">
            <v>102.85</v>
          </cell>
        </row>
        <row r="2664">
          <cell r="A2664">
            <v>37776</v>
          </cell>
          <cell r="B2664" t="str">
            <v>GUINDAUTO HIDRAULICO, CAPACIDADE MAXIMA DE CARGA 10000 KG, MOMENTO MAXIMO DE CARGA 23 TM , ALCANCE MAXIMO HORIZONTAL 11,80 M, PARA MONTAGEM SOBRE CHASSI DE CAMINHAO PBT MINIMO 15000 KG (INCLUI MONTAGEM, NAO INC</v>
          </cell>
          <cell r="C2664" t="str">
            <v>UN</v>
          </cell>
          <cell r="E2664">
            <v>106522.65</v>
          </cell>
        </row>
        <row r="2665">
          <cell r="A2665">
            <v>37775</v>
          </cell>
          <cell r="B2665" t="str">
            <v>GUINDAUTO HIDRAULICO, CAPACIDADE MAXIMA DE CARGA 14340 KG, MOMENTO MAXIMO DE CARGA 42,3 TM, ALCANCE MAXIMO HORIZONTAL 16,80 M, PARA MONTAGEM SOBRE CHASSI DE CAMINHAO PBT MINIMO 23000 KG (INCLUI MONTAGEM, NAO IN</v>
          </cell>
          <cell r="C2665" t="str">
            <v>UN</v>
          </cell>
          <cell r="E2665">
            <v>167781.25</v>
          </cell>
        </row>
        <row r="2666">
          <cell r="A2666">
            <v>36491</v>
          </cell>
          <cell r="B2666" t="str">
            <v>GUINDAUTO HIDRAULICO, CAPACIDADE MAXIMA DE CARGA 30000 KG, MOMENTO MAXIMO DE CARGA 92,2 TM , ALCANCE MAXIMO HORIZONTAL  22,00 M, PARA MONTAGEM SOBRE CHASSI DE CAMINHAO PBT MINIMO 30000 KG (INCLUI MONTAGEM, NAO</v>
          </cell>
          <cell r="C2666" t="str">
            <v>UN</v>
          </cell>
          <cell r="E2666">
            <v>621343.75</v>
          </cell>
        </row>
        <row r="2667">
          <cell r="A2667">
            <v>10712</v>
          </cell>
          <cell r="B2667" t="str">
            <v>GUINDAUTO HIDRAULICO, CAPACIDADE MAXIMA DE CARGA 3300 KG, MOMENTO MAXIMO DE CARGA 5,8 TM , ALCANCE MAXIMO HORIZONTAL  7,60 M, PARA MONTAGEM SOBRE CHASSI DE CAMINHAO PBT MINIMO 8000 KG (INCLUI MONTAGEM, NAO INCL</v>
          </cell>
          <cell r="C2667" t="str">
            <v>UN</v>
          </cell>
          <cell r="E2667">
            <v>41945.31</v>
          </cell>
        </row>
        <row r="2668">
          <cell r="A2668">
            <v>3363</v>
          </cell>
          <cell r="B2668" t="str">
            <v>GUINDAUTO HIDRAULICO, CAPACIDADE MAXIMA DE CARGA 6200 KG, MOMENTO MAXIMO DE CARGA 11,7 TM , ALCANCE MAXIMO HORIZONTAL  9,70 M, PARA MONTAGEM SOBRE CHASSI DE CAMINHAO PBT MINIMO 13000 KG (INCLUI MONTAGEM, NAO IN</v>
          </cell>
          <cell r="C2668" t="str">
            <v>UN</v>
          </cell>
          <cell r="E2668">
            <v>59000</v>
          </cell>
        </row>
        <row r="2669">
          <cell r="A2669">
            <v>3365</v>
          </cell>
          <cell r="B2669" t="str">
            <v>GUINDAUTO HIDRAULICO, CAPACIDADE MAXIMA DE CARGA 8500 KG, MOMENTO MAXIMO DE CARGA 30,4 TM , ALCANCE MAXIMO HORIZONTAL  14,30 M, PARA MONTAGEM SOBRE CHASSI DE CAMINHAO PBT MINIMO 23000 KG (INCLUI MONTAGEM, NAO I</v>
          </cell>
          <cell r="C2669" t="str">
            <v>UN</v>
          </cell>
          <cell r="E2669">
            <v>137912.5</v>
          </cell>
        </row>
        <row r="2670">
          <cell r="A2670">
            <v>7569</v>
          </cell>
          <cell r="B2670" t="str">
            <v>HASTE ANCORA EM ACO GALVANIZADO, DIMENSOES 16 MM X 2000 MM</v>
          </cell>
          <cell r="C2670" t="str">
            <v>UN</v>
          </cell>
          <cell r="E2670">
            <v>37.96</v>
          </cell>
        </row>
        <row r="2671">
          <cell r="A2671">
            <v>34349</v>
          </cell>
          <cell r="B2671" t="str">
            <v>HASTE DE ACO GALVANIZADO PARA FIXACAO DE CONCERTINA 2 "/3 M</v>
          </cell>
          <cell r="C2671" t="str">
            <v>UN</v>
          </cell>
          <cell r="E2671">
            <v>7.5</v>
          </cell>
        </row>
        <row r="2672">
          <cell r="A2672">
            <v>3383</v>
          </cell>
          <cell r="B2672" t="str">
            <v>HASTE DE ATERRAMENTO EM ACO COM 2,40 M DE COMPRIMENTO E DN = 5/8", REVESTIDA COM BAIXA CAMADA DE COBRE, SEM CONECTOR</v>
          </cell>
          <cell r="C2672" t="str">
            <v>UN</v>
          </cell>
          <cell r="E2672">
            <v>19.66</v>
          </cell>
        </row>
        <row r="2673">
          <cell r="A2673">
            <v>38057</v>
          </cell>
          <cell r="B2673" t="str">
            <v>HASTE DE ATERRAMENTO EM ACO COM 3,00 M DE COMPRIMENTO E DN = 1/2", REVESTIDA COM BAIXA CAMADA DE COBRE, COM CONECTOR TIPO GRAMPO</v>
          </cell>
          <cell r="C2673" t="str">
            <v>UN</v>
          </cell>
          <cell r="E2673">
            <v>28.28</v>
          </cell>
        </row>
        <row r="2674">
          <cell r="A2674">
            <v>3373</v>
          </cell>
          <cell r="B2674" t="str">
            <v>HASTE DE ATERRAMENTO EM ACO COM 3,00 M DE COMPRIMENTO E DN = 1/2", REVESTIDA COM BAIXA CAMADA DE COBRE, SEM CONECTOR</v>
          </cell>
          <cell r="C2674" t="str">
            <v>UN</v>
          </cell>
          <cell r="E2674">
            <v>22.44</v>
          </cell>
        </row>
        <row r="2675">
          <cell r="A2675">
            <v>38059</v>
          </cell>
          <cell r="B2675" t="str">
            <v>HASTE DE ATERRAMENTO EM ACO COM 3,00 M DE COMPRIMENTO E DN = 1", REVESTIDA COM BAIXA CAMADA DE COBRE, COM CONECTOR TIPO GRAMPO</v>
          </cell>
          <cell r="C2675" t="str">
            <v>UN</v>
          </cell>
          <cell r="E2675">
            <v>140.29</v>
          </cell>
        </row>
        <row r="2676">
          <cell r="A2676">
            <v>38058</v>
          </cell>
          <cell r="B2676" t="str">
            <v>HASTE DE ATERRAMENTO EM ACO COM 3,00 M DE COMPRIMENTO E DN = 1", REVESTIDA COM BAIXA CAMADA DE COBRE, SEM CONECTOR</v>
          </cell>
          <cell r="C2676" t="str">
            <v>UN</v>
          </cell>
          <cell r="E2676">
            <v>121.83</v>
          </cell>
        </row>
        <row r="2677">
          <cell r="A2677">
            <v>3376</v>
          </cell>
          <cell r="B2677" t="str">
            <v>HASTE DE ATERRAMENTO EM ACO COM 3,00 M DE COMPRIMENTO E DN = 3/4", REVESTIDA COM BAIXA CAMADA DE COBRE, COM CONECTOR TIPO GRAMPO</v>
          </cell>
          <cell r="C2677" t="str">
            <v>UN</v>
          </cell>
          <cell r="E2677">
            <v>38.29</v>
          </cell>
        </row>
        <row r="2678">
          <cell r="A2678">
            <v>3378</v>
          </cell>
          <cell r="B2678" t="str">
            <v>HASTE DE ATERRAMENTO EM ACO COM 3,00 M DE COMPRIMENTO E DN = 3/4", REVESTIDA COM BAIXA CAMADA DE COBRE, SEM CONECTOR</v>
          </cell>
          <cell r="C2678" t="str">
            <v>UN</v>
          </cell>
          <cell r="E2678">
            <v>37.85</v>
          </cell>
        </row>
        <row r="2679">
          <cell r="A2679">
            <v>3380</v>
          </cell>
          <cell r="B2679" t="str">
            <v>HASTE DE ATERRAMENTO EM ACO COM 3,00 M DE COMPRIMENTO E DN = 5/8", REVESTIDA COM BAIXA CAMADA DE COBRE, COM CONECTOR TIPO GRAMPO</v>
          </cell>
          <cell r="C2679" t="str">
            <v>UN</v>
          </cell>
          <cell r="E2679">
            <v>26.5</v>
          </cell>
        </row>
        <row r="2680">
          <cell r="A2680">
            <v>3379</v>
          </cell>
          <cell r="B2680" t="str">
            <v>HASTE DE ATERRAMENTO EM ACO COM 3,00 M DE COMPRIMENTO E DN = 5/8", REVESTIDA COM BAIXA CAMADA DE COBRE, SEM CONECTOR</v>
          </cell>
          <cell r="C2680" t="str">
            <v>UN</v>
          </cell>
          <cell r="E2680">
            <v>25.58</v>
          </cell>
        </row>
        <row r="2681">
          <cell r="A2681">
            <v>11991</v>
          </cell>
          <cell r="B2681" t="str">
            <v>HASTE DE ATERRAMENTO EM ACO GALVANIZADO TIPO CANTONEIRA COM 2,00 M DE</v>
          </cell>
          <cell r="C2681" t="str">
            <v>UN</v>
          </cell>
          <cell r="E2681">
            <v>29.7</v>
          </cell>
        </row>
        <row r="2682">
          <cell r="A2682">
            <v>20062</v>
          </cell>
          <cell r="B2682" t="str">
            <v>HASTE METALICA PARA FIXACAO DE CALHA PLUVIAL,  ZINCADA, DOBRADA 90 GRAUS</v>
          </cell>
          <cell r="C2682" t="str">
            <v>UN</v>
          </cell>
          <cell r="E2682">
            <v>11.23</v>
          </cell>
        </row>
        <row r="2683">
          <cell r="A2683">
            <v>11029</v>
          </cell>
          <cell r="B2683" t="str">
            <v>HASTE RETA PARA GANCHO DE FERRO GALVANIZADO, COM ROSCA 1/4 " X 30 CM PARA FIXACAO DE TELHA METALICA, INCLUI PORCA E ARRUELAS DE VEDACAO</v>
          </cell>
          <cell r="C2683" t="str">
            <v>CJ</v>
          </cell>
          <cell r="E2683">
            <v>0.84</v>
          </cell>
        </row>
        <row r="2684">
          <cell r="A2684">
            <v>4316</v>
          </cell>
          <cell r="B2684" t="str">
            <v>HASTE RETA PARA GANCHO DE FERRO GALVANIZADO, COM ROSCA 1/4 " X 40 CM PARA FIXACAO DE TELHA DE FIBROCIMENTO, INCLUI PORCA SEXTAVADA DE  ZINCO</v>
          </cell>
          <cell r="C2684" t="str">
            <v>UN</v>
          </cell>
          <cell r="E2684">
            <v>0.85</v>
          </cell>
        </row>
        <row r="2685">
          <cell r="A2685">
            <v>4313</v>
          </cell>
          <cell r="B2685" t="str">
            <v>HASTE RETA PARA GANCHO DE FERRO GALVANIZADO, COM ROSCA 5/16" X 35 CM PARA FIXACAO DE TELHA DE FIBROCIMENTO, INCLUI PORCA E ARRUELAS DE VEDACAO</v>
          </cell>
          <cell r="C2685" t="str">
            <v>CJ</v>
          </cell>
          <cell r="E2685">
            <v>1.22</v>
          </cell>
        </row>
        <row r="2686">
          <cell r="A2686">
            <v>4317</v>
          </cell>
          <cell r="B2686" t="str">
            <v>HASTE RETA PARA GANCHO DE FERRO GALVANIZADO, COM ROSCA 5/16" X 40 CM PARA FIXACAO DE TELHA DE FIBROCIMENTO, INCLUI PORCA SEXTAVADA DE  ZINCO</v>
          </cell>
          <cell r="C2686" t="str">
            <v>UN</v>
          </cell>
          <cell r="E2686">
            <v>1.39</v>
          </cell>
        </row>
        <row r="2687">
          <cell r="A2687">
            <v>4314</v>
          </cell>
          <cell r="B2687" t="str">
            <v>HASTE RETA PARA GANCHO DE FERRO GALVANIZADO, COM ROSCA 5/16" X 45 CM PARA FIXACAO DE TELHA DE FIBROCIMENTO, INCLUI PORCA E ARRUELAS DE VEDACAO</v>
          </cell>
          <cell r="C2687" t="str">
            <v>CJ</v>
          </cell>
          <cell r="E2687">
            <v>1.63</v>
          </cell>
        </row>
        <row r="2688">
          <cell r="A2688">
            <v>10815</v>
          </cell>
          <cell r="B2688" t="str">
            <v>HERBICIDA ROUND UP</v>
          </cell>
          <cell r="C2688" t="str">
            <v>L</v>
          </cell>
          <cell r="E2688">
            <v>21.96</v>
          </cell>
        </row>
        <row r="2689">
          <cell r="A2689">
            <v>10816</v>
          </cell>
          <cell r="B2689" t="str">
            <v>HERBICIDA SELETIVO TORDON 2,4D DOWAGROSCIENCES</v>
          </cell>
          <cell r="C2689" t="str">
            <v>L</v>
          </cell>
          <cell r="E2689">
            <v>44.92</v>
          </cell>
        </row>
        <row r="2690">
          <cell r="A2690">
            <v>10561</v>
          </cell>
          <cell r="B2690" t="str">
            <v>HEXAMETAFOSFATO DE SODIO</v>
          </cell>
          <cell r="C2690" t="str">
            <v>KG</v>
          </cell>
          <cell r="E2690">
            <v>5.69</v>
          </cell>
        </row>
        <row r="2691">
          <cell r="A2691">
            <v>10921</v>
          </cell>
          <cell r="B2691" t="str">
            <v>HIDRANTE DE COLUNA COMPLETO, EM FERRO FUNDIDO, DN = 100 MM, COM REGISTRO, CUNHA DE BORRACHA, CURVA DESSIMETRICA, EXTREMIDADE E TAMPAS (INCLUI KIT FIXACAO)</v>
          </cell>
          <cell r="C2691" t="str">
            <v>UN</v>
          </cell>
          <cell r="E2691">
            <v>3596.38</v>
          </cell>
        </row>
        <row r="2692">
          <cell r="A2692">
            <v>10922</v>
          </cell>
          <cell r="B2692" t="str">
            <v>HIDRANTE DE COLUNA COMPLETO, EM FERRO FUNDIDO, DN = 75 MM, COM REGISTRO, CUNHA DE BORRACHA, CURVA DESSIMETRICA, EXTREMIDADE E TAMPAS (INCLUI KIT FIXACAO)</v>
          </cell>
          <cell r="C2692" t="str">
            <v>UN</v>
          </cell>
          <cell r="E2692">
            <v>3257.51</v>
          </cell>
        </row>
        <row r="2693">
          <cell r="A2693">
            <v>10923</v>
          </cell>
          <cell r="B2693" t="str">
            <v>HIDRANTE SUBTERRANEO, EM FERRO FUNDIDO, COM CURVA CURTA E CAIXA, DN 75 MM</v>
          </cell>
          <cell r="C2693" t="str">
            <v>UN</v>
          </cell>
          <cell r="E2693">
            <v>1925.33</v>
          </cell>
        </row>
        <row r="2694">
          <cell r="A2694">
            <v>10924</v>
          </cell>
          <cell r="B2694" t="str">
            <v>HIDRANTE SUBTERRANEO, EM FERRO FUNDIDO, COM CURVA LONGA E CAIXA, DN 75 MM</v>
          </cell>
          <cell r="C2694" t="str">
            <v>UN</v>
          </cell>
          <cell r="E2694">
            <v>2027.74</v>
          </cell>
        </row>
        <row r="2695">
          <cell r="A2695">
            <v>37772</v>
          </cell>
          <cell r="B2695" t="str">
            <v>HIDROJATEADORA PARA DESOBSTRUCAO DE REDES E GALERIAS, TANQUE 7000 L, BOMBA TRIPLEX 120 KGF/CM2 128 L/MIN (INCLUI MONTAGEM, NAO INCLUI CAMINHAO)</v>
          </cell>
          <cell r="C2695" t="str">
            <v>UN</v>
          </cell>
          <cell r="E2695">
            <v>69762.460000000006</v>
          </cell>
        </row>
        <row r="2696">
          <cell r="A2696">
            <v>37771</v>
          </cell>
          <cell r="B2696" t="str">
            <v>HIDROJATEADORA PARA DESOBSTRUCAO DE REDES E GALERIAS, TANQUE 7000 L, BOMBA TRIPLEX 140 KGF/CM2 260 L/MIN ALIMENTADA POR MOTOR INDEPENDENTE A DIESEL POTENCIA 125 CV (INCLUI MONTAGEM, NAO INCLUI CAMINHAO)</v>
          </cell>
          <cell r="C2696" t="str">
            <v>UN</v>
          </cell>
          <cell r="E2696">
            <v>74216.149999999994</v>
          </cell>
        </row>
        <row r="2697">
          <cell r="A2697">
            <v>12776</v>
          </cell>
          <cell r="B2697" t="str">
            <v>HIDROMETRO W 12,5 L/S=45 M3/H</v>
          </cell>
          <cell r="C2697" t="str">
            <v>UN</v>
          </cell>
          <cell r="E2697">
            <v>1744.24</v>
          </cell>
        </row>
        <row r="2698">
          <cell r="A2698">
            <v>12777</v>
          </cell>
          <cell r="B2698" t="str">
            <v>HIDROMETRO W 20,8 L/S=75 M3/H</v>
          </cell>
          <cell r="C2698" t="str">
            <v>UN</v>
          </cell>
          <cell r="E2698">
            <v>2289.0300000000002</v>
          </cell>
        </row>
        <row r="2699">
          <cell r="A2699">
            <v>12778</v>
          </cell>
          <cell r="B2699" t="str">
            <v>HIDROMETRO W 3,3 L/S=12 M3/H</v>
          </cell>
          <cell r="C2699" t="str">
            <v>UN</v>
          </cell>
          <cell r="E2699">
            <v>1534.42</v>
          </cell>
        </row>
        <row r="2700">
          <cell r="A2700">
            <v>12769</v>
          </cell>
          <cell r="B2700" t="str">
            <v>HIDROMETRO 1,5 M3/H</v>
          </cell>
          <cell r="C2700" t="str">
            <v>UN</v>
          </cell>
          <cell r="E2700">
            <v>92.75</v>
          </cell>
        </row>
        <row r="2701">
          <cell r="A2701">
            <v>12770</v>
          </cell>
          <cell r="B2701" t="str">
            <v>HIDROMETRO 10,0 M3/H DN 1"</v>
          </cell>
          <cell r="C2701" t="str">
            <v>UN</v>
          </cell>
          <cell r="E2701">
            <v>396.21</v>
          </cell>
        </row>
        <row r="2702">
          <cell r="A2702">
            <v>12771</v>
          </cell>
          <cell r="B2702" t="str">
            <v>HIDROMETRO 2,0 M3/H</v>
          </cell>
          <cell r="C2702" t="str">
            <v>UN</v>
          </cell>
          <cell r="E2702">
            <v>115.26</v>
          </cell>
        </row>
        <row r="2703">
          <cell r="A2703">
            <v>12772</v>
          </cell>
          <cell r="B2703" t="str">
            <v>HIDROMETRO 20,0 M3/H DN 1 1/2"</v>
          </cell>
          <cell r="C2703" t="str">
            <v>UN</v>
          </cell>
          <cell r="E2703">
            <v>601.16</v>
          </cell>
        </row>
        <row r="2704">
          <cell r="A2704">
            <v>12773</v>
          </cell>
          <cell r="B2704" t="str">
            <v>HIDROMETRO 3,0 M3/H DN 1/2" MONOJATO</v>
          </cell>
          <cell r="C2704" t="str">
            <v>UN</v>
          </cell>
          <cell r="E2704">
            <v>97.25</v>
          </cell>
        </row>
        <row r="2705">
          <cell r="A2705">
            <v>12774</v>
          </cell>
          <cell r="B2705" t="str">
            <v>HIDROMETRO 5 M3/H DN 3/4"</v>
          </cell>
          <cell r="C2705" t="str">
            <v>UN</v>
          </cell>
          <cell r="E2705">
            <v>129.22999999999999</v>
          </cell>
        </row>
        <row r="2706">
          <cell r="A2706">
            <v>12775</v>
          </cell>
          <cell r="B2706" t="str">
            <v>HIDROMETRO 7,0 M3</v>
          </cell>
          <cell r="C2706" t="str">
            <v>UN</v>
          </cell>
          <cell r="E2706">
            <v>355.94</v>
          </cell>
        </row>
        <row r="2707">
          <cell r="A2707">
            <v>3391</v>
          </cell>
          <cell r="B2707" t="str">
            <v>IGNITOR PARA LAMPADA DE VAPOR DE SODIO / VAPOR METALICO ATE 2000 W, TENSAO DE PULSO ENTRE 600 A 750 V</v>
          </cell>
          <cell r="C2707" t="str">
            <v>UN</v>
          </cell>
          <cell r="E2707">
            <v>64.75</v>
          </cell>
        </row>
        <row r="2708">
          <cell r="A2708">
            <v>3389</v>
          </cell>
          <cell r="B2708" t="str">
            <v>IGNITOR PARA LAMPADA DE VAPOR DE SODIO / VAPOR METALICO ATE 400 W, TENSAO DE PULSO ENTRE 3000 A 4500 V</v>
          </cell>
          <cell r="C2708" t="str">
            <v>UN</v>
          </cell>
          <cell r="E2708">
            <v>33.590000000000003</v>
          </cell>
        </row>
        <row r="2709">
          <cell r="A2709">
            <v>3390</v>
          </cell>
          <cell r="B2709" t="str">
            <v>IGNITOR PARA LAMPADA DE VAPOR DE SODIO / VAPOR METALICO ATE 400 W, TENSAO DE PULSO ENTRE 580 A 750 V</v>
          </cell>
          <cell r="C2709" t="str">
            <v>UN</v>
          </cell>
          <cell r="E2709">
            <v>37.799999999999997</v>
          </cell>
        </row>
        <row r="2710">
          <cell r="A2710">
            <v>12873</v>
          </cell>
          <cell r="B2710" t="str">
            <v>IMPERMEABILIZADOR</v>
          </cell>
          <cell r="C2710" t="str">
            <v>H</v>
          </cell>
          <cell r="E2710">
            <v>13.48</v>
          </cell>
        </row>
        <row r="2711">
          <cell r="A2711">
            <v>1371</v>
          </cell>
          <cell r="B2711" t="str">
            <v>IMPERMEABILIZANTE A BASE DE CIMENTO CRISTALIZANTE EM PO, MONOCOMPONENTE</v>
          </cell>
          <cell r="C2711" t="str">
            <v>KG</v>
          </cell>
          <cell r="E2711">
            <v>1.92</v>
          </cell>
        </row>
        <row r="2712">
          <cell r="A2712">
            <v>140</v>
          </cell>
          <cell r="B2712" t="str">
            <v>IMPERMEABILIZANTE FLEXIVEL BRANCO DE BASE ACRILICA PARA COBERTURAS</v>
          </cell>
          <cell r="C2712" t="str">
            <v>KG</v>
          </cell>
          <cell r="E2712">
            <v>12.67</v>
          </cell>
        </row>
        <row r="2713">
          <cell r="A2713">
            <v>151</v>
          </cell>
          <cell r="B2713" t="str">
            <v>IMPERMEABILIZANTE INCOLOR PARA TRATAMENTO DE FACHADAS E TELHAS, BASE SILICONE</v>
          </cell>
          <cell r="C2713" t="str">
            <v>L</v>
          </cell>
          <cell r="E2713">
            <v>15.93</v>
          </cell>
        </row>
        <row r="2714">
          <cell r="A2714">
            <v>7340</v>
          </cell>
          <cell r="B2714" t="str">
            <v>IMUNIZANTE PARA MADEIRA, INCOLOR</v>
          </cell>
          <cell r="C2714" t="str">
            <v>L</v>
          </cell>
          <cell r="E2714">
            <v>14.62</v>
          </cell>
        </row>
        <row r="2715">
          <cell r="A2715">
            <v>10817</v>
          </cell>
          <cell r="B2715" t="str">
            <v>INSETICIDA RESIDUAL DIMECRON 500 DA CIBA</v>
          </cell>
          <cell r="C2715" t="str">
            <v>L</v>
          </cell>
          <cell r="E2715">
            <v>18.96</v>
          </cell>
        </row>
        <row r="2716">
          <cell r="A2716">
            <v>12122</v>
          </cell>
          <cell r="B2716" t="str">
            <v>INTERRUPTOR BIPOLAR (TECLA DUPLA) EMBUTIR 20A/250V C/ PLACA, TIPO SILENTOQUE PIAL OU EQUIV</v>
          </cell>
          <cell r="C2716" t="str">
            <v>UN</v>
          </cell>
          <cell r="E2716">
            <v>41.04</v>
          </cell>
        </row>
        <row r="2717">
          <cell r="A2717">
            <v>12127</v>
          </cell>
          <cell r="B2717" t="str">
            <v>INTERRUPTOR INTERMEDIARIO (TECLA DUPLA) EMBUTIR 10A/250V C/ PLACA, TIPO</v>
          </cell>
          <cell r="C2717" t="str">
            <v>UN</v>
          </cell>
          <cell r="E2717">
            <v>38.18</v>
          </cell>
        </row>
        <row r="2718">
          <cell r="A2718">
            <v>40646</v>
          </cell>
          <cell r="B2718" t="str">
            <v>INTERRUPTOR PARALELO 10A, 250V (APENAS MODULO)  (COLETADO CAIXA)</v>
          </cell>
          <cell r="C2718" t="str">
            <v>UN</v>
          </cell>
          <cell r="E2718">
            <v>15.39</v>
          </cell>
        </row>
        <row r="2719">
          <cell r="A2719">
            <v>12113</v>
          </cell>
          <cell r="B2719" t="str">
            <v>INTERRUPTOR PULSADOR P/ CAMPAINHA EMBUTIR 2A/250V C/ PLACA, TIPO SILENTOQUE PIAL OU EQUIV</v>
          </cell>
          <cell r="C2719" t="str">
            <v>UN</v>
          </cell>
          <cell r="E2719">
            <v>13.24</v>
          </cell>
        </row>
        <row r="2720">
          <cell r="A2720">
            <v>40611</v>
          </cell>
          <cell r="B2720" t="str">
            <v>INTERRUPTOR SIMPLES 10A, 250V (APENAS MODULO) (COLETADO CAIXA)</v>
          </cell>
          <cell r="C2720" t="str">
            <v>UN</v>
          </cell>
          <cell r="E2720">
            <v>11.13</v>
          </cell>
        </row>
        <row r="2721">
          <cell r="A2721">
            <v>12128</v>
          </cell>
          <cell r="B2721" t="str">
            <v>INTERRUPTOR SOBREPOR 1 TECLA SIMPLES, TIPO SILENTOQUE PIAL OU EQUIV</v>
          </cell>
          <cell r="C2721" t="str">
            <v>UN</v>
          </cell>
          <cell r="E2721">
            <v>8.42</v>
          </cell>
        </row>
        <row r="2722">
          <cell r="A2722">
            <v>12129</v>
          </cell>
          <cell r="B2722" t="str">
            <v>INTERRUPTOR SOBREPOR 2 TECLAS SIMPLES, TIPO SILENTOQUE PIAL OU EQUIV</v>
          </cell>
          <cell r="C2722" t="str">
            <v>UN</v>
          </cell>
          <cell r="E2722">
            <v>15.09</v>
          </cell>
        </row>
        <row r="2723">
          <cell r="A2723">
            <v>38412</v>
          </cell>
          <cell r="B2723" t="str">
            <v>INVERSOR DE SOLDA MONOFASICO DE 160 A, POTENCIA DE 5400 W, TENSAO DE 220 V, TURBO VENTILADO, PROTECAO POR FUSIVEL TERMICO, PARA ELETRODOS DE 2,0 A 4,0 MM</v>
          </cell>
          <cell r="C2723" t="str">
            <v>UN</v>
          </cell>
          <cell r="E2723">
            <v>938.81</v>
          </cell>
        </row>
        <row r="2724">
          <cell r="A2724">
            <v>3405</v>
          </cell>
          <cell r="B2724" t="str">
            <v>ISOLADOR DE PORCELANA SUSPENSO, DISCO TIPO GARFO OLHAL, DIAMETRO DE 152 MM, PARA TENSAO DE *15* KV</v>
          </cell>
          <cell r="C2724" t="str">
            <v>UN</v>
          </cell>
          <cell r="E2724">
            <v>74.91</v>
          </cell>
        </row>
        <row r="2725">
          <cell r="A2725">
            <v>3394</v>
          </cell>
          <cell r="B2725" t="str">
            <v>ISOLADOR DE PORCELANA, TIPO BUCHA, PARA TENSAO DE *15* KV</v>
          </cell>
          <cell r="C2725" t="str">
            <v>UN</v>
          </cell>
          <cell r="E2725">
            <v>395.43</v>
          </cell>
        </row>
        <row r="2726">
          <cell r="A2726">
            <v>3393</v>
          </cell>
          <cell r="B2726" t="str">
            <v>ISOLADOR DE PORCELANA, TIPO BUCHA, PARA TENSAO DE *35* KV</v>
          </cell>
          <cell r="C2726" t="str">
            <v>UN</v>
          </cell>
          <cell r="E2726">
            <v>673.27</v>
          </cell>
        </row>
        <row r="2727">
          <cell r="A2727">
            <v>3406</v>
          </cell>
          <cell r="B2727" t="str">
            <v>ISOLADOR DE PORCELANA, TIPO PINO MONOCORPO, PARA TENSAO DE *15* KV</v>
          </cell>
          <cell r="C2727" t="str">
            <v>UN</v>
          </cell>
          <cell r="E2727">
            <v>22.93</v>
          </cell>
        </row>
        <row r="2728">
          <cell r="A2728">
            <v>3395</v>
          </cell>
          <cell r="B2728" t="str">
            <v>ISOLADOR DE PORCELANA, TIPO PINO MONOCORPO, PARA TENSAO DE *35* KV</v>
          </cell>
          <cell r="C2728" t="str">
            <v>UN</v>
          </cell>
          <cell r="E2728">
            <v>96.73</v>
          </cell>
        </row>
        <row r="2729">
          <cell r="A2729">
            <v>3398</v>
          </cell>
          <cell r="B2729" t="str">
            <v>ISOLADOR DE PORCELANA, TIPO ROLDANA, DIMENSOES DE *72* X *72* MM, PARA USO EM BAIXA TENSAO</v>
          </cell>
          <cell r="C2729" t="str">
            <v>UN</v>
          </cell>
          <cell r="E2729">
            <v>4.59</v>
          </cell>
        </row>
        <row r="2730">
          <cell r="A2730">
            <v>34362</v>
          </cell>
          <cell r="B2730" t="str">
            <v>JANELA ALUMÍNIO DE CORRER 1,20 X 1,20 (AXL) M COM 2 FOLHAS DE VIDRO INCLUSO GUARNIÇÃO</v>
          </cell>
          <cell r="C2730" t="str">
            <v>UN</v>
          </cell>
          <cell r="E2730">
            <v>531.27</v>
          </cell>
        </row>
        <row r="2731">
          <cell r="A2731">
            <v>34363</v>
          </cell>
          <cell r="B2731" t="str">
            <v>JANELA ALUMÍNIO DE CORRER 1,20 X 1,50 M (AXL) COM 2 FOLHAS DE VIDRO INCLUSO GUARNIÇÃO</v>
          </cell>
          <cell r="C2731" t="str">
            <v>UN</v>
          </cell>
          <cell r="E2731">
            <v>627.86</v>
          </cell>
        </row>
        <row r="2732">
          <cell r="A2732">
            <v>34364</v>
          </cell>
          <cell r="B2732" t="str">
            <v>JANELA ALUMIINIO DE CORRER 1,20 X 1,50 M (AXL) COM 4 FOLHAS DE VIDRO INCLUSO GUARNICAO</v>
          </cell>
          <cell r="C2732" t="str">
            <v>UN</v>
          </cell>
          <cell r="E2732">
            <v>627.86</v>
          </cell>
        </row>
        <row r="2733">
          <cell r="A2733">
            <v>601</v>
          </cell>
          <cell r="B2733" t="str">
            <v>JANELA ALUMINIO  MAXIM AR, SERIE 25,  90 X 110CM (INCLUSO GUARNIÇÃO E VIDRO FANTASIA)</v>
          </cell>
          <cell r="C2733" t="str">
            <v>M2</v>
          </cell>
          <cell r="E2733">
            <v>370.74</v>
          </cell>
        </row>
        <row r="2734">
          <cell r="A2734">
            <v>34379</v>
          </cell>
          <cell r="B2734" t="str">
            <v>JANELA ALUMINIO BASCULANTE  100 X 100 CM (AXL)</v>
          </cell>
          <cell r="C2734" t="str">
            <v>UN</v>
          </cell>
          <cell r="E2734">
            <v>352.6</v>
          </cell>
        </row>
        <row r="2735">
          <cell r="A2735">
            <v>34378</v>
          </cell>
          <cell r="B2735" t="str">
            <v>JANELA ALUMINIO BASCULANTE  100 X 80 CM (AXL)</v>
          </cell>
          <cell r="C2735" t="str">
            <v>UN</v>
          </cell>
          <cell r="E2735">
            <v>297.57</v>
          </cell>
        </row>
        <row r="2736">
          <cell r="A2736">
            <v>34377</v>
          </cell>
          <cell r="B2736" t="str">
            <v>JANELA ALUMINIO BASCULANTE  80 X 60 CM (AXL)</v>
          </cell>
          <cell r="C2736" t="str">
            <v>UN</v>
          </cell>
          <cell r="E2736">
            <v>203.24</v>
          </cell>
        </row>
        <row r="2737">
          <cell r="A2737">
            <v>34367</v>
          </cell>
          <cell r="B2737" t="str">
            <v>JANELA ALUMINIO DE CORRER 1,00 X 1,50 M (AXL) COM 2 FOLHAS DE VIDRO INCLUSO GUARNICAO</v>
          </cell>
          <cell r="C2737" t="str">
            <v>UN</v>
          </cell>
          <cell r="E2737">
            <v>526.44000000000005</v>
          </cell>
        </row>
        <row r="2738">
          <cell r="A2738">
            <v>34369</v>
          </cell>
          <cell r="B2738" t="str">
            <v>JANELA ALUMINIO DE CORRER 1,00 X 2,00 M (AXL) COM 4 FOLHAS DE VIDRO INCLUSO GUARNICAO</v>
          </cell>
          <cell r="C2738" t="str">
            <v>UN</v>
          </cell>
          <cell r="E2738">
            <v>676.16</v>
          </cell>
        </row>
        <row r="2739">
          <cell r="A2739">
            <v>34370</v>
          </cell>
          <cell r="B2739" t="str">
            <v>JANELA ALUMINIO DE CORRER 1,20 X 1,20 (AXL) M COM 3 FOLHAS (2 VENEZIANAS E 1 VIDRO) INCLUSO GUARNICAO</v>
          </cell>
          <cell r="C2739" t="str">
            <v>UN</v>
          </cell>
          <cell r="E2739">
            <v>796.9</v>
          </cell>
        </row>
        <row r="2740">
          <cell r="A2740">
            <v>34371</v>
          </cell>
          <cell r="B2740" t="str">
            <v>JANELA ALUMINIO DE CORRER 1,20 X 1,50 (AXL) M COM 3 FOLHAS (2 VENEZIANAS E 1 VIDRO) INCLUSO GUARNICAO</v>
          </cell>
          <cell r="C2740" t="str">
            <v>UN</v>
          </cell>
          <cell r="E2740">
            <v>905.55</v>
          </cell>
        </row>
        <row r="2741">
          <cell r="A2741">
            <v>34372</v>
          </cell>
          <cell r="B2741" t="str">
            <v>JANELA ALUMINIO DE CORRER 1,20 X 1,50 (AXL) M COM 6 FOLHAS (4 VENEZIANAS E 2 VIDROS) INCLUSO GUARNICAO</v>
          </cell>
          <cell r="C2741" t="str">
            <v>UN</v>
          </cell>
          <cell r="E2741">
            <v>972.14</v>
          </cell>
        </row>
        <row r="2742">
          <cell r="A2742">
            <v>34373</v>
          </cell>
          <cell r="B2742" t="str">
            <v>JANELA ALUMINIO DE CORRER 1,20 X 2,00 (AXL) M COM 6 FOLHAS (4 VENEZIANAS E 2 VIDROS) INCLUSO GUARNICAO</v>
          </cell>
          <cell r="C2742" t="str">
            <v>UN</v>
          </cell>
          <cell r="E2742">
            <v>1156.9100000000001</v>
          </cell>
        </row>
        <row r="2743">
          <cell r="A2743">
            <v>34365</v>
          </cell>
          <cell r="B2743" t="str">
            <v>JANELA ALUMINIO DE CORRER 1,20 X 2,00 M (AXL) COM 4 FOLHAS DE VIDRO INCLUSO GUARNICAO</v>
          </cell>
          <cell r="C2743" t="str">
            <v>UN</v>
          </cell>
          <cell r="E2743">
            <v>741.94</v>
          </cell>
        </row>
        <row r="2744">
          <cell r="A2744">
            <v>34381</v>
          </cell>
          <cell r="B2744" t="str">
            <v>JANELA ALUMINIO MAXIM AR 80 X 60 CM (AXL) (INCLUSO GUARNICAO E VIDRO)</v>
          </cell>
          <cell r="C2744" t="str">
            <v>UN</v>
          </cell>
          <cell r="E2744">
            <v>255.01</v>
          </cell>
        </row>
        <row r="2745">
          <cell r="A2745">
            <v>11183</v>
          </cell>
          <cell r="B2745" t="str">
            <v>JANELA BASCULANTE, ACO, COM BATENTE/REQUADRO, 100 X 100 CM (SEM VIDROS)</v>
          </cell>
          <cell r="C2745" t="str">
            <v>UN</v>
          </cell>
          <cell r="E2745">
            <v>233.67</v>
          </cell>
        </row>
        <row r="2746">
          <cell r="A2746">
            <v>11190</v>
          </cell>
          <cell r="B2746" t="str">
            <v>JANELA BASCULANTE, ACO, COM BATENTE/REQUADRO, 60 X 60 CM (SEM VIDROS)</v>
          </cell>
          <cell r="C2746" t="str">
            <v>UN</v>
          </cell>
          <cell r="E2746">
            <v>108.4</v>
          </cell>
        </row>
        <row r="2747">
          <cell r="A2747">
            <v>616</v>
          </cell>
          <cell r="B2747" t="str">
            <v>JANELA BASCULANTE, ACO, COM BATENTE/REQUADRO, 60 X 80 CM (SEM VIDROS)</v>
          </cell>
          <cell r="C2747" t="str">
            <v>UN</v>
          </cell>
          <cell r="E2747">
            <v>127.48</v>
          </cell>
        </row>
        <row r="2748">
          <cell r="A2748">
            <v>615</v>
          </cell>
          <cell r="B2748" t="str">
            <v>JANELA BASCULANTE, ACO, COM BATENTE/REQUADRO, 60 X 80 CM (SEM VIDROS)</v>
          </cell>
          <cell r="C2748" t="str">
            <v>M2</v>
          </cell>
          <cell r="E2748">
            <v>265.58999999999997</v>
          </cell>
        </row>
        <row r="2749">
          <cell r="A2749">
            <v>11192</v>
          </cell>
          <cell r="B2749" t="str">
            <v>JANELA BASCULANTE, ACO, COM BATENTE/REQUADRO, 80 X 80 CM (SEM VIDROS)</v>
          </cell>
          <cell r="C2749" t="str">
            <v>UN</v>
          </cell>
          <cell r="E2749">
            <v>199.45</v>
          </cell>
        </row>
        <row r="2750">
          <cell r="A2750">
            <v>11231</v>
          </cell>
          <cell r="B2750" t="str">
            <v>JANELA BASCULANTE, ACO, COM BATENTE/REQUADRO, 80 X 80 CM (SEM VIDROS)</v>
          </cell>
          <cell r="C2750" t="str">
            <v>M2</v>
          </cell>
          <cell r="E2750">
            <v>311.64</v>
          </cell>
        </row>
        <row r="2751">
          <cell r="A2751">
            <v>11226</v>
          </cell>
          <cell r="B2751" t="str">
            <v>JANELA CHAPA DOBRADA ACO GALVANIZADO A FOGO, DE CORRER, 4 FLS, SEM DIVISAO HORIZONTAL P/ VIDRO, DE 150 X 120 CM (3/4" X 1/8")</v>
          </cell>
          <cell r="C2751" t="str">
            <v>UN</v>
          </cell>
          <cell r="E2751">
            <v>304.61</v>
          </cell>
        </row>
        <row r="2752">
          <cell r="A2752">
            <v>3428</v>
          </cell>
          <cell r="B2752" t="str">
            <v>JANELA DE ABRIR, TIPO VENEZIANA, EM MADEIRA DE 1A. QUALIDADE (SEM VIDRO)</v>
          </cell>
          <cell r="C2752" t="str">
            <v>M2</v>
          </cell>
          <cell r="E2752">
            <v>508.97</v>
          </cell>
        </row>
        <row r="2753">
          <cell r="A2753">
            <v>597</v>
          </cell>
          <cell r="B2753" t="str">
            <v>JANELA DE CORRER EM ALUMÍNIO, SÉRIE 25,  SEM BANDEIRA, COM 4 FOLHAS PARA VIDRO, (DUAS FIXAS E DUAS MÓVEIS)  1,60 X 1,10 M (INCLUSO GUARNIÇÃO E VIDRO LISO INCOLOR)</v>
          </cell>
          <cell r="C2753" t="str">
            <v>M2</v>
          </cell>
          <cell r="E2753">
            <v>367.72</v>
          </cell>
        </row>
        <row r="2754">
          <cell r="A2754">
            <v>11199</v>
          </cell>
          <cell r="B2754" t="str">
            <v>JANELA DE CORRER, ACO, BATENTE/REQUADRO DE 6 A 14 CM,  COM DIVISAO HORIZ , PINT ANTICORROSIVA, SEM VIDRO, BANDEIRA COM BASCULA, 4 FLS, 120  X 150 CM (A X L)</v>
          </cell>
          <cell r="C2754" t="str">
            <v>UN</v>
          </cell>
          <cell r="E2754">
            <v>598.66999999999996</v>
          </cell>
        </row>
        <row r="2755">
          <cell r="A2755">
            <v>34801</v>
          </cell>
          <cell r="B2755" t="str">
            <v>JANELA DE CORRER, ACO, BATENTE/REQUADRO DE 6 A 14 CM, QUADRICULADA, PINT ANTICORROSIVA, SEM VIDRO, BANDEIRA COM BASCULA, 4 FLS, 120  X 150 CM (A X L)</v>
          </cell>
          <cell r="C2755" t="str">
            <v>UN</v>
          </cell>
          <cell r="E2755">
            <v>750.99</v>
          </cell>
        </row>
        <row r="2756">
          <cell r="A2756">
            <v>34799</v>
          </cell>
          <cell r="B2756" t="str">
            <v>JANELA DE CORRER, ACO, BATENTE/REQUADRO DE 6 A 14 CM, QUADRICULADA, PINT ANTICORROSIVA, SEM VIDRO, BANDEIRA COM BASCULA, 4 FLS, 120  X 200 CM (A X L)</v>
          </cell>
          <cell r="C2756" t="str">
            <v>UN</v>
          </cell>
          <cell r="E2756">
            <v>926.13</v>
          </cell>
        </row>
        <row r="2757">
          <cell r="A2757">
            <v>622</v>
          </cell>
          <cell r="B2757" t="str">
            <v>JANELA DE CORRER, ACO, BATENTE/REQUADRO DE 6 A 14 CM, QUADRICULADA, PINT ANTICORROSIVA, SEM VIDRO, SEM BANDEIRA, 4 FLS, 100  X 120 CM (A X L)</v>
          </cell>
          <cell r="C2757" t="str">
            <v>UN</v>
          </cell>
          <cell r="E2757">
            <v>416.94</v>
          </cell>
        </row>
        <row r="2758">
          <cell r="A2758">
            <v>34805</v>
          </cell>
          <cell r="B2758" t="str">
            <v>JANELA DE CORRER, ACO, BATENTE/REQUADRO DE 6 A 14 CM, QUADRICULADA, PINT ANTICORROSIVA, SEM VIDRO, SEM BANDEIRA, 4 FLS, 120  X 150 CM (A X L)</v>
          </cell>
          <cell r="C2758" t="str">
            <v>M2</v>
          </cell>
          <cell r="E2758">
            <v>312.05</v>
          </cell>
        </row>
        <row r="2759">
          <cell r="A2759">
            <v>34803</v>
          </cell>
          <cell r="B2759" t="str">
            <v>JANELA DE CORRER, ACO, BATENTE/REQUADRO DE 6 A 14 CM, QUADRICULADA, PINT ANTICORROSIVA, SEM VIDRO, SEM BANDEIRA, 4 FLS, 120  X 200 CM (A X L)</v>
          </cell>
          <cell r="C2759" t="str">
            <v>UN</v>
          </cell>
          <cell r="E2759">
            <v>377.34</v>
          </cell>
        </row>
        <row r="2760">
          <cell r="A2760">
            <v>606</v>
          </cell>
          <cell r="B2760" t="str">
            <v>JANELA DE CORRER, ACO, BATENTE/REQUADRO DE 6 A 14 CM, QUADRICULADA, PINTURA ANTICORROSIVA, SEM VIDRO, BANDEIRA COM BASCULA, 4 FLS, 120  X 150 CM (A X L)</v>
          </cell>
          <cell r="C2760" t="str">
            <v>M2</v>
          </cell>
          <cell r="E2760">
            <v>417.22</v>
          </cell>
        </row>
        <row r="2761">
          <cell r="A2761">
            <v>11227</v>
          </cell>
          <cell r="B2761" t="str">
            <v>JANELA DE CORRER, ACO, BATENTE/REQUADRO DE 6 A 14 CM, SEM  DIVISAO, PINT ANTICORROSIVA, SEM VIDRO, BANDEIRA COM BASCULA, 4 FLS, 120  X 200 CM (A X L)</v>
          </cell>
          <cell r="C2761" t="str">
            <v>UN</v>
          </cell>
          <cell r="E2761">
            <v>441.9</v>
          </cell>
        </row>
        <row r="2762">
          <cell r="A2762">
            <v>11193</v>
          </cell>
          <cell r="B2762" t="str">
            <v>JANELA DE CORRER, ACO, BATENTE/REQUADRO DE 6 A 14 CM, VENEZIANA, PINT ANTICORROSIVA, PINT ACABAMENTO, COM VIDRO, 6 FLS, 120  X 150 CM (A X L)</v>
          </cell>
          <cell r="C2762" t="str">
            <v>M2</v>
          </cell>
          <cell r="E2762">
            <v>423.02</v>
          </cell>
        </row>
        <row r="2763">
          <cell r="A2763">
            <v>11194</v>
          </cell>
          <cell r="B2763" t="str">
            <v>JANELA DE CORRER, ACO, BATENTE/REQUADRO DE 6 A 14 CM, VENEZIANA, PINT ANTICORROSIVA, SEM VIDRO, 6 FLS, 120  X 150 CM (A X L)</v>
          </cell>
          <cell r="C2763" t="str">
            <v>M2</v>
          </cell>
          <cell r="E2763">
            <v>380.87</v>
          </cell>
        </row>
        <row r="2764">
          <cell r="A2764">
            <v>605</v>
          </cell>
          <cell r="B2764" t="str">
            <v>JANELA DE CORRER, ACO, COM BATENTE/REQUADRO DE 6 A 14 CM, SEM DIVISAO, PINT ANTICORROSIVA, PINT ACABAMENTO, COM VIDRO, SEM BANDEIRA, COM GRADE, 4 FLS, 100 X 120 CM (A X L)</v>
          </cell>
          <cell r="C2764" t="str">
            <v>M2</v>
          </cell>
          <cell r="E2764">
            <v>478.34</v>
          </cell>
        </row>
        <row r="2765">
          <cell r="A2765">
            <v>11197</v>
          </cell>
          <cell r="B2765" t="str">
            <v>JANELA DE CORRER, ACO, COM BATENTE/REQUADRO DE 6 A 14 CM, SEM DIVISAO, PINT ANTICORROSIVA, PINT ACABAMENTO, COM VIDRO, SEM BANDEIRA, 2 FLS, 120  X 150 CM (A X L)</v>
          </cell>
          <cell r="C2765" t="str">
            <v>UN</v>
          </cell>
          <cell r="E2765">
            <v>579.33000000000004</v>
          </cell>
        </row>
        <row r="2766">
          <cell r="A2766">
            <v>3431</v>
          </cell>
          <cell r="B2766" t="str">
            <v>JANELA MADEIRA REGIONAL 1A ABRIR TP ALMOFADA C/ GUARNICAO 150 X 150CM</v>
          </cell>
          <cell r="C2766" t="str">
            <v>UN</v>
          </cell>
          <cell r="E2766">
            <v>1156.3699999999999</v>
          </cell>
        </row>
        <row r="2767">
          <cell r="A2767">
            <v>3436</v>
          </cell>
          <cell r="B2767" t="str">
            <v>JANELA MADEIRA REGIONAL 1A ABRIR TP ALMOFADA C/ GUARNICAO 200 X 150CM</v>
          </cell>
          <cell r="C2767" t="str">
            <v>UN</v>
          </cell>
          <cell r="E2767">
            <v>1543.19</v>
          </cell>
        </row>
        <row r="2768">
          <cell r="A2768">
            <v>3434</v>
          </cell>
          <cell r="B2768" t="str">
            <v>JANELA MADEIRA REGIONAL 1A ABRIR TP VENEZIANA / VIDRO</v>
          </cell>
          <cell r="C2768" t="str">
            <v>M2</v>
          </cell>
          <cell r="E2768">
            <v>732.91</v>
          </cell>
        </row>
        <row r="2769">
          <cell r="A2769">
            <v>3438</v>
          </cell>
          <cell r="B2769" t="str">
            <v>JANELA MADEIRA REGIONAL 1A CORRER / FOLHA P/ VIDRO C/ GUARNICAO S/ BANDEIRA</v>
          </cell>
          <cell r="C2769" t="str">
            <v>M2</v>
          </cell>
          <cell r="E2769">
            <v>447.89</v>
          </cell>
        </row>
        <row r="2770">
          <cell r="A2770">
            <v>3421</v>
          </cell>
          <cell r="B2770" t="str">
            <v>JANELA MADEIRA REGIONAL 2A DUPLA C/ GUILHOTINA E ABRIR VENEZIANA 1,20 X 1,20M / GUARNICAO</v>
          </cell>
          <cell r="C2770" t="str">
            <v>M2</v>
          </cell>
          <cell r="E2770">
            <v>390.18</v>
          </cell>
        </row>
        <row r="2771">
          <cell r="A2771">
            <v>3422</v>
          </cell>
          <cell r="B2771" t="str">
            <v>JANELA MADEIRA REGIONAL 2A TP GUILHOTINA C/ GUARNICAO</v>
          </cell>
          <cell r="C2771" t="str">
            <v>M2</v>
          </cell>
          <cell r="E2771">
            <v>606.69000000000005</v>
          </cell>
        </row>
        <row r="2772">
          <cell r="A2772">
            <v>3429</v>
          </cell>
          <cell r="B2772" t="str">
            <v>JANELA MADEIRA REGIONAL 3A ABRIR TP VENEZIANA</v>
          </cell>
          <cell r="C2772" t="str">
            <v>M2</v>
          </cell>
          <cell r="E2772">
            <v>322.14999999999998</v>
          </cell>
        </row>
        <row r="2773">
          <cell r="A2773">
            <v>3435</v>
          </cell>
          <cell r="B2773" t="str">
            <v>JANELA MADEIRA REGIONAL 3A ABRIR TP VENEZIANA / VIDRO</v>
          </cell>
          <cell r="C2773" t="str">
            <v>M2</v>
          </cell>
          <cell r="E2773">
            <v>696.27</v>
          </cell>
        </row>
        <row r="2774">
          <cell r="A2774">
            <v>3417</v>
          </cell>
          <cell r="B2774" t="str">
            <v>JANELA MADEIRA REGIONAL1A CORRER P/ VIDRO C/ GUARNICAO 120 X 150CM S/ BANDEIRA</v>
          </cell>
          <cell r="C2774" t="str">
            <v>UN</v>
          </cell>
          <cell r="E2774">
            <v>651.48</v>
          </cell>
        </row>
        <row r="2775">
          <cell r="A2775">
            <v>3423</v>
          </cell>
          <cell r="B2775" t="str">
            <v>JANELA MADEIRA TP MAXIM AIR C/ GUARNICAO</v>
          </cell>
          <cell r="C2775" t="str">
            <v>M2</v>
          </cell>
          <cell r="E2775">
            <v>366.45</v>
          </cell>
        </row>
        <row r="2776">
          <cell r="A2776">
            <v>34797</v>
          </cell>
          <cell r="B2776" t="str">
            <v>JANELA MAXIMO AR, ACO, BATENTE / REQUADRO DE 6 A 14 CM, PINT ANTICORROSIVA, SEM VIDRO, COM GRADE, 1 FL, 60  X 80 CM (A X L)</v>
          </cell>
          <cell r="C2776" t="str">
            <v>UN</v>
          </cell>
          <cell r="E2776">
            <v>236.11</v>
          </cell>
        </row>
        <row r="2777">
          <cell r="A2777">
            <v>624</v>
          </cell>
          <cell r="B2777" t="str">
            <v>JANELA MAXIMO AR, ACO, BATENTE/REQUADRO DE 6 A 14 CM, PINT ANTICORROSIVA, SEM VIDRO, COM GRADE, 1 FL, 60  X 80 CM (A X L)</v>
          </cell>
          <cell r="C2777" t="str">
            <v>M2</v>
          </cell>
          <cell r="E2777">
            <v>491.9</v>
          </cell>
        </row>
        <row r="2778">
          <cell r="A2778">
            <v>623</v>
          </cell>
          <cell r="B2778" t="str">
            <v>JANELA MAXIMO AR, ACO, BATENTE/REQUADRO DE 6 A 14 CM, PINT ANTICORROSIVA, SEM VIDRO, SEM GRADE, 1 FL, 60  X 80 CM (A X L)</v>
          </cell>
          <cell r="C2778" t="str">
            <v>M2</v>
          </cell>
          <cell r="E2778">
            <v>184.71</v>
          </cell>
        </row>
        <row r="2779">
          <cell r="A2779">
            <v>25964</v>
          </cell>
          <cell r="B2779" t="str">
            <v>JARDINEIRO</v>
          </cell>
          <cell r="C2779" t="str">
            <v>H</v>
          </cell>
          <cell r="E2779">
            <v>9.73</v>
          </cell>
        </row>
        <row r="2780">
          <cell r="A2780">
            <v>20159</v>
          </cell>
          <cell r="B2780" t="str">
            <v>JOELHO COM VISITA, PVC SERIE R, 90 GRAUS, 100 X 75 MM, PARA ESGOTO PREDIAL</v>
          </cell>
          <cell r="C2780" t="str">
            <v>UN</v>
          </cell>
          <cell r="E2780">
            <v>24.35</v>
          </cell>
        </row>
        <row r="2781">
          <cell r="A2781">
            <v>37963</v>
          </cell>
          <cell r="B2781" t="str">
            <v>JOELHO CPVC, SOLDAVEL, 45 GRAUS, 15 MM, PARA AGUA QUENTE</v>
          </cell>
          <cell r="C2781" t="str">
            <v>UN</v>
          </cell>
          <cell r="E2781">
            <v>2.75</v>
          </cell>
        </row>
        <row r="2782">
          <cell r="A2782">
            <v>37964</v>
          </cell>
          <cell r="B2782" t="str">
            <v>JOELHO CPVC, SOLDAVEL, 45 GRAUS, 22 MM, PARA AGUA QUENTE</v>
          </cell>
          <cell r="C2782" t="str">
            <v>UN</v>
          </cell>
          <cell r="E2782">
            <v>4.59</v>
          </cell>
        </row>
        <row r="2783">
          <cell r="A2783">
            <v>37965</v>
          </cell>
          <cell r="B2783" t="str">
            <v>JOELHO CPVC, SOLDAVEL, 45 GRAUS, 28 MM, PARA AGUA QUENTE</v>
          </cell>
          <cell r="C2783" t="str">
            <v>UN</v>
          </cell>
          <cell r="E2783">
            <v>6.65</v>
          </cell>
        </row>
        <row r="2784">
          <cell r="A2784">
            <v>37966</v>
          </cell>
          <cell r="B2784" t="str">
            <v>JOELHO CPVC, SOLDAVEL, 45 GRAUS, 35 MM, PARA AGUA QUENTE</v>
          </cell>
          <cell r="C2784" t="str">
            <v>UN</v>
          </cell>
          <cell r="E2784">
            <v>12.04</v>
          </cell>
        </row>
        <row r="2785">
          <cell r="A2785">
            <v>37967</v>
          </cell>
          <cell r="B2785" t="str">
            <v>JOELHO CPVC, SOLDAVEL, 45 GRAUS, 42 MM, PARA AGUA QUENTE</v>
          </cell>
          <cell r="C2785" t="str">
            <v>UN</v>
          </cell>
          <cell r="E2785">
            <v>19.309999999999999</v>
          </cell>
        </row>
        <row r="2786">
          <cell r="A2786">
            <v>37968</v>
          </cell>
          <cell r="B2786" t="str">
            <v>JOELHO CPVC, SOLDAVEL, 45 GRAUS, 54 MM, PARA AGUA QUENTE</v>
          </cell>
          <cell r="C2786" t="str">
            <v>UN</v>
          </cell>
          <cell r="E2786">
            <v>42.36</v>
          </cell>
        </row>
        <row r="2787">
          <cell r="A2787">
            <v>37969</v>
          </cell>
          <cell r="B2787" t="str">
            <v>JOELHO CPVC, SOLDAVEL, 45 GRAUS, 73 MM, PARA AGUA QUENTE</v>
          </cell>
          <cell r="C2787" t="str">
            <v>UN</v>
          </cell>
          <cell r="E2787">
            <v>113.18</v>
          </cell>
        </row>
        <row r="2788">
          <cell r="A2788">
            <v>37970</v>
          </cell>
          <cell r="B2788" t="str">
            <v>JOELHO CPVC, SOLDAVEL, 45 GRAUS, 89 MM, PARA AGUA QUENTE</v>
          </cell>
          <cell r="C2788" t="str">
            <v>UN</v>
          </cell>
          <cell r="E2788">
            <v>132.03</v>
          </cell>
        </row>
        <row r="2789">
          <cell r="A2789">
            <v>21118</v>
          </cell>
          <cell r="B2789" t="str">
            <v>JOELHO CPVC, SOLDAVEL, 90 GRAUS, 15 MM, PARA AGUA QUENTE</v>
          </cell>
          <cell r="C2789" t="str">
            <v>UN</v>
          </cell>
          <cell r="E2789">
            <v>2.08</v>
          </cell>
        </row>
        <row r="2790">
          <cell r="A2790">
            <v>37956</v>
          </cell>
          <cell r="B2790" t="str">
            <v>JOELHO CPVC, SOLDAVEL, 90 GRAUS, 22 MM, PARA AGUA QUENTE</v>
          </cell>
          <cell r="C2790" t="str">
            <v>UN</v>
          </cell>
          <cell r="E2790">
            <v>3.29</v>
          </cell>
        </row>
        <row r="2791">
          <cell r="A2791">
            <v>37957</v>
          </cell>
          <cell r="B2791" t="str">
            <v>JOELHO CPVC, SOLDAVEL, 90 GRAUS, 28 MM, PARA AGUA QUENTE</v>
          </cell>
          <cell r="C2791" t="str">
            <v>UN</v>
          </cell>
          <cell r="E2791">
            <v>6.95</v>
          </cell>
        </row>
        <row r="2792">
          <cell r="A2792">
            <v>37958</v>
          </cell>
          <cell r="B2792" t="str">
            <v>JOELHO CPVC, SOLDAVEL, 90 GRAUS, 35 MM, PARA AGUA QUENTE</v>
          </cell>
          <cell r="C2792" t="str">
            <v>UN</v>
          </cell>
          <cell r="E2792">
            <v>12.04</v>
          </cell>
        </row>
        <row r="2793">
          <cell r="A2793">
            <v>37959</v>
          </cell>
          <cell r="B2793" t="str">
            <v>JOELHO CPVC, SOLDAVEL, 90 GRAUS, 42 MM, PARA AGUA QUENTE</v>
          </cell>
          <cell r="C2793" t="str">
            <v>UN</v>
          </cell>
          <cell r="E2793">
            <v>19.309999999999999</v>
          </cell>
        </row>
        <row r="2794">
          <cell r="A2794">
            <v>37960</v>
          </cell>
          <cell r="B2794" t="str">
            <v>JOELHO CPVC, SOLDAVEL, 90 GRAUS, 54 MM, PARA AGUA QUENTE</v>
          </cell>
          <cell r="C2794" t="str">
            <v>UN</v>
          </cell>
          <cell r="E2794">
            <v>41.6</v>
          </cell>
        </row>
        <row r="2795">
          <cell r="A2795">
            <v>37961</v>
          </cell>
          <cell r="B2795" t="str">
            <v>JOELHO CPVC, SOLDAVEL, 90 GRAUS, 73 MM, PARA AGUA QUENTE</v>
          </cell>
          <cell r="C2795" t="str">
            <v>UN</v>
          </cell>
          <cell r="E2795">
            <v>110.37</v>
          </cell>
        </row>
        <row r="2796">
          <cell r="A2796">
            <v>37962</v>
          </cell>
          <cell r="B2796" t="str">
            <v>JOELHO CPVC, SOLDAVEL, 90 GRAUS, 89 MM, PARA AGUA QUENTE</v>
          </cell>
          <cell r="C2796" t="str">
            <v>UN</v>
          </cell>
          <cell r="E2796">
            <v>128.24</v>
          </cell>
        </row>
        <row r="2797">
          <cell r="A2797">
            <v>3475</v>
          </cell>
          <cell r="B2797" t="str">
            <v>JOELHO DE PVC 45º ROSCAVEL, DE 1/2"</v>
          </cell>
          <cell r="C2797" t="str">
            <v>UN</v>
          </cell>
          <cell r="E2797">
            <v>2.02</v>
          </cell>
        </row>
        <row r="2798">
          <cell r="A2798">
            <v>38430</v>
          </cell>
          <cell r="B2798" t="str">
            <v>JOELHO DE TRANSICAO, CPVC, SOLDAVEL, 90 GRAUS, 22 MM X 3/4", PARA AGUA QUENTE</v>
          </cell>
          <cell r="C2798" t="str">
            <v>UN</v>
          </cell>
          <cell r="E2798">
            <v>14.22</v>
          </cell>
        </row>
        <row r="2799">
          <cell r="A2799">
            <v>38449</v>
          </cell>
          <cell r="B2799" t="str">
            <v>JOELHO PARA PE DE COLUNA, 45 GRAUS, SERIE R, DN 100 MM, PARA ESGOTO PREDIAL</v>
          </cell>
          <cell r="C2799" t="str">
            <v>UN</v>
          </cell>
          <cell r="E2799">
            <v>23.97</v>
          </cell>
        </row>
        <row r="2800">
          <cell r="A2800">
            <v>10835</v>
          </cell>
          <cell r="B2800" t="str">
            <v>JOELHO PVC C/ BOLSA E ANEL P/ ESG PREDIAL 90G DN 40MM X 1.1/2"</v>
          </cell>
          <cell r="C2800" t="str">
            <v>UN</v>
          </cell>
          <cell r="E2800">
            <v>2.2799999999999998</v>
          </cell>
        </row>
        <row r="2801">
          <cell r="A2801">
            <v>10836</v>
          </cell>
          <cell r="B2801" t="str">
            <v>JOELHO PVC C/ VISITA P/ ESG PREDIAL 90G DN 100 X 50MM</v>
          </cell>
          <cell r="C2801" t="str">
            <v>UN</v>
          </cell>
          <cell r="E2801">
            <v>12.17</v>
          </cell>
        </row>
        <row r="2802">
          <cell r="A2802">
            <v>3485</v>
          </cell>
          <cell r="B2802" t="str">
            <v>JOELHO PVC C/ROSCA 45G P/ AGUA FRIA PREDIAL 1"</v>
          </cell>
          <cell r="C2802" t="str">
            <v>UN</v>
          </cell>
          <cell r="E2802">
            <v>6.53</v>
          </cell>
        </row>
        <row r="2803">
          <cell r="A2803">
            <v>3534</v>
          </cell>
          <cell r="B2803" t="str">
            <v>JOELHO PVC C/ROSCA 45G P/AGUA FRIA PREDIAL 3/4"</v>
          </cell>
          <cell r="C2803" t="str">
            <v>UN</v>
          </cell>
          <cell r="E2803">
            <v>2.6</v>
          </cell>
        </row>
        <row r="2804">
          <cell r="A2804">
            <v>3482</v>
          </cell>
          <cell r="B2804" t="str">
            <v>JOELHO PVC C/ROSCA 90G P/ AGUA FRIA PREDIAL 1"</v>
          </cell>
          <cell r="C2804" t="str">
            <v>UN</v>
          </cell>
          <cell r="E2804">
            <v>3.03</v>
          </cell>
        </row>
        <row r="2805">
          <cell r="A2805">
            <v>3505</v>
          </cell>
          <cell r="B2805" t="str">
            <v>JOELHO PVC C/ROSCA 90G P/ AGUA FRIA PREDIAL 3/4"</v>
          </cell>
          <cell r="C2805" t="str">
            <v>UN</v>
          </cell>
          <cell r="E2805">
            <v>1.7</v>
          </cell>
        </row>
        <row r="2806">
          <cell r="A2806">
            <v>3543</v>
          </cell>
          <cell r="B2806" t="str">
            <v>JOELHO PVC C/ROSCA 90G P/AGUA FRIA PREDIAL 1/2"</v>
          </cell>
          <cell r="C2806" t="str">
            <v>UN</v>
          </cell>
          <cell r="E2806">
            <v>1.22</v>
          </cell>
        </row>
        <row r="2807">
          <cell r="A2807">
            <v>20128</v>
          </cell>
          <cell r="B2807" t="str">
            <v>JOELHO PVC LEVE 45G DN 150MM</v>
          </cell>
          <cell r="C2807" t="str">
            <v>UN</v>
          </cell>
          <cell r="E2807">
            <v>56.4</v>
          </cell>
        </row>
        <row r="2808">
          <cell r="A2808">
            <v>20129</v>
          </cell>
          <cell r="B2808" t="str">
            <v>JOELHO PVC LEVE 45G DN 200MM</v>
          </cell>
          <cell r="C2808" t="str">
            <v>UN</v>
          </cell>
          <cell r="E2808">
            <v>103.07</v>
          </cell>
        </row>
        <row r="2809">
          <cell r="A2809">
            <v>20131</v>
          </cell>
          <cell r="B2809" t="str">
            <v>JOELHO PVC LEVE 90G DN 150MM</v>
          </cell>
          <cell r="C2809" t="str">
            <v>UN</v>
          </cell>
          <cell r="E2809">
            <v>59.16</v>
          </cell>
        </row>
        <row r="2810">
          <cell r="A2810">
            <v>20132</v>
          </cell>
          <cell r="B2810" t="str">
            <v>JOELHO PVC LEVE 90G DN 200MM</v>
          </cell>
          <cell r="C2810" t="str">
            <v>UN</v>
          </cell>
          <cell r="E2810">
            <v>166.54</v>
          </cell>
        </row>
        <row r="2811">
          <cell r="A2811">
            <v>3516</v>
          </cell>
          <cell r="B2811" t="str">
            <v>JOELHO PVC SOLD 45G BB P/ ESG PREDIAL DN 40MM</v>
          </cell>
          <cell r="C2811" t="str">
            <v>UN</v>
          </cell>
          <cell r="E2811">
            <v>1.43</v>
          </cell>
        </row>
        <row r="2812">
          <cell r="A2812">
            <v>3512</v>
          </cell>
          <cell r="B2812" t="str">
            <v>JOELHO PVC SOLD 45G P/ AGUA FRIA PRED 110 MM</v>
          </cell>
          <cell r="C2812" t="str">
            <v>UN</v>
          </cell>
          <cell r="E2812">
            <v>140.16999999999999</v>
          </cell>
        </row>
        <row r="2813">
          <cell r="A2813">
            <v>3499</v>
          </cell>
          <cell r="B2813" t="str">
            <v>JOELHO PVC SOLD 45G P/ AGUA FRIA PRED 20 MM</v>
          </cell>
          <cell r="C2813" t="str">
            <v>UN</v>
          </cell>
          <cell r="E2813">
            <v>0.57999999999999996</v>
          </cell>
        </row>
        <row r="2814">
          <cell r="A2814">
            <v>3500</v>
          </cell>
          <cell r="B2814" t="str">
            <v>JOELHO PVC SOLD 45G P/ AGUA FRIA PRED 25 MM</v>
          </cell>
          <cell r="C2814" t="str">
            <v>UN</v>
          </cell>
          <cell r="E2814">
            <v>1.1100000000000001</v>
          </cell>
        </row>
        <row r="2815">
          <cell r="A2815">
            <v>3501</v>
          </cell>
          <cell r="B2815" t="str">
            <v>JOELHO PVC SOLD 45G P/ AGUA FRIA PRED 32 MM</v>
          </cell>
          <cell r="C2815" t="str">
            <v>UN</v>
          </cell>
          <cell r="E2815">
            <v>2.71</v>
          </cell>
        </row>
        <row r="2816">
          <cell r="A2816">
            <v>3502</v>
          </cell>
          <cell r="B2816" t="str">
            <v>JOELHO PVC SOLD 45G P/ AGUA FRIA PRED 40 MM</v>
          </cell>
          <cell r="C2816" t="str">
            <v>UN</v>
          </cell>
          <cell r="E2816">
            <v>3.98</v>
          </cell>
        </row>
        <row r="2817">
          <cell r="A2817">
            <v>3503</v>
          </cell>
          <cell r="B2817" t="str">
            <v>JOELHO PVC SOLD 45G P/ AGUA FRIA PRED 50 MM</v>
          </cell>
          <cell r="C2817" t="str">
            <v>UN</v>
          </cell>
          <cell r="E2817">
            <v>5.05</v>
          </cell>
        </row>
        <row r="2818">
          <cell r="A2818">
            <v>3477</v>
          </cell>
          <cell r="B2818" t="str">
            <v>JOELHO PVC SOLD 45G P/ AGUA FRIA PRED 60 MM</v>
          </cell>
          <cell r="C2818" t="str">
            <v>UN</v>
          </cell>
          <cell r="E2818">
            <v>17.7</v>
          </cell>
        </row>
        <row r="2819">
          <cell r="A2819">
            <v>3478</v>
          </cell>
          <cell r="B2819" t="str">
            <v>JOELHO PVC SOLD 45G P/ AGUA FRIA PRED 75 MM</v>
          </cell>
          <cell r="C2819" t="str">
            <v>UN</v>
          </cell>
          <cell r="E2819">
            <v>43.11</v>
          </cell>
        </row>
        <row r="2820">
          <cell r="A2820">
            <v>3525</v>
          </cell>
          <cell r="B2820" t="str">
            <v>JOELHO PVC SOLD 45G P/AGUA FRIA PRED 85 MM</v>
          </cell>
          <cell r="C2820" t="str">
            <v>UN</v>
          </cell>
          <cell r="E2820">
            <v>48.9</v>
          </cell>
        </row>
        <row r="2821">
          <cell r="A2821">
            <v>3528</v>
          </cell>
          <cell r="B2821" t="str">
            <v>JOELHO PVC SOLD 45G PB P/ ESG PREDIAL DN 100MM</v>
          </cell>
          <cell r="C2821" t="str">
            <v>UN</v>
          </cell>
          <cell r="E2821">
            <v>5.68</v>
          </cell>
        </row>
        <row r="2822">
          <cell r="A2822">
            <v>3518</v>
          </cell>
          <cell r="B2822" t="str">
            <v>JOELHO PVC SOLD 45G PB P/ ESG PREDIAL DN 50MM</v>
          </cell>
          <cell r="C2822" t="str">
            <v>UN</v>
          </cell>
          <cell r="E2822">
            <v>2.39</v>
          </cell>
        </row>
        <row r="2823">
          <cell r="A2823">
            <v>3519</v>
          </cell>
          <cell r="B2823" t="str">
            <v>JOELHO PVC SOLD 45G PB P/ ESG PREDIAL DN 75MM</v>
          </cell>
          <cell r="C2823" t="str">
            <v>UN</v>
          </cell>
          <cell r="E2823">
            <v>5.2</v>
          </cell>
        </row>
        <row r="2824">
          <cell r="A2824">
            <v>3517</v>
          </cell>
          <cell r="B2824" t="str">
            <v>JOELHO PVC SOLD 90G BB P/ ESG PREDIAL DN 40MM</v>
          </cell>
          <cell r="C2824" t="str">
            <v>UN</v>
          </cell>
          <cell r="E2824">
            <v>1.22</v>
          </cell>
        </row>
        <row r="2825">
          <cell r="A2825">
            <v>3515</v>
          </cell>
          <cell r="B2825" t="str">
            <v>JOELHO PVC SOLD 90G C/BUCHA DE LATAO 20MM X 1/2"</v>
          </cell>
          <cell r="C2825" t="str">
            <v>UN</v>
          </cell>
          <cell r="E2825">
            <v>4.1900000000000004</v>
          </cell>
        </row>
        <row r="2826">
          <cell r="A2826">
            <v>3524</v>
          </cell>
          <cell r="B2826" t="str">
            <v>JOELHO PVC SOLD 90G C/BUCHA DE LATAO 25MM X 3/4"</v>
          </cell>
          <cell r="C2826" t="str">
            <v>UN</v>
          </cell>
          <cell r="E2826">
            <v>5.42</v>
          </cell>
        </row>
        <row r="2827">
          <cell r="A2827">
            <v>3530</v>
          </cell>
          <cell r="B2827" t="str">
            <v>JOELHO PVC SOLD 90G P/ AGUA FRIA PREDIAL 110 MM</v>
          </cell>
          <cell r="C2827" t="str">
            <v>UN</v>
          </cell>
          <cell r="E2827">
            <v>153.36000000000001</v>
          </cell>
        </row>
        <row r="2828">
          <cell r="A2828">
            <v>3529</v>
          </cell>
          <cell r="B2828" t="str">
            <v>JOELHO PVC SOLD 90G P/ AGUA FRIA PREDIAL 25 MM</v>
          </cell>
          <cell r="C2828" t="str">
            <v>UN</v>
          </cell>
          <cell r="E2828">
            <v>0.53</v>
          </cell>
        </row>
        <row r="2829">
          <cell r="A2829">
            <v>3511</v>
          </cell>
          <cell r="B2829" t="str">
            <v>JOELHO PVC SOLD 90G P/ AGUA FRIA PREDIAL 75 MM</v>
          </cell>
          <cell r="C2829" t="str">
            <v>UN</v>
          </cell>
          <cell r="E2829">
            <v>58.47</v>
          </cell>
        </row>
        <row r="2830">
          <cell r="A2830">
            <v>3513</v>
          </cell>
          <cell r="B2830" t="str">
            <v>JOELHO PVC SOLD 90G P/ AGUA FRIA PREDIAL 85 MM</v>
          </cell>
          <cell r="C2830" t="str">
            <v>UN</v>
          </cell>
          <cell r="E2830">
            <v>65.91</v>
          </cell>
        </row>
        <row r="2831">
          <cell r="A2831">
            <v>3542</v>
          </cell>
          <cell r="B2831" t="str">
            <v>JOELHO PVC SOLD 90G P/AGUA FRIA PREDIAL 20 MM</v>
          </cell>
          <cell r="C2831" t="str">
            <v>UN</v>
          </cell>
          <cell r="E2831">
            <v>0.42</v>
          </cell>
        </row>
        <row r="2832">
          <cell r="A2832">
            <v>3536</v>
          </cell>
          <cell r="B2832" t="str">
            <v>JOELHO PVC SOLD 90G P/AGUA FRIA PREDIAL 32 MM</v>
          </cell>
          <cell r="C2832" t="str">
            <v>UN</v>
          </cell>
          <cell r="E2832">
            <v>1.38</v>
          </cell>
        </row>
        <row r="2833">
          <cell r="A2833">
            <v>3535</v>
          </cell>
          <cell r="B2833" t="str">
            <v>JOELHO PVC SOLD 90G P/AGUA FRIA PREDIAL 40 MM</v>
          </cell>
          <cell r="C2833" t="str">
            <v>UN</v>
          </cell>
          <cell r="E2833">
            <v>3.18</v>
          </cell>
        </row>
        <row r="2834">
          <cell r="A2834">
            <v>3540</v>
          </cell>
          <cell r="B2834" t="str">
            <v>JOELHO PVC SOLD 90G P/AGUA FRIA PREDIAL 50 MM</v>
          </cell>
          <cell r="C2834" t="str">
            <v>UN</v>
          </cell>
          <cell r="E2834">
            <v>3.72</v>
          </cell>
        </row>
        <row r="2835">
          <cell r="A2835">
            <v>3539</v>
          </cell>
          <cell r="B2835" t="str">
            <v>JOELHO PVC SOLD 90G P/AGUA FRIA PREDIAL 60 MM</v>
          </cell>
          <cell r="C2835" t="str">
            <v>UN</v>
          </cell>
          <cell r="E2835">
            <v>18.12</v>
          </cell>
        </row>
        <row r="2836">
          <cell r="A2836">
            <v>3520</v>
          </cell>
          <cell r="B2836" t="str">
            <v>JOELHO PVC SOLD 90G PB P/ ESG PREDIAL DN 100MM</v>
          </cell>
          <cell r="C2836" t="str">
            <v>UN</v>
          </cell>
          <cell r="E2836">
            <v>6.16</v>
          </cell>
        </row>
        <row r="2837">
          <cell r="A2837">
            <v>3526</v>
          </cell>
          <cell r="B2837" t="str">
            <v>JOELHO PVC SOLD 90G PB P/ ESG PREDIAL DN 50MM</v>
          </cell>
          <cell r="C2837" t="str">
            <v>UN</v>
          </cell>
          <cell r="E2837">
            <v>1.86</v>
          </cell>
        </row>
        <row r="2838">
          <cell r="A2838">
            <v>3509</v>
          </cell>
          <cell r="B2838" t="str">
            <v>JOELHO PVC SOLD 90G PB P/ ESG PREDIAL DN 75MM</v>
          </cell>
          <cell r="C2838" t="str">
            <v>UN</v>
          </cell>
          <cell r="E2838">
            <v>4.51</v>
          </cell>
        </row>
        <row r="2839">
          <cell r="A2839">
            <v>3521</v>
          </cell>
          <cell r="B2839" t="str">
            <v>JOELHO PVC SOLD/ROSCA 90G P/AGUA FRIA PRED  20MM X 1/2"</v>
          </cell>
          <cell r="C2839" t="str">
            <v>UN</v>
          </cell>
          <cell r="E2839">
            <v>1.1599999999999999</v>
          </cell>
        </row>
        <row r="2840">
          <cell r="A2840">
            <v>3522</v>
          </cell>
          <cell r="B2840" t="str">
            <v>JOELHO PVC SOLD/ROSCA 90G P/AGUA FRIA PRED  25MM X 3/4"</v>
          </cell>
          <cell r="C2840" t="str">
            <v>UN</v>
          </cell>
          <cell r="E2840">
            <v>2.02</v>
          </cell>
        </row>
        <row r="2841">
          <cell r="A2841">
            <v>3492</v>
          </cell>
          <cell r="B2841" t="str">
            <v>JOELHO PVC, 45 GRAUS, ROSCAVEL,  1 1/2", AGUA FRIA PREDIAL</v>
          </cell>
          <cell r="C2841" t="str">
            <v>UN</v>
          </cell>
          <cell r="E2841">
            <v>9.3800000000000008</v>
          </cell>
        </row>
        <row r="2842">
          <cell r="A2842">
            <v>3491</v>
          </cell>
          <cell r="B2842" t="str">
            <v>JOELHO PVC, 45 GRAUS, ROSCAVEL, 1 1/4",  AGUA FRIA PREDIAL</v>
          </cell>
          <cell r="C2842" t="str">
            <v>UN</v>
          </cell>
          <cell r="E2842">
            <v>7.79</v>
          </cell>
        </row>
        <row r="2843">
          <cell r="A2843">
            <v>3493</v>
          </cell>
          <cell r="B2843" t="str">
            <v>JOELHO PVC, 45 GRAUS, ROSCAVEL, 2", AGUA FRIA PREDIAL</v>
          </cell>
          <cell r="C2843" t="str">
            <v>UN</v>
          </cell>
          <cell r="E2843">
            <v>18.21</v>
          </cell>
        </row>
        <row r="2844">
          <cell r="A2844">
            <v>12628</v>
          </cell>
          <cell r="B2844" t="str">
            <v>JOELHO PVC, 60 GRAUS, DIAMETRO ENTRE 80 E 100 MM, PARA DRENAGEM PLUVIAL PREDIAL</v>
          </cell>
          <cell r="C2844" t="str">
            <v>UN</v>
          </cell>
          <cell r="E2844">
            <v>5.69</v>
          </cell>
        </row>
        <row r="2845">
          <cell r="A2845">
            <v>12629</v>
          </cell>
          <cell r="B2845" t="str">
            <v>JOELHO PVC, 90 GRAUS, DIAMETRO ENTRE 80 E 100 MM, PARA DRENAGEM PLUVIAL PREDIAL</v>
          </cell>
          <cell r="C2845" t="str">
            <v>UN</v>
          </cell>
          <cell r="E2845">
            <v>6.18</v>
          </cell>
        </row>
        <row r="2846">
          <cell r="A2846">
            <v>3481</v>
          </cell>
          <cell r="B2846" t="str">
            <v>JOELHO PVC, 90 GRAUS, ROSCAVEL, 1 1/2",  AGUA FRIA PREDIAL</v>
          </cell>
          <cell r="C2846" t="str">
            <v>UN</v>
          </cell>
          <cell r="E2846">
            <v>9.5</v>
          </cell>
        </row>
        <row r="2847">
          <cell r="A2847">
            <v>3510</v>
          </cell>
          <cell r="B2847" t="str">
            <v>JOELHO PVC, 90 GRAUS, ROSCAVEL, 1 1/4", AGUA FRIA PREDIAL</v>
          </cell>
          <cell r="C2847" t="str">
            <v>UN</v>
          </cell>
          <cell r="E2847">
            <v>8.34</v>
          </cell>
        </row>
        <row r="2848">
          <cell r="A2848">
            <v>3508</v>
          </cell>
          <cell r="B2848" t="str">
            <v>JOELHO PVC, 90 GRAUS, ROSCAVEL, 2", AGUA FRIA PREDIAL</v>
          </cell>
          <cell r="C2848" t="str">
            <v>UN</v>
          </cell>
          <cell r="E2848">
            <v>18.98</v>
          </cell>
        </row>
        <row r="2849">
          <cell r="A2849">
            <v>3497</v>
          </cell>
          <cell r="B2849" t="str">
            <v>JOELHO REDUCAO 90 PVC ROSCA E BUCHA DE LATAO 3/4" X 1/2"</v>
          </cell>
          <cell r="C2849" t="str">
            <v>UN</v>
          </cell>
          <cell r="E2849">
            <v>5.78</v>
          </cell>
        </row>
        <row r="2850">
          <cell r="A2850">
            <v>3498</v>
          </cell>
          <cell r="B2850" t="str">
            <v>JOELHO REDUCAO 90G PVC C/ ROSCA P/AGUA FRIA PREDIAL 1"X3/4"</v>
          </cell>
          <cell r="C2850" t="str">
            <v>UN</v>
          </cell>
          <cell r="E2850">
            <v>3.08</v>
          </cell>
        </row>
        <row r="2851">
          <cell r="A2851">
            <v>3496</v>
          </cell>
          <cell r="B2851" t="str">
            <v>JOELHO REDUCAO 90G PVC C/ ROSCA P/AGUA FRIA PREDIAL 3/4"X1/2"</v>
          </cell>
          <cell r="C2851" t="str">
            <v>UN</v>
          </cell>
          <cell r="E2851">
            <v>1.91</v>
          </cell>
        </row>
        <row r="2852">
          <cell r="A2852">
            <v>20147</v>
          </cell>
          <cell r="B2852" t="str">
            <v>JOELHO REDUCAO 90G PVC SOLD C/ BUCHA DE LATAO 25MM X 1/2"</v>
          </cell>
          <cell r="C2852" t="str">
            <v>UN</v>
          </cell>
          <cell r="E2852">
            <v>4.57</v>
          </cell>
        </row>
        <row r="2853">
          <cell r="A2853">
            <v>3532</v>
          </cell>
          <cell r="B2853" t="str">
            <v>JOELHO REDUCAO 90G PVC SOLD C/ BUCHA DE LATAO 32MM X 3/4"</v>
          </cell>
          <cell r="C2853" t="str">
            <v>UN</v>
          </cell>
          <cell r="E2853">
            <v>11.05</v>
          </cell>
        </row>
        <row r="2854">
          <cell r="A2854">
            <v>3533</v>
          </cell>
          <cell r="B2854" t="str">
            <v>JOELHO REDUCAO 90G PVC SOLD P/AGUA FRIA PREDIAL 25 MM X 20 MM</v>
          </cell>
          <cell r="C2854" t="str">
            <v>UN</v>
          </cell>
          <cell r="E2854">
            <v>1.54</v>
          </cell>
        </row>
        <row r="2855">
          <cell r="A2855">
            <v>3538</v>
          </cell>
          <cell r="B2855" t="str">
            <v>JOELHO REDUCAO 90G PVC SOLD P/AGUA FRIA PREDIAL 32 MM X 25 MM</v>
          </cell>
          <cell r="C2855" t="str">
            <v>UN</v>
          </cell>
          <cell r="E2855">
            <v>2.02</v>
          </cell>
        </row>
        <row r="2856">
          <cell r="A2856">
            <v>3531</v>
          </cell>
          <cell r="B2856" t="str">
            <v>JOELHO REDUCAO 90G PVC SOLD/ROSCA P/AGUA FRIA PREDIAL 25MM X    1/2"</v>
          </cell>
          <cell r="C2856" t="str">
            <v>UN</v>
          </cell>
          <cell r="E2856">
            <v>1.48</v>
          </cell>
        </row>
        <row r="2857">
          <cell r="A2857">
            <v>3527</v>
          </cell>
          <cell r="B2857" t="str">
            <v>JOELHO REDUCAO 90G PVC SOLD/ROSCA P/AGUA FRIA PREDIAL 32MM X    3/4"</v>
          </cell>
          <cell r="C2857" t="str">
            <v>UN</v>
          </cell>
          <cell r="E2857">
            <v>7.54</v>
          </cell>
        </row>
        <row r="2858">
          <cell r="A2858">
            <v>3489</v>
          </cell>
          <cell r="B2858" t="str">
            <v>JOELHO 90 PVC C/ROSCA E BUCHA LATAO  3/4"</v>
          </cell>
          <cell r="C2858" t="str">
            <v>UN</v>
          </cell>
          <cell r="E2858">
            <v>7.22</v>
          </cell>
        </row>
        <row r="2859">
          <cell r="A2859">
            <v>20151</v>
          </cell>
          <cell r="B2859" t="str">
            <v>JOELHO, PVC SERIE R, 45 GRAUS, DN 100 MM, PARA ESGOTO PREDIAL</v>
          </cell>
          <cell r="C2859" t="str">
            <v>UN</v>
          </cell>
          <cell r="E2859">
            <v>17.12</v>
          </cell>
        </row>
        <row r="2860">
          <cell r="A2860">
            <v>20152</v>
          </cell>
          <cell r="B2860" t="str">
            <v>JOELHO, PVC SERIE R, 45 GRAUS, DN 150 MM, PARA ESGOTO PREDIAL</v>
          </cell>
          <cell r="C2860" t="str">
            <v>UN</v>
          </cell>
          <cell r="E2860">
            <v>54.27</v>
          </cell>
        </row>
        <row r="2861">
          <cell r="A2861">
            <v>20148</v>
          </cell>
          <cell r="B2861" t="str">
            <v>JOELHO, PVC SERIE R, 45 GRAUS, DN 40 MM, PARA ESGOTO PREDIAL</v>
          </cell>
          <cell r="C2861" t="str">
            <v>UN</v>
          </cell>
          <cell r="E2861">
            <v>3.15</v>
          </cell>
        </row>
        <row r="2862">
          <cell r="A2862">
            <v>20149</v>
          </cell>
          <cell r="B2862" t="str">
            <v>JOELHO, PVC SERIE R, 45 GRAUS, DN 50 MM, PARA ESGOTO PREDIAL</v>
          </cell>
          <cell r="C2862" t="str">
            <v>UN</v>
          </cell>
          <cell r="E2862">
            <v>4.7300000000000004</v>
          </cell>
        </row>
        <row r="2863">
          <cell r="A2863">
            <v>20150</v>
          </cell>
          <cell r="B2863" t="str">
            <v>JOELHO, PVC SERIE R, 45 GRAUS, DN 75 MM, PARA ESGOTO PREDIAL</v>
          </cell>
          <cell r="C2863" t="str">
            <v>UN</v>
          </cell>
          <cell r="E2863">
            <v>12.45</v>
          </cell>
        </row>
        <row r="2864">
          <cell r="A2864">
            <v>20157</v>
          </cell>
          <cell r="B2864" t="str">
            <v>JOELHO, PVC SERIE R, 90 GRAUS, DN 100 MM, PARA ESGOTO PREDIAL</v>
          </cell>
          <cell r="C2864" t="str">
            <v>UN</v>
          </cell>
          <cell r="E2864">
            <v>21.28</v>
          </cell>
        </row>
        <row r="2865">
          <cell r="A2865">
            <v>20158</v>
          </cell>
          <cell r="B2865" t="str">
            <v>JOELHO, PVC SERIE R, 90 GRAUS, DN 150 MM, PARA ESGOTO PREDIAL</v>
          </cell>
          <cell r="C2865" t="str">
            <v>UN</v>
          </cell>
          <cell r="E2865">
            <v>69.81</v>
          </cell>
        </row>
        <row r="2866">
          <cell r="A2866">
            <v>20154</v>
          </cell>
          <cell r="B2866" t="str">
            <v>JOELHO, PVC SERIE R, 90 GRAUS, DN 40 MM, PARA ESGOTO PREDIAL</v>
          </cell>
          <cell r="C2866" t="str">
            <v>UN</v>
          </cell>
          <cell r="E2866">
            <v>3.47</v>
          </cell>
        </row>
        <row r="2867">
          <cell r="A2867">
            <v>20155</v>
          </cell>
          <cell r="B2867" t="str">
            <v>JOELHO, PVC SERIE R, 90 GRAUS, DN 50 MM, PARA ESGOTO PREDIAL</v>
          </cell>
          <cell r="C2867" t="str">
            <v>UN</v>
          </cell>
          <cell r="E2867">
            <v>5.42</v>
          </cell>
        </row>
        <row r="2868">
          <cell r="A2868">
            <v>20156</v>
          </cell>
          <cell r="B2868" t="str">
            <v>JOELHO, PVC SERIE R, 90 GRAUS, DN 75 MM, PARA ESGOTO PREDIAL</v>
          </cell>
          <cell r="C2868" t="str">
            <v>UN</v>
          </cell>
          <cell r="E2868">
            <v>12.9</v>
          </cell>
        </row>
        <row r="2869">
          <cell r="A2869">
            <v>3104</v>
          </cell>
          <cell r="B2869" t="str">
            <v>JOGO DE FERRAGENS CROMADAS P/ PORTA DE VIDRO TEMPERADO, UMA FOLHA COMPOSTA: DOBRADICA SUPERIOR (101) E INFERIOR (103),TRINCO (502), FECHADURA (520),CONTRA FECHADURA (531),COM CAPUCHINHO</v>
          </cell>
          <cell r="C2869" t="str">
            <v>CJ</v>
          </cell>
          <cell r="E2869">
            <v>329.65</v>
          </cell>
        </row>
        <row r="2870">
          <cell r="A2870">
            <v>12032</v>
          </cell>
          <cell r="B2870" t="str">
            <v>JOGO TRANQUETA LATAO CROMADO TIPO 203 LA FONTE P/ FECHADURA PORTA BANHEIRO</v>
          </cell>
          <cell r="C2870" t="str">
            <v>JG</v>
          </cell>
          <cell r="E2870">
            <v>20.8</v>
          </cell>
        </row>
        <row r="2871">
          <cell r="A2871">
            <v>12030</v>
          </cell>
          <cell r="B2871" t="str">
            <v>JOGO TRANQUETA LATAO CROMADO TIPO 303 LA FONTE P/ FECHADURA PORTA BANHEIRO</v>
          </cell>
          <cell r="C2871" t="str">
            <v>JG</v>
          </cell>
          <cell r="E2871">
            <v>23.64</v>
          </cell>
        </row>
        <row r="2872">
          <cell r="A2872">
            <v>3593</v>
          </cell>
          <cell r="B2872" t="str">
            <v>JUNCAO DE FERRO GALVANIZADO, COM ROSCA BSP, DE 1 1/2"</v>
          </cell>
          <cell r="C2872" t="str">
            <v>UN</v>
          </cell>
          <cell r="E2872">
            <v>43.46</v>
          </cell>
        </row>
        <row r="2873">
          <cell r="A2873">
            <v>3588</v>
          </cell>
          <cell r="B2873" t="str">
            <v>JUNCAO DE FERRO GALVANIZADO, COM ROSCA BSP, DE 1 1/4"</v>
          </cell>
          <cell r="C2873" t="str">
            <v>UN</v>
          </cell>
          <cell r="E2873">
            <v>32.380000000000003</v>
          </cell>
        </row>
        <row r="2874">
          <cell r="A2874">
            <v>3585</v>
          </cell>
          <cell r="B2874" t="str">
            <v>JUNCAO DE FERRO GALVANIZADO, COM ROSCA BSP, DE 1/2"</v>
          </cell>
          <cell r="C2874" t="str">
            <v>UN</v>
          </cell>
          <cell r="E2874">
            <v>8.09</v>
          </cell>
        </row>
        <row r="2875">
          <cell r="A2875">
            <v>3587</v>
          </cell>
          <cell r="B2875" t="str">
            <v>JUNCAO DE FERRO GALVANIZADO, COM ROSCA BSP, DE 1"</v>
          </cell>
          <cell r="C2875" t="str">
            <v>UN</v>
          </cell>
          <cell r="E2875">
            <v>21.85</v>
          </cell>
        </row>
        <row r="2876">
          <cell r="A2876">
            <v>3590</v>
          </cell>
          <cell r="B2876" t="str">
            <v>JUNCAO DE FERRO GALVANIZADO, COM ROSCA BSP, DE 2 1/2"</v>
          </cell>
          <cell r="C2876" t="str">
            <v>UN</v>
          </cell>
          <cell r="E2876">
            <v>105.2</v>
          </cell>
        </row>
        <row r="2877">
          <cell r="A2877">
            <v>3589</v>
          </cell>
          <cell r="B2877" t="str">
            <v>JUNCAO DE FERRO GALVANIZADO, COM ROSCA BSP, DE 2"</v>
          </cell>
          <cell r="C2877" t="str">
            <v>UN</v>
          </cell>
          <cell r="E2877">
            <v>71.11</v>
          </cell>
        </row>
        <row r="2878">
          <cell r="A2878">
            <v>3586</v>
          </cell>
          <cell r="B2878" t="str">
            <v>JUNCAO DE FERRO GALVANIZADO, COM ROSCA BSP, DE 3/4"</v>
          </cell>
          <cell r="C2878" t="str">
            <v>UN</v>
          </cell>
          <cell r="E2878">
            <v>14.87</v>
          </cell>
        </row>
        <row r="2879">
          <cell r="A2879">
            <v>3592</v>
          </cell>
          <cell r="B2879" t="str">
            <v>JUNCAO DE FERRO GALVANIZADO, COM ROSCA BSP, DE 3"</v>
          </cell>
          <cell r="C2879" t="str">
            <v>UN</v>
          </cell>
          <cell r="E2879">
            <v>160.46</v>
          </cell>
        </row>
        <row r="2880">
          <cell r="A2880">
            <v>3591</v>
          </cell>
          <cell r="B2880" t="str">
            <v>JUNCAO DE FERRO GALVANIZADO, COM ROSCA BSP, DE 4"</v>
          </cell>
          <cell r="C2880" t="str">
            <v>UN</v>
          </cell>
          <cell r="E2880">
            <v>276.95</v>
          </cell>
        </row>
        <row r="2881">
          <cell r="A2881">
            <v>3668</v>
          </cell>
          <cell r="B2881" t="str">
            <v>JUNCAO DUPLA PVC SOLD P/ ESG PREDIAL DN 100MM</v>
          </cell>
          <cell r="C2881" t="str">
            <v>UN</v>
          </cell>
          <cell r="E2881">
            <v>26.52</v>
          </cell>
        </row>
        <row r="2882">
          <cell r="A2882">
            <v>3656</v>
          </cell>
          <cell r="B2882" t="str">
            <v>JUNCAO DUPLA PVC SOLD P/ ESG PREDIAL DN 75MM</v>
          </cell>
          <cell r="C2882" t="str">
            <v>UN</v>
          </cell>
          <cell r="E2882">
            <v>13.34</v>
          </cell>
        </row>
        <row r="2883">
          <cell r="A2883">
            <v>20139</v>
          </cell>
          <cell r="B2883" t="str">
            <v>JUNCAO DUPLA, PVC SERIE R, DN 100 X 100 X 100 MM, PARA ESGOTO PREDIAL</v>
          </cell>
          <cell r="C2883" t="str">
            <v>UN</v>
          </cell>
          <cell r="E2883">
            <v>48.51</v>
          </cell>
        </row>
        <row r="2884">
          <cell r="A2884">
            <v>3632</v>
          </cell>
          <cell r="B2884" t="str">
            <v>JUNCAO FOFO 45 GR C/FLANGES PN 10/16/25 DN 50X50</v>
          </cell>
          <cell r="C2884" t="str">
            <v>UN</v>
          </cell>
          <cell r="E2884">
            <v>191.19</v>
          </cell>
        </row>
        <row r="2885">
          <cell r="A2885">
            <v>3638</v>
          </cell>
          <cell r="B2885" t="str">
            <v>JUNCAO FOFO 45 GR C/FLANGES PN-10 DN 400X300</v>
          </cell>
          <cell r="C2885" t="str">
            <v>UN</v>
          </cell>
          <cell r="E2885">
            <v>3363.53</v>
          </cell>
        </row>
        <row r="2886">
          <cell r="A2886">
            <v>3604</v>
          </cell>
          <cell r="B2886" t="str">
            <v>JUNCAO FOFO 45 GR C/FLANGES PN-10 DN 400X400</v>
          </cell>
          <cell r="C2886" t="str">
            <v>UN</v>
          </cell>
          <cell r="E2886">
            <v>4550.76</v>
          </cell>
        </row>
        <row r="2887">
          <cell r="A2887">
            <v>3595</v>
          </cell>
          <cell r="B2887" t="str">
            <v>JUNCAO FOFO 45 GR C/FLANGES PN-10/16 DN 100X 80</v>
          </cell>
          <cell r="C2887" t="str">
            <v>UN</v>
          </cell>
          <cell r="E2887">
            <v>416.35</v>
          </cell>
        </row>
        <row r="2888">
          <cell r="A2888">
            <v>3596</v>
          </cell>
          <cell r="B2888" t="str">
            <v>JUNCAO FOFO 45 GR C/FLANGES PN-10/16 DN 150X100</v>
          </cell>
          <cell r="C2888" t="str">
            <v>UN</v>
          </cell>
          <cell r="E2888">
            <v>493.03</v>
          </cell>
        </row>
        <row r="2889">
          <cell r="A2889">
            <v>3635</v>
          </cell>
          <cell r="B2889" t="str">
            <v>JUNCAO FOFO 45 GR C/FLANGES PN-10/16 DN 150X150</v>
          </cell>
          <cell r="C2889" t="str">
            <v>UN</v>
          </cell>
          <cell r="E2889">
            <v>808.67</v>
          </cell>
        </row>
        <row r="2890">
          <cell r="A2890">
            <v>3597</v>
          </cell>
          <cell r="B2890" t="str">
            <v>JUNCAO FOFO 45 GR C/FLANGES PN-10/16 DN 200X100</v>
          </cell>
          <cell r="C2890" t="str">
            <v>UN</v>
          </cell>
          <cell r="E2890">
            <v>1160.08</v>
          </cell>
        </row>
        <row r="2891">
          <cell r="A2891">
            <v>3639</v>
          </cell>
          <cell r="B2891" t="str">
            <v>JUNCAO FOFO 45 GR C/FLANGES PN-10/16 DN 200X150</v>
          </cell>
          <cell r="C2891" t="str">
            <v>UN</v>
          </cell>
          <cell r="E2891">
            <v>1258.81</v>
          </cell>
        </row>
        <row r="2892">
          <cell r="A2892">
            <v>3598</v>
          </cell>
          <cell r="B2892" t="str">
            <v>JUNCAO FOFO 45 GR C/FLANGES PN-10/16 DN 200X200</v>
          </cell>
          <cell r="C2892" t="str">
            <v>UN</v>
          </cell>
          <cell r="E2892">
            <v>1350.11</v>
          </cell>
        </row>
        <row r="2893">
          <cell r="A2893">
            <v>3599</v>
          </cell>
          <cell r="B2893" t="str">
            <v>JUNCAO FOFO 45 GR C/FLANGES PN-10/16 DN 250X150</v>
          </cell>
          <cell r="C2893" t="str">
            <v>UN</v>
          </cell>
          <cell r="E2893">
            <v>1613.59</v>
          </cell>
        </row>
        <row r="2894">
          <cell r="A2894">
            <v>3600</v>
          </cell>
          <cell r="B2894" t="str">
            <v>JUNCAO FOFO 45 GR C/FLANGES PN-10/16 DN 250X200</v>
          </cell>
          <cell r="C2894" t="str">
            <v>UN</v>
          </cell>
          <cell r="E2894">
            <v>1703.24</v>
          </cell>
        </row>
        <row r="2895">
          <cell r="A2895">
            <v>3601</v>
          </cell>
          <cell r="B2895" t="str">
            <v>JUNCAO FOFO 45 GR C/FLANGES PN-10/16 DN 250X250</v>
          </cell>
          <cell r="C2895" t="str">
            <v>UN</v>
          </cell>
          <cell r="E2895">
            <v>2252.85</v>
          </cell>
        </row>
        <row r="2896">
          <cell r="A2896">
            <v>3602</v>
          </cell>
          <cell r="B2896" t="str">
            <v>JUNCAO FOFO 45 GR C/FLANGES PN-10/16 DN 300X200</v>
          </cell>
          <cell r="C2896" t="str">
            <v>UN</v>
          </cell>
          <cell r="E2896">
            <v>2061.7199999999998</v>
          </cell>
        </row>
        <row r="2897">
          <cell r="A2897">
            <v>3603</v>
          </cell>
          <cell r="B2897" t="str">
            <v>JUNCAO FOFO 45 GR C/FLANGES PN-10/16 DN 300X300</v>
          </cell>
          <cell r="C2897" t="str">
            <v>UN</v>
          </cell>
          <cell r="E2897">
            <v>2945.44</v>
          </cell>
        </row>
        <row r="2898">
          <cell r="A2898">
            <v>3637</v>
          </cell>
          <cell r="B2898" t="str">
            <v>JUNCAO FOFO 45 GR C/FLANGES PN-10/16/25 DN   80X 80</v>
          </cell>
          <cell r="C2898" t="str">
            <v>UN</v>
          </cell>
          <cell r="E2898">
            <v>340.29</v>
          </cell>
        </row>
        <row r="2899">
          <cell r="A2899">
            <v>3608</v>
          </cell>
          <cell r="B2899" t="str">
            <v>JUNCAO FOFO 45 GR C/FLANGES PN-16 DN 200X100</v>
          </cell>
          <cell r="C2899" t="str">
            <v>UN</v>
          </cell>
          <cell r="E2899">
            <v>1160.08</v>
          </cell>
        </row>
        <row r="2900">
          <cell r="A2900">
            <v>3609</v>
          </cell>
          <cell r="B2900" t="str">
            <v>JUNCAO FOFO 45 GR C/FLANGES PN-16 DN 200X150</v>
          </cell>
          <cell r="C2900" t="str">
            <v>UN</v>
          </cell>
          <cell r="E2900">
            <v>1258.81</v>
          </cell>
        </row>
        <row r="2901">
          <cell r="A2901">
            <v>3610</v>
          </cell>
          <cell r="B2901" t="str">
            <v>JUNCAO FOFO 45 GR C/FLANGES PN-16 DN 200X200</v>
          </cell>
          <cell r="C2901" t="str">
            <v>UN</v>
          </cell>
          <cell r="E2901">
            <v>1350.11</v>
          </cell>
        </row>
        <row r="2902">
          <cell r="A2902">
            <v>3634</v>
          </cell>
          <cell r="B2902" t="str">
            <v>JUNCAO FOFO 45 GR C/FLANGES PN-16 DN 250X150</v>
          </cell>
          <cell r="C2902" t="str">
            <v>UN</v>
          </cell>
          <cell r="E2902">
            <v>1777.12</v>
          </cell>
        </row>
        <row r="2903">
          <cell r="A2903">
            <v>3611</v>
          </cell>
          <cell r="B2903" t="str">
            <v>JUNCAO FOFO 45 GR C/FLANGES PN-16 DN 250X200</v>
          </cell>
          <cell r="C2903" t="str">
            <v>UN</v>
          </cell>
          <cell r="E2903">
            <v>1875.85</v>
          </cell>
        </row>
        <row r="2904">
          <cell r="A2904">
            <v>3612</v>
          </cell>
          <cell r="B2904" t="str">
            <v>JUNCAO FOFO 45 GR C/FLANGES PN-16 DN 250X250</v>
          </cell>
          <cell r="C2904" t="str">
            <v>UN</v>
          </cell>
          <cell r="E2904">
            <v>2252.83</v>
          </cell>
        </row>
        <row r="2905">
          <cell r="A2905">
            <v>3613</v>
          </cell>
          <cell r="B2905" t="str">
            <v>JUNCAO FOFO 45 GR C/FLANGES PN-16 DN 300X200</v>
          </cell>
          <cell r="C2905" t="str">
            <v>UN</v>
          </cell>
          <cell r="E2905">
            <v>2672.21</v>
          </cell>
        </row>
        <row r="2906">
          <cell r="A2906">
            <v>3633</v>
          </cell>
          <cell r="B2906" t="str">
            <v>JUNCAO FOFO 45 GR C/FLANGES PN-16 DN 300X300</v>
          </cell>
          <cell r="C2906" t="str">
            <v>UN</v>
          </cell>
          <cell r="E2906">
            <v>4011.93</v>
          </cell>
        </row>
        <row r="2907">
          <cell r="A2907">
            <v>3614</v>
          </cell>
          <cell r="B2907" t="str">
            <v>JUNCAO FOFO 45 GR C/FLANGES PN-16 DN 400X300</v>
          </cell>
          <cell r="C2907" t="str">
            <v>UN</v>
          </cell>
          <cell r="E2907">
            <v>3972.06</v>
          </cell>
        </row>
        <row r="2908">
          <cell r="A2908">
            <v>3615</v>
          </cell>
          <cell r="B2908" t="str">
            <v>JUNCAO FOFO 45 GR C/FLANGES PN-16 DN 400X400</v>
          </cell>
          <cell r="C2908" t="str">
            <v>UN</v>
          </cell>
          <cell r="E2908">
            <v>4971.6400000000003</v>
          </cell>
        </row>
        <row r="2909">
          <cell r="A2909">
            <v>3617</v>
          </cell>
          <cell r="B2909" t="str">
            <v>JUNCAO FOFO 45 GR C/FLANGES PN-25 DN 100X100</v>
          </cell>
          <cell r="C2909" t="str">
            <v>UN</v>
          </cell>
          <cell r="E2909">
            <v>462.38</v>
          </cell>
        </row>
        <row r="2910">
          <cell r="A2910">
            <v>3629</v>
          </cell>
          <cell r="B2910" t="str">
            <v>JUNCAO FOFO 45 GR C/FLANGES PN-25 DN 150X100</v>
          </cell>
          <cell r="C2910" t="str">
            <v>UN</v>
          </cell>
          <cell r="E2910">
            <v>888.56</v>
          </cell>
        </row>
        <row r="2911">
          <cell r="A2911">
            <v>3618</v>
          </cell>
          <cell r="B2911" t="str">
            <v>JUNCAO FOFO 45 GR C/FLANGES PN-25 DN 150X150</v>
          </cell>
          <cell r="C2911" t="str">
            <v>UN</v>
          </cell>
          <cell r="E2911">
            <v>808.67</v>
          </cell>
        </row>
        <row r="2912">
          <cell r="A2912">
            <v>3619</v>
          </cell>
          <cell r="B2912" t="str">
            <v>JUNCAO FOFO 45 GR C/FLANGES PN-25 DN 200X100</v>
          </cell>
          <cell r="C2912" t="str">
            <v>UN</v>
          </cell>
          <cell r="E2912">
            <v>1283.49</v>
          </cell>
        </row>
        <row r="2913">
          <cell r="A2913">
            <v>3628</v>
          </cell>
          <cell r="B2913" t="str">
            <v>JUNCAO FOFO 45 GR C/FLANGES PN-25 DN 200X150</v>
          </cell>
          <cell r="C2913" t="str">
            <v>UN</v>
          </cell>
          <cell r="E2913">
            <v>1382.22</v>
          </cell>
        </row>
        <row r="2914">
          <cell r="A2914">
            <v>3620</v>
          </cell>
          <cell r="B2914" t="str">
            <v>JUNCAO FOFO 45 GR C/FLANGES PN-25 DN 200X200</v>
          </cell>
          <cell r="C2914" t="str">
            <v>UN</v>
          </cell>
          <cell r="E2914">
            <v>1777.15</v>
          </cell>
        </row>
        <row r="2915">
          <cell r="A2915">
            <v>3627</v>
          </cell>
          <cell r="B2915" t="str">
            <v>JUNCAO FOFO 45 GR C/FLANGES PN-25 DN 250X150</v>
          </cell>
          <cell r="C2915" t="str">
            <v>UN</v>
          </cell>
          <cell r="E2915">
            <v>1949.93</v>
          </cell>
        </row>
        <row r="2916">
          <cell r="A2916">
            <v>3621</v>
          </cell>
          <cell r="B2916" t="str">
            <v>JUNCAO FOFO 45 GR C/FLANGES PN-25 DN 250X200</v>
          </cell>
          <cell r="C2916" t="str">
            <v>UN</v>
          </cell>
          <cell r="E2916">
            <v>2073.33</v>
          </cell>
        </row>
        <row r="2917">
          <cell r="A2917">
            <v>3626</v>
          </cell>
          <cell r="B2917" t="str">
            <v>JUNCAO FOFO 45 GR C/FLANGES PN-25 DN 250X250</v>
          </cell>
          <cell r="C2917" t="str">
            <v>UN</v>
          </cell>
          <cell r="E2917">
            <v>2252.83</v>
          </cell>
        </row>
        <row r="2918">
          <cell r="A2918">
            <v>3622</v>
          </cell>
          <cell r="B2918" t="str">
            <v>JUNCAO FOFO 45 GR C/FLANGES PN-25 DN 300X200</v>
          </cell>
          <cell r="C2918" t="str">
            <v>UN</v>
          </cell>
          <cell r="E2918">
            <v>2671.67</v>
          </cell>
        </row>
        <row r="2919">
          <cell r="A2919">
            <v>3625</v>
          </cell>
          <cell r="B2919" t="str">
            <v>JUNCAO FOFO 45 GR C/FLANGES PN-25 DN 300X300</v>
          </cell>
          <cell r="C2919" t="str">
            <v>UN</v>
          </cell>
          <cell r="E2919">
            <v>4011.93</v>
          </cell>
        </row>
        <row r="2920">
          <cell r="A2920">
            <v>3623</v>
          </cell>
          <cell r="B2920" t="str">
            <v>JUNCAO FOFO 45 GR C/FLANGES PN-25 DN 400X300</v>
          </cell>
          <cell r="C2920" t="str">
            <v>UN</v>
          </cell>
          <cell r="E2920">
            <v>5392.52</v>
          </cell>
        </row>
        <row r="2921">
          <cell r="A2921">
            <v>3624</v>
          </cell>
          <cell r="B2921" t="str">
            <v>JUNCAO FOFO 45 GR C/FLANGES PN-25 DN 400X400</v>
          </cell>
          <cell r="C2921" t="str">
            <v>UN</v>
          </cell>
          <cell r="E2921">
            <v>6006.3</v>
          </cell>
        </row>
        <row r="2922">
          <cell r="A2922">
            <v>3607</v>
          </cell>
          <cell r="B2922" t="str">
            <v>JUNCAO FOFO 45º COM FLANGES, PN-10/16, DN = 100 X 100 MM</v>
          </cell>
          <cell r="C2922" t="str">
            <v>UN</v>
          </cell>
          <cell r="E2922">
            <v>462.38</v>
          </cell>
        </row>
        <row r="2923">
          <cell r="A2923">
            <v>10908</v>
          </cell>
          <cell r="B2923" t="str">
            <v>JUNCAO INVERTIDA PVC SOLD P/ ESG PREDIAL REDUCAO 100 X 50MM</v>
          </cell>
          <cell r="C2923" t="str">
            <v>UN</v>
          </cell>
          <cell r="E2923">
            <v>11.37</v>
          </cell>
        </row>
        <row r="2924">
          <cell r="A2924">
            <v>10909</v>
          </cell>
          <cell r="B2924" t="str">
            <v>JUNCAO INVERTIDA PVC SOLD P/ ESG PREDIAL REDUCAO 100 X 75MM</v>
          </cell>
          <cell r="C2924" t="str">
            <v>UN</v>
          </cell>
          <cell r="E2924">
            <v>18.760000000000002</v>
          </cell>
        </row>
        <row r="2925">
          <cell r="A2925">
            <v>3669</v>
          </cell>
          <cell r="B2925" t="str">
            <v>JUNCAO INVERTIDA PVC SOLD P/ ESG PREDIAL REDUCAO 75 X 50MM</v>
          </cell>
          <cell r="C2925" t="str">
            <v>UN</v>
          </cell>
          <cell r="E2925">
            <v>7.33</v>
          </cell>
        </row>
        <row r="2926">
          <cell r="A2926">
            <v>10911</v>
          </cell>
          <cell r="B2926" t="str">
            <v>JUNCAO INVERTIDA PVC SOLD P/ ESG PREDIAL 75MM</v>
          </cell>
          <cell r="C2926" t="str">
            <v>UN</v>
          </cell>
          <cell r="E2926">
            <v>25.4</v>
          </cell>
        </row>
        <row r="2927">
          <cell r="A2927">
            <v>10865</v>
          </cell>
          <cell r="B2927" t="str">
            <v>JUNCAO PVC PBA NBR 10251 P/ REDE AGUA BBB DN 50/DE 60 MM</v>
          </cell>
          <cell r="C2927" t="str">
            <v>UN</v>
          </cell>
          <cell r="E2927">
            <v>21.36</v>
          </cell>
        </row>
        <row r="2928">
          <cell r="A2928">
            <v>3666</v>
          </cell>
          <cell r="B2928" t="str">
            <v>JUNCAO PVC SOLD 45G P/ ESG PREDIAL DN 40MM</v>
          </cell>
          <cell r="C2928" t="str">
            <v>UN</v>
          </cell>
          <cell r="E2928">
            <v>2.6</v>
          </cell>
        </row>
        <row r="2929">
          <cell r="A2929">
            <v>3655</v>
          </cell>
          <cell r="B2929" t="str">
            <v>JUNCAO PVC, 45 GRAUS, ROSCAVEL, 1 1/2", PARA AGUA FRIA PREDIAL</v>
          </cell>
          <cell r="C2929" t="str">
            <v>UN</v>
          </cell>
          <cell r="E2929">
            <v>29.1</v>
          </cell>
        </row>
        <row r="2930">
          <cell r="A2930">
            <v>3657</v>
          </cell>
          <cell r="B2930" t="str">
            <v>JUNCAO PVC, 45 GRAUS, ROSCAVEL, 1 1/4", AGUA FRIA PREDIAL</v>
          </cell>
          <cell r="C2930" t="str">
            <v>UN</v>
          </cell>
          <cell r="E2930">
            <v>21.43</v>
          </cell>
        </row>
        <row r="2931">
          <cell r="A2931">
            <v>3665</v>
          </cell>
          <cell r="B2931" t="str">
            <v>JUNCAO PVC, 45 GRAUS, ROSCAVEL, 2", AGUA FRIA PREDIAL</v>
          </cell>
          <cell r="C2931" t="str">
            <v>UN</v>
          </cell>
          <cell r="E2931">
            <v>43.8</v>
          </cell>
        </row>
        <row r="2932">
          <cell r="A2932">
            <v>12625</v>
          </cell>
          <cell r="B2932" t="str">
            <v>JUNCAO PVC, 60 GRAUS, CIRCULAR,  DIAMETRO ENTRE 80 E 100 MM, PARA DRENAGEM PLUVIAL PREDIAL</v>
          </cell>
          <cell r="C2932" t="str">
            <v>UN</v>
          </cell>
          <cell r="E2932">
            <v>7.81</v>
          </cell>
        </row>
        <row r="2933">
          <cell r="A2933">
            <v>20136</v>
          </cell>
          <cell r="B2933" t="str">
            <v>JUNCAO SIMPLES PVC LEVE 150MM</v>
          </cell>
          <cell r="C2933" t="str">
            <v>UN</v>
          </cell>
          <cell r="E2933">
            <v>124.23</v>
          </cell>
        </row>
        <row r="2934">
          <cell r="A2934">
            <v>3670</v>
          </cell>
          <cell r="B2934" t="str">
            <v>JUNCAO SIMPLES PVC P/ ESG PREDIAL DN 100X100MM</v>
          </cell>
          <cell r="C2934" t="str">
            <v>UN</v>
          </cell>
          <cell r="E2934">
            <v>15.09</v>
          </cell>
        </row>
        <row r="2935">
          <cell r="A2935">
            <v>3659</v>
          </cell>
          <cell r="B2935" t="str">
            <v>JUNCAO SIMPLES PVC P/ ESG PREDIAL DN 100X50MM</v>
          </cell>
          <cell r="C2935" t="str">
            <v>UN</v>
          </cell>
          <cell r="E2935">
            <v>8.8699999999999992</v>
          </cell>
        </row>
        <row r="2936">
          <cell r="A2936">
            <v>3660</v>
          </cell>
          <cell r="B2936" t="str">
            <v>JUNCAO SIMPLES PVC P/ ESG PREDIAL DN 100X75MM</v>
          </cell>
          <cell r="C2936" t="str">
            <v>UN</v>
          </cell>
          <cell r="E2936">
            <v>15.68</v>
          </cell>
        </row>
        <row r="2937">
          <cell r="A2937">
            <v>3662</v>
          </cell>
          <cell r="B2937" t="str">
            <v>JUNCAO SIMPLES PVC P/ ESG PREDIAL DN 50X50MM</v>
          </cell>
          <cell r="C2937" t="str">
            <v>UN</v>
          </cell>
          <cell r="E2937">
            <v>5.74</v>
          </cell>
        </row>
        <row r="2938">
          <cell r="A2938">
            <v>3661</v>
          </cell>
          <cell r="B2938" t="str">
            <v>JUNCAO SIMPLES PVC P/ ESG PREDIAL DN 75X50MM</v>
          </cell>
          <cell r="C2938" t="str">
            <v>UN</v>
          </cell>
          <cell r="E2938">
            <v>8.98</v>
          </cell>
        </row>
        <row r="2939">
          <cell r="A2939">
            <v>3658</v>
          </cell>
          <cell r="B2939" t="str">
            <v>JUNCAO SIMPLES PVC P/ ESG PREDIAL DN 75X75MM</v>
          </cell>
          <cell r="C2939" t="str">
            <v>UN</v>
          </cell>
          <cell r="E2939">
            <v>11.42</v>
          </cell>
        </row>
        <row r="2940">
          <cell r="A2940">
            <v>20138</v>
          </cell>
          <cell r="B2940" t="str">
            <v>JUNCAO SIMPLES REDUCAO PVC LEVE C/ BOLSA P/ ANEL 150 X 100MM</v>
          </cell>
          <cell r="C2940" t="str">
            <v>UN</v>
          </cell>
          <cell r="E2940">
            <v>47.84</v>
          </cell>
        </row>
        <row r="2941">
          <cell r="A2941">
            <v>20144</v>
          </cell>
          <cell r="B2941" t="str">
            <v>JUNCAO SIMPLES, PVC SERIE R, DN 100 X 100 MM, PARA ESGOTO PREDIAL</v>
          </cell>
          <cell r="C2941" t="str">
            <v>UN</v>
          </cell>
          <cell r="E2941">
            <v>39.090000000000003</v>
          </cell>
        </row>
        <row r="2942">
          <cell r="A2942">
            <v>20143</v>
          </cell>
          <cell r="B2942" t="str">
            <v>JUNCAO SIMPLES, PVC SERIE R, DN 100 X 75 MM, PARA ESGOTO PREDIAL</v>
          </cell>
          <cell r="C2942" t="str">
            <v>UN</v>
          </cell>
          <cell r="E2942">
            <v>37.619999999999997</v>
          </cell>
        </row>
        <row r="2943">
          <cell r="A2943">
            <v>20145</v>
          </cell>
          <cell r="B2943" t="str">
            <v>JUNCAO SIMPLES, PVC SERIE R, DN 150 X 100 MM, PARA ESGOTO PREDIAL</v>
          </cell>
          <cell r="C2943" t="str">
            <v>UN</v>
          </cell>
          <cell r="E2943">
            <v>90.16</v>
          </cell>
        </row>
        <row r="2944">
          <cell r="A2944">
            <v>20146</v>
          </cell>
          <cell r="B2944" t="str">
            <v>JUNCAO SIMPLES, PVC SERIE R, DN 150 X 150 MM, PARA ESGOTO PREDIAL</v>
          </cell>
          <cell r="C2944" t="str">
            <v>UN</v>
          </cell>
          <cell r="E2944">
            <v>109.64</v>
          </cell>
        </row>
        <row r="2945">
          <cell r="A2945">
            <v>20140</v>
          </cell>
          <cell r="B2945" t="str">
            <v>JUNCAO SIMPLES, PVC SERIE R, DN 40 X 40 MM, PARA ESGOTO PREDIAL</v>
          </cell>
          <cell r="C2945" t="str">
            <v>UN</v>
          </cell>
          <cell r="E2945">
            <v>6.49</v>
          </cell>
        </row>
        <row r="2946">
          <cell r="A2946">
            <v>20141</v>
          </cell>
          <cell r="B2946" t="str">
            <v>JUNCAO SIMPLES, PVC SERIE R, DN 50 X 50 MM, PARA ESGOTO PREDIAL</v>
          </cell>
          <cell r="C2946" t="str">
            <v>UN</v>
          </cell>
          <cell r="E2946">
            <v>9.76</v>
          </cell>
        </row>
        <row r="2947">
          <cell r="A2947">
            <v>20142</v>
          </cell>
          <cell r="B2947" t="str">
            <v>JUNCAO SIMPLES, PVC SERIE R, DN 75 X 75 MM, PARA ESGOTO PREDIAL</v>
          </cell>
          <cell r="C2947" t="str">
            <v>UN</v>
          </cell>
          <cell r="E2947">
            <v>24.79</v>
          </cell>
        </row>
        <row r="2948">
          <cell r="A2948">
            <v>14157</v>
          </cell>
          <cell r="B2948" t="str">
            <v>JUNCAO 2 GARRAS PARA FITA PERFURADA</v>
          </cell>
          <cell r="C2948" t="str">
            <v>UN</v>
          </cell>
          <cell r="E2948">
            <v>1.31</v>
          </cell>
        </row>
        <row r="2949">
          <cell r="A2949">
            <v>3654</v>
          </cell>
          <cell r="B2949" t="str">
            <v>JUNCAO 45G PVC C/ ROSCA 1/2"</v>
          </cell>
          <cell r="C2949" t="str">
            <v>UN</v>
          </cell>
          <cell r="E2949">
            <v>6.37</v>
          </cell>
        </row>
        <row r="2950">
          <cell r="A2950">
            <v>3663</v>
          </cell>
          <cell r="B2950" t="str">
            <v>JUNCAO 45G PVC C/ ROSCA 1"</v>
          </cell>
          <cell r="C2950" t="str">
            <v>UN</v>
          </cell>
          <cell r="E2950">
            <v>7.97</v>
          </cell>
        </row>
        <row r="2951">
          <cell r="A2951">
            <v>3664</v>
          </cell>
          <cell r="B2951" t="str">
            <v>JUNCAO 45G PVC C/ ROSCA 3/4"</v>
          </cell>
          <cell r="C2951" t="str">
            <v>UN</v>
          </cell>
          <cell r="E2951">
            <v>7.38</v>
          </cell>
        </row>
        <row r="2952">
          <cell r="A2952">
            <v>3653</v>
          </cell>
          <cell r="B2952" t="str">
            <v>JUNCAO, PVC, 45 GRAUS, JE, BBB, DN 100 MM, PARA REDE COLETORA DE ESGOTO (NBR 10569)</v>
          </cell>
          <cell r="C2952" t="str">
            <v>UN</v>
          </cell>
          <cell r="E2952">
            <v>22.21</v>
          </cell>
        </row>
        <row r="2953">
          <cell r="A2953">
            <v>3649</v>
          </cell>
          <cell r="B2953" t="str">
            <v>JUNCAO, PVC, 45 GRAUS, JE, BBB, DN 150 MM, PARA REDE COLETORA DE ESGOTO (NBR 10569)</v>
          </cell>
          <cell r="C2953" t="str">
            <v>UN</v>
          </cell>
          <cell r="E2953">
            <v>44.03</v>
          </cell>
        </row>
        <row r="2954">
          <cell r="A2954">
            <v>3651</v>
          </cell>
          <cell r="B2954" t="str">
            <v>JUNCAO, PVC, 45 GRAUS, JE, BBB, DN 200 MM, PARA REDE COLETORA DE ESGOTO (NBR 10569)</v>
          </cell>
          <cell r="C2954" t="str">
            <v>UN</v>
          </cell>
          <cell r="E2954">
            <v>73.11</v>
          </cell>
        </row>
        <row r="2955">
          <cell r="A2955">
            <v>3650</v>
          </cell>
          <cell r="B2955" t="str">
            <v>JUNCAO, PVC, 45 GRAUS, JE, BBB, DN 250 MM, PARA REDE COLETORA DE ESGOTO (NBR 10569)</v>
          </cell>
          <cell r="C2955" t="str">
            <v>UN</v>
          </cell>
          <cell r="E2955">
            <v>213.08</v>
          </cell>
        </row>
        <row r="2956">
          <cell r="A2956">
            <v>3645</v>
          </cell>
          <cell r="B2956" t="str">
            <v>JUNCAO, PVC, 45 GRAUS, JE, BBB, DN 300 MM, PARA REDE COLETORA DE ESGOTO (NBR 10569)</v>
          </cell>
          <cell r="C2956" t="str">
            <v>UN</v>
          </cell>
          <cell r="E2956">
            <v>348.55</v>
          </cell>
        </row>
        <row r="2957">
          <cell r="A2957">
            <v>3646</v>
          </cell>
          <cell r="B2957" t="str">
            <v>JUNCAO, PVC, 45 GRAUS, JE, BBB, DN 350 MM, PARA REDE COLETORA DE ESGOTO (NBR 10569)</v>
          </cell>
          <cell r="C2957" t="str">
            <v>UN</v>
          </cell>
          <cell r="E2957">
            <v>512.46</v>
          </cell>
        </row>
        <row r="2958">
          <cell r="A2958">
            <v>3647</v>
          </cell>
          <cell r="B2958" t="str">
            <v>JUNCAO, PVC, 45 GRAUS, JE, BBB, DN 400 MM, PARA REDE COLETORA DE ESGOTO (NBR 10569)</v>
          </cell>
          <cell r="C2958" t="str">
            <v>UN</v>
          </cell>
          <cell r="E2958">
            <v>695.73</v>
          </cell>
        </row>
        <row r="2959">
          <cell r="A2959">
            <v>39875</v>
          </cell>
          <cell r="B2959" t="str">
            <v>JUNTA DE EXPANSAO BRONZE/LATAO (REF 900), PONTA X PONTA, 35 MM</v>
          </cell>
          <cell r="C2959" t="str">
            <v>UN</v>
          </cell>
          <cell r="E2959">
            <v>310.45</v>
          </cell>
        </row>
        <row r="2960">
          <cell r="A2960">
            <v>39876</v>
          </cell>
          <cell r="B2960" t="str">
            <v>JUNTA DE EXPANSAO BRONZE/LATAO (REF 900), PONTA X PONTA, 42 MM</v>
          </cell>
          <cell r="C2960" t="str">
            <v>UN</v>
          </cell>
          <cell r="E2960">
            <v>388.68</v>
          </cell>
        </row>
        <row r="2961">
          <cell r="A2961">
            <v>39877</v>
          </cell>
          <cell r="B2961" t="str">
            <v>JUNTA DE EXPANSAO BRONZE/LATAO (REF 900), PONTA X PONTA, 54 MM</v>
          </cell>
          <cell r="C2961" t="str">
            <v>UN</v>
          </cell>
          <cell r="E2961">
            <v>539.09</v>
          </cell>
        </row>
        <row r="2962">
          <cell r="A2962">
            <v>39878</v>
          </cell>
          <cell r="B2962" t="str">
            <v>JUNTA DE EXPANSAO BRONZE/LATAO (REF 900), PONTA X PONTA, 66 MM</v>
          </cell>
          <cell r="C2962" t="str">
            <v>UN</v>
          </cell>
          <cell r="E2962">
            <v>712.05</v>
          </cell>
        </row>
        <row r="2963">
          <cell r="A2963">
            <v>39872</v>
          </cell>
          <cell r="B2963" t="str">
            <v>JUNTA DE EXPANSAO DE COBRE (REF 900), PONTA X PONTA, 15 MM</v>
          </cell>
          <cell r="C2963" t="str">
            <v>UN</v>
          </cell>
          <cell r="E2963">
            <v>212.9</v>
          </cell>
        </row>
        <row r="2964">
          <cell r="A2964">
            <v>39873</v>
          </cell>
          <cell r="B2964" t="str">
            <v>JUNTA DE EXPANSAO DE COBRE (REF 900), PONTA X PONTA, 22 MM</v>
          </cell>
          <cell r="C2964" t="str">
            <v>UN</v>
          </cell>
          <cell r="E2964">
            <v>246.95</v>
          </cell>
        </row>
        <row r="2965">
          <cell r="A2965">
            <v>39874</v>
          </cell>
          <cell r="B2965" t="str">
            <v>JUNTA DE EXPANSAO DE COBRE (REF 900), PONTA X PONTA, 28 MM</v>
          </cell>
          <cell r="C2965" t="str">
            <v>UN</v>
          </cell>
          <cell r="E2965">
            <v>271.24</v>
          </cell>
        </row>
        <row r="2966">
          <cell r="A2966">
            <v>3674</v>
          </cell>
          <cell r="B2966" t="str">
            <v>JUNTA DILATACAO ELASTICA PARA CONCRETO (FUGENBAND) O-12, ATE 5 MCA</v>
          </cell>
          <cell r="C2966" t="str">
            <v>M</v>
          </cell>
          <cell r="E2966">
            <v>87.23</v>
          </cell>
        </row>
        <row r="2967">
          <cell r="A2967">
            <v>3681</v>
          </cell>
          <cell r="B2967" t="str">
            <v>JUNTA DILATACAO ELASTICA PARA CONCRETO (FUGENBAND) O-22, ATE 30 MCA</v>
          </cell>
          <cell r="C2967" t="str">
            <v>M</v>
          </cell>
          <cell r="E2967">
            <v>129.78</v>
          </cell>
        </row>
        <row r="2968">
          <cell r="A2968">
            <v>3676</v>
          </cell>
          <cell r="B2968" t="str">
            <v>JUNTA DILATACAO ELASTICA PARA CONCRETO (FUGENBAND) O-35/10, ATE 100 MCA</v>
          </cell>
          <cell r="C2968" t="str">
            <v>M</v>
          </cell>
          <cell r="E2968">
            <v>488.42</v>
          </cell>
        </row>
        <row r="2969">
          <cell r="A2969">
            <v>3679</v>
          </cell>
          <cell r="B2969" t="str">
            <v>JUNTA DILATACAO ELASTICA PARA CONCRETO (FUGENBAND) O-35/6, ATE 100 MCA</v>
          </cell>
          <cell r="C2969" t="str">
            <v>M</v>
          </cell>
          <cell r="E2969">
            <v>404.08</v>
          </cell>
        </row>
        <row r="2970">
          <cell r="A2970">
            <v>3718</v>
          </cell>
          <cell r="B2970" t="str">
            <v>JUNTA GIBAULT FOFO DN    50</v>
          </cell>
          <cell r="C2970" t="str">
            <v>UN</v>
          </cell>
          <cell r="E2970">
            <v>128.88</v>
          </cell>
        </row>
        <row r="2971">
          <cell r="A2971">
            <v>3719</v>
          </cell>
          <cell r="B2971" t="str">
            <v>JUNTA GIBAULT FOFO DN    80</v>
          </cell>
          <cell r="C2971" t="str">
            <v>UN</v>
          </cell>
          <cell r="E2971">
            <v>133.27000000000001</v>
          </cell>
        </row>
        <row r="2972">
          <cell r="A2972">
            <v>3720</v>
          </cell>
          <cell r="B2972" t="str">
            <v>JUNTA GIBAULT FOFO DN 100</v>
          </cell>
          <cell r="C2972" t="str">
            <v>UN</v>
          </cell>
          <cell r="E2972">
            <v>135.52000000000001</v>
          </cell>
        </row>
        <row r="2973">
          <cell r="A2973">
            <v>3721</v>
          </cell>
          <cell r="B2973" t="str">
            <v>JUNTA GIBAULT FOFO DN 150</v>
          </cell>
          <cell r="C2973" t="str">
            <v>UN</v>
          </cell>
          <cell r="E2973">
            <v>233.39</v>
          </cell>
        </row>
        <row r="2974">
          <cell r="A2974">
            <v>3722</v>
          </cell>
          <cell r="B2974" t="str">
            <v>JUNTA GIBAULT FOFO DN 200</v>
          </cell>
          <cell r="C2974" t="str">
            <v>UN</v>
          </cell>
          <cell r="E2974">
            <v>391.53</v>
          </cell>
        </row>
        <row r="2975">
          <cell r="A2975">
            <v>3723</v>
          </cell>
          <cell r="B2975" t="str">
            <v>JUNTA GIBAULT FOFO DN 250</v>
          </cell>
          <cell r="C2975" t="str">
            <v>UN</v>
          </cell>
          <cell r="E2975">
            <v>414.12</v>
          </cell>
        </row>
        <row r="2976">
          <cell r="A2976">
            <v>3724</v>
          </cell>
          <cell r="B2976" t="str">
            <v>JUNTA GIBAULT FOFO DN 300</v>
          </cell>
          <cell r="C2976" t="str">
            <v>UN</v>
          </cell>
          <cell r="E2976">
            <v>557.5</v>
          </cell>
        </row>
        <row r="2977">
          <cell r="A2977">
            <v>3725</v>
          </cell>
          <cell r="B2977" t="str">
            <v>JUNTA GIBAULT FOFO DN 350</v>
          </cell>
          <cell r="C2977" t="str">
            <v>UN</v>
          </cell>
          <cell r="E2977">
            <v>813.15</v>
          </cell>
        </row>
        <row r="2978">
          <cell r="A2978">
            <v>3728</v>
          </cell>
          <cell r="B2978" t="str">
            <v>JUNTA GIBAULT FOFO DN 400</v>
          </cell>
          <cell r="C2978" t="str">
            <v>UN</v>
          </cell>
          <cell r="E2978">
            <v>911.02</v>
          </cell>
        </row>
        <row r="2979">
          <cell r="A2979">
            <v>3726</v>
          </cell>
          <cell r="B2979" t="str">
            <v>JUNTA GIBAULT FOFO DN 500</v>
          </cell>
          <cell r="C2979" t="str">
            <v>UN</v>
          </cell>
          <cell r="E2979">
            <v>1377.85</v>
          </cell>
        </row>
        <row r="2980">
          <cell r="A2980">
            <v>3727</v>
          </cell>
          <cell r="B2980" t="str">
            <v>JUNTA GIBAULT FOFO DN 600</v>
          </cell>
          <cell r="C2980" t="str">
            <v>UN</v>
          </cell>
          <cell r="E2980">
            <v>2093.13</v>
          </cell>
        </row>
        <row r="2981">
          <cell r="A2981">
            <v>11617</v>
          </cell>
          <cell r="B2981" t="str">
            <v>JUNTA LATAO P/ PISO H =15MM E=3MM</v>
          </cell>
          <cell r="C2981" t="str">
            <v>KG</v>
          </cell>
          <cell r="E2981">
            <v>5.54</v>
          </cell>
        </row>
        <row r="2982">
          <cell r="A2982">
            <v>3672</v>
          </cell>
          <cell r="B2982" t="str">
            <v>JUNTA PLASTICA DE DILATACAO PARA PISOS, COR CINZA, 10 X 4,5 MM (ALTURA X ESPESSURA)</v>
          </cell>
          <cell r="C2982" t="str">
            <v>M</v>
          </cell>
          <cell r="E2982">
            <v>1.37</v>
          </cell>
        </row>
        <row r="2983">
          <cell r="A2983">
            <v>3671</v>
          </cell>
          <cell r="B2983" t="str">
            <v>JUNTA PLASTICA DE DILATACAO PARA PISOS, COR CINZA, 17 X 3 MM (ALTURA X ESPESSURA)</v>
          </cell>
          <cell r="C2983" t="str">
            <v>M</v>
          </cell>
          <cell r="E2983">
            <v>1.3</v>
          </cell>
        </row>
        <row r="2984">
          <cell r="A2984">
            <v>3673</v>
          </cell>
          <cell r="B2984" t="str">
            <v>JUNTA PLASTICA DE DILATACAO PARA PISOS, COR CINZA, 27 X 3 MM (ALTURA X ESPESSURA)</v>
          </cell>
          <cell r="C2984" t="str">
            <v>M</v>
          </cell>
          <cell r="E2984">
            <v>2.04</v>
          </cell>
        </row>
        <row r="2985">
          <cell r="A2985">
            <v>3729</v>
          </cell>
          <cell r="B2985" t="str">
            <v>KIT CAVALETE PVC COM REGISTRO 1/2", COMPLETO</v>
          </cell>
          <cell r="C2985" t="str">
            <v>UN</v>
          </cell>
          <cell r="E2985">
            <v>36.549999999999997</v>
          </cell>
        </row>
        <row r="2986">
          <cell r="A2986">
            <v>39398</v>
          </cell>
          <cell r="B2986" t="str">
            <v>KIT DE ACESSORIOS PARA BANHEIRO EM METAL CROMADO, 5 PECAS</v>
          </cell>
          <cell r="C2986" t="str">
            <v>UN</v>
          </cell>
          <cell r="E2986">
            <v>65.900000000000006</v>
          </cell>
        </row>
        <row r="2987">
          <cell r="A2987">
            <v>13343</v>
          </cell>
          <cell r="B2987" t="str">
            <v>KIT DE MATERIAIS PARA BRACADEIRA PARA FIXACAO EM POSTE CIRCULAR, CONTEM TRES FIXADORES E UM ROLO DE FITA DE 3 M EM ACO CARBONO</v>
          </cell>
          <cell r="C2987" t="str">
            <v>UN</v>
          </cell>
          <cell r="E2987">
            <v>15.45</v>
          </cell>
        </row>
        <row r="2988">
          <cell r="A2988">
            <v>2599</v>
          </cell>
          <cell r="B2988" t="str">
            <v>KIT-EMENDA C1 1 1/4" P/ DUTOS TIPO KANAFLEX</v>
          </cell>
          <cell r="C2988" t="str">
            <v>UN</v>
          </cell>
          <cell r="E2988">
            <v>19.850000000000001</v>
          </cell>
        </row>
        <row r="2989">
          <cell r="A2989">
            <v>2600</v>
          </cell>
          <cell r="B2989" t="str">
            <v>KIT-EMENDA C1 2" P/ DUTOS TIPO KANAFLEX</v>
          </cell>
          <cell r="C2989" t="str">
            <v>UN</v>
          </cell>
          <cell r="E2989">
            <v>24.71</v>
          </cell>
        </row>
        <row r="2990">
          <cell r="A2990">
            <v>2607</v>
          </cell>
          <cell r="B2990" t="str">
            <v>KIT-EMENDA C1 3" P/ DUTOS TIPO KANAFLEX</v>
          </cell>
          <cell r="C2990" t="str">
            <v>UN</v>
          </cell>
          <cell r="E2990">
            <v>30.2</v>
          </cell>
        </row>
        <row r="2991">
          <cell r="A2991">
            <v>2601</v>
          </cell>
          <cell r="B2991" t="str">
            <v>KIT-EMENDA C1 4" P/ DUTOS TIPO KANAFLEX</v>
          </cell>
          <cell r="C2991" t="str">
            <v>UN</v>
          </cell>
          <cell r="E2991">
            <v>38.97</v>
          </cell>
        </row>
        <row r="2992">
          <cell r="A2992">
            <v>2606</v>
          </cell>
          <cell r="B2992" t="str">
            <v>KIT-EMENDA C1 5" P/ DUTOS TP KANAFLEX</v>
          </cell>
          <cell r="C2992" t="str">
            <v>UN</v>
          </cell>
          <cell r="E2992">
            <v>47.9</v>
          </cell>
        </row>
        <row r="2993">
          <cell r="A2993">
            <v>2602</v>
          </cell>
          <cell r="B2993" t="str">
            <v>KIT-EMENDA C1 6" P/ DUTOS TIPO KANAFLEX</v>
          </cell>
          <cell r="C2993" t="str">
            <v>UN</v>
          </cell>
          <cell r="E2993">
            <v>57.9</v>
          </cell>
        </row>
        <row r="2994">
          <cell r="A2994">
            <v>2603</v>
          </cell>
          <cell r="B2994" t="str">
            <v>KIT-EMENDA C2 2" P/ DUTOS TIPO KANAFLEX</v>
          </cell>
          <cell r="C2994" t="str">
            <v>UN</v>
          </cell>
          <cell r="E2994">
            <v>25.56</v>
          </cell>
        </row>
        <row r="2995">
          <cell r="A2995">
            <v>2605</v>
          </cell>
          <cell r="B2995" t="str">
            <v>KIT-EMENDA C2 3" P/ DUTOS TIPO KANAFLEX</v>
          </cell>
          <cell r="C2995" t="str">
            <v>UN</v>
          </cell>
          <cell r="E2995">
            <v>29.93</v>
          </cell>
        </row>
        <row r="2996">
          <cell r="A2996">
            <v>2604</v>
          </cell>
          <cell r="B2996" t="str">
            <v>KIT-EMENDA C2 4" P/ DUTOS TIPO KANAFLEX</v>
          </cell>
          <cell r="C2996" t="str">
            <v>UN</v>
          </cell>
          <cell r="E2996">
            <v>42.57</v>
          </cell>
        </row>
        <row r="2997">
          <cell r="A2997">
            <v>2598</v>
          </cell>
          <cell r="B2997" t="str">
            <v>KIT-EMENDA C2 5" P/ DUTOS TIPO KANAFLEX</v>
          </cell>
          <cell r="C2997" t="str">
            <v>UN</v>
          </cell>
          <cell r="E2997">
            <v>49.63</v>
          </cell>
        </row>
        <row r="2998">
          <cell r="A2998">
            <v>2608</v>
          </cell>
          <cell r="B2998" t="str">
            <v>KIT-EMENDA C2 6" P/ DUTOS TIPO KANAFLEX</v>
          </cell>
          <cell r="C2998" t="str">
            <v>UN</v>
          </cell>
          <cell r="E2998">
            <v>53.96</v>
          </cell>
        </row>
        <row r="2999">
          <cell r="A2999">
            <v>3731</v>
          </cell>
          <cell r="B2999" t="str">
            <v>LADRILHO HIDRAULICO, *20 x 20* CM, E= 2 CM, DADOS (36), COR NATURAL</v>
          </cell>
          <cell r="C2999" t="str">
            <v>M2</v>
          </cell>
          <cell r="E2999">
            <v>28</v>
          </cell>
        </row>
        <row r="3000">
          <cell r="A3000">
            <v>3733</v>
          </cell>
          <cell r="B3000" t="str">
            <v>LADRILHO HIDRAULICO, *20 x 20* CM, E= 2 CM, PADRAO COPACABANA, 2 CORES (PRETO E BRANCO)</v>
          </cell>
          <cell r="C3000" t="str">
            <v>M2</v>
          </cell>
          <cell r="E3000">
            <v>30.16</v>
          </cell>
        </row>
        <row r="3001">
          <cell r="A3001">
            <v>38137</v>
          </cell>
          <cell r="B3001" t="str">
            <v>LADRILHO HIDRAULICO, *20 X 20* CM, E= 2 CM, RAMPA, NATURAL</v>
          </cell>
          <cell r="C3001" t="str">
            <v>M2</v>
          </cell>
          <cell r="E3001">
            <v>28.16</v>
          </cell>
        </row>
        <row r="3002">
          <cell r="A3002">
            <v>38135</v>
          </cell>
          <cell r="B3002" t="str">
            <v>LADRILHO HIDRAULICO, *20 X 20* CM, E= 2 CM, TATIL ALERTA, AMARELO</v>
          </cell>
          <cell r="C3002" t="str">
            <v>M2</v>
          </cell>
          <cell r="E3002">
            <v>35.700000000000003</v>
          </cell>
        </row>
        <row r="3003">
          <cell r="A3003">
            <v>38136</v>
          </cell>
          <cell r="B3003" t="str">
            <v>LADRILHO HIDRAULICO, *20 X 20* CM, E= 2 CM, TATIL DIRECIONAL, AMARELO</v>
          </cell>
          <cell r="C3003" t="str">
            <v>M2</v>
          </cell>
          <cell r="E3003">
            <v>35.700000000000003</v>
          </cell>
        </row>
        <row r="3004">
          <cell r="A3004">
            <v>38138</v>
          </cell>
          <cell r="B3004" t="str">
            <v>LADRILHO HIDRAULICO, *30 X 30* CM, E= 2 CM, MILANO, NATURAL</v>
          </cell>
          <cell r="C3004" t="str">
            <v>M2</v>
          </cell>
          <cell r="E3004">
            <v>27.65</v>
          </cell>
        </row>
        <row r="3005">
          <cell r="A3005">
            <v>11644</v>
          </cell>
          <cell r="B3005" t="str">
            <v>LAJE CONCR ARMAD PREMOLD CIRCULAR P/ TRANSICAO POCO VISITA DN 1200MM,   C/ FURO DN 600 MM</v>
          </cell>
          <cell r="C3005" t="str">
            <v>UN</v>
          </cell>
          <cell r="E3005">
            <v>277.02</v>
          </cell>
        </row>
        <row r="3006">
          <cell r="A3006">
            <v>11645</v>
          </cell>
          <cell r="B3006" t="str">
            <v>LAJE CONCR ARMAD PREMOLD CIRCULAR P/ TRANSICAO POCO VISITA DN 900 MM,   C/ FURO DN 600 MM</v>
          </cell>
          <cell r="C3006" t="str">
            <v>UN</v>
          </cell>
          <cell r="E3006">
            <v>182.85</v>
          </cell>
        </row>
        <row r="3007">
          <cell r="A3007">
            <v>11646</v>
          </cell>
          <cell r="B3007" t="str">
            <v>LAJE CONCR ARMAD PREMOLD CIRCULAR P/TAMPA POCO VISITA DN 700 MM, ESP =10 CM</v>
          </cell>
          <cell r="C3007" t="str">
            <v>UN</v>
          </cell>
          <cell r="E3007">
            <v>78.12</v>
          </cell>
        </row>
        <row r="3008">
          <cell r="A3008">
            <v>11647</v>
          </cell>
          <cell r="B3008" t="str">
            <v>LAJE EXCENTRICA CONC ARM PRE-MOLDADO DN 1,00M FURO=0,53M E=12CM</v>
          </cell>
          <cell r="C3008" t="str">
            <v>UN</v>
          </cell>
          <cell r="E3008">
            <v>253.71</v>
          </cell>
        </row>
        <row r="3009">
          <cell r="A3009">
            <v>11648</v>
          </cell>
          <cell r="B3009" t="str">
            <v>LAJE EXCENTRICA CONC ARM PRE-MOLDADO DN 1,10M FURO=0,60M E=12CM</v>
          </cell>
          <cell r="C3009" t="str">
            <v>UN</v>
          </cell>
          <cell r="E3009">
            <v>256</v>
          </cell>
        </row>
        <row r="3010">
          <cell r="A3010">
            <v>11649</v>
          </cell>
          <cell r="B3010" t="str">
            <v>LAJE EXCENTRICA CONC ARM PRE-MOLDADO DN 1,20M FURO=0,53M E=12CM</v>
          </cell>
          <cell r="C3010" t="str">
            <v>UN</v>
          </cell>
          <cell r="E3010">
            <v>268.8</v>
          </cell>
        </row>
        <row r="3011">
          <cell r="A3011">
            <v>11650</v>
          </cell>
          <cell r="B3011" t="str">
            <v>LAJE EXCENTRICA CONC ARM PRE-MOLDADO DN 1,50M FURO=0,53M E=15CM</v>
          </cell>
          <cell r="C3011" t="str">
            <v>UN</v>
          </cell>
          <cell r="E3011">
            <v>306.27999999999997</v>
          </cell>
        </row>
        <row r="3012">
          <cell r="A3012">
            <v>13652</v>
          </cell>
          <cell r="B3012" t="str">
            <v>LAJE PRE MOLDADA TRELICADA P/ PISO , H=12CM , P/ APOIO SIMPLES , SOBRECARGA DE 200 KG/M2 , VAO LIVRE MAXIMO DE 5,70M</v>
          </cell>
          <cell r="C3012" t="str">
            <v>M2</v>
          </cell>
          <cell r="E3012">
            <v>54.85</v>
          </cell>
        </row>
        <row r="3013">
          <cell r="A3013">
            <v>3736</v>
          </cell>
          <cell r="B3013" t="str">
            <v>LAJE PRE-MOLDADA (LAJOTAS + VIGOTAS) PARA FORRO CONVENCIONAL, SOBRECARGA DE 100 KG/M2, VAO ATE 4,00 M (SEM COLOCACAO)</v>
          </cell>
          <cell r="C3013" t="str">
            <v>M2</v>
          </cell>
          <cell r="E3013">
            <v>32</v>
          </cell>
        </row>
        <row r="3014">
          <cell r="A3014">
            <v>3741</v>
          </cell>
          <cell r="B3014" t="str">
            <v>LAJE PRE-MOLDADA DE FORRO CONVENCIONAL SOBRECARGA 100KG/M2 VAO ATE 4,50M</v>
          </cell>
          <cell r="C3014" t="str">
            <v>M2</v>
          </cell>
          <cell r="E3014">
            <v>36.57</v>
          </cell>
        </row>
        <row r="3015">
          <cell r="A3015">
            <v>3745</v>
          </cell>
          <cell r="B3015" t="str">
            <v>LAJE PRE-MOLDADA DE FORRO CONVENCIONAL SOBRECARGA 100KG/M2 VAO ATE 5,00M</v>
          </cell>
          <cell r="C3015" t="str">
            <v>M2</v>
          </cell>
          <cell r="E3015">
            <v>38.85</v>
          </cell>
        </row>
        <row r="3016">
          <cell r="A3016">
            <v>3742</v>
          </cell>
          <cell r="B3016" t="str">
            <v>LAJE PRE-MOLDADA DE FORRO TRELICADA SOBRECARGA 100KG/M2 VAO ATE 6,00M</v>
          </cell>
          <cell r="C3016" t="str">
            <v>M2</v>
          </cell>
          <cell r="E3016">
            <v>57.14</v>
          </cell>
        </row>
        <row r="3017">
          <cell r="A3017">
            <v>3743</v>
          </cell>
          <cell r="B3017" t="str">
            <v>LAJE PRE-MOLDADA DE PISO CONVENCIONAL SOBRECARGA 200KG/M2 VAO ATE 3,50M</v>
          </cell>
          <cell r="C3017" t="str">
            <v>M2</v>
          </cell>
          <cell r="E3017">
            <v>34.28</v>
          </cell>
        </row>
        <row r="3018">
          <cell r="A3018">
            <v>3744</v>
          </cell>
          <cell r="B3018" t="str">
            <v>LAJE PRE-MOLDADA DE PISO CONVENCIONAL SOBRECARGA 200KG/M2 VAO ATE 4,50M</v>
          </cell>
          <cell r="C3018" t="str">
            <v>M2</v>
          </cell>
          <cell r="E3018">
            <v>37.479999999999997</v>
          </cell>
        </row>
        <row r="3019">
          <cell r="A3019">
            <v>3739</v>
          </cell>
          <cell r="B3019" t="str">
            <v>LAJE PRE-MOLDADA DE PISO CONVENCIONAL SOBRECARGA 200KG/M2 VAO ATE 5,00M</v>
          </cell>
          <cell r="C3019" t="str">
            <v>M2</v>
          </cell>
          <cell r="E3019">
            <v>41.14</v>
          </cell>
        </row>
        <row r="3020">
          <cell r="A3020">
            <v>3747</v>
          </cell>
          <cell r="B3020" t="str">
            <v>LAJE PRE-MOLDADA DE PISO CONVENCIONAL SOBRECARGA 350KG/M2 VAO ATE 3,50M</v>
          </cell>
          <cell r="C3020" t="str">
            <v>M2</v>
          </cell>
          <cell r="E3020">
            <v>41.6</v>
          </cell>
        </row>
        <row r="3021">
          <cell r="A3021">
            <v>3737</v>
          </cell>
          <cell r="B3021" t="str">
            <v>LAJE PRE-MOLDADA DE PISO CONVENCIONAL SOBRECARGA 350KG/M2 VAO ATE 4,50M</v>
          </cell>
          <cell r="C3021" t="str">
            <v>M2</v>
          </cell>
          <cell r="E3021">
            <v>43.42</v>
          </cell>
        </row>
        <row r="3022">
          <cell r="A3022">
            <v>3738</v>
          </cell>
          <cell r="B3022" t="str">
            <v>LAJE PRE-MOLDADA DE PISO CONVENCIONAL SOBRECARGA 350KG/M2 VAO ATE 5,00M</v>
          </cell>
          <cell r="C3022" t="str">
            <v>M2</v>
          </cell>
          <cell r="E3022">
            <v>45.25</v>
          </cell>
        </row>
        <row r="3023">
          <cell r="A3023">
            <v>3746</v>
          </cell>
          <cell r="B3023" t="str">
            <v>LAJE PRE-MOLDADA DE PISO TRELICADA C/ H=16CM P/ APOIO SIMPLES SOBRECARGA 200KG/M2 VAO LIVRE ATE 6,00M</v>
          </cell>
          <cell r="C3023" t="str">
            <v>M2</v>
          </cell>
          <cell r="E3023">
            <v>69.39</v>
          </cell>
        </row>
        <row r="3024">
          <cell r="A3024">
            <v>3748</v>
          </cell>
          <cell r="B3024" t="str">
            <v>LAJE PRE-MOLDADA DE PISO TRELICADA SOBRECARGA 100KG/M2 VAO ATE 7,00M</v>
          </cell>
          <cell r="C3024" t="str">
            <v>M2</v>
          </cell>
          <cell r="E3024">
            <v>68.569999999999993</v>
          </cell>
        </row>
        <row r="3025">
          <cell r="A3025">
            <v>3740</v>
          </cell>
          <cell r="B3025" t="str">
            <v>LAJE PRE-MOLDADA DE PISO TRELICADA SOBRECARGA 200KG/M2 VAO ATE 7,00M</v>
          </cell>
          <cell r="C3025" t="str">
            <v>M2</v>
          </cell>
          <cell r="E3025">
            <v>82.28</v>
          </cell>
        </row>
        <row r="3026">
          <cell r="A3026">
            <v>13650</v>
          </cell>
          <cell r="B3026" t="str">
            <v>LAJE TRELICADA P/ FORRO ,H=10CM P/ APOIO SIMPLES , VAO LIVRE DE 4,00M</v>
          </cell>
          <cell r="C3026" t="str">
            <v>M2</v>
          </cell>
          <cell r="E3026">
            <v>36.11</v>
          </cell>
        </row>
        <row r="3027">
          <cell r="A3027">
            <v>13651</v>
          </cell>
          <cell r="B3027" t="str">
            <v>LAJE TRELICADA P/ PISO , H=10CM , P/ APOIO SIMPLES , SOBRECARGA DE 200 KG/M2 , VAO LIVRE MAXIMO DE 5,70M</v>
          </cell>
          <cell r="C3027" t="str">
            <v>M2</v>
          </cell>
          <cell r="E3027">
            <v>36.57</v>
          </cell>
        </row>
        <row r="3028">
          <cell r="A3028">
            <v>13423</v>
          </cell>
          <cell r="B3028" t="str">
            <v>LAJE TRELICADA P/ PISO , H=16CM , P/ APOIO SIMPLES , SOBRECARGA DE 200 KG/M2 , VAO LIVRE MAXIMO DE 4,75M</v>
          </cell>
          <cell r="C3028" t="str">
            <v>M2</v>
          </cell>
          <cell r="E3028">
            <v>65.73</v>
          </cell>
        </row>
        <row r="3029">
          <cell r="A3029">
            <v>13424</v>
          </cell>
          <cell r="B3029" t="str">
            <v>LAJE TRELICADA P/ PISO , H=20CM , P/ APOIO SIMPLES , SOBRECARGA DE 200 KG/M2 , VAO LIVRE MAXIMO DE 9,50M</v>
          </cell>
          <cell r="C3029" t="str">
            <v>M2</v>
          </cell>
          <cell r="E3029">
            <v>82.51</v>
          </cell>
        </row>
        <row r="3030">
          <cell r="A3030">
            <v>13425</v>
          </cell>
          <cell r="B3030" t="str">
            <v>LAJE TRELICADA P/ PISO , H=25CM , P/ APOIO SIMPLES , SOBRECARGA DE 200 KG/M2 , VAO LIVRE MAXIMO DE 8,30M</v>
          </cell>
          <cell r="C3030" t="str">
            <v>M2</v>
          </cell>
          <cell r="E3030">
            <v>89.6</v>
          </cell>
        </row>
        <row r="3031">
          <cell r="A3031">
            <v>13426</v>
          </cell>
          <cell r="B3031" t="str">
            <v>LAJE TRELICADA P/ PISO , H=30CM , P/ APOIO SIMPLES , SOBRECARGA DE 200 KG/M2 , VAO LIVRE MAXIMO DE 12,65M</v>
          </cell>
          <cell r="C3031" t="str">
            <v>M2</v>
          </cell>
          <cell r="E3031">
            <v>102.4</v>
          </cell>
        </row>
        <row r="3032">
          <cell r="A3032">
            <v>13250</v>
          </cell>
          <cell r="B3032" t="str">
            <v>LAJOTA CERAMICA 20  X 30 CM PARA LAJE PRE-MOLDADA</v>
          </cell>
          <cell r="C3032" t="str">
            <v>UN</v>
          </cell>
          <cell r="E3032">
            <v>0.53</v>
          </cell>
        </row>
        <row r="3033">
          <cell r="A3033">
            <v>11641</v>
          </cell>
          <cell r="B3033" t="str">
            <v>LAJOTA CERAMICA 20 X 30 CM PARA LAJE PRE-MOLDADA</v>
          </cell>
          <cell r="C3033" t="str">
            <v>M2</v>
          </cell>
          <cell r="E3033">
            <v>8.84</v>
          </cell>
        </row>
        <row r="3034">
          <cell r="A3034">
            <v>21106</v>
          </cell>
          <cell r="B3034" t="str">
            <v>LAMBRIS DE ALUMINIO *0,6* KG/M</v>
          </cell>
          <cell r="C3034" t="str">
            <v>KG</v>
          </cell>
          <cell r="E3034">
            <v>17.170000000000002</v>
          </cell>
        </row>
        <row r="3035">
          <cell r="A3035">
            <v>3755</v>
          </cell>
          <cell r="B3035" t="str">
            <v>LAMPADA DE LUZ MISTA 160 W, BASE E27 (220 V)</v>
          </cell>
          <cell r="C3035" t="str">
            <v>UN</v>
          </cell>
          <cell r="E3035">
            <v>16.649999999999999</v>
          </cell>
        </row>
        <row r="3036">
          <cell r="A3036">
            <v>3750</v>
          </cell>
          <cell r="B3036" t="str">
            <v>LAMPADA DE LUZ MISTA 250 W, BASE E27 (220 V)</v>
          </cell>
          <cell r="C3036" t="str">
            <v>UN</v>
          </cell>
          <cell r="E3036">
            <v>22.39</v>
          </cell>
        </row>
        <row r="3037">
          <cell r="A3037">
            <v>3756</v>
          </cell>
          <cell r="B3037" t="str">
            <v>LAMPADA DE LUZ MISTA 500 W, BASE E40 (220 V)</v>
          </cell>
          <cell r="C3037" t="str">
            <v>UN</v>
          </cell>
          <cell r="E3037">
            <v>41.84</v>
          </cell>
        </row>
        <row r="3038">
          <cell r="A3038">
            <v>39377</v>
          </cell>
          <cell r="B3038" t="str">
            <v>LAMPADA FLUORESCENTE COMPACTA BRANCA 135 W, BASE E40 (127/220 V)</v>
          </cell>
          <cell r="C3038" t="str">
            <v>UN</v>
          </cell>
          <cell r="E3038">
            <v>123.94</v>
          </cell>
        </row>
        <row r="3039">
          <cell r="A3039">
            <v>38191</v>
          </cell>
          <cell r="B3039" t="str">
            <v>LAMPADA FLUORESCENTE COMPACTA 2U BRANCA 15 W, BASE E27 (110/220 V)</v>
          </cell>
          <cell r="C3039" t="str">
            <v>UN</v>
          </cell>
          <cell r="E3039">
            <v>9.23</v>
          </cell>
        </row>
        <row r="3040">
          <cell r="A3040">
            <v>39381</v>
          </cell>
          <cell r="B3040" t="str">
            <v>LAMPADA FLUORESCENTE COMPACTA 2U/3U BRANCA 9/10 W, BASE E27 (127/220 V)</v>
          </cell>
          <cell r="C3040" t="str">
            <v>UN</v>
          </cell>
          <cell r="E3040">
            <v>8.6</v>
          </cell>
        </row>
        <row r="3041">
          <cell r="A3041">
            <v>38780</v>
          </cell>
          <cell r="B3041" t="str">
            <v>LAMPADA FLUORESCENTE COMPACTA 3U BRANCA 20 W, BASE E27 (127/220 V)</v>
          </cell>
          <cell r="C3041" t="str">
            <v>UN</v>
          </cell>
          <cell r="E3041">
            <v>10.53</v>
          </cell>
        </row>
        <row r="3042">
          <cell r="A3042">
            <v>38781</v>
          </cell>
          <cell r="B3042" t="str">
            <v>LAMPADA FLUORESCENTE ESPIRAL BRANCA 45 W, BASE E27 (127/220 V)</v>
          </cell>
          <cell r="C3042" t="str">
            <v>UN</v>
          </cell>
          <cell r="E3042">
            <v>35.549999999999997</v>
          </cell>
        </row>
        <row r="3043">
          <cell r="A3043">
            <v>38192</v>
          </cell>
          <cell r="B3043" t="str">
            <v>LAMPADA FLUORESCENTE ESPIRAL BRANCA 65 W, BASE E27 (127/220 V)</v>
          </cell>
          <cell r="C3043" t="str">
            <v>UN</v>
          </cell>
          <cell r="E3043">
            <v>64.319999999999993</v>
          </cell>
        </row>
        <row r="3044">
          <cell r="A3044">
            <v>3753</v>
          </cell>
          <cell r="B3044" t="str">
            <v>LAMPADA FLUORESCENTE TUBULAR T10 DE 20 W, BIVOLT</v>
          </cell>
          <cell r="C3044" t="str">
            <v>UN</v>
          </cell>
          <cell r="E3044">
            <v>5.63</v>
          </cell>
        </row>
        <row r="3045">
          <cell r="A3045">
            <v>3754</v>
          </cell>
          <cell r="B3045" t="str">
            <v>LAMPADA FLUORESCENTE TUBULAR T10 DE 40 W, BIVOLT</v>
          </cell>
          <cell r="C3045" t="str">
            <v>UN</v>
          </cell>
          <cell r="E3045">
            <v>5.63</v>
          </cell>
        </row>
        <row r="3046">
          <cell r="A3046">
            <v>38782</v>
          </cell>
          <cell r="B3046" t="str">
            <v>LAMPADA FLUORESCENTE TUBULAR T5 DE 14 W, BIVOLT</v>
          </cell>
          <cell r="C3046" t="str">
            <v>UN</v>
          </cell>
          <cell r="E3046">
            <v>7.33</v>
          </cell>
        </row>
        <row r="3047">
          <cell r="A3047">
            <v>38778</v>
          </cell>
          <cell r="B3047" t="str">
            <v>LAMPADA FLUORESCENTE TUBULAR T8 DE 16/18 W, BIVOLT</v>
          </cell>
          <cell r="C3047" t="str">
            <v>UN</v>
          </cell>
          <cell r="E3047">
            <v>5.5</v>
          </cell>
        </row>
        <row r="3048">
          <cell r="A3048">
            <v>38779</v>
          </cell>
          <cell r="B3048" t="str">
            <v>LAMPADA FLUORESCENTE TUBULAR T8 DE 32/36 W, BIVOLT</v>
          </cell>
          <cell r="C3048" t="str">
            <v>UN</v>
          </cell>
          <cell r="E3048">
            <v>5.83</v>
          </cell>
        </row>
        <row r="3049">
          <cell r="A3049">
            <v>39388</v>
          </cell>
          <cell r="B3049" t="str">
            <v>LAMPADA LED TIPO DICROICA BIVOLT, LUZ BRANCA, 5 W (BASE GU10)</v>
          </cell>
          <cell r="C3049" t="str">
            <v>UN</v>
          </cell>
          <cell r="E3049">
            <v>28.42</v>
          </cell>
        </row>
        <row r="3050">
          <cell r="A3050">
            <v>39387</v>
          </cell>
          <cell r="B3050" t="str">
            <v>LAMPADA LED TUBULAR BIVOLT 18/20 W, BASE G13</v>
          </cell>
          <cell r="C3050" t="str">
            <v>UN</v>
          </cell>
          <cell r="E3050">
            <v>47.93</v>
          </cell>
        </row>
        <row r="3051">
          <cell r="A3051">
            <v>39386</v>
          </cell>
          <cell r="B3051" t="str">
            <v>LAMPADA LED TUBULAR BIVOLT 9/10 W, BASE G13</v>
          </cell>
          <cell r="C3051" t="str">
            <v>UN</v>
          </cell>
          <cell r="E3051">
            <v>31.7</v>
          </cell>
        </row>
        <row r="3052">
          <cell r="A3052">
            <v>38194</v>
          </cell>
          <cell r="B3052" t="str">
            <v>LAMPADA LED 10 W BIVOLT BRANCA, FORMATO TRADICIONAL (BASE E27)</v>
          </cell>
          <cell r="C3052" t="str">
            <v>UN</v>
          </cell>
          <cell r="E3052">
            <v>27.02</v>
          </cell>
        </row>
        <row r="3053">
          <cell r="A3053">
            <v>38193</v>
          </cell>
          <cell r="B3053" t="str">
            <v>LAMPADA LED 6 W BIVOLT BRANCA, FORMATO TRADICIONAL (BASE E27)</v>
          </cell>
          <cell r="C3053" t="str">
            <v>UN</v>
          </cell>
          <cell r="E3053">
            <v>19.989999999999998</v>
          </cell>
        </row>
        <row r="3054">
          <cell r="A3054">
            <v>12216</v>
          </cell>
          <cell r="B3054" t="str">
            <v>LAMPADA VAPOR DE SODIO OVOIDE 150 W (BASE E40)</v>
          </cell>
          <cell r="C3054" t="str">
            <v>UN</v>
          </cell>
          <cell r="E3054">
            <v>32.17</v>
          </cell>
        </row>
        <row r="3055">
          <cell r="A3055">
            <v>3757</v>
          </cell>
          <cell r="B3055" t="str">
            <v>LAMPADA VAPOR DE SODIO OVOIDE 250 W (BASE E40)</v>
          </cell>
          <cell r="C3055" t="str">
            <v>UN</v>
          </cell>
          <cell r="E3055">
            <v>37.19</v>
          </cell>
        </row>
        <row r="3056">
          <cell r="A3056">
            <v>3758</v>
          </cell>
          <cell r="B3056" t="str">
            <v>LAMPADA VAPOR DE SODIO OVOIDE 400 W (BASE E40)</v>
          </cell>
          <cell r="C3056" t="str">
            <v>UN</v>
          </cell>
          <cell r="E3056">
            <v>43.37</v>
          </cell>
        </row>
        <row r="3057">
          <cell r="A3057">
            <v>12214</v>
          </cell>
          <cell r="B3057" t="str">
            <v>LAMPADA VAPOR MERCURIO 125 W (BASE E27)</v>
          </cell>
          <cell r="C3057" t="str">
            <v>UN</v>
          </cell>
          <cell r="E3057">
            <v>14.85</v>
          </cell>
        </row>
        <row r="3058">
          <cell r="A3058">
            <v>3749</v>
          </cell>
          <cell r="B3058" t="str">
            <v>LAMPADA VAPOR MERCURIO 250 W (BASE E40)</v>
          </cell>
          <cell r="C3058" t="str">
            <v>UN</v>
          </cell>
          <cell r="E3058">
            <v>26.47</v>
          </cell>
        </row>
        <row r="3059">
          <cell r="A3059">
            <v>3751</v>
          </cell>
          <cell r="B3059" t="str">
            <v>LAMPADA VAPOR MERCURIO 400 W (BASE E40)</v>
          </cell>
          <cell r="C3059" t="str">
            <v>UN</v>
          </cell>
          <cell r="E3059">
            <v>36.119999999999997</v>
          </cell>
        </row>
        <row r="3060">
          <cell r="A3060">
            <v>39376</v>
          </cell>
          <cell r="B3060" t="str">
            <v>LAMPADA VAPOR METALICO OVOIDE 150 W, BASE E27/E40</v>
          </cell>
          <cell r="C3060" t="str">
            <v>UN</v>
          </cell>
          <cell r="E3060">
            <v>30.45</v>
          </cell>
        </row>
        <row r="3061">
          <cell r="A3061">
            <v>3752</v>
          </cell>
          <cell r="B3061" t="str">
            <v>LAMPADA VAPOR METALICO TUBULAR 400 W (BASE E40)</v>
          </cell>
          <cell r="C3061" t="str">
            <v>UN</v>
          </cell>
          <cell r="E3061">
            <v>59.59</v>
          </cell>
        </row>
        <row r="3062">
          <cell r="A3062">
            <v>14145</v>
          </cell>
          <cell r="B3062" t="str">
            <v>LATAO CHAPA LAMINADA 1.20X0.60M ESP=3.5MM</v>
          </cell>
          <cell r="C3062" t="str">
            <v>KG</v>
          </cell>
          <cell r="E3062">
            <v>42.22</v>
          </cell>
        </row>
        <row r="3063">
          <cell r="A3063">
            <v>14144</v>
          </cell>
          <cell r="B3063" t="str">
            <v>LATAO EM BARRA RETANGULAR</v>
          </cell>
          <cell r="C3063" t="str">
            <v>KG</v>
          </cell>
          <cell r="E3063">
            <v>32.76</v>
          </cell>
        </row>
        <row r="3064">
          <cell r="A3064">
            <v>746</v>
          </cell>
          <cell r="B3064" t="str">
            <v>LAVADORA DE ALTA PRESSAO (LAVA-JATO)) PARA AGUA FRIA, DE 1400 A 1900 LIBRAS, VAZAO DE 400 A 700 LITROS / HORA</v>
          </cell>
          <cell r="C3064" t="str">
            <v>UN</v>
          </cell>
          <cell r="E3064">
            <v>1465</v>
          </cell>
        </row>
        <row r="3065">
          <cell r="A3065">
            <v>36521</v>
          </cell>
          <cell r="B3065" t="str">
            <v>LAVATORIO DE CANTO LOUCA BRANCA SUSPENSO *40 X 30* CM</v>
          </cell>
          <cell r="C3065" t="str">
            <v>UN</v>
          </cell>
          <cell r="E3065">
            <v>125.95</v>
          </cell>
        </row>
        <row r="3066">
          <cell r="A3066">
            <v>36794</v>
          </cell>
          <cell r="B3066" t="str">
            <v>LAVATORIO LOUCA BRANCA COM COLUNA *44 X 35,5* CM</v>
          </cell>
          <cell r="C3066" t="str">
            <v>UN</v>
          </cell>
          <cell r="E3066">
            <v>128.38999999999999</v>
          </cell>
        </row>
        <row r="3067">
          <cell r="A3067">
            <v>10426</v>
          </cell>
          <cell r="B3067" t="str">
            <v>LAVATORIO LOUCA BRANCA COM COLUNA *54 X 44* CM</v>
          </cell>
          <cell r="C3067" t="str">
            <v>UN</v>
          </cell>
          <cell r="E3067">
            <v>184.92</v>
          </cell>
        </row>
        <row r="3068">
          <cell r="A3068">
            <v>10425</v>
          </cell>
          <cell r="B3068" t="str">
            <v>LAVATORIO LOUCA BRANCA SUSPENSO *40 X 30* CM</v>
          </cell>
          <cell r="C3068" t="str">
            <v>UN</v>
          </cell>
          <cell r="E3068">
            <v>81.55</v>
          </cell>
        </row>
        <row r="3069">
          <cell r="A3069">
            <v>10431</v>
          </cell>
          <cell r="B3069" t="str">
            <v>LAVATORIO LOUCA COR COM COLUNA *54 X 44* CM</v>
          </cell>
          <cell r="C3069" t="str">
            <v>UN</v>
          </cell>
          <cell r="E3069">
            <v>202.87</v>
          </cell>
        </row>
        <row r="3070">
          <cell r="A3070">
            <v>10429</v>
          </cell>
          <cell r="B3070" t="str">
            <v>LAVATORIO LOUCA COR SUSPENSO *40 X 30* CM</v>
          </cell>
          <cell r="C3070" t="str">
            <v>UN</v>
          </cell>
          <cell r="E3070">
            <v>97.26</v>
          </cell>
        </row>
        <row r="3071">
          <cell r="A3071">
            <v>20269</v>
          </cell>
          <cell r="B3071" t="str">
            <v>LAVATORIO/CUBA DE EMBUTIR OVAL LOUCA BRANCA SEM LADRAO *50 X 35* CM</v>
          </cell>
          <cell r="C3071" t="str">
            <v>UN</v>
          </cell>
          <cell r="E3071">
            <v>80.16</v>
          </cell>
        </row>
        <row r="3072">
          <cell r="A3072">
            <v>20270</v>
          </cell>
          <cell r="B3072" t="str">
            <v>LAVATORIO/CUBA DE EMBUTIR OVAL LOUCA COR SEM LADRAO *50 X 35* CM</v>
          </cell>
          <cell r="C3072" t="str">
            <v>UN</v>
          </cell>
          <cell r="E3072">
            <v>87.28</v>
          </cell>
        </row>
        <row r="3073">
          <cell r="A3073">
            <v>11696</v>
          </cell>
          <cell r="B3073" t="str">
            <v>LAVATORIO/CUBA DE SOBREPOR OVAL PEQUENA LOUCA BRANCA SEM LADRAO *31 X 44*</v>
          </cell>
          <cell r="C3073" t="str">
            <v>UN</v>
          </cell>
          <cell r="E3073">
            <v>127.52</v>
          </cell>
        </row>
        <row r="3074">
          <cell r="A3074">
            <v>10427</v>
          </cell>
          <cell r="B3074" t="str">
            <v>LAVATORIO/CUBA DE SOBREPOR RETANGULAR LOUCA BRANCA COM LADRAO *52 X 45* CM</v>
          </cell>
          <cell r="C3074" t="str">
            <v>UN</v>
          </cell>
          <cell r="E3074">
            <v>228.64</v>
          </cell>
        </row>
        <row r="3075">
          <cell r="A3075">
            <v>10428</v>
          </cell>
          <cell r="B3075" t="str">
            <v>LAVATORIO/CUBA DE SOBREPOR RETANGULAR LOUCA COR COM LADRAO *52 X 45* CM</v>
          </cell>
          <cell r="C3075" t="str">
            <v>UN</v>
          </cell>
          <cell r="E3075">
            <v>232.05</v>
          </cell>
        </row>
        <row r="3076">
          <cell r="A3076">
            <v>10853</v>
          </cell>
          <cell r="B3076" t="str">
            <v>LETRA ACO INOX (AISI 304), CHAPA NUM. 22, RECORTADO, H= 20 CM (SEM RELEVO)</v>
          </cell>
          <cell r="C3076" t="str">
            <v>UN</v>
          </cell>
          <cell r="E3076">
            <v>54.94</v>
          </cell>
        </row>
        <row r="3077">
          <cell r="A3077">
            <v>5093</v>
          </cell>
          <cell r="B3077" t="str">
            <v>LEVANTADOR LATAO FUNDIDO CROMADO PESO MINIMO 35G P/ JAN GUILHOTINA</v>
          </cell>
          <cell r="C3077" t="str">
            <v>PAR</v>
          </cell>
          <cell r="E3077">
            <v>22.5</v>
          </cell>
        </row>
        <row r="3078">
          <cell r="A3078">
            <v>37768</v>
          </cell>
          <cell r="B3078" t="str">
            <v>LIMPADORA A SUCCAO, TANQUE 12000 L, BASCULAMENTO HIDRAULICO, BOMBA 12 M3/MIN 95% VACUO (INCLUI MONTAGEM, NAO INCLUI CAMINHAO)</v>
          </cell>
          <cell r="C3078" t="str">
            <v>UN</v>
          </cell>
          <cell r="E3078">
            <v>60000</v>
          </cell>
        </row>
        <row r="3079">
          <cell r="A3079">
            <v>37773</v>
          </cell>
          <cell r="B3079" t="str">
            <v>LIMPADORA DE SUCCAO TANQUE 7000 L, BOMBA 12 M3/MIN 95% VACUO (INCLUI MONTAGEM, NAO INCLUI CAMINHAO)</v>
          </cell>
          <cell r="C3079" t="str">
            <v>UN</v>
          </cell>
          <cell r="E3079">
            <v>50950.11</v>
          </cell>
        </row>
        <row r="3080">
          <cell r="A3080">
            <v>37769</v>
          </cell>
          <cell r="B3080" t="str">
            <v>LIMPADORA DE SUCCAO, TANQUE 11000 L, BOMBA 340 M3/MIN (INCLUI MONTAGEM, NAO INCLUI CAMINHAO)</v>
          </cell>
          <cell r="C3080" t="str">
            <v>UN</v>
          </cell>
          <cell r="E3080">
            <v>85296.91</v>
          </cell>
        </row>
        <row r="3081">
          <cell r="A3081">
            <v>37770</v>
          </cell>
          <cell r="B3081" t="str">
            <v>LIMPADORA DE SUCCAO, TANQUE 5500 L, BOMBA 60M3/MIN, VACUO 500 MBAR (INCLUI MONTAGEM, NAO INCLUI CAMINHAO)</v>
          </cell>
          <cell r="C3081" t="str">
            <v>UN</v>
          </cell>
          <cell r="E3081">
            <v>144762.46</v>
          </cell>
        </row>
        <row r="3082">
          <cell r="A3082">
            <v>6091</v>
          </cell>
          <cell r="B3082" t="str">
            <v>LIQUIDO PARA BRILHO PAREDES INTERNAS</v>
          </cell>
          <cell r="C3082" t="str">
            <v>L</v>
          </cell>
          <cell r="E3082">
            <v>16.48</v>
          </cell>
        </row>
        <row r="3083">
          <cell r="A3083">
            <v>3768</v>
          </cell>
          <cell r="B3083" t="str">
            <v>LIXA EM FOLHA PARA FERRO, NUMERO 150</v>
          </cell>
          <cell r="C3083" t="str">
            <v>UN</v>
          </cell>
          <cell r="E3083">
            <v>2.08</v>
          </cell>
        </row>
        <row r="3084">
          <cell r="A3084">
            <v>3767</v>
          </cell>
          <cell r="B3084" t="str">
            <v>LIXA EM FOLHA PARA PAREDE OU MADEIRA, NUMERO 120 (COR VERMELHA)</v>
          </cell>
          <cell r="C3084" t="str">
            <v>UN</v>
          </cell>
          <cell r="E3084">
            <v>0.49</v>
          </cell>
        </row>
        <row r="3085">
          <cell r="A3085">
            <v>13192</v>
          </cell>
          <cell r="B3085" t="str">
            <v>LIXADEIRA ELETRICA ANGULAR PARA CONCRETO, POTENCIA 1.400 W, PRATO DIAMANTADO DE 5''</v>
          </cell>
          <cell r="C3085" t="str">
            <v>UN</v>
          </cell>
          <cell r="E3085">
            <v>3948.66</v>
          </cell>
        </row>
        <row r="3086">
          <cell r="A3086">
            <v>38413</v>
          </cell>
          <cell r="B3086" t="str">
            <v>LIXADEIRA ELETRICA ANGULAR, PARA DISCO DE 7 " (180 MM), POTENCIA DE 2.200 W, *5.000* RPM, 220 V</v>
          </cell>
          <cell r="C3086" t="str">
            <v>UN</v>
          </cell>
          <cell r="E3086">
            <v>653.04999999999995</v>
          </cell>
        </row>
        <row r="3087">
          <cell r="A3087">
            <v>3290</v>
          </cell>
          <cell r="B3087" t="str">
            <v>LIXADEIRA ELETRICA INDUSTRIAL P/ CORTE OU DESGASTE DIAM 7" PORTATIL</v>
          </cell>
          <cell r="C3087" t="str">
            <v>H</v>
          </cell>
          <cell r="E3087">
            <v>0.34</v>
          </cell>
        </row>
        <row r="3088">
          <cell r="A3088">
            <v>38371</v>
          </cell>
          <cell r="B3088" t="str">
            <v>LIXADEIRA MANUAL DE ACO 12 X *21* CM</v>
          </cell>
          <cell r="C3088" t="str">
            <v>UN</v>
          </cell>
          <cell r="E3088">
            <v>28.87</v>
          </cell>
        </row>
        <row r="3089">
          <cell r="A3089">
            <v>3777</v>
          </cell>
          <cell r="B3089" t="str">
            <v>LONA PLASTICA PRETA, E= 150 MICRA</v>
          </cell>
          <cell r="C3089" t="str">
            <v>M2</v>
          </cell>
          <cell r="E3089">
            <v>0.83</v>
          </cell>
        </row>
        <row r="3090">
          <cell r="A3090">
            <v>3779</v>
          </cell>
          <cell r="B3090" t="str">
            <v>LONA PLASTICA, PRETA, LARGURA  8 M, E= 150 MICRA</v>
          </cell>
          <cell r="C3090" t="str">
            <v>M</v>
          </cell>
          <cell r="E3090">
            <v>6.91</v>
          </cell>
        </row>
        <row r="3091">
          <cell r="A3091">
            <v>3798</v>
          </cell>
          <cell r="B3091" t="str">
            <v>LUMINARIA ABERTA P/ ILUMINACAO PUBLICA, TIPO X-57 PETERCO OU EQUIV</v>
          </cell>
          <cell r="C3091" t="str">
            <v>UN</v>
          </cell>
          <cell r="E3091">
            <v>28.34</v>
          </cell>
        </row>
        <row r="3092">
          <cell r="A3092">
            <v>3806</v>
          </cell>
          <cell r="B3092" t="str">
            <v>LUMINARIA AQUATIC PIAL REF. 60456 BRANCA</v>
          </cell>
          <cell r="C3092" t="str">
            <v>UN</v>
          </cell>
          <cell r="E3092">
            <v>98.18</v>
          </cell>
        </row>
        <row r="3093">
          <cell r="A3093">
            <v>3788</v>
          </cell>
          <cell r="B3093" t="str">
            <v>LUMINARIA CALHA SOBREPOR EM CHAPA ACO C/ 1 LAMPADA FLUORESCENTE 20W (COMPLETA, INCL. REATOR PART RAPIDA E LAMPADA)</v>
          </cell>
          <cell r="C3093" t="str">
            <v>UN</v>
          </cell>
          <cell r="E3093">
            <v>30.52</v>
          </cell>
        </row>
        <row r="3094">
          <cell r="A3094">
            <v>3811</v>
          </cell>
          <cell r="B3094" t="str">
            <v>LUMINARIA CALHA SOBREPOR EM CHAPA ACO C/ 2 LAMPADAS FLUORESCENTES 20W TIPO TMS 500 PHILIPS OU EQUIV (COMPLETA, INCL. REAT PART RAP+LAMP+SUP)</v>
          </cell>
          <cell r="C3094" t="str">
            <v>UN</v>
          </cell>
          <cell r="E3094">
            <v>49.2</v>
          </cell>
        </row>
        <row r="3095">
          <cell r="A3095">
            <v>3799</v>
          </cell>
          <cell r="B3095" t="str">
            <v>LUMINARIA CALHA SOBREPOR EM CHAPA ACO C/ 2 LAMPADAS FLUORESCENTES 40W (COMPLETA, INCL REATOR PART RAPIDA E LAMPADAS)</v>
          </cell>
          <cell r="C3095" t="str">
            <v>UN</v>
          </cell>
          <cell r="E3095">
            <v>51.76</v>
          </cell>
        </row>
        <row r="3096">
          <cell r="A3096">
            <v>12230</v>
          </cell>
          <cell r="B3096" t="str">
            <v>LUMINARIA CALHA SOBREPOR EM CHAPA ACO P/ 1 LAMPADA FLUORESCENTE 20W   (NAO INCLUI REATOR E LAMPADA)</v>
          </cell>
          <cell r="C3096" t="str">
            <v>UN</v>
          </cell>
          <cell r="E3096">
            <v>6.51</v>
          </cell>
        </row>
        <row r="3097">
          <cell r="A3097">
            <v>12231</v>
          </cell>
          <cell r="B3097" t="str">
            <v>LUMINARIA CALHA SOBREPOR EM CHAPA ACO P/ 1 LAMPADA FLUORESCENTE 40W   (NAO INCLUI REATOR E LAMP)</v>
          </cell>
          <cell r="C3097" t="str">
            <v>UN</v>
          </cell>
          <cell r="E3097">
            <v>9.2899999999999991</v>
          </cell>
        </row>
        <row r="3098">
          <cell r="A3098">
            <v>12232</v>
          </cell>
          <cell r="B3098" t="str">
            <v>LUMINARIA CALHA SOBREPOR EM CHAPA ACO P/ 2 LAMPADAS FLUORESCENTES 2OW (NAO INCLUI REATOR E LAMPADAS)</v>
          </cell>
          <cell r="C3098" t="str">
            <v>UN</v>
          </cell>
          <cell r="E3098">
            <v>6.1</v>
          </cell>
        </row>
        <row r="3099">
          <cell r="A3099">
            <v>12239</v>
          </cell>
          <cell r="B3099" t="str">
            <v>LUMINARIA CALHA SOBREPOR EM CHAPA ACO P/ 2 LAMPADAS FLUORESCENTES 40W (NAO INCLUI REATOR E LAMP)</v>
          </cell>
          <cell r="C3099" t="str">
            <v>UN</v>
          </cell>
          <cell r="E3099">
            <v>11.86</v>
          </cell>
        </row>
        <row r="3100">
          <cell r="A3100">
            <v>12271</v>
          </cell>
          <cell r="B3100" t="str">
            <v>LUMINARIA DUPLA P/SINALIZACAO, TIPO WETZEL AS-2/110 OU EQUIV</v>
          </cell>
          <cell r="C3100" t="str">
            <v>UN</v>
          </cell>
          <cell r="E3100">
            <v>124.13</v>
          </cell>
        </row>
        <row r="3101">
          <cell r="A3101">
            <v>12245</v>
          </cell>
          <cell r="B3101" t="str">
            <v>LUMINARIA ESMALTADA COR ALUMINIO PETERCO Y.25/1</v>
          </cell>
          <cell r="C3101" t="str">
            <v>UN</v>
          </cell>
          <cell r="E3101">
            <v>53.84</v>
          </cell>
        </row>
        <row r="3102">
          <cell r="A3102">
            <v>3787</v>
          </cell>
          <cell r="B3102" t="str">
            <v>LUMINARIA FECHADA P/ ILUMINACAO PUBLICA, TIPO X-35 PETERCO OU EQUIV,  (COMPLETA, INCL. LAMPADA VAPOR MERCURIO 400W)</v>
          </cell>
          <cell r="C3102" t="str">
            <v>UN</v>
          </cell>
          <cell r="E3102">
            <v>224.86</v>
          </cell>
        </row>
        <row r="3103">
          <cell r="A3103">
            <v>3780</v>
          </cell>
          <cell r="B3103" t="str">
            <v>LUMINARIA PARA LAMPADA FLUORESCENTE COM CALHA DE SOBREPOR EM CHAPA DE ACO, INCLUINDO 1 LAMPADA DE 40 W E REATOR ELETRÔNICO DE PARTIDA RAPIDA</v>
          </cell>
          <cell r="C3103" t="str">
            <v>UN</v>
          </cell>
          <cell r="E3103">
            <v>34.9</v>
          </cell>
        </row>
        <row r="3104">
          <cell r="A3104">
            <v>12266</v>
          </cell>
          <cell r="B3104" t="str">
            <v>LUMINARIA PHILLIPS TIPO SPOT</v>
          </cell>
          <cell r="C3104" t="str">
            <v>UN</v>
          </cell>
          <cell r="E3104">
            <v>8.89</v>
          </cell>
        </row>
        <row r="3105">
          <cell r="A3105">
            <v>3803</v>
          </cell>
          <cell r="B3105" t="str">
            <v>LUMINARIA PLAFONIER SOBREPOR ARO/BASE METALICA C/ GLOBO ESFERICO VIDRO LEITOSO BOCA 10CM DIAM 20CM P/ 1 LAMP INCAND, INCL SOQUETE PORCELANA</v>
          </cell>
          <cell r="C3105" t="str">
            <v>UN</v>
          </cell>
          <cell r="E3105">
            <v>18.309999999999999</v>
          </cell>
        </row>
        <row r="3106">
          <cell r="A3106">
            <v>12267</v>
          </cell>
          <cell r="B3106" t="str">
            <v>LUMINARIA PROVA DE TEMPO PETERCO Y.31/1</v>
          </cell>
          <cell r="C3106" t="str">
            <v>UN</v>
          </cell>
          <cell r="E3106">
            <v>71.22</v>
          </cell>
        </row>
        <row r="3107">
          <cell r="A3107">
            <v>21119</v>
          </cell>
          <cell r="B3107" t="str">
            <v>LUVA CPVC, SOLDAVEL, 15 MM, PARA AGUA QUENTE PREDIAL</v>
          </cell>
          <cell r="C3107" t="str">
            <v>UN</v>
          </cell>
          <cell r="E3107">
            <v>1.23</v>
          </cell>
        </row>
        <row r="3108">
          <cell r="A3108">
            <v>37974</v>
          </cell>
          <cell r="B3108" t="str">
            <v>LUVA CPVC, SOLDAVEL, 22 MM, PARA AGUA QUENTE PREDIAL</v>
          </cell>
          <cell r="C3108" t="str">
            <v>UN</v>
          </cell>
          <cell r="E3108">
            <v>1.83</v>
          </cell>
        </row>
        <row r="3109">
          <cell r="A3109">
            <v>37975</v>
          </cell>
          <cell r="B3109" t="str">
            <v>LUVA CPVC, SOLDAVEL, 28 MM, PARA AGUA QUENTE PREDIAL</v>
          </cell>
          <cell r="C3109" t="str">
            <v>UN</v>
          </cell>
          <cell r="E3109">
            <v>3.72</v>
          </cell>
        </row>
        <row r="3110">
          <cell r="A3110">
            <v>37976</v>
          </cell>
          <cell r="B3110" t="str">
            <v>LUVA CPVC, SOLDAVEL, 35 MM, PARA AGUA QUENTE PREDIAL</v>
          </cell>
          <cell r="C3110" t="str">
            <v>UN</v>
          </cell>
          <cell r="E3110">
            <v>7.64</v>
          </cell>
        </row>
        <row r="3111">
          <cell r="A3111">
            <v>37977</v>
          </cell>
          <cell r="B3111" t="str">
            <v>LUVA CPVC, SOLDAVEL, 42 MM, PARA AGUA QUENTE PREDIAL</v>
          </cell>
          <cell r="C3111" t="str">
            <v>UN</v>
          </cell>
          <cell r="E3111">
            <v>10.51</v>
          </cell>
        </row>
        <row r="3112">
          <cell r="A3112">
            <v>37978</v>
          </cell>
          <cell r="B3112" t="str">
            <v>LUVA CPVC, SOLDAVEL, 54 MM, PARA AGUA QUENTE PREDIAL</v>
          </cell>
          <cell r="C3112" t="str">
            <v>UN</v>
          </cell>
          <cell r="E3112">
            <v>21.3</v>
          </cell>
        </row>
        <row r="3113">
          <cell r="A3113">
            <v>37979</v>
          </cell>
          <cell r="B3113" t="str">
            <v>LUVA CPVC, SOLDAVEL, 73 MM, PARA AGUA QUENTE PREDIAL</v>
          </cell>
          <cell r="C3113" t="str">
            <v>UN</v>
          </cell>
          <cell r="E3113">
            <v>91.52</v>
          </cell>
        </row>
        <row r="3114">
          <cell r="A3114">
            <v>37980</v>
          </cell>
          <cell r="B3114" t="str">
            <v>LUVA CPVC, SOLDAVEL, 89 MM, PARA AGUA QUENTE PREDIAL</v>
          </cell>
          <cell r="C3114" t="str">
            <v>UN</v>
          </cell>
          <cell r="E3114">
            <v>102.85</v>
          </cell>
        </row>
        <row r="3115">
          <cell r="A3115">
            <v>36147</v>
          </cell>
          <cell r="B3115" t="str">
            <v>LUVA DE BORRACHA ISOLANTE PARA ALTA TENSAO, RESISTENTE A OZONIO, TENSAO DE ENSAIO 2,5 KV (PAR)</v>
          </cell>
          <cell r="C3115" t="str">
            <v>PAR</v>
          </cell>
          <cell r="E3115">
            <v>295.76</v>
          </cell>
        </row>
        <row r="3116">
          <cell r="A3116">
            <v>12731</v>
          </cell>
          <cell r="B3116" t="str">
            <v>LUVA DE COBRE (REF 600) SEM ANEL DE SOLDA, BOLSA X BOLSA, 104 MM</v>
          </cell>
          <cell r="C3116" t="str">
            <v>UN</v>
          </cell>
          <cell r="E3116">
            <v>177.17</v>
          </cell>
        </row>
        <row r="3117">
          <cell r="A3117">
            <v>12723</v>
          </cell>
          <cell r="B3117" t="str">
            <v>LUVA DE COBRE (REF 600) SEM ANEL DE SOLDA, BOLSA X BOLSA, 15 MM</v>
          </cell>
          <cell r="C3117" t="str">
            <v>UN</v>
          </cell>
          <cell r="E3117">
            <v>1.37</v>
          </cell>
        </row>
        <row r="3118">
          <cell r="A3118">
            <v>12724</v>
          </cell>
          <cell r="B3118" t="str">
            <v>LUVA DE COBRE (REF 600) SEM ANEL DE SOLDA, BOLSA X BOLSA, 22 MM</v>
          </cell>
          <cell r="C3118" t="str">
            <v>UN</v>
          </cell>
          <cell r="E3118">
            <v>2.64</v>
          </cell>
        </row>
        <row r="3119">
          <cell r="A3119">
            <v>12725</v>
          </cell>
          <cell r="B3119" t="str">
            <v>LUVA DE COBRE (REF 600) SEM ANEL DE SOLDA, BOLSA X BOLSA, 28 MM</v>
          </cell>
          <cell r="C3119" t="str">
            <v>UN</v>
          </cell>
          <cell r="E3119">
            <v>5.29</v>
          </cell>
        </row>
        <row r="3120">
          <cell r="A3120">
            <v>12726</v>
          </cell>
          <cell r="B3120" t="str">
            <v>LUVA DE COBRE (REF 600) SEM ANEL DE SOLDA, BOLSA X BOLSA, 35 MM</v>
          </cell>
          <cell r="C3120" t="str">
            <v>UN</v>
          </cell>
          <cell r="E3120">
            <v>11.69</v>
          </cell>
        </row>
        <row r="3121">
          <cell r="A3121">
            <v>12727</v>
          </cell>
          <cell r="B3121" t="str">
            <v>LUVA DE COBRE (REF 600) SEM ANEL DE SOLDA, BOLSA X BOLSA, 42 MM</v>
          </cell>
          <cell r="C3121" t="str">
            <v>UN</v>
          </cell>
          <cell r="E3121">
            <v>14.82</v>
          </cell>
        </row>
        <row r="3122">
          <cell r="A3122">
            <v>12728</v>
          </cell>
          <cell r="B3122" t="str">
            <v>LUVA DE COBRE (REF 600) SEM ANEL DE SOLDA, BOLSA X BOLSA, 54 MM</v>
          </cell>
          <cell r="C3122" t="str">
            <v>UN</v>
          </cell>
          <cell r="E3122">
            <v>24.21</v>
          </cell>
        </row>
        <row r="3123">
          <cell r="A3123">
            <v>12729</v>
          </cell>
          <cell r="B3123" t="str">
            <v>LUVA DE COBRE (REF 600) SEM ANEL DE SOLDA, BOLSA X BOLSA, 66 MM</v>
          </cell>
          <cell r="C3123" t="str">
            <v>UN</v>
          </cell>
          <cell r="E3123">
            <v>79.36</v>
          </cell>
        </row>
        <row r="3124">
          <cell r="A3124">
            <v>12730</v>
          </cell>
          <cell r="B3124" t="str">
            <v>LUVA DE COBRE (REF 600) SEM ANEL DE SOLDA, BOLSA X BOLSA, 79 MM</v>
          </cell>
          <cell r="C3124" t="str">
            <v>UN</v>
          </cell>
          <cell r="E3124">
            <v>121.5</v>
          </cell>
        </row>
        <row r="3125">
          <cell r="A3125">
            <v>3840</v>
          </cell>
          <cell r="B3125" t="str">
            <v>LUVA DE CORRER DEFOFO, PVC, JE, DN 100 MM</v>
          </cell>
          <cell r="C3125" t="str">
            <v>UN</v>
          </cell>
          <cell r="E3125">
            <v>21.02</v>
          </cell>
        </row>
        <row r="3126">
          <cell r="A3126">
            <v>3838</v>
          </cell>
          <cell r="B3126" t="str">
            <v>LUVA DE CORRER DEFOFO, PVC, JE, DN 150 MM</v>
          </cell>
          <cell r="C3126" t="str">
            <v>UN</v>
          </cell>
          <cell r="E3126">
            <v>50.1</v>
          </cell>
        </row>
        <row r="3127">
          <cell r="A3127">
            <v>3844</v>
          </cell>
          <cell r="B3127" t="str">
            <v>LUVA DE CORRER DEFOFO, PVC, JE, DN 200 MM</v>
          </cell>
          <cell r="C3127" t="str">
            <v>UN</v>
          </cell>
          <cell r="E3127">
            <v>141.69999999999999</v>
          </cell>
        </row>
        <row r="3128">
          <cell r="A3128">
            <v>3839</v>
          </cell>
          <cell r="B3128" t="str">
            <v>LUVA DE CORRER DEFOFO, PVC, JE, DN 250 MM</v>
          </cell>
          <cell r="C3128" t="str">
            <v>UN</v>
          </cell>
          <cell r="E3128">
            <v>173.98</v>
          </cell>
        </row>
        <row r="3129">
          <cell r="A3129">
            <v>3843</v>
          </cell>
          <cell r="B3129" t="str">
            <v>LUVA DE CORRER DEFOFO, PVC, JE, DN 300 MM</v>
          </cell>
          <cell r="C3129" t="str">
            <v>UN</v>
          </cell>
          <cell r="E3129">
            <v>296.72000000000003</v>
          </cell>
        </row>
        <row r="3130">
          <cell r="A3130">
            <v>3900</v>
          </cell>
          <cell r="B3130" t="str">
            <v>LUVA DE CORRER PARA TUBO ROSCAVEL, PVC, 1 1/2", PARA AGUA FRIA PREDIAL</v>
          </cell>
          <cell r="C3130" t="str">
            <v>UN</v>
          </cell>
          <cell r="E3130">
            <v>23.98</v>
          </cell>
        </row>
        <row r="3131">
          <cell r="A3131">
            <v>3846</v>
          </cell>
          <cell r="B3131" t="str">
            <v>LUVA DE CORRER PARA TUBO ROSCAVEL, PVC, 1/2", PARA AGUA FRIA PREDIAL</v>
          </cell>
          <cell r="C3131" t="str">
            <v>UN</v>
          </cell>
          <cell r="E3131">
            <v>7.47</v>
          </cell>
        </row>
        <row r="3132">
          <cell r="A3132">
            <v>3886</v>
          </cell>
          <cell r="B3132" t="str">
            <v>LUVA DE CORRER PARA TUBO ROSCAVEL, PVC, 3/4", PARA AGUA FRIA PREDIAL</v>
          </cell>
          <cell r="C3132" t="str">
            <v>UN</v>
          </cell>
          <cell r="E3132">
            <v>10.51</v>
          </cell>
        </row>
        <row r="3133">
          <cell r="A3133">
            <v>3854</v>
          </cell>
          <cell r="B3133" t="str">
            <v>LUVA DE CORRER PARA TUBO SOLDAVEL, PVC, 20 MM, PARA AGUA FRIA PREDIAL</v>
          </cell>
          <cell r="C3133" t="str">
            <v>UN</v>
          </cell>
          <cell r="E3133">
            <v>6.41</v>
          </cell>
        </row>
        <row r="3134">
          <cell r="A3134">
            <v>3873</v>
          </cell>
          <cell r="B3134" t="str">
            <v>LUVA DE CORRER PARA TUBO SOLDAVEL, PVC, 25 MM, PARA AGUA FRIA PREDIAL</v>
          </cell>
          <cell r="C3134" t="str">
            <v>UN</v>
          </cell>
          <cell r="E3134">
            <v>9.0399999999999991</v>
          </cell>
        </row>
        <row r="3135">
          <cell r="A3135">
            <v>38021</v>
          </cell>
          <cell r="B3135" t="str">
            <v>LUVA DE CORRER PARA TUBO SOLDAVEL, PVC, 32 MM, PARA AGUA FRIA PREDIAL</v>
          </cell>
          <cell r="C3135" t="str">
            <v>UN</v>
          </cell>
          <cell r="E3135">
            <v>15.35</v>
          </cell>
        </row>
        <row r="3136">
          <cell r="A3136">
            <v>3847</v>
          </cell>
          <cell r="B3136" t="str">
            <v>LUVA DE CORRER PARA TUBO SOLDAVEL, PVC, 50 MM, PARA AGUA FRIA PREDIAL</v>
          </cell>
          <cell r="C3136" t="str">
            <v>UN</v>
          </cell>
          <cell r="E3136">
            <v>20.63</v>
          </cell>
        </row>
        <row r="3137">
          <cell r="A3137">
            <v>38022</v>
          </cell>
          <cell r="B3137" t="str">
            <v>LUVA DE CORRER PARA TUBO SOLDAVEL, PVC, 60 MM, PARA AGUA FRIA PREDIAL</v>
          </cell>
          <cell r="C3137" t="str">
            <v>UN</v>
          </cell>
          <cell r="E3137">
            <v>27.49</v>
          </cell>
        </row>
        <row r="3138">
          <cell r="A3138">
            <v>3833</v>
          </cell>
          <cell r="B3138" t="str">
            <v>LUVA DE CORRER PVC, JE, DN 100 MM, PARA REDE COLETORA DE ESGOTO (NBR 10569)</v>
          </cell>
          <cell r="C3138" t="str">
            <v>UN</v>
          </cell>
          <cell r="E3138">
            <v>9.5</v>
          </cell>
        </row>
        <row r="3139">
          <cell r="A3139">
            <v>3834</v>
          </cell>
          <cell r="B3139" t="str">
            <v>LUVA DE CORRER PVC, JE, DN 125 MM, PARA REDE COLETORA DE ESGOTO (NBR 10569)</v>
          </cell>
          <cell r="C3139" t="str">
            <v>UN</v>
          </cell>
          <cell r="E3139">
            <v>15.36</v>
          </cell>
        </row>
        <row r="3140">
          <cell r="A3140">
            <v>3835</v>
          </cell>
          <cell r="B3140" t="str">
            <v>LUVA DE CORRER PVC, JE, DN 150 MM, PARA REDE COLETORA DE ESGOTO (NBR 10569)</v>
          </cell>
          <cell r="C3140" t="str">
            <v>UN</v>
          </cell>
          <cell r="E3140">
            <v>21.33</v>
          </cell>
        </row>
        <row r="3141">
          <cell r="A3141">
            <v>3836</v>
          </cell>
          <cell r="B3141" t="str">
            <v>LUVA DE CORRER PVC, JE, DN 200 MM, PARA REDE COLETORA DE ESGOTO (NBR 10569)</v>
          </cell>
          <cell r="C3141" t="str">
            <v>UN</v>
          </cell>
          <cell r="E3141">
            <v>55.16</v>
          </cell>
        </row>
        <row r="3142">
          <cell r="A3142">
            <v>3830</v>
          </cell>
          <cell r="B3142" t="str">
            <v>LUVA DE CORRER PVC, JE, DN 250 MM, PARA REDE COLETORA DE ESGOTO (NBR 10569)</v>
          </cell>
          <cell r="C3142" t="str">
            <v>UN</v>
          </cell>
          <cell r="E3142">
            <v>90.81</v>
          </cell>
        </row>
        <row r="3143">
          <cell r="A3143">
            <v>3831</v>
          </cell>
          <cell r="B3143" t="str">
            <v>LUVA DE CORRER PVC, JE, DN 300 MM, PARA REDE COLETORA DE ESGOTO (NBR 10569)</v>
          </cell>
          <cell r="C3143" t="str">
            <v>UN</v>
          </cell>
          <cell r="E3143">
            <v>140.68</v>
          </cell>
        </row>
        <row r="3144">
          <cell r="A3144">
            <v>3841</v>
          </cell>
          <cell r="B3144" t="str">
            <v>LUVA DE CORRER PVC, JE, DN 350 MM, PARA REDE COLETORA DE ESGOTO (NBR 10569)</v>
          </cell>
          <cell r="C3144" t="str">
            <v>UN</v>
          </cell>
          <cell r="E3144">
            <v>274.89</v>
          </cell>
        </row>
        <row r="3145">
          <cell r="A3145">
            <v>3842</v>
          </cell>
          <cell r="B3145" t="str">
            <v>LUVA DE CORRER PVC, JE, DN 400 MM, PARA REDE COLETORA DE ESGOTO (NBR 10569)</v>
          </cell>
          <cell r="C3145" t="str">
            <v>UN</v>
          </cell>
          <cell r="E3145">
            <v>371.75</v>
          </cell>
        </row>
        <row r="3146">
          <cell r="A3146">
            <v>37981</v>
          </cell>
          <cell r="B3146" t="str">
            <v>LUVA DE CORRER, CPVC, SOLDAVEL, 15 MM, PARA AGUA QUENTE PREDIAL</v>
          </cell>
          <cell r="C3146" t="str">
            <v>UN</v>
          </cell>
          <cell r="E3146">
            <v>4.1900000000000004</v>
          </cell>
        </row>
        <row r="3147">
          <cell r="A3147">
            <v>37982</v>
          </cell>
          <cell r="B3147" t="str">
            <v>LUVA DE CORRER, CPVC, SOLDAVEL, 22 MM, PARA AGUA QUENTE PREDIAL</v>
          </cell>
          <cell r="C3147" t="str">
            <v>UN</v>
          </cell>
          <cell r="E3147">
            <v>6.37</v>
          </cell>
        </row>
        <row r="3148">
          <cell r="A3148">
            <v>37983</v>
          </cell>
          <cell r="B3148" t="str">
            <v>LUVA DE CORRER, CPVC, SOLDAVEL, 28 MM, PARA AGUA QUENTE PREDIAL</v>
          </cell>
          <cell r="C3148" t="str">
            <v>UN</v>
          </cell>
          <cell r="E3148">
            <v>8.91</v>
          </cell>
        </row>
        <row r="3149">
          <cell r="A3149">
            <v>37984</v>
          </cell>
          <cell r="B3149" t="str">
            <v>LUVA DE CORRER, CPVC, SOLDAVEL, 35 MM, PARA AGUA QUENTE PREDIAL</v>
          </cell>
          <cell r="C3149" t="str">
            <v>UN</v>
          </cell>
          <cell r="E3149">
            <v>15.4</v>
          </cell>
        </row>
        <row r="3150">
          <cell r="A3150">
            <v>37985</v>
          </cell>
          <cell r="B3150" t="str">
            <v>LUVA DE CORRER, CPVC, SOLDAVEL, 42 MM, PARA AGUA QUENTE PREDIAL</v>
          </cell>
          <cell r="C3150" t="str">
            <v>UN</v>
          </cell>
          <cell r="E3150">
            <v>21.56</v>
          </cell>
        </row>
        <row r="3151">
          <cell r="A3151">
            <v>3826</v>
          </cell>
          <cell r="B3151" t="str">
            <v>LUVA DE CORRER, PVC PBA, JE, DN 100 / DE 110 MM, PARA REDE AGUA (NBR 10351)</v>
          </cell>
          <cell r="C3151" t="str">
            <v>UN</v>
          </cell>
          <cell r="E3151">
            <v>31.44</v>
          </cell>
        </row>
        <row r="3152">
          <cell r="A3152">
            <v>3825</v>
          </cell>
          <cell r="B3152" t="str">
            <v>LUVA DE CORRER, PVC PBA, JE, DN 50 / DE 60 MM, PARA REDE AGUA (NBR 10351)</v>
          </cell>
          <cell r="C3152" t="str">
            <v>UN</v>
          </cell>
          <cell r="E3152">
            <v>8.19</v>
          </cell>
        </row>
        <row r="3153">
          <cell r="A3153">
            <v>3827</v>
          </cell>
          <cell r="B3153" t="str">
            <v>LUVA DE CORRER, PVC PBA, JE, DN 75 / DE 85 MM, PARA REDE AGUA (NBR 10351)</v>
          </cell>
          <cell r="C3153" t="str">
            <v>UN</v>
          </cell>
          <cell r="E3153">
            <v>17.34</v>
          </cell>
        </row>
        <row r="3154">
          <cell r="A3154">
            <v>20165</v>
          </cell>
          <cell r="B3154" t="str">
            <v>LUVA DE CORRER, PVC SERIE REFORCADA - R, 100 MM, PARA ESGOTO PREDIAL</v>
          </cell>
          <cell r="C3154" t="str">
            <v>UN</v>
          </cell>
          <cell r="E3154">
            <v>16.010000000000002</v>
          </cell>
        </row>
        <row r="3155">
          <cell r="A3155">
            <v>20166</v>
          </cell>
          <cell r="B3155" t="str">
            <v>LUVA DE CORRER, PVC SERIE REFORCADA - R, 150 MM, PARA ESGOTO PREDIAL</v>
          </cell>
          <cell r="C3155" t="str">
            <v>UN</v>
          </cell>
          <cell r="E3155">
            <v>55.86</v>
          </cell>
        </row>
        <row r="3156">
          <cell r="A3156">
            <v>20164</v>
          </cell>
          <cell r="B3156" t="str">
            <v>LUVA DE CORRER, PVC SERIE REFORCADA - R, 75 MM, PARA ESGOTO PREDIAL</v>
          </cell>
          <cell r="C3156" t="str">
            <v>UN</v>
          </cell>
          <cell r="E3156">
            <v>9.0399999999999991</v>
          </cell>
        </row>
        <row r="3157">
          <cell r="A3157">
            <v>3893</v>
          </cell>
          <cell r="B3157" t="str">
            <v>LUVA DE CORRER, PVC, DN 100 MM, PARA ESGOTO PREDIAL</v>
          </cell>
          <cell r="C3157" t="str">
            <v>UN</v>
          </cell>
          <cell r="E3157">
            <v>11.53</v>
          </cell>
        </row>
        <row r="3158">
          <cell r="A3158">
            <v>3848</v>
          </cell>
          <cell r="B3158" t="str">
            <v>LUVA DE CORRER, PVC, DN 50 MM, PARA ESGOTO PREDIAL</v>
          </cell>
          <cell r="C3158" t="str">
            <v>UN</v>
          </cell>
          <cell r="E3158">
            <v>7</v>
          </cell>
        </row>
        <row r="3159">
          <cell r="A3159">
            <v>3895</v>
          </cell>
          <cell r="B3159" t="str">
            <v>LUVA DE CORRER, PVC, DN 75 MM, PARA ESGOTO PREDIAL</v>
          </cell>
          <cell r="C3159" t="str">
            <v>UN</v>
          </cell>
          <cell r="E3159">
            <v>7.5</v>
          </cell>
        </row>
        <row r="3160">
          <cell r="A3160">
            <v>12404</v>
          </cell>
          <cell r="B3160" t="str">
            <v>LUVA DE FERRO GALVANIZADO, COM ROSCA BSP MACHO/FEMEA, DE 3/4"</v>
          </cell>
          <cell r="C3160" t="str">
            <v>UN</v>
          </cell>
          <cell r="E3160">
            <v>6.34</v>
          </cell>
        </row>
        <row r="3161">
          <cell r="A3161">
            <v>3939</v>
          </cell>
          <cell r="B3161" t="str">
            <v>LUVA DE FERRO GALVANIZADO, COM ROSCA BSP, DE 1 1/2"</v>
          </cell>
          <cell r="C3161" t="str">
            <v>UN</v>
          </cell>
          <cell r="E3161">
            <v>12.91</v>
          </cell>
        </row>
        <row r="3162">
          <cell r="A3162">
            <v>3911</v>
          </cell>
          <cell r="B3162" t="str">
            <v>LUVA DE FERRO GALVANIZADO, COM ROSCA BSP, DE 1 1/4"</v>
          </cell>
          <cell r="C3162" t="str">
            <v>UN</v>
          </cell>
          <cell r="E3162">
            <v>9.58</v>
          </cell>
        </row>
        <row r="3163">
          <cell r="A3163">
            <v>3908</v>
          </cell>
          <cell r="B3163" t="str">
            <v>LUVA DE FERRO GALVANIZADO, COM ROSCA BSP, DE 1/2"</v>
          </cell>
          <cell r="C3163" t="str">
            <v>UN</v>
          </cell>
          <cell r="E3163">
            <v>3.15</v>
          </cell>
        </row>
        <row r="3164">
          <cell r="A3164">
            <v>3910</v>
          </cell>
          <cell r="B3164" t="str">
            <v>LUVA DE FERRO GALVANIZADO, COM ROSCA BSP, DE 1"</v>
          </cell>
          <cell r="C3164" t="str">
            <v>UN</v>
          </cell>
          <cell r="E3164">
            <v>6.77</v>
          </cell>
        </row>
        <row r="3165">
          <cell r="A3165">
            <v>3913</v>
          </cell>
          <cell r="B3165" t="str">
            <v>LUVA DE FERRO GALVANIZADO, COM ROSCA BSP, DE 2 1/2"</v>
          </cell>
          <cell r="C3165" t="str">
            <v>UN</v>
          </cell>
          <cell r="E3165">
            <v>37.19</v>
          </cell>
        </row>
        <row r="3166">
          <cell r="A3166">
            <v>3912</v>
          </cell>
          <cell r="B3166" t="str">
            <v>LUVA DE FERRO GALVANIZADO, COM ROSCA BSP, DE 2"</v>
          </cell>
          <cell r="C3166" t="str">
            <v>UN</v>
          </cell>
          <cell r="E3166">
            <v>19.420000000000002</v>
          </cell>
        </row>
        <row r="3167">
          <cell r="A3167">
            <v>3909</v>
          </cell>
          <cell r="B3167" t="str">
            <v>LUVA DE FERRO GALVANIZADO, COM ROSCA BSP, DE 3/4"</v>
          </cell>
          <cell r="C3167" t="str">
            <v>UN</v>
          </cell>
          <cell r="E3167">
            <v>4.5999999999999996</v>
          </cell>
        </row>
        <row r="3168">
          <cell r="A3168">
            <v>3914</v>
          </cell>
          <cell r="B3168" t="str">
            <v>LUVA DE FERRO GALVANIZADO, COM ROSCA BSP, DE 3"</v>
          </cell>
          <cell r="C3168" t="str">
            <v>UN</v>
          </cell>
          <cell r="E3168">
            <v>54.88</v>
          </cell>
        </row>
        <row r="3169">
          <cell r="A3169">
            <v>3915</v>
          </cell>
          <cell r="B3169" t="str">
            <v>LUVA DE FERRO GALVANIZADO, COM ROSCA BSP, DE 4"</v>
          </cell>
          <cell r="C3169" t="str">
            <v>UN</v>
          </cell>
          <cell r="E3169">
            <v>81.25</v>
          </cell>
        </row>
        <row r="3170">
          <cell r="A3170">
            <v>3916</v>
          </cell>
          <cell r="B3170" t="str">
            <v>LUVA DE FERRO GALVANIZADO, COM ROSCA BSP, DE 5"</v>
          </cell>
          <cell r="C3170" t="str">
            <v>UN</v>
          </cell>
          <cell r="E3170">
            <v>159.47999999999999</v>
          </cell>
        </row>
        <row r="3171">
          <cell r="A3171">
            <v>3917</v>
          </cell>
          <cell r="B3171" t="str">
            <v>LUVA DE FERRO GALVANIZADO, COM ROSCA BSP, DE 6"</v>
          </cell>
          <cell r="C3171" t="str">
            <v>UN</v>
          </cell>
          <cell r="E3171">
            <v>227.65</v>
          </cell>
        </row>
        <row r="3172">
          <cell r="A3172">
            <v>12407</v>
          </cell>
          <cell r="B3172" t="str">
            <v>LUVA DE REDUCAO DE FERRO GALVANIZADO, COM ROSCA BSP MACHO/FEMEA, DE 1 1/2" X 1"</v>
          </cell>
          <cell r="C3172" t="str">
            <v>UN</v>
          </cell>
          <cell r="E3172">
            <v>14.06</v>
          </cell>
        </row>
        <row r="3173">
          <cell r="A3173">
            <v>12408</v>
          </cell>
          <cell r="B3173" t="str">
            <v>LUVA DE REDUCAO DE FERRO GALVANIZADO, COM ROSCA BSP MACHO/FEMEA, DE 1" X 1/2"</v>
          </cell>
          <cell r="C3173" t="str">
            <v>UN</v>
          </cell>
          <cell r="E3173">
            <v>8.69</v>
          </cell>
        </row>
        <row r="3174">
          <cell r="A3174">
            <v>12409</v>
          </cell>
          <cell r="B3174" t="str">
            <v>LUVA DE REDUCAO DE FERRO GALVANIZADO, COM ROSCA BSP MACHO/FEMEA, DE 3/4"</v>
          </cell>
          <cell r="C3174" t="str">
            <v>UN</v>
          </cell>
          <cell r="E3174">
            <v>8.69</v>
          </cell>
        </row>
        <row r="3175">
          <cell r="A3175">
            <v>12410</v>
          </cell>
          <cell r="B3175" t="str">
            <v>LUVA DE REDUCAO DE FERRO GALVANIZADO, COM ROSCA BSP MACHO/FEMEA, DE 3/4" X 1/2"</v>
          </cell>
          <cell r="C3175" t="str">
            <v>UN</v>
          </cell>
          <cell r="E3175">
            <v>6</v>
          </cell>
        </row>
        <row r="3176">
          <cell r="A3176">
            <v>3936</v>
          </cell>
          <cell r="B3176" t="str">
            <v>LUVA DE REDUCAO DE FERRO GALVANIZADO, COM ROSCA BSP, DE 1 1/2" X 1 1/4"</v>
          </cell>
          <cell r="C3176" t="str">
            <v>UN</v>
          </cell>
          <cell r="E3176">
            <v>12.69</v>
          </cell>
        </row>
        <row r="3177">
          <cell r="A3177">
            <v>3922</v>
          </cell>
          <cell r="B3177" t="str">
            <v>LUVA DE REDUCAO DE FERRO GALVANIZADO, COM ROSCA BSP, DE 1 1/2" X 1/2"</v>
          </cell>
          <cell r="C3177" t="str">
            <v>UN</v>
          </cell>
          <cell r="E3177">
            <v>11.54</v>
          </cell>
        </row>
        <row r="3178">
          <cell r="A3178">
            <v>3924</v>
          </cell>
          <cell r="B3178" t="str">
            <v>LUVA DE REDUCAO DE FERRO GALVANIZADO, COM ROSCA BSP, DE 1 1/2" X 1"</v>
          </cell>
          <cell r="C3178" t="str">
            <v>UN</v>
          </cell>
          <cell r="E3178">
            <v>12.86</v>
          </cell>
        </row>
        <row r="3179">
          <cell r="A3179">
            <v>3923</v>
          </cell>
          <cell r="B3179" t="str">
            <v>LUVA DE REDUCAO DE FERRO GALVANIZADO, COM ROSCA BSP, DE 1 1/2" X 3/4"</v>
          </cell>
          <cell r="C3179" t="str">
            <v>UN</v>
          </cell>
          <cell r="E3179">
            <v>12.48</v>
          </cell>
        </row>
        <row r="3180">
          <cell r="A3180">
            <v>3937</v>
          </cell>
          <cell r="B3180" t="str">
            <v>LUVA DE REDUCAO DE FERRO GALVANIZADO, COM ROSCA BSP, DE 1 1/4" X 1/2"</v>
          </cell>
          <cell r="C3180" t="str">
            <v>UN</v>
          </cell>
          <cell r="E3180">
            <v>9.33</v>
          </cell>
        </row>
        <row r="3181">
          <cell r="A3181">
            <v>3921</v>
          </cell>
          <cell r="B3181" t="str">
            <v>LUVA DE REDUCAO DE FERRO GALVANIZADO, COM ROSCA BSP, DE 1 1/4" X 1"</v>
          </cell>
          <cell r="C3181" t="str">
            <v>UN</v>
          </cell>
          <cell r="E3181">
            <v>9.5</v>
          </cell>
        </row>
        <row r="3182">
          <cell r="A3182">
            <v>3920</v>
          </cell>
          <cell r="B3182" t="str">
            <v>LUVA DE REDUCAO DE FERRO GALVANIZADO, COM ROSCA BSP, DE 1 1/4" X 3/4"</v>
          </cell>
          <cell r="C3182" t="str">
            <v>UN</v>
          </cell>
          <cell r="E3182">
            <v>9.33</v>
          </cell>
        </row>
        <row r="3183">
          <cell r="A3183">
            <v>3938</v>
          </cell>
          <cell r="B3183" t="str">
            <v>LUVA DE REDUCAO DE FERRO GALVANIZADO, COM ROSCA BSP, DE 1" X 1/2"</v>
          </cell>
          <cell r="C3183" t="str">
            <v>UN</v>
          </cell>
          <cell r="E3183">
            <v>6.81</v>
          </cell>
        </row>
        <row r="3184">
          <cell r="A3184">
            <v>3919</v>
          </cell>
          <cell r="B3184" t="str">
            <v>LUVA DE REDUCAO DE FERRO GALVANIZADO, COM ROSCA BSP, DE 1" X 3/4"</v>
          </cell>
          <cell r="C3184" t="str">
            <v>UN</v>
          </cell>
          <cell r="E3184">
            <v>6.9</v>
          </cell>
        </row>
        <row r="3185">
          <cell r="A3185">
            <v>3927</v>
          </cell>
          <cell r="B3185" t="str">
            <v>LUVA DE REDUCAO DE FERRO GALVANIZADO, COM ROSCA BSP, DE 2 1/2" X 1 1/2"</v>
          </cell>
          <cell r="C3185" t="str">
            <v>UN</v>
          </cell>
          <cell r="E3185">
            <v>36.43</v>
          </cell>
        </row>
        <row r="3186">
          <cell r="A3186">
            <v>3928</v>
          </cell>
          <cell r="B3186" t="str">
            <v>LUVA DE REDUCAO DE FERRO GALVANIZADO, COM ROSCA BSP, DE 2 1/2" X 2"</v>
          </cell>
          <cell r="C3186" t="str">
            <v>UN</v>
          </cell>
          <cell r="E3186">
            <v>36.43</v>
          </cell>
        </row>
        <row r="3187">
          <cell r="A3187">
            <v>3926</v>
          </cell>
          <cell r="B3187" t="str">
            <v>LUVA DE REDUCAO DE FERRO GALVANIZADO, COM ROSCA BSP, DE 2" X 1 1/2"</v>
          </cell>
          <cell r="C3187" t="str">
            <v>UN</v>
          </cell>
          <cell r="E3187">
            <v>19.55</v>
          </cell>
        </row>
        <row r="3188">
          <cell r="A3188">
            <v>3935</v>
          </cell>
          <cell r="B3188" t="str">
            <v>LUVA DE REDUCAO DE FERRO GALVANIZADO, COM ROSCA BSP, DE 2" X 1 1/4"</v>
          </cell>
          <cell r="C3188" t="str">
            <v>UN</v>
          </cell>
          <cell r="E3188">
            <v>19.510000000000002</v>
          </cell>
        </row>
        <row r="3189">
          <cell r="A3189">
            <v>3925</v>
          </cell>
          <cell r="B3189" t="str">
            <v>LUVA DE REDUCAO DE FERRO GALVANIZADO, COM ROSCA BSP, DE 2" X 1"</v>
          </cell>
          <cell r="C3189" t="str">
            <v>UN</v>
          </cell>
          <cell r="E3189">
            <v>19.34</v>
          </cell>
        </row>
        <row r="3190">
          <cell r="A3190">
            <v>12406</v>
          </cell>
          <cell r="B3190" t="str">
            <v>LUVA DE REDUCAO DE FERRO GALVANIZADO, COM ROSCA BSP, DE 3/4" X 1/2"</v>
          </cell>
          <cell r="C3190" t="str">
            <v>UN</v>
          </cell>
          <cell r="E3190">
            <v>4.5999999999999996</v>
          </cell>
        </row>
        <row r="3191">
          <cell r="A3191">
            <v>3929</v>
          </cell>
          <cell r="B3191" t="str">
            <v>LUVA DE REDUCAO DE FERRO GALVANIZADO, COM ROSCA BSP, DE 3" X 1 1/2"</v>
          </cell>
          <cell r="C3191" t="str">
            <v>UN</v>
          </cell>
          <cell r="E3191">
            <v>53.09</v>
          </cell>
        </row>
        <row r="3192">
          <cell r="A3192">
            <v>3931</v>
          </cell>
          <cell r="B3192" t="str">
            <v>LUVA DE REDUCAO DE FERRO GALVANIZADO, COM ROSCA BSP, DE 3" X 2 1/2"</v>
          </cell>
          <cell r="C3192" t="str">
            <v>UN</v>
          </cell>
          <cell r="E3192">
            <v>53.09</v>
          </cell>
        </row>
        <row r="3193">
          <cell r="A3193">
            <v>3930</v>
          </cell>
          <cell r="B3193" t="str">
            <v>LUVA DE REDUCAO DE FERRO GALVANIZADO, COM ROSCA BSP, DE 3" X 2"</v>
          </cell>
          <cell r="C3193" t="str">
            <v>UN</v>
          </cell>
          <cell r="E3193">
            <v>53.09</v>
          </cell>
        </row>
        <row r="3194">
          <cell r="A3194">
            <v>3932</v>
          </cell>
          <cell r="B3194" t="str">
            <v>LUVA DE REDUCAO DE FERRO GALVANIZADO, COM ROSCA BSP, DE 4" X 2 1/2"</v>
          </cell>
          <cell r="C3194" t="str">
            <v>UN</v>
          </cell>
          <cell r="E3194">
            <v>79.25</v>
          </cell>
        </row>
        <row r="3195">
          <cell r="A3195">
            <v>3933</v>
          </cell>
          <cell r="B3195" t="str">
            <v>LUVA DE REDUCAO DE FERRO GALVANIZADO, COM ROSCA BSP, DE 4" X 2"</v>
          </cell>
          <cell r="C3195" t="str">
            <v>UN</v>
          </cell>
          <cell r="E3195">
            <v>79.25</v>
          </cell>
        </row>
        <row r="3196">
          <cell r="A3196">
            <v>3934</v>
          </cell>
          <cell r="B3196" t="str">
            <v>LUVA DE REDUCAO DE FERRO GALVANIZADO, COM ROSCA BSP, DE 4" X 3"</v>
          </cell>
          <cell r="C3196" t="str">
            <v>UN</v>
          </cell>
          <cell r="E3196">
            <v>80.61</v>
          </cell>
        </row>
        <row r="3197">
          <cell r="A3197">
            <v>3907</v>
          </cell>
          <cell r="B3197" t="str">
            <v>LUVA DE REDUCAO ROSCAVEL, PVC, 1" X 3/4", PARA AGUA FRIA PREDIAL</v>
          </cell>
          <cell r="C3197" t="str">
            <v>UN</v>
          </cell>
          <cell r="E3197">
            <v>2.69</v>
          </cell>
        </row>
        <row r="3198">
          <cell r="A3198">
            <v>3889</v>
          </cell>
          <cell r="B3198" t="str">
            <v>LUVA DE REDUCAO ROSCAVEL, PVC, 3/4" X 1/2", PARA AGUA FRIA PREDIAL</v>
          </cell>
          <cell r="C3198" t="str">
            <v>UN</v>
          </cell>
          <cell r="E3198">
            <v>1.94</v>
          </cell>
        </row>
        <row r="3199">
          <cell r="A3199">
            <v>3868</v>
          </cell>
          <cell r="B3199" t="str">
            <v>LUVA DE REDUCAO SOLDAVEL, PVC, 25 MM X 20 MM, PARA AGUA FRIA PREDIAL</v>
          </cell>
          <cell r="C3199" t="str">
            <v>UN</v>
          </cell>
          <cell r="E3199">
            <v>0.95</v>
          </cell>
        </row>
        <row r="3200">
          <cell r="A3200">
            <v>3869</v>
          </cell>
          <cell r="B3200" t="str">
            <v>LUVA DE REDUCAO SOLDAVEL, PVC, 32 MM X 25 MM, PARA AGUA FRIA PREDIAL</v>
          </cell>
          <cell r="C3200" t="str">
            <v>UN</v>
          </cell>
          <cell r="E3200">
            <v>2.2999999999999998</v>
          </cell>
        </row>
        <row r="3201">
          <cell r="A3201">
            <v>3872</v>
          </cell>
          <cell r="B3201" t="str">
            <v>LUVA DE REDUCAO SOLDAVEL, PVC, 40 MM X 32 MM, PARA AGUA FRIA PREDIAL</v>
          </cell>
          <cell r="C3201" t="str">
            <v>UN</v>
          </cell>
          <cell r="E3201">
            <v>2.83</v>
          </cell>
        </row>
        <row r="3202">
          <cell r="A3202">
            <v>3850</v>
          </cell>
          <cell r="B3202" t="str">
            <v>LUVA DE REDUCAO SOLDAVEL, PVC, 60 MM X 50 MM, PARA AGUA FRIA PREDIAL</v>
          </cell>
          <cell r="C3202" t="str">
            <v>UN</v>
          </cell>
          <cell r="E3202">
            <v>7.71</v>
          </cell>
        </row>
        <row r="3203">
          <cell r="A3203">
            <v>38023</v>
          </cell>
          <cell r="B3203" t="str">
            <v>LUVA DE REDUCAO, PVC, SOLDAVEL, 50 X 25 MM, PARA AGUA FRIA PREDIAL</v>
          </cell>
          <cell r="C3203" t="str">
            <v>UN</v>
          </cell>
          <cell r="E3203">
            <v>3.24</v>
          </cell>
        </row>
        <row r="3204">
          <cell r="A3204">
            <v>37986</v>
          </cell>
          <cell r="B3204" t="str">
            <v>LUVA DE TRANSICAO DE CPVC X PVC, SOLDAVEL, 22 X 25 MM, PARA AGUA QUENTE</v>
          </cell>
          <cell r="C3204" t="str">
            <v>UN</v>
          </cell>
          <cell r="E3204">
            <v>1.44</v>
          </cell>
        </row>
        <row r="3205">
          <cell r="A3205">
            <v>37987</v>
          </cell>
          <cell r="B3205" t="str">
            <v>LUVA DE TRANSICAO, CPVC, SOLDAVEL, 42 MM X 1 1/2", PARA AGUA QUENTE</v>
          </cell>
          <cell r="C3205" t="str">
            <v>UN</v>
          </cell>
          <cell r="E3205">
            <v>107.63</v>
          </cell>
        </row>
        <row r="3206">
          <cell r="A3206">
            <v>37988</v>
          </cell>
          <cell r="B3206" t="str">
            <v>LUVA DE TRANSICAO, CPVC, SOLDAVEL, 54 MM X 2", PARA AGUA QUENTE PREDIAL</v>
          </cell>
          <cell r="C3206" t="str">
            <v>UN</v>
          </cell>
          <cell r="E3206">
            <v>175.56</v>
          </cell>
        </row>
        <row r="3207">
          <cell r="A3207">
            <v>21120</v>
          </cell>
          <cell r="B3207" t="str">
            <v>LUVA DE TRANSICAO, CPVC, 15 MM X 1/2", PARA AGUA QUENTE PREDIAL</v>
          </cell>
          <cell r="C3207" t="str">
            <v>UN</v>
          </cell>
          <cell r="E3207">
            <v>8.75</v>
          </cell>
        </row>
        <row r="3208">
          <cell r="A3208">
            <v>39318</v>
          </cell>
          <cell r="B3208" t="str">
            <v>LUVA DE TRANSICAO, CPVC, 22 MM X 1/2", PARA AGUA QUENTE</v>
          </cell>
          <cell r="C3208" t="str">
            <v>UN</v>
          </cell>
          <cell r="E3208">
            <v>7.21</v>
          </cell>
        </row>
        <row r="3209">
          <cell r="A3209">
            <v>20162</v>
          </cell>
          <cell r="B3209" t="str">
            <v>LUVA DUPLA, PVC LEVE, DN 150 MM</v>
          </cell>
          <cell r="C3209" t="str">
            <v>UN</v>
          </cell>
          <cell r="E3209">
            <v>13.34</v>
          </cell>
        </row>
        <row r="3210">
          <cell r="A3210">
            <v>20163</v>
          </cell>
          <cell r="B3210" t="str">
            <v>LUVA DUPLA, PVC LEVE, DN 200 MM</v>
          </cell>
          <cell r="C3210" t="str">
            <v>UN</v>
          </cell>
          <cell r="E3210">
            <v>26.72</v>
          </cell>
        </row>
        <row r="3211">
          <cell r="A3211">
            <v>2644</v>
          </cell>
          <cell r="B3211" t="str">
            <v>LUVA FERRO GALV ELETROLITICO 1.1/2" P/ ELETRODUTO</v>
          </cell>
          <cell r="C3211" t="str">
            <v>UN</v>
          </cell>
          <cell r="E3211">
            <v>1.69</v>
          </cell>
        </row>
        <row r="3212">
          <cell r="A3212">
            <v>2639</v>
          </cell>
          <cell r="B3212" t="str">
            <v>LUVA FERRO GALV ELETROLITICO 1.1/4" P/ ELETRODUTO</v>
          </cell>
          <cell r="C3212" t="str">
            <v>UN</v>
          </cell>
          <cell r="E3212">
            <v>1.51</v>
          </cell>
        </row>
        <row r="3213">
          <cell r="A3213">
            <v>2636</v>
          </cell>
          <cell r="B3213" t="str">
            <v>LUVA FERRO GALV ELETROLITICO 1/2" P/ ELETRODUTO</v>
          </cell>
          <cell r="C3213" t="str">
            <v>UN</v>
          </cell>
          <cell r="E3213">
            <v>0.8</v>
          </cell>
        </row>
        <row r="3214">
          <cell r="A3214">
            <v>2638</v>
          </cell>
          <cell r="B3214" t="str">
            <v>LUVA FERRO GALV ELETROLITICO 1" P/ ELETRODUTO</v>
          </cell>
          <cell r="C3214" t="str">
            <v>UN</v>
          </cell>
          <cell r="E3214">
            <v>0.92</v>
          </cell>
        </row>
        <row r="3215">
          <cell r="A3215">
            <v>2640</v>
          </cell>
          <cell r="B3215" t="str">
            <v>LUVA FERRO GALV ELETROLITICO 2.1/2" P/ ELETRODUTO</v>
          </cell>
          <cell r="C3215" t="str">
            <v>UN</v>
          </cell>
          <cell r="E3215">
            <v>6.87</v>
          </cell>
        </row>
        <row r="3216">
          <cell r="A3216">
            <v>2637</v>
          </cell>
          <cell r="B3216" t="str">
            <v>LUVA FERRO GALV ELETROLITICO 3/4" P/ ELETRODUTO</v>
          </cell>
          <cell r="C3216" t="str">
            <v>UN</v>
          </cell>
          <cell r="E3216">
            <v>0.8</v>
          </cell>
        </row>
        <row r="3217">
          <cell r="A3217">
            <v>2642</v>
          </cell>
          <cell r="B3217" t="str">
            <v>LUVA FERRO GALV ELETROLITICO 3" P/ ELETRODUTO</v>
          </cell>
          <cell r="C3217" t="str">
            <v>UN</v>
          </cell>
          <cell r="E3217">
            <v>8.7200000000000006</v>
          </cell>
        </row>
        <row r="3218">
          <cell r="A3218">
            <v>2641</v>
          </cell>
          <cell r="B3218" t="str">
            <v>LUVA FERRO GALV ELETROLITICO 4" P/ ELETRODUTO</v>
          </cell>
          <cell r="C3218" t="str">
            <v>UN</v>
          </cell>
          <cell r="E3218">
            <v>19.73</v>
          </cell>
        </row>
        <row r="3219">
          <cell r="A3219">
            <v>2643</v>
          </cell>
          <cell r="B3219" t="str">
            <v>LUVA FERRO GALV ELETROTILICO 2" P/ ELETRODUTO</v>
          </cell>
          <cell r="C3219" t="str">
            <v>UN</v>
          </cell>
          <cell r="E3219">
            <v>3.14</v>
          </cell>
        </row>
        <row r="3220">
          <cell r="A3220">
            <v>39855</v>
          </cell>
          <cell r="B3220" t="str">
            <v>LUVA PASSANTE DE COBRE (REF 601) SEM ANEL DE SOLDA, BOLSA 15 MM</v>
          </cell>
          <cell r="C3220" t="str">
            <v>UN</v>
          </cell>
          <cell r="E3220">
            <v>1.38</v>
          </cell>
        </row>
        <row r="3221">
          <cell r="A3221">
            <v>39856</v>
          </cell>
          <cell r="B3221" t="str">
            <v>LUVA PASSANTE DE COBRE (REF 601) SEM ANEL DE SOLDA, BOLSA 22 MM</v>
          </cell>
          <cell r="C3221" t="str">
            <v>UN</v>
          </cell>
          <cell r="E3221">
            <v>3.27</v>
          </cell>
        </row>
        <row r="3222">
          <cell r="A3222">
            <v>39857</v>
          </cell>
          <cell r="B3222" t="str">
            <v>LUVA PASSANTE DE COBRE (REF 601) SEM ANEL DE SOLDA, BOLSA 28 MM</v>
          </cell>
          <cell r="C3222" t="str">
            <v>UN</v>
          </cell>
          <cell r="E3222">
            <v>5.29</v>
          </cell>
        </row>
        <row r="3223">
          <cell r="A3223">
            <v>39858</v>
          </cell>
          <cell r="B3223" t="str">
            <v>LUVA PASSANTE DE COBRE (REF 601) SEM ANEL DE SOLDA, BOLSA 35 MM</v>
          </cell>
          <cell r="C3223" t="str">
            <v>UN</v>
          </cell>
          <cell r="E3223">
            <v>11.75</v>
          </cell>
        </row>
        <row r="3224">
          <cell r="A3224">
            <v>39859</v>
          </cell>
          <cell r="B3224" t="str">
            <v>LUVA PASSANTE DE COBRE (REF 601) SEM ANEL DE SOLDA, BOLSA 42 MM</v>
          </cell>
          <cell r="C3224" t="str">
            <v>UN</v>
          </cell>
          <cell r="E3224">
            <v>18.11</v>
          </cell>
        </row>
        <row r="3225">
          <cell r="A3225">
            <v>39860</v>
          </cell>
          <cell r="B3225" t="str">
            <v>LUVA PASSANTE DE COBRE (REF 601) SEM ANEL DE SOLDA, BOLSA 54 MM</v>
          </cell>
          <cell r="C3225" t="str">
            <v>UN</v>
          </cell>
          <cell r="E3225">
            <v>27.79</v>
          </cell>
        </row>
        <row r="3226">
          <cell r="A3226">
            <v>39861</v>
          </cell>
          <cell r="B3226" t="str">
            <v>LUVA PASSANTE DE COBRE (REF 601) SEM ANEL DE SOLDA, BOLSA 66 MM</v>
          </cell>
          <cell r="C3226" t="str">
            <v>UN</v>
          </cell>
          <cell r="E3226">
            <v>79.36</v>
          </cell>
        </row>
        <row r="3227">
          <cell r="A3227">
            <v>1898</v>
          </cell>
          <cell r="B3227" t="str">
            <v>LUVA PVC DE PRESSAO P/ ELETRODUTO TIGREFLEX 16</v>
          </cell>
          <cell r="C3227" t="str">
            <v>UN</v>
          </cell>
          <cell r="E3227">
            <v>0.85</v>
          </cell>
        </row>
        <row r="3228">
          <cell r="A3228">
            <v>1904</v>
          </cell>
          <cell r="B3228" t="str">
            <v>LUVA PVC DE PRESSAO P/ ELETRODUTO TIGREFLEX 20</v>
          </cell>
          <cell r="C3228" t="str">
            <v>UN</v>
          </cell>
          <cell r="E3228">
            <v>0.9</v>
          </cell>
        </row>
        <row r="3229">
          <cell r="A3229">
            <v>1899</v>
          </cell>
          <cell r="B3229" t="str">
            <v>LUVA PVC DE PRESSAO P/ ELETRODUTO TIGREFLEX 25</v>
          </cell>
          <cell r="C3229" t="str">
            <v>UN</v>
          </cell>
          <cell r="E3229">
            <v>0.95</v>
          </cell>
        </row>
        <row r="3230">
          <cell r="A3230">
            <v>1900</v>
          </cell>
          <cell r="B3230" t="str">
            <v>LUVA PVC DE PRESSAO P/ ELETRODUTO TIGREFLEX 32</v>
          </cell>
          <cell r="C3230" t="str">
            <v>UN</v>
          </cell>
          <cell r="E3230">
            <v>1.51</v>
          </cell>
        </row>
        <row r="3231">
          <cell r="A3231">
            <v>1893</v>
          </cell>
          <cell r="B3231" t="str">
            <v>LUVA PVC ROSCAVEL P/ ELETRODUTO 1.1/2"</v>
          </cell>
          <cell r="C3231" t="str">
            <v>UN</v>
          </cell>
          <cell r="E3231">
            <v>4.0199999999999996</v>
          </cell>
        </row>
        <row r="3232">
          <cell r="A3232">
            <v>1902</v>
          </cell>
          <cell r="B3232" t="str">
            <v>LUVA PVC ROSCAVEL P/ ELETRODUTO 1.1/4"</v>
          </cell>
          <cell r="C3232" t="str">
            <v>UN</v>
          </cell>
          <cell r="E3232">
            <v>3.22</v>
          </cell>
        </row>
        <row r="3233">
          <cell r="A3233">
            <v>1901</v>
          </cell>
          <cell r="B3233" t="str">
            <v>LUVA PVC ROSCAVEL P/ ELETRODUTO 1/2"</v>
          </cell>
          <cell r="C3233" t="str">
            <v>UN</v>
          </cell>
          <cell r="E3233">
            <v>1</v>
          </cell>
        </row>
        <row r="3234">
          <cell r="A3234">
            <v>1892</v>
          </cell>
          <cell r="B3234" t="str">
            <v>LUVA PVC ROSCAVEL P/ ELETRODUTO 1"</v>
          </cell>
          <cell r="C3234" t="str">
            <v>UN</v>
          </cell>
          <cell r="E3234">
            <v>1.91</v>
          </cell>
        </row>
        <row r="3235">
          <cell r="A3235">
            <v>1907</v>
          </cell>
          <cell r="B3235" t="str">
            <v>LUVA PVC ROSCAVEL P/ ELETRODUTO 2.1/2"</v>
          </cell>
          <cell r="C3235" t="str">
            <v>UN</v>
          </cell>
          <cell r="E3235">
            <v>17.66</v>
          </cell>
        </row>
        <row r="3236">
          <cell r="A3236">
            <v>1894</v>
          </cell>
          <cell r="B3236" t="str">
            <v>LUVA PVC ROSCAVEL P/ ELETRODUTO 2''</v>
          </cell>
          <cell r="C3236" t="str">
            <v>UN</v>
          </cell>
          <cell r="E3236">
            <v>6.49</v>
          </cell>
        </row>
        <row r="3237">
          <cell r="A3237">
            <v>1891</v>
          </cell>
          <cell r="B3237" t="str">
            <v>LUVA PVC ROSCAVEL P/ ELETRODUTO 3/4"</v>
          </cell>
          <cell r="C3237" t="str">
            <v>UN</v>
          </cell>
          <cell r="E3237">
            <v>1.51</v>
          </cell>
        </row>
        <row r="3238">
          <cell r="A3238">
            <v>1896</v>
          </cell>
          <cell r="B3238" t="str">
            <v>LUVA PVC ROSCAVEL P/ ELETRODUTO 3''</v>
          </cell>
          <cell r="C3238" t="str">
            <v>UN</v>
          </cell>
          <cell r="E3238">
            <v>21.54</v>
          </cell>
        </row>
        <row r="3239">
          <cell r="A3239">
            <v>1895</v>
          </cell>
          <cell r="B3239" t="str">
            <v>LUVA PVC ROSCAVEL P/ ELETRODUTO 4''</v>
          </cell>
          <cell r="C3239" t="str">
            <v>UN</v>
          </cell>
          <cell r="E3239">
            <v>41.82</v>
          </cell>
        </row>
        <row r="3240">
          <cell r="A3240">
            <v>3867</v>
          </cell>
          <cell r="B3240" t="str">
            <v>LUVA PVC SOLDAVEL, 110 MM, PARA AGUA FRIA PREDIAL</v>
          </cell>
          <cell r="C3240" t="str">
            <v>UN</v>
          </cell>
          <cell r="E3240">
            <v>52.94</v>
          </cell>
        </row>
        <row r="3241">
          <cell r="A3241">
            <v>3861</v>
          </cell>
          <cell r="B3241" t="str">
            <v>LUVA PVC SOLDAVEL, 20 MM, PARA AGUA FRIA PREDIAL</v>
          </cell>
          <cell r="C3241" t="str">
            <v>UN</v>
          </cell>
          <cell r="E3241">
            <v>0.54</v>
          </cell>
        </row>
        <row r="3242">
          <cell r="A3242">
            <v>3904</v>
          </cell>
          <cell r="B3242" t="str">
            <v>LUVA PVC SOLDAVEL, 25 MM, PARA AGUA FRIA PREDIAL</v>
          </cell>
          <cell r="C3242" t="str">
            <v>UN</v>
          </cell>
          <cell r="E3242">
            <v>0.6</v>
          </cell>
        </row>
        <row r="3243">
          <cell r="A3243">
            <v>3903</v>
          </cell>
          <cell r="B3243" t="str">
            <v>LUVA PVC SOLDAVEL, 32 MM, PARA AGUA FRIA PREDIAL</v>
          </cell>
          <cell r="C3243" t="str">
            <v>UN</v>
          </cell>
          <cell r="E3243">
            <v>1.28</v>
          </cell>
        </row>
        <row r="3244">
          <cell r="A3244">
            <v>3862</v>
          </cell>
          <cell r="B3244" t="str">
            <v>LUVA PVC SOLDAVEL, 40 MM, PARA AGUA FRIA PREDIAL</v>
          </cell>
          <cell r="C3244" t="str">
            <v>UN</v>
          </cell>
          <cell r="E3244">
            <v>2.84</v>
          </cell>
        </row>
        <row r="3245">
          <cell r="A3245">
            <v>3863</v>
          </cell>
          <cell r="B3245" t="str">
            <v>LUVA PVC SOLDAVEL, 50 MM, PARA AGUA FRIA PREDIAL</v>
          </cell>
          <cell r="C3245" t="str">
            <v>UN</v>
          </cell>
          <cell r="E3245">
            <v>3.34</v>
          </cell>
        </row>
        <row r="3246">
          <cell r="A3246">
            <v>3864</v>
          </cell>
          <cell r="B3246" t="str">
            <v>LUVA PVC SOLDAVEL, 60 MM, PARA AGUA FRIA PREDIAL</v>
          </cell>
          <cell r="C3246" t="str">
            <v>UN</v>
          </cell>
          <cell r="E3246">
            <v>9.1300000000000008</v>
          </cell>
        </row>
        <row r="3247">
          <cell r="A3247">
            <v>3865</v>
          </cell>
          <cell r="B3247" t="str">
            <v>LUVA PVC SOLDAVEL, 75 MM, PARA AGUA FRIA PREDIAL</v>
          </cell>
          <cell r="C3247" t="str">
            <v>UN</v>
          </cell>
          <cell r="E3247">
            <v>13.65</v>
          </cell>
        </row>
        <row r="3248">
          <cell r="A3248">
            <v>3866</v>
          </cell>
          <cell r="B3248" t="str">
            <v>LUVA PVC SOLDAVEL, 85 MM, PARA AGUA FRIA PREDIAL</v>
          </cell>
          <cell r="C3248" t="str">
            <v>UN</v>
          </cell>
          <cell r="E3248">
            <v>31.11</v>
          </cell>
        </row>
        <row r="3249">
          <cell r="A3249">
            <v>3902</v>
          </cell>
          <cell r="B3249" t="str">
            <v>LUVA PVC, ROSCAVEL,  2 1/2",  AGUA FRIA PREDIAL</v>
          </cell>
          <cell r="C3249" t="str">
            <v>UN</v>
          </cell>
          <cell r="E3249">
            <v>17.55</v>
          </cell>
        </row>
        <row r="3250">
          <cell r="A3250">
            <v>3878</v>
          </cell>
          <cell r="B3250" t="str">
            <v>LUVA PVC, ROSCAVEL, 1 1/2",  AGUA FRIA PREDIAL</v>
          </cell>
          <cell r="C3250" t="str">
            <v>UN</v>
          </cell>
          <cell r="E3250">
            <v>5.54</v>
          </cell>
        </row>
        <row r="3251">
          <cell r="A3251">
            <v>3877</v>
          </cell>
          <cell r="B3251" t="str">
            <v>LUVA PVC, ROSCAVEL, 1 1/4", AGUA FRIA PREDIAL</v>
          </cell>
          <cell r="C3251" t="str">
            <v>UN</v>
          </cell>
          <cell r="E3251">
            <v>5.05</v>
          </cell>
        </row>
        <row r="3252">
          <cell r="A3252">
            <v>3879</v>
          </cell>
          <cell r="B3252" t="str">
            <v>LUVA PVC, ROSCAVEL, 2",  AGUA FRIA PREDIAL</v>
          </cell>
          <cell r="C3252" t="str">
            <v>UN</v>
          </cell>
          <cell r="E3252">
            <v>11.17</v>
          </cell>
        </row>
        <row r="3253">
          <cell r="A3253">
            <v>3880</v>
          </cell>
          <cell r="B3253" t="str">
            <v>LUVA PVC, ROSCAVEL, 3", AGUA FRIA PREDIAL</v>
          </cell>
          <cell r="C3253" t="str">
            <v>UN</v>
          </cell>
          <cell r="E3253">
            <v>25.24</v>
          </cell>
        </row>
        <row r="3254">
          <cell r="A3254">
            <v>3901</v>
          </cell>
          <cell r="B3254" t="str">
            <v>LUVA PVC, ROSCAVEL, 4",  AGUA FRIA PREDIAL</v>
          </cell>
          <cell r="C3254" t="str">
            <v>UN</v>
          </cell>
          <cell r="E3254">
            <v>32.229999999999997</v>
          </cell>
        </row>
        <row r="3255">
          <cell r="A3255">
            <v>12892</v>
          </cell>
          <cell r="B3255" t="str">
            <v>LUVA RASPA DE COURO, CANO CURTO (PUNHO *7* CM)</v>
          </cell>
          <cell r="C3255" t="str">
            <v>PAR</v>
          </cell>
          <cell r="E3255">
            <v>10.28</v>
          </cell>
        </row>
        <row r="3256">
          <cell r="A3256">
            <v>3883</v>
          </cell>
          <cell r="B3256" t="str">
            <v>LUVA ROSCAVEL, PVC, 1/2", AGUA FRIA PREDIAL</v>
          </cell>
          <cell r="C3256" t="str">
            <v>UN</v>
          </cell>
          <cell r="E3256">
            <v>0.97</v>
          </cell>
        </row>
        <row r="3257">
          <cell r="A3257">
            <v>3876</v>
          </cell>
          <cell r="B3257" t="str">
            <v>LUVA ROSCAVEL, PVC, 1", AGUA FRIA PREDIAL</v>
          </cell>
          <cell r="C3257" t="str">
            <v>UN</v>
          </cell>
          <cell r="E3257">
            <v>2.5099999999999998</v>
          </cell>
        </row>
        <row r="3258">
          <cell r="A3258">
            <v>3884</v>
          </cell>
          <cell r="B3258" t="str">
            <v>LUVA ROSCAVEL, PVC, 3/4", AGUA FRIA PREDIAL</v>
          </cell>
          <cell r="C3258" t="str">
            <v>UN</v>
          </cell>
          <cell r="E3258">
            <v>1.44</v>
          </cell>
        </row>
        <row r="3259">
          <cell r="A3259">
            <v>3837</v>
          </cell>
          <cell r="B3259" t="str">
            <v>LUVA SIMPLES, PVC PBA, JE, DN 100 / DE 110 MM, PARA REDE AGUA (NBR 10351)</v>
          </cell>
          <cell r="C3259" t="str">
            <v>UN</v>
          </cell>
          <cell r="E3259">
            <v>33.86</v>
          </cell>
        </row>
        <row r="3260">
          <cell r="A3260">
            <v>3845</v>
          </cell>
          <cell r="B3260" t="str">
            <v>LUVA SIMPLES, PVC PBA, JE, DN 50 / DE 60 MM, PARA REDE AGUA (NBR 10351)</v>
          </cell>
          <cell r="C3260" t="str">
            <v>UN</v>
          </cell>
          <cell r="E3260">
            <v>9.86</v>
          </cell>
        </row>
        <row r="3261">
          <cell r="A3261">
            <v>11045</v>
          </cell>
          <cell r="B3261" t="str">
            <v>LUVA SIMPLES, PVC PBA, JE, DN 75 / DE 85 MM, PARA REDE AGUA (NBR 10351)</v>
          </cell>
          <cell r="C3261" t="str">
            <v>UN</v>
          </cell>
          <cell r="E3261">
            <v>20.54</v>
          </cell>
        </row>
        <row r="3262">
          <cell r="A3262">
            <v>20170</v>
          </cell>
          <cell r="B3262" t="str">
            <v>LUVA SIMPLES, PVC SERIE REFORCADA - R, 100 MM, PARA ESGOTO PREDIAL</v>
          </cell>
          <cell r="C3262" t="str">
            <v>UN</v>
          </cell>
          <cell r="E3262">
            <v>9.2799999999999994</v>
          </cell>
        </row>
        <row r="3263">
          <cell r="A3263">
            <v>20171</v>
          </cell>
          <cell r="B3263" t="str">
            <v>LUVA SIMPLES, PVC SERIE REFORCADA - R, 150 MM, PARA ESGOTO PREDIAL</v>
          </cell>
          <cell r="C3263" t="str">
            <v>UN</v>
          </cell>
          <cell r="E3263">
            <v>29.1</v>
          </cell>
        </row>
        <row r="3264">
          <cell r="A3264">
            <v>20167</v>
          </cell>
          <cell r="B3264" t="str">
            <v>LUVA SIMPLES, PVC SERIE REFORCADA - R, 40 MM, PARA ESGOTO PREDIAL</v>
          </cell>
          <cell r="C3264" t="str">
            <v>UN</v>
          </cell>
          <cell r="E3264">
            <v>3.65</v>
          </cell>
        </row>
        <row r="3265">
          <cell r="A3265">
            <v>20168</v>
          </cell>
          <cell r="B3265" t="str">
            <v>LUVA SIMPLES, PVC SERIE REFORCADA - R, 50 MM, PARA ESGOTO PREDIAL</v>
          </cell>
          <cell r="C3265" t="str">
            <v>UN</v>
          </cell>
          <cell r="E3265">
            <v>5.45</v>
          </cell>
        </row>
        <row r="3266">
          <cell r="A3266">
            <v>20169</v>
          </cell>
          <cell r="B3266" t="str">
            <v>LUVA SIMPLES, PVC SERIE REFORCADA - R, 75 MM, PARA ESGOTO PREDIAL</v>
          </cell>
          <cell r="C3266" t="str">
            <v>UN</v>
          </cell>
          <cell r="E3266">
            <v>7.66</v>
          </cell>
        </row>
        <row r="3267">
          <cell r="A3267">
            <v>3899</v>
          </cell>
          <cell r="B3267" t="str">
            <v>LUVA SIMPLES, PVC, SOLDAVEL, DN 100 MM, SERIE NORMAL, PARA ESGOTO PREDIAL</v>
          </cell>
          <cell r="C3267" t="str">
            <v>UN</v>
          </cell>
          <cell r="E3267">
            <v>4.82</v>
          </cell>
        </row>
        <row r="3268">
          <cell r="A3268">
            <v>38676</v>
          </cell>
          <cell r="B3268" t="str">
            <v>LUVA SIMPLES, PVC, SOLDAVEL, DN 150 MM, SERIE NORMAL, PARA ESGOTO PREDIAL</v>
          </cell>
          <cell r="C3268" t="str">
            <v>UN</v>
          </cell>
          <cell r="E3268">
            <v>21.12</v>
          </cell>
        </row>
        <row r="3269">
          <cell r="A3269">
            <v>38677</v>
          </cell>
          <cell r="B3269" t="str">
            <v>LUVA SIMPLES, PVC, SOLDAVEL, DN 200 MM, SERIE NORMAL, PARA ESGOTO PREDIAL</v>
          </cell>
          <cell r="C3269" t="str">
            <v>UN</v>
          </cell>
          <cell r="E3269">
            <v>24.2</v>
          </cell>
        </row>
        <row r="3270">
          <cell r="A3270">
            <v>3897</v>
          </cell>
          <cell r="B3270" t="str">
            <v>LUVA SIMPLES, PVC, SOLDAVEL, DN 40 MM, SERIE NORMAL, PARA ESGOTO PREDIAL</v>
          </cell>
          <cell r="C3270" t="str">
            <v>UN</v>
          </cell>
          <cell r="E3270">
            <v>0.98</v>
          </cell>
        </row>
        <row r="3271">
          <cell r="A3271">
            <v>3875</v>
          </cell>
          <cell r="B3271" t="str">
            <v>LUVA SIMPLES, PVC, SOLDAVEL, DN 50 MM, SERIE NORMAL, PARA ESGOTO PREDIAL</v>
          </cell>
          <cell r="C3271" t="str">
            <v>UN</v>
          </cell>
          <cell r="E3271">
            <v>2.23</v>
          </cell>
        </row>
        <row r="3272">
          <cell r="A3272">
            <v>3898</v>
          </cell>
          <cell r="B3272" t="str">
            <v>LUVA SIMPLES, PVC, SOLDAVEL, DN 75 MM, SERIE NORMAL, PARA ESGOTO PREDIAL</v>
          </cell>
          <cell r="C3272" t="str">
            <v>UN</v>
          </cell>
          <cell r="E3272">
            <v>4.1399999999999997</v>
          </cell>
        </row>
        <row r="3273">
          <cell r="A3273">
            <v>3855</v>
          </cell>
          <cell r="B3273" t="str">
            <v>LUVA SOLDAVEL COM BUCHA DE LATAO, PVC, 20 MM X 1/2"</v>
          </cell>
          <cell r="C3273" t="str">
            <v>UN</v>
          </cell>
          <cell r="E3273">
            <v>3.91</v>
          </cell>
        </row>
        <row r="3274">
          <cell r="A3274">
            <v>3874</v>
          </cell>
          <cell r="B3274" t="str">
            <v>LUVA SOLDAVEL COM BUCHA DE LATAO, PVC, 25 MM X 1/2"</v>
          </cell>
          <cell r="C3274" t="str">
            <v>UN</v>
          </cell>
          <cell r="E3274">
            <v>4.17</v>
          </cell>
        </row>
        <row r="3275">
          <cell r="A3275">
            <v>3870</v>
          </cell>
          <cell r="B3275" t="str">
            <v>LUVA SOLDAVEL COM BUCHA DE LATAO, PVC, 25 MM X 3/4"</v>
          </cell>
          <cell r="C3275" t="str">
            <v>UN</v>
          </cell>
          <cell r="E3275">
            <v>5.23</v>
          </cell>
        </row>
        <row r="3276">
          <cell r="A3276">
            <v>38678</v>
          </cell>
          <cell r="B3276" t="str">
            <v>LUVA SOLDAVEL COM BUCHA DE LATAO, PVC, 32 MM X 1"</v>
          </cell>
          <cell r="C3276" t="str">
            <v>UN</v>
          </cell>
          <cell r="E3276">
            <v>12.06</v>
          </cell>
        </row>
        <row r="3277">
          <cell r="A3277">
            <v>3859</v>
          </cell>
          <cell r="B3277" t="str">
            <v>LUVA SOLDAVEL COM ROSCA, PVC, 20 MM X 1/2", PARA AGUA FRIA PREDIAL</v>
          </cell>
          <cell r="C3277" t="str">
            <v>UN</v>
          </cell>
          <cell r="E3277">
            <v>0.95</v>
          </cell>
        </row>
        <row r="3278">
          <cell r="A3278">
            <v>3856</v>
          </cell>
          <cell r="B3278" t="str">
            <v>LUVA SOLDAVEL COM ROSCA, PVC, 25 MM X 1/2", PARA AGUA FRIA PREDIAL</v>
          </cell>
          <cell r="C3278" t="str">
            <v>UN</v>
          </cell>
          <cell r="E3278">
            <v>1.44</v>
          </cell>
        </row>
        <row r="3279">
          <cell r="A3279">
            <v>3906</v>
          </cell>
          <cell r="B3279" t="str">
            <v>LUVA SOLDAVEL COM ROSCA, PVC, 25 MM X 3/4", PARA AGUA FRIA PREDIAL</v>
          </cell>
          <cell r="C3279" t="str">
            <v>UN</v>
          </cell>
          <cell r="E3279">
            <v>1.1000000000000001</v>
          </cell>
        </row>
        <row r="3280">
          <cell r="A3280">
            <v>3860</v>
          </cell>
          <cell r="B3280" t="str">
            <v>LUVA SOLDAVEL COM ROSCA, PVC, 32 MM X 1", PARA AGUA FRIA PREDIAL</v>
          </cell>
          <cell r="C3280" t="str">
            <v>UN</v>
          </cell>
          <cell r="E3280">
            <v>3.5</v>
          </cell>
        </row>
        <row r="3281">
          <cell r="A3281">
            <v>3905</v>
          </cell>
          <cell r="B3281" t="str">
            <v>LUVA SOLDAVEL COM ROSCA, PVC, 40 MM X 1 1/4", PARA AGUA FRIA PREDIAL</v>
          </cell>
          <cell r="C3281" t="str">
            <v>UN</v>
          </cell>
          <cell r="E3281">
            <v>7.53</v>
          </cell>
        </row>
        <row r="3282">
          <cell r="A3282">
            <v>3871</v>
          </cell>
          <cell r="B3282" t="str">
            <v>LUVA SOLDAVEL COM ROSCA, PVC, 50 MM X 1 1/2", PARA AGUA FRIA PREDIAL</v>
          </cell>
          <cell r="C3282" t="str">
            <v>UN</v>
          </cell>
          <cell r="E3282">
            <v>13.27</v>
          </cell>
        </row>
        <row r="3283">
          <cell r="A3283">
            <v>37429</v>
          </cell>
          <cell r="B3283" t="str">
            <v>LUVA, PEAD PE 100,  DE 400 MM, PARA ELETROFUSAO</v>
          </cell>
          <cell r="C3283" t="str">
            <v>UN</v>
          </cell>
          <cell r="E3283">
            <v>1748.25</v>
          </cell>
        </row>
        <row r="3284">
          <cell r="A3284">
            <v>37426</v>
          </cell>
          <cell r="B3284" t="str">
            <v>LUVA, PEAD PE 100,  DE 63 MM, PARA ELETROFUSAO</v>
          </cell>
          <cell r="C3284" t="str">
            <v>UN</v>
          </cell>
          <cell r="E3284">
            <v>16.809999999999999</v>
          </cell>
        </row>
        <row r="3285">
          <cell r="A3285">
            <v>37427</v>
          </cell>
          <cell r="B3285" t="str">
            <v>LUVA, PEAD PE 100, DE 125 MM, PARA ELETROFUSAO</v>
          </cell>
          <cell r="C3285" t="str">
            <v>UN</v>
          </cell>
          <cell r="E3285">
            <v>40.11</v>
          </cell>
        </row>
        <row r="3286">
          <cell r="A3286">
            <v>37424</v>
          </cell>
          <cell r="B3286" t="str">
            <v>LUVA, PEAD PE 100, DE 20 MM, PARA ELETROFUSAO</v>
          </cell>
          <cell r="C3286" t="str">
            <v>UN</v>
          </cell>
          <cell r="E3286">
            <v>7.73</v>
          </cell>
        </row>
        <row r="3287">
          <cell r="A3287">
            <v>37428</v>
          </cell>
          <cell r="B3287" t="str">
            <v>LUVA, PEAD PE 100, DE 200 MM, PARA ELETROFUSAO</v>
          </cell>
          <cell r="C3287" t="str">
            <v>UN</v>
          </cell>
          <cell r="E3287">
            <v>138.25</v>
          </cell>
        </row>
        <row r="3288">
          <cell r="A3288">
            <v>37425</v>
          </cell>
          <cell r="B3288" t="str">
            <v>LUVA, PEAD PE 100, DE 32 MM, PARA ELETROFUSAO</v>
          </cell>
          <cell r="C3288" t="str">
            <v>UN</v>
          </cell>
          <cell r="E3288">
            <v>8.33</v>
          </cell>
        </row>
        <row r="3289">
          <cell r="A3289">
            <v>26037</v>
          </cell>
          <cell r="B3289" t="str">
            <v>MACACO PARA PROTENSÃO DE UMA CORDOALHA DE ATÉ 31,5 - LOCAÇÃO</v>
          </cell>
          <cell r="C3289" t="str">
            <v>DIA</v>
          </cell>
          <cell r="E3289">
            <v>542.36</v>
          </cell>
        </row>
        <row r="3290">
          <cell r="A3290">
            <v>11519</v>
          </cell>
          <cell r="B3290" t="str">
            <v>MACANETA ALAVANCA, RETA OU CURVA, MACICA, CROMADA, COMPRIMENTO DE 10 A 16 CM, ACABAMENTO PADRAO MEDIO - SOMENTE MACANETAS</v>
          </cell>
          <cell r="C3290" t="str">
            <v>PAR</v>
          </cell>
          <cell r="E3290">
            <v>24.73</v>
          </cell>
        </row>
        <row r="3291">
          <cell r="A3291">
            <v>11520</v>
          </cell>
          <cell r="B3291" t="str">
            <v>MACANETA ALAVANCA, RETA SIMPLES / OCA, CROMADA, COMPRIMENTO DE 10 A 16 CM, ACABAMENTO PADRAO POPULAR - SOMENTE MACANETAS</v>
          </cell>
          <cell r="C3291" t="str">
            <v>PAR</v>
          </cell>
          <cell r="E3291">
            <v>9.8000000000000007</v>
          </cell>
        </row>
        <row r="3292">
          <cell r="A3292">
            <v>11518</v>
          </cell>
          <cell r="B3292" t="str">
            <v>MACANETA TIPO BOLA, CROMADA,  DIAMETRO APROXIMADO DE *2 1/2*", (SOMENTE MACANETAS)</v>
          </cell>
          <cell r="C3292" t="str">
            <v>PAR</v>
          </cell>
          <cell r="E3292">
            <v>28.53</v>
          </cell>
        </row>
        <row r="3293">
          <cell r="A3293">
            <v>4244</v>
          </cell>
          <cell r="B3293" t="str">
            <v>MACARIQUEIRO</v>
          </cell>
          <cell r="C3293" t="str">
            <v>H</v>
          </cell>
          <cell r="E3293">
            <v>14.06</v>
          </cell>
        </row>
        <row r="3294">
          <cell r="A3294">
            <v>3989</v>
          </cell>
          <cell r="B3294" t="str">
            <v>MADEIRA LEI NATIVA/REGIONAL SERRADA APARELHADA</v>
          </cell>
          <cell r="C3294" t="str">
            <v>M3</v>
          </cell>
          <cell r="E3294">
            <v>2399.9899999999998</v>
          </cell>
        </row>
        <row r="3295">
          <cell r="A3295">
            <v>4006</v>
          </cell>
          <cell r="B3295" t="str">
            <v>MADEIRA PINHO SERRADA 3A QUALIDADE NAO APARELHADA</v>
          </cell>
          <cell r="C3295" t="str">
            <v>M3</v>
          </cell>
          <cell r="E3295">
            <v>396.35</v>
          </cell>
        </row>
        <row r="3296">
          <cell r="A3296">
            <v>2742</v>
          </cell>
          <cell r="B3296" t="str">
            <v>MADEIRA ROLICA SEM TRATAMENTO, EUCALIPTO OU EQUIVALENTE DA REGIAO, H = 3 M, D = 12 A 15 CM (PARA ESCORAMENTO)</v>
          </cell>
          <cell r="C3296" t="str">
            <v>M</v>
          </cell>
          <cell r="E3296">
            <v>2.02</v>
          </cell>
        </row>
        <row r="3297">
          <cell r="A3297">
            <v>2748</v>
          </cell>
          <cell r="B3297" t="str">
            <v>MADEIRA ROLICA SEM TRATAMENTO, EUCALIPTO OU EQUIVALENTE DA REGIAO, H = 3 M, D = 16 A 19 CM (PARA ESCORAMENTO)</v>
          </cell>
          <cell r="C3297" t="str">
            <v>M</v>
          </cell>
          <cell r="E3297">
            <v>5.93</v>
          </cell>
        </row>
        <row r="3298">
          <cell r="A3298">
            <v>2736</v>
          </cell>
          <cell r="B3298" t="str">
            <v>MADEIRA ROLICA SEM TRATAMENTO, EUCALIPTO OU EQUIVALENTE DA REGIAO, H = 3 M, D = 20 A 24 CM (PARA ESCORAMENTO)</v>
          </cell>
          <cell r="C3298" t="str">
            <v>M</v>
          </cell>
          <cell r="E3298">
            <v>8.27</v>
          </cell>
        </row>
        <row r="3299">
          <cell r="A3299">
            <v>2745</v>
          </cell>
          <cell r="B3299" t="str">
            <v>MADEIRA ROLICA SEM TRATAMENTO, EUCALIPTO OU EQUIVALENTE DA REGIAO, H = 3 M, D = 8 A 11 CM (PARA ESCORAMENTO)</v>
          </cell>
          <cell r="C3299" t="str">
            <v>M</v>
          </cell>
          <cell r="E3299">
            <v>1.67</v>
          </cell>
        </row>
        <row r="3300">
          <cell r="A3300">
            <v>2751</v>
          </cell>
          <cell r="B3300" t="str">
            <v>MADEIRA ROLICA SEM TRATAMENTO, EUCALIPTO OU EQUIVALENTE DA REGIAO, H = 6 M, D = 12 A 15 CM (PARA ESCORAMENTO)</v>
          </cell>
          <cell r="C3300" t="str">
            <v>M</v>
          </cell>
          <cell r="E3300">
            <v>2.14</v>
          </cell>
        </row>
        <row r="3301">
          <cell r="A3301">
            <v>3997</v>
          </cell>
          <cell r="B3301" t="str">
            <v>MADEIRA SERRADA NAO APARELHADA DE MACARANDUBA, ANGELIM OU EQUIVALENTE DA REGIAO</v>
          </cell>
          <cell r="C3301" t="str">
            <v>M3</v>
          </cell>
          <cell r="E3301">
            <v>2103.1999999999998</v>
          </cell>
        </row>
        <row r="3302">
          <cell r="A3302">
            <v>4004</v>
          </cell>
          <cell r="B3302" t="str">
            <v>MADEIRA 2A QUALIDADE SERRADA NAO APARELHADA</v>
          </cell>
          <cell r="C3302" t="str">
            <v>M3</v>
          </cell>
          <cell r="E3302">
            <v>1500</v>
          </cell>
        </row>
        <row r="3303">
          <cell r="A3303">
            <v>11836</v>
          </cell>
          <cell r="B3303" t="str">
            <v>MADEIRA 2A QUALIDADE SERRADA NAO APARELHADA -TIPO VIROLA</v>
          </cell>
          <cell r="C3303" t="str">
            <v>M3</v>
          </cell>
          <cell r="E3303">
            <v>1776.31</v>
          </cell>
        </row>
        <row r="3304">
          <cell r="A3304">
            <v>36151</v>
          </cell>
          <cell r="B3304" t="str">
            <v>MANGOTE DE SEGURANCA EM RASPA DE COURO</v>
          </cell>
          <cell r="C3304" t="str">
            <v>UN</v>
          </cell>
          <cell r="E3304">
            <v>22.86</v>
          </cell>
        </row>
        <row r="3305">
          <cell r="A3305">
            <v>37457</v>
          </cell>
          <cell r="B3305" t="str">
            <v>MANGUEIRA CRISTAL PARA NIVEL, LISA, PVC TRANSPARENTE, 3/8" X1,5 MM</v>
          </cell>
          <cell r="C3305" t="str">
            <v>M</v>
          </cell>
          <cell r="E3305">
            <v>1.59</v>
          </cell>
        </row>
        <row r="3306">
          <cell r="A3306">
            <v>37456</v>
          </cell>
          <cell r="B3306" t="str">
            <v>MANGUEIRA CRISTAL PARA NIVEL, LISA, PVC TRANSPARENTE, 5/16" X1 MM</v>
          </cell>
          <cell r="C3306" t="str">
            <v>M</v>
          </cell>
          <cell r="E3306">
            <v>0.84</v>
          </cell>
        </row>
        <row r="3307">
          <cell r="A3307">
            <v>37460</v>
          </cell>
          <cell r="B3307" t="str">
            <v>MANGUEIRA CRISTAL TRANCADA, PVC COM REFORCO, PRESSAO DE TRABALHO (PT) 250 lbs/pol2 , DE 1" X *3,4* MM</v>
          </cell>
          <cell r="C3307" t="str">
            <v>M</v>
          </cell>
          <cell r="E3307">
            <v>8.1</v>
          </cell>
        </row>
        <row r="3308">
          <cell r="A3308">
            <v>37461</v>
          </cell>
          <cell r="B3308" t="str">
            <v>MANGUEIRA CRISTAL TRANCADA, PVC COM REFORCO, PRESSAO DE TRABALHO (PT) 250, DE 3/4" X *2,8* MM</v>
          </cell>
          <cell r="C3308" t="str">
            <v>M</v>
          </cell>
          <cell r="E3308">
            <v>5.93</v>
          </cell>
        </row>
        <row r="3309">
          <cell r="A3309">
            <v>37458</v>
          </cell>
          <cell r="B3309" t="str">
            <v>MANGUEIRA CRISTAL, LISA, PVC TRANSPARENTE, 1/2" X 2 MM</v>
          </cell>
          <cell r="C3309" t="str">
            <v>M</v>
          </cell>
          <cell r="E3309">
            <v>2.37</v>
          </cell>
        </row>
        <row r="3310">
          <cell r="A3310">
            <v>37454</v>
          </cell>
          <cell r="B3310" t="str">
            <v>MANGUEIRA CRISTAL, LISA, PVC TRANSPARENTE, 1/4" X1 MM</v>
          </cell>
          <cell r="C3310" t="str">
            <v>M</v>
          </cell>
          <cell r="E3310">
            <v>0.62</v>
          </cell>
        </row>
        <row r="3311">
          <cell r="A3311">
            <v>37455</v>
          </cell>
          <cell r="B3311" t="str">
            <v>MANGUEIRA CRISTAL, LISA, PVC TRANSPARENTE, 1/4" X1,5 MM</v>
          </cell>
          <cell r="C3311" t="str">
            <v>M</v>
          </cell>
          <cell r="E3311">
            <v>1.04</v>
          </cell>
        </row>
        <row r="3312">
          <cell r="A3312">
            <v>37459</v>
          </cell>
          <cell r="B3312" t="str">
            <v>MANGUEIRA CRISTAL, LISA, PVC TRANSPARENTE, 3/4" X 2 MM</v>
          </cell>
          <cell r="C3312" t="str">
            <v>M</v>
          </cell>
          <cell r="E3312">
            <v>3.33</v>
          </cell>
        </row>
        <row r="3313">
          <cell r="A3313">
            <v>21029</v>
          </cell>
          <cell r="B3313" t="str">
            <v>MANGUEIRA DE INCENDIO, TIPO 1, DE 1 1/2", COMPRIMENTO = 15 M, TECIDO EM FIO DE POLIESTER E TUBO INTERNO EM BORRACHA SINTETICA, COM UNIOES ENGATE RAPIDO</v>
          </cell>
          <cell r="C3313" t="str">
            <v>UN</v>
          </cell>
          <cell r="E3313">
            <v>220.5</v>
          </cell>
        </row>
        <row r="3314">
          <cell r="A3314">
            <v>21030</v>
          </cell>
          <cell r="B3314" t="str">
            <v>MANGUEIRA DE INCENDIO, TIPO 1, DE 1 1/2", COMPRIMENTO = 20 M, TECIDO EM FIO DE POLIESTER E TUBO INTERNO EM BORRACHA SINTETICA, COM UNIOES ENGATE RAPIDO</v>
          </cell>
          <cell r="C3314" t="str">
            <v>UN</v>
          </cell>
          <cell r="E3314">
            <v>271.8</v>
          </cell>
        </row>
        <row r="3315">
          <cell r="A3315">
            <v>21031</v>
          </cell>
          <cell r="B3315" t="str">
            <v>MANGUEIRA DE INCENDIO, TIPO 1, DE 1 1/2", COMPRIMENTO = 25 M, TECIDO EM FIO DE POLIESTER E TUBO INTERNO EM BORRACHA SINTETICA, COM UNIOES ENGATE RAPIDO</v>
          </cell>
          <cell r="C3315" t="str">
            <v>UN</v>
          </cell>
          <cell r="E3315">
            <v>338.39</v>
          </cell>
        </row>
        <row r="3316">
          <cell r="A3316">
            <v>21032</v>
          </cell>
          <cell r="B3316" t="str">
            <v>MANGUEIRA DE INCENDIO, TIPO 1, DE 1 1/2", COMPRIMENTO = 30 M, TECIDO EM FIO DE POLIESTER E TUBO INTERNO EM BORRACHA SINTETICA, COM UNIOES ENGATE RAPIDO</v>
          </cell>
          <cell r="C3316" t="str">
            <v>UN</v>
          </cell>
          <cell r="E3316">
            <v>361.31</v>
          </cell>
        </row>
        <row r="3317">
          <cell r="A3317">
            <v>37527</v>
          </cell>
          <cell r="B3317" t="str">
            <v>MANGUEIRA DE INCENDIO, TIPO 2, DE 1 1/2", COMPRIMENTO = 15 M, TECIDO EM FIO DE POLIESTER E TUBO INTERNO EM BORRACHA SINTETICA, COM UNIOES ENGATE RAPIDO</v>
          </cell>
          <cell r="C3317" t="str">
            <v>UN</v>
          </cell>
          <cell r="E3317">
            <v>326.38</v>
          </cell>
        </row>
        <row r="3318">
          <cell r="A3318">
            <v>37528</v>
          </cell>
          <cell r="B3318" t="str">
            <v>MANGUEIRA DE INCENDIO, TIPO 2, DE 1 1/2", COMPRIMENTO = 20 M, TECIDO EM FIO DE POLIESTER E TUBO INTERNO EM BORRACHA SINTETICA, COM UNIOES</v>
          </cell>
          <cell r="C3318" t="str">
            <v>UN</v>
          </cell>
          <cell r="E3318">
            <v>389.14</v>
          </cell>
        </row>
        <row r="3319">
          <cell r="A3319">
            <v>37529</v>
          </cell>
          <cell r="B3319" t="str">
            <v>MANGUEIRA DE INCENDIO, TIPO 2, DE 1 1/2", COMPRIMENTO = 25 M, TECIDO EM FIO DE POLIESTER E TUBO INTERNO EM BORRACHA SINTETICA, COM UNIOES</v>
          </cell>
          <cell r="C3319" t="str">
            <v>UN</v>
          </cell>
          <cell r="E3319">
            <v>392.97</v>
          </cell>
        </row>
        <row r="3320">
          <cell r="A3320">
            <v>37530</v>
          </cell>
          <cell r="B3320" t="str">
            <v>MANGUEIRA DE INCENDIO, TIPO 2, DE 1 1/2", COMPRIMENTO = 30 M, TECIDO EM FIO DE POLIESTER E TUBO INTERNO EM BORRACHA SINTETICA, COM UNIOES</v>
          </cell>
          <cell r="C3320" t="str">
            <v>UN</v>
          </cell>
          <cell r="E3320">
            <v>513.04</v>
          </cell>
        </row>
        <row r="3321">
          <cell r="A3321">
            <v>21034</v>
          </cell>
          <cell r="B3321" t="str">
            <v>MANGUEIRA DE INCENDIO, TIPO 2, DE 2 1/2", COMPRIMENTO = 15 M, TECIDO EM FIO DE POLIESTER E TUBO INTERNO EM BORRACHA SINTETICA, COM UNIOES ENGATE RAPIDO</v>
          </cell>
          <cell r="C3321" t="str">
            <v>UN</v>
          </cell>
          <cell r="E3321">
            <v>437.72</v>
          </cell>
        </row>
        <row r="3322">
          <cell r="A3322">
            <v>37531</v>
          </cell>
          <cell r="B3322" t="str">
            <v>MANGUEIRA DE INCENDIO, TIPO 2, DE 2 1/2", COMPRIMENTO = 20 M, TECIDO EM FIO DE POLIESTER E TUBO INTERNO EM BORRACHA SINTETICA, COM UNIOES</v>
          </cell>
          <cell r="C3322" t="str">
            <v>UN</v>
          </cell>
          <cell r="E3322">
            <v>551.25</v>
          </cell>
        </row>
        <row r="3323">
          <cell r="A3323">
            <v>21036</v>
          </cell>
          <cell r="B3323" t="str">
            <v>MANGUEIRA DE INCENDIO, TIPO 2, DE 2 1/2", COMPRIMENTO = 25 M, TECIDO EM FIO DE POLIESTER E TUBO INTERNO EM BORRACHA SINTETICA, COM UNIOES ENGATE RAPIDO</v>
          </cell>
          <cell r="C3323" t="str">
            <v>UN</v>
          </cell>
          <cell r="E3323">
            <v>670.23</v>
          </cell>
        </row>
        <row r="3324">
          <cell r="A3324">
            <v>21037</v>
          </cell>
          <cell r="B3324" t="str">
            <v>MANGUEIRA DE INCENDIO, TIPO 2, DE 2 1/2", COMPRIMENTO = 30 M, TECIDO EM FIO DE POLIESTER E TUBO INTERNO EM BORRACHA SINTETICA, COM UNIOES ENGATE RAPIDO</v>
          </cell>
          <cell r="C3324" t="str">
            <v>UN</v>
          </cell>
          <cell r="E3324">
            <v>764.1</v>
          </cell>
        </row>
        <row r="3325">
          <cell r="A3325">
            <v>20185</v>
          </cell>
          <cell r="B3325" t="str">
            <v>MANGUEIRA DE PVC FLEXIVEL,TIPO FLAT/ACHATADA, COR LARANJA, D = 1 1/2" (40 MM), PARA CONDUCAO DE AGUA, SERVICOS LEVES E MEDIOS</v>
          </cell>
          <cell r="C3325" t="str">
            <v>M</v>
          </cell>
          <cell r="E3325">
            <v>9.65</v>
          </cell>
        </row>
        <row r="3326">
          <cell r="A3326">
            <v>20260</v>
          </cell>
          <cell r="B3326" t="str">
            <v>MANGUEIRA P/ GAS 1/2" C/ 1M</v>
          </cell>
          <cell r="C3326" t="str">
            <v>UN</v>
          </cell>
          <cell r="E3326">
            <v>7.23</v>
          </cell>
        </row>
        <row r="3327">
          <cell r="A3327">
            <v>37523</v>
          </cell>
          <cell r="B3327" t="str">
            <v>MANIPULADOR TELESCOPICO, POTENCIA DE 101 HP, CAPACIDADE DE CARGA DE 3.500 KG, ALTURA MAXIMA DE ELEVACAO DE 12 M</v>
          </cell>
          <cell r="C3327" t="str">
            <v>UN</v>
          </cell>
          <cell r="E3327">
            <v>367807.86</v>
          </cell>
        </row>
        <row r="3328">
          <cell r="A3328">
            <v>37515</v>
          </cell>
          <cell r="B3328" t="str">
            <v>MANIPULADOR TELESCOPICO, POTENCIA DE 85 HP, CAPACIDADE DE CARGA DE 3.500 KG, ALTURA MAXIMA DE ELEVACAO DE 12,3 M</v>
          </cell>
          <cell r="C3328" t="str">
            <v>UN</v>
          </cell>
          <cell r="E3328">
            <v>327000</v>
          </cell>
        </row>
        <row r="3329">
          <cell r="A3329">
            <v>12899</v>
          </cell>
          <cell r="B3329" t="str">
            <v>MANOMETRO 0 A 200PSI (0 A 14KGF/CM2) D=50MM - CONEXAO 1/4" BSP, RETO, CAIXA E ANEL EM ACO ESTAMPADO 1020, ACABAMENTO EM PINTURA ELETROSTATICA EM EPOXI PRETO</v>
          </cell>
          <cell r="C3329" t="str">
            <v>UN</v>
          </cell>
          <cell r="E3329">
            <v>30.76</v>
          </cell>
        </row>
        <row r="3330">
          <cell r="A3330">
            <v>39699</v>
          </cell>
          <cell r="B3330" t="str">
            <v>MANTA DE BORRACHA ANTIRRUIDO 5 MM</v>
          </cell>
          <cell r="C3330" t="str">
            <v>M2</v>
          </cell>
          <cell r="E3330">
            <v>8.5299999999999994</v>
          </cell>
        </row>
        <row r="3331">
          <cell r="A3331">
            <v>39956</v>
          </cell>
          <cell r="B3331" t="str">
            <v>MANTA DE POLIETILENO EXPANDIDO (PEBD), E = 5 MM (COLETADO CAIXA)</v>
          </cell>
          <cell r="C3331" t="str">
            <v>M2</v>
          </cell>
          <cell r="E3331">
            <v>2.63</v>
          </cell>
        </row>
        <row r="3332">
          <cell r="A3332">
            <v>11621</v>
          </cell>
          <cell r="B3332" t="str">
            <v>MANTA IMPERMEABILIZANTE A BASE DE ASFALTO MODIFICADO C/ ELASTOMEROS DESBS TIPO TORODIM ALUMINIO E = 3MM VIAPOL OU EQUIV</v>
          </cell>
          <cell r="C3332" t="str">
            <v>M2</v>
          </cell>
          <cell r="E3332">
            <v>27.89</v>
          </cell>
        </row>
        <row r="3333">
          <cell r="A3333">
            <v>4014</v>
          </cell>
          <cell r="B3333" t="str">
            <v>MANTA IMPERMEABILIZANTE A BASE DE ASFALTO MODIFICADO C/ POLIMEROS DE APP TIPO TORODIM APP 3MM VIAPOL OU EQUIV</v>
          </cell>
          <cell r="C3333" t="str">
            <v>M2</v>
          </cell>
          <cell r="E3333">
            <v>25.3</v>
          </cell>
        </row>
        <row r="3334">
          <cell r="A3334">
            <v>4015</v>
          </cell>
          <cell r="B3334" t="str">
            <v>MANTA IMPERMEABILIZANTE A BASE DE ASFALTO MODIFICADO C/ POLIMEROS DE APP TIPO TORODIM 4MM VIAPOL OU EQUIV</v>
          </cell>
          <cell r="C3334" t="str">
            <v>M2</v>
          </cell>
          <cell r="E3334">
            <v>29.22</v>
          </cell>
        </row>
        <row r="3335">
          <cell r="A3335">
            <v>4017</v>
          </cell>
          <cell r="B3335" t="str">
            <v>MANTA IMPERMEABILIZANTE A BASE DE ASFALTO MODIFICADO C/ POLIMEROS DE APP TIPO TORODIM 5MM VIAPOL OU EQUIV</v>
          </cell>
          <cell r="C3335" t="str">
            <v>M2</v>
          </cell>
          <cell r="E3335">
            <v>31.57</v>
          </cell>
        </row>
        <row r="3336">
          <cell r="A3336">
            <v>4016</v>
          </cell>
          <cell r="B3336" t="str">
            <v>MANTA IMPERMEABILIZANTE TIPO GLASS, A BASE DE ASFALTO MODIFICADO COM POLIMEROS PLASTOMERICOS (PL), E = 3 MM</v>
          </cell>
          <cell r="C3336" t="str">
            <v>M2</v>
          </cell>
          <cell r="E3336">
            <v>19</v>
          </cell>
        </row>
        <row r="3337">
          <cell r="A3337">
            <v>626</v>
          </cell>
          <cell r="B3337" t="str">
            <v>MANTA LIQUIDA DE BASE ASFALTICA MODIFICADA COM A ADICAO DE ELASTOMEROS DILUIDOS EM SOLVENTE ORGANICO, APLICACAO A FRIO</v>
          </cell>
          <cell r="C3337" t="str">
            <v>KG</v>
          </cell>
          <cell r="E3337">
            <v>9.67</v>
          </cell>
        </row>
        <row r="3338">
          <cell r="A3338">
            <v>25860</v>
          </cell>
          <cell r="B3338" t="str">
            <v>MANTA TERMOPLASTICA, PEAD, GEOMEMBRANA LISA, E = 0,50 MM ( NBR 15352)</v>
          </cell>
          <cell r="C3338" t="str">
            <v>M2</v>
          </cell>
          <cell r="E3338">
            <v>8.82</v>
          </cell>
        </row>
        <row r="3339">
          <cell r="A3339">
            <v>25861</v>
          </cell>
          <cell r="B3339" t="str">
            <v>MANTA TERMOPLASTICA, PEAD, GEOMEMBRANA LISA, E = 0,75 MM ( NBR 15352)</v>
          </cell>
          <cell r="C3339" t="str">
            <v>M2</v>
          </cell>
          <cell r="E3339">
            <v>13.31</v>
          </cell>
        </row>
        <row r="3340">
          <cell r="A3340">
            <v>25862</v>
          </cell>
          <cell r="B3340" t="str">
            <v>MANTA TERMOPLASTICA, PEAD, GEOMEMBRANA LISA, E = 0,80 MM ( NBR 15352)</v>
          </cell>
          <cell r="C3340" t="str">
            <v>M2</v>
          </cell>
          <cell r="E3340">
            <v>14.13</v>
          </cell>
        </row>
        <row r="3341">
          <cell r="A3341">
            <v>25863</v>
          </cell>
          <cell r="B3341" t="str">
            <v>MANTA TERMOPLASTICA, PEAD, GEOMEMBRANA LISA, E = 1,00 MM ( NBR 15352)</v>
          </cell>
          <cell r="C3341" t="str">
            <v>M2</v>
          </cell>
          <cell r="E3341">
            <v>17.66</v>
          </cell>
        </row>
        <row r="3342">
          <cell r="A3342">
            <v>25864</v>
          </cell>
          <cell r="B3342" t="str">
            <v>MANTA TERMOPLASTICA, PEAD, GEOMEMBRANA LISA, E = 1,50 MM ( NBR 15352)</v>
          </cell>
          <cell r="C3342" t="str">
            <v>M2</v>
          </cell>
          <cell r="E3342">
            <v>26.49</v>
          </cell>
        </row>
        <row r="3343">
          <cell r="A3343">
            <v>25865</v>
          </cell>
          <cell r="B3343" t="str">
            <v>MANTA TERMOPLASTICA, PEAD, GEOMEMBRANA LISA, E = 2,00 MM ( NBR 15352)</v>
          </cell>
          <cell r="C3343" t="str">
            <v>M2</v>
          </cell>
          <cell r="E3343">
            <v>35.479999999999997</v>
          </cell>
        </row>
        <row r="3344">
          <cell r="A3344">
            <v>25866</v>
          </cell>
          <cell r="B3344" t="str">
            <v>MANTA TERMOPLASTICA, PEAD, GEOMEMBRANA LISA, E = 2,50 MM ( NBR 15352)</v>
          </cell>
          <cell r="C3344" t="str">
            <v>M2</v>
          </cell>
          <cell r="E3344">
            <v>44.06</v>
          </cell>
        </row>
        <row r="3345">
          <cell r="A3345">
            <v>25868</v>
          </cell>
          <cell r="B3345" t="str">
            <v>MANTA TERMOPLASTICA, PEAD, GEOMEMBRANA TEXTURIZADA EM AMBAS AS FACES, E = 0,50 MM (NBR 15352)</v>
          </cell>
          <cell r="C3345" t="str">
            <v>M2</v>
          </cell>
          <cell r="E3345">
            <v>9.83</v>
          </cell>
        </row>
        <row r="3346">
          <cell r="A3346">
            <v>25869</v>
          </cell>
          <cell r="B3346" t="str">
            <v>MANTA TERMOPLASTICA, PEAD, GEOMEMBRANA TEXTURIZADA EM AMBAS AS FACES, E =</v>
          </cell>
          <cell r="C3346" t="str">
            <v>M2</v>
          </cell>
          <cell r="E3346">
            <v>13.88</v>
          </cell>
        </row>
        <row r="3347">
          <cell r="A3347">
            <v>25870</v>
          </cell>
          <cell r="B3347" t="str">
            <v>MANTA TERMOPLASTICA, PEAD, GEOMEMBRANA TEXTURIZADA EM AMBAS AS FACES, E = 0,80 MM (NBR 15352)</v>
          </cell>
          <cell r="C3347" t="str">
            <v>M2</v>
          </cell>
          <cell r="E3347">
            <v>15.73</v>
          </cell>
        </row>
        <row r="3348">
          <cell r="A3348">
            <v>25871</v>
          </cell>
          <cell r="B3348" t="str">
            <v>MANTA TERMOPLASTICA, PEAD, GEOMEMBRANA TEXTURIZADA EM AMBAS AS FACES, E = 1,00 MM (NBR 15352)</v>
          </cell>
          <cell r="C3348" t="str">
            <v>M2</v>
          </cell>
          <cell r="E3348">
            <v>19.32</v>
          </cell>
        </row>
        <row r="3349">
          <cell r="A3349">
            <v>25867</v>
          </cell>
          <cell r="B3349" t="str">
            <v>MANTA TERMOPLASTICA, PEAD, GEOMEMBRANA TEXTURIZADA EM AMBAS AS FACES, E = 1,50 MM (NBR 15352)</v>
          </cell>
          <cell r="C3349" t="str">
            <v>M2</v>
          </cell>
          <cell r="E3349">
            <v>28.6</v>
          </cell>
        </row>
        <row r="3350">
          <cell r="A3350">
            <v>25872</v>
          </cell>
          <cell r="B3350" t="str">
            <v>MANTA TERMOPLASTICA, PEAD, GEOMEMBRANA TEXTURIZADA EM AMBAS AS FACES, E = 2,00 MM (NBR 15352)</v>
          </cell>
          <cell r="C3350" t="str">
            <v>M2</v>
          </cell>
          <cell r="E3350">
            <v>38.65</v>
          </cell>
        </row>
        <row r="3351">
          <cell r="A3351">
            <v>25873</v>
          </cell>
          <cell r="B3351" t="str">
            <v>MANTA TERMOPLASTICA, PEAD, GEOMEMBRANA TEXTURIZADA EM AMBAS AS FACES, E = 2,50 MM (NBR 15352)</v>
          </cell>
          <cell r="C3351" t="str">
            <v>M2</v>
          </cell>
          <cell r="E3351">
            <v>48.21</v>
          </cell>
        </row>
        <row r="3352">
          <cell r="A3352">
            <v>12898</v>
          </cell>
          <cell r="B3352" t="str">
            <v>MANÔMETRO ESCALA 10 KGF/CM2, CAIXA E ANEL EM ACO ESTAMPADO 1020, ACABAMENTO EM PINTURA ELETROSTATICA EM EPOXI PRETO, DN = 100 MM, CONEXAO DE 1,2"</v>
          </cell>
          <cell r="C3352" t="str">
            <v>UN</v>
          </cell>
          <cell r="E3352">
            <v>72</v>
          </cell>
        </row>
        <row r="3353">
          <cell r="A3353">
            <v>14535</v>
          </cell>
          <cell r="B3353" t="str">
            <v>MAQUINA (PRENSA HIDRAULICA) PMT-1000 P/ FABRICACAO DE TUBOS DE CONCRETO SIMPLES   DN200 A DN600 X 1000 A 1500MM DE COMPR - MENEGOTTI</v>
          </cell>
          <cell r="C3353" t="str">
            <v>UN</v>
          </cell>
          <cell r="E3353">
            <v>48137.85</v>
          </cell>
        </row>
        <row r="3354">
          <cell r="A3354">
            <v>4037</v>
          </cell>
          <cell r="B3354" t="str">
            <v>MAQUINA DE CORTAR ACO TIPO SOGEMAT OU EQUIV (MANUAL)</v>
          </cell>
          <cell r="C3354" t="str">
            <v>H</v>
          </cell>
          <cell r="E3354">
            <v>2.7</v>
          </cell>
        </row>
        <row r="3355">
          <cell r="A3355">
            <v>4035</v>
          </cell>
          <cell r="B3355" t="str">
            <v>MAQUINA DE CORTAR ASFALTO E CONCRETO COM MOTOR A GASOLINA DE 10 HP, SEM O DISCO (LOCACAO)</v>
          </cell>
          <cell r="C3355" t="str">
            <v>H</v>
          </cell>
          <cell r="E3355">
            <v>1.8</v>
          </cell>
        </row>
        <row r="3356">
          <cell r="A3356">
            <v>4036</v>
          </cell>
          <cell r="B3356" t="str">
            <v>MAQUINA DE DOBRAR ACO DIAM ATE 1 1/2" TIPO NEOCONDE OU EQUIV (MANUAL)</v>
          </cell>
          <cell r="C3356" t="str">
            <v>H</v>
          </cell>
          <cell r="E3356">
            <v>2.7</v>
          </cell>
        </row>
        <row r="3357">
          <cell r="A3357">
            <v>10764</v>
          </cell>
          <cell r="B3357" t="str">
            <v>MAQUINA ELETRICA P/ POLIMENTO DE PISO</v>
          </cell>
          <cell r="C3357" t="str">
            <v>H</v>
          </cell>
          <cell r="E3357">
            <v>1.87</v>
          </cell>
        </row>
        <row r="3358">
          <cell r="A3358">
            <v>13836</v>
          </cell>
          <cell r="B3358" t="str">
            <v>MAQUINA EXTRUSORA DE CONCRETO PARA GUIAS E SARJETAS, COM MOTOR A DIESEL DE 14 CV</v>
          </cell>
          <cell r="C3358" t="str">
            <v>UN</v>
          </cell>
          <cell r="E3358">
            <v>37398.39</v>
          </cell>
        </row>
        <row r="3359">
          <cell r="A3359">
            <v>14534</v>
          </cell>
          <cell r="B3359" t="str">
            <v>MAQUINA MANUAL TIPO PRENSA PARA PRODUCAO DE BLOCOS E PAVIMENTOS DE CONCRETO, COM MOTOR ELETRICO TRIFASICO PARA VIBRACAO, POTENCIA TOTAL INSTALADA DE 1,5 KW</v>
          </cell>
          <cell r="C3359" t="str">
            <v>UN</v>
          </cell>
          <cell r="E3359">
            <v>15655.96</v>
          </cell>
        </row>
        <row r="3360">
          <cell r="A3360">
            <v>3335</v>
          </cell>
          <cell r="B3360" t="str">
            <v>MAQUINA P/ SOLDA ELETRICA TIPO BAMBINA TIG 30 AC/DC DA BAMBOZZI OU EQUIV</v>
          </cell>
          <cell r="C3360" t="str">
            <v>H</v>
          </cell>
          <cell r="E3360">
            <v>1.35</v>
          </cell>
        </row>
        <row r="3361">
          <cell r="A3361">
            <v>14619</v>
          </cell>
          <cell r="B3361" t="str">
            <v>MAQUINA PARA CORTE COM DISCO ABRASIVO DE DIAMETRO DE 18'' (450 MM), COM MOTOR ELETRICO TRIFASICO DE 10 CV</v>
          </cell>
          <cell r="C3361" t="str">
            <v>UN</v>
          </cell>
          <cell r="E3361">
            <v>2370.92</v>
          </cell>
        </row>
        <row r="3362">
          <cell r="A3362">
            <v>39813</v>
          </cell>
          <cell r="B3362" t="str">
            <v>MAQUINA TIPO VASO / TANQUE / JATO DE PRESSAO PORTATIL PARA JATEAMENTO, CONTROLE AUTOMATICO E REMOTO, COM CAMARA DE 1 SAIDA, CAPACIDADE 280 LITROS, DIAMETRO *670* MM, BICO DE JATO CURTO VENTURI DE 5/16", MANGUEI</v>
          </cell>
          <cell r="C3362" t="str">
            <v>UN</v>
          </cell>
          <cell r="E3362">
            <v>11209.85</v>
          </cell>
        </row>
        <row r="3363">
          <cell r="A3363">
            <v>12868</v>
          </cell>
          <cell r="B3363" t="str">
            <v>MARCENEIRO</v>
          </cell>
          <cell r="C3363" t="str">
            <v>H</v>
          </cell>
          <cell r="E3363">
            <v>11.52</v>
          </cell>
        </row>
        <row r="3364">
          <cell r="A3364">
            <v>4755</v>
          </cell>
          <cell r="B3364" t="str">
            <v>MARMORISTA/GRANITEIRO</v>
          </cell>
          <cell r="C3364" t="str">
            <v>H</v>
          </cell>
          <cell r="E3364">
            <v>12.07</v>
          </cell>
        </row>
        <row r="3365">
          <cell r="A3365">
            <v>4040</v>
          </cell>
          <cell r="B3365" t="str">
            <v>MARTELETE OU ROMPEDOR PNEUMATICO DE * 27 KG * (LOCACAO)</v>
          </cell>
          <cell r="C3365" t="str">
            <v>H</v>
          </cell>
          <cell r="E3365">
            <v>2.36</v>
          </cell>
        </row>
        <row r="3366">
          <cell r="A3366">
            <v>4044</v>
          </cell>
          <cell r="B3366" t="str">
            <v>MARTELETE OU ROMPEDOR PNEUMATICO TIPO ATLAS COPCO TEX-32 32,6 KG OU EQUIV</v>
          </cell>
          <cell r="C3366" t="str">
            <v>H</v>
          </cell>
          <cell r="E3366">
            <v>2.46</v>
          </cell>
        </row>
        <row r="3367">
          <cell r="A3367">
            <v>4043</v>
          </cell>
          <cell r="B3367" t="str">
            <v>MARTELETE OU ROMPEDOR PNEUMATICO TIPO ATLAS COPCO TEX-43,36 A 44 KG OU EQUIV</v>
          </cell>
          <cell r="C3367" t="str">
            <v>H</v>
          </cell>
          <cell r="E3367">
            <v>2.56</v>
          </cell>
        </row>
        <row r="3368">
          <cell r="A3368">
            <v>4045</v>
          </cell>
          <cell r="B3368" t="str">
            <v>MARTELETE OU ROMPEDOR PNEUMATICO TIPO ATLAS COPCO 27 A 44KG INCLUSIVE CONJUNTO DE MANGUEIRAS ( 2 X 15M)</v>
          </cell>
          <cell r="C3368" t="str">
            <v>H</v>
          </cell>
          <cell r="E3368">
            <v>3.43</v>
          </cell>
        </row>
        <row r="3369">
          <cell r="A3369">
            <v>14531</v>
          </cell>
          <cell r="B3369" t="str">
            <v>MARTELO DEMOLIDOR PNEUMATICO MANUAL, COM REDUCAO DE VIBRACAO, PESO DE 21 KG</v>
          </cell>
          <cell r="C3369" t="str">
            <v>UN</v>
          </cell>
          <cell r="E3369">
            <v>3957.3</v>
          </cell>
        </row>
        <row r="3370">
          <cell r="A3370">
            <v>36533</v>
          </cell>
          <cell r="B3370" t="str">
            <v>MARTELO DEMOLIDOR PNEUMATICO MANUAL, COM REDUCAO DE VIBRACAO, PESO DE 31,5 KG</v>
          </cell>
          <cell r="C3370" t="str">
            <v>UN</v>
          </cell>
          <cell r="E3370">
            <v>4553.84</v>
          </cell>
        </row>
        <row r="3371">
          <cell r="A3371">
            <v>11616</v>
          </cell>
          <cell r="B3371" t="str">
            <v>MARTELO DEMOLIDOR PNEUMATICO MANUAL, PADRAO, PESO DE 32 KG</v>
          </cell>
          <cell r="C3371" t="str">
            <v>UN</v>
          </cell>
          <cell r="E3371">
            <v>4301.03</v>
          </cell>
        </row>
        <row r="3372">
          <cell r="A3372">
            <v>4046</v>
          </cell>
          <cell r="B3372" t="str">
            <v>MARTELO DEMOLIDOR PNEUMATICO MANUAL, PESO DE 28 KG, COM SILENCIADOR</v>
          </cell>
          <cell r="C3372" t="str">
            <v>UN</v>
          </cell>
          <cell r="E3372">
            <v>4204.5</v>
          </cell>
        </row>
        <row r="3373">
          <cell r="A3373">
            <v>13447</v>
          </cell>
          <cell r="B3373" t="str">
            <v>MARTELO PERFURADOR PNEUMATICO MANUAL, DE SUPERFICIE, COM AVANCO DE COLUNA, PESO DE 22 KG</v>
          </cell>
          <cell r="C3373" t="str">
            <v>UN</v>
          </cell>
          <cell r="E3373">
            <v>8904.5499999999993</v>
          </cell>
        </row>
        <row r="3374">
          <cell r="A3374">
            <v>14529</v>
          </cell>
          <cell r="B3374" t="str">
            <v>MARTELO PERFURADOR PNEUMATICO MANUAL, HASTE 25 X 75 MM, 21 KG</v>
          </cell>
          <cell r="C3374" t="str">
            <v>UN</v>
          </cell>
          <cell r="E3374">
            <v>4980.09</v>
          </cell>
        </row>
        <row r="3375">
          <cell r="A3375">
            <v>10747</v>
          </cell>
          <cell r="B3375" t="str">
            <v>MARTELO PERFURADOR PNEUMATICO MANUAL, PESO DE 25 KG, COM SILENCIADOR</v>
          </cell>
          <cell r="C3375" t="str">
            <v>UN</v>
          </cell>
          <cell r="E3375">
            <v>4886.2299999999996</v>
          </cell>
        </row>
        <row r="3376">
          <cell r="A3376">
            <v>36141</v>
          </cell>
          <cell r="B3376" t="str">
            <v>MASCARA DE SEGURANCA PARA SOLDA COM ESCUDO DE CELERON E CARNEIRA DE PLASTICO COM REGULAGEM</v>
          </cell>
          <cell r="C3376" t="str">
            <v>UN</v>
          </cell>
          <cell r="E3376">
            <v>30.86</v>
          </cell>
        </row>
        <row r="3377">
          <cell r="A3377">
            <v>4053</v>
          </cell>
          <cell r="B3377" t="str">
            <v>MASSA A OLEO PARA MADEIRA</v>
          </cell>
          <cell r="C3377" t="str">
            <v>GL</v>
          </cell>
          <cell r="E3377">
            <v>43.12</v>
          </cell>
        </row>
        <row r="3378">
          <cell r="A3378">
            <v>4052</v>
          </cell>
          <cell r="B3378" t="str">
            <v>MASSA ACRILICA</v>
          </cell>
          <cell r="C3378" t="str">
            <v>18L</v>
          </cell>
          <cell r="E3378">
            <v>87.94</v>
          </cell>
        </row>
        <row r="3379">
          <cell r="A3379">
            <v>4056</v>
          </cell>
          <cell r="B3379" t="str">
            <v>MASSA ACRILICA PARA PAREDES INTERIOR/EXTERIOR</v>
          </cell>
          <cell r="C3379" t="str">
            <v>GL</v>
          </cell>
          <cell r="E3379">
            <v>22.67</v>
          </cell>
        </row>
        <row r="3380">
          <cell r="A3380">
            <v>4051</v>
          </cell>
          <cell r="B3380" t="str">
            <v>MASSA CORRIDA PVA PARA PAREDES INTERNAS</v>
          </cell>
          <cell r="C3380" t="str">
            <v>18L</v>
          </cell>
          <cell r="E3380">
            <v>56.6</v>
          </cell>
        </row>
        <row r="3381">
          <cell r="A3381">
            <v>4048</v>
          </cell>
          <cell r="B3381" t="str">
            <v>MASSA CORRIDA PVA PARA PAREDES INTERNAS</v>
          </cell>
          <cell r="C3381" t="str">
            <v>L</v>
          </cell>
          <cell r="E3381">
            <v>3.14</v>
          </cell>
        </row>
        <row r="3382">
          <cell r="A3382">
            <v>4047</v>
          </cell>
          <cell r="B3382" t="str">
            <v>MASSA CORRIDA PVA PARA PAREDES INTERNAS</v>
          </cell>
          <cell r="C3382" t="str">
            <v>GL</v>
          </cell>
          <cell r="E3382">
            <v>11.32</v>
          </cell>
        </row>
        <row r="3383">
          <cell r="A3383">
            <v>39434</v>
          </cell>
          <cell r="B3383" t="str">
            <v>MASSA DE REJUNTE EM PO PARA DRYWALL, A BASE DE GESSO, SECAGEM RAPIDA, PARA TRATAMENTO DE JUNTAS DE CHAPA DE GESSO (COM ADICAO DE AGUA)</v>
          </cell>
          <cell r="C3383" t="str">
            <v>KG</v>
          </cell>
          <cell r="E3383">
            <v>4.22</v>
          </cell>
        </row>
        <row r="3384">
          <cell r="A3384">
            <v>39433</v>
          </cell>
          <cell r="B3384" t="str">
            <v>MASSA DE REJUNTE PRONTA PARA TRATAMENTO DE JUNTAS DE CHAPA DE GESSO PARA DRYWALL, SEM ADICAO DE AGUA</v>
          </cell>
          <cell r="C3384" t="str">
            <v>KG</v>
          </cell>
          <cell r="E3384">
            <v>3.03</v>
          </cell>
        </row>
        <row r="3385">
          <cell r="A3385">
            <v>4049</v>
          </cell>
          <cell r="B3385" t="str">
            <v>MASSA EPOXI BICOMPONENTE (MASSA + CATALIZADOR)</v>
          </cell>
          <cell r="C3385" t="str">
            <v>L</v>
          </cell>
          <cell r="E3385">
            <v>35.46</v>
          </cell>
        </row>
        <row r="3386">
          <cell r="A3386">
            <v>38120</v>
          </cell>
          <cell r="B3386" t="str">
            <v>MASSA EPOXI BICOMPONENTE PARA REPAROS</v>
          </cell>
          <cell r="C3386" t="str">
            <v>KG</v>
          </cell>
          <cell r="E3386">
            <v>68.81</v>
          </cell>
        </row>
        <row r="3387">
          <cell r="A3387">
            <v>38877</v>
          </cell>
          <cell r="B3387" t="str">
            <v>MASSA PARA TEXTURA LISA DE BASE ACRILICA, COR BRANCA, USO INTERNO E EXTERNO</v>
          </cell>
          <cell r="C3387" t="str">
            <v>KG</v>
          </cell>
          <cell r="E3387">
            <v>4.38</v>
          </cell>
        </row>
        <row r="3388">
          <cell r="A3388">
            <v>10498</v>
          </cell>
          <cell r="B3388" t="str">
            <v>MASSA PARA VIDRO</v>
          </cell>
          <cell r="C3388" t="str">
            <v>KG</v>
          </cell>
          <cell r="E3388">
            <v>5.08</v>
          </cell>
        </row>
        <row r="3389">
          <cell r="A3389">
            <v>4823</v>
          </cell>
          <cell r="B3389" t="str">
            <v>MASSA PLASTICA ADESIVA PARA MARMORE/GRANITO</v>
          </cell>
          <cell r="C3389" t="str">
            <v>KG</v>
          </cell>
          <cell r="E3389">
            <v>16.489999999999998</v>
          </cell>
        </row>
        <row r="3390">
          <cell r="A3390">
            <v>12357</v>
          </cell>
          <cell r="B3390" t="str">
            <v>MASTRO SIMPLES GALVANIZADO DIAMETRO NOMINAL 1 1/2", COMPRIMENTO 3 M</v>
          </cell>
          <cell r="C3390" t="str">
            <v>UN</v>
          </cell>
          <cell r="E3390">
            <v>93.51</v>
          </cell>
        </row>
        <row r="3391">
          <cell r="A3391">
            <v>12358</v>
          </cell>
          <cell r="B3391" t="str">
            <v>MASTRO SIMPLES GALVANIZADO DIAMETRO NOMINAL 2", COMPRIMENTO 3 M</v>
          </cell>
          <cell r="C3391" t="str">
            <v>UN</v>
          </cell>
          <cell r="E3391">
            <v>105.18</v>
          </cell>
        </row>
        <row r="3392">
          <cell r="A3392">
            <v>11080</v>
          </cell>
          <cell r="B3392" t="str">
            <v>MATERIAL FILTRANTE (PEDREGULHO) 15,4 A 9,6 MM (POSTO PEDREIRA/FORNECEDOR, SEM FRETE)</v>
          </cell>
          <cell r="C3392" t="str">
            <v>M3</v>
          </cell>
          <cell r="E3392">
            <v>698.65</v>
          </cell>
        </row>
        <row r="3393">
          <cell r="A3393">
            <v>11079</v>
          </cell>
          <cell r="B3393" t="str">
            <v>MATERIAL FILTRANTE (PEDREGULHO) 2,4 A 0,6 MM (POSTO PEDREIRA/FORNECEDOR, SEM FRETE)</v>
          </cell>
          <cell r="C3393" t="str">
            <v>M3</v>
          </cell>
          <cell r="E3393">
            <v>698.65</v>
          </cell>
        </row>
        <row r="3394">
          <cell r="A3394">
            <v>11081</v>
          </cell>
          <cell r="B3394" t="str">
            <v>MATERIAL FILTRANTE (PEDREGULHO) 25,4 A 15,4 MM (POSTO PEDREIRA/FORNECEDOR, SEM FRETE)</v>
          </cell>
          <cell r="C3394" t="str">
            <v>M3</v>
          </cell>
          <cell r="E3394">
            <v>698.65</v>
          </cell>
        </row>
        <row r="3395">
          <cell r="A3395">
            <v>11082</v>
          </cell>
          <cell r="B3395" t="str">
            <v>MATERIAL FILTRANTE (PEDREGULHO) 38 A 25,4 MM (POSTO PEDREIRA/FORNECEDOR, SEM FRETE)</v>
          </cell>
          <cell r="C3395" t="str">
            <v>M3</v>
          </cell>
          <cell r="E3395">
            <v>712.79</v>
          </cell>
        </row>
        <row r="3396">
          <cell r="A3396">
            <v>11083</v>
          </cell>
          <cell r="B3396" t="str">
            <v>MATERIAL FILTRANTE (PEDREGULHO) 4,8 A 2,4 MM (POSTO PEDREIRA/FORNECEDOR, SEM FRETE)</v>
          </cell>
          <cell r="C3396" t="str">
            <v>M3</v>
          </cell>
          <cell r="E3396">
            <v>698.65</v>
          </cell>
        </row>
        <row r="3397">
          <cell r="A3397">
            <v>11084</v>
          </cell>
          <cell r="B3397" t="str">
            <v>MATERIAL FILTRANTE (PEDREGULHO) 9,6 A 4,8 MM (POSTO PEDREIRA/FORNECEDOR, SEM FRETE)</v>
          </cell>
          <cell r="C3397" t="str">
            <v>M3</v>
          </cell>
          <cell r="E3397">
            <v>698.65</v>
          </cell>
        </row>
        <row r="3398">
          <cell r="A3398">
            <v>4058</v>
          </cell>
          <cell r="B3398" t="str">
            <v>MECANICO DE EQUIPAMENTOS PESADOS</v>
          </cell>
          <cell r="C3398" t="str">
            <v>H</v>
          </cell>
          <cell r="E3398">
            <v>14.06</v>
          </cell>
        </row>
        <row r="3399">
          <cell r="A3399">
            <v>34794</v>
          </cell>
          <cell r="B3399" t="str">
            <v>MECANICO DE REFRIGERACAO</v>
          </cell>
          <cell r="C3399" t="str">
            <v>H</v>
          </cell>
          <cell r="E3399">
            <v>12.4</v>
          </cell>
        </row>
        <row r="3400">
          <cell r="A3400">
            <v>12768</v>
          </cell>
          <cell r="B3400" t="str">
            <v>MEDIDOR D = 2"</v>
          </cell>
          <cell r="C3400" t="str">
            <v>UN</v>
          </cell>
          <cell r="E3400">
            <v>1646.08</v>
          </cell>
        </row>
        <row r="3401">
          <cell r="A3401">
            <v>12779</v>
          </cell>
          <cell r="B3401" t="str">
            <v>MEDIDOR D = 3"</v>
          </cell>
          <cell r="C3401" t="str">
            <v>UN</v>
          </cell>
          <cell r="E3401">
            <v>2222.39</v>
          </cell>
        </row>
        <row r="3402">
          <cell r="A3402">
            <v>12780</v>
          </cell>
          <cell r="B3402" t="str">
            <v>MEDIDOR D = 4"</v>
          </cell>
          <cell r="C3402" t="str">
            <v>UN</v>
          </cell>
          <cell r="E3402">
            <v>2856.34</v>
          </cell>
        </row>
        <row r="3403">
          <cell r="A3403">
            <v>13741</v>
          </cell>
          <cell r="B3403" t="str">
            <v>MEDIDOR DE NIVEL ESTATICO E DINAMICO PARA POCO, COMPRIMENTO DE 200 M</v>
          </cell>
          <cell r="C3403" t="str">
            <v>UN</v>
          </cell>
          <cell r="E3403">
            <v>2171.77</v>
          </cell>
        </row>
        <row r="3404">
          <cell r="A3404">
            <v>3288</v>
          </cell>
          <cell r="B3404" t="str">
            <v>MEIA CANA DE MADEIRA CEDRINHO OU EQUIVALENTE DA REGIAO, ACABAMENTO PARA FORRO PAULISTA, *2,5 X 2,5* CM</v>
          </cell>
          <cell r="C3404" t="str">
            <v>M</v>
          </cell>
          <cell r="E3404">
            <v>3.05</v>
          </cell>
        </row>
        <row r="3405">
          <cell r="A3405">
            <v>13587</v>
          </cell>
          <cell r="B3405" t="str">
            <v>MEIA CANA DE MADEIRA PINUS OU EQUIVALENTE DA REGIAO, ACABAMENTO PARA FORRO PAULISTA, *2,5 X 2,5* CM</v>
          </cell>
          <cell r="C3405" t="str">
            <v>M</v>
          </cell>
          <cell r="E3405">
            <v>1.84</v>
          </cell>
        </row>
        <row r="3406">
          <cell r="A3406">
            <v>38598</v>
          </cell>
          <cell r="B3406" t="str">
            <v>MEIA CANALETA CONCRETO ESTRUTURAL 14 X 19 X 19 CM, FBK 14 MPA (NBR 6136)</v>
          </cell>
          <cell r="C3406" t="str">
            <v>UN</v>
          </cell>
          <cell r="E3406">
            <v>1.55</v>
          </cell>
        </row>
        <row r="3407">
          <cell r="A3407">
            <v>38595</v>
          </cell>
          <cell r="B3407" t="str">
            <v>MEIA CANALETA CONCRETO ESTRUTURAL 14 X 19 X 19 CM, FBK 4,5 MPA (NBR 6136)</v>
          </cell>
          <cell r="C3407" t="str">
            <v>UN</v>
          </cell>
          <cell r="E3407">
            <v>1.07</v>
          </cell>
        </row>
        <row r="3408">
          <cell r="A3408">
            <v>38592</v>
          </cell>
          <cell r="B3408" t="str">
            <v>MEIO BLOCO CONCRETO ESTRUTURAL 14 X 19 X 14 CM, FBK 14 MPA (NBR 6136)</v>
          </cell>
          <cell r="C3408" t="str">
            <v>UN</v>
          </cell>
          <cell r="E3408">
            <v>1.4</v>
          </cell>
        </row>
        <row r="3409">
          <cell r="A3409">
            <v>38588</v>
          </cell>
          <cell r="B3409" t="str">
            <v>MEIO BLOCO CONCRETO ESTRUTURAL 14 X 19 X 14 CM, FBK 4,5 MPA (NBR 6136)</v>
          </cell>
          <cell r="C3409" t="str">
            <v>UN</v>
          </cell>
          <cell r="E3409">
            <v>0.88</v>
          </cell>
        </row>
        <row r="3410">
          <cell r="A3410">
            <v>38593</v>
          </cell>
          <cell r="B3410" t="str">
            <v>MEIO BLOCO CONCRETO ESTRUTURAL 14 X 19 X 19 CM, FBK 14 MPA (NBR 6136)</v>
          </cell>
          <cell r="C3410" t="str">
            <v>UN</v>
          </cell>
          <cell r="E3410">
            <v>1.5</v>
          </cell>
        </row>
        <row r="3411">
          <cell r="A3411">
            <v>38589</v>
          </cell>
          <cell r="B3411" t="str">
            <v>MEIO BLOCO CONCRETO ESTRUTURAL 14 X 19 X 19 CM, FBK 4,5 MPA (NBR 6136)</v>
          </cell>
          <cell r="C3411" t="str">
            <v>UN</v>
          </cell>
          <cell r="E3411">
            <v>1.07</v>
          </cell>
        </row>
        <row r="3412">
          <cell r="A3412">
            <v>38594</v>
          </cell>
          <cell r="B3412" t="str">
            <v>MEIO BLOCO CONCRETO ESTRUTURAL 14 X 19 X 34 CM, FBK 14 MPA (NBR 6136)</v>
          </cell>
          <cell r="C3412" t="str">
            <v>UN</v>
          </cell>
          <cell r="E3412">
            <v>2.23</v>
          </cell>
        </row>
        <row r="3413">
          <cell r="A3413">
            <v>34787</v>
          </cell>
          <cell r="B3413" t="str">
            <v>MEIO BLOCO ESTRUTURAL CERAMICO 14 X 19 X 14 CM, 4,0 MPA (NBR 15270)</v>
          </cell>
          <cell r="C3413" t="str">
            <v>UN</v>
          </cell>
          <cell r="E3413">
            <v>0.76</v>
          </cell>
        </row>
        <row r="3414">
          <cell r="A3414">
            <v>34788</v>
          </cell>
          <cell r="B3414" t="str">
            <v>MEIO BLOCO ESTRUTURAL CERAMICO 14 X 19 X 14 CM, 6,0 MPA (NBR 15270)</v>
          </cell>
          <cell r="C3414" t="str">
            <v>UN</v>
          </cell>
          <cell r="E3414">
            <v>0.77</v>
          </cell>
        </row>
        <row r="3415">
          <cell r="A3415">
            <v>34784</v>
          </cell>
          <cell r="B3415" t="str">
            <v>MEIO BLOCO ESTRUTURAL CERAMICO 14 X 19 X 19 CM, 4,0 MPA (NBR 15270)</v>
          </cell>
          <cell r="C3415" t="str">
            <v>UN</v>
          </cell>
          <cell r="E3415">
            <v>0.85</v>
          </cell>
        </row>
        <row r="3416">
          <cell r="A3416">
            <v>34781</v>
          </cell>
          <cell r="B3416" t="str">
            <v>MEIO BLOCO ESTRUTURAL CERAMICO 14 X 19 X 19 CM, 6,0 MPA (NBR 15270)</v>
          </cell>
          <cell r="C3416" t="str">
            <v>UN</v>
          </cell>
          <cell r="E3416">
            <v>0.96</v>
          </cell>
        </row>
        <row r="3417">
          <cell r="A3417">
            <v>34774</v>
          </cell>
          <cell r="B3417" t="str">
            <v>MEIO BLOCO VEDACAO CONCRETO 14 X 19 X 19 CM (CLASSE D - NBR 6136)</v>
          </cell>
          <cell r="C3417" t="str">
            <v>UN</v>
          </cell>
          <cell r="E3417">
            <v>1</v>
          </cell>
        </row>
        <row r="3418">
          <cell r="A3418">
            <v>34773</v>
          </cell>
          <cell r="B3418" t="str">
            <v>MEIO BLOCO VEDACAO CONCRETO 14 X 19 X 19 CM APARENTE (CLASSE D - NBR 6136)</v>
          </cell>
          <cell r="C3418" t="str">
            <v>UN</v>
          </cell>
          <cell r="E3418">
            <v>1.1200000000000001</v>
          </cell>
        </row>
        <row r="3419">
          <cell r="A3419">
            <v>34771</v>
          </cell>
          <cell r="B3419" t="str">
            <v>MEIO BLOCO VEDACAO CONCRETO 19 X 19 X 19 CM (CLASSE D - NBR 6136)</v>
          </cell>
          <cell r="C3419" t="str">
            <v>UN</v>
          </cell>
          <cell r="E3419">
            <v>1.1399999999999999</v>
          </cell>
        </row>
        <row r="3420">
          <cell r="A3420">
            <v>34769</v>
          </cell>
          <cell r="B3420" t="str">
            <v>MEIO BLOCO VEDACAO CONCRETO 19 X 19 X 19 CM APARENTE (CLASSE D - NBR 6136/07)</v>
          </cell>
          <cell r="C3420" t="str">
            <v>UN</v>
          </cell>
          <cell r="E3420">
            <v>1.29</v>
          </cell>
        </row>
        <row r="3421">
          <cell r="A3421">
            <v>34764</v>
          </cell>
          <cell r="B3421" t="str">
            <v>MEIO BLOCO VEDACAO CONCRETO 9 X 19 X 19 CM (CLASSE D - NBR 6136)</v>
          </cell>
          <cell r="C3421" t="str">
            <v>UN</v>
          </cell>
          <cell r="E3421">
            <v>0.7</v>
          </cell>
        </row>
        <row r="3422">
          <cell r="A3422">
            <v>34763</v>
          </cell>
          <cell r="B3422" t="str">
            <v>MEIO BLOCO VEDACAO CONCRETO 9 X 19 X 19 CM APARENTE (CLASSE D - NBR 6136)</v>
          </cell>
          <cell r="C3422" t="str">
            <v>UN</v>
          </cell>
          <cell r="E3422">
            <v>0.75</v>
          </cell>
        </row>
        <row r="3423">
          <cell r="A3423">
            <v>4062</v>
          </cell>
          <cell r="B3423" t="str">
            <v>MEIO-FIO OU GUIA DE CONCRETO, PRE-MOLDADO, COMP 1 M, *30 X 15* CM (H X L)</v>
          </cell>
          <cell r="C3423" t="str">
            <v>UN</v>
          </cell>
          <cell r="E3423">
            <v>14.7</v>
          </cell>
        </row>
        <row r="3424">
          <cell r="A3424">
            <v>4059</v>
          </cell>
          <cell r="B3424" t="str">
            <v>MEIO-FIO OU GUIA DE CONCRETO, PRE-MOLDADO, COMP 1 M, *30 X 15/ 12* CM (H X L1/L2)</v>
          </cell>
          <cell r="C3424" t="str">
            <v>M</v>
          </cell>
          <cell r="E3424">
            <v>17.82</v>
          </cell>
        </row>
        <row r="3425">
          <cell r="A3425">
            <v>4061</v>
          </cell>
          <cell r="B3425" t="str">
            <v>MEIO-FIO OU GUIA DE CONCRETO, PRE-MOLDADO, COMP 80 CM, *45 X 18 /12* CM (H X L1/L2)</v>
          </cell>
          <cell r="C3425" t="str">
            <v>UN</v>
          </cell>
          <cell r="E3425">
            <v>14.25</v>
          </cell>
        </row>
        <row r="3426">
          <cell r="A3426">
            <v>10608</v>
          </cell>
          <cell r="B3426" t="str">
            <v>MESA VIBRATORIA COM DIMENSOES DE 2,0 X 1,0 M, COM MOTOR ELETRICO DE 2 POLOS E POTENCIA DE 3 CV</v>
          </cell>
          <cell r="C3426" t="str">
            <v>UN</v>
          </cell>
          <cell r="E3426">
            <v>5350</v>
          </cell>
        </row>
        <row r="3427">
          <cell r="A3427">
            <v>4069</v>
          </cell>
          <cell r="B3427" t="str">
            <v>MESTRE DE OBRAS</v>
          </cell>
          <cell r="C3427" t="str">
            <v>H</v>
          </cell>
          <cell r="E3427">
            <v>36.340000000000003</v>
          </cell>
        </row>
        <row r="3428">
          <cell r="A3428">
            <v>40819</v>
          </cell>
          <cell r="B3428" t="str">
            <v>MESTRE DE OBRAS (MENSALISTA)</v>
          </cell>
          <cell r="C3428" t="str">
            <v>MES</v>
          </cell>
          <cell r="E3428">
            <v>6405.52</v>
          </cell>
        </row>
        <row r="3429">
          <cell r="A3429">
            <v>34361</v>
          </cell>
          <cell r="B3429" t="str">
            <v>METACAULIM DE ALTA REATIVIDADE/CAULIM CALCINADO</v>
          </cell>
          <cell r="C3429" t="str">
            <v>KG</v>
          </cell>
          <cell r="E3429">
            <v>1.49</v>
          </cell>
        </row>
        <row r="3430">
          <cell r="A3430">
            <v>36512</v>
          </cell>
          <cell r="B3430" t="str">
            <v>MICRO-TRATOR CORTADOR DE GRAMA COM LARGURA DO CORTE DE 107 CM, COM  2 LAMINAS E DESCARTE LATERAL</v>
          </cell>
          <cell r="C3430" t="str">
            <v>UN</v>
          </cell>
          <cell r="E3430">
            <v>9380.43</v>
          </cell>
        </row>
        <row r="3431">
          <cell r="A3431">
            <v>25972</v>
          </cell>
          <cell r="B3431" t="str">
            <v>MICROESFERAS DE VIDRO PARA SINALIZACAO HORIZONTAL VIARIA, TIPO I-B (PREMIX) - NBR 16184</v>
          </cell>
          <cell r="C3431" t="str">
            <v>KG</v>
          </cell>
          <cell r="E3431">
            <v>6.66</v>
          </cell>
        </row>
        <row r="3432">
          <cell r="A3432">
            <v>25973</v>
          </cell>
          <cell r="B3432" t="str">
            <v>MICROESFERAS DE VIDRO PARA SINALIZACAO HORIZONTAL VIARIA, TIPO II-A (DROP-ON) - NBR 16184</v>
          </cell>
          <cell r="C3432" t="str">
            <v>KG</v>
          </cell>
          <cell r="E3432">
            <v>6.66</v>
          </cell>
        </row>
        <row r="3433">
          <cell r="A3433">
            <v>11697</v>
          </cell>
          <cell r="B3433" t="str">
            <v>MICTORIO COLETIVO ACO INOX (AISI 304), E = 0,8 MM, DE *100 X 40 X 30* CM (C X A X P)</v>
          </cell>
          <cell r="C3433" t="str">
            <v>UN</v>
          </cell>
          <cell r="E3433">
            <v>375.95</v>
          </cell>
        </row>
        <row r="3434">
          <cell r="A3434">
            <v>11698</v>
          </cell>
          <cell r="B3434" t="str">
            <v>MICTORIO COLETIVO ACO INOX (AISI 304), E = 0,8 MM, DE *100 X 50 X 35* CM (C X A X P)</v>
          </cell>
          <cell r="C3434" t="str">
            <v>UN</v>
          </cell>
          <cell r="E3434">
            <v>448.49</v>
          </cell>
        </row>
        <row r="3435">
          <cell r="A3435">
            <v>11699</v>
          </cell>
          <cell r="B3435" t="str">
            <v>MICTORIO INDIVIDUAL ACO INOX (AISI 304), E = 0,8 MM, DE *50  X 45  X 35* (C X A X P)</v>
          </cell>
          <cell r="C3435" t="str">
            <v>UN</v>
          </cell>
          <cell r="E3435">
            <v>495.68</v>
          </cell>
        </row>
        <row r="3436">
          <cell r="A3436">
            <v>10432</v>
          </cell>
          <cell r="B3436" t="str">
            <v>MICTORIO SIFONADO LOUCA BRANCA SEM COMPLEMENTOS</v>
          </cell>
          <cell r="C3436" t="str">
            <v>UN</v>
          </cell>
          <cell r="E3436">
            <v>284.08</v>
          </cell>
        </row>
        <row r="3437">
          <cell r="A3437">
            <v>10430</v>
          </cell>
          <cell r="B3437" t="str">
            <v>MICTORIO SIFONADO LOUCA COR SEM COMPLEMENTOS</v>
          </cell>
          <cell r="C3437" t="str">
            <v>UN</v>
          </cell>
          <cell r="E3437">
            <v>305.94</v>
          </cell>
        </row>
        <row r="3438">
          <cell r="A3438">
            <v>37514</v>
          </cell>
          <cell r="B3438" t="str">
            <v>MINICARREGADEIRA SOBRE RODAS, POTENCIA LIQUIDA DE *47* HP, CAPACIDADE NOMINAL DE OPERACAO DE *646* KG</v>
          </cell>
          <cell r="C3438" t="str">
            <v>UN</v>
          </cell>
          <cell r="E3438">
            <v>100000</v>
          </cell>
        </row>
        <row r="3439">
          <cell r="A3439">
            <v>37519</v>
          </cell>
          <cell r="B3439" t="str">
            <v>MINICARREGADEIRA SOBRE RODAS, POTENCIA LIQUIDA DE *72* HP, CAPACIDADE NOMINAL DE OPERACAO DE *1200* KG</v>
          </cell>
          <cell r="C3439" t="str">
            <v>UN</v>
          </cell>
          <cell r="E3439">
            <v>154329.34</v>
          </cell>
        </row>
        <row r="3440">
          <cell r="A3440">
            <v>37520</v>
          </cell>
          <cell r="B3440" t="str">
            <v>MINIESCAVADEIRA SOBRE ESTEIRAS, POTENCIA LIQUIDA DE *30* HP, PESO OPERACIONAL DE *3.500* KG</v>
          </cell>
          <cell r="C3440" t="str">
            <v>UN</v>
          </cell>
          <cell r="E3440">
            <v>151799.35</v>
          </cell>
        </row>
        <row r="3441">
          <cell r="A3441">
            <v>37521</v>
          </cell>
          <cell r="B3441" t="str">
            <v>MINIESCAVADEIRA SOBRE ESTEIRAS, POTENCIA LIQUIDA DE *42* HP, PESO OPERACIONAL DE *4.500* KG</v>
          </cell>
          <cell r="C3441" t="str">
            <v>UN</v>
          </cell>
          <cell r="E3441">
            <v>185195.21</v>
          </cell>
        </row>
        <row r="3442">
          <cell r="A3442">
            <v>37522</v>
          </cell>
          <cell r="B3442" t="str">
            <v>MINIESCAVADEIRA SOBRE ESTEIRAS, POTENCIA LIQUIDA DE *42* HP, PESO OPERACIONAL DE *5.300* KG</v>
          </cell>
          <cell r="C3442" t="str">
            <v>UN</v>
          </cell>
          <cell r="E3442">
            <v>190766.95</v>
          </cell>
        </row>
        <row r="3443">
          <cell r="A3443">
            <v>21109</v>
          </cell>
          <cell r="B3443" t="str">
            <v>MINUTERIA ELETRONICA COLETIVA COM POTENCIA MAXIMA RESISTIVA PARA LAMPADAS FLUORESCENTES DE *300* W ( 110 V ) / *600* W ( 110 V )</v>
          </cell>
          <cell r="C3443" t="str">
            <v>UN</v>
          </cell>
          <cell r="E3443">
            <v>87.31</v>
          </cell>
        </row>
        <row r="3444">
          <cell r="A3444">
            <v>36800</v>
          </cell>
          <cell r="B3444" t="str">
            <v>MISTURADOR BASE PARA CHUVEIRO/BANHEIRA, 1/2 " OU 3/4 ", SOLDAVEL OU ROSCAVEL</v>
          </cell>
          <cell r="C3444" t="str">
            <v>UN</v>
          </cell>
          <cell r="E3444">
            <v>56.48</v>
          </cell>
        </row>
        <row r="3445">
          <cell r="A3445">
            <v>11769</v>
          </cell>
          <cell r="B3445" t="str">
            <v>MISTURADOR CROMADO DE MESA BICA BAIXA PARA LAVATORIO (REF 1875)</v>
          </cell>
          <cell r="C3445" t="str">
            <v>UN</v>
          </cell>
          <cell r="E3445">
            <v>138.43</v>
          </cell>
        </row>
        <row r="3446">
          <cell r="A3446">
            <v>36793</v>
          </cell>
          <cell r="B3446" t="str">
            <v>MISTURADOR CROMADO DE PAREDE PARA LAVATORIO (REF 1178)</v>
          </cell>
          <cell r="C3446" t="str">
            <v>UN</v>
          </cell>
          <cell r="E3446">
            <v>224.12</v>
          </cell>
        </row>
        <row r="3447">
          <cell r="A3447">
            <v>37546</v>
          </cell>
          <cell r="B3447" t="str">
            <v>MISTURADOR DE ARGAMASSA, EIXO HORIZONTAL, CAPACIDADE DE MISTURA 160 KG, MOTOR ELETRICO TRIFASICO 220/380 V, POTENCIA 3 CV</v>
          </cell>
          <cell r="C3447" t="str">
            <v>UN</v>
          </cell>
          <cell r="E3447">
            <v>8144.4</v>
          </cell>
        </row>
        <row r="3448">
          <cell r="A3448">
            <v>37544</v>
          </cell>
          <cell r="B3448" t="str">
            <v>MISTURADOR DE ARGAMASSA, EIXO HORIZONTAL, CAPACIDADE DE MISTURA 300 KG, MOTOR ELETRICO TRIFASICO 220/380 V, POTENCIA 5 CV</v>
          </cell>
          <cell r="C3448" t="str">
            <v>UN</v>
          </cell>
          <cell r="E3448">
            <v>8614.07</v>
          </cell>
        </row>
        <row r="3449">
          <cell r="A3449">
            <v>37545</v>
          </cell>
          <cell r="B3449" t="str">
            <v>MISTURADOR DE ARGAMASSA, EIXO HORIZONTAL, CAPACIDADE DE MISTURA 600 KG, MOTOR ELETRICO TRIFASICO 220/380 V, POTENCIA 7,5 CV</v>
          </cell>
          <cell r="C3449" t="str">
            <v>UN</v>
          </cell>
          <cell r="E3449">
            <v>10249.59</v>
          </cell>
        </row>
        <row r="3450">
          <cell r="A3450">
            <v>11771</v>
          </cell>
          <cell r="B3450" t="str">
            <v>MISTURADOR DE PAREDE CROMADO PARA COZINHA BICA MOVEL COM AREJADOR (REF 1258)</v>
          </cell>
          <cell r="C3450" t="str">
            <v>UN</v>
          </cell>
          <cell r="E3450">
            <v>171.7</v>
          </cell>
        </row>
        <row r="3451">
          <cell r="A3451">
            <v>39919</v>
          </cell>
          <cell r="B3451" t="str">
            <v>MISTURADOR DUPLO HORIZONTAL DE ALTA TURBULENCIA, CAPACIDADE / VOLUME 2 X 500 LITROS, MOTORES ELETRICOS MINIMO 5 CV CADA,  PARA NATA CIMENTO, ARGAMASSA E OUTROS</v>
          </cell>
          <cell r="C3451" t="str">
            <v>UN</v>
          </cell>
          <cell r="E3451">
            <v>40767.24</v>
          </cell>
        </row>
        <row r="3452">
          <cell r="A3452">
            <v>37587</v>
          </cell>
          <cell r="B3452" t="str">
            <v>MISTURADOR MONOCOMANDO PARA CHUVEIRO, BASE BRUTA E ACABAMENTO CROMADO</v>
          </cell>
          <cell r="C3452" t="str">
            <v>UN</v>
          </cell>
          <cell r="E3452">
            <v>156.16999999999999</v>
          </cell>
        </row>
        <row r="3453">
          <cell r="A3453">
            <v>11560</v>
          </cell>
          <cell r="B3453" t="str">
            <v>MOLA FECHA PORTA P/ PORTA C/ LARGURA ATE 90CM</v>
          </cell>
          <cell r="C3453" t="str">
            <v>UN</v>
          </cell>
          <cell r="E3453">
            <v>184.1</v>
          </cell>
        </row>
        <row r="3454">
          <cell r="A3454">
            <v>11571</v>
          </cell>
          <cell r="B3454" t="str">
            <v>MOLA FECHA PORTA P/ PORTA C/ LARGURA MAIOR QUE 100CM</v>
          </cell>
          <cell r="C3454" t="str">
            <v>UN</v>
          </cell>
          <cell r="E3454">
            <v>243.82</v>
          </cell>
        </row>
        <row r="3455">
          <cell r="A3455">
            <v>11561</v>
          </cell>
          <cell r="B3455" t="str">
            <v>MOLA FECHA PORTA P/ PORTA C/ LARGURA 91 A 100CM</v>
          </cell>
          <cell r="C3455" t="str">
            <v>UN</v>
          </cell>
          <cell r="E3455">
            <v>223.34</v>
          </cell>
        </row>
        <row r="3456">
          <cell r="A3456">
            <v>11499</v>
          </cell>
          <cell r="B3456" t="str">
            <v>MOLA HIDRAULICA DE PISO P/ VIDRO TEMPERADO 10MM</v>
          </cell>
          <cell r="C3456" t="str">
            <v>UN</v>
          </cell>
          <cell r="E3456">
            <v>983.73</v>
          </cell>
        </row>
        <row r="3457">
          <cell r="A3457">
            <v>40336</v>
          </cell>
          <cell r="B3457" t="str">
            <v>MONTADOR</v>
          </cell>
          <cell r="C3457" t="str">
            <v>H</v>
          </cell>
          <cell r="E3457">
            <v>16.86</v>
          </cell>
        </row>
        <row r="3458">
          <cell r="A3458">
            <v>2701</v>
          </cell>
          <cell r="B3458" t="str">
            <v>MONTADOR (TUBO ACO/EQUIPAMENTOS)</v>
          </cell>
          <cell r="C3458" t="str">
            <v>H</v>
          </cell>
          <cell r="E3458">
            <v>16.86</v>
          </cell>
        </row>
        <row r="3459">
          <cell r="A3459">
            <v>25957</v>
          </cell>
          <cell r="B3459" t="str">
            <v>MONTADOR DE ESTRUTURA METALICA</v>
          </cell>
          <cell r="C3459" t="str">
            <v>H</v>
          </cell>
          <cell r="E3459">
            <v>7.53</v>
          </cell>
        </row>
        <row r="3460">
          <cell r="A3460">
            <v>34761</v>
          </cell>
          <cell r="B3460" t="str">
            <v>MONTADOR ELETROELETRONICO</v>
          </cell>
          <cell r="C3460" t="str">
            <v>H</v>
          </cell>
          <cell r="E3460">
            <v>11.16</v>
          </cell>
        </row>
        <row r="3461">
          <cell r="A3461">
            <v>2437</v>
          </cell>
          <cell r="B3461" t="str">
            <v>MONTADOR ELETROMECANICO</v>
          </cell>
          <cell r="C3461" t="str">
            <v>H</v>
          </cell>
          <cell r="E3461">
            <v>17.489999999999998</v>
          </cell>
        </row>
        <row r="3462">
          <cell r="A3462">
            <v>40534</v>
          </cell>
          <cell r="B3462" t="str">
            <v>MONTANTE EM BARRA CHATA ACO GALVANIZADO, *65 X 8* MM, ALTURA *1420* MM, PINTURA ELETROSTATICA, COR PRETA</v>
          </cell>
          <cell r="C3462" t="str">
            <v>UN</v>
          </cell>
          <cell r="E3462">
            <v>149.16999999999999</v>
          </cell>
        </row>
        <row r="3463">
          <cell r="A3463">
            <v>14252</v>
          </cell>
          <cell r="B3463" t="str">
            <v>MOTOBOMBA AUTOESCORVANTE MOTOR A GASOLINA, POTENCIA 6,0HP, BOCAIS 3" X 3", HM/Q = 5 MCA / 24 M3/H A 52,5 MCA / 5,0 M3/H</v>
          </cell>
          <cell r="C3463" t="str">
            <v>UN</v>
          </cell>
          <cell r="E3463">
            <v>1551.9</v>
          </cell>
        </row>
        <row r="3464">
          <cell r="A3464">
            <v>730</v>
          </cell>
          <cell r="B3464" t="str">
            <v>MOTOBOMBA AUTOESCORVANTE MOTOR ELETRICO TRIFASICO 7,4HP BOCA DIAMETRO DE SUCCAO X RECLAQUE: 2"X2", HM/ Q = 10 M / 73,5 M3/H A 28 M / 8,2 M3 /H</v>
          </cell>
          <cell r="C3464" t="str">
            <v>UN</v>
          </cell>
          <cell r="E3464">
            <v>4146.38</v>
          </cell>
        </row>
        <row r="3465">
          <cell r="A3465">
            <v>723</v>
          </cell>
          <cell r="B3465" t="str">
            <v>MOTOBOMBA AUTOESCORVANTE POTENCIA 5,42 HP, BOCAIS SUCCAO X RECALQUE 2" X 2", A GASOLINA, DIAMETRO DO ROTOR 122 MM HM/Q = 6 MCA / 33,0 M3/H A 28 MCA / 8,0 M3/H</v>
          </cell>
          <cell r="C3465" t="str">
            <v>UN</v>
          </cell>
          <cell r="E3465">
            <v>2060.9</v>
          </cell>
        </row>
        <row r="3466">
          <cell r="A3466">
            <v>741</v>
          </cell>
          <cell r="B3466" t="str">
            <v>MOTOBOMBA CENTRIFUGA ELETRICA MONOFASICA   ATE 2CV P/ DRENAGEM,  SAIDA 1 1/2"</v>
          </cell>
          <cell r="C3466" t="str">
            <v>H</v>
          </cell>
          <cell r="E3466">
            <v>0.52</v>
          </cell>
        </row>
        <row r="3467">
          <cell r="A3467">
            <v>744</v>
          </cell>
          <cell r="B3467" t="str">
            <v>MOTOBOMBA CENTRIFUGA ELETRICA TRIFASICA POTENCIA ENTRE 5CV E 10CV PARA DRENAGEM, SAIDA 3", HM = * 20 M* (LOCACAO)</v>
          </cell>
          <cell r="C3467" t="str">
            <v>H</v>
          </cell>
          <cell r="E3467">
            <v>1.1499999999999999</v>
          </cell>
        </row>
        <row r="3468">
          <cell r="A3468">
            <v>36502</v>
          </cell>
          <cell r="B3468" t="str">
            <v>MOTOBOMBA CENTRIFUGA, MOTOR A GASOLINA, POTENCIA 5,42 HP, BOCAIS 1 1/2" X 1", DIAMETRO ROTOR 143 MM HM/Q = 6 MCA / 16,8 M3/H A 38 MCA / 6,6 M3/H</v>
          </cell>
          <cell r="C3468" t="str">
            <v>UN</v>
          </cell>
          <cell r="E3468">
            <v>1937</v>
          </cell>
        </row>
        <row r="3469">
          <cell r="A3469">
            <v>36503</v>
          </cell>
          <cell r="B3469" t="str">
            <v>MOTOBOMBA TRASH (PARA AGUA SUJA) AUTO ESCORVANTE, MOTOR GASOLINA DE 6,41 HP, DIAMETROS DE SUCCAO X RECALQUE: 3" X 3", HM/Q: 10/60 A 23/0</v>
          </cell>
          <cell r="C3469" t="str">
            <v>UN</v>
          </cell>
          <cell r="E3469">
            <v>2388.5500000000002</v>
          </cell>
        </row>
        <row r="3470">
          <cell r="A3470">
            <v>4087</v>
          </cell>
          <cell r="B3470" t="str">
            <v>MOTOCICLETA COM MOTOR DE *125* CILINDRADAS, USO URBANO, COM BANCO ADAPTADO PARA FIXACAO DE BAU</v>
          </cell>
          <cell r="C3470" t="str">
            <v>UN</v>
          </cell>
          <cell r="E3470">
            <v>9326</v>
          </cell>
        </row>
        <row r="3471">
          <cell r="A3471">
            <v>13227</v>
          </cell>
          <cell r="B3471" t="str">
            <v>MOTONIVELADORA - POTÊNCIA 177 HP PESO OPERACIONAL 14,7T</v>
          </cell>
          <cell r="C3471" t="str">
            <v>UN</v>
          </cell>
          <cell r="E3471">
            <v>516973.05</v>
          </cell>
        </row>
        <row r="3472">
          <cell r="A3472">
            <v>10597</v>
          </cell>
          <cell r="B3472" t="str">
            <v>MOTONIVELADORA - POTÊNCIA 185HP PESO OPERACIONAL 14,7T</v>
          </cell>
          <cell r="C3472" t="str">
            <v>UN</v>
          </cell>
          <cell r="E3472">
            <v>695648.25</v>
          </cell>
        </row>
        <row r="3473">
          <cell r="A3473">
            <v>4092</v>
          </cell>
          <cell r="B3473" t="str">
            <v>MOTONIVELADORA ATE 130HP (INCL MANUT/OPERACAO)</v>
          </cell>
          <cell r="C3473" t="str">
            <v>H</v>
          </cell>
          <cell r="E3473">
            <v>94.28</v>
          </cell>
        </row>
        <row r="3474">
          <cell r="A3474">
            <v>4091</v>
          </cell>
          <cell r="B3474" t="str">
            <v>MOTONIVELADORA COM POTENCIA DE 140 A 155 HP (LOCACAO COM OPERADOR, COMBUSTIVEL E MANUTENCAO)</v>
          </cell>
          <cell r="C3474" t="str">
            <v>H</v>
          </cell>
          <cell r="E3474">
            <v>102.6</v>
          </cell>
        </row>
        <row r="3475">
          <cell r="A3475">
            <v>4090</v>
          </cell>
          <cell r="B3475" t="str">
            <v>MOTONIVELADORA POTENCIA BASICA LIQUIDA (PRIMEIRA MARCHA) 125 HP , PESO BRUTO 13032 KG, LARGURA DA LAMINA DE 3,7 M</v>
          </cell>
          <cell r="C3475" t="str">
            <v>UN</v>
          </cell>
          <cell r="E3475">
            <v>495000</v>
          </cell>
        </row>
        <row r="3476">
          <cell r="A3476">
            <v>4089</v>
          </cell>
          <cell r="B3476" t="str">
            <v>MOTONIVELADORA 185 A 200HP (INCL MANUT/OPERACAO)</v>
          </cell>
          <cell r="C3476" t="str">
            <v>H</v>
          </cell>
          <cell r="E3476">
            <v>110.91</v>
          </cell>
        </row>
        <row r="3477">
          <cell r="A3477">
            <v>39628</v>
          </cell>
          <cell r="B3477" t="str">
            <v>MOTOR A DIESEL PARA VIBRADOR DE IMERSAO, DE *4,7* CV</v>
          </cell>
          <cell r="C3477" t="str">
            <v>UN</v>
          </cell>
          <cell r="E3477">
            <v>2352.4899999999998</v>
          </cell>
        </row>
        <row r="3478">
          <cell r="A3478">
            <v>39404</v>
          </cell>
          <cell r="B3478" t="str">
            <v>MOTOR A GASOLINA PARA VIBRADOR DE IMERSAO, 4 TEMPOS, DE 5,5 CV</v>
          </cell>
          <cell r="C3478" t="str">
            <v>UN</v>
          </cell>
          <cell r="E3478">
            <v>1166.52</v>
          </cell>
        </row>
        <row r="3479">
          <cell r="A3479">
            <v>39402</v>
          </cell>
          <cell r="B3479" t="str">
            <v>MOTOR ELETRICO PARA VIBRADOR DE IMERSAO, DE 2 CV, MONOFASICO, 110/220 V</v>
          </cell>
          <cell r="C3479" t="str">
            <v>UN</v>
          </cell>
          <cell r="E3479">
            <v>960.99</v>
          </cell>
        </row>
        <row r="3480">
          <cell r="A3480">
            <v>39403</v>
          </cell>
          <cell r="B3480" t="str">
            <v>MOTOR ELETRICO PARA VIBRADOR DE IMERSAO, DE 2 CV, TRIFASICO, 220/380 V</v>
          </cell>
          <cell r="C3480" t="str">
            <v>UN</v>
          </cell>
          <cell r="E3480">
            <v>940.09</v>
          </cell>
        </row>
        <row r="3481">
          <cell r="A3481">
            <v>4093</v>
          </cell>
          <cell r="B3481" t="str">
            <v>MOTORISTA DE CAMINHAO</v>
          </cell>
          <cell r="C3481" t="str">
            <v>H</v>
          </cell>
          <cell r="E3481">
            <v>9.73</v>
          </cell>
        </row>
        <row r="3482">
          <cell r="A3482">
            <v>10512</v>
          </cell>
          <cell r="B3482" t="str">
            <v>MOTORISTA DE CAMINHAO - PISO MENSAL (ENCARGO SOCIAL MENSALISTA)</v>
          </cell>
          <cell r="C3482" t="str">
            <v>MES</v>
          </cell>
          <cell r="E3482">
            <v>1196.1500000000001</v>
          </cell>
        </row>
        <row r="3483">
          <cell r="A3483">
            <v>20020</v>
          </cell>
          <cell r="B3483" t="str">
            <v>MOTORISTA DE CAMINHAO BASCULANTE</v>
          </cell>
          <cell r="C3483" t="str">
            <v>H</v>
          </cell>
          <cell r="E3483">
            <v>9.73</v>
          </cell>
        </row>
        <row r="3484">
          <cell r="A3484">
            <v>4094</v>
          </cell>
          <cell r="B3484" t="str">
            <v>MOTORISTA DE CAMINHAO E CARRETA</v>
          </cell>
          <cell r="C3484" t="str">
            <v>H</v>
          </cell>
          <cell r="E3484">
            <v>9.73</v>
          </cell>
        </row>
        <row r="3485">
          <cell r="A3485">
            <v>4095</v>
          </cell>
          <cell r="B3485" t="str">
            <v>MOTORISTA DE VEICULO LEVE</v>
          </cell>
          <cell r="C3485" t="str">
            <v>H</v>
          </cell>
          <cell r="E3485">
            <v>8.98</v>
          </cell>
        </row>
        <row r="3486">
          <cell r="A3486">
            <v>4097</v>
          </cell>
          <cell r="B3486" t="str">
            <v>MOTORISTA DE VEICULO PESADO</v>
          </cell>
          <cell r="C3486" t="str">
            <v>H</v>
          </cell>
          <cell r="E3486">
            <v>9.73</v>
          </cell>
        </row>
        <row r="3487">
          <cell r="A3487">
            <v>4096</v>
          </cell>
          <cell r="B3487" t="str">
            <v>MOTORISTA OPERADOR DE MUNCK</v>
          </cell>
          <cell r="C3487" t="str">
            <v>H</v>
          </cell>
          <cell r="E3487">
            <v>10.66</v>
          </cell>
        </row>
        <row r="3488">
          <cell r="A3488">
            <v>10763</v>
          </cell>
          <cell r="B3488" t="str">
            <v>MOTOSSERRA A GASOLINA PORTATIL TIPO HUSQVARNA MOD. 61 OU SIMILAR</v>
          </cell>
          <cell r="C3488" t="str">
            <v>H</v>
          </cell>
          <cell r="E3488">
            <v>1.53</v>
          </cell>
        </row>
        <row r="3489">
          <cell r="A3489">
            <v>13955</v>
          </cell>
          <cell r="B3489" t="str">
            <v>MOTOSSERRA PORTATIL COM MOTOR A GASOLINA DE *60* CC</v>
          </cell>
          <cell r="C3489" t="str">
            <v>UN</v>
          </cell>
          <cell r="E3489">
            <v>1944.53</v>
          </cell>
        </row>
        <row r="3490">
          <cell r="A3490">
            <v>4114</v>
          </cell>
          <cell r="B3490" t="str">
            <v>MOURAO CONCRETO CURVO, SECAO "T", H = 2,80 M + CURVA COM 0,45 M, COM FUROS PARA FIOS</v>
          </cell>
          <cell r="C3490" t="str">
            <v>UN</v>
          </cell>
          <cell r="E3490">
            <v>27.14</v>
          </cell>
        </row>
        <row r="3491">
          <cell r="A3491">
            <v>36797</v>
          </cell>
          <cell r="B3491" t="str">
            <v>MOURAO DE CONCRETO CURVO,10 X 10 CM, H= *2,60* M + CURVA DE 0,40 M</v>
          </cell>
          <cell r="C3491" t="str">
            <v>UN</v>
          </cell>
          <cell r="E3491">
            <v>23.74</v>
          </cell>
        </row>
        <row r="3492">
          <cell r="A3492">
            <v>4107</v>
          </cell>
          <cell r="B3492" t="str">
            <v>MOURAO DE CONCRETO RETO, *10 X 10* CM, H= 2,30 M</v>
          </cell>
          <cell r="C3492" t="str">
            <v>UN</v>
          </cell>
          <cell r="E3492">
            <v>22.85</v>
          </cell>
        </row>
        <row r="3493">
          <cell r="A3493">
            <v>36799</v>
          </cell>
          <cell r="B3493" t="str">
            <v>MOURAO DE CONCRETO RETO, TIPO ESTICADOR, *10 X 10* CM, H= 2,50 M</v>
          </cell>
          <cell r="C3493" t="str">
            <v>UN</v>
          </cell>
          <cell r="E3493">
            <v>21.82</v>
          </cell>
        </row>
        <row r="3494">
          <cell r="A3494">
            <v>4108</v>
          </cell>
          <cell r="B3494" t="str">
            <v>MOURAO DE CONCRETO RETO, 10 X 10 CM, H= 2,00 M</v>
          </cell>
          <cell r="C3494" t="str">
            <v>UN</v>
          </cell>
          <cell r="E3494">
            <v>18.37</v>
          </cell>
        </row>
        <row r="3495">
          <cell r="A3495">
            <v>4102</v>
          </cell>
          <cell r="B3495" t="str">
            <v>MOURAO DE CONCRETO RETO, 10 X 10 CM, H= 3,00 M</v>
          </cell>
          <cell r="C3495" t="str">
            <v>UN</v>
          </cell>
          <cell r="E3495">
            <v>27.34</v>
          </cell>
        </row>
        <row r="3496">
          <cell r="A3496">
            <v>10826</v>
          </cell>
          <cell r="B3496" t="str">
            <v>MUDA DE ARBUSTO FLORIFERO, CLUSIA/GARDENIA/MOREIA BRANCA/ AZALEIA OU EQUIVALENTE DA REGIAO, H= *50 A 70* CM</v>
          </cell>
          <cell r="C3496" t="str">
            <v>UN</v>
          </cell>
          <cell r="E3496">
            <v>43.1</v>
          </cell>
        </row>
        <row r="3497">
          <cell r="A3497">
            <v>365</v>
          </cell>
          <cell r="B3497" t="str">
            <v>MUDA DE ARBUSTO FOLHAGEM, SANSAO-DO-CAMPO OU EQUIVALENTE DA REGIAO, H= *50 A 70* CM</v>
          </cell>
          <cell r="C3497" t="str">
            <v>UN</v>
          </cell>
          <cell r="E3497">
            <v>26.72</v>
          </cell>
        </row>
        <row r="3498">
          <cell r="A3498">
            <v>38639</v>
          </cell>
          <cell r="B3498" t="str">
            <v>MUDA DE ARBUSTO, BUXINHO, H= *50* M</v>
          </cell>
          <cell r="C3498" t="str">
            <v>UN</v>
          </cell>
          <cell r="E3498">
            <v>103.44</v>
          </cell>
        </row>
        <row r="3499">
          <cell r="A3499">
            <v>38640</v>
          </cell>
          <cell r="B3499" t="str">
            <v>MUDA DE ARBUSTO, PINGO DE OURO/ VIOLETEIRA, H = *10 A 20* CM</v>
          </cell>
          <cell r="C3499" t="str">
            <v>UN</v>
          </cell>
          <cell r="E3499">
            <v>1.55</v>
          </cell>
        </row>
        <row r="3500">
          <cell r="A3500">
            <v>358</v>
          </cell>
          <cell r="B3500" t="str">
            <v>MUDA DE ARVORE ORNAMENTAL, OITI/AROEIRA SALSA/ANGICO/IPE/JACARANDA OU EQUIVALENTE  DA REGIAO, H= *1* M</v>
          </cell>
          <cell r="C3500" t="str">
            <v>UN</v>
          </cell>
          <cell r="E3500">
            <v>31.89</v>
          </cell>
        </row>
        <row r="3501">
          <cell r="A3501">
            <v>359</v>
          </cell>
          <cell r="B3501" t="str">
            <v>MUDA DE ARVORE ORNAMENTAL, OITI/AROEIRA SALSA/ANGICO/IPE/JACARANDA OU EQUIVALENTE  DA REGIAO, H= *2* M</v>
          </cell>
          <cell r="C3501" t="str">
            <v>UN</v>
          </cell>
          <cell r="E3501">
            <v>65.510000000000005</v>
          </cell>
        </row>
        <row r="3502">
          <cell r="A3502">
            <v>38641</v>
          </cell>
          <cell r="B3502" t="str">
            <v>MUDA DE PALMEIRA, ARECA, H= *1,50* CM</v>
          </cell>
          <cell r="C3502" t="str">
            <v>UN</v>
          </cell>
          <cell r="E3502">
            <v>64.650000000000006</v>
          </cell>
        </row>
        <row r="3503">
          <cell r="A3503">
            <v>360</v>
          </cell>
          <cell r="B3503" t="str">
            <v>MUDA DE RASTEIRA/FORRACAO, AMENDOIM RASTEIRO/ONZE HORAS/AZULZINHA/IMPATIENS OU EQUIVALENTE DA REGIAO</v>
          </cell>
          <cell r="C3503" t="str">
            <v>UN</v>
          </cell>
          <cell r="E3503">
            <v>1.5</v>
          </cell>
        </row>
        <row r="3504">
          <cell r="A3504">
            <v>4127</v>
          </cell>
          <cell r="B3504" t="str">
            <v>MUFLA TERMINAL PRIMARIA UNIPOLAR USO EXTERNO PARA CABO 25/70MM2 ISOL, 3,6/6KV EM EPR - BORRACHA DE SILICONE</v>
          </cell>
          <cell r="C3504" t="str">
            <v>UN</v>
          </cell>
          <cell r="E3504">
            <v>161.84</v>
          </cell>
        </row>
        <row r="3505">
          <cell r="A3505">
            <v>4135</v>
          </cell>
          <cell r="B3505" t="str">
            <v>MUFLA TERMINAL PRIMARIA UNIPOLAR USO EXTERNO PARA CABO 35/70MM2 ISOL. 20/35KV EM EPR - BORRACHA DE SILICONE</v>
          </cell>
          <cell r="C3505" t="str">
            <v>UN</v>
          </cell>
          <cell r="E3505">
            <v>244.06</v>
          </cell>
        </row>
        <row r="3506">
          <cell r="A3506">
            <v>4145</v>
          </cell>
          <cell r="B3506" t="str">
            <v>MUFLA TERMINAL PRIMARIA UNIPOLAR USO EXTERNO PARA CABO 50/185MM2 ISOL. 20/35KV EM EPR</v>
          </cell>
          <cell r="C3506" t="str">
            <v>UN</v>
          </cell>
          <cell r="E3506">
            <v>193.16</v>
          </cell>
        </row>
        <row r="3507">
          <cell r="A3507">
            <v>4154</v>
          </cell>
          <cell r="B3507" t="str">
            <v>MUFLA TERMINAL PRIMARIA UNIPOLAR USO INTERNO PARA CABO 25/70MM2 ISOL 6/10KV EM EPR- BORRACHA DE SILICONE</v>
          </cell>
          <cell r="C3507" t="str">
            <v>UN</v>
          </cell>
          <cell r="E3507">
            <v>197.73</v>
          </cell>
        </row>
        <row r="3508">
          <cell r="A3508">
            <v>4168</v>
          </cell>
          <cell r="B3508" t="str">
            <v>MUFLA TERMINAL PRIMARIA UNIPOLAR USO INTERNO PARA CABO 35/120MM2 ISOLACAO 15/25KV EM EPR - BORRACHA DE SILICONE</v>
          </cell>
          <cell r="C3508" t="str">
            <v>UN</v>
          </cell>
          <cell r="E3508">
            <v>208.82</v>
          </cell>
        </row>
        <row r="3509">
          <cell r="A3509">
            <v>4161</v>
          </cell>
          <cell r="B3509" t="str">
            <v>MUFLA TERMINAL PRIMARIA UNIPOLAR USO INTERNO PARA CABO 35/70MM2 ISOLACAO 8,7/15KV EM EPR - BORRACHA DE SILICONE</v>
          </cell>
          <cell r="C3509" t="str">
            <v>UN</v>
          </cell>
          <cell r="E3509">
            <v>200.99</v>
          </cell>
        </row>
        <row r="3510">
          <cell r="A3510">
            <v>4214</v>
          </cell>
          <cell r="B3510" t="str">
            <v>NIPEL PVC, ROSCAVEL, 1 1/2",  AGUA FRIA PREDIAL</v>
          </cell>
          <cell r="C3510" t="str">
            <v>UN</v>
          </cell>
          <cell r="E3510">
            <v>4.66</v>
          </cell>
        </row>
        <row r="3511">
          <cell r="A3511">
            <v>4215</v>
          </cell>
          <cell r="B3511" t="str">
            <v>NIPEL PVC, ROSCAVEL, 1 1/4",  AGUA FRIA PREDIAL</v>
          </cell>
          <cell r="C3511" t="str">
            <v>UN</v>
          </cell>
          <cell r="E3511">
            <v>3.86</v>
          </cell>
        </row>
        <row r="3512">
          <cell r="A3512">
            <v>4210</v>
          </cell>
          <cell r="B3512" t="str">
            <v>NIPEL PVC, ROSCAVEL, 1/2",  AGUA FRIA PREDIAL</v>
          </cell>
          <cell r="C3512" t="str">
            <v>UN</v>
          </cell>
          <cell r="E3512">
            <v>0.59</v>
          </cell>
        </row>
        <row r="3513">
          <cell r="A3513">
            <v>4212</v>
          </cell>
          <cell r="B3513" t="str">
            <v>NIPEL PVC, ROSCAVEL, 1",  AGUA FRIA PREDIAL</v>
          </cell>
          <cell r="C3513" t="str">
            <v>UN</v>
          </cell>
          <cell r="E3513">
            <v>1.55</v>
          </cell>
        </row>
        <row r="3514">
          <cell r="A3514">
            <v>4213</v>
          </cell>
          <cell r="B3514" t="str">
            <v>NIPEL PVC, ROSCAVEL, 2",  AGUA FRIA PREDIAL</v>
          </cell>
          <cell r="C3514" t="str">
            <v>UN</v>
          </cell>
          <cell r="E3514">
            <v>8.42</v>
          </cell>
        </row>
        <row r="3515">
          <cell r="A3515">
            <v>4211</v>
          </cell>
          <cell r="B3515" t="str">
            <v>NIPEL PVC, ROSCAVEL, 3/4",  AGUA FRIA PREDIAL</v>
          </cell>
          <cell r="C3515" t="str">
            <v>UN</v>
          </cell>
          <cell r="E3515">
            <v>0.88</v>
          </cell>
        </row>
        <row r="3516">
          <cell r="A3516">
            <v>4209</v>
          </cell>
          <cell r="B3516" t="str">
            <v>NIPLE DE FERRO GALVANIZADO, COM ROSCA BSP, DE 1 1/2"</v>
          </cell>
          <cell r="C3516" t="str">
            <v>UN</v>
          </cell>
          <cell r="E3516">
            <v>9.41</v>
          </cell>
        </row>
        <row r="3517">
          <cell r="A3517">
            <v>4180</v>
          </cell>
          <cell r="B3517" t="str">
            <v>NIPLE DE FERRO GALVANIZADO, COM ROSCA BSP, DE 1 1/4"</v>
          </cell>
          <cell r="C3517" t="str">
            <v>UN</v>
          </cell>
          <cell r="E3517">
            <v>8.3000000000000007</v>
          </cell>
        </row>
        <row r="3518">
          <cell r="A3518">
            <v>4177</v>
          </cell>
          <cell r="B3518" t="str">
            <v>NIPLE DE FERRO GALVANIZADO, COM ROSCA BSP, DE 1/2"</v>
          </cell>
          <cell r="C3518" t="str">
            <v>UN</v>
          </cell>
          <cell r="E3518">
            <v>2.4700000000000002</v>
          </cell>
        </row>
        <row r="3519">
          <cell r="A3519">
            <v>4179</v>
          </cell>
          <cell r="B3519" t="str">
            <v>NIPLE DE FERRO GALVANIZADO, COM ROSCA BSP, DE 1"</v>
          </cell>
          <cell r="C3519" t="str">
            <v>UN</v>
          </cell>
          <cell r="E3519">
            <v>5.96</v>
          </cell>
        </row>
        <row r="3520">
          <cell r="A3520">
            <v>4208</v>
          </cell>
          <cell r="B3520" t="str">
            <v>NIPLE DE FERRO GALVANIZADO, COM ROSCA BSP, DE 2 1/2"</v>
          </cell>
          <cell r="C3520" t="str">
            <v>UN</v>
          </cell>
          <cell r="E3520">
            <v>29.27</v>
          </cell>
        </row>
        <row r="3521">
          <cell r="A3521">
            <v>4181</v>
          </cell>
          <cell r="B3521" t="str">
            <v>NIPLE DE FERRO GALVANIZADO, COM ROSCA BSP, DE 2"</v>
          </cell>
          <cell r="C3521" t="str">
            <v>UN</v>
          </cell>
          <cell r="E3521">
            <v>20.49</v>
          </cell>
        </row>
        <row r="3522">
          <cell r="A3522">
            <v>4178</v>
          </cell>
          <cell r="B3522" t="str">
            <v>NIPLE DE FERRO GALVANIZADO, COM ROSCA BSP, DE 3/4"</v>
          </cell>
          <cell r="C3522" t="str">
            <v>UN</v>
          </cell>
          <cell r="E3522">
            <v>3.53</v>
          </cell>
        </row>
        <row r="3523">
          <cell r="A3523">
            <v>4182</v>
          </cell>
          <cell r="B3523" t="str">
            <v>NIPLE DE FERRO GALVANIZADO, COM ROSCA BSP, DE 3"</v>
          </cell>
          <cell r="C3523" t="str">
            <v>UN</v>
          </cell>
          <cell r="E3523">
            <v>41.58</v>
          </cell>
        </row>
        <row r="3524">
          <cell r="A3524">
            <v>4183</v>
          </cell>
          <cell r="B3524" t="str">
            <v>NIPLE DE FERRO GALVANIZADO, COM ROSCA BSP, DE 4"</v>
          </cell>
          <cell r="C3524" t="str">
            <v>UN</v>
          </cell>
          <cell r="E3524">
            <v>65.31</v>
          </cell>
        </row>
        <row r="3525">
          <cell r="A3525">
            <v>4184</v>
          </cell>
          <cell r="B3525" t="str">
            <v>NIPLE DE FERRO GALVANIZADO, COM ROSCA BSP, DE 5"</v>
          </cell>
          <cell r="C3525" t="str">
            <v>UN</v>
          </cell>
          <cell r="E3525">
            <v>117.3</v>
          </cell>
        </row>
        <row r="3526">
          <cell r="A3526">
            <v>4185</v>
          </cell>
          <cell r="B3526" t="str">
            <v>NIPLE DE FERRO GALVANIZADO, COM ROSCA BSP, DE 6"</v>
          </cell>
          <cell r="C3526" t="str">
            <v>UN</v>
          </cell>
          <cell r="E3526">
            <v>143.33000000000001</v>
          </cell>
        </row>
        <row r="3527">
          <cell r="A3527">
            <v>4205</v>
          </cell>
          <cell r="B3527" t="str">
            <v>NIPLE DE REDUCAO DE FERRO GALVANIZADO, COM ROSCA BSP, DE 1 1/2" X 1 1/4"</v>
          </cell>
          <cell r="C3527" t="str">
            <v>UN</v>
          </cell>
          <cell r="E3527">
            <v>9.3699999999999992</v>
          </cell>
        </row>
        <row r="3528">
          <cell r="A3528">
            <v>4192</v>
          </cell>
          <cell r="B3528" t="str">
            <v>NIPLE DE REDUCAO DE FERRO GALVANIZADO, COM ROSCA BSP, DE 1 1/2" X 1"</v>
          </cell>
          <cell r="C3528" t="str">
            <v>UN</v>
          </cell>
          <cell r="E3528">
            <v>9.2799999999999994</v>
          </cell>
        </row>
        <row r="3529">
          <cell r="A3529">
            <v>4191</v>
          </cell>
          <cell r="B3529" t="str">
            <v>NIPLE DE REDUCAO DE FERRO GALVANIZADO, COM ROSCA BSP, DE 1 1/2" X 3/4"</v>
          </cell>
          <cell r="C3529" t="str">
            <v>UN</v>
          </cell>
          <cell r="E3529">
            <v>9.2799999999999994</v>
          </cell>
        </row>
        <row r="3530">
          <cell r="A3530">
            <v>4207</v>
          </cell>
          <cell r="B3530" t="str">
            <v>NIPLE DE REDUCAO DE FERRO GALVANIZADO, COM ROSCA BSP, DE 1 1/4" X 1/2"</v>
          </cell>
          <cell r="C3530" t="str">
            <v>UN</v>
          </cell>
          <cell r="E3530">
            <v>7.79</v>
          </cell>
        </row>
        <row r="3531">
          <cell r="A3531">
            <v>4206</v>
          </cell>
          <cell r="B3531" t="str">
            <v>NIPLE DE REDUCAO DE FERRO GALVANIZADO, COM ROSCA BSP, DE 1 1/4" X 1"</v>
          </cell>
          <cell r="C3531" t="str">
            <v>UN</v>
          </cell>
          <cell r="E3531">
            <v>8.2200000000000006</v>
          </cell>
        </row>
        <row r="3532">
          <cell r="A3532">
            <v>4190</v>
          </cell>
          <cell r="B3532" t="str">
            <v>NIPLE DE REDUCAO DE FERRO GALVANIZADO, COM ROSCA BSP, DE 1 1/4" X 3/4"</v>
          </cell>
          <cell r="C3532" t="str">
            <v>UN</v>
          </cell>
          <cell r="E3532">
            <v>8.01</v>
          </cell>
        </row>
        <row r="3533">
          <cell r="A3533">
            <v>4186</v>
          </cell>
          <cell r="B3533" t="str">
            <v>NIPLE DE REDUCAO DE FERRO GALVANIZADO, COM ROSCA BSP, DE 1/2" X 1/4"</v>
          </cell>
          <cell r="C3533" t="str">
            <v>UN</v>
          </cell>
          <cell r="E3533">
            <v>2.4700000000000002</v>
          </cell>
        </row>
        <row r="3534">
          <cell r="A3534">
            <v>4188</v>
          </cell>
          <cell r="B3534" t="str">
            <v>NIPLE DE REDUCAO DE FERRO GALVANIZADO, COM ROSCA BSP, DE 1" X 1/2"</v>
          </cell>
          <cell r="C3534" t="str">
            <v>UN</v>
          </cell>
          <cell r="E3534">
            <v>5.88</v>
          </cell>
        </row>
        <row r="3535">
          <cell r="A3535">
            <v>4189</v>
          </cell>
          <cell r="B3535" t="str">
            <v>NIPLE DE REDUCAO DE FERRO GALVANIZADO, COM ROSCA BSP, DE 1" X 3/4"</v>
          </cell>
          <cell r="C3535" t="str">
            <v>UN</v>
          </cell>
          <cell r="E3535">
            <v>5.75</v>
          </cell>
        </row>
        <row r="3536">
          <cell r="A3536">
            <v>4196</v>
          </cell>
          <cell r="B3536" t="str">
            <v>NIPLE DE REDUCAO DE FERRO GALVANIZADO, COM ROSCA BSP, DE 2 1/2" X 1 1/2"</v>
          </cell>
          <cell r="C3536" t="str">
            <v>UN</v>
          </cell>
          <cell r="E3536">
            <v>28.46</v>
          </cell>
        </row>
        <row r="3537">
          <cell r="A3537">
            <v>4195</v>
          </cell>
          <cell r="B3537" t="str">
            <v>NIPLE DE REDUCAO DE FERRO GALVANIZADO, COM ROSCA BSP, DE 2 1/2" X 1 1/4"</v>
          </cell>
          <cell r="C3537" t="str">
            <v>UN</v>
          </cell>
          <cell r="E3537">
            <v>28.8</v>
          </cell>
        </row>
        <row r="3538">
          <cell r="A3538">
            <v>4197</v>
          </cell>
          <cell r="B3538" t="str">
            <v>NIPLE DE REDUCAO DE FERRO GALVANIZADO, COM ROSCA BSP, DE 2 1/2" X 2"</v>
          </cell>
          <cell r="C3538" t="str">
            <v>UN</v>
          </cell>
          <cell r="E3538">
            <v>28.46</v>
          </cell>
        </row>
        <row r="3539">
          <cell r="A3539">
            <v>4194</v>
          </cell>
          <cell r="B3539" t="str">
            <v>NIPLE DE REDUCAO DE FERRO GALVANIZADO, COM ROSCA BSP, DE 2" X 1 1/2"</v>
          </cell>
          <cell r="C3539" t="str">
            <v>UN</v>
          </cell>
          <cell r="E3539">
            <v>20.02</v>
          </cell>
        </row>
        <row r="3540">
          <cell r="A3540">
            <v>4193</v>
          </cell>
          <cell r="B3540" t="str">
            <v>NIPLE DE REDUCAO DE FERRO GALVANIZADO, COM ROSCA BSP, DE 2" X 1 1/4"</v>
          </cell>
          <cell r="C3540" t="str">
            <v>UN</v>
          </cell>
          <cell r="E3540">
            <v>20.02</v>
          </cell>
        </row>
        <row r="3541">
          <cell r="A3541">
            <v>4204</v>
          </cell>
          <cell r="B3541" t="str">
            <v>NIPLE DE REDUCAO DE FERRO GALVANIZADO, COM ROSCA BSP, DE 2" X 1"</v>
          </cell>
          <cell r="C3541" t="str">
            <v>UN</v>
          </cell>
          <cell r="E3541">
            <v>20.02</v>
          </cell>
        </row>
        <row r="3542">
          <cell r="A3542">
            <v>4187</v>
          </cell>
          <cell r="B3542" t="str">
            <v>NIPLE DE REDUCAO DE FERRO GALVANIZADO, COM ROSCA BSP, DE 3/4" X 1/2"</v>
          </cell>
          <cell r="C3542" t="str">
            <v>UN</v>
          </cell>
          <cell r="E3542">
            <v>3.53</v>
          </cell>
        </row>
        <row r="3543">
          <cell r="A3543">
            <v>4198</v>
          </cell>
          <cell r="B3543" t="str">
            <v>NIPLE DE REDUCAO DE FERRO GALVANIZADO, COM ROSCA BSP, DE 3" X 1 1/2"</v>
          </cell>
          <cell r="C3543" t="str">
            <v>UN</v>
          </cell>
          <cell r="E3543">
            <v>41.07</v>
          </cell>
        </row>
        <row r="3544">
          <cell r="A3544">
            <v>4202</v>
          </cell>
          <cell r="B3544" t="str">
            <v>NIPLE DE REDUCAO DE FERRO GALVANIZADO, COM ROSCA BSP, DE 3" X 2 1/2"</v>
          </cell>
          <cell r="C3544" t="str">
            <v>UN</v>
          </cell>
          <cell r="E3544">
            <v>41.07</v>
          </cell>
        </row>
        <row r="3545">
          <cell r="A3545">
            <v>4203</v>
          </cell>
          <cell r="B3545" t="str">
            <v>NIPLE DE REDUCAO DE FERRO GALVANIZADO, COM ROSCA BSP, DE 3" X 2"</v>
          </cell>
          <cell r="C3545" t="str">
            <v>UN</v>
          </cell>
          <cell r="E3545">
            <v>41.07</v>
          </cell>
        </row>
        <row r="3546">
          <cell r="A3546">
            <v>2645</v>
          </cell>
          <cell r="B3546" t="str">
            <v>NIPLE FERRO GALV P/ ELETRODUTO 1"</v>
          </cell>
          <cell r="C3546" t="str">
            <v>UN</v>
          </cell>
          <cell r="E3546">
            <v>3.88</v>
          </cell>
        </row>
        <row r="3547">
          <cell r="A3547">
            <v>2646</v>
          </cell>
          <cell r="B3547" t="str">
            <v>NIPLE LONGO FERRO GALV P/ ELETRODUTO  TAMANHO 150MM X DN 1"</v>
          </cell>
          <cell r="C3547" t="str">
            <v>UN</v>
          </cell>
          <cell r="E3547">
            <v>6.16</v>
          </cell>
        </row>
        <row r="3548">
          <cell r="A3548">
            <v>7252</v>
          </cell>
          <cell r="B3548" t="str">
            <v>NIVEL OTICO C/ PRECISAO +/- 0,7MM TIPO WILD NA-2 OU EQUIV</v>
          </cell>
          <cell r="C3548" t="str">
            <v>H</v>
          </cell>
          <cell r="E3548">
            <v>0.91</v>
          </cell>
        </row>
        <row r="3549">
          <cell r="A3549">
            <v>7595</v>
          </cell>
          <cell r="B3549" t="str">
            <v>NIVELADOR</v>
          </cell>
          <cell r="C3549" t="str">
            <v>H</v>
          </cell>
          <cell r="E3549">
            <v>15.93</v>
          </cell>
        </row>
        <row r="3550">
          <cell r="A3550">
            <v>36152</v>
          </cell>
          <cell r="B3550" t="str">
            <v>OCULOS DE SEGURANCA CONTRA IMPACTOS COM LENTE INCOLOR, ARMACAO NYLON, COM PROTECAO UVA E UVB</v>
          </cell>
          <cell r="C3550" t="str">
            <v>UN</v>
          </cell>
          <cell r="E3550">
            <v>4.45</v>
          </cell>
        </row>
        <row r="3551">
          <cell r="A3551">
            <v>11138</v>
          </cell>
          <cell r="B3551" t="str">
            <v>OLEO COMBUSTIVEL BPF A GRANEL</v>
          </cell>
          <cell r="C3551" t="str">
            <v>L</v>
          </cell>
          <cell r="E3551">
            <v>1.93</v>
          </cell>
        </row>
        <row r="3552">
          <cell r="A3552">
            <v>5333</v>
          </cell>
          <cell r="B3552" t="str">
            <v>OLEO DE LINHACA</v>
          </cell>
          <cell r="C3552" t="str">
            <v>L</v>
          </cell>
          <cell r="E3552">
            <v>16.239999999999998</v>
          </cell>
        </row>
        <row r="3553">
          <cell r="A3553">
            <v>4221</v>
          </cell>
          <cell r="B3553" t="str">
            <v>OLEO DIESEL COMBUSTIVEL COMUM</v>
          </cell>
          <cell r="C3553" t="str">
            <v>L</v>
          </cell>
          <cell r="E3553">
            <v>3.01</v>
          </cell>
        </row>
        <row r="3554">
          <cell r="A3554">
            <v>4227</v>
          </cell>
          <cell r="B3554" t="str">
            <v>OLEO LUBRIFICANTE PARA MOTORES DE EQUIPAMENTOS PESADOS (CAMINHOES, TRATORES, RETROS E ETC)</v>
          </cell>
          <cell r="C3554" t="str">
            <v>L</v>
          </cell>
          <cell r="E3554">
            <v>12.15</v>
          </cell>
        </row>
        <row r="3555">
          <cell r="A3555">
            <v>4242</v>
          </cell>
          <cell r="B3555" t="str">
            <v>OPERADOR DE ACABADORA</v>
          </cell>
          <cell r="C3555" t="str">
            <v>H</v>
          </cell>
          <cell r="E3555">
            <v>9.73</v>
          </cell>
        </row>
        <row r="3556">
          <cell r="A3556">
            <v>4243</v>
          </cell>
          <cell r="B3556" t="str">
            <v>OPERADOR DE BETONEIRA (CAMINHAO)</v>
          </cell>
          <cell r="C3556" t="str">
            <v>H</v>
          </cell>
          <cell r="E3556">
            <v>10.28</v>
          </cell>
        </row>
        <row r="3557">
          <cell r="A3557">
            <v>37623</v>
          </cell>
          <cell r="B3557" t="str">
            <v>OPERADOR DE BETONEIRA ESTACIONARIA/MISTURADOR (COLETADO CAIXA)</v>
          </cell>
          <cell r="C3557" t="str">
            <v>H</v>
          </cell>
          <cell r="E3557">
            <v>9.2100000000000009</v>
          </cell>
        </row>
        <row r="3558">
          <cell r="A3558">
            <v>4250</v>
          </cell>
          <cell r="B3558" t="str">
            <v>OPERADOR DE COMPRESSOR OU COMPRESSORISTA</v>
          </cell>
          <cell r="C3558" t="str">
            <v>H</v>
          </cell>
          <cell r="E3558">
            <v>7.65</v>
          </cell>
        </row>
        <row r="3559">
          <cell r="A3559">
            <v>25960</v>
          </cell>
          <cell r="B3559" t="str">
            <v>OPERADOR DE DEMARCADORA DE FAIXAS</v>
          </cell>
          <cell r="C3559" t="str">
            <v>H</v>
          </cell>
          <cell r="E3559">
            <v>10.66</v>
          </cell>
        </row>
        <row r="3560">
          <cell r="A3560">
            <v>4234</v>
          </cell>
          <cell r="B3560" t="str">
            <v>OPERADOR DE ESCAVADEIRA</v>
          </cell>
          <cell r="C3560" t="str">
            <v>H</v>
          </cell>
          <cell r="E3560">
            <v>11.48</v>
          </cell>
        </row>
        <row r="3561">
          <cell r="A3561">
            <v>4253</v>
          </cell>
          <cell r="B3561" t="str">
            <v>OPERADOR DE GUINCHO</v>
          </cell>
          <cell r="C3561" t="str">
            <v>H</v>
          </cell>
          <cell r="E3561">
            <v>7.07</v>
          </cell>
        </row>
        <row r="3562">
          <cell r="A3562">
            <v>4254</v>
          </cell>
          <cell r="B3562" t="str">
            <v>OPERADOR DE GUINDASTE</v>
          </cell>
          <cell r="C3562" t="str">
            <v>H</v>
          </cell>
          <cell r="E3562">
            <v>13.31</v>
          </cell>
        </row>
        <row r="3563">
          <cell r="A3563">
            <v>4230</v>
          </cell>
          <cell r="B3563" t="str">
            <v>OPERADOR DE MAQUINAS E EQUIPAMENTOS</v>
          </cell>
          <cell r="C3563" t="str">
            <v>H</v>
          </cell>
          <cell r="E3563">
            <v>9.6300000000000008</v>
          </cell>
        </row>
        <row r="3564">
          <cell r="A3564">
            <v>4257</v>
          </cell>
          <cell r="B3564" t="str">
            <v>OPERADOR DE MARTELETE OU MARTELETEIRO</v>
          </cell>
          <cell r="C3564" t="str">
            <v>H</v>
          </cell>
          <cell r="E3564">
            <v>7.09</v>
          </cell>
        </row>
        <row r="3565">
          <cell r="A3565">
            <v>4240</v>
          </cell>
          <cell r="B3565" t="str">
            <v>OPERADOR DE MOTO-ESCREIPER</v>
          </cell>
          <cell r="C3565" t="str">
            <v>H</v>
          </cell>
          <cell r="E3565">
            <v>15.07</v>
          </cell>
        </row>
        <row r="3566">
          <cell r="A3566">
            <v>4239</v>
          </cell>
          <cell r="B3566" t="str">
            <v>OPERADOR DE MOTONIVELADORA</v>
          </cell>
          <cell r="C3566" t="str">
            <v>H</v>
          </cell>
          <cell r="E3566">
            <v>15.07</v>
          </cell>
        </row>
        <row r="3567">
          <cell r="A3567">
            <v>4248</v>
          </cell>
          <cell r="B3567" t="str">
            <v>OPERADOR DE PA CARREGADEIRA</v>
          </cell>
          <cell r="C3567" t="str">
            <v>H</v>
          </cell>
          <cell r="E3567">
            <v>10.79</v>
          </cell>
        </row>
        <row r="3568">
          <cell r="A3568">
            <v>25959</v>
          </cell>
          <cell r="B3568" t="str">
            <v>OPERADOR DE PAVIMENTADORA</v>
          </cell>
          <cell r="C3568" t="str">
            <v>H</v>
          </cell>
          <cell r="E3568">
            <v>10.66</v>
          </cell>
        </row>
        <row r="3569">
          <cell r="A3569">
            <v>4238</v>
          </cell>
          <cell r="B3569" t="str">
            <v>OPERADOR DE ROLO COMPACTADOR</v>
          </cell>
          <cell r="C3569" t="str">
            <v>H</v>
          </cell>
          <cell r="E3569">
            <v>9.2899999999999991</v>
          </cell>
        </row>
        <row r="3570">
          <cell r="A3570">
            <v>4237</v>
          </cell>
          <cell r="B3570" t="str">
            <v>OPERADOR DE TRATOR</v>
          </cell>
          <cell r="C3570" t="str">
            <v>H</v>
          </cell>
          <cell r="E3570">
            <v>10.16</v>
          </cell>
        </row>
        <row r="3571">
          <cell r="A3571">
            <v>4233</v>
          </cell>
          <cell r="B3571" t="str">
            <v>OPERADOR DE USINA DE ASFALTO, DE SOLOS OU DE CONCRETO</v>
          </cell>
          <cell r="C3571" t="str">
            <v>H</v>
          </cell>
          <cell r="E3571">
            <v>9.73</v>
          </cell>
        </row>
        <row r="3572">
          <cell r="A3572">
            <v>4251</v>
          </cell>
          <cell r="B3572" t="str">
            <v>OPERADOR JATO DE AREIA OU JATISTA</v>
          </cell>
          <cell r="C3572" t="str">
            <v>H</v>
          </cell>
          <cell r="E3572">
            <v>7.59</v>
          </cell>
        </row>
        <row r="3573">
          <cell r="A3573">
            <v>4252</v>
          </cell>
          <cell r="B3573" t="str">
            <v>OPERADOR PARA BATE ESTACAS</v>
          </cell>
          <cell r="C3573" t="str">
            <v>H</v>
          </cell>
          <cell r="E3573">
            <v>8.9600000000000009</v>
          </cell>
        </row>
        <row r="3574">
          <cell r="A3574">
            <v>2</v>
          </cell>
          <cell r="B3574" t="str">
            <v>OXIGENIO, RECARGA PARA CILINDRO DE CONJUNTO OXICORTE GRANDE</v>
          </cell>
          <cell r="C3574" t="str">
            <v>M3</v>
          </cell>
          <cell r="E3574">
            <v>7.23</v>
          </cell>
        </row>
        <row r="3575">
          <cell r="A3575">
            <v>4261</v>
          </cell>
          <cell r="B3575" t="str">
            <v>PA CARREGADEIRA SOBRE PNEUS * 105 HP * CAP. 1,72M3 * PESO OPERACIONAL* 9 T * TIPO CATERPILAR 924 - F II NACIONAL OU EQUIV (INCL MANUTENCAO/OPERACAO)</v>
          </cell>
          <cell r="C3575" t="str">
            <v>H</v>
          </cell>
          <cell r="E3575">
            <v>96.29</v>
          </cell>
        </row>
        <row r="3576">
          <cell r="A3576">
            <v>4259</v>
          </cell>
          <cell r="B3576" t="str">
            <v>PA CARREGADEIRA SOBRE PNEUS * 170 HP * CAP. * 3 M 3 * PESO OPERACIONAL * 16 T * TIPO CATERPILAR 950 - F II NACIONAL OU EQUIV (INCL MANUTENCAO/OPERACAO)</v>
          </cell>
          <cell r="C3576" t="str">
            <v>H</v>
          </cell>
          <cell r="E3576">
            <v>120.37</v>
          </cell>
        </row>
        <row r="3577">
          <cell r="A3577">
            <v>4260</v>
          </cell>
          <cell r="B3577" t="str">
            <v>PA CARREGADEIRA SOBRE PNEUS COM MOTOR DE 105 HP E CAPACIDADE NA CACAMBA DE 1,91 M3 (LOCACAO COM OPERADOR, COMBUSTIVEL E MANUTENCAO)</v>
          </cell>
          <cell r="C3577" t="str">
            <v>H</v>
          </cell>
          <cell r="E3577">
            <v>85.5</v>
          </cell>
        </row>
        <row r="3578">
          <cell r="A3578">
            <v>36517</v>
          </cell>
          <cell r="B3578" t="str">
            <v>PA CARREGADEIRA SOBRE RODAS, POTENCIA BRUTA *127* CV, CAPACIDADE DA CACAMBA DE 2,0 A 2,4 M3, PESO OPERACIONAL DE 10330 KG</v>
          </cell>
          <cell r="C3578" t="str">
            <v>UN</v>
          </cell>
          <cell r="E3578">
            <v>275280</v>
          </cell>
        </row>
        <row r="3579">
          <cell r="A3579">
            <v>4262</v>
          </cell>
          <cell r="B3579" t="str">
            <v>PA CARREGADEIRA SOBRE RODAS, POTENCIA LIQUIDA 128 HP, CAPACIDADE DA CACAMBA DE 1,7 A 2,8 M3, PESO OPERACIONAL DE 11632 KG</v>
          </cell>
          <cell r="C3579" t="str">
            <v>UN</v>
          </cell>
          <cell r="E3579">
            <v>310000</v>
          </cell>
        </row>
        <row r="3580">
          <cell r="A3580">
            <v>4263</v>
          </cell>
          <cell r="B3580" t="str">
            <v>PA CARREGADEIRA SOBRE RODAS, POTENCIA LIQUIDA 197 HP, CAPACIDADE DA CACAMBA DE 2,5 A 3,5 M3, PESO OPERACIONAL DE 18338 KG</v>
          </cell>
          <cell r="C3580" t="str">
            <v>UN</v>
          </cell>
          <cell r="E3580">
            <v>429866.64</v>
          </cell>
        </row>
        <row r="3581">
          <cell r="A3581">
            <v>36518</v>
          </cell>
          <cell r="B3581" t="str">
            <v>PA CARREGADEIRA SOBRE RODAS, POTENCIA LIQUIDA 213 HP, CAPACIDADE DA CACAMBA</v>
          </cell>
          <cell r="C3581" t="str">
            <v>UN</v>
          </cell>
          <cell r="E3581">
            <v>489386.64</v>
          </cell>
        </row>
        <row r="3582">
          <cell r="A3582">
            <v>14221</v>
          </cell>
          <cell r="B3582" t="str">
            <v>PA CARREGADEIRA SOBRE RODAS, POTENCIA 152 HP, CAPACIDADE DA CACAMBA DE 1,53 A 2,30 M3, PESO OPERACIONAL DE 10216 KG</v>
          </cell>
          <cell r="C3582" t="str">
            <v>UN</v>
          </cell>
          <cell r="E3582">
            <v>285613.32</v>
          </cell>
        </row>
        <row r="3583">
          <cell r="A3583">
            <v>38402</v>
          </cell>
          <cell r="B3583" t="str">
            <v>PA DE LIXO PLASTICA, CABO LONGO</v>
          </cell>
          <cell r="C3583" t="str">
            <v>UN</v>
          </cell>
          <cell r="E3583">
            <v>7.48</v>
          </cell>
        </row>
        <row r="3584">
          <cell r="A3584">
            <v>13597</v>
          </cell>
          <cell r="B3584" t="str">
            <v>PADRAO POLIFASICO COMPLETO EM POSTE GALV DE 3" X 5,0M</v>
          </cell>
          <cell r="C3584" t="str">
            <v>UN</v>
          </cell>
          <cell r="E3584">
            <v>710.75</v>
          </cell>
        </row>
        <row r="3585">
          <cell r="A3585">
            <v>3412</v>
          </cell>
          <cell r="B3585" t="str">
            <v>PAINEL DE LA DE VIDRO SEM REVESTIMENTO PSI 20, E = 25 MM, DE 1200 X 600 MM</v>
          </cell>
          <cell r="C3585" t="str">
            <v>M2</v>
          </cell>
          <cell r="E3585">
            <v>7.66</v>
          </cell>
        </row>
        <row r="3586">
          <cell r="A3586">
            <v>3413</v>
          </cell>
          <cell r="B3586" t="str">
            <v>PAINEL DE LA DE VIDRO SEM REVESTIMENTO PSI 20, E = 50 MM, DE 1200 X 600 MM</v>
          </cell>
          <cell r="C3586" t="str">
            <v>M2</v>
          </cell>
          <cell r="E3586">
            <v>17.260000000000002</v>
          </cell>
        </row>
        <row r="3587">
          <cell r="A3587">
            <v>39744</v>
          </cell>
          <cell r="B3587" t="str">
            <v>PAINEL DE LA DE VIDRO SEM REVESTIMENTO PSI 40, E = 25 MM, DE 1200 X 600 MM</v>
          </cell>
          <cell r="C3587" t="str">
            <v>M2</v>
          </cell>
          <cell r="E3587">
            <v>13.4</v>
          </cell>
        </row>
        <row r="3588">
          <cell r="A3588">
            <v>39745</v>
          </cell>
          <cell r="B3588" t="str">
            <v>PAINEL DE LA DE VIDRO SEM REVESTIMENTO PSI 40, E = 50 MM, DE 1200 X 600 MM</v>
          </cell>
          <cell r="C3588" t="str">
            <v>M2</v>
          </cell>
          <cell r="E3588">
            <v>28.28</v>
          </cell>
        </row>
        <row r="3589">
          <cell r="A3589">
            <v>39637</v>
          </cell>
          <cell r="B3589" t="str">
            <v>PAINEL ESTRUTURAL PARA LAJE SECA REVESTIDO EM PLACA CIMENTICIA, DE 1,20 X 2,50 M, E = 23 MM</v>
          </cell>
          <cell r="C3589" t="str">
            <v>M2</v>
          </cell>
          <cell r="E3589">
            <v>48.12</v>
          </cell>
        </row>
        <row r="3590">
          <cell r="A3590">
            <v>39638</v>
          </cell>
          <cell r="B3590" t="str">
            <v>PAINEL ESTRUTURAL PARA LAJE SECA REVESTIDO EM PLACA CIMENTICIA, DE 1,20 X 2,50 M, E = 40 MM</v>
          </cell>
          <cell r="C3590" t="str">
            <v>M2</v>
          </cell>
          <cell r="E3590">
            <v>89.61</v>
          </cell>
        </row>
        <row r="3591">
          <cell r="A3591">
            <v>39639</v>
          </cell>
          <cell r="B3591" t="str">
            <v>PAINEL ESTRUTURAL PARA LAJE SECA REVESTIDO EM PLACA CIMENTICIA, DE 1,20 X 2,50 M, E = 55 MM</v>
          </cell>
          <cell r="C3591" t="str">
            <v>M2</v>
          </cell>
          <cell r="E3591">
            <v>118.14</v>
          </cell>
        </row>
        <row r="3592">
          <cell r="A3592">
            <v>39517</v>
          </cell>
          <cell r="B3592" t="str">
            <v>PAINEL ISOLANTE REVESTIDO EM ACO GALVALUME *0,5* MM COM PRE-PINTURA NAS DUAS FACES, NUCLEO EM POLIURETANO (PUR), E = 40/50 MM, PARA FECHAMENTOS VERTICAIS (INCLUI PARAFUSOS DE FIXACAO)</v>
          </cell>
          <cell r="C3592" t="str">
            <v>M2</v>
          </cell>
          <cell r="E3592">
            <v>92.2</v>
          </cell>
        </row>
        <row r="3593">
          <cell r="A3593">
            <v>39518</v>
          </cell>
          <cell r="B3593" t="str">
            <v>PAINEL ISOLANTE REVESTIDO EM ACO GALVALUME *0,5* MM COM PRE-PINTURA NAS DUAS FACES, NUCLEO EM POLIURETANO (PUR), E = 70/80 MM, PARA FECHAMENTOS VERTICAIS (INCLUI PARAFUSOS DE FIXACAO)</v>
          </cell>
          <cell r="C3593" t="str">
            <v>M2</v>
          </cell>
          <cell r="E3593">
            <v>109.05</v>
          </cell>
        </row>
        <row r="3594">
          <cell r="A3594">
            <v>21144</v>
          </cell>
          <cell r="B3594" t="str">
            <v>PAPEL MANTEIGA (FOLHA 66 X 96CM)</v>
          </cell>
          <cell r="C3594" t="str">
            <v>UN</v>
          </cell>
          <cell r="E3594">
            <v>0.95</v>
          </cell>
        </row>
        <row r="3595">
          <cell r="A3595">
            <v>21140</v>
          </cell>
          <cell r="B3595" t="str">
            <v>PAPEL MILIMETRADO TRANSPARENTE - ROLO DE 1,05 X 10M</v>
          </cell>
          <cell r="C3595" t="str">
            <v>10M</v>
          </cell>
          <cell r="E3595">
            <v>5</v>
          </cell>
        </row>
        <row r="3596">
          <cell r="A3596">
            <v>11851</v>
          </cell>
          <cell r="B3596" t="str">
            <v>PAPEL SULFITE ALCALINO A 4 (PACOTE COM 500 FOLHAS)</v>
          </cell>
          <cell r="C3596" t="str">
            <v>FL</v>
          </cell>
          <cell r="E3596">
            <v>0.03</v>
          </cell>
        </row>
        <row r="3597">
          <cell r="A3597">
            <v>11852</v>
          </cell>
          <cell r="B3597" t="str">
            <v>PAPEL VEGETAL 100G/M2 - 0,80M DE LARGURA</v>
          </cell>
          <cell r="C3597" t="str">
            <v>M</v>
          </cell>
          <cell r="E3597">
            <v>5.43</v>
          </cell>
        </row>
        <row r="3598">
          <cell r="A3598">
            <v>11853</v>
          </cell>
          <cell r="B3598" t="str">
            <v>PAPEL VEGETAL 65G/M2 - 0,80M DE LARGURA</v>
          </cell>
          <cell r="C3598" t="str">
            <v>M</v>
          </cell>
          <cell r="E3598">
            <v>4.32</v>
          </cell>
        </row>
        <row r="3599">
          <cell r="A3599">
            <v>21139</v>
          </cell>
          <cell r="B3599" t="str">
            <v>PAPEL VEGETAL 90G/M2 - 0,8M DE LARGURA</v>
          </cell>
          <cell r="C3599" t="str">
            <v>M</v>
          </cell>
          <cell r="E3599">
            <v>4.13</v>
          </cell>
        </row>
        <row r="3600">
          <cell r="A3600">
            <v>11703</v>
          </cell>
          <cell r="B3600" t="str">
            <v>PAPELEIRA DE PAREDE EM METAL CROMADO SEM TAMPA</v>
          </cell>
          <cell r="C3600" t="str">
            <v>UN</v>
          </cell>
          <cell r="E3600">
            <v>25.64</v>
          </cell>
        </row>
        <row r="3601">
          <cell r="A3601">
            <v>37400</v>
          </cell>
          <cell r="B3601" t="str">
            <v>PAPELEIRA PLASTICA TIPO DISPENSER PARA PAPEL HIGIENICO ROLAO</v>
          </cell>
          <cell r="C3601" t="str">
            <v>UN</v>
          </cell>
          <cell r="E3601">
            <v>27.14</v>
          </cell>
        </row>
        <row r="3602">
          <cell r="A3602">
            <v>25400</v>
          </cell>
          <cell r="B3602" t="str">
            <v>PAR DE TABELAS DE BASQUETE EM COMPENSADO NAVAL DE *1,80 X 1,20* M, COM ARO DE METAL E REDE (SEM SUPORTE DE FIXACAO)</v>
          </cell>
          <cell r="C3602" t="str">
            <v>UN</v>
          </cell>
          <cell r="E3602">
            <v>1057.32</v>
          </cell>
        </row>
        <row r="3603">
          <cell r="A3603">
            <v>4272</v>
          </cell>
          <cell r="B3603" t="str">
            <v>PARA-RAIOS DE BAIXA TENSAO, TENSAO DE OPERACAO *280* V , CORRENTE MAXIMA *20* KA</v>
          </cell>
          <cell r="C3603" t="str">
            <v>UN</v>
          </cell>
          <cell r="E3603">
            <v>53.69</v>
          </cell>
        </row>
        <row r="3604">
          <cell r="A3604">
            <v>4276</v>
          </cell>
          <cell r="B3604" t="str">
            <v>PARA-RAIOS DE DISTRIBUICAO, TENSAO NOMINAL 15 KV, CORRENTE NOMINAL DE DESCARGA 5 KA</v>
          </cell>
          <cell r="C3604" t="str">
            <v>UN</v>
          </cell>
          <cell r="E3604">
            <v>158.46</v>
          </cell>
        </row>
        <row r="3605">
          <cell r="A3605">
            <v>4273</v>
          </cell>
          <cell r="B3605" t="str">
            <v>PARA-RAIOS DE DISTRIBUICAO, TENSAO NOMINAL 30 KV, CORRENTE NOMINAL DE DESCARGA 10 KA</v>
          </cell>
          <cell r="C3605" t="str">
            <v>UN</v>
          </cell>
          <cell r="E3605">
            <v>263.23</v>
          </cell>
        </row>
        <row r="3606">
          <cell r="A3606">
            <v>4274</v>
          </cell>
          <cell r="B3606" t="str">
            <v>PARA-RAIOS TIPO FRANKLIN 350 MM, EM LATAO CROMADO, DUAS DESCIDAS, PARA PROTECAO DE EDIFICACOES CONTRA DESCARGAS ATMOSFERICAS</v>
          </cell>
          <cell r="C3606" t="str">
            <v>UN</v>
          </cell>
          <cell r="E3606">
            <v>61.04</v>
          </cell>
        </row>
        <row r="3607">
          <cell r="A3607">
            <v>39438</v>
          </cell>
          <cell r="B3607" t="str">
            <v>PARAFUSO CABECA TROMBETA E PONTA AGULHA (GN55), COMPRIMENTO 55 MM, EM ACO FOSFATIZADO, PARA FIXAR CHAPA DE GESSO EM PERFIL DRYWALL METALICO MAXIMO 0,7 MM</v>
          </cell>
          <cell r="C3607" t="str">
            <v>UN</v>
          </cell>
          <cell r="E3607">
            <v>0.09</v>
          </cell>
        </row>
        <row r="3608">
          <cell r="A3608">
            <v>11963</v>
          </cell>
          <cell r="B3608" t="str">
            <v>PARAFUSO DE ACO TIPO CHUMBADOR PARABOLT, DIAMETRO 1/2", COMPRIMENTO 75 MM</v>
          </cell>
          <cell r="C3608" t="str">
            <v>UN</v>
          </cell>
          <cell r="E3608">
            <v>3.28</v>
          </cell>
        </row>
        <row r="3609">
          <cell r="A3609">
            <v>11964</v>
          </cell>
          <cell r="B3609" t="str">
            <v>PARAFUSO DE ACO TIPO CHUMBADOR PARABOLT, DIAMETRO 3/8", COMPRIMENTO 75 MM</v>
          </cell>
          <cell r="C3609" t="str">
            <v>UN</v>
          </cell>
          <cell r="E3609">
            <v>0.82</v>
          </cell>
        </row>
        <row r="3610">
          <cell r="A3610">
            <v>4379</v>
          </cell>
          <cell r="B3610" t="str">
            <v>PARAFUSO DE ACO ZINCADO COM ROSCA SOBERBA, CABECA CHATA E FENDA SIMPLES, DIAMETRO 2,5 MM, COMPRIMENTO * 9,5 * MM</v>
          </cell>
          <cell r="C3610" t="str">
            <v>UN</v>
          </cell>
          <cell r="E3610">
            <v>0.01</v>
          </cell>
        </row>
        <row r="3611">
          <cell r="A3611">
            <v>4377</v>
          </cell>
          <cell r="B3611" t="str">
            <v>PARAFUSO DE ACO ZINCADO COM ROSCA SOBERBA, CABECA CHATA E FENDA SIMPLES, DIAMETRO 4,2 MM, COMPRIMENTO * 32 * MM</v>
          </cell>
          <cell r="C3611" t="str">
            <v>UN</v>
          </cell>
          <cell r="E3611">
            <v>0.06</v>
          </cell>
        </row>
        <row r="3612">
          <cell r="A3612">
            <v>4356</v>
          </cell>
          <cell r="B3612" t="str">
            <v>PARAFUSO DE ACO ZINCADO COM ROSCA SOBERBA, CABECA CHATA E FENDA SIMPLES, DIAMETRO 4,8 MM, COMPRIMENTO 45 MM</v>
          </cell>
          <cell r="C3612" t="str">
            <v>UN</v>
          </cell>
          <cell r="E3612">
            <v>0.09</v>
          </cell>
        </row>
        <row r="3613">
          <cell r="A3613">
            <v>13246</v>
          </cell>
          <cell r="B3613" t="str">
            <v>PARAFUSO DE FERRO POLIDO, SEXTAVADO, COM ROSCA INTEIRA, DIAMETRO 5/16", COMPRIMENTO 3/4", COM PORCA E ARRUELA LISA LEVE</v>
          </cell>
          <cell r="C3613" t="str">
            <v>UN</v>
          </cell>
          <cell r="E3613">
            <v>0.15</v>
          </cell>
        </row>
        <row r="3614">
          <cell r="A3614">
            <v>4346</v>
          </cell>
          <cell r="B3614" t="str">
            <v>PARAFUSO DE FERRO POLIDO, SEXTAVADO, COM ROSCA PARCIAL, DIAMETRO 5/8", COMPRIMENTO 6", COM PORCA E ARRUELA DE PRESSAO MEDIA</v>
          </cell>
          <cell r="C3614" t="str">
            <v>UN</v>
          </cell>
          <cell r="E3614">
            <v>3.51</v>
          </cell>
        </row>
        <row r="3615">
          <cell r="A3615">
            <v>11955</v>
          </cell>
          <cell r="B3615" t="str">
            <v>PARAFUSO DE LATAO COM ACABAMENTO CROMADO PARA FIXAR PECA SANITARIA, INCLUI PORCA CEGA, ARRUELA E BUCHA DE NYLON TAMANHO S-10</v>
          </cell>
          <cell r="C3615" t="str">
            <v>UN</v>
          </cell>
          <cell r="E3615">
            <v>1.53</v>
          </cell>
        </row>
        <row r="3616">
          <cell r="A3616">
            <v>11960</v>
          </cell>
          <cell r="B3616" t="str">
            <v>PARAFUSO DE LATAO COM ROSCA SOBERBA, CABECA CHATA E FENDA SIMPLES, DIAMETRO 2,5 MM, COMPRIMENTO 12 MM</v>
          </cell>
          <cell r="C3616" t="str">
            <v>UN</v>
          </cell>
          <cell r="E3616">
            <v>0.05</v>
          </cell>
        </row>
        <row r="3617">
          <cell r="A3617">
            <v>4333</v>
          </cell>
          <cell r="B3617" t="str">
            <v>PARAFUSO DE LATAO COM ROSCA SOBERBA, CABECA CHATA E FENDA SIMPLES, DIAMETRO 3,2 MM, COMPRIMENTO 16 MM</v>
          </cell>
          <cell r="C3617" t="str">
            <v>UN</v>
          </cell>
          <cell r="E3617">
            <v>0.09</v>
          </cell>
        </row>
        <row r="3618">
          <cell r="A3618">
            <v>4358</v>
          </cell>
          <cell r="B3618" t="str">
            <v>PARAFUSO DE LATAO COM ROSCA SOBERBA, CABECA CHATA E FENDA SIMPLES, DIAMETRO 4,8 MM, COMPRIMENTO 65 MM</v>
          </cell>
          <cell r="C3618" t="str">
            <v>UN</v>
          </cell>
          <cell r="E3618">
            <v>0.7</v>
          </cell>
        </row>
        <row r="3619">
          <cell r="A3619">
            <v>39435</v>
          </cell>
          <cell r="B3619" t="str">
            <v>PARAFUSO DRY WALL, EM ACO FOSFATIZADO, CABECA TROMBETA E PONTA AGULHA (TA), COMPRIMENTO 25 MM</v>
          </cell>
          <cell r="C3619" t="str">
            <v>UN</v>
          </cell>
          <cell r="E3619">
            <v>0.03</v>
          </cell>
        </row>
        <row r="3620">
          <cell r="A3620">
            <v>39436</v>
          </cell>
          <cell r="B3620" t="str">
            <v>PARAFUSO DRY WALL, EM ACO FOSFATIZADO, CABECA TROMBETA E PONTA AGULHA (TA), COMPRIMENTO 35 MM</v>
          </cell>
          <cell r="C3620" t="str">
            <v>UN</v>
          </cell>
          <cell r="E3620">
            <v>0.06</v>
          </cell>
        </row>
        <row r="3621">
          <cell r="A3621">
            <v>39437</v>
          </cell>
          <cell r="B3621" t="str">
            <v>PARAFUSO DRY WALL, EM ACO FOSFATIZADO, CABECA TROMBETA E PONTA AGULHA (TA), COMPRIMENTO 45 MM</v>
          </cell>
          <cell r="C3621" t="str">
            <v>UN</v>
          </cell>
          <cell r="E3621">
            <v>0.08</v>
          </cell>
        </row>
        <row r="3622">
          <cell r="A3622">
            <v>39439</v>
          </cell>
          <cell r="B3622" t="str">
            <v>PARAFUSO DRY WALL, EM ACO FOSFATIZADO, CABECA TROMBETA E PONTA BROCA (TB), COMPRIMENTO 25 MM</v>
          </cell>
          <cell r="C3622" t="str">
            <v>UN</v>
          </cell>
          <cell r="E3622">
            <v>0.05</v>
          </cell>
        </row>
        <row r="3623">
          <cell r="A3623">
            <v>39440</v>
          </cell>
          <cell r="B3623" t="str">
            <v>PARAFUSO DRY WALL, EM ACO FOSFATIZADO, CABECA TROMBETA E PONTA BROCA (TB), COMPRIMENTO 35 MM</v>
          </cell>
          <cell r="C3623" t="str">
            <v>UN</v>
          </cell>
          <cell r="E3623">
            <v>7.0000000000000007E-2</v>
          </cell>
        </row>
        <row r="3624">
          <cell r="A3624">
            <v>39441</v>
          </cell>
          <cell r="B3624" t="str">
            <v>PARAFUSO DRY WALL, EM ACO FOSFATIZADO, CABECA TROMBETA E PONTA BROCA (TB), COMPRIMENTO 45 MM</v>
          </cell>
          <cell r="C3624" t="str">
            <v>UN</v>
          </cell>
          <cell r="E3624">
            <v>0.08</v>
          </cell>
        </row>
        <row r="3625">
          <cell r="A3625">
            <v>39442</v>
          </cell>
          <cell r="B3625" t="str">
            <v>PARAFUSO DRY WALL, EM ACO ZINCADO, CABECA LENTILHA E PONTA AGULHA (LA), LARGURA 4,2 MM, COMPRIMENTO 13 MM</v>
          </cell>
          <cell r="C3625" t="str">
            <v>UN</v>
          </cell>
          <cell r="E3625">
            <v>0.06</v>
          </cell>
        </row>
        <row r="3626">
          <cell r="A3626">
            <v>39443</v>
          </cell>
          <cell r="B3626" t="str">
            <v>PARAFUSO DRY WALL, EM ACO ZINCADO, CABECA LENTILHA E PONTA BROCA (LB), LARGURA 4,2 MM, COMPRIMENTO 13 MM</v>
          </cell>
          <cell r="C3626" t="str">
            <v>UN</v>
          </cell>
          <cell r="E3626">
            <v>0.08</v>
          </cell>
        </row>
        <row r="3627">
          <cell r="A3627">
            <v>4329</v>
          </cell>
          <cell r="B3627" t="str">
            <v>PARAFUSO EM ACO GALVANIZADO, TIPO MAQUINA, SEXTAVADO, SEM PORCA, DIAMETRO 1/2", COMPRIMENTO 2"</v>
          </cell>
          <cell r="C3627" t="str">
            <v>UN</v>
          </cell>
          <cell r="E3627">
            <v>0.75</v>
          </cell>
        </row>
        <row r="3628">
          <cell r="A3628">
            <v>4383</v>
          </cell>
          <cell r="B3628" t="str">
            <v>PARAFUSO FRANCES METRICO ZINCADO 12 X 140MM, INCL PORCA SEXT E ARRUELA DE PRESSAO/MEDIA</v>
          </cell>
          <cell r="C3628" t="str">
            <v>UN</v>
          </cell>
          <cell r="E3628">
            <v>1.61</v>
          </cell>
        </row>
        <row r="3629">
          <cell r="A3629">
            <v>4344</v>
          </cell>
          <cell r="B3629" t="str">
            <v>PARAFUSO FRANCES METRICO ZINCADO, DIAMETRO 12 MM, COMPRIEMNTO 150MM, COM PORCA SEXTAVADA E ARRUELA DE PRESSAO MEDIA</v>
          </cell>
          <cell r="C3629" t="str">
            <v>UN</v>
          </cell>
          <cell r="E3629">
            <v>1.5</v>
          </cell>
        </row>
        <row r="3630">
          <cell r="A3630">
            <v>436</v>
          </cell>
          <cell r="B3630" t="str">
            <v>PARAFUSO FRANCES M16 EM ACO GALVANIZADO, COMPRIMENTO = 150 MM, DIAMETRO = 16 MM, CABECA ABAULADA</v>
          </cell>
          <cell r="C3630" t="str">
            <v>UN</v>
          </cell>
          <cell r="E3630">
            <v>3.8</v>
          </cell>
        </row>
        <row r="3631">
          <cell r="A3631">
            <v>442</v>
          </cell>
          <cell r="B3631" t="str">
            <v>PARAFUSO FRANCES M16 EM ACO GALVANIZADO, COMPRIMENTO = 45 MM, DIAMETRO = 16 MM, CABECA ABAULADA</v>
          </cell>
          <cell r="C3631" t="str">
            <v>UN</v>
          </cell>
          <cell r="E3631">
            <v>2.25</v>
          </cell>
        </row>
        <row r="3632">
          <cell r="A3632">
            <v>4335</v>
          </cell>
          <cell r="B3632" t="str">
            <v>PARAFUSO FRANCES ZINCADO, DIAMETRO 1/2'', COMPRIEMNTO 12'', COM PORCA E ARRUELA LISA MEDIA</v>
          </cell>
          <cell r="C3632" t="str">
            <v>UN</v>
          </cell>
          <cell r="E3632">
            <v>4.7699999999999996</v>
          </cell>
        </row>
        <row r="3633">
          <cell r="A3633">
            <v>4334</v>
          </cell>
          <cell r="B3633" t="str">
            <v>PARAFUSO FRANCES ZINCADO, DIAMETRO 1/2'', COMPRIEMNTO 15'', COM PORCA E ARRUELA LISA MEDIA</v>
          </cell>
          <cell r="C3633" t="str">
            <v>UN</v>
          </cell>
          <cell r="E3633">
            <v>6.54</v>
          </cell>
        </row>
        <row r="3634">
          <cell r="A3634">
            <v>4343</v>
          </cell>
          <cell r="B3634" t="str">
            <v>PARAFUSO FRANCES ZINCADO, DIAMETRO 1/2'', COMPRIEMNTO 4'', COM PORCA E ARRUELA</v>
          </cell>
          <cell r="C3634" t="str">
            <v>UN</v>
          </cell>
          <cell r="E3634">
            <v>1.61</v>
          </cell>
        </row>
        <row r="3635">
          <cell r="A3635">
            <v>11953</v>
          </cell>
          <cell r="B3635" t="str">
            <v>PARAFUSO FRANCES ZINCADO, DIAMETRO 1/2'', COMPRIMENTO 2'', COM PORCA E ARRUELA</v>
          </cell>
          <cell r="C3635" t="str">
            <v>UN</v>
          </cell>
          <cell r="E3635">
            <v>1.1200000000000001</v>
          </cell>
        </row>
        <row r="3636">
          <cell r="A3636">
            <v>430</v>
          </cell>
          <cell r="B3636" t="str">
            <v>PARAFUSO M16 EM ACO GALVANIZADO, COMPRIMENTO = 125 MM, DIAMETRO = 16 MM, ROSCA MAQUINA, CABECA QUADRADA</v>
          </cell>
          <cell r="C3636" t="str">
            <v>UN</v>
          </cell>
          <cell r="E3636">
            <v>3.4</v>
          </cell>
        </row>
        <row r="3637">
          <cell r="A3637">
            <v>441</v>
          </cell>
          <cell r="B3637" t="str">
            <v>PARAFUSO M16 EM ACO GALVANIZADO, COMPRIMENTO = 150 MM, DIAMETRO = 16 MM, ROSCA MAQUINA, CABECA QUADRADA</v>
          </cell>
          <cell r="C3637" t="str">
            <v>UN</v>
          </cell>
          <cell r="E3637">
            <v>3.74</v>
          </cell>
        </row>
        <row r="3638">
          <cell r="A3638">
            <v>431</v>
          </cell>
          <cell r="B3638" t="str">
            <v>PARAFUSO M16 EM ACO GALVANIZADO, COMPRIMENTO = 200 MM, DIAMETRO = 16 MM, ROSCA MAQUINA, CABECA QUADRADA</v>
          </cell>
          <cell r="C3638" t="str">
            <v>UN</v>
          </cell>
          <cell r="E3638">
            <v>4.5199999999999996</v>
          </cell>
        </row>
        <row r="3639">
          <cell r="A3639">
            <v>432</v>
          </cell>
          <cell r="B3639" t="str">
            <v>PARAFUSO M16 EM ACO GALVANIZADO, COMPRIMENTO = 250 MM, DIAMETRO = 16 MM, ROSCA MAQUINA, CABECA QUADRADA</v>
          </cell>
          <cell r="C3639" t="str">
            <v>UN</v>
          </cell>
          <cell r="E3639">
            <v>4.99</v>
          </cell>
        </row>
        <row r="3640">
          <cell r="A3640">
            <v>429</v>
          </cell>
          <cell r="B3640" t="str">
            <v>PARAFUSO M16 EM ACO GALVANIZADO, COMPRIMENTO = 300 MM, DIAMETRO = 16 MM, ROSCA DUPLA</v>
          </cell>
          <cell r="C3640" t="str">
            <v>UN</v>
          </cell>
          <cell r="E3640">
            <v>6.73</v>
          </cell>
        </row>
        <row r="3641">
          <cell r="A3641">
            <v>439</v>
          </cell>
          <cell r="B3641" t="str">
            <v>PARAFUSO M16 EM ACO GALVANIZADO, COMPRIMENTO = 300 MM, DIAMETRO = 16 MM, ROSCA MAQUINA, CABECA QUADRADA</v>
          </cell>
          <cell r="C3641" t="str">
            <v>UN</v>
          </cell>
          <cell r="E3641">
            <v>5.73</v>
          </cell>
        </row>
        <row r="3642">
          <cell r="A3642">
            <v>433</v>
          </cell>
          <cell r="B3642" t="str">
            <v>PARAFUSO M16 EM ACO GALVANIZADO, COMPRIMENTO = 350 MM, DIAMETRO = 16 MM, ROSCA MAQUINA, CABECA QUADRADA</v>
          </cell>
          <cell r="C3642" t="str">
            <v>UN</v>
          </cell>
          <cell r="E3642">
            <v>6.69</v>
          </cell>
        </row>
        <row r="3643">
          <cell r="A3643">
            <v>437</v>
          </cell>
          <cell r="B3643" t="str">
            <v>PARAFUSO M16 EM ACO GALVANIZADO, COMPRIMENTO = 400 MM, DIAMETRO = 16 MM, ROSCA DUPLA</v>
          </cell>
          <cell r="C3643" t="str">
            <v>UN</v>
          </cell>
          <cell r="E3643">
            <v>8.89</v>
          </cell>
        </row>
        <row r="3644">
          <cell r="A3644">
            <v>11790</v>
          </cell>
          <cell r="B3644" t="str">
            <v>PARAFUSO M16 EM ACO GALVANIZADO, COMPRIMENTO = 450 MM, DIAMETRO = 16 MM, ROSCA MAQUINA, CABECA QUADRADA</v>
          </cell>
          <cell r="C3644" t="str">
            <v>UN</v>
          </cell>
          <cell r="E3644">
            <v>10.09</v>
          </cell>
        </row>
        <row r="3645">
          <cell r="A3645">
            <v>428</v>
          </cell>
          <cell r="B3645" t="str">
            <v>PARAFUSO M16 EM ACO GALVANIZADO, COMPRIMENTO = 500 MM, DIAMETRO = 16 MM, ROSCA MAQUINA, COM CABECA SEXTAVADA E PORCA</v>
          </cell>
          <cell r="C3645" t="str">
            <v>UN</v>
          </cell>
          <cell r="E3645">
            <v>10.97</v>
          </cell>
        </row>
        <row r="3646">
          <cell r="A3646">
            <v>4384</v>
          </cell>
          <cell r="B3646" t="str">
            <v>PARAFUSO NIQUELADO COM ACABAMENTO CROMADO PARA FIXAR PECA SANITARIA, INCLUI</v>
          </cell>
          <cell r="C3646" t="str">
            <v>UN</v>
          </cell>
          <cell r="E3646">
            <v>7.79</v>
          </cell>
        </row>
        <row r="3647">
          <cell r="A3647">
            <v>4351</v>
          </cell>
          <cell r="B3647" t="str">
            <v>PARAFUSO NIQUELADO P/ FIXAR PECA SANITARIA - INCL PORCA CEGA, ARRUELA E BUCHA DE NYLON S-8</v>
          </cell>
          <cell r="C3647" t="str">
            <v>UN</v>
          </cell>
          <cell r="E3647">
            <v>1.44</v>
          </cell>
        </row>
        <row r="3648">
          <cell r="A3648">
            <v>11054</v>
          </cell>
          <cell r="B3648" t="str">
            <v>PARAFUSO ROSCA SOBERBA ZINCADO CABECA CHATA FENDA SIMPLES 3,2 X 20 MM (3/4 ")</v>
          </cell>
          <cell r="C3648" t="str">
            <v>UN</v>
          </cell>
          <cell r="E3648">
            <v>0.02</v>
          </cell>
        </row>
        <row r="3649">
          <cell r="A3649">
            <v>11055</v>
          </cell>
          <cell r="B3649" t="str">
            <v>PARAFUSO ROSCA SOBERBA ZINCADO CABECA CHATA FENDA SIMPLES 3,5 X 25 MM (1 ")</v>
          </cell>
          <cell r="C3649" t="str">
            <v>UN</v>
          </cell>
          <cell r="E3649">
            <v>0.03</v>
          </cell>
        </row>
        <row r="3650">
          <cell r="A3650">
            <v>11056</v>
          </cell>
          <cell r="B3650" t="str">
            <v>PARAFUSO ROSCA SOBERBA ZINCADO CABECA CHATA FENDA SIMPLES 3,8 X 30 MM (1.1/4 ")</v>
          </cell>
          <cell r="C3650" t="str">
            <v>UN</v>
          </cell>
          <cell r="E3650">
            <v>0.03</v>
          </cell>
        </row>
        <row r="3651">
          <cell r="A3651">
            <v>11057</v>
          </cell>
          <cell r="B3651" t="str">
            <v>PARAFUSO ROSCA SOBERBA ZINCADO CABECA CHATA FENDA SIMPLES 4,8 X 40 MM (1.1/2 ")</v>
          </cell>
          <cell r="C3651" t="str">
            <v>UN</v>
          </cell>
          <cell r="E3651">
            <v>7.0000000000000007E-2</v>
          </cell>
        </row>
        <row r="3652">
          <cell r="A3652">
            <v>11059</v>
          </cell>
          <cell r="B3652" t="str">
            <v>PARAFUSO ROSCA SOBERBA ZINCADO CABECA CHATA FENDA SIMPLES 5,5 X 50 MM (2 ")</v>
          </cell>
          <cell r="C3652" t="str">
            <v>UN</v>
          </cell>
          <cell r="E3652">
            <v>0.14000000000000001</v>
          </cell>
        </row>
        <row r="3653">
          <cell r="A3653">
            <v>11058</v>
          </cell>
          <cell r="B3653" t="str">
            <v>PARAFUSO ROSCA SOBERBA ZINCADO CABECA CHATA FENDA SIMPLES 5,5 X 65 MM (2.1/2 ")</v>
          </cell>
          <cell r="C3653" t="str">
            <v>UN</v>
          </cell>
          <cell r="E3653">
            <v>0.19</v>
          </cell>
        </row>
        <row r="3654">
          <cell r="A3654">
            <v>4354</v>
          </cell>
          <cell r="B3654" t="str">
            <v>PARAFUSO SEXTAVADO ZINCADO GRAU 5 ROSCA INTEIRA 1.1/2" X 4" "</v>
          </cell>
          <cell r="C3654" t="str">
            <v>UN</v>
          </cell>
          <cell r="E3654">
            <v>0.77</v>
          </cell>
        </row>
        <row r="3655">
          <cell r="A3655">
            <v>4380</v>
          </cell>
          <cell r="B3655" t="str">
            <v>PARAFUSO ZINCADO ROSCA SOBERBA 5/16 " X 120 MM PARA TELHA FIBROCIMENTO</v>
          </cell>
          <cell r="C3655" t="str">
            <v>UN</v>
          </cell>
          <cell r="E3655">
            <v>0.63</v>
          </cell>
        </row>
        <row r="3656">
          <cell r="A3656">
            <v>4299</v>
          </cell>
          <cell r="B3656" t="str">
            <v>PARAFUSO ZINCADO ROSCA SOBERBA, CABECA SEXTAVADA, 5/16 " X 110 MM, PARA FIXACAO DE TELHA EM MADEIRA</v>
          </cell>
          <cell r="C3656" t="str">
            <v>UN</v>
          </cell>
          <cell r="E3656">
            <v>0.6</v>
          </cell>
        </row>
        <row r="3657">
          <cell r="A3657">
            <v>4304</v>
          </cell>
          <cell r="B3657" t="str">
            <v>PARAFUSO ZINCADO ROSCA SOBERBA, CABECA SEXTAVADA, 5/16 " X 150 MM, PARA FIXACAO DE TELHA EM MADEIRA</v>
          </cell>
          <cell r="C3657" t="str">
            <v>UN</v>
          </cell>
          <cell r="E3657">
            <v>0.81</v>
          </cell>
        </row>
        <row r="3658">
          <cell r="A3658">
            <v>4305</v>
          </cell>
          <cell r="B3658" t="str">
            <v>PARAFUSO ZINCADO ROSCA SOBERBA, CABECA SEXTAVADA, 5/16 " X 180 MM, PARA FIXACAO DE TELHA EM MADEIRA</v>
          </cell>
          <cell r="C3658" t="str">
            <v>UN</v>
          </cell>
          <cell r="E3658">
            <v>0.95</v>
          </cell>
        </row>
        <row r="3659">
          <cell r="A3659">
            <v>4306</v>
          </cell>
          <cell r="B3659" t="str">
            <v>PARAFUSO ZINCADO ROSCA SOBERBA, CABECA SEXTAVADA, 5/16 " X 200 MM, PARA FIXACAO DE TELHA EM MADEIRA</v>
          </cell>
          <cell r="C3659" t="str">
            <v>UN</v>
          </cell>
          <cell r="E3659">
            <v>1.1000000000000001</v>
          </cell>
        </row>
        <row r="3660">
          <cell r="A3660">
            <v>4308</v>
          </cell>
          <cell r="B3660" t="str">
            <v>PARAFUSO ZINCADO ROSCA SOBERBA, CABECA SEXTAVADA, 5/16 " X 230 MM, PARA FIXACAO DE TELHA EM MADEIRA</v>
          </cell>
          <cell r="C3660" t="str">
            <v>UN</v>
          </cell>
          <cell r="E3660">
            <v>2.2799999999999998</v>
          </cell>
        </row>
        <row r="3661">
          <cell r="A3661">
            <v>4302</v>
          </cell>
          <cell r="B3661" t="str">
            <v>PARAFUSO ZINCADO ROSCA SOBERBA, CABECA SEXTAVADA, 5/16 " X 250 MM, PARA FIXACAO DE TELHA EM MADEIRA</v>
          </cell>
          <cell r="C3661" t="str">
            <v>UN</v>
          </cell>
          <cell r="E3661">
            <v>1.71</v>
          </cell>
        </row>
        <row r="3662">
          <cell r="A3662">
            <v>4300</v>
          </cell>
          <cell r="B3662" t="str">
            <v>PARAFUSO ZINCADO ROSCA SOBERBA, CABECA SEXTAVADA, 5/16 " X 50 MM, PARA FIXACAO DE TELHA EM MADEIRA</v>
          </cell>
          <cell r="C3662" t="str">
            <v>UN</v>
          </cell>
          <cell r="E3662">
            <v>0.4</v>
          </cell>
        </row>
        <row r="3663">
          <cell r="A3663">
            <v>4301</v>
          </cell>
          <cell r="B3663" t="str">
            <v>PARAFUSO ZINCADO ROSCA SOBERBA, CABECA SEXTAVADA, 5/16 " X 85 MM, PARA FIXACAO DE TELHA EM MADEIRA</v>
          </cell>
          <cell r="C3663" t="str">
            <v>UN</v>
          </cell>
          <cell r="E3663">
            <v>0.49</v>
          </cell>
        </row>
        <row r="3664">
          <cell r="A3664">
            <v>4320</v>
          </cell>
          <cell r="B3664" t="str">
            <v>PARAFUSO ZINCADO 5/16 " X 250 MM PARA FIXACAO DE TELHA DE FIBROCIMENTO CANALETE 49, INCLUI BUCHA NYLON S-10</v>
          </cell>
          <cell r="C3664" t="str">
            <v>UN</v>
          </cell>
          <cell r="E3664">
            <v>1.51</v>
          </cell>
        </row>
        <row r="3665">
          <cell r="A3665">
            <v>4318</v>
          </cell>
          <cell r="B3665" t="str">
            <v>PARAFUSO ZINCADO 5/16 " X 85 MM PARA FIXACAO DE TELHA DE FIBROCIMENTO CANALETE 90, INCLUI BUCHA NYLON S-10</v>
          </cell>
          <cell r="C3665" t="str">
            <v>UN</v>
          </cell>
          <cell r="E3665">
            <v>0.73</v>
          </cell>
        </row>
        <row r="3666">
          <cell r="A3666">
            <v>40577</v>
          </cell>
          <cell r="B3666" t="str">
            <v>PARAFUSO ZINCADO, SEXTAVADO, AUTOBROCANTE, FLANGEADO, 4,2 X 19 (COLETADO CAIXA)</v>
          </cell>
          <cell r="C3666" t="str">
            <v>CENTO</v>
          </cell>
          <cell r="E3666">
            <v>7.12</v>
          </cell>
        </row>
        <row r="3667">
          <cell r="A3667">
            <v>11962</v>
          </cell>
          <cell r="B3667" t="str">
            <v>PARAFUSO ZINCADO, SEXTAVADO, COM ROSCA INTEIRA, DIAMETRO 1/4", COMPRIMENTO 1/2"</v>
          </cell>
          <cell r="C3667" t="str">
            <v>UN</v>
          </cell>
          <cell r="E3667">
            <v>7.0000000000000007E-2</v>
          </cell>
        </row>
        <row r="3668">
          <cell r="A3668">
            <v>4332</v>
          </cell>
          <cell r="B3668" t="str">
            <v>PARAFUSO ZINCADO, SEXTAVADO, COM ROSCA INTEIRA, DIAMETRO 3/8", COMPRIMENTO 2"</v>
          </cell>
          <cell r="C3668" t="str">
            <v>UN</v>
          </cell>
          <cell r="E3668">
            <v>0.37</v>
          </cell>
        </row>
        <row r="3669">
          <cell r="A3669">
            <v>4331</v>
          </cell>
          <cell r="B3669" t="str">
            <v>PARAFUSO ZINCADO, SEXTAVADO, COM ROSCA INTEIRA, DIAMETRO 5/8", COMPRIMENTO 2 - 1/4"</v>
          </cell>
          <cell r="C3669" t="str">
            <v>UN</v>
          </cell>
          <cell r="E3669">
            <v>1.42</v>
          </cell>
        </row>
        <row r="3670">
          <cell r="A3670">
            <v>4336</v>
          </cell>
          <cell r="B3670" t="str">
            <v>PARAFUSO ZINCADO, SEXTAVADO, COM ROSCA INTEIRA, DIAMETRO 5/8", COMPRIMENTO 3", COM PORCA E ARRUELA DE PRESSAO MEDIA</v>
          </cell>
          <cell r="C3670" t="str">
            <v>UN</v>
          </cell>
          <cell r="E3670">
            <v>1.81</v>
          </cell>
        </row>
        <row r="3671">
          <cell r="A3671">
            <v>13294</v>
          </cell>
          <cell r="B3671" t="str">
            <v>PARAFUSO ZINCADO, SEXTAVADO, COM ROSCA SOBERBA, DIAMETRO 3/8", COMPRIMENTO 80 MM</v>
          </cell>
          <cell r="C3671" t="str">
            <v>UN</v>
          </cell>
          <cell r="E3671">
            <v>0.52</v>
          </cell>
        </row>
        <row r="3672">
          <cell r="A3672">
            <v>11948</v>
          </cell>
          <cell r="B3672" t="str">
            <v>PARAFUSO ZINCADO, SEXTAVADO, COM ROSCA SOBERBA, DIAMETRO 5/16", COMPRIMENTO 40 MM</v>
          </cell>
          <cell r="C3672" t="str">
            <v>UN</v>
          </cell>
          <cell r="E3672">
            <v>0.23</v>
          </cell>
        </row>
        <row r="3673">
          <cell r="A3673">
            <v>4382</v>
          </cell>
          <cell r="B3673" t="str">
            <v>PARAFUSO ZINCADO, SEXTAVADO, COM ROSCA SOBERBA, DIAMETRO 5/16", COMPRIMENTO 80 MM</v>
          </cell>
          <cell r="C3673" t="str">
            <v>UN</v>
          </cell>
          <cell r="E3673">
            <v>0.39</v>
          </cell>
        </row>
        <row r="3674">
          <cell r="A3674">
            <v>40843</v>
          </cell>
          <cell r="B3674" t="str">
            <v>PARAFUSO, ASTM A307 - GRAU A, SEXTAVADO, ZINCADO, DIAMETRO 3/8" X 1" (9,52 MM X 25,4 MM)</v>
          </cell>
          <cell r="C3674" t="str">
            <v>CENTO</v>
          </cell>
          <cell r="E3674">
            <v>19.59</v>
          </cell>
        </row>
        <row r="3675">
          <cell r="A3675">
            <v>40580</v>
          </cell>
          <cell r="B3675" t="str">
            <v>PARAFUSO, AUTO ATARRACHANTE, CABECA CHATA, FENDA SIMPLES, 1/4Â (6,35 MM) X 25 MM (COLETADO CAIXA)</v>
          </cell>
          <cell r="C3675" t="str">
            <v>CENTO</v>
          </cell>
          <cell r="E3675">
            <v>23.54</v>
          </cell>
        </row>
        <row r="3676">
          <cell r="A3676">
            <v>40578</v>
          </cell>
          <cell r="B3676" t="str">
            <v>PARAFUSO, COMUM, ASTM A307, SEXTAVADO, DIAMETRO 1/2" (12,7 MM) X 25,4 MM (1") (COLETADO CAIXA)</v>
          </cell>
          <cell r="C3676" t="str">
            <v>CENTO</v>
          </cell>
          <cell r="E3676">
            <v>49.05</v>
          </cell>
        </row>
        <row r="3677">
          <cell r="A3677">
            <v>40579</v>
          </cell>
          <cell r="B3677" t="str">
            <v>PARAFUSO, COMUM, ASTM A307, SEXTAVADO, DIAMETRO 1/4"Â (63, MM) X 25,4 MM (1") (COLETADO CAIXA)</v>
          </cell>
          <cell r="C3677" t="str">
            <v>CENTO</v>
          </cell>
          <cell r="E3677">
            <v>20.62</v>
          </cell>
        </row>
        <row r="3678">
          <cell r="A3678">
            <v>4385</v>
          </cell>
          <cell r="B3678" t="str">
            <v>PARALELEPIPEDO GRANITICO OU BASALTICO, PARA PAVIMENTACAO, SEM FRETE,  *30 A 35* PECAS POR M2</v>
          </cell>
          <cell r="C3678" t="str">
            <v>MIL</v>
          </cell>
          <cell r="E3678">
            <v>1514.29</v>
          </cell>
        </row>
        <row r="3679">
          <cell r="A3679">
            <v>4386</v>
          </cell>
          <cell r="B3679" t="str">
            <v>PARALELEPIPEDO GRANITICO OU BASALTICO, PARA PAVIMENTACAO, SEM FRETE,  *30 A 35* PECAS POR M2</v>
          </cell>
          <cell r="C3679" t="str">
            <v>M2</v>
          </cell>
          <cell r="E3679">
            <v>64.02</v>
          </cell>
        </row>
        <row r="3680">
          <cell r="A3680">
            <v>20079</v>
          </cell>
          <cell r="B3680" t="str">
            <v>PASTA LUBRIFICANTE PARA USO EM TUBOS DE PVC COM ANEL DE BORRACHA (POTE DE 3.500* G)</v>
          </cell>
          <cell r="C3680" t="str">
            <v>UN</v>
          </cell>
          <cell r="E3680">
            <v>72.2</v>
          </cell>
        </row>
        <row r="3681">
          <cell r="A3681">
            <v>20078</v>
          </cell>
          <cell r="B3681" t="str">
            <v>PASTA LUBRIFICANTE PARA USO EM TUBOS DE PVC COM ANEL DE BORRACHA (POTE DE 400* G)</v>
          </cell>
          <cell r="C3681" t="str">
            <v>UN</v>
          </cell>
          <cell r="E3681">
            <v>11.57</v>
          </cell>
        </row>
        <row r="3682">
          <cell r="A3682">
            <v>39897</v>
          </cell>
          <cell r="B3682" t="str">
            <v>PASTA PARA SOLDA DE TUBOS E CONEXOES DE COBRE</v>
          </cell>
          <cell r="C3682" t="str">
            <v>250G</v>
          </cell>
          <cell r="E3682">
            <v>25.48</v>
          </cell>
        </row>
        <row r="3683">
          <cell r="A3683">
            <v>118</v>
          </cell>
          <cell r="B3683" t="str">
            <v>PASTA VEDA JUNTAS/ROSCA, LATA DE *500* G, PARA INSTALACOES DE GAS E OUTROS</v>
          </cell>
          <cell r="C3683" t="str">
            <v>UN</v>
          </cell>
          <cell r="E3683">
            <v>43.76</v>
          </cell>
        </row>
        <row r="3684">
          <cell r="A3684">
            <v>4396</v>
          </cell>
          <cell r="B3684" t="str">
            <v>PASTILHA CERAMICA/PORCELANA, REVEST INT/EXT E  PISCINA, CORES BRANCA OU FRIAS, *2,5 X 2,5* CM</v>
          </cell>
          <cell r="C3684" t="str">
            <v>M2</v>
          </cell>
          <cell r="E3684">
            <v>89.27</v>
          </cell>
        </row>
        <row r="3685">
          <cell r="A3685">
            <v>36881</v>
          </cell>
          <cell r="B3685" t="str">
            <v>PASTILHA CERAMICA/PORCELANA, REVEST INT/EXT E  PISCINA, CORES FRIAS *5 X 5* CM</v>
          </cell>
          <cell r="C3685" t="str">
            <v>M2</v>
          </cell>
          <cell r="E3685">
            <v>79.77</v>
          </cell>
        </row>
        <row r="3686">
          <cell r="A3686">
            <v>39955</v>
          </cell>
          <cell r="B3686" t="str">
            <v>PASTILHA CERAMICA/PORCELANA, REVEST INT/EXT E  PISCINA, CORES FRIAS *5 X 5* CM (COLETADO CAIXA)</v>
          </cell>
          <cell r="C3686" t="str">
            <v>M2</v>
          </cell>
          <cell r="E3686">
            <v>94.19</v>
          </cell>
        </row>
        <row r="3687">
          <cell r="A3687">
            <v>36882</v>
          </cell>
          <cell r="B3687" t="str">
            <v>PASTILHA CERAMICA/PORCELANA, REVEST INT/EXT E  PISCINA, CORES QUENTES *5 X 5* CM</v>
          </cell>
          <cell r="C3687" t="str">
            <v>M2</v>
          </cell>
          <cell r="E3687">
            <v>93.06</v>
          </cell>
        </row>
        <row r="3688">
          <cell r="A3688">
            <v>4397</v>
          </cell>
          <cell r="B3688" t="str">
            <v>PASTILHA CERAMICA/PORCELANA, REVEST INT/EXT E  PISCINA, CORES QUENTES, *2,5 X 2,5* CM</v>
          </cell>
          <cell r="C3688" t="str">
            <v>M2</v>
          </cell>
          <cell r="E3688">
            <v>144.76</v>
          </cell>
        </row>
        <row r="3689">
          <cell r="A3689">
            <v>34754</v>
          </cell>
          <cell r="B3689" t="str">
            <v>PASTILHA DE VIDRO CRISTAL, NACIONAL, REVEST INT/EXT E PISCINA, TODAS AS CORES, E MAIOR OU IGUAL A 5 MM  *2,0 X 2,0* CM</v>
          </cell>
          <cell r="C3689" t="str">
            <v>M2</v>
          </cell>
          <cell r="E3689">
            <v>268.05</v>
          </cell>
        </row>
        <row r="3690">
          <cell r="A3690">
            <v>25962</v>
          </cell>
          <cell r="B3690" t="str">
            <v>PASTILHA DE VIDRO PIGMENTADA *2,0 X 2,0* CM, NACIONAL, PARA REVESTIMENTO INTERNO/EXTERNO E PISCINA, BRANCA OU CORES FRIAS, ESPESSURA MAIOR OU IGUAL A 5 MM</v>
          </cell>
          <cell r="C3690" t="str">
            <v>M2</v>
          </cell>
          <cell r="E3690">
            <v>169.77</v>
          </cell>
        </row>
        <row r="3691">
          <cell r="A3691">
            <v>34752</v>
          </cell>
          <cell r="B3691" t="str">
            <v>PASTILHA DE VIDRO PIGMENTADA, NACIONAL, REVEST INT/EXT E PISCINA, CORES QUENTES, E MAIOR OU IGUAL A 5 MM  *2,0 X 2,0* CM</v>
          </cell>
          <cell r="C3691" t="str">
            <v>M2</v>
          </cell>
          <cell r="E3691">
            <v>298.95999999999998</v>
          </cell>
        </row>
        <row r="3692">
          <cell r="A3692">
            <v>4751</v>
          </cell>
          <cell r="B3692" t="str">
            <v>PASTILHEIRO</v>
          </cell>
          <cell r="C3692" t="str">
            <v>H</v>
          </cell>
          <cell r="E3692">
            <v>15.47</v>
          </cell>
        </row>
        <row r="3693">
          <cell r="A3693">
            <v>13186</v>
          </cell>
          <cell r="B3693" t="str">
            <v>PAVIMENTACAO OU CALCAMENTO POLIEDRICO, COM PEDRAS IRREGULARES</v>
          </cell>
          <cell r="C3693" t="str">
            <v>M3</v>
          </cell>
          <cell r="E3693">
            <v>90.06</v>
          </cell>
        </row>
        <row r="3694">
          <cell r="A3694">
            <v>20205</v>
          </cell>
          <cell r="B3694" t="str">
            <v>PECA DE MADEIRA LEI APARELHADA 1,5 X 4CM</v>
          </cell>
          <cell r="C3694" t="str">
            <v>M</v>
          </cell>
          <cell r="E3694">
            <v>1.69</v>
          </cell>
        </row>
        <row r="3695">
          <cell r="A3695">
            <v>20206</v>
          </cell>
          <cell r="B3695" t="str">
            <v>PECA DE MADEIRA LEI APARELHADA 2 X 10CM</v>
          </cell>
          <cell r="C3695" t="str">
            <v>M</v>
          </cell>
          <cell r="E3695">
            <v>5.7</v>
          </cell>
        </row>
        <row r="3696">
          <cell r="A3696">
            <v>20212</v>
          </cell>
          <cell r="B3696" t="str">
            <v>PECA DE MADEIRA LEI APARELHADA 2 X 3" (5 X 7,5CM)</v>
          </cell>
          <cell r="C3696" t="str">
            <v>M</v>
          </cell>
          <cell r="E3696">
            <v>10.72</v>
          </cell>
        </row>
        <row r="3697">
          <cell r="A3697">
            <v>20208</v>
          </cell>
          <cell r="B3697" t="str">
            <v>PECA DE MADEIRA LEI APARELHADA 3 X 12" (7,5 X 30CM)</v>
          </cell>
          <cell r="C3697" t="str">
            <v>M</v>
          </cell>
          <cell r="E3697">
            <v>64.33</v>
          </cell>
        </row>
        <row r="3698">
          <cell r="A3698">
            <v>20209</v>
          </cell>
          <cell r="B3698" t="str">
            <v>PECA DE MADEIRA LEI APARELHADA 3 X 3" (7,5 X 7,5CM)</v>
          </cell>
          <cell r="C3698" t="str">
            <v>M</v>
          </cell>
          <cell r="E3698">
            <v>16.079999999999998</v>
          </cell>
        </row>
        <row r="3699">
          <cell r="A3699">
            <v>20211</v>
          </cell>
          <cell r="B3699" t="str">
            <v>PECA DE MADEIRA LEI APARELHADA 3 X 6" (7,5 X 15CM)</v>
          </cell>
          <cell r="C3699" t="str">
            <v>M</v>
          </cell>
          <cell r="E3699">
            <v>32.17</v>
          </cell>
        </row>
        <row r="3700">
          <cell r="A3700">
            <v>20204</v>
          </cell>
          <cell r="B3700" t="str">
            <v>PECA DE MADEIRA LEI APARELHADA 3 X 9" (7,5 X 23CM)</v>
          </cell>
          <cell r="C3700" t="str">
            <v>M</v>
          </cell>
          <cell r="E3700">
            <v>49.31</v>
          </cell>
        </row>
        <row r="3701">
          <cell r="A3701">
            <v>20213</v>
          </cell>
          <cell r="B3701" t="str">
            <v>PECA DE MADEIRA LEI APARELHADA 6 X 12CM</v>
          </cell>
          <cell r="C3701" t="str">
            <v>M</v>
          </cell>
          <cell r="E3701">
            <v>18.71</v>
          </cell>
        </row>
        <row r="3702">
          <cell r="A3702">
            <v>11844</v>
          </cell>
          <cell r="B3702" t="str">
            <v>PECA DE MADEIRA LEI 4 X 30CM APARELHADA</v>
          </cell>
          <cell r="C3702" t="str">
            <v>M</v>
          </cell>
          <cell r="E3702">
            <v>34.28</v>
          </cell>
        </row>
        <row r="3703">
          <cell r="A3703">
            <v>4433</v>
          </cell>
          <cell r="B3703" t="str">
            <v>PECA DE MADEIRA NAO APARELHADA *7,5 X 7,5* CM (3 X 3 ") MACARANDUBA, ANGELIM OU EQUIVALENTE DA REGIAO</v>
          </cell>
          <cell r="C3703" t="str">
            <v>M</v>
          </cell>
          <cell r="E3703">
            <v>8.5</v>
          </cell>
        </row>
        <row r="3704">
          <cell r="A3704">
            <v>4491</v>
          </cell>
          <cell r="B3704" t="str">
            <v>PECA DE MADEIRA NATIVA / REGIONAL 7,5 X 7,5CM (3X3) NAO APARELHADA (P/FORMA)</v>
          </cell>
          <cell r="C3704" t="str">
            <v>M</v>
          </cell>
          <cell r="E3704">
            <v>6.24</v>
          </cell>
        </row>
        <row r="3705">
          <cell r="A3705">
            <v>4505</v>
          </cell>
          <cell r="B3705" t="str">
            <v>PECA DE MADEIRA NATIVA/REGIONAL 1 X 7CM NAO APARELHADA (P/FORMA)</v>
          </cell>
          <cell r="C3705" t="str">
            <v>M</v>
          </cell>
          <cell r="E3705">
            <v>2.46</v>
          </cell>
        </row>
        <row r="3706">
          <cell r="A3706">
            <v>4517</v>
          </cell>
          <cell r="B3706" t="str">
            <v>PECA DE MADEIRA NATIVA/REGIONAL 2,5 X 7,0 CM (SARRAFO-P/FORMA)</v>
          </cell>
          <cell r="C3706" t="str">
            <v>M</v>
          </cell>
          <cell r="E3706">
            <v>0.68</v>
          </cell>
        </row>
        <row r="3707">
          <cell r="A3707">
            <v>4448</v>
          </cell>
          <cell r="B3707" t="str">
            <v>PECA DE MADEIRA NATIVA/REGIONAL 7,5 X 12,50 CM (3X5") NAO APARELHADA (P/FORMA)</v>
          </cell>
          <cell r="C3707" t="str">
            <v>M</v>
          </cell>
          <cell r="E3707">
            <v>11.39</v>
          </cell>
        </row>
        <row r="3708">
          <cell r="A3708">
            <v>4119</v>
          </cell>
          <cell r="B3708" t="str">
            <v>PECA DE MADEIRA ROLICA D = 19CM PARA CERCA</v>
          </cell>
          <cell r="C3708" t="str">
            <v>M</v>
          </cell>
          <cell r="E3708">
            <v>2.14</v>
          </cell>
        </row>
        <row r="3709">
          <cell r="A3709">
            <v>2729</v>
          </cell>
          <cell r="B3709" t="str">
            <v>PECA DE MADEIRA ROLICA TRATADA ( EUCALIPTO OU REGIONAL EQUIVALENTE) ( D = 4 A  7 CM - H = 3,0 M ( P/CAIBROS)</v>
          </cell>
          <cell r="C3709" t="str">
            <v>UN</v>
          </cell>
          <cell r="E3709">
            <v>3.67</v>
          </cell>
        </row>
        <row r="3710">
          <cell r="A3710">
            <v>4115</v>
          </cell>
          <cell r="B3710" t="str">
            <v>PECA DE MADEIRA ROLICA TRATADA (EUCALIPTO OU REGIONAL EQUIVALENTE) D = 12 A 15CM - H = 3,0M (P/CERCA//PILAR)</v>
          </cell>
          <cell r="C3710" t="str">
            <v>M</v>
          </cell>
          <cell r="E3710">
            <v>1.42</v>
          </cell>
        </row>
        <row r="3711">
          <cell r="A3711">
            <v>2747</v>
          </cell>
          <cell r="B3711" t="str">
            <v>PECA DE MADEIRA ROLICA TRATADA (EUCALIPTO OU REGIONAL EQUIVALENTE) D = 16 A 19CM - H = 12,0M (P/POSTES)</v>
          </cell>
          <cell r="C3711" t="str">
            <v>M</v>
          </cell>
          <cell r="E3711">
            <v>6.11</v>
          </cell>
        </row>
        <row r="3712">
          <cell r="A3712">
            <v>2731</v>
          </cell>
          <cell r="B3712" t="str">
            <v>PECA DE MADEIRA ROLICA TRATADA (EUCALIPTO OU REGIONAL EQUIVALENTE) D = 20 A 24CM - H = 12,0M (P/POSTES)</v>
          </cell>
          <cell r="C3712" t="str">
            <v>M</v>
          </cell>
          <cell r="E3712">
            <v>8.31</v>
          </cell>
        </row>
        <row r="3713">
          <cell r="A3713">
            <v>2794</v>
          </cell>
          <cell r="B3713" t="str">
            <v>PECA DE MADEIRA ROLICA TRATADA (EUCALIPTO OU REGIONAL EQUIVALENTE) D = 25 A 29CM - H = 6,5M (P/PILAR)</v>
          </cell>
          <cell r="C3713" t="str">
            <v>M</v>
          </cell>
          <cell r="E3713">
            <v>14.49</v>
          </cell>
        </row>
        <row r="3714">
          <cell r="A3714">
            <v>2788</v>
          </cell>
          <cell r="B3714" t="str">
            <v>PECA DE MADEIRA ROLICA TRATADA (EUCALIPTO OU REGIONAL EQUIVALENTE) D = 30 A 34CM - H = 6,5M (P/PILAR)</v>
          </cell>
          <cell r="C3714" t="str">
            <v>M</v>
          </cell>
          <cell r="E3714">
            <v>16.7</v>
          </cell>
        </row>
        <row r="3715">
          <cell r="A3715">
            <v>21138</v>
          </cell>
          <cell r="B3715" t="str">
            <v>PECA DE MADEIRA ROLICA TRATADA (EUCALIPTO OU REGIONAL EQUIVALENTE) D=8 A 11 CM (P/CERCA/CAIBRO)</v>
          </cell>
          <cell r="C3715" t="str">
            <v>M</v>
          </cell>
          <cell r="E3715">
            <v>1.07</v>
          </cell>
        </row>
        <row r="3716">
          <cell r="A3716">
            <v>14439</v>
          </cell>
          <cell r="B3716" t="str">
            <v>PECA DE MADEIRA ROLICA, SEM TRATAMENTO  (EUCALIPTO OU REGIONAL EQUIVALENTE) D</v>
          </cell>
          <cell r="C3716" t="str">
            <v>M</v>
          </cell>
          <cell r="E3716">
            <v>1.89</v>
          </cell>
        </row>
        <row r="3717">
          <cell r="A3717">
            <v>6194</v>
          </cell>
          <cell r="B3717" t="str">
            <v>PECA DE MADEIRA 2A QUALIDADE 2,5 X 15CM (1X6") NAO APARELHADA</v>
          </cell>
          <cell r="C3717" t="str">
            <v>M</v>
          </cell>
          <cell r="E3717">
            <v>6.15</v>
          </cell>
        </row>
        <row r="3718">
          <cell r="A3718">
            <v>4509</v>
          </cell>
          <cell r="B3718" t="str">
            <v>PECA DE MADEIRA 3A QUALIDADE 2,5 X 10CM NAO APARELHADA</v>
          </cell>
          <cell r="C3718" t="str">
            <v>M</v>
          </cell>
          <cell r="E3718">
            <v>3.2</v>
          </cell>
        </row>
        <row r="3719">
          <cell r="A3719">
            <v>4513</v>
          </cell>
          <cell r="B3719" t="str">
            <v>PECA DE MADEIRA 3A/4A NATIVA/REGIONAL 5 X 5 CM</v>
          </cell>
          <cell r="C3719" t="str">
            <v>M</v>
          </cell>
          <cell r="E3719">
            <v>0.99</v>
          </cell>
        </row>
        <row r="3720">
          <cell r="A3720">
            <v>4512</v>
          </cell>
          <cell r="B3720" t="str">
            <v>PECA DE MADEIRA 3A/4A QUALIDADE 2,5 X 5CM NAO APARELHADA</v>
          </cell>
          <cell r="C3720" t="str">
            <v>M</v>
          </cell>
          <cell r="E3720">
            <v>1.97</v>
          </cell>
        </row>
        <row r="3721">
          <cell r="A3721">
            <v>4500</v>
          </cell>
          <cell r="B3721" t="str">
            <v>PECA DE MADEIRA 3A/4A QUALIDADE 7,5 X 10CM NAO APARELHADA</v>
          </cell>
          <cell r="C3721" t="str">
            <v>M</v>
          </cell>
          <cell r="E3721">
            <v>9.67</v>
          </cell>
        </row>
        <row r="3722">
          <cell r="A3722">
            <v>10731</v>
          </cell>
          <cell r="B3722" t="str">
            <v>PEDRA ARDOSIA, CINZA, *40 X 40* CM, E= *1 CM</v>
          </cell>
          <cell r="C3722" t="str">
            <v>M2</v>
          </cell>
          <cell r="E3722">
            <v>12</v>
          </cell>
        </row>
        <row r="3723">
          <cell r="A3723">
            <v>4704</v>
          </cell>
          <cell r="B3723" t="str">
            <v>PEDRA ARDOSIA, CINZA, 20  X  40 CM,  E=  *1 CM</v>
          </cell>
          <cell r="C3723" t="str">
            <v>M2</v>
          </cell>
          <cell r="E3723">
            <v>10.82</v>
          </cell>
        </row>
        <row r="3724">
          <cell r="A3724">
            <v>10730</v>
          </cell>
          <cell r="B3724" t="str">
            <v>PEDRA ARDOSIA, CINZA, 30  X  30,  E= *1 CM</v>
          </cell>
          <cell r="C3724" t="str">
            <v>M2</v>
          </cell>
          <cell r="E3724">
            <v>11.6</v>
          </cell>
        </row>
        <row r="3725">
          <cell r="A3725">
            <v>4729</v>
          </cell>
          <cell r="B3725" t="str">
            <v>PEDRA BRITADA GRADUADA, CLASSIFICADA (POSTO PEDREIRA/FORNECEDOR, SEM FRETE)</v>
          </cell>
          <cell r="C3725" t="str">
            <v>M3</v>
          </cell>
          <cell r="E3725">
            <v>65.39</v>
          </cell>
        </row>
        <row r="3726">
          <cell r="A3726">
            <v>4720</v>
          </cell>
          <cell r="B3726" t="str">
            <v>PEDRA BRITADA N. 0, OU PEDRISCO (4,8 A 9,5 MM) POSTO PEDREIRA/FORNECEDOR, SEM FRETE</v>
          </cell>
          <cell r="C3726" t="str">
            <v>M3</v>
          </cell>
          <cell r="E3726">
            <v>71.5</v>
          </cell>
        </row>
        <row r="3727">
          <cell r="A3727">
            <v>4721</v>
          </cell>
          <cell r="B3727" t="str">
            <v>PEDRA BRITADA N. 1 (9,5 a 19 MM) POSTO PEDREIRA/FORNECEDOR, SEM FRETE</v>
          </cell>
          <cell r="C3727" t="str">
            <v>M3</v>
          </cell>
          <cell r="E3727">
            <v>56</v>
          </cell>
        </row>
        <row r="3728">
          <cell r="A3728">
            <v>4718</v>
          </cell>
          <cell r="B3728" t="str">
            <v>PEDRA BRITADA N. 2 (19 A 38 MM) POSTO PEDREIRA/FORNECEDOR, SEM FRETE</v>
          </cell>
          <cell r="C3728" t="str">
            <v>M3</v>
          </cell>
          <cell r="E3728">
            <v>56</v>
          </cell>
        </row>
        <row r="3729">
          <cell r="A3729">
            <v>4722</v>
          </cell>
          <cell r="B3729" t="str">
            <v>PEDRA BRITADA N. 3 (38 A 50 MM) POSTO PEDREIRA/FORNECEDOR, SEM FRETE</v>
          </cell>
          <cell r="C3729" t="str">
            <v>M3</v>
          </cell>
          <cell r="E3729">
            <v>56</v>
          </cell>
        </row>
        <row r="3730">
          <cell r="A3730">
            <v>4723</v>
          </cell>
          <cell r="B3730" t="str">
            <v>PEDRA BRITADA N. 4 (50 A 76 MM) POSTO PEDREIRA/FORNECEDOR, SEM FRETE</v>
          </cell>
          <cell r="C3730" t="str">
            <v>M3</v>
          </cell>
          <cell r="E3730">
            <v>61.09</v>
          </cell>
        </row>
        <row r="3731">
          <cell r="A3731">
            <v>4727</v>
          </cell>
          <cell r="B3731" t="str">
            <v>PEDRA BRITADA N. 5 (76 A 100 MM) POSTO PEDREIRA/FORNECEDOR, SEM FRETE</v>
          </cell>
          <cell r="C3731" t="str">
            <v>M3</v>
          </cell>
          <cell r="E3731">
            <v>62.79</v>
          </cell>
        </row>
        <row r="3732">
          <cell r="A3732">
            <v>4748</v>
          </cell>
          <cell r="B3732" t="str">
            <v>PEDRA BRITADA OU BICA CORRIDA, NAO CLASSIFICADA (POSTO PEDREIRA/FORNECEDOR, SEM FRETE)</v>
          </cell>
          <cell r="C3732" t="str">
            <v>M3</v>
          </cell>
          <cell r="E3732">
            <v>60.58</v>
          </cell>
        </row>
        <row r="3733">
          <cell r="A3733">
            <v>4730</v>
          </cell>
          <cell r="B3733" t="str">
            <v>PEDRA DE MAO OU PEDRA RACHAO PARA ARRIMO/FUNDACAO (POSTO PEDREIRA/FORNECEDOR, SEM FRETE)</v>
          </cell>
          <cell r="C3733" t="str">
            <v>M3</v>
          </cell>
          <cell r="E3733">
            <v>58.55</v>
          </cell>
        </row>
        <row r="3734">
          <cell r="A3734">
            <v>10737</v>
          </cell>
          <cell r="B3734" t="str">
            <v>PEDRA GRANITICA OU BASALTO, CACO, RETALHO, CAVACO, TIPO MIRACEMA, MADEIRA, PADUANA, RACHINHA, SANTA ISABEL OU OUTRAS SIMILARES, E=  *1,0 A *2,0 CM</v>
          </cell>
          <cell r="C3734" t="str">
            <v>M2</v>
          </cell>
          <cell r="E3734">
            <v>37.71</v>
          </cell>
        </row>
        <row r="3735">
          <cell r="A3735">
            <v>10734</v>
          </cell>
          <cell r="B3735" t="str">
            <v>PEDRA GRANITICA, SERRADA, TIPO MIRACEMA, MADEIRA, PADUANA, RACHINHA, SANTA ISABEL OU OUTRAS SIMILARES, *11,5 X  *23 CM, E=  *1,0 A *2,0 CM</v>
          </cell>
          <cell r="C3735" t="str">
            <v>M2</v>
          </cell>
          <cell r="E3735">
            <v>22.43</v>
          </cell>
        </row>
        <row r="3736">
          <cell r="A3736">
            <v>4717</v>
          </cell>
          <cell r="B3736" t="str">
            <v>PEDRA PORTUGUESA  OU PETIT PAVÊ, BRANCA</v>
          </cell>
          <cell r="C3736" t="str">
            <v>M2</v>
          </cell>
          <cell r="E3736">
            <v>43.51</v>
          </cell>
        </row>
        <row r="3737">
          <cell r="A3737">
            <v>4708</v>
          </cell>
          <cell r="B3737" t="str">
            <v>PEDRA PORTUGUESA  OU PETIT PAVÊ, PRETA</v>
          </cell>
          <cell r="C3737" t="str">
            <v>M2</v>
          </cell>
          <cell r="E3737">
            <v>43.51</v>
          </cell>
        </row>
        <row r="3738">
          <cell r="A3738">
            <v>4712</v>
          </cell>
          <cell r="B3738" t="str">
            <v>PEDRA QUARTZITO OU CALCARIO LAMINADO, CACO, TIPO CARIRI, ITACOLOMI, LAGOA SANTA, LUMINARIA, PIRENOPOLIS, SAO TOME OU OUTRAS SIMILARES DA REGIAO, E=  *1,5 A *2,5 CM</v>
          </cell>
          <cell r="C3738" t="str">
            <v>M2</v>
          </cell>
          <cell r="E3738">
            <v>21.27</v>
          </cell>
        </row>
        <row r="3739">
          <cell r="A3739">
            <v>4710</v>
          </cell>
          <cell r="B3739" t="str">
            <v>PEDRA QUARTZITO OU CALCARIO LAMINADO, SERRADA, TIPO CARIRI, ITACOLOMI, LAGOA SANTA, LUMINARIA, PIRENOPOLIS, SAO TOME OU OUTRAS SIMILARES DA REGIAO, *20 X *40 CM, E=  *1,5 A *2,5 CM</v>
          </cell>
          <cell r="C3739" t="str">
            <v>M2</v>
          </cell>
          <cell r="E3739">
            <v>68.209999999999994</v>
          </cell>
        </row>
        <row r="3740">
          <cell r="A3740">
            <v>4746</v>
          </cell>
          <cell r="B3740" t="str">
            <v>PEDREGULHO OU PICARRA DE JAZIDA, AO NATURAL, PARA BASE DE PAVIMENTACAO (SEM TRANSPORTE)</v>
          </cell>
          <cell r="C3740" t="str">
            <v>M3</v>
          </cell>
          <cell r="E3740">
            <v>54.3</v>
          </cell>
        </row>
        <row r="3741">
          <cell r="A3741">
            <v>4750</v>
          </cell>
          <cell r="B3741" t="str">
            <v>PEDREIRO</v>
          </cell>
          <cell r="C3741" t="str">
            <v>H</v>
          </cell>
          <cell r="E3741">
            <v>12.82</v>
          </cell>
        </row>
        <row r="3742">
          <cell r="A3742">
            <v>34747</v>
          </cell>
          <cell r="B3742" t="str">
            <v>PEITORIL EM MARMORE, POLIDO, BRANCO COMUM, L= *15* CM, E=  *2,0* CM, COM PINGADEIRA</v>
          </cell>
          <cell r="C3742" t="str">
            <v>M</v>
          </cell>
          <cell r="E3742">
            <v>31.17</v>
          </cell>
        </row>
        <row r="3743">
          <cell r="A3743">
            <v>4826</v>
          </cell>
          <cell r="B3743" t="str">
            <v>PEITORIL EM MARMORE, POLIDO, BRANCO COMUM, L= *15* CM, E=  *3* CM, CORTE RETO</v>
          </cell>
          <cell r="C3743" t="str">
            <v>M</v>
          </cell>
          <cell r="E3743">
            <v>33.51</v>
          </cell>
        </row>
        <row r="3744">
          <cell r="A3744">
            <v>10855</v>
          </cell>
          <cell r="B3744" t="str">
            <v>PEITORIL PRE-MOLDADO EM GRANILITE, MARMORITE OU GRANITINA,  L = *15* CM</v>
          </cell>
          <cell r="C3744" t="str">
            <v>M</v>
          </cell>
          <cell r="E3744">
            <v>40.33</v>
          </cell>
        </row>
        <row r="3745">
          <cell r="A3745">
            <v>4825</v>
          </cell>
          <cell r="B3745" t="str">
            <v>PEITORIL/ SOLEIRA EM MARMORE, POLIDO, BRANCO COMUM, L= *25* CM, E=  *3* CM, CORTE RETO</v>
          </cell>
          <cell r="C3745" t="str">
            <v>M</v>
          </cell>
          <cell r="E3745">
            <v>46.39</v>
          </cell>
        </row>
        <row r="3746">
          <cell r="A3746">
            <v>34744</v>
          </cell>
          <cell r="B3746" t="str">
            <v>PELICULA REFLETIVA, GT 7 ANOS PARA SINALIZACAO VERTICAL</v>
          </cell>
          <cell r="C3746" t="str">
            <v>M2</v>
          </cell>
          <cell r="E3746">
            <v>22.32</v>
          </cell>
        </row>
        <row r="3747">
          <cell r="A3747">
            <v>38410</v>
          </cell>
          <cell r="B3747" t="str">
            <v>PENEIRA ROTATIVA COM MOTOR ELETRICO TRIFASICO DE 2 CV, CILINDRO DE 1 M X 0,60 M, COM FUROS DE 3,17 MM</v>
          </cell>
          <cell r="C3747" t="str">
            <v>UN</v>
          </cell>
          <cell r="E3747">
            <v>9536.98</v>
          </cell>
        </row>
        <row r="3748">
          <cell r="A3748">
            <v>40570</v>
          </cell>
          <cell r="B3748" t="str">
            <v>PERFIL ÂUÂ SIMPLES DE ACO GALVANIZADO, 75 X *40*, E = 2,6 MM (COLETADO CAIXA)</v>
          </cell>
          <cell r="C3748" t="str">
            <v>KG</v>
          </cell>
          <cell r="E3748">
            <v>4.47</v>
          </cell>
        </row>
        <row r="3749">
          <cell r="A3749">
            <v>40573</v>
          </cell>
          <cell r="B3749" t="str">
            <v>PERFIL ÂUEÂ ENRIJECIDO DE  ACO GALVANIZADO, 200 X 75 X 25, E = 3,75 M (COLETADO CAIXA)</v>
          </cell>
          <cell r="C3749" t="str">
            <v>KG</v>
          </cell>
          <cell r="E3749">
            <v>4.6399999999999997</v>
          </cell>
        </row>
        <row r="3750">
          <cell r="A3750">
            <v>4765</v>
          </cell>
          <cell r="B3750" t="str">
            <v>PERFIL "I" DE ACO LAMINADO, "I" 102 X 12,7</v>
          </cell>
          <cell r="C3750" t="str">
            <v>M</v>
          </cell>
          <cell r="E3750">
            <v>45.31</v>
          </cell>
        </row>
        <row r="3751">
          <cell r="A3751">
            <v>4767</v>
          </cell>
          <cell r="B3751" t="str">
            <v>PERFIL "I" DE ACO LAMINADO, "I" 152 X 22</v>
          </cell>
          <cell r="C3751" t="str">
            <v>M</v>
          </cell>
          <cell r="E3751">
            <v>78.08</v>
          </cell>
        </row>
        <row r="3752">
          <cell r="A3752">
            <v>4766</v>
          </cell>
          <cell r="B3752" t="str">
            <v>PERFIL "I" DE ACO LAMINADO, "I" 152 X 22</v>
          </cell>
          <cell r="C3752" t="str">
            <v>KG</v>
          </cell>
          <cell r="E3752">
            <v>3.6</v>
          </cell>
        </row>
        <row r="3753">
          <cell r="A3753">
            <v>10962</v>
          </cell>
          <cell r="B3753" t="str">
            <v>PERFIL "I" DE ACO LAMINADO, "W" 150 X 22,5</v>
          </cell>
          <cell r="C3753" t="str">
            <v>KG</v>
          </cell>
          <cell r="E3753">
            <v>3.83</v>
          </cell>
        </row>
        <row r="3754">
          <cell r="A3754">
            <v>34742</v>
          </cell>
          <cell r="B3754" t="str">
            <v>PERFIL "I" DE ACO LAMINADO, "W" 250 X 32,7</v>
          </cell>
          <cell r="C3754" t="str">
            <v>KG</v>
          </cell>
          <cell r="E3754">
            <v>3.6</v>
          </cell>
        </row>
        <row r="3755">
          <cell r="A3755">
            <v>4773</v>
          </cell>
          <cell r="B3755" t="str">
            <v>PERFIL "I" DE ACO LAMINADO, "W" 250 X 44,8</v>
          </cell>
          <cell r="C3755" t="str">
            <v>M</v>
          </cell>
          <cell r="E3755">
            <v>156.22</v>
          </cell>
        </row>
        <row r="3756">
          <cell r="A3756">
            <v>34740</v>
          </cell>
          <cell r="B3756" t="str">
            <v>PERFIL "I" DE ACO LAMINADO, "W" 310 X 52,0</v>
          </cell>
          <cell r="C3756" t="str">
            <v>KG</v>
          </cell>
          <cell r="E3756">
            <v>3.6</v>
          </cell>
        </row>
        <row r="3757">
          <cell r="A3757">
            <v>4776</v>
          </cell>
          <cell r="B3757" t="str">
            <v>PERFIL "I" DE ACO LAMINADO, "W" 410 X 67</v>
          </cell>
          <cell r="C3757" t="str">
            <v>M</v>
          </cell>
          <cell r="E3757">
            <v>242.2</v>
          </cell>
        </row>
        <row r="3758">
          <cell r="A3758">
            <v>4774</v>
          </cell>
          <cell r="B3758" t="str">
            <v>PERFIL "I" DE ACO LAMINADO, "W" 410 X 67</v>
          </cell>
          <cell r="C3758" t="str">
            <v>KG</v>
          </cell>
          <cell r="E3758">
            <v>3.6</v>
          </cell>
        </row>
        <row r="3759">
          <cell r="A3759">
            <v>40313</v>
          </cell>
          <cell r="B3759" t="str">
            <v>PERFIL "I" DE ACO LAMINADO, W 250 X 38,50</v>
          </cell>
          <cell r="C3759" t="str">
            <v>KG</v>
          </cell>
          <cell r="E3759">
            <v>3.6</v>
          </cell>
        </row>
        <row r="3760">
          <cell r="A3760">
            <v>13340</v>
          </cell>
          <cell r="B3760" t="str">
            <v>PERFIL "U" CHAPA ACO DOBRADA,  E = 3,04 MM , H = 20 CM, ABAS = 5 CM (4,47 KG/M)</v>
          </cell>
          <cell r="C3760" t="str">
            <v>M</v>
          </cell>
          <cell r="E3760">
            <v>15.27</v>
          </cell>
        </row>
        <row r="3761">
          <cell r="A3761">
            <v>10965</v>
          </cell>
          <cell r="B3761" t="str">
            <v>PERFIL "U" DE ACO LAMINADO, "U" 102 X 9,3</v>
          </cell>
          <cell r="C3761" t="str">
            <v>M</v>
          </cell>
          <cell r="E3761">
            <v>32.58</v>
          </cell>
        </row>
        <row r="3762">
          <cell r="A3762">
            <v>10966</v>
          </cell>
          <cell r="B3762" t="str">
            <v>PERFIL "U" DE ACO LAMINADO, "U" 152 X 15,6</v>
          </cell>
          <cell r="C3762" t="str">
            <v>KG</v>
          </cell>
          <cell r="E3762">
            <v>3.63</v>
          </cell>
        </row>
        <row r="3763">
          <cell r="A3763">
            <v>40619</v>
          </cell>
          <cell r="B3763" t="str">
            <v>PERFIL "U" UDC (U DOBRADO DE CHAPA) DE ACO LAMINADO, GALVANIZADO, ASTM A36, 127 X 50, E= 3 MM (COLETADO CAIXA)</v>
          </cell>
          <cell r="C3763" t="str">
            <v>KG</v>
          </cell>
          <cell r="E3763">
            <v>4.3</v>
          </cell>
        </row>
        <row r="3764">
          <cell r="A3764">
            <v>40656</v>
          </cell>
          <cell r="B3764" t="str">
            <v>PERFIL CARTOLA DE ACO GALVANIZADO, *20 X 30 X 10* MM, E =  0,8 MM (COLETADO CAIXA)</v>
          </cell>
          <cell r="C3764" t="str">
            <v>KG</v>
          </cell>
          <cell r="E3764">
            <v>4.6500000000000004</v>
          </cell>
        </row>
        <row r="3765">
          <cell r="A3765">
            <v>34360</v>
          </cell>
          <cell r="B3765" t="str">
            <v>PERFIL DE ALUMINIO ANODIZADO</v>
          </cell>
          <cell r="C3765" t="str">
            <v>KG</v>
          </cell>
          <cell r="E3765">
            <v>41.69</v>
          </cell>
        </row>
        <row r="3766">
          <cell r="A3766">
            <v>20259</v>
          </cell>
          <cell r="B3766" t="str">
            <v>PERFIL DE BORRACHA EPDM MACICO *12 X 15* MM PARA ESQUADRIAS</v>
          </cell>
          <cell r="C3766" t="str">
            <v>M</v>
          </cell>
          <cell r="E3766">
            <v>13</v>
          </cell>
        </row>
        <row r="3767">
          <cell r="A3767">
            <v>14077</v>
          </cell>
          <cell r="B3767" t="str">
            <v>PERFIL ELASTOMERICO PRE-FORMADO EM EPMD, PARA JUNTA DE DILATACAO DE PISOS COM POUCA SOLICITACAO, 15 MM DE LARGURA, MOVIMENTACAO DE *11 A 19* MM</v>
          </cell>
          <cell r="C3767" t="str">
            <v>M</v>
          </cell>
          <cell r="E3767">
            <v>198.97</v>
          </cell>
        </row>
        <row r="3768">
          <cell r="A3768">
            <v>3678</v>
          </cell>
          <cell r="B3768" t="str">
            <v>PERFIL ELASTOMERICO PRE-FORMADO EM EPMD, PARA JUNTA DE DILATACAO DE USO GERAL EM MEDIAS SOLICITACOES, 8 MM DE LARGURA, MOVIMENTACAO DE *5 A 11* MM</v>
          </cell>
          <cell r="C3768" t="str">
            <v>M</v>
          </cell>
          <cell r="E3768">
            <v>89.93</v>
          </cell>
        </row>
        <row r="3769">
          <cell r="A3769">
            <v>40574</v>
          </cell>
          <cell r="B3769" t="str">
            <v>PERFIL UE ENRIJECIDO DE ACO GALVANIZADO, 150 X 60 X 20, E = 3,00 MM (COLETADO CAIXA)</v>
          </cell>
          <cell r="C3769" t="str">
            <v>KG</v>
          </cell>
          <cell r="E3769">
            <v>4.6399999999999997</v>
          </cell>
        </row>
        <row r="3770">
          <cell r="A3770">
            <v>39958</v>
          </cell>
          <cell r="B3770" t="str">
            <v>PERFILADO PERFURADO DUPLO 38 X 76 MM,  CHAPA 22 (COLETADO CAIXA)</v>
          </cell>
          <cell r="C3770" t="str">
            <v>M</v>
          </cell>
          <cell r="E3770">
            <v>11.48</v>
          </cell>
        </row>
        <row r="3771">
          <cell r="A3771">
            <v>39957</v>
          </cell>
          <cell r="B3771" t="str">
            <v>PERFILADO PERFURADO SIMPLES 38 X 38 MM,  CHAPA 22 (COLETADO CAIXA)</v>
          </cell>
          <cell r="C3771" t="str">
            <v>M</v>
          </cell>
          <cell r="E3771">
            <v>6.35</v>
          </cell>
        </row>
        <row r="3772">
          <cell r="A3772">
            <v>38541</v>
          </cell>
          <cell r="B3772" t="str">
            <v>PERFURATRIZ COM TORRE METALICA PARA EXECUCAO DE ESTACA HELICE CONTINUA, PROFUNDIDADE MAXIMA DE 30 M, DIAMETRO MAXIMO DE 800 MM, POTENCIA INSTALADA DE 268 HP, MESA ROTATIVA COM TORQUE MAXIMO DE 170 KNM</v>
          </cell>
          <cell r="C3772" t="str">
            <v>UN</v>
          </cell>
          <cell r="E3772">
            <v>1852730.24</v>
          </cell>
        </row>
        <row r="3773">
          <cell r="A3773">
            <v>38542</v>
          </cell>
          <cell r="B3773" t="str">
            <v>PERFURATRIZ COM TORRE METALICA PARA EXECUCAO DE ESTACA HELICE CONTINUA, PROFUNDIDADE MAXIMA DE 32 M, DIAMETRO MAXIMO DE 1000 MM, POTENCIA INSTALADA DE 350 HP, MESA ROTATIVA COM TORQUE MAXIMO DE 263 KNM</v>
          </cell>
          <cell r="C3773" t="str">
            <v>UN</v>
          </cell>
          <cell r="E3773">
            <v>2880921.03</v>
          </cell>
        </row>
        <row r="3774">
          <cell r="A3774">
            <v>38543</v>
          </cell>
          <cell r="B3774" t="str">
            <v>PERFURATRIZ HIDRAULICA COM TRADO CURTO ACOPLADO, PROFUNDIDADE MAXIMA DE 20 M, DIAMETRO MAXIMO DE 1500 MM, POTENCIA INSTALADA DE 137 HP, MESA ROTATIVA COM TORQUE MAXIMO DE 30 KNM (INCLUI MONTAGEM, NAO INCLUI CAM</v>
          </cell>
          <cell r="C3774" t="str">
            <v>UN</v>
          </cell>
          <cell r="E3774">
            <v>705328.96</v>
          </cell>
        </row>
        <row r="3775">
          <cell r="A3775">
            <v>40789</v>
          </cell>
          <cell r="B3775" t="str">
            <v>PERFURATRIZ MANUAL, TORQUE MAXIMO 83 N.M, POTENCIA 5 CV, COM DIAMETRO MAXIMO 4" (NAO INCLUI SUPORTE / CHASSI)</v>
          </cell>
          <cell r="C3775" t="str">
            <v>UN</v>
          </cell>
          <cell r="E3775">
            <v>3524.29</v>
          </cell>
        </row>
        <row r="3776">
          <cell r="A3776">
            <v>39947</v>
          </cell>
          <cell r="B3776" t="str">
            <v>PERFURATRIZ MANUAL, TORQUE MAXIMO 83 N.M, POTENCIA 5 CV, COM DIAMETRO MAXIMO 4", PARA SOLO GRAMPEADO (INCLUI SUPORTE OU CHASSI TIPO MESA) (COLETADO CAIXA)</v>
          </cell>
          <cell r="C3776" t="str">
            <v>UN</v>
          </cell>
          <cell r="E3776">
            <v>16818</v>
          </cell>
        </row>
        <row r="3777">
          <cell r="A3777">
            <v>11651</v>
          </cell>
          <cell r="B3777" t="str">
            <v>PERFURATRIZ PNEUMATICA MANUAL DE PESO MEDIO, 18KG, COMPRIMENTO DE CURSO DE 6 M, DIAMETRO DO PISTAO DE 5,5 CM</v>
          </cell>
          <cell r="C3777" t="str">
            <v>UN</v>
          </cell>
          <cell r="E3777">
            <v>3526.73</v>
          </cell>
        </row>
        <row r="3778">
          <cell r="A3778">
            <v>4780</v>
          </cell>
          <cell r="B3778" t="str">
            <v>PERFURATRIZ PNEUMATICA P/ ROCHA TIPO ATLAS COPCO RH-658 - 24,0KG OU EQUIV</v>
          </cell>
          <cell r="C3778" t="str">
            <v>H</v>
          </cell>
          <cell r="E3778">
            <v>2.94</v>
          </cell>
        </row>
        <row r="3779">
          <cell r="A3779">
            <v>4778</v>
          </cell>
          <cell r="B3779" t="str">
            <v>PERFURATRIZ PNEUMATICA PARA ROCHA, DE *17* KG (LOCACAO)</v>
          </cell>
          <cell r="C3779" t="str">
            <v>H</v>
          </cell>
          <cell r="E3779">
            <v>2.7</v>
          </cell>
        </row>
        <row r="3780">
          <cell r="A3780">
            <v>39012</v>
          </cell>
          <cell r="B3780" t="str">
            <v>PERFURATRIZ SOBRE ESTEIRA, TORQUE MAXIMO 600 KGF, PESO MEDIO 1000 KG, POTENCIA 20 HP, DIAMETRO MAXIMO 10"</v>
          </cell>
          <cell r="C3780" t="str">
            <v>UN</v>
          </cell>
          <cell r="E3780">
            <v>403715.78</v>
          </cell>
        </row>
        <row r="3781">
          <cell r="A3781">
            <v>5327</v>
          </cell>
          <cell r="B3781" t="str">
            <v>PIGMENTO EM PO PARA ARGAMASSAS, CIMENTOS E OUTROS</v>
          </cell>
          <cell r="C3781" t="str">
            <v>KG</v>
          </cell>
          <cell r="E3781">
            <v>25.77</v>
          </cell>
        </row>
        <row r="3782">
          <cell r="A3782">
            <v>35274</v>
          </cell>
          <cell r="B3782" t="str">
            <v>PILAR DE MADEIRA NAO APARELHADA *10 X 10* CM, MACARANDUBA, ANGELIM OU EQUIVALENTE DA REGIAO</v>
          </cell>
          <cell r="C3782" t="str">
            <v>M</v>
          </cell>
          <cell r="E3782">
            <v>26.13</v>
          </cell>
        </row>
        <row r="3783">
          <cell r="A3783">
            <v>35275</v>
          </cell>
          <cell r="B3783" t="str">
            <v>PILAR DE MADEIRA NAO APARELHADA *15 X 15* CM, MACARANDUBA, ANGELIM OU EQUIVALENTE DA REGIAO</v>
          </cell>
          <cell r="C3783" t="str">
            <v>M</v>
          </cell>
          <cell r="E3783">
            <v>55.8</v>
          </cell>
        </row>
        <row r="3784">
          <cell r="A3784">
            <v>35276</v>
          </cell>
          <cell r="B3784" t="str">
            <v>PILAR DE MADEIRA NAO APARELHADA *20 X 20* CM, MACARANDUBA, ANGELIM OU EQUIVALENTE DA REGIAO</v>
          </cell>
          <cell r="C3784" t="str">
            <v>M</v>
          </cell>
          <cell r="E3784">
            <v>91.24</v>
          </cell>
        </row>
        <row r="3785">
          <cell r="A3785">
            <v>11091</v>
          </cell>
          <cell r="B3785" t="str">
            <v>PINGADEIRA PLASTICA PARA TELHA DE FIBROCIMENTO CANALETE 49 OU KALHETA</v>
          </cell>
          <cell r="C3785" t="str">
            <v>UN</v>
          </cell>
          <cell r="E3785">
            <v>0.73</v>
          </cell>
        </row>
        <row r="3786">
          <cell r="A3786">
            <v>11092</v>
          </cell>
          <cell r="B3786" t="str">
            <v>PINGADEIRA PLASTICA PARA TELHA FIBROCIMENTO CANALETE 90</v>
          </cell>
          <cell r="C3786" t="str">
            <v>UN</v>
          </cell>
          <cell r="E3786">
            <v>0.73</v>
          </cell>
        </row>
        <row r="3787">
          <cell r="A3787">
            <v>37586</v>
          </cell>
          <cell r="B3787" t="str">
            <v>PINO DE ACO COM ARRUELA CONICA, DIAMETRO ARRUELA = *23* MM E COMP HASTE = *27* MM (ACAO INDIRETA)</v>
          </cell>
          <cell r="C3787" t="str">
            <v>CENTO</v>
          </cell>
          <cell r="E3787">
            <v>48.43</v>
          </cell>
        </row>
        <row r="3788">
          <cell r="A3788">
            <v>37395</v>
          </cell>
          <cell r="B3788" t="str">
            <v>PINO DE ACO COM FURO, HASTE = 27 MM (ACAO DIRETA)</v>
          </cell>
          <cell r="C3788" t="str">
            <v>CENTO</v>
          </cell>
          <cell r="E3788">
            <v>41.64</v>
          </cell>
        </row>
        <row r="3789">
          <cell r="A3789">
            <v>14147</v>
          </cell>
          <cell r="B3789" t="str">
            <v>PINO DE ACO COM ROSCA 1/4 ", COMPRIMENTO DA HASTE = 30 MM E ROSCA = 20 MM (ACAO DIRETA)</v>
          </cell>
          <cell r="C3789" t="str">
            <v>CENTO</v>
          </cell>
          <cell r="E3789">
            <v>55.24</v>
          </cell>
        </row>
        <row r="3790">
          <cell r="A3790">
            <v>37396</v>
          </cell>
          <cell r="B3790" t="str">
            <v>PINO DE ACO LISO 1/4 ", HASTE = *36,5* MM (ACAO DIRETA)</v>
          </cell>
          <cell r="C3790" t="str">
            <v>CENTO</v>
          </cell>
          <cell r="E3790">
            <v>34.07</v>
          </cell>
        </row>
        <row r="3791">
          <cell r="A3791">
            <v>37397</v>
          </cell>
          <cell r="B3791" t="str">
            <v>PINO DE ACO LISO 1/4 ", HASTE = *53* MM (ACAO DIRETA)</v>
          </cell>
          <cell r="C3791" t="str">
            <v>CENTO</v>
          </cell>
          <cell r="E3791">
            <v>35.69</v>
          </cell>
        </row>
        <row r="3792">
          <cell r="A3792">
            <v>444</v>
          </cell>
          <cell r="B3792" t="str">
            <v>PINO ROSCA EXTERNA, EM ACO GALVANIZADO, PARA ISOLADOR DE 15KV, DIAMETRO 25 MM, COMPRIMENTO *290* MM</v>
          </cell>
          <cell r="C3792" t="str">
            <v>UN</v>
          </cell>
          <cell r="E3792">
            <v>16.100000000000001</v>
          </cell>
        </row>
        <row r="3793">
          <cell r="A3793">
            <v>445</v>
          </cell>
          <cell r="B3793" t="str">
            <v>PINO ROSCA EXTERNA, EM ACO GALVANIZADO, PARA ISOLADOR DE 25KV, DIAMETRO 35MM, COMPRIMENTO *320* MM</v>
          </cell>
          <cell r="C3793" t="str">
            <v>UN</v>
          </cell>
          <cell r="E3793">
            <v>22.04</v>
          </cell>
        </row>
        <row r="3794">
          <cell r="A3794">
            <v>4783</v>
          </cell>
          <cell r="B3794" t="str">
            <v>PINTOR</v>
          </cell>
          <cell r="C3794" t="str">
            <v>H</v>
          </cell>
          <cell r="E3794">
            <v>12.82</v>
          </cell>
        </row>
        <row r="3795">
          <cell r="A3795">
            <v>12874</v>
          </cell>
          <cell r="B3795" t="str">
            <v>PINTOR DE LETREIROS</v>
          </cell>
          <cell r="C3795" t="str">
            <v>H</v>
          </cell>
          <cell r="E3795">
            <v>13.56</v>
          </cell>
        </row>
        <row r="3796">
          <cell r="A3796">
            <v>4785</v>
          </cell>
          <cell r="B3796" t="str">
            <v>PINTOR PARA TINTA EPOXI</v>
          </cell>
          <cell r="C3796" t="str">
            <v>H</v>
          </cell>
          <cell r="E3796">
            <v>15.26</v>
          </cell>
        </row>
        <row r="3797">
          <cell r="A3797">
            <v>4801</v>
          </cell>
          <cell r="B3797" t="str">
            <v>PISO DE BORRACHA CANELADO EM PLACAS 50 X 50 CM, E = *3,5* MM, PARA COLA</v>
          </cell>
          <cell r="C3797" t="str">
            <v>M2</v>
          </cell>
          <cell r="E3797">
            <v>40.65</v>
          </cell>
        </row>
        <row r="3798">
          <cell r="A3798">
            <v>4794</v>
          </cell>
          <cell r="B3798" t="str">
            <v>PISO DE BORRACHA ESPORTIVO EM PLACAS 50 X 50 CM, E = 15 MM, PARA ARGAMASSA, PRETO</v>
          </cell>
          <cell r="C3798" t="str">
            <v>M2</v>
          </cell>
          <cell r="E3798">
            <v>185.17</v>
          </cell>
        </row>
        <row r="3799">
          <cell r="A3799">
            <v>4796</v>
          </cell>
          <cell r="B3799" t="str">
            <v>PISO DE BORRACHA FRISADO EM PLACAS 50 X 50 CM, E = 7 MM, PARA ARGAMASSA, PRETO</v>
          </cell>
          <cell r="C3799" t="str">
            <v>M2</v>
          </cell>
          <cell r="E3799">
            <v>112.47</v>
          </cell>
        </row>
        <row r="3800">
          <cell r="A3800">
            <v>4800</v>
          </cell>
          <cell r="B3800" t="str">
            <v>PISO DE BORRACHA PASTILHADO EM PLACAS 50 X 50 CM, E = *3,5* MM, PARA COLA, PRETO</v>
          </cell>
          <cell r="C3800" t="str">
            <v>M2</v>
          </cell>
          <cell r="E3800">
            <v>30.93</v>
          </cell>
        </row>
        <row r="3801">
          <cell r="A3801">
            <v>4795</v>
          </cell>
          <cell r="B3801" t="str">
            <v>PISO DE BORRACHA PASTILHADO EM PLACAS 50 X 50 CM, E = 15 MM, PARA ARGAMASSA, PRETO</v>
          </cell>
          <cell r="C3801" t="str">
            <v>M2</v>
          </cell>
          <cell r="E3801">
            <v>180.25</v>
          </cell>
        </row>
        <row r="3802">
          <cell r="A3802">
            <v>4797</v>
          </cell>
          <cell r="B3802" t="str">
            <v>PISO DE BORRACHA PASTILHADO EM PLACAS 50 X 50 CM, E = 7 MM, PARA ARGAMASSA, PRETO</v>
          </cell>
          <cell r="C3802" t="str">
            <v>M2</v>
          </cell>
          <cell r="E3802">
            <v>112.47</v>
          </cell>
        </row>
        <row r="3803">
          <cell r="A3803">
            <v>40581</v>
          </cell>
          <cell r="B3803" t="str">
            <v>PISO DE CONCRETO - MODELO BLOCO UNIEURO 2 FUROS/PISOGRAMA/CONCREGRAMA, *35 CM X 25* CM, E =  *6* CM, COR NATURAL (COLETADO CAIXA)</v>
          </cell>
          <cell r="C3803" t="str">
            <v>M2</v>
          </cell>
          <cell r="E3803">
            <v>24.84</v>
          </cell>
        </row>
        <row r="3804">
          <cell r="A3804">
            <v>1292</v>
          </cell>
          <cell r="B3804" t="str">
            <v>PISO EM CERAMICA ESMALTADA EXTRA, PEI MAIOR OU IGUAL A 4, FORMATO MAIOR QUE 2025 CM2</v>
          </cell>
          <cell r="C3804" t="str">
            <v>M2</v>
          </cell>
          <cell r="E3804">
            <v>50.76</v>
          </cell>
        </row>
        <row r="3805">
          <cell r="A3805">
            <v>1287</v>
          </cell>
          <cell r="B3805" t="str">
            <v>PISO EM CERAMICA ESMALTADA EXTRA, PEI MAIOR OU IGUAL A 4, FORMATO MENOR OU IGUAL A 2025 CM2</v>
          </cell>
          <cell r="C3805" t="str">
            <v>M2</v>
          </cell>
          <cell r="E3805">
            <v>24.9</v>
          </cell>
        </row>
        <row r="3806">
          <cell r="A3806">
            <v>1297</v>
          </cell>
          <cell r="B3806" t="str">
            <v>PISO EM CERAMICA ESMALTADA, COMERCIAL (PADRAO POPULAR), PEI MAIOR OU IGUAL A 3, FORMATO MENOR OU IGUAL A  2025 CM2</v>
          </cell>
          <cell r="C3806" t="str">
            <v>M2</v>
          </cell>
          <cell r="E3806">
            <v>20.65</v>
          </cell>
        </row>
        <row r="3807">
          <cell r="A3807">
            <v>4786</v>
          </cell>
          <cell r="B3807" t="str">
            <v>PISO EM GRANILITE, MARMORITE OU GRANITINA, AGREGADO COR PRETO, CINZA, PALHA OU BRANCO, E=  *8 MM</v>
          </cell>
          <cell r="C3807" t="str">
            <v>M2</v>
          </cell>
          <cell r="E3807">
            <v>48</v>
          </cell>
        </row>
        <row r="3808">
          <cell r="A3808">
            <v>25980</v>
          </cell>
          <cell r="B3808" t="str">
            <v>PISO EM GRANITO BRANCO QUARTZ  E=2CM LEVIGADO</v>
          </cell>
          <cell r="C3808" t="str">
            <v>M2</v>
          </cell>
          <cell r="E3808">
            <v>187.22</v>
          </cell>
        </row>
        <row r="3809">
          <cell r="A3809">
            <v>25981</v>
          </cell>
          <cell r="B3809" t="str">
            <v>PISO EM GRANITO BRANCO QUARTZ 30X30CM E=2CM LEVIGADO</v>
          </cell>
          <cell r="C3809" t="str">
            <v>M2</v>
          </cell>
          <cell r="E3809">
            <v>225.8</v>
          </cell>
        </row>
        <row r="3810">
          <cell r="A3810">
            <v>21108</v>
          </cell>
          <cell r="B3810" t="str">
            <v>PISO EM PORCELANATO RETIFICADO EXTRA, FORMATO MENOR OU IGUAL A 2025 CM2</v>
          </cell>
          <cell r="C3810" t="str">
            <v>M2</v>
          </cell>
          <cell r="E3810">
            <v>67.650000000000006</v>
          </cell>
        </row>
        <row r="3811">
          <cell r="A3811">
            <v>38180</v>
          </cell>
          <cell r="B3811" t="str">
            <v>PISO EM REGUA VINILICA SEMIFLEXIVEL, ENCAIXE CLICADO, E = 4 MM (SEM COLOCACAO)</v>
          </cell>
          <cell r="C3811" t="str">
            <v>M2</v>
          </cell>
          <cell r="E3811">
            <v>90.55</v>
          </cell>
        </row>
        <row r="3812">
          <cell r="A3812">
            <v>40582</v>
          </cell>
          <cell r="B3812" t="str">
            <v>PISO INTERTRAVADO DE CONCRETO - MODELO BLOCO UNIEURO 2 FUROS/PISOGRAMA/CONCREGRAMA, *35  CM X 25* CM, E =  *8* CM, COR NATURAL (COLETADO CAIXA)</v>
          </cell>
          <cell r="C3812" t="str">
            <v>M2</v>
          </cell>
          <cell r="E3812">
            <v>27.95</v>
          </cell>
        </row>
        <row r="3813">
          <cell r="A3813">
            <v>40588</v>
          </cell>
          <cell r="B3813" t="str">
            <v>PISO INTERTRAVADO DE CONCRETO - MODELO ONDA/16 FACES/UNISTEIN/PAVIS, *22 CM X *11 CM, E = 10 CM, RESISTENCIA DE 35 MPA (NBR 9781), COR NATURAL (COLETADO CAIXA)</v>
          </cell>
          <cell r="C3813" t="str">
            <v>M2</v>
          </cell>
          <cell r="E3813">
            <v>35.520000000000003</v>
          </cell>
        </row>
        <row r="3814">
          <cell r="A3814">
            <v>40585</v>
          </cell>
          <cell r="B3814" t="str">
            <v>PISO INTERTRAVADO DE CONCRETO - MODELO RETANGULAR/TIJOLINHO/PAVER/HOLANDES/PARALELEPIPEDO, 20 CM X 10 CM, E = 10 CM, RESISTENCIA DE 35 MPA (NBR 9781), COR NATURAL (COLETADO CAIXA)</v>
          </cell>
          <cell r="C3814" t="str">
            <v>M2</v>
          </cell>
          <cell r="E3814">
            <v>34.159999999999997</v>
          </cell>
        </row>
        <row r="3815">
          <cell r="A3815">
            <v>712</v>
          </cell>
          <cell r="B3815" t="str">
            <v>PISO INTERTRAVADO DE CONCRETO - MODELO SEXTAVADO, 25  X  25  X  08 CM, RESISTENCIA 35 MPA (NBR 9781)</v>
          </cell>
          <cell r="C3815" t="str">
            <v>M2</v>
          </cell>
          <cell r="E3815">
            <v>33.11</v>
          </cell>
        </row>
        <row r="3816">
          <cell r="A3816">
            <v>36178</v>
          </cell>
          <cell r="B3816" t="str">
            <v>PISO PODOTATIL DE CONCRETO - DIRECIONAL E ALERTA, *40 X 40 X 2,5*CM</v>
          </cell>
          <cell r="C3816" t="str">
            <v>UN</v>
          </cell>
          <cell r="E3816">
            <v>3.33</v>
          </cell>
        </row>
        <row r="3817">
          <cell r="A3817">
            <v>38195</v>
          </cell>
          <cell r="B3817" t="str">
            <v>PISO PORCELANATO, BORDA RETA, EXTRA, FORMATO MAIOR QUE 2025 CM2</v>
          </cell>
          <cell r="C3817" t="str">
            <v>M2</v>
          </cell>
          <cell r="E3817">
            <v>79.900000000000006</v>
          </cell>
        </row>
        <row r="3818">
          <cell r="A3818">
            <v>38188</v>
          </cell>
          <cell r="B3818" t="str">
            <v>PISO TATIL DE ALERTA DE BORRACHA, 25 X 25 CM, E = 12 MM, PARA ARGAMASSA, CORES</v>
          </cell>
          <cell r="C3818" t="str">
            <v>M2</v>
          </cell>
          <cell r="E3818">
            <v>306.10000000000002</v>
          </cell>
        </row>
        <row r="3819">
          <cell r="A3819">
            <v>38187</v>
          </cell>
          <cell r="B3819" t="str">
            <v>PISO TATIL DE ALERTA DE BORRACHA, 25 X 25 CM, E = 12 MM, PARA ARGAMASSA, PRETO</v>
          </cell>
          <cell r="C3819" t="str">
            <v>M2</v>
          </cell>
          <cell r="E3819">
            <v>272.52</v>
          </cell>
        </row>
        <row r="3820">
          <cell r="A3820">
            <v>38183</v>
          </cell>
          <cell r="B3820" t="str">
            <v>PISO TATIL DE ALERTA DE BORRACHA, 25 X 25 CM, E = 5 MM, PARA COLA, CORES</v>
          </cell>
          <cell r="C3820" t="str">
            <v>M2</v>
          </cell>
          <cell r="E3820">
            <v>123.62</v>
          </cell>
        </row>
        <row r="3821">
          <cell r="A3821">
            <v>38184</v>
          </cell>
          <cell r="B3821" t="str">
            <v>PISO TATIL DE ALERTA DE BORRACHA, 25 X 25 CM, E = 5 MM, PARA COLA, PRETO</v>
          </cell>
          <cell r="C3821" t="str">
            <v>M2</v>
          </cell>
          <cell r="E3821">
            <v>117.75</v>
          </cell>
        </row>
        <row r="3822">
          <cell r="A3822">
            <v>38186</v>
          </cell>
          <cell r="B3822" t="str">
            <v>PISO TATIL DIRECIONAL DE BORRACHA, 25 X 25 CM, E = 12 MM, PARA ARGAMASSA, CORES</v>
          </cell>
          <cell r="C3822" t="str">
            <v>M2</v>
          </cell>
          <cell r="E3822">
            <v>306.08</v>
          </cell>
        </row>
        <row r="3823">
          <cell r="A3823">
            <v>38185</v>
          </cell>
          <cell r="B3823" t="str">
            <v>PISO TATIL DIRECIONAL DE BORRACHA, 25 X 25 CM, E = 12 MM, PARA ARGAMASSA, PRETO</v>
          </cell>
          <cell r="C3823" t="str">
            <v>M2</v>
          </cell>
          <cell r="E3823">
            <v>272.52</v>
          </cell>
        </row>
        <row r="3824">
          <cell r="A3824">
            <v>38181</v>
          </cell>
          <cell r="B3824" t="str">
            <v>PISO TATIL DIRECIONAL DE BORRACHA, 25 X 25 CM, E = 5 MM, PARA COLA, CORES</v>
          </cell>
          <cell r="C3824" t="str">
            <v>M2</v>
          </cell>
          <cell r="E3824">
            <v>123.62</v>
          </cell>
        </row>
        <row r="3825">
          <cell r="A3825">
            <v>38182</v>
          </cell>
          <cell r="B3825" t="str">
            <v>PISO TATIL DIRECIONAL DE BORRACHA, 25 X 25 CM, E = 5 MM, PARA COLA, PRETO</v>
          </cell>
          <cell r="C3825" t="str">
            <v>M2</v>
          </cell>
          <cell r="E3825">
            <v>117.75</v>
          </cell>
        </row>
        <row r="3826">
          <cell r="A3826">
            <v>4822</v>
          </cell>
          <cell r="B3826" t="str">
            <v>PISO/ REVESTIMENTO EM MARMORE, POLIDO, BRANCO COMUM, FORMATO MAIOR OU IGUAL A 3025 CM2, E = *2* CM</v>
          </cell>
          <cell r="C3826" t="str">
            <v>M2</v>
          </cell>
          <cell r="E3826">
            <v>128.41999999999999</v>
          </cell>
        </row>
        <row r="3827">
          <cell r="A3827">
            <v>4818</v>
          </cell>
          <cell r="B3827" t="str">
            <v>PISO/ REVESTIMENTO EM MARMORE, POLIDO, BRANCO COMUM, FORMATO MENOR OU IGUAL A 3025 CM2, E = *2* CM</v>
          </cell>
          <cell r="C3827" t="str">
            <v>M2</v>
          </cell>
          <cell r="E3827">
            <v>132</v>
          </cell>
        </row>
        <row r="3828">
          <cell r="A3828">
            <v>39567</v>
          </cell>
          <cell r="B3828" t="str">
            <v>PLACA / CHAPA DE GESSO ACARTONADO, ACABAMENTO VINILICO LISO EM UMA DAS FACES, COR BRANCA, BORDA QUADRADA, E = 9,5 MM, 625 X 1250 MM (L X C), PARA FORRO REMOVIVEL</v>
          </cell>
          <cell r="C3828" t="str">
            <v>M2</v>
          </cell>
          <cell r="E3828">
            <v>50.27</v>
          </cell>
        </row>
        <row r="3829">
          <cell r="A3829">
            <v>39566</v>
          </cell>
          <cell r="B3829" t="str">
            <v>PLACA / CHAPA DE GESSO ACARTONADO, ACABAMENTO VINILICO LISO EM UMA DAS FACES, COR BRANCA, BORDA QUADRADA, E = 9,5 MM, 625 X 625 MM (L X C), PARA FORRO REMOVIVEL</v>
          </cell>
          <cell r="C3829" t="str">
            <v>M2</v>
          </cell>
          <cell r="E3829">
            <v>58.06</v>
          </cell>
        </row>
        <row r="3830">
          <cell r="A3830">
            <v>21110</v>
          </cell>
          <cell r="B3830" t="str">
            <v>PLACA CEGA METALICA REDONDA P/ TOMADA DE PISO 3 X 3"</v>
          </cell>
          <cell r="C3830" t="str">
            <v>UN</v>
          </cell>
          <cell r="E3830">
            <v>19.73</v>
          </cell>
        </row>
        <row r="3831">
          <cell r="A3831">
            <v>12121</v>
          </cell>
          <cell r="B3831" t="str">
            <v>PLACA CEGA REDONDA 3'' EM TERMOPLASTICO, TIPO SILENTOQUE PIAL OU EQUIV</v>
          </cell>
          <cell r="C3831" t="str">
            <v>UN</v>
          </cell>
          <cell r="E3831">
            <v>7.04</v>
          </cell>
        </row>
        <row r="3832">
          <cell r="A3832">
            <v>12119</v>
          </cell>
          <cell r="B3832" t="str">
            <v>PLACA CEGA 4 X 2'' EM TERMOPLASTICO, TIPO SILENTOQUE PIAL OU EQUIV</v>
          </cell>
          <cell r="C3832" t="str">
            <v>UN</v>
          </cell>
          <cell r="E3832">
            <v>3.6</v>
          </cell>
        </row>
        <row r="3833">
          <cell r="A3833">
            <v>12120</v>
          </cell>
          <cell r="B3833" t="str">
            <v>PLACA CEGA 4 X 4'' EM TERMOPLASTICO, TIPO SILENTOQUE PIAL OU EQUIV</v>
          </cell>
          <cell r="C3833" t="str">
            <v>UN</v>
          </cell>
          <cell r="E3833">
            <v>8.36</v>
          </cell>
        </row>
        <row r="3834">
          <cell r="A3834">
            <v>13521</v>
          </cell>
          <cell r="B3834" t="str">
            <v>PLACA DE ACO ESMALTADA PARA  IDENTIFICACAO DE RUA, *45 CM X 20* CM</v>
          </cell>
          <cell r="C3834" t="str">
            <v>UN</v>
          </cell>
          <cell r="E3834">
            <v>79.2</v>
          </cell>
        </row>
        <row r="3835">
          <cell r="A3835">
            <v>10851</v>
          </cell>
          <cell r="B3835" t="str">
            <v>PLACA DE ACRILICO TRANSPARENTE ADESIVADA PARA SINALIZACAO DE PORTAS, BORDA POLIDA, DE *25 X 8*, E = 6 MM (NAO INCLUI ACESSORIOS PARA FIXACAO)</v>
          </cell>
          <cell r="C3835" t="str">
            <v>UN</v>
          </cell>
          <cell r="E3835">
            <v>33.479999999999997</v>
          </cell>
        </row>
        <row r="3836">
          <cell r="A3836">
            <v>4812</v>
          </cell>
          <cell r="B3836" t="str">
            <v>PLACA DE GESSO PARA FORRO, DE  *60 X 60* CM E ESPESSURA DE 12 MM (30 MM NAS BORDAS) SEM COLOCACAO</v>
          </cell>
          <cell r="C3836" t="str">
            <v>M2</v>
          </cell>
          <cell r="E3836">
            <v>13.89</v>
          </cell>
        </row>
        <row r="3837">
          <cell r="A3837">
            <v>10849</v>
          </cell>
          <cell r="B3837" t="str">
            <v>PLACA DE INAUGURACAO EM BRONZE *35X 50*CM</v>
          </cell>
          <cell r="C3837" t="str">
            <v>UN</v>
          </cell>
          <cell r="E3837">
            <v>1152.01</v>
          </cell>
        </row>
        <row r="3838">
          <cell r="A3838">
            <v>10848</v>
          </cell>
          <cell r="B3838" t="str">
            <v>PLACA DE INAUGURACAO METÁLICA, 40*CM X 60*CM</v>
          </cell>
          <cell r="C3838" t="str">
            <v>UN</v>
          </cell>
          <cell r="E3838">
            <v>723.6</v>
          </cell>
        </row>
        <row r="3839">
          <cell r="A3839">
            <v>4813</v>
          </cell>
          <cell r="B3839" t="str">
            <v>PLACA DE OBRA (PARA CONSTRUCAO CIVIL) EM CHAPA GALVANIZADA *Nº 22*, DE *2,0 X 1,125* M</v>
          </cell>
          <cell r="C3839" t="str">
            <v>M2</v>
          </cell>
          <cell r="E3839">
            <v>240</v>
          </cell>
        </row>
        <row r="3840">
          <cell r="A3840">
            <v>37560</v>
          </cell>
          <cell r="B3840" t="str">
            <v>PLACA DE SINALIZACAO DE SEGURANCA CONTRA INCENDIO - ALERTA, TRIANGULAR, BASE DE *30* CM, EM PVC *2* MM ANTI-CHAMAS (SIMBOLOS, CORES E PICTOGRAMAS CONFORME NBR 13434)</v>
          </cell>
          <cell r="C3840" t="str">
            <v>UN</v>
          </cell>
          <cell r="E3840">
            <v>23.62</v>
          </cell>
        </row>
        <row r="3841">
          <cell r="A3841">
            <v>37557</v>
          </cell>
          <cell r="B3841" t="str">
            <v>PLACA DE SINALIZACAO DE SEGURANCA CONTRA INCENDIO, FOTOLUMINESCENTE, QUADRADA, *14 X 14* CM, EM PVC *2* MM ANTI-CHAMAS (SIMBOLOS, CORES E PICTOGRAMAS CONFORME NBR 13434)</v>
          </cell>
          <cell r="C3841" t="str">
            <v>UN</v>
          </cell>
          <cell r="E3841">
            <v>7.17</v>
          </cell>
        </row>
        <row r="3842">
          <cell r="A3842">
            <v>37556</v>
          </cell>
          <cell r="B3842" t="str">
            <v>PLACA DE SINALIZACAO DE SEGURANCA CONTRA INCENDIO, FOTOLUMINESCENTE, QUADRADA, *20 X 20* CM, EM PVC *2* MM ANTI-CHAMAS (SIMBOLOS, CORES E PICTOGRAMAS CONFORME NBR 13434)</v>
          </cell>
          <cell r="C3842" t="str">
            <v>UN</v>
          </cell>
          <cell r="E3842">
            <v>13.88</v>
          </cell>
        </row>
        <row r="3843">
          <cell r="A3843">
            <v>37559</v>
          </cell>
          <cell r="B3843" t="str">
            <v>PLACA DE SINALIZACAO DE SEGURANCA CONTRA INCENDIO, FOTOLUMINESCENTE, RETANGULAR, *12 X 40* CM, EM PVC *2* MM ANTI-CHAMAS (SIMBOLOS, CORES E PICTOGRAMAS CONFORME NBR 13434)</v>
          </cell>
          <cell r="C3843" t="str">
            <v>UN</v>
          </cell>
          <cell r="E3843">
            <v>17.02</v>
          </cell>
        </row>
        <row r="3844">
          <cell r="A3844">
            <v>37539</v>
          </cell>
          <cell r="B3844" t="str">
            <v>PLACA DE SINALIZACAO DE SEGURANCA CONTRA INCENDIO, FOTOLUMINESCENTE, RETANGULAR, *13 X 26* CM, EM PVC *2* MM ANTI-CHAMAS (SIMBOLOS, CORES E PICTOGRAMAS CONFORME NBR 13434)</v>
          </cell>
          <cell r="C3844" t="str">
            <v>UN</v>
          </cell>
          <cell r="E3844">
            <v>12</v>
          </cell>
        </row>
        <row r="3845">
          <cell r="A3845">
            <v>37558</v>
          </cell>
          <cell r="B3845" t="str">
            <v>PLACA DE SINALIZACAO DE SEGURANCA CONTRA INCENDIO, FOTOLUMINESCENTE, RETANGULAR, *20 X 40* CM, EM PVC *2* MM ANTI-CHAMAS (SIMBOLOS, CORES E PICTOGRAMAS CONFORME NBR 13434)</v>
          </cell>
          <cell r="C3845" t="str">
            <v>UN</v>
          </cell>
          <cell r="E3845">
            <v>22.37</v>
          </cell>
        </row>
        <row r="3846">
          <cell r="A3846">
            <v>34723</v>
          </cell>
          <cell r="B3846" t="str">
            <v>PLACA DE SINALIZACAO EM CHAPA DE ACO NUM 16 COM PINTURA REFLETIVA</v>
          </cell>
          <cell r="C3846" t="str">
            <v>M2</v>
          </cell>
          <cell r="E3846">
            <v>554.4</v>
          </cell>
        </row>
        <row r="3847">
          <cell r="A3847">
            <v>34721</v>
          </cell>
          <cell r="B3847" t="str">
            <v>PLACA DE SINALIZACAO EM CHAPA DE ALUMINIO COM PINTURA REFLETIVA, E = 2 MM</v>
          </cell>
          <cell r="C3847" t="str">
            <v>M2</v>
          </cell>
          <cell r="E3847">
            <v>691.2</v>
          </cell>
        </row>
        <row r="3848">
          <cell r="A3848">
            <v>4309</v>
          </cell>
          <cell r="B3848" t="str">
            <v>PLACA DE VENTILACAO PARA TELHA DE FIBROCIMENTO CANALETE 49 KALHETA</v>
          </cell>
          <cell r="C3848" t="str">
            <v>UN</v>
          </cell>
          <cell r="E3848">
            <v>3.28</v>
          </cell>
        </row>
        <row r="3849">
          <cell r="A3849">
            <v>4307</v>
          </cell>
          <cell r="B3849" t="str">
            <v>PLACA DE VENTILACAO PARA TELHA DE FIBROCIMENTO, CANALETE 90 OU KALHETAO</v>
          </cell>
          <cell r="C3849" t="str">
            <v>UN</v>
          </cell>
          <cell r="E3849">
            <v>5.61</v>
          </cell>
        </row>
        <row r="3850">
          <cell r="A3850">
            <v>10850</v>
          </cell>
          <cell r="B3850" t="str">
            <v>PLACA NUMERACAO RESIDENCIAL EM CHAPA GALVANIZADA ESMALTADA 12 X 18 CM</v>
          </cell>
          <cell r="C3850" t="str">
            <v>UN</v>
          </cell>
          <cell r="E3850">
            <v>36</v>
          </cell>
        </row>
        <row r="3851">
          <cell r="A3851">
            <v>13457</v>
          </cell>
          <cell r="B3851" t="str">
            <v>PLACA VIBRATORIA REVERSIVEL COM MOTOR A DIESEL DE 7 HP (7 CV), FORCA DE IMPACTO MAXIMO DE *30,5* KN (*3050* KGF)</v>
          </cell>
          <cell r="C3851" t="str">
            <v>UN</v>
          </cell>
          <cell r="E3851">
            <v>8876.08</v>
          </cell>
        </row>
        <row r="3852">
          <cell r="A3852">
            <v>4792</v>
          </cell>
          <cell r="B3852" t="str">
            <v>PLACA VINILICA SEMIFLEXIVEL PARA PISOS, E = 3,2 MM, 30 X 30 CM (SEM COLOCACAO)</v>
          </cell>
          <cell r="C3852" t="str">
            <v>M2</v>
          </cell>
          <cell r="E3852">
            <v>86.92</v>
          </cell>
        </row>
        <row r="3853">
          <cell r="A3853">
            <v>4790</v>
          </cell>
          <cell r="B3853" t="str">
            <v>PLACA VINILICA SEMIFLEXIVEL PARA REVESTIMENTO DE PISOS E PAREDES, E = 2 MM (SEM COLOCACAO)</v>
          </cell>
          <cell r="C3853" t="str">
            <v>M2</v>
          </cell>
          <cell r="E3853">
            <v>70.290000000000006</v>
          </cell>
        </row>
        <row r="3854">
          <cell r="A3854">
            <v>4893</v>
          </cell>
          <cell r="B3854" t="str">
            <v>PLUG OU BUJAO FERRO GALV 1 1/2"</v>
          </cell>
          <cell r="C3854" t="str">
            <v>UN</v>
          </cell>
          <cell r="E3854">
            <v>6.9</v>
          </cell>
        </row>
        <row r="3855">
          <cell r="A3855">
            <v>4894</v>
          </cell>
          <cell r="B3855" t="str">
            <v>PLUG OU BUJAO FERRO GALV 1 1/4"</v>
          </cell>
          <cell r="C3855" t="str">
            <v>UN</v>
          </cell>
          <cell r="E3855">
            <v>5.32</v>
          </cell>
        </row>
        <row r="3856">
          <cell r="A3856">
            <v>4888</v>
          </cell>
          <cell r="B3856" t="str">
            <v>PLUG OU BUJAO FERRO GALV 1/2"</v>
          </cell>
          <cell r="C3856" t="str">
            <v>UN</v>
          </cell>
          <cell r="E3856">
            <v>1.57</v>
          </cell>
        </row>
        <row r="3857">
          <cell r="A3857">
            <v>4890</v>
          </cell>
          <cell r="B3857" t="str">
            <v>PLUG OU BUJAO FERRO GALV 1"</v>
          </cell>
          <cell r="C3857" t="str">
            <v>UN</v>
          </cell>
          <cell r="E3857">
            <v>3.53</v>
          </cell>
        </row>
        <row r="3858">
          <cell r="A3858">
            <v>12411</v>
          </cell>
          <cell r="B3858" t="str">
            <v>PLUG OU BUJAO FERRO GALV 2 1/2"</v>
          </cell>
          <cell r="C3858" t="str">
            <v>UN</v>
          </cell>
          <cell r="E3858">
            <v>19.72</v>
          </cell>
        </row>
        <row r="3859">
          <cell r="A3859">
            <v>4891</v>
          </cell>
          <cell r="B3859" t="str">
            <v>PLUG OU BUJAO FERRO GALV 2"</v>
          </cell>
          <cell r="C3859" t="str">
            <v>UN</v>
          </cell>
          <cell r="E3859">
            <v>10.48</v>
          </cell>
        </row>
        <row r="3860">
          <cell r="A3860">
            <v>4889</v>
          </cell>
          <cell r="B3860" t="str">
            <v>PLUG OU BUJAO FERRO GALV 3/4"</v>
          </cell>
          <cell r="C3860" t="str">
            <v>UN</v>
          </cell>
          <cell r="E3860">
            <v>2.4700000000000002</v>
          </cell>
        </row>
        <row r="3861">
          <cell r="A3861">
            <v>4892</v>
          </cell>
          <cell r="B3861" t="str">
            <v>PLUG OU BUJAO FERRO GALV 3"</v>
          </cell>
          <cell r="C3861" t="str">
            <v>UN</v>
          </cell>
          <cell r="E3861">
            <v>27.09</v>
          </cell>
        </row>
        <row r="3862">
          <cell r="A3862">
            <v>12412</v>
          </cell>
          <cell r="B3862" t="str">
            <v>PLUG OU BUJAO FERRO GALV 4"</v>
          </cell>
          <cell r="C3862" t="str">
            <v>UN</v>
          </cell>
          <cell r="E3862">
            <v>53</v>
          </cell>
        </row>
        <row r="3863">
          <cell r="A3863">
            <v>11073</v>
          </cell>
          <cell r="B3863" t="str">
            <v>PLUG PVC P/ ESG PREDIAL  75MM</v>
          </cell>
          <cell r="C3863" t="str">
            <v>UN</v>
          </cell>
          <cell r="E3863">
            <v>6.18</v>
          </cell>
        </row>
        <row r="3864">
          <cell r="A3864">
            <v>11071</v>
          </cell>
          <cell r="B3864" t="str">
            <v>PLUG PVC P/ ESG PREDIAL 100MM</v>
          </cell>
          <cell r="C3864" t="str">
            <v>UN</v>
          </cell>
          <cell r="E3864">
            <v>7.38</v>
          </cell>
        </row>
        <row r="3865">
          <cell r="A3865">
            <v>11072</v>
          </cell>
          <cell r="B3865" t="str">
            <v>PLUG PVC P/ ESG PREDIAL 50MM</v>
          </cell>
          <cell r="C3865" t="str">
            <v>UN</v>
          </cell>
          <cell r="E3865">
            <v>2.7</v>
          </cell>
        </row>
        <row r="3866">
          <cell r="A3866">
            <v>4895</v>
          </cell>
          <cell r="B3866" t="str">
            <v>PLUG PVC ROSCAVEL,  1/2",  AGUA FRIA PREDIAL (NBR 5648)</v>
          </cell>
          <cell r="C3866" t="str">
            <v>UN</v>
          </cell>
          <cell r="E3866">
            <v>0.45</v>
          </cell>
        </row>
        <row r="3867">
          <cell r="A3867">
            <v>4907</v>
          </cell>
          <cell r="B3867" t="str">
            <v>PLUG PVC,  JE, DN 100 MM, PARA REDE COLETORA ESGOTO (NBR 10569)</v>
          </cell>
          <cell r="C3867" t="str">
            <v>UN</v>
          </cell>
          <cell r="E3867">
            <v>21.23</v>
          </cell>
        </row>
        <row r="3868">
          <cell r="A3868">
            <v>4904</v>
          </cell>
          <cell r="B3868" t="str">
            <v>PLUG PVC,  JE, DN 300 MM, PARA REDE COLETORA ESGOTO (NBR 10569)</v>
          </cell>
          <cell r="C3868" t="str">
            <v>UN</v>
          </cell>
          <cell r="E3868">
            <v>171.43</v>
          </cell>
        </row>
        <row r="3869">
          <cell r="A3869">
            <v>4905</v>
          </cell>
          <cell r="B3869" t="str">
            <v>PLUG PVC,  JE, DN 400 MM, PARA REDE COLETORA ESGOTO ( NBR 10569)</v>
          </cell>
          <cell r="C3869" t="str">
            <v>UN</v>
          </cell>
          <cell r="E3869">
            <v>279.58999999999997</v>
          </cell>
        </row>
        <row r="3870">
          <cell r="A3870">
            <v>4902</v>
          </cell>
          <cell r="B3870" t="str">
            <v>PLUG PVC, JE, DN 150 MM, PARA REDE COLETORA ESGOTO (NBR 10569)</v>
          </cell>
          <cell r="C3870" t="str">
            <v>UN</v>
          </cell>
          <cell r="E3870">
            <v>48.08</v>
          </cell>
        </row>
        <row r="3871">
          <cell r="A3871">
            <v>4908</v>
          </cell>
          <cell r="B3871" t="str">
            <v>PLUG PVC, JE, DN 200 MM, PARA REDE COLETORA ESGOTO (NBR 10569)</v>
          </cell>
          <cell r="C3871" t="str">
            <v>UN</v>
          </cell>
          <cell r="E3871">
            <v>69.2</v>
          </cell>
        </row>
        <row r="3872">
          <cell r="A3872">
            <v>4909</v>
          </cell>
          <cell r="B3872" t="str">
            <v>PLUG PVC, JE, DN 250 MM, PARA REDE COLETORA ESGOTO (NBR 10569)</v>
          </cell>
          <cell r="C3872" t="str">
            <v>UN</v>
          </cell>
          <cell r="E3872">
            <v>126.85</v>
          </cell>
        </row>
        <row r="3873">
          <cell r="A3873">
            <v>4903</v>
          </cell>
          <cell r="B3873" t="str">
            <v>PLUG PVC, JE, DN 350 MM, PARA REDE COLETORA ESGOTO (NBR 10569)</v>
          </cell>
          <cell r="C3873" t="str">
            <v>UN</v>
          </cell>
          <cell r="E3873">
            <v>249.49</v>
          </cell>
        </row>
        <row r="3874">
          <cell r="A3874">
            <v>4897</v>
          </cell>
          <cell r="B3874" t="str">
            <v>PLUG PVC, ROSCAVEL 1", PARA AGUA FRIA PREDIAL</v>
          </cell>
          <cell r="C3874" t="str">
            <v>UN</v>
          </cell>
          <cell r="E3874">
            <v>1.29</v>
          </cell>
        </row>
        <row r="3875">
          <cell r="A3875">
            <v>4896</v>
          </cell>
          <cell r="B3875" t="str">
            <v>PLUG PVC, ROSCAVEL 3/4", PARA  AGUA FRIA PREDIAL</v>
          </cell>
          <cell r="C3875" t="str">
            <v>UN</v>
          </cell>
          <cell r="E3875">
            <v>0.55000000000000004</v>
          </cell>
        </row>
        <row r="3876">
          <cell r="A3876">
            <v>4900</v>
          </cell>
          <cell r="B3876" t="str">
            <v>PLUG PVC, ROSCAVEL, 1 1/2",  AGUA FRIA PREDIAL</v>
          </cell>
          <cell r="C3876" t="str">
            <v>UN</v>
          </cell>
          <cell r="E3876">
            <v>3.75</v>
          </cell>
        </row>
        <row r="3877">
          <cell r="A3877">
            <v>4898</v>
          </cell>
          <cell r="B3877" t="str">
            <v>PLUG PVC, ROSCAVEL, 1 1/4",  AGUA FRIA PREDIAL</v>
          </cell>
          <cell r="C3877" t="str">
            <v>UN</v>
          </cell>
          <cell r="E3877">
            <v>1.63</v>
          </cell>
        </row>
        <row r="3878">
          <cell r="A3878">
            <v>4899</v>
          </cell>
          <cell r="B3878" t="str">
            <v>PLUG PVC, ROSCAVEL, 2",  AGUA FRIA PREDIAL</v>
          </cell>
          <cell r="C3878" t="str">
            <v>UN</v>
          </cell>
          <cell r="E3878">
            <v>5.1100000000000003</v>
          </cell>
        </row>
        <row r="3879">
          <cell r="A3879">
            <v>13946</v>
          </cell>
          <cell r="B3879" t="str">
            <v>PNEU TIPO DIAGONAL COM CAMARA,  6.0 X 16,  2, 6 LONAS, PARA TRATOR</v>
          </cell>
          <cell r="C3879" t="str">
            <v>UN</v>
          </cell>
          <cell r="E3879">
            <v>334.71</v>
          </cell>
        </row>
        <row r="3880">
          <cell r="A3880">
            <v>13942</v>
          </cell>
          <cell r="B3880" t="str">
            <v>PNEU TIPO DIAGONAL COM CAMARA,  6.00 X 9,  10 LONAS, PARA DISTRIBUIDOR DE AGREGADOS</v>
          </cell>
          <cell r="C3880" t="str">
            <v>UN</v>
          </cell>
          <cell r="E3880">
            <v>382.32</v>
          </cell>
        </row>
        <row r="3881">
          <cell r="A3881">
            <v>36505</v>
          </cell>
          <cell r="B3881" t="str">
            <v>PNEU TIPO DIAGONAL COM CAMARA, 12.4 X 24 R, 6 L (LONAS), PARA TRATOR</v>
          </cell>
          <cell r="C3881" t="str">
            <v>UN</v>
          </cell>
          <cell r="E3881">
            <v>1338.67</v>
          </cell>
        </row>
        <row r="3882">
          <cell r="A3882">
            <v>36507</v>
          </cell>
          <cell r="B3882" t="str">
            <v>PNEU TIPO DIAGONAL COM CAMARA, 14.9 X 24R, 8 L (LONAS), PARA TRATOR</v>
          </cell>
          <cell r="C3882" t="str">
            <v>UN</v>
          </cell>
          <cell r="E3882">
            <v>1821.53</v>
          </cell>
        </row>
        <row r="3883">
          <cell r="A3883">
            <v>36506</v>
          </cell>
          <cell r="B3883" t="str">
            <v>PNEU TIPO DIAGONAL COM CAMARA,13.6 X 38R, 6 L (LONAS), PARA TRATOR</v>
          </cell>
          <cell r="C3883" t="str">
            <v>UN</v>
          </cell>
          <cell r="E3883">
            <v>2047.77</v>
          </cell>
        </row>
        <row r="3884">
          <cell r="A3884">
            <v>13940</v>
          </cell>
          <cell r="B3884" t="str">
            <v>PNEU 14.00 X 24, 12 LONAS, G2, ARO 24", SEM CAMARA, PARA MOTONIVELADORA</v>
          </cell>
          <cell r="C3884" t="str">
            <v>UN</v>
          </cell>
          <cell r="E3884">
            <v>2322.2800000000002</v>
          </cell>
        </row>
        <row r="3885">
          <cell r="A3885">
            <v>13950</v>
          </cell>
          <cell r="B3885" t="str">
            <v>PNEU 215/75R 17.5, 12 LONAS, ARO 17.5", PARA  CAMINHAO TOCO</v>
          </cell>
          <cell r="C3885" t="str">
            <v>UN</v>
          </cell>
          <cell r="E3885">
            <v>815.88</v>
          </cell>
        </row>
        <row r="3886">
          <cell r="A3886">
            <v>36504</v>
          </cell>
          <cell r="B3886" t="str">
            <v>PNEU 275/80R 22.5, 16 LONAS, ARO 22.5", PARA  CAMINHAO TOCO</v>
          </cell>
          <cell r="C3886" t="str">
            <v>UN</v>
          </cell>
          <cell r="E3886">
            <v>1472.1</v>
          </cell>
        </row>
        <row r="3887">
          <cell r="A3887">
            <v>11096</v>
          </cell>
          <cell r="B3887" t="str">
            <v>PO DE MARMORE (POSTO PEDREIRA/FORNECEDOR, SEM FRETE)</v>
          </cell>
          <cell r="C3887" t="str">
            <v>KG</v>
          </cell>
          <cell r="E3887">
            <v>0.28000000000000003</v>
          </cell>
        </row>
        <row r="3888">
          <cell r="A3888">
            <v>4741</v>
          </cell>
          <cell r="B3888" t="str">
            <v>PO DE PEDRA (POSTO PEDREIRA/FORNECEDOR, SEM FRETE)</v>
          </cell>
          <cell r="C3888" t="str">
            <v>M3</v>
          </cell>
          <cell r="E3888">
            <v>53.45</v>
          </cell>
        </row>
        <row r="3889">
          <cell r="A3889">
            <v>4752</v>
          </cell>
          <cell r="B3889" t="str">
            <v>POCEIRO</v>
          </cell>
          <cell r="C3889" t="str">
            <v>H</v>
          </cell>
          <cell r="E3889">
            <v>13.66</v>
          </cell>
        </row>
        <row r="3890">
          <cell r="A3890">
            <v>13954</v>
          </cell>
          <cell r="B3890" t="str">
            <v>POLIDORA DE PISO (POLITRIZ) ELETRICA, MOTOR MONOFASICO DE 4 HP, PESO DE 100 KG, DIAMETRO DO TRABALHO DE 450 MM</v>
          </cell>
          <cell r="C3890" t="str">
            <v>UN</v>
          </cell>
          <cell r="E3890">
            <v>7178.99</v>
          </cell>
        </row>
        <row r="3891">
          <cell r="A3891">
            <v>3411</v>
          </cell>
          <cell r="B3891" t="str">
            <v>POLIESTIRENO EXPANDIDO/EPS (ISOPOR), PEROLAS, PARA CONCRETO LEVE</v>
          </cell>
          <cell r="C3891" t="str">
            <v>KG</v>
          </cell>
          <cell r="E3891">
            <v>21.52</v>
          </cell>
        </row>
        <row r="3892">
          <cell r="A3892">
            <v>39995</v>
          </cell>
          <cell r="B3892" t="str">
            <v>POLIESTIRENO EXPANDIDO/EPS (ISOPOR), TIPO 2F, BLOCO</v>
          </cell>
          <cell r="C3892" t="str">
            <v>M3</v>
          </cell>
          <cell r="E3892">
            <v>165.58</v>
          </cell>
        </row>
        <row r="3893">
          <cell r="A3893">
            <v>11615</v>
          </cell>
          <cell r="B3893" t="str">
            <v>POLIESTIRENO EXPANDIDO/EPS (ISOPOR), TIPO 2F, PLACA, ISOLAMENTO TERMOACUSTICO, E = 10 MM, 1000 X 500 MM</v>
          </cell>
          <cell r="C3893" t="str">
            <v>M2</v>
          </cell>
          <cell r="E3893">
            <v>1.4</v>
          </cell>
        </row>
        <row r="3894">
          <cell r="A3894">
            <v>3408</v>
          </cell>
          <cell r="B3894" t="str">
            <v>POLIESTIRENO EXPANDIDO/EPS (ISOPOR), TIPO 2F, PLACA, ISOLAMENTO TERMOACUSTICO, E = 20 MM, 1000 X 500 MM</v>
          </cell>
          <cell r="C3894" t="str">
            <v>M2</v>
          </cell>
          <cell r="E3894">
            <v>3.73</v>
          </cell>
        </row>
        <row r="3895">
          <cell r="A3895">
            <v>3409</v>
          </cell>
          <cell r="B3895" t="str">
            <v>POLIESTIRENO EXPANDIDO/EPS (ISOPOR), TIPO 2F, PLACA, ISOLAMENTO TERMOACUSTICO, E = 50 MM, 1000 X 500 MM</v>
          </cell>
          <cell r="C3895" t="str">
            <v>M2</v>
          </cell>
          <cell r="E3895">
            <v>9.32</v>
          </cell>
        </row>
        <row r="3896">
          <cell r="A3896">
            <v>11427</v>
          </cell>
          <cell r="B3896" t="str">
            <v>POLVORA NEGRA</v>
          </cell>
          <cell r="C3896" t="str">
            <v>KG</v>
          </cell>
          <cell r="E3896">
            <v>15.59</v>
          </cell>
        </row>
        <row r="3897">
          <cell r="A3897">
            <v>26022</v>
          </cell>
          <cell r="B3897" t="str">
            <v>PONTEIRO PARA MARTELO ROMPEDOR, DIAMETRO = *28* MM, COMPRIMENTO = *520* MM, ENCAIXE SEXTAVADO</v>
          </cell>
          <cell r="C3897" t="str">
            <v>UN</v>
          </cell>
          <cell r="E3897">
            <v>106.46</v>
          </cell>
        </row>
        <row r="3898">
          <cell r="A3898">
            <v>421</v>
          </cell>
          <cell r="B3898" t="str">
            <v>PORCA OLHAL EM ACO GALVANIZADO, DIAMETRO NOMINAL DE 16 MM</v>
          </cell>
          <cell r="C3898" t="str">
            <v>UN</v>
          </cell>
          <cell r="E3898">
            <v>6.62</v>
          </cell>
        </row>
        <row r="3899">
          <cell r="A3899">
            <v>12362</v>
          </cell>
          <cell r="B3899" t="str">
            <v>PORCA OLHAL EM ACO GALVANIZADO, ESPESSURA 16MM, ABERTURA 21MM</v>
          </cell>
          <cell r="C3899" t="str">
            <v>UN</v>
          </cell>
          <cell r="E3899">
            <v>8.75</v>
          </cell>
        </row>
        <row r="3900">
          <cell r="A3900">
            <v>14148</v>
          </cell>
          <cell r="B3900" t="str">
            <v>PORCA UNIAO/JUNCAO ZINCADA SEXTAVADA 1/4 ", CHAVE 7/16 ", COMPRIMENTO = 25 MM</v>
          </cell>
          <cell r="C3900" t="str">
            <v>UN</v>
          </cell>
          <cell r="E3900">
            <v>0.94</v>
          </cell>
        </row>
        <row r="3901">
          <cell r="A3901">
            <v>4341</v>
          </cell>
          <cell r="B3901" t="str">
            <v>PORCA ZINCADA, QUADRADA, DIAMETRO 3/8"</v>
          </cell>
          <cell r="C3901" t="str">
            <v>UN</v>
          </cell>
          <cell r="E3901">
            <v>0.35</v>
          </cell>
        </row>
        <row r="3902">
          <cell r="A3902">
            <v>4337</v>
          </cell>
          <cell r="B3902" t="str">
            <v>PORCA ZINCADA, QUADRADA, DIAMETRO 5/8"</v>
          </cell>
          <cell r="C3902" t="str">
            <v>UN</v>
          </cell>
          <cell r="E3902">
            <v>0.88</v>
          </cell>
        </row>
        <row r="3903">
          <cell r="A3903">
            <v>4339</v>
          </cell>
          <cell r="B3903" t="str">
            <v>PORCA ZINCADA, SEXTAVADA, DIAMETRO 1/2"</v>
          </cell>
          <cell r="C3903" t="str">
            <v>UN</v>
          </cell>
          <cell r="E3903">
            <v>0.18</v>
          </cell>
        </row>
        <row r="3904">
          <cell r="A3904">
            <v>39997</v>
          </cell>
          <cell r="B3904" t="str">
            <v>PORCA ZINCADA, SEXTAVADA, DIAMETRO 1/4"</v>
          </cell>
          <cell r="C3904" t="str">
            <v>UN</v>
          </cell>
          <cell r="E3904">
            <v>0.1</v>
          </cell>
        </row>
        <row r="3905">
          <cell r="A3905">
            <v>11971</v>
          </cell>
          <cell r="B3905" t="str">
            <v>PORCA ZINCADA, SEXTAVADA, DIAMETRO 1"</v>
          </cell>
          <cell r="C3905" t="str">
            <v>UN</v>
          </cell>
          <cell r="E3905">
            <v>1.46</v>
          </cell>
        </row>
        <row r="3906">
          <cell r="A3906">
            <v>4342</v>
          </cell>
          <cell r="B3906" t="str">
            <v>PORCA ZINCADA, SEXTAVADA, DIAMETRO 3/8"</v>
          </cell>
          <cell r="C3906" t="str">
            <v>UN</v>
          </cell>
          <cell r="E3906">
            <v>7.0000000000000007E-2</v>
          </cell>
        </row>
        <row r="3907">
          <cell r="A3907">
            <v>4330</v>
          </cell>
          <cell r="B3907" t="str">
            <v>PORCA ZINCADA, SEXTAVADA, DIAMETRO 5/16"</v>
          </cell>
          <cell r="C3907" t="str">
            <v>UN</v>
          </cell>
          <cell r="E3907">
            <v>0.05</v>
          </cell>
        </row>
        <row r="3908">
          <cell r="A3908">
            <v>4340</v>
          </cell>
          <cell r="B3908" t="str">
            <v>PORCA ZINCADA, SEXTAVADA, DIAMETRO 5/8"</v>
          </cell>
          <cell r="C3908" t="str">
            <v>UN</v>
          </cell>
          <cell r="E3908">
            <v>0.41</v>
          </cell>
        </row>
        <row r="3909">
          <cell r="A3909">
            <v>5088</v>
          </cell>
          <cell r="B3909" t="str">
            <v>PORTA CADEADO ZINCADO OXIDADO PRETO</v>
          </cell>
          <cell r="C3909" t="str">
            <v>UN</v>
          </cell>
          <cell r="E3909">
            <v>5.41</v>
          </cell>
        </row>
        <row r="3910">
          <cell r="A3910">
            <v>11154</v>
          </cell>
          <cell r="B3910" t="str">
            <v>PORTA CORTA-FOGO PARA SAIDA DE EMERGENCIA, COM FECHADURA, VAO LUZ DE 90 X 210 CM, CLASSE P-90 (NBR 11742)</v>
          </cell>
          <cell r="C3910" t="str">
            <v>UN</v>
          </cell>
          <cell r="E3910">
            <v>860.3</v>
          </cell>
        </row>
        <row r="3911">
          <cell r="A3911">
            <v>39021</v>
          </cell>
          <cell r="B3911" t="str">
            <v>PORTA DE ABRIR EM ACO COM DIVISAO HORIZONTAL  PARA VIDROS, COM FUNDO ANTICORROSIVO/PRIMER DE PROTECAO, SEM GUARNICAO/ALIZAR/VISTA, VIDROS NAO INCLUSOS, 87 X 210 CM</v>
          </cell>
          <cell r="C3911" t="str">
            <v>UN</v>
          </cell>
          <cell r="E3911">
            <v>338</v>
          </cell>
        </row>
        <row r="3912">
          <cell r="A3912">
            <v>11153</v>
          </cell>
          <cell r="B3912" t="str">
            <v>PORTA DE ABRIR EM ACO TIPO MISTA, VENEZIANA COM POSTIGO E GRADE QUADRICULADA, COM PINTURA PRIMER DE PROTECAO, COM GUARNICAO, VIDROS NAO INCLUSOS</v>
          </cell>
          <cell r="C3912" t="str">
            <v>M2</v>
          </cell>
          <cell r="E3912">
            <v>306.36</v>
          </cell>
        </row>
        <row r="3913">
          <cell r="A3913">
            <v>39022</v>
          </cell>
          <cell r="B3913" t="str">
            <v>PORTA DE ABRIR EM ACO TIPO VENEZIANA, COM PINTURA PRIMER DE PROTECAO, SEM GUARNICAO, 87 X 210 CM</v>
          </cell>
          <cell r="C3913" t="str">
            <v>UN</v>
          </cell>
          <cell r="E3913">
            <v>418</v>
          </cell>
        </row>
        <row r="3914">
          <cell r="A3914">
            <v>39024</v>
          </cell>
          <cell r="B3914" t="str">
            <v>PORTA DE ABRIR EM ALUMINIO COM DIVISAO HORIZONTAL  PARA VIDROS,  ACABAMENTO ANODIZADO NATURAL, VIDROS INCLUSOS, SEM GUARNICAO/ALIZAR/VISTA , 87 X 210 CM</v>
          </cell>
          <cell r="C3914" t="str">
            <v>UN</v>
          </cell>
          <cell r="E3914">
            <v>744.99</v>
          </cell>
        </row>
        <row r="3915">
          <cell r="A3915">
            <v>4914</v>
          </cell>
          <cell r="B3915" t="str">
            <v>PORTA DE ABRIR EM ALUMINIO COM LAMBRI HORIZONTAL/LAMINADA, ACABAMENTO ANODIZADO NATURAL, SEM GUARNICAO</v>
          </cell>
          <cell r="C3915" t="str">
            <v>M2</v>
          </cell>
          <cell r="E3915">
            <v>604.05999999999995</v>
          </cell>
        </row>
        <row r="3916">
          <cell r="A3916">
            <v>4917</v>
          </cell>
          <cell r="B3916" t="str">
            <v>PORTA DE ABRIR EM ALUMINIO TIPO VENEZIANA, ACABAMENTO ANODIZADO NATURAL, SEM GUARNICAO</v>
          </cell>
          <cell r="C3916" t="str">
            <v>M2</v>
          </cell>
          <cell r="E3916">
            <v>417.17</v>
          </cell>
        </row>
        <row r="3917">
          <cell r="A3917">
            <v>39025</v>
          </cell>
          <cell r="B3917" t="str">
            <v>PORTA DE ABRIR EM ALUMINIO TIPO VENEZIANA, ACABAMENTO ANODIZADO NATURAL, SEM GUARNICAO/ALIZAR/VISTA, 87 X 210 CM</v>
          </cell>
          <cell r="C3917" t="str">
            <v>UN</v>
          </cell>
          <cell r="E3917">
            <v>763.91</v>
          </cell>
        </row>
        <row r="3918">
          <cell r="A3918">
            <v>4930</v>
          </cell>
          <cell r="B3918" t="str">
            <v>PORTA DE ABRIR EM GRADIL COM BARRA CHATA 3 CM X 1/4", COM REQUADRO E GUARNICAO - COMPLETO - ACABAMENTO NATURAL</v>
          </cell>
          <cell r="C3918" t="str">
            <v>M2</v>
          </cell>
          <cell r="E3918">
            <v>323.83999999999997</v>
          </cell>
        </row>
        <row r="3919">
          <cell r="A3919">
            <v>4922</v>
          </cell>
          <cell r="B3919" t="str">
            <v>PORTA DE CORRER EM ALUMINIO, DUAS FOLHAS MOVEIS COM VIDRO, FECHADURA E PUXADOR EMBUTIDO, ACABAMENTO ANODIZADO NATURAL, SEM GUARNICAO</v>
          </cell>
          <cell r="C3919" t="str">
            <v>M2</v>
          </cell>
          <cell r="E3919">
            <v>386.96</v>
          </cell>
        </row>
        <row r="3920">
          <cell r="A3920">
            <v>4911</v>
          </cell>
          <cell r="B3920" t="str">
            <v>PORTA DE ENROLAR MANUAL COMPLETA, ARTICULADA RAIADA LARGA, EM ACO GALVANIZADO NATURAL, CHAPA NUMERO 24 (SEM INSTALACAO)</v>
          </cell>
          <cell r="C3920" t="str">
            <v>M2</v>
          </cell>
          <cell r="E3920">
            <v>290</v>
          </cell>
        </row>
        <row r="3921">
          <cell r="A3921">
            <v>37518</v>
          </cell>
          <cell r="B3921" t="str">
            <v>PORTA DE ENROLAR MANUAL COMPLETA, PERFIL MEIA CANA CEGA, EM ACO GALVANIZADO COM PINTURA ELETROSTATICA, CHAPA NUMERO 24 " (SEM INSTALACAO)</v>
          </cell>
          <cell r="C3921" t="str">
            <v>M2</v>
          </cell>
          <cell r="E3921">
            <v>370.21</v>
          </cell>
        </row>
        <row r="3922">
          <cell r="A3922">
            <v>4910</v>
          </cell>
          <cell r="B3922" t="str">
            <v>PORTA DE ENROLAR MANUAL COMPLETA, PERFIL MEIA CANA CEGA, EM ACO GALVANIZADO NATURAL, CHAPA NUMERO 24 (SEM INSTALACAO)</v>
          </cell>
          <cell r="C3922" t="str">
            <v>M2</v>
          </cell>
          <cell r="E3922">
            <v>290</v>
          </cell>
        </row>
        <row r="3923">
          <cell r="A3923">
            <v>4943</v>
          </cell>
          <cell r="B3923" t="str">
            <v>PORTA DE ENROLAR MANUAL COMPLETA, PERFIL MEIA CANA VAZADA TIJOLINHO, EM ACO GALVANIZADO NATURAL, CHAPA NUMERO 24 (SEM INSTALACAO)</v>
          </cell>
          <cell r="C3923" t="str">
            <v>M2</v>
          </cell>
          <cell r="E3923">
            <v>460.29</v>
          </cell>
        </row>
        <row r="3924">
          <cell r="A3924">
            <v>4989</v>
          </cell>
          <cell r="B3924" t="str">
            <v>PORTA DE MADEIRA SEMI-OCA ENCABECADA, FOLHA LISA PARA VERNIZ, *100 X 210 X 3,5* CM</v>
          </cell>
          <cell r="C3924" t="str">
            <v>UN</v>
          </cell>
          <cell r="E3924">
            <v>143.94999999999999</v>
          </cell>
        </row>
        <row r="3925">
          <cell r="A3925">
            <v>5020</v>
          </cell>
          <cell r="B3925" t="str">
            <v>PORTA DE MADEIRA SEMI-OCA ENCABECADA, FOLHA LISA PARA VERNIZ, *60 X 210 X 3,5* CM</v>
          </cell>
          <cell r="C3925" t="str">
            <v>UN</v>
          </cell>
          <cell r="E3925">
            <v>96.88</v>
          </cell>
        </row>
        <row r="3926">
          <cell r="A3926">
            <v>4981</v>
          </cell>
          <cell r="B3926" t="str">
            <v>PORTA DE MADEIRA SEMI-OCA ENCABECADA, FOLHA LISA PARA VERNIZ, *70 X 210 X 3,5* CM</v>
          </cell>
          <cell r="C3926" t="str">
            <v>UN</v>
          </cell>
          <cell r="E3926">
            <v>105.78</v>
          </cell>
        </row>
        <row r="3927">
          <cell r="A3927">
            <v>4987</v>
          </cell>
          <cell r="B3927" t="str">
            <v>PORTA DE MADEIRA SEMI-OCA ENCABECADA, FOLHA LISA PARA VERNIZ, *90 X 210 X 3,5* CM</v>
          </cell>
          <cell r="C3927" t="str">
            <v>UN</v>
          </cell>
          <cell r="E3927">
            <v>127.06</v>
          </cell>
        </row>
        <row r="3928">
          <cell r="A3928">
            <v>4982</v>
          </cell>
          <cell r="B3928" t="str">
            <v>PORTA DE MADEIRA SEMI-OCA, FOLHA LISA PARA PINTURA *100 X 210 X 3,5* CM</v>
          </cell>
          <cell r="C3928" t="str">
            <v>UN</v>
          </cell>
          <cell r="E3928">
            <v>102.51</v>
          </cell>
        </row>
        <row r="3929">
          <cell r="A3929">
            <v>10553</v>
          </cell>
          <cell r="B3929" t="str">
            <v>PORTA DE MADEIRA SEMI-OCA, FOLHA LISA PARA PINTURA *60 X 210 X 3,5* CM</v>
          </cell>
          <cell r="C3929" t="str">
            <v>UN</v>
          </cell>
          <cell r="E3929">
            <v>65.489999999999995</v>
          </cell>
        </row>
        <row r="3930">
          <cell r="A3930">
            <v>10554</v>
          </cell>
          <cell r="B3930" t="str">
            <v>PORTA DE MADEIRA SEMI-OCA, FOLHA LISA PARA PINTURA *70 X 210 X 3,5* CM</v>
          </cell>
          <cell r="C3930" t="str">
            <v>UN</v>
          </cell>
          <cell r="E3930">
            <v>67.66</v>
          </cell>
        </row>
        <row r="3931">
          <cell r="A3931">
            <v>10555</v>
          </cell>
          <cell r="B3931" t="str">
            <v>PORTA DE MADEIRA SEMI-OCA, FOLHA LISA PARA PINTURA *80 X 210 X 3,5* CM</v>
          </cell>
          <cell r="C3931" t="str">
            <v>UN</v>
          </cell>
          <cell r="E3931">
            <v>69.83</v>
          </cell>
        </row>
        <row r="3932">
          <cell r="A3932">
            <v>10556</v>
          </cell>
          <cell r="B3932" t="str">
            <v>PORTA DE MADEIRA SEMI-OCA, FOLHA LISA PARA PINTURA *90 X 210 X 3,5* CM</v>
          </cell>
          <cell r="C3932" t="str">
            <v>UN</v>
          </cell>
          <cell r="E3932">
            <v>79.62</v>
          </cell>
        </row>
        <row r="3933">
          <cell r="A3933">
            <v>4977</v>
          </cell>
          <cell r="B3933" t="str">
            <v>PORTA DE MADEIRA TIPO VENEZIANA, EUCALIPTO OU SIMILAR DA REGIAO, E = *3,5* CM</v>
          </cell>
          <cell r="C3933" t="str">
            <v>M2</v>
          </cell>
          <cell r="E3933">
            <v>200.62</v>
          </cell>
        </row>
        <row r="3934">
          <cell r="A3934">
            <v>25969</v>
          </cell>
          <cell r="B3934" t="str">
            <v>PORTA DENTE PARA FRESADORA</v>
          </cell>
          <cell r="C3934" t="str">
            <v>UN</v>
          </cell>
          <cell r="E3934">
            <v>211.46</v>
          </cell>
        </row>
        <row r="3935">
          <cell r="A3935">
            <v>11367</v>
          </cell>
          <cell r="B3935" t="str">
            <v>PORTA EUCAPLAC CHAPA PINTADA COR 80X210CM E=35MM - EUCATEX</v>
          </cell>
          <cell r="C3935" t="str">
            <v>M2</v>
          </cell>
          <cell r="E3935">
            <v>168.84</v>
          </cell>
        </row>
        <row r="3936">
          <cell r="A3936">
            <v>11364</v>
          </cell>
          <cell r="B3936" t="str">
            <v>PORTA EUCATEX EUCADUR PRONTA PARA PINTURA 60 X 210 X 3,5CM</v>
          </cell>
          <cell r="C3936" t="str">
            <v>UN</v>
          </cell>
          <cell r="E3936">
            <v>134.26</v>
          </cell>
        </row>
        <row r="3937">
          <cell r="A3937">
            <v>11365</v>
          </cell>
          <cell r="B3937" t="str">
            <v>PORTA EUCATEX EUCADUR PRONTA PARA PINTURA 70 X 210 X 3,5CM</v>
          </cell>
          <cell r="C3937" t="str">
            <v>UN</v>
          </cell>
          <cell r="E3937">
            <v>137.97</v>
          </cell>
        </row>
        <row r="3938">
          <cell r="A3938">
            <v>11366</v>
          </cell>
          <cell r="B3938" t="str">
            <v>PORTA EUCATEX EUCADUR PRONTA PARA PINTURA 80 X 210 X 3,5CM</v>
          </cell>
          <cell r="C3938" t="str">
            <v>UN</v>
          </cell>
          <cell r="E3938">
            <v>90.08</v>
          </cell>
        </row>
        <row r="3939">
          <cell r="A3939">
            <v>4944</v>
          </cell>
          <cell r="B3939" t="str">
            <v>PORTA GRADE DE ENROLAR MANUAL COMPLETA, PERFIL TUBULAR TIJOLINHO 3/4 ", EM ACO GALVANIZADO NATURAL (SEM INSTALACAO)</v>
          </cell>
          <cell r="C3939" t="str">
            <v>M2</v>
          </cell>
          <cell r="E3939">
            <v>564.49</v>
          </cell>
        </row>
        <row r="3940">
          <cell r="A3940">
            <v>4992</v>
          </cell>
          <cell r="B3940" t="str">
            <v>PORTA MADEIRA COMPENSADA LISA PARA CERA OU VERNIZ 80 X 210 X 3,5CM</v>
          </cell>
          <cell r="C3940" t="str">
            <v>UN</v>
          </cell>
          <cell r="E3940">
            <v>110.11</v>
          </cell>
        </row>
        <row r="3941">
          <cell r="A3941">
            <v>4969</v>
          </cell>
          <cell r="B3941" t="str">
            <v>PORTA MADEIRA REGIONAL 1A VENEZIANA 80 X 210 X 3CM</v>
          </cell>
          <cell r="C3941" t="str">
            <v>M2</v>
          </cell>
          <cell r="E3941">
            <v>364.42</v>
          </cell>
        </row>
        <row r="3942">
          <cell r="A3942">
            <v>5002</v>
          </cell>
          <cell r="B3942" t="str">
            <v>PORTA MADEIRA REGIONAL 3A CORRER P/ VIDRO E = 3CM</v>
          </cell>
          <cell r="C3942" t="str">
            <v>M2</v>
          </cell>
          <cell r="E3942">
            <v>368.63</v>
          </cell>
        </row>
        <row r="3943">
          <cell r="A3943">
            <v>4962</v>
          </cell>
          <cell r="B3943" t="str">
            <v>PORTA MADEIRA SEMI-OCA ALMOFADADA REGIONAL 1A   70 X 210 X 3CM</v>
          </cell>
          <cell r="C3943" t="str">
            <v>UN</v>
          </cell>
          <cell r="E3943">
            <v>284.38</v>
          </cell>
        </row>
        <row r="3944">
          <cell r="A3944">
            <v>20322</v>
          </cell>
          <cell r="B3944" t="str">
            <v>PORTA MADEIRA SEMI-OCA ALMOFADADA REGIONAL 1A 60 X 210 X 3CM</v>
          </cell>
          <cell r="C3944" t="str">
            <v>UN</v>
          </cell>
          <cell r="E3944">
            <v>273.83999999999997</v>
          </cell>
        </row>
        <row r="3945">
          <cell r="A3945">
            <v>4958</v>
          </cell>
          <cell r="B3945" t="str">
            <v>PORTA MADEIRA SEMI-OCA ALMOFADADA REGIONAL 2A 80 X 210 X 3,5</v>
          </cell>
          <cell r="C3945" t="str">
            <v>M2</v>
          </cell>
          <cell r="E3945">
            <v>295.02</v>
          </cell>
        </row>
        <row r="3946">
          <cell r="A3946">
            <v>4964</v>
          </cell>
          <cell r="B3946" t="str">
            <v>PORTA MADEIRA SEMI-OCA FRISADA NAS 2 FACES *80 X 210 X 3,5* CM</v>
          </cell>
          <cell r="C3946" t="str">
            <v>UN</v>
          </cell>
          <cell r="E3946">
            <v>191.01</v>
          </cell>
        </row>
        <row r="3947">
          <cell r="A3947">
            <v>5028</v>
          </cell>
          <cell r="B3947" t="str">
            <v>PORTA QUADRICULADA DE MADEIRA-DE-LEI (ANGELIM OU EQUIVALENTE REGIONAL), DE CORRER PARA VIDRO E = *3,5* CM</v>
          </cell>
          <cell r="C3947" t="str">
            <v>M2</v>
          </cell>
          <cell r="E3947">
            <v>307.44</v>
          </cell>
        </row>
        <row r="3948">
          <cell r="A3948">
            <v>4998</v>
          </cell>
          <cell r="B3948" t="str">
            <v>PORTA TIPO MEXICANA DE MADEIRA MACICA DE 1A. QUALIDADE, DE *0,80 X 2,10 X 0,035* M</v>
          </cell>
          <cell r="C3948" t="str">
            <v>M2</v>
          </cell>
          <cell r="E3948">
            <v>374.89</v>
          </cell>
        </row>
        <row r="3949">
          <cell r="A3949">
            <v>21102</v>
          </cell>
          <cell r="B3949" t="str">
            <v>PORTA TOALHA BANHO EM METAL CROMADO, TIPO BARRA</v>
          </cell>
          <cell r="C3949" t="str">
            <v>UN</v>
          </cell>
          <cell r="E3949">
            <v>30.51</v>
          </cell>
        </row>
        <row r="3950">
          <cell r="A3950">
            <v>21101</v>
          </cell>
          <cell r="B3950" t="str">
            <v>PORTA TOALHA ROSTO EM METAL CROMADO, TIPO ARGOLA</v>
          </cell>
          <cell r="C3950" t="str">
            <v>UN</v>
          </cell>
          <cell r="E3950">
            <v>19.59</v>
          </cell>
        </row>
        <row r="3951">
          <cell r="A3951">
            <v>34713</v>
          </cell>
          <cell r="B3951" t="str">
            <v>PORTA VIDRO TEMPERADO INCOLOR, 2 FOLHAS DE CORRER, E = 10 MM (SEM FERRAGENS E SEM COLOCACAO)</v>
          </cell>
          <cell r="C3951" t="str">
            <v>M2</v>
          </cell>
          <cell r="E3951">
            <v>182.96</v>
          </cell>
        </row>
        <row r="3952">
          <cell r="A3952">
            <v>4947</v>
          </cell>
          <cell r="B3952" t="str">
            <v>PORTAO BASCULANTE MANUAL EM ACO GALVANIZADO NATURAL, TIPO LAMBRIL COM REQUADRO/BATENTE, CHAPA NUMERO 26 (SEM INSTALACAO)</v>
          </cell>
          <cell r="C3952" t="str">
            <v>M2</v>
          </cell>
          <cell r="E3952">
            <v>379.21</v>
          </cell>
        </row>
        <row r="3953">
          <cell r="A3953">
            <v>37563</v>
          </cell>
          <cell r="B3953" t="str">
            <v>PORTAO BASCULANTE, MANUAL, EM CHAPA TIPO LAMBRIL QUADRADO, COM REQUADRO, ACABAMENTO NATURAL</v>
          </cell>
          <cell r="C3953" t="str">
            <v>M2</v>
          </cell>
          <cell r="E3953">
            <v>319.54000000000002</v>
          </cell>
        </row>
        <row r="3954">
          <cell r="A3954">
            <v>4948</v>
          </cell>
          <cell r="B3954" t="str">
            <v>PORTAO DE ABRIR EM GRADIL DE METALON REDONDO DE 3/4"  VERTICAL, COM REQUADRO, ACABAMENTO NATURAL - COMPLETO</v>
          </cell>
          <cell r="C3954" t="str">
            <v>M2</v>
          </cell>
          <cell r="E3954">
            <v>290</v>
          </cell>
        </row>
        <row r="3955">
          <cell r="A3955">
            <v>37561</v>
          </cell>
          <cell r="B3955" t="str">
            <v>PORTAO DE CORRER EM CHAPA TIPO PAINEL LAMBRIL QUADRADO, COM PORTA SOCIAL COMPLETA INCLUIDA, COM REQUADRO, ACABAMENTO NATURAL, COM TRILHOS E ROLDANAS</v>
          </cell>
          <cell r="C3955" t="str">
            <v>M2</v>
          </cell>
          <cell r="E3955">
            <v>464.2</v>
          </cell>
        </row>
        <row r="3956">
          <cell r="A3956">
            <v>37562</v>
          </cell>
          <cell r="B3956" t="str">
            <v>PORTAO DE CORRER EM GRADIL FIXO DE BARRA DE FERRO CHATA DE 3 X 1/4" NA VERTICAL, SEM REQUADRO, ACABAMENTO NATURAL, COM TRILHOS E ROLDANAS</v>
          </cell>
          <cell r="C3956" t="str">
            <v>M2</v>
          </cell>
          <cell r="E3956">
            <v>297.74</v>
          </cell>
        </row>
        <row r="3957">
          <cell r="A3957">
            <v>37585</v>
          </cell>
          <cell r="B3957" t="str">
            <v>PORTINHOLA DE ABRIR EM ALUMINIO DE 60 X 80 CM, VENEZIANA VENTILADA 1 FOLHA, ACABAMENTO ANODIZADO NATURAL</v>
          </cell>
          <cell r="C3957" t="str">
            <v>UN</v>
          </cell>
          <cell r="E3957">
            <v>208</v>
          </cell>
        </row>
        <row r="3958">
          <cell r="A3958">
            <v>14164</v>
          </cell>
          <cell r="B3958" t="str">
            <v>POSTE CONICO CONTINUO EM ACO GALVANIZADO, CURVO, BRACO DUPLO, ENGASTADO,  H = 9 M, DIAMETRO INFERIOR = *135* MM</v>
          </cell>
          <cell r="C3958" t="str">
            <v>UN</v>
          </cell>
          <cell r="E3958">
            <v>1259.6500000000001</v>
          </cell>
        </row>
        <row r="3959">
          <cell r="A3959">
            <v>14163</v>
          </cell>
          <cell r="B3959" t="str">
            <v>POSTE CONICO CONTINUO EM ACO GALVANIZADO, CURVO, BRACO DUPLO, FLANGEADO,  H = 9 M, DIAMETRO INFERIOR = *135* MM</v>
          </cell>
          <cell r="C3959" t="str">
            <v>UN</v>
          </cell>
          <cell r="E3959">
            <v>1431.68</v>
          </cell>
        </row>
        <row r="3960">
          <cell r="A3960">
            <v>5051</v>
          </cell>
          <cell r="B3960" t="str">
            <v>POSTE CONICO CONTINUO EM ACO GALVANIZADO, CURVO, BRACO SIMPLES, ENGASTADO, H = 9 M, DIAMETRO INFERIOR = *135* MM</v>
          </cell>
          <cell r="C3960" t="str">
            <v>UN</v>
          </cell>
          <cell r="E3960">
            <v>1217.6199999999999</v>
          </cell>
        </row>
        <row r="3961">
          <cell r="A3961">
            <v>14162</v>
          </cell>
          <cell r="B3961" t="str">
            <v>POSTE CONICO CONTINUO EM ACO GALVANIZADO, CURVO, BRACO SIMPLES, FLANGEADO, H = 9 M, DIAMETRO INFERIOR = *135* MM</v>
          </cell>
          <cell r="C3961" t="str">
            <v>UN</v>
          </cell>
          <cell r="E3961">
            <v>1215.8499999999999</v>
          </cell>
        </row>
        <row r="3962">
          <cell r="A3962">
            <v>5052</v>
          </cell>
          <cell r="B3962" t="str">
            <v>POSTE CONICO CONTINUO EM ACO GALVANIZADO, CURVO, BRACO SIMPLES, FLANGEADO, H = 7 M, DIAMETRO INFERIOR = *125* MM</v>
          </cell>
          <cell r="C3962" t="str">
            <v>UN</v>
          </cell>
          <cell r="E3962">
            <v>907.2</v>
          </cell>
        </row>
        <row r="3963">
          <cell r="A3963">
            <v>14166</v>
          </cell>
          <cell r="B3963" t="str">
            <v>POSTE CONICO CONTINUO EM ACO GALVANIZADO, RETO, ENGASTADO,  H = 7 M, DIAMETRO INFERIOR = *125* MM</v>
          </cell>
          <cell r="C3963" t="str">
            <v>UN</v>
          </cell>
          <cell r="E3963">
            <v>918.72</v>
          </cell>
        </row>
        <row r="3964">
          <cell r="A3964">
            <v>14165</v>
          </cell>
          <cell r="B3964" t="str">
            <v>POSTE CONICO CONTINUO EM ACO GALVANIZADO, RETO, ENGASTADO,  H = 9 M, DIAMETRO INFERIOR = *145* MM</v>
          </cell>
          <cell r="C3964" t="str">
            <v>UN</v>
          </cell>
          <cell r="E3964">
            <v>1272.75</v>
          </cell>
        </row>
        <row r="3965">
          <cell r="A3965">
            <v>5050</v>
          </cell>
          <cell r="B3965" t="str">
            <v>POSTE CONICO CONTINUO EM ACO GALVANIZADO, RETO, FLANGEADO,  H = 3 M, DIAMETRO INFERIOR = *95* MM</v>
          </cell>
          <cell r="C3965" t="str">
            <v>UN</v>
          </cell>
          <cell r="E3965">
            <v>313.25</v>
          </cell>
        </row>
        <row r="3966">
          <cell r="A3966">
            <v>12378</v>
          </cell>
          <cell r="B3966" t="str">
            <v>POSTE CONICO CONTINUO EM ACO GALVANIZADO, RETO, FLANGEADO, H = 6 M, DIAMETRO INFERIOR = *90* CM</v>
          </cell>
          <cell r="C3966" t="str">
            <v>UN</v>
          </cell>
          <cell r="E3966">
            <v>744.59</v>
          </cell>
        </row>
        <row r="3967">
          <cell r="A3967">
            <v>5040</v>
          </cell>
          <cell r="B3967" t="str">
            <v>POSTE DE CONCRETO CIRCULAR, 100 KG, H = 5 M (NBR 8451)</v>
          </cell>
          <cell r="C3967" t="str">
            <v>UN</v>
          </cell>
          <cell r="E3967">
            <v>202.92</v>
          </cell>
        </row>
        <row r="3968">
          <cell r="A3968">
            <v>5054</v>
          </cell>
          <cell r="B3968" t="str">
            <v>POSTE DE CONCRETO CIRCULAR, 100 KG, H = 7 M (NBR 8451)</v>
          </cell>
          <cell r="C3968" t="str">
            <v>UN</v>
          </cell>
          <cell r="E3968">
            <v>296.01</v>
          </cell>
        </row>
        <row r="3969">
          <cell r="A3969">
            <v>12366</v>
          </cell>
          <cell r="B3969" t="str">
            <v>POSTE DE CONCRETO CIRCULAR, 150 KG, H = 10 M (NBR 8451)</v>
          </cell>
          <cell r="C3969" t="str">
            <v>UN</v>
          </cell>
          <cell r="E3969">
            <v>527.01</v>
          </cell>
        </row>
        <row r="3970">
          <cell r="A3970">
            <v>5045</v>
          </cell>
          <cell r="B3970" t="str">
            <v>POSTE DE CONCRETO CIRCULAR, 200 KG, H = 11 M (NBR 8451)</v>
          </cell>
          <cell r="C3970" t="str">
            <v>UN</v>
          </cell>
          <cell r="E3970">
            <v>733.89</v>
          </cell>
        </row>
        <row r="3971">
          <cell r="A3971">
            <v>12367</v>
          </cell>
          <cell r="B3971" t="str">
            <v>POSTE DE CONCRETO CIRCULAR, 200 KG, H = 17 M (NBR 8451)</v>
          </cell>
          <cell r="C3971" t="str">
            <v>UN</v>
          </cell>
          <cell r="E3971">
            <v>2246.8000000000002</v>
          </cell>
        </row>
        <row r="3972">
          <cell r="A3972">
            <v>12368</v>
          </cell>
          <cell r="B3972" t="str">
            <v>POSTE DE CONCRETO CIRCULAR, 200 KG, H = 22,5 M (NBR 8451)</v>
          </cell>
          <cell r="C3972" t="str">
            <v>UN</v>
          </cell>
          <cell r="E3972">
            <v>4445.5</v>
          </cell>
        </row>
        <row r="3973">
          <cell r="A3973">
            <v>5042</v>
          </cell>
          <cell r="B3973" t="str">
            <v>POSTE DE CONCRETO CIRCULAR, 200 KG, H = 7 M (NBR 8451)</v>
          </cell>
          <cell r="C3973" t="str">
            <v>UN</v>
          </cell>
          <cell r="E3973">
            <v>382.83</v>
          </cell>
        </row>
        <row r="3974">
          <cell r="A3974">
            <v>5044</v>
          </cell>
          <cell r="B3974" t="str">
            <v>POSTE DE CONCRETO CIRCULAR, 200 KG, H = 9 M (NBR 8451)</v>
          </cell>
          <cell r="C3974" t="str">
            <v>UN</v>
          </cell>
          <cell r="E3974">
            <v>517.77</v>
          </cell>
        </row>
        <row r="3975">
          <cell r="A3975">
            <v>5055</v>
          </cell>
          <cell r="B3975" t="str">
            <v>POSTE DE CONCRETO CIRCULAR, 300 KG, H = 11 M (NBR 8451)</v>
          </cell>
          <cell r="C3975" t="str">
            <v>UN</v>
          </cell>
          <cell r="E3975">
            <v>736.13</v>
          </cell>
        </row>
        <row r="3976">
          <cell r="A3976">
            <v>5041</v>
          </cell>
          <cell r="B3976" t="str">
            <v>POSTE DE CONCRETO CIRCULAR, 300 KG, H = 5 M (NBR 8451)</v>
          </cell>
          <cell r="C3976" t="str">
            <v>UN</v>
          </cell>
          <cell r="E3976">
            <v>271.95999999999998</v>
          </cell>
        </row>
        <row r="3977">
          <cell r="A3977">
            <v>5043</v>
          </cell>
          <cell r="B3977" t="str">
            <v>POSTE DE CONCRETO CIRCULAR, 300 KG, H = 7 M (NBR 8451)</v>
          </cell>
          <cell r="C3977" t="str">
            <v>UN</v>
          </cell>
          <cell r="E3977">
            <v>469.65</v>
          </cell>
        </row>
        <row r="3978">
          <cell r="A3978">
            <v>5053</v>
          </cell>
          <cell r="B3978" t="str">
            <v>POSTE DE CONCRETO CIRCULAR, 300 KG, H = 9 M (NBR 8451)</v>
          </cell>
          <cell r="C3978" t="str">
            <v>UN</v>
          </cell>
          <cell r="E3978">
            <v>572.95000000000005</v>
          </cell>
        </row>
        <row r="3979">
          <cell r="A3979">
            <v>5035</v>
          </cell>
          <cell r="B3979" t="str">
            <v>POSTE DE CONCRETO CIRCULAR, 400 KG, H = 11 M (NBR 8451)</v>
          </cell>
          <cell r="C3979" t="str">
            <v>UN</v>
          </cell>
          <cell r="E3979">
            <v>936.76</v>
          </cell>
        </row>
        <row r="3980">
          <cell r="A3980">
            <v>5036</v>
          </cell>
          <cell r="B3980" t="str">
            <v>POSTE DE CONCRETO CIRCULAR, 400 KG, H = 14 M (NBR 8451)</v>
          </cell>
          <cell r="C3980" t="str">
            <v>UN</v>
          </cell>
          <cell r="E3980">
            <v>1563.77</v>
          </cell>
        </row>
        <row r="3981">
          <cell r="A3981">
            <v>5059</v>
          </cell>
          <cell r="B3981" t="str">
            <v>POSTE DE CONCRETO CIRCULAR, 400 KG, H = 9 M (NBR 8451)</v>
          </cell>
          <cell r="C3981" t="str">
            <v>UN</v>
          </cell>
          <cell r="E3981">
            <v>732.63</v>
          </cell>
        </row>
        <row r="3982">
          <cell r="A3982">
            <v>5034</v>
          </cell>
          <cell r="B3982" t="str">
            <v>POSTE DE CONCRETO CIRCULAR, 600 KG, H = 10 M (NBR 8451)</v>
          </cell>
          <cell r="C3982" t="str">
            <v>UN</v>
          </cell>
          <cell r="E3982">
            <v>1010.97</v>
          </cell>
        </row>
        <row r="3983">
          <cell r="A3983">
            <v>5056</v>
          </cell>
          <cell r="B3983" t="str">
            <v>POSTE DE CONCRETO DUPLO T ,TIPO B, 500 KG, H = 9 M (NBR 8451)</v>
          </cell>
          <cell r="C3983" t="str">
            <v>UN</v>
          </cell>
          <cell r="E3983">
            <v>785.54</v>
          </cell>
        </row>
        <row r="3984">
          <cell r="A3984">
            <v>5057</v>
          </cell>
          <cell r="B3984" t="str">
            <v>POSTE DE CONCRETO DUPLO T, TIPO B, 300 KG, H = 10 M (NBR 8451)</v>
          </cell>
          <cell r="C3984" t="str">
            <v>UN</v>
          </cell>
          <cell r="E3984">
            <v>630</v>
          </cell>
        </row>
        <row r="3985">
          <cell r="A3985">
            <v>5033</v>
          </cell>
          <cell r="B3985" t="str">
            <v>POSTE DE CONCRETO DUPLO T, TIPO B, 300 KG, H = 9 M (NBR 8451)</v>
          </cell>
          <cell r="C3985" t="str">
            <v>UN</v>
          </cell>
          <cell r="E3985">
            <v>523</v>
          </cell>
        </row>
        <row r="3986">
          <cell r="A3986">
            <v>5037</v>
          </cell>
          <cell r="B3986" t="str">
            <v>POSTE DE CONCRETO DUPLO T, TIPO D, 100 KG, H = 7 M (NBR 8451)</v>
          </cell>
          <cell r="C3986" t="str">
            <v>UN</v>
          </cell>
          <cell r="E3986">
            <v>265.33999999999997</v>
          </cell>
        </row>
        <row r="3987">
          <cell r="A3987">
            <v>5038</v>
          </cell>
          <cell r="B3987" t="str">
            <v>POSTE DE CONCRETO DUPLO T, TIPO D, 200 KG, H = 9 M (NBR 8451)</v>
          </cell>
          <cell r="C3987" t="str">
            <v>UN</v>
          </cell>
          <cell r="E3987">
            <v>426.24</v>
          </cell>
        </row>
        <row r="3988">
          <cell r="A3988">
            <v>12374</v>
          </cell>
          <cell r="B3988" t="str">
            <v>POSTE DE CONCRETO DUPLO T, 100 KG, H = 6 M, (NBR 8451)</v>
          </cell>
          <cell r="C3988" t="str">
            <v>UN</v>
          </cell>
          <cell r="E3988">
            <v>261.5</v>
          </cell>
        </row>
        <row r="3989">
          <cell r="A3989">
            <v>12372</v>
          </cell>
          <cell r="B3989" t="str">
            <v>POSTE DE CONCRETO DUPLO T, 200 KG, H = 11 M (NBR 8451)</v>
          </cell>
          <cell r="C3989" t="str">
            <v>UN</v>
          </cell>
          <cell r="E3989">
            <v>561.70000000000005</v>
          </cell>
        </row>
        <row r="3990">
          <cell r="A3990">
            <v>13335</v>
          </cell>
          <cell r="B3990" t="str">
            <v>POSTE DE CONCRETO DUPLO T, 200 KG, H = 8 M (NBR 8451)</v>
          </cell>
          <cell r="C3990" t="str">
            <v>UN</v>
          </cell>
          <cell r="E3990">
            <v>338.26</v>
          </cell>
        </row>
        <row r="3991">
          <cell r="A3991">
            <v>13339</v>
          </cell>
          <cell r="B3991" t="str">
            <v>POSTE DE CONCRETO DUPLO T, 300 KG, H = 12 M (NBR 8451)</v>
          </cell>
          <cell r="C3991" t="str">
            <v>UN</v>
          </cell>
          <cell r="E3991">
            <v>835.03</v>
          </cell>
        </row>
        <row r="3992">
          <cell r="A3992">
            <v>12373</v>
          </cell>
          <cell r="B3992" t="str">
            <v>POSTE DE CONCRETO DUPLO T, 400 KG,H = 12 M (NBR 8451)</v>
          </cell>
          <cell r="C3992" t="str">
            <v>UN</v>
          </cell>
          <cell r="E3992">
            <v>874.45</v>
          </cell>
        </row>
        <row r="3993">
          <cell r="A3993">
            <v>34712</v>
          </cell>
          <cell r="B3993" t="str">
            <v>POSTE DE CONCRETO PADRAO, 1 CAIXA, H = 7,5 M</v>
          </cell>
          <cell r="C3993" t="str">
            <v>UN</v>
          </cell>
          <cell r="E3993">
            <v>638.05999999999995</v>
          </cell>
        </row>
        <row r="3994">
          <cell r="A3994">
            <v>34711</v>
          </cell>
          <cell r="B3994" t="str">
            <v>POSTE DE CONCRETO PADRAO, 2 CAIXAS, H = 7,5 M</v>
          </cell>
          <cell r="C3994" t="str">
            <v>UN</v>
          </cell>
          <cell r="E3994">
            <v>836.8</v>
          </cell>
        </row>
        <row r="3995">
          <cell r="A3995">
            <v>34706</v>
          </cell>
          <cell r="B3995" t="str">
            <v>POSTE DE CONCRETO PADRAO, 3 CAIXAS , H = 7,5 M</v>
          </cell>
          <cell r="C3995" t="str">
            <v>UN</v>
          </cell>
          <cell r="E3995">
            <v>1434.06</v>
          </cell>
        </row>
        <row r="3996">
          <cell r="A3996">
            <v>34703</v>
          </cell>
          <cell r="B3996" t="str">
            <v>POSTE DE CONCRETO PADRAO, 4 CAIXAS , H = 7,5 M</v>
          </cell>
          <cell r="C3996" t="str">
            <v>UN</v>
          </cell>
          <cell r="E3996">
            <v>2405.8000000000002</v>
          </cell>
        </row>
        <row r="3997">
          <cell r="A3997">
            <v>12388</v>
          </cell>
          <cell r="B3997" t="str">
            <v>POSTE DECORATIVO PARA JARDIM EM ACO TUBULAR, SEM LUMINARIA, H = *2,5* M</v>
          </cell>
          <cell r="C3997" t="str">
            <v>UN</v>
          </cell>
          <cell r="E3997">
            <v>185.42</v>
          </cell>
        </row>
        <row r="3998">
          <cell r="A3998">
            <v>34695</v>
          </cell>
          <cell r="B3998" t="str">
            <v>POSTE PADRAO SUBTERRANEO 100 A, H = 2,5 M</v>
          </cell>
          <cell r="C3998" t="str">
            <v>UN</v>
          </cell>
          <cell r="E3998">
            <v>601.45000000000005</v>
          </cell>
        </row>
        <row r="3999">
          <cell r="A3999">
            <v>34692</v>
          </cell>
          <cell r="B3999" t="str">
            <v>POSTE PADRAO SUBTERRANEO 200 A, H = 2,5 M</v>
          </cell>
          <cell r="C3999" t="str">
            <v>UN</v>
          </cell>
          <cell r="E3999">
            <v>1443.48</v>
          </cell>
        </row>
        <row r="4000">
          <cell r="A4000">
            <v>26028</v>
          </cell>
          <cell r="B4000" t="str">
            <v>POZOLANA DE CLASSE C</v>
          </cell>
          <cell r="C4000" t="str">
            <v>T</v>
          </cell>
          <cell r="E4000">
            <v>218.91</v>
          </cell>
        </row>
        <row r="4001">
          <cell r="A4001">
            <v>4465</v>
          </cell>
          <cell r="B4001" t="str">
            <v>PRANCHA DE MADEIRA NAO APARELHADA *6 X 25* CM, MACARANDUBA, ANGELIM OU EQUIVALENTE DA REGIAO</v>
          </cell>
          <cell r="C4001" t="str">
            <v>M</v>
          </cell>
          <cell r="E4001">
            <v>34</v>
          </cell>
        </row>
        <row r="4002">
          <cell r="A4002">
            <v>35273</v>
          </cell>
          <cell r="B4002" t="str">
            <v>PRANCHA DE MADEIRA NAO APARELHADA *6 X 30* CM, MACARANDUBA, ANGELIM OU EQUIVALENTE DA REGIAO</v>
          </cell>
          <cell r="C4002" t="str">
            <v>M</v>
          </cell>
          <cell r="E4002">
            <v>37.57</v>
          </cell>
        </row>
        <row r="4003">
          <cell r="A4003">
            <v>4470</v>
          </cell>
          <cell r="B4003" t="str">
            <v>PRANCHA DE MADEIRA NAO APARELHADA *6 X 40* CM, MACARANDUBA, ANGELIM OU EQUIVALENTE DA REGIAO</v>
          </cell>
          <cell r="C4003" t="str">
            <v>M</v>
          </cell>
          <cell r="E4003">
            <v>56.13</v>
          </cell>
        </row>
        <row r="4004">
          <cell r="A4004">
            <v>4437</v>
          </cell>
          <cell r="B4004" t="str">
            <v>PRANCHAO DE MADEIRA NAO APARELHADA *7,5 X 23* CM (3 x 9 ") MACARANDUBA, ANGELIM OU EQUIVALENTE DA REGIAO</v>
          </cell>
          <cell r="C4004" t="str">
            <v>M</v>
          </cell>
          <cell r="E4004">
            <v>40.65</v>
          </cell>
        </row>
        <row r="4005">
          <cell r="A4005">
            <v>14580</v>
          </cell>
          <cell r="B4005" t="str">
            <v>PRANCHAO DE MADEIRA NAO APARELHADA *8 X 30* CM, MACARANDUBA, ANGELIM OU EQUIVALENTE DA REGIAO</v>
          </cell>
          <cell r="C4005" t="str">
            <v>M</v>
          </cell>
          <cell r="E4005">
            <v>44.27</v>
          </cell>
        </row>
        <row r="4006">
          <cell r="A4006">
            <v>40605</v>
          </cell>
          <cell r="B4006" t="str">
            <v>PREGO DE ACO POLIDO COM CABECA DUPLA 17 X 27 (2 1/2 X 11) (COLETADO CAIXA)</v>
          </cell>
          <cell r="C4006" t="str">
            <v>KG</v>
          </cell>
          <cell r="E4006">
            <v>7.92</v>
          </cell>
        </row>
        <row r="4007">
          <cell r="A4007">
            <v>5065</v>
          </cell>
          <cell r="B4007" t="str">
            <v>PREGO DE ACO POLIDO COM CABECA 10 X 10 (7/8 X 17)</v>
          </cell>
          <cell r="C4007" t="str">
            <v>KG</v>
          </cell>
          <cell r="E4007">
            <v>14.7</v>
          </cell>
        </row>
        <row r="4008">
          <cell r="A4008">
            <v>5072</v>
          </cell>
          <cell r="B4008" t="str">
            <v>PREGO DE ACO POLIDO COM CABECA 10 X 11 (1 X 17)</v>
          </cell>
          <cell r="C4008" t="str">
            <v>KG</v>
          </cell>
          <cell r="E4008">
            <v>13.6</v>
          </cell>
        </row>
        <row r="4009">
          <cell r="A4009">
            <v>5066</v>
          </cell>
          <cell r="B4009" t="str">
            <v>PREGO DE ACO POLIDO COM CABECA 12 X 12</v>
          </cell>
          <cell r="C4009" t="str">
            <v>KG</v>
          </cell>
          <cell r="E4009">
            <v>10.18</v>
          </cell>
        </row>
        <row r="4010">
          <cell r="A4010">
            <v>5063</v>
          </cell>
          <cell r="B4010" t="str">
            <v>PREGO DE ACO POLIDO COM CABECA 14 X 18 (1 1/2 X 14)</v>
          </cell>
          <cell r="C4010" t="str">
            <v>KG</v>
          </cell>
          <cell r="E4010">
            <v>9.2200000000000006</v>
          </cell>
        </row>
        <row r="4011">
          <cell r="A4011">
            <v>20247</v>
          </cell>
          <cell r="B4011" t="str">
            <v>PREGO DE ACO POLIDO COM CABECA 15 X 15 (1 1/4 X 13)</v>
          </cell>
          <cell r="C4011" t="str">
            <v>KG</v>
          </cell>
          <cell r="E4011">
            <v>8.56</v>
          </cell>
        </row>
        <row r="4012">
          <cell r="A4012">
            <v>5074</v>
          </cell>
          <cell r="B4012" t="str">
            <v>PREGO DE ACO POLIDO COM CABECA 15 X 18 (1 1/2 X 13)</v>
          </cell>
          <cell r="C4012" t="str">
            <v>KG</v>
          </cell>
          <cell r="E4012">
            <v>8.66</v>
          </cell>
        </row>
        <row r="4013">
          <cell r="A4013">
            <v>5067</v>
          </cell>
          <cell r="B4013" t="str">
            <v>PREGO DE ACO POLIDO COM CABECA 16 X 24 (2 1/4 X 12)</v>
          </cell>
          <cell r="C4013" t="str">
            <v>KG</v>
          </cell>
          <cell r="E4013">
            <v>8.24</v>
          </cell>
        </row>
        <row r="4014">
          <cell r="A4014">
            <v>5078</v>
          </cell>
          <cell r="B4014" t="str">
            <v>PREGO DE ACO POLIDO COM CABECA 16 X 27 (2 1/2 X 12)</v>
          </cell>
          <cell r="C4014" t="str">
            <v>KG</v>
          </cell>
          <cell r="E4014">
            <v>8.14</v>
          </cell>
        </row>
        <row r="4015">
          <cell r="A4015">
            <v>5068</v>
          </cell>
          <cell r="B4015" t="str">
            <v>PREGO DE ACO POLIDO COM CABECA 17 X 21 (2 X 11)</v>
          </cell>
          <cell r="C4015" t="str">
            <v>KG</v>
          </cell>
          <cell r="E4015">
            <v>7.73</v>
          </cell>
        </row>
        <row r="4016">
          <cell r="A4016">
            <v>5073</v>
          </cell>
          <cell r="B4016" t="str">
            <v>PREGO DE ACO POLIDO COM CABECA 17 X 24 (2 1/4 X 11)</v>
          </cell>
          <cell r="C4016" t="str">
            <v>KG</v>
          </cell>
          <cell r="E4016">
            <v>7.88</v>
          </cell>
        </row>
        <row r="4017">
          <cell r="A4017">
            <v>5069</v>
          </cell>
          <cell r="B4017" t="str">
            <v>PREGO DE ACO POLIDO COM CABECA 17 X 27 (2 1/2 X 11)</v>
          </cell>
          <cell r="C4017" t="str">
            <v>KG</v>
          </cell>
          <cell r="E4017">
            <v>7.88</v>
          </cell>
        </row>
        <row r="4018">
          <cell r="A4018">
            <v>5070</v>
          </cell>
          <cell r="B4018" t="str">
            <v>PREGO DE ACO POLIDO COM CABECA 17 X 30 (2 3/4 X 11)</v>
          </cell>
          <cell r="C4018" t="str">
            <v>KG</v>
          </cell>
          <cell r="E4018">
            <v>7.96</v>
          </cell>
        </row>
        <row r="4019">
          <cell r="A4019">
            <v>5071</v>
          </cell>
          <cell r="B4019" t="str">
            <v>PREGO DE ACO POLIDO COM CABECA 18 X 24 (2 1/4 X 10)</v>
          </cell>
          <cell r="C4019" t="str">
            <v>KG</v>
          </cell>
          <cell r="E4019">
            <v>7.73</v>
          </cell>
        </row>
        <row r="4020">
          <cell r="A4020">
            <v>5061</v>
          </cell>
          <cell r="B4020" t="str">
            <v>PREGO DE ACO POLIDO COM CABECA 18 X 27 (2 1/2 X 10)</v>
          </cell>
          <cell r="C4020" t="str">
            <v>KG</v>
          </cell>
          <cell r="E4020">
            <v>7.6</v>
          </cell>
        </row>
        <row r="4021">
          <cell r="A4021">
            <v>5075</v>
          </cell>
          <cell r="B4021" t="str">
            <v>PREGO DE ACO POLIDO COM CABECA 18 X 30 (2 3/4 X 10)</v>
          </cell>
          <cell r="C4021" t="str">
            <v>KG</v>
          </cell>
          <cell r="E4021">
            <v>7.73</v>
          </cell>
        </row>
        <row r="4022">
          <cell r="A4022">
            <v>39027</v>
          </cell>
          <cell r="B4022" t="str">
            <v>PREGO DE ACO POLIDO COM CABECA 19  X 36 (3 1/4  X  9)</v>
          </cell>
          <cell r="C4022" t="str">
            <v>KG</v>
          </cell>
          <cell r="E4022">
            <v>7.72</v>
          </cell>
        </row>
        <row r="4023">
          <cell r="A4023">
            <v>5062</v>
          </cell>
          <cell r="B4023" t="str">
            <v>PREGO DE ACO POLIDO COM CABECA 19 X 33 (3 X 9)</v>
          </cell>
          <cell r="C4023" t="str">
            <v>KG</v>
          </cell>
          <cell r="E4023">
            <v>7.83</v>
          </cell>
        </row>
        <row r="4024">
          <cell r="A4024">
            <v>40620</v>
          </cell>
          <cell r="B4024" t="str">
            <v>PREGO DE ACO POLIDO COM CABECA 22 X 48 (4 1/4 X 5) (COLETADO CAIXA)</v>
          </cell>
          <cell r="C4024" t="str">
            <v>KG</v>
          </cell>
          <cell r="E4024">
            <v>6.64</v>
          </cell>
        </row>
        <row r="4025">
          <cell r="A4025">
            <v>11149</v>
          </cell>
          <cell r="B4025" t="str">
            <v>PRIMER EPOXI</v>
          </cell>
          <cell r="C4025" t="str">
            <v>GL</v>
          </cell>
          <cell r="E4025">
            <v>151.22999999999999</v>
          </cell>
        </row>
        <row r="4026">
          <cell r="A4026">
            <v>511</v>
          </cell>
          <cell r="B4026" t="str">
            <v>PRIMER PARA MANTA ASFALTICA A BASE DE ASFALTO MODIFICADO DILUIDO EM SOLVENTE, APLICACAO A FRIO</v>
          </cell>
          <cell r="C4026" t="str">
            <v>L</v>
          </cell>
          <cell r="E4026">
            <v>9.92</v>
          </cell>
        </row>
        <row r="4027">
          <cell r="A4027">
            <v>11174</v>
          </cell>
          <cell r="B4027" t="str">
            <v>PRIMER UNIVERSAL, FUNDO ANTICORROSIVO TIPO ZARCAO</v>
          </cell>
          <cell r="C4027" t="str">
            <v>18L</v>
          </cell>
          <cell r="E4027">
            <v>429.38</v>
          </cell>
        </row>
        <row r="4028">
          <cell r="A4028">
            <v>37540</v>
          </cell>
          <cell r="B4028" t="str">
            <v>PROJETOR DE ARGAMASSA, CAPACIDADE DE PROJECAO 1,5 M3/H, ALCANCE DA PROJECAO 30 ATE 60 M, MOTOR ELETRICO TRIFASICO</v>
          </cell>
          <cell r="C4028" t="str">
            <v>UN</v>
          </cell>
          <cell r="E4028">
            <v>52992.35</v>
          </cell>
        </row>
        <row r="4029">
          <cell r="A4029">
            <v>37548</v>
          </cell>
          <cell r="B4029" t="str">
            <v>PROJETOR DE ARGAMASSA, CAPACIDADE DE PROJECAO 2,0 M3/H, ALCANCE DA PROJECAO ATE 50 M, MOTOR ELETRICO TRIFASICO</v>
          </cell>
          <cell r="C4029" t="str">
            <v>UN</v>
          </cell>
          <cell r="E4029">
            <v>70241.09</v>
          </cell>
        </row>
        <row r="4030">
          <cell r="A4030">
            <v>39828</v>
          </cell>
          <cell r="B4030" t="str">
            <v>PROJETOR PNEUMATICO DE ARGAMASSA PARA CHAPISCO E REBOCO COM RECIPIENTE ACOPLADO, TIPO CANEQUNHA, COM VOLUME DE 1,50 L, SEM COMPRESSOR</v>
          </cell>
          <cell r="C4030" t="str">
            <v>UN</v>
          </cell>
          <cell r="E4030">
            <v>421.37</v>
          </cell>
        </row>
        <row r="4031">
          <cell r="A4031">
            <v>12273</v>
          </cell>
          <cell r="B4031" t="str">
            <v>PROJETOR RETANGULAR FECHADO PARA LAMPADA VAPOR DE MERCURIO/SODIO 250 W A 500 W, CABECEIRAS EM ALUMINIO FUNDIDO, CORPO EM ALUMINIO ANODIZADO, PARA LAMPADA E40 FECHAMENTO EM VIDRO TEMPERADO.</v>
          </cell>
          <cell r="C4031" t="str">
            <v>UN</v>
          </cell>
          <cell r="E4031">
            <v>36.619999999999997</v>
          </cell>
        </row>
        <row r="4032">
          <cell r="A4032">
            <v>11735</v>
          </cell>
          <cell r="B4032" t="str">
            <v>PROLONGAMENTO PVC PARA CAIXA SIFONADA  100 MM X 200 MM (NBR 5688)</v>
          </cell>
          <cell r="C4032" t="str">
            <v>UN</v>
          </cell>
          <cell r="E4032">
            <v>3.09</v>
          </cell>
        </row>
        <row r="4033">
          <cell r="A4033">
            <v>11733</v>
          </cell>
          <cell r="B4033" t="str">
            <v>PROLONGAMENTO PVC PARA CAIXA SIFONADA 100 MM X 100 MM (NBR 5688)</v>
          </cell>
          <cell r="C4033" t="str">
            <v>UN</v>
          </cell>
          <cell r="E4033">
            <v>1.51</v>
          </cell>
        </row>
        <row r="4034">
          <cell r="A4034">
            <v>11734</v>
          </cell>
          <cell r="B4034" t="str">
            <v>PROLONGAMENTO PVC PARA CAIXA SIFONADA, 100 MM X 150 MM (NBR 5688)</v>
          </cell>
          <cell r="C4034" t="str">
            <v>UN</v>
          </cell>
          <cell r="E4034">
            <v>2.33</v>
          </cell>
        </row>
        <row r="4035">
          <cell r="A4035">
            <v>11737</v>
          </cell>
          <cell r="B4035" t="str">
            <v>PROLONGAMENTO PVC PARA CAIXA SIFONADA, 150 MM X 150 MM (NBR 5688)</v>
          </cell>
          <cell r="C4035" t="str">
            <v>UN</v>
          </cell>
          <cell r="E4035">
            <v>4.12</v>
          </cell>
        </row>
        <row r="4036">
          <cell r="A4036">
            <v>11738</v>
          </cell>
          <cell r="B4036" t="str">
            <v>PROLONGAMENTO PVC PARA CAIXA SIFONADA, 150 MM X 200 MM (NBR 5688)</v>
          </cell>
          <cell r="C4036" t="str">
            <v>UN</v>
          </cell>
          <cell r="E4036">
            <v>6.71</v>
          </cell>
        </row>
        <row r="4037">
          <cell r="A4037">
            <v>36143</v>
          </cell>
          <cell r="B4037" t="str">
            <v>PROTETOR AUDITIVO TIPO CONCHA COM ABAFADOR DE RUIDOS, ATENUACAO ACIMA DE 22 DB</v>
          </cell>
          <cell r="C4037" t="str">
            <v>UN</v>
          </cell>
          <cell r="E4037">
            <v>23.43</v>
          </cell>
        </row>
        <row r="4038">
          <cell r="A4038">
            <v>36142</v>
          </cell>
          <cell r="B4038" t="str">
            <v>PROTETOR AUDITIVO TIPO PLUG DE INSERCAO COM CORDAO, ATENUACAO SUPERIOR A 15 DB</v>
          </cell>
          <cell r="C4038" t="str">
            <v>UN</v>
          </cell>
          <cell r="E4038">
            <v>1.71</v>
          </cell>
        </row>
        <row r="4039">
          <cell r="A4039">
            <v>36146</v>
          </cell>
          <cell r="B4039" t="str">
            <v>PROTETOR SOLAR FPS 30, EMBALAGEM 2 LITROS</v>
          </cell>
          <cell r="C4039" t="str">
            <v>UN</v>
          </cell>
          <cell r="E4039">
            <v>194.31</v>
          </cell>
        </row>
        <row r="4040">
          <cell r="A4040">
            <v>38377</v>
          </cell>
          <cell r="B4040" t="str">
            <v>PRUMO DE CENTRO EM ACO *400* G</v>
          </cell>
          <cell r="C4040" t="str">
            <v>UN</v>
          </cell>
          <cell r="E4040">
            <v>33.15</v>
          </cell>
        </row>
        <row r="4041">
          <cell r="A4041">
            <v>38376</v>
          </cell>
          <cell r="B4041" t="str">
            <v>PRUMO DE PAREDE EM ACO 700 A 750 G</v>
          </cell>
          <cell r="C4041" t="str">
            <v>UN</v>
          </cell>
          <cell r="E4041">
            <v>37.79</v>
          </cell>
        </row>
        <row r="4042">
          <cell r="A4042">
            <v>11523</v>
          </cell>
          <cell r="B4042" t="str">
            <v>PUXADOR CONCHA LATAO CROMADO OU POLIDO P/ PORTA/JAN CORRER - 3 X 9CM</v>
          </cell>
          <cell r="C4042" t="str">
            <v>UN</v>
          </cell>
          <cell r="E4042">
            <v>8.8000000000000007</v>
          </cell>
        </row>
        <row r="4043">
          <cell r="A4043">
            <v>11522</v>
          </cell>
          <cell r="B4043" t="str">
            <v>PUXADOR CONCHA LATAO CROMADO OU POLIDO P/ PORTA/JAN CORRER C/ FURO P/ CHAVE - 4 X 10CM</v>
          </cell>
          <cell r="C4043" t="str">
            <v>UN</v>
          </cell>
          <cell r="E4043">
            <v>9.57</v>
          </cell>
        </row>
        <row r="4044">
          <cell r="A4044">
            <v>11524</v>
          </cell>
          <cell r="B4044" t="str">
            <v>PUXADOR TUBULAR DE CENTRO P/ JANELAS - LATAO CROMADO</v>
          </cell>
          <cell r="C4044" t="str">
            <v>UN</v>
          </cell>
          <cell r="E4044">
            <v>12.2</v>
          </cell>
        </row>
        <row r="4045">
          <cell r="A4045">
            <v>5080</v>
          </cell>
          <cell r="B4045" t="str">
            <v>PUXADOR ZAMAK CENTRAL P/ ESQUADRIA ALUMINIO</v>
          </cell>
          <cell r="C4045" t="str">
            <v>UN</v>
          </cell>
          <cell r="E4045">
            <v>10.46</v>
          </cell>
        </row>
        <row r="4046">
          <cell r="A4046">
            <v>13391</v>
          </cell>
          <cell r="B4046" t="str">
            <v>QUADRO DE DISTRIBUICAO DE EMBUTIR C/ BARRAMENTO MONOFASICO P/ 6 DISJUNTORES UNIPOLARES EM CHAPA DE ACO GALV</v>
          </cell>
          <cell r="C4046" t="str">
            <v>UN</v>
          </cell>
          <cell r="E4046">
            <v>146.57</v>
          </cell>
        </row>
        <row r="4047">
          <cell r="A4047">
            <v>13392</v>
          </cell>
          <cell r="B4047" t="str">
            <v>QUADRO DE DISTRIBUICAO DE EMBUTIR C/ BARRAMENTO MONOFASICO P/ 8 DISJUNTORES UNIPOLARES EM CHAPA DE ACO GALV</v>
          </cell>
          <cell r="C4047" t="str">
            <v>UN</v>
          </cell>
          <cell r="E4047">
            <v>136.51</v>
          </cell>
        </row>
        <row r="4048">
          <cell r="A4048">
            <v>13402</v>
          </cell>
          <cell r="B4048" t="str">
            <v>QUADRO DE DISTRIBUICAO DE EMBUTIR C/ BARRAMENTO NEUTRO P/ 18 DISJUNTORES UNIPOLARES EM CHAPA DE ACO GALV</v>
          </cell>
          <cell r="C4048" t="str">
            <v>UN</v>
          </cell>
          <cell r="E4048">
            <v>223.31</v>
          </cell>
        </row>
        <row r="4049">
          <cell r="A4049">
            <v>13393</v>
          </cell>
          <cell r="B4049" t="str">
            <v>QUADRO DE DISTRIBUICAO DE EMBUTIR C/ BARRAMENTO TRIFASICO P/ 12 DISJUNTORES UNIPOLARES EM CHAPA DE ACO GALV</v>
          </cell>
          <cell r="C4049" t="str">
            <v>UN</v>
          </cell>
          <cell r="E4049">
            <v>160.97999999999999</v>
          </cell>
        </row>
        <row r="4050">
          <cell r="A4050">
            <v>13394</v>
          </cell>
          <cell r="B4050" t="str">
            <v>QUADRO DE DISTRIBUICAO DE EMBUTIR C/ BARRAMENTO TRIFASICO P/ 15 DISJUNTORES UNIPOLARES EM CHAPA DE ACO GALV</v>
          </cell>
          <cell r="C4050" t="str">
            <v>UN</v>
          </cell>
          <cell r="E4050">
            <v>178.04</v>
          </cell>
        </row>
        <row r="4051">
          <cell r="A4051">
            <v>13395</v>
          </cell>
          <cell r="B4051" t="str">
            <v>QUADRO DE DISTRIBUICAO DE EMBUTIR C/ BARRAMENTO TRIFASICO P/ 18 DISJUNTORES UNIPOLARES EM CHAPA DE ACO GALV</v>
          </cell>
          <cell r="C4051" t="str">
            <v>UN</v>
          </cell>
          <cell r="E4051">
            <v>217.2</v>
          </cell>
        </row>
        <row r="4052">
          <cell r="A4052">
            <v>12039</v>
          </cell>
          <cell r="B4052" t="str">
            <v>QUADRO DE DISTRIBUICAO DE EMBUTIR C/ BARRAMENTO TRIFASICO P/ 24 DISJUNTORES UNIPOLARES EM CHAPA DE ACO GALV</v>
          </cell>
          <cell r="C4052" t="str">
            <v>UN</v>
          </cell>
          <cell r="E4052">
            <v>268.36</v>
          </cell>
        </row>
        <row r="4053">
          <cell r="A4053">
            <v>13396</v>
          </cell>
          <cell r="B4053" t="str">
            <v>QUADRO DE DISTRIBUICAO DE EMBUTIR C/ BARRAMENTO TRIFASICO P/ 27 DISJUNTORES UNIPOLARES EM CHAPA DE ACO GALV</v>
          </cell>
          <cell r="C4053" t="str">
            <v>UN</v>
          </cell>
          <cell r="E4053">
            <v>268</v>
          </cell>
        </row>
        <row r="4054">
          <cell r="A4054">
            <v>13397</v>
          </cell>
          <cell r="B4054" t="str">
            <v>QUADRO DE DISTRIBUICAO DE EMBUTIR C/ BARRAMENTO TRIFASICO P/ 30 DISJUNTORES UNIPOLARES EM CHAPA DE ACO GALV</v>
          </cell>
          <cell r="C4054" t="str">
            <v>UN</v>
          </cell>
          <cell r="E4054">
            <v>274.51</v>
          </cell>
        </row>
        <row r="4055">
          <cell r="A4055">
            <v>5101</v>
          </cell>
          <cell r="B4055" t="str">
            <v>QUADRO DE DISTRIBUICAO DE EMBUTIR C/ BARRAMENTO TRIFASICO P/ 30 DISJUNTORES UNIPOLARES EM CHAPA DE FERRO GALV</v>
          </cell>
          <cell r="C4055" t="str">
            <v>UN</v>
          </cell>
          <cell r="E4055">
            <v>272.02999999999997</v>
          </cell>
        </row>
        <row r="4056">
          <cell r="A4056">
            <v>12041</v>
          </cell>
          <cell r="B4056" t="str">
            <v>QUADRO DE DISTRIBUICAO DE EMBUTIR C/ BARRAMENTO TRIFASICO P/ 32 DISJUNTORES UNIPOLARES EM CHAPA DE ACO GALV</v>
          </cell>
          <cell r="C4056" t="str">
            <v>UN</v>
          </cell>
          <cell r="E4056">
            <v>420.22</v>
          </cell>
        </row>
        <row r="4057">
          <cell r="A4057">
            <v>12042</v>
          </cell>
          <cell r="B4057" t="str">
            <v>QUADRO DE DISTRIBUICAO DE EMBUTIR C/ BARRAMENTO TRIFASICO P/ 40 DISJUNTORES UNIPOLARES EM CHAPA DE ACO GALV COM CHAVE GERAL TRIFASICA</v>
          </cell>
          <cell r="C4057" t="str">
            <v>UN</v>
          </cell>
          <cell r="E4057">
            <v>473</v>
          </cell>
        </row>
        <row r="4058">
          <cell r="A4058">
            <v>5097</v>
          </cell>
          <cell r="B4058" t="str">
            <v>QUADRO DE DISTRIBUICAO DE EMBUTIR C/ BARRAMENTO TRIFASICO P/ 40 DISJUNTORES UNIPOLARES EM CHAPA DE FERRO GALV</v>
          </cell>
          <cell r="C4058" t="str">
            <v>UN</v>
          </cell>
          <cell r="E4058">
            <v>447.27</v>
          </cell>
        </row>
        <row r="4059">
          <cell r="A4059">
            <v>12043</v>
          </cell>
          <cell r="B4059" t="str">
            <v>QUADRO DE DISTRIBUICAO DE EMBUTIR C/ BARRAMENTO TRIFASICO P/ 50 DISJUNTORES UNIPOLARES EM CHAPA DE ACO GALV</v>
          </cell>
          <cell r="C4059" t="str">
            <v>UN</v>
          </cell>
          <cell r="E4059">
            <v>661.03</v>
          </cell>
        </row>
        <row r="4060">
          <cell r="A4060">
            <v>12045</v>
          </cell>
          <cell r="B4060" t="str">
            <v>QUADRO DE DISTRIBUICAO DE EMBUTIR C/ BARRAMENTO TRIFASICO P/ 60 DISJUNTORES UNIPOLARES EM CHAPA DE ACO GALV</v>
          </cell>
          <cell r="C4060" t="str">
            <v>UN</v>
          </cell>
          <cell r="E4060">
            <v>820.58</v>
          </cell>
        </row>
        <row r="4061">
          <cell r="A4061">
            <v>13399</v>
          </cell>
          <cell r="B4061" t="str">
            <v>QUADRO DE DISTRIBUICAO DE EMBUTIR SEM BARRAMENTO P/ 3 DISJUNTORES UNIPOLARES, COM PORTA EM CHAPA DE ACO GALV</v>
          </cell>
          <cell r="C4061" t="str">
            <v>UN</v>
          </cell>
          <cell r="E4061">
            <v>15.52</v>
          </cell>
        </row>
        <row r="4062">
          <cell r="A4062">
            <v>13398</v>
          </cell>
          <cell r="B4062" t="str">
            <v>QUADRO DE DISTRIBUICAO DE EMBUTIR SEM BARRAMENTO P/ 3 DISJUNTORES UNIPOLARES, S/ PORTA, EM CHAPA DE ACO GALV</v>
          </cell>
          <cell r="C4062" t="str">
            <v>UN</v>
          </cell>
          <cell r="E4062">
            <v>12.89</v>
          </cell>
        </row>
        <row r="4063">
          <cell r="A4063">
            <v>13400</v>
          </cell>
          <cell r="B4063" t="str">
            <v>QUADRO DE DISTRIBUICAO DE EMBUTIR SEM BARRAMENTO P/ 6 DISJUNTORES UNIPOLARES, S/ PORTA, EM CHAPA DE ACO GALV,</v>
          </cell>
          <cell r="C4063" t="str">
            <v>UN</v>
          </cell>
          <cell r="E4063">
            <v>23.53</v>
          </cell>
        </row>
        <row r="4064">
          <cell r="A4064">
            <v>13401</v>
          </cell>
          <cell r="B4064" t="str">
            <v>QUADRO DE DISTRIBUICAO DE EMBUTIR SEM BARRAMENTO, P/12 DISJUNTORES UNIPOLARES, S/ PORTA EM CHAPA DE ACO GALV</v>
          </cell>
          <cell r="C4064" t="str">
            <v>UN</v>
          </cell>
          <cell r="E4064">
            <v>43.61</v>
          </cell>
        </row>
        <row r="4065">
          <cell r="A4065">
            <v>5095</v>
          </cell>
          <cell r="B4065" t="str">
            <v>QUADRO DE DISTRIBUICAO DE EMBUTIR SEM BARRAMENTO, SEM PORTA, P/4 DISJUNTORES UNIPOLARES EM CHAPA DE ACO GALV</v>
          </cell>
          <cell r="C4065" t="str">
            <v>UN</v>
          </cell>
          <cell r="E4065">
            <v>21.16</v>
          </cell>
        </row>
        <row r="4066">
          <cell r="A4066">
            <v>12038</v>
          </cell>
          <cell r="B4066" t="str">
            <v>QUADRO DE DISTRIBUICAO DE SOBREPOR C/ BARRAMENTO TRIFASICO P/ 18 DISJUNTORES UNIPOLARES, EM CHAPA DE ACO GALV</v>
          </cell>
          <cell r="C4066" t="str">
            <v>UN</v>
          </cell>
          <cell r="E4066">
            <v>248.39</v>
          </cell>
        </row>
        <row r="4067">
          <cell r="A4067">
            <v>12040</v>
          </cell>
          <cell r="B4067" t="str">
            <v>QUADRO DE DISTRIBUICAO DE SOBREPOR C/ BARRAMENTO TRIFASICO P/ 24 DISJUNTORES UNIPOLARES, EM CHAPA DE ACO GALV</v>
          </cell>
          <cell r="C4067" t="str">
            <v>UN</v>
          </cell>
          <cell r="E4067">
            <v>291.35000000000002</v>
          </cell>
        </row>
        <row r="4068">
          <cell r="A4068">
            <v>21104</v>
          </cell>
          <cell r="B4068" t="str">
            <v>QUADRO EM CHAPA ACO GALVANIZADO 18 USG, 40X60CM P/ INSTALACAO DE PONTO DE FORCA PARA ELEVADOR</v>
          </cell>
          <cell r="C4068" t="str">
            <v>UN</v>
          </cell>
          <cell r="E4068">
            <v>335.18</v>
          </cell>
        </row>
        <row r="4069">
          <cell r="A4069">
            <v>12035</v>
          </cell>
          <cell r="B4069" t="str">
            <v>QUADRO EM CHAPA DE ACO 18, PARA 3 DISJUNTORES MONOPOLARES, SEM BARRAMENTO, DE EMBUTIR, COM PORTA (PARA DISTRIBUICAO DE CIRCUITOS)</v>
          </cell>
          <cell r="C4069" t="str">
            <v>UN</v>
          </cell>
          <cell r="E4069">
            <v>15.52</v>
          </cell>
        </row>
        <row r="4070">
          <cell r="A4070">
            <v>20272</v>
          </cell>
          <cell r="B4070" t="str">
            <v>QUADRO METALICO P/ MONT ELETRO-ELETRONICO 48 X 38 X 22CM CEMAR OU EQUIV</v>
          </cell>
          <cell r="C4070" t="str">
            <v>UN</v>
          </cell>
          <cell r="E4070">
            <v>224.03</v>
          </cell>
        </row>
        <row r="4071">
          <cell r="A4071">
            <v>14060</v>
          </cell>
          <cell r="B4071" t="str">
            <v>QUADRO 160 X 66CM PADRAO LIGHT TR-4</v>
          </cell>
          <cell r="C4071" t="str">
            <v>UN</v>
          </cell>
          <cell r="E4071">
            <v>141.62</v>
          </cell>
        </row>
        <row r="4072">
          <cell r="A4072">
            <v>4224</v>
          </cell>
          <cell r="B4072" t="str">
            <v>QUEROSENE</v>
          </cell>
          <cell r="C4072" t="str">
            <v>L</v>
          </cell>
          <cell r="E4072">
            <v>11.24</v>
          </cell>
        </row>
        <row r="4073">
          <cell r="A4073">
            <v>21059</v>
          </cell>
          <cell r="B4073" t="str">
            <v>RALO FOFO COM REQUADRO, QUADRADO 150 X 150 MM</v>
          </cell>
          <cell r="C4073" t="str">
            <v>UN</v>
          </cell>
          <cell r="E4073">
            <v>31.87</v>
          </cell>
        </row>
        <row r="4074">
          <cell r="A4074">
            <v>11234</v>
          </cell>
          <cell r="B4074" t="str">
            <v>RALO FOFO COM REQUADRO, QUADRADO 200 X 200 MM</v>
          </cell>
          <cell r="C4074" t="str">
            <v>UN</v>
          </cell>
          <cell r="E4074">
            <v>48.04</v>
          </cell>
        </row>
        <row r="4075">
          <cell r="A4075">
            <v>21060</v>
          </cell>
          <cell r="B4075" t="str">
            <v>RALO FOFO COM REQUADRO, QUADRADO 250 X 250 MM</v>
          </cell>
          <cell r="C4075" t="str">
            <v>UN</v>
          </cell>
          <cell r="E4075">
            <v>59.13</v>
          </cell>
        </row>
        <row r="4076">
          <cell r="A4076">
            <v>21061</v>
          </cell>
          <cell r="B4076" t="str">
            <v>RALO FOFO COM REQUADRO, QUADRADO 300 X 300 MM</v>
          </cell>
          <cell r="C4076" t="str">
            <v>UN</v>
          </cell>
          <cell r="E4076">
            <v>73.92</v>
          </cell>
        </row>
        <row r="4077">
          <cell r="A4077">
            <v>21062</v>
          </cell>
          <cell r="B4077" t="str">
            <v>RALO FOFO COM REQUADRO, QUADRADO 400 X 400 MM</v>
          </cell>
          <cell r="C4077" t="str">
            <v>UN</v>
          </cell>
          <cell r="E4077">
            <v>116.42</v>
          </cell>
        </row>
        <row r="4078">
          <cell r="A4078">
            <v>11708</v>
          </cell>
          <cell r="B4078" t="str">
            <v>RALO FOFO SEMIESFERICO, 100 MM, PARA LAJES/ CALHAS</v>
          </cell>
          <cell r="C4078" t="str">
            <v>UN</v>
          </cell>
          <cell r="E4078">
            <v>12.7</v>
          </cell>
        </row>
        <row r="4079">
          <cell r="A4079">
            <v>11709</v>
          </cell>
          <cell r="B4079" t="str">
            <v>RALO FOFO SEMIESFERICO, 150 MM, PARA LAJES/ CALHAS</v>
          </cell>
          <cell r="C4079" t="str">
            <v>UN</v>
          </cell>
          <cell r="E4079">
            <v>29.84</v>
          </cell>
        </row>
        <row r="4080">
          <cell r="A4080">
            <v>11710</v>
          </cell>
          <cell r="B4080" t="str">
            <v>RALO FOFO SEMIESFERICO, 200 MM, PARA LAJES/ CALHAS</v>
          </cell>
          <cell r="C4080" t="str">
            <v>UN</v>
          </cell>
          <cell r="E4080">
            <v>68.599999999999994</v>
          </cell>
        </row>
        <row r="4081">
          <cell r="A4081">
            <v>11707</v>
          </cell>
          <cell r="B4081" t="str">
            <v>RALO FOFO SEMIESFERICO, 75 MM, PARA LAJES/ CALHAS</v>
          </cell>
          <cell r="C4081" t="str">
            <v>UN</v>
          </cell>
          <cell r="E4081">
            <v>9.51</v>
          </cell>
        </row>
        <row r="4082">
          <cell r="A4082">
            <v>11739</v>
          </cell>
          <cell r="B4082" t="str">
            <v>RALO SECO PVC CONICO, 100 X 40 MM,  COM GRELHA REDONDA BRANCA</v>
          </cell>
          <cell r="C4082" t="str">
            <v>UN</v>
          </cell>
          <cell r="E4082">
            <v>4.49</v>
          </cell>
        </row>
        <row r="4083">
          <cell r="A4083">
            <v>11711</v>
          </cell>
          <cell r="B4083" t="str">
            <v>RALO SECO PVC CONICO, 100 X 40 MM, COM GRELHA QUADRADA</v>
          </cell>
          <cell r="C4083" t="str">
            <v>UN</v>
          </cell>
          <cell r="E4083">
            <v>6.58</v>
          </cell>
        </row>
        <row r="4084">
          <cell r="A4084">
            <v>5102</v>
          </cell>
          <cell r="B4084" t="str">
            <v>RALO SECO PVC QUADRADO, 100 X 100 X 53 MM, SAIDA 40 MM, COM GRELHA BRANCA</v>
          </cell>
          <cell r="C4084" t="str">
            <v>UN</v>
          </cell>
          <cell r="E4084">
            <v>6.37</v>
          </cell>
        </row>
        <row r="4085">
          <cell r="A4085">
            <v>11741</v>
          </cell>
          <cell r="B4085" t="str">
            <v>RALO SIFONADO PVC CILINDRICO, 100 X 40 MM,  COM GRELHA REDONDA BRANCA</v>
          </cell>
          <cell r="C4085" t="str">
            <v>UN</v>
          </cell>
          <cell r="E4085">
            <v>4.63</v>
          </cell>
        </row>
        <row r="4086">
          <cell r="A4086">
            <v>11743</v>
          </cell>
          <cell r="B4086" t="str">
            <v>RALO SIFONADO PVC REDONDO CONICO, 100 X 40 MM, COM GRELHA  BRANCA REDONDA</v>
          </cell>
          <cell r="C4086" t="str">
            <v>UN</v>
          </cell>
          <cell r="E4086">
            <v>4.21</v>
          </cell>
        </row>
        <row r="4087">
          <cell r="A4087">
            <v>11745</v>
          </cell>
          <cell r="B4087" t="str">
            <v>RALO SIFONADO PVC, QUADRADO, 100 X 100 X 53 MM, SAIDA 40 MM, COM GRELHA BRANCA</v>
          </cell>
          <cell r="C4087" t="str">
            <v>UN</v>
          </cell>
          <cell r="E4087">
            <v>5.98</v>
          </cell>
        </row>
        <row r="4088">
          <cell r="A4088">
            <v>25961</v>
          </cell>
          <cell r="B4088" t="str">
            <v>RASTELEIRO</v>
          </cell>
          <cell r="C4088" t="str">
            <v>H</v>
          </cell>
          <cell r="E4088">
            <v>5.09</v>
          </cell>
        </row>
        <row r="4089">
          <cell r="A4089">
            <v>1082</v>
          </cell>
          <cell r="B4089" t="str">
            <v>REATOR P/ LAMPADA VAPOR DE SODIO 250W USO EXT</v>
          </cell>
          <cell r="C4089" t="str">
            <v>UN</v>
          </cell>
          <cell r="E4089">
            <v>83.02</v>
          </cell>
        </row>
        <row r="4090">
          <cell r="A4090">
            <v>12316</v>
          </cell>
          <cell r="B4090" t="str">
            <v>REATOR P/ 1 LAMPADA VAPOR DE MERCURIO 125W USO EXT</v>
          </cell>
          <cell r="C4090" t="str">
            <v>UN</v>
          </cell>
          <cell r="E4090">
            <v>38.049999999999997</v>
          </cell>
        </row>
        <row r="4091">
          <cell r="A4091">
            <v>12317</v>
          </cell>
          <cell r="B4091" t="str">
            <v>REATOR P/ 1 LAMPADA VAPOR DE MERCURIO 250W USO EXT</v>
          </cell>
          <cell r="C4091" t="str">
            <v>UN</v>
          </cell>
          <cell r="E4091">
            <v>45.38</v>
          </cell>
        </row>
        <row r="4092">
          <cell r="A4092">
            <v>12318</v>
          </cell>
          <cell r="B4092" t="str">
            <v>REATOR P/ 1 LAMPADA VAPOR DE MERCURIO 400W USO EXT</v>
          </cell>
          <cell r="C4092" t="str">
            <v>UN</v>
          </cell>
          <cell r="E4092">
            <v>52.27</v>
          </cell>
        </row>
        <row r="4093">
          <cell r="A4093">
            <v>1088</v>
          </cell>
          <cell r="B4093" t="str">
            <v>REATOR PARTIDA RAPIDA P/ 1 LAMPADA FLUORESCENTE 20W/127V</v>
          </cell>
          <cell r="C4093" t="str">
            <v>UN</v>
          </cell>
          <cell r="E4093">
            <v>16.170000000000002</v>
          </cell>
        </row>
        <row r="4094">
          <cell r="A4094">
            <v>1087</v>
          </cell>
          <cell r="B4094" t="str">
            <v>REATOR PARTIDA RAPIDA P/ 1 LAMPADA FLUORESCENTE 40W/127V</v>
          </cell>
          <cell r="C4094" t="str">
            <v>UN</v>
          </cell>
          <cell r="E4094">
            <v>16.170000000000002</v>
          </cell>
        </row>
        <row r="4095">
          <cell r="A4095">
            <v>1086</v>
          </cell>
          <cell r="B4095" t="str">
            <v>REATOR PARTIDA RAPIDA P/ 2 LAMPADAS FLUORESCENTES 20W/127V</v>
          </cell>
          <cell r="C4095" t="str">
            <v>UN</v>
          </cell>
          <cell r="E4095">
            <v>22.07</v>
          </cell>
        </row>
        <row r="4096">
          <cell r="A4096">
            <v>1079</v>
          </cell>
          <cell r="B4096" t="str">
            <v>REATOR PARTIDA RAPIDA P/ 2 LAMPADAS FLUORESCENTES 40W/127V</v>
          </cell>
          <cell r="C4096" t="str">
            <v>UN</v>
          </cell>
          <cell r="E4096">
            <v>24.41</v>
          </cell>
        </row>
        <row r="4097">
          <cell r="A4097">
            <v>5104</v>
          </cell>
          <cell r="B4097" t="str">
            <v>REBITE DE ALUMINIO VAZADO DE REPUXO, 3,2 X 8 MM (1KG = 1025 UNIDADES)</v>
          </cell>
          <cell r="C4097" t="str">
            <v>KG</v>
          </cell>
          <cell r="E4097">
            <v>67.97</v>
          </cell>
        </row>
        <row r="4098">
          <cell r="A4098">
            <v>26023</v>
          </cell>
          <cell r="B4098" t="str">
            <v>REBOLO ABRASIVO RETO DE USO GERAL GRAO 36, DE 6 X 1 " (DIAMETRO X ALTURA)</v>
          </cell>
          <cell r="C4098" t="str">
            <v>UN</v>
          </cell>
          <cell r="E4098">
            <v>37.81</v>
          </cell>
        </row>
        <row r="4099">
          <cell r="A4099">
            <v>2710</v>
          </cell>
          <cell r="B4099" t="str">
            <v>REBOLO ABRASIVO RETO DE USO GERAL GRAO 36, DE 6 X 3/4 " (DIAMETRO X ALTURA)</v>
          </cell>
          <cell r="C4099" t="str">
            <v>UN</v>
          </cell>
          <cell r="E4099">
            <v>30.2</v>
          </cell>
        </row>
        <row r="4100">
          <cell r="A4100">
            <v>14575</v>
          </cell>
          <cell r="B4100" t="str">
            <v>RECICLADORA DE ASFALTO A FRIO SOBRE RODAS, LARG. FRESAGEM 2,00 M, POT. 315 KW/422 HP</v>
          </cell>
          <cell r="C4100" t="str">
            <v>UN</v>
          </cell>
          <cell r="E4100">
            <v>2135951.35</v>
          </cell>
        </row>
        <row r="4101">
          <cell r="A4101">
            <v>20053</v>
          </cell>
          <cell r="B4101" t="str">
            <v>REDUCAO EXCENTRICA PVC LEVE DN 200 X 150MM</v>
          </cell>
          <cell r="C4101" t="str">
            <v>UN</v>
          </cell>
          <cell r="E4101">
            <v>45.82</v>
          </cell>
        </row>
        <row r="4102">
          <cell r="A4102">
            <v>20033</v>
          </cell>
          <cell r="B4102" t="str">
            <v>REDUCAO EXCENTRICA PVC NBR 10569 P/REDE COLET ESG PB JE 125 X 100MM</v>
          </cell>
          <cell r="C4102" t="str">
            <v>UN</v>
          </cell>
          <cell r="E4102">
            <v>30.91</v>
          </cell>
        </row>
        <row r="4103">
          <cell r="A4103">
            <v>20034</v>
          </cell>
          <cell r="B4103" t="str">
            <v>REDUCAO EXCENTRICA PVC NBR 10569 P/REDE COLET ESG PB JE 150 X 100MM</v>
          </cell>
          <cell r="C4103" t="str">
            <v>UN</v>
          </cell>
          <cell r="E4103">
            <v>50.66</v>
          </cell>
        </row>
        <row r="4104">
          <cell r="A4104">
            <v>20035</v>
          </cell>
          <cell r="B4104" t="str">
            <v>REDUCAO EXCENTRICA PVC NBR 10569 P/REDE COLET ESG PB JE 150 X 125MM</v>
          </cell>
          <cell r="C4104" t="str">
            <v>UN</v>
          </cell>
          <cell r="E4104">
            <v>56.39</v>
          </cell>
        </row>
        <row r="4105">
          <cell r="A4105">
            <v>20036</v>
          </cell>
          <cell r="B4105" t="str">
            <v>REDUCAO EXCENTRICA PVC NBR 10569 P/REDE COLET ESG PB JE 200 X 150MM</v>
          </cell>
          <cell r="C4105" t="str">
            <v>UN</v>
          </cell>
          <cell r="E4105">
            <v>81.55</v>
          </cell>
        </row>
        <row r="4106">
          <cell r="A4106">
            <v>20037</v>
          </cell>
          <cell r="B4106" t="str">
            <v>REDUCAO EXCENTRICA PVC NBR 10569 P/REDE COLET ESG PB JE 250 X 200MM</v>
          </cell>
          <cell r="C4106" t="str">
            <v>UN</v>
          </cell>
          <cell r="E4106">
            <v>166.37</v>
          </cell>
        </row>
        <row r="4107">
          <cell r="A4107">
            <v>20038</v>
          </cell>
          <cell r="B4107" t="str">
            <v>REDUCAO EXCENTRICA PVC NBR 10569 P/REDE COLET ESG PB JE 300 X 250MM</v>
          </cell>
          <cell r="C4107" t="str">
            <v>UN</v>
          </cell>
          <cell r="E4107">
            <v>306.99</v>
          </cell>
        </row>
        <row r="4108">
          <cell r="A4108">
            <v>20039</v>
          </cell>
          <cell r="B4108" t="str">
            <v>REDUCAO EXCENTRICA PVC NBR 10569 P/REDE COLET ESG PB JE 350 X 300MM</v>
          </cell>
          <cell r="C4108" t="str">
            <v>UN</v>
          </cell>
          <cell r="E4108">
            <v>433.62</v>
          </cell>
        </row>
        <row r="4109">
          <cell r="A4109">
            <v>20040</v>
          </cell>
          <cell r="B4109" t="str">
            <v>REDUCAO EXCENTRICA PVC NBR 10569 P/REDE COLET ESG PB JE 400 X 300MM</v>
          </cell>
          <cell r="C4109" t="str">
            <v>UN</v>
          </cell>
          <cell r="E4109">
            <v>553.03</v>
          </cell>
        </row>
        <row r="4110">
          <cell r="A4110">
            <v>20041</v>
          </cell>
          <cell r="B4110" t="str">
            <v>REDUCAO EXCENTRICA PVC NBR 10569 P/REDE COLET ESG PB JE 400 X 350MM</v>
          </cell>
          <cell r="C4110" t="str">
            <v>UN</v>
          </cell>
          <cell r="E4110">
            <v>558.17999999999995</v>
          </cell>
        </row>
        <row r="4111">
          <cell r="A4111">
            <v>20043</v>
          </cell>
          <cell r="B4111" t="str">
            <v>REDUCAO EXCENTRICA PVC P/ ESG PREDIAL DN 100 X 50MM</v>
          </cell>
          <cell r="C4111" t="str">
            <v>UN</v>
          </cell>
          <cell r="E4111">
            <v>3.06</v>
          </cell>
        </row>
        <row r="4112">
          <cell r="A4112">
            <v>20044</v>
          </cell>
          <cell r="B4112" t="str">
            <v>REDUCAO EXCENTRICA PVC P/ ESG PREDIAL DN 100 X 75MM</v>
          </cell>
          <cell r="C4112" t="str">
            <v>UN</v>
          </cell>
          <cell r="E4112">
            <v>3.73</v>
          </cell>
        </row>
        <row r="4113">
          <cell r="A4113">
            <v>20042</v>
          </cell>
          <cell r="B4113" t="str">
            <v>REDUCAO EXCENTRICA PVC P/ ESG PREDIAL DN 75 X 50MM</v>
          </cell>
          <cell r="C4113" t="str">
            <v>UN</v>
          </cell>
          <cell r="E4113">
            <v>2.81</v>
          </cell>
        </row>
        <row r="4114">
          <cell r="A4114">
            <v>20046</v>
          </cell>
          <cell r="B4114" t="str">
            <v>REDUCAO EXCENTRICA PVC, SERIE R, DN 100 X 75 MM, PARA ESGOTO PREDIAL</v>
          </cell>
          <cell r="C4114" t="str">
            <v>UN</v>
          </cell>
          <cell r="E4114">
            <v>11.66</v>
          </cell>
        </row>
        <row r="4115">
          <cell r="A4115">
            <v>20047</v>
          </cell>
          <cell r="B4115" t="str">
            <v>REDUCAO EXCENTRICA PVC, SERIE R, DN 150 X 100 MM, PARA ESGOTO PREDIAL</v>
          </cell>
          <cell r="C4115" t="str">
            <v>UN</v>
          </cell>
          <cell r="E4115">
            <v>33.770000000000003</v>
          </cell>
        </row>
        <row r="4116">
          <cell r="A4116">
            <v>20045</v>
          </cell>
          <cell r="B4116" t="str">
            <v>REDUCAO EXCENTRICA PVC, SERIE R, DN 75 X 50 MM, PARA ESGOTO PREDIAL</v>
          </cell>
          <cell r="C4116" t="str">
            <v>UN</v>
          </cell>
          <cell r="E4116">
            <v>5.52</v>
          </cell>
        </row>
        <row r="4117">
          <cell r="A4117">
            <v>20972</v>
          </cell>
          <cell r="B4117" t="str">
            <v>REDUCAO FIXA TIPO STORZ, ENGATE RAPIDO 2.1/2" X 1.1/2", EM LATAO, PARA INSTALACAO PREDIAL COMBATE A INCENDIO PREDIAL</v>
          </cell>
          <cell r="C4117" t="str">
            <v>UN</v>
          </cell>
          <cell r="E4117">
            <v>82.14</v>
          </cell>
        </row>
        <row r="4118">
          <cell r="A4118">
            <v>20032</v>
          </cell>
          <cell r="B4118" t="str">
            <v>REDUCAO PVC PBA, JE, BB, DN 75 X 50 / DE 85 X 60 MM, PARA REDE DE AGUA</v>
          </cell>
          <cell r="C4118" t="str">
            <v>UN</v>
          </cell>
          <cell r="E4118">
            <v>34.619999999999997</v>
          </cell>
        </row>
        <row r="4119">
          <cell r="A4119">
            <v>11321</v>
          </cell>
          <cell r="B4119" t="str">
            <v>REDUCAO PVC PBA, JE, PB, DN 100 X 50 / DE 110 X 60 MM, PARA REDE DE AGUA</v>
          </cell>
          <cell r="C4119" t="str">
            <v>UN</v>
          </cell>
          <cell r="E4119">
            <v>14.06</v>
          </cell>
        </row>
        <row r="4120">
          <cell r="A4120">
            <v>11323</v>
          </cell>
          <cell r="B4120" t="str">
            <v>REDUCAO PVC PBA, JE, PB, DN 100 X 75 / DE 110 X 85 MM, PARA REDE DE AGUA</v>
          </cell>
          <cell r="C4120" t="str">
            <v>UN</v>
          </cell>
          <cell r="E4120">
            <v>16.8</v>
          </cell>
        </row>
        <row r="4121">
          <cell r="A4121">
            <v>20327</v>
          </cell>
          <cell r="B4121" t="str">
            <v>REDUCAO PVC PBA, JE, PB, DN 75 X 50 / DE 85 X 60 MM, PARA REDE DE AGUA</v>
          </cell>
          <cell r="C4121" t="str">
            <v>UN</v>
          </cell>
          <cell r="E4121">
            <v>9.94</v>
          </cell>
        </row>
        <row r="4122">
          <cell r="A4122">
            <v>25966</v>
          </cell>
          <cell r="B4122" t="str">
            <v>REDUTOR TIPO THINNER PARA ACABAMENTO</v>
          </cell>
          <cell r="C4122" t="str">
            <v>L</v>
          </cell>
          <cell r="E4122">
            <v>14.37</v>
          </cell>
        </row>
        <row r="4123">
          <cell r="A4123">
            <v>13390</v>
          </cell>
          <cell r="B4123" t="str">
            <v>REFLETOR REDONDO EM ALUMINIO ANODIZADO PARA LAMPADA VAPOR DE MERCURIO/SODIO, CORPO EM ALUMINIO COM PINTURA EPOXI, PARA LAMPADA E-27 DE 300 W, COM SUPORTE REDONDO E ALCA REGULAVEL PARA FIXACAO.</v>
          </cell>
          <cell r="C4123" t="str">
            <v>UN</v>
          </cell>
          <cell r="E4123">
            <v>48.02</v>
          </cell>
        </row>
        <row r="4124">
          <cell r="A4124">
            <v>6034</v>
          </cell>
          <cell r="B4124" t="str">
            <v>REGISTRO DE ESFERA DE PASSEIO, PVC PARA POLIETILENO, 20 MM</v>
          </cell>
          <cell r="C4124" t="str">
            <v>UN</v>
          </cell>
          <cell r="E4124">
            <v>5.25</v>
          </cell>
        </row>
        <row r="4125">
          <cell r="A4125">
            <v>6036</v>
          </cell>
          <cell r="B4125" t="str">
            <v>REGISTRO DE ESFERA PVC, COM BORBOLETA, COM ROSCA EXTERNA, DE 1/2"</v>
          </cell>
          <cell r="C4125" t="str">
            <v>UN</v>
          </cell>
          <cell r="E4125">
            <v>7.15</v>
          </cell>
        </row>
        <row r="4126">
          <cell r="A4126">
            <v>6031</v>
          </cell>
          <cell r="B4126" t="str">
            <v>REGISTRO DE ESFERA PVC, COM BORBOLETA, COM ROSCA EXTERNA, DE 3/4"</v>
          </cell>
          <cell r="C4126" t="str">
            <v>UN</v>
          </cell>
          <cell r="E4126">
            <v>8.4</v>
          </cell>
        </row>
        <row r="4127">
          <cell r="A4127">
            <v>6029</v>
          </cell>
          <cell r="B4127" t="str">
            <v>REGISTRO DE ESFERA PVC, COM CABECA QUADRADA, COM ROSCA, 1/2"</v>
          </cell>
          <cell r="C4127" t="str">
            <v>UN</v>
          </cell>
          <cell r="E4127">
            <v>8.5</v>
          </cell>
        </row>
        <row r="4128">
          <cell r="A4128">
            <v>6033</v>
          </cell>
          <cell r="B4128" t="str">
            <v>REGISTRO DE ESFERA PVC, COM CABECA QUADRADA, COM ROSCA, 3/4"</v>
          </cell>
          <cell r="C4128" t="str">
            <v>UN</v>
          </cell>
          <cell r="E4128">
            <v>11.2</v>
          </cell>
        </row>
        <row r="4129">
          <cell r="A4129">
            <v>11672</v>
          </cell>
          <cell r="B4129" t="str">
            <v>REGISTRO DE ESFERA, PVC, COM VOLANTE, VS, ROSCAVEL, DN 1 1/2", COM CORPO DIVIDIDO</v>
          </cell>
          <cell r="C4129" t="str">
            <v>UN</v>
          </cell>
          <cell r="E4129">
            <v>24.36</v>
          </cell>
        </row>
        <row r="4130">
          <cell r="A4130">
            <v>11669</v>
          </cell>
          <cell r="B4130" t="str">
            <v>REGISTRO DE ESFERA, PVC, COM VOLANTE, VS, ROSCAVEL, DN 1 1/4", COM CORPO DIVIDIDO</v>
          </cell>
          <cell r="C4130" t="str">
            <v>UN</v>
          </cell>
          <cell r="E4130">
            <v>23.2</v>
          </cell>
        </row>
        <row r="4131">
          <cell r="A4131">
            <v>11670</v>
          </cell>
          <cell r="B4131" t="str">
            <v>REGISTRO DE ESFERA, PVC, COM VOLANTE, VS, ROSCAVEL, DN 1/2", COM CORPO DIVIDIDO</v>
          </cell>
          <cell r="C4131" t="str">
            <v>UN</v>
          </cell>
          <cell r="E4131">
            <v>8.89</v>
          </cell>
        </row>
        <row r="4132">
          <cell r="A4132">
            <v>20055</v>
          </cell>
          <cell r="B4132" t="str">
            <v>REGISTRO DE ESFERA, PVC, COM VOLANTE, VS, ROSCAVEL, DN 1", COM CORPO DIVIDIDO</v>
          </cell>
          <cell r="C4132" t="str">
            <v>UN</v>
          </cell>
          <cell r="E4132">
            <v>17.38</v>
          </cell>
        </row>
        <row r="4133">
          <cell r="A4133">
            <v>11671</v>
          </cell>
          <cell r="B4133" t="str">
            <v>REGISTRO DE ESFERA, PVC, COM VOLANTE, VS, ROSCAVEL, DN 2", COM CORPO DIVIDIDO</v>
          </cell>
          <cell r="C4133" t="str">
            <v>UN</v>
          </cell>
          <cell r="E4133">
            <v>37.29</v>
          </cell>
        </row>
        <row r="4134">
          <cell r="A4134">
            <v>6032</v>
          </cell>
          <cell r="B4134" t="str">
            <v>REGISTRO DE ESFERA, PVC, COM VOLANTE, VS, ROSCAVEL, DN 3/4", COM CORPO DIVIDIDO</v>
          </cell>
          <cell r="C4134" t="str">
            <v>UN</v>
          </cell>
          <cell r="E4134">
            <v>10.65</v>
          </cell>
        </row>
        <row r="4135">
          <cell r="A4135">
            <v>11673</v>
          </cell>
          <cell r="B4135" t="str">
            <v>REGISTRO DE ESFERA, PVC, COM VOLANTE, VS, SOLDAVEL, DN 20 MM, COM CORPO DIVIDIDO</v>
          </cell>
          <cell r="C4135" t="str">
            <v>UN</v>
          </cell>
          <cell r="E4135">
            <v>8.3800000000000008</v>
          </cell>
        </row>
        <row r="4136">
          <cell r="A4136">
            <v>11674</v>
          </cell>
          <cell r="B4136" t="str">
            <v>REGISTRO DE ESFERA, PVC, COM VOLANTE, VS, SOLDAVEL, DN 25 MM, COM CORPO DIVIDIDO</v>
          </cell>
          <cell r="C4136" t="str">
            <v>UN</v>
          </cell>
          <cell r="E4136">
            <v>10.8</v>
          </cell>
        </row>
        <row r="4137">
          <cell r="A4137">
            <v>11675</v>
          </cell>
          <cell r="B4137" t="str">
            <v>REGISTRO DE ESFERA, PVC, COM VOLANTE, VS, SOLDAVEL, DN 32 MM, COM CORPO DIVIDIDO</v>
          </cell>
          <cell r="C4137" t="str">
            <v>UN</v>
          </cell>
          <cell r="E4137">
            <v>17.149999999999999</v>
          </cell>
        </row>
        <row r="4138">
          <cell r="A4138">
            <v>11676</v>
          </cell>
          <cell r="B4138" t="str">
            <v>REGISTRO DE ESFERA, PVC, COM VOLANTE, VS, SOLDAVEL, DN 40 MM, COM CORPO DIVIDIDO</v>
          </cell>
          <cell r="C4138" t="str">
            <v>UN</v>
          </cell>
          <cell r="E4138">
            <v>22.93</v>
          </cell>
        </row>
        <row r="4139">
          <cell r="A4139">
            <v>11677</v>
          </cell>
          <cell r="B4139" t="str">
            <v>REGISTRO DE ESFERA, PVC, COM VOLANTE, VS, SOLDAVEL, DN 50 MM, COM CORPO DIVIDIDO</v>
          </cell>
          <cell r="C4139" t="str">
            <v>UN</v>
          </cell>
          <cell r="E4139">
            <v>23.68</v>
          </cell>
        </row>
        <row r="4140">
          <cell r="A4140">
            <v>11678</v>
          </cell>
          <cell r="B4140" t="str">
            <v>REGISTRO DE ESFERA, PVC, COM VOLANTE, VS, SOLDAVEL, DN 60 MM, COM CORPO DIVIDIDO</v>
          </cell>
          <cell r="C4140" t="str">
            <v>UN</v>
          </cell>
          <cell r="E4140">
            <v>43.38</v>
          </cell>
        </row>
        <row r="4141">
          <cell r="A4141">
            <v>6038</v>
          </cell>
          <cell r="B4141" t="str">
            <v>REGISTRO DE PRESSAO PVC, ROSCAVEL, VOLANTE SIMPLES, DE 1/2"</v>
          </cell>
          <cell r="C4141" t="str">
            <v>UN</v>
          </cell>
          <cell r="E4141">
            <v>2.75</v>
          </cell>
        </row>
        <row r="4142">
          <cell r="A4142">
            <v>11718</v>
          </cell>
          <cell r="B4142" t="str">
            <v>REGISTRO DE PRESSAO PVC, ROSCAVEL, VOLANTE SIMPLES, DE 3/4"</v>
          </cell>
          <cell r="C4142" t="str">
            <v>UN</v>
          </cell>
          <cell r="E4142">
            <v>7.84</v>
          </cell>
        </row>
        <row r="4143">
          <cell r="A4143">
            <v>6037</v>
          </cell>
          <cell r="B4143" t="str">
            <v>REGISTRO DE PRESSAO PVC, SOLDAVEL, VOLANTE SIMPLES, DE 20 MM</v>
          </cell>
          <cell r="C4143" t="str">
            <v>UN</v>
          </cell>
          <cell r="E4143">
            <v>5.72</v>
          </cell>
        </row>
        <row r="4144">
          <cell r="A4144">
            <v>11719</v>
          </cell>
          <cell r="B4144" t="str">
            <v>REGISTRO DE PRESSAO PVC, SOLDAVEL, VOLANTE SIMPLES, DE 25 MM</v>
          </cell>
          <cell r="C4144" t="str">
            <v>UN</v>
          </cell>
          <cell r="E4144">
            <v>6.36</v>
          </cell>
        </row>
        <row r="4145">
          <cell r="A4145">
            <v>6019</v>
          </cell>
          <cell r="B4145" t="str">
            <v>REGISTRO GAVETA BRUTO EM LATAO FORJADO, BITOLA 1 " (REF 1509)</v>
          </cell>
          <cell r="C4145" t="str">
            <v>UN</v>
          </cell>
          <cell r="E4145">
            <v>24.33</v>
          </cell>
        </row>
        <row r="4146">
          <cell r="A4146">
            <v>6010</v>
          </cell>
          <cell r="B4146" t="str">
            <v>REGISTRO GAVETA BRUTO EM LATAO FORJADO, BITOLA 1 1/2 " (REF 1509)</v>
          </cell>
          <cell r="C4146" t="str">
            <v>UN</v>
          </cell>
          <cell r="E4146">
            <v>41.87</v>
          </cell>
        </row>
        <row r="4147">
          <cell r="A4147">
            <v>6017</v>
          </cell>
          <cell r="B4147" t="str">
            <v>REGISTRO GAVETA BRUTO EM LATAO FORJADO, BITOLA 1 1/4 " (REF 1509)</v>
          </cell>
          <cell r="C4147" t="str">
            <v>UN</v>
          </cell>
          <cell r="E4147">
            <v>33.159999999999997</v>
          </cell>
        </row>
        <row r="4148">
          <cell r="A4148">
            <v>6020</v>
          </cell>
          <cell r="B4148" t="str">
            <v>REGISTRO GAVETA BRUTO EM LATAO FORJADO, BITOLA 1/2 " (REF 1509)</v>
          </cell>
          <cell r="C4148" t="str">
            <v>UN</v>
          </cell>
          <cell r="E4148">
            <v>14.61</v>
          </cell>
        </row>
        <row r="4149">
          <cell r="A4149">
            <v>6028</v>
          </cell>
          <cell r="B4149" t="str">
            <v>REGISTRO GAVETA BRUTO EM LATAO FORJADO, BITOLA 2 " (REF 1509)</v>
          </cell>
          <cell r="C4149" t="str">
            <v>UN</v>
          </cell>
          <cell r="E4149">
            <v>58.32</v>
          </cell>
        </row>
        <row r="4150">
          <cell r="A4150">
            <v>6011</v>
          </cell>
          <cell r="B4150" t="str">
            <v>REGISTRO GAVETA BRUTO EM LATAO FORJADO, BITOLA 2 1/2 " (REF 1509)</v>
          </cell>
          <cell r="C4150" t="str">
            <v>UN</v>
          </cell>
          <cell r="E4150">
            <v>120.95</v>
          </cell>
        </row>
        <row r="4151">
          <cell r="A4151">
            <v>6012</v>
          </cell>
          <cell r="B4151" t="str">
            <v>REGISTRO GAVETA BRUTO EM LATAO FORJADO, BITOLA 3 " (REF 1509)</v>
          </cell>
          <cell r="C4151" t="str">
            <v>UN</v>
          </cell>
          <cell r="E4151">
            <v>223.64</v>
          </cell>
        </row>
        <row r="4152">
          <cell r="A4152">
            <v>6016</v>
          </cell>
          <cell r="B4152" t="str">
            <v>REGISTRO GAVETA BRUTO EM LATAO FORJADO, BITOLA 3/4 " (REF 1509)</v>
          </cell>
          <cell r="C4152" t="str">
            <v>UN</v>
          </cell>
          <cell r="E4152">
            <v>15.41</v>
          </cell>
        </row>
        <row r="4153">
          <cell r="A4153">
            <v>6027</v>
          </cell>
          <cell r="B4153" t="str">
            <v>REGISTRO GAVETA BRUTO EM LATAO FORJADO, BITOLA 4 " (REF 1509)</v>
          </cell>
          <cell r="C4153" t="str">
            <v>UN</v>
          </cell>
          <cell r="E4153">
            <v>381.11</v>
          </cell>
        </row>
        <row r="4154">
          <cell r="A4154">
            <v>6013</v>
          </cell>
          <cell r="B4154" t="str">
            <v>REGISTRO GAVETA COM ACABAMENTO E CANOPLA CROMADOS, SIMPLES, BITOLA 1 " (REF 1509)</v>
          </cell>
          <cell r="C4154" t="str">
            <v>UN</v>
          </cell>
          <cell r="E4154">
            <v>46.04</v>
          </cell>
        </row>
        <row r="4155">
          <cell r="A4155">
            <v>6015</v>
          </cell>
          <cell r="B4155" t="str">
            <v>REGISTRO GAVETA COM ACABAMENTO E CANOPLA CROMADOS, SIMPLES, BITOLA 1 1/2 " (REF 1509)</v>
          </cell>
          <cell r="C4155" t="str">
            <v>UN</v>
          </cell>
          <cell r="E4155">
            <v>66.95</v>
          </cell>
        </row>
        <row r="4156">
          <cell r="A4156">
            <v>6014</v>
          </cell>
          <cell r="B4156" t="str">
            <v>REGISTRO GAVETA COM ACABAMENTO E CANOPLA CROMADOS, SIMPLES, BITOLA 1 1/4 " (REF 1509)</v>
          </cell>
          <cell r="C4156" t="str">
            <v>UN</v>
          </cell>
          <cell r="E4156">
            <v>64.010000000000005</v>
          </cell>
        </row>
        <row r="4157">
          <cell r="A4157">
            <v>6006</v>
          </cell>
          <cell r="B4157" t="str">
            <v>REGISTRO GAVETA COM ACABAMENTO E CANOPLA CROMADOS, SIMPLES, BITOLA 1/2 " (REF 1509)</v>
          </cell>
          <cell r="C4157" t="str">
            <v>UN</v>
          </cell>
          <cell r="E4157">
            <v>33.340000000000003</v>
          </cell>
        </row>
        <row r="4158">
          <cell r="A4158">
            <v>6005</v>
          </cell>
          <cell r="B4158" t="str">
            <v>REGISTRO GAVETA COM ACABAMENTO E CANOPLA CROMADOS, SIMPLES, BITOLA 3/4 " (REF 1509)</v>
          </cell>
          <cell r="C4158" t="str">
            <v>UN</v>
          </cell>
          <cell r="E4158">
            <v>37.61</v>
          </cell>
        </row>
        <row r="4159">
          <cell r="A4159">
            <v>11756</v>
          </cell>
          <cell r="B4159" t="str">
            <v>REGISTRO OU REGULADOR DE GAS COZINHA, VAZAO DE 2 KG/H, 2,8 KPA</v>
          </cell>
          <cell r="C4159" t="str">
            <v>UN</v>
          </cell>
          <cell r="E4159">
            <v>17.96</v>
          </cell>
        </row>
        <row r="4160">
          <cell r="A4160">
            <v>10904</v>
          </cell>
          <cell r="B4160" t="str">
            <v>REGISTRO OU VALVULA GLOBO ANGULAR DE LATAO, 45 GRAUS, D = 2 1/2", PARA HIDRANTES EM INSTALACAO PREDIAL DE INCENDIO</v>
          </cell>
          <cell r="C4160" t="str">
            <v>UN</v>
          </cell>
          <cell r="E4160">
            <v>115</v>
          </cell>
        </row>
        <row r="4161">
          <cell r="A4161">
            <v>11752</v>
          </cell>
          <cell r="B4161" t="str">
            <v>REGISTRO PRESSAO BRUTO EM LATAO FORJADO, BITOLA 1/2 " (REF 1400)</v>
          </cell>
          <cell r="C4161" t="str">
            <v>UN</v>
          </cell>
          <cell r="E4161">
            <v>10.35</v>
          </cell>
        </row>
        <row r="4162">
          <cell r="A4162">
            <v>11753</v>
          </cell>
          <cell r="B4162" t="str">
            <v>REGISTRO PRESSAO BRUTO EM LATAO FORJADO, BITOLA 3/4 " (REF 1400)</v>
          </cell>
          <cell r="C4162" t="str">
            <v>UN</v>
          </cell>
          <cell r="E4162">
            <v>12.36</v>
          </cell>
        </row>
        <row r="4163">
          <cell r="A4163">
            <v>6021</v>
          </cell>
          <cell r="B4163" t="str">
            <v>REGISTRO PRESSAO COM ACABAMENTO E CANOPLA CROMADA, SIMPLES, BITOLA 1/2 " (REF 1416)</v>
          </cell>
          <cell r="C4163" t="str">
            <v>UN</v>
          </cell>
          <cell r="E4163">
            <v>34.31</v>
          </cell>
        </row>
        <row r="4164">
          <cell r="A4164">
            <v>6024</v>
          </cell>
          <cell r="B4164" t="str">
            <v>REGISTRO PRESSAO COM ACABAMENTO E CANOPLA CROMADA, SIMPLES, BITOLA 3/4 " (REF 1416)</v>
          </cell>
          <cell r="C4164" t="str">
            <v>UN</v>
          </cell>
          <cell r="E4164">
            <v>35.47</v>
          </cell>
        </row>
        <row r="4165">
          <cell r="A4165">
            <v>38379</v>
          </cell>
          <cell r="B4165" t="str">
            <v>REGUA DE ALUMINIO PARA PEDREIRO 2 X 1 "</v>
          </cell>
          <cell r="C4165" t="str">
            <v>M</v>
          </cell>
          <cell r="E4165">
            <v>44.35</v>
          </cell>
        </row>
        <row r="4166">
          <cell r="A4166">
            <v>13897</v>
          </cell>
          <cell r="B4166" t="str">
            <v>REGUA VIBRADORA DUPLA PARA CONCRETO A GASOLINA 5,5 HP, PESO DE 60 KG, COMPRIMENTO 4 M</v>
          </cell>
          <cell r="C4166" t="str">
            <v>UN</v>
          </cell>
          <cell r="E4166">
            <v>6547.23</v>
          </cell>
        </row>
        <row r="4167">
          <cell r="A4167">
            <v>10640</v>
          </cell>
          <cell r="B4167" t="str">
            <v>REGUA VIBRATORIA DE CONCRETO TRELICADA, EQUIPADA COM MOTOR A GASOLINA DE 9 HP</v>
          </cell>
          <cell r="C4167" t="str">
            <v>UN</v>
          </cell>
          <cell r="E4167">
            <v>14179.94</v>
          </cell>
        </row>
        <row r="4168">
          <cell r="A4168">
            <v>11086</v>
          </cell>
          <cell r="B4168" t="str">
            <v>REJEITO DE MINERIO DE FERRO PARA PAVIMENTACAO (POSTO PEDREIRA/FORNECEDOR, SEM FRETE)</v>
          </cell>
          <cell r="C4168" t="str">
            <v>M3</v>
          </cell>
          <cell r="E4168">
            <v>50.34</v>
          </cell>
        </row>
        <row r="4169">
          <cell r="A4169">
            <v>34356</v>
          </cell>
          <cell r="B4169" t="str">
            <v>REJUNTE BRANCO, CIMENTICIO</v>
          </cell>
          <cell r="C4169" t="str">
            <v>KG</v>
          </cell>
          <cell r="E4169">
            <v>2.99</v>
          </cell>
        </row>
        <row r="4170">
          <cell r="A4170">
            <v>34357</v>
          </cell>
          <cell r="B4170" t="str">
            <v>REJUNTE COLORIDO, CIMENTICIO</v>
          </cell>
          <cell r="C4170" t="str">
            <v>KG</v>
          </cell>
          <cell r="E4170">
            <v>3.32</v>
          </cell>
        </row>
        <row r="4171">
          <cell r="A4171">
            <v>37329</v>
          </cell>
          <cell r="B4171" t="str">
            <v>REJUNTE EPOXI BRANCO</v>
          </cell>
          <cell r="C4171" t="str">
            <v>KG</v>
          </cell>
          <cell r="E4171">
            <v>45.84</v>
          </cell>
        </row>
        <row r="4172">
          <cell r="A4172">
            <v>37398</v>
          </cell>
          <cell r="B4172" t="str">
            <v>REJUNTE EPOXI COR</v>
          </cell>
          <cell r="C4172" t="str">
            <v>KG</v>
          </cell>
          <cell r="E4172">
            <v>58.66</v>
          </cell>
        </row>
        <row r="4173">
          <cell r="A4173">
            <v>2510</v>
          </cell>
          <cell r="B4173" t="str">
            <v>RELE FOTOELETRICO 1000W/220V</v>
          </cell>
          <cell r="C4173" t="str">
            <v>UN</v>
          </cell>
          <cell r="E4173">
            <v>21.81</v>
          </cell>
        </row>
        <row r="4174">
          <cell r="A4174">
            <v>12359</v>
          </cell>
          <cell r="B4174" t="str">
            <v>RELE TERMICO BIMETAL PARA USO EM MOTORES TRIFASICOS, TENSAO 380 V, POTENCIA ATÃ 15 CV, CORRENTE NOMINAL MAXIMA 22 A</v>
          </cell>
          <cell r="C4174" t="str">
            <v>UN</v>
          </cell>
          <cell r="E4174">
            <v>117.73</v>
          </cell>
        </row>
        <row r="4175">
          <cell r="A4175">
            <v>5320</v>
          </cell>
          <cell r="B4175" t="str">
            <v>REMOVEDOR DE TINTA OLEO/ESMALTE VERNIZ</v>
          </cell>
          <cell r="C4175" t="str">
            <v>L</v>
          </cell>
          <cell r="E4175">
            <v>28.74</v>
          </cell>
        </row>
        <row r="4176">
          <cell r="A4176">
            <v>7353</v>
          </cell>
          <cell r="B4176" t="str">
            <v>RESINA ACRILICA BASE AGUA - COR BRANCA</v>
          </cell>
          <cell r="C4176" t="str">
            <v>L</v>
          </cell>
          <cell r="E4176">
            <v>16.46</v>
          </cell>
        </row>
        <row r="4177">
          <cell r="A4177">
            <v>36144</v>
          </cell>
          <cell r="B4177" t="str">
            <v>RESPIRADOR DESCARTAVEL SEM VALVULA DE EXALACAO, PFF 1</v>
          </cell>
          <cell r="C4177" t="str">
            <v>UN</v>
          </cell>
          <cell r="E4177">
            <v>1.28</v>
          </cell>
        </row>
        <row r="4178">
          <cell r="A4178">
            <v>10518</v>
          </cell>
          <cell r="B4178" t="str">
            <v>RETARDO PARA CORDEL DETONANTE</v>
          </cell>
          <cell r="C4178" t="str">
            <v>UN</v>
          </cell>
          <cell r="E4178">
            <v>22.71</v>
          </cell>
        </row>
        <row r="4179">
          <cell r="A4179">
            <v>36530</v>
          </cell>
          <cell r="B4179" t="str">
            <v>RETROESCAVADEIRA SOBRE RODAS COM CARREGADEIRA, TRACAO 4 X 2, POTENCIA LIQUIDA 79 HP, PESO OPERACIONAL MINIMO DE 6570 KG, CAPACIDADE DA CARREGADEIRA DE 1,00 M3 E DA  RETROESCAVADEIRA MINIMA DE 0,20 M3, PROFUNDID</v>
          </cell>
          <cell r="C4179" t="str">
            <v>UN</v>
          </cell>
          <cell r="E4179">
            <v>183468.28</v>
          </cell>
        </row>
        <row r="4180">
          <cell r="A4180">
            <v>6046</v>
          </cell>
          <cell r="B4180" t="str">
            <v>RETROESCAVADEIRA SOBRE RODAS COM CARREGADEIRA, TRACAO 4 X 4, POTENCIA LIQUIDA 72 HP, PESO OPERACIONAL MINIMO DE 7140 KG, CAPACIDADE MINIMA DA CARREGADEIRA DE 0,79 M3 E DA RETROESCAVADEIRA MINIMA DE 0,18 M3, PRO</v>
          </cell>
          <cell r="C4180" t="str">
            <v>UN</v>
          </cell>
          <cell r="E4180">
            <v>199000</v>
          </cell>
        </row>
        <row r="4181">
          <cell r="A4181">
            <v>36531</v>
          </cell>
          <cell r="B4181" t="str">
            <v>RETROESCAVADEIRA SOBRE RODAS COM CARREGADEIRA, TRACAO 4 X 4, POTENCIA LIQUIDA 88 HP, PESO OPERACIONAL MINIMO DE 6674 KG, CAPACIDADE DA CARREGADEIRA DE 1,00 M3 E DA  RETROESCAVADEIRA MINIMA DE 0,26 M3, PROFUNDID</v>
          </cell>
          <cell r="C4181" t="str">
            <v>UN</v>
          </cell>
          <cell r="E4181">
            <v>206280.47</v>
          </cell>
        </row>
        <row r="4182">
          <cell r="A4182">
            <v>34684</v>
          </cell>
          <cell r="B4182" t="str">
            <v>REVESTIMENTO DE PAREDE EM GRANILITE, MARMORITE OU GRANITINA - ESP = 5 MM</v>
          </cell>
          <cell r="C4182" t="str">
            <v>M2</v>
          </cell>
          <cell r="E4182">
            <v>113.53</v>
          </cell>
        </row>
        <row r="4183">
          <cell r="A4183">
            <v>34683</v>
          </cell>
          <cell r="B4183" t="str">
            <v>REVESTIMENTO DE PAREDE EM GRANILITE, MARMORITE OU GRANITINA COLORIDO - ESP = 5 MM</v>
          </cell>
          <cell r="C4183" t="str">
            <v>M2</v>
          </cell>
          <cell r="E4183">
            <v>70.95</v>
          </cell>
        </row>
        <row r="4184">
          <cell r="A4184">
            <v>533</v>
          </cell>
          <cell r="B4184" t="str">
            <v>REVESTIMENTO EM CERAMICA ESMALTADA COMERCIAL, PEI MENOR OU IGUAL A 3, FORMATO MENOR OU IGUAL A 2025 CM2</v>
          </cell>
          <cell r="C4184" t="str">
            <v>M2</v>
          </cell>
          <cell r="E4184">
            <v>15.28</v>
          </cell>
        </row>
        <row r="4185">
          <cell r="A4185">
            <v>10515</v>
          </cell>
          <cell r="B4185" t="str">
            <v>REVESTIMENTO EM CERAMICA ESMALTADA EXTRA, PEI MAIOR OU IGUAL 4, FORMATO MAIOR A 2025 CM2</v>
          </cell>
          <cell r="C4185" t="str">
            <v>M2</v>
          </cell>
          <cell r="E4185">
            <v>39.409999999999997</v>
          </cell>
        </row>
        <row r="4186">
          <cell r="A4186">
            <v>536</v>
          </cell>
          <cell r="B4186" t="str">
            <v>REVESTIMENTO EM CERAMICA ESMALTADA EXTRA, PEI MENOR OU IGUAL A 3, FORMATO MENOR OU IGUAL A 2025 CM2</v>
          </cell>
          <cell r="C4186" t="str">
            <v>M2</v>
          </cell>
          <cell r="E4186">
            <v>25.9</v>
          </cell>
        </row>
        <row r="4187">
          <cell r="A4187">
            <v>153</v>
          </cell>
          <cell r="B4187" t="str">
            <v>REVESTIMENTO EPOXI DE ALTA RESISTENCIA QUIMICA, ISENTO DE SOLVENTES, BICOMPONENTE</v>
          </cell>
          <cell r="C4187" t="str">
            <v>L</v>
          </cell>
          <cell r="E4187">
            <v>74.25</v>
          </cell>
        </row>
        <row r="4188">
          <cell r="A4188">
            <v>34682</v>
          </cell>
          <cell r="B4188" t="str">
            <v>REVESTIMENTO PARA ESCADA EM GRANILITE, MARMORITE OU GRANITINA ESP = 8 MM</v>
          </cell>
          <cell r="C4188" t="str">
            <v>M2</v>
          </cell>
          <cell r="E4188">
            <v>54.26</v>
          </cell>
        </row>
        <row r="4189">
          <cell r="A4189">
            <v>4408</v>
          </cell>
          <cell r="B4189" t="str">
            <v>RIPA DE MADEIRA NAO APARELHADA *1,5 X 5* CM, MACARANDUBA, ANGELIM OU EQUIVALENTE DA REGIAO</v>
          </cell>
          <cell r="C4189" t="str">
            <v>M</v>
          </cell>
          <cell r="E4189">
            <v>1.55</v>
          </cell>
        </row>
        <row r="4190">
          <cell r="A4190">
            <v>4412</v>
          </cell>
          <cell r="B4190" t="str">
            <v>RIPA DE MADEIRA NAO APARELHADA 1 X 3* CM, MACARANDUBA, ANGELIM OU EQUIVALENTE DA REGIAO</v>
          </cell>
          <cell r="C4190" t="str">
            <v>M</v>
          </cell>
          <cell r="E4190">
            <v>1.1399999999999999</v>
          </cell>
        </row>
        <row r="4191">
          <cell r="A4191">
            <v>10559</v>
          </cell>
          <cell r="B4191" t="str">
            <v>ROCADEIRA COSTAL COM MOTOR A GASOLINA DE *32* CC</v>
          </cell>
          <cell r="C4191" t="str">
            <v>UN</v>
          </cell>
          <cell r="E4191">
            <v>1984.5</v>
          </cell>
        </row>
        <row r="4192">
          <cell r="A4192">
            <v>10664</v>
          </cell>
          <cell r="B4192" t="str">
            <v>ROCADEIRA DESLOCAVEL, LARGURA DE TRABALHO DE 1,3 M</v>
          </cell>
          <cell r="C4192" t="str">
            <v>UN</v>
          </cell>
          <cell r="E4192">
            <v>5393.44</v>
          </cell>
        </row>
        <row r="4193">
          <cell r="A4193">
            <v>10857</v>
          </cell>
          <cell r="B4193" t="str">
            <v>RODAPE ARDOSIA, CINZA, 10 CM, E= *1CM</v>
          </cell>
          <cell r="C4193" t="str">
            <v>M</v>
          </cell>
          <cell r="E4193">
            <v>4.67</v>
          </cell>
        </row>
        <row r="4194">
          <cell r="A4194">
            <v>4803</v>
          </cell>
          <cell r="B4194" t="str">
            <v>RODAPE DE BORRACHA LISO, H = 70 MM, E = *2* MM, PARA ARGAMASSA, PRETO</v>
          </cell>
          <cell r="C4194" t="str">
            <v>M</v>
          </cell>
          <cell r="E4194">
            <v>16.53</v>
          </cell>
        </row>
        <row r="4195">
          <cell r="A4195">
            <v>6186</v>
          </cell>
          <cell r="B4195" t="str">
            <v>RODAPE DE MADEIRA MACICA CUMARU/IPE CHAMPANHE OU EQUIVALENTE DA REGIAO, *1,5 X 7 CM</v>
          </cell>
          <cell r="C4195" t="str">
            <v>M</v>
          </cell>
          <cell r="E4195">
            <v>7.22</v>
          </cell>
        </row>
        <row r="4196">
          <cell r="A4196">
            <v>4829</v>
          </cell>
          <cell r="B4196" t="str">
            <v>RODAPE EM MARMORE, POLIDO, BRANCO COMUM, L= *7* CM, E=  *2* CM, CORTE RETO</v>
          </cell>
          <cell r="C4196" t="str">
            <v>M</v>
          </cell>
          <cell r="E4196">
            <v>15.71</v>
          </cell>
        </row>
        <row r="4197">
          <cell r="A4197">
            <v>20231</v>
          </cell>
          <cell r="B4197" t="str">
            <v>RODAPE GRANITO 10 X 2CM</v>
          </cell>
          <cell r="C4197" t="str">
            <v>M</v>
          </cell>
          <cell r="E4197">
            <v>31.84</v>
          </cell>
        </row>
        <row r="4198">
          <cell r="A4198">
            <v>4804</v>
          </cell>
          <cell r="B4198" t="str">
            <v>RODAPE PLANO PARA PISO VINILICO, H = 5 CM</v>
          </cell>
          <cell r="C4198" t="str">
            <v>M</v>
          </cell>
          <cell r="E4198">
            <v>12.69</v>
          </cell>
        </row>
        <row r="4199">
          <cell r="A4199">
            <v>34680</v>
          </cell>
          <cell r="B4199" t="str">
            <v>RODAPE PRE-MOLDADO DE GRANILITE, MARMORITE OU GRANITINA L = 10 CM</v>
          </cell>
          <cell r="C4199" t="str">
            <v>M</v>
          </cell>
          <cell r="E4199">
            <v>16.690000000000001</v>
          </cell>
        </row>
        <row r="4200">
          <cell r="A4200">
            <v>11573</v>
          </cell>
          <cell r="B4200" t="str">
            <v>RODIZIO LATAO 6MM C/ ROLAMENTO SKF</v>
          </cell>
          <cell r="C4200" t="str">
            <v>UN</v>
          </cell>
          <cell r="E4200">
            <v>15.75</v>
          </cell>
        </row>
        <row r="4201">
          <cell r="A4201">
            <v>38401</v>
          </cell>
          <cell r="B4201" t="str">
            <v>RODO PARA CHAO 40 CM COM CABO</v>
          </cell>
          <cell r="C4201" t="str">
            <v>UN</v>
          </cell>
          <cell r="E4201">
            <v>8.9</v>
          </cell>
        </row>
        <row r="4202">
          <cell r="A4202">
            <v>11575</v>
          </cell>
          <cell r="B4202" t="str">
            <v>ROLDANA FIXA DUPLA LATAO C/ ROLAMENTO P/ PORTA/JAN CORRER</v>
          </cell>
          <cell r="C4202" t="str">
            <v>UN</v>
          </cell>
          <cell r="E4202">
            <v>28.88</v>
          </cell>
        </row>
        <row r="4203">
          <cell r="A4203">
            <v>11576</v>
          </cell>
          <cell r="B4203" t="str">
            <v>ROLDANA LATAO P/ JANELA GUILHOTINA</v>
          </cell>
          <cell r="C4203" t="str">
            <v>UN</v>
          </cell>
          <cell r="E4203">
            <v>30.33</v>
          </cell>
        </row>
        <row r="4204">
          <cell r="A4204">
            <v>20256</v>
          </cell>
          <cell r="B4204" t="str">
            <v>ROLDANA PLASTICA COM PREGO, TAMANHO 30 X 30 MM, PARA INSTALACAO ELETRICA APARENTE</v>
          </cell>
          <cell r="C4204" t="str">
            <v>UN</v>
          </cell>
          <cell r="E4204">
            <v>0.26</v>
          </cell>
        </row>
        <row r="4205">
          <cell r="A4205">
            <v>13470</v>
          </cell>
          <cell r="B4205" t="str">
            <v>ROLO COMPACTADOR DE PNEUS (7 PNEUS), ESTATICO, PRESSAO VARIAVEL, POTENCIA 130CV, PESO OPERACIONAL SEM/COM LASTRO 8,5/25 T, LARGURA DE ROLAGEM 2,28 M</v>
          </cell>
          <cell r="C4205" t="str">
            <v>UN</v>
          </cell>
          <cell r="E4205">
            <v>362014.3</v>
          </cell>
        </row>
        <row r="4206">
          <cell r="A4206">
            <v>14511</v>
          </cell>
          <cell r="B4206" t="str">
            <v>ROLO COMPACTADOR DE PNEUS, ESTATICO, PRESSAO VARIAVEL, POTENCIA 110 HP, PESO SEM/COM LASTRO 10,8/27 T, LARGURA DE ROLAGEM 2,30 M</v>
          </cell>
          <cell r="C4206" t="str">
            <v>UN</v>
          </cell>
          <cell r="E4206">
            <v>357200.26</v>
          </cell>
        </row>
        <row r="4207">
          <cell r="A4207">
            <v>10642</v>
          </cell>
          <cell r="B4207" t="str">
            <v>ROLO COMPACTADOR DE PNEUS, ESTATICO, PRESSAO VARIAVEL, POTENCIA 111 HP, PESO SEM/COM LASTRO 9,5/26,0 T, LARGURA DE ROLAGEM 1,90 M</v>
          </cell>
          <cell r="C4207" t="str">
            <v>UN</v>
          </cell>
          <cell r="E4207">
            <v>336500</v>
          </cell>
        </row>
        <row r="4208">
          <cell r="A4208">
            <v>6066</v>
          </cell>
          <cell r="B4208" t="str">
            <v>ROLO COMPACTADOR DE PNEUS, ESTATICO, PRESSAO VARIAVEL, POTENCIA 99 HP, PESO SEM/COM LASTRO 9,45/21,0 T, LARGURA DE ROLAGEM 2,265 M</v>
          </cell>
          <cell r="C4208" t="str">
            <v>UN</v>
          </cell>
          <cell r="E4208">
            <v>325443.58</v>
          </cell>
        </row>
        <row r="4209">
          <cell r="A4209">
            <v>6063</v>
          </cell>
          <cell r="B4209" t="str">
            <v>ROLO COMPACTADOR DE PNEUS, PRESSAO VARIAVEL, AUTOPROPELIDO 145HP, PESO VAZIO/C/ LASTRO 9,8/27 T, P/ SELAGEM ASFALTICA, TIPO DYNAPAC CP-27 OU EQUIV (INCL MANUTENCAO/OPERACAO)</v>
          </cell>
          <cell r="C4209" t="str">
            <v>H</v>
          </cell>
          <cell r="E4209">
            <v>58.81</v>
          </cell>
        </row>
        <row r="4210">
          <cell r="A4210">
            <v>6051</v>
          </cell>
          <cell r="B4210" t="str">
            <v>ROLO COMPACTADOR DE PNEUS, PRESSAO VARIAVEL, AUTOPROPELIDO 94HP, PESO VAZIO/C/ LASTRO 7,6/22 T P/ SELAGEM ASFALTICA TIPO DYNAPAC CP - 22 OU EQUIV (INCL MANUTENCAO/OPERACAO)</v>
          </cell>
          <cell r="C4210" t="str">
            <v>H</v>
          </cell>
          <cell r="E4210">
            <v>48.11</v>
          </cell>
        </row>
        <row r="4211">
          <cell r="A4211">
            <v>6054</v>
          </cell>
          <cell r="B4211" t="str">
            <v>ROLO COMPACTADOR ESTATICO LISO AUTOPROPELIDO 58,5HP, FORCA IMPACTO 6 A 9T, TIPO MULLER RT-82H OU EQUIV (INCL MANUTENCAO/OPERACAO)</v>
          </cell>
          <cell r="C4211" t="str">
            <v>H</v>
          </cell>
          <cell r="E4211">
            <v>39.56</v>
          </cell>
        </row>
        <row r="4212">
          <cell r="A4212">
            <v>6050</v>
          </cell>
          <cell r="B4212" t="str">
            <v>ROLO COMPACTADOR LISO VIBRATORIO REBOCAVEL PESO 5T, FORCA IMPACTO 15,4T TIPO DYNAPAC CH-44 OU EQUIV</v>
          </cell>
          <cell r="C4212" t="str">
            <v>H</v>
          </cell>
          <cell r="E4212">
            <v>18.71</v>
          </cell>
        </row>
        <row r="4213">
          <cell r="A4213">
            <v>6049</v>
          </cell>
          <cell r="B4213" t="str">
            <v>ROLO COMPACTADOR LISO VIBRATORIO REBOCAVEL PESO 6,7T, FORCA IMPACTO 20,7T TIPO DYNAPAC CFB-66 OU EQUIV</v>
          </cell>
          <cell r="C4213" t="str">
            <v>H</v>
          </cell>
          <cell r="E4213">
            <v>20.04</v>
          </cell>
        </row>
        <row r="4214">
          <cell r="A4214">
            <v>13469</v>
          </cell>
          <cell r="B4214" t="str">
            <v>ROLO COMPACTADOR PE DE CARNEIRO VIBRATORIO PARA SOLOS, POTENCIA 110 HP, PESO OPERACIONAL MAXIMO 13,05 T, IMPACTO DINAMICO 38,4 T, LARGURA DE TRABALHO 2,13 M</v>
          </cell>
          <cell r="C4214" t="str">
            <v>UN</v>
          </cell>
          <cell r="E4214">
            <v>315318.3</v>
          </cell>
        </row>
        <row r="4215">
          <cell r="A4215">
            <v>6048</v>
          </cell>
          <cell r="B4215" t="str">
            <v>ROLO COMPACTADOR PE DE CARNEIRO VIBRATORIO REBOCAVEL PESO 6,7T, FORCA IMPACTO 20,7T TIPO DYNAPAC CF B-66 OU EQUIV</v>
          </cell>
          <cell r="C4215" t="str">
            <v>H</v>
          </cell>
          <cell r="E4215">
            <v>20.04</v>
          </cell>
        </row>
        <row r="4216">
          <cell r="A4216">
            <v>6047</v>
          </cell>
          <cell r="B4216" t="str">
            <v>ROLO COMPACTADOR PE DE CARNEIRO VIBRATORIO REBOCAVEL, PESO 5T, FORCA IMPACTO 15,4T TIPO DYNAPAC CH-44 OU EQUIV</v>
          </cell>
          <cell r="C4216" t="str">
            <v>H</v>
          </cell>
          <cell r="E4216">
            <v>18.71</v>
          </cell>
        </row>
        <row r="4217">
          <cell r="A4217">
            <v>14489</v>
          </cell>
          <cell r="B4217" t="str">
            <v>ROLO COMPACTADOR PE DE CARNEIRO VIBRATORIO, POTENCIA 125 HP, PESO OPERACIONAL SEM/COM LASTRO 11,95/13,30 T, IMPACTO DINAMICO 38,5/22,5 T, LARGURA DE TRABALHO 2,15 M</v>
          </cell>
          <cell r="C4217" t="str">
            <v>UN</v>
          </cell>
          <cell r="E4217">
            <v>298469.24</v>
          </cell>
        </row>
        <row r="4218">
          <cell r="A4218">
            <v>14513</v>
          </cell>
          <cell r="B4218" t="str">
            <v>ROLO COMPACTADOR PE DE CARNEIRO VIBRATORIO, POTENCIA 80 HP, PESO OPERACIONAL SEM/COM LASTRO 7,4/8,8 T, LARGURA DE TRABALHO 1,68 M</v>
          </cell>
          <cell r="C4218" t="str">
            <v>UN</v>
          </cell>
          <cell r="E4218">
            <v>223859.01</v>
          </cell>
        </row>
        <row r="4219">
          <cell r="A4219">
            <v>6068</v>
          </cell>
          <cell r="B4219" t="str">
            <v>ROLO COMPACTADOR VIBRATORIO DE UM CILINDRO DE ACO LISO, POTENCIA 80 HP, PESO SEM/COM LASTRO DE 7,4/8,1 T, LARGURA DE TRABALHO 1,676 M</v>
          </cell>
          <cell r="C4219" t="str">
            <v>UN</v>
          </cell>
          <cell r="E4219">
            <v>223820.58</v>
          </cell>
        </row>
        <row r="4220">
          <cell r="A4220">
            <v>13467</v>
          </cell>
          <cell r="B4220" t="str">
            <v>ROLO COMPACTADOR VIBRATORIO DE UM CILINDRO LISO DE ACO, POTENCIA 110 HP, PESO OPERACIONAL 13,3 T, LARGURA TRABALHO 2,13 M</v>
          </cell>
          <cell r="C4220" t="str">
            <v>UN</v>
          </cell>
          <cell r="E4220">
            <v>308097.28000000003</v>
          </cell>
        </row>
        <row r="4221">
          <cell r="A4221">
            <v>13600</v>
          </cell>
          <cell r="B4221" t="str">
            <v>ROLO COMPACTADOR VIBRATORIO DE UM CILINDRO LISO DE ACO, POTENCIA 125 HP, PESO SEM/COM LASTRO 10,75/12,92 T, IMPACTO DINAMICO 31,5/18,5 T, LARGURA TRABALHO 2,15 M</v>
          </cell>
          <cell r="C4221" t="str">
            <v>UN</v>
          </cell>
          <cell r="E4221">
            <v>288841.15999999997</v>
          </cell>
        </row>
        <row r="4222">
          <cell r="A4222">
            <v>36541</v>
          </cell>
          <cell r="B4222" t="str">
            <v>ROLO COMPACTADOR VIBRATORIO DE UM CILINDRO LISO DE ACO, POTENCIA 80 HP, PESO OPERACIONAL MAXIMO 8,5 T,  LARGURA TRABALHO 1,676 M</v>
          </cell>
          <cell r="C4222" t="str">
            <v>UN</v>
          </cell>
          <cell r="E4222">
            <v>224814.7</v>
          </cell>
        </row>
        <row r="4223">
          <cell r="A4223">
            <v>10646</v>
          </cell>
          <cell r="B4223" t="str">
            <v>ROLO COMPACTADOR VIBRATORIO DE UM CILINDRO, ACO LISO, POTENCIA 80 HP, PESO OPERACIONAL MAXIMO 8,1 T, IMPACTO DINAMICO 16,15/9,5 T, LARGURA TRABALHO 1,68 M</v>
          </cell>
          <cell r="C4223" t="str">
            <v>UN</v>
          </cell>
          <cell r="E4223">
            <v>215311.84</v>
          </cell>
        </row>
        <row r="4224">
          <cell r="A4224">
            <v>6058</v>
          </cell>
          <cell r="B4224" t="str">
            <v>ROLO COMPACTADOR VIBRATORIO LISO AUTOPROPELIDO 101HP P/ ASFALTO, PESO 7,5T, FORCA IMPACTO 13 A 19,2 T TIPO DYNAPAC CA-15A OU EQUIV (INCL MANUTENCAO/OPERACAO)</v>
          </cell>
          <cell r="C4224" t="str">
            <v>H</v>
          </cell>
          <cell r="E4224">
            <v>48.11</v>
          </cell>
        </row>
        <row r="4225">
          <cell r="A4225">
            <v>6065</v>
          </cell>
          <cell r="B4225" t="str">
            <v>ROLO COMPACTADOR VIBRATORIO LISO AUTOPROPELIDO 101HP P/ SOLOS, PESO 6,58T, FORCA IMPACTO 18 T, TIPO DYNAPAC CA- 15 OU EQUIV (INCL MANUTENCAO/OPERACAO)</v>
          </cell>
          <cell r="C4225" t="str">
            <v>H</v>
          </cell>
          <cell r="E4225">
            <v>48.11</v>
          </cell>
        </row>
        <row r="4226">
          <cell r="A4226">
            <v>6052</v>
          </cell>
          <cell r="B4226" t="str">
            <v>ROLO COMPACTADOR VIBRATORIO LISO AUTOPROPELIDO 65HP, FORCA IMPACTO 18T, TIPO MULLER VAP-70 L OU EQUIV (INCL MANUTENCAO/OPERACAO)</v>
          </cell>
          <cell r="C4226" t="str">
            <v>H</v>
          </cell>
          <cell r="E4226">
            <v>48.11</v>
          </cell>
        </row>
        <row r="4227">
          <cell r="A4227">
            <v>6056</v>
          </cell>
          <cell r="B4227" t="str">
            <v>ROLO COMPACTADOR VIBRATORIO LISO AUTOPROPELIDO 76HP, FORCA IMPACTO 11T, TIPO MULLER VAP-SSA OU EQUIV (INCL MANUTENCAO/OPERACAO)</v>
          </cell>
          <cell r="C4227" t="str">
            <v>H</v>
          </cell>
          <cell r="E4227">
            <v>45.71</v>
          </cell>
        </row>
        <row r="4228">
          <cell r="A4228">
            <v>6059</v>
          </cell>
          <cell r="B4228" t="str">
            <v>ROLO COMPACTADOR VIBRATORIO LISO AUTOPROPELIDO 83HP, FORCA IMPACTO 11T, TIPO MULLER VAP-SSL OU EQUIV (INCL MANUTENCAO/OPERACAO)</v>
          </cell>
          <cell r="C4228" t="str">
            <v>H</v>
          </cell>
          <cell r="E4228">
            <v>47.58</v>
          </cell>
        </row>
        <row r="4229">
          <cell r="A4229">
            <v>10758</v>
          </cell>
          <cell r="B4229" t="str">
            <v>ROLO COMPACTADOR VIBRATORIO LISO TANDEM AUTOPROPELIDO 11 CV, PESO 1,9T FORCA IMPACTO 4,2 T TIPO DYNAPAC CG -11 OU EQUIV (INCL MANUTENCAO/OPERACAO)</v>
          </cell>
          <cell r="C4229" t="str">
            <v>H</v>
          </cell>
          <cell r="E4229">
            <v>37.42</v>
          </cell>
        </row>
        <row r="4230">
          <cell r="A4230">
            <v>6060</v>
          </cell>
          <cell r="B4230" t="str">
            <v>ROLO COMPACTADOR VIBRATORIO PE DE CARNEIRO AUTOPROPELIDO 83HP, FORCA IMPACTO 19T, TIPO MULLER VAP-SSP OU EQUIV (INCL MANUTENCAO/OPERACAO)</v>
          </cell>
          <cell r="C4230" t="str">
            <v>H</v>
          </cell>
          <cell r="E4230">
            <v>48.11</v>
          </cell>
        </row>
        <row r="4231">
          <cell r="A4231">
            <v>6070</v>
          </cell>
          <cell r="B4231" t="str">
            <v>ROLO COMPACTADOR VIBRATORIO PE DE CARNEIRO, COM CONTROLE REMOTO POR RADIO, POTENCIA  12,5 KW, PESO OPERACIONAL DE 1,675 T, LARGURA DE TRABALHO 0,85 M</v>
          </cell>
          <cell r="C4231" t="str">
            <v>UN</v>
          </cell>
          <cell r="E4231">
            <v>294197.13</v>
          </cell>
        </row>
        <row r="4232">
          <cell r="A4232">
            <v>6069</v>
          </cell>
          <cell r="B4232" t="str">
            <v>ROLO COMPACTADOR VIBRATORIO REBOCAVEL, CILINDRO DE ACO LISO, POTENCIA DE TRACAO DE 65 CV, PESO DE 4,7 T, IMPACTO DINAMICO TOTAL DE 18,3 T, LARGURA DO ROLO 1,67 M</v>
          </cell>
          <cell r="C4232" t="str">
            <v>UN</v>
          </cell>
          <cell r="E4232">
            <v>64992.58</v>
          </cell>
        </row>
        <row r="4233">
          <cell r="A4233">
            <v>14626</v>
          </cell>
          <cell r="B4233" t="str">
            <v>ROLO COMPACTADOR VIBRATORIO TANDEM, ACO LISO, POTENCIA 125 HP, PESO SEM/COM LASTRO 10,20/11,65 T, LARGURA DE TRABALHO 1,73 M</v>
          </cell>
          <cell r="C4233" t="str">
            <v>UN</v>
          </cell>
          <cell r="E4233">
            <v>322078.58</v>
          </cell>
        </row>
        <row r="4234">
          <cell r="A4234">
            <v>13881</v>
          </cell>
          <cell r="B4234" t="str">
            <v>ROLO COMPACTADOR VIBRATORIO TANDEM, ACO LISO, POTENCIA 15,2 HP, PESO OPERACIONAL 2,00 T, IMPACTO DINAMICO 4,24 T</v>
          </cell>
          <cell r="C4234" t="str">
            <v>UN</v>
          </cell>
          <cell r="E4234">
            <v>115536.46</v>
          </cell>
        </row>
        <row r="4235">
          <cell r="A4235">
            <v>13468</v>
          </cell>
          <cell r="B4235" t="str">
            <v>ROLO COMPACTADOR VIBRATORIO TANDEM, ACO LISO, POTENCIA 31 HP, PESO OPERACIONAL MAXIMO 2,46 T</v>
          </cell>
          <cell r="C4235" t="str">
            <v>UN</v>
          </cell>
          <cell r="E4235">
            <v>161077.32999999999</v>
          </cell>
        </row>
        <row r="4236">
          <cell r="A4236">
            <v>13365</v>
          </cell>
          <cell r="B4236" t="str">
            <v>ROLO COMPACTADOR VIBRATORIO TANDEM, ACO LISO, POTENCIA 45 HP, PESO OPERACIONAL MAXIMO 4,0 T</v>
          </cell>
          <cell r="C4236" t="str">
            <v>UN</v>
          </cell>
          <cell r="E4236">
            <v>181993.06</v>
          </cell>
        </row>
        <row r="4237">
          <cell r="A4237">
            <v>6067</v>
          </cell>
          <cell r="B4237" t="str">
            <v>ROLO COMPACTADOR VIBRATORIO TANDEM, ACO LISO, POTENCIA 58 CV, PESO SEM/COM LASTRO 6,5/9,4 T, LARGURA DE TRABALHO 1,20 M</v>
          </cell>
          <cell r="C4237" t="str">
            <v>UN</v>
          </cell>
          <cell r="E4237">
            <v>264392.86</v>
          </cell>
        </row>
        <row r="4238">
          <cell r="A4238">
            <v>11282</v>
          </cell>
          <cell r="B4238" t="str">
            <v>ROLO COMPACTADOR VIBRATORIO TANDEM, CILINDROS EM ACO LISO, POTENCIA 23,5 HP, PESO OPERACIONAL 1,665 T, LARGURA DE TRABALHO 0,9 M</v>
          </cell>
          <cell r="C4238" t="str">
            <v>UN</v>
          </cell>
          <cell r="E4238">
            <v>120350.47</v>
          </cell>
        </row>
        <row r="4239">
          <cell r="A4239">
            <v>6062</v>
          </cell>
          <cell r="B4239" t="str">
            <v>ROLO COMPACTADOR VIBRATORIO, PE DE CARNEIRO, AUTOPROPELIDO, POTENCIA = 125 HP, PESO = 11,1 T, FORCA DE IMPACTO = 31,1 T (LOCACAO COM OPERADOR, COMBUSTIVEL E MANUTENCAO)</v>
          </cell>
          <cell r="C4239" t="str">
            <v>H</v>
          </cell>
          <cell r="E4239">
            <v>54</v>
          </cell>
        </row>
        <row r="4240">
          <cell r="A4240">
            <v>36532</v>
          </cell>
          <cell r="B4240" t="str">
            <v>ROMPEDOR ELETRICO PESO 26 KG, POTENCIA OPERACIONAL DE 2,5 KW</v>
          </cell>
          <cell r="C4240" t="str">
            <v>UN</v>
          </cell>
          <cell r="E4240">
            <v>5515.25</v>
          </cell>
        </row>
        <row r="4241">
          <cell r="A4241">
            <v>11578</v>
          </cell>
          <cell r="B4241" t="str">
            <v>ROSETA LATAO CROMADO TIPO 203 LA FONTE P/ FECHADURA PORTA</v>
          </cell>
          <cell r="C4241" t="str">
            <v>UN</v>
          </cell>
          <cell r="E4241">
            <v>7.72</v>
          </cell>
        </row>
        <row r="4242">
          <cell r="A4242">
            <v>11577</v>
          </cell>
          <cell r="B4242" t="str">
            <v>ROSETA LATAO CROMADO TIPO 303 LA FONTE P/ FECHADURA PORTA</v>
          </cell>
          <cell r="C4242" t="str">
            <v>UN</v>
          </cell>
          <cell r="E4242">
            <v>5.26</v>
          </cell>
        </row>
        <row r="4243">
          <cell r="A4243">
            <v>1116</v>
          </cell>
          <cell r="B4243" t="str">
            <v>RUFO EXTERNO DE CHAPA DE ACO GALVANIZADA NUM 26, CORTE 25 CM</v>
          </cell>
          <cell r="C4243" t="str">
            <v>M</v>
          </cell>
          <cell r="E4243">
            <v>9.91</v>
          </cell>
        </row>
        <row r="4244">
          <cell r="A4244">
            <v>1115</v>
          </cell>
          <cell r="B4244" t="str">
            <v>RUFO EXTERNO DE CHAPA DE ACO GALVANIZADA NUM 26, CORTE 28 CM</v>
          </cell>
          <cell r="C4244" t="str">
            <v>M</v>
          </cell>
          <cell r="E4244">
            <v>12.04</v>
          </cell>
        </row>
        <row r="4245">
          <cell r="A4245">
            <v>1113</v>
          </cell>
          <cell r="B4245" t="str">
            <v>RUFO EXTERNO DE CHAPA DE ACO GALVANIZADA NUM 26, CORTE 33 CM</v>
          </cell>
          <cell r="C4245" t="str">
            <v>M</v>
          </cell>
          <cell r="E4245">
            <v>13.21</v>
          </cell>
        </row>
        <row r="4246">
          <cell r="A4246">
            <v>1111</v>
          </cell>
          <cell r="B4246" t="str">
            <v>RUFO INTERNO DE CHAPA DE ACO GALVANIZADA NUM 26, CORTE 33 CM</v>
          </cell>
          <cell r="C4246" t="str">
            <v>M</v>
          </cell>
          <cell r="E4246">
            <v>13.16</v>
          </cell>
        </row>
        <row r="4247">
          <cell r="A4247">
            <v>1114</v>
          </cell>
          <cell r="B4247" t="str">
            <v>RUFO INTERNO DE CHAPA DE ACO GALVANIZADA NUM 26, CORTE 50 CM</v>
          </cell>
          <cell r="C4247" t="str">
            <v>M</v>
          </cell>
          <cell r="E4247">
            <v>19.82</v>
          </cell>
        </row>
        <row r="4248">
          <cell r="A4248">
            <v>7237</v>
          </cell>
          <cell r="B4248" t="str">
            <v>RUFO PARA TELHA DE FIBROCIMENTO ONDULADA (SEM AMIANTO)</v>
          </cell>
          <cell r="C4248" t="str">
            <v>UN</v>
          </cell>
          <cell r="E4248">
            <v>13.08</v>
          </cell>
        </row>
        <row r="4249">
          <cell r="A4249">
            <v>20214</v>
          </cell>
          <cell r="B4249" t="str">
            <v>RUFO PARA TELHA ESTRUTURAL DE FIBROCIMENTO 1 ABA (SEM AMIANTO)</v>
          </cell>
          <cell r="C4249" t="str">
            <v>UN</v>
          </cell>
          <cell r="E4249">
            <v>22.62</v>
          </cell>
        </row>
        <row r="4250">
          <cell r="A4250">
            <v>11064</v>
          </cell>
          <cell r="B4250" t="str">
            <v>RUFO PARA TELHA FIBROCIMENTO CANALETE 90 OU KALHETAO (SEM AMIANTO)</v>
          </cell>
          <cell r="C4250" t="str">
            <v>UN</v>
          </cell>
          <cell r="E4250">
            <v>9.59</v>
          </cell>
        </row>
        <row r="4251">
          <cell r="A4251">
            <v>16</v>
          </cell>
          <cell r="B4251" t="str">
            <v>SABAO EM PO</v>
          </cell>
          <cell r="C4251" t="str">
            <v>KG</v>
          </cell>
          <cell r="E4251">
            <v>4.59</v>
          </cell>
        </row>
        <row r="4252">
          <cell r="A4252">
            <v>11757</v>
          </cell>
          <cell r="B4252" t="str">
            <v>SABONETEIRA DE PAREDE EM METAL CROMADO</v>
          </cell>
          <cell r="C4252" t="str">
            <v>UN</v>
          </cell>
          <cell r="E4252">
            <v>25</v>
          </cell>
        </row>
        <row r="4253">
          <cell r="A4253">
            <v>11758</v>
          </cell>
          <cell r="B4253" t="str">
            <v>SABONETEIRA PLASTICA TIPO DISPENSER PARA SABONETE LIQUIDO COM RESERVATORIO 800 A 1500 ML</v>
          </cell>
          <cell r="C4253" t="str">
            <v>UN</v>
          </cell>
          <cell r="E4253">
            <v>26.07</v>
          </cell>
        </row>
        <row r="4254">
          <cell r="A4254">
            <v>37526</v>
          </cell>
          <cell r="B4254" t="str">
            <v>SACO DE RAFIA PARA ENTULHO, NOVO, LISO (SEM CLICHE), *60 x 90* CM</v>
          </cell>
          <cell r="C4254" t="str">
            <v>UN</v>
          </cell>
          <cell r="E4254">
            <v>1.77</v>
          </cell>
        </row>
        <row r="4255">
          <cell r="A4255">
            <v>6076</v>
          </cell>
          <cell r="B4255" t="str">
            <v>SAIBRO PARA ARGAMASSA (COLETADO NO COMERCIO)</v>
          </cell>
          <cell r="C4255" t="str">
            <v>M3</v>
          </cell>
          <cell r="E4255">
            <v>51.17</v>
          </cell>
        </row>
        <row r="4256">
          <cell r="A4256">
            <v>12413</v>
          </cell>
          <cell r="B4256" t="str">
            <v>SAIDA EM T FLANGE EM PE FERRO GALV 2 1/2" (COMBATE INCENDIO)</v>
          </cell>
          <cell r="C4256" t="str">
            <v>UN</v>
          </cell>
          <cell r="E4256">
            <v>154.37</v>
          </cell>
        </row>
        <row r="4257">
          <cell r="A4257">
            <v>13109</v>
          </cell>
          <cell r="B4257" t="str">
            <v>SAPATA DE PVC ADITIVADO NERVURADO D = 6"</v>
          </cell>
          <cell r="C4257" t="str">
            <v>UN</v>
          </cell>
          <cell r="E4257">
            <v>169.62</v>
          </cell>
        </row>
        <row r="4258">
          <cell r="A4258">
            <v>13110</v>
          </cell>
          <cell r="B4258" t="str">
            <v>SAPATA DE PVC ADITIVADO NERVURADO D = 8"</v>
          </cell>
          <cell r="C4258" t="str">
            <v>UN</v>
          </cell>
          <cell r="E4258">
            <v>223.23</v>
          </cell>
        </row>
        <row r="4259">
          <cell r="A4259">
            <v>7581</v>
          </cell>
          <cell r="B4259" t="str">
            <v>SAPATILHA EM ACO GALVANIZADO PARA CABOS COM DIAMETRO NOMINAL ATE 5/8"</v>
          </cell>
          <cell r="C4259" t="str">
            <v>UN</v>
          </cell>
          <cell r="E4259">
            <v>2.2999999999999998</v>
          </cell>
        </row>
        <row r="4260">
          <cell r="A4260">
            <v>4460</v>
          </cell>
          <cell r="B4260" t="str">
            <v>SARRAFO DE MADEIRA NAO APARELHADA *2,5 X 10 CM, MACARANDUBA, ANGELIM OU EQUIVALENTE DA REGIAO</v>
          </cell>
          <cell r="C4260" t="str">
            <v>M</v>
          </cell>
          <cell r="E4260">
            <v>6.43</v>
          </cell>
        </row>
        <row r="4261">
          <cell r="A4261">
            <v>4417</v>
          </cell>
          <cell r="B4261" t="str">
            <v>SARRAFO DE MADEIRA NAO APARELHADA *2,5 X 7* CM, MACARANDUBA, ANGELIM OU EQUIVALENTE DA REGIAO</v>
          </cell>
          <cell r="C4261" t="str">
            <v>M</v>
          </cell>
          <cell r="E4261">
            <v>3.69</v>
          </cell>
        </row>
        <row r="4262">
          <cell r="A4262">
            <v>4415</v>
          </cell>
          <cell r="B4262" t="str">
            <v>SARRAFO DE MADEIRA NAO APARELHADA 2,5 X 5 CM, MACARANDUBA, ANGELIM OU EQUIVALENTE DA REGIAO</v>
          </cell>
          <cell r="C4262" t="str">
            <v>M</v>
          </cell>
          <cell r="E4262">
            <v>3.1</v>
          </cell>
        </row>
        <row r="4263">
          <cell r="A4263">
            <v>37373</v>
          </cell>
          <cell r="B4263" t="str">
            <v>SEGURO (ENCARGOS COMPLEMENTARES) *COLETADO CAIXA*</v>
          </cell>
          <cell r="C4263" t="str">
            <v>H</v>
          </cell>
          <cell r="E4263">
            <v>0.04</v>
          </cell>
        </row>
        <row r="4264">
          <cell r="A4264">
            <v>4734</v>
          </cell>
          <cell r="B4264" t="str">
            <v>SEIXO ROLADO PARA APLICACAO EM CONCRETO (POSTO PEDREIRA/FORNECEDOR, SEM FRETE)</v>
          </cell>
          <cell r="C4264" t="str">
            <v>M3</v>
          </cell>
          <cell r="E4264">
            <v>71.650000000000006</v>
          </cell>
        </row>
        <row r="4265">
          <cell r="A4265">
            <v>6085</v>
          </cell>
          <cell r="B4265" t="str">
            <v>SELADOR ACRILICO PAREDES INTERNAS/EXTERNAS</v>
          </cell>
          <cell r="C4265" t="str">
            <v>L</v>
          </cell>
          <cell r="E4265">
            <v>6.11</v>
          </cell>
        </row>
        <row r="4266">
          <cell r="A4266">
            <v>6090</v>
          </cell>
          <cell r="B4266" t="str">
            <v>SELADOR PVA PAREDES INTERNAS</v>
          </cell>
          <cell r="C4266" t="str">
            <v>L</v>
          </cell>
          <cell r="E4266">
            <v>11.61</v>
          </cell>
        </row>
        <row r="4267">
          <cell r="A4267">
            <v>11622</v>
          </cell>
          <cell r="B4267" t="str">
            <v>SELANTE A BASE DE ALCATRAO E POLIURETANO PARA JUNTAS HORIZONTAIS</v>
          </cell>
          <cell r="C4267" t="str">
            <v>KG</v>
          </cell>
          <cell r="E4267">
            <v>48.02</v>
          </cell>
        </row>
        <row r="4268">
          <cell r="A4268">
            <v>6094</v>
          </cell>
          <cell r="B4268" t="str">
            <v>SELANTE A BASE DE RESINAS ACRILICAS PARA TRINCAS</v>
          </cell>
          <cell r="C4268" t="str">
            <v>KG</v>
          </cell>
          <cell r="E4268">
            <v>19.63</v>
          </cell>
        </row>
        <row r="4269">
          <cell r="A4269">
            <v>7317</v>
          </cell>
          <cell r="B4269" t="str">
            <v>SELANTE DE BASE ASFALTICA PARA VEDACAO</v>
          </cell>
          <cell r="C4269" t="str">
            <v>KG</v>
          </cell>
          <cell r="E4269">
            <v>20.38</v>
          </cell>
        </row>
        <row r="4270">
          <cell r="A4270">
            <v>142</v>
          </cell>
          <cell r="B4270" t="str">
            <v>SELANTE ELASTICO MONOCOMPONENTE A BASE DE POLIURETANO PARA JUNTAS DIVERSAS</v>
          </cell>
          <cell r="C4270" t="str">
            <v>310ML</v>
          </cell>
          <cell r="E4270">
            <v>25.21</v>
          </cell>
        </row>
        <row r="4271">
          <cell r="A4271">
            <v>38123</v>
          </cell>
          <cell r="B4271" t="str">
            <v>SELANTE TIPO VEDA CALHA PARA METAL E FIBROCIMENTO</v>
          </cell>
          <cell r="C4271" t="str">
            <v>KG</v>
          </cell>
          <cell r="E4271">
            <v>45.28</v>
          </cell>
        </row>
        <row r="4272">
          <cell r="A4272">
            <v>6105</v>
          </cell>
          <cell r="B4272" t="str">
            <v>SELIM PVC, COM TRAVAS, JE, 90 GRAUS,  DN 125 X 100 MM, PARA REDE COLETORA ESGOTO (NBR 10569)</v>
          </cell>
          <cell r="C4272" t="str">
            <v>UN</v>
          </cell>
          <cell r="E4272">
            <v>13.51</v>
          </cell>
        </row>
        <row r="4273">
          <cell r="A4273">
            <v>6106</v>
          </cell>
          <cell r="B4273" t="str">
            <v>SELIM PVC, COM TRAVAS, JE, 90 GRAUS,  DN 150 X 100 MM, PARA REDE COLETORA ESGOTO (NBR 10569)</v>
          </cell>
          <cell r="C4273" t="str">
            <v>UN</v>
          </cell>
          <cell r="E4273">
            <v>13.71</v>
          </cell>
        </row>
        <row r="4274">
          <cell r="A4274">
            <v>6107</v>
          </cell>
          <cell r="B4274" t="str">
            <v>SELIM PVC, SOLDAVEL, SEM TRAVAS, JE, 90 GRAUS,  DN 200 X 100 MM, PARA REDE COLETORA ESGOTO (NBR 10569)</v>
          </cell>
          <cell r="C4274" t="str">
            <v>UN</v>
          </cell>
          <cell r="E4274">
            <v>22.66</v>
          </cell>
        </row>
        <row r="4275">
          <cell r="A4275">
            <v>6108</v>
          </cell>
          <cell r="B4275" t="str">
            <v>SELIM PVC, SOLDAVEL, SEM TRAVAS, JE, 90 GRAUS,  DN 250 X 100 MM, PARA REDE COLETORA ESGOTO (NBR 10569)</v>
          </cell>
          <cell r="C4275" t="str">
            <v>UN</v>
          </cell>
          <cell r="E4275">
            <v>23.84</v>
          </cell>
        </row>
        <row r="4276">
          <cell r="A4276">
            <v>6109</v>
          </cell>
          <cell r="B4276" t="str">
            <v>SELIM PVC, SOLDAVEL, SEM TRAVAS, JE, 90 GRAUS,  DN 300 X 100 MM, PARA REDE COLETORA ESGOTO (NBR 10569)</v>
          </cell>
          <cell r="C4276" t="str">
            <v>UN</v>
          </cell>
          <cell r="E4276">
            <v>24.08</v>
          </cell>
        </row>
        <row r="4277">
          <cell r="A4277">
            <v>37743</v>
          </cell>
          <cell r="B4277" t="str">
            <v>SEMIRREBOQUE COM DOIS EIXOS EM TANDEM TIPO BASCULANTE COM CACAMBA METALICA 14 M3  (INCLUI MONTAGEM, NAO INCLUI CAVALO MECANICO)</v>
          </cell>
          <cell r="C4277" t="str">
            <v>UN</v>
          </cell>
          <cell r="E4277">
            <v>107160</v>
          </cell>
        </row>
        <row r="4278">
          <cell r="A4278">
            <v>37744</v>
          </cell>
          <cell r="B4278" t="str">
            <v>SEMIRREBOQUE COM TRES EIXOS EM TANDEM TIPO BASCULANTE COM CACAMBA METALICA 18 M3 (INCLUI MONTAGEM, NAO INCLUI CAVALO MECANICO)</v>
          </cell>
          <cell r="C4278" t="str">
            <v>UN</v>
          </cell>
          <cell r="E4278">
            <v>126000</v>
          </cell>
        </row>
        <row r="4279">
          <cell r="A4279">
            <v>37741</v>
          </cell>
          <cell r="B4279" t="str">
            <v>SEMIRREBOQUE COM TRES EIXOS, PARA TRANSPORTE DE CARGA SECA, DIMENSOES APROXIMADAS 2,60 X 12,50 X 0,50 M (NAO INCLUI CAVALO MECANICO)</v>
          </cell>
          <cell r="C4279" t="str">
            <v>UN</v>
          </cell>
          <cell r="E4279">
            <v>97440</v>
          </cell>
        </row>
        <row r="4280">
          <cell r="A4280">
            <v>14618</v>
          </cell>
          <cell r="B4280" t="str">
            <v>SERRA CIRCULAR DE BANCADA COM MOTOR ELETRICO, POTENCIA DE *1600* W, PARA DISCO DE DIAMETRO DE 10" (250 MM)</v>
          </cell>
          <cell r="C4280" t="str">
            <v>UN</v>
          </cell>
          <cell r="E4280">
            <v>953.12</v>
          </cell>
        </row>
        <row r="4281">
          <cell r="A4281">
            <v>12817</v>
          </cell>
          <cell r="B4281" t="str">
            <v>SERRA COPO P/ CANALETA ENTRADA P/ TIL PVC EB-644 DN 100/DE 101,6 MM</v>
          </cell>
          <cell r="C4281" t="str">
            <v>UN</v>
          </cell>
          <cell r="E4281">
            <v>311.74</v>
          </cell>
        </row>
        <row r="4282">
          <cell r="A4282">
            <v>12818</v>
          </cell>
          <cell r="B4282" t="str">
            <v>SERRA COPO P/ CANALETA ENTRADA P/ TIL PVC EB-644 DN 100/DE 110,O MM</v>
          </cell>
          <cell r="C4282" t="str">
            <v>UN</v>
          </cell>
          <cell r="E4282">
            <v>335.82</v>
          </cell>
        </row>
        <row r="4283">
          <cell r="A4283">
            <v>12819</v>
          </cell>
          <cell r="B4283" t="str">
            <v>SERRA COPO P/ CANALETA ENTRADA P/ TIL PVC EB-644 DN 125/DE 125,0 MM</v>
          </cell>
          <cell r="C4283" t="str">
            <v>UN</v>
          </cell>
          <cell r="E4283">
            <v>383.98</v>
          </cell>
        </row>
        <row r="4284">
          <cell r="A4284">
            <v>12820</v>
          </cell>
          <cell r="B4284" t="str">
            <v>SERRA COPO P/ CANALETA ENTRADA P/ TIL PVC EB-644 DN 150/DE 160,0 MM</v>
          </cell>
          <cell r="C4284" t="str">
            <v>UN</v>
          </cell>
          <cell r="E4284">
            <v>386.34</v>
          </cell>
        </row>
        <row r="4285">
          <cell r="A4285">
            <v>12821</v>
          </cell>
          <cell r="B4285" t="str">
            <v>SERRA COPO P/ SELIM PVC EB-644 DN 100</v>
          </cell>
          <cell r="C4285" t="str">
            <v>UN</v>
          </cell>
          <cell r="E4285">
            <v>380.2</v>
          </cell>
        </row>
        <row r="4286">
          <cell r="A4286">
            <v>6110</v>
          </cell>
          <cell r="B4286" t="str">
            <v>SERRALHEIRO</v>
          </cell>
          <cell r="C4286" t="str">
            <v>H</v>
          </cell>
          <cell r="E4286">
            <v>12.11</v>
          </cell>
        </row>
        <row r="4287">
          <cell r="A4287">
            <v>6111</v>
          </cell>
          <cell r="B4287" t="str">
            <v>SERVENTE</v>
          </cell>
          <cell r="C4287" t="str">
            <v>H</v>
          </cell>
          <cell r="E4287">
            <v>8.3699999999999992</v>
          </cell>
        </row>
        <row r="4288">
          <cell r="A4288">
            <v>25950</v>
          </cell>
          <cell r="B4288" t="str">
            <v>SERVICO DE BOMBEAMENTO DE CONCRETO COM CONSUMO MINIMO DE 40 M3</v>
          </cell>
          <cell r="C4288" t="str">
            <v>M3</v>
          </cell>
          <cell r="E4288">
            <v>27.73</v>
          </cell>
        </row>
        <row r="4289">
          <cell r="A4289">
            <v>38637</v>
          </cell>
          <cell r="B4289" t="str">
            <v>SIFAO EM METAL CROMADO PARA PIA AMERICANA, 1.1/2 X 1.1/2 "</v>
          </cell>
          <cell r="C4289" t="str">
            <v>UN</v>
          </cell>
          <cell r="E4289">
            <v>125.43</v>
          </cell>
        </row>
        <row r="4290">
          <cell r="A4290">
            <v>6150</v>
          </cell>
          <cell r="B4290" t="str">
            <v>SIFAO EM METAL CROMADO PARA PIA AMERICANA, 1.1/2 X 2 "</v>
          </cell>
          <cell r="C4290" t="str">
            <v>UN</v>
          </cell>
          <cell r="E4290">
            <v>126.96</v>
          </cell>
        </row>
        <row r="4291">
          <cell r="A4291">
            <v>6136</v>
          </cell>
          <cell r="B4291" t="str">
            <v>SIFAO EM METAL CROMADO PARA PIA OU LAVATORIO, 1 X 1.1/2 "</v>
          </cell>
          <cell r="C4291" t="str">
            <v>UN</v>
          </cell>
          <cell r="E4291">
            <v>99.8</v>
          </cell>
        </row>
        <row r="4292">
          <cell r="A4292">
            <v>38638</v>
          </cell>
          <cell r="B4292" t="str">
            <v>SIFAO EM METAL CROMADO PARA TANQUE, 1.1/4 X 1.1/2 "</v>
          </cell>
          <cell r="C4292" t="str">
            <v>UN</v>
          </cell>
          <cell r="E4292">
            <v>105.69</v>
          </cell>
        </row>
        <row r="4293">
          <cell r="A4293">
            <v>38635</v>
          </cell>
          <cell r="B4293" t="str">
            <v>SIFAO PLASTICO EXTENSIVEL PARA LAVATORIO 1 X 1.1/2 "</v>
          </cell>
          <cell r="C4293" t="str">
            <v>UN</v>
          </cell>
          <cell r="E4293">
            <v>7.62</v>
          </cell>
        </row>
        <row r="4294">
          <cell r="A4294">
            <v>20262</v>
          </cell>
          <cell r="B4294" t="str">
            <v>SIFAO PLASTICO EXTENSIVEL UNIVERSAL, TIPO COPO</v>
          </cell>
          <cell r="C4294" t="str">
            <v>UN</v>
          </cell>
          <cell r="E4294">
            <v>10.54</v>
          </cell>
        </row>
        <row r="4295">
          <cell r="A4295">
            <v>6148</v>
          </cell>
          <cell r="B4295" t="str">
            <v>SIFAO PLASTICO FLEXIVEL SAIDA VERTICAL PARA COLUNA LAVATORIO, 1 X 1.1/2 "</v>
          </cell>
          <cell r="C4295" t="str">
            <v>UN</v>
          </cell>
          <cell r="E4295">
            <v>5.39</v>
          </cell>
        </row>
        <row r="4296">
          <cell r="A4296">
            <v>6145</v>
          </cell>
          <cell r="B4296" t="str">
            <v>SIFAO PLASTICO TIPO COPO PARA PIA AMERICANA 1.1/2 X 1.1/2 "</v>
          </cell>
          <cell r="C4296" t="str">
            <v>UN</v>
          </cell>
          <cell r="E4296">
            <v>9.68</v>
          </cell>
        </row>
        <row r="4297">
          <cell r="A4297">
            <v>6149</v>
          </cell>
          <cell r="B4297" t="str">
            <v>SIFAO PLASTICO TIPO COPO PARA PIA OU LAVATORIO, 1 X 1.1/2 "</v>
          </cell>
          <cell r="C4297" t="str">
            <v>UN</v>
          </cell>
          <cell r="E4297">
            <v>9.1300000000000008</v>
          </cell>
        </row>
        <row r="4298">
          <cell r="A4298">
            <v>6146</v>
          </cell>
          <cell r="B4298" t="str">
            <v>SIFAO PLASTICO TIPO COPO PARA TANQUE, 1.1/4 X 1.1/2 "</v>
          </cell>
          <cell r="C4298" t="str">
            <v>UN</v>
          </cell>
          <cell r="E4298">
            <v>9.69</v>
          </cell>
        </row>
        <row r="4299">
          <cell r="A4299">
            <v>26026</v>
          </cell>
          <cell r="B4299" t="str">
            <v>SILICA ATIVA PARA ADICAO EM CONCRETO E ARGAMASSA</v>
          </cell>
          <cell r="C4299" t="str">
            <v>KG</v>
          </cell>
          <cell r="E4299">
            <v>2.06</v>
          </cell>
        </row>
        <row r="4300">
          <cell r="A4300">
            <v>39961</v>
          </cell>
          <cell r="B4300" t="str">
            <v>SILICONE ACETICO USO GERAL INCOLOR 280 G</v>
          </cell>
          <cell r="C4300" t="str">
            <v>UN</v>
          </cell>
          <cell r="E4300">
            <v>9.0299999999999994</v>
          </cell>
        </row>
        <row r="4301">
          <cell r="A4301">
            <v>38061</v>
          </cell>
          <cell r="B4301" t="str">
            <v>SINALIZADOR NOTURNO SIMPLES PARA PARA-RAIOS, SEM RELE FOTOELETRICO</v>
          </cell>
          <cell r="C4301" t="str">
            <v>UN</v>
          </cell>
          <cell r="E4301">
            <v>32.979999999999997</v>
          </cell>
        </row>
        <row r="4302">
          <cell r="A4302">
            <v>20250</v>
          </cell>
          <cell r="B4302" t="str">
            <v>SISAL EM FIBRA</v>
          </cell>
          <cell r="C4302" t="str">
            <v>KG</v>
          </cell>
          <cell r="E4302">
            <v>8</v>
          </cell>
        </row>
        <row r="4303">
          <cell r="A4303">
            <v>39965</v>
          </cell>
          <cell r="B4303" t="str">
            <v>SISTEMA DE FORMAS MANUSEAVEIS DE ALUMINIO, PARA BLOCO RESID. COM PAREDES DE CONCRETO MOLDADAS IN LOCO, EM CONFORMIDADE COM O ORCAMENTO REF. 9672: BLOCO COM 4 PAV. E 4 UNIDADES POR PAV., UNIDADE HABITACIONALCOM</v>
          </cell>
          <cell r="C4303" t="str">
            <v>M2</v>
          </cell>
          <cell r="E4303">
            <v>774.86</v>
          </cell>
        </row>
        <row r="4304">
          <cell r="A4304">
            <v>39964</v>
          </cell>
          <cell r="B4304" t="str">
            <v>SISTEMA DE FORMAS MANUSEAVEIS DE ALUMINIO, PARA EDIFICACAO RESIDENCIAL UNIFAMILIAR COM PAREDES DE CONCRETO MOLDADAS IN LOCO, EM CONFORMIDADE COM O ORCAMENTO REFERENCIAL 9658: NIDADE HABITACIONAL TERREA COM 38 M</v>
          </cell>
          <cell r="C4304" t="str">
            <v>M2</v>
          </cell>
          <cell r="E4304">
            <v>680.41</v>
          </cell>
        </row>
        <row r="4305">
          <cell r="A4305">
            <v>7</v>
          </cell>
          <cell r="B4305" t="str">
            <v>SODA CAUSTICA EM ESCAMAS</v>
          </cell>
          <cell r="C4305" t="str">
            <v>KG</v>
          </cell>
          <cell r="E4305">
            <v>6.12</v>
          </cell>
        </row>
        <row r="4306">
          <cell r="A4306">
            <v>39914</v>
          </cell>
          <cell r="B4306" t="str">
            <v>SOLDA EM VARETA FOSCOPER, D = *2,5* MM  X COMPRIMENTO 500 MM</v>
          </cell>
          <cell r="C4306" t="str">
            <v>KG</v>
          </cell>
          <cell r="E4306">
            <v>120.45</v>
          </cell>
        </row>
        <row r="4307">
          <cell r="A4307">
            <v>13388</v>
          </cell>
          <cell r="B4307" t="str">
            <v>SOLDA 50/50</v>
          </cell>
          <cell r="C4307" t="str">
            <v>KG</v>
          </cell>
          <cell r="E4307">
            <v>64.61</v>
          </cell>
        </row>
        <row r="4308">
          <cell r="A4308">
            <v>6160</v>
          </cell>
          <cell r="B4308" t="str">
            <v>SOLDADOR</v>
          </cell>
          <cell r="C4308" t="str">
            <v>H</v>
          </cell>
          <cell r="E4308">
            <v>13.75</v>
          </cell>
        </row>
        <row r="4309">
          <cell r="A4309">
            <v>6166</v>
          </cell>
          <cell r="B4309" t="str">
            <v>SOLDADOR A (PARA SOLDA A SER TESTADA COM RAIOS "X")</v>
          </cell>
          <cell r="C4309" t="str">
            <v>H</v>
          </cell>
          <cell r="E4309">
            <v>15.03</v>
          </cell>
        </row>
        <row r="4310">
          <cell r="A4310">
            <v>20232</v>
          </cell>
          <cell r="B4310" t="str">
            <v>SOLEIRA GRANITO 15 X 3CM</v>
          </cell>
          <cell r="C4310" t="str">
            <v>M</v>
          </cell>
          <cell r="E4310">
            <v>57.32</v>
          </cell>
        </row>
        <row r="4311">
          <cell r="A4311">
            <v>10856</v>
          </cell>
          <cell r="B4311" t="str">
            <v>SOLEIRA PRE-MOLDADA EM GRANILITE, MARMORITE OU GRANITINA, L = *15 CM</v>
          </cell>
          <cell r="C4311" t="str">
            <v>M</v>
          </cell>
          <cell r="E4311">
            <v>45.91</v>
          </cell>
        </row>
        <row r="4312">
          <cell r="A4312">
            <v>4828</v>
          </cell>
          <cell r="B4312" t="str">
            <v>SOLEIRA/ PEITORIL EM MARMORE, POLIDO, BRANCO COMUM, L= *15* CM, E=  *2* CM,  CORTE RETO</v>
          </cell>
          <cell r="C4312" t="str">
            <v>M</v>
          </cell>
          <cell r="E4312">
            <v>23.45</v>
          </cell>
        </row>
        <row r="4313">
          <cell r="A4313">
            <v>20249</v>
          </cell>
          <cell r="B4313" t="str">
            <v>SOLEIRA/ TABEIRA EM MARMORE, POLIDO, BRANCO COMUM, L= 5 CM, E=  *2,0* CM</v>
          </cell>
          <cell r="C4313" t="str">
            <v>M</v>
          </cell>
          <cell r="E4313">
            <v>12.84</v>
          </cell>
        </row>
        <row r="4314">
          <cell r="A4314">
            <v>11609</v>
          </cell>
          <cell r="B4314" t="str">
            <v>SOLUCAO ASFALTICA ELASTOMERICA PARA IMPRIMACAO, APLICACAO A FRIO</v>
          </cell>
          <cell r="C4314" t="str">
            <v>L</v>
          </cell>
          <cell r="E4314">
            <v>8.32</v>
          </cell>
        </row>
        <row r="4315">
          <cell r="A4315">
            <v>20083</v>
          </cell>
          <cell r="B4315" t="str">
            <v>SOLUCAO LIMPADORA PARA PVC, FRASCO COM 1000 CM3</v>
          </cell>
          <cell r="C4315" t="str">
            <v>UN</v>
          </cell>
          <cell r="E4315">
            <v>27.45</v>
          </cell>
        </row>
        <row r="4316">
          <cell r="A4316">
            <v>20082</v>
          </cell>
          <cell r="B4316" t="str">
            <v>SOLUCAO LIMPADORA PARA PVC, FRASCO COM 200 CM3</v>
          </cell>
          <cell r="C4316" t="str">
            <v>UN</v>
          </cell>
          <cell r="E4316">
            <v>10.69</v>
          </cell>
        </row>
        <row r="4317">
          <cell r="A4317">
            <v>5318</v>
          </cell>
          <cell r="B4317" t="str">
            <v>SOLVENTE DILUENTE A BASE DE AGUARRAS</v>
          </cell>
          <cell r="C4317" t="str">
            <v>L</v>
          </cell>
          <cell r="E4317">
            <v>10.69</v>
          </cell>
        </row>
        <row r="4318">
          <cell r="A4318">
            <v>10691</v>
          </cell>
          <cell r="B4318" t="str">
            <v>SOLVENTE PARA COLA (PARA LAMINADO MELAMINICO) A BASE DE RESINA SINTETICA</v>
          </cell>
          <cell r="C4318" t="str">
            <v>L</v>
          </cell>
          <cell r="E4318">
            <v>23.61</v>
          </cell>
        </row>
        <row r="4319">
          <cell r="A4319">
            <v>12295</v>
          </cell>
          <cell r="B4319" t="str">
            <v>SOQUETE DE BAQUELITE BASE E27, PARA LAMPADAS</v>
          </cell>
          <cell r="C4319" t="str">
            <v>UN</v>
          </cell>
          <cell r="E4319">
            <v>2.2200000000000002</v>
          </cell>
        </row>
        <row r="4320">
          <cell r="A4320">
            <v>12296</v>
          </cell>
          <cell r="B4320" t="str">
            <v>SOQUETE DE PORCELANA BASE E27, FIXO DE TETO, PARA LAMPADAS</v>
          </cell>
          <cell r="C4320" t="str">
            <v>UN</v>
          </cell>
          <cell r="E4320">
            <v>2.88</v>
          </cell>
        </row>
        <row r="4321">
          <cell r="A4321">
            <v>12294</v>
          </cell>
          <cell r="B4321" t="str">
            <v>SOQUETE DE PORCELANA BASE E27, PARA USO AO TEMPO, PARA LAMPADAS</v>
          </cell>
          <cell r="C4321" t="str">
            <v>UN</v>
          </cell>
          <cell r="E4321">
            <v>6.92</v>
          </cell>
        </row>
        <row r="4322">
          <cell r="A4322">
            <v>14543</v>
          </cell>
          <cell r="B4322" t="str">
            <v>SOQUETE DE PVC / TERMOPLASTICO BASE E27, COM CHAVE, PARA LAMPADAS</v>
          </cell>
          <cell r="C4322" t="str">
            <v>UN</v>
          </cell>
          <cell r="E4322">
            <v>4.9400000000000004</v>
          </cell>
        </row>
        <row r="4323">
          <cell r="A4323">
            <v>13329</v>
          </cell>
          <cell r="B4323" t="str">
            <v>SOQUETE DE PVC / TERMOPLASTICO BASE E27, COM RABICHO, PARA LAMPADAS</v>
          </cell>
          <cell r="C4323" t="str">
            <v>UN</v>
          </cell>
          <cell r="E4323">
            <v>2.9</v>
          </cell>
        </row>
        <row r="4324">
          <cell r="A4324">
            <v>21044</v>
          </cell>
          <cell r="B4324" t="str">
            <v>SPRINKLER TIPO PENDENTE, 68 GRAUS CELSIUS (BULBO VERMELHO), ACABAMENTO CROMADO, 1/2" - 15 MM</v>
          </cell>
          <cell r="C4324" t="str">
            <v>UN</v>
          </cell>
          <cell r="E4324">
            <v>24.01</v>
          </cell>
        </row>
        <row r="4325">
          <cell r="A4325">
            <v>21045</v>
          </cell>
          <cell r="B4325" t="str">
            <v>SPRINKLER TIPO PENDENTE, 68 GRAUS CELSIUS (BULBO VERMELHO), ACABAMENTO CROMADO, 3/4" - 20 MM</v>
          </cell>
          <cell r="C4325" t="str">
            <v>UN</v>
          </cell>
          <cell r="E4325">
            <v>32.89</v>
          </cell>
        </row>
        <row r="4326">
          <cell r="A4326">
            <v>21040</v>
          </cell>
          <cell r="B4326" t="str">
            <v>SPRINKLER TIPO PENDENTE, 68 GRAUS CELSIUS (BULBO VERMELHO), ACABAMENTO NATURAL, 1/2" - 15 MM</v>
          </cell>
          <cell r="C4326" t="str">
            <v>UN</v>
          </cell>
          <cell r="E4326">
            <v>23.5</v>
          </cell>
        </row>
        <row r="4327">
          <cell r="A4327">
            <v>21041</v>
          </cell>
          <cell r="B4327" t="str">
            <v>SPRINKLER TIPO PENDENTE, 68 GRAUS CELSIUS (BULBO VERMELHO), ACABAMENTO NATURAL, 3/4" - 20 MM</v>
          </cell>
          <cell r="C4327" t="str">
            <v>UN</v>
          </cell>
          <cell r="E4327">
            <v>28.36</v>
          </cell>
        </row>
        <row r="4328">
          <cell r="A4328">
            <v>21047</v>
          </cell>
          <cell r="B4328" t="str">
            <v>SPRINKLER TIPO PENDENTE, 79 GRAUS CELSIUS (BULBO AMARELO), ACABAMENTO CROMADO, 3/4" - 20 MM</v>
          </cell>
          <cell r="C4328" t="str">
            <v>UN</v>
          </cell>
          <cell r="E4328">
            <v>35.4</v>
          </cell>
        </row>
        <row r="4329">
          <cell r="A4329">
            <v>21042</v>
          </cell>
          <cell r="B4329" t="str">
            <v>SPRINKLER TIPO PENDENTE, 79 GRAUS CELSIUS (BULBO AMARELO), ACABAMENTO NATURAL, 1/2" - 15 MM</v>
          </cell>
          <cell r="C4329" t="str">
            <v>UN</v>
          </cell>
          <cell r="E4329">
            <v>27.29</v>
          </cell>
        </row>
        <row r="4330">
          <cell r="A4330">
            <v>21043</v>
          </cell>
          <cell r="B4330" t="str">
            <v>SPRINKLER TIPO PENDENTE, 79 GRAUS CELSIUS (BULBO AMARELO), ACABAMENTO NATURAL, 3/4" - 20 MM</v>
          </cell>
          <cell r="C4330" t="str">
            <v>UN</v>
          </cell>
          <cell r="E4330">
            <v>34.47</v>
          </cell>
        </row>
        <row r="4331">
          <cell r="A4331">
            <v>21046</v>
          </cell>
          <cell r="B4331" t="str">
            <v>SPRINKLER TIPO PENDENTE, 79 GRAUS CELSIUS (BULBO AMARELO,) ACABAMENTO CROMADO, 1/2" - 15 MM</v>
          </cell>
          <cell r="C4331" t="str">
            <v>UN</v>
          </cell>
          <cell r="E4331">
            <v>27.29</v>
          </cell>
        </row>
        <row r="4332">
          <cell r="A4332">
            <v>11895</v>
          </cell>
          <cell r="B4332" t="str">
            <v>SUMIDOURO CONCRETO PRE MOLDADO, COMPLETO, PARA 10 CONTRIBUINTES</v>
          </cell>
          <cell r="C4332" t="str">
            <v>UN</v>
          </cell>
          <cell r="E4332">
            <v>1900.26</v>
          </cell>
        </row>
        <row r="4333">
          <cell r="A4333">
            <v>11896</v>
          </cell>
          <cell r="B4333" t="str">
            <v>SUMIDOURO CONCRETO PRE MOLDADO, COMPLETO, PARA 100 CONTRIBUINTES</v>
          </cell>
          <cell r="C4333" t="str">
            <v>UN</v>
          </cell>
          <cell r="E4333">
            <v>9960</v>
          </cell>
        </row>
        <row r="4334">
          <cell r="A4334">
            <v>11897</v>
          </cell>
          <cell r="B4334" t="str">
            <v>SUMIDOURO CONCRETO PRE MOLDADO, COMPLETO, PARA 150 CONTRIBUINTES</v>
          </cell>
          <cell r="C4334" t="str">
            <v>UN</v>
          </cell>
          <cell r="E4334">
            <v>12996.05</v>
          </cell>
        </row>
        <row r="4335">
          <cell r="A4335">
            <v>11898</v>
          </cell>
          <cell r="B4335" t="str">
            <v>SUMIDOURO CONCRETO PRE MOLDADO, COMPLETO, PARA 200 CONTRIBUINTES</v>
          </cell>
          <cell r="C4335" t="str">
            <v>UN</v>
          </cell>
          <cell r="E4335">
            <v>13651.31</v>
          </cell>
        </row>
        <row r="4336">
          <cell r="A4336">
            <v>3282</v>
          </cell>
          <cell r="B4336" t="str">
            <v>SUMIDOURO CONCRETO PRE MOLDADO, COMPLETO, PARA 5 CONTRIBUINTES</v>
          </cell>
          <cell r="C4336" t="str">
            <v>UN</v>
          </cell>
          <cell r="E4336">
            <v>1381.51</v>
          </cell>
        </row>
        <row r="4337">
          <cell r="A4337">
            <v>11899</v>
          </cell>
          <cell r="B4337" t="str">
            <v>SUMIDOURO CONCRETO PRE MOLDADO, COMPLETO, PARA 50 CONTRIBUINTES</v>
          </cell>
          <cell r="C4337" t="str">
            <v>UN</v>
          </cell>
          <cell r="E4337">
            <v>6738.28</v>
          </cell>
        </row>
        <row r="4338">
          <cell r="A4338">
            <v>11900</v>
          </cell>
          <cell r="B4338" t="str">
            <v>SUMIDOURO CONCRETO PRE MOLDADO, COMPLETO, PARA 75 CONTRIBUINTES</v>
          </cell>
          <cell r="C4338" t="str">
            <v>UN</v>
          </cell>
          <cell r="E4338">
            <v>9239.2099999999991</v>
          </cell>
        </row>
        <row r="4339">
          <cell r="A4339">
            <v>14149</v>
          </cell>
          <cell r="B4339" t="str">
            <v>SUPORTE "Y" PARA FITA PERFURADA</v>
          </cell>
          <cell r="C4339" t="str">
            <v>CENTO</v>
          </cell>
          <cell r="E4339">
            <v>196.56</v>
          </cell>
        </row>
        <row r="4340">
          <cell r="A4340">
            <v>40615</v>
          </cell>
          <cell r="B4340" t="str">
            <v>SUPORTE DE FIXACAO PARA ESPELHO / PLACA 4" X 2", PARA 3 MODULOS, PARA INSTALACAO DE TOMADAS E INTERRUPTORES (SOMENTE SUPORTE) (COLETADO CAIXA)</v>
          </cell>
          <cell r="C4340" t="str">
            <v>UN</v>
          </cell>
          <cell r="E4340">
            <v>2.08</v>
          </cell>
        </row>
        <row r="4341">
          <cell r="A4341">
            <v>40617</v>
          </cell>
          <cell r="B4341" t="str">
            <v>SUPORTE DE FIXACAO PARA ESPELHO / PLACA 4" X 4", PARA 6 MODULOS, PARA INSTALACAO DE TOMADAS E INTERRUPTORES (SOMENTE SUPORTE) (COLETADO CAIXA)</v>
          </cell>
          <cell r="C4341" t="str">
            <v>UN</v>
          </cell>
          <cell r="E4341">
            <v>4.41</v>
          </cell>
        </row>
        <row r="4342">
          <cell r="A4342">
            <v>20061</v>
          </cell>
          <cell r="B4342" t="str">
            <v>SUPORTE DE PVC PARA CALHA PLUVIAL, DIAMETRO ENTRE 119 E 170 MM, PARA DRENAGEM PREDIAL</v>
          </cell>
          <cell r="C4342" t="str">
            <v>UN</v>
          </cell>
          <cell r="E4342">
            <v>2.59</v>
          </cell>
        </row>
        <row r="4343">
          <cell r="A4343">
            <v>7576</v>
          </cell>
          <cell r="B4343" t="str">
            <v>SUPORTE EM ACO GALVANIZADO PARA TRANSFORMADOR PARA POSTE DUPLO T 185 X 95 MM, CHAPA DE 5/16"</v>
          </cell>
          <cell r="C4343" t="str">
            <v>UN</v>
          </cell>
          <cell r="E4343">
            <v>94.81</v>
          </cell>
        </row>
        <row r="4344">
          <cell r="A4344">
            <v>3384</v>
          </cell>
          <cell r="B4344" t="str">
            <v>SUPORTE GUIA SIMPLES COM ROLDANA EM POLIPROPILENO PARA CHUMBAR, H = 20 CM</v>
          </cell>
          <cell r="C4344" t="str">
            <v>UN</v>
          </cell>
          <cell r="E4344">
            <v>3.03</v>
          </cell>
        </row>
        <row r="4345">
          <cell r="A4345">
            <v>7572</v>
          </cell>
          <cell r="B4345" t="str">
            <v>SUPORTE ISOLADOR REFORCADO DIAMETRO NOMINAL 5/16", COM ROSCA SOBERBA E BUCHA</v>
          </cell>
          <cell r="C4345" t="str">
            <v>UN</v>
          </cell>
          <cell r="E4345">
            <v>5.27</v>
          </cell>
        </row>
        <row r="4346">
          <cell r="A4346">
            <v>3396</v>
          </cell>
          <cell r="B4346" t="str">
            <v>SUPORTE ISOLADOR SIMPLES DIAMETRO NOMINAL 5/16", COM ROSCA SOBERBA E BUCHA</v>
          </cell>
          <cell r="C4346" t="str">
            <v>UN</v>
          </cell>
          <cell r="E4346">
            <v>3.73</v>
          </cell>
        </row>
        <row r="4347">
          <cell r="A4347">
            <v>37590</v>
          </cell>
          <cell r="B4347" t="str">
            <v>SUPORTE MAO-FRANCESA EM ACO, ABAS IGUAIS 30 CM, CAPACIDADE MINIMA 60 KG, BRANCO</v>
          </cell>
          <cell r="C4347" t="str">
            <v>UN</v>
          </cell>
          <cell r="E4347">
            <v>16.47</v>
          </cell>
        </row>
        <row r="4348">
          <cell r="A4348">
            <v>37591</v>
          </cell>
          <cell r="B4348" t="str">
            <v>SUPORTE MAO-FRANCESA EM ACO, ABAS IGUAIS 40 CM, CAPACIDADE MINIMA 70 KG, BRANCO</v>
          </cell>
          <cell r="C4348" t="str">
            <v>UN</v>
          </cell>
          <cell r="E4348">
            <v>22.92</v>
          </cell>
        </row>
        <row r="4349">
          <cell r="A4349">
            <v>12626</v>
          </cell>
          <cell r="B4349" t="str">
            <v>SUPORTE METALICO PARA CALHA PLUVIAL,  ZINCADO, DOBRADO, DIAMETRO ENTRE 119 E 170 MM, PARA DRENAGEM PREDIAL</v>
          </cell>
          <cell r="C4349" t="str">
            <v>UN</v>
          </cell>
          <cell r="E4349">
            <v>12.43</v>
          </cell>
        </row>
        <row r="4350">
          <cell r="A4350">
            <v>11033</v>
          </cell>
          <cell r="B4350" t="str">
            <v>SUPORTE PARA CALHA DE 150 MM EM FERRO GALVANIZADO</v>
          </cell>
          <cell r="C4350" t="str">
            <v>UN</v>
          </cell>
          <cell r="E4350">
            <v>3.14</v>
          </cell>
        </row>
        <row r="4351">
          <cell r="A4351">
            <v>390</v>
          </cell>
          <cell r="B4351" t="str">
            <v>SUPORTE PARA TUBO DIAMETRO NOMINAL 2", COM ROSCA MECANICA</v>
          </cell>
          <cell r="C4351" t="str">
            <v>UN</v>
          </cell>
          <cell r="E4351">
            <v>7.5</v>
          </cell>
        </row>
        <row r="4352">
          <cell r="A4352">
            <v>6178</v>
          </cell>
          <cell r="B4352" t="str">
            <v>TABUA DE  MADEIRA PARA PISO, CUMARU/IPE CHAMPANHE OU EQUIVALENTE DA REGIAO, ENCAIXE MACHO/FEMEA, *10 X 2* CM</v>
          </cell>
          <cell r="C4352" t="str">
            <v>M2</v>
          </cell>
          <cell r="E4352">
            <v>120.45</v>
          </cell>
        </row>
        <row r="4353">
          <cell r="A4353">
            <v>6180</v>
          </cell>
          <cell r="B4353" t="str">
            <v>TABUA DE  MADEIRA PARA PISO, CUMARU/IPE CHAMPANHE OU EQUIVALENTE DA REGIAO, ENCAIXE MACHO/FEMEA, *15 X 2* CM</v>
          </cell>
          <cell r="C4353" t="str">
            <v>M2</v>
          </cell>
          <cell r="E4353">
            <v>130</v>
          </cell>
        </row>
        <row r="4354">
          <cell r="A4354">
            <v>6182</v>
          </cell>
          <cell r="B4354" t="str">
            <v>TABUA DE  MADEIRA PARA PISO, IPE (CERNE) OU EQUIVALENTE DA REGIAO, ENCAIXE MACHO/FEMEA, *20 X 2* CM</v>
          </cell>
          <cell r="C4354" t="str">
            <v>M2</v>
          </cell>
          <cell r="E4354">
            <v>161.36000000000001</v>
          </cell>
        </row>
        <row r="4355">
          <cell r="A4355">
            <v>6204</v>
          </cell>
          <cell r="B4355" t="str">
            <v>TABUA DE MADEIRA DE LEI, *2,5  X 15* CM (1 X 6) NAO APARELHADA, (TABEIRA-P/TELHADO)</v>
          </cell>
          <cell r="C4355" t="str">
            <v>M</v>
          </cell>
          <cell r="E4355">
            <v>9.85</v>
          </cell>
        </row>
        <row r="4356">
          <cell r="A4356">
            <v>3993</v>
          </cell>
          <cell r="B4356" t="str">
            <v>TABUA MADEIRA LEI  E = 2,5CM (1") APARELHADA</v>
          </cell>
          <cell r="C4356" t="str">
            <v>M2</v>
          </cell>
          <cell r="E4356">
            <v>59.99</v>
          </cell>
        </row>
        <row r="4357">
          <cell r="A4357">
            <v>3992</v>
          </cell>
          <cell r="B4357" t="str">
            <v>TABUA MADEIRA LEI  2,5 X 30,0CM (1 X 12") APARELHADA</v>
          </cell>
          <cell r="C4357" t="str">
            <v>M</v>
          </cell>
          <cell r="E4357">
            <v>18.010000000000002</v>
          </cell>
        </row>
        <row r="4358">
          <cell r="A4358">
            <v>3990</v>
          </cell>
          <cell r="B4358" t="str">
            <v>TABUA MADEIRA LEI 2,5 X 25,0CM (1 X 10") APARELHADA</v>
          </cell>
          <cell r="C4358" t="str">
            <v>M</v>
          </cell>
          <cell r="E4358">
            <v>15.01</v>
          </cell>
        </row>
        <row r="4359">
          <cell r="A4359">
            <v>6193</v>
          </cell>
          <cell r="B4359" t="str">
            <v>TABUA MADEIRA 2A QUALIDADE 2,5 X 20,0CM (1 X 8") NAO APARELHADA</v>
          </cell>
          <cell r="C4359" t="str">
            <v>M</v>
          </cell>
          <cell r="E4359">
            <v>8.83</v>
          </cell>
        </row>
        <row r="4360">
          <cell r="A4360">
            <v>6189</v>
          </cell>
          <cell r="B4360" t="str">
            <v>TABUA MADEIRA 2A QUALIDADE 2,5 X 30,0CM (1 X 12") NAO APARELHADA</v>
          </cell>
          <cell r="C4360" t="str">
            <v>M</v>
          </cell>
          <cell r="E4360">
            <v>13.24</v>
          </cell>
        </row>
        <row r="4361">
          <cell r="A4361">
            <v>10567</v>
          </cell>
          <cell r="B4361" t="str">
            <v>TABUA MADEIRA 3A QUALIDADE 2,5 X 23,0CM (1 X 9") NAO APARELHADA</v>
          </cell>
          <cell r="C4361" t="str">
            <v>M</v>
          </cell>
          <cell r="E4361">
            <v>8.99</v>
          </cell>
        </row>
        <row r="4362">
          <cell r="A4362">
            <v>6212</v>
          </cell>
          <cell r="B4362" t="str">
            <v>TABUA MADEIRA 3A QUALIDADE 2,5 X 30,0CM (1 X 12 ) NAO APARELHADA</v>
          </cell>
          <cell r="C4362" t="str">
            <v>M</v>
          </cell>
          <cell r="E4362">
            <v>12.58</v>
          </cell>
        </row>
        <row r="4363">
          <cell r="A4363">
            <v>6188</v>
          </cell>
          <cell r="B4363" t="str">
            <v>TABUA MADEIRA 3A QUALIDADE 2,5 X 30CM (1 X 12 ) NAO APARELHADA</v>
          </cell>
          <cell r="C4363" t="str">
            <v>M2</v>
          </cell>
          <cell r="E4363">
            <v>41.93</v>
          </cell>
        </row>
        <row r="4364">
          <cell r="A4364">
            <v>6214</v>
          </cell>
          <cell r="B4364" t="str">
            <v>TACO DE MADEIRA PARA PISO, IPE (CERNE) OU EQUIVALENTE DA REGIAO, 7 X 42 CM, E = 2 CM</v>
          </cell>
          <cell r="C4364" t="str">
            <v>M2</v>
          </cell>
          <cell r="E4364">
            <v>75.45</v>
          </cell>
        </row>
        <row r="4365">
          <cell r="A4365">
            <v>36153</v>
          </cell>
          <cell r="B4365" t="str">
            <v>TALABARTE DE SEGURANCA, 2 MOSQUETOES TRAVA DUPLA *53* MM DE ABERTURA, COM ABSORVEDOR DE ENERGIA</v>
          </cell>
          <cell r="C4365" t="str">
            <v>UN</v>
          </cell>
          <cell r="E4365">
            <v>152.87</v>
          </cell>
        </row>
        <row r="4366">
          <cell r="A4366">
            <v>10740</v>
          </cell>
          <cell r="B4366" t="str">
            <v>TALHA ELETRICA 3 T, VELOCIDADE  2,1 M / MIN, POTENCIA 1,3 KW</v>
          </cell>
          <cell r="C4366" t="str">
            <v>UN</v>
          </cell>
          <cell r="E4366">
            <v>8639.43</v>
          </cell>
        </row>
        <row r="4367">
          <cell r="A4367">
            <v>10809</v>
          </cell>
          <cell r="B4367" t="str">
            <v>TALHA ELETRICA 3 T, VELOCIDADE  2,1 M / MIN, POTENCIA 1,3 KW - (LOCACAO)</v>
          </cell>
          <cell r="C4367" t="str">
            <v>H</v>
          </cell>
          <cell r="E4367">
            <v>0.65</v>
          </cell>
        </row>
        <row r="4368">
          <cell r="A4368">
            <v>13914</v>
          </cell>
          <cell r="B4368" t="str">
            <v>TALHA MANUAL DE CORRENTE, CAPACIDADE DE 1 T COM ELEVACAO DE 3 M</v>
          </cell>
          <cell r="C4368" t="str">
            <v>UN</v>
          </cell>
          <cell r="E4368">
            <v>625.09</v>
          </cell>
        </row>
        <row r="4369">
          <cell r="A4369">
            <v>10742</v>
          </cell>
          <cell r="B4369" t="str">
            <v>TALHA MANUAL DE CORRENTE, CAPACIDADE DE 2 T COM ELEVACAO DE 3 M</v>
          </cell>
          <cell r="C4369" t="str">
            <v>UN</v>
          </cell>
          <cell r="E4369">
            <v>911.71</v>
          </cell>
        </row>
        <row r="4370">
          <cell r="A4370">
            <v>10811</v>
          </cell>
          <cell r="B4370" t="str">
            <v>TALHA MANUAL DE CORRENTE, CAPACIDADE DE 2 T COM ELEVACAO DE 3 M - (LOCACAO)</v>
          </cell>
          <cell r="C4370" t="str">
            <v>H</v>
          </cell>
          <cell r="E4370">
            <v>0.56000000000000005</v>
          </cell>
        </row>
        <row r="4371">
          <cell r="A4371">
            <v>7552</v>
          </cell>
          <cell r="B4371" t="str">
            <v>TAMPA CEGA EM LATAO POLIDO PARA CONDULETE EM LIGA DE ALUMINIO 4 X 4"</v>
          </cell>
          <cell r="C4371" t="str">
            <v>UN</v>
          </cell>
          <cell r="E4371">
            <v>17.2</v>
          </cell>
        </row>
        <row r="4372">
          <cell r="A4372">
            <v>7543</v>
          </cell>
          <cell r="B4372" t="str">
            <v>TAMPA CEGA EM PVC P/CONDULETE 4 X 2"</v>
          </cell>
          <cell r="C4372" t="str">
            <v>UN</v>
          </cell>
          <cell r="E4372">
            <v>3.33</v>
          </cell>
        </row>
        <row r="4373">
          <cell r="A4373">
            <v>13255</v>
          </cell>
          <cell r="B4373" t="str">
            <v>TAMPA CONCRETO P/PV E/OU CX. INSPECAO 60 X 60 X 8CM</v>
          </cell>
          <cell r="C4373" t="str">
            <v>UN</v>
          </cell>
          <cell r="E4373">
            <v>53.02</v>
          </cell>
        </row>
        <row r="4374">
          <cell r="A4374">
            <v>20964</v>
          </cell>
          <cell r="B4374" t="str">
            <v>TAMPAO COM CORRENTE, EM LATAO, ENGATE RAPIDO 1 1/2", PARA INSTALACAO PREDIAL DE COMBATE A INCENDIO</v>
          </cell>
          <cell r="C4374" t="str">
            <v>UN</v>
          </cell>
          <cell r="E4374">
            <v>44.9</v>
          </cell>
        </row>
        <row r="4375">
          <cell r="A4375">
            <v>10905</v>
          </cell>
          <cell r="B4375" t="str">
            <v>TAMPAO COM CORRENTE, EM LATAO, ENGATE RAPIDO 2 1/2", PARA INSTALACAO PREDIAL DE COMBATE A INCENDIO</v>
          </cell>
          <cell r="C4375" t="str">
            <v>UN</v>
          </cell>
          <cell r="E4375">
            <v>60.23</v>
          </cell>
        </row>
        <row r="4376">
          <cell r="A4376">
            <v>6249</v>
          </cell>
          <cell r="B4376" t="str">
            <v>TAMPAO COMPLETO PARA TIL, EM PVC,  DN 100 MM, PARA REDE COLETORA DE ESGOTO</v>
          </cell>
          <cell r="C4376" t="str">
            <v>UN</v>
          </cell>
          <cell r="E4376">
            <v>48.16</v>
          </cell>
        </row>
        <row r="4377">
          <cell r="A4377">
            <v>6251</v>
          </cell>
          <cell r="B4377" t="str">
            <v>TAMPAO COMPLETO PARA TIL, EM PVC,  DN 150 MM, PARA REDE COLETORA DE ESGOTO</v>
          </cell>
          <cell r="C4377" t="str">
            <v>UN</v>
          </cell>
          <cell r="E4377">
            <v>73.89</v>
          </cell>
        </row>
        <row r="4378">
          <cell r="A4378">
            <v>6252</v>
          </cell>
          <cell r="B4378" t="str">
            <v>TAMPAO COMPLETO PARA TIL, EM PVC,  DN 200 MM, PARA REDE COLETORA DE ESGOTO</v>
          </cell>
          <cell r="C4378" t="str">
            <v>UN</v>
          </cell>
          <cell r="E4378">
            <v>94.31</v>
          </cell>
        </row>
        <row r="4379">
          <cell r="A4379">
            <v>6250</v>
          </cell>
          <cell r="B4379" t="str">
            <v>TAMPAO COMPLETO PARA TIL, EM PVC,  DN 250 MM, PARA REDE COLETORA DE ESGOTO</v>
          </cell>
          <cell r="C4379" t="str">
            <v>UN</v>
          </cell>
          <cell r="E4379">
            <v>116.78</v>
          </cell>
        </row>
        <row r="4380">
          <cell r="A4380">
            <v>11289</v>
          </cell>
          <cell r="B4380" t="str">
            <v>TAMPAO FOFO ARTICULADO P/ REGISTRO, CLASSE A15 CARGA MAX 1,5 T, *200 X 200* MM</v>
          </cell>
          <cell r="C4380" t="str">
            <v>UN</v>
          </cell>
          <cell r="E4380">
            <v>51.74</v>
          </cell>
        </row>
        <row r="4381">
          <cell r="A4381">
            <v>11241</v>
          </cell>
          <cell r="B4381" t="str">
            <v>TAMPAO FOFO ARTICULADO P/ REGISTRO, CLASSE A15 CARGA MAX 1,5 T, *400 X 400* MM</v>
          </cell>
          <cell r="C4381" t="str">
            <v>UN</v>
          </cell>
          <cell r="E4381">
            <v>129.36000000000001</v>
          </cell>
        </row>
        <row r="4382">
          <cell r="A4382">
            <v>11301</v>
          </cell>
          <cell r="B4382" t="str">
            <v>TAMPAO FOFO ARTICULADO, CLASSE B125 CARGA MAX 12,5 T, REDONDO TAMPA 600 MM, REDE PLUVIAL/ESGOTO</v>
          </cell>
          <cell r="C4382" t="str">
            <v>UN</v>
          </cell>
          <cell r="E4382">
            <v>328.03</v>
          </cell>
        </row>
        <row r="4383">
          <cell r="A4383">
            <v>21090</v>
          </cell>
          <cell r="B4383" t="str">
            <v>TAMPAO FOFO ARTICULADO, CLASSE D400 CARGA MAX 40 T, REDONDO TAMPA *600 MM, REDE PLUVIAL/ESGOTO</v>
          </cell>
          <cell r="C4383" t="str">
            <v>UN</v>
          </cell>
          <cell r="E4383">
            <v>401.95</v>
          </cell>
        </row>
        <row r="4384">
          <cell r="A4384">
            <v>14112</v>
          </cell>
          <cell r="B4384" t="str">
            <v>TAMPAO FOFO SIMPLES COM BASE, CLASSE A15 CARGA MAX 1,5 T, *400 X 600* MM, REDE TELEFONE</v>
          </cell>
          <cell r="C4384" t="str">
            <v>UN</v>
          </cell>
          <cell r="E4384">
            <v>167.71</v>
          </cell>
        </row>
        <row r="4385">
          <cell r="A4385">
            <v>11315</v>
          </cell>
          <cell r="B4385" t="str">
            <v>TAMPAO FOFO SIMPLES COM BASE, CLASSE A15 CARGA MAX 1,5 T, 300 X 300 MM, REDE PLUVIAL/ESGOTO</v>
          </cell>
          <cell r="C4385" t="str">
            <v>UN</v>
          </cell>
          <cell r="E4385">
            <v>78.540000000000006</v>
          </cell>
        </row>
        <row r="4386">
          <cell r="A4386">
            <v>11292</v>
          </cell>
          <cell r="B4386" t="str">
            <v>TAMPAO FOFO SIMPLES COM BASE, CLASSE A15 CARGA MAX 1,5 T, 300 X 400 MM</v>
          </cell>
          <cell r="C4386" t="str">
            <v>UN</v>
          </cell>
          <cell r="E4386">
            <v>183.88</v>
          </cell>
        </row>
        <row r="4387">
          <cell r="A4387">
            <v>21071</v>
          </cell>
          <cell r="B4387" t="str">
            <v>TAMPAO FOFO SIMPLES COM BASE, CLASSE A15 CARGA MAX 1,5 T, 400 X 400 MM, REDE PLUVIAL/ESGOTO/ELETRICA</v>
          </cell>
          <cell r="C4387" t="str">
            <v>UN</v>
          </cell>
          <cell r="E4387">
            <v>120.12</v>
          </cell>
        </row>
        <row r="4388">
          <cell r="A4388">
            <v>11293</v>
          </cell>
          <cell r="B4388" t="str">
            <v>TAMPAO FOFO SIMPLES COM BASE, CLASSE A15 CARGA MAX 1,5 T, 400 X 500 MM, COM INSCRICAO INCENDIO</v>
          </cell>
          <cell r="C4388" t="str">
            <v>UN</v>
          </cell>
          <cell r="E4388">
            <v>203.28</v>
          </cell>
        </row>
        <row r="4389">
          <cell r="A4389">
            <v>11316</v>
          </cell>
          <cell r="B4389" t="str">
            <v>TAMPAO FOFO SIMPLES COM BASE, CLASSE B125 CARGA MAX 12,5 T, REDONDO TAMPA 500 MM, REDE PLUVIAL/ESGOTO</v>
          </cell>
          <cell r="C4389" t="str">
            <v>UN</v>
          </cell>
          <cell r="E4389">
            <v>258.72000000000003</v>
          </cell>
        </row>
        <row r="4390">
          <cell r="A4390">
            <v>6243</v>
          </cell>
          <cell r="B4390" t="str">
            <v>TAMPAO FOFO SIMPLES COM BASE, CLASSE B125 CARGA MAX 12,5 T, REDONDO TAMPA 600 MM, REDE PLUVIAL/ESGOTO</v>
          </cell>
          <cell r="C4390" t="str">
            <v>UN</v>
          </cell>
          <cell r="E4390">
            <v>298</v>
          </cell>
        </row>
        <row r="4391">
          <cell r="A4391">
            <v>21079</v>
          </cell>
          <cell r="B4391" t="str">
            <v>TAMPAO FOFO SIMPLES COM BASE, CLASSE D400 CARGA MAX 40 T, REDONDO TAMPA 500 MM, REDE PLUVIAL/ESGOTO</v>
          </cell>
          <cell r="C4391" t="str">
            <v>UN</v>
          </cell>
          <cell r="E4391">
            <v>355.28</v>
          </cell>
        </row>
        <row r="4392">
          <cell r="A4392">
            <v>6240</v>
          </cell>
          <cell r="B4392" t="str">
            <v>TAMPAO FOFO SIMPLES COM BASE, CLASSE D400 CARGA MAX 40 T, REDONDO TAMPA 600 MM, REDE PLUVIAL/ESGOTO</v>
          </cell>
          <cell r="C4392" t="str">
            <v>UN</v>
          </cell>
          <cell r="E4392">
            <v>394.56</v>
          </cell>
        </row>
        <row r="4393">
          <cell r="A4393">
            <v>11296</v>
          </cell>
          <cell r="B4393" t="str">
            <v>TAMPAO FOFO SIMPLES COM BASE, CLASSE D400 CARGA MAX 40 T, REDONDO TAMPA 900 MM, REDE PLUVIAL/ESGOTO</v>
          </cell>
          <cell r="C4393" t="str">
            <v>UN</v>
          </cell>
          <cell r="E4393">
            <v>1257.1400000000001</v>
          </cell>
        </row>
        <row r="4394">
          <cell r="A4394">
            <v>11299</v>
          </cell>
          <cell r="B4394" t="str">
            <v>TAMPAO FOFO SIMPLES, CLASSE A15 CARGA MAX 1,5 T, *550 X 1100* MM, REDE TELEFONE</v>
          </cell>
          <cell r="C4394" t="str">
            <v>UN</v>
          </cell>
          <cell r="E4394">
            <v>425.51</v>
          </cell>
        </row>
        <row r="4395">
          <cell r="A4395">
            <v>11066</v>
          </cell>
          <cell r="B4395" t="str">
            <v>TAMPAO PARA TELHA DE FIBROCIMENTO TIPO CANALETE 49 OU KALHETA (SEM AMIANTO)</v>
          </cell>
          <cell r="C4395" t="str">
            <v>UN</v>
          </cell>
          <cell r="E4395">
            <v>7.96</v>
          </cell>
        </row>
        <row r="4396">
          <cell r="A4396">
            <v>11065</v>
          </cell>
          <cell r="B4396" t="str">
            <v>TAMPAO PARA TELHA DE FIBROCIMENTO TIPO CANALETE 90 (SEM AMIANTO)</v>
          </cell>
          <cell r="C4396" t="str">
            <v>UN</v>
          </cell>
          <cell r="E4396">
            <v>9.1199999999999992</v>
          </cell>
        </row>
        <row r="4397">
          <cell r="A4397">
            <v>2666</v>
          </cell>
          <cell r="B4397" t="str">
            <v>TAMPAO/TERMINAL 1 1/4" P/ DUTOS TP KANAFLEX</v>
          </cell>
          <cell r="C4397" t="str">
            <v>UN</v>
          </cell>
          <cell r="E4397">
            <v>2.68</v>
          </cell>
        </row>
        <row r="4398">
          <cell r="A4398">
            <v>2668</v>
          </cell>
          <cell r="B4398" t="str">
            <v>TAMPAO/TERMINAL 2" P/ DUTOS TP KANAFLEX</v>
          </cell>
          <cell r="C4398" t="str">
            <v>UN</v>
          </cell>
          <cell r="E4398">
            <v>3.71</v>
          </cell>
        </row>
        <row r="4399">
          <cell r="A4399">
            <v>2664</v>
          </cell>
          <cell r="B4399" t="str">
            <v>TAMPAO/TERMINAL 3" P/ DUTOS TP KANAFLEX</v>
          </cell>
          <cell r="C4399" t="str">
            <v>UN</v>
          </cell>
          <cell r="E4399">
            <v>5.17</v>
          </cell>
        </row>
        <row r="4400">
          <cell r="A4400">
            <v>2662</v>
          </cell>
          <cell r="B4400" t="str">
            <v>TAMPAO/TERMINAL 4" P/ DUTOS TP KANAFLEX</v>
          </cell>
          <cell r="C4400" t="str">
            <v>UN</v>
          </cell>
          <cell r="E4400">
            <v>10.27</v>
          </cell>
        </row>
        <row r="4401">
          <cell r="A4401">
            <v>2663</v>
          </cell>
          <cell r="B4401" t="str">
            <v>TAMPAO/TERMINAL 5" P/ DUTOS TP KANAFLEX</v>
          </cell>
          <cell r="C4401" t="str">
            <v>UN</v>
          </cell>
          <cell r="E4401">
            <v>15.48</v>
          </cell>
        </row>
        <row r="4402">
          <cell r="A4402">
            <v>2665</v>
          </cell>
          <cell r="B4402" t="str">
            <v>TAMPAO/TERMINAL 6" P/ DUTOS TP KANAFLEX</v>
          </cell>
          <cell r="C4402" t="str">
            <v>UN</v>
          </cell>
          <cell r="E4402">
            <v>18.97</v>
          </cell>
        </row>
        <row r="4403">
          <cell r="A4403">
            <v>11688</v>
          </cell>
          <cell r="B4403" t="str">
            <v>TANQUE ACO INOXIDAVEL (ACO 304) COM ESFREGADOR E VALVULA, DE *50 X 40 X 22* CM</v>
          </cell>
          <cell r="C4403" t="str">
            <v>UN</v>
          </cell>
          <cell r="E4403">
            <v>269.18</v>
          </cell>
        </row>
        <row r="4404">
          <cell r="A4404">
            <v>37736</v>
          </cell>
          <cell r="B4404" t="str">
            <v>TANQUE DE ACO CARBONO NAO REVESTIDO, PARA TRANSPORTE DE AGUA COM CAPACIDADE DE 10 M3, COM BOMBA CENTRIFUGA POR TOMADA DE FORCA, VAZAO MAXIMA *75* M3/H (INCLUI MONTAGEM, NAO INCLUI CAMINHAO)</v>
          </cell>
          <cell r="C4404" t="str">
            <v>UN</v>
          </cell>
          <cell r="E4404">
            <v>31900</v>
          </cell>
        </row>
        <row r="4405">
          <cell r="A4405">
            <v>37739</v>
          </cell>
          <cell r="B4405" t="str">
            <v>TANQUE DE ACO PARA TRANSPORTE DE AGUA COM CAPACIDADE DE 14 M3 (INCLUI MONTAGEM, NAO INCLUI CAMINHAO)</v>
          </cell>
          <cell r="C4405" t="str">
            <v>UN</v>
          </cell>
          <cell r="E4405">
            <v>39261.53</v>
          </cell>
        </row>
        <row r="4406">
          <cell r="A4406">
            <v>37740</v>
          </cell>
          <cell r="B4406" t="str">
            <v>TANQUE DE ACO PARA TRANSPORTE DE AGUA COM CAPACIDADE DE 4 M3 (INCLUI MONTAGEM, NAO INCLUI CAMINHAO)</v>
          </cell>
          <cell r="C4406" t="str">
            <v>UN</v>
          </cell>
          <cell r="E4406">
            <v>22404.68</v>
          </cell>
        </row>
        <row r="4407">
          <cell r="A4407">
            <v>37738</v>
          </cell>
          <cell r="B4407" t="str">
            <v>TANQUE DE ACO PARA TRANSPORTE DE AGUA COM CAPACIDADE DE 6 M3 (INCLUI MONTAGEM, NAO INCLUI CAMINHAO)</v>
          </cell>
          <cell r="C4407" t="str">
            <v>UN</v>
          </cell>
          <cell r="E4407">
            <v>26618.89</v>
          </cell>
        </row>
        <row r="4408">
          <cell r="A4408">
            <v>37737</v>
          </cell>
          <cell r="B4408" t="str">
            <v>TANQUE DE ACO PARA TRANSPORTE DE AGUA COM CAPACIDADE DE 8 M3 (INCLUI MONTAGEM, NAO INCLUI CAMINHAO)</v>
          </cell>
          <cell r="C4408" t="str">
            <v>UN</v>
          </cell>
          <cell r="E4408">
            <v>21177.75</v>
          </cell>
        </row>
        <row r="4409">
          <cell r="A4409">
            <v>25014</v>
          </cell>
          <cell r="B4409" t="str">
            <v>TANQUE DE ASFALTO ESTACIONARIO COM MACARICO, CAPACIDADE 20.000 L</v>
          </cell>
          <cell r="C4409" t="str">
            <v>UN</v>
          </cell>
          <cell r="E4409">
            <v>44355.93</v>
          </cell>
        </row>
        <row r="4410">
          <cell r="A4410">
            <v>25013</v>
          </cell>
          <cell r="B4410" t="str">
            <v>TANQUE DE ASFALTO ESTACIONARIO COM SERPENTINA, CAPACIDADE 20.000 L</v>
          </cell>
          <cell r="C4410" t="str">
            <v>UN</v>
          </cell>
          <cell r="E4410">
            <v>46489.71</v>
          </cell>
        </row>
        <row r="4411">
          <cell r="A4411">
            <v>14405</v>
          </cell>
          <cell r="B4411" t="str">
            <v>TANQUE DE ASFALTO ESTACIONARIO COM SERPENTINA, CAPACIDADE 30.000 L</v>
          </cell>
          <cell r="C4411" t="str">
            <v>UN</v>
          </cell>
          <cell r="E4411">
            <v>54571.4</v>
          </cell>
        </row>
        <row r="4412">
          <cell r="A4412">
            <v>6253</v>
          </cell>
          <cell r="B4412" t="str">
            <v>TANQUE DE LAVAR ROUPAS EM CONCRETO PRE-MOLDADO, 1 BOCA, COM APOIO/PES, DE *60 X 65 X 80* CM (L X P X A)</v>
          </cell>
          <cell r="C4412" t="str">
            <v>UN</v>
          </cell>
          <cell r="E4412">
            <v>54.71</v>
          </cell>
        </row>
        <row r="4413">
          <cell r="A4413">
            <v>36790</v>
          </cell>
          <cell r="B4413" t="str">
            <v>TANQUE DUPLO EM MARMORE SINTETICO COM CUBA LISA E ESFREGADOR, *110 X 60* CM</v>
          </cell>
          <cell r="C4413" t="str">
            <v>UN</v>
          </cell>
          <cell r="E4413">
            <v>138.96</v>
          </cell>
        </row>
        <row r="4414">
          <cell r="A4414">
            <v>20271</v>
          </cell>
          <cell r="B4414" t="str">
            <v>TANQUE LOUCA BRANCA COM COLUNA *30* L</v>
          </cell>
          <cell r="C4414" t="str">
            <v>UN</v>
          </cell>
          <cell r="E4414">
            <v>545.6</v>
          </cell>
        </row>
        <row r="4415">
          <cell r="A4415">
            <v>10423</v>
          </cell>
          <cell r="B4415" t="str">
            <v>TANQUE LOUCA BRANCA SUSPENSO *20* L</v>
          </cell>
          <cell r="C4415" t="str">
            <v>UN</v>
          </cell>
          <cell r="E4415">
            <v>338.39</v>
          </cell>
        </row>
        <row r="4416">
          <cell r="A4416">
            <v>37589</v>
          </cell>
          <cell r="B4416" t="str">
            <v>TANQUE SIMPLES EM MARMORE SINTETICO COM COLUNA, CAPACIDADE *22* L, *60 X 46* CM</v>
          </cell>
          <cell r="C4416" t="str">
            <v>UN</v>
          </cell>
          <cell r="E4416">
            <v>170.27</v>
          </cell>
        </row>
        <row r="4417">
          <cell r="A4417">
            <v>11690</v>
          </cell>
          <cell r="B4417" t="str">
            <v>TANQUE SIMPLES EM MARMORE SINTETICO DE FIXAR NA PAREDE, CAPACIDADE *22* L, *60 X 46* CM</v>
          </cell>
          <cell r="C4417" t="str">
            <v>UN</v>
          </cell>
          <cell r="E4417">
            <v>90.45</v>
          </cell>
        </row>
        <row r="4418">
          <cell r="A4418">
            <v>20234</v>
          </cell>
          <cell r="B4418" t="str">
            <v>TANQUE SIMPLES EM MARMORE SINTETICO SUSPENSO, CAPACIDADE *38* L, *60 X 60* CM</v>
          </cell>
          <cell r="C4418" t="str">
            <v>UN</v>
          </cell>
          <cell r="E4418">
            <v>114.47</v>
          </cell>
        </row>
        <row r="4419">
          <cell r="A4419">
            <v>4763</v>
          </cell>
          <cell r="B4419" t="str">
            <v>TAQUEADOR OU TAQUEIRO</v>
          </cell>
          <cell r="C4419" t="str">
            <v>H</v>
          </cell>
          <cell r="E4419">
            <v>10.53</v>
          </cell>
        </row>
        <row r="4420">
          <cell r="A4420">
            <v>14583</v>
          </cell>
          <cell r="B4420" t="str">
            <v>TARIFA "A" ENTRE  0 E 20M3 FORNECIMENTO D'AGUA</v>
          </cell>
          <cell r="C4420" t="str">
            <v>M3</v>
          </cell>
          <cell r="E4420">
            <v>13.81</v>
          </cell>
        </row>
        <row r="4421">
          <cell r="A4421">
            <v>14250</v>
          </cell>
          <cell r="B4421" t="str">
            <v>TARIFA DE ENERGIA ELETRICA COMERCIAL, BAIXA TENSAO, RELATIVA AO CONSUMO DE ATE 100 KWH, INCLUINDO ICMS, PIS/PASEP E COFINS</v>
          </cell>
          <cell r="C4421" t="str">
            <v>KW/H</v>
          </cell>
          <cell r="E4421">
            <v>0.73</v>
          </cell>
        </row>
        <row r="4422">
          <cell r="A4422">
            <v>11457</v>
          </cell>
          <cell r="B4422" t="str">
            <v>TARJETA TIPO LIVRE/OCUPADO  P/ PORTA BANHEIRO</v>
          </cell>
          <cell r="C4422" t="str">
            <v>UN</v>
          </cell>
          <cell r="E4422">
            <v>24.73</v>
          </cell>
        </row>
        <row r="4423">
          <cell r="A4423">
            <v>13304</v>
          </cell>
          <cell r="B4423" t="str">
            <v>TAXA DE RELIGACAO NORMAL DE ENERGIA COMERCIAL MONOFASICA, BAIXA TENSAO, INCLUINDO ICMS</v>
          </cell>
          <cell r="C4423" t="str">
            <v>UN</v>
          </cell>
          <cell r="E4423">
            <v>6.86</v>
          </cell>
        </row>
        <row r="4424">
          <cell r="A4424">
            <v>21121</v>
          </cell>
          <cell r="B4424" t="str">
            <v>TE CPVC, SOLDAVEL, 90 GRAUS, 15 MM, PARA AGUA QUENTE PREDIAL</v>
          </cell>
          <cell r="C4424" t="str">
            <v>UN</v>
          </cell>
          <cell r="E4424">
            <v>2.36</v>
          </cell>
        </row>
        <row r="4425">
          <cell r="A4425">
            <v>38010</v>
          </cell>
          <cell r="B4425" t="str">
            <v>TE CPVC, SOLDAVEL, 90 GRAUS, 22 MM, PARA AGUA QUENTE PREDIAL</v>
          </cell>
          <cell r="C4425" t="str">
            <v>UN</v>
          </cell>
          <cell r="E4425">
            <v>3.86</v>
          </cell>
        </row>
        <row r="4426">
          <cell r="A4426">
            <v>38011</v>
          </cell>
          <cell r="B4426" t="str">
            <v>TE CPVC, SOLDAVEL, 90 GRAUS, 28 MM, PARA AGUA QUENTE PREDIAL</v>
          </cell>
          <cell r="C4426" t="str">
            <v>UN</v>
          </cell>
          <cell r="E4426">
            <v>7.12</v>
          </cell>
        </row>
        <row r="4427">
          <cell r="A4427">
            <v>38012</v>
          </cell>
          <cell r="B4427" t="str">
            <v>TE CPVC, SOLDAVEL, 90 GRAUS, 35 MM, PARA AGUA QUENTE PREDIAL</v>
          </cell>
          <cell r="C4427" t="str">
            <v>UN</v>
          </cell>
          <cell r="E4427">
            <v>24.32</v>
          </cell>
        </row>
        <row r="4428">
          <cell r="A4428">
            <v>38013</v>
          </cell>
          <cell r="B4428" t="str">
            <v>TE CPVC, SOLDAVEL, 90 GRAUS, 42 MM, PARA AGUA QUENTE PREDIAL</v>
          </cell>
          <cell r="C4428" t="str">
            <v>UN</v>
          </cell>
          <cell r="E4428">
            <v>31.57</v>
          </cell>
        </row>
        <row r="4429">
          <cell r="A4429">
            <v>38014</v>
          </cell>
          <cell r="B4429" t="str">
            <v>TE CPVC, SOLDAVEL, 90 GRAUS, 54 MM, PARA AGUA QUENTE PREDIAL</v>
          </cell>
          <cell r="C4429" t="str">
            <v>UN</v>
          </cell>
          <cell r="E4429">
            <v>51.38</v>
          </cell>
        </row>
        <row r="4430">
          <cell r="A4430">
            <v>38015</v>
          </cell>
          <cell r="B4430" t="str">
            <v>TE CPVC, SOLDAVEL, 90 GRAUS, 73 MM, PARA AGUA QUENTE PREDIAL</v>
          </cell>
          <cell r="C4430" t="str">
            <v>UN</v>
          </cell>
          <cell r="E4430">
            <v>124.06</v>
          </cell>
        </row>
        <row r="4431">
          <cell r="A4431">
            <v>38016</v>
          </cell>
          <cell r="B4431" t="str">
            <v>TE CPVC, SOLDAVEL, 90 GRAUS, 89 MM, PARA AGUA QUENTE PREDIAL</v>
          </cell>
          <cell r="C4431" t="str">
            <v>UN</v>
          </cell>
          <cell r="E4431">
            <v>150.94999999999999</v>
          </cell>
        </row>
        <row r="4432">
          <cell r="A4432">
            <v>12741</v>
          </cell>
          <cell r="B4432" t="str">
            <v>TE DE COBRE (REF 611) SEM ANEL DE SOLDA, BOLSA X BOLSA X BOLSA, 104 MM</v>
          </cell>
          <cell r="C4432" t="str">
            <v>UN</v>
          </cell>
          <cell r="E4432">
            <v>667.36</v>
          </cell>
        </row>
        <row r="4433">
          <cell r="A4433">
            <v>12733</v>
          </cell>
          <cell r="B4433" t="str">
            <v>TE DE COBRE (REF 611) SEM ANEL DE SOLDA, BOLSA X BOLSA X BOLSA, 15 MM</v>
          </cell>
          <cell r="C4433" t="str">
            <v>UN</v>
          </cell>
          <cell r="E4433">
            <v>3.35</v>
          </cell>
        </row>
        <row r="4434">
          <cell r="A4434">
            <v>12734</v>
          </cell>
          <cell r="B4434" t="str">
            <v>TE DE COBRE (REF 611) SEM ANEL DE SOLDA, BOLSA X BOLSA X BOLSA, 22 MM</v>
          </cell>
          <cell r="C4434" t="str">
            <v>UN</v>
          </cell>
          <cell r="E4434">
            <v>7.15</v>
          </cell>
        </row>
        <row r="4435">
          <cell r="A4435">
            <v>12735</v>
          </cell>
          <cell r="B4435" t="str">
            <v>TE DE COBRE (REF 611) SEM ANEL DE SOLDA, BOLSA X BOLSA X BOLSA, 28 MM</v>
          </cell>
          <cell r="C4435" t="str">
            <v>UN</v>
          </cell>
          <cell r="E4435">
            <v>11.77</v>
          </cell>
        </row>
        <row r="4436">
          <cell r="A4436">
            <v>12736</v>
          </cell>
          <cell r="B4436" t="str">
            <v>TE DE COBRE (REF 611) SEM ANEL DE SOLDA, BOLSA X BOLSA X BOLSA, 35 MM</v>
          </cell>
          <cell r="C4436" t="str">
            <v>UN</v>
          </cell>
          <cell r="E4436">
            <v>26.91</v>
          </cell>
        </row>
        <row r="4437">
          <cell r="A4437">
            <v>12737</v>
          </cell>
          <cell r="B4437" t="str">
            <v>TE DE COBRE (REF 611) SEM ANEL DE SOLDA, BOLSA X BOLSA X BOLSA, 42 MM</v>
          </cell>
          <cell r="C4437" t="str">
            <v>UN</v>
          </cell>
          <cell r="E4437">
            <v>34.67</v>
          </cell>
        </row>
        <row r="4438">
          <cell r="A4438">
            <v>12738</v>
          </cell>
          <cell r="B4438" t="str">
            <v>TE DE COBRE (REF 611) SEM ANEL DE SOLDA, BOLSA X BOLSA X BOLSA, 54 MM</v>
          </cell>
          <cell r="C4438" t="str">
            <v>UN</v>
          </cell>
          <cell r="E4438">
            <v>68.53</v>
          </cell>
        </row>
        <row r="4439">
          <cell r="A4439">
            <v>12739</v>
          </cell>
          <cell r="B4439" t="str">
            <v>TE DE COBRE (REF 611) SEM ANEL DE SOLDA, BOLSA X BOLSA X BOLSA, 66 MM</v>
          </cell>
          <cell r="C4439" t="str">
            <v>UN</v>
          </cell>
          <cell r="E4439">
            <v>195.08</v>
          </cell>
        </row>
        <row r="4440">
          <cell r="A4440">
            <v>12740</v>
          </cell>
          <cell r="B4440" t="str">
            <v>TE DE COBRE (REF 611) SEM ANEL DE SOLDA, BOLSA X BOLSA X BOLSA, 79 MM</v>
          </cell>
          <cell r="C4440" t="str">
            <v>UN</v>
          </cell>
          <cell r="E4440">
            <v>305.22000000000003</v>
          </cell>
        </row>
        <row r="4441">
          <cell r="A4441">
            <v>7105</v>
          </cell>
          <cell r="B4441" t="str">
            <v>TE DE INSPECAO, PVC,  100 X 75 MM, SERIE NORMAL PARA ESGOTO PREDIAL</v>
          </cell>
          <cell r="C4441" t="str">
            <v>UN</v>
          </cell>
          <cell r="E4441">
            <v>31.82</v>
          </cell>
        </row>
        <row r="4442">
          <cell r="A4442">
            <v>20183</v>
          </cell>
          <cell r="B4442" t="str">
            <v>TE DE INSPECAO, PVC, SERIE R, 100 X 75 MM, PARA ESGOTO PREDIAL</v>
          </cell>
          <cell r="C4442" t="str">
            <v>UN</v>
          </cell>
          <cell r="E4442">
            <v>31.81</v>
          </cell>
        </row>
        <row r="4443">
          <cell r="A4443">
            <v>38448</v>
          </cell>
          <cell r="B4443" t="str">
            <v>TE DE INSPECAO, PVC, SERIE R, 150 X 100 MM, PARA ESGOTO PREDIAL</v>
          </cell>
          <cell r="C4443" t="str">
            <v>UN</v>
          </cell>
          <cell r="E4443">
            <v>168.78</v>
          </cell>
        </row>
        <row r="4444">
          <cell r="A4444">
            <v>20182</v>
          </cell>
          <cell r="B4444" t="str">
            <v>TE DE INSPECAO, PVC, SERIE R, 75 X 75 MM, PARA ESGOTO PREDIAL</v>
          </cell>
          <cell r="C4444" t="str">
            <v>UN</v>
          </cell>
          <cell r="E4444">
            <v>23.45</v>
          </cell>
        </row>
        <row r="4445">
          <cell r="A4445">
            <v>7119</v>
          </cell>
          <cell r="B4445" t="str">
            <v>TE DE REDUCAO COM ROSCA, PVC, 90 GRAUS, 1 X 3/4", PARA AGUA FRIA PREDIAL</v>
          </cell>
          <cell r="C4445" t="str">
            <v>UN</v>
          </cell>
          <cell r="E4445">
            <v>7.02</v>
          </cell>
        </row>
        <row r="4446">
          <cell r="A4446">
            <v>7120</v>
          </cell>
          <cell r="B4446" t="str">
            <v>TE DE REDUCAO COM ROSCA, PVC, 90 GRAUS, 3/4 X 1/2", PARA AGUA FRIA PREDIAL</v>
          </cell>
          <cell r="C4446" t="str">
            <v>UN</v>
          </cell>
          <cell r="E4446">
            <v>4.16</v>
          </cell>
        </row>
        <row r="4447">
          <cell r="A4447">
            <v>6319</v>
          </cell>
          <cell r="B4447" t="str">
            <v>TE DE REDUCAO DE FERRO GALVANIZADO, COM ROSCA BSP, DE 1 1/2" X 1"</v>
          </cell>
          <cell r="C4447" t="str">
            <v>UN</v>
          </cell>
          <cell r="E4447">
            <v>20.02</v>
          </cell>
        </row>
        <row r="4448">
          <cell r="A4448">
            <v>6304</v>
          </cell>
          <cell r="B4448" t="str">
            <v>TE DE REDUCAO DE FERRO GALVANIZADO, COM ROSCA BSP, DE 1 1/2" X 3/4"</v>
          </cell>
          <cell r="C4448" t="str">
            <v>UN</v>
          </cell>
          <cell r="E4448">
            <v>19.55</v>
          </cell>
        </row>
        <row r="4449">
          <cell r="A4449">
            <v>21116</v>
          </cell>
          <cell r="B4449" t="str">
            <v>TE DE REDUCAO DE FERRO GALVANIZADO, COM ROSCA BSP, DE 1 1/4" X 3/4"</v>
          </cell>
          <cell r="C4449" t="str">
            <v>UN</v>
          </cell>
          <cell r="E4449">
            <v>18.57</v>
          </cell>
        </row>
        <row r="4450">
          <cell r="A4450">
            <v>6320</v>
          </cell>
          <cell r="B4450" t="str">
            <v>TE DE REDUCAO DE FERRO GALVANIZADO, COM ROSCA BSP, DE 1" X 1/2"</v>
          </cell>
          <cell r="C4450" t="str">
            <v>UN</v>
          </cell>
          <cell r="E4450">
            <v>11.12</v>
          </cell>
        </row>
        <row r="4451">
          <cell r="A4451">
            <v>6303</v>
          </cell>
          <cell r="B4451" t="str">
            <v>TE DE REDUCAO DE FERRO GALVANIZADO, COM ROSCA BSP, DE 1" X 3/4"</v>
          </cell>
          <cell r="C4451" t="str">
            <v>UN</v>
          </cell>
          <cell r="E4451">
            <v>11.37</v>
          </cell>
        </row>
        <row r="4452">
          <cell r="A4452">
            <v>6308</v>
          </cell>
          <cell r="B4452" t="str">
            <v>TE DE REDUCAO DE FERRO GALVANIZADO, COM ROSCA BSP, DE 2 1/2" X 1 1/2"</v>
          </cell>
          <cell r="C4452" t="str">
            <v>UN</v>
          </cell>
          <cell r="E4452">
            <v>64.55</v>
          </cell>
        </row>
        <row r="4453">
          <cell r="A4453">
            <v>6317</v>
          </cell>
          <cell r="B4453" t="str">
            <v>TE DE REDUCAO DE FERRO GALVANIZADO, COM ROSCA BSP, DE 2 1/2" X 1 1/4"</v>
          </cell>
          <cell r="C4453" t="str">
            <v>UN</v>
          </cell>
          <cell r="E4453">
            <v>63.78</v>
          </cell>
        </row>
        <row r="4454">
          <cell r="A4454">
            <v>6307</v>
          </cell>
          <cell r="B4454" t="str">
            <v>TE DE REDUCAO DE FERRO GALVANIZADO, COM ROSCA BSP, DE 2 1/2" X 1"</v>
          </cell>
          <cell r="C4454" t="str">
            <v>UN</v>
          </cell>
          <cell r="E4454">
            <v>64.290000000000006</v>
          </cell>
        </row>
        <row r="4455">
          <cell r="A4455">
            <v>6309</v>
          </cell>
          <cell r="B4455" t="str">
            <v>TE DE REDUCAO DE FERRO GALVANIZADO, COM ROSCA BSP, DE 2 1/2" X 2"</v>
          </cell>
          <cell r="C4455" t="str">
            <v>UN</v>
          </cell>
          <cell r="E4455">
            <v>64.290000000000006</v>
          </cell>
        </row>
        <row r="4456">
          <cell r="A4456">
            <v>6318</v>
          </cell>
          <cell r="B4456" t="str">
            <v>TE DE REDUCAO DE FERRO GALVANIZADO, COM ROSCA BSP, DE 2" X 1 1/2"</v>
          </cell>
          <cell r="C4456" t="str">
            <v>UN</v>
          </cell>
          <cell r="E4456">
            <v>36.340000000000003</v>
          </cell>
        </row>
        <row r="4457">
          <cell r="A4457">
            <v>6306</v>
          </cell>
          <cell r="B4457" t="str">
            <v>TE DE REDUCAO DE FERRO GALVANIZADO, COM ROSCA BSP, DE 2" X 1 1/4"</v>
          </cell>
          <cell r="C4457" t="str">
            <v>UN</v>
          </cell>
          <cell r="E4457">
            <v>35.74</v>
          </cell>
        </row>
        <row r="4458">
          <cell r="A4458">
            <v>6305</v>
          </cell>
          <cell r="B4458" t="str">
            <v>TE DE REDUCAO DE FERRO GALVANIZADO, COM ROSCA BSP, DE 2" X 1"</v>
          </cell>
          <cell r="C4458" t="str">
            <v>UN</v>
          </cell>
          <cell r="E4458">
            <v>35.32</v>
          </cell>
        </row>
        <row r="4459">
          <cell r="A4459">
            <v>6302</v>
          </cell>
          <cell r="B4459" t="str">
            <v>TE DE REDUCAO DE FERRO GALVANIZADO, COM ROSCA BSP, DE 3/4" X 1/2"</v>
          </cell>
          <cell r="C4459" t="str">
            <v>UN</v>
          </cell>
          <cell r="E4459">
            <v>6.81</v>
          </cell>
        </row>
        <row r="4460">
          <cell r="A4460">
            <v>6312</v>
          </cell>
          <cell r="B4460" t="str">
            <v>TE DE REDUCAO DE FERRO GALVANIZADO, COM ROSCA BSP, DE 3" X 1 1/2"</v>
          </cell>
          <cell r="C4460" t="str">
            <v>UN</v>
          </cell>
          <cell r="E4460">
            <v>83.42</v>
          </cell>
        </row>
        <row r="4461">
          <cell r="A4461">
            <v>6311</v>
          </cell>
          <cell r="B4461" t="str">
            <v>TE DE REDUCAO DE FERRO GALVANIZADO, COM ROSCA BSP, DE 3" X 1 1/4"</v>
          </cell>
          <cell r="C4461" t="str">
            <v>UN</v>
          </cell>
          <cell r="E4461">
            <v>82.4</v>
          </cell>
        </row>
        <row r="4462">
          <cell r="A4462">
            <v>6310</v>
          </cell>
          <cell r="B4462" t="str">
            <v>TE DE REDUCAO DE FERRO GALVANIZADO, COM ROSCA BSP, DE 3" X 1"</v>
          </cell>
          <cell r="C4462" t="str">
            <v>UN</v>
          </cell>
          <cell r="E4462">
            <v>81.38</v>
          </cell>
        </row>
        <row r="4463">
          <cell r="A4463">
            <v>6314</v>
          </cell>
          <cell r="B4463" t="str">
            <v>TE DE REDUCAO DE FERRO GALVANIZADO, COM ROSCA BSP, DE 3" X 2 1/2"</v>
          </cell>
          <cell r="C4463" t="str">
            <v>UN</v>
          </cell>
          <cell r="E4463">
            <v>84.1</v>
          </cell>
        </row>
        <row r="4464">
          <cell r="A4464">
            <v>6313</v>
          </cell>
          <cell r="B4464" t="str">
            <v>TE DE REDUCAO DE FERRO GALVANIZADO, COM ROSCA BSP, DE 3" X 2"</v>
          </cell>
          <cell r="C4464" t="str">
            <v>UN</v>
          </cell>
          <cell r="E4464">
            <v>83.42</v>
          </cell>
        </row>
        <row r="4465">
          <cell r="A4465">
            <v>6315</v>
          </cell>
          <cell r="B4465" t="str">
            <v>TE DE REDUCAO DE FERRO GALVANIZADO, COM ROSCA BSP, DE 4" X 2"</v>
          </cell>
          <cell r="C4465" t="str">
            <v>UN</v>
          </cell>
          <cell r="E4465">
            <v>156.33000000000001</v>
          </cell>
        </row>
        <row r="4466">
          <cell r="A4466">
            <v>6316</v>
          </cell>
          <cell r="B4466" t="str">
            <v>TE DE REDUCAO DE FERRO GALVANIZADO, COM ROSCA BSP, DE 4" X 3"</v>
          </cell>
          <cell r="C4466" t="str">
            <v>UN</v>
          </cell>
          <cell r="E4466">
            <v>156.33000000000001</v>
          </cell>
        </row>
        <row r="4467">
          <cell r="A4467">
            <v>39324</v>
          </cell>
          <cell r="B4467" t="str">
            <v>TE DE REDUCAO, CPVC, 22 X 15 MM, PARA AGUA QUENTE PREDIAL</v>
          </cell>
          <cell r="C4467" t="str">
            <v>UN</v>
          </cell>
          <cell r="E4467">
            <v>5.23</v>
          </cell>
        </row>
        <row r="4468">
          <cell r="A4468">
            <v>39325</v>
          </cell>
          <cell r="B4468" t="str">
            <v>TE DE REDUCAO, CPVC, 28 X 22 MM, PARA AGUA QUENTE PREDIAL</v>
          </cell>
          <cell r="C4468" t="str">
            <v>UN</v>
          </cell>
          <cell r="E4468">
            <v>7.91</v>
          </cell>
        </row>
        <row r="4469">
          <cell r="A4469">
            <v>39326</v>
          </cell>
          <cell r="B4469" t="str">
            <v>TE DE REDUCAO, CPVC, 35 X 28 MM, PARA AGUA QUENTE PREDIAL</v>
          </cell>
          <cell r="C4469" t="str">
            <v>UN</v>
          </cell>
          <cell r="E4469">
            <v>20.38</v>
          </cell>
        </row>
        <row r="4470">
          <cell r="A4470">
            <v>39327</v>
          </cell>
          <cell r="B4470" t="str">
            <v>TE DE REDUCAO, CPVC, 42 X 35 MM, PARA AGUA QUENTE PREDIAL</v>
          </cell>
          <cell r="C4470" t="str">
            <v>UN</v>
          </cell>
          <cell r="E4470">
            <v>30.87</v>
          </cell>
        </row>
        <row r="4471">
          <cell r="A4471">
            <v>20176</v>
          </cell>
          <cell r="B4471" t="str">
            <v>TE DE REDUCAO, PVC LEVE, CURTO, 90 GRAUS, COM BOLSA PARA ANEL, 150 X 100 MM, PARA ESGOTO</v>
          </cell>
          <cell r="C4471" t="str">
            <v>UN</v>
          </cell>
          <cell r="E4471">
            <v>64.510000000000005</v>
          </cell>
        </row>
        <row r="4472">
          <cell r="A4472">
            <v>11378</v>
          </cell>
          <cell r="B4472" t="str">
            <v>TE DE REDUCAO, PVC PBA, BBB, JE, DN 100 X 150 / DE 110 X 60 MM, PARA REDE AGUA (NBR 10351)</v>
          </cell>
          <cell r="C4472" t="str">
            <v>UN</v>
          </cell>
          <cell r="E4472">
            <v>46.83</v>
          </cell>
        </row>
        <row r="4473">
          <cell r="A4473">
            <v>11379</v>
          </cell>
          <cell r="B4473" t="str">
            <v>TE DE REDUCAO, PVC PBA, BBB, JE, DN 100 X 75 / DE 110 X 85 MM, PARA REDE AGUA (NBR 10351)</v>
          </cell>
          <cell r="C4473" t="str">
            <v>UN</v>
          </cell>
          <cell r="E4473">
            <v>50.42</v>
          </cell>
        </row>
        <row r="4474">
          <cell r="A4474">
            <v>11493</v>
          </cell>
          <cell r="B4474" t="str">
            <v>TE DE REDUCAO, PVC PBA, BBB, JE, DN 75 X 50 / DE 85 X 60 MM, PARA REDE AGUA (NBR 10351)</v>
          </cell>
          <cell r="C4474" t="str">
            <v>UN</v>
          </cell>
          <cell r="E4474">
            <v>25.09</v>
          </cell>
        </row>
        <row r="4475">
          <cell r="A4475">
            <v>7066</v>
          </cell>
          <cell r="B4475" t="str">
            <v>TE DE REDUCAO, PVC, BBB, JE, 90 GRAUS, DN 200 X 150 MM, PARA REDE COLETORA ESGOTO (NBR 10569)</v>
          </cell>
          <cell r="C4475" t="str">
            <v>UN</v>
          </cell>
          <cell r="E4475">
            <v>385.38</v>
          </cell>
        </row>
        <row r="4476">
          <cell r="A4476">
            <v>7068</v>
          </cell>
          <cell r="B4476" t="str">
            <v>TE DE REDUCAO, PVC, BBB, JE, 90 GRAUS, DN 250 X 150 MM, PARA REDE COLETORA ESGOTO (NBR 10569)</v>
          </cell>
          <cell r="C4476" t="str">
            <v>UN</v>
          </cell>
          <cell r="E4476">
            <v>427.8</v>
          </cell>
        </row>
        <row r="4477">
          <cell r="A4477">
            <v>7106</v>
          </cell>
          <cell r="B4477" t="str">
            <v>TE DE REDUCAO, PVC, SOLDAVEL, 90 GRAUS, 110 MM X 60 MM, PARA AGUA FRIA PREDIAL</v>
          </cell>
          <cell r="C4477" t="str">
            <v>UN</v>
          </cell>
          <cell r="E4477">
            <v>95</v>
          </cell>
        </row>
        <row r="4478">
          <cell r="A4478">
            <v>7104</v>
          </cell>
          <cell r="B4478" t="str">
            <v>TE DE REDUCAO, PVC, SOLDAVEL, 90 GRAUS, 25 MM X 20 MM, PARA AGUA FRIA PREDIAL</v>
          </cell>
          <cell r="C4478" t="str">
            <v>UN</v>
          </cell>
          <cell r="E4478">
            <v>2.61</v>
          </cell>
        </row>
        <row r="4479">
          <cell r="A4479">
            <v>7136</v>
          </cell>
          <cell r="B4479" t="str">
            <v>TE DE REDUCAO, PVC, SOLDAVEL, 90 GRAUS, 32 MM X 25 MM, PARA AGUA FRIA PREDIAL</v>
          </cell>
          <cell r="C4479" t="str">
            <v>UN</v>
          </cell>
          <cell r="E4479">
            <v>5.08</v>
          </cell>
        </row>
        <row r="4480">
          <cell r="A4480">
            <v>7128</v>
          </cell>
          <cell r="B4480" t="str">
            <v>TE DE REDUCAO, PVC, SOLDAVEL, 90 GRAUS, 40 MM X 32 MM, PARA AGUA FRIA PREDIAL</v>
          </cell>
          <cell r="C4480" t="str">
            <v>UN</v>
          </cell>
          <cell r="E4480">
            <v>6.93</v>
          </cell>
        </row>
        <row r="4481">
          <cell r="A4481">
            <v>7108</v>
          </cell>
          <cell r="B4481" t="str">
            <v>TE DE REDUCAO, PVC, SOLDAVEL, 90 GRAUS, 50 MM X 20 MM, PARA AGUA FRIA PREDIAL</v>
          </cell>
          <cell r="C4481" t="str">
            <v>UN</v>
          </cell>
          <cell r="E4481">
            <v>7.68</v>
          </cell>
        </row>
        <row r="4482">
          <cell r="A4482">
            <v>7129</v>
          </cell>
          <cell r="B4482" t="str">
            <v>TE DE REDUCAO, PVC, SOLDAVEL, 90 GRAUS, 50 MM X 25 MM, PARA AGUA FRIA PREDIAL</v>
          </cell>
          <cell r="C4482" t="str">
            <v>UN</v>
          </cell>
          <cell r="E4482">
            <v>7.71</v>
          </cell>
        </row>
        <row r="4483">
          <cell r="A4483">
            <v>7130</v>
          </cell>
          <cell r="B4483" t="str">
            <v>TE DE REDUCAO, PVC, SOLDAVEL, 90 GRAUS, 50 MM X 32 MM, PARA AGUA FRIA PREDIAL</v>
          </cell>
          <cell r="C4483" t="str">
            <v>UN</v>
          </cell>
          <cell r="E4483">
            <v>10.45</v>
          </cell>
        </row>
        <row r="4484">
          <cell r="A4484">
            <v>7131</v>
          </cell>
          <cell r="B4484" t="str">
            <v>TE DE REDUCAO, PVC, SOLDAVEL, 90 GRAUS, 50 MM X 40 MM, PARA AGUA FRIA PREDIAL</v>
          </cell>
          <cell r="C4484" t="str">
            <v>UN</v>
          </cell>
          <cell r="E4484">
            <v>12.01</v>
          </cell>
        </row>
        <row r="4485">
          <cell r="A4485">
            <v>7132</v>
          </cell>
          <cell r="B4485" t="str">
            <v>TE DE REDUCAO, PVC, SOLDAVEL, 90 GRAUS, 75 MM X 50 MM, PARA AGUA FRIA PREDIAL</v>
          </cell>
          <cell r="C4485" t="str">
            <v>UN</v>
          </cell>
          <cell r="E4485">
            <v>35.799999999999997</v>
          </cell>
        </row>
        <row r="4486">
          <cell r="A4486">
            <v>7133</v>
          </cell>
          <cell r="B4486" t="str">
            <v>TE DE REDUCAO, PVC, SOLDAVEL, 90 GRAUS, 85 MM X 60 MM, PARA AGUA FRIA PREDIAL</v>
          </cell>
          <cell r="C4486" t="str">
            <v>UN</v>
          </cell>
          <cell r="E4486">
            <v>56.81</v>
          </cell>
        </row>
        <row r="4487">
          <cell r="A4487">
            <v>37420</v>
          </cell>
          <cell r="B4487" t="str">
            <v>TE DE SERVICO INTEGRADO, EM POLIPROPILENO (PP), PARA TUBOS EM PEAD/PVC, 60 X 20 MM - LIGACAO PREDIAL DE AGUA</v>
          </cell>
          <cell r="C4487" t="str">
            <v>UN</v>
          </cell>
          <cell r="E4487">
            <v>17.28</v>
          </cell>
        </row>
        <row r="4488">
          <cell r="A4488">
            <v>37421</v>
          </cell>
          <cell r="B4488" t="str">
            <v>TE DE SERVICO INTEGRADO, EM POLIPROPILENO (PP), PARA TUBOS EM PEAD/PVC, 60 X 32 MM - LIGACAO PREDIAL DE AGUA</v>
          </cell>
          <cell r="C4488" t="str">
            <v>UN</v>
          </cell>
          <cell r="E4488">
            <v>23.62</v>
          </cell>
        </row>
        <row r="4489">
          <cell r="A4489">
            <v>37422</v>
          </cell>
          <cell r="B4489" t="str">
            <v>TE DE SERVICO INTEGRADO, EM POLIPROPILENO (PP), PARA TUBOS EM PEAD, 63 X 20 MM - LIGACAO PREDIAL DE AGUA</v>
          </cell>
          <cell r="C4489" t="str">
            <v>UN</v>
          </cell>
          <cell r="E4489">
            <v>22.11</v>
          </cell>
        </row>
        <row r="4490">
          <cell r="A4490">
            <v>37443</v>
          </cell>
          <cell r="B4490" t="str">
            <v>TE DE SERVICO, PEAD PE 100, DE 125 X 20 MM, PARA ELETROFUSAO</v>
          </cell>
          <cell r="C4490" t="str">
            <v>UN</v>
          </cell>
          <cell r="E4490">
            <v>125.52</v>
          </cell>
        </row>
        <row r="4491">
          <cell r="A4491">
            <v>37444</v>
          </cell>
          <cell r="B4491" t="str">
            <v>TE DE SERVICO, PEAD PE 100, DE 125 X 32 MM, PARA ELETROFUSAO</v>
          </cell>
          <cell r="C4491" t="str">
            <v>UN</v>
          </cell>
          <cell r="E4491">
            <v>127.65</v>
          </cell>
        </row>
        <row r="4492">
          <cell r="A4492">
            <v>37445</v>
          </cell>
          <cell r="B4492" t="str">
            <v>TE DE SERVICO, PEAD PE 100, DE 125 X 63 MM, PARA ELETROFUSAO</v>
          </cell>
          <cell r="C4492" t="str">
            <v>UN</v>
          </cell>
          <cell r="E4492">
            <v>193.48</v>
          </cell>
        </row>
        <row r="4493">
          <cell r="A4493">
            <v>37446</v>
          </cell>
          <cell r="B4493" t="str">
            <v>TE DE SERVICO, PEAD PE 100, DE 200 X 20 MM, PARA ELETROFUSAO</v>
          </cell>
          <cell r="C4493" t="str">
            <v>UN</v>
          </cell>
          <cell r="E4493">
            <v>210.92</v>
          </cell>
        </row>
        <row r="4494">
          <cell r="A4494">
            <v>37447</v>
          </cell>
          <cell r="B4494" t="str">
            <v>TE DE SERVICO, PEAD PE 100, DE 200 X 32 MM, PARA ELETROFUSAO</v>
          </cell>
          <cell r="C4494" t="str">
            <v>UN</v>
          </cell>
          <cell r="E4494">
            <v>214.22</v>
          </cell>
        </row>
        <row r="4495">
          <cell r="A4495">
            <v>37448</v>
          </cell>
          <cell r="B4495" t="str">
            <v>TE DE SERVICO, PEAD PE 100, DE 200 X 63 MM, PARA ELETROFUSAO</v>
          </cell>
          <cell r="C4495" t="str">
            <v>UN</v>
          </cell>
          <cell r="E4495">
            <v>293.83999999999997</v>
          </cell>
        </row>
        <row r="4496">
          <cell r="A4496">
            <v>37440</v>
          </cell>
          <cell r="B4496" t="str">
            <v>TE DE SERVICO, PEAD PE 100, DE 63 X 20 MM, PARA ELETROFUSAO</v>
          </cell>
          <cell r="C4496" t="str">
            <v>UN</v>
          </cell>
          <cell r="E4496">
            <v>99.63</v>
          </cell>
        </row>
        <row r="4497">
          <cell r="A4497">
            <v>37441</v>
          </cell>
          <cell r="B4497" t="str">
            <v>TE DE SERVICO, PEAD PE 100, DE 63 X 32 MM, PARA ELETROFUSAO</v>
          </cell>
          <cell r="C4497" t="str">
            <v>UN</v>
          </cell>
          <cell r="E4497">
            <v>99.63</v>
          </cell>
        </row>
        <row r="4498">
          <cell r="A4498">
            <v>37442</v>
          </cell>
          <cell r="B4498" t="str">
            <v>TE DE SERVICO, PEAD PE 100, DE 63 X 63 MM, PARA ELETROFUSAO</v>
          </cell>
          <cell r="C4498" t="str">
            <v>UN</v>
          </cell>
          <cell r="E4498">
            <v>119.99</v>
          </cell>
        </row>
        <row r="4499">
          <cell r="A4499">
            <v>38017</v>
          </cell>
          <cell r="B4499" t="str">
            <v>TE DE TRANSICAO, CPVC, SOLDAVEL, 15 MM X 1/2", PARA AGUA QUENTE</v>
          </cell>
          <cell r="C4499" t="str">
            <v>UN</v>
          </cell>
          <cell r="E4499">
            <v>7.43</v>
          </cell>
        </row>
        <row r="4500">
          <cell r="A4500">
            <v>38018</v>
          </cell>
          <cell r="B4500" t="str">
            <v>TE DE TRANSICAO, CPVC, SOLDAVEL, 22 MM X 1/2", PARA AGUA QUENTE</v>
          </cell>
          <cell r="C4500" t="str">
            <v>UN</v>
          </cell>
          <cell r="E4500">
            <v>8.1999999999999993</v>
          </cell>
        </row>
        <row r="4501">
          <cell r="A4501">
            <v>38432</v>
          </cell>
          <cell r="B4501" t="str">
            <v>TE DE TRANSICAO, CPVC, SOLDAVEL, 22 MM X 3/4", PARA AGUA QUENTE</v>
          </cell>
          <cell r="C4501" t="str">
            <v>UN</v>
          </cell>
          <cell r="E4501">
            <v>11.48</v>
          </cell>
        </row>
        <row r="4502">
          <cell r="A4502">
            <v>39895</v>
          </cell>
          <cell r="B4502" t="str">
            <v>TE DUPLA CURVA BRONZE/LATAO (REF 764) SEM ANEL DE SOLDA, ROSCA F X BOLSA X ROSCA F, 1/2" X 15 X 1/2"</v>
          </cell>
          <cell r="C4502" t="str">
            <v>UN</v>
          </cell>
          <cell r="E4502">
            <v>24.24</v>
          </cell>
        </row>
        <row r="4503">
          <cell r="A4503">
            <v>39896</v>
          </cell>
          <cell r="B4503" t="str">
            <v>TE DUPLA CURVA BRONZE/LATAO (REF 764) SEM ANEL DE SOLDA, ROSCA F X BOLSA X ROSCA F, 3/4" X 22 X 3/4"</v>
          </cell>
          <cell r="C4503" t="str">
            <v>UN</v>
          </cell>
          <cell r="E4503">
            <v>35.53</v>
          </cell>
        </row>
        <row r="4504">
          <cell r="A4504">
            <v>12414</v>
          </cell>
          <cell r="B4504" t="str">
            <v>TE FERRO GALVANIZADO 45G 1.1/2"</v>
          </cell>
          <cell r="C4504" t="str">
            <v>UN</v>
          </cell>
          <cell r="E4504">
            <v>44.31</v>
          </cell>
        </row>
        <row r="4505">
          <cell r="A4505">
            <v>12415</v>
          </cell>
          <cell r="B4505" t="str">
            <v>TE FERRO GALVANIZADO 45G 1.1/4"</v>
          </cell>
          <cell r="C4505" t="str">
            <v>UN</v>
          </cell>
          <cell r="E4505">
            <v>32.590000000000003</v>
          </cell>
        </row>
        <row r="4506">
          <cell r="A4506">
            <v>12417</v>
          </cell>
          <cell r="B4506" t="str">
            <v>TE FERRO GALVANIZADO 45G 1/2"</v>
          </cell>
          <cell r="C4506" t="str">
            <v>UN</v>
          </cell>
          <cell r="E4506">
            <v>8.39</v>
          </cell>
        </row>
        <row r="4507">
          <cell r="A4507">
            <v>12416</v>
          </cell>
          <cell r="B4507" t="str">
            <v>TE FERRO GALVANIZADO 45G 1"</v>
          </cell>
          <cell r="C4507" t="str">
            <v>UN</v>
          </cell>
          <cell r="E4507">
            <v>22.24</v>
          </cell>
        </row>
        <row r="4508">
          <cell r="A4508">
            <v>12418</v>
          </cell>
          <cell r="B4508" t="str">
            <v>TE FERRO GALVANIZADO 45G 2.1/2"</v>
          </cell>
          <cell r="C4508" t="str">
            <v>UN</v>
          </cell>
          <cell r="E4508">
            <v>104</v>
          </cell>
        </row>
        <row r="4509">
          <cell r="A4509">
            <v>12419</v>
          </cell>
          <cell r="B4509" t="str">
            <v>TE FERRO GALVANIZADO 45G 2"</v>
          </cell>
          <cell r="C4509" t="str">
            <v>UN</v>
          </cell>
          <cell r="E4509">
            <v>70.209999999999994</v>
          </cell>
        </row>
        <row r="4510">
          <cell r="A4510">
            <v>12421</v>
          </cell>
          <cell r="B4510" t="str">
            <v>TE FERRO GALVANIZADO 45G 3/4"</v>
          </cell>
          <cell r="C4510" t="str">
            <v>UN</v>
          </cell>
          <cell r="E4510">
            <v>13.42</v>
          </cell>
        </row>
        <row r="4511">
          <cell r="A4511">
            <v>12420</v>
          </cell>
          <cell r="B4511" t="str">
            <v>TE FERRO GALVANIZADO 45G 3"</v>
          </cell>
          <cell r="C4511" t="str">
            <v>UN</v>
          </cell>
          <cell r="E4511">
            <v>165.06</v>
          </cell>
        </row>
        <row r="4512">
          <cell r="A4512">
            <v>12422</v>
          </cell>
          <cell r="B4512" t="str">
            <v>TE FERRO GALVANIZADO 45G 4"</v>
          </cell>
          <cell r="C4512" t="str">
            <v>UN</v>
          </cell>
          <cell r="E4512">
            <v>289.35000000000002</v>
          </cell>
        </row>
        <row r="4513">
          <cell r="A4513">
            <v>6297</v>
          </cell>
          <cell r="B4513" t="str">
            <v>TE FERRO GALVANIZADO 90G 1.1/2"</v>
          </cell>
          <cell r="C4513" t="str">
            <v>UN</v>
          </cell>
          <cell r="E4513">
            <v>20.11</v>
          </cell>
        </row>
        <row r="4514">
          <cell r="A4514">
            <v>6296</v>
          </cell>
          <cell r="B4514" t="str">
            <v>TE FERRO GALVANIZADO 90G 1.1/4"</v>
          </cell>
          <cell r="C4514" t="str">
            <v>UN</v>
          </cell>
          <cell r="E4514">
            <v>17.64</v>
          </cell>
        </row>
        <row r="4515">
          <cell r="A4515">
            <v>6294</v>
          </cell>
          <cell r="B4515" t="str">
            <v>TE FERRO GALVANIZADO 90G 1/2"</v>
          </cell>
          <cell r="C4515" t="str">
            <v>UN</v>
          </cell>
          <cell r="E4515">
            <v>4.47</v>
          </cell>
        </row>
        <row r="4516">
          <cell r="A4516">
            <v>6323</v>
          </cell>
          <cell r="B4516" t="str">
            <v>TE FERRO GALVANIZADO 90G 1"</v>
          </cell>
          <cell r="C4516" t="str">
            <v>UN</v>
          </cell>
          <cell r="E4516">
            <v>11.41</v>
          </cell>
        </row>
        <row r="4517">
          <cell r="A4517">
            <v>6299</v>
          </cell>
          <cell r="B4517" t="str">
            <v>TE FERRO GALVANIZADO 90G 2.1/2"</v>
          </cell>
          <cell r="C4517" t="str">
            <v>UN</v>
          </cell>
          <cell r="E4517">
            <v>64.290000000000006</v>
          </cell>
        </row>
        <row r="4518">
          <cell r="A4518">
            <v>6298</v>
          </cell>
          <cell r="B4518" t="str">
            <v>TE FERRO GALVANIZADO 90G 2"</v>
          </cell>
          <cell r="C4518" t="str">
            <v>UN</v>
          </cell>
          <cell r="E4518">
            <v>36.51</v>
          </cell>
        </row>
        <row r="4519">
          <cell r="A4519">
            <v>6295</v>
          </cell>
          <cell r="B4519" t="str">
            <v>TE FERRO GALVANIZADO 90G 3/4"</v>
          </cell>
          <cell r="C4519" t="str">
            <v>UN</v>
          </cell>
          <cell r="E4519">
            <v>6.77</v>
          </cell>
        </row>
        <row r="4520">
          <cell r="A4520">
            <v>6322</v>
          </cell>
          <cell r="B4520" t="str">
            <v>TE FERRO GALVANIZADO 90G 3"</v>
          </cell>
          <cell r="C4520" t="str">
            <v>UN</v>
          </cell>
          <cell r="E4520">
            <v>83.42</v>
          </cell>
        </row>
        <row r="4521">
          <cell r="A4521">
            <v>6300</v>
          </cell>
          <cell r="B4521" t="str">
            <v>TE FERRO GALVANIZADO 90G 4"</v>
          </cell>
          <cell r="C4521" t="str">
            <v>UN</v>
          </cell>
          <cell r="E4521">
            <v>158.88</v>
          </cell>
        </row>
        <row r="4522">
          <cell r="A4522">
            <v>6321</v>
          </cell>
          <cell r="B4522" t="str">
            <v>TE FERRO GALVANIZADO 90G 5"</v>
          </cell>
          <cell r="C4522" t="str">
            <v>UN</v>
          </cell>
          <cell r="E4522">
            <v>298.72000000000003</v>
          </cell>
        </row>
        <row r="4523">
          <cell r="A4523">
            <v>6301</v>
          </cell>
          <cell r="B4523" t="str">
            <v>TE FERRO GALVANIZADO 90G 6"</v>
          </cell>
          <cell r="C4523" t="str">
            <v>UN</v>
          </cell>
          <cell r="E4523">
            <v>427.83</v>
          </cell>
        </row>
        <row r="4524">
          <cell r="A4524">
            <v>38675</v>
          </cell>
          <cell r="B4524" t="str">
            <v>TE MISTURADOR DE TRANSICAO, CPVC, COM ROSCA, 15 MM X 1/2", PARA AGUA QUENTE</v>
          </cell>
          <cell r="C4524" t="str">
            <v>UN</v>
          </cell>
          <cell r="E4524">
            <v>18.059999999999999</v>
          </cell>
        </row>
        <row r="4525">
          <cell r="A4525">
            <v>38674</v>
          </cell>
          <cell r="B4525" t="str">
            <v>TE MISTURADOR DE TRANSICAO, CPVC, COM ROSCA, 22 MM X 3/4", PARA AGUA QUENTE</v>
          </cell>
          <cell r="C4525" t="str">
            <v>UN</v>
          </cell>
          <cell r="E4525">
            <v>25.85</v>
          </cell>
        </row>
        <row r="4526">
          <cell r="A4526">
            <v>38019</v>
          </cell>
          <cell r="B4526" t="str">
            <v>TE MISTURADOR, CPVC, SOLDAVEL, 15 MM, PARA AGUA QUENTE</v>
          </cell>
          <cell r="C4526" t="str">
            <v>UN</v>
          </cell>
          <cell r="E4526">
            <v>6.48</v>
          </cell>
        </row>
        <row r="4527">
          <cell r="A4527">
            <v>38020</v>
          </cell>
          <cell r="B4527" t="str">
            <v>TE MISTURADOR, CPVC, SOLDAVEL, 22 MM, PARA AGUA QUENTE</v>
          </cell>
          <cell r="C4527" t="str">
            <v>UN</v>
          </cell>
          <cell r="E4527">
            <v>8.1999999999999993</v>
          </cell>
        </row>
        <row r="4528">
          <cell r="A4528">
            <v>7094</v>
          </cell>
          <cell r="B4528" t="str">
            <v>TE PVC ROSCAVEL 90 GRAUS, 1", PARA  AGUA FRIA PREDIAL</v>
          </cell>
          <cell r="C4528" t="str">
            <v>UN</v>
          </cell>
          <cell r="E4528">
            <v>7.25</v>
          </cell>
        </row>
        <row r="4529">
          <cell r="A4529">
            <v>7117</v>
          </cell>
          <cell r="B4529" t="str">
            <v>TE PVC ROSCAVEL, 90 GRAUS, 1 1/4",  AGUA FRIA PREDIAL</v>
          </cell>
          <cell r="C4529" t="str">
            <v>UN</v>
          </cell>
          <cell r="E4529">
            <v>10.99</v>
          </cell>
        </row>
        <row r="4530">
          <cell r="A4530">
            <v>7116</v>
          </cell>
          <cell r="B4530" t="str">
            <v>TE PVC SOLDAVEL, BBB, 90 GRAUS, DN 40 MM, PARA ESGOTO SECUNDARIO PREDIAL</v>
          </cell>
          <cell r="C4530" t="str">
            <v>UN</v>
          </cell>
          <cell r="E4530">
            <v>2.36</v>
          </cell>
        </row>
        <row r="4531">
          <cell r="A4531">
            <v>7118</v>
          </cell>
          <cell r="B4531" t="str">
            <v>TE PVC, ROSCAVEL, 90 GRAUS, 1 1/2", AGUA FRIA PREDIAL</v>
          </cell>
          <cell r="C4531" t="str">
            <v>UN</v>
          </cell>
          <cell r="E4531">
            <v>14.45</v>
          </cell>
        </row>
        <row r="4532">
          <cell r="A4532">
            <v>7098</v>
          </cell>
          <cell r="B4532" t="str">
            <v>TE PVC, ROSCAVEL, 90 GRAUS, 1/2",  AGUA FRIA PREDIAL</v>
          </cell>
          <cell r="C4532" t="str">
            <v>UN</v>
          </cell>
          <cell r="E4532">
            <v>1.82</v>
          </cell>
        </row>
        <row r="4533">
          <cell r="A4533">
            <v>7110</v>
          </cell>
          <cell r="B4533" t="str">
            <v>TE PVC, ROSCAVEL, 90 GRAUS, 2",  AGUA FRIA PREDIAL</v>
          </cell>
          <cell r="C4533" t="str">
            <v>UN</v>
          </cell>
          <cell r="E4533">
            <v>26.11</v>
          </cell>
        </row>
        <row r="4534">
          <cell r="A4534">
            <v>7123</v>
          </cell>
          <cell r="B4534" t="str">
            <v>TE PVC, ROSCAVEL, 90 GRAUS, 3/4", AGUA FRIA PREDIAL</v>
          </cell>
          <cell r="C4534" t="str">
            <v>UN</v>
          </cell>
          <cell r="E4534">
            <v>2.41</v>
          </cell>
        </row>
        <row r="4535">
          <cell r="A4535">
            <v>7121</v>
          </cell>
          <cell r="B4535" t="str">
            <v>TE PVC, SOLDAVEL, COM BUCHA DE LATAO NA BOLSA CENTRAL, 90 GRAUS, 20 MM X 1/2", PARA AGUA FRIA PREDIAL</v>
          </cell>
          <cell r="C4535" t="str">
            <v>UN</v>
          </cell>
          <cell r="E4535">
            <v>7.57</v>
          </cell>
        </row>
        <row r="4536">
          <cell r="A4536">
            <v>7137</v>
          </cell>
          <cell r="B4536" t="str">
            <v>TE PVC, SOLDAVEL, COM BUCHA DE LATAO NA BOLSA CENTRAL, 90 GRAUS, 25 MM X 1/2", PARA AGUA FRIA PREDIAL</v>
          </cell>
          <cell r="C4536" t="str">
            <v>UN</v>
          </cell>
          <cell r="E4536">
            <v>8.2799999999999994</v>
          </cell>
        </row>
        <row r="4537">
          <cell r="A4537">
            <v>7122</v>
          </cell>
          <cell r="B4537" t="str">
            <v>TE PVC, SOLDAVEL, COM BUCHA DE LATAO NA BOLSA CENTRAL, 90 GRAUS, 25 MM X 3/4", PARA AGUA FRIA PREDIAL</v>
          </cell>
          <cell r="C4537" t="str">
            <v>UN</v>
          </cell>
          <cell r="E4537">
            <v>8.5299999999999994</v>
          </cell>
        </row>
        <row r="4538">
          <cell r="A4538">
            <v>7114</v>
          </cell>
          <cell r="B4538" t="str">
            <v>TE PVC, SOLDAVEL, COM BUCHA DE LATAO NA BOLSA CENTRAL, 90 GRAUS, 32 MM X 3/4", PARA AGUA FRIA PREDIAL</v>
          </cell>
          <cell r="C4538" t="str">
            <v>UN</v>
          </cell>
          <cell r="E4538">
            <v>14.24</v>
          </cell>
        </row>
        <row r="4539">
          <cell r="A4539">
            <v>7109</v>
          </cell>
          <cell r="B4539" t="str">
            <v>TE PVC, SOLDAVEL, COM ROSCA NA BOLSA CENTRAL, 90 GRAUS, 20 MM X 1/2", PARA AGUA FRIA PREDIAL</v>
          </cell>
          <cell r="C4539" t="str">
            <v>UN</v>
          </cell>
          <cell r="E4539">
            <v>2.02</v>
          </cell>
        </row>
        <row r="4540">
          <cell r="A4540">
            <v>7135</v>
          </cell>
          <cell r="B4540" t="str">
            <v>TE PVC, SOLDAVEL, COM ROSCA NA BOLSA CENTRAL, 90 GRAUS, 25 MM X 1/2", PARA AGUA FRIA PREDIAL</v>
          </cell>
          <cell r="C4540" t="str">
            <v>UN</v>
          </cell>
          <cell r="E4540">
            <v>3.21</v>
          </cell>
        </row>
        <row r="4541">
          <cell r="A4541">
            <v>37947</v>
          </cell>
          <cell r="B4541" t="str">
            <v>TE PVC, SOLDAVEL, COM ROSCA NA BOLSA CENTRAL, 90 GRAUS, 25 MM X 3/4", PARA AGUA FRIA PREDIAL</v>
          </cell>
          <cell r="C4541" t="str">
            <v>UN</v>
          </cell>
          <cell r="E4541">
            <v>3.12</v>
          </cell>
        </row>
        <row r="4542">
          <cell r="A4542">
            <v>7103</v>
          </cell>
          <cell r="B4542" t="str">
            <v>TE PVC, SOLDAVEL, COM ROSCA NA BOLSA CENTRAL, 90 GRAUS, 32 MM X 3/4", PARA AGUA FRIA PREDIAL</v>
          </cell>
          <cell r="C4542" t="str">
            <v>UN</v>
          </cell>
          <cell r="E4542">
            <v>14.24</v>
          </cell>
        </row>
        <row r="4543">
          <cell r="A4543">
            <v>7126</v>
          </cell>
          <cell r="B4543" t="str">
            <v>TE REDUCAO PVC, ROSCAVEL, 90 GRAUS,  1.1/2" X 3/4",  AGUA FRIA PREDIAL</v>
          </cell>
          <cell r="C4543" t="str">
            <v>UN</v>
          </cell>
          <cell r="E4543">
            <v>11.56</v>
          </cell>
        </row>
        <row r="4544">
          <cell r="A4544">
            <v>7091</v>
          </cell>
          <cell r="B4544" t="str">
            <v>TE SANITARIO, PVC, DN 100 X 100 MM, SERIE NORMAL, PARA ESGOTO PREDIAL</v>
          </cell>
          <cell r="C4544" t="str">
            <v>UN</v>
          </cell>
          <cell r="E4544">
            <v>12.83</v>
          </cell>
        </row>
        <row r="4545">
          <cell r="A4545">
            <v>11655</v>
          </cell>
          <cell r="B4545" t="str">
            <v>TE SANITARIO, PVC, DN 100 X 50 MM, SERIE NORMAL, PARA ESGOTO PREDIAL</v>
          </cell>
          <cell r="C4545" t="str">
            <v>UN</v>
          </cell>
          <cell r="E4545">
            <v>11.48</v>
          </cell>
        </row>
        <row r="4546">
          <cell r="A4546">
            <v>11656</v>
          </cell>
          <cell r="B4546" t="str">
            <v>TE SANITARIO, PVC, DN 100 X 75 MM, SERIE NORMAL PARA ESGOTO PREDIAL</v>
          </cell>
          <cell r="C4546" t="str">
            <v>UN</v>
          </cell>
          <cell r="E4546">
            <v>11.82</v>
          </cell>
        </row>
        <row r="4547">
          <cell r="A4547">
            <v>37948</v>
          </cell>
          <cell r="B4547" t="str">
            <v>TE SANITARIO, PVC, DN 40 X 40 MM, SERIE NORMAL, PARA ESGOTO PREDIAL</v>
          </cell>
          <cell r="C4547" t="str">
            <v>UN</v>
          </cell>
          <cell r="E4547">
            <v>2.56</v>
          </cell>
        </row>
        <row r="4548">
          <cell r="A4548">
            <v>7097</v>
          </cell>
          <cell r="B4548" t="str">
            <v>TE SANITARIO, PVC, DN 50 X 50 MM, SERIE NORMAL, PARA ESGOTO PREDIAL</v>
          </cell>
          <cell r="C4548" t="str">
            <v>UN</v>
          </cell>
          <cell r="E4548">
            <v>5.7</v>
          </cell>
        </row>
        <row r="4549">
          <cell r="A4549">
            <v>11657</v>
          </cell>
          <cell r="B4549" t="str">
            <v>TE SANITARIO, PVC, DN 75 X 50 MM, SERIE NORMAL PARA ESGOTO PREDIAL</v>
          </cell>
          <cell r="C4549" t="str">
            <v>UN</v>
          </cell>
          <cell r="E4549">
            <v>9.9700000000000006</v>
          </cell>
        </row>
        <row r="4550">
          <cell r="A4550">
            <v>11658</v>
          </cell>
          <cell r="B4550" t="str">
            <v>TE SANITARIO, PVC, DN 75 X 75 MM, SERIE NORMAL PARA ESGOTO PREDIAL</v>
          </cell>
          <cell r="C4550" t="str">
            <v>UN</v>
          </cell>
          <cell r="E4550">
            <v>11.27</v>
          </cell>
        </row>
        <row r="4551">
          <cell r="A4551">
            <v>7146</v>
          </cell>
          <cell r="B4551" t="str">
            <v>TE SOLDAVEL, PVC, 90 GRAUS, 110 MM, PARA AGUA FRIA PREDIAL (NBR 5648)</v>
          </cell>
          <cell r="C4551" t="str">
            <v>UN</v>
          </cell>
          <cell r="E4551">
            <v>128.65</v>
          </cell>
        </row>
        <row r="4552">
          <cell r="A4552">
            <v>7138</v>
          </cell>
          <cell r="B4552" t="str">
            <v>TE SOLDAVEL, PVC, 90 GRAUS, 20 MM, PARA AGUA FRIA PREDIAL (NBR 5648)</v>
          </cell>
          <cell r="C4552" t="str">
            <v>UN</v>
          </cell>
          <cell r="E4552">
            <v>0.8</v>
          </cell>
        </row>
        <row r="4553">
          <cell r="A4553">
            <v>7139</v>
          </cell>
          <cell r="B4553" t="str">
            <v>TE SOLDAVEL, PVC, 90 GRAUS, 25 MM, PARA AGUA FRIA PREDIAL (NBR 5648)</v>
          </cell>
          <cell r="C4553" t="str">
            <v>UN</v>
          </cell>
          <cell r="E4553">
            <v>1.1000000000000001</v>
          </cell>
        </row>
        <row r="4554">
          <cell r="A4554">
            <v>7140</v>
          </cell>
          <cell r="B4554" t="str">
            <v>TE SOLDAVEL, PVC, 90 GRAUS, 32 MM, PARA AGUA FRIA PREDIAL (NBR 5648)</v>
          </cell>
          <cell r="C4554" t="str">
            <v>UN</v>
          </cell>
          <cell r="E4554">
            <v>2.73</v>
          </cell>
        </row>
        <row r="4555">
          <cell r="A4555">
            <v>7141</v>
          </cell>
          <cell r="B4555" t="str">
            <v>TE SOLDAVEL, PVC, 90 GRAUS, 40 MM, PARA AGUA FRIA PREDIAL (NBR 5648)</v>
          </cell>
          <cell r="C4555" t="str">
            <v>UN</v>
          </cell>
          <cell r="E4555">
            <v>7.05</v>
          </cell>
        </row>
        <row r="4556">
          <cell r="A4556">
            <v>7143</v>
          </cell>
          <cell r="B4556" t="str">
            <v>TE SOLDAVEL, PVC, 90 GRAUS, 60 MM, PARA AGUA FRIA PREDIAL (NBR 5648)</v>
          </cell>
          <cell r="C4556" t="str">
            <v>UN</v>
          </cell>
          <cell r="E4556">
            <v>22.88</v>
          </cell>
        </row>
        <row r="4557">
          <cell r="A4557">
            <v>7144</v>
          </cell>
          <cell r="B4557" t="str">
            <v>TE SOLDAVEL, PVC, 90 GRAUS, 75 MM, PARA AGUA FRIA PREDIAL (NBR 5648)</v>
          </cell>
          <cell r="C4557" t="str">
            <v>UN</v>
          </cell>
          <cell r="E4557">
            <v>43.85</v>
          </cell>
        </row>
        <row r="4558">
          <cell r="A4558">
            <v>7145</v>
          </cell>
          <cell r="B4558" t="str">
            <v>TE SOLDAVEL, PVC, 90 GRAUS, 85 MM, PARA AGUA FRIA PREDIAL (NBR 5648)</v>
          </cell>
          <cell r="C4558" t="str">
            <v>UN</v>
          </cell>
          <cell r="E4558">
            <v>68.78</v>
          </cell>
        </row>
        <row r="4559">
          <cell r="A4559">
            <v>7142</v>
          </cell>
          <cell r="B4559" t="str">
            <v>TE SOLDAVEL, PVC, 90 GRAUS,50 MM, PARA AGUA FRIA PREDIAL (NBR 5648)</v>
          </cell>
          <cell r="C4559" t="str">
            <v>UN</v>
          </cell>
          <cell r="E4559">
            <v>7.98</v>
          </cell>
        </row>
        <row r="4560">
          <cell r="A4560">
            <v>20174</v>
          </cell>
          <cell r="B4560" t="str">
            <v>TE, PVC LEVE, CURTO, 90 GRAUS, 150 MM, PARA ESGOTO</v>
          </cell>
          <cell r="C4560" t="str">
            <v>UN</v>
          </cell>
          <cell r="E4560">
            <v>55.34</v>
          </cell>
        </row>
        <row r="4561">
          <cell r="A4561">
            <v>20175</v>
          </cell>
          <cell r="B4561" t="str">
            <v>TE, PVC LEVE, CURTO, 90 GRAUS, 200 MM, PARA ESGOTO</v>
          </cell>
          <cell r="C4561" t="str">
            <v>UN</v>
          </cell>
          <cell r="E4561">
            <v>124.76</v>
          </cell>
        </row>
        <row r="4562">
          <cell r="A4562">
            <v>7049</v>
          </cell>
          <cell r="B4562" t="str">
            <v>TE, PVC PBA, BBB, 90 GRAUS, DN 100 / DE 110 MM, PARA REDE AGUA (NBR 10351)</v>
          </cell>
          <cell r="C4562" t="str">
            <v>UN</v>
          </cell>
          <cell r="E4562">
            <v>57.1</v>
          </cell>
        </row>
        <row r="4563">
          <cell r="A4563">
            <v>7048</v>
          </cell>
          <cell r="B4563" t="str">
            <v>TE, PVC PBA, BBB, 90 GRAUS, DN 50 / DE 60 MM, PARA REDE AGUA (NBR 10351)</v>
          </cell>
          <cell r="C4563" t="str">
            <v>UN</v>
          </cell>
          <cell r="E4563">
            <v>12.08</v>
          </cell>
        </row>
        <row r="4564">
          <cell r="A4564">
            <v>7088</v>
          </cell>
          <cell r="B4564" t="str">
            <v>TE, PVC PBA, BBB, 90 GRAUS, DN 75 / DE 85 MM, PARA REDE AGUA (NBR 10351)</v>
          </cell>
          <cell r="C4564" t="str">
            <v>UN</v>
          </cell>
          <cell r="E4564">
            <v>29.52</v>
          </cell>
        </row>
        <row r="4565">
          <cell r="A4565">
            <v>20179</v>
          </cell>
          <cell r="B4565" t="str">
            <v>TE, PVC, SERIE R, 100 X 100 MM, PARA ESGOTO PREDIAL</v>
          </cell>
          <cell r="C4565" t="str">
            <v>UN</v>
          </cell>
          <cell r="E4565">
            <v>33.54</v>
          </cell>
        </row>
        <row r="4566">
          <cell r="A4566">
            <v>20178</v>
          </cell>
          <cell r="B4566" t="str">
            <v>TE, PVC, SERIE R, 100 X 75 MM, PARA ESGOTO PREDIAL</v>
          </cell>
          <cell r="C4566" t="str">
            <v>UN</v>
          </cell>
          <cell r="E4566">
            <v>24.36</v>
          </cell>
        </row>
        <row r="4567">
          <cell r="A4567">
            <v>20180</v>
          </cell>
          <cell r="B4567" t="str">
            <v>TE, PVC, SERIE R, 150 X 100 MM, PARA ESGOTO PREDIAL</v>
          </cell>
          <cell r="C4567" t="str">
            <v>UN</v>
          </cell>
          <cell r="E4567">
            <v>57.27</v>
          </cell>
        </row>
        <row r="4568">
          <cell r="A4568">
            <v>20181</v>
          </cell>
          <cell r="B4568" t="str">
            <v>TE, PVC, SERIE R, 150 X 150 MM, PARA ESGOTO PREDIAL</v>
          </cell>
          <cell r="C4568" t="str">
            <v>UN</v>
          </cell>
          <cell r="E4568">
            <v>84.4</v>
          </cell>
        </row>
        <row r="4569">
          <cell r="A4569">
            <v>38419</v>
          </cell>
          <cell r="B4569" t="str">
            <v>TE, PVC, SERIE R, 40 X 40 MM, PARA ESGOTO PREDIAL</v>
          </cell>
          <cell r="C4569" t="str">
            <v>UN</v>
          </cell>
          <cell r="E4569">
            <v>5.76</v>
          </cell>
        </row>
        <row r="4570">
          <cell r="A4570">
            <v>38420</v>
          </cell>
          <cell r="B4570" t="str">
            <v>TE, PVC, SERIE R, 50 X 50 MM, PARA ESGOTO PREDIAL</v>
          </cell>
          <cell r="C4570" t="str">
            <v>UN</v>
          </cell>
          <cell r="E4570">
            <v>12.96</v>
          </cell>
        </row>
        <row r="4571">
          <cell r="A4571">
            <v>20177</v>
          </cell>
          <cell r="B4571" t="str">
            <v>TE, PVC, SERIE R, 75 X 75 MM, PARA ESGOTO PREDIAL</v>
          </cell>
          <cell r="C4571" t="str">
            <v>UN</v>
          </cell>
          <cell r="E4571">
            <v>19.28</v>
          </cell>
        </row>
        <row r="4572">
          <cell r="A4572">
            <v>7082</v>
          </cell>
          <cell r="B4572" t="str">
            <v>TE, PVC, 90 GRAUS, BBB, JE, DN 100 MM, PARA REDE COLETORA ESGOTO (NBR 10569)</v>
          </cell>
          <cell r="C4572" t="str">
            <v>UN</v>
          </cell>
          <cell r="E4572">
            <v>120.49</v>
          </cell>
        </row>
        <row r="4573">
          <cell r="A4573">
            <v>7069</v>
          </cell>
          <cell r="B4573" t="str">
            <v>TE, PVC, 90 GRAUS, BBB, JE, DN 150 MM, PARA REDE COLETORA ESGOTO (NBR 10569)</v>
          </cell>
          <cell r="C4573" t="str">
            <v>UN</v>
          </cell>
          <cell r="E4573">
            <v>295.93</v>
          </cell>
        </row>
        <row r="4574">
          <cell r="A4574">
            <v>7070</v>
          </cell>
          <cell r="B4574" t="str">
            <v>TE, PVC, 90 GRAUS, BBB, JE, DN 200 MM, PARA REDE COLETORA ESGOTO (NBR 10569)</v>
          </cell>
          <cell r="C4574" t="str">
            <v>UN</v>
          </cell>
          <cell r="E4574">
            <v>442.53</v>
          </cell>
        </row>
        <row r="4575">
          <cell r="A4575">
            <v>7060</v>
          </cell>
          <cell r="B4575" t="str">
            <v>TE, PVC, 90 GRAUS, BBB, JE, DN 250 MM, PARA REDE COLETORA ESGOTO (NBR 10569)</v>
          </cell>
          <cell r="C4575" t="str">
            <v>UN</v>
          </cell>
          <cell r="E4575">
            <v>1272.0899999999999</v>
          </cell>
        </row>
        <row r="4576">
          <cell r="A4576">
            <v>7061</v>
          </cell>
          <cell r="B4576" t="str">
            <v>TE, PVC, 90 GRAUS, BBB, JE, DN 300 MM, PARA REDE COLETORA ESGOTO (NBR 10569)</v>
          </cell>
          <cell r="C4576" t="str">
            <v>UN</v>
          </cell>
          <cell r="E4576">
            <v>1583.35</v>
          </cell>
        </row>
        <row r="4577">
          <cell r="A4577">
            <v>7065</v>
          </cell>
          <cell r="B4577" t="str">
            <v>TE, PVC, 90 GRAUS, BBB, JE, DN 400 MM, PARA REDE COLETORA ESGOTO (NBR 10569)</v>
          </cell>
          <cell r="C4577" t="str">
            <v>UN</v>
          </cell>
          <cell r="E4577">
            <v>2883.34</v>
          </cell>
        </row>
        <row r="4578">
          <cell r="A4578">
            <v>20172</v>
          </cell>
          <cell r="B4578" t="str">
            <v>TE, PVC, 90 GRAUS, BBP, JE, DN 100 MM, PARA REDE COLETORA ESGOTO (NBR 10569)</v>
          </cell>
          <cell r="C4578" t="str">
            <v>UN</v>
          </cell>
          <cell r="E4578">
            <v>31.64</v>
          </cell>
        </row>
        <row r="4579">
          <cell r="A4579">
            <v>7153</v>
          </cell>
          <cell r="B4579" t="str">
            <v>TECNICO DE LABORATORIO</v>
          </cell>
          <cell r="C4579" t="str">
            <v>H</v>
          </cell>
          <cell r="E4579">
            <v>21.06</v>
          </cell>
        </row>
        <row r="4580">
          <cell r="A4580">
            <v>6175</v>
          </cell>
          <cell r="B4580" t="str">
            <v>TECNICO DE SONDAGEM</v>
          </cell>
          <cell r="C4580" t="str">
            <v>H</v>
          </cell>
          <cell r="E4580">
            <v>25.3</v>
          </cell>
        </row>
        <row r="4581">
          <cell r="A4581">
            <v>37712</v>
          </cell>
          <cell r="B4581" t="str">
            <v>TELA ARAME GALVANIZADO REVESTIDO COM PVC, MALHA HEXAGONAL DUPLA TORCAO, 8 X 10 CM (ZN/AL + PVC), FIO *2,4* MM</v>
          </cell>
          <cell r="C4581" t="str">
            <v>M2</v>
          </cell>
          <cell r="E4581">
            <v>28.49</v>
          </cell>
        </row>
        <row r="4582">
          <cell r="A4582">
            <v>34547</v>
          </cell>
          <cell r="B4582" t="str">
            <v>TELA DE ACO SOLDADA GALVANIZADA/ZINCADA PARA ALVENARIA, FIO  D = *1,20 a 1,70* MM, MALHA 15 X 15 MM, (C X L) *50 X 12* CM</v>
          </cell>
          <cell r="C4582" t="str">
            <v>M</v>
          </cell>
          <cell r="E4582">
            <v>1.89</v>
          </cell>
        </row>
        <row r="4583">
          <cell r="A4583">
            <v>34548</v>
          </cell>
          <cell r="B4583" t="str">
            <v>TELA DE ACO SOLDADA GALVANIZADA/ZINCADA PARA ALVENARIA, FIO  D = *1,20 a 1,70* MM, MALHA 15 X 15 MM, (C X L) *50 X 17,5* CM</v>
          </cell>
          <cell r="C4583" t="str">
            <v>M</v>
          </cell>
          <cell r="E4583">
            <v>1.84</v>
          </cell>
        </row>
        <row r="4584">
          <cell r="A4584">
            <v>37411</v>
          </cell>
          <cell r="B4584" t="str">
            <v>TELA DE ACO SOLDADA GALVANIZADA/ZINCADA PARA ALVENARIA, FIO  D = *1,24 MM, MALHA 25 X 25 MM</v>
          </cell>
          <cell r="C4584" t="str">
            <v>M2</v>
          </cell>
          <cell r="E4584">
            <v>9.26</v>
          </cell>
        </row>
        <row r="4585">
          <cell r="A4585">
            <v>34558</v>
          </cell>
          <cell r="B4585" t="str">
            <v>TELA DE ACO SOLDADA GALVANIZADA/ZINCADA PARA ALVENARIA, FIO D = *1,20 a 1,70* MM, MALHA 15 X 15 MM, (C X L) *50 X 10,5* CM</v>
          </cell>
          <cell r="C4585" t="str">
            <v>M</v>
          </cell>
          <cell r="E4585">
            <v>1.23</v>
          </cell>
        </row>
        <row r="4586">
          <cell r="A4586">
            <v>34550</v>
          </cell>
          <cell r="B4586" t="str">
            <v>TELA DE ACO SOLDADA GALVANIZADA/ZINCADA PARA ALVENARIA, FIO D = *1,20 a 1,70* MM, MALHA 15 X 15 MM, (C X L) *50 X 6* CM</v>
          </cell>
          <cell r="C4586" t="str">
            <v>M</v>
          </cell>
          <cell r="E4586">
            <v>0.65</v>
          </cell>
        </row>
        <row r="4587">
          <cell r="A4587">
            <v>34557</v>
          </cell>
          <cell r="B4587" t="str">
            <v>TELA DE ACO SOLDADA GALVANIZADA/ZINCADA PARA ALVENARIA, FIO D = *1,20 a 1,70* MM, MALHA 15 X 15 MM, (C X L) *50 X 7,5* CM</v>
          </cell>
          <cell r="C4587" t="str">
            <v>M</v>
          </cell>
          <cell r="E4587">
            <v>1.1599999999999999</v>
          </cell>
        </row>
        <row r="4588">
          <cell r="A4588">
            <v>7155</v>
          </cell>
          <cell r="B4588" t="str">
            <v>TELA DE ACO SOLDADA NERVURADA CA-60, Q-138, (2,20 KG/M2), DIAMETRO DO FIO = 4,2 MM, LARGURA =  2,45 X 120 M DE COMPRIMENTO, ESPACAMENTO DA MALHA = 10  X 10 CM</v>
          </cell>
          <cell r="C4588" t="str">
            <v>M2</v>
          </cell>
          <cell r="E4588">
            <v>10.67</v>
          </cell>
        </row>
        <row r="4589">
          <cell r="A4589">
            <v>7154</v>
          </cell>
          <cell r="B4589" t="str">
            <v>TELA DE ACO SOLDADA NERVURADA CA-60, Q-138, (2,20 KG/M2), DIAMETRO DO FIO = 4,2 MM, LARGURA =  2,45 X 120 M DE COMPRIMENTO, ESPACAMENTO DA MALHA = 10 X 10 CM</v>
          </cell>
          <cell r="C4589" t="str">
            <v>KG</v>
          </cell>
          <cell r="E4589">
            <v>4.8</v>
          </cell>
        </row>
        <row r="4590">
          <cell r="A4590">
            <v>10915</v>
          </cell>
          <cell r="B4590" t="str">
            <v>TELA DE ACO SOLDADA NERVURADA CA-60, Q-61, (0,97 KG/M2), DIAMETRO DO FIO = 3,4 MM, LARGURA =  2,45 X 120 M DE COMPRIMENTO, ESPACAMENTO DA MALHA = 15  X 15 CM</v>
          </cell>
          <cell r="C4590" t="str">
            <v>KG</v>
          </cell>
          <cell r="E4590">
            <v>4.9800000000000004</v>
          </cell>
        </row>
        <row r="4591">
          <cell r="A4591">
            <v>10917</v>
          </cell>
          <cell r="B4591" t="str">
            <v>TELA DE ACO SOLDADA NERVURADA CA-60, Q-61, (0,97 KG/M2), DIAMETRO DO FIO = 3,4 MM, LARGURA =  2,45 X 120 M DE COMPRIMENTO, ESPACAMENTO DA MALHA = 15 X 15 CM</v>
          </cell>
          <cell r="C4591" t="str">
            <v>M2</v>
          </cell>
          <cell r="E4591">
            <v>4.84</v>
          </cell>
        </row>
        <row r="4592">
          <cell r="A4592">
            <v>21141</v>
          </cell>
          <cell r="B4592" t="str">
            <v>TELA DE ACO SOLDADA NERVURADA CA-60, Q-92, (1,48 KG/M2), DIAMETRO DO FIO = 4,2 MM, LARGURA =  2,45 X 60 M DE COMPRIMENTO, ESPACAMENTO DA MALHA = 15  X 15 CM</v>
          </cell>
          <cell r="C4592" t="str">
            <v>M2</v>
          </cell>
          <cell r="E4592">
            <v>7.17</v>
          </cell>
        </row>
        <row r="4593">
          <cell r="A4593">
            <v>10916</v>
          </cell>
          <cell r="B4593" t="str">
            <v>TELA DE ACO SOLDADA NERVURADA CA-60, Q-92, (1,48 KG/M2), DIAMETRO DO FIO = 4,2 MM, LARGURA =  2,45 X 60 M DE COMPRIMENTO, ESPACAMENTO DA MALHA = 15 X 15 CM</v>
          </cell>
          <cell r="C4593" t="str">
            <v>KG</v>
          </cell>
          <cell r="E4593">
            <v>4.84</v>
          </cell>
        </row>
        <row r="4594">
          <cell r="A4594">
            <v>39508</v>
          </cell>
          <cell r="B4594" t="str">
            <v>TELA DE ACO SOLDADA NERVURADA, CA-60, L-159, (1,69 KG/M2), DIAMETRO DO FIO = 4,5 MM, LARGURA =  2,45 M, ESPACAMENTO DA MALHA = 30 X 10 CM</v>
          </cell>
          <cell r="C4594" t="str">
            <v>M2</v>
          </cell>
          <cell r="E4594">
            <v>8.52</v>
          </cell>
        </row>
        <row r="4595">
          <cell r="A4595">
            <v>39507</v>
          </cell>
          <cell r="B4595" t="str">
            <v>TELA DE ACO SOLDADA NERVURADA, CA-60, Q-113, (1,8 KG/M2), DIAMETRO DO FIO = 3,8 MM, LARGURA =  2,45 M, ESPACAMENTO DA MALHA = 10 X 10 CM</v>
          </cell>
          <cell r="C4595" t="str">
            <v>M2</v>
          </cell>
          <cell r="E4595">
            <v>8.34</v>
          </cell>
        </row>
        <row r="4596">
          <cell r="A4596">
            <v>7156</v>
          </cell>
          <cell r="B4596" t="str">
            <v>TELA DE ACO SOLDADA NERVURADA, CA-60, Q-196, (3,11 KG/M2), DIAMETRO DO FIO = 5,0 MM, LARGURA =  2,45 M, ESPACAMENTO DA MALHA = 10 X 10 CM</v>
          </cell>
          <cell r="C4596" t="str">
            <v>M2</v>
          </cell>
          <cell r="E4596">
            <v>14.42</v>
          </cell>
        </row>
        <row r="4597">
          <cell r="A4597">
            <v>39509</v>
          </cell>
          <cell r="B4597" t="str">
            <v>TELA DE ACO SOLDADA NERVURADA, CA-60, T-196, (2,11 KG/M2), DIAMETRO DO FIO = 5,0 MM, LARGURA =  2,45 M, ESPACAMENTO DA MALHA = 30 X 10 CM</v>
          </cell>
          <cell r="C4597" t="str">
            <v>M2</v>
          </cell>
          <cell r="E4597">
            <v>6.71</v>
          </cell>
        </row>
        <row r="4598">
          <cell r="A4598">
            <v>25988</v>
          </cell>
          <cell r="B4598" t="str">
            <v>TELA DE ANIAGEM (JUTA)</v>
          </cell>
          <cell r="C4598" t="str">
            <v>M2</v>
          </cell>
          <cell r="E4598">
            <v>7.18</v>
          </cell>
        </row>
        <row r="4599">
          <cell r="A4599">
            <v>10928</v>
          </cell>
          <cell r="B4599" t="str">
            <v>TELA DE ARAME GALV QUADRANGULAR / LOSANGULAR,  FIO 2,11 MM (14  BWG), MALHA  8 X 8 CM, H = 2 M</v>
          </cell>
          <cell r="C4599" t="str">
            <v>M2</v>
          </cell>
          <cell r="E4599">
            <v>8.5399999999999991</v>
          </cell>
        </row>
        <row r="4600">
          <cell r="A4600">
            <v>7167</v>
          </cell>
          <cell r="B4600" t="str">
            <v>TELA DE ARAME GALV QUADRANGULAR / LOSANGULAR,  FIO 2,11 MM (14 BWG), MALHA  5 X 5 CM, H = 2 M</v>
          </cell>
          <cell r="C4600" t="str">
            <v>M2</v>
          </cell>
          <cell r="E4600">
            <v>11.67</v>
          </cell>
        </row>
        <row r="4601">
          <cell r="A4601">
            <v>10933</v>
          </cell>
          <cell r="B4601" t="str">
            <v>TELA DE ARAME GALV QUADRANGULAR / LOSANGULAR,  FIO 2,77 MM (12  BWG), MALHA  10 X 10 CM, H = 2 M</v>
          </cell>
          <cell r="C4601" t="str">
            <v>M2</v>
          </cell>
          <cell r="E4601">
            <v>10.43</v>
          </cell>
        </row>
        <row r="4602">
          <cell r="A4602">
            <v>10927</v>
          </cell>
          <cell r="B4602" t="str">
            <v>TELA DE ARAME GALV QUADRANGULAR / LOSANGULAR,  FIO 2,77 MM (12  BWG), MALHA  8 X 8 CM, H = 2 M</v>
          </cell>
          <cell r="C4602" t="str">
            <v>M2</v>
          </cell>
          <cell r="E4602">
            <v>12.59</v>
          </cell>
        </row>
        <row r="4603">
          <cell r="A4603">
            <v>7158</v>
          </cell>
          <cell r="B4603" t="str">
            <v>TELA DE ARAME GALV QUADRANGULAR / LOSANGULAR,  FIO 2,77 MM (12 BWG), MALHA  5 X 5 CM, H = 2 M</v>
          </cell>
          <cell r="C4603" t="str">
            <v>M2</v>
          </cell>
          <cell r="E4603">
            <v>17.579999999999998</v>
          </cell>
        </row>
        <row r="4604">
          <cell r="A4604">
            <v>7162</v>
          </cell>
          <cell r="B4604" t="str">
            <v>TELA DE ARAME GALV QUADRANGULAR / LOSANGULAR,  FIO 3,4 MM (10  BWG), MALHA  5 X 5 CM, H = 2 M</v>
          </cell>
          <cell r="C4604" t="str">
            <v>M2</v>
          </cell>
          <cell r="E4604">
            <v>26.43</v>
          </cell>
        </row>
        <row r="4605">
          <cell r="A4605">
            <v>10932</v>
          </cell>
          <cell r="B4605" t="str">
            <v>TELA DE ARAME GALV QUADRANGULAR / LOSANGULAR,  FIO 4,19 MM (8 BWG), MALHA  5 X 5 CM, H = 2 M</v>
          </cell>
          <cell r="C4605" t="str">
            <v>M2</v>
          </cell>
          <cell r="E4605">
            <v>46.81</v>
          </cell>
        </row>
        <row r="4606">
          <cell r="A4606">
            <v>40706</v>
          </cell>
          <cell r="B4606" t="str">
            <v>TELA DE ARAME GALV REVESTIDO EM PVC, QUADRANGULAR / LOSANGULAR,  FIO 1,24 MM (18 BWG), BITOLA FINAL = *1,9* MM, MALHA  1,9 X 1,9  CM, H = 2 M</v>
          </cell>
          <cell r="C4606" t="str">
            <v>M2</v>
          </cell>
          <cell r="E4606">
            <v>28.06</v>
          </cell>
        </row>
        <row r="4607">
          <cell r="A4607">
            <v>10937</v>
          </cell>
          <cell r="B4607" t="str">
            <v>TELA DE ARAME GALV REVESTIDO EM PVC, QUADRANGULAR / LOSANGULAR,  FIO 2,11 MM (14 BWG), BITOLA FINAL = *2,8* MM, MALHA  *8 X 8* CM, H = 2 M</v>
          </cell>
          <cell r="C4607" t="str">
            <v>M2</v>
          </cell>
          <cell r="E4607">
            <v>18.39</v>
          </cell>
        </row>
        <row r="4608">
          <cell r="A4608">
            <v>40707</v>
          </cell>
          <cell r="B4608" t="str">
            <v>TELA DE ARAME GALV REVESTIDO EM PVC, QUADRANGULAR / LOSANGULAR,  FIO 2,77 MM (12  BWG), MALHA  3 X 3 CM, H = 2 M</v>
          </cell>
          <cell r="C4608" t="str">
            <v>M2</v>
          </cell>
          <cell r="E4608">
            <v>55.78</v>
          </cell>
        </row>
        <row r="4609">
          <cell r="A4609">
            <v>10935</v>
          </cell>
          <cell r="B4609" t="str">
            <v>TELA DE ARAME GALV REVESTIDO EM PVC, QUADRANGULAR / LOSANGULAR,  FIO 2,77 MM (12 BWG), BITOLA FINAL = *3,8* MM, MALHA  7,5 X 7,5 CM, H = 2 M</v>
          </cell>
          <cell r="C4609" t="str">
            <v>M2</v>
          </cell>
          <cell r="E4609">
            <v>24.23</v>
          </cell>
        </row>
        <row r="4610">
          <cell r="A4610">
            <v>10931</v>
          </cell>
          <cell r="B4610" t="str">
            <v>TELA DE ARAME GALV, HEXAGONAL,  FIO 0,56 MM (24  BWG), MALHA  1/2", H = 1 M</v>
          </cell>
          <cell r="C4610" t="str">
            <v>M2</v>
          </cell>
          <cell r="E4610">
            <v>7.8</v>
          </cell>
        </row>
        <row r="4611">
          <cell r="A4611">
            <v>7164</v>
          </cell>
          <cell r="B4611" t="str">
            <v>TELA DE ARAME ONDULADA,  FIO *2,77* MM (10  BWG), MALHA  5 X 5 CM, H = 2 M</v>
          </cell>
          <cell r="C4611" t="str">
            <v>M2</v>
          </cell>
          <cell r="E4611">
            <v>21.84</v>
          </cell>
        </row>
        <row r="4612">
          <cell r="A4612">
            <v>36887</v>
          </cell>
          <cell r="B4612" t="str">
            <v>TELA DE FIBRA DE VIDRO, ACABAMENTO ANTI-ALCALINO, MALHA 10 X 10 MM</v>
          </cell>
          <cell r="C4612" t="str">
            <v>M2</v>
          </cell>
          <cell r="E4612">
            <v>12.38</v>
          </cell>
        </row>
        <row r="4613">
          <cell r="A4613">
            <v>34614</v>
          </cell>
          <cell r="B4613" t="str">
            <v>TELA EM MALHA HEXAGONAL DUPLA TORCAO 8 X 10 CM (ZN/AL + PVC), FIO 2,7 MM, DIMENSOES 0,5 X 1,0 X 4,0 M (SOLO REFORÃADO)</v>
          </cell>
          <cell r="C4613" t="str">
            <v>UN</v>
          </cell>
          <cell r="E4613">
            <v>421.26</v>
          </cell>
        </row>
        <row r="4614">
          <cell r="A4614">
            <v>7161</v>
          </cell>
          <cell r="B4614" t="str">
            <v>TELA EM METAL PARA ESTUQUE (DEPLOYE)</v>
          </cell>
          <cell r="C4614" t="str">
            <v>M2</v>
          </cell>
          <cell r="E4614">
            <v>3.31</v>
          </cell>
        </row>
        <row r="4615">
          <cell r="A4615">
            <v>7170</v>
          </cell>
          <cell r="B4615" t="str">
            <v>TELA FACHADEIRA EM POLIETILENO, ROLO DE 3 X 100 M (L X C), COR BRANCA, SEM LOGOMARCA - PARA PROTECAO DE OBRAS</v>
          </cell>
          <cell r="C4615" t="str">
            <v>M2</v>
          </cell>
          <cell r="E4615">
            <v>1.76</v>
          </cell>
        </row>
        <row r="4616">
          <cell r="A4616">
            <v>37524</v>
          </cell>
          <cell r="B4616" t="str">
            <v>TELA PLASTICA LARANJA, TIPO TAPUME PARA SINALIZACAO, MALHA RETANGULAR, ROLO 1.20 X 50 M (L X C)</v>
          </cell>
          <cell r="C4616" t="str">
            <v>M</v>
          </cell>
          <cell r="E4616">
            <v>1.68</v>
          </cell>
        </row>
        <row r="4617">
          <cell r="A4617">
            <v>37525</v>
          </cell>
          <cell r="B4617" t="str">
            <v>TELA PLASTICA TECIDA LISTRADA BRANCA E LARANJA, TIPO GUARDA CORPO, EM POLIETILENO MONOFILADO, ROLO 1,20 X 50 M (L X C)</v>
          </cell>
          <cell r="C4617" t="str">
            <v>M</v>
          </cell>
          <cell r="E4617">
            <v>2.0099999999999998</v>
          </cell>
        </row>
        <row r="4618">
          <cell r="A4618">
            <v>10920</v>
          </cell>
          <cell r="B4618" t="str">
            <v>TELA SOLDADA ARAME GALVANIZADO 12 BWG (2,77MM), MALHA 15 X 5 CM</v>
          </cell>
          <cell r="C4618" t="str">
            <v>M2</v>
          </cell>
          <cell r="E4618">
            <v>9.61</v>
          </cell>
        </row>
        <row r="4619">
          <cell r="A4619">
            <v>7238</v>
          </cell>
          <cell r="B4619" t="str">
            <v>TELHA ALUMINIO ONDULADA, ALTURA = *18* MM, E = 0,5 MM</v>
          </cell>
          <cell r="C4619" t="str">
            <v>M2</v>
          </cell>
          <cell r="E4619">
            <v>22.82</v>
          </cell>
        </row>
        <row r="4620">
          <cell r="A4620">
            <v>7239</v>
          </cell>
          <cell r="B4620" t="str">
            <v>TELHA ALUMINIO ONDULADA, ALTURA = *18* MM, E = 0,6 MM</v>
          </cell>
          <cell r="C4620" t="str">
            <v>M2</v>
          </cell>
          <cell r="E4620">
            <v>28.37</v>
          </cell>
        </row>
        <row r="4621">
          <cell r="A4621">
            <v>7240</v>
          </cell>
          <cell r="B4621" t="str">
            <v>TELHA ALUMINIO ONDULADA, ALTURA = *18* MM, E = 0,7 MM</v>
          </cell>
          <cell r="C4621" t="str">
            <v>M2</v>
          </cell>
          <cell r="E4621">
            <v>32.58</v>
          </cell>
        </row>
        <row r="4622">
          <cell r="A4622">
            <v>36789</v>
          </cell>
          <cell r="B4622" t="str">
            <v>TELHA CERAMICA TIPO AMERICANA, COMPRIMENTO DE *45* CM, RENDIMENTO DE *12* TELHAS/M2</v>
          </cell>
          <cell r="C4622" t="str">
            <v>UN</v>
          </cell>
          <cell r="E4622">
            <v>1.24</v>
          </cell>
        </row>
        <row r="4623">
          <cell r="A4623">
            <v>7176</v>
          </cell>
          <cell r="B4623" t="str">
            <v>TELHA CERAMICA TIPO COLONIAL, COMPRIMENTO DE *44* CM, RENDIMENTO DE *26* TELHAS/M2</v>
          </cell>
          <cell r="C4623" t="str">
            <v>UN</v>
          </cell>
          <cell r="E4623">
            <v>0.8</v>
          </cell>
        </row>
        <row r="4624">
          <cell r="A4624">
            <v>7173</v>
          </cell>
          <cell r="B4624" t="str">
            <v>TELHA CERAMICA TIPO COLONIAL, COMPRIMENTO DE *44* CM, RENDIMENTO DE *26* TELHAS/M2</v>
          </cell>
          <cell r="C4624" t="str">
            <v>MIL</v>
          </cell>
          <cell r="E4624">
            <v>805</v>
          </cell>
        </row>
        <row r="4625">
          <cell r="A4625">
            <v>7183</v>
          </cell>
          <cell r="B4625" t="str">
            <v>TELHA CERAMICA TIPO FRANCESA, COMPRIMENTO DE *40* CM, RENDIMENTO DE *16* TELHAS/M2</v>
          </cell>
          <cell r="C4625" t="str">
            <v>UN</v>
          </cell>
          <cell r="E4625">
            <v>1.29</v>
          </cell>
        </row>
        <row r="4626">
          <cell r="A4626">
            <v>7180</v>
          </cell>
          <cell r="B4626" t="str">
            <v>TELHA CERAMICA TIPO PAULISTA, COMPRIMENTO DE *48* CM, RENDIMENTO DE *26* TELHAS/M2</v>
          </cell>
          <cell r="C4626" t="str">
            <v>UN</v>
          </cell>
          <cell r="E4626">
            <v>1.57</v>
          </cell>
        </row>
        <row r="4627">
          <cell r="A4627">
            <v>11088</v>
          </cell>
          <cell r="B4627" t="str">
            <v>TELHA CERAMICA TIPO PLAN, COMPRIMENTO DE *47* CM, RENDIMENTO DE *26* TELHAS/M2</v>
          </cell>
          <cell r="C4627" t="str">
            <v>UN</v>
          </cell>
          <cell r="E4627">
            <v>0.72</v>
          </cell>
        </row>
        <row r="4628">
          <cell r="A4628">
            <v>36788</v>
          </cell>
          <cell r="B4628" t="str">
            <v>TELHA CERAMICA TIPO PORTUGUESA, COMPRIMENTO DE *40* CM, RENDIMENTO DE *16* TELHAS/M2</v>
          </cell>
          <cell r="C4628" t="str">
            <v>UN</v>
          </cell>
          <cell r="E4628">
            <v>0.82</v>
          </cell>
        </row>
        <row r="4629">
          <cell r="A4629">
            <v>7175</v>
          </cell>
          <cell r="B4629" t="str">
            <v>TELHA CERAMICA TIPO ROMANA, COMPRIMENTO DE *41* CM,  RENDIMENTO DE *16* TELHAS/M2</v>
          </cell>
          <cell r="C4629" t="str">
            <v>UN</v>
          </cell>
          <cell r="E4629">
            <v>0.91</v>
          </cell>
        </row>
        <row r="4630">
          <cell r="A4630">
            <v>25007</v>
          </cell>
          <cell r="B4630" t="str">
            <v>TELHA DE ACO ZINCADO ONDULADA, A = *17* MM, E = 0,5 MM, SEM PINTURA</v>
          </cell>
          <cell r="C4630" t="str">
            <v>M2</v>
          </cell>
          <cell r="E4630">
            <v>18.2</v>
          </cell>
        </row>
        <row r="4631">
          <cell r="A4631">
            <v>14171</v>
          </cell>
          <cell r="B4631" t="str">
            <v>TELHA DE ACO ZINCADO TRAPEZOIDAL AUTOPORTANTE, A = 120 MM, E = 0,95 MM, COM PINTURA ELETROSTATICA BRANCA EM 1 FACE</v>
          </cell>
          <cell r="C4631" t="str">
            <v>M2</v>
          </cell>
          <cell r="E4631">
            <v>48.66</v>
          </cell>
        </row>
        <row r="4632">
          <cell r="A4632">
            <v>14170</v>
          </cell>
          <cell r="B4632" t="str">
            <v>TELHA DE ACO ZINCADO TRAPEZOIDAL AUTOPORTANTE, A = 120 MM, E = 0,95 MM, SEM PINTURA</v>
          </cell>
          <cell r="C4632" t="str">
            <v>M2</v>
          </cell>
          <cell r="E4632">
            <v>42.99</v>
          </cell>
        </row>
        <row r="4633">
          <cell r="A4633">
            <v>14173</v>
          </cell>
          <cell r="B4633" t="str">
            <v>TELHA DE ACO ZINCADO TRAPEZOIDAL AUTOPORTANTE, A = 259 MM, E = 0,95 MM, COM PINTURA ELETROSTATICA BRANCA EM 1 FACE</v>
          </cell>
          <cell r="C4633" t="str">
            <v>M2</v>
          </cell>
          <cell r="E4633">
            <v>56.69</v>
          </cell>
        </row>
        <row r="4634">
          <cell r="A4634">
            <v>14172</v>
          </cell>
          <cell r="B4634" t="str">
            <v>TELHA DE ACO ZINCADO TRAPEZOIDAL AUTOPORTANTE, A = 259 MM, E = 0,95 MM, SEM PINTURA</v>
          </cell>
          <cell r="C4634" t="str">
            <v>M2</v>
          </cell>
          <cell r="E4634">
            <v>45.88</v>
          </cell>
        </row>
        <row r="4635">
          <cell r="A4635">
            <v>7243</v>
          </cell>
          <cell r="B4635" t="str">
            <v>TELHA DE ACO ZINCADO TRAPEZOIDAL, A = *40* MM, E = 0,5 MM, SEM PINTURA</v>
          </cell>
          <cell r="C4635" t="str">
            <v>M2</v>
          </cell>
          <cell r="E4635">
            <v>18</v>
          </cell>
        </row>
        <row r="4636">
          <cell r="A4636">
            <v>11067</v>
          </cell>
          <cell r="B4636" t="str">
            <v>TELHA DE ALUMINIO TRAPEZOIDAL, ALTURA = 38 MM, E = 0,5 MM (LARGURA = 1056 MM E COMPRIMENTO = 5000 MM)</v>
          </cell>
          <cell r="C4636" t="str">
            <v>UN</v>
          </cell>
          <cell r="E4636">
            <v>113.52</v>
          </cell>
        </row>
        <row r="4637">
          <cell r="A4637">
            <v>11068</v>
          </cell>
          <cell r="B4637" t="str">
            <v>TELHA DE ALUMINIO TRAPEZOIDAL, ALTURA = 38 MM, E = 0,7 MM (LARGURA = 1056 MM E COMPRIMENTO = 5000 MM)</v>
          </cell>
          <cell r="C4637" t="str">
            <v>UN</v>
          </cell>
          <cell r="E4637">
            <v>160.34</v>
          </cell>
        </row>
        <row r="4638">
          <cell r="A4638">
            <v>7184</v>
          </cell>
          <cell r="B4638" t="str">
            <v>TELHA DE FIBRA DE VIDRO ONDULADA INCOLOR, E = 0,6 MM, DE *0,50 X 2,44* M</v>
          </cell>
          <cell r="C4638" t="str">
            <v>M2</v>
          </cell>
          <cell r="E4638">
            <v>21.31</v>
          </cell>
        </row>
        <row r="4639">
          <cell r="A4639">
            <v>34468</v>
          </cell>
          <cell r="B4639" t="str">
            <v>TELHA DE FIBROCIMENTO E = 6 MM, DE *4,60 X 1,06* M (SEM AMIANTO)</v>
          </cell>
          <cell r="C4639" t="str">
            <v>UN</v>
          </cell>
          <cell r="E4639">
            <v>118.96</v>
          </cell>
        </row>
        <row r="4640">
          <cell r="A4640">
            <v>34473</v>
          </cell>
          <cell r="B4640" t="str">
            <v>TELHA DE FIBROCIMENTO E = 8 MM, DE *3,00 X 1,06* M (SEM AMIANTO)</v>
          </cell>
          <cell r="C4640" t="str">
            <v>UN</v>
          </cell>
          <cell r="E4640">
            <v>97.29</v>
          </cell>
        </row>
        <row r="4641">
          <cell r="A4641">
            <v>34480</v>
          </cell>
          <cell r="B4641" t="str">
            <v>TELHA DE FIBROCIMENTO E = 8 MM, DE *4,10 X 1,06* M (SEM AMIANTO)</v>
          </cell>
          <cell r="C4641" t="str">
            <v>UN</v>
          </cell>
          <cell r="E4641">
            <v>132.68</v>
          </cell>
        </row>
        <row r="4642">
          <cell r="A4642">
            <v>34486</v>
          </cell>
          <cell r="B4642" t="str">
            <v>TELHA DE FIBROCIMENTO E = 8 MM, DE *4,60 X 1,06* M (SEM AMIANTO)</v>
          </cell>
          <cell r="C4642" t="str">
            <v>UN</v>
          </cell>
          <cell r="E4642">
            <v>148.6</v>
          </cell>
        </row>
        <row r="4643">
          <cell r="A4643">
            <v>7202</v>
          </cell>
          <cell r="B4643" t="str">
            <v>TELHA DE FIBROCIMENTO E= 8 MM, DE *3,70 X 1,06* M (SEM AMIANTO)</v>
          </cell>
          <cell r="C4643" t="str">
            <v>M2</v>
          </cell>
          <cell r="E4643">
            <v>30.45</v>
          </cell>
        </row>
        <row r="4644">
          <cell r="A4644">
            <v>34417</v>
          </cell>
          <cell r="B4644" t="str">
            <v>TELHA DE FIBROCIMENTO ONDULADA E = 4 MM, DE *2,13 X 0,50* M (SEM AMIANTO)</v>
          </cell>
          <cell r="C4644" t="str">
            <v>UN</v>
          </cell>
          <cell r="E4644">
            <v>9.08</v>
          </cell>
        </row>
        <row r="4645">
          <cell r="A4645">
            <v>7213</v>
          </cell>
          <cell r="B4645" t="str">
            <v>TELHA DE FIBROCIMENTO ONDULADA E = 4 MM, DE *2,44  X 0,50* M (SEM AMIANTO)</v>
          </cell>
          <cell r="C4645" t="str">
            <v>M2</v>
          </cell>
          <cell r="E4645">
            <v>8.6199999999999992</v>
          </cell>
        </row>
        <row r="4646">
          <cell r="A4646">
            <v>7191</v>
          </cell>
          <cell r="B4646" t="str">
            <v>TELHA DE FIBROCIMENTO ONDULADA E = 4 MM, DE *2,44  X 0,50* M (SEM AMIANTO)</v>
          </cell>
          <cell r="C4646" t="str">
            <v>UN</v>
          </cell>
          <cell r="E4646">
            <v>10.52</v>
          </cell>
        </row>
        <row r="4647">
          <cell r="A4647">
            <v>7195</v>
          </cell>
          <cell r="B4647" t="str">
            <v>TELHA DE FIBROCIMENTO ONDULADA E = 6 MM, DE *1,53  X 1,10* M (SEM AMIANTO)</v>
          </cell>
          <cell r="C4647" t="str">
            <v>UN</v>
          </cell>
          <cell r="E4647">
            <v>25.07</v>
          </cell>
        </row>
        <row r="4648">
          <cell r="A4648">
            <v>7194</v>
          </cell>
          <cell r="B4648" t="str">
            <v>TELHA DE FIBROCIMENTO ONDULADA E = 6 MM, DE *2,44  X 1,10* M (SEM AMIANTO)</v>
          </cell>
          <cell r="C4648" t="str">
            <v>M2</v>
          </cell>
          <cell r="E4648">
            <v>14.87</v>
          </cell>
        </row>
        <row r="4649">
          <cell r="A4649">
            <v>7207</v>
          </cell>
          <cell r="B4649" t="str">
            <v>TELHA DE FIBROCIMENTO ONDULADA E = 6 MM, DE *2,44  X 1,10* M (SEM AMIANTO)</v>
          </cell>
          <cell r="C4649" t="str">
            <v>UN</v>
          </cell>
          <cell r="E4649">
            <v>39.93</v>
          </cell>
        </row>
        <row r="4650">
          <cell r="A4650">
            <v>7197</v>
          </cell>
          <cell r="B4650" t="str">
            <v>TELHA DE FIBROCIMENTO ONDULADA E = 6 MM, DE *3,66  X 1,10* M (SEM AMIANTO)</v>
          </cell>
          <cell r="C4650" t="str">
            <v>UN</v>
          </cell>
          <cell r="E4650">
            <v>59.98</v>
          </cell>
        </row>
        <row r="4651">
          <cell r="A4651">
            <v>7186</v>
          </cell>
          <cell r="B4651" t="str">
            <v>TELHA DE FIBROCIMENTO ONDULADA E = 6 MM, DE 1,83 X 1,10 M (SEM AMIANTO)</v>
          </cell>
          <cell r="C4651" t="str">
            <v>UN</v>
          </cell>
          <cell r="E4651">
            <v>30</v>
          </cell>
        </row>
        <row r="4652">
          <cell r="A4652">
            <v>7192</v>
          </cell>
          <cell r="B4652" t="str">
            <v>TELHA DE FIBROCIMENTO ONDULADA E = 8 MM, DE *1,53  X 1,10* M (SEM AMIANTO)</v>
          </cell>
          <cell r="C4652" t="str">
            <v>UN</v>
          </cell>
          <cell r="E4652">
            <v>32.99</v>
          </cell>
        </row>
        <row r="4653">
          <cell r="A4653">
            <v>7193</v>
          </cell>
          <cell r="B4653" t="str">
            <v>TELHA DE FIBROCIMENTO ONDULADA E = 8 MM, DE *1,83  X 1,10* M (SEM AMIANTO)</v>
          </cell>
          <cell r="C4653" t="str">
            <v>UN</v>
          </cell>
          <cell r="E4653">
            <v>39.380000000000003</v>
          </cell>
        </row>
        <row r="4654">
          <cell r="A4654">
            <v>7198</v>
          </cell>
          <cell r="B4654" t="str">
            <v>TELHA DE FIBROCIMENTO ONDULADA E = 8 MM, DE *3,66  X 1,10* M (SEM AMIANTO)</v>
          </cell>
          <cell r="C4654" t="str">
            <v>M2</v>
          </cell>
          <cell r="E4654">
            <v>20.59</v>
          </cell>
        </row>
        <row r="4655">
          <cell r="A4655">
            <v>7189</v>
          </cell>
          <cell r="B4655" t="str">
            <v>TELHA DE FIBROCIMENTO ONDULADA E = 8 MM, DE 2,44 X 1,10 M (SEM AMIANTO)</v>
          </cell>
          <cell r="C4655" t="str">
            <v>UN</v>
          </cell>
          <cell r="E4655">
            <v>55.31</v>
          </cell>
        </row>
        <row r="4656">
          <cell r="A4656">
            <v>7190</v>
          </cell>
          <cell r="B4656" t="str">
            <v>TELHA DE FIBROCIMENTO ONDULADA E= 4 MM, DE *1,22  X 0,50* M (SEM AMIANTO)</v>
          </cell>
          <cell r="C4656" t="str">
            <v>UN</v>
          </cell>
          <cell r="E4656">
            <v>5.22</v>
          </cell>
        </row>
        <row r="4657">
          <cell r="A4657">
            <v>34458</v>
          </cell>
          <cell r="B4657" t="str">
            <v>TELHA DE FIBROCIMENTO, E = 6 MM, DE *3,00 X 1,06* M (SEM AMIANTO)</v>
          </cell>
          <cell r="C4657" t="str">
            <v>UN</v>
          </cell>
          <cell r="E4657">
            <v>76.83</v>
          </cell>
        </row>
        <row r="4658">
          <cell r="A4658">
            <v>34464</v>
          </cell>
          <cell r="B4658" t="str">
            <v>TELHA DE FIBROCIMENTO, E = 6 MM, DE *4,10 X 1,06* M (SEM AMIANTO)</v>
          </cell>
          <cell r="C4658" t="str">
            <v>UN</v>
          </cell>
          <cell r="E4658">
            <v>103.08</v>
          </cell>
        </row>
        <row r="4659">
          <cell r="A4659">
            <v>7245</v>
          </cell>
          <cell r="B4659" t="str">
            <v>TELHA DE VIDRO TIPO FRANCESA, *39 X 23* CM</v>
          </cell>
          <cell r="C4659" t="str">
            <v>UN</v>
          </cell>
          <cell r="E4659">
            <v>30.6</v>
          </cell>
        </row>
        <row r="4660">
          <cell r="A4660">
            <v>7210</v>
          </cell>
          <cell r="B4660" t="str">
            <v>TELHA ESTRUTURAL DE FIBROCIMENTO 1 ABA, DE 0,52 X 4,50 M (SEM AMIANTO)</v>
          </cell>
          <cell r="C4660" t="str">
            <v>UN</v>
          </cell>
          <cell r="E4660">
            <v>108.32</v>
          </cell>
        </row>
        <row r="4661">
          <cell r="A4661">
            <v>7212</v>
          </cell>
          <cell r="B4661" t="str">
            <v>TELHA ESTRUTURAL DE FIBROCIMENTO 1 ABA, DE 0,52 X 7,20 M (SEM AMIANTO)</v>
          </cell>
          <cell r="C4661" t="str">
            <v>UN</v>
          </cell>
          <cell r="E4661">
            <v>173.28</v>
          </cell>
        </row>
        <row r="4662">
          <cell r="A4662">
            <v>34425</v>
          </cell>
          <cell r="B4662" t="str">
            <v>TELHA ESTRUTURAL DE FIBROCIMENTO, CANALETE 49 OU KALHETA, 1 ABA, C = 2,00 M (SEM AMIANTO)</v>
          </cell>
          <cell r="C4662" t="str">
            <v>UN</v>
          </cell>
          <cell r="E4662">
            <v>51.27</v>
          </cell>
        </row>
        <row r="4663">
          <cell r="A4663">
            <v>7223</v>
          </cell>
          <cell r="B4663" t="str">
            <v>TELHA ESTRUTURAL DE FIBROCIMENTO, CANALETE 49 OU KALHETA, 1 ABA, C = 2,50,M (SEM AMIANTO)</v>
          </cell>
          <cell r="C4663" t="str">
            <v>UN</v>
          </cell>
          <cell r="E4663">
            <v>59.75</v>
          </cell>
        </row>
        <row r="4664">
          <cell r="A4664">
            <v>7234</v>
          </cell>
          <cell r="B4664" t="str">
            <v>TELHA ESTRUTURAL DE FIBROCIMENTO, CANALETE 49 OU KALHETA, 1 ABA, C = 3,60 M (SEM AMIANTO)</v>
          </cell>
          <cell r="C4664" t="str">
            <v>UN</v>
          </cell>
          <cell r="E4664">
            <v>86.19</v>
          </cell>
        </row>
        <row r="4665">
          <cell r="A4665">
            <v>7224</v>
          </cell>
          <cell r="B4665" t="str">
            <v>TELHA ESTRUTURAL DE FIBROCIMENTO, CANALETE 49 OU KALHETA, 1 ABA, C = 4,00 M (SEM AMIANTO)</v>
          </cell>
          <cell r="C4665" t="str">
            <v>UN</v>
          </cell>
          <cell r="E4665">
            <v>95.2</v>
          </cell>
        </row>
        <row r="4666">
          <cell r="A4666">
            <v>7221</v>
          </cell>
          <cell r="B4666" t="str">
            <v>TELHA ESTRUTURAL DE FIBROCIMENTO, CANALETE 49 OU KALHETA, 1 ABA, C = 4,50 M (SEM AMIANTO)</v>
          </cell>
          <cell r="C4666" t="str">
            <v>M2</v>
          </cell>
          <cell r="E4666">
            <v>46.29</v>
          </cell>
        </row>
        <row r="4667">
          <cell r="A4667">
            <v>7225</v>
          </cell>
          <cell r="B4667" t="str">
            <v>TELHA ESTRUTURAL DE FIBROCIMENTO, CANALETE 49 OU KALHETA, 1 ABA, C = 5,00 M (SEM AMIANTO)</v>
          </cell>
          <cell r="C4667" t="str">
            <v>UN</v>
          </cell>
          <cell r="E4667">
            <v>120.36</v>
          </cell>
        </row>
        <row r="4668">
          <cell r="A4668">
            <v>7226</v>
          </cell>
          <cell r="B4668" t="str">
            <v>TELHA ESTRUTURAL DE FIBROCIMENTO, CANALETE 49 OU KALHETA, 1 ABA, C = 5,50 M (SEM AMIANTO)</v>
          </cell>
          <cell r="C4668" t="str">
            <v>UN</v>
          </cell>
          <cell r="E4668">
            <v>132.44999999999999</v>
          </cell>
        </row>
        <row r="4669">
          <cell r="A4669">
            <v>7236</v>
          </cell>
          <cell r="B4669" t="str">
            <v>TELHA ESTRUTURAL DE FIBROCIMENTO, CANALETE 49 OU KALHETA, 1 ABA, C = 6,00 M (SEM AMIANTO)</v>
          </cell>
          <cell r="C4669" t="str">
            <v>UN</v>
          </cell>
          <cell r="E4669">
            <v>144.44999999999999</v>
          </cell>
        </row>
        <row r="4670">
          <cell r="A4670">
            <v>7227</v>
          </cell>
          <cell r="B4670" t="str">
            <v>TELHA ESTRUTURAL DE FIBROCIMENTO, CANALETE 49 OU KALHETA, 1 ABA, C = 6,50 M (SEM AMIANTO)</v>
          </cell>
          <cell r="C4670" t="str">
            <v>UN</v>
          </cell>
          <cell r="E4670">
            <v>156.49</v>
          </cell>
        </row>
        <row r="4671">
          <cell r="A4671">
            <v>7229</v>
          </cell>
          <cell r="B4671" t="str">
            <v>TELHA ESTRUTURAL DE FIBROCIMENTO, CANALETE 90 OU KALHETAO, C = 3,00 M (SEM AMIANTO)</v>
          </cell>
          <cell r="C4671" t="str">
            <v>UN</v>
          </cell>
          <cell r="E4671">
            <v>114.59</v>
          </cell>
        </row>
        <row r="4672">
          <cell r="A4672">
            <v>7230</v>
          </cell>
          <cell r="B4672" t="str">
            <v>TELHA ESTRUTURAL DE FIBROCIMENTO, CANALETE 90 OU KALHETAO, C = 4,60 M (SEM AMIANTO)</v>
          </cell>
          <cell r="C4672" t="str">
            <v>UN</v>
          </cell>
          <cell r="E4672">
            <v>182.6</v>
          </cell>
        </row>
        <row r="4673">
          <cell r="A4673">
            <v>7231</v>
          </cell>
          <cell r="B4673" t="str">
            <v>TELHA ESTRUTURAL DE FIBROCIMENTO, CANALETE 90 OU KALHETAO, C = 6,00 M (SEM AMIANTO)</v>
          </cell>
          <cell r="C4673" t="str">
            <v>UN</v>
          </cell>
          <cell r="E4673">
            <v>239.81</v>
          </cell>
        </row>
        <row r="4674">
          <cell r="A4674">
            <v>7220</v>
          </cell>
          <cell r="B4674" t="str">
            <v>TELHA ESTRUTURAL DE FIBROCIMENTO, CANALETE 90 OU KALHETAO, C = 7,40 M (SEM AMIANTO)</v>
          </cell>
          <cell r="C4674" t="str">
            <v>UN</v>
          </cell>
          <cell r="E4674">
            <v>294.83</v>
          </cell>
        </row>
        <row r="4675">
          <cell r="A4675">
            <v>7233</v>
          </cell>
          <cell r="B4675" t="str">
            <v>TELHA ESTRUTURAL DE FIBROCIMENTO, CANALETE 90 OU KALHETAO, C = 9,20 M (SEM AMIANTO)</v>
          </cell>
          <cell r="C4675" t="str">
            <v>UN</v>
          </cell>
          <cell r="E4675">
            <v>367.38</v>
          </cell>
        </row>
        <row r="4676">
          <cell r="A4676">
            <v>34447</v>
          </cell>
          <cell r="B4676" t="str">
            <v>TELHA ESTRUTURAL FIBROCIMENTO CANALETE 90 OU KALHETAO, C = 8,20 M (SEM AMIANTO)</v>
          </cell>
          <cell r="C4676" t="str">
            <v>UN</v>
          </cell>
          <cell r="E4676">
            <v>328.15</v>
          </cell>
        </row>
        <row r="4677">
          <cell r="A4677">
            <v>34402</v>
          </cell>
          <cell r="B4677" t="str">
            <v>TELHA FIBROCIMENTO ONDULADA E = 8 MM, DE *3,66 X 1,10* M (SEM AMIANTO)</v>
          </cell>
          <cell r="C4677" t="str">
            <v>UN</v>
          </cell>
          <cell r="E4677">
            <v>82.91</v>
          </cell>
        </row>
        <row r="4678">
          <cell r="A4678">
            <v>39520</v>
          </cell>
          <cell r="B4678" t="str">
            <v>TELHA ISOLANTE COM NUCLEO EM POLIESTIRENO (EPS), E = 30 MM, REVESTIDA EM ACO ZINCADO *0,5* MM COM PRE-PINTURA NAS DUAS FACES, FACE SUPERIOR EM TELHA TRAPEZOIDAL E FACE INFERIOR EM CHAPA PLANA (NAO INCLUI ACESSO</v>
          </cell>
          <cell r="C4678" t="str">
            <v>M2</v>
          </cell>
          <cell r="E4678">
            <v>72.650000000000006</v>
          </cell>
        </row>
        <row r="4679">
          <cell r="A4679">
            <v>39521</v>
          </cell>
          <cell r="B4679" t="str">
            <v>TELHA ISOLANTE COM NUCLEO EM POLIESTIRENO (EPS), E = 50 MM, REVESTIDA EM ACO ZINCADO *0,5* MM COM PRE-PINTURA NAS DUAS FACES, FACE SUPERIOR EM TELHA TRAPEZOIDAL E FACE INFERIOR EM CHAPA PLANA (NAO INCLUI ACESSO</v>
          </cell>
          <cell r="C4679" t="str">
            <v>M2</v>
          </cell>
          <cell r="E4679">
            <v>77.819999999999993</v>
          </cell>
        </row>
        <row r="4680">
          <cell r="A4680">
            <v>39522</v>
          </cell>
          <cell r="B4680" t="str">
            <v>TELHA ISOLANTE COM NUCLEO EM POLIESTIRENO (EPS), E = 50 MM, REVESTIDA EM TELHA TRAPEZOIDAL DE ACO ZINCADO *0,5* MM COM PRE-PINTURA NAS DUAS FACES (NAO INCLUI ACESSORIOS DE FIXACAO)</v>
          </cell>
          <cell r="C4680" t="str">
            <v>M2</v>
          </cell>
          <cell r="E4680">
            <v>62.22</v>
          </cell>
        </row>
        <row r="4681">
          <cell r="A4681">
            <v>7246</v>
          </cell>
          <cell r="B4681" t="str">
            <v>TELHA VIDRO TIPO CANAL OU COLONIAL, C = 46 A 50 CM</v>
          </cell>
          <cell r="C4681" t="str">
            <v>UN</v>
          </cell>
          <cell r="E4681">
            <v>28.47</v>
          </cell>
        </row>
        <row r="4682">
          <cell r="A4682">
            <v>12869</v>
          </cell>
          <cell r="B4682" t="str">
            <v>TELHADISTA</v>
          </cell>
          <cell r="C4682" t="str">
            <v>H</v>
          </cell>
          <cell r="E4682">
            <v>11.08</v>
          </cell>
        </row>
        <row r="4683">
          <cell r="A4683">
            <v>7247</v>
          </cell>
          <cell r="B4683" t="str">
            <v>TEODOLITO COM PRECISAO DE + / - 6 SEGUNDOS, INCLUSIVE TRIPE (LOCACAO)</v>
          </cell>
          <cell r="C4683" t="str">
            <v>H</v>
          </cell>
          <cell r="E4683">
            <v>1.58</v>
          </cell>
        </row>
        <row r="4684">
          <cell r="A4684">
            <v>1574</v>
          </cell>
          <cell r="B4684" t="str">
            <v>TERMINAL A COMPRESSAO EM COBRE ESTANHADO PARA CABO 10 MM2, 1 FURO E 1 COMPRESSAO, PARA PARAFUSO DE FIXACAO M6</v>
          </cell>
          <cell r="C4684" t="str">
            <v>UN</v>
          </cell>
          <cell r="E4684">
            <v>0.63</v>
          </cell>
        </row>
        <row r="4685">
          <cell r="A4685">
            <v>1581</v>
          </cell>
          <cell r="B4685" t="str">
            <v>TERMINAL A COMPRESSAO EM COBRE ESTANHADO PARA CABO 120 MM2, 1 FURO E 1 COMPRESSAO, PARA PARAFUSO DE FIXACAO M12</v>
          </cell>
          <cell r="C4685" t="str">
            <v>UN</v>
          </cell>
          <cell r="E4685">
            <v>4.42</v>
          </cell>
        </row>
        <row r="4686">
          <cell r="A4686">
            <v>1575</v>
          </cell>
          <cell r="B4686" t="str">
            <v>TERMINAL A COMPRESSAO EM COBRE ESTANHADO PARA CABO 16 MM2, 1 FURO E 1 COMPRESSAO, PARA PARAFUSO DE FIXACAO M6</v>
          </cell>
          <cell r="C4686" t="str">
            <v>UN</v>
          </cell>
          <cell r="E4686">
            <v>0.75</v>
          </cell>
        </row>
        <row r="4687">
          <cell r="A4687">
            <v>1570</v>
          </cell>
          <cell r="B4687" t="str">
            <v>TERMINAL A COMPRESSAO EM COBRE ESTANHADO PARA CABO 2,5 MM2, 1 FURO E 1 COMPRESSAO, PARA PARAFUSO DE FIXACAO M5</v>
          </cell>
          <cell r="C4687" t="str">
            <v>UN</v>
          </cell>
          <cell r="E4687">
            <v>0.38</v>
          </cell>
        </row>
        <row r="4688">
          <cell r="A4688">
            <v>1576</v>
          </cell>
          <cell r="B4688" t="str">
            <v>TERMINAL A COMPRESSAO EM COBRE ESTANHADO PARA CABO 25 MM2, 1 FURO E 1 COMPRESSAO, PARA PARAFUSO DE FIXACAO M8</v>
          </cell>
          <cell r="C4688" t="str">
            <v>UN</v>
          </cell>
          <cell r="E4688">
            <v>1.04</v>
          </cell>
        </row>
        <row r="4689">
          <cell r="A4689">
            <v>1577</v>
          </cell>
          <cell r="B4689" t="str">
            <v>TERMINAL A COMPRESSAO EM COBRE ESTANHADO PARA CABO 35 MM2, 1 FURO E 1 COMPRESSAO, PARA PARAFUSO DE FIXACAO M8</v>
          </cell>
          <cell r="C4689" t="str">
            <v>UN</v>
          </cell>
          <cell r="E4689">
            <v>1.18</v>
          </cell>
        </row>
        <row r="4690">
          <cell r="A4690">
            <v>1571</v>
          </cell>
          <cell r="B4690" t="str">
            <v>TERMINAL A COMPRESSAO EM COBRE ESTANHADO PARA CABO 4 MM2, 1 FURO E 1 COMPRESSAO, PARA PARAFUSO DE FIXACAO M5</v>
          </cell>
          <cell r="C4690" t="str">
            <v>UN</v>
          </cell>
          <cell r="E4690">
            <v>0.49</v>
          </cell>
        </row>
        <row r="4691">
          <cell r="A4691">
            <v>1578</v>
          </cell>
          <cell r="B4691" t="str">
            <v>TERMINAL A COMPRESSAO EM COBRE ESTANHADO PARA CABO 50 MM2, 1 FURO E 1 COMPRESSAO, PARA PARAFUSO DE FIXACAO M8</v>
          </cell>
          <cell r="C4691" t="str">
            <v>UN</v>
          </cell>
          <cell r="E4691">
            <v>2.0499999999999998</v>
          </cell>
        </row>
        <row r="4692">
          <cell r="A4692">
            <v>1573</v>
          </cell>
          <cell r="B4692" t="str">
            <v>TERMINAL A COMPRESSAO EM COBRE ESTANHADO PARA CABO 6 MM2, 1 FURO E 1 COMPRESSAO, PARA PARAFUSO DE FIXACAO M6</v>
          </cell>
          <cell r="C4692" t="str">
            <v>UN</v>
          </cell>
          <cell r="E4692">
            <v>0.59</v>
          </cell>
        </row>
        <row r="4693">
          <cell r="A4693">
            <v>1579</v>
          </cell>
          <cell r="B4693" t="str">
            <v>TERMINAL A COMPRESSAO EM COBRE ESTANHADO PARA CABO 70 MM2, 1 FURO E 1 COMPRESSAO, PARA PARAFUSO DE FIXACAO M10</v>
          </cell>
          <cell r="C4693" t="str">
            <v>UN</v>
          </cell>
          <cell r="E4693">
            <v>2.5499999999999998</v>
          </cell>
        </row>
        <row r="4694">
          <cell r="A4694">
            <v>1580</v>
          </cell>
          <cell r="B4694" t="str">
            <v>TERMINAL A COMPRESSAO EM COBRE ESTANHADO PARA CABO 95 MM2, 1 FURO E 1 COMPRESSAO, PARA PARAFUSO DE FIXACAO M12</v>
          </cell>
          <cell r="C4694" t="str">
            <v>UN</v>
          </cell>
          <cell r="E4694">
            <v>3.14</v>
          </cell>
        </row>
        <row r="4695">
          <cell r="A4695">
            <v>7571</v>
          </cell>
          <cell r="B4695" t="str">
            <v>TERMINAL AEREO EM ACO GALVANIZADO DN 5/16", COMPRIMENTO DE 350MM, COM BASE DE FIXACAO HORIZONTAL</v>
          </cell>
          <cell r="C4695" t="str">
            <v>UN</v>
          </cell>
          <cell r="E4695">
            <v>6.43</v>
          </cell>
        </row>
        <row r="4696">
          <cell r="A4696">
            <v>1591</v>
          </cell>
          <cell r="B4696" t="str">
            <v>TERMINAL METALICO A PRESSAO PARA 1 CABO DE 120 MM2, COM 1 FURO DE FIXACAO</v>
          </cell>
          <cell r="C4696" t="str">
            <v>UN</v>
          </cell>
          <cell r="E4696">
            <v>9.76</v>
          </cell>
        </row>
        <row r="4697">
          <cell r="A4697">
            <v>1547</v>
          </cell>
          <cell r="B4697" t="str">
            <v>TERMINAL METALICO A PRESSAO PARA 1 CABO DE 150 A 185 MM2, COM 2 FUROS PARA FIXACAO</v>
          </cell>
          <cell r="C4697" t="str">
            <v>UN</v>
          </cell>
          <cell r="E4697">
            <v>51.14</v>
          </cell>
        </row>
        <row r="4698">
          <cell r="A4698">
            <v>38196</v>
          </cell>
          <cell r="B4698" t="str">
            <v>TERMINAL METALICO A PRESSAO PARA 1 CABO DE 150 MM2, COM 1 FURO DE FIXACAO</v>
          </cell>
          <cell r="C4698" t="str">
            <v>UN</v>
          </cell>
          <cell r="E4698">
            <v>9.9600000000000009</v>
          </cell>
        </row>
        <row r="4699">
          <cell r="A4699">
            <v>1543</v>
          </cell>
          <cell r="B4699" t="str">
            <v>TERMINAL METALICO A PRESSAO PARA 1 CABO DE 16 A 25 MM2, COM 2 FUROS PARA FIXACAO</v>
          </cell>
          <cell r="C4699" t="str">
            <v>UN</v>
          </cell>
          <cell r="E4699">
            <v>10.58</v>
          </cell>
        </row>
        <row r="4700">
          <cell r="A4700">
            <v>1585</v>
          </cell>
          <cell r="B4700" t="str">
            <v>TERMINAL METALICO A PRESSAO PARA 1 CABO DE 16 MM2, COM 1 FURO DE FIXACAO</v>
          </cell>
          <cell r="C4700" t="str">
            <v>UN</v>
          </cell>
          <cell r="E4700">
            <v>2.0499999999999998</v>
          </cell>
        </row>
        <row r="4701">
          <cell r="A4701">
            <v>1593</v>
          </cell>
          <cell r="B4701" t="str">
            <v>TERMINAL METALICO A PRESSAO PARA 1 CABO DE 185 MM2, COM 1 FURO DE FIXACAO</v>
          </cell>
          <cell r="C4701" t="str">
            <v>UN</v>
          </cell>
          <cell r="E4701">
            <v>10.88</v>
          </cell>
        </row>
        <row r="4702">
          <cell r="A4702">
            <v>11838</v>
          </cell>
          <cell r="B4702" t="str">
            <v>TERMINAL METALICO A PRESSAO PARA 1 CABO DE 240 MM2, COM 1 FURO DE FIXACAO</v>
          </cell>
          <cell r="C4702" t="str">
            <v>UN</v>
          </cell>
          <cell r="E4702">
            <v>14.36</v>
          </cell>
        </row>
        <row r="4703">
          <cell r="A4703">
            <v>1594</v>
          </cell>
          <cell r="B4703" t="str">
            <v>TERMINAL METALICO A PRESSAO PARA 1 CABO DE 25 A 35 MM2, COM 2 FUROS PARA FIXACAO</v>
          </cell>
          <cell r="C4703" t="str">
            <v>UN</v>
          </cell>
          <cell r="E4703">
            <v>14.52</v>
          </cell>
        </row>
        <row r="4704">
          <cell r="A4704">
            <v>1586</v>
          </cell>
          <cell r="B4704" t="str">
            <v>TERMINAL METALICO A PRESSAO PARA 1 CABO DE 25 MM2, COM 1 FURO DE FIXACAO</v>
          </cell>
          <cell r="C4704" t="str">
            <v>UN</v>
          </cell>
          <cell r="E4704">
            <v>2.59</v>
          </cell>
        </row>
        <row r="4705">
          <cell r="A4705">
            <v>11839</v>
          </cell>
          <cell r="B4705" t="str">
            <v>TERMINAL METALICO A PRESSAO PARA 1 CABO DE 300 MM2, COM 1 FURO DE FIXACAO</v>
          </cell>
          <cell r="C4705" t="str">
            <v>UN</v>
          </cell>
          <cell r="E4705">
            <v>20.9</v>
          </cell>
        </row>
        <row r="4706">
          <cell r="A4706">
            <v>1587</v>
          </cell>
          <cell r="B4706" t="str">
            <v>TERMINAL METALICO A PRESSAO PARA 1 CABO DE 35 MM2, COM 1 FURO DE FIXACAO</v>
          </cell>
          <cell r="C4706" t="str">
            <v>UN</v>
          </cell>
          <cell r="E4706">
            <v>2.64</v>
          </cell>
        </row>
        <row r="4707">
          <cell r="A4707">
            <v>1545</v>
          </cell>
          <cell r="B4707" t="str">
            <v>TERMINAL METALICO A PRESSAO PARA 1 CABO DE 50 A 70 MM2, COM 2 FUROS PARA FIXACAO</v>
          </cell>
          <cell r="C4707" t="str">
            <v>UN</v>
          </cell>
          <cell r="E4707">
            <v>25.08</v>
          </cell>
        </row>
        <row r="4708">
          <cell r="A4708">
            <v>1588</v>
          </cell>
          <cell r="B4708" t="str">
            <v>TERMINAL METALICO A PRESSAO PARA 1 CABO DE 50 MM2, COM 1 FURO DE FIXACAO</v>
          </cell>
          <cell r="C4708" t="str">
            <v>UN</v>
          </cell>
          <cell r="E4708">
            <v>3.62</v>
          </cell>
        </row>
        <row r="4709">
          <cell r="A4709">
            <v>1535</v>
          </cell>
          <cell r="B4709" t="str">
            <v>TERMINAL METALICO A PRESSAO PARA 1 CABO DE 6 A 10 MM2, COM 1 FURO DE FIXACAO</v>
          </cell>
          <cell r="C4709" t="str">
            <v>UN</v>
          </cell>
          <cell r="E4709">
            <v>2.08</v>
          </cell>
        </row>
        <row r="4710">
          <cell r="A4710">
            <v>1589</v>
          </cell>
          <cell r="B4710" t="str">
            <v>TERMINAL METALICO A PRESSAO PARA 1 CABO DE 70 MM2, COM 1 FURO DE FIXACAO</v>
          </cell>
          <cell r="C4710" t="str">
            <v>UN</v>
          </cell>
          <cell r="E4710">
            <v>3.74</v>
          </cell>
        </row>
        <row r="4711">
          <cell r="A4711">
            <v>1546</v>
          </cell>
          <cell r="B4711" t="str">
            <v>TERMINAL METALICO A PRESSAO PARA 1 CABO DE 95 A 120 MM2, COM 2 FUROS PARA FIXACAO</v>
          </cell>
          <cell r="C4711" t="str">
            <v>UN</v>
          </cell>
          <cell r="E4711">
            <v>42.32</v>
          </cell>
        </row>
        <row r="4712">
          <cell r="A4712">
            <v>1590</v>
          </cell>
          <cell r="B4712" t="str">
            <v>TERMINAL METALICO A PRESSAO PARA 1 CABO DE 95 MM2, COM 1 FURO DE FIXACAO</v>
          </cell>
          <cell r="C4712" t="str">
            <v>UN</v>
          </cell>
          <cell r="E4712">
            <v>6.58</v>
          </cell>
        </row>
        <row r="4713">
          <cell r="A4713">
            <v>1542</v>
          </cell>
          <cell r="B4713" t="str">
            <v>TERMINAL METALICO A PRESSAO 1 CABO, PARA CABOS DE 4 A 10 MM2, COM 2 FUROS PARA FIXACAO</v>
          </cell>
          <cell r="C4713" t="str">
            <v>UN</v>
          </cell>
          <cell r="E4713">
            <v>8.7200000000000006</v>
          </cell>
        </row>
        <row r="4714">
          <cell r="A4714">
            <v>2669</v>
          </cell>
          <cell r="B4714" t="str">
            <v>TERMINAL P/ ACABAMENTO NA PAREDE CAIXA KANAFLEX 3"</v>
          </cell>
          <cell r="C4714" t="str">
            <v>UN</v>
          </cell>
          <cell r="E4714">
            <v>5.21</v>
          </cell>
        </row>
        <row r="4715">
          <cell r="A4715">
            <v>38415</v>
          </cell>
          <cell r="B4715" t="str">
            <v>TERMOFUSORA PARA TUBOS E CONEXOES EM PPR COM DIAMETROS DE 20 A 63 MM, POTENCIA DE 800 W, TENSAO 220 V</v>
          </cell>
          <cell r="C4715" t="str">
            <v>UN</v>
          </cell>
          <cell r="E4715">
            <v>706.78</v>
          </cell>
        </row>
        <row r="4716">
          <cell r="A4716">
            <v>38414</v>
          </cell>
          <cell r="B4716" t="str">
            <v>TERMOFUSORA PARA TUBOS E CONEXOES EM PPR COM DIAMETROS DE 75 A 110 MM, POTENCIA DE *1100* W, TENSAO 220 V</v>
          </cell>
          <cell r="C4716" t="str">
            <v>UN</v>
          </cell>
          <cell r="E4716">
            <v>991.97</v>
          </cell>
        </row>
        <row r="4717">
          <cell r="A4717">
            <v>38128</v>
          </cell>
          <cell r="B4717" t="str">
            <v>TERRA VEGETAL (ENSACADA)</v>
          </cell>
          <cell r="C4717" t="str">
            <v>KG</v>
          </cell>
          <cell r="E4717">
            <v>0.49</v>
          </cell>
        </row>
        <row r="4718">
          <cell r="A4718">
            <v>7253</v>
          </cell>
          <cell r="B4718" t="str">
            <v>TERRA VEGETAL (GRANEL)</v>
          </cell>
          <cell r="C4718" t="str">
            <v>M3</v>
          </cell>
          <cell r="E4718">
            <v>105</v>
          </cell>
        </row>
        <row r="4719">
          <cell r="A4719">
            <v>4806</v>
          </cell>
          <cell r="B4719" t="str">
            <v>TESTEIRA ANTIDERRAPANTE PARA PISO VINILICO *5 X 2,5* CM, E = 2 MM</v>
          </cell>
          <cell r="C4719" t="str">
            <v>M</v>
          </cell>
          <cell r="E4719">
            <v>9.59</v>
          </cell>
        </row>
        <row r="4720">
          <cell r="A4720">
            <v>34401</v>
          </cell>
          <cell r="B4720" t="str">
            <v>TIJOLO CERAMICO LAMINADO 5,5 X 11 X 23 CM</v>
          </cell>
          <cell r="C4720" t="str">
            <v>UN</v>
          </cell>
          <cell r="E4720">
            <v>0.9</v>
          </cell>
        </row>
        <row r="4721">
          <cell r="A4721">
            <v>7258</v>
          </cell>
          <cell r="B4721" t="str">
            <v>TIJOLO CERAMICO MACICO *5 X 10 X 20* CM</v>
          </cell>
          <cell r="C4721" t="str">
            <v>UN</v>
          </cell>
          <cell r="E4721">
            <v>0.28000000000000003</v>
          </cell>
        </row>
        <row r="4722">
          <cell r="A4722">
            <v>7260</v>
          </cell>
          <cell r="B4722" t="str">
            <v>TIJOLO CERAMICO MACICO APARENTE *6 X 12 X 24* CM</v>
          </cell>
          <cell r="C4722" t="str">
            <v>UN</v>
          </cell>
          <cell r="E4722">
            <v>0.87</v>
          </cell>
        </row>
        <row r="4723">
          <cell r="A4723">
            <v>7256</v>
          </cell>
          <cell r="B4723" t="str">
            <v>TIJOLO CERAMICO MACICO APARENTE 2 FUROS, *6,5 X 10 X 20* CM</v>
          </cell>
          <cell r="C4723" t="str">
            <v>UN</v>
          </cell>
          <cell r="E4723">
            <v>0.51</v>
          </cell>
        </row>
        <row r="4724">
          <cell r="A4724">
            <v>34400</v>
          </cell>
          <cell r="B4724" t="str">
            <v>TIJOLO CERAMICO REFRATARIO 2,5 X 11,4 X 22,9 CM</v>
          </cell>
          <cell r="C4724" t="str">
            <v>UN</v>
          </cell>
          <cell r="E4724">
            <v>2.2000000000000002</v>
          </cell>
        </row>
        <row r="4725">
          <cell r="A4725">
            <v>10617</v>
          </cell>
          <cell r="B4725" t="str">
            <v>TIJOLO CERAMICO REFRATARIO 6,3 X 11,4 X 22,9 CM</v>
          </cell>
          <cell r="C4725" t="str">
            <v>UN</v>
          </cell>
          <cell r="E4725">
            <v>3.07</v>
          </cell>
        </row>
        <row r="4726">
          <cell r="A4726">
            <v>7280</v>
          </cell>
          <cell r="B4726" t="str">
            <v>TIL DE PASSAGEM, EM PVC, JE, BBB, DN 100 X 100 MM, PARA REDE COLETORA DE ESGOTO NBR 10569</v>
          </cell>
          <cell r="C4726" t="str">
            <v>UN</v>
          </cell>
          <cell r="E4726">
            <v>326.57</v>
          </cell>
        </row>
        <row r="4727">
          <cell r="A4727">
            <v>7282</v>
          </cell>
          <cell r="B4727" t="str">
            <v>TIL DE PASSAGEM, EM PVC, JE, BBB, DN 150 X 150 MM, PARA REDE COLETORA DE ESGOTO NBR 10569</v>
          </cell>
          <cell r="C4727" t="str">
            <v>UN</v>
          </cell>
          <cell r="E4727">
            <v>614.72</v>
          </cell>
        </row>
        <row r="4728">
          <cell r="A4728">
            <v>7276</v>
          </cell>
          <cell r="B4728" t="str">
            <v>TIL DE PASSAGEM, EM PVC, JE, BBB, DN 200 X 150 MM, PARA REDE COLETORA DE ESGOTO NBR 10569</v>
          </cell>
          <cell r="C4728" t="str">
            <v>UN</v>
          </cell>
          <cell r="E4728">
            <v>665.56</v>
          </cell>
        </row>
        <row r="4729">
          <cell r="A4729">
            <v>7277</v>
          </cell>
          <cell r="B4729" t="str">
            <v>TIL DE PASSAGEM, EM PVC, JE, BBB, DN 250 X 150 MM, PARA REDE COLETORA DE ESGOTO NBR 10569</v>
          </cell>
          <cell r="C4729" t="str">
            <v>UN</v>
          </cell>
          <cell r="E4729">
            <v>859.27</v>
          </cell>
        </row>
        <row r="4730">
          <cell r="A4730">
            <v>7278</v>
          </cell>
          <cell r="B4730" t="str">
            <v>TIL DE PASSAGEM, EM PVC, JE, BBB, DN 300 X 150 MM, PARA REDE COLETORA DE ESGOTO NBR 10569</v>
          </cell>
          <cell r="C4730" t="str">
            <v>UN</v>
          </cell>
          <cell r="E4730">
            <v>1101.3699999999999</v>
          </cell>
        </row>
        <row r="4731">
          <cell r="A4731">
            <v>7274</v>
          </cell>
          <cell r="B4731" t="str">
            <v>TIL PARA LIGACAO PREDIAL, EM PVC, JE, BBB, DN 100 X 100 MM, PARA REDE COLETORA ESGOTO (NBR 10569)</v>
          </cell>
          <cell r="C4731" t="str">
            <v>UN</v>
          </cell>
          <cell r="E4731">
            <v>22.89</v>
          </cell>
        </row>
        <row r="4732">
          <cell r="A4732">
            <v>7275</v>
          </cell>
          <cell r="B4732" t="str">
            <v>TIL RADIAL, PVC, JE, BBB, DN 150 X 200 MM, PARA REDE COLETORA DE ESGOTO (NBR 10569)</v>
          </cell>
          <cell r="C4732" t="str">
            <v>UN</v>
          </cell>
          <cell r="E4732">
            <v>602.29999999999995</v>
          </cell>
        </row>
        <row r="4733">
          <cell r="A4733">
            <v>7284</v>
          </cell>
          <cell r="B4733" t="str">
            <v>TIL RADIAL, PVC, JE, BBB, DN 300 X 200 MM, PARA REDE COLETORA DE ESGOTO (NBR 10569)</v>
          </cell>
          <cell r="C4733" t="str">
            <v>UN</v>
          </cell>
          <cell r="E4733">
            <v>1855.08</v>
          </cell>
        </row>
        <row r="4734">
          <cell r="A4734">
            <v>11663</v>
          </cell>
          <cell r="B4734" t="str">
            <v>TIL TUBO QUEDA, EM PVC, JE, BBB, DN 100 X 100 MM, PARA REDE COLETORA DE ESGOTO (NBR 10569)</v>
          </cell>
          <cell r="C4734" t="str">
            <v>UN</v>
          </cell>
          <cell r="E4734">
            <v>224.17</v>
          </cell>
        </row>
        <row r="4735">
          <cell r="A4735">
            <v>11665</v>
          </cell>
          <cell r="B4735" t="str">
            <v>TIL TUBO QUEDA, EM PVC, JE, BBB, DN 150 X 150 MM, PARA REDE COLETORA DE ESGOTO (NBR 10569)</v>
          </cell>
          <cell r="C4735" t="str">
            <v>UN</v>
          </cell>
          <cell r="E4735">
            <v>991.2</v>
          </cell>
        </row>
        <row r="4736">
          <cell r="A4736">
            <v>11666</v>
          </cell>
          <cell r="B4736" t="str">
            <v>TIL TUBO QUEDA, EM PVC, JE, BBB, DN 200 X 150 MM, PARA REDE COLETORA DE ESGOTO (NBR 10569)</v>
          </cell>
          <cell r="C4736" t="str">
            <v>UN</v>
          </cell>
          <cell r="E4736">
            <v>999.08</v>
          </cell>
        </row>
        <row r="4737">
          <cell r="A4737">
            <v>11667</v>
          </cell>
          <cell r="B4737" t="str">
            <v>TIL TUBO QUEDA, EM PVC, JE, BBB, DN 250 X 150 MM, PARA REDE COLETORA DE ESGOTO (NBR 10569)</v>
          </cell>
          <cell r="C4737" t="str">
            <v>UN</v>
          </cell>
          <cell r="E4737">
            <v>1140.1400000000001</v>
          </cell>
        </row>
        <row r="4738">
          <cell r="A4738">
            <v>11668</v>
          </cell>
          <cell r="B4738" t="str">
            <v>TIL TUBO QUEDA, EM PVC, JE, BBB, DN 300 X 150 MM, PARA REDE COLETORA DE ESGOTO (NBR 10569)</v>
          </cell>
          <cell r="C4738" t="str">
            <v>UN</v>
          </cell>
          <cell r="E4738">
            <v>1227.81</v>
          </cell>
        </row>
        <row r="4739">
          <cell r="A4739">
            <v>38121</v>
          </cell>
          <cell r="B4739" t="str">
            <v>TINTA A BASE DE RESINA ACRILICA EMULSIONADA EM AGUA, PARA SINALIZACAO HORIZONTAL VIARIA (NBR 13699)</v>
          </cell>
          <cell r="C4739" t="str">
            <v>L</v>
          </cell>
          <cell r="E4739">
            <v>11.04</v>
          </cell>
        </row>
        <row r="4740">
          <cell r="A4740">
            <v>7343</v>
          </cell>
          <cell r="B4740" t="str">
            <v>TINTA A BASE DE RESINA ACRILICA, PARA SINALIZACAO HORIZONTAL VIARIA (NBR 11862)</v>
          </cell>
          <cell r="C4740" t="str">
            <v>L</v>
          </cell>
          <cell r="E4740">
            <v>11.17</v>
          </cell>
        </row>
        <row r="4741">
          <cell r="A4741">
            <v>7287</v>
          </cell>
          <cell r="B4741" t="str">
            <v>TINTA A OLEO BRILHANTE PARA MADEIRA E METAIS</v>
          </cell>
          <cell r="C4741" t="str">
            <v>GL</v>
          </cell>
          <cell r="E4741">
            <v>53.34</v>
          </cell>
        </row>
        <row r="4742">
          <cell r="A4742">
            <v>7350</v>
          </cell>
          <cell r="B4742" t="str">
            <v>TINTA ACRILICA PARA CERAMICA</v>
          </cell>
          <cell r="C4742" t="str">
            <v>L</v>
          </cell>
          <cell r="E4742">
            <v>16.91</v>
          </cell>
        </row>
        <row r="4743">
          <cell r="A4743">
            <v>7348</v>
          </cell>
          <cell r="B4743" t="str">
            <v>TINTA ACRILICA PREMIUM PARA  PISO</v>
          </cell>
          <cell r="C4743" t="str">
            <v>L</v>
          </cell>
          <cell r="E4743">
            <v>9.48</v>
          </cell>
        </row>
        <row r="4744">
          <cell r="A4744">
            <v>7347</v>
          </cell>
          <cell r="B4744" t="str">
            <v>TINTA ACRILICA PREMIUM PARA PISO</v>
          </cell>
          <cell r="C4744" t="str">
            <v>GL</v>
          </cell>
          <cell r="E4744">
            <v>34.15</v>
          </cell>
        </row>
        <row r="4745">
          <cell r="A4745">
            <v>7355</v>
          </cell>
          <cell r="B4745" t="str">
            <v>TINTA ACRILICA PREMIUM, COR BRANCO  FOSCO</v>
          </cell>
          <cell r="C4745" t="str">
            <v>GL</v>
          </cell>
          <cell r="E4745">
            <v>51.18</v>
          </cell>
        </row>
        <row r="4746">
          <cell r="A4746">
            <v>7356</v>
          </cell>
          <cell r="B4746" t="str">
            <v>TINTA ACRILICA PREMIUM, COR BRANCO FOSCO</v>
          </cell>
          <cell r="C4746" t="str">
            <v>L</v>
          </cell>
          <cell r="E4746">
            <v>14.21</v>
          </cell>
        </row>
        <row r="4747">
          <cell r="A4747">
            <v>7300</v>
          </cell>
          <cell r="B4747" t="str">
            <v>TINTA ALUMINIO ESMALTE PROTETORA SUPERFICIE METALICA</v>
          </cell>
          <cell r="C4747" t="str">
            <v>GL</v>
          </cell>
          <cell r="E4747">
            <v>71.56</v>
          </cell>
        </row>
        <row r="4748">
          <cell r="A4748">
            <v>7313</v>
          </cell>
          <cell r="B4748" t="str">
            <v>TINTA ASFALTICA IMPERMEABILIZANTE DILUIDA EM SOLVENTE, PARA MATERIAIS CIMENTICIOS, METAL E MADEIRA</v>
          </cell>
          <cell r="C4748" t="str">
            <v>L</v>
          </cell>
          <cell r="E4748">
            <v>10.76</v>
          </cell>
        </row>
        <row r="4749">
          <cell r="A4749">
            <v>7319</v>
          </cell>
          <cell r="B4749" t="str">
            <v>TINTA ASFALTICA IMPERMEABILIZANTE DISPERSA EM AGUA, PARA MATERIAIS CIMENTICIOS</v>
          </cell>
          <cell r="C4749" t="str">
            <v>L</v>
          </cell>
          <cell r="E4749">
            <v>6.16</v>
          </cell>
        </row>
        <row r="4750">
          <cell r="A4750">
            <v>38119</v>
          </cell>
          <cell r="B4750" t="str">
            <v>TINTA BORRACHA CLORADA, ACABAMENTO SEMIBRILHO, BRANCA</v>
          </cell>
          <cell r="C4750" t="str">
            <v>L</v>
          </cell>
          <cell r="E4750">
            <v>65.709999999999994</v>
          </cell>
        </row>
        <row r="4751">
          <cell r="A4751">
            <v>7314</v>
          </cell>
          <cell r="B4751" t="str">
            <v>TINTA BORRACHA CLORADA, ACABAMENTO SEMIBRILHO, CORES VIVAS</v>
          </cell>
          <cell r="C4751" t="str">
            <v>L</v>
          </cell>
          <cell r="E4751">
            <v>70.819999999999993</v>
          </cell>
        </row>
        <row r="4752">
          <cell r="A4752">
            <v>38131</v>
          </cell>
          <cell r="B4752" t="str">
            <v>TINTA BORRACHA, CLORADA, ACABAMENTO SEMIBRILHO, PRETA</v>
          </cell>
          <cell r="C4752" t="str">
            <v>L</v>
          </cell>
          <cell r="E4752">
            <v>66.3</v>
          </cell>
        </row>
        <row r="4753">
          <cell r="A4753">
            <v>7293</v>
          </cell>
          <cell r="B4753" t="str">
            <v>TINTA ESMALTE SINTETICO GRAFITE COM PROTECAO PARA METAIS FERROSOS</v>
          </cell>
          <cell r="C4753" t="str">
            <v>L</v>
          </cell>
          <cell r="E4753">
            <v>17.850000000000001</v>
          </cell>
        </row>
        <row r="4754">
          <cell r="A4754">
            <v>7311</v>
          </cell>
          <cell r="B4754" t="str">
            <v>TINTA ESMALTE SINTETICO PREMIUM ACETINADO</v>
          </cell>
          <cell r="C4754" t="str">
            <v>L</v>
          </cell>
          <cell r="E4754">
            <v>17.260000000000002</v>
          </cell>
        </row>
        <row r="4755">
          <cell r="A4755">
            <v>7292</v>
          </cell>
          <cell r="B4755" t="str">
            <v>TINTA ESMALTE SINTETICO PREMIUM BRILHANTE</v>
          </cell>
          <cell r="C4755" t="str">
            <v>L</v>
          </cell>
          <cell r="E4755">
            <v>16.760000000000002</v>
          </cell>
        </row>
        <row r="4756">
          <cell r="A4756">
            <v>7288</v>
          </cell>
          <cell r="B4756" t="str">
            <v>TINTA ESMALTE SINTETICO PREMIUM FOSCO</v>
          </cell>
          <cell r="C4756" t="str">
            <v>L</v>
          </cell>
          <cell r="E4756">
            <v>18.989999999999998</v>
          </cell>
        </row>
        <row r="4757">
          <cell r="A4757">
            <v>35693</v>
          </cell>
          <cell r="B4757" t="str">
            <v>TINTA LATEX ACRILICA ECONOMICA, COR BRANCA</v>
          </cell>
          <cell r="C4757" t="str">
            <v>L</v>
          </cell>
          <cell r="E4757">
            <v>6.52</v>
          </cell>
        </row>
        <row r="4758">
          <cell r="A4758">
            <v>35692</v>
          </cell>
          <cell r="B4758" t="str">
            <v>TINTA LATEX ACRILICA STANDARD, COR BRANCA</v>
          </cell>
          <cell r="C4758" t="str">
            <v>L</v>
          </cell>
          <cell r="E4758">
            <v>34.96</v>
          </cell>
        </row>
        <row r="4759">
          <cell r="A4759">
            <v>7344</v>
          </cell>
          <cell r="B4759" t="str">
            <v>TINTA LATEX PVA PREMIUM,  COR BRANCA</v>
          </cell>
          <cell r="C4759" t="str">
            <v>GL</v>
          </cell>
          <cell r="E4759">
            <v>44.24</v>
          </cell>
        </row>
        <row r="4760">
          <cell r="A4760">
            <v>7345</v>
          </cell>
          <cell r="B4760" t="str">
            <v>TINTA LATEX PVA PREMIUM, COR BRANCA</v>
          </cell>
          <cell r="C4760" t="str">
            <v>L</v>
          </cell>
          <cell r="E4760">
            <v>12.28</v>
          </cell>
        </row>
        <row r="4761">
          <cell r="A4761">
            <v>35691</v>
          </cell>
          <cell r="B4761" t="str">
            <v>TINTA LATEX PVA STANDARD, COR BRANCA</v>
          </cell>
          <cell r="C4761" t="str">
            <v>L</v>
          </cell>
          <cell r="E4761">
            <v>9.7100000000000009</v>
          </cell>
        </row>
        <row r="4762">
          <cell r="A4762">
            <v>7342</v>
          </cell>
          <cell r="B4762" t="str">
            <v>TINTA MINERAL IMPERMEAVEL EM PO, BRANCA</v>
          </cell>
          <cell r="C4762" t="str">
            <v>KG</v>
          </cell>
          <cell r="E4762">
            <v>1.18</v>
          </cell>
        </row>
        <row r="4763">
          <cell r="A4763">
            <v>7306</v>
          </cell>
          <cell r="B4763" t="str">
            <v>TINTA PROTETORA SUPERFICIE METALICA ALUMINIO</v>
          </cell>
          <cell r="C4763" t="str">
            <v>L</v>
          </cell>
          <cell r="E4763">
            <v>20.46</v>
          </cell>
        </row>
        <row r="4764">
          <cell r="A4764">
            <v>154</v>
          </cell>
          <cell r="B4764" t="str">
            <v>TINTA/REVESTIMENTO  A BASE DE RESINA EPOXI COM ALCATRAO, BICOMPONENTE</v>
          </cell>
          <cell r="C4764" t="str">
            <v>L</v>
          </cell>
          <cell r="E4764">
            <v>33.96</v>
          </cell>
        </row>
        <row r="4765">
          <cell r="A4765">
            <v>7338</v>
          </cell>
          <cell r="B4765" t="str">
            <v>TINTA/REVESTIMENTO A BASE DE RESINA EPOXI COM ALCATRAO, BICOMPONENTE</v>
          </cell>
          <cell r="C4765" t="str">
            <v>KG</v>
          </cell>
          <cell r="E4765">
            <v>22.64</v>
          </cell>
        </row>
        <row r="4766">
          <cell r="A4766">
            <v>11060</v>
          </cell>
          <cell r="B4766" t="str">
            <v>TIRANTE EM FERRO GALVANIZADO PARA CONTRAVENTAMENTO DE TELHA CANALETE 90, 1/4 " X 400 MM</v>
          </cell>
          <cell r="C4766" t="str">
            <v>UN</v>
          </cell>
          <cell r="E4766">
            <v>18.61</v>
          </cell>
        </row>
        <row r="4767">
          <cell r="A4767">
            <v>37401</v>
          </cell>
          <cell r="B4767" t="str">
            <v>TOALHEIRO PLASTICO TIPO DISPENSER PARA PAPEL TOALHA INTERFOLHADO</v>
          </cell>
          <cell r="C4767" t="str">
            <v>UN</v>
          </cell>
          <cell r="E4767">
            <v>27.14</v>
          </cell>
        </row>
        <row r="4768">
          <cell r="A4768">
            <v>20245</v>
          </cell>
          <cell r="B4768" t="str">
            <v>TOMADA COMPLETA P/ RADIO E TV</v>
          </cell>
          <cell r="C4768" t="str">
            <v>UN</v>
          </cell>
          <cell r="E4768">
            <v>12.44</v>
          </cell>
        </row>
        <row r="4769">
          <cell r="A4769">
            <v>7528</v>
          </cell>
          <cell r="B4769" t="str">
            <v>TOMADA DE EMBUTIR, 2 P + T, UNIVERSAL, DE 10 A / 250 V, COM PLACA</v>
          </cell>
          <cell r="C4769" t="str">
            <v>UN</v>
          </cell>
          <cell r="E4769">
            <v>12.34</v>
          </cell>
        </row>
        <row r="4770">
          <cell r="A4770">
            <v>12145</v>
          </cell>
          <cell r="B4770" t="str">
            <v>TOMADA DE PISO 2P UNIVERSAL 10A/250V C/ PLACA 4'' X 4'' EM TERMOPLASTICO ALTA RESISTENCIA, TIPO PIAL OU EQUIV</v>
          </cell>
          <cell r="C4770" t="str">
            <v>UN</v>
          </cell>
          <cell r="E4770">
            <v>39.03</v>
          </cell>
        </row>
        <row r="4771">
          <cell r="A4771">
            <v>7524</v>
          </cell>
          <cell r="B4771" t="str">
            <v>TOMADA EMBUTIR 3P + T 30A/440V REF 56403 USO INDUSTRIAL SEM PLACA, PIAL OU EQUIV</v>
          </cell>
          <cell r="C4771" t="str">
            <v>UN</v>
          </cell>
          <cell r="E4771">
            <v>36.96</v>
          </cell>
        </row>
        <row r="4772">
          <cell r="A4772">
            <v>7525</v>
          </cell>
          <cell r="B4772" t="str">
            <v>TOMADA EMBUTIR 3P + T 30A/440V REF 56404 USO INDUSTRIAL C/ PLACA, PIAL OU EQUIV</v>
          </cell>
          <cell r="C4772" t="str">
            <v>UN</v>
          </cell>
          <cell r="E4772">
            <v>47.34</v>
          </cell>
        </row>
        <row r="4773">
          <cell r="A4773">
            <v>12143</v>
          </cell>
          <cell r="B4773" t="str">
            <v>TOMADA ESPECIAL C/ PINO 15A, REVESTIMENTO EM BORRACHA, TIPO SAVEL OU EQUIV</v>
          </cell>
          <cell r="C4773" t="str">
            <v>UN</v>
          </cell>
          <cell r="E4773">
            <v>42.63</v>
          </cell>
        </row>
        <row r="4774">
          <cell r="A4774">
            <v>12142</v>
          </cell>
          <cell r="B4774" t="str">
            <v>TOMADA SOBREPOR P/ TELEFONE PADRAO TELEBRAS, TIPO SILENTOQUE PIAL OU EQUIV</v>
          </cell>
          <cell r="C4774" t="str">
            <v>UN</v>
          </cell>
          <cell r="E4774">
            <v>15.62</v>
          </cell>
        </row>
        <row r="4775">
          <cell r="A4775">
            <v>12147</v>
          </cell>
          <cell r="B4775" t="str">
            <v>TOMADA SOBREPOR 2P UNIVERSAL 10A/250V, TIPO SILENTOQUE PIAL OU EQUIV</v>
          </cell>
          <cell r="C4775" t="str">
            <v>UN</v>
          </cell>
          <cell r="E4775">
            <v>19.059999999999999</v>
          </cell>
        </row>
        <row r="4776">
          <cell r="A4776">
            <v>40613</v>
          </cell>
          <cell r="B4776" t="str">
            <v>TOMADA 2P+T 10A, 250V  (APENAS MODULO) (COLETADO CAIXA)</v>
          </cell>
          <cell r="C4776" t="str">
            <v>UN</v>
          </cell>
          <cell r="E4776">
            <v>8.8699999999999992</v>
          </cell>
        </row>
        <row r="4777">
          <cell r="A4777">
            <v>40614</v>
          </cell>
          <cell r="B4777" t="str">
            <v>TOMADA 2P+T 20A, 250V  (APENAS MODULO) (COLETADO CAIXA)</v>
          </cell>
          <cell r="C4777" t="str">
            <v>UN</v>
          </cell>
          <cell r="E4777">
            <v>14.17</v>
          </cell>
        </row>
        <row r="4778">
          <cell r="A4778">
            <v>7592</v>
          </cell>
          <cell r="B4778" t="str">
            <v>TOPOGRAFO</v>
          </cell>
          <cell r="C4778" t="str">
            <v>H</v>
          </cell>
          <cell r="E4778">
            <v>19.61</v>
          </cell>
        </row>
        <row r="4779">
          <cell r="A4779">
            <v>40820</v>
          </cell>
          <cell r="B4779" t="str">
            <v>TOPOGRAFO (MENSALISTA)</v>
          </cell>
          <cell r="C4779" t="str">
            <v>MES</v>
          </cell>
          <cell r="E4779">
            <v>3456.62</v>
          </cell>
        </row>
        <row r="4780">
          <cell r="A4780">
            <v>11762</v>
          </cell>
          <cell r="B4780" t="str">
            <v>TORNEIRA CROMADA COM BICO PARA JARDIM/TANQUE 1/2 " OU 3/4 " (REF 1153)</v>
          </cell>
          <cell r="C4780" t="str">
            <v>UN</v>
          </cell>
          <cell r="E4780">
            <v>38.61</v>
          </cell>
        </row>
        <row r="4781">
          <cell r="A4781">
            <v>13418</v>
          </cell>
          <cell r="B4781" t="str">
            <v>TORNEIRA CROMADA CURTA SEM BICO PARA TANQUE, PADRAO POPULAR, 1/2 " OU 3/4 " (REF 1140)</v>
          </cell>
          <cell r="C4781" t="str">
            <v>UN</v>
          </cell>
          <cell r="E4781">
            <v>10.78</v>
          </cell>
        </row>
        <row r="4782">
          <cell r="A4782">
            <v>13984</v>
          </cell>
          <cell r="B4782" t="str">
            <v>TORNEIRA CROMADA CURTA SEM BICO PARA USO GERAL  1/2 " OU 3/4 " (REF 1152)</v>
          </cell>
          <cell r="C4782" t="str">
            <v>UN</v>
          </cell>
          <cell r="E4782">
            <v>26.98</v>
          </cell>
        </row>
        <row r="4783">
          <cell r="A4783">
            <v>11772</v>
          </cell>
          <cell r="B4783" t="str">
            <v>TORNEIRA CROMADA DE MESA PARA COZINHA BICA MOVEL COM AREJADOR 1/2 " OU 3/4 " (REF 1167)</v>
          </cell>
          <cell r="C4783" t="str">
            <v>UN</v>
          </cell>
          <cell r="E4783">
            <v>65.53</v>
          </cell>
        </row>
        <row r="4784">
          <cell r="A4784">
            <v>36795</v>
          </cell>
          <cell r="B4784" t="str">
            <v>TORNEIRA CROMADA DE MESA PARA LAVATORIO COM SENSOR DE PRESENCA</v>
          </cell>
          <cell r="C4784" t="str">
            <v>UN</v>
          </cell>
          <cell r="E4784">
            <v>421.47</v>
          </cell>
        </row>
        <row r="4785">
          <cell r="A4785">
            <v>36796</v>
          </cell>
          <cell r="B4785" t="str">
            <v>TORNEIRA CROMADA DE MESA PARA LAVATORIO TEMPORIZADA PRESSAO BICA BAIXA</v>
          </cell>
          <cell r="C4785" t="str">
            <v>UN</v>
          </cell>
          <cell r="E4785">
            <v>108.51</v>
          </cell>
        </row>
        <row r="4786">
          <cell r="A4786">
            <v>36791</v>
          </cell>
          <cell r="B4786" t="str">
            <v>TORNEIRA CROMADA DE MESA PARA LAVATORIO, BICA ALTA (REF 1195)</v>
          </cell>
          <cell r="C4786" t="str">
            <v>UN</v>
          </cell>
          <cell r="E4786">
            <v>55.91</v>
          </cell>
        </row>
        <row r="4787">
          <cell r="A4787">
            <v>13415</v>
          </cell>
          <cell r="B4787" t="str">
            <v>TORNEIRA CROMADA DE MESA PARA LAVATORIO, PADRAO POPULAR, 1/2 " OU 3/4 " (REF 1193)</v>
          </cell>
          <cell r="C4787" t="str">
            <v>UN</v>
          </cell>
          <cell r="E4787">
            <v>32.5</v>
          </cell>
        </row>
        <row r="4788">
          <cell r="A4788">
            <v>36792</v>
          </cell>
          <cell r="B4788" t="str">
            <v>TORNEIRA CROMADA DE PAREDE LONGA PARA LAVATORIO (REF 1178)</v>
          </cell>
          <cell r="C4788" t="str">
            <v>UN</v>
          </cell>
          <cell r="E4788">
            <v>106.87</v>
          </cell>
        </row>
        <row r="4789">
          <cell r="A4789">
            <v>11773</v>
          </cell>
          <cell r="B4789" t="str">
            <v>TORNEIRA CROMADA DE PAREDE PARA COZINHA BICA MOVEL COM AREJADOR 1/2 " OU 3/4 " (REF 1168)</v>
          </cell>
          <cell r="C4789" t="str">
            <v>UN</v>
          </cell>
          <cell r="E4789">
            <v>62.56</v>
          </cell>
        </row>
        <row r="4790">
          <cell r="A4790">
            <v>11775</v>
          </cell>
          <cell r="B4790" t="str">
            <v>TORNEIRA CROMADA DE PAREDE PARA COZINHA COM AREJADOR 1/2 " OU 3/4 " (REF 1157)</v>
          </cell>
          <cell r="C4790" t="str">
            <v>UN</v>
          </cell>
          <cell r="E4790">
            <v>65.319999999999993</v>
          </cell>
        </row>
        <row r="4791">
          <cell r="A4791">
            <v>13983</v>
          </cell>
          <cell r="B4791" t="str">
            <v>TORNEIRA CROMADA DE PAREDE PARA COZINHA COM AREJADOR, PADRAO POPULAR, 1/2 " OU 3/4 " (REF 1159)</v>
          </cell>
          <cell r="C4791" t="str">
            <v>UN</v>
          </cell>
          <cell r="E4791">
            <v>33.369999999999997</v>
          </cell>
        </row>
        <row r="4792">
          <cell r="A4792">
            <v>13416</v>
          </cell>
          <cell r="B4792" t="str">
            <v>TORNEIRA CROMADA DE PAREDE PARA COZINHA SEM AREJADOR, PADRAO POPULAR, 1/2 " OU 3/4 " (REF 1158)</v>
          </cell>
          <cell r="C4792" t="str">
            <v>UN</v>
          </cell>
          <cell r="E4792">
            <v>26.91</v>
          </cell>
        </row>
        <row r="4793">
          <cell r="A4793">
            <v>13417</v>
          </cell>
          <cell r="B4793" t="str">
            <v>TORNEIRA CROMADA SEM BICO PARA TANQUE 1/2 " OU 3/4 " (REF 1143)</v>
          </cell>
          <cell r="C4793" t="str">
            <v>UN</v>
          </cell>
          <cell r="E4793">
            <v>23.74</v>
          </cell>
        </row>
        <row r="4794">
          <cell r="A4794">
            <v>7604</v>
          </cell>
          <cell r="B4794" t="str">
            <v>TORNEIRA CROMADA SEM BICO PARA TANQUE, PADRAO POPULAR, 1/2 " OU 3/4 " (REF 1126)</v>
          </cell>
          <cell r="C4794" t="str">
            <v>UN</v>
          </cell>
          <cell r="E4794">
            <v>10.28</v>
          </cell>
        </row>
        <row r="4795">
          <cell r="A4795">
            <v>11829</v>
          </cell>
          <cell r="B4795" t="str">
            <v>TORNEIRA DE BOIA CONVENCIONAL PLASTICA 1/2 " COM BALAO PLASTICO</v>
          </cell>
          <cell r="C4795" t="str">
            <v>UN</v>
          </cell>
          <cell r="E4795">
            <v>28.55</v>
          </cell>
        </row>
        <row r="4796">
          <cell r="A4796">
            <v>11830</v>
          </cell>
          <cell r="B4796" t="str">
            <v>TORNEIRA DE BOIA CONVENCIONAL PLASTICA 3/4 " COM BALAO PLASTICO</v>
          </cell>
          <cell r="C4796" t="str">
            <v>UN</v>
          </cell>
          <cell r="E4796">
            <v>28.87</v>
          </cell>
        </row>
        <row r="4797">
          <cell r="A4797">
            <v>11823</v>
          </cell>
          <cell r="B4797" t="str">
            <v>TORNEIRA DE BOIA PARA CAIXA DE DESCARGA 1/2 "</v>
          </cell>
          <cell r="C4797" t="str">
            <v>UN</v>
          </cell>
          <cell r="E4797">
            <v>8.73</v>
          </cell>
        </row>
        <row r="4798">
          <cell r="A4798">
            <v>11763</v>
          </cell>
          <cell r="B4798" t="str">
            <v>TORNEIRA DE BOIA REAL 1.1/2" C/ BALAO PLASTICO</v>
          </cell>
          <cell r="C4798" t="str">
            <v>UN</v>
          </cell>
          <cell r="E4798">
            <v>86.99</v>
          </cell>
        </row>
        <row r="4799">
          <cell r="A4799">
            <v>11764</v>
          </cell>
          <cell r="B4799" t="str">
            <v>TORNEIRA DE BOIA REAL 1.1/4" C/ BALAO PLASTICO</v>
          </cell>
          <cell r="C4799" t="str">
            <v>UN</v>
          </cell>
          <cell r="E4799">
            <v>74.08</v>
          </cell>
        </row>
        <row r="4800">
          <cell r="A4800">
            <v>11826</v>
          </cell>
          <cell r="B4800" t="str">
            <v>TORNEIRA DE BOIA REAL 1/2" C/ BALAO METALICO</v>
          </cell>
          <cell r="C4800" t="str">
            <v>UN</v>
          </cell>
          <cell r="E4800">
            <v>32.770000000000003</v>
          </cell>
        </row>
        <row r="4801">
          <cell r="A4801">
            <v>11825</v>
          </cell>
          <cell r="B4801" t="str">
            <v>TORNEIRA DE BOIA REAL 1" C/ BALAO PLASTICO</v>
          </cell>
          <cell r="C4801" t="str">
            <v>UN</v>
          </cell>
          <cell r="E4801">
            <v>47.17</v>
          </cell>
        </row>
        <row r="4802">
          <cell r="A4802">
            <v>11767</v>
          </cell>
          <cell r="B4802" t="str">
            <v>TORNEIRA DE BOIA REAL 2" C/ BALAO PLASTICO</v>
          </cell>
          <cell r="C4802" t="str">
            <v>UN</v>
          </cell>
          <cell r="E4802">
            <v>103.39</v>
          </cell>
        </row>
        <row r="4803">
          <cell r="A4803">
            <v>7606</v>
          </cell>
          <cell r="B4803" t="str">
            <v>TORNEIRA DE BOIA REAL 3/4" C/ BALAO METALICO</v>
          </cell>
          <cell r="C4803" t="str">
            <v>UN</v>
          </cell>
          <cell r="E4803">
            <v>35.39</v>
          </cell>
        </row>
        <row r="4804">
          <cell r="A4804">
            <v>11766</v>
          </cell>
          <cell r="B4804" t="str">
            <v>TORNEIRA DE BOIA VAZAO TOTAL 1/2" C/ BALAO PLASTICO OU METALICO</v>
          </cell>
          <cell r="C4804" t="str">
            <v>UN</v>
          </cell>
          <cell r="E4804">
            <v>34.25</v>
          </cell>
        </row>
        <row r="4805">
          <cell r="A4805">
            <v>11765</v>
          </cell>
          <cell r="B4805" t="str">
            <v>TORNEIRA DE BOIA VAZAO TOTAL 1" C/ BALAO PLASTICO OU METALICO</v>
          </cell>
          <cell r="C4805" t="str">
            <v>UN</v>
          </cell>
          <cell r="E4805">
            <v>48.73</v>
          </cell>
        </row>
        <row r="4806">
          <cell r="A4806">
            <v>11824</v>
          </cell>
          <cell r="B4806" t="str">
            <v>TORNEIRA DE BOIA VAZAO TOTAL 3/4" C/ BALAO PLASTICO OU METALICO</v>
          </cell>
          <cell r="C4806" t="str">
            <v>UN</v>
          </cell>
          <cell r="E4806">
            <v>38.43</v>
          </cell>
        </row>
        <row r="4807">
          <cell r="A4807">
            <v>11777</v>
          </cell>
          <cell r="B4807" t="str">
            <v>TORNEIRA ELETRICA DE PAREDE, BICA ALTA, PARA COZINHA, 5500 W (110/220 V)</v>
          </cell>
          <cell r="C4807" t="str">
            <v>UN</v>
          </cell>
          <cell r="E4807">
            <v>89.01</v>
          </cell>
        </row>
        <row r="4808">
          <cell r="A4808">
            <v>7602</v>
          </cell>
          <cell r="B4808" t="str">
            <v>TORNEIRA METAL AMARELO COM BICO PARA JARDIM, PADRAO POPULAR, 1/2 " OU 3/4 " (REF 1128)</v>
          </cell>
          <cell r="C4808" t="str">
            <v>UN</v>
          </cell>
          <cell r="E4808">
            <v>10.19</v>
          </cell>
        </row>
        <row r="4809">
          <cell r="A4809">
            <v>7603</v>
          </cell>
          <cell r="B4809" t="str">
            <v>TORNEIRA METAL AMARELO CURTA SEM BICO PARA TANQUE, PADRAO POPULAR, 1/2 " OU 3/4 " (REF 1120)</v>
          </cell>
          <cell r="C4809" t="str">
            <v>UN</v>
          </cell>
          <cell r="E4809">
            <v>9.8800000000000008</v>
          </cell>
        </row>
        <row r="4810">
          <cell r="A4810">
            <v>11832</v>
          </cell>
          <cell r="B4810" t="str">
            <v>TORNEIRA PLASTICA DE MESA PARA LAVATORIO 1/2 "</v>
          </cell>
          <cell r="C4810" t="str">
            <v>UN</v>
          </cell>
          <cell r="E4810">
            <v>10.5</v>
          </cell>
        </row>
        <row r="4811">
          <cell r="A4811">
            <v>11822</v>
          </cell>
          <cell r="B4811" t="str">
            <v>TORNEIRA PLASTICA DE MESA, BICA MOVEL, PARA COZINHA 1/2 "</v>
          </cell>
          <cell r="C4811" t="str">
            <v>UN</v>
          </cell>
          <cell r="E4811">
            <v>28.61</v>
          </cell>
        </row>
        <row r="4812">
          <cell r="A4812">
            <v>11831</v>
          </cell>
          <cell r="B4812" t="str">
            <v>TORNEIRA PLASTICA PARA TANQUE 1/2 " OU 3/4 " COM BICO PARA MANGUEIRA</v>
          </cell>
          <cell r="C4812" t="str">
            <v>UN</v>
          </cell>
          <cell r="E4812">
            <v>21.72</v>
          </cell>
        </row>
        <row r="4813">
          <cell r="A4813">
            <v>40609</v>
          </cell>
          <cell r="B4813" t="str">
            <v>TORRE METALICA COMPLETA PARA UMA CARGA DE 8 TF (80 KN)  E PE DIREITO DE 6 M, INCLUINDO MODULOS , DIAGONAIS, SAPATAS E FORCADOS (LOCACAO) (COLETADO CAIXA)</v>
          </cell>
          <cell r="C4813" t="str">
            <v>MES</v>
          </cell>
          <cell r="E4813">
            <v>121.55</v>
          </cell>
        </row>
        <row r="4814">
          <cell r="A4814">
            <v>7613</v>
          </cell>
          <cell r="B4814" t="str">
            <v>TRANSFORMADOR TRIFASICO DE DISTRIBUICAO, POTENCIA DE 1000 KVA, TENSAO NOMINAL DE 15 KV, TENSAO SECUNDARIA DE 220/127V, EM OLEO ISOLANTE TIPO MINERAL</v>
          </cell>
          <cell r="C4814" t="str">
            <v>UN</v>
          </cell>
          <cell r="E4814">
            <v>56857.919999999998</v>
          </cell>
        </row>
        <row r="4815">
          <cell r="A4815">
            <v>7619</v>
          </cell>
          <cell r="B4815" t="str">
            <v>TRANSFORMADOR TRIFASICO DE DISTRIBUICAO, POTENCIA DE 112,5 KVA, TENSAO NOMINAL DE 15 KV, TENSAO SECUNDARIA DE 220/127V, EM OLEO ISOLANTE TIPO MINERAL</v>
          </cell>
          <cell r="C4815" t="str">
            <v>UN</v>
          </cell>
          <cell r="E4815">
            <v>8789.01</v>
          </cell>
        </row>
        <row r="4816">
          <cell r="A4816">
            <v>12076</v>
          </cell>
          <cell r="B4816" t="str">
            <v>TRANSFORMADOR TRIFASICO DE DISTRIBUICAO, POTENCIA DE 15 KVA, TENSAO NOMINAL DE 15 KV, TENSAO SECUNDARIA DE 220/127V, EM OLEO ISOLANTE TIPO MINERAL</v>
          </cell>
          <cell r="C4816" t="str">
            <v>UN</v>
          </cell>
          <cell r="E4816">
            <v>4031.65</v>
          </cell>
        </row>
        <row r="4817">
          <cell r="A4817">
            <v>7614</v>
          </cell>
          <cell r="B4817" t="str">
            <v>TRANSFORMADOR TRIFASICO DE DISTRIBUICAO, POTENCIA DE 150 KVA, TENSAO NOMINAL DE 15 KV, TENSAO SECUNDARIA DE 220/127V, EM OLEO ISOLANTE TIPO MINERAL</v>
          </cell>
          <cell r="C4817" t="str">
            <v>UN</v>
          </cell>
          <cell r="E4817">
            <v>11085.04</v>
          </cell>
        </row>
        <row r="4818">
          <cell r="A4818">
            <v>7618</v>
          </cell>
          <cell r="B4818" t="str">
            <v>TRANSFORMADOR TRIFASICO DE DISTRIBUICAO, POTENCIA DE 1500 KVA, TENSAO NOMINAL DE 15 KV, TENSAO SECUNDARIA DE 220/127V, EM OLEO ISOLANTE TIPO MINERAL</v>
          </cell>
          <cell r="C4818" t="str">
            <v>UN</v>
          </cell>
          <cell r="E4818">
            <v>71894.86</v>
          </cell>
        </row>
        <row r="4819">
          <cell r="A4819">
            <v>7620</v>
          </cell>
          <cell r="B4819" t="str">
            <v>TRANSFORMADOR TRIFASICO DE DISTRIBUICAO, POTENCIA DE 225 KVA, TENSAO NOMINAL DE 15 KV, TENSAO SECUNDARIA DE 220/127V, EM OLEO ISOLANTE TIPO MINERAL</v>
          </cell>
          <cell r="C4819" t="str">
            <v>UN</v>
          </cell>
          <cell r="E4819">
            <v>15550.68</v>
          </cell>
        </row>
        <row r="4820">
          <cell r="A4820">
            <v>7610</v>
          </cell>
          <cell r="B4820" t="str">
            <v>TRANSFORMADOR TRIFASICO DE DISTRIBUICAO, POTENCIA DE 30 KVA, TENSAO NOMINAL DE 15 KV, TENSAO SECUNDARIA DE 220/127V, EM OLEO ISOLANTE TIPO MINERAL</v>
          </cell>
          <cell r="C4820" t="str">
            <v>UN</v>
          </cell>
          <cell r="E4820">
            <v>4924.38</v>
          </cell>
        </row>
        <row r="4821">
          <cell r="A4821">
            <v>7615</v>
          </cell>
          <cell r="B4821" t="str">
            <v>TRANSFORMADOR TRIFASICO DE DISTRIBUICAO, POTENCIA DE 300 KVA, TENSAO NOMINAL DE 15 KV, TENSAO SECUNDARIA DE 220/127V, EM OLEO ISOLANTE TIPO MINERAL</v>
          </cell>
          <cell r="C4821" t="str">
            <v>UN</v>
          </cell>
          <cell r="E4821">
            <v>18142.46</v>
          </cell>
        </row>
        <row r="4822">
          <cell r="A4822">
            <v>7617</v>
          </cell>
          <cell r="B4822" t="str">
            <v>TRANSFORMADOR TRIFASICO DE DISTRIBUICAO, POTENCIA DE 45 KVA, TENSAO NOMINAL DE 15 KV, TENSAO SECUNDARIA DE 220/127V, EM OLEO ISOLANTE TIPO MINERAL</v>
          </cell>
          <cell r="C4822" t="str">
            <v>UN</v>
          </cell>
          <cell r="E4822">
            <v>5500.33</v>
          </cell>
        </row>
        <row r="4823">
          <cell r="A4823">
            <v>7616</v>
          </cell>
          <cell r="B4823" t="str">
            <v>TRANSFORMADOR TRIFASICO DE DISTRIBUICAO, POTENCIA DE 500 KVA, TENSAO NOMINAL DE 15 KV, TENSAO SECUNDARIA DE 220/127V, EM OLEO ISOLANTE TIPO MINERAL</v>
          </cell>
          <cell r="C4823" t="str">
            <v>UN</v>
          </cell>
          <cell r="E4823">
            <v>29605.63</v>
          </cell>
        </row>
        <row r="4824">
          <cell r="A4824">
            <v>7611</v>
          </cell>
          <cell r="B4824" t="str">
            <v>TRANSFORMADOR TRIFASICO DE DISTRIBUICAO, POTENCIA DE 75 KVA, TENSAO NOMINAL DE 15 KV, TENSAO SECUNDARIA DE 220/127V, EM OLEO ISOLANTE TIPO MINERAL</v>
          </cell>
          <cell r="C4824" t="str">
            <v>UN</v>
          </cell>
          <cell r="E4824">
            <v>7113</v>
          </cell>
        </row>
        <row r="4825">
          <cell r="A4825">
            <v>7612</v>
          </cell>
          <cell r="B4825" t="str">
            <v>TRANSFORMADOR TRIFASICO DE DISTRIBUICAO, POTENCIA DE 750 KVA, TENSAO NOMINAL DE 15 KV, TENSAO SECUNDARIA DE 220/127V, EM OLEO ISOLANTE TIPO MINERAL</v>
          </cell>
          <cell r="C4825" t="str">
            <v>UN</v>
          </cell>
          <cell r="E4825">
            <v>40609.18</v>
          </cell>
        </row>
        <row r="4826">
          <cell r="A4826">
            <v>37371</v>
          </cell>
          <cell r="B4826" t="str">
            <v>TRANSPORTE (ENCARGOS COMPLEMENTARES) *COLETADO CAIXA*</v>
          </cell>
          <cell r="C4826" t="str">
            <v>H</v>
          </cell>
          <cell r="E4826">
            <v>0.65</v>
          </cell>
        </row>
        <row r="4827">
          <cell r="A4827">
            <v>7626</v>
          </cell>
          <cell r="B4827" t="str">
            <v>TRATOR DE ESTEIRAS COM LAMINA, POTENCIA DE *90* HP, PESO OPERACIONAL DE *9* T (LOCACAO COM OPERADOR, COMBUSTIVEL E MANUTENCAO)</v>
          </cell>
          <cell r="C4827" t="str">
            <v>H</v>
          </cell>
          <cell r="E4827">
            <v>95.85</v>
          </cell>
        </row>
        <row r="4828">
          <cell r="A4828">
            <v>7628</v>
          </cell>
          <cell r="B4828" t="str">
            <v>TRATOR DE ESTEIRAS 110 A 160HP C/ LAMINA PESO OPERACIONAL * 13T * (INCL MANUT/OPERACAO)</v>
          </cell>
          <cell r="C4828" t="str">
            <v>H</v>
          </cell>
          <cell r="E4828">
            <v>114.25</v>
          </cell>
        </row>
        <row r="4829">
          <cell r="A4829">
            <v>7629</v>
          </cell>
          <cell r="B4829" t="str">
            <v>TRATOR DE ESTEIRAS 160 A 300HP C/ LAMINA PESO OPERACIONAL * 16T * (INCL MANUT/OPERACAO)</v>
          </cell>
          <cell r="C4829" t="str">
            <v>H</v>
          </cell>
          <cell r="E4829">
            <v>144.72</v>
          </cell>
        </row>
        <row r="4830">
          <cell r="A4830">
            <v>36510</v>
          </cell>
          <cell r="B4830" t="str">
            <v>TRATOR DE ESTEIRAS, POTENCIA BRUTA DE 133 HP, PESO OPERACIONAL DE 14 T, COM LAMINA COM CAPACIDADE DE 3,00 M3</v>
          </cell>
          <cell r="C4830" t="str">
            <v>UN</v>
          </cell>
          <cell r="E4830">
            <v>497736.98</v>
          </cell>
        </row>
        <row r="4831">
          <cell r="A4831">
            <v>25020</v>
          </cell>
          <cell r="B4831" t="str">
            <v>TRATOR DE ESTEIRAS, POTENCIA BRUTA DE 347 HP, PESO OPERACIONAL DE 38,5 T, COM ESCARIFICADOR E LAMINA COM CAPACIDADE DE 4,70M3</v>
          </cell>
          <cell r="C4831" t="str">
            <v>UN</v>
          </cell>
          <cell r="E4831">
            <v>2050501.24</v>
          </cell>
        </row>
        <row r="4832">
          <cell r="A4832">
            <v>7622</v>
          </cell>
          <cell r="B4832" t="str">
            <v>TRATOR DE ESTEIRAS, POTENCIA DE 100 HP, PESO OPERACIONAL DE 9,4 T, COM LAMINA COM CAPACIDADE DE 2,19 M3</v>
          </cell>
          <cell r="C4832" t="str">
            <v>UN</v>
          </cell>
          <cell r="E4832">
            <v>482877.62</v>
          </cell>
        </row>
        <row r="4833">
          <cell r="A4833">
            <v>7624</v>
          </cell>
          <cell r="B4833" t="str">
            <v>TRATOR DE ESTEIRAS, POTENCIA DE 150 HP, PESO OPERACIONAL DE 16,7 T, COM RODA MOTRIZ ELEVADA E LAMINA COM CONTATO DE 3,18M3</v>
          </cell>
          <cell r="C4833" t="str">
            <v>UN</v>
          </cell>
          <cell r="E4833">
            <v>626000</v>
          </cell>
        </row>
        <row r="4834">
          <cell r="A4834">
            <v>7625</v>
          </cell>
          <cell r="B4834" t="str">
            <v>TRATOR DE ESTEIRAS, POTENCIA DE 170 HP, PESO OPERACIONAL DE 19 T, COM LÂMINA COM CAPACIDADE DE 5,2 M3</v>
          </cell>
          <cell r="C4834" t="str">
            <v>UN</v>
          </cell>
          <cell r="E4834">
            <v>622171.18999999994</v>
          </cell>
        </row>
        <row r="4835">
          <cell r="A4835">
            <v>7623</v>
          </cell>
          <cell r="B4835" t="str">
            <v>TRATOR DE ESTEIRAS, POTENCIA DE 347 HP, PESO OPERACIONAL DE 38,5 T, COM LAMINA COM CAPACIDADE DE 8,70M3</v>
          </cell>
          <cell r="C4835" t="str">
            <v>UN</v>
          </cell>
          <cell r="E4835">
            <v>2050501.24</v>
          </cell>
        </row>
        <row r="4836">
          <cell r="A4836">
            <v>36508</v>
          </cell>
          <cell r="B4836" t="str">
            <v>TRATOR DE ESTEIRAS, POTENCIA NO VOLANTE DE 200 HP, PESO OPERACIONAL DE 20,1 T, COM RODA MOTRIZ ELEVADA E LAMINA COM CAPACIDADE DE 3,89 M3</v>
          </cell>
          <cell r="C4836" t="str">
            <v>UN</v>
          </cell>
          <cell r="E4836">
            <v>922191.77</v>
          </cell>
        </row>
        <row r="4837">
          <cell r="A4837">
            <v>36509</v>
          </cell>
          <cell r="B4837" t="str">
            <v>TRATOR DE ESTEIRAS, POTENCIA 125 HP, PESO OPERACIONAL DE 12,9 T, COM LAMINA COM CAPACIDADE DE 2,7 M3</v>
          </cell>
          <cell r="C4837" t="str">
            <v>UN</v>
          </cell>
          <cell r="E4837">
            <v>505394.46</v>
          </cell>
        </row>
        <row r="4838">
          <cell r="A4838">
            <v>7642</v>
          </cell>
          <cell r="B4838" t="str">
            <v>TRATOR DE PNEUS ATE 75HP (INCL MANUT/OPERACAO)</v>
          </cell>
          <cell r="C4838" t="str">
            <v>H</v>
          </cell>
          <cell r="E4838">
            <v>33.340000000000003</v>
          </cell>
        </row>
        <row r="4839">
          <cell r="A4839">
            <v>7641</v>
          </cell>
          <cell r="B4839" t="str">
            <v>TRATOR DE PNEUS COM MOTOR *75* HP (LOCACAO COM OPERADOR, COMBUSTIVEL E MANUTENCAO)</v>
          </cell>
          <cell r="C4839" t="str">
            <v>H</v>
          </cell>
          <cell r="E4839">
            <v>55.58</v>
          </cell>
        </row>
        <row r="4840">
          <cell r="A4840">
            <v>13238</v>
          </cell>
          <cell r="B4840" t="str">
            <v>TRATOR DE PNEUS COM POTENCIA DE 105 CV, TRACAO 4 X 4, PESO COM LASTRO DE 5775 KG</v>
          </cell>
          <cell r="C4840" t="str">
            <v>UN</v>
          </cell>
          <cell r="E4840">
            <v>141549.26</v>
          </cell>
        </row>
        <row r="4841">
          <cell r="A4841">
            <v>36511</v>
          </cell>
          <cell r="B4841" t="str">
            <v>TRATOR DE PNEUS COM POTENCIA DE 122 CV, TRACAO 4 X 4, PESO COM LASTRO DE 4510 KG</v>
          </cell>
          <cell r="C4841" t="str">
            <v>UN</v>
          </cell>
          <cell r="E4841">
            <v>164017.39000000001</v>
          </cell>
        </row>
        <row r="4842">
          <cell r="A4842">
            <v>36515</v>
          </cell>
          <cell r="B4842" t="str">
            <v>TRATOR DE PNEUS COM POTENCIA DE 15 CV, PESO COM LASTRO DE 1160 KG</v>
          </cell>
          <cell r="C4842" t="str">
            <v>UN</v>
          </cell>
          <cell r="E4842">
            <v>48306.49</v>
          </cell>
        </row>
        <row r="4843">
          <cell r="A4843">
            <v>10598</v>
          </cell>
          <cell r="B4843" t="str">
            <v>TRATOR DE PNEUS COM POTENCIA DE 50 CV, TRACAO 4 X 2, PESO COM LASTRO DE 2714 KG</v>
          </cell>
          <cell r="C4843" t="str">
            <v>UN</v>
          </cell>
          <cell r="E4843">
            <v>78336.27</v>
          </cell>
        </row>
        <row r="4844">
          <cell r="A4844">
            <v>7640</v>
          </cell>
          <cell r="B4844" t="str">
            <v>TRATOR DE PNEUS COM POTENCIA DE 85 CV, TRACAO 4 X 4, PESO COM LASTRO DE 4675 KG</v>
          </cell>
          <cell r="C4844" t="str">
            <v>UN</v>
          </cell>
          <cell r="E4844">
            <v>120204.54</v>
          </cell>
        </row>
        <row r="4845">
          <cell r="A4845">
            <v>36513</v>
          </cell>
          <cell r="B4845" t="str">
            <v>TRATOR DE PNEUS COM POTENCIA DE 85 CV, TURBO,  PESO COM LASTRO DE 4900 KG</v>
          </cell>
          <cell r="C4845" t="str">
            <v>UN</v>
          </cell>
          <cell r="E4845">
            <v>115795.16</v>
          </cell>
        </row>
        <row r="4846">
          <cell r="A4846">
            <v>36514</v>
          </cell>
          <cell r="B4846" t="str">
            <v>TRATOR DE PNEUS COM POTENCIA DE 95 CV, TRACAO 4 X 4, PESO MAXIMO DE 5225 KG</v>
          </cell>
          <cell r="C4846" t="str">
            <v>UN</v>
          </cell>
          <cell r="E4846">
            <v>129191.78</v>
          </cell>
        </row>
        <row r="4847">
          <cell r="A4847">
            <v>36149</v>
          </cell>
          <cell r="B4847" t="str">
            <v>TRAVA-QUEDAS EM ACO PARA CORDA DE 12 MM, EXTENSOR DE 25 X 300 MM, COM MOSQUETAO TIPO GANCHO TRAVA DUPLA</v>
          </cell>
          <cell r="C4847" t="str">
            <v>UN</v>
          </cell>
          <cell r="E4847">
            <v>134.30000000000001</v>
          </cell>
        </row>
        <row r="4848">
          <cell r="A4848">
            <v>7250</v>
          </cell>
          <cell r="B4848" t="str">
            <v>TRENA EM FIBRA DE VIDRO L = 30M</v>
          </cell>
          <cell r="C4848" t="str">
            <v>H</v>
          </cell>
          <cell r="E4848">
            <v>0.14000000000000001</v>
          </cell>
        </row>
        <row r="4849">
          <cell r="A4849">
            <v>11421</v>
          </cell>
          <cell r="B4849" t="str">
            <v>TRILHO (TIPO FERROVIA) UTILZADO PARA ESTACAS EM FUNDACOES PREDIAIS</v>
          </cell>
          <cell r="C4849" t="str">
            <v>KG</v>
          </cell>
          <cell r="E4849">
            <v>1.8</v>
          </cell>
        </row>
        <row r="4850">
          <cell r="A4850">
            <v>11581</v>
          </cell>
          <cell r="B4850" t="str">
            <v>TRILHO "U" ALUMINIO 40 X 40MM P/ ROLDANA</v>
          </cell>
          <cell r="C4850" t="str">
            <v>M</v>
          </cell>
          <cell r="E4850">
            <v>6.27</v>
          </cell>
        </row>
        <row r="4851">
          <cell r="A4851">
            <v>11580</v>
          </cell>
          <cell r="B4851" t="str">
            <v>TRILHO QUADRADO ALUMINIO 1/4'' P/ RODIZIOS</v>
          </cell>
          <cell r="C4851" t="str">
            <v>M</v>
          </cell>
          <cell r="E4851">
            <v>11.36</v>
          </cell>
        </row>
        <row r="4852">
          <cell r="A4852">
            <v>10743</v>
          </cell>
          <cell r="B4852" t="str">
            <v>TROLEY MANUAL CAPACIDADE 1 T</v>
          </cell>
          <cell r="C4852" t="str">
            <v>UN</v>
          </cell>
          <cell r="E4852">
            <v>504.73</v>
          </cell>
        </row>
        <row r="4853">
          <cell r="A4853">
            <v>39848</v>
          </cell>
          <cell r="B4853" t="str">
            <v>TUBO / MANGUEIRA PRETA EM POLIETILENO, LINHA PESADA OU REFORCADA, TIPO ESPAGUETE, PARA INJECAO DE CALDA DE CIMENTO, D = 1/2", ESPESSURA 1,5 MM</v>
          </cell>
          <cell r="C4853" t="str">
            <v>M</v>
          </cell>
          <cell r="E4853">
            <v>1.19</v>
          </cell>
        </row>
        <row r="4854">
          <cell r="A4854">
            <v>7697</v>
          </cell>
          <cell r="B4854" t="str">
            <v>TUBO ACO GALV C/ COSTURA DIN 2440/NBR 5580 CLASSE MEDIA DN 1.1/2" (40MM) E=3,25MM - 3,61KG/M</v>
          </cell>
          <cell r="C4854" t="str">
            <v>M</v>
          </cell>
          <cell r="E4854">
            <v>25.55</v>
          </cell>
        </row>
        <row r="4855">
          <cell r="A4855">
            <v>7698</v>
          </cell>
          <cell r="B4855" t="str">
            <v>TUBO ACO GALV C/ COSTURA DIN 2440/NBR 5580 CLASSE MEDIA DN 1.1/4" (32MM) E=3,25MM - 3,14KG/M</v>
          </cell>
          <cell r="C4855" t="str">
            <v>M</v>
          </cell>
          <cell r="E4855">
            <v>23.14</v>
          </cell>
        </row>
        <row r="4856">
          <cell r="A4856">
            <v>7691</v>
          </cell>
          <cell r="B4856" t="str">
            <v>TUBO ACO GALV C/ COSTURA DIN 2440/NBR 5580 CLASSE MEDIA DN 1/2" (15MM) E = 2,65MM - 1,22KG/M</v>
          </cell>
          <cell r="C4856" t="str">
            <v>M</v>
          </cell>
          <cell r="E4856">
            <v>8.66</v>
          </cell>
        </row>
        <row r="4857">
          <cell r="A4857">
            <v>7701</v>
          </cell>
          <cell r="B4857" t="str">
            <v>TUBO ACO GALV C/ COSTURA DIN 2440/NBR 5580 CLASSE MEDIA DN 2.1/2" (65MM) E=3,65MM - 6,51KG/M</v>
          </cell>
          <cell r="C4857" t="str">
            <v>M</v>
          </cell>
          <cell r="E4857">
            <v>47.22</v>
          </cell>
        </row>
        <row r="4858">
          <cell r="A4858">
            <v>7696</v>
          </cell>
          <cell r="B4858" t="str">
            <v>TUBO ACO GALV C/ COSTURA DIN 2440/NBR 5580 CLASSE MEDIA DN 2" (50MM) E=3,65MM - 5,10KG/M</v>
          </cell>
          <cell r="C4858" t="str">
            <v>M</v>
          </cell>
          <cell r="E4858">
            <v>35.69</v>
          </cell>
        </row>
        <row r="4859">
          <cell r="A4859">
            <v>7700</v>
          </cell>
          <cell r="B4859" t="str">
            <v>TUBO ACO GALV C/ COSTURA DIN 2440/NBR 5580 CLASSE MEDIA DN 3/4" (20MM) E = 2,65MM - 1,58KG/M</v>
          </cell>
          <cell r="C4859" t="str">
            <v>M</v>
          </cell>
          <cell r="E4859">
            <v>11.81</v>
          </cell>
        </row>
        <row r="4860">
          <cell r="A4860">
            <v>7694</v>
          </cell>
          <cell r="B4860" t="str">
            <v>TUBO ACO GALV C/ COSTURA DIN 2440/NBR 5580 CLASSE MEDIA DN 3" (80MM) E = 4,05MM - 8,47KG/M</v>
          </cell>
          <cell r="C4860" t="str">
            <v>M</v>
          </cell>
          <cell r="E4860">
            <v>53.51</v>
          </cell>
        </row>
        <row r="4861">
          <cell r="A4861">
            <v>7693</v>
          </cell>
          <cell r="B4861" t="str">
            <v>TUBO ACO GALV C/ COSTURA DIN 2440/NBR 5580 CLASSE MEDIA DN 4" (100MM) E = 4,50MM - 12,10KG/M</v>
          </cell>
          <cell r="C4861" t="str">
            <v>M</v>
          </cell>
          <cell r="E4861">
            <v>86.55</v>
          </cell>
        </row>
        <row r="4862">
          <cell r="A4862">
            <v>7692</v>
          </cell>
          <cell r="B4862" t="str">
            <v>TUBO ACO GALV C/ COSTURA DIN 2440/NBR 5580 CLASSE MEDIA DN 5" (125MM) E=5,40MM - 17,80KG/M</v>
          </cell>
          <cell r="C4862" t="str">
            <v>M</v>
          </cell>
          <cell r="E4862">
            <v>119.29</v>
          </cell>
        </row>
        <row r="4863">
          <cell r="A4863">
            <v>21016</v>
          </cell>
          <cell r="B4863" t="str">
            <v>TUBO ACO GALVANIZADO COM COSTURA, CLASSE LEVE, DN 100 MM ( 4"),  E = 3,75 MM, *10,55* KG/M (NBR 5580)</v>
          </cell>
          <cell r="C4863" t="str">
            <v>M</v>
          </cell>
          <cell r="E4863">
            <v>69.23</v>
          </cell>
        </row>
        <row r="4864">
          <cell r="A4864">
            <v>21008</v>
          </cell>
          <cell r="B4864" t="str">
            <v>TUBO ACO GALVANIZADO COM COSTURA, CLASSE LEVE, DN 15 MM ( 1/2"),  E = 2,25 MM,  *1,2* KG/M (NBR 5580)</v>
          </cell>
          <cell r="C4864" t="str">
            <v>M</v>
          </cell>
          <cell r="E4864">
            <v>8.09</v>
          </cell>
        </row>
        <row r="4865">
          <cell r="A4865">
            <v>21009</v>
          </cell>
          <cell r="B4865" t="str">
            <v>TUBO ACO GALVANIZADO COM COSTURA, CLASSE LEVE, DN 20 MM ( 3/4"),  E = 2,25 MM,  *1,3* KG/M (NBR 5580)</v>
          </cell>
          <cell r="C4865" t="str">
            <v>M</v>
          </cell>
          <cell r="E4865">
            <v>10.53</v>
          </cell>
        </row>
        <row r="4866">
          <cell r="A4866">
            <v>21010</v>
          </cell>
          <cell r="B4866" t="str">
            <v>TUBO ACO GALVANIZADO COM COSTURA, CLASSE LEVE, DN 25 MM ( 1"),  E = 2,65 MM,  *2,11* KG/M (NBR 5580)</v>
          </cell>
          <cell r="C4866" t="str">
            <v>M</v>
          </cell>
          <cell r="E4866">
            <v>14.14</v>
          </cell>
        </row>
        <row r="4867">
          <cell r="A4867">
            <v>21011</v>
          </cell>
          <cell r="B4867" t="str">
            <v>TUBO ACO GALVANIZADO COM COSTURA, CLASSE LEVE, DN 32 MM ( 1 1/4"),  E = 2,65 MM, *2,71* KG/M (NBR 5580)</v>
          </cell>
          <cell r="C4867" t="str">
            <v>M</v>
          </cell>
          <cell r="E4867">
            <v>20.61</v>
          </cell>
        </row>
        <row r="4868">
          <cell r="A4868">
            <v>21012</v>
          </cell>
          <cell r="B4868" t="str">
            <v>TUBO ACO GALVANIZADO COM COSTURA, CLASSE LEVE, DN 40 MM ( 1 1/2"),  E = 3,00 MM, *3,48* KG/M (NBR 5580)</v>
          </cell>
          <cell r="C4868" t="str">
            <v>M</v>
          </cell>
          <cell r="E4868">
            <v>22.77</v>
          </cell>
        </row>
        <row r="4869">
          <cell r="A4869">
            <v>21013</v>
          </cell>
          <cell r="B4869" t="str">
            <v>TUBO ACO GALVANIZADO COM COSTURA, CLASSE LEVE, DN 50 MM ( 2"),  E = 3,00 MM,  *4,40* KG/M (NBR 5580)</v>
          </cell>
          <cell r="C4869" t="str">
            <v>M</v>
          </cell>
          <cell r="E4869">
            <v>29.72</v>
          </cell>
        </row>
        <row r="4870">
          <cell r="A4870">
            <v>21014</v>
          </cell>
          <cell r="B4870" t="str">
            <v>TUBO ACO GALVANIZADO COM COSTURA, CLASSE LEVE, DN 65 MM ( 2 1/2"),  E = 3,35 MM, * 6,23* KG/M (NBR 5580)</v>
          </cell>
          <cell r="C4870" t="str">
            <v>M</v>
          </cell>
          <cell r="E4870">
            <v>41.58</v>
          </cell>
        </row>
        <row r="4871">
          <cell r="A4871">
            <v>21015</v>
          </cell>
          <cell r="B4871" t="str">
            <v>TUBO ACO GALVANIZADO COM COSTURA, CLASSE LEVE, DN 80 MM ( 3"),  E = 3,35 MM, *7,32* KG/M (NBR 5580)</v>
          </cell>
          <cell r="C4871" t="str">
            <v>M</v>
          </cell>
          <cell r="E4871">
            <v>47.77</v>
          </cell>
        </row>
        <row r="4872">
          <cell r="A4872">
            <v>13356</v>
          </cell>
          <cell r="B4872" t="str">
            <v>TUBO ACO INDUSTRIAL DN 2" (50,8 MM) E=1,50MM, PESO= 1,8237 KG/M</v>
          </cell>
          <cell r="C4872" t="str">
            <v>M</v>
          </cell>
          <cell r="E4872">
            <v>53.46</v>
          </cell>
        </row>
        <row r="4873">
          <cell r="A4873">
            <v>20999</v>
          </cell>
          <cell r="B4873" t="str">
            <v>TUBO ACO PRETO COM COSTURA, NBR 5580, CLASSE L, DN = 15 MM, E = 2,25 MM, 1,06 KG/M</v>
          </cell>
          <cell r="C4873" t="str">
            <v>M</v>
          </cell>
          <cell r="E4873">
            <v>5.03</v>
          </cell>
        </row>
        <row r="4874">
          <cell r="A4874">
            <v>21001</v>
          </cell>
          <cell r="B4874" t="str">
            <v>TUBO ACO PRETO COM COSTURA, NBR 5580, CLASSE L, DN = 25 MM, E = 2,65 MM, 2,02 KG/M</v>
          </cell>
          <cell r="C4874" t="str">
            <v>M</v>
          </cell>
          <cell r="E4874">
            <v>9.39</v>
          </cell>
        </row>
        <row r="4875">
          <cell r="A4875">
            <v>21003</v>
          </cell>
          <cell r="B4875" t="str">
            <v>TUBO ACO PRETO COM COSTURA, NBR 5580, CLASSE L, DN = 40 MM, E = 3,0 MM, 3,34 KG/M</v>
          </cell>
          <cell r="C4875" t="str">
            <v>M</v>
          </cell>
          <cell r="E4875">
            <v>15.43</v>
          </cell>
        </row>
        <row r="4876">
          <cell r="A4876">
            <v>21006</v>
          </cell>
          <cell r="B4876" t="str">
            <v>TUBO ACO PRETO COM COSTURA, NBR 5580, CLASSE L, DN = 80 MM, E = 3,35 MM, 7,07 KG/M</v>
          </cell>
          <cell r="C4876" t="str">
            <v>M</v>
          </cell>
          <cell r="E4876">
            <v>32.74</v>
          </cell>
        </row>
        <row r="4877">
          <cell r="A4877">
            <v>21019</v>
          </cell>
          <cell r="B4877" t="str">
            <v>TUBO ACO PRETO COM COSTURA, NBR 5580, CLASSE M, DN = 25 MM, E = 3,35 MM, *2,50* KG//M</v>
          </cell>
          <cell r="C4877" t="str">
            <v>M</v>
          </cell>
          <cell r="E4877">
            <v>11.97</v>
          </cell>
        </row>
        <row r="4878">
          <cell r="A4878">
            <v>21021</v>
          </cell>
          <cell r="B4878" t="str">
            <v>TUBO ACO PRETO COM COSTURA, NBR 5580, CLASSE M, DN = 40 MM, E = 3,35 MM, *3,71* KG//M</v>
          </cell>
          <cell r="C4878" t="str">
            <v>M</v>
          </cell>
          <cell r="E4878">
            <v>18.920000000000002</v>
          </cell>
        </row>
        <row r="4879">
          <cell r="A4879">
            <v>21024</v>
          </cell>
          <cell r="B4879" t="str">
            <v>TUBO ACO PRETO COM COSTURA, NBR 5580, CLASSE M, DN = 80 MM, E = 4,05 MM, *8,47* KG/M</v>
          </cell>
          <cell r="C4879" t="str">
            <v>M</v>
          </cell>
          <cell r="E4879">
            <v>40.53</v>
          </cell>
        </row>
        <row r="4880">
          <cell r="A4880">
            <v>13127</v>
          </cell>
          <cell r="B4880" t="str">
            <v>TUBO ACO PRETO SEM COSTURA 1/2", E= *2,77 MM, SCHEDULE 40, *1,27 KG/M</v>
          </cell>
          <cell r="C4880" t="str">
            <v>M</v>
          </cell>
          <cell r="E4880">
            <v>15.96</v>
          </cell>
        </row>
        <row r="4881">
          <cell r="A4881">
            <v>13137</v>
          </cell>
          <cell r="B4881" t="str">
            <v>TUBO ACO PRETO SEM COSTURA 1/2", E= *3,73 MM, SCHEDULE 80, *1,62 KG/M</v>
          </cell>
          <cell r="C4881" t="str">
            <v>M</v>
          </cell>
          <cell r="E4881">
            <v>21.19</v>
          </cell>
        </row>
        <row r="4882">
          <cell r="A4882">
            <v>20989</v>
          </cell>
          <cell r="B4882" t="str">
            <v>TUBO ACO PRETO SEM COSTURA 14", E= *11,13 MM, SCHEDULE 40, *94,55 KG/M</v>
          </cell>
          <cell r="C4882" t="str">
            <v>M</v>
          </cell>
          <cell r="E4882">
            <v>759.12</v>
          </cell>
        </row>
        <row r="4883">
          <cell r="A4883">
            <v>21148</v>
          </cell>
          <cell r="B4883" t="str">
            <v>TUBO ACO PRETO SEM COSTURA 2", E= *3,91 MM, SCHEDULE 40, *5,43 KG/M</v>
          </cell>
          <cell r="C4883" t="str">
            <v>M</v>
          </cell>
          <cell r="E4883">
            <v>43.93</v>
          </cell>
        </row>
        <row r="4884">
          <cell r="A4884">
            <v>20984</v>
          </cell>
          <cell r="B4884" t="str">
            <v>TUBO ACO PRETO SEM COSTURA 20", E= *12,70 MM, SCHEDULE 30, *154,97 KG/M</v>
          </cell>
          <cell r="C4884" t="str">
            <v>M</v>
          </cell>
          <cell r="E4884">
            <v>1456.6</v>
          </cell>
        </row>
        <row r="4885">
          <cell r="A4885">
            <v>13042</v>
          </cell>
          <cell r="B4885" t="str">
            <v>TUBO ACO PRETO SEM COSTURA 20", E= *6,35 MM,  SCHEDULE 10, *78,46 KG/M</v>
          </cell>
          <cell r="C4885" t="str">
            <v>M</v>
          </cell>
          <cell r="E4885">
            <v>807.17</v>
          </cell>
        </row>
        <row r="4886">
          <cell r="A4886">
            <v>21150</v>
          </cell>
          <cell r="B4886" t="str">
            <v>TUBO ACO PRETO SEM COSTURA 3/4", E= *2,87 MM, SCHEDULE 40, *1,69 KG/M</v>
          </cell>
          <cell r="C4886" t="str">
            <v>M</v>
          </cell>
          <cell r="E4886">
            <v>21.78</v>
          </cell>
        </row>
        <row r="4887">
          <cell r="A4887">
            <v>13141</v>
          </cell>
          <cell r="B4887" t="str">
            <v>TUBO ACO PRETO SEM COSTURA 3/4", E= *3,91 MM, SCHEDULE 80, *2,19 KG/M.</v>
          </cell>
          <cell r="C4887" t="str">
            <v>M</v>
          </cell>
          <cell r="E4887">
            <v>27.44</v>
          </cell>
        </row>
        <row r="4888">
          <cell r="A4888">
            <v>21151</v>
          </cell>
          <cell r="B4888" t="str">
            <v>TUBO ACO PRETO SEM COSTURA 4", E= *6,02 MM, SCHEDULE 40, *16,06 KG/M</v>
          </cell>
          <cell r="C4888" t="str">
            <v>M</v>
          </cell>
          <cell r="E4888">
            <v>130.38</v>
          </cell>
        </row>
        <row r="4889">
          <cell r="A4889">
            <v>13142</v>
          </cell>
          <cell r="B4889" t="str">
            <v>TUBO ACO PRETO SEM COSTURA 4", E= *8,56 MM, SCHEDULE 80, *22,31 KG/M</v>
          </cell>
          <cell r="C4889" t="str">
            <v>M</v>
          </cell>
          <cell r="E4889">
            <v>186.39</v>
          </cell>
        </row>
        <row r="4890">
          <cell r="A4890">
            <v>20994</v>
          </cell>
          <cell r="B4890" t="str">
            <v>TUBO ACO PRETO SEM COSTURA 6", E= *10,97 MM, SCHEDULE 80, *42,56 KG/M</v>
          </cell>
          <cell r="C4890" t="str">
            <v>M</v>
          </cell>
          <cell r="E4890">
            <v>351.43</v>
          </cell>
        </row>
        <row r="4891">
          <cell r="A4891">
            <v>7672</v>
          </cell>
          <cell r="B4891" t="str">
            <v>TUBO ACO PRETO SEM COSTURA 6", E= 7,11 MM,  SCHEDULE 40, *28,26 KG/M</v>
          </cell>
          <cell r="C4891" t="str">
            <v>M</v>
          </cell>
          <cell r="E4891">
            <v>230.22</v>
          </cell>
        </row>
        <row r="4892">
          <cell r="A4892">
            <v>20995</v>
          </cell>
          <cell r="B4892" t="str">
            <v>TUBO ACO PRETO SEM COSTURA 8", E= *12,70 MM, SCHEDULE 80, *64,64 KG/M</v>
          </cell>
          <cell r="C4892" t="str">
            <v>M</v>
          </cell>
          <cell r="E4892">
            <v>461.85</v>
          </cell>
        </row>
        <row r="4893">
          <cell r="A4893">
            <v>7690</v>
          </cell>
          <cell r="B4893" t="str">
            <v>TUBO ACO PRETO SEM COSTURA 8", E= *6,35 MM,  SCHEDULE 20, *33,27 KG/M</v>
          </cell>
          <cell r="C4893" t="str">
            <v>M</v>
          </cell>
          <cell r="E4893">
            <v>267.12</v>
          </cell>
        </row>
        <row r="4894">
          <cell r="A4894">
            <v>20980</v>
          </cell>
          <cell r="B4894" t="str">
            <v>TUBO ACO PRETO SEM COSTURA 8", E= *7,04 MM, SCHEDULE 30, *36,75 KG/M</v>
          </cell>
          <cell r="C4894" t="str">
            <v>M</v>
          </cell>
          <cell r="E4894">
            <v>291.39999999999998</v>
          </cell>
        </row>
        <row r="4895">
          <cell r="A4895">
            <v>7661</v>
          </cell>
          <cell r="B4895" t="str">
            <v>TUBO ACO PRETO SEM COSTURA 8", E= *8,18 MM, SCHEDULE 40, *42,55 KG/M</v>
          </cell>
          <cell r="C4895" t="str">
            <v>M</v>
          </cell>
          <cell r="E4895">
            <v>346.64</v>
          </cell>
        </row>
        <row r="4896">
          <cell r="A4896">
            <v>7660</v>
          </cell>
          <cell r="B4896" t="str">
            <v>TUBO CHAPA PRETA E = 1/4" - 30" - 175KG</v>
          </cell>
          <cell r="C4896" t="str">
            <v>M</v>
          </cell>
          <cell r="E4896">
            <v>993.53</v>
          </cell>
        </row>
        <row r="4897">
          <cell r="A4897">
            <v>7667</v>
          </cell>
          <cell r="B4897" t="str">
            <v>TUBO CHAPA PRETA E = 3/16" - 26" - 147KG</v>
          </cell>
          <cell r="C4897" t="str">
            <v>M</v>
          </cell>
          <cell r="E4897">
            <v>834.57</v>
          </cell>
        </row>
        <row r="4898">
          <cell r="A4898">
            <v>7676</v>
          </cell>
          <cell r="B4898" t="str">
            <v>TUBO CHAPA PRETA E = 3/8" - 30" -177KG</v>
          </cell>
          <cell r="C4898" t="str">
            <v>M</v>
          </cell>
          <cell r="E4898">
            <v>1004.89</v>
          </cell>
        </row>
        <row r="4899">
          <cell r="A4899">
            <v>7720</v>
          </cell>
          <cell r="B4899" t="str">
            <v>TUBO CONCRETO ARMADO, CLASSE EA-2, PB JE, DN 1000 MM, PARA ESGOTO SANITARIO (NBR 8890)</v>
          </cell>
          <cell r="C4899" t="str">
            <v>M</v>
          </cell>
          <cell r="E4899">
            <v>354.72</v>
          </cell>
        </row>
        <row r="4900">
          <cell r="A4900">
            <v>7740</v>
          </cell>
          <cell r="B4900" t="str">
            <v>TUBO CONCRETO ARMADO, CLASSE EA-2, PB JE, DN 400 MM, PARA ESGOTO SANITARIO (NBR 8890)</v>
          </cell>
          <cell r="C4900" t="str">
            <v>M</v>
          </cell>
          <cell r="E4900">
            <v>98.57</v>
          </cell>
        </row>
        <row r="4901">
          <cell r="A4901">
            <v>7741</v>
          </cell>
          <cell r="B4901" t="str">
            <v>TUBO CONCRETO ARMADO, CLASSE EA-2, PB JE, DN 500 MM, PARA ESGOTO SANITARIO (NBR 8890)</v>
          </cell>
          <cell r="C4901" t="str">
            <v>M</v>
          </cell>
          <cell r="E4901">
            <v>124.4</v>
          </cell>
        </row>
        <row r="4902">
          <cell r="A4902">
            <v>7774</v>
          </cell>
          <cell r="B4902" t="str">
            <v>TUBO CONCRETO ARMADO, CLASSE EA-2, PB JE, DN 600 MM, PARA ESGOTO SANITARIO (NBR 8890)</v>
          </cell>
          <cell r="C4902" t="str">
            <v>M</v>
          </cell>
          <cell r="E4902">
            <v>167.47</v>
          </cell>
        </row>
        <row r="4903">
          <cell r="A4903">
            <v>7744</v>
          </cell>
          <cell r="B4903" t="str">
            <v>TUBO CONCRETO ARMADO, CLASSE EA-2, PB JE, DN 700 MM, PARA ESGOTO SANITARIO (NBR 8890)</v>
          </cell>
          <cell r="C4903" t="str">
            <v>M</v>
          </cell>
          <cell r="E4903">
            <v>193.05</v>
          </cell>
        </row>
        <row r="4904">
          <cell r="A4904">
            <v>7773</v>
          </cell>
          <cell r="B4904" t="str">
            <v>TUBO CONCRETO ARMADO, CLASSE EA-2, PB JE, DN 800 MM, PARA ESGOTO SANITARIO (NBR 8890)</v>
          </cell>
          <cell r="C4904" t="str">
            <v>M</v>
          </cell>
          <cell r="E4904">
            <v>240.41</v>
          </cell>
        </row>
        <row r="4905">
          <cell r="A4905">
            <v>7754</v>
          </cell>
          <cell r="B4905" t="str">
            <v>TUBO CONCRETO ARMADO, CLASSE EA-2, PB JE, DN 900 MM, PARA ESGOTO SANITARIO (NBR 8890)</v>
          </cell>
          <cell r="C4905" t="str">
            <v>M</v>
          </cell>
          <cell r="E4905">
            <v>326.70999999999998</v>
          </cell>
        </row>
        <row r="4906">
          <cell r="A4906">
            <v>7735</v>
          </cell>
          <cell r="B4906" t="str">
            <v>TUBO CONCRETO ARMADO, CLASSE EA-3, PB JE, DN 1000 MM, PARA ESGOTO SANITARIO (NBR 8890)</v>
          </cell>
          <cell r="C4906" t="str">
            <v>M</v>
          </cell>
          <cell r="E4906">
            <v>447.79</v>
          </cell>
        </row>
        <row r="4907">
          <cell r="A4907">
            <v>7755</v>
          </cell>
          <cell r="B4907" t="str">
            <v>TUBO CONCRETO ARMADO, CLASSE EA-3, PB JE, DN 400 MM, PARA ESGOTO SANITARIO (NBR 8890)</v>
          </cell>
          <cell r="C4907" t="str">
            <v>M</v>
          </cell>
          <cell r="E4907">
            <v>120.09</v>
          </cell>
        </row>
        <row r="4908">
          <cell r="A4908">
            <v>7776</v>
          </cell>
          <cell r="B4908" t="str">
            <v>TUBO CONCRETO ARMADO, CLASSE EA-3, PB JE, DN 500 MM, PARA ESGOTO SANITARIO (NBR 8890)</v>
          </cell>
          <cell r="C4908" t="str">
            <v>M</v>
          </cell>
          <cell r="E4908">
            <v>156.30000000000001</v>
          </cell>
        </row>
        <row r="4909">
          <cell r="A4909">
            <v>7743</v>
          </cell>
          <cell r="B4909" t="str">
            <v>TUBO CONCRETO ARMADO, CLASSE EA-3, PB JE, DN 600 MM, PARA ESGOTO SANITARIO (NBR 8890)</v>
          </cell>
          <cell r="C4909" t="str">
            <v>M</v>
          </cell>
          <cell r="E4909">
            <v>206.4</v>
          </cell>
        </row>
        <row r="4910">
          <cell r="A4910">
            <v>7733</v>
          </cell>
          <cell r="B4910" t="str">
            <v>TUBO CONCRETO ARMADO, CLASSE EA-3, PB JE, DN 700 MM, PARA ESGOTO SANITARIO (NBR 8890)</v>
          </cell>
          <cell r="C4910" t="str">
            <v>M</v>
          </cell>
          <cell r="E4910">
            <v>230.16</v>
          </cell>
        </row>
        <row r="4911">
          <cell r="A4911">
            <v>7775</v>
          </cell>
          <cell r="B4911" t="str">
            <v>TUBO CONCRETO ARMADO, CLASSE EA-3, PB JE, DN 800 MM, PARA ESGOTO SANITARIO (NBR 8890)</v>
          </cell>
          <cell r="C4911" t="str">
            <v>M</v>
          </cell>
          <cell r="E4911">
            <v>283.16000000000003</v>
          </cell>
        </row>
        <row r="4912">
          <cell r="A4912">
            <v>7734</v>
          </cell>
          <cell r="B4912" t="str">
            <v>TUBO CONCRETO ARMADO, CLASSE EA-3, PB JE, DN 900 MM, PARA ESGOTO SANITARIO (NBR 8890)</v>
          </cell>
          <cell r="C4912" t="str">
            <v>M</v>
          </cell>
          <cell r="E4912">
            <v>409.37</v>
          </cell>
        </row>
        <row r="4913">
          <cell r="A4913">
            <v>7753</v>
          </cell>
          <cell r="B4913" t="str">
            <v>TUBO CONCRETO ARMADO, CLASSE PA-1, PB, DN 1000 MM, PARA AGUAS PLUVIAIS (NBR 8890)</v>
          </cell>
          <cell r="C4913" t="str">
            <v>M</v>
          </cell>
          <cell r="E4913">
            <v>207.56</v>
          </cell>
        </row>
        <row r="4914">
          <cell r="A4914">
            <v>13256</v>
          </cell>
          <cell r="B4914" t="str">
            <v>TUBO CONCRETO ARMADO, CLASSE PA-1, PB, DN 1100 MM, PARA AGUAS PLUVIAIS (NBR 8890)</v>
          </cell>
          <cell r="C4914" t="str">
            <v>M</v>
          </cell>
          <cell r="E4914">
            <v>242.29</v>
          </cell>
        </row>
        <row r="4915">
          <cell r="A4915">
            <v>7757</v>
          </cell>
          <cell r="B4915" t="str">
            <v>TUBO CONCRETO ARMADO, CLASSE PA-1, PB, DN 1200 MM, PARA AGUAS PLUVIAIS (NBR 8890)</v>
          </cell>
          <cell r="C4915" t="str">
            <v>M</v>
          </cell>
          <cell r="E4915">
            <v>294.14999999999998</v>
          </cell>
        </row>
        <row r="4916">
          <cell r="A4916">
            <v>7758</v>
          </cell>
          <cell r="B4916" t="str">
            <v>TUBO CONCRETO ARMADO, CLASSE PA-1, PB, DN 1500 MM, PARA AGUAS PLUVIAIS (NBR 8890)</v>
          </cell>
          <cell r="C4916" t="str">
            <v>M</v>
          </cell>
          <cell r="E4916">
            <v>437.52</v>
          </cell>
        </row>
        <row r="4917">
          <cell r="A4917">
            <v>7759</v>
          </cell>
          <cell r="B4917" t="str">
            <v>TUBO CONCRETO ARMADO, CLASSE PA-1, PB, DN 2000 MM, PARA AGUAS PLUVIAIS (NBR 8890)</v>
          </cell>
          <cell r="C4917" t="str">
            <v>M</v>
          </cell>
          <cell r="E4917">
            <v>953.2</v>
          </cell>
        </row>
        <row r="4918">
          <cell r="A4918">
            <v>7745</v>
          </cell>
          <cell r="B4918" t="str">
            <v>TUBO CONCRETO ARMADO, CLASSE PA-1, PB, DN 400 MM, PARA AGUAS PLUVIAIS (NBR 8890)</v>
          </cell>
          <cell r="C4918" t="str">
            <v>M</v>
          </cell>
          <cell r="E4918">
            <v>54.38</v>
          </cell>
        </row>
        <row r="4919">
          <cell r="A4919">
            <v>7714</v>
          </cell>
          <cell r="B4919" t="str">
            <v>TUBO CONCRETO ARMADO, CLASSE PA-1, PB, DN 500 MM, PARA AGUAS PLUVIAIS (NBR 8890)</v>
          </cell>
          <cell r="C4919" t="str">
            <v>M</v>
          </cell>
          <cell r="E4919">
            <v>71.81</v>
          </cell>
        </row>
        <row r="4920">
          <cell r="A4920">
            <v>7742</v>
          </cell>
          <cell r="B4920" t="str">
            <v>TUBO CONCRETO ARMADO, CLASSE PA-1, PB, DN 700 MM, PARA AGUAS PLUVIAIS (NBR 8890)</v>
          </cell>
          <cell r="C4920" t="str">
            <v>M</v>
          </cell>
          <cell r="E4920">
            <v>141.80000000000001</v>
          </cell>
        </row>
        <row r="4921">
          <cell r="A4921">
            <v>7750</v>
          </cell>
          <cell r="B4921" t="str">
            <v>TUBO CONCRETO ARMADO, CLASSE PA-1, PB, DN 800 MM, PARA AGUAS PLUVIAIS (NBR 8890)</v>
          </cell>
          <cell r="C4921" t="str">
            <v>M</v>
          </cell>
          <cell r="E4921">
            <v>151.21</v>
          </cell>
        </row>
        <row r="4922">
          <cell r="A4922">
            <v>7756</v>
          </cell>
          <cell r="B4922" t="str">
            <v>TUBO CONCRETO ARMADO, CLASSE PA-1, PB, DN 900 MM, PARA AGUAS PLUVIAIS (NBR 8890)</v>
          </cell>
          <cell r="C4922" t="str">
            <v>M</v>
          </cell>
          <cell r="E4922">
            <v>186.68</v>
          </cell>
        </row>
        <row r="4923">
          <cell r="A4923">
            <v>7765</v>
          </cell>
          <cell r="B4923" t="str">
            <v>TUBO CONCRETO ARMADO, CLASSE PA-2, PB, DN 1000 MM, PARA AGUAS PLUVIAIS (NBR 8890)</v>
          </cell>
          <cell r="C4923" t="str">
            <v>M</v>
          </cell>
          <cell r="E4923">
            <v>229.22</v>
          </cell>
        </row>
        <row r="4924">
          <cell r="A4924">
            <v>12569</v>
          </cell>
          <cell r="B4924" t="str">
            <v>TUBO CONCRETO ARMADO, CLASSE PA-2, PB, DN 1100 MM, PARA AGUAS PLUVIAIS (NBR 8890)</v>
          </cell>
          <cell r="C4924" t="str">
            <v>M</v>
          </cell>
          <cell r="E4924">
            <v>246.65</v>
          </cell>
        </row>
        <row r="4925">
          <cell r="A4925">
            <v>7766</v>
          </cell>
          <cell r="B4925" t="str">
            <v>TUBO CONCRETO ARMADO, CLASSE PA-2, PB, DN 1200 MM, PARA AGUAS PLUVIAIS (NBR 8890)</v>
          </cell>
          <cell r="C4925" t="str">
            <v>M</v>
          </cell>
          <cell r="E4925">
            <v>333.37</v>
          </cell>
        </row>
        <row r="4926">
          <cell r="A4926">
            <v>7767</v>
          </cell>
          <cell r="B4926" t="str">
            <v>TUBO CONCRETO ARMADO, CLASSE PA-2, PB, DN 1500 MM, PARA AGUAS PLUVIAIS (NBR 8890)</v>
          </cell>
          <cell r="C4926" t="str">
            <v>M</v>
          </cell>
          <cell r="E4926">
            <v>513.70000000000005</v>
          </cell>
        </row>
        <row r="4927">
          <cell r="A4927">
            <v>7727</v>
          </cell>
          <cell r="B4927" t="str">
            <v>TUBO CONCRETO ARMADO, CLASSE PA-2, PB, DN 2000 MM, PARA AGUAS PLUVIAIS (NBR 8890)</v>
          </cell>
          <cell r="C4927" t="str">
            <v>M</v>
          </cell>
          <cell r="E4927">
            <v>1115.5899999999999</v>
          </cell>
        </row>
        <row r="4928">
          <cell r="A4928">
            <v>7760</v>
          </cell>
          <cell r="B4928" t="str">
            <v>TUBO CONCRETO ARMADO, CLASSE PA-2, PB, DN 300 MM, PARA AGUAS PLUVIAIS (NBR 8890)</v>
          </cell>
          <cell r="C4928" t="str">
            <v>M</v>
          </cell>
          <cell r="E4928">
            <v>54.12</v>
          </cell>
        </row>
        <row r="4929">
          <cell r="A4929">
            <v>7761</v>
          </cell>
          <cell r="B4929" t="str">
            <v>TUBO CONCRETO ARMADO, CLASSE PA-2, PB, DN 400 MM, PARA AGUAS PLUVIAIS (NBR 8890)</v>
          </cell>
          <cell r="C4929" t="str">
            <v>M</v>
          </cell>
          <cell r="E4929">
            <v>57.52</v>
          </cell>
        </row>
        <row r="4930">
          <cell r="A4930">
            <v>7752</v>
          </cell>
          <cell r="B4930" t="str">
            <v>TUBO CONCRETO ARMADO, CLASSE PA-2, PB, DN 500 MM, PARA AGUAS PLUVIAIS (NBR 8890)</v>
          </cell>
          <cell r="C4930" t="str">
            <v>M</v>
          </cell>
          <cell r="E4930">
            <v>69.680000000000007</v>
          </cell>
        </row>
        <row r="4931">
          <cell r="A4931">
            <v>7762</v>
          </cell>
          <cell r="B4931" t="str">
            <v>TUBO CONCRETO ARMADO, CLASSE PA-2, PB, DN 600 MM, PARA AGUAS PLUVIAIS (NBR 8890)</v>
          </cell>
          <cell r="C4931" t="str">
            <v>M</v>
          </cell>
          <cell r="E4931">
            <v>91.16</v>
          </cell>
        </row>
        <row r="4932">
          <cell r="A4932">
            <v>7722</v>
          </cell>
          <cell r="B4932" t="str">
            <v>TUBO CONCRETO ARMADO, CLASSE PA-2, PB, DN 700 MM, PARA AGUAS PLUVIAIS (NBR 8890)</v>
          </cell>
          <cell r="C4932" t="str">
            <v>M</v>
          </cell>
          <cell r="E4932">
            <v>140.57</v>
          </cell>
        </row>
        <row r="4933">
          <cell r="A4933">
            <v>7763</v>
          </cell>
          <cell r="B4933" t="str">
            <v>TUBO CONCRETO ARMADO, CLASSE PA-2, PB, DN 800 MM, PARA AGUAS PLUVIAIS (NBR 8890)</v>
          </cell>
          <cell r="C4933" t="str">
            <v>M</v>
          </cell>
          <cell r="E4933">
            <v>156.66</v>
          </cell>
        </row>
        <row r="4934">
          <cell r="A4934">
            <v>7764</v>
          </cell>
          <cell r="B4934" t="str">
            <v>TUBO CONCRETO ARMADO, CLASSE PA-2, PB, DN 900 MM, PARA AGUAS PLUVIAIS (NBR 8890)</v>
          </cell>
          <cell r="C4934" t="str">
            <v>M</v>
          </cell>
          <cell r="E4934">
            <v>235.32</v>
          </cell>
        </row>
        <row r="4935">
          <cell r="A4935">
            <v>12572</v>
          </cell>
          <cell r="B4935" t="str">
            <v>TUBO CONCRETO ARMADO, CLASSE PA-3, PB, DN 1000 MM, PARA AGUAS PLUVIAIS (NBR 8890)</v>
          </cell>
          <cell r="C4935" t="str">
            <v>M</v>
          </cell>
          <cell r="E4935">
            <v>328.09</v>
          </cell>
        </row>
        <row r="4936">
          <cell r="A4936">
            <v>12573</v>
          </cell>
          <cell r="B4936" t="str">
            <v>TUBO CONCRETO ARMADO, CLASSE PA-3, PB, DN 1100 MM, PARA AGUAS PLUVIAIS (NBR 8890)</v>
          </cell>
          <cell r="C4936" t="str">
            <v>M</v>
          </cell>
          <cell r="E4936">
            <v>442.58</v>
          </cell>
        </row>
        <row r="4937">
          <cell r="A4937">
            <v>12574</v>
          </cell>
          <cell r="B4937" t="str">
            <v>TUBO CONCRETO ARMADO, CLASSE PA-3, PB, DN 1200 MM, PARA AGUAS PLUVIAIS (NBR 8890)</v>
          </cell>
          <cell r="C4937" t="str">
            <v>M</v>
          </cell>
          <cell r="E4937">
            <v>421.29</v>
          </cell>
        </row>
        <row r="4938">
          <cell r="A4938">
            <v>12575</v>
          </cell>
          <cell r="B4938" t="str">
            <v>TUBO CONCRETO ARMADO, CLASSE PA-3, PB, DN 1500 MM, PARA AGUAS PLUVIAIS (NBR 8890)</v>
          </cell>
          <cell r="C4938" t="str">
            <v>M</v>
          </cell>
          <cell r="E4938">
            <v>618.37</v>
          </cell>
        </row>
        <row r="4939">
          <cell r="A4939">
            <v>12576</v>
          </cell>
          <cell r="B4939" t="str">
            <v>TUBO CONCRETO ARMADO, CLASSE PA-3, PB, DN 400 MM, PARA AGUAS PLUVIAIS (NBR 8890)</v>
          </cell>
          <cell r="C4939" t="str">
            <v>M</v>
          </cell>
          <cell r="E4939">
            <v>65.36</v>
          </cell>
        </row>
        <row r="4940">
          <cell r="A4940">
            <v>12577</v>
          </cell>
          <cell r="B4940" t="str">
            <v>TUBO CONCRETO ARMADO, CLASSE PA-3, PB, DN 500 MM, PARA AGUAS PLUVIAIS (NBR 8890)</v>
          </cell>
          <cell r="C4940" t="str">
            <v>M</v>
          </cell>
          <cell r="E4940">
            <v>84.54</v>
          </cell>
        </row>
        <row r="4941">
          <cell r="A4941">
            <v>12578</v>
          </cell>
          <cell r="B4941" t="str">
            <v>TUBO CONCRETO ARMADO, CLASSE PA-3, PB, DN 600 MM, PARA AGUAS PLUVIAIS (NBR 8890)</v>
          </cell>
          <cell r="C4941" t="str">
            <v>M</v>
          </cell>
          <cell r="E4941">
            <v>113.38</v>
          </cell>
        </row>
        <row r="4942">
          <cell r="A4942">
            <v>12579</v>
          </cell>
          <cell r="B4942" t="str">
            <v>TUBO CONCRETO ARMADO, CLASSE PA-3, PB, DN 700 MM, PARA AGUAS PLUVIAIS (NBR 8890)</v>
          </cell>
          <cell r="C4942" t="str">
            <v>M</v>
          </cell>
          <cell r="E4942">
            <v>166.03</v>
          </cell>
        </row>
        <row r="4943">
          <cell r="A4943">
            <v>12580</v>
          </cell>
          <cell r="B4943" t="str">
            <v>TUBO CONCRETO ARMADO, CLASSE PA-3, PB, DN 800 MM, PARA AGUAS PLUVIAIS (NBR 8890)</v>
          </cell>
          <cell r="C4943" t="str">
            <v>M</v>
          </cell>
          <cell r="E4943">
            <v>214.33</v>
          </cell>
        </row>
        <row r="4944">
          <cell r="A4944">
            <v>12581</v>
          </cell>
          <cell r="B4944" t="str">
            <v>TUBO CONCRETO ARMADO, CLASSE PA-3, PB, DN 900 MM, PARA AGUAS PLUVIAIS (NBR 8890)</v>
          </cell>
          <cell r="C4944" t="str">
            <v>M</v>
          </cell>
          <cell r="E4944">
            <v>293.27</v>
          </cell>
        </row>
        <row r="4945">
          <cell r="A4945">
            <v>12584</v>
          </cell>
          <cell r="B4945" t="str">
            <v>TUBO CONCRETO SIMPLES POROSO DN 300 MM</v>
          </cell>
          <cell r="C4945" t="str">
            <v>M</v>
          </cell>
          <cell r="E4945">
            <v>41.43</v>
          </cell>
        </row>
        <row r="4946">
          <cell r="A4946">
            <v>38130</v>
          </cell>
          <cell r="B4946" t="str">
            <v>TUBO CPVC SOLDAVEL, 35 MM, AGUA QUENTE PREDIAL (NBR 15884)</v>
          </cell>
          <cell r="C4946" t="str">
            <v>M</v>
          </cell>
          <cell r="E4946">
            <v>21.53</v>
          </cell>
        </row>
        <row r="4947">
          <cell r="A4947">
            <v>21123</v>
          </cell>
          <cell r="B4947" t="str">
            <v>TUBO CPVC, SOLDAVEL, 15 MM, AGUA QUENTE PREDIAL (NBR 15884)</v>
          </cell>
          <cell r="C4947" t="str">
            <v>M</v>
          </cell>
          <cell r="E4947">
            <v>6.11</v>
          </cell>
        </row>
        <row r="4948">
          <cell r="A4948">
            <v>21124</v>
          </cell>
          <cell r="B4948" t="str">
            <v>TUBO CPVC, SOLDAVEL, 22 MM, AGUA QUENTE PREDIAL (NBR 15884)</v>
          </cell>
          <cell r="C4948" t="str">
            <v>M</v>
          </cell>
          <cell r="E4948">
            <v>10.83</v>
          </cell>
        </row>
        <row r="4949">
          <cell r="A4949">
            <v>21125</v>
          </cell>
          <cell r="B4949" t="str">
            <v>TUBO CPVC, SOLDAVEL, 28 MM, AGUA QUENTE PREDIAL (NBR 15884)</v>
          </cell>
          <cell r="C4949" t="str">
            <v>M</v>
          </cell>
          <cell r="E4949">
            <v>17.39</v>
          </cell>
        </row>
        <row r="4950">
          <cell r="A4950">
            <v>38028</v>
          </cell>
          <cell r="B4950" t="str">
            <v>TUBO CPVC, SOLDAVEL, 42 MM, AGUA QUENTE PREDIAL (NBR 15884)</v>
          </cell>
          <cell r="C4950" t="str">
            <v>M</v>
          </cell>
          <cell r="E4950">
            <v>29.5</v>
          </cell>
        </row>
        <row r="4951">
          <cell r="A4951">
            <v>38029</v>
          </cell>
          <cell r="B4951" t="str">
            <v>TUBO CPVC, SOLDAVEL, 54 MM, AGUA QUENTE PREDIAL (NBR 15884)</v>
          </cell>
          <cell r="C4951" t="str">
            <v>M</v>
          </cell>
          <cell r="E4951">
            <v>44.98</v>
          </cell>
        </row>
        <row r="4952">
          <cell r="A4952">
            <v>38030</v>
          </cell>
          <cell r="B4952" t="str">
            <v>TUBO CPVC, SOLDAVEL, 73 MM, AGUA QUENTE PREDIAL (NBR 15884)</v>
          </cell>
          <cell r="C4952" t="str">
            <v>M</v>
          </cell>
          <cell r="E4952">
            <v>69.08</v>
          </cell>
        </row>
        <row r="4953">
          <cell r="A4953">
            <v>38031</v>
          </cell>
          <cell r="B4953" t="str">
            <v>TUBO CPVC, SOLDAVEL, 89 MM, AGUA QUENTE PREDIAL (NBR 15884)</v>
          </cell>
          <cell r="C4953" t="str">
            <v>M</v>
          </cell>
          <cell r="E4953">
            <v>109.47</v>
          </cell>
        </row>
        <row r="4954">
          <cell r="A4954">
            <v>7695</v>
          </cell>
          <cell r="B4954" t="str">
            <v>TUBO DE ACO GALVANIZADO COM COSTURA, CLASSE MEDIA, TAMANHO NOMINAL = 150, DE = 6", E = 4,85 MM, PESO = 19,68 KG/M (NBR 5580)</v>
          </cell>
          <cell r="C4954" t="str">
            <v>M</v>
          </cell>
          <cell r="E4954">
            <v>134.1</v>
          </cell>
        </row>
        <row r="4955">
          <cell r="A4955">
            <v>39749</v>
          </cell>
          <cell r="B4955" t="str">
            <v>TUBO DE COBRE CLASSE "A", DN = 1 " (28 MM), PARA INSTALACOES DE MEDIA PRESSAO PARA GASES COMBUSTIVEIS E MEDICINAIS</v>
          </cell>
          <cell r="C4955" t="str">
            <v>M</v>
          </cell>
          <cell r="E4955">
            <v>46.84</v>
          </cell>
        </row>
        <row r="4956">
          <cell r="A4956">
            <v>39750</v>
          </cell>
          <cell r="B4956" t="str">
            <v>TUBO DE COBRE CLASSE "A", DN = 1 1/4 " (35 MM), PARA INSTALACOES DE MEDIA PRESSAO PARA GASES COMBUSTIVEIS E MEDICINAIS</v>
          </cell>
          <cell r="C4956" t="str">
            <v>M</v>
          </cell>
          <cell r="E4956">
            <v>70.75</v>
          </cell>
        </row>
        <row r="4957">
          <cell r="A4957">
            <v>39747</v>
          </cell>
          <cell r="B4957" t="str">
            <v>TUBO DE COBRE CLASSE "A", DN = 1/2 " (15 MM), PARA INSTALACOES DE MEDIA PRESSAO PARA GASES COMBUSTIVEIS E MEDICINAIS</v>
          </cell>
          <cell r="C4957" t="str">
            <v>M</v>
          </cell>
          <cell r="E4957">
            <v>22.76</v>
          </cell>
        </row>
        <row r="4958">
          <cell r="A4958">
            <v>39753</v>
          </cell>
          <cell r="B4958" t="str">
            <v>TUBO DE COBRE CLASSE "A", DN = 2 1/2 " (66 MM), PARA INSTALACOES DE MEDIA PRESSAO PARA GASES COMBUSTIVEIS E MEDICINAIS</v>
          </cell>
          <cell r="C4958" t="str">
            <v>M</v>
          </cell>
          <cell r="E4958">
            <v>156.69999999999999</v>
          </cell>
        </row>
        <row r="4959">
          <cell r="A4959">
            <v>39754</v>
          </cell>
          <cell r="B4959" t="str">
            <v>TUBO DE COBRE CLASSE "A", DN = 3 " (79 MM), PARA INSTALACOES DE MEDIA PRESSAO PARA GASES COMBUSTIVEIS E MEDICINAIS</v>
          </cell>
          <cell r="C4959" t="str">
            <v>M</v>
          </cell>
          <cell r="E4959">
            <v>230.86</v>
          </cell>
        </row>
        <row r="4960">
          <cell r="A4960">
            <v>39748</v>
          </cell>
          <cell r="B4960" t="str">
            <v>TUBO DE COBRE CLASSE "A", DN = 3/4 " (22 MM), PARA INSTALACOES DE MEDIA PRESSAO PARA GASES COMBUSTIVEIS E MEDICINAIS</v>
          </cell>
          <cell r="C4960" t="str">
            <v>M</v>
          </cell>
          <cell r="E4960">
            <v>36.82</v>
          </cell>
        </row>
        <row r="4961">
          <cell r="A4961">
            <v>39755</v>
          </cell>
          <cell r="B4961" t="str">
            <v>TUBO DE COBRE CLASSE "A", DN = 4 " (104 MM), PARA INSTALACOES DE MEDIA PRESSAO PARA GASES COMBUSTIVEIS E MEDICINAIS</v>
          </cell>
          <cell r="C4961" t="str">
            <v>M</v>
          </cell>
          <cell r="E4961">
            <v>350.03</v>
          </cell>
        </row>
        <row r="4962">
          <cell r="A4962">
            <v>12742</v>
          </cell>
          <cell r="B4962" t="str">
            <v>TUBO DE COBRE CLASSE "E", DN = 104 MM, PARA INSTALACAO HIDRAULICA PREDIAL</v>
          </cell>
          <cell r="C4962" t="str">
            <v>M</v>
          </cell>
          <cell r="E4962">
            <v>277.17</v>
          </cell>
        </row>
        <row r="4963">
          <cell r="A4963">
            <v>12713</v>
          </cell>
          <cell r="B4963" t="str">
            <v>TUBO DE COBRE CLASSE "E", DN = 15 MM, PARA INSTALACAO HIDRAULICA PREDIAL</v>
          </cell>
          <cell r="C4963" t="str">
            <v>M</v>
          </cell>
          <cell r="E4963">
            <v>14.7</v>
          </cell>
        </row>
        <row r="4964">
          <cell r="A4964">
            <v>12743</v>
          </cell>
          <cell r="B4964" t="str">
            <v>TUBO DE COBRE CLASSE "E", DN = 22 MM, PARA INSTALACAO HIDRAULICA PREDIAL</v>
          </cell>
          <cell r="C4964" t="str">
            <v>M</v>
          </cell>
          <cell r="E4964">
            <v>25.28</v>
          </cell>
        </row>
        <row r="4965">
          <cell r="A4965">
            <v>12744</v>
          </cell>
          <cell r="B4965" t="str">
            <v>TUBO DE COBRE CLASSE "E", DN = 28 MM, PARA INSTALACAO HIDRAULICA PREDIAL</v>
          </cell>
          <cell r="C4965" t="str">
            <v>M</v>
          </cell>
          <cell r="E4965">
            <v>32.090000000000003</v>
          </cell>
        </row>
        <row r="4966">
          <cell r="A4966">
            <v>12745</v>
          </cell>
          <cell r="B4966" t="str">
            <v>TUBO DE COBRE CLASSE "E", DN = 35 MM, PARA INSTALACAO HIDRAULICA PREDIAL</v>
          </cell>
          <cell r="C4966" t="str">
            <v>M</v>
          </cell>
          <cell r="E4966">
            <v>46.6</v>
          </cell>
        </row>
        <row r="4967">
          <cell r="A4967">
            <v>12746</v>
          </cell>
          <cell r="B4967" t="str">
            <v>TUBO DE COBRE CLASSE "E", DN = 42 MM, PARA INSTALACAO HIDRAULICA PREDIAL</v>
          </cell>
          <cell r="C4967" t="str">
            <v>M</v>
          </cell>
          <cell r="E4967">
            <v>62.93</v>
          </cell>
        </row>
        <row r="4968">
          <cell r="A4968">
            <v>12747</v>
          </cell>
          <cell r="B4968" t="str">
            <v>TUBO DE COBRE CLASSE "E", DN = 54 MM, PARA INSTALACAO HIDRAULICA PREDIAL</v>
          </cell>
          <cell r="C4968" t="str">
            <v>M</v>
          </cell>
          <cell r="E4968">
            <v>91.27</v>
          </cell>
        </row>
        <row r="4969">
          <cell r="A4969">
            <v>12748</v>
          </cell>
          <cell r="B4969" t="str">
            <v>TUBO DE COBRE CLASSE "E", DN = 66 MM, PARA INSTALACAO HIDRAULICA PREDIAL</v>
          </cell>
          <cell r="C4969" t="str">
            <v>M</v>
          </cell>
          <cell r="E4969">
            <v>128.58000000000001</v>
          </cell>
        </row>
        <row r="4970">
          <cell r="A4970">
            <v>12749</v>
          </cell>
          <cell r="B4970" t="str">
            <v>TUBO DE COBRE CLASSE "E", DN = 79 MM, PARA INSTALACAO HIDRAULICA PREDIAL</v>
          </cell>
          <cell r="C4970" t="str">
            <v>M</v>
          </cell>
          <cell r="E4970">
            <v>187.96</v>
          </cell>
        </row>
        <row r="4971">
          <cell r="A4971">
            <v>39726</v>
          </cell>
          <cell r="B4971" t="str">
            <v>TUBO DE COBRE CLASSE "I", DN = 1 " (28 MM), PARA INSTALACOES INDUSTRIAIS DE ALTA PRESSAO E VAPOR</v>
          </cell>
          <cell r="C4971" t="str">
            <v>M</v>
          </cell>
          <cell r="E4971">
            <v>61.74</v>
          </cell>
        </row>
        <row r="4972">
          <cell r="A4972">
            <v>39728</v>
          </cell>
          <cell r="B4972" t="str">
            <v>TUBO DE COBRE CLASSE "I", DN = 1 1/2 " (42 MM), PARA INSTALACOES INDUSTRIAIS DE ALTA PRESSAO E VAPOR</v>
          </cell>
          <cell r="C4972" t="str">
            <v>M</v>
          </cell>
          <cell r="E4972">
            <v>108.51</v>
          </cell>
        </row>
        <row r="4973">
          <cell r="A4973">
            <v>39727</v>
          </cell>
          <cell r="B4973" t="str">
            <v>TUBO DE COBRE CLASSE "I", DN = 1 1/4 " (35 MM), PARA INSTALACOES INDUSTRIAIS DE ALTA PRESSAO E VAPOR</v>
          </cell>
          <cell r="C4973" t="str">
            <v>M</v>
          </cell>
          <cell r="E4973">
            <v>89.29</v>
          </cell>
        </row>
        <row r="4974">
          <cell r="A4974">
            <v>39724</v>
          </cell>
          <cell r="B4974" t="str">
            <v>TUBO DE COBRE CLASSE "I", DN = 1/2 " (15 MM), PARA INSTALACOES INDUSTRIAIS DE ALTA PRESSAO E VAPOR</v>
          </cell>
          <cell r="C4974" t="str">
            <v>M</v>
          </cell>
          <cell r="E4974">
            <v>27.34</v>
          </cell>
        </row>
        <row r="4975">
          <cell r="A4975">
            <v>39729</v>
          </cell>
          <cell r="B4975" t="str">
            <v>TUBO DE COBRE CLASSE "I", DN = 2 " (54 MM), PARA INSTALACOES INDUSTRIAIS DE ALTA PRESSAO E VAPOR</v>
          </cell>
          <cell r="C4975" t="str">
            <v>M</v>
          </cell>
          <cell r="E4975">
            <v>150.26</v>
          </cell>
        </row>
        <row r="4976">
          <cell r="A4976">
            <v>39730</v>
          </cell>
          <cell r="B4976" t="str">
            <v>TUBO DE COBRE CLASSE "I", DN = 2 1/2 " (66 MM), PARA INSTALACOES INDUSTRIAIS DE ALTA PRESSAO E VAPOR</v>
          </cell>
          <cell r="C4976" t="str">
            <v>M</v>
          </cell>
          <cell r="E4976">
            <v>194.96</v>
          </cell>
        </row>
        <row r="4977">
          <cell r="A4977">
            <v>39731</v>
          </cell>
          <cell r="B4977" t="str">
            <v>TUBO DE COBRE CLASSE "I", DN = 3 " (79 MM), PARA INSTALACOES INDUSTRIAIS DE ALTA PRESSAO E VAPOR</v>
          </cell>
          <cell r="C4977" t="str">
            <v>M</v>
          </cell>
          <cell r="E4977">
            <v>288.75</v>
          </cell>
        </row>
        <row r="4978">
          <cell r="A4978">
            <v>39725</v>
          </cell>
          <cell r="B4978" t="str">
            <v>TUBO DE COBRE CLASSE "I", DN = 3/4 " (22 MM), PARA INSTALACOES INDUSTRIAIS DE ALTA PRESSAO E VAPOR</v>
          </cell>
          <cell r="C4978" t="str">
            <v>M</v>
          </cell>
          <cell r="E4978">
            <v>44.56</v>
          </cell>
        </row>
        <row r="4979">
          <cell r="A4979">
            <v>39732</v>
          </cell>
          <cell r="B4979" t="str">
            <v>TUBO DE COBRE CLASSE "I", DN = 4" (104 MM), PARA INSTALACOES INDUSTRIAIS DE ALTA PRESSAO E VAPOR</v>
          </cell>
          <cell r="C4979" t="str">
            <v>M</v>
          </cell>
          <cell r="E4979">
            <v>425.02</v>
          </cell>
        </row>
        <row r="4980">
          <cell r="A4980">
            <v>39751</v>
          </cell>
          <cell r="B4980" t="str">
            <v>TUBO DE COBRE DN = 1 1/2" (42 MM), CLASSE "A", PARA INSTALACOES DE MEDIA PRESSAO PARA GASES COMBUSTIVEIS E MEDICINAIS</v>
          </cell>
          <cell r="C4980" t="str">
            <v>M</v>
          </cell>
          <cell r="E4980">
            <v>85.12</v>
          </cell>
        </row>
        <row r="4981">
          <cell r="A4981">
            <v>39660</v>
          </cell>
          <cell r="B4981" t="str">
            <v>TUBO DE COBRE FLEXIVEL, D = 1/2 ", E = 0,79 MM, PARA AR-CONDICIONADO/ INSTALACOES GAS RESIDENCIAIS E COMERCIAIS</v>
          </cell>
          <cell r="C4981" t="str">
            <v>M</v>
          </cell>
          <cell r="E4981">
            <v>19.36</v>
          </cell>
        </row>
        <row r="4982">
          <cell r="A4982">
            <v>39662</v>
          </cell>
          <cell r="B4982" t="str">
            <v>TUBO DE COBRE FLEXIVEL, D = 1/4 ", E = 0,79 MM, PARA AR-CONDICIONADO/ INSTALACOES GAS RESIDENCIAIS E COMERCIAIS</v>
          </cell>
          <cell r="C4982" t="str">
            <v>M</v>
          </cell>
          <cell r="E4982">
            <v>9.2799999999999994</v>
          </cell>
        </row>
        <row r="4983">
          <cell r="A4983">
            <v>39661</v>
          </cell>
          <cell r="B4983" t="str">
            <v>TUBO DE COBRE FLEXIVEL, D = 3/16 ", E = 0,79 MM, PARA AR-CONDICIONADO/ INSTALACOES GAS RESIDENCIAIS E COMERCIAIS</v>
          </cell>
          <cell r="C4983" t="str">
            <v>M</v>
          </cell>
          <cell r="E4983">
            <v>6.33</v>
          </cell>
        </row>
        <row r="4984">
          <cell r="A4984">
            <v>39664</v>
          </cell>
          <cell r="B4984" t="str">
            <v>TUBO DE COBRE FLEXIVEL, D = 3/8 ", E = 0,79 MM, PARA AR-CONDICIONADO/ INSTALACOES GAS RESIDENCIAIS E COMERCIAIS</v>
          </cell>
          <cell r="C4984" t="str">
            <v>M</v>
          </cell>
          <cell r="E4984">
            <v>14.28</v>
          </cell>
        </row>
        <row r="4985">
          <cell r="A4985">
            <v>39663</v>
          </cell>
          <cell r="B4985" t="str">
            <v>TUBO DE COBRE FLEXIVEL, D = 5/16 ", E = 0,79 MM, PARA AR-CONDICIONADO/ INSTALACOES GAS RESIDENCIAIS E COMERCIAIS</v>
          </cell>
          <cell r="C4985" t="str">
            <v>M</v>
          </cell>
          <cell r="E4985">
            <v>11.41</v>
          </cell>
        </row>
        <row r="4986">
          <cell r="A4986">
            <v>39752</v>
          </cell>
          <cell r="B4986" t="str">
            <v>TUBO DE COBRE, CLASSE "A", DN = 2" (54 MM), PARA INSTALACOES DE MEDIA PRESSAO PARA GASES COMBUSTIVEIS E MEDICINAIS</v>
          </cell>
          <cell r="C4986" t="str">
            <v>M</v>
          </cell>
          <cell r="E4986">
            <v>121.13</v>
          </cell>
        </row>
        <row r="4987">
          <cell r="A4987">
            <v>7725</v>
          </cell>
          <cell r="B4987" t="str">
            <v>TUBO DE CONCRETO ARMADO, CLASSE PA-1, PB, DN = 600 MM, PARA AGUAS PLUVIAIS (NBR 8890)</v>
          </cell>
          <cell r="C4987" t="str">
            <v>M</v>
          </cell>
          <cell r="E4987">
            <v>95</v>
          </cell>
        </row>
        <row r="4988">
          <cell r="A4988">
            <v>12583</v>
          </cell>
          <cell r="B4988" t="str">
            <v>TUBO DE CONCRETO SIMPLES POROSO, MACHO/FEMEA, DN 200 MM</v>
          </cell>
          <cell r="C4988" t="str">
            <v>M</v>
          </cell>
          <cell r="E4988">
            <v>33</v>
          </cell>
        </row>
        <row r="4989">
          <cell r="A4989">
            <v>13159</v>
          </cell>
          <cell r="B4989" t="str">
            <v>TUBO DE CONCRETO SIMPLES, CLASSE ES, PB JE, DN 400 MM, PARA ESGOTO SANITARIO (NBR 8890)</v>
          </cell>
          <cell r="C4989" t="str">
            <v>M</v>
          </cell>
          <cell r="E4989">
            <v>96.2</v>
          </cell>
        </row>
        <row r="4990">
          <cell r="A4990">
            <v>13168</v>
          </cell>
          <cell r="B4990" t="str">
            <v>TUBO DE CONCRETO SIMPLES, CLASSE ES, PB JE, DN 500 MM, PARA ESGOTO SANITARIO</v>
          </cell>
          <cell r="C4990" t="str">
            <v>M</v>
          </cell>
          <cell r="E4990">
            <v>144.65</v>
          </cell>
        </row>
        <row r="4991">
          <cell r="A4991">
            <v>13173</v>
          </cell>
          <cell r="B4991" t="str">
            <v>TUBO DE CONCRETO SIMPLES, CLASSE ES, PB JE, DN 600 MM, PARA ESGOTO SANITARIO (NBR 8890)</v>
          </cell>
          <cell r="C4991" t="str">
            <v>M</v>
          </cell>
          <cell r="E4991">
            <v>178.35</v>
          </cell>
        </row>
        <row r="4992">
          <cell r="A4992">
            <v>37449</v>
          </cell>
          <cell r="B4992" t="str">
            <v>TUBO DE CONCRETO SIMPLES, CLASSE- PS1, MACHO/FEMEA, DN 200 MM, PARA AGUAS PLUVIAIS (NBR 8890)</v>
          </cell>
          <cell r="C4992" t="str">
            <v>M</v>
          </cell>
          <cell r="E4992">
            <v>29.49</v>
          </cell>
        </row>
        <row r="4993">
          <cell r="A4993">
            <v>37450</v>
          </cell>
          <cell r="B4993" t="str">
            <v>TUBO DE CONCRETO SIMPLES, CLASSE- PS1, MACHO/FEMEA, DN 300 MM, PARA AGUAS PLUVIAIS (NBR 8890)</v>
          </cell>
          <cell r="C4993" t="str">
            <v>M</v>
          </cell>
          <cell r="E4993">
            <v>35.950000000000003</v>
          </cell>
        </row>
        <row r="4994">
          <cell r="A4994">
            <v>37451</v>
          </cell>
          <cell r="B4994" t="str">
            <v>TUBO DE CONCRETO SIMPLES, CLASSE- PS1, MACHO/FEMEA, DN 400 MM, PARA AGUAS PLUVIAIS (NBR 8890)</v>
          </cell>
          <cell r="C4994" t="str">
            <v>M</v>
          </cell>
          <cell r="E4994">
            <v>55.05</v>
          </cell>
        </row>
        <row r="4995">
          <cell r="A4995">
            <v>37452</v>
          </cell>
          <cell r="B4995" t="str">
            <v>TUBO DE CONCRETO SIMPLES, CLASSE- PS1, MACHO/FEMEA, DN 500 MM, PARA AGUAS PLUVIAIS (NBR 8890)</v>
          </cell>
          <cell r="C4995" t="str">
            <v>M</v>
          </cell>
          <cell r="E4995">
            <v>73.02</v>
          </cell>
        </row>
        <row r="4996">
          <cell r="A4996">
            <v>37453</v>
          </cell>
          <cell r="B4996" t="str">
            <v>TUBO DE CONCRETO SIMPLES, CLASSE- PS1, MACHO/FEMEA, DN 600 MM, PARA AGUAS PLUVIAIS (NBR 8890)</v>
          </cell>
          <cell r="C4996" t="str">
            <v>M</v>
          </cell>
          <cell r="E4996">
            <v>91.63</v>
          </cell>
        </row>
        <row r="4997">
          <cell r="A4997">
            <v>7778</v>
          </cell>
          <cell r="B4997" t="str">
            <v>TUBO DE CONCRETO SIMPLES, CLASSE- PS1, PB, DN 200 MM, PARA AGUAS PLUVIAIS (NBR 8890)</v>
          </cell>
          <cell r="C4997" t="str">
            <v>M</v>
          </cell>
          <cell r="E4997">
            <v>34.4</v>
          </cell>
        </row>
        <row r="4998">
          <cell r="A4998">
            <v>7796</v>
          </cell>
          <cell r="B4998" t="str">
            <v>TUBO DE CONCRETO SIMPLES, CLASSE- PS1, PB, DN 300 MM, PARA AGUAS PLUVIAIS (NBR 8890)</v>
          </cell>
          <cell r="C4998" t="str">
            <v>M</v>
          </cell>
          <cell r="E4998">
            <v>41.43</v>
          </cell>
        </row>
        <row r="4999">
          <cell r="A4999">
            <v>7781</v>
          </cell>
          <cell r="B4999" t="str">
            <v>TUBO DE CONCRETO SIMPLES, CLASSE- PS1, PB, DN 400 MM, PARA AGUAS PLUVIAIS (NBR 8890)</v>
          </cell>
          <cell r="C4999" t="str">
            <v>M</v>
          </cell>
          <cell r="E4999">
            <v>54.77</v>
          </cell>
        </row>
        <row r="5000">
          <cell r="A5000">
            <v>7795</v>
          </cell>
          <cell r="B5000" t="str">
            <v>TUBO DE CONCRETO SIMPLES, CLASSE- PS1, PB, DN 500 MM, PARA AGUAS PLUVIAIS (NBR 8890)</v>
          </cell>
          <cell r="C5000" t="str">
            <v>M</v>
          </cell>
          <cell r="E5000">
            <v>79.34</v>
          </cell>
        </row>
        <row r="5001">
          <cell r="A5001">
            <v>7791</v>
          </cell>
          <cell r="B5001" t="str">
            <v>TUBO DE CONCRETO SIMPLES, CLASSE- PS1, PB, DN 600 MM, PARA AGUAS PLUVIAIS (NBR 8890)</v>
          </cell>
          <cell r="C5001" t="str">
            <v>M</v>
          </cell>
          <cell r="E5001">
            <v>101.11</v>
          </cell>
        </row>
        <row r="5002">
          <cell r="A5002">
            <v>7783</v>
          </cell>
          <cell r="B5002" t="str">
            <v>TUBO DE CONCRETO SIMPLES, CLASSE- PS2, PB, DN 200 MM, PARA AGUAS PLUVIAIS (NBR 8890)</v>
          </cell>
          <cell r="C5002" t="str">
            <v>M</v>
          </cell>
          <cell r="E5002">
            <v>38.619999999999997</v>
          </cell>
        </row>
        <row r="5003">
          <cell r="A5003">
            <v>7790</v>
          </cell>
          <cell r="B5003" t="str">
            <v>TUBO DE CONCRETO SIMPLES, CLASSE- PS2, PB, DN 300 MM, PARA AGUAS PLUVIAIS (NBR 8890)</v>
          </cell>
          <cell r="C5003" t="str">
            <v>M</v>
          </cell>
          <cell r="E5003">
            <v>44.94</v>
          </cell>
        </row>
        <row r="5004">
          <cell r="A5004">
            <v>7785</v>
          </cell>
          <cell r="B5004" t="str">
            <v>TUBO DE CONCRETO SIMPLES, CLASSE- PS2, PB, DN 400 MM, PARA AGUAS PLUVIAIS (NBR 8890)</v>
          </cell>
          <cell r="C5004" t="str">
            <v>M</v>
          </cell>
          <cell r="E5004">
            <v>58.98</v>
          </cell>
        </row>
        <row r="5005">
          <cell r="A5005">
            <v>7792</v>
          </cell>
          <cell r="B5005" t="str">
            <v>TUBO DE CONCRETO SIMPLES, CLASSE- PS2, PB, DN 500 MM, PARA AGUAS PLUVIAIS (NBR 8890)</v>
          </cell>
          <cell r="C5005" t="str">
            <v>M</v>
          </cell>
          <cell r="E5005">
            <v>85.66</v>
          </cell>
        </row>
        <row r="5006">
          <cell r="A5006">
            <v>7793</v>
          </cell>
          <cell r="B5006" t="str">
            <v>TUBO DE CONCRETO SIMPLES, CLASSE- PS2, PB, DN 600 MM, PARA AGUAS PLUVIAIS (NBR 8890)</v>
          </cell>
          <cell r="C5006" t="str">
            <v>M</v>
          </cell>
          <cell r="E5006">
            <v>110.56</v>
          </cell>
        </row>
        <row r="5007">
          <cell r="A5007">
            <v>12613</v>
          </cell>
          <cell r="B5007" t="str">
            <v>TUBO DE DESCARGA PVC, PARA LIGACAO CAIXA DE DESCARGA - EMBUTIR, 40 MM X 150 CM</v>
          </cell>
          <cell r="C5007" t="str">
            <v>UN</v>
          </cell>
          <cell r="E5007">
            <v>11.44</v>
          </cell>
        </row>
        <row r="5008">
          <cell r="A5008">
            <v>1031</v>
          </cell>
          <cell r="B5008" t="str">
            <v>TUBO DE DESCIDA EXTERNO DE PVC PARA CAIXA DE DESCARGA EXTERNA ALTA - 40 MM X 1,60 M</v>
          </cell>
          <cell r="C5008" t="str">
            <v>UN</v>
          </cell>
          <cell r="E5008">
            <v>7.24</v>
          </cell>
        </row>
        <row r="5009">
          <cell r="A5009">
            <v>9813</v>
          </cell>
          <cell r="B5009" t="str">
            <v>TUBO DE POLIETILENO DE ALTA DENSIDADE (PEAD), PE-80, DE = 20 MM X 2,3 MM DE PAREDE, PARA LIGACAO DE AGUA PREDIAL (NBR 8417)</v>
          </cell>
          <cell r="C5009" t="str">
            <v>M</v>
          </cell>
          <cell r="E5009">
            <v>3.41</v>
          </cell>
        </row>
        <row r="5010">
          <cell r="A5010">
            <v>9815</v>
          </cell>
          <cell r="B5010" t="str">
            <v>TUBO DE POLIETILENO DE ALTA DENSIDADE (PEAD), PE-80, DE = 32 MM X 3,0 MM DE PAREDE, PARA LIGACAO DE AGUA PREDIAL (NBR 8417)</v>
          </cell>
          <cell r="C5010" t="str">
            <v>M</v>
          </cell>
          <cell r="E5010">
            <v>6.73</v>
          </cell>
        </row>
        <row r="5011">
          <cell r="A5011">
            <v>25876</v>
          </cell>
          <cell r="B5011" t="str">
            <v>TUBO DE POLIETILENO DE ALTA DENSIDADE, PEAD, PE-80, DE = 1000 MM X 38,5 MM PAREDE, ( SDR 26 - PN 05 ) PARA REDE DE AGUA (NBR 15561)</v>
          </cell>
          <cell r="C5011" t="str">
            <v>M</v>
          </cell>
          <cell r="E5011">
            <v>3465.55</v>
          </cell>
        </row>
        <row r="5012">
          <cell r="A5012">
            <v>25888</v>
          </cell>
          <cell r="B5012" t="str">
            <v>TUBO DE POLIETILENO DE ALTA DENSIDADE, PEAD, PE-80, DE = 110 MM X 10,0 MM PAREDE, ( SDR 11 - PN 12,5 ) PARA REDE DE AGUA (NBR 15561)</v>
          </cell>
          <cell r="C5012" t="str">
            <v>M</v>
          </cell>
          <cell r="E5012">
            <v>82.12</v>
          </cell>
        </row>
        <row r="5013">
          <cell r="A5013">
            <v>25874</v>
          </cell>
          <cell r="B5013" t="str">
            <v>TUBO DE POLIETILENO DE ALTA DENSIDADE, PEAD, PE-80, DE = 1200 MM X 37,2 MM PAREDE ( SDR 32,25 - PN 04 ) PARA REDE DE AGUA (NBR 15561)</v>
          </cell>
          <cell r="C5013" t="str">
            <v>M</v>
          </cell>
          <cell r="E5013">
            <v>4060.17</v>
          </cell>
        </row>
        <row r="5014">
          <cell r="A5014">
            <v>25877</v>
          </cell>
          <cell r="B5014" t="str">
            <v>TUBO DE POLIETILENO DE ALTA DENSIDADE, PEAD, PE-80, DE = 1400 MM X 42,9 MM PAREDE, (SDR 32,25 - PN 04 ) PARA REDE DE AGUA (NBR 15561)</v>
          </cell>
          <cell r="C5014" t="str">
            <v>M</v>
          </cell>
          <cell r="E5014">
            <v>5466.47</v>
          </cell>
        </row>
        <row r="5015">
          <cell r="A5015">
            <v>25878</v>
          </cell>
          <cell r="B5015" t="str">
            <v>TUBO DE POLIETILENO DE ALTA DENSIDADE, PEAD, PE-80, DE = 160 MM X 14,6 MM PAREDE, (SDR 11 - PN 12,5 ) PARA REDE DE AGUA (NBR 15561)</v>
          </cell>
          <cell r="C5015" t="str">
            <v>M</v>
          </cell>
          <cell r="E5015">
            <v>176.28</v>
          </cell>
        </row>
        <row r="5016">
          <cell r="A5016">
            <v>25879</v>
          </cell>
          <cell r="B5016" t="str">
            <v>TUBO DE POLIETILENO DE ALTA DENSIDADE, PEAD, PE-80, DE = 1600 MM X 49,0 MM PAREDE, ( SDR 32,25 - PN 04 ) PARA REDE DE AGUA (NBR 15561)</v>
          </cell>
          <cell r="C5016" t="str">
            <v>M</v>
          </cell>
          <cell r="E5016">
            <v>7131.17</v>
          </cell>
        </row>
        <row r="5017">
          <cell r="A5017">
            <v>25887</v>
          </cell>
          <cell r="B5017" t="str">
            <v>TUBO DE POLIETILENO DE ALTA DENSIDADE, PEAD, PE-80, DE = 900 MM X 34,7 MM PAREDE, ( SDR 26 - PN 05 ) PARA REDE DE AGUA (NBR 15561)</v>
          </cell>
          <cell r="C5017" t="str">
            <v>M</v>
          </cell>
          <cell r="E5017">
            <v>3039.24</v>
          </cell>
        </row>
        <row r="5018">
          <cell r="A5018">
            <v>25880</v>
          </cell>
          <cell r="B5018" t="str">
            <v>TUBO DE POLIETILENO DE ALTA DENSIDADE, PEAD, PE-80, DE= 200 MM X 18,2 MM PAREDE, ( SDR 11 - PN 12,5 ) PARA REDE DE AGUA (NBR 15561)</v>
          </cell>
          <cell r="C5018" t="str">
            <v>M</v>
          </cell>
          <cell r="E5018">
            <v>274.8</v>
          </cell>
        </row>
        <row r="5019">
          <cell r="A5019">
            <v>25881</v>
          </cell>
          <cell r="B5019" t="str">
            <v>TUBO DE POLIETILENO DE ALTA DENSIDADE, PEAD, PE-80, DE= 315 MM X 28,7 MM PAREDE, ( SDR 11 - PN 12,5 ) PARA REDE DE AGUA (NBR 15561)</v>
          </cell>
          <cell r="C5019" t="str">
            <v>M</v>
          </cell>
          <cell r="E5019">
            <v>673.34</v>
          </cell>
        </row>
        <row r="5020">
          <cell r="A5020">
            <v>25882</v>
          </cell>
          <cell r="B5020" t="str">
            <v>TUBO DE POLIETILENO DE ALTA DENSIDADE, PEAD, PE-80, DE= 400 MM X 36,4 MM PAREDE, ( SDR 11 - PN 12,5 ) PARA REDE DE AGUA (NBR 15561)</v>
          </cell>
          <cell r="C5020" t="str">
            <v>M</v>
          </cell>
          <cell r="E5020">
            <v>1084.51</v>
          </cell>
        </row>
        <row r="5021">
          <cell r="A5021">
            <v>25883</v>
          </cell>
          <cell r="B5021" t="str">
            <v>TUBO DE POLIETILENO DE ALTA DENSIDADE, PEAD, PE-80, DE= 50 MM X 4,6 MM PAREDE, (SDR 11 - PN 12,5) PARA REDE DE AGUA (NBR 15561)</v>
          </cell>
          <cell r="C5021" t="str">
            <v>M</v>
          </cell>
          <cell r="E5021">
            <v>17.489999999999998</v>
          </cell>
        </row>
        <row r="5022">
          <cell r="A5022">
            <v>25884</v>
          </cell>
          <cell r="B5022" t="str">
            <v>TUBO DE POLIETILENO DE ALTA DENSIDADE, PEAD, PE-80, DE= 500 MM X 45,5 MM PAREDE, ( SDR 11 - PN 12,5 ) PARA REDE DE AGUA (NBR 15561)</v>
          </cell>
          <cell r="C5022" t="str">
            <v>M</v>
          </cell>
          <cell r="E5022">
            <v>1904</v>
          </cell>
        </row>
        <row r="5023">
          <cell r="A5023">
            <v>25885</v>
          </cell>
          <cell r="B5023" t="str">
            <v>TUBO DE POLIETILENO DE ALTA DENSIDADE, PEAD, PE-80, DE= 630 MM X 57,3 MM PAREDE (SDR 11 - PN 12,5 ) PARA REDE DE AGUA (NBR 15561)</v>
          </cell>
          <cell r="C5023" t="str">
            <v>M</v>
          </cell>
          <cell r="E5023">
            <v>2072.41</v>
          </cell>
        </row>
        <row r="5024">
          <cell r="A5024">
            <v>25889</v>
          </cell>
          <cell r="B5024" t="str">
            <v>TUBO DE POLIETILENO DE ALTA DENSIDADE, PEAD, PE-80, DE= 730 MM X 34,1 MM PAREDE, ( SDR 21 - PN 06 ) PARA REDE DE AGUA (NBR 15561)</v>
          </cell>
          <cell r="C5024" t="str">
            <v>M</v>
          </cell>
          <cell r="E5024">
            <v>1420.06</v>
          </cell>
        </row>
        <row r="5025">
          <cell r="A5025">
            <v>25886</v>
          </cell>
          <cell r="B5025" t="str">
            <v>TUBO DE POLIETILENO DE ALTA DENSIDADE, PEAD, PE-80, DE= 75 MM X 6,9 MM PAREDE, ( SRD 11 - PN 12,5 ) PARA REDE DE AGUA (NBR 15561)</v>
          </cell>
          <cell r="C5025" t="str">
            <v>M</v>
          </cell>
          <cell r="E5025">
            <v>39.130000000000003</v>
          </cell>
        </row>
        <row r="5026">
          <cell r="A5026">
            <v>25875</v>
          </cell>
          <cell r="B5026" t="str">
            <v>TUBO DE POLIETILENO DE ALTA DENSIDADE, PEAD, PE-80, DE= 800 MM X 30,8 MM PAREDE, ( SDR 26 - PN 05 ) PARA REDE DE AGUA (NBR 15561)</v>
          </cell>
          <cell r="C5026" t="str">
            <v>M</v>
          </cell>
          <cell r="E5026">
            <v>1852.71</v>
          </cell>
        </row>
        <row r="5027">
          <cell r="A5027">
            <v>9876</v>
          </cell>
          <cell r="B5027" t="str">
            <v>TUBO DE PVC, PBL, TIPO LEVE, DN = 125 MM,  PARA VENTILACAO</v>
          </cell>
          <cell r="C5027" t="str">
            <v>M</v>
          </cell>
          <cell r="E5027">
            <v>9.65</v>
          </cell>
        </row>
        <row r="5028">
          <cell r="A5028">
            <v>9877</v>
          </cell>
          <cell r="B5028" t="str">
            <v>TUBO DE PVC, PBL, TIPO LEVE, DN = 250 MM,  PARA VENTILACAO</v>
          </cell>
          <cell r="C5028" t="str">
            <v>M</v>
          </cell>
          <cell r="E5028">
            <v>23.27</v>
          </cell>
        </row>
        <row r="5029">
          <cell r="A5029">
            <v>9878</v>
          </cell>
          <cell r="B5029" t="str">
            <v>TUBO DE PVC, PBL, TIPO LEVE, DN = 300 MM,  PARA VENTILACAO</v>
          </cell>
          <cell r="C5029" t="str">
            <v>M</v>
          </cell>
          <cell r="E5029">
            <v>29.12</v>
          </cell>
        </row>
        <row r="5030">
          <cell r="A5030">
            <v>9879</v>
          </cell>
          <cell r="B5030" t="str">
            <v>TUBO DE PVC, PBL, TIPO LEVE, DN = 400 MM,  PARA VENTILACAO</v>
          </cell>
          <cell r="C5030" t="str">
            <v>M</v>
          </cell>
          <cell r="E5030">
            <v>71.95</v>
          </cell>
        </row>
        <row r="5031">
          <cell r="A5031">
            <v>38053</v>
          </cell>
          <cell r="B5031" t="str">
            <v>TUBO DRENO, CORRUGADO, ESPIRALADO, FLEXIVEL, PERFURADO, EM POLIETILENO DE ALTA DENSIDADE (PEAD), DN *160* MM, (6") PARA DRENAGEM - EM BARRA (NORMA DNIT 093/2006 - EM)</v>
          </cell>
          <cell r="C5031" t="str">
            <v>M</v>
          </cell>
          <cell r="E5031">
            <v>9.68</v>
          </cell>
        </row>
        <row r="5032">
          <cell r="A5032">
            <v>38054</v>
          </cell>
          <cell r="B5032" t="str">
            <v>TUBO DRENO, CORRUGADO, ESPIRALADO, FLEXIVEL, PERFURADO, EM POLIETILENO DE ALTA DENSIDADE (PEAD), DN *200* MM, (8") PARA DRENAGEM - EM BARRA (NORMA DNIT 093/2006 - EM)</v>
          </cell>
          <cell r="C5032" t="str">
            <v>M</v>
          </cell>
          <cell r="E5032">
            <v>16.649999999999999</v>
          </cell>
        </row>
        <row r="5033">
          <cell r="A5033">
            <v>38052</v>
          </cell>
          <cell r="B5033" t="str">
            <v>TUBO DRENO, CORRUGADO, ESPIRALADO, FLEXIVEL, PERFURADO, EM POLIETILENO DE ALTA DENSIDADE (PEAD), DN 100 MM, (4") PARA DRENAGEM - EM ROLO (NORMA DNIT 093/2006 - E.M)</v>
          </cell>
          <cell r="C5033" t="str">
            <v>M</v>
          </cell>
          <cell r="E5033">
            <v>4.6900000000000004</v>
          </cell>
        </row>
        <row r="5034">
          <cell r="A5034">
            <v>38051</v>
          </cell>
          <cell r="B5034" t="str">
            <v>TUBO DRENO, CORRUGADO, ESPIRALADO, FLEXIVEL, PERFURADO, EM POLIETILENO DE ALTA DENSIDADE (PEAD), DN 65 MM, (2 1/2") PARA DRENAGEM - EM ROLO (NORMA DNIT 093/2006 - EM)</v>
          </cell>
          <cell r="C5034" t="str">
            <v>M</v>
          </cell>
          <cell r="E5034">
            <v>2.92</v>
          </cell>
        </row>
        <row r="5035">
          <cell r="A5035">
            <v>9836</v>
          </cell>
          <cell r="B5035" t="str">
            <v>TUBO PVC  SERIE NORMAL, DN 100 MM, PARA ESGOTO  PREDIAL (NBR 5688)</v>
          </cell>
          <cell r="C5035" t="str">
            <v>M</v>
          </cell>
          <cell r="E5035">
            <v>8.09</v>
          </cell>
        </row>
        <row r="5036">
          <cell r="A5036">
            <v>20065</v>
          </cell>
          <cell r="B5036" t="str">
            <v>TUBO PVC  SERIE NORMAL, DN 150 MM, PARA ESGOTO  PREDIAL (NBR 5688)</v>
          </cell>
          <cell r="C5036" t="str">
            <v>M</v>
          </cell>
          <cell r="E5036">
            <v>19.190000000000001</v>
          </cell>
        </row>
        <row r="5037">
          <cell r="A5037">
            <v>9835</v>
          </cell>
          <cell r="B5037" t="str">
            <v>TUBO PVC  SERIE NORMAL, DN 40 MM, PARA ESGOTO  PREDIAL (NBR 5688)</v>
          </cell>
          <cell r="C5037" t="str">
            <v>M</v>
          </cell>
          <cell r="E5037">
            <v>3.06</v>
          </cell>
        </row>
        <row r="5038">
          <cell r="A5038">
            <v>9838</v>
          </cell>
          <cell r="B5038" t="str">
            <v>TUBO PVC  SERIE NORMAL, DN 50 MM, PARA ESGOTO  PREDIAL (NBR 5688)</v>
          </cell>
          <cell r="C5038" t="str">
            <v>M</v>
          </cell>
          <cell r="E5038">
            <v>5.26</v>
          </cell>
        </row>
        <row r="5039">
          <cell r="A5039">
            <v>9837</v>
          </cell>
          <cell r="B5039" t="str">
            <v>TUBO PVC  SERIE NORMAL, DN 75 MM, PARA ESGOTO  PREDIAL (NBR 5688)</v>
          </cell>
          <cell r="C5039" t="str">
            <v>M</v>
          </cell>
          <cell r="E5039">
            <v>7.12</v>
          </cell>
        </row>
        <row r="5040">
          <cell r="A5040">
            <v>38032</v>
          </cell>
          <cell r="B5040" t="str">
            <v>TUBO PVC CORRUGADO, PAREDE DUPLA, JE, DN 150 MM, REDE COLETORA ESGOTO</v>
          </cell>
          <cell r="C5040" t="str">
            <v>M</v>
          </cell>
          <cell r="E5040">
            <v>39.090000000000003</v>
          </cell>
        </row>
        <row r="5041">
          <cell r="A5041">
            <v>38033</v>
          </cell>
          <cell r="B5041" t="str">
            <v>TUBO PVC CORRUGADO, PAREDE DUPLA, JE, DN 200 MM, REDE COLETORA ESGOTO</v>
          </cell>
          <cell r="C5041" t="str">
            <v>M</v>
          </cell>
          <cell r="E5041">
            <v>61.54</v>
          </cell>
        </row>
        <row r="5042">
          <cell r="A5042">
            <v>38034</v>
          </cell>
          <cell r="B5042" t="str">
            <v>TUBO PVC CORRUGADO, PAREDE DUPLA, JE, DN 250 MM, REDE COLETORA ESGOTO</v>
          </cell>
          <cell r="C5042" t="str">
            <v>M</v>
          </cell>
          <cell r="E5042">
            <v>103.98</v>
          </cell>
        </row>
        <row r="5043">
          <cell r="A5043">
            <v>38035</v>
          </cell>
          <cell r="B5043" t="str">
            <v>TUBO PVC CORRUGADO, PAREDE DUPLA, JE, DN 300 MM, REDE COLETORA ESGOTO</v>
          </cell>
          <cell r="C5043" t="str">
            <v>M</v>
          </cell>
          <cell r="E5043">
            <v>166.38</v>
          </cell>
        </row>
        <row r="5044">
          <cell r="A5044">
            <v>38036</v>
          </cell>
          <cell r="B5044" t="str">
            <v>TUBO PVC CORRUGADO, PAREDE DUPLA, JE, DN 350 MM, REDE COLETORA ESGOTO</v>
          </cell>
          <cell r="C5044" t="str">
            <v>M</v>
          </cell>
          <cell r="E5044">
            <v>246.13</v>
          </cell>
        </row>
        <row r="5045">
          <cell r="A5045">
            <v>38037</v>
          </cell>
          <cell r="B5045" t="str">
            <v>TUBO PVC CORRUGADO, PAREDE DUPLA, JE, DN 400 MM, REDE COLETORA ESGOTO</v>
          </cell>
          <cell r="C5045" t="str">
            <v>M</v>
          </cell>
          <cell r="E5045">
            <v>290.98</v>
          </cell>
        </row>
        <row r="5046">
          <cell r="A5046">
            <v>9850</v>
          </cell>
          <cell r="B5046" t="str">
            <v>TUBO PVC DE REVESTIMENTO GEOMECANICO NERVURADO REFORCADO, DN = 150 MM, COMPRIMENTO = 2 M</v>
          </cell>
          <cell r="C5046" t="str">
            <v>M</v>
          </cell>
          <cell r="E5046">
            <v>92.5</v>
          </cell>
        </row>
        <row r="5047">
          <cell r="A5047">
            <v>9853</v>
          </cell>
          <cell r="B5047" t="str">
            <v>TUBO PVC DE REVESTIMENTO GEOMECANICO NERVURADO REFORCADO, DN = 200 MM, COMPRIMENTO = 2 M</v>
          </cell>
          <cell r="C5047" t="str">
            <v>M</v>
          </cell>
          <cell r="E5047">
            <v>164.49</v>
          </cell>
        </row>
        <row r="5048">
          <cell r="A5048">
            <v>9854</v>
          </cell>
          <cell r="B5048" t="str">
            <v>TUBO PVC DE REVESTIMENTO GEOMECANICO NERVURADO STANDARD, DN = 154 MM, COMPRIMENTO = 2 M</v>
          </cell>
          <cell r="C5048" t="str">
            <v>M</v>
          </cell>
          <cell r="E5048">
            <v>72.069999999999993</v>
          </cell>
        </row>
        <row r="5049">
          <cell r="A5049">
            <v>9851</v>
          </cell>
          <cell r="B5049" t="str">
            <v>TUBO PVC DE REVESTIMENTO GEOMECANICO NERVURADO STANDARD, DN = 206 MM, COMPRIMENTO = 2 M</v>
          </cell>
          <cell r="C5049" t="str">
            <v>M</v>
          </cell>
          <cell r="E5049">
            <v>124.97</v>
          </cell>
        </row>
        <row r="5050">
          <cell r="A5050">
            <v>9855</v>
          </cell>
          <cell r="B5050" t="str">
            <v>TUBO PVC DE REVESTIMENTO GEOMECANICO NERVURADO STANDARD, DN = 250 MM, COMPRIMENTO = 2 M</v>
          </cell>
          <cell r="C5050" t="str">
            <v>M</v>
          </cell>
          <cell r="E5050">
            <v>209.03</v>
          </cell>
        </row>
        <row r="5051">
          <cell r="A5051">
            <v>9825</v>
          </cell>
          <cell r="B5051" t="str">
            <v>TUBO PVC DEFOFO, JEI, 1 MPA, DN 100 MM, PARA REDE DE AGUA (NBR 7665)</v>
          </cell>
          <cell r="C5051" t="str">
            <v>M</v>
          </cell>
          <cell r="E5051">
            <v>35.97</v>
          </cell>
        </row>
        <row r="5052">
          <cell r="A5052">
            <v>9828</v>
          </cell>
          <cell r="B5052" t="str">
            <v>TUBO PVC DEFOFO, JEI, 1 MPA, DN 150 MM, PARA REDEDE  AGUA (NBR 7665)</v>
          </cell>
          <cell r="C5052" t="str">
            <v>M</v>
          </cell>
          <cell r="E5052">
            <v>70.13</v>
          </cell>
        </row>
        <row r="5053">
          <cell r="A5053">
            <v>9829</v>
          </cell>
          <cell r="B5053" t="str">
            <v>TUBO PVC DEFOFO, JEI, 1 MPA, DN 200 MM, PARA REDE DE AGUA (NBR 7665)</v>
          </cell>
          <cell r="C5053" t="str">
            <v>M</v>
          </cell>
          <cell r="E5053">
            <v>124.84</v>
          </cell>
        </row>
        <row r="5054">
          <cell r="A5054">
            <v>9826</v>
          </cell>
          <cell r="B5054" t="str">
            <v>TUBO PVC DEFOFO, JEI, 1 MPA, DN 250 MM, PARA REDE DE AGUA (NBR 7665)</v>
          </cell>
          <cell r="C5054" t="str">
            <v>M</v>
          </cell>
          <cell r="E5054">
            <v>185.21</v>
          </cell>
        </row>
        <row r="5055">
          <cell r="A5055">
            <v>9827</v>
          </cell>
          <cell r="B5055" t="str">
            <v>TUBO PVC DEFOFO, JEI, 1 MPA, DN 300 MM, PARA REDE DE AGUA (NBR 7665)</v>
          </cell>
          <cell r="C5055" t="str">
            <v>M</v>
          </cell>
          <cell r="E5055">
            <v>269.18</v>
          </cell>
        </row>
        <row r="5056">
          <cell r="A5056">
            <v>9819</v>
          </cell>
          <cell r="B5056" t="str">
            <v>TUBO PVC EB 644 P/ REDE COLET ESG JE DN 200MM</v>
          </cell>
          <cell r="C5056" t="str">
            <v>M</v>
          </cell>
          <cell r="E5056">
            <v>38.56</v>
          </cell>
        </row>
        <row r="5057">
          <cell r="A5057">
            <v>9817</v>
          </cell>
          <cell r="B5057" t="str">
            <v>TUBO PVC EB-644 P/ REDE COLET ESG JE DN 100MM</v>
          </cell>
          <cell r="C5057" t="str">
            <v>M</v>
          </cell>
          <cell r="E5057">
            <v>11.9</v>
          </cell>
        </row>
        <row r="5058">
          <cell r="A5058">
            <v>9824</v>
          </cell>
          <cell r="B5058" t="str">
            <v>TUBO PVC EB-644 P/ REDE COLET ESG JE DN 125MM</v>
          </cell>
          <cell r="C5058" t="str">
            <v>M</v>
          </cell>
          <cell r="E5058">
            <v>15.2</v>
          </cell>
        </row>
        <row r="5059">
          <cell r="A5059">
            <v>9818</v>
          </cell>
          <cell r="B5059" t="str">
            <v>TUBO PVC EB-644 P/ REDE COLET ESG JE DN 150MM</v>
          </cell>
          <cell r="C5059" t="str">
            <v>M</v>
          </cell>
          <cell r="E5059">
            <v>24.95</v>
          </cell>
        </row>
        <row r="5060">
          <cell r="A5060">
            <v>9820</v>
          </cell>
          <cell r="B5060" t="str">
            <v>TUBO PVC EB-644 P/ REDE COLET ESG JE DN 250MM</v>
          </cell>
          <cell r="C5060" t="str">
            <v>M</v>
          </cell>
          <cell r="E5060">
            <v>65.75</v>
          </cell>
        </row>
        <row r="5061">
          <cell r="A5061">
            <v>9821</v>
          </cell>
          <cell r="B5061" t="str">
            <v>TUBO PVC EB-644 P/ REDE COLET ESG JE DN 300MM</v>
          </cell>
          <cell r="C5061" t="str">
            <v>M</v>
          </cell>
          <cell r="E5061">
            <v>103.12</v>
          </cell>
        </row>
        <row r="5062">
          <cell r="A5062">
            <v>9822</v>
          </cell>
          <cell r="B5062" t="str">
            <v>TUBO PVC EB-644 P/ REDE COLET ESG JE DN 350MM</v>
          </cell>
          <cell r="C5062" t="str">
            <v>M</v>
          </cell>
          <cell r="E5062">
            <v>132.41999999999999</v>
          </cell>
        </row>
        <row r="5063">
          <cell r="A5063">
            <v>9823</v>
          </cell>
          <cell r="B5063" t="str">
            <v>TUBO PVC EB-644 P/ REDE COLET ESG JE DN 400MM</v>
          </cell>
          <cell r="C5063" t="str">
            <v>M</v>
          </cell>
          <cell r="E5063">
            <v>169</v>
          </cell>
        </row>
        <row r="5064">
          <cell r="A5064">
            <v>36374</v>
          </cell>
          <cell r="B5064" t="str">
            <v>TUBO PVC PBA JEI, CLASSE 12, DN 100 MM, PARA REDE DE AGUA (NBR 5647)</v>
          </cell>
          <cell r="C5064" t="str">
            <v>M</v>
          </cell>
          <cell r="E5064">
            <v>31.51</v>
          </cell>
        </row>
        <row r="5065">
          <cell r="A5065">
            <v>36084</v>
          </cell>
          <cell r="B5065" t="str">
            <v>TUBO PVC PBA JEI, CLASSE 12, DN 50 MM, PARA REDE DE AGUA (NBR 5647)</v>
          </cell>
          <cell r="C5065" t="str">
            <v>M</v>
          </cell>
          <cell r="E5065">
            <v>9.5</v>
          </cell>
        </row>
        <row r="5066">
          <cell r="A5066">
            <v>36373</v>
          </cell>
          <cell r="B5066" t="str">
            <v>TUBO PVC PBA JEI, CLASSE 12, DN 75 MM, PARA REDE DE AGUA (NBR 5647)</v>
          </cell>
          <cell r="C5066" t="str">
            <v>M</v>
          </cell>
          <cell r="E5066">
            <v>19.29</v>
          </cell>
        </row>
        <row r="5067">
          <cell r="A5067">
            <v>36377</v>
          </cell>
          <cell r="B5067" t="str">
            <v>TUBO PVC PBA JEI, CLASSE 15, DN 100 MM, PARA REDE DE AGUA (NBR 5647)</v>
          </cell>
          <cell r="C5067" t="str">
            <v>M</v>
          </cell>
          <cell r="E5067">
            <v>36.729999999999997</v>
          </cell>
        </row>
        <row r="5068">
          <cell r="A5068">
            <v>36375</v>
          </cell>
          <cell r="B5068" t="str">
            <v>TUBO PVC PBA JEI, CLASSE 15, DN 50 MM, PARA REDE DE AGUA (NBR 5647)</v>
          </cell>
          <cell r="C5068" t="str">
            <v>M</v>
          </cell>
          <cell r="E5068">
            <v>10.9</v>
          </cell>
        </row>
        <row r="5069">
          <cell r="A5069">
            <v>36376</v>
          </cell>
          <cell r="B5069" t="str">
            <v>TUBO PVC PBA JEI, CLASSE 15, DN 75 MM, PARA REDE DE AGUA (NBR 5647)</v>
          </cell>
          <cell r="C5069" t="str">
            <v>M</v>
          </cell>
          <cell r="E5069">
            <v>21.81</v>
          </cell>
        </row>
        <row r="5070">
          <cell r="A5070">
            <v>36380</v>
          </cell>
          <cell r="B5070" t="str">
            <v>TUBO PVC PBA JEI, CLASSE 20, DN 100 MM, PARA REDE DE AGUA (NBR 5647)</v>
          </cell>
          <cell r="C5070" t="str">
            <v>M</v>
          </cell>
          <cell r="E5070">
            <v>47.98</v>
          </cell>
        </row>
        <row r="5071">
          <cell r="A5071">
            <v>36378</v>
          </cell>
          <cell r="B5071" t="str">
            <v>TUBO PVC PBA JEI, CLASSE 20, DN 50 MM, PARA REDE DE AGUA (NBR 5647)</v>
          </cell>
          <cell r="C5071" t="str">
            <v>M</v>
          </cell>
          <cell r="E5071">
            <v>14.43</v>
          </cell>
        </row>
        <row r="5072">
          <cell r="A5072">
            <v>36379</v>
          </cell>
          <cell r="B5072" t="str">
            <v>TUBO PVC PBA JEI, CLASSE 20, DN 75 MM, PARA REDE DE AGUA (NBR 5647)</v>
          </cell>
          <cell r="C5072" t="str">
            <v>M</v>
          </cell>
          <cell r="E5072">
            <v>29.05</v>
          </cell>
        </row>
        <row r="5073">
          <cell r="A5073">
            <v>9847</v>
          </cell>
          <cell r="B5073" t="str">
            <v>TUBO PVC PBA, CLASSE 12, JE, DN 100/DE 110 MM, REDE AGUA (NBR 5647)</v>
          </cell>
          <cell r="C5073" t="str">
            <v>M</v>
          </cell>
          <cell r="E5073">
            <v>31.83</v>
          </cell>
        </row>
        <row r="5074">
          <cell r="A5074">
            <v>9844</v>
          </cell>
          <cell r="B5074" t="str">
            <v>TUBO PVC PBA, CLASSE 12, JE, DN 50/DE 60 MM, REDE AGUA (NBR 5647)</v>
          </cell>
          <cell r="C5074" t="str">
            <v>M</v>
          </cell>
          <cell r="E5074">
            <v>9.5</v>
          </cell>
        </row>
        <row r="5075">
          <cell r="A5075">
            <v>9846</v>
          </cell>
          <cell r="B5075" t="str">
            <v>TUBO PVC PBA, CLASSE 12, JE, DN 75/DE 85 MM, REDE AGUA (NBR 5647)</v>
          </cell>
          <cell r="C5075" t="str">
            <v>M</v>
          </cell>
          <cell r="E5075">
            <v>19.43</v>
          </cell>
        </row>
        <row r="5076">
          <cell r="A5076">
            <v>12592</v>
          </cell>
          <cell r="B5076" t="str">
            <v>TUBO PVC PBA, CLASSE 15, JE, DN 100/DE 110 MM, REDE AGUA (NBR 5647)</v>
          </cell>
          <cell r="C5076" t="str">
            <v>M</v>
          </cell>
          <cell r="E5076">
            <v>38.28</v>
          </cell>
        </row>
        <row r="5077">
          <cell r="A5077">
            <v>12599</v>
          </cell>
          <cell r="B5077" t="str">
            <v>TUBO PVC PBA, CLASSE 15, JE, DN 50/DE 60 MM, REDE AGUA (NBR 5647)</v>
          </cell>
          <cell r="C5077" t="str">
            <v>M</v>
          </cell>
          <cell r="E5077">
            <v>11.33</v>
          </cell>
        </row>
        <row r="5078">
          <cell r="A5078">
            <v>12601</v>
          </cell>
          <cell r="B5078" t="str">
            <v>TUBO PVC PBA, CLASSE 15, JE, DN 75/DE 85 MM, REDE AGUA (NBR 5647)</v>
          </cell>
          <cell r="C5078" t="str">
            <v>M</v>
          </cell>
          <cell r="E5078">
            <v>21.31</v>
          </cell>
        </row>
        <row r="5079">
          <cell r="A5079">
            <v>12602</v>
          </cell>
          <cell r="B5079" t="str">
            <v>TUBO PVC PBA, CLASSE 20, JE, DN 100/DE 110 MM, REDE AGUA (NBR 5647)</v>
          </cell>
          <cell r="C5079" t="str">
            <v>M</v>
          </cell>
          <cell r="E5079">
            <v>48.34</v>
          </cell>
        </row>
        <row r="5080">
          <cell r="A5080">
            <v>12609</v>
          </cell>
          <cell r="B5080" t="str">
            <v>TUBO PVC PBA, CLASSE 20, JE, DN 50/DE 60 MM, REDE AGUA (NBR 5647)</v>
          </cell>
          <cell r="C5080" t="str">
            <v>M</v>
          </cell>
          <cell r="E5080">
            <v>14.37</v>
          </cell>
        </row>
        <row r="5081">
          <cell r="A5081">
            <v>12611</v>
          </cell>
          <cell r="B5081" t="str">
            <v>TUBO PVC PBA, CLASSE 20, JE, DN 75/DE 85 MM, REDE AGUA (NBR 5647)</v>
          </cell>
          <cell r="C5081" t="str">
            <v>M</v>
          </cell>
          <cell r="E5081">
            <v>28.92</v>
          </cell>
        </row>
        <row r="5082">
          <cell r="A5082">
            <v>9859</v>
          </cell>
          <cell r="B5082" t="str">
            <v>TUBO PVC ROSCAVEL, 3/4",  AGUA FRIA PREDIAL</v>
          </cell>
          <cell r="C5082" t="str">
            <v>M</v>
          </cell>
          <cell r="E5082">
            <v>4.71</v>
          </cell>
        </row>
        <row r="5083">
          <cell r="A5083">
            <v>9833</v>
          </cell>
          <cell r="B5083" t="str">
            <v>TUBO PVC, FLEXIVEL, CORRUGADO, PERFURADO, DN 110 MM, PARA DRENAGEM, SISTEMA IRRIGACAO</v>
          </cell>
          <cell r="C5083" t="str">
            <v>M</v>
          </cell>
          <cell r="E5083">
            <v>8.76</v>
          </cell>
        </row>
        <row r="5084">
          <cell r="A5084">
            <v>9830</v>
          </cell>
          <cell r="B5084" t="str">
            <v>TUBO PVC, FLEXIVEL, CORRUGADO, PERFURADO, DN 65 MM, PARA DRENAGEM, SISTEMA IRRIGACAO</v>
          </cell>
          <cell r="C5084" t="str">
            <v>M</v>
          </cell>
          <cell r="E5084">
            <v>4.6900000000000004</v>
          </cell>
        </row>
        <row r="5085">
          <cell r="A5085">
            <v>9841</v>
          </cell>
          <cell r="B5085" t="str">
            <v>TUBO PVC, PBV, SERIE R, DN 100 MM, PARA ESGOTO OU AGUAS PLUVIAIS PREDIAL (NBR 5688)</v>
          </cell>
          <cell r="C5085" t="str">
            <v>M</v>
          </cell>
          <cell r="E5085">
            <v>15.53</v>
          </cell>
        </row>
        <row r="5086">
          <cell r="A5086">
            <v>9840</v>
          </cell>
          <cell r="B5086" t="str">
            <v>TUBO PVC, PBV, SERIE R, DN 150 MM, PARA ESGOTO OU AGUAS PLUVIAIS PREDIAL (NBR 5688)</v>
          </cell>
          <cell r="C5086" t="str">
            <v>M</v>
          </cell>
          <cell r="E5086">
            <v>32.299999999999997</v>
          </cell>
        </row>
        <row r="5087">
          <cell r="A5087">
            <v>20067</v>
          </cell>
          <cell r="B5087" t="str">
            <v>TUBO PVC, PBV, SERIE R, DN 40 MM, PARA ESGOTO OU AGUAS PLUVIAIS PREDIAL (NBR 5688)</v>
          </cell>
          <cell r="C5087" t="str">
            <v>M</v>
          </cell>
          <cell r="E5087">
            <v>5.57</v>
          </cell>
        </row>
        <row r="5088">
          <cell r="A5088">
            <v>20068</v>
          </cell>
          <cell r="B5088" t="str">
            <v>TUBO PVC, PBV, SERIE R, DN 50 MM, PARA ESGOTO OU AGUAS PLUVIAIS PREDIAL (NBR 5688)</v>
          </cell>
          <cell r="C5088" t="str">
            <v>M</v>
          </cell>
          <cell r="E5088">
            <v>7.41</v>
          </cell>
        </row>
        <row r="5089">
          <cell r="A5089">
            <v>9839</v>
          </cell>
          <cell r="B5089" t="str">
            <v>TUBO PVC, PBV, SERIE R, DN 75 MM, PARA ESGOTO OU AGUAS PLUVIAIS PREDIAL (NBR 5688)</v>
          </cell>
          <cell r="C5089" t="str">
            <v>M</v>
          </cell>
          <cell r="E5089">
            <v>9.43</v>
          </cell>
        </row>
        <row r="5090">
          <cell r="A5090">
            <v>20072</v>
          </cell>
          <cell r="B5090" t="str">
            <v>TUBO PVC, PL, SERIE R, DN 100 MM, PARA ESGOTO OU AGUAS PLUVIAIS PREDIAL (NBR 5688)</v>
          </cell>
          <cell r="C5090" t="str">
            <v>M</v>
          </cell>
          <cell r="E5090">
            <v>16.18</v>
          </cell>
        </row>
        <row r="5091">
          <cell r="A5091">
            <v>20073</v>
          </cell>
          <cell r="B5091" t="str">
            <v>TUBO PVC, PL, SERIE R, DN 150 MM, PARA ESGOTO OU AGUAS PLUVIAIS PREDIAL (NBR 5688)</v>
          </cell>
          <cell r="C5091" t="str">
            <v>M</v>
          </cell>
          <cell r="E5091">
            <v>33.47</v>
          </cell>
        </row>
        <row r="5092">
          <cell r="A5092">
            <v>20069</v>
          </cell>
          <cell r="B5092" t="str">
            <v>TUBO PVC, PL, SERIE R, DN 40 MM, PARA ESGOTO OU AGUAS PLUVIAIS PREDIAL (NBR 5688)</v>
          </cell>
          <cell r="C5092" t="str">
            <v>M</v>
          </cell>
          <cell r="E5092">
            <v>5.95</v>
          </cell>
        </row>
        <row r="5093">
          <cell r="A5093">
            <v>20070</v>
          </cell>
          <cell r="B5093" t="str">
            <v>TUBO PVC, PL, SERIE R, DN 50 MM, PARA ESGOTO OU AGUAS PLUVIAIS PREDIAL (NBR 5688)</v>
          </cell>
          <cell r="C5093" t="str">
            <v>M</v>
          </cell>
          <cell r="E5093">
            <v>7.55</v>
          </cell>
        </row>
        <row r="5094">
          <cell r="A5094">
            <v>20071</v>
          </cell>
          <cell r="B5094" t="str">
            <v>TUBO PVC, PL, SERIE R, DN 75 MM, PARA ESGOTO OU AGUAS PLUVIAIS PREDIAL (NBR 5688)</v>
          </cell>
          <cell r="C5094" t="str">
            <v>M</v>
          </cell>
          <cell r="E5094">
            <v>9.6300000000000008</v>
          </cell>
        </row>
        <row r="5095">
          <cell r="A5095">
            <v>9834</v>
          </cell>
          <cell r="B5095" t="str">
            <v>TUBO PVC, RIGIDO, CORRUGADO, PERFURADO, DN 150 MM, PARA DRENAGEM, SISTEMA IRRIGACAO</v>
          </cell>
          <cell r="C5095" t="str">
            <v>M</v>
          </cell>
          <cell r="E5095">
            <v>24.39</v>
          </cell>
        </row>
        <row r="5096">
          <cell r="A5096">
            <v>9863</v>
          </cell>
          <cell r="B5096" t="str">
            <v>TUBO PVC, ROSCAVEL,  2 1/2", AGUA FRIA PREDIAL</v>
          </cell>
          <cell r="C5096" t="str">
            <v>M</v>
          </cell>
          <cell r="E5096">
            <v>36.299999999999997</v>
          </cell>
        </row>
        <row r="5097">
          <cell r="A5097">
            <v>9860</v>
          </cell>
          <cell r="B5097" t="str">
            <v>TUBO PVC, ROSCAVEL,  2", PARA AGUA FRIA PREDIAL</v>
          </cell>
          <cell r="C5097" t="str">
            <v>M</v>
          </cell>
          <cell r="E5097">
            <v>21.83</v>
          </cell>
        </row>
        <row r="5098">
          <cell r="A5098">
            <v>9862</v>
          </cell>
          <cell r="B5098" t="str">
            <v>TUBO PVC, ROSCAVEL, 1 1/2",  AGUA FRIA PREDIAL</v>
          </cell>
          <cell r="C5098" t="str">
            <v>M</v>
          </cell>
          <cell r="E5098">
            <v>15.26</v>
          </cell>
        </row>
        <row r="5099">
          <cell r="A5099">
            <v>9861</v>
          </cell>
          <cell r="B5099" t="str">
            <v>TUBO PVC, ROSCAVEL, 1 1/4", AGUA FRIA PREDIAL</v>
          </cell>
          <cell r="C5099" t="str">
            <v>M</v>
          </cell>
          <cell r="E5099">
            <v>12.27</v>
          </cell>
        </row>
        <row r="5100">
          <cell r="A5100">
            <v>9856</v>
          </cell>
          <cell r="B5100" t="str">
            <v>TUBO PVC, ROSCAVEL, 1/2", AGUA FRIA PREDIAL</v>
          </cell>
          <cell r="C5100" t="str">
            <v>M</v>
          </cell>
          <cell r="E5100">
            <v>3.48</v>
          </cell>
        </row>
        <row r="5101">
          <cell r="A5101">
            <v>9866</v>
          </cell>
          <cell r="B5101" t="str">
            <v>TUBO PVC, ROSCAVEL, 1", AGUA FRIA PREDIAL</v>
          </cell>
          <cell r="C5101" t="str">
            <v>M</v>
          </cell>
          <cell r="E5101">
            <v>9.2200000000000006</v>
          </cell>
        </row>
        <row r="5102">
          <cell r="A5102">
            <v>9857</v>
          </cell>
          <cell r="B5102" t="str">
            <v>TUBO PVC, ROSCAVEL, 3", AGUA FRIA PREDIAL</v>
          </cell>
          <cell r="C5102" t="str">
            <v>M</v>
          </cell>
          <cell r="E5102">
            <v>47.05</v>
          </cell>
        </row>
        <row r="5103">
          <cell r="A5103">
            <v>9864</v>
          </cell>
          <cell r="B5103" t="str">
            <v>TUBO PVC, ROSCAVEL, 4",  AGUA FRIA PREDIAL</v>
          </cell>
          <cell r="C5103" t="str">
            <v>M</v>
          </cell>
          <cell r="E5103">
            <v>55.57</v>
          </cell>
        </row>
        <row r="5104">
          <cell r="A5104">
            <v>9865</v>
          </cell>
          <cell r="B5104" t="str">
            <v>TUBO PVC, ROSCAVEL, 5",  AGUA FRIA PREDIAL</v>
          </cell>
          <cell r="C5104" t="str">
            <v>M</v>
          </cell>
          <cell r="E5104">
            <v>79.17</v>
          </cell>
        </row>
        <row r="5105">
          <cell r="A5105">
            <v>9858</v>
          </cell>
          <cell r="B5105" t="str">
            <v>TUBO PVC, ROSCAVEL, 6",  AGUA FRIA PREDIAL</v>
          </cell>
          <cell r="C5105" t="str">
            <v>M</v>
          </cell>
          <cell r="E5105">
            <v>91.54</v>
          </cell>
        </row>
        <row r="5106">
          <cell r="A5106">
            <v>9870</v>
          </cell>
          <cell r="B5106" t="str">
            <v>TUBO PVC, SOLDAVEL, DN 110 MM, AGUA FRIA (NBR-5648)</v>
          </cell>
          <cell r="C5106" t="str">
            <v>M</v>
          </cell>
          <cell r="E5106">
            <v>50.27</v>
          </cell>
        </row>
        <row r="5107">
          <cell r="A5107">
            <v>9867</v>
          </cell>
          <cell r="B5107" t="str">
            <v>TUBO PVC, SOLDAVEL, DN 20 MM, AGUA FRIA (NBR-5648)</v>
          </cell>
          <cell r="C5107" t="str">
            <v>M</v>
          </cell>
          <cell r="E5107">
            <v>2.1</v>
          </cell>
        </row>
        <row r="5108">
          <cell r="A5108">
            <v>9868</v>
          </cell>
          <cell r="B5108" t="str">
            <v>TUBO PVC, SOLDAVEL, DN 25 MM, AGUA FRIA (NBR-5648)</v>
          </cell>
          <cell r="C5108" t="str">
            <v>M</v>
          </cell>
          <cell r="E5108">
            <v>2.79</v>
          </cell>
        </row>
        <row r="5109">
          <cell r="A5109">
            <v>9869</v>
          </cell>
          <cell r="B5109" t="str">
            <v>TUBO PVC, SOLDAVEL, DN 32 MM, AGUA FRIA (NBR-5648)</v>
          </cell>
          <cell r="C5109" t="str">
            <v>M</v>
          </cell>
          <cell r="E5109">
            <v>5.98</v>
          </cell>
        </row>
        <row r="5110">
          <cell r="A5110">
            <v>9874</v>
          </cell>
          <cell r="B5110" t="str">
            <v>TUBO PVC, SOLDAVEL, DN 40 MM, AGUA FRIA (NBR-5648)</v>
          </cell>
          <cell r="C5110" t="str">
            <v>M</v>
          </cell>
          <cell r="E5110">
            <v>8.7200000000000006</v>
          </cell>
        </row>
        <row r="5111">
          <cell r="A5111">
            <v>9875</v>
          </cell>
          <cell r="B5111" t="str">
            <v>TUBO PVC, SOLDAVEL, DN 50 MM, PARA AGUA FRIA (NBR-5648)</v>
          </cell>
          <cell r="C5111" t="str">
            <v>M</v>
          </cell>
          <cell r="E5111">
            <v>10.81</v>
          </cell>
        </row>
        <row r="5112">
          <cell r="A5112">
            <v>9873</v>
          </cell>
          <cell r="B5112" t="str">
            <v>TUBO PVC, SOLDAVEL, DN 60 MM, AGUA FRIA (NBR-5648)</v>
          </cell>
          <cell r="C5112" t="str">
            <v>M</v>
          </cell>
          <cell r="E5112">
            <v>16.86</v>
          </cell>
        </row>
        <row r="5113">
          <cell r="A5113">
            <v>9871</v>
          </cell>
          <cell r="B5113" t="str">
            <v>TUBO PVC, SOLDAVEL, DN 75 MM, AGUA FRIA (NBR-5648)</v>
          </cell>
          <cell r="C5113" t="str">
            <v>M</v>
          </cell>
          <cell r="E5113">
            <v>23.65</v>
          </cell>
        </row>
        <row r="5114">
          <cell r="A5114">
            <v>9872</v>
          </cell>
          <cell r="B5114" t="str">
            <v>TUBO PVC, SOLDAVEL, DN 85 MM, AGUA FRIA (NBR-5648)</v>
          </cell>
          <cell r="C5114" t="str">
            <v>M</v>
          </cell>
          <cell r="E5114">
            <v>29.81</v>
          </cell>
        </row>
        <row r="5115">
          <cell r="A5115">
            <v>9884</v>
          </cell>
          <cell r="B5115" t="str">
            <v>UNIAO DE FERRO GALVANIZADO, COM ROSCA BSP, COM ASSENTO PLANO, DE 1 1/2"</v>
          </cell>
          <cell r="C5115" t="str">
            <v>UN</v>
          </cell>
          <cell r="E5115">
            <v>39.200000000000003</v>
          </cell>
        </row>
        <row r="5116">
          <cell r="A5116">
            <v>9888</v>
          </cell>
          <cell r="B5116" t="str">
            <v>UNIAO DE FERRO GALVANIZADO, COM ROSCA BSP, COM ASSENTO PLANO, DE 1 1/4"</v>
          </cell>
          <cell r="C5116" t="str">
            <v>UN</v>
          </cell>
          <cell r="E5116">
            <v>33.700000000000003</v>
          </cell>
        </row>
        <row r="5117">
          <cell r="A5117">
            <v>9883</v>
          </cell>
          <cell r="B5117" t="str">
            <v>UNIAO DE FERRO GALVANIZADO, COM ROSCA BSP, COM ASSENTO PLANO, DE 1/2"</v>
          </cell>
          <cell r="C5117" t="str">
            <v>UN</v>
          </cell>
          <cell r="E5117">
            <v>14.01</v>
          </cell>
        </row>
        <row r="5118">
          <cell r="A5118">
            <v>9886</v>
          </cell>
          <cell r="B5118" t="str">
            <v>UNIAO DE FERRO GALVANIZADO, COM ROSCA BSP, COM ASSENTO PLANO, DE 1"</v>
          </cell>
          <cell r="C5118" t="str">
            <v>UN</v>
          </cell>
          <cell r="E5118">
            <v>21.94</v>
          </cell>
        </row>
        <row r="5119">
          <cell r="A5119">
            <v>9889</v>
          </cell>
          <cell r="B5119" t="str">
            <v>UNIAO DE FERRO GALVANIZADO, COM ROSCA BSP, COM ASSENTO PLANO, DE 2 1/2"</v>
          </cell>
          <cell r="C5119" t="str">
            <v>UN</v>
          </cell>
          <cell r="E5119">
            <v>92.67</v>
          </cell>
        </row>
        <row r="5120">
          <cell r="A5120">
            <v>9887</v>
          </cell>
          <cell r="B5120" t="str">
            <v>UNIAO DE FERRO GALVANIZADO, COM ROSCA BSP, COM ASSENTO PLANO, DE 2"</v>
          </cell>
          <cell r="C5120" t="str">
            <v>UN</v>
          </cell>
          <cell r="E5120">
            <v>59.9</v>
          </cell>
        </row>
        <row r="5121">
          <cell r="A5121">
            <v>9885</v>
          </cell>
          <cell r="B5121" t="str">
            <v>UNIAO DE FERRO GALVANIZADO, COM ROSCA BSP, COM ASSENTO PLANO, DE 3/4"</v>
          </cell>
          <cell r="C5121" t="str">
            <v>UN</v>
          </cell>
          <cell r="E5121">
            <v>19.55</v>
          </cell>
        </row>
        <row r="5122">
          <cell r="A5122">
            <v>9890</v>
          </cell>
          <cell r="B5122" t="str">
            <v>UNIAO DE FERRO GALVANIZADO, COM ROSCA BSP, COM ASSENTO PLANO, DE 3"</v>
          </cell>
          <cell r="C5122" t="str">
            <v>UN</v>
          </cell>
          <cell r="E5122">
            <v>136.56</v>
          </cell>
        </row>
        <row r="5123">
          <cell r="A5123">
            <v>9891</v>
          </cell>
          <cell r="B5123" t="str">
            <v>UNIAO DE FERRO GALVANIZADO, COM ROSCA BSP, COM ASSENTO PLANO, DE 4"</v>
          </cell>
          <cell r="C5123" t="str">
            <v>UN</v>
          </cell>
          <cell r="E5123">
            <v>183.08</v>
          </cell>
        </row>
        <row r="5124">
          <cell r="A5124">
            <v>64</v>
          </cell>
          <cell r="B5124" t="str">
            <v>UNIAO EM POLIPROPILENO (PP), PARA TUBO EM PEAD, 20 MM - LIGACAO PREDIAL DE AGUA</v>
          </cell>
          <cell r="C5124" t="str">
            <v>UN</v>
          </cell>
          <cell r="E5124">
            <v>2.0499999999999998</v>
          </cell>
        </row>
        <row r="5125">
          <cell r="A5125">
            <v>37423</v>
          </cell>
          <cell r="B5125" t="str">
            <v>UNIAO EM POLIPROPILENO (PP), PARA TUBO EM PEAD, 32 MM - LIGACAO PREDIAL DE AGUA</v>
          </cell>
          <cell r="C5125" t="str">
            <v>UN</v>
          </cell>
          <cell r="E5125">
            <v>5.07</v>
          </cell>
        </row>
        <row r="5126">
          <cell r="A5126">
            <v>12424</v>
          </cell>
          <cell r="B5126" t="str">
            <v>UNIAO FERRO GALV C/ASSENTO CONICO BRONZE 1 1/2"</v>
          </cell>
          <cell r="C5126" t="str">
            <v>UN</v>
          </cell>
          <cell r="E5126">
            <v>71.489999999999995</v>
          </cell>
        </row>
        <row r="5127">
          <cell r="A5127">
            <v>12426</v>
          </cell>
          <cell r="B5127" t="str">
            <v>UNIAO FERRO GALV C/ASSENTO CONICO BRONZE 1/2"</v>
          </cell>
          <cell r="C5127" t="str">
            <v>UN</v>
          </cell>
          <cell r="E5127">
            <v>30.63</v>
          </cell>
        </row>
        <row r="5128">
          <cell r="A5128">
            <v>12425</v>
          </cell>
          <cell r="B5128" t="str">
            <v>UNIAO FERRO GALV C/ASSENTO CONICO BRONZE 1"</v>
          </cell>
          <cell r="C5128" t="str">
            <v>UN</v>
          </cell>
          <cell r="E5128">
            <v>36.380000000000003</v>
          </cell>
        </row>
        <row r="5129">
          <cell r="A5129">
            <v>12427</v>
          </cell>
          <cell r="B5129" t="str">
            <v>UNIAO FERRO GALV C/ASSENTO CONICO BRONZE 2 1/2"</v>
          </cell>
          <cell r="C5129" t="str">
            <v>UN</v>
          </cell>
          <cell r="E5129">
            <v>148.22999999999999</v>
          </cell>
        </row>
        <row r="5130">
          <cell r="A5130">
            <v>12428</v>
          </cell>
          <cell r="B5130" t="str">
            <v>UNIAO FERRO GALV C/ASSENTO CONICO BRONZE 2"</v>
          </cell>
          <cell r="C5130" t="str">
            <v>UN</v>
          </cell>
          <cell r="E5130">
            <v>99.57</v>
          </cell>
        </row>
        <row r="5131">
          <cell r="A5131">
            <v>12430</v>
          </cell>
          <cell r="B5131" t="str">
            <v>UNIAO FERRO GALV C/ASSENTO CONICO BRONZE 3/4"</v>
          </cell>
          <cell r="C5131" t="str">
            <v>UN</v>
          </cell>
          <cell r="E5131">
            <v>36.17</v>
          </cell>
        </row>
        <row r="5132">
          <cell r="A5132">
            <v>12429</v>
          </cell>
          <cell r="B5132" t="str">
            <v>UNIAO FERRO GALV C/ASSENTO CONICO BRONZE 3"</v>
          </cell>
          <cell r="C5132" t="str">
            <v>UN</v>
          </cell>
          <cell r="E5132">
            <v>214.06</v>
          </cell>
        </row>
        <row r="5133">
          <cell r="A5133">
            <v>12431</v>
          </cell>
          <cell r="B5133" t="str">
            <v>UNIAO FERRO GALV C/ASSENTO CONICO BRONZE 4"</v>
          </cell>
          <cell r="C5133" t="str">
            <v>UN</v>
          </cell>
          <cell r="E5133">
            <v>296.89</v>
          </cell>
        </row>
        <row r="5134">
          <cell r="A5134">
            <v>12432</v>
          </cell>
          <cell r="B5134" t="str">
            <v>UNIAO FERRO GALV C/ASSENTO CONICO FERRO LONGO 1 1/2"</v>
          </cell>
          <cell r="C5134" t="str">
            <v>UN</v>
          </cell>
          <cell r="E5134">
            <v>41.45</v>
          </cell>
        </row>
        <row r="5135">
          <cell r="A5135">
            <v>12434</v>
          </cell>
          <cell r="B5135" t="str">
            <v>UNIAO FERRO GALV C/ASSENTO CONICO FERRO LONGO 1/2"</v>
          </cell>
          <cell r="C5135" t="str">
            <v>UN</v>
          </cell>
          <cell r="E5135">
            <v>16.399999999999999</v>
          </cell>
        </row>
        <row r="5136">
          <cell r="A5136">
            <v>12433</v>
          </cell>
          <cell r="B5136" t="str">
            <v>UNIAO FERRO GALV C/ASSENTO CONICO FERRO LONGO 1"</v>
          </cell>
          <cell r="C5136" t="str">
            <v>UN</v>
          </cell>
          <cell r="E5136">
            <v>22.75</v>
          </cell>
        </row>
        <row r="5137">
          <cell r="A5137">
            <v>12435</v>
          </cell>
          <cell r="B5137" t="str">
            <v>UNIAO FERRO GALV C/ASSENTO CONICO FERRO LONGO 2 1/2"</v>
          </cell>
          <cell r="C5137" t="str">
            <v>UN</v>
          </cell>
          <cell r="E5137">
            <v>89.47</v>
          </cell>
        </row>
        <row r="5138">
          <cell r="A5138">
            <v>12437</v>
          </cell>
          <cell r="B5138" t="str">
            <v>UNIAO FERRO GALV C/ASSENTO CONICO FERRO LONGO 2"</v>
          </cell>
          <cell r="C5138" t="str">
            <v>UN</v>
          </cell>
          <cell r="E5138">
            <v>59.65</v>
          </cell>
        </row>
        <row r="5139">
          <cell r="A5139">
            <v>12439</v>
          </cell>
          <cell r="B5139" t="str">
            <v>UNIAO FERRO GALV C/ASSENTO CONICO FERRO LONGO 3/4"</v>
          </cell>
          <cell r="C5139" t="str">
            <v>UN</v>
          </cell>
          <cell r="E5139">
            <v>21</v>
          </cell>
        </row>
        <row r="5140">
          <cell r="A5140">
            <v>12438</v>
          </cell>
          <cell r="B5140" t="str">
            <v>UNIAO FERRO GALV C/ASSENTO CONICO FERRO LONGO 3"</v>
          </cell>
          <cell r="C5140" t="str">
            <v>UN</v>
          </cell>
          <cell r="E5140">
            <v>132.08000000000001</v>
          </cell>
        </row>
        <row r="5141">
          <cell r="A5141">
            <v>12436</v>
          </cell>
          <cell r="B5141" t="str">
            <v>UNIAO FERRO GALV C/ASSENTO CONICO FERRO LONGO 4"</v>
          </cell>
          <cell r="C5141" t="str">
            <v>UN</v>
          </cell>
          <cell r="E5141">
            <v>167.36</v>
          </cell>
        </row>
        <row r="5142">
          <cell r="A5142">
            <v>12440</v>
          </cell>
          <cell r="B5142" t="str">
            <v>UNIAO FERRO GALV C/ASSENTO PLANO C/JUNTA NITRIPACK 1 1/4"</v>
          </cell>
          <cell r="C5142" t="str">
            <v>UN</v>
          </cell>
          <cell r="E5142">
            <v>33.1</v>
          </cell>
        </row>
        <row r="5143">
          <cell r="A5143">
            <v>9892</v>
          </cell>
          <cell r="B5143" t="str">
            <v>UNIAO PVC, ROSCAVEL 1/2",  AGUA FRIA PREDIAL</v>
          </cell>
          <cell r="C5143" t="str">
            <v>UN</v>
          </cell>
          <cell r="E5143">
            <v>4.59</v>
          </cell>
        </row>
        <row r="5144">
          <cell r="A5144">
            <v>9893</v>
          </cell>
          <cell r="B5144" t="str">
            <v>UNIAO PVC, ROSCAVEL 2",  AGUA FRIA PREDIAL</v>
          </cell>
          <cell r="C5144" t="str">
            <v>UN</v>
          </cell>
          <cell r="E5144">
            <v>50.3</v>
          </cell>
        </row>
        <row r="5145">
          <cell r="A5145">
            <v>9901</v>
          </cell>
          <cell r="B5145" t="str">
            <v>UNIAO PVC, ROSCAVEL, 1 1/2",  AGUA FRIA PREDIAL</v>
          </cell>
          <cell r="C5145" t="str">
            <v>UN</v>
          </cell>
          <cell r="E5145">
            <v>22.12</v>
          </cell>
        </row>
        <row r="5146">
          <cell r="A5146">
            <v>9896</v>
          </cell>
          <cell r="B5146" t="str">
            <v>UNIAO PVC, ROSCAVEL, 1 1/4",  AGUA FRIA PREDIAL</v>
          </cell>
          <cell r="C5146" t="str">
            <v>UN</v>
          </cell>
          <cell r="E5146">
            <v>19.05</v>
          </cell>
        </row>
        <row r="5147">
          <cell r="A5147">
            <v>9900</v>
          </cell>
          <cell r="B5147" t="str">
            <v>UNIAO PVC, ROSCAVEL, 1",  AGUA FRIA PREDIAL</v>
          </cell>
          <cell r="C5147" t="str">
            <v>UN</v>
          </cell>
          <cell r="E5147">
            <v>11.79</v>
          </cell>
        </row>
        <row r="5148">
          <cell r="A5148">
            <v>9898</v>
          </cell>
          <cell r="B5148" t="str">
            <v>UNIAO PVC, ROSCAVEL, 2 1/2",  AGUA FRIA PREDIAL</v>
          </cell>
          <cell r="C5148" t="str">
            <v>UN</v>
          </cell>
          <cell r="E5148">
            <v>103.39</v>
          </cell>
        </row>
        <row r="5149">
          <cell r="A5149">
            <v>9899</v>
          </cell>
          <cell r="B5149" t="str">
            <v>UNIAO PVC, ROSCAVEL, 3/4",  AGUA FRIA PREDIAL</v>
          </cell>
          <cell r="C5149" t="str">
            <v>UN</v>
          </cell>
          <cell r="E5149">
            <v>6.32</v>
          </cell>
        </row>
        <row r="5150">
          <cell r="A5150">
            <v>9902</v>
          </cell>
          <cell r="B5150" t="str">
            <v>UNIAO PVC, ROSCAVEL, 3",  AGUA FRIA PREDIAL</v>
          </cell>
          <cell r="C5150" t="str">
            <v>UN</v>
          </cell>
          <cell r="E5150">
            <v>130.99</v>
          </cell>
        </row>
        <row r="5151">
          <cell r="A5151">
            <v>9911</v>
          </cell>
          <cell r="B5151" t="str">
            <v>UNIAO PVC, ROSCAVEL, 4",  AGUA FRIA PREDIAL</v>
          </cell>
          <cell r="C5151" t="str">
            <v>UN</v>
          </cell>
          <cell r="E5151">
            <v>227.89</v>
          </cell>
        </row>
        <row r="5152">
          <cell r="A5152">
            <v>9908</v>
          </cell>
          <cell r="B5152" t="str">
            <v>UNIAO PVC, SOLDAVEL, 110 MM,  PARA AGUA FRIA PREDIAL</v>
          </cell>
          <cell r="C5152" t="str">
            <v>UN</v>
          </cell>
          <cell r="E5152">
            <v>331.74</v>
          </cell>
        </row>
        <row r="5153">
          <cell r="A5153">
            <v>9905</v>
          </cell>
          <cell r="B5153" t="str">
            <v>UNIAO PVC, SOLDAVEL, 20 MM,  PARA AGUA FRIA PREDIAL</v>
          </cell>
          <cell r="C5153" t="str">
            <v>UN</v>
          </cell>
          <cell r="E5153">
            <v>4.46</v>
          </cell>
        </row>
        <row r="5154">
          <cell r="A5154">
            <v>9906</v>
          </cell>
          <cell r="B5154" t="str">
            <v>UNIAO PVC, SOLDAVEL, 25 MM,  PARA AGUA FRIA PREDIAL</v>
          </cell>
          <cell r="C5154" t="str">
            <v>UN</v>
          </cell>
          <cell r="E5154">
            <v>5.26</v>
          </cell>
        </row>
        <row r="5155">
          <cell r="A5155">
            <v>9895</v>
          </cell>
          <cell r="B5155" t="str">
            <v>UNIAO PVC, SOLDAVEL, 32 MM,  PARA AGUA FRIA PREDIAL</v>
          </cell>
          <cell r="C5155" t="str">
            <v>UN</v>
          </cell>
          <cell r="E5155">
            <v>8.89</v>
          </cell>
        </row>
        <row r="5156">
          <cell r="A5156">
            <v>9894</v>
          </cell>
          <cell r="B5156" t="str">
            <v>UNIAO PVC, SOLDAVEL, 40 MM,  PARA AGUA FRIA PREDIAL</v>
          </cell>
          <cell r="C5156" t="str">
            <v>UN</v>
          </cell>
          <cell r="E5156">
            <v>17.38</v>
          </cell>
        </row>
        <row r="5157">
          <cell r="A5157">
            <v>9897</v>
          </cell>
          <cell r="B5157" t="str">
            <v>UNIAO PVC, SOLDAVEL, 50 MM,  PARA AGUA FRIA PREDIAL</v>
          </cell>
          <cell r="C5157" t="str">
            <v>UN</v>
          </cell>
          <cell r="E5157">
            <v>20.440000000000001</v>
          </cell>
        </row>
        <row r="5158">
          <cell r="A5158">
            <v>9910</v>
          </cell>
          <cell r="B5158" t="str">
            <v>UNIAO PVC, SOLDAVEL, 60 MM,  PARA AGUA FRIA PREDIAL</v>
          </cell>
          <cell r="C5158" t="str">
            <v>UN</v>
          </cell>
          <cell r="E5158">
            <v>47.28</v>
          </cell>
        </row>
        <row r="5159">
          <cell r="A5159">
            <v>9909</v>
          </cell>
          <cell r="B5159" t="str">
            <v>UNIAO PVC, SOLDAVEL, 75 MM,  PARA AGUA FRIA PREDIAL</v>
          </cell>
          <cell r="C5159" t="str">
            <v>UN</v>
          </cell>
          <cell r="E5159">
            <v>98.26</v>
          </cell>
        </row>
        <row r="5160">
          <cell r="A5160">
            <v>9907</v>
          </cell>
          <cell r="B5160" t="str">
            <v>UNIAO PVC, SOLDAVEL, 85 MM,  PARA AGUA FRIA PREDIAL</v>
          </cell>
          <cell r="C5160" t="str">
            <v>UN</v>
          </cell>
          <cell r="E5160">
            <v>145.87</v>
          </cell>
        </row>
        <row r="5161">
          <cell r="A5161">
            <v>20973</v>
          </cell>
          <cell r="B5161" t="str">
            <v>UNIAO TIPO STORZ, COM EMPATACAO INTERNA TIPO ANEL DE EXPANSAO, ENGATE RAPIDO 1 1/2", PARA MANGUEIRA DE COMBATE A INCENDIO PREDIAL</v>
          </cell>
          <cell r="C5161" t="str">
            <v>UN</v>
          </cell>
          <cell r="E5161">
            <v>70.42</v>
          </cell>
        </row>
        <row r="5162">
          <cell r="A5162">
            <v>20974</v>
          </cell>
          <cell r="B5162" t="str">
            <v>UNIAO TIPO STORZ, COM EMPATACAO INTERNA TIPO ANEL DE EXPANSAO, ENGATE RAPIDO 2 1/2", PARA MANGUEIRA DE COMBATE A INCENDIO PREDIAL</v>
          </cell>
          <cell r="C5162" t="str">
            <v>UN</v>
          </cell>
          <cell r="E5162">
            <v>100.76</v>
          </cell>
        </row>
        <row r="5163">
          <cell r="A5163">
            <v>37989</v>
          </cell>
          <cell r="B5163" t="str">
            <v>UNIAO, CPVC, SOLDAVEL, 15 MM, PARA AGUA QUENTE PREDIAL</v>
          </cell>
          <cell r="C5163" t="str">
            <v>UN</v>
          </cell>
          <cell r="E5163">
            <v>8.4499999999999993</v>
          </cell>
        </row>
        <row r="5164">
          <cell r="A5164">
            <v>37990</v>
          </cell>
          <cell r="B5164" t="str">
            <v>UNIAO, CPVC, SOLDAVEL, 22 MM, PARA AGUA QUENTE PREDIAL</v>
          </cell>
          <cell r="C5164" t="str">
            <v>UN</v>
          </cell>
          <cell r="E5164">
            <v>9.81</v>
          </cell>
        </row>
        <row r="5165">
          <cell r="A5165">
            <v>37991</v>
          </cell>
          <cell r="B5165" t="str">
            <v>UNIAO, CPVC, SOLDAVEL, 28 MM, PARA AGUA QUENTE PREDIAL</v>
          </cell>
          <cell r="C5165" t="str">
            <v>UN</v>
          </cell>
          <cell r="E5165">
            <v>15.53</v>
          </cell>
        </row>
        <row r="5166">
          <cell r="A5166">
            <v>37992</v>
          </cell>
          <cell r="B5166" t="str">
            <v>UNIAO, CPVC, SOLDAVEL, 35 MM, PARA AGUA QUENTE PREDIAL</v>
          </cell>
          <cell r="C5166" t="str">
            <v>UN</v>
          </cell>
          <cell r="E5166">
            <v>23.72</v>
          </cell>
        </row>
        <row r="5167">
          <cell r="A5167">
            <v>37993</v>
          </cell>
          <cell r="B5167" t="str">
            <v>UNIAO, CPVC, SOLDAVEL, 42 MM, PARA AGUA QUENTE PREDIAL</v>
          </cell>
          <cell r="C5167" t="str">
            <v>UN</v>
          </cell>
          <cell r="E5167">
            <v>35.21</v>
          </cell>
        </row>
        <row r="5168">
          <cell r="A5168">
            <v>37994</v>
          </cell>
          <cell r="B5168" t="str">
            <v>UNIAO, CPVC, SOLDAVEL, 54 MM, PARA AGUA QUENTE PREDIAL</v>
          </cell>
          <cell r="C5168" t="str">
            <v>UN</v>
          </cell>
          <cell r="E5168">
            <v>84.6</v>
          </cell>
        </row>
        <row r="5169">
          <cell r="A5169">
            <v>37995</v>
          </cell>
          <cell r="B5169" t="str">
            <v>UNIAO, CPVC, SOLDAVEL, 73 MM, PARA AGUA QUENTE PREDIAL</v>
          </cell>
          <cell r="C5169" t="str">
            <v>UN</v>
          </cell>
          <cell r="E5169">
            <v>122.79</v>
          </cell>
        </row>
        <row r="5170">
          <cell r="A5170">
            <v>37996</v>
          </cell>
          <cell r="B5170" t="str">
            <v>UNIAO, CPVC, SOLDAVEL, 89 MM, PARA AGUA QUENTE PREDIAL</v>
          </cell>
          <cell r="C5170" t="str">
            <v>UN</v>
          </cell>
          <cell r="E5170">
            <v>181.05</v>
          </cell>
        </row>
        <row r="5171">
          <cell r="A5171">
            <v>13883</v>
          </cell>
          <cell r="B5171" t="str">
            <v>USINA DE ASFALTO A FRIO, CAPACIDADE DE 30 A 40 T/H, ELETRICA, POTENCIA DE 30 CV</v>
          </cell>
          <cell r="C5171" t="str">
            <v>UN</v>
          </cell>
          <cell r="E5171">
            <v>93523.53</v>
          </cell>
        </row>
        <row r="5172">
          <cell r="A5172">
            <v>38604</v>
          </cell>
          <cell r="B5172" t="str">
            <v>USINA DE ASFALTO A FRIO, CAPACIDADE DE 40 A 60 T/H, ELETRICA, POTENCIA DE 30 CV</v>
          </cell>
          <cell r="C5172" t="str">
            <v>UN</v>
          </cell>
          <cell r="E5172">
            <v>116482.32</v>
          </cell>
        </row>
        <row r="5173">
          <cell r="A5173">
            <v>10601</v>
          </cell>
          <cell r="B5173" t="str">
            <v>USINA DE ASFALTO A QUENTE, FIXA, TIPO CONTRA FLUXO, CAPACIDADE DE 100 A 140 T/H, POTENCIA DE 280 KW, COM MISTURADOR EXTERNO ROTATIVO</v>
          </cell>
          <cell r="C5173" t="str">
            <v>UN</v>
          </cell>
          <cell r="E5173">
            <v>2265813.5099999998</v>
          </cell>
        </row>
        <row r="5174">
          <cell r="A5174">
            <v>26034</v>
          </cell>
          <cell r="B5174" t="str">
            <v>USINA DE ASFALTO, GRAVIMETRICA, CAPACIDADE DE 150 T/H, POTENCIA DE 400 KW</v>
          </cell>
          <cell r="C5174" t="str">
            <v>UN</v>
          </cell>
          <cell r="E5174">
            <v>5965807</v>
          </cell>
        </row>
        <row r="5175">
          <cell r="A5175">
            <v>13894</v>
          </cell>
          <cell r="B5175" t="str">
            <v>USINA DE CONCRETO FIXA, CAPACIDADE NOMINAL DE 40 M3/H, SEM SILO</v>
          </cell>
          <cell r="C5175" t="str">
            <v>UN</v>
          </cell>
          <cell r="E5175">
            <v>364602.87</v>
          </cell>
        </row>
        <row r="5176">
          <cell r="A5176">
            <v>13895</v>
          </cell>
          <cell r="B5176" t="str">
            <v>USINA DE CONCRETO FIXA, CAPACIDADE NOMINAL DE 60 M3/H, SEM SILO</v>
          </cell>
          <cell r="C5176" t="str">
            <v>UN</v>
          </cell>
          <cell r="E5176">
            <v>490269.32</v>
          </cell>
        </row>
        <row r="5177">
          <cell r="A5177">
            <v>13892</v>
          </cell>
          <cell r="B5177" t="str">
            <v>USINA DE CONCRETO FIXA, CAPACIDADE NOMINAL DE 80 M3/H, SEM SILO</v>
          </cell>
          <cell r="C5177" t="str">
            <v>UN</v>
          </cell>
          <cell r="E5177">
            <v>600813.06999999995</v>
          </cell>
        </row>
        <row r="5178">
          <cell r="A5178">
            <v>9914</v>
          </cell>
          <cell r="B5178" t="str">
            <v>USINA DE CONCRETO FIXA, CAPACIDADE NOMINAL DE 90 A 120 M3/H, SEM SILO</v>
          </cell>
          <cell r="C5178" t="str">
            <v>UN</v>
          </cell>
          <cell r="E5178">
            <v>650000</v>
          </cell>
        </row>
        <row r="5179">
          <cell r="A5179">
            <v>36485</v>
          </cell>
          <cell r="B5179" t="str">
            <v>USINA DE LAMA ASFALTICA, PROD 30 A 50 T/H, SILO DE AGREGADO 7 M3, RESERVATORIOS PARA EMULSAO E AGUA DE 2,3 M3 CADA, MISTURADOR TIPO PUGG-MILL A SER MONTADO SOBRE CAMINHAO</v>
          </cell>
          <cell r="C5179" t="str">
            <v>UN</v>
          </cell>
          <cell r="E5179">
            <v>293498.40000000002</v>
          </cell>
        </row>
        <row r="5180">
          <cell r="A5180">
            <v>9912</v>
          </cell>
          <cell r="B5180" t="str">
            <v>USINA DE MISTURAS ASFALTICAS A QUENTE, MOVEL, TIPO CONTRA FLUXO, CAPACIDADE DE 40 A 80 T/H</v>
          </cell>
          <cell r="C5180" t="str">
            <v>UN</v>
          </cell>
          <cell r="E5180">
            <v>1844627.5</v>
          </cell>
        </row>
        <row r="5181">
          <cell r="A5181">
            <v>9921</v>
          </cell>
          <cell r="B5181" t="str">
            <v>USINA MISTURADORA DE SOLOS,  DOSADORES TRIPLOS, CALHA VIBRATORIA CAPACIDADE DE 200 A 500 T/H, POTENCIA DE 75 KW</v>
          </cell>
          <cell r="C5181" t="str">
            <v>UN</v>
          </cell>
          <cell r="E5181">
            <v>951546.11</v>
          </cell>
        </row>
        <row r="5182">
          <cell r="A5182">
            <v>21112</v>
          </cell>
          <cell r="B5182" t="str">
            <v>VALVULA DE DESCARGA EM METAL CROMADO PARA MICTORIO COM ACIONAMENTO POR PRESSAO E FECHAMENTO AUTOMATICO</v>
          </cell>
          <cell r="C5182" t="str">
            <v>UN</v>
          </cell>
          <cell r="E5182">
            <v>149.09</v>
          </cell>
        </row>
        <row r="5183">
          <cell r="A5183">
            <v>10228</v>
          </cell>
          <cell r="B5183" t="str">
            <v>VALVULA DE DESCARGA METALICA, BASE 1 1/2 " E ACABAMENTO METALICO CROMADO</v>
          </cell>
          <cell r="C5183" t="str">
            <v>UN</v>
          </cell>
          <cell r="E5183">
            <v>173.2</v>
          </cell>
        </row>
        <row r="5184">
          <cell r="A5184">
            <v>11781</v>
          </cell>
          <cell r="B5184" t="str">
            <v>VALVULA DE DESCARGA METALICA, BASE 1 1/4 " E ACABAMENTO METALICO CROMADO</v>
          </cell>
          <cell r="C5184" t="str">
            <v>UN</v>
          </cell>
          <cell r="E5184">
            <v>140.31</v>
          </cell>
        </row>
        <row r="5185">
          <cell r="A5185">
            <v>11746</v>
          </cell>
          <cell r="B5185" t="str">
            <v>VALVULA DE ESFERA BRUTA EM BRONZE, BITOLA 1 " (REF 1552-B)</v>
          </cell>
          <cell r="C5185" t="str">
            <v>UN</v>
          </cell>
          <cell r="E5185">
            <v>34.14</v>
          </cell>
        </row>
        <row r="5186">
          <cell r="A5186">
            <v>11751</v>
          </cell>
          <cell r="B5186" t="str">
            <v>VALVULA DE ESFERA BRUTA EM BRONZE, BITOLA 1 1/2 " (REF 1552-B)</v>
          </cell>
          <cell r="C5186" t="str">
            <v>UN</v>
          </cell>
          <cell r="E5186">
            <v>61.32</v>
          </cell>
        </row>
        <row r="5187">
          <cell r="A5187">
            <v>11750</v>
          </cell>
          <cell r="B5187" t="str">
            <v>VALVULA DE ESFERA BRUTA EM BRONZE, BITOLA 1 1/4 " (REF 1552-B)</v>
          </cell>
          <cell r="C5187" t="str">
            <v>UN</v>
          </cell>
          <cell r="E5187">
            <v>50.88</v>
          </cell>
        </row>
        <row r="5188">
          <cell r="A5188">
            <v>11748</v>
          </cell>
          <cell r="B5188" t="str">
            <v>VALVULA DE ESFERA BRUTA EM BRONZE, BITOLA 1/2 " (REF 1552-B)</v>
          </cell>
          <cell r="C5188" t="str">
            <v>UN</v>
          </cell>
          <cell r="E5188">
            <v>21.91</v>
          </cell>
        </row>
        <row r="5189">
          <cell r="A5189">
            <v>11747</v>
          </cell>
          <cell r="B5189" t="str">
            <v>VALVULA DE ESFERA BRUTA EM BRONZE, BITOLA 2 " (REF 1552-B)</v>
          </cell>
          <cell r="C5189" t="str">
            <v>UN</v>
          </cell>
          <cell r="E5189">
            <v>94.55</v>
          </cell>
        </row>
        <row r="5190">
          <cell r="A5190">
            <v>11749</v>
          </cell>
          <cell r="B5190" t="str">
            <v>VALVULA DE ESFERA BRUTA EM BRONZE, BITOLA 3/4 " (REF 1552-B)</v>
          </cell>
          <cell r="C5190" t="str">
            <v>UN</v>
          </cell>
          <cell r="E5190">
            <v>25.29</v>
          </cell>
        </row>
        <row r="5191">
          <cell r="A5191">
            <v>10236</v>
          </cell>
          <cell r="B5191" t="str">
            <v>VALVULA DE RETENCAO DE BRONZE, PE COM CRIVOS, EXTREMIDADE COM ROSCA, DE 1 1/2", PARA FUNDO DE POCO</v>
          </cell>
          <cell r="C5191" t="str">
            <v>UN</v>
          </cell>
          <cell r="E5191">
            <v>81.89</v>
          </cell>
        </row>
        <row r="5192">
          <cell r="A5192">
            <v>10233</v>
          </cell>
          <cell r="B5192" t="str">
            <v>VALVULA DE RETENCAO DE BRONZE, PE COM CRIVOS, EXTREMIDADE COM ROSCA, DE 1 1/4", PARA FUNDO DE POCO</v>
          </cell>
          <cell r="C5192" t="str">
            <v>UN</v>
          </cell>
          <cell r="E5192">
            <v>76.739999999999995</v>
          </cell>
        </row>
        <row r="5193">
          <cell r="A5193">
            <v>10234</v>
          </cell>
          <cell r="B5193" t="str">
            <v>VALVULA DE RETENCAO DE BRONZE, PE COM CRIVOS, EXTREMIDADE COM ROSCA, DE 1", PARA FUNDO DE POCO</v>
          </cell>
          <cell r="C5193" t="str">
            <v>UN</v>
          </cell>
          <cell r="E5193">
            <v>48.34</v>
          </cell>
        </row>
        <row r="5194">
          <cell r="A5194">
            <v>10231</v>
          </cell>
          <cell r="B5194" t="str">
            <v>VALVULA DE RETENCAO DE BRONZE, PE COM CRIVOS, EXTREMIDADE COM ROSCA, DE 2 1/2", PARA FUNDO DE POCO</v>
          </cell>
          <cell r="C5194" t="str">
            <v>UN</v>
          </cell>
          <cell r="E5194">
            <v>221.68</v>
          </cell>
        </row>
        <row r="5195">
          <cell r="A5195">
            <v>10232</v>
          </cell>
          <cell r="B5195" t="str">
            <v>VALVULA DE RETENCAO DE BRONZE, PE COM CRIVOS, EXTREMIDADE COM ROSCA, DE 2", PARA FUNDO DE POCO</v>
          </cell>
          <cell r="C5195" t="str">
            <v>UN</v>
          </cell>
          <cell r="E5195">
            <v>124.05</v>
          </cell>
        </row>
        <row r="5196">
          <cell r="A5196">
            <v>10229</v>
          </cell>
          <cell r="B5196" t="str">
            <v>VALVULA DE RETENCAO DE BRONZE, PE COM CRIVOS, EXTREMIDADE COM ROSCA, DE 3/4", PARA FUNDO DE POCO</v>
          </cell>
          <cell r="C5196" t="str">
            <v>UN</v>
          </cell>
          <cell r="E5196">
            <v>43.72</v>
          </cell>
        </row>
        <row r="5197">
          <cell r="A5197">
            <v>10235</v>
          </cell>
          <cell r="B5197" t="str">
            <v>VALVULA DE RETENCAO DE BRONZE, PE COM CRIVOS, EXTREMIDADE COM ROSCA, DE 3", PARA FUNDO DE POCO</v>
          </cell>
          <cell r="C5197" t="str">
            <v>UN</v>
          </cell>
          <cell r="E5197">
            <v>303.89999999999998</v>
          </cell>
        </row>
        <row r="5198">
          <cell r="A5198">
            <v>10230</v>
          </cell>
          <cell r="B5198" t="str">
            <v>VALVULA DE RETENCAO DE BRONZE, PE COM CRIVOS, EXTREMIDADE COM ROSCA, DE 4", PARA FUNDO DE POCO</v>
          </cell>
          <cell r="C5198" t="str">
            <v>UN</v>
          </cell>
          <cell r="E5198">
            <v>534.84</v>
          </cell>
        </row>
        <row r="5199">
          <cell r="A5199">
            <v>10409</v>
          </cell>
          <cell r="B5199" t="str">
            <v>VALVULA DE RETENCAO HORIZONTAL, DE BRONZE (PN-25), 1 1/2", 400 PSI, TAMPA DE PORCA DE UNIAO, EXTREMIDADES COM ROSCA</v>
          </cell>
          <cell r="C5199" t="str">
            <v>UN</v>
          </cell>
          <cell r="E5199">
            <v>158.88999999999999</v>
          </cell>
        </row>
        <row r="5200">
          <cell r="A5200">
            <v>10411</v>
          </cell>
          <cell r="B5200" t="str">
            <v>VALVULA DE RETENCAO HORIZONTAL, DE BRONZE (PN-25), 1 1/4", 400 PSI, TAMPA DE PORCA DE UNIAO, EXTREMIDADES COM ROSCA</v>
          </cell>
          <cell r="C5200" t="str">
            <v>UN</v>
          </cell>
          <cell r="E5200">
            <v>142.18</v>
          </cell>
        </row>
        <row r="5201">
          <cell r="A5201">
            <v>10404</v>
          </cell>
          <cell r="B5201" t="str">
            <v>VALVULA DE RETENCAO HORIZONTAL, DE BRONZE (PN-25), 1/2", 400 PSI, TAMPA DE PORCA DE UNIAO, EXTREMIDADES COM ROSCA</v>
          </cell>
          <cell r="C5201" t="str">
            <v>UN</v>
          </cell>
          <cell r="E5201">
            <v>57.66</v>
          </cell>
        </row>
        <row r="5202">
          <cell r="A5202">
            <v>10410</v>
          </cell>
          <cell r="B5202" t="str">
            <v>VALVULA DE RETENCAO HORIZONTAL, DE BRONZE (PN-25), 1", 400 PSI, TAMPA DE PORCA DE UNIAO, EXTREMIDADES COM ROSCA</v>
          </cell>
          <cell r="C5202" t="str">
            <v>UN</v>
          </cell>
          <cell r="E5202">
            <v>94.97</v>
          </cell>
        </row>
        <row r="5203">
          <cell r="A5203">
            <v>10405</v>
          </cell>
          <cell r="B5203" t="str">
            <v>VALVULA DE RETENCAO HORIZONTAL, DE BRONZE (PN-25), 2 1/2", 400 PSI, TAMPA DE PORCA DE UNIAO, EXTREMIDADES COM ROSCA</v>
          </cell>
          <cell r="C5203" t="str">
            <v>UN</v>
          </cell>
          <cell r="E5203">
            <v>318.35000000000002</v>
          </cell>
        </row>
        <row r="5204">
          <cell r="A5204">
            <v>10408</v>
          </cell>
          <cell r="B5204" t="str">
            <v>VALVULA DE RETENCAO HORIZONTAL, DE BRONZE (PN-25), 2", 400 PSI, TAMPA DE PORCA DE UNIAO, EXTREMIDADES COM ROSCA</v>
          </cell>
          <cell r="C5204" t="str">
            <v>UN</v>
          </cell>
          <cell r="E5204">
            <v>222.61</v>
          </cell>
        </row>
        <row r="5205">
          <cell r="A5205">
            <v>10412</v>
          </cell>
          <cell r="B5205" t="str">
            <v>VALVULA DE RETENCAO HORIZONTAL, DE BRONZE (PN-25), 3/4", 400 PSI, TAMPA DE PORCA DE UNIAO, EXTREMIDADES COM ROSCA</v>
          </cell>
          <cell r="C5205" t="str">
            <v>UN</v>
          </cell>
          <cell r="E5205">
            <v>69.88</v>
          </cell>
        </row>
        <row r="5206">
          <cell r="A5206">
            <v>10406</v>
          </cell>
          <cell r="B5206" t="str">
            <v>VALVULA DE RETENCAO HORIZONTAL, DE BRONZE (PN-25), 3", 400 PSI, TAMPA DE PORCA DE UNIAO, EXTREMIDADES COM ROSCA</v>
          </cell>
          <cell r="C5206" t="str">
            <v>UN</v>
          </cell>
          <cell r="E5206">
            <v>439.7</v>
          </cell>
        </row>
        <row r="5207">
          <cell r="A5207">
            <v>10407</v>
          </cell>
          <cell r="B5207" t="str">
            <v>VALVULA DE RETENCAO HORIZONTAL, DE BRONZE (PN-25), 4", 400 PSI, TAMPA DE PORCA DE UNIAO, EXTREMIDADES COM ROSCA</v>
          </cell>
          <cell r="C5207" t="str">
            <v>UN</v>
          </cell>
          <cell r="E5207">
            <v>681.98</v>
          </cell>
        </row>
        <row r="5208">
          <cell r="A5208">
            <v>10416</v>
          </cell>
          <cell r="B5208" t="str">
            <v>VALVULA DE RETENCAO VERTICAL, DE BRONZE (PN-16), 1 1/2", 200 PSI, EXTREMIDADES COM ROSCA</v>
          </cell>
          <cell r="C5208" t="str">
            <v>UN</v>
          </cell>
          <cell r="E5208">
            <v>84.59</v>
          </cell>
        </row>
        <row r="5209">
          <cell r="A5209">
            <v>10419</v>
          </cell>
          <cell r="B5209" t="str">
            <v>VALVULA DE RETENCAO VERTICAL, DE BRONZE (PN-16), 1 1/4", 200 PSI, EXTREMIDADES COM ROSCA</v>
          </cell>
          <cell r="C5209" t="str">
            <v>UN</v>
          </cell>
          <cell r="E5209">
            <v>73.42</v>
          </cell>
        </row>
        <row r="5210">
          <cell r="A5210">
            <v>21092</v>
          </cell>
          <cell r="B5210" t="str">
            <v>VALVULA DE RETENCAO VERTICAL, DE BRONZE (PN-16), 1/2", 200 PSI, EXTREMIDADES COM ROSCA</v>
          </cell>
          <cell r="C5210" t="str">
            <v>UN</v>
          </cell>
          <cell r="E5210">
            <v>41.98</v>
          </cell>
        </row>
        <row r="5211">
          <cell r="A5211">
            <v>10418</v>
          </cell>
          <cell r="B5211" t="str">
            <v>VALVULA DE RETENCAO VERTICAL, DE BRONZE (PN-16), 1", 200 PSI, EXTREMIDADES COM ROSCA</v>
          </cell>
          <cell r="C5211" t="str">
            <v>UN</v>
          </cell>
          <cell r="E5211">
            <v>48.94</v>
          </cell>
        </row>
        <row r="5212">
          <cell r="A5212">
            <v>12657</v>
          </cell>
          <cell r="B5212" t="str">
            <v>VALVULA DE RETENCAO VERTICAL, DE BRONZE (PN-16), 2 1/2", 200 PSI, EXTREMIDADES COM ROSCA</v>
          </cell>
          <cell r="C5212" t="str">
            <v>UN</v>
          </cell>
          <cell r="E5212">
            <v>197.5</v>
          </cell>
        </row>
        <row r="5213">
          <cell r="A5213">
            <v>10417</v>
          </cell>
          <cell r="B5213" t="str">
            <v>VALVULA DE RETENCAO VERTICAL, DE BRONZE (PN-16), 2", 200 PSI, EXTREMIDADES COM ROSCA</v>
          </cell>
          <cell r="C5213" t="str">
            <v>UN</v>
          </cell>
          <cell r="E5213">
            <v>123.25</v>
          </cell>
        </row>
        <row r="5214">
          <cell r="A5214">
            <v>10413</v>
          </cell>
          <cell r="B5214" t="str">
            <v>VALVULA DE RETENCAO VERTICAL, DE BRONZE (PN-16), 3/4", 200 PSI, EXTREMIDADES COM ROSCA</v>
          </cell>
          <cell r="C5214" t="str">
            <v>UN</v>
          </cell>
          <cell r="E5214">
            <v>44.79</v>
          </cell>
        </row>
        <row r="5215">
          <cell r="A5215">
            <v>10414</v>
          </cell>
          <cell r="B5215" t="str">
            <v>VALVULA DE RETENCAO VERTICAL, DE BRONZE (PN-16), 3", 200 PSI, EXTREMIDADES COM ROSCA</v>
          </cell>
          <cell r="C5215" t="str">
            <v>UN</v>
          </cell>
          <cell r="E5215">
            <v>269.70999999999998</v>
          </cell>
        </row>
        <row r="5216">
          <cell r="A5216">
            <v>10415</v>
          </cell>
          <cell r="B5216" t="str">
            <v>VALVULA DE RETENCAO VERTICAL, DE BRONZE (PN-16), 4", 200 PSI, EXTREMIDADES COM ROSCA</v>
          </cell>
          <cell r="C5216" t="str">
            <v>UN</v>
          </cell>
          <cell r="E5216">
            <v>468.09</v>
          </cell>
        </row>
        <row r="5217">
          <cell r="A5217">
            <v>38643</v>
          </cell>
          <cell r="B5217" t="str">
            <v>VALVULA EM METAL CROMADO PARA LAVATORIO, 1 " SEM LADRAO</v>
          </cell>
          <cell r="C5217" t="str">
            <v>UN</v>
          </cell>
          <cell r="E5217">
            <v>24.95</v>
          </cell>
        </row>
        <row r="5218">
          <cell r="A5218">
            <v>6157</v>
          </cell>
          <cell r="B5218" t="str">
            <v>VALVULA EM METAL CROMADO PARA PIA AMERICANA 3.1/2 X 1.1/2 "</v>
          </cell>
          <cell r="C5218" t="str">
            <v>UN</v>
          </cell>
          <cell r="E5218">
            <v>34.08</v>
          </cell>
        </row>
        <row r="5219">
          <cell r="A5219">
            <v>37588</v>
          </cell>
          <cell r="B5219" t="str">
            <v>VALVULA EM METAL CROMADO PARA TANQUE, 1.1/2 " SEM LADRAO</v>
          </cell>
          <cell r="C5219" t="str">
            <v>UN</v>
          </cell>
          <cell r="E5219">
            <v>14.68</v>
          </cell>
        </row>
        <row r="5220">
          <cell r="A5220">
            <v>6152</v>
          </cell>
          <cell r="B5220" t="str">
            <v>VALVULA EM PLASTICO BRANCO COM SAIDA LISA PARA TANQUE 1.1/4 " X 1.1/2 "</v>
          </cell>
          <cell r="C5220" t="str">
            <v>UN</v>
          </cell>
          <cell r="E5220">
            <v>2.0699999999999998</v>
          </cell>
        </row>
        <row r="5221">
          <cell r="A5221">
            <v>6158</v>
          </cell>
          <cell r="B5221" t="str">
            <v>VALVULA EM PLASTICO BRANCO PARA LAVATORIO 1 ", SEM UNHO, COM LADRAO</v>
          </cell>
          <cell r="C5221" t="str">
            <v>UN</v>
          </cell>
          <cell r="E5221">
            <v>2.5</v>
          </cell>
        </row>
        <row r="5222">
          <cell r="A5222">
            <v>6153</v>
          </cell>
          <cell r="B5222" t="str">
            <v>VALVULA EM PLASTICO BRANCO PARA TANQUE OU LAVATORIO 1 ", SEM UNHO E SEM LADRAO</v>
          </cell>
          <cell r="C5222" t="str">
            <v>UN</v>
          </cell>
          <cell r="E5222">
            <v>1.95</v>
          </cell>
        </row>
        <row r="5223">
          <cell r="A5223">
            <v>6156</v>
          </cell>
          <cell r="B5223" t="str">
            <v>VALVULA EM PLASTICO BRANCO PARA TANQUE 1.1/4 " X 1.1/2 ", SEM UNHO E SEM LADRAO</v>
          </cell>
          <cell r="C5223" t="str">
            <v>UN</v>
          </cell>
          <cell r="E5223">
            <v>2.46</v>
          </cell>
        </row>
        <row r="5224">
          <cell r="A5224">
            <v>6154</v>
          </cell>
          <cell r="B5224" t="str">
            <v>VALVULA EM PLASTICO CROMADO PARA LAVATORIO 1 ", SEM UNHO, COM LADRAO</v>
          </cell>
          <cell r="C5224" t="str">
            <v>UN</v>
          </cell>
          <cell r="E5224">
            <v>4.6399999999999997</v>
          </cell>
        </row>
        <row r="5225">
          <cell r="A5225">
            <v>6155</v>
          </cell>
          <cell r="B5225" t="str">
            <v>VALVULA EM PLASTICO CROMADO TIPO AMERICANA PARA PIA DE COZINHA 3.1/2 " X 1.1/2 ", SEM ADAPTADOR</v>
          </cell>
          <cell r="C5225" t="str">
            <v>UN</v>
          </cell>
          <cell r="E5225">
            <v>9.6</v>
          </cell>
        </row>
        <row r="5226">
          <cell r="A5226">
            <v>3115</v>
          </cell>
          <cell r="B5226" t="str">
            <v>VARA FERRO CROMADO P/ CREMONA H = 120CM</v>
          </cell>
          <cell r="C5226" t="str">
            <v>UN</v>
          </cell>
          <cell r="E5226">
            <v>9.3800000000000008</v>
          </cell>
        </row>
        <row r="5227">
          <cell r="A5227">
            <v>3116</v>
          </cell>
          <cell r="B5227" t="str">
            <v>VARA FERRO CROMADO P/ CREMONA H = 150CM</v>
          </cell>
          <cell r="C5227" t="str">
            <v>UN</v>
          </cell>
          <cell r="E5227">
            <v>10.99</v>
          </cell>
        </row>
        <row r="5228">
          <cell r="A5228">
            <v>11786</v>
          </cell>
          <cell r="B5228" t="str">
            <v>VASO SANITARIO SIFONADO INFANTIL LOUCA BRANCA</v>
          </cell>
          <cell r="C5228" t="str">
            <v>UN</v>
          </cell>
          <cell r="E5228">
            <v>281.45</v>
          </cell>
        </row>
        <row r="5229">
          <cell r="A5229">
            <v>13726</v>
          </cell>
          <cell r="B5229" t="str">
            <v>VASSOURA MECANICA REBOCAVEL COM ESCOVA CILINDRICA LARGURA UTIL DE VARRIMENTO = 2,44M</v>
          </cell>
          <cell r="C5229" t="str">
            <v>UN</v>
          </cell>
          <cell r="E5229">
            <v>33801.019999999997</v>
          </cell>
        </row>
        <row r="5230">
          <cell r="A5230">
            <v>38400</v>
          </cell>
          <cell r="B5230" t="str">
            <v>VASSOURA 40 CM COM CABO</v>
          </cell>
          <cell r="C5230" t="str">
            <v>UN</v>
          </cell>
          <cell r="E5230">
            <v>12.46</v>
          </cell>
        </row>
        <row r="5231">
          <cell r="A5231">
            <v>12627</v>
          </cell>
          <cell r="B5231" t="str">
            <v>VEDACAO DE CALHA, EM BORRACHA COR PRETA, MEDIDA ENTRE 119 E 170 MM, PARA DRENAGEM PLUVIAL PREDIAL</v>
          </cell>
          <cell r="C5231" t="str">
            <v>UN</v>
          </cell>
          <cell r="E5231">
            <v>0.35</v>
          </cell>
        </row>
        <row r="5232">
          <cell r="A5232">
            <v>6138</v>
          </cell>
          <cell r="B5232" t="str">
            <v>VEDACAO PVC, 100 MM, PARA SAIDA VASO SANITARIO</v>
          </cell>
          <cell r="C5232" t="str">
            <v>UN</v>
          </cell>
          <cell r="E5232">
            <v>1.42</v>
          </cell>
        </row>
        <row r="5233">
          <cell r="A5233">
            <v>1160</v>
          </cell>
          <cell r="B5233" t="str">
            <v>VEICULO COMERCIAL LEVE (PICK-UP) COM CAPACIDADE DE CARGA DE 700 KG, MOTOR FLEX (LOCACAO)</v>
          </cell>
          <cell r="C5233" t="str">
            <v>H</v>
          </cell>
          <cell r="E5233">
            <v>9.99</v>
          </cell>
        </row>
        <row r="5234">
          <cell r="A5234">
            <v>10615</v>
          </cell>
          <cell r="B5234" t="str">
            <v>VEICULO DE PASSEIO COM MOTOR 1.0 FLEX, POTENCIA 72/76 CV, 4 PORTAS</v>
          </cell>
          <cell r="C5234" t="str">
            <v>UN</v>
          </cell>
          <cell r="E5234">
            <v>39962.370000000003</v>
          </cell>
        </row>
        <row r="5235">
          <cell r="A5235">
            <v>13860</v>
          </cell>
          <cell r="B5235" t="str">
            <v>VEICULO DE PASSEIO COM MOTOR 1.6 FLEX, POTENCIA 101/104 CV, 4 PORTAS</v>
          </cell>
          <cell r="C5235" t="str">
            <v>UN</v>
          </cell>
          <cell r="E5235">
            <v>43265.99</v>
          </cell>
        </row>
        <row r="5236">
          <cell r="A5236">
            <v>13532</v>
          </cell>
          <cell r="B5236" t="str">
            <v>VEICULO TIPO  MINI FURGAO COM MOTOR ENTRE *1.4 A 1.6* FLEX, 2 PORTAS</v>
          </cell>
          <cell r="C5236" t="str">
            <v>UN</v>
          </cell>
          <cell r="E5236">
            <v>47054.32</v>
          </cell>
        </row>
        <row r="5237">
          <cell r="A5237">
            <v>40824</v>
          </cell>
          <cell r="B5237" t="str">
            <v>VEICULO TIPO COMERCIAL LEVE 2.5 MANUAL, 6 VELOCIDADES, DIESEL, CAPACIDADE *1800* KG, POTENCIA 130 CV, PARA 3 PASSAGEIROS</v>
          </cell>
          <cell r="C5237" t="str">
            <v>UN</v>
          </cell>
          <cell r="E5237">
            <v>60503.51</v>
          </cell>
        </row>
        <row r="5238">
          <cell r="A5238">
            <v>11613</v>
          </cell>
          <cell r="B5238" t="str">
            <v>VEICULO TIPO FURGAO 1.4 MANUAL, 4 VELOCIDADES, TOTAL FLEX, CAP 953 KG, POTENCIA 78/80 CV, PARA  2 PASSAGEIROS</v>
          </cell>
          <cell r="C5238" t="str">
            <v>UN</v>
          </cell>
          <cell r="E5238">
            <v>60503.51</v>
          </cell>
        </row>
        <row r="5239">
          <cell r="A5239">
            <v>10443</v>
          </cell>
          <cell r="B5239" t="str">
            <v>VENTOSA SIMPLES FOFO C/ROSCA PN-25 DN 1</v>
          </cell>
          <cell r="C5239" t="str">
            <v>UN</v>
          </cell>
          <cell r="E5239">
            <v>290.60000000000002</v>
          </cell>
        </row>
        <row r="5240">
          <cell r="A5240">
            <v>10441</v>
          </cell>
          <cell r="B5240" t="str">
            <v>VENTOSA SIMPLES FOFO C/ROSCA PN-25 DN 1 1/2</v>
          </cell>
          <cell r="C5240" t="str">
            <v>UN</v>
          </cell>
          <cell r="E5240">
            <v>290.60000000000002</v>
          </cell>
        </row>
        <row r="5241">
          <cell r="A5241">
            <v>10444</v>
          </cell>
          <cell r="B5241" t="str">
            <v>VENTOSA SIMPLES FOFO C/ROSCA PN-25 DN 1 1/4</v>
          </cell>
          <cell r="C5241" t="str">
            <v>UN</v>
          </cell>
          <cell r="E5241">
            <v>290.60000000000002</v>
          </cell>
        </row>
        <row r="5242">
          <cell r="A5242">
            <v>10439</v>
          </cell>
          <cell r="B5242" t="str">
            <v>VENTOSA SIMPLES FOFO C/ROSCA PN-25 DN 2</v>
          </cell>
          <cell r="C5242" t="str">
            <v>UN</v>
          </cell>
          <cell r="E5242">
            <v>285.5</v>
          </cell>
        </row>
        <row r="5243">
          <cell r="A5243">
            <v>10442</v>
          </cell>
          <cell r="B5243" t="str">
            <v>VENTOSA SIMPLES FOFO C/ROSCA PN-25 DN 3/4</v>
          </cell>
          <cell r="C5243" t="str">
            <v>UN</v>
          </cell>
          <cell r="E5243">
            <v>290.60000000000002</v>
          </cell>
        </row>
        <row r="5244">
          <cell r="A5244">
            <v>10438</v>
          </cell>
          <cell r="B5244" t="str">
            <v>VENTOSA SIMPLES FOFO COM FLANGES, PN-10/16, DN = 50 MM</v>
          </cell>
          <cell r="C5244" t="str">
            <v>UN</v>
          </cell>
          <cell r="E5244">
            <v>285.5</v>
          </cell>
        </row>
        <row r="5245">
          <cell r="A5245">
            <v>10459</v>
          </cell>
          <cell r="B5245" t="str">
            <v>VENTOSA TRIPLICE FUNCAO FOFO C/ FLANGES PN-10 DN 200</v>
          </cell>
          <cell r="C5245" t="str">
            <v>UN</v>
          </cell>
          <cell r="E5245">
            <v>3805.06</v>
          </cell>
        </row>
        <row r="5246">
          <cell r="A5246">
            <v>10458</v>
          </cell>
          <cell r="B5246" t="str">
            <v>VENTOSA TRIPLICE FUNCAO FOFO C/ FLANGES PN-10/16 DN 100</v>
          </cell>
          <cell r="C5246" t="str">
            <v>UN</v>
          </cell>
          <cell r="E5246">
            <v>1741.12</v>
          </cell>
        </row>
        <row r="5247">
          <cell r="A5247">
            <v>10451</v>
          </cell>
          <cell r="B5247" t="str">
            <v>VENTOSA TRIPLICE FUNCAO FOFO C/ FLANGES PN-10/16 DN 150</v>
          </cell>
          <cell r="C5247" t="str">
            <v>UN</v>
          </cell>
          <cell r="E5247">
            <v>2494.7800000000002</v>
          </cell>
        </row>
        <row r="5248">
          <cell r="A5248">
            <v>10447</v>
          </cell>
          <cell r="B5248" t="str">
            <v>VENTOSA TRIPLICE FUNCAO FOFO C/ FLANGES PN-10/16/25 DN 50</v>
          </cell>
          <cell r="C5248" t="str">
            <v>UN</v>
          </cell>
          <cell r="E5248">
            <v>1043.45</v>
          </cell>
        </row>
        <row r="5249">
          <cell r="A5249">
            <v>10462</v>
          </cell>
          <cell r="B5249" t="str">
            <v>VENTOSA TRIPLICE FUNCAO FOFO C/ FLANGES PN-16 DN 200</v>
          </cell>
          <cell r="C5249" t="str">
            <v>UN</v>
          </cell>
          <cell r="E5249">
            <v>3805.06</v>
          </cell>
        </row>
        <row r="5250">
          <cell r="A5250">
            <v>10448</v>
          </cell>
          <cell r="B5250" t="str">
            <v>VENTOSA TRIPLICE FUNCAO FOFO C/ FLANGES PN-25 DN 100</v>
          </cell>
          <cell r="C5250" t="str">
            <v>UN</v>
          </cell>
          <cell r="E5250">
            <v>1741.12</v>
          </cell>
        </row>
        <row r="5251">
          <cell r="A5251">
            <v>10464</v>
          </cell>
          <cell r="B5251" t="str">
            <v>VENTOSA TRIPLICE FUNCAO FOFO C/ FLANGES PN-25 DN 150</v>
          </cell>
          <cell r="C5251" t="str">
            <v>UN</v>
          </cell>
          <cell r="E5251">
            <v>2494.7800000000002</v>
          </cell>
        </row>
        <row r="5252">
          <cell r="A5252">
            <v>10465</v>
          </cell>
          <cell r="B5252" t="str">
            <v>VENTOSA TRIPLICE FUNCAO FOFO C/ FLANGES PN-25 DN 200</v>
          </cell>
          <cell r="C5252" t="str">
            <v>UN</v>
          </cell>
          <cell r="E5252">
            <v>3805.06</v>
          </cell>
        </row>
        <row r="5253">
          <cell r="A5253">
            <v>10478</v>
          </cell>
          <cell r="B5253" t="str">
            <v>VERNIZ POLIURETANO BRILHANTE PARA MADEIRA, COM FILTRO SOLAR, USO INTERNO E EXTERNO</v>
          </cell>
          <cell r="C5253" t="str">
            <v>L</v>
          </cell>
          <cell r="E5253">
            <v>22.89</v>
          </cell>
        </row>
        <row r="5254">
          <cell r="A5254">
            <v>40514</v>
          </cell>
          <cell r="B5254" t="str">
            <v>VERNIZ POLIURETANO BRILHANTE PARA MADEIRA, SEM FILTRO SOLAR, USO INTERNO E EXTERNO</v>
          </cell>
          <cell r="C5254" t="str">
            <v>L</v>
          </cell>
          <cell r="E5254">
            <v>20.28</v>
          </cell>
        </row>
        <row r="5255">
          <cell r="A5255">
            <v>10475</v>
          </cell>
          <cell r="B5255" t="str">
            <v>VERNIZ SINTETICO BRILHANTE PARA MADEIRA TIPO COPAL, USO INTERNO</v>
          </cell>
          <cell r="C5255" t="str">
            <v>L</v>
          </cell>
          <cell r="E5255">
            <v>20.14</v>
          </cell>
        </row>
        <row r="5256">
          <cell r="A5256">
            <v>10481</v>
          </cell>
          <cell r="B5256" t="str">
            <v>VERNIZ SINTETICO BRILHANTE PARA MADEIRA, COM FILTRO SOLAR, USO INTERNO E EXTERNO (BASE SOLVENTE)</v>
          </cell>
          <cell r="C5256" t="str">
            <v>L</v>
          </cell>
          <cell r="E5256">
            <v>21.96</v>
          </cell>
        </row>
        <row r="5257">
          <cell r="A5257">
            <v>4031</v>
          </cell>
          <cell r="B5257" t="str">
            <v>VEU FIBRA DE VIDRO AEROGLASS/RHODIA OU SIMILAR 0,04 KG/M2</v>
          </cell>
          <cell r="C5257" t="str">
            <v>M2</v>
          </cell>
          <cell r="E5257">
            <v>3.16</v>
          </cell>
        </row>
        <row r="5258">
          <cell r="A5258">
            <v>4030</v>
          </cell>
          <cell r="B5258" t="str">
            <v>VEU POLIESTER</v>
          </cell>
          <cell r="C5258" t="str">
            <v>M2</v>
          </cell>
          <cell r="E5258">
            <v>8.1300000000000008</v>
          </cell>
        </row>
        <row r="5259">
          <cell r="A5259">
            <v>39399</v>
          </cell>
          <cell r="B5259" t="str">
            <v>VIBRADOR DE IMERSAO, COM PONTEIRA DE *35* MM, MANGOTE DE 5 M, SEM MOTOR</v>
          </cell>
          <cell r="C5259" t="str">
            <v>UN</v>
          </cell>
          <cell r="E5259">
            <v>766.57</v>
          </cell>
        </row>
        <row r="5260">
          <cell r="A5260">
            <v>39400</v>
          </cell>
          <cell r="B5260" t="str">
            <v>VIBRADOR DE IMERSAO, COM PONTEIRA DE *45* MM, MANGOTE DE 5 M, SEM MOTOR.</v>
          </cell>
          <cell r="C5260" t="str">
            <v>UN</v>
          </cell>
          <cell r="E5260">
            <v>833.23</v>
          </cell>
        </row>
        <row r="5261">
          <cell r="A5261">
            <v>39401</v>
          </cell>
          <cell r="B5261" t="str">
            <v>VIBRADOR DE IMERSAO, COM PONTEIRA DE *60* MM, MANGOTE DE 5 M, SEM MOTOR.</v>
          </cell>
          <cell r="C5261" t="str">
            <v>UN</v>
          </cell>
          <cell r="E5261">
            <v>934.68</v>
          </cell>
        </row>
        <row r="5262">
          <cell r="A5262">
            <v>11652</v>
          </cell>
          <cell r="B5262" t="str">
            <v>VIBRADOR DE IMERSAO, DIAMETRO DA PONTEIRA DE *35* MM, COM MOTOR 4 TEMPOS A GASOLINA DE 5,5 HP (5,5 CV)</v>
          </cell>
          <cell r="C5262" t="str">
            <v>UN</v>
          </cell>
          <cell r="E5262">
            <v>2010.87</v>
          </cell>
        </row>
        <row r="5263">
          <cell r="A5263">
            <v>13896</v>
          </cell>
          <cell r="B5263" t="str">
            <v>VIBRADOR DE IMERSAO, DIAMETRO DA PONTEIRA DE *45* MM, COM MOTOR ELETRICO TRIFASICO DE 2 HP (2 CV)</v>
          </cell>
          <cell r="C5263" t="str">
            <v>UN</v>
          </cell>
          <cell r="E5263">
            <v>1803.92</v>
          </cell>
        </row>
        <row r="5264">
          <cell r="A5264">
            <v>13475</v>
          </cell>
          <cell r="B5264" t="str">
            <v>VIBRADOR DE IMERSAO, DIAMETRO DA PONTEIRA DE *45* MM, COM MOTOR 4 TEMPOS A GASOLINA DE 5,5 HP (5,5 CV)</v>
          </cell>
          <cell r="C5264" t="str">
            <v>UN</v>
          </cell>
          <cell r="E5264">
            <v>2197.4</v>
          </cell>
        </row>
        <row r="5265">
          <cell r="A5265">
            <v>25971</v>
          </cell>
          <cell r="B5265" t="str">
            <v>VIBROACABADORA DE ASFALTO SOBRE ESTEIRAS, LARG. PAVIM. MAX. 8,00 M, POT. 100 KW/ 134 HP, CAP. 600 T/ H</v>
          </cell>
          <cell r="C5265" t="str">
            <v>UN</v>
          </cell>
          <cell r="E5265">
            <v>1714409.55</v>
          </cell>
        </row>
        <row r="5266">
          <cell r="A5266">
            <v>25970</v>
          </cell>
          <cell r="B5266" t="str">
            <v>VIBROACABADORA DE ASFALTO SOBRE ESTEIRAS, LARG. PAVIM. 2,13 M A 4,55 M, POT. 74 KW/ 100 HP, CAP. 400 T/ H</v>
          </cell>
          <cell r="C5266" t="str">
            <v>UN</v>
          </cell>
          <cell r="E5266">
            <v>721746.52</v>
          </cell>
        </row>
        <row r="5267">
          <cell r="A5267">
            <v>13476</v>
          </cell>
          <cell r="B5267" t="str">
            <v>VIBROACABADORA DE ASFALTO SOBRE ESTEIRAS, LARG. PAVIM. 2,60 M A 5,75 M, POT. 110 HP, CAP. 450 T/ H</v>
          </cell>
          <cell r="C5267" t="str">
            <v>UN</v>
          </cell>
          <cell r="E5267">
            <v>726976.62</v>
          </cell>
        </row>
        <row r="5268">
          <cell r="A5268">
            <v>10488</v>
          </cell>
          <cell r="B5268" t="str">
            <v>VIBROACABADORA DE ASFALTO SOBRE ESTEIRAS, LARG. PAVIMENT. 1,90 A 5,3 M, POT. 78 KW/105 HP, CAP. 450 T/H</v>
          </cell>
          <cell r="C5268" t="str">
            <v>UN</v>
          </cell>
          <cell r="E5268">
            <v>880740</v>
          </cell>
        </row>
        <row r="5269">
          <cell r="A5269">
            <v>13606</v>
          </cell>
          <cell r="B5269" t="str">
            <v>VIBROACABADORA DE ASFALTO SOBRE RODAS, LARGURA DE PAVIMENTACAO DE 1,70 A 4,20 M, POTENCIA 78 KW/105 HP, CAPACIDADE 300 T/H</v>
          </cell>
          <cell r="C5269" t="str">
            <v>UN</v>
          </cell>
          <cell r="E5269">
            <v>780323.04</v>
          </cell>
        </row>
        <row r="5270">
          <cell r="A5270">
            <v>10489</v>
          </cell>
          <cell r="B5270" t="str">
            <v>VIDRACEIRO</v>
          </cell>
          <cell r="C5270" t="str">
            <v>H</v>
          </cell>
          <cell r="E5270">
            <v>11.04</v>
          </cell>
        </row>
        <row r="5271">
          <cell r="A5271">
            <v>10500</v>
          </cell>
          <cell r="B5271" t="str">
            <v>VIDRO CANELADO 4 MM - SEM COLOCACAO</v>
          </cell>
          <cell r="C5271" t="str">
            <v>M2</v>
          </cell>
          <cell r="E5271">
            <v>66.66</v>
          </cell>
        </row>
        <row r="5272">
          <cell r="A5272">
            <v>34391</v>
          </cell>
          <cell r="B5272" t="str">
            <v>VIDRO COMUM LAMINADO LISO INCOLOR DUPLO, ESPESSURA TOTAL 8 MM (CADA CAMADA DE 4 MM) - COLOCADO</v>
          </cell>
          <cell r="C5272" t="str">
            <v>M2</v>
          </cell>
          <cell r="E5272">
            <v>382.92</v>
          </cell>
        </row>
        <row r="5273">
          <cell r="A5273">
            <v>10496</v>
          </cell>
          <cell r="B5273" t="str">
            <v>VIDRO COMUM LAMINADO, LISO, INCOLOR, DUPLO, ESPESSURA TOTAL 6 MM (CADA CAMADA E= 3 MM) - COLOCADO</v>
          </cell>
          <cell r="C5273" t="str">
            <v>M2</v>
          </cell>
          <cell r="E5273">
            <v>333.33</v>
          </cell>
        </row>
        <row r="5274">
          <cell r="A5274">
            <v>10497</v>
          </cell>
          <cell r="B5274" t="str">
            <v>VIDRO COMUM LAMINADO, LISO, INCOLOR, TRIPLO, ESPESSURA TOTAL 12 MM (CADA CAMADA E=  4 MM) - COLOCADO</v>
          </cell>
          <cell r="C5274" t="str">
            <v>M2</v>
          </cell>
          <cell r="E5274">
            <v>866.66</v>
          </cell>
        </row>
        <row r="5275">
          <cell r="A5275">
            <v>10504</v>
          </cell>
          <cell r="B5275" t="str">
            <v>VIDRO COMUM LAMINADO, LISO, INCOLOR, TRIPLO, ESPESSURA TOTAL 15 MM (CADA CAMADA E = 5 MM) - COLOCADO</v>
          </cell>
          <cell r="C5275" t="str">
            <v>M2</v>
          </cell>
          <cell r="E5275">
            <v>1013.33</v>
          </cell>
        </row>
        <row r="5276">
          <cell r="A5276">
            <v>34390</v>
          </cell>
          <cell r="B5276" t="str">
            <v>VIDRO CRISTAL COLORIDO, 10 MM, PINTADO NA COR BRANCA</v>
          </cell>
          <cell r="C5276" t="str">
            <v>M2</v>
          </cell>
          <cell r="E5276">
            <v>298.66000000000003</v>
          </cell>
        </row>
        <row r="5277">
          <cell r="A5277">
            <v>34389</v>
          </cell>
          <cell r="B5277" t="str">
            <v>VIDRO CRISTAL COLORIDO, 4 MM, PINTADO NA COR BRANCA</v>
          </cell>
          <cell r="C5277" t="str">
            <v>M2</v>
          </cell>
          <cell r="E5277">
            <v>93.33</v>
          </cell>
        </row>
        <row r="5278">
          <cell r="A5278">
            <v>34388</v>
          </cell>
          <cell r="B5278" t="str">
            <v>VIDRO CRISTAL COLORIDO, 6 MM, PINTADO NA COR BRANCA</v>
          </cell>
          <cell r="C5278" t="str">
            <v>M2</v>
          </cell>
          <cell r="E5278">
            <v>132.63999999999999</v>
          </cell>
        </row>
        <row r="5279">
          <cell r="A5279">
            <v>34387</v>
          </cell>
          <cell r="B5279" t="str">
            <v>VIDRO CRISTAL COLORIDO, 8 MM, PINTADO NA COR BRANCA</v>
          </cell>
          <cell r="C5279" t="str">
            <v>M2</v>
          </cell>
          <cell r="E5279">
            <v>215.33</v>
          </cell>
        </row>
        <row r="5280">
          <cell r="A5280">
            <v>11188</v>
          </cell>
          <cell r="B5280" t="str">
            <v>VIDRO LISO FUME E = 4MM - SEM COLOCACAO</v>
          </cell>
          <cell r="C5280" t="str">
            <v>M2</v>
          </cell>
          <cell r="E5280">
            <v>106.66</v>
          </cell>
        </row>
        <row r="5281">
          <cell r="A5281">
            <v>11189</v>
          </cell>
          <cell r="B5281" t="str">
            <v>VIDRO LISO FUME E = 6MM - SEM COLOCACAO</v>
          </cell>
          <cell r="C5281" t="str">
            <v>M2</v>
          </cell>
          <cell r="E5281">
            <v>160</v>
          </cell>
        </row>
        <row r="5282">
          <cell r="A5282">
            <v>21107</v>
          </cell>
          <cell r="B5282" t="str">
            <v>VIDRO LISO FUME, E = 5 MM - SEM COLOCACAO</v>
          </cell>
          <cell r="C5282" t="str">
            <v>M2</v>
          </cell>
          <cell r="E5282">
            <v>115.14</v>
          </cell>
        </row>
        <row r="5283">
          <cell r="A5283">
            <v>34386</v>
          </cell>
          <cell r="B5283" t="str">
            <v>VIDRO LISO INCOLOR 10 MM - SEM COLOCACAO</v>
          </cell>
          <cell r="C5283" t="str">
            <v>M2</v>
          </cell>
          <cell r="E5283">
            <v>199.99</v>
          </cell>
        </row>
        <row r="5284">
          <cell r="A5284">
            <v>10494</v>
          </cell>
          <cell r="B5284" t="str">
            <v>VIDRO LISO INCOLOR 2MM - SEM COLOCACAO</v>
          </cell>
          <cell r="C5284" t="str">
            <v>M2</v>
          </cell>
          <cell r="E5284">
            <v>60</v>
          </cell>
        </row>
        <row r="5285">
          <cell r="A5285">
            <v>10490</v>
          </cell>
          <cell r="B5285" t="str">
            <v>VIDRO LISO INCOLOR 3 MM - SEM COLOCACAO</v>
          </cell>
          <cell r="C5285" t="str">
            <v>M2</v>
          </cell>
          <cell r="E5285">
            <v>60</v>
          </cell>
        </row>
        <row r="5286">
          <cell r="A5286">
            <v>10492</v>
          </cell>
          <cell r="B5286" t="str">
            <v>VIDRO LISO INCOLOR 4MM - SEM COLOCACAO</v>
          </cell>
          <cell r="C5286" t="str">
            <v>M2</v>
          </cell>
          <cell r="E5286">
            <v>79.989999999999995</v>
          </cell>
        </row>
        <row r="5287">
          <cell r="A5287">
            <v>10493</v>
          </cell>
          <cell r="B5287" t="str">
            <v>VIDRO LISO INCOLOR 5MM - SEM COLOCACAO</v>
          </cell>
          <cell r="C5287" t="str">
            <v>M2</v>
          </cell>
          <cell r="E5287">
            <v>93.33</v>
          </cell>
        </row>
        <row r="5288">
          <cell r="A5288">
            <v>10491</v>
          </cell>
          <cell r="B5288" t="str">
            <v>VIDRO LISO INCOLOR 6 MM - SEM COLOCACAO</v>
          </cell>
          <cell r="C5288" t="str">
            <v>M2</v>
          </cell>
          <cell r="E5288">
            <v>113.33</v>
          </cell>
        </row>
        <row r="5289">
          <cell r="A5289">
            <v>34385</v>
          </cell>
          <cell r="B5289" t="str">
            <v>VIDRO LISO INCOLOR 8MM  -  SEM COLOCACAO</v>
          </cell>
          <cell r="C5289" t="str">
            <v>M2</v>
          </cell>
          <cell r="E5289">
            <v>165.33</v>
          </cell>
        </row>
        <row r="5290">
          <cell r="A5290">
            <v>10499</v>
          </cell>
          <cell r="B5290" t="str">
            <v>VIDRO MARTELADO 4 MM - SEM COLOCACAO</v>
          </cell>
          <cell r="C5290" t="str">
            <v>M2</v>
          </cell>
          <cell r="E5290">
            <v>66.66</v>
          </cell>
        </row>
        <row r="5291">
          <cell r="A5291">
            <v>34384</v>
          </cell>
          <cell r="B5291" t="str">
            <v>VIDRO PLANO ARAMADO E = 6 MM - SEM COLOCACAO</v>
          </cell>
          <cell r="C5291" t="str">
            <v>M2</v>
          </cell>
          <cell r="E5291">
            <v>199.99</v>
          </cell>
        </row>
        <row r="5292">
          <cell r="A5292">
            <v>11185</v>
          </cell>
          <cell r="B5292" t="str">
            <v>VIDRO PLANO ARMADO E = 7MM - SEM COLOCACAO</v>
          </cell>
          <cell r="C5292" t="str">
            <v>M2</v>
          </cell>
          <cell r="E5292">
            <v>206.66</v>
          </cell>
        </row>
        <row r="5293">
          <cell r="A5293">
            <v>10507</v>
          </cell>
          <cell r="B5293" t="str">
            <v>VIDRO TEMPERADO INCOLOR E = 10 MM, SEM COLOCACAO</v>
          </cell>
          <cell r="C5293" t="str">
            <v>M2</v>
          </cell>
          <cell r="E5293">
            <v>178.43</v>
          </cell>
        </row>
        <row r="5294">
          <cell r="A5294">
            <v>10505</v>
          </cell>
          <cell r="B5294" t="str">
            <v>VIDRO TEMPERADO INCOLOR E = 6 MM, SEM COLOCACAO</v>
          </cell>
          <cell r="C5294" t="str">
            <v>M2</v>
          </cell>
          <cell r="E5294">
            <v>105.29</v>
          </cell>
        </row>
        <row r="5295">
          <cell r="A5295">
            <v>10506</v>
          </cell>
          <cell r="B5295" t="str">
            <v>VIDRO TEMPERADO INCOLOR E = 8 MM, SEM COLOCACAO</v>
          </cell>
          <cell r="C5295" t="str">
            <v>M2</v>
          </cell>
          <cell r="E5295">
            <v>137.44999999999999</v>
          </cell>
        </row>
        <row r="5296">
          <cell r="A5296">
            <v>5031</v>
          </cell>
          <cell r="B5296" t="str">
            <v>VIDRO TEMPERADO INCOLOR PARA PORTA DE ABRIR, E = 10 MM (SEM FERRAGENS E SEM COLOCACAO)</v>
          </cell>
          <cell r="C5296" t="str">
            <v>M2</v>
          </cell>
          <cell r="E5296">
            <v>193</v>
          </cell>
        </row>
        <row r="5297">
          <cell r="A5297">
            <v>10502</v>
          </cell>
          <cell r="B5297" t="str">
            <v>VIDRO TEMPERADO VERDE E = 10 MM, SEM COLOCACAO</v>
          </cell>
          <cell r="C5297" t="str">
            <v>M2</v>
          </cell>
          <cell r="E5297">
            <v>224.89</v>
          </cell>
        </row>
        <row r="5298">
          <cell r="A5298">
            <v>10501</v>
          </cell>
          <cell r="B5298" t="str">
            <v>VIDRO TEMPERADO VERDE E = 6 MM, SEM COLOCACAO</v>
          </cell>
          <cell r="C5298" t="str">
            <v>M2</v>
          </cell>
          <cell r="E5298">
            <v>127.05</v>
          </cell>
        </row>
        <row r="5299">
          <cell r="A5299">
            <v>10503</v>
          </cell>
          <cell r="B5299" t="str">
            <v>VIDRO TEMPERADO VERDE E = 8 MM, SEM COLOCACAO</v>
          </cell>
          <cell r="C5299" t="str">
            <v>M2</v>
          </cell>
          <cell r="E5299">
            <v>171.65</v>
          </cell>
        </row>
        <row r="5300">
          <cell r="A5300">
            <v>40610</v>
          </cell>
          <cell r="B5300" t="str">
            <v>VIGA DE ESCORAMAENTO H20, DE MADEIRA, PESO DE 5,00 A 5,20 KG/M, COM EXTREMIDADES PLASTICAS (COLETADO CAIXA)</v>
          </cell>
          <cell r="C5300" t="str">
            <v>M</v>
          </cell>
          <cell r="E5300">
            <v>32.619999999999997</v>
          </cell>
        </row>
        <row r="5301">
          <cell r="A5301">
            <v>4472</v>
          </cell>
          <cell r="B5301" t="str">
            <v>VIGA DE MADEIRA NAO APARELHADA *6 X 16* CM, MACARANDUBA, ANGELIM OU EQUIVALENTE DA REGIAO</v>
          </cell>
          <cell r="C5301" t="str">
            <v>M</v>
          </cell>
          <cell r="E5301">
            <v>18.510000000000002</v>
          </cell>
        </row>
        <row r="5302">
          <cell r="A5302">
            <v>35272</v>
          </cell>
          <cell r="B5302" t="str">
            <v>VIGA DE MADEIRA NAO APARELHADA *6 X 20* CM, MACARANDUBA, ANGELIM OU EQUIVALENTE DA REGIAO</v>
          </cell>
          <cell r="C5302" t="str">
            <v>M</v>
          </cell>
          <cell r="E5302">
            <v>24.31</v>
          </cell>
        </row>
        <row r="5303">
          <cell r="A5303">
            <v>4425</v>
          </cell>
          <cell r="B5303" t="str">
            <v>VIGA DE MADEIRA NAO APARELHADA 6 X 12 CM, MACARANDUBA, ANGELIM OU EQUIVALENTE DA REGIAO</v>
          </cell>
          <cell r="C5303" t="str">
            <v>M</v>
          </cell>
          <cell r="E5303">
            <v>13.6</v>
          </cell>
        </row>
        <row r="5304">
          <cell r="A5304">
            <v>4481</v>
          </cell>
          <cell r="B5304" t="str">
            <v>VIGA DE MADEIRA NAO APARELHADA 8 X 16 CM, MACARANDUBA, ANGELIM OU EQUIVALENTE DA REGIAO</v>
          </cell>
          <cell r="C5304" t="str">
            <v>M</v>
          </cell>
          <cell r="E5304">
            <v>25.05</v>
          </cell>
        </row>
        <row r="5305">
          <cell r="A5305">
            <v>40625</v>
          </cell>
          <cell r="B5305" t="str">
            <v>VIGA SANDUICHE METALICA VAZADA PARA TRAVAMENTO DE PILARES, DIMENSOES: ALTURA DE *8* CM, LARGURA DE *6* CM E EXTENSAO DE 2 M (LOCACAO) (COLETADO CAIXA)</v>
          </cell>
          <cell r="C5305" t="str">
            <v>MES</v>
          </cell>
          <cell r="E5305">
            <v>2.3199999999999998</v>
          </cell>
        </row>
        <row r="5306">
          <cell r="A5306">
            <v>10508</v>
          </cell>
          <cell r="B5306" t="str">
            <v>VIGIA NOTURNO</v>
          </cell>
          <cell r="C5306" t="str">
            <v>H</v>
          </cell>
          <cell r="E5306">
            <v>11.39</v>
          </cell>
        </row>
        <row r="5307">
          <cell r="A5307">
            <v>11643</v>
          </cell>
          <cell r="B5307" t="str">
            <v>VIGOTA CONCRETO ARMADO PRE-MOLDADO 0,10X0,10X1,00M</v>
          </cell>
          <cell r="C5307" t="str">
            <v>UN</v>
          </cell>
          <cell r="E5307">
            <v>10.28</v>
          </cell>
        </row>
        <row r="5308">
          <cell r="A5308">
            <v>4487</v>
          </cell>
          <cell r="B5308" t="str">
            <v>VIGOTA DE MADEIRA NAO APARELHADA *5 X 10* CM, MACARANDUBA, ANGELIM OU EQUIVALENTE DA REGIAO</v>
          </cell>
          <cell r="C5308" t="str">
            <v>M</v>
          </cell>
          <cell r="E5308">
            <v>12.15</v>
          </cell>
        </row>
        <row r="5309">
          <cell r="A5309">
            <v>11157</v>
          </cell>
          <cell r="B5309" t="str">
            <v>WASH PRIMER PARA TINTA AUTOMOTIVA</v>
          </cell>
          <cell r="C5309" t="str">
            <v>GL</v>
          </cell>
          <cell r="E5309">
            <v>122.48</v>
          </cell>
        </row>
      </sheetData>
      <sheetData sheetId="8"/>
      <sheetData sheetId="9"/>
      <sheetData sheetId="10"/>
      <sheetData sheetId="1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rçamento "/>
      <sheetName val="Cronograma"/>
      <sheetName val="BDI OBRA"/>
      <sheetName val="BDI PROJETO"/>
      <sheetName val="BDI EQUIP."/>
      <sheetName val="Composições"/>
      <sheetName val="Mapa de Cotação"/>
      <sheetName val="SINAPI-Insumos-Mai.2016"/>
      <sheetName val="SINAPI-Tabela-Mai.2016"/>
      <sheetName val="SETOP-Tabela Serv.-Dez.2015"/>
      <sheetName val="SETOP-Tabela Proj.-Dez.2015"/>
      <sheetName val="SUDECAP-Tabela Serv.-Jan-16"/>
    </sheetNames>
    <sheetDataSet>
      <sheetData sheetId="0"/>
      <sheetData sheetId="1"/>
      <sheetData sheetId="2"/>
      <sheetData sheetId="3"/>
      <sheetData sheetId="4"/>
      <sheetData sheetId="5"/>
      <sheetData sheetId="6"/>
      <sheetData sheetId="7"/>
      <sheetData sheetId="8">
        <row r="1">
          <cell r="A1" t="str">
            <v>TABELA DE PREÇOS - COMPOSIÇÕES - SINAPI - MG - MAI/2016 - DESONERADA</v>
          </cell>
        </row>
        <row r="2">
          <cell r="A2" t="str">
            <v>SINAPI - SISTEMA NACIONAL DE PESQUISA DE CUSTOS E ÍNDICES DA CONSTRUÇÃO CIVIL</v>
          </cell>
        </row>
        <row r="3">
          <cell r="A3" t="str">
            <v>CÓDIGO</v>
          </cell>
          <cell r="B3" t="str">
            <v>D E S C R I Ç Ã O</v>
          </cell>
          <cell r="C3" t="str">
            <v>UNIDADE</v>
          </cell>
          <cell r="D3" t="str">
            <v>ORIGEM DE PREÇO</v>
          </cell>
          <cell r="E3" t="str">
            <v xml:space="preserve">CUSTO TOTAL </v>
          </cell>
        </row>
        <row r="4">
          <cell r="A4" t="str">
            <v>ASTU</v>
          </cell>
          <cell r="B4" t="str">
            <v>ASSENTAMENTO DE TUBOS E PECAS</v>
          </cell>
        </row>
        <row r="5">
          <cell r="A5">
            <v>45</v>
          </cell>
          <cell r="B5" t="str">
            <v>FORNEC E/OU ASSENT DE TUBO DE FERRO FUNDIDO JUNTA ELASTICA</v>
          </cell>
        </row>
        <row r="6">
          <cell r="A6">
            <v>73887</v>
          </cell>
          <cell r="B6" t="str">
            <v>ASSENTAMENTO DE TUBO DE FERRO FUNDIDO COM JUNTA ELASTICA</v>
          </cell>
        </row>
        <row r="7">
          <cell r="A7" t="str">
            <v>73887/001</v>
          </cell>
          <cell r="B7" t="str">
            <v>ASSENTAMENTO SIMPLES DE TUBOS DE FERRO FUNDIDO (FOFO) C/ JUNTA ELASTIC</v>
          </cell>
          <cell r="C7" t="str">
            <v>M</v>
          </cell>
          <cell r="D7" t="str">
            <v>CR</v>
          </cell>
          <cell r="E7">
            <v>2.59</v>
          </cell>
        </row>
        <row r="8">
          <cell r="A8" t="str">
            <v>A -  DN 75</v>
          </cell>
          <cell r="B8" t="str">
            <v>MM - INCLUSIVE TRANSPORTE</v>
          </cell>
        </row>
        <row r="9">
          <cell r="A9" t="str">
            <v>73887/002</v>
          </cell>
          <cell r="B9" t="str">
            <v>ASSENTAMENTO SIMPLES DE TUBOS DE FERRO FUNDIDO (FOFO) C/ JUNTA ELASTIC</v>
          </cell>
          <cell r="C9" t="str">
            <v>M</v>
          </cell>
          <cell r="D9" t="str">
            <v>CR</v>
          </cell>
          <cell r="E9">
            <v>3.1</v>
          </cell>
        </row>
        <row r="10">
          <cell r="A10" t="str">
            <v>A - DN 100</v>
          </cell>
          <cell r="B10" t="str">
            <v>- INCLUSIVE TRANSPORTE</v>
          </cell>
        </row>
        <row r="11">
          <cell r="A11" t="str">
            <v>73887/003</v>
          </cell>
          <cell r="B11" t="str">
            <v>ASSENTAMENTO SIMPLES DE TUBOS DE FERRO FUNDIDO (FOFO) C/ JUNTA ELASTIC</v>
          </cell>
          <cell r="C11" t="str">
            <v>M</v>
          </cell>
          <cell r="D11" t="str">
            <v>CR</v>
          </cell>
          <cell r="E11">
            <v>5.26</v>
          </cell>
        </row>
        <row r="12">
          <cell r="A12" t="str">
            <v>A - DN 150</v>
          </cell>
          <cell r="B12" t="e">
            <v>#NAME?</v>
          </cell>
        </row>
        <row r="13">
          <cell r="A13" t="str">
            <v>73887/004</v>
          </cell>
          <cell r="B13" t="str">
            <v>ASSENTAMENTO SIMPLES DE TUBOS DE FERRO FUNDIDO (FOFO) C/ JUNTA ELASTIC</v>
          </cell>
          <cell r="C13" t="str">
            <v>M</v>
          </cell>
          <cell r="D13" t="str">
            <v>CR</v>
          </cell>
          <cell r="E13">
            <v>6.73</v>
          </cell>
        </row>
        <row r="14">
          <cell r="A14" t="str">
            <v>A - DN 200</v>
          </cell>
          <cell r="B14" t="e">
            <v>#NAME?</v>
          </cell>
        </row>
        <row r="15">
          <cell r="A15" t="str">
            <v>73887/005</v>
          </cell>
          <cell r="B15" t="str">
            <v>ASSENTAMENTO SIMPLES DE TUBOS DE FERRO FUNDIDO (FOFO) C/ JUNTA ELASTIC</v>
          </cell>
          <cell r="C15" t="str">
            <v>M</v>
          </cell>
          <cell r="D15" t="str">
            <v>CR</v>
          </cell>
          <cell r="E15">
            <v>8.1199999999999992</v>
          </cell>
        </row>
        <row r="16">
          <cell r="A16" t="str">
            <v>A - DN 250</v>
          </cell>
          <cell r="B16" t="str">
            <v>MM - INCLUSIVE TRANSPORTE</v>
          </cell>
        </row>
        <row r="17">
          <cell r="A17" t="str">
            <v>73887/006</v>
          </cell>
          <cell r="B17" t="str">
            <v>ASSENTAMENTO SIMPLES DE TUBOS DE FERRO FUNDIDO (FOFO) C/ JUNTA ELASTIC</v>
          </cell>
          <cell r="C17" t="str">
            <v>M</v>
          </cell>
          <cell r="D17" t="str">
            <v>CR</v>
          </cell>
          <cell r="E17">
            <v>9.18</v>
          </cell>
        </row>
        <row r="18">
          <cell r="A18" t="str">
            <v>A - DN 300</v>
          </cell>
          <cell r="B18" t="e">
            <v>#NAME?</v>
          </cell>
        </row>
        <row r="19">
          <cell r="A19" t="str">
            <v>73887/007</v>
          </cell>
          <cell r="B19" t="str">
            <v>ASSENTAMENTO SIMPLES DE TUBOS DE FERRO FUNDIDO (FOFO) C/ JUNTA ELASTIC</v>
          </cell>
          <cell r="C19" t="str">
            <v>M</v>
          </cell>
          <cell r="D19" t="str">
            <v>CR</v>
          </cell>
          <cell r="E19">
            <v>10.7</v>
          </cell>
        </row>
        <row r="20">
          <cell r="A20" t="str">
            <v>A - DN 350</v>
          </cell>
          <cell r="B20" t="str">
            <v>MM - INCLUSIVE TRANSPORTE</v>
          </cell>
        </row>
        <row r="21">
          <cell r="A21" t="str">
            <v>73887/008</v>
          </cell>
          <cell r="B21" t="str">
            <v>ASSENTAMENTO SIMPLES DE TUBOS DE FERRO FUNDIDO (FOFO) C/ JUNTA ELASTIC</v>
          </cell>
          <cell r="C21" t="str">
            <v>M</v>
          </cell>
          <cell r="D21" t="str">
            <v>CR</v>
          </cell>
          <cell r="E21">
            <v>11.81</v>
          </cell>
        </row>
        <row r="22">
          <cell r="A22" t="str">
            <v>A - DN 400</v>
          </cell>
          <cell r="B22" t="str">
            <v>MM - INCLUSIVE TRANSPORTE</v>
          </cell>
        </row>
        <row r="23">
          <cell r="A23" t="str">
            <v>73887/009</v>
          </cell>
          <cell r="B23" t="str">
            <v>ASSENTAMENTO SIMPLES DE TUBOS DE FERRO FUNDIDO (FOFO) C/ JUNTA ELASTIC</v>
          </cell>
          <cell r="C23" t="str">
            <v>M</v>
          </cell>
          <cell r="D23" t="str">
            <v>CR</v>
          </cell>
          <cell r="E23">
            <v>13.77</v>
          </cell>
        </row>
        <row r="24">
          <cell r="A24" t="str">
            <v>A - DN 450</v>
          </cell>
          <cell r="B24" t="str">
            <v>MM - INCLUSIVE TRANSPORTE</v>
          </cell>
        </row>
        <row r="25">
          <cell r="A25" t="str">
            <v>73887/010</v>
          </cell>
          <cell r="B25" t="str">
            <v>ASSENTAMENTO SIMPLES DE TUBOS DE FERRO FUNDIDO (FOFO) C/ JUNTA ELASTIC</v>
          </cell>
          <cell r="C25" t="str">
            <v>M</v>
          </cell>
          <cell r="D25" t="str">
            <v>CR</v>
          </cell>
          <cell r="E25">
            <v>15.22</v>
          </cell>
        </row>
        <row r="26">
          <cell r="A26" t="str">
            <v>A - DN 500</v>
          </cell>
          <cell r="B26" t="str">
            <v>MM - INCLUSIVE TRANSPORTE</v>
          </cell>
        </row>
        <row r="27">
          <cell r="A27" t="str">
            <v>73887/011</v>
          </cell>
          <cell r="B27" t="str">
            <v>ASSENTAMENTO SIMPLES DE TUBOS DE FERRO FUNDIDO (FOFO) C/ JUNTA ELASTIC</v>
          </cell>
          <cell r="C27" t="str">
            <v>M</v>
          </cell>
          <cell r="D27" t="str">
            <v>CR</v>
          </cell>
          <cell r="E27">
            <v>18.350000000000001</v>
          </cell>
        </row>
        <row r="28">
          <cell r="A28" t="str">
            <v>A - DN 600</v>
          </cell>
          <cell r="B28" t="str">
            <v>MM - INCLUSIVE TRANSPORTE</v>
          </cell>
        </row>
        <row r="29">
          <cell r="A29" t="str">
            <v>73887/012</v>
          </cell>
          <cell r="B29" t="str">
            <v>ASSENTAMENTO SIMPLES DE TUBOS DE FERRO FUNDIDO (FOFO) C/ JUNTA ELASTIC</v>
          </cell>
          <cell r="C29" t="str">
            <v>M</v>
          </cell>
          <cell r="D29" t="str">
            <v>CR</v>
          </cell>
          <cell r="E29">
            <v>23.1</v>
          </cell>
        </row>
        <row r="30">
          <cell r="A30" t="str">
            <v>A - DN 700</v>
          </cell>
          <cell r="B30" t="str">
            <v>MM - INCLUSIVE TRANSPORTE</v>
          </cell>
        </row>
        <row r="31">
          <cell r="A31" t="str">
            <v>73887/013</v>
          </cell>
          <cell r="B31" t="str">
            <v>ASSENTAMENTO SIMPLES DE TUBOS DE FERRO FUNDIDO (FOFO) C/ JUNTA ELASTIC</v>
          </cell>
          <cell r="C31" t="str">
            <v>M</v>
          </cell>
          <cell r="D31" t="str">
            <v>CR</v>
          </cell>
          <cell r="E31">
            <v>26.57</v>
          </cell>
        </row>
        <row r="32">
          <cell r="A32" t="str">
            <v>SINAPI - S</v>
          </cell>
          <cell r="B32" t="str">
            <v>ISTEMA NACIONAL DE PESQUISA DE CUSTOS E ÍNDICES DA CONSTRUÇÃO CIVIL</v>
          </cell>
        </row>
        <row r="33">
          <cell r="A33" t="str">
            <v>PCI.817.01</v>
          </cell>
          <cell r="B33" t="e">
            <v>#NAME?</v>
          </cell>
          <cell r="D33" t="str">
            <v>EM</v>
          </cell>
          <cell r="E33" t="str">
            <v>06/2016 AS 13:04:4</v>
          </cell>
        </row>
        <row r="34">
          <cell r="D34" t="str">
            <v>TA</v>
          </cell>
          <cell r="E34" t="str">
            <v>TÉCNICA: 13/06/20</v>
          </cell>
        </row>
        <row r="35">
          <cell r="A35" t="str">
            <v>ENCARGOS S</v>
          </cell>
          <cell r="B35" t="str">
            <v>OCIAIS DESONERADOS: 90,80%(HORA)   52,84%(MÊS)</v>
          </cell>
        </row>
        <row r="36">
          <cell r="A36" t="str">
            <v>ABRANGÊNCI</v>
          </cell>
          <cell r="B36" t="str">
            <v>A : NACIONAL                                              LOCALIDADE  : BELO</v>
          </cell>
          <cell r="C36" t="str">
            <v>HORI</v>
          </cell>
        </row>
        <row r="37">
          <cell r="A37" t="str">
            <v>REF.COLETA</v>
          </cell>
          <cell r="B37" t="str">
            <v>: MEDIANO</v>
          </cell>
          <cell r="D37" t="str">
            <v>TA</v>
          </cell>
          <cell r="E37" t="str">
            <v>: 05/2016</v>
          </cell>
        </row>
        <row r="38">
          <cell r="A38" t="str">
            <v>CÓDIGO</v>
          </cell>
          <cell r="B38" t="str">
            <v>|D E S C R I Ç Ã O                                                   |UN</v>
          </cell>
          <cell r="C38" t="str">
            <v>IDADE</v>
          </cell>
          <cell r="D38" t="str">
            <v>DE</v>
          </cell>
          <cell r="E38" t="str">
            <v>|CUSTO TOTA</v>
          </cell>
        </row>
        <row r="39">
          <cell r="A39" t="str">
            <v>VÍNCULO...</v>
          </cell>
          <cell r="B39" t="str">
            <v>..: CAIXA REFERENCIAL</v>
          </cell>
        </row>
        <row r="40">
          <cell r="A40" t="str">
            <v>A - DN 800</v>
          </cell>
          <cell r="B40" t="str">
            <v>MM - INCLUSIVE TRANSPORTES</v>
          </cell>
        </row>
        <row r="41">
          <cell r="A41" t="str">
            <v>73887/014</v>
          </cell>
          <cell r="B41" t="str">
            <v>ASSENTAMENTO SIMPLES DE TUBOS DE FERRO FUNDIDO (FOFO) C/ JUNTA ELASTIC</v>
          </cell>
          <cell r="C41" t="str">
            <v>M</v>
          </cell>
          <cell r="D41" t="str">
            <v>CR</v>
          </cell>
          <cell r="E41">
            <v>30.96</v>
          </cell>
        </row>
        <row r="42">
          <cell r="A42" t="str">
            <v>A - DN 900</v>
          </cell>
          <cell r="B42" t="str">
            <v>MM - INCLUSIVE TRANSPORTE</v>
          </cell>
        </row>
        <row r="43">
          <cell r="A43" t="str">
            <v>73887/015</v>
          </cell>
          <cell r="B43" t="str">
            <v>ASSENTAMENTO SIMPLES DE TUBOS DE FERRO FUNDIDO (FOFO) C/ JUNTA ELASTIC</v>
          </cell>
          <cell r="C43" t="str">
            <v>M</v>
          </cell>
          <cell r="D43" t="str">
            <v>CR</v>
          </cell>
          <cell r="E43">
            <v>33.26</v>
          </cell>
        </row>
        <row r="44">
          <cell r="A44" t="str">
            <v>A - DN 100</v>
          </cell>
          <cell r="B44" t="str">
            <v>0 MM - INCLUSIVE TRANSPORTE</v>
          </cell>
        </row>
        <row r="45">
          <cell r="A45" t="str">
            <v>73887/016</v>
          </cell>
          <cell r="B45" t="str">
            <v>ASSENTAMENTO SIMPLES DE TUBOS DE FERRO FUNDIDO (FOFO) C/ JUNTA ELASTIC</v>
          </cell>
          <cell r="C45" t="str">
            <v>M</v>
          </cell>
          <cell r="D45" t="str">
            <v>CR</v>
          </cell>
          <cell r="E45">
            <v>39.44</v>
          </cell>
        </row>
        <row r="46">
          <cell r="A46" t="str">
            <v>A - DN 110</v>
          </cell>
          <cell r="B46" t="str">
            <v>0 MM - INCLUSIVE TRANSPORTE</v>
          </cell>
        </row>
        <row r="47">
          <cell r="A47" t="str">
            <v>73887/017</v>
          </cell>
          <cell r="B47" t="str">
            <v>ASSENTAMENTO SIMPLES DE TUBOS DE FERRO FUNDIDO (FOFO) C/ JUNTA ELASTIC</v>
          </cell>
          <cell r="C47" t="str">
            <v>M</v>
          </cell>
          <cell r="D47" t="str">
            <v>CR</v>
          </cell>
          <cell r="E47">
            <v>46.53</v>
          </cell>
        </row>
        <row r="48">
          <cell r="A48" t="str">
            <v>A - DN 120</v>
          </cell>
          <cell r="B48" t="str">
            <v>0 MM - INCLUSIVE TRANSPORTE</v>
          </cell>
        </row>
        <row r="49">
          <cell r="A49">
            <v>74213</v>
          </cell>
          <cell r="B49" t="str">
            <v>MODULO TIPO - REDE DE AGUA &gt; FORN. E ASSENTAMENTO DE TUBOS DE F0F0:</v>
          </cell>
        </row>
        <row r="50">
          <cell r="A50" t="str">
            <v>COMPREENDE</v>
          </cell>
          <cell r="B50" t="str">
            <v>LOCACAO DA OBRA, CADASTRAMENTO DE INTERFERENCIAS, ESCAVACAO</v>
          </cell>
        </row>
        <row r="51">
          <cell r="A51" t="str">
            <v>DE VALA, E</v>
          </cell>
          <cell r="B51" t="str">
            <v>XCETO ROCHA, ATE A PROFUNDIDADE DE 1,50 METROS.</v>
          </cell>
        </row>
        <row r="52">
          <cell r="A52" t="str">
            <v>INCLUI - C</v>
          </cell>
          <cell r="B52" t="str">
            <v>ARGA,TRANSPORTE E DESCARGA DO MATERIAL ESCAVADO EM BOTA-FORA</v>
          </cell>
        </row>
        <row r="53">
          <cell r="A53" t="e">
            <v>#NAME?</v>
          </cell>
          <cell r="B53" t="str">
            <v>PREVIA DOS TUBOS,CONEXOES,DESCIDA ATE A VALA E ASSEN-</v>
          </cell>
        </row>
        <row r="54">
          <cell r="A54" t="str">
            <v>TAMENTO</v>
          </cell>
        </row>
        <row r="55">
          <cell r="A55" t="e">
            <v>#NAME?</v>
          </cell>
          <cell r="B55" t="str">
            <v>,NIVELAMENTO E REATERRO DE VALAS C/COMPACTACAO MANUAL</v>
          </cell>
        </row>
        <row r="56">
          <cell r="A56" t="str">
            <v>74213/001</v>
          </cell>
          <cell r="B56" t="str">
            <v>MODULO TIPO: REDE DE AGUA, COM FORNECIMENTO E ASSENTAMENTO DE TUBO FºF</v>
          </cell>
          <cell r="C56" t="str">
            <v>M</v>
          </cell>
          <cell r="D56" t="str">
            <v>CR</v>
          </cell>
          <cell r="E56">
            <v>18.559999999999999</v>
          </cell>
        </row>
        <row r="57">
          <cell r="A57" t="str">
            <v>º DN 200 M</v>
          </cell>
          <cell r="B57" t="str">
            <v>M-K7, COMPREENDENDO: LOCACAO, CADASTRAMENTO DE INTERFERENCIA</v>
          </cell>
        </row>
        <row r="58">
          <cell r="A58" t="str">
            <v>S, ESCAVAC</v>
          </cell>
          <cell r="B58" t="str">
            <v>AO E REATERRO COMPACTADO DE VALA, EXCETO ROCHA, ATE 1,50 M.</v>
          </cell>
        </row>
        <row r="59">
          <cell r="A59" t="str">
            <v>INCLUSIVE.</v>
          </cell>
          <cell r="B59" t="str">
            <v>ATENÇÃO: VIDE DESCRIÇÃOCOMPLEMENTAR .</v>
          </cell>
        </row>
        <row r="60">
          <cell r="A60">
            <v>83655</v>
          </cell>
          <cell r="B60" t="str">
            <v>ASSENTAMENTO SIMPLES DE TUBOS DE FERRO FUNDIDO (FOFO), COM JUNTA ELAST</v>
          </cell>
          <cell r="C60" t="str">
            <v>M</v>
          </cell>
          <cell r="D60" t="str">
            <v>CR</v>
          </cell>
          <cell r="E60">
            <v>2.8</v>
          </cell>
        </row>
        <row r="61">
          <cell r="A61" t="str">
            <v>ICA, DN 50</v>
          </cell>
          <cell r="B61" t="str">
            <v>MM.</v>
          </cell>
        </row>
        <row r="62">
          <cell r="A62">
            <v>48</v>
          </cell>
          <cell r="B62" t="str">
            <v>FORNEC E/OU ASSENT DE TUBO DE PVC COM JUNTA ELASTICA</v>
          </cell>
        </row>
        <row r="63">
          <cell r="A63">
            <v>73888</v>
          </cell>
          <cell r="B63" t="str">
            <v>ASSENTAMENTO TUBO PVC, RPVC, PVC DEFOFO, PRFV P/AGUA COM JE</v>
          </cell>
        </row>
        <row r="64">
          <cell r="A64" t="str">
            <v>73888/001</v>
          </cell>
          <cell r="B64" t="str">
            <v>ASSENTAMENTO TUBO PVC COM JUNTA ELASTICA, DN 50 MM - (OU RPVC, OU PVC</v>
          </cell>
          <cell r="C64" t="str">
            <v>M</v>
          </cell>
          <cell r="D64" t="str">
            <v>CR</v>
          </cell>
          <cell r="E64">
            <v>1.28</v>
          </cell>
        </row>
        <row r="65">
          <cell r="A65" t="str">
            <v>DEFOFO, OU</v>
          </cell>
          <cell r="B65" t="str">
            <v>PRFV) - PARA AGUA.</v>
          </cell>
        </row>
        <row r="66">
          <cell r="A66" t="str">
            <v>73888/002</v>
          </cell>
          <cell r="B66" t="str">
            <v>ASSENTAMENTO TUBO PVC COM JUNTA ELASTICA, DN 75 MM - (OU RPVC, OU PVC</v>
          </cell>
          <cell r="C66" t="str">
            <v>M</v>
          </cell>
          <cell r="D66" t="str">
            <v>CR</v>
          </cell>
          <cell r="E66">
            <v>1.7</v>
          </cell>
        </row>
        <row r="67">
          <cell r="A67" t="str">
            <v>DEFOFO, OU</v>
          </cell>
          <cell r="B67" t="str">
            <v>PRFV) - PARA AGUA.</v>
          </cell>
        </row>
        <row r="68">
          <cell r="A68" t="str">
            <v>SINAPI - S</v>
          </cell>
          <cell r="B68" t="str">
            <v>ISTEMA NACIONAL DE PESQUISA DE CUSTOS E ÍNDICES DA CONSTRUÇÃO CIVIL</v>
          </cell>
        </row>
        <row r="69">
          <cell r="A69" t="str">
            <v>PCI.817.01</v>
          </cell>
          <cell r="B69" t="e">
            <v>#NAME?</v>
          </cell>
          <cell r="D69" t="str">
            <v>EM</v>
          </cell>
          <cell r="E69" t="str">
            <v>06/2016 AS 13:04:4</v>
          </cell>
        </row>
        <row r="70">
          <cell r="D70" t="str">
            <v>TA</v>
          </cell>
          <cell r="E70" t="str">
            <v>TÉCNICA: 13/06/20</v>
          </cell>
        </row>
        <row r="71">
          <cell r="A71" t="str">
            <v>ENCARGOS S</v>
          </cell>
          <cell r="B71" t="str">
            <v>OCIAIS DESONERADOS: 90,80%(HORA)   52,84%(MÊS)</v>
          </cell>
        </row>
        <row r="72">
          <cell r="A72" t="str">
            <v>ABRANGÊNCI</v>
          </cell>
          <cell r="B72" t="str">
            <v>A : NACIONAL                                              LOCALIDADE  : BELO</v>
          </cell>
          <cell r="C72" t="str">
            <v>HORI</v>
          </cell>
        </row>
        <row r="73">
          <cell r="A73" t="str">
            <v>REF.COLETA</v>
          </cell>
          <cell r="B73" t="str">
            <v>: MEDIANO</v>
          </cell>
          <cell r="D73" t="str">
            <v>TA</v>
          </cell>
          <cell r="E73" t="str">
            <v>: 05/2016</v>
          </cell>
        </row>
        <row r="74">
          <cell r="A74" t="str">
            <v>CÓDIGO</v>
          </cell>
          <cell r="B74" t="str">
            <v>|D E S C R I Ç Ã O                                                   |UN</v>
          </cell>
          <cell r="C74" t="str">
            <v>IDADE</v>
          </cell>
          <cell r="D74" t="str">
            <v>DE</v>
          </cell>
          <cell r="E74" t="str">
            <v>|CUSTO TOTA</v>
          </cell>
        </row>
        <row r="75">
          <cell r="A75" t="str">
            <v>VÍNCULO...</v>
          </cell>
          <cell r="B75" t="str">
            <v>..: CAIXA REFERENCIAL</v>
          </cell>
        </row>
        <row r="76">
          <cell r="A76" t="str">
            <v>73888/003</v>
          </cell>
          <cell r="B76" t="str">
            <v>ASSENTAMENTO TUBO PVC COM JUNTA ELASTICA, DN 100 MM - (OU RPVC, OU PVC</v>
          </cell>
          <cell r="C76" t="str">
            <v>M</v>
          </cell>
          <cell r="D76" t="str">
            <v>CR</v>
          </cell>
          <cell r="E76">
            <v>2.13</v>
          </cell>
        </row>
        <row r="77">
          <cell r="A77" t="str">
            <v>DEFOFO, OU</v>
          </cell>
          <cell r="B77" t="str">
            <v>PRFV) - PARA AGUA.</v>
          </cell>
        </row>
        <row r="78">
          <cell r="A78" t="str">
            <v>73888/004</v>
          </cell>
          <cell r="B78" t="str">
            <v>ASSENTAMENTO TUBO PVC COM JUNTA ELASTICA, DN 150 MM - (OU RPVC, OU PVC</v>
          </cell>
          <cell r="C78" t="str">
            <v>M</v>
          </cell>
          <cell r="D78" t="str">
            <v>CR</v>
          </cell>
          <cell r="E78">
            <v>2.56</v>
          </cell>
        </row>
        <row r="79">
          <cell r="A79" t="str">
            <v>DEFOFO, OU</v>
          </cell>
          <cell r="B79" t="str">
            <v>PRFV P/ AGUA)</v>
          </cell>
        </row>
        <row r="80">
          <cell r="A80" t="str">
            <v>73888/005</v>
          </cell>
          <cell r="B80" t="str">
            <v>ASSENTAMENTO TUBO PVC COM JUNTA ELASTICA, DN 200 MM - (OU RPVC, OU PVC</v>
          </cell>
          <cell r="C80" t="str">
            <v>M</v>
          </cell>
          <cell r="D80" t="str">
            <v>CR</v>
          </cell>
          <cell r="E80">
            <v>2.99</v>
          </cell>
        </row>
        <row r="81">
          <cell r="A81" t="str">
            <v>DEFOFO, OU</v>
          </cell>
          <cell r="B81" t="str">
            <v>PRFV P/ AGUA)</v>
          </cell>
        </row>
        <row r="82">
          <cell r="A82" t="str">
            <v>73888/006</v>
          </cell>
          <cell r="B82" t="str">
            <v>ASSENTAMENTO TUBO PVC COM JUNTA ELASTICA, DN 250 MM - (OU RPVC, OU PVC</v>
          </cell>
          <cell r="C82" t="str">
            <v>M</v>
          </cell>
          <cell r="D82" t="str">
            <v>CR</v>
          </cell>
          <cell r="E82">
            <v>3.41</v>
          </cell>
        </row>
        <row r="83">
          <cell r="A83" t="str">
            <v>DEFOFO, OU</v>
          </cell>
          <cell r="B83" t="str">
            <v>PRFV P/ AGUA)</v>
          </cell>
        </row>
        <row r="84">
          <cell r="A84" t="str">
            <v>73888/007</v>
          </cell>
          <cell r="B84" t="str">
            <v>ASSENTAMENTO TUBO PVC COM JUNTA ELASTICA, DN 300 MM - (OU RPVC, OU PVC</v>
          </cell>
          <cell r="C84" t="str">
            <v>M</v>
          </cell>
          <cell r="D84" t="str">
            <v>CR</v>
          </cell>
          <cell r="E84">
            <v>4.2699999999999996</v>
          </cell>
        </row>
        <row r="85">
          <cell r="A85" t="str">
            <v>DEFOFO, OU</v>
          </cell>
          <cell r="B85" t="str">
            <v>PRFV P/ AGUA)</v>
          </cell>
        </row>
        <row r="86">
          <cell r="A86" t="str">
            <v>73888/008</v>
          </cell>
          <cell r="B86" t="str">
            <v>ASSENTAMENTO TUBO PVC COM JUNTA ELASTICA, DN 350 MM - (OU RPVC, OU PVC</v>
          </cell>
          <cell r="C86" t="str">
            <v>M</v>
          </cell>
          <cell r="D86" t="str">
            <v>CR</v>
          </cell>
          <cell r="E86">
            <v>4.7</v>
          </cell>
        </row>
        <row r="87">
          <cell r="A87" t="str">
            <v>DEFOFO, OU</v>
          </cell>
          <cell r="B87" t="str">
            <v>PRFV) PARA AGUA</v>
          </cell>
        </row>
        <row r="88">
          <cell r="A88" t="str">
            <v>73888/009</v>
          </cell>
          <cell r="B88" t="str">
            <v>ASSENTAMENTO TUBO PVC COM JUNTA ELASTICA, DN 400 MM - (OU RPVC, OU PVC</v>
          </cell>
          <cell r="C88" t="str">
            <v>M</v>
          </cell>
          <cell r="D88" t="str">
            <v>CR</v>
          </cell>
          <cell r="E88">
            <v>6.29</v>
          </cell>
        </row>
        <row r="89">
          <cell r="A89" t="str">
            <v>DEFOFO, OU</v>
          </cell>
          <cell r="B89" t="str">
            <v>PRFV) - PARA AGUA.</v>
          </cell>
        </row>
        <row r="90">
          <cell r="A90" t="str">
            <v>73888/010</v>
          </cell>
          <cell r="B90" t="str">
            <v>ASSENTAMENTO TUBO PVC COM JUNTA ELASTICA, DN 500 MM - (OU RPVC, OU PVC</v>
          </cell>
          <cell r="C90" t="str">
            <v>M</v>
          </cell>
          <cell r="D90" t="str">
            <v>CR</v>
          </cell>
          <cell r="E90">
            <v>6.93</v>
          </cell>
        </row>
        <row r="91">
          <cell r="A91" t="str">
            <v>DEFOFO, OU</v>
          </cell>
          <cell r="B91" t="str">
            <v>PRFV) - PARA AGUA.</v>
          </cell>
        </row>
        <row r="92">
          <cell r="A92" t="str">
            <v>73888/011</v>
          </cell>
          <cell r="B92" t="str">
            <v>ASSENTAMENTO TUBO PVC COM JUNTA ELASTICA, DN 600 MM - (OU RPVC, OU PVC</v>
          </cell>
          <cell r="C92" t="str">
            <v>M</v>
          </cell>
          <cell r="D92" t="str">
            <v>CR</v>
          </cell>
          <cell r="E92">
            <v>7.74</v>
          </cell>
        </row>
        <row r="93">
          <cell r="A93" t="str">
            <v>DEFOFO, OU</v>
          </cell>
          <cell r="B93" t="str">
            <v>PRFV) - PARA AGUA.</v>
          </cell>
        </row>
        <row r="94">
          <cell r="A94" t="str">
            <v>73888/012</v>
          </cell>
          <cell r="B94" t="str">
            <v>ASSENTAMENTO TUBO PVC COM JUNTA ELASTICA, DN 700 MM - (OU RPVC, OU PVC</v>
          </cell>
          <cell r="C94" t="str">
            <v>M</v>
          </cell>
          <cell r="D94" t="str">
            <v>CR</v>
          </cell>
          <cell r="E94">
            <v>8.43</v>
          </cell>
        </row>
        <row r="95">
          <cell r="A95" t="str">
            <v>DEFOFO, OU</v>
          </cell>
          <cell r="B95" t="str">
            <v>PRFV) - PARA AGUA.</v>
          </cell>
        </row>
        <row r="96">
          <cell r="A96" t="str">
            <v>73888/013</v>
          </cell>
          <cell r="B96" t="str">
            <v>ASSENTAMENTO TUBO PVC COM JUNTA ELASTICA, DN 800 MM - (OU RPVC, OU PVC</v>
          </cell>
          <cell r="C96" t="str">
            <v>M</v>
          </cell>
          <cell r="D96" t="str">
            <v>CR</v>
          </cell>
          <cell r="E96">
            <v>9.1999999999999993</v>
          </cell>
        </row>
        <row r="97">
          <cell r="A97" t="str">
            <v>DEFOFO, OU</v>
          </cell>
          <cell r="B97" t="str">
            <v>PRFV) - PARA AGUA.</v>
          </cell>
        </row>
        <row r="98">
          <cell r="A98" t="str">
            <v>73888/014</v>
          </cell>
          <cell r="B98" t="str">
            <v>ASSENTAMENTO TUBO PVC COM JUNTA ELASTICA, DN 900 MM - (OU RPVC, OU PVC</v>
          </cell>
          <cell r="C98" t="str">
            <v>M</v>
          </cell>
          <cell r="D98" t="str">
            <v>CR</v>
          </cell>
          <cell r="E98">
            <v>9.92</v>
          </cell>
        </row>
        <row r="99">
          <cell r="A99" t="str">
            <v>DEFOFO, OU</v>
          </cell>
          <cell r="B99" t="str">
            <v>PRFV) - PARA AGUA.</v>
          </cell>
        </row>
        <row r="100">
          <cell r="A100" t="str">
            <v>73888/015</v>
          </cell>
          <cell r="B100" t="str">
            <v>ASSENTAMENTO TUBO PVC COM JUNTA ELASTICA, DN 1000 MM - (OU RPVC, OU PV</v>
          </cell>
          <cell r="C100" t="str">
            <v>M</v>
          </cell>
          <cell r="D100" t="str">
            <v>CR</v>
          </cell>
          <cell r="E100">
            <v>10.56</v>
          </cell>
        </row>
        <row r="101">
          <cell r="A101" t="str">
            <v>C DEFOFO,</v>
          </cell>
          <cell r="B101" t="str">
            <v>OU PRFV) - PARA AGUA.</v>
          </cell>
        </row>
        <row r="102">
          <cell r="A102">
            <v>90694</v>
          </cell>
          <cell r="B102" t="str">
            <v>TUBO DE PVC PARA REDE COLETORA DE ESGOTO DE PAREDE MACIÇA, DN 100 MM,</v>
          </cell>
          <cell r="C102" t="str">
            <v>M</v>
          </cell>
          <cell r="D102" t="str">
            <v>CR</v>
          </cell>
          <cell r="E102">
            <v>16.02</v>
          </cell>
        </row>
        <row r="103">
          <cell r="A103" t="str">
            <v>JUNTA ELÁS</v>
          </cell>
          <cell r="B103" t="str">
            <v>TICA, INSTALADO EM LOCAL COM NÍVEL BAIXO DE INTERFERÊNCIAS -</v>
          </cell>
        </row>
        <row r="104">
          <cell r="A104" t="str">
            <v>SINAPI - S</v>
          </cell>
          <cell r="B104" t="str">
            <v>ISTEMA NACIONAL DE PESQUISA DE CUSTOS E ÍNDICES DA CONSTRUÇÃO CIVIL</v>
          </cell>
        </row>
        <row r="105">
          <cell r="A105" t="str">
            <v>PCI.817.01</v>
          </cell>
          <cell r="B105" t="e">
            <v>#NAME?</v>
          </cell>
          <cell r="D105" t="str">
            <v>EM</v>
          </cell>
          <cell r="E105" t="str">
            <v>06/2016 AS 13:04:4</v>
          </cell>
        </row>
        <row r="106">
          <cell r="D106" t="str">
            <v>TA</v>
          </cell>
          <cell r="E106" t="str">
            <v>TÉCNICA: 13/06/20</v>
          </cell>
        </row>
        <row r="107">
          <cell r="A107" t="str">
            <v>ENCARGOS S</v>
          </cell>
          <cell r="B107" t="str">
            <v>OCIAIS DESONERADOS: 90,80%(HORA)   52,84%(MÊS)</v>
          </cell>
        </row>
        <row r="108">
          <cell r="A108" t="str">
            <v>ABRANGÊNCI</v>
          </cell>
          <cell r="B108" t="str">
            <v>A : NACIONAL                                              LOCALIDADE  : BELO</v>
          </cell>
          <cell r="C108" t="str">
            <v>HORI</v>
          </cell>
        </row>
        <row r="109">
          <cell r="A109" t="str">
            <v>REF.COLETA</v>
          </cell>
          <cell r="B109" t="str">
            <v>: MEDIANO</v>
          </cell>
          <cell r="D109" t="str">
            <v>TA</v>
          </cell>
          <cell r="E109" t="str">
            <v>: 05/2016</v>
          </cell>
        </row>
        <row r="110">
          <cell r="A110" t="str">
            <v>CÓDIGO</v>
          </cell>
          <cell r="B110" t="str">
            <v>|D E S C R I Ç Ã O                                                   |UN</v>
          </cell>
          <cell r="C110" t="str">
            <v>IDADE</v>
          </cell>
          <cell r="D110" t="str">
            <v>DE</v>
          </cell>
          <cell r="E110" t="str">
            <v>|CUSTO TOTA</v>
          </cell>
        </row>
        <row r="111">
          <cell r="A111" t="str">
            <v>VÍNCULO...</v>
          </cell>
          <cell r="B111" t="str">
            <v>..: CAIXA REFERENCIAL</v>
          </cell>
        </row>
        <row r="112">
          <cell r="A112" t="str">
            <v>FORNECIMEN</v>
          </cell>
          <cell r="B112" t="str">
            <v>TO E ASSENTAMENTO. AF_06/2015</v>
          </cell>
        </row>
        <row r="113">
          <cell r="A113">
            <v>90695</v>
          </cell>
          <cell r="B113" t="str">
            <v>TUBO DE PVC PARA REDE COLETORA DE ESGOTO DE PAREDE MACIÇA, DN 150 MM,</v>
          </cell>
          <cell r="C113" t="str">
            <v>M</v>
          </cell>
          <cell r="D113" t="str">
            <v>CR</v>
          </cell>
          <cell r="E113">
            <v>32.04</v>
          </cell>
        </row>
        <row r="114">
          <cell r="A114" t="str">
            <v>JUNTA ELÁS</v>
          </cell>
          <cell r="B114" t="str">
            <v>TICA, INSTALADO EM LOCAL COM NÍVEL BAIXO DE INTERFERÊNCIAS -</v>
          </cell>
        </row>
        <row r="115">
          <cell r="A115" t="str">
            <v>FORNECIMEN</v>
          </cell>
          <cell r="B115" t="str">
            <v>TO E ASSENTAMENTO. AF_06/2015</v>
          </cell>
        </row>
        <row r="116">
          <cell r="A116">
            <v>90696</v>
          </cell>
          <cell r="B116" t="str">
            <v>TUBO DE PVC PARA REDE COLETORA DE ESGOTO DE PAREDE MACIÇA, DN 200 MM,</v>
          </cell>
          <cell r="C116" t="str">
            <v>M</v>
          </cell>
          <cell r="D116" t="str">
            <v>CR</v>
          </cell>
          <cell r="E116">
            <v>48.29</v>
          </cell>
        </row>
        <row r="117">
          <cell r="A117" t="str">
            <v>JUNTA ELÁS</v>
          </cell>
          <cell r="B117" t="str">
            <v>TICA, INSTALADO EM LOCAL COM NÍVEL BAIXO DE INTERFERÊNCIAS -</v>
          </cell>
        </row>
        <row r="118">
          <cell r="A118" t="str">
            <v>FORNECIMEN</v>
          </cell>
          <cell r="B118" t="str">
            <v>TO E ASSENTAMENTO. AF_06/2015</v>
          </cell>
        </row>
        <row r="119">
          <cell r="A119">
            <v>90697</v>
          </cell>
          <cell r="B119" t="str">
            <v>TUBO DE PVC PARA REDE COLETORA DE ESGOTO DE PAREDE MACIÇA, DN 250 MM,</v>
          </cell>
          <cell r="C119" t="str">
            <v>M</v>
          </cell>
          <cell r="D119" t="str">
            <v>CR</v>
          </cell>
          <cell r="E119">
            <v>81.05</v>
          </cell>
        </row>
        <row r="120">
          <cell r="A120" t="str">
            <v>JUNTA ELÁS</v>
          </cell>
          <cell r="B120" t="str">
            <v>TICA, INSTALADO EM LOCAL COM NÍVEL BAIXO DE INTERFERÊNCIAS -</v>
          </cell>
        </row>
        <row r="121">
          <cell r="A121" t="str">
            <v>FORNECIMEN</v>
          </cell>
          <cell r="B121" t="str">
            <v>TO E ASSENTAMENTO. AF_06/2015</v>
          </cell>
        </row>
        <row r="122">
          <cell r="A122">
            <v>90698</v>
          </cell>
          <cell r="B122" t="str">
            <v>TUBO DE PVC PARA REDE COLETORA DE ESGOTO DE PAREDE MACIÇA, DN 300 MM,</v>
          </cell>
          <cell r="C122" t="str">
            <v>M</v>
          </cell>
          <cell r="D122" t="str">
            <v>CR</v>
          </cell>
          <cell r="E122">
            <v>125.1</v>
          </cell>
        </row>
        <row r="123">
          <cell r="A123" t="str">
            <v>JUNTA ELÁS</v>
          </cell>
          <cell r="B123" t="str">
            <v>TICA, INSTALADO EM LOCAL COM NÍVEL BAIXO DE INTERFERÊNCIAS -</v>
          </cell>
        </row>
        <row r="124">
          <cell r="A124" t="str">
            <v>FORNECIMEN</v>
          </cell>
          <cell r="B124" t="str">
            <v>TO E ASSENTAMENTO. AF_06/2015</v>
          </cell>
        </row>
        <row r="125">
          <cell r="A125">
            <v>90699</v>
          </cell>
          <cell r="B125" t="str">
            <v>TUBO DE PVC PARA REDE COLETORA DE ESGOTO DE PAREDE MACIÇA, DN 350 MM,</v>
          </cell>
          <cell r="C125" t="str">
            <v>M</v>
          </cell>
          <cell r="D125" t="str">
            <v>CR</v>
          </cell>
          <cell r="E125">
            <v>160.82</v>
          </cell>
        </row>
        <row r="126">
          <cell r="A126" t="str">
            <v>JUNTA ELÁS</v>
          </cell>
          <cell r="B126" t="str">
            <v>TICA, INSTALADO EM LOCAL COM NÍVEL BAIXO DE INTERFERÊNCIAS -</v>
          </cell>
        </row>
        <row r="127">
          <cell r="A127" t="str">
            <v>FORNECIMEN</v>
          </cell>
          <cell r="B127" t="str">
            <v>TO E ASSENTAMENTO. AF_06/2015</v>
          </cell>
        </row>
        <row r="128">
          <cell r="A128">
            <v>90700</v>
          </cell>
          <cell r="B128" t="str">
            <v>TUBO DE PVC PARA REDE COLETORA DE ESGOTO DE PAREDE MACIÇA, DN 400 MM,</v>
          </cell>
          <cell r="C128" t="str">
            <v>M</v>
          </cell>
          <cell r="D128" t="str">
            <v>CR</v>
          </cell>
          <cell r="E128">
            <v>209.2</v>
          </cell>
        </row>
        <row r="129">
          <cell r="A129" t="str">
            <v>JUNTA ELÁS</v>
          </cell>
          <cell r="B129" t="str">
            <v>TICA, INSTALADO EM LOCAL COM NÍVEL BAIXO DE INTERFERÊNCIAS -</v>
          </cell>
        </row>
        <row r="130">
          <cell r="A130" t="str">
            <v>FORNECIMEN</v>
          </cell>
          <cell r="B130" t="str">
            <v>TO E ASSENTAMENTO. AF_06/2015</v>
          </cell>
        </row>
        <row r="131">
          <cell r="A131">
            <v>90709</v>
          </cell>
          <cell r="B131" t="str">
            <v>TUBO DE PVC PARA REDE COLETORA DE ESGOTO DE PAREDE MACIÇA, DN 100 MM,</v>
          </cell>
          <cell r="C131" t="str">
            <v>M</v>
          </cell>
          <cell r="D131" t="str">
            <v>CR</v>
          </cell>
          <cell r="E131">
            <v>17.489999999999998</v>
          </cell>
        </row>
        <row r="132">
          <cell r="A132" t="str">
            <v>JUNTA ELÁS</v>
          </cell>
          <cell r="B132" t="str">
            <v>TICA, INSTALADO EM LOCAL COM NÍVEL ALTO DE INTERFERÊNCIAS -</v>
          </cell>
        </row>
        <row r="133">
          <cell r="A133" t="str">
            <v>FORNECIMEN</v>
          </cell>
          <cell r="B133" t="str">
            <v>TO E ASSENTAMENTO. AF_06/2015</v>
          </cell>
        </row>
        <row r="134">
          <cell r="A134">
            <v>90710</v>
          </cell>
          <cell r="B134" t="str">
            <v>TUBO DE PVC PARA REDE COLETORA DE ESGOTO DE PAREDE MACIÇA, DN 150 MM,</v>
          </cell>
          <cell r="C134" t="str">
            <v>M</v>
          </cell>
          <cell r="D134" t="str">
            <v>CR</v>
          </cell>
          <cell r="E134">
            <v>33.54</v>
          </cell>
        </row>
        <row r="135">
          <cell r="A135" t="str">
            <v>JUNTA ELÁS</v>
          </cell>
          <cell r="B135" t="str">
            <v>TICA, INSTALADO EM LOCAL COM NÍVEL ALTO DE INTERFERÊNCIAS -</v>
          </cell>
        </row>
        <row r="136">
          <cell r="A136" t="str">
            <v>FORNECIMEN</v>
          </cell>
          <cell r="B136" t="str">
            <v>TO E ASSENTAMENTO. AF_06/2015</v>
          </cell>
        </row>
        <row r="137">
          <cell r="A137">
            <v>90711</v>
          </cell>
          <cell r="B137" t="str">
            <v>TUBO DE PVC PARA REDE COLETORA DE ESGOTO DE PAREDE MACIÇA, DN 200 MM,</v>
          </cell>
          <cell r="C137" t="str">
            <v>M</v>
          </cell>
          <cell r="D137" t="str">
            <v>CR</v>
          </cell>
          <cell r="E137">
            <v>49.76</v>
          </cell>
        </row>
        <row r="138">
          <cell r="A138" t="str">
            <v>JUNTA ELÁS</v>
          </cell>
          <cell r="B138" t="str">
            <v>TICA, INSTALADO EM LOCAL COM NÍVEL ALTO DE INTERFERÊNCIAS -</v>
          </cell>
        </row>
        <row r="139">
          <cell r="A139" t="str">
            <v>FORNECIMEN</v>
          </cell>
          <cell r="B139" t="str">
            <v>TO E ASSENTAMENTO. AF_06/2015</v>
          </cell>
        </row>
        <row r="140">
          <cell r="A140" t="str">
            <v>SINAPI - S</v>
          </cell>
          <cell r="B140" t="str">
            <v>ISTEMA NACIONAL DE PESQUISA DE CUSTOS E ÍNDICES DA CONSTRUÇÃO CIVIL</v>
          </cell>
        </row>
        <row r="141">
          <cell r="A141" t="str">
            <v>PCI.817.01</v>
          </cell>
          <cell r="B141" t="e">
            <v>#NAME?</v>
          </cell>
          <cell r="D141" t="str">
            <v>EM</v>
          </cell>
          <cell r="E141" t="str">
            <v>06/2016 AS 13:04:4</v>
          </cell>
        </row>
        <row r="142">
          <cell r="D142" t="str">
            <v>TA</v>
          </cell>
          <cell r="E142" t="str">
            <v>TÉCNICA: 13/06/20</v>
          </cell>
        </row>
        <row r="143">
          <cell r="A143" t="str">
            <v>ENCARGOS S</v>
          </cell>
          <cell r="B143" t="str">
            <v>OCIAIS DESONERADOS: 90,80%(HORA)   52,84%(MÊS)</v>
          </cell>
        </row>
        <row r="144">
          <cell r="A144" t="str">
            <v>ABRANGÊNCI</v>
          </cell>
          <cell r="B144" t="str">
            <v>A : NACIONAL                                              LOCALIDADE  : BELO</v>
          </cell>
          <cell r="C144" t="str">
            <v>HORI</v>
          </cell>
        </row>
        <row r="145">
          <cell r="A145" t="str">
            <v>REF.COLETA</v>
          </cell>
          <cell r="B145" t="str">
            <v>: MEDIANO</v>
          </cell>
          <cell r="D145" t="str">
            <v>TA</v>
          </cell>
          <cell r="E145" t="str">
            <v>: 05/2016</v>
          </cell>
        </row>
        <row r="146">
          <cell r="A146" t="str">
            <v>CÓDIGO</v>
          </cell>
          <cell r="B146" t="str">
            <v>|D E S C R I Ç Ã O                                                   |UN</v>
          </cell>
          <cell r="C146" t="str">
            <v>IDADE</v>
          </cell>
          <cell r="D146" t="str">
            <v>DE</v>
          </cell>
          <cell r="E146" t="str">
            <v>|CUSTO TOTA</v>
          </cell>
        </row>
        <row r="147">
          <cell r="A147" t="str">
            <v>VÍNCULO...</v>
          </cell>
          <cell r="B147" t="str">
            <v>..: CAIXA REFERENCIAL</v>
          </cell>
        </row>
        <row r="148">
          <cell r="A148">
            <v>90712</v>
          </cell>
          <cell r="B148" t="str">
            <v>TUBO DE PVC PARA REDE COLETORA DE ESGOTO DE PAREDE MACIÇA, DN 250 MM,</v>
          </cell>
          <cell r="C148" t="str">
            <v>M</v>
          </cell>
          <cell r="D148" t="str">
            <v>CR</v>
          </cell>
          <cell r="E148">
            <v>82.52</v>
          </cell>
        </row>
        <row r="149">
          <cell r="A149" t="str">
            <v>JUNTA ELÁS</v>
          </cell>
          <cell r="B149" t="str">
            <v>TICA, INSTALADO EM LOCAL COM NÍVEL ALTO DE INTERFERÊNCIAS -</v>
          </cell>
        </row>
        <row r="150">
          <cell r="A150" t="str">
            <v>FORNECIMEN</v>
          </cell>
          <cell r="B150" t="str">
            <v>TO E ASSENTAMENTO. AF_06/2015</v>
          </cell>
        </row>
        <row r="151">
          <cell r="A151">
            <v>90713</v>
          </cell>
          <cell r="B151" t="str">
            <v>TUBO DE PVC PARA REDE COLETORA DE ESGOTO DE PAREDE MACIÇA, DN 300 MM,</v>
          </cell>
          <cell r="C151" t="str">
            <v>M</v>
          </cell>
          <cell r="D151" t="str">
            <v>CR</v>
          </cell>
          <cell r="E151">
            <v>126.6</v>
          </cell>
        </row>
        <row r="152">
          <cell r="A152" t="str">
            <v>JUNTA ELÁS</v>
          </cell>
          <cell r="B152" t="str">
            <v>TICA, INSTALADO EM LOCAL COM NÍVEL ALTO DE INTERFERÊNCIAS -</v>
          </cell>
        </row>
        <row r="153">
          <cell r="A153" t="str">
            <v>FORNECIMEN</v>
          </cell>
          <cell r="B153" t="str">
            <v>TO E ASSENTAMENTO. AF_06/2015</v>
          </cell>
        </row>
        <row r="154">
          <cell r="A154">
            <v>90714</v>
          </cell>
          <cell r="B154" t="str">
            <v>TUBO DE PVC PARA REDE COLETORA DE ESGOTO DE PAREDE MACIÇA, DN 350 MM,</v>
          </cell>
          <cell r="C154" t="str">
            <v>M</v>
          </cell>
          <cell r="D154" t="str">
            <v>CR</v>
          </cell>
          <cell r="E154">
            <v>162.29</v>
          </cell>
        </row>
        <row r="155">
          <cell r="A155" t="str">
            <v>JUNTA ELÁS</v>
          </cell>
          <cell r="B155" t="str">
            <v>TICA, INSTALADO EM LOCAL COM NÍVEL ALTO DE INTERFERÊNCIAS -</v>
          </cell>
        </row>
        <row r="156">
          <cell r="A156" t="str">
            <v>FORNECIMEN</v>
          </cell>
          <cell r="B156" t="str">
            <v>TO E ASSENTAMENTO. AF_06/2015</v>
          </cell>
        </row>
        <row r="157">
          <cell r="A157">
            <v>90715</v>
          </cell>
          <cell r="B157" t="str">
            <v>TUBO DE PVC PARA REDE COLETORA DE ESGOTO DE PAREDE MACIÇA, DN 400 MM,</v>
          </cell>
          <cell r="C157" t="str">
            <v>M</v>
          </cell>
          <cell r="D157" t="str">
            <v>CR</v>
          </cell>
          <cell r="E157">
            <v>212.34</v>
          </cell>
        </row>
        <row r="158">
          <cell r="A158" t="str">
            <v>JUNTA ELÁS</v>
          </cell>
          <cell r="B158" t="str">
            <v>TICA, INSTALADO EM LOCAL COM NÍVEL ALTO DE INTERFERÊNCIAS -</v>
          </cell>
        </row>
        <row r="159">
          <cell r="A159" t="str">
            <v>FORNECIMEN</v>
          </cell>
          <cell r="B159" t="str">
            <v>TO E ASSENTAMENTO. AF_06/2015</v>
          </cell>
        </row>
        <row r="160">
          <cell r="A160">
            <v>90724</v>
          </cell>
          <cell r="B160" t="str">
            <v>JUNTA ARGAMASSADA ENTRE TUBO DN 100 MM E O POÇO DE VISITA/ CAIXA DE CO</v>
          </cell>
          <cell r="C160" t="str">
            <v>UN</v>
          </cell>
          <cell r="D160" t="str">
            <v>CR</v>
          </cell>
          <cell r="E160">
            <v>17.29</v>
          </cell>
        </row>
        <row r="161">
          <cell r="A161" t="str">
            <v>NCRETO OU</v>
          </cell>
          <cell r="B161" t="str">
            <v>ALVENARIA EM REDES DE ESGOTO. AF_06/2015</v>
          </cell>
        </row>
        <row r="162">
          <cell r="A162">
            <v>90725</v>
          </cell>
          <cell r="B162" t="str">
            <v>JUNTA ARGAMASSADA ENTRE TUBO DN 150 MM E O POÇO DE VISITA/ CAIXA DE CO</v>
          </cell>
          <cell r="C162" t="str">
            <v>UN</v>
          </cell>
          <cell r="D162" t="str">
            <v>CR</v>
          </cell>
          <cell r="E162">
            <v>21.35</v>
          </cell>
        </row>
        <row r="163">
          <cell r="A163" t="str">
            <v>NCRETO OU</v>
          </cell>
          <cell r="B163" t="str">
            <v>ALVENARIA EM REDES DE ESGOTO. AF_06/2015</v>
          </cell>
        </row>
        <row r="164">
          <cell r="A164">
            <v>90726</v>
          </cell>
          <cell r="B164" t="str">
            <v>JUNTA ARGAMASSADA ENTRE TUBO DN 200 MM E O POÇO/ CAIXA DE CONCRETO OU</v>
          </cell>
          <cell r="C164" t="str">
            <v>UN</v>
          </cell>
          <cell r="D164" t="str">
            <v>CR</v>
          </cell>
          <cell r="E164">
            <v>25.4</v>
          </cell>
        </row>
        <row r="165">
          <cell r="A165" t="str">
            <v>ALVENARIA</v>
          </cell>
          <cell r="B165" t="str">
            <v>EM REDES DE ESGOTO. AF_06/2015</v>
          </cell>
        </row>
        <row r="166">
          <cell r="A166">
            <v>90727</v>
          </cell>
          <cell r="B166" t="str">
            <v>JUNTA ARGAMASSADA ENTRE TUBO DN 250 MM E O POÇO DE VISITA/ CAIXA DE CO</v>
          </cell>
          <cell r="C166" t="str">
            <v>UN</v>
          </cell>
          <cell r="D166" t="str">
            <v>CR</v>
          </cell>
          <cell r="E166">
            <v>29.45</v>
          </cell>
        </row>
        <row r="167">
          <cell r="A167" t="str">
            <v>NCRETO OU</v>
          </cell>
          <cell r="B167" t="str">
            <v>ALVENARIA EM REDES DE ESGOTO. AF_06/2015</v>
          </cell>
        </row>
        <row r="168">
          <cell r="A168">
            <v>90728</v>
          </cell>
          <cell r="B168" t="str">
            <v>JUNTA ARGAMASSADA ENTRE TUBO DN 300 MM E O POÇO DE VISITA/ CAIXA DE CO</v>
          </cell>
          <cell r="C168" t="str">
            <v>UN</v>
          </cell>
          <cell r="D168" t="str">
            <v>CR</v>
          </cell>
          <cell r="E168">
            <v>33.5</v>
          </cell>
        </row>
        <row r="169">
          <cell r="A169" t="str">
            <v>NCRETO OU</v>
          </cell>
          <cell r="B169" t="str">
            <v>ALVENARIA EM REDES DE ESGOTO. AF_06/2015</v>
          </cell>
        </row>
        <row r="170">
          <cell r="A170">
            <v>90729</v>
          </cell>
          <cell r="B170" t="str">
            <v>JUNTA ARGAMASSADA ENTRE TUBO DN 350 MM E O POÇO DE VISITA/ CAIXA DE CO</v>
          </cell>
          <cell r="C170" t="str">
            <v>UN</v>
          </cell>
          <cell r="D170" t="str">
            <v>CR</v>
          </cell>
          <cell r="E170">
            <v>37.56</v>
          </cell>
        </row>
        <row r="171">
          <cell r="A171" t="str">
            <v>NCRETO OU</v>
          </cell>
          <cell r="B171" t="str">
            <v>ALVENARIA EM REDES DE ESGOTO. AF_06/2015</v>
          </cell>
        </row>
        <row r="172">
          <cell r="A172">
            <v>90730</v>
          </cell>
          <cell r="B172" t="str">
            <v>JUNTA ARGAMASSADA ENTRE TUBO DN 400 MM E O POÇO DE VISITA/ CAIXA DE CO</v>
          </cell>
          <cell r="C172" t="str">
            <v>UN</v>
          </cell>
          <cell r="D172" t="str">
            <v>CR</v>
          </cell>
          <cell r="E172">
            <v>41.65</v>
          </cell>
        </row>
        <row r="173">
          <cell r="A173" t="str">
            <v>NCRETO OU</v>
          </cell>
          <cell r="B173" t="str">
            <v>ALVENARIA EM REDES DE ESGOTO. AF_06/2015</v>
          </cell>
        </row>
        <row r="174">
          <cell r="A174">
            <v>90731</v>
          </cell>
          <cell r="B174" t="str">
            <v>JUNTA ARGAMASSADA ENTRE TUBO DN 450 MM E O POÇO DE VISITA/ CAIXA DE CO</v>
          </cell>
          <cell r="C174" t="str">
            <v>UN</v>
          </cell>
          <cell r="D174" t="str">
            <v>CR</v>
          </cell>
          <cell r="E174">
            <v>45.7</v>
          </cell>
        </row>
        <row r="175">
          <cell r="A175" t="str">
            <v>NCRETO OU</v>
          </cell>
          <cell r="B175" t="str">
            <v>ALVENARIA EM REDES DE ESGOTO. AF_06/2015</v>
          </cell>
        </row>
        <row r="176">
          <cell r="A176" t="str">
            <v>SINAPI - S</v>
          </cell>
          <cell r="B176" t="str">
            <v>ISTEMA NACIONAL DE PESQUISA DE CUSTOS E ÍNDICES DA CONSTRUÇÃO CIVIL</v>
          </cell>
        </row>
        <row r="177">
          <cell r="A177" t="str">
            <v>PCI.817.01</v>
          </cell>
          <cell r="B177" t="e">
            <v>#NAME?</v>
          </cell>
          <cell r="D177" t="str">
            <v>EM</v>
          </cell>
          <cell r="E177" t="str">
            <v>06/2016 AS 13:04:4</v>
          </cell>
        </row>
        <row r="178">
          <cell r="D178" t="str">
            <v>TA</v>
          </cell>
          <cell r="E178" t="str">
            <v>TÉCNICA: 13/06/20</v>
          </cell>
        </row>
        <row r="179">
          <cell r="A179" t="str">
            <v>ENCARGOS S</v>
          </cell>
          <cell r="B179" t="str">
            <v>OCIAIS DESONERADOS: 90,80%(HORA)   52,84%(MÊS)</v>
          </cell>
        </row>
        <row r="180">
          <cell r="A180" t="str">
            <v>ABRANGÊNCI</v>
          </cell>
          <cell r="B180" t="str">
            <v>A : NACIONAL                                              LOCALIDADE  : BELO</v>
          </cell>
          <cell r="C180" t="str">
            <v>HORI</v>
          </cell>
        </row>
        <row r="181">
          <cell r="A181" t="str">
            <v>REF.COLETA</v>
          </cell>
          <cell r="B181" t="str">
            <v>: MEDIANO</v>
          </cell>
          <cell r="D181" t="str">
            <v>TA</v>
          </cell>
          <cell r="E181" t="str">
            <v>: 05/2016</v>
          </cell>
        </row>
        <row r="182">
          <cell r="A182" t="str">
            <v>CÓDIGO</v>
          </cell>
          <cell r="B182" t="str">
            <v>|D E S C R I Ç Ã O                                                   |UN</v>
          </cell>
          <cell r="C182" t="str">
            <v>IDADE</v>
          </cell>
          <cell r="D182" t="str">
            <v>DE</v>
          </cell>
          <cell r="E182" t="str">
            <v>|CUSTO TOTA</v>
          </cell>
        </row>
        <row r="183">
          <cell r="A183" t="str">
            <v>VÍNCULO...</v>
          </cell>
          <cell r="B183" t="str">
            <v>..: CAIXA REFERENCIAL</v>
          </cell>
        </row>
        <row r="184">
          <cell r="A184">
            <v>90732</v>
          </cell>
          <cell r="B184" t="str">
            <v>JUNTA ARGAMASSADA ENTRE TUBO DN 600 MM E O POÇO DE VISITA/ CAIXA DE CO</v>
          </cell>
          <cell r="C184" t="str">
            <v>UN</v>
          </cell>
          <cell r="D184" t="str">
            <v>CR</v>
          </cell>
          <cell r="E184">
            <v>57.89</v>
          </cell>
        </row>
        <row r="185">
          <cell r="A185" t="str">
            <v>NCRETO OU</v>
          </cell>
          <cell r="B185" t="str">
            <v>ALVENARIA EM REDES DE ESGOTO. AF_06/2015</v>
          </cell>
        </row>
        <row r="186">
          <cell r="A186">
            <v>90733</v>
          </cell>
          <cell r="B186" t="str">
            <v>ASSENTAMENTO DE TUBO DE PVC PARA REDE COLETORA DE ESGOTO DE PAREDE MAC</v>
          </cell>
          <cell r="C186" t="str">
            <v>M</v>
          </cell>
          <cell r="D186" t="str">
            <v>CR</v>
          </cell>
          <cell r="E186">
            <v>1.87</v>
          </cell>
        </row>
        <row r="187">
          <cell r="A187" t="str">
            <v>IÇA, DN 10</v>
          </cell>
          <cell r="B187" t="str">
            <v>0 MM, JUNTA ELÁSTICA, INSTALADO EM LOCAL COM NÍVEL BAIXO DE</v>
          </cell>
        </row>
        <row r="188">
          <cell r="A188" t="str">
            <v>INTERFERÊN</v>
          </cell>
          <cell r="B188" t="str">
            <v>CIAS (NÃO INCLUI FORNECIMENTO). AF_06/2015</v>
          </cell>
        </row>
        <row r="189">
          <cell r="A189">
            <v>90734</v>
          </cell>
          <cell r="B189" t="str">
            <v>ASSENTAMENTO DE TUBO DE PVC PARA REDE COLETORA DE ESGOTO DE PAREDE MAC</v>
          </cell>
          <cell r="C189" t="str">
            <v>M</v>
          </cell>
          <cell r="D189" t="str">
            <v>CR</v>
          </cell>
          <cell r="E189">
            <v>2.2799999999999998</v>
          </cell>
        </row>
        <row r="190">
          <cell r="A190" t="str">
            <v>IÇA, DN 15</v>
          </cell>
          <cell r="B190" t="str">
            <v>0 MM, JUNTA ELÁSTICA, INSTALADO EM LOCAL COM NÍVEL BAIXO DE</v>
          </cell>
        </row>
        <row r="191">
          <cell r="A191" t="str">
            <v>INTERFERÊN</v>
          </cell>
          <cell r="B191" t="str">
            <v>CIAS (NÃO INCLUI FORNECIMENTO). AF_06/2015</v>
          </cell>
        </row>
        <row r="192">
          <cell r="A192">
            <v>90735</v>
          </cell>
          <cell r="B192" t="str">
            <v>ASSENTAMENTO DE TUBO DE PVC PARA REDE COLETORA DE ESGOTO DE PAREDE MAC</v>
          </cell>
          <cell r="C192" t="str">
            <v>M</v>
          </cell>
          <cell r="D192" t="str">
            <v>CR</v>
          </cell>
          <cell r="E192">
            <v>2.72</v>
          </cell>
        </row>
        <row r="193">
          <cell r="A193" t="str">
            <v>IÇA, DN 20</v>
          </cell>
          <cell r="B193" t="str">
            <v>0 MM, JUNTA ELÁSTICA, INSTALADO EM LOCAL COM NÍVEL BAIXO DE</v>
          </cell>
        </row>
        <row r="194">
          <cell r="A194" t="str">
            <v>INTERFERÊN</v>
          </cell>
          <cell r="B194" t="str">
            <v>CIAS (NÃO INCLUI FORNECIMENTO). AF_06/2015</v>
          </cell>
        </row>
        <row r="195">
          <cell r="A195">
            <v>90736</v>
          </cell>
          <cell r="B195" t="str">
            <v>ASSENTAMENTO DE TUBO DE PVC PARA REDE COLETORA DE ESGOTO DE PAREDE MAC</v>
          </cell>
          <cell r="C195" t="str">
            <v>M</v>
          </cell>
          <cell r="D195" t="str">
            <v>CR</v>
          </cell>
          <cell r="E195">
            <v>3.13</v>
          </cell>
        </row>
        <row r="196">
          <cell r="A196" t="str">
            <v>IÇA, DN 25</v>
          </cell>
          <cell r="B196" t="str">
            <v>0 MM, JUNTA ELÁSTICA, INSTALADO EM LOCAL COM NÍVEL BAIXO DE</v>
          </cell>
        </row>
        <row r="197">
          <cell r="A197" t="str">
            <v>INTERFERÊN</v>
          </cell>
          <cell r="B197" t="str">
            <v>CIAS (NÃO INCLUI FORNECIMENTO). AF_06/2015</v>
          </cell>
        </row>
        <row r="198">
          <cell r="A198">
            <v>90737</v>
          </cell>
          <cell r="B198" t="str">
            <v>ASSENTAMENTO DE TUBO DE PVC PARA REDE COLETORA DE ESGOTO DE PAREDE MAC</v>
          </cell>
          <cell r="C198" t="str">
            <v>M</v>
          </cell>
          <cell r="D198" t="str">
            <v>CR</v>
          </cell>
          <cell r="E198">
            <v>3.53</v>
          </cell>
        </row>
        <row r="199">
          <cell r="A199" t="str">
            <v>IÇA, DN 30</v>
          </cell>
          <cell r="B199" t="str">
            <v>0 MM, JUNTA ELÁSTICA, INSTALADO EM LOCAL COM NÍVEL BAIXO DE</v>
          </cell>
        </row>
        <row r="200">
          <cell r="A200" t="str">
            <v>INTERFERÊN</v>
          </cell>
          <cell r="B200" t="str">
            <v>CIAS (NÃO INCLUI FORNECIMENTO). AF_06/2015</v>
          </cell>
        </row>
        <row r="201">
          <cell r="A201">
            <v>90738</v>
          </cell>
          <cell r="B201" t="str">
            <v>ASSENTAMENTO DE TUBO DE PVC PARA REDE COLETORA DE ESGOTO DE PAREDE MAC</v>
          </cell>
          <cell r="C201" t="str">
            <v>M</v>
          </cell>
          <cell r="D201" t="str">
            <v>CR</v>
          </cell>
          <cell r="E201">
            <v>3.97</v>
          </cell>
        </row>
        <row r="202">
          <cell r="A202" t="str">
            <v>IÇA, DN 35</v>
          </cell>
          <cell r="B202" t="str">
            <v>0 MM, JUNTA ELÁSTICA, INSTALADO EM LOCAL COM NÍVEL BAIXO DE</v>
          </cell>
        </row>
        <row r="203">
          <cell r="A203" t="str">
            <v>INTERFERÊN</v>
          </cell>
          <cell r="B203" t="str">
            <v>CIAS (NÃO INCLUI FORNECIMENTO). AF_06/2015</v>
          </cell>
        </row>
        <row r="204">
          <cell r="A204">
            <v>90739</v>
          </cell>
          <cell r="B204" t="str">
            <v>ASSENTAMENTO DE TUBO DE PVC PARA REDE COLETORA DE ESGOTO DE PAREDE MAC</v>
          </cell>
          <cell r="C204" t="str">
            <v>M</v>
          </cell>
          <cell r="D204" t="str">
            <v>CR</v>
          </cell>
          <cell r="E204">
            <v>9.1199999999999992</v>
          </cell>
        </row>
        <row r="205">
          <cell r="A205" t="str">
            <v>IÇA, DN 40</v>
          </cell>
          <cell r="B205" t="str">
            <v>0 MM, JUNTA ELÁSTICA, INSTALADO EM LOCAL COM NÍVEL BAIXO DE</v>
          </cell>
        </row>
        <row r="206">
          <cell r="A206" t="str">
            <v>INTERFERÊN</v>
          </cell>
          <cell r="B206" t="str">
            <v>CIAS (NÃO INCLUI FORNECIMENTO). AF_06/2015</v>
          </cell>
        </row>
        <row r="207">
          <cell r="A207">
            <v>90740</v>
          </cell>
          <cell r="B207" t="str">
            <v>ASSENTAMENTO DE TUBO DE PVC CORRUGADO DE DUPLA PAREDE PARA REDE COLETO</v>
          </cell>
          <cell r="C207" t="str">
            <v>M</v>
          </cell>
          <cell r="D207" t="str">
            <v>CR</v>
          </cell>
          <cell r="E207">
            <v>4.1900000000000004</v>
          </cell>
        </row>
        <row r="208">
          <cell r="A208" t="str">
            <v>RA DE ESGO</v>
          </cell>
          <cell r="B208" t="str">
            <v>TO, DN 150 MM, JUNTA ELÁSTICA, INSTALADO EM LOCAL COM NÍVEL</v>
          </cell>
        </row>
        <row r="209">
          <cell r="A209" t="str">
            <v>BAIXO DE I</v>
          </cell>
          <cell r="B209" t="str">
            <v>NTERFERÊNCIAS (NÃO INCLUI FORNECIMENTO). AF_06/2015</v>
          </cell>
        </row>
        <row r="210">
          <cell r="A210">
            <v>90741</v>
          </cell>
          <cell r="B210" t="str">
            <v>ASSENTAMENTO DE TUBO DE PVC CORRUGADO DE DUPLA PAREDE PARA REDE COLETO</v>
          </cell>
          <cell r="C210" t="str">
            <v>M</v>
          </cell>
          <cell r="D210" t="str">
            <v>CR</v>
          </cell>
          <cell r="E210">
            <v>4.5999999999999996</v>
          </cell>
        </row>
        <row r="211">
          <cell r="A211" t="str">
            <v>RA DE ESGO</v>
          </cell>
          <cell r="B211" t="str">
            <v>TO, DN 200 MM, JUNTA ELÁSTICA, INSTALADO EM LOCAL COM NÍVEL</v>
          </cell>
        </row>
        <row r="212">
          <cell r="A212" t="str">
            <v>SINAPI - S</v>
          </cell>
          <cell r="B212" t="str">
            <v>ISTEMA NACIONAL DE PESQUISA DE CUSTOS E ÍNDICES DA CONSTRUÇÃO CIVIL</v>
          </cell>
        </row>
        <row r="213">
          <cell r="A213" t="str">
            <v>PCI.817.01</v>
          </cell>
          <cell r="B213" t="e">
            <v>#NAME?</v>
          </cell>
          <cell r="D213" t="str">
            <v>EM</v>
          </cell>
          <cell r="E213" t="str">
            <v>06/2016 AS 13:04:4</v>
          </cell>
        </row>
        <row r="214">
          <cell r="D214" t="str">
            <v>TA</v>
          </cell>
          <cell r="E214" t="str">
            <v>TÉCNICA: 13/06/20</v>
          </cell>
        </row>
        <row r="215">
          <cell r="A215" t="str">
            <v>ENCARGOS S</v>
          </cell>
          <cell r="B215" t="str">
            <v>OCIAIS DESONERADOS: 90,80%(HORA)   52,84%(MÊS)</v>
          </cell>
        </row>
        <row r="216">
          <cell r="A216" t="str">
            <v>ABRANGÊNCI</v>
          </cell>
          <cell r="B216" t="str">
            <v>A : NACIONAL                                              LOCALIDADE  : BELO</v>
          </cell>
          <cell r="C216" t="str">
            <v>HORI</v>
          </cell>
        </row>
        <row r="217">
          <cell r="A217" t="str">
            <v>REF.COLETA</v>
          </cell>
          <cell r="B217" t="str">
            <v>: MEDIANO</v>
          </cell>
          <cell r="D217" t="str">
            <v>TA</v>
          </cell>
          <cell r="E217" t="str">
            <v>: 05/2016</v>
          </cell>
        </row>
        <row r="218">
          <cell r="A218" t="str">
            <v>CÓDIGO</v>
          </cell>
          <cell r="B218" t="str">
            <v>|D E S C R I Ç Ã O                                                   |UN</v>
          </cell>
          <cell r="C218" t="str">
            <v>IDADE</v>
          </cell>
          <cell r="D218" t="str">
            <v>DE</v>
          </cell>
          <cell r="E218" t="str">
            <v>|CUSTO TOTA</v>
          </cell>
        </row>
        <row r="219">
          <cell r="A219" t="str">
            <v>VÍNCULO...</v>
          </cell>
          <cell r="B219" t="str">
            <v>..: CAIXA REFERENCIAL</v>
          </cell>
        </row>
        <row r="220">
          <cell r="A220" t="str">
            <v>BAIXO DE I</v>
          </cell>
          <cell r="B220" t="str">
            <v>NTERFERÊNCIAS (NÃO INCLUI FORNECIMENTO). AF_06/2015</v>
          </cell>
        </row>
        <row r="221">
          <cell r="A221">
            <v>90742</v>
          </cell>
          <cell r="B221" t="str">
            <v>ASSENTAMENTO DE TUBO DE PVC CORRUGADO DE DUPLA PAREDE PARA REDE COLETO</v>
          </cell>
          <cell r="C221" t="str">
            <v>M</v>
          </cell>
          <cell r="D221" t="str">
            <v>CR</v>
          </cell>
          <cell r="E221">
            <v>5.01</v>
          </cell>
        </row>
        <row r="222">
          <cell r="A222" t="str">
            <v>RA DE ESGO</v>
          </cell>
          <cell r="B222" t="str">
            <v>TO, DN 250 MM, JUNTA ELÁSTICA, INSTALADO EM LOCAL COM NÍVEL</v>
          </cell>
        </row>
        <row r="223">
          <cell r="A223" t="str">
            <v>BAIXO DE I</v>
          </cell>
          <cell r="B223" t="str">
            <v>NTERFERÊNCIAS (NÃO INCLUI FORNECIMENTO). AF_06/2015</v>
          </cell>
        </row>
        <row r="224">
          <cell r="A224">
            <v>90743</v>
          </cell>
          <cell r="B224" t="str">
            <v>ASSENTAMENTO DE TUBO DE PVC CORRUGADO DE DUPLA PAREDE PARA REDE COLETO</v>
          </cell>
          <cell r="C224" t="str">
            <v>M</v>
          </cell>
          <cell r="D224" t="str">
            <v>CR</v>
          </cell>
          <cell r="E224">
            <v>5.44</v>
          </cell>
        </row>
        <row r="225">
          <cell r="A225" t="str">
            <v>RA DE ESGO</v>
          </cell>
          <cell r="B225" t="str">
            <v>TO, DN 300 MM, JUNTA ELÁSTICA, INSTALADO EM LOCAL COM NÍVEL</v>
          </cell>
        </row>
        <row r="226">
          <cell r="A226" t="str">
            <v>BAIXO DE I</v>
          </cell>
          <cell r="B226" t="str">
            <v>NTERFERÊNCIAS (NÃO INCLUI FORNECIMENTO). AF_06/2015</v>
          </cell>
        </row>
        <row r="227">
          <cell r="A227">
            <v>90744</v>
          </cell>
          <cell r="B227" t="str">
            <v>ASSENTAMENTO DE TUBO DE PVC CORRUGADO DE DUPLA PAREDE PARA REDE COLETO</v>
          </cell>
          <cell r="C227" t="str">
            <v>M</v>
          </cell>
          <cell r="D227" t="str">
            <v>CR</v>
          </cell>
          <cell r="E227">
            <v>5.85</v>
          </cell>
        </row>
        <row r="228">
          <cell r="A228" t="str">
            <v>RA DE ESGO</v>
          </cell>
          <cell r="B228" t="str">
            <v>TO, DN 350 MM, JUNTA ELÁSTICA, INSTALADO EM LOCAL COM NÍVEL</v>
          </cell>
        </row>
        <row r="229">
          <cell r="A229" t="str">
            <v>BAIXO DE I</v>
          </cell>
          <cell r="B229" t="str">
            <v>NTERFERÊNCIAS (NÃO INCLUI FORNECIMENTO). AF_06/2015</v>
          </cell>
        </row>
        <row r="230">
          <cell r="A230">
            <v>90745</v>
          </cell>
          <cell r="B230" t="str">
            <v>ASSENTAMENTO DE TUBO DE PVC CORRUGADO DE DUPLA PAREDE PARA REDE COLETO</v>
          </cell>
          <cell r="C230" t="str">
            <v>M</v>
          </cell>
          <cell r="D230" t="str">
            <v>CR</v>
          </cell>
          <cell r="E230">
            <v>13.11</v>
          </cell>
        </row>
        <row r="231">
          <cell r="A231" t="str">
            <v>RA DE ESGO</v>
          </cell>
          <cell r="B231" t="str">
            <v>TO, DN 400 MM, JUNTA ELÁSTICA, INSTALADO EM LOCAL COM NÍVEL</v>
          </cell>
        </row>
        <row r="232">
          <cell r="A232" t="str">
            <v>BAIXO DE I</v>
          </cell>
          <cell r="B232" t="str">
            <v>NTERFERÊNCIAS (NÃO INCLUI FORNECIMENTO). AF_06/2015</v>
          </cell>
        </row>
        <row r="233">
          <cell r="A233">
            <v>90746</v>
          </cell>
          <cell r="B233" t="str">
            <v>ASSENTAMENTO DE TUBO DE PEAD CORRUGADO DE DUPLA PAREDE PARA REDE COLET</v>
          </cell>
          <cell r="C233" t="str">
            <v>M</v>
          </cell>
          <cell r="D233" t="str">
            <v>CR</v>
          </cell>
          <cell r="E233">
            <v>17.350000000000001</v>
          </cell>
        </row>
        <row r="234">
          <cell r="A234" t="str">
            <v>ORA DE ESG</v>
          </cell>
          <cell r="B234" t="str">
            <v>OTO, DN 450 MM, JUNTA ELÁSTICA INTEGRADA, INSTALADO EM LOCAL</v>
          </cell>
        </row>
        <row r="235">
          <cell r="A235" t="str">
            <v>COM NÍVEL</v>
          </cell>
          <cell r="B235" t="str">
            <v>BAIXO DE INTERFERÊNCIAS (NÃO INCLUI FORNECIMENTO). AF_06/20</v>
          </cell>
        </row>
        <row r="236">
          <cell r="A236">
            <v>15</v>
          </cell>
        </row>
        <row r="237">
          <cell r="A237">
            <v>90747</v>
          </cell>
          <cell r="B237" t="str">
            <v>ASSENTAMENTO DE TUBO DE PEAD CORRUGADO DE DUPLA PAREDE PARA REDE COLET</v>
          </cell>
          <cell r="C237" t="str">
            <v>M</v>
          </cell>
          <cell r="D237" t="str">
            <v>CR</v>
          </cell>
          <cell r="E237">
            <v>20.62</v>
          </cell>
        </row>
        <row r="238">
          <cell r="A238" t="str">
            <v>ORA DE ESG</v>
          </cell>
          <cell r="B238" t="str">
            <v>OTO, DN 600 MM, JUNTA ELÁSTICA INTEGRADA, INSTALADO EM LOCAL</v>
          </cell>
        </row>
        <row r="239">
          <cell r="A239" t="str">
            <v>COM NÍVEL</v>
          </cell>
          <cell r="B239" t="str">
            <v>BAIXO DE INTERFERÊNCIAS (NÃO INCLUI FORNECIMENTO). AF_06/20</v>
          </cell>
        </row>
        <row r="240">
          <cell r="A240">
            <v>15</v>
          </cell>
        </row>
        <row r="241">
          <cell r="A241">
            <v>90748</v>
          </cell>
          <cell r="B241" t="str">
            <v>ASSENTAMENTO DE TUBO DE PVC PARA REDE COLETORA DE ESGOTO DE PAREDE MAC</v>
          </cell>
          <cell r="C241" t="str">
            <v>M</v>
          </cell>
          <cell r="D241" t="str">
            <v>CR</v>
          </cell>
          <cell r="E241">
            <v>3.35</v>
          </cell>
        </row>
        <row r="242">
          <cell r="A242" t="str">
            <v>IÇA, DN 10</v>
          </cell>
          <cell r="B242" t="str">
            <v>0 MM, JUNTA ELÁSTICA, INSTALADO EM LOCAL COM NÍVEL ALTO DE I</v>
          </cell>
        </row>
        <row r="243">
          <cell r="A243" t="str">
            <v>NTERFERÊNC</v>
          </cell>
          <cell r="B243" t="str">
            <v>IAS (NÃO INCLUI FORNECIMENTO). AF_06/2015</v>
          </cell>
        </row>
        <row r="244">
          <cell r="A244">
            <v>90749</v>
          </cell>
          <cell r="B244" t="str">
            <v>ASSENTAMENTO DE TUBO DE PVC PARA REDE COLETORA DE ESGOTO DE PAREDE MAC</v>
          </cell>
          <cell r="C244" t="str">
            <v>M</v>
          </cell>
          <cell r="D244" t="str">
            <v>CR</v>
          </cell>
          <cell r="E244">
            <v>3.78</v>
          </cell>
        </row>
        <row r="245">
          <cell r="A245" t="str">
            <v>IÇA, DN 15</v>
          </cell>
          <cell r="B245" t="str">
            <v>0 MM, JUNTA ELÁSTICA, INSTALADO EM LOCAL COM NÍVEL ALTO DE I</v>
          </cell>
        </row>
        <row r="246">
          <cell r="A246" t="str">
            <v>NTERFERÊNC</v>
          </cell>
          <cell r="B246" t="str">
            <v>IAS (NÃO INCLUI FORNECIMENTO). AF_06/2015</v>
          </cell>
        </row>
        <row r="247">
          <cell r="A247">
            <v>90750</v>
          </cell>
          <cell r="B247" t="str">
            <v>ASSENTAMENTO DE TUBO DE PVC PARA REDE COLETORA DE ESGOTO DE PAREDE MAC</v>
          </cell>
          <cell r="C247" t="str">
            <v>M</v>
          </cell>
          <cell r="D247" t="str">
            <v>CR</v>
          </cell>
          <cell r="E247">
            <v>4.1900000000000004</v>
          </cell>
        </row>
        <row r="248">
          <cell r="A248" t="str">
            <v>SINAPI - S</v>
          </cell>
          <cell r="B248" t="str">
            <v>ISTEMA NACIONAL DE PESQUISA DE CUSTOS E ÍNDICES DA CONSTRUÇÃO CIVIL</v>
          </cell>
        </row>
        <row r="249">
          <cell r="A249" t="str">
            <v>PCI.817.01</v>
          </cell>
          <cell r="B249" t="e">
            <v>#NAME?</v>
          </cell>
          <cell r="D249" t="str">
            <v>EM</v>
          </cell>
          <cell r="E249" t="str">
            <v>06/2016 AS 13:04:4</v>
          </cell>
        </row>
        <row r="250">
          <cell r="D250" t="str">
            <v>TA</v>
          </cell>
          <cell r="E250" t="str">
            <v>TÉCNICA: 13/06/20</v>
          </cell>
        </row>
        <row r="251">
          <cell r="A251" t="str">
            <v>ENCARGOS S</v>
          </cell>
          <cell r="B251" t="str">
            <v>OCIAIS DESONERADOS: 90,80%(HORA)   52,84%(MÊS)</v>
          </cell>
        </row>
        <row r="252">
          <cell r="A252" t="str">
            <v>ABRANGÊNCI</v>
          </cell>
          <cell r="B252" t="str">
            <v>A : NACIONAL                                              LOCALIDADE  : BELO</v>
          </cell>
          <cell r="C252" t="str">
            <v>HORI</v>
          </cell>
        </row>
        <row r="253">
          <cell r="A253" t="str">
            <v>REF.COLETA</v>
          </cell>
          <cell r="B253" t="str">
            <v>: MEDIANO</v>
          </cell>
          <cell r="D253" t="str">
            <v>TA</v>
          </cell>
          <cell r="E253" t="str">
            <v>: 05/2016</v>
          </cell>
        </row>
        <row r="254">
          <cell r="A254" t="str">
            <v>CÓDIGO</v>
          </cell>
          <cell r="B254" t="str">
            <v>|D E S C R I Ç Ã O                                                   |UN</v>
          </cell>
          <cell r="C254" t="str">
            <v>IDADE</v>
          </cell>
          <cell r="D254" t="str">
            <v>DE</v>
          </cell>
          <cell r="E254" t="str">
            <v>|CUSTO TOTA</v>
          </cell>
        </row>
        <row r="255">
          <cell r="A255" t="str">
            <v>VÍNCULO...</v>
          </cell>
          <cell r="B255" t="str">
            <v>..: CAIXA REFERENCIAL</v>
          </cell>
        </row>
        <row r="256">
          <cell r="A256" t="str">
            <v>IÇA, DN 20</v>
          </cell>
          <cell r="B256" t="str">
            <v>0 MM, JUNTA ELÁSTICA, INSTALADO EM LOCAL COM NÍVEL ALTO DE I</v>
          </cell>
        </row>
        <row r="257">
          <cell r="A257" t="str">
            <v>NTERFERÊNC</v>
          </cell>
          <cell r="B257" t="str">
            <v>IAS (NÃO INCLUI FORNECIMENTO). AF_06/2015</v>
          </cell>
        </row>
        <row r="258">
          <cell r="A258">
            <v>90751</v>
          </cell>
          <cell r="B258" t="str">
            <v>ASSENTAMENTO DE TUBO DE PVC PARA REDE COLETORA DE ESGOTO DE PAREDE MAC</v>
          </cell>
          <cell r="C258" t="str">
            <v>M</v>
          </cell>
          <cell r="D258" t="str">
            <v>CR</v>
          </cell>
          <cell r="E258">
            <v>4.5999999999999996</v>
          </cell>
        </row>
        <row r="259">
          <cell r="A259" t="str">
            <v>IÇA, DN 25</v>
          </cell>
          <cell r="B259" t="str">
            <v>0 MM, JUNTA ELÁSTICA, INSTALADO EM LOCAL COM NÍVEL ALTO DE I</v>
          </cell>
        </row>
        <row r="260">
          <cell r="A260" t="str">
            <v>NTERFERÊNC</v>
          </cell>
          <cell r="B260" t="str">
            <v>IAS (NÃO INCLUI FORNECIMENTO). AF_06/2015</v>
          </cell>
        </row>
        <row r="261">
          <cell r="A261">
            <v>90752</v>
          </cell>
          <cell r="B261" t="str">
            <v>ASSENTAMENTO DE TUBO DE PVC PARA REDE COLETORA DE ESGOTO DE PAREDE MAC</v>
          </cell>
          <cell r="C261" t="str">
            <v>M</v>
          </cell>
          <cell r="D261" t="str">
            <v>CR</v>
          </cell>
          <cell r="E261">
            <v>5.04</v>
          </cell>
        </row>
        <row r="262">
          <cell r="A262" t="str">
            <v>IÇA, DN 30</v>
          </cell>
          <cell r="B262" t="str">
            <v>0 MM, JUNTA ELÁSTICA, INSTALADO EM LOCAL COM NÍVEL ALTO DE I</v>
          </cell>
        </row>
        <row r="263">
          <cell r="A263" t="str">
            <v>NTERFERÊNC</v>
          </cell>
          <cell r="B263" t="str">
            <v>IAS (NÃO INCLUI FORNECIMENTO). AF_06/2015</v>
          </cell>
        </row>
        <row r="264">
          <cell r="A264">
            <v>90753</v>
          </cell>
          <cell r="B264" t="str">
            <v>ASSENTAMENTO DE TUBO DE PVC PARA REDE COLETORA DE ESGOTO DE PAREDE MAC</v>
          </cell>
          <cell r="C264" t="str">
            <v>M</v>
          </cell>
          <cell r="D264" t="str">
            <v>CR</v>
          </cell>
          <cell r="E264">
            <v>5.44</v>
          </cell>
        </row>
        <row r="265">
          <cell r="A265" t="str">
            <v>IÇA, DN 35</v>
          </cell>
          <cell r="B265" t="str">
            <v>0 MM, JUNTA ELÁSTICA, INSTALADO EM LOCAL COM NÍVEL ALTO DE I</v>
          </cell>
        </row>
        <row r="266">
          <cell r="A266" t="str">
            <v>NTERFERÊNC</v>
          </cell>
          <cell r="B266" t="str">
            <v>IAS (NÃO INCLUI FORNECIMENTO). AF_06/2015</v>
          </cell>
        </row>
        <row r="267">
          <cell r="A267">
            <v>90754</v>
          </cell>
          <cell r="B267" t="str">
            <v>ASSENTAMENTO DE TUBO DE PVC PARA REDE COLETORA DE ESGOTO DE PAREDE MAC</v>
          </cell>
          <cell r="C267" t="str">
            <v>M</v>
          </cell>
          <cell r="D267" t="str">
            <v>CR</v>
          </cell>
          <cell r="E267">
            <v>12.26</v>
          </cell>
        </row>
        <row r="268">
          <cell r="A268" t="str">
            <v>IÇA, DN 40</v>
          </cell>
          <cell r="B268" t="str">
            <v>0 MM, JUNTA ELÁSTICA, INSTALADO EM LOCAL COM NÍVEL ALTO DE I</v>
          </cell>
        </row>
        <row r="269">
          <cell r="A269" t="str">
            <v>NTERFERÊNC</v>
          </cell>
          <cell r="B269" t="str">
            <v>IAS (NÃO INCLUI FORNECIMENTO). AF_06/2015</v>
          </cell>
        </row>
        <row r="270">
          <cell r="A270">
            <v>90755</v>
          </cell>
          <cell r="B270" t="str">
            <v>ASSENTAMENTO DE TUBO DE PVC CORRUGADO DE DUPLA PAREDE PARA REDE COLETO</v>
          </cell>
          <cell r="C270" t="str">
            <v>M</v>
          </cell>
          <cell r="D270" t="str">
            <v>CR</v>
          </cell>
          <cell r="E270">
            <v>5.66</v>
          </cell>
        </row>
        <row r="271">
          <cell r="A271" t="str">
            <v>RA DE ESGO</v>
          </cell>
          <cell r="B271" t="str">
            <v>TO, DN 150 MM, JUNTA ELÁSTICA, INSTALADO EM LOCAL COM NÍVEL</v>
          </cell>
        </row>
        <row r="272">
          <cell r="A272" t="str">
            <v>ALTO DE IN</v>
          </cell>
          <cell r="B272" t="str">
            <v>TERFERÊNCIAS (NÃO INCLUI FORNECIMENTO). AF_06/2015</v>
          </cell>
        </row>
        <row r="273">
          <cell r="A273">
            <v>90756</v>
          </cell>
          <cell r="B273" t="str">
            <v>ASSENTAMENTO DE TUBO DE PVC CORRUGADO DE DUPLA PAREDE PARA REDE COLETO</v>
          </cell>
          <cell r="C273" t="str">
            <v>M</v>
          </cell>
          <cell r="D273" t="str">
            <v>CR</v>
          </cell>
          <cell r="E273">
            <v>6.07</v>
          </cell>
        </row>
        <row r="274">
          <cell r="A274" t="str">
            <v>RA DE ESGO</v>
          </cell>
          <cell r="B274" t="str">
            <v>TO, DN 200 MM, JUNTA ELÁSTICA, INSTALADO EM LOCAL COM NÍVEL</v>
          </cell>
        </row>
        <row r="275">
          <cell r="A275" t="str">
            <v>ALTO DE IN</v>
          </cell>
          <cell r="B275" t="str">
            <v>TERFERÊNCIAS (NÃO INCLUI FORNECIMENTO). AF_06/2015</v>
          </cell>
        </row>
        <row r="276">
          <cell r="A276">
            <v>90757</v>
          </cell>
          <cell r="B276" t="str">
            <v>ASSENTAMENTO DE TUBO DE PVC CORRUGADO DE DUPLA PAREDE PARA REDE COLETO</v>
          </cell>
          <cell r="C276" t="str">
            <v>M</v>
          </cell>
          <cell r="D276" t="str">
            <v>CR</v>
          </cell>
          <cell r="E276">
            <v>6.51</v>
          </cell>
        </row>
        <row r="277">
          <cell r="A277" t="str">
            <v>RA DE ESGO</v>
          </cell>
          <cell r="B277" t="str">
            <v>TO, DN 250 MM, JUNTA ELÁSTICA, INSTALADO EM LOCAL COM NÍVEL</v>
          </cell>
        </row>
        <row r="278">
          <cell r="A278" t="str">
            <v>ALTO DE IN</v>
          </cell>
          <cell r="B278" t="str">
            <v>TERFERÊNCIAS (NÃO INCLUI FORNECIMENTO). AF_06/2015</v>
          </cell>
        </row>
        <row r="279">
          <cell r="A279">
            <v>90758</v>
          </cell>
          <cell r="B279" t="str">
            <v>ASSENTAMENTO DE TUBO DE PVC CORRUGADO DE DUPLA PAREDE PARA REDE COLETO</v>
          </cell>
          <cell r="C279" t="str">
            <v>M</v>
          </cell>
          <cell r="D279" t="str">
            <v>CR</v>
          </cell>
          <cell r="E279">
            <v>6.92</v>
          </cell>
        </row>
        <row r="280">
          <cell r="A280" t="str">
            <v>RA DE ESGO</v>
          </cell>
          <cell r="B280" t="str">
            <v>TO, DN 300 MM, JUNTA ELÁSTICA, INSTALADO EM LOCAL COM NÍVEL</v>
          </cell>
        </row>
        <row r="281">
          <cell r="A281" t="str">
            <v>ALTO DE IN</v>
          </cell>
          <cell r="B281" t="str">
            <v>TERFERÊNCIAS (NÃO INCLUI FORNECIMENTO). AF_06/2015</v>
          </cell>
        </row>
        <row r="282">
          <cell r="A282">
            <v>90759</v>
          </cell>
          <cell r="B282" t="str">
            <v>ASSENTAMENTO DE TUBO DE PVC CORRUGADO DE DUPLA PAREDE PARA REDE COLETO</v>
          </cell>
          <cell r="C282" t="str">
            <v>M</v>
          </cell>
          <cell r="D282" t="str">
            <v>CR</v>
          </cell>
          <cell r="E282">
            <v>7.32</v>
          </cell>
        </row>
        <row r="283">
          <cell r="A283" t="str">
            <v>RA DE ESGO</v>
          </cell>
          <cell r="B283" t="str">
            <v>TO, DN 350 MM, JUNTA ELÁSTICA, INSTALADO EM LOCAL COM NÍVEL</v>
          </cell>
        </row>
        <row r="284">
          <cell r="A284" t="str">
            <v>SINAPI - S</v>
          </cell>
          <cell r="B284" t="str">
            <v>ISTEMA NACIONAL DE PESQUISA DE CUSTOS E ÍNDICES DA CONSTRUÇÃO CIVIL</v>
          </cell>
        </row>
        <row r="285">
          <cell r="A285" t="str">
            <v>PCI.817.01</v>
          </cell>
          <cell r="B285" t="e">
            <v>#NAME?</v>
          </cell>
          <cell r="D285" t="str">
            <v>EM</v>
          </cell>
          <cell r="E285" t="str">
            <v>06/2016 AS 13:04:4</v>
          </cell>
        </row>
        <row r="286">
          <cell r="D286" t="str">
            <v>TA</v>
          </cell>
          <cell r="E286" t="str">
            <v>TÉCNICA: 13/06/20</v>
          </cell>
        </row>
        <row r="287">
          <cell r="A287" t="str">
            <v>ENCARGOS S</v>
          </cell>
          <cell r="B287" t="str">
            <v>OCIAIS DESONERADOS: 90,80%(HORA)   52,84%(MÊS)</v>
          </cell>
        </row>
        <row r="288">
          <cell r="A288" t="str">
            <v>ABRANGÊNCI</v>
          </cell>
          <cell r="B288" t="str">
            <v>A : NACIONAL                                              LOCALIDADE  : BELO</v>
          </cell>
          <cell r="C288" t="str">
            <v>HORI</v>
          </cell>
        </row>
        <row r="289">
          <cell r="A289" t="str">
            <v>REF.COLETA</v>
          </cell>
          <cell r="B289" t="str">
            <v>: MEDIANO</v>
          </cell>
          <cell r="D289" t="str">
            <v>TA</v>
          </cell>
          <cell r="E289" t="str">
            <v>: 05/2016</v>
          </cell>
        </row>
        <row r="290">
          <cell r="A290" t="str">
            <v>CÓDIGO</v>
          </cell>
          <cell r="B290" t="str">
            <v>|D E S C R I Ç Ã O                                                   |UN</v>
          </cell>
          <cell r="C290" t="str">
            <v>IDADE</v>
          </cell>
          <cell r="D290" t="str">
            <v>DE</v>
          </cell>
          <cell r="E290" t="str">
            <v>|CUSTO TOTA</v>
          </cell>
        </row>
        <row r="291">
          <cell r="A291" t="str">
            <v>VÍNCULO...</v>
          </cell>
          <cell r="B291" t="str">
            <v>..: CAIXA REFERENCIAL</v>
          </cell>
        </row>
        <row r="292">
          <cell r="A292" t="str">
            <v>ALTO DE IN</v>
          </cell>
          <cell r="B292" t="str">
            <v>TERFERÊNCIAS (NÃO INCLUI FORNECIMENTO). AF_06/2015</v>
          </cell>
        </row>
        <row r="293">
          <cell r="A293">
            <v>90760</v>
          </cell>
          <cell r="B293" t="str">
            <v>ASSENTAMENTO DE TUBO DE PVC CORRUGADO DE DUPLA PAREDE PARA REDE COLETO</v>
          </cell>
          <cell r="C293" t="str">
            <v>M</v>
          </cell>
          <cell r="D293" t="str">
            <v>CR</v>
          </cell>
          <cell r="E293">
            <v>16.190000000000001</v>
          </cell>
        </row>
        <row r="294">
          <cell r="A294" t="str">
            <v>RA DE ESGO</v>
          </cell>
          <cell r="B294" t="str">
            <v>TO, DN 400 MM, EM JUNTA ELÁSTICA, INSTALADO EM LOCAL COM NÍV</v>
          </cell>
        </row>
        <row r="295">
          <cell r="A295" t="str">
            <v>EL ALTO DE</v>
          </cell>
          <cell r="B295" t="str">
            <v>INTERFERÊNCIAS (NÃO INCLUI FORNECIMENTO). AF_06/2015</v>
          </cell>
        </row>
        <row r="296">
          <cell r="A296">
            <v>90761</v>
          </cell>
          <cell r="B296" t="str">
            <v>ASSENTAMENTO DE TUBO DE PEAD CORRUGADO DE DUPLA PAREDE PARA REDE COLET</v>
          </cell>
          <cell r="C296" t="str">
            <v>M</v>
          </cell>
          <cell r="D296" t="str">
            <v>CR</v>
          </cell>
          <cell r="E296">
            <v>21.31</v>
          </cell>
        </row>
        <row r="297">
          <cell r="A297" t="str">
            <v>ORA DE ESG</v>
          </cell>
          <cell r="B297" t="str">
            <v>OTO, DN 450 MM, JUNTA ELÁSTICA INTEGRADA, INSTALADO EM LOCAL</v>
          </cell>
        </row>
        <row r="298">
          <cell r="A298" t="str">
            <v>COM NÍVEL</v>
          </cell>
          <cell r="B298" t="str">
            <v>ALTO DE INTERFERÊNCIAS (NÃO INCLUI FORNECIMENTO). AF_06/201</v>
          </cell>
        </row>
        <row r="299">
          <cell r="A299">
            <v>5</v>
          </cell>
        </row>
        <row r="300">
          <cell r="A300">
            <v>90762</v>
          </cell>
          <cell r="B300" t="str">
            <v>ASSENTAMENTO DE TUBO DE PEAD CORRUGADO DE DUPLA PAREDE PARA REDE COLET</v>
          </cell>
          <cell r="C300" t="str">
            <v>M</v>
          </cell>
          <cell r="D300" t="str">
            <v>CR</v>
          </cell>
          <cell r="E300">
            <v>24.54</v>
          </cell>
        </row>
        <row r="301">
          <cell r="A301" t="str">
            <v>ORA DE ESG</v>
          </cell>
          <cell r="B301" t="str">
            <v>OTO, DN 600 MM, JUNTA ELÁSTICA INTEGRADA, INSTALADO EM LOCAL</v>
          </cell>
        </row>
        <row r="302">
          <cell r="A302" t="str">
            <v>COM NÍVEL</v>
          </cell>
          <cell r="B302" t="str">
            <v>ALTO DE INTERFERÊNCIAS (NÃO INCLUI FORNECIMENTO). AF_06/201</v>
          </cell>
        </row>
        <row r="303">
          <cell r="A303">
            <v>5</v>
          </cell>
        </row>
        <row r="304">
          <cell r="A304">
            <v>51</v>
          </cell>
          <cell r="B304" t="str">
            <v>FORNEC E/OU ASSENT DE TUBO DE CONCRETO COM JUNTA ELASTICA</v>
          </cell>
        </row>
        <row r="305">
          <cell r="A305">
            <v>92834</v>
          </cell>
          <cell r="B305" t="str">
            <v>ASSENTAMENTO DE TUBO DE CONCRETO PARA REDES COLETORAS DE ESGOTO SANITÁ</v>
          </cell>
          <cell r="C305" t="str">
            <v>M</v>
          </cell>
          <cell r="D305" t="str">
            <v>CR</v>
          </cell>
          <cell r="E305">
            <v>5.52</v>
          </cell>
        </row>
        <row r="306">
          <cell r="A306" t="str">
            <v>RIO, DIÂME</v>
          </cell>
          <cell r="B306" t="str">
            <v>TRO DE 300 MM, JUNTA ELÁSTICA, INSTALADO EM LOCAL COM BAIXO</v>
          </cell>
        </row>
        <row r="307">
          <cell r="A307" t="str">
            <v>NÍVEL DE I</v>
          </cell>
          <cell r="B307" t="str">
            <v>NTERFERÊNCIAS (NÃO INCLUI FORNECIMENTO). AF_12/2015</v>
          </cell>
        </row>
        <row r="308">
          <cell r="A308">
            <v>92835</v>
          </cell>
          <cell r="B308" t="str">
            <v>TUBO DE CONCRETO PARA REDES COLETORAS DE ESGOTO SANITÁRIO, DIÂMETRO DE</v>
          </cell>
          <cell r="C308" t="str">
            <v>M</v>
          </cell>
          <cell r="D308" t="str">
            <v>CR</v>
          </cell>
          <cell r="E308">
            <v>123.91</v>
          </cell>
        </row>
        <row r="309">
          <cell r="A309" t="str">
            <v>400 MM, JU</v>
          </cell>
          <cell r="B309" t="str">
            <v>NTA ELÁSTICA, INSTALADO EM LOCAL COM BAIXO NÍVEL DE INTERFE</v>
          </cell>
        </row>
        <row r="310">
          <cell r="A310" t="str">
            <v>RÊNCIAS -</v>
          </cell>
          <cell r="B310" t="str">
            <v>FORNECIMENTO E ASSENTAMENTO. AF_12/2015</v>
          </cell>
        </row>
        <row r="311">
          <cell r="A311">
            <v>92836</v>
          </cell>
          <cell r="B311" t="str">
            <v>ASSENTAMENTO DE TUBO DE CONCRETO PARA REDES COLETORAS DE ESGOTO SANITÁ</v>
          </cell>
          <cell r="C311" t="str">
            <v>M</v>
          </cell>
          <cell r="D311" t="str">
            <v>CR</v>
          </cell>
          <cell r="E311">
            <v>7.06</v>
          </cell>
        </row>
        <row r="312">
          <cell r="A312" t="str">
            <v>RIO, DIÂME</v>
          </cell>
          <cell r="B312" t="str">
            <v>TRO DE 400 MM, JUNTA ELÁSTICA, INSTALADO EM LOCAL COM BAIXO</v>
          </cell>
        </row>
        <row r="313">
          <cell r="A313" t="str">
            <v>NÍVEL DE I</v>
          </cell>
          <cell r="B313" t="str">
            <v>NTERFERÊNCIAS (NÃO INCLUI FORNECIMENTO). AF_12/2015</v>
          </cell>
        </row>
        <row r="314">
          <cell r="A314">
            <v>92838</v>
          </cell>
          <cell r="B314" t="str">
            <v>ASSENTAMENTO DE TUBO DE CONCRETO PARA REDES COLETORAS DE ESGOTO SANITÁ</v>
          </cell>
          <cell r="C314" t="str">
            <v>M</v>
          </cell>
          <cell r="D314" t="str">
            <v>CR</v>
          </cell>
          <cell r="E314">
            <v>8.4700000000000006</v>
          </cell>
        </row>
        <row r="315">
          <cell r="A315" t="str">
            <v>RIO, DIÂME</v>
          </cell>
          <cell r="B315" t="str">
            <v>TRO DE 500 MM, JUNTA ELÁSTICA, INSTALADO EM LOCAL COM BAIXO</v>
          </cell>
        </row>
        <row r="316">
          <cell r="A316" t="str">
            <v>NÍVEL DE I</v>
          </cell>
          <cell r="B316" t="str">
            <v>NTERFERÊNCIAS (NÃO INCLUI FORNECIMENTO). AF_12/2015</v>
          </cell>
        </row>
        <row r="317">
          <cell r="A317">
            <v>92840</v>
          </cell>
          <cell r="B317" t="str">
            <v>ASSENTAMENTO DE TUBO DE CONCRETO PARA REDES COLETORAS DE ESGOTO SANITÁ</v>
          </cell>
          <cell r="C317" t="str">
            <v>M</v>
          </cell>
          <cell r="D317" t="str">
            <v>CR</v>
          </cell>
          <cell r="E317">
            <v>10.039999999999999</v>
          </cell>
        </row>
        <row r="318">
          <cell r="A318" t="str">
            <v>RIO, DIÂME</v>
          </cell>
          <cell r="B318" t="str">
            <v>TRO DE 600 MM, JUNTA ELÁSTICA, INSTALADO EM LOCAL COM BAIXO</v>
          </cell>
        </row>
        <row r="319">
          <cell r="A319" t="str">
            <v>NÍVEL DE I</v>
          </cell>
          <cell r="B319" t="str">
            <v>NTERFERÊNCIAS (NÃO INCLUI FORNECIMENTO). AF_12/2015</v>
          </cell>
        </row>
        <row r="320">
          <cell r="A320" t="str">
            <v>SINAPI - S</v>
          </cell>
          <cell r="B320" t="str">
            <v>ISTEMA NACIONAL DE PESQUISA DE CUSTOS E ÍNDICES DA CONSTRUÇÃO CIVIL</v>
          </cell>
        </row>
        <row r="321">
          <cell r="A321" t="str">
            <v>PCI.817.01</v>
          </cell>
          <cell r="B321" t="e">
            <v>#NAME?</v>
          </cell>
          <cell r="D321" t="str">
            <v>EM</v>
          </cell>
          <cell r="E321" t="str">
            <v>06/2016 AS 13:04:4</v>
          </cell>
        </row>
        <row r="322">
          <cell r="D322" t="str">
            <v>TA</v>
          </cell>
          <cell r="E322" t="str">
            <v>TÉCNICA: 13/06/20</v>
          </cell>
        </row>
        <row r="323">
          <cell r="A323" t="str">
            <v>ENCARGOS S</v>
          </cell>
          <cell r="B323" t="str">
            <v>OCIAIS DESONERADOS: 90,80%(HORA)   52,84%(MÊS)</v>
          </cell>
        </row>
        <row r="324">
          <cell r="A324" t="str">
            <v>ABRANGÊNCI</v>
          </cell>
          <cell r="B324" t="str">
            <v>A : NACIONAL                                              LOCALIDADE  : BELO</v>
          </cell>
          <cell r="C324" t="str">
            <v>HORI</v>
          </cell>
        </row>
        <row r="325">
          <cell r="A325" t="str">
            <v>REF.COLETA</v>
          </cell>
          <cell r="B325" t="str">
            <v>: MEDIANO</v>
          </cell>
          <cell r="D325" t="str">
            <v>TA</v>
          </cell>
          <cell r="E325" t="str">
            <v>: 05/2016</v>
          </cell>
        </row>
        <row r="326">
          <cell r="A326" t="str">
            <v>CÓDIGO</v>
          </cell>
          <cell r="B326" t="str">
            <v>|D E S C R I Ç Ã O                                                   |UN</v>
          </cell>
          <cell r="C326" t="str">
            <v>IDADE</v>
          </cell>
          <cell r="D326" t="str">
            <v>DE</v>
          </cell>
          <cell r="E326" t="str">
            <v>|CUSTO TOTA</v>
          </cell>
        </row>
        <row r="327">
          <cell r="A327" t="str">
            <v>VÍNCULO...</v>
          </cell>
          <cell r="B327" t="str">
            <v>..: CAIXA REFERENCIAL</v>
          </cell>
        </row>
        <row r="328">
          <cell r="A328">
            <v>92842</v>
          </cell>
          <cell r="B328" t="str">
            <v>ASSENTAMENTO DE TUBO DE CONCRETO PARA REDES COLETORAS DE ESGOTO SANITÁ</v>
          </cell>
          <cell r="C328" t="str">
            <v>M</v>
          </cell>
          <cell r="D328" t="str">
            <v>CR</v>
          </cell>
          <cell r="E328">
            <v>11.46</v>
          </cell>
        </row>
        <row r="329">
          <cell r="A329" t="str">
            <v>RIO, DIÂME</v>
          </cell>
          <cell r="B329" t="str">
            <v>TRO DE 700 MM, JUNTA ELÁSTICA, INSTALADO EM LOCAL COM BAIXO</v>
          </cell>
        </row>
        <row r="330">
          <cell r="A330" t="str">
            <v>NÍVEL DE I</v>
          </cell>
          <cell r="B330" t="str">
            <v>NTERFERÊNCIAS (NÃO INCLUI FORNECIMENTO). AF_12/2015</v>
          </cell>
        </row>
        <row r="331">
          <cell r="A331">
            <v>92844</v>
          </cell>
          <cell r="B331" t="str">
            <v>ASSENTAMENTO DE TUBO DE CONCRETO PARA REDES COLETORAS DE ESGOTO SANITÁ</v>
          </cell>
          <cell r="C331" t="str">
            <v>M</v>
          </cell>
          <cell r="D331" t="str">
            <v>CR</v>
          </cell>
          <cell r="E331">
            <v>13.02</v>
          </cell>
        </row>
        <row r="332">
          <cell r="A332" t="str">
            <v>RIO, DIÂME</v>
          </cell>
          <cell r="B332" t="str">
            <v>TRO DE 800 MM, JUNTA ELÁSTICA, INSTALADO EM LOCAL COM BAIXO</v>
          </cell>
        </row>
        <row r="333">
          <cell r="A333" t="str">
            <v>NÍVEL DE I</v>
          </cell>
          <cell r="B333" t="str">
            <v>NTERFERÊNCIAS (NÃO INCLUI FORNECIMENTO). AF_12/2015</v>
          </cell>
        </row>
        <row r="334">
          <cell r="A334">
            <v>92846</v>
          </cell>
          <cell r="B334" t="str">
            <v>ASSENTAMENTO DE TUBO DE CONCRETO PARA REDES COLETORAS DE ESGOTO SANITÁ</v>
          </cell>
          <cell r="C334" t="str">
            <v>M</v>
          </cell>
          <cell r="D334" t="str">
            <v>CR</v>
          </cell>
          <cell r="E334">
            <v>14.43</v>
          </cell>
        </row>
        <row r="335">
          <cell r="A335" t="str">
            <v>RIO, DIÂME</v>
          </cell>
          <cell r="B335" t="str">
            <v>TRO DE 900 MM, JUNTA ELÁSTICA, INSTALADO EM LOCAL COM BAIXO</v>
          </cell>
        </row>
        <row r="336">
          <cell r="A336" t="str">
            <v>NÍVEL DE I</v>
          </cell>
          <cell r="B336" t="str">
            <v>NTERFERÊNCIAS (NÃO INCLUI FORNECIMENTO). AF_12/2015</v>
          </cell>
        </row>
        <row r="337">
          <cell r="A337">
            <v>92848</v>
          </cell>
          <cell r="B337" t="str">
            <v>ASSENTAMENTO DE TUBO DE CONCRETO PARA REDES COLETORAS DE ESGOTO SANITÁ</v>
          </cell>
          <cell r="C337" t="str">
            <v>M</v>
          </cell>
          <cell r="D337" t="str">
            <v>CR</v>
          </cell>
          <cell r="E337">
            <v>16.02</v>
          </cell>
        </row>
        <row r="338">
          <cell r="A338" t="str">
            <v>RIO, DIÂME</v>
          </cell>
          <cell r="B338" t="str">
            <v>TRO DE 1000 MM, JUNTA ELÁSTICA, INSTALADO EM LOCAL COM BAIXO</v>
          </cell>
        </row>
        <row r="339">
          <cell r="A339" t="str">
            <v>NÍVEL DE I</v>
          </cell>
          <cell r="B339" t="str">
            <v>NTERFERÊNCIAS (NÃO INCLUI FORNECIMENTO). AF_12/2015</v>
          </cell>
        </row>
        <row r="340">
          <cell r="A340">
            <v>92850</v>
          </cell>
          <cell r="B340" t="str">
            <v>ASSENTAMENTO DE TUBO DE CONCRETO PARA REDES COLETORAS DE ESGOTO SANITÁ</v>
          </cell>
          <cell r="C340" t="str">
            <v>M</v>
          </cell>
          <cell r="D340" t="str">
            <v>CR</v>
          </cell>
          <cell r="E340">
            <v>10.46</v>
          </cell>
        </row>
        <row r="341">
          <cell r="A341" t="str">
            <v>RIO, DIÂME</v>
          </cell>
          <cell r="B341" t="str">
            <v>TRO DE 300 MM, JUNTA ELÁSTICA, INSTALADO EM LOCAL COM ALTO N</v>
          </cell>
        </row>
        <row r="342">
          <cell r="A342" t="str">
            <v>ÍVEL DE IN</v>
          </cell>
          <cell r="B342" t="str">
            <v>TERFERÊNCIAS (NÃO INCLUI FORNECIMENTO). AF_12/2015</v>
          </cell>
        </row>
        <row r="343">
          <cell r="A343">
            <v>92851</v>
          </cell>
          <cell r="B343" t="str">
            <v>TUBO DE CONCRETO PARA REDES COLETORAS DE ESGOTO SANITÁRIO, DIÂMETRO DE</v>
          </cell>
          <cell r="C343" t="str">
            <v>M</v>
          </cell>
          <cell r="D343" t="str">
            <v>CR</v>
          </cell>
          <cell r="E343">
            <v>130.04</v>
          </cell>
        </row>
        <row r="344">
          <cell r="A344" t="str">
            <v>400 MM, JU</v>
          </cell>
          <cell r="B344" t="str">
            <v>NTA ELÁSTICA, INSTALADO EM LOCAL COM ALTO NÍVEL DE INTERFER</v>
          </cell>
        </row>
        <row r="345">
          <cell r="A345" t="str">
            <v>ÊNCIAS - F</v>
          </cell>
          <cell r="B345" t="str">
            <v>ORNECIMENTO E ASSENTAMENTO. AF_12/2015</v>
          </cell>
        </row>
        <row r="346">
          <cell r="A346">
            <v>92852</v>
          </cell>
          <cell r="B346" t="str">
            <v>ASSENTAMENTO DE TUBO DE CONCRETO PARA REDES COLETORAS DE ESGOTO SANITÁ</v>
          </cell>
          <cell r="C346" t="str">
            <v>M</v>
          </cell>
          <cell r="D346" t="str">
            <v>CR</v>
          </cell>
          <cell r="E346">
            <v>13.2</v>
          </cell>
        </row>
        <row r="347">
          <cell r="A347" t="str">
            <v>RIO, DIÂME</v>
          </cell>
          <cell r="B347" t="str">
            <v>TRO DE 400 MM, JUNTA ELÁSTICA, INSTALADO EM LOCAL COM ALTO N</v>
          </cell>
        </row>
        <row r="348">
          <cell r="A348" t="str">
            <v>ÍVEL DE IN</v>
          </cell>
          <cell r="B348" t="str">
            <v>TERFERÊNCIAS (NÃO INCLUI FORNECIMENTO). AF_12/2015</v>
          </cell>
        </row>
        <row r="349">
          <cell r="A349">
            <v>92854</v>
          </cell>
          <cell r="B349" t="str">
            <v>ASSENTAMENTO DE TUBO DE CONCRETO PARA REDES COLETORAS DE ESGOTO SANITÁ</v>
          </cell>
          <cell r="C349" t="str">
            <v>M</v>
          </cell>
          <cell r="D349" t="str">
            <v>CR</v>
          </cell>
          <cell r="E349">
            <v>16.07</v>
          </cell>
        </row>
        <row r="350">
          <cell r="A350" t="str">
            <v>RIO, DIÂME</v>
          </cell>
          <cell r="B350" t="str">
            <v>TRO DE 500 MM, JUNTA ELÁSTICA, INSTALADO EM LOCAL COM ALTO N</v>
          </cell>
        </row>
        <row r="351">
          <cell r="A351" t="str">
            <v>ÍVEL DE IN</v>
          </cell>
          <cell r="B351" t="str">
            <v>TERFERÊNCIAS (NÃO INCLUI FORNECIMENTO). AF_12/2015</v>
          </cell>
        </row>
        <row r="352">
          <cell r="A352">
            <v>92856</v>
          </cell>
          <cell r="B352" t="str">
            <v>ASSENTAMENTO DE TUBO DE CONCRETO PARA REDES COLETORAS DE ESGOTO SANITÁ</v>
          </cell>
          <cell r="C352" t="str">
            <v>M</v>
          </cell>
          <cell r="D352" t="str">
            <v>CR</v>
          </cell>
          <cell r="E352">
            <v>18.95</v>
          </cell>
        </row>
        <row r="353">
          <cell r="A353" t="str">
            <v>RIO, DIÂME</v>
          </cell>
          <cell r="B353" t="str">
            <v>TRO DE 600 MM, JUNTA ELÁSTICA, INSTALADO EM LOCAL COM ALTO N</v>
          </cell>
        </row>
        <row r="354">
          <cell r="A354" t="str">
            <v>ÍVEL DE IN</v>
          </cell>
          <cell r="B354" t="str">
            <v>TERFERÊNCIAS (NÃO INCLUI FORNECIMENTO). AF_12/2015</v>
          </cell>
        </row>
        <row r="355">
          <cell r="A355">
            <v>92858</v>
          </cell>
          <cell r="B355" t="str">
            <v>ASSENTAMENTO DE TUBO DE CONCRETO PARA REDES COLETORAS DE ESGOTO SANITÁ</v>
          </cell>
          <cell r="C355" t="str">
            <v>M</v>
          </cell>
          <cell r="D355" t="str">
            <v>CR</v>
          </cell>
          <cell r="E355">
            <v>21.67</v>
          </cell>
        </row>
        <row r="356">
          <cell r="A356" t="str">
            <v>SINAPI - S</v>
          </cell>
          <cell r="B356" t="str">
            <v>ISTEMA NACIONAL DE PESQUISA DE CUSTOS E ÍNDICES DA CONSTRUÇÃO CIVIL</v>
          </cell>
        </row>
        <row r="357">
          <cell r="A357" t="str">
            <v>PCI.817.01</v>
          </cell>
          <cell r="B357" t="e">
            <v>#NAME?</v>
          </cell>
          <cell r="D357" t="str">
            <v>EM</v>
          </cell>
          <cell r="E357" t="str">
            <v>06/2016 AS 13:04:4</v>
          </cell>
        </row>
        <row r="358">
          <cell r="D358" t="str">
            <v>TA</v>
          </cell>
          <cell r="E358" t="str">
            <v>TÉCNICA: 13/06/20</v>
          </cell>
        </row>
        <row r="359">
          <cell r="A359" t="str">
            <v>ENCARGOS S</v>
          </cell>
          <cell r="B359" t="str">
            <v>OCIAIS DESONERADOS: 90,80%(HORA)   52,84%(MÊS)</v>
          </cell>
        </row>
        <row r="360">
          <cell r="A360" t="str">
            <v>ABRANGÊNCI</v>
          </cell>
          <cell r="B360" t="str">
            <v>A : NACIONAL                                              LOCALIDADE  : BELO</v>
          </cell>
          <cell r="C360" t="str">
            <v>HORI</v>
          </cell>
        </row>
        <row r="361">
          <cell r="A361" t="str">
            <v>REF.COLETA</v>
          </cell>
          <cell r="B361" t="str">
            <v>: MEDIANO</v>
          </cell>
          <cell r="D361" t="str">
            <v>TA</v>
          </cell>
          <cell r="E361" t="str">
            <v>: 05/2016</v>
          </cell>
        </row>
        <row r="362">
          <cell r="A362" t="str">
            <v>CÓDIGO</v>
          </cell>
          <cell r="B362" t="str">
            <v>|D E S C R I Ç Ã O                                                   |UN</v>
          </cell>
          <cell r="C362" t="str">
            <v>IDADE</v>
          </cell>
          <cell r="D362" t="str">
            <v>DE</v>
          </cell>
          <cell r="E362" t="str">
            <v>|CUSTO TOTA</v>
          </cell>
        </row>
        <row r="363">
          <cell r="A363" t="str">
            <v>VÍNCULO...</v>
          </cell>
          <cell r="B363" t="str">
            <v>..: CAIXA REFERENCIAL</v>
          </cell>
        </row>
        <row r="364">
          <cell r="A364" t="str">
            <v>RIO, DIÂME</v>
          </cell>
          <cell r="B364" t="str">
            <v>TRO DE 700 MM, JUNTA ELÁSTICA, INSTALADO EM LOCAL COM ALTO N</v>
          </cell>
        </row>
        <row r="365">
          <cell r="A365" t="str">
            <v>ÍVEL DE IN</v>
          </cell>
          <cell r="B365" t="str">
            <v>TERFERÊNCIAS (NÃO INCLUI FORNECIMENTO). AF_12/2015</v>
          </cell>
        </row>
        <row r="366">
          <cell r="A366">
            <v>92860</v>
          </cell>
          <cell r="B366" t="str">
            <v>ASSENTAMENTO DE TUBO DE CONCRETO PARA REDES COLETORAS DE ESGOTO SANITÁ</v>
          </cell>
          <cell r="C366" t="str">
            <v>M</v>
          </cell>
          <cell r="D366" t="str">
            <v>CR</v>
          </cell>
          <cell r="E366">
            <v>24.61</v>
          </cell>
        </row>
        <row r="367">
          <cell r="A367" t="str">
            <v>RIO, DIÂME</v>
          </cell>
          <cell r="B367" t="str">
            <v>TRO DE 800 MM, JUNTA ELÁSTICA, INSTALADO EM LOCAL COM ALTO N</v>
          </cell>
        </row>
        <row r="368">
          <cell r="A368" t="str">
            <v>ÍVEL DE IN</v>
          </cell>
          <cell r="B368" t="str">
            <v>TERFERÊNCIAS (NÃO INCLUI FORNECIMENTO). AF_12/2015</v>
          </cell>
        </row>
        <row r="369">
          <cell r="A369">
            <v>92862</v>
          </cell>
          <cell r="B369" t="str">
            <v>ASSENTAMENTO DE TUBO DE CONCRETO PARA REDES COLETORAS DE ESGOTO SANITÁ</v>
          </cell>
          <cell r="C369" t="str">
            <v>M</v>
          </cell>
          <cell r="D369" t="str">
            <v>CR</v>
          </cell>
          <cell r="E369">
            <v>27.46</v>
          </cell>
        </row>
        <row r="370">
          <cell r="A370" t="str">
            <v>RIO, DIÂME</v>
          </cell>
          <cell r="B370" t="str">
            <v>TRO DE 900 MM, JUNTA ELÁSTICA, INSTALADO EM LOCAL COM ALTO N</v>
          </cell>
        </row>
        <row r="371">
          <cell r="A371" t="str">
            <v>ÍVEL DE IN</v>
          </cell>
          <cell r="B371" t="str">
            <v>TERFERÊNCIAS (NÃO INCLUI FORNECIMENTO). AF_12/2015</v>
          </cell>
        </row>
        <row r="372">
          <cell r="A372">
            <v>92864</v>
          </cell>
          <cell r="B372" t="str">
            <v>ASSENTAMENTO DE TUBO DE CONCRETO PARA REDES COLETORAS DE ESGOTO SANITÁ</v>
          </cell>
          <cell r="C372" t="str">
            <v>M</v>
          </cell>
          <cell r="D372" t="str">
            <v>CR</v>
          </cell>
          <cell r="E372">
            <v>30.34</v>
          </cell>
        </row>
        <row r="373">
          <cell r="A373" t="str">
            <v>RIO, DIÂME</v>
          </cell>
          <cell r="B373" t="str">
            <v>TRO DE 1000 MM, JUNTA ELÁSTICA, INSTALADO EM LOCAL COM ALTO</v>
          </cell>
        </row>
        <row r="374">
          <cell r="A374" t="str">
            <v>NÍVEL DE I</v>
          </cell>
          <cell r="B374" t="str">
            <v>NTERFERÊNCIAS (NÃO INCLUI FORNECIMENTO). AF_12/2015</v>
          </cell>
        </row>
        <row r="375">
          <cell r="A375">
            <v>52</v>
          </cell>
          <cell r="B375" t="str">
            <v>FORNEC E/OU ASSENT DE TUBO DE CONCRETO COM JUNTA ARGAMASSADA</v>
          </cell>
        </row>
        <row r="376">
          <cell r="A376">
            <v>92208</v>
          </cell>
          <cell r="B376" t="str">
            <v>TUBO DE CONCRETO PARA REDES COLETORAS DE ÁGUAS PLUVIAIS, DIÂMETRO DE 3</v>
          </cell>
          <cell r="C376" t="str">
            <v>M</v>
          </cell>
          <cell r="D376" t="str">
            <v>CR</v>
          </cell>
          <cell r="E376">
            <v>24.87</v>
          </cell>
        </row>
        <row r="377">
          <cell r="A377" t="str">
            <v>00 MM, JUN</v>
          </cell>
          <cell r="B377" t="str">
            <v>TA RÍGIDA, INSTALADO EM LOCAL COM BAIXO NÍVEL DE INTERFERÊNC</v>
          </cell>
        </row>
        <row r="378">
          <cell r="A378" t="str">
            <v>IAS - FORN</v>
          </cell>
          <cell r="B378" t="str">
            <v>ECIMENTO E ASSENTAMENTO. AF_12/2015</v>
          </cell>
        </row>
        <row r="379">
          <cell r="A379">
            <v>92210</v>
          </cell>
          <cell r="B379" t="str">
            <v>TUBO DE CONCRETO PARA REDES COLETORAS DE ÁGUAS PLUVIAIS, DIÂMETRO DE 4</v>
          </cell>
          <cell r="C379" t="str">
            <v>M</v>
          </cell>
          <cell r="D379" t="str">
            <v>CR</v>
          </cell>
          <cell r="E379">
            <v>86.31</v>
          </cell>
        </row>
        <row r="380">
          <cell r="A380" t="str">
            <v>00 MM, JUN</v>
          </cell>
          <cell r="B380" t="str">
            <v>TA RÍGIDA, INSTALADO EM LOCAL COM BAIXO NÍVEL DE INTERFERÊNC</v>
          </cell>
        </row>
        <row r="381">
          <cell r="A381" t="str">
            <v>IAS - FORN</v>
          </cell>
          <cell r="B381" t="str">
            <v>ECIMENTO E ASSENTAMENTO. AF_12/2015</v>
          </cell>
        </row>
        <row r="382">
          <cell r="A382">
            <v>92211</v>
          </cell>
          <cell r="B382" t="str">
            <v>TUBO DE CONCRETO PARA REDES COLETORAS DE ÁGUAS PLUVIAIS, DIÂMETRO DE 5</v>
          </cell>
          <cell r="C382" t="str">
            <v>M</v>
          </cell>
          <cell r="D382" t="str">
            <v>CR</v>
          </cell>
          <cell r="E382">
            <v>110.67</v>
          </cell>
        </row>
        <row r="383">
          <cell r="A383" t="str">
            <v>00 MM, JUN</v>
          </cell>
          <cell r="B383" t="str">
            <v>TA RÍGIDA, INSTALADO EM LOCAL COM BAIXO NÍVEL DE INTERFERÊNC</v>
          </cell>
        </row>
        <row r="384">
          <cell r="A384" t="str">
            <v>IAS - FORN</v>
          </cell>
          <cell r="B384" t="str">
            <v>ECIMENTO E ASSENTAMENTO. AF_12/2015</v>
          </cell>
        </row>
        <row r="385">
          <cell r="A385">
            <v>92212</v>
          </cell>
          <cell r="B385" t="str">
            <v>TUBO DE CONCRETO PARA REDES COLETORAS DE ÁGUAS PLUVIAIS, DIÂMETRO DE 6</v>
          </cell>
          <cell r="C385" t="str">
            <v>M</v>
          </cell>
          <cell r="D385" t="str">
            <v>CR</v>
          </cell>
          <cell r="E385">
            <v>141.25</v>
          </cell>
        </row>
        <row r="386">
          <cell r="A386" t="str">
            <v>00 MM, JUN</v>
          </cell>
          <cell r="B386" t="str">
            <v>TA RÍGIDA, INSTALADO EM LOCAL COM BAIXO NÍVEL DE INTERFERÊNC</v>
          </cell>
        </row>
        <row r="387">
          <cell r="A387" t="str">
            <v>IAS - FORN</v>
          </cell>
          <cell r="B387" t="str">
            <v>ECIMENTO E ASSENTAMENTO. AF_12/2015</v>
          </cell>
        </row>
        <row r="388">
          <cell r="A388">
            <v>92213</v>
          </cell>
          <cell r="B388" t="str">
            <v>TUBO DE CONCRETO PARA REDES COLETORAS DE ÁGUAS PLUVIAIS, DIÂMETRO DE 7</v>
          </cell>
          <cell r="C388" t="str">
            <v>M</v>
          </cell>
          <cell r="D388" t="str">
            <v>CR</v>
          </cell>
          <cell r="E388">
            <v>195.36</v>
          </cell>
        </row>
        <row r="389">
          <cell r="A389" t="str">
            <v>00 MM, JUN</v>
          </cell>
          <cell r="B389" t="str">
            <v>TA RÍGIDA, INSTALADO EM LOCAL COM BAIXO NÍVEL DE INTERFERÊNC</v>
          </cell>
        </row>
        <row r="390">
          <cell r="A390" t="str">
            <v>IAS - FORN</v>
          </cell>
          <cell r="B390" t="str">
            <v>ECIMENTO E ASSENTAMENTO. AF_12/2015</v>
          </cell>
        </row>
        <row r="391">
          <cell r="A391">
            <v>92214</v>
          </cell>
          <cell r="B391" t="str">
            <v>TUBO DE CONCRETO PARA REDES COLETORAS DE ÁGUAS PLUVIAIS, DIÂMETRO DE 8</v>
          </cell>
          <cell r="C391" t="str">
            <v>M</v>
          </cell>
          <cell r="D391" t="str">
            <v>CR</v>
          </cell>
          <cell r="E391">
            <v>213.26</v>
          </cell>
        </row>
        <row r="392">
          <cell r="A392" t="str">
            <v>SINAPI - S</v>
          </cell>
          <cell r="B392" t="str">
            <v>ISTEMA NACIONAL DE PESQUISA DE CUSTOS E ÍNDICES DA CONSTRUÇÃO CIVIL</v>
          </cell>
        </row>
        <row r="393">
          <cell r="A393" t="str">
            <v>PCI.817.01</v>
          </cell>
          <cell r="B393" t="e">
            <v>#NAME?</v>
          </cell>
          <cell r="D393" t="str">
            <v>EM</v>
          </cell>
          <cell r="E393" t="str">
            <v>06/2016 AS 13:04:4</v>
          </cell>
        </row>
        <row r="394">
          <cell r="D394" t="str">
            <v>TA</v>
          </cell>
          <cell r="E394" t="str">
            <v>TÉCNICA: 13/06/20</v>
          </cell>
        </row>
        <row r="395">
          <cell r="A395" t="str">
            <v>ENCARGOS S</v>
          </cell>
          <cell r="B395" t="str">
            <v>OCIAIS DESONERADOS: 90,80%(HORA)   52,84%(MÊS)</v>
          </cell>
        </row>
        <row r="396">
          <cell r="A396" t="str">
            <v>ABRANGÊNCI</v>
          </cell>
          <cell r="B396" t="str">
            <v>A : NACIONAL                                              LOCALIDADE  : BELO</v>
          </cell>
          <cell r="C396" t="str">
            <v>HORI</v>
          </cell>
        </row>
        <row r="397">
          <cell r="A397" t="str">
            <v>REF.COLETA</v>
          </cell>
          <cell r="B397" t="str">
            <v>: MEDIANO</v>
          </cell>
          <cell r="D397" t="str">
            <v>TA</v>
          </cell>
          <cell r="E397" t="str">
            <v>: 05/2016</v>
          </cell>
        </row>
        <row r="398">
          <cell r="A398" t="str">
            <v>CÓDIGO</v>
          </cell>
          <cell r="B398" t="str">
            <v>|D E S C R I Ç Ã O                                                   |UN</v>
          </cell>
          <cell r="C398" t="str">
            <v>IDADE</v>
          </cell>
          <cell r="D398" t="str">
            <v>DE</v>
          </cell>
          <cell r="E398" t="str">
            <v>|CUSTO TOTA</v>
          </cell>
        </row>
        <row r="399">
          <cell r="A399" t="str">
            <v>VÍNCULO...</v>
          </cell>
          <cell r="B399" t="str">
            <v>..: CAIXA REFERENCIAL</v>
          </cell>
        </row>
        <row r="400">
          <cell r="A400" t="str">
            <v>00 MM, JUN</v>
          </cell>
          <cell r="B400" t="str">
            <v>TA RÍGIDA, INSTALADO EM LOCAL COM BAIXO NÍVEL DE INTERFERÊNC</v>
          </cell>
        </row>
        <row r="401">
          <cell r="A401" t="str">
            <v>IAS - FORN</v>
          </cell>
          <cell r="B401" t="str">
            <v>ECIMENTO E ASSENTAMENTO. AF_12/2015</v>
          </cell>
        </row>
        <row r="402">
          <cell r="A402">
            <v>92215</v>
          </cell>
          <cell r="B402" t="str">
            <v>TUBO DE CONCRETO PARA REDES COLETORAS DE ÁGUAS PLUVIAIS, DIÂMETRO DE 9</v>
          </cell>
          <cell r="C402" t="str">
            <v>M</v>
          </cell>
          <cell r="D402" t="str">
            <v>CR</v>
          </cell>
          <cell r="E402">
            <v>257.63</v>
          </cell>
        </row>
        <row r="403">
          <cell r="A403" t="str">
            <v>00 MM, JUN</v>
          </cell>
          <cell r="B403" t="str">
            <v>TA RÍGIDA, INSTALADO EM LOCAL COM BAIXO NÍVEL DE INTERFERÊNC</v>
          </cell>
        </row>
        <row r="404">
          <cell r="A404" t="str">
            <v>IAS - FORN</v>
          </cell>
          <cell r="B404" t="str">
            <v>ECIMENTO E ASSENTAMENTO. AF_12/2015</v>
          </cell>
        </row>
        <row r="405">
          <cell r="A405">
            <v>92216</v>
          </cell>
          <cell r="B405" t="str">
            <v>TUBO DE CONCRETO PARA REDES COLETORAS DE ÁGUAS PLUVIAIS, DIÂMETRO DE 1</v>
          </cell>
          <cell r="C405" t="str">
            <v>M</v>
          </cell>
          <cell r="D405" t="str">
            <v>CR</v>
          </cell>
          <cell r="E405">
            <v>288.67</v>
          </cell>
        </row>
        <row r="406">
          <cell r="A406" t="str">
            <v>000 MM, JU</v>
          </cell>
          <cell r="B406" t="str">
            <v>NTA RÍGIDA, INSTALADO EM LOCAL COM BAIXO NÍVEL DE INTERFERÊN</v>
          </cell>
        </row>
        <row r="407">
          <cell r="A407" t="str">
            <v>CIAS - FOR</v>
          </cell>
          <cell r="B407" t="str">
            <v>NECIMENTO E ASSENTAMENTO. AF_12/2015</v>
          </cell>
        </row>
        <row r="408">
          <cell r="A408">
            <v>92217</v>
          </cell>
          <cell r="B408" t="str">
            <v>TUBO DE CONCRETO PARA REDES COLETORAS DE ÁGUAS PLUVIAIS, DIÂMETRO DE 3</v>
          </cell>
          <cell r="C408" t="str">
            <v>M</v>
          </cell>
          <cell r="D408" t="str">
            <v>CR</v>
          </cell>
          <cell r="E408">
            <v>29.67</v>
          </cell>
        </row>
        <row r="409">
          <cell r="A409" t="str">
            <v>00 MM, JUN</v>
          </cell>
          <cell r="B409" t="str">
            <v>TA RÍGIDA, INSTALADO EM LOCAL COM ALTO NÍVEL DE INTERFERÊNCI</v>
          </cell>
        </row>
        <row r="410">
          <cell r="A410" t="str">
            <v>AS - FORNE</v>
          </cell>
          <cell r="B410" t="str">
            <v>CIMENTO E ASSENTAMENTO. AF_12/2015</v>
          </cell>
        </row>
        <row r="411">
          <cell r="A411">
            <v>92219</v>
          </cell>
          <cell r="B411" t="str">
            <v>TUBO DE CONCRETO PARA REDES COLETORAS DE ÁGUAS PLUVIAIS, DIÂMETRO DE 4</v>
          </cell>
          <cell r="C411" t="str">
            <v>M</v>
          </cell>
          <cell r="D411" t="str">
            <v>CR</v>
          </cell>
          <cell r="E411">
            <v>92.45</v>
          </cell>
        </row>
        <row r="412">
          <cell r="A412" t="str">
            <v>00 MM, JUN</v>
          </cell>
          <cell r="B412" t="str">
            <v>TA RÍGIDA, INSTALADO EM LOCAL COM ALTO NÍVEL DE INTERFERÊNCI</v>
          </cell>
        </row>
        <row r="413">
          <cell r="A413" t="str">
            <v>AS - FORNE</v>
          </cell>
          <cell r="B413" t="str">
            <v>CIMENTO E ASSENTAMENTO. AF_12/2015</v>
          </cell>
        </row>
        <row r="414">
          <cell r="A414">
            <v>92220</v>
          </cell>
          <cell r="B414" t="str">
            <v>TUBO DE CONCRETO PARA REDES COLETORAS DE ÁGUAS PLUVIAIS, DIÂMETRO DE 5</v>
          </cell>
          <cell r="C414" t="str">
            <v>M</v>
          </cell>
          <cell r="D414" t="str">
            <v>CR</v>
          </cell>
          <cell r="E414">
            <v>118.26</v>
          </cell>
        </row>
        <row r="415">
          <cell r="A415" t="str">
            <v>00 MM, JUN</v>
          </cell>
          <cell r="B415" t="str">
            <v>TA RÍGIDA, INSTALADO EM LOCAL COM ALTO NÍVEL DE INTERFERÊNCI</v>
          </cell>
        </row>
        <row r="416">
          <cell r="A416" t="str">
            <v>AS - FORNE</v>
          </cell>
          <cell r="B416" t="str">
            <v>CIMENTO E ASSENTAMENTO. AF_12/2015</v>
          </cell>
        </row>
        <row r="417">
          <cell r="A417">
            <v>92221</v>
          </cell>
          <cell r="B417" t="str">
            <v>TUBO DE CONCRETO PARA REDES COLETORAS DE ÁGUAS PLUVIAIS, DIÂMETRO DE 6</v>
          </cell>
          <cell r="C417" t="str">
            <v>M</v>
          </cell>
          <cell r="D417" t="str">
            <v>CR</v>
          </cell>
          <cell r="E417">
            <v>150.16</v>
          </cell>
        </row>
        <row r="418">
          <cell r="A418" t="str">
            <v>00 MM, JUN</v>
          </cell>
          <cell r="B418" t="str">
            <v>TA RÍGIDA, INSTALADO EM LOCAL COM ALTO NÍVEL DE INTERFERÊNCI</v>
          </cell>
        </row>
        <row r="419">
          <cell r="A419" t="str">
            <v>AS - FORNE</v>
          </cell>
          <cell r="B419" t="str">
            <v>CIMENTO E ASSENTAMENTO. AF_12/2015</v>
          </cell>
        </row>
        <row r="420">
          <cell r="A420">
            <v>92222</v>
          </cell>
          <cell r="B420" t="str">
            <v>TUBO DE CONCRETO PARA REDES COLETORAS DE ÁGUAS PLUVIAIS, DIÂMETRO DE 7</v>
          </cell>
          <cell r="C420" t="str">
            <v>M</v>
          </cell>
          <cell r="D420" t="str">
            <v>CR</v>
          </cell>
          <cell r="E420">
            <v>205.72</v>
          </cell>
        </row>
        <row r="421">
          <cell r="A421" t="str">
            <v>00 MM, JUN</v>
          </cell>
          <cell r="B421" t="str">
            <v>TA RÍGIDA, INSTALADO EM LOCAL COM ALTO NÍVEL DE INTERFERÊNCI</v>
          </cell>
        </row>
        <row r="422">
          <cell r="A422" t="str">
            <v>AS - FORNE</v>
          </cell>
          <cell r="B422" t="str">
            <v>CIMENTO E ASSENTAMENTO. AF_12/2015</v>
          </cell>
        </row>
        <row r="423">
          <cell r="A423">
            <v>92223</v>
          </cell>
          <cell r="B423" t="str">
            <v>TUBO DE CONCRETO PARA REDES COLETORAS DE ÁGUAS PLUVIAIS, DIÂMETRO DE 8</v>
          </cell>
          <cell r="C423" t="str">
            <v>M</v>
          </cell>
          <cell r="D423" t="str">
            <v>CR</v>
          </cell>
          <cell r="E423">
            <v>224.85</v>
          </cell>
        </row>
        <row r="424">
          <cell r="A424" t="str">
            <v>00 MM, JUN</v>
          </cell>
          <cell r="B424" t="str">
            <v>TA RÍGIDA, INSTALADO EM LOCAL COM ALTO NÍVEL DE INTERFERÊNCI</v>
          </cell>
        </row>
        <row r="425">
          <cell r="A425" t="str">
            <v>AS - FORNE</v>
          </cell>
          <cell r="B425" t="str">
            <v>CIMENTO E ASSENTAMENTO. AF_12/2015</v>
          </cell>
        </row>
        <row r="426">
          <cell r="A426">
            <v>92224</v>
          </cell>
          <cell r="B426" t="str">
            <v>TUBO DE CONCRETO PARA REDES COLETORAS DE ÁGUAS PLUVIAIS, DIÂMETRO DE 9</v>
          </cell>
          <cell r="C426" t="str">
            <v>M</v>
          </cell>
          <cell r="D426" t="str">
            <v>CR</v>
          </cell>
          <cell r="E426">
            <v>270.49</v>
          </cell>
        </row>
        <row r="427">
          <cell r="A427" t="str">
            <v>00 MM, JUN</v>
          </cell>
          <cell r="B427" t="str">
            <v>TA RÍGIDA, INSTALADO EM LOCAL COM ALTO NÍVEL DE INTERFERÊNCI</v>
          </cell>
        </row>
        <row r="428">
          <cell r="A428" t="str">
            <v>SINAPI - S</v>
          </cell>
          <cell r="B428" t="str">
            <v>ISTEMA NACIONAL DE PESQUISA DE CUSTOS E ÍNDICES DA CONSTRUÇÃO CIVIL</v>
          </cell>
        </row>
        <row r="429">
          <cell r="A429" t="str">
            <v>PCI.817.01</v>
          </cell>
          <cell r="B429" t="e">
            <v>#NAME?</v>
          </cell>
          <cell r="D429" t="str">
            <v>EM</v>
          </cell>
          <cell r="E429" t="str">
            <v>06/2016 AS 13:04:4</v>
          </cell>
        </row>
        <row r="430">
          <cell r="D430" t="str">
            <v>TA</v>
          </cell>
          <cell r="E430" t="str">
            <v>TÉCNICA: 13/06/20</v>
          </cell>
        </row>
        <row r="431">
          <cell r="A431" t="str">
            <v>ENCARGOS S</v>
          </cell>
          <cell r="B431" t="str">
            <v>OCIAIS DESONERADOS: 90,80%(HORA)   52,84%(MÊS)</v>
          </cell>
        </row>
        <row r="432">
          <cell r="A432" t="str">
            <v>ABRANGÊNCI</v>
          </cell>
          <cell r="B432" t="str">
            <v>A : NACIONAL                                              LOCALIDADE  : BELO</v>
          </cell>
          <cell r="C432" t="str">
            <v>HORI</v>
          </cell>
        </row>
        <row r="433">
          <cell r="A433" t="str">
            <v>REF.COLETA</v>
          </cell>
          <cell r="B433" t="str">
            <v>: MEDIANO</v>
          </cell>
          <cell r="D433" t="str">
            <v>TA</v>
          </cell>
          <cell r="E433" t="str">
            <v>: 05/2016</v>
          </cell>
        </row>
        <row r="434">
          <cell r="A434" t="str">
            <v>CÓDIGO</v>
          </cell>
          <cell r="B434" t="str">
            <v>|D E S C R I Ç Ã O                                                   |UN</v>
          </cell>
          <cell r="C434" t="str">
            <v>IDADE</v>
          </cell>
          <cell r="D434" t="str">
            <v>DE</v>
          </cell>
          <cell r="E434" t="str">
            <v>|CUSTO TOTA</v>
          </cell>
        </row>
        <row r="435">
          <cell r="A435" t="str">
            <v>VÍNCULO...</v>
          </cell>
          <cell r="B435" t="str">
            <v>..: CAIXA REFERENCIAL</v>
          </cell>
        </row>
        <row r="436">
          <cell r="A436" t="str">
            <v>AS - FORNE</v>
          </cell>
          <cell r="B436" t="str">
            <v>CIMENTO E ASSENTAMENTO. AF_12/2015</v>
          </cell>
        </row>
        <row r="437">
          <cell r="A437">
            <v>92226</v>
          </cell>
          <cell r="B437" t="str">
            <v>TUBO DE CONCRETO PARA REDES COLETORAS DE ÁGUAS PLUVIAIS, DIÂMETRO DE 1</v>
          </cell>
          <cell r="C437" t="str">
            <v>M</v>
          </cell>
          <cell r="D437" t="str">
            <v>CR</v>
          </cell>
          <cell r="E437">
            <v>303.05</v>
          </cell>
        </row>
        <row r="438">
          <cell r="A438" t="str">
            <v>000 MM, JU</v>
          </cell>
          <cell r="B438" t="str">
            <v>NTA RÍGIDA, INSTALADO EM LOCAL COM ALTO NÍVEL DE INTERFERÊNC</v>
          </cell>
        </row>
        <row r="439">
          <cell r="A439" t="str">
            <v>IAS - FORN</v>
          </cell>
          <cell r="B439" t="str">
            <v>ECIMENTO E ASSENTAMENTO. AF_12/2015</v>
          </cell>
        </row>
        <row r="440">
          <cell r="A440">
            <v>92808</v>
          </cell>
          <cell r="B440" t="str">
            <v>ASSENTAMENTO DE TUBO DE CONCRETO PARA REDES COLETORAS DE ÁGUAS PLUVIAI</v>
          </cell>
          <cell r="C440" t="str">
            <v>M</v>
          </cell>
          <cell r="D440" t="str">
            <v>CR</v>
          </cell>
          <cell r="E440">
            <v>24.87</v>
          </cell>
        </row>
        <row r="441">
          <cell r="A441" t="str">
            <v>S, DIÂMETR</v>
          </cell>
          <cell r="B441" t="str">
            <v>O DE 300 MM, JUNTA RÍGIDA, INSTALADO EM LOCAL COM BAIXO NÍVE</v>
          </cell>
        </row>
        <row r="442">
          <cell r="A442" t="str">
            <v>L DE INTER</v>
          </cell>
          <cell r="B442" t="str">
            <v>FERÊNCIAS (NÃO INCLUI FORNECIMENTO). AF_12/2015</v>
          </cell>
        </row>
        <row r="443">
          <cell r="A443">
            <v>92809</v>
          </cell>
          <cell r="B443" t="str">
            <v>ASSENTAMENTO DE TUBO DE CONCRETO PARA REDES COLETORAS DE ÁGUAS PLUVIAI</v>
          </cell>
          <cell r="C443" t="str">
            <v>M</v>
          </cell>
          <cell r="D443" t="str">
            <v>CR</v>
          </cell>
          <cell r="E443">
            <v>31.89</v>
          </cell>
        </row>
        <row r="444">
          <cell r="A444" t="str">
            <v>S, DIÂMETR</v>
          </cell>
          <cell r="B444" t="str">
            <v>O DE 400 MM, JUNTA RÍGIDA, INSTALADO EM LOCAL COM BAIXO NÍVE</v>
          </cell>
        </row>
        <row r="445">
          <cell r="A445" t="str">
            <v>L DE INTER</v>
          </cell>
          <cell r="B445" t="str">
            <v>FERÊNCIAS (NÃO INCLUI FORNECIMENTO). AF_12/2015</v>
          </cell>
        </row>
        <row r="446">
          <cell r="A446">
            <v>92810</v>
          </cell>
          <cell r="B446" t="str">
            <v>ASSENTAMENTO DE TUBO DE CONCRETO PARA REDES COLETORAS DE ÁGUAS PLUVIAI</v>
          </cell>
          <cell r="C446" t="str">
            <v>M</v>
          </cell>
          <cell r="D446" t="str">
            <v>CR</v>
          </cell>
          <cell r="E446">
            <v>38.799999999999997</v>
          </cell>
        </row>
        <row r="447">
          <cell r="A447" t="str">
            <v>S, DIÂMETR</v>
          </cell>
          <cell r="B447" t="str">
            <v>O DE 500 MM, JUNTA RÍGIDA, INSTALADO EM LOCAL COM BAIXO NÍVE</v>
          </cell>
        </row>
        <row r="448">
          <cell r="A448" t="str">
            <v>L DE INTER</v>
          </cell>
          <cell r="B448" t="str">
            <v>FERÊNCIAS (NÃO INCLUI FORNECIMENTO). AF_12/2015</v>
          </cell>
        </row>
        <row r="449">
          <cell r="A449">
            <v>92811</v>
          </cell>
          <cell r="B449" t="str">
            <v>ASSENTAMENTO DE TUBO DE CONCRETO PARA REDES COLETORAS DE ÁGUAS PLUVIAI</v>
          </cell>
          <cell r="C449" t="str">
            <v>M</v>
          </cell>
          <cell r="D449" t="str">
            <v>CR</v>
          </cell>
          <cell r="E449">
            <v>46.18</v>
          </cell>
        </row>
        <row r="450">
          <cell r="A450" t="str">
            <v>S, DIÂMETR</v>
          </cell>
          <cell r="B450" t="str">
            <v>O DE 600 MM, JUNTA RÍGIDA, INSTALADO EM LOCAL COM BAIXO NÍVE</v>
          </cell>
        </row>
        <row r="451">
          <cell r="A451" t="str">
            <v>L DE INTER</v>
          </cell>
          <cell r="B451" t="str">
            <v>FERÊNCIAS (NÃO INCLUI FORNECIMENTO). AF_12/2015</v>
          </cell>
        </row>
        <row r="452">
          <cell r="A452">
            <v>92812</v>
          </cell>
          <cell r="B452" t="str">
            <v>ASSENTAMENTO DE TUBO DE CONCRETO PARA REDES COLETORAS DE ÁGUAS PLUVIAI</v>
          </cell>
          <cell r="C452" t="str">
            <v>M</v>
          </cell>
          <cell r="D452" t="str">
            <v>CR</v>
          </cell>
          <cell r="E452">
            <v>53.45</v>
          </cell>
        </row>
        <row r="453">
          <cell r="A453" t="str">
            <v>S, DIÂMETR</v>
          </cell>
          <cell r="B453" t="str">
            <v>O DE 700 MM, JUNTA RÍGIDA, INSTALADO EM LOCAL COM BAIXO NÍVE</v>
          </cell>
        </row>
        <row r="454">
          <cell r="A454" t="str">
            <v>L DE INTER</v>
          </cell>
          <cell r="B454" t="str">
            <v>FERÊNCIAS (NÃO INCLUI FORNECIMENTO). AF_12/2015</v>
          </cell>
        </row>
        <row r="455">
          <cell r="A455">
            <v>92813</v>
          </cell>
          <cell r="B455" t="str">
            <v>ASSENTAMENTO DE TUBO DE CONCRETO PARA REDES COLETORAS DE ÁGUAS PLUVIAI</v>
          </cell>
          <cell r="C455" t="str">
            <v>M</v>
          </cell>
          <cell r="D455" t="str">
            <v>CR</v>
          </cell>
          <cell r="E455">
            <v>61.94</v>
          </cell>
        </row>
        <row r="456">
          <cell r="A456" t="str">
            <v>S, DIÂMETR</v>
          </cell>
          <cell r="B456" t="str">
            <v>O DE 800 MM, JUNTA RÍGIDA, INSTALADO EM LOCAL COM BAIXO NÍVE</v>
          </cell>
        </row>
        <row r="457">
          <cell r="A457" t="str">
            <v>L DE INTER</v>
          </cell>
          <cell r="B457" t="str">
            <v>FERÊNCIAS (NÃO INCLUI FORNECIMENTO). AF_12/2015</v>
          </cell>
        </row>
        <row r="458">
          <cell r="A458">
            <v>92814</v>
          </cell>
          <cell r="B458" t="str">
            <v>ASSENTAMENTO DE TUBO DE CONCRETO PARA REDES COLETORAS DE ÁGUAS PLUVIAI</v>
          </cell>
          <cell r="C458" t="str">
            <v>M</v>
          </cell>
          <cell r="D458" t="str">
            <v>CR</v>
          </cell>
          <cell r="E458">
            <v>70.81</v>
          </cell>
        </row>
        <row r="459">
          <cell r="A459" t="str">
            <v>S, DIÂMETR</v>
          </cell>
          <cell r="B459" t="str">
            <v>O DE 900 MM, JUNTA RÍGIDA, INSTALADO EM LOCAL COM BAIXO NÍVE</v>
          </cell>
        </row>
        <row r="460">
          <cell r="A460" t="str">
            <v>L DE INTER</v>
          </cell>
          <cell r="B460" t="str">
            <v>FERÊNCIAS (NÃO INCLUI FORNECIMENTO). AF_12/2015</v>
          </cell>
        </row>
        <row r="461">
          <cell r="A461">
            <v>92815</v>
          </cell>
          <cell r="B461" t="str">
            <v>ASSENTAMENTO DE TUBO DE CONCRETO PARA REDES COLETORAS DE ÁGUAS PLUVIAI</v>
          </cell>
          <cell r="C461" t="str">
            <v>M</v>
          </cell>
          <cell r="D461" t="str">
            <v>CR</v>
          </cell>
          <cell r="E461">
            <v>80.95</v>
          </cell>
        </row>
        <row r="462">
          <cell r="A462" t="str">
            <v>S, DIÂMETR</v>
          </cell>
          <cell r="B462" t="str">
            <v>O DE 1000 MM, JUNTA RÍGIDA, INSTALADO EM LOCAL COM BAIXO NÍV</v>
          </cell>
        </row>
        <row r="463">
          <cell r="A463" t="str">
            <v>EL DE INTE</v>
          </cell>
          <cell r="B463" t="str">
            <v>RFERÊNCIAS (NÃO INCLUI FORNECIMENTO). AF_12/2015</v>
          </cell>
        </row>
        <row r="464">
          <cell r="A464" t="str">
            <v>SINAPI - S</v>
          </cell>
          <cell r="B464" t="str">
            <v>ISTEMA NACIONAL DE PESQUISA DE CUSTOS E ÍNDICES DA CONSTRUÇÃO CIVIL</v>
          </cell>
        </row>
        <row r="465">
          <cell r="A465" t="str">
            <v>PCI.817.01</v>
          </cell>
          <cell r="B465" t="e">
            <v>#NAME?</v>
          </cell>
          <cell r="D465" t="str">
            <v>EM</v>
          </cell>
          <cell r="E465" t="str">
            <v>06/2016 AS 13:04:4</v>
          </cell>
        </row>
        <row r="466">
          <cell r="D466" t="str">
            <v>TA</v>
          </cell>
          <cell r="E466" t="str">
            <v>TÉCNICA: 13/06/20</v>
          </cell>
        </row>
        <row r="467">
          <cell r="A467" t="str">
            <v>ENCARGOS S</v>
          </cell>
          <cell r="B467" t="str">
            <v>OCIAIS DESONERADOS: 90,80%(HORA)   52,84%(MÊS)</v>
          </cell>
        </row>
        <row r="468">
          <cell r="A468" t="str">
            <v>ABRANGÊNCI</v>
          </cell>
          <cell r="B468" t="str">
            <v>A : NACIONAL                                              LOCALIDADE  : BELO</v>
          </cell>
          <cell r="C468" t="str">
            <v>HORI</v>
          </cell>
        </row>
        <row r="469">
          <cell r="A469" t="str">
            <v>REF.COLETA</v>
          </cell>
          <cell r="B469" t="str">
            <v>: MEDIANO</v>
          </cell>
          <cell r="D469" t="str">
            <v>TA</v>
          </cell>
          <cell r="E469" t="str">
            <v>: 05/2016</v>
          </cell>
        </row>
        <row r="470">
          <cell r="A470" t="str">
            <v>CÓDIGO</v>
          </cell>
          <cell r="B470" t="str">
            <v>|D E S C R I Ç Ã O                                                   |UN</v>
          </cell>
          <cell r="C470" t="str">
            <v>IDADE</v>
          </cell>
          <cell r="D470" t="str">
            <v>DE</v>
          </cell>
          <cell r="E470" t="str">
            <v>|CUSTO TOTA</v>
          </cell>
        </row>
        <row r="471">
          <cell r="A471" t="str">
            <v>VÍNCULO...</v>
          </cell>
          <cell r="B471" t="str">
            <v>..: CAIXA REFERENCIAL</v>
          </cell>
        </row>
        <row r="472">
          <cell r="A472">
            <v>92816</v>
          </cell>
          <cell r="B472" t="str">
            <v>TUBO DE CONCRETO PARA REDES COLETORAS DE ÁGUAS PLUVIAIS, DIÂMETRO DE 1</v>
          </cell>
          <cell r="C472" t="str">
            <v>M</v>
          </cell>
          <cell r="D472" t="str">
            <v>CR</v>
          </cell>
          <cell r="E472">
            <v>395.66</v>
          </cell>
        </row>
        <row r="473">
          <cell r="A473" t="str">
            <v>200 MM, JU</v>
          </cell>
          <cell r="B473" t="str">
            <v>NTA RÍGIDA, INSTALADO EM LOCAL COM BAIXO NÍVEL DE INTERFERÊN</v>
          </cell>
        </row>
        <row r="474">
          <cell r="A474" t="str">
            <v>CIAS - FOR</v>
          </cell>
          <cell r="B474" t="str">
            <v>NECIMENTO E ASSENTAMENTO. AF_12/2015</v>
          </cell>
        </row>
        <row r="475">
          <cell r="A475">
            <v>92817</v>
          </cell>
          <cell r="B475" t="str">
            <v>ASSENTAMENTO DE TUBO DE CONCRETO PARA REDES COLETORAS DE ÁGUAS PLUVIAI</v>
          </cell>
          <cell r="C475" t="str">
            <v>M</v>
          </cell>
          <cell r="D475" t="str">
            <v>CR</v>
          </cell>
          <cell r="E475">
            <v>101.3</v>
          </cell>
        </row>
        <row r="476">
          <cell r="A476" t="str">
            <v>S, DIÂMETR</v>
          </cell>
          <cell r="B476" t="str">
            <v>O DE 1200 MM, JUNTA RÍGIDA, INSTALADO EM LOCAL COM BAIXO NÍV</v>
          </cell>
        </row>
        <row r="477">
          <cell r="A477" t="str">
            <v>EL DE INTE</v>
          </cell>
          <cell r="B477" t="str">
            <v>RFERÊNCIAS (NÃO INCLUI FORNECIMENTO). AF_12/2015</v>
          </cell>
        </row>
        <row r="478">
          <cell r="A478">
            <v>92818</v>
          </cell>
          <cell r="B478" t="str">
            <v>TUBO DE CONCRETO PARA REDES COLETORAS DE ÁGUAS PLUVIAIS, DIÂMETRO DE 1</v>
          </cell>
          <cell r="C478" t="str">
            <v>M</v>
          </cell>
          <cell r="D478" t="str">
            <v>CR</v>
          </cell>
          <cell r="E478">
            <v>574.19000000000005</v>
          </cell>
        </row>
        <row r="479">
          <cell r="A479" t="str">
            <v>500 MM, JU</v>
          </cell>
          <cell r="B479" t="str">
            <v>NTA RÍGIDA, INSTALADO EM LOCAL COM BAIXO NÍVEL DE INTERFERÊN</v>
          </cell>
        </row>
        <row r="480">
          <cell r="A480" t="str">
            <v>CIAS - FOR</v>
          </cell>
          <cell r="B480" t="str">
            <v>NECIMENTO E ASSENTAMENTO. AF_12/2015</v>
          </cell>
        </row>
        <row r="481">
          <cell r="A481">
            <v>92819</v>
          </cell>
          <cell r="B481" t="str">
            <v>ASSENTAMENTO DE TUBO DE CONCRETO PARA REDES COLETORAS DE ÁGUAS PLUVIAI</v>
          </cell>
          <cell r="C481" t="str">
            <v>M</v>
          </cell>
          <cell r="D481" t="str">
            <v>CR</v>
          </cell>
          <cell r="E481">
            <v>136.35</v>
          </cell>
        </row>
        <row r="482">
          <cell r="A482" t="str">
            <v>S, DIÂMETR</v>
          </cell>
          <cell r="B482" t="str">
            <v>O DE 1500 MM, JUNTA RÍGIDA, INSTALADO EM LOCAL COM BAIXO NÍV</v>
          </cell>
        </row>
        <row r="483">
          <cell r="A483" t="str">
            <v>EL DE INTE</v>
          </cell>
          <cell r="B483" t="str">
            <v>RFERÊNCIAS (NÃO INCLUI FORNECIMENTO). AF_12/2015</v>
          </cell>
        </row>
        <row r="484">
          <cell r="A484">
            <v>92820</v>
          </cell>
          <cell r="B484" t="str">
            <v>ASSENTAMENTO DE TUBO DE CONCRETO PARA REDES COLETORAS DE ÁGUAS PLUVIAI</v>
          </cell>
          <cell r="C484" t="str">
            <v>M</v>
          </cell>
          <cell r="D484" t="str">
            <v>CR</v>
          </cell>
          <cell r="E484">
            <v>29.67</v>
          </cell>
        </row>
        <row r="485">
          <cell r="A485" t="str">
            <v>S, DIÂMETR</v>
          </cell>
          <cell r="B485" t="str">
            <v>O DE 300 MM, JUNTA RÍGIDA, INSTALADO EM LOCAL COM ALTO NÍVEL</v>
          </cell>
        </row>
        <row r="486">
          <cell r="A486" t="str">
            <v>DE INTERFE</v>
          </cell>
          <cell r="B486" t="str">
            <v>RÊNCIAS (NÃO INCLUI FORNECIMENTO). AF_12/2015</v>
          </cell>
        </row>
        <row r="487">
          <cell r="A487">
            <v>92821</v>
          </cell>
          <cell r="B487" t="str">
            <v>ASSENTAMENTO DE TUBO DE CONCRETO PARA REDES COLETORAS DE ÁGUAS PLUVIAI</v>
          </cell>
          <cell r="C487" t="str">
            <v>M</v>
          </cell>
          <cell r="D487" t="str">
            <v>CR</v>
          </cell>
          <cell r="E487">
            <v>38.020000000000003</v>
          </cell>
        </row>
        <row r="488">
          <cell r="A488" t="str">
            <v>S, DIÂMETR</v>
          </cell>
          <cell r="B488" t="str">
            <v>O DE 400 MM, JUNTA RÍGIDA, INSTALADO EM LOCAL COM ALTO NÍVEL</v>
          </cell>
        </row>
        <row r="489">
          <cell r="A489" t="str">
            <v>DE INTERFE</v>
          </cell>
          <cell r="B489" t="str">
            <v>RÊNCIAS (NÃO INCLUI FORNECIMENTO). AF_12/2015</v>
          </cell>
        </row>
        <row r="490">
          <cell r="A490">
            <v>92822</v>
          </cell>
          <cell r="B490" t="str">
            <v>ASSENTAMENTO DE TUBO DE CONCRETO PARA REDES COLETORAS DE ÁGUAS PLUVIAI</v>
          </cell>
          <cell r="C490" t="str">
            <v>M</v>
          </cell>
          <cell r="D490" t="str">
            <v>CR</v>
          </cell>
          <cell r="E490">
            <v>46.39</v>
          </cell>
        </row>
        <row r="491">
          <cell r="A491" t="str">
            <v>S, DIÂMETR</v>
          </cell>
          <cell r="B491" t="str">
            <v>O DE 500 MM, JUNTA RÍGIDA, INSTALADO EM LOCAL COM ALTO NÍVEL</v>
          </cell>
        </row>
        <row r="492">
          <cell r="A492" t="str">
            <v>DE INTERFE</v>
          </cell>
          <cell r="B492" t="str">
            <v>RÊNCIAS (NÃO INCLUI FORNECIMENTO). AF_12/2015</v>
          </cell>
        </row>
        <row r="493">
          <cell r="A493">
            <v>92824</v>
          </cell>
          <cell r="B493" t="str">
            <v>ASSENTAMENTO DE TUBO DE CONCRETO PARA REDES COLETORAS DE ÁGUAS PLUVIAI</v>
          </cell>
          <cell r="C493" t="str">
            <v>M</v>
          </cell>
          <cell r="D493" t="str">
            <v>CR</v>
          </cell>
          <cell r="E493">
            <v>55.09</v>
          </cell>
        </row>
        <row r="494">
          <cell r="A494" t="str">
            <v>S, DIÂMETR</v>
          </cell>
          <cell r="B494" t="str">
            <v>O DE 600 MM, JUNTA RÍGIDA, INSTALADO EM LOCAL COM ALTO NÍVEL</v>
          </cell>
        </row>
        <row r="495">
          <cell r="A495" t="str">
            <v>DE INTERFE</v>
          </cell>
          <cell r="B495" t="str">
            <v>RÊNCIAS (NÃO INCLUI FORNECIMENTO). AF_12/2015</v>
          </cell>
        </row>
        <row r="496">
          <cell r="A496">
            <v>92825</v>
          </cell>
          <cell r="B496" t="str">
            <v>ASSENTAMENTO DE TUBO DE CONCRETO PARA REDES COLETORAS DE ÁGUAS PLUVIAI</v>
          </cell>
          <cell r="C496" t="str">
            <v>M</v>
          </cell>
          <cell r="D496" t="str">
            <v>CR</v>
          </cell>
          <cell r="E496">
            <v>63.81</v>
          </cell>
        </row>
        <row r="497">
          <cell r="A497" t="str">
            <v>S, DIÂMETR</v>
          </cell>
          <cell r="B497" t="str">
            <v>O DE 700 MM, JUNTA RÍGIDA, INSTALADO EM LOCAL COM ALTO NÍVEL</v>
          </cell>
        </row>
        <row r="498">
          <cell r="A498" t="str">
            <v>DE INTERFE</v>
          </cell>
          <cell r="B498" t="str">
            <v>RÊNCIAS (NÃO INCLUI FORNECIMENTO). AF_12/2015</v>
          </cell>
        </row>
        <row r="499">
          <cell r="A499">
            <v>92826</v>
          </cell>
          <cell r="B499" t="str">
            <v>ASSENTAMENTO DE TUBO DE CONCRETO PARA REDES COLETORAS DE ÁGUAS PLUVIAI</v>
          </cell>
          <cell r="C499" t="str">
            <v>M</v>
          </cell>
          <cell r="D499" t="str">
            <v>CR</v>
          </cell>
          <cell r="E499">
            <v>73.52</v>
          </cell>
        </row>
        <row r="500">
          <cell r="A500" t="str">
            <v>SINAPI - S</v>
          </cell>
          <cell r="B500" t="str">
            <v>ISTEMA NACIONAL DE PESQUISA DE CUSTOS E ÍNDICES DA CONSTRUÇÃO CIVIL</v>
          </cell>
        </row>
        <row r="501">
          <cell r="A501" t="str">
            <v>PCI.817.01</v>
          </cell>
          <cell r="B501" t="e">
            <v>#NAME?</v>
          </cell>
          <cell r="D501" t="str">
            <v>EM</v>
          </cell>
          <cell r="E501" t="str">
            <v>06/2016 AS 13:04:4</v>
          </cell>
        </row>
        <row r="502">
          <cell r="D502" t="str">
            <v>TA</v>
          </cell>
          <cell r="E502" t="str">
            <v>TÉCNICA: 13/06/20</v>
          </cell>
        </row>
        <row r="503">
          <cell r="A503" t="str">
            <v>ENCARGOS S</v>
          </cell>
          <cell r="B503" t="str">
            <v>OCIAIS DESONERADOS: 90,80%(HORA)   52,84%(MÊS)</v>
          </cell>
        </row>
        <row r="504">
          <cell r="A504" t="str">
            <v>ABRANGÊNCI</v>
          </cell>
          <cell r="B504" t="str">
            <v>A : NACIONAL                                              LOCALIDADE  : BELO</v>
          </cell>
          <cell r="C504" t="str">
            <v>HORI</v>
          </cell>
        </row>
        <row r="505">
          <cell r="A505" t="str">
            <v>REF.COLETA</v>
          </cell>
          <cell r="B505" t="str">
            <v>: MEDIANO</v>
          </cell>
          <cell r="D505" t="str">
            <v>TA</v>
          </cell>
          <cell r="E505" t="str">
            <v>: 05/2016</v>
          </cell>
        </row>
        <row r="506">
          <cell r="A506" t="str">
            <v>CÓDIGO</v>
          </cell>
          <cell r="B506" t="str">
            <v>|D E S C R I Ç Ã O                                                   |UN</v>
          </cell>
          <cell r="C506" t="str">
            <v>IDADE</v>
          </cell>
          <cell r="D506" t="str">
            <v>DE</v>
          </cell>
          <cell r="E506" t="str">
            <v>|CUSTO TOTA</v>
          </cell>
        </row>
        <row r="507">
          <cell r="A507" t="str">
            <v>VÍNCULO...</v>
          </cell>
          <cell r="B507" t="str">
            <v>..: CAIXA REFERENCIAL</v>
          </cell>
        </row>
        <row r="508">
          <cell r="A508" t="str">
            <v>S, DIÂMETR</v>
          </cell>
          <cell r="B508" t="str">
            <v>O DE 800 MM, JUNTA RÍGIDA, INSTALADO EM LOCAL COM ALTO NÍVEL</v>
          </cell>
        </row>
        <row r="509">
          <cell r="A509" t="str">
            <v>DE INTERFE</v>
          </cell>
          <cell r="B509" t="str">
            <v>RÊNCIAS (NÃO INCLUI FORNECIMENTO). AF_12/2015</v>
          </cell>
        </row>
        <row r="510">
          <cell r="A510">
            <v>92827</v>
          </cell>
          <cell r="B510" t="str">
            <v>ASSENTAMENTO DE TUBO DE CONCRETO PARA REDES COLETORAS DE ÁGUAS PLUVIAI</v>
          </cell>
          <cell r="C510" t="str">
            <v>M</v>
          </cell>
          <cell r="D510" t="str">
            <v>CR</v>
          </cell>
          <cell r="E510">
            <v>83.66</v>
          </cell>
        </row>
        <row r="511">
          <cell r="A511" t="str">
            <v>S, DIÂMETR</v>
          </cell>
          <cell r="B511" t="str">
            <v>O DE 900 MM, JUNTA RÍGIDA, INSTALADO EM LOCAL COM ALTO NÍVEL</v>
          </cell>
        </row>
        <row r="512">
          <cell r="A512" t="str">
            <v>DE INTERFE</v>
          </cell>
          <cell r="B512" t="str">
            <v>RÊNCIAS (NÃO INCLUI FORNECIMENTO). AF_12/2015</v>
          </cell>
        </row>
        <row r="513">
          <cell r="A513">
            <v>92828</v>
          </cell>
          <cell r="B513" t="str">
            <v>ASSENTAMENTO DE TUBO DE CONCRETO PARA REDES COLETORAS DE ÁGUAS PLUVIAI</v>
          </cell>
          <cell r="C513" t="str">
            <v>M</v>
          </cell>
          <cell r="D513" t="str">
            <v>CR</v>
          </cell>
          <cell r="E513">
            <v>95.34</v>
          </cell>
        </row>
        <row r="514">
          <cell r="A514" t="str">
            <v>S, DIÂMETR</v>
          </cell>
          <cell r="B514" t="str">
            <v>O DE 1000 MM, JUNTA RÍGIDA, INSTALADO EM LOCAL COM ALTO NÍVE</v>
          </cell>
        </row>
        <row r="515">
          <cell r="A515" t="str">
            <v>L DE INTER</v>
          </cell>
          <cell r="B515" t="str">
            <v>FERÊNCIAS (NÃO INCLUI FORNECIMENTO). AF_12/2015</v>
          </cell>
        </row>
        <row r="516">
          <cell r="A516">
            <v>92829</v>
          </cell>
          <cell r="B516" t="str">
            <v>TUBO DE CONCRETO PARA REDES COLETORAS DE ÁGUAS PLUVIAIS, DIÂMETRO DE 1</v>
          </cell>
          <cell r="C516" t="str">
            <v>M</v>
          </cell>
          <cell r="D516" t="str">
            <v>CR</v>
          </cell>
          <cell r="E516">
            <v>412.63</v>
          </cell>
        </row>
        <row r="517">
          <cell r="A517" t="str">
            <v>200 MM, JU</v>
          </cell>
          <cell r="B517" t="str">
            <v>NTA RÍGIDA, INSTALADO EM LOCAL COM ALTO NÍVEL DE INTERFERÊNC</v>
          </cell>
        </row>
        <row r="518">
          <cell r="A518" t="str">
            <v>IAS - FORN</v>
          </cell>
          <cell r="B518" t="str">
            <v>ECIMENTO E ASSENTAMENTO. AF_12/2015</v>
          </cell>
        </row>
        <row r="519">
          <cell r="A519">
            <v>92830</v>
          </cell>
          <cell r="B519" t="str">
            <v>ASSENTAMENTO DE TUBO DE CONCRETO PARA REDES COLETORAS DE ÁGUAS PLUVIAI</v>
          </cell>
          <cell r="C519" t="str">
            <v>M</v>
          </cell>
          <cell r="D519" t="str">
            <v>CR</v>
          </cell>
          <cell r="E519">
            <v>118.27</v>
          </cell>
        </row>
        <row r="520">
          <cell r="A520" t="str">
            <v>S, DIÂMETR</v>
          </cell>
          <cell r="B520" t="str">
            <v>O DE 1200 MM, JUNTA RÍGIDA, INSTALADO EM LOCAL COM ALTO NÍVE</v>
          </cell>
        </row>
        <row r="521">
          <cell r="A521" t="str">
            <v>L DE INTER</v>
          </cell>
          <cell r="B521" t="str">
            <v>FERÊNCIAS (NÃO INCLUI FORNECIMENTO). AF_12/2015</v>
          </cell>
        </row>
        <row r="522">
          <cell r="A522">
            <v>92831</v>
          </cell>
          <cell r="B522" t="str">
            <v>TUBO DE CONCRETO PARA REDES COLETORAS DE ÁGUAS PLUVIAIS, DIÂMETRO DE 1</v>
          </cell>
          <cell r="C522" t="str">
            <v>M</v>
          </cell>
          <cell r="D522" t="str">
            <v>CR</v>
          </cell>
          <cell r="E522">
            <v>595.04999999999995</v>
          </cell>
        </row>
        <row r="523">
          <cell r="A523" t="str">
            <v>500 MM, JU</v>
          </cell>
          <cell r="B523" t="str">
            <v>NTA RÍGIDA, INSTALADO EM LOCAL COM ALTO NÍVEL DE INTERFERÊNC</v>
          </cell>
        </row>
        <row r="524">
          <cell r="A524" t="str">
            <v>IAS - FORN</v>
          </cell>
          <cell r="B524" t="str">
            <v>ECIMENTO E ASSENTAMENTO. AF_12/2015</v>
          </cell>
        </row>
        <row r="525">
          <cell r="A525">
            <v>92832</v>
          </cell>
          <cell r="B525" t="str">
            <v>ASSENTAMENTO DE TUBO DE CONCRETO PARA REDES COLETORAS DE ÁGUAS PLUVIAI</v>
          </cell>
          <cell r="C525" t="str">
            <v>M</v>
          </cell>
          <cell r="D525" t="str">
            <v>CR</v>
          </cell>
          <cell r="E525">
            <v>157.21</v>
          </cell>
        </row>
        <row r="526">
          <cell r="A526" t="str">
            <v>S, DIÂMETR</v>
          </cell>
          <cell r="B526" t="str">
            <v>O DE 1500 MM, JUNTA RÍGIDA, INSTALADO EM LOCAL COM ALTO NÍVE</v>
          </cell>
        </row>
        <row r="527">
          <cell r="A527" t="str">
            <v>L DE INTER</v>
          </cell>
          <cell r="B527" t="str">
            <v>FERÊNCIAS (NÃO INCLUI FORNECIMENTO). AF_12/2015</v>
          </cell>
        </row>
        <row r="528">
          <cell r="A528">
            <v>53</v>
          </cell>
          <cell r="B528" t="str">
            <v>FORNEC E/OU ASSENT DE HIDRANTES TAMPOES E PECAS ESPECIAIS</v>
          </cell>
        </row>
        <row r="529">
          <cell r="A529">
            <v>73606</v>
          </cell>
          <cell r="B529" t="str">
            <v>ASSENTAMENTO DE TAMPAO DE FERRO FUNDIDO 900 MM</v>
          </cell>
          <cell r="C529" t="str">
            <v>UN</v>
          </cell>
          <cell r="D529" t="str">
            <v>CR</v>
          </cell>
          <cell r="E529">
            <v>94.99</v>
          </cell>
        </row>
        <row r="530">
          <cell r="A530">
            <v>73607</v>
          </cell>
          <cell r="B530" t="str">
            <v>ASSENTAMENTO DE TAMPAO DE FERRO FUNDIDO 600 MM</v>
          </cell>
          <cell r="C530" t="str">
            <v>UN</v>
          </cell>
          <cell r="D530" t="str">
            <v>CR</v>
          </cell>
          <cell r="E530">
            <v>63.33</v>
          </cell>
        </row>
        <row r="531">
          <cell r="A531">
            <v>83623</v>
          </cell>
          <cell r="B531" t="str">
            <v>GRELHA DE FERRO FUNDIDO PARA CANALETA LARG = 30CM, FORNECIMENTO E ASSE</v>
          </cell>
          <cell r="C531" t="str">
            <v>M</v>
          </cell>
          <cell r="D531" t="str">
            <v>CR</v>
          </cell>
          <cell r="E531">
            <v>202.8</v>
          </cell>
        </row>
        <row r="532">
          <cell r="A532" t="str">
            <v>NTAMENTO</v>
          </cell>
        </row>
        <row r="533">
          <cell r="A533">
            <v>83624</v>
          </cell>
          <cell r="B533" t="str">
            <v>GRELHA DE FERRO FUNDIDO PARA CANALETA LARG = 20CM, FORNECIMENTO E ASSE</v>
          </cell>
          <cell r="C533" t="str">
            <v>M</v>
          </cell>
          <cell r="D533" t="str">
            <v>CR</v>
          </cell>
          <cell r="E533">
            <v>142.74</v>
          </cell>
        </row>
        <row r="534">
          <cell r="A534" t="str">
            <v>NTAMENTO</v>
          </cell>
        </row>
        <row r="535">
          <cell r="A535">
            <v>83626</v>
          </cell>
          <cell r="B535" t="str">
            <v>GRELHA DE FERRO FUNDIDO PARA CANALETA LARG = 15CM, FORNECIMENTO E ASSE</v>
          </cell>
          <cell r="C535" t="str">
            <v>M</v>
          </cell>
          <cell r="D535" t="str">
            <v>CR</v>
          </cell>
          <cell r="E535">
            <v>112.71</v>
          </cell>
        </row>
        <row r="536">
          <cell r="A536" t="str">
            <v>SINAPI - S</v>
          </cell>
          <cell r="B536" t="str">
            <v>ISTEMA NACIONAL DE PESQUISA DE CUSTOS E ÍNDICES DA CONSTRUÇÃO CIVIL</v>
          </cell>
        </row>
        <row r="537">
          <cell r="A537" t="str">
            <v>PCI.817.01</v>
          </cell>
          <cell r="B537" t="e">
            <v>#NAME?</v>
          </cell>
          <cell r="D537" t="str">
            <v>EM</v>
          </cell>
          <cell r="E537" t="str">
            <v>06/2016 AS 13:04:4</v>
          </cell>
        </row>
        <row r="538">
          <cell r="D538" t="str">
            <v>TA</v>
          </cell>
          <cell r="E538" t="str">
            <v>TÉCNICA: 13/06/20</v>
          </cell>
        </row>
        <row r="539">
          <cell r="A539" t="str">
            <v>ENCARGOS S</v>
          </cell>
          <cell r="B539" t="str">
            <v>OCIAIS DESONERADOS: 90,80%(HORA)   52,84%(MÊS)</v>
          </cell>
        </row>
        <row r="540">
          <cell r="A540" t="str">
            <v>ABRANGÊNCI</v>
          </cell>
          <cell r="B540" t="str">
            <v>A : NACIONAL                                              LOCALIDADE  : BELO</v>
          </cell>
          <cell r="C540" t="str">
            <v>HORI</v>
          </cell>
        </row>
        <row r="541">
          <cell r="A541" t="str">
            <v>REF.COLETA</v>
          </cell>
          <cell r="B541" t="str">
            <v>: MEDIANO</v>
          </cell>
          <cell r="D541" t="str">
            <v>TA</v>
          </cell>
          <cell r="E541" t="str">
            <v>: 05/2016</v>
          </cell>
        </row>
        <row r="542">
          <cell r="A542" t="str">
            <v>CÓDIGO</v>
          </cell>
          <cell r="B542" t="str">
            <v>|D E S C R I Ç Ã O                                                   |UN</v>
          </cell>
          <cell r="C542" t="str">
            <v>IDADE</v>
          </cell>
          <cell r="D542" t="str">
            <v>DE</v>
          </cell>
          <cell r="E542" t="str">
            <v>|CUSTO TOTA</v>
          </cell>
        </row>
        <row r="543">
          <cell r="A543" t="str">
            <v>VÍNCULO...</v>
          </cell>
          <cell r="B543" t="str">
            <v>..: CAIXA REFERENCIAL</v>
          </cell>
        </row>
        <row r="544">
          <cell r="A544" t="str">
            <v>NTAMENTO</v>
          </cell>
        </row>
        <row r="545">
          <cell r="A545">
            <v>83627</v>
          </cell>
          <cell r="B545" t="str">
            <v>TAMPAO FOFO ARTICULADO, CLASSE B125 CARGA MAX 12,5 T, REDONDO TAMPA 60</v>
          </cell>
          <cell r="C545" t="str">
            <v>UN</v>
          </cell>
          <cell r="D545" t="str">
            <v>CR</v>
          </cell>
          <cell r="E545">
            <v>384.02</v>
          </cell>
        </row>
        <row r="546">
          <cell r="A546" t="str">
            <v>0 MM, REDE</v>
          </cell>
          <cell r="B546" t="str">
            <v>PLUVIAL/ESGOTO, P = CHAMINE CX AREIA / POCO VISITA ASSENTAD</v>
          </cell>
        </row>
        <row r="547">
          <cell r="A547" t="str">
            <v>O COM ARG</v>
          </cell>
          <cell r="B547" t="str">
            <v>CIM/AREIA 1:4, FORNECIMENTO E ASSENTAMENTO</v>
          </cell>
        </row>
        <row r="548">
          <cell r="A548">
            <v>83724</v>
          </cell>
          <cell r="B548" t="str">
            <v>ASSENTAMENTO DE PECAS, CONEXOES, APARELHOS E ACESSORIOS DE FERRO FUNDI</v>
          </cell>
          <cell r="C548" t="str">
            <v>KG</v>
          </cell>
          <cell r="D548" t="str">
            <v>CR</v>
          </cell>
          <cell r="E548">
            <v>1.28</v>
          </cell>
        </row>
        <row r="549">
          <cell r="A549" t="str">
            <v>DO DUCTIL,</v>
          </cell>
          <cell r="B549" t="str">
            <v>JUNTA ELASTICA, MECANICA OU FLANGEADA, COM DIAMETROS DE 50</v>
          </cell>
        </row>
        <row r="550">
          <cell r="A550" t="str">
            <v>A 300 MM.</v>
          </cell>
        </row>
        <row r="551">
          <cell r="A551">
            <v>83725</v>
          </cell>
          <cell r="B551" t="str">
            <v>ASSENTAMENTO DE PECAS, CONEXOES, APARELHOS E ACESSORIOS DE FERRO FUNDI</v>
          </cell>
          <cell r="C551" t="str">
            <v>KG</v>
          </cell>
          <cell r="D551" t="str">
            <v>CR</v>
          </cell>
          <cell r="E551">
            <v>0.81</v>
          </cell>
        </row>
        <row r="552">
          <cell r="A552" t="str">
            <v>DO DUCTIL,</v>
          </cell>
          <cell r="B552" t="str">
            <v>JUNTA ELASTICA, MECANICA OU FLANGEADA, COM DIAMETROS DE 350</v>
          </cell>
        </row>
        <row r="553">
          <cell r="A553" t="str">
            <v>A 600 MM.</v>
          </cell>
        </row>
        <row r="554">
          <cell r="A554">
            <v>83726</v>
          </cell>
          <cell r="B554" t="str">
            <v>ASSENTAMENTO DE PECAS, CONEXOES, APARELHOS E ACESSORIOS DE FERRO FUNDI</v>
          </cell>
          <cell r="C554" t="str">
            <v>KG</v>
          </cell>
          <cell r="D554" t="str">
            <v>CR</v>
          </cell>
          <cell r="E554">
            <v>0.6</v>
          </cell>
        </row>
        <row r="555">
          <cell r="A555" t="str">
            <v>DO DUCTIL,</v>
          </cell>
          <cell r="B555" t="str">
            <v>JUNTA ELASTICA, MECANICA OU FLANGEADA, COM DIAMETROS DE 700</v>
          </cell>
        </row>
        <row r="556">
          <cell r="A556" t="str">
            <v>A 1200 MM.</v>
          </cell>
        </row>
        <row r="557">
          <cell r="A557">
            <v>230</v>
          </cell>
          <cell r="B557" t="str">
            <v>FORNEC E/OU ASSENT DE TUBO PVC DEFOFO COM JUNTA ELASTICA</v>
          </cell>
        </row>
        <row r="558">
          <cell r="A558">
            <v>74215</v>
          </cell>
          <cell r="B558" t="str">
            <v>MODULO TIPO - REDE DE AGUA &gt; FORN. E ASSENT. DE TUBOS DE PVC DEFOFO:</v>
          </cell>
        </row>
        <row r="559">
          <cell r="A559" t="str">
            <v>COMPREENDE</v>
          </cell>
          <cell r="B559" t="str">
            <v>LOCACAO DA OBRA, CADASTRAMENTO DE INTERFERENCIAS, ESCAVACAO</v>
          </cell>
        </row>
        <row r="560">
          <cell r="A560" t="str">
            <v>DE VALA, E</v>
          </cell>
          <cell r="B560" t="str">
            <v>XCETO ROCHA, PROFUNDIDADE ATE 1,50 METROS.</v>
          </cell>
        </row>
        <row r="561">
          <cell r="A561" t="str">
            <v>INCLUI - C</v>
          </cell>
          <cell r="B561" t="str">
            <v>ARGA, TRANSPORTE E DECARGA DO MATERIAL ESCAVADO NO BOTA-FORA</v>
          </cell>
        </row>
        <row r="562">
          <cell r="A562" t="e">
            <v>#NAME?</v>
          </cell>
          <cell r="B562" t="str">
            <v>PREVIA DOS TUBOS, CONEXOES, DESCIDA ATE A VALA E  AS-</v>
          </cell>
        </row>
        <row r="563">
          <cell r="A563" t="str">
            <v>SENTAMENTO</v>
          </cell>
          <cell r="B563" t="str">
            <v>.</v>
          </cell>
        </row>
        <row r="564">
          <cell r="A564" t="e">
            <v>#NAME?</v>
          </cell>
          <cell r="B564" t="str">
            <v>,NIVELAMENTO E REATERRO DE VALAS C COMPACTACAO MANUAL</v>
          </cell>
        </row>
        <row r="565">
          <cell r="A565" t="str">
            <v>74215/001</v>
          </cell>
          <cell r="B565" t="str">
            <v>MODULO TIPO: REDE DE AGUA, COM FORNECIMENTO E ASSENTAMENTO DE TUBO PVC</v>
          </cell>
          <cell r="C565" t="str">
            <v>M</v>
          </cell>
          <cell r="D565" t="str">
            <v>CR</v>
          </cell>
          <cell r="E565">
            <v>154.63</v>
          </cell>
        </row>
        <row r="566">
          <cell r="A566" t="str">
            <v>DEFOFO 200</v>
          </cell>
          <cell r="B566" t="str">
            <v>MM EB-1208 P/ REDE AGUA JE 1 MPA, COMPREENDENDO: LOCACAO, C</v>
          </cell>
        </row>
        <row r="567">
          <cell r="A567" t="str">
            <v>ADASTRAMEN</v>
          </cell>
          <cell r="B567" t="str">
            <v>TO DE INTERFERENCIAS, ESCAVACAO E REATERRO COMPACTADO DE VAL</v>
          </cell>
        </row>
        <row r="568">
          <cell r="A568" t="str">
            <v>A, EXCETO</v>
          </cell>
          <cell r="B568" t="str">
            <v>ROCHA, ATE 1,50 M.</v>
          </cell>
        </row>
        <row r="569">
          <cell r="A569" t="str">
            <v>74215/002</v>
          </cell>
          <cell r="B569" t="str">
            <v>MODULO TIPO: REDE DE AGUA, COM FORNECIMENTO E ASSENTAMENTO DE TUBO PVC</v>
          </cell>
          <cell r="C569" t="str">
            <v>M</v>
          </cell>
          <cell r="D569" t="str">
            <v>CR</v>
          </cell>
          <cell r="E569">
            <v>90</v>
          </cell>
        </row>
        <row r="570">
          <cell r="A570" t="str">
            <v>DEFOFO 150</v>
          </cell>
          <cell r="B570" t="str">
            <v>MM EB-1208 P/ REDE AGUA JE 1 MPA, COMPREENDENDO: LOCACAO, C</v>
          </cell>
        </row>
        <row r="571">
          <cell r="A571" t="str">
            <v>ADASTRAMEN</v>
          </cell>
          <cell r="B571" t="str">
            <v>TO DE INTERFERENCIAS, ESCAVACAO E REATERRO COMPACTADO DE VAL</v>
          </cell>
        </row>
        <row r="572">
          <cell r="A572" t="str">
            <v>SINAPI - S</v>
          </cell>
          <cell r="B572" t="str">
            <v>ISTEMA NACIONAL DE PESQUISA DE CUSTOS E ÍNDICES DA CONSTRUÇÃO CIVIL</v>
          </cell>
        </row>
        <row r="573">
          <cell r="A573" t="str">
            <v>PCI.817.01</v>
          </cell>
          <cell r="B573" t="e">
            <v>#NAME?</v>
          </cell>
          <cell r="D573" t="str">
            <v>EM</v>
          </cell>
          <cell r="E573" t="str">
            <v>06/2016 AS 13:04:4</v>
          </cell>
        </row>
        <row r="574">
          <cell r="D574" t="str">
            <v>TA</v>
          </cell>
          <cell r="E574" t="str">
            <v>TÉCNICA: 13/06/20</v>
          </cell>
        </row>
        <row r="575">
          <cell r="A575" t="str">
            <v>ENCARGOS S</v>
          </cell>
          <cell r="B575" t="str">
            <v>OCIAIS DESONERADOS: 90,80%(HORA)   52,84%(MÊS)</v>
          </cell>
        </row>
        <row r="576">
          <cell r="A576" t="str">
            <v>ABRANGÊNCI</v>
          </cell>
          <cell r="B576" t="str">
            <v>A : NACIONAL                                              LOCALIDADE  : BELO</v>
          </cell>
          <cell r="C576" t="str">
            <v>HORI</v>
          </cell>
        </row>
        <row r="577">
          <cell r="A577" t="str">
            <v>REF.COLETA</v>
          </cell>
          <cell r="B577" t="str">
            <v>: MEDIANO</v>
          </cell>
          <cell r="D577" t="str">
            <v>TA</v>
          </cell>
          <cell r="E577" t="str">
            <v>: 05/2016</v>
          </cell>
        </row>
        <row r="578">
          <cell r="A578" t="str">
            <v>CÓDIGO</v>
          </cell>
          <cell r="B578" t="str">
            <v>|D E S C R I Ç Ã O                                                   |UN</v>
          </cell>
          <cell r="C578" t="str">
            <v>IDADE</v>
          </cell>
          <cell r="D578" t="str">
            <v>DE</v>
          </cell>
          <cell r="E578" t="str">
            <v>|CUSTO TOTA</v>
          </cell>
        </row>
        <row r="579">
          <cell r="A579" t="str">
            <v>VÍNCULO...</v>
          </cell>
          <cell r="B579" t="str">
            <v>..: CAIXA REFERENCIAL</v>
          </cell>
        </row>
        <row r="580">
          <cell r="A580" t="str">
            <v>A, EXCETO</v>
          </cell>
          <cell r="B580" t="str">
            <v>ROCHA, ATE 1,50 M.</v>
          </cell>
        </row>
        <row r="581">
          <cell r="A581" t="str">
            <v>74215/003</v>
          </cell>
          <cell r="B581" t="str">
            <v>MODULO TIPO: REDE DE AGUA, COM FORNECIMENTO E ASSENTAMENTO DE TUBO PVC</v>
          </cell>
          <cell r="C581" t="str">
            <v>M</v>
          </cell>
          <cell r="D581" t="str">
            <v>CR</v>
          </cell>
          <cell r="E581">
            <v>50.98</v>
          </cell>
        </row>
        <row r="582">
          <cell r="A582" t="str">
            <v>DEFOFO 100</v>
          </cell>
          <cell r="B582" t="str">
            <v>MM EB-1208 P/ REDE AGUA JE 1 MPA, COMPREENDENDO: LOCACAO, C</v>
          </cell>
        </row>
        <row r="583">
          <cell r="A583" t="str">
            <v>ADASTRAMEN</v>
          </cell>
          <cell r="B583" t="str">
            <v>TO DE INTERFERENCIAS, ESCAVACAO E REATERRO COMPACTADO DE VAL</v>
          </cell>
        </row>
        <row r="584">
          <cell r="A584" t="str">
            <v>A, EXCETO</v>
          </cell>
          <cell r="B584" t="str">
            <v>ROCHA, ATE 1,50 M.</v>
          </cell>
        </row>
        <row r="585">
          <cell r="A585">
            <v>253</v>
          </cell>
          <cell r="B585" t="str">
            <v>FORNEC E/OU ASSENT DE CONEXOES DIVERSAS</v>
          </cell>
        </row>
        <row r="586">
          <cell r="A586">
            <v>83520</v>
          </cell>
          <cell r="B586" t="str">
            <v>TE PVC PARA COLETOR ESGOTO, EB644, D=100MM, COM JUNTA ELASTICA.</v>
          </cell>
          <cell r="C586" t="str">
            <v>UN</v>
          </cell>
          <cell r="D586" t="str">
            <v>CR</v>
          </cell>
          <cell r="E586">
            <v>199.11</v>
          </cell>
        </row>
        <row r="587">
          <cell r="A587">
            <v>83531</v>
          </cell>
          <cell r="B587" t="str">
            <v>CURVA PARA REDE COLETOR ESGOTO, EB 644, 90GR, DN=200MM, COM JUNTA ELAS</v>
          </cell>
          <cell r="C587" t="str">
            <v>UN</v>
          </cell>
          <cell r="D587" t="str">
            <v>CR</v>
          </cell>
          <cell r="E587">
            <v>302.97000000000003</v>
          </cell>
        </row>
        <row r="588">
          <cell r="A588" t="str">
            <v>TICA</v>
          </cell>
        </row>
        <row r="589">
          <cell r="A589">
            <v>83535</v>
          </cell>
          <cell r="B589" t="str">
            <v>CURVA PVC PARA REDE COLETOR ESGOTO, EB-644, 45 GR, 200 MM, COM JUNTA E</v>
          </cell>
          <cell r="C589" t="str">
            <v>UN</v>
          </cell>
          <cell r="D589" t="str">
            <v>CR</v>
          </cell>
          <cell r="E589">
            <v>249.27</v>
          </cell>
        </row>
        <row r="590">
          <cell r="A590" t="str">
            <v>LASTICA.</v>
          </cell>
        </row>
        <row r="591">
          <cell r="A591">
            <v>254</v>
          </cell>
          <cell r="B591" t="str">
            <v>FORNEC E/OU ASSENT DE VALVULAS E REGISTROS</v>
          </cell>
        </row>
        <row r="592">
          <cell r="A592">
            <v>73884</v>
          </cell>
          <cell r="B592" t="str">
            <v>INSTALACAO DE VALVULA OU REGISTRO C/JUNTA FLANGEADA</v>
          </cell>
        </row>
        <row r="593">
          <cell r="A593" t="str">
            <v>73884/001</v>
          </cell>
          <cell r="B593" t="str">
            <v>INSTALAÇÃO DE VÁLVULAS OU REGISTROS COM JUNTA FLANGEADA - DN 50</v>
          </cell>
          <cell r="C593" t="str">
            <v>UN</v>
          </cell>
          <cell r="D593" t="str">
            <v>CR</v>
          </cell>
          <cell r="E593">
            <v>45.54</v>
          </cell>
        </row>
        <row r="594">
          <cell r="A594" t="str">
            <v>73884/002</v>
          </cell>
          <cell r="B594" t="str">
            <v>INSTALAÇÃO DE VÁLVULAS OU REGISTROS COM JUNTA FLANGEADA - DN 75</v>
          </cell>
          <cell r="C594" t="str">
            <v>UN</v>
          </cell>
          <cell r="D594" t="str">
            <v>CR</v>
          </cell>
          <cell r="E594">
            <v>68.97</v>
          </cell>
        </row>
        <row r="595">
          <cell r="A595" t="str">
            <v>73884/003</v>
          </cell>
          <cell r="B595" t="str">
            <v>INSTALAÇÃO DE VÁLVULAS OU REGISTROS COM JUNTA FLANGEADA - DN 100</v>
          </cell>
          <cell r="C595" t="str">
            <v>UN</v>
          </cell>
          <cell r="D595" t="str">
            <v>CR</v>
          </cell>
          <cell r="E595">
            <v>86.22</v>
          </cell>
        </row>
        <row r="596">
          <cell r="A596" t="str">
            <v>73884/004</v>
          </cell>
          <cell r="B596" t="str">
            <v>INSTALAÇÃO DE VÁLVULAS OU REGISTROS COM JUNTA FLANGEADA - DN 150</v>
          </cell>
          <cell r="C596" t="str">
            <v>UN</v>
          </cell>
          <cell r="D596" t="str">
            <v>CR</v>
          </cell>
          <cell r="E596">
            <v>358</v>
          </cell>
        </row>
        <row r="597">
          <cell r="A597" t="str">
            <v>73884/005</v>
          </cell>
          <cell r="B597" t="str">
            <v>INSTALAÇÃO DE VÁLVULAS OU REGISTROS COM JUNTA FLANGEADA - DN 200</v>
          </cell>
          <cell r="C597" t="str">
            <v>UN</v>
          </cell>
          <cell r="D597" t="str">
            <v>CR</v>
          </cell>
          <cell r="E597">
            <v>417.66</v>
          </cell>
        </row>
        <row r="598">
          <cell r="A598" t="str">
            <v>73884/006</v>
          </cell>
          <cell r="B598" t="str">
            <v>INSTALAÇÃO DE VÁLVULAS OU REGISTROS COM JUNTA FLANGEADA - DN 250</v>
          </cell>
          <cell r="C598" t="str">
            <v>UN</v>
          </cell>
          <cell r="D598" t="str">
            <v>CR</v>
          </cell>
          <cell r="E598">
            <v>507.16</v>
          </cell>
        </row>
        <row r="599">
          <cell r="A599" t="str">
            <v>73884/007</v>
          </cell>
          <cell r="B599" t="str">
            <v>INSTALAÇÃO DE VÁLVULAS OU REGISTROS COM JUNTA FLANGEADA - DN 300</v>
          </cell>
          <cell r="C599" t="str">
            <v>UN</v>
          </cell>
          <cell r="D599" t="str">
            <v>CR</v>
          </cell>
          <cell r="E599">
            <v>566.83000000000004</v>
          </cell>
        </row>
        <row r="600">
          <cell r="A600" t="str">
            <v>73884/008</v>
          </cell>
          <cell r="B600" t="str">
            <v>INSTALAÇÃO DE VÁLVULAS OU REGISTROS COM JUNTA FLANGEADA - DN 350</v>
          </cell>
          <cell r="C600" t="str">
            <v>UN</v>
          </cell>
          <cell r="D600" t="str">
            <v>CR</v>
          </cell>
          <cell r="E600">
            <v>596.66</v>
          </cell>
        </row>
        <row r="601">
          <cell r="A601" t="str">
            <v>73884/009</v>
          </cell>
          <cell r="B601" t="str">
            <v>INSTALAÇÃO DE VÁLVULAS OU REGISTROS COM JUNTA FLANGEADA - DN 400</v>
          </cell>
          <cell r="C601" t="str">
            <v>UN</v>
          </cell>
          <cell r="D601" t="str">
            <v>CR</v>
          </cell>
          <cell r="E601">
            <v>656.33</v>
          </cell>
        </row>
        <row r="602">
          <cell r="A602" t="str">
            <v>73884/010</v>
          </cell>
          <cell r="B602" t="str">
            <v>INSTALAÇÃO DE VÁLVULAS OU REGISTROS COM JUNTA FLANGEADA - DN 450</v>
          </cell>
          <cell r="C602" t="str">
            <v>UN</v>
          </cell>
          <cell r="D602" t="str">
            <v>CR</v>
          </cell>
          <cell r="E602">
            <v>686.16</v>
          </cell>
        </row>
        <row r="603">
          <cell r="A603" t="str">
            <v>73884/011</v>
          </cell>
          <cell r="B603" t="str">
            <v>INSTALAÇÃO DE VÁLVULAS OU REGISTROS COM JUNTA FLANGEADA - DN 500</v>
          </cell>
          <cell r="C603" t="str">
            <v>UN</v>
          </cell>
          <cell r="D603" t="str">
            <v>CR</v>
          </cell>
          <cell r="E603">
            <v>745.83</v>
          </cell>
        </row>
        <row r="604">
          <cell r="A604" t="str">
            <v>73884/012</v>
          </cell>
          <cell r="B604" t="str">
            <v>INSTALAÇÃO DE VÁLVULAS OU REGISTROS COM JUNTA FLANGEADA - DN 600</v>
          </cell>
          <cell r="C604" t="str">
            <v>UN</v>
          </cell>
          <cell r="D604" t="str">
            <v>CR</v>
          </cell>
          <cell r="E604">
            <v>805.5</v>
          </cell>
        </row>
        <row r="605">
          <cell r="A605" t="str">
            <v>73884/013</v>
          </cell>
          <cell r="B605" t="str">
            <v>INSTALAÇÃO DE VÁLVULAS OU REGISTROS COM JUNTA FLANGEADA - DN 700</v>
          </cell>
          <cell r="C605" t="str">
            <v>UN</v>
          </cell>
          <cell r="D605" t="str">
            <v>CR</v>
          </cell>
          <cell r="E605">
            <v>899.27</v>
          </cell>
        </row>
        <row r="606">
          <cell r="A606" t="str">
            <v>73884/014</v>
          </cell>
          <cell r="B606" t="str">
            <v>INSTALAÇÃO DE VÁLVULAS OU REGISTROS COM JUNTA FLANGEADA - DN 800</v>
          </cell>
          <cell r="C606" t="str">
            <v>UN</v>
          </cell>
          <cell r="D606" t="str">
            <v>CR</v>
          </cell>
          <cell r="E606">
            <v>899.27</v>
          </cell>
        </row>
        <row r="607">
          <cell r="A607" t="str">
            <v>73884/015</v>
          </cell>
          <cell r="B607" t="str">
            <v>INSTALAÇÃO DE VÁLVULAS OU REGISTROS COM JUNTA FLANGEADA - DN 900</v>
          </cell>
          <cell r="C607" t="str">
            <v>UN</v>
          </cell>
          <cell r="D607" t="str">
            <v>CR</v>
          </cell>
          <cell r="E607">
            <v>910.1</v>
          </cell>
        </row>
        <row r="608">
          <cell r="A608" t="str">
            <v>SINAPI - S</v>
          </cell>
          <cell r="B608" t="str">
            <v>ISTEMA NACIONAL DE PESQUISA DE CUSTOS E ÍNDICES DA CONSTRUÇÃO CIVIL</v>
          </cell>
        </row>
        <row r="609">
          <cell r="A609" t="str">
            <v>PCI.817.01</v>
          </cell>
          <cell r="B609" t="e">
            <v>#NAME?</v>
          </cell>
          <cell r="D609" t="str">
            <v>EM</v>
          </cell>
          <cell r="E609" t="str">
            <v>06/2016 AS 13:04:4</v>
          </cell>
        </row>
        <row r="610">
          <cell r="D610" t="str">
            <v>TA</v>
          </cell>
          <cell r="E610" t="str">
            <v>TÉCNICA: 13/06/20</v>
          </cell>
        </row>
        <row r="611">
          <cell r="A611" t="str">
            <v>ENCARGOS S</v>
          </cell>
          <cell r="B611" t="str">
            <v>OCIAIS DESONERADOS: 90,80%(HORA)   52,84%(MÊS)</v>
          </cell>
        </row>
        <row r="612">
          <cell r="A612" t="str">
            <v>ABRANGÊNCI</v>
          </cell>
          <cell r="B612" t="str">
            <v>A : NACIONAL                                              LOCALIDADE  : BELO</v>
          </cell>
          <cell r="C612" t="str">
            <v>HORI</v>
          </cell>
        </row>
        <row r="613">
          <cell r="A613" t="str">
            <v>REF.COLETA</v>
          </cell>
          <cell r="B613" t="str">
            <v>: MEDIANO</v>
          </cell>
          <cell r="D613" t="str">
            <v>TA</v>
          </cell>
          <cell r="E613" t="str">
            <v>: 05/2016</v>
          </cell>
        </row>
        <row r="614">
          <cell r="A614" t="str">
            <v>CÓDIGO</v>
          </cell>
          <cell r="B614" t="str">
            <v>|D E S C R I Ç Ã O                                                   |UN</v>
          </cell>
          <cell r="C614" t="str">
            <v>IDADE</v>
          </cell>
          <cell r="D614" t="str">
            <v>DE</v>
          </cell>
          <cell r="E614" t="str">
            <v>|CUSTO TOTA</v>
          </cell>
        </row>
        <row r="615">
          <cell r="A615" t="str">
            <v>VÍNCULO...</v>
          </cell>
          <cell r="B615" t="str">
            <v>..: CAIXA REFERENCIAL</v>
          </cell>
        </row>
        <row r="616">
          <cell r="A616" t="str">
            <v>73884/016</v>
          </cell>
          <cell r="B616" t="str">
            <v>INSTALAÇÃO DE VÁLVULAS OU REGISTROS COM JUNTA FLANGEADA - DN 1000</v>
          </cell>
          <cell r="C616" t="str">
            <v>UN</v>
          </cell>
          <cell r="D616" t="str">
            <v>CR</v>
          </cell>
          <cell r="E616">
            <v>1027.73</v>
          </cell>
        </row>
        <row r="617">
          <cell r="A617">
            <v>73885</v>
          </cell>
          <cell r="B617" t="str">
            <v>INSTALACAO DE VALVULA OU REGISTRO C/JUNTA ELASTICA</v>
          </cell>
        </row>
        <row r="618">
          <cell r="A618" t="str">
            <v>73885/001</v>
          </cell>
          <cell r="B618" t="str">
            <v>INSTALAÇÃO DE VÁLVULAS OU REGISTROS COM JUNTA ELÁSTICA - DN 50</v>
          </cell>
          <cell r="C618" t="str">
            <v>UN</v>
          </cell>
          <cell r="D618" t="str">
            <v>CR</v>
          </cell>
          <cell r="E618">
            <v>21.36</v>
          </cell>
        </row>
        <row r="619">
          <cell r="A619" t="str">
            <v>73885/002</v>
          </cell>
          <cell r="B619" t="str">
            <v>INSTALAÇÃO DE VÁLVULAS OU REGISTROS COM JUNTA ELÁSTICA - DN 75</v>
          </cell>
          <cell r="C619" t="str">
            <v>UN</v>
          </cell>
          <cell r="D619" t="str">
            <v>CR</v>
          </cell>
          <cell r="E619">
            <v>25.86</v>
          </cell>
        </row>
        <row r="620">
          <cell r="A620" t="str">
            <v>73885/003</v>
          </cell>
          <cell r="B620" t="str">
            <v>INSTALAÇÃO DE VÁLVULAS OU REGISTROS COM JUNTA ELÁSTICA - DN 100</v>
          </cell>
          <cell r="C620" t="str">
            <v>UN</v>
          </cell>
          <cell r="D620" t="str">
            <v>CR</v>
          </cell>
          <cell r="E620">
            <v>29.31</v>
          </cell>
        </row>
        <row r="621">
          <cell r="A621" t="str">
            <v>73885/004</v>
          </cell>
          <cell r="B621" t="str">
            <v>INSTALAÇÃO DE VÁLVULAS OU REGISTROS COM JUNTA ELÁSTICA - DN 150</v>
          </cell>
          <cell r="C621" t="str">
            <v>UN</v>
          </cell>
          <cell r="D621" t="str">
            <v>CR</v>
          </cell>
          <cell r="E621">
            <v>131.26</v>
          </cell>
        </row>
        <row r="622">
          <cell r="A622" t="str">
            <v>73885/005</v>
          </cell>
          <cell r="B622" t="str">
            <v>INSTALAÇÃO DE VÁLVULAS OU REGISTROS COM JUNTA ELÁSTICA - DN 200</v>
          </cell>
          <cell r="C622" t="str">
            <v>UN</v>
          </cell>
          <cell r="D622" t="str">
            <v>CR</v>
          </cell>
          <cell r="E622">
            <v>170.05</v>
          </cell>
        </row>
        <row r="623">
          <cell r="A623" t="str">
            <v>73885/006</v>
          </cell>
          <cell r="B623" t="str">
            <v>INSTALAÇÃO DE VÁLVULAS OU REGISTROS COM JUNTA ELÁSTICA - DN 250</v>
          </cell>
          <cell r="C623" t="str">
            <v>UN</v>
          </cell>
          <cell r="D623" t="str">
            <v>CR</v>
          </cell>
          <cell r="E623">
            <v>199.88</v>
          </cell>
        </row>
        <row r="624">
          <cell r="A624" t="str">
            <v>73885/007</v>
          </cell>
          <cell r="B624" t="str">
            <v>INSTALAÇÃO DE VÁLVULAS OU REGISTROS COM JUNTA ELÁSTICA - DN 300</v>
          </cell>
          <cell r="C624" t="str">
            <v>UN</v>
          </cell>
          <cell r="D624" t="str">
            <v>CR</v>
          </cell>
          <cell r="E624">
            <v>217.78</v>
          </cell>
        </row>
        <row r="625">
          <cell r="A625" t="str">
            <v>73885/008</v>
          </cell>
          <cell r="B625" t="str">
            <v>INSTALAÇÃO DE VÁLVULAS OU REGISTROS COM JUNTA ELÁSTICA - DN 350</v>
          </cell>
          <cell r="C625" t="str">
            <v>UN</v>
          </cell>
          <cell r="D625" t="str">
            <v>CR</v>
          </cell>
          <cell r="E625">
            <v>238.66</v>
          </cell>
        </row>
        <row r="626">
          <cell r="A626" t="str">
            <v>73885/009</v>
          </cell>
          <cell r="B626" t="str">
            <v>INSTALAÇÃO DE VÁLVULAS OU REGISTROS COM JUNTA ELÁSTICA - DN 400</v>
          </cell>
          <cell r="C626" t="str">
            <v>UN</v>
          </cell>
          <cell r="D626" t="str">
            <v>CR</v>
          </cell>
          <cell r="E626">
            <v>262.52999999999997</v>
          </cell>
        </row>
        <row r="627">
          <cell r="A627" t="str">
            <v>73885/010</v>
          </cell>
          <cell r="B627" t="str">
            <v>INSTALAÇÃO DE VÁLVULAS OU REGISTROS COM JUNTA ELÁSTICA - DN 450</v>
          </cell>
          <cell r="C627" t="str">
            <v>UN</v>
          </cell>
          <cell r="D627" t="str">
            <v>CR</v>
          </cell>
          <cell r="E627">
            <v>283.41000000000003</v>
          </cell>
        </row>
        <row r="628">
          <cell r="A628" t="str">
            <v>73885/011</v>
          </cell>
          <cell r="B628" t="str">
            <v>INSTALAÇÃO DE VÁLVULAS OU REGISTROS COM JUNTA ELÁSTICA - DN 500</v>
          </cell>
          <cell r="C628" t="str">
            <v>UN</v>
          </cell>
          <cell r="D628" t="str">
            <v>CR</v>
          </cell>
          <cell r="E628">
            <v>298.33</v>
          </cell>
        </row>
        <row r="629">
          <cell r="A629" t="str">
            <v>73885/012</v>
          </cell>
          <cell r="B629" t="str">
            <v>INSTALAÇÃO DE VÁLVULAS OU REGISTROS COM JUNTA ELÁSTICA - DN 600</v>
          </cell>
          <cell r="C629" t="str">
            <v>UN</v>
          </cell>
          <cell r="D629" t="str">
            <v>CR</v>
          </cell>
          <cell r="E629">
            <v>340.1</v>
          </cell>
        </row>
        <row r="630">
          <cell r="A630">
            <v>292</v>
          </cell>
          <cell r="B630" t="str">
            <v>FORNEC E/OU ASSENT DE TUBO DE ACO COM JUNTA ELASTICA</v>
          </cell>
        </row>
        <row r="631">
          <cell r="A631">
            <v>73839</v>
          </cell>
          <cell r="B631" t="str">
            <v>ASSENTAMENTO DE TUBO DE ACO COM JUNTA ELASTICA - COMP = 6,0 M</v>
          </cell>
        </row>
        <row r="632">
          <cell r="A632" t="str">
            <v>73839/001</v>
          </cell>
          <cell r="B632" t="str">
            <v>ASSENTAMENTO DE TUBOS DE AÇO, COM JUNTA ELÁSTICA (COMPRIMENTO DE 6,00</v>
          </cell>
          <cell r="C632" t="str">
            <v>M</v>
          </cell>
          <cell r="D632" t="str">
            <v>CR</v>
          </cell>
          <cell r="E632">
            <v>5.69</v>
          </cell>
        </row>
        <row r="633">
          <cell r="A633" t="str">
            <v>M) - DN 15</v>
          </cell>
          <cell r="B633" t="str">
            <v>0 MM</v>
          </cell>
        </row>
        <row r="634">
          <cell r="A634" t="str">
            <v>73839/002</v>
          </cell>
          <cell r="B634" t="str">
            <v>ASSENTAMENTO DE TUBOS DE AÇO, COM JUNTA ELÁSTICA (COMPRIMENTO DE 6,00</v>
          </cell>
          <cell r="C634" t="str">
            <v>M</v>
          </cell>
          <cell r="D634" t="str">
            <v>CR</v>
          </cell>
          <cell r="E634">
            <v>7.28</v>
          </cell>
        </row>
        <row r="635">
          <cell r="A635" t="str">
            <v>M) - DN 20</v>
          </cell>
          <cell r="B635" t="str">
            <v>0 MM</v>
          </cell>
        </row>
        <row r="636">
          <cell r="A636" t="str">
            <v>73839/003</v>
          </cell>
          <cell r="B636" t="str">
            <v>ASSENTAMENTO DE TUBOS DE AÇO, COM JUNTA ELÁSTICA (COMPRIMENTO DE 6,00</v>
          </cell>
          <cell r="C636" t="str">
            <v>M</v>
          </cell>
          <cell r="D636" t="str">
            <v>CR</v>
          </cell>
          <cell r="E636">
            <v>8.7799999999999994</v>
          </cell>
        </row>
        <row r="637">
          <cell r="A637" t="str">
            <v>M) - DN 25</v>
          </cell>
          <cell r="B637" t="str">
            <v>0 MM</v>
          </cell>
        </row>
        <row r="638">
          <cell r="A638" t="str">
            <v>73839/004</v>
          </cell>
          <cell r="B638" t="str">
            <v>ASSENTAMENTO DE TUBOS DE AÇO, COM JUNTA ELÁSTICA (COMPRIMENTO DE 6,00</v>
          </cell>
          <cell r="C638" t="str">
            <v>M</v>
          </cell>
          <cell r="D638" t="str">
            <v>CR</v>
          </cell>
          <cell r="E638">
            <v>9.9</v>
          </cell>
        </row>
        <row r="639">
          <cell r="A639" t="str">
            <v>M) - DN 30</v>
          </cell>
          <cell r="B639" t="str">
            <v>0 MM</v>
          </cell>
        </row>
        <row r="640">
          <cell r="A640" t="str">
            <v>73839/005</v>
          </cell>
          <cell r="B640" t="str">
            <v>ASSENTAMENTO DE TUBOS DE AÇO, COM JUNTA ELÁSTICA (COMPRIMENTO DE 6,00</v>
          </cell>
          <cell r="C640" t="str">
            <v>M</v>
          </cell>
          <cell r="D640" t="str">
            <v>CR</v>
          </cell>
          <cell r="E640">
            <v>11.53</v>
          </cell>
        </row>
        <row r="641">
          <cell r="A641" t="str">
            <v>M) - DN 35</v>
          </cell>
          <cell r="B641" t="str">
            <v>0 MM</v>
          </cell>
        </row>
        <row r="642">
          <cell r="A642" t="str">
            <v>73839/006</v>
          </cell>
          <cell r="B642" t="str">
            <v>ASSENTAMENTO DE TUBOS DE AÇO, COM JUNTA ELÁSTICA (COMPRIMENTO DE 6,00</v>
          </cell>
          <cell r="C642" t="str">
            <v>M</v>
          </cell>
          <cell r="D642" t="str">
            <v>CR</v>
          </cell>
          <cell r="E642">
            <v>13.17</v>
          </cell>
        </row>
        <row r="643">
          <cell r="A643" t="str">
            <v>M) - DN 40</v>
          </cell>
          <cell r="B643" t="str">
            <v>0 MM</v>
          </cell>
        </row>
        <row r="644">
          <cell r="A644" t="str">
            <v>SINAPI - S</v>
          </cell>
          <cell r="B644" t="str">
            <v>ISTEMA NACIONAL DE PESQUISA DE CUSTOS E ÍNDICES DA CONSTRUÇÃO CIVIL</v>
          </cell>
        </row>
        <row r="645">
          <cell r="A645" t="str">
            <v>PCI.817.01</v>
          </cell>
          <cell r="B645" t="e">
            <v>#NAME?</v>
          </cell>
          <cell r="D645" t="str">
            <v>EM</v>
          </cell>
          <cell r="E645" t="str">
            <v>06/2016 AS 13:04:4</v>
          </cell>
        </row>
        <row r="646">
          <cell r="D646" t="str">
            <v>TA</v>
          </cell>
          <cell r="E646" t="str">
            <v>TÉCNICA: 13/06/20</v>
          </cell>
        </row>
        <row r="647">
          <cell r="A647" t="str">
            <v>ENCARGOS S</v>
          </cell>
          <cell r="B647" t="str">
            <v>OCIAIS DESONERADOS: 90,80%(HORA)   52,84%(MÊS)</v>
          </cell>
        </row>
        <row r="648">
          <cell r="A648" t="str">
            <v>ABRANGÊNCI</v>
          </cell>
          <cell r="B648" t="str">
            <v>A : NACIONAL                                              LOCALIDADE  : BELO</v>
          </cell>
          <cell r="C648" t="str">
            <v>HORI</v>
          </cell>
        </row>
        <row r="649">
          <cell r="A649" t="str">
            <v>REF.COLETA</v>
          </cell>
          <cell r="B649" t="str">
            <v>: MEDIANO</v>
          </cell>
          <cell r="D649" t="str">
            <v>TA</v>
          </cell>
          <cell r="E649" t="str">
            <v>: 05/2016</v>
          </cell>
        </row>
        <row r="650">
          <cell r="A650" t="str">
            <v>CÓDIGO</v>
          </cell>
          <cell r="B650" t="str">
            <v>|D E S C R I Ç Ã O                                                   |UN</v>
          </cell>
          <cell r="C650" t="str">
            <v>IDADE</v>
          </cell>
          <cell r="D650" t="str">
            <v>DE</v>
          </cell>
          <cell r="E650" t="str">
            <v>|CUSTO TOTA</v>
          </cell>
        </row>
        <row r="651">
          <cell r="A651" t="str">
            <v>VÍNCULO...</v>
          </cell>
          <cell r="B651" t="str">
            <v>..: CAIXA REFERENCIAL</v>
          </cell>
        </row>
        <row r="652">
          <cell r="A652" t="str">
            <v>73839/007</v>
          </cell>
          <cell r="B652" t="str">
            <v>ASSENTAMENTO DE TUBOS DE AÇO, COM JUNTA ELÁSTICA (COMPRIMENTO DE 6,00</v>
          </cell>
          <cell r="C652" t="str">
            <v>M</v>
          </cell>
          <cell r="D652" t="str">
            <v>CR</v>
          </cell>
          <cell r="E652">
            <v>14.79</v>
          </cell>
        </row>
        <row r="653">
          <cell r="A653" t="str">
            <v>M) - DN 45</v>
          </cell>
          <cell r="B653" t="str">
            <v>0 MM</v>
          </cell>
        </row>
        <row r="654">
          <cell r="A654" t="str">
            <v>73839/008</v>
          </cell>
          <cell r="B654" t="str">
            <v>ASSENTAMENTO DE TUBOS DE AÇO, COM JUNTA ELÁSTICA (COMPRIMENTO DE 6,00</v>
          </cell>
          <cell r="C654" t="str">
            <v>M</v>
          </cell>
          <cell r="D654" t="str">
            <v>CR</v>
          </cell>
          <cell r="E654">
            <v>16.34</v>
          </cell>
        </row>
        <row r="655">
          <cell r="A655" t="str">
            <v>M) - DN 50</v>
          </cell>
          <cell r="B655" t="str">
            <v>0 MM</v>
          </cell>
        </row>
        <row r="656">
          <cell r="A656" t="str">
            <v>73839/009</v>
          </cell>
          <cell r="B656" t="str">
            <v>ASSENTAMENTO DE TUBOS DE AÇO, COM JUNTA ELÁSTICA (COMPRIMENTO DE 6,00</v>
          </cell>
          <cell r="C656" t="str">
            <v>M</v>
          </cell>
          <cell r="D656" t="str">
            <v>CR</v>
          </cell>
          <cell r="E656">
            <v>19.649999999999999</v>
          </cell>
        </row>
        <row r="657">
          <cell r="A657" t="str">
            <v>M) - DN 60</v>
          </cell>
          <cell r="B657" t="str">
            <v>0 MM</v>
          </cell>
        </row>
        <row r="658">
          <cell r="A658" t="str">
            <v>73839/010</v>
          </cell>
          <cell r="B658" t="str">
            <v>ASSENTAMENTO DE TUBOS DE AÇO, COM JUNTA ELÁSTICA (COMPRIMENTO DE 6,00</v>
          </cell>
          <cell r="C658" t="str">
            <v>M</v>
          </cell>
          <cell r="D658" t="str">
            <v>CR</v>
          </cell>
          <cell r="E658">
            <v>24.73</v>
          </cell>
        </row>
        <row r="659">
          <cell r="A659" t="str">
            <v>M) - DN 70</v>
          </cell>
          <cell r="B659" t="str">
            <v>0 MM</v>
          </cell>
        </row>
        <row r="660">
          <cell r="A660" t="str">
            <v>73839/011</v>
          </cell>
          <cell r="B660" t="str">
            <v>ASSENTAMENTO DE TUBOS DE AÇO, COM JUNTA ELÁSTICA (COMPRIMENTO DE 6,00</v>
          </cell>
          <cell r="C660" t="str">
            <v>M</v>
          </cell>
          <cell r="D660" t="str">
            <v>CR</v>
          </cell>
          <cell r="E660">
            <v>28.39</v>
          </cell>
        </row>
        <row r="661">
          <cell r="A661" t="str">
            <v>M) - DN 80</v>
          </cell>
          <cell r="B661" t="str">
            <v>0 MM</v>
          </cell>
        </row>
        <row r="662">
          <cell r="A662" t="str">
            <v>73839/013</v>
          </cell>
          <cell r="B662" t="str">
            <v>ASSENTAMENTO DE TUBOS DE AÇO, COM JUNTA ELÁSTICA (COMPRIMENTO DE 6,00</v>
          </cell>
          <cell r="C662" t="str">
            <v>M</v>
          </cell>
          <cell r="D662" t="str">
            <v>CR</v>
          </cell>
          <cell r="E662">
            <v>35.39</v>
          </cell>
        </row>
        <row r="663">
          <cell r="A663" t="str">
            <v>M) - DN 10</v>
          </cell>
          <cell r="B663" t="str">
            <v>00 MM</v>
          </cell>
        </row>
        <row r="664">
          <cell r="A664" t="str">
            <v>73839/014</v>
          </cell>
          <cell r="B664" t="str">
            <v>ASSENTAMENTO DE TUBOS DE AÇO, COM JUNTA ELÁSTICA (COMPRIMENTO DE 6,00</v>
          </cell>
          <cell r="C664" t="str">
            <v>M</v>
          </cell>
          <cell r="D664" t="str">
            <v>CR</v>
          </cell>
          <cell r="E664">
            <v>42.01</v>
          </cell>
        </row>
        <row r="665">
          <cell r="A665" t="str">
            <v>M) - DN 11</v>
          </cell>
          <cell r="B665" t="str">
            <v>00 MM</v>
          </cell>
        </row>
        <row r="666">
          <cell r="A666" t="str">
            <v>73839/015</v>
          </cell>
          <cell r="B666" t="str">
            <v>ASSENTAMENTO DE TUBOS DE AÇO, COM JUNTA ELÁSTICA (COMPRIMENTO DE 6,00</v>
          </cell>
          <cell r="C666" t="str">
            <v>M</v>
          </cell>
          <cell r="D666" t="str">
            <v>CR</v>
          </cell>
          <cell r="E666">
            <v>49.58</v>
          </cell>
        </row>
        <row r="667">
          <cell r="A667" t="str">
            <v>M) - DN 12</v>
          </cell>
          <cell r="B667" t="str">
            <v>00 MM</v>
          </cell>
        </row>
        <row r="668">
          <cell r="A668" t="str">
            <v>73839/016</v>
          </cell>
          <cell r="B668" t="str">
            <v>ASSENTAMENTO DE TUBOS DE AÇO, COMJUNTA ELÁSTICA (COMPRIMENTO DE 6 M) -</v>
          </cell>
          <cell r="C668" t="str">
            <v>M</v>
          </cell>
          <cell r="D668" t="str">
            <v>CR</v>
          </cell>
          <cell r="E668">
            <v>33.049999999999997</v>
          </cell>
        </row>
        <row r="669">
          <cell r="A669" t="str">
            <v>DN 900 MM</v>
          </cell>
        </row>
        <row r="670">
          <cell r="A670" t="str">
            <v>CANT</v>
          </cell>
          <cell r="B670" t="str">
            <v>CANTEIRO DE OBRAS</v>
          </cell>
        </row>
        <row r="671">
          <cell r="A671">
            <v>1</v>
          </cell>
          <cell r="B671" t="str">
            <v>CONSTRUCAO DO CANTEIRO</v>
          </cell>
        </row>
        <row r="672">
          <cell r="A672">
            <v>92235</v>
          </cell>
          <cell r="B672" t="str">
            <v>FECHAMENTO DE CONSTRUÇÃO TEMPORÁRIA EM CHAPA DE MADEIRA COMPENSADA E=1</v>
          </cell>
          <cell r="C672" t="str">
            <v>M2</v>
          </cell>
          <cell r="D672" t="str">
            <v>CR</v>
          </cell>
          <cell r="E672">
            <v>45.59</v>
          </cell>
        </row>
        <row r="673">
          <cell r="A673" t="str">
            <v>0MM, COM R</v>
          </cell>
          <cell r="B673" t="str">
            <v>EAPROVEITAMENTO DE 2X.</v>
          </cell>
        </row>
        <row r="674">
          <cell r="A674">
            <v>93181</v>
          </cell>
          <cell r="B674" t="str">
            <v>FECHAMENTO TEMPORÁRIO EM CHAPA DE MADEIRA COMPENSADA E=12MM, COM REAPR</v>
          </cell>
          <cell r="C674" t="str">
            <v>M2</v>
          </cell>
          <cell r="D674" t="str">
            <v>CR</v>
          </cell>
          <cell r="E674">
            <v>44.05</v>
          </cell>
        </row>
        <row r="675">
          <cell r="A675" t="str">
            <v>OVEITAMENT</v>
          </cell>
          <cell r="B675" t="str">
            <v>O 1,5X</v>
          </cell>
        </row>
        <row r="676">
          <cell r="A676">
            <v>93206</v>
          </cell>
          <cell r="B676" t="str">
            <v>EXECUÇÃO DE ESCRITÓRIO EM CANTEIRO DE OBRA EM ALVENARIA, NÃO INCLUSO M</v>
          </cell>
          <cell r="C676" t="str">
            <v>M2</v>
          </cell>
          <cell r="D676" t="str">
            <v>AS</v>
          </cell>
          <cell r="E676">
            <v>660.39</v>
          </cell>
        </row>
        <row r="677">
          <cell r="A677" t="str">
            <v>OBILIÁRIO</v>
          </cell>
          <cell r="B677" t="str">
            <v>E EQUIPAMENTOS. AF_02/2016</v>
          </cell>
        </row>
        <row r="678">
          <cell r="A678">
            <v>93207</v>
          </cell>
          <cell r="B678" t="str">
            <v>EXECUÇÃO DE ESCRITÓRIO EM CANTEIRO DE OBRA EM CHAPA DE MADEIRA COMPENS</v>
          </cell>
          <cell r="C678" t="str">
            <v>M2</v>
          </cell>
          <cell r="D678" t="str">
            <v>AS</v>
          </cell>
          <cell r="E678">
            <v>512.04</v>
          </cell>
        </row>
        <row r="679">
          <cell r="A679" t="str">
            <v>ADA, NÃO I</v>
          </cell>
          <cell r="B679" t="str">
            <v>NCLUSO MOBILIÁRIO E EQUIPAMENTOS. AF_02/2016</v>
          </cell>
        </row>
        <row r="680">
          <cell r="A680" t="str">
            <v>SINAPI - S</v>
          </cell>
          <cell r="B680" t="str">
            <v>ISTEMA NACIONAL DE PESQUISA DE CUSTOS E ÍNDICES DA CONSTRUÇÃO CIVIL</v>
          </cell>
        </row>
        <row r="681">
          <cell r="A681" t="str">
            <v>PCI.817.01</v>
          </cell>
          <cell r="B681" t="e">
            <v>#NAME?</v>
          </cell>
          <cell r="D681" t="str">
            <v>EM</v>
          </cell>
          <cell r="E681" t="str">
            <v>06/2016 AS 13:04:4</v>
          </cell>
        </row>
        <row r="682">
          <cell r="D682" t="str">
            <v>TA</v>
          </cell>
          <cell r="E682" t="str">
            <v>TÉCNICA: 13/06/20</v>
          </cell>
        </row>
        <row r="683">
          <cell r="A683" t="str">
            <v>ENCARGOS S</v>
          </cell>
          <cell r="B683" t="str">
            <v>OCIAIS DESONERADOS: 90,80%(HORA)   52,84%(MÊS)</v>
          </cell>
        </row>
        <row r="684">
          <cell r="A684" t="str">
            <v>ABRANGÊNCI</v>
          </cell>
          <cell r="B684" t="str">
            <v>A : NACIONAL                                              LOCALIDADE  : BELO</v>
          </cell>
          <cell r="C684" t="str">
            <v>HORI</v>
          </cell>
        </row>
        <row r="685">
          <cell r="A685" t="str">
            <v>REF.COLETA</v>
          </cell>
          <cell r="B685" t="str">
            <v>: MEDIANO</v>
          </cell>
          <cell r="D685" t="str">
            <v>TA</v>
          </cell>
          <cell r="E685" t="str">
            <v>: 05/2016</v>
          </cell>
        </row>
        <row r="686">
          <cell r="A686" t="str">
            <v>CÓDIGO</v>
          </cell>
          <cell r="B686" t="str">
            <v>|D E S C R I Ç Ã O                                                   |UN</v>
          </cell>
          <cell r="C686" t="str">
            <v>IDADE</v>
          </cell>
          <cell r="D686" t="str">
            <v>DE</v>
          </cell>
          <cell r="E686" t="str">
            <v>|CUSTO TOTA</v>
          </cell>
        </row>
        <row r="687">
          <cell r="A687" t="str">
            <v>VÍNCULO...</v>
          </cell>
          <cell r="B687" t="str">
            <v>..: CAIXA REFERENCIAL</v>
          </cell>
        </row>
        <row r="688">
          <cell r="A688">
            <v>93208</v>
          </cell>
          <cell r="B688" t="str">
            <v>EXECUÇÃO DE ALMOXARIFADO EM CANTEIRO DE OBRA EM CHAPA DE MADEIRA COMPE</v>
          </cell>
          <cell r="C688" t="str">
            <v>M2</v>
          </cell>
          <cell r="D688" t="str">
            <v>CR</v>
          </cell>
          <cell r="E688">
            <v>384.12</v>
          </cell>
        </row>
        <row r="689">
          <cell r="A689" t="str">
            <v>NSADA, INC</v>
          </cell>
          <cell r="B689" t="str">
            <v>LUSO PRATELEIRAS. AF_02/2016</v>
          </cell>
        </row>
        <row r="690">
          <cell r="A690">
            <v>93209</v>
          </cell>
          <cell r="B690" t="str">
            <v>EXECUÇÃO DE ALMOXARIFADO EM CANTEIRO DE OBRA EM ALVENARIA, INCLUSO PRA</v>
          </cell>
          <cell r="C690" t="str">
            <v>M2</v>
          </cell>
          <cell r="D690" t="str">
            <v>CR</v>
          </cell>
          <cell r="E690">
            <v>515.80999999999995</v>
          </cell>
        </row>
        <row r="691">
          <cell r="A691" t="str">
            <v>TELEIRAS.</v>
          </cell>
          <cell r="B691" t="str">
            <v>AF_02/2016</v>
          </cell>
        </row>
        <row r="692">
          <cell r="A692">
            <v>93210</v>
          </cell>
          <cell r="B692" t="str">
            <v>EXECUÇÃO DE REFEITÓRIO EM CANTEIRO DE OBRA EM CHAPA DE MADEIRA COMPENS</v>
          </cell>
          <cell r="C692" t="str">
            <v>M2</v>
          </cell>
          <cell r="D692" t="str">
            <v>AS</v>
          </cell>
          <cell r="E692">
            <v>303.04000000000002</v>
          </cell>
        </row>
        <row r="693">
          <cell r="A693" t="str">
            <v>ADA, NÃO I</v>
          </cell>
          <cell r="B693" t="str">
            <v>NCLUSO MOBILIÁRIO E EQUIPAMENTOS. AF_02/2016</v>
          </cell>
        </row>
        <row r="694">
          <cell r="A694">
            <v>93211</v>
          </cell>
          <cell r="B694" t="str">
            <v>EXECUÇÃO DE REFEITÓRIO EM CANTEIRO DE OBRA EM ALVENARIA, NÃO INCLUSO M</v>
          </cell>
          <cell r="C694" t="str">
            <v>M2</v>
          </cell>
          <cell r="D694" t="str">
            <v>AS</v>
          </cell>
          <cell r="E694">
            <v>324.83</v>
          </cell>
        </row>
        <row r="695">
          <cell r="A695" t="str">
            <v>OBILIÁRIO</v>
          </cell>
          <cell r="B695" t="str">
            <v>E EQUIPAMENTOS. AF_02/2016</v>
          </cell>
        </row>
        <row r="696">
          <cell r="A696">
            <v>93212</v>
          </cell>
          <cell r="B696" t="str">
            <v>EXECUÇÃO DE SANITÁRIO E VESTIÁRIO EM CANTEIRO DE OBRA EM CHAPA DE MADE</v>
          </cell>
          <cell r="C696" t="str">
            <v>M2</v>
          </cell>
          <cell r="D696" t="str">
            <v>AS</v>
          </cell>
          <cell r="E696">
            <v>468.31</v>
          </cell>
        </row>
        <row r="697">
          <cell r="A697" t="str">
            <v>IRA COMPEN</v>
          </cell>
          <cell r="B697" t="str">
            <v>SADA, NÃO INCLUSO MOBILIÁRIO. AF_02/2016</v>
          </cell>
        </row>
        <row r="698">
          <cell r="A698">
            <v>93213</v>
          </cell>
          <cell r="B698" t="str">
            <v>EXECUÇÃO DE SANITÁRIO E VESTIÁRIO EM CANTEIRO DE OBRA EM ALVENARIA, NÃ</v>
          </cell>
          <cell r="C698" t="str">
            <v>M2</v>
          </cell>
          <cell r="D698" t="str">
            <v>AS</v>
          </cell>
          <cell r="E698">
            <v>580.94000000000005</v>
          </cell>
        </row>
        <row r="699">
          <cell r="A699" t="str">
            <v>O INCLUSO</v>
          </cell>
          <cell r="B699" t="str">
            <v>MOBILIÁRIO. AF_02/2016</v>
          </cell>
        </row>
        <row r="700">
          <cell r="A700">
            <v>93214</v>
          </cell>
          <cell r="B700" t="str">
            <v>EXECUÇÃO DE RESERVATÓRIO ELEVADO DE ÁGUA (1000 LITROS) EM CANTEIRO DE</v>
          </cell>
          <cell r="C700" t="str">
            <v>UN</v>
          </cell>
          <cell r="D700" t="str">
            <v>CR</v>
          </cell>
          <cell r="E700">
            <v>995.78</v>
          </cell>
        </row>
        <row r="701">
          <cell r="A701" t="str">
            <v>OBRA, APOI</v>
          </cell>
          <cell r="B701" t="str">
            <v>ADO EM ESTRUTURA DE MADEIRA. AF_02/2016</v>
          </cell>
        </row>
        <row r="702">
          <cell r="A702">
            <v>93243</v>
          </cell>
          <cell r="B702" t="str">
            <v>EXECUÇÃO DE RESERVATÓRIO ELEVADO DE ÁGUA (3000 LITROS) EM CANTEIRO DE</v>
          </cell>
          <cell r="C702" t="str">
            <v>UN</v>
          </cell>
          <cell r="D702" t="str">
            <v>CR</v>
          </cell>
          <cell r="E702">
            <v>1976.95</v>
          </cell>
        </row>
        <row r="703">
          <cell r="A703" t="str">
            <v>OBRA, APOI</v>
          </cell>
          <cell r="B703" t="str">
            <v>ADO EM ESTRUTURA DE MADEIRA. AF_02/2016</v>
          </cell>
        </row>
        <row r="704">
          <cell r="A704">
            <v>93582</v>
          </cell>
          <cell r="B704" t="str">
            <v>EXECUÇÃO DE CENTRAL DE ARMADURA EM CANTEIRO DE OBRA, NÃO INCLUSO MOBIL</v>
          </cell>
          <cell r="C704" t="str">
            <v>M2</v>
          </cell>
          <cell r="D704" t="str">
            <v>CR</v>
          </cell>
          <cell r="E704">
            <v>137.43</v>
          </cell>
        </row>
        <row r="705">
          <cell r="A705" t="str">
            <v>IÁRIO E EQ</v>
          </cell>
          <cell r="B705" t="str">
            <v>UIPAMENTOS. AF_04/2016</v>
          </cell>
        </row>
        <row r="706">
          <cell r="A706">
            <v>93583</v>
          </cell>
          <cell r="B706" t="str">
            <v>EXECUÇÃO DE CENTRAL DE FÔRMAS, PRODUÇÃO DE ARGAMASSA OU CONCRETO EM CA</v>
          </cell>
          <cell r="C706" t="str">
            <v>M2</v>
          </cell>
          <cell r="D706" t="str">
            <v>CR</v>
          </cell>
          <cell r="E706">
            <v>262.38</v>
          </cell>
        </row>
        <row r="707">
          <cell r="A707" t="str">
            <v>NTEIRO DE</v>
          </cell>
          <cell r="B707" t="str">
            <v>OBRA, NÃO INCLUSO MOBILIÁRIO E EQUIPAMENTOS. AF_04/2016</v>
          </cell>
        </row>
        <row r="708">
          <cell r="A708">
            <v>93584</v>
          </cell>
          <cell r="B708" t="str">
            <v>EXECUÇÃO DE DEPÓSITO EM CANTEIRO DE OBRA EM CHAPA DE MADEIRA COMPENSAD</v>
          </cell>
          <cell r="C708" t="str">
            <v>M2</v>
          </cell>
          <cell r="D708" t="str">
            <v>CR</v>
          </cell>
          <cell r="E708">
            <v>388.84</v>
          </cell>
        </row>
        <row r="709">
          <cell r="A709" t="str">
            <v>A, NÃO INC</v>
          </cell>
          <cell r="B709" t="str">
            <v>LUSO MOBILIÁRIO. AF_04/2016</v>
          </cell>
        </row>
        <row r="710">
          <cell r="A710">
            <v>93585</v>
          </cell>
          <cell r="B710" t="str">
            <v>EXECUÇÃO DE GUARITA EM CANTEIRO DE OBRA EM CHAPA DE MADEIRA COMPENSADA</v>
          </cell>
          <cell r="C710" t="str">
            <v>M2</v>
          </cell>
          <cell r="D710" t="str">
            <v>AS</v>
          </cell>
          <cell r="E710">
            <v>486.3</v>
          </cell>
        </row>
        <row r="711">
          <cell r="A711" t="str">
            <v>, NÃO INCL</v>
          </cell>
          <cell r="B711" t="str">
            <v>USO MOBILIÁRIO. AF_04/2016</v>
          </cell>
        </row>
        <row r="712">
          <cell r="A712">
            <v>2</v>
          </cell>
          <cell r="B712" t="str">
            <v>PLACA DE OBRA</v>
          </cell>
        </row>
        <row r="713">
          <cell r="A713">
            <v>74209</v>
          </cell>
          <cell r="B713" t="str">
            <v>AQUISICAO E ASSENTAMENTO PLACA DE OBRA</v>
          </cell>
        </row>
        <row r="714">
          <cell r="A714" t="str">
            <v>74209/001</v>
          </cell>
          <cell r="B714" t="str">
            <v>PLACA DE OBRA EM CHAPA DE ACO GALVANIZADO</v>
          </cell>
          <cell r="C714" t="str">
            <v>M2</v>
          </cell>
          <cell r="D714" t="str">
            <v>CR</v>
          </cell>
          <cell r="E714">
            <v>310.44</v>
          </cell>
        </row>
        <row r="715">
          <cell r="A715">
            <v>4</v>
          </cell>
          <cell r="B715" t="str">
            <v>MOBILIZACAO E DESMOBILIZACAO</v>
          </cell>
        </row>
        <row r="716">
          <cell r="A716">
            <v>73756</v>
          </cell>
          <cell r="B716" t="str">
            <v>MONTAGEM E DESMONTAGEM USINA DE CONCRETO</v>
          </cell>
        </row>
        <row r="717">
          <cell r="A717" t="str">
            <v>73756/001</v>
          </cell>
          <cell r="B717" t="str">
            <v>MONTAGEM / DESMONTAGEM DE USINA CONCRETO TIPO PAREDE C/SILOS HORIZONTA</v>
          </cell>
          <cell r="C717" t="str">
            <v>UN</v>
          </cell>
          <cell r="D717" t="str">
            <v>CR</v>
          </cell>
          <cell r="E717">
            <v>23683.9</v>
          </cell>
        </row>
        <row r="718">
          <cell r="A718" t="str">
            <v>L P/3 AGRE</v>
          </cell>
          <cell r="B718" t="str">
            <v>GADOS, INCLUSIVE MECANICO (PESADO)</v>
          </cell>
        </row>
        <row r="719">
          <cell r="A719">
            <v>73847</v>
          </cell>
          <cell r="B719" t="str">
            <v>ALUGUEL DE CONTAINER</v>
          </cell>
        </row>
        <row r="720">
          <cell r="A720" t="str">
            <v>73847/001</v>
          </cell>
          <cell r="B720" t="str">
            <v>ALUGUEL CONTAINER/ESCRIT INCL INST ELET LARG=2,20 COMP=6,20M</v>
          </cell>
          <cell r="C720" t="str">
            <v>MES</v>
          </cell>
          <cell r="D720" t="str">
            <v>CR</v>
          </cell>
          <cell r="E720">
            <v>353.51</v>
          </cell>
        </row>
        <row r="721">
          <cell r="A721" t="str">
            <v>ALT=2,50M</v>
          </cell>
          <cell r="B721" t="str">
            <v>CHAPA ACO C/NERV TRAPEZ FORRO C/ISOL TERMO/ACUSTICO</v>
          </cell>
        </row>
        <row r="722">
          <cell r="A722" t="str">
            <v>CHASSIS RE</v>
          </cell>
          <cell r="B722" t="str">
            <v>FORC PISO COMPENS NAVAL EXC TRANSP/CARGA/DESCARGA</v>
          </cell>
        </row>
        <row r="723">
          <cell r="A723" t="str">
            <v>73847/002</v>
          </cell>
          <cell r="B723" t="str">
            <v>ALUGUEL CONTAINER/ESCRIT/WC C/1 VASO/1 LAV/1 MIC/4 CHUV LARG</v>
          </cell>
          <cell r="C723" t="str">
            <v>MES</v>
          </cell>
          <cell r="D723" t="str">
            <v>CR</v>
          </cell>
          <cell r="E723">
            <v>500.64</v>
          </cell>
        </row>
        <row r="724">
          <cell r="A724" t="str">
            <v>=2,20M COM</v>
          </cell>
          <cell r="B724" t="str">
            <v>PR=6,20M ALT=2,50M CHAPA ACO NERV TRAPEZ FORROC/</v>
          </cell>
        </row>
        <row r="725">
          <cell r="A725" t="str">
            <v>ISOL TERMO</v>
          </cell>
          <cell r="B725" t="e">
            <v>#NAME?</v>
          </cell>
        </row>
        <row r="726">
          <cell r="A726" t="str">
            <v>ELETR/HIDR</v>
          </cell>
          <cell r="B726" t="str">
            <v>O-SANIT EXCL TRANSP/CARGA/DESCARGA</v>
          </cell>
        </row>
        <row r="727">
          <cell r="A727" t="str">
            <v>73847/003</v>
          </cell>
          <cell r="B727" t="str">
            <v>ALUGUEL CONTAINER/SANIT C/2 VASOS/1 LAVAT/1 MIC/4 CHUV LARG=</v>
          </cell>
          <cell r="C727" t="str">
            <v>MES</v>
          </cell>
          <cell r="D727" t="str">
            <v>CR</v>
          </cell>
          <cell r="E727">
            <v>573.80999999999995</v>
          </cell>
        </row>
        <row r="728">
          <cell r="A728" t="str">
            <v>2,20M COMP</v>
          </cell>
          <cell r="B728" t="str">
            <v>R=6,20M ALT=2,50M CHAPA ACO C/NERV TRAPEZ FORRO C/</v>
          </cell>
        </row>
        <row r="729">
          <cell r="A729" t="str">
            <v>ISOLAM TER</v>
          </cell>
          <cell r="B729" t="str">
            <v>MO/ACUSTICO CHASSIS REFORC PISO COMPENS NAVAL INCL</v>
          </cell>
        </row>
        <row r="730">
          <cell r="A730" t="str">
            <v>INST ELETR</v>
          </cell>
          <cell r="B730" t="str">
            <v>/HIDR EXCL TRANSP/CARGA/DESCARG</v>
          </cell>
        </row>
        <row r="731">
          <cell r="A731" t="str">
            <v>73847/004</v>
          </cell>
          <cell r="B731" t="str">
            <v>ALUGUEL CONTAINER/SANIT C/4 VASOS/1 LAVAT/1 MIC/4 CHUV LARG=</v>
          </cell>
          <cell r="C731" t="str">
            <v>MES</v>
          </cell>
          <cell r="D731" t="str">
            <v>CR</v>
          </cell>
          <cell r="E731">
            <v>649.45000000000005</v>
          </cell>
        </row>
        <row r="732">
          <cell r="A732" t="str">
            <v>2,20M COMP</v>
          </cell>
          <cell r="B732" t="str">
            <v>R=6,20M ALT=2,50M CHAPAS ACO C/NERV TRAPEZ FORRO C/</v>
          </cell>
        </row>
        <row r="733">
          <cell r="A733" t="str">
            <v>ISOL TERMO</v>
          </cell>
          <cell r="B733" t="e">
            <v>#NAME?</v>
          </cell>
        </row>
        <row r="734">
          <cell r="A734" t="str">
            <v>ELETR/HIDR</v>
          </cell>
          <cell r="B734" t="str">
            <v>O-SANIT EXCL TRANSP/CARGA/DESCARGA</v>
          </cell>
        </row>
        <row r="735">
          <cell r="A735" t="str">
            <v>73847/005</v>
          </cell>
          <cell r="B735" t="str">
            <v>ALUGUEL CONTAINER/SANIT C/7 VASOS/1 LAVAT/1 MIC LARG=2,20M</v>
          </cell>
          <cell r="C735" t="str">
            <v>MES</v>
          </cell>
          <cell r="D735" t="str">
            <v>CR</v>
          </cell>
          <cell r="E735">
            <v>683.69</v>
          </cell>
        </row>
        <row r="736">
          <cell r="A736" t="str">
            <v>COMPR=6,20</v>
          </cell>
          <cell r="B736" t="str">
            <v>M ALT=2,50M CHAPA ACO NERV TRAPEZ FORRO C/ISOL</v>
          </cell>
        </row>
        <row r="737">
          <cell r="A737" t="str">
            <v>TERMO-ACUS</v>
          </cell>
          <cell r="B737" t="str">
            <v>T CHASSIS REFORC PISO COMPENS NAVAL INCL INST ELET</v>
          </cell>
        </row>
        <row r="738">
          <cell r="A738" t="str">
            <v>/HIDRO-SAN</v>
          </cell>
          <cell r="B738" t="str">
            <v>IT EXCL TRANSP/CARGA/DESCARGA</v>
          </cell>
        </row>
        <row r="739">
          <cell r="A739" t="str">
            <v>CHOR</v>
          </cell>
          <cell r="B739" t="str">
            <v>CUSTOS HORÁRIOS DE MÁQUINAS E EQUIPAMENTOS</v>
          </cell>
        </row>
        <row r="740">
          <cell r="A740">
            <v>325</v>
          </cell>
          <cell r="B740" t="str">
            <v>CUSTO HORÁRIO PRODUTIVO DIURNO</v>
          </cell>
        </row>
        <row r="741">
          <cell r="A741" t="str">
            <v>5631     E</v>
          </cell>
          <cell r="B741" t="str">
            <v>SCAVADEIRA HIDRÁULICA SOBRE ESTEIRAS, CAÇAMBA 0,80 M3, PESO OPERACION</v>
          </cell>
          <cell r="C741" t="str">
            <v>CHP</v>
          </cell>
          <cell r="D741" t="str">
            <v>CR</v>
          </cell>
          <cell r="E741">
            <v>127.82</v>
          </cell>
        </row>
        <row r="742">
          <cell r="A742" t="str">
            <v>AL 17 T, P</v>
          </cell>
          <cell r="B742" t="str">
            <v>OTENCIA BRUTA 111 HP - CHP DIURNO. AF_06/2014</v>
          </cell>
        </row>
        <row r="743">
          <cell r="A743" t="str">
            <v>5678     R</v>
          </cell>
          <cell r="B743" t="str">
            <v>ETROESCAVADEIRA SOBRE RODAS COM CARREGADEIRA, TRAÇÃO 4X4, POTÊNCIA LÍ</v>
          </cell>
          <cell r="C743" t="str">
            <v>CHP</v>
          </cell>
          <cell r="D743" t="str">
            <v>CR</v>
          </cell>
          <cell r="E743">
            <v>86.59</v>
          </cell>
        </row>
        <row r="744">
          <cell r="A744" t="str">
            <v>SINAPI - S</v>
          </cell>
          <cell r="B744" t="str">
            <v>ISTEMA NACIONAL DE PESQUISA DE CUSTOS E ÍNDICES DA CONSTRUÇÃO CIVIL</v>
          </cell>
        </row>
        <row r="745">
          <cell r="A745" t="str">
            <v>PCI.817.01</v>
          </cell>
          <cell r="B745" t="e">
            <v>#NAME?</v>
          </cell>
          <cell r="D745" t="str">
            <v>EM</v>
          </cell>
          <cell r="E745" t="str">
            <v>06/2016 AS 13:04:4</v>
          </cell>
        </row>
        <row r="746">
          <cell r="D746" t="str">
            <v>TA</v>
          </cell>
          <cell r="E746" t="str">
            <v>TÉCNICA: 13/06/20</v>
          </cell>
        </row>
        <row r="747">
          <cell r="A747" t="str">
            <v>ENCARGOS S</v>
          </cell>
          <cell r="B747" t="str">
            <v>OCIAIS DESONERADOS: 90,80%(HORA)   52,84%(MÊS)</v>
          </cell>
        </row>
        <row r="748">
          <cell r="A748" t="str">
            <v>ABRANGÊNCI</v>
          </cell>
          <cell r="B748" t="str">
            <v>A : NACIONAL                                              LOCALIDADE  : BELO</v>
          </cell>
          <cell r="C748" t="str">
            <v>HORI</v>
          </cell>
        </row>
        <row r="749">
          <cell r="A749" t="str">
            <v>REF.COLETA</v>
          </cell>
          <cell r="B749" t="str">
            <v>: MEDIANO</v>
          </cell>
          <cell r="D749" t="str">
            <v>TA</v>
          </cell>
          <cell r="E749" t="str">
            <v>: 05/2016</v>
          </cell>
        </row>
        <row r="750">
          <cell r="A750" t="str">
            <v>CÓDIGO</v>
          </cell>
          <cell r="B750" t="str">
            <v>|D E S C R I Ç Ã O                                                   |UN</v>
          </cell>
          <cell r="C750" t="str">
            <v>IDADE</v>
          </cell>
          <cell r="D750" t="str">
            <v>DE</v>
          </cell>
          <cell r="E750" t="str">
            <v>|CUSTO TOTA</v>
          </cell>
        </row>
        <row r="751">
          <cell r="A751" t="str">
            <v>VÍNCULO...</v>
          </cell>
          <cell r="B751" t="str">
            <v>..: CAIXA REFERENCIAL</v>
          </cell>
        </row>
        <row r="752">
          <cell r="A752" t="str">
            <v>Q. 88 HP,</v>
          </cell>
          <cell r="B752" t="str">
            <v>CAÇAMBA CARREG. CAP. MÍN. 1 M3, CAÇAMBA RETRO CAP. 0,26 M3,</v>
          </cell>
        </row>
        <row r="753">
          <cell r="A753" t="str">
            <v>PESO OPERA</v>
          </cell>
          <cell r="B753" t="str">
            <v>CIONAL MÍN. 6.674 KG, PROFUNDIDADE ESCAVAÇÃO MÁX. 4,37 M - C</v>
          </cell>
        </row>
        <row r="754">
          <cell r="A754" t="str">
            <v>HP DIURNO.</v>
          </cell>
          <cell r="B754" t="str">
            <v>AF_06/2014</v>
          </cell>
        </row>
        <row r="755">
          <cell r="A755" t="str">
            <v>5680     R</v>
          </cell>
          <cell r="B755" t="str">
            <v>ETROESCAVADEIRA SOBRE RODAS COM CARREGADEIRA, TRAÇÃO 4X2, POTÊNCIA LÍ</v>
          </cell>
          <cell r="C755" t="str">
            <v>CHP</v>
          </cell>
          <cell r="D755" t="str">
            <v>CR</v>
          </cell>
          <cell r="E755">
            <v>80.13</v>
          </cell>
        </row>
        <row r="756">
          <cell r="A756" t="str">
            <v>Q. 79 HP,</v>
          </cell>
          <cell r="B756" t="str">
            <v>CAÇAMBA CARREG. CAP. MÍN. 1 M3, CAÇAMBA RETRO CAP. 0,20 M3,</v>
          </cell>
        </row>
        <row r="757">
          <cell r="A757" t="str">
            <v>PESO OPERA</v>
          </cell>
          <cell r="B757" t="str">
            <v>CIONAL MÍN. 6.570 KG, PROFUNDIDADE ESCAVAÇÃO MÁX. 4,37 M - C</v>
          </cell>
        </row>
        <row r="758">
          <cell r="A758" t="str">
            <v>HP DIURNO.</v>
          </cell>
          <cell r="B758" t="str">
            <v>AF_06/2014</v>
          </cell>
        </row>
        <row r="759">
          <cell r="A759" t="str">
            <v>5684     R</v>
          </cell>
          <cell r="B759" t="str">
            <v>OLO COMPACTADOR VIBRATÓRIO DE UM CILINDRO AÇO LISO, POTÊNCIA 80 HP, P</v>
          </cell>
          <cell r="C759" t="str">
            <v>CHP</v>
          </cell>
          <cell r="D759" t="str">
            <v>CR</v>
          </cell>
          <cell r="E759">
            <v>83.05</v>
          </cell>
        </row>
        <row r="760">
          <cell r="A760" t="str">
            <v>ESO OPERAC</v>
          </cell>
          <cell r="B760" t="str">
            <v>IONAL MÁXIMO 8,1 T, IMPACTO DINÂMICO 16,15 / 9,5 T, LARGURA</v>
          </cell>
        </row>
        <row r="761">
          <cell r="A761" t="str">
            <v>DE TRABALH</v>
          </cell>
          <cell r="B761" t="str">
            <v>O 1,68 M - CHP DIURNO. AF_06/2014</v>
          </cell>
        </row>
        <row r="762">
          <cell r="A762" t="str">
            <v>5686     R</v>
          </cell>
          <cell r="B762" t="str">
            <v>OLO COMPACTADOR VIBRATÓRIO TANDEM, CILINDROS LISOS DE AÇO PARA SOLO/A</v>
          </cell>
          <cell r="C762" t="str">
            <v>CHP</v>
          </cell>
          <cell r="D762" t="str">
            <v>CR</v>
          </cell>
          <cell r="E762">
            <v>58.92</v>
          </cell>
        </row>
        <row r="763">
          <cell r="A763" t="str">
            <v>SFALTO, PO</v>
          </cell>
          <cell r="B763" t="str">
            <v>TÊNCIA 45 HP, PESO MÁXIMO OPERACIONAL 4 T - CHP DIURNO. AF_0</v>
          </cell>
        </row>
        <row r="764">
          <cell r="A764">
            <v>42401</v>
          </cell>
        </row>
        <row r="765">
          <cell r="A765" t="str">
            <v>5689     G</v>
          </cell>
          <cell r="B765" t="str">
            <v>RADE DE DISCO CONTROLE REMOTO REBOCÁVEL, COM 24 DISCOS 24 X 6 MM COM</v>
          </cell>
          <cell r="C765" t="str">
            <v>CHP</v>
          </cell>
          <cell r="D765" t="str">
            <v>CR</v>
          </cell>
          <cell r="E765">
            <v>5.17</v>
          </cell>
        </row>
        <row r="766">
          <cell r="A766" t="str">
            <v>PNEUS PARA</v>
          </cell>
          <cell r="B766" t="str">
            <v>TRANSPORTE - CHP DIURNO. AF_06/2014</v>
          </cell>
        </row>
        <row r="767">
          <cell r="A767" t="str">
            <v>5795     M</v>
          </cell>
          <cell r="B767" t="str">
            <v>ARTELETE OU ROMPEDOR PNEUMÁTICO MANUAL 28KG, FREQUENCIA DE IMPACTO 12</v>
          </cell>
          <cell r="C767" t="str">
            <v>CHP</v>
          </cell>
          <cell r="D767" t="str">
            <v>CR</v>
          </cell>
          <cell r="E767">
            <v>12.21</v>
          </cell>
        </row>
        <row r="768">
          <cell r="A768" t="str">
            <v>30/MINUTO</v>
          </cell>
          <cell r="B768" t="e">
            <v>#NAME?</v>
          </cell>
        </row>
        <row r="769">
          <cell r="A769" t="str">
            <v>5808     U</v>
          </cell>
          <cell r="B769" t="str">
            <v>SINA DE ASFALTO A QUENTE FIXA CAP.40/80 TON/H - CHP DIURNO</v>
          </cell>
          <cell r="C769" t="str">
            <v>CHP</v>
          </cell>
          <cell r="D769" t="str">
            <v>CR</v>
          </cell>
          <cell r="E769">
            <v>487.92</v>
          </cell>
        </row>
        <row r="770">
          <cell r="A770" t="str">
            <v>5811     C</v>
          </cell>
          <cell r="B770" t="str">
            <v>AMINHÃO BASCULANTE 6 M3, PESO BRUTO TOTAL 16.000 KG, CARGA ÚTIL MÁXIM</v>
          </cell>
          <cell r="C770" t="str">
            <v>CHP</v>
          </cell>
          <cell r="D770" t="str">
            <v>CR</v>
          </cell>
          <cell r="E770">
            <v>127.11</v>
          </cell>
        </row>
        <row r="771">
          <cell r="A771" t="str">
            <v>A 13.071 K</v>
          </cell>
          <cell r="B771" t="str">
            <v>G, DISTÂNCIA ENTRE EIXOS 4,80 M, POTÊNCIA 230 CV INCLUSIVE C</v>
          </cell>
        </row>
        <row r="772">
          <cell r="A772" t="str">
            <v>AÇAMBA MET</v>
          </cell>
          <cell r="B772" t="str">
            <v>ÁLICA - CHP DIURNO. AF_06/2014</v>
          </cell>
        </row>
        <row r="773">
          <cell r="A773" t="str">
            <v>5823     U</v>
          </cell>
          <cell r="B773" t="str">
            <v>SINA DE CONCRETO FIXA CAPACIDADE 90/120 M³, 63HP - CHP DIURNO</v>
          </cell>
          <cell r="C773" t="str">
            <v>CHP</v>
          </cell>
          <cell r="D773" t="str">
            <v>AS</v>
          </cell>
          <cell r="E773">
            <v>174.28</v>
          </cell>
        </row>
        <row r="774">
          <cell r="A774" t="str">
            <v>5824     C</v>
          </cell>
          <cell r="B774" t="str">
            <v>AMINHÃO TOCO, PBT 16.000 KG, CARGA ÚTIL MÁX. 10.685 KG, DIST. ENTRE E</v>
          </cell>
          <cell r="C774" t="str">
            <v>CHP</v>
          </cell>
          <cell r="D774" t="str">
            <v>CR</v>
          </cell>
          <cell r="E774">
            <v>99.29</v>
          </cell>
        </row>
        <row r="775">
          <cell r="A775" t="str">
            <v>IXOS 4,8 M</v>
          </cell>
          <cell r="B775" t="str">
            <v>, POTÊNCIA 189 CV, INCLUSIVE CARROCERIA FIXA ABERTA DE MADEI</v>
          </cell>
        </row>
        <row r="776">
          <cell r="A776" t="str">
            <v>RA P/ TRAN</v>
          </cell>
          <cell r="B776" t="str">
            <v>SPORTE GERAL DE CARGA SECA, DIMEN. APROX. 2,5 X 7,00 X 0,50</v>
          </cell>
        </row>
        <row r="777">
          <cell r="A777" t="str">
            <v>M - CHP DI</v>
          </cell>
          <cell r="B777" t="str">
            <v>URNO. AF_06/2014</v>
          </cell>
        </row>
        <row r="778">
          <cell r="A778" t="str">
            <v>5835     V</v>
          </cell>
          <cell r="B778" t="str">
            <v>IBROACABADORA DE ASFALTO SOBRE ESTEIRAS, LARGURA DE PAVIMENTAÇÃO 1,90</v>
          </cell>
          <cell r="C778" t="str">
            <v>CHP</v>
          </cell>
          <cell r="D778" t="str">
            <v>CR</v>
          </cell>
          <cell r="E778">
            <v>171.28</v>
          </cell>
        </row>
        <row r="779">
          <cell r="A779" t="str">
            <v>M A 5,30 M</v>
          </cell>
          <cell r="B779" t="str">
            <v>, POTÊNCIA 105 HP CAPACIDADE 450 T/H - CHP DIURNO. AF_11/20</v>
          </cell>
        </row>
        <row r="780">
          <cell r="A780" t="str">
            <v>SINAPI - S</v>
          </cell>
          <cell r="B780" t="str">
            <v>ISTEMA NACIONAL DE PESQUISA DE CUSTOS E ÍNDICES DA CONSTRUÇÃO CIVIL</v>
          </cell>
        </row>
        <row r="781">
          <cell r="A781" t="str">
            <v>PCI.817.01</v>
          </cell>
          <cell r="B781" t="e">
            <v>#NAME?</v>
          </cell>
          <cell r="D781" t="str">
            <v>EM</v>
          </cell>
          <cell r="E781" t="str">
            <v>06/2016 AS 13:04:4</v>
          </cell>
        </row>
        <row r="782">
          <cell r="D782" t="str">
            <v>TA</v>
          </cell>
          <cell r="E782" t="str">
            <v>TÉCNICA: 13/06/20</v>
          </cell>
        </row>
        <row r="783">
          <cell r="A783" t="str">
            <v>ENCARGOS S</v>
          </cell>
          <cell r="B783" t="str">
            <v>OCIAIS DESONERADOS: 90,80%(HORA)   52,84%(MÊS)</v>
          </cell>
        </row>
        <row r="784">
          <cell r="A784" t="str">
            <v>ABRANGÊNCI</v>
          </cell>
          <cell r="B784" t="str">
            <v>A : NACIONAL                                              LOCALIDADE  : BELO</v>
          </cell>
          <cell r="C784" t="str">
            <v>HORI</v>
          </cell>
        </row>
        <row r="785">
          <cell r="A785" t="str">
            <v>REF.COLETA</v>
          </cell>
          <cell r="B785" t="str">
            <v>: MEDIANO</v>
          </cell>
          <cell r="D785" t="str">
            <v>TA</v>
          </cell>
          <cell r="E785" t="str">
            <v>: 05/2016</v>
          </cell>
        </row>
        <row r="786">
          <cell r="A786" t="str">
            <v>CÓDIGO</v>
          </cell>
          <cell r="B786" t="str">
            <v>|D E S C R I Ç Ã O                                                   |UN</v>
          </cell>
          <cell r="C786" t="str">
            <v>IDADE</v>
          </cell>
          <cell r="D786" t="str">
            <v>DE</v>
          </cell>
          <cell r="E786" t="str">
            <v>|CUSTO TOTA</v>
          </cell>
        </row>
        <row r="787">
          <cell r="A787" t="str">
            <v>VÍNCULO...</v>
          </cell>
          <cell r="B787" t="str">
            <v>..: CAIXA REFERENCIAL</v>
          </cell>
        </row>
        <row r="788">
          <cell r="A788">
            <v>14</v>
          </cell>
        </row>
        <row r="789">
          <cell r="A789" t="str">
            <v>5839     V</v>
          </cell>
          <cell r="B789" t="str">
            <v>ASSOURA MECÂNICA REBOCÁVEL COM ESCOVA CILÍNDRICA, LARGURA ÚTIL DE VAR</v>
          </cell>
          <cell r="C789" t="str">
            <v>CHP</v>
          </cell>
          <cell r="D789" t="str">
            <v>CR</v>
          </cell>
          <cell r="E789">
            <v>5.35</v>
          </cell>
        </row>
        <row r="790">
          <cell r="A790" t="str">
            <v>RIMENTO DE</v>
          </cell>
          <cell r="B790" t="str">
            <v>2,44 M - CHP DIURNO. AF_06/2014</v>
          </cell>
        </row>
        <row r="791">
          <cell r="A791" t="str">
            <v>5843     T</v>
          </cell>
          <cell r="B791" t="str">
            <v>RATOR DE PNEUS, POTÊNCIA 122 CV, TRAÇÃO 4X4, PESO COM LASTRO DE 4.510</v>
          </cell>
          <cell r="C791" t="str">
            <v>CHP</v>
          </cell>
          <cell r="D791" t="str">
            <v>CR</v>
          </cell>
          <cell r="E791">
            <v>85.28</v>
          </cell>
        </row>
        <row r="792">
          <cell r="A792" t="str">
            <v>KG - CHP D</v>
          </cell>
          <cell r="B792" t="str">
            <v>IURNO. AF_06/2014</v>
          </cell>
        </row>
        <row r="793">
          <cell r="A793" t="str">
            <v>5847     T</v>
          </cell>
          <cell r="B793" t="str">
            <v>RATOR DE ESTEIRAS, POTÊNCIA 170 HP, PESO OPERACIONAL 19 T, CAÇAMBA 5,</v>
          </cell>
          <cell r="C793" t="str">
            <v>CHP</v>
          </cell>
          <cell r="D793" t="str">
            <v>CR</v>
          </cell>
          <cell r="E793">
            <v>200.95</v>
          </cell>
        </row>
        <row r="794">
          <cell r="A794" t="str">
            <v>2 M3 - CHP</v>
          </cell>
          <cell r="B794" t="str">
            <v>DIURNO. AF_06/2014</v>
          </cell>
        </row>
        <row r="795">
          <cell r="A795" t="str">
            <v>5851     T</v>
          </cell>
          <cell r="B795" t="str">
            <v>RATOR DE ESTEIRAS, POTÊNCIA 150 HP, PESO OPERACIONAL 16,7 T, COM RODA</v>
          </cell>
          <cell r="C795" t="str">
            <v>CHP</v>
          </cell>
          <cell r="D795" t="str">
            <v>CR</v>
          </cell>
          <cell r="E795">
            <v>190.79</v>
          </cell>
        </row>
        <row r="796">
          <cell r="A796" t="str">
            <v>MOTRIZ ELE</v>
          </cell>
          <cell r="B796" t="str">
            <v>VADA E LÂMINA 3,18 M3 - CHP DIURNO. AF_06/2014</v>
          </cell>
        </row>
        <row r="797">
          <cell r="A797" t="str">
            <v>5855     T</v>
          </cell>
          <cell r="B797" t="str">
            <v>RATOR DE ESTEIRAS, POTÊNCIA 347 HP, PESO OPERACIONAL 38,5 T, COM LÂMI</v>
          </cell>
          <cell r="C797" t="str">
            <v>CHP</v>
          </cell>
          <cell r="D797" t="str">
            <v>CR</v>
          </cell>
          <cell r="E797">
            <v>514.66999999999996</v>
          </cell>
        </row>
        <row r="798">
          <cell r="A798" t="str">
            <v>NA 8,70 M3</v>
          </cell>
          <cell r="B798" t="e">
            <v>#NAME?</v>
          </cell>
        </row>
        <row r="799">
          <cell r="A799" t="str">
            <v>5863     R</v>
          </cell>
          <cell r="B799" t="str">
            <v>OLO COMPACTADOR VIBRATÓRIO REBOCÁVEL, CILINDRO DE AÇO LISO, POTÊNCIA</v>
          </cell>
          <cell r="C799" t="str">
            <v>CHP</v>
          </cell>
          <cell r="D799" t="str">
            <v>CR</v>
          </cell>
          <cell r="E799">
            <v>10.34</v>
          </cell>
        </row>
        <row r="800">
          <cell r="A800" t="str">
            <v>DE TRAÇÃO</v>
          </cell>
          <cell r="B800" t="str">
            <v>DE 65 CV, PESO 4,7 T, IMPACTO DINÂMICO 18,3 T, LARGURA DE TR</v>
          </cell>
        </row>
        <row r="801">
          <cell r="A801" t="str">
            <v>ABALHO 1,6</v>
          </cell>
          <cell r="B801" t="str">
            <v>7 M - CHP DIURNO. AF_02/2016</v>
          </cell>
        </row>
        <row r="802">
          <cell r="A802" t="str">
            <v>5867     R</v>
          </cell>
          <cell r="B802" t="str">
            <v>OLO COMPACTADOR VIBRATÓRIO TANDEM AÇO LISO, POTÊNCIA 58 HP, PESO SEM/</v>
          </cell>
          <cell r="C802" t="str">
            <v>CHP</v>
          </cell>
          <cell r="D802" t="str">
            <v>CR</v>
          </cell>
          <cell r="E802">
            <v>80.989999999999995</v>
          </cell>
        </row>
        <row r="803">
          <cell r="A803" t="str">
            <v>COM LASTRO</v>
          </cell>
          <cell r="B803" t="str">
            <v>6,5 / 9,4 T, LARGURA DE TRABALHO 1,2 M - CHP DIURNO. AF_06/</v>
          </cell>
        </row>
        <row r="804">
          <cell r="A804">
            <v>2014</v>
          </cell>
        </row>
        <row r="805">
          <cell r="A805" t="str">
            <v>5871     R</v>
          </cell>
          <cell r="B805" t="str">
            <v>OLO COMPACTADOR DE PNEUS ESTÁTICO, PRESSÃO VARIÁVEL, POTÊNCIA 99 HP,</v>
          </cell>
          <cell r="C805" t="str">
            <v>CHP</v>
          </cell>
          <cell r="D805" t="str">
            <v>CR</v>
          </cell>
          <cell r="E805">
            <v>99.66</v>
          </cell>
        </row>
        <row r="806">
          <cell r="A806" t="str">
            <v>PESO SEM/C</v>
          </cell>
          <cell r="B806" t="str">
            <v>OM LASTRO 9,45 / 21,0 T, LARGURA DE ROLAGEM 2,265 M - CHP DI</v>
          </cell>
        </row>
        <row r="807">
          <cell r="A807" t="str">
            <v>URNO. AF_0</v>
          </cell>
          <cell r="B807">
            <v>42401</v>
          </cell>
        </row>
        <row r="808">
          <cell r="A808" t="str">
            <v>5875     R</v>
          </cell>
          <cell r="B808" t="str">
            <v>ETROESCAVADEIRA SOBRE RODAS COM CARREGADEIRA, TRAÇÃO 4X4, POTÊNCIA LÍ</v>
          </cell>
          <cell r="C808" t="str">
            <v>CHP</v>
          </cell>
          <cell r="D808" t="str">
            <v>CR</v>
          </cell>
          <cell r="E808">
            <v>79.27</v>
          </cell>
        </row>
        <row r="809">
          <cell r="A809" t="str">
            <v>Q. 72 HP,</v>
          </cell>
          <cell r="B809" t="str">
            <v>CAÇAMBA CARREG. CAP. MÍN. 0,79 M3, CAÇAMBA RETRO CAP. 0,18 M</v>
          </cell>
        </row>
        <row r="810">
          <cell r="A810" t="str">
            <v>3, PESO OP</v>
          </cell>
          <cell r="B810" t="str">
            <v>ERACIONAL MÍN. 7.140 KG, PROFUNDIDADE ESCAVAÇÃO MÁX. 4,50 M</v>
          </cell>
        </row>
        <row r="811">
          <cell r="A811" t="e">
            <v>#NAME?</v>
          </cell>
          <cell r="B811" t="str">
            <v>RNO. AF_06/2014</v>
          </cell>
        </row>
        <row r="812">
          <cell r="A812" t="str">
            <v>5879     R</v>
          </cell>
          <cell r="B812" t="str">
            <v>OLO COMPACTADOR VIBRATÓRIO PÉ DE CARNEIRO, OPERADO POR CONTROLE REMOT</v>
          </cell>
          <cell r="C812" t="str">
            <v>CHP</v>
          </cell>
          <cell r="D812" t="str">
            <v>CR</v>
          </cell>
          <cell r="E812">
            <v>67.28</v>
          </cell>
        </row>
        <row r="813">
          <cell r="A813" t="str">
            <v>O, POTÊNCI</v>
          </cell>
          <cell r="B813" t="str">
            <v>A 12,5 KW, PESO OPERACIONAL 1,675 T, LARGURA DE TRABALHO 0,8</v>
          </cell>
        </row>
        <row r="814">
          <cell r="A814" t="str">
            <v>5 M - CHP</v>
          </cell>
          <cell r="B814" t="str">
            <v>DIURNO. AF_02/2016</v>
          </cell>
        </row>
        <row r="815">
          <cell r="A815" t="str">
            <v>5882     U</v>
          </cell>
          <cell r="B815" t="str">
            <v>SINA DE LAMA ASFÁLTICA, PROD 30 A 50 T/H, SILO DE AGREGADO 7 M3, RESE</v>
          </cell>
          <cell r="C815" t="str">
            <v>CHP</v>
          </cell>
          <cell r="D815" t="str">
            <v>AS</v>
          </cell>
          <cell r="E815">
            <v>66.86</v>
          </cell>
        </row>
        <row r="816">
          <cell r="A816" t="str">
            <v>SINAPI - S</v>
          </cell>
          <cell r="B816" t="str">
            <v>ISTEMA NACIONAL DE PESQUISA DE CUSTOS E ÍNDICES DA CONSTRUÇÃO CIVIL</v>
          </cell>
        </row>
        <row r="817">
          <cell r="A817" t="str">
            <v>PCI.817.01</v>
          </cell>
          <cell r="B817" t="e">
            <v>#NAME?</v>
          </cell>
          <cell r="D817" t="str">
            <v>EM</v>
          </cell>
          <cell r="E817" t="str">
            <v>06/2016 AS 13:04:4</v>
          </cell>
        </row>
        <row r="818">
          <cell r="D818" t="str">
            <v>TA</v>
          </cell>
          <cell r="E818" t="str">
            <v>TÉCNICA: 13/06/20</v>
          </cell>
        </row>
        <row r="819">
          <cell r="A819" t="str">
            <v>ENCARGOS S</v>
          </cell>
          <cell r="B819" t="str">
            <v>OCIAIS DESONERADOS: 90,80%(HORA)   52,84%(MÊS)</v>
          </cell>
        </row>
        <row r="820">
          <cell r="A820" t="str">
            <v>ABRANGÊNCI</v>
          </cell>
          <cell r="B820" t="str">
            <v>A : NACIONAL                                              LOCALIDADE  : BELO</v>
          </cell>
          <cell r="C820" t="str">
            <v>HORI</v>
          </cell>
        </row>
        <row r="821">
          <cell r="A821" t="str">
            <v>REF.COLETA</v>
          </cell>
          <cell r="B821" t="str">
            <v>: MEDIANO</v>
          </cell>
          <cell r="D821" t="str">
            <v>TA</v>
          </cell>
          <cell r="E821" t="str">
            <v>: 05/2016</v>
          </cell>
        </row>
        <row r="822">
          <cell r="A822" t="str">
            <v>CÓDIGO</v>
          </cell>
          <cell r="B822" t="str">
            <v>|D E S C R I Ç Ã O                                                   |UN</v>
          </cell>
          <cell r="C822" t="str">
            <v>IDADE</v>
          </cell>
          <cell r="D822" t="str">
            <v>DE</v>
          </cell>
          <cell r="E822" t="str">
            <v>|CUSTO TOTA</v>
          </cell>
        </row>
        <row r="823">
          <cell r="A823" t="str">
            <v>VÍNCULO...</v>
          </cell>
          <cell r="B823" t="str">
            <v>..: CAIXA REFERENCIAL</v>
          </cell>
        </row>
        <row r="824">
          <cell r="A824" t="str">
            <v>RVATÓRIOS</v>
          </cell>
          <cell r="B824" t="str">
            <v>PARA EMULSÃO E ÁGUA DE 2,3 M3 CADA, MISTURADOR TIPO PUG MILL</v>
          </cell>
        </row>
        <row r="825">
          <cell r="A825" t="str">
            <v>A SER MONT</v>
          </cell>
          <cell r="B825" t="str">
            <v>ADO SOBRE CAMINHÃO - CHP DIURNO. AF_10/2014</v>
          </cell>
        </row>
        <row r="826">
          <cell r="A826" t="str">
            <v>5890     C</v>
          </cell>
          <cell r="B826" t="str">
            <v>AMINHÃO TOCO, PESO BRUTO TOTAL 14.300 KG, CARGA ÚTIL MÁXIMA 9590 KG,</v>
          </cell>
          <cell r="C826" t="str">
            <v>CHP</v>
          </cell>
          <cell r="D826" t="str">
            <v>CR</v>
          </cell>
          <cell r="E826">
            <v>89.81</v>
          </cell>
        </row>
        <row r="827">
          <cell r="A827" t="str">
            <v>DISTÂNCIA</v>
          </cell>
          <cell r="B827" t="str">
            <v>ENTRE EIXOS 4,76 M, POTÊNCIA 185 CV (NÃO INCLUI CARROCERIA)</v>
          </cell>
        </row>
        <row r="828">
          <cell r="A828" t="e">
            <v>#NAME?</v>
          </cell>
          <cell r="B828" t="str">
            <v>RNO. AF_06/2014</v>
          </cell>
        </row>
        <row r="829">
          <cell r="A829" t="str">
            <v>5894     C</v>
          </cell>
          <cell r="B829" t="str">
            <v>AMINHÃO TOCO, PESO BRUTO TOTAL 16.000 KG, CARGA ÚTIL MÁXIMA DE 10.685</v>
          </cell>
          <cell r="C829" t="str">
            <v>CHP</v>
          </cell>
          <cell r="D829" t="str">
            <v>CR</v>
          </cell>
          <cell r="E829">
            <v>97.23</v>
          </cell>
        </row>
        <row r="830">
          <cell r="A830" t="str">
            <v>KG, DISTÂN</v>
          </cell>
          <cell r="B830" t="str">
            <v>CIA ENTRE EIXOS 4,80 M, POTÊNCIA 189 CV EXCLUSIVE CARROCERI</v>
          </cell>
        </row>
        <row r="831">
          <cell r="A831" t="str">
            <v>A - CHP DI</v>
          </cell>
          <cell r="B831" t="str">
            <v>URNO. AF_06/2014</v>
          </cell>
        </row>
        <row r="832">
          <cell r="A832" t="str">
            <v>5901     C</v>
          </cell>
          <cell r="B832" t="str">
            <v>AMINHÃO PIPA 10.000 L TRUCADO, PESO BRUTO TOTAL 23.000 KG, CARGA ÚTIL</v>
          </cell>
          <cell r="C832" t="str">
            <v>CHP</v>
          </cell>
          <cell r="D832" t="str">
            <v>CR</v>
          </cell>
          <cell r="E832">
            <v>125.8</v>
          </cell>
        </row>
        <row r="833">
          <cell r="A833" t="str">
            <v>MÁXIMA 15.</v>
          </cell>
          <cell r="B833" t="str">
            <v>935 KG, DISTÂNCIA ENTRE EIXOS 4,8 M, POTÊNCIA 230 CV, INCLU</v>
          </cell>
        </row>
        <row r="834">
          <cell r="A834" t="str">
            <v>SIVE TANQU</v>
          </cell>
          <cell r="B834" t="str">
            <v>E DE AÇO PARA TRANSPORTE DE ÁGUA - CHP DIURNO. AF_06/2014</v>
          </cell>
        </row>
        <row r="835">
          <cell r="A835" t="str">
            <v>5905     D</v>
          </cell>
          <cell r="B835" t="str">
            <v>ISTRIBUIDOR DE AGREGADO TIPO DOSADOR REBOCAVEL  COM 4 PNEUS COM LARGU</v>
          </cell>
          <cell r="C835" t="str">
            <v>CHP</v>
          </cell>
          <cell r="D835" t="str">
            <v>AS</v>
          </cell>
          <cell r="E835">
            <v>11.1</v>
          </cell>
        </row>
        <row r="836">
          <cell r="A836" t="str">
            <v>RA 3,66 M</v>
          </cell>
          <cell r="B836" t="e">
            <v>#NAME?</v>
          </cell>
        </row>
        <row r="837">
          <cell r="A837" t="str">
            <v>5909     E</v>
          </cell>
          <cell r="B837" t="str">
            <v>SPARGIDOR DE ASFALTO PRESSURIZADO COM TANQUE DE 2500 L, REBOCÁVEL COM</v>
          </cell>
          <cell r="C837" t="str">
            <v>CHP</v>
          </cell>
          <cell r="D837" t="str">
            <v>AS</v>
          </cell>
          <cell r="E837">
            <v>22.52</v>
          </cell>
        </row>
        <row r="838">
          <cell r="A838" t="str">
            <v>MOTOR A GA</v>
          </cell>
          <cell r="B838" t="str">
            <v>SOLINA POTÊNCIA 3,4 HP - CHP DIURNO. AF_07/2014</v>
          </cell>
        </row>
        <row r="839">
          <cell r="A839" t="str">
            <v>5921     G</v>
          </cell>
          <cell r="B839" t="str">
            <v>RADE DE DISCO REBOCÁVEL COM 20 DISCOS 24" X 6 MM COM PNEUS PARA TRANS</v>
          </cell>
          <cell r="C839" t="str">
            <v>CHP</v>
          </cell>
          <cell r="D839" t="str">
            <v>C</v>
          </cell>
          <cell r="E839">
            <v>4.0599999999999996</v>
          </cell>
        </row>
        <row r="840">
          <cell r="A840" t="str">
            <v>PORTE - CH</v>
          </cell>
          <cell r="B840" t="str">
            <v>P DIURNO. AF_06/2014</v>
          </cell>
        </row>
        <row r="841">
          <cell r="A841" t="str">
            <v>5924     L</v>
          </cell>
          <cell r="B841" t="str">
            <v>ANCA ELEVATORIA TELESCOPICA DE ACIONAMENTO HIDRAULICO, CAPACIDADE DE</v>
          </cell>
          <cell r="C841" t="str">
            <v>CHP</v>
          </cell>
          <cell r="D841" t="str">
            <v>CR</v>
          </cell>
          <cell r="E841">
            <v>418.53</v>
          </cell>
        </row>
        <row r="842">
          <cell r="A842" t="str">
            <v>CARGA 30.0</v>
          </cell>
          <cell r="B842" t="str">
            <v>00 KG, COM CESTO, MONTADA SOBRE CAMINHAO TRUCADO  - CHP DIUR</v>
          </cell>
        </row>
        <row r="843">
          <cell r="A843" t="str">
            <v>NO</v>
          </cell>
        </row>
        <row r="844">
          <cell r="A844" t="str">
            <v>5928     G</v>
          </cell>
          <cell r="B844" t="str">
            <v>UINDAUTO HIDRÁULICO, CAPACIDADE MÁXIMA DE CARGA 6200 KG, MOMENTO MÁXI</v>
          </cell>
          <cell r="C844" t="str">
            <v>CHP</v>
          </cell>
          <cell r="D844" t="str">
            <v>CR</v>
          </cell>
          <cell r="E844">
            <v>106.43</v>
          </cell>
        </row>
        <row r="845">
          <cell r="A845" t="str">
            <v>MO DE CARG</v>
          </cell>
          <cell r="B845" t="str">
            <v>A 11,7 TM, ALCANCE MÁXIMO HORIZONTAL 9,70 M, INCLUSIVE CAMIN</v>
          </cell>
        </row>
        <row r="846">
          <cell r="A846" t="str">
            <v>HÃO TOCO P</v>
          </cell>
          <cell r="B846" t="str">
            <v>BT 16.000 KG, POTÊNCIA DE 189 CV - CHP DIURNO. AF_06/2014</v>
          </cell>
        </row>
        <row r="847">
          <cell r="A847" t="str">
            <v>5932     M</v>
          </cell>
          <cell r="B847" t="str">
            <v>OTONIVELADORA POTÊNCIA BÁSICA LÍQUIDA (PRIMEIRA MARCHA) 125 HP, PESO</v>
          </cell>
          <cell r="C847" t="str">
            <v>CHP</v>
          </cell>
          <cell r="D847" t="str">
            <v>CR</v>
          </cell>
          <cell r="E847">
            <v>144.13</v>
          </cell>
        </row>
        <row r="848">
          <cell r="A848" t="str">
            <v>BRUTO 1303</v>
          </cell>
          <cell r="B848" t="str">
            <v>2 KG, LARGURA DA LÂMINA DE 3,7 M - CHP DIURNO. AF_06/2014</v>
          </cell>
        </row>
        <row r="849">
          <cell r="A849" t="str">
            <v>5940     P</v>
          </cell>
          <cell r="B849" t="str">
            <v>Á CARREGADEIRA SOBRE RODAS, POTÊNCIA LÍQUIDA 128 HP, CAPACIDADE DA CA</v>
          </cell>
          <cell r="C849" t="str">
            <v>CHP</v>
          </cell>
          <cell r="D849" t="str">
            <v>CR</v>
          </cell>
          <cell r="E849">
            <v>118.68</v>
          </cell>
        </row>
        <row r="850">
          <cell r="A850" t="str">
            <v>ÇAMBA 1,7</v>
          </cell>
          <cell r="B850" t="str">
            <v>A 2,8 M3, PESO OPERACIONAL 11632 KG - CHP DIURNO. AF_06/2014</v>
          </cell>
        </row>
        <row r="851">
          <cell r="A851" t="str">
            <v>5944     P</v>
          </cell>
          <cell r="B851" t="str">
            <v>Á CARREGADEIRA SOBRE RODAS, POTÊNCIA 197 HP, CAPACIDADE DA CAÇAMBA 2,</v>
          </cell>
          <cell r="C851" t="str">
            <v>CHP</v>
          </cell>
          <cell r="D851" t="str">
            <v>CR</v>
          </cell>
          <cell r="E851">
            <v>176.59</v>
          </cell>
        </row>
        <row r="852">
          <cell r="A852" t="str">
            <v>SINAPI - S</v>
          </cell>
          <cell r="B852" t="str">
            <v>ISTEMA NACIONAL DE PESQUISA DE CUSTOS E ÍNDICES DA CONSTRUÇÃO CIVIL</v>
          </cell>
        </row>
        <row r="853">
          <cell r="A853" t="str">
            <v>PCI.817.01</v>
          </cell>
          <cell r="B853" t="e">
            <v>#NAME?</v>
          </cell>
          <cell r="D853" t="str">
            <v>EM</v>
          </cell>
          <cell r="E853" t="str">
            <v>06/2016 AS 13:04:4</v>
          </cell>
        </row>
        <row r="854">
          <cell r="D854" t="str">
            <v>TA</v>
          </cell>
          <cell r="E854" t="str">
            <v>TÉCNICA: 13/06/20</v>
          </cell>
        </row>
        <row r="855">
          <cell r="A855" t="str">
            <v>ENCARGOS S</v>
          </cell>
          <cell r="B855" t="str">
            <v>OCIAIS DESONERADOS: 90,80%(HORA)   52,84%(MÊS)</v>
          </cell>
        </row>
        <row r="856">
          <cell r="A856" t="str">
            <v>ABRANGÊNCI</v>
          </cell>
          <cell r="B856" t="str">
            <v>A : NACIONAL                                              LOCALIDADE  : BELO</v>
          </cell>
          <cell r="C856" t="str">
            <v>HORI</v>
          </cell>
        </row>
        <row r="857">
          <cell r="A857" t="str">
            <v>REF.COLETA</v>
          </cell>
          <cell r="B857" t="str">
            <v>: MEDIANO</v>
          </cell>
          <cell r="D857" t="str">
            <v>TA</v>
          </cell>
          <cell r="E857" t="str">
            <v>: 05/2016</v>
          </cell>
        </row>
        <row r="858">
          <cell r="A858" t="str">
            <v>CÓDIGO</v>
          </cell>
          <cell r="B858" t="str">
            <v>|D E S C R I Ç Ã O                                                   |UN</v>
          </cell>
          <cell r="C858" t="str">
            <v>IDADE</v>
          </cell>
          <cell r="D858" t="str">
            <v>DE</v>
          </cell>
          <cell r="E858" t="str">
            <v>|CUSTO TOTA</v>
          </cell>
        </row>
        <row r="859">
          <cell r="A859" t="str">
            <v>VÍNCULO...</v>
          </cell>
          <cell r="B859" t="str">
            <v>..: CAIXA REFERENCIAL</v>
          </cell>
        </row>
        <row r="860">
          <cell r="A860" t="str">
            <v>5 A 3,5 M3</v>
          </cell>
          <cell r="B860" t="str">
            <v>, PESO OPERACIONAL 18338 KG - CHP DIURNO. AF_06/2014</v>
          </cell>
        </row>
        <row r="861">
          <cell r="A861" t="str">
            <v>5948     R</v>
          </cell>
          <cell r="B861" t="str">
            <v>OLO COMPACTADOR VIBRATORIO DE UM CILINDRO LISO DE ACO, POTENCIA 80 HP</v>
          </cell>
          <cell r="C861" t="str">
            <v>CHP</v>
          </cell>
          <cell r="D861" t="str">
            <v>CR</v>
          </cell>
          <cell r="E861">
            <v>84.48</v>
          </cell>
        </row>
        <row r="862">
          <cell r="A862" t="str">
            <v>, PESO OPE</v>
          </cell>
          <cell r="B862" t="str">
            <v>RACIONAL MAXIMO 8,5 T, LARGURA TRABALHO 1,676 M - CHP DIURNO</v>
          </cell>
        </row>
        <row r="863">
          <cell r="A863" t="str">
            <v>. AF_06/20</v>
          </cell>
          <cell r="B863">
            <v>14</v>
          </cell>
        </row>
        <row r="864">
          <cell r="A864" t="str">
            <v>5953     C</v>
          </cell>
          <cell r="B864" t="str">
            <v>OMPRESSOR DE AR REBOCÁVEL, VAZÃO 189 PCM, PRESSÃO EFETIVA DE TRABALHO</v>
          </cell>
          <cell r="C864" t="str">
            <v>CHP</v>
          </cell>
          <cell r="D864" t="str">
            <v>CR</v>
          </cell>
          <cell r="E864">
            <v>35.4</v>
          </cell>
        </row>
        <row r="865">
          <cell r="A865" t="str">
            <v>102 PSI, M</v>
          </cell>
          <cell r="B865" t="str">
            <v>OTOR DIESEL, POTÊNCIA 63 CV - CHP DIURNO. AF_06/2015</v>
          </cell>
        </row>
        <row r="866">
          <cell r="A866" t="str">
            <v>6250     T</v>
          </cell>
          <cell r="B866" t="str">
            <v>RATOR DE ESTEIRAS CATERPILLAR D6 153HP (VU=10AN0S) - CHP DIURNO</v>
          </cell>
          <cell r="C866" t="str">
            <v>CHP</v>
          </cell>
          <cell r="D866" t="str">
            <v>CR</v>
          </cell>
          <cell r="E866">
            <v>178.75</v>
          </cell>
        </row>
        <row r="867">
          <cell r="A867" t="str">
            <v>6259     C</v>
          </cell>
          <cell r="B867" t="str">
            <v>AMINHÃO PIPA 6.000 L, PESO BRUTO TOTAL 13.000 KG, DISTÂNCIA ENTRE EIX</v>
          </cell>
          <cell r="C867" t="str">
            <v>CHP</v>
          </cell>
          <cell r="D867" t="str">
            <v>CR</v>
          </cell>
          <cell r="E867">
            <v>104.01</v>
          </cell>
        </row>
        <row r="868">
          <cell r="A868" t="str">
            <v>OS 4,80 M,</v>
          </cell>
          <cell r="B868" t="str">
            <v>POTÊNCIA 189 CV INCLUSIVE TANQUE DE AÇO PARA TRANSPORTE DE</v>
          </cell>
        </row>
        <row r="869">
          <cell r="A869" t="str">
            <v>ÁGUA, CAPA</v>
          </cell>
          <cell r="B869" t="str">
            <v>CIDADE 6 M3 - CHP DIURNO. AF_06/2014</v>
          </cell>
        </row>
        <row r="870">
          <cell r="A870" t="str">
            <v>6879     R</v>
          </cell>
          <cell r="B870" t="str">
            <v>OLO COMPACTADOR DE PNEUS ESTÁTICO, PRESSÃO VARIÁVEL, POTÊNCIA 111 HP,</v>
          </cell>
          <cell r="C870" t="str">
            <v>CHP</v>
          </cell>
          <cell r="D870" t="str">
            <v>CR</v>
          </cell>
          <cell r="E870">
            <v>106.47</v>
          </cell>
        </row>
        <row r="871">
          <cell r="A871" t="str">
            <v>PESO SEM/C</v>
          </cell>
          <cell r="B871" t="str">
            <v>OM LASTRO 9,5 / 26 T, LARGURA DE TRABALHO 1,90 M - CHP DIUR</v>
          </cell>
        </row>
        <row r="872">
          <cell r="A872" t="str">
            <v>NO. AF_07/</v>
          </cell>
          <cell r="B872">
            <v>2014</v>
          </cell>
        </row>
        <row r="873">
          <cell r="A873" t="str">
            <v>7006     E</v>
          </cell>
          <cell r="B873" t="str">
            <v>XTRUSORA DE GUIAS E SARJETAS 14HP - CHP</v>
          </cell>
          <cell r="C873" t="str">
            <v>CHP</v>
          </cell>
          <cell r="D873" t="str">
            <v>CR</v>
          </cell>
          <cell r="E873">
            <v>15.08</v>
          </cell>
        </row>
        <row r="874">
          <cell r="A874" t="str">
            <v>7012     V</v>
          </cell>
          <cell r="B874" t="str">
            <v>EICULO UTILITARIO TIPO PICK-UP A GASOLINA COM 56,8CV - CHP</v>
          </cell>
          <cell r="C874" t="str">
            <v>CHP</v>
          </cell>
          <cell r="D874" t="str">
            <v>CR</v>
          </cell>
          <cell r="E874">
            <v>75.38</v>
          </cell>
        </row>
        <row r="875">
          <cell r="A875" t="str">
            <v>7018     D</v>
          </cell>
          <cell r="B875" t="str">
            <v>ISTRIBUIDOR DE BETUME 6000L 56CV SOB PRESSAO MONTADO SOBRE CHASSIS DE</v>
          </cell>
          <cell r="C875" t="str">
            <v>CHP</v>
          </cell>
          <cell r="D875" t="str">
            <v>AS</v>
          </cell>
          <cell r="E875">
            <v>182.08</v>
          </cell>
        </row>
        <row r="876">
          <cell r="A876" t="str">
            <v>CAMINHAO -</v>
          </cell>
          <cell r="B876" t="str">
            <v>CHP</v>
          </cell>
        </row>
        <row r="877">
          <cell r="A877" t="str">
            <v>7030     T</v>
          </cell>
          <cell r="B877" t="str">
            <v>ANQUE DE ASFALTO ESTACIONÁRIO COM SERPENTINA, CAPACIDADE 30.000 L - C</v>
          </cell>
          <cell r="C877" t="str">
            <v>CHP</v>
          </cell>
          <cell r="D877" t="str">
            <v>CR</v>
          </cell>
          <cell r="E877">
            <v>132.49</v>
          </cell>
        </row>
        <row r="878">
          <cell r="A878" t="str">
            <v>HP DIURNO.</v>
          </cell>
          <cell r="B878" t="str">
            <v>AF_06/2014</v>
          </cell>
        </row>
        <row r="879">
          <cell r="A879" t="str">
            <v>7042     M</v>
          </cell>
          <cell r="B879" t="str">
            <v>OTOBOMBA TRASH (PARA ÁGUA SUJA) AUTO ESCORVANTE, MOTOR GASOLINA DE 6,</v>
          </cell>
          <cell r="C879" t="str">
            <v>CHP</v>
          </cell>
          <cell r="D879" t="str">
            <v>CR</v>
          </cell>
          <cell r="E879">
            <v>5.65</v>
          </cell>
        </row>
        <row r="880">
          <cell r="A880" t="str">
            <v>41 HP, DIÂ</v>
          </cell>
          <cell r="B880" t="str">
            <v>METROS DE SUCÇÃO X RECALQUE: 3" X 3", HM/Q = 10 MCA / 60 M3/</v>
          </cell>
        </row>
        <row r="881">
          <cell r="A881" t="str">
            <v>H A 23 MCA</v>
          </cell>
          <cell r="B881" t="str">
            <v>/ 0 M3/H - CHP DIURNO. AF_10/2014</v>
          </cell>
        </row>
        <row r="882">
          <cell r="A882" t="str">
            <v>7049     R</v>
          </cell>
          <cell r="B882" t="str">
            <v>OLO COMPACTADOR PE DE CARNEIRO VIBRATORIO, POTENCIA 125 HP, PESO OPER</v>
          </cell>
          <cell r="C882" t="str">
            <v>CHP</v>
          </cell>
          <cell r="D882" t="str">
            <v>CR</v>
          </cell>
          <cell r="E882">
            <v>116.41</v>
          </cell>
        </row>
        <row r="883">
          <cell r="A883" t="str">
            <v>ACIONAL SE</v>
          </cell>
          <cell r="B883" t="str">
            <v>M/COM LASTRO 11,95 / 13,30 T, IMPACTO DINAMICO 38,5 / 22,5 T</v>
          </cell>
        </row>
        <row r="884">
          <cell r="A884" t="str">
            <v>, LARGURA</v>
          </cell>
          <cell r="B884" t="str">
            <v>DE TRABALHO 2,15 M - CHP DIURNO. AF_06/2014</v>
          </cell>
        </row>
        <row r="885">
          <cell r="A885">
            <v>67826</v>
          </cell>
          <cell r="B885" t="str">
            <v>CAMINHÃO BASCULANTE 6 M3 TOCO, PESO BRUTO TOTAL 16.000 KG, CARGA ÚTIL</v>
          </cell>
          <cell r="C885" t="str">
            <v>CHP</v>
          </cell>
          <cell r="D885" t="str">
            <v>CR</v>
          </cell>
          <cell r="E885">
            <v>110.49</v>
          </cell>
        </row>
        <row r="886">
          <cell r="A886" t="str">
            <v>MÁXIMA 11.</v>
          </cell>
          <cell r="B886" t="str">
            <v>130 KG, DISTÂNCIA ENTRE EIXOS 5,36 M, POTÊNCIA 185 CV, INCLU</v>
          </cell>
        </row>
        <row r="887">
          <cell r="A887" t="str">
            <v>SIVE CAÇAM</v>
          </cell>
          <cell r="B887" t="str">
            <v>BA METÁLICA - CHP DIURNO. AF_06/2014</v>
          </cell>
        </row>
        <row r="888">
          <cell r="A888" t="str">
            <v>SINAPI - S</v>
          </cell>
          <cell r="B888" t="str">
            <v>ISTEMA NACIONAL DE PESQUISA DE CUSTOS E ÍNDICES DA CONSTRUÇÃO CIVIL</v>
          </cell>
        </row>
        <row r="889">
          <cell r="A889" t="str">
            <v>PCI.817.01</v>
          </cell>
          <cell r="B889" t="e">
            <v>#NAME?</v>
          </cell>
          <cell r="D889" t="str">
            <v>EM</v>
          </cell>
          <cell r="E889" t="str">
            <v>06/2016 AS 13:04:4</v>
          </cell>
        </row>
        <row r="890">
          <cell r="D890" t="str">
            <v>TA</v>
          </cell>
          <cell r="E890" t="str">
            <v>TÉCNICA: 13/06/20</v>
          </cell>
        </row>
        <row r="891">
          <cell r="A891" t="str">
            <v>ENCARGOS S</v>
          </cell>
          <cell r="B891" t="str">
            <v>OCIAIS DESONERADOS: 90,80%(HORA)   52,84%(MÊS)</v>
          </cell>
        </row>
        <row r="892">
          <cell r="A892" t="str">
            <v>ABRANGÊNCI</v>
          </cell>
          <cell r="B892" t="str">
            <v>A : NACIONAL                                              LOCALIDADE  : BELO</v>
          </cell>
          <cell r="C892" t="str">
            <v>HORI</v>
          </cell>
        </row>
        <row r="893">
          <cell r="A893" t="str">
            <v>REF.COLETA</v>
          </cell>
          <cell r="B893" t="str">
            <v>: MEDIANO</v>
          </cell>
          <cell r="D893" t="str">
            <v>TA</v>
          </cell>
          <cell r="E893" t="str">
            <v>: 05/2016</v>
          </cell>
        </row>
        <row r="894">
          <cell r="A894" t="str">
            <v>CÓDIGO</v>
          </cell>
          <cell r="B894" t="str">
            <v>|D E S C R I Ç Ã O                                                   |UN</v>
          </cell>
          <cell r="C894" t="str">
            <v>IDADE</v>
          </cell>
          <cell r="D894" t="str">
            <v>DE</v>
          </cell>
          <cell r="E894" t="str">
            <v>|CUSTO TOTA</v>
          </cell>
        </row>
        <row r="895">
          <cell r="A895" t="str">
            <v>VÍNCULO...</v>
          </cell>
          <cell r="B895" t="str">
            <v>..: CAIXA REFERENCIAL</v>
          </cell>
        </row>
        <row r="896">
          <cell r="A896">
            <v>73408</v>
          </cell>
          <cell r="B896" t="str">
            <v>DISTRIBUIDOR DE AGREGADOS AUTOPROPELIDO, CAP 3 M3, A DIESEL, 6 CC, 140</v>
          </cell>
          <cell r="C896" t="str">
            <v>CHP</v>
          </cell>
          <cell r="D896" t="str">
            <v>AS</v>
          </cell>
          <cell r="E896">
            <v>113.7</v>
          </cell>
        </row>
        <row r="897">
          <cell r="A897" t="str">
            <v>CV, CHP</v>
          </cell>
        </row>
        <row r="898">
          <cell r="A898">
            <v>73417</v>
          </cell>
          <cell r="B898" t="str">
            <v>GRUPO GERADOR 150 KVA- CHP</v>
          </cell>
          <cell r="C898" t="str">
            <v>CHP</v>
          </cell>
          <cell r="D898" t="str">
            <v>CR</v>
          </cell>
          <cell r="E898">
            <v>109.15</v>
          </cell>
        </row>
        <row r="899">
          <cell r="A899">
            <v>73436</v>
          </cell>
          <cell r="B899" t="str">
            <v>ROLO COMPACTADOR VIBRATÓRIO PÉ DE CARNEIRO PARA SOLOS, POTÊNCIA 80 HP,</v>
          </cell>
          <cell r="C899" t="str">
            <v>CHP</v>
          </cell>
          <cell r="D899" t="str">
            <v>CR</v>
          </cell>
          <cell r="E899">
            <v>110.35</v>
          </cell>
        </row>
        <row r="900">
          <cell r="A900" t="str">
            <v>PESO OPERA</v>
          </cell>
          <cell r="B900" t="str">
            <v>CIONAL SEM/COM LASTRO 7,4 / 8,8 T, LARGURA DE TRABALHO 1,68</v>
          </cell>
        </row>
        <row r="901">
          <cell r="A901" t="str">
            <v>M - CHP DI</v>
          </cell>
          <cell r="B901" t="str">
            <v>URNO. AF_02/2016</v>
          </cell>
        </row>
        <row r="902">
          <cell r="A902">
            <v>73467</v>
          </cell>
          <cell r="B902" t="str">
            <v>CAMINHÃO TOCO, PBT 14.300 KG, CARGA ÚTIL MÁX. 9.710 KG, DIST. ENTRE EI</v>
          </cell>
          <cell r="C902" t="str">
            <v>CHP</v>
          </cell>
          <cell r="D902" t="str">
            <v>CR</v>
          </cell>
          <cell r="E902">
            <v>105.2</v>
          </cell>
        </row>
        <row r="903">
          <cell r="A903" t="str">
            <v>XOS 3,56 M</v>
          </cell>
          <cell r="B903" t="str">
            <v>, POTÊNCIA 185 CV, INCLUSIVE CARROCERIA FIXA ABERTA DE MADEI</v>
          </cell>
        </row>
        <row r="904">
          <cell r="A904" t="str">
            <v>RA P/ TRAN</v>
          </cell>
          <cell r="B904" t="str">
            <v>SPORTE GERAL DE CARGA SECA, DIMEN. APROX. 2,50 X 6,50 X 0,50</v>
          </cell>
        </row>
        <row r="905">
          <cell r="A905" t="str">
            <v>M - CHP DI</v>
          </cell>
          <cell r="B905" t="str">
            <v>URNO. AF_06/2014</v>
          </cell>
        </row>
        <row r="906">
          <cell r="A906">
            <v>73536</v>
          </cell>
          <cell r="B906" t="str">
            <v>MOTOBOMBA CENTRÍFUGA, MOTOR A GASOLINA, POTÊNCIA 5,42 HP, BOCAIS 1 1/2</v>
          </cell>
          <cell r="C906" t="str">
            <v>CHP</v>
          </cell>
          <cell r="D906" t="str">
            <v>CR</v>
          </cell>
          <cell r="E906">
            <v>4.7699999999999996</v>
          </cell>
        </row>
        <row r="907">
          <cell r="A907" t="str">
            <v>" X 1", DI</v>
          </cell>
          <cell r="B907" t="str">
            <v>ÂMETRO ROTOR 143 MM HM/Q = 6 MCA / 16,8 M3/H A 38 MCA / 6,6</v>
          </cell>
        </row>
        <row r="908">
          <cell r="A908" t="str">
            <v>M3/H - CHP</v>
          </cell>
          <cell r="B908" t="str">
            <v>DIURNO. AF_06/2014</v>
          </cell>
        </row>
        <row r="909">
          <cell r="A909">
            <v>73538</v>
          </cell>
          <cell r="B909" t="str">
            <v>MAQUINA DE DEMARCAR FAIXAS AUTOPROP. - CHP</v>
          </cell>
          <cell r="C909" t="str">
            <v>CHP</v>
          </cell>
          <cell r="D909" t="str">
            <v>AS</v>
          </cell>
          <cell r="E909">
            <v>153.06</v>
          </cell>
        </row>
        <row r="910">
          <cell r="A910">
            <v>73586</v>
          </cell>
          <cell r="B910" t="str">
            <v>CUSTO HORARIO PRODUTIVO DIURNO - TRATOR DE ESTEIRAS CATERPILLAR</v>
          </cell>
          <cell r="C910" t="str">
            <v>CHP</v>
          </cell>
          <cell r="D910" t="str">
            <v>CR</v>
          </cell>
          <cell r="E910">
            <v>173.83</v>
          </cell>
        </row>
        <row r="911">
          <cell r="A911" t="str">
            <v>D6D PS - 1</v>
          </cell>
          <cell r="B911" t="str">
            <v>63 6A - 140 HP</v>
          </cell>
        </row>
        <row r="912">
          <cell r="A912">
            <v>83362</v>
          </cell>
          <cell r="B912" t="str">
            <v>ESPARGIDOR DE ASFALTO PRESSURIZADO, TANQUE 6 M3 COM ISOLAÇÃO TÉRMICA,</v>
          </cell>
          <cell r="C912" t="str">
            <v>CHP</v>
          </cell>
          <cell r="D912" t="str">
            <v>AS</v>
          </cell>
          <cell r="E912">
            <v>148.26</v>
          </cell>
        </row>
        <row r="913">
          <cell r="A913" t="str">
            <v>AQUECIDO C</v>
          </cell>
          <cell r="B913" t="str">
            <v>OM 2 MAÇARICOS, COM BARRA ESPARGIDORA 3,60 M, MONTADO SOBRE</v>
          </cell>
        </row>
        <row r="914">
          <cell r="A914" t="str">
            <v>CAMINHÃO</v>
          </cell>
          <cell r="B914" t="str">
            <v>TOCO, PBT 14.300 KG, POTÊNCIA 185 CV - CHP DIURNO. AF_08/201</v>
          </cell>
        </row>
        <row r="915">
          <cell r="A915">
            <v>5</v>
          </cell>
        </row>
        <row r="916">
          <cell r="A916">
            <v>83765</v>
          </cell>
          <cell r="B916" t="str">
            <v>GRUPO DE SOLDAGEM COM GERADOR A DIESEL 60 CV PARA SOLDA ELÉTRICA, SOBR</v>
          </cell>
          <cell r="C916" t="str">
            <v>CHP</v>
          </cell>
          <cell r="D916" t="str">
            <v>CR</v>
          </cell>
          <cell r="E916">
            <v>55.37</v>
          </cell>
        </row>
        <row r="917">
          <cell r="A917" t="str">
            <v>E 04 RODAS</v>
          </cell>
          <cell r="B917" t="str">
            <v>, COM MOTOR 4 CILINDROS 600 A - CHP DIURNO. AF_02/2016</v>
          </cell>
        </row>
        <row r="918">
          <cell r="A918">
            <v>87445</v>
          </cell>
          <cell r="B918" t="str">
            <v>BETONEIRA CAPACIDADE NOMINAL 400 L, CAPACIDADE DE MISTURA 310 L, MOTOR</v>
          </cell>
          <cell r="C918" t="str">
            <v>CHP</v>
          </cell>
          <cell r="D918" t="str">
            <v>CR</v>
          </cell>
          <cell r="E918">
            <v>2.87</v>
          </cell>
        </row>
        <row r="919">
          <cell r="A919" t="str">
            <v>A DIESEL P</v>
          </cell>
          <cell r="B919" t="str">
            <v>OTÊNCIA 5,0 HP, SEM CARREGADOR - CHP DIURNO. AF_06/2014</v>
          </cell>
        </row>
        <row r="920">
          <cell r="A920">
            <v>88386</v>
          </cell>
          <cell r="B920" t="str">
            <v>MISTURADOR DE ARGAMASSA, EIXO HORIZONTAL, CAPACIDADE DE MISTURA 300 KG</v>
          </cell>
          <cell r="C920" t="str">
            <v>CHP</v>
          </cell>
          <cell r="D920" t="str">
            <v>CR</v>
          </cell>
          <cell r="E920">
            <v>3.07</v>
          </cell>
        </row>
        <row r="921">
          <cell r="A921" t="str">
            <v>, MOTOR EL</v>
          </cell>
          <cell r="B921" t="str">
            <v>ÉTRICO POTÊNCIA 5 CV - CHP DIURNO. AF_06/2014</v>
          </cell>
        </row>
        <row r="922">
          <cell r="A922">
            <v>88393</v>
          </cell>
          <cell r="B922" t="str">
            <v>MISTURADOR DE ARGAMASSA, EIXO HORIZONTAL, CAPACIDADE DE MISTURA 600 KG</v>
          </cell>
          <cell r="C922" t="str">
            <v>CHP</v>
          </cell>
          <cell r="D922" t="str">
            <v>CR</v>
          </cell>
          <cell r="E922">
            <v>4.2300000000000004</v>
          </cell>
        </row>
        <row r="923">
          <cell r="A923" t="str">
            <v>, MOTOR EL</v>
          </cell>
          <cell r="B923" t="str">
            <v>ÉTRICO POTÊNCIA 7,5 CV - CHP DIURNO. AF_06/2014</v>
          </cell>
        </row>
        <row r="924">
          <cell r="A924" t="str">
            <v>SINAPI - S</v>
          </cell>
          <cell r="B924" t="str">
            <v>ISTEMA NACIONAL DE PESQUISA DE CUSTOS E ÍNDICES DA CONSTRUÇÃO CIVIL</v>
          </cell>
        </row>
        <row r="925">
          <cell r="A925" t="str">
            <v>PCI.817.01</v>
          </cell>
          <cell r="B925" t="e">
            <v>#NAME?</v>
          </cell>
          <cell r="D925" t="str">
            <v>EM</v>
          </cell>
          <cell r="E925" t="str">
            <v>06/2016 AS 13:04:4</v>
          </cell>
        </row>
        <row r="926">
          <cell r="D926" t="str">
            <v>TA</v>
          </cell>
          <cell r="E926" t="str">
            <v>TÉCNICA: 13/06/20</v>
          </cell>
        </row>
        <row r="927">
          <cell r="A927" t="str">
            <v>ENCARGOS S</v>
          </cell>
          <cell r="B927" t="str">
            <v>OCIAIS DESONERADOS: 90,80%(HORA)   52,84%(MÊS)</v>
          </cell>
        </row>
        <row r="928">
          <cell r="A928" t="str">
            <v>ABRANGÊNCI</v>
          </cell>
          <cell r="B928" t="str">
            <v>A : NACIONAL                                              LOCALIDADE  : BELO</v>
          </cell>
          <cell r="C928" t="str">
            <v>HORI</v>
          </cell>
        </row>
        <row r="929">
          <cell r="A929" t="str">
            <v>REF.COLETA</v>
          </cell>
          <cell r="B929" t="str">
            <v>: MEDIANO</v>
          </cell>
          <cell r="D929" t="str">
            <v>TA</v>
          </cell>
          <cell r="E929" t="str">
            <v>: 05/2016</v>
          </cell>
        </row>
        <row r="930">
          <cell r="A930" t="str">
            <v>CÓDIGO</v>
          </cell>
          <cell r="B930" t="str">
            <v>|D E S C R I Ç Ã O                                                   |UN</v>
          </cell>
          <cell r="C930" t="str">
            <v>IDADE</v>
          </cell>
          <cell r="D930" t="str">
            <v>DE</v>
          </cell>
          <cell r="E930" t="str">
            <v>|CUSTO TOTA</v>
          </cell>
        </row>
        <row r="931">
          <cell r="A931" t="str">
            <v>VÍNCULO...</v>
          </cell>
          <cell r="B931" t="str">
            <v>..: CAIXA REFERENCIAL</v>
          </cell>
        </row>
        <row r="932">
          <cell r="A932">
            <v>88399</v>
          </cell>
          <cell r="B932" t="str">
            <v>MISTURADOR DE ARGAMASSA, EIXO HORIZONTAL, CAPACIDADE DE MISTURA 160 KG</v>
          </cell>
          <cell r="C932" t="str">
            <v>CHP</v>
          </cell>
          <cell r="D932" t="str">
            <v>CR</v>
          </cell>
          <cell r="E932">
            <v>2.2599999999999998</v>
          </cell>
        </row>
        <row r="933">
          <cell r="A933" t="str">
            <v>, MOTOR EL</v>
          </cell>
          <cell r="B933" t="str">
            <v>ÉTRICO POTÊNCIA 3 CV - CHP DIURNO. AF_06/2014</v>
          </cell>
        </row>
        <row r="934">
          <cell r="A934">
            <v>88418</v>
          </cell>
          <cell r="B934" t="str">
            <v>PROJETOR DE ARGAMASSA, CAPACIDADE DE PROJEÇÃO 1,5 M3/H, ALCANCE DE 30</v>
          </cell>
          <cell r="C934" t="str">
            <v>CHP</v>
          </cell>
          <cell r="D934" t="str">
            <v>CR</v>
          </cell>
          <cell r="E934">
            <v>10.33</v>
          </cell>
        </row>
        <row r="935">
          <cell r="A935" t="str">
            <v>ATÉ 60 M,</v>
          </cell>
          <cell r="B935" t="str">
            <v>MOTOR ELÉTRICO POTÊNCIA 7,5 HP - CHP DIURNO. AF_06/2014</v>
          </cell>
        </row>
        <row r="936">
          <cell r="A936">
            <v>88433</v>
          </cell>
          <cell r="B936" t="str">
            <v>PROJETOR DE ARGAMASSA, CAPACIDADE DE PROJEÇÃO 2 M3/H, ALCANCE ATÉ 50 M</v>
          </cell>
          <cell r="C936" t="str">
            <v>CHP</v>
          </cell>
          <cell r="D936" t="str">
            <v>CR</v>
          </cell>
          <cell r="E936">
            <v>12.77</v>
          </cell>
        </row>
        <row r="937">
          <cell r="A937" t="str">
            <v>, MOTOR EL</v>
          </cell>
          <cell r="B937" t="str">
            <v>ÉTRICO POTÊNCIA 7,5 HP - CHP DIURNO. AF_06/2014</v>
          </cell>
        </row>
        <row r="938">
          <cell r="A938">
            <v>88830</v>
          </cell>
          <cell r="B938" t="str">
            <v>BETONEIRA CAPACIDADE NOMINAL DE 400 L, CAPACIDADE DE MISTURA 310 L, MO</v>
          </cell>
          <cell r="C938" t="str">
            <v>CHP</v>
          </cell>
          <cell r="D938" t="str">
            <v>CR</v>
          </cell>
          <cell r="E938">
            <v>1.21</v>
          </cell>
        </row>
        <row r="939">
          <cell r="A939" t="str">
            <v>TOR ELÉTRI</v>
          </cell>
          <cell r="B939" t="str">
            <v>CO TRIFÁSICO POTÊNCIA DE 2 HP, SEM CARREGADOR - CHP DIURNO.</v>
          </cell>
        </row>
        <row r="940">
          <cell r="A940" t="str">
            <v>AF_10/2014</v>
          </cell>
        </row>
        <row r="941">
          <cell r="A941">
            <v>88843</v>
          </cell>
          <cell r="B941" t="str">
            <v>TRATOR DE ESTEIRAS, POTÊNCIA 125 HP, PESO OPERACIONAL 12,9 T, COM LÂMI</v>
          </cell>
          <cell r="C941" t="str">
            <v>CHP</v>
          </cell>
          <cell r="D941" t="str">
            <v>CR</v>
          </cell>
          <cell r="E941">
            <v>158.88999999999999</v>
          </cell>
        </row>
        <row r="942">
          <cell r="A942" t="str">
            <v>NA 2,7 M3</v>
          </cell>
          <cell r="B942" t="e">
            <v>#NAME?</v>
          </cell>
        </row>
        <row r="943">
          <cell r="A943">
            <v>88907</v>
          </cell>
          <cell r="B943" t="str">
            <v>ESCAVADEIRA HIDRÁULICA SOBRE ESTEIRAS, CAÇAMBA 1,20 M3, PESO OPERACION</v>
          </cell>
          <cell r="C943" t="str">
            <v>CHP</v>
          </cell>
          <cell r="D943" t="str">
            <v>CR</v>
          </cell>
          <cell r="E943">
            <v>154.58000000000001</v>
          </cell>
        </row>
        <row r="944">
          <cell r="A944" t="str">
            <v>AL 21 T, P</v>
          </cell>
          <cell r="B944" t="str">
            <v>OTÊNCIA BRUTA 155 HP - CHP DIURNO. AF_06/2014</v>
          </cell>
        </row>
        <row r="945">
          <cell r="A945">
            <v>89021</v>
          </cell>
          <cell r="B945" t="str">
            <v>BOMBA SUBMERSÍVEL ELÉTRICA TRIFÁSICA, POTÊNCIA 2,96 HP, Ø ROTOR 144 MM</v>
          </cell>
          <cell r="C945" t="str">
            <v>CHP</v>
          </cell>
          <cell r="D945" t="str">
            <v>CR</v>
          </cell>
          <cell r="E945">
            <v>1.85</v>
          </cell>
        </row>
        <row r="946">
          <cell r="A946" t="str">
            <v>SEMI-ABERT</v>
          </cell>
          <cell r="B946" t="str">
            <v>O, BOCAL DE SAÍDA Ø 2, HM/Q = 2 MCA / 38,8 M3/H A 28 MCA /</v>
          </cell>
        </row>
        <row r="947">
          <cell r="A947" t="str">
            <v>5 M3/H - C</v>
          </cell>
          <cell r="B947" t="str">
            <v>HP DIURNO. AF_06/2014</v>
          </cell>
        </row>
        <row r="948">
          <cell r="A948">
            <v>89028</v>
          </cell>
          <cell r="B948" t="str">
            <v>TANQUE DE ASFALTO ESTACIONÁRIO COM MAÇARICO, CAPACIDADE 20.000 L - CHP</v>
          </cell>
          <cell r="C948" t="str">
            <v>CHP</v>
          </cell>
          <cell r="D948" t="str">
            <v>CR</v>
          </cell>
          <cell r="E948">
            <v>123</v>
          </cell>
        </row>
        <row r="949">
          <cell r="A949" t="str">
            <v>DIURNO. AF</v>
          </cell>
          <cell r="B949" t="str">
            <v>_06/2014</v>
          </cell>
        </row>
        <row r="950">
          <cell r="A950">
            <v>89032</v>
          </cell>
          <cell r="B950" t="str">
            <v>TRATOR DE ESTEIRAS, POTÊNCIA 100 HP, PESO OPERACIONAL 9,4 T, COM LÂMIN</v>
          </cell>
          <cell r="C950" t="str">
            <v>CHP</v>
          </cell>
          <cell r="D950" t="str">
            <v>CR</v>
          </cell>
          <cell r="E950">
            <v>142</v>
          </cell>
        </row>
        <row r="951">
          <cell r="A951" t="str">
            <v>A 2,19 M3</v>
          </cell>
          <cell r="B951" t="e">
            <v>#NAME?</v>
          </cell>
        </row>
        <row r="952">
          <cell r="A952">
            <v>89035</v>
          </cell>
          <cell r="B952" t="str">
            <v>TRATOR DE PNEUS, POTÊNCIA 85 CV, TRAÇÃO 4X4, PESO COM LASTRO DE 4.675</v>
          </cell>
          <cell r="C952" t="str">
            <v>CHP</v>
          </cell>
          <cell r="D952" t="str">
            <v>CR</v>
          </cell>
          <cell r="E952">
            <v>64.38</v>
          </cell>
        </row>
        <row r="953">
          <cell r="A953" t="str">
            <v>KG - CHP D</v>
          </cell>
          <cell r="B953" t="str">
            <v>IURNO. AF_06/2014</v>
          </cell>
        </row>
        <row r="954">
          <cell r="A954">
            <v>89225</v>
          </cell>
          <cell r="B954" t="str">
            <v>BETONEIRA CAPACIDADE NOMINAL DE 600 L, CAPACIDADE DE MISTURA 360 L, MO</v>
          </cell>
          <cell r="C954" t="str">
            <v>CHP</v>
          </cell>
          <cell r="D954" t="str">
            <v>CR</v>
          </cell>
          <cell r="E954">
            <v>3.35</v>
          </cell>
        </row>
        <row r="955">
          <cell r="A955" t="str">
            <v>TOR ELÉTRI</v>
          </cell>
          <cell r="B955" t="str">
            <v>CO TRIFÁSICO POTÊNCIA DE 4 CV, SEM CARREGADOR - CHP DIURNO.</v>
          </cell>
        </row>
        <row r="956">
          <cell r="A956" t="str">
            <v>AF_11/2014</v>
          </cell>
        </row>
        <row r="957">
          <cell r="A957">
            <v>89234</v>
          </cell>
          <cell r="B957" t="str">
            <v>FRESADORA DE ASFALTO A FRIO SOBRE RODAS, LARGURA FRESAGEM DE 1,0 M, PO</v>
          </cell>
          <cell r="C957" t="str">
            <v>CHP</v>
          </cell>
          <cell r="D957" t="str">
            <v>CR</v>
          </cell>
          <cell r="E957">
            <v>286.06</v>
          </cell>
        </row>
        <row r="958">
          <cell r="A958" t="str">
            <v>TÊNCIA 208</v>
          </cell>
          <cell r="B958" t="str">
            <v>HP - CHP DIURNO. AF_11/2014</v>
          </cell>
        </row>
        <row r="959">
          <cell r="A959">
            <v>89242</v>
          </cell>
          <cell r="B959" t="str">
            <v>FRESADORA DE ASFALTO A FRIO SOBRE RODAS, LARGURA FRESAGEM DE 2,0 M, PO</v>
          </cell>
          <cell r="C959" t="str">
            <v>CHP</v>
          </cell>
          <cell r="D959" t="str">
            <v>CR</v>
          </cell>
          <cell r="E959">
            <v>677.59</v>
          </cell>
        </row>
        <row r="960">
          <cell r="A960" t="str">
            <v>SINAPI - S</v>
          </cell>
          <cell r="B960" t="str">
            <v>ISTEMA NACIONAL DE PESQUISA DE CUSTOS E ÍNDICES DA CONSTRUÇÃO CIVIL</v>
          </cell>
        </row>
        <row r="961">
          <cell r="A961" t="str">
            <v>PCI.817.01</v>
          </cell>
          <cell r="B961" t="e">
            <v>#NAME?</v>
          </cell>
          <cell r="D961" t="str">
            <v>EM</v>
          </cell>
          <cell r="E961" t="str">
            <v>06/2016 AS 13:04:4</v>
          </cell>
        </row>
        <row r="962">
          <cell r="D962" t="str">
            <v>TA</v>
          </cell>
          <cell r="E962" t="str">
            <v>TÉCNICA: 13/06/20</v>
          </cell>
        </row>
        <row r="963">
          <cell r="A963" t="str">
            <v>ENCARGOS S</v>
          </cell>
          <cell r="B963" t="str">
            <v>OCIAIS DESONERADOS: 90,80%(HORA)   52,84%(MÊS)</v>
          </cell>
        </row>
        <row r="964">
          <cell r="A964" t="str">
            <v>ABRANGÊNCI</v>
          </cell>
          <cell r="B964" t="str">
            <v>A : NACIONAL                                              LOCALIDADE  : BELO</v>
          </cell>
          <cell r="C964" t="str">
            <v>HORI</v>
          </cell>
        </row>
        <row r="965">
          <cell r="A965" t="str">
            <v>REF.COLETA</v>
          </cell>
          <cell r="B965" t="str">
            <v>: MEDIANO</v>
          </cell>
          <cell r="D965" t="str">
            <v>TA</v>
          </cell>
          <cell r="E965" t="str">
            <v>: 05/2016</v>
          </cell>
        </row>
        <row r="966">
          <cell r="A966" t="str">
            <v>CÓDIGO</v>
          </cell>
          <cell r="B966" t="str">
            <v>|D E S C R I Ç Ã O                                                   |UN</v>
          </cell>
          <cell r="C966" t="str">
            <v>IDADE</v>
          </cell>
          <cell r="D966" t="str">
            <v>DE</v>
          </cell>
          <cell r="E966" t="str">
            <v>|CUSTO TOTA</v>
          </cell>
        </row>
        <row r="967">
          <cell r="A967" t="str">
            <v>VÍNCULO...</v>
          </cell>
          <cell r="B967" t="str">
            <v>..: CAIXA REFERENCIAL</v>
          </cell>
        </row>
        <row r="968">
          <cell r="A968" t="str">
            <v>TÊNCIA 550</v>
          </cell>
          <cell r="B968" t="str">
            <v>HP - CHP DIURNO. AF_11/2014</v>
          </cell>
        </row>
        <row r="969">
          <cell r="A969">
            <v>89250</v>
          </cell>
          <cell r="B969" t="str">
            <v>RECICLADORA DE ASFALTO A FRIO SOBRE RODAS, LARGURA FRESAGEM DE 2,0 M,</v>
          </cell>
          <cell r="C969" t="str">
            <v>CHP</v>
          </cell>
          <cell r="D969" t="str">
            <v>CR</v>
          </cell>
          <cell r="E969">
            <v>565.59</v>
          </cell>
        </row>
        <row r="970">
          <cell r="A970" t="str">
            <v>POTÊNCIA 4</v>
          </cell>
          <cell r="B970" t="str">
            <v>22 HP - CHP DIURNO. AF_11/2014</v>
          </cell>
        </row>
        <row r="971">
          <cell r="A971">
            <v>89257</v>
          </cell>
          <cell r="B971" t="str">
            <v>VIBROACABADORA DE ASFALTO SOBRE ESTEIRAS, LARGURA DE PAVIMENTAÇÃO 2,13</v>
          </cell>
          <cell r="C971" t="str">
            <v>CHP</v>
          </cell>
          <cell r="D971" t="str">
            <v>CR</v>
          </cell>
          <cell r="E971">
            <v>149</v>
          </cell>
        </row>
        <row r="972">
          <cell r="A972" t="str">
            <v>M A 4,55 M</v>
          </cell>
          <cell r="B972" t="str">
            <v>, POTÊNCIA 100 HP CAPACIDADE 400 T/H - CHP DIURNO. AF_11/20</v>
          </cell>
        </row>
        <row r="973">
          <cell r="A973">
            <v>14</v>
          </cell>
        </row>
        <row r="974">
          <cell r="A974">
            <v>89272</v>
          </cell>
          <cell r="B974" t="str">
            <v>GUINDASTE HIDRÁULICO AUTOPROPELIDO, COM LANÇA TELESCÓPICA 28,80 M, CAP</v>
          </cell>
          <cell r="C974" t="str">
            <v>CHP</v>
          </cell>
          <cell r="D974" t="str">
            <v>CR</v>
          </cell>
          <cell r="E974">
            <v>134.79</v>
          </cell>
        </row>
        <row r="975">
          <cell r="A975" t="str">
            <v>ACIDADE MÁ</v>
          </cell>
          <cell r="B975" t="str">
            <v>XIMA 30 T, POTÊNCIA 97 KW, TRAÇÃO 4 X 4 - CHP DIURNO. AF_11/</v>
          </cell>
        </row>
        <row r="976">
          <cell r="A976">
            <v>2014</v>
          </cell>
        </row>
        <row r="977">
          <cell r="A977">
            <v>89278</v>
          </cell>
          <cell r="B977" t="str">
            <v>BETONEIRA CAPACIDADE NOMINAL DE 600 L, CAPACIDADE DE MISTURA 440 L, MO</v>
          </cell>
          <cell r="C977" t="str">
            <v>CHP</v>
          </cell>
          <cell r="D977" t="str">
            <v>CR</v>
          </cell>
          <cell r="E977">
            <v>6.74</v>
          </cell>
        </row>
        <row r="978">
          <cell r="A978" t="str">
            <v>TOR A DIES</v>
          </cell>
          <cell r="B978" t="str">
            <v>EL POTÊNCIA 10 HP, COM CARREGADOR - CHP DIURNO. AF_11/2014</v>
          </cell>
        </row>
        <row r="979">
          <cell r="A979">
            <v>89843</v>
          </cell>
          <cell r="B979" t="str">
            <v>BATE-ESTACAS POR GRAVIDADE, POTÊNCIA DE 160 HP, PESO DO MARTELO ATÉ 3</v>
          </cell>
          <cell r="C979" t="str">
            <v>CHP</v>
          </cell>
          <cell r="D979" t="str">
            <v>CR</v>
          </cell>
          <cell r="E979">
            <v>132.44</v>
          </cell>
        </row>
        <row r="980">
          <cell r="A980" t="str">
            <v>TONELADAS</v>
          </cell>
          <cell r="B980" t="e">
            <v>#NAME?</v>
          </cell>
        </row>
        <row r="981">
          <cell r="A981">
            <v>89876</v>
          </cell>
          <cell r="B981" t="str">
            <v>CAMINHÃO BASCULANTE 14 M3, COM CAVALO MECÂNICO DE CAPACIDADE MÁXIMA DE</v>
          </cell>
          <cell r="C981" t="str">
            <v>CHP</v>
          </cell>
          <cell r="D981" t="str">
            <v>CR</v>
          </cell>
          <cell r="E981">
            <v>170.55</v>
          </cell>
        </row>
        <row r="982">
          <cell r="A982" t="str">
            <v>TRAÇÃO COM</v>
          </cell>
          <cell r="B982" t="str">
            <v>BINADO DE 36000 KG, POTÊNCIA 286 CV, INCLUSIVE SEMIREBOQUE</v>
          </cell>
        </row>
        <row r="983">
          <cell r="A983" t="str">
            <v>COM CAÇAMB</v>
          </cell>
          <cell r="B983" t="str">
            <v>A METÁLICA - CHP DIURNO. AF_12/2014</v>
          </cell>
        </row>
        <row r="984">
          <cell r="A984">
            <v>89883</v>
          </cell>
          <cell r="B984" t="str">
            <v>CAMINHÃO BASCULANTE 18 M3, COM CAVALO MECÂNICO DE CAPACIDADE MÁXIMA DE</v>
          </cell>
          <cell r="C984" t="str">
            <v>CHP</v>
          </cell>
          <cell r="D984" t="str">
            <v>CR</v>
          </cell>
          <cell r="E984">
            <v>188.75</v>
          </cell>
        </row>
        <row r="985">
          <cell r="A985" t="str">
            <v>TRAÇÃO COM</v>
          </cell>
          <cell r="B985" t="str">
            <v>BINADO DE 45000 KG, POTÊNCIA 330 CV, INCLUSIVE SEMIREBOQUE</v>
          </cell>
        </row>
        <row r="986">
          <cell r="A986" t="str">
            <v>COM CAÇAMB</v>
          </cell>
          <cell r="B986" t="str">
            <v>A METÁLICA - CHP DIURNO. AF_12/2014</v>
          </cell>
        </row>
        <row r="987">
          <cell r="A987">
            <v>90586</v>
          </cell>
          <cell r="B987" t="str">
            <v>VIBRADOR DE IMERSÃO, DIÂMETRO DE PONTEIRA 45MM, MOTOR ELÉTRICO TRIFÁSI</v>
          </cell>
          <cell r="C987" t="str">
            <v>CHP</v>
          </cell>
          <cell r="D987" t="str">
            <v>CR</v>
          </cell>
          <cell r="E987">
            <v>2.29</v>
          </cell>
        </row>
        <row r="988">
          <cell r="A988" t="str">
            <v>CO POTÊNCI</v>
          </cell>
          <cell r="B988" t="str">
            <v>A DE 2 CV - CHP DIURNO. AF_06/2015</v>
          </cell>
        </row>
        <row r="989">
          <cell r="A989">
            <v>90625</v>
          </cell>
          <cell r="B989" t="str">
            <v>PERFURATRIZ MANUAL, TORQUE MÁXIMO 83 N.M, POTÊNCIA 5 CV, COM DIÂMETRO</v>
          </cell>
          <cell r="C989" t="str">
            <v>CHP</v>
          </cell>
          <cell r="D989" t="str">
            <v>CR</v>
          </cell>
          <cell r="E989">
            <v>4.68</v>
          </cell>
        </row>
        <row r="990">
          <cell r="A990" t="str">
            <v>MÁXIMO 4"</v>
          </cell>
          <cell r="B990" t="e">
            <v>#NAME?</v>
          </cell>
        </row>
        <row r="991">
          <cell r="A991">
            <v>90631</v>
          </cell>
          <cell r="B991" t="str">
            <v>PERFURATRIZ SOBRE ESTEIRA, TORQUE MÁXIMO 600 KGF, PESO MÉDIO 1000 KG,</v>
          </cell>
          <cell r="C991" t="str">
            <v>CHP</v>
          </cell>
          <cell r="D991" t="str">
            <v>CR</v>
          </cell>
          <cell r="E991">
            <v>86.43</v>
          </cell>
        </row>
        <row r="992">
          <cell r="A992" t="str">
            <v>POTÊNCIA 2</v>
          </cell>
          <cell r="B992" t="str">
            <v>0 HP, DIÂMETRO MÁXIMO 10" - CHP DIURNO. AF_06/2015</v>
          </cell>
        </row>
        <row r="993">
          <cell r="A993">
            <v>90637</v>
          </cell>
          <cell r="B993" t="str">
            <v>MISTURADOR DUPLO HORIZONTAL DE ALTA TURBULÊNCIA, CAPACIDADE / VOLUME 2</v>
          </cell>
          <cell r="C993" t="str">
            <v>CHP</v>
          </cell>
          <cell r="D993" t="str">
            <v>CR</v>
          </cell>
          <cell r="E993">
            <v>9.48</v>
          </cell>
        </row>
        <row r="994">
          <cell r="A994" t="str">
            <v>X 500 LITR</v>
          </cell>
          <cell r="B994" t="str">
            <v>OS, MOTORES ELÉTRICOS MÍNIMO 5 CV CADA, PARA NATA CIMENTO,</v>
          </cell>
        </row>
        <row r="995">
          <cell r="A995" t="str">
            <v>ARGAMASSA</v>
          </cell>
          <cell r="B995" t="str">
            <v>E OUTROS - CHP DIURNO. AF_06/2015</v>
          </cell>
        </row>
        <row r="996">
          <cell r="A996" t="str">
            <v>SINAPI - S</v>
          </cell>
          <cell r="B996" t="str">
            <v>ISTEMA NACIONAL DE PESQUISA DE CUSTOS E ÍNDICES DA CONSTRUÇÃO CIVIL</v>
          </cell>
        </row>
        <row r="997">
          <cell r="A997" t="str">
            <v>PCI.817.01</v>
          </cell>
          <cell r="B997" t="e">
            <v>#NAME?</v>
          </cell>
          <cell r="D997" t="str">
            <v>EM</v>
          </cell>
          <cell r="E997" t="str">
            <v>06/2016 AS 13:04:4</v>
          </cell>
        </row>
        <row r="998">
          <cell r="D998" t="str">
            <v>TA</v>
          </cell>
          <cell r="E998" t="str">
            <v>TÉCNICA: 13/06/20</v>
          </cell>
        </row>
        <row r="999">
          <cell r="A999" t="str">
            <v>ENCARGOS S</v>
          </cell>
          <cell r="B999" t="str">
            <v>OCIAIS DESONERADOS: 90,80%(HORA)   52,84%(MÊS)</v>
          </cell>
        </row>
        <row r="1000">
          <cell r="A1000" t="str">
            <v>ABRANGÊNCI</v>
          </cell>
          <cell r="B1000" t="str">
            <v>A : NACIONAL                                              LOCALIDADE  : BELO</v>
          </cell>
          <cell r="C1000" t="str">
            <v>HORI</v>
          </cell>
        </row>
        <row r="1001">
          <cell r="A1001" t="str">
            <v>REF.COLETA</v>
          </cell>
          <cell r="B1001" t="str">
            <v>: MEDIANO</v>
          </cell>
          <cell r="D1001" t="str">
            <v>TA</v>
          </cell>
          <cell r="E1001" t="str">
            <v>: 05/2016</v>
          </cell>
        </row>
        <row r="1002">
          <cell r="A1002" t="str">
            <v>CÓDIGO</v>
          </cell>
          <cell r="B1002" t="str">
            <v>|D E S C R I Ç Ã O                                                   |UN</v>
          </cell>
          <cell r="C1002" t="str">
            <v>IDADE</v>
          </cell>
          <cell r="D1002" t="str">
            <v>DE</v>
          </cell>
          <cell r="E1002" t="str">
            <v>|CUSTO TOTA</v>
          </cell>
        </row>
        <row r="1003">
          <cell r="A1003" t="str">
            <v>VÍNCULO...</v>
          </cell>
          <cell r="B1003" t="str">
            <v>..: CAIXA REFERENCIAL</v>
          </cell>
        </row>
        <row r="1004">
          <cell r="A1004">
            <v>90643</v>
          </cell>
          <cell r="B1004" t="str">
            <v>BOMBA TRIPLEX, PARA INJEÇÃO DE NATA DE CIMENTO, VAZÃO MÁXIMA DE 100 LI</v>
          </cell>
          <cell r="C1004" t="str">
            <v>CHP</v>
          </cell>
          <cell r="D1004" t="str">
            <v>CR</v>
          </cell>
          <cell r="E1004">
            <v>13.84</v>
          </cell>
        </row>
        <row r="1005">
          <cell r="A1005" t="str">
            <v>TROS/MINUT</v>
          </cell>
          <cell r="B1005" t="str">
            <v>O, PRESSÃO MÁXIMA DE 70 BAR - CHP DIURNO. AF_06/2015</v>
          </cell>
        </row>
        <row r="1006">
          <cell r="A1006">
            <v>90650</v>
          </cell>
          <cell r="B1006" t="str">
            <v>BOMBA CENTRÍFUGA MONOESTÁGIO COM MOTOR ELÉTRICO MONOFÁSICO, POTÊNCIA 1</v>
          </cell>
          <cell r="C1006" t="str">
            <v>CHP</v>
          </cell>
          <cell r="D1006" t="str">
            <v>CR</v>
          </cell>
          <cell r="E1006">
            <v>8.06</v>
          </cell>
        </row>
        <row r="1007">
          <cell r="A1007" t="str">
            <v>5 HP, DIÂM</v>
          </cell>
          <cell r="B1007" t="str">
            <v>ETRO DO ROTOR 173 MM, HM/Q = 30 MCA / 90 M3/H A 45 MCA / 55</v>
          </cell>
        </row>
        <row r="1008">
          <cell r="A1008" t="str">
            <v>M3/H - CHP</v>
          </cell>
          <cell r="B1008" t="str">
            <v>DIURNO. AF_06/2015</v>
          </cell>
        </row>
        <row r="1009">
          <cell r="A1009">
            <v>90656</v>
          </cell>
          <cell r="B1009" t="str">
            <v>BOMBA DE PROJEÇÃO DE CONCRETO SECO, POTÊNCIA 10 CV, VAZÃO 3 M3/H - CHP</v>
          </cell>
          <cell r="C1009" t="str">
            <v>CHP</v>
          </cell>
          <cell r="D1009" t="str">
            <v>CR</v>
          </cell>
          <cell r="E1009">
            <v>10.41</v>
          </cell>
        </row>
        <row r="1010">
          <cell r="A1010" t="str">
            <v>DIURNO. AF</v>
          </cell>
          <cell r="B1010" t="str">
            <v>_06/2015</v>
          </cell>
        </row>
        <row r="1011">
          <cell r="A1011">
            <v>90662</v>
          </cell>
          <cell r="B1011" t="str">
            <v>BOMBA DE PROJEÇÃO DE CONCRETO SECO, POTÊNCIA 10 CV, VAZÃO 6 M3/H - CHP</v>
          </cell>
          <cell r="C1011" t="str">
            <v>CHP</v>
          </cell>
          <cell r="D1011" t="str">
            <v>CR</v>
          </cell>
          <cell r="E1011">
            <v>10.83</v>
          </cell>
        </row>
        <row r="1012">
          <cell r="A1012" t="str">
            <v>DIURNO. AF</v>
          </cell>
          <cell r="B1012" t="str">
            <v>_06/2015</v>
          </cell>
        </row>
        <row r="1013">
          <cell r="A1013">
            <v>90668</v>
          </cell>
          <cell r="B1013" t="str">
            <v>PROJETOR PNEUMÁTICO DE ARGAMASSA PARA CHAPISCO E REBOCO COM RECIPIENTE</v>
          </cell>
          <cell r="C1013" t="str">
            <v>CHP</v>
          </cell>
          <cell r="D1013" t="str">
            <v>CR</v>
          </cell>
          <cell r="E1013">
            <v>44.17</v>
          </cell>
        </row>
        <row r="1014">
          <cell r="A1014" t="str">
            <v>ACOPLADO,</v>
          </cell>
          <cell r="B1014" t="str">
            <v>TIPO CANEQUINHA, COM COMPRESSOR DE AR REBOCÁVEL VAZÃO 89 PC</v>
          </cell>
        </row>
        <row r="1015">
          <cell r="A1015" t="str">
            <v>M E MOTOR</v>
          </cell>
          <cell r="B1015" t="str">
            <v>DIESEL DE 20 CV - CHP DIURNO. AF_06/2015</v>
          </cell>
        </row>
        <row r="1016">
          <cell r="A1016">
            <v>90674</v>
          </cell>
          <cell r="B1016" t="str">
            <v>PERFURATRIZ COM TORRE METÁLICA PARA EXECUÇÃO DE ESTACA HÉLICE CONTÍNUA</v>
          </cell>
          <cell r="C1016" t="str">
            <v>CHP</v>
          </cell>
          <cell r="D1016" t="str">
            <v>CR</v>
          </cell>
          <cell r="E1016">
            <v>434.23</v>
          </cell>
        </row>
        <row r="1017">
          <cell r="A1017" t="str">
            <v>, PROFUNDI</v>
          </cell>
          <cell r="B1017" t="str">
            <v>DADE MÁXIMA DE 30 M, DIÂMETRO MÁXIMO DE 800 MM, POTÊNCIA INS</v>
          </cell>
        </row>
        <row r="1018">
          <cell r="A1018" t="str">
            <v>TALADA DE</v>
          </cell>
          <cell r="B1018" t="str">
            <v>268 HP, MESA ROTATIVA COM TORQUE MÁXIMO DE 170 KNM - CHP DIU</v>
          </cell>
        </row>
        <row r="1019">
          <cell r="A1019" t="str">
            <v>RNO. AF_06</v>
          </cell>
          <cell r="B1019" t="str">
            <v>/2015</v>
          </cell>
        </row>
        <row r="1020">
          <cell r="A1020">
            <v>90680</v>
          </cell>
          <cell r="B1020" t="str">
            <v>PERFURATRIZ HIDRÁULICA SOBRE CAMINHÃO COM TRADO CURTO ACOPLADO, PROFUN</v>
          </cell>
          <cell r="C1020" t="str">
            <v>CHP</v>
          </cell>
          <cell r="D1020" t="str">
            <v>CR</v>
          </cell>
          <cell r="E1020">
            <v>229.65</v>
          </cell>
        </row>
        <row r="1021">
          <cell r="A1021" t="str">
            <v>DIDADE MÁX</v>
          </cell>
          <cell r="B1021" t="str">
            <v>IMA DE 20 M, DIÂMETRO MÁXIMO DE 1500 MM, POTÊNCIA INSTALADA</v>
          </cell>
        </row>
        <row r="1022">
          <cell r="A1022" t="str">
            <v>DE 137 HP,</v>
          </cell>
          <cell r="B1022" t="str">
            <v>MESA ROTATIVA COM TORQUE MÁXIMO DE 30 KNM - CHP DIURNO. AF_</v>
          </cell>
        </row>
        <row r="1023">
          <cell r="A1023">
            <v>42156</v>
          </cell>
        </row>
        <row r="1024">
          <cell r="A1024">
            <v>90686</v>
          </cell>
          <cell r="B1024" t="str">
            <v>MANIPULADOR TELESCÓPICO, POTÊNCIA DE 85 HP, CAPACIDADE DE CARGA DE 3.5</v>
          </cell>
          <cell r="C1024" t="str">
            <v>CHP</v>
          </cell>
          <cell r="D1024" t="str">
            <v>CR</v>
          </cell>
          <cell r="E1024">
            <v>103.13</v>
          </cell>
        </row>
        <row r="1025">
          <cell r="A1025" t="str">
            <v>00 KG, ALT</v>
          </cell>
          <cell r="B1025" t="str">
            <v>URA MÁXIMA DE ELEVAÇÃO DE 12,3 M - CHP DIURNO. AF_06/2015</v>
          </cell>
        </row>
        <row r="1026">
          <cell r="A1026">
            <v>90692</v>
          </cell>
          <cell r="B1026" t="str">
            <v>MINICARREGADEIRA SOBRE RODAS, POTÊNCIA LÍQUIDA DE 47 HP, CAPACIDADE NO</v>
          </cell>
          <cell r="C1026" t="str">
            <v>CHP</v>
          </cell>
          <cell r="D1026" t="str">
            <v>CR</v>
          </cell>
          <cell r="E1026">
            <v>49.76</v>
          </cell>
        </row>
        <row r="1027">
          <cell r="A1027" t="str">
            <v>MINAL DE O</v>
          </cell>
          <cell r="B1027" t="str">
            <v>PERAÇÃO DE 646 KG - CHP DIURNO. AF_06/2015</v>
          </cell>
        </row>
        <row r="1028">
          <cell r="A1028">
            <v>90964</v>
          </cell>
          <cell r="B1028" t="str">
            <v>COMPRESSOR DE AR REBOCÁVEL, VAZÃO 89 PCM, PRESSÃO EFETIVA DE TRABALHO</v>
          </cell>
          <cell r="C1028" t="str">
            <v>CHP</v>
          </cell>
          <cell r="D1028" t="str">
            <v>C</v>
          </cell>
          <cell r="E1028">
            <v>16.059999999999999</v>
          </cell>
        </row>
        <row r="1029">
          <cell r="A1029" t="str">
            <v>102 PSI, M</v>
          </cell>
          <cell r="B1029" t="str">
            <v>OTOR DIESEL, POTÊNCIA 20 CV - CHP DIURNO. AF_06/2015</v>
          </cell>
        </row>
        <row r="1030">
          <cell r="A1030">
            <v>90972</v>
          </cell>
          <cell r="B1030" t="str">
            <v>COMPRESSOR DE AR REBOCAVEL, VAZÃO 250 PCM, PRESSAO DE TRABALHO 102 PSI</v>
          </cell>
          <cell r="C1030" t="str">
            <v>CHP</v>
          </cell>
          <cell r="D1030" t="str">
            <v>CR</v>
          </cell>
          <cell r="E1030">
            <v>45.71</v>
          </cell>
        </row>
        <row r="1031">
          <cell r="A1031" t="str">
            <v>, MOTOR A</v>
          </cell>
          <cell r="B1031" t="str">
            <v>DIESEL POTÊNCIA 81 CV - CHP DIURNO. AF_06/2015</v>
          </cell>
        </row>
        <row r="1032">
          <cell r="A1032" t="str">
            <v>SINAPI - S</v>
          </cell>
          <cell r="B1032" t="str">
            <v>ISTEMA NACIONAL DE PESQUISA DE CUSTOS E ÍNDICES DA CONSTRUÇÃO CIVIL</v>
          </cell>
        </row>
        <row r="1033">
          <cell r="A1033" t="str">
            <v>PCI.817.01</v>
          </cell>
          <cell r="B1033" t="e">
            <v>#NAME?</v>
          </cell>
          <cell r="D1033" t="str">
            <v>EM</v>
          </cell>
          <cell r="E1033" t="str">
            <v>06/2016 AS 13:04:4</v>
          </cell>
        </row>
        <row r="1034">
          <cell r="D1034" t="str">
            <v>TA</v>
          </cell>
          <cell r="E1034" t="str">
            <v>TÉCNICA: 13/06/20</v>
          </cell>
        </row>
        <row r="1035">
          <cell r="A1035" t="str">
            <v>ENCARGOS S</v>
          </cell>
          <cell r="B1035" t="str">
            <v>OCIAIS DESONERADOS: 90,80%(HORA)   52,84%(MÊS)</v>
          </cell>
        </row>
        <row r="1036">
          <cell r="A1036" t="str">
            <v>ABRANGÊNCI</v>
          </cell>
          <cell r="B1036" t="str">
            <v>A : NACIONAL                                              LOCALIDADE  : BELO</v>
          </cell>
          <cell r="C1036" t="str">
            <v>HORI</v>
          </cell>
        </row>
        <row r="1037">
          <cell r="A1037" t="str">
            <v>REF.COLETA</v>
          </cell>
          <cell r="B1037" t="str">
            <v>: MEDIANO</v>
          </cell>
          <cell r="D1037" t="str">
            <v>TA</v>
          </cell>
          <cell r="E1037" t="str">
            <v>: 05/2016</v>
          </cell>
        </row>
        <row r="1038">
          <cell r="A1038" t="str">
            <v>CÓDIGO</v>
          </cell>
          <cell r="B1038" t="str">
            <v>|D E S C R I Ç Ã O                                                   |UN</v>
          </cell>
          <cell r="C1038" t="str">
            <v>IDADE</v>
          </cell>
          <cell r="D1038" t="str">
            <v>DE</v>
          </cell>
          <cell r="E1038" t="str">
            <v>|CUSTO TOTA</v>
          </cell>
        </row>
        <row r="1039">
          <cell r="A1039" t="str">
            <v>VÍNCULO...</v>
          </cell>
          <cell r="B1039" t="str">
            <v>..: CAIXA REFERENCIAL</v>
          </cell>
        </row>
        <row r="1040">
          <cell r="A1040">
            <v>90979</v>
          </cell>
          <cell r="B1040" t="str">
            <v>COMPRESSOR DE AR REBOCÁVEL, VAZÃO 748 PCM, PRESSÃO EFETIVA DE TRABALHO</v>
          </cell>
          <cell r="C1040" t="str">
            <v>CHP</v>
          </cell>
          <cell r="D1040" t="str">
            <v>CR</v>
          </cell>
          <cell r="E1040">
            <v>118.14</v>
          </cell>
        </row>
        <row r="1041">
          <cell r="A1041" t="str">
            <v>102 PSI, M</v>
          </cell>
          <cell r="B1041" t="str">
            <v>OTOR DIESEL, POTÊNCIA 210 CV - CHP DIURNO. AF_06/2015</v>
          </cell>
        </row>
        <row r="1042">
          <cell r="A1042">
            <v>90991</v>
          </cell>
          <cell r="B1042" t="str">
            <v>ESCAVADEIRA HIDRÁULICA SOBRE ESTEIRAS, CAÇAMBA 0,80 M3, PESO OPERACION</v>
          </cell>
          <cell r="C1042" t="str">
            <v>CHP</v>
          </cell>
          <cell r="D1042" t="str">
            <v>CR</v>
          </cell>
          <cell r="E1042">
            <v>124.49</v>
          </cell>
        </row>
        <row r="1043">
          <cell r="A1043" t="str">
            <v>AL 17,8 T,</v>
          </cell>
          <cell r="B1043" t="str">
            <v>POTÊNCIA LÍQUIDA 110 HP - CHP DIURNO. AF_10/2014</v>
          </cell>
        </row>
        <row r="1044">
          <cell r="A1044">
            <v>90999</v>
          </cell>
          <cell r="B1044" t="str">
            <v>COMPRESSOR DE AR REBOCAVEL, VAZÃO 400 PCM, PRESSAO DE TRABALHO 102 PSI</v>
          </cell>
          <cell r="C1044" t="str">
            <v>CHP</v>
          </cell>
          <cell r="D1044" t="str">
            <v>CR</v>
          </cell>
          <cell r="E1044">
            <v>60.97</v>
          </cell>
        </row>
        <row r="1045">
          <cell r="A1045" t="str">
            <v>, MOTOR A</v>
          </cell>
          <cell r="B1045" t="str">
            <v>DIESEL POTÊNCIA 110 CV - CHP DIURNO. AF_06/2015</v>
          </cell>
        </row>
        <row r="1046">
          <cell r="A1046">
            <v>91031</v>
          </cell>
          <cell r="B1046" t="str">
            <v>CAMINHÃO TRUCADO (C/ TERCEIRO EIXO) ELETRÔNICO - POTÊNCIA 231CV - PBT</v>
          </cell>
          <cell r="C1046" t="str">
            <v>CHP</v>
          </cell>
          <cell r="D1046" t="str">
            <v>CR</v>
          </cell>
          <cell r="E1046">
            <v>123.04</v>
          </cell>
        </row>
        <row r="1047">
          <cell r="A1047" t="str">
            <v>= 22000KG</v>
          </cell>
          <cell r="B1047" t="str">
            <v>- DIST. ENTRE EIXOS 5170 MM - INCLUI CARROCERIA FIXA ABERTA</v>
          </cell>
        </row>
        <row r="1048">
          <cell r="A1048" t="str">
            <v>DE MADEIRA</v>
          </cell>
          <cell r="B1048" t="e">
            <v>#NAME?</v>
          </cell>
        </row>
        <row r="1049">
          <cell r="A1049">
            <v>91277</v>
          </cell>
          <cell r="B1049" t="str">
            <v>PLACA VIBRATÓRIA REVERSÍVEL COM MOTOR 4 TEMPOS A GASOLINA, FORÇA CENTR</v>
          </cell>
          <cell r="C1049" t="str">
            <v>CHP</v>
          </cell>
          <cell r="D1049" t="str">
            <v>CR</v>
          </cell>
          <cell r="E1049">
            <v>6.06</v>
          </cell>
        </row>
        <row r="1050">
          <cell r="A1050" t="str">
            <v>ÍFUGA DE 2</v>
          </cell>
          <cell r="B1050" t="str">
            <v>5 KN (2500 KGF), POTÊNCIA 5,5 CV - CHP DIURNO. AF_08/2015</v>
          </cell>
        </row>
        <row r="1051">
          <cell r="A1051">
            <v>91283</v>
          </cell>
          <cell r="B1051" t="str">
            <v>CORTADORA DE PISO COM MOTOR 4 TEMPOS A GASOLINA, POTÊNCIA DE 13 HP, CO</v>
          </cell>
          <cell r="C1051" t="str">
            <v>CHP</v>
          </cell>
          <cell r="D1051" t="str">
            <v>CR</v>
          </cell>
          <cell r="E1051">
            <v>12.23</v>
          </cell>
        </row>
        <row r="1052">
          <cell r="A1052" t="str">
            <v>M DISCO DE</v>
          </cell>
          <cell r="B1052" t="str">
            <v>CORTE DIAMANTADO SEGMENTADO PARA CONCRETO, DIÂMETRO DE 350</v>
          </cell>
        </row>
        <row r="1053">
          <cell r="A1053" t="str">
            <v>MM, FURO D</v>
          </cell>
          <cell r="B1053" t="str">
            <v>E 1" (14 X 1") - CHP DIURNO. AF_08/2015</v>
          </cell>
        </row>
        <row r="1054">
          <cell r="A1054">
            <v>91386</v>
          </cell>
          <cell r="B1054" t="str">
            <v>CAMINHÃO BASCULANTE 10 M3, TRUCADO CABINE SIMPLES, PESO BRUTO TOTAL 23</v>
          </cell>
          <cell r="C1054" t="str">
            <v>CHP</v>
          </cell>
          <cell r="D1054" t="str">
            <v>CR</v>
          </cell>
          <cell r="E1054">
            <v>132.19999999999999</v>
          </cell>
        </row>
        <row r="1055">
          <cell r="A1055" t="str">
            <v>.000 KG, C</v>
          </cell>
          <cell r="B1055" t="str">
            <v>ARGA ÚTIL MÁXIMA 15.935 KG, DISTÂNCIA ENTRE EIXOS 4,80 M, PO</v>
          </cell>
        </row>
        <row r="1056">
          <cell r="A1056" t="str">
            <v>TÊNCIA 230</v>
          </cell>
          <cell r="B1056" t="str">
            <v>CV INCLUSIVE CAÇAMBA METÁLICA - CHP DIURNO. AF_06/2014</v>
          </cell>
        </row>
        <row r="1057">
          <cell r="A1057">
            <v>91533</v>
          </cell>
          <cell r="B1057" t="str">
            <v>COMPACTADOR DE SOLOS DE PERCUSSÃO (SOQUETE) COM MOTOR A GASOLINA 4 TEM</v>
          </cell>
          <cell r="C1057" t="str">
            <v>CHP</v>
          </cell>
          <cell r="D1057" t="str">
            <v>CR</v>
          </cell>
          <cell r="E1057">
            <v>6.35</v>
          </cell>
        </row>
        <row r="1058">
          <cell r="A1058" t="str">
            <v>POS, POTÊN</v>
          </cell>
          <cell r="B1058" t="str">
            <v>CIA 4 CV - CHP DIURNO. AF_08/2015</v>
          </cell>
        </row>
        <row r="1059">
          <cell r="A1059">
            <v>91634</v>
          </cell>
          <cell r="B1059" t="str">
            <v>GUINDAUTO HIDRÁULICO, CAPACIDADE MÁXIMA DE CARGA 6500 KG, MOMENTO MÁXI</v>
          </cell>
          <cell r="C1059" t="str">
            <v>CHP</v>
          </cell>
          <cell r="D1059" t="str">
            <v>CR</v>
          </cell>
          <cell r="E1059">
            <v>94.46</v>
          </cell>
        </row>
        <row r="1060">
          <cell r="A1060" t="str">
            <v>MO DE CARG</v>
          </cell>
          <cell r="B1060" t="str">
            <v>A 5,8 TM, ALCANCE MÁXIMO HORIZONTAL 7,60 M, INCLUSIVE CAMINH</v>
          </cell>
        </row>
        <row r="1061">
          <cell r="A1061" t="str">
            <v>ÃO TOCO PB</v>
          </cell>
          <cell r="B1061" t="str">
            <v>T 9.700 KG, POTÊNCIA DE 160 CV - CHP DIURNO. AF_08/2015</v>
          </cell>
        </row>
        <row r="1062">
          <cell r="A1062">
            <v>91645</v>
          </cell>
          <cell r="B1062" t="str">
            <v>CAMINHÃO DE TRANSPORTE DE MATERIAL ASFÁLTICO 30.000 L, COM CAVALO MECÂ</v>
          </cell>
          <cell r="C1062" t="str">
            <v>CHP</v>
          </cell>
          <cell r="D1062" t="str">
            <v>CR</v>
          </cell>
          <cell r="E1062">
            <v>204.07</v>
          </cell>
        </row>
        <row r="1063">
          <cell r="A1063" t="str">
            <v>NICO DE CA</v>
          </cell>
          <cell r="B1063" t="str">
            <v>PACIDADE MÁXIMA DE TRAÇÃO COMBINADO DE 66.000 KG, POTÊNCIA 3</v>
          </cell>
        </row>
        <row r="1064">
          <cell r="A1064" t="str">
            <v>60 CV, INC</v>
          </cell>
          <cell r="B1064" t="str">
            <v>LUSIVE TANQUE DE ASFALTO COM SERPENTINA - CHP DIURNO. AF_08/</v>
          </cell>
        </row>
        <row r="1065">
          <cell r="A1065">
            <v>2015</v>
          </cell>
        </row>
        <row r="1066">
          <cell r="A1066">
            <v>91692</v>
          </cell>
          <cell r="B1066" t="str">
            <v>SERRA CIRCULAR DE BANCADA COM MOTOR ELÉTRICO POTÊNCIA DE 5HP, COM COIF</v>
          </cell>
          <cell r="C1066" t="str">
            <v>CHP</v>
          </cell>
          <cell r="D1066" t="str">
            <v>CR</v>
          </cell>
          <cell r="E1066">
            <v>1.97</v>
          </cell>
        </row>
        <row r="1067">
          <cell r="A1067" t="str">
            <v>A PARA DIS</v>
          </cell>
          <cell r="B1067" t="str">
            <v>CO 10" - CHP DIURNO. AF_08/2015</v>
          </cell>
        </row>
        <row r="1068">
          <cell r="A1068" t="str">
            <v>SINAPI - S</v>
          </cell>
          <cell r="B1068" t="str">
            <v>ISTEMA NACIONAL DE PESQUISA DE CUSTOS E ÍNDICES DA CONSTRUÇÃO CIVIL</v>
          </cell>
        </row>
        <row r="1069">
          <cell r="A1069" t="str">
            <v>PCI.817.01</v>
          </cell>
          <cell r="B1069" t="e">
            <v>#NAME?</v>
          </cell>
          <cell r="D1069" t="str">
            <v>EM</v>
          </cell>
          <cell r="E1069" t="str">
            <v>06/2016 AS 13:04:4</v>
          </cell>
        </row>
        <row r="1070">
          <cell r="D1070" t="str">
            <v>TA</v>
          </cell>
          <cell r="E1070" t="str">
            <v>TÉCNICA: 13/06/20</v>
          </cell>
        </row>
        <row r="1071">
          <cell r="A1071" t="str">
            <v>ENCARGOS S</v>
          </cell>
          <cell r="B1071" t="str">
            <v>OCIAIS DESONERADOS: 90,80%(HORA)   52,84%(MÊS)</v>
          </cell>
        </row>
        <row r="1072">
          <cell r="A1072" t="str">
            <v>ABRANGÊNCI</v>
          </cell>
          <cell r="B1072" t="str">
            <v>A : NACIONAL                                              LOCALIDADE  : BELO</v>
          </cell>
          <cell r="C1072" t="str">
            <v>HORI</v>
          </cell>
        </row>
        <row r="1073">
          <cell r="A1073" t="str">
            <v>REF.COLETA</v>
          </cell>
          <cell r="B1073" t="str">
            <v>: MEDIANO</v>
          </cell>
          <cell r="D1073" t="str">
            <v>TA</v>
          </cell>
          <cell r="E1073" t="str">
            <v>: 05/2016</v>
          </cell>
        </row>
        <row r="1074">
          <cell r="A1074" t="str">
            <v>CÓDIGO</v>
          </cell>
          <cell r="B1074" t="str">
            <v>|D E S C R I Ç Ã O                                                   |UN</v>
          </cell>
          <cell r="C1074" t="str">
            <v>IDADE</v>
          </cell>
          <cell r="D1074" t="str">
            <v>DE</v>
          </cell>
          <cell r="E1074" t="str">
            <v>|CUSTO TOTA</v>
          </cell>
        </row>
        <row r="1075">
          <cell r="A1075" t="str">
            <v>VÍNCULO...</v>
          </cell>
          <cell r="B1075" t="str">
            <v>..: CAIXA REFERENCIAL</v>
          </cell>
        </row>
        <row r="1076">
          <cell r="A1076">
            <v>92043</v>
          </cell>
          <cell r="B1076" t="str">
            <v>DISTRIBUIDOR DE AGREGADOS REBOCAVEL, CAPACIDADE 1,9 M³, LARGURA DE TRA</v>
          </cell>
          <cell r="C1076" t="str">
            <v>CHP</v>
          </cell>
          <cell r="D1076" t="str">
            <v>AS</v>
          </cell>
          <cell r="E1076">
            <v>5.61</v>
          </cell>
        </row>
        <row r="1077">
          <cell r="A1077" t="str">
            <v>BALHO 3,66</v>
          </cell>
          <cell r="B1077" t="str">
            <v>M - CHP DIURNO. AF_11/2015</v>
          </cell>
        </row>
        <row r="1078">
          <cell r="A1078">
            <v>92106</v>
          </cell>
          <cell r="B1078" t="str">
            <v>CAMINHÃO PARA EQUIPAMENTO DE LIMPEZA A SUCÇÃO, COM CAMINHÃO TRUCADO DE</v>
          </cell>
          <cell r="C1078" t="str">
            <v>CHP</v>
          </cell>
          <cell r="D1078" t="str">
            <v>AS</v>
          </cell>
          <cell r="E1078">
            <v>134.75</v>
          </cell>
        </row>
        <row r="1079">
          <cell r="A1079" t="str">
            <v>PESO BRUTO</v>
          </cell>
          <cell r="B1079" t="str">
            <v>TOTAL 23000 KG, CARGA ÚTIL MÁXIMA 15935 KG, DISTÂNCIA ENTR</v>
          </cell>
        </row>
        <row r="1080">
          <cell r="A1080" t="str">
            <v>E EIXOS 4,</v>
          </cell>
          <cell r="B1080" t="str">
            <v>80 M, POTÊNCIA 230 CV, INCLUSIVE LIMPADORA A SUCÇÃO, TANQUE</v>
          </cell>
        </row>
        <row r="1081">
          <cell r="A1081" t="str">
            <v>12000 L -</v>
          </cell>
          <cell r="B1081" t="str">
            <v>CHP DIURNO. AF_11/2015</v>
          </cell>
        </row>
        <row r="1082">
          <cell r="A1082">
            <v>92112</v>
          </cell>
          <cell r="B1082" t="str">
            <v>PENEIRA ROTATIVA COM MOTOR ELÉTRICO TRIFÁSICO DE 2 CV, CILINDRO DE 1 M</v>
          </cell>
          <cell r="C1082" t="str">
            <v>CHP</v>
          </cell>
          <cell r="D1082" t="str">
            <v>CR</v>
          </cell>
          <cell r="E1082">
            <v>2.64</v>
          </cell>
        </row>
        <row r="1083">
          <cell r="A1083" t="str">
            <v>X 0,60 M,</v>
          </cell>
          <cell r="B1083" t="str">
            <v>COM FUROS DE 3,17 MM - CHP DIURNO. AF_11/2015</v>
          </cell>
        </row>
        <row r="1084">
          <cell r="A1084">
            <v>92118</v>
          </cell>
          <cell r="B1084" t="str">
            <v>DOSADOR DE AREIA, CAPACIDADE DE 26 LITROS - CHP DIURNO. AF_11/2015</v>
          </cell>
          <cell r="C1084" t="str">
            <v>CHP</v>
          </cell>
          <cell r="D1084" t="str">
            <v>CR</v>
          </cell>
          <cell r="E1084">
            <v>1.4</v>
          </cell>
        </row>
        <row r="1085">
          <cell r="A1085">
            <v>92138</v>
          </cell>
          <cell r="B1085" t="str">
            <v>CAMINHONETE COM MOTOR A DIESEL, POTÊNCIA 180 CV, CABINE DUPLA, 4X4 - C</v>
          </cell>
          <cell r="C1085" t="str">
            <v>CHP</v>
          </cell>
          <cell r="D1085" t="str">
            <v>CR</v>
          </cell>
          <cell r="E1085">
            <v>89.09</v>
          </cell>
        </row>
        <row r="1086">
          <cell r="A1086" t="str">
            <v>HP DIURNO.</v>
          </cell>
          <cell r="B1086" t="str">
            <v>AF_11/2015</v>
          </cell>
        </row>
        <row r="1087">
          <cell r="A1087">
            <v>92145</v>
          </cell>
          <cell r="B1087" t="str">
            <v>CAMINHONETE CABINE SIMPLES COM MOTOR 1.6 FLEX, CÂMBIO MANUAL, POTÊNCIA</v>
          </cell>
          <cell r="C1087" t="str">
            <v>CHP</v>
          </cell>
          <cell r="D1087" t="str">
            <v>CR</v>
          </cell>
          <cell r="E1087">
            <v>73.25</v>
          </cell>
        </row>
        <row r="1088">
          <cell r="A1088" t="str">
            <v>101/104 CV</v>
          </cell>
          <cell r="B1088" t="str">
            <v>, 2 PORTAS - CHP DIURNO. AF_11/2015</v>
          </cell>
        </row>
        <row r="1089">
          <cell r="A1089">
            <v>92242</v>
          </cell>
          <cell r="B1089" t="str">
            <v>CAMINHÃO DE TRANSPORTE DE MATERIAL ASFÁLTICO 20.000 L, COM CAVALO MECÂ</v>
          </cell>
          <cell r="C1089" t="str">
            <v>CHP</v>
          </cell>
          <cell r="D1089" t="str">
            <v>CR</v>
          </cell>
          <cell r="E1089">
            <v>174.54</v>
          </cell>
        </row>
        <row r="1090">
          <cell r="A1090" t="str">
            <v>NICO DE CA</v>
          </cell>
          <cell r="B1090" t="str">
            <v>PACIDADE MÁXIMA DE TRAÇÃO COMBINADO DE 45.000 KG, POTÊNCIA 3</v>
          </cell>
        </row>
        <row r="1091">
          <cell r="A1091" t="str">
            <v>30 CV, INC</v>
          </cell>
          <cell r="B1091" t="str">
            <v>LUSIVE TANQUE DE ASFALTO COM MAÇARICO - CHP DIURNO. AF_12/20</v>
          </cell>
        </row>
        <row r="1092">
          <cell r="A1092">
            <v>15</v>
          </cell>
        </row>
        <row r="1093">
          <cell r="A1093">
            <v>92716</v>
          </cell>
          <cell r="B1093" t="str">
            <v>APARELHO PARA CORTE E SOLDA OXI-ACETILENO SOBRE RODAS, INCLUSIVE CILIN</v>
          </cell>
          <cell r="C1093" t="str">
            <v>CHP</v>
          </cell>
          <cell r="D1093" t="str">
            <v>CR</v>
          </cell>
          <cell r="E1093">
            <v>13.44</v>
          </cell>
        </row>
        <row r="1094">
          <cell r="A1094" t="str">
            <v>DROS E MAÇ</v>
          </cell>
          <cell r="B1094" t="str">
            <v>ARICOS - CHP DIURNO. AF_12/2015</v>
          </cell>
        </row>
        <row r="1095">
          <cell r="A1095">
            <v>92960</v>
          </cell>
          <cell r="B1095" t="str">
            <v>MÁQUINA EXTRUSORA DE CONCRETO PARA GUIAS E SARJETAS, MOTOR A DIESEL, P</v>
          </cell>
          <cell r="C1095" t="str">
            <v>CHP</v>
          </cell>
          <cell r="D1095" t="str">
            <v>CR</v>
          </cell>
          <cell r="E1095">
            <v>12.46</v>
          </cell>
        </row>
        <row r="1096">
          <cell r="A1096" t="str">
            <v>OTÊNCIA 14</v>
          </cell>
          <cell r="B1096" t="str">
            <v>CV - CHP DIURNO. AF_12/2015</v>
          </cell>
        </row>
        <row r="1097">
          <cell r="A1097">
            <v>92966</v>
          </cell>
          <cell r="B1097" t="str">
            <v>MARTELO PERFURADOR PNEUMÁTICO MANUAL, HASTE 25 X 75 MM, 21 KG - CHP DI</v>
          </cell>
          <cell r="C1097" t="str">
            <v>CHP</v>
          </cell>
          <cell r="D1097" t="str">
            <v>CR</v>
          </cell>
          <cell r="E1097">
            <v>10.45</v>
          </cell>
        </row>
        <row r="1098">
          <cell r="A1098" t="str">
            <v>URNO. AF_1</v>
          </cell>
          <cell r="B1098">
            <v>42036</v>
          </cell>
        </row>
        <row r="1099">
          <cell r="A1099">
            <v>93224</v>
          </cell>
          <cell r="B1099" t="str">
            <v>PERFURATRIZ COM TORRE METÁLICA PARA EXECUÇÃO DE ESTACA HÉLICE CONTÍNUA</v>
          </cell>
          <cell r="C1099" t="str">
            <v>CHP</v>
          </cell>
          <cell r="D1099" t="str">
            <v>CR</v>
          </cell>
          <cell r="E1099">
            <v>637.91999999999996</v>
          </cell>
        </row>
        <row r="1100">
          <cell r="A1100" t="str">
            <v>, PROFUNDI</v>
          </cell>
          <cell r="B1100" t="str">
            <v>DADE MÁXIMA DE 32 M, DIÂMETRO MÁXIMO DE 1000 MM, POTÊNCIA IN</v>
          </cell>
        </row>
        <row r="1101">
          <cell r="A1101" t="str">
            <v>STALADA DE</v>
          </cell>
          <cell r="B1101" t="str">
            <v>350 HP, MESA ROTATIVA COM TORQUE MÁXIMO DE 263 KNM - CHP DI</v>
          </cell>
        </row>
        <row r="1102">
          <cell r="A1102" t="str">
            <v>URNO. AF_0</v>
          </cell>
          <cell r="B1102">
            <v>42370</v>
          </cell>
        </row>
        <row r="1103">
          <cell r="A1103">
            <v>93233</v>
          </cell>
          <cell r="B1103" t="str">
            <v>BETONEIRA CAPACIDADE NOMINAL 400 L, CAPACIDADE DE MISTURA 310 L, MOTOR</v>
          </cell>
          <cell r="C1103" t="str">
            <v>CHP</v>
          </cell>
          <cell r="D1103" t="str">
            <v>CR</v>
          </cell>
          <cell r="E1103">
            <v>5.0999999999999996</v>
          </cell>
        </row>
        <row r="1104">
          <cell r="A1104" t="str">
            <v>SINAPI - S</v>
          </cell>
          <cell r="B1104" t="str">
            <v>ISTEMA NACIONAL DE PESQUISA DE CUSTOS E ÍNDICES DA CONSTRUÇÃO CIVIL</v>
          </cell>
        </row>
        <row r="1105">
          <cell r="A1105" t="str">
            <v>PCI.817.01</v>
          </cell>
          <cell r="B1105" t="e">
            <v>#NAME?</v>
          </cell>
          <cell r="D1105" t="str">
            <v>EM</v>
          </cell>
          <cell r="E1105" t="str">
            <v>06/2016 AS 13:04:4</v>
          </cell>
        </row>
        <row r="1106">
          <cell r="D1106" t="str">
            <v>TA</v>
          </cell>
          <cell r="E1106" t="str">
            <v>TÉCNICA: 13/06/20</v>
          </cell>
        </row>
        <row r="1107">
          <cell r="A1107" t="str">
            <v>ENCARGOS S</v>
          </cell>
          <cell r="B1107" t="str">
            <v>OCIAIS DESONERADOS: 90,80%(HORA)   52,84%(MÊS)</v>
          </cell>
        </row>
        <row r="1108">
          <cell r="A1108" t="str">
            <v>ABRANGÊNCI</v>
          </cell>
          <cell r="B1108" t="str">
            <v>A : NACIONAL                                              LOCALIDADE  : BELO</v>
          </cell>
          <cell r="C1108" t="str">
            <v>HORI</v>
          </cell>
        </row>
        <row r="1109">
          <cell r="A1109" t="str">
            <v>REF.COLETA</v>
          </cell>
          <cell r="B1109" t="str">
            <v>: MEDIANO</v>
          </cell>
          <cell r="D1109" t="str">
            <v>TA</v>
          </cell>
          <cell r="E1109" t="str">
            <v>: 05/2016</v>
          </cell>
        </row>
        <row r="1110">
          <cell r="A1110" t="str">
            <v>CÓDIGO</v>
          </cell>
          <cell r="B1110" t="str">
            <v>|D E S C R I Ç Ã O                                                   |UN</v>
          </cell>
          <cell r="C1110" t="str">
            <v>IDADE</v>
          </cell>
          <cell r="D1110" t="str">
            <v>DE</v>
          </cell>
          <cell r="E1110" t="str">
            <v>|CUSTO TOTA</v>
          </cell>
        </row>
        <row r="1111">
          <cell r="A1111" t="str">
            <v>VÍNCULO...</v>
          </cell>
          <cell r="B1111" t="str">
            <v>..: CAIXA REFERENCIAL</v>
          </cell>
        </row>
        <row r="1112">
          <cell r="A1112" t="str">
            <v>A GASOLINA</v>
          </cell>
          <cell r="B1112" t="str">
            <v>POTÊNCIA 5,5 HP, SEM CARREGADOR - CHP DIURNO. AF_02/2016</v>
          </cell>
        </row>
        <row r="1113">
          <cell r="A1113">
            <v>93272</v>
          </cell>
          <cell r="B1113" t="str">
            <v>GRUA ASCENSIONAL, LANCA DE 30 M, CAPACIDADE DE 1,0 T A 30 M, ALTURA AT</v>
          </cell>
          <cell r="C1113" t="str">
            <v>CHP</v>
          </cell>
          <cell r="D1113" t="str">
            <v>CR</v>
          </cell>
          <cell r="E1113">
            <v>64.319999999999993</v>
          </cell>
        </row>
        <row r="1114">
          <cell r="A1114" t="str">
            <v>E 39 M - C</v>
          </cell>
          <cell r="B1114" t="str">
            <v>HP DIURNO. AF_03/2016</v>
          </cell>
        </row>
        <row r="1115">
          <cell r="A1115">
            <v>93281</v>
          </cell>
          <cell r="B1115" t="str">
            <v>GUINCHO ELÉTRICO DE COLUNA, CAPACIDADE 400 KG, COM MOTO FREIO, MOTOR T</v>
          </cell>
          <cell r="C1115" t="str">
            <v>CHP</v>
          </cell>
          <cell r="D1115" t="str">
            <v>CR</v>
          </cell>
          <cell r="E1115">
            <v>10.56</v>
          </cell>
        </row>
        <row r="1116">
          <cell r="A1116" t="str">
            <v>RIFÁSICO D</v>
          </cell>
          <cell r="B1116" t="str">
            <v>E 1,25 CV - CHP DIURNO. AF_03/2016</v>
          </cell>
        </row>
        <row r="1117">
          <cell r="A1117">
            <v>93287</v>
          </cell>
          <cell r="B1117" t="str">
            <v>GUINDASTE HIDRÁULICO AUTOPROPELIDO, COM LANÇA TELESCÓPICA 40 M, CAPACI</v>
          </cell>
          <cell r="C1117" t="str">
            <v>CHP</v>
          </cell>
          <cell r="D1117" t="str">
            <v>CR</v>
          </cell>
          <cell r="E1117">
            <v>290.44</v>
          </cell>
        </row>
        <row r="1118">
          <cell r="A1118" t="str">
            <v>DADE MÁXIM</v>
          </cell>
          <cell r="B1118" t="str">
            <v>A 60 T, POTÊNCIA 260 KW - CHP DIURNO. AF_03/2016</v>
          </cell>
        </row>
        <row r="1119">
          <cell r="A1119">
            <v>93415</v>
          </cell>
          <cell r="B1119" t="str">
            <v>GERADOR PORTÁTIL MONOFÁSICO, POTÊNCIA 5500 VA, MOTOR A GASOLINA, POTÊN</v>
          </cell>
          <cell r="C1119" t="str">
            <v>CHP</v>
          </cell>
          <cell r="D1119" t="str">
            <v>CR</v>
          </cell>
          <cell r="E1119">
            <v>10.88</v>
          </cell>
        </row>
        <row r="1120">
          <cell r="A1120" t="str">
            <v>CIA DO MOT</v>
          </cell>
          <cell r="B1120" t="str">
            <v>OR 13 CV - CHP DIURNO. AF_03/2016</v>
          </cell>
        </row>
        <row r="1121">
          <cell r="A1121">
            <v>93421</v>
          </cell>
          <cell r="B1121" t="str">
            <v>GRUPO GERADOR REBOCÁVEL, POTÊNCIA 66 KVA, MOTOR A DIESEL - CHP DIURNO.</v>
          </cell>
          <cell r="C1121" t="str">
            <v>CHP</v>
          </cell>
          <cell r="D1121" t="str">
            <v>CR</v>
          </cell>
          <cell r="E1121">
            <v>43.14</v>
          </cell>
        </row>
        <row r="1122">
          <cell r="A1122" t="str">
            <v>AF_03/2016</v>
          </cell>
        </row>
        <row r="1123">
          <cell r="A1123">
            <v>93427</v>
          </cell>
          <cell r="B1123" t="str">
            <v>GRUPO GERADOR ESTACIONÁRIO, POTÊNCIA 150 KVA, MOTOR A DIESEL- CHP DIUR</v>
          </cell>
          <cell r="C1123" t="str">
            <v>CHP</v>
          </cell>
          <cell r="D1123" t="str">
            <v>CR</v>
          </cell>
          <cell r="E1123">
            <v>99</v>
          </cell>
        </row>
        <row r="1124">
          <cell r="A1124" t="str">
            <v>NO. AF_03/</v>
          </cell>
          <cell r="B1124">
            <v>2016</v>
          </cell>
        </row>
        <row r="1125">
          <cell r="A1125">
            <v>93433</v>
          </cell>
          <cell r="B1125" t="str">
            <v>USINA DE MISTURA ASFÁLTICA À QUENTE, TIPO CONTRA FLUXO, PROD 40 A 80 T</v>
          </cell>
          <cell r="C1125" t="str">
            <v>CHP</v>
          </cell>
          <cell r="D1125" t="str">
            <v>CR</v>
          </cell>
          <cell r="E1125">
            <v>1732.85</v>
          </cell>
        </row>
        <row r="1126">
          <cell r="A1126" t="str">
            <v>ON/HORA -</v>
          </cell>
          <cell r="B1126" t="str">
            <v>CHP DIURNO. AF_03/2016</v>
          </cell>
        </row>
        <row r="1127">
          <cell r="A1127">
            <v>93439</v>
          </cell>
          <cell r="B1127" t="str">
            <v>USINA DE ASFALTO À FRIO, CAPACIDADE DE 40 A 60 TON/HORA, ELÉTRICA POTÊ</v>
          </cell>
          <cell r="C1127" t="str">
            <v>CHP</v>
          </cell>
          <cell r="D1127" t="str">
            <v>CR</v>
          </cell>
          <cell r="E1127">
            <v>86.39</v>
          </cell>
        </row>
        <row r="1128">
          <cell r="A1128" t="str">
            <v>NCIA 30 CV</v>
          </cell>
          <cell r="B1128" t="e">
            <v>#NAME?</v>
          </cell>
        </row>
        <row r="1129">
          <cell r="A1129">
            <v>326</v>
          </cell>
          <cell r="B1129" t="str">
            <v>CUSTO HORÁRIO PRODUTIVO NOTURNO</v>
          </cell>
        </row>
        <row r="1130">
          <cell r="A1130" t="str">
            <v>5957     C</v>
          </cell>
          <cell r="B1130" t="str">
            <v>OMPACTADOR DE SOLOS COM PLACA VIBRATORIA, 46X51CM, 5HP, 156KG, DIESEL</v>
          </cell>
          <cell r="C1130" t="str">
            <v>CHP</v>
          </cell>
          <cell r="D1130" t="str">
            <v>CR</v>
          </cell>
          <cell r="E1130">
            <v>17.3</v>
          </cell>
        </row>
        <row r="1131">
          <cell r="A1131" t="str">
            <v>, IMPACTO</v>
          </cell>
          <cell r="B1131" t="str">
            <v>DINAMICO 1700KG - CUSTO HORARIO PRODUTIVO DIURNO</v>
          </cell>
        </row>
        <row r="1132">
          <cell r="A1132">
            <v>327</v>
          </cell>
          <cell r="B1132" t="str">
            <v>CUSTO HORÁRIO IMPRODUTIVO DIURNO</v>
          </cell>
        </row>
        <row r="1133">
          <cell r="A1133" t="str">
            <v>5632     E</v>
          </cell>
          <cell r="B1133" t="str">
            <v>SCAVADEIRA HIDRÁULICA SOBRE ESTEIRAS, CAÇAMBA 0,80 M3, PESO OPERACION</v>
          </cell>
          <cell r="C1133" t="str">
            <v>CHI</v>
          </cell>
          <cell r="D1133" t="str">
            <v>CR</v>
          </cell>
          <cell r="E1133">
            <v>44.61</v>
          </cell>
        </row>
        <row r="1134">
          <cell r="A1134" t="str">
            <v>AL 17 T, P</v>
          </cell>
          <cell r="B1134" t="str">
            <v>OTENCIA BRUTA 111 HP - CHI DIURNO. AF_06/2014</v>
          </cell>
        </row>
        <row r="1135">
          <cell r="A1135" t="str">
            <v>5679     R</v>
          </cell>
          <cell r="B1135" t="str">
            <v>ETROESCAVADEIRA SOBRE RODAS COM CARREGADEIRA, TRAÇÃO 4X4, POTÊNCIA LÍ</v>
          </cell>
          <cell r="C1135" t="str">
            <v>CHI</v>
          </cell>
          <cell r="D1135" t="str">
            <v>CR</v>
          </cell>
          <cell r="E1135">
            <v>31.25</v>
          </cell>
        </row>
        <row r="1136">
          <cell r="A1136" t="str">
            <v>Q. 88 HP,</v>
          </cell>
          <cell r="B1136" t="str">
            <v>CAÇAMBA CARREG. CAP. MÍN. 1 M3, CAÇAMBA RETRO CAP. 0,26 M3,</v>
          </cell>
        </row>
        <row r="1137">
          <cell r="A1137" t="str">
            <v>PESO OPERA</v>
          </cell>
          <cell r="B1137" t="str">
            <v>CIONAL MÍN. 6.674 KG, PROFUNDIDADE ESCAVAÇÃO MÁX. 4,37 M - C</v>
          </cell>
        </row>
        <row r="1138">
          <cell r="A1138" t="str">
            <v>HI DIURNO.</v>
          </cell>
          <cell r="B1138" t="str">
            <v>AF_06/2014</v>
          </cell>
        </row>
        <row r="1139">
          <cell r="A1139" t="str">
            <v>5681     R</v>
          </cell>
          <cell r="B1139" t="str">
            <v>ETROESCAVADEIRA SOBRE RODAS COM CARREGADEIRA, TRAÇÃO 4X2, POTÊNCIA LÍ</v>
          </cell>
          <cell r="C1139" t="str">
            <v>CHI</v>
          </cell>
          <cell r="D1139" t="str">
            <v>CR</v>
          </cell>
          <cell r="E1139">
            <v>29.5</v>
          </cell>
        </row>
        <row r="1140">
          <cell r="A1140" t="str">
            <v>SINAPI - S</v>
          </cell>
          <cell r="B1140" t="str">
            <v>ISTEMA NACIONAL DE PESQUISA DE CUSTOS E ÍNDICES DA CONSTRUÇÃO CIVIL</v>
          </cell>
        </row>
        <row r="1141">
          <cell r="A1141" t="str">
            <v>PCI.817.01</v>
          </cell>
          <cell r="B1141" t="e">
            <v>#NAME?</v>
          </cell>
          <cell r="D1141" t="str">
            <v>EM</v>
          </cell>
          <cell r="E1141" t="str">
            <v>06/2016 AS 13:04:4</v>
          </cell>
        </row>
        <row r="1142">
          <cell r="D1142" t="str">
            <v>TA</v>
          </cell>
          <cell r="E1142" t="str">
            <v>TÉCNICA: 13/06/20</v>
          </cell>
        </row>
        <row r="1143">
          <cell r="A1143" t="str">
            <v>ENCARGOS S</v>
          </cell>
          <cell r="B1143" t="str">
            <v>OCIAIS DESONERADOS: 90,80%(HORA)   52,84%(MÊS)</v>
          </cell>
        </row>
        <row r="1144">
          <cell r="A1144" t="str">
            <v>ABRANGÊNCI</v>
          </cell>
          <cell r="B1144" t="str">
            <v>A : NACIONAL                                              LOCALIDADE  : BELO</v>
          </cell>
          <cell r="C1144" t="str">
            <v>HORI</v>
          </cell>
        </row>
        <row r="1145">
          <cell r="A1145" t="str">
            <v>REF.COLETA</v>
          </cell>
          <cell r="B1145" t="str">
            <v>: MEDIANO</v>
          </cell>
          <cell r="D1145" t="str">
            <v>TA</v>
          </cell>
          <cell r="E1145" t="str">
            <v>: 05/2016</v>
          </cell>
        </row>
        <row r="1146">
          <cell r="A1146" t="str">
            <v>CÓDIGO</v>
          </cell>
          <cell r="B1146" t="str">
            <v>|D E S C R I Ç Ã O                                                   |UN</v>
          </cell>
          <cell r="C1146" t="str">
            <v>IDADE</v>
          </cell>
          <cell r="D1146" t="str">
            <v>DE</v>
          </cell>
          <cell r="E1146" t="str">
            <v>|CUSTO TOTA</v>
          </cell>
        </row>
        <row r="1147">
          <cell r="A1147" t="str">
            <v>VÍNCULO...</v>
          </cell>
          <cell r="B1147" t="str">
            <v>..: CAIXA REFERENCIAL</v>
          </cell>
        </row>
        <row r="1148">
          <cell r="A1148" t="str">
            <v>Q. 79 HP,</v>
          </cell>
          <cell r="B1148" t="str">
            <v>CAÇAMBA CARREG. CAP. MÍN. 1 M3, CAÇAMBA RETRO CAP. 0,20 M3,</v>
          </cell>
        </row>
        <row r="1149">
          <cell r="A1149" t="str">
            <v>PESO OPERA</v>
          </cell>
          <cell r="B1149" t="str">
            <v>CIONAL MÍN. 6.570 KG, PROFUNDIDADE ESCAVAÇÃO MÁX. 4,37 M - C</v>
          </cell>
        </row>
        <row r="1150">
          <cell r="A1150" t="str">
            <v>HI DIURNO.</v>
          </cell>
          <cell r="B1150" t="str">
            <v>AF_06/2014</v>
          </cell>
        </row>
        <row r="1151">
          <cell r="A1151" t="str">
            <v>5685     R</v>
          </cell>
          <cell r="B1151" t="str">
            <v>OLO COMPACTADOR VIBRATÓRIO DE UM CILINDRO AÇO LISO, POTÊNCIA 80 HP, P</v>
          </cell>
          <cell r="C1151" t="str">
            <v>CHI</v>
          </cell>
          <cell r="D1151" t="str">
            <v>CR</v>
          </cell>
          <cell r="E1151">
            <v>30.99</v>
          </cell>
        </row>
        <row r="1152">
          <cell r="A1152" t="str">
            <v>ESO OPERAC</v>
          </cell>
          <cell r="B1152" t="str">
            <v>IONAL MÁXIMO 8,1 T, IMPACTO DINÂMICO 16,15 / 9,5 T, LARGURA</v>
          </cell>
        </row>
        <row r="1153">
          <cell r="A1153" t="str">
            <v>DE TRABALH</v>
          </cell>
          <cell r="B1153" t="str">
            <v>O 1,68 M - CHI DIURNO. AF_06/2014</v>
          </cell>
        </row>
        <row r="1154">
          <cell r="A1154" t="str">
            <v>5690     G</v>
          </cell>
          <cell r="B1154" t="str">
            <v>RADE DE DISCO CONTROLE REMOTO REBOCÁVEL, COM 24 DISCOS 24 X 6 MM COM</v>
          </cell>
          <cell r="C1154" t="str">
            <v>CHI</v>
          </cell>
          <cell r="D1154" t="str">
            <v>CR</v>
          </cell>
          <cell r="E1154">
            <v>3.26</v>
          </cell>
        </row>
        <row r="1155">
          <cell r="A1155" t="str">
            <v>PNEUS PARA</v>
          </cell>
          <cell r="B1155" t="str">
            <v>TRANSPORTE - CHI DIURNO. AF_06/2014</v>
          </cell>
        </row>
        <row r="1156">
          <cell r="A1156" t="str">
            <v>5806     M</v>
          </cell>
          <cell r="B1156" t="str">
            <v>OTOBOMBA CENTRÍFUGA, MOTOR A GASOLINA, POTÊNCIA 5,42 HP, BOCAIS 1 1/2</v>
          </cell>
          <cell r="C1156" t="str">
            <v>CHI</v>
          </cell>
          <cell r="D1156" t="str">
            <v>CR</v>
          </cell>
          <cell r="E1156">
            <v>0.21</v>
          </cell>
        </row>
        <row r="1157">
          <cell r="A1157" t="str">
            <v>" X 1", DI</v>
          </cell>
          <cell r="B1157" t="str">
            <v>ÂMETRO ROTOR 143 MM HM/Q = 6 MCA / 16,8 M3/H A 38 MCA / 6,6</v>
          </cell>
        </row>
        <row r="1158">
          <cell r="A1158" t="str">
            <v>M3/H - CHI</v>
          </cell>
          <cell r="B1158" t="str">
            <v>DIURNO. AF_06/2014</v>
          </cell>
        </row>
        <row r="1159">
          <cell r="A1159" t="str">
            <v>5826     C</v>
          </cell>
          <cell r="B1159" t="str">
            <v>AMINHÃO TOCO, PBT 16.000 KG, CARGA ÚTIL MÁX. 10.685 KG, DIST. ENTRE E</v>
          </cell>
          <cell r="C1159" t="str">
            <v>CHI</v>
          </cell>
          <cell r="D1159" t="str">
            <v>CR</v>
          </cell>
          <cell r="E1159">
            <v>24.89</v>
          </cell>
        </row>
        <row r="1160">
          <cell r="A1160" t="str">
            <v>IXOS 4,8 M</v>
          </cell>
          <cell r="B1160" t="str">
            <v>, POTÊNCIA 189 CV, INCLUSIVE CARROCERIA FIXA ABERTA DE MADEI</v>
          </cell>
        </row>
        <row r="1161">
          <cell r="A1161" t="str">
            <v>RA P/ TRAN</v>
          </cell>
          <cell r="B1161" t="str">
            <v>SPORTE GERAL DE CARGA SECA, DIMEN. APROX. 2,5 X 7,00 X 0,50</v>
          </cell>
        </row>
        <row r="1162">
          <cell r="A1162" t="str">
            <v>M - CHI DI</v>
          </cell>
          <cell r="B1162" t="str">
            <v>URNO. AF_06/2014</v>
          </cell>
        </row>
        <row r="1163">
          <cell r="A1163" t="str">
            <v>5829     U</v>
          </cell>
          <cell r="B1163" t="str">
            <v>SINA DE CONCRETO FIXA CAPACIDADE 90/120 M³, 63HP - CHI DIURNO</v>
          </cell>
          <cell r="C1163" t="str">
            <v>CHI</v>
          </cell>
          <cell r="D1163" t="str">
            <v>AS</v>
          </cell>
          <cell r="E1163">
            <v>98.12</v>
          </cell>
        </row>
        <row r="1164">
          <cell r="A1164" t="str">
            <v>5837     V</v>
          </cell>
          <cell r="B1164" t="str">
            <v>IBROACABADORA DE ASFALTO SOBRE ESTEIRAS, LARGURA DE PAVIMENTAÇÃO 1,90</v>
          </cell>
          <cell r="C1164" t="str">
            <v>CHI</v>
          </cell>
          <cell r="D1164" t="str">
            <v>CR</v>
          </cell>
          <cell r="E1164">
            <v>70.430000000000007</v>
          </cell>
        </row>
        <row r="1165">
          <cell r="A1165" t="str">
            <v>M A 5,30 M</v>
          </cell>
          <cell r="B1165" t="str">
            <v>, POTÊNCIA 105 HP CAPACIDADE 450 T/H - CHI DIURNO. AF_11/20</v>
          </cell>
        </row>
        <row r="1166">
          <cell r="A1166">
            <v>14</v>
          </cell>
        </row>
        <row r="1167">
          <cell r="A1167" t="str">
            <v>5841     V</v>
          </cell>
          <cell r="B1167" t="str">
            <v>ASSOURA MECÂNICA REBOCÁVEL COM ESCOVA CILÍNDRICA, LARGURA ÚTIL DE VAR</v>
          </cell>
          <cell r="C1167" t="str">
            <v>CHI</v>
          </cell>
          <cell r="D1167" t="str">
            <v>CR</v>
          </cell>
          <cell r="E1167">
            <v>3.32</v>
          </cell>
        </row>
        <row r="1168">
          <cell r="A1168" t="str">
            <v>RIMENTO DE</v>
          </cell>
          <cell r="B1168" t="str">
            <v>2,44 M - CHI DIURNO. AF_06/2014</v>
          </cell>
        </row>
        <row r="1169">
          <cell r="A1169" t="str">
            <v>5845     T</v>
          </cell>
          <cell r="B1169" t="str">
            <v>RATOR DE PNEUS, POTÊNCIA 122 CV, TRAÇÃO 4X4, PESO COM LASTRO DE 4.510</v>
          </cell>
          <cell r="C1169" t="str">
            <v>CHI</v>
          </cell>
          <cell r="D1169" t="str">
            <v>CR</v>
          </cell>
          <cell r="E1169">
            <v>23.74</v>
          </cell>
        </row>
        <row r="1170">
          <cell r="A1170" t="str">
            <v>KG - CHI D</v>
          </cell>
          <cell r="B1170" t="str">
            <v>IURNO. AF_06/2014</v>
          </cell>
        </row>
        <row r="1171">
          <cell r="A1171" t="str">
            <v>5849     T</v>
          </cell>
          <cell r="B1171" t="str">
            <v>RATOR DE ESTEIRAS, POTÊNCIA 170 HP, PESO OPERACIONAL 19 T, CAÇAMBA 5,</v>
          </cell>
          <cell r="C1171" t="str">
            <v>CHI</v>
          </cell>
          <cell r="D1171" t="str">
            <v>CR</v>
          </cell>
          <cell r="E1171">
            <v>61.52</v>
          </cell>
        </row>
        <row r="1172">
          <cell r="A1172" t="str">
            <v>2 M3 - CHI</v>
          </cell>
          <cell r="B1172" t="str">
            <v>DIURNO. AF_06/2014</v>
          </cell>
        </row>
        <row r="1173">
          <cell r="A1173" t="str">
            <v>5853     T</v>
          </cell>
          <cell r="B1173" t="str">
            <v>RATOR DE ESTEIRAS, POTÊNCIA 150 HP, PESO OPERACIONAL 16,7 T, COM RODA</v>
          </cell>
          <cell r="C1173" t="str">
            <v>CHI</v>
          </cell>
          <cell r="D1173" t="str">
            <v>CR</v>
          </cell>
          <cell r="E1173">
            <v>61.81</v>
          </cell>
        </row>
        <row r="1174">
          <cell r="A1174" t="str">
            <v>MOTRIZ ELE</v>
          </cell>
          <cell r="B1174" t="str">
            <v>VADA E LÂMINA 3,18 M3 - CHI DIURNO. AF_06/2014</v>
          </cell>
        </row>
        <row r="1175">
          <cell r="A1175" t="str">
            <v>5857     T</v>
          </cell>
          <cell r="B1175" t="str">
            <v>RATOR DE ESTEIRAS, POTÊNCIA 347 HP, PESO OPERACIONAL 38,5 T, COM LÂMI</v>
          </cell>
          <cell r="C1175" t="str">
            <v>CHI</v>
          </cell>
          <cell r="D1175" t="str">
            <v>CR</v>
          </cell>
          <cell r="E1175">
            <v>169.75</v>
          </cell>
        </row>
        <row r="1176">
          <cell r="A1176" t="str">
            <v>SINAPI - S</v>
          </cell>
          <cell r="B1176" t="str">
            <v>ISTEMA NACIONAL DE PESQUISA DE CUSTOS E ÍNDICES DA CONSTRUÇÃO CIVIL</v>
          </cell>
        </row>
        <row r="1177">
          <cell r="A1177" t="str">
            <v>PCI.817.01</v>
          </cell>
          <cell r="B1177" t="e">
            <v>#NAME?</v>
          </cell>
          <cell r="D1177" t="str">
            <v>EM</v>
          </cell>
          <cell r="E1177" t="str">
            <v>06/2016 AS 13:04:4</v>
          </cell>
        </row>
        <row r="1178">
          <cell r="D1178" t="str">
            <v>TA</v>
          </cell>
          <cell r="E1178" t="str">
            <v>TÉCNICA: 13/06/20</v>
          </cell>
        </row>
        <row r="1179">
          <cell r="A1179" t="str">
            <v>ENCARGOS S</v>
          </cell>
          <cell r="B1179" t="str">
            <v>OCIAIS DESONERADOS: 90,80%(HORA)   52,84%(MÊS)</v>
          </cell>
        </row>
        <row r="1180">
          <cell r="A1180" t="str">
            <v>ABRANGÊNCI</v>
          </cell>
          <cell r="B1180" t="str">
            <v>A : NACIONAL                                              LOCALIDADE  : BELO</v>
          </cell>
          <cell r="C1180" t="str">
            <v>HORI</v>
          </cell>
        </row>
        <row r="1181">
          <cell r="A1181" t="str">
            <v>REF.COLETA</v>
          </cell>
          <cell r="B1181" t="str">
            <v>: MEDIANO</v>
          </cell>
          <cell r="D1181" t="str">
            <v>TA</v>
          </cell>
          <cell r="E1181" t="str">
            <v>: 05/2016</v>
          </cell>
        </row>
        <row r="1182">
          <cell r="A1182" t="str">
            <v>CÓDIGO</v>
          </cell>
          <cell r="B1182" t="str">
            <v>|D E S C R I Ç Ã O                                                   |UN</v>
          </cell>
          <cell r="C1182" t="str">
            <v>IDADE</v>
          </cell>
          <cell r="D1182" t="str">
            <v>DE</v>
          </cell>
          <cell r="E1182" t="str">
            <v>|CUSTO TOTA</v>
          </cell>
        </row>
        <row r="1183">
          <cell r="A1183" t="str">
            <v>VÍNCULO...</v>
          </cell>
          <cell r="B1183" t="str">
            <v>..: CAIXA REFERENCIAL</v>
          </cell>
        </row>
        <row r="1184">
          <cell r="A1184" t="str">
            <v>NA 8,70 M3</v>
          </cell>
          <cell r="B1184" t="e">
            <v>#NAME?</v>
          </cell>
        </row>
        <row r="1185">
          <cell r="A1185" t="str">
            <v>5865     R</v>
          </cell>
          <cell r="B1185" t="str">
            <v>OLO COMPACTADOR VIBRATÓRIO REBOCÁVEL, CILINDRO DE AÇO LISO, POTÊNCIA</v>
          </cell>
          <cell r="C1185" t="str">
            <v>CHI</v>
          </cell>
          <cell r="D1185" t="str">
            <v>CR</v>
          </cell>
          <cell r="E1185">
            <v>5.44</v>
          </cell>
        </row>
        <row r="1186">
          <cell r="A1186" t="str">
            <v>DE TRAÇÃO</v>
          </cell>
          <cell r="B1186" t="str">
            <v>DE 65 CV, PESO 4,7 T, IMPACTO DINÂMICO 18,3 T, LARGURA DE TR</v>
          </cell>
        </row>
        <row r="1187">
          <cell r="A1187" t="str">
            <v>ABALHO 1,6</v>
          </cell>
          <cell r="B1187" t="str">
            <v>7 M - CHI DIURNO. AF_02/2016</v>
          </cell>
        </row>
        <row r="1188">
          <cell r="A1188" t="str">
            <v>5869     R</v>
          </cell>
          <cell r="B1188" t="str">
            <v>OLO COMPACTADOR VIBRATÓRIO TANDEM AÇO LISO, POTÊNCIA 58 HP, PESO SEM/</v>
          </cell>
          <cell r="C1188" t="str">
            <v>CHI</v>
          </cell>
          <cell r="D1188" t="str">
            <v>CR</v>
          </cell>
          <cell r="E1188">
            <v>35.1</v>
          </cell>
        </row>
        <row r="1189">
          <cell r="A1189" t="str">
            <v>COM LASTRO</v>
          </cell>
          <cell r="B1189" t="str">
            <v>6,5 / 9,4 T, LARGURA DE TRABALHO 1,2 M - CHI DIURNO. AF_06/</v>
          </cell>
        </row>
        <row r="1190">
          <cell r="A1190">
            <v>2014</v>
          </cell>
        </row>
        <row r="1191">
          <cell r="A1191" t="str">
            <v>5873     R</v>
          </cell>
          <cell r="B1191" t="str">
            <v>OLO COMPACTADOR DE PNEUS ESTÁTICO, PRESSÃO VARIÁVEL, POTÊNCIA 99 HP,</v>
          </cell>
          <cell r="C1191" t="str">
            <v>CHI</v>
          </cell>
          <cell r="D1191" t="str">
            <v>CR</v>
          </cell>
          <cell r="E1191">
            <v>36.409999999999997</v>
          </cell>
        </row>
        <row r="1192">
          <cell r="A1192" t="str">
            <v>PESO SEM/C</v>
          </cell>
          <cell r="B1192" t="str">
            <v>OM LASTRO 9,45 / 21,0 T, LARGURA DE ROLAGEM 2,265 M - CHI DI</v>
          </cell>
        </row>
        <row r="1193">
          <cell r="A1193" t="str">
            <v>URNO. AF_0</v>
          </cell>
          <cell r="B1193">
            <v>42401</v>
          </cell>
        </row>
        <row r="1194">
          <cell r="A1194" t="str">
            <v>5877     R</v>
          </cell>
          <cell r="B1194" t="str">
            <v>ETROESCAVADEIRA SOBRE RODAS COM CARREGADEIRA, TRAÇÃO 4X4, POTÊNCIA LÍ</v>
          </cell>
          <cell r="C1194" t="str">
            <v>CHI</v>
          </cell>
          <cell r="D1194" t="str">
            <v>CR</v>
          </cell>
          <cell r="E1194">
            <v>30.7</v>
          </cell>
        </row>
        <row r="1195">
          <cell r="A1195" t="str">
            <v>Q. 72 HP,</v>
          </cell>
          <cell r="B1195" t="str">
            <v>CAÇAMBA CARREG. CAP. MÍN. 0,79 M3, CAÇAMBA RETRO CAP. 0,18 M</v>
          </cell>
        </row>
        <row r="1196">
          <cell r="A1196" t="str">
            <v>3, PESO OP</v>
          </cell>
          <cell r="B1196" t="str">
            <v>ERACIONAL MÍN. 7.140 KG, PROFUNDIDADE ESCAVAÇÃO MÁX. 4,50 M</v>
          </cell>
        </row>
        <row r="1197">
          <cell r="A1197" t="e">
            <v>#NAME?</v>
          </cell>
          <cell r="B1197" t="str">
            <v>RNO. AF_06/2014</v>
          </cell>
        </row>
        <row r="1198">
          <cell r="A1198" t="str">
            <v>5881     R</v>
          </cell>
          <cell r="B1198" t="str">
            <v>OLO COMPACTADOR VIBRATÓRIO PÉ DE CARNEIRO, OPERADO POR CONTROLE REMOT</v>
          </cell>
          <cell r="C1198" t="str">
            <v>CHI</v>
          </cell>
          <cell r="D1198" t="str">
            <v>CR</v>
          </cell>
          <cell r="E1198">
            <v>37.6</v>
          </cell>
        </row>
        <row r="1199">
          <cell r="A1199" t="str">
            <v>O, POTÊNCI</v>
          </cell>
          <cell r="B1199" t="str">
            <v>A 12,5 KW, PESO OPERACIONAL 1,675 T, LARGURA DE TRABALHO 0,8</v>
          </cell>
        </row>
        <row r="1200">
          <cell r="A1200" t="str">
            <v>5 M - CHI</v>
          </cell>
          <cell r="B1200" t="str">
            <v>DIURNO. AF_02/2016</v>
          </cell>
        </row>
        <row r="1201">
          <cell r="A1201" t="str">
            <v>5884     U</v>
          </cell>
          <cell r="B1201" t="str">
            <v>SINA DE LAMA ASFÁLTICA, PROD 30 A 50 T/H, SILO DE AGREGADO 7 M3, RESE</v>
          </cell>
          <cell r="C1201" t="str">
            <v>CHI</v>
          </cell>
          <cell r="D1201" t="str">
            <v>AS</v>
          </cell>
          <cell r="E1201">
            <v>34.78</v>
          </cell>
        </row>
        <row r="1202">
          <cell r="A1202" t="str">
            <v>RVATÓRIOS</v>
          </cell>
          <cell r="B1202" t="str">
            <v>PARA EMULSÃO E ÁGUA DE 2,3 M3 CADA, MISTURADOR TIPO PUG MILL</v>
          </cell>
        </row>
        <row r="1203">
          <cell r="A1203" t="str">
            <v>A SER MONT</v>
          </cell>
          <cell r="B1203" t="str">
            <v>ADO SOBRE CAMINHÃO - CHI DIURNO. AF_10/2014</v>
          </cell>
        </row>
        <row r="1204">
          <cell r="A1204" t="str">
            <v>5892     C</v>
          </cell>
          <cell r="B1204" t="str">
            <v>AMINHÃO TOCO, PESO BRUTO TOTAL 14.300 KG, CARGA ÚTIL MÁXIMA 9590 KG,</v>
          </cell>
          <cell r="C1204" t="str">
            <v>CHI</v>
          </cell>
          <cell r="D1204" t="str">
            <v>CR</v>
          </cell>
          <cell r="E1204">
            <v>25.93</v>
          </cell>
        </row>
        <row r="1205">
          <cell r="A1205" t="str">
            <v>DISTÂNCIA</v>
          </cell>
          <cell r="B1205" t="str">
            <v>ENTRE EIXOS 4,76 M, POTÊNCIA 185 CV (NÃO INCLUI CARROCERIA)</v>
          </cell>
        </row>
        <row r="1206">
          <cell r="A1206" t="e">
            <v>#NAME?</v>
          </cell>
          <cell r="B1206" t="str">
            <v>RNO. AF_06/2014</v>
          </cell>
        </row>
        <row r="1207">
          <cell r="A1207" t="str">
            <v>5896     C</v>
          </cell>
          <cell r="B1207" t="str">
            <v>AMINHÃO TOCO, PESO BRUTO TOTAL 16.000 KG, CARGA ÚTIL MÁXIMA DE 10.685</v>
          </cell>
          <cell r="C1207" t="str">
            <v>CHI</v>
          </cell>
          <cell r="D1207" t="str">
            <v>CR</v>
          </cell>
          <cell r="E1207">
            <v>23.84</v>
          </cell>
        </row>
        <row r="1208">
          <cell r="A1208" t="str">
            <v>KG, DISTÂN</v>
          </cell>
          <cell r="B1208" t="str">
            <v>CIA ENTRE EIXOS 4,80 M, POTÊNCIA 189 CV EXCLUSIVE CARROCERI</v>
          </cell>
        </row>
        <row r="1209">
          <cell r="A1209" t="str">
            <v>A - CHI DI</v>
          </cell>
          <cell r="B1209" t="str">
            <v>URNO. AF_06/2014</v>
          </cell>
        </row>
        <row r="1210">
          <cell r="A1210" t="str">
            <v>5903     C</v>
          </cell>
          <cell r="B1210" t="str">
            <v>AMINHÃO PIPA 10.000 L TRUCADO, PESO BRUTO TOTAL 23.000 KG, CARGA ÚTIL</v>
          </cell>
          <cell r="C1210" t="str">
            <v>CHI</v>
          </cell>
          <cell r="D1210" t="str">
            <v>CR</v>
          </cell>
          <cell r="E1210">
            <v>31.51</v>
          </cell>
        </row>
        <row r="1211">
          <cell r="A1211" t="str">
            <v>MÁXIMA 15.</v>
          </cell>
          <cell r="B1211" t="str">
            <v>935 KG, DISTÂNCIA ENTRE EIXOS 4,8 M, POTÊNCIA 230 CV, INCLU</v>
          </cell>
        </row>
        <row r="1212">
          <cell r="A1212" t="str">
            <v>SINAPI - S</v>
          </cell>
          <cell r="B1212" t="str">
            <v>ISTEMA NACIONAL DE PESQUISA DE CUSTOS E ÍNDICES DA CONSTRUÇÃO CIVIL</v>
          </cell>
        </row>
        <row r="1213">
          <cell r="A1213" t="str">
            <v>PCI.817.01</v>
          </cell>
          <cell r="B1213" t="e">
            <v>#NAME?</v>
          </cell>
          <cell r="D1213" t="str">
            <v>EM</v>
          </cell>
          <cell r="E1213" t="str">
            <v>06/2016 AS 13:04:4</v>
          </cell>
        </row>
        <row r="1214">
          <cell r="D1214" t="str">
            <v>TA</v>
          </cell>
          <cell r="E1214" t="str">
            <v>TÉCNICA: 13/06/20</v>
          </cell>
        </row>
        <row r="1215">
          <cell r="A1215" t="str">
            <v>ENCARGOS S</v>
          </cell>
          <cell r="B1215" t="str">
            <v>OCIAIS DESONERADOS: 90,80%(HORA)   52,84%(MÊS)</v>
          </cell>
        </row>
        <row r="1216">
          <cell r="A1216" t="str">
            <v>ABRANGÊNCI</v>
          </cell>
          <cell r="B1216" t="str">
            <v>A : NACIONAL                                              LOCALIDADE  : BELO</v>
          </cell>
          <cell r="C1216" t="str">
            <v>HORI</v>
          </cell>
        </row>
        <row r="1217">
          <cell r="A1217" t="str">
            <v>REF.COLETA</v>
          </cell>
          <cell r="B1217" t="str">
            <v>: MEDIANO</v>
          </cell>
          <cell r="D1217" t="str">
            <v>TA</v>
          </cell>
          <cell r="E1217" t="str">
            <v>: 05/2016</v>
          </cell>
        </row>
        <row r="1218">
          <cell r="A1218" t="str">
            <v>CÓDIGO</v>
          </cell>
          <cell r="B1218" t="str">
            <v>|D E S C R I Ç Ã O                                                   |UN</v>
          </cell>
          <cell r="C1218" t="str">
            <v>IDADE</v>
          </cell>
          <cell r="D1218" t="str">
            <v>DE</v>
          </cell>
          <cell r="E1218" t="str">
            <v>|CUSTO TOTA</v>
          </cell>
        </row>
        <row r="1219">
          <cell r="A1219" t="str">
            <v>VÍNCULO...</v>
          </cell>
          <cell r="B1219" t="str">
            <v>..: CAIXA REFERENCIAL</v>
          </cell>
        </row>
        <row r="1220">
          <cell r="A1220" t="str">
            <v>SIVE TANQU</v>
          </cell>
          <cell r="B1220" t="str">
            <v>E DE AÇO PARA TRANSPORTE DE ÁGUA - CHI DIURNO. AF_06/2014</v>
          </cell>
        </row>
        <row r="1221">
          <cell r="A1221" t="str">
            <v>5907     D</v>
          </cell>
          <cell r="B1221" t="str">
            <v>ISTRIBUIDOR DE AGREGADO TIPO DOSADOR REBOCAVEL  COM 4 PNEUS COM LARGU</v>
          </cell>
          <cell r="C1221" t="str">
            <v>CHI</v>
          </cell>
          <cell r="D1221" t="str">
            <v>AS</v>
          </cell>
          <cell r="E1221">
            <v>8.14</v>
          </cell>
        </row>
        <row r="1222">
          <cell r="A1222" t="str">
            <v>RA 3,66 M</v>
          </cell>
          <cell r="B1222" t="e">
            <v>#NAME?</v>
          </cell>
        </row>
        <row r="1223">
          <cell r="A1223" t="str">
            <v>5911     E</v>
          </cell>
          <cell r="B1223" t="str">
            <v>SPARGIDOR DE ASFALTO PRESSURIZADO COM TANQUE DE 2500 L, REBOCÁVEL COM</v>
          </cell>
          <cell r="C1223" t="str">
            <v>CHI</v>
          </cell>
          <cell r="D1223" t="str">
            <v>AS</v>
          </cell>
          <cell r="E1223">
            <v>15.82</v>
          </cell>
        </row>
        <row r="1224">
          <cell r="A1224" t="str">
            <v>MOTOR A GA</v>
          </cell>
          <cell r="B1224" t="str">
            <v>SOLINA POTÊNCIA 3,4 HP - CHI DIURNO. AF_07/2014</v>
          </cell>
        </row>
        <row r="1225">
          <cell r="A1225" t="str">
            <v>5923     G</v>
          </cell>
          <cell r="B1225" t="str">
            <v>RADE DE DISCO REBOCÁVEL COM 20 DISCOS 24" X 6 MM COM PNEUS PARA TRANS</v>
          </cell>
          <cell r="C1225" t="str">
            <v>CHI</v>
          </cell>
          <cell r="D1225" t="str">
            <v>C</v>
          </cell>
          <cell r="E1225">
            <v>2.56</v>
          </cell>
        </row>
        <row r="1226">
          <cell r="A1226" t="str">
            <v>PORTE - CH</v>
          </cell>
          <cell r="B1226" t="str">
            <v>I DIURNO. AF_06/2014</v>
          </cell>
        </row>
        <row r="1227">
          <cell r="A1227" t="str">
            <v>5926     L</v>
          </cell>
          <cell r="B1227" t="str">
            <v>ANCA ELEVATORIA TELESCOPICA DE ACIONAMENTO HIDRAULICO, CAPACIDADE DE</v>
          </cell>
          <cell r="C1227" t="str">
            <v>CHI</v>
          </cell>
          <cell r="D1227" t="str">
            <v>CR</v>
          </cell>
          <cell r="E1227">
            <v>237.41</v>
          </cell>
        </row>
        <row r="1228">
          <cell r="A1228" t="str">
            <v>CARGA 30.0</v>
          </cell>
          <cell r="B1228" t="str">
            <v>00 KG, COM CESTO, MONTADA SOBRE CAMINHAO TRUCADO - CHI DIURN</v>
          </cell>
        </row>
        <row r="1229">
          <cell r="A1229" t="str">
            <v>O</v>
          </cell>
        </row>
        <row r="1230">
          <cell r="A1230" t="str">
            <v>5930     G</v>
          </cell>
          <cell r="B1230" t="str">
            <v>UINDAUTO HIDRÁULICO, CAPACIDADE MÁXIMA DE CARGA 6200 KG, MOMENTO MÁXI</v>
          </cell>
          <cell r="C1230" t="str">
            <v>CHI</v>
          </cell>
          <cell r="D1230" t="str">
            <v>CR</v>
          </cell>
          <cell r="E1230">
            <v>29.06</v>
          </cell>
        </row>
        <row r="1231">
          <cell r="A1231" t="str">
            <v>MO DE CARG</v>
          </cell>
          <cell r="B1231" t="str">
            <v>A 11,7 TM, ALCANCE MÁXIMO HORIZONTAL 9,70 M, INCLUSIVE CAMIN</v>
          </cell>
        </row>
        <row r="1232">
          <cell r="A1232" t="str">
            <v>HÃO TOCO P</v>
          </cell>
          <cell r="B1232" t="str">
            <v>BT 16.000 KG, POTÊNCIA DE 189 CV - CHI DIURNO. AF_06/2014</v>
          </cell>
        </row>
        <row r="1233">
          <cell r="A1233" t="str">
            <v>5934     M</v>
          </cell>
          <cell r="B1233" t="str">
            <v>OTONIVELADORA POTÊNCIA BÁSICA LÍQUIDA (PRIMEIRA MARCHA) 125 HP, PESO</v>
          </cell>
          <cell r="C1233" t="str">
            <v>CHI</v>
          </cell>
          <cell r="D1233" t="str">
            <v>CR</v>
          </cell>
          <cell r="E1233">
            <v>47.29</v>
          </cell>
        </row>
        <row r="1234">
          <cell r="A1234" t="str">
            <v>BRUTO 1303</v>
          </cell>
          <cell r="B1234" t="str">
            <v>2 KG, LARGURA DA LÂMINA DE 3,7 M - CHI DIURNO. AF_06/2014</v>
          </cell>
        </row>
        <row r="1235">
          <cell r="A1235" t="str">
            <v>5942     P</v>
          </cell>
          <cell r="B1235" t="str">
            <v>Á CARREGADEIRA SOBRE RODAS, POTÊNCIA LÍQUIDA 128 HP, CAPACIDADE DA CA</v>
          </cell>
          <cell r="C1235" t="str">
            <v>CHI</v>
          </cell>
          <cell r="D1235" t="str">
            <v>CR</v>
          </cell>
          <cell r="E1235">
            <v>39.33</v>
          </cell>
        </row>
        <row r="1236">
          <cell r="A1236" t="str">
            <v>ÇAMBA 1,7</v>
          </cell>
          <cell r="B1236" t="str">
            <v>A 2,8 M3, PESO OPERACIONAL 11632 KG - CHI DIURNO. AF_06/2014</v>
          </cell>
        </row>
        <row r="1237">
          <cell r="A1237" t="str">
            <v>5946     P</v>
          </cell>
          <cell r="B1237" t="str">
            <v>Á CARREGADEIRA SOBRE RODAS, POTÊNCIA 197 HP, CAPACIDADE DA CAÇAMBA 2,</v>
          </cell>
          <cell r="C1237" t="str">
            <v>CHI</v>
          </cell>
          <cell r="D1237" t="str">
            <v>CR</v>
          </cell>
          <cell r="E1237">
            <v>48.88</v>
          </cell>
        </row>
        <row r="1238">
          <cell r="A1238" t="str">
            <v>5 A 3,5 M3</v>
          </cell>
          <cell r="B1238" t="str">
            <v>, PESO OPERACIONAL 18338 KG - CHI DIURNO. AF_06/2014</v>
          </cell>
        </row>
        <row r="1239">
          <cell r="A1239" t="str">
            <v>5952     M</v>
          </cell>
          <cell r="B1239" t="str">
            <v>ARTELETE OU ROMPEDOR PNEUMÁTICO MANUAL 28KG, FREQUENCIA DE IMPACTO 12</v>
          </cell>
          <cell r="C1239" t="str">
            <v>CHI</v>
          </cell>
          <cell r="D1239" t="str">
            <v>CR</v>
          </cell>
          <cell r="E1239">
            <v>10.78</v>
          </cell>
        </row>
        <row r="1240">
          <cell r="A1240" t="str">
            <v>30/MINUTO</v>
          </cell>
          <cell r="B1240" t="e">
            <v>#NAME?</v>
          </cell>
        </row>
        <row r="1241">
          <cell r="A1241" t="str">
            <v>5954     C</v>
          </cell>
          <cell r="B1241" t="str">
            <v>OMPRESSOR DE AR REBOCÁVEL, VAZÃO 189 PCM, PRESSÃO EFETIVA DE TRABALHO</v>
          </cell>
          <cell r="C1241" t="str">
            <v>CHI</v>
          </cell>
          <cell r="D1241" t="str">
            <v>CR</v>
          </cell>
          <cell r="E1241">
            <v>2.5299999999999998</v>
          </cell>
        </row>
        <row r="1242">
          <cell r="A1242" t="str">
            <v>102 PSI, M</v>
          </cell>
          <cell r="B1242" t="str">
            <v>OTOR DIESEL, POTÊNCIA 63 CV - CHI DIURNO. AF_06/2015</v>
          </cell>
        </row>
        <row r="1243">
          <cell r="A1243" t="str">
            <v>5959     C</v>
          </cell>
          <cell r="B1243" t="str">
            <v>OMPACTADOR DE SOLOS COM PLACA VIBRATORIA, 46X51CM, 5HP, 156KG, DIESEL</v>
          </cell>
          <cell r="C1243" t="str">
            <v>CHI</v>
          </cell>
          <cell r="D1243" t="str">
            <v>CR</v>
          </cell>
          <cell r="E1243">
            <v>14.08</v>
          </cell>
        </row>
        <row r="1244">
          <cell r="A1244" t="str">
            <v>, IMPACTO</v>
          </cell>
          <cell r="B1244" t="str">
            <v>DINAMICO 1700KG - CUSTO HORARIO IMPRODUTIVO DIURNO</v>
          </cell>
        </row>
        <row r="1245">
          <cell r="A1245" t="str">
            <v>5961     C</v>
          </cell>
          <cell r="B1245" t="str">
            <v>AMINHÃO BASCULANTE 6 M3, PESO BRUTO TOTAL 16.000 KG, CARGA ÚTIL MÁXIM</v>
          </cell>
          <cell r="C1245" t="str">
            <v>CHI</v>
          </cell>
          <cell r="D1245" t="str">
            <v>CR</v>
          </cell>
          <cell r="E1245">
            <v>30.88</v>
          </cell>
        </row>
        <row r="1246">
          <cell r="A1246" t="str">
            <v>A 13.071 K</v>
          </cell>
          <cell r="B1246" t="str">
            <v>G, DISTÂNCIA ENTRE EIXOS 4,80 M, POTÊNCIA 230 CV INCLUSIVE C</v>
          </cell>
        </row>
        <row r="1247">
          <cell r="A1247" t="str">
            <v>AÇAMBA MET</v>
          </cell>
          <cell r="B1247" t="str">
            <v>ÁLICA - CHI DIURNO. AF_06/2014</v>
          </cell>
        </row>
        <row r="1248">
          <cell r="A1248" t="str">
            <v>SINAPI - S</v>
          </cell>
          <cell r="B1248" t="str">
            <v>ISTEMA NACIONAL DE PESQUISA DE CUSTOS E ÍNDICES DA CONSTRUÇÃO CIVIL</v>
          </cell>
        </row>
        <row r="1249">
          <cell r="A1249" t="str">
            <v>PCI.817.01</v>
          </cell>
          <cell r="B1249" t="e">
            <v>#NAME?</v>
          </cell>
          <cell r="D1249" t="str">
            <v>EM</v>
          </cell>
          <cell r="E1249" t="str">
            <v>06/2016 AS 13:04:4</v>
          </cell>
        </row>
        <row r="1250">
          <cell r="D1250" t="str">
            <v>TA</v>
          </cell>
          <cell r="E1250" t="str">
            <v>TÉCNICA: 13/06/20</v>
          </cell>
        </row>
        <row r="1251">
          <cell r="A1251" t="str">
            <v>ENCARGOS S</v>
          </cell>
          <cell r="B1251" t="str">
            <v>OCIAIS DESONERADOS: 90,80%(HORA)   52,84%(MÊS)</v>
          </cell>
        </row>
        <row r="1252">
          <cell r="A1252" t="str">
            <v>ABRANGÊNCI</v>
          </cell>
          <cell r="B1252" t="str">
            <v>A : NACIONAL                                              LOCALIDADE  : BELO</v>
          </cell>
          <cell r="C1252" t="str">
            <v>HORI</v>
          </cell>
        </row>
        <row r="1253">
          <cell r="A1253" t="str">
            <v>REF.COLETA</v>
          </cell>
          <cell r="B1253" t="str">
            <v>: MEDIANO</v>
          </cell>
          <cell r="D1253" t="str">
            <v>TA</v>
          </cell>
          <cell r="E1253" t="str">
            <v>: 05/2016</v>
          </cell>
        </row>
        <row r="1254">
          <cell r="A1254" t="str">
            <v>CÓDIGO</v>
          </cell>
          <cell r="B1254" t="str">
            <v>|D E S C R I Ç Ã O                                                   |UN</v>
          </cell>
          <cell r="C1254" t="str">
            <v>IDADE</v>
          </cell>
          <cell r="D1254" t="str">
            <v>DE</v>
          </cell>
          <cell r="E1254" t="str">
            <v>|CUSTO TOTA</v>
          </cell>
        </row>
        <row r="1255">
          <cell r="A1255" t="str">
            <v>VÍNCULO...</v>
          </cell>
          <cell r="B1255" t="str">
            <v>..: CAIXA REFERENCIAL</v>
          </cell>
        </row>
        <row r="1256">
          <cell r="A1256" t="str">
            <v>6260     C</v>
          </cell>
          <cell r="B1256" t="str">
            <v>AMINHÃO PIPA 6.000 L, PESO BRUTO TOTAL 13.000 KG, DISTÂNCIA ENTRE EIX</v>
          </cell>
          <cell r="C1256" t="str">
            <v>CHI</v>
          </cell>
          <cell r="D1256" t="str">
            <v>CR</v>
          </cell>
          <cell r="E1256">
            <v>27.3</v>
          </cell>
        </row>
        <row r="1257">
          <cell r="A1257" t="str">
            <v>OS 4,80 M,</v>
          </cell>
          <cell r="B1257" t="str">
            <v>POTÊNCIA 189 CV INCLUSIVE TANQUE DE AÇO PARA TRANSPORTE DE</v>
          </cell>
        </row>
        <row r="1258">
          <cell r="A1258" t="str">
            <v>ÁGUA, CAPA</v>
          </cell>
          <cell r="B1258" t="str">
            <v>CIDADE 6 M3 - CHI DIURNO. AF_06/2014</v>
          </cell>
        </row>
        <row r="1259">
          <cell r="A1259" t="str">
            <v>6880     R</v>
          </cell>
          <cell r="B1259" t="str">
            <v>OLO COMPACTADOR DE PNEUS ESTÁTICO, PRESSÃO VARIÁVEL, POTÊNCIA 111 HP,</v>
          </cell>
          <cell r="C1259" t="str">
            <v>CHI</v>
          </cell>
          <cell r="D1259" t="str">
            <v>CR</v>
          </cell>
          <cell r="E1259">
            <v>37.21</v>
          </cell>
        </row>
        <row r="1260">
          <cell r="A1260" t="str">
            <v>PESO SEM/C</v>
          </cell>
          <cell r="B1260" t="str">
            <v>OM LASTRO 9,5 / 26 T, LARGURA DE TRABALHO 1,90 M - CHI DIUR</v>
          </cell>
        </row>
        <row r="1261">
          <cell r="A1261" t="str">
            <v>NO. AF_07/</v>
          </cell>
          <cell r="B1261">
            <v>2014</v>
          </cell>
        </row>
        <row r="1262">
          <cell r="A1262" t="str">
            <v>7023     D</v>
          </cell>
          <cell r="B1262" t="str">
            <v>ISTRIBUIDOR DE BETUME 6000L 56CV SOB PRESSAO MONTADO SOBRE CHASSIS DE</v>
          </cell>
          <cell r="C1262" t="str">
            <v>CHI</v>
          </cell>
          <cell r="D1262" t="str">
            <v>AS</v>
          </cell>
          <cell r="E1262">
            <v>23.27</v>
          </cell>
        </row>
        <row r="1263">
          <cell r="A1263" t="str">
            <v>CAMINHÃO -</v>
          </cell>
          <cell r="B1263" t="str">
            <v>CHI</v>
          </cell>
        </row>
        <row r="1264">
          <cell r="A1264" t="str">
            <v>7031     T</v>
          </cell>
          <cell r="B1264" t="str">
            <v>ANQUE DE ASFALTO ESTACIONÁRIO COM SERPENTINA, CAPACIDADE 30.000 L - C</v>
          </cell>
          <cell r="C1264" t="str">
            <v>CHI</v>
          </cell>
          <cell r="D1264" t="str">
            <v>CR</v>
          </cell>
          <cell r="E1264">
            <v>2.5499999999999998</v>
          </cell>
        </row>
        <row r="1265">
          <cell r="A1265" t="str">
            <v>HI DIURNO.</v>
          </cell>
          <cell r="B1265" t="str">
            <v>AF_06/2014</v>
          </cell>
        </row>
        <row r="1266">
          <cell r="A1266" t="str">
            <v>7043     M</v>
          </cell>
          <cell r="B1266" t="str">
            <v>OTOBOMBA TRASH (PARA ÁGUA SUJA) AUTO ESCORVANTE, MOTOR GASOLINA DE 6,</v>
          </cell>
          <cell r="C1266" t="str">
            <v>CHI</v>
          </cell>
          <cell r="D1266" t="str">
            <v>CR</v>
          </cell>
          <cell r="E1266">
            <v>0.26</v>
          </cell>
        </row>
        <row r="1267">
          <cell r="A1267" t="str">
            <v>41 HP, DIÂ</v>
          </cell>
          <cell r="B1267" t="str">
            <v>METROS DE SUCÇÃO X RECALQUE: 3" X 3", HM/Q = 10 MCA / 60 M3/</v>
          </cell>
        </row>
        <row r="1268">
          <cell r="A1268" t="str">
            <v>H A 23 MCA</v>
          </cell>
          <cell r="B1268" t="str">
            <v>/ 0 M3/H - CHI DIURNO. AF_10/2014</v>
          </cell>
        </row>
        <row r="1269">
          <cell r="A1269" t="str">
            <v>7050     R</v>
          </cell>
          <cell r="B1269" t="str">
            <v>OLO COMPACTADOR PE DE CARNEIRO VIBRATORIO, POTENCIA 125 HP, PESO OPER</v>
          </cell>
          <cell r="C1269" t="str">
            <v>CHI</v>
          </cell>
          <cell r="D1269" t="str">
            <v>CR</v>
          </cell>
          <cell r="E1269">
            <v>37.950000000000003</v>
          </cell>
        </row>
        <row r="1270">
          <cell r="A1270" t="str">
            <v>ACIONAL SE</v>
          </cell>
          <cell r="B1270" t="str">
            <v>M/COM LASTRO 11,95 / 13,30 T, IMPACTO DINAMICO 38,5 / 22,5 T</v>
          </cell>
        </row>
        <row r="1271">
          <cell r="A1271" t="str">
            <v>, LARGURA</v>
          </cell>
          <cell r="B1271" t="str">
            <v>DE TRABALHO 2,15 M - CHI DIURNO. AF_06/2014</v>
          </cell>
        </row>
        <row r="1272">
          <cell r="A1272">
            <v>67827</v>
          </cell>
          <cell r="B1272" t="str">
            <v>CAMINHÃO BASCULANTE 6 M3 TOCO, PESO BRUTO TOTAL 16.000 KG, CARGA ÚTIL</v>
          </cell>
          <cell r="C1272" t="str">
            <v>CHI</v>
          </cell>
          <cell r="D1272" t="str">
            <v>CR</v>
          </cell>
          <cell r="E1272">
            <v>30.07</v>
          </cell>
        </row>
        <row r="1273">
          <cell r="A1273" t="str">
            <v>MÁXIMA 11.</v>
          </cell>
          <cell r="B1273" t="str">
            <v>130 KG, DISTÂNCIA ENTRE EIXOS 5,36 M, POTÊNCIA 185 CV, INCLU</v>
          </cell>
        </row>
        <row r="1274">
          <cell r="A1274" t="str">
            <v>SIVE CAÇAM</v>
          </cell>
          <cell r="B1274" t="str">
            <v>BA METÁLICA - CHI DIURNO. AF_06/2014</v>
          </cell>
        </row>
        <row r="1275">
          <cell r="A1275">
            <v>73395</v>
          </cell>
          <cell r="B1275" t="str">
            <v>GRUPO GERADOR ESTACIONÁRIO, MOTOR DIESEL POTÊNCIA 170 KVA - CHI DIURNO</v>
          </cell>
          <cell r="C1275" t="str">
            <v>CHI</v>
          </cell>
          <cell r="D1275" t="str">
            <v>CR</v>
          </cell>
          <cell r="E1275">
            <v>4.24</v>
          </cell>
        </row>
        <row r="1276">
          <cell r="A1276" t="str">
            <v>. AF_02/20</v>
          </cell>
          <cell r="B1276">
            <v>16</v>
          </cell>
        </row>
        <row r="1277">
          <cell r="A1277">
            <v>83766</v>
          </cell>
          <cell r="B1277" t="str">
            <v>GRUPO DE SOLDAGEM COM GERADOR A DIESEL 60 CV PARA SOLDA ELÉTRICA, SOBR</v>
          </cell>
          <cell r="C1277" t="str">
            <v>CHI</v>
          </cell>
          <cell r="D1277" t="str">
            <v>CR</v>
          </cell>
          <cell r="E1277">
            <v>22.97</v>
          </cell>
        </row>
        <row r="1278">
          <cell r="A1278" t="str">
            <v>E 04 RODAS</v>
          </cell>
          <cell r="B1278" t="str">
            <v>, COM MOTOR 4 CILINDROS 600 A - CHI DIURNO. AF_02/2016</v>
          </cell>
        </row>
        <row r="1279">
          <cell r="A1279">
            <v>84013</v>
          </cell>
          <cell r="B1279" t="str">
            <v>ESCAVADEIRA HIDRÁULICA SOBRE ESTEIRAS, CAÇAMBA 0,80 M3, PESO OPERACION</v>
          </cell>
          <cell r="C1279" t="str">
            <v>CHI</v>
          </cell>
          <cell r="D1279" t="str">
            <v>CR</v>
          </cell>
          <cell r="E1279">
            <v>43.27</v>
          </cell>
        </row>
        <row r="1280">
          <cell r="A1280" t="str">
            <v>AL 17,8 T,</v>
          </cell>
          <cell r="B1280" t="str">
            <v>POTÊNCIA LÍQUIDA 110 HP - CHI DIURNO. AF_10/2014</v>
          </cell>
        </row>
        <row r="1281">
          <cell r="A1281">
            <v>87446</v>
          </cell>
          <cell r="B1281" t="str">
            <v>BETONEIRA CAPACIDADE NOMINAL 400 L, CAPACIDADE DE MISTURA 310 L, MOTOR</v>
          </cell>
          <cell r="C1281" t="str">
            <v>CHI</v>
          </cell>
          <cell r="D1281" t="str">
            <v>CR</v>
          </cell>
          <cell r="E1281">
            <v>0.37</v>
          </cell>
        </row>
        <row r="1282">
          <cell r="A1282" t="str">
            <v>A DIESEL P</v>
          </cell>
          <cell r="B1282" t="str">
            <v>OTÊNCIA 5,0 HP, SEM CARREGADOR - CHI DIURNO. AF_06/2014</v>
          </cell>
        </row>
        <row r="1283">
          <cell r="A1283">
            <v>88392</v>
          </cell>
          <cell r="B1283" t="str">
            <v>MISTURADOR DE ARGAMASSA, EIXO HORIZONTAL, CAPACIDADE DE MISTURA 300 KG</v>
          </cell>
          <cell r="C1283" t="str">
            <v>CHI</v>
          </cell>
          <cell r="D1283" t="str">
            <v>CR</v>
          </cell>
          <cell r="E1283">
            <v>0.72</v>
          </cell>
        </row>
        <row r="1284">
          <cell r="A1284" t="str">
            <v>SINAPI - S</v>
          </cell>
          <cell r="B1284" t="str">
            <v>ISTEMA NACIONAL DE PESQUISA DE CUSTOS E ÍNDICES DA CONSTRUÇÃO CIVIL</v>
          </cell>
        </row>
        <row r="1285">
          <cell r="A1285" t="str">
            <v>PCI.817.01</v>
          </cell>
          <cell r="B1285" t="e">
            <v>#NAME?</v>
          </cell>
          <cell r="D1285" t="str">
            <v>EM</v>
          </cell>
          <cell r="E1285" t="str">
            <v>06/2016 AS 13:04:4</v>
          </cell>
        </row>
        <row r="1286">
          <cell r="D1286" t="str">
            <v>TA</v>
          </cell>
          <cell r="E1286" t="str">
            <v>TÉCNICA: 13/06/20</v>
          </cell>
        </row>
        <row r="1287">
          <cell r="A1287" t="str">
            <v>ENCARGOS S</v>
          </cell>
          <cell r="B1287" t="str">
            <v>OCIAIS DESONERADOS: 90,80%(HORA)   52,84%(MÊS)</v>
          </cell>
        </row>
        <row r="1288">
          <cell r="A1288" t="str">
            <v>ABRANGÊNCI</v>
          </cell>
          <cell r="B1288" t="str">
            <v>A : NACIONAL                                              LOCALIDADE  : BELO</v>
          </cell>
          <cell r="C1288" t="str">
            <v>HORI</v>
          </cell>
        </row>
        <row r="1289">
          <cell r="A1289" t="str">
            <v>REF.COLETA</v>
          </cell>
          <cell r="B1289" t="str">
            <v>: MEDIANO</v>
          </cell>
          <cell r="D1289" t="str">
            <v>TA</v>
          </cell>
          <cell r="E1289" t="str">
            <v>: 05/2016</v>
          </cell>
        </row>
        <row r="1290">
          <cell r="A1290" t="str">
            <v>CÓDIGO</v>
          </cell>
          <cell r="B1290" t="str">
            <v>|D E S C R I Ç Ã O                                                   |UN</v>
          </cell>
          <cell r="C1290" t="str">
            <v>IDADE</v>
          </cell>
          <cell r="D1290" t="str">
            <v>DE</v>
          </cell>
          <cell r="E1290" t="str">
            <v>|CUSTO TOTA</v>
          </cell>
        </row>
        <row r="1291">
          <cell r="A1291" t="str">
            <v>VÍNCULO...</v>
          </cell>
          <cell r="B1291" t="str">
            <v>..: CAIXA REFERENCIAL</v>
          </cell>
        </row>
        <row r="1292">
          <cell r="A1292" t="str">
            <v>, MOTOR EL</v>
          </cell>
          <cell r="B1292" t="str">
            <v>ÉTRICO POTÊNCIA 5 CV - CHI DIURNO. AF_06/2014</v>
          </cell>
        </row>
        <row r="1293">
          <cell r="A1293">
            <v>88398</v>
          </cell>
          <cell r="B1293" t="str">
            <v>MISTURADOR DE ARGAMASSA, EIXO HORIZONTAL, CAPACIDADE DE MISTURA 600 KG</v>
          </cell>
          <cell r="C1293" t="str">
            <v>CHI</v>
          </cell>
          <cell r="D1293" t="str">
            <v>CR</v>
          </cell>
          <cell r="E1293">
            <v>0.86</v>
          </cell>
        </row>
        <row r="1294">
          <cell r="A1294" t="str">
            <v>, MOTOR EL</v>
          </cell>
          <cell r="B1294" t="str">
            <v>ÉTRICO POTÊNCIA 7,5 CV - CHI DIURNO. AF_06/2014</v>
          </cell>
        </row>
        <row r="1295">
          <cell r="A1295">
            <v>88404</v>
          </cell>
          <cell r="B1295" t="str">
            <v>MISTURADOR DE ARGAMASSA, EIXO HORIZONTAL, CAPACIDADE DE MISTURA 160 KG</v>
          </cell>
          <cell r="C1295" t="str">
            <v>CHI</v>
          </cell>
          <cell r="D1295" t="str">
            <v>CR</v>
          </cell>
          <cell r="E1295">
            <v>0.68</v>
          </cell>
        </row>
        <row r="1296">
          <cell r="A1296" t="str">
            <v>, MOTOR EL</v>
          </cell>
          <cell r="B1296" t="str">
            <v>ÉTRICO POTÊNCIA 3 CV - CHI DIURNO. AF_06/2014</v>
          </cell>
        </row>
        <row r="1297">
          <cell r="A1297">
            <v>88430</v>
          </cell>
          <cell r="B1297" t="str">
            <v>PROJETOR DE ARGAMASSA, CAPACIDADE DE PROJEÇÃO 1,5 M3/H, ALCANCE DE 30</v>
          </cell>
          <cell r="C1297" t="str">
            <v>CHI</v>
          </cell>
          <cell r="D1297" t="str">
            <v>CR</v>
          </cell>
          <cell r="E1297">
            <v>4.4800000000000004</v>
          </cell>
        </row>
        <row r="1298">
          <cell r="A1298" t="str">
            <v>ATÉ 60 M,</v>
          </cell>
          <cell r="B1298" t="str">
            <v>MOTOR ELÉTRICO POTÊNCIA 7,5 HP - CHI DIURNO. AF_06/2014</v>
          </cell>
        </row>
        <row r="1299">
          <cell r="A1299">
            <v>88438</v>
          </cell>
          <cell r="B1299" t="str">
            <v>PROJETOR DE ARGAMASSA, CAPACIDADE DE PROJEÇÃO 2 M3/H, ALCANCE ATÉ 50 M</v>
          </cell>
          <cell r="C1299" t="str">
            <v>CHI</v>
          </cell>
          <cell r="D1299" t="str">
            <v>CR</v>
          </cell>
          <cell r="E1299">
            <v>5.94</v>
          </cell>
        </row>
        <row r="1300">
          <cell r="A1300" t="str">
            <v>, MOTOR EL</v>
          </cell>
          <cell r="B1300" t="str">
            <v>ÉTRICO POTÊNCIA 7,5 HP - CHI DIURNO. AF_06/2014</v>
          </cell>
        </row>
        <row r="1301">
          <cell r="A1301">
            <v>88831</v>
          </cell>
          <cell r="B1301" t="str">
            <v>BETONEIRA CAPACIDADE NOMINAL DE 400 L, CAPACIDADE DE MISTURA 310 L, MO</v>
          </cell>
          <cell r="C1301" t="str">
            <v>CHI</v>
          </cell>
          <cell r="D1301" t="str">
            <v>C</v>
          </cell>
          <cell r="E1301">
            <v>0.27</v>
          </cell>
        </row>
        <row r="1302">
          <cell r="A1302" t="str">
            <v>TOR ELÉTRI</v>
          </cell>
          <cell r="B1302" t="str">
            <v>CO TRIFÁSICO POTÊNCIA DE 2 HP, SEM CARREGADOR - CHI DIURNO.</v>
          </cell>
        </row>
        <row r="1303">
          <cell r="A1303" t="str">
            <v>AF_10/2014</v>
          </cell>
        </row>
        <row r="1304">
          <cell r="A1304">
            <v>88844</v>
          </cell>
          <cell r="B1304" t="str">
            <v>TRATOR DE ESTEIRAS, POTÊNCIA 125 HP, PESO OPERACIONAL 12,9 T, COM LÂMI</v>
          </cell>
          <cell r="C1304" t="str">
            <v>CHI</v>
          </cell>
          <cell r="D1304" t="str">
            <v>CR</v>
          </cell>
          <cell r="E1304">
            <v>52.67</v>
          </cell>
        </row>
        <row r="1305">
          <cell r="A1305" t="str">
            <v>NA 2,7 M3</v>
          </cell>
          <cell r="B1305" t="e">
            <v>#NAME?</v>
          </cell>
        </row>
        <row r="1306">
          <cell r="A1306">
            <v>88908</v>
          </cell>
          <cell r="B1306" t="str">
            <v>ESCAVADEIRA HIDRÁULICA SOBRE ESTEIRAS, CAÇAMBA 1,20 M3, PESO OPERACION</v>
          </cell>
          <cell r="C1306" t="str">
            <v>CHI</v>
          </cell>
          <cell r="D1306" t="str">
            <v>CR</v>
          </cell>
          <cell r="E1306">
            <v>47.9</v>
          </cell>
        </row>
        <row r="1307">
          <cell r="A1307" t="str">
            <v>AL 21 T, P</v>
          </cell>
          <cell r="B1307" t="str">
            <v>OTÊNCIA BRUTA 155 HP - CHI DIURNO. AF_06/2014</v>
          </cell>
        </row>
        <row r="1308">
          <cell r="A1308">
            <v>89022</v>
          </cell>
          <cell r="B1308" t="str">
            <v>BOMBA SUBMERSÍVEL ELÉTRICA TRIFÁSICA, POTÊNCIA 2,96 HP, Ø ROTOR 144 MM</v>
          </cell>
          <cell r="C1308" t="str">
            <v>CHI</v>
          </cell>
          <cell r="D1308" t="str">
            <v>CR</v>
          </cell>
          <cell r="E1308">
            <v>0.31</v>
          </cell>
        </row>
        <row r="1309">
          <cell r="A1309" t="str">
            <v>SEMI-ABERT</v>
          </cell>
          <cell r="B1309" t="str">
            <v>O, BOCAL DE SAÍDA Ø 2, HM/Q = 2 MCA / 38,8 M3/H A 28 MCA /</v>
          </cell>
        </row>
        <row r="1310">
          <cell r="A1310" t="str">
            <v>5 M3/H - C</v>
          </cell>
          <cell r="B1310" t="str">
            <v>HI DIURNO. AF_06/2014</v>
          </cell>
        </row>
        <row r="1311">
          <cell r="A1311">
            <v>89027</v>
          </cell>
          <cell r="B1311" t="str">
            <v>TANQUE DE ASFALTO ESTACIONÁRIO COM MAÇARICO, CAPACIDADE 20.000 L - CHI</v>
          </cell>
          <cell r="C1311" t="str">
            <v>CHI</v>
          </cell>
          <cell r="D1311" t="str">
            <v>CR</v>
          </cell>
          <cell r="E1311">
            <v>2.0699999999999998</v>
          </cell>
        </row>
        <row r="1312">
          <cell r="A1312" t="str">
            <v>DIURNO. AF</v>
          </cell>
          <cell r="B1312" t="str">
            <v>_06/2014</v>
          </cell>
        </row>
        <row r="1313">
          <cell r="A1313">
            <v>89031</v>
          </cell>
          <cell r="B1313" t="str">
            <v>TRATOR DE ESTEIRAS, POTÊNCIA 100 HP, PESO OPERACIONAL 9,4 T, COM LÂMIN</v>
          </cell>
          <cell r="C1313" t="str">
            <v>CHI</v>
          </cell>
          <cell r="D1313" t="str">
            <v>CR</v>
          </cell>
          <cell r="E1313">
            <v>50.97</v>
          </cell>
        </row>
        <row r="1314">
          <cell r="A1314" t="str">
            <v>A 2,19 M3</v>
          </cell>
          <cell r="B1314" t="e">
            <v>#NAME?</v>
          </cell>
        </row>
        <row r="1315">
          <cell r="A1315">
            <v>89036</v>
          </cell>
          <cell r="B1315" t="str">
            <v>TRATOR DE PNEUS, POTÊNCIA 85 CV, TRAÇÃO 4X4, PESO COM LASTRO DE 4.675</v>
          </cell>
          <cell r="C1315" t="str">
            <v>CHI</v>
          </cell>
          <cell r="D1315" t="str">
            <v>CR</v>
          </cell>
          <cell r="E1315">
            <v>21.24</v>
          </cell>
        </row>
        <row r="1316">
          <cell r="A1316" t="str">
            <v>KG - CHI D</v>
          </cell>
          <cell r="B1316" t="str">
            <v>IURNO. AF_06/2014</v>
          </cell>
        </row>
        <row r="1317">
          <cell r="A1317">
            <v>89218</v>
          </cell>
          <cell r="B1317" t="str">
            <v>BATE-ESTACAS POR GRAVIDADE, POTÊNCIA DE 160 HP, PESO DO MARTELO ATÉ 3</v>
          </cell>
          <cell r="C1317" t="str">
            <v>CHI</v>
          </cell>
          <cell r="D1317" t="str">
            <v>CR</v>
          </cell>
          <cell r="E1317">
            <v>39.65</v>
          </cell>
        </row>
        <row r="1318">
          <cell r="A1318" t="str">
            <v>TONELADAS</v>
          </cell>
          <cell r="B1318" t="e">
            <v>#NAME?</v>
          </cell>
        </row>
        <row r="1319">
          <cell r="A1319">
            <v>89226</v>
          </cell>
          <cell r="B1319" t="str">
            <v>BETONEIRA CAPACIDADE NOMINAL DE 600 L, CAPACIDADE DE MISTURA 360 L, MO</v>
          </cell>
          <cell r="C1319" t="str">
            <v>CHI</v>
          </cell>
          <cell r="D1319" t="str">
            <v>CR</v>
          </cell>
          <cell r="E1319">
            <v>1.1100000000000001</v>
          </cell>
        </row>
        <row r="1320">
          <cell r="A1320" t="str">
            <v>SINAPI - S</v>
          </cell>
          <cell r="B1320" t="str">
            <v>ISTEMA NACIONAL DE PESQUISA DE CUSTOS E ÍNDICES DA CONSTRUÇÃO CIVIL</v>
          </cell>
        </row>
        <row r="1321">
          <cell r="A1321" t="str">
            <v>PCI.817.01</v>
          </cell>
          <cell r="B1321" t="e">
            <v>#NAME?</v>
          </cell>
          <cell r="D1321" t="str">
            <v>EM</v>
          </cell>
          <cell r="E1321" t="str">
            <v>06/2016 AS 13:04:4</v>
          </cell>
        </row>
        <row r="1322">
          <cell r="D1322" t="str">
            <v>TA</v>
          </cell>
          <cell r="E1322" t="str">
            <v>TÉCNICA: 13/06/20</v>
          </cell>
        </row>
        <row r="1323">
          <cell r="A1323" t="str">
            <v>ENCARGOS S</v>
          </cell>
          <cell r="B1323" t="str">
            <v>OCIAIS DESONERADOS: 90,80%(HORA)   52,84%(MÊS)</v>
          </cell>
        </row>
        <row r="1324">
          <cell r="A1324" t="str">
            <v>ABRANGÊNCI</v>
          </cell>
          <cell r="B1324" t="str">
            <v>A : NACIONAL                                              LOCALIDADE  : BELO</v>
          </cell>
          <cell r="C1324" t="str">
            <v>HORI</v>
          </cell>
        </row>
        <row r="1325">
          <cell r="A1325" t="str">
            <v>REF.COLETA</v>
          </cell>
          <cell r="B1325" t="str">
            <v>: MEDIANO</v>
          </cell>
          <cell r="D1325" t="str">
            <v>TA</v>
          </cell>
          <cell r="E1325" t="str">
            <v>: 05/2016</v>
          </cell>
        </row>
        <row r="1326">
          <cell r="A1326" t="str">
            <v>CÓDIGO</v>
          </cell>
          <cell r="B1326" t="str">
            <v>|D E S C R I Ç Ã O                                                   |UN</v>
          </cell>
          <cell r="C1326" t="str">
            <v>IDADE</v>
          </cell>
          <cell r="D1326" t="str">
            <v>DE</v>
          </cell>
          <cell r="E1326" t="str">
            <v>|CUSTO TOTA</v>
          </cell>
        </row>
        <row r="1327">
          <cell r="A1327" t="str">
            <v>VÍNCULO...</v>
          </cell>
          <cell r="B1327" t="str">
            <v>..: CAIXA REFERENCIAL</v>
          </cell>
        </row>
        <row r="1328">
          <cell r="A1328" t="str">
            <v>TOR ELÉTRI</v>
          </cell>
          <cell r="B1328" t="str">
            <v>CO TRIFÁSICO POTÊNCIA DE 4 CV, SEM CARREGADOR - CHI DIURNO.</v>
          </cell>
        </row>
        <row r="1329">
          <cell r="A1329" t="str">
            <v>AF_11/2014</v>
          </cell>
        </row>
        <row r="1330">
          <cell r="A1330">
            <v>89227</v>
          </cell>
          <cell r="B1330" t="str">
            <v>ROLO COMPACTADOR VIBRATORIO DE UM CILINDRO LISO DE ACO, POTENCIA 80 HP</v>
          </cell>
          <cell r="C1330" t="str">
            <v>CHI</v>
          </cell>
          <cell r="D1330" t="str">
            <v>CR</v>
          </cell>
          <cell r="E1330">
            <v>31.79</v>
          </cell>
        </row>
        <row r="1331">
          <cell r="A1331" t="str">
            <v>, PESO OPE</v>
          </cell>
          <cell r="B1331" t="str">
            <v>RACIONAL MAXIMO 8,5 T, LARGURA TRABALHO 1,676 M - CHI DIURNO</v>
          </cell>
        </row>
        <row r="1332">
          <cell r="A1332" t="str">
            <v>. AF_06/20</v>
          </cell>
          <cell r="B1332">
            <v>14</v>
          </cell>
        </row>
        <row r="1333">
          <cell r="A1333">
            <v>89235</v>
          </cell>
          <cell r="B1333" t="str">
            <v>FRESADORA DE ASFALTO A FRIO SOBRE RODAS, LARGURA FRESAGEM DE 1,0 M, PO</v>
          </cell>
          <cell r="C1333" t="str">
            <v>CHI</v>
          </cell>
          <cell r="D1333" t="str">
            <v>CR</v>
          </cell>
          <cell r="E1333">
            <v>92.93</v>
          </cell>
        </row>
        <row r="1334">
          <cell r="A1334" t="str">
            <v>TÊNCIA 208</v>
          </cell>
          <cell r="B1334" t="str">
            <v>HP - CHI DIURNO. AF_11/2014</v>
          </cell>
        </row>
        <row r="1335">
          <cell r="A1335">
            <v>89243</v>
          </cell>
          <cell r="B1335" t="str">
            <v>FRESADORA DE ASFALTO A FRIO SOBRE RODAS, LARGURA FRESAGEM DE 2,0 M, PO</v>
          </cell>
          <cell r="C1335" t="str">
            <v>CHI</v>
          </cell>
          <cell r="D1335" t="str">
            <v>CR</v>
          </cell>
          <cell r="E1335">
            <v>197.71</v>
          </cell>
        </row>
        <row r="1336">
          <cell r="A1336" t="str">
            <v>TÊNCIA 550</v>
          </cell>
          <cell r="B1336" t="str">
            <v>HP - CHI DIURNO. AF_11/2014</v>
          </cell>
        </row>
        <row r="1337">
          <cell r="A1337">
            <v>89251</v>
          </cell>
          <cell r="B1337" t="str">
            <v>RECICLADORA DE ASFALTO A FRIO SOBRE RODAS, LARGURA FRESAGEM DE 2,0 M,</v>
          </cell>
          <cell r="C1337" t="str">
            <v>CHI</v>
          </cell>
          <cell r="D1337" t="str">
            <v>CR</v>
          </cell>
          <cell r="E1337">
            <v>173.7</v>
          </cell>
        </row>
        <row r="1338">
          <cell r="A1338" t="str">
            <v>POTÊNCIA 4</v>
          </cell>
          <cell r="B1338" t="str">
            <v>22 HP - CHI DIURNO. AF_11/2014</v>
          </cell>
        </row>
        <row r="1339">
          <cell r="A1339">
            <v>89258</v>
          </cell>
          <cell r="B1339" t="str">
            <v>VIBROACABADORA DE ASFALTO SOBRE ESTEIRAS, LARGURA DE PAVIMENTAÇÃO 2,13</v>
          </cell>
          <cell r="C1339" t="str">
            <v>CHI</v>
          </cell>
          <cell r="D1339" t="str">
            <v>CR</v>
          </cell>
          <cell r="E1339">
            <v>60.33</v>
          </cell>
        </row>
        <row r="1340">
          <cell r="A1340" t="str">
            <v>M A 4,55 M</v>
          </cell>
          <cell r="B1340" t="str">
            <v>, POTÊNCIA 100 HP, CAPACIDADE 400 T/H - CHI DIURNO. AF_11/2</v>
          </cell>
        </row>
        <row r="1341">
          <cell r="A1341">
            <v>14</v>
          </cell>
        </row>
        <row r="1342">
          <cell r="A1342">
            <v>89273</v>
          </cell>
          <cell r="B1342" t="str">
            <v>GUINDASTE HIDRÁULICO AUTOPROPELIDO, COM LANÇA TELESCÓPICA 28,80 M, CAP</v>
          </cell>
          <cell r="C1342" t="str">
            <v>CHI</v>
          </cell>
          <cell r="D1342" t="str">
            <v>CR</v>
          </cell>
          <cell r="E1342">
            <v>55.07</v>
          </cell>
        </row>
        <row r="1343">
          <cell r="A1343" t="str">
            <v>ACIDADE MÁ</v>
          </cell>
          <cell r="B1343" t="str">
            <v>XIMA 30 T, POTÊNCIA 97 KW, TRAÇÃO 4 X 4 - CHI DIURNO. AF_11/</v>
          </cell>
        </row>
        <row r="1344">
          <cell r="A1344">
            <v>2014</v>
          </cell>
        </row>
        <row r="1345">
          <cell r="A1345">
            <v>89279</v>
          </cell>
          <cell r="B1345" t="str">
            <v>BETONEIRA CAPACIDADE NOMINAL DE 600 L, CAPACIDADE DE MISTURA 440 L, MO</v>
          </cell>
          <cell r="C1345" t="str">
            <v>CHI</v>
          </cell>
          <cell r="D1345" t="str">
            <v>CR</v>
          </cell>
          <cell r="E1345">
            <v>1.35</v>
          </cell>
        </row>
        <row r="1346">
          <cell r="A1346" t="str">
            <v>TOR A DIES</v>
          </cell>
          <cell r="B1346" t="str">
            <v>EL POTÊNCIA 10 HP, COM CARREGADOR - CHI DIURNO. AF_11/2014</v>
          </cell>
        </row>
        <row r="1347">
          <cell r="A1347">
            <v>89877</v>
          </cell>
          <cell r="B1347" t="str">
            <v>CAMINHÃO BASCULANTE 14 M3, COM CAVALO MECÂNICO DE CAPACIDADE MÁXIMA DE</v>
          </cell>
          <cell r="C1347" t="str">
            <v>CHI</v>
          </cell>
          <cell r="D1347" t="str">
            <v>CR</v>
          </cell>
          <cell r="E1347">
            <v>42.77</v>
          </cell>
        </row>
        <row r="1348">
          <cell r="A1348" t="str">
            <v>TRAÇÃO COM</v>
          </cell>
          <cell r="B1348" t="str">
            <v>BINADO DE 36000 KG, POTÊNCIA 286 CV, INCLUSIVE SEMIREBOQUE</v>
          </cell>
        </row>
        <row r="1349">
          <cell r="A1349" t="str">
            <v>COM CAÇAMB</v>
          </cell>
          <cell r="B1349" t="str">
            <v>A METÁLICA - CHI DIURNO. AF_12/2014</v>
          </cell>
        </row>
        <row r="1350">
          <cell r="A1350">
            <v>89884</v>
          </cell>
          <cell r="B1350" t="str">
            <v>CAMINHÃO BASCULANTE 18 M3, COM CAVALO MECÂNICO DE CAPACIDADE MÁXIMA DE</v>
          </cell>
          <cell r="C1350" t="str">
            <v>CHI</v>
          </cell>
          <cell r="D1350" t="str">
            <v>CR</v>
          </cell>
          <cell r="E1350">
            <v>44.5</v>
          </cell>
        </row>
        <row r="1351">
          <cell r="A1351" t="str">
            <v>TRAÇÃO COM</v>
          </cell>
          <cell r="B1351" t="str">
            <v>BINADO DE 45000 KG, POTÊNCIA 330 CV, INCLUSIVE SEMIREBOQUE</v>
          </cell>
        </row>
        <row r="1352">
          <cell r="A1352" t="str">
            <v>COM CAÇAMB</v>
          </cell>
          <cell r="B1352" t="str">
            <v>A METÁLICA - CHI DIURNO. AF_12/2014</v>
          </cell>
        </row>
        <row r="1353">
          <cell r="A1353">
            <v>90587</v>
          </cell>
          <cell r="B1353" t="str">
            <v>VIBRADOR DE IMERSÃO, DIÂMETRO DE PONTEIRA 45MM, MOTOR ELÉTRICO TRIFÁSI</v>
          </cell>
          <cell r="C1353" t="str">
            <v>CHI</v>
          </cell>
          <cell r="D1353" t="str">
            <v>CR</v>
          </cell>
          <cell r="E1353">
            <v>1.42</v>
          </cell>
        </row>
        <row r="1354">
          <cell r="A1354" t="str">
            <v>CO POTÊNCI</v>
          </cell>
          <cell r="B1354" t="str">
            <v>A DE 2 CV - CHI DIURNO. AF_06/2015</v>
          </cell>
        </row>
        <row r="1355">
          <cell r="A1355">
            <v>90626</v>
          </cell>
          <cell r="B1355" t="str">
            <v>PERFURATRIZ MANUAL, TORQUE MÁXIMO 83 N.M, POTÊNCIA 5 CV, COM DIÂMETRO</v>
          </cell>
          <cell r="C1355" t="str">
            <v>CHI</v>
          </cell>
          <cell r="D1355" t="str">
            <v>CR</v>
          </cell>
          <cell r="E1355">
            <v>1.51</v>
          </cell>
        </row>
        <row r="1356">
          <cell r="A1356" t="str">
            <v>SINAPI - S</v>
          </cell>
          <cell r="B1356" t="str">
            <v>ISTEMA NACIONAL DE PESQUISA DE CUSTOS E ÍNDICES DA CONSTRUÇÃO CIVIL</v>
          </cell>
        </row>
        <row r="1357">
          <cell r="A1357" t="str">
            <v>PCI.817.01</v>
          </cell>
          <cell r="B1357" t="e">
            <v>#NAME?</v>
          </cell>
          <cell r="D1357" t="str">
            <v>EM</v>
          </cell>
          <cell r="E1357" t="str">
            <v>06/2016 AS 13:04:4</v>
          </cell>
        </row>
        <row r="1358">
          <cell r="D1358" t="str">
            <v>TA</v>
          </cell>
          <cell r="E1358" t="str">
            <v>TÉCNICA: 13/06/20</v>
          </cell>
        </row>
        <row r="1359">
          <cell r="A1359" t="str">
            <v>ENCARGOS S</v>
          </cell>
          <cell r="B1359" t="str">
            <v>OCIAIS DESONERADOS: 90,80%(HORA)   52,84%(MÊS)</v>
          </cell>
        </row>
        <row r="1360">
          <cell r="A1360" t="str">
            <v>ABRANGÊNCI</v>
          </cell>
          <cell r="B1360" t="str">
            <v>A : NACIONAL                                              LOCALIDADE  : BELO</v>
          </cell>
          <cell r="C1360" t="str">
            <v>HORI</v>
          </cell>
        </row>
        <row r="1361">
          <cell r="A1361" t="str">
            <v>REF.COLETA</v>
          </cell>
          <cell r="B1361" t="str">
            <v>: MEDIANO</v>
          </cell>
          <cell r="D1361" t="str">
            <v>TA</v>
          </cell>
          <cell r="E1361" t="str">
            <v>: 05/2016</v>
          </cell>
        </row>
        <row r="1362">
          <cell r="A1362" t="str">
            <v>CÓDIGO</v>
          </cell>
          <cell r="B1362" t="str">
            <v>|D E S C R I Ç Ã O                                                   |UN</v>
          </cell>
          <cell r="C1362" t="str">
            <v>IDADE</v>
          </cell>
          <cell r="D1362" t="str">
            <v>DE</v>
          </cell>
          <cell r="E1362" t="str">
            <v>|CUSTO TOTA</v>
          </cell>
        </row>
        <row r="1363">
          <cell r="A1363" t="str">
            <v>VÍNCULO...</v>
          </cell>
          <cell r="B1363" t="str">
            <v>..: CAIXA REFERENCIAL</v>
          </cell>
        </row>
        <row r="1364">
          <cell r="A1364" t="str">
            <v>MÁXIMO 4"</v>
          </cell>
          <cell r="B1364" t="e">
            <v>#NAME?</v>
          </cell>
        </row>
        <row r="1365">
          <cell r="A1365">
            <v>90632</v>
          </cell>
          <cell r="B1365" t="str">
            <v>PERFURATRIZ SOBRE ESTEIRA, TORQUE MÁXIMO 600 KGF, PESO MÉDIO 1000 KG,</v>
          </cell>
          <cell r="C1365" t="str">
            <v>CHI</v>
          </cell>
          <cell r="D1365" t="str">
            <v>CR</v>
          </cell>
          <cell r="E1365">
            <v>48.55</v>
          </cell>
        </row>
        <row r="1366">
          <cell r="A1366" t="str">
            <v>POTÊNCIA 2</v>
          </cell>
          <cell r="B1366" t="str">
            <v>0 HP, DIÂMETRO MÁXIMO 10" - CHI DIURNO. AF_06/2015</v>
          </cell>
        </row>
        <row r="1367">
          <cell r="A1367">
            <v>90638</v>
          </cell>
          <cell r="B1367" t="str">
            <v>MISTURADOR DUPLO HORIZONTAL DE ALTA TURBULÊNCIA, CAPACIDADE / VOLUME 2</v>
          </cell>
          <cell r="C1367" t="str">
            <v>CHI</v>
          </cell>
          <cell r="D1367" t="str">
            <v>CR</v>
          </cell>
          <cell r="E1367">
            <v>3.44</v>
          </cell>
        </row>
        <row r="1368">
          <cell r="A1368" t="str">
            <v>X 500 LITR</v>
          </cell>
          <cell r="B1368" t="str">
            <v>OS, MOTORES ELÉTRICOS MÍNIMO 5 CV CADA, PARA NATA CIMENTO,</v>
          </cell>
        </row>
        <row r="1369">
          <cell r="A1369" t="str">
            <v>ARGAMASSA</v>
          </cell>
          <cell r="B1369" t="str">
            <v>E OUTROS - CHI DIURNO. AF_06/2015</v>
          </cell>
        </row>
        <row r="1370">
          <cell r="A1370">
            <v>90644</v>
          </cell>
          <cell r="B1370" t="str">
            <v>BOMBA TRIPLEX, PARA INJEÇÃO DE NATA DE CIMENTO, VAZÃO MÁXIMA DE 100 LI</v>
          </cell>
          <cell r="C1370" t="str">
            <v>CHI</v>
          </cell>
          <cell r="D1370" t="str">
            <v>CR</v>
          </cell>
          <cell r="E1370">
            <v>5.93</v>
          </cell>
        </row>
        <row r="1371">
          <cell r="A1371" t="str">
            <v>TROS/MINUT</v>
          </cell>
          <cell r="B1371" t="str">
            <v>O, PRESSÃO MÁXIMA DE 70 BAR - CHI DIURNO. AF_06/2015</v>
          </cell>
        </row>
        <row r="1372">
          <cell r="A1372">
            <v>90651</v>
          </cell>
          <cell r="B1372" t="str">
            <v>BOMBA CENTRÍFUGA MONOESTÁGIO COM MOTOR ELÉTRICO MONOFÁSICO, POTÊNCIA 1</v>
          </cell>
          <cell r="C1372" t="str">
            <v>CHI</v>
          </cell>
          <cell r="D1372" t="str">
            <v>CR</v>
          </cell>
          <cell r="E1372">
            <v>0.74</v>
          </cell>
        </row>
        <row r="1373">
          <cell r="A1373" t="str">
            <v>5 HP, DIÂM</v>
          </cell>
          <cell r="B1373" t="str">
            <v>ETRO DO ROTOR 173 MM, HM/Q = 30 MCA / 90 M3/H A 45 MCA / 55</v>
          </cell>
        </row>
        <row r="1374">
          <cell r="A1374" t="str">
            <v>M3/H - CHI</v>
          </cell>
          <cell r="B1374" t="str">
            <v>DIURNO. AF_06/2015</v>
          </cell>
        </row>
        <row r="1375">
          <cell r="A1375">
            <v>90657</v>
          </cell>
          <cell r="B1375" t="str">
            <v>BOMBA DE PROJEÇÃO DE CONCRETO SECO, POTÊNCIA 10 CV, VAZÃO 3 M3/H - CHI</v>
          </cell>
          <cell r="C1375" t="str">
            <v>CHI</v>
          </cell>
          <cell r="D1375" t="str">
            <v>CR</v>
          </cell>
          <cell r="E1375">
            <v>3.86</v>
          </cell>
        </row>
        <row r="1376">
          <cell r="A1376" t="str">
            <v>DIURNO. AF</v>
          </cell>
          <cell r="B1376" t="str">
            <v>_06/2015</v>
          </cell>
        </row>
        <row r="1377">
          <cell r="A1377">
            <v>90663</v>
          </cell>
          <cell r="B1377" t="str">
            <v>BOMBA DE PROJEÇÃO DE CONCRETO SECO, POTÊNCIA 10 CV, VAZÃO 6 M3/H - CHI</v>
          </cell>
          <cell r="C1377" t="str">
            <v>CHI</v>
          </cell>
          <cell r="D1377" t="str">
            <v>CR</v>
          </cell>
          <cell r="E1377">
            <v>4.1399999999999997</v>
          </cell>
        </row>
        <row r="1378">
          <cell r="A1378" t="str">
            <v>DIURNO. AF</v>
          </cell>
          <cell r="B1378" t="str">
            <v>_06/2015</v>
          </cell>
        </row>
        <row r="1379">
          <cell r="A1379">
            <v>90669</v>
          </cell>
          <cell r="B1379" t="str">
            <v>PROJETOR PNEUMÁTICO DE ARGAMASSA PARA CHAPISCO E REBOCO COM RECIPIENTE</v>
          </cell>
          <cell r="C1379" t="str">
            <v>CHI</v>
          </cell>
          <cell r="D1379" t="str">
            <v>CR</v>
          </cell>
          <cell r="E1379">
            <v>3.96</v>
          </cell>
        </row>
        <row r="1380">
          <cell r="A1380" t="str">
            <v>ACOPLADO,</v>
          </cell>
          <cell r="B1380" t="str">
            <v>TIPO CANEQUINHA, COM COMPRESSOR DE AR REBOCÁVEL VAZÃO 89 PC</v>
          </cell>
        </row>
        <row r="1381">
          <cell r="A1381" t="str">
            <v>M E MOTOR</v>
          </cell>
          <cell r="B1381" t="str">
            <v>DIESEL DE 20 CV - CHI DIURNO. AF_06/2015</v>
          </cell>
        </row>
        <row r="1382">
          <cell r="A1382">
            <v>90675</v>
          </cell>
          <cell r="B1382" t="str">
            <v>PERFURATRIZ COM TORRE METÁLICA PARA EXECUÇÃO DE ESTACA HÉLICE CONTÍNUA</v>
          </cell>
          <cell r="C1382" t="str">
            <v>CHI</v>
          </cell>
          <cell r="D1382" t="str">
            <v>CR</v>
          </cell>
          <cell r="E1382">
            <v>174.95</v>
          </cell>
        </row>
        <row r="1383">
          <cell r="A1383" t="str">
            <v>, PROFUNDI</v>
          </cell>
          <cell r="B1383" t="str">
            <v>DADE MÁXIMA DE 30 M, DIÂMETRO MÁXIMO DE 800 MM, POTÊNCIA INS</v>
          </cell>
        </row>
        <row r="1384">
          <cell r="A1384" t="str">
            <v>TALADA DE</v>
          </cell>
          <cell r="B1384" t="str">
            <v>268 HP, MESA ROTATIVA COM TORQUE MÁXIMO DE 170 KNM - CHI DIU</v>
          </cell>
        </row>
        <row r="1385">
          <cell r="A1385" t="str">
            <v>RNO. AF_06</v>
          </cell>
          <cell r="B1385" t="str">
            <v>/2015</v>
          </cell>
        </row>
        <row r="1386">
          <cell r="A1386">
            <v>90681</v>
          </cell>
          <cell r="B1386" t="str">
            <v>PERFURATRIZ HIDRÁULICA SOBRE CAMINHÃO COM TRADO CURTO ACOPLADO, PROFUN</v>
          </cell>
          <cell r="C1386" t="str">
            <v>CHI</v>
          </cell>
          <cell r="D1386" t="str">
            <v>CR</v>
          </cell>
          <cell r="E1386">
            <v>97.99</v>
          </cell>
        </row>
        <row r="1387">
          <cell r="A1387" t="str">
            <v>DIDADE MÁX</v>
          </cell>
          <cell r="B1387" t="str">
            <v>IMA DE 20 M, DIÂMETRO MÁXIMO DE 1500 MM, POTÊNCIA INSTALADA</v>
          </cell>
        </row>
        <row r="1388">
          <cell r="A1388" t="str">
            <v>DE 137 HP,</v>
          </cell>
          <cell r="B1388" t="str">
            <v>MESA ROTATIVA COM TORQUE MÁXIMO DE 30 KNM - CHI DIURNO. AF_</v>
          </cell>
        </row>
        <row r="1389">
          <cell r="A1389">
            <v>42156</v>
          </cell>
        </row>
        <row r="1390">
          <cell r="A1390">
            <v>90687</v>
          </cell>
          <cell r="B1390" t="str">
            <v>MANIPULADOR TELESCÓPICO, POTÊNCIA DE 85 HP, CAPACIDADE DE CARGA DE 3.5</v>
          </cell>
          <cell r="C1390" t="str">
            <v>CHI</v>
          </cell>
          <cell r="D1390" t="str">
            <v>CR</v>
          </cell>
          <cell r="E1390">
            <v>41.29</v>
          </cell>
        </row>
        <row r="1391">
          <cell r="A1391" t="str">
            <v>00 KG, ALT</v>
          </cell>
          <cell r="B1391" t="str">
            <v>URA MÁXIMA DE ELEVAÇÃO DE 12,3 M - CHI DIURNO. AF_06/2015</v>
          </cell>
        </row>
        <row r="1392">
          <cell r="A1392" t="str">
            <v>SINAPI - S</v>
          </cell>
          <cell r="B1392" t="str">
            <v>ISTEMA NACIONAL DE PESQUISA DE CUSTOS E ÍNDICES DA CONSTRUÇÃO CIVIL</v>
          </cell>
        </row>
        <row r="1393">
          <cell r="A1393" t="str">
            <v>PCI.817.01</v>
          </cell>
          <cell r="B1393" t="e">
            <v>#NAME?</v>
          </cell>
          <cell r="D1393" t="str">
            <v>EM</v>
          </cell>
          <cell r="E1393" t="str">
            <v>06/2016 AS 13:04:4</v>
          </cell>
        </row>
        <row r="1394">
          <cell r="D1394" t="str">
            <v>TA</v>
          </cell>
          <cell r="E1394" t="str">
            <v>TÉCNICA: 13/06/20</v>
          </cell>
        </row>
        <row r="1395">
          <cell r="A1395" t="str">
            <v>ENCARGOS S</v>
          </cell>
          <cell r="B1395" t="str">
            <v>OCIAIS DESONERADOS: 90,80%(HORA)   52,84%(MÊS)</v>
          </cell>
        </row>
        <row r="1396">
          <cell r="A1396" t="str">
            <v>ABRANGÊNCI</v>
          </cell>
          <cell r="B1396" t="str">
            <v>A : NACIONAL                                              LOCALIDADE  : BELO</v>
          </cell>
          <cell r="C1396" t="str">
            <v>HORI</v>
          </cell>
        </row>
        <row r="1397">
          <cell r="A1397" t="str">
            <v>REF.COLETA</v>
          </cell>
          <cell r="B1397" t="str">
            <v>: MEDIANO</v>
          </cell>
          <cell r="D1397" t="str">
            <v>TA</v>
          </cell>
          <cell r="E1397" t="str">
            <v>: 05/2016</v>
          </cell>
        </row>
        <row r="1398">
          <cell r="A1398" t="str">
            <v>CÓDIGO</v>
          </cell>
          <cell r="B1398" t="str">
            <v>|D E S C R I Ç Ã O                                                   |UN</v>
          </cell>
          <cell r="C1398" t="str">
            <v>IDADE</v>
          </cell>
          <cell r="D1398" t="str">
            <v>DE</v>
          </cell>
          <cell r="E1398" t="str">
            <v>|CUSTO TOTA</v>
          </cell>
        </row>
        <row r="1399">
          <cell r="A1399" t="str">
            <v>VÍNCULO...</v>
          </cell>
          <cell r="B1399" t="str">
            <v>..: CAIXA REFERENCIAL</v>
          </cell>
        </row>
        <row r="1400">
          <cell r="A1400">
            <v>90693</v>
          </cell>
          <cell r="B1400" t="str">
            <v>MINICARREGADEIRA SOBRE RODAS, POTÊNCIA LÍQUIDA DE 47 HP, CAPACIDADE NO</v>
          </cell>
          <cell r="C1400" t="str">
            <v>CHI</v>
          </cell>
          <cell r="D1400" t="str">
            <v>CR</v>
          </cell>
          <cell r="E1400">
            <v>22.08</v>
          </cell>
        </row>
        <row r="1401">
          <cell r="A1401" t="str">
            <v>MINAL DE O</v>
          </cell>
          <cell r="B1401" t="str">
            <v>PERAÇÃO DE 646 KG - CHI DIURNO. AF_06/2015</v>
          </cell>
        </row>
        <row r="1402">
          <cell r="A1402">
            <v>90965</v>
          </cell>
          <cell r="B1402" t="str">
            <v>COMPRESSOR DE AR REBOCÁVEL, VAZÃO 89 PCM, PRESSÃO EFETIVA DE TRABALHO</v>
          </cell>
          <cell r="C1402" t="str">
            <v>CHI</v>
          </cell>
          <cell r="D1402" t="str">
            <v>C</v>
          </cell>
          <cell r="E1402">
            <v>3.3</v>
          </cell>
        </row>
        <row r="1403">
          <cell r="A1403" t="str">
            <v>102 PSI, M</v>
          </cell>
          <cell r="B1403" t="str">
            <v>OTOR DIESEL, POTÊNCIA 20 CV - CHI DIURNO. AF_06/2015</v>
          </cell>
        </row>
        <row r="1404">
          <cell r="A1404">
            <v>90973</v>
          </cell>
          <cell r="B1404" t="str">
            <v>COMPRESSOR DE AR REBOCAVEL, VAZÃO 250 PCM, PRESSAO DE TRABALHO 102 PSI</v>
          </cell>
          <cell r="C1404" t="str">
            <v>CHI</v>
          </cell>
          <cell r="D1404" t="str">
            <v>CR</v>
          </cell>
          <cell r="E1404">
            <v>3.31</v>
          </cell>
        </row>
        <row r="1405">
          <cell r="A1405" t="str">
            <v>, MOTOR A</v>
          </cell>
          <cell r="B1405" t="str">
            <v>DIESEL POTÊNCIA 81 CV - CHI DIURNO. AF_06/2015</v>
          </cell>
        </row>
        <row r="1406">
          <cell r="A1406">
            <v>90982</v>
          </cell>
          <cell r="B1406" t="str">
            <v>COMPRESSOR DE AR REBOCÁVEL, VAZÃO 748 PCM, PRESSÃO EFETIVA DE TRABALHO</v>
          </cell>
          <cell r="C1406" t="str">
            <v>CHI</v>
          </cell>
          <cell r="D1406" t="str">
            <v>CR</v>
          </cell>
          <cell r="E1406">
            <v>8.42</v>
          </cell>
        </row>
        <row r="1407">
          <cell r="A1407" t="str">
            <v>102 PSI, M</v>
          </cell>
          <cell r="B1407" t="str">
            <v>OTOR DIESEL, POTÊNCIA 210 CV - CHI DIURNO. AF_06/2015</v>
          </cell>
        </row>
        <row r="1408">
          <cell r="A1408">
            <v>91001</v>
          </cell>
          <cell r="B1408" t="str">
            <v>COMPRESSOR DE AR REBOCAVEL, VAZÃO 400 PCM, PRESSAO DE TRABALHO 102 PSI</v>
          </cell>
          <cell r="C1408" t="str">
            <v>CHI</v>
          </cell>
          <cell r="D1408" t="str">
            <v>CR</v>
          </cell>
          <cell r="E1408">
            <v>3.93</v>
          </cell>
        </row>
        <row r="1409">
          <cell r="A1409" t="str">
            <v>, MOTOR A</v>
          </cell>
          <cell r="B1409" t="str">
            <v>DIESEL POTÊNCIA 110 CV - CHI DIURNO. AF_06/2015</v>
          </cell>
        </row>
        <row r="1410">
          <cell r="A1410">
            <v>91032</v>
          </cell>
          <cell r="B1410" t="str">
            <v>CAMINHÃO TRUCADO (C/ TERCEIRO EIXO) ELETRÔNICO - POTÊNCIA 231CV - PBT</v>
          </cell>
          <cell r="C1410" t="str">
            <v>CHI</v>
          </cell>
          <cell r="D1410" t="str">
            <v>CR</v>
          </cell>
          <cell r="E1410">
            <v>29.93</v>
          </cell>
        </row>
        <row r="1411">
          <cell r="A1411" t="str">
            <v>= 22000KG</v>
          </cell>
          <cell r="B1411" t="str">
            <v>- DIST. ENTRE EIXOS 5170 MM - INCLUI CARROCERIA FIXA ABERTA</v>
          </cell>
        </row>
        <row r="1412">
          <cell r="A1412" t="str">
            <v>DE MADEIRA</v>
          </cell>
          <cell r="B1412" t="e">
            <v>#NAME?</v>
          </cell>
        </row>
        <row r="1413">
          <cell r="A1413">
            <v>91278</v>
          </cell>
          <cell r="B1413" t="str">
            <v>PLACA VIBRATÓRIA REVERSÍVEL COM MOTOR 4 TEMPOS A GASOLINA, FORÇA CENTR</v>
          </cell>
          <cell r="C1413" t="str">
            <v>CHI</v>
          </cell>
          <cell r="D1413" t="str">
            <v>CR</v>
          </cell>
          <cell r="E1413">
            <v>1.08</v>
          </cell>
        </row>
        <row r="1414">
          <cell r="A1414" t="str">
            <v>ÍFUGA DE 2</v>
          </cell>
          <cell r="B1414" t="str">
            <v>5 KN (2500 KGF), POTÊNCIA 5,5 CV - CHI DIURNO. AF_08/2015</v>
          </cell>
        </row>
        <row r="1415">
          <cell r="A1415">
            <v>91285</v>
          </cell>
          <cell r="B1415" t="str">
            <v>CORTADORA DE PISO COM MOTOR 4 TEMPOS A GASOLINA, POTÊNCIA DE 13 HP, CO</v>
          </cell>
          <cell r="C1415" t="str">
            <v>CHI</v>
          </cell>
          <cell r="D1415" t="str">
            <v>CR</v>
          </cell>
          <cell r="E1415">
            <v>0.87</v>
          </cell>
        </row>
        <row r="1416">
          <cell r="A1416" t="str">
            <v>M DISCO DE</v>
          </cell>
          <cell r="B1416" t="str">
            <v>CORTE DIAMANTADO SEGMENTADO PARA CONCRETO, DIÂMETRO DE 350</v>
          </cell>
        </row>
        <row r="1417">
          <cell r="A1417" t="str">
            <v>MM, FURO D</v>
          </cell>
          <cell r="B1417" t="str">
            <v>E 1" (14 X 1") - CHI DIURNO. AF_08/2015</v>
          </cell>
        </row>
        <row r="1418">
          <cell r="A1418">
            <v>91387</v>
          </cell>
          <cell r="B1418" t="str">
            <v>CAMINHÃO BASCULANTE 10 M3, TRUCADO CABINE SIMPLES, PESO BRUTO TOTAL 23</v>
          </cell>
          <cell r="C1418" t="str">
            <v>CHI</v>
          </cell>
          <cell r="D1418" t="str">
            <v>CR</v>
          </cell>
          <cell r="E1418">
            <v>33.31</v>
          </cell>
        </row>
        <row r="1419">
          <cell r="A1419" t="str">
            <v>.000 KG, C</v>
          </cell>
          <cell r="B1419" t="str">
            <v>ARGA ÚTIL MÁXIMA 15.935 KG, DISTÂNCIA ENTRE EIXOS 4,80 M, PO</v>
          </cell>
        </row>
        <row r="1420">
          <cell r="A1420" t="str">
            <v>TÊNCIA 230</v>
          </cell>
          <cell r="B1420" t="str">
            <v>CV INCLUSIVE CAÇAMBA METÁLICA - CHI DIURNO. AF_06/2014</v>
          </cell>
        </row>
        <row r="1421">
          <cell r="A1421">
            <v>91395</v>
          </cell>
          <cell r="B1421" t="str">
            <v>CAMINHÃO TOCO, PBT 14.300 KG, CARGA ÚTIL MÁX. 9.710 KG, DIST. ENTRE EI</v>
          </cell>
          <cell r="C1421" t="str">
            <v>CHI</v>
          </cell>
          <cell r="D1421" t="str">
            <v>CR</v>
          </cell>
          <cell r="E1421">
            <v>29.97</v>
          </cell>
        </row>
        <row r="1422">
          <cell r="A1422" t="str">
            <v>XOS 3,56 M</v>
          </cell>
          <cell r="B1422" t="str">
            <v>, POTÊNCIA 185 CV, INCLUSIVE CARROCERIA FIXA ABERTA DE MADEI</v>
          </cell>
        </row>
        <row r="1423">
          <cell r="A1423" t="str">
            <v>RA P/ TRAN</v>
          </cell>
          <cell r="B1423" t="str">
            <v>SPORTE GERAL DE CARGA SECA, DIMEN. APROX. 2,50 X 6,50 X 0,50</v>
          </cell>
        </row>
        <row r="1424">
          <cell r="A1424" t="str">
            <v>M - CHI DI</v>
          </cell>
          <cell r="B1424" t="str">
            <v>URNO. AF_06/2014</v>
          </cell>
        </row>
        <row r="1425">
          <cell r="A1425">
            <v>91486</v>
          </cell>
          <cell r="B1425" t="str">
            <v>ESPARGIDOR DE ASFALTO PRESSURIZADO, TANQUE 6 M3 COM ISOLAÇÃO TÉRMICA,</v>
          </cell>
          <cell r="C1425" t="str">
            <v>CHI</v>
          </cell>
          <cell r="D1425" t="str">
            <v>AS</v>
          </cell>
          <cell r="E1425">
            <v>35.270000000000003</v>
          </cell>
        </row>
        <row r="1426">
          <cell r="A1426" t="str">
            <v>AQUECIDO C</v>
          </cell>
          <cell r="B1426" t="str">
            <v>OM 2 MAÇARICOS, COM BARRA ESPARGIDORA 3,60 M, MONTADO SOBRE</v>
          </cell>
        </row>
        <row r="1427">
          <cell r="A1427" t="str">
            <v>CAMINHÃO</v>
          </cell>
          <cell r="B1427" t="str">
            <v>TOCO, PBT 14.300 KG, POTÊNCIA 185 CV - CHI DIURNO. AF_08/201</v>
          </cell>
        </row>
        <row r="1428">
          <cell r="A1428" t="str">
            <v>SINAPI - S</v>
          </cell>
          <cell r="B1428" t="str">
            <v>ISTEMA NACIONAL DE PESQUISA DE CUSTOS E ÍNDICES DA CONSTRUÇÃO CIVIL</v>
          </cell>
        </row>
        <row r="1429">
          <cell r="A1429" t="str">
            <v>PCI.817.01</v>
          </cell>
          <cell r="B1429" t="e">
            <v>#NAME?</v>
          </cell>
          <cell r="D1429" t="str">
            <v>EM</v>
          </cell>
          <cell r="E1429" t="str">
            <v>06/2016 AS 13:04:4</v>
          </cell>
        </row>
        <row r="1430">
          <cell r="D1430" t="str">
            <v>TA</v>
          </cell>
          <cell r="E1430" t="str">
            <v>TÉCNICA: 13/06/20</v>
          </cell>
        </row>
        <row r="1431">
          <cell r="A1431" t="str">
            <v>ENCARGOS S</v>
          </cell>
          <cell r="B1431" t="str">
            <v>OCIAIS DESONERADOS: 90,80%(HORA)   52,84%(MÊS)</v>
          </cell>
        </row>
        <row r="1432">
          <cell r="A1432" t="str">
            <v>ABRANGÊNCI</v>
          </cell>
          <cell r="B1432" t="str">
            <v>A : NACIONAL                                              LOCALIDADE  : BELO</v>
          </cell>
          <cell r="C1432" t="str">
            <v>HORI</v>
          </cell>
        </row>
        <row r="1433">
          <cell r="A1433" t="str">
            <v>REF.COLETA</v>
          </cell>
          <cell r="B1433" t="str">
            <v>: MEDIANO</v>
          </cell>
          <cell r="D1433" t="str">
            <v>TA</v>
          </cell>
          <cell r="E1433" t="str">
            <v>: 05/2016</v>
          </cell>
        </row>
        <row r="1434">
          <cell r="A1434" t="str">
            <v>CÓDIGO</v>
          </cell>
          <cell r="B1434" t="str">
            <v>|D E S C R I Ç Ã O                                                   |UN</v>
          </cell>
          <cell r="C1434" t="str">
            <v>IDADE</v>
          </cell>
          <cell r="D1434" t="str">
            <v>DE</v>
          </cell>
          <cell r="E1434" t="str">
            <v>|CUSTO TOTA</v>
          </cell>
        </row>
        <row r="1435">
          <cell r="A1435" t="str">
            <v>VÍNCULO...</v>
          </cell>
          <cell r="B1435" t="str">
            <v>..: CAIXA REFERENCIAL</v>
          </cell>
        </row>
        <row r="1436">
          <cell r="A1436">
            <v>5</v>
          </cell>
        </row>
        <row r="1437">
          <cell r="A1437">
            <v>91534</v>
          </cell>
          <cell r="B1437" t="str">
            <v>COMPACTADOR DE SOLOS DE PERCUSSÃO (SOQUETE) COM MOTOR A GASOLINA 4 TEM</v>
          </cell>
          <cell r="C1437" t="str">
            <v>CHI</v>
          </cell>
          <cell r="D1437" t="str">
            <v>CR</v>
          </cell>
          <cell r="E1437">
            <v>1.73</v>
          </cell>
        </row>
        <row r="1438">
          <cell r="A1438" t="str">
            <v>POS, POTÊN</v>
          </cell>
          <cell r="B1438" t="str">
            <v>CIA 4 CV - CHI DIURNO. AF_08/2015</v>
          </cell>
        </row>
        <row r="1439">
          <cell r="A1439">
            <v>91635</v>
          </cell>
          <cell r="B1439" t="str">
            <v>GUINDAUTO HIDRÁULICO, CAPACIDADE MÁXIMA DE CARGA 6500 KG, MOMENTO MÁXI</v>
          </cell>
          <cell r="C1439" t="str">
            <v>CHI</v>
          </cell>
          <cell r="D1439" t="str">
            <v>CR</v>
          </cell>
          <cell r="E1439">
            <v>27.85</v>
          </cell>
        </row>
        <row r="1440">
          <cell r="A1440" t="str">
            <v>MO DE CARG</v>
          </cell>
          <cell r="B1440" t="str">
            <v>A 5,8 TM, ALCANCE MÁXIMO HORIZONTAL 7,60 M, INCLUSIVE CAMINH</v>
          </cell>
        </row>
        <row r="1441">
          <cell r="A1441" t="str">
            <v>ÃO TOCO PB</v>
          </cell>
          <cell r="B1441" t="str">
            <v>T 9.700 KG, POTÊNCIA DE 160 CV - CHI DIURNO. AF_08/2015</v>
          </cell>
        </row>
        <row r="1442">
          <cell r="A1442">
            <v>91646</v>
          </cell>
          <cell r="B1442" t="str">
            <v>CAMINHÃO DE TRANSPORTE DE MATERIAL ASFÁLTICO 30.000 L, COM CAVALO MECÂ</v>
          </cell>
          <cell r="C1442" t="str">
            <v>CHI</v>
          </cell>
          <cell r="D1442" t="str">
            <v>CR</v>
          </cell>
          <cell r="E1442">
            <v>50.9</v>
          </cell>
        </row>
        <row r="1443">
          <cell r="A1443" t="str">
            <v>NICO DE CA</v>
          </cell>
          <cell r="B1443" t="str">
            <v>PACIDADE MÁXIMA DE TRAÇÃO COMBINADO DE 66.000 KG, POTÊNCIA 3</v>
          </cell>
        </row>
        <row r="1444">
          <cell r="A1444" t="str">
            <v>60 CV, INC</v>
          </cell>
          <cell r="B1444" t="str">
            <v>LUSIVE TANQUE DE ASFALTO COM SERPENTINA - CHI DIURNO. AF_08/</v>
          </cell>
        </row>
        <row r="1445">
          <cell r="A1445">
            <v>2015</v>
          </cell>
        </row>
        <row r="1446">
          <cell r="A1446">
            <v>91693</v>
          </cell>
          <cell r="B1446" t="str">
            <v>SERRA CIRCULAR DE BANCADA COM MOTOR ELÉTRICO POTÊNCIA DE 5HP, COM COIF</v>
          </cell>
          <cell r="C1446" t="str">
            <v>CHI</v>
          </cell>
          <cell r="D1446" t="str">
            <v>CR</v>
          </cell>
          <cell r="E1446">
            <v>0.05</v>
          </cell>
        </row>
        <row r="1447">
          <cell r="A1447" t="str">
            <v>A PARA DIS</v>
          </cell>
          <cell r="B1447" t="str">
            <v>CO 10" - CHI DIURNO. AF_08/2015</v>
          </cell>
        </row>
        <row r="1448">
          <cell r="A1448">
            <v>92044</v>
          </cell>
          <cell r="B1448" t="str">
            <v>DISTRIBUIDOR DE AGREGADOS REBOCAVEL, CAPACIDADE 1,9 M³, LARGURA DE TRA</v>
          </cell>
          <cell r="C1448" t="str">
            <v>CHI</v>
          </cell>
          <cell r="D1448" t="str">
            <v>AS</v>
          </cell>
          <cell r="E1448">
            <v>3.72</v>
          </cell>
        </row>
        <row r="1449">
          <cell r="A1449" t="str">
            <v>BALHO 3,66</v>
          </cell>
          <cell r="B1449" t="str">
            <v>M - CHI DIURNO. AF_11/2015</v>
          </cell>
        </row>
        <row r="1450">
          <cell r="A1450">
            <v>92107</v>
          </cell>
          <cell r="B1450" t="str">
            <v>CAMINHÃO PARA EQUIPAMENTO DE LIMPEZA A SUCÇÃO COM CAMINHÃO TRUCADO DE</v>
          </cell>
          <cell r="C1450" t="str">
            <v>CHI</v>
          </cell>
          <cell r="D1450" t="str">
            <v>AS</v>
          </cell>
          <cell r="E1450">
            <v>36.96</v>
          </cell>
        </row>
        <row r="1451">
          <cell r="A1451" t="str">
            <v>PESO BRUTO</v>
          </cell>
          <cell r="B1451" t="str">
            <v>TOTAL 23000 KG, CARGA ÚTIL MÁXIMA 15935 KG, DISTÂNCIA ENTRE</v>
          </cell>
        </row>
        <row r="1452">
          <cell r="A1452" t="str">
            <v>EIXOS 4,80</v>
          </cell>
          <cell r="B1452" t="str">
            <v>M, POTÊNCIA 230 CV, INCLUSIVE LIMPADORA A SUCÇÃO, TANQUE 1</v>
          </cell>
        </row>
        <row r="1453">
          <cell r="A1453" t="str">
            <v>2000 L - C</v>
          </cell>
          <cell r="B1453" t="str">
            <v>HI DIURNO. AF_11/2015</v>
          </cell>
        </row>
        <row r="1454">
          <cell r="A1454">
            <v>92113</v>
          </cell>
          <cell r="B1454" t="str">
            <v>PENEIRA ROTATIVA COM MOTOR ELÉTRICO TRIFÁSICO DE 2 CV, CILINDRO DE 1 M</v>
          </cell>
          <cell r="C1454" t="str">
            <v>CHI</v>
          </cell>
          <cell r="D1454" t="str">
            <v>CR</v>
          </cell>
          <cell r="E1454">
            <v>1.05</v>
          </cell>
        </row>
        <row r="1455">
          <cell r="A1455" t="str">
            <v>X 0,60 M,</v>
          </cell>
          <cell r="B1455" t="str">
            <v>COM FUROS DE 3,17 MM - CHI DIURNO. AF_11/2015</v>
          </cell>
        </row>
        <row r="1456">
          <cell r="A1456">
            <v>92119</v>
          </cell>
          <cell r="B1456" t="str">
            <v>DOSADOR DE AREIA, CAPACIDADE DE 26 LITROS - CHI DIURNO. AF_11/2015</v>
          </cell>
          <cell r="C1456" t="str">
            <v>CHI</v>
          </cell>
          <cell r="D1456" t="str">
            <v>CR</v>
          </cell>
          <cell r="E1456">
            <v>0.87</v>
          </cell>
        </row>
        <row r="1457">
          <cell r="A1457">
            <v>92139</v>
          </cell>
          <cell r="B1457" t="str">
            <v>CAMINHONETE COM MOTOR A DIESEL, POTÊNCIA 180 CV, CABINE DUPLA, 4X4 - C</v>
          </cell>
          <cell r="C1457" t="str">
            <v>CHI</v>
          </cell>
          <cell r="D1457" t="str">
            <v>CR</v>
          </cell>
          <cell r="E1457">
            <v>20.46</v>
          </cell>
        </row>
        <row r="1458">
          <cell r="A1458" t="str">
            <v>HI DIURNO.</v>
          </cell>
          <cell r="B1458" t="str">
            <v>AF_11/2015</v>
          </cell>
        </row>
        <row r="1459">
          <cell r="A1459">
            <v>92146</v>
          </cell>
          <cell r="B1459" t="str">
            <v>CAMINHONETE CABINE SIMPLES COM MOTOR 1.6 FLEX, CÂMBIO MANUAL, POTÊNCIA</v>
          </cell>
          <cell r="C1459" t="str">
            <v>CHI</v>
          </cell>
          <cell r="D1459" t="str">
            <v>CR</v>
          </cell>
          <cell r="E1459">
            <v>15.07</v>
          </cell>
        </row>
        <row r="1460">
          <cell r="A1460" t="str">
            <v>101/104 CV</v>
          </cell>
          <cell r="B1460" t="str">
            <v>, 2 PORTAS - CHI DIURNO. AF_11/2015</v>
          </cell>
        </row>
        <row r="1461">
          <cell r="A1461">
            <v>92243</v>
          </cell>
          <cell r="B1461" t="str">
            <v>CAMINHÃO DE TRANSPORTE DE MATERIAL ASFÁLTICO 20.000 L, COM CAVALO MECÂ</v>
          </cell>
          <cell r="C1461" t="str">
            <v>CHI</v>
          </cell>
          <cell r="D1461" t="str">
            <v>CR</v>
          </cell>
          <cell r="E1461">
            <v>40.51</v>
          </cell>
        </row>
        <row r="1462">
          <cell r="A1462" t="str">
            <v>NICO DE CA</v>
          </cell>
          <cell r="B1462" t="str">
            <v>PACIDADE MÁXIMA DE TRAÇÃO COMBINADO DE 45.000 KG, POTÊNCIA 3</v>
          </cell>
        </row>
        <row r="1463">
          <cell r="A1463" t="str">
            <v>30 CV, INC</v>
          </cell>
          <cell r="B1463" t="str">
            <v>LUSIVE TANQUE DE ASFALTO COM MAÇARICO - CHI DIURNO. AF_12/20</v>
          </cell>
        </row>
        <row r="1464">
          <cell r="A1464" t="str">
            <v>SINAPI - S</v>
          </cell>
          <cell r="B1464" t="str">
            <v>ISTEMA NACIONAL DE PESQUISA DE CUSTOS E ÍNDICES DA CONSTRUÇÃO CIVIL</v>
          </cell>
        </row>
        <row r="1465">
          <cell r="A1465" t="str">
            <v>PCI.817.01</v>
          </cell>
          <cell r="B1465" t="e">
            <v>#NAME?</v>
          </cell>
          <cell r="D1465" t="str">
            <v>EM</v>
          </cell>
          <cell r="E1465" t="str">
            <v>06/2016 AS 13:04:4</v>
          </cell>
        </row>
        <row r="1466">
          <cell r="D1466" t="str">
            <v>TA</v>
          </cell>
          <cell r="E1466" t="str">
            <v>TÉCNICA: 13/06/20</v>
          </cell>
        </row>
        <row r="1467">
          <cell r="A1467" t="str">
            <v>ENCARGOS S</v>
          </cell>
          <cell r="B1467" t="str">
            <v>OCIAIS DESONERADOS: 90,80%(HORA)   52,84%(MÊS)</v>
          </cell>
        </row>
        <row r="1468">
          <cell r="A1468" t="str">
            <v>ABRANGÊNCI</v>
          </cell>
          <cell r="B1468" t="str">
            <v>A : NACIONAL                                              LOCALIDADE  : BELO</v>
          </cell>
          <cell r="C1468" t="str">
            <v>HORI</v>
          </cell>
        </row>
        <row r="1469">
          <cell r="A1469" t="str">
            <v>REF.COLETA</v>
          </cell>
          <cell r="B1469" t="str">
            <v>: MEDIANO</v>
          </cell>
          <cell r="D1469" t="str">
            <v>TA</v>
          </cell>
          <cell r="E1469" t="str">
            <v>: 05/2016</v>
          </cell>
        </row>
        <row r="1470">
          <cell r="A1470" t="str">
            <v>CÓDIGO</v>
          </cell>
          <cell r="B1470" t="str">
            <v>|D E S C R I Ç Ã O                                                   |UN</v>
          </cell>
          <cell r="C1470" t="str">
            <v>IDADE</v>
          </cell>
          <cell r="D1470" t="str">
            <v>DE</v>
          </cell>
          <cell r="E1470" t="str">
            <v>|CUSTO TOTA</v>
          </cell>
        </row>
        <row r="1471">
          <cell r="A1471" t="str">
            <v>VÍNCULO...</v>
          </cell>
          <cell r="B1471" t="str">
            <v>..: CAIXA REFERENCIAL</v>
          </cell>
        </row>
        <row r="1472">
          <cell r="A1472">
            <v>15</v>
          </cell>
        </row>
        <row r="1473">
          <cell r="A1473">
            <v>92717</v>
          </cell>
          <cell r="B1473" t="str">
            <v>APARELHO PARA CORTE E SOLDA OXI-ACETILENO SOBRE RODAS, INCLUSIVE CILIN</v>
          </cell>
          <cell r="C1473" t="str">
            <v>CHI</v>
          </cell>
          <cell r="D1473" t="str">
            <v>C</v>
          </cell>
          <cell r="E1473">
            <v>0.19</v>
          </cell>
        </row>
        <row r="1474">
          <cell r="A1474" t="str">
            <v>DROS E MAÇ</v>
          </cell>
          <cell r="B1474" t="str">
            <v>ARICOS - CHI DIURNO. AF_12/2015</v>
          </cell>
        </row>
        <row r="1475">
          <cell r="A1475">
            <v>92961</v>
          </cell>
          <cell r="B1475" t="str">
            <v>MÁQUINA EXTRUSORA DE CONCRETO PARA GUIAS E SARJETAS, MOTOR A DIESEL, P</v>
          </cell>
          <cell r="C1475" t="str">
            <v>CHI</v>
          </cell>
          <cell r="D1475" t="str">
            <v>CR</v>
          </cell>
          <cell r="E1475">
            <v>3.59</v>
          </cell>
        </row>
        <row r="1476">
          <cell r="A1476" t="str">
            <v>OTÊNCIA 14</v>
          </cell>
          <cell r="B1476" t="str">
            <v>CV - CHI DIURNO. AF_12/2015</v>
          </cell>
        </row>
        <row r="1477">
          <cell r="A1477">
            <v>92967</v>
          </cell>
          <cell r="B1477" t="str">
            <v>MARTELO PERFURADOR PNEUMÁTICO MANUAL, HASTE 25 X 75 MM, 21 KG - CHI DI</v>
          </cell>
          <cell r="C1477" t="str">
            <v>CHI</v>
          </cell>
          <cell r="D1477" t="str">
            <v>CR</v>
          </cell>
          <cell r="E1477">
            <v>10.19</v>
          </cell>
        </row>
        <row r="1478">
          <cell r="A1478" t="str">
            <v>URNO. AF_1</v>
          </cell>
          <cell r="B1478">
            <v>42036</v>
          </cell>
        </row>
        <row r="1479">
          <cell r="A1479">
            <v>93225</v>
          </cell>
          <cell r="B1479" t="str">
            <v>PERFURATRIZ COM TORRE METÁLICA PARA EXECUÇÃO DE ESTACA HÉLICE CONTÍNUA</v>
          </cell>
          <cell r="C1479" t="str">
            <v>CHI</v>
          </cell>
          <cell r="D1479" t="str">
            <v>CR</v>
          </cell>
          <cell r="E1479">
            <v>264.64</v>
          </cell>
        </row>
        <row r="1480">
          <cell r="A1480" t="str">
            <v>, PROFUNDI</v>
          </cell>
          <cell r="B1480" t="str">
            <v>DADE MÁXIMA DE 32 M, DIÂMETRO MÁXIMO DE 1000 MM, POTÊNCIA IN</v>
          </cell>
        </row>
        <row r="1481">
          <cell r="A1481" t="str">
            <v>STALADA DE</v>
          </cell>
          <cell r="B1481" t="str">
            <v>350 HP, MESA ROTATIVA COM TORQUE MÁXIMO DE 263 KNM - CHI DI</v>
          </cell>
        </row>
        <row r="1482">
          <cell r="A1482" t="str">
            <v>URNO. AF_0</v>
          </cell>
          <cell r="B1482">
            <v>42370</v>
          </cell>
        </row>
        <row r="1483">
          <cell r="A1483">
            <v>93234</v>
          </cell>
          <cell r="B1483" t="str">
            <v>BETONEIRA CAPACIDADE NOMINAL 400 L, CAPACIDADE DE MISTURA 310 L, MOTOR</v>
          </cell>
          <cell r="C1483" t="str">
            <v>CHI</v>
          </cell>
          <cell r="D1483" t="str">
            <v>CR</v>
          </cell>
          <cell r="E1483">
            <v>0.34</v>
          </cell>
        </row>
        <row r="1484">
          <cell r="A1484" t="str">
            <v>A GASOLINA</v>
          </cell>
          <cell r="B1484" t="str">
            <v>POTÊNCIA 5,5 HP, SEM CARREGADOR - CHI DIURNO. AF_02/2016</v>
          </cell>
        </row>
        <row r="1485">
          <cell r="A1485">
            <v>93242</v>
          </cell>
          <cell r="B1485" t="str">
            <v>ROLO COMPACTADOR VIBRATÓRIO TANDEM, CILINDROS LISOS DE AÇO PARA SOLO/A</v>
          </cell>
          <cell r="C1485" t="str">
            <v>CHI</v>
          </cell>
          <cell r="D1485" t="str">
            <v>CR</v>
          </cell>
          <cell r="E1485">
            <v>26.69</v>
          </cell>
        </row>
        <row r="1486">
          <cell r="A1486" t="str">
            <v>SFALTO, PO</v>
          </cell>
          <cell r="B1486" t="str">
            <v>TÊNCIA 45 HP, PESO MÁXIMO OPERACIONAL 4 T - CHI DIURNO. AF_0</v>
          </cell>
        </row>
        <row r="1487">
          <cell r="A1487">
            <v>42401</v>
          </cell>
        </row>
        <row r="1488">
          <cell r="A1488">
            <v>93244</v>
          </cell>
          <cell r="B1488" t="str">
            <v>ROLO COMPACTADOR VIBRATÓRIO PÉ DE CARNEIRO PARA SOLOS, POTÊNCIA 80 HP,</v>
          </cell>
          <cell r="C1488" t="str">
            <v>CHI</v>
          </cell>
          <cell r="D1488" t="str">
            <v>CR</v>
          </cell>
          <cell r="E1488">
            <v>31.71</v>
          </cell>
        </row>
        <row r="1489">
          <cell r="A1489" t="str">
            <v>PESO OPERA</v>
          </cell>
          <cell r="B1489" t="str">
            <v>CIONAL SEM/COM LASTRO 7,4 / 8,8 T, LARGURA DE TRABALHO 1,68</v>
          </cell>
        </row>
        <row r="1490">
          <cell r="A1490" t="str">
            <v>M - CHI DI</v>
          </cell>
          <cell r="B1490" t="str">
            <v>URNO. AF_02/2016</v>
          </cell>
        </row>
        <row r="1491">
          <cell r="A1491">
            <v>93274</v>
          </cell>
          <cell r="B1491" t="str">
            <v>GRUA ASCENSIONAL, LANÇA DE 30 M, CAPACIDADE DE 1,0 T A 30 M, ALTURA AT</v>
          </cell>
          <cell r="C1491" t="str">
            <v>CHI</v>
          </cell>
          <cell r="D1491" t="str">
            <v>CR</v>
          </cell>
          <cell r="E1491">
            <v>38.159999999999997</v>
          </cell>
        </row>
        <row r="1492">
          <cell r="A1492" t="str">
            <v>É 39 M - C</v>
          </cell>
          <cell r="B1492" t="str">
            <v>HI DIURNO. AF_03/2016</v>
          </cell>
        </row>
        <row r="1493">
          <cell r="A1493">
            <v>93282</v>
          </cell>
          <cell r="B1493" t="str">
            <v>GUINCHO ELÉTRICO DE COLUNA, CAPACIDADE 400 KG, COM MOTO FREIO, MOTOR T</v>
          </cell>
          <cell r="C1493" t="str">
            <v>CHI</v>
          </cell>
          <cell r="D1493" t="str">
            <v>CR</v>
          </cell>
          <cell r="E1493">
            <v>9.9499999999999993</v>
          </cell>
        </row>
        <row r="1494">
          <cell r="A1494" t="str">
            <v>RIFÁSICO D</v>
          </cell>
          <cell r="B1494" t="str">
            <v>E 1,25 CV - CHI DIURNO. AF_03/2016</v>
          </cell>
        </row>
        <row r="1495">
          <cell r="A1495">
            <v>93288</v>
          </cell>
          <cell r="B1495" t="str">
            <v>GUINDASTE HIDRÁULICO AUTOPROPELIDO, COM LANÇA TELESCÓPICA 40 M, CAPACI</v>
          </cell>
          <cell r="C1495" t="str">
            <v>CHI</v>
          </cell>
          <cell r="D1495" t="str">
            <v>CR</v>
          </cell>
          <cell r="E1495">
            <v>90.01</v>
          </cell>
        </row>
        <row r="1496">
          <cell r="A1496" t="str">
            <v>DADE MÁXIM</v>
          </cell>
          <cell r="B1496" t="str">
            <v>A 60 T, POTÊNCIA 260 KW - CHI DIURNO. AF_03/2016</v>
          </cell>
        </row>
        <row r="1497">
          <cell r="A1497">
            <v>93416</v>
          </cell>
          <cell r="B1497" t="str">
            <v>GERADOR PORTÁTIL MONOFÁSICO, POTÊNCIA 5500 VA, MOTOR A GASOLINA, POTÊN</v>
          </cell>
          <cell r="C1497" t="str">
            <v>CHI</v>
          </cell>
          <cell r="D1497" t="str">
            <v>CR</v>
          </cell>
          <cell r="E1497">
            <v>0.2</v>
          </cell>
        </row>
        <row r="1498">
          <cell r="A1498" t="str">
            <v>CIA DO MOT</v>
          </cell>
          <cell r="B1498" t="str">
            <v>OR 13 CV - CHI DIURNO. AF_03/2016</v>
          </cell>
        </row>
        <row r="1499">
          <cell r="A1499">
            <v>93422</v>
          </cell>
          <cell r="B1499" t="str">
            <v>GRUPO GERADOR REBOCÁVEL, POTÊNCIA 66 KVA, MOTOR A DIESEL - CHI DIURNO.</v>
          </cell>
          <cell r="C1499" t="str">
            <v>CHI</v>
          </cell>
          <cell r="D1499" t="str">
            <v>CR</v>
          </cell>
          <cell r="E1499">
            <v>2.67</v>
          </cell>
        </row>
        <row r="1500">
          <cell r="A1500" t="str">
            <v>SINAPI - S</v>
          </cell>
          <cell r="B1500" t="str">
            <v>ISTEMA NACIONAL DE PESQUISA DE CUSTOS E ÍNDICES DA CONSTRUÇÃO CIVIL</v>
          </cell>
        </row>
        <row r="1501">
          <cell r="A1501" t="str">
            <v>PCI.817.01</v>
          </cell>
          <cell r="B1501" t="e">
            <v>#NAME?</v>
          </cell>
          <cell r="D1501" t="str">
            <v>EM</v>
          </cell>
          <cell r="E1501" t="str">
            <v>06/2016 AS 13:04:4</v>
          </cell>
        </row>
        <row r="1502">
          <cell r="D1502" t="str">
            <v>TA</v>
          </cell>
          <cell r="E1502" t="str">
            <v>TÉCNICA: 13/06/20</v>
          </cell>
        </row>
        <row r="1503">
          <cell r="A1503" t="str">
            <v>ENCARGOS S</v>
          </cell>
          <cell r="B1503" t="str">
            <v>OCIAIS DESONERADOS: 90,80%(HORA)   52,84%(MÊS)</v>
          </cell>
        </row>
        <row r="1504">
          <cell r="A1504" t="str">
            <v>ABRANGÊNCI</v>
          </cell>
          <cell r="B1504" t="str">
            <v>A : NACIONAL                                              LOCALIDADE  : BELO</v>
          </cell>
          <cell r="C1504" t="str">
            <v>HORI</v>
          </cell>
        </row>
        <row r="1505">
          <cell r="A1505" t="str">
            <v>REF.COLETA</v>
          </cell>
          <cell r="B1505" t="str">
            <v>: MEDIANO</v>
          </cell>
          <cell r="D1505" t="str">
            <v>TA</v>
          </cell>
          <cell r="E1505" t="str">
            <v>: 05/2016</v>
          </cell>
        </row>
        <row r="1506">
          <cell r="A1506" t="str">
            <v>CÓDIGO</v>
          </cell>
          <cell r="B1506" t="str">
            <v>|D E S C R I Ç Ã O                                                   |UN</v>
          </cell>
          <cell r="C1506" t="str">
            <v>IDADE</v>
          </cell>
          <cell r="D1506" t="str">
            <v>DE</v>
          </cell>
          <cell r="E1506" t="str">
            <v>|CUSTO TOTA</v>
          </cell>
        </row>
        <row r="1507">
          <cell r="A1507" t="str">
            <v>VÍNCULO...</v>
          </cell>
          <cell r="B1507" t="str">
            <v>..: CAIXA REFERENCIAL</v>
          </cell>
        </row>
        <row r="1508">
          <cell r="A1508" t="str">
            <v>AF_03/2016</v>
          </cell>
        </row>
        <row r="1509">
          <cell r="A1509">
            <v>93428</v>
          </cell>
          <cell r="B1509" t="str">
            <v>GRUPO GERADOR ESTACIONÁRIO, POTÊNCIA 150 KVA, MOTOR A DIESEL- CHI DIUR</v>
          </cell>
          <cell r="C1509" t="str">
            <v>CHI</v>
          </cell>
          <cell r="D1509" t="str">
            <v>CR</v>
          </cell>
          <cell r="E1509">
            <v>3.78</v>
          </cell>
        </row>
        <row r="1510">
          <cell r="A1510" t="str">
            <v>NO. AF_03/</v>
          </cell>
          <cell r="B1510">
            <v>2016</v>
          </cell>
        </row>
        <row r="1511">
          <cell r="A1511">
            <v>93434</v>
          </cell>
          <cell r="B1511" t="str">
            <v>USINA DE MISTURA ASFÁLTICA À QUENTE, TIPO CONTRA FLUXO, PROD 40 A 80 T</v>
          </cell>
          <cell r="C1511" t="str">
            <v>CHI</v>
          </cell>
          <cell r="D1511" t="str">
            <v>CR</v>
          </cell>
          <cell r="E1511">
            <v>178.21</v>
          </cell>
        </row>
        <row r="1512">
          <cell r="A1512" t="str">
            <v>ON/HORA -</v>
          </cell>
          <cell r="B1512" t="str">
            <v>CHI DIURNO. AF_03/2016</v>
          </cell>
        </row>
        <row r="1513">
          <cell r="A1513">
            <v>93440</v>
          </cell>
          <cell r="B1513" t="str">
            <v>USINA DE ASFALTO À FRIO, CAPACIDADE DE 40 A 60 TON/HORA, ELÉTRICA POTÊ</v>
          </cell>
          <cell r="C1513" t="str">
            <v>CHI</v>
          </cell>
          <cell r="D1513" t="str">
            <v>CR</v>
          </cell>
          <cell r="E1513">
            <v>66.63</v>
          </cell>
        </row>
        <row r="1514">
          <cell r="A1514" t="str">
            <v>NCIA 30 CV</v>
          </cell>
          <cell r="B1514" t="e">
            <v>#NAME?</v>
          </cell>
        </row>
        <row r="1515">
          <cell r="A1515">
            <v>328</v>
          </cell>
          <cell r="B1515" t="str">
            <v>CUSTO HORÁRIO IMPRODUTIVO NOTURNO</v>
          </cell>
        </row>
        <row r="1516">
          <cell r="A1516" t="str">
            <v>5834     U</v>
          </cell>
          <cell r="B1516" t="str">
            <v>SINA MISTURADORA DE SOLOS, DOSADORES TRIPLOS, CALHA VIBRATÓRIA, CAPCI</v>
          </cell>
          <cell r="C1516" t="str">
            <v>CHI-</v>
          </cell>
          <cell r="D1516" t="str">
            <v>CR</v>
          </cell>
          <cell r="E1516">
            <v>222.63</v>
          </cell>
        </row>
        <row r="1517">
          <cell r="A1517" t="str">
            <v>DADE 200/5</v>
          </cell>
          <cell r="B1517" t="str">
            <v>00 TON, 201HP - CHI NOTURNO</v>
          </cell>
        </row>
        <row r="1518">
          <cell r="A1518">
            <v>329</v>
          </cell>
          <cell r="B1518" t="str">
            <v>COMPOSIÇÕES AUXILIARES</v>
          </cell>
        </row>
        <row r="1519">
          <cell r="A1519" t="str">
            <v>5089     R</v>
          </cell>
          <cell r="B1519" t="str">
            <v>OLO COMPACTADOR VIBRATÓRIO PÉ DE CARNEIRO PARA SOLOS, POTÊNCIA 80 HP,</v>
          </cell>
          <cell r="C1519" t="str">
            <v>H</v>
          </cell>
          <cell r="D1519" t="str">
            <v>CR</v>
          </cell>
          <cell r="E1519">
            <v>16.88</v>
          </cell>
        </row>
        <row r="1520">
          <cell r="A1520" t="str">
            <v>PESO OPERA</v>
          </cell>
          <cell r="B1520" t="str">
            <v>CIONAL SEM/COM LASTRO 7,4 / 8,8 T, LARGURA DE TRABALHO 1,68</v>
          </cell>
        </row>
        <row r="1521">
          <cell r="A1521" t="str">
            <v>M - MANUTE</v>
          </cell>
          <cell r="B1521" t="str">
            <v>NÇÃO. AF_02/2016</v>
          </cell>
        </row>
        <row r="1522">
          <cell r="A1522" t="str">
            <v>5627     E</v>
          </cell>
          <cell r="B1522" t="str">
            <v>SCAVADEIRA HIDRÁULICA SOBRE ESTEIRAS, CAÇAMBA 0,80 M3, PESO OPERACION</v>
          </cell>
          <cell r="C1522" t="str">
            <v>H</v>
          </cell>
          <cell r="D1522" t="str">
            <v>C</v>
          </cell>
          <cell r="E1522">
            <v>23.84</v>
          </cell>
        </row>
        <row r="1523">
          <cell r="A1523" t="str">
            <v>AL 17 T, P</v>
          </cell>
          <cell r="B1523" t="str">
            <v>OTENCIA BRUTA 111 HP - DEPRECIAÇÃO. AF_06/2014</v>
          </cell>
        </row>
        <row r="1524">
          <cell r="A1524" t="str">
            <v>5628     E</v>
          </cell>
          <cell r="B1524" t="str">
            <v>SCAVADEIRA HIDRÁULICA SOBRE ESTEIRAS, CAÇAMBA 0,80 M3, PESO OPERACION</v>
          </cell>
          <cell r="C1524" t="str">
            <v>H</v>
          </cell>
          <cell r="D1524" t="str">
            <v>C</v>
          </cell>
          <cell r="E1524">
            <v>5.36</v>
          </cell>
        </row>
        <row r="1525">
          <cell r="A1525" t="str">
            <v>AL 17 T, P</v>
          </cell>
          <cell r="B1525" t="str">
            <v>OTENCIA BRUTA 111 HP - JUROS. AF_06/2014</v>
          </cell>
        </row>
        <row r="1526">
          <cell r="A1526" t="str">
            <v>5629     E</v>
          </cell>
          <cell r="B1526" t="str">
            <v>SCAVADEIRA HIDRÁULICA SOBRE ESTEIRAS, CAÇAMBA 0,80 M3, PESO OPERACION</v>
          </cell>
          <cell r="C1526" t="str">
            <v>H</v>
          </cell>
          <cell r="D1526" t="str">
            <v>C</v>
          </cell>
          <cell r="E1526">
            <v>33.520000000000003</v>
          </cell>
        </row>
        <row r="1527">
          <cell r="A1527" t="str">
            <v>AL 17 T, P</v>
          </cell>
          <cell r="B1527" t="str">
            <v>OTENCIA BRUTA 111 HP - MANUTENÇÃO. AF_06/2014</v>
          </cell>
        </row>
        <row r="1528">
          <cell r="A1528" t="str">
            <v>5630     E</v>
          </cell>
          <cell r="B1528" t="str">
            <v>SCAVADEIRA HIDRÁULICA SOBRE ESTEIRAS, CAÇAMBA 0,80 M3, PESO OPERACION</v>
          </cell>
          <cell r="C1528" t="str">
            <v>H</v>
          </cell>
          <cell r="D1528" t="str">
            <v>C</v>
          </cell>
          <cell r="E1528">
            <v>49.68</v>
          </cell>
        </row>
        <row r="1529">
          <cell r="A1529" t="str">
            <v>AL 17 T, P</v>
          </cell>
          <cell r="B1529" t="str">
            <v>OTENCIA BRUTA 111 HP - MATERIAIS NA OPERAÇÃO. AF_06/2014</v>
          </cell>
        </row>
        <row r="1530">
          <cell r="A1530" t="str">
            <v>5658     G</v>
          </cell>
          <cell r="B1530" t="str">
            <v>RADE DE DISCO CONTROLE REMOTO REBOCÁVEL, COM 24 DISCOS 24 X 6 MM COM</v>
          </cell>
          <cell r="C1530" t="str">
            <v>H</v>
          </cell>
          <cell r="D1530" t="str">
            <v>CR</v>
          </cell>
          <cell r="E1530">
            <v>1.91</v>
          </cell>
        </row>
        <row r="1531">
          <cell r="A1531" t="str">
            <v>PNEUS PARA</v>
          </cell>
          <cell r="B1531" t="str">
            <v>TRANSPORTE - MANUTENÇÃO. AF_06/2014</v>
          </cell>
        </row>
        <row r="1532">
          <cell r="A1532" t="str">
            <v>5664     R</v>
          </cell>
          <cell r="B1532" t="str">
            <v>ETROESCAVADEIRA SOBRE RODAS COM CARREGADEIRA, TRAÇÃO 4X4, POTÊNCIA LÍ</v>
          </cell>
          <cell r="C1532" t="str">
            <v>H</v>
          </cell>
          <cell r="D1532" t="str">
            <v>CR</v>
          </cell>
          <cell r="E1532">
            <v>14.14</v>
          </cell>
        </row>
        <row r="1533">
          <cell r="A1533" t="str">
            <v>Q. 88 HP,</v>
          </cell>
          <cell r="B1533" t="str">
            <v>CAÇAMBA CARREG. CAP. MÍN. 1 M3, CAÇAMBA RETRO CAP. 0,26 M3,</v>
          </cell>
        </row>
        <row r="1534">
          <cell r="A1534" t="str">
            <v>PESO OPERA</v>
          </cell>
          <cell r="B1534" t="str">
            <v>CIONAL MÍN. 6.674 KG, PROFUNDIDADE ESCAVAÇÃO MÁX. 4,37 M - M</v>
          </cell>
        </row>
        <row r="1535">
          <cell r="A1535" t="str">
            <v>ANUTENÇÃO.</v>
          </cell>
          <cell r="B1535" t="str">
            <v>AF_06/2014</v>
          </cell>
        </row>
        <row r="1536">
          <cell r="A1536" t="str">
            <v>SINAPI - S</v>
          </cell>
          <cell r="B1536" t="str">
            <v>ISTEMA NACIONAL DE PESQUISA DE CUSTOS E ÍNDICES DA CONSTRUÇÃO CIVIL</v>
          </cell>
        </row>
        <row r="1537">
          <cell r="A1537" t="str">
            <v>PCI.817.01</v>
          </cell>
          <cell r="B1537" t="e">
            <v>#NAME?</v>
          </cell>
          <cell r="D1537" t="str">
            <v>EM</v>
          </cell>
          <cell r="E1537" t="str">
            <v>06/2016 AS 13:04:4</v>
          </cell>
        </row>
        <row r="1538">
          <cell r="D1538" t="str">
            <v>TA</v>
          </cell>
          <cell r="E1538" t="str">
            <v>TÉCNICA: 13/06/20</v>
          </cell>
        </row>
        <row r="1539">
          <cell r="A1539" t="str">
            <v>ENCARGOS S</v>
          </cell>
          <cell r="B1539" t="str">
            <v>OCIAIS DESONERADOS: 90,80%(HORA)   52,84%(MÊS)</v>
          </cell>
        </row>
        <row r="1540">
          <cell r="A1540" t="str">
            <v>ABRANGÊNCI</v>
          </cell>
          <cell r="B1540" t="str">
            <v>A : NACIONAL                                              LOCALIDADE  : BELO</v>
          </cell>
          <cell r="C1540" t="str">
            <v>HORI</v>
          </cell>
        </row>
        <row r="1541">
          <cell r="A1541" t="str">
            <v>REF.COLETA</v>
          </cell>
          <cell r="B1541" t="str">
            <v>: MEDIANO</v>
          </cell>
          <cell r="D1541" t="str">
            <v>TA</v>
          </cell>
          <cell r="E1541" t="str">
            <v>: 05/2016</v>
          </cell>
        </row>
        <row r="1542">
          <cell r="A1542" t="str">
            <v>CÓDIGO</v>
          </cell>
          <cell r="B1542" t="str">
            <v>|D E S C R I Ç Ã O                                                   |UN</v>
          </cell>
          <cell r="C1542" t="str">
            <v>IDADE</v>
          </cell>
          <cell r="D1542" t="str">
            <v>DE</v>
          </cell>
          <cell r="E1542" t="str">
            <v>|CUSTO TOTA</v>
          </cell>
        </row>
        <row r="1543">
          <cell r="A1543" t="str">
            <v>VÍNCULO...</v>
          </cell>
          <cell r="B1543" t="str">
            <v>..: CAIXA REFERENCIAL</v>
          </cell>
        </row>
        <row r="1544">
          <cell r="A1544" t="str">
            <v>5667     R</v>
          </cell>
          <cell r="B1544" t="str">
            <v>ETROESCAVADEIRA SOBRE RODAS COM CARREGADEIRA, TRAÇÃO 4X2, POTÊNCIA LÍ</v>
          </cell>
          <cell r="C1544" t="str">
            <v>H</v>
          </cell>
          <cell r="D1544" t="str">
            <v>CR</v>
          </cell>
          <cell r="E1544">
            <v>12.58</v>
          </cell>
        </row>
        <row r="1545">
          <cell r="A1545" t="str">
            <v>Q. 79 HP,</v>
          </cell>
          <cell r="B1545" t="str">
            <v>CAÇAMBA CARREG. CAP. MÍN. 1 M3, CAÇAMBA RETRO CAP. 0,20 M3,</v>
          </cell>
        </row>
        <row r="1546">
          <cell r="A1546" t="str">
            <v>PESO OPERA</v>
          </cell>
          <cell r="B1546" t="str">
            <v>CIONAL MÍN. 6.570 KG, PROFUNDIDADE ESCAVAÇÃO MÁX. 4,37 M - M</v>
          </cell>
        </row>
        <row r="1547">
          <cell r="A1547" t="str">
            <v>ANUTENÇÃO.</v>
          </cell>
          <cell r="B1547" t="str">
            <v>AF_06/2014</v>
          </cell>
        </row>
        <row r="1548">
          <cell r="A1548" t="str">
            <v>5668     R</v>
          </cell>
          <cell r="B1548" t="str">
            <v>ETROESCAVADEIRA SOBRE RODAS COM CARREGADEIRA, TRAÇÃO 4X2, POTÊNCIA LÍ</v>
          </cell>
          <cell r="C1548" t="str">
            <v>H</v>
          </cell>
          <cell r="D1548" t="str">
            <v>C</v>
          </cell>
          <cell r="E1548">
            <v>38.04</v>
          </cell>
        </row>
        <row r="1549">
          <cell r="A1549" t="str">
            <v>Q. 79 HP,</v>
          </cell>
          <cell r="B1549" t="str">
            <v>CAÇAMBA CARREG. CAP. MÍN. 1 M3, CAÇAMBA RETRO CAP. 0,20 M3,</v>
          </cell>
        </row>
        <row r="1550">
          <cell r="A1550" t="str">
            <v>PESO OPERA</v>
          </cell>
          <cell r="B1550" t="str">
            <v>CIONAL MÍN. 6.570 KG, PROFUNDIDADE ESCAVAÇÃO MÁX. 4,37 M - M</v>
          </cell>
        </row>
        <row r="1551">
          <cell r="A1551" t="str">
            <v>ATERIAIS N</v>
          </cell>
          <cell r="B1551" t="str">
            <v>A OPERAÇÃO. AF_06/2014</v>
          </cell>
        </row>
        <row r="1552">
          <cell r="A1552" t="str">
            <v>5674     R</v>
          </cell>
          <cell r="B1552" t="str">
            <v>OLO COMPACTADOR VIBRATÓRIO DE UM CILINDRO AÇO LISO, POTÊNCIA 80 HP, P</v>
          </cell>
          <cell r="C1552" t="str">
            <v>H</v>
          </cell>
          <cell r="D1552" t="str">
            <v>CR</v>
          </cell>
          <cell r="E1552">
            <v>16.23</v>
          </cell>
        </row>
        <row r="1553">
          <cell r="A1553" t="str">
            <v>ESO OPERAC</v>
          </cell>
          <cell r="B1553" t="str">
            <v>IONAL MÁXIMO 8,1 T, IMPACTO DINÂMICO 16,15 / 9,5 T, LARGURA</v>
          </cell>
        </row>
        <row r="1554">
          <cell r="A1554" t="str">
            <v>DE TRABALH</v>
          </cell>
          <cell r="B1554" t="str">
            <v>O 1,68 M - MANUTENÇÃO. AF_06/2014</v>
          </cell>
        </row>
        <row r="1555">
          <cell r="A1555" t="str">
            <v>5675     R</v>
          </cell>
          <cell r="B1555" t="str">
            <v>OLO COMPACTADOR VIBRATÓRIO TANDEM, CILINDROS LISOS DE AÇO PARA SOLO/A</v>
          </cell>
          <cell r="C1555" t="str">
            <v>H</v>
          </cell>
          <cell r="D1555" t="str">
            <v>CR</v>
          </cell>
          <cell r="E1555">
            <v>10.89</v>
          </cell>
        </row>
        <row r="1556">
          <cell r="A1556" t="str">
            <v>SFALTO, PO</v>
          </cell>
          <cell r="B1556" t="str">
            <v>TÊNCIA 45 HP, PESO MÁXIMO OPERACIONAL 4 T - DEPRECIAÇÃO. AF_</v>
          </cell>
        </row>
        <row r="1557">
          <cell r="A1557">
            <v>42401</v>
          </cell>
        </row>
        <row r="1558">
          <cell r="A1558" t="str">
            <v>5676     R</v>
          </cell>
          <cell r="B1558" t="str">
            <v>OLO COMPACTADOR VIBRATÓRIO TANDEM, CILINDROS LISOS DE AÇO PARA SOLO/A</v>
          </cell>
          <cell r="C1558" t="str">
            <v>H</v>
          </cell>
          <cell r="D1558" t="str">
            <v>CR</v>
          </cell>
          <cell r="E1558">
            <v>12.1</v>
          </cell>
        </row>
        <row r="1559">
          <cell r="A1559" t="str">
            <v>SFALTO, PO</v>
          </cell>
          <cell r="B1559" t="str">
            <v>TÊNCIA 45 HP, PESO MÁXIMO OPERACIONAL 4 T - MANUTENÇÃO. AF_0</v>
          </cell>
        </row>
        <row r="1560">
          <cell r="A1560">
            <v>42401</v>
          </cell>
        </row>
        <row r="1561">
          <cell r="A1561" t="str">
            <v>5677     R</v>
          </cell>
          <cell r="B1561" t="str">
            <v>OLO COMPACTADOR VIBRATÓRIO TANDEM, CILINDROS LISOS DE AÇO PARA SOLO/A</v>
          </cell>
          <cell r="C1561" t="str">
            <v>H</v>
          </cell>
          <cell r="D1561" t="str">
            <v>C</v>
          </cell>
          <cell r="E1561">
            <v>20.13</v>
          </cell>
        </row>
        <row r="1562">
          <cell r="A1562" t="str">
            <v>SFALTO, PO</v>
          </cell>
          <cell r="B1562" t="str">
            <v>TÊNCIA 45 HP, PESO MÁXIMO OPERACIONAL 4 T - MATERIAIS NA OPE</v>
          </cell>
        </row>
        <row r="1563">
          <cell r="A1563" t="str">
            <v>RAÇÃO. AF_</v>
          </cell>
          <cell r="B1563">
            <v>42401</v>
          </cell>
        </row>
        <row r="1564">
          <cell r="A1564" t="str">
            <v>5692     M</v>
          </cell>
          <cell r="B1564" t="str">
            <v>OTOBOMBA CENTRÍFUGA, MOTOR A GASOLINA, POTÊNCIA 5,42 HP, BOCAIS 1 1/2</v>
          </cell>
          <cell r="C1564" t="str">
            <v>H</v>
          </cell>
          <cell r="D1564" t="str">
            <v>CR</v>
          </cell>
          <cell r="E1564">
            <v>0.1</v>
          </cell>
        </row>
        <row r="1565">
          <cell r="A1565" t="str">
            <v>" X 1", DI</v>
          </cell>
          <cell r="B1565" t="str">
            <v>ÂMETRO ROTOR 143 MM HM/Q = 6 MCA / 16,8 M3/H A 38 MCA / 6,6</v>
          </cell>
        </row>
        <row r="1566">
          <cell r="A1566" t="str">
            <v>M3/H - MAN</v>
          </cell>
          <cell r="B1566" t="str">
            <v>UTENÇÃO. AF_06/2014</v>
          </cell>
        </row>
        <row r="1567">
          <cell r="A1567" t="str">
            <v>5693     M</v>
          </cell>
          <cell r="B1567" t="str">
            <v>OTOBOMBA CENTRÍFUGA, MOTOR A GASOLINA, POTÊNCIA 5,42 HP, BOCAIS 1 1/2</v>
          </cell>
          <cell r="C1567" t="str">
            <v>H</v>
          </cell>
          <cell r="D1567" t="str">
            <v>C</v>
          </cell>
          <cell r="E1567">
            <v>4.45</v>
          </cell>
        </row>
        <row r="1568">
          <cell r="A1568" t="str">
            <v>" X 1", DI</v>
          </cell>
          <cell r="B1568" t="str">
            <v>ÂMETRO ROTOR 143 MM HM/Q = 6 MCA / 16,8 M3/H A 38 MCA / 6,6</v>
          </cell>
        </row>
        <row r="1569">
          <cell r="A1569" t="str">
            <v>M3/H - MAT</v>
          </cell>
          <cell r="B1569" t="str">
            <v>ERIAIS NA OPERAÇÃO. AF_06/2014</v>
          </cell>
        </row>
        <row r="1570">
          <cell r="A1570" t="str">
            <v>5695     C</v>
          </cell>
          <cell r="B1570" t="str">
            <v>AMINHÃO BASCULANTE 6 M3, PESO BRUTO TOTAL 16.000 KG, CARGA ÚTIL MÁXIM</v>
          </cell>
          <cell r="C1570" t="str">
            <v>H</v>
          </cell>
          <cell r="D1570" t="str">
            <v>CR</v>
          </cell>
          <cell r="E1570">
            <v>20.05</v>
          </cell>
        </row>
        <row r="1571">
          <cell r="A1571" t="str">
            <v>A 13.071 K</v>
          </cell>
          <cell r="B1571" t="str">
            <v>G, DISTÂNCIA ENTRE EIXOS 4,80 M, POTÊNCIA 230 CV INCLUSIVE C</v>
          </cell>
        </row>
        <row r="1572">
          <cell r="A1572" t="str">
            <v>SINAPI - S</v>
          </cell>
          <cell r="B1572" t="str">
            <v>ISTEMA NACIONAL DE PESQUISA DE CUSTOS E ÍNDICES DA CONSTRUÇÃO CIVIL</v>
          </cell>
        </row>
        <row r="1573">
          <cell r="A1573" t="str">
            <v>PCI.817.01</v>
          </cell>
          <cell r="B1573" t="e">
            <v>#NAME?</v>
          </cell>
          <cell r="D1573" t="str">
            <v>EM</v>
          </cell>
          <cell r="E1573" t="str">
            <v>06/2016 AS 13:04:4</v>
          </cell>
        </row>
        <row r="1574">
          <cell r="D1574" t="str">
            <v>TA</v>
          </cell>
          <cell r="E1574" t="str">
            <v>TÉCNICA: 13/06/20</v>
          </cell>
        </row>
        <row r="1575">
          <cell r="A1575" t="str">
            <v>ENCARGOS S</v>
          </cell>
          <cell r="B1575" t="str">
            <v>OCIAIS DESONERADOS: 90,80%(HORA)   52,84%(MÊS)</v>
          </cell>
        </row>
        <row r="1576">
          <cell r="A1576" t="str">
            <v>ABRANGÊNCI</v>
          </cell>
          <cell r="B1576" t="str">
            <v>A : NACIONAL                                              LOCALIDADE  : BELO</v>
          </cell>
          <cell r="C1576" t="str">
            <v>HORI</v>
          </cell>
        </row>
        <row r="1577">
          <cell r="A1577" t="str">
            <v>REF.COLETA</v>
          </cell>
          <cell r="B1577" t="str">
            <v>: MEDIANO</v>
          </cell>
          <cell r="D1577" t="str">
            <v>TA</v>
          </cell>
          <cell r="E1577" t="str">
            <v>: 05/2016</v>
          </cell>
        </row>
        <row r="1578">
          <cell r="A1578" t="str">
            <v>CÓDIGO</v>
          </cell>
          <cell r="B1578" t="str">
            <v>|D E S C R I Ç Ã O                                                   |UN</v>
          </cell>
          <cell r="C1578" t="str">
            <v>IDADE</v>
          </cell>
          <cell r="D1578" t="str">
            <v>DE</v>
          </cell>
          <cell r="E1578" t="str">
            <v>|CUSTO TOTA</v>
          </cell>
        </row>
        <row r="1579">
          <cell r="A1579" t="str">
            <v>VÍNCULO...</v>
          </cell>
          <cell r="B1579" t="str">
            <v>..: CAIXA REFERENCIAL</v>
          </cell>
        </row>
        <row r="1580">
          <cell r="A1580" t="str">
            <v>AÇAMBA MET</v>
          </cell>
          <cell r="B1580" t="str">
            <v>ÁLICA - MANUTENÇÃO. AF_06/2014</v>
          </cell>
        </row>
        <row r="1581">
          <cell r="A1581" t="str">
            <v>5696     U</v>
          </cell>
          <cell r="B1581" t="str">
            <v>SINA DE ASFALTO A QUENTE FIXA CAP.40/80 TON/H-DEPRECIACA0 E JUROS</v>
          </cell>
          <cell r="C1581" t="str">
            <v>H</v>
          </cell>
          <cell r="D1581" t="str">
            <v>C</v>
          </cell>
          <cell r="E1581">
            <v>245.68</v>
          </cell>
        </row>
        <row r="1582">
          <cell r="A1582" t="str">
            <v>5697     U</v>
          </cell>
          <cell r="B1582" t="str">
            <v>SINA DE ASFALTO A QUENTE FIXA CAP.40/80 TON/H-MANUTENCAO</v>
          </cell>
          <cell r="C1582" t="str">
            <v>H</v>
          </cell>
          <cell r="D1582" t="str">
            <v>C</v>
          </cell>
          <cell r="E1582">
            <v>160.44999999999999</v>
          </cell>
        </row>
        <row r="1583">
          <cell r="A1583" t="str">
            <v>5698     U</v>
          </cell>
          <cell r="B1583" t="str">
            <v>SINA DE ASFALTO A QUENTE FIXA CAP.40/80 TON/H-MATERIAL E OPERACAO</v>
          </cell>
          <cell r="C1583" t="str">
            <v>H</v>
          </cell>
          <cell r="D1583" t="str">
            <v>CR</v>
          </cell>
          <cell r="E1583">
            <v>13.28</v>
          </cell>
        </row>
        <row r="1584">
          <cell r="A1584" t="str">
            <v>5699     U</v>
          </cell>
          <cell r="B1584" t="str">
            <v>SINA DA ASFALTO A QUENTE, FIXA, CAPACIDADE 40 A 80TON/H - MÃO-DE-OBRA</v>
          </cell>
          <cell r="C1584" t="str">
            <v>H</v>
          </cell>
          <cell r="D1584" t="str">
            <v>CR</v>
          </cell>
          <cell r="E1584">
            <v>68.5</v>
          </cell>
        </row>
        <row r="1585">
          <cell r="A1585" t="str">
            <v>NA OPERAÇÃ</v>
          </cell>
          <cell r="B1585" t="str">
            <v>O DIURNA</v>
          </cell>
        </row>
        <row r="1586">
          <cell r="A1586" t="str">
            <v>5701     C</v>
          </cell>
          <cell r="B1586" t="str">
            <v>AMINHAO BASCULANTE, 162HP- 6M3 /MAO-DE-OBRA NA OPERACAO NOTURNA</v>
          </cell>
          <cell r="C1586" t="str">
            <v>H</v>
          </cell>
          <cell r="D1586" t="str">
            <v>CR</v>
          </cell>
          <cell r="E1586">
            <v>10.44</v>
          </cell>
        </row>
        <row r="1587">
          <cell r="A1587" t="str">
            <v>5702     U</v>
          </cell>
          <cell r="B1587" t="str">
            <v>SINA DE CONCRETO FIXA CAPACIDADE 90/120 M³, 63HP - DEPRECIAÇÃO E JURO</v>
          </cell>
          <cell r="C1587" t="str">
            <v>H</v>
          </cell>
          <cell r="D1587" t="str">
            <v>AS</v>
          </cell>
          <cell r="E1587">
            <v>52.45</v>
          </cell>
        </row>
        <row r="1588">
          <cell r="A1588" t="str">
            <v>S</v>
          </cell>
        </row>
        <row r="1589">
          <cell r="A1589" t="str">
            <v>5703     U</v>
          </cell>
          <cell r="B1589" t="str">
            <v>SINA DE CONCRETO FIXA CAPACIDADE 90/120 M³, 63HP - MATERIAIS NA OPERA</v>
          </cell>
          <cell r="C1589" t="str">
            <v>H</v>
          </cell>
          <cell r="D1589" t="str">
            <v>CR</v>
          </cell>
          <cell r="E1589">
            <v>37.15</v>
          </cell>
        </row>
        <row r="1590">
          <cell r="A1590" t="str">
            <v>ÇÃO</v>
          </cell>
        </row>
        <row r="1591">
          <cell r="A1591" t="str">
            <v>5704     U</v>
          </cell>
          <cell r="B1591" t="str">
            <v>SINA DE CONCRETO FIXA CAPACIDADE 90/120 M³, 63HP - MÃO-DE-OBRA NA OPE</v>
          </cell>
          <cell r="C1591" t="str">
            <v>H</v>
          </cell>
          <cell r="D1591" t="str">
            <v>CR</v>
          </cell>
          <cell r="E1591">
            <v>45.66</v>
          </cell>
        </row>
        <row r="1592">
          <cell r="A1592" t="str">
            <v>RAÇÃO DIUR</v>
          </cell>
          <cell r="B1592" t="str">
            <v>NA</v>
          </cell>
        </row>
        <row r="1593">
          <cell r="A1593" t="str">
            <v>5705     C</v>
          </cell>
          <cell r="B1593" t="str">
            <v>AMINHÃO TOCO, PBT 16.000 KG, CARGA ÚTIL MÁX. 10.685 KG, DIST. ENTRE E</v>
          </cell>
          <cell r="C1593" t="str">
            <v>H</v>
          </cell>
          <cell r="D1593" t="str">
            <v>CR</v>
          </cell>
          <cell r="E1593">
            <v>11.78</v>
          </cell>
        </row>
        <row r="1594">
          <cell r="A1594" t="str">
            <v>IXOS 4,8 M</v>
          </cell>
          <cell r="B1594" t="str">
            <v>, POTÊNCIA 189 CV, INCLUSIVE CARROCERIA FIXA ABERTA DE MADEI</v>
          </cell>
        </row>
        <row r="1595">
          <cell r="A1595" t="str">
            <v>RA P/ TRAN</v>
          </cell>
          <cell r="B1595" t="str">
            <v>SPORTE GERAL DE CARGA SECA, DIMEN. APROX. 2,5 X 7,00 X 0,50</v>
          </cell>
        </row>
        <row r="1596">
          <cell r="A1596" t="str">
            <v>M - MANUTE</v>
          </cell>
          <cell r="B1596" t="str">
            <v>NÇÃO. AF_06/2014</v>
          </cell>
        </row>
        <row r="1597">
          <cell r="A1597" t="str">
            <v>5706     U</v>
          </cell>
          <cell r="B1597" t="str">
            <v>SINA MISTURADORA DE SOLOS, DOSADORES TRIPLOS, CALHA VIBRATÓRIA, CAPCI</v>
          </cell>
          <cell r="C1597" t="str">
            <v>H</v>
          </cell>
          <cell r="D1597" t="str">
            <v>CR</v>
          </cell>
          <cell r="E1597">
            <v>126.73</v>
          </cell>
        </row>
        <row r="1598">
          <cell r="A1598" t="str">
            <v>DADE 200/5</v>
          </cell>
          <cell r="B1598" t="str">
            <v>00 TON, 201HP - DEPRECIAÇÃO E JUROS</v>
          </cell>
        </row>
        <row r="1599">
          <cell r="A1599" t="str">
            <v>5707     U</v>
          </cell>
          <cell r="B1599" t="str">
            <v>SINA MISTURADORA DE SOLOS, DOSADORES TRIPLOS, CALHA VIBRATÓRIA, CAPCI</v>
          </cell>
          <cell r="C1599" t="str">
            <v>H</v>
          </cell>
          <cell r="D1599" t="str">
            <v>CR</v>
          </cell>
          <cell r="E1599">
            <v>82.68</v>
          </cell>
        </row>
        <row r="1600">
          <cell r="A1600" t="str">
            <v>DADE 200/5</v>
          </cell>
          <cell r="B1600" t="str">
            <v>00 TON, 201HP - MANUTENÇÃO</v>
          </cell>
        </row>
        <row r="1601">
          <cell r="A1601" t="str">
            <v>5708     U</v>
          </cell>
          <cell r="B1601" t="str">
            <v>SINA MISTURADORA DE SOLOS, DOSADORES TRIPLOS, CALHA VIBRATÓRIA, CAPCI</v>
          </cell>
          <cell r="C1601" t="str">
            <v>H</v>
          </cell>
          <cell r="D1601" t="str">
            <v>CR</v>
          </cell>
          <cell r="E1601">
            <v>95.9</v>
          </cell>
        </row>
        <row r="1602">
          <cell r="A1602" t="str">
            <v>DADE 200/5</v>
          </cell>
          <cell r="B1602" t="str">
            <v>00 TON, 201HP - MÃO-DE-OBRA NA OPERAÇÃO NOTURNA</v>
          </cell>
        </row>
        <row r="1603">
          <cell r="A1603" t="str">
            <v>5710     V</v>
          </cell>
          <cell r="B1603" t="str">
            <v>IBROACABADORA DE ASFALTO SOBRE ESTEIRAS, LARGURA DE PAVIMENTAÇÃO 1,90</v>
          </cell>
          <cell r="C1603" t="str">
            <v>H</v>
          </cell>
          <cell r="D1603" t="str">
            <v>C</v>
          </cell>
          <cell r="E1603">
            <v>53.84</v>
          </cell>
        </row>
        <row r="1604">
          <cell r="A1604" t="str">
            <v>M A 5,30 M</v>
          </cell>
          <cell r="B1604" t="str">
            <v>, POTÊNCIA 105 HP CAPACIDADE 450 T/H - MANUTENÇÃO. AF_11/20</v>
          </cell>
        </row>
        <row r="1605">
          <cell r="A1605">
            <v>14</v>
          </cell>
        </row>
        <row r="1606">
          <cell r="A1606" t="str">
            <v>5711     V</v>
          </cell>
          <cell r="B1606" t="str">
            <v>IBROACABADORA DE ASFALTO SOBRE ESTEIRAS, LARGURA DE PAVIMENTAÇÃO 1,90</v>
          </cell>
          <cell r="C1606" t="str">
            <v>H</v>
          </cell>
          <cell r="D1606" t="str">
            <v>C</v>
          </cell>
          <cell r="E1606">
            <v>47.01</v>
          </cell>
        </row>
        <row r="1607">
          <cell r="A1607" t="str">
            <v>M A 5,30 M</v>
          </cell>
          <cell r="B1607" t="str">
            <v>, POTÊNCIA 105 HP CAPACIDADE 450 T/H - MATERIAIS NA OPERAÇÃ</v>
          </cell>
        </row>
        <row r="1608">
          <cell r="A1608" t="str">
            <v>SINAPI - S</v>
          </cell>
          <cell r="B1608" t="str">
            <v>ISTEMA NACIONAL DE PESQUISA DE CUSTOS E ÍNDICES DA CONSTRUÇÃO CIVIL</v>
          </cell>
        </row>
        <row r="1609">
          <cell r="A1609" t="str">
            <v>PCI.817.01</v>
          </cell>
          <cell r="B1609" t="e">
            <v>#NAME?</v>
          </cell>
          <cell r="D1609" t="str">
            <v>EM</v>
          </cell>
          <cell r="E1609" t="str">
            <v>06/2016 AS 13:04:4</v>
          </cell>
        </row>
        <row r="1610">
          <cell r="D1610" t="str">
            <v>TA</v>
          </cell>
          <cell r="E1610" t="str">
            <v>TÉCNICA: 13/06/20</v>
          </cell>
        </row>
        <row r="1611">
          <cell r="A1611" t="str">
            <v>ENCARGOS S</v>
          </cell>
          <cell r="B1611" t="str">
            <v>OCIAIS DESONERADOS: 90,80%(HORA)   52,84%(MÊS)</v>
          </cell>
        </row>
        <row r="1612">
          <cell r="A1612" t="str">
            <v>ABRANGÊNCI</v>
          </cell>
          <cell r="B1612" t="str">
            <v>A : NACIONAL                                              LOCALIDADE  : BELO</v>
          </cell>
          <cell r="C1612" t="str">
            <v>HORI</v>
          </cell>
        </row>
        <row r="1613">
          <cell r="A1613" t="str">
            <v>REF.COLETA</v>
          </cell>
          <cell r="B1613" t="str">
            <v>: MEDIANO</v>
          </cell>
          <cell r="D1613" t="str">
            <v>TA</v>
          </cell>
          <cell r="E1613" t="str">
            <v>: 05/2016</v>
          </cell>
        </row>
        <row r="1614">
          <cell r="A1614" t="str">
            <v>CÓDIGO</v>
          </cell>
          <cell r="B1614" t="str">
            <v>|D E S C R I Ç Ã O                                                   |UN</v>
          </cell>
          <cell r="C1614" t="str">
            <v>IDADE</v>
          </cell>
          <cell r="D1614" t="str">
            <v>DE</v>
          </cell>
          <cell r="E1614" t="str">
            <v>|CUSTO TOTA</v>
          </cell>
        </row>
        <row r="1615">
          <cell r="A1615" t="str">
            <v>VÍNCULO...</v>
          </cell>
          <cell r="B1615" t="str">
            <v>..: CAIXA REFERENCIAL</v>
          </cell>
        </row>
        <row r="1616">
          <cell r="A1616" t="str">
            <v>O. AF_11/2</v>
          </cell>
          <cell r="B1616">
            <v>14</v>
          </cell>
        </row>
        <row r="1617">
          <cell r="A1617" t="str">
            <v>5714     T</v>
          </cell>
          <cell r="B1617" t="str">
            <v>RATOR DE PNEUS, POTÊNCIA 85 CV, TRAÇÃO 4X4, PESO COM LASTRO DE 4.675</v>
          </cell>
          <cell r="C1617" t="str">
            <v>H</v>
          </cell>
          <cell r="D1617" t="str">
            <v>C</v>
          </cell>
          <cell r="E1617">
            <v>5.61</v>
          </cell>
        </row>
        <row r="1618">
          <cell r="A1618" t="str">
            <v>KG - MANUT</v>
          </cell>
          <cell r="B1618" t="str">
            <v>ENÇÃO. AF_06/2014</v>
          </cell>
        </row>
        <row r="1619">
          <cell r="A1619" t="str">
            <v>5715     T</v>
          </cell>
          <cell r="B1619" t="str">
            <v>RATOR DE PNEUS, POTÊNCIA 85 CV, TRAÇÃO 4X4, PESO COM LASTRO DE 4.675</v>
          </cell>
          <cell r="C1619" t="str">
            <v>H</v>
          </cell>
          <cell r="D1619" t="str">
            <v>C</v>
          </cell>
          <cell r="E1619">
            <v>37.53</v>
          </cell>
        </row>
        <row r="1620">
          <cell r="A1620" t="str">
            <v>KG - MATER</v>
          </cell>
          <cell r="B1620" t="str">
            <v>IAIS NA OPERAÇÃO. AF_06/2014</v>
          </cell>
        </row>
        <row r="1621">
          <cell r="A1621" t="str">
            <v>5716     T</v>
          </cell>
          <cell r="B1621" t="str">
            <v>RATOR PNEUS TRAÇÃO 4X2, 82 CV, PESO C/ LASTRO 4,555 T - MÃO-DE-OBRA O</v>
          </cell>
          <cell r="C1621" t="str">
            <v>H</v>
          </cell>
          <cell r="D1621" t="str">
            <v>CR</v>
          </cell>
          <cell r="E1621">
            <v>14.38</v>
          </cell>
        </row>
        <row r="1622">
          <cell r="A1622" t="str">
            <v>PERACAO DI</v>
          </cell>
          <cell r="B1622" t="str">
            <v>URNA</v>
          </cell>
        </row>
        <row r="1623">
          <cell r="A1623" t="str">
            <v>5718     T</v>
          </cell>
          <cell r="B1623" t="str">
            <v>RATOR DE ESTEIRAS, POTÊNCIA 170 HP, PESO OPERACIONAL 19 T, CAÇAMBA 5,</v>
          </cell>
          <cell r="C1623" t="str">
            <v>H</v>
          </cell>
          <cell r="D1623" t="str">
            <v>C</v>
          </cell>
          <cell r="E1623">
            <v>91.32</v>
          </cell>
        </row>
        <row r="1624">
          <cell r="A1624" t="str">
            <v>2 M3 - MAT</v>
          </cell>
          <cell r="B1624" t="str">
            <v>ERIAIS NA OPERAÇÃO. AF_06/2014</v>
          </cell>
        </row>
        <row r="1625">
          <cell r="A1625" t="str">
            <v>5721     T</v>
          </cell>
          <cell r="B1625" t="str">
            <v>RATOR DE ESTEIRAS, POTÊNCIA 150 HP, PESO OPERACIONAL 16,7 T, COM RODA</v>
          </cell>
          <cell r="C1625" t="str">
            <v>H</v>
          </cell>
          <cell r="D1625" t="str">
            <v>C</v>
          </cell>
          <cell r="E1625">
            <v>80.58</v>
          </cell>
        </row>
        <row r="1626">
          <cell r="A1626" t="str">
            <v>MOTRIZ ELE</v>
          </cell>
          <cell r="B1626" t="str">
            <v>VADA E LÂMINA 3,18 M3 - MATERIAIS NA OPERAÇÃO. AF_06/2014</v>
          </cell>
        </row>
        <row r="1627">
          <cell r="A1627" t="str">
            <v>5722     T</v>
          </cell>
          <cell r="B1627" t="str">
            <v>RATOR DE ESTEIRAS, POTÊNCIA 347 HP, PESO OPERACIONAL 38,5 T, COM LÂMI</v>
          </cell>
          <cell r="C1627" t="str">
            <v>H</v>
          </cell>
          <cell r="D1627" t="str">
            <v>C</v>
          </cell>
          <cell r="E1627">
            <v>186.39</v>
          </cell>
        </row>
        <row r="1628">
          <cell r="A1628" t="str">
            <v>NA 8,70 M3</v>
          </cell>
          <cell r="B1628" t="e">
            <v>#NAME?</v>
          </cell>
        </row>
        <row r="1629">
          <cell r="A1629" t="str">
            <v>5724     T</v>
          </cell>
          <cell r="B1629" t="str">
            <v>RATOR DE ESTEIRAS, POTÊNCIA 100 HP, PESO OPERACIONAL 9,4 T, COM LÂMIN</v>
          </cell>
          <cell r="C1629" t="str">
            <v>H</v>
          </cell>
          <cell r="D1629" t="str">
            <v>CR</v>
          </cell>
          <cell r="E1629">
            <v>37.33</v>
          </cell>
        </row>
        <row r="1630">
          <cell r="A1630" t="str">
            <v>A 2,19 M3</v>
          </cell>
          <cell r="B1630" t="e">
            <v>#NAME?</v>
          </cell>
        </row>
        <row r="1631">
          <cell r="A1631" t="str">
            <v>5725     T</v>
          </cell>
          <cell r="B1631" t="str">
            <v>RATOR DE ESTEIRAS 99HP, PESO OPERACIONAL 8,5T - MAO-DE-OBRA NA OPERAC</v>
          </cell>
          <cell r="C1631" t="str">
            <v>H</v>
          </cell>
          <cell r="D1631" t="str">
            <v>CR</v>
          </cell>
          <cell r="E1631">
            <v>14.38</v>
          </cell>
        </row>
        <row r="1632">
          <cell r="A1632" t="str">
            <v>AO DIURNA</v>
          </cell>
        </row>
        <row r="1633">
          <cell r="A1633" t="str">
            <v>5727     R</v>
          </cell>
          <cell r="B1633" t="str">
            <v>OLO COMPACTADOR VIBRATÓRIO REBOCÁVEL, CILINDRO DE AÇO LISO, POTÊNCIA</v>
          </cell>
          <cell r="C1633" t="str">
            <v>H</v>
          </cell>
          <cell r="D1633" t="str">
            <v>CR</v>
          </cell>
          <cell r="E1633">
            <v>4.9000000000000004</v>
          </cell>
        </row>
        <row r="1634">
          <cell r="A1634" t="str">
            <v>DE TRAÇÃO</v>
          </cell>
          <cell r="B1634" t="str">
            <v>DE 65 CV, PESO 4,7 T, IMPACTO DINÂMICO 18,3 T, LARGURA DE TR</v>
          </cell>
        </row>
        <row r="1635">
          <cell r="A1635" t="str">
            <v>ABALHO 1,6</v>
          </cell>
          <cell r="B1635" t="str">
            <v>7 M - MANUTENÇÃO. AF_02/2016</v>
          </cell>
        </row>
        <row r="1636">
          <cell r="A1636" t="str">
            <v>5729     R</v>
          </cell>
          <cell r="B1636" t="str">
            <v>OLO COMPACTADOR VIBRATÓRIO TANDEM AÇO LISO, POTÊNCIA 58 HP, PESO SEM/</v>
          </cell>
          <cell r="C1636" t="str">
            <v>H</v>
          </cell>
          <cell r="D1636" t="str">
            <v>CR</v>
          </cell>
          <cell r="E1636">
            <v>19.93</v>
          </cell>
        </row>
        <row r="1637">
          <cell r="A1637" t="str">
            <v>COM LASTRO</v>
          </cell>
          <cell r="B1637" t="str">
            <v>6,5 / 9,4 T, LARGURA DE TRABALHO 1,2 M - MANUTENÇÃO. AF_06/</v>
          </cell>
        </row>
        <row r="1638">
          <cell r="A1638">
            <v>2014</v>
          </cell>
        </row>
        <row r="1639">
          <cell r="A1639" t="str">
            <v>5730     R</v>
          </cell>
          <cell r="B1639" t="str">
            <v>OLO COMPACTADOR VIBRATÓRIO TANDEM AÇO LISO, POTÊNCIA 58 HP, PESO SEM/</v>
          </cell>
          <cell r="C1639" t="str">
            <v>H</v>
          </cell>
          <cell r="D1639" t="str">
            <v>C</v>
          </cell>
          <cell r="E1639">
            <v>25.95</v>
          </cell>
        </row>
        <row r="1640">
          <cell r="A1640" t="str">
            <v>COM LASTRO</v>
          </cell>
          <cell r="B1640" t="str">
            <v>6,5 / 9,4 T, LARGURA DE TRABALHO 1,2 M - MATERIAIS NA OPERA</v>
          </cell>
        </row>
        <row r="1641">
          <cell r="A1641" t="str">
            <v>ÇÃO. AF_06</v>
          </cell>
          <cell r="B1641" t="str">
            <v>/2014</v>
          </cell>
        </row>
        <row r="1642">
          <cell r="A1642" t="str">
            <v>5732     R</v>
          </cell>
          <cell r="B1642" t="str">
            <v>OLO COMPACTADOR DE PNEUS ESTÁTICO, PRESSÃO VARIÁVEL, POTÊNCIA 99 HP,</v>
          </cell>
          <cell r="C1642" t="str">
            <v>H</v>
          </cell>
          <cell r="D1642" t="str">
            <v>CR</v>
          </cell>
          <cell r="E1642">
            <v>18.93</v>
          </cell>
        </row>
        <row r="1643">
          <cell r="A1643" t="str">
            <v>PESO SEM/C</v>
          </cell>
          <cell r="B1643" t="str">
            <v>OM LASTRO 9,45 / 21,0 T, LARGURA DE ROLAGEM 2,265 M - MANUTE</v>
          </cell>
        </row>
        <row r="1644">
          <cell r="A1644" t="str">
            <v>SINAPI - S</v>
          </cell>
          <cell r="B1644" t="str">
            <v>ISTEMA NACIONAL DE PESQUISA DE CUSTOS E ÍNDICES DA CONSTRUÇÃO CIVIL</v>
          </cell>
        </row>
        <row r="1645">
          <cell r="A1645" t="str">
            <v>PCI.817.01</v>
          </cell>
          <cell r="B1645" t="e">
            <v>#NAME?</v>
          </cell>
          <cell r="D1645" t="str">
            <v>EM</v>
          </cell>
          <cell r="E1645" t="str">
            <v>06/2016 AS 13:04:4</v>
          </cell>
        </row>
        <row r="1646">
          <cell r="D1646" t="str">
            <v>TA</v>
          </cell>
          <cell r="E1646" t="str">
            <v>TÉCNICA: 13/06/20</v>
          </cell>
        </row>
        <row r="1647">
          <cell r="A1647" t="str">
            <v>ENCARGOS S</v>
          </cell>
          <cell r="B1647" t="str">
            <v>OCIAIS DESONERADOS: 90,80%(HORA)   52,84%(MÊS)</v>
          </cell>
        </row>
        <row r="1648">
          <cell r="A1648" t="str">
            <v>ABRANGÊNCI</v>
          </cell>
          <cell r="B1648" t="str">
            <v>A : NACIONAL                                              LOCALIDADE  : BELO</v>
          </cell>
          <cell r="C1648" t="str">
            <v>HORI</v>
          </cell>
        </row>
        <row r="1649">
          <cell r="A1649" t="str">
            <v>REF.COLETA</v>
          </cell>
          <cell r="B1649" t="str">
            <v>: MEDIANO</v>
          </cell>
          <cell r="D1649" t="str">
            <v>TA</v>
          </cell>
          <cell r="E1649" t="str">
            <v>: 05/2016</v>
          </cell>
        </row>
        <row r="1650">
          <cell r="A1650" t="str">
            <v>CÓDIGO</v>
          </cell>
          <cell r="B1650" t="str">
            <v>|D E S C R I Ç Ã O                                                   |UN</v>
          </cell>
          <cell r="C1650" t="str">
            <v>IDADE</v>
          </cell>
          <cell r="D1650" t="str">
            <v>DE</v>
          </cell>
          <cell r="E1650" t="str">
            <v>|CUSTO TOTA</v>
          </cell>
        </row>
        <row r="1651">
          <cell r="A1651" t="str">
            <v>VÍNCULO...</v>
          </cell>
          <cell r="B1651" t="str">
            <v>..: CAIXA REFERENCIAL</v>
          </cell>
        </row>
        <row r="1652">
          <cell r="A1652" t="str">
            <v>NÇÃO. AF_0</v>
          </cell>
          <cell r="B1652">
            <v>42401</v>
          </cell>
        </row>
        <row r="1653">
          <cell r="A1653" t="str">
            <v>5733     R</v>
          </cell>
          <cell r="B1653" t="str">
            <v>OLO COMPACTADOR DE PNEUS ESTÁTICO, PRESSÃO VARIÁVEL, POTÊNCIA 99 HP,</v>
          </cell>
          <cell r="C1653" t="str">
            <v>H</v>
          </cell>
          <cell r="D1653" t="str">
            <v>C</v>
          </cell>
          <cell r="E1653">
            <v>44.31</v>
          </cell>
        </row>
        <row r="1654">
          <cell r="A1654" t="str">
            <v>PESO SEM/C</v>
          </cell>
          <cell r="B1654" t="str">
            <v>OM LASTRO 9,45 / 21,0 T, LARGURA DE ROLAGEM 2,265 M - MATERI</v>
          </cell>
        </row>
        <row r="1655">
          <cell r="A1655" t="str">
            <v>AIS NA OPE</v>
          </cell>
          <cell r="B1655" t="str">
            <v>RAÇÃO. AF_02/2016</v>
          </cell>
        </row>
        <row r="1656">
          <cell r="A1656" t="str">
            <v>5735     R</v>
          </cell>
          <cell r="B1656" t="str">
            <v>ETROESCAVADEIRA SOBRE RODAS COM CARREGADEIRA, TRAÇÃO 4X4, POTÊNCIA LÍ</v>
          </cell>
          <cell r="C1656" t="str">
            <v>H</v>
          </cell>
          <cell r="D1656" t="str">
            <v>C</v>
          </cell>
          <cell r="E1656">
            <v>13.65</v>
          </cell>
        </row>
        <row r="1657">
          <cell r="A1657" t="str">
            <v>Q. 72 HP,</v>
          </cell>
          <cell r="B1657" t="str">
            <v>CAÇAMBA CARREG. CAP. MÍN. 0,79 M3, CAÇAMBA RETRO CAP. 0,18 M</v>
          </cell>
        </row>
        <row r="1658">
          <cell r="A1658" t="str">
            <v>3, PESO OP</v>
          </cell>
          <cell r="B1658" t="str">
            <v>ERACIONAL MÍN. 7.140 KG, PROFUNDIDADE ESCAVAÇÃO MÁX. 4,50 M</v>
          </cell>
        </row>
        <row r="1659">
          <cell r="A1659" t="e">
            <v>#NAME?</v>
          </cell>
          <cell r="B1659" t="str">
            <v>ÇÃO. AF_06/2014</v>
          </cell>
        </row>
        <row r="1660">
          <cell r="A1660" t="str">
            <v>5736     R</v>
          </cell>
          <cell r="B1660" t="str">
            <v>ETROESCAVADEIRA SOBRE RODAS COM CARREGADEIRA, TRAÇÃO 4X4, POTÊNCIA LÍ</v>
          </cell>
          <cell r="C1660" t="str">
            <v>H</v>
          </cell>
          <cell r="D1660" t="str">
            <v>C</v>
          </cell>
          <cell r="E1660">
            <v>34.92</v>
          </cell>
        </row>
        <row r="1661">
          <cell r="A1661" t="str">
            <v>Q. 72 HP,</v>
          </cell>
          <cell r="B1661" t="str">
            <v>CAÇAMBA CARREG. CAP. MÍN. 0,79 M3, CAÇAMBA RETRO CAP. 0,18 M</v>
          </cell>
        </row>
        <row r="1662">
          <cell r="A1662" t="str">
            <v>3, PESO OP</v>
          </cell>
          <cell r="B1662" t="str">
            <v>ERACIONAL MÍN. 7.140 KG, PROFUNDIDADE ESCAVAÇÃO MÁX. 4,50 M</v>
          </cell>
        </row>
        <row r="1663">
          <cell r="A1663" t="e">
            <v>#NAME?</v>
          </cell>
          <cell r="B1663" t="str">
            <v>IS NA OPERAÇÃO. AF_06/2014</v>
          </cell>
        </row>
        <row r="1664">
          <cell r="A1664" t="str">
            <v>5737     R</v>
          </cell>
          <cell r="B1664" t="str">
            <v>ETRO-ESCAVADEIRA, 74HP   (VU=6 ANOS) - MÃO-DE-OBRA/OPERAÇÃO NOTURNO</v>
          </cell>
          <cell r="C1664" t="str">
            <v>H</v>
          </cell>
          <cell r="D1664" t="str">
            <v>CR</v>
          </cell>
          <cell r="E1664">
            <v>15.41</v>
          </cell>
        </row>
        <row r="1665">
          <cell r="A1665" t="str">
            <v>5738     R</v>
          </cell>
          <cell r="B1665" t="str">
            <v>OLO COMPACTADOR VIBRATÓRIO PÉ DE CARNEIRO, OPERADO POR CONTROLE REMOT</v>
          </cell>
          <cell r="C1665" t="str">
            <v>H</v>
          </cell>
          <cell r="D1665" t="str">
            <v>CR</v>
          </cell>
          <cell r="E1665">
            <v>19.97</v>
          </cell>
        </row>
        <row r="1666">
          <cell r="A1666" t="str">
            <v>O, POTÊNCI</v>
          </cell>
          <cell r="B1666" t="str">
            <v>A 12,5 KW, PESO OPERACIONAL 1,675 T, LARGURA DE TRABALHO 0,8</v>
          </cell>
        </row>
        <row r="1667">
          <cell r="A1667" t="str">
            <v>5 M - DEPR</v>
          </cell>
          <cell r="B1667" t="str">
            <v>ECIAÇÃO. AF_02/2016</v>
          </cell>
        </row>
        <row r="1668">
          <cell r="A1668" t="str">
            <v>5739     R</v>
          </cell>
          <cell r="B1668" t="str">
            <v>OLO COMPACTADOR VIBRATÓRIO PÉ DE CARNEIRO, OPERADO POR CONTROLE REMOT</v>
          </cell>
          <cell r="C1668" t="str">
            <v>H</v>
          </cell>
          <cell r="D1668" t="str">
            <v>CR</v>
          </cell>
          <cell r="E1668">
            <v>22.18</v>
          </cell>
        </row>
        <row r="1669">
          <cell r="A1669" t="str">
            <v>O, POTÊNCI</v>
          </cell>
          <cell r="B1669" t="str">
            <v>A 12,5 KW, PESO OPERACIONAL 1,675 T, LARGURA DE TRABALHO 0,8</v>
          </cell>
        </row>
        <row r="1670">
          <cell r="A1670" t="str">
            <v>5 M - MANU</v>
          </cell>
          <cell r="B1670" t="str">
            <v>TENÇÃO. AF_02/2016</v>
          </cell>
        </row>
        <row r="1671">
          <cell r="A1671" t="str">
            <v>5741     U</v>
          </cell>
          <cell r="B1671" t="str">
            <v>SINA DE LAMA ASFÁLTICA, PROD 30 A 50 T/H, SILO DE AGREGADO 7 M3, RESE</v>
          </cell>
          <cell r="C1671" t="str">
            <v>H</v>
          </cell>
          <cell r="D1671" t="str">
            <v>AS</v>
          </cell>
          <cell r="E1671">
            <v>17.489999999999998</v>
          </cell>
        </row>
        <row r="1672">
          <cell r="A1672" t="str">
            <v>RVATÓRIOS</v>
          </cell>
          <cell r="B1672" t="str">
            <v>PARA EMULSÃO E ÁGUA DE 2,3 M3 CADA, MISTURADOR TIPO PUG MILL</v>
          </cell>
        </row>
        <row r="1673">
          <cell r="A1673" t="str">
            <v>A SER MONT</v>
          </cell>
          <cell r="B1673" t="str">
            <v>ADO SOBRE CAMINHÃO - MANUTENÇÃO. AF_10/2014</v>
          </cell>
        </row>
        <row r="1674">
          <cell r="A1674" t="str">
            <v>5742     U</v>
          </cell>
          <cell r="B1674" t="str">
            <v>SINA DE LAMA ASFÁLTICA, PROD 30 A 50 T/H, SILO DE AGREGADO 7 M3, RESE</v>
          </cell>
          <cell r="C1674" t="str">
            <v>H</v>
          </cell>
          <cell r="D1674" t="str">
            <v>C</v>
          </cell>
          <cell r="E1674">
            <v>14.58</v>
          </cell>
        </row>
        <row r="1675">
          <cell r="A1675" t="str">
            <v>RVATÓRIOS</v>
          </cell>
          <cell r="B1675" t="str">
            <v>PARA EMULSÃO E ÁGUA DE 2,3 M3 CADA, MISTURADOR TIPO PUG MILL</v>
          </cell>
        </row>
        <row r="1676">
          <cell r="A1676" t="str">
            <v>A SER MONT</v>
          </cell>
          <cell r="B1676" t="str">
            <v>ADO SOBRE CAMINHÃO - MATERIAIS NA OPERAÇÃO. AF_10/2014</v>
          </cell>
        </row>
        <row r="1677">
          <cell r="A1677" t="str">
            <v>5747     C</v>
          </cell>
          <cell r="B1677" t="str">
            <v>AMINHÃO PIPA 6.000 L, PESO BRUTO TOTAL 13.000 KG, DISTÂNCIA ENTRE EIX</v>
          </cell>
          <cell r="C1677" t="str">
            <v>H</v>
          </cell>
          <cell r="D1677" t="str">
            <v>C</v>
          </cell>
          <cell r="E1677">
            <v>62.61</v>
          </cell>
        </row>
        <row r="1678">
          <cell r="A1678" t="str">
            <v>OS 4,80 M,</v>
          </cell>
          <cell r="B1678" t="str">
            <v>POTÊNCIA 189 CV INCLUSIVE TANQUE DE AÇO PARA TRANSPORTE DE</v>
          </cell>
        </row>
        <row r="1679">
          <cell r="A1679" t="str">
            <v>ÁGUA, CAPA</v>
          </cell>
          <cell r="B1679" t="str">
            <v>CIDADE 6 M3 - MATERIAIS NA OPERAÇÃO. AF_06/2014</v>
          </cell>
        </row>
        <row r="1680">
          <cell r="A1680" t="str">
            <v>SINAPI - S</v>
          </cell>
          <cell r="B1680" t="str">
            <v>ISTEMA NACIONAL DE PESQUISA DE CUSTOS E ÍNDICES DA CONSTRUÇÃO CIVIL</v>
          </cell>
        </row>
        <row r="1681">
          <cell r="A1681" t="str">
            <v>PCI.817.01</v>
          </cell>
          <cell r="B1681" t="e">
            <v>#NAME?</v>
          </cell>
          <cell r="D1681" t="str">
            <v>EM</v>
          </cell>
          <cell r="E1681" t="str">
            <v>06/2016 AS 13:04:4</v>
          </cell>
        </row>
        <row r="1682">
          <cell r="D1682" t="str">
            <v>TA</v>
          </cell>
          <cell r="E1682" t="str">
            <v>TÉCNICA: 13/06/20</v>
          </cell>
        </row>
        <row r="1683">
          <cell r="A1683" t="str">
            <v>ENCARGOS S</v>
          </cell>
          <cell r="B1683" t="str">
            <v>OCIAIS DESONERADOS: 90,80%(HORA)   52,84%(MÊS)</v>
          </cell>
        </row>
        <row r="1684">
          <cell r="A1684" t="str">
            <v>ABRANGÊNCI</v>
          </cell>
          <cell r="B1684" t="str">
            <v>A : NACIONAL                                              LOCALIDADE  : BELO</v>
          </cell>
          <cell r="C1684" t="str">
            <v>HORI</v>
          </cell>
        </row>
        <row r="1685">
          <cell r="A1685" t="str">
            <v>REF.COLETA</v>
          </cell>
          <cell r="B1685" t="str">
            <v>: MEDIANO</v>
          </cell>
          <cell r="D1685" t="str">
            <v>TA</v>
          </cell>
          <cell r="E1685" t="str">
            <v>: 05/2016</v>
          </cell>
        </row>
        <row r="1686">
          <cell r="A1686" t="str">
            <v>CÓDIGO</v>
          </cell>
          <cell r="B1686" t="str">
            <v>|D E S C R I Ç Ã O                                                   |UN</v>
          </cell>
          <cell r="C1686" t="str">
            <v>IDADE</v>
          </cell>
          <cell r="D1686" t="str">
            <v>DE</v>
          </cell>
          <cell r="E1686" t="str">
            <v>|CUSTO TOTA</v>
          </cell>
        </row>
        <row r="1687">
          <cell r="A1687" t="str">
            <v>VÍNCULO...</v>
          </cell>
          <cell r="B1687" t="str">
            <v>..: CAIXA REFERENCIAL</v>
          </cell>
        </row>
        <row r="1688">
          <cell r="A1688" t="str">
            <v>5751     C</v>
          </cell>
          <cell r="B1688" t="str">
            <v>AMINHÃO TOCO, PESO BRUTO TOTAL 14.300 KG, CARGA ÚTIL MÁXIMA 9590 KG,</v>
          </cell>
          <cell r="C1688" t="str">
            <v>H</v>
          </cell>
          <cell r="D1688" t="str">
            <v>CR</v>
          </cell>
          <cell r="E1688">
            <v>2.61</v>
          </cell>
        </row>
        <row r="1689">
          <cell r="A1689" t="str">
            <v>DISTÂNCIA</v>
          </cell>
          <cell r="B1689" t="str">
            <v>ENTRE EIXOS 4,76 M, POTÊNCIA 185 CV (NÃO INCLUI CARROCERIA)</v>
          </cell>
        </row>
        <row r="1690">
          <cell r="A1690" t="e">
            <v>#NAME?</v>
          </cell>
          <cell r="B1690" t="str">
            <v>ÇÃO. AF_06/2014</v>
          </cell>
        </row>
        <row r="1691">
          <cell r="A1691" t="str">
            <v>5754     C</v>
          </cell>
          <cell r="B1691" t="str">
            <v>AMINHÃO TOCO, PESO BRUTO TOTAL 16.000 KG, CARGA ÚTIL MÁXIMA DE 10.685</v>
          </cell>
          <cell r="C1691" t="str">
            <v>H</v>
          </cell>
          <cell r="D1691" t="str">
            <v>CR</v>
          </cell>
          <cell r="E1691">
            <v>10.78</v>
          </cell>
        </row>
        <row r="1692">
          <cell r="A1692" t="str">
            <v>KG, DISTÂN</v>
          </cell>
          <cell r="B1692" t="str">
            <v>CIA ENTRE EIXOS 4,80 M, POTÊNCIA 189 CV EXCLUSIVE CARROCERI</v>
          </cell>
        </row>
        <row r="1693">
          <cell r="A1693" t="str">
            <v>A - MANUTE</v>
          </cell>
          <cell r="B1693" t="str">
            <v>NÇÃO. AF_06/2014</v>
          </cell>
        </row>
        <row r="1694">
          <cell r="A1694" t="str">
            <v>5763     C</v>
          </cell>
          <cell r="B1694" t="str">
            <v>AMINHÃO PIPA 10.000 L TRUCADO, PESO BRUTO TOTAL 23.000 KG, CARGA ÚTIL</v>
          </cell>
          <cell r="C1694" t="str">
            <v>H</v>
          </cell>
          <cell r="D1694" t="str">
            <v>CR</v>
          </cell>
          <cell r="E1694">
            <v>18.11</v>
          </cell>
        </row>
        <row r="1695">
          <cell r="A1695" t="str">
            <v>MÁXIMA 15.</v>
          </cell>
          <cell r="B1695" t="str">
            <v>935 KG, DISTÂNCIA ENTRE EIXOS 4,8 M, POTÊNCIA 230 CV, INCLU</v>
          </cell>
        </row>
        <row r="1696">
          <cell r="A1696" t="str">
            <v>SIVE TANQU</v>
          </cell>
          <cell r="B1696" t="str">
            <v>E DE AÇO PARA TRANSPORTE DE ÁGUA - MANUTENÇÃO. AF_06/2014</v>
          </cell>
        </row>
        <row r="1697">
          <cell r="A1697" t="str">
            <v>5765     E</v>
          </cell>
          <cell r="B1697" t="str">
            <v>SPARGIDOR DE ASFALTO PRESSURIZADO COM TANQUE DE 2500 L, REBOCÁVEL COM</v>
          </cell>
          <cell r="C1697" t="str">
            <v>H</v>
          </cell>
          <cell r="D1697" t="str">
            <v>AS</v>
          </cell>
          <cell r="E1697">
            <v>3.9</v>
          </cell>
        </row>
        <row r="1698">
          <cell r="A1698" t="str">
            <v>MOTOR A GA</v>
          </cell>
          <cell r="B1698" t="str">
            <v>SOLINA POTÊNCIA 3,4 HP - MANUTENÇÃO. AF_07/2014</v>
          </cell>
        </row>
        <row r="1699">
          <cell r="A1699" t="str">
            <v>5766     E</v>
          </cell>
          <cell r="B1699" t="str">
            <v>SPARGIDOR DE ASFALTO PRESSURIZADO COM TANQUE DE 2500 L, REBOCÁVEL COM</v>
          </cell>
          <cell r="C1699" t="str">
            <v>H</v>
          </cell>
          <cell r="D1699" t="str">
            <v>C</v>
          </cell>
          <cell r="E1699">
            <v>2.79</v>
          </cell>
        </row>
        <row r="1700">
          <cell r="A1700" t="str">
            <v>MOTOR A GA</v>
          </cell>
          <cell r="B1700" t="str">
            <v>SOLINA POTÊNCIA 3,4 HP - MATERIAIS NA OPERAÇÃO. AF_07/2014</v>
          </cell>
        </row>
        <row r="1701">
          <cell r="A1701" t="str">
            <v>5770     D</v>
          </cell>
          <cell r="B1701" t="str">
            <v>ISTRIBUIDOR DE ASFALTO MONTADO SOBRE CAMINHAO TOCO 162 HP, COM TANQUE</v>
          </cell>
          <cell r="C1701" t="str">
            <v>H</v>
          </cell>
          <cell r="D1701" t="str">
            <v>CR</v>
          </cell>
          <cell r="E1701">
            <v>25.11</v>
          </cell>
        </row>
        <row r="1702">
          <cell r="A1702" t="str">
            <v>ISOLADO 6</v>
          </cell>
          <cell r="B1702" t="str">
            <v>M3 COM BARRA ESPARGIDORA  DE 3,66 M - CUSTO C/ MAO-DE-OBRA</v>
          </cell>
        </row>
        <row r="1703">
          <cell r="A1703" t="str">
            <v>NA OPERACA</v>
          </cell>
          <cell r="B1703" t="str">
            <v>O DIURNA.</v>
          </cell>
        </row>
        <row r="1704">
          <cell r="A1704" t="str">
            <v>5775     L</v>
          </cell>
          <cell r="B1704" t="str">
            <v>ANCA ELEVATORIA TELESCOPICA DE ACIONAMENTO HIDRAULICO, CAPACIDADE DE</v>
          </cell>
          <cell r="C1704" t="str">
            <v>H</v>
          </cell>
          <cell r="D1704" t="str">
            <v>CR</v>
          </cell>
          <cell r="E1704">
            <v>109.84</v>
          </cell>
        </row>
        <row r="1705">
          <cell r="A1705" t="str">
            <v>CARGA 30.0</v>
          </cell>
          <cell r="B1705" t="str">
            <v>00 KG, COM CESTO, MONTADA SOBRE CAMINHAO TRUCADO - MANUTENCA</v>
          </cell>
        </row>
        <row r="1706">
          <cell r="A1706" t="str">
            <v>O</v>
          </cell>
        </row>
        <row r="1707">
          <cell r="A1707" t="str">
            <v>5776     L</v>
          </cell>
          <cell r="B1707" t="str">
            <v>ANCA ELEVATORIA TELESCOPICA DE ACIONAMENTO HIDRAULICO, CAPACIDADE DE</v>
          </cell>
          <cell r="C1707" t="str">
            <v>H</v>
          </cell>
          <cell r="D1707" t="str">
            <v>C</v>
          </cell>
          <cell r="E1707">
            <v>71.28</v>
          </cell>
        </row>
        <row r="1708">
          <cell r="A1708" t="str">
            <v>CARGA 30.0</v>
          </cell>
          <cell r="B1708" t="str">
            <v>00 KG, COM CESTO, MONTADA SOBRE CAMINHAO TRUCADO  - CUSTO CO</v>
          </cell>
        </row>
        <row r="1709">
          <cell r="A1709" t="str">
            <v>M MATERIAI</v>
          </cell>
          <cell r="B1709" t="str">
            <v>S NA OPERACAO</v>
          </cell>
        </row>
        <row r="1710">
          <cell r="A1710" t="str">
            <v>5779     M</v>
          </cell>
          <cell r="B1710" t="str">
            <v>OTONIVELADORA POTÊNCIA BÁSICA LÍQUIDA (PRIMEIRA MARCHA) 125 HP, PESO</v>
          </cell>
          <cell r="C1710" t="str">
            <v>H</v>
          </cell>
          <cell r="D1710" t="str">
            <v>C</v>
          </cell>
          <cell r="E1710">
            <v>29.7</v>
          </cell>
        </row>
        <row r="1711">
          <cell r="A1711" t="str">
            <v>BRUTO 1303</v>
          </cell>
          <cell r="B1711" t="str">
            <v>2 KG, LARGURA DA LÂMINA DE 3,7 M - MANUTENÇÃO. AF_06/2014</v>
          </cell>
        </row>
        <row r="1712">
          <cell r="A1712" t="str">
            <v>5782     M</v>
          </cell>
          <cell r="B1712" t="str">
            <v>OTOSCRAPER  270HP  - CUSTO COM MATERIAIS NA OPERACAO</v>
          </cell>
          <cell r="C1712" t="str">
            <v>H</v>
          </cell>
          <cell r="D1712" t="str">
            <v>C</v>
          </cell>
          <cell r="E1712">
            <v>145.80000000000001</v>
          </cell>
        </row>
        <row r="1713">
          <cell r="A1713" t="str">
            <v>5783     M</v>
          </cell>
          <cell r="B1713" t="str">
            <v>OTOSCRAPER  270HP -CUSTO COM MA0-DE-0BRA NA OPERACAO DIURNA</v>
          </cell>
          <cell r="C1713" t="str">
            <v>H</v>
          </cell>
          <cell r="D1713" t="str">
            <v>CR</v>
          </cell>
          <cell r="E1713">
            <v>19.420000000000002</v>
          </cell>
        </row>
        <row r="1714">
          <cell r="A1714" t="str">
            <v>5787     P</v>
          </cell>
          <cell r="B1714" t="str">
            <v>Á CARREGADEIRA SOBRE RODAS, POTÊNCIA 197 HP, CAPACIDADE DA CAÇAMBA 2,</v>
          </cell>
          <cell r="C1714" t="str">
            <v>H</v>
          </cell>
          <cell r="D1714" t="str">
            <v>C</v>
          </cell>
          <cell r="E1714">
            <v>97.14</v>
          </cell>
        </row>
        <row r="1715">
          <cell r="A1715" t="str">
            <v>5 A 3,5 M3</v>
          </cell>
          <cell r="B1715" t="str">
            <v>, PESO OPERACIONAL 18338 KG - MATERIAIS NA OPERAÇÃO. AF_06/2</v>
          </cell>
        </row>
        <row r="1716">
          <cell r="A1716" t="str">
            <v>SINAPI - S</v>
          </cell>
          <cell r="B1716" t="str">
            <v>ISTEMA NACIONAL DE PESQUISA DE CUSTOS E ÍNDICES DA CONSTRUÇÃO CIVIL</v>
          </cell>
        </row>
        <row r="1717">
          <cell r="A1717" t="str">
            <v>PCI.817.01</v>
          </cell>
          <cell r="B1717" t="e">
            <v>#NAME?</v>
          </cell>
          <cell r="D1717" t="str">
            <v>EM</v>
          </cell>
          <cell r="E1717" t="str">
            <v>06/2016 AS 13:04:4</v>
          </cell>
        </row>
        <row r="1718">
          <cell r="D1718" t="str">
            <v>TA</v>
          </cell>
          <cell r="E1718" t="str">
            <v>TÉCNICA: 13/06/20</v>
          </cell>
        </row>
        <row r="1719">
          <cell r="A1719" t="str">
            <v>ENCARGOS S</v>
          </cell>
          <cell r="B1719" t="str">
            <v>OCIAIS DESONERADOS: 90,80%(HORA)   52,84%(MÊS)</v>
          </cell>
        </row>
        <row r="1720">
          <cell r="A1720" t="str">
            <v>ABRANGÊNCI</v>
          </cell>
          <cell r="B1720" t="str">
            <v>A : NACIONAL                                              LOCALIDADE  : BELO</v>
          </cell>
          <cell r="C1720" t="str">
            <v>HORI</v>
          </cell>
        </row>
        <row r="1721">
          <cell r="A1721" t="str">
            <v>REF.COLETA</v>
          </cell>
          <cell r="B1721" t="str">
            <v>: MEDIANO</v>
          </cell>
          <cell r="D1721" t="str">
            <v>TA</v>
          </cell>
          <cell r="E1721" t="str">
            <v>: 05/2016</v>
          </cell>
        </row>
        <row r="1722">
          <cell r="A1722" t="str">
            <v>CÓDIGO</v>
          </cell>
          <cell r="B1722" t="str">
            <v>|D E S C R I Ç Ã O                                                   |UN</v>
          </cell>
          <cell r="C1722" t="str">
            <v>IDADE</v>
          </cell>
          <cell r="D1722" t="str">
            <v>DE</v>
          </cell>
          <cell r="E1722" t="str">
            <v>|CUSTO TOTA</v>
          </cell>
        </row>
        <row r="1723">
          <cell r="A1723" t="str">
            <v>VÍNCULO...</v>
          </cell>
          <cell r="B1723" t="str">
            <v>..: CAIXA REFERENCIAL</v>
          </cell>
        </row>
        <row r="1724">
          <cell r="A1724">
            <v>14</v>
          </cell>
        </row>
        <row r="1725">
          <cell r="A1725" t="str">
            <v>5791     R</v>
          </cell>
          <cell r="B1725" t="str">
            <v>OLO COMPACTADOR VIBRATORIO DE UM CILINDRO LISO DE ACO, POTENCIA 80 HP</v>
          </cell>
          <cell r="C1725" t="str">
            <v>H</v>
          </cell>
          <cell r="D1725" t="str">
            <v>CR</v>
          </cell>
          <cell r="E1725">
            <v>16.87</v>
          </cell>
        </row>
        <row r="1726">
          <cell r="A1726" t="str">
            <v>, PESO OPE</v>
          </cell>
          <cell r="B1726" t="str">
            <v>RACIONAL MAXIMO 8,5 T, LARGURA TRABALHO 1,676 M - MANUTENÇÃO</v>
          </cell>
        </row>
        <row r="1727">
          <cell r="A1727" t="str">
            <v>. AF_06/20</v>
          </cell>
          <cell r="B1727">
            <v>14</v>
          </cell>
        </row>
        <row r="1728">
          <cell r="A1728" t="str">
            <v>5792     R</v>
          </cell>
          <cell r="B1728" t="str">
            <v>OLO COMPACTADOR VIBRATORIO DE UM CILINDRO LISO DE ACO, POTENCIA 80 HP</v>
          </cell>
          <cell r="C1728" t="str">
            <v>H</v>
          </cell>
          <cell r="D1728" t="str">
            <v>C</v>
          </cell>
          <cell r="E1728">
            <v>35.82</v>
          </cell>
        </row>
        <row r="1729">
          <cell r="A1729" t="str">
            <v>, PESO OPE</v>
          </cell>
          <cell r="B1729" t="str">
            <v>RACIONAL MAXIMO 8,5 T, LARGURA TRABALHO 1,676 M - MATERIAIS</v>
          </cell>
        </row>
        <row r="1730">
          <cell r="A1730" t="str">
            <v>NA OPERAÇÃ</v>
          </cell>
          <cell r="B1730" t="str">
            <v>O. AF_06/2014</v>
          </cell>
        </row>
        <row r="1731">
          <cell r="A1731" t="str">
            <v>5794     M</v>
          </cell>
          <cell r="B1731" t="str">
            <v>ARTELETE OU ROMPEDOR PNEUMÁTICO MANUAL 28KG, FREQUENCIA DE IMPACTO 12</v>
          </cell>
          <cell r="C1731" t="str">
            <v>H</v>
          </cell>
          <cell r="D1731" t="str">
            <v>C</v>
          </cell>
          <cell r="E1731">
            <v>1.08</v>
          </cell>
        </row>
        <row r="1732">
          <cell r="A1732" t="str">
            <v>30/MINUTO</v>
          </cell>
          <cell r="B1732" t="e">
            <v>#NAME?</v>
          </cell>
        </row>
        <row r="1733">
          <cell r="A1733" t="str">
            <v>5796     M</v>
          </cell>
          <cell r="B1733" t="str">
            <v>ARTELETE OU ROMPEDOR PNEUMÁTICO MANUAL 28KG, FREQUENCIA DE IMPACTO 12</v>
          </cell>
          <cell r="C1733" t="str">
            <v>H</v>
          </cell>
          <cell r="D1733" t="str">
            <v>CR</v>
          </cell>
          <cell r="E1733">
            <v>9.6999999999999993</v>
          </cell>
        </row>
        <row r="1734">
          <cell r="A1734" t="str">
            <v>30/MINUTO</v>
          </cell>
          <cell r="B1734" t="e">
            <v>#NAME?</v>
          </cell>
        </row>
        <row r="1735">
          <cell r="A1735" t="str">
            <v>5797     C</v>
          </cell>
          <cell r="B1735" t="str">
            <v>OMPRESSOR DE AR REBOCÁVEL, VAZÃO 189 PCM, PRESSÃO EFETIVA DE TRABALHO</v>
          </cell>
          <cell r="C1735" t="str">
            <v>H</v>
          </cell>
          <cell r="D1735" t="str">
            <v>CR</v>
          </cell>
          <cell r="E1735">
            <v>2.27</v>
          </cell>
        </row>
        <row r="1736">
          <cell r="A1736" t="str">
            <v>102 PSI, M</v>
          </cell>
          <cell r="B1736" t="str">
            <v>OTOR DIESEL, POTÊNCIA 63 CV - MANUTENÇÃO. AF_06/2015</v>
          </cell>
        </row>
        <row r="1737">
          <cell r="A1737" t="str">
            <v>5800     B</v>
          </cell>
          <cell r="B1737" t="str">
            <v>OMBA SUBMERSÍVEL ELÉTRICA TRIFÁSICA, POTÊNCIA 2,96 HP, Ø ROTOR 144 MM</v>
          </cell>
          <cell r="C1737" t="str">
            <v>H</v>
          </cell>
          <cell r="D1737" t="str">
            <v>CR</v>
          </cell>
          <cell r="E1737">
            <v>0.16</v>
          </cell>
        </row>
        <row r="1738">
          <cell r="A1738" t="str">
            <v>SEMI-ABERT</v>
          </cell>
          <cell r="B1738" t="str">
            <v>O, BOCAL DE SAÍDA Ø 2, HM/Q = 2 MCA / 38,8 M3/H A 28 MCA /</v>
          </cell>
        </row>
        <row r="1739">
          <cell r="A1739" t="str">
            <v>5 M3/H - M</v>
          </cell>
          <cell r="B1739" t="str">
            <v>ANUTENÇÃO. AF_06/2014</v>
          </cell>
        </row>
        <row r="1740">
          <cell r="A1740" t="str">
            <v>5801     C</v>
          </cell>
          <cell r="B1740" t="str">
            <v>OMPACTADOR DE SOLOS COM PLACA VIBRATORIA, 46X51CM, 5HP, 156KG, DIESEL</v>
          </cell>
          <cell r="C1740" t="str">
            <v>H</v>
          </cell>
          <cell r="D1740" t="str">
            <v>CR</v>
          </cell>
          <cell r="E1740">
            <v>2.66</v>
          </cell>
        </row>
        <row r="1741">
          <cell r="A1741" t="str">
            <v>, IMPACTO</v>
          </cell>
          <cell r="B1741" t="str">
            <v>DINAMICO 1700KG - DEPRECIACAO E JUROS</v>
          </cell>
        </row>
        <row r="1742">
          <cell r="A1742" t="str">
            <v>5802     C</v>
          </cell>
          <cell r="B1742" t="str">
            <v>OMPACTADOR DE SOLOS COM PLACA VIBRATORIA, 46X51CM, 5HP, 156KG, DIESEL</v>
          </cell>
          <cell r="C1742" t="str">
            <v>H</v>
          </cell>
          <cell r="D1742" t="str">
            <v>CR</v>
          </cell>
          <cell r="E1742">
            <v>1.05</v>
          </cell>
        </row>
        <row r="1743">
          <cell r="A1743" t="str">
            <v>, IMPACTO</v>
          </cell>
          <cell r="B1743" t="str">
            <v>DINAMICO 1700KG - MANUTENCAO</v>
          </cell>
        </row>
        <row r="1744">
          <cell r="A1744" t="str">
            <v>5804     C</v>
          </cell>
          <cell r="B1744" t="str">
            <v>OMPACTADOR DE SOLOS COM PLACA VIBRATORIA, 46X51CM, 5HP, 156KG, DIESEL</v>
          </cell>
          <cell r="C1744" t="str">
            <v>H</v>
          </cell>
          <cell r="D1744" t="str">
            <v>CR</v>
          </cell>
          <cell r="E1744">
            <v>11.41</v>
          </cell>
        </row>
        <row r="1745">
          <cell r="A1745" t="str">
            <v>, IMPACTO</v>
          </cell>
          <cell r="B1745" t="str">
            <v>DINAMICO 1700KG - MAO-DE-OBRA DIURNA NA OPERACAO</v>
          </cell>
        </row>
        <row r="1746">
          <cell r="A1746" t="str">
            <v>6178     C</v>
          </cell>
          <cell r="B1746" t="str">
            <v>AMINHAO BASCULANTE,TOCO 5,0 M3 - 170HP -11,24T (VU=5ANOS)  -CUSTOS C/</v>
          </cell>
          <cell r="C1746" t="str">
            <v>H</v>
          </cell>
          <cell r="D1746" t="str">
            <v>C</v>
          </cell>
          <cell r="E1746">
            <v>71.819999999999993</v>
          </cell>
        </row>
        <row r="1747">
          <cell r="A1747" t="str">
            <v>MATERIAL N</v>
          </cell>
          <cell r="B1747" t="str">
            <v>A OPERACAO.</v>
          </cell>
        </row>
        <row r="1748">
          <cell r="A1748" t="str">
            <v>6237     T</v>
          </cell>
          <cell r="B1748" t="str">
            <v>RATOR DE ESTEIRAS COM LAMINA - POTENCIA 305 HP - PESO OPERACIONAL 37</v>
          </cell>
          <cell r="C1748" t="str">
            <v>H</v>
          </cell>
          <cell r="D1748" t="str">
            <v>CR</v>
          </cell>
          <cell r="E1748">
            <v>175.38</v>
          </cell>
        </row>
        <row r="1749">
          <cell r="A1749" t="str">
            <v>T (VU=10AN</v>
          </cell>
          <cell r="B1749" t="str">
            <v>OS) - DEPRECIACAO E JUROS</v>
          </cell>
        </row>
        <row r="1750">
          <cell r="A1750" t="str">
            <v>6238     T</v>
          </cell>
          <cell r="B1750" t="str">
            <v>RATOR DE ESTEIRAS COM LAMINA - POTENCIA 305 HP - PESO OPERACIONAL 37</v>
          </cell>
          <cell r="C1750" t="str">
            <v>H</v>
          </cell>
          <cell r="D1750" t="str">
            <v>CR</v>
          </cell>
          <cell r="E1750">
            <v>99.08</v>
          </cell>
        </row>
        <row r="1751">
          <cell r="A1751" t="str">
            <v>T (VU=10AN</v>
          </cell>
          <cell r="B1751" t="str">
            <v>OS) - MANUTENCAO</v>
          </cell>
        </row>
        <row r="1752">
          <cell r="A1752" t="str">
            <v>SINAPI - S</v>
          </cell>
          <cell r="B1752" t="str">
            <v>ISTEMA NACIONAL DE PESQUISA DE CUSTOS E ÍNDICES DA CONSTRUÇÃO CIVIL</v>
          </cell>
        </row>
        <row r="1753">
          <cell r="A1753" t="str">
            <v>PCI.817.01</v>
          </cell>
          <cell r="B1753" t="e">
            <v>#NAME?</v>
          </cell>
          <cell r="D1753" t="str">
            <v>EM</v>
          </cell>
          <cell r="E1753" t="str">
            <v>06/2016 AS 13:04:4</v>
          </cell>
        </row>
        <row r="1754">
          <cell r="D1754" t="str">
            <v>TA</v>
          </cell>
          <cell r="E1754" t="str">
            <v>TÉCNICA: 13/06/20</v>
          </cell>
        </row>
        <row r="1755">
          <cell r="A1755" t="str">
            <v>ENCARGOS S</v>
          </cell>
          <cell r="B1755" t="str">
            <v>OCIAIS DESONERADOS: 90,80%(HORA)   52,84%(MÊS)</v>
          </cell>
        </row>
        <row r="1756">
          <cell r="A1756" t="str">
            <v>ABRANGÊNCI</v>
          </cell>
          <cell r="B1756" t="str">
            <v>A : NACIONAL                                              LOCALIDADE  : BELO</v>
          </cell>
          <cell r="C1756" t="str">
            <v>HORI</v>
          </cell>
        </row>
        <row r="1757">
          <cell r="A1757" t="str">
            <v>REF.COLETA</v>
          </cell>
          <cell r="B1757" t="str">
            <v>: MEDIANO</v>
          </cell>
          <cell r="D1757" t="str">
            <v>TA</v>
          </cell>
          <cell r="E1757" t="str">
            <v>: 05/2016</v>
          </cell>
        </row>
        <row r="1758">
          <cell r="A1758" t="str">
            <v>CÓDIGO</v>
          </cell>
          <cell r="B1758" t="str">
            <v>|D E S C R I Ç Ã O                                                   |UN</v>
          </cell>
          <cell r="C1758" t="str">
            <v>IDADE</v>
          </cell>
          <cell r="D1758" t="str">
            <v>DE</v>
          </cell>
          <cell r="E1758" t="str">
            <v>|CUSTO TOTA</v>
          </cell>
        </row>
        <row r="1759">
          <cell r="A1759" t="str">
            <v>VÍNCULO...</v>
          </cell>
          <cell r="B1759" t="str">
            <v>..: CAIXA REFERENCIAL</v>
          </cell>
        </row>
        <row r="1760">
          <cell r="A1760" t="str">
            <v>6248     T</v>
          </cell>
          <cell r="B1760" t="str">
            <v>RATOR DE ESTEIRAS 153HP PESO OPERACIONAL 15T, COM RODA MOTRIZ ELEVADA</v>
          </cell>
          <cell r="C1760" t="str">
            <v>H</v>
          </cell>
          <cell r="D1760" t="str">
            <v>C</v>
          </cell>
          <cell r="E1760">
            <v>53.54</v>
          </cell>
        </row>
        <row r="1761">
          <cell r="A1761" t="str">
            <v>(VU=10AN0S</v>
          </cell>
          <cell r="B1761" t="str">
            <v>) -DEPRECIAO E JUROS</v>
          </cell>
        </row>
        <row r="1762">
          <cell r="A1762" t="str">
            <v>6249     T</v>
          </cell>
          <cell r="B1762" t="str">
            <v>RATOR DE ESTEIRAS CATERPILLAR D6 153HP (VU=10AN0S) - MANUTENCAO</v>
          </cell>
          <cell r="C1762" t="str">
            <v>H</v>
          </cell>
          <cell r="D1762" t="str">
            <v>C</v>
          </cell>
          <cell r="E1762">
            <v>30.25</v>
          </cell>
        </row>
        <row r="1763">
          <cell r="A1763" t="str">
            <v>6538     T</v>
          </cell>
          <cell r="B1763" t="str">
            <v>RATOR DE ESTEIRAS - D6 - DEPRECIACAO</v>
          </cell>
          <cell r="C1763" t="str">
            <v>H</v>
          </cell>
          <cell r="D1763" t="str">
            <v>C</v>
          </cell>
          <cell r="E1763">
            <v>60.5</v>
          </cell>
        </row>
        <row r="1764">
          <cell r="A1764" t="str">
            <v>6539     T</v>
          </cell>
          <cell r="B1764" t="str">
            <v>RATOR DE ESTEIRAS - D6 - JUROS</v>
          </cell>
          <cell r="C1764" t="str">
            <v>H</v>
          </cell>
          <cell r="D1764" t="str">
            <v>C</v>
          </cell>
          <cell r="E1764">
            <v>19.29</v>
          </cell>
        </row>
        <row r="1765">
          <cell r="A1765" t="str">
            <v>6540     T</v>
          </cell>
          <cell r="B1765" t="str">
            <v>RATOR DE ESTEIRAS - D6 - MANUTENCAO</v>
          </cell>
          <cell r="C1765" t="str">
            <v>H</v>
          </cell>
          <cell r="D1765" t="str">
            <v>C</v>
          </cell>
          <cell r="E1765">
            <v>60.5</v>
          </cell>
        </row>
        <row r="1766">
          <cell r="A1766" t="str">
            <v>6542     T</v>
          </cell>
          <cell r="B1766" t="str">
            <v>RATOR DE ESTEIRAS - D6 - MAO DE OBRA NA OPERACAO</v>
          </cell>
          <cell r="C1766" t="str">
            <v>H</v>
          </cell>
          <cell r="D1766" t="str">
            <v>CR</v>
          </cell>
          <cell r="E1766">
            <v>13.34</v>
          </cell>
        </row>
        <row r="1767">
          <cell r="A1767" t="str">
            <v>7008     E</v>
          </cell>
          <cell r="B1767" t="str">
            <v>XTRUSORA DE GUIAS E SARJETAS 14HP - DEPRECIACAO</v>
          </cell>
          <cell r="C1767" t="str">
            <v>H</v>
          </cell>
          <cell r="D1767" t="str">
            <v>CR</v>
          </cell>
          <cell r="E1767">
            <v>4.8</v>
          </cell>
        </row>
        <row r="1768">
          <cell r="A1768" t="str">
            <v>7009     E</v>
          </cell>
          <cell r="B1768" t="str">
            <v>XTRUSORA DE GUIAS E SARJETAS 14HP - JUROS</v>
          </cell>
          <cell r="C1768" t="str">
            <v>H</v>
          </cell>
          <cell r="D1768" t="str">
            <v>CR</v>
          </cell>
          <cell r="E1768">
            <v>1.81</v>
          </cell>
        </row>
        <row r="1769">
          <cell r="A1769" t="str">
            <v>7010     E</v>
          </cell>
          <cell r="B1769" t="str">
            <v>XTRUSORA DE GUIAS E SARJETAS 14HP - MANUTENCAO</v>
          </cell>
          <cell r="C1769" t="str">
            <v>H</v>
          </cell>
          <cell r="D1769" t="str">
            <v>CR</v>
          </cell>
          <cell r="E1769">
            <v>2.4</v>
          </cell>
        </row>
        <row r="1770">
          <cell r="A1770" t="str">
            <v>7013     V</v>
          </cell>
          <cell r="B1770" t="str">
            <v>EICULO UTILITARIO TIPO PICK-UP A GASOLINA COM 56,8CV - DEPRECIACAO</v>
          </cell>
          <cell r="C1770" t="str">
            <v>H</v>
          </cell>
          <cell r="D1770" t="str">
            <v>CR</v>
          </cell>
          <cell r="E1770">
            <v>5.53</v>
          </cell>
        </row>
        <row r="1771">
          <cell r="A1771" t="str">
            <v>7014     V</v>
          </cell>
          <cell r="B1771" t="str">
            <v>EICULO UTILITARIO TIPO PICK-UP A GASOLINA COM 56,8CV -  JUROS</v>
          </cell>
          <cell r="C1771" t="str">
            <v>H</v>
          </cell>
          <cell r="D1771" t="str">
            <v>CR</v>
          </cell>
          <cell r="E1771">
            <v>2.33</v>
          </cell>
        </row>
        <row r="1772">
          <cell r="A1772" t="str">
            <v>7015     V</v>
          </cell>
          <cell r="B1772" t="str">
            <v>EICULO UTILITARIO TIPO PICK-UP A GASOLINA COM 56,8CV - MANUTENCAO</v>
          </cell>
          <cell r="C1772" t="str">
            <v>H</v>
          </cell>
          <cell r="D1772" t="str">
            <v>CR</v>
          </cell>
          <cell r="E1772">
            <v>4.5599999999999996</v>
          </cell>
        </row>
        <row r="1773">
          <cell r="A1773" t="str">
            <v>7016     V</v>
          </cell>
          <cell r="B1773" t="str">
            <v>EICULO UTILITARIO TIPO PICK-UP A GASOLINA COM 56,8CV - CUSTOS C/MATER</v>
          </cell>
          <cell r="C1773" t="str">
            <v>H</v>
          </cell>
          <cell r="D1773" t="str">
            <v>C</v>
          </cell>
          <cell r="E1773">
            <v>51.21</v>
          </cell>
        </row>
        <row r="1774">
          <cell r="A1774" t="str">
            <v>IAL NA OPE</v>
          </cell>
          <cell r="B1774" t="str">
            <v>RACAO</v>
          </cell>
        </row>
        <row r="1775">
          <cell r="A1775" t="str">
            <v>7017     M</v>
          </cell>
          <cell r="B1775" t="str">
            <v>ÃO-DE-OBRA OPERAÇÃO DIURNA - VEÍCULO LEVE</v>
          </cell>
          <cell r="C1775" t="str">
            <v>H</v>
          </cell>
          <cell r="D1775" t="str">
            <v>CR</v>
          </cell>
          <cell r="E1775">
            <v>11.73</v>
          </cell>
        </row>
        <row r="1776">
          <cell r="A1776" t="str">
            <v>7019     D</v>
          </cell>
          <cell r="B1776" t="str">
            <v>ISTRIBUIDOR DE BETUME 6000L 56CV SOB PRESSAO MONTADO SOBRE CHASSIS DE</v>
          </cell>
          <cell r="C1776" t="str">
            <v>H</v>
          </cell>
          <cell r="D1776" t="str">
            <v>AS</v>
          </cell>
          <cell r="E1776">
            <v>15.51</v>
          </cell>
        </row>
        <row r="1777">
          <cell r="A1777" t="str">
            <v>CAMINHAO -</v>
          </cell>
          <cell r="B1777" t="str">
            <v>DEPRECIACAO</v>
          </cell>
        </row>
        <row r="1778">
          <cell r="A1778" t="str">
            <v>7020     D</v>
          </cell>
          <cell r="B1778" t="str">
            <v>ISTRIBUIDOR DE BETUME 6000L 56CV SOB PRESSAO MONTADO SOBRE CHASSIS DE</v>
          </cell>
          <cell r="C1778" t="str">
            <v>H</v>
          </cell>
          <cell r="D1778" t="str">
            <v>AS</v>
          </cell>
          <cell r="E1778">
            <v>7.75</v>
          </cell>
        </row>
        <row r="1779">
          <cell r="A1779" t="str">
            <v>CAMINHAO -</v>
          </cell>
          <cell r="B1779" t="str">
            <v>JUROS</v>
          </cell>
        </row>
        <row r="1780">
          <cell r="A1780" t="str">
            <v>7021     D</v>
          </cell>
          <cell r="B1780" t="str">
            <v>ISTRIBUIDOR DE BETUME 6000L 56CV SOB PRESSAO MONTADO SOBRE CHASSIS DE</v>
          </cell>
          <cell r="C1780" t="str">
            <v>H</v>
          </cell>
          <cell r="D1780" t="str">
            <v>AS</v>
          </cell>
          <cell r="E1780">
            <v>13.96</v>
          </cell>
        </row>
        <row r="1781">
          <cell r="A1781" t="str">
            <v>CAMINHAO -</v>
          </cell>
          <cell r="B1781" t="str">
            <v>MANUTENCAO</v>
          </cell>
        </row>
        <row r="1782">
          <cell r="A1782" t="str">
            <v>7022     D</v>
          </cell>
          <cell r="B1782" t="str">
            <v>ISTRIBUIDOR DE BETUME 6000L, 56CV SOB PRESSAO MONTADO SOBRE CHASSIS D</v>
          </cell>
          <cell r="C1782" t="str">
            <v>H</v>
          </cell>
          <cell r="D1782" t="str">
            <v>C</v>
          </cell>
          <cell r="E1782">
            <v>144.84</v>
          </cell>
        </row>
        <row r="1783">
          <cell r="A1783" t="str">
            <v>E CAMINHAO</v>
          </cell>
          <cell r="B1783" t="e">
            <v>#NAME?</v>
          </cell>
        </row>
        <row r="1784">
          <cell r="A1784" t="str">
            <v>7032     T</v>
          </cell>
          <cell r="B1784" t="str">
            <v>ANQUE DE ASFALTO ESTACIONÁRIO COM SERPENTINA, CAPACIDADE 30.000 L - D</v>
          </cell>
          <cell r="C1784" t="str">
            <v>H</v>
          </cell>
          <cell r="D1784" t="str">
            <v>CR</v>
          </cell>
          <cell r="E1784">
            <v>1.96</v>
          </cell>
        </row>
        <row r="1785">
          <cell r="A1785" t="str">
            <v>EPRECIAÇÃO</v>
          </cell>
          <cell r="B1785" t="str">
            <v>. AF_06/2014</v>
          </cell>
        </row>
        <row r="1786">
          <cell r="A1786" t="str">
            <v>7033     T</v>
          </cell>
          <cell r="B1786" t="str">
            <v>ANQUE DE ASFALTO ESTACIONÁRIO COM SERPENTINA, CAPACIDADE 30.000 L - J</v>
          </cell>
          <cell r="C1786" t="str">
            <v>H</v>
          </cell>
          <cell r="D1786" t="str">
            <v>CR</v>
          </cell>
          <cell r="E1786">
            <v>0.57999999999999996</v>
          </cell>
        </row>
        <row r="1787">
          <cell r="A1787" t="str">
            <v>UROS. AF_0</v>
          </cell>
          <cell r="B1787">
            <v>41791</v>
          </cell>
        </row>
        <row r="1788">
          <cell r="A1788" t="str">
            <v>SINAPI - S</v>
          </cell>
          <cell r="B1788" t="str">
            <v>ISTEMA NACIONAL DE PESQUISA DE CUSTOS E ÍNDICES DA CONSTRUÇÃO CIVIL</v>
          </cell>
        </row>
        <row r="1789">
          <cell r="A1789" t="str">
            <v>PCI.817.01</v>
          </cell>
          <cell r="B1789" t="e">
            <v>#NAME?</v>
          </cell>
          <cell r="D1789" t="str">
            <v>EM</v>
          </cell>
          <cell r="E1789" t="str">
            <v>06/2016 AS 13:04:4</v>
          </cell>
        </row>
        <row r="1790">
          <cell r="D1790" t="str">
            <v>TA</v>
          </cell>
          <cell r="E1790" t="str">
            <v>TÉCNICA: 13/06/20</v>
          </cell>
        </row>
        <row r="1791">
          <cell r="A1791" t="str">
            <v>ENCARGOS S</v>
          </cell>
          <cell r="B1791" t="str">
            <v>OCIAIS DESONERADOS: 90,80%(HORA)   52,84%(MÊS)</v>
          </cell>
        </row>
        <row r="1792">
          <cell r="A1792" t="str">
            <v>ABRANGÊNCI</v>
          </cell>
          <cell r="B1792" t="str">
            <v>A : NACIONAL                                              LOCALIDADE  : BELO</v>
          </cell>
          <cell r="C1792" t="str">
            <v>HORI</v>
          </cell>
        </row>
        <row r="1793">
          <cell r="A1793" t="str">
            <v>REF.COLETA</v>
          </cell>
          <cell r="B1793" t="str">
            <v>: MEDIANO</v>
          </cell>
          <cell r="D1793" t="str">
            <v>TA</v>
          </cell>
          <cell r="E1793" t="str">
            <v>: 05/2016</v>
          </cell>
        </row>
        <row r="1794">
          <cell r="A1794" t="str">
            <v>CÓDIGO</v>
          </cell>
          <cell r="B1794" t="str">
            <v>|D E S C R I Ç Ã O                                                   |UN</v>
          </cell>
          <cell r="C1794" t="str">
            <v>IDADE</v>
          </cell>
          <cell r="D1794" t="str">
            <v>DE</v>
          </cell>
          <cell r="E1794" t="str">
            <v>|CUSTO TOTA</v>
          </cell>
        </row>
        <row r="1795">
          <cell r="A1795" t="str">
            <v>VÍNCULO...</v>
          </cell>
          <cell r="B1795" t="str">
            <v>..: CAIXA REFERENCIAL</v>
          </cell>
        </row>
        <row r="1796">
          <cell r="A1796" t="str">
            <v>7034     T</v>
          </cell>
          <cell r="B1796" t="str">
            <v>ANQUE DE ASFALTO ESTACIONÁRIO COM SERPENTINA, CAPACIDADE 30.000 L - M</v>
          </cell>
          <cell r="C1796" t="str">
            <v>H</v>
          </cell>
          <cell r="D1796" t="str">
            <v>CR</v>
          </cell>
          <cell r="E1796">
            <v>1.36</v>
          </cell>
        </row>
        <row r="1797">
          <cell r="A1797" t="str">
            <v>ANUTENÇÃO.</v>
          </cell>
          <cell r="B1797" t="str">
            <v>AF_06/2014</v>
          </cell>
        </row>
        <row r="1798">
          <cell r="A1798" t="str">
            <v>7035     T</v>
          </cell>
          <cell r="B1798" t="str">
            <v>ANQUE DE ASFALTO ESTACIONÁRIO COM SERPENTINA, CAPACIDADE 30.000 L - M</v>
          </cell>
          <cell r="C1798" t="str">
            <v>H</v>
          </cell>
          <cell r="D1798" t="str">
            <v>C</v>
          </cell>
          <cell r="E1798">
            <v>128.58000000000001</v>
          </cell>
        </row>
        <row r="1799">
          <cell r="A1799" t="str">
            <v>ATERIAIS N</v>
          </cell>
          <cell r="B1799" t="str">
            <v>A OPERAÇÃO. AF_06/2014</v>
          </cell>
        </row>
        <row r="1800">
          <cell r="A1800" t="str">
            <v>7038     R</v>
          </cell>
          <cell r="B1800" t="str">
            <v>OLO COMPACTADOR DE PNEUS ESTÁTICO, PRESSÃO VARIÁVEL, POTÊNCIA 111 HP,</v>
          </cell>
          <cell r="C1800" t="str">
            <v>H</v>
          </cell>
          <cell r="D1800" t="str">
            <v>C</v>
          </cell>
          <cell r="E1800">
            <v>19.010000000000002</v>
          </cell>
        </row>
        <row r="1801">
          <cell r="A1801" t="str">
            <v>PESO SEM/C</v>
          </cell>
          <cell r="B1801" t="str">
            <v>OM LASTRO 9,5 / 26 T, LARGURA DE TRABALHO 1,90 M - DEPRECIA</v>
          </cell>
        </row>
        <row r="1802">
          <cell r="A1802" t="str">
            <v>ÇÃO. AF_07</v>
          </cell>
          <cell r="B1802" t="str">
            <v>/2014</v>
          </cell>
        </row>
        <row r="1803">
          <cell r="A1803" t="str">
            <v>7039     R</v>
          </cell>
          <cell r="B1803" t="str">
            <v>OLO COMPACTADOR DE PNEUS ESTÁTICO, PRESSÃO VARIÁVEL, POTÊNCIA 111 HP,</v>
          </cell>
          <cell r="C1803" t="str">
            <v>H</v>
          </cell>
          <cell r="D1803" t="str">
            <v>C</v>
          </cell>
          <cell r="E1803">
            <v>5.22</v>
          </cell>
        </row>
        <row r="1804">
          <cell r="A1804" t="str">
            <v>PESO SEM/C</v>
          </cell>
          <cell r="B1804" t="str">
            <v>OM LASTRO 9,5 / 26 T, LARGURA DE TRABALHO 1,90 M - JUROS. A</v>
          </cell>
        </row>
        <row r="1805">
          <cell r="A1805" t="str">
            <v>F_07/2014</v>
          </cell>
        </row>
        <row r="1806">
          <cell r="A1806" t="str">
            <v>7040     R</v>
          </cell>
          <cell r="B1806" t="str">
            <v>OLO COMPACTADOR DE PNEUS ESTÁTICO, PRESSÃO VARIÁVEL, POTÊNCIA 111 HP,</v>
          </cell>
          <cell r="C1806" t="str">
            <v>H</v>
          </cell>
          <cell r="D1806" t="str">
            <v>C</v>
          </cell>
          <cell r="E1806">
            <v>19.579999999999998</v>
          </cell>
        </row>
        <row r="1807">
          <cell r="A1807" t="str">
            <v>PESO SEM/C</v>
          </cell>
          <cell r="B1807" t="str">
            <v>OM LASTRO 9,5 / 26 T, LARGURA DE TRABALHO 1,90 M - MANUTENÇ</v>
          </cell>
        </row>
        <row r="1808">
          <cell r="A1808" t="str">
            <v>ÃO. AF_07/</v>
          </cell>
          <cell r="B1808">
            <v>2014</v>
          </cell>
        </row>
        <row r="1809">
          <cell r="A1809" t="str">
            <v>7044     M</v>
          </cell>
          <cell r="B1809" t="str">
            <v>OTOBOMBA TRASH (PARA ÁGUA SUJA) AUTO ESCORVANTE, MOTOR GASOLINA DE 6,</v>
          </cell>
          <cell r="C1809" t="str">
            <v>H</v>
          </cell>
          <cell r="D1809" t="str">
            <v>CR</v>
          </cell>
          <cell r="E1809">
            <v>0.2</v>
          </cell>
        </row>
        <row r="1810">
          <cell r="A1810" t="str">
            <v>41 HP, DIÂ</v>
          </cell>
          <cell r="B1810" t="str">
            <v>METROS DE SUCÇÃO X RECALQUE: 3" X 3", HM/Q = 10 MCA / 60 M3/</v>
          </cell>
        </row>
        <row r="1811">
          <cell r="A1811" t="str">
            <v>H A 23 MCA</v>
          </cell>
          <cell r="B1811" t="str">
            <v>/ 0 M3/H - DEPRECIAÇÃO. AF_10/2014</v>
          </cell>
        </row>
        <row r="1812">
          <cell r="A1812" t="str">
            <v>7045     M</v>
          </cell>
          <cell r="B1812" t="str">
            <v>OTOBOMBA TRASH (PARA ÁGUA SUJA) AUTO ESCORVANTE, MOTOR GASOLINA DE 6,</v>
          </cell>
          <cell r="C1812" t="str">
            <v>H</v>
          </cell>
          <cell r="D1812" t="str">
            <v>CR</v>
          </cell>
          <cell r="E1812">
            <v>0.05</v>
          </cell>
        </row>
        <row r="1813">
          <cell r="A1813" t="str">
            <v>41 HP, DIÂ</v>
          </cell>
          <cell r="B1813" t="str">
            <v>METROS DE SUCÇÃO X RECALQUE: 3" X 3", HM/Q = 10 MCA / 60 M3/</v>
          </cell>
        </row>
        <row r="1814">
          <cell r="A1814" t="str">
            <v>H A 23 MCA</v>
          </cell>
          <cell r="B1814" t="str">
            <v>/ 0 M3/H - JUROS. AF_10/2014</v>
          </cell>
        </row>
        <row r="1815">
          <cell r="A1815" t="str">
            <v>7046     M</v>
          </cell>
          <cell r="B1815" t="str">
            <v>OTOBOMBA TRASH (PARA ÁGUA SUJA) AUTO ESCORVANTE, MOTOR GASOLINA DE 6,</v>
          </cell>
          <cell r="C1815" t="str">
            <v>H</v>
          </cell>
          <cell r="D1815" t="str">
            <v>CR</v>
          </cell>
          <cell r="E1815">
            <v>0.13</v>
          </cell>
        </row>
        <row r="1816">
          <cell r="A1816" t="str">
            <v>41 HP, DIÂ</v>
          </cell>
          <cell r="B1816" t="str">
            <v>METROS DE SUCÇÃO X RECALQUE: 3" X 3", HM/Q = 10 MCA / 60 M3/</v>
          </cell>
        </row>
        <row r="1817">
          <cell r="A1817" t="str">
            <v>H A 23 MCA</v>
          </cell>
          <cell r="B1817" t="str">
            <v>/ 0 M3/H - MANUTENÇÃO. AF_10/2014</v>
          </cell>
        </row>
        <row r="1818">
          <cell r="A1818" t="str">
            <v>7047     M</v>
          </cell>
          <cell r="B1818" t="str">
            <v>OTOBOMBA TRASH (PARA ÁGUA SUJA) AUTO ESCORVANTE, MOTOR GASOLINA DE 6,</v>
          </cell>
          <cell r="C1818" t="str">
            <v>H</v>
          </cell>
          <cell r="D1818" t="str">
            <v>C</v>
          </cell>
          <cell r="E1818">
            <v>5.26</v>
          </cell>
        </row>
        <row r="1819">
          <cell r="A1819" t="str">
            <v>41 HP, DIÂ</v>
          </cell>
          <cell r="B1819" t="str">
            <v>METROS DE SUCÇÃO X RECALQUE: 3" X 3", HM/Q = 10 MCA / 60 M3/</v>
          </cell>
        </row>
        <row r="1820">
          <cell r="A1820" t="str">
            <v>H A 23 MCA</v>
          </cell>
          <cell r="B1820" t="str">
            <v>/ 0 M3/H - MATERIAIS NA OPERAÇÃO. AF_10/2014</v>
          </cell>
        </row>
        <row r="1821">
          <cell r="A1821" t="str">
            <v>7051     R</v>
          </cell>
          <cell r="B1821" t="str">
            <v>OLO COMPACTADOR PE DE CARNEIRO VIBRATORIO, POTENCIA 125 HP, PESO OPER</v>
          </cell>
          <cell r="C1821" t="str">
            <v>H</v>
          </cell>
          <cell r="D1821" t="str">
            <v>CR</v>
          </cell>
          <cell r="E1821">
            <v>20.260000000000002</v>
          </cell>
        </row>
        <row r="1822">
          <cell r="A1822" t="str">
            <v>ACIONAL SE</v>
          </cell>
          <cell r="B1822" t="str">
            <v>M/COM LASTRO 11,95 / 13,30 T, IMPACTO DINAMICO 38,5 / 22,5 T</v>
          </cell>
        </row>
        <row r="1823">
          <cell r="A1823" t="str">
            <v>, LARGURA</v>
          </cell>
          <cell r="B1823" t="str">
            <v>DE TRABALHO 2,15 M - DEPRECIAÇÃO. AF_06/2014</v>
          </cell>
        </row>
        <row r="1824">
          <cell r="A1824" t="str">
            <v>SINAPI - S</v>
          </cell>
          <cell r="B1824" t="str">
            <v>ISTEMA NACIONAL DE PESQUISA DE CUSTOS E ÍNDICES DA CONSTRUÇÃO CIVIL</v>
          </cell>
        </row>
        <row r="1825">
          <cell r="A1825" t="str">
            <v>PCI.817.01</v>
          </cell>
          <cell r="B1825" t="e">
            <v>#NAME?</v>
          </cell>
          <cell r="D1825" t="str">
            <v>EM</v>
          </cell>
          <cell r="E1825" t="str">
            <v>06/2016 AS 13:04:4</v>
          </cell>
        </row>
        <row r="1826">
          <cell r="D1826" t="str">
            <v>TA</v>
          </cell>
          <cell r="E1826" t="str">
            <v>TÉCNICA: 13/06/20</v>
          </cell>
        </row>
        <row r="1827">
          <cell r="A1827" t="str">
            <v>ENCARGOS S</v>
          </cell>
          <cell r="B1827" t="str">
            <v>OCIAIS DESONERADOS: 90,80%(HORA)   52,84%(MÊS)</v>
          </cell>
        </row>
        <row r="1828">
          <cell r="A1828" t="str">
            <v>ABRANGÊNCI</v>
          </cell>
          <cell r="B1828" t="str">
            <v>A : NACIONAL                                              LOCALIDADE  : BELO</v>
          </cell>
          <cell r="C1828" t="str">
            <v>HORI</v>
          </cell>
        </row>
        <row r="1829">
          <cell r="A1829" t="str">
            <v>REF.COLETA</v>
          </cell>
          <cell r="B1829" t="str">
            <v>: MEDIANO</v>
          </cell>
          <cell r="D1829" t="str">
            <v>TA</v>
          </cell>
          <cell r="E1829" t="str">
            <v>: 05/2016</v>
          </cell>
        </row>
        <row r="1830">
          <cell r="A1830" t="str">
            <v>CÓDIGO</v>
          </cell>
          <cell r="B1830" t="str">
            <v>|D E S C R I Ç Ã O                                                   |UN</v>
          </cell>
          <cell r="C1830" t="str">
            <v>IDADE</v>
          </cell>
          <cell r="D1830" t="str">
            <v>DE</v>
          </cell>
          <cell r="E1830" t="str">
            <v>|CUSTO TOTA</v>
          </cell>
        </row>
        <row r="1831">
          <cell r="A1831" t="str">
            <v>VÍNCULO...</v>
          </cell>
          <cell r="B1831" t="str">
            <v>..: CAIXA REFERENCIAL</v>
          </cell>
        </row>
        <row r="1832">
          <cell r="A1832" t="str">
            <v>7052     R</v>
          </cell>
          <cell r="B1832" t="str">
            <v>OLO COMPACTADOR PE DE CARNEIRO VIBRATORIO, POTENCIA 125 HP, PESO OPER</v>
          </cell>
          <cell r="C1832" t="str">
            <v>H</v>
          </cell>
          <cell r="D1832" t="str">
            <v>CR</v>
          </cell>
          <cell r="E1832">
            <v>4.72</v>
          </cell>
        </row>
        <row r="1833">
          <cell r="A1833" t="str">
            <v>ACIONAL SE</v>
          </cell>
          <cell r="B1833" t="str">
            <v>M/COM LASTRO 11,95 / 13,30 T, IMPACTO DINAMICO 38,5 / 22,5 T</v>
          </cell>
        </row>
        <row r="1834">
          <cell r="A1834" t="str">
            <v>, LARGURA</v>
          </cell>
          <cell r="B1834" t="str">
            <v>DE TRABALHO 2,15 M - JUROS. AF_06/2014</v>
          </cell>
        </row>
        <row r="1835">
          <cell r="A1835" t="str">
            <v>7053     R</v>
          </cell>
          <cell r="B1835" t="str">
            <v>OLO COMPACTADOR PE DE CARNEIRO VIBRATORIO, POTENCIA 125 HP, PESO OPER</v>
          </cell>
          <cell r="C1835" t="str">
            <v>H</v>
          </cell>
          <cell r="D1835" t="str">
            <v>CR</v>
          </cell>
          <cell r="E1835">
            <v>22.5</v>
          </cell>
        </row>
        <row r="1836">
          <cell r="A1836" t="str">
            <v>ACIONAL SE</v>
          </cell>
          <cell r="B1836" t="str">
            <v>M/COM LASTRO 11,95 / 13,30 T, IMPACTO DINAMICO 38,5 / 22,5 T</v>
          </cell>
        </row>
        <row r="1837">
          <cell r="A1837" t="str">
            <v>, LARGURA</v>
          </cell>
          <cell r="B1837" t="str">
            <v>DE TRABALHO 2,15 M - MANUTENÇÃO. AF_06/2014</v>
          </cell>
        </row>
        <row r="1838">
          <cell r="A1838" t="str">
            <v>7054     R</v>
          </cell>
          <cell r="B1838" t="str">
            <v>OLO COMPACTADOR PE DE CARNEIRO VIBRATORIO, POTENCIA 125 HP, PESO OPER</v>
          </cell>
          <cell r="C1838" t="str">
            <v>H</v>
          </cell>
          <cell r="D1838" t="str">
            <v>C</v>
          </cell>
          <cell r="E1838">
            <v>55.95</v>
          </cell>
        </row>
        <row r="1839">
          <cell r="A1839" t="str">
            <v>ACIONAL SE</v>
          </cell>
          <cell r="B1839" t="str">
            <v>M/COM LASTRO 11,95 / 13,30 T, IMPACTO DINAMICO 38,5 / 22,5 T</v>
          </cell>
        </row>
        <row r="1840">
          <cell r="A1840" t="str">
            <v>, LARGURA</v>
          </cell>
          <cell r="B1840" t="str">
            <v>DE TRABALHO 2,15 M - MATERIAIS NA OPERAÇÃO. AF_06/2014</v>
          </cell>
        </row>
        <row r="1841">
          <cell r="A1841" t="str">
            <v>7058     C</v>
          </cell>
          <cell r="B1841" t="str">
            <v>AMINHÃO BASCULANTE 6 M3 TOCO, PESO BRUTO TOTAL 16.000 KG, CARGA ÚTIL</v>
          </cell>
          <cell r="C1841" t="str">
            <v>H</v>
          </cell>
          <cell r="D1841" t="str">
            <v>CR</v>
          </cell>
          <cell r="E1841">
            <v>13.63</v>
          </cell>
        </row>
        <row r="1842">
          <cell r="A1842" t="str">
            <v>MÁXIMA 11.</v>
          </cell>
          <cell r="B1842" t="str">
            <v>130 KG, DISTÂNCIA ENTRE EIXOS 5,36 M, POTÊNCIA 185 CV, INCLU</v>
          </cell>
        </row>
        <row r="1843">
          <cell r="A1843" t="str">
            <v>SIVE CAÇAM</v>
          </cell>
          <cell r="B1843" t="str">
            <v>BA METÁLICA - DEPRECIAÇÃO. AF_06/2014</v>
          </cell>
        </row>
        <row r="1844">
          <cell r="A1844" t="str">
            <v>7059     C</v>
          </cell>
          <cell r="B1844" t="str">
            <v>AMINHÃO BASCULANTE 6 M3 TOCO, PESO BRUTO TOTAL 16.000 KG, CARGA ÚTIL</v>
          </cell>
          <cell r="C1844" t="str">
            <v>H</v>
          </cell>
          <cell r="D1844" t="str">
            <v>CR</v>
          </cell>
          <cell r="E1844">
            <v>3.22</v>
          </cell>
        </row>
        <row r="1845">
          <cell r="A1845" t="str">
            <v>MÁXIMA 11.</v>
          </cell>
          <cell r="B1845" t="str">
            <v>130 KG, DISTÂNCIA ENTRE EIXOS 5,36 M, POTÊNCIA 185 CV, INCLU</v>
          </cell>
        </row>
        <row r="1846">
          <cell r="A1846" t="str">
            <v>SIVE CAÇAM</v>
          </cell>
          <cell r="B1846" t="str">
            <v>BA METÁLICA - JUROS. AF_06/2014</v>
          </cell>
        </row>
        <row r="1847">
          <cell r="A1847" t="str">
            <v>7060     C</v>
          </cell>
          <cell r="B1847" t="str">
            <v>AMINHÃO BASCULANTE 6 M3 TOCO, PESO BRUTO TOTAL 16.000 KG, CARGA ÚTIL</v>
          </cell>
          <cell r="C1847" t="str">
            <v>H</v>
          </cell>
          <cell r="D1847" t="str">
            <v>CR</v>
          </cell>
          <cell r="E1847">
            <v>19.16</v>
          </cell>
        </row>
        <row r="1848">
          <cell r="A1848" t="str">
            <v>MÁXIMA 11.</v>
          </cell>
          <cell r="B1848" t="str">
            <v>130 KG, DISTÂNCIA ENTRE EIXOS 5,36 M, POTÊNCIA 185 CV, INCLU</v>
          </cell>
        </row>
        <row r="1849">
          <cell r="A1849" t="str">
            <v>SIVE CAÇAM</v>
          </cell>
          <cell r="B1849" t="str">
            <v>BA METÁLICA - MANUTENÇÃO. AF_06/2014</v>
          </cell>
        </row>
        <row r="1850">
          <cell r="A1850" t="str">
            <v>7061     C</v>
          </cell>
          <cell r="B1850" t="str">
            <v>AMINHÃO BASCULANTE 6 M3 TOCO, PESO BRUTO TOTAL 16.000 KG, CARGA ÚTIL</v>
          </cell>
          <cell r="C1850" t="str">
            <v>H</v>
          </cell>
          <cell r="D1850" t="str">
            <v>C</v>
          </cell>
          <cell r="E1850">
            <v>61.26</v>
          </cell>
        </row>
        <row r="1851">
          <cell r="A1851" t="str">
            <v>MÁXIMA 11.</v>
          </cell>
          <cell r="B1851" t="str">
            <v>130 KG, DISTÂNCIA ENTRE EIXOS 5,36 M, POTÊNCIA 185 CV, INCLU</v>
          </cell>
        </row>
        <row r="1852">
          <cell r="A1852" t="str">
            <v>SIVE CAÇAM</v>
          </cell>
          <cell r="B1852" t="str">
            <v>BA METÁLICA - MATERIAIS NA OPERAÇÃO. AF_06/2014</v>
          </cell>
        </row>
        <row r="1853">
          <cell r="A1853" t="str">
            <v>7063     T</v>
          </cell>
          <cell r="B1853" t="str">
            <v>RATOR DE PNEUS, POTÊNCIA 122 CV, TRAÇÃO 4X4, PESO COM LASTRO DE 4.510</v>
          </cell>
          <cell r="C1853" t="str">
            <v>H</v>
          </cell>
          <cell r="D1853" t="str">
            <v>CR</v>
          </cell>
          <cell r="E1853">
            <v>6.99</v>
          </cell>
        </row>
        <row r="1854">
          <cell r="A1854" t="str">
            <v>KG - DEPRE</v>
          </cell>
          <cell r="B1854" t="str">
            <v>CIAÇÃO. AF_06/2014</v>
          </cell>
        </row>
        <row r="1855">
          <cell r="A1855" t="str">
            <v>7064     T</v>
          </cell>
          <cell r="B1855" t="str">
            <v>RATOR DE PNEUS, POTÊNCIA 122 CV, TRAÇÃO 4X4, PESO COM LASTRO DE 4.510</v>
          </cell>
          <cell r="C1855" t="str">
            <v>H</v>
          </cell>
          <cell r="D1855" t="str">
            <v>CR</v>
          </cell>
          <cell r="E1855">
            <v>2.36</v>
          </cell>
        </row>
        <row r="1856">
          <cell r="A1856" t="str">
            <v>KG - JUROS</v>
          </cell>
          <cell r="B1856" t="str">
            <v>. AF_06/2014</v>
          </cell>
        </row>
        <row r="1857">
          <cell r="A1857" t="str">
            <v>7065     T</v>
          </cell>
          <cell r="B1857" t="str">
            <v>RATOR DE PNEUS, POTÊNCIA 122 CV, TRAÇÃO 4X4, PESO COM LASTRO DE 4.510</v>
          </cell>
          <cell r="C1857" t="str">
            <v>H</v>
          </cell>
          <cell r="D1857" t="str">
            <v>CR</v>
          </cell>
          <cell r="E1857">
            <v>7.65</v>
          </cell>
        </row>
        <row r="1858">
          <cell r="A1858" t="str">
            <v>KG - MANUT</v>
          </cell>
          <cell r="B1858" t="str">
            <v>ENÇÃO. AF_06/2014</v>
          </cell>
        </row>
        <row r="1859">
          <cell r="A1859" t="str">
            <v>7066     T</v>
          </cell>
          <cell r="B1859" t="str">
            <v>RATOR DE PNEUS, POTÊNCIA 122 CV, TRAÇÃO 4X4, PESO COM LASTRO DE 4.510</v>
          </cell>
          <cell r="C1859" t="str">
            <v>H</v>
          </cell>
          <cell r="D1859" t="str">
            <v>C</v>
          </cell>
          <cell r="E1859">
            <v>53.88</v>
          </cell>
        </row>
        <row r="1860">
          <cell r="A1860" t="str">
            <v>SINAPI - S</v>
          </cell>
          <cell r="B1860" t="str">
            <v>ISTEMA NACIONAL DE PESQUISA DE CUSTOS E ÍNDICES DA CONSTRUÇÃO CIVIL</v>
          </cell>
        </row>
        <row r="1861">
          <cell r="A1861" t="str">
            <v>PCI.817.01</v>
          </cell>
          <cell r="B1861" t="e">
            <v>#NAME?</v>
          </cell>
          <cell r="D1861" t="str">
            <v>EM</v>
          </cell>
          <cell r="E1861" t="str">
            <v>06/2016 AS 13:04:4</v>
          </cell>
        </row>
        <row r="1862">
          <cell r="D1862" t="str">
            <v>TA</v>
          </cell>
          <cell r="E1862" t="str">
            <v>TÉCNICA: 13/06/20</v>
          </cell>
        </row>
        <row r="1863">
          <cell r="A1863" t="str">
            <v>ENCARGOS S</v>
          </cell>
          <cell r="B1863" t="str">
            <v>OCIAIS DESONERADOS: 90,80%(HORA)   52,84%(MÊS)</v>
          </cell>
        </row>
        <row r="1864">
          <cell r="A1864" t="str">
            <v>ABRANGÊNCI</v>
          </cell>
          <cell r="B1864" t="str">
            <v>A : NACIONAL                                              LOCALIDADE  : BELO</v>
          </cell>
          <cell r="C1864" t="str">
            <v>HORI</v>
          </cell>
        </row>
        <row r="1865">
          <cell r="A1865" t="str">
            <v>REF.COLETA</v>
          </cell>
          <cell r="B1865" t="str">
            <v>: MEDIANO</v>
          </cell>
          <cell r="D1865" t="str">
            <v>TA</v>
          </cell>
          <cell r="E1865" t="str">
            <v>: 05/2016</v>
          </cell>
        </row>
        <row r="1866">
          <cell r="A1866" t="str">
            <v>CÓDIGO</v>
          </cell>
          <cell r="B1866" t="str">
            <v>|D E S C R I Ç Ã O                                                   |UN</v>
          </cell>
          <cell r="C1866" t="str">
            <v>IDADE</v>
          </cell>
          <cell r="D1866" t="str">
            <v>DE</v>
          </cell>
          <cell r="E1866" t="str">
            <v>|CUSTO TOTA</v>
          </cell>
        </row>
        <row r="1867">
          <cell r="A1867" t="str">
            <v>VÍNCULO...</v>
          </cell>
          <cell r="B1867" t="str">
            <v>..: CAIXA REFERENCIAL</v>
          </cell>
        </row>
        <row r="1868">
          <cell r="A1868" t="str">
            <v>KG - MATER</v>
          </cell>
          <cell r="B1868" t="str">
            <v>IAIS NA OPERAÇÃO. AF_06/2014</v>
          </cell>
        </row>
        <row r="1869">
          <cell r="A1869">
            <v>53785</v>
          </cell>
          <cell r="B1869" t="str">
            <v>CAMINHAO BASCULANTE 4,0M3 TOCO 162CV PBT=11800KG - MAO-DE-OBRA NA OPER</v>
          </cell>
          <cell r="C1869" t="str">
            <v>H</v>
          </cell>
          <cell r="D1869" t="str">
            <v>CR</v>
          </cell>
          <cell r="E1869">
            <v>12.55</v>
          </cell>
        </row>
        <row r="1870">
          <cell r="A1870" t="str">
            <v>ACAO DIURN</v>
          </cell>
          <cell r="B1870" t="str">
            <v>A</v>
          </cell>
        </row>
        <row r="1871">
          <cell r="A1871">
            <v>53786</v>
          </cell>
          <cell r="B1871" t="str">
            <v>RETROESCAVADEIRA SOBRE RODAS COM CARREGADEIRA, TRAÇÃO 4X4, POTÊNCIA LÍ</v>
          </cell>
          <cell r="C1871" t="str">
            <v>H</v>
          </cell>
          <cell r="D1871" t="str">
            <v>C</v>
          </cell>
          <cell r="E1871">
            <v>41.19</v>
          </cell>
        </row>
        <row r="1872">
          <cell r="A1872" t="str">
            <v>Q. 88 HP,</v>
          </cell>
          <cell r="B1872" t="str">
            <v>CAÇAMBA CARREG. CAP. MÍN. 1 M3, CAÇAMBA RETRO CAP. 0,26 M3,</v>
          </cell>
        </row>
        <row r="1873">
          <cell r="A1873" t="str">
            <v>PESO OPERA</v>
          </cell>
          <cell r="B1873" t="str">
            <v>CIONAL MÍN. 6.674 KG, PROFUNDIDADE ESCAVAÇÃO MÁX. 4,37 M - M</v>
          </cell>
        </row>
        <row r="1874">
          <cell r="A1874" t="str">
            <v>ATERIAIS N</v>
          </cell>
          <cell r="B1874" t="str">
            <v>A OPERAÇÃO. AF_06/2014</v>
          </cell>
        </row>
        <row r="1875">
          <cell r="A1875">
            <v>53788</v>
          </cell>
          <cell r="B1875" t="str">
            <v>ROLO COMPACTADOR VIBRATÓRIO DE UM CILINDRO AÇO LISO, POTÊNCIA 80 HP, P</v>
          </cell>
          <cell r="C1875" t="str">
            <v>H</v>
          </cell>
          <cell r="D1875" t="str">
            <v>C</v>
          </cell>
          <cell r="E1875">
            <v>35.82</v>
          </cell>
        </row>
        <row r="1876">
          <cell r="A1876" t="str">
            <v>ESO OPERAC</v>
          </cell>
          <cell r="B1876" t="str">
            <v>IONAL MÁXIMO 8,1 T, IMPACTO DINÂMICO 16,15 / 9,5 T, LARGURA</v>
          </cell>
        </row>
        <row r="1877">
          <cell r="A1877" t="str">
            <v>DE TRABALH</v>
          </cell>
          <cell r="B1877" t="str">
            <v>O 1,68 M - MATERIAIS NA OPERAÇÃO. AF_06/2014</v>
          </cell>
        </row>
        <row r="1878">
          <cell r="A1878">
            <v>53792</v>
          </cell>
          <cell r="B1878" t="str">
            <v>CAMINHÃO BASCULANTE 6 M3, PESO BRUTO TOTAL 16.000 KG, CARGA ÚTIL MÁXIM</v>
          </cell>
          <cell r="C1878" t="str">
            <v>H</v>
          </cell>
          <cell r="D1878" t="str">
            <v>C</v>
          </cell>
          <cell r="E1878">
            <v>76.17</v>
          </cell>
        </row>
        <row r="1879">
          <cell r="A1879" t="str">
            <v>A 13.071 K</v>
          </cell>
          <cell r="B1879" t="str">
            <v>G, DISTÂNCIA ENTRE EIXOS 4,80 M, POTÊNCIA 230 CV INCLUSIVE C</v>
          </cell>
        </row>
        <row r="1880">
          <cell r="A1880" t="str">
            <v>AÇAMBA MET</v>
          </cell>
          <cell r="B1880" t="str">
            <v>ÁLICA - MATERIAIS NA OPERAÇÃO. AF_06/2014</v>
          </cell>
        </row>
        <row r="1881">
          <cell r="A1881">
            <v>53794</v>
          </cell>
          <cell r="B1881" t="str">
            <v>USINA DE CONCRETO FIXA CAPACIDADE 90/120 M³, 63HP - MANUTENÇÃO</v>
          </cell>
          <cell r="C1881" t="str">
            <v>H</v>
          </cell>
          <cell r="D1881" t="str">
            <v>AS</v>
          </cell>
          <cell r="E1881">
            <v>39</v>
          </cell>
        </row>
        <row r="1882">
          <cell r="A1882">
            <v>53797</v>
          </cell>
          <cell r="B1882" t="str">
            <v>CAMINHÃO TOCO, PBT 16.000 KG, CARGA ÚTIL MÁX. 10.685 KG, DIST. ENTRE E</v>
          </cell>
          <cell r="C1882" t="str">
            <v>H</v>
          </cell>
          <cell r="D1882" t="str">
            <v>C</v>
          </cell>
          <cell r="E1882">
            <v>62.61</v>
          </cell>
        </row>
        <row r="1883">
          <cell r="A1883" t="str">
            <v>IXOS 4,8 M</v>
          </cell>
          <cell r="B1883" t="str">
            <v>, POTÊNCIA 189 CV, INCLUSIVE CARROCERIA FIXA ABERTA DE MADEI</v>
          </cell>
        </row>
        <row r="1884">
          <cell r="A1884" t="str">
            <v>RA P/ TRAN</v>
          </cell>
          <cell r="B1884" t="str">
            <v>SPORTE GERAL DE CARGA SECA, DIMEN. APROX. 2,5 X 7,00 X 0,50</v>
          </cell>
        </row>
        <row r="1885">
          <cell r="A1885" t="str">
            <v>M - MATERI</v>
          </cell>
          <cell r="B1885" t="str">
            <v>AIS NA OPERAÇÃO. AF_06/2014</v>
          </cell>
        </row>
        <row r="1886">
          <cell r="A1886">
            <v>53800</v>
          </cell>
          <cell r="B1886" t="str">
            <v>USINA MISTURADORA DE SOLOS, DOSADORES TRIPLOS, CALHA VIBRATÓRIA, CAPAC</v>
          </cell>
          <cell r="C1886" t="str">
            <v>H</v>
          </cell>
          <cell r="D1886" t="str">
            <v>CR</v>
          </cell>
          <cell r="E1886">
            <v>44.24</v>
          </cell>
        </row>
        <row r="1887">
          <cell r="A1887" t="str">
            <v>IDADE 200/</v>
          </cell>
          <cell r="B1887" t="str">
            <v>500 TON, 201HP - MATERIAIS NA OPERAÇÃO</v>
          </cell>
        </row>
        <row r="1888">
          <cell r="A1888">
            <v>53801</v>
          </cell>
          <cell r="B1888" t="str">
            <v>USINA MISTURADORA DE SOLOS, DOSADORES TRIPLOS, CALHA VIBRATÓRIA, CAPCI</v>
          </cell>
          <cell r="C1888" t="str">
            <v>H</v>
          </cell>
          <cell r="D1888" t="str">
            <v>CR</v>
          </cell>
          <cell r="E1888">
            <v>79.91</v>
          </cell>
        </row>
        <row r="1889">
          <cell r="A1889" t="str">
            <v>DADE 200/5</v>
          </cell>
          <cell r="B1889" t="str">
            <v>00 TON, 201HP - MÃO-DE-OBRA NA OPERAÇÃO DIURNA</v>
          </cell>
        </row>
        <row r="1890">
          <cell r="A1890">
            <v>53804</v>
          </cell>
          <cell r="B1890" t="str">
            <v>VASSOURA MECÂNICA REBOCÁVEL COM ESCOVA CILÍNDRICA, LARGURA ÚTIL DE VAR</v>
          </cell>
          <cell r="C1890" t="str">
            <v>H</v>
          </cell>
          <cell r="D1890" t="str">
            <v>CR</v>
          </cell>
          <cell r="E1890">
            <v>2.02</v>
          </cell>
        </row>
        <row r="1891">
          <cell r="A1891" t="str">
            <v>RIMENTO DE</v>
          </cell>
          <cell r="B1891" t="str">
            <v>2,44 M - MANUTENÇÃO. AF_06/2014</v>
          </cell>
        </row>
        <row r="1892">
          <cell r="A1892">
            <v>53805</v>
          </cell>
          <cell r="B1892" t="str">
            <v>TRATOR PNEUS TRAÇÃO 4X2, 82 CV, PESO C/ LASTRO 4,555 T  - MAO-DE-OBRA</v>
          </cell>
          <cell r="C1892" t="str">
            <v>H</v>
          </cell>
          <cell r="D1892" t="str">
            <v>CR</v>
          </cell>
          <cell r="E1892">
            <v>17.260000000000002</v>
          </cell>
        </row>
        <row r="1893">
          <cell r="A1893" t="str">
            <v>OPERACAO N</v>
          </cell>
          <cell r="B1893" t="str">
            <v>OTURNA</v>
          </cell>
        </row>
        <row r="1894">
          <cell r="A1894">
            <v>53806</v>
          </cell>
          <cell r="B1894" t="str">
            <v>TRATOR DE ESTEIRAS, POTÊNCIA 170 HP, PESO OPERACIONAL 19 T, CAÇAMBA 5,</v>
          </cell>
          <cell r="C1894" t="str">
            <v>H</v>
          </cell>
          <cell r="D1894" t="str">
            <v>CR</v>
          </cell>
          <cell r="E1894">
            <v>48.1</v>
          </cell>
        </row>
        <row r="1895">
          <cell r="A1895" t="str">
            <v>2 M3 - MAN</v>
          </cell>
          <cell r="B1895" t="str">
            <v>UTENÇÃO. AF_06/2014</v>
          </cell>
        </row>
        <row r="1896">
          <cell r="A1896" t="str">
            <v>SINAPI - S</v>
          </cell>
          <cell r="B1896" t="str">
            <v>ISTEMA NACIONAL DE PESQUISA DE CUSTOS E ÍNDICES DA CONSTRUÇÃO CIVIL</v>
          </cell>
        </row>
        <row r="1897">
          <cell r="A1897" t="str">
            <v>PCI.817.01</v>
          </cell>
          <cell r="B1897" t="e">
            <v>#NAME?</v>
          </cell>
          <cell r="D1897" t="str">
            <v>EM</v>
          </cell>
          <cell r="E1897" t="str">
            <v>06/2016 AS 13:04:4</v>
          </cell>
        </row>
        <row r="1898">
          <cell r="D1898" t="str">
            <v>TA</v>
          </cell>
          <cell r="E1898" t="str">
            <v>TÉCNICA: 13/06/20</v>
          </cell>
        </row>
        <row r="1899">
          <cell r="A1899" t="str">
            <v>ENCARGOS S</v>
          </cell>
          <cell r="B1899" t="str">
            <v>OCIAIS DESONERADOS: 90,80%(HORA)   52,84%(MÊS)</v>
          </cell>
        </row>
        <row r="1900">
          <cell r="A1900" t="str">
            <v>ABRANGÊNCI</v>
          </cell>
          <cell r="B1900" t="str">
            <v>A : NACIONAL                                              LOCALIDADE  : BELO</v>
          </cell>
          <cell r="C1900" t="str">
            <v>HORI</v>
          </cell>
        </row>
        <row r="1901">
          <cell r="A1901" t="str">
            <v>REF.COLETA</v>
          </cell>
          <cell r="B1901" t="str">
            <v>: MEDIANO</v>
          </cell>
          <cell r="D1901" t="str">
            <v>TA</v>
          </cell>
          <cell r="E1901" t="str">
            <v>: 05/2016</v>
          </cell>
        </row>
        <row r="1902">
          <cell r="A1902" t="str">
            <v>CÓDIGO</v>
          </cell>
          <cell r="B1902" t="str">
            <v>|D E S C R I Ç Ã O                                                   |UN</v>
          </cell>
          <cell r="C1902" t="str">
            <v>IDADE</v>
          </cell>
          <cell r="D1902" t="str">
            <v>DE</v>
          </cell>
          <cell r="E1902" t="str">
            <v>|CUSTO TOTA</v>
          </cell>
        </row>
        <row r="1903">
          <cell r="A1903" t="str">
            <v>VÍNCULO...</v>
          </cell>
          <cell r="B1903" t="str">
            <v>..: CAIXA REFERENCIAL</v>
          </cell>
        </row>
        <row r="1904">
          <cell r="A1904">
            <v>53808</v>
          </cell>
          <cell r="B1904" t="str">
            <v>TRATOR DE ESTEIRAS POTENCIA 165 HP, PESO OPERACIONAL 17,1T - MAO-DE-OB</v>
          </cell>
          <cell r="C1904" t="str">
            <v>H</v>
          </cell>
          <cell r="D1904" t="str">
            <v>CR</v>
          </cell>
          <cell r="E1904">
            <v>17.260000000000002</v>
          </cell>
        </row>
        <row r="1905">
          <cell r="A1905" t="str">
            <v>RA NA OPER</v>
          </cell>
          <cell r="B1905" t="str">
            <v>ACAO NOTURNA</v>
          </cell>
        </row>
        <row r="1906">
          <cell r="A1906">
            <v>53810</v>
          </cell>
          <cell r="B1906" t="str">
            <v>TRATOR DE ESTEIRAS, POTÊNCIA 150 HP, PESO OPERACIONAL 16,7 T, COM RODA</v>
          </cell>
          <cell r="C1906" t="str">
            <v>H</v>
          </cell>
          <cell r="D1906" t="str">
            <v>C</v>
          </cell>
          <cell r="E1906">
            <v>48.4</v>
          </cell>
        </row>
        <row r="1907">
          <cell r="A1907" t="str">
            <v>MOTRIZ ELE</v>
          </cell>
          <cell r="B1907" t="str">
            <v>VADA E LÂMINA 3,18 M3 - MANUTENÇÃO. AF_06/2014</v>
          </cell>
        </row>
        <row r="1908">
          <cell r="A1908">
            <v>53814</v>
          </cell>
          <cell r="B1908" t="str">
            <v>TRATOR DE ESTEIRAS, POTÊNCIA 347 HP, PESO OPERACIONAL 38,5 T, COM LÂMI</v>
          </cell>
          <cell r="C1908" t="str">
            <v>H</v>
          </cell>
          <cell r="D1908" t="str">
            <v>CR</v>
          </cell>
          <cell r="E1908">
            <v>158.53</v>
          </cell>
        </row>
        <row r="1909">
          <cell r="A1909" t="str">
            <v>NA 8,70 M3</v>
          </cell>
          <cell r="B1909" t="e">
            <v>#NAME?</v>
          </cell>
        </row>
        <row r="1910">
          <cell r="A1910">
            <v>53815</v>
          </cell>
          <cell r="B1910" t="str">
            <v>TRATOR DE ESTEIRAS COM LAMINA - POTENCIA 305 HP - PESO OPERACIONAL 37</v>
          </cell>
          <cell r="C1910" t="str">
            <v>H</v>
          </cell>
          <cell r="D1910" t="str">
            <v>CR</v>
          </cell>
          <cell r="E1910">
            <v>14.38</v>
          </cell>
        </row>
        <row r="1911">
          <cell r="A1911" t="str">
            <v>T  - MAO-D</v>
          </cell>
          <cell r="B1911" t="str">
            <v>E-OBRA NA OPERACAO DIURNA</v>
          </cell>
        </row>
        <row r="1912">
          <cell r="A1912">
            <v>53816</v>
          </cell>
          <cell r="B1912" t="str">
            <v>TRATOR SOBRE ESTEIRAS 305HP - MAO-DE-OBRA NA OPERACAO NOTURNA</v>
          </cell>
          <cell r="C1912" t="str">
            <v>H</v>
          </cell>
          <cell r="D1912" t="str">
            <v>CR</v>
          </cell>
          <cell r="E1912">
            <v>17.260000000000002</v>
          </cell>
        </row>
        <row r="1913">
          <cell r="A1913">
            <v>53817</v>
          </cell>
          <cell r="B1913" t="str">
            <v>TRATOR DE ESTEIRAS, POTÊNCIA 100 HP, PESO OPERACIONAL 9,4 T, COM LÂMIN</v>
          </cell>
          <cell r="C1913" t="str">
            <v>H</v>
          </cell>
          <cell r="D1913" t="str">
            <v>C</v>
          </cell>
          <cell r="E1913">
            <v>53.7</v>
          </cell>
        </row>
        <row r="1914">
          <cell r="A1914" t="str">
            <v>A 2,19 M3</v>
          </cell>
          <cell r="B1914" t="e">
            <v>#NAME?</v>
          </cell>
        </row>
        <row r="1915">
          <cell r="A1915">
            <v>53818</v>
          </cell>
          <cell r="B1915" t="str">
            <v>ROLO COMPACTADOR VIBRATÓRIO REBOCÁVEL, CILINDRO DE AÇO LISO, POTÊNCIA</v>
          </cell>
          <cell r="C1915" t="str">
            <v>H</v>
          </cell>
          <cell r="D1915" t="str">
            <v>CR</v>
          </cell>
          <cell r="E1915">
            <v>4.41</v>
          </cell>
        </row>
        <row r="1916">
          <cell r="A1916" t="str">
            <v>DE TRAÇÃO</v>
          </cell>
          <cell r="B1916" t="str">
            <v>DE 65 CV, PESO 4,7 T, IMPACTO DINÂMICO 18,3 T, LARGURA DE TR</v>
          </cell>
        </row>
        <row r="1917">
          <cell r="A1917" t="str">
            <v>ABALHO 1,6</v>
          </cell>
          <cell r="B1917" t="str">
            <v>7 M - DEPRECIAÇÃO. AF_02/2016</v>
          </cell>
        </row>
        <row r="1918">
          <cell r="A1918">
            <v>53823</v>
          </cell>
          <cell r="B1918" t="str">
            <v>ROLO COMPACTADOR DE PNEUS ESTÁTICO, PRESSÃO VARIÁVEL, POTÊNCIA 99 HP,</v>
          </cell>
          <cell r="C1918" t="str">
            <v>H</v>
          </cell>
          <cell r="D1918" t="str">
            <v>CR</v>
          </cell>
          <cell r="E1918">
            <v>18.38</v>
          </cell>
        </row>
        <row r="1919">
          <cell r="A1919" t="str">
            <v>PESO SEM/C</v>
          </cell>
          <cell r="B1919" t="str">
            <v>OM LASTRO 9,45 / 21,0 T, LARGURA DE ROLAGEM 2,265 M - DEPREC</v>
          </cell>
        </row>
        <row r="1920">
          <cell r="A1920" t="str">
            <v>IAÇÃO. AF_</v>
          </cell>
          <cell r="B1920">
            <v>42401</v>
          </cell>
        </row>
        <row r="1921">
          <cell r="A1921">
            <v>53827</v>
          </cell>
          <cell r="B1921" t="str">
            <v>CAMINHÃO TOCO, PESO BRUTO TOTAL 14.300 KG, CARGA ÚTIL MÁXIMA 9590 KG,</v>
          </cell>
          <cell r="C1921" t="str">
            <v>H</v>
          </cell>
          <cell r="D1921" t="str">
            <v>C</v>
          </cell>
          <cell r="E1921">
            <v>61.26</v>
          </cell>
        </row>
        <row r="1922">
          <cell r="A1922" t="str">
            <v>DISTÂNCIA</v>
          </cell>
          <cell r="B1922" t="str">
            <v>ENTRE EIXOS 4,76 M, POTÊNCIA 185 CV (NÃO INCLUI CARROCERIA)</v>
          </cell>
        </row>
        <row r="1923">
          <cell r="A1923" t="e">
            <v>#NAME?</v>
          </cell>
          <cell r="B1923" t="str">
            <v>IS NA OPERAÇÃO. AF_06/2014</v>
          </cell>
        </row>
        <row r="1924">
          <cell r="A1924">
            <v>53829</v>
          </cell>
          <cell r="B1924" t="str">
            <v>CAMINHÃO TOCO, PESO BRUTO TOTAL 16.000 KG, CARGA ÚTIL MÁXIMA DE 10.685</v>
          </cell>
          <cell r="C1924" t="str">
            <v>H</v>
          </cell>
          <cell r="D1924" t="str">
            <v>C</v>
          </cell>
          <cell r="E1924">
            <v>62.61</v>
          </cell>
        </row>
        <row r="1925">
          <cell r="A1925" t="str">
            <v>KG, DISTÂN</v>
          </cell>
          <cell r="B1925" t="str">
            <v>CIA ENTRE EIXOS 4,80 M, POTÊNCIA 189 CV EXCLUSIVE CARROCERI</v>
          </cell>
        </row>
        <row r="1926">
          <cell r="A1926" t="str">
            <v>A - MATERI</v>
          </cell>
          <cell r="B1926" t="str">
            <v>AIS NA OPERAÇÃO. AF_06/2014</v>
          </cell>
        </row>
        <row r="1927">
          <cell r="A1927">
            <v>53831</v>
          </cell>
          <cell r="B1927" t="str">
            <v>CAMINHÃO PIPA 10.000 L TRUCADO, PESO BRUTO TOTAL 23.000 KG, CARGA ÚTIL</v>
          </cell>
          <cell r="C1927" t="str">
            <v>H</v>
          </cell>
          <cell r="D1927" t="str">
            <v>C</v>
          </cell>
          <cell r="E1927">
            <v>76.17</v>
          </cell>
        </row>
        <row r="1928">
          <cell r="A1928" t="str">
            <v>MÁXIMA 15.</v>
          </cell>
          <cell r="B1928" t="str">
            <v>935 KG, DISTÂNCIA ENTRE EIXOS 4,8 M, POTÊNCIA 230 CV, INCLU</v>
          </cell>
        </row>
        <row r="1929">
          <cell r="A1929" t="str">
            <v>SIVE TANQU</v>
          </cell>
          <cell r="B1929" t="str">
            <v>E DE AÇO PARA TRANSPORTE DE ÁGUA - MATERIAIS NA OPERAÇÃO. AF</v>
          </cell>
        </row>
        <row r="1930">
          <cell r="A1930" t="str">
            <v>_06/2014</v>
          </cell>
        </row>
        <row r="1931">
          <cell r="A1931">
            <v>53833</v>
          </cell>
          <cell r="B1931" t="str">
            <v>DISTRIBUIDOR DE AGREGADO TIPO DOSADOR REBOCAVEL  COM 4 PNEUS COM LARGU</v>
          </cell>
          <cell r="C1931" t="str">
            <v>H</v>
          </cell>
          <cell r="D1931" t="str">
            <v>AS</v>
          </cell>
          <cell r="E1931">
            <v>8.14</v>
          </cell>
        </row>
        <row r="1932">
          <cell r="A1932" t="str">
            <v>SINAPI - S</v>
          </cell>
          <cell r="B1932" t="str">
            <v>ISTEMA NACIONAL DE PESQUISA DE CUSTOS E ÍNDICES DA CONSTRUÇÃO CIVIL</v>
          </cell>
        </row>
        <row r="1933">
          <cell r="A1933" t="str">
            <v>PCI.817.01</v>
          </cell>
          <cell r="B1933" t="e">
            <v>#NAME?</v>
          </cell>
          <cell r="D1933" t="str">
            <v>EM</v>
          </cell>
          <cell r="E1933" t="str">
            <v>06/2016 AS 13:04:4</v>
          </cell>
        </row>
        <row r="1934">
          <cell r="D1934" t="str">
            <v>TA</v>
          </cell>
          <cell r="E1934" t="str">
            <v>TÉCNICA: 13/06/20</v>
          </cell>
        </row>
        <row r="1935">
          <cell r="A1935" t="str">
            <v>ENCARGOS S</v>
          </cell>
          <cell r="B1935" t="str">
            <v>OCIAIS DESONERADOS: 90,80%(HORA)   52,84%(MÊS)</v>
          </cell>
        </row>
        <row r="1936">
          <cell r="A1936" t="str">
            <v>ABRANGÊNCI</v>
          </cell>
          <cell r="B1936" t="str">
            <v>A : NACIONAL                                              LOCALIDADE  : BELO</v>
          </cell>
          <cell r="C1936" t="str">
            <v>HORI</v>
          </cell>
        </row>
        <row r="1937">
          <cell r="A1937" t="str">
            <v>REF.COLETA</v>
          </cell>
          <cell r="B1937" t="str">
            <v>: MEDIANO</v>
          </cell>
          <cell r="D1937" t="str">
            <v>TA</v>
          </cell>
          <cell r="E1937" t="str">
            <v>: 05/2016</v>
          </cell>
        </row>
        <row r="1938">
          <cell r="A1938" t="str">
            <v>CÓDIGO</v>
          </cell>
          <cell r="B1938" t="str">
            <v>|D E S C R I Ç Ã O                                                   |UN</v>
          </cell>
          <cell r="C1938" t="str">
            <v>IDADE</v>
          </cell>
          <cell r="D1938" t="str">
            <v>DE</v>
          </cell>
          <cell r="E1938" t="str">
            <v>|CUSTO TOTA</v>
          </cell>
        </row>
        <row r="1939">
          <cell r="A1939" t="str">
            <v>VÍNCULO...</v>
          </cell>
          <cell r="B1939" t="str">
            <v>..: CAIXA REFERENCIAL</v>
          </cell>
        </row>
        <row r="1940">
          <cell r="A1940" t="str">
            <v>RA 3,66 M</v>
          </cell>
          <cell r="B1940" t="e">
            <v>#NAME?</v>
          </cell>
        </row>
        <row r="1941">
          <cell r="A1941">
            <v>53834</v>
          </cell>
          <cell r="B1941" t="str">
            <v>DISTRIBUIDOR DE AGREGADO TIPO DOSADOR REBOCAVEL  COM 4 PNEUS COM LARGU</v>
          </cell>
          <cell r="C1941" t="str">
            <v>H</v>
          </cell>
          <cell r="D1941" t="str">
            <v>AS</v>
          </cell>
          <cell r="E1941">
            <v>2.95</v>
          </cell>
        </row>
        <row r="1942">
          <cell r="A1942" t="str">
            <v>RA 3,66 M</v>
          </cell>
          <cell r="B1942" t="e">
            <v>#NAME?</v>
          </cell>
        </row>
        <row r="1943">
          <cell r="A1943">
            <v>53840</v>
          </cell>
          <cell r="B1943" t="str">
            <v>GRADE DE DISCO REBOCÁVEL COM 20 DISCOS 24" X 6 MM COM PNEUS PARA TRANS</v>
          </cell>
          <cell r="C1943" t="str">
            <v>H</v>
          </cell>
          <cell r="D1943" t="str">
            <v>C</v>
          </cell>
          <cell r="E1943">
            <v>1.9</v>
          </cell>
        </row>
        <row r="1944">
          <cell r="A1944" t="str">
            <v>PORTE - DE</v>
          </cell>
          <cell r="B1944" t="str">
            <v>PRECIAÇÃO. AF_06/2014</v>
          </cell>
        </row>
        <row r="1945">
          <cell r="A1945">
            <v>53841</v>
          </cell>
          <cell r="B1945" t="str">
            <v>GRADE DE DISCO REBOCÁVEL COM 20 DISCOS 24" X 6 MM COM PNEUS PARA TRANS</v>
          </cell>
          <cell r="C1945" t="str">
            <v>H</v>
          </cell>
          <cell r="D1945" t="str">
            <v>C</v>
          </cell>
          <cell r="E1945">
            <v>1.5</v>
          </cell>
        </row>
        <row r="1946">
          <cell r="A1946" t="str">
            <v>PORTE - MA</v>
          </cell>
          <cell r="B1946" t="str">
            <v>NUTENÇÃO. AF_06/2014</v>
          </cell>
        </row>
        <row r="1947">
          <cell r="A1947">
            <v>53842</v>
          </cell>
          <cell r="B1947" t="str">
            <v>LANCA ELEVATORIA TELESCOPICA DE ACIONAMENTO HIDRAULICO, CAPACIDADE DE</v>
          </cell>
          <cell r="C1947" t="str">
            <v>H</v>
          </cell>
          <cell r="D1947" t="str">
            <v>CR</v>
          </cell>
          <cell r="E1947">
            <v>224.85</v>
          </cell>
        </row>
        <row r="1948">
          <cell r="A1948" t="str">
            <v>CARGA 30.0</v>
          </cell>
          <cell r="B1948" t="str">
            <v>00 KG, COM CESTO, MONTADA SOBRE CAMINHAO TRUCADO - DEPRECIAC</v>
          </cell>
        </row>
        <row r="1949">
          <cell r="A1949" t="str">
            <v>AO E JUROS</v>
          </cell>
        </row>
        <row r="1950">
          <cell r="A1950">
            <v>53843</v>
          </cell>
          <cell r="B1950" t="str">
            <v>LANCA ELEVATORIA TELESCOPICA DE ACIONAMENTO HIDRAULICO, CAPACIDADE DE</v>
          </cell>
          <cell r="C1950" t="str">
            <v>H</v>
          </cell>
          <cell r="D1950" t="str">
            <v>CR</v>
          </cell>
          <cell r="E1950">
            <v>12.55</v>
          </cell>
        </row>
        <row r="1951">
          <cell r="A1951" t="str">
            <v>CARGA 30.0</v>
          </cell>
          <cell r="B1951" t="str">
            <v>00 KG, COM CESTO, MONTADA SOBRE CAMINHAO TRUCADO - CUSTO COM</v>
          </cell>
        </row>
        <row r="1952">
          <cell r="A1952" t="str">
            <v>MA0-DE-OBR</v>
          </cell>
          <cell r="B1952" t="str">
            <v>A NA OPERACAO DIURNA</v>
          </cell>
        </row>
        <row r="1953">
          <cell r="A1953">
            <v>53849</v>
          </cell>
          <cell r="B1953" t="str">
            <v>MOTONIVELADORA POTÊNCIA BÁSICA LÍQUIDA (PRIMEIRA MARCHA) 125 HP, PESO</v>
          </cell>
          <cell r="C1953" t="str">
            <v>H</v>
          </cell>
          <cell r="D1953" t="str">
            <v>C</v>
          </cell>
          <cell r="E1953">
            <v>67.14</v>
          </cell>
        </row>
        <row r="1954">
          <cell r="A1954" t="str">
            <v>BRUTO 1303</v>
          </cell>
          <cell r="B1954" t="str">
            <v>2 KG, LARGURA DA LÂMINA DE 3,7 M - MATERIAIS NA OPERAÇÃO. AF</v>
          </cell>
        </row>
        <row r="1955">
          <cell r="A1955" t="str">
            <v>_06/2014</v>
          </cell>
        </row>
        <row r="1956">
          <cell r="A1956">
            <v>53852</v>
          </cell>
          <cell r="B1956" t="str">
            <v>MOTOSCRAPER  270HP -CUSTO COM MA0-DE-0BRA NA OPERACAO NOTURNA</v>
          </cell>
          <cell r="C1956" t="str">
            <v>H</v>
          </cell>
          <cell r="D1956" t="str">
            <v>CR</v>
          </cell>
          <cell r="E1956">
            <v>23.31</v>
          </cell>
        </row>
        <row r="1957">
          <cell r="A1957">
            <v>53857</v>
          </cell>
          <cell r="B1957" t="str">
            <v>PÁ CARREGADEIRA SOBRE RODAS, POTÊNCIA LÍQUIDA 128 HP, CAPACIDADE DA CA</v>
          </cell>
          <cell r="C1957" t="str">
            <v>H</v>
          </cell>
          <cell r="D1957" t="str">
            <v>C</v>
          </cell>
          <cell r="E1957">
            <v>22.05</v>
          </cell>
        </row>
        <row r="1958">
          <cell r="A1958" t="str">
            <v>ÇAMBA 1,7</v>
          </cell>
          <cell r="B1958" t="str">
            <v>A 2,8 M3, PESO OPERACIONAL 11632 KG - MANUTENÇÃO. AF_06/2014</v>
          </cell>
        </row>
        <row r="1959">
          <cell r="A1959">
            <v>53858</v>
          </cell>
          <cell r="B1959" t="str">
            <v>PÁ CARREGADEIRA SOBRE RODAS, POTÊNCIA LÍQUIDA 128 HP, CAPACIDADE DA CA</v>
          </cell>
          <cell r="C1959" t="str">
            <v>H</v>
          </cell>
          <cell r="D1959" t="str">
            <v>C</v>
          </cell>
          <cell r="E1959">
            <v>57.3</v>
          </cell>
        </row>
        <row r="1960">
          <cell r="A1960" t="str">
            <v>ÇAMBA 1,7</v>
          </cell>
          <cell r="B1960" t="str">
            <v>A 2,8 M3, PESO OPERACIONAL 11632 KG - MATERIAIS NA OPERAÇÃO.</v>
          </cell>
        </row>
        <row r="1961">
          <cell r="A1961" t="str">
            <v>AF_06/2014</v>
          </cell>
        </row>
        <row r="1962">
          <cell r="A1962">
            <v>53861</v>
          </cell>
          <cell r="B1962" t="str">
            <v>PÁ CARREGADEIRA SOBRE RODAS, POTÊNCIA 197 HP, CAPACIDADE DA CAÇAMBA 2,</v>
          </cell>
          <cell r="C1962" t="str">
            <v>H</v>
          </cell>
          <cell r="D1962" t="str">
            <v>CR</v>
          </cell>
          <cell r="E1962">
            <v>30.57</v>
          </cell>
        </row>
        <row r="1963">
          <cell r="A1963" t="str">
            <v>5 A 3,5 M3</v>
          </cell>
          <cell r="B1963" t="str">
            <v>, PESO OPERACIONAL 18338 KG - MANUTENÇÃO. AF_06/2014</v>
          </cell>
        </row>
        <row r="1964">
          <cell r="A1964">
            <v>53863</v>
          </cell>
          <cell r="B1964" t="str">
            <v>MARTELETE OU ROMPEDOR PNEUMÁTICO MANUAL 28KG, FREQUENCIA DE IMPACTO 12</v>
          </cell>
          <cell r="C1964" t="str">
            <v>H</v>
          </cell>
          <cell r="D1964" t="str">
            <v>C</v>
          </cell>
          <cell r="E1964">
            <v>1.43</v>
          </cell>
        </row>
        <row r="1965">
          <cell r="A1965" t="str">
            <v>30/MINUTO</v>
          </cell>
          <cell r="B1965" t="e">
            <v>#NAME?</v>
          </cell>
        </row>
        <row r="1966">
          <cell r="A1966">
            <v>53865</v>
          </cell>
          <cell r="B1966" t="str">
            <v>COMPRESSOR DE AR REBOCÁVEL, VAZÃO 189 PCM, PRESSÃO EFETIVA DE TRABALHO</v>
          </cell>
          <cell r="C1966" t="str">
            <v>H</v>
          </cell>
          <cell r="D1966" t="str">
            <v>C</v>
          </cell>
          <cell r="E1966">
            <v>30.6</v>
          </cell>
        </row>
        <row r="1967">
          <cell r="A1967" t="str">
            <v>102 PSI, M</v>
          </cell>
          <cell r="B1967" t="str">
            <v>OTOR DIESEL, POTÊNCIA 63 CV - MATERIAIS NA OPERAÇÃO. AF_06/</v>
          </cell>
        </row>
        <row r="1968">
          <cell r="A1968" t="str">
            <v>SINAPI - S</v>
          </cell>
          <cell r="B1968" t="str">
            <v>ISTEMA NACIONAL DE PESQUISA DE CUSTOS E ÍNDICES DA CONSTRUÇÃO CIVIL</v>
          </cell>
        </row>
        <row r="1969">
          <cell r="A1969" t="str">
            <v>PCI.817.01</v>
          </cell>
          <cell r="B1969" t="e">
            <v>#NAME?</v>
          </cell>
          <cell r="D1969" t="str">
            <v>EM</v>
          </cell>
          <cell r="E1969" t="str">
            <v>06/2016 AS 13:04:4</v>
          </cell>
        </row>
        <row r="1970">
          <cell r="D1970" t="str">
            <v>TA</v>
          </cell>
          <cell r="E1970" t="str">
            <v>TÉCNICA: 13/06/20</v>
          </cell>
        </row>
        <row r="1971">
          <cell r="A1971" t="str">
            <v>ENCARGOS S</v>
          </cell>
          <cell r="B1971" t="str">
            <v>OCIAIS DESONERADOS: 90,80%(HORA)   52,84%(MÊS)</v>
          </cell>
        </row>
        <row r="1972">
          <cell r="A1972" t="str">
            <v>ABRANGÊNCI</v>
          </cell>
          <cell r="B1972" t="str">
            <v>A : NACIONAL                                              LOCALIDADE  : BELO</v>
          </cell>
          <cell r="C1972" t="str">
            <v>HORI</v>
          </cell>
        </row>
        <row r="1973">
          <cell r="A1973" t="str">
            <v>REF.COLETA</v>
          </cell>
          <cell r="B1973" t="str">
            <v>: MEDIANO</v>
          </cell>
          <cell r="D1973" t="str">
            <v>TA</v>
          </cell>
          <cell r="E1973" t="str">
            <v>: 05/2016</v>
          </cell>
        </row>
        <row r="1974">
          <cell r="A1974" t="str">
            <v>CÓDIGO</v>
          </cell>
          <cell r="B1974" t="str">
            <v>|D E S C R I Ç Ã O                                                   |UN</v>
          </cell>
          <cell r="C1974" t="str">
            <v>IDADE</v>
          </cell>
          <cell r="D1974" t="str">
            <v>DE</v>
          </cell>
          <cell r="E1974" t="str">
            <v>|CUSTO TOTA</v>
          </cell>
        </row>
        <row r="1975">
          <cell r="A1975" t="str">
            <v>VÍNCULO...</v>
          </cell>
          <cell r="B1975" t="str">
            <v>..: CAIXA REFERENCIAL</v>
          </cell>
        </row>
        <row r="1976">
          <cell r="A1976">
            <v>2015</v>
          </cell>
        </row>
        <row r="1977">
          <cell r="A1977">
            <v>53866</v>
          </cell>
          <cell r="B1977" t="str">
            <v>BOMBA SUBMERSÍVEL ELÉTRICA TRIFÁSICA, POTÊNCIA 2,96 HP, Ø ROTOR 144 MM</v>
          </cell>
          <cell r="C1977" t="str">
            <v>H</v>
          </cell>
          <cell r="D1977" t="str">
            <v>C</v>
          </cell>
          <cell r="E1977">
            <v>1.37</v>
          </cell>
        </row>
        <row r="1978">
          <cell r="A1978" t="str">
            <v>SEMI-ABERT</v>
          </cell>
          <cell r="B1978" t="str">
            <v>O, BOCAL DE SAÍDA Ø 2, HM/Q = 2 MCA / 38,8 M3/H A 28 MCA /</v>
          </cell>
        </row>
        <row r="1979">
          <cell r="A1979" t="str">
            <v>5 M3/H - M</v>
          </cell>
          <cell r="B1979" t="str">
            <v>ATERIAIS NA OPERAÇÃO. AF_06/2014</v>
          </cell>
        </row>
        <row r="1980">
          <cell r="A1980">
            <v>53882</v>
          </cell>
          <cell r="B1980" t="str">
            <v>CAMINHÃO PIPA 6.000 L, PESO BRUTO TOTAL 13.000 KG, DISTÂNCIA ENTRE EIX</v>
          </cell>
          <cell r="C1980" t="str">
            <v>H</v>
          </cell>
          <cell r="D1980" t="str">
            <v>CR</v>
          </cell>
          <cell r="E1980">
            <v>14.09</v>
          </cell>
        </row>
        <row r="1981">
          <cell r="A1981" t="str">
            <v>OS 4,80 M,</v>
          </cell>
          <cell r="B1981" t="str">
            <v>POTÊNCIA 189 CV INCLUSIVE TANQUE DE AÇO PARA TRANSPORTE DE</v>
          </cell>
        </row>
        <row r="1982">
          <cell r="A1982" t="str">
            <v>ÁGUA, CAPA</v>
          </cell>
          <cell r="B1982" t="str">
            <v>CIDADE 6 M3 - MANUTENÇÃO. AF_06/2014</v>
          </cell>
        </row>
        <row r="1983">
          <cell r="A1983">
            <v>55255</v>
          </cell>
          <cell r="B1983" t="str">
            <v>EXTRUSORA DE GUIAS E SARJETAS 14HP - CUSTOS COM MATERIAL NA OPERACAO D</v>
          </cell>
          <cell r="C1983" t="str">
            <v>H</v>
          </cell>
          <cell r="D1983" t="str">
            <v>C</v>
          </cell>
          <cell r="E1983">
            <v>6.06</v>
          </cell>
        </row>
        <row r="1984">
          <cell r="A1984" t="str">
            <v>IURNA</v>
          </cell>
        </row>
        <row r="1985">
          <cell r="A1985">
            <v>55263</v>
          </cell>
          <cell r="B1985" t="str">
            <v>ROLO COMPACTADOR DE PNEUS ESTÁTICO, PRESSÃO VARIÁVEL, POTÊNCIA 111 HP,</v>
          </cell>
          <cell r="C1985" t="str">
            <v>H</v>
          </cell>
          <cell r="D1985" t="str">
            <v>C</v>
          </cell>
          <cell r="E1985">
            <v>49.68</v>
          </cell>
        </row>
        <row r="1986">
          <cell r="A1986" t="str">
            <v>PESO SEM/C</v>
          </cell>
          <cell r="B1986" t="str">
            <v>OM LASTRO 9,5 / 26 T, LARGURA DE TRABALHO 1,90 M - MATERIAI</v>
          </cell>
        </row>
        <row r="1987">
          <cell r="A1987" t="str">
            <v>S NA OPERA</v>
          </cell>
          <cell r="B1987" t="str">
            <v>ÇÃO. AF_07/2014</v>
          </cell>
        </row>
        <row r="1988">
          <cell r="A1988">
            <v>55264</v>
          </cell>
          <cell r="B1988" t="str">
            <v>TRATOR DE PNEUS 110 A 126 HP - MAO-DE-OBRA NA OPERACAO NOTURNA</v>
          </cell>
          <cell r="C1988" t="str">
            <v>H</v>
          </cell>
          <cell r="D1988" t="str">
            <v>CR</v>
          </cell>
          <cell r="E1988">
            <v>9.6999999999999993</v>
          </cell>
        </row>
        <row r="1989">
          <cell r="A1989">
            <v>73298</v>
          </cell>
          <cell r="B1989" t="str">
            <v>VIBRADOR DE IMERSAO MOTOR ELETR 2CV (CP) TUBO DE 48X48 C/MANGOTE</v>
          </cell>
          <cell r="C1989" t="str">
            <v>H</v>
          </cell>
          <cell r="D1989" t="str">
            <v>CR</v>
          </cell>
          <cell r="E1989">
            <v>2.88</v>
          </cell>
        </row>
        <row r="1990">
          <cell r="A1990" t="str">
            <v>DE 5M COMP</v>
          </cell>
          <cell r="B1990" t="e">
            <v>#NAME?</v>
          </cell>
        </row>
        <row r="1991">
          <cell r="A1991">
            <v>73299</v>
          </cell>
          <cell r="B1991" t="str">
            <v>VIBRADOR DE IMERSAO MOTOR ELETR 2CV (CI) TUBO 48X480MM C/MANGOTE</v>
          </cell>
          <cell r="C1991" t="str">
            <v>H</v>
          </cell>
          <cell r="D1991" t="str">
            <v>CR</v>
          </cell>
          <cell r="E1991">
            <v>2.29</v>
          </cell>
        </row>
        <row r="1992">
          <cell r="A1992" t="str">
            <v>DE 5M COMP</v>
          </cell>
          <cell r="B1992" t="e">
            <v>#NAME?</v>
          </cell>
        </row>
        <row r="1993">
          <cell r="A1993">
            <v>73303</v>
          </cell>
          <cell r="B1993" t="str">
            <v>GRUPO GERADOR ESTACIONÁRIO, MOTOR DIESEL POTÊNCIA 170 KVA - DEPRECIAÇÃ</v>
          </cell>
          <cell r="C1993" t="str">
            <v>H</v>
          </cell>
          <cell r="D1993" t="str">
            <v>CR</v>
          </cell>
          <cell r="E1993">
            <v>3.31</v>
          </cell>
        </row>
        <row r="1994">
          <cell r="A1994" t="str">
            <v>O. AF_02/2</v>
          </cell>
          <cell r="B1994">
            <v>16</v>
          </cell>
        </row>
        <row r="1995">
          <cell r="A1995">
            <v>73304</v>
          </cell>
          <cell r="B1995" t="str">
            <v>CUSTOS COMBUSTIVEL + MATERIAL DISTRIBUIDOR DE AGREGADO SPRE*</v>
          </cell>
          <cell r="C1995" t="str">
            <v>H</v>
          </cell>
          <cell r="D1995" t="str">
            <v>C</v>
          </cell>
          <cell r="E1995">
            <v>52.86</v>
          </cell>
        </row>
        <row r="1996">
          <cell r="A1996">
            <v>73305</v>
          </cell>
          <cell r="B1996" t="str">
            <v>DISTRIBUIDOR DE AGREGADOS AUTOPROPELIDO CAP 3 M3, A DIESEL, 6 CC, 140</v>
          </cell>
          <cell r="C1996" t="str">
            <v>H</v>
          </cell>
          <cell r="D1996" t="str">
            <v>AS</v>
          </cell>
          <cell r="E1996">
            <v>9.7100000000000009</v>
          </cell>
        </row>
        <row r="1997">
          <cell r="A1997" t="str">
            <v>CV - JUROS</v>
          </cell>
        </row>
        <row r="1998">
          <cell r="A1998">
            <v>73307</v>
          </cell>
          <cell r="B1998" t="str">
            <v>GRUPO GERADOR ESTACIONÁRIO, MOTOR DIESEL POTÊNCIA 170 KVA - MANUTENÇÃO</v>
          </cell>
          <cell r="C1998" t="str">
            <v>H</v>
          </cell>
          <cell r="D1998" t="str">
            <v>CR</v>
          </cell>
          <cell r="E1998">
            <v>2.4300000000000002</v>
          </cell>
        </row>
        <row r="1999">
          <cell r="A1999" t="str">
            <v>. AF_02/20</v>
          </cell>
          <cell r="B1999">
            <v>16</v>
          </cell>
        </row>
        <row r="2000">
          <cell r="A2000">
            <v>73308</v>
          </cell>
          <cell r="B2000" t="str">
            <v>DISTRIBUIDOR DE AGREGADOS AUTOPROPELIDO CAP 3 M3, A DIESEL, 6 CC, 140</v>
          </cell>
          <cell r="C2000" t="str">
            <v>H</v>
          </cell>
          <cell r="D2000" t="str">
            <v>AS</v>
          </cell>
          <cell r="E2000">
            <v>25.71</v>
          </cell>
        </row>
        <row r="2001">
          <cell r="A2001" t="str">
            <v>CV - DEPRE</v>
          </cell>
          <cell r="B2001" t="str">
            <v>CIACAO</v>
          </cell>
        </row>
        <row r="2002">
          <cell r="A2002">
            <v>73309</v>
          </cell>
          <cell r="B2002" t="str">
            <v>ROLO COMPACTADOR VIBRATÓRIO PÉ DE CARNEIRO PARA SOLOS, POTÊNCIA 80 HP,</v>
          </cell>
          <cell r="C2002" t="str">
            <v>H</v>
          </cell>
          <cell r="D2002" t="str">
            <v>CR</v>
          </cell>
          <cell r="E2002">
            <v>15.19</v>
          </cell>
        </row>
        <row r="2003">
          <cell r="A2003" t="str">
            <v>PESO OPERA</v>
          </cell>
          <cell r="B2003" t="str">
            <v>CIONAL SEM/COM LASTRO 7,4 / 8,8 T, LARGURA DE TRABALHO 1,68</v>
          </cell>
        </row>
        <row r="2004">
          <cell r="A2004" t="str">
            <v>SINAPI - S</v>
          </cell>
          <cell r="B2004" t="str">
            <v>ISTEMA NACIONAL DE PESQUISA DE CUSTOS E ÍNDICES DA CONSTRUÇÃO CIVIL</v>
          </cell>
        </row>
        <row r="2005">
          <cell r="A2005" t="str">
            <v>PCI.817.01</v>
          </cell>
          <cell r="B2005" t="e">
            <v>#NAME?</v>
          </cell>
          <cell r="D2005" t="str">
            <v>EM</v>
          </cell>
          <cell r="E2005" t="str">
            <v>06/2016 AS 13:04:4</v>
          </cell>
        </row>
        <row r="2006">
          <cell r="D2006" t="str">
            <v>TA</v>
          </cell>
          <cell r="E2006" t="str">
            <v>TÉCNICA: 13/06/20</v>
          </cell>
        </row>
        <row r="2007">
          <cell r="A2007" t="str">
            <v>ENCARGOS S</v>
          </cell>
          <cell r="B2007" t="str">
            <v>OCIAIS DESONERADOS: 90,80%(HORA)   52,84%(MÊS)</v>
          </cell>
        </row>
        <row r="2008">
          <cell r="A2008" t="str">
            <v>ABRANGÊNCI</v>
          </cell>
          <cell r="B2008" t="str">
            <v>A : NACIONAL                                              LOCALIDADE  : BELO</v>
          </cell>
          <cell r="C2008" t="str">
            <v>HORI</v>
          </cell>
        </row>
        <row r="2009">
          <cell r="A2009" t="str">
            <v>REF.COLETA</v>
          </cell>
          <cell r="B2009" t="str">
            <v>: MEDIANO</v>
          </cell>
          <cell r="D2009" t="str">
            <v>TA</v>
          </cell>
          <cell r="E2009" t="str">
            <v>: 05/2016</v>
          </cell>
        </row>
        <row r="2010">
          <cell r="A2010" t="str">
            <v>CÓDIGO</v>
          </cell>
          <cell r="B2010" t="str">
            <v>|D E S C R I Ç Ã O                                                   |UN</v>
          </cell>
          <cell r="C2010" t="str">
            <v>IDADE</v>
          </cell>
          <cell r="D2010" t="str">
            <v>DE</v>
          </cell>
          <cell r="E2010" t="str">
            <v>|CUSTO TOTA</v>
          </cell>
        </row>
        <row r="2011">
          <cell r="A2011" t="str">
            <v>VÍNCULO...</v>
          </cell>
          <cell r="B2011" t="str">
            <v>..: CAIXA REFERENCIAL</v>
          </cell>
        </row>
        <row r="2012">
          <cell r="A2012" t="str">
            <v>M - DEPREC</v>
          </cell>
          <cell r="B2012" t="str">
            <v>IAÇÃO. AF_02/2016</v>
          </cell>
        </row>
        <row r="2013">
          <cell r="A2013">
            <v>73310</v>
          </cell>
          <cell r="B2013" t="str">
            <v>CUSTO HORARIO COM DEPRECIACAO E JUROS-RETRO-ESCAVADEIRA SOBRE RODAS -</v>
          </cell>
          <cell r="C2013" t="str">
            <v>H</v>
          </cell>
          <cell r="D2013" t="str">
            <v>C</v>
          </cell>
          <cell r="E2013">
            <v>22.38</v>
          </cell>
        </row>
        <row r="2014">
          <cell r="A2014" t="str">
            <v>CASE 580 H</v>
          </cell>
          <cell r="B2014" t="str">
            <v>- 74 HP</v>
          </cell>
        </row>
        <row r="2015">
          <cell r="A2015">
            <v>73311</v>
          </cell>
          <cell r="B2015" t="str">
            <v>GRUPO GERADOR ESTACIONÁRIO, MOTOR DIESEL POTÊNCIA 170 KVA - MATERIAIS</v>
          </cell>
          <cell r="C2015" t="str">
            <v>H</v>
          </cell>
          <cell r="D2015" t="str">
            <v>C</v>
          </cell>
          <cell r="E2015">
            <v>103.41</v>
          </cell>
        </row>
        <row r="2016">
          <cell r="A2016" t="str">
            <v>NA OPERAÇÃ</v>
          </cell>
          <cell r="B2016" t="str">
            <v>O. AF_02/2016</v>
          </cell>
        </row>
        <row r="2017">
          <cell r="A2017">
            <v>73312</v>
          </cell>
          <cell r="B2017" t="str">
            <v>DISTRIBUIDOR DE AGREGADOS AUTOPROPELIDO CAP 3 M3, A DIESEL, 6 CC, 140</v>
          </cell>
          <cell r="C2017" t="str">
            <v>H</v>
          </cell>
          <cell r="D2017" t="str">
            <v>AS</v>
          </cell>
          <cell r="E2017">
            <v>12.85</v>
          </cell>
        </row>
        <row r="2018">
          <cell r="A2018" t="str">
            <v>CV - MANUT</v>
          </cell>
          <cell r="B2018" t="str">
            <v>ENCAO</v>
          </cell>
        </row>
        <row r="2019">
          <cell r="A2019">
            <v>73313</v>
          </cell>
          <cell r="B2019" t="str">
            <v>ROLO COMPACTADOR VIBRATÓRIO PÉ DE CARNEIRO PARA SOLOS, POTÊNCIA 80 HP,</v>
          </cell>
          <cell r="C2019" t="str">
            <v>H</v>
          </cell>
          <cell r="D2019" t="str">
            <v>CR</v>
          </cell>
          <cell r="E2019">
            <v>3.54</v>
          </cell>
        </row>
        <row r="2020">
          <cell r="A2020" t="str">
            <v>PESO OPERA</v>
          </cell>
          <cell r="B2020" t="str">
            <v>CIONAL SEM/COM LASTRO 7,4 / 8,8 T, LARGURA DE TRABALHO 1,68</v>
          </cell>
        </row>
        <row r="2021">
          <cell r="A2021" t="str">
            <v>M - JUROS.</v>
          </cell>
          <cell r="B2021" t="str">
            <v>AF_02/2016</v>
          </cell>
        </row>
        <row r="2022">
          <cell r="A2022">
            <v>73314</v>
          </cell>
          <cell r="B2022" t="str">
            <v>CUSTO HORARIO COM MAO-DE-OBRA NA OPERACAO DIURNA-RETRO-ESCAVADEIRA SO-</v>
          </cell>
          <cell r="C2022" t="str">
            <v>H</v>
          </cell>
          <cell r="D2022" t="str">
            <v>CR</v>
          </cell>
          <cell r="E2022">
            <v>14.63</v>
          </cell>
        </row>
        <row r="2023">
          <cell r="A2023" t="str">
            <v>BRE RODAS</v>
          </cell>
          <cell r="B2023" t="str">
            <v>- CASE 580 H - 74 HP</v>
          </cell>
        </row>
        <row r="2024">
          <cell r="A2024">
            <v>73315</v>
          </cell>
          <cell r="B2024" t="str">
            <v>ROLO COMPACTADOR VIBRATÓRIO PÉ DE CARNEIRO PARA SOLOS, POTÊNCIA 80 HP,</v>
          </cell>
          <cell r="C2024" t="str">
            <v>H</v>
          </cell>
          <cell r="D2024" t="str">
            <v>C</v>
          </cell>
          <cell r="E2024">
            <v>35.82</v>
          </cell>
        </row>
        <row r="2025">
          <cell r="A2025" t="str">
            <v>PESO OPERA</v>
          </cell>
          <cell r="B2025" t="str">
            <v>CIONAL SEM/COM LASTRO 7,4 / 8,8 T, LARGURA DE TRABALHO 1,68</v>
          </cell>
        </row>
        <row r="2026">
          <cell r="A2026" t="str">
            <v>M - MATERI</v>
          </cell>
          <cell r="B2026" t="str">
            <v>AIS NA OPERAÇÃO. AF_02/2016</v>
          </cell>
        </row>
        <row r="2027">
          <cell r="A2027">
            <v>73316</v>
          </cell>
          <cell r="B2027" t="str">
            <v>CUSTO HORARIO COM MANUTENCAO-RETRO-ESCAVADEIRA SOBRE RODAS - CASE 580</v>
          </cell>
          <cell r="C2027" t="str">
            <v>H</v>
          </cell>
          <cell r="D2027" t="str">
            <v>C</v>
          </cell>
          <cell r="E2027">
            <v>13</v>
          </cell>
        </row>
        <row r="2028">
          <cell r="A2028" t="str">
            <v>H - 74 HP</v>
          </cell>
        </row>
        <row r="2029">
          <cell r="A2029">
            <v>73317</v>
          </cell>
          <cell r="B2029" t="str">
            <v>CUSTO HORARIO COM MATERIAIS NA OPERACAO-RETRO-ESCAVADEIRA SOBRE RODAS</v>
          </cell>
          <cell r="C2029" t="str">
            <v>H</v>
          </cell>
          <cell r="D2029" t="str">
            <v>C</v>
          </cell>
          <cell r="E2029">
            <v>45.36</v>
          </cell>
        </row>
        <row r="2030">
          <cell r="A2030" t="str">
            <v>- CASE 580</v>
          </cell>
          <cell r="B2030" t="str">
            <v>H - 74 HP</v>
          </cell>
        </row>
        <row r="2031">
          <cell r="A2031">
            <v>73327</v>
          </cell>
          <cell r="B2031" t="str">
            <v>CUSTO HORARIO COM MAO-DE-OBRA NA OPERACAO DIURNA - MARTELETE OU ROMPE-</v>
          </cell>
          <cell r="C2031" t="str">
            <v>H</v>
          </cell>
          <cell r="D2031" t="str">
            <v>CR</v>
          </cell>
          <cell r="E2031">
            <v>9.6999999999999993</v>
          </cell>
        </row>
        <row r="2032">
          <cell r="A2032" t="str">
            <v>DOR ATLAS</v>
          </cell>
          <cell r="B2032" t="str">
            <v>COPCO - TEX 31</v>
          </cell>
        </row>
        <row r="2033">
          <cell r="A2033">
            <v>73331</v>
          </cell>
          <cell r="B2033" t="str">
            <v>VIBRADOR DE IMERSAO MOTOR GAS 3,5CV (CP) TUBO 48X480MM C/MANGOTE</v>
          </cell>
          <cell r="C2033" t="str">
            <v>H</v>
          </cell>
          <cell r="D2033" t="str">
            <v>C</v>
          </cell>
          <cell r="E2033">
            <v>2.86</v>
          </cell>
        </row>
        <row r="2034">
          <cell r="A2034" t="str">
            <v>DE 5M COMP</v>
          </cell>
          <cell r="B2034" t="e">
            <v>#NAME?</v>
          </cell>
        </row>
        <row r="2035">
          <cell r="A2035">
            <v>73332</v>
          </cell>
          <cell r="B2035" t="str">
            <v>CUSTO HORARIO COM MANUTENCAO - MARTELETE OU ROMPEDOR ATLAS COPCO - TEX</v>
          </cell>
          <cell r="C2035" t="str">
            <v>H</v>
          </cell>
          <cell r="D2035" t="str">
            <v>C</v>
          </cell>
          <cell r="E2035">
            <v>1.43</v>
          </cell>
        </row>
        <row r="2036">
          <cell r="A2036">
            <v>31</v>
          </cell>
        </row>
        <row r="2037">
          <cell r="A2037">
            <v>73335</v>
          </cell>
          <cell r="B2037" t="str">
            <v>CAMINHÃO TOCO, PBT 14.300 KG, CARGA ÚTIL MÁX. 9.710 KG, DIST. ENTRE EI</v>
          </cell>
          <cell r="C2037" t="str">
            <v>H</v>
          </cell>
          <cell r="D2037" t="str">
            <v>CR</v>
          </cell>
          <cell r="E2037">
            <v>13.96</v>
          </cell>
        </row>
        <row r="2038">
          <cell r="A2038" t="str">
            <v>XOS 3,56 M</v>
          </cell>
          <cell r="B2038" t="str">
            <v>, POTÊNCIA 185 CV, INCLUSIVE CARROCERIA FIXA ABERTA DE MADEI</v>
          </cell>
        </row>
        <row r="2039">
          <cell r="A2039" t="str">
            <v>RA P/ TRAN</v>
          </cell>
          <cell r="B2039" t="str">
            <v>SPORTE GERAL DE CARGA SECA, DIMEN. APROX. 2,50 X 6,50 X 0,50</v>
          </cell>
        </row>
        <row r="2040">
          <cell r="A2040" t="str">
            <v>SINAPI - S</v>
          </cell>
          <cell r="B2040" t="str">
            <v>ISTEMA NACIONAL DE PESQUISA DE CUSTOS E ÍNDICES DA CONSTRUÇÃO CIVIL</v>
          </cell>
        </row>
        <row r="2041">
          <cell r="A2041" t="str">
            <v>PCI.817.01</v>
          </cell>
          <cell r="B2041" t="e">
            <v>#NAME?</v>
          </cell>
          <cell r="D2041" t="str">
            <v>EM</v>
          </cell>
          <cell r="E2041" t="str">
            <v>06/2016 AS 13:04:4</v>
          </cell>
        </row>
        <row r="2042">
          <cell r="D2042" t="str">
            <v>TA</v>
          </cell>
          <cell r="E2042" t="str">
            <v>TÉCNICA: 13/06/20</v>
          </cell>
        </row>
        <row r="2043">
          <cell r="A2043" t="str">
            <v>ENCARGOS S</v>
          </cell>
          <cell r="B2043" t="str">
            <v>OCIAIS DESONERADOS: 90,80%(HORA)   52,84%(MÊS)</v>
          </cell>
        </row>
        <row r="2044">
          <cell r="A2044" t="str">
            <v>ABRANGÊNCI</v>
          </cell>
          <cell r="B2044" t="str">
            <v>A : NACIONAL                                              LOCALIDADE  : BELO</v>
          </cell>
          <cell r="C2044" t="str">
            <v>HORI</v>
          </cell>
        </row>
        <row r="2045">
          <cell r="A2045" t="str">
            <v>REF.COLETA</v>
          </cell>
          <cell r="B2045" t="str">
            <v>: MEDIANO</v>
          </cell>
          <cell r="D2045" t="str">
            <v>TA</v>
          </cell>
          <cell r="E2045" t="str">
            <v>: 05/2016</v>
          </cell>
        </row>
        <row r="2046">
          <cell r="A2046" t="str">
            <v>CÓDIGO</v>
          </cell>
          <cell r="B2046" t="str">
            <v>|D E S C R I Ç Ã O                                                   |UN</v>
          </cell>
          <cell r="C2046" t="str">
            <v>IDADE</v>
          </cell>
          <cell r="D2046" t="str">
            <v>DE</v>
          </cell>
          <cell r="E2046" t="str">
            <v>|CUSTO TOTA</v>
          </cell>
        </row>
        <row r="2047">
          <cell r="A2047" t="str">
            <v>VÍNCULO...</v>
          </cell>
          <cell r="B2047" t="str">
            <v>..: CAIXA REFERENCIAL</v>
          </cell>
        </row>
        <row r="2048">
          <cell r="A2048" t="str">
            <v>M - MANUTE</v>
          </cell>
          <cell r="B2048" t="str">
            <v>NÇÃO. AF_06/2014</v>
          </cell>
        </row>
        <row r="2049">
          <cell r="A2049">
            <v>73336</v>
          </cell>
          <cell r="B2049" t="str">
            <v>USINA MIST A FRIO CAPAC 50T/H (CP) INCL EQUIPE DE OPERACAO</v>
          </cell>
          <cell r="C2049" t="str">
            <v>H</v>
          </cell>
          <cell r="D2049" t="str">
            <v>CR</v>
          </cell>
          <cell r="E2049">
            <v>306.51</v>
          </cell>
        </row>
        <row r="2050">
          <cell r="A2050">
            <v>73337</v>
          </cell>
          <cell r="B2050" t="str">
            <v>CUSTO HORARIO COM DEPRECIACAO E JUROS - MARTELETE OU ROMPEDOR ATLAS CO</v>
          </cell>
          <cell r="C2050" t="str">
            <v>H</v>
          </cell>
          <cell r="D2050" t="str">
            <v>C</v>
          </cell>
          <cell r="E2050">
            <v>1.08</v>
          </cell>
        </row>
        <row r="2051">
          <cell r="A2051" t="str">
            <v>PCO - TEX</v>
          </cell>
          <cell r="B2051">
            <v>31</v>
          </cell>
        </row>
        <row r="2052">
          <cell r="A2052">
            <v>73339</v>
          </cell>
          <cell r="B2052" t="str">
            <v>TRATOR DE PNEUS MOTOR DIESEL 61CV (CI) INCL OPERADOR</v>
          </cell>
          <cell r="C2052" t="str">
            <v>H</v>
          </cell>
          <cell r="D2052" t="str">
            <v>CR</v>
          </cell>
          <cell r="E2052">
            <v>23.03</v>
          </cell>
        </row>
        <row r="2053">
          <cell r="A2053">
            <v>73340</v>
          </cell>
          <cell r="B2053" t="str">
            <v>CAMINHÃO TOCO, PBT 14.300 KG, CARGA ÚTIL MÁX. 9.710 KG, DIST. ENTRE EI</v>
          </cell>
          <cell r="C2053" t="str">
            <v>H</v>
          </cell>
          <cell r="D2053" t="str">
            <v>C</v>
          </cell>
          <cell r="E2053">
            <v>61.26</v>
          </cell>
        </row>
        <row r="2054">
          <cell r="A2054" t="str">
            <v>XOS 3,56 M</v>
          </cell>
          <cell r="B2054" t="str">
            <v>, POTÊNCIA 185 CV, INCLUSIVE CARROCERIA FIXA ABERTA DE MADEI</v>
          </cell>
        </row>
        <row r="2055">
          <cell r="A2055" t="str">
            <v>RA P/ TRAN</v>
          </cell>
          <cell r="B2055" t="str">
            <v>SPORTE GERAL DE CARGA SECA, DIMEN. APROX. 2,50 X 6,50 X 0,50</v>
          </cell>
        </row>
        <row r="2056">
          <cell r="A2056" t="str">
            <v>M - MATERI</v>
          </cell>
          <cell r="B2056" t="str">
            <v>AIS NA OPERAÇÃO. AF_06/2014</v>
          </cell>
        </row>
        <row r="2057">
          <cell r="A2057">
            <v>73343</v>
          </cell>
          <cell r="B2057" t="str">
            <v>VIBRADOR DE IMERSAO MOTOR GAS 3,5CV TUBO DE 48X480MM (CI) C/MANGOTE</v>
          </cell>
          <cell r="C2057" t="str">
            <v>H</v>
          </cell>
          <cell r="D2057" t="str">
            <v>C</v>
          </cell>
          <cell r="E2057">
            <v>0.45</v>
          </cell>
        </row>
        <row r="2058">
          <cell r="A2058" t="str">
            <v>DE 5M COMP</v>
          </cell>
          <cell r="B2058" t="e">
            <v>#NAME?</v>
          </cell>
        </row>
        <row r="2059">
          <cell r="A2059">
            <v>73353</v>
          </cell>
          <cell r="B2059" t="str">
            <v>COMPACTADOR DE PNEUS AUTO-PROPULSOR DIESEL 76HP C/7 PNEUS-CI- PESO</v>
          </cell>
          <cell r="C2059" t="str">
            <v>H</v>
          </cell>
          <cell r="D2059" t="str">
            <v>CR</v>
          </cell>
          <cell r="E2059">
            <v>47.57</v>
          </cell>
        </row>
        <row r="2060">
          <cell r="A2060" t="str">
            <v>5,5/20T IN</v>
          </cell>
          <cell r="B2060" t="str">
            <v>CL OPERADOR</v>
          </cell>
        </row>
        <row r="2061">
          <cell r="A2061">
            <v>73354</v>
          </cell>
          <cell r="B2061" t="str">
            <v>MAQUINA DE JUNTAS GAS 8,25CV PART MANUAL (CI) INCL OPERADOR</v>
          </cell>
          <cell r="C2061" t="str">
            <v>H</v>
          </cell>
          <cell r="D2061" t="str">
            <v>CR</v>
          </cell>
          <cell r="E2061">
            <v>14.77</v>
          </cell>
        </row>
        <row r="2062">
          <cell r="A2062">
            <v>73367</v>
          </cell>
          <cell r="B2062" t="str">
            <v>ROMPEDOR PNEUNATICO 32,6KG CONSUMO AR 38,8L (CI) S/OPERADOR PONTEIRA</v>
          </cell>
          <cell r="C2062" t="str">
            <v>H</v>
          </cell>
          <cell r="D2062" t="str">
            <v>CR</v>
          </cell>
          <cell r="E2062">
            <v>1.1399999999999999</v>
          </cell>
        </row>
        <row r="2063">
          <cell r="A2063" t="str">
            <v>E MANGUEIR</v>
          </cell>
          <cell r="B2063" t="str">
            <v>A - FREQUENCIA DE IMPACTOS 1110 IMP/MIN</v>
          </cell>
        </row>
        <row r="2064">
          <cell r="A2064">
            <v>73373</v>
          </cell>
          <cell r="B2064" t="str">
            <v>CUSTO HORARIO C/ MATERIAIS NA OPERACAO - GUINDASTE AUTOPROPELIDO MADAL</v>
          </cell>
          <cell r="C2064" t="str">
            <v>H</v>
          </cell>
          <cell r="D2064" t="str">
            <v>C</v>
          </cell>
          <cell r="E2064">
            <v>24.3</v>
          </cell>
        </row>
        <row r="2065">
          <cell r="A2065" t="str">
            <v>- MD 10A 4</v>
          </cell>
          <cell r="B2065" t="str">
            <v>5 HP</v>
          </cell>
        </row>
        <row r="2066">
          <cell r="A2066">
            <v>73374</v>
          </cell>
          <cell r="B2066" t="str">
            <v>USINA PRE-MISTURADORA DE SOLOS CAPAC 350/600T/H (CF) INCL EQUIPE</v>
          </cell>
          <cell r="C2066" t="str">
            <v>H</v>
          </cell>
          <cell r="D2066" t="str">
            <v>CR</v>
          </cell>
          <cell r="E2066">
            <v>182.12</v>
          </cell>
        </row>
        <row r="2067">
          <cell r="A2067" t="str">
            <v>DE OPERACA</v>
          </cell>
          <cell r="B2067" t="str">
            <v>O</v>
          </cell>
        </row>
        <row r="2068">
          <cell r="A2068">
            <v>73378</v>
          </cell>
          <cell r="B2068" t="str">
            <v>ROMPEDOR PNEUMATICO 32,6KG CONSUMO AR 38,8L (CP) S/OPERADOR PONTEIRA</v>
          </cell>
          <cell r="C2068" t="str">
            <v>H</v>
          </cell>
          <cell r="D2068" t="str">
            <v>CR</v>
          </cell>
          <cell r="E2068">
            <v>1.58</v>
          </cell>
        </row>
        <row r="2069">
          <cell r="A2069" t="str">
            <v>E MANGUEIR</v>
          </cell>
          <cell r="B2069" t="str">
            <v>A-FREQUENCIA DE IMPACTO DE 1110 IMP/MIN</v>
          </cell>
        </row>
        <row r="2070">
          <cell r="A2070">
            <v>73390</v>
          </cell>
          <cell r="B2070" t="str">
            <v>COMPACTADOR DE PNEUS AUTO-PROPULSOR DIESEL 76HP C/7 PNEUS-CP -PESO</v>
          </cell>
          <cell r="C2070" t="str">
            <v>H</v>
          </cell>
          <cell r="D2070" t="str">
            <v>CR</v>
          </cell>
          <cell r="E2070">
            <v>97.18</v>
          </cell>
        </row>
        <row r="2071">
          <cell r="A2071" t="str">
            <v>5,5/20T IN</v>
          </cell>
          <cell r="B2071" t="str">
            <v>CL OPERADOR</v>
          </cell>
        </row>
        <row r="2072">
          <cell r="A2072">
            <v>73399</v>
          </cell>
          <cell r="B2072" t="str">
            <v>DEPRECIAO E JUROS - MAQUINA DE DEMARCAR FAIXAS AUTOPROP.</v>
          </cell>
          <cell r="C2072" t="str">
            <v>H</v>
          </cell>
          <cell r="D2072" t="str">
            <v>AS</v>
          </cell>
          <cell r="E2072">
            <v>73.290000000000006</v>
          </cell>
        </row>
        <row r="2073">
          <cell r="A2073">
            <v>73402</v>
          </cell>
          <cell r="B2073" t="str">
            <v>USINA PRE-MISTURADORA DE SOLOS CAPAC 350/600T/H (CP) INCL EQUIPE</v>
          </cell>
          <cell r="C2073" t="str">
            <v>H</v>
          </cell>
          <cell r="D2073" t="str">
            <v>CR</v>
          </cell>
          <cell r="E2073">
            <v>272.07</v>
          </cell>
        </row>
        <row r="2074">
          <cell r="A2074" t="str">
            <v>DE OPERACA</v>
          </cell>
          <cell r="B2074" t="str">
            <v>O</v>
          </cell>
        </row>
        <row r="2075">
          <cell r="A2075">
            <v>73405</v>
          </cell>
          <cell r="B2075" t="str">
            <v>CUSTO HORARIO PRODUTIVO DIURNO-RETRO-ESCAVADEIRA SOBRE RODAS - CASE</v>
          </cell>
          <cell r="C2075" t="str">
            <v>CHP</v>
          </cell>
          <cell r="D2075" t="str">
            <v>CR</v>
          </cell>
          <cell r="E2075">
            <v>95.39</v>
          </cell>
        </row>
        <row r="2076">
          <cell r="A2076" t="str">
            <v>SINAPI - S</v>
          </cell>
          <cell r="B2076" t="str">
            <v>ISTEMA NACIONAL DE PESQUISA DE CUSTOS E ÍNDICES DA CONSTRUÇÃO CIVIL</v>
          </cell>
        </row>
        <row r="2077">
          <cell r="A2077" t="str">
            <v>PCI.817.01</v>
          </cell>
          <cell r="B2077" t="e">
            <v>#NAME?</v>
          </cell>
          <cell r="D2077" t="str">
            <v>EM</v>
          </cell>
          <cell r="E2077" t="str">
            <v>06/2016 AS 13:04:4</v>
          </cell>
        </row>
        <row r="2078">
          <cell r="D2078" t="str">
            <v>TA</v>
          </cell>
          <cell r="E2078" t="str">
            <v>TÉCNICA: 13/06/20</v>
          </cell>
        </row>
        <row r="2079">
          <cell r="A2079" t="str">
            <v>ENCARGOS S</v>
          </cell>
          <cell r="B2079" t="str">
            <v>OCIAIS DESONERADOS: 90,80%(HORA)   52,84%(MÊS)</v>
          </cell>
        </row>
        <row r="2080">
          <cell r="A2080" t="str">
            <v>ABRANGÊNCI</v>
          </cell>
          <cell r="B2080" t="str">
            <v>A : NACIONAL                                              LOCALIDADE  : BELO</v>
          </cell>
          <cell r="C2080" t="str">
            <v>HORI</v>
          </cell>
        </row>
        <row r="2081">
          <cell r="A2081" t="str">
            <v>REF.COLETA</v>
          </cell>
          <cell r="B2081" t="str">
            <v>: MEDIANO</v>
          </cell>
          <cell r="D2081" t="str">
            <v>TA</v>
          </cell>
          <cell r="E2081" t="str">
            <v>: 05/2016</v>
          </cell>
        </row>
        <row r="2082">
          <cell r="A2082" t="str">
            <v>CÓDIGO</v>
          </cell>
          <cell r="B2082" t="str">
            <v>|D E S C R I Ç Ã O                                                   |UN</v>
          </cell>
          <cell r="C2082" t="str">
            <v>IDADE</v>
          </cell>
          <cell r="D2082" t="str">
            <v>DE</v>
          </cell>
          <cell r="E2082" t="str">
            <v>|CUSTO TOTA</v>
          </cell>
        </row>
        <row r="2083">
          <cell r="A2083" t="str">
            <v>VÍNCULO...</v>
          </cell>
          <cell r="B2083" t="str">
            <v>..: CAIXA REFERENCIAL</v>
          </cell>
        </row>
        <row r="2084">
          <cell r="A2084" t="str">
            <v>580 H - 74</v>
          </cell>
          <cell r="B2084" t="str">
            <v>HP</v>
          </cell>
        </row>
        <row r="2085">
          <cell r="A2085">
            <v>73425</v>
          </cell>
          <cell r="B2085" t="str">
            <v>CUSTO HORARIO COM DEPRECIACAO E JUROS - TRATOR DE ESTEIRAS CATERPILLAR</v>
          </cell>
          <cell r="C2085" t="str">
            <v>H</v>
          </cell>
          <cell r="D2085" t="str">
            <v>C</v>
          </cell>
          <cell r="E2085">
            <v>53.6</v>
          </cell>
        </row>
        <row r="2086">
          <cell r="A2086" t="str">
            <v>D6D PS - 1</v>
          </cell>
          <cell r="B2086" t="str">
            <v>63 6A - 140 HP</v>
          </cell>
        </row>
        <row r="2087">
          <cell r="A2087">
            <v>73428</v>
          </cell>
          <cell r="B2087" t="str">
            <v>CUSTO HORARIO PRODUTIVO DIURNO - MARTELETE OU ROMPEDOR ATLAS COPCO -</v>
          </cell>
          <cell r="C2087" t="str">
            <v>CHP</v>
          </cell>
          <cell r="D2087" t="str">
            <v>CR</v>
          </cell>
          <cell r="E2087">
            <v>12.21</v>
          </cell>
        </row>
        <row r="2088">
          <cell r="A2088" t="str">
            <v>TEX 31</v>
          </cell>
        </row>
        <row r="2089">
          <cell r="A2089">
            <v>73432</v>
          </cell>
          <cell r="B2089" t="str">
            <v>CHP - BETONEIRA CAPAC. 320 L, MOTOR DIESEL 6 HP, ALFA 320 OU SIMILAR</v>
          </cell>
          <cell r="C2089" t="str">
            <v>H</v>
          </cell>
          <cell r="D2089" t="str">
            <v>CR</v>
          </cell>
          <cell r="E2089">
            <v>14.98</v>
          </cell>
        </row>
        <row r="2090">
          <cell r="A2090">
            <v>73434</v>
          </cell>
          <cell r="B2090" t="str">
            <v>CUSTO HORARIO COM MANUTENCAO - TRATOR DE ESTEIRAS CATERPILLAR</v>
          </cell>
          <cell r="C2090" t="str">
            <v>H</v>
          </cell>
          <cell r="D2090" t="str">
            <v>C</v>
          </cell>
          <cell r="E2090">
            <v>30.25</v>
          </cell>
        </row>
        <row r="2091">
          <cell r="A2091" t="str">
            <v>D6D PS - 1</v>
          </cell>
          <cell r="B2091" t="str">
            <v>63 6A - 140 HP</v>
          </cell>
        </row>
        <row r="2092">
          <cell r="A2092">
            <v>73435</v>
          </cell>
          <cell r="B2092" t="str">
            <v>MANUTENCAO - MAQUINA DE DEMARCAR FAIXAS AUTOPROP.</v>
          </cell>
          <cell r="C2092" t="str">
            <v>H</v>
          </cell>
          <cell r="D2092" t="str">
            <v>AS</v>
          </cell>
          <cell r="E2092">
            <v>50.23</v>
          </cell>
        </row>
        <row r="2093">
          <cell r="A2093">
            <v>73437</v>
          </cell>
          <cell r="B2093" t="str">
            <v>SERRA CIRCULAR MAKITA 5900B 7` 2,3HP - CHP</v>
          </cell>
          <cell r="C2093" t="str">
            <v>H</v>
          </cell>
          <cell r="D2093" t="str">
            <v>CR</v>
          </cell>
          <cell r="E2093">
            <v>17.03</v>
          </cell>
        </row>
        <row r="2094">
          <cell r="A2094">
            <v>73440</v>
          </cell>
          <cell r="B2094" t="str">
            <v>USINA DOSADOR/MISTURADOR AGREG CONCR C/SILO CIM P/50T (CI) INCL</v>
          </cell>
          <cell r="C2094" t="str">
            <v>H</v>
          </cell>
          <cell r="D2094" t="str">
            <v>AS</v>
          </cell>
          <cell r="E2094">
            <v>179.32</v>
          </cell>
        </row>
        <row r="2095">
          <cell r="A2095" t="str">
            <v>MAO-DE-OBR</v>
          </cell>
          <cell r="B2095" t="str">
            <v>A P/ALIMENTACAO E OPERACAO DA CENTRAL</v>
          </cell>
        </row>
        <row r="2096">
          <cell r="A2096">
            <v>73441</v>
          </cell>
          <cell r="B2096" t="str">
            <v>USINA DOSADORA/MIST AGREG CONCR C/SILO CIM P/50T (CP) INCL MAO-DE-OBRA</v>
          </cell>
          <cell r="C2096" t="str">
            <v>H</v>
          </cell>
          <cell r="D2096" t="str">
            <v>AS</v>
          </cell>
          <cell r="E2096">
            <v>237.14</v>
          </cell>
        </row>
        <row r="2097">
          <cell r="A2097" t="str">
            <v>P/ALIMENTA</v>
          </cell>
          <cell r="B2097" t="str">
            <v>CAO E OPER</v>
          </cell>
        </row>
        <row r="2098">
          <cell r="A2098">
            <v>73445</v>
          </cell>
          <cell r="B2098" t="str">
            <v>CAIACAO INT OU EXT SOBRE REVESTIMENTO LISO C/ADOCAO DE FIXADOR COM</v>
          </cell>
          <cell r="C2098" t="str">
            <v>M2</v>
          </cell>
          <cell r="D2098" t="str">
            <v>CR</v>
          </cell>
          <cell r="E2098">
            <v>6.46</v>
          </cell>
        </row>
        <row r="2099">
          <cell r="A2099" t="str">
            <v>COM DUAS D</v>
          </cell>
          <cell r="B2099" t="str">
            <v>EMAOS</v>
          </cell>
        </row>
        <row r="2100">
          <cell r="A2100">
            <v>73447</v>
          </cell>
          <cell r="B2100" t="str">
            <v>ESCAVACAO MANUAL DE VALAS EM TERRA COMPACTA, PROF. 2 M &lt; H &lt;= 3 M</v>
          </cell>
          <cell r="C2100" t="str">
            <v>M3</v>
          </cell>
          <cell r="D2100" t="str">
            <v>CR</v>
          </cell>
          <cell r="E2100">
            <v>39.380000000000003</v>
          </cell>
        </row>
        <row r="2101">
          <cell r="A2101">
            <v>73450</v>
          </cell>
          <cell r="B2101" t="str">
            <v>CUSTO HORARIO IMPRODUTIVO DIURNO - MARTELETE OU ROMPEDOR ATLAS COPCO -</v>
          </cell>
          <cell r="C2101" t="str">
            <v>CHI</v>
          </cell>
          <cell r="D2101" t="str">
            <v>CR</v>
          </cell>
          <cell r="E2101">
            <v>10.78</v>
          </cell>
        </row>
        <row r="2102">
          <cell r="A2102" t="str">
            <v>TEX 31</v>
          </cell>
        </row>
        <row r="2103">
          <cell r="A2103">
            <v>73458</v>
          </cell>
          <cell r="B2103" t="str">
            <v>CUSTO HORARIO COM MATERIAIS NA OPERACAO - TRATOR DE ESTEIRAS</v>
          </cell>
          <cell r="C2103" t="str">
            <v>H</v>
          </cell>
          <cell r="D2103" t="str">
            <v>C</v>
          </cell>
          <cell r="E2103">
            <v>75.599999999999994</v>
          </cell>
        </row>
        <row r="2104">
          <cell r="A2104" t="str">
            <v>CATERPILLA</v>
          </cell>
          <cell r="B2104" t="str">
            <v>R D6D PS - 163 6A - 140  HP</v>
          </cell>
        </row>
        <row r="2105">
          <cell r="A2105">
            <v>73459</v>
          </cell>
          <cell r="B2105" t="str">
            <v>CUSTOS C/MATERIAL OPERCAO -MAQUINA DE DEMARCAR FAIXAS AUTO</v>
          </cell>
          <cell r="C2105" t="str">
            <v>H</v>
          </cell>
          <cell r="D2105" t="str">
            <v>C</v>
          </cell>
          <cell r="E2105">
            <v>16.2</v>
          </cell>
        </row>
        <row r="2106">
          <cell r="A2106">
            <v>73478</v>
          </cell>
          <cell r="B2106" t="str">
            <v>MAQUINA DE JUNTAS GAS 8,25CV PART MANUAL (CP) INCL OPERADOR</v>
          </cell>
          <cell r="C2106" t="str">
            <v>H</v>
          </cell>
          <cell r="D2106" t="str">
            <v>CR</v>
          </cell>
          <cell r="E2106">
            <v>100.62</v>
          </cell>
        </row>
        <row r="2107">
          <cell r="A2107">
            <v>73481</v>
          </cell>
          <cell r="B2107" t="str">
            <v>ESCAVACAO MANUAL DE VALAS EM TERRA COMPACTA, PROF. DE 0 M &lt; H &lt;= 1 M</v>
          </cell>
          <cell r="C2107" t="str">
            <v>M3</v>
          </cell>
          <cell r="D2107" t="str">
            <v>CR</v>
          </cell>
          <cell r="E2107">
            <v>29.11</v>
          </cell>
        </row>
        <row r="2108">
          <cell r="A2108">
            <v>73487</v>
          </cell>
          <cell r="B2108" t="str">
            <v>SERRA CIRCULAR MAKITA 5900B 7` 2,3HP - CHI</v>
          </cell>
          <cell r="C2108" t="str">
            <v>H</v>
          </cell>
          <cell r="D2108" t="str">
            <v>CR</v>
          </cell>
          <cell r="E2108">
            <v>14.27</v>
          </cell>
        </row>
        <row r="2109">
          <cell r="A2109">
            <v>73491</v>
          </cell>
          <cell r="B2109" t="str">
            <v>MAQUINA POLIDORA 4HP 12A 220V EXCL ESMERIL E OPERADOR (CP)</v>
          </cell>
          <cell r="C2109" t="str">
            <v>H</v>
          </cell>
          <cell r="D2109" t="str">
            <v>CR</v>
          </cell>
          <cell r="E2109">
            <v>4.84</v>
          </cell>
        </row>
        <row r="2110">
          <cell r="A2110">
            <v>73495</v>
          </cell>
          <cell r="B2110" t="str">
            <v>TRATOR ESTEIRAS DIESEL APROX 335CV C/LAMINA 5000KG (CP) INCL OPERADOR</v>
          </cell>
          <cell r="C2110" t="str">
            <v>H</v>
          </cell>
          <cell r="D2110" t="str">
            <v>CR</v>
          </cell>
          <cell r="E2110">
            <v>590.64</v>
          </cell>
        </row>
        <row r="2111">
          <cell r="A2111">
            <v>73496</v>
          </cell>
          <cell r="B2111" t="str">
            <v>SOCADOR PNEUMATICO 18,5KG CONSUMO AR 0,82M3/M (CP) INCL OPERADOR</v>
          </cell>
          <cell r="C2111" t="str">
            <v>H</v>
          </cell>
          <cell r="D2111" t="str">
            <v>C</v>
          </cell>
          <cell r="E2111">
            <v>3.69</v>
          </cell>
        </row>
        <row r="2112">
          <cell r="A2112" t="str">
            <v>SINAPI - S</v>
          </cell>
          <cell r="B2112" t="str">
            <v>ISTEMA NACIONAL DE PESQUISA DE CUSTOS E ÍNDICES DA CONSTRUÇÃO CIVIL</v>
          </cell>
        </row>
        <row r="2113">
          <cell r="A2113" t="str">
            <v>PCI.817.01</v>
          </cell>
          <cell r="B2113" t="e">
            <v>#NAME?</v>
          </cell>
          <cell r="D2113" t="str">
            <v>EM</v>
          </cell>
          <cell r="E2113" t="str">
            <v>06/2016 AS 13:04:4</v>
          </cell>
        </row>
        <row r="2114">
          <cell r="D2114" t="str">
            <v>TA</v>
          </cell>
          <cell r="E2114" t="str">
            <v>TÉCNICA: 13/06/20</v>
          </cell>
        </row>
        <row r="2115">
          <cell r="A2115" t="str">
            <v>ENCARGOS S</v>
          </cell>
          <cell r="B2115" t="str">
            <v>OCIAIS DESONERADOS: 90,80%(HORA)   52,84%(MÊS)</v>
          </cell>
        </row>
        <row r="2116">
          <cell r="A2116" t="str">
            <v>ABRANGÊNCI</v>
          </cell>
          <cell r="B2116" t="str">
            <v>A : NACIONAL                                              LOCALIDADE  : BELO</v>
          </cell>
          <cell r="C2116" t="str">
            <v>HORI</v>
          </cell>
        </row>
        <row r="2117">
          <cell r="A2117" t="str">
            <v>REF.COLETA</v>
          </cell>
          <cell r="B2117" t="str">
            <v>: MEDIANO</v>
          </cell>
          <cell r="D2117" t="str">
            <v>TA</v>
          </cell>
          <cell r="E2117" t="str">
            <v>: 05/2016</v>
          </cell>
        </row>
        <row r="2118">
          <cell r="A2118" t="str">
            <v>CÓDIGO</v>
          </cell>
          <cell r="B2118" t="str">
            <v>|D E S C R I Ç Ã O                                                   |UN</v>
          </cell>
          <cell r="C2118" t="str">
            <v>IDADE</v>
          </cell>
          <cell r="D2118" t="str">
            <v>DE</v>
          </cell>
          <cell r="E2118" t="str">
            <v>|CUSTO TOTA</v>
          </cell>
        </row>
        <row r="2119">
          <cell r="A2119" t="str">
            <v>VÍNCULO...</v>
          </cell>
          <cell r="B2119" t="str">
            <v>..: CAIXA REFERENCIAL</v>
          </cell>
        </row>
        <row r="2120">
          <cell r="A2120">
            <v>73529</v>
          </cell>
          <cell r="B2120" t="str">
            <v>INSTALACAO DE AQUECIMENTO E ARMAZENAMENTO DE ASFALTO (CP) EM 2 TANQUES</v>
          </cell>
          <cell r="C2120" t="str">
            <v>H</v>
          </cell>
          <cell r="D2120" t="str">
            <v>CR</v>
          </cell>
          <cell r="E2120">
            <v>80.819999999999993</v>
          </cell>
        </row>
        <row r="2121">
          <cell r="A2121" t="str">
            <v>DE 30000L</v>
          </cell>
          <cell r="B2121" t="str">
            <v>CADA - INCL OPERADOR</v>
          </cell>
        </row>
        <row r="2122">
          <cell r="A2122">
            <v>73532</v>
          </cell>
          <cell r="B2122" t="str">
            <v>CUSTO HORARIO PRODUTIVO - TALHA MANUAL</v>
          </cell>
          <cell r="C2122" t="str">
            <v>CHP</v>
          </cell>
          <cell r="D2122" t="str">
            <v>C</v>
          </cell>
          <cell r="E2122">
            <v>0.37</v>
          </cell>
        </row>
        <row r="2123">
          <cell r="A2123">
            <v>73534</v>
          </cell>
          <cell r="B2123" t="str">
            <v>CUSTO HORARIO IMPRODUTIVO DIURNO-RETRO-ESCAVADEIRA SOBRE RODAS - CASE</v>
          </cell>
          <cell r="C2123" t="str">
            <v>CHI</v>
          </cell>
          <cell r="D2123" t="str">
            <v>CR</v>
          </cell>
          <cell r="E2123">
            <v>37.020000000000003</v>
          </cell>
        </row>
        <row r="2124">
          <cell r="A2124" t="str">
            <v>580 H - 74</v>
          </cell>
          <cell r="B2124" t="str">
            <v>HP</v>
          </cell>
        </row>
        <row r="2125">
          <cell r="A2125">
            <v>73553</v>
          </cell>
          <cell r="B2125" t="str">
            <v>MAQUINA DE PINTAR FAIXA CONSMAQ FX24 14HP - CHP</v>
          </cell>
          <cell r="C2125" t="str">
            <v>H</v>
          </cell>
          <cell r="D2125" t="str">
            <v>AS</v>
          </cell>
          <cell r="E2125">
            <v>209.42</v>
          </cell>
        </row>
        <row r="2126">
          <cell r="A2126">
            <v>73557</v>
          </cell>
          <cell r="B2126" t="str">
            <v>MAQUINA POLIDORA 4HP 12AMP 220V EXCL ESMERIL E OPERADOR (CI)</v>
          </cell>
          <cell r="C2126" t="str">
            <v>H</v>
          </cell>
          <cell r="D2126" t="str">
            <v>CR</v>
          </cell>
          <cell r="E2126">
            <v>1.92</v>
          </cell>
        </row>
        <row r="2127">
          <cell r="A2127">
            <v>73558</v>
          </cell>
          <cell r="B2127" t="str">
            <v>LOCAÇÃO DE EXTRUSORA DE GUIAS E SARJETAS SEM FORMAS, MOTOR DIESEL DE 1</v>
          </cell>
          <cell r="C2127" t="str">
            <v>H</v>
          </cell>
          <cell r="D2127" t="str">
            <v>CR</v>
          </cell>
          <cell r="E2127">
            <v>3.79</v>
          </cell>
        </row>
        <row r="2128">
          <cell r="A2128" t="str">
            <v>4CV, EXCLU</v>
          </cell>
          <cell r="B2128" t="str">
            <v>SIVE OPERADOR (CI)</v>
          </cell>
        </row>
        <row r="2129">
          <cell r="A2129">
            <v>73559</v>
          </cell>
          <cell r="B2129" t="str">
            <v>USINA PRE-MISTURADORA DE SOLOS CAPAC 350/600T/H (CI) INCL EQUIPE</v>
          </cell>
          <cell r="C2129" t="str">
            <v>H</v>
          </cell>
          <cell r="D2129" t="str">
            <v>CR</v>
          </cell>
          <cell r="E2129">
            <v>172.13</v>
          </cell>
        </row>
        <row r="2130">
          <cell r="A2130" t="str">
            <v>DE OPERACA</v>
          </cell>
          <cell r="B2130" t="str">
            <v>O</v>
          </cell>
        </row>
        <row r="2131">
          <cell r="A2131">
            <v>73560</v>
          </cell>
          <cell r="B2131" t="str">
            <v>SOCADOR PNEUMATICO 18.5KG CONSUMO AR 0,82M3/M (CI) INCL OPERADOR</v>
          </cell>
          <cell r="C2131" t="str">
            <v>H</v>
          </cell>
          <cell r="D2131" t="str">
            <v>C</v>
          </cell>
          <cell r="E2131">
            <v>2.85</v>
          </cell>
        </row>
        <row r="2132">
          <cell r="A2132">
            <v>73563</v>
          </cell>
          <cell r="B2132" t="str">
            <v>TRATOR ESTEIRAS DIESEL APROX 335CV C/LAMINA 5000KG (CI) INCL OPERADOR</v>
          </cell>
          <cell r="C2132" t="str">
            <v>H</v>
          </cell>
          <cell r="D2132" t="str">
            <v>CR</v>
          </cell>
          <cell r="E2132">
            <v>243.22</v>
          </cell>
        </row>
        <row r="2133">
          <cell r="A2133">
            <v>74035</v>
          </cell>
          <cell r="B2133" t="str">
            <v>CARREGADOR FRONTAL / PÁ CARREGADEIRA</v>
          </cell>
        </row>
        <row r="2134">
          <cell r="A2134" t="str">
            <v>74035/001</v>
          </cell>
          <cell r="B2134" t="str">
            <v>CARREGADOR FRONTAL (PA CARREGADEIRA) SOBRE RODAS 105HP CAPACIDADE DA C</v>
          </cell>
          <cell r="C2134" t="str">
            <v>H</v>
          </cell>
          <cell r="D2134" t="str">
            <v>CR</v>
          </cell>
          <cell r="E2134">
            <v>121.4</v>
          </cell>
        </row>
        <row r="2135">
          <cell r="A2135" t="str">
            <v>AÇAMBA 1,4</v>
          </cell>
          <cell r="B2135" t="str">
            <v>A 1,7M3 - CHP - INCLUSIVE OPERADOR</v>
          </cell>
        </row>
        <row r="2136">
          <cell r="A2136">
            <v>74036</v>
          </cell>
          <cell r="B2136" t="str">
            <v>TRATOR</v>
          </cell>
        </row>
        <row r="2137">
          <cell r="A2137" t="str">
            <v>74036/001</v>
          </cell>
          <cell r="B2137" t="str">
            <v>TRATOR DE ESTEIRAS, 153HP - CHI - INCLUSIVE OPERADOR</v>
          </cell>
          <cell r="C2137" t="str">
            <v>H</v>
          </cell>
          <cell r="D2137" t="str">
            <v>CR</v>
          </cell>
          <cell r="E2137">
            <v>83.52</v>
          </cell>
        </row>
        <row r="2138">
          <cell r="A2138" t="str">
            <v>74036/002</v>
          </cell>
          <cell r="B2138" t="str">
            <v>TRATOR ESTEIRAS DIESEL 140CV - CHP - INCLUSIVE OPERADOR</v>
          </cell>
          <cell r="C2138" t="str">
            <v>H</v>
          </cell>
          <cell r="D2138" t="str">
            <v>CR</v>
          </cell>
          <cell r="E2138">
            <v>208.21</v>
          </cell>
        </row>
        <row r="2139">
          <cell r="A2139">
            <v>74040</v>
          </cell>
          <cell r="B2139" t="str">
            <v>SOQUETE COMPACTADOR</v>
          </cell>
        </row>
        <row r="2140">
          <cell r="A2140" t="str">
            <v>74040/002</v>
          </cell>
          <cell r="B2140" t="str">
            <v>SOQUETE COMPACTADOR 72KG, GASOLINA, 3HP, (CHI), EXCLUSIVE OPERADOR.</v>
          </cell>
          <cell r="C2140" t="str">
            <v>H</v>
          </cell>
          <cell r="D2140" t="str">
            <v>C</v>
          </cell>
          <cell r="E2140">
            <v>3.27</v>
          </cell>
        </row>
        <row r="2141">
          <cell r="A2141">
            <v>83361</v>
          </cell>
          <cell r="B2141" t="str">
            <v>ESPARGIDOR DE ASFALTO PRESSURIZADO, TANQUE 6 M3 COM ISOLAÇÃO TÉRMICA,</v>
          </cell>
          <cell r="C2141" t="str">
            <v>H</v>
          </cell>
          <cell r="D2141" t="str">
            <v>AS</v>
          </cell>
          <cell r="E2141">
            <v>21.73</v>
          </cell>
        </row>
        <row r="2142">
          <cell r="A2142" t="str">
            <v>AQUECIDO C</v>
          </cell>
          <cell r="B2142" t="str">
            <v>OM 2 MAÇARICOS, COM BARRA ESPARGIDORA 3,60 M, MONTADO SOBRE</v>
          </cell>
        </row>
        <row r="2143">
          <cell r="A2143" t="str">
            <v>CAMINHÃO</v>
          </cell>
          <cell r="B2143" t="str">
            <v>TOCO, PBT 14.300 KG, POTÊNCIA 185 CV - MANUTENÇÃO. AF_08/201</v>
          </cell>
        </row>
        <row r="2144">
          <cell r="A2144">
            <v>5</v>
          </cell>
        </row>
        <row r="2145">
          <cell r="A2145">
            <v>83758</v>
          </cell>
          <cell r="B2145" t="str">
            <v>CUSTOS COMBUSTIVEL+MATERIAL NA OPERACAO DE GUINDASTE MADAL MD-10A</v>
          </cell>
          <cell r="C2145" t="str">
            <v>H</v>
          </cell>
          <cell r="D2145" t="str">
            <v>C</v>
          </cell>
          <cell r="E2145">
            <v>48.51</v>
          </cell>
        </row>
        <row r="2146">
          <cell r="A2146">
            <v>83761</v>
          </cell>
          <cell r="B2146" t="str">
            <v>GRUPO DE SOLDAGEM COM GERADOR A DIESEL 60 CV PARA SOLDA ELÉTRICA, SOBR</v>
          </cell>
          <cell r="C2146" t="str">
            <v>H</v>
          </cell>
          <cell r="D2146" t="str">
            <v>CR</v>
          </cell>
          <cell r="E2146">
            <v>4.93</v>
          </cell>
        </row>
        <row r="2147">
          <cell r="A2147" t="str">
            <v>E 04 RODAS</v>
          </cell>
          <cell r="B2147" t="str">
            <v>, COM MOTOR 4 CILINDROS 600 A - DEPRECIAÇÃO. AF_02/2016</v>
          </cell>
        </row>
        <row r="2148">
          <cell r="A2148" t="str">
            <v>SINAPI - S</v>
          </cell>
          <cell r="B2148" t="str">
            <v>ISTEMA NACIONAL DE PESQUISA DE CUSTOS E ÍNDICES DA CONSTRUÇÃO CIVIL</v>
          </cell>
        </row>
        <row r="2149">
          <cell r="A2149" t="str">
            <v>PCI.817.01</v>
          </cell>
          <cell r="B2149" t="e">
            <v>#NAME?</v>
          </cell>
          <cell r="D2149" t="str">
            <v>EM</v>
          </cell>
          <cell r="E2149" t="str">
            <v>06/2016 AS 13:04:4</v>
          </cell>
        </row>
        <row r="2150">
          <cell r="D2150" t="str">
            <v>TA</v>
          </cell>
          <cell r="E2150" t="str">
            <v>TÉCNICA: 13/06/20</v>
          </cell>
        </row>
        <row r="2151">
          <cell r="A2151" t="str">
            <v>ENCARGOS S</v>
          </cell>
          <cell r="B2151" t="str">
            <v>OCIAIS DESONERADOS: 90,80%(HORA)   52,84%(MÊS)</v>
          </cell>
        </row>
        <row r="2152">
          <cell r="A2152" t="str">
            <v>ABRANGÊNCI</v>
          </cell>
          <cell r="B2152" t="str">
            <v>A : NACIONAL                                              LOCALIDADE  : BELO</v>
          </cell>
          <cell r="C2152" t="str">
            <v>HORI</v>
          </cell>
        </row>
        <row r="2153">
          <cell r="A2153" t="str">
            <v>REF.COLETA</v>
          </cell>
          <cell r="B2153" t="str">
            <v>: MEDIANO</v>
          </cell>
          <cell r="D2153" t="str">
            <v>TA</v>
          </cell>
          <cell r="E2153" t="str">
            <v>: 05/2016</v>
          </cell>
        </row>
        <row r="2154">
          <cell r="A2154" t="str">
            <v>CÓDIGO</v>
          </cell>
          <cell r="B2154" t="str">
            <v>|D E S C R I Ç Ã O                                                   |UN</v>
          </cell>
          <cell r="C2154" t="str">
            <v>IDADE</v>
          </cell>
          <cell r="D2154" t="str">
            <v>DE</v>
          </cell>
          <cell r="E2154" t="str">
            <v>|CUSTO TOTA</v>
          </cell>
        </row>
        <row r="2155">
          <cell r="A2155" t="str">
            <v>VÍNCULO...</v>
          </cell>
          <cell r="B2155" t="str">
            <v>..: CAIXA REFERENCIAL</v>
          </cell>
        </row>
        <row r="2156">
          <cell r="A2156">
            <v>83762</v>
          </cell>
          <cell r="B2156" t="str">
            <v>GRUPO DE SOLDAGEM COM GERADOR A DIESEL 60 CV PARA SOLDA ELÉTRICA, SOBR</v>
          </cell>
          <cell r="C2156" t="str">
            <v>H</v>
          </cell>
          <cell r="D2156" t="str">
            <v>CR</v>
          </cell>
          <cell r="E2156">
            <v>3.24</v>
          </cell>
        </row>
        <row r="2157">
          <cell r="A2157" t="str">
            <v>E 04 RODAS</v>
          </cell>
          <cell r="B2157" t="str">
            <v>, COM MOTOR 4 CILINDROS 600 A - MANUTENÇÃO. AF_02/2016</v>
          </cell>
        </row>
        <row r="2158">
          <cell r="A2158">
            <v>83763</v>
          </cell>
          <cell r="B2158" t="str">
            <v>GRUPO DE SOLDAGEM COM GERADOR A DIESEL 60 CV PARA SOLDA ELÉTRICA, SOBR</v>
          </cell>
          <cell r="C2158" t="str">
            <v>H</v>
          </cell>
          <cell r="D2158" t="str">
            <v>C</v>
          </cell>
          <cell r="E2158">
            <v>29.16</v>
          </cell>
        </row>
        <row r="2159">
          <cell r="A2159" t="str">
            <v>E 04 RODAS</v>
          </cell>
          <cell r="B2159" t="str">
            <v>, COM MOTOR 4 CILINDROS 600 A - MATERIAIS NA OPERAÇÃO. AF_02</v>
          </cell>
        </row>
        <row r="2160">
          <cell r="A2160" t="str">
            <v>/2016</v>
          </cell>
        </row>
        <row r="2161">
          <cell r="A2161">
            <v>83764</v>
          </cell>
          <cell r="B2161" t="str">
            <v>GRUPO DE SOLDAGEM COM GERADOR A DIESEL 60 CV PARA SOLDA ELÉTRICA, SOBR</v>
          </cell>
          <cell r="C2161" t="str">
            <v>H</v>
          </cell>
          <cell r="D2161" t="str">
            <v>CR</v>
          </cell>
          <cell r="E2161">
            <v>1.24</v>
          </cell>
        </row>
        <row r="2162">
          <cell r="A2162" t="str">
            <v>E 04 RODAS</v>
          </cell>
          <cell r="B2162" t="str">
            <v>, COM MOTOR 4 CILINDROS 600 A - JUROS. AF_02/2016</v>
          </cell>
        </row>
        <row r="2163">
          <cell r="A2163">
            <v>84000</v>
          </cell>
          <cell r="B2163" t="str">
            <v>SOQUETE COMPACTADOR 72KG GASOLINA, 3HP (CHP) EXCLUSIVE OPERADOR.</v>
          </cell>
          <cell r="C2163" t="str">
            <v>H</v>
          </cell>
          <cell r="D2163" t="str">
            <v>C</v>
          </cell>
          <cell r="E2163">
            <v>7.96</v>
          </cell>
        </row>
        <row r="2164">
          <cell r="A2164">
            <v>84140</v>
          </cell>
          <cell r="B2164" t="str">
            <v>CUSTOS C/ MAO DE OBRA NA OPERACAO - USINA DE ASFALTO A FRIO ALMEIDA PM</v>
          </cell>
          <cell r="C2164" t="str">
            <v>H</v>
          </cell>
          <cell r="D2164" t="str">
            <v>CR</v>
          </cell>
          <cell r="E2164">
            <v>33.619999999999997</v>
          </cell>
        </row>
        <row r="2165">
          <cell r="A2165" t="str">
            <v>F-35 DPD C</v>
          </cell>
          <cell r="B2165" t="str">
            <v>AP 60/80 T/H - 30 HP (ELETRICA)</v>
          </cell>
        </row>
        <row r="2166">
          <cell r="A2166">
            <v>84155</v>
          </cell>
          <cell r="B2166" t="str">
            <v>DESEMPENADEIRA ELETR 2 CV 4 POLOS 220/380V COMPACTADORA E DENSADORA P/</v>
          </cell>
          <cell r="C2166" t="str">
            <v>H</v>
          </cell>
          <cell r="D2166" t="str">
            <v>CR</v>
          </cell>
          <cell r="E2166">
            <v>2.06</v>
          </cell>
        </row>
        <row r="2167">
          <cell r="A2167" t="str">
            <v>ACAB PISO</v>
          </cell>
          <cell r="B2167" t="str">
            <v>CONCRETO - EXCL OPERADOR (CP)</v>
          </cell>
        </row>
        <row r="2168">
          <cell r="A2168">
            <v>84156</v>
          </cell>
          <cell r="B2168" t="str">
            <v>REGUA VIBRATORIA DUPLA GASOLINA 3/4CV A 3600RPM DE FREQUENCIA - EXCLUS</v>
          </cell>
          <cell r="C2168" t="str">
            <v>H</v>
          </cell>
          <cell r="D2168" t="str">
            <v>CR</v>
          </cell>
          <cell r="E2168">
            <v>8.0399999999999991</v>
          </cell>
        </row>
        <row r="2169">
          <cell r="A2169" t="str">
            <v>IVE OPERAD</v>
          </cell>
          <cell r="B2169" t="str">
            <v>OR (CP)</v>
          </cell>
        </row>
        <row r="2170">
          <cell r="A2170">
            <v>84157</v>
          </cell>
          <cell r="B2170" t="str">
            <v>DESEMPENADEIRA ELETR MOTOR 2CV 4 POLOS 220/380V COMPACTADORA E ADENSAD</v>
          </cell>
          <cell r="C2170" t="str">
            <v>H</v>
          </cell>
          <cell r="D2170" t="str">
            <v>CR</v>
          </cell>
          <cell r="E2170">
            <v>0.73</v>
          </cell>
        </row>
        <row r="2171">
          <cell r="A2171" t="str">
            <v>ORA PARA P</v>
          </cell>
          <cell r="B2171" t="str">
            <v>ISO ACABADO DE CONCRETO - EXCLUSIVE OPERADOR (CI)</v>
          </cell>
        </row>
        <row r="2172">
          <cell r="A2172">
            <v>84160</v>
          </cell>
          <cell r="B2172" t="str">
            <v>REGUA VIBRADORA DUPLA GASOLINA 3/4 CV A 3600 RPM FREQUENCIA - EXCLUSIV</v>
          </cell>
          <cell r="C2172" t="str">
            <v>H</v>
          </cell>
          <cell r="D2172" t="str">
            <v>CR</v>
          </cell>
          <cell r="E2172">
            <v>1.75</v>
          </cell>
        </row>
        <row r="2173">
          <cell r="A2173" t="str">
            <v>E OPERADOR</v>
          </cell>
          <cell r="B2173" t="str">
            <v>(CI)</v>
          </cell>
        </row>
        <row r="2174">
          <cell r="A2174">
            <v>87026</v>
          </cell>
          <cell r="B2174" t="str">
            <v>GRADE DE DISCO REBOCÁVEL COM 20 DISCOS 24" X 6 MM COM PNEUS PARA TRANS</v>
          </cell>
          <cell r="C2174" t="str">
            <v>H</v>
          </cell>
          <cell r="D2174" t="str">
            <v>C</v>
          </cell>
          <cell r="E2174">
            <v>0.66</v>
          </cell>
        </row>
        <row r="2175">
          <cell r="A2175" t="str">
            <v>PORTE - JU</v>
          </cell>
          <cell r="B2175" t="str">
            <v>ROS. AF_06/2014</v>
          </cell>
        </row>
        <row r="2176">
          <cell r="A2176">
            <v>87441</v>
          </cell>
          <cell r="B2176" t="str">
            <v>BETONEIRA CAPACIDADE NOMINAL 400 L, CAPACIDADE DE MISTURA 310 L, MOTOR</v>
          </cell>
          <cell r="C2176" t="str">
            <v>H</v>
          </cell>
          <cell r="D2176" t="str">
            <v>CR</v>
          </cell>
          <cell r="E2176">
            <v>0.3</v>
          </cell>
        </row>
        <row r="2177">
          <cell r="A2177" t="str">
            <v>A DIESEL P</v>
          </cell>
          <cell r="B2177" t="str">
            <v>OTÊNCIA 5,0 HP, SEM CARREGADOR - DEPRECIAÇÃO. AF_06/2014</v>
          </cell>
        </row>
        <row r="2178">
          <cell r="A2178">
            <v>87442</v>
          </cell>
          <cell r="B2178" t="str">
            <v>BETONEIRA CAPACIDADE NOMINAL 400 L, CAPACIDADE DE MISTURA 310 L, MOTOR</v>
          </cell>
          <cell r="C2178" t="str">
            <v>H</v>
          </cell>
          <cell r="D2178" t="str">
            <v>CR</v>
          </cell>
          <cell r="E2178">
            <v>7.0000000000000007E-2</v>
          </cell>
        </row>
        <row r="2179">
          <cell r="A2179" t="str">
            <v>A DIESEL P</v>
          </cell>
          <cell r="B2179" t="str">
            <v>OTÊNCIA 5,0 HP, SEM CARREGADOR - JUROS. AF_06/2014</v>
          </cell>
        </row>
        <row r="2180">
          <cell r="A2180">
            <v>87443</v>
          </cell>
          <cell r="B2180" t="str">
            <v>BETONEIRA CAPACIDADE NOMINAL 400 L, CAPACIDADE DE MISTURA 310 L, MOTOR</v>
          </cell>
          <cell r="C2180" t="str">
            <v>H</v>
          </cell>
          <cell r="D2180" t="str">
            <v>CR</v>
          </cell>
          <cell r="E2180">
            <v>0.25</v>
          </cell>
        </row>
        <row r="2181">
          <cell r="A2181" t="str">
            <v>A DIESEL P</v>
          </cell>
          <cell r="B2181" t="str">
            <v>OTÊNCIA 5,0 HP, SEM CARREGADOR - MANUTENÇÃO. AF_06/2014</v>
          </cell>
        </row>
        <row r="2182">
          <cell r="A2182">
            <v>87444</v>
          </cell>
          <cell r="B2182" t="str">
            <v>BETONEIRA CAPACIDADE NOMINAL 400 L, CAPACIDADE DE MISTURA 310 L, MOTOR</v>
          </cell>
          <cell r="C2182" t="str">
            <v>H</v>
          </cell>
          <cell r="D2182" t="str">
            <v>C</v>
          </cell>
          <cell r="E2182">
            <v>2.25</v>
          </cell>
        </row>
        <row r="2183">
          <cell r="A2183" t="str">
            <v>A DIESEL P</v>
          </cell>
          <cell r="B2183" t="str">
            <v>OTÊNCIA 5,0 HP, SEM CARREGADOR - MATERIAIS NA OPERAÇÃO. AF_</v>
          </cell>
        </row>
        <row r="2184">
          <cell r="A2184" t="str">
            <v>SINAPI - S</v>
          </cell>
          <cell r="B2184" t="str">
            <v>ISTEMA NACIONAL DE PESQUISA DE CUSTOS E ÍNDICES DA CONSTRUÇÃO CIVIL</v>
          </cell>
        </row>
        <row r="2185">
          <cell r="A2185" t="str">
            <v>PCI.817.01</v>
          </cell>
          <cell r="B2185" t="e">
            <v>#NAME?</v>
          </cell>
          <cell r="D2185" t="str">
            <v>EM</v>
          </cell>
          <cell r="E2185" t="str">
            <v>06/2016 AS 13:04:4</v>
          </cell>
        </row>
        <row r="2186">
          <cell r="D2186" t="str">
            <v>TA</v>
          </cell>
          <cell r="E2186" t="str">
            <v>TÉCNICA: 13/06/20</v>
          </cell>
        </row>
        <row r="2187">
          <cell r="A2187" t="str">
            <v>ENCARGOS S</v>
          </cell>
          <cell r="B2187" t="str">
            <v>OCIAIS DESONERADOS: 90,80%(HORA)   52,84%(MÊS)</v>
          </cell>
        </row>
        <row r="2188">
          <cell r="A2188" t="str">
            <v>ABRANGÊNCI</v>
          </cell>
          <cell r="B2188" t="str">
            <v>A : NACIONAL                                              LOCALIDADE  : BELO</v>
          </cell>
          <cell r="C2188" t="str">
            <v>HORI</v>
          </cell>
        </row>
        <row r="2189">
          <cell r="A2189" t="str">
            <v>REF.COLETA</v>
          </cell>
          <cell r="B2189" t="str">
            <v>: MEDIANO</v>
          </cell>
          <cell r="D2189" t="str">
            <v>TA</v>
          </cell>
          <cell r="E2189" t="str">
            <v>: 05/2016</v>
          </cell>
        </row>
        <row r="2190">
          <cell r="A2190" t="str">
            <v>CÓDIGO</v>
          </cell>
          <cell r="B2190" t="str">
            <v>|D E S C R I Ç Ã O                                                   |UN</v>
          </cell>
          <cell r="C2190" t="str">
            <v>IDADE</v>
          </cell>
          <cell r="D2190" t="str">
            <v>DE</v>
          </cell>
          <cell r="E2190" t="str">
            <v>|CUSTO TOTA</v>
          </cell>
        </row>
        <row r="2191">
          <cell r="A2191" t="str">
            <v>VÍNCULO...</v>
          </cell>
          <cell r="B2191" t="str">
            <v>..: CAIXA REFERENCIAL</v>
          </cell>
        </row>
        <row r="2192">
          <cell r="A2192">
            <v>41791</v>
          </cell>
        </row>
        <row r="2193">
          <cell r="A2193">
            <v>88387</v>
          </cell>
          <cell r="B2193" t="str">
            <v>MISTURADOR DE ARGAMASSA, EIXO HORIZONTAL, CAPACIDADE DE MISTURA 300 KG</v>
          </cell>
          <cell r="C2193" t="str">
            <v>H</v>
          </cell>
          <cell r="D2193" t="str">
            <v>CR</v>
          </cell>
          <cell r="E2193">
            <v>0.59</v>
          </cell>
        </row>
        <row r="2194">
          <cell r="A2194" t="str">
            <v>, MOTOR EL</v>
          </cell>
          <cell r="B2194" t="str">
            <v>ÉTRICO POTÊNCIA 5 CV - DEPRECIAÇÃO. AF_06/2014</v>
          </cell>
        </row>
        <row r="2195">
          <cell r="A2195">
            <v>88389</v>
          </cell>
          <cell r="B2195" t="str">
            <v>MISTURADOR DE ARGAMASSA, EIXO HORIZONTAL, CAPACIDADE DE MISTURA 300 KG</v>
          </cell>
          <cell r="C2195" t="str">
            <v>H</v>
          </cell>
          <cell r="D2195" t="str">
            <v>CR</v>
          </cell>
          <cell r="E2195">
            <v>0.13</v>
          </cell>
        </row>
        <row r="2196">
          <cell r="A2196" t="str">
            <v>, MOTOR EL</v>
          </cell>
          <cell r="B2196" t="str">
            <v>ÉTRICO POTÊNCIA 5 CV - JUROS. AF_06/2014</v>
          </cell>
        </row>
        <row r="2197">
          <cell r="A2197">
            <v>88390</v>
          </cell>
          <cell r="B2197" t="str">
            <v>MISTURADOR DE ARGAMASSA, EIXO HORIZONTAL, CAPACIDADE DE MISTURA 300 KG</v>
          </cell>
          <cell r="C2197" t="str">
            <v>H</v>
          </cell>
          <cell r="D2197" t="str">
            <v>CR</v>
          </cell>
          <cell r="E2197">
            <v>0.49</v>
          </cell>
        </row>
        <row r="2198">
          <cell r="A2198" t="str">
            <v>, MOTOR EL</v>
          </cell>
          <cell r="B2198" t="str">
            <v>ÉTRICO POTÊNCIA 5 CV - MANUTENÇÃO. AF_06/2014</v>
          </cell>
        </row>
        <row r="2199">
          <cell r="A2199">
            <v>88391</v>
          </cell>
          <cell r="B2199" t="str">
            <v>MISTURADOR DE ARGAMASSA, EIXO HORIZONTAL, CAPACIDADE DE MISTURA 300 KG</v>
          </cell>
          <cell r="C2199" t="str">
            <v>H</v>
          </cell>
          <cell r="D2199" t="str">
            <v>CR</v>
          </cell>
          <cell r="E2199">
            <v>1.85</v>
          </cell>
        </row>
        <row r="2200">
          <cell r="A2200" t="str">
            <v>, MOTOR EL</v>
          </cell>
          <cell r="B2200" t="str">
            <v>ÉTRICO POTÊNCIA 5 CV - MATERIAIS NA OPERAÇÃO. AF_06/2014</v>
          </cell>
        </row>
        <row r="2201">
          <cell r="A2201">
            <v>88394</v>
          </cell>
          <cell r="B2201" t="str">
            <v>MISTURADOR DE ARGAMASSA, EIXO HORIZONTAL, CAPACIDADE DE MISTURA 600 KG</v>
          </cell>
          <cell r="C2201" t="str">
            <v>H</v>
          </cell>
          <cell r="D2201" t="str">
            <v>CR</v>
          </cell>
          <cell r="E2201">
            <v>0.7</v>
          </cell>
        </row>
        <row r="2202">
          <cell r="A2202" t="str">
            <v>, MOTOR EL</v>
          </cell>
          <cell r="B2202" t="str">
            <v>ÉTRICO POTÊNCIA 7,5 CV - DEPRECIAÇÃO. AF_06/2014</v>
          </cell>
        </row>
        <row r="2203">
          <cell r="A2203">
            <v>88395</v>
          </cell>
          <cell r="B2203" t="str">
            <v>MISTURADOR DE ARGAMASSA, EIXO HORIZONTAL, CAPACIDADE DE MISTURA 600 KG</v>
          </cell>
          <cell r="C2203" t="str">
            <v>H</v>
          </cell>
          <cell r="D2203" t="str">
            <v>CR</v>
          </cell>
          <cell r="E2203">
            <v>0.16</v>
          </cell>
        </row>
        <row r="2204">
          <cell r="A2204" t="str">
            <v>, MOTOR EL</v>
          </cell>
          <cell r="B2204" t="str">
            <v>ÉTRICO POTÊNCIA 7,5 CV - JUROS. AF_06/2014</v>
          </cell>
        </row>
        <row r="2205">
          <cell r="A2205">
            <v>88396</v>
          </cell>
          <cell r="B2205" t="str">
            <v>MISTURADOR DE ARGAMASSA, EIXO HORIZONTAL, CAPACIDADE DE MISTURA 600 KG</v>
          </cell>
          <cell r="C2205" t="str">
            <v>H</v>
          </cell>
          <cell r="D2205" t="str">
            <v>CR</v>
          </cell>
          <cell r="E2205">
            <v>0.57999999999999996</v>
          </cell>
        </row>
        <row r="2206">
          <cell r="A2206" t="str">
            <v>, MOTOR EL</v>
          </cell>
          <cell r="B2206" t="str">
            <v>ÉTRICO POTÊNCIA 7,5 CV - MANUTENÇÃO. AF_06/2014</v>
          </cell>
        </row>
        <row r="2207">
          <cell r="A2207">
            <v>88397</v>
          </cell>
          <cell r="B2207" t="str">
            <v>MISTURADOR DE ARGAMASSA, EIXO HORIZONTAL, CAPACIDADE DE MISTURA 600 KG</v>
          </cell>
          <cell r="C2207" t="str">
            <v>H</v>
          </cell>
          <cell r="D2207" t="str">
            <v>CR</v>
          </cell>
          <cell r="E2207">
            <v>2.78</v>
          </cell>
        </row>
        <row r="2208">
          <cell r="A2208" t="str">
            <v>, MOTOR EL</v>
          </cell>
          <cell r="B2208" t="str">
            <v>ÉTRICO POTÊNCIA 7,5 CV - MATERIAIS NA OPERAÇÃO. AF_06/2014</v>
          </cell>
        </row>
        <row r="2209">
          <cell r="A2209">
            <v>88400</v>
          </cell>
          <cell r="B2209" t="str">
            <v>MISTURADOR DE ARGAMASSA, EIXO HORIZONTAL, CAPACIDADE DE MISTURA 160 KG</v>
          </cell>
          <cell r="C2209" t="str">
            <v>H</v>
          </cell>
          <cell r="D2209" t="str">
            <v>CR</v>
          </cell>
          <cell r="E2209">
            <v>0.55000000000000004</v>
          </cell>
        </row>
        <row r="2210">
          <cell r="A2210" t="str">
            <v>, MOTOR EL</v>
          </cell>
          <cell r="B2210" t="str">
            <v>ÉTRICO POTÊNCIA 3 CV - DEPRECIAÇÃO. AF_06/2014</v>
          </cell>
        </row>
        <row r="2211">
          <cell r="A2211">
            <v>88401</v>
          </cell>
          <cell r="B2211" t="str">
            <v>MISTURADOR DE ARGAMASSA, EIXO HORIZONTAL, CAPACIDADE DE MISTURA 160 KG</v>
          </cell>
          <cell r="C2211" t="str">
            <v>H</v>
          </cell>
          <cell r="D2211" t="str">
            <v>CR</v>
          </cell>
          <cell r="E2211">
            <v>0.13</v>
          </cell>
        </row>
        <row r="2212">
          <cell r="A2212" t="str">
            <v>, MOTOR EL</v>
          </cell>
          <cell r="B2212" t="str">
            <v>ÉTRICO POTÊNCIA 3 CV - JUROS. AF_06/2014</v>
          </cell>
        </row>
        <row r="2213">
          <cell r="A2213">
            <v>88402</v>
          </cell>
          <cell r="B2213" t="str">
            <v>MISTURADOR DE ARGAMASSA, EIXO HORIZONTAL, CAPACIDADE DE MISTURA 160 KG</v>
          </cell>
          <cell r="C2213" t="str">
            <v>H</v>
          </cell>
          <cell r="D2213" t="str">
            <v>CR</v>
          </cell>
          <cell r="E2213">
            <v>0.46</v>
          </cell>
        </row>
        <row r="2214">
          <cell r="A2214" t="str">
            <v>, MOTOR EL</v>
          </cell>
          <cell r="B2214" t="str">
            <v>ÉTRICO POTÊNCIA 3 CV - MANUTENÇÃO. AF_06/2014</v>
          </cell>
        </row>
        <row r="2215">
          <cell r="A2215">
            <v>88403</v>
          </cell>
          <cell r="B2215" t="str">
            <v>MISTURADOR DE ARGAMASSA, EIXO HORIZONTAL, CAPACIDADE DE MISTURA 160 KG</v>
          </cell>
          <cell r="C2215" t="str">
            <v>H</v>
          </cell>
          <cell r="D2215" t="str">
            <v>CR</v>
          </cell>
          <cell r="E2215">
            <v>1.1100000000000001</v>
          </cell>
        </row>
        <row r="2216">
          <cell r="A2216" t="str">
            <v>, MOTOR EL</v>
          </cell>
          <cell r="B2216" t="str">
            <v>ÉTRICO POTÊNCIA 3 CV - MATERIAIS NA OPERAÇÃO. AF_06/2014</v>
          </cell>
        </row>
        <row r="2217">
          <cell r="A2217">
            <v>88419</v>
          </cell>
          <cell r="B2217" t="str">
            <v>PROJETOR DE ARGAMASSA, CAPACIDADE DE PROJEÇÃO 1,5 M3/H, ALCANCE DE 30</v>
          </cell>
          <cell r="C2217" t="str">
            <v>H</v>
          </cell>
          <cell r="D2217" t="str">
            <v>CR</v>
          </cell>
          <cell r="E2217">
            <v>3.63</v>
          </cell>
        </row>
        <row r="2218">
          <cell r="A2218" t="str">
            <v>ATÉ 60 M,</v>
          </cell>
          <cell r="B2218" t="str">
            <v>MOTOR ELÉTRICO POTÊNCIA 7,5 HP - DEPRECIAÇÃO. AF_06/2014</v>
          </cell>
        </row>
        <row r="2219">
          <cell r="A2219">
            <v>88422</v>
          </cell>
          <cell r="B2219" t="str">
            <v>PROJETOR DE ARGAMASSA, CAPACIDADE DE PROJEÇÃO 1,5 M3/H, ALCANCE DE 30</v>
          </cell>
          <cell r="C2219" t="str">
            <v>H</v>
          </cell>
          <cell r="D2219" t="str">
            <v>CR</v>
          </cell>
          <cell r="E2219">
            <v>0.84</v>
          </cell>
        </row>
        <row r="2220">
          <cell r="A2220" t="str">
            <v>SINAPI - S</v>
          </cell>
          <cell r="B2220" t="str">
            <v>ISTEMA NACIONAL DE PESQUISA DE CUSTOS E ÍNDICES DA CONSTRUÇÃO CIVIL</v>
          </cell>
        </row>
        <row r="2221">
          <cell r="A2221" t="str">
            <v>PCI.817.01</v>
          </cell>
          <cell r="B2221" t="e">
            <v>#NAME?</v>
          </cell>
          <cell r="D2221" t="str">
            <v>EM</v>
          </cell>
          <cell r="E2221" t="str">
            <v>06/2016 AS 13:04:4</v>
          </cell>
        </row>
        <row r="2222">
          <cell r="D2222" t="str">
            <v>TA</v>
          </cell>
          <cell r="E2222" t="str">
            <v>TÉCNICA: 13/06/20</v>
          </cell>
        </row>
        <row r="2223">
          <cell r="A2223" t="str">
            <v>ENCARGOS S</v>
          </cell>
          <cell r="B2223" t="str">
            <v>OCIAIS DESONERADOS: 90,80%(HORA)   52,84%(MÊS)</v>
          </cell>
        </row>
        <row r="2224">
          <cell r="A2224" t="str">
            <v>ABRANGÊNCI</v>
          </cell>
          <cell r="B2224" t="str">
            <v>A : NACIONAL                                              LOCALIDADE  : BELO</v>
          </cell>
          <cell r="C2224" t="str">
            <v>HORI</v>
          </cell>
        </row>
        <row r="2225">
          <cell r="A2225" t="str">
            <v>REF.COLETA</v>
          </cell>
          <cell r="B2225" t="str">
            <v>: MEDIANO</v>
          </cell>
          <cell r="D2225" t="str">
            <v>TA</v>
          </cell>
          <cell r="E2225" t="str">
            <v>: 05/2016</v>
          </cell>
        </row>
        <row r="2226">
          <cell r="A2226" t="str">
            <v>CÓDIGO</v>
          </cell>
          <cell r="B2226" t="str">
            <v>|D E S C R I Ç Ã O                                                   |UN</v>
          </cell>
          <cell r="C2226" t="str">
            <v>IDADE</v>
          </cell>
          <cell r="D2226" t="str">
            <v>DE</v>
          </cell>
          <cell r="E2226" t="str">
            <v>|CUSTO TOTA</v>
          </cell>
        </row>
        <row r="2227">
          <cell r="A2227" t="str">
            <v>VÍNCULO...</v>
          </cell>
          <cell r="B2227" t="str">
            <v>..: CAIXA REFERENCIAL</v>
          </cell>
        </row>
        <row r="2228">
          <cell r="A2228" t="str">
            <v>ATÉ 60 M,</v>
          </cell>
          <cell r="B2228" t="str">
            <v>MOTOR ELÉTRICO POTÊNCIA 7,5 HP - JUROS. AF_06/2014</v>
          </cell>
        </row>
        <row r="2229">
          <cell r="A2229">
            <v>88425</v>
          </cell>
          <cell r="B2229" t="str">
            <v>PROJETOR DE ARGAMASSA, CAPACIDADE DE PROJEÇÃO 1,5 M3/H, ALCANCE DE 30</v>
          </cell>
          <cell r="C2229" t="str">
            <v>H</v>
          </cell>
          <cell r="D2229" t="str">
            <v>CR</v>
          </cell>
          <cell r="E2229">
            <v>3.02</v>
          </cell>
        </row>
        <row r="2230">
          <cell r="A2230" t="str">
            <v>ATÉ 60 M,</v>
          </cell>
          <cell r="B2230" t="str">
            <v>MOTOR ELÉTRICO POTÊNCIA 7,5 HP - MANUTENÇÃO. AF_06/2014</v>
          </cell>
        </row>
        <row r="2231">
          <cell r="A2231">
            <v>88427</v>
          </cell>
          <cell r="B2231" t="str">
            <v>PROJETOR DE ARGAMASSA, CAPACIDADE DE PROJEÇÃO 1,5 M3/H, ALCANCE DE 30</v>
          </cell>
          <cell r="C2231" t="str">
            <v>H</v>
          </cell>
          <cell r="D2231" t="str">
            <v>CR</v>
          </cell>
          <cell r="E2231">
            <v>2.82</v>
          </cell>
        </row>
        <row r="2232">
          <cell r="A2232" t="str">
            <v>ATÉ 60 M,</v>
          </cell>
          <cell r="B2232" t="str">
            <v>MOTOR ELÉTRICO POTÊNCIA 7,5 HP - MATERIAIS NA OPERAÇÃO. AF_0</v>
          </cell>
        </row>
        <row r="2233">
          <cell r="A2233">
            <v>41791</v>
          </cell>
        </row>
        <row r="2234">
          <cell r="A2234">
            <v>88434</v>
          </cell>
          <cell r="B2234" t="str">
            <v>PROJETOR DE ARGAMASSA, CAPACIDADE DE PROJEÇÃO 2 M3/H, ALCANCE ATÉ 50 M</v>
          </cell>
          <cell r="C2234" t="str">
            <v>H</v>
          </cell>
          <cell r="D2234" t="str">
            <v>CR</v>
          </cell>
          <cell r="E2234">
            <v>4.8099999999999996</v>
          </cell>
        </row>
        <row r="2235">
          <cell r="A2235" t="str">
            <v>, MOTOR EL</v>
          </cell>
          <cell r="B2235" t="str">
            <v>ÉTRICO POTÊNCIA 7,5 HP - DEPRECIAÇÃO. AF_06/2014</v>
          </cell>
        </row>
        <row r="2236">
          <cell r="A2236">
            <v>88435</v>
          </cell>
          <cell r="B2236" t="str">
            <v>PROJETOR DE ARGAMASSA, CAPACIDADE DE PROJEÇÃO 2 M3/H, ALCANCE ATÉ 50 M</v>
          </cell>
          <cell r="C2236" t="str">
            <v>H</v>
          </cell>
          <cell r="D2236" t="str">
            <v>CR</v>
          </cell>
          <cell r="E2236">
            <v>1.1200000000000001</v>
          </cell>
        </row>
        <row r="2237">
          <cell r="A2237" t="str">
            <v>, MOTOR EL</v>
          </cell>
          <cell r="B2237" t="str">
            <v>ÉTRICO POTÊNCIA 7,5 HP - JUROS. AF_06/2014</v>
          </cell>
        </row>
        <row r="2238">
          <cell r="A2238">
            <v>88436</v>
          </cell>
          <cell r="B2238" t="str">
            <v>PROJETOR DE ARGAMASSA, CAPACIDADE DE PROJEÇÃO 2 M3/H, ALCANCE ATÉ 50 M</v>
          </cell>
          <cell r="C2238" t="str">
            <v>H</v>
          </cell>
          <cell r="D2238" t="str">
            <v>CR</v>
          </cell>
          <cell r="E2238">
            <v>4.01</v>
          </cell>
        </row>
        <row r="2239">
          <cell r="A2239" t="str">
            <v>, MOTOR EL</v>
          </cell>
          <cell r="B2239" t="str">
            <v>ÉTRICO POTÊNCIA 7,5 HP - MANUTENÇÃO. AF_06/2014</v>
          </cell>
        </row>
        <row r="2240">
          <cell r="A2240">
            <v>88437</v>
          </cell>
          <cell r="B2240" t="str">
            <v>PROJETOR DE ARGAMASSA, CAPACIDADE DE PROJEÇÃO 2 M3/H, ALCANCE ATÉ 50 M</v>
          </cell>
          <cell r="C2240" t="str">
            <v>H</v>
          </cell>
          <cell r="D2240" t="str">
            <v>CR</v>
          </cell>
          <cell r="E2240">
            <v>2.82</v>
          </cell>
        </row>
        <row r="2241">
          <cell r="A2241" t="str">
            <v>, MOTOR EL</v>
          </cell>
          <cell r="B2241" t="str">
            <v>ÉTRICO POTÊNCIA 7,5 HP - MATERIAIS NA OPERAÇÃO. AF_06/2014</v>
          </cell>
        </row>
        <row r="2242">
          <cell r="A2242">
            <v>88569</v>
          </cell>
          <cell r="B2242" t="str">
            <v>ESPARGIDOR DE ASFALTO PRESSURIZADO COM TANQUE DE 2500 L, REBOCÁVEL COM</v>
          </cell>
          <cell r="C2242" t="str">
            <v>H</v>
          </cell>
          <cell r="D2242" t="str">
            <v>AS</v>
          </cell>
          <cell r="E2242">
            <v>3.12</v>
          </cell>
        </row>
        <row r="2243">
          <cell r="A2243" t="str">
            <v>MOTOR A GA</v>
          </cell>
          <cell r="B2243" t="str">
            <v>SOLINA POTÊNCIA 3,4 HP - DEPRECIAÇÃO. AF_07/2014</v>
          </cell>
        </row>
        <row r="2244">
          <cell r="A2244">
            <v>88570</v>
          </cell>
          <cell r="B2244" t="str">
            <v>ESPARGIDOR DE ASFALTO PRESSURIZADO COM TANQUE DE 2500 L, REBOCÁVEL COM</v>
          </cell>
          <cell r="C2244" t="str">
            <v>H</v>
          </cell>
          <cell r="D2244" t="str">
            <v>AS</v>
          </cell>
          <cell r="E2244">
            <v>1.28</v>
          </cell>
        </row>
        <row r="2245">
          <cell r="A2245" t="str">
            <v>MOTOR A GA</v>
          </cell>
          <cell r="B2245" t="str">
            <v>SOLINA POTÊNCIA 3,4 HP - JUROS. AF_07/2014</v>
          </cell>
        </row>
        <row r="2246">
          <cell r="A2246">
            <v>88826</v>
          </cell>
          <cell r="B2246" t="str">
            <v>BETONEIRA CAPACIDADE NOMINAL DE 400 L, CAPACIDADE DE MISTURA 310 L, MO</v>
          </cell>
          <cell r="C2246" t="str">
            <v>H</v>
          </cell>
          <cell r="D2246" t="str">
            <v>C</v>
          </cell>
          <cell r="E2246">
            <v>0.22</v>
          </cell>
        </row>
        <row r="2247">
          <cell r="A2247" t="str">
            <v>TOR ELÉTRI</v>
          </cell>
          <cell r="B2247" t="str">
            <v>CO TRIFÁSICO POTÊNCIA DE 2 HP, SEM CARREGADOR - DEPRECIAÇÃO.</v>
          </cell>
        </row>
        <row r="2248">
          <cell r="A2248" t="str">
            <v>AF_10/2014</v>
          </cell>
        </row>
        <row r="2249">
          <cell r="A2249">
            <v>88827</v>
          </cell>
          <cell r="B2249" t="str">
            <v>BETONEIRA CAPACIDADE NOMINAL DE 400 L, CAPACIDADE DE MISTURA 310 L, MO</v>
          </cell>
          <cell r="C2249" t="str">
            <v>H</v>
          </cell>
          <cell r="D2249" t="str">
            <v>C</v>
          </cell>
          <cell r="E2249">
            <v>0.05</v>
          </cell>
        </row>
        <row r="2250">
          <cell r="A2250" t="str">
            <v>TOR ELÉTRI</v>
          </cell>
          <cell r="B2250" t="str">
            <v>CO TRIFÁSICO POTÊNCIA DE 2 HP, SEM CARREGADOR - JUROS. AF_10</v>
          </cell>
        </row>
        <row r="2251">
          <cell r="A2251" t="str">
            <v>/2014</v>
          </cell>
        </row>
        <row r="2252">
          <cell r="A2252">
            <v>88828</v>
          </cell>
          <cell r="B2252" t="str">
            <v>BETONEIRA CAPACIDADE NOMINAL DE 400 L, CAPACIDADE DE MISTURA 310 L, MO</v>
          </cell>
          <cell r="C2252" t="str">
            <v>H</v>
          </cell>
          <cell r="D2252" t="str">
            <v>C</v>
          </cell>
          <cell r="E2252">
            <v>0.18</v>
          </cell>
        </row>
        <row r="2253">
          <cell r="A2253" t="str">
            <v>TOR ELÉTRI</v>
          </cell>
          <cell r="B2253" t="str">
            <v>CO TRIFÁSICO POTÊNCIA DE 2 HP, SEM CARREGADOR - MANUTENÇÃO.</v>
          </cell>
        </row>
        <row r="2254">
          <cell r="A2254" t="str">
            <v>AF_10/2014</v>
          </cell>
        </row>
        <row r="2255">
          <cell r="A2255">
            <v>88829</v>
          </cell>
          <cell r="B2255" t="str">
            <v>BETONEIRA CAPACIDADE NOMINAL DE 400 L, CAPACIDADE DE MISTURA 310 L, MO</v>
          </cell>
          <cell r="C2255" t="str">
            <v>H</v>
          </cell>
          <cell r="D2255" t="str">
            <v>CR</v>
          </cell>
          <cell r="E2255">
            <v>0.75</v>
          </cell>
        </row>
        <row r="2256">
          <cell r="A2256" t="str">
            <v>SINAPI - S</v>
          </cell>
          <cell r="B2256" t="str">
            <v>ISTEMA NACIONAL DE PESQUISA DE CUSTOS E ÍNDICES DA CONSTRUÇÃO CIVIL</v>
          </cell>
        </row>
        <row r="2257">
          <cell r="A2257" t="str">
            <v>PCI.817.01</v>
          </cell>
          <cell r="B2257" t="e">
            <v>#NAME?</v>
          </cell>
          <cell r="D2257" t="str">
            <v>EM</v>
          </cell>
          <cell r="E2257" t="str">
            <v>06/2016 AS 13:04:4</v>
          </cell>
        </row>
        <row r="2258">
          <cell r="D2258" t="str">
            <v>TA</v>
          </cell>
          <cell r="E2258" t="str">
            <v>TÉCNICA: 13/06/20</v>
          </cell>
        </row>
        <row r="2259">
          <cell r="A2259" t="str">
            <v>ENCARGOS S</v>
          </cell>
          <cell r="B2259" t="str">
            <v>OCIAIS DESONERADOS: 90,80%(HORA)   52,84%(MÊS)</v>
          </cell>
        </row>
        <row r="2260">
          <cell r="A2260" t="str">
            <v>ABRANGÊNCI</v>
          </cell>
          <cell r="B2260" t="str">
            <v>A : NACIONAL                                              LOCALIDADE  : BELO</v>
          </cell>
          <cell r="C2260" t="str">
            <v>HORI</v>
          </cell>
        </row>
        <row r="2261">
          <cell r="A2261" t="str">
            <v>REF.COLETA</v>
          </cell>
          <cell r="B2261" t="str">
            <v>: MEDIANO</v>
          </cell>
          <cell r="D2261" t="str">
            <v>TA</v>
          </cell>
          <cell r="E2261" t="str">
            <v>: 05/2016</v>
          </cell>
        </row>
        <row r="2262">
          <cell r="A2262" t="str">
            <v>CÓDIGO</v>
          </cell>
          <cell r="B2262" t="str">
            <v>|D E S C R I Ç Ã O                                                   |UN</v>
          </cell>
          <cell r="C2262" t="str">
            <v>IDADE</v>
          </cell>
          <cell r="D2262" t="str">
            <v>DE</v>
          </cell>
          <cell r="E2262" t="str">
            <v>|CUSTO TOTA</v>
          </cell>
        </row>
        <row r="2263">
          <cell r="A2263" t="str">
            <v>VÍNCULO...</v>
          </cell>
          <cell r="B2263" t="str">
            <v>..: CAIXA REFERENCIAL</v>
          </cell>
        </row>
        <row r="2264">
          <cell r="A2264" t="str">
            <v>TOR ELÉTRI</v>
          </cell>
          <cell r="B2264" t="str">
            <v>CO TRIFÁSICO POTÊNCIA DE 2 HP, SEM CARREGADOR - MATERIAIS NA</v>
          </cell>
        </row>
        <row r="2265">
          <cell r="A2265" t="str">
            <v>OPERAÇÃO.</v>
          </cell>
          <cell r="B2265" t="str">
            <v>AF_10/2014</v>
          </cell>
        </row>
        <row r="2266">
          <cell r="A2266">
            <v>88832</v>
          </cell>
          <cell r="B2266" t="str">
            <v>ESCAVADEIRA HIDRÁULICA SOBRE ESTEIRAS, CAÇAMBA 0,80 M3, PESO OPERACION</v>
          </cell>
          <cell r="C2266" t="str">
            <v>H</v>
          </cell>
          <cell r="D2266" t="str">
            <v>CR</v>
          </cell>
          <cell r="E2266">
            <v>22.74</v>
          </cell>
        </row>
        <row r="2267">
          <cell r="A2267" t="str">
            <v>AL 17,8 T,</v>
          </cell>
          <cell r="B2267" t="str">
            <v>POTÊNCIA LÍQUIDA 110 HP - DEPRECIAÇÃO. AF_10/2014</v>
          </cell>
        </row>
        <row r="2268">
          <cell r="A2268">
            <v>88834</v>
          </cell>
          <cell r="B2268" t="str">
            <v>ESCAVADEIRA HIDRÁULICA SOBRE ESTEIRAS, CAÇAMBA 0,80 M3, PESO OPERACION</v>
          </cell>
          <cell r="C2268" t="str">
            <v>H</v>
          </cell>
          <cell r="D2268" t="str">
            <v>CR</v>
          </cell>
          <cell r="E2268">
            <v>5.1100000000000003</v>
          </cell>
        </row>
        <row r="2269">
          <cell r="A2269" t="str">
            <v>AL 17,8 T,</v>
          </cell>
          <cell r="B2269" t="str">
            <v>POTÊNCIA LÍQUIDA 110 HP - JUROS. AF_10/2014</v>
          </cell>
        </row>
        <row r="2270">
          <cell r="A2270">
            <v>88835</v>
          </cell>
          <cell r="B2270" t="str">
            <v>ESCAVADEIRA HIDRÁULICA SOBRE ESTEIRAS, CAÇAMBA 0,80 M3, PESO OPERACION</v>
          </cell>
          <cell r="C2270" t="str">
            <v>H</v>
          </cell>
          <cell r="D2270" t="str">
            <v>CR</v>
          </cell>
          <cell r="E2270">
            <v>31.98</v>
          </cell>
        </row>
        <row r="2271">
          <cell r="A2271" t="str">
            <v>AL 17,8 T,</v>
          </cell>
          <cell r="B2271" t="str">
            <v>POTÊNCIA LÍQUIDA 110 HP - MANUTENÇÃO. AF_10/2014</v>
          </cell>
        </row>
        <row r="2272">
          <cell r="A2272">
            <v>88836</v>
          </cell>
          <cell r="B2272" t="str">
            <v>ESCAVADEIRA HIDRÁULICA SOBRE ESTEIRAS, CAÇAMBA 0,80 M3, PESO OPERACION</v>
          </cell>
          <cell r="C2272" t="str">
            <v>H</v>
          </cell>
          <cell r="D2272" t="str">
            <v>C</v>
          </cell>
          <cell r="E2272">
            <v>49.23</v>
          </cell>
        </row>
        <row r="2273">
          <cell r="A2273" t="str">
            <v>AL 17,8 T,</v>
          </cell>
          <cell r="B2273" t="str">
            <v>POTÊNCIA LÍQUIDA 110 HP - MATERIAIS NA OPERAÇÃO. AF_10/2014</v>
          </cell>
        </row>
        <row r="2274">
          <cell r="A2274">
            <v>88839</v>
          </cell>
          <cell r="B2274" t="str">
            <v>TRATOR DE ESTEIRAS, POTÊNCIA 125 HP, PESO OPERACIONAL 12,9 T, COM LÂMI</v>
          </cell>
          <cell r="C2274" t="str">
            <v>H</v>
          </cell>
          <cell r="D2274" t="str">
            <v>CR</v>
          </cell>
          <cell r="E2274">
            <v>31.26</v>
          </cell>
        </row>
        <row r="2275">
          <cell r="A2275" t="str">
            <v>NA 2,7 M3</v>
          </cell>
          <cell r="B2275" t="e">
            <v>#NAME?</v>
          </cell>
        </row>
        <row r="2276">
          <cell r="A2276">
            <v>88840</v>
          </cell>
          <cell r="B2276" t="str">
            <v>TRATOR DE ESTEIRAS, POTÊNCIA 125 HP, PESO OPERACIONAL 12,9 T, COM LÂMI</v>
          </cell>
          <cell r="C2276" t="str">
            <v>H</v>
          </cell>
          <cell r="D2276" t="str">
            <v>CR</v>
          </cell>
          <cell r="E2276">
            <v>7.03</v>
          </cell>
        </row>
        <row r="2277">
          <cell r="A2277" t="str">
            <v>NA 2,7 M3</v>
          </cell>
          <cell r="B2277" t="e">
            <v>#NAME?</v>
          </cell>
        </row>
        <row r="2278">
          <cell r="A2278">
            <v>88841</v>
          </cell>
          <cell r="B2278" t="str">
            <v>TRATOR DE ESTEIRAS, POTÊNCIA 125 HP, PESO OPERACIONAL 12,9 T, COM LÂMI</v>
          </cell>
          <cell r="C2278" t="str">
            <v>H</v>
          </cell>
          <cell r="D2278" t="str">
            <v>CR</v>
          </cell>
          <cell r="E2278">
            <v>39.07</v>
          </cell>
        </row>
        <row r="2279">
          <cell r="A2279" t="str">
            <v>NA 2,7 M3</v>
          </cell>
          <cell r="B2279" t="e">
            <v>#NAME?</v>
          </cell>
        </row>
        <row r="2280">
          <cell r="A2280">
            <v>88842</v>
          </cell>
          <cell r="B2280" t="str">
            <v>TRATOR DE ESTEIRAS, POTÊNCIA 125 HP, PESO OPERACIONAL 12,9 T, COM LÂMI</v>
          </cell>
          <cell r="C2280" t="str">
            <v>H</v>
          </cell>
          <cell r="D2280" t="str">
            <v>C</v>
          </cell>
          <cell r="E2280">
            <v>67.14</v>
          </cell>
        </row>
        <row r="2281">
          <cell r="A2281" t="str">
            <v>NA 2,7 M3</v>
          </cell>
          <cell r="B2281" t="e">
            <v>#NAME?</v>
          </cell>
        </row>
        <row r="2282">
          <cell r="A2282">
            <v>88847</v>
          </cell>
          <cell r="B2282" t="str">
            <v>USINA DE LAMA ASFÁLTICA, PROD 30 A 50 T/H, SILO DE AGREGADO 7 M3, RESE</v>
          </cell>
          <cell r="C2282" t="str">
            <v>H</v>
          </cell>
          <cell r="D2282" t="str">
            <v>AS</v>
          </cell>
          <cell r="E2282">
            <v>17.98</v>
          </cell>
        </row>
        <row r="2283">
          <cell r="A2283" t="str">
            <v>RVATÓRIOS</v>
          </cell>
          <cell r="B2283" t="str">
            <v>PARA EMULSÃO E ÁGUA DE 2,3 M3 CADA, MISTURADOR TIPO PUG MILL</v>
          </cell>
        </row>
        <row r="2284">
          <cell r="A2284" t="str">
            <v>A SER MONT</v>
          </cell>
          <cell r="B2284" t="str">
            <v>ADO SOBRE CAMINHÃO - DEPRECIAÇÃO. AF_10/2014</v>
          </cell>
        </row>
        <row r="2285">
          <cell r="A2285">
            <v>88848</v>
          </cell>
          <cell r="B2285" t="str">
            <v>USINA DE LAMA ASFÁLTICA, PROD 30 A 50 T/H, SILO DE AGREGADO 7 M3, RESE</v>
          </cell>
          <cell r="C2285" t="str">
            <v>H</v>
          </cell>
          <cell r="D2285" t="str">
            <v>AS</v>
          </cell>
          <cell r="E2285">
            <v>5.38</v>
          </cell>
        </row>
        <row r="2286">
          <cell r="A2286" t="str">
            <v>RVATÓRIOS</v>
          </cell>
          <cell r="B2286" t="str">
            <v>PARA EMULSÃO E ÁGUA DE 2,3 M3 CADA, MISTURADOR TIPO PUG MILL</v>
          </cell>
        </row>
        <row r="2287">
          <cell r="A2287" t="str">
            <v>A SER MONT</v>
          </cell>
          <cell r="B2287" t="str">
            <v>ADO SOBRE CAMINHÃO - JUROS. AF_10/2014</v>
          </cell>
        </row>
        <row r="2288">
          <cell r="A2288">
            <v>88853</v>
          </cell>
          <cell r="B2288" t="str">
            <v>MOTOBOMBA CENTRÍFUGA, MOTOR A GASOLINA, POTÊNCIA 5,42 HP, BOCAIS 1 1/2</v>
          </cell>
          <cell r="C2288" t="str">
            <v>H</v>
          </cell>
          <cell r="D2288" t="str">
            <v>CR</v>
          </cell>
          <cell r="E2288">
            <v>0.16</v>
          </cell>
        </row>
        <row r="2289">
          <cell r="A2289" t="str">
            <v>" X 1", DI</v>
          </cell>
          <cell r="B2289" t="str">
            <v>ÂMETRO ROTOR 143 MM HM/Q = 6 MCA / 16,8 M3/H A 38 MCA / 6,6</v>
          </cell>
        </row>
        <row r="2290">
          <cell r="A2290" t="str">
            <v>M3/H - DEP</v>
          </cell>
          <cell r="B2290" t="str">
            <v>RECIAÇÃO. AF_06/2014</v>
          </cell>
        </row>
        <row r="2291">
          <cell r="A2291">
            <v>88854</v>
          </cell>
          <cell r="B2291" t="str">
            <v>MOTOBOMBA CENTRÍFUGA, MOTOR A GASOLINA, POTÊNCIA 5,42 HP, BOCAIS 1 1/2</v>
          </cell>
          <cell r="C2291" t="str">
            <v>H</v>
          </cell>
          <cell r="D2291" t="str">
            <v>CR</v>
          </cell>
          <cell r="E2291">
            <v>0.04</v>
          </cell>
        </row>
        <row r="2292">
          <cell r="A2292" t="str">
            <v>SINAPI - S</v>
          </cell>
          <cell r="B2292" t="str">
            <v>ISTEMA NACIONAL DE PESQUISA DE CUSTOS E ÍNDICES DA CONSTRUÇÃO CIVIL</v>
          </cell>
        </row>
        <row r="2293">
          <cell r="A2293" t="str">
            <v>PCI.817.01</v>
          </cell>
          <cell r="B2293" t="e">
            <v>#NAME?</v>
          </cell>
          <cell r="D2293" t="str">
            <v>EM</v>
          </cell>
          <cell r="E2293" t="str">
            <v>06/2016 AS 13:04:4</v>
          </cell>
        </row>
        <row r="2294">
          <cell r="D2294" t="str">
            <v>TA</v>
          </cell>
          <cell r="E2294" t="str">
            <v>TÉCNICA: 13/06/20</v>
          </cell>
        </row>
        <row r="2295">
          <cell r="A2295" t="str">
            <v>ENCARGOS S</v>
          </cell>
          <cell r="B2295" t="str">
            <v>OCIAIS DESONERADOS: 90,80%(HORA)   52,84%(MÊS)</v>
          </cell>
        </row>
        <row r="2296">
          <cell r="A2296" t="str">
            <v>ABRANGÊNCI</v>
          </cell>
          <cell r="B2296" t="str">
            <v>A : NACIONAL                                              LOCALIDADE  : BELO</v>
          </cell>
          <cell r="C2296" t="str">
            <v>HORI</v>
          </cell>
        </row>
        <row r="2297">
          <cell r="A2297" t="str">
            <v>REF.COLETA</v>
          </cell>
          <cell r="B2297" t="str">
            <v>: MEDIANO</v>
          </cell>
          <cell r="D2297" t="str">
            <v>TA</v>
          </cell>
          <cell r="E2297" t="str">
            <v>: 05/2016</v>
          </cell>
        </row>
        <row r="2298">
          <cell r="A2298" t="str">
            <v>CÓDIGO</v>
          </cell>
          <cell r="B2298" t="str">
            <v>|D E S C R I Ç Ã O                                                   |UN</v>
          </cell>
          <cell r="C2298" t="str">
            <v>IDADE</v>
          </cell>
          <cell r="D2298" t="str">
            <v>DE</v>
          </cell>
          <cell r="E2298" t="str">
            <v>|CUSTO TOTA</v>
          </cell>
        </row>
        <row r="2299">
          <cell r="A2299" t="str">
            <v>VÍNCULO...</v>
          </cell>
          <cell r="B2299" t="str">
            <v>..: CAIXA REFERENCIAL</v>
          </cell>
        </row>
        <row r="2300">
          <cell r="A2300" t="str">
            <v>" X 1", DI</v>
          </cell>
          <cell r="B2300" t="str">
            <v>ÂMETRO ROTOR 143 MM HM/Q = 6 MCA / 16,8 M3/H A 38 MCA / 6,6</v>
          </cell>
        </row>
        <row r="2301">
          <cell r="A2301" t="str">
            <v>M3/H - JUR</v>
          </cell>
          <cell r="B2301" t="str">
            <v>OS. AF_06/2014</v>
          </cell>
        </row>
        <row r="2302">
          <cell r="A2302">
            <v>88855</v>
          </cell>
          <cell r="B2302" t="str">
            <v>GRADE DE DISCO CONTROLE REMOTO REBOCÁVEL, COM 24 DISCOS 24 X 6 MM COM</v>
          </cell>
          <cell r="C2302" t="str">
            <v>H</v>
          </cell>
          <cell r="D2302" t="str">
            <v>CR</v>
          </cell>
          <cell r="E2302">
            <v>2.42</v>
          </cell>
        </row>
        <row r="2303">
          <cell r="A2303" t="str">
            <v>PNEUS PARA</v>
          </cell>
          <cell r="B2303" t="str">
            <v>TRANSPORTE - DEPRECIAÇÃO. AF_06/2014</v>
          </cell>
        </row>
        <row r="2304">
          <cell r="A2304">
            <v>88856</v>
          </cell>
          <cell r="B2304" t="str">
            <v>GRADE DE DISCO CONTROLE REMOTO REBOCÁVEL, COM 24 DISCOS 24 X 6 MM COM</v>
          </cell>
          <cell r="C2304" t="str">
            <v>H</v>
          </cell>
          <cell r="D2304" t="str">
            <v>CR</v>
          </cell>
          <cell r="E2304">
            <v>0.84</v>
          </cell>
        </row>
        <row r="2305">
          <cell r="A2305" t="str">
            <v>PNEUS PARA</v>
          </cell>
          <cell r="B2305" t="str">
            <v>TRANSPORTE - JUROS. AF_06/2014</v>
          </cell>
        </row>
        <row r="2306">
          <cell r="A2306">
            <v>88857</v>
          </cell>
          <cell r="B2306" t="str">
            <v>RETROESCAVADEIRA SOBRE RODAS COM CARREGADEIRA, TRAÇÃO 4X4, POTÊNCIA LÍ</v>
          </cell>
          <cell r="C2306" t="str">
            <v>H</v>
          </cell>
          <cell r="D2306" t="str">
            <v>CR</v>
          </cell>
          <cell r="E2306">
            <v>12.93</v>
          </cell>
        </row>
        <row r="2307">
          <cell r="A2307" t="str">
            <v>Q. 88 HP,</v>
          </cell>
          <cell r="B2307" t="str">
            <v>CAÇAMBA CARREG. CAP. MÍN. 1 M3, CAÇAMBA RETRO CAP. 0,26 M3,</v>
          </cell>
        </row>
        <row r="2308">
          <cell r="A2308" t="str">
            <v>PESO OPERA</v>
          </cell>
          <cell r="B2308" t="str">
            <v>CIONAL MÍN. 6.674 KG, PROFUNDIDADE ESCAVAÇÃO MÁX. 4,37 M - D</v>
          </cell>
        </row>
        <row r="2309">
          <cell r="A2309" t="str">
            <v>EPRECIAÇÃO</v>
          </cell>
          <cell r="B2309" t="str">
            <v>. AF_06/2014</v>
          </cell>
        </row>
        <row r="2310">
          <cell r="A2310">
            <v>88858</v>
          </cell>
          <cell r="B2310" t="str">
            <v>RETROESCAVADEIRA SOBRE RODAS COM CARREGADEIRA, TRAÇÃO 4X4, POTÊNCIA LÍ</v>
          </cell>
          <cell r="C2310" t="str">
            <v>H</v>
          </cell>
          <cell r="D2310" t="str">
            <v>CR</v>
          </cell>
          <cell r="E2310">
            <v>2.91</v>
          </cell>
        </row>
        <row r="2311">
          <cell r="A2311" t="str">
            <v>Q. 88 HP,</v>
          </cell>
          <cell r="B2311" t="str">
            <v>CAÇAMBA CARREG. CAP. MÍN. 1 M3, CAÇAMBA RETRO CAP. 0,26 M3,</v>
          </cell>
        </row>
        <row r="2312">
          <cell r="A2312" t="str">
            <v>PESO OPERA</v>
          </cell>
          <cell r="B2312" t="str">
            <v>CIONAL MÍN. 6.674 KG, PROFUNDIDADE ESCAVAÇÃO MÁX. 4,37 M - J</v>
          </cell>
        </row>
        <row r="2313">
          <cell r="A2313" t="str">
            <v>UROS. AF_0</v>
          </cell>
          <cell r="B2313">
            <v>41791</v>
          </cell>
        </row>
        <row r="2314">
          <cell r="A2314">
            <v>88859</v>
          </cell>
          <cell r="B2314" t="str">
            <v>RETROESCAVADEIRA SOBRE RODAS COM CARREGADEIRA, TRAÇÃO 4X2, POTÊNCIA LÍ</v>
          </cell>
          <cell r="C2314" t="str">
            <v>H</v>
          </cell>
          <cell r="D2314" t="str">
            <v>CR</v>
          </cell>
          <cell r="E2314">
            <v>11.5</v>
          </cell>
        </row>
        <row r="2315">
          <cell r="A2315" t="str">
            <v>Q. 79 HP,</v>
          </cell>
          <cell r="B2315" t="str">
            <v>CAÇAMBA CARREG. CAP. MÍN. 1 M3, CAÇAMBA RETRO CAP. 0,20 M3,</v>
          </cell>
        </row>
        <row r="2316">
          <cell r="A2316" t="str">
            <v>PESO OPERA</v>
          </cell>
          <cell r="B2316" t="str">
            <v>CIONAL MÍN. 6.570 KG, PROFUNDIDADE ESCAVAÇÃO MÁX. 4,37 M - D</v>
          </cell>
        </row>
        <row r="2317">
          <cell r="A2317" t="str">
            <v>EPRECIAÇÃO</v>
          </cell>
          <cell r="B2317" t="str">
            <v>. AF_06/2014</v>
          </cell>
        </row>
        <row r="2318">
          <cell r="A2318">
            <v>88860</v>
          </cell>
          <cell r="B2318" t="str">
            <v>RETROESCAVADEIRA SOBRE RODAS COM CARREGADEIRA, TRAÇÃO 4X2, POTÊNCIA LÍ</v>
          </cell>
          <cell r="C2318" t="str">
            <v>H</v>
          </cell>
          <cell r="D2318" t="str">
            <v>CR</v>
          </cell>
          <cell r="E2318">
            <v>2.58</v>
          </cell>
        </row>
        <row r="2319">
          <cell r="A2319" t="str">
            <v>Q. 79 HP,</v>
          </cell>
          <cell r="B2319" t="str">
            <v>CAÇAMBA CARREG. CAP. MÍN. 1 M3, CAÇAMBA RETRO CAP. 0,20 M3,</v>
          </cell>
        </row>
        <row r="2320">
          <cell r="A2320" t="str">
            <v>PESO OPERA</v>
          </cell>
          <cell r="B2320" t="str">
            <v>CIONAL MÍN. 6.570 KG, PROFUNDIDADE ESCAVAÇÃO MÁX. 4,37 M - J</v>
          </cell>
        </row>
        <row r="2321">
          <cell r="A2321" t="str">
            <v>UROS. AF_0</v>
          </cell>
          <cell r="B2321">
            <v>41791</v>
          </cell>
        </row>
        <row r="2322">
          <cell r="A2322">
            <v>88900</v>
          </cell>
          <cell r="B2322" t="str">
            <v>ESCAVADEIRA HIDRÁULICA SOBRE ESTEIRAS, CAÇAMBA 1,20 M3, PESO OPERACION</v>
          </cell>
          <cell r="C2322" t="str">
            <v>H</v>
          </cell>
          <cell r="D2322" t="str">
            <v>CR</v>
          </cell>
          <cell r="E2322">
            <v>26.52</v>
          </cell>
        </row>
        <row r="2323">
          <cell r="A2323" t="str">
            <v>AL 21 T, P</v>
          </cell>
          <cell r="B2323" t="str">
            <v>OTÊNCIA BRUTA 155 HP - DEPRECIAÇÃO. AF_06/2014</v>
          </cell>
        </row>
        <row r="2324">
          <cell r="A2324">
            <v>88902</v>
          </cell>
          <cell r="B2324" t="str">
            <v>ESCAVADEIRA HIDRÁULICA SOBRE ESTEIRAS, CAÇAMBA 1,20 M3, PESO OPERACION</v>
          </cell>
          <cell r="C2324" t="str">
            <v>H</v>
          </cell>
          <cell r="D2324" t="str">
            <v>CR</v>
          </cell>
          <cell r="E2324">
            <v>5.96</v>
          </cell>
        </row>
        <row r="2325">
          <cell r="A2325" t="str">
            <v>AL 21 T, P</v>
          </cell>
          <cell r="B2325" t="str">
            <v>OTÊNCIA BRUTA 155 HP - JUROS. AF_06/2014</v>
          </cell>
        </row>
        <row r="2326">
          <cell r="A2326">
            <v>88903</v>
          </cell>
          <cell r="B2326" t="str">
            <v>ESCAVADEIRA HIDRÁULICA SOBRE ESTEIRAS, CAÇAMBA 1,20 M3, PESO OPERACION</v>
          </cell>
          <cell r="C2326" t="str">
            <v>H</v>
          </cell>
          <cell r="D2326" t="str">
            <v>CR</v>
          </cell>
          <cell r="E2326">
            <v>37.29</v>
          </cell>
        </row>
        <row r="2327">
          <cell r="A2327" t="str">
            <v>AL 21 T, P</v>
          </cell>
          <cell r="B2327" t="str">
            <v>OTÊNCIA BRUTA 155 HP - MANUTENÇÃO. AF_06/2014</v>
          </cell>
        </row>
        <row r="2328">
          <cell r="A2328" t="str">
            <v>SINAPI - S</v>
          </cell>
          <cell r="B2328" t="str">
            <v>ISTEMA NACIONAL DE PESQUISA DE CUSTOS E ÍNDICES DA CONSTRUÇÃO CIVIL</v>
          </cell>
        </row>
        <row r="2329">
          <cell r="A2329" t="str">
            <v>PCI.817.01</v>
          </cell>
          <cell r="B2329" t="e">
            <v>#NAME?</v>
          </cell>
          <cell r="D2329" t="str">
            <v>EM</v>
          </cell>
          <cell r="E2329" t="str">
            <v>06/2016 AS 13:04:4</v>
          </cell>
        </row>
        <row r="2330">
          <cell r="D2330" t="str">
            <v>TA</v>
          </cell>
          <cell r="E2330" t="str">
            <v>TÉCNICA: 13/06/20</v>
          </cell>
        </row>
        <row r="2331">
          <cell r="A2331" t="str">
            <v>ENCARGOS S</v>
          </cell>
          <cell r="B2331" t="str">
            <v>OCIAIS DESONERADOS: 90,80%(HORA)   52,84%(MÊS)</v>
          </cell>
        </row>
        <row r="2332">
          <cell r="A2332" t="str">
            <v>ABRANGÊNCI</v>
          </cell>
          <cell r="B2332" t="str">
            <v>A : NACIONAL                                              LOCALIDADE  : BELO</v>
          </cell>
          <cell r="C2332" t="str">
            <v>HORI</v>
          </cell>
        </row>
        <row r="2333">
          <cell r="A2333" t="str">
            <v>REF.COLETA</v>
          </cell>
          <cell r="B2333" t="str">
            <v>: MEDIANO</v>
          </cell>
          <cell r="D2333" t="str">
            <v>TA</v>
          </cell>
          <cell r="E2333" t="str">
            <v>: 05/2016</v>
          </cell>
        </row>
        <row r="2334">
          <cell r="A2334" t="str">
            <v>CÓDIGO</v>
          </cell>
          <cell r="B2334" t="str">
            <v>|D E S C R I Ç Ã O                                                   |UN</v>
          </cell>
          <cell r="C2334" t="str">
            <v>IDADE</v>
          </cell>
          <cell r="D2334" t="str">
            <v>DE</v>
          </cell>
          <cell r="E2334" t="str">
            <v>|CUSTO TOTA</v>
          </cell>
        </row>
        <row r="2335">
          <cell r="A2335" t="str">
            <v>VÍNCULO...</v>
          </cell>
          <cell r="B2335" t="str">
            <v>..: CAIXA REFERENCIAL</v>
          </cell>
        </row>
        <row r="2336">
          <cell r="A2336">
            <v>88904</v>
          </cell>
          <cell r="B2336" t="str">
            <v>ESCAVADEIRA HIDRÁULICA SOBRE ESTEIRAS, CAÇAMBA 1,20 M3, PESO OPERACION</v>
          </cell>
          <cell r="C2336" t="str">
            <v>H</v>
          </cell>
          <cell r="D2336" t="str">
            <v>C</v>
          </cell>
          <cell r="E2336">
            <v>69.39</v>
          </cell>
        </row>
        <row r="2337">
          <cell r="A2337" t="str">
            <v>AL 21 T, P</v>
          </cell>
          <cell r="B2337" t="str">
            <v>OTÊNCIA BRUTA 155 HP - MATERIAIS NA OPERAÇÃO. AF_06/2014</v>
          </cell>
        </row>
        <row r="2338">
          <cell r="A2338">
            <v>89009</v>
          </cell>
          <cell r="B2338" t="str">
            <v>TRATOR DE ESTEIRAS, POTÊNCIA 150 HP, PESO OPERACIONAL 16,7 T, COM RODA</v>
          </cell>
          <cell r="C2338" t="str">
            <v>H</v>
          </cell>
          <cell r="D2338" t="str">
            <v>C</v>
          </cell>
          <cell r="E2338">
            <v>38.72</v>
          </cell>
        </row>
        <row r="2339">
          <cell r="A2339" t="str">
            <v>MOTRIZ ELE</v>
          </cell>
          <cell r="B2339" t="str">
            <v>VADA E LÂMINA 3,18 M3 - DEPRECIAÇÃO. AF_06/2014</v>
          </cell>
        </row>
        <row r="2340">
          <cell r="A2340">
            <v>89010</v>
          </cell>
          <cell r="B2340" t="str">
            <v>TRATOR DE ESTEIRAS, POTÊNCIA 150 HP, PESO OPERACIONAL 16,7 T, COM RODA</v>
          </cell>
          <cell r="C2340" t="str">
            <v>H</v>
          </cell>
          <cell r="D2340" t="str">
            <v>C</v>
          </cell>
          <cell r="E2340">
            <v>8.7100000000000009</v>
          </cell>
        </row>
        <row r="2341">
          <cell r="A2341" t="str">
            <v>MOTRIZ ELE</v>
          </cell>
          <cell r="B2341" t="str">
            <v>VADA E LÂMINA 3,18 M3 - JUROS. AF_06/2014</v>
          </cell>
        </row>
        <row r="2342">
          <cell r="A2342">
            <v>89011</v>
          </cell>
          <cell r="B2342" t="str">
            <v>RETROESCAVADEIRA SOBRE RODAS COM CARREGADEIRA, TRAÇÃO 4X4, POTÊNCIA LÍ</v>
          </cell>
          <cell r="C2342" t="str">
            <v>H</v>
          </cell>
          <cell r="D2342" t="str">
            <v>C</v>
          </cell>
          <cell r="E2342">
            <v>12.48</v>
          </cell>
        </row>
        <row r="2343">
          <cell r="A2343" t="str">
            <v>Q. 72 HP,</v>
          </cell>
          <cell r="B2343" t="str">
            <v>CAÇAMBA CARREG. CAP. MÍN. 0,79 M3, CAÇAMBA RETRO CAP. 0,18 M</v>
          </cell>
        </row>
        <row r="2344">
          <cell r="A2344" t="str">
            <v>3, PESO OP</v>
          </cell>
          <cell r="B2344" t="str">
            <v>ERACIONAL MÍN. 7.140 KG, PROFUNDIDADE ESCAVAÇÃO MÁX. 4,50 M</v>
          </cell>
        </row>
        <row r="2345">
          <cell r="A2345" t="e">
            <v>#NAME?</v>
          </cell>
          <cell r="B2345" t="str">
            <v>AÇÃO. AF_06/2014</v>
          </cell>
        </row>
        <row r="2346">
          <cell r="A2346">
            <v>89012</v>
          </cell>
          <cell r="B2346" t="str">
            <v>RETROESCAVADEIRA SOBRE RODAS COM CARREGADEIRA, TRAÇÃO 4X4, POTÊNCIA LÍ</v>
          </cell>
          <cell r="C2346" t="str">
            <v>H</v>
          </cell>
          <cell r="D2346" t="str">
            <v>C</v>
          </cell>
          <cell r="E2346">
            <v>2.8</v>
          </cell>
        </row>
        <row r="2347">
          <cell r="A2347" t="str">
            <v>Q. 72 HP,</v>
          </cell>
          <cell r="B2347" t="str">
            <v>CAÇAMBA CARREG. CAP. MÍN. 0,79 M3, CAÇAMBA RETRO CAP. 0,18 M</v>
          </cell>
        </row>
        <row r="2348">
          <cell r="A2348" t="str">
            <v>3, PESO OP</v>
          </cell>
          <cell r="B2348" t="str">
            <v>ERACIONAL MÍN. 7.140 KG, PROFUNDIDADE ESCAVAÇÃO MÁX. 4,50 M</v>
          </cell>
        </row>
        <row r="2349">
          <cell r="A2349" t="e">
            <v>#NAME?</v>
          </cell>
          <cell r="B2349" t="str">
            <v>AF_06/2014</v>
          </cell>
        </row>
        <row r="2350">
          <cell r="A2350">
            <v>89013</v>
          </cell>
          <cell r="B2350" t="str">
            <v>TRATOR DE ESTEIRAS, POTÊNCIA 347 HP, PESO OPERACIONAL 38,5 T, COM LÂMI</v>
          </cell>
          <cell r="C2350" t="str">
            <v>H</v>
          </cell>
          <cell r="D2350" t="str">
            <v>CR</v>
          </cell>
          <cell r="E2350">
            <v>126.82</v>
          </cell>
        </row>
        <row r="2351">
          <cell r="A2351" t="str">
            <v>NA 8,70 M3</v>
          </cell>
          <cell r="B2351" t="e">
            <v>#NAME?</v>
          </cell>
        </row>
        <row r="2352">
          <cell r="A2352">
            <v>89014</v>
          </cell>
          <cell r="B2352" t="str">
            <v>TRATOR DE ESTEIRAS, POTÊNCIA 347 HP, PESO OPERACIONAL 38,5 T, COM LÂMI</v>
          </cell>
          <cell r="C2352" t="str">
            <v>H</v>
          </cell>
          <cell r="D2352" t="str">
            <v>CR</v>
          </cell>
          <cell r="E2352">
            <v>28.53</v>
          </cell>
        </row>
        <row r="2353">
          <cell r="A2353" t="str">
            <v>NA 8,70 M3</v>
          </cell>
          <cell r="B2353" t="e">
            <v>#NAME?</v>
          </cell>
        </row>
        <row r="2354">
          <cell r="A2354">
            <v>89015</v>
          </cell>
          <cell r="B2354" t="str">
            <v>VASSOURA MECÂNICA REBOCÁVEL COM ESCOVA CILÍNDRICA, LARGURA ÚTIL DE VAR</v>
          </cell>
          <cell r="C2354" t="str">
            <v>H</v>
          </cell>
          <cell r="D2354" t="str">
            <v>CR</v>
          </cell>
          <cell r="E2354">
            <v>2.4300000000000002</v>
          </cell>
        </row>
        <row r="2355">
          <cell r="A2355" t="str">
            <v>RIMENTO DE</v>
          </cell>
          <cell r="B2355" t="str">
            <v>2,44 M - DEPRECIAÇÃO. AF_06/2014</v>
          </cell>
        </row>
        <row r="2356">
          <cell r="A2356">
            <v>89016</v>
          </cell>
          <cell r="B2356" t="str">
            <v>VASSOURA MECÂNICA REBOCÁVEL COM ESCOVA CILÍNDRICA, LARGURA ÚTIL DE VAR</v>
          </cell>
          <cell r="C2356" t="str">
            <v>H</v>
          </cell>
          <cell r="D2356" t="str">
            <v>CR</v>
          </cell>
          <cell r="E2356">
            <v>0.89</v>
          </cell>
        </row>
        <row r="2357">
          <cell r="A2357" t="str">
            <v>RIMENTO DE</v>
          </cell>
          <cell r="B2357" t="str">
            <v>2,44 M - JUROS. AF_06/2014</v>
          </cell>
        </row>
        <row r="2358">
          <cell r="A2358">
            <v>89017</v>
          </cell>
          <cell r="B2358" t="str">
            <v>TRATOR DE ESTEIRAS, POTÊNCIA 170 HP, PESO OPERACIONAL 19 T, CAÇAMBA 5,</v>
          </cell>
          <cell r="C2358" t="str">
            <v>H</v>
          </cell>
          <cell r="D2358" t="str">
            <v>CR</v>
          </cell>
          <cell r="E2358">
            <v>38.479999999999997</v>
          </cell>
        </row>
        <row r="2359">
          <cell r="A2359" t="str">
            <v>2 M3 - DEP</v>
          </cell>
          <cell r="B2359" t="str">
            <v>RECIAÇÃO. AF_06/2014</v>
          </cell>
        </row>
        <row r="2360">
          <cell r="A2360">
            <v>89018</v>
          </cell>
          <cell r="B2360" t="str">
            <v>TRATOR DE ESTEIRAS, POTÊNCIA 170 HP, PESO OPERACIONAL 19 T, CAÇAMBA 5,</v>
          </cell>
          <cell r="C2360" t="str">
            <v>H</v>
          </cell>
          <cell r="D2360" t="str">
            <v>CR</v>
          </cell>
          <cell r="E2360">
            <v>8.65</v>
          </cell>
        </row>
        <row r="2361">
          <cell r="A2361" t="str">
            <v>2 M3 - JUR</v>
          </cell>
          <cell r="B2361" t="str">
            <v>OS. AF_06/2014</v>
          </cell>
        </row>
        <row r="2362">
          <cell r="A2362">
            <v>89019</v>
          </cell>
          <cell r="B2362" t="str">
            <v>BOMBA SUBMERSÍVEL ELÉTRICA TRIFÁSICA, POTÊNCIA 2,96 HP, Ø ROTOR 144 MM</v>
          </cell>
          <cell r="C2362" t="str">
            <v>H</v>
          </cell>
          <cell r="D2362" t="str">
            <v>CR</v>
          </cell>
          <cell r="E2362">
            <v>0.24</v>
          </cell>
        </row>
        <row r="2363">
          <cell r="A2363" t="str">
            <v>SEMI-ABERT</v>
          </cell>
          <cell r="B2363" t="str">
            <v>O, BOCAL DE SAÍDA Ø 2, HM/Q = 2 MCA / 38,8 M3/H A 28 MCA /</v>
          </cell>
        </row>
        <row r="2364">
          <cell r="A2364" t="str">
            <v>SINAPI - S</v>
          </cell>
          <cell r="B2364" t="str">
            <v>ISTEMA NACIONAL DE PESQUISA DE CUSTOS E ÍNDICES DA CONSTRUÇÃO CIVIL</v>
          </cell>
        </row>
        <row r="2365">
          <cell r="A2365" t="str">
            <v>PCI.817.01</v>
          </cell>
          <cell r="B2365" t="e">
            <v>#NAME?</v>
          </cell>
          <cell r="D2365" t="str">
            <v>EM</v>
          </cell>
          <cell r="E2365" t="str">
            <v>06/2016 AS 13:04:4</v>
          </cell>
        </row>
        <row r="2366">
          <cell r="D2366" t="str">
            <v>TA</v>
          </cell>
          <cell r="E2366" t="str">
            <v>TÉCNICA: 13/06/20</v>
          </cell>
        </row>
        <row r="2367">
          <cell r="A2367" t="str">
            <v>ENCARGOS S</v>
          </cell>
          <cell r="B2367" t="str">
            <v>OCIAIS DESONERADOS: 90,80%(HORA)   52,84%(MÊS)</v>
          </cell>
        </row>
        <row r="2368">
          <cell r="A2368" t="str">
            <v>ABRANGÊNCI</v>
          </cell>
          <cell r="B2368" t="str">
            <v>A : NACIONAL                                              LOCALIDADE  : BELO</v>
          </cell>
          <cell r="C2368" t="str">
            <v>HORI</v>
          </cell>
        </row>
        <row r="2369">
          <cell r="A2369" t="str">
            <v>REF.COLETA</v>
          </cell>
          <cell r="B2369" t="str">
            <v>: MEDIANO</v>
          </cell>
          <cell r="D2369" t="str">
            <v>TA</v>
          </cell>
          <cell r="E2369" t="str">
            <v>: 05/2016</v>
          </cell>
        </row>
        <row r="2370">
          <cell r="A2370" t="str">
            <v>CÓDIGO</v>
          </cell>
          <cell r="B2370" t="str">
            <v>|D E S C R I Ç Ã O                                                   |UN</v>
          </cell>
          <cell r="C2370" t="str">
            <v>IDADE</v>
          </cell>
          <cell r="D2370" t="str">
            <v>DE</v>
          </cell>
          <cell r="E2370" t="str">
            <v>|CUSTO TOTA</v>
          </cell>
        </row>
        <row r="2371">
          <cell r="A2371" t="str">
            <v>VÍNCULO...</v>
          </cell>
          <cell r="B2371" t="str">
            <v>..: CAIXA REFERENCIAL</v>
          </cell>
        </row>
        <row r="2372">
          <cell r="A2372" t="str">
            <v>5 M3/H - D</v>
          </cell>
          <cell r="B2372" t="str">
            <v>EPRECIAÇÃO. AF_06/2014</v>
          </cell>
        </row>
        <row r="2373">
          <cell r="A2373">
            <v>89020</v>
          </cell>
          <cell r="B2373" t="str">
            <v>BOMBA SUBMERSÍVEL ELÉTRICA TRIFÁSICA, POTÊNCIA 2,96 HP, Ø ROTOR 144 MM</v>
          </cell>
          <cell r="C2373" t="str">
            <v>H</v>
          </cell>
          <cell r="D2373" t="str">
            <v>CR</v>
          </cell>
          <cell r="E2373">
            <v>7.0000000000000007E-2</v>
          </cell>
        </row>
        <row r="2374">
          <cell r="A2374" t="str">
            <v>SEMI-ABERT</v>
          </cell>
          <cell r="B2374" t="str">
            <v>O, BOCAL DE SAÍDA Ø 2, HM/Q = 2 MCA / 38,8 M3/H A 28 MCA /</v>
          </cell>
        </row>
        <row r="2375">
          <cell r="A2375" t="str">
            <v>5 M3/H - J</v>
          </cell>
          <cell r="B2375" t="str">
            <v>UROS. AF_06/2014</v>
          </cell>
        </row>
        <row r="2376">
          <cell r="A2376">
            <v>89023</v>
          </cell>
          <cell r="B2376" t="str">
            <v>TANQUE DE ASFALTO ESTACIONÁRIO COM MAÇARICO, CAPACIDADE 20.000 L - DEP</v>
          </cell>
          <cell r="C2376" t="str">
            <v>H</v>
          </cell>
          <cell r="D2376" t="str">
            <v>CR</v>
          </cell>
          <cell r="E2376">
            <v>1.59</v>
          </cell>
        </row>
        <row r="2377">
          <cell r="A2377" t="str">
            <v>RECIAÇÃO.</v>
          </cell>
          <cell r="B2377" t="str">
            <v>AF_06/2014</v>
          </cell>
        </row>
        <row r="2378">
          <cell r="A2378">
            <v>89024</v>
          </cell>
          <cell r="B2378" t="str">
            <v>TANQUE DE ASFALTO ESTACIONÁRIO COM MAÇARICO, CAPACIDADE 20.000 L - JUR</v>
          </cell>
          <cell r="C2378" t="str">
            <v>H</v>
          </cell>
          <cell r="D2378" t="str">
            <v>CR</v>
          </cell>
          <cell r="E2378">
            <v>0.47</v>
          </cell>
        </row>
        <row r="2379">
          <cell r="A2379" t="str">
            <v>OS. AF_06/</v>
          </cell>
          <cell r="B2379">
            <v>2014</v>
          </cell>
        </row>
        <row r="2380">
          <cell r="A2380">
            <v>89025</v>
          </cell>
          <cell r="B2380" t="str">
            <v>TANQUE DE ASFALTO ESTACIONÁRIO COM MAÇARICO, CAPACIDADE 20.000 L - MAN</v>
          </cell>
          <cell r="C2380" t="str">
            <v>H</v>
          </cell>
          <cell r="D2380" t="str">
            <v>CR</v>
          </cell>
          <cell r="E2380">
            <v>1.1000000000000001</v>
          </cell>
        </row>
        <row r="2381">
          <cell r="A2381" t="str">
            <v>UTENÇÃO. A</v>
          </cell>
          <cell r="B2381" t="str">
            <v>F_06/2014</v>
          </cell>
        </row>
        <row r="2382">
          <cell r="A2382">
            <v>89026</v>
          </cell>
          <cell r="B2382" t="str">
            <v>TANQUE DE ASFALTO ESTACIONÁRIO COM MAÇARICO, CAPACIDADE 20.000 L - MAT</v>
          </cell>
          <cell r="C2382" t="str">
            <v>H</v>
          </cell>
          <cell r="D2382" t="str">
            <v>C</v>
          </cell>
          <cell r="E2382">
            <v>119.82</v>
          </cell>
        </row>
        <row r="2383">
          <cell r="A2383" t="str">
            <v>ERIAIS NA</v>
          </cell>
          <cell r="B2383" t="str">
            <v>OPERAÇÃO. AF_06/2014</v>
          </cell>
        </row>
        <row r="2384">
          <cell r="A2384">
            <v>89029</v>
          </cell>
          <cell r="B2384" t="str">
            <v>TRATOR DE ESTEIRAS, POTÊNCIA 100 HP, PESO OPERACIONAL 9,4 T, COM LÂMIN</v>
          </cell>
          <cell r="C2384" t="str">
            <v>H</v>
          </cell>
          <cell r="D2384" t="str">
            <v>CR</v>
          </cell>
          <cell r="E2384">
            <v>29.86</v>
          </cell>
        </row>
        <row r="2385">
          <cell r="A2385" t="str">
            <v>A 2,19 M3</v>
          </cell>
          <cell r="B2385" t="e">
            <v>#NAME?</v>
          </cell>
        </row>
        <row r="2386">
          <cell r="A2386">
            <v>89030</v>
          </cell>
          <cell r="B2386" t="str">
            <v>TRATOR DE ESTEIRAS, POTÊNCIA 100 HP, PESO OPERACIONAL 9,4 T, COM LÂMIN</v>
          </cell>
          <cell r="C2386" t="str">
            <v>H</v>
          </cell>
          <cell r="D2386" t="str">
            <v>CR</v>
          </cell>
          <cell r="E2386">
            <v>6.72</v>
          </cell>
        </row>
        <row r="2387">
          <cell r="A2387" t="str">
            <v>A 2,19 M3</v>
          </cell>
          <cell r="B2387" t="e">
            <v>#NAME?</v>
          </cell>
        </row>
        <row r="2388">
          <cell r="A2388">
            <v>89033</v>
          </cell>
          <cell r="B2388" t="str">
            <v>TRATOR DE PNEUS, POTÊNCIA 85 CV, TRAÇÃO 4X4, PESO COM LASTRO DE 4.675</v>
          </cell>
          <cell r="C2388" t="str">
            <v>H</v>
          </cell>
          <cell r="D2388" t="str">
            <v>C</v>
          </cell>
          <cell r="E2388">
            <v>5.12</v>
          </cell>
        </row>
        <row r="2389">
          <cell r="A2389" t="str">
            <v>KG - DEPRE</v>
          </cell>
          <cell r="B2389" t="str">
            <v>CIAÇÃO. AF_06/2014</v>
          </cell>
        </row>
        <row r="2390">
          <cell r="A2390">
            <v>89034</v>
          </cell>
          <cell r="B2390" t="str">
            <v>TRATOR DE PNEUS, POTÊNCIA 85 CV, TRAÇÃO 4X4, PESO COM LASTRO DE 4.675</v>
          </cell>
          <cell r="C2390" t="str">
            <v>H</v>
          </cell>
          <cell r="D2390" t="str">
            <v>C</v>
          </cell>
          <cell r="E2390">
            <v>1.73</v>
          </cell>
        </row>
        <row r="2391">
          <cell r="A2391" t="str">
            <v>KG - JUROS</v>
          </cell>
          <cell r="B2391" t="str">
            <v>. AF_06/2014</v>
          </cell>
        </row>
        <row r="2392">
          <cell r="A2392">
            <v>89128</v>
          </cell>
          <cell r="B2392" t="str">
            <v>PÁ CARREGADEIRA SOBRE RODAS, POTÊNCIA LÍQUIDA 128 HP, CAPACIDADE DA CA</v>
          </cell>
          <cell r="C2392" t="str">
            <v>H</v>
          </cell>
          <cell r="D2392" t="str">
            <v>C</v>
          </cell>
          <cell r="E2392">
            <v>20.16</v>
          </cell>
        </row>
        <row r="2393">
          <cell r="A2393" t="str">
            <v>ÇAMBA 1,7</v>
          </cell>
          <cell r="B2393" t="str">
            <v>A 2,8 M3, PESO OPERACIONAL 11632 KG - DEPRECIAÇÃO. AF_06/201</v>
          </cell>
        </row>
        <row r="2394">
          <cell r="A2394">
            <v>4</v>
          </cell>
        </row>
        <row r="2395">
          <cell r="A2395">
            <v>89129</v>
          </cell>
          <cell r="B2395" t="str">
            <v>PÁ CARREGADEIRA SOBRE RODAS, POTÊNCIA LÍQUIDA 128 HP, CAPACIDADE DA CA</v>
          </cell>
          <cell r="C2395" t="str">
            <v>H</v>
          </cell>
          <cell r="D2395" t="str">
            <v>C</v>
          </cell>
          <cell r="E2395">
            <v>4.53</v>
          </cell>
        </row>
        <row r="2396">
          <cell r="A2396" t="str">
            <v>ÇAMBA 1,7</v>
          </cell>
          <cell r="B2396" t="str">
            <v>A 2,8 M3, PESO OPERACIONAL 11632 KG - JUROS. AF_06/2014</v>
          </cell>
        </row>
        <row r="2397">
          <cell r="A2397">
            <v>89130</v>
          </cell>
          <cell r="B2397" t="str">
            <v>PÁ CARREGADEIRA SOBRE RODAS, POTÊNCIA 197 HP, CAPACIDADE DA CAÇAMBA 2,</v>
          </cell>
          <cell r="C2397" t="str">
            <v>H</v>
          </cell>
          <cell r="D2397" t="str">
            <v>CR</v>
          </cell>
          <cell r="E2397">
            <v>27.95</v>
          </cell>
        </row>
        <row r="2398">
          <cell r="A2398" t="str">
            <v>5 A 3,5 M3</v>
          </cell>
          <cell r="B2398" t="str">
            <v>, PESO OPERACIONAL 18338 KG - DEPRECIAÇÃO. AF_06/2014</v>
          </cell>
        </row>
        <row r="2399">
          <cell r="A2399">
            <v>89131</v>
          </cell>
          <cell r="B2399" t="str">
            <v>PÁ CARREGADEIRA SOBRE RODAS, POTÊNCIA 197 HP, CAPACIDADE DA CAÇAMBA 2,</v>
          </cell>
          <cell r="C2399" t="str">
            <v>H</v>
          </cell>
          <cell r="D2399" t="str">
            <v>CR</v>
          </cell>
          <cell r="E2399">
            <v>6.28</v>
          </cell>
        </row>
        <row r="2400">
          <cell r="A2400" t="str">
            <v>SINAPI - S</v>
          </cell>
          <cell r="B2400" t="str">
            <v>ISTEMA NACIONAL DE PESQUISA DE CUSTOS E ÍNDICES DA CONSTRUÇÃO CIVIL</v>
          </cell>
        </row>
        <row r="2401">
          <cell r="A2401" t="str">
            <v>PCI.817.01</v>
          </cell>
          <cell r="B2401" t="e">
            <v>#NAME?</v>
          </cell>
          <cell r="D2401" t="str">
            <v>EM</v>
          </cell>
          <cell r="E2401" t="str">
            <v>06/2016 AS 13:04:4</v>
          </cell>
        </row>
        <row r="2402">
          <cell r="D2402" t="str">
            <v>TA</v>
          </cell>
          <cell r="E2402" t="str">
            <v>TÉCNICA: 13/06/20</v>
          </cell>
        </row>
        <row r="2403">
          <cell r="A2403" t="str">
            <v>ENCARGOS S</v>
          </cell>
          <cell r="B2403" t="str">
            <v>OCIAIS DESONERADOS: 90,80%(HORA)   52,84%(MÊS)</v>
          </cell>
        </row>
        <row r="2404">
          <cell r="A2404" t="str">
            <v>ABRANGÊNCI</v>
          </cell>
          <cell r="B2404" t="str">
            <v>A : NACIONAL                                              LOCALIDADE  : BELO</v>
          </cell>
          <cell r="C2404" t="str">
            <v>HORI</v>
          </cell>
        </row>
        <row r="2405">
          <cell r="A2405" t="str">
            <v>REF.COLETA</v>
          </cell>
          <cell r="B2405" t="str">
            <v>: MEDIANO</v>
          </cell>
          <cell r="D2405" t="str">
            <v>TA</v>
          </cell>
          <cell r="E2405" t="str">
            <v>: 05/2016</v>
          </cell>
        </row>
        <row r="2406">
          <cell r="A2406" t="str">
            <v>CÓDIGO</v>
          </cell>
          <cell r="B2406" t="str">
            <v>|D E S C R I Ç Ã O                                                   |UN</v>
          </cell>
          <cell r="C2406" t="str">
            <v>IDADE</v>
          </cell>
          <cell r="D2406" t="str">
            <v>DE</v>
          </cell>
          <cell r="E2406" t="str">
            <v>|CUSTO TOTA</v>
          </cell>
        </row>
        <row r="2407">
          <cell r="A2407" t="str">
            <v>VÍNCULO...</v>
          </cell>
          <cell r="B2407" t="str">
            <v>..: CAIXA REFERENCIAL</v>
          </cell>
        </row>
        <row r="2408">
          <cell r="A2408" t="str">
            <v>5 A 3,5 M3</v>
          </cell>
          <cell r="B2408" t="str">
            <v>, PESO OPERACIONAL 18338 KG - JUROS. AF_06/2014</v>
          </cell>
        </row>
        <row r="2409">
          <cell r="A2409">
            <v>89210</v>
          </cell>
          <cell r="B2409" t="str">
            <v>ROLO COMPACTADOR VIBRATÓRIO DE UM CILINDRO AÇO LISO, POTÊNCIA 80 HP, P</v>
          </cell>
          <cell r="C2409" t="str">
            <v>H</v>
          </cell>
          <cell r="D2409" t="str">
            <v>CR</v>
          </cell>
          <cell r="E2409">
            <v>14.61</v>
          </cell>
        </row>
        <row r="2410">
          <cell r="A2410" t="str">
            <v>ESO OPERAC</v>
          </cell>
          <cell r="B2410" t="str">
            <v>IONAL MÁXIMO 8,1 T, IMPACTO DINÂMICO 16,15 / 9,5 T, LARGURA</v>
          </cell>
        </row>
        <row r="2411">
          <cell r="A2411" t="str">
            <v>DE TRABALH</v>
          </cell>
          <cell r="B2411" t="str">
            <v>O 1,68 M - DEPRECIAÇÃO. AF_06/2014</v>
          </cell>
        </row>
        <row r="2412">
          <cell r="A2412">
            <v>89211</v>
          </cell>
          <cell r="B2412" t="str">
            <v>ROLO COMPACTADOR VIBRATÓRIO DE UM CILINDRO AÇO LISO, POTÊNCIA 80 HP, P</v>
          </cell>
          <cell r="C2412" t="str">
            <v>H</v>
          </cell>
          <cell r="D2412" t="str">
            <v>CR</v>
          </cell>
          <cell r="E2412">
            <v>3.4</v>
          </cell>
        </row>
        <row r="2413">
          <cell r="A2413" t="str">
            <v>ESO OPERAC</v>
          </cell>
          <cell r="B2413" t="str">
            <v>IONAL MÁXIMO 8,1 T, IMPACTO DINÂMICO 16,15 / 9,5 T, LARGURA</v>
          </cell>
        </row>
        <row r="2414">
          <cell r="A2414" t="str">
            <v>DE TRABALH</v>
          </cell>
          <cell r="B2414" t="str">
            <v>O 1,68 M - JUROS. AF_06/2014</v>
          </cell>
        </row>
        <row r="2415">
          <cell r="A2415">
            <v>89212</v>
          </cell>
          <cell r="B2415" t="str">
            <v>BATE-ESTACAS POR GRAVIDADE, POTÊNCIA DE 160 HP, PESO DO MARTELO ATÉ 3</v>
          </cell>
          <cell r="C2415" t="str">
            <v>H</v>
          </cell>
          <cell r="D2415" t="str">
            <v>CR</v>
          </cell>
          <cell r="E2415">
            <v>11.9</v>
          </cell>
        </row>
        <row r="2416">
          <cell r="A2416" t="str">
            <v>TONELADAS</v>
          </cell>
          <cell r="B2416" t="e">
            <v>#NAME?</v>
          </cell>
        </row>
        <row r="2417">
          <cell r="A2417">
            <v>89213</v>
          </cell>
          <cell r="B2417" t="str">
            <v>BATE-ESTACAS POR GRAVIDADE, POTÊNCIA DE 160 HP, PESO DO MARTELO ATÉ 3</v>
          </cell>
          <cell r="C2417" t="str">
            <v>H</v>
          </cell>
          <cell r="D2417" t="str">
            <v>CR</v>
          </cell>
          <cell r="E2417">
            <v>4.62</v>
          </cell>
        </row>
        <row r="2418">
          <cell r="A2418" t="str">
            <v>TONELADAS</v>
          </cell>
          <cell r="B2418" t="e">
            <v>#NAME?</v>
          </cell>
        </row>
        <row r="2419">
          <cell r="A2419">
            <v>89214</v>
          </cell>
          <cell r="B2419" t="str">
            <v>BATE-ESTACAS POR GRAVIDADE, POTÊNCIA DE 160 HP, PESO DO MARTELO ATÉ 3</v>
          </cell>
          <cell r="C2419" t="str">
            <v>H</v>
          </cell>
          <cell r="D2419" t="str">
            <v>CR</v>
          </cell>
          <cell r="E2419">
            <v>14</v>
          </cell>
        </row>
        <row r="2420">
          <cell r="A2420" t="str">
            <v>TONELADAS</v>
          </cell>
          <cell r="B2420" t="e">
            <v>#NAME?</v>
          </cell>
        </row>
        <row r="2421">
          <cell r="A2421">
            <v>89215</v>
          </cell>
          <cell r="B2421" t="str">
            <v>BATE-ESTACAS POR GRAVIDADE, POTÊNCIA DE 160 HP, PESO DO MARTELO ATÉ 3</v>
          </cell>
          <cell r="C2421" t="str">
            <v>H</v>
          </cell>
          <cell r="D2421" t="str">
            <v>C</v>
          </cell>
          <cell r="E2421">
            <v>78.78</v>
          </cell>
        </row>
        <row r="2422">
          <cell r="A2422" t="str">
            <v>TONELADAS</v>
          </cell>
          <cell r="B2422" t="e">
            <v>#NAME?</v>
          </cell>
        </row>
        <row r="2423">
          <cell r="A2423">
            <v>89219</v>
          </cell>
          <cell r="B2423" t="str">
            <v>ROLO COMPACTADOR VIBRATORIO DE UM CILINDRO LISO DE ACO, POTENCIA 80 HP</v>
          </cell>
          <cell r="C2423" t="str">
            <v>H</v>
          </cell>
          <cell r="D2423" t="str">
            <v>CR</v>
          </cell>
          <cell r="E2423">
            <v>15.26</v>
          </cell>
        </row>
        <row r="2424">
          <cell r="A2424" t="str">
            <v>, PESO OPE</v>
          </cell>
          <cell r="B2424" t="str">
            <v>RACIONAL MAXIMO 8,5 T, LARGURA TRABALHO 1,676 M - DEPRECIAÇÃ</v>
          </cell>
        </row>
        <row r="2425">
          <cell r="A2425" t="str">
            <v>O. AF_06/2</v>
          </cell>
          <cell r="B2425">
            <v>14</v>
          </cell>
        </row>
        <row r="2426">
          <cell r="A2426">
            <v>89220</v>
          </cell>
          <cell r="B2426" t="str">
            <v>ROLO COMPACTADOR VIBRATORIO DE UM CILINDRO LISO DE ACO, POTENCIA 80 HP</v>
          </cell>
          <cell r="C2426" t="str">
            <v>H</v>
          </cell>
          <cell r="D2426" t="str">
            <v>CR</v>
          </cell>
          <cell r="E2426">
            <v>3.55</v>
          </cell>
        </row>
        <row r="2427">
          <cell r="A2427" t="str">
            <v>, PESO OPE</v>
          </cell>
          <cell r="B2427" t="str">
            <v>RACIONAL MAXIMO 8,5 T, LARGURA TRABALHO 1,676 M - JUROS. AF_</v>
          </cell>
        </row>
        <row r="2428">
          <cell r="A2428">
            <v>41791</v>
          </cell>
        </row>
        <row r="2429">
          <cell r="A2429">
            <v>89221</v>
          </cell>
          <cell r="B2429" t="str">
            <v>BETONEIRA CAPACIDADE NOMINAL DE 600 L, CAPACIDADE DE MISTURA 360 L, MO</v>
          </cell>
          <cell r="C2429" t="str">
            <v>H</v>
          </cell>
          <cell r="D2429" t="str">
            <v>CR</v>
          </cell>
          <cell r="E2429">
            <v>0.9</v>
          </cell>
        </row>
        <row r="2430">
          <cell r="A2430" t="str">
            <v>TOR ELÉTRI</v>
          </cell>
          <cell r="B2430" t="str">
            <v>CO TRIFÁSICO POTÊNCIA DE 4 CV, SEM CARREGADOR - DEPRECIAÇÃO.</v>
          </cell>
        </row>
        <row r="2431">
          <cell r="A2431" t="str">
            <v>AF_11/2014</v>
          </cell>
        </row>
        <row r="2432">
          <cell r="A2432">
            <v>89222</v>
          </cell>
          <cell r="B2432" t="str">
            <v>BETONEIRA CAPACIDADE NOMINAL DE 600 L, CAPACIDADE DE MISTURA 360 L, MO</v>
          </cell>
          <cell r="C2432" t="str">
            <v>H</v>
          </cell>
          <cell r="D2432" t="str">
            <v>CR</v>
          </cell>
          <cell r="E2432">
            <v>0.21</v>
          </cell>
        </row>
        <row r="2433">
          <cell r="A2433" t="str">
            <v>TOR ELÉTRI</v>
          </cell>
          <cell r="B2433" t="str">
            <v>CO TRIFÁSICO POTÊNCIA DE 4 CV, SEM CARREGADOR - JUROS. AF_11</v>
          </cell>
        </row>
        <row r="2434">
          <cell r="A2434" t="str">
            <v>/2014</v>
          </cell>
        </row>
        <row r="2435">
          <cell r="A2435">
            <v>89223</v>
          </cell>
          <cell r="B2435" t="str">
            <v>BETONEIRA CAPACIDADE NOMINAL DE 600 L, CAPACIDADE DE MISTURA 360 L, MO</v>
          </cell>
          <cell r="C2435" t="str">
            <v>H</v>
          </cell>
          <cell r="D2435" t="str">
            <v>CR</v>
          </cell>
          <cell r="E2435">
            <v>0.75</v>
          </cell>
        </row>
        <row r="2436">
          <cell r="A2436" t="str">
            <v>SINAPI - S</v>
          </cell>
          <cell r="B2436" t="str">
            <v>ISTEMA NACIONAL DE PESQUISA DE CUSTOS E ÍNDICES DA CONSTRUÇÃO CIVIL</v>
          </cell>
        </row>
        <row r="2437">
          <cell r="A2437" t="str">
            <v>PCI.817.01</v>
          </cell>
          <cell r="B2437" t="e">
            <v>#NAME?</v>
          </cell>
          <cell r="D2437" t="str">
            <v>EM</v>
          </cell>
          <cell r="E2437" t="str">
            <v>06/2016 AS 13:04:4</v>
          </cell>
        </row>
        <row r="2438">
          <cell r="D2438" t="str">
            <v>TA</v>
          </cell>
          <cell r="E2438" t="str">
            <v>TÉCNICA: 13/06/20</v>
          </cell>
        </row>
        <row r="2439">
          <cell r="A2439" t="str">
            <v>ENCARGOS S</v>
          </cell>
          <cell r="B2439" t="str">
            <v>OCIAIS DESONERADOS: 90,80%(HORA)   52,84%(MÊS)</v>
          </cell>
        </row>
        <row r="2440">
          <cell r="A2440" t="str">
            <v>ABRANGÊNCI</v>
          </cell>
          <cell r="B2440" t="str">
            <v>A : NACIONAL                                              LOCALIDADE  : BELO</v>
          </cell>
          <cell r="C2440" t="str">
            <v>HORI</v>
          </cell>
        </row>
        <row r="2441">
          <cell r="A2441" t="str">
            <v>REF.COLETA</v>
          </cell>
          <cell r="B2441" t="str">
            <v>: MEDIANO</v>
          </cell>
          <cell r="D2441" t="str">
            <v>TA</v>
          </cell>
          <cell r="E2441" t="str">
            <v>: 05/2016</v>
          </cell>
        </row>
        <row r="2442">
          <cell r="A2442" t="str">
            <v>CÓDIGO</v>
          </cell>
          <cell r="B2442" t="str">
            <v>|D E S C R I Ç Ã O                                                   |UN</v>
          </cell>
          <cell r="C2442" t="str">
            <v>IDADE</v>
          </cell>
          <cell r="D2442" t="str">
            <v>DE</v>
          </cell>
          <cell r="E2442" t="str">
            <v>|CUSTO TOTA</v>
          </cell>
        </row>
        <row r="2443">
          <cell r="A2443" t="str">
            <v>VÍNCULO...</v>
          </cell>
          <cell r="B2443" t="str">
            <v>..: CAIXA REFERENCIAL</v>
          </cell>
        </row>
        <row r="2444">
          <cell r="A2444" t="str">
            <v>TOR ELÉTRI</v>
          </cell>
          <cell r="B2444" t="str">
            <v>CO TRIFÁSICO POTÊNCIA DE 4 CV, SEM CARREGADOR - MANUTENÇÃO.</v>
          </cell>
        </row>
        <row r="2445">
          <cell r="A2445" t="str">
            <v>AF_11/2014</v>
          </cell>
        </row>
        <row r="2446">
          <cell r="A2446">
            <v>89224</v>
          </cell>
          <cell r="B2446" t="str">
            <v>BETONEIRA CAPACIDADE NOMINAL DE 600 L, CAPACIDADE DE MISTURA 360 L, MO</v>
          </cell>
          <cell r="C2446" t="str">
            <v>H</v>
          </cell>
          <cell r="D2446" t="str">
            <v>CR</v>
          </cell>
          <cell r="E2446">
            <v>1.48</v>
          </cell>
        </row>
        <row r="2447">
          <cell r="A2447" t="str">
            <v>TOR ELÉTRI</v>
          </cell>
          <cell r="B2447" t="str">
            <v>CO TRIFÁSICO POTÊNCIA DE 4 CV, SEM CARREGADOR - MATERIAIS NA</v>
          </cell>
        </row>
        <row r="2448">
          <cell r="A2448" t="str">
            <v>OPERAÇÃO.</v>
          </cell>
          <cell r="B2448" t="str">
            <v>AF_11/2014</v>
          </cell>
        </row>
        <row r="2449">
          <cell r="A2449">
            <v>89228</v>
          </cell>
          <cell r="B2449" t="str">
            <v>MOTONIVELADORA POTÊNCIA BÁSICA LÍQUIDA (PRIMEIRA MARCHA) 125 HP, PESO</v>
          </cell>
          <cell r="C2449" t="str">
            <v>H</v>
          </cell>
          <cell r="D2449" t="str">
            <v>C</v>
          </cell>
          <cell r="E2449">
            <v>21.13</v>
          </cell>
        </row>
        <row r="2450">
          <cell r="A2450" t="str">
            <v>BRUTO 1303</v>
          </cell>
          <cell r="B2450" t="str">
            <v>2 KG, LARGURA DA LÂMINA DE 3,7 M - DEPRECIAÇÃO. AF_06/2014</v>
          </cell>
        </row>
        <row r="2451">
          <cell r="A2451">
            <v>89229</v>
          </cell>
          <cell r="B2451" t="str">
            <v>MOTONIVELADORA POTÊNCIA BÁSICA LÍQUIDA (PRIMEIRA MARCHA) 125 HP, PESO</v>
          </cell>
          <cell r="C2451" t="str">
            <v>H</v>
          </cell>
          <cell r="D2451" t="str">
            <v>C</v>
          </cell>
          <cell r="E2451">
            <v>6.73</v>
          </cell>
        </row>
        <row r="2452">
          <cell r="A2452" t="str">
            <v>BRUTO 1303</v>
          </cell>
          <cell r="B2452" t="str">
            <v>2 KG, LARGURA DA LÂMINA DE 3,7 M - JUROS. AF_06/2014</v>
          </cell>
        </row>
        <row r="2453">
          <cell r="A2453">
            <v>89230</v>
          </cell>
          <cell r="B2453" t="str">
            <v>FRESADORA DE ASFALTO A FRIO SOBRE RODAS, LARGURA FRESAGEM DE 1,0 M, PO</v>
          </cell>
          <cell r="C2453" t="str">
            <v>H</v>
          </cell>
          <cell r="D2453" t="str">
            <v>CR</v>
          </cell>
          <cell r="E2453">
            <v>64.02</v>
          </cell>
        </row>
        <row r="2454">
          <cell r="A2454" t="str">
            <v>TÊNCIA 208</v>
          </cell>
          <cell r="B2454" t="str">
            <v>HP - DEPRECIAÇÃO. AF_11/2014</v>
          </cell>
        </row>
        <row r="2455">
          <cell r="A2455">
            <v>89231</v>
          </cell>
          <cell r="B2455" t="str">
            <v>FRESADORA DE ASFALTO A FRIO SOBRE RODAS, LARGURA FRESAGEM DE 1,0 M, PO</v>
          </cell>
          <cell r="C2455" t="str">
            <v>H</v>
          </cell>
          <cell r="D2455" t="str">
            <v>CR</v>
          </cell>
          <cell r="E2455">
            <v>14.4</v>
          </cell>
        </row>
        <row r="2456">
          <cell r="A2456" t="str">
            <v>TÊNCIA 208</v>
          </cell>
          <cell r="B2456" t="str">
            <v>HP - JUROS. AF_11/2014</v>
          </cell>
        </row>
        <row r="2457">
          <cell r="A2457">
            <v>89232</v>
          </cell>
          <cell r="B2457" t="str">
            <v>FRESADORA DE ASFALTO A FRIO SOBRE RODAS, LARGURA FRESAGEM DE 1,0 M, PO</v>
          </cell>
          <cell r="C2457" t="str">
            <v>H</v>
          </cell>
          <cell r="D2457" t="str">
            <v>CR</v>
          </cell>
          <cell r="E2457">
            <v>100.04</v>
          </cell>
        </row>
        <row r="2458">
          <cell r="A2458" t="str">
            <v>TÊNCIA 208</v>
          </cell>
          <cell r="B2458" t="str">
            <v>HP - MANUTENÇÃO. AF_11/2014</v>
          </cell>
        </row>
        <row r="2459">
          <cell r="A2459">
            <v>89233</v>
          </cell>
          <cell r="B2459" t="str">
            <v>FRESADORA DE ASFALTO A FRIO SOBRE RODAS, LARGURA FRESAGEM DE 1,0 M, PO</v>
          </cell>
          <cell r="C2459" t="str">
            <v>H</v>
          </cell>
          <cell r="D2459" t="str">
            <v>C</v>
          </cell>
          <cell r="E2459">
            <v>93.09</v>
          </cell>
        </row>
        <row r="2460">
          <cell r="A2460" t="str">
            <v>TÊNCIA 208</v>
          </cell>
          <cell r="B2460" t="str">
            <v>HP - MATERIAIS NA OPERAÇÃO. AF_11/2014</v>
          </cell>
        </row>
        <row r="2461">
          <cell r="A2461">
            <v>89236</v>
          </cell>
          <cell r="B2461" t="str">
            <v>FRESADORA DE ASFALTO A FRIO SOBRE RODAS, LARGURA FRESAGEM DE 2,0 M, PO</v>
          </cell>
          <cell r="C2461" t="str">
            <v>H</v>
          </cell>
          <cell r="D2461" t="str">
            <v>CR</v>
          </cell>
          <cell r="E2461">
            <v>149.56</v>
          </cell>
        </row>
        <row r="2462">
          <cell r="A2462" t="str">
            <v>TÊNCIA 550</v>
          </cell>
          <cell r="B2462" t="str">
            <v>HP - DEPRECIAÇÃO. AF_11/2014</v>
          </cell>
        </row>
        <row r="2463">
          <cell r="A2463">
            <v>89237</v>
          </cell>
          <cell r="B2463" t="str">
            <v>FRESADORA DE ASFALTO A FRIO SOBRE RODAS, LARGURA FRESAGEM DE 2,0 M, PO</v>
          </cell>
          <cell r="C2463" t="str">
            <v>H</v>
          </cell>
          <cell r="D2463" t="str">
            <v>CR</v>
          </cell>
          <cell r="E2463">
            <v>33.65</v>
          </cell>
        </row>
        <row r="2464">
          <cell r="A2464" t="str">
            <v>TÊNCIA 550</v>
          </cell>
          <cell r="B2464" t="str">
            <v>HP - JUROS. AF_11/2014</v>
          </cell>
        </row>
        <row r="2465">
          <cell r="A2465">
            <v>89238</v>
          </cell>
          <cell r="B2465" t="str">
            <v>FRESADORA DE ASFALTO A FRIO SOBRE RODAS, LARGURA FRESAGEM DE 2,0 M, PO</v>
          </cell>
          <cell r="C2465" t="str">
            <v>H</v>
          </cell>
          <cell r="D2465" t="str">
            <v>CR</v>
          </cell>
          <cell r="E2465">
            <v>233.69</v>
          </cell>
        </row>
        <row r="2466">
          <cell r="A2466" t="str">
            <v>TÊNCIA 550</v>
          </cell>
          <cell r="B2466" t="str">
            <v>HP - MANUTENÇÃO. AF_11/2014</v>
          </cell>
        </row>
        <row r="2467">
          <cell r="A2467">
            <v>89239</v>
          </cell>
          <cell r="B2467" t="str">
            <v>FRESADORA DE ASFALTO A FRIO SOBRE RODAS, LARGURA FRESAGEM DE 2,0 M, PO</v>
          </cell>
          <cell r="C2467" t="str">
            <v>H</v>
          </cell>
          <cell r="D2467" t="str">
            <v>C</v>
          </cell>
          <cell r="E2467">
            <v>246.18</v>
          </cell>
        </row>
        <row r="2468">
          <cell r="A2468" t="str">
            <v>TÊNCIA 550</v>
          </cell>
          <cell r="B2468" t="str">
            <v>HP - MATERIAIS NA OPERAÇÃO. AF_11/2014</v>
          </cell>
        </row>
        <row r="2469">
          <cell r="A2469">
            <v>89240</v>
          </cell>
          <cell r="B2469" t="str">
            <v>VIBROACABADORA DE ASFALTO SOBRE ESTEIRAS, LARGURA DE PAVIMENTAÇÃO 1,90</v>
          </cell>
          <cell r="C2469" t="str">
            <v>H</v>
          </cell>
          <cell r="D2469" t="str">
            <v>C</v>
          </cell>
          <cell r="E2469">
            <v>43.03</v>
          </cell>
        </row>
        <row r="2470">
          <cell r="A2470" t="str">
            <v>M A 5,30 M</v>
          </cell>
          <cell r="B2470" t="str">
            <v>, POTÊNCIA 105 HP CAPACIDADE 450 T/H - DEPRECIAÇÃO. AF_11/2</v>
          </cell>
        </row>
        <row r="2471">
          <cell r="A2471">
            <v>14</v>
          </cell>
        </row>
        <row r="2472">
          <cell r="A2472" t="str">
            <v>SINAPI - S</v>
          </cell>
          <cell r="B2472" t="str">
            <v>ISTEMA NACIONAL DE PESQUISA DE CUSTOS E ÍNDICES DA CONSTRUÇÃO CIVIL</v>
          </cell>
        </row>
        <row r="2473">
          <cell r="A2473" t="str">
            <v>PCI.817.01</v>
          </cell>
          <cell r="B2473" t="e">
            <v>#NAME?</v>
          </cell>
          <cell r="D2473" t="str">
            <v>EM</v>
          </cell>
          <cell r="E2473" t="str">
            <v>06/2016 AS 13:04:4</v>
          </cell>
        </row>
        <row r="2474">
          <cell r="D2474" t="str">
            <v>TA</v>
          </cell>
          <cell r="E2474" t="str">
            <v>TÉCNICA: 13/06/20</v>
          </cell>
        </row>
        <row r="2475">
          <cell r="A2475" t="str">
            <v>ENCARGOS S</v>
          </cell>
          <cell r="B2475" t="str">
            <v>OCIAIS DESONERADOS: 90,80%(HORA)   52,84%(MÊS)</v>
          </cell>
        </row>
        <row r="2476">
          <cell r="A2476" t="str">
            <v>ABRANGÊNCI</v>
          </cell>
          <cell r="B2476" t="str">
            <v>A : NACIONAL                                              LOCALIDADE  : BELO</v>
          </cell>
          <cell r="C2476" t="str">
            <v>HORI</v>
          </cell>
        </row>
        <row r="2477">
          <cell r="A2477" t="str">
            <v>REF.COLETA</v>
          </cell>
          <cell r="B2477" t="str">
            <v>: MEDIANO</v>
          </cell>
          <cell r="D2477" t="str">
            <v>TA</v>
          </cell>
          <cell r="E2477" t="str">
            <v>: 05/2016</v>
          </cell>
        </row>
        <row r="2478">
          <cell r="A2478" t="str">
            <v>CÓDIGO</v>
          </cell>
          <cell r="B2478" t="str">
            <v>|D E S C R I Ç Ã O                                                   |UN</v>
          </cell>
          <cell r="C2478" t="str">
            <v>IDADE</v>
          </cell>
          <cell r="D2478" t="str">
            <v>DE</v>
          </cell>
          <cell r="E2478" t="str">
            <v>|CUSTO TOTA</v>
          </cell>
        </row>
        <row r="2479">
          <cell r="A2479" t="str">
            <v>VÍNCULO...</v>
          </cell>
          <cell r="B2479" t="str">
            <v>..: CAIXA REFERENCIAL</v>
          </cell>
        </row>
        <row r="2480">
          <cell r="A2480">
            <v>89241</v>
          </cell>
          <cell r="B2480" t="str">
            <v>VIBROACABADORA DE ASFALTO SOBRE ESTEIRAS, LARGURA DE PAVIMENTAÇÃO 1,90</v>
          </cell>
          <cell r="C2480" t="str">
            <v>H</v>
          </cell>
          <cell r="D2480" t="str">
            <v>C</v>
          </cell>
          <cell r="E2480">
            <v>12.89</v>
          </cell>
        </row>
        <row r="2481">
          <cell r="A2481" t="str">
            <v>M A 5,30 M</v>
          </cell>
          <cell r="B2481" t="str">
            <v>, POTÊNCIA 105 HP CAPACIDADE 450 T/H - JUROS. AF_11/2014</v>
          </cell>
        </row>
        <row r="2482">
          <cell r="A2482">
            <v>89246</v>
          </cell>
          <cell r="B2482" t="str">
            <v>RECICLADORA DE ASFALTO A FRIO SOBRE RODAS, LARGURA FRESAGEM DE 2,0 M,</v>
          </cell>
          <cell r="C2482" t="str">
            <v>H</v>
          </cell>
          <cell r="D2482" t="str">
            <v>CR</v>
          </cell>
          <cell r="E2482">
            <v>129.96</v>
          </cell>
        </row>
        <row r="2483">
          <cell r="A2483" t="str">
            <v>POTÊNCIA 4</v>
          </cell>
          <cell r="B2483" t="str">
            <v>22 HP - DEPRECIAÇÃO. AF_11/2014</v>
          </cell>
        </row>
        <row r="2484">
          <cell r="A2484">
            <v>89247</v>
          </cell>
          <cell r="B2484" t="str">
            <v>RECICLADORA DE ASFALTO A FRIO SOBRE RODAS, LARGURA FRESAGEM DE 2,0 M,</v>
          </cell>
          <cell r="C2484" t="str">
            <v>H</v>
          </cell>
          <cell r="D2484" t="str">
            <v>CR</v>
          </cell>
          <cell r="E2484">
            <v>29.24</v>
          </cell>
        </row>
        <row r="2485">
          <cell r="A2485" t="str">
            <v>POTÊNCIA 4</v>
          </cell>
          <cell r="B2485" t="str">
            <v>22 HP - JUROS. AF_11/2014</v>
          </cell>
        </row>
        <row r="2486">
          <cell r="A2486">
            <v>89248</v>
          </cell>
          <cell r="B2486" t="str">
            <v>RECICLADORA DE ASFALTO A FRIO SOBRE RODAS, LARGURA FRESAGEM DE 2,0 M,</v>
          </cell>
          <cell r="C2486" t="str">
            <v>H</v>
          </cell>
          <cell r="D2486" t="str">
            <v>CR</v>
          </cell>
          <cell r="E2486">
            <v>203.06</v>
          </cell>
        </row>
        <row r="2487">
          <cell r="A2487" t="str">
            <v>POTÊNCIA 4</v>
          </cell>
          <cell r="B2487" t="str">
            <v>22 HP - MANUTENÇÃO. AF_11/2014</v>
          </cell>
        </row>
        <row r="2488">
          <cell r="A2488">
            <v>89249</v>
          </cell>
          <cell r="B2488" t="str">
            <v>RECICLADORA DE ASFALTO A FRIO SOBRE RODAS, LARGURA FRESAGEM DE 2,0 M,</v>
          </cell>
          <cell r="C2488" t="str">
            <v>H</v>
          </cell>
          <cell r="D2488" t="str">
            <v>C</v>
          </cell>
          <cell r="E2488">
            <v>188.82</v>
          </cell>
        </row>
        <row r="2489">
          <cell r="A2489" t="str">
            <v>POTÊNCIA 4</v>
          </cell>
          <cell r="B2489" t="str">
            <v>22 HP - MATERIAIS NA OPERAÇÃO. AF_11/2014</v>
          </cell>
        </row>
        <row r="2490">
          <cell r="A2490">
            <v>89253</v>
          </cell>
          <cell r="B2490" t="str">
            <v>VIBROACABADORA DE ASFALTO SOBRE ESTEIRAS, LARGURA DE PAVIMENTAÇÃO 2,13</v>
          </cell>
          <cell r="C2490" t="str">
            <v>H</v>
          </cell>
          <cell r="D2490" t="str">
            <v>CR</v>
          </cell>
          <cell r="E2490">
            <v>35.26</v>
          </cell>
        </row>
        <row r="2491">
          <cell r="A2491" t="str">
            <v>M A 4,55 M</v>
          </cell>
          <cell r="B2491" t="str">
            <v>, POTÊNCIA 100 HP, CAPACIDADE 400 T/H - DEPRECIAÇÃO. AF_11/</v>
          </cell>
        </row>
        <row r="2492">
          <cell r="A2492">
            <v>2014</v>
          </cell>
        </row>
        <row r="2493">
          <cell r="A2493">
            <v>89254</v>
          </cell>
          <cell r="B2493" t="str">
            <v>VIBROACABADORA DE ASFALTO SOBRE ESTEIRAS, LARGURA DE PAVIMENTAÇÃO 2,13</v>
          </cell>
          <cell r="C2493" t="str">
            <v>H</v>
          </cell>
          <cell r="D2493" t="str">
            <v>CR</v>
          </cell>
          <cell r="E2493">
            <v>10.56</v>
          </cell>
        </row>
        <row r="2494">
          <cell r="A2494" t="str">
            <v>M A 4,55 M</v>
          </cell>
          <cell r="B2494" t="str">
            <v>, POTÊNCIA 100 HP, CAPACIDADE 400 T/H - JUROS. AF_11/2014</v>
          </cell>
        </row>
        <row r="2495">
          <cell r="A2495">
            <v>89255</v>
          </cell>
          <cell r="B2495" t="str">
            <v>VIBROACABADORA DE ASFALTO SOBRE ESTEIRAS, LARGURA DE PAVIMENTAÇÃO 2,13</v>
          </cell>
          <cell r="C2495" t="str">
            <v>H</v>
          </cell>
          <cell r="D2495" t="str">
            <v>CR</v>
          </cell>
          <cell r="E2495">
            <v>43.91</v>
          </cell>
        </row>
        <row r="2496">
          <cell r="A2496" t="str">
            <v>M A 4,55 M</v>
          </cell>
          <cell r="B2496" t="str">
            <v>, POTÊNCIA 100 HP, CAPACIDADE 400 T/H - MANUTENÇÃO. AF_11/2</v>
          </cell>
        </row>
        <row r="2497">
          <cell r="A2497">
            <v>14</v>
          </cell>
        </row>
        <row r="2498">
          <cell r="A2498">
            <v>89256</v>
          </cell>
          <cell r="B2498" t="str">
            <v>VIBROACABADORA DE ASFALTO SOBRE ESTEIRAS, LARGURA DE PAVIMENTAÇÃO 2,13</v>
          </cell>
          <cell r="C2498" t="str">
            <v>H</v>
          </cell>
          <cell r="D2498" t="str">
            <v>C</v>
          </cell>
          <cell r="E2498">
            <v>44.76</v>
          </cell>
        </row>
        <row r="2499">
          <cell r="A2499" t="str">
            <v>M A 4,55 M</v>
          </cell>
          <cell r="B2499" t="str">
            <v>, POTÊNCIA 100 HP, CAPACIDADE 400 T/H - MATERIAIS NA OPERAÇ</v>
          </cell>
        </row>
        <row r="2500">
          <cell r="A2500" t="str">
            <v>ÃO. AF_11/</v>
          </cell>
          <cell r="B2500">
            <v>2014</v>
          </cell>
        </row>
        <row r="2501">
          <cell r="A2501">
            <v>89259</v>
          </cell>
          <cell r="B2501" t="str">
            <v>GUINDAUTO HIDRÁULICO, CAPACIDADE MÁXIMA DE CARGA 6200 KG, MOMENTO MÁXI</v>
          </cell>
          <cell r="C2501" t="str">
            <v>H</v>
          </cell>
          <cell r="D2501" t="str">
            <v>CR</v>
          </cell>
          <cell r="E2501">
            <v>11.82</v>
          </cell>
        </row>
        <row r="2502">
          <cell r="A2502" t="str">
            <v>MO DE CARG</v>
          </cell>
          <cell r="B2502" t="str">
            <v>A 11,7 TM, ALCANCE MÁXIMO HORIZONTAL 9,70 M, INCLUSIVE CAMIN</v>
          </cell>
        </row>
        <row r="2503">
          <cell r="A2503" t="str">
            <v>HÃO TOCO P</v>
          </cell>
          <cell r="B2503" t="str">
            <v>BT 16.000 KG, POTÊNCIA DE 189 CV - DEPRECIAÇÃO. AF_06/2014</v>
          </cell>
        </row>
        <row r="2504">
          <cell r="A2504">
            <v>89260</v>
          </cell>
          <cell r="B2504" t="str">
            <v>GUINDAUTO HIDRÁULICO, CAPACIDADE MÁXIMA DE CARGA 6200 KG, MOMENTO MÁXI</v>
          </cell>
          <cell r="C2504" t="str">
            <v>H</v>
          </cell>
          <cell r="D2504" t="str">
            <v>CR</v>
          </cell>
          <cell r="E2504">
            <v>3.02</v>
          </cell>
        </row>
        <row r="2505">
          <cell r="A2505" t="str">
            <v>MO DE CARG</v>
          </cell>
          <cell r="B2505" t="str">
            <v>A 11,7 TM, ALCANCE MÁXIMO HORIZONTAL 9,70 M, INCLUSIVE CAMIN</v>
          </cell>
        </row>
        <row r="2506">
          <cell r="A2506" t="str">
            <v>HÃO TOCO P</v>
          </cell>
          <cell r="B2506" t="str">
            <v>BT 16.000 KG, POTÊNCIA DE 189 CV - JUROS. AF_06/2014</v>
          </cell>
        </row>
        <row r="2507">
          <cell r="A2507">
            <v>89262</v>
          </cell>
          <cell r="B2507" t="str">
            <v>GUINDAUTO HIDRÁULICO, CAPACIDADE MÁXIMA DE CARGA 6200 KG, MOMENTO MÁXI</v>
          </cell>
          <cell r="C2507" t="str">
            <v>H</v>
          </cell>
          <cell r="D2507" t="str">
            <v>CR</v>
          </cell>
          <cell r="E2507">
            <v>14.78</v>
          </cell>
        </row>
        <row r="2508">
          <cell r="A2508" t="str">
            <v>SINAPI - S</v>
          </cell>
          <cell r="B2508" t="str">
            <v>ISTEMA NACIONAL DE PESQUISA DE CUSTOS E ÍNDICES DA CONSTRUÇÃO CIVIL</v>
          </cell>
        </row>
        <row r="2509">
          <cell r="A2509" t="str">
            <v>PCI.817.01</v>
          </cell>
          <cell r="B2509" t="e">
            <v>#NAME?</v>
          </cell>
          <cell r="D2509" t="str">
            <v>EM</v>
          </cell>
          <cell r="E2509" t="str">
            <v>06/2016 AS 13:04:4</v>
          </cell>
        </row>
        <row r="2510">
          <cell r="D2510" t="str">
            <v>TA</v>
          </cell>
          <cell r="E2510" t="str">
            <v>TÉCNICA: 13/06/20</v>
          </cell>
        </row>
        <row r="2511">
          <cell r="A2511" t="str">
            <v>ENCARGOS S</v>
          </cell>
          <cell r="B2511" t="str">
            <v>OCIAIS DESONERADOS: 90,80%(HORA)   52,84%(MÊS)</v>
          </cell>
        </row>
        <row r="2512">
          <cell r="A2512" t="str">
            <v>ABRANGÊNCI</v>
          </cell>
          <cell r="B2512" t="str">
            <v>A : NACIONAL                                              LOCALIDADE  : BELO</v>
          </cell>
          <cell r="C2512" t="str">
            <v>HORI</v>
          </cell>
        </row>
        <row r="2513">
          <cell r="A2513" t="str">
            <v>REF.COLETA</v>
          </cell>
          <cell r="B2513" t="str">
            <v>: MEDIANO</v>
          </cell>
          <cell r="D2513" t="str">
            <v>TA</v>
          </cell>
          <cell r="E2513" t="str">
            <v>: 05/2016</v>
          </cell>
        </row>
        <row r="2514">
          <cell r="A2514" t="str">
            <v>CÓDIGO</v>
          </cell>
          <cell r="B2514" t="str">
            <v>|D E S C R I Ç Ã O                                                   |UN</v>
          </cell>
          <cell r="C2514" t="str">
            <v>IDADE</v>
          </cell>
          <cell r="D2514" t="str">
            <v>DE</v>
          </cell>
          <cell r="E2514" t="str">
            <v>|CUSTO TOTA</v>
          </cell>
        </row>
        <row r="2515">
          <cell r="A2515" t="str">
            <v>VÍNCULO...</v>
          </cell>
          <cell r="B2515" t="str">
            <v>..: CAIXA REFERENCIAL</v>
          </cell>
        </row>
        <row r="2516">
          <cell r="A2516" t="str">
            <v>MO DE CARG</v>
          </cell>
          <cell r="B2516" t="str">
            <v>A 11,7 TM, ALCANCE MÁXIMO HORIZONTAL 9,70 M, INCLUSIVE CAMIN</v>
          </cell>
        </row>
        <row r="2517">
          <cell r="A2517" t="str">
            <v>HÃO TOCO P</v>
          </cell>
          <cell r="B2517" t="str">
            <v>BT 16.000 KG, POTÊNCIA DE 189 CV - MANUTENÇÃO. AF_06/2014</v>
          </cell>
        </row>
        <row r="2518">
          <cell r="A2518">
            <v>89264</v>
          </cell>
          <cell r="B2518" t="str">
            <v>CAMINHÃO TOCO, PBT 16.000 KG, CARGA ÚTIL MÁX. 10.685 KG, DIST. ENTRE E</v>
          </cell>
          <cell r="C2518" t="str">
            <v>H</v>
          </cell>
          <cell r="D2518" t="str">
            <v>CR</v>
          </cell>
          <cell r="E2518">
            <v>9.43</v>
          </cell>
        </row>
        <row r="2519">
          <cell r="A2519" t="str">
            <v>IXOS 4,8 M</v>
          </cell>
          <cell r="B2519" t="str">
            <v>, POTÊNCIA 189 CV, INCLUSIVE CARROCERIA FIXA ABERTA DE MADEI</v>
          </cell>
        </row>
        <row r="2520">
          <cell r="A2520" t="str">
            <v>RA P/ TRAN</v>
          </cell>
          <cell r="B2520" t="str">
            <v>SPORTE GERAL DE CARGA SECA, DIMEN. APROX. 2,5 X 7,00 X 0,50</v>
          </cell>
        </row>
        <row r="2521">
          <cell r="A2521" t="str">
            <v>M - DEPREC</v>
          </cell>
          <cell r="B2521" t="str">
            <v>IAÇÃO. AF_06/2014</v>
          </cell>
        </row>
        <row r="2522">
          <cell r="A2522">
            <v>89265</v>
          </cell>
          <cell r="B2522" t="str">
            <v>CAMINHÃO TOCO, PBT 16.000 KG, CARGA ÚTIL MÁX. 10.685 KG, DIST. ENTRE E</v>
          </cell>
          <cell r="C2522" t="str">
            <v>H</v>
          </cell>
          <cell r="D2522" t="str">
            <v>CR</v>
          </cell>
          <cell r="E2522">
            <v>2.4</v>
          </cell>
        </row>
        <row r="2523">
          <cell r="A2523" t="str">
            <v>IXOS 4,8 M</v>
          </cell>
          <cell r="B2523" t="str">
            <v>, POTÊNCIA 189 CV, INCLUSIVE CARROCERIA FIXA ABERTA DE MADEI</v>
          </cell>
        </row>
        <row r="2524">
          <cell r="A2524" t="str">
            <v>RA P/ TRAN</v>
          </cell>
          <cell r="B2524" t="str">
            <v>SPORTE GERAL DE CARGA SECA, DIMEN. APROX. 2,5 X 7,00 X 0,50</v>
          </cell>
        </row>
        <row r="2525">
          <cell r="A2525" t="str">
            <v>M - JUROS.</v>
          </cell>
          <cell r="B2525" t="str">
            <v>AF_06/2014</v>
          </cell>
        </row>
        <row r="2526">
          <cell r="A2526">
            <v>89266</v>
          </cell>
          <cell r="B2526" t="str">
            <v>CAMINHÃO TOCO, PBT 16.000 KG, CARGA ÚTIL MÁX. 10.685 KG, DIST. ENTRE E</v>
          </cell>
          <cell r="C2526" t="str">
            <v>H</v>
          </cell>
          <cell r="D2526" t="str">
            <v>CR</v>
          </cell>
          <cell r="E2526">
            <v>0.49</v>
          </cell>
        </row>
        <row r="2527">
          <cell r="A2527" t="str">
            <v>IXOS 4,8 M</v>
          </cell>
          <cell r="B2527" t="str">
            <v>, POTÊNCIA 189 CV, INCLUSIVE CARROCERIA FIXA ABERTA DE MADEI</v>
          </cell>
        </row>
        <row r="2528">
          <cell r="A2528" t="str">
            <v>RA P/ TRAN</v>
          </cell>
          <cell r="B2528" t="str">
            <v>SPORTE GERAL DE CARGA SECA, DIMEN. APROX. 2,5 X 7,00 X 0,50</v>
          </cell>
        </row>
        <row r="2529">
          <cell r="A2529" t="str">
            <v>M - IMPOST</v>
          </cell>
          <cell r="B2529" t="str">
            <v>OS E SEGUROS. AF_06/2014</v>
          </cell>
        </row>
        <row r="2530">
          <cell r="A2530">
            <v>89267</v>
          </cell>
          <cell r="B2530" t="str">
            <v>GUINDASTE HIDRÁULICO AUTOPROPELIDO, COM LANÇA TELESCÓPICA 28,80 M, CAP</v>
          </cell>
          <cell r="C2530" t="str">
            <v>H</v>
          </cell>
          <cell r="D2530" t="str">
            <v>CR</v>
          </cell>
          <cell r="E2530">
            <v>28.74</v>
          </cell>
        </row>
        <row r="2531">
          <cell r="A2531" t="str">
            <v>ACIDADE MÁ</v>
          </cell>
          <cell r="B2531" t="str">
            <v>XIMA 30 T, POTÊNCIA 97 KW, TRAÇÃO 4 X 4 - DEPRECIAÇÃO. AF_11</v>
          </cell>
        </row>
        <row r="2532">
          <cell r="A2532" t="str">
            <v>/2014</v>
          </cell>
        </row>
        <row r="2533">
          <cell r="A2533">
            <v>89268</v>
          </cell>
          <cell r="B2533" t="str">
            <v>GUINDASTE HIDRÁULICO AUTOPROPELIDO, COM LANÇA TELESCÓPICA 28,80 M, CAP</v>
          </cell>
          <cell r="C2533" t="str">
            <v>H</v>
          </cell>
          <cell r="D2533" t="str">
            <v>CR</v>
          </cell>
          <cell r="E2533">
            <v>7.36</v>
          </cell>
        </row>
        <row r="2534">
          <cell r="A2534" t="str">
            <v>ACIDADE MÁ</v>
          </cell>
          <cell r="B2534" t="str">
            <v>XIMA 30 T, POTÊNCIA 97 KW, TRAÇÃO 4 X 4 - JUROS. AF_11/2014</v>
          </cell>
        </row>
        <row r="2535">
          <cell r="A2535">
            <v>89269</v>
          </cell>
          <cell r="B2535" t="str">
            <v>GUINDASTE HIDRÁULICO AUTOPROPELIDO, COM LANÇA TELESCÓPICA 28,80 M, CAP</v>
          </cell>
          <cell r="C2535" t="str">
            <v>H</v>
          </cell>
          <cell r="D2535" t="str">
            <v>CR</v>
          </cell>
          <cell r="E2535">
            <v>1.51</v>
          </cell>
        </row>
        <row r="2536">
          <cell r="A2536" t="str">
            <v>ACIDADE MÁ</v>
          </cell>
          <cell r="B2536" t="str">
            <v>XIMA 30 T, POTÊNCIA 97 KW, TRAÇÃO 4 X 4 - IMPOSTOS E SEGUROS</v>
          </cell>
        </row>
        <row r="2537">
          <cell r="A2537" t="str">
            <v>. AF_11/20</v>
          </cell>
          <cell r="B2537">
            <v>14</v>
          </cell>
        </row>
        <row r="2538">
          <cell r="A2538">
            <v>89270</v>
          </cell>
          <cell r="B2538" t="str">
            <v>GUINDASTE HIDRÁULICO AUTOPROPELIDO, COM LANÇA TELESCÓPICA 28,80 M, CAP</v>
          </cell>
          <cell r="C2538" t="str">
            <v>H</v>
          </cell>
          <cell r="D2538" t="str">
            <v>CR</v>
          </cell>
          <cell r="E2538">
            <v>36.06</v>
          </cell>
        </row>
        <row r="2539">
          <cell r="A2539" t="str">
            <v>ACIDADE MÁ</v>
          </cell>
          <cell r="B2539" t="str">
            <v>XIMA 30 T, POTÊNCIA 97 KW, TRAÇÃO 4 X 4 - MANUTENÇÃO. AF_11/</v>
          </cell>
        </row>
        <row r="2540">
          <cell r="A2540">
            <v>2014</v>
          </cell>
        </row>
        <row r="2541">
          <cell r="A2541">
            <v>89271</v>
          </cell>
          <cell r="B2541" t="str">
            <v>GUINDASTE HIDRÁULICO AUTOPROPELIDO, COM LANÇA TELESCÓPICA 28,80 M, CAP</v>
          </cell>
          <cell r="C2541" t="str">
            <v>H</v>
          </cell>
          <cell r="D2541" t="str">
            <v>C</v>
          </cell>
          <cell r="E2541">
            <v>43.65</v>
          </cell>
        </row>
        <row r="2542">
          <cell r="A2542" t="str">
            <v>ACIDADE MÁ</v>
          </cell>
          <cell r="B2542" t="str">
            <v>XIMA 30 T, POTÊNCIA 97 KW, TRAÇÃO 4 X 4 - MATERIAIS NA OPERA</v>
          </cell>
        </row>
        <row r="2543">
          <cell r="A2543" t="str">
            <v>ÇÃO. AF_11</v>
          </cell>
          <cell r="B2543" t="str">
            <v>/2014</v>
          </cell>
        </row>
        <row r="2544">
          <cell r="A2544" t="str">
            <v>SINAPI - S</v>
          </cell>
          <cell r="B2544" t="str">
            <v>ISTEMA NACIONAL DE PESQUISA DE CUSTOS E ÍNDICES DA CONSTRUÇÃO CIVIL</v>
          </cell>
        </row>
        <row r="2545">
          <cell r="A2545" t="str">
            <v>PCI.817.01</v>
          </cell>
          <cell r="B2545" t="e">
            <v>#NAME?</v>
          </cell>
          <cell r="D2545" t="str">
            <v>EM</v>
          </cell>
          <cell r="E2545" t="str">
            <v>06/2016 AS 13:04:4</v>
          </cell>
        </row>
        <row r="2546">
          <cell r="D2546" t="str">
            <v>TA</v>
          </cell>
          <cell r="E2546" t="str">
            <v>TÉCNICA: 13/06/20</v>
          </cell>
        </row>
        <row r="2547">
          <cell r="A2547" t="str">
            <v>ENCARGOS S</v>
          </cell>
          <cell r="B2547" t="str">
            <v>OCIAIS DESONERADOS: 90,80%(HORA)   52,84%(MÊS)</v>
          </cell>
        </row>
        <row r="2548">
          <cell r="A2548" t="str">
            <v>ABRANGÊNCI</v>
          </cell>
          <cell r="B2548" t="str">
            <v>A : NACIONAL                                              LOCALIDADE  : BELO</v>
          </cell>
          <cell r="C2548" t="str">
            <v>HORI</v>
          </cell>
        </row>
        <row r="2549">
          <cell r="A2549" t="str">
            <v>REF.COLETA</v>
          </cell>
          <cell r="B2549" t="str">
            <v>: MEDIANO</v>
          </cell>
          <cell r="D2549" t="str">
            <v>TA</v>
          </cell>
          <cell r="E2549" t="str">
            <v>: 05/2016</v>
          </cell>
        </row>
        <row r="2550">
          <cell r="A2550" t="str">
            <v>CÓDIGO</v>
          </cell>
          <cell r="B2550" t="str">
            <v>|D E S C R I Ç Ã O                                                   |UN</v>
          </cell>
          <cell r="C2550" t="str">
            <v>IDADE</v>
          </cell>
          <cell r="D2550" t="str">
            <v>DE</v>
          </cell>
          <cell r="E2550" t="str">
            <v>|CUSTO TOTA</v>
          </cell>
        </row>
        <row r="2551">
          <cell r="A2551" t="str">
            <v>VÍNCULO...</v>
          </cell>
          <cell r="B2551" t="str">
            <v>..: CAIXA REFERENCIAL</v>
          </cell>
        </row>
        <row r="2552">
          <cell r="A2552">
            <v>89274</v>
          </cell>
          <cell r="B2552" t="str">
            <v>BETONEIRA CAPACIDADE NOMINAL DE 600 L, CAPACIDADE DE MISTURA 440 L, MO</v>
          </cell>
          <cell r="C2552" t="str">
            <v>H</v>
          </cell>
          <cell r="D2552" t="str">
            <v>CR</v>
          </cell>
          <cell r="E2552">
            <v>1.1000000000000001</v>
          </cell>
        </row>
        <row r="2553">
          <cell r="A2553" t="str">
            <v>TOR A DIES</v>
          </cell>
          <cell r="B2553" t="str">
            <v>EL POTÊNCIA 10 HP, COM CARREGADOR - DEPRECIAÇÃO. AF_11/2014</v>
          </cell>
        </row>
        <row r="2554">
          <cell r="A2554">
            <v>89275</v>
          </cell>
          <cell r="B2554" t="str">
            <v>BETONEIRA CAPACIDADE NOMINAL DE 600 L, CAPACIDADE DE MISTURA 440 L, MO</v>
          </cell>
          <cell r="C2554" t="str">
            <v>H</v>
          </cell>
          <cell r="D2554" t="str">
            <v>CR</v>
          </cell>
          <cell r="E2554">
            <v>0.25</v>
          </cell>
        </row>
        <row r="2555">
          <cell r="A2555" t="str">
            <v>TOR A DIES</v>
          </cell>
          <cell r="B2555" t="str">
            <v>EL POTÊNCIA 10 HP, COM CARREGADOR - JUROS. AF_11/2014</v>
          </cell>
        </row>
        <row r="2556">
          <cell r="A2556">
            <v>89276</v>
          </cell>
          <cell r="B2556" t="str">
            <v>BETONEIRA CAPACIDADE NOMINAL DE 600 L, CAPACIDADE DE MISTURA 440 L, MO</v>
          </cell>
          <cell r="C2556" t="str">
            <v>H</v>
          </cell>
          <cell r="D2556" t="str">
            <v>CR</v>
          </cell>
          <cell r="E2556">
            <v>0.91</v>
          </cell>
        </row>
        <row r="2557">
          <cell r="A2557" t="str">
            <v>TOR A DIES</v>
          </cell>
          <cell r="B2557" t="str">
            <v>EL POTÊNCIA 10 HP, COM CARREGADOR - MANUTENÇÃO. AF_11/2014</v>
          </cell>
        </row>
        <row r="2558">
          <cell r="A2558">
            <v>89277</v>
          </cell>
          <cell r="B2558" t="str">
            <v>BETONEIRA CAPACIDADE NOMINAL DE 600 L, CAPACIDADE DE MISTURA 440 L, MO</v>
          </cell>
          <cell r="C2558" t="str">
            <v>H</v>
          </cell>
          <cell r="D2558" t="str">
            <v>C</v>
          </cell>
          <cell r="E2558">
            <v>4.47</v>
          </cell>
        </row>
        <row r="2559">
          <cell r="A2559" t="str">
            <v>TOR A DIES</v>
          </cell>
          <cell r="B2559" t="str">
            <v>EL POTÊNCIA 10 HP, COM CARREGADOR - MATERIAIS NA OPERAÇÃO. A</v>
          </cell>
        </row>
        <row r="2560">
          <cell r="A2560" t="str">
            <v>F_11/2014</v>
          </cell>
        </row>
        <row r="2561">
          <cell r="A2561">
            <v>89280</v>
          </cell>
          <cell r="B2561" t="str">
            <v>ROLO COMPACTADOR VIBRATÓRIO TANDEM AÇO LISO, POTÊNCIA 58 HP, PESO SEM/</v>
          </cell>
          <cell r="C2561" t="str">
            <v>H</v>
          </cell>
          <cell r="D2561" t="str">
            <v>CR</v>
          </cell>
          <cell r="E2561">
            <v>17.940000000000001</v>
          </cell>
        </row>
        <row r="2562">
          <cell r="A2562" t="str">
            <v>COM LASTRO</v>
          </cell>
          <cell r="B2562" t="str">
            <v>6,5 / 9,4 T, LARGURA DE TRABALHO 1,2 M - DEPRECIAÇÃO. AF_06</v>
          </cell>
        </row>
        <row r="2563">
          <cell r="A2563" t="str">
            <v>/2014</v>
          </cell>
        </row>
        <row r="2564">
          <cell r="A2564">
            <v>89281</v>
          </cell>
          <cell r="B2564" t="str">
            <v>ROLO COMPACTADOR VIBRATÓRIO TANDEM AÇO LISO, POTÊNCIA 58 HP, PESO SEM/</v>
          </cell>
          <cell r="C2564" t="str">
            <v>H</v>
          </cell>
          <cell r="D2564" t="str">
            <v>CR</v>
          </cell>
          <cell r="E2564">
            <v>4.18</v>
          </cell>
        </row>
        <row r="2565">
          <cell r="A2565" t="str">
            <v>COM LASTRO</v>
          </cell>
          <cell r="B2565" t="str">
            <v>6,5 / 9,4 T, LARGURA DE TRABALHO 1,2 M - JUROS. AF_06/2014</v>
          </cell>
        </row>
        <row r="2566">
          <cell r="A2566">
            <v>89870</v>
          </cell>
          <cell r="B2566" t="str">
            <v>CAMINHÃO BASCULANTE 14 M3, COM CAVALO MECÂNICO DE CAPACIDADE MÁXIMA DE</v>
          </cell>
          <cell r="C2566" t="str">
            <v>H</v>
          </cell>
          <cell r="D2566" t="str">
            <v>CR</v>
          </cell>
          <cell r="E2566">
            <v>23.52</v>
          </cell>
        </row>
        <row r="2567">
          <cell r="A2567" t="str">
            <v>TRAÇÃO COM</v>
          </cell>
          <cell r="B2567" t="str">
            <v>BINADO DE 36000 KG, POTÊNCIA 286 CV, INCLUSIVE SEMIREBOQUE</v>
          </cell>
        </row>
        <row r="2568">
          <cell r="A2568" t="str">
            <v>COM CAÇAMB</v>
          </cell>
          <cell r="B2568" t="str">
            <v>A METÁLICA - DEPRECIAÇÃO. AF_12/2014</v>
          </cell>
        </row>
        <row r="2569">
          <cell r="A2569">
            <v>89871</v>
          </cell>
          <cell r="B2569" t="str">
            <v>CAMINHÃO BASCULANTE 14 M3, COM CAVALO MECÂNICO DE CAPACIDADE MÁXIMA DE</v>
          </cell>
          <cell r="C2569" t="str">
            <v>H</v>
          </cell>
          <cell r="D2569" t="str">
            <v>CR</v>
          </cell>
          <cell r="E2569">
            <v>5.56</v>
          </cell>
        </row>
        <row r="2570">
          <cell r="A2570" t="str">
            <v>TRAÇÃO COM</v>
          </cell>
          <cell r="B2570" t="str">
            <v>BINADO DE 36000 KG, POTÊNCIA 286 CV, INCLUSIVE SEMIREBOQUE</v>
          </cell>
        </row>
        <row r="2571">
          <cell r="A2571" t="str">
            <v>COM CAÇAMB</v>
          </cell>
          <cell r="B2571" t="str">
            <v>A METÁLICA - JUROS. AF_12/2014</v>
          </cell>
        </row>
        <row r="2572">
          <cell r="A2572">
            <v>89872</v>
          </cell>
          <cell r="B2572" t="str">
            <v>CAMINHÃO BASCULANTE 14 M3, COM CAVALO MECÂNICO DE CAPACIDADE MÁXIMA DE</v>
          </cell>
          <cell r="C2572" t="str">
            <v>H</v>
          </cell>
          <cell r="D2572" t="str">
            <v>CR</v>
          </cell>
          <cell r="E2572">
            <v>1.1200000000000001</v>
          </cell>
        </row>
        <row r="2573">
          <cell r="A2573" t="str">
            <v>TRAÇÃO COM</v>
          </cell>
          <cell r="B2573" t="str">
            <v>BINADO DE 36000 KG, POTÊNCIA 286 CV, INCLUSIVE SEMIREBOQUE</v>
          </cell>
        </row>
        <row r="2574">
          <cell r="A2574" t="str">
            <v>COM CAÇAMB</v>
          </cell>
          <cell r="B2574" t="str">
            <v>A METÁLICA - IMPOSTOS E SEGUROS. AF_12/2014</v>
          </cell>
        </row>
        <row r="2575">
          <cell r="A2575">
            <v>89873</v>
          </cell>
          <cell r="B2575" t="str">
            <v>CAMINHÃO BASCULANTE 14 M3, COM CAVALO MECÂNICO DE CAPACIDADE MÁXIMA DE</v>
          </cell>
          <cell r="C2575" t="str">
            <v>H</v>
          </cell>
          <cell r="D2575" t="str">
            <v>CR</v>
          </cell>
          <cell r="E2575">
            <v>33.06</v>
          </cell>
        </row>
        <row r="2576">
          <cell r="A2576" t="str">
            <v>TRAÇÃO COM</v>
          </cell>
          <cell r="B2576" t="str">
            <v>BINADO DE 36000 KG, POTÊNCIA 286 CV, INCLUSIVE SEMIREBOQUE</v>
          </cell>
        </row>
        <row r="2577">
          <cell r="A2577" t="str">
            <v>COM CAÇAMB</v>
          </cell>
          <cell r="B2577" t="str">
            <v>A METÁLICA - MANUTENÇÃO. AF_12/2014</v>
          </cell>
        </row>
        <row r="2578">
          <cell r="A2578">
            <v>89874</v>
          </cell>
          <cell r="B2578" t="str">
            <v>CAMINHÃO BASCULANTE 14 M3, COM CAVALO MECÂNICO DE CAPACIDADE MÁXIMA DE</v>
          </cell>
          <cell r="C2578" t="str">
            <v>H</v>
          </cell>
          <cell r="D2578" t="str">
            <v>C</v>
          </cell>
          <cell r="E2578">
            <v>94.71</v>
          </cell>
        </row>
        <row r="2579">
          <cell r="A2579" t="str">
            <v>TRAÇÃO COM</v>
          </cell>
          <cell r="B2579" t="str">
            <v>BINADO DE 36000 KG, POTÊNCIA 286 CV, INCLUSIVE SEMIREBOQUE</v>
          </cell>
        </row>
        <row r="2580">
          <cell r="A2580" t="str">
            <v>SINAPI - S</v>
          </cell>
          <cell r="B2580" t="str">
            <v>ISTEMA NACIONAL DE PESQUISA DE CUSTOS E ÍNDICES DA CONSTRUÇÃO CIVIL</v>
          </cell>
        </row>
        <row r="2581">
          <cell r="A2581" t="str">
            <v>PCI.817.01</v>
          </cell>
          <cell r="B2581" t="e">
            <v>#NAME?</v>
          </cell>
          <cell r="D2581" t="str">
            <v>EM</v>
          </cell>
          <cell r="E2581" t="str">
            <v>06/2016 AS 13:04:4</v>
          </cell>
        </row>
        <row r="2582">
          <cell r="D2582" t="str">
            <v>TA</v>
          </cell>
          <cell r="E2582" t="str">
            <v>TÉCNICA: 13/06/20</v>
          </cell>
        </row>
        <row r="2583">
          <cell r="A2583" t="str">
            <v>ENCARGOS S</v>
          </cell>
          <cell r="B2583" t="str">
            <v>OCIAIS DESONERADOS: 90,80%(HORA)   52,84%(MÊS)</v>
          </cell>
        </row>
        <row r="2584">
          <cell r="A2584" t="str">
            <v>ABRANGÊNCI</v>
          </cell>
          <cell r="B2584" t="str">
            <v>A : NACIONAL                                              LOCALIDADE  : BELO</v>
          </cell>
          <cell r="C2584" t="str">
            <v>HORI</v>
          </cell>
        </row>
        <row r="2585">
          <cell r="A2585" t="str">
            <v>REF.COLETA</v>
          </cell>
          <cell r="B2585" t="str">
            <v>: MEDIANO</v>
          </cell>
          <cell r="D2585" t="str">
            <v>TA</v>
          </cell>
          <cell r="E2585" t="str">
            <v>: 05/2016</v>
          </cell>
        </row>
        <row r="2586">
          <cell r="A2586" t="str">
            <v>CÓDIGO</v>
          </cell>
          <cell r="B2586" t="str">
            <v>|D E S C R I Ç Ã O                                                   |UN</v>
          </cell>
          <cell r="C2586" t="str">
            <v>IDADE</v>
          </cell>
          <cell r="D2586" t="str">
            <v>DE</v>
          </cell>
          <cell r="E2586" t="str">
            <v>|CUSTO TOTA</v>
          </cell>
        </row>
        <row r="2587">
          <cell r="A2587" t="str">
            <v>VÍNCULO...</v>
          </cell>
          <cell r="B2587" t="str">
            <v>..: CAIXA REFERENCIAL</v>
          </cell>
        </row>
        <row r="2588">
          <cell r="A2588" t="str">
            <v>COM CAÇAMB</v>
          </cell>
          <cell r="B2588" t="str">
            <v>A METÁLICA - MATERIAIS NA OPERAÇÃO. AF_12/2014</v>
          </cell>
        </row>
        <row r="2589">
          <cell r="A2589">
            <v>89878</v>
          </cell>
          <cell r="B2589" t="str">
            <v>CAMINHÃO BASCULANTE 18 M3, COM CAVALO MECÂNICO DE CAPACIDADE MÁXIMA DE</v>
          </cell>
          <cell r="C2589" t="str">
            <v>H</v>
          </cell>
          <cell r="D2589" t="str">
            <v>CR</v>
          </cell>
          <cell r="E2589">
            <v>24.86</v>
          </cell>
        </row>
        <row r="2590">
          <cell r="A2590" t="str">
            <v>TRAÇÃO COM</v>
          </cell>
          <cell r="B2590" t="str">
            <v>BINADO DE 45000 KG, POTÊNCIA 330 CV, INCLUSIVE SEMIREBOQUE</v>
          </cell>
        </row>
        <row r="2591">
          <cell r="A2591" t="str">
            <v>COM CAÇAMB</v>
          </cell>
          <cell r="B2591" t="str">
            <v>A METÁLICA - DEPRECIAÇÃO. AF_12/2014</v>
          </cell>
        </row>
        <row r="2592">
          <cell r="A2592">
            <v>89879</v>
          </cell>
          <cell r="B2592" t="str">
            <v>CAMINHÃO BASCULANTE 18 M3, COM CAVALO MECÂNICO DE CAPACIDADE MÁXIMA DE</v>
          </cell>
          <cell r="C2592" t="str">
            <v>H</v>
          </cell>
          <cell r="D2592" t="str">
            <v>CR</v>
          </cell>
          <cell r="E2592">
            <v>5.88</v>
          </cell>
        </row>
        <row r="2593">
          <cell r="A2593" t="str">
            <v>TRAÇÃO COM</v>
          </cell>
          <cell r="B2593" t="str">
            <v>BINADO DE 45000 KG, POTÊNCIA 330 CV, INCLUSIVE SEMIREBOQUE</v>
          </cell>
        </row>
        <row r="2594">
          <cell r="A2594" t="str">
            <v>COM CAÇAMB</v>
          </cell>
          <cell r="B2594" t="str">
            <v>A METÁLICA - JUROS. AF_12/2014</v>
          </cell>
        </row>
        <row r="2595">
          <cell r="A2595">
            <v>89880</v>
          </cell>
          <cell r="B2595" t="str">
            <v>CAMINHÃO BASCULANTE 18 M3, COM CAVALO MECÂNICO DE CAPACIDADE MÁXIMA DE</v>
          </cell>
          <cell r="C2595" t="str">
            <v>H</v>
          </cell>
          <cell r="D2595" t="str">
            <v>CR</v>
          </cell>
          <cell r="E2595">
            <v>1.19</v>
          </cell>
        </row>
        <row r="2596">
          <cell r="A2596" t="str">
            <v>TRAÇÃO COM</v>
          </cell>
          <cell r="B2596" t="str">
            <v>BINADO DE 45000 KG, POTÊNCIA 330 CV, INCLUSIVE SEMIREBOQUE</v>
          </cell>
        </row>
        <row r="2597">
          <cell r="A2597" t="str">
            <v>COM CAÇAMB</v>
          </cell>
          <cell r="B2597" t="str">
            <v>A METÁLICA - IMPOSTOS E SEGUROS. AF_12/2014</v>
          </cell>
        </row>
        <row r="2598">
          <cell r="A2598">
            <v>89881</v>
          </cell>
          <cell r="B2598" t="str">
            <v>CAMINHÃO BASCULANTE 18 M3, COM CAVALO MECÂNICO DE CAPACIDADE MÁXIMA DE</v>
          </cell>
          <cell r="C2598" t="str">
            <v>H</v>
          </cell>
          <cell r="D2598" t="str">
            <v>CR</v>
          </cell>
          <cell r="E2598">
            <v>34.950000000000003</v>
          </cell>
        </row>
        <row r="2599">
          <cell r="A2599" t="str">
            <v>TRAÇÃO COM</v>
          </cell>
          <cell r="B2599" t="str">
            <v>BINADO DE 45000 KG, POTÊNCIA 330 CV, INCLUSIVE SEMIREBOQUE</v>
          </cell>
        </row>
        <row r="2600">
          <cell r="A2600" t="str">
            <v>COM CAÇAMB</v>
          </cell>
          <cell r="B2600" t="str">
            <v>A METÁLICA - MANUTENÇÃO. AF_12/2014</v>
          </cell>
        </row>
        <row r="2601">
          <cell r="A2601">
            <v>89882</v>
          </cell>
          <cell r="B2601" t="str">
            <v>CAMINHÃO BASCULANTE 18 M3, COM CAVALO MECÂNICO DE CAPACIDADE MÁXIMA DE</v>
          </cell>
          <cell r="C2601" t="str">
            <v>H</v>
          </cell>
          <cell r="D2601" t="str">
            <v>C</v>
          </cell>
          <cell r="E2601">
            <v>109.29</v>
          </cell>
        </row>
        <row r="2602">
          <cell r="A2602" t="str">
            <v>TRAÇÃO COM</v>
          </cell>
          <cell r="B2602" t="str">
            <v>BINADO DE 45000 KG, POTÊNCIA 330 CV, INCLUSIVE SEMIREBOQUE</v>
          </cell>
        </row>
        <row r="2603">
          <cell r="A2603" t="str">
            <v>COM CAÇAMB</v>
          </cell>
          <cell r="B2603" t="str">
            <v>A METÁLICA - MATERIAIS NA OPERAÇÃO. AF_12/2014</v>
          </cell>
        </row>
        <row r="2604">
          <cell r="A2604">
            <v>90582</v>
          </cell>
          <cell r="B2604" t="str">
            <v>VIBRADOR DE IMERSÃO, DIÂMETRO DE PONTEIRA 45MM, MOTOR ELÉTRICO TRIFÁSI</v>
          </cell>
          <cell r="C2604" t="str">
            <v>H</v>
          </cell>
          <cell r="D2604" t="str">
            <v>CR</v>
          </cell>
          <cell r="E2604">
            <v>1.37</v>
          </cell>
        </row>
        <row r="2605">
          <cell r="A2605" t="str">
            <v>CO POTÊNCI</v>
          </cell>
          <cell r="B2605" t="str">
            <v>A DE 2 CV - DEPRECIAÇÃO. AF_06/2015</v>
          </cell>
        </row>
        <row r="2606">
          <cell r="A2606">
            <v>90583</v>
          </cell>
          <cell r="B2606" t="str">
            <v>VIBRADOR DE IMERSÃO, DIÂMETRO DE PONTEIRA 45MM, MOTOR ELÉTRICO TRIFÁSI</v>
          </cell>
          <cell r="C2606" t="str">
            <v>H</v>
          </cell>
          <cell r="D2606" t="str">
            <v>CR</v>
          </cell>
          <cell r="E2606">
            <v>0.04</v>
          </cell>
        </row>
        <row r="2607">
          <cell r="A2607" t="str">
            <v>CO POTÊNCI</v>
          </cell>
          <cell r="B2607" t="str">
            <v>A DE 2 CV - JUROS. AF_06/2015</v>
          </cell>
        </row>
        <row r="2608">
          <cell r="A2608">
            <v>90584</v>
          </cell>
          <cell r="B2608" t="str">
            <v>VIBRADOR DE IMERSÃO, DIÂMETRO DE PONTEIRA 45MM, MOTOR ELÉTRICO TRIFÁSI</v>
          </cell>
          <cell r="C2608" t="str">
            <v>H</v>
          </cell>
          <cell r="D2608" t="str">
            <v>CR</v>
          </cell>
          <cell r="E2608">
            <v>0.12</v>
          </cell>
        </row>
        <row r="2609">
          <cell r="A2609" t="str">
            <v>CO POTÊNCI</v>
          </cell>
          <cell r="B2609" t="str">
            <v>A DE 2 CV - MANUTENÇÃO. AF_06/2015</v>
          </cell>
        </row>
        <row r="2610">
          <cell r="A2610">
            <v>90585</v>
          </cell>
          <cell r="B2610" t="str">
            <v>VIBRADOR DE IMERSÃO, DIÂMETRO DE PONTEIRA 45MM, MOTOR ELÉTRICO TRIFÁSI</v>
          </cell>
          <cell r="C2610" t="str">
            <v>H</v>
          </cell>
          <cell r="D2610" t="str">
            <v>CR</v>
          </cell>
          <cell r="E2610">
            <v>0.74</v>
          </cell>
        </row>
        <row r="2611">
          <cell r="A2611" t="str">
            <v>CO POTÊNCI</v>
          </cell>
          <cell r="B2611" t="str">
            <v>A DE 2 CV - MATERIAIS NA OPERAÇÃO. AF_06/2015</v>
          </cell>
        </row>
        <row r="2612">
          <cell r="A2612">
            <v>90621</v>
          </cell>
          <cell r="B2612" t="str">
            <v>PERFURATRIZ MANUAL, TORQUE MÁXIMO 83 N.M, POTÊNCIA 5 CV, COM DIÂMETRO</v>
          </cell>
          <cell r="C2612" t="str">
            <v>H</v>
          </cell>
          <cell r="D2612" t="str">
            <v>CR</v>
          </cell>
          <cell r="E2612">
            <v>1.24</v>
          </cell>
        </row>
        <row r="2613">
          <cell r="A2613" t="str">
            <v>MÁXIMO 4"</v>
          </cell>
          <cell r="B2613" t="e">
            <v>#NAME?</v>
          </cell>
        </row>
        <row r="2614">
          <cell r="A2614">
            <v>90622</v>
          </cell>
          <cell r="B2614" t="str">
            <v>PERFURATRIZ MANUAL, TORQUE MÁXIMO 83 N.M, POTÊNCIA 5 CV, COM DIÂMETRO</v>
          </cell>
          <cell r="C2614" t="str">
            <v>H</v>
          </cell>
          <cell r="D2614" t="str">
            <v>CR</v>
          </cell>
          <cell r="E2614">
            <v>0.27</v>
          </cell>
        </row>
        <row r="2615">
          <cell r="A2615" t="str">
            <v>MÁXIMO 4"</v>
          </cell>
          <cell r="B2615" t="e">
            <v>#NAME?</v>
          </cell>
        </row>
        <row r="2616">
          <cell r="A2616" t="str">
            <v>SINAPI - S</v>
          </cell>
          <cell r="B2616" t="str">
            <v>ISTEMA NACIONAL DE PESQUISA DE CUSTOS E ÍNDICES DA CONSTRUÇÃO CIVIL</v>
          </cell>
        </row>
        <row r="2617">
          <cell r="A2617" t="str">
            <v>PCI.817.01</v>
          </cell>
          <cell r="B2617" t="e">
            <v>#NAME?</v>
          </cell>
          <cell r="D2617" t="str">
            <v>EM</v>
          </cell>
          <cell r="E2617" t="str">
            <v>06/2016 AS 13:04:4</v>
          </cell>
        </row>
        <row r="2618">
          <cell r="D2618" t="str">
            <v>TA</v>
          </cell>
          <cell r="E2618" t="str">
            <v>TÉCNICA: 13/06/20</v>
          </cell>
        </row>
        <row r="2619">
          <cell r="A2619" t="str">
            <v>ENCARGOS S</v>
          </cell>
          <cell r="B2619" t="str">
            <v>OCIAIS DESONERADOS: 90,80%(HORA)   52,84%(MÊS)</v>
          </cell>
        </row>
        <row r="2620">
          <cell r="A2620" t="str">
            <v>ABRANGÊNCI</v>
          </cell>
          <cell r="B2620" t="str">
            <v>A : NACIONAL                                              LOCALIDADE  : BELO</v>
          </cell>
          <cell r="C2620" t="str">
            <v>HORI</v>
          </cell>
        </row>
        <row r="2621">
          <cell r="A2621" t="str">
            <v>REF.COLETA</v>
          </cell>
          <cell r="B2621" t="str">
            <v>: MEDIANO</v>
          </cell>
          <cell r="D2621" t="str">
            <v>TA</v>
          </cell>
          <cell r="E2621" t="str">
            <v>: 05/2016</v>
          </cell>
        </row>
        <row r="2622">
          <cell r="A2622" t="str">
            <v>CÓDIGO</v>
          </cell>
          <cell r="B2622" t="str">
            <v>|D E S C R I Ç Ã O                                                   |UN</v>
          </cell>
          <cell r="C2622" t="str">
            <v>IDADE</v>
          </cell>
          <cell r="D2622" t="str">
            <v>DE</v>
          </cell>
          <cell r="E2622" t="str">
            <v>|CUSTO TOTA</v>
          </cell>
        </row>
        <row r="2623">
          <cell r="A2623" t="str">
            <v>VÍNCULO...</v>
          </cell>
          <cell r="B2623" t="str">
            <v>..: CAIXA REFERENCIAL</v>
          </cell>
        </row>
        <row r="2624">
          <cell r="A2624">
            <v>90623</v>
          </cell>
          <cell r="B2624" t="str">
            <v>PERFURATRIZ MANUAL, TORQUE MÁXIMO 83 N.M, POTÊNCIA 5 CV, COM DIÂMETRO</v>
          </cell>
          <cell r="C2624" t="str">
            <v>H</v>
          </cell>
          <cell r="D2624" t="str">
            <v>CR</v>
          </cell>
          <cell r="E2624">
            <v>1.3</v>
          </cell>
        </row>
        <row r="2625">
          <cell r="A2625" t="str">
            <v>MÁXIMO 4"</v>
          </cell>
          <cell r="B2625" t="e">
            <v>#NAME?</v>
          </cell>
        </row>
        <row r="2626">
          <cell r="A2626">
            <v>90624</v>
          </cell>
          <cell r="B2626" t="str">
            <v>PERFURATRIZ MANUAL, TORQUE MÁXIMO 83 N.M, POTÊNCIA 5 CV, COM DIÂMETRO</v>
          </cell>
          <cell r="C2626" t="str">
            <v>H</v>
          </cell>
          <cell r="D2626" t="str">
            <v>CR</v>
          </cell>
          <cell r="E2626">
            <v>1.85</v>
          </cell>
        </row>
        <row r="2627">
          <cell r="A2627" t="str">
            <v>MÁXIMO 4"</v>
          </cell>
          <cell r="B2627" t="e">
            <v>#NAME?</v>
          </cell>
        </row>
        <row r="2628">
          <cell r="A2628">
            <v>90627</v>
          </cell>
          <cell r="B2628" t="str">
            <v>PERFURATRIZ SOBRE ESTEIRA, TORQUE MÁXIMO 600 KGF, PESO MÉDIO 1000 KG,</v>
          </cell>
          <cell r="C2628" t="str">
            <v>H</v>
          </cell>
          <cell r="D2628" t="str">
            <v>CR</v>
          </cell>
          <cell r="E2628">
            <v>28.84</v>
          </cell>
        </row>
        <row r="2629">
          <cell r="A2629" t="str">
            <v>POTÊNCIA 2</v>
          </cell>
          <cell r="B2629" t="str">
            <v>0 HP, DIÂMETRO MÁXIMO 10" - DEPRECIAÇÃO. AF_06/2015</v>
          </cell>
        </row>
        <row r="2630">
          <cell r="A2630">
            <v>90628</v>
          </cell>
          <cell r="B2630" t="str">
            <v>PERFURATRIZ SOBRE ESTEIRA, TORQUE MÁXIMO 600 KGF, PESO MÉDIO 1000 KG,</v>
          </cell>
          <cell r="C2630" t="str">
            <v>H</v>
          </cell>
          <cell r="D2630" t="str">
            <v>CR</v>
          </cell>
          <cell r="E2630">
            <v>6.37</v>
          </cell>
        </row>
        <row r="2631">
          <cell r="A2631" t="str">
            <v>POTÊNCIA 2</v>
          </cell>
          <cell r="B2631" t="str">
            <v>0 HP, DIÂMETRO MÁXIMO 10" - JUROS. AF_06/2015</v>
          </cell>
        </row>
        <row r="2632">
          <cell r="A2632">
            <v>90629</v>
          </cell>
          <cell r="B2632" t="str">
            <v>PERFURATRIZ SOBRE ESTEIRA, TORQUE MÁXIMO 600 KGF, PESO MÉDIO 1000 KG,</v>
          </cell>
          <cell r="C2632" t="str">
            <v>H</v>
          </cell>
          <cell r="D2632" t="str">
            <v>CR</v>
          </cell>
          <cell r="E2632">
            <v>30.35</v>
          </cell>
        </row>
        <row r="2633">
          <cell r="A2633" t="str">
            <v>POTÊNCIA 2</v>
          </cell>
          <cell r="B2633" t="str">
            <v>0 HP, DIÂMETRO MÁXIMO 10" - MANUTENÇÃO. AF_06/2015</v>
          </cell>
        </row>
        <row r="2634">
          <cell r="A2634">
            <v>90630</v>
          </cell>
          <cell r="B2634" t="str">
            <v>PERFURATRIZ SOBRE ESTEIRA, TORQUE MÁXIMO 600 KGF, PESO MÉDIO 1000 KG,</v>
          </cell>
          <cell r="C2634" t="str">
            <v>H</v>
          </cell>
          <cell r="D2634" t="str">
            <v>CR</v>
          </cell>
          <cell r="E2634">
            <v>7.52</v>
          </cell>
        </row>
        <row r="2635">
          <cell r="A2635" t="str">
            <v>POTÊNCIA 2</v>
          </cell>
          <cell r="B2635" t="str">
            <v>0 HP, DIÂMETRO MÁXIMO 10" - MATERIAIS NA OPERAÇÃO. AF_06/201</v>
          </cell>
        </row>
        <row r="2636">
          <cell r="A2636">
            <v>5</v>
          </cell>
        </row>
        <row r="2637">
          <cell r="A2637">
            <v>90633</v>
          </cell>
          <cell r="B2637" t="str">
            <v>MISTURADOR DUPLO HORIZONTAL DE ALTA TURBULÊNCIA, CAPACIDADE / VOLUME 2</v>
          </cell>
          <cell r="C2637" t="str">
            <v>H</v>
          </cell>
          <cell r="D2637" t="str">
            <v>CR</v>
          </cell>
          <cell r="E2637">
            <v>2.79</v>
          </cell>
        </row>
        <row r="2638">
          <cell r="A2638" t="str">
            <v>X 500 LITR</v>
          </cell>
          <cell r="B2638" t="str">
            <v>OS, MOTORES ELÉTRICOS MÍNIMO 5 CV CADA, PARA NATA CIMENTO,</v>
          </cell>
        </row>
        <row r="2639">
          <cell r="A2639" t="str">
            <v>ARGAMASSA</v>
          </cell>
          <cell r="B2639" t="str">
            <v>E OUTROS - DEPRECIAÇÃO. AF_06/2015</v>
          </cell>
        </row>
        <row r="2640">
          <cell r="A2640">
            <v>90634</v>
          </cell>
          <cell r="B2640" t="str">
            <v>MISTURADOR DUPLO HORIZONTAL DE ALTA TURBULÊNCIA, CAPACIDADE / VOLUME 2</v>
          </cell>
          <cell r="C2640" t="str">
            <v>H</v>
          </cell>
          <cell r="D2640" t="str">
            <v>CR</v>
          </cell>
          <cell r="E2640">
            <v>0.65</v>
          </cell>
        </row>
        <row r="2641">
          <cell r="A2641" t="str">
            <v>X 500 LITR</v>
          </cell>
          <cell r="B2641" t="str">
            <v>OS, MOTORES ELÉTRICOS MÍNIMO 5 CV CADA, PARA NATA CIMENTO,</v>
          </cell>
        </row>
        <row r="2642">
          <cell r="A2642" t="str">
            <v>ARGAMASSA</v>
          </cell>
          <cell r="B2642" t="str">
            <v>E OUTROS - JUROS. AF_06/2015</v>
          </cell>
        </row>
        <row r="2643">
          <cell r="A2643">
            <v>90635</v>
          </cell>
          <cell r="B2643" t="str">
            <v>MISTURADOR DUPLO HORIZONTAL DE ALTA TURBULÊNCIA, CAPACIDADE / VOLUME 2</v>
          </cell>
          <cell r="C2643" t="str">
            <v>H</v>
          </cell>
          <cell r="D2643" t="str">
            <v>CR</v>
          </cell>
          <cell r="E2643">
            <v>2.3199999999999998</v>
          </cell>
        </row>
        <row r="2644">
          <cell r="A2644" t="str">
            <v>X 500 LITR</v>
          </cell>
          <cell r="B2644" t="str">
            <v>OS, MOTORES ELÉTRICOS MÍNIMO 5 CV CADA, PARA NATA CIMENTO,</v>
          </cell>
        </row>
        <row r="2645">
          <cell r="A2645" t="str">
            <v>ARGAMASSA</v>
          </cell>
          <cell r="B2645" t="str">
            <v>E OUTROS - MANUTENÇÃO. AF_06/2015</v>
          </cell>
        </row>
        <row r="2646">
          <cell r="A2646">
            <v>90636</v>
          </cell>
          <cell r="B2646" t="str">
            <v>MISTURADOR DUPLO HORIZONTAL DE ALTA TURBULÊNCIA, CAPACIDADE / VOLUME 2</v>
          </cell>
          <cell r="C2646" t="str">
            <v>H</v>
          </cell>
          <cell r="D2646" t="str">
            <v>CR</v>
          </cell>
          <cell r="E2646">
            <v>3.71</v>
          </cell>
        </row>
        <row r="2647">
          <cell r="A2647" t="str">
            <v>X 500 LITR</v>
          </cell>
          <cell r="B2647" t="str">
            <v>OS, MOTORES ELÉTRICOS MÍNIMO 5 CV CADA, PARA NATA CIMENTO,</v>
          </cell>
        </row>
        <row r="2648">
          <cell r="A2648" t="str">
            <v>ARGAMASSA</v>
          </cell>
          <cell r="B2648" t="str">
            <v>E OUTROS - MATERIAIS NA OPERAÇÃO. AF_06/2015</v>
          </cell>
        </row>
        <row r="2649">
          <cell r="A2649">
            <v>90639</v>
          </cell>
          <cell r="B2649" t="str">
            <v>BOMBA TRIPLEX, PARA INJEÇÃO DE NATA DE CIMENTO, VAZÃO MÁXIMA DE 100 LI</v>
          </cell>
          <cell r="C2649" t="str">
            <v>H</v>
          </cell>
          <cell r="D2649" t="str">
            <v>CR</v>
          </cell>
          <cell r="E2649">
            <v>4.62</v>
          </cell>
        </row>
        <row r="2650">
          <cell r="A2650" t="str">
            <v>TROS/MINUT</v>
          </cell>
          <cell r="B2650" t="str">
            <v>O, PRESSÃO MÁXIMA DE 70 BAR - DEPRECIAÇÃO. AF_06/2015</v>
          </cell>
        </row>
        <row r="2651">
          <cell r="A2651">
            <v>90640</v>
          </cell>
          <cell r="B2651" t="str">
            <v>BOMBA TRIPLEX, PARA INJEÇÃO DE NATA DE CIMENTO, VAZÃO MÁXIMA DE 100 LI</v>
          </cell>
          <cell r="C2651" t="str">
            <v>H</v>
          </cell>
          <cell r="D2651" t="str">
            <v>CR</v>
          </cell>
          <cell r="E2651">
            <v>1.31</v>
          </cell>
        </row>
        <row r="2652">
          <cell r="A2652" t="str">
            <v>SINAPI - S</v>
          </cell>
          <cell r="B2652" t="str">
            <v>ISTEMA NACIONAL DE PESQUISA DE CUSTOS E ÍNDICES DA CONSTRUÇÃO CIVIL</v>
          </cell>
        </row>
        <row r="2653">
          <cell r="A2653" t="str">
            <v>PCI.817.01</v>
          </cell>
          <cell r="B2653" t="e">
            <v>#NAME?</v>
          </cell>
          <cell r="D2653" t="str">
            <v>EM</v>
          </cell>
          <cell r="E2653" t="str">
            <v>06/2016 AS 13:04:4</v>
          </cell>
        </row>
        <row r="2654">
          <cell r="D2654" t="str">
            <v>TA</v>
          </cell>
          <cell r="E2654" t="str">
            <v>TÉCNICA: 13/06/20</v>
          </cell>
        </row>
        <row r="2655">
          <cell r="A2655" t="str">
            <v>ENCARGOS S</v>
          </cell>
          <cell r="B2655" t="str">
            <v>OCIAIS DESONERADOS: 90,80%(HORA)   52,84%(MÊS)</v>
          </cell>
        </row>
        <row r="2656">
          <cell r="A2656" t="str">
            <v>ABRANGÊNCI</v>
          </cell>
          <cell r="B2656" t="str">
            <v>A : NACIONAL                                              LOCALIDADE  : BELO</v>
          </cell>
          <cell r="C2656" t="str">
            <v>HORI</v>
          </cell>
        </row>
        <row r="2657">
          <cell r="A2657" t="str">
            <v>REF.COLETA</v>
          </cell>
          <cell r="B2657" t="str">
            <v>: MEDIANO</v>
          </cell>
          <cell r="D2657" t="str">
            <v>TA</v>
          </cell>
          <cell r="E2657" t="str">
            <v>: 05/2016</v>
          </cell>
        </row>
        <row r="2658">
          <cell r="A2658" t="str">
            <v>CÓDIGO</v>
          </cell>
          <cell r="B2658" t="str">
            <v>|D E S C R I Ç Ã O                                                   |UN</v>
          </cell>
          <cell r="C2658" t="str">
            <v>IDADE</v>
          </cell>
          <cell r="D2658" t="str">
            <v>DE</v>
          </cell>
          <cell r="E2658" t="str">
            <v>|CUSTO TOTA</v>
          </cell>
        </row>
        <row r="2659">
          <cell r="A2659" t="str">
            <v>VÍNCULO...</v>
          </cell>
          <cell r="B2659" t="str">
            <v>..: CAIXA REFERENCIAL</v>
          </cell>
        </row>
        <row r="2660">
          <cell r="A2660" t="str">
            <v>TROS/MINUT</v>
          </cell>
          <cell r="B2660" t="str">
            <v>O, PRESSÃO MÁXIMA DE 70 BAR - JUROS. AF_06/2015</v>
          </cell>
        </row>
        <row r="2661">
          <cell r="A2661">
            <v>90641</v>
          </cell>
          <cell r="B2661" t="str">
            <v>BOMBA TRIPLEX, PARA INJEÇÃO DE NATA DE CIMENTO, VAZÃO MÁXIMA DE 100 LI</v>
          </cell>
          <cell r="C2661" t="str">
            <v>H</v>
          </cell>
          <cell r="D2661" t="str">
            <v>CR</v>
          </cell>
          <cell r="E2661">
            <v>3.04</v>
          </cell>
        </row>
        <row r="2662">
          <cell r="A2662" t="str">
            <v>TROS/MINUT</v>
          </cell>
          <cell r="B2662" t="str">
            <v>O, PRESSÃO MÁXIMA DE 70 BAR - MANUTENÇÃO. AF_06/2015</v>
          </cell>
        </row>
        <row r="2663">
          <cell r="A2663">
            <v>90642</v>
          </cell>
          <cell r="B2663" t="str">
            <v>BOMBA TRIPLEX, PARA INJEÇÃO DE NATA DE CIMENTO, VAZÃO MÁXIMA DE 100 LI</v>
          </cell>
          <cell r="C2663" t="str">
            <v>H</v>
          </cell>
          <cell r="D2663" t="str">
            <v>C</v>
          </cell>
          <cell r="E2663">
            <v>4.8600000000000003</v>
          </cell>
        </row>
        <row r="2664">
          <cell r="A2664" t="str">
            <v>TROS/MINUT</v>
          </cell>
          <cell r="B2664" t="str">
            <v>O, PRESSÃO MÁXIMA DE 70 BAR - MATERIAIS NA OPERAÇÃO. AF_06/2</v>
          </cell>
        </row>
        <row r="2665">
          <cell r="A2665">
            <v>15</v>
          </cell>
        </row>
        <row r="2666">
          <cell r="A2666">
            <v>90646</v>
          </cell>
          <cell r="B2666" t="str">
            <v>BOMBA CENTRÍFUGA MONOESTÁGIO COM MOTOR ELÉTRICO MONOFÁSICO, POTÊNCIA 1</v>
          </cell>
          <cell r="C2666" t="str">
            <v>H</v>
          </cell>
          <cell r="D2666" t="str">
            <v>CR</v>
          </cell>
          <cell r="E2666">
            <v>0.56999999999999995</v>
          </cell>
        </row>
        <row r="2667">
          <cell r="A2667" t="str">
            <v>5 HP, DIÂM</v>
          </cell>
          <cell r="B2667" t="str">
            <v>ETRO DO ROTOR 173 MM, HM/Q = 30 MCA / 90 M3/H A 45 MCA / 55</v>
          </cell>
        </row>
        <row r="2668">
          <cell r="A2668" t="str">
            <v>M3/H - DEP</v>
          </cell>
          <cell r="B2668" t="str">
            <v>RECIAÇÃO. AF_06/2015</v>
          </cell>
        </row>
        <row r="2669">
          <cell r="A2669">
            <v>90647</v>
          </cell>
          <cell r="B2669" t="str">
            <v>BOMBA CENTRÍFUGA MONOESTÁGIO COM MOTOR ELÉTRICO MONOFÁSICO, POTÊNCIA 1</v>
          </cell>
          <cell r="C2669" t="str">
            <v>H</v>
          </cell>
          <cell r="D2669" t="str">
            <v>CR</v>
          </cell>
          <cell r="E2669">
            <v>0.16</v>
          </cell>
        </row>
        <row r="2670">
          <cell r="A2670" t="str">
            <v>5 HP, DIÂM</v>
          </cell>
          <cell r="B2670" t="str">
            <v>ETRO DO ROTOR 173 MM, HM/Q = 30 MCA / 90 M3/H A 45 MCA / 55</v>
          </cell>
        </row>
        <row r="2671">
          <cell r="A2671" t="str">
            <v>M3/H - JUR</v>
          </cell>
          <cell r="B2671" t="str">
            <v>OS. AF_06/2015</v>
          </cell>
        </row>
        <row r="2672">
          <cell r="A2672">
            <v>90648</v>
          </cell>
          <cell r="B2672" t="str">
            <v>BOMBA CENTRÍFUGA MONOESTÁGIO COM MOTOR ELÉTRICO MONOFÁSICO, POTÊNCIA 1</v>
          </cell>
          <cell r="C2672" t="str">
            <v>H</v>
          </cell>
          <cell r="D2672" t="str">
            <v>CR</v>
          </cell>
          <cell r="E2672">
            <v>0.37</v>
          </cell>
        </row>
        <row r="2673">
          <cell r="A2673" t="str">
            <v>5 HP, DIÂM</v>
          </cell>
          <cell r="B2673" t="str">
            <v>ETRO DO ROTOR 173 MM, HM/Q = 30 MCA / 90 M3/H A 45 MCA / 55</v>
          </cell>
        </row>
        <row r="2674">
          <cell r="A2674" t="str">
            <v>M3/H - MAN</v>
          </cell>
          <cell r="B2674" t="str">
            <v>UTENÇÃO. AF_06/2015</v>
          </cell>
        </row>
        <row r="2675">
          <cell r="A2675">
            <v>90649</v>
          </cell>
          <cell r="B2675" t="str">
            <v>BOMBA CENTRÍFUGA MONOESTÁGIO COM MOTOR ELÉTRICO MONOFÁSICO, POTÊNCIA 1</v>
          </cell>
          <cell r="C2675" t="str">
            <v>H</v>
          </cell>
          <cell r="D2675" t="str">
            <v>C</v>
          </cell>
          <cell r="E2675">
            <v>6.94</v>
          </cell>
        </row>
        <row r="2676">
          <cell r="A2676" t="str">
            <v>5 HP, DIÂM</v>
          </cell>
          <cell r="B2676" t="str">
            <v>ETRO DO ROTOR 173 MM, HM/Q = 30 MCA / 90 M3/H A 45 MCA / 55</v>
          </cell>
        </row>
        <row r="2677">
          <cell r="A2677" t="str">
            <v>M3/H - MAT</v>
          </cell>
          <cell r="B2677" t="str">
            <v>ERIAIS NA OPERAÇÃO. AF_06/2015</v>
          </cell>
        </row>
        <row r="2678">
          <cell r="A2678">
            <v>90652</v>
          </cell>
          <cell r="B2678" t="str">
            <v>BOMBA DE PROJEÇÃO DE CONCRETO SECO, POTÊNCIA 10 CV, VAZÃO 3 M3/H - DEP</v>
          </cell>
          <cell r="C2678" t="str">
            <v>H</v>
          </cell>
          <cell r="D2678" t="str">
            <v>CR</v>
          </cell>
          <cell r="E2678">
            <v>3.01</v>
          </cell>
        </row>
        <row r="2679">
          <cell r="A2679" t="str">
            <v>RECIAÇÃO.</v>
          </cell>
          <cell r="B2679" t="str">
            <v>AF_06/2015</v>
          </cell>
        </row>
        <row r="2680">
          <cell r="A2680">
            <v>90653</v>
          </cell>
          <cell r="B2680" t="str">
            <v>BOMBA DE PROJEÇÃO DE CONCRETO SECO, POTÊNCIA 10 CV, VAZÃO 3 M3/H - JUR</v>
          </cell>
          <cell r="C2680" t="str">
            <v>H</v>
          </cell>
          <cell r="D2680" t="str">
            <v>CR</v>
          </cell>
          <cell r="E2680">
            <v>0.85</v>
          </cell>
        </row>
        <row r="2681">
          <cell r="A2681" t="str">
            <v>OS. AF_06/</v>
          </cell>
          <cell r="B2681">
            <v>2015</v>
          </cell>
        </row>
        <row r="2682">
          <cell r="A2682">
            <v>90654</v>
          </cell>
          <cell r="B2682" t="str">
            <v>BOMBA DE PROJEÇÃO DE CONCRETO SECO, POTÊNCIA 10 CV, VAZÃO 3 M3/H - MAN</v>
          </cell>
          <cell r="C2682" t="str">
            <v>H</v>
          </cell>
          <cell r="D2682" t="str">
            <v>CR</v>
          </cell>
          <cell r="E2682">
            <v>1.98</v>
          </cell>
        </row>
        <row r="2683">
          <cell r="A2683" t="str">
            <v>UTENÇÃO. A</v>
          </cell>
          <cell r="B2683" t="str">
            <v>F_06/2015</v>
          </cell>
        </row>
        <row r="2684">
          <cell r="A2684">
            <v>90655</v>
          </cell>
          <cell r="B2684" t="str">
            <v>BOMBA DE PROJEÇÃO DE CONCRETO SECO, POTÊNCIA 10 CV, VAZÃO 3 M3/H - MAT</v>
          </cell>
          <cell r="C2684" t="str">
            <v>H</v>
          </cell>
          <cell r="D2684" t="str">
            <v>C</v>
          </cell>
          <cell r="E2684">
            <v>4.5599999999999996</v>
          </cell>
        </row>
        <row r="2685">
          <cell r="A2685" t="str">
            <v>ERIAIS NA</v>
          </cell>
          <cell r="B2685" t="str">
            <v>OPERAÇÃO. AF_06/2015</v>
          </cell>
        </row>
        <row r="2686">
          <cell r="A2686">
            <v>90658</v>
          </cell>
          <cell r="B2686" t="str">
            <v>BOMBA DE PROJEÇÃO DE CONCRETO SECO, POTÊNCIA 10 CV, VAZÃO 6 M3/H - DEP</v>
          </cell>
          <cell r="C2686" t="str">
            <v>H</v>
          </cell>
          <cell r="D2686" t="str">
            <v>CR</v>
          </cell>
          <cell r="E2686">
            <v>3.22</v>
          </cell>
        </row>
        <row r="2687">
          <cell r="A2687" t="str">
            <v>RECIAÇÃO.</v>
          </cell>
          <cell r="B2687" t="str">
            <v>AF_06/2015</v>
          </cell>
        </row>
        <row r="2688">
          <cell r="A2688" t="str">
            <v>SINAPI - S</v>
          </cell>
          <cell r="B2688" t="str">
            <v>ISTEMA NACIONAL DE PESQUISA DE CUSTOS E ÍNDICES DA CONSTRUÇÃO CIVIL</v>
          </cell>
        </row>
        <row r="2689">
          <cell r="A2689" t="str">
            <v>PCI.817.01</v>
          </cell>
          <cell r="B2689" t="e">
            <v>#NAME?</v>
          </cell>
          <cell r="D2689" t="str">
            <v>EM</v>
          </cell>
          <cell r="E2689" t="str">
            <v>06/2016 AS 13:04:4</v>
          </cell>
        </row>
        <row r="2690">
          <cell r="D2690" t="str">
            <v>TA</v>
          </cell>
          <cell r="E2690" t="str">
            <v>TÉCNICA: 13/06/20</v>
          </cell>
        </row>
        <row r="2691">
          <cell r="A2691" t="str">
            <v>ENCARGOS S</v>
          </cell>
          <cell r="B2691" t="str">
            <v>OCIAIS DESONERADOS: 90,80%(HORA)   52,84%(MÊS)</v>
          </cell>
        </row>
        <row r="2692">
          <cell r="A2692" t="str">
            <v>ABRANGÊNCI</v>
          </cell>
          <cell r="B2692" t="str">
            <v>A : NACIONAL                                              LOCALIDADE  : BELO</v>
          </cell>
          <cell r="C2692" t="str">
            <v>HORI</v>
          </cell>
        </row>
        <row r="2693">
          <cell r="A2693" t="str">
            <v>REF.COLETA</v>
          </cell>
          <cell r="B2693" t="str">
            <v>: MEDIANO</v>
          </cell>
          <cell r="D2693" t="str">
            <v>TA</v>
          </cell>
          <cell r="E2693" t="str">
            <v>: 05/2016</v>
          </cell>
        </row>
        <row r="2694">
          <cell r="A2694" t="str">
            <v>CÓDIGO</v>
          </cell>
          <cell r="B2694" t="str">
            <v>|D E S C R I Ç Ã O                                                   |UN</v>
          </cell>
          <cell r="C2694" t="str">
            <v>IDADE</v>
          </cell>
          <cell r="D2694" t="str">
            <v>DE</v>
          </cell>
          <cell r="E2694" t="str">
            <v>|CUSTO TOTA</v>
          </cell>
        </row>
        <row r="2695">
          <cell r="A2695" t="str">
            <v>VÍNCULO...</v>
          </cell>
          <cell r="B2695" t="str">
            <v>..: CAIXA REFERENCIAL</v>
          </cell>
        </row>
        <row r="2696">
          <cell r="A2696">
            <v>90659</v>
          </cell>
          <cell r="B2696" t="str">
            <v>BOMBA DE PROJEÇÃO DE CONCRETO SECO, POTÊNCIA 10 CV, VAZÃO 6 M3/H - JUR</v>
          </cell>
          <cell r="C2696" t="str">
            <v>H</v>
          </cell>
          <cell r="D2696" t="str">
            <v>CR</v>
          </cell>
          <cell r="E2696">
            <v>0.91</v>
          </cell>
        </row>
        <row r="2697">
          <cell r="A2697" t="str">
            <v>OS. AF_06/</v>
          </cell>
          <cell r="B2697">
            <v>2015</v>
          </cell>
        </row>
        <row r="2698">
          <cell r="A2698">
            <v>90660</v>
          </cell>
          <cell r="B2698" t="str">
            <v>BOMBA DE PROJEÇÃO DE CONCRETO SECO, POTÊNCIA 10 CV, VAZÃO 6 M3/H - MAN</v>
          </cell>
          <cell r="C2698" t="str">
            <v>H</v>
          </cell>
          <cell r="D2698" t="str">
            <v>CR</v>
          </cell>
          <cell r="E2698">
            <v>2.12</v>
          </cell>
        </row>
        <row r="2699">
          <cell r="A2699" t="str">
            <v>UTENÇÃO. A</v>
          </cell>
          <cell r="B2699" t="str">
            <v>F_06/2015</v>
          </cell>
        </row>
        <row r="2700">
          <cell r="A2700">
            <v>90661</v>
          </cell>
          <cell r="B2700" t="str">
            <v>BOMBA DE PROJEÇÃO DE CONCRETO SECO, POTÊNCIA 10 CV, VAZÃO 6 M3/H - MAT</v>
          </cell>
          <cell r="C2700" t="str">
            <v>H</v>
          </cell>
          <cell r="D2700" t="str">
            <v>C</v>
          </cell>
          <cell r="E2700">
            <v>4.5599999999999996</v>
          </cell>
        </row>
        <row r="2701">
          <cell r="A2701" t="str">
            <v>ERIAIS NA</v>
          </cell>
          <cell r="B2701" t="str">
            <v>OPERAÇÃO. AF_06/2015</v>
          </cell>
        </row>
        <row r="2702">
          <cell r="A2702">
            <v>90664</v>
          </cell>
          <cell r="B2702" t="str">
            <v>PROJETOR PNEUMÁTICO DE ARGAMASSA PARA CHAPISCO E REBOCO COM RECIPIENTE</v>
          </cell>
          <cell r="C2702" t="str">
            <v>H</v>
          </cell>
          <cell r="D2702" t="str">
            <v>CR</v>
          </cell>
          <cell r="E2702">
            <v>3.21</v>
          </cell>
        </row>
        <row r="2703">
          <cell r="A2703" t="str">
            <v>ACOPLADO,</v>
          </cell>
          <cell r="B2703" t="str">
            <v>TIPO CANEQUINHA, COM COMPRESSOR DE AR REBOCÁVEL VAZÃO 89 PC</v>
          </cell>
        </row>
        <row r="2704">
          <cell r="A2704" t="str">
            <v>M E MOTOR</v>
          </cell>
          <cell r="B2704" t="str">
            <v>DIESEL DE 20 CV - DEPRECIAÇÃO. AF_06/2015</v>
          </cell>
        </row>
        <row r="2705">
          <cell r="A2705">
            <v>90665</v>
          </cell>
          <cell r="B2705" t="str">
            <v>PROJETOR PNEUMÁTICO DE ARGAMASSA PARA CHAPISCO E REBOCO COM RECIPIENTE</v>
          </cell>
          <cell r="C2705" t="str">
            <v>H</v>
          </cell>
          <cell r="D2705" t="str">
            <v>CR</v>
          </cell>
          <cell r="E2705">
            <v>0.74</v>
          </cell>
        </row>
        <row r="2706">
          <cell r="A2706" t="str">
            <v>ACOPLADO,</v>
          </cell>
          <cell r="B2706" t="str">
            <v>TIPO CANEQUINHA, COM COMPRESSOR DE AR REBOCÁVEL VAZÃO 89 PC</v>
          </cell>
        </row>
        <row r="2707">
          <cell r="A2707" t="str">
            <v>M E MOTOR</v>
          </cell>
          <cell r="B2707" t="str">
            <v>DIESEL DE 20 CV - JUROS. AF_06/2015</v>
          </cell>
        </row>
        <row r="2708">
          <cell r="A2708">
            <v>90666</v>
          </cell>
          <cell r="B2708" t="str">
            <v>PROJETOR PNEUMÁTICO DE ARGAMASSA PARA CHAPISCO E REBOCO COM RECIPIENTE</v>
          </cell>
          <cell r="C2708" t="str">
            <v>H</v>
          </cell>
          <cell r="D2708" t="str">
            <v>CR</v>
          </cell>
          <cell r="E2708">
            <v>2.67</v>
          </cell>
        </row>
        <row r="2709">
          <cell r="A2709" t="str">
            <v>ACOPLADO,</v>
          </cell>
          <cell r="B2709" t="str">
            <v>TIPO CANEQUINHA, COM COMPRESSOR DE AR REBOCÁVEL VAZÃO 89 PC</v>
          </cell>
        </row>
        <row r="2710">
          <cell r="A2710" t="str">
            <v>M E MOTOR</v>
          </cell>
          <cell r="B2710" t="str">
            <v>DIESEL DE 20 CV - MANUTENÇÃO. AF_06/2015</v>
          </cell>
        </row>
        <row r="2711">
          <cell r="A2711">
            <v>90667</v>
          </cell>
          <cell r="B2711" t="str">
            <v>PROJETOR PNEUMÁTICO DE ARGAMASSA PARA CHAPISCO E REBOCO COM RECIPIENTE</v>
          </cell>
          <cell r="C2711" t="str">
            <v>H</v>
          </cell>
          <cell r="D2711" t="str">
            <v>C</v>
          </cell>
          <cell r="E2711">
            <v>37.53</v>
          </cell>
        </row>
        <row r="2712">
          <cell r="A2712" t="str">
            <v>ACOPLADO,</v>
          </cell>
          <cell r="B2712" t="str">
            <v>TIPO CANEQUINHA, COM COMPRESSOR DE AR REBOCÁVEL VAZÃO 89 PC</v>
          </cell>
        </row>
        <row r="2713">
          <cell r="A2713" t="str">
            <v>M E MOTOR</v>
          </cell>
          <cell r="B2713" t="str">
            <v>DIESEL DE 20 CV - MATERIAIS NA OPERAÇÃO. AF_06/2015</v>
          </cell>
        </row>
        <row r="2714">
          <cell r="A2714">
            <v>90670</v>
          </cell>
          <cell r="B2714" t="str">
            <v>PERFURATRIZ COM TORRE METÁLICA PARA EXECUÇÃO DE ESTACA HÉLICE CONTÍNUA</v>
          </cell>
          <cell r="C2714" t="str">
            <v>H</v>
          </cell>
          <cell r="D2714" t="str">
            <v>CR</v>
          </cell>
          <cell r="E2714">
            <v>132.36000000000001</v>
          </cell>
        </row>
        <row r="2715">
          <cell r="A2715" t="str">
            <v>, PROFUNDI</v>
          </cell>
          <cell r="B2715" t="str">
            <v>DADE MÁXIMA DE 30 M, DIÂMETRO MÁXIMO DE 800 MM, POTÊNCIA INS</v>
          </cell>
        </row>
        <row r="2716">
          <cell r="A2716" t="str">
            <v>TALADA DE</v>
          </cell>
          <cell r="B2716" t="str">
            <v>268 HP, MESA ROTATIVA COM TORQUE MÁXIMO DE 170 KNM - DEPRECI</v>
          </cell>
        </row>
        <row r="2717">
          <cell r="A2717" t="str">
            <v>AÇÃO. AF_0</v>
          </cell>
          <cell r="B2717">
            <v>42156</v>
          </cell>
        </row>
        <row r="2718">
          <cell r="A2718">
            <v>90671</v>
          </cell>
          <cell r="B2718" t="str">
            <v>PERFURATRIZ COM TORRE METÁLICA PARA EXECUÇÃO DE ESTACA HÉLICE CONTÍNUA</v>
          </cell>
          <cell r="C2718" t="str">
            <v>H</v>
          </cell>
          <cell r="D2718" t="str">
            <v>CR</v>
          </cell>
          <cell r="E2718">
            <v>29.25</v>
          </cell>
        </row>
        <row r="2719">
          <cell r="A2719" t="str">
            <v>, PROFUNDI</v>
          </cell>
          <cell r="B2719" t="str">
            <v>DADE MÁXIMA DE 30 M, DIÂMETRO MÁXIMO DE 800 MM, POTÊNCIA INS</v>
          </cell>
        </row>
        <row r="2720">
          <cell r="A2720" t="str">
            <v>TALADA DE</v>
          </cell>
          <cell r="B2720" t="str">
            <v>268 HP, MESA ROTATIVA COM TORQUE MÁXIMO DE 170 KNM - JUROS.</v>
          </cell>
        </row>
        <row r="2721">
          <cell r="A2721" t="str">
            <v>AF_06/2015</v>
          </cell>
        </row>
        <row r="2722">
          <cell r="A2722">
            <v>90672</v>
          </cell>
          <cell r="B2722" t="str">
            <v>PERFURATRIZ COM TORRE METÁLICA PARA EXECUÇÃO DE ESTACA HÉLICE CONTÍNUA</v>
          </cell>
          <cell r="C2722" t="str">
            <v>H</v>
          </cell>
          <cell r="D2722" t="str">
            <v>CR</v>
          </cell>
          <cell r="E2722">
            <v>139.30000000000001</v>
          </cell>
        </row>
        <row r="2723">
          <cell r="A2723" t="str">
            <v>, PROFUNDI</v>
          </cell>
          <cell r="B2723" t="str">
            <v>DADE MÁXIMA DE 30 M, DIÂMETRO MÁXIMO DE 800 MM, POTÊNCIA INS</v>
          </cell>
        </row>
        <row r="2724">
          <cell r="A2724" t="str">
            <v>SINAPI - S</v>
          </cell>
          <cell r="B2724" t="str">
            <v>ISTEMA NACIONAL DE PESQUISA DE CUSTOS E ÍNDICES DA CONSTRUÇÃO CIVIL</v>
          </cell>
        </row>
        <row r="2725">
          <cell r="A2725" t="str">
            <v>PCI.817.01</v>
          </cell>
          <cell r="B2725" t="e">
            <v>#NAME?</v>
          </cell>
          <cell r="D2725" t="str">
            <v>EM</v>
          </cell>
          <cell r="E2725" t="str">
            <v>06/2016 AS 13:04:4</v>
          </cell>
        </row>
        <row r="2726">
          <cell r="D2726" t="str">
            <v>TA</v>
          </cell>
          <cell r="E2726" t="str">
            <v>TÉCNICA: 13/06/20</v>
          </cell>
        </row>
        <row r="2727">
          <cell r="A2727" t="str">
            <v>ENCARGOS S</v>
          </cell>
          <cell r="B2727" t="str">
            <v>OCIAIS DESONERADOS: 90,80%(HORA)   52,84%(MÊS)</v>
          </cell>
        </row>
        <row r="2728">
          <cell r="A2728" t="str">
            <v>ABRANGÊNCI</v>
          </cell>
          <cell r="B2728" t="str">
            <v>A : NACIONAL                                              LOCALIDADE  : BELO</v>
          </cell>
          <cell r="C2728" t="str">
            <v>HORI</v>
          </cell>
        </row>
        <row r="2729">
          <cell r="A2729" t="str">
            <v>REF.COLETA</v>
          </cell>
          <cell r="B2729" t="str">
            <v>: MEDIANO</v>
          </cell>
          <cell r="D2729" t="str">
            <v>TA</v>
          </cell>
          <cell r="E2729" t="str">
            <v>: 05/2016</v>
          </cell>
        </row>
        <row r="2730">
          <cell r="A2730" t="str">
            <v>CÓDIGO</v>
          </cell>
          <cell r="B2730" t="str">
            <v>|D E S C R I Ç Ã O                                                   |UN</v>
          </cell>
          <cell r="C2730" t="str">
            <v>IDADE</v>
          </cell>
          <cell r="D2730" t="str">
            <v>DE</v>
          </cell>
          <cell r="E2730" t="str">
            <v>|CUSTO TOTA</v>
          </cell>
        </row>
        <row r="2731">
          <cell r="A2731" t="str">
            <v>VÍNCULO...</v>
          </cell>
          <cell r="B2731" t="str">
            <v>..: CAIXA REFERENCIAL</v>
          </cell>
        </row>
        <row r="2732">
          <cell r="A2732" t="str">
            <v>TALADA DE</v>
          </cell>
          <cell r="B2732" t="str">
            <v>268 HP, MESA ROTATIVA COM TORQUE MÁXIMO DE 170 KNM - MANUTEN</v>
          </cell>
        </row>
        <row r="2733">
          <cell r="A2733" t="str">
            <v>ÇÃO. AF_06</v>
          </cell>
          <cell r="B2733" t="str">
            <v>/2015</v>
          </cell>
        </row>
        <row r="2734">
          <cell r="A2734">
            <v>90673</v>
          </cell>
          <cell r="B2734" t="str">
            <v>PERFURATRIZ COM TORRE METÁLICA PARA EXECUÇÃO DE ESTACA HÉLICE CONTÍNUA</v>
          </cell>
          <cell r="C2734" t="str">
            <v>H</v>
          </cell>
          <cell r="D2734" t="str">
            <v>C</v>
          </cell>
          <cell r="E2734">
            <v>119.97</v>
          </cell>
        </row>
        <row r="2735">
          <cell r="A2735" t="str">
            <v>, PROFUNDI</v>
          </cell>
          <cell r="B2735" t="str">
            <v>DADE MÁXIMA DE 30 M, DIÂMETRO MÁXIMO DE 800 MM, POTÊNCIA INS</v>
          </cell>
        </row>
        <row r="2736">
          <cell r="A2736" t="str">
            <v>TALADA DE</v>
          </cell>
          <cell r="B2736" t="str">
            <v>268 HP, MESA ROTATIVA COM TORQUE MÁXIMO DE 170 KNM - MATERIA</v>
          </cell>
        </row>
        <row r="2737">
          <cell r="A2737" t="str">
            <v>IS NA OPER</v>
          </cell>
          <cell r="B2737" t="str">
            <v>AÇÃO. AF_06/2015</v>
          </cell>
        </row>
        <row r="2738">
          <cell r="A2738">
            <v>90676</v>
          </cell>
          <cell r="B2738" t="str">
            <v>PERFURATRIZ HIDRÁULICA SOBRE CAMINHÃO COM TRADO CURTO ACOPLADO, PROFUN</v>
          </cell>
          <cell r="C2738" t="str">
            <v>H</v>
          </cell>
          <cell r="D2738" t="str">
            <v>CR</v>
          </cell>
          <cell r="E2738">
            <v>66.83</v>
          </cell>
        </row>
        <row r="2739">
          <cell r="A2739" t="str">
            <v>DIDADE MÁX</v>
          </cell>
          <cell r="B2739" t="str">
            <v>IMA DE 20 M, DIÂMETRO MÁXIMO DE 1500 MM, POTÊNCIA INSTALADA</v>
          </cell>
        </row>
        <row r="2740">
          <cell r="A2740" t="str">
            <v>DE 137 HP,</v>
          </cell>
          <cell r="B2740" t="str">
            <v>MESA ROTATIVA COM TORQUE MÁXIMO DE 30 KNM - DEPRECIAÇÃO. AF</v>
          </cell>
        </row>
        <row r="2741">
          <cell r="A2741" t="str">
            <v>_06/2015</v>
          </cell>
        </row>
        <row r="2742">
          <cell r="A2742">
            <v>90677</v>
          </cell>
          <cell r="B2742" t="str">
            <v>PERFURATRIZ HIDRÁULICA SOBRE CAMINHÃO COM TRADO CURTO ACOPLADO, PROFUN</v>
          </cell>
          <cell r="C2742" t="str">
            <v>H</v>
          </cell>
          <cell r="D2742" t="str">
            <v>CR</v>
          </cell>
          <cell r="E2742">
            <v>14.77</v>
          </cell>
        </row>
        <row r="2743">
          <cell r="A2743" t="str">
            <v>DIDADE MÁX</v>
          </cell>
          <cell r="B2743" t="str">
            <v>IMA DE 20 M, DIÂMETRO MÁXIMO DE 1500 MM, POTÊNCIA INSTALADA</v>
          </cell>
        </row>
        <row r="2744">
          <cell r="A2744" t="str">
            <v>DE 137 HP,</v>
          </cell>
          <cell r="B2744" t="str">
            <v>MESA ROTATIVA COM TORQUE MÁXIMO DE 30 KNM - JUROS. AF_06/20</v>
          </cell>
        </row>
        <row r="2745">
          <cell r="A2745">
            <v>15</v>
          </cell>
        </row>
        <row r="2746">
          <cell r="A2746">
            <v>90678</v>
          </cell>
          <cell r="B2746" t="str">
            <v>PERFURATRIZ HIDRÁULICA SOBRE CAMINHÃO COM TRADO CURTO ACOPLADO, PROFUN</v>
          </cell>
          <cell r="C2746" t="str">
            <v>H</v>
          </cell>
          <cell r="D2746" t="str">
            <v>CR</v>
          </cell>
          <cell r="E2746">
            <v>70.34</v>
          </cell>
        </row>
        <row r="2747">
          <cell r="A2747" t="str">
            <v>DIDADE MÁX</v>
          </cell>
          <cell r="B2747" t="str">
            <v>IMA DE 20 M, DIÂMETRO MÁXIMO DE 1500 MM, POTÊNCIA INSTALADA</v>
          </cell>
        </row>
        <row r="2748">
          <cell r="A2748" t="str">
            <v>DE 137 HP,</v>
          </cell>
          <cell r="B2748" t="str">
            <v>MESA ROTATIVA COM TORQUE MÁXIMO DE 30 KNM - MANUTENÇÃO. AF_</v>
          </cell>
        </row>
        <row r="2749">
          <cell r="A2749">
            <v>42156</v>
          </cell>
        </row>
        <row r="2750">
          <cell r="A2750">
            <v>90679</v>
          </cell>
          <cell r="B2750" t="str">
            <v>PERFURATRIZ HIDRÁULICA SOBRE CAMINHÃO COM TRADO CURTO ACOPLADO, PROFUN</v>
          </cell>
          <cell r="C2750" t="str">
            <v>H</v>
          </cell>
          <cell r="D2750" t="str">
            <v>C</v>
          </cell>
          <cell r="E2750">
            <v>61.32</v>
          </cell>
        </row>
        <row r="2751">
          <cell r="A2751" t="str">
            <v>DIDADE MÁX</v>
          </cell>
          <cell r="B2751" t="str">
            <v>IMA DE 20 M, DIÂMETRO MÁXIMO DE 1500 MM, POTÊNCIA INSTALADA</v>
          </cell>
        </row>
        <row r="2752">
          <cell r="A2752" t="str">
            <v>DE 137 HP,</v>
          </cell>
          <cell r="B2752" t="str">
            <v>MESA ROTATIVA COM TORQUE MÁXIMO DE 30 KNM - MATERIAIS NA OP</v>
          </cell>
        </row>
        <row r="2753">
          <cell r="A2753" t="str">
            <v>ERAÇÃO. AF</v>
          </cell>
          <cell r="B2753" t="str">
            <v>_06/2015</v>
          </cell>
        </row>
        <row r="2754">
          <cell r="A2754">
            <v>90682</v>
          </cell>
          <cell r="B2754" t="str">
            <v>MANIPULADOR TELESCÓPICO, POTÊNCIA DE 85 HP, CAPACIDADE DE CARGA DE 3.5</v>
          </cell>
          <cell r="C2754" t="str">
            <v>H</v>
          </cell>
          <cell r="D2754" t="str">
            <v>C</v>
          </cell>
          <cell r="E2754">
            <v>21.76</v>
          </cell>
        </row>
        <row r="2755">
          <cell r="A2755" t="str">
            <v>00 KG, ALT</v>
          </cell>
          <cell r="B2755" t="str">
            <v>URA MÁXIMA DE ELEVAÇÃO DE 12,3 M - DEPRECIAÇÃO. AF_06/2015</v>
          </cell>
        </row>
        <row r="2756">
          <cell r="A2756">
            <v>90683</v>
          </cell>
          <cell r="B2756" t="str">
            <v>MANIPULADOR TELESCÓPICO, POTÊNCIA DE 85 HP, CAPACIDADE DE CARGA DE 3.5</v>
          </cell>
          <cell r="C2756" t="str">
            <v>H</v>
          </cell>
          <cell r="D2756" t="str">
            <v>C</v>
          </cell>
          <cell r="E2756">
            <v>4.8899999999999997</v>
          </cell>
        </row>
        <row r="2757">
          <cell r="A2757" t="str">
            <v>00 KG, ALT</v>
          </cell>
          <cell r="B2757" t="str">
            <v>URA MÁXIMA DE ELEVAÇÃO DE 12,3 M - JUROS. AF_06/2015</v>
          </cell>
        </row>
        <row r="2758">
          <cell r="A2758">
            <v>90684</v>
          </cell>
          <cell r="B2758" t="str">
            <v>MANIPULADOR TELESCÓPICO, POTÊNCIA DE 85 HP, CAPACIDADE DE CARGA DE 3.5</v>
          </cell>
          <cell r="C2758" t="str">
            <v>H</v>
          </cell>
          <cell r="D2758" t="str">
            <v>C</v>
          </cell>
          <cell r="E2758">
            <v>23.8</v>
          </cell>
        </row>
        <row r="2759">
          <cell r="A2759" t="str">
            <v>00 KG, ALT</v>
          </cell>
          <cell r="B2759" t="str">
            <v>URA MÁXIMA DE ELEVAÇÃO DE 12,3 M - MANUTENÇÃO. AF_06/2015</v>
          </cell>
        </row>
        <row r="2760">
          <cell r="A2760" t="str">
            <v>SINAPI - S</v>
          </cell>
          <cell r="B2760" t="str">
            <v>ISTEMA NACIONAL DE PESQUISA DE CUSTOS E ÍNDICES DA CONSTRUÇÃO CIVIL</v>
          </cell>
        </row>
        <row r="2761">
          <cell r="A2761" t="str">
            <v>PCI.817.01</v>
          </cell>
          <cell r="B2761" t="e">
            <v>#NAME?</v>
          </cell>
          <cell r="D2761" t="str">
            <v>EM</v>
          </cell>
          <cell r="E2761" t="str">
            <v>06/2016 AS 13:04:4</v>
          </cell>
        </row>
        <row r="2762">
          <cell r="D2762" t="str">
            <v>TA</v>
          </cell>
          <cell r="E2762" t="str">
            <v>TÉCNICA: 13/06/20</v>
          </cell>
        </row>
        <row r="2763">
          <cell r="A2763" t="str">
            <v>ENCARGOS S</v>
          </cell>
          <cell r="B2763" t="str">
            <v>OCIAIS DESONERADOS: 90,80%(HORA)   52,84%(MÊS)</v>
          </cell>
        </row>
        <row r="2764">
          <cell r="A2764" t="str">
            <v>ABRANGÊNCI</v>
          </cell>
          <cell r="B2764" t="str">
            <v>A : NACIONAL                                              LOCALIDADE  : BELO</v>
          </cell>
          <cell r="C2764" t="str">
            <v>HORI</v>
          </cell>
        </row>
        <row r="2765">
          <cell r="A2765" t="str">
            <v>REF.COLETA</v>
          </cell>
          <cell r="B2765" t="str">
            <v>: MEDIANO</v>
          </cell>
          <cell r="D2765" t="str">
            <v>TA</v>
          </cell>
          <cell r="E2765" t="str">
            <v>: 05/2016</v>
          </cell>
        </row>
        <row r="2766">
          <cell r="A2766" t="str">
            <v>CÓDIGO</v>
          </cell>
          <cell r="B2766" t="str">
            <v>|D E S C R I Ç Ã O                                                   |UN</v>
          </cell>
          <cell r="C2766" t="str">
            <v>IDADE</v>
          </cell>
          <cell r="D2766" t="str">
            <v>DE</v>
          </cell>
          <cell r="E2766" t="str">
            <v>|CUSTO TOTA</v>
          </cell>
        </row>
        <row r="2767">
          <cell r="A2767" t="str">
            <v>VÍNCULO...</v>
          </cell>
          <cell r="B2767" t="str">
            <v>..: CAIXA REFERENCIAL</v>
          </cell>
        </row>
        <row r="2768">
          <cell r="A2768">
            <v>90685</v>
          </cell>
          <cell r="B2768" t="str">
            <v>MANIPULADOR TELESCÓPICO, POTÊNCIA DE 85 HP, CAPACIDADE DE CARGA DE 3.5</v>
          </cell>
          <cell r="C2768" t="str">
            <v>H</v>
          </cell>
          <cell r="D2768" t="str">
            <v>C</v>
          </cell>
          <cell r="E2768">
            <v>38.04</v>
          </cell>
        </row>
        <row r="2769">
          <cell r="A2769" t="str">
            <v>00 KG, ALT</v>
          </cell>
          <cell r="B2769" t="str">
            <v>URA MÁXIMA DE ELEVAÇÃO DE 12,3 M - MATERIAIS NA OPERAÇÃO. AF</v>
          </cell>
        </row>
        <row r="2770">
          <cell r="A2770" t="str">
            <v>_06/2015</v>
          </cell>
        </row>
        <row r="2771">
          <cell r="A2771">
            <v>90688</v>
          </cell>
          <cell r="B2771" t="str">
            <v>MINICARREGADEIRA SOBRE RODAS, POTÊNCIA LÍQUIDA DE 47 HP, CAPACIDADE NO</v>
          </cell>
          <cell r="C2771" t="str">
            <v>H</v>
          </cell>
          <cell r="D2771" t="str">
            <v>C</v>
          </cell>
          <cell r="E2771">
            <v>6.08</v>
          </cell>
        </row>
        <row r="2772">
          <cell r="A2772" t="str">
            <v>MINAL DE O</v>
          </cell>
          <cell r="B2772" t="str">
            <v>PERAÇÃO DE 646 KG - DEPRECIAÇÃO. AF_06/2015</v>
          </cell>
        </row>
        <row r="2773">
          <cell r="A2773">
            <v>90689</v>
          </cell>
          <cell r="B2773" t="str">
            <v>MINICARREGADEIRA SOBRE RODAS, POTÊNCIA LÍQUIDA DE 47 HP, CAPACIDADE NO</v>
          </cell>
          <cell r="C2773" t="str">
            <v>H</v>
          </cell>
          <cell r="D2773" t="str">
            <v>C</v>
          </cell>
          <cell r="E2773">
            <v>1.36</v>
          </cell>
        </row>
        <row r="2774">
          <cell r="A2774" t="str">
            <v>MINAL DE O</v>
          </cell>
          <cell r="B2774" t="str">
            <v>PERAÇÃO DE 646 KG - JUROS. AF_06/2015</v>
          </cell>
        </row>
        <row r="2775">
          <cell r="A2775">
            <v>90690</v>
          </cell>
          <cell r="B2775" t="str">
            <v>MINICARREGADEIRA SOBRE RODAS, POTÊNCIA LÍQUIDA DE 47 HP, CAPACIDADE NO</v>
          </cell>
          <cell r="C2775" t="str">
            <v>H</v>
          </cell>
          <cell r="D2775" t="str">
            <v>C</v>
          </cell>
          <cell r="E2775">
            <v>6.65</v>
          </cell>
        </row>
        <row r="2776">
          <cell r="A2776" t="str">
            <v>MINAL DE O</v>
          </cell>
          <cell r="B2776" t="str">
            <v>PERAÇÃO DE 646 KG - MANUTENÇÃO. AF_06/2015</v>
          </cell>
        </row>
        <row r="2777">
          <cell r="A2777">
            <v>90691</v>
          </cell>
          <cell r="B2777" t="str">
            <v>MINICARREGADEIRA SOBRE RODAS, POTÊNCIA LÍQUIDA DE 47 HP, CAPACIDADE NO</v>
          </cell>
          <cell r="C2777" t="str">
            <v>H</v>
          </cell>
          <cell r="D2777" t="str">
            <v>C</v>
          </cell>
          <cell r="E2777">
            <v>21.03</v>
          </cell>
        </row>
        <row r="2778">
          <cell r="A2778" t="str">
            <v>MINAL DE O</v>
          </cell>
          <cell r="B2778" t="str">
            <v>PERAÇÃO DE 646 KG - MATERIAIS NA OPERAÇÃO. AF_06/2015</v>
          </cell>
        </row>
        <row r="2779">
          <cell r="A2779">
            <v>90957</v>
          </cell>
          <cell r="B2779" t="str">
            <v>COMPRESSOR DE AR REBOCÁVEL, VAZÃO 189 PCM, PRESSÃO EFETIVA DE TRABALHO</v>
          </cell>
          <cell r="C2779" t="str">
            <v>H</v>
          </cell>
          <cell r="D2779" t="str">
            <v>CR</v>
          </cell>
          <cell r="E2779">
            <v>1.98</v>
          </cell>
        </row>
        <row r="2780">
          <cell r="A2780" t="str">
            <v>102 PSI, M</v>
          </cell>
          <cell r="B2780" t="str">
            <v>OTOR DIESEL, POTÊNCIA 63 CV - DEPRECIAÇÃO. AF_06/2015</v>
          </cell>
        </row>
        <row r="2781">
          <cell r="A2781">
            <v>90958</v>
          </cell>
          <cell r="B2781" t="str">
            <v>COMPRESSOR DE AR REBOCÁVEL, VAZÃO 189 PCM, PRESSÃO EFETIVA DE TRABALHO</v>
          </cell>
          <cell r="C2781" t="str">
            <v>H</v>
          </cell>
          <cell r="D2781" t="str">
            <v>CR</v>
          </cell>
          <cell r="E2781">
            <v>0.54</v>
          </cell>
        </row>
        <row r="2782">
          <cell r="A2782" t="str">
            <v>102 PSI, M</v>
          </cell>
          <cell r="B2782" t="str">
            <v>OTOR DIESEL, POTÊNCIA 63 CV - JUROS. AF_06/2015</v>
          </cell>
        </row>
        <row r="2783">
          <cell r="A2783">
            <v>90960</v>
          </cell>
          <cell r="B2783" t="str">
            <v>COMPRESSOR DE AR REBOCÁVEL, VAZÃO 89 PCM, PRESSÃO EFETIVA DE TRABALHO</v>
          </cell>
          <cell r="C2783" t="str">
            <v>H</v>
          </cell>
          <cell r="D2783" t="str">
            <v>C</v>
          </cell>
          <cell r="E2783">
            <v>2.57</v>
          </cell>
        </row>
        <row r="2784">
          <cell r="A2784" t="str">
            <v>102 PSI, M</v>
          </cell>
          <cell r="B2784" t="str">
            <v>OTOR DIESEL, POTÊNCIA 20 CV - DEPRECIAÇÃO. AF_06/2015</v>
          </cell>
        </row>
        <row r="2785">
          <cell r="A2785">
            <v>90961</v>
          </cell>
          <cell r="B2785" t="str">
            <v>COMPRESSOR DE AR REBOCÁVEL, VAZÃO 89 PCM, PRESSÃO EFETIVA DE TRABALHO</v>
          </cell>
          <cell r="C2785" t="str">
            <v>H</v>
          </cell>
          <cell r="D2785" t="str">
            <v>C</v>
          </cell>
          <cell r="E2785">
            <v>0.72</v>
          </cell>
        </row>
        <row r="2786">
          <cell r="A2786" t="str">
            <v>102 PSI, M</v>
          </cell>
          <cell r="B2786" t="str">
            <v>OTOR DIESEL, POTÊNCIA 20 CV - JUROS. AF_06/2015</v>
          </cell>
        </row>
        <row r="2787">
          <cell r="A2787">
            <v>90962</v>
          </cell>
          <cell r="B2787" t="str">
            <v>COMPRESSOR DE AR REBOCÁVEL, VAZÃO 89 PCM, PRESSÃO EFETIVA DE TRABALHO</v>
          </cell>
          <cell r="C2787" t="str">
            <v>H</v>
          </cell>
          <cell r="D2787" t="str">
            <v>C</v>
          </cell>
          <cell r="E2787">
            <v>3.03</v>
          </cell>
        </row>
        <row r="2788">
          <cell r="A2788" t="str">
            <v>102 PSI, M</v>
          </cell>
          <cell r="B2788" t="str">
            <v>OTOR DIESEL, POTÊNCIA 20 CV - MANUTENÇÃO. AF_06/2015</v>
          </cell>
        </row>
        <row r="2789">
          <cell r="A2789">
            <v>90963</v>
          </cell>
          <cell r="B2789" t="str">
            <v>COMPRESSOR DE AR REBOCÁVEL, VAZÃO 89 PCM, PRESSÃO EFETIVA DE TRABALHO</v>
          </cell>
          <cell r="C2789" t="str">
            <v>H</v>
          </cell>
          <cell r="D2789" t="str">
            <v>C</v>
          </cell>
          <cell r="E2789">
            <v>9.7200000000000006</v>
          </cell>
        </row>
        <row r="2790">
          <cell r="A2790" t="str">
            <v>102 PSI, M</v>
          </cell>
          <cell r="B2790" t="str">
            <v>OTOR DIESEL, POTÊNCIA 20 CV - MATERIAIS NA OPERAÇÃO. AF_06/2</v>
          </cell>
        </row>
        <row r="2791">
          <cell r="A2791">
            <v>15</v>
          </cell>
        </row>
        <row r="2792">
          <cell r="A2792">
            <v>90968</v>
          </cell>
          <cell r="B2792" t="str">
            <v>COMPRESSOR DE AR REBOCAVEL, VAZÃO 250 PCM, PRESSAO DE TRABALHO 102 PSI</v>
          </cell>
          <cell r="C2792" t="str">
            <v>H</v>
          </cell>
          <cell r="D2792" t="str">
            <v>CR</v>
          </cell>
          <cell r="E2792">
            <v>2.58</v>
          </cell>
        </row>
        <row r="2793">
          <cell r="A2793" t="str">
            <v>, MOTOR A</v>
          </cell>
          <cell r="B2793" t="str">
            <v>DIESEL POTÊNCIA 81 CV - DEPRECIAÇÃO. AF_06/2015</v>
          </cell>
        </row>
        <row r="2794">
          <cell r="A2794">
            <v>90969</v>
          </cell>
          <cell r="B2794" t="str">
            <v>COMPRESSOR DE AR REBOCAVEL, VAZÃO 250 PCM, PRESSAO DE TRABALHO 102 PSI</v>
          </cell>
          <cell r="C2794" t="str">
            <v>H</v>
          </cell>
          <cell r="D2794" t="str">
            <v>CR</v>
          </cell>
          <cell r="E2794">
            <v>0.73</v>
          </cell>
        </row>
        <row r="2795">
          <cell r="A2795" t="str">
            <v>, MOTOR A</v>
          </cell>
          <cell r="B2795" t="str">
            <v>DIESEL POTÊNCIA 81 CV - JUROS. AF_06/2015</v>
          </cell>
        </row>
        <row r="2796">
          <cell r="A2796" t="str">
            <v>SINAPI - S</v>
          </cell>
          <cell r="B2796" t="str">
            <v>ISTEMA NACIONAL DE PESQUISA DE CUSTOS E ÍNDICES DA CONSTRUÇÃO CIVIL</v>
          </cell>
        </row>
        <row r="2797">
          <cell r="A2797" t="str">
            <v>PCI.817.01</v>
          </cell>
          <cell r="B2797" t="e">
            <v>#NAME?</v>
          </cell>
          <cell r="D2797" t="str">
            <v>EM</v>
          </cell>
          <cell r="E2797" t="str">
            <v>06/2016 AS 13:04:4</v>
          </cell>
        </row>
        <row r="2798">
          <cell r="D2798" t="str">
            <v>TA</v>
          </cell>
          <cell r="E2798" t="str">
            <v>TÉCNICA: 13/06/20</v>
          </cell>
        </row>
        <row r="2799">
          <cell r="A2799" t="str">
            <v>ENCARGOS S</v>
          </cell>
          <cell r="B2799" t="str">
            <v>OCIAIS DESONERADOS: 90,80%(HORA)   52,84%(MÊS)</v>
          </cell>
        </row>
        <row r="2800">
          <cell r="A2800" t="str">
            <v>ABRANGÊNCI</v>
          </cell>
          <cell r="B2800" t="str">
            <v>A : NACIONAL                                              LOCALIDADE  : BELO</v>
          </cell>
          <cell r="C2800" t="str">
            <v>HORI</v>
          </cell>
        </row>
        <row r="2801">
          <cell r="A2801" t="str">
            <v>REF.COLETA</v>
          </cell>
          <cell r="B2801" t="str">
            <v>: MEDIANO</v>
          </cell>
          <cell r="D2801" t="str">
            <v>TA</v>
          </cell>
          <cell r="E2801" t="str">
            <v>: 05/2016</v>
          </cell>
        </row>
        <row r="2802">
          <cell r="A2802" t="str">
            <v>CÓDIGO</v>
          </cell>
          <cell r="B2802" t="str">
            <v>|D E S C R I Ç Ã O                                                   |UN</v>
          </cell>
          <cell r="C2802" t="str">
            <v>IDADE</v>
          </cell>
          <cell r="D2802" t="str">
            <v>DE</v>
          </cell>
          <cell r="E2802" t="str">
            <v>|CUSTO TOTA</v>
          </cell>
        </row>
        <row r="2803">
          <cell r="A2803" t="str">
            <v>VÍNCULO...</v>
          </cell>
          <cell r="B2803" t="str">
            <v>..: CAIXA REFERENCIAL</v>
          </cell>
        </row>
        <row r="2804">
          <cell r="A2804">
            <v>90970</v>
          </cell>
          <cell r="B2804" t="str">
            <v>COMPRESSOR DE AR REBOCAVEL, VAZÃO 250 PCM, PRESSAO DE TRABALHO 102 PSI</v>
          </cell>
          <cell r="C2804" t="str">
            <v>H</v>
          </cell>
          <cell r="D2804" t="str">
            <v>CR</v>
          </cell>
          <cell r="E2804">
            <v>3.04</v>
          </cell>
        </row>
        <row r="2805">
          <cell r="A2805" t="str">
            <v>, MOTOR A</v>
          </cell>
          <cell r="B2805" t="str">
            <v>DIESEL POTÊNCIA 81 CV - MANUTENÇÃO. AF_06/2015</v>
          </cell>
        </row>
        <row r="2806">
          <cell r="A2806">
            <v>90971</v>
          </cell>
          <cell r="B2806" t="str">
            <v>COMPRESSOR DE AR REBOCAVEL, VAZÃO 250 PCM, PRESSAO DE TRABALHO 102 PSI</v>
          </cell>
          <cell r="C2806" t="str">
            <v>H</v>
          </cell>
          <cell r="D2806" t="str">
            <v>C</v>
          </cell>
          <cell r="E2806">
            <v>39.36</v>
          </cell>
        </row>
        <row r="2807">
          <cell r="A2807" t="str">
            <v>, MOTOR A</v>
          </cell>
          <cell r="B2807" t="str">
            <v>DIESEL POTÊNCIA 81 CV - MATERIAIS NA OPERAÇÃO. AF_06/2015</v>
          </cell>
        </row>
        <row r="2808">
          <cell r="A2808">
            <v>90975</v>
          </cell>
          <cell r="B2808" t="str">
            <v>COMPRESSOR DE AR REBOCÁVEL, VAZÃO 748 PCM, PRESSÃO EFETIVA DE TRABALHO</v>
          </cell>
          <cell r="C2808" t="str">
            <v>H</v>
          </cell>
          <cell r="D2808" t="str">
            <v>CR</v>
          </cell>
          <cell r="E2808">
            <v>6.56</v>
          </cell>
        </row>
        <row r="2809">
          <cell r="A2809" t="str">
            <v>102 PSI, M</v>
          </cell>
          <cell r="B2809" t="str">
            <v>OTOR DIESEL, POTÊNCIA 210 CV - DEPRECIAÇÃO. AF_06/2015</v>
          </cell>
        </row>
        <row r="2810">
          <cell r="A2810">
            <v>90976</v>
          </cell>
          <cell r="B2810" t="str">
            <v>COMPRESSOR DE AR REBOCÁVEL, VAZÃO 748 PCM, PRESSÃO EFETIVA DE TRABALHO</v>
          </cell>
          <cell r="C2810" t="str">
            <v>H</v>
          </cell>
          <cell r="D2810" t="str">
            <v>CR</v>
          </cell>
          <cell r="E2810">
            <v>1.85</v>
          </cell>
        </row>
        <row r="2811">
          <cell r="A2811" t="str">
            <v>102 PSI, M</v>
          </cell>
          <cell r="B2811" t="str">
            <v>OTOR DIESEL, POTÊNCIA 210 CV - JUROS. AF_06/2015</v>
          </cell>
        </row>
        <row r="2812">
          <cell r="A2812">
            <v>90977</v>
          </cell>
          <cell r="B2812" t="str">
            <v>COMPRESSOR DE AR REBOCÁVEL, VAZÃO 748 PCM, PRESSÃO EFETIVA DE TRABALHO</v>
          </cell>
          <cell r="C2812" t="str">
            <v>H</v>
          </cell>
          <cell r="D2812" t="str">
            <v>CR</v>
          </cell>
          <cell r="E2812">
            <v>7.72</v>
          </cell>
        </row>
        <row r="2813">
          <cell r="A2813" t="str">
            <v>102 PSI, M</v>
          </cell>
          <cell r="B2813" t="str">
            <v>OTOR DIESEL, POTÊNCIA 210 CV - MANUTENÇÃO. AF_06/2015</v>
          </cell>
        </row>
        <row r="2814">
          <cell r="A2814">
            <v>90978</v>
          </cell>
          <cell r="B2814" t="str">
            <v>COMPRESSOR DE AR REBOCÁVEL, VAZÃO 748 PCM, PRESSÃO EFETIVA DE TRABALHO</v>
          </cell>
          <cell r="C2814" t="str">
            <v>H</v>
          </cell>
          <cell r="D2814" t="str">
            <v>C</v>
          </cell>
          <cell r="E2814">
            <v>102</v>
          </cell>
        </row>
        <row r="2815">
          <cell r="A2815" t="str">
            <v>102 PSI, M</v>
          </cell>
          <cell r="B2815" t="str">
            <v>OTOR DIESEL, POTÊNCIA 210 CV - MATERIAIS NA OPERAÇÃO. AF_06</v>
          </cell>
        </row>
        <row r="2816">
          <cell r="A2816" t="str">
            <v>/2015</v>
          </cell>
        </row>
        <row r="2817">
          <cell r="A2817">
            <v>90992</v>
          </cell>
          <cell r="B2817" t="str">
            <v>COMPRESSOR DE AR REBOCAVEL, VAZÃO 400 PCM, PRESSAO DE TRABALHO 102 PSI</v>
          </cell>
          <cell r="C2817" t="str">
            <v>H</v>
          </cell>
          <cell r="D2817" t="str">
            <v>CR</v>
          </cell>
          <cell r="E2817">
            <v>3.06</v>
          </cell>
        </row>
        <row r="2818">
          <cell r="A2818" t="str">
            <v>, MOTOR A</v>
          </cell>
          <cell r="B2818" t="str">
            <v>DIESEL POTÊNCIA 110 CV - DEPRECIAÇÃO. AF_06/2015</v>
          </cell>
        </row>
        <row r="2819">
          <cell r="A2819">
            <v>90993</v>
          </cell>
          <cell r="B2819" t="str">
            <v>COMPRESSOR DE AR REBOCAVEL, VAZÃO 400 PCM, PRESSAO DE TRABALHO 102 PSI</v>
          </cell>
          <cell r="C2819" t="str">
            <v>H</v>
          </cell>
          <cell r="D2819" t="str">
            <v>CR</v>
          </cell>
          <cell r="E2819">
            <v>0.86</v>
          </cell>
        </row>
        <row r="2820">
          <cell r="A2820" t="str">
            <v>, MOTOR A</v>
          </cell>
          <cell r="B2820" t="str">
            <v>DIESEL POTÊNCIA 110 CV - JUROS. AF_06/2015</v>
          </cell>
        </row>
        <row r="2821">
          <cell r="A2821">
            <v>90994</v>
          </cell>
          <cell r="B2821" t="str">
            <v>COMPRESSOR DE AR REBOCAVEL, VAZÃO 400 PCM, PRESSAO DE TRABALHO 102 PSI</v>
          </cell>
          <cell r="C2821" t="str">
            <v>H</v>
          </cell>
          <cell r="D2821" t="str">
            <v>CR</v>
          </cell>
          <cell r="E2821">
            <v>3.6</v>
          </cell>
        </row>
        <row r="2822">
          <cell r="A2822" t="str">
            <v>, MOTOR A</v>
          </cell>
          <cell r="B2822" t="str">
            <v>DIESEL POTÊNCIA 110 CV - MANUTENÇÃO. AF_06/2015</v>
          </cell>
        </row>
        <row r="2823">
          <cell r="A2823">
            <v>90995</v>
          </cell>
          <cell r="B2823" t="str">
            <v>COMPRESSOR DE AR REBOCAVEL, VAZÃO 400 PCM, PRESSAO DE TRABALHO 102 PSI</v>
          </cell>
          <cell r="C2823" t="str">
            <v>H</v>
          </cell>
          <cell r="D2823" t="str">
            <v>C</v>
          </cell>
          <cell r="E2823">
            <v>53.43</v>
          </cell>
        </row>
        <row r="2824">
          <cell r="A2824" t="str">
            <v>, MOTOR A</v>
          </cell>
          <cell r="B2824" t="str">
            <v>DIESEL POTÊNCIA 110 CV - MATERIAIS NA OPERAÇÃO. AF_06/2015</v>
          </cell>
        </row>
        <row r="2825">
          <cell r="A2825">
            <v>91021</v>
          </cell>
          <cell r="B2825" t="str">
            <v>PERFURATRIZ HIDRÁULICA SOBRE CAMINHÃO COM TRADO CURTO ACOPLADO, PROFUN</v>
          </cell>
          <cell r="C2825" t="str">
            <v>H</v>
          </cell>
          <cell r="D2825" t="str">
            <v>CR</v>
          </cell>
          <cell r="E2825">
            <v>3.04</v>
          </cell>
        </row>
        <row r="2826">
          <cell r="A2826" t="str">
            <v>DIDADE MÁX</v>
          </cell>
          <cell r="B2826" t="str">
            <v>IMA DE 20 M, DIÂMETRO MÁXIMO DE 1500 MM, POTÊNCIA INSTALADA</v>
          </cell>
        </row>
        <row r="2827">
          <cell r="A2827" t="str">
            <v>DE 137 HP,</v>
          </cell>
          <cell r="B2827" t="str">
            <v>MESA ROTATIVA COM TORQUE MÁXIMO DE 30 KNM - IMPOSTOS E SEGU</v>
          </cell>
        </row>
        <row r="2828">
          <cell r="A2828" t="str">
            <v>ROS. AF_06</v>
          </cell>
          <cell r="B2828" t="str">
            <v>/2015</v>
          </cell>
        </row>
        <row r="2829">
          <cell r="A2829">
            <v>91026</v>
          </cell>
          <cell r="B2829" t="str">
            <v>CAMINHÃO TRUCADO (C/ TERCEIRO EIXO) ELETRÔNICO - POTÊNCIA 231CV - PBT</v>
          </cell>
          <cell r="C2829" t="str">
            <v>H</v>
          </cell>
          <cell r="D2829" t="str">
            <v>CR</v>
          </cell>
          <cell r="E2829">
            <v>13.28</v>
          </cell>
        </row>
        <row r="2830">
          <cell r="A2830" t="str">
            <v>= 22000KG</v>
          </cell>
          <cell r="B2830" t="str">
            <v>- DIST. ENTRE EIXOS 5170 MM - INCLUI CARROCERIA FIXA ABERTA</v>
          </cell>
        </row>
        <row r="2831">
          <cell r="A2831" t="str">
            <v>DE MADEIRA</v>
          </cell>
          <cell r="B2831" t="e">
            <v>#NAME?</v>
          </cell>
        </row>
        <row r="2832">
          <cell r="A2832" t="str">
            <v>SINAPI - S</v>
          </cell>
          <cell r="B2832" t="str">
            <v>ISTEMA NACIONAL DE PESQUISA DE CUSTOS E ÍNDICES DA CONSTRUÇÃO CIVIL</v>
          </cell>
        </row>
        <row r="2833">
          <cell r="A2833" t="str">
            <v>PCI.817.01</v>
          </cell>
          <cell r="B2833" t="e">
            <v>#NAME?</v>
          </cell>
          <cell r="D2833" t="str">
            <v>EM</v>
          </cell>
          <cell r="E2833" t="str">
            <v>06/2016 AS 13:04:4</v>
          </cell>
        </row>
        <row r="2834">
          <cell r="D2834" t="str">
            <v>TA</v>
          </cell>
          <cell r="E2834" t="str">
            <v>TÉCNICA: 13/06/20</v>
          </cell>
        </row>
        <row r="2835">
          <cell r="A2835" t="str">
            <v>ENCARGOS S</v>
          </cell>
          <cell r="B2835" t="str">
            <v>OCIAIS DESONERADOS: 90,80%(HORA)   52,84%(MÊS)</v>
          </cell>
        </row>
        <row r="2836">
          <cell r="A2836" t="str">
            <v>ABRANGÊNCI</v>
          </cell>
          <cell r="B2836" t="str">
            <v>A : NACIONAL                                              LOCALIDADE  : BELO</v>
          </cell>
          <cell r="C2836" t="str">
            <v>HORI</v>
          </cell>
        </row>
        <row r="2837">
          <cell r="A2837" t="str">
            <v>REF.COLETA</v>
          </cell>
          <cell r="B2837" t="str">
            <v>: MEDIANO</v>
          </cell>
          <cell r="D2837" t="str">
            <v>TA</v>
          </cell>
          <cell r="E2837" t="str">
            <v>: 05/2016</v>
          </cell>
        </row>
        <row r="2838">
          <cell r="A2838" t="str">
            <v>CÓDIGO</v>
          </cell>
          <cell r="B2838" t="str">
            <v>|D E S C R I Ç Ã O                                                   |UN</v>
          </cell>
          <cell r="C2838" t="str">
            <v>IDADE</v>
          </cell>
          <cell r="D2838" t="str">
            <v>DE</v>
          </cell>
          <cell r="E2838" t="str">
            <v>|CUSTO TOTA</v>
          </cell>
        </row>
        <row r="2839">
          <cell r="A2839" t="str">
            <v>VÍNCULO...</v>
          </cell>
          <cell r="B2839" t="str">
            <v>..: CAIXA REFERENCIAL</v>
          </cell>
        </row>
        <row r="2840">
          <cell r="A2840">
            <v>91027</v>
          </cell>
          <cell r="B2840" t="str">
            <v>CAMINHÃO TRUCADO (C/ TERCEIRO EIXO) ELETRÔNICO - POTÊNCIA 231CV - PBT</v>
          </cell>
          <cell r="C2840" t="str">
            <v>H</v>
          </cell>
          <cell r="D2840" t="str">
            <v>CR</v>
          </cell>
          <cell r="E2840">
            <v>3.39</v>
          </cell>
        </row>
        <row r="2841">
          <cell r="A2841" t="str">
            <v>= 22000KG</v>
          </cell>
          <cell r="B2841" t="str">
            <v>- DIST. ENTRE EIXOS 5170 MM - INCLUI CARROCERIA FIXA ABERTA</v>
          </cell>
        </row>
        <row r="2842">
          <cell r="A2842" t="str">
            <v>DE MADEIRA</v>
          </cell>
          <cell r="B2842" t="e">
            <v>#NAME?</v>
          </cell>
        </row>
        <row r="2843">
          <cell r="A2843">
            <v>91028</v>
          </cell>
          <cell r="B2843" t="str">
            <v>CAMINHÃO TRUCADO (C/ TERCEIRO EIXO) ELETRÔNICO - POTÊNCIA 231CV - PBT</v>
          </cell>
          <cell r="C2843" t="str">
            <v>H</v>
          </cell>
          <cell r="D2843" t="str">
            <v>CR</v>
          </cell>
          <cell r="E2843">
            <v>0.69</v>
          </cell>
        </row>
        <row r="2844">
          <cell r="A2844" t="str">
            <v>= 22000KG</v>
          </cell>
          <cell r="B2844" t="str">
            <v>- DIST. ENTRE EIXOS 5170 MM - INCLUI CARROCERIA FIXA ABERTA</v>
          </cell>
        </row>
        <row r="2845">
          <cell r="A2845" t="str">
            <v>DE MADEIRA</v>
          </cell>
          <cell r="B2845" t="e">
            <v>#NAME?</v>
          </cell>
        </row>
        <row r="2846">
          <cell r="A2846">
            <v>91029</v>
          </cell>
          <cell r="B2846" t="str">
            <v>CAMINHÃO TRUCADO (C/ TERCEIRO EIXO) ELETRÔNICO - POTÊNCIA 231CV - PBT</v>
          </cell>
          <cell r="C2846" t="str">
            <v>H</v>
          </cell>
          <cell r="D2846" t="str">
            <v>CR</v>
          </cell>
          <cell r="E2846">
            <v>16.600000000000001</v>
          </cell>
        </row>
        <row r="2847">
          <cell r="A2847" t="str">
            <v>= 22000KG</v>
          </cell>
          <cell r="B2847" t="str">
            <v>- DIST. ENTRE EIXOS 5170 MM - INCLUI CARROCERIA FIXA ABERTA</v>
          </cell>
        </row>
        <row r="2848">
          <cell r="A2848" t="str">
            <v>DE MADEIRA</v>
          </cell>
          <cell r="B2848" t="e">
            <v>#NAME?</v>
          </cell>
        </row>
        <row r="2849">
          <cell r="A2849">
            <v>91030</v>
          </cell>
          <cell r="B2849" t="str">
            <v>CAMINHÃO TRUCADO (C/ TERCEIRO EIXO) ELETRÔNICO - POTÊNCIA 231CV - PBT</v>
          </cell>
          <cell r="C2849" t="str">
            <v>H</v>
          </cell>
          <cell r="D2849" t="str">
            <v>C</v>
          </cell>
          <cell r="E2849">
            <v>76.5</v>
          </cell>
        </row>
        <row r="2850">
          <cell r="A2850" t="str">
            <v>= 22000KG</v>
          </cell>
          <cell r="B2850" t="str">
            <v>- DIST. ENTRE EIXOS 5170 MM - INCLUI CARROCERIA FIXA ABERTA</v>
          </cell>
        </row>
        <row r="2851">
          <cell r="A2851" t="str">
            <v>DE MADEIRA</v>
          </cell>
          <cell r="B2851" t="e">
            <v>#NAME?</v>
          </cell>
        </row>
        <row r="2852">
          <cell r="A2852">
            <v>91273</v>
          </cell>
          <cell r="B2852" t="str">
            <v>PLACA VIBRATÓRIA REVERSÍVEL COM MOTOR 4 TEMPOS A GASOLINA, FORÇA CENTR</v>
          </cell>
          <cell r="C2852" t="str">
            <v>H</v>
          </cell>
          <cell r="D2852" t="str">
            <v>CR</v>
          </cell>
          <cell r="E2852">
            <v>0.8</v>
          </cell>
        </row>
        <row r="2853">
          <cell r="A2853" t="str">
            <v>ÍFUGA DE 2</v>
          </cell>
          <cell r="B2853" t="str">
            <v>5 KN (2500 KGF), POTÊNCIA 5,5 CV - DEPRECIAÇÃO. AF_08/2015</v>
          </cell>
        </row>
        <row r="2854">
          <cell r="A2854">
            <v>91274</v>
          </cell>
          <cell r="B2854" t="str">
            <v>PLACA VIBRATÓRIA REVERSÍVEL COM MOTOR 4 TEMPOS A GASOLINA, FORÇA CENTR</v>
          </cell>
          <cell r="C2854" t="str">
            <v>H</v>
          </cell>
          <cell r="D2854" t="str">
            <v>CR</v>
          </cell>
          <cell r="E2854">
            <v>0.27</v>
          </cell>
        </row>
        <row r="2855">
          <cell r="A2855" t="str">
            <v>ÍFUGA DE 2</v>
          </cell>
          <cell r="B2855" t="str">
            <v>5 KN (2500 KGF), POTÊNCIA 5,5 CV - JUROS. AF_08/2015</v>
          </cell>
        </row>
        <row r="2856">
          <cell r="A2856">
            <v>91275</v>
          </cell>
          <cell r="B2856" t="str">
            <v>PLACA VIBRATÓRIA REVERSÍVEL COM MOTOR 4 TEMPOS A GASOLINA, FORÇA CENTR</v>
          </cell>
          <cell r="C2856" t="str">
            <v>H</v>
          </cell>
          <cell r="D2856" t="str">
            <v>CR</v>
          </cell>
          <cell r="E2856">
            <v>0.52</v>
          </cell>
        </row>
        <row r="2857">
          <cell r="A2857" t="str">
            <v>ÍFUGA DE 2</v>
          </cell>
          <cell r="B2857" t="str">
            <v>5 KN (2500 KGF), POTÊNCIA 5,5 CV - MANUTENÇÃO. AF_08/2015</v>
          </cell>
        </row>
        <row r="2858">
          <cell r="A2858">
            <v>91276</v>
          </cell>
          <cell r="B2858" t="str">
            <v>PLACA VIBRATÓRIA REVERSÍVEL COM MOTOR 4 TEMPOS A GASOLINA, FORÇA CENTR</v>
          </cell>
          <cell r="C2858" t="str">
            <v>H</v>
          </cell>
          <cell r="D2858" t="str">
            <v>C</v>
          </cell>
          <cell r="E2858">
            <v>4.45</v>
          </cell>
        </row>
        <row r="2859">
          <cell r="A2859" t="str">
            <v>ÍFUGA DE 2</v>
          </cell>
          <cell r="B2859" t="str">
            <v>5 KN (2500 KGF), POTÊNCIA 5,5 CV - MATERIAIS NA OPERAÇÃO. AF</v>
          </cell>
        </row>
        <row r="2860">
          <cell r="A2860" t="str">
            <v>_08/2015</v>
          </cell>
        </row>
        <row r="2861">
          <cell r="A2861">
            <v>91279</v>
          </cell>
          <cell r="B2861" t="str">
            <v>CORTADORA DE PISO COM MOTOR 4 TEMPOS A GASOLINA, POTÊNCIA DE 13 HP, CO</v>
          </cell>
          <cell r="C2861" t="str">
            <v>H</v>
          </cell>
          <cell r="D2861" t="str">
            <v>CR</v>
          </cell>
          <cell r="E2861">
            <v>0.67</v>
          </cell>
        </row>
        <row r="2862">
          <cell r="A2862" t="str">
            <v>M DISCO DE</v>
          </cell>
          <cell r="B2862" t="str">
            <v>CORTE DIAMANTADO SEGMENTADO PARA CONCRETO, DIÂMETRO DE 350</v>
          </cell>
        </row>
        <row r="2863">
          <cell r="A2863" t="str">
            <v>MM, FURO D</v>
          </cell>
          <cell r="B2863" t="str">
            <v>E 1" (14 X 1") - DEPRECIAÇÃO. AF_08/2015</v>
          </cell>
        </row>
        <row r="2864">
          <cell r="A2864">
            <v>91280</v>
          </cell>
          <cell r="B2864" t="str">
            <v>CORTADORA DE PISO COM MOTOR 4 TEMPOS A GASOLINA, POTÊNCIA DE 13 HP, CO</v>
          </cell>
          <cell r="C2864" t="str">
            <v>H</v>
          </cell>
          <cell r="D2864" t="str">
            <v>CR</v>
          </cell>
          <cell r="E2864">
            <v>0.2</v>
          </cell>
        </row>
        <row r="2865">
          <cell r="A2865" t="str">
            <v>M DISCO DE</v>
          </cell>
          <cell r="B2865" t="str">
            <v>CORTE DIAMANTADO SEGMENTADO PARA CONCRETO, DIÂMETRO DE 350</v>
          </cell>
        </row>
        <row r="2866">
          <cell r="A2866" t="str">
            <v>MM, FURO D</v>
          </cell>
          <cell r="B2866" t="str">
            <v>E 1" (14 X 1") - JUROS. AF_08/2015</v>
          </cell>
        </row>
        <row r="2867">
          <cell r="A2867">
            <v>91281</v>
          </cell>
          <cell r="B2867" t="str">
            <v>CORTADORA DE PISO COM MOTOR 4 TEMPOS A GASOLINA, POTÊNCIA DE 13 HP, CO</v>
          </cell>
          <cell r="C2867" t="str">
            <v>H</v>
          </cell>
          <cell r="D2867" t="str">
            <v>CR</v>
          </cell>
          <cell r="E2867">
            <v>0.65</v>
          </cell>
        </row>
        <row r="2868">
          <cell r="A2868" t="str">
            <v>SINAPI - S</v>
          </cell>
          <cell r="B2868" t="str">
            <v>ISTEMA NACIONAL DE PESQUISA DE CUSTOS E ÍNDICES DA CONSTRUÇÃO CIVIL</v>
          </cell>
        </row>
        <row r="2869">
          <cell r="A2869" t="str">
            <v>PCI.817.01</v>
          </cell>
          <cell r="B2869" t="e">
            <v>#NAME?</v>
          </cell>
          <cell r="D2869" t="str">
            <v>EM</v>
          </cell>
          <cell r="E2869" t="str">
            <v>06/2016 AS 13:04:4</v>
          </cell>
        </row>
        <row r="2870">
          <cell r="D2870" t="str">
            <v>TA</v>
          </cell>
          <cell r="E2870" t="str">
            <v>TÉCNICA: 13/06/20</v>
          </cell>
        </row>
        <row r="2871">
          <cell r="A2871" t="str">
            <v>ENCARGOS S</v>
          </cell>
          <cell r="B2871" t="str">
            <v>OCIAIS DESONERADOS: 90,80%(HORA)   52,84%(MÊS)</v>
          </cell>
        </row>
        <row r="2872">
          <cell r="A2872" t="str">
            <v>ABRANGÊNCI</v>
          </cell>
          <cell r="B2872" t="str">
            <v>A : NACIONAL                                              LOCALIDADE  : BELO</v>
          </cell>
          <cell r="C2872" t="str">
            <v>HORI</v>
          </cell>
        </row>
        <row r="2873">
          <cell r="A2873" t="str">
            <v>REF.COLETA</v>
          </cell>
          <cell r="B2873" t="str">
            <v>: MEDIANO</v>
          </cell>
          <cell r="D2873" t="str">
            <v>TA</v>
          </cell>
          <cell r="E2873" t="str">
            <v>: 05/2016</v>
          </cell>
        </row>
        <row r="2874">
          <cell r="A2874" t="str">
            <v>CÓDIGO</v>
          </cell>
          <cell r="B2874" t="str">
            <v>|D E S C R I Ç Ã O                                                   |UN</v>
          </cell>
          <cell r="C2874" t="str">
            <v>IDADE</v>
          </cell>
          <cell r="D2874" t="str">
            <v>DE</v>
          </cell>
          <cell r="E2874" t="str">
            <v>|CUSTO TOTA</v>
          </cell>
        </row>
        <row r="2875">
          <cell r="A2875" t="str">
            <v>VÍNCULO...</v>
          </cell>
          <cell r="B2875" t="str">
            <v>..: CAIXA REFERENCIAL</v>
          </cell>
        </row>
        <row r="2876">
          <cell r="A2876" t="str">
            <v>M DISCO DE</v>
          </cell>
          <cell r="B2876" t="str">
            <v>CORTE DIAMANTADO SEGMENTADO PARA CONCRETO, DIÂMETRO DE 350</v>
          </cell>
        </row>
        <row r="2877">
          <cell r="A2877" t="str">
            <v>MM, FURO D</v>
          </cell>
          <cell r="B2877" t="str">
            <v>E 1" (14 X 1") - MANUTENÇÃO. AF_08/2015</v>
          </cell>
        </row>
        <row r="2878">
          <cell r="A2878">
            <v>91282</v>
          </cell>
          <cell r="B2878" t="str">
            <v>CORTADORA DE PISO COM MOTOR 4 TEMPOS A GASOLINA, POTÊNCIA DE 13 HP, CO</v>
          </cell>
          <cell r="C2878" t="str">
            <v>H</v>
          </cell>
          <cell r="D2878" t="str">
            <v>C</v>
          </cell>
          <cell r="E2878">
            <v>10.7</v>
          </cell>
        </row>
        <row r="2879">
          <cell r="A2879" t="str">
            <v>M DISCO DE</v>
          </cell>
          <cell r="B2879" t="str">
            <v>CORTE DIAMANTADO SEGMENTADO PARA CONCRETO, DIÂMETRO DE 350</v>
          </cell>
        </row>
        <row r="2880">
          <cell r="A2880" t="str">
            <v>MM, FURO D</v>
          </cell>
          <cell r="B2880" t="str">
            <v>E 1" (14 X 1") - MATERIAIS NA OPERAÇÃO. AF_08/2015</v>
          </cell>
        </row>
        <row r="2881">
          <cell r="A2881">
            <v>91354</v>
          </cell>
          <cell r="B2881" t="str">
            <v>CAMINHÃO TOCO, PESO BRUTO TOTAL 14.300 KG, CARGA ÚTIL MÁXIMA 9590 KG,</v>
          </cell>
          <cell r="C2881" t="str">
            <v>H</v>
          </cell>
          <cell r="D2881" t="str">
            <v>CR</v>
          </cell>
          <cell r="E2881">
            <v>10.220000000000001</v>
          </cell>
        </row>
        <row r="2882">
          <cell r="A2882" t="str">
            <v>DISTÂNCIA</v>
          </cell>
          <cell r="B2882" t="str">
            <v>ENTRE EIXOS 4,76 M, POTÊNCIA 185 CV (NÃO INCLUI CARROCERIA)</v>
          </cell>
        </row>
        <row r="2883">
          <cell r="A2883" t="e">
            <v>#NAME?</v>
          </cell>
          <cell r="B2883" t="str">
            <v>AÇÃO. AF_06/2014</v>
          </cell>
        </row>
        <row r="2884">
          <cell r="A2884">
            <v>91355</v>
          </cell>
          <cell r="B2884" t="str">
            <v>CAMINHÃO TOCO, PESO BRUTO TOTAL 14.300 KG, CARGA ÚTIL MÁXIMA 9590 KG,</v>
          </cell>
          <cell r="C2884" t="str">
            <v>H</v>
          </cell>
          <cell r="D2884" t="str">
            <v>CR</v>
          </cell>
          <cell r="E2884">
            <v>2.61</v>
          </cell>
        </row>
        <row r="2885">
          <cell r="A2885" t="str">
            <v>DISTÂNCIA</v>
          </cell>
          <cell r="B2885" t="str">
            <v>ENTRE EIXOS 4,76 M, POTÊNCIA 185 CV (NÃO INCLUI CARROCERIA)</v>
          </cell>
        </row>
        <row r="2886">
          <cell r="A2886" t="e">
            <v>#NAME?</v>
          </cell>
          <cell r="B2886" t="str">
            <v>AF_06/2014</v>
          </cell>
        </row>
        <row r="2887">
          <cell r="A2887">
            <v>91356</v>
          </cell>
          <cell r="B2887" t="str">
            <v>CAMINHÃO TOCO, PESO BRUTO TOTAL 14.300 KG, CARGA ÚTIL MÁXIMA 9590 KG,</v>
          </cell>
          <cell r="C2887" t="str">
            <v>H</v>
          </cell>
          <cell r="D2887" t="str">
            <v>CR</v>
          </cell>
          <cell r="E2887">
            <v>0.53</v>
          </cell>
        </row>
        <row r="2888">
          <cell r="A2888" t="str">
            <v>DISTÂNCIA</v>
          </cell>
          <cell r="B2888" t="str">
            <v>ENTRE EIXOS 4,76 M, POTÊNCIA 185 CV (NÃO INCLUI CARROCERIA)</v>
          </cell>
        </row>
        <row r="2889">
          <cell r="A2889" t="e">
            <v>#NAME?</v>
          </cell>
          <cell r="B2889" t="str">
            <v>S E SEGUROS. AF_06/2014</v>
          </cell>
        </row>
        <row r="2890">
          <cell r="A2890">
            <v>91359</v>
          </cell>
          <cell r="B2890" t="str">
            <v>CAMINHÃO PIPA 6.000 L, PESO BRUTO TOTAL 13.000 KG, DISTÂNCIA ENTRE EIX</v>
          </cell>
          <cell r="C2890" t="str">
            <v>H</v>
          </cell>
          <cell r="D2890" t="str">
            <v>CR</v>
          </cell>
          <cell r="E2890">
            <v>11.27</v>
          </cell>
        </row>
        <row r="2891">
          <cell r="A2891" t="str">
            <v>OS 4,80 M,</v>
          </cell>
          <cell r="B2891" t="str">
            <v>POTÊNCIA 189 CV INCLUSIVE TANQUE DE AÇO PARA TRANSPORTE DE</v>
          </cell>
        </row>
        <row r="2892">
          <cell r="A2892" t="str">
            <v>ÁGUA, CAPA</v>
          </cell>
          <cell r="B2892" t="str">
            <v>CIDADE 6 M3 - DEPRECIAÇÃO. AF_06/2014</v>
          </cell>
        </row>
        <row r="2893">
          <cell r="A2893">
            <v>91360</v>
          </cell>
          <cell r="B2893" t="str">
            <v>CAMINHÃO PIPA 6.000 L, PESO BRUTO TOTAL 13.000 KG, DISTÂNCIA ENTRE EIX</v>
          </cell>
          <cell r="C2893" t="str">
            <v>H</v>
          </cell>
          <cell r="D2893" t="str">
            <v>CR</v>
          </cell>
          <cell r="E2893">
            <v>2.88</v>
          </cell>
        </row>
        <row r="2894">
          <cell r="A2894" t="str">
            <v>OS 4,80 M,</v>
          </cell>
          <cell r="B2894" t="str">
            <v>POTÊNCIA 189 CV INCLUSIVE TANQUE DE AÇO PARA TRANSPORTE DE</v>
          </cell>
        </row>
        <row r="2895">
          <cell r="A2895" t="str">
            <v>ÁGUA, CAPA</v>
          </cell>
          <cell r="B2895" t="str">
            <v>CIDADE 6 M3 - JUROS. AF_06/2014</v>
          </cell>
        </row>
        <row r="2896">
          <cell r="A2896">
            <v>91361</v>
          </cell>
          <cell r="B2896" t="str">
            <v>CAMINHÃO PIPA 6.000 L, PESO BRUTO TOTAL 13.000 KG, DISTÂNCIA ENTRE EIX</v>
          </cell>
          <cell r="C2896" t="str">
            <v>H</v>
          </cell>
          <cell r="D2896" t="str">
            <v>CR</v>
          </cell>
          <cell r="E2896">
            <v>0.59</v>
          </cell>
        </row>
        <row r="2897">
          <cell r="A2897" t="str">
            <v>OS 4,80 M,</v>
          </cell>
          <cell r="B2897" t="str">
            <v>POTÊNCIA 189 CV INCLUSIVE TANQUE DE AÇO PARA TRANSPORTE DE</v>
          </cell>
        </row>
        <row r="2898">
          <cell r="A2898" t="str">
            <v>ÁGUA, CAPA</v>
          </cell>
          <cell r="B2898" t="str">
            <v>CIDADE 6 M3 - IMPOSTOS E SEGUROS. AF_06/2014</v>
          </cell>
        </row>
        <row r="2899">
          <cell r="A2899">
            <v>91367</v>
          </cell>
          <cell r="B2899" t="str">
            <v>CAMINHÃO BASCULANTE 6 M3, PESO BRUTO TOTAL 16.000 KG, CARGA ÚTIL MÁXIM</v>
          </cell>
          <cell r="C2899" t="str">
            <v>H</v>
          </cell>
          <cell r="D2899" t="str">
            <v>CR</v>
          </cell>
          <cell r="E2899">
            <v>14.26</v>
          </cell>
        </row>
        <row r="2900">
          <cell r="A2900" t="str">
            <v>A 13.071 K</v>
          </cell>
          <cell r="B2900" t="str">
            <v>G, DISTÂNCIA ENTRE EIXOS 4,80 M, POTÊNCIA 230 CV INCLUSIVE C</v>
          </cell>
        </row>
        <row r="2901">
          <cell r="A2901" t="str">
            <v>AÇAMBA MET</v>
          </cell>
          <cell r="B2901" t="str">
            <v>ÁLICA - DEPRECIAÇÃO. AF_06/2014</v>
          </cell>
        </row>
        <row r="2902">
          <cell r="A2902">
            <v>91368</v>
          </cell>
          <cell r="B2902" t="str">
            <v>CAMINHÃO BASCULANTE 6 M3, PESO BRUTO TOTAL 16.000 KG, CARGA ÚTIL MÁXIM</v>
          </cell>
          <cell r="C2902" t="str">
            <v>H</v>
          </cell>
          <cell r="D2902" t="str">
            <v>CR</v>
          </cell>
          <cell r="E2902">
            <v>3.37</v>
          </cell>
        </row>
        <row r="2903">
          <cell r="A2903" t="str">
            <v>A 13.071 K</v>
          </cell>
          <cell r="B2903" t="str">
            <v>G, DISTÂNCIA ENTRE EIXOS 4,80 M, POTÊNCIA 230 CV INCLUSIVE C</v>
          </cell>
        </row>
        <row r="2904">
          <cell r="A2904" t="str">
            <v>SINAPI - S</v>
          </cell>
          <cell r="B2904" t="str">
            <v>ISTEMA NACIONAL DE PESQUISA DE CUSTOS E ÍNDICES DA CONSTRUÇÃO CIVIL</v>
          </cell>
        </row>
        <row r="2905">
          <cell r="A2905" t="str">
            <v>PCI.817.01</v>
          </cell>
          <cell r="B2905" t="e">
            <v>#NAME?</v>
          </cell>
          <cell r="D2905" t="str">
            <v>EM</v>
          </cell>
          <cell r="E2905" t="str">
            <v>06/2016 AS 13:04:4</v>
          </cell>
        </row>
        <row r="2906">
          <cell r="D2906" t="str">
            <v>TA</v>
          </cell>
          <cell r="E2906" t="str">
            <v>TÉCNICA: 13/06/20</v>
          </cell>
        </row>
        <row r="2907">
          <cell r="A2907" t="str">
            <v>ENCARGOS S</v>
          </cell>
          <cell r="B2907" t="str">
            <v>OCIAIS DESONERADOS: 90,80%(HORA)   52,84%(MÊS)</v>
          </cell>
        </row>
        <row r="2908">
          <cell r="A2908" t="str">
            <v>ABRANGÊNCI</v>
          </cell>
          <cell r="B2908" t="str">
            <v>A : NACIONAL                                              LOCALIDADE  : BELO</v>
          </cell>
          <cell r="C2908" t="str">
            <v>HORI</v>
          </cell>
        </row>
        <row r="2909">
          <cell r="A2909" t="str">
            <v>REF.COLETA</v>
          </cell>
          <cell r="B2909" t="str">
            <v>: MEDIANO</v>
          </cell>
          <cell r="D2909" t="str">
            <v>TA</v>
          </cell>
          <cell r="E2909" t="str">
            <v>: 05/2016</v>
          </cell>
        </row>
        <row r="2910">
          <cell r="A2910" t="str">
            <v>CÓDIGO</v>
          </cell>
          <cell r="B2910" t="str">
            <v>|D E S C R I Ç Ã O                                                   |UN</v>
          </cell>
          <cell r="C2910" t="str">
            <v>IDADE</v>
          </cell>
          <cell r="D2910" t="str">
            <v>DE</v>
          </cell>
          <cell r="E2910" t="str">
            <v>|CUSTO TOTA</v>
          </cell>
        </row>
        <row r="2911">
          <cell r="A2911" t="str">
            <v>VÍNCULO...</v>
          </cell>
          <cell r="B2911" t="str">
            <v>..: CAIXA REFERENCIAL</v>
          </cell>
        </row>
        <row r="2912">
          <cell r="A2912" t="str">
            <v>AÇAMBA MET</v>
          </cell>
          <cell r="B2912" t="str">
            <v>ÁLICA - JUROS. AF_06/2014</v>
          </cell>
        </row>
        <row r="2913">
          <cell r="A2913">
            <v>91369</v>
          </cell>
          <cell r="B2913" t="str">
            <v>CAMINHÃO BASCULANTE 6 M3, PESO BRUTO TOTAL 16.000 KG, CARGA ÚTIL MÁXIM</v>
          </cell>
          <cell r="C2913" t="str">
            <v>H</v>
          </cell>
          <cell r="D2913" t="str">
            <v>CR</v>
          </cell>
          <cell r="E2913">
            <v>0.68</v>
          </cell>
        </row>
        <row r="2914">
          <cell r="A2914" t="str">
            <v>A 13.071 K</v>
          </cell>
          <cell r="B2914" t="str">
            <v>G, DISTÂNCIA ENTRE EIXOS 4,80 M, POTÊNCIA 230 CV INCLUSIVE C</v>
          </cell>
        </row>
        <row r="2915">
          <cell r="A2915" t="str">
            <v>AÇAMBA MET</v>
          </cell>
          <cell r="B2915" t="str">
            <v>ÁLICA - IMPOSTOS E SEGUROS. AF_06/2014</v>
          </cell>
        </row>
        <row r="2916">
          <cell r="A2916">
            <v>91375</v>
          </cell>
          <cell r="B2916" t="str">
            <v>CAMINHÃO TOCO, PESO BRUTO TOTAL 16.000 KG, CARGA ÚTIL MÁXIMA DE 10.685</v>
          </cell>
          <cell r="C2916" t="str">
            <v>H</v>
          </cell>
          <cell r="D2916" t="str">
            <v>CR</v>
          </cell>
          <cell r="E2916">
            <v>8.6199999999999992</v>
          </cell>
        </row>
        <row r="2917">
          <cell r="A2917" t="str">
            <v>KG, DISTÂN</v>
          </cell>
          <cell r="B2917" t="str">
            <v>CIA ENTRE EIXOS 4,80 M, POTÊNCIA 189 CV EXCLUSIVE CARROCERI</v>
          </cell>
        </row>
        <row r="2918">
          <cell r="A2918" t="str">
            <v>A - DEPREC</v>
          </cell>
          <cell r="B2918" t="str">
            <v>IAÇÃO. AF_06/2014</v>
          </cell>
        </row>
        <row r="2919">
          <cell r="A2919">
            <v>91376</v>
          </cell>
          <cell r="B2919" t="str">
            <v>CAMINHÃO TOCO, PESO BRUTO TOTAL 16.000 KG, CARGA ÚTIL MÁXIMA DE 10.685</v>
          </cell>
          <cell r="C2919" t="str">
            <v>H</v>
          </cell>
          <cell r="D2919" t="str">
            <v>CR</v>
          </cell>
          <cell r="E2919">
            <v>2.2000000000000002</v>
          </cell>
        </row>
        <row r="2920">
          <cell r="A2920" t="str">
            <v>KG, DISTÂN</v>
          </cell>
          <cell r="B2920" t="str">
            <v>CIA ENTRE EIXOS 4,80 M, POTÊNCIA 189 CV EXCLUSIVE CARROCERI</v>
          </cell>
        </row>
        <row r="2921">
          <cell r="A2921" t="str">
            <v>A - JUROS.</v>
          </cell>
          <cell r="B2921" t="str">
            <v>AF_06/2014</v>
          </cell>
        </row>
        <row r="2922">
          <cell r="A2922">
            <v>91377</v>
          </cell>
          <cell r="B2922" t="str">
            <v>CAMINHÃO TOCO, PESO BRUTO TOTAL 16.000 KG, CARGA ÚTIL MÁXIMA DE 10.685</v>
          </cell>
          <cell r="C2922" t="str">
            <v>H</v>
          </cell>
          <cell r="D2922" t="str">
            <v>CR</v>
          </cell>
          <cell r="E2922">
            <v>0.45</v>
          </cell>
        </row>
        <row r="2923">
          <cell r="A2923" t="str">
            <v>KG, DISTÂN</v>
          </cell>
          <cell r="B2923" t="str">
            <v>CIA ENTRE EIXOS 4,80 M, POTÊNCIA 189 CV EXCLUSIVE CARROCERI</v>
          </cell>
        </row>
        <row r="2924">
          <cell r="A2924" t="str">
            <v>A - IMPOST</v>
          </cell>
          <cell r="B2924" t="str">
            <v>OS E SEGUROS. AF_06/2014</v>
          </cell>
        </row>
        <row r="2925">
          <cell r="A2925">
            <v>91380</v>
          </cell>
          <cell r="B2925" t="str">
            <v>CAMINHÃO BASCULANTE 10 M3, TRUCADO CABINE SIMPLES, PESO BRUTO TOTAL 23</v>
          </cell>
          <cell r="C2925" t="str">
            <v>H</v>
          </cell>
          <cell r="D2925" t="str">
            <v>CR</v>
          </cell>
          <cell r="E2925">
            <v>16.149999999999999</v>
          </cell>
        </row>
        <row r="2926">
          <cell r="A2926" t="str">
            <v>.000 KG, C</v>
          </cell>
          <cell r="B2926" t="str">
            <v>ARGA ÚTIL MÁXIMA 15.935 KG, DISTÂNCIA ENTRE EIXOS 4,80 M, PO</v>
          </cell>
        </row>
        <row r="2927">
          <cell r="A2927" t="str">
            <v>TÊNCIA 230</v>
          </cell>
          <cell r="B2927" t="str">
            <v>CV INCLUSIVE CAÇAMBA METÁLICA - DEPRECIAÇÃO. AF_06/2014</v>
          </cell>
        </row>
        <row r="2928">
          <cell r="A2928">
            <v>91381</v>
          </cell>
          <cell r="B2928" t="str">
            <v>CAMINHÃO BASCULANTE 10 M3, TRUCADO CABINE SIMPLES, PESO BRUTO TOTAL 23</v>
          </cell>
          <cell r="C2928" t="str">
            <v>H</v>
          </cell>
          <cell r="D2928" t="str">
            <v>CR</v>
          </cell>
          <cell r="E2928">
            <v>3.82</v>
          </cell>
        </row>
        <row r="2929">
          <cell r="A2929" t="str">
            <v>.000 KG, C</v>
          </cell>
          <cell r="B2929" t="str">
            <v>ARGA ÚTIL MÁXIMA 15.935 KG, DISTÂNCIA ENTRE EIXOS 4,80 M, PO</v>
          </cell>
        </row>
        <row r="2930">
          <cell r="A2930" t="str">
            <v>TÊNCIA 230</v>
          </cell>
          <cell r="B2930" t="str">
            <v>CV INCLUSIVE CAÇAMBA METÁLICA - JUROS. AF_06/2014</v>
          </cell>
        </row>
        <row r="2931">
          <cell r="A2931">
            <v>91382</v>
          </cell>
          <cell r="B2931" t="str">
            <v>CAMINHÃO BASCULANTE 10 M3, TRUCADO CABINE SIMPLES, PESO BRUTO TOTAL 23</v>
          </cell>
          <cell r="C2931" t="str">
            <v>H</v>
          </cell>
          <cell r="D2931" t="str">
            <v>CR</v>
          </cell>
          <cell r="E2931">
            <v>0.77</v>
          </cell>
        </row>
        <row r="2932">
          <cell r="A2932" t="str">
            <v>.000 KG, C</v>
          </cell>
          <cell r="B2932" t="str">
            <v>ARGA ÚTIL MÁXIMA 15.935 KG, DISTÂNCIA ENTRE EIXOS 4,80 M, PO</v>
          </cell>
        </row>
        <row r="2933">
          <cell r="A2933" t="str">
            <v>TÊNCIA 230</v>
          </cell>
          <cell r="B2933" t="str">
            <v>CV INCLUSIVE CAÇAMBA METÁLICA - IMPOSTOS E SEGUROS. AF_06/2</v>
          </cell>
        </row>
        <row r="2934">
          <cell r="A2934">
            <v>14</v>
          </cell>
        </row>
        <row r="2935">
          <cell r="A2935">
            <v>91383</v>
          </cell>
          <cell r="B2935" t="str">
            <v>CAMINHÃO BASCULANTE 10 M3, TRUCADO CABINE SIMPLES, PESO BRUTO TOTAL 23</v>
          </cell>
          <cell r="C2935" t="str">
            <v>H</v>
          </cell>
          <cell r="D2935" t="str">
            <v>CR</v>
          </cell>
          <cell r="E2935">
            <v>22.71</v>
          </cell>
        </row>
        <row r="2936">
          <cell r="A2936" t="str">
            <v>.000 KG, C</v>
          </cell>
          <cell r="B2936" t="str">
            <v>ARGA ÚTIL MÁXIMA 15.935 KG, DISTÂNCIA ENTRE EIXOS 4,80 M, PO</v>
          </cell>
        </row>
        <row r="2937">
          <cell r="A2937" t="str">
            <v>TÊNCIA 230</v>
          </cell>
          <cell r="B2937" t="str">
            <v>CV INCLUSIVE CAÇAMBA METÁLICA - MANUTENÇÃO. AF_06/2014</v>
          </cell>
        </row>
        <row r="2938">
          <cell r="A2938">
            <v>91384</v>
          </cell>
          <cell r="B2938" t="str">
            <v>CAMINHÃO BASCULANTE 10 M3, TRUCADO CABINE SIMPLES, PESO BRUTO TOTAL 23</v>
          </cell>
          <cell r="C2938" t="str">
            <v>H</v>
          </cell>
          <cell r="D2938" t="str">
            <v>C</v>
          </cell>
          <cell r="E2938">
            <v>76.17</v>
          </cell>
        </row>
        <row r="2939">
          <cell r="A2939" t="str">
            <v>.000 KG, C</v>
          </cell>
          <cell r="B2939" t="str">
            <v>ARGA ÚTIL MÁXIMA 15.935 KG, DISTÂNCIA ENTRE EIXOS 4,80 M, PO</v>
          </cell>
        </row>
        <row r="2940">
          <cell r="A2940" t="str">
            <v>SINAPI - S</v>
          </cell>
          <cell r="B2940" t="str">
            <v>ISTEMA NACIONAL DE PESQUISA DE CUSTOS E ÍNDICES DA CONSTRUÇÃO CIVIL</v>
          </cell>
        </row>
        <row r="2941">
          <cell r="A2941" t="str">
            <v>PCI.817.01</v>
          </cell>
          <cell r="B2941" t="e">
            <v>#NAME?</v>
          </cell>
          <cell r="D2941" t="str">
            <v>EM</v>
          </cell>
          <cell r="E2941" t="str">
            <v>06/2016 AS 13:04:4</v>
          </cell>
        </row>
        <row r="2942">
          <cell r="D2942" t="str">
            <v>TA</v>
          </cell>
          <cell r="E2942" t="str">
            <v>TÉCNICA: 13/06/20</v>
          </cell>
        </row>
        <row r="2943">
          <cell r="A2943" t="str">
            <v>ENCARGOS S</v>
          </cell>
          <cell r="B2943" t="str">
            <v>OCIAIS DESONERADOS: 90,80%(HORA)   52,84%(MÊS)</v>
          </cell>
        </row>
        <row r="2944">
          <cell r="A2944" t="str">
            <v>ABRANGÊNCI</v>
          </cell>
          <cell r="B2944" t="str">
            <v>A : NACIONAL                                              LOCALIDADE  : BELO</v>
          </cell>
          <cell r="C2944" t="str">
            <v>HORI</v>
          </cell>
        </row>
        <row r="2945">
          <cell r="A2945" t="str">
            <v>REF.COLETA</v>
          </cell>
          <cell r="B2945" t="str">
            <v>: MEDIANO</v>
          </cell>
          <cell r="D2945" t="str">
            <v>TA</v>
          </cell>
          <cell r="E2945" t="str">
            <v>: 05/2016</v>
          </cell>
        </row>
        <row r="2946">
          <cell r="A2946" t="str">
            <v>CÓDIGO</v>
          </cell>
          <cell r="B2946" t="str">
            <v>|D E S C R I Ç Ã O                                                   |UN</v>
          </cell>
          <cell r="C2946" t="str">
            <v>IDADE</v>
          </cell>
          <cell r="D2946" t="str">
            <v>DE</v>
          </cell>
          <cell r="E2946" t="str">
            <v>|CUSTO TOTA</v>
          </cell>
        </row>
        <row r="2947">
          <cell r="A2947" t="str">
            <v>VÍNCULO...</v>
          </cell>
          <cell r="B2947" t="str">
            <v>..: CAIXA REFERENCIAL</v>
          </cell>
        </row>
        <row r="2948">
          <cell r="A2948" t="str">
            <v>TÊNCIA 230</v>
          </cell>
          <cell r="B2948" t="str">
            <v>CV INCLUSIVE CAÇAMBA METÁLICA - MATERIAIS NA OPERAÇÃO. AF_0</v>
          </cell>
        </row>
        <row r="2949">
          <cell r="A2949">
            <v>41791</v>
          </cell>
        </row>
        <row r="2950">
          <cell r="A2950">
            <v>91390</v>
          </cell>
          <cell r="B2950" t="str">
            <v>CAMINHÃO TOCO, PBT 14.300 KG, CARGA ÚTIL MÁX. 9.710 KG, DIST. ENTRE EI</v>
          </cell>
          <cell r="C2950" t="str">
            <v>H</v>
          </cell>
          <cell r="D2950" t="str">
            <v>CR</v>
          </cell>
          <cell r="E2950">
            <v>13.96</v>
          </cell>
        </row>
        <row r="2951">
          <cell r="A2951" t="str">
            <v>XOS 3,56 M</v>
          </cell>
          <cell r="B2951" t="str">
            <v>, POTÊNCIA 185 CV, INCLUSIVE CARROCERIA FIXA ABERTA DE MADEI</v>
          </cell>
        </row>
        <row r="2952">
          <cell r="A2952" t="str">
            <v>RA P/ TRAN</v>
          </cell>
          <cell r="B2952" t="str">
            <v>SPORTE GERAL DE CARGA SECA, DIMEN. APROX. 2,50 X 6,50 X 0,50</v>
          </cell>
        </row>
        <row r="2953">
          <cell r="A2953" t="str">
            <v>M - DEPREC</v>
          </cell>
          <cell r="B2953" t="str">
            <v>IAÇÃO. AF_06/2014</v>
          </cell>
        </row>
        <row r="2954">
          <cell r="A2954">
            <v>91391</v>
          </cell>
          <cell r="B2954" t="str">
            <v>CAMINHÃO TOCO, PBT 14.300 KG, CARGA ÚTIL MÁX. 9.710 KG, DIST. ENTRE EI</v>
          </cell>
          <cell r="C2954" t="str">
            <v>H</v>
          </cell>
          <cell r="D2954" t="str">
            <v>CR</v>
          </cell>
          <cell r="E2954">
            <v>2.85</v>
          </cell>
        </row>
        <row r="2955">
          <cell r="A2955" t="str">
            <v>XOS 3,56 M</v>
          </cell>
          <cell r="B2955" t="str">
            <v>, POTÊNCIA 185 CV, INCLUSIVE CARROCERIA FIXA ABERTA DE MADEI</v>
          </cell>
        </row>
        <row r="2956">
          <cell r="A2956" t="str">
            <v>RA P/ TRAN</v>
          </cell>
          <cell r="B2956" t="str">
            <v>SPORTE GERAL DE CARGA SECA, DIMEN. APROX. 2,50 X 6,50 X 0,50</v>
          </cell>
        </row>
        <row r="2957">
          <cell r="A2957" t="str">
            <v>M - JUROS.</v>
          </cell>
          <cell r="B2957" t="str">
            <v>AF_06/2014</v>
          </cell>
        </row>
        <row r="2958">
          <cell r="A2958">
            <v>91392</v>
          </cell>
          <cell r="B2958" t="str">
            <v>CAMINHÃO TOCO, PBT 14.300 KG, CARGA ÚTIL MÁX. 9.710 KG, DIST. ENTRE EI</v>
          </cell>
          <cell r="C2958" t="str">
            <v>H</v>
          </cell>
          <cell r="D2958" t="str">
            <v>CR</v>
          </cell>
          <cell r="E2958">
            <v>0.57999999999999996</v>
          </cell>
        </row>
        <row r="2959">
          <cell r="A2959" t="str">
            <v>XOS 3,56 M</v>
          </cell>
          <cell r="B2959" t="str">
            <v>, POTÊNCIA 185 CV, INCLUSIVE CARROCERIA FIXA ABERTA DE MADEI</v>
          </cell>
        </row>
        <row r="2960">
          <cell r="A2960" t="str">
            <v>RA P/ TRAN</v>
          </cell>
          <cell r="B2960" t="str">
            <v>SPORTE GERAL DE CARGA SECA, DIMEN. APROX. 2,50 X 6,50 X 0,50</v>
          </cell>
        </row>
        <row r="2961">
          <cell r="A2961" t="str">
            <v>M - IMPOST</v>
          </cell>
          <cell r="B2961" t="str">
            <v>OS E SEGUROS. AF_06/2014</v>
          </cell>
        </row>
        <row r="2962">
          <cell r="A2962">
            <v>91396</v>
          </cell>
          <cell r="B2962" t="str">
            <v>CAMINHÃO PIPA 10.000 L TRUCADO, PESO BRUTO TOTAL 23.000 KG, CARGA ÚTIL</v>
          </cell>
          <cell r="C2962" t="str">
            <v>H</v>
          </cell>
          <cell r="D2962" t="str">
            <v>CR</v>
          </cell>
          <cell r="E2962">
            <v>14.49</v>
          </cell>
        </row>
        <row r="2963">
          <cell r="A2963" t="str">
            <v>MÁXIMA 15.</v>
          </cell>
          <cell r="B2963" t="str">
            <v>935 KG, DISTÂNCIA ENTRE EIXOS 4,8 M, POTÊNCIA 230 CV, INCLU</v>
          </cell>
        </row>
        <row r="2964">
          <cell r="A2964" t="str">
            <v>SIVE TANQU</v>
          </cell>
          <cell r="B2964" t="str">
            <v>E DE AÇO PARA TRANSPORTE DE ÁGUA - DEPRECIAÇÃO. AF_06/2014</v>
          </cell>
        </row>
        <row r="2965">
          <cell r="A2965">
            <v>91397</v>
          </cell>
          <cell r="B2965" t="str">
            <v>CAMINHÃO PIPA 10.000 L TRUCADO, PESO BRUTO TOTAL 23.000 KG, CARGA ÚTIL</v>
          </cell>
          <cell r="C2965" t="str">
            <v>H</v>
          </cell>
          <cell r="D2965" t="str">
            <v>CR</v>
          </cell>
          <cell r="E2965">
            <v>3.7</v>
          </cell>
        </row>
        <row r="2966">
          <cell r="A2966" t="str">
            <v>MÁXIMA 15.</v>
          </cell>
          <cell r="B2966" t="str">
            <v>935 KG, DISTÂNCIA ENTRE EIXOS 4,8 M, POTÊNCIA 230 CV, INCLU</v>
          </cell>
        </row>
        <row r="2967">
          <cell r="A2967" t="str">
            <v>SIVE TANQU</v>
          </cell>
          <cell r="B2967" t="str">
            <v>E DE AÇO PARA TRANSPORTE DE ÁGUA - JUROS. AF_06/2014</v>
          </cell>
        </row>
        <row r="2968">
          <cell r="A2968">
            <v>91398</v>
          </cell>
          <cell r="B2968" t="str">
            <v>CAMINHÃO PIPA 10.000 L TRUCADO, PESO BRUTO TOTAL 23.000 KG, CARGA ÚTIL</v>
          </cell>
          <cell r="C2968" t="str">
            <v>H</v>
          </cell>
          <cell r="D2968" t="str">
            <v>CR</v>
          </cell>
          <cell r="E2968">
            <v>0.76</v>
          </cell>
        </row>
        <row r="2969">
          <cell r="A2969" t="str">
            <v>MÁXIMA 15.</v>
          </cell>
          <cell r="B2969" t="str">
            <v>935 KG, DISTÂNCIA ENTRE EIXOS 4,8 M, POTÊNCIA 230 CV, INCLU</v>
          </cell>
        </row>
        <row r="2970">
          <cell r="A2970" t="str">
            <v>SIVE TANQU</v>
          </cell>
          <cell r="B2970" t="str">
            <v>E DE AÇO PARA TRANSPORTE DE ÁGUA - IMPOSTOS E SEGUROS. AF_06</v>
          </cell>
        </row>
        <row r="2971">
          <cell r="A2971" t="str">
            <v>/2014</v>
          </cell>
        </row>
        <row r="2972">
          <cell r="A2972">
            <v>91402</v>
          </cell>
          <cell r="B2972" t="str">
            <v>CAMINHÃO BASCULANTE 6 M3 TOCO, PESO BRUTO TOTAL 16.000 KG, CARGA ÚTIL</v>
          </cell>
          <cell r="C2972" t="str">
            <v>H</v>
          </cell>
          <cell r="D2972" t="str">
            <v>CR</v>
          </cell>
          <cell r="E2972">
            <v>0.65</v>
          </cell>
        </row>
        <row r="2973">
          <cell r="A2973" t="str">
            <v>MÁXIMA 11.</v>
          </cell>
          <cell r="B2973" t="str">
            <v>130 KG, DISTÂNCIA ENTRE EIXOS 5,36 M, POTÊNCIA 185 CV, INCLU</v>
          </cell>
        </row>
        <row r="2974">
          <cell r="A2974" t="str">
            <v>SIVE CAÇAM</v>
          </cell>
          <cell r="B2974" t="str">
            <v>BA METÁLICA - IMPOSTOS E SEGUROS. AF_06/2014</v>
          </cell>
        </row>
        <row r="2975">
          <cell r="A2975">
            <v>91466</v>
          </cell>
          <cell r="B2975" t="str">
            <v>GUINDAUTO HIDRÁULICO, CAPACIDADE MÁXIMA DE CARGA 6200 KG, MOMENTO MÁXI</v>
          </cell>
          <cell r="C2975" t="str">
            <v>H</v>
          </cell>
          <cell r="D2975" t="str">
            <v>CR</v>
          </cell>
          <cell r="E2975">
            <v>0.62</v>
          </cell>
        </row>
        <row r="2976">
          <cell r="A2976" t="str">
            <v>SINAPI - S</v>
          </cell>
          <cell r="B2976" t="str">
            <v>ISTEMA NACIONAL DE PESQUISA DE CUSTOS E ÍNDICES DA CONSTRUÇÃO CIVIL</v>
          </cell>
        </row>
        <row r="2977">
          <cell r="A2977" t="str">
            <v>PCI.817.01</v>
          </cell>
          <cell r="B2977" t="e">
            <v>#NAME?</v>
          </cell>
          <cell r="D2977" t="str">
            <v>EM</v>
          </cell>
          <cell r="E2977" t="str">
            <v>06/2016 AS 13:04:4</v>
          </cell>
        </row>
        <row r="2978">
          <cell r="D2978" t="str">
            <v>TA</v>
          </cell>
          <cell r="E2978" t="str">
            <v>TÉCNICA: 13/06/20</v>
          </cell>
        </row>
        <row r="2979">
          <cell r="A2979" t="str">
            <v>ENCARGOS S</v>
          </cell>
          <cell r="B2979" t="str">
            <v>OCIAIS DESONERADOS: 90,80%(HORA)   52,84%(MÊS)</v>
          </cell>
        </row>
        <row r="2980">
          <cell r="A2980" t="str">
            <v>ABRANGÊNCI</v>
          </cell>
          <cell r="B2980" t="str">
            <v>A : NACIONAL                                              LOCALIDADE  : BELO</v>
          </cell>
          <cell r="C2980" t="str">
            <v>HORI</v>
          </cell>
        </row>
        <row r="2981">
          <cell r="A2981" t="str">
            <v>REF.COLETA</v>
          </cell>
          <cell r="B2981" t="str">
            <v>: MEDIANO</v>
          </cell>
          <cell r="D2981" t="str">
            <v>TA</v>
          </cell>
          <cell r="E2981" t="str">
            <v>: 05/2016</v>
          </cell>
        </row>
        <row r="2982">
          <cell r="A2982" t="str">
            <v>CÓDIGO</v>
          </cell>
          <cell r="B2982" t="str">
            <v>|D E S C R I Ç Ã O                                                   |UN</v>
          </cell>
          <cell r="C2982" t="str">
            <v>IDADE</v>
          </cell>
          <cell r="D2982" t="str">
            <v>DE</v>
          </cell>
          <cell r="E2982" t="str">
            <v>|CUSTO TOTA</v>
          </cell>
        </row>
        <row r="2983">
          <cell r="A2983" t="str">
            <v>VÍNCULO...</v>
          </cell>
          <cell r="B2983" t="str">
            <v>..: CAIXA REFERENCIAL</v>
          </cell>
        </row>
        <row r="2984">
          <cell r="A2984" t="str">
            <v>MO DE CARG</v>
          </cell>
          <cell r="B2984" t="str">
            <v>A 11,7 TM, ALCANCE MÁXIMO HORIZONTAL 9,70 M, INCLUSIVE CAMIN</v>
          </cell>
        </row>
        <row r="2985">
          <cell r="A2985" t="str">
            <v>HÃO TOCO P</v>
          </cell>
          <cell r="B2985" t="str">
            <v>BT 16.000 KG, POTÊNCIA DE 189 CV - IMPOSTOS E SEGUROS. AF_08</v>
          </cell>
        </row>
        <row r="2986">
          <cell r="A2986" t="str">
            <v>/2015</v>
          </cell>
        </row>
        <row r="2987">
          <cell r="A2987">
            <v>91467</v>
          </cell>
          <cell r="B2987" t="str">
            <v>GUINDAUTO HIDRÁULICO, CAPACIDADE MÁXIMA DE CARGA 6200 KG, MOMENTO MÁXI</v>
          </cell>
          <cell r="C2987" t="str">
            <v>H</v>
          </cell>
          <cell r="D2987" t="str">
            <v>C</v>
          </cell>
          <cell r="E2987">
            <v>62.58</v>
          </cell>
        </row>
        <row r="2988">
          <cell r="A2988" t="str">
            <v>MO DE CARG</v>
          </cell>
          <cell r="B2988" t="str">
            <v>A 11,7 TM, ALCANCE MÁXIMO HORIZONTAL 9,70 M, INCLUSIVE CAMIN</v>
          </cell>
        </row>
        <row r="2989">
          <cell r="A2989" t="str">
            <v>HÃO TOCO P</v>
          </cell>
          <cell r="B2989" t="str">
            <v>BT 16.000 KG, POTÊNCIA DE 189 CV - MATERIAIS NA OPERAÇÃO. AF</v>
          </cell>
        </row>
        <row r="2990">
          <cell r="A2990" t="str">
            <v>_08/2015</v>
          </cell>
        </row>
        <row r="2991">
          <cell r="A2991">
            <v>91468</v>
          </cell>
          <cell r="B2991" t="str">
            <v>ESPARGIDOR DE ASFALTO PRESSURIZADO, TANQUE 6 M3 COM ISOLAÇÃO TÉRMICA,</v>
          </cell>
          <cell r="C2991" t="str">
            <v>H</v>
          </cell>
          <cell r="D2991" t="str">
            <v>AS</v>
          </cell>
          <cell r="E2991">
            <v>17.350000000000001</v>
          </cell>
        </row>
        <row r="2992">
          <cell r="A2992" t="str">
            <v>AQUECIDO C</v>
          </cell>
          <cell r="B2992" t="str">
            <v>OM 2 MAÇARICOS, COM BARRA ESPARGIDORA 3,60 M, MONTADO SOBRE</v>
          </cell>
        </row>
        <row r="2993">
          <cell r="A2993" t="str">
            <v>CAMINHÃO</v>
          </cell>
          <cell r="B2993" t="str">
            <v>TOCO, PBT 14.300 KG, POTÊNCIA 185 CV - DEPRECIAÇÃO. AF_08/20</v>
          </cell>
        </row>
        <row r="2994">
          <cell r="A2994">
            <v>15</v>
          </cell>
        </row>
        <row r="2995">
          <cell r="A2995">
            <v>91469</v>
          </cell>
          <cell r="B2995" t="str">
            <v>ESPARGIDOR DE ASFALTO PRESSURIZADO, TANQUE 6 M3 COM ISOLAÇÃO TÉRMICA,</v>
          </cell>
          <cell r="C2995" t="str">
            <v>H</v>
          </cell>
          <cell r="D2995" t="str">
            <v>AS</v>
          </cell>
          <cell r="E2995">
            <v>4.4400000000000004</v>
          </cell>
        </row>
        <row r="2996">
          <cell r="A2996" t="str">
            <v>AQUECIDO C</v>
          </cell>
          <cell r="B2996" t="str">
            <v>OM 2 MAÇARICOS, COM BARRA ESPARGIDORA 3,60 M, MONTADO SOBRE</v>
          </cell>
        </row>
        <row r="2997">
          <cell r="A2997" t="str">
            <v>CAMINHÃO</v>
          </cell>
          <cell r="B2997" t="str">
            <v>TOCO, PBT 14.300 KG, POTÊNCIA 185 CV - JUROS. AF_08/2015</v>
          </cell>
        </row>
        <row r="2998">
          <cell r="A2998">
            <v>91484</v>
          </cell>
          <cell r="B2998" t="str">
            <v>ESPARGIDOR DE ASFALTO PRESSURIZADO, TANQUE 6 M3 COM ISOLAÇÃO TÉRMICA,</v>
          </cell>
          <cell r="C2998" t="str">
            <v>H</v>
          </cell>
          <cell r="D2998" t="str">
            <v>AS</v>
          </cell>
          <cell r="E2998">
            <v>0.91</v>
          </cell>
        </row>
        <row r="2999">
          <cell r="A2999" t="str">
            <v>AQUECIDO C</v>
          </cell>
          <cell r="B2999" t="str">
            <v>OM 2 MAÇARICOS, COM BARRA ESPARGIDORA 3,60 M, MONTADO SOBRE</v>
          </cell>
        </row>
        <row r="3000">
          <cell r="A3000" t="str">
            <v>CAMINHÃO</v>
          </cell>
          <cell r="B3000" t="str">
            <v>TOCO, PBT 14.300 KG, POTÊNCIA 185 CV - IMPOSTOS E SEGUROS. A</v>
          </cell>
        </row>
        <row r="3001">
          <cell r="A3001" t="str">
            <v>F_08/2015</v>
          </cell>
        </row>
        <row r="3002">
          <cell r="A3002">
            <v>91485</v>
          </cell>
          <cell r="B3002" t="str">
            <v>ESPARGIDOR DE ASFALTO PRESSURIZADO, TANQUE 6 M3 COM ISOLAÇÃO TÉRMICA,</v>
          </cell>
          <cell r="C3002" t="str">
            <v>H</v>
          </cell>
          <cell r="D3002" t="str">
            <v>C</v>
          </cell>
          <cell r="E3002">
            <v>91.26</v>
          </cell>
        </row>
        <row r="3003">
          <cell r="A3003" t="str">
            <v>AQUECIDO C</v>
          </cell>
          <cell r="B3003" t="str">
            <v>OM 2 MAÇARICOS, COM BARRA ESPARGIDORA 3,60 M, MONTADO SOBRE</v>
          </cell>
        </row>
        <row r="3004">
          <cell r="A3004" t="str">
            <v>CAMINHÃO</v>
          </cell>
          <cell r="B3004" t="str">
            <v>TOCO, PBT 14.300 KG, POTÊNCIA 185 CV - MATERIAIS NA OPERAÇÃO</v>
          </cell>
        </row>
        <row r="3005">
          <cell r="A3005" t="str">
            <v>. AF_08/20</v>
          </cell>
          <cell r="B3005">
            <v>15</v>
          </cell>
        </row>
        <row r="3006">
          <cell r="A3006">
            <v>91529</v>
          </cell>
          <cell r="B3006" t="str">
            <v>COMPACTADOR DE SOLOS DE PERCUSSÃO (SOQUETE) COM MOTOR A GASOLINA 4 TEM</v>
          </cell>
          <cell r="C3006" t="str">
            <v>H</v>
          </cell>
          <cell r="D3006" t="str">
            <v>CR</v>
          </cell>
          <cell r="E3006">
            <v>1.31</v>
          </cell>
        </row>
        <row r="3007">
          <cell r="A3007" t="str">
            <v>POS, POTÊN</v>
          </cell>
          <cell r="B3007" t="str">
            <v>CIA 4 CV - DEPRECIAÇÃO. AF_08/2015</v>
          </cell>
        </row>
        <row r="3008">
          <cell r="A3008">
            <v>91530</v>
          </cell>
          <cell r="B3008" t="str">
            <v>COMPACTADOR DE SOLOS DE PERCUSSÃO (SOQUETE) COM MOTOR A GASOLINA 4 TEM</v>
          </cell>
          <cell r="C3008" t="str">
            <v>H</v>
          </cell>
          <cell r="D3008" t="str">
            <v>CR</v>
          </cell>
          <cell r="E3008">
            <v>0.41</v>
          </cell>
        </row>
        <row r="3009">
          <cell r="A3009" t="str">
            <v>POS, POTÊN</v>
          </cell>
          <cell r="B3009" t="str">
            <v>CIA 4 CV - JUROS. AF_08/2015</v>
          </cell>
        </row>
        <row r="3010">
          <cell r="A3010">
            <v>91531</v>
          </cell>
          <cell r="B3010" t="str">
            <v>COMPACTADOR DE SOLOS DE PERCUSSÃO (SOQUETE) COM MOTOR A GASOLINA 4 TEM</v>
          </cell>
          <cell r="C3010" t="str">
            <v>H</v>
          </cell>
          <cell r="D3010" t="str">
            <v>CR</v>
          </cell>
          <cell r="E3010">
            <v>1.38</v>
          </cell>
        </row>
        <row r="3011">
          <cell r="A3011" t="str">
            <v>POS, POTÊN</v>
          </cell>
          <cell r="B3011" t="str">
            <v>CIA 4 CV - MANUTENÇÃO. AF_08/2015</v>
          </cell>
        </row>
        <row r="3012">
          <cell r="A3012" t="str">
            <v>SINAPI - S</v>
          </cell>
          <cell r="B3012" t="str">
            <v>ISTEMA NACIONAL DE PESQUISA DE CUSTOS E ÍNDICES DA CONSTRUÇÃO CIVIL</v>
          </cell>
        </row>
        <row r="3013">
          <cell r="A3013" t="str">
            <v>PCI.817.01</v>
          </cell>
          <cell r="B3013" t="e">
            <v>#NAME?</v>
          </cell>
          <cell r="D3013" t="str">
            <v>EM</v>
          </cell>
          <cell r="E3013" t="str">
            <v>06/2016 AS 13:04:4</v>
          </cell>
        </row>
        <row r="3014">
          <cell r="D3014" t="str">
            <v>TA</v>
          </cell>
          <cell r="E3014" t="str">
            <v>TÉCNICA: 13/06/20</v>
          </cell>
        </row>
        <row r="3015">
          <cell r="A3015" t="str">
            <v>ENCARGOS S</v>
          </cell>
          <cell r="B3015" t="str">
            <v>OCIAIS DESONERADOS: 90,80%(HORA)   52,84%(MÊS)</v>
          </cell>
        </row>
        <row r="3016">
          <cell r="A3016" t="str">
            <v>ABRANGÊNCI</v>
          </cell>
          <cell r="B3016" t="str">
            <v>A : NACIONAL                                              LOCALIDADE  : BELO</v>
          </cell>
          <cell r="C3016" t="str">
            <v>HORI</v>
          </cell>
        </row>
        <row r="3017">
          <cell r="A3017" t="str">
            <v>REF.COLETA</v>
          </cell>
          <cell r="B3017" t="str">
            <v>: MEDIANO</v>
          </cell>
          <cell r="D3017" t="str">
            <v>TA</v>
          </cell>
          <cell r="E3017" t="str">
            <v>: 05/2016</v>
          </cell>
        </row>
        <row r="3018">
          <cell r="A3018" t="str">
            <v>CÓDIGO</v>
          </cell>
          <cell r="B3018" t="str">
            <v>|D E S C R I Ç Ã O                                                   |UN</v>
          </cell>
          <cell r="C3018" t="str">
            <v>IDADE</v>
          </cell>
          <cell r="D3018" t="str">
            <v>DE</v>
          </cell>
          <cell r="E3018" t="str">
            <v>|CUSTO TOTA</v>
          </cell>
        </row>
        <row r="3019">
          <cell r="A3019" t="str">
            <v>VÍNCULO...</v>
          </cell>
          <cell r="B3019" t="str">
            <v>..: CAIXA REFERENCIAL</v>
          </cell>
        </row>
        <row r="3020">
          <cell r="A3020">
            <v>91532</v>
          </cell>
          <cell r="B3020" t="str">
            <v>COMPACTADOR DE SOLOS DE PERCUSSÃO (SOQUETE) COM MOTOR A GASOLINA 4 TEM</v>
          </cell>
          <cell r="C3020" t="str">
            <v>H</v>
          </cell>
          <cell r="D3020" t="str">
            <v>C</v>
          </cell>
          <cell r="E3020">
            <v>3.23</v>
          </cell>
        </row>
        <row r="3021">
          <cell r="A3021" t="str">
            <v>POS, POTÊN</v>
          </cell>
          <cell r="B3021" t="str">
            <v>CIA 4 CV - MATERIAIS NA OPERAÇÃO. AF_08/2015</v>
          </cell>
        </row>
        <row r="3022">
          <cell r="A3022">
            <v>91629</v>
          </cell>
          <cell r="B3022" t="str">
            <v>GUINDAUTO HIDRÁULICO, CAPACIDADE MÁXIMA DE CARGA 6500 KG, MOMENTO MÁXI</v>
          </cell>
          <cell r="C3022" t="str">
            <v>H</v>
          </cell>
          <cell r="D3022" t="str">
            <v>CR</v>
          </cell>
          <cell r="E3022">
            <v>10.9</v>
          </cell>
        </row>
        <row r="3023">
          <cell r="A3023" t="str">
            <v>MO DE CARG</v>
          </cell>
          <cell r="B3023" t="str">
            <v>A 5,8 TM, ALCANCE MÁXIMO HORIZONTAL 7,60 M, INCLUSIVE CAMINH</v>
          </cell>
        </row>
        <row r="3024">
          <cell r="A3024" t="str">
            <v>ÃO TOCO PB</v>
          </cell>
          <cell r="B3024" t="str">
            <v>T 9.700 KG, POTÊNCIA DE 160 CV - DEPRECIAÇÃO. AF_08/2015</v>
          </cell>
        </row>
        <row r="3025">
          <cell r="A3025">
            <v>91630</v>
          </cell>
          <cell r="B3025" t="str">
            <v>GUINDAUTO HIDRÁULICO, CAPACIDADE MÁXIMA DE CARGA 6500 KG, MOMENTO MÁXI</v>
          </cell>
          <cell r="C3025" t="str">
            <v>H</v>
          </cell>
          <cell r="D3025" t="str">
            <v>CR</v>
          </cell>
          <cell r="E3025">
            <v>2.78</v>
          </cell>
        </row>
        <row r="3026">
          <cell r="A3026" t="str">
            <v>MO DE CARG</v>
          </cell>
          <cell r="B3026" t="str">
            <v>A 5,8 TM, ALCANCE MÁXIMO HORIZONTAL 7,60 M, INCLUSIVE CAMINH</v>
          </cell>
        </row>
        <row r="3027">
          <cell r="A3027" t="str">
            <v>ÃO TOCO PB</v>
          </cell>
          <cell r="B3027" t="str">
            <v>T 9.700 KG, POTÊNCIA DE 160 CV - JUROS. AF_08/2015</v>
          </cell>
        </row>
        <row r="3028">
          <cell r="A3028">
            <v>91631</v>
          </cell>
          <cell r="B3028" t="str">
            <v>GUINDAUTO HIDRÁULICO, CAPACIDADE MÁXIMA DE CARGA 6500 KG, MOMENTO MÁXI</v>
          </cell>
          <cell r="C3028" t="str">
            <v>H</v>
          </cell>
          <cell r="D3028" t="str">
            <v>CR</v>
          </cell>
          <cell r="E3028">
            <v>0.56999999999999995</v>
          </cell>
        </row>
        <row r="3029">
          <cell r="A3029" t="str">
            <v>MO DE CARG</v>
          </cell>
          <cell r="B3029" t="str">
            <v>A 5,8 TM, ALCANCE MÁXIMO HORIZONTAL 7,60 M, INCLUSIVE CAMINH</v>
          </cell>
        </row>
        <row r="3030">
          <cell r="A3030" t="str">
            <v>ÃO TOCO PB</v>
          </cell>
          <cell r="B3030" t="str">
            <v>T 9.700 KG, POTÊNCIA DE 160 CV - IMPOSTOS E SEGUROS. AF_08/2</v>
          </cell>
        </row>
        <row r="3031">
          <cell r="A3031">
            <v>15</v>
          </cell>
        </row>
        <row r="3032">
          <cell r="A3032">
            <v>91632</v>
          </cell>
          <cell r="B3032" t="str">
            <v>GUINDAUTO HIDRÁULICO, CAPACIDADE MÁXIMA DE CARGA 6500 KG, MOMENTO MÁXI</v>
          </cell>
          <cell r="C3032" t="str">
            <v>H</v>
          </cell>
          <cell r="D3032" t="str">
            <v>CR</v>
          </cell>
          <cell r="E3032">
            <v>13.63</v>
          </cell>
        </row>
        <row r="3033">
          <cell r="A3033" t="str">
            <v>MO DE CARG</v>
          </cell>
          <cell r="B3033" t="str">
            <v>A 5,8 TM, ALCANCE MÁXIMO HORIZONTAL 7,60 M, INCLUSIVE CAMINH</v>
          </cell>
        </row>
        <row r="3034">
          <cell r="A3034" t="str">
            <v>ÃO TOCO PB</v>
          </cell>
          <cell r="B3034" t="str">
            <v>T 9.700 KG, POTÊNCIA DE 160 CV - MANUTENÇÃO. AF_08/2015</v>
          </cell>
        </row>
        <row r="3035">
          <cell r="A3035">
            <v>91633</v>
          </cell>
          <cell r="B3035" t="str">
            <v>GUINDAUTO HIDRÁULICO, CAPACIDADE MÁXIMA DE CARGA 6500 KG, MOMENTO MÁXI</v>
          </cell>
          <cell r="C3035" t="str">
            <v>H</v>
          </cell>
          <cell r="D3035" t="str">
            <v>C</v>
          </cell>
          <cell r="E3035">
            <v>52.98</v>
          </cell>
        </row>
        <row r="3036">
          <cell r="A3036" t="str">
            <v>MO DE CARG</v>
          </cell>
          <cell r="B3036" t="str">
            <v>A 5,8 TM, ALCANCE MÁXIMO HORIZONTAL 7,60 M, INCLUSIVE CAMINH</v>
          </cell>
        </row>
        <row r="3037">
          <cell r="A3037" t="str">
            <v>ÃO TOCO PB</v>
          </cell>
          <cell r="B3037" t="str">
            <v>T 9.700 KG, POTÊNCIA DE 160 CV - MATERIAIS NA OPERAÇÃO. AF_0</v>
          </cell>
        </row>
        <row r="3038">
          <cell r="A3038">
            <v>42217</v>
          </cell>
        </row>
        <row r="3039">
          <cell r="A3039">
            <v>91640</v>
          </cell>
          <cell r="B3039" t="str">
            <v>CAMINHÃO DE TRANSPORTE DE MATERIAL ASFÁLTICO 30.000 L, COM CAVALO MECÂ</v>
          </cell>
          <cell r="C3039" t="str">
            <v>H</v>
          </cell>
          <cell r="D3039" t="str">
            <v>CR</v>
          </cell>
          <cell r="E3039">
            <v>24.12</v>
          </cell>
        </row>
        <row r="3040">
          <cell r="A3040" t="str">
            <v>NICO DE CA</v>
          </cell>
          <cell r="B3040" t="str">
            <v>PACIDADE MÁXIMA DE TRAÇÃO COMBINADO DE 66.000 KG, POTÊNCIA 3</v>
          </cell>
        </row>
        <row r="3041">
          <cell r="A3041" t="str">
            <v>60 CV, INC</v>
          </cell>
          <cell r="B3041" t="str">
            <v>LUSIVE TANQUE DE ASFALTO COM SERPENTINA - DEPRECIAÇÃO. AF_08</v>
          </cell>
        </row>
        <row r="3042">
          <cell r="A3042" t="str">
            <v>/2015</v>
          </cell>
        </row>
        <row r="3043">
          <cell r="A3043">
            <v>91641</v>
          </cell>
          <cell r="B3043" t="str">
            <v>CAMINHÃO DE TRANSPORTE DE MATERIAL ASFÁLTICO 30.000 L, COM CAVALO MECÂ</v>
          </cell>
          <cell r="C3043" t="str">
            <v>H</v>
          </cell>
          <cell r="D3043" t="str">
            <v>CR</v>
          </cell>
          <cell r="E3043">
            <v>11.76</v>
          </cell>
        </row>
        <row r="3044">
          <cell r="A3044" t="str">
            <v>NICO DE CA</v>
          </cell>
          <cell r="B3044" t="str">
            <v>PACIDADE MÁXIMA DE TRAÇÃO COMBINADO DE 66.000 KG, POTÊNCIA 3</v>
          </cell>
        </row>
        <row r="3045">
          <cell r="A3045" t="str">
            <v>60 CV, INC</v>
          </cell>
          <cell r="B3045" t="str">
            <v>LUSIVE TANQUE DE ASFALTO COM SERPENTINA - JUROS. AF_08/2015</v>
          </cell>
        </row>
        <row r="3046">
          <cell r="A3046">
            <v>91642</v>
          </cell>
          <cell r="B3046" t="str">
            <v>CAMINHÃO DE TRANSPORTE DE MATERIAL ASFÁLTICO 30.000 L, COM CAVALO MECÂ</v>
          </cell>
          <cell r="C3046" t="str">
            <v>H</v>
          </cell>
          <cell r="D3046" t="str">
            <v>CR</v>
          </cell>
          <cell r="E3046">
            <v>2.44</v>
          </cell>
        </row>
        <row r="3047">
          <cell r="A3047" t="str">
            <v>NICO DE CA</v>
          </cell>
          <cell r="B3047" t="str">
            <v>PACIDADE MÁXIMA DE TRAÇÃO COMBINADO DE 66.000 KG, POTÊNCIA 3</v>
          </cell>
        </row>
        <row r="3048">
          <cell r="A3048" t="str">
            <v>SINAPI - S</v>
          </cell>
          <cell r="B3048" t="str">
            <v>ISTEMA NACIONAL DE PESQUISA DE CUSTOS E ÍNDICES DA CONSTRUÇÃO CIVIL</v>
          </cell>
        </row>
        <row r="3049">
          <cell r="A3049" t="str">
            <v>PCI.817.01</v>
          </cell>
          <cell r="B3049" t="e">
            <v>#NAME?</v>
          </cell>
          <cell r="D3049" t="str">
            <v>EM</v>
          </cell>
          <cell r="E3049" t="str">
            <v>06/2016 AS 13:04:4</v>
          </cell>
        </row>
        <row r="3050">
          <cell r="D3050" t="str">
            <v>TA</v>
          </cell>
          <cell r="E3050" t="str">
            <v>TÉCNICA: 13/06/20</v>
          </cell>
        </row>
        <row r="3051">
          <cell r="A3051" t="str">
            <v>ENCARGOS S</v>
          </cell>
          <cell r="B3051" t="str">
            <v>OCIAIS DESONERADOS: 90,80%(HORA)   52,84%(MÊS)</v>
          </cell>
        </row>
        <row r="3052">
          <cell r="A3052" t="str">
            <v>ABRANGÊNCI</v>
          </cell>
          <cell r="B3052" t="str">
            <v>A : NACIONAL                                              LOCALIDADE  : BELO</v>
          </cell>
          <cell r="C3052" t="str">
            <v>HORI</v>
          </cell>
        </row>
        <row r="3053">
          <cell r="A3053" t="str">
            <v>REF.COLETA</v>
          </cell>
          <cell r="B3053" t="str">
            <v>: MEDIANO</v>
          </cell>
          <cell r="D3053" t="str">
            <v>TA</v>
          </cell>
          <cell r="E3053" t="str">
            <v>: 05/2016</v>
          </cell>
        </row>
        <row r="3054">
          <cell r="A3054" t="str">
            <v>CÓDIGO</v>
          </cell>
          <cell r="B3054" t="str">
            <v>|D E S C R I Ç Ã O                                                   |UN</v>
          </cell>
          <cell r="C3054" t="str">
            <v>IDADE</v>
          </cell>
          <cell r="D3054" t="str">
            <v>DE</v>
          </cell>
          <cell r="E3054" t="str">
            <v>|CUSTO TOTA</v>
          </cell>
        </row>
        <row r="3055">
          <cell r="A3055" t="str">
            <v>VÍNCULO...</v>
          </cell>
          <cell r="B3055" t="str">
            <v>..: CAIXA REFERENCIAL</v>
          </cell>
        </row>
        <row r="3056">
          <cell r="A3056" t="str">
            <v>60 CV, INC</v>
          </cell>
          <cell r="B3056" t="str">
            <v>LUSIVE TANQUE DE ASFALTO COM SERPENTINA - IMPOSTOS E SEGUROS</v>
          </cell>
        </row>
        <row r="3057">
          <cell r="A3057" t="str">
            <v>. AF_08/20</v>
          </cell>
          <cell r="B3057">
            <v>15</v>
          </cell>
        </row>
        <row r="3058">
          <cell r="A3058">
            <v>91643</v>
          </cell>
          <cell r="B3058" t="str">
            <v>CAMINHÃO DE TRANSPORTE DE MATERIAL ASFÁLTICO 30.000 L, COM CAVALO MECÂ</v>
          </cell>
          <cell r="C3058" t="str">
            <v>H</v>
          </cell>
          <cell r="D3058" t="str">
            <v>CR</v>
          </cell>
          <cell r="E3058">
            <v>33.950000000000003</v>
          </cell>
        </row>
        <row r="3059">
          <cell r="A3059" t="str">
            <v>NICO DE CA</v>
          </cell>
          <cell r="B3059" t="str">
            <v>PACIDADE MÁXIMA DE TRAÇÃO COMBINADO DE 66.000 KG, POTÊNCIA 3</v>
          </cell>
        </row>
        <row r="3060">
          <cell r="A3060" t="str">
            <v>60 CV, INC</v>
          </cell>
          <cell r="B3060" t="str">
            <v>LUSIVE TANQUE DE ASFALTO COM SERPENTINA - MANUTENÇÃO. AF_08/</v>
          </cell>
        </row>
        <row r="3061">
          <cell r="A3061">
            <v>2015</v>
          </cell>
        </row>
        <row r="3062">
          <cell r="A3062">
            <v>91644</v>
          </cell>
          <cell r="B3062" t="str">
            <v>CAMINHÃO DE TRANSPORTE DE MATERIAL ASFÁLTICO 30.000 L, COM CAVALO MECÂ</v>
          </cell>
          <cell r="C3062" t="str">
            <v>H</v>
          </cell>
          <cell r="D3062" t="str">
            <v>C</v>
          </cell>
          <cell r="E3062">
            <v>119.22</v>
          </cell>
        </row>
        <row r="3063">
          <cell r="A3063" t="str">
            <v>NICO DE CA</v>
          </cell>
          <cell r="B3063" t="str">
            <v>PACIDADE MÁXIMA DE TRAÇÃO COMBINADO DE 66.000 KG, POTÊNCIA 3</v>
          </cell>
        </row>
        <row r="3064">
          <cell r="A3064" t="str">
            <v>60 CV, INC</v>
          </cell>
          <cell r="B3064" t="str">
            <v>LUSIVE TANQUE DE ASFALTO COM SERPENTINA - MATERIAIS NA OPERA</v>
          </cell>
        </row>
        <row r="3065">
          <cell r="A3065" t="str">
            <v>ÇÃO. AF_08</v>
          </cell>
          <cell r="B3065" t="str">
            <v>/2015</v>
          </cell>
        </row>
        <row r="3066">
          <cell r="A3066">
            <v>91688</v>
          </cell>
          <cell r="B3066" t="str">
            <v>SERRA CIRCULAR DE BANCADA COM MOTOR ELÉTRICO POTÊNCIA DE 5HP, COM COIF</v>
          </cell>
          <cell r="C3066" t="str">
            <v>H</v>
          </cell>
          <cell r="D3066" t="str">
            <v>CR</v>
          </cell>
          <cell r="E3066">
            <v>0.04</v>
          </cell>
        </row>
        <row r="3067">
          <cell r="A3067" t="str">
            <v>A PARA DIS</v>
          </cell>
          <cell r="B3067" t="str">
            <v>CO 10" - DEPRECIAÇÃO. AF_08/2015</v>
          </cell>
        </row>
        <row r="3068">
          <cell r="A3068">
            <v>91689</v>
          </cell>
          <cell r="B3068" t="str">
            <v>SERRA CIRCULAR DE BANCADA COM MOTOR ELÉTRICO POTÊNCIA DE 5HP, COM COIF</v>
          </cell>
          <cell r="C3068" t="str">
            <v>H</v>
          </cell>
          <cell r="D3068" t="str">
            <v>CR</v>
          </cell>
          <cell r="E3068">
            <v>0.01</v>
          </cell>
        </row>
        <row r="3069">
          <cell r="A3069" t="str">
            <v>A PARA DIS</v>
          </cell>
          <cell r="B3069" t="str">
            <v>CO 10" - JUROS. AF_08/2015</v>
          </cell>
        </row>
        <row r="3070">
          <cell r="A3070">
            <v>91690</v>
          </cell>
          <cell r="B3070" t="str">
            <v>SERRA CIRCULAR DE BANCADA COM MOTOR ELÉTRICO POTÊNCIA DE 5HP, COM COIF</v>
          </cell>
          <cell r="C3070" t="str">
            <v>H</v>
          </cell>
          <cell r="D3070" t="str">
            <v>CR</v>
          </cell>
          <cell r="E3070">
            <v>0.03</v>
          </cell>
        </row>
        <row r="3071">
          <cell r="A3071" t="str">
            <v>A PARA DIS</v>
          </cell>
          <cell r="B3071" t="str">
            <v>CO 10" - MANUTENÇÃO. AF_08/2015</v>
          </cell>
        </row>
        <row r="3072">
          <cell r="A3072">
            <v>91691</v>
          </cell>
          <cell r="B3072" t="str">
            <v>SERRA CIRCULAR DE BANCADA COM MOTOR ELÉTRICO POTÊNCIA DE 5HP, COM COIF</v>
          </cell>
          <cell r="C3072" t="str">
            <v>H</v>
          </cell>
          <cell r="D3072" t="str">
            <v>CR</v>
          </cell>
          <cell r="E3072">
            <v>1.88</v>
          </cell>
        </row>
        <row r="3073">
          <cell r="A3073" t="str">
            <v>A PARA DIS</v>
          </cell>
          <cell r="B3073" t="str">
            <v>CO 10" - MATERIAIS NA OPERAÇÃO. AF_08/2015</v>
          </cell>
        </row>
        <row r="3074">
          <cell r="A3074">
            <v>92040</v>
          </cell>
          <cell r="B3074" t="str">
            <v>DISTRIBUIDOR DE AGREGADOS REBOCAVEL, CAPACIDADE 1,9 M³, LARGURA DE TRA</v>
          </cell>
          <cell r="C3074" t="str">
            <v>H</v>
          </cell>
          <cell r="D3074" t="str">
            <v>AS</v>
          </cell>
          <cell r="E3074">
            <v>2.72</v>
          </cell>
        </row>
        <row r="3075">
          <cell r="A3075" t="str">
            <v>BALHO 3,66</v>
          </cell>
          <cell r="B3075" t="str">
            <v>M - DEPRECIAÇÃO. AF_11/2015</v>
          </cell>
        </row>
        <row r="3076">
          <cell r="A3076">
            <v>92041</v>
          </cell>
          <cell r="B3076" t="str">
            <v>DISTRIBUIDOR DE AGREGADOS REBOCAVEL, CAPACIDADE 1,9 M³, LARGURA DE TRA</v>
          </cell>
          <cell r="C3076" t="str">
            <v>H</v>
          </cell>
          <cell r="D3076" t="str">
            <v>AS</v>
          </cell>
          <cell r="E3076">
            <v>0.99</v>
          </cell>
        </row>
        <row r="3077">
          <cell r="A3077" t="str">
            <v>BALHO 3,66</v>
          </cell>
          <cell r="B3077" t="str">
            <v>M - JUROS. AF_11/2015</v>
          </cell>
        </row>
        <row r="3078">
          <cell r="A3078">
            <v>92042</v>
          </cell>
          <cell r="B3078" t="str">
            <v>DISTRIBUIDOR DE AGREGADOS REBOCAVEL, CAPACIDADE 1,9 M³, LARGURA DE TRA</v>
          </cell>
          <cell r="C3078" t="str">
            <v>H</v>
          </cell>
          <cell r="D3078" t="str">
            <v>AS</v>
          </cell>
          <cell r="E3078">
            <v>1.89</v>
          </cell>
        </row>
        <row r="3079">
          <cell r="A3079" t="str">
            <v>BALHO 3,66</v>
          </cell>
          <cell r="B3079" t="str">
            <v>M - MANUTENÇÃO. AF_11/2015</v>
          </cell>
        </row>
        <row r="3080">
          <cell r="A3080">
            <v>92101</v>
          </cell>
          <cell r="B3080" t="str">
            <v>CAMINHÃO PARA EQUIPAMENTO DE LIMPEZA A SUCÇÃO COM CAMINHÃO TRUCADO DE</v>
          </cell>
          <cell r="C3080" t="str">
            <v>H</v>
          </cell>
          <cell r="D3080" t="str">
            <v>AS</v>
          </cell>
          <cell r="E3080">
            <v>15.36</v>
          </cell>
        </row>
        <row r="3081">
          <cell r="A3081" t="str">
            <v>PESO BRUTO</v>
          </cell>
          <cell r="B3081" t="str">
            <v>TOTAL 23000 KG, CARGA ÚTIL MÁXIMA 15935 KG, DISTÂNCIA ENTRE</v>
          </cell>
        </row>
        <row r="3082">
          <cell r="A3082" t="str">
            <v>EIXOS 4,80</v>
          </cell>
          <cell r="B3082" t="str">
            <v>M, POTÊNCIA 230 CV, INCLUSIVE LIMPADORA A SUCÇÃO, TANQUE 1</v>
          </cell>
        </row>
        <row r="3083">
          <cell r="A3083" t="str">
            <v>2000 L - D</v>
          </cell>
          <cell r="B3083" t="str">
            <v>EPRECIAÇÃO. AF_11/2015</v>
          </cell>
        </row>
        <row r="3084">
          <cell r="A3084" t="str">
            <v>SINAPI - S</v>
          </cell>
          <cell r="B3084" t="str">
            <v>ISTEMA NACIONAL DE PESQUISA DE CUSTOS E ÍNDICES DA CONSTRUÇÃO CIVIL</v>
          </cell>
        </row>
        <row r="3085">
          <cell r="A3085" t="str">
            <v>PCI.817.01</v>
          </cell>
          <cell r="B3085" t="e">
            <v>#NAME?</v>
          </cell>
          <cell r="D3085" t="str">
            <v>EM</v>
          </cell>
          <cell r="E3085" t="str">
            <v>06/2016 AS 13:04:4</v>
          </cell>
        </row>
        <row r="3086">
          <cell r="D3086" t="str">
            <v>TA</v>
          </cell>
          <cell r="E3086" t="str">
            <v>TÉCNICA: 13/06/20</v>
          </cell>
        </row>
        <row r="3087">
          <cell r="A3087" t="str">
            <v>ENCARGOS S</v>
          </cell>
          <cell r="B3087" t="str">
            <v>OCIAIS DESONERADOS: 90,80%(HORA)   52,84%(MÊS)</v>
          </cell>
        </row>
        <row r="3088">
          <cell r="A3088" t="str">
            <v>ABRANGÊNCI</v>
          </cell>
          <cell r="B3088" t="str">
            <v>A : NACIONAL                                              LOCALIDADE  : BELO</v>
          </cell>
          <cell r="C3088" t="str">
            <v>HORI</v>
          </cell>
        </row>
        <row r="3089">
          <cell r="A3089" t="str">
            <v>REF.COLETA</v>
          </cell>
          <cell r="B3089" t="str">
            <v>: MEDIANO</v>
          </cell>
          <cell r="D3089" t="str">
            <v>TA</v>
          </cell>
          <cell r="E3089" t="str">
            <v>: 05/2016</v>
          </cell>
        </row>
        <row r="3090">
          <cell r="A3090" t="str">
            <v>CÓDIGO</v>
          </cell>
          <cell r="B3090" t="str">
            <v>|D E S C R I Ç Ã O                                                   |UN</v>
          </cell>
          <cell r="C3090" t="str">
            <v>IDADE</v>
          </cell>
          <cell r="D3090" t="str">
            <v>DE</v>
          </cell>
          <cell r="E3090" t="str">
            <v>|CUSTO TOTA</v>
          </cell>
        </row>
        <row r="3091">
          <cell r="A3091" t="str">
            <v>VÍNCULO...</v>
          </cell>
          <cell r="B3091" t="str">
            <v>..: CAIXA REFERENCIAL</v>
          </cell>
        </row>
        <row r="3092">
          <cell r="A3092">
            <v>92102</v>
          </cell>
          <cell r="B3092" t="str">
            <v>CAMINHÃO PARA EQUIPAMENTO DE LIMPEZA A SUCÇÃO COM CAMINHÃO TRUCADO DE</v>
          </cell>
          <cell r="C3092" t="str">
            <v>H</v>
          </cell>
          <cell r="D3092" t="str">
            <v>AS</v>
          </cell>
          <cell r="E3092">
            <v>7.49</v>
          </cell>
        </row>
        <row r="3093">
          <cell r="A3093" t="str">
            <v>PESO BRUTO</v>
          </cell>
          <cell r="B3093" t="str">
            <v>TOTAL 23000 KG, CARGA ÚTIL MÁXIMA 15935 KG, DISTÂNCIA ENTRE</v>
          </cell>
        </row>
        <row r="3094">
          <cell r="A3094" t="str">
            <v>EIXOS 4,80</v>
          </cell>
          <cell r="B3094" t="str">
            <v>M, POTÊNCIA 230 CV, INCLUSIVE LIMPADORA A SUCÇÃO, TANQUE 1</v>
          </cell>
        </row>
        <row r="3095">
          <cell r="A3095" t="str">
            <v>2000 L - J</v>
          </cell>
          <cell r="B3095" t="str">
            <v>UROS. AF_11/2015</v>
          </cell>
        </row>
        <row r="3096">
          <cell r="A3096">
            <v>92103</v>
          </cell>
          <cell r="B3096" t="str">
            <v>CAMINHÃO PARA EQUIPAMENTO DE LIMPEZA A SUCÇÃO COM CAMINHÃO TRUCADO DE</v>
          </cell>
          <cell r="C3096" t="str">
            <v>H</v>
          </cell>
          <cell r="D3096" t="str">
            <v>AS</v>
          </cell>
          <cell r="E3096">
            <v>1.55</v>
          </cell>
        </row>
        <row r="3097">
          <cell r="A3097" t="str">
            <v>PESO BRUTO</v>
          </cell>
          <cell r="B3097" t="str">
            <v>TOTAL 23000 KG, CARGA ÚTIL MÁXIMA 15935 KG, DISTÂNCIA ENTRE</v>
          </cell>
        </row>
        <row r="3098">
          <cell r="A3098" t="str">
            <v>EIXOS 4,80</v>
          </cell>
          <cell r="B3098" t="str">
            <v>M, POTÊNCIA 230 CV, INCLUSIVE LIMPADORA A SUCÇÃO, TANQUE 1</v>
          </cell>
        </row>
        <row r="3099">
          <cell r="A3099" t="str">
            <v>2000 L - I</v>
          </cell>
          <cell r="B3099" t="str">
            <v>MPOSTOS E SEGUROS. AF_11/2015</v>
          </cell>
        </row>
        <row r="3100">
          <cell r="A3100">
            <v>92104</v>
          </cell>
          <cell r="B3100" t="str">
            <v>CAMINHÃO PARA EQUIPAMENTO DE LIMPEZA A SUCÇÃO COM CAMINHÃO TRUCADO DE</v>
          </cell>
          <cell r="C3100" t="str">
            <v>H</v>
          </cell>
          <cell r="D3100" t="str">
            <v>AS</v>
          </cell>
          <cell r="E3100">
            <v>21.61</v>
          </cell>
        </row>
        <row r="3101">
          <cell r="A3101" t="str">
            <v>PESO BRUTO</v>
          </cell>
          <cell r="B3101" t="str">
            <v>TOTAL 23000 KG, CARGA ÚTIL MÁXIMA 15935 KG, DISTÂNCIA ENTRE</v>
          </cell>
        </row>
        <row r="3102">
          <cell r="A3102" t="str">
            <v>EIXOS 4,80</v>
          </cell>
          <cell r="B3102" t="str">
            <v>M, POTÊNCIA 230 CV, INCLUSIVE LIMPADORA A SUCÇÃO, TANQUE 1</v>
          </cell>
        </row>
        <row r="3103">
          <cell r="A3103" t="str">
            <v>2000 L - M</v>
          </cell>
          <cell r="B3103" t="str">
            <v>ANUTENÇÃO. AF_11/2015</v>
          </cell>
        </row>
        <row r="3104">
          <cell r="A3104">
            <v>92105</v>
          </cell>
          <cell r="B3104" t="str">
            <v>CAMINHÃO PARA EQUIPAMENTO DE LIMPEZA A SUCÇÃO COM CAMINHÃO TRUCADO DE</v>
          </cell>
          <cell r="C3104" t="str">
            <v>H</v>
          </cell>
          <cell r="D3104" t="str">
            <v>C</v>
          </cell>
          <cell r="E3104">
            <v>76.17</v>
          </cell>
        </row>
        <row r="3105">
          <cell r="A3105" t="str">
            <v>PESO BRUTO</v>
          </cell>
          <cell r="B3105" t="str">
            <v>TOTAL 23000 KG, CARGA ÚTIL MÁXIMA 15935 KG, DISTÂNCIA ENTRE</v>
          </cell>
        </row>
        <row r="3106">
          <cell r="A3106" t="str">
            <v>EIXOS 4,80</v>
          </cell>
          <cell r="B3106" t="str">
            <v>M, POTÊNCIA 230 CV, INCLUSIVE LIMPADORA A SUCÇÃO, TANQUE 1</v>
          </cell>
        </row>
        <row r="3107">
          <cell r="A3107" t="str">
            <v>2000 L - M</v>
          </cell>
          <cell r="B3107" t="str">
            <v>ATERIAIS NA OPERAÇÃO. AF_11/2015</v>
          </cell>
        </row>
        <row r="3108">
          <cell r="A3108">
            <v>92108</v>
          </cell>
          <cell r="B3108" t="str">
            <v>PENEIRA ROTATIVA COM MOTOR ELÉTRICO TRIFÁSICO DE 2 CV, CILINDRO DE 1 M</v>
          </cell>
          <cell r="C3108" t="str">
            <v>H</v>
          </cell>
          <cell r="D3108" t="str">
            <v>CR</v>
          </cell>
          <cell r="E3108">
            <v>0.8</v>
          </cell>
        </row>
        <row r="3109">
          <cell r="A3109" t="str">
            <v>X 0,60 M,</v>
          </cell>
          <cell r="B3109" t="str">
            <v>COM FUROS DE 3,17 MM - DEPRECIAÇÃO. AF_11/2015</v>
          </cell>
        </row>
        <row r="3110">
          <cell r="A3110">
            <v>92109</v>
          </cell>
          <cell r="B3110" t="str">
            <v>PENEIRA ROTATIVA COM MOTOR ELÉTRICO TRIFÁSICO DE 2 CV, CILINDRO DE 1 M</v>
          </cell>
          <cell r="C3110" t="str">
            <v>H</v>
          </cell>
          <cell r="D3110" t="str">
            <v>CR</v>
          </cell>
          <cell r="E3110">
            <v>0.25</v>
          </cell>
        </row>
        <row r="3111">
          <cell r="A3111" t="str">
            <v>X 0,60 M,</v>
          </cell>
          <cell r="B3111" t="str">
            <v>COM FUROS DE 3,17 MM - JUROS. AF_11/2015</v>
          </cell>
        </row>
        <row r="3112">
          <cell r="A3112">
            <v>92110</v>
          </cell>
          <cell r="B3112" t="str">
            <v>PENEIRA ROTATIVA COM MOTOR ELÉTRICO TRIFÁSICO DE 2 CV, CILINDRO DE 1 M</v>
          </cell>
          <cell r="C3112" t="str">
            <v>H</v>
          </cell>
          <cell r="D3112" t="str">
            <v>CR</v>
          </cell>
          <cell r="E3112">
            <v>0.84</v>
          </cell>
        </row>
        <row r="3113">
          <cell r="A3113" t="str">
            <v>X 0,60 M,</v>
          </cell>
          <cell r="B3113" t="str">
            <v>COM FUROS DE 3,17 MM - MANUTENÇÃO. AF_11/2015</v>
          </cell>
        </row>
        <row r="3114">
          <cell r="A3114">
            <v>92111</v>
          </cell>
          <cell r="B3114" t="str">
            <v>PENEIRA ROTATIVA COM MOTOR ELÉTRICO TRIFÁSICO DE 2 CV, CILINDRO DE 1 M</v>
          </cell>
          <cell r="C3114" t="str">
            <v>H</v>
          </cell>
          <cell r="D3114" t="str">
            <v>CR</v>
          </cell>
          <cell r="E3114">
            <v>0.74</v>
          </cell>
        </row>
        <row r="3115">
          <cell r="A3115" t="str">
            <v>X 0,60 M,</v>
          </cell>
          <cell r="B3115" t="str">
            <v>COM FUROS DE 3,17 MM - MATERIAIS NA OPERAÇÃO. AF_11/2015</v>
          </cell>
        </row>
        <row r="3116">
          <cell r="A3116">
            <v>92114</v>
          </cell>
          <cell r="B3116" t="str">
            <v>DOSADOR DE AREIA, CAPACIDADE DE 26 LITROS - DEPRECIAÇÃO. AF_11/2015</v>
          </cell>
          <cell r="C3116" t="str">
            <v>H</v>
          </cell>
          <cell r="D3116" t="str">
            <v>CR</v>
          </cell>
          <cell r="E3116">
            <v>0.81</v>
          </cell>
        </row>
        <row r="3117">
          <cell r="A3117">
            <v>92115</v>
          </cell>
          <cell r="B3117" t="str">
            <v>DOSADOR DE AREIA, CAPACIDADE DE 26 LITROS - JUROS. AF_11/2015</v>
          </cell>
          <cell r="C3117" t="str">
            <v>H</v>
          </cell>
          <cell r="D3117" t="str">
            <v>CR</v>
          </cell>
          <cell r="E3117">
            <v>0.05</v>
          </cell>
        </row>
        <row r="3118">
          <cell r="A3118">
            <v>92116</v>
          </cell>
          <cell r="B3118" t="str">
            <v>DOSADOR DE AREIA, CAPACIDADE DE 26 LITROS - MANUTENÇÃO. AF_11/2015</v>
          </cell>
          <cell r="C3118" t="str">
            <v>H</v>
          </cell>
          <cell r="D3118" t="str">
            <v>CR</v>
          </cell>
          <cell r="E3118">
            <v>0.53</v>
          </cell>
        </row>
        <row r="3119">
          <cell r="A3119">
            <v>92133</v>
          </cell>
          <cell r="B3119" t="str">
            <v>CAMINHONETE COM MOTOR A DIESEL, POTÊNCIA 180 CV, CABINE DUPLA, 4X4 - D</v>
          </cell>
          <cell r="C3119" t="str">
            <v>H</v>
          </cell>
          <cell r="D3119" t="str">
            <v>CR</v>
          </cell>
          <cell r="E3119">
            <v>6.76</v>
          </cell>
        </row>
        <row r="3120">
          <cell r="A3120" t="str">
            <v>SINAPI - S</v>
          </cell>
          <cell r="B3120" t="str">
            <v>ISTEMA NACIONAL DE PESQUISA DE CUSTOS E ÍNDICES DA CONSTRUÇÃO CIVIL</v>
          </cell>
        </row>
        <row r="3121">
          <cell r="A3121" t="str">
            <v>PCI.817.01</v>
          </cell>
          <cell r="B3121" t="e">
            <v>#NAME?</v>
          </cell>
          <cell r="D3121" t="str">
            <v>EM</v>
          </cell>
          <cell r="E3121" t="str">
            <v>06/2016 AS 13:04:4</v>
          </cell>
        </row>
        <row r="3122">
          <cell r="D3122" t="str">
            <v>TA</v>
          </cell>
          <cell r="E3122" t="str">
            <v>TÉCNICA: 13/06/20</v>
          </cell>
        </row>
        <row r="3123">
          <cell r="A3123" t="str">
            <v>ENCARGOS S</v>
          </cell>
          <cell r="B3123" t="str">
            <v>OCIAIS DESONERADOS: 90,80%(HORA)   52,84%(MÊS)</v>
          </cell>
        </row>
        <row r="3124">
          <cell r="A3124" t="str">
            <v>ABRANGÊNCI</v>
          </cell>
          <cell r="B3124" t="str">
            <v>A : NACIONAL                                              LOCALIDADE  : BELO</v>
          </cell>
          <cell r="C3124" t="str">
            <v>HORI</v>
          </cell>
        </row>
        <row r="3125">
          <cell r="A3125" t="str">
            <v>REF.COLETA</v>
          </cell>
          <cell r="B3125" t="str">
            <v>: MEDIANO</v>
          </cell>
          <cell r="D3125" t="str">
            <v>TA</v>
          </cell>
          <cell r="E3125" t="str">
            <v>: 05/2016</v>
          </cell>
        </row>
        <row r="3126">
          <cell r="A3126" t="str">
            <v>CÓDIGO</v>
          </cell>
          <cell r="B3126" t="str">
            <v>|D E S C R I Ç Ã O                                                   |UN</v>
          </cell>
          <cell r="C3126" t="str">
            <v>IDADE</v>
          </cell>
          <cell r="D3126" t="str">
            <v>DE</v>
          </cell>
          <cell r="E3126" t="str">
            <v>|CUSTO TOTA</v>
          </cell>
        </row>
        <row r="3127">
          <cell r="A3127" t="str">
            <v>VÍNCULO...</v>
          </cell>
          <cell r="B3127" t="str">
            <v>..: CAIXA REFERENCIAL</v>
          </cell>
        </row>
        <row r="3128">
          <cell r="A3128" t="str">
            <v>EPRECIAÇÃO</v>
          </cell>
          <cell r="B3128" t="str">
            <v>. AF_11/2015</v>
          </cell>
        </row>
        <row r="3129">
          <cell r="A3129">
            <v>92134</v>
          </cell>
          <cell r="B3129" t="str">
            <v>CAMINHONETE COM MOTOR A DIESEL, POTÊNCIA 180 CV, CABINE DUPLA, 4X4 - J</v>
          </cell>
          <cell r="C3129" t="str">
            <v>H</v>
          </cell>
          <cell r="D3129" t="str">
            <v>CR</v>
          </cell>
          <cell r="E3129">
            <v>1.62</v>
          </cell>
        </row>
        <row r="3130">
          <cell r="A3130" t="str">
            <v>UROS. AF_1</v>
          </cell>
          <cell r="B3130">
            <v>42005</v>
          </cell>
        </row>
        <row r="3131">
          <cell r="A3131">
            <v>92135</v>
          </cell>
          <cell r="B3131" t="str">
            <v>CAMINHONETE COM MOTOR A DIESEL, POTÊNCIA 180 CV, CABINE DUPLA, 4X4 - I</v>
          </cell>
          <cell r="C3131" t="str">
            <v>H</v>
          </cell>
          <cell r="D3131" t="str">
            <v>CR</v>
          </cell>
          <cell r="E3131">
            <v>0.33</v>
          </cell>
        </row>
        <row r="3132">
          <cell r="A3132" t="str">
            <v>MPOSTOS E</v>
          </cell>
          <cell r="B3132" t="str">
            <v>SEGUROS. AF_11/2015</v>
          </cell>
        </row>
        <row r="3133">
          <cell r="A3133">
            <v>92136</v>
          </cell>
          <cell r="B3133" t="str">
            <v>CAMINHONETE COM MOTOR A DIESEL, POTÊNCIA 180 CV, CABINE DUPLA, 4X4 - M</v>
          </cell>
          <cell r="C3133" t="str">
            <v>H</v>
          </cell>
          <cell r="D3133" t="str">
            <v>CR</v>
          </cell>
          <cell r="E3133">
            <v>9.02</v>
          </cell>
        </row>
        <row r="3134">
          <cell r="A3134" t="str">
            <v>ANUTENÇÃO.</v>
          </cell>
          <cell r="B3134" t="str">
            <v>AF_11/2015</v>
          </cell>
        </row>
        <row r="3135">
          <cell r="A3135">
            <v>92137</v>
          </cell>
          <cell r="B3135" t="str">
            <v>CAMINHONETE COM MOTOR A DIESEL, POTÊNCIA 180 CV, CABINE DUPLA, 4X4 - M</v>
          </cell>
          <cell r="C3135" t="str">
            <v>H</v>
          </cell>
          <cell r="D3135" t="str">
            <v>C</v>
          </cell>
          <cell r="E3135">
            <v>59.61</v>
          </cell>
        </row>
        <row r="3136">
          <cell r="A3136" t="str">
            <v>ATERIAIS N</v>
          </cell>
          <cell r="B3136" t="str">
            <v>A OPERAÇÃO. AF_11/2015</v>
          </cell>
        </row>
        <row r="3137">
          <cell r="A3137">
            <v>92140</v>
          </cell>
          <cell r="B3137" t="str">
            <v>CAMINHONETE CABINE SIMPLES COM MOTOR 1.6 FLEX, CÂMBIO MANUAL, POTÊNCIA</v>
          </cell>
          <cell r="C3137" t="str">
            <v>H</v>
          </cell>
          <cell r="D3137" t="str">
            <v>CR</v>
          </cell>
          <cell r="E3137">
            <v>2.59</v>
          </cell>
        </row>
        <row r="3138">
          <cell r="A3138" t="str">
            <v>101/104 CV</v>
          </cell>
          <cell r="B3138" t="str">
            <v>, 2 PORTAS - DEPRECIAÇÃO. AF_11/2015</v>
          </cell>
        </row>
        <row r="3139">
          <cell r="A3139">
            <v>92141</v>
          </cell>
          <cell r="B3139" t="str">
            <v>CAMINHONETE CABINE SIMPLES COM MOTOR 1.6 FLEX, CÂMBIO MANUAL, POTÊNCIA</v>
          </cell>
          <cell r="C3139" t="str">
            <v>H</v>
          </cell>
          <cell r="D3139" t="str">
            <v>CR</v>
          </cell>
          <cell r="E3139">
            <v>0.62</v>
          </cell>
        </row>
        <row r="3140">
          <cell r="A3140" t="str">
            <v>101/104 CV</v>
          </cell>
          <cell r="B3140" t="str">
            <v>, 2 PORTAS - JUROS. AF_11/2015</v>
          </cell>
        </row>
        <row r="3141">
          <cell r="A3141">
            <v>92142</v>
          </cell>
          <cell r="B3141" t="str">
            <v>CAMINHONETE CABINE SIMPLES COM MOTOR 1.6 FLEX, CÂMBIO MANUAL, POTÊNCIA</v>
          </cell>
          <cell r="C3141" t="str">
            <v>H</v>
          </cell>
          <cell r="D3141" t="str">
            <v>CR</v>
          </cell>
          <cell r="E3141">
            <v>0.12</v>
          </cell>
        </row>
        <row r="3142">
          <cell r="A3142" t="str">
            <v>101/104 CV</v>
          </cell>
          <cell r="B3142" t="str">
            <v>, 2 PORTAS - IMPOSTOS E SEGUROS. AF_11/2015</v>
          </cell>
        </row>
        <row r="3143">
          <cell r="A3143">
            <v>92143</v>
          </cell>
          <cell r="B3143" t="str">
            <v>CAMINHONETE CABINE SIMPLES COM MOTOR 1.6 FLEX, CÂMBIO MANUAL, POTÊNCIA</v>
          </cell>
          <cell r="C3143" t="str">
            <v>H</v>
          </cell>
          <cell r="D3143" t="str">
            <v>CR</v>
          </cell>
          <cell r="E3143">
            <v>3.45</v>
          </cell>
        </row>
        <row r="3144">
          <cell r="A3144" t="str">
            <v>101/104 CV</v>
          </cell>
          <cell r="B3144" t="str">
            <v>, 2 PORTAS - MANUTENÇÃO. AF_11/2015</v>
          </cell>
        </row>
        <row r="3145">
          <cell r="A3145">
            <v>92144</v>
          </cell>
          <cell r="B3145" t="str">
            <v>CAMINHONETE CABINE SIMPLES COM MOTOR 1.6 FLEX, CÂMBIO MANUAL, POTÊNCIA</v>
          </cell>
          <cell r="C3145" t="str">
            <v>H</v>
          </cell>
          <cell r="D3145" t="str">
            <v>C</v>
          </cell>
          <cell r="E3145">
            <v>54.72</v>
          </cell>
        </row>
        <row r="3146">
          <cell r="A3146" t="str">
            <v>101/104 CV</v>
          </cell>
          <cell r="B3146" t="str">
            <v>, 2 PORTAS - MATERIAIS NA OPERAÇÃO. AF_11/2015</v>
          </cell>
        </row>
        <row r="3147">
          <cell r="A3147">
            <v>92237</v>
          </cell>
          <cell r="B3147" t="str">
            <v>CAMINHÃO DE TRANSPORTE DE MATERIAL ASFÁLTICO 20.000 L, COM CAVALO MECÂ</v>
          </cell>
          <cell r="C3147" t="str">
            <v>H</v>
          </cell>
          <cell r="D3147" t="str">
            <v>CR</v>
          </cell>
          <cell r="E3147">
            <v>17.579999999999998</v>
          </cell>
        </row>
        <row r="3148">
          <cell r="A3148" t="str">
            <v>NICO DE CA</v>
          </cell>
          <cell r="B3148" t="str">
            <v>PACIDADE MÁXIMA DE TRAÇÃO COMBINADO DE 45.000 KG, POTÊNCIA 3</v>
          </cell>
        </row>
        <row r="3149">
          <cell r="A3149" t="str">
            <v>30 CV, INC</v>
          </cell>
          <cell r="B3149" t="str">
            <v>LUSIVE TANQUE DE ASFALTO COM MAÇARICO - DEPRECIAÇÃO. AF_12/2</v>
          </cell>
        </row>
        <row r="3150">
          <cell r="A3150">
            <v>15</v>
          </cell>
        </row>
        <row r="3151">
          <cell r="A3151">
            <v>92238</v>
          </cell>
          <cell r="B3151" t="str">
            <v>CAMINHÃO DE TRANSPORTE DE MATERIAL ASFÁLTICO 20.000 L, COM CAVALO MECÂ</v>
          </cell>
          <cell r="C3151" t="str">
            <v>H</v>
          </cell>
          <cell r="D3151" t="str">
            <v>CR</v>
          </cell>
          <cell r="E3151">
            <v>8.57</v>
          </cell>
        </row>
        <row r="3152">
          <cell r="A3152" t="str">
            <v>NICO DE CA</v>
          </cell>
          <cell r="B3152" t="str">
            <v>PACIDADE MÁXIMA DE TRAÇÃO COMBINADO DE 45.000 KG, POTÊNCIA 3</v>
          </cell>
        </row>
        <row r="3153">
          <cell r="A3153" t="str">
            <v>30 CV, INC</v>
          </cell>
          <cell r="B3153" t="str">
            <v>LUSIVE TANQUE DE ASFALTO COM MAÇARICO - JUROS. AF_12/2015</v>
          </cell>
        </row>
        <row r="3154">
          <cell r="A3154">
            <v>92239</v>
          </cell>
          <cell r="B3154" t="str">
            <v>CAMINHÃO DE TRANSPORTE DE MATERIAL ASFÁLTICO 20.000 L, COM CAVALO MECÂ</v>
          </cell>
          <cell r="C3154" t="str">
            <v>H</v>
          </cell>
          <cell r="D3154" t="str">
            <v>CR</v>
          </cell>
          <cell r="E3154">
            <v>1.78</v>
          </cell>
        </row>
        <row r="3155">
          <cell r="A3155" t="str">
            <v>NICO DE CA</v>
          </cell>
          <cell r="B3155" t="str">
            <v>PACIDADE MÁXIMA DE TRAÇÃO COMBINADO DE 45.000 KG, POTÊNCIA 3</v>
          </cell>
        </row>
        <row r="3156">
          <cell r="A3156" t="str">
            <v>SINAPI - S</v>
          </cell>
          <cell r="B3156" t="str">
            <v>ISTEMA NACIONAL DE PESQUISA DE CUSTOS E ÍNDICES DA CONSTRUÇÃO CIVIL</v>
          </cell>
        </row>
        <row r="3157">
          <cell r="A3157" t="str">
            <v>PCI.817.01</v>
          </cell>
          <cell r="B3157" t="e">
            <v>#NAME?</v>
          </cell>
          <cell r="D3157" t="str">
            <v>EM</v>
          </cell>
          <cell r="E3157" t="str">
            <v>06/2016 AS 13:04:4</v>
          </cell>
        </row>
        <row r="3158">
          <cell r="D3158" t="str">
            <v>TA</v>
          </cell>
          <cell r="E3158" t="str">
            <v>TÉCNICA: 13/06/20</v>
          </cell>
        </row>
        <row r="3159">
          <cell r="A3159" t="str">
            <v>ENCARGOS S</v>
          </cell>
          <cell r="B3159" t="str">
            <v>OCIAIS DESONERADOS: 90,80%(HORA)   52,84%(MÊS)</v>
          </cell>
        </row>
        <row r="3160">
          <cell r="A3160" t="str">
            <v>ABRANGÊNCI</v>
          </cell>
          <cell r="B3160" t="str">
            <v>A : NACIONAL                                              LOCALIDADE  : BELO</v>
          </cell>
          <cell r="C3160" t="str">
            <v>HORI</v>
          </cell>
        </row>
        <row r="3161">
          <cell r="A3161" t="str">
            <v>REF.COLETA</v>
          </cell>
          <cell r="B3161" t="str">
            <v>: MEDIANO</v>
          </cell>
          <cell r="D3161" t="str">
            <v>TA</v>
          </cell>
          <cell r="E3161" t="str">
            <v>: 05/2016</v>
          </cell>
        </row>
        <row r="3162">
          <cell r="A3162" t="str">
            <v>CÓDIGO</v>
          </cell>
          <cell r="B3162" t="str">
            <v>|D E S C R I Ç Ã O                                                   |UN</v>
          </cell>
          <cell r="C3162" t="str">
            <v>IDADE</v>
          </cell>
          <cell r="D3162" t="str">
            <v>DE</v>
          </cell>
          <cell r="E3162" t="str">
            <v>|CUSTO TOTA</v>
          </cell>
        </row>
        <row r="3163">
          <cell r="A3163" t="str">
            <v>VÍNCULO...</v>
          </cell>
          <cell r="B3163" t="str">
            <v>..: CAIXA REFERENCIAL</v>
          </cell>
        </row>
        <row r="3164">
          <cell r="A3164" t="str">
            <v>30 CV, INC</v>
          </cell>
          <cell r="B3164" t="str">
            <v>LUSIVE TANQUE DE ASFALTO COM MAÇARICO - IMPOSTOS E SEGUROS.</v>
          </cell>
        </row>
        <row r="3165">
          <cell r="A3165" t="str">
            <v>AF_12/2015</v>
          </cell>
        </row>
        <row r="3166">
          <cell r="A3166">
            <v>92240</v>
          </cell>
          <cell r="B3166" t="str">
            <v>CAMINHÃO DE TRANSPORTE DE MATERIAL ASFÁLTICO 20.000 L, COM CAVALO MECÂ</v>
          </cell>
          <cell r="C3166" t="str">
            <v>H</v>
          </cell>
          <cell r="D3166" t="str">
            <v>CR</v>
          </cell>
          <cell r="E3166">
            <v>24.74</v>
          </cell>
        </row>
        <row r="3167">
          <cell r="A3167" t="str">
            <v>NICO DE CA</v>
          </cell>
          <cell r="B3167" t="str">
            <v>PACIDADE MÁXIMA DE TRAÇÃO COMBINADO DE 45.000 KG, POTÊNCIA 3</v>
          </cell>
        </row>
        <row r="3168">
          <cell r="A3168" t="str">
            <v>30 CV, INC</v>
          </cell>
          <cell r="B3168" t="str">
            <v>LUSIVE TANQUE DE ASFALTO COM MAÇARICO - MANUTENÇÃO. AF_12/20</v>
          </cell>
        </row>
        <row r="3169">
          <cell r="A3169">
            <v>15</v>
          </cell>
        </row>
        <row r="3170">
          <cell r="A3170">
            <v>92241</v>
          </cell>
          <cell r="B3170" t="str">
            <v>CAMINHÃO DE TRANSPORTE DE MATERIAL ASFÁLTICO 20.000 L, COM CAVALO MECÂ</v>
          </cell>
          <cell r="C3170" t="str">
            <v>H</v>
          </cell>
          <cell r="D3170" t="str">
            <v>C</v>
          </cell>
          <cell r="E3170">
            <v>109.29</v>
          </cell>
        </row>
        <row r="3171">
          <cell r="A3171" t="str">
            <v>NICO DE CA</v>
          </cell>
          <cell r="B3171" t="str">
            <v>PACIDADE MÁXIMA DE TRAÇÃO COMBINADO DE 45.000 KG, POTÊNCIA 3</v>
          </cell>
        </row>
        <row r="3172">
          <cell r="A3172" t="str">
            <v>30 CV, INC</v>
          </cell>
          <cell r="B3172" t="str">
            <v>LUSIVE TANQUE DE ASFALTO COM MAÇARICO - MATERIAIS NA OPERAÇÃ</v>
          </cell>
        </row>
        <row r="3173">
          <cell r="A3173" t="str">
            <v>O. AF_12/2</v>
          </cell>
          <cell r="B3173">
            <v>15</v>
          </cell>
        </row>
        <row r="3174">
          <cell r="A3174">
            <v>92712</v>
          </cell>
          <cell r="B3174" t="str">
            <v>APARELHO PARA CORTE E SOLDA OXI-ACETILENO SOBRE RODAS, INCLUSIVE CILIN</v>
          </cell>
          <cell r="C3174" t="str">
            <v>H</v>
          </cell>
          <cell r="D3174" t="str">
            <v>C</v>
          </cell>
          <cell r="E3174">
            <v>0.15</v>
          </cell>
        </row>
        <row r="3175">
          <cell r="A3175" t="str">
            <v>DROS E MAÇ</v>
          </cell>
          <cell r="B3175" t="str">
            <v>ARICOS - DEPRECIAÇÃO. AF_12/2015</v>
          </cell>
        </row>
        <row r="3176">
          <cell r="A3176">
            <v>92713</v>
          </cell>
          <cell r="B3176" t="str">
            <v>APARELHO PARA CORTE E SOLDA OXI-ACETILENO SOBRE RODAS, INCLUSIVE CILIN</v>
          </cell>
          <cell r="C3176" t="str">
            <v>H</v>
          </cell>
          <cell r="D3176" t="str">
            <v>C</v>
          </cell>
          <cell r="E3176">
            <v>0.03</v>
          </cell>
        </row>
        <row r="3177">
          <cell r="A3177" t="str">
            <v>DROS E MAÇ</v>
          </cell>
          <cell r="B3177" t="str">
            <v>ARICOS - JUROS. AF_12/2015</v>
          </cell>
        </row>
        <row r="3178">
          <cell r="A3178">
            <v>92714</v>
          </cell>
          <cell r="B3178" t="str">
            <v>APARELHO PARA CORTE E SOLDA OXI-ACETILENO SOBRE RODAS, INCLUSIVE CILIN</v>
          </cell>
          <cell r="C3178" t="str">
            <v>H</v>
          </cell>
          <cell r="D3178" t="str">
            <v>C</v>
          </cell>
          <cell r="E3178">
            <v>0.1</v>
          </cell>
        </row>
        <row r="3179">
          <cell r="A3179" t="str">
            <v>DROS E MAÇ</v>
          </cell>
          <cell r="B3179" t="str">
            <v>ARICOS - MANUTENÇÃO. AF_12/2015</v>
          </cell>
        </row>
        <row r="3180">
          <cell r="A3180">
            <v>92715</v>
          </cell>
          <cell r="B3180" t="str">
            <v>APARELHO PARA CORTE E SOLDA OXI-ACETILENO SOBRE RODAS, INCLUSIVE CILIN</v>
          </cell>
          <cell r="C3180" t="str">
            <v>H</v>
          </cell>
          <cell r="D3180" t="str">
            <v>CR</v>
          </cell>
          <cell r="E3180">
            <v>13.14</v>
          </cell>
        </row>
        <row r="3181">
          <cell r="A3181" t="str">
            <v>DROS E MAÇ</v>
          </cell>
          <cell r="B3181" t="str">
            <v>ARICOS - MATERIAIS NA OPERAÇÃO. AF_12/2015</v>
          </cell>
        </row>
        <row r="3182">
          <cell r="A3182">
            <v>92956</v>
          </cell>
          <cell r="B3182" t="str">
            <v>MÁQUINA EXTRUSORA DE CONCRETO PARA GUIAS E SARJETAS, MOTOR A DIESEL, P</v>
          </cell>
          <cell r="C3182" t="str">
            <v>H</v>
          </cell>
          <cell r="D3182" t="str">
            <v>CR</v>
          </cell>
          <cell r="E3182">
            <v>2.76</v>
          </cell>
        </row>
        <row r="3183">
          <cell r="A3183" t="str">
            <v>OTÊNCIA 14</v>
          </cell>
          <cell r="B3183" t="str">
            <v>CV - DEPRECIAÇÃO. AF_12/2015</v>
          </cell>
        </row>
        <row r="3184">
          <cell r="A3184">
            <v>92957</v>
          </cell>
          <cell r="B3184" t="str">
            <v>MÁQUINA EXTRUSORA DE CONCRETO PARA GUIAS E SARJETAS, MOTOR A DIESEL, P</v>
          </cell>
          <cell r="C3184" t="str">
            <v>H</v>
          </cell>
          <cell r="D3184" t="str">
            <v>CR</v>
          </cell>
          <cell r="E3184">
            <v>0.83</v>
          </cell>
        </row>
        <row r="3185">
          <cell r="A3185" t="str">
            <v>OTÊNCIA 14</v>
          </cell>
          <cell r="B3185" t="str">
            <v>CV - JUROS. AF_12/2015</v>
          </cell>
        </row>
        <row r="3186">
          <cell r="A3186">
            <v>92958</v>
          </cell>
          <cell r="B3186" t="str">
            <v>MÁQUINA EXTRUSORA DE CONCRETO PARA GUIAS E SARJETAS, MOTOR A DIESEL, P</v>
          </cell>
          <cell r="C3186" t="str">
            <v>H</v>
          </cell>
          <cell r="D3186" t="str">
            <v>CR</v>
          </cell>
          <cell r="E3186">
            <v>2.69</v>
          </cell>
        </row>
        <row r="3187">
          <cell r="A3187" t="str">
            <v>OTÊNCIA 14</v>
          </cell>
          <cell r="B3187" t="str">
            <v>CV - MANUTENÇÃO. AF_12/2015</v>
          </cell>
        </row>
        <row r="3188">
          <cell r="A3188">
            <v>92959</v>
          </cell>
          <cell r="B3188" t="str">
            <v>MÁQUINA EXTRUSORA DE CONCRETO PARA GUIAS E SARJETAS, MOTOR A DIESEL, P</v>
          </cell>
          <cell r="C3188" t="str">
            <v>H</v>
          </cell>
          <cell r="D3188" t="str">
            <v>C</v>
          </cell>
          <cell r="E3188">
            <v>6.18</v>
          </cell>
        </row>
        <row r="3189">
          <cell r="A3189" t="str">
            <v>OTÊNCIA 14</v>
          </cell>
          <cell r="B3189" t="str">
            <v>CV - MATERIAIS NA OPERAÇÃO. AF_12/2015</v>
          </cell>
        </row>
        <row r="3190">
          <cell r="A3190">
            <v>92963</v>
          </cell>
          <cell r="B3190" t="str">
            <v>MARTELO PERFURADOR PNEUMÁTICO MANUAL, HASTE 25 X 75 MM, 21 KG - DEPREC</v>
          </cell>
          <cell r="C3190" t="str">
            <v>H</v>
          </cell>
          <cell r="D3190" t="str">
            <v>CR</v>
          </cell>
          <cell r="E3190">
            <v>0.38</v>
          </cell>
        </row>
        <row r="3191">
          <cell r="A3191" t="str">
            <v>IAÇÃO. AF_</v>
          </cell>
          <cell r="B3191">
            <v>42339</v>
          </cell>
        </row>
        <row r="3192">
          <cell r="A3192" t="str">
            <v>SINAPI - S</v>
          </cell>
          <cell r="B3192" t="str">
            <v>ISTEMA NACIONAL DE PESQUISA DE CUSTOS E ÍNDICES DA CONSTRUÇÃO CIVIL</v>
          </cell>
        </row>
        <row r="3193">
          <cell r="A3193" t="str">
            <v>PCI.817.01</v>
          </cell>
          <cell r="B3193" t="e">
            <v>#NAME?</v>
          </cell>
          <cell r="D3193" t="str">
            <v>EM</v>
          </cell>
          <cell r="E3193" t="str">
            <v>06/2016 AS 13:04:4</v>
          </cell>
        </row>
        <row r="3194">
          <cell r="D3194" t="str">
            <v>TA</v>
          </cell>
          <cell r="E3194" t="str">
            <v>TÉCNICA: 13/06/20</v>
          </cell>
        </row>
        <row r="3195">
          <cell r="A3195" t="str">
            <v>ENCARGOS S</v>
          </cell>
          <cell r="B3195" t="str">
            <v>OCIAIS DESONERADOS: 90,80%(HORA)   52,84%(MÊS)</v>
          </cell>
        </row>
        <row r="3196">
          <cell r="A3196" t="str">
            <v>ABRANGÊNCI</v>
          </cell>
          <cell r="B3196" t="str">
            <v>A : NACIONAL                                              LOCALIDADE  : BELO</v>
          </cell>
          <cell r="C3196" t="str">
            <v>HORI</v>
          </cell>
        </row>
        <row r="3197">
          <cell r="A3197" t="str">
            <v>REF.COLETA</v>
          </cell>
          <cell r="B3197" t="str">
            <v>: MEDIANO</v>
          </cell>
          <cell r="D3197" t="str">
            <v>TA</v>
          </cell>
          <cell r="E3197" t="str">
            <v>: 05/2016</v>
          </cell>
        </row>
        <row r="3198">
          <cell r="A3198" t="str">
            <v>CÓDIGO</v>
          </cell>
          <cell r="B3198" t="str">
            <v>|D E S C R I Ç Ã O                                                   |UN</v>
          </cell>
          <cell r="C3198" t="str">
            <v>IDADE</v>
          </cell>
          <cell r="D3198" t="str">
            <v>DE</v>
          </cell>
          <cell r="E3198" t="str">
            <v>|CUSTO TOTA</v>
          </cell>
        </row>
        <row r="3199">
          <cell r="A3199" t="str">
            <v>VÍNCULO...</v>
          </cell>
          <cell r="B3199" t="str">
            <v>..: CAIXA REFERENCIAL</v>
          </cell>
        </row>
        <row r="3200">
          <cell r="A3200">
            <v>92964</v>
          </cell>
          <cell r="B3200" t="str">
            <v>MARTELO PERFURADOR PNEUMÁTICO MANUAL, HASTE 25 X 75 MM, 21 KG - JUROS.</v>
          </cell>
          <cell r="C3200" t="str">
            <v>H</v>
          </cell>
          <cell r="D3200" t="str">
            <v>CR</v>
          </cell>
          <cell r="E3200">
            <v>0.1</v>
          </cell>
        </row>
        <row r="3201">
          <cell r="A3201" t="str">
            <v>AF_12/2015</v>
          </cell>
        </row>
        <row r="3202">
          <cell r="A3202">
            <v>92965</v>
          </cell>
          <cell r="B3202" t="str">
            <v>MARTELO PERFURADOR PNEUMÁTICO MANUAL, HASTE 25 X 75 MM, 21 KG - MANUTE</v>
          </cell>
          <cell r="C3202" t="str">
            <v>H</v>
          </cell>
          <cell r="D3202" t="str">
            <v>CR</v>
          </cell>
          <cell r="E3202">
            <v>0.25</v>
          </cell>
        </row>
        <row r="3203">
          <cell r="A3203" t="str">
            <v>NÇÃO. AF_1</v>
          </cell>
          <cell r="B3203">
            <v>42036</v>
          </cell>
        </row>
        <row r="3204">
          <cell r="A3204">
            <v>93220</v>
          </cell>
          <cell r="B3204" t="str">
            <v>PERFURATRIZ COM TORRE METÁLICA PARA EXECUÇÃO DE ESTACA HÉLICE CONTÍNUA</v>
          </cell>
          <cell r="C3204" t="str">
            <v>H</v>
          </cell>
          <cell r="D3204" t="str">
            <v>CR</v>
          </cell>
          <cell r="E3204">
            <v>205.81</v>
          </cell>
        </row>
        <row r="3205">
          <cell r="A3205" t="str">
            <v>, PROFUNDI</v>
          </cell>
          <cell r="B3205" t="str">
            <v>DADE MÁXIMA DE 32 M, DIÂMETRO MÁXIMO DE 1000 MM, POTÊNCIA IN</v>
          </cell>
        </row>
        <row r="3206">
          <cell r="A3206" t="str">
            <v>STALADA DE</v>
          </cell>
          <cell r="B3206" t="str">
            <v>350 HP, MESA ROTATIVA COM TORQUE MÁXIMO DE 263 KNM - DEPREC</v>
          </cell>
        </row>
        <row r="3207">
          <cell r="A3207" t="str">
            <v>IAÇÃO. AF_</v>
          </cell>
          <cell r="B3207">
            <v>42370</v>
          </cell>
        </row>
        <row r="3208">
          <cell r="A3208">
            <v>93221</v>
          </cell>
          <cell r="B3208" t="str">
            <v>PERFURATRIZ COM TORRE METÁLICA PARA EXECUÇÃO DE ESTACA HÉLICE CONTÍNUA</v>
          </cell>
          <cell r="C3208" t="str">
            <v>H</v>
          </cell>
          <cell r="D3208" t="str">
            <v>CR</v>
          </cell>
          <cell r="E3208">
            <v>45.48</v>
          </cell>
        </row>
        <row r="3209">
          <cell r="A3209" t="str">
            <v>, PROFUNDI</v>
          </cell>
          <cell r="B3209" t="str">
            <v>DADE MÁXIMA DE 32 M, DIÂMETRO MÁXIMO DE 1000 MM, POTÊNCIA IN</v>
          </cell>
        </row>
        <row r="3210">
          <cell r="A3210" t="str">
            <v>STALADA DE</v>
          </cell>
          <cell r="B3210" t="str">
            <v>350 HP, MESA ROTATIVA COM TORQUE MÁXIMO DE 263 KNM - JUROS.</v>
          </cell>
        </row>
        <row r="3211">
          <cell r="A3211" t="str">
            <v>AF_01/2016</v>
          </cell>
        </row>
        <row r="3212">
          <cell r="A3212">
            <v>93222</v>
          </cell>
          <cell r="B3212" t="str">
            <v>PERFURATRIZ COM TORRE METÁLICA PARA EXECUÇÃO DE ESTACA HÉLICE CONTÍNUA</v>
          </cell>
          <cell r="C3212" t="str">
            <v>H</v>
          </cell>
          <cell r="D3212" t="str">
            <v>CR</v>
          </cell>
          <cell r="E3212">
            <v>216.61</v>
          </cell>
        </row>
        <row r="3213">
          <cell r="A3213" t="str">
            <v>, PROFUNDI</v>
          </cell>
          <cell r="B3213" t="str">
            <v>DADE MÁXIMA DE 32 M, DIÂMETRO MÁXIMO DE 1000 MM, POTÊNCIA IN</v>
          </cell>
        </row>
        <row r="3214">
          <cell r="A3214" t="str">
            <v>STALADA DE</v>
          </cell>
          <cell r="B3214" t="str">
            <v>350 HP, MESA ROTATIVA COM TORQUE MÁXIMO DE 263 KNM - MANUTE</v>
          </cell>
        </row>
        <row r="3215">
          <cell r="A3215" t="str">
            <v>NÇÃO. AF_0</v>
          </cell>
          <cell r="B3215">
            <v>42370</v>
          </cell>
        </row>
        <row r="3216">
          <cell r="A3216">
            <v>93223</v>
          </cell>
          <cell r="B3216" t="str">
            <v>PERFURATRIZ COM TORRE METÁLICA PARA EXECUÇÃO DE ESTACA HÉLICE CONTÍNUA</v>
          </cell>
          <cell r="C3216" t="str">
            <v>H</v>
          </cell>
          <cell r="D3216" t="str">
            <v>C</v>
          </cell>
          <cell r="E3216">
            <v>156.66</v>
          </cell>
        </row>
        <row r="3217">
          <cell r="A3217" t="str">
            <v>, PROFUNDI</v>
          </cell>
          <cell r="B3217" t="str">
            <v>DADE MÁXIMA DE 32 M, DIÂMETRO MÁXIMO DE 1000 MM, POTÊNCIA IN</v>
          </cell>
        </row>
        <row r="3218">
          <cell r="A3218" t="str">
            <v>STALADA DE</v>
          </cell>
          <cell r="B3218" t="str">
            <v>350 HP, MESA ROTATIVA COM TORQUE MÁXIMO DE 263 KNM  MATERI</v>
          </cell>
        </row>
        <row r="3219">
          <cell r="A3219" t="str">
            <v>AIS NA OPE</v>
          </cell>
          <cell r="B3219" t="str">
            <v>RAÇÃO. AF_01/2016</v>
          </cell>
        </row>
        <row r="3220">
          <cell r="A3220">
            <v>93229</v>
          </cell>
          <cell r="B3220" t="str">
            <v>BETONEIRA CAPACIDADE NOMINAL 400 L, CAPACIDADE DE MISTURA 310 L, MOTOR</v>
          </cell>
          <cell r="C3220" t="str">
            <v>H</v>
          </cell>
          <cell r="D3220" t="str">
            <v>CR</v>
          </cell>
          <cell r="E3220">
            <v>0.27</v>
          </cell>
        </row>
        <row r="3221">
          <cell r="A3221" t="str">
            <v>A GASOLINA</v>
          </cell>
          <cell r="B3221" t="str">
            <v>POTÊNCIA 5,5 HP, SEM CARREGADOR - DEPRECIAÇÃO. AF_02/2016</v>
          </cell>
        </row>
        <row r="3222">
          <cell r="A3222">
            <v>93230</v>
          </cell>
          <cell r="B3222" t="str">
            <v>BETONEIRA CAPACIDADE NOMINAL 400 L, CAPACIDADE DE MISTURA 310 L, MOTOR</v>
          </cell>
          <cell r="C3222" t="str">
            <v>H</v>
          </cell>
          <cell r="D3222" t="str">
            <v>CR</v>
          </cell>
          <cell r="E3222">
            <v>0.06</v>
          </cell>
        </row>
        <row r="3223">
          <cell r="A3223" t="str">
            <v>A GASOLINA</v>
          </cell>
          <cell r="B3223" t="str">
            <v>POTÊNCIA 5,5 HP, SEM CARREGADOR - JUROS. AF_02/2016</v>
          </cell>
        </row>
        <row r="3224">
          <cell r="A3224">
            <v>93231</v>
          </cell>
          <cell r="B3224" t="str">
            <v>BETONEIRA CAPACIDADE NOMINAL 400 L, CAPACIDADE DE MISTURA 310 L, MOTOR</v>
          </cell>
          <cell r="C3224" t="str">
            <v>H</v>
          </cell>
          <cell r="D3224" t="str">
            <v>CR</v>
          </cell>
          <cell r="E3224">
            <v>0.23</v>
          </cell>
        </row>
        <row r="3225">
          <cell r="A3225" t="str">
            <v>A GASOLINA</v>
          </cell>
          <cell r="B3225" t="str">
            <v>POTÊNCIA 5,5 HP, SEM CARREGADOR - MANUTENÇÃO. AF_02/2016</v>
          </cell>
        </row>
        <row r="3226">
          <cell r="A3226">
            <v>93232</v>
          </cell>
          <cell r="B3226" t="str">
            <v>BETONEIRA CAPACIDADE NOMINAL 400 L, CAPACIDADE DE MISTURA 310 L, MOTOR</v>
          </cell>
          <cell r="C3226" t="str">
            <v>H</v>
          </cell>
          <cell r="D3226" t="str">
            <v>C</v>
          </cell>
          <cell r="E3226">
            <v>4.5199999999999996</v>
          </cell>
        </row>
        <row r="3227">
          <cell r="A3227" t="str">
            <v>A GASOLINA</v>
          </cell>
          <cell r="B3227" t="str">
            <v>POTÊNCIA 5,5 HP, SEM CARREGADOR - MATERIAIS NA OPERAÇÃO. A</v>
          </cell>
        </row>
        <row r="3228">
          <cell r="A3228" t="str">
            <v>SINAPI - S</v>
          </cell>
          <cell r="B3228" t="str">
            <v>ISTEMA NACIONAL DE PESQUISA DE CUSTOS E ÍNDICES DA CONSTRUÇÃO CIVIL</v>
          </cell>
        </row>
        <row r="3229">
          <cell r="A3229" t="str">
            <v>PCI.817.01</v>
          </cell>
          <cell r="B3229" t="e">
            <v>#NAME?</v>
          </cell>
          <cell r="D3229" t="str">
            <v>EM</v>
          </cell>
          <cell r="E3229" t="str">
            <v>06/2016 AS 13:04:4</v>
          </cell>
        </row>
        <row r="3230">
          <cell r="D3230" t="str">
            <v>TA</v>
          </cell>
          <cell r="E3230" t="str">
            <v>TÉCNICA: 13/06/20</v>
          </cell>
        </row>
        <row r="3231">
          <cell r="A3231" t="str">
            <v>ENCARGOS S</v>
          </cell>
          <cell r="B3231" t="str">
            <v>OCIAIS DESONERADOS: 90,80%(HORA)   52,84%(MÊS)</v>
          </cell>
        </row>
        <row r="3232">
          <cell r="A3232" t="str">
            <v>ABRANGÊNCI</v>
          </cell>
          <cell r="B3232" t="str">
            <v>A : NACIONAL                                              LOCALIDADE  : BELO</v>
          </cell>
          <cell r="C3232" t="str">
            <v>HORI</v>
          </cell>
        </row>
        <row r="3233">
          <cell r="A3233" t="str">
            <v>REF.COLETA</v>
          </cell>
          <cell r="B3233" t="str">
            <v>: MEDIANO</v>
          </cell>
          <cell r="D3233" t="str">
            <v>TA</v>
          </cell>
          <cell r="E3233" t="str">
            <v>: 05/2016</v>
          </cell>
        </row>
        <row r="3234">
          <cell r="A3234" t="str">
            <v>CÓDIGO</v>
          </cell>
          <cell r="B3234" t="str">
            <v>|D E S C R I Ç Ã O                                                   |UN</v>
          </cell>
          <cell r="C3234" t="str">
            <v>IDADE</v>
          </cell>
          <cell r="D3234" t="str">
            <v>DE</v>
          </cell>
          <cell r="E3234" t="str">
            <v>|CUSTO TOTA</v>
          </cell>
        </row>
        <row r="3235">
          <cell r="A3235" t="str">
            <v>VÍNCULO...</v>
          </cell>
          <cell r="B3235" t="str">
            <v>..: CAIXA REFERENCIAL</v>
          </cell>
        </row>
        <row r="3236">
          <cell r="A3236" t="str">
            <v>F_02/2016</v>
          </cell>
        </row>
        <row r="3237">
          <cell r="A3237">
            <v>93235</v>
          </cell>
          <cell r="B3237" t="str">
            <v>GRUPO GERADOR ESTACIONÁRIO, MOTOR DIESEL POTÊNCIA 170 KVA - JUROS. AF_</v>
          </cell>
          <cell r="C3237" t="str">
            <v>H</v>
          </cell>
          <cell r="D3237" t="str">
            <v>CR</v>
          </cell>
          <cell r="E3237">
            <v>0.93</v>
          </cell>
        </row>
        <row r="3238">
          <cell r="A3238">
            <v>42401</v>
          </cell>
        </row>
        <row r="3239">
          <cell r="A3239">
            <v>93236</v>
          </cell>
          <cell r="B3239" t="str">
            <v>ROLO COMPACTADOR DE PNEUS ESTÁTICO, PRESSÃO VARIÁVEL, POTÊNCIA 99 HP,</v>
          </cell>
          <cell r="C3239" t="str">
            <v>H</v>
          </cell>
          <cell r="D3239" t="str">
            <v>CR</v>
          </cell>
          <cell r="E3239">
            <v>5.05</v>
          </cell>
        </row>
        <row r="3240">
          <cell r="A3240" t="str">
            <v>PESO SEM/C</v>
          </cell>
          <cell r="B3240" t="str">
            <v>OM LASTRO 9,45 / 21,0 T, LARGURA DE ROLAGEM 2,265 M - JUROS.</v>
          </cell>
        </row>
        <row r="3241">
          <cell r="A3241" t="str">
            <v>AF_02/2016</v>
          </cell>
        </row>
        <row r="3242">
          <cell r="A3242">
            <v>93238</v>
          </cell>
          <cell r="B3242" t="str">
            <v>ROLO COMPACTADOR VIBRATÓRIO REBOCÁVEL, CILINDRO DE AÇO LISO, POTÊNCIA</v>
          </cell>
          <cell r="C3242" t="str">
            <v>H</v>
          </cell>
          <cell r="D3242" t="str">
            <v>CR</v>
          </cell>
          <cell r="E3242">
            <v>1.02</v>
          </cell>
        </row>
        <row r="3243">
          <cell r="A3243" t="str">
            <v>DE TRAÇÃO</v>
          </cell>
          <cell r="B3243" t="str">
            <v>DE 65 CV, PESO 4,7 T, IMPACTO DINÂMICO 18,3 T, LARGURA DE TR</v>
          </cell>
        </row>
        <row r="3244">
          <cell r="A3244" t="str">
            <v>ABALHO 1,6</v>
          </cell>
          <cell r="B3244" t="str">
            <v>7 M - JUROS. AF_02/2016</v>
          </cell>
        </row>
        <row r="3245">
          <cell r="A3245">
            <v>93239</v>
          </cell>
          <cell r="B3245" t="str">
            <v>ROLO COMPACTADOR VIBRATÓRIO PÉ DE CARNEIRO, OPERADO POR CONTROLE REMOT</v>
          </cell>
          <cell r="C3245" t="str">
            <v>H</v>
          </cell>
          <cell r="D3245" t="str">
            <v>CR</v>
          </cell>
          <cell r="E3245">
            <v>4.6500000000000004</v>
          </cell>
        </row>
        <row r="3246">
          <cell r="A3246" t="str">
            <v>O, POTÊNCI</v>
          </cell>
          <cell r="B3246" t="str">
            <v>A 12,5 KW, PESO OPERACIONAL 1,675 T, LARGURA DE TRABALHO 0,8</v>
          </cell>
        </row>
        <row r="3247">
          <cell r="A3247" t="str">
            <v>5 M - JURO</v>
          </cell>
          <cell r="B3247" t="str">
            <v>S. AF_02/2016</v>
          </cell>
        </row>
        <row r="3248">
          <cell r="A3248">
            <v>93240</v>
          </cell>
          <cell r="B3248" t="str">
            <v>ROLO COMPACTADOR VIBRATÓRIO PÉ DE CARNEIRO, OPERADO POR CONTROLE REMOT</v>
          </cell>
          <cell r="C3248" t="str">
            <v>H</v>
          </cell>
          <cell r="D3248" t="str">
            <v>C</v>
          </cell>
          <cell r="E3248">
            <v>7.5</v>
          </cell>
        </row>
        <row r="3249">
          <cell r="A3249" t="str">
            <v>O, POTÊNCI</v>
          </cell>
          <cell r="B3249" t="str">
            <v>A 12,5 KW, PESO OPERACIONAL 1,675 T, LARGURA DE TRABALHO 0,8</v>
          </cell>
        </row>
        <row r="3250">
          <cell r="A3250" t="str">
            <v>5 M - MATE</v>
          </cell>
          <cell r="B3250" t="str">
            <v>RIAIS NA OPERAÇÃO. AF_02/2016</v>
          </cell>
        </row>
        <row r="3251">
          <cell r="A3251">
            <v>93241</v>
          </cell>
          <cell r="B3251" t="str">
            <v>ROLO COMPACTADOR VIBRATÓRIO TANDEM, CILINDROS LISOS DE AÇO PARA SOLO/A</v>
          </cell>
          <cell r="C3251" t="str">
            <v>H</v>
          </cell>
          <cell r="D3251" t="str">
            <v>CR</v>
          </cell>
          <cell r="E3251">
            <v>2.82</v>
          </cell>
        </row>
        <row r="3252">
          <cell r="A3252" t="str">
            <v>SFALTO, PO</v>
          </cell>
          <cell r="B3252" t="str">
            <v>TÊNCIA 45 HP, PESO MÁXIMO OPERACIONAL 4 T - JUROS. AF_02/201</v>
          </cell>
        </row>
        <row r="3253">
          <cell r="A3253">
            <v>6</v>
          </cell>
        </row>
        <row r="3254">
          <cell r="A3254">
            <v>93267</v>
          </cell>
          <cell r="B3254" t="str">
            <v>GRUA ASCENCIONAL, LANÇA DE 30 M, CAPACIDADE DE 1,0 T A 30 M, ALTURA AT</v>
          </cell>
          <cell r="C3254" t="str">
            <v>H</v>
          </cell>
          <cell r="D3254" t="str">
            <v>CR</v>
          </cell>
          <cell r="E3254">
            <v>16.489999999999998</v>
          </cell>
        </row>
        <row r="3255">
          <cell r="A3255" t="str">
            <v>É 39 M  DE</v>
          </cell>
          <cell r="B3255" t="str">
            <v>PRECIAÇÃO. AF_03/2016</v>
          </cell>
        </row>
        <row r="3256">
          <cell r="A3256">
            <v>93269</v>
          </cell>
          <cell r="B3256" t="str">
            <v>GRUA ASCENCIONAL, LANÇA DE 30 M, CAPACIDADE DE 1,0 T A 30 M, ALTURA AT</v>
          </cell>
          <cell r="C3256" t="str">
            <v>H</v>
          </cell>
          <cell r="D3256" t="str">
            <v>CR</v>
          </cell>
          <cell r="E3256">
            <v>4.21</v>
          </cell>
        </row>
        <row r="3257">
          <cell r="A3257" t="str">
            <v>É 39 M   J</v>
          </cell>
          <cell r="B3257" t="str">
            <v>UROS. AF_03/2016</v>
          </cell>
        </row>
        <row r="3258">
          <cell r="A3258">
            <v>93270</v>
          </cell>
          <cell r="B3258" t="str">
            <v>GRUA ASCENCIONAL, LANÇA DE 30 M, CAPACIDADE DE 1,0 T A 30 M, ALTURA AT</v>
          </cell>
          <cell r="C3258" t="str">
            <v>H</v>
          </cell>
          <cell r="D3258" t="str">
            <v>CR</v>
          </cell>
          <cell r="E3258">
            <v>20.62</v>
          </cell>
        </row>
        <row r="3259">
          <cell r="A3259" t="str">
            <v>É 39 M   M</v>
          </cell>
          <cell r="B3259" t="str">
            <v>ANUTENÇÃO. AF_03/2016</v>
          </cell>
        </row>
        <row r="3260">
          <cell r="A3260">
            <v>93271</v>
          </cell>
          <cell r="B3260" t="str">
            <v>GRUA ASCENCIONAL, LANÇA DE 30 M, CAPACIDADE DE 1,0 T A 30 M, ALTURA AT</v>
          </cell>
          <cell r="C3260" t="str">
            <v>H</v>
          </cell>
          <cell r="D3260" t="str">
            <v>CR</v>
          </cell>
          <cell r="E3260">
            <v>5.54</v>
          </cell>
        </row>
        <row r="3261">
          <cell r="A3261" t="str">
            <v>É 39 M   M</v>
          </cell>
          <cell r="B3261" t="str">
            <v>ATERIAIS NA OPERAÇÃO. AF_03/2016</v>
          </cell>
        </row>
        <row r="3262">
          <cell r="A3262">
            <v>93277</v>
          </cell>
          <cell r="B3262" t="str">
            <v>GUINCHO ELÉTRICO DE COLUNA, CAPACIDADE 400 KG, COM MOTO FREIO, MOTOR T</v>
          </cell>
          <cell r="C3262" t="str">
            <v>H</v>
          </cell>
          <cell r="D3262" t="str">
            <v>CR</v>
          </cell>
          <cell r="E3262">
            <v>0.21</v>
          </cell>
        </row>
        <row r="3263">
          <cell r="A3263" t="str">
            <v>RIFÁSICO D</v>
          </cell>
          <cell r="B3263" t="str">
            <v>E 1,25 CV - DEPRECIAÇÃO. AF_03/2016</v>
          </cell>
        </row>
        <row r="3264">
          <cell r="A3264" t="str">
            <v>SINAPI - S</v>
          </cell>
          <cell r="B3264" t="str">
            <v>ISTEMA NACIONAL DE PESQUISA DE CUSTOS E ÍNDICES DA CONSTRUÇÃO CIVIL</v>
          </cell>
        </row>
        <row r="3265">
          <cell r="A3265" t="str">
            <v>PCI.817.01</v>
          </cell>
          <cell r="B3265" t="e">
            <v>#NAME?</v>
          </cell>
          <cell r="D3265" t="str">
            <v>EM</v>
          </cell>
          <cell r="E3265" t="str">
            <v>06/2016 AS 13:04:4</v>
          </cell>
        </row>
        <row r="3266">
          <cell r="D3266" t="str">
            <v>TA</v>
          </cell>
          <cell r="E3266" t="str">
            <v>TÉCNICA: 13/06/20</v>
          </cell>
        </row>
        <row r="3267">
          <cell r="A3267" t="str">
            <v>ENCARGOS S</v>
          </cell>
          <cell r="B3267" t="str">
            <v>OCIAIS DESONERADOS: 90,80%(HORA)   52,84%(MÊS)</v>
          </cell>
        </row>
        <row r="3268">
          <cell r="A3268" t="str">
            <v>ABRANGÊNCI</v>
          </cell>
          <cell r="B3268" t="str">
            <v>A : NACIONAL                                              LOCALIDADE  : BELO</v>
          </cell>
          <cell r="C3268" t="str">
            <v>HORI</v>
          </cell>
        </row>
        <row r="3269">
          <cell r="A3269" t="str">
            <v>REF.COLETA</v>
          </cell>
          <cell r="B3269" t="str">
            <v>: MEDIANO</v>
          </cell>
          <cell r="D3269" t="str">
            <v>TA</v>
          </cell>
          <cell r="E3269" t="str">
            <v>: 05/2016</v>
          </cell>
        </row>
        <row r="3270">
          <cell r="A3270" t="str">
            <v>CÓDIGO</v>
          </cell>
          <cell r="B3270" t="str">
            <v>|D E S C R I Ç Ã O                                                   |UN</v>
          </cell>
          <cell r="C3270" t="str">
            <v>IDADE</v>
          </cell>
          <cell r="D3270" t="str">
            <v>DE</v>
          </cell>
          <cell r="E3270" t="str">
            <v>|CUSTO TOTA</v>
          </cell>
        </row>
        <row r="3271">
          <cell r="A3271" t="str">
            <v>VÍNCULO...</v>
          </cell>
          <cell r="B3271" t="str">
            <v>..: CAIXA REFERENCIAL</v>
          </cell>
        </row>
        <row r="3272">
          <cell r="A3272">
            <v>93278</v>
          </cell>
          <cell r="B3272" t="str">
            <v>GUINCHO ELÉTRICO DE COLUNA, CAPACIDADE 400 KG, COM MOTO FREIO, MOTOR T</v>
          </cell>
          <cell r="C3272" t="str">
            <v>H</v>
          </cell>
          <cell r="D3272" t="str">
            <v>CR</v>
          </cell>
          <cell r="E3272">
            <v>0.08</v>
          </cell>
        </row>
        <row r="3273">
          <cell r="A3273" t="str">
            <v>RIFÁSICO D</v>
          </cell>
          <cell r="B3273" t="str">
            <v>E 1,25 CV - JUROS. AF_03/2016</v>
          </cell>
        </row>
        <row r="3274">
          <cell r="A3274">
            <v>93279</v>
          </cell>
          <cell r="B3274" t="str">
            <v>GUINCHO ELÉTRICO DE COLUNA, CAPACIDADE 400 KG, COM MOTO FREIO, MOTOR T</v>
          </cell>
          <cell r="C3274" t="str">
            <v>H</v>
          </cell>
          <cell r="D3274" t="str">
            <v>CR</v>
          </cell>
          <cell r="E3274">
            <v>0.14000000000000001</v>
          </cell>
        </row>
        <row r="3275">
          <cell r="A3275" t="str">
            <v>RIFÁSICO D</v>
          </cell>
          <cell r="B3275" t="str">
            <v>E 1,25 CV - MANUTENÇÃO. AF_03/2016</v>
          </cell>
        </row>
        <row r="3276">
          <cell r="A3276">
            <v>93280</v>
          </cell>
          <cell r="B3276" t="str">
            <v>GUINCHO ELÉTRICO DE COLUNA, CAPACIDADE 400 KG, COM MOTO FREIO, MOTOR T</v>
          </cell>
          <cell r="C3276" t="str">
            <v>H</v>
          </cell>
          <cell r="D3276" t="str">
            <v>CR</v>
          </cell>
          <cell r="E3276">
            <v>0.46</v>
          </cell>
        </row>
        <row r="3277">
          <cell r="A3277" t="str">
            <v>RIFÁSICO D</v>
          </cell>
          <cell r="B3277" t="str">
            <v>E 1,25 CV - MATERIAIS NA OPERAÇÃO. AF_03/2016</v>
          </cell>
        </row>
        <row r="3278">
          <cell r="A3278">
            <v>93283</v>
          </cell>
          <cell r="B3278" t="str">
            <v>GUINDASTE HIDRÁULICO AUTOPROPELIDO, COM LANÇA TELESCÓPICA 40 M, CAPACI</v>
          </cell>
          <cell r="C3278" t="str">
            <v>H</v>
          </cell>
          <cell r="D3278" t="str">
            <v>CR</v>
          </cell>
          <cell r="E3278">
            <v>55.48</v>
          </cell>
        </row>
        <row r="3279">
          <cell r="A3279" t="str">
            <v>DADE MÁXIM</v>
          </cell>
          <cell r="B3279" t="str">
            <v>A 60 T, POTÊNCIA 260 KW - DEPRECIAÇÃO. AF_03/2016</v>
          </cell>
        </row>
        <row r="3280">
          <cell r="A3280">
            <v>93284</v>
          </cell>
          <cell r="B3280" t="str">
            <v>GUINDASTE HIDRÁULICO AUTOPROPELIDO, COM LANÇA TELESCÓPICA 40 M, CAPACI</v>
          </cell>
          <cell r="C3280" t="str">
            <v>H</v>
          </cell>
          <cell r="D3280" t="str">
            <v>CR</v>
          </cell>
          <cell r="E3280">
            <v>14.17</v>
          </cell>
        </row>
        <row r="3281">
          <cell r="A3281" t="str">
            <v>DADE MÁXIM</v>
          </cell>
          <cell r="B3281" t="str">
            <v>A 60 T, POTÊNCIA 260 KW - JUROS. AF_03/2016</v>
          </cell>
        </row>
        <row r="3282">
          <cell r="A3282">
            <v>93285</v>
          </cell>
          <cell r="B3282" t="str">
            <v>GUINDASTE HIDRÁULICO AUTOPROPELIDO, COM LANÇA TELESCÓPICA 40 M, CAPACI</v>
          </cell>
          <cell r="C3282" t="str">
            <v>H</v>
          </cell>
          <cell r="D3282" t="str">
            <v>CR</v>
          </cell>
          <cell r="E3282">
            <v>69.349999999999994</v>
          </cell>
        </row>
        <row r="3283">
          <cell r="A3283" t="str">
            <v>DADE MÁXIM</v>
          </cell>
          <cell r="B3283" t="str">
            <v>A 60 T, POTÊNCIA 260 KW - MANUTENÇÃO. AF_03/2016</v>
          </cell>
        </row>
        <row r="3284">
          <cell r="A3284">
            <v>93286</v>
          </cell>
          <cell r="B3284" t="str">
            <v>GUINDASTE HIDRÁULICO AUTOPROPELIDO, COM LANÇA TELESCÓPICA 40 M, CAPACI</v>
          </cell>
          <cell r="C3284" t="str">
            <v>H</v>
          </cell>
          <cell r="D3284" t="str">
            <v>CR</v>
          </cell>
          <cell r="E3284">
            <v>131.08000000000001</v>
          </cell>
        </row>
        <row r="3285">
          <cell r="A3285" t="str">
            <v>DADE MÁXIM</v>
          </cell>
          <cell r="B3285" t="str">
            <v>A 60 T, POTÊNCIA 260 KW - MATERIAIS NA OPERAÇÃO. AF_03/2016</v>
          </cell>
        </row>
        <row r="3286">
          <cell r="A3286">
            <v>93296</v>
          </cell>
          <cell r="B3286" t="str">
            <v>GUINDASTE HIDRÁULICO AUTOPROPELIDO, COM LANÇA TELESCÓPICA 40 M, CAPACI</v>
          </cell>
          <cell r="C3286" t="str">
            <v>H</v>
          </cell>
          <cell r="D3286" t="str">
            <v>CR</v>
          </cell>
          <cell r="E3286">
            <v>2.91</v>
          </cell>
        </row>
        <row r="3287">
          <cell r="A3287" t="str">
            <v>DADE MÁXIM</v>
          </cell>
          <cell r="B3287" t="str">
            <v>A 60 T, POTÊNCIA 260 KW - IMPOSTOS E SEGUROS. AF_03/2016</v>
          </cell>
        </row>
        <row r="3288">
          <cell r="A3288">
            <v>93397</v>
          </cell>
          <cell r="B3288" t="str">
            <v>GUINDAUTO HIDRÁULICO, CAPACIDADE MÁXIMA DE CARGA 3300 KG, MOMENTO MÁXI</v>
          </cell>
          <cell r="C3288" t="str">
            <v>H</v>
          </cell>
          <cell r="D3288" t="str">
            <v>CR</v>
          </cell>
          <cell r="E3288">
            <v>10.9</v>
          </cell>
        </row>
        <row r="3289">
          <cell r="A3289" t="str">
            <v>MO DE CARG</v>
          </cell>
          <cell r="B3289" t="str">
            <v>A 5,8 TM, ALCANCE MÁXIMO HORIZONTAL 7,60 M, INCLUSIVE CAMINH</v>
          </cell>
        </row>
        <row r="3290">
          <cell r="A3290" t="str">
            <v>ÃO TOCO PB</v>
          </cell>
          <cell r="B3290" t="str">
            <v>T 16.000 KG, POTÊNCIA DE 189 CV - DEPRECIAÇÃO. AF_03/2016</v>
          </cell>
        </row>
        <row r="3291">
          <cell r="A3291">
            <v>93398</v>
          </cell>
          <cell r="B3291" t="str">
            <v>GUINDAUTO HIDRÁULICO, CAPACIDADE MÁXIMA DE CARGA 3300 KG, MOMENTO MÁXI</v>
          </cell>
          <cell r="C3291" t="str">
            <v>H</v>
          </cell>
          <cell r="D3291" t="str">
            <v>CR</v>
          </cell>
          <cell r="E3291">
            <v>2.78</v>
          </cell>
        </row>
        <row r="3292">
          <cell r="A3292" t="str">
            <v>MO DE CARG</v>
          </cell>
          <cell r="B3292" t="str">
            <v>A 5,8 TM, ALCANCE MÁXIMO HORIZONTAL 7,60 M, INCLUSIVE CAMINH</v>
          </cell>
        </row>
        <row r="3293">
          <cell r="A3293" t="str">
            <v>ÃO TOCO PB</v>
          </cell>
          <cell r="B3293" t="str">
            <v>T 16.000 KG, POTÊNCIA DE 189 CV - JUROS. AF_03/2016</v>
          </cell>
        </row>
        <row r="3294">
          <cell r="A3294">
            <v>93399</v>
          </cell>
          <cell r="B3294" t="str">
            <v>GUINDAUTO HIDRÁULICO, CAPACIDADE MÁXIMA DE CARGA 3300 KG, MOMENTO MÁXI</v>
          </cell>
          <cell r="C3294" t="str">
            <v>H</v>
          </cell>
          <cell r="D3294" t="str">
            <v>CR</v>
          </cell>
          <cell r="E3294">
            <v>0.56999999999999995</v>
          </cell>
        </row>
        <row r="3295">
          <cell r="A3295" t="str">
            <v>MO DE CARG</v>
          </cell>
          <cell r="B3295" t="str">
            <v>A 5,8 TM, ALCANCE MÁXIMO HORIZONTAL 7,60 M, INCLUSIVE CAMINH</v>
          </cell>
        </row>
        <row r="3296">
          <cell r="A3296" t="str">
            <v>ÃO TOCO PB</v>
          </cell>
          <cell r="B3296" t="str">
            <v>T 16.000 KG, POTÊNCIA DE 189 CV  IMPOSTOS E SEGUROS. AF_03/</v>
          </cell>
        </row>
        <row r="3297">
          <cell r="A3297">
            <v>2016</v>
          </cell>
        </row>
        <row r="3298">
          <cell r="A3298">
            <v>93400</v>
          </cell>
          <cell r="B3298" t="str">
            <v>GUINDAUTO HIDRÁULICO, CAPACIDADE MÁXIMA DE CARGA 3300 KG, MOMENTO MÁXI</v>
          </cell>
          <cell r="C3298" t="str">
            <v>H</v>
          </cell>
          <cell r="D3298" t="str">
            <v>CR</v>
          </cell>
          <cell r="E3298">
            <v>13.63</v>
          </cell>
        </row>
        <row r="3299">
          <cell r="A3299" t="str">
            <v>MO DE CARG</v>
          </cell>
          <cell r="B3299" t="str">
            <v>A 5,8 TM, ALCANCE MÁXIMO HORIZONTAL 7,60 M, INCLUSIVE CAMINH</v>
          </cell>
        </row>
        <row r="3300">
          <cell r="A3300" t="str">
            <v>SINAPI - S</v>
          </cell>
          <cell r="B3300" t="str">
            <v>ISTEMA NACIONAL DE PESQUISA DE CUSTOS E ÍNDICES DA CONSTRUÇÃO CIVIL</v>
          </cell>
        </row>
        <row r="3301">
          <cell r="A3301" t="str">
            <v>PCI.817.01</v>
          </cell>
          <cell r="B3301" t="e">
            <v>#NAME?</v>
          </cell>
          <cell r="D3301" t="str">
            <v>EM</v>
          </cell>
          <cell r="E3301" t="str">
            <v>06/2016 AS 13:04:4</v>
          </cell>
        </row>
        <row r="3302">
          <cell r="D3302" t="str">
            <v>TA</v>
          </cell>
          <cell r="E3302" t="str">
            <v>TÉCNICA: 13/06/20</v>
          </cell>
        </row>
        <row r="3303">
          <cell r="A3303" t="str">
            <v>ENCARGOS S</v>
          </cell>
          <cell r="B3303" t="str">
            <v>OCIAIS DESONERADOS: 90,80%(HORA)   52,84%(MÊS)</v>
          </cell>
        </row>
        <row r="3304">
          <cell r="A3304" t="str">
            <v>ABRANGÊNCI</v>
          </cell>
          <cell r="B3304" t="str">
            <v>A : NACIONAL                                              LOCALIDADE  : BELO</v>
          </cell>
          <cell r="C3304" t="str">
            <v>HORI</v>
          </cell>
        </row>
        <row r="3305">
          <cell r="A3305" t="str">
            <v>REF.COLETA</v>
          </cell>
          <cell r="B3305" t="str">
            <v>: MEDIANO</v>
          </cell>
          <cell r="D3305" t="str">
            <v>TA</v>
          </cell>
          <cell r="E3305" t="str">
            <v>: 05/2016</v>
          </cell>
        </row>
        <row r="3306">
          <cell r="A3306" t="str">
            <v>CÓDIGO</v>
          </cell>
          <cell r="B3306" t="str">
            <v>|D E S C R I Ç Ã O                                                   |UN</v>
          </cell>
          <cell r="C3306" t="str">
            <v>IDADE</v>
          </cell>
          <cell r="D3306" t="str">
            <v>DE</v>
          </cell>
          <cell r="E3306" t="str">
            <v>|CUSTO TOTA</v>
          </cell>
        </row>
        <row r="3307">
          <cell r="A3307" t="str">
            <v>VÍNCULO...</v>
          </cell>
          <cell r="B3307" t="str">
            <v>..: CAIXA REFERENCIAL</v>
          </cell>
        </row>
        <row r="3308">
          <cell r="A3308" t="str">
            <v>ÃO TOCO PB</v>
          </cell>
          <cell r="B3308" t="str">
            <v>T 16.000 KG, POTÊNCIA DE 189 CV - MANUTENÇÃO. AF_03/2016</v>
          </cell>
        </row>
        <row r="3309">
          <cell r="A3309">
            <v>93401</v>
          </cell>
          <cell r="B3309" t="str">
            <v>GUINDAUTO HIDRÁULICO, CAPACIDADE MÁXIMA DE CARGA 3300 KG, MOMENTO MÁXI</v>
          </cell>
          <cell r="C3309" t="str">
            <v>H</v>
          </cell>
          <cell r="D3309" t="str">
            <v>C</v>
          </cell>
          <cell r="E3309">
            <v>62.61</v>
          </cell>
        </row>
        <row r="3310">
          <cell r="A3310" t="str">
            <v>MO DE CARG</v>
          </cell>
          <cell r="B3310" t="str">
            <v>A 5,8 TM, ALCANCE MÁXIMO HORIZONTAL 7,60 M, INCLUSIVE CAMINH</v>
          </cell>
        </row>
        <row r="3311">
          <cell r="A3311" t="str">
            <v>ÃO TOCO PB</v>
          </cell>
          <cell r="B3311" t="str">
            <v>T 16.000 KG, POTÊNCIA DE 189 CV - MATERIAIS NA OPERAÇÃO. AF_</v>
          </cell>
        </row>
        <row r="3312">
          <cell r="A3312">
            <v>42430</v>
          </cell>
        </row>
        <row r="3313">
          <cell r="A3313">
            <v>93402</v>
          </cell>
          <cell r="B3313" t="str">
            <v>GUINDAUTO HIDRÁULICO, CAPACIDADE MÁXIMA DE CARGA 3300 KG, MOMENTO MÁXI</v>
          </cell>
          <cell r="C3313" t="str">
            <v>CHP</v>
          </cell>
          <cell r="D3313" t="str">
            <v>CR</v>
          </cell>
          <cell r="E3313">
            <v>104.09</v>
          </cell>
        </row>
        <row r="3314">
          <cell r="A3314" t="str">
            <v>MO DE CARG</v>
          </cell>
          <cell r="B3314" t="str">
            <v>A 5,8 TM, ALCANCE MÁXIMO HORIZONTAL 7,60 M, INCLUSIVE CAMINH</v>
          </cell>
        </row>
        <row r="3315">
          <cell r="A3315" t="str">
            <v>ÃO TOCO PB</v>
          </cell>
          <cell r="B3315" t="str">
            <v>T 16.000 KG, POTÊNCIA DE 189 CV - CHP DIURNO. AF_03/2016</v>
          </cell>
        </row>
        <row r="3316">
          <cell r="A3316">
            <v>93403</v>
          </cell>
          <cell r="B3316" t="str">
            <v>GUINDAUTO HIDRÁULICO, CAPACIDADE MÁXIMA DE CARGA 3300 KG, MOMENTO MÁXI</v>
          </cell>
          <cell r="C3316" t="str">
            <v>CHI</v>
          </cell>
          <cell r="D3316" t="str">
            <v>CR</v>
          </cell>
          <cell r="E3316">
            <v>27.85</v>
          </cell>
        </row>
        <row r="3317">
          <cell r="A3317" t="str">
            <v>MO DE CARG</v>
          </cell>
          <cell r="B3317" t="str">
            <v>A 5,8 TM, ALCANCE MÁXIMO HORIZONTAL 7,60 M, INCLUSIVE CAMINH</v>
          </cell>
        </row>
        <row r="3318">
          <cell r="A3318" t="str">
            <v>ÃO TOCO PB</v>
          </cell>
          <cell r="B3318" t="str">
            <v>T 16.000 KG, POTÊNCIA DE 189 CV - CHI DIURNO. AF_03/2016</v>
          </cell>
        </row>
        <row r="3319">
          <cell r="A3319">
            <v>93404</v>
          </cell>
          <cell r="B3319" t="str">
            <v>MÁQUINA JATO DE PRESSAO PORTÁTIL PARA JATEAMENTO, CONTROLE AUTOMATICO</v>
          </cell>
          <cell r="C3319" t="str">
            <v>H</v>
          </cell>
          <cell r="D3319" t="str">
            <v>CR</v>
          </cell>
          <cell r="E3319">
            <v>6.14</v>
          </cell>
        </row>
        <row r="3320">
          <cell r="A3320" t="str">
            <v>REMOTO, CA</v>
          </cell>
          <cell r="B3320" t="str">
            <v>MARA DE 1 SAIDA, CAPACIDADE 280 L, DIAMETRO 670 MM, BICO DE</v>
          </cell>
        </row>
        <row r="3321">
          <cell r="A3321" t="str">
            <v>JATO CURTO</v>
          </cell>
          <cell r="B3321" t="str">
            <v>VENTURI DE 5/16, MANGUEIRA DE 1 COM COMPRESSOR DE AR REBO</v>
          </cell>
        </row>
        <row r="3322">
          <cell r="A3322" t="str">
            <v>CÁVEL VAZÃ</v>
          </cell>
          <cell r="B3322" t="str">
            <v>O 189 PCM E MOTOR DIESEL DE 63 CV- DEPRECIAÇÃO. AF_03/2016</v>
          </cell>
        </row>
        <row r="3323">
          <cell r="A3323">
            <v>93405</v>
          </cell>
          <cell r="B3323" t="str">
            <v>MÁQUINA JATO DE PRESSAO PORTÁTIL PARA JATEAMENTO, CONTROLE AUTOMATICO</v>
          </cell>
          <cell r="C3323" t="str">
            <v>H</v>
          </cell>
          <cell r="D3323" t="str">
            <v>CR</v>
          </cell>
          <cell r="E3323">
            <v>1.1599999999999999</v>
          </cell>
        </row>
        <row r="3324">
          <cell r="A3324" t="str">
            <v>REMOTO, CA</v>
          </cell>
          <cell r="B3324" t="str">
            <v>MARA DE 1 SAIDA, CAPACIDADE 280 L, DIAMETRO 670 MM, BICO DE</v>
          </cell>
        </row>
        <row r="3325">
          <cell r="A3325" t="str">
            <v>JATO CURTO</v>
          </cell>
          <cell r="B3325" t="str">
            <v>VENTURI DE 5/16, MANGUEIRA DE 1 COM COMPRESSOR DE AR REBO</v>
          </cell>
        </row>
        <row r="3326">
          <cell r="A3326" t="str">
            <v>CÁVEL VAZÃ</v>
          </cell>
          <cell r="B3326" t="str">
            <v>O 189 PCM E MOTOR DIESEL DE 63 CV- JUROS. AF_03/2016</v>
          </cell>
        </row>
        <row r="3327">
          <cell r="A3327">
            <v>93406</v>
          </cell>
          <cell r="B3327" t="str">
            <v>MÁQUINA JATO DE PRESSAO PORTÁTIL PARA JATEAMENTO, CONTROLE AUTOMATICO</v>
          </cell>
          <cell r="C3327" t="str">
            <v>H</v>
          </cell>
          <cell r="D3327" t="str">
            <v>CR</v>
          </cell>
          <cell r="E3327">
            <v>7.27</v>
          </cell>
        </row>
        <row r="3328">
          <cell r="A3328" t="str">
            <v>REMOTO, CA</v>
          </cell>
          <cell r="B3328" t="str">
            <v>MARA DE 1 SAIDA, CAPACIDADE 280 L, DIAMETRO 670 MM, BICO DE</v>
          </cell>
        </row>
        <row r="3329">
          <cell r="A3329" t="str">
            <v>JATO CURTO</v>
          </cell>
          <cell r="B3329" t="str">
            <v>VENTURI DE 5/16, MANGUEIRA DE 1 COM COMPRESSOR DE AR REBO</v>
          </cell>
        </row>
        <row r="3330">
          <cell r="A3330" t="str">
            <v>CÁVEL VAZÃ</v>
          </cell>
          <cell r="B3330" t="str">
            <v>O 189 PCM E MOTOR DIESEL DE 63 CV- MANUTENÇÃO. AF_03/2016</v>
          </cell>
        </row>
        <row r="3331">
          <cell r="A3331">
            <v>93407</v>
          </cell>
          <cell r="B3331" t="str">
            <v>MÁQUINA JATO DE PRESSAO PORTÁTIL PARA JATEAMENTO, CONTROLE AUTOMATICO</v>
          </cell>
          <cell r="C3331" t="str">
            <v>H</v>
          </cell>
          <cell r="D3331" t="str">
            <v>C</v>
          </cell>
          <cell r="E3331">
            <v>27.81</v>
          </cell>
        </row>
        <row r="3332">
          <cell r="A3332" t="str">
            <v>REMOTO, CA</v>
          </cell>
          <cell r="B3332" t="str">
            <v>MARA DE 1 SAIDA, CAPACIDADE 280 L, DIAMETRO 670 MM, BICO DE</v>
          </cell>
        </row>
        <row r="3333">
          <cell r="A3333" t="str">
            <v>JATO CURTO</v>
          </cell>
          <cell r="B3333" t="str">
            <v>VENTURI DE 5/16, MANGUEIRA DE 1 COM COMPRESSOR DE AR REBO</v>
          </cell>
        </row>
        <row r="3334">
          <cell r="A3334" t="str">
            <v>CÁVEL VAZÃ</v>
          </cell>
          <cell r="B3334" t="str">
            <v>O 189 PCM E MOTOR DIESEL DE 63 CV- MATERIAIS NA OPERAÇÃO. AF</v>
          </cell>
        </row>
        <row r="3335">
          <cell r="A3335" t="str">
            <v>_03/2016</v>
          </cell>
        </row>
        <row r="3336">
          <cell r="A3336" t="str">
            <v>SINAPI - S</v>
          </cell>
          <cell r="B3336" t="str">
            <v>ISTEMA NACIONAL DE PESQUISA DE CUSTOS E ÍNDICES DA CONSTRUÇÃO CIVIL</v>
          </cell>
        </row>
        <row r="3337">
          <cell r="A3337" t="str">
            <v>PCI.817.01</v>
          </cell>
          <cell r="B3337" t="e">
            <v>#NAME?</v>
          </cell>
          <cell r="D3337" t="str">
            <v>EM</v>
          </cell>
          <cell r="E3337" t="str">
            <v>06/2016 AS 13:04:4</v>
          </cell>
        </row>
        <row r="3338">
          <cell r="D3338" t="str">
            <v>TA</v>
          </cell>
          <cell r="E3338" t="str">
            <v>TÉCNICA: 13/06/20</v>
          </cell>
        </row>
        <row r="3339">
          <cell r="A3339" t="str">
            <v>ENCARGOS S</v>
          </cell>
          <cell r="B3339" t="str">
            <v>OCIAIS DESONERADOS: 90,80%(HORA)   52,84%(MÊS)</v>
          </cell>
        </row>
        <row r="3340">
          <cell r="A3340" t="str">
            <v>ABRANGÊNCI</v>
          </cell>
          <cell r="B3340" t="str">
            <v>A : NACIONAL                                              LOCALIDADE  : BELO</v>
          </cell>
          <cell r="C3340" t="str">
            <v>HORI</v>
          </cell>
        </row>
        <row r="3341">
          <cell r="A3341" t="str">
            <v>REF.COLETA</v>
          </cell>
          <cell r="B3341" t="str">
            <v>: MEDIANO</v>
          </cell>
          <cell r="D3341" t="str">
            <v>TA</v>
          </cell>
          <cell r="E3341" t="str">
            <v>: 05/2016</v>
          </cell>
        </row>
        <row r="3342">
          <cell r="A3342" t="str">
            <v>CÓDIGO</v>
          </cell>
          <cell r="B3342" t="str">
            <v>|D E S C R I Ç Ã O                                                   |UN</v>
          </cell>
          <cell r="C3342" t="str">
            <v>IDADE</v>
          </cell>
          <cell r="D3342" t="str">
            <v>DE</v>
          </cell>
          <cell r="E3342" t="str">
            <v>|CUSTO TOTA</v>
          </cell>
        </row>
        <row r="3343">
          <cell r="A3343" t="str">
            <v>VÍNCULO...</v>
          </cell>
          <cell r="B3343" t="str">
            <v>..: CAIXA REFERENCIAL</v>
          </cell>
        </row>
        <row r="3344">
          <cell r="A3344">
            <v>93408</v>
          </cell>
          <cell r="B3344" t="str">
            <v>MÁQUINA JATO DE PRESSAO PORTÁTIL PARA JATEAMENTO, CONTROLE AUTOMATICO</v>
          </cell>
          <cell r="C3344" t="str">
            <v>CHP</v>
          </cell>
          <cell r="D3344" t="str">
            <v>CR</v>
          </cell>
          <cell r="E3344">
            <v>52.58</v>
          </cell>
        </row>
        <row r="3345">
          <cell r="A3345" t="str">
            <v>REMOTO, CA</v>
          </cell>
          <cell r="B3345" t="str">
            <v>MARA DE 1 SAIDA, CAPACIDADE 280 L, DIAMETRO 670 MM, BICO DE</v>
          </cell>
        </row>
        <row r="3346">
          <cell r="A3346" t="str">
            <v>JATO CURTO</v>
          </cell>
          <cell r="B3346" t="str">
            <v>VENTURI DE 5/16, MANGUEIRA DE 1 COM COMPRESSOR DE AR REBO</v>
          </cell>
        </row>
        <row r="3347">
          <cell r="A3347" t="str">
            <v>CÁVEL VAZÃ</v>
          </cell>
          <cell r="B3347" t="str">
            <v>O 189 PCM E MOTOR DIESEL DE 63 CV- CHP DIURNO. AF_03/2016</v>
          </cell>
        </row>
        <row r="3348">
          <cell r="A3348">
            <v>93409</v>
          </cell>
          <cell r="B3348" t="str">
            <v>MÁQUINA JATO DE PRESSAO PORTÁTIL PARA JATEAMENTO, CONTROLE AUTOMATICO</v>
          </cell>
          <cell r="C3348" t="str">
            <v>CHI</v>
          </cell>
          <cell r="D3348" t="str">
            <v>CR</v>
          </cell>
          <cell r="E3348">
            <v>17.489999999999998</v>
          </cell>
        </row>
        <row r="3349">
          <cell r="A3349" t="str">
            <v>REMOTO, CA</v>
          </cell>
          <cell r="B3349" t="str">
            <v>MARA DE 1 SAIDA, CAPACIDADE 280 L, DIAMETRO 670 MM, BICO DE</v>
          </cell>
        </row>
        <row r="3350">
          <cell r="A3350" t="str">
            <v>JATO CURTO</v>
          </cell>
          <cell r="B3350" t="str">
            <v>VENTURI DE 5/16, MANGUEIRA DE 1 COM COMPRESSOR DE AR REBO</v>
          </cell>
        </row>
        <row r="3351">
          <cell r="A3351" t="str">
            <v>CÁVEL VAZÃ</v>
          </cell>
          <cell r="B3351" t="str">
            <v>O 189 PCM E MOTOR DIESEL DE 63 CV- CHI DIURNO. AF_03/2016</v>
          </cell>
        </row>
        <row r="3352">
          <cell r="A3352">
            <v>93411</v>
          </cell>
          <cell r="B3352" t="str">
            <v>GERADOR PORTÁTIL MONOFÁSICO, POTÊNCIA 5500 VA, MOTOR A GASOLINA, POTÊN</v>
          </cell>
          <cell r="C3352" t="str">
            <v>H</v>
          </cell>
          <cell r="D3352" t="str">
            <v>CR</v>
          </cell>
          <cell r="E3352">
            <v>0.15</v>
          </cell>
        </row>
        <row r="3353">
          <cell r="A3353" t="str">
            <v>CIA DO MOT</v>
          </cell>
          <cell r="B3353" t="str">
            <v>OR 13 CV - DEPRECIAÇÃO. AF_03/2016</v>
          </cell>
        </row>
        <row r="3354">
          <cell r="A3354">
            <v>93412</v>
          </cell>
          <cell r="B3354" t="str">
            <v>GERADOR PORTÁTIL MONOFÁSICO, POTÊNCIA 5500 VA, MOTOR A GASOLINA, POTÊN</v>
          </cell>
          <cell r="C3354" t="str">
            <v>H</v>
          </cell>
          <cell r="D3354" t="str">
            <v>CR</v>
          </cell>
          <cell r="E3354">
            <v>0.04</v>
          </cell>
        </row>
        <row r="3355">
          <cell r="A3355" t="str">
            <v>CIA DO MOT</v>
          </cell>
          <cell r="B3355" t="str">
            <v>OR 13 CV - JUROS. AF_03/2016</v>
          </cell>
        </row>
        <row r="3356">
          <cell r="A3356">
            <v>93413</v>
          </cell>
          <cell r="B3356" t="str">
            <v>GERADOR PORTÁTIL MONOFÁSICO, POTÊNCIA 5500 VA, MOTOR A GASOLINA, POTÊN</v>
          </cell>
          <cell r="C3356" t="str">
            <v>H</v>
          </cell>
          <cell r="D3356" t="str">
            <v>CR</v>
          </cell>
          <cell r="E3356">
            <v>0.11</v>
          </cell>
        </row>
        <row r="3357">
          <cell r="A3357" t="str">
            <v>CIA DO MOT</v>
          </cell>
          <cell r="B3357" t="str">
            <v>OR 13 CV - MANUTENÇÃO. AF_03/2016</v>
          </cell>
        </row>
        <row r="3358">
          <cell r="A3358">
            <v>93414</v>
          </cell>
          <cell r="B3358" t="str">
            <v>GERADOR PORTÁTIL MONOFÁSICO, POTÊNCIA 5500 VA, MOTOR A GASOLINA, POTÊN</v>
          </cell>
          <cell r="C3358" t="str">
            <v>H</v>
          </cell>
          <cell r="D3358" t="str">
            <v>C</v>
          </cell>
          <cell r="E3358">
            <v>10.56</v>
          </cell>
        </row>
        <row r="3359">
          <cell r="A3359" t="str">
            <v>CIA DO MOT</v>
          </cell>
          <cell r="B3359" t="str">
            <v>OR 13 CV - MATERIAIS NA OPERAÇÃO. AF_03/2016</v>
          </cell>
        </row>
        <row r="3360">
          <cell r="A3360">
            <v>93417</v>
          </cell>
          <cell r="B3360" t="str">
            <v>GRUPO GERADOR REBOCÁVEL, POTÊNCIA 66 KVA, MOTOR A DIESEL - DEPRECIAÇÃO</v>
          </cell>
          <cell r="C3360" t="str">
            <v>H</v>
          </cell>
          <cell r="D3360" t="str">
            <v>CR</v>
          </cell>
          <cell r="E3360">
            <v>2.08</v>
          </cell>
        </row>
        <row r="3361">
          <cell r="A3361" t="str">
            <v>. AF_03/20</v>
          </cell>
          <cell r="B3361">
            <v>16</v>
          </cell>
        </row>
        <row r="3362">
          <cell r="A3362">
            <v>93418</v>
          </cell>
          <cell r="B3362" t="str">
            <v>GRUPO GERADOR REBOCÁVEL, POTÊNCIA 66 KVA, MOTOR A DIESEL - JUROS. AF_0</v>
          </cell>
          <cell r="C3362" t="str">
            <v>H</v>
          </cell>
          <cell r="D3362" t="str">
            <v>CR</v>
          </cell>
          <cell r="E3362">
            <v>0.57999999999999996</v>
          </cell>
        </row>
        <row r="3363">
          <cell r="A3363">
            <v>42430</v>
          </cell>
        </row>
        <row r="3364">
          <cell r="A3364">
            <v>93419</v>
          </cell>
          <cell r="B3364" t="str">
            <v>GRUPO GERADOR REBOCÁVEL, POTÊNCIA 66 KVA, MOTOR A DIESEL - MANUTENÇÃO.</v>
          </cell>
          <cell r="C3364" t="str">
            <v>H</v>
          </cell>
          <cell r="D3364" t="str">
            <v>CR</v>
          </cell>
          <cell r="E3364">
            <v>1.53</v>
          </cell>
        </row>
        <row r="3365">
          <cell r="A3365" t="str">
            <v>AF_03/2016</v>
          </cell>
        </row>
        <row r="3366">
          <cell r="A3366">
            <v>93420</v>
          </cell>
          <cell r="B3366" t="str">
            <v>GRUPO GERADOR REBOCÁVEL, POTÊNCIA 66 KVA, MOTOR A DIESEL - MATERIAIS N</v>
          </cell>
          <cell r="C3366" t="str">
            <v>H</v>
          </cell>
          <cell r="D3366" t="str">
            <v>C</v>
          </cell>
          <cell r="E3366">
            <v>38.94</v>
          </cell>
        </row>
        <row r="3367">
          <cell r="A3367" t="str">
            <v>A OPERAÇÃO</v>
          </cell>
          <cell r="B3367" t="str">
            <v>. AF_03/2016</v>
          </cell>
        </row>
        <row r="3368">
          <cell r="A3368">
            <v>93423</v>
          </cell>
          <cell r="B3368" t="str">
            <v>GRUPO GERADOR ESTACIONÁRIO, POTÊNCIA 150 KVA, MOTOR A DIESEL- DEPRECIA</v>
          </cell>
          <cell r="C3368" t="str">
            <v>H</v>
          </cell>
          <cell r="D3368" t="str">
            <v>CR</v>
          </cell>
          <cell r="E3368">
            <v>2.94</v>
          </cell>
        </row>
        <row r="3369">
          <cell r="A3369" t="str">
            <v>ÇÃO. AF_03</v>
          </cell>
          <cell r="B3369" t="str">
            <v>/2016</v>
          </cell>
        </row>
        <row r="3370">
          <cell r="A3370">
            <v>93424</v>
          </cell>
          <cell r="B3370" t="str">
            <v>GRUPO GERADOR ESTACIONÁRIO, POTÊNCIA 150 KVA, MOTOR A DIESEL- JUROS. A</v>
          </cell>
          <cell r="C3370" t="str">
            <v>H</v>
          </cell>
          <cell r="D3370" t="str">
            <v>CR</v>
          </cell>
          <cell r="E3370">
            <v>0.83</v>
          </cell>
        </row>
        <row r="3371">
          <cell r="A3371" t="str">
            <v>F_03/2016</v>
          </cell>
        </row>
        <row r="3372">
          <cell r="A3372" t="str">
            <v>SINAPI - S</v>
          </cell>
          <cell r="B3372" t="str">
            <v>ISTEMA NACIONAL DE PESQUISA DE CUSTOS E ÍNDICES DA CONSTRUÇÃO CIVIL</v>
          </cell>
        </row>
        <row r="3373">
          <cell r="A3373" t="str">
            <v>PCI.817.01</v>
          </cell>
          <cell r="B3373" t="e">
            <v>#NAME?</v>
          </cell>
          <cell r="D3373" t="str">
            <v>EM</v>
          </cell>
          <cell r="E3373" t="str">
            <v>06/2016 AS 13:04:4</v>
          </cell>
        </row>
        <row r="3374">
          <cell r="D3374" t="str">
            <v>TA</v>
          </cell>
          <cell r="E3374" t="str">
            <v>TÉCNICA: 13/06/20</v>
          </cell>
        </row>
        <row r="3375">
          <cell r="A3375" t="str">
            <v>ENCARGOS S</v>
          </cell>
          <cell r="B3375" t="str">
            <v>OCIAIS DESONERADOS: 90,80%(HORA)   52,84%(MÊS)</v>
          </cell>
        </row>
        <row r="3376">
          <cell r="A3376" t="str">
            <v>ABRANGÊNCI</v>
          </cell>
          <cell r="B3376" t="str">
            <v>A : NACIONAL                                              LOCALIDADE  : BELO</v>
          </cell>
          <cell r="C3376" t="str">
            <v>HORI</v>
          </cell>
        </row>
        <row r="3377">
          <cell r="A3377" t="str">
            <v>REF.COLETA</v>
          </cell>
          <cell r="B3377" t="str">
            <v>: MEDIANO</v>
          </cell>
          <cell r="D3377" t="str">
            <v>TA</v>
          </cell>
          <cell r="E3377" t="str">
            <v>: 05/2016</v>
          </cell>
        </row>
        <row r="3378">
          <cell r="A3378" t="str">
            <v>CÓDIGO</v>
          </cell>
          <cell r="B3378" t="str">
            <v>|D E S C R I Ç Ã O                                                   |UN</v>
          </cell>
          <cell r="C3378" t="str">
            <v>IDADE</v>
          </cell>
          <cell r="D3378" t="str">
            <v>DE</v>
          </cell>
          <cell r="E3378" t="str">
            <v>|CUSTO TOTA</v>
          </cell>
        </row>
        <row r="3379">
          <cell r="A3379" t="str">
            <v>VÍNCULO...</v>
          </cell>
          <cell r="B3379" t="str">
            <v>..: CAIXA REFERENCIAL</v>
          </cell>
        </row>
        <row r="3380">
          <cell r="A3380">
            <v>93425</v>
          </cell>
          <cell r="B3380" t="str">
            <v>GRUPO GERADOR ESTACIONÁRIO, POTÊNCIA 150 KVA, MOTOR A DIESEL- MANUTENÇ</v>
          </cell>
          <cell r="C3380" t="str">
            <v>H</v>
          </cell>
          <cell r="D3380" t="str">
            <v>CR</v>
          </cell>
          <cell r="E3380">
            <v>2.16</v>
          </cell>
        </row>
        <row r="3381">
          <cell r="A3381" t="str">
            <v>ÃO. AF_03/</v>
          </cell>
          <cell r="B3381">
            <v>2016</v>
          </cell>
        </row>
        <row r="3382">
          <cell r="A3382">
            <v>93426</v>
          </cell>
          <cell r="B3382" t="str">
            <v>GRUPO GERADOR ESTACIONÁRIO, POTÊNCIA 150 KVA, MOTOR A DIESEL- MATERIAI</v>
          </cell>
          <cell r="C3382" t="str">
            <v>H</v>
          </cell>
          <cell r="D3382" t="str">
            <v>C</v>
          </cell>
          <cell r="E3382">
            <v>93.06</v>
          </cell>
        </row>
        <row r="3383">
          <cell r="A3383" t="str">
            <v>S NA OPERA</v>
          </cell>
          <cell r="B3383" t="str">
            <v>ÇÃO. AF_03/2016</v>
          </cell>
        </row>
        <row r="3384">
          <cell r="A3384">
            <v>93429</v>
          </cell>
          <cell r="B3384" t="str">
            <v>USINA DE MISTURA ASFÁLTICA À QUENTE, TIPO CONTRA FLUXO, PROD 40 A 80 T</v>
          </cell>
          <cell r="C3384" t="str">
            <v>H</v>
          </cell>
          <cell r="D3384" t="str">
            <v>C</v>
          </cell>
          <cell r="E3384">
            <v>91.63</v>
          </cell>
        </row>
        <row r="3385">
          <cell r="A3385" t="str">
            <v>ON/HORA -</v>
          </cell>
          <cell r="B3385" t="str">
            <v>DEPRECIAÇÃO. AF_03/2016</v>
          </cell>
        </row>
        <row r="3386">
          <cell r="A3386">
            <v>93430</v>
          </cell>
          <cell r="B3386" t="str">
            <v>USINA DE MISTURA ASFÁLTICA À QUENTE, TIPO CONTRA FLUXO, PROD 40 A 80 T</v>
          </cell>
          <cell r="C3386" t="str">
            <v>H</v>
          </cell>
          <cell r="D3386" t="str">
            <v>C</v>
          </cell>
          <cell r="E3386">
            <v>27.45</v>
          </cell>
        </row>
        <row r="3387">
          <cell r="A3387" t="str">
            <v>ON/HORA -</v>
          </cell>
          <cell r="B3387" t="str">
            <v>JUROS. AF_03/2016</v>
          </cell>
        </row>
        <row r="3388">
          <cell r="A3388">
            <v>93431</v>
          </cell>
          <cell r="B3388" t="str">
            <v>USINA DE MISTURA ASFÁLTICA À QUENTE, TIPO CONTRA FLUXO, PROD 40 A 80 T</v>
          </cell>
          <cell r="C3388" t="str">
            <v>H</v>
          </cell>
          <cell r="D3388" t="str">
            <v>C</v>
          </cell>
          <cell r="E3388">
            <v>114.63</v>
          </cell>
        </row>
        <row r="3389">
          <cell r="A3389" t="str">
            <v>ON/HORA -</v>
          </cell>
          <cell r="B3389" t="str">
            <v>MANUTENÇÃO. AF_03/2016</v>
          </cell>
        </row>
        <row r="3390">
          <cell r="A3390">
            <v>93432</v>
          </cell>
          <cell r="B3390" t="str">
            <v>USINA DE MISTURA ASFÁLTICA À QUENTE, TIPO CONTRA FLUXO, PROD 40 A 80 T</v>
          </cell>
          <cell r="C3390" t="str">
            <v>H</v>
          </cell>
          <cell r="D3390" t="str">
            <v>C</v>
          </cell>
          <cell r="E3390">
            <v>1440</v>
          </cell>
        </row>
        <row r="3391">
          <cell r="A3391" t="str">
            <v>ON/HORA -</v>
          </cell>
          <cell r="B3391" t="str">
            <v>MATERIAIS NA OPERAÇÃO. AF_03/2016</v>
          </cell>
        </row>
        <row r="3392">
          <cell r="A3392">
            <v>93435</v>
          </cell>
          <cell r="B3392" t="str">
            <v>USINA DE ASFALTO À FRIO, CAPACIDADE DE 40 A 60 TON/HORA, ELÉTRICA POTÊ</v>
          </cell>
          <cell r="C3392" t="str">
            <v>H</v>
          </cell>
          <cell r="D3392" t="str">
            <v>CR</v>
          </cell>
          <cell r="E3392">
            <v>5.78</v>
          </cell>
        </row>
        <row r="3393">
          <cell r="A3393" t="str">
            <v>NCIA 30 CV</v>
          </cell>
          <cell r="B3393" t="e">
            <v>#NAME?</v>
          </cell>
        </row>
        <row r="3394">
          <cell r="A3394">
            <v>93436</v>
          </cell>
          <cell r="B3394" t="str">
            <v>USINA DE ASFALTO À FRIO, CAPACIDADE DE 40 A 60 TON/HORA, ELÉTRICA POTÊ</v>
          </cell>
          <cell r="C3394" t="str">
            <v>H</v>
          </cell>
          <cell r="D3394" t="str">
            <v>CR</v>
          </cell>
          <cell r="E3394">
            <v>1.73</v>
          </cell>
        </row>
        <row r="3395">
          <cell r="A3395" t="str">
            <v>NCIA 30 CV</v>
          </cell>
          <cell r="B3395" t="e">
            <v>#NAME?</v>
          </cell>
        </row>
        <row r="3396">
          <cell r="A3396">
            <v>93437</v>
          </cell>
          <cell r="B3396" t="str">
            <v>USINA DE ASFALTO À FRIO, CAPACIDADE DE 40 A 60 TON/HORA, ELÉTRICA POTÊ</v>
          </cell>
          <cell r="C3396" t="str">
            <v>H</v>
          </cell>
          <cell r="D3396" t="str">
            <v>CR</v>
          </cell>
          <cell r="E3396">
            <v>5.62</v>
          </cell>
        </row>
        <row r="3397">
          <cell r="A3397" t="str">
            <v>NCIA 30 CV</v>
          </cell>
          <cell r="B3397" t="e">
            <v>#NAME?</v>
          </cell>
        </row>
        <row r="3398">
          <cell r="A3398">
            <v>93438</v>
          </cell>
          <cell r="B3398" t="str">
            <v>USINA DE ASFALTO À FRIO, CAPACIDADE DE 40 A 60 TON/HORA, ELÉTRICA POTÊ</v>
          </cell>
          <cell r="C3398" t="str">
            <v>H</v>
          </cell>
          <cell r="D3398" t="str">
            <v>C</v>
          </cell>
          <cell r="E3398">
            <v>14.13</v>
          </cell>
        </row>
        <row r="3399">
          <cell r="A3399" t="str">
            <v>NCIA 30 CV</v>
          </cell>
          <cell r="B3399" t="e">
            <v>#NAME?</v>
          </cell>
        </row>
        <row r="3400">
          <cell r="A3400" t="str">
            <v>COBE</v>
          </cell>
          <cell r="B3400" t="str">
            <v>COBERTURA</v>
          </cell>
        </row>
        <row r="3401">
          <cell r="A3401">
            <v>73</v>
          </cell>
          <cell r="B3401" t="str">
            <v>MADEIRAMENTO</v>
          </cell>
        </row>
        <row r="3402">
          <cell r="A3402">
            <v>55960</v>
          </cell>
          <cell r="B3402" t="str">
            <v>IMUNIZACAO DE MADEIRAMENTO PARA COBERTURA UTILIZANDO CUPINICIDA INCOLO</v>
          </cell>
          <cell r="C3402" t="str">
            <v>M2</v>
          </cell>
          <cell r="D3402" t="str">
            <v>CR</v>
          </cell>
          <cell r="E3402">
            <v>3.87</v>
          </cell>
        </row>
        <row r="3403">
          <cell r="A3403" t="str">
            <v>R</v>
          </cell>
        </row>
        <row r="3404">
          <cell r="A3404">
            <v>72085</v>
          </cell>
          <cell r="B3404" t="str">
            <v>RECOLOCACAO DE RIPAS EM MADEIRAMENTO DE TELHADO, CONSIDERANDO REAPROVE</v>
          </cell>
          <cell r="C3404" t="str">
            <v>M</v>
          </cell>
          <cell r="D3404" t="str">
            <v>CR</v>
          </cell>
          <cell r="E3404">
            <v>1.43</v>
          </cell>
        </row>
        <row r="3405">
          <cell r="A3405" t="str">
            <v>ITAMENTO D</v>
          </cell>
          <cell r="B3405" t="str">
            <v>E MATERIAL</v>
          </cell>
        </row>
        <row r="3406">
          <cell r="A3406">
            <v>72086</v>
          </cell>
          <cell r="B3406" t="str">
            <v>RECOLOCACAO DE MADEIRAMENTO DO TELHADO - CAIBROS, CONSIDERANDO REAPROV</v>
          </cell>
          <cell r="C3406" t="str">
            <v>M</v>
          </cell>
          <cell r="D3406" t="str">
            <v>CR</v>
          </cell>
          <cell r="E3406">
            <v>4.3600000000000003</v>
          </cell>
        </row>
        <row r="3407">
          <cell r="A3407" t="str">
            <v>EITAMENTO</v>
          </cell>
          <cell r="B3407" t="str">
            <v>DE MATERIAL</v>
          </cell>
        </row>
        <row r="3408">
          <cell r="A3408" t="str">
            <v>SINAPI - S</v>
          </cell>
          <cell r="B3408" t="str">
            <v>ISTEMA NACIONAL DE PESQUISA DE CUSTOS E ÍNDICES DA CONSTRUÇÃO CIVIL</v>
          </cell>
        </row>
        <row r="3409">
          <cell r="A3409" t="str">
            <v>PCI.817.01</v>
          </cell>
          <cell r="B3409" t="e">
            <v>#NAME?</v>
          </cell>
          <cell r="D3409" t="str">
            <v>EM</v>
          </cell>
          <cell r="E3409" t="str">
            <v>06/2016 AS 13:04:4</v>
          </cell>
        </row>
        <row r="3410">
          <cell r="D3410" t="str">
            <v>TA</v>
          </cell>
          <cell r="E3410" t="str">
            <v>TÉCNICA: 13/06/20</v>
          </cell>
        </row>
        <row r="3411">
          <cell r="A3411" t="str">
            <v>ENCARGOS S</v>
          </cell>
          <cell r="B3411" t="str">
            <v>OCIAIS DESONERADOS: 90,80%(HORA)   52,84%(MÊS)</v>
          </cell>
        </row>
        <row r="3412">
          <cell r="A3412" t="str">
            <v>ABRANGÊNCI</v>
          </cell>
          <cell r="B3412" t="str">
            <v>A : NACIONAL                                              LOCALIDADE  : BELO</v>
          </cell>
          <cell r="C3412" t="str">
            <v>HORI</v>
          </cell>
        </row>
        <row r="3413">
          <cell r="A3413" t="str">
            <v>REF.COLETA</v>
          </cell>
          <cell r="B3413" t="str">
            <v>: MEDIANO</v>
          </cell>
          <cell r="D3413" t="str">
            <v>TA</v>
          </cell>
          <cell r="E3413" t="str">
            <v>: 05/2016</v>
          </cell>
        </row>
        <row r="3414">
          <cell r="A3414" t="str">
            <v>CÓDIGO</v>
          </cell>
          <cell r="B3414" t="str">
            <v>|D E S C R I Ç Ã O                                                   |UN</v>
          </cell>
          <cell r="C3414" t="str">
            <v>IDADE</v>
          </cell>
          <cell r="D3414" t="str">
            <v>DE</v>
          </cell>
          <cell r="E3414" t="str">
            <v>|CUSTO TOTA</v>
          </cell>
        </row>
        <row r="3415">
          <cell r="A3415" t="str">
            <v>VÍNCULO...</v>
          </cell>
          <cell r="B3415" t="str">
            <v>..: CAIXA REFERENCIAL</v>
          </cell>
        </row>
        <row r="3416">
          <cell r="A3416">
            <v>72088</v>
          </cell>
          <cell r="B3416" t="str">
            <v>RECOLOCACAO DE FERRAGENS EM MADEIRAMENTO DE TELHADO, CONSIDERANDO REAP</v>
          </cell>
          <cell r="C3416" t="str">
            <v>UN</v>
          </cell>
          <cell r="D3416" t="str">
            <v>CR</v>
          </cell>
          <cell r="E3416">
            <v>8.56</v>
          </cell>
        </row>
        <row r="3417">
          <cell r="A3417" t="str">
            <v>ROVEITAMEN</v>
          </cell>
          <cell r="B3417" t="str">
            <v>TO DE MATERIAL</v>
          </cell>
        </row>
        <row r="3418">
          <cell r="A3418">
            <v>92259</v>
          </cell>
          <cell r="B3418" t="str">
            <v>INSTALAÇÃO DE TESOURA (INTEIRA OU MEIA), BIAPOIADA, EM MADEIRA NÃO APA</v>
          </cell>
          <cell r="C3418" t="str">
            <v>UN</v>
          </cell>
          <cell r="D3418" t="str">
            <v>CR</v>
          </cell>
          <cell r="E3418">
            <v>251.88</v>
          </cell>
        </row>
        <row r="3419">
          <cell r="A3419" t="str">
            <v>RELHADA, P</v>
          </cell>
          <cell r="B3419" t="str">
            <v>ARA VÃOS MAIORES OU IGUAIS A 3,0 M E MENORES QUE 6,0 M, INCL</v>
          </cell>
        </row>
        <row r="3420">
          <cell r="A3420" t="str">
            <v>USO IÇAMEN</v>
          </cell>
          <cell r="B3420" t="str">
            <v>TO. AF_12/2015</v>
          </cell>
        </row>
        <row r="3421">
          <cell r="A3421">
            <v>92260</v>
          </cell>
          <cell r="B3421" t="str">
            <v>INSTALAÇÃO DE TESOURA (INTEIRA OU MEIA), BIAPOIADA, EM MADEIRA NÃO APA</v>
          </cell>
          <cell r="C3421" t="str">
            <v>UN</v>
          </cell>
          <cell r="D3421" t="str">
            <v>CR</v>
          </cell>
          <cell r="E3421">
            <v>289.43</v>
          </cell>
        </row>
        <row r="3422">
          <cell r="A3422" t="str">
            <v>RELHADA, P</v>
          </cell>
          <cell r="B3422" t="str">
            <v>ARA VÃOS MAIORES OU IGUAIS A 6,0 M E MENORES QUE 8,0 M, INCL</v>
          </cell>
        </row>
        <row r="3423">
          <cell r="A3423" t="str">
            <v>USO IÇAMEN</v>
          </cell>
          <cell r="B3423" t="str">
            <v>TO. AF_12/2015</v>
          </cell>
        </row>
        <row r="3424">
          <cell r="A3424">
            <v>92261</v>
          </cell>
          <cell r="B3424" t="str">
            <v>INSTALAÇÃO DE TESOURA (INTEIRA OU MEIA), BIAPOIADA, EM MADEIRA NÃO APA</v>
          </cell>
          <cell r="C3424" t="str">
            <v>UN</v>
          </cell>
          <cell r="D3424" t="str">
            <v>CR</v>
          </cell>
          <cell r="E3424">
            <v>325.83999999999997</v>
          </cell>
        </row>
        <row r="3425">
          <cell r="A3425" t="str">
            <v>RELHADA, P</v>
          </cell>
          <cell r="B3425" t="str">
            <v>ARA VÃOS MAIORES OU IGUAIS A 8,0 M E MENORES QUE 10,0 M, INC</v>
          </cell>
        </row>
        <row r="3426">
          <cell r="A3426" t="str">
            <v>LUSO IÇAME</v>
          </cell>
          <cell r="B3426" t="str">
            <v>NTO. AF_12/2015</v>
          </cell>
        </row>
        <row r="3427">
          <cell r="A3427">
            <v>92262</v>
          </cell>
          <cell r="B3427" t="str">
            <v>INSTALAÇÃO DE TESOURA (INTEIRA OU MEIA), BIAPOIADA, EM MADEIRA NÃO APA</v>
          </cell>
          <cell r="C3427" t="str">
            <v>UN</v>
          </cell>
          <cell r="D3427" t="str">
            <v>CR</v>
          </cell>
          <cell r="E3427">
            <v>384.45</v>
          </cell>
        </row>
        <row r="3428">
          <cell r="A3428" t="str">
            <v>RELHADA, P</v>
          </cell>
          <cell r="B3428" t="str">
            <v>ARA VÃOS MAIORES OU IGUAIS A 10,0 M E MENORES QUE 12,0 M, IN</v>
          </cell>
        </row>
        <row r="3429">
          <cell r="A3429" t="str">
            <v>CLUSO IÇAM</v>
          </cell>
          <cell r="B3429" t="str">
            <v>ENTO. AF_12/2015</v>
          </cell>
        </row>
        <row r="3430">
          <cell r="A3430">
            <v>92539</v>
          </cell>
          <cell r="B3430" t="str">
            <v>TRAMA DE MADEIRA COMPOSTA POR RIPAS, CAIBROS E TERÇAS PARA TELHADOS DE</v>
          </cell>
          <cell r="C3430" t="str">
            <v>M2</v>
          </cell>
          <cell r="D3430" t="str">
            <v>CR</v>
          </cell>
          <cell r="E3430">
            <v>39.520000000000003</v>
          </cell>
        </row>
        <row r="3431">
          <cell r="A3431" t="str">
            <v>ATÉ 2 ÁGUA</v>
          </cell>
          <cell r="B3431" t="str">
            <v>S PARA TELHA DE ENCAIXE DE CERÂMICA OU DE CONCRETO, INCLUSO</v>
          </cell>
        </row>
        <row r="3432">
          <cell r="A3432" t="str">
            <v>TRANSPORTE</v>
          </cell>
          <cell r="B3432" t="str">
            <v>VERTICAL. AF_12/2015</v>
          </cell>
        </row>
        <row r="3433">
          <cell r="A3433">
            <v>92540</v>
          </cell>
          <cell r="B3433" t="str">
            <v>TRAMA DE MADEIRA COMPOSTA POR RIPAS, CAIBROS E TERÇAS PARA TELHADOS DE</v>
          </cell>
          <cell r="C3433" t="str">
            <v>M2</v>
          </cell>
          <cell r="D3433" t="str">
            <v>CR</v>
          </cell>
          <cell r="E3433">
            <v>45.07</v>
          </cell>
        </row>
        <row r="3434">
          <cell r="A3434" t="str">
            <v>MAIS QUE 2</v>
          </cell>
          <cell r="B3434" t="str">
            <v>ÁGUAS PARA TELHA DE ENCAIXE DE CERÂMICA OU DE CONCRETO, IN</v>
          </cell>
        </row>
        <row r="3435">
          <cell r="A3435" t="str">
            <v>CLUSO TRAN</v>
          </cell>
          <cell r="B3435" t="str">
            <v>SPORTE VERTICAL. AF_12/2015</v>
          </cell>
        </row>
        <row r="3436">
          <cell r="A3436">
            <v>92541</v>
          </cell>
          <cell r="B3436" t="str">
            <v>TRAMA DE MADEIRA COMPOSTA POR RIPAS, CAIBROS E TERÇAS PARA TELHADOS DE</v>
          </cell>
          <cell r="C3436" t="str">
            <v>M2</v>
          </cell>
          <cell r="D3436" t="str">
            <v>CR</v>
          </cell>
          <cell r="E3436">
            <v>43.2</v>
          </cell>
        </row>
        <row r="3437">
          <cell r="A3437" t="str">
            <v>ATÉ 2 ÁGUA</v>
          </cell>
          <cell r="B3437" t="str">
            <v>S PARA TELHA CERÂMICA CAPA-CANAL, INCLUSO TRANSPORTE VERTIC</v>
          </cell>
        </row>
        <row r="3438">
          <cell r="A3438" t="str">
            <v>AL. AF_12/</v>
          </cell>
          <cell r="B3438">
            <v>2015</v>
          </cell>
        </row>
        <row r="3439">
          <cell r="A3439">
            <v>92542</v>
          </cell>
          <cell r="B3439" t="str">
            <v>TRAMA DE MADEIRA COMPOSTA POR RIPAS, CAIBROS E TERÇAS PARA TELHADOS DE</v>
          </cell>
          <cell r="C3439" t="str">
            <v>M2</v>
          </cell>
          <cell r="D3439" t="str">
            <v>CR</v>
          </cell>
          <cell r="E3439">
            <v>52.99</v>
          </cell>
        </row>
        <row r="3440">
          <cell r="A3440" t="str">
            <v>MAIS QUE 2</v>
          </cell>
          <cell r="B3440" t="str">
            <v>ÁGUAS PARA TELHA CERÂMICA CAPA-CANAL, INCLUSO TRANSPORTE V</v>
          </cell>
        </row>
        <row r="3441">
          <cell r="A3441" t="str">
            <v>ERTICAL. A</v>
          </cell>
          <cell r="B3441" t="str">
            <v>F_12/2015</v>
          </cell>
        </row>
        <row r="3442">
          <cell r="A3442">
            <v>92543</v>
          </cell>
          <cell r="B3442" t="str">
            <v>TRAMA DE MADEIRA COMPOSTA POR TERÇAS PARA TELHADOS DE ATÉ 2 ÁGUAS PARA</v>
          </cell>
          <cell r="C3442" t="str">
            <v>M2</v>
          </cell>
          <cell r="D3442" t="str">
            <v>CR</v>
          </cell>
          <cell r="E3442">
            <v>11.53</v>
          </cell>
        </row>
        <row r="3443">
          <cell r="A3443" t="str">
            <v>TELHA ONDU</v>
          </cell>
          <cell r="B3443" t="str">
            <v>LADA DE FIBROCIMENTO, METÁLICA, PLÁSTICA OU TERMOACÚSTICA,</v>
          </cell>
        </row>
        <row r="3444">
          <cell r="A3444" t="str">
            <v>SINAPI - S</v>
          </cell>
          <cell r="B3444" t="str">
            <v>ISTEMA NACIONAL DE PESQUISA DE CUSTOS E ÍNDICES DA CONSTRUÇÃO CIVIL</v>
          </cell>
        </row>
        <row r="3445">
          <cell r="A3445" t="str">
            <v>PCI.817.01</v>
          </cell>
          <cell r="B3445" t="e">
            <v>#NAME?</v>
          </cell>
          <cell r="D3445" t="str">
            <v>EM</v>
          </cell>
          <cell r="E3445" t="str">
            <v>06/2016 AS 13:04:4</v>
          </cell>
        </row>
        <row r="3446">
          <cell r="D3446" t="str">
            <v>TA</v>
          </cell>
          <cell r="E3446" t="str">
            <v>TÉCNICA: 13/06/20</v>
          </cell>
        </row>
        <row r="3447">
          <cell r="A3447" t="str">
            <v>ENCARGOS S</v>
          </cell>
          <cell r="B3447" t="str">
            <v>OCIAIS DESONERADOS: 90,80%(HORA)   52,84%(MÊS)</v>
          </cell>
        </row>
        <row r="3448">
          <cell r="A3448" t="str">
            <v>ABRANGÊNCI</v>
          </cell>
          <cell r="B3448" t="str">
            <v>A : NACIONAL                                              LOCALIDADE  : BELO</v>
          </cell>
          <cell r="C3448" t="str">
            <v>HORI</v>
          </cell>
        </row>
        <row r="3449">
          <cell r="A3449" t="str">
            <v>REF.COLETA</v>
          </cell>
          <cell r="B3449" t="str">
            <v>: MEDIANO</v>
          </cell>
          <cell r="D3449" t="str">
            <v>TA</v>
          </cell>
          <cell r="E3449" t="str">
            <v>: 05/2016</v>
          </cell>
        </row>
        <row r="3450">
          <cell r="A3450" t="str">
            <v>CÓDIGO</v>
          </cell>
          <cell r="B3450" t="str">
            <v>|D E S C R I Ç Ã O                                                   |UN</v>
          </cell>
          <cell r="C3450" t="str">
            <v>IDADE</v>
          </cell>
          <cell r="D3450" t="str">
            <v>DE</v>
          </cell>
          <cell r="E3450" t="str">
            <v>|CUSTO TOTA</v>
          </cell>
        </row>
        <row r="3451">
          <cell r="A3451" t="str">
            <v>VÍNCULO...</v>
          </cell>
          <cell r="B3451" t="str">
            <v>..: CAIXA REFERENCIAL</v>
          </cell>
        </row>
        <row r="3452">
          <cell r="A3452" t="str">
            <v>INCLUSO TR</v>
          </cell>
          <cell r="B3452" t="str">
            <v>ANSPORTE VERTICAL. AF_12/2015</v>
          </cell>
        </row>
        <row r="3453">
          <cell r="A3453">
            <v>92544</v>
          </cell>
          <cell r="B3453" t="str">
            <v>TRAMA DE MADEIRA COMPOSTA POR TERÇAS PARA TELHADOS DE ATÉ 2 ÁGUAS PARA</v>
          </cell>
          <cell r="C3453" t="str">
            <v>M2</v>
          </cell>
          <cell r="D3453" t="str">
            <v>CR</v>
          </cell>
          <cell r="E3453">
            <v>9.81</v>
          </cell>
        </row>
        <row r="3454">
          <cell r="A3454" t="str">
            <v>TELHA ESTR</v>
          </cell>
          <cell r="B3454" t="str">
            <v>UTURAL DE FIBROCIMENTO, INCLUSO TRANSPORTE VERTICAL. AF_12/</v>
          </cell>
        </row>
        <row r="3455">
          <cell r="A3455">
            <v>2015</v>
          </cell>
        </row>
        <row r="3456">
          <cell r="A3456">
            <v>92545</v>
          </cell>
          <cell r="B3456" t="str">
            <v>FABRICAÇÃO E INSTALAÇÃO DE TESOURA INTEIRA EM MADEIRA NÃO APARELHADA,</v>
          </cell>
          <cell r="C3456" t="str">
            <v>UN</v>
          </cell>
          <cell r="D3456" t="str">
            <v>CR</v>
          </cell>
          <cell r="E3456">
            <v>541.77</v>
          </cell>
        </row>
        <row r="3457">
          <cell r="A3457" t="str">
            <v>VÃO DE 3 M</v>
          </cell>
          <cell r="B3457" t="str">
            <v>, PARA TELHA CERÂMICA OU DE CONCRETO, INCLUSO IÇAMENTO. AF_1</v>
          </cell>
        </row>
        <row r="3458">
          <cell r="A3458">
            <v>42036</v>
          </cell>
        </row>
        <row r="3459">
          <cell r="A3459">
            <v>92546</v>
          </cell>
          <cell r="B3459" t="str">
            <v>FABRICAÇÃO E INSTALAÇÃO DE TESOURA INTEIRA EM MADEIRA NÃO APARELHADA,</v>
          </cell>
          <cell r="C3459" t="str">
            <v>UN</v>
          </cell>
          <cell r="D3459" t="str">
            <v>CR</v>
          </cell>
          <cell r="E3459">
            <v>663.45</v>
          </cell>
        </row>
        <row r="3460">
          <cell r="A3460" t="str">
            <v>VÃO DE 4 M</v>
          </cell>
          <cell r="B3460" t="str">
            <v>, PARA TELHA CERÂMICA OU DE CONCRETO, INCLUSO IÇAMENTO. AF_1</v>
          </cell>
        </row>
        <row r="3461">
          <cell r="A3461">
            <v>42036</v>
          </cell>
        </row>
        <row r="3462">
          <cell r="A3462">
            <v>92547</v>
          </cell>
          <cell r="B3462" t="str">
            <v>FABRICAÇÃO E INSTALAÇÃO DE TESOURA INTEIRA EM MADEIRA NÃO APARELHADA,</v>
          </cell>
          <cell r="C3462" t="str">
            <v>UN</v>
          </cell>
          <cell r="D3462" t="str">
            <v>CR</v>
          </cell>
          <cell r="E3462">
            <v>697.12</v>
          </cell>
        </row>
        <row r="3463">
          <cell r="A3463" t="str">
            <v>VÃO DE 5 M</v>
          </cell>
          <cell r="B3463" t="str">
            <v>, PARA TELHA CERÂMICA OU DE CONCRETO, INCLUSO IÇAMENTO. AF_1</v>
          </cell>
        </row>
        <row r="3464">
          <cell r="A3464">
            <v>42036</v>
          </cell>
        </row>
        <row r="3465">
          <cell r="A3465">
            <v>92548</v>
          </cell>
          <cell r="B3465" t="str">
            <v>FABRICAÇÃO E INSTALAÇÃO DE TESOURA INTEIRA EM MADEIRA NÃO APARELHADA,</v>
          </cell>
          <cell r="C3465" t="str">
            <v>UN</v>
          </cell>
          <cell r="D3465" t="str">
            <v>CR</v>
          </cell>
          <cell r="E3465">
            <v>772.83</v>
          </cell>
        </row>
        <row r="3466">
          <cell r="A3466" t="str">
            <v>VÃO DE 6 M</v>
          </cell>
          <cell r="B3466" t="str">
            <v>, PARA TELHA CERÂMICA OU DE CONCRETO, INCLUSO IÇAMENTO. AF_1</v>
          </cell>
        </row>
        <row r="3467">
          <cell r="A3467">
            <v>42036</v>
          </cell>
        </row>
        <row r="3468">
          <cell r="A3468">
            <v>92549</v>
          </cell>
          <cell r="B3468" t="str">
            <v>FABRICAÇÃO E INSTALAÇÃO DE TESOURA INTEIRA EM MADEIRA NÃO APARELHADA,</v>
          </cell>
          <cell r="C3468" t="str">
            <v>UN</v>
          </cell>
          <cell r="D3468" t="str">
            <v>CR</v>
          </cell>
          <cell r="E3468">
            <v>977.95</v>
          </cell>
        </row>
        <row r="3469">
          <cell r="A3469" t="str">
            <v>VÃO DE 7 M</v>
          </cell>
          <cell r="B3469" t="str">
            <v>, PARA TELHA CERÂMICA OU DE CONCRETO, INCLUSO IÇAMENTO. AF_1</v>
          </cell>
        </row>
        <row r="3470">
          <cell r="A3470">
            <v>42036</v>
          </cell>
        </row>
        <row r="3471">
          <cell r="A3471">
            <v>92550</v>
          </cell>
          <cell r="B3471" t="str">
            <v>FABRICAÇÃO E INSTALAÇÃO DE TESOURA INTEIRA EM MADEIRA NÃO APARELHADA,</v>
          </cell>
          <cell r="C3471" t="str">
            <v>UN</v>
          </cell>
          <cell r="D3471" t="str">
            <v>CR</v>
          </cell>
          <cell r="E3471">
            <v>1146.1500000000001</v>
          </cell>
        </row>
        <row r="3472">
          <cell r="A3472" t="str">
            <v>VÃO DE 8 M</v>
          </cell>
          <cell r="B3472" t="str">
            <v>, PARA TELHA CERÂMICA OU DE CONCRETO, INCLUSO IÇAMENTO. AF_1</v>
          </cell>
        </row>
        <row r="3473">
          <cell r="A3473">
            <v>42036</v>
          </cell>
        </row>
        <row r="3474">
          <cell r="A3474">
            <v>92551</v>
          </cell>
          <cell r="B3474" t="str">
            <v>FABRICAÇÃO E INSTALAÇÃO DE TESOURA INTEIRA EM MADEIRA NÃO APARELHADA,</v>
          </cell>
          <cell r="C3474" t="str">
            <v>UN</v>
          </cell>
          <cell r="D3474" t="str">
            <v>CR</v>
          </cell>
          <cell r="E3474">
            <v>1190.8499999999999</v>
          </cell>
        </row>
        <row r="3475">
          <cell r="A3475" t="str">
            <v>VÃO DE 9 M</v>
          </cell>
          <cell r="B3475" t="str">
            <v>, PARA TELHA CERÂMICA OU DE CONCRETO, INCLUSO IÇAMENTO. AF_1</v>
          </cell>
        </row>
        <row r="3476">
          <cell r="A3476">
            <v>42036</v>
          </cell>
        </row>
        <row r="3477">
          <cell r="A3477">
            <v>92552</v>
          </cell>
          <cell r="B3477" t="str">
            <v>FABRICAÇÃO E INSTALAÇÃO DE TESOURA INTEIRA EM MADEIRA NÃO APARELHADA,</v>
          </cell>
          <cell r="C3477" t="str">
            <v>UN</v>
          </cell>
          <cell r="D3477" t="str">
            <v>CR</v>
          </cell>
          <cell r="E3477">
            <v>1300.92</v>
          </cell>
        </row>
        <row r="3478">
          <cell r="A3478" t="str">
            <v>VÃO DE 10</v>
          </cell>
          <cell r="B3478" t="str">
            <v>M, PARA TELHA CERÂMICA OU DE CONCRETO, INCLUSO IÇAMENTO. AF_</v>
          </cell>
        </row>
        <row r="3479">
          <cell r="A3479">
            <v>42339</v>
          </cell>
        </row>
        <row r="3480">
          <cell r="A3480" t="str">
            <v>SINAPI - S</v>
          </cell>
          <cell r="B3480" t="str">
            <v>ISTEMA NACIONAL DE PESQUISA DE CUSTOS E ÍNDICES DA CONSTRUÇÃO CIVIL</v>
          </cell>
        </row>
        <row r="3481">
          <cell r="A3481" t="str">
            <v>PCI.817.01</v>
          </cell>
          <cell r="B3481" t="e">
            <v>#NAME?</v>
          </cell>
          <cell r="D3481" t="str">
            <v>EM</v>
          </cell>
          <cell r="E3481" t="str">
            <v>06/2016 AS 13:04:4</v>
          </cell>
        </row>
        <row r="3482">
          <cell r="D3482" t="str">
            <v>TA</v>
          </cell>
          <cell r="E3482" t="str">
            <v>TÉCNICA: 13/06/20</v>
          </cell>
        </row>
        <row r="3483">
          <cell r="A3483" t="str">
            <v>ENCARGOS S</v>
          </cell>
          <cell r="B3483" t="str">
            <v>OCIAIS DESONERADOS: 90,80%(HORA)   52,84%(MÊS)</v>
          </cell>
        </row>
        <row r="3484">
          <cell r="A3484" t="str">
            <v>ABRANGÊNCI</v>
          </cell>
          <cell r="B3484" t="str">
            <v>A : NACIONAL                                              LOCALIDADE  : BELO</v>
          </cell>
          <cell r="C3484" t="str">
            <v>HORI</v>
          </cell>
        </row>
        <row r="3485">
          <cell r="A3485" t="str">
            <v>REF.COLETA</v>
          </cell>
          <cell r="B3485" t="str">
            <v>: MEDIANO</v>
          </cell>
          <cell r="D3485" t="str">
            <v>TA</v>
          </cell>
          <cell r="E3485" t="str">
            <v>: 05/2016</v>
          </cell>
        </row>
        <row r="3486">
          <cell r="A3486" t="str">
            <v>CÓDIGO</v>
          </cell>
          <cell r="B3486" t="str">
            <v>|D E S C R I Ç Ã O                                                   |UN</v>
          </cell>
          <cell r="C3486" t="str">
            <v>IDADE</v>
          </cell>
          <cell r="D3486" t="str">
            <v>DE</v>
          </cell>
          <cell r="E3486" t="str">
            <v>|CUSTO TOTA</v>
          </cell>
        </row>
        <row r="3487">
          <cell r="A3487" t="str">
            <v>VÍNCULO...</v>
          </cell>
          <cell r="B3487" t="str">
            <v>..: CAIXA REFERENCIAL</v>
          </cell>
        </row>
        <row r="3488">
          <cell r="A3488">
            <v>92553</v>
          </cell>
          <cell r="B3488" t="str">
            <v>FABRICAÇÃO E INSTALAÇÃO DE TESOURA INTEIRA EM MADEIRA NÃO APARELHADA,</v>
          </cell>
          <cell r="C3488" t="str">
            <v>UN</v>
          </cell>
          <cell r="D3488" t="str">
            <v>CR</v>
          </cell>
          <cell r="E3488">
            <v>1511.36</v>
          </cell>
        </row>
        <row r="3489">
          <cell r="A3489" t="str">
            <v>VÃO DE 11</v>
          </cell>
          <cell r="B3489" t="str">
            <v>M, PARA TELHA CERÂMICA OU DE CONCRETO, INCLUSO IÇAMENTO. AF_</v>
          </cell>
        </row>
        <row r="3490">
          <cell r="A3490">
            <v>42339</v>
          </cell>
        </row>
        <row r="3491">
          <cell r="A3491">
            <v>92554</v>
          </cell>
          <cell r="B3491" t="str">
            <v>FABRICAÇÃO E INSTALAÇÃO DE TESOURA INTEIRA EM MADEIRA NÃO APARELHADA,</v>
          </cell>
          <cell r="C3491" t="str">
            <v>UN</v>
          </cell>
          <cell r="D3491" t="str">
            <v>CR</v>
          </cell>
          <cell r="E3491">
            <v>1562.21</v>
          </cell>
        </row>
        <row r="3492">
          <cell r="A3492" t="str">
            <v>VÃO DE 12</v>
          </cell>
          <cell r="B3492" t="str">
            <v>M, PARA TELHA CERÂMICA OU DE CONCRETO, INCLUSO IÇAMENTO. AF_</v>
          </cell>
        </row>
        <row r="3493">
          <cell r="A3493">
            <v>42339</v>
          </cell>
        </row>
        <row r="3494">
          <cell r="A3494">
            <v>92555</v>
          </cell>
          <cell r="B3494" t="str">
            <v>FABRICAÇÃO E INSTALAÇÃO DE TESOURA INTEIRA EM MADEIRA NÃO APARELHADA,</v>
          </cell>
          <cell r="C3494" t="str">
            <v>UN</v>
          </cell>
          <cell r="D3494" t="str">
            <v>CR</v>
          </cell>
          <cell r="E3494">
            <v>535.02</v>
          </cell>
        </row>
        <row r="3495">
          <cell r="A3495" t="str">
            <v>VÃO DE 3 M</v>
          </cell>
          <cell r="B3495" t="str">
            <v>, PARA TELHA ONDULADA DE FIBROCIMENTO, METÁLICA, PLÁSTICA OU</v>
          </cell>
        </row>
        <row r="3496">
          <cell r="A3496" t="str">
            <v>TERMOACÚST</v>
          </cell>
          <cell r="B3496" t="str">
            <v>ICA, INCLUSO IÇAMENTO. AF_12/2015</v>
          </cell>
        </row>
        <row r="3497">
          <cell r="A3497">
            <v>92556</v>
          </cell>
          <cell r="B3497" t="str">
            <v>FABRICAÇÃO E INSTALAÇÃO DE TESOURA INTEIRA EM MADEIRA NÃO APARELHADA,</v>
          </cell>
          <cell r="C3497" t="str">
            <v>UN</v>
          </cell>
          <cell r="D3497" t="str">
            <v>CR</v>
          </cell>
          <cell r="E3497">
            <v>652.29999999999995</v>
          </cell>
        </row>
        <row r="3498">
          <cell r="A3498" t="str">
            <v>VÃO DE 4 M</v>
          </cell>
          <cell r="B3498" t="str">
            <v>, PARA TELHA ONDULADA DE FIBROCIMENTO, METÁLICA, PLÁSTICA OU</v>
          </cell>
        </row>
        <row r="3499">
          <cell r="A3499" t="str">
            <v>TERMOACÚST</v>
          </cell>
          <cell r="B3499" t="str">
            <v>ICA, INCLUSO IÇAMENTO. AF_12/2015</v>
          </cell>
        </row>
        <row r="3500">
          <cell r="A3500">
            <v>92557</v>
          </cell>
          <cell r="B3500" t="str">
            <v>FABRICAÇÃO E INSTALAÇÃO DE TESOURA INTEIRA EM MADEIRA NÃO APARELHADA,</v>
          </cell>
          <cell r="C3500" t="str">
            <v>UN</v>
          </cell>
          <cell r="D3500" t="str">
            <v>CR</v>
          </cell>
          <cell r="E3500">
            <v>685.97</v>
          </cell>
        </row>
        <row r="3501">
          <cell r="A3501" t="str">
            <v>VÃO DE 5 M</v>
          </cell>
          <cell r="B3501" t="str">
            <v>, PARA TELHA ONDULADA DE FIBROCIMENTO, METÁLICA, PLÁSTICA OU</v>
          </cell>
        </row>
        <row r="3502">
          <cell r="A3502" t="str">
            <v>TERMOACÚST</v>
          </cell>
          <cell r="B3502" t="str">
            <v>ICA, INCLUSO IÇAMENTO. AF_12/2015</v>
          </cell>
        </row>
        <row r="3503">
          <cell r="A3503">
            <v>92558</v>
          </cell>
          <cell r="B3503" t="str">
            <v>FABRICAÇÃO E INSTALAÇÃO DE TESOURA INTEIRA EM MADEIRA NÃO APARELHADA,</v>
          </cell>
          <cell r="C3503" t="str">
            <v>UN</v>
          </cell>
          <cell r="D3503" t="str">
            <v>CR</v>
          </cell>
          <cell r="E3503">
            <v>768.35</v>
          </cell>
        </row>
        <row r="3504">
          <cell r="A3504" t="str">
            <v>VÃO DE 6 M</v>
          </cell>
          <cell r="B3504" t="str">
            <v>, PARA TELHA ONDULADA DE FIBROCIMENTO, METÁLICA, PLÁSTICA OU</v>
          </cell>
        </row>
        <row r="3505">
          <cell r="A3505" t="str">
            <v>TERMOACÚST</v>
          </cell>
          <cell r="B3505" t="str">
            <v>ICA, INCLUSO IÇAMENTO. AF_12/2015</v>
          </cell>
        </row>
        <row r="3506">
          <cell r="A3506">
            <v>92559</v>
          </cell>
          <cell r="B3506" t="str">
            <v>FABRICAÇÃO E INSTALAÇÃO DE TESOURA INTEIRA EM MADEIRA NÃO APARELHADA,</v>
          </cell>
          <cell r="C3506" t="str">
            <v>UN</v>
          </cell>
          <cell r="D3506" t="str">
            <v>CR</v>
          </cell>
          <cell r="E3506">
            <v>966.06</v>
          </cell>
        </row>
        <row r="3507">
          <cell r="A3507" t="str">
            <v>VÃO DE 7 M</v>
          </cell>
          <cell r="B3507" t="str">
            <v>, PARA TELHA ONDULADA DE FIBROCIMENTO, METÁLICA, PLÁSTICA OU</v>
          </cell>
        </row>
        <row r="3508">
          <cell r="A3508" t="str">
            <v>TERMOACÚST</v>
          </cell>
          <cell r="B3508" t="str">
            <v>ICA, INCLUSO IÇAMENTO. AF_12/2015</v>
          </cell>
        </row>
        <row r="3509">
          <cell r="A3509">
            <v>92560</v>
          </cell>
          <cell r="B3509" t="str">
            <v>FABRICAÇÃO E INSTALAÇÃO DE TESOURA INTEIRA EM MADEIRA NÃO APARELHADA,</v>
          </cell>
          <cell r="C3509" t="str">
            <v>UN</v>
          </cell>
          <cell r="D3509" t="str">
            <v>CR</v>
          </cell>
          <cell r="E3509">
            <v>1128.03</v>
          </cell>
        </row>
        <row r="3510">
          <cell r="A3510" t="str">
            <v>VÃO DE 8 M</v>
          </cell>
          <cell r="B3510" t="str">
            <v>, PARA TELHA ONDULADA DE FIBROCIMENTO, METÁLICA, PLÁSTICA OU</v>
          </cell>
        </row>
        <row r="3511">
          <cell r="A3511" t="str">
            <v>TERMOACÚST</v>
          </cell>
          <cell r="B3511" t="str">
            <v>ICA, INCLUSO IÇAMENTO. AF_12/2015</v>
          </cell>
        </row>
        <row r="3512">
          <cell r="A3512">
            <v>92561</v>
          </cell>
          <cell r="B3512" t="str">
            <v>FABRICAÇÃO E INSTALAÇÃO DE TESOURA INTEIRA EM MADEIRA NÃO APARELHADA,</v>
          </cell>
          <cell r="C3512" t="str">
            <v>UN</v>
          </cell>
          <cell r="D3512" t="str">
            <v>CR</v>
          </cell>
          <cell r="E3512">
            <v>1173.54</v>
          </cell>
        </row>
        <row r="3513">
          <cell r="A3513" t="str">
            <v>VÃO DE 9 M</v>
          </cell>
          <cell r="B3513" t="str">
            <v>, PARA TELHA ONDULADA DE FIBROCIMENTO, METÁLICA, PLÁSTICA OU</v>
          </cell>
        </row>
        <row r="3514">
          <cell r="A3514" t="str">
            <v>TERMOACÚST</v>
          </cell>
          <cell r="B3514" t="str">
            <v>ICA, INCLUSO IÇAMENTO. AF_12/2015</v>
          </cell>
        </row>
        <row r="3515">
          <cell r="A3515">
            <v>92562</v>
          </cell>
          <cell r="B3515" t="str">
            <v>FABRICAÇÃO E INSTALAÇÃO DE TESOURA INTEIRA EM MADEIRA NÃO APARELHADA,</v>
          </cell>
          <cell r="C3515" t="str">
            <v>UN</v>
          </cell>
          <cell r="D3515" t="str">
            <v>CR</v>
          </cell>
          <cell r="E3515">
            <v>1272.45</v>
          </cell>
        </row>
        <row r="3516">
          <cell r="A3516" t="str">
            <v>SINAPI - S</v>
          </cell>
          <cell r="B3516" t="str">
            <v>ISTEMA NACIONAL DE PESQUISA DE CUSTOS E ÍNDICES DA CONSTRUÇÃO CIVIL</v>
          </cell>
        </row>
        <row r="3517">
          <cell r="A3517" t="str">
            <v>PCI.817.01</v>
          </cell>
          <cell r="B3517" t="e">
            <v>#NAME?</v>
          </cell>
          <cell r="D3517" t="str">
            <v>EM</v>
          </cell>
          <cell r="E3517" t="str">
            <v>06/2016 AS 13:04:4</v>
          </cell>
        </row>
        <row r="3518">
          <cell r="D3518" t="str">
            <v>TA</v>
          </cell>
          <cell r="E3518" t="str">
            <v>TÉCNICA: 13/06/20</v>
          </cell>
        </row>
        <row r="3519">
          <cell r="A3519" t="str">
            <v>ENCARGOS S</v>
          </cell>
          <cell r="B3519" t="str">
            <v>OCIAIS DESONERADOS: 90,80%(HORA)   52,84%(MÊS)</v>
          </cell>
        </row>
        <row r="3520">
          <cell r="A3520" t="str">
            <v>ABRANGÊNCI</v>
          </cell>
          <cell r="B3520" t="str">
            <v>A : NACIONAL                                              LOCALIDADE  : BELO</v>
          </cell>
          <cell r="C3520" t="str">
            <v>HORI</v>
          </cell>
        </row>
        <row r="3521">
          <cell r="A3521" t="str">
            <v>REF.COLETA</v>
          </cell>
          <cell r="B3521" t="str">
            <v>: MEDIANO</v>
          </cell>
          <cell r="D3521" t="str">
            <v>TA</v>
          </cell>
          <cell r="E3521" t="str">
            <v>: 05/2016</v>
          </cell>
        </row>
        <row r="3522">
          <cell r="A3522" t="str">
            <v>CÓDIGO</v>
          </cell>
          <cell r="B3522" t="str">
            <v>|D E S C R I Ç Ã O                                                   |UN</v>
          </cell>
          <cell r="C3522" t="str">
            <v>IDADE</v>
          </cell>
          <cell r="D3522" t="str">
            <v>DE</v>
          </cell>
          <cell r="E3522" t="str">
            <v>|CUSTO TOTA</v>
          </cell>
        </row>
        <row r="3523">
          <cell r="A3523" t="str">
            <v>VÍNCULO...</v>
          </cell>
          <cell r="B3523" t="str">
            <v>..: CAIXA REFERENCIAL</v>
          </cell>
        </row>
        <row r="3524">
          <cell r="A3524" t="str">
            <v>VÃO DE 10</v>
          </cell>
          <cell r="B3524" t="str">
            <v>M, PARA TELHA ONDULADA DE FIBROCIMENTO, METÁLICA, PLÁSTICA O</v>
          </cell>
        </row>
        <row r="3525">
          <cell r="A3525" t="str">
            <v>U TERMOACÚ</v>
          </cell>
          <cell r="B3525" t="str">
            <v>STICA, INCLUSO IÇAMENTO. AF_12/2015</v>
          </cell>
        </row>
        <row r="3526">
          <cell r="A3526">
            <v>92563</v>
          </cell>
          <cell r="B3526" t="str">
            <v>FABRICAÇÃO E INSTALAÇÃO DE TESOURA INTEIRA EM MADEIRA NÃO APARELHADA,</v>
          </cell>
          <cell r="C3526" t="str">
            <v>UN</v>
          </cell>
          <cell r="D3526" t="str">
            <v>CR</v>
          </cell>
          <cell r="E3526">
            <v>1476.73</v>
          </cell>
        </row>
        <row r="3527">
          <cell r="A3527" t="str">
            <v>VÃO DE 11</v>
          </cell>
          <cell r="B3527" t="str">
            <v>M, PARA TELHA ONDULADA DE FIBROCIMENTO, METÁLICA, PLÁSTICA O</v>
          </cell>
        </row>
        <row r="3528">
          <cell r="A3528" t="str">
            <v>U TERMOACÚ</v>
          </cell>
          <cell r="B3528" t="str">
            <v>STICA, INCLUSO IÇAMENTO. AF_12/2015</v>
          </cell>
        </row>
        <row r="3529">
          <cell r="A3529">
            <v>92564</v>
          </cell>
          <cell r="B3529" t="str">
            <v>FABRICAÇÃO E INSTALAÇÃO DE TESOURA INTEIRA EM MADEIRA NÃO APARELHADA,</v>
          </cell>
          <cell r="C3529" t="str">
            <v>UN</v>
          </cell>
          <cell r="D3529" t="str">
            <v>CR</v>
          </cell>
          <cell r="E3529">
            <v>1520.09</v>
          </cell>
        </row>
        <row r="3530">
          <cell r="A3530" t="str">
            <v>VÃO DE 12</v>
          </cell>
          <cell r="B3530" t="str">
            <v>M, PARA TELHA ONDULADA DE FIBROCIMENTO, METÁLICA, PLÁSTICA O</v>
          </cell>
        </row>
        <row r="3531">
          <cell r="A3531" t="str">
            <v>U TERMOACÚ</v>
          </cell>
          <cell r="B3531" t="str">
            <v>STICA, INCLUSO IÇAMENTO. AF_12/2015</v>
          </cell>
        </row>
        <row r="3532">
          <cell r="A3532">
            <v>92565</v>
          </cell>
          <cell r="B3532" t="str">
            <v>FABRICAÇÃO E INSTALAÇÃO DE ESTRUTURA PONTALETADA DE MADEIRA NÃO APAREL</v>
          </cell>
          <cell r="C3532" t="str">
            <v>M2</v>
          </cell>
          <cell r="D3532" t="str">
            <v>CR</v>
          </cell>
          <cell r="E3532">
            <v>20.09</v>
          </cell>
        </row>
        <row r="3533">
          <cell r="A3533" t="str">
            <v>HADA PARA</v>
          </cell>
          <cell r="B3533" t="str">
            <v>TELHADOS COM ATÉ 2 ÁGUAS E PARA TELHA CERÂMICA OU DE CONCRET</v>
          </cell>
        </row>
        <row r="3534">
          <cell r="A3534" t="str">
            <v>O, INCLUSO</v>
          </cell>
          <cell r="B3534" t="str">
            <v>TRANSPORTE VERTICAL. AF_12/2015</v>
          </cell>
        </row>
        <row r="3535">
          <cell r="A3535">
            <v>92566</v>
          </cell>
          <cell r="B3535" t="str">
            <v>FABRICAÇÃO E INSTALAÇÃO DE ESTRUTURA PONTALETADA DE MADEIRA NÃO APAREL</v>
          </cell>
          <cell r="C3535" t="str">
            <v>M2</v>
          </cell>
          <cell r="D3535" t="str">
            <v>CR</v>
          </cell>
          <cell r="E3535">
            <v>12.14</v>
          </cell>
        </row>
        <row r="3536">
          <cell r="A3536" t="str">
            <v>HADA PARA</v>
          </cell>
          <cell r="B3536" t="str">
            <v>TELHADOS COM ATÉ 2 ÁGUAS E PARA TELHA ONDULADA DE FIBROCIMEN</v>
          </cell>
        </row>
        <row r="3537">
          <cell r="A3537" t="str">
            <v>TO, METÁLI</v>
          </cell>
          <cell r="B3537" t="str">
            <v>CA, PLÁSTICA OU TERMOACÚSTICA, INCLUSO TRANSPORTE VERTICAL.</v>
          </cell>
        </row>
        <row r="3538">
          <cell r="A3538" t="str">
            <v>AF_12/2015</v>
          </cell>
        </row>
        <row r="3539">
          <cell r="A3539">
            <v>92567</v>
          </cell>
          <cell r="B3539" t="str">
            <v>FABRICAÇÃO E INSTALAÇÃO DE ESTRUTURA PONTALETADA DE MADEIRA NÃO APAREL</v>
          </cell>
          <cell r="C3539" t="str">
            <v>M2</v>
          </cell>
          <cell r="D3539" t="str">
            <v>CR</v>
          </cell>
          <cell r="E3539">
            <v>17.850000000000001</v>
          </cell>
        </row>
        <row r="3540">
          <cell r="A3540" t="str">
            <v>HADA PARA</v>
          </cell>
          <cell r="B3540" t="str">
            <v>TELHADOS COM MAIS QUE 2 ÁGUAS E PARA TELHA CERÂMICA OU DE CO</v>
          </cell>
        </row>
        <row r="3541">
          <cell r="A3541" t="str">
            <v>NCRETO, IN</v>
          </cell>
          <cell r="B3541" t="str">
            <v>CLUSO TRANSPORTE VERTICAL. AF_12/2015</v>
          </cell>
        </row>
        <row r="3542">
          <cell r="A3542">
            <v>74</v>
          </cell>
          <cell r="B3542" t="str">
            <v>TELHAMENTO COM TELHA CERAMICA</v>
          </cell>
        </row>
        <row r="3543">
          <cell r="A3543">
            <v>72089</v>
          </cell>
          <cell r="B3543" t="str">
            <v>RECOLOCACAO DE TELHAS CERAMICAS TIPO FRANCESA, CONSIDERANDO REAPROVEIT</v>
          </cell>
          <cell r="C3543" t="str">
            <v>M2</v>
          </cell>
          <cell r="D3543" t="str">
            <v>CR</v>
          </cell>
          <cell r="E3543">
            <v>8.1999999999999993</v>
          </cell>
        </row>
        <row r="3544">
          <cell r="A3544" t="str">
            <v>AMENTO DE</v>
          </cell>
          <cell r="B3544" t="str">
            <v>MATERIAL</v>
          </cell>
        </row>
        <row r="3545">
          <cell r="A3545">
            <v>72091</v>
          </cell>
          <cell r="B3545" t="str">
            <v>RECOLOCACAO DE TELHAS CERAMICAS TIPO PLAN, CONSIDERANDO REAPROVEITAMEN</v>
          </cell>
          <cell r="C3545" t="str">
            <v>M2</v>
          </cell>
          <cell r="D3545" t="str">
            <v>CR</v>
          </cell>
          <cell r="E3545">
            <v>27.72</v>
          </cell>
        </row>
        <row r="3546">
          <cell r="A3546" t="str">
            <v>TO DE MATE</v>
          </cell>
          <cell r="B3546" t="str">
            <v>RIAL</v>
          </cell>
        </row>
        <row r="3547">
          <cell r="A3547">
            <v>72101</v>
          </cell>
          <cell r="B3547" t="str">
            <v>REVISAO GERAL DE TELHADOS DE TELHAS CERAMICAS</v>
          </cell>
          <cell r="C3547" t="str">
            <v>M2</v>
          </cell>
          <cell r="D3547" t="str">
            <v>CR</v>
          </cell>
          <cell r="E3547">
            <v>4.83</v>
          </cell>
        </row>
        <row r="3548">
          <cell r="A3548">
            <v>72103</v>
          </cell>
          <cell r="B3548" t="str">
            <v>RECOLOCACAO DE CUMEEIRAS CERAMICAS COM ARGAMASSA TRACO 1:2:8 (CIMENTO,</v>
          </cell>
          <cell r="C3548" t="str">
            <v>M</v>
          </cell>
          <cell r="D3548" t="str">
            <v>CR</v>
          </cell>
          <cell r="E3548">
            <v>14.27</v>
          </cell>
        </row>
        <row r="3549">
          <cell r="A3549" t="str">
            <v>CAL E AREI</v>
          </cell>
          <cell r="B3549" t="str">
            <v>A), CONSIDERANDO APROVEITAMENTO DO MATERIAL</v>
          </cell>
        </row>
        <row r="3550">
          <cell r="A3550">
            <v>73938</v>
          </cell>
          <cell r="B3550" t="str">
            <v>COBERTURA TELHA CERAMICA</v>
          </cell>
        </row>
        <row r="3551">
          <cell r="A3551" t="str">
            <v>73938/001</v>
          </cell>
          <cell r="B3551" t="str">
            <v>COBERTURA EM TELHA CERAMICA TIPO COLONIAL, COM ARGAMASSA TRACO 1:3 (CI</v>
          </cell>
          <cell r="C3551" t="str">
            <v>M2</v>
          </cell>
          <cell r="D3551" t="str">
            <v>CR</v>
          </cell>
          <cell r="E3551">
            <v>65.319999999999993</v>
          </cell>
        </row>
        <row r="3552">
          <cell r="A3552" t="str">
            <v>SINAPI - S</v>
          </cell>
          <cell r="B3552" t="str">
            <v>ISTEMA NACIONAL DE PESQUISA DE CUSTOS E ÍNDICES DA CONSTRUÇÃO CIVIL</v>
          </cell>
        </row>
        <row r="3553">
          <cell r="A3553" t="str">
            <v>PCI.817.01</v>
          </cell>
          <cell r="B3553" t="e">
            <v>#NAME?</v>
          </cell>
          <cell r="D3553" t="str">
            <v>EM</v>
          </cell>
          <cell r="E3553" t="str">
            <v>06/2016 AS 13:04:4</v>
          </cell>
        </row>
        <row r="3554">
          <cell r="D3554" t="str">
            <v>TA</v>
          </cell>
          <cell r="E3554" t="str">
            <v>TÉCNICA: 13/06/20</v>
          </cell>
        </row>
        <row r="3555">
          <cell r="A3555" t="str">
            <v>ENCARGOS S</v>
          </cell>
          <cell r="B3555" t="str">
            <v>OCIAIS DESONERADOS: 90,80%(HORA)   52,84%(MÊS)</v>
          </cell>
        </row>
        <row r="3556">
          <cell r="A3556" t="str">
            <v>ABRANGÊNCI</v>
          </cell>
          <cell r="B3556" t="str">
            <v>A : NACIONAL                                              LOCALIDADE  : BELO</v>
          </cell>
          <cell r="C3556" t="str">
            <v>HORI</v>
          </cell>
        </row>
        <row r="3557">
          <cell r="A3557" t="str">
            <v>REF.COLETA</v>
          </cell>
          <cell r="B3557" t="str">
            <v>: MEDIANO</v>
          </cell>
          <cell r="D3557" t="str">
            <v>TA</v>
          </cell>
          <cell r="E3557" t="str">
            <v>: 05/2016</v>
          </cell>
        </row>
        <row r="3558">
          <cell r="A3558" t="str">
            <v>CÓDIGO</v>
          </cell>
          <cell r="B3558" t="str">
            <v>|D E S C R I Ç Ã O                                                   |UN</v>
          </cell>
          <cell r="C3558" t="str">
            <v>IDADE</v>
          </cell>
          <cell r="D3558" t="str">
            <v>DE</v>
          </cell>
          <cell r="E3558" t="str">
            <v>|CUSTO TOTA</v>
          </cell>
        </row>
        <row r="3559">
          <cell r="A3559" t="str">
            <v>VÍNCULO...</v>
          </cell>
          <cell r="B3559" t="str">
            <v>..: CAIXA REFERENCIAL</v>
          </cell>
        </row>
        <row r="3560">
          <cell r="A3560" t="str">
            <v>MENTO E AR</v>
          </cell>
          <cell r="B3560" t="str">
            <v>EIA)</v>
          </cell>
        </row>
        <row r="3561">
          <cell r="A3561" t="str">
            <v>73938/002</v>
          </cell>
          <cell r="B3561" t="str">
            <v>COBERTURA EM TELHA CERAMICA TIPO PLAN, EXCLUINDO MADEIRAMENTO</v>
          </cell>
          <cell r="C3561" t="str">
            <v>M2</v>
          </cell>
          <cell r="D3561" t="str">
            <v>CR</v>
          </cell>
          <cell r="E3561">
            <v>46.66</v>
          </cell>
        </row>
        <row r="3562">
          <cell r="A3562" t="str">
            <v>73938/003</v>
          </cell>
          <cell r="B3562" t="str">
            <v>COBERTURA EM TELHA CERAMICA TIPO FRANCESA OU MARSELHA, EXCLUINDO MADEI</v>
          </cell>
          <cell r="C3562" t="str">
            <v>M2</v>
          </cell>
          <cell r="D3562" t="str">
            <v>CR</v>
          </cell>
          <cell r="E3562">
            <v>39.19</v>
          </cell>
        </row>
        <row r="3563">
          <cell r="A3563" t="str">
            <v>RAMENTO</v>
          </cell>
        </row>
        <row r="3564">
          <cell r="A3564" t="str">
            <v>73938/004</v>
          </cell>
          <cell r="B3564" t="str">
            <v>COBERTURA EM TELHA CERAMICA TIPO CANAL, COM ARGAMASSA TRACO 1:3 (CIMEN</v>
          </cell>
          <cell r="C3564" t="str">
            <v>M2</v>
          </cell>
          <cell r="D3564" t="str">
            <v>CR</v>
          </cell>
          <cell r="E3564">
            <v>65.319999999999993</v>
          </cell>
        </row>
        <row r="3565">
          <cell r="A3565" t="str">
            <v>TO E AREIA</v>
          </cell>
          <cell r="B3565" t="str">
            <v>) E ARAME RECOZIDO</v>
          </cell>
        </row>
        <row r="3566">
          <cell r="A3566" t="str">
            <v>73938/005</v>
          </cell>
          <cell r="B3566" t="str">
            <v>COBERTURA EM TELHA CERAMICA TIPO PAULISTA, COM ARGAMASSA TRACO 1:3 (CI</v>
          </cell>
          <cell r="C3566" t="str">
            <v>M2</v>
          </cell>
          <cell r="D3566" t="str">
            <v>CR</v>
          </cell>
          <cell r="E3566">
            <v>85.46</v>
          </cell>
        </row>
        <row r="3567">
          <cell r="A3567" t="str">
            <v>MENTO E AR</v>
          </cell>
          <cell r="B3567" t="str">
            <v>EIA) E ARAME RECOZIDO</v>
          </cell>
        </row>
        <row r="3568">
          <cell r="A3568" t="str">
            <v>73938/006</v>
          </cell>
          <cell r="B3568" t="str">
            <v>CORDAO DE ARREMATE EM BEIRAIS COM TELHA CERAMICA EMBOCADA TRACO 1:2:8</v>
          </cell>
          <cell r="C3568" t="str">
            <v>M</v>
          </cell>
          <cell r="D3568" t="str">
            <v>CR</v>
          </cell>
          <cell r="E3568">
            <v>16.78</v>
          </cell>
        </row>
        <row r="3569">
          <cell r="A3569" t="str">
            <v>(CIMENTO,</v>
          </cell>
          <cell r="B3569" t="str">
            <v>CAL E AREIA)</v>
          </cell>
        </row>
        <row r="3570">
          <cell r="A3570" t="str">
            <v>73938/007</v>
          </cell>
          <cell r="B3570" t="str">
            <v>EMBOCAMENTO DE ULTIMA FIADA DE TELHA PLAN, COLONIAL OU PAULISTA, COM A</v>
          </cell>
          <cell r="C3570" t="str">
            <v>M</v>
          </cell>
          <cell r="D3570" t="str">
            <v>CR</v>
          </cell>
          <cell r="E3570">
            <v>8.91</v>
          </cell>
        </row>
        <row r="3571">
          <cell r="A3571" t="str">
            <v>RGAMASSA T</v>
          </cell>
          <cell r="B3571" t="str">
            <v>RACO 1:2:8 (CIMENTO, CAL E AREIA)</v>
          </cell>
        </row>
        <row r="3572">
          <cell r="A3572">
            <v>76450</v>
          </cell>
          <cell r="B3572" t="str">
            <v>COBERTURA TELHA CERAMICA</v>
          </cell>
        </row>
        <row r="3573">
          <cell r="A3573" t="str">
            <v>76450/001</v>
          </cell>
          <cell r="B3573" t="str">
            <v>COBERTURA EM TELHA CERAMICA TIPO PAULISTINHA (TRAPEZOIDAL), COM ARGAMA</v>
          </cell>
          <cell r="C3573" t="str">
            <v>M2</v>
          </cell>
          <cell r="D3573" t="str">
            <v>CR</v>
          </cell>
          <cell r="E3573">
            <v>88.16</v>
          </cell>
        </row>
        <row r="3574">
          <cell r="A3574" t="str">
            <v>SSA TRACO</v>
          </cell>
          <cell r="B3574" t="str">
            <v>1:3 (CIMENTO E AREIA) E ARAME RECOZIDO</v>
          </cell>
        </row>
        <row r="3575">
          <cell r="A3575">
            <v>84033</v>
          </cell>
          <cell r="B3575" t="str">
            <v>COBERTURA COM TELHA COLONIAL, EXCLUINDO MADEIRAMENTO</v>
          </cell>
          <cell r="C3575" t="str">
            <v>M2</v>
          </cell>
          <cell r="D3575" t="str">
            <v>CR</v>
          </cell>
          <cell r="E3575">
            <v>29.75</v>
          </cell>
        </row>
        <row r="3576">
          <cell r="A3576">
            <v>75</v>
          </cell>
          <cell r="B3576" t="str">
            <v>TELHAMENTO COM TELHA DE FIBROCIMENTO</v>
          </cell>
        </row>
        <row r="3577">
          <cell r="A3577">
            <v>72092</v>
          </cell>
          <cell r="B3577" t="str">
            <v>RECOLOCACAO DE TELHAS ONDULADAS COM MASSA PARA VEDACAO, CONSIDERANDO R</v>
          </cell>
          <cell r="C3577" t="str">
            <v>M2</v>
          </cell>
          <cell r="D3577" t="str">
            <v>CR</v>
          </cell>
          <cell r="E3577">
            <v>7.88</v>
          </cell>
        </row>
        <row r="3578">
          <cell r="A3578" t="str">
            <v>EAPROVEITA</v>
          </cell>
          <cell r="B3578" t="str">
            <v>MENTO DE MATERIAL</v>
          </cell>
        </row>
        <row r="3579">
          <cell r="A3579">
            <v>72093</v>
          </cell>
          <cell r="B3579" t="str">
            <v>RECOLOCAÇÃO DE TELHA DE FIBROCIMENTO ESTRUTURAL LARGURA ÚTIL 49CM OU 4</v>
          </cell>
          <cell r="C3579" t="str">
            <v>M2</v>
          </cell>
          <cell r="D3579" t="str">
            <v>CR</v>
          </cell>
          <cell r="E3579">
            <v>7.76</v>
          </cell>
        </row>
        <row r="3580">
          <cell r="A3580" t="str">
            <v>4CM, CONSI</v>
          </cell>
          <cell r="B3580" t="str">
            <v>DERANDO O    REAPROVEITAMENTO DO MATERIAL A EXCEÇÃO DO CONJU</v>
          </cell>
        </row>
        <row r="3581">
          <cell r="A3581" t="str">
            <v>NTO DE ARR</v>
          </cell>
          <cell r="B3581" t="str">
            <v>UELAS DE VEDAÇÃO</v>
          </cell>
        </row>
        <row r="3582">
          <cell r="A3582">
            <v>72094</v>
          </cell>
          <cell r="B3582" t="str">
            <v>RECOLOCAÇÃO DE TELHA DE FIBROCIMENTO ESTRUTURAL LARGURA ÚTIL 90CM, CON</v>
          </cell>
          <cell r="C3582" t="str">
            <v>M2</v>
          </cell>
          <cell r="D3582" t="str">
            <v>CR</v>
          </cell>
          <cell r="E3582">
            <v>7.69</v>
          </cell>
        </row>
        <row r="3583">
          <cell r="A3583" t="str">
            <v>SIDERANDO</v>
          </cell>
          <cell r="B3583" t="str">
            <v>O REAPROVEITAMENTO DO MATERIAL A EXCEÇÃO DO CONJUNTO DE ARRU</v>
          </cell>
        </row>
        <row r="3584">
          <cell r="A3584" t="str">
            <v>ELAS DE VE</v>
          </cell>
          <cell r="B3584" t="str">
            <v>DAÇÃO</v>
          </cell>
        </row>
        <row r="3585">
          <cell r="A3585">
            <v>73633</v>
          </cell>
          <cell r="B3585" t="str">
            <v>COBERTURA COM TELHA DE FIBROCIMENTO ESTRUTURAL LARGURA UTIL 90CM, INCL</v>
          </cell>
          <cell r="C3585" t="str">
            <v>M2</v>
          </cell>
          <cell r="D3585" t="str">
            <v>CR</v>
          </cell>
          <cell r="E3585">
            <v>59.31</v>
          </cell>
        </row>
        <row r="3586">
          <cell r="A3586" t="str">
            <v>USO ACESSO</v>
          </cell>
          <cell r="B3586" t="str">
            <v>RIOS DE FIXACAO E VEDACAO</v>
          </cell>
        </row>
        <row r="3587">
          <cell r="A3587">
            <v>73634</v>
          </cell>
          <cell r="B3587" t="str">
            <v>COBERTURA COM TELHA DE FIBROCIMENTO ESTRUTURAL LARGURA ÚTIL 49CM OU 44</v>
          </cell>
          <cell r="C3587" t="str">
            <v>M2</v>
          </cell>
          <cell r="D3587" t="str">
            <v>CR</v>
          </cell>
          <cell r="E3587">
            <v>70.569999999999993</v>
          </cell>
        </row>
        <row r="3588">
          <cell r="A3588" t="str">
            <v>SINAPI - S</v>
          </cell>
          <cell r="B3588" t="str">
            <v>ISTEMA NACIONAL DE PESQUISA DE CUSTOS E ÍNDICES DA CONSTRUÇÃO CIVIL</v>
          </cell>
        </row>
        <row r="3589">
          <cell r="A3589" t="str">
            <v>PCI.817.01</v>
          </cell>
          <cell r="B3589" t="e">
            <v>#NAME?</v>
          </cell>
          <cell r="D3589" t="str">
            <v>EM</v>
          </cell>
          <cell r="E3589" t="str">
            <v>06/2016 AS 13:04:4</v>
          </cell>
        </row>
        <row r="3590">
          <cell r="D3590" t="str">
            <v>TA</v>
          </cell>
          <cell r="E3590" t="str">
            <v>TÉCNICA: 13/06/20</v>
          </cell>
        </row>
        <row r="3591">
          <cell r="A3591" t="str">
            <v>ENCARGOS S</v>
          </cell>
          <cell r="B3591" t="str">
            <v>OCIAIS DESONERADOS: 90,80%(HORA)   52,84%(MÊS)</v>
          </cell>
        </row>
        <row r="3592">
          <cell r="A3592" t="str">
            <v>ABRANGÊNCI</v>
          </cell>
          <cell r="B3592" t="str">
            <v>A : NACIONAL                                              LOCALIDADE  : BELO</v>
          </cell>
          <cell r="C3592" t="str">
            <v>HORI</v>
          </cell>
        </row>
        <row r="3593">
          <cell r="A3593" t="str">
            <v>REF.COLETA</v>
          </cell>
          <cell r="B3593" t="str">
            <v>: MEDIANO</v>
          </cell>
          <cell r="D3593" t="str">
            <v>TA</v>
          </cell>
          <cell r="E3593" t="str">
            <v>: 05/2016</v>
          </cell>
        </row>
        <row r="3594">
          <cell r="A3594" t="str">
            <v>CÓDIGO</v>
          </cell>
          <cell r="B3594" t="str">
            <v>|D E S C R I Ç Ã O                                                   |UN</v>
          </cell>
          <cell r="C3594" t="str">
            <v>IDADE</v>
          </cell>
          <cell r="D3594" t="str">
            <v>DE</v>
          </cell>
          <cell r="E3594" t="str">
            <v>|CUSTO TOTA</v>
          </cell>
        </row>
        <row r="3595">
          <cell r="A3595" t="str">
            <v>VÍNCULO...</v>
          </cell>
          <cell r="B3595" t="str">
            <v>..: CAIXA REFERENCIAL</v>
          </cell>
        </row>
        <row r="3596">
          <cell r="A3596" t="str">
            <v>CM, INCLUS</v>
          </cell>
          <cell r="B3596" t="str">
            <v>O ACESSÓRIOS DE FIXAÇÃO E VEDAÇÃO, EXCLUINDO MADEIRAMENTO</v>
          </cell>
        </row>
        <row r="3597">
          <cell r="A3597">
            <v>74088</v>
          </cell>
          <cell r="B3597" t="str">
            <v>TELHAMENTO C/ TELHA DE FIBROCIMENTO</v>
          </cell>
        </row>
        <row r="3598">
          <cell r="A3598" t="str">
            <v>74088/001</v>
          </cell>
          <cell r="B3598" t="str">
            <v>TELHAMENTO COM TELHA DE FIBROCIMENTO ONDULADA, ESPESSURA 6MM, INCLUSO</v>
          </cell>
          <cell r="C3598" t="str">
            <v>M2</v>
          </cell>
          <cell r="D3598" t="str">
            <v>CR</v>
          </cell>
          <cell r="E3598">
            <v>23.74</v>
          </cell>
        </row>
        <row r="3599">
          <cell r="A3599" t="str">
            <v>JUNTAS DE</v>
          </cell>
          <cell r="B3599" t="str">
            <v>VEDACAO E ACESSORIOS DE FIXACAO, EXCLUINDO MADEIRAMENTO</v>
          </cell>
        </row>
        <row r="3600">
          <cell r="A3600">
            <v>84035</v>
          </cell>
          <cell r="B3600" t="str">
            <v>COBERTURA COM TELHA DE FIBROCIMENTO ONDULADA, ESPESSURA 8 MM, INCLUIND</v>
          </cell>
          <cell r="C3600" t="str">
            <v>M2</v>
          </cell>
          <cell r="D3600" t="str">
            <v>CR</v>
          </cell>
          <cell r="E3600">
            <v>42.17</v>
          </cell>
        </row>
        <row r="3601">
          <cell r="A3601" t="str">
            <v>O ACESSORI</v>
          </cell>
          <cell r="B3601" t="str">
            <v>OS, EXCLUINDO MADEIRAMENTO</v>
          </cell>
        </row>
        <row r="3602">
          <cell r="A3602">
            <v>84036</v>
          </cell>
          <cell r="B3602" t="str">
            <v>COBERTURA COM TELHA DE FIBROCIMENTO ONDULADA, ESPESSURA 4 MM, INCLUSOS</v>
          </cell>
          <cell r="C3602" t="str">
            <v>M2</v>
          </cell>
          <cell r="D3602" t="str">
            <v>CR</v>
          </cell>
          <cell r="E3602">
            <v>24.19</v>
          </cell>
        </row>
        <row r="3603">
          <cell r="A3603" t="str">
            <v>ACESSORIOS</v>
          </cell>
          <cell r="B3603" t="str">
            <v>DE FIXACAO, EXCLUINDO MADEIRAMENTO</v>
          </cell>
        </row>
        <row r="3604">
          <cell r="A3604">
            <v>84037</v>
          </cell>
          <cell r="B3604" t="str">
            <v>COBERTURA COM TELHA DE FIBROCIMENTO ONDULADA, ESPESSURA 6 MM, COM CUME</v>
          </cell>
          <cell r="C3604" t="str">
            <v>M2</v>
          </cell>
          <cell r="D3604" t="str">
            <v>CR</v>
          </cell>
          <cell r="E3604">
            <v>34.32</v>
          </cell>
        </row>
        <row r="3605">
          <cell r="A3605" t="str">
            <v>EIRA UNIVE</v>
          </cell>
          <cell r="B3605" t="str">
            <v>RSAL, INCLUSAS JUNTAS DE DILATACAO E ACESSORIOS DE FIXACAO,</v>
          </cell>
        </row>
        <row r="3606">
          <cell r="A3606" t="str">
            <v>EXCLUINDO</v>
          </cell>
          <cell r="B3606" t="str">
            <v>MADEIRAMENTO</v>
          </cell>
        </row>
        <row r="3607">
          <cell r="A3607">
            <v>76</v>
          </cell>
          <cell r="B3607" t="str">
            <v>TELHAMENTO COM TELHA METALICA</v>
          </cell>
        </row>
        <row r="3608">
          <cell r="A3608">
            <v>73866</v>
          </cell>
          <cell r="B3608" t="str">
            <v>ESTRUTURA DE ACO</v>
          </cell>
        </row>
        <row r="3609">
          <cell r="A3609" t="str">
            <v>73866/001</v>
          </cell>
          <cell r="B3609" t="str">
            <v>ESTRUTURA PARA COBERTURA TIPO FINK, EM ALUMINIO ANODIZADO, VAO DE 20M,</v>
          </cell>
          <cell r="C3609" t="str">
            <v>M2</v>
          </cell>
          <cell r="D3609" t="str">
            <v>CR</v>
          </cell>
          <cell r="E3609">
            <v>662.56</v>
          </cell>
        </row>
        <row r="3610">
          <cell r="A3610" t="str">
            <v>ESPACAMENT</v>
          </cell>
          <cell r="B3610" t="str">
            <v>O DAS TESOURAS DE 5M ATE 6,5M</v>
          </cell>
        </row>
        <row r="3611">
          <cell r="A3611" t="str">
            <v>73866/002</v>
          </cell>
          <cell r="B3611" t="str">
            <v>ESTRUTURA PARA COBERTURA TIPO FINK, EM ALUMINIO ANODIZADO, VAO DE 30M,</v>
          </cell>
          <cell r="C3611" t="str">
            <v>M2</v>
          </cell>
          <cell r="D3611" t="str">
            <v>CR</v>
          </cell>
          <cell r="E3611">
            <v>695.48</v>
          </cell>
        </row>
        <row r="3612">
          <cell r="A3612" t="str">
            <v>ESPACAMENT</v>
          </cell>
          <cell r="B3612" t="str">
            <v>O DAS TESOURAS DE 5M ATE 6,5M</v>
          </cell>
        </row>
        <row r="3613">
          <cell r="A3613" t="str">
            <v>73866/003</v>
          </cell>
          <cell r="B3613" t="str">
            <v>ESTRUTURA PARA COBERTURA TIPO FINK, EM ALUMINIO ANODIZADO, VAO DE 40M,</v>
          </cell>
          <cell r="C3613" t="str">
            <v>M2</v>
          </cell>
          <cell r="D3613" t="str">
            <v>CR</v>
          </cell>
          <cell r="E3613">
            <v>727.77</v>
          </cell>
        </row>
        <row r="3614">
          <cell r="A3614" t="str">
            <v>ESPACAMENT</v>
          </cell>
          <cell r="B3614" t="str">
            <v>O DAS TESOURAS DE 5M ATE 6,5M</v>
          </cell>
        </row>
        <row r="3615">
          <cell r="A3615" t="str">
            <v>73866/004</v>
          </cell>
          <cell r="B3615" t="str">
            <v>ESTRUTURA PARA COBERTURA EM ARCO, EM ALUMINIO ANODIZADO, VAO DE 20M, E</v>
          </cell>
          <cell r="C3615" t="str">
            <v>M2</v>
          </cell>
          <cell r="D3615" t="str">
            <v>CR</v>
          </cell>
          <cell r="E3615">
            <v>606.98</v>
          </cell>
        </row>
        <row r="3616">
          <cell r="A3616" t="str">
            <v>SPACAMENTO</v>
          </cell>
          <cell r="B3616" t="str">
            <v>DE 5M ATE 6,5M</v>
          </cell>
        </row>
        <row r="3617">
          <cell r="A3617" t="str">
            <v>73866/005</v>
          </cell>
          <cell r="B3617" t="str">
            <v>ESTRUTURA PARA COBERTURA EM ARCO, EM ALUMINIO ANODIZADO, VAO DE 30M, E</v>
          </cell>
          <cell r="C3617" t="str">
            <v>M2</v>
          </cell>
          <cell r="D3617" t="str">
            <v>CR</v>
          </cell>
          <cell r="E3617">
            <v>645.51</v>
          </cell>
        </row>
        <row r="3618">
          <cell r="A3618" t="str">
            <v>SPACAMENTO</v>
          </cell>
          <cell r="B3618" t="str">
            <v>DE 5M ATE 6,5M</v>
          </cell>
        </row>
        <row r="3619">
          <cell r="A3619" t="str">
            <v>73866/006</v>
          </cell>
          <cell r="B3619" t="str">
            <v>ESTRUTURA PARA COBERTURA EM ARCO, EM ALUMINIO ANODIZADO, VAO DE 40M, E</v>
          </cell>
          <cell r="C3619" t="str">
            <v>M2</v>
          </cell>
          <cell r="D3619" t="str">
            <v>CR</v>
          </cell>
          <cell r="E3619">
            <v>677.41</v>
          </cell>
        </row>
        <row r="3620">
          <cell r="A3620" t="str">
            <v>SPACAMENTO</v>
          </cell>
          <cell r="B3620" t="str">
            <v>DE 5M ATE 6,5M</v>
          </cell>
        </row>
        <row r="3621">
          <cell r="A3621" t="str">
            <v>73866/007</v>
          </cell>
          <cell r="B3621" t="str">
            <v>ESTRUTURA PARA COBERTURA TIPO SHED, EM ALUMINIO ANODIZADO, VAO DE 20M,</v>
          </cell>
          <cell r="C3621" t="str">
            <v>M2</v>
          </cell>
          <cell r="D3621" t="str">
            <v>CR</v>
          </cell>
          <cell r="E3621">
            <v>719.36</v>
          </cell>
        </row>
        <row r="3622">
          <cell r="A3622" t="str">
            <v>ESPACAMENT</v>
          </cell>
          <cell r="B3622" t="str">
            <v>O DAS TESOURAS DE 5M ATE 6,5M</v>
          </cell>
        </row>
        <row r="3623">
          <cell r="A3623" t="str">
            <v>73866/008</v>
          </cell>
          <cell r="B3623" t="str">
            <v>ESTRUTURA PARA COBERTURA TIPO SHED, EM ALUMINIO ANODIZADO, VAO DE 30M,</v>
          </cell>
          <cell r="C3623" t="str">
            <v>M2</v>
          </cell>
          <cell r="D3623" t="str">
            <v>CR</v>
          </cell>
          <cell r="E3623">
            <v>875.55</v>
          </cell>
        </row>
        <row r="3624">
          <cell r="A3624" t="str">
            <v>SINAPI - S</v>
          </cell>
          <cell r="B3624" t="str">
            <v>ISTEMA NACIONAL DE PESQUISA DE CUSTOS E ÍNDICES DA CONSTRUÇÃO CIVIL</v>
          </cell>
        </row>
        <row r="3625">
          <cell r="A3625" t="str">
            <v>PCI.817.01</v>
          </cell>
          <cell r="B3625" t="e">
            <v>#NAME?</v>
          </cell>
          <cell r="D3625" t="str">
            <v>EM</v>
          </cell>
          <cell r="E3625" t="str">
            <v>06/2016 AS 13:04:4</v>
          </cell>
        </row>
        <row r="3626">
          <cell r="D3626" t="str">
            <v>TA</v>
          </cell>
          <cell r="E3626" t="str">
            <v>TÉCNICA: 13/06/20</v>
          </cell>
        </row>
        <row r="3627">
          <cell r="A3627" t="str">
            <v>ENCARGOS S</v>
          </cell>
          <cell r="B3627" t="str">
            <v>OCIAIS DESONERADOS: 90,80%(HORA)   52,84%(MÊS)</v>
          </cell>
        </row>
        <row r="3628">
          <cell r="A3628" t="str">
            <v>ABRANGÊNCI</v>
          </cell>
          <cell r="B3628" t="str">
            <v>A : NACIONAL                                              LOCALIDADE  : BELO</v>
          </cell>
          <cell r="C3628" t="str">
            <v>HORI</v>
          </cell>
        </row>
        <row r="3629">
          <cell r="A3629" t="str">
            <v>REF.COLETA</v>
          </cell>
          <cell r="B3629" t="str">
            <v>: MEDIANO</v>
          </cell>
          <cell r="D3629" t="str">
            <v>TA</v>
          </cell>
          <cell r="E3629" t="str">
            <v>: 05/2016</v>
          </cell>
        </row>
        <row r="3630">
          <cell r="A3630" t="str">
            <v>CÓDIGO</v>
          </cell>
          <cell r="B3630" t="str">
            <v>|D E S C R I Ç Ã O                                                   |UN</v>
          </cell>
          <cell r="C3630" t="str">
            <v>IDADE</v>
          </cell>
          <cell r="D3630" t="str">
            <v>DE</v>
          </cell>
          <cell r="E3630" t="str">
            <v>|CUSTO TOTA</v>
          </cell>
        </row>
        <row r="3631">
          <cell r="A3631" t="str">
            <v>VÍNCULO...</v>
          </cell>
          <cell r="B3631" t="str">
            <v>..: CAIXA REFERENCIAL</v>
          </cell>
        </row>
        <row r="3632">
          <cell r="A3632" t="str">
            <v>ESPACAMENT</v>
          </cell>
          <cell r="B3632" t="str">
            <v>O DAS TESOURAS DE 5M ATE 6,5M</v>
          </cell>
        </row>
        <row r="3633">
          <cell r="A3633" t="str">
            <v>73866/009</v>
          </cell>
          <cell r="B3633" t="str">
            <v>ESTRUTURA PARA COBERTURA TIPO SHED, EM ALUMINIO ANODIZADO, VAO DE 40M,</v>
          </cell>
          <cell r="C3633" t="str">
            <v>M2</v>
          </cell>
          <cell r="D3633" t="str">
            <v>CR</v>
          </cell>
          <cell r="E3633">
            <v>908.26</v>
          </cell>
        </row>
        <row r="3634">
          <cell r="A3634" t="str">
            <v>ESPACAMENT</v>
          </cell>
          <cell r="B3634" t="str">
            <v>O DAS TESOURAS DE 5M ATE 6,5M</v>
          </cell>
        </row>
        <row r="3635">
          <cell r="A3635">
            <v>73867</v>
          </cell>
          <cell r="B3635" t="str">
            <v>ESTRUTURA ESPACIAL</v>
          </cell>
        </row>
        <row r="3636">
          <cell r="A3636" t="str">
            <v>73867/001</v>
          </cell>
          <cell r="B3636" t="str">
            <v>ESTRUTURA TIPO ESPACIAL EM ALUMINIO ANODIZADO, VAO DE 20M</v>
          </cell>
          <cell r="C3636" t="str">
            <v>M2</v>
          </cell>
          <cell r="D3636" t="str">
            <v>CR</v>
          </cell>
          <cell r="E3636">
            <v>266.13</v>
          </cell>
        </row>
        <row r="3637">
          <cell r="A3637" t="str">
            <v>73867/002</v>
          </cell>
          <cell r="B3637" t="str">
            <v>ESTRUTURA TIPO ESPACIAL EM ALUMINIO ANODIZADO, VAO DE 30M</v>
          </cell>
          <cell r="C3637" t="str">
            <v>M2</v>
          </cell>
          <cell r="D3637" t="str">
            <v>CR</v>
          </cell>
          <cell r="E3637">
            <v>303.14</v>
          </cell>
        </row>
        <row r="3638">
          <cell r="A3638" t="str">
            <v>73867/003</v>
          </cell>
          <cell r="B3638" t="str">
            <v>ESTRUTURA TIPO ESPACIAL EM ALUMINIO ANODIZADO, VAO DE 40M</v>
          </cell>
          <cell r="C3638" t="str">
            <v>M2</v>
          </cell>
          <cell r="D3638" t="str">
            <v>CR</v>
          </cell>
          <cell r="E3638">
            <v>385.39</v>
          </cell>
        </row>
        <row r="3639">
          <cell r="A3639" t="str">
            <v>73867/004</v>
          </cell>
          <cell r="B3639" t="str">
            <v>ESTRUTURA TIPO ESPACIAL EM ALUMINIO ANODIZADO, VAO DE 50M</v>
          </cell>
          <cell r="C3639" t="str">
            <v>M2</v>
          </cell>
          <cell r="D3639" t="str">
            <v>CR</v>
          </cell>
          <cell r="E3639">
            <v>401.84</v>
          </cell>
        </row>
        <row r="3640">
          <cell r="A3640">
            <v>75220</v>
          </cell>
          <cell r="B3640" t="str">
            <v>CUMEEIRA EM PERFIL ONDULADO DE ALUMÍNIO</v>
          </cell>
          <cell r="C3640" t="str">
            <v>M</v>
          </cell>
          <cell r="D3640" t="str">
            <v>AS</v>
          </cell>
          <cell r="E3640">
            <v>29.38</v>
          </cell>
        </row>
        <row r="3641">
          <cell r="A3641">
            <v>75381</v>
          </cell>
          <cell r="B3641" t="str">
            <v>TELHA METÁLICA</v>
          </cell>
        </row>
        <row r="3642">
          <cell r="A3642" t="str">
            <v>75381/001</v>
          </cell>
          <cell r="B3642" t="str">
            <v>COBERTURA COM TELHA  DE CHAPA DE AÇO ZINCADO, ONDULADA, ESPESSURA DE 0</v>
          </cell>
          <cell r="C3642" t="str">
            <v>M2</v>
          </cell>
          <cell r="D3642" t="str">
            <v>CR</v>
          </cell>
          <cell r="E3642">
            <v>30.14</v>
          </cell>
        </row>
        <row r="3643">
          <cell r="A3643" t="str">
            <v>,5MM</v>
          </cell>
        </row>
        <row r="3644">
          <cell r="A3644">
            <v>84038</v>
          </cell>
          <cell r="B3644" t="str">
            <v>COBERTURA COM TELHA ONDULADA DE ALUMINIO, ESPESSURA DE 0,5 MM</v>
          </cell>
          <cell r="C3644" t="str">
            <v>M2</v>
          </cell>
          <cell r="D3644" t="str">
            <v>AS</v>
          </cell>
          <cell r="E3644">
            <v>36.520000000000003</v>
          </cell>
        </row>
        <row r="3645">
          <cell r="A3645">
            <v>84039</v>
          </cell>
          <cell r="B3645" t="str">
            <v>COBERTURA COM TELHA ONDULADA DE ALUMINIO, ESPESSURA DE 0,7 MM</v>
          </cell>
          <cell r="C3645" t="str">
            <v>M2</v>
          </cell>
          <cell r="D3645" t="str">
            <v>AS</v>
          </cell>
          <cell r="E3645">
            <v>48.3</v>
          </cell>
        </row>
        <row r="3646">
          <cell r="A3646">
            <v>84040</v>
          </cell>
          <cell r="B3646" t="str">
            <v>COBERTURA COM TELHA DE ACO ZINCADO, TRAPEZOIDAL, ESPESSURA DE 0,5 MM,</v>
          </cell>
          <cell r="C3646" t="str">
            <v>M2</v>
          </cell>
          <cell r="D3646" t="str">
            <v>CR</v>
          </cell>
          <cell r="E3646">
            <v>27.02</v>
          </cell>
        </row>
        <row r="3647">
          <cell r="A3647" t="str">
            <v>INCLUINDO</v>
          </cell>
          <cell r="B3647" t="str">
            <v>ACESSORIOS</v>
          </cell>
        </row>
        <row r="3648">
          <cell r="A3648">
            <v>78</v>
          </cell>
          <cell r="B3648" t="str">
            <v>MADEIRAMENTO/TELHAMENTO C/ TELHAS FIBROCIMENTO</v>
          </cell>
        </row>
        <row r="3649">
          <cell r="A3649">
            <v>84041</v>
          </cell>
          <cell r="B3649" t="str">
            <v>COBERTURA COM TELHA PLASTICA TRANSPARENTE INCLUSIVE FIXACAO</v>
          </cell>
          <cell r="C3649" t="str">
            <v>M2</v>
          </cell>
          <cell r="D3649" t="str">
            <v>CR</v>
          </cell>
          <cell r="E3649">
            <v>32.04</v>
          </cell>
        </row>
        <row r="3650">
          <cell r="A3650">
            <v>79</v>
          </cell>
          <cell r="B3650" t="str">
            <v>CUMEEIRA CERAMICA</v>
          </cell>
        </row>
        <row r="3651">
          <cell r="A3651" t="str">
            <v>6058     C</v>
          </cell>
          <cell r="B3651" t="str">
            <v>UMEEIRA COM TELHA CERAMICA EMBOCADA COM ARGAMASSA TRACO 1:2:8 (CIMENT</v>
          </cell>
          <cell r="C3651" t="str">
            <v>M</v>
          </cell>
          <cell r="D3651" t="str">
            <v>CR</v>
          </cell>
          <cell r="E3651">
            <v>20.63</v>
          </cell>
        </row>
        <row r="3652">
          <cell r="A3652" t="str">
            <v>O, CAL E A</v>
          </cell>
          <cell r="B3652" t="str">
            <v>REIA)</v>
          </cell>
        </row>
        <row r="3653">
          <cell r="A3653">
            <v>73930</v>
          </cell>
          <cell r="B3653" t="str">
            <v>ARREMATE TELHA CERAMICA EMBOCADA C/ARGAMASSA CIMENTO/AREIA/SAIBRO 1:2:</v>
          </cell>
        </row>
        <row r="3654">
          <cell r="A3654">
            <v>3</v>
          </cell>
        </row>
        <row r="3655">
          <cell r="A3655" t="str">
            <v>73930/001</v>
          </cell>
          <cell r="B3655" t="str">
            <v>CORDAO DE ARREMATE COM TELHA CERAMICA TIPO CANAL EMBOCADA COM ARGAMASS</v>
          </cell>
          <cell r="C3655" t="str">
            <v>M</v>
          </cell>
          <cell r="D3655" t="str">
            <v>CR</v>
          </cell>
          <cell r="E3655">
            <v>16.670000000000002</v>
          </cell>
        </row>
        <row r="3656">
          <cell r="A3656" t="str">
            <v>A TRACO 1:</v>
          </cell>
          <cell r="B3656" t="str">
            <v>3 (CIMENTO E AREIA)</v>
          </cell>
        </row>
        <row r="3657">
          <cell r="A3657">
            <v>80</v>
          </cell>
          <cell r="B3657" t="str">
            <v>CUMEEIRA DE FIBROCIMENTO</v>
          </cell>
        </row>
        <row r="3658">
          <cell r="A3658">
            <v>73744</v>
          </cell>
          <cell r="B3658" t="str">
            <v>CUMIEIRA DE FIBROCIMENTO</v>
          </cell>
        </row>
        <row r="3659">
          <cell r="A3659" t="str">
            <v>73744/001</v>
          </cell>
          <cell r="B3659" t="str">
            <v>CUMEEIRA PARA TELHA DE FIBROCIMENTO ESTRUTURAL, INCLUSO ACESSORIOS PAR</v>
          </cell>
          <cell r="C3659" t="str">
            <v>M</v>
          </cell>
          <cell r="D3659" t="str">
            <v>CR</v>
          </cell>
          <cell r="E3659">
            <v>96.56</v>
          </cell>
        </row>
        <row r="3660">
          <cell r="A3660" t="str">
            <v>SINAPI - S</v>
          </cell>
          <cell r="B3660" t="str">
            <v>ISTEMA NACIONAL DE PESQUISA DE CUSTOS E ÍNDICES DA CONSTRUÇÃO CIVIL</v>
          </cell>
        </row>
        <row r="3661">
          <cell r="A3661" t="str">
            <v>PCI.817.01</v>
          </cell>
          <cell r="B3661" t="e">
            <v>#NAME?</v>
          </cell>
          <cell r="D3661" t="str">
            <v>EM</v>
          </cell>
          <cell r="E3661" t="str">
            <v>06/2016 AS 13:04:4</v>
          </cell>
        </row>
        <row r="3662">
          <cell r="D3662" t="str">
            <v>TA</v>
          </cell>
          <cell r="E3662" t="str">
            <v>TÉCNICA: 13/06/20</v>
          </cell>
        </row>
        <row r="3663">
          <cell r="A3663" t="str">
            <v>ENCARGOS S</v>
          </cell>
          <cell r="B3663" t="str">
            <v>OCIAIS DESONERADOS: 90,80%(HORA)   52,84%(MÊS)</v>
          </cell>
        </row>
        <row r="3664">
          <cell r="A3664" t="str">
            <v>ABRANGÊNCI</v>
          </cell>
          <cell r="B3664" t="str">
            <v>A : NACIONAL                                              LOCALIDADE  : BELO</v>
          </cell>
          <cell r="C3664" t="str">
            <v>HORI</v>
          </cell>
        </row>
        <row r="3665">
          <cell r="A3665" t="str">
            <v>REF.COLETA</v>
          </cell>
          <cell r="B3665" t="str">
            <v>: MEDIANO</v>
          </cell>
          <cell r="D3665" t="str">
            <v>TA</v>
          </cell>
          <cell r="E3665" t="str">
            <v>: 05/2016</v>
          </cell>
        </row>
        <row r="3666">
          <cell r="A3666" t="str">
            <v>CÓDIGO</v>
          </cell>
          <cell r="B3666" t="str">
            <v>|D E S C R I Ç Ã O                                                   |UN</v>
          </cell>
          <cell r="C3666" t="str">
            <v>IDADE</v>
          </cell>
          <cell r="D3666" t="str">
            <v>DE</v>
          </cell>
          <cell r="E3666" t="str">
            <v>|CUSTO TOTA</v>
          </cell>
        </row>
        <row r="3667">
          <cell r="A3667" t="str">
            <v>VÍNCULO...</v>
          </cell>
          <cell r="B3667" t="str">
            <v>..: CAIXA REFERENCIAL</v>
          </cell>
        </row>
        <row r="3668">
          <cell r="A3668" t="str">
            <v>A FIXACAO</v>
          </cell>
          <cell r="B3668" t="str">
            <v>E VEDACAO</v>
          </cell>
        </row>
        <row r="3669">
          <cell r="A3669">
            <v>74045</v>
          </cell>
          <cell r="B3669" t="str">
            <v>CUMEEIRA FIBROCIMENTO</v>
          </cell>
        </row>
        <row r="3670">
          <cell r="A3670" t="str">
            <v>74045/001</v>
          </cell>
          <cell r="B3670" t="str">
            <v>CUMEEIRA UNIVERSAL PARA TELHA DE FIBROCIMENTO ONDULADA ESPESSURA 6 MM,</v>
          </cell>
          <cell r="C3670" t="str">
            <v>M</v>
          </cell>
          <cell r="D3670" t="str">
            <v>CR</v>
          </cell>
          <cell r="E3670">
            <v>40.369999999999997</v>
          </cell>
        </row>
        <row r="3671">
          <cell r="A3671" t="str">
            <v>INCLUSO JU</v>
          </cell>
          <cell r="B3671" t="str">
            <v>NTAS DE VEDACAO E ACESSORIOS DE FIXACAO</v>
          </cell>
        </row>
        <row r="3672">
          <cell r="A3672" t="str">
            <v>74045/002</v>
          </cell>
          <cell r="B3672" t="str">
            <v>CUMEEIRA TIPO SHED PARA TELHA DE FIBROCIMENTO ONDULADA, INCLUSO JUNTAS</v>
          </cell>
          <cell r="C3672" t="str">
            <v>M</v>
          </cell>
          <cell r="D3672" t="str">
            <v>CR</v>
          </cell>
          <cell r="E3672">
            <v>33.39</v>
          </cell>
        </row>
        <row r="3673">
          <cell r="A3673" t="str">
            <v>DE VEDACAO</v>
          </cell>
          <cell r="B3673" t="str">
            <v>E ACESSORIOS DE FIXACAO</v>
          </cell>
        </row>
        <row r="3674">
          <cell r="A3674">
            <v>81</v>
          </cell>
          <cell r="B3674" t="str">
            <v>CALHA DE CONCRETO</v>
          </cell>
        </row>
        <row r="3675">
          <cell r="A3675">
            <v>84042</v>
          </cell>
          <cell r="B3675" t="str">
            <v>CALHA DE CONCRETO, 40X15 CM ESPESSURA DE 8 CM, PREPARADO EM BETONEIRA</v>
          </cell>
          <cell r="C3675" t="str">
            <v>M</v>
          </cell>
          <cell r="D3675" t="str">
            <v>CR</v>
          </cell>
          <cell r="E3675">
            <v>126.49</v>
          </cell>
        </row>
        <row r="3676">
          <cell r="A3676" t="str">
            <v>E CIMENTAD</v>
          </cell>
          <cell r="B3676" t="str">
            <v>O LISO EXECUTADO COM ARGAMASSA TRACO 1:4 (CIMENTO E AREIA ME</v>
          </cell>
        </row>
        <row r="3677">
          <cell r="A3677" t="str">
            <v>DIA NAO PE</v>
          </cell>
          <cell r="B3677" t="str">
            <v>NEIRADA), PREPARO MANUAL</v>
          </cell>
        </row>
        <row r="3678">
          <cell r="A3678">
            <v>84043</v>
          </cell>
          <cell r="B3678" t="str">
            <v>CALHA DE CONCRETO, 30X15 CM, ESPESSURA 8 CM PREPARADA EM BETONEIRA COM</v>
          </cell>
          <cell r="C3678" t="str">
            <v>M</v>
          </cell>
          <cell r="D3678" t="str">
            <v>CR</v>
          </cell>
          <cell r="E3678">
            <v>114.43</v>
          </cell>
        </row>
        <row r="3679">
          <cell r="A3679" t="str">
            <v>CIMENTADO</v>
          </cell>
          <cell r="B3679" t="str">
            <v>LISO EXECUTADO COM ARGAMASSA TRACO 1:4 (CIMENTO E AREIA MED</v>
          </cell>
        </row>
        <row r="3680">
          <cell r="A3680" t="str">
            <v>IA NAO PEN</v>
          </cell>
          <cell r="B3680" t="str">
            <v>EIRADA), PREPARO MANUAL</v>
          </cell>
        </row>
        <row r="3681">
          <cell r="A3681">
            <v>83</v>
          </cell>
          <cell r="B3681" t="str">
            <v>CALHA DE PVC, PECAS E ACESSORIOS</v>
          </cell>
        </row>
        <row r="3682">
          <cell r="A3682">
            <v>84044</v>
          </cell>
          <cell r="B3682" t="str">
            <v>CALHA DE BEIRAL, SEMICIRCULAR DE PVC, DIAMETRO 125 MM, INCLUINDO CABEC</v>
          </cell>
          <cell r="C3682" t="str">
            <v>M</v>
          </cell>
          <cell r="D3682" t="str">
            <v>CR</v>
          </cell>
          <cell r="E3682">
            <v>51.98</v>
          </cell>
        </row>
        <row r="3683">
          <cell r="A3683" t="str">
            <v>EIRAS, EME</v>
          </cell>
          <cell r="B3683" t="str">
            <v>NDAS, BOCAIS, SUPORTES E VEDACOES, EXCLUINDO CONDUTORES - FO</v>
          </cell>
        </row>
        <row r="3684">
          <cell r="A3684" t="str">
            <v>RNECIMENTO</v>
          </cell>
          <cell r="B3684" t="str">
            <v>E COLOCACAO</v>
          </cell>
        </row>
        <row r="3685">
          <cell r="A3685">
            <v>84045</v>
          </cell>
          <cell r="B3685" t="str">
            <v>CONDUTOR PARA CALHA DE BEIRAL, DE PVC, DIAMETRO 88 MM, INCLUINDO CONEX</v>
          </cell>
          <cell r="C3685" t="str">
            <v>M</v>
          </cell>
          <cell r="D3685" t="str">
            <v>CR</v>
          </cell>
          <cell r="E3685">
            <v>23.8</v>
          </cell>
        </row>
        <row r="3686">
          <cell r="A3686" t="str">
            <v>OES E BRAC</v>
          </cell>
          <cell r="B3686" t="str">
            <v>ADEIRAS - FORNECIMENTO E COLOCACAO</v>
          </cell>
        </row>
        <row r="3687">
          <cell r="A3687">
            <v>84</v>
          </cell>
          <cell r="B3687" t="str">
            <v>CALHA METALICA</v>
          </cell>
        </row>
        <row r="3688">
          <cell r="A3688">
            <v>72104</v>
          </cell>
          <cell r="B3688" t="str">
            <v>CALHA EM CHAPA DE ACO GALVANIZADO NUMERO 24, DESENVOLVIMENTO DE 33CM</v>
          </cell>
          <cell r="C3688" t="str">
            <v>M</v>
          </cell>
          <cell r="D3688" t="str">
            <v>CR</v>
          </cell>
          <cell r="E3688">
            <v>28.62</v>
          </cell>
        </row>
        <row r="3689">
          <cell r="A3689">
            <v>72105</v>
          </cell>
          <cell r="B3689" t="str">
            <v>CALHA EM CHAPA DE ACO GALVANIZADO NUMERO 24, DESENVOLVIMENTO DE 50CM</v>
          </cell>
          <cell r="C3689" t="str">
            <v>M</v>
          </cell>
          <cell r="D3689" t="str">
            <v>CR</v>
          </cell>
          <cell r="E3689">
            <v>43.77</v>
          </cell>
        </row>
        <row r="3690">
          <cell r="A3690">
            <v>84046</v>
          </cell>
          <cell r="B3690" t="str">
            <v>CALHA DE CHAPA GALVANIZADA NUMERO 26, COM DESENVOLVIMENTO DE 10 CM</v>
          </cell>
          <cell r="C3690" t="str">
            <v>M</v>
          </cell>
          <cell r="D3690" t="str">
            <v>CR</v>
          </cell>
          <cell r="E3690">
            <v>13.18</v>
          </cell>
        </row>
        <row r="3691">
          <cell r="A3691">
            <v>86</v>
          </cell>
          <cell r="B3691" t="str">
            <v>RUFO METALICO</v>
          </cell>
        </row>
        <row r="3692">
          <cell r="A3692">
            <v>72106</v>
          </cell>
          <cell r="B3692" t="str">
            <v>RUFO EM CHAPA DE ACO GALVANIZADO NUMERO 24, DESENVOLVIMENTO DE 16CM</v>
          </cell>
          <cell r="C3692" t="str">
            <v>M</v>
          </cell>
          <cell r="D3692" t="str">
            <v>CR</v>
          </cell>
          <cell r="E3692">
            <v>18.84</v>
          </cell>
        </row>
        <row r="3693">
          <cell r="A3693">
            <v>72107</v>
          </cell>
          <cell r="B3693" t="str">
            <v>RUFO EM CHAPA DE ACO GALVANIZADO NUMERO 24, DESENVOLVIMENTO DE 25CM</v>
          </cell>
          <cell r="C3693" t="str">
            <v>M</v>
          </cell>
          <cell r="D3693" t="str">
            <v>CR</v>
          </cell>
          <cell r="E3693">
            <v>17.829999999999998</v>
          </cell>
        </row>
        <row r="3694">
          <cell r="A3694">
            <v>87</v>
          </cell>
          <cell r="B3694" t="str">
            <v>RUFO/ESPIGAO/RINCAO DIVERSOS</v>
          </cell>
        </row>
        <row r="3695">
          <cell r="A3695">
            <v>73868</v>
          </cell>
          <cell r="B3695" t="str">
            <v>RUFOS PARA COBERTURAS EM TELHAS FIBROCIMENTO</v>
          </cell>
        </row>
        <row r="3696">
          <cell r="A3696" t="str">
            <v>SINAPI - S</v>
          </cell>
          <cell r="B3696" t="str">
            <v>ISTEMA NACIONAL DE PESQUISA DE CUSTOS E ÍNDICES DA CONSTRUÇÃO CIVIL</v>
          </cell>
        </row>
        <row r="3697">
          <cell r="A3697" t="str">
            <v>PCI.817.01</v>
          </cell>
          <cell r="B3697" t="e">
            <v>#NAME?</v>
          </cell>
          <cell r="D3697" t="str">
            <v>EM</v>
          </cell>
          <cell r="E3697" t="str">
            <v>06/2016 AS 13:04:4</v>
          </cell>
        </row>
        <row r="3698">
          <cell r="D3698" t="str">
            <v>TA</v>
          </cell>
          <cell r="E3698" t="str">
            <v>TÉCNICA: 13/06/20</v>
          </cell>
        </row>
        <row r="3699">
          <cell r="A3699" t="str">
            <v>ENCARGOS S</v>
          </cell>
          <cell r="B3699" t="str">
            <v>OCIAIS DESONERADOS: 90,80%(HORA)   52,84%(MÊS)</v>
          </cell>
        </row>
        <row r="3700">
          <cell r="A3700" t="str">
            <v>ABRANGÊNCI</v>
          </cell>
          <cell r="B3700" t="str">
            <v>A : NACIONAL                                              LOCALIDADE  : BELO</v>
          </cell>
          <cell r="C3700" t="str">
            <v>HORI</v>
          </cell>
        </row>
        <row r="3701">
          <cell r="A3701" t="str">
            <v>REF.COLETA</v>
          </cell>
          <cell r="B3701" t="str">
            <v>: MEDIANO</v>
          </cell>
          <cell r="D3701" t="str">
            <v>TA</v>
          </cell>
          <cell r="E3701" t="str">
            <v>: 05/2016</v>
          </cell>
        </row>
        <row r="3702">
          <cell r="A3702" t="str">
            <v>CÓDIGO</v>
          </cell>
          <cell r="B3702" t="str">
            <v>|D E S C R I Ç Ã O                                                   |UN</v>
          </cell>
          <cell r="C3702" t="str">
            <v>IDADE</v>
          </cell>
          <cell r="D3702" t="str">
            <v>DE</v>
          </cell>
          <cell r="E3702" t="str">
            <v>|CUSTO TOTA</v>
          </cell>
        </row>
        <row r="3703">
          <cell r="A3703" t="str">
            <v>VÍNCULO...</v>
          </cell>
          <cell r="B3703" t="str">
            <v>..: CAIXA REFERENCIAL</v>
          </cell>
        </row>
        <row r="3704">
          <cell r="A3704" t="str">
            <v>73868/001</v>
          </cell>
          <cell r="B3704" t="str">
            <v>RUFO EM FIBROCIMENTO, INCLUSO ACESSORIOS DE FIXACAO E VEDACAO</v>
          </cell>
          <cell r="C3704" t="str">
            <v>M</v>
          </cell>
          <cell r="D3704" t="str">
            <v>CR</v>
          </cell>
          <cell r="E3704">
            <v>25.19</v>
          </cell>
        </row>
        <row r="3705">
          <cell r="A3705">
            <v>88</v>
          </cell>
          <cell r="B3705" t="str">
            <v>RUFO EM CONCRETO</v>
          </cell>
        </row>
        <row r="3706">
          <cell r="A3706">
            <v>68058</v>
          </cell>
          <cell r="B3706" t="str">
            <v>RUFO EM CONCRETO ARMADO, LARGURA 40CM E ESPESSURA 7CM</v>
          </cell>
          <cell r="C3706" t="str">
            <v>M</v>
          </cell>
          <cell r="D3706" t="str">
            <v>CR</v>
          </cell>
          <cell r="E3706">
            <v>63.35</v>
          </cell>
        </row>
        <row r="3707">
          <cell r="A3707">
            <v>74098</v>
          </cell>
          <cell r="B3707" t="str">
            <v>ALGEROZ EM CONCRETO ARMADO (RUFO DE CONCRETO)</v>
          </cell>
        </row>
        <row r="3708">
          <cell r="A3708" t="str">
            <v>74098/001</v>
          </cell>
          <cell r="B3708" t="str">
            <v>RUFO EM CONCRETO ARMADO, LARGURA 40CM, ESPESSURA 3CM</v>
          </cell>
          <cell r="C3708" t="str">
            <v>M</v>
          </cell>
          <cell r="D3708" t="str">
            <v>CR</v>
          </cell>
          <cell r="E3708">
            <v>23.48</v>
          </cell>
        </row>
        <row r="3709">
          <cell r="A3709">
            <v>252</v>
          </cell>
          <cell r="B3709" t="str">
            <v>TELHAMENTO COM TELHA DE FIBRA DE VIDRO</v>
          </cell>
        </row>
        <row r="3710">
          <cell r="A3710">
            <v>41619</v>
          </cell>
          <cell r="B3710" t="str">
            <v>COBERTURA COM TELHA DE FIBRA DE VIDRO ONDULADA COLORIDA, ESPESSURA 6MM</v>
          </cell>
          <cell r="C3710" t="str">
            <v>M2</v>
          </cell>
          <cell r="D3710" t="str">
            <v>CR</v>
          </cell>
          <cell r="E3710">
            <v>33.06</v>
          </cell>
        </row>
        <row r="3711">
          <cell r="A3711" t="str">
            <v>, INCLUSOS</v>
          </cell>
          <cell r="B3711" t="str">
            <v>ACESSORIOS DE FIXACAO</v>
          </cell>
        </row>
        <row r="3712">
          <cell r="A3712">
            <v>291</v>
          </cell>
          <cell r="B3712" t="str">
            <v>ESTRUTURA METALICA</v>
          </cell>
        </row>
        <row r="3713">
          <cell r="A3713">
            <v>72110</v>
          </cell>
          <cell r="B3713" t="str">
            <v>ESTRUTURA METALICA EM TESOURAS OU TRELICAS, VAO LIVRE DE 12M, FORNECIM</v>
          </cell>
          <cell r="C3713" t="str">
            <v>M2</v>
          </cell>
          <cell r="D3713" t="str">
            <v>CR</v>
          </cell>
          <cell r="E3713">
            <v>50.78</v>
          </cell>
        </row>
        <row r="3714">
          <cell r="A3714" t="str">
            <v>ENTO E MON</v>
          </cell>
          <cell r="B3714" t="str">
            <v>TAGEM, NAO SENDO CONSIDERADOS OS FECHAMENTOS METALICOS, AS C</v>
          </cell>
        </row>
        <row r="3715">
          <cell r="A3715" t="str">
            <v>OLUNAS, OS</v>
          </cell>
          <cell r="B3715" t="str">
            <v>SERVICOS GERAIS EM ALVENARIA E CONCRETO, AS TELHAS DE COBER</v>
          </cell>
        </row>
        <row r="3716">
          <cell r="A3716" t="str">
            <v>TURA E A P</v>
          </cell>
          <cell r="B3716" t="str">
            <v>INTURA DE ACABAMENTO</v>
          </cell>
        </row>
        <row r="3717">
          <cell r="A3717">
            <v>72111</v>
          </cell>
          <cell r="B3717" t="str">
            <v>ESTRUTURA METALICA EM TESOURAS OU TRELICAS, VAO LIVRE DE 15M, FORNECIM</v>
          </cell>
          <cell r="C3717" t="str">
            <v>M2</v>
          </cell>
          <cell r="D3717" t="str">
            <v>CR</v>
          </cell>
          <cell r="E3717">
            <v>55.42</v>
          </cell>
        </row>
        <row r="3718">
          <cell r="A3718" t="str">
            <v>ENTO E MON</v>
          </cell>
          <cell r="B3718" t="str">
            <v>TAGEM, NAO SENDO CONSIDERADOS OS FECHAMENTOS METALICOS, AS C</v>
          </cell>
        </row>
        <row r="3719">
          <cell r="A3719" t="str">
            <v>OLUNAS, OS</v>
          </cell>
          <cell r="B3719" t="str">
            <v>SERVICOS GERAIS EM ALVENARIA E CONCRETO, AS TELHAS DE COBER</v>
          </cell>
        </row>
        <row r="3720">
          <cell r="A3720" t="str">
            <v>TURA E A P</v>
          </cell>
          <cell r="B3720" t="str">
            <v>INTURA DE ACABAMENTO</v>
          </cell>
        </row>
        <row r="3721">
          <cell r="A3721">
            <v>72112</v>
          </cell>
          <cell r="B3721" t="str">
            <v>ESTRUTURA METALICA EM TESOURAS OU TRELICAS, VAO LIVRE DE 20M, FORNECIM</v>
          </cell>
          <cell r="C3721" t="str">
            <v>M2</v>
          </cell>
          <cell r="D3721" t="str">
            <v>CR</v>
          </cell>
          <cell r="E3721">
            <v>60.06</v>
          </cell>
        </row>
        <row r="3722">
          <cell r="A3722" t="str">
            <v>ENTO E MON</v>
          </cell>
          <cell r="B3722" t="str">
            <v>TAGEM, NAO SENDO CONSIDERADOS OS FECHAMENTOS METALICOS, AS C</v>
          </cell>
        </row>
        <row r="3723">
          <cell r="A3723" t="str">
            <v>OLUNAS, OS</v>
          </cell>
          <cell r="B3723" t="str">
            <v>SERVICOS GERAIS EM ALVENARIA E CONCRETO, AS TELHAS DE COBER</v>
          </cell>
        </row>
        <row r="3724">
          <cell r="A3724" t="str">
            <v>TURA E A P</v>
          </cell>
          <cell r="B3724" t="str">
            <v>INTURA DE ACABAMENTO</v>
          </cell>
        </row>
        <row r="3725">
          <cell r="A3725">
            <v>72113</v>
          </cell>
          <cell r="B3725" t="str">
            <v>ESTRUTURA METALICA EM TESOURAS OU TRELICAS, VAO LIVRE DE 25M, FORNECIM</v>
          </cell>
          <cell r="C3725" t="str">
            <v>M2</v>
          </cell>
          <cell r="D3725" t="str">
            <v>CR</v>
          </cell>
          <cell r="E3725">
            <v>67.56</v>
          </cell>
        </row>
        <row r="3726">
          <cell r="A3726" t="str">
            <v>ENTO E MON</v>
          </cell>
          <cell r="B3726" t="str">
            <v>TAGEM, NAO SENDO CONSIDERADOS OS FECHAMENTOS METALICOS, AS C</v>
          </cell>
        </row>
        <row r="3727">
          <cell r="A3727" t="str">
            <v>OLUNAS, OS</v>
          </cell>
          <cell r="B3727" t="str">
            <v>SERVICOS GERAIS EM ALVENARIA E CONCRETO, AS TELHAS DE COBER</v>
          </cell>
        </row>
        <row r="3728">
          <cell r="A3728" t="str">
            <v>TURA E A P</v>
          </cell>
          <cell r="B3728" t="str">
            <v>INTURA DE ACABAMENTO</v>
          </cell>
        </row>
        <row r="3729">
          <cell r="A3729">
            <v>72114</v>
          </cell>
          <cell r="B3729" t="str">
            <v>ESTRUTURA METALICA EM TESOURAS OU TRELICAS, VAO LIVRE DE 30M, FORNECIM</v>
          </cell>
          <cell r="C3729" t="str">
            <v>M2</v>
          </cell>
          <cell r="D3729" t="str">
            <v>CR</v>
          </cell>
          <cell r="E3729">
            <v>75.069999999999993</v>
          </cell>
        </row>
        <row r="3730">
          <cell r="A3730" t="str">
            <v>ENTO E MON</v>
          </cell>
          <cell r="B3730" t="str">
            <v>TAGEM, NAO SENDO CONSIDERADOS OS FECHAMENTOS METALICOS, AS C</v>
          </cell>
        </row>
        <row r="3731">
          <cell r="A3731" t="str">
            <v>OLUNAS, OS</v>
          </cell>
          <cell r="B3731" t="str">
            <v>SERVICOS GERAIS EM ALVENARIA E CONCRETO, AS TELHAS DE COBER</v>
          </cell>
        </row>
        <row r="3732">
          <cell r="A3732" t="str">
            <v>SINAPI - S</v>
          </cell>
          <cell r="B3732" t="str">
            <v>ISTEMA NACIONAL DE PESQUISA DE CUSTOS E ÍNDICES DA CONSTRUÇÃO CIVIL</v>
          </cell>
        </row>
        <row r="3733">
          <cell r="A3733" t="str">
            <v>PCI.817.01</v>
          </cell>
          <cell r="B3733" t="e">
            <v>#NAME?</v>
          </cell>
          <cell r="D3733" t="str">
            <v>EM</v>
          </cell>
          <cell r="E3733" t="str">
            <v>06/2016 AS 13:04:4</v>
          </cell>
        </row>
        <row r="3734">
          <cell r="D3734" t="str">
            <v>TA</v>
          </cell>
          <cell r="E3734" t="str">
            <v>TÉCNICA: 13/06/20</v>
          </cell>
        </row>
        <row r="3735">
          <cell r="A3735" t="str">
            <v>ENCARGOS S</v>
          </cell>
          <cell r="B3735" t="str">
            <v>OCIAIS DESONERADOS: 90,80%(HORA)   52,84%(MÊS)</v>
          </cell>
        </row>
        <row r="3736">
          <cell r="A3736" t="str">
            <v>ABRANGÊNCI</v>
          </cell>
          <cell r="B3736" t="str">
            <v>A : NACIONAL                                              LOCALIDADE  : BELO</v>
          </cell>
          <cell r="C3736" t="str">
            <v>HORI</v>
          </cell>
        </row>
        <row r="3737">
          <cell r="A3737" t="str">
            <v>REF.COLETA</v>
          </cell>
          <cell r="B3737" t="str">
            <v>: MEDIANO</v>
          </cell>
          <cell r="D3737" t="str">
            <v>TA</v>
          </cell>
          <cell r="E3737" t="str">
            <v>: 05/2016</v>
          </cell>
        </row>
        <row r="3738">
          <cell r="A3738" t="str">
            <v>CÓDIGO</v>
          </cell>
          <cell r="B3738" t="str">
            <v>|D E S C R I Ç Ã O                                                   |UN</v>
          </cell>
          <cell r="C3738" t="str">
            <v>IDADE</v>
          </cell>
          <cell r="D3738" t="str">
            <v>DE</v>
          </cell>
          <cell r="E3738" t="str">
            <v>|CUSTO TOTA</v>
          </cell>
        </row>
        <row r="3739">
          <cell r="A3739" t="str">
            <v>VÍNCULO...</v>
          </cell>
          <cell r="B3739" t="str">
            <v>..: CAIXA REFERENCIAL</v>
          </cell>
        </row>
        <row r="3740">
          <cell r="A3740" t="str">
            <v>TURA E A P</v>
          </cell>
          <cell r="B3740" t="str">
            <v>INTURA DE ACABAMENTO</v>
          </cell>
        </row>
        <row r="3741">
          <cell r="A3741">
            <v>73970</v>
          </cell>
          <cell r="B3741" t="str">
            <v>ESTRUTURAS METALICAS DIVERSAS</v>
          </cell>
        </row>
        <row r="3742">
          <cell r="A3742" t="str">
            <v>73970/001</v>
          </cell>
          <cell r="B3742" t="str">
            <v>ESTRUTURA METALICA EM ACO ESTRUTURAL PERFIL I 12 X 5 1/4          KG</v>
          </cell>
          <cell r="E3742">
            <v>7.56</v>
          </cell>
        </row>
        <row r="3743">
          <cell r="A3743" t="str">
            <v>73970/002</v>
          </cell>
          <cell r="B3743" t="str">
            <v>ESTRUTURA METALICA EM ACO ESTRUTURAL PERFIL I 6 X 3 3/8           KG</v>
          </cell>
          <cell r="E3743">
            <v>5.44</v>
          </cell>
        </row>
        <row r="3744">
          <cell r="A3744">
            <v>92255</v>
          </cell>
          <cell r="B3744" t="str">
            <v>INSTALAÇÃO DE TESOURA (INTEIRA OU MEIA), EM AÇO, PARA VÃOS MAIORES OU</v>
          </cell>
          <cell r="C3744" t="str">
            <v>UN</v>
          </cell>
          <cell r="D3744" t="str">
            <v>CR</v>
          </cell>
          <cell r="E3744">
            <v>100.41</v>
          </cell>
        </row>
        <row r="3745">
          <cell r="A3745" t="str">
            <v>IGUAIS A 3</v>
          </cell>
          <cell r="B3745" t="str">
            <v>,0 M E MENORES QUE 6,0 M, INCLUSO IÇAMENTO. AF_12/2015</v>
          </cell>
        </row>
        <row r="3746">
          <cell r="A3746">
            <v>92256</v>
          </cell>
          <cell r="B3746" t="str">
            <v>INSTALAÇÃO DE TESOURA (INTEIRA OU MEIA), EM AÇO, PARA VÃOS MAIORES OU</v>
          </cell>
          <cell r="C3746" t="str">
            <v>UN</v>
          </cell>
          <cell r="D3746" t="str">
            <v>CR</v>
          </cell>
          <cell r="E3746">
            <v>120.11</v>
          </cell>
        </row>
        <row r="3747">
          <cell r="A3747" t="str">
            <v>IGUAIS A 6</v>
          </cell>
          <cell r="B3747" t="str">
            <v>,0 M E MENORES QUE 8,0 M, INCLUSO IÇAMENTO. AF_12/2015</v>
          </cell>
        </row>
        <row r="3748">
          <cell r="A3748">
            <v>92257</v>
          </cell>
          <cell r="B3748" t="str">
            <v>INSTALAÇÃO DE TESOURA (INTEIRA OU MEIA), EM AÇO, PARA VÃOS MAIORES OU</v>
          </cell>
          <cell r="C3748" t="str">
            <v>UN</v>
          </cell>
          <cell r="D3748" t="str">
            <v>CR</v>
          </cell>
          <cell r="E3748">
            <v>139.66999999999999</v>
          </cell>
        </row>
        <row r="3749">
          <cell r="A3749" t="str">
            <v>IGUAIS A 8</v>
          </cell>
          <cell r="B3749" t="str">
            <v>,0 M E MENORES QUE 10,0 M, INCLUSO IÇAMENTO. AF_12/2015</v>
          </cell>
        </row>
        <row r="3750">
          <cell r="A3750">
            <v>92258</v>
          </cell>
          <cell r="B3750" t="str">
            <v>INSTALAÇÃO DE TESOURA (INTEIRA OU MEIA), EM AÇO, PARA VÃOS MAIORES OU</v>
          </cell>
          <cell r="C3750" t="str">
            <v>UN</v>
          </cell>
          <cell r="D3750" t="str">
            <v>CR</v>
          </cell>
          <cell r="E3750">
            <v>171.12</v>
          </cell>
        </row>
        <row r="3751">
          <cell r="A3751" t="str">
            <v>IGUAIS A 1</v>
          </cell>
          <cell r="B3751" t="str">
            <v>0,0 M E MENORES QUE 12,0 M, INCLUSO IÇAMENTO. AF_12/2015</v>
          </cell>
        </row>
        <row r="3752">
          <cell r="A3752">
            <v>92568</v>
          </cell>
          <cell r="B3752" t="str">
            <v>TRAMA DE AÇO COMPOSTA POR RIPAS, CAIBROS E TERÇAS PARA TELHADOS DE ATÉ</v>
          </cell>
          <cell r="C3752" t="str">
            <v>M2</v>
          </cell>
          <cell r="D3752" t="str">
            <v>CR</v>
          </cell>
          <cell r="E3752">
            <v>49.19</v>
          </cell>
        </row>
        <row r="3753">
          <cell r="A3753" t="str">
            <v>2 ÁGUAS PA</v>
          </cell>
          <cell r="B3753" t="str">
            <v>RA TELHA DE ENCAIXE DE CERÂMICA OU DE CONCRETO, INCLUSO TRA</v>
          </cell>
        </row>
        <row r="3754">
          <cell r="A3754" t="str">
            <v>NSPORTE VE</v>
          </cell>
          <cell r="B3754" t="str">
            <v>RTICAL. AF_12/2015</v>
          </cell>
        </row>
        <row r="3755">
          <cell r="A3755">
            <v>92569</v>
          </cell>
          <cell r="B3755" t="str">
            <v>TRAMA DE AÇO COMPOSTA POR RIPAS E CAIBROS PARA TELHADOS DE ATÉ 2 ÁGUAS</v>
          </cell>
          <cell r="C3755" t="str">
            <v>M2</v>
          </cell>
          <cell r="D3755" t="str">
            <v>CR</v>
          </cell>
          <cell r="E3755">
            <v>22.76</v>
          </cell>
        </row>
        <row r="3756">
          <cell r="A3756" t="str">
            <v>PARA TELHA</v>
          </cell>
          <cell r="B3756" t="str">
            <v>DE ENCAIXE DE CERÂMICA OU DE CONCRETO, INCLUSO TRANSPORTE</v>
          </cell>
        </row>
        <row r="3757">
          <cell r="A3757" t="str">
            <v>VERTICAL.</v>
          </cell>
          <cell r="B3757" t="str">
            <v>AF_12/2015</v>
          </cell>
        </row>
        <row r="3758">
          <cell r="A3758">
            <v>92570</v>
          </cell>
          <cell r="B3758" t="str">
            <v>TRAMA DE AÇO COMPOSTA POR RIPAS PARA TELHADOS DE ATÉ 2 ÁGUAS PARA TELH</v>
          </cell>
          <cell r="C3758" t="str">
            <v>M2</v>
          </cell>
          <cell r="D3758" t="str">
            <v>CR</v>
          </cell>
          <cell r="E3758">
            <v>11.25</v>
          </cell>
        </row>
        <row r="3759">
          <cell r="A3759" t="str">
            <v>A DE ENCAI</v>
          </cell>
          <cell r="B3759" t="str">
            <v>XE DE CERÂMICA OU DE CONCRETO, INCLUSO TRANSPORTE VERTICAL.</v>
          </cell>
        </row>
        <row r="3760">
          <cell r="A3760" t="str">
            <v>AF_12/2015</v>
          </cell>
        </row>
        <row r="3761">
          <cell r="A3761">
            <v>92571</v>
          </cell>
          <cell r="B3761" t="str">
            <v>TRAMA DE AÇO COMPOSTA POR RIPAS, CAIBROS E TERÇAS PARA TELHADOS DE MAI</v>
          </cell>
          <cell r="C3761" t="str">
            <v>M2</v>
          </cell>
          <cell r="D3761" t="str">
            <v>CR</v>
          </cell>
          <cell r="E3761">
            <v>53</v>
          </cell>
        </row>
        <row r="3762">
          <cell r="A3762" t="str">
            <v>S DE 2 ÁGU</v>
          </cell>
          <cell r="B3762" t="str">
            <v>AS PARA TELHA DE ENCAIXE DE CERÂMICA OU DE CONCRETO, INCLUSO</v>
          </cell>
        </row>
        <row r="3763">
          <cell r="A3763" t="str">
            <v>TRANSPORTE</v>
          </cell>
          <cell r="B3763" t="str">
            <v>VERTICAL. AF_12/2015</v>
          </cell>
        </row>
        <row r="3764">
          <cell r="A3764">
            <v>92572</v>
          </cell>
          <cell r="B3764" t="str">
            <v>TRAMA DE AÇO COMPOSTA POR RIPAS E CAIBROS PARA TELHADOS DE MAIS DE 2 Á</v>
          </cell>
          <cell r="C3764" t="str">
            <v>M2</v>
          </cell>
          <cell r="D3764" t="str">
            <v>CR</v>
          </cell>
          <cell r="E3764">
            <v>25.05</v>
          </cell>
        </row>
        <row r="3765">
          <cell r="A3765" t="str">
            <v>GUAS PARA</v>
          </cell>
          <cell r="B3765" t="str">
            <v>TELHA DE ENCAIXE DE CERÂMICA OU DE CONCRETO, INCLUSO TRANSPO</v>
          </cell>
        </row>
        <row r="3766">
          <cell r="A3766" t="str">
            <v>RTE VERTIC</v>
          </cell>
          <cell r="B3766" t="str">
            <v>AL. AF_12/2015</v>
          </cell>
        </row>
        <row r="3767">
          <cell r="A3767">
            <v>92573</v>
          </cell>
          <cell r="B3767" t="str">
            <v>TRAMA DE AÇO COMPOSTA POR RIPAS PARA TELHADOS DE MAIS DE 2 ÁGUAS PARA</v>
          </cell>
          <cell r="C3767" t="str">
            <v>M2</v>
          </cell>
          <cell r="D3767" t="str">
            <v>CR</v>
          </cell>
          <cell r="E3767">
            <v>12.83</v>
          </cell>
        </row>
        <row r="3768">
          <cell r="A3768" t="str">
            <v>SINAPI - S</v>
          </cell>
          <cell r="B3768" t="str">
            <v>ISTEMA NACIONAL DE PESQUISA DE CUSTOS E ÍNDICES DA CONSTRUÇÃO CIVIL</v>
          </cell>
        </row>
        <row r="3769">
          <cell r="A3769" t="str">
            <v>PCI.817.01</v>
          </cell>
          <cell r="B3769" t="e">
            <v>#NAME?</v>
          </cell>
          <cell r="D3769" t="str">
            <v>EM</v>
          </cell>
          <cell r="E3769" t="str">
            <v>06/2016 AS 13:04:4</v>
          </cell>
        </row>
        <row r="3770">
          <cell r="D3770" t="str">
            <v>TA</v>
          </cell>
          <cell r="E3770" t="str">
            <v>TÉCNICA: 13/06/20</v>
          </cell>
        </row>
        <row r="3771">
          <cell r="A3771" t="str">
            <v>ENCARGOS S</v>
          </cell>
          <cell r="B3771" t="str">
            <v>OCIAIS DESONERADOS: 90,80%(HORA)   52,84%(MÊS)</v>
          </cell>
        </row>
        <row r="3772">
          <cell r="A3772" t="str">
            <v>ABRANGÊNCI</v>
          </cell>
          <cell r="B3772" t="str">
            <v>A : NACIONAL                                              LOCALIDADE  : BELO</v>
          </cell>
          <cell r="C3772" t="str">
            <v>HORI</v>
          </cell>
        </row>
        <row r="3773">
          <cell r="A3773" t="str">
            <v>REF.COLETA</v>
          </cell>
          <cell r="B3773" t="str">
            <v>: MEDIANO</v>
          </cell>
          <cell r="D3773" t="str">
            <v>TA</v>
          </cell>
          <cell r="E3773" t="str">
            <v>: 05/2016</v>
          </cell>
        </row>
        <row r="3774">
          <cell r="A3774" t="str">
            <v>CÓDIGO</v>
          </cell>
          <cell r="B3774" t="str">
            <v>|D E S C R I Ç Ã O                                                   |UN</v>
          </cell>
          <cell r="C3774" t="str">
            <v>IDADE</v>
          </cell>
          <cell r="D3774" t="str">
            <v>DE</v>
          </cell>
          <cell r="E3774" t="str">
            <v>|CUSTO TOTA</v>
          </cell>
        </row>
        <row r="3775">
          <cell r="A3775" t="str">
            <v>VÍNCULO...</v>
          </cell>
          <cell r="B3775" t="str">
            <v>..: CAIXA REFERENCIAL</v>
          </cell>
        </row>
        <row r="3776">
          <cell r="A3776" t="str">
            <v>TELHA DE E</v>
          </cell>
          <cell r="B3776" t="str">
            <v>NCAIXE DE CERÂMICA OU DE CONCRETO, INCLUSO TRANSPORTE VERTIC</v>
          </cell>
        </row>
        <row r="3777">
          <cell r="A3777" t="str">
            <v>AL, INCLUS</v>
          </cell>
          <cell r="B3777" t="str">
            <v>O TRANSPORTE VERTICAL. AF_12/2015</v>
          </cell>
        </row>
        <row r="3778">
          <cell r="A3778">
            <v>92574</v>
          </cell>
          <cell r="B3778" t="str">
            <v>TRAMA DE AÇO COMPOSTA POR RIPAS, CAIBROS E TERÇAS PARA TELHADOS DE ATÉ</v>
          </cell>
          <cell r="C3778" t="str">
            <v>M2</v>
          </cell>
          <cell r="D3778" t="str">
            <v>CR</v>
          </cell>
          <cell r="E3778">
            <v>53.37</v>
          </cell>
        </row>
        <row r="3779">
          <cell r="A3779" t="str">
            <v>2 ÁGUAS PA</v>
          </cell>
          <cell r="B3779" t="str">
            <v>RA TELHA CERÂMICA CAPA-CANAL, INCLUSO TRANSPORTE VERTICAL.</v>
          </cell>
        </row>
        <row r="3780">
          <cell r="A3780" t="str">
            <v>AF_12/2015</v>
          </cell>
        </row>
        <row r="3781">
          <cell r="A3781">
            <v>92575</v>
          </cell>
          <cell r="B3781" t="str">
            <v>TRAMA DE AÇO COMPOSTA POR RIPAS E CAIBROS PARA TELHADOS DE ATÉ 2 ÁGUAS</v>
          </cell>
          <cell r="C3781" t="str">
            <v>M2</v>
          </cell>
          <cell r="D3781" t="str">
            <v>CR</v>
          </cell>
          <cell r="E3781">
            <v>22.47</v>
          </cell>
        </row>
        <row r="3782">
          <cell r="A3782" t="str">
            <v>PARA TELHA</v>
          </cell>
          <cell r="B3782" t="str">
            <v>CERÂMICA CAPA-CANAL, INCLUSO TRANSPORTE VERTICAL. AF_12/20</v>
          </cell>
        </row>
        <row r="3783">
          <cell r="A3783">
            <v>15</v>
          </cell>
        </row>
        <row r="3784">
          <cell r="A3784">
            <v>92576</v>
          </cell>
          <cell r="B3784" t="str">
            <v>TRAMA DE AÇO COMPOSTA POR RIPAS PARA TELHADOS DE ATÉ 2 ÁGUAS PARA TELH</v>
          </cell>
          <cell r="C3784" t="str">
            <v>M2</v>
          </cell>
          <cell r="D3784" t="str">
            <v>CR</v>
          </cell>
          <cell r="E3784">
            <v>9.07</v>
          </cell>
        </row>
        <row r="3785">
          <cell r="A3785" t="str">
            <v>A CERÂMICA</v>
          </cell>
          <cell r="B3785" t="str">
            <v>CAPA-CANAL, INCLUSO TRANSPORTE VERTICAL. AF_12/2015</v>
          </cell>
        </row>
        <row r="3786">
          <cell r="A3786">
            <v>92577</v>
          </cell>
          <cell r="B3786" t="str">
            <v>TRAMA DE AÇO COMPOSTA POR RIPAS, CAIBROS E TERÇAS PARA TELHADOS DE MAI</v>
          </cell>
          <cell r="C3786" t="str">
            <v>M2</v>
          </cell>
          <cell r="D3786" t="str">
            <v>CR</v>
          </cell>
          <cell r="E3786">
            <v>57.42</v>
          </cell>
        </row>
        <row r="3787">
          <cell r="A3787" t="str">
            <v>S DE 2 ÁGU</v>
          </cell>
          <cell r="B3787" t="str">
            <v>AS PARA TELHA CERÂMICA CAPA-CANAL, INCLUSO TRANSPORTE VERTIC</v>
          </cell>
        </row>
        <row r="3788">
          <cell r="A3788" t="str">
            <v>AL. AF_12/</v>
          </cell>
          <cell r="B3788">
            <v>2015</v>
          </cell>
        </row>
        <row r="3789">
          <cell r="A3789">
            <v>92578</v>
          </cell>
          <cell r="B3789" t="str">
            <v>TRAMA DE AÇO COMPOSTA POR RIPAS E CAIBROS PARA TELHADOS DE MAIS DE 2 Á</v>
          </cell>
          <cell r="C3789" t="str">
            <v>M2</v>
          </cell>
          <cell r="D3789" t="str">
            <v>CR</v>
          </cell>
          <cell r="E3789">
            <v>24.7</v>
          </cell>
        </row>
        <row r="3790">
          <cell r="A3790" t="str">
            <v>GUAS PARA</v>
          </cell>
          <cell r="B3790" t="str">
            <v>TELHA CERÂMICA CAPA-CANAL, INCLUSO TRANSPORTE VERTICAL. AF_1</v>
          </cell>
        </row>
        <row r="3791">
          <cell r="A3791">
            <v>42036</v>
          </cell>
        </row>
        <row r="3792">
          <cell r="A3792">
            <v>92579</v>
          </cell>
          <cell r="B3792" t="str">
            <v>TRAMA DE AÇO COMPOSTA POR RIPAS PARA TELHADOS DE MAIS DE 2 ÁGUAS PARA</v>
          </cell>
          <cell r="C3792" t="str">
            <v>M2</v>
          </cell>
          <cell r="D3792" t="str">
            <v>CR</v>
          </cell>
          <cell r="E3792">
            <v>10.34</v>
          </cell>
        </row>
        <row r="3793">
          <cell r="A3793" t="str">
            <v>TELHA CERÂ</v>
          </cell>
          <cell r="B3793" t="str">
            <v>MICA CAPA-CANAL, INCLUSO TRANSPORTE VERTICAL. AF_12/2015</v>
          </cell>
        </row>
        <row r="3794">
          <cell r="A3794">
            <v>92580</v>
          </cell>
          <cell r="B3794" t="str">
            <v>TRAMA DE AÇO COMPOSTA POR TERÇAS PARA TELHADOS DE ATÉ 2 ÁGUAS PARA TEL</v>
          </cell>
          <cell r="C3794" t="str">
            <v>M2</v>
          </cell>
          <cell r="D3794" t="str">
            <v>CR</v>
          </cell>
          <cell r="E3794">
            <v>23.44</v>
          </cell>
        </row>
        <row r="3795">
          <cell r="A3795" t="str">
            <v>HA ONDULAD</v>
          </cell>
          <cell r="B3795" t="str">
            <v>A DE FIBROCIMENTO, METÁLICA, PLÁSTICA OU TERMOACÚSTICA, INCL</v>
          </cell>
        </row>
        <row r="3796">
          <cell r="A3796" t="str">
            <v>USO TRANSP</v>
          </cell>
          <cell r="B3796" t="str">
            <v>ORTE VERTICAL. AF_12/2015</v>
          </cell>
        </row>
        <row r="3797">
          <cell r="A3797">
            <v>92581</v>
          </cell>
          <cell r="B3797" t="str">
            <v>TRAMA DE AÇO COMPOSTA POR TERÇAS PARA TELHADOS DE ATÉ 2 ÁGUAS PARA TEL</v>
          </cell>
          <cell r="C3797" t="str">
            <v>M2</v>
          </cell>
          <cell r="D3797" t="str">
            <v>CR</v>
          </cell>
          <cell r="E3797">
            <v>24.5</v>
          </cell>
        </row>
        <row r="3798">
          <cell r="A3798" t="str">
            <v>HA ESTRUTU</v>
          </cell>
          <cell r="B3798" t="str">
            <v>RAL DE FIBROCIMENTO, INCLUSO TRANSPORTE VERTICAL. AF_12/2015</v>
          </cell>
        </row>
        <row r="3799">
          <cell r="A3799">
            <v>92582</v>
          </cell>
          <cell r="B3799" t="str">
            <v>FABRICAÇÃO E INSTALAÇÃO DE TESOURA INTEIRA EM AÇO, VÃO DE 3 M, PARA TE</v>
          </cell>
          <cell r="C3799" t="str">
            <v>UN</v>
          </cell>
          <cell r="D3799" t="str">
            <v>CR</v>
          </cell>
          <cell r="E3799">
            <v>329.74</v>
          </cell>
        </row>
        <row r="3800">
          <cell r="A3800" t="str">
            <v>LHA CERÂMI</v>
          </cell>
          <cell r="B3800" t="str">
            <v>CA OU DE CONCRETO, INCLUSO IÇAMENTO. AF_12/2015</v>
          </cell>
        </row>
        <row r="3801">
          <cell r="A3801">
            <v>92584</v>
          </cell>
          <cell r="B3801" t="str">
            <v>FABRICAÇÃO E INSTALAÇÃO DE TESOURA INTEIRA EM AÇO, VÃO DE 4 M, PARA TE</v>
          </cell>
          <cell r="C3801" t="str">
            <v>UN</v>
          </cell>
          <cell r="D3801" t="str">
            <v>CR</v>
          </cell>
          <cell r="E3801">
            <v>382.31</v>
          </cell>
        </row>
        <row r="3802">
          <cell r="A3802" t="str">
            <v>LHA CERÂMI</v>
          </cell>
          <cell r="B3802" t="str">
            <v>CA OU DE CONCRETO, INCLUSO IÇAMENTO. AF_12/2015</v>
          </cell>
        </row>
        <row r="3803">
          <cell r="A3803">
            <v>92586</v>
          </cell>
          <cell r="B3803" t="str">
            <v>FABRICAÇÃO E INSTALAÇÃO DE TESOURA INTEIRA EM AÇO, VÃO DE 5 M, PARA TE</v>
          </cell>
          <cell r="C3803" t="str">
            <v>UN</v>
          </cell>
          <cell r="D3803" t="str">
            <v>CR</v>
          </cell>
          <cell r="E3803">
            <v>434.88</v>
          </cell>
        </row>
        <row r="3804">
          <cell r="A3804" t="str">
            <v>SINAPI - S</v>
          </cell>
          <cell r="B3804" t="str">
            <v>ISTEMA NACIONAL DE PESQUISA DE CUSTOS E ÍNDICES DA CONSTRUÇÃO CIVIL</v>
          </cell>
        </row>
        <row r="3805">
          <cell r="A3805" t="str">
            <v>PCI.817.01</v>
          </cell>
          <cell r="B3805" t="e">
            <v>#NAME?</v>
          </cell>
          <cell r="D3805" t="str">
            <v>EM</v>
          </cell>
          <cell r="E3805" t="str">
            <v>06/2016 AS 13:04:4</v>
          </cell>
        </row>
        <row r="3806">
          <cell r="D3806" t="str">
            <v>TA</v>
          </cell>
          <cell r="E3806" t="str">
            <v>TÉCNICA: 13/06/20</v>
          </cell>
        </row>
        <row r="3807">
          <cell r="A3807" t="str">
            <v>ENCARGOS S</v>
          </cell>
          <cell r="B3807" t="str">
            <v>OCIAIS DESONERADOS: 90,80%(HORA)   52,84%(MÊS)</v>
          </cell>
        </row>
        <row r="3808">
          <cell r="A3808" t="str">
            <v>ABRANGÊNCI</v>
          </cell>
          <cell r="B3808" t="str">
            <v>A : NACIONAL                                              LOCALIDADE  : BELO</v>
          </cell>
          <cell r="C3808" t="str">
            <v>HORI</v>
          </cell>
        </row>
        <row r="3809">
          <cell r="A3809" t="str">
            <v>REF.COLETA</v>
          </cell>
          <cell r="B3809" t="str">
            <v>: MEDIANO</v>
          </cell>
          <cell r="D3809" t="str">
            <v>TA</v>
          </cell>
          <cell r="E3809" t="str">
            <v>: 05/2016</v>
          </cell>
        </row>
        <row r="3810">
          <cell r="A3810" t="str">
            <v>CÓDIGO</v>
          </cell>
          <cell r="B3810" t="str">
            <v>|D E S C R I Ç Ã O                                                   |UN</v>
          </cell>
          <cell r="C3810" t="str">
            <v>IDADE</v>
          </cell>
          <cell r="D3810" t="str">
            <v>DE</v>
          </cell>
          <cell r="E3810" t="str">
            <v>|CUSTO TOTA</v>
          </cell>
        </row>
        <row r="3811">
          <cell r="A3811" t="str">
            <v>VÍNCULO...</v>
          </cell>
          <cell r="B3811" t="str">
            <v>..: CAIXA REFERENCIAL</v>
          </cell>
        </row>
        <row r="3812">
          <cell r="A3812" t="str">
            <v>LHA CERÂMI</v>
          </cell>
          <cell r="B3812" t="str">
            <v>CA OU DE CONCRETO, INCLUSO IÇAMENTO. AF_12/2015</v>
          </cell>
        </row>
        <row r="3813">
          <cell r="A3813">
            <v>92588</v>
          </cell>
          <cell r="B3813" t="str">
            <v>FABRICAÇÃO E INSTALAÇÃO DE TESOURA INTEIRA EM AÇO, VÃO DE 6 M, PARA TE</v>
          </cell>
          <cell r="C3813" t="str">
            <v>UN</v>
          </cell>
          <cell r="D3813" t="str">
            <v>CR</v>
          </cell>
          <cell r="E3813">
            <v>538.61</v>
          </cell>
        </row>
        <row r="3814">
          <cell r="A3814" t="str">
            <v>LHA CERÂMI</v>
          </cell>
          <cell r="B3814" t="str">
            <v>CA OU DE CONCRETO, INCLUSO IÇAMENTO. AF_12/2015</v>
          </cell>
        </row>
        <row r="3815">
          <cell r="A3815">
            <v>92590</v>
          </cell>
          <cell r="B3815" t="str">
            <v>FABRICAÇÃO E INSTALAÇÃO DE TESOURA INTEIRA EM AÇO, VÃO DE 7 M, PARA TE</v>
          </cell>
          <cell r="C3815" t="str">
            <v>UN</v>
          </cell>
          <cell r="D3815" t="str">
            <v>CR</v>
          </cell>
          <cell r="E3815">
            <v>591.16999999999996</v>
          </cell>
        </row>
        <row r="3816">
          <cell r="A3816" t="str">
            <v>LHA CERÂMI</v>
          </cell>
          <cell r="B3816" t="str">
            <v>CA OU DE CONCRETO, INCLUSO IÇAMENTO. AF_12/2015</v>
          </cell>
        </row>
        <row r="3817">
          <cell r="A3817">
            <v>92592</v>
          </cell>
          <cell r="B3817" t="str">
            <v>FABRICAÇÃO E INSTALAÇÃO DE TESOURA INTEIRA EM AÇO, VÃO DE 8 M, PARA TE</v>
          </cell>
          <cell r="C3817" t="str">
            <v>UN</v>
          </cell>
          <cell r="D3817" t="str">
            <v>CR</v>
          </cell>
          <cell r="E3817">
            <v>663.3</v>
          </cell>
        </row>
        <row r="3818">
          <cell r="A3818" t="str">
            <v>LHA CERÂMI</v>
          </cell>
          <cell r="B3818" t="str">
            <v>CA OU DE CONCRETO, INCLUSO IÇAMENTO. AF_12/2015</v>
          </cell>
        </row>
        <row r="3819">
          <cell r="A3819">
            <v>92593</v>
          </cell>
          <cell r="B3819" t="str">
            <v>(COMPOSIÇÃO REPRESENTATIVA) FABRICAÇÃO E INSTALAÇÃO DE TESOURA INTEIRA</v>
          </cell>
          <cell r="C3819" t="str">
            <v>KG</v>
          </cell>
          <cell r="D3819" t="str">
            <v>CR</v>
          </cell>
          <cell r="E3819">
            <v>5.03</v>
          </cell>
        </row>
        <row r="3820">
          <cell r="A3820" t="str">
            <v>EM AÇO, PA</v>
          </cell>
          <cell r="B3820" t="str">
            <v>RA VÃOS DE 3 A 12 M E PARA QUALQUER TIPO DE TELHA, INCLUSO</v>
          </cell>
        </row>
        <row r="3821">
          <cell r="A3821" t="str">
            <v>IÇAMENTO.</v>
          </cell>
          <cell r="B3821" t="str">
            <v>AF_12/2015</v>
          </cell>
        </row>
        <row r="3822">
          <cell r="A3822">
            <v>92594</v>
          </cell>
          <cell r="B3822" t="str">
            <v>FABRICAÇÃO E INSTALAÇÃO DE TESOURA INTEIRA EM AÇO, VÃO DE 9 M, PARA TE</v>
          </cell>
          <cell r="C3822" t="str">
            <v>UN</v>
          </cell>
          <cell r="D3822" t="str">
            <v>CR</v>
          </cell>
          <cell r="E3822">
            <v>756.93</v>
          </cell>
        </row>
        <row r="3823">
          <cell r="A3823" t="str">
            <v>LHA CERÂMI</v>
          </cell>
          <cell r="B3823" t="str">
            <v>CA OU DE CONCRETO, INCLUSO IÇAMENTO. AF_12/2015</v>
          </cell>
        </row>
        <row r="3824">
          <cell r="A3824">
            <v>92596</v>
          </cell>
          <cell r="B3824" t="str">
            <v>FABRICAÇÃO E INSTALAÇÃO DE TESOURA INTEIRA EM AÇO, VÃO DE 10 M, PARA T</v>
          </cell>
          <cell r="C3824" t="str">
            <v>UN</v>
          </cell>
          <cell r="D3824" t="str">
            <v>CR</v>
          </cell>
          <cell r="E3824">
            <v>842.58</v>
          </cell>
        </row>
        <row r="3825">
          <cell r="A3825" t="str">
            <v>ELHA CERÂM</v>
          </cell>
          <cell r="B3825" t="str">
            <v>ICA OU DE CONCRETO, INCLUSO IÇAMENTO. AF_12/2015</v>
          </cell>
        </row>
        <row r="3826">
          <cell r="A3826">
            <v>92598</v>
          </cell>
          <cell r="B3826" t="str">
            <v>FABRICAÇÃO E INSTALAÇÃO DE TESOURA INTEIRA EM AÇO, VÃO DE 11 M, PARA T</v>
          </cell>
          <cell r="C3826" t="str">
            <v>UN</v>
          </cell>
          <cell r="D3826" t="str">
            <v>CR</v>
          </cell>
          <cell r="E3826">
            <v>895.14</v>
          </cell>
        </row>
        <row r="3827">
          <cell r="A3827" t="str">
            <v>ELHA CERÂM</v>
          </cell>
          <cell r="B3827" t="str">
            <v>ICA OU DE CONCRETO, INCLUSO IÇAMENTO. AF_12/2015</v>
          </cell>
        </row>
        <row r="3828">
          <cell r="A3828">
            <v>92600</v>
          </cell>
          <cell r="B3828" t="str">
            <v>FABRICAÇÃO E INSTALAÇÃO DE TESOURA INTEIRA EM AÇO, VÃO DE 12 M, PARA T</v>
          </cell>
          <cell r="C3828" t="str">
            <v>UN</v>
          </cell>
          <cell r="D3828" t="str">
            <v>CR</v>
          </cell>
          <cell r="E3828">
            <v>957.32</v>
          </cell>
        </row>
        <row r="3829">
          <cell r="A3829" t="str">
            <v>ELHA CERÂM</v>
          </cell>
          <cell r="B3829" t="str">
            <v>ICA OU DE CONCRETO, INCLUSO IÇAMENTO. AF_12/2015</v>
          </cell>
        </row>
        <row r="3830">
          <cell r="A3830">
            <v>92602</v>
          </cell>
          <cell r="B3830" t="str">
            <v>FABRICAÇÃO E INSTALAÇÃO DE TESOURA INTEIRA EM AÇO, VÃO DE 3 M, PARA TE</v>
          </cell>
          <cell r="C3830" t="str">
            <v>UN</v>
          </cell>
          <cell r="D3830" t="str">
            <v>CR</v>
          </cell>
          <cell r="E3830">
            <v>329.74</v>
          </cell>
        </row>
        <row r="3831">
          <cell r="A3831" t="str">
            <v>LHA ONDULA</v>
          </cell>
          <cell r="B3831" t="str">
            <v>DA DE FIBROCIMENTO, METÁLICA, PLÁSTICA OU TERMOACÚSTICA, INC</v>
          </cell>
        </row>
        <row r="3832">
          <cell r="A3832" t="str">
            <v>LUSO IÇAME</v>
          </cell>
          <cell r="B3832" t="str">
            <v>NTO.. AF_12/2015</v>
          </cell>
        </row>
        <row r="3833">
          <cell r="A3833">
            <v>92604</v>
          </cell>
          <cell r="B3833" t="str">
            <v>FABRICAÇÃO E INSTALAÇÃO DE TESOURA INTEIRA EM AÇO, VÃO DE 4 M, PARA TE</v>
          </cell>
          <cell r="C3833" t="str">
            <v>UN</v>
          </cell>
          <cell r="D3833" t="str">
            <v>CR</v>
          </cell>
          <cell r="E3833">
            <v>372.7</v>
          </cell>
        </row>
        <row r="3834">
          <cell r="A3834" t="str">
            <v>LHA ONDULA</v>
          </cell>
          <cell r="B3834" t="str">
            <v>DA DE FIBROCIMENTO, METÁLICA, PLÁSTICA OU TERMOACÚSTICA, INC</v>
          </cell>
        </row>
        <row r="3835">
          <cell r="A3835" t="str">
            <v>LUSO IÇAME</v>
          </cell>
          <cell r="B3835" t="str">
            <v>NTO. AF_12/2015</v>
          </cell>
        </row>
        <row r="3836">
          <cell r="A3836">
            <v>92606</v>
          </cell>
          <cell r="B3836" t="str">
            <v>FABRICAÇÃO E INSTALAÇÃO DE TESOURA INTEIRA EM AÇO, VÃO DE 5 M, PARA TE</v>
          </cell>
          <cell r="C3836" t="str">
            <v>UN</v>
          </cell>
          <cell r="D3836" t="str">
            <v>CR</v>
          </cell>
          <cell r="E3836">
            <v>425.27</v>
          </cell>
        </row>
        <row r="3837">
          <cell r="A3837" t="str">
            <v>LHA ONDULA</v>
          </cell>
          <cell r="B3837" t="str">
            <v>DA DE FIBROCIMENTO, METÁLICA, PLÁSTICA OU TERMOACÚSTICA, INC</v>
          </cell>
        </row>
        <row r="3838">
          <cell r="A3838" t="str">
            <v>LUSO IÇAME</v>
          </cell>
          <cell r="B3838" t="str">
            <v>NTO. AF_12/2015</v>
          </cell>
        </row>
        <row r="3839">
          <cell r="A3839">
            <v>92608</v>
          </cell>
          <cell r="B3839" t="str">
            <v>FABRICAÇÃO E INSTALAÇÃO DE TESOURA INTEIRA EM AÇO, VÃO DE 6 M, PARA TE</v>
          </cell>
          <cell r="C3839" t="str">
            <v>UN</v>
          </cell>
          <cell r="D3839" t="str">
            <v>CR</v>
          </cell>
          <cell r="E3839">
            <v>519.39</v>
          </cell>
        </row>
        <row r="3840">
          <cell r="A3840" t="str">
            <v>SINAPI - S</v>
          </cell>
          <cell r="B3840" t="str">
            <v>ISTEMA NACIONAL DE PESQUISA DE CUSTOS E ÍNDICES DA CONSTRUÇÃO CIVIL</v>
          </cell>
        </row>
        <row r="3841">
          <cell r="A3841" t="str">
            <v>PCI.817.01</v>
          </cell>
          <cell r="B3841" t="e">
            <v>#NAME?</v>
          </cell>
          <cell r="D3841" t="str">
            <v>EM</v>
          </cell>
          <cell r="E3841" t="str">
            <v>06/2016 AS 13:04:4</v>
          </cell>
        </row>
        <row r="3842">
          <cell r="D3842" t="str">
            <v>TA</v>
          </cell>
          <cell r="E3842" t="str">
            <v>TÉCNICA: 13/06/20</v>
          </cell>
        </row>
        <row r="3843">
          <cell r="A3843" t="str">
            <v>ENCARGOS S</v>
          </cell>
          <cell r="B3843" t="str">
            <v>OCIAIS DESONERADOS: 90,80%(HORA)   52,84%(MÊS)</v>
          </cell>
        </row>
        <row r="3844">
          <cell r="A3844" t="str">
            <v>ABRANGÊNCI</v>
          </cell>
          <cell r="B3844" t="str">
            <v>A : NACIONAL                                              LOCALIDADE  : BELO</v>
          </cell>
          <cell r="C3844" t="str">
            <v>HORI</v>
          </cell>
        </row>
        <row r="3845">
          <cell r="A3845" t="str">
            <v>REF.COLETA</v>
          </cell>
          <cell r="B3845" t="str">
            <v>: MEDIANO</v>
          </cell>
          <cell r="D3845" t="str">
            <v>TA</v>
          </cell>
          <cell r="E3845" t="str">
            <v>: 05/2016</v>
          </cell>
        </row>
        <row r="3846">
          <cell r="A3846" t="str">
            <v>CÓDIGO</v>
          </cell>
          <cell r="B3846" t="str">
            <v>|D E S C R I Ç Ã O                                                   |UN</v>
          </cell>
          <cell r="C3846" t="str">
            <v>IDADE</v>
          </cell>
          <cell r="D3846" t="str">
            <v>DE</v>
          </cell>
          <cell r="E3846" t="str">
            <v>|CUSTO TOTA</v>
          </cell>
        </row>
        <row r="3847">
          <cell r="A3847" t="str">
            <v>VÍNCULO...</v>
          </cell>
          <cell r="B3847" t="str">
            <v>..: CAIXA REFERENCIAL</v>
          </cell>
        </row>
        <row r="3848">
          <cell r="A3848" t="str">
            <v>LHA ONDULA</v>
          </cell>
          <cell r="B3848" t="str">
            <v>DA DE FIBROCIMENTO, METÁLICA, PLÁSTICA OU TERMOACÚSTICA, INC</v>
          </cell>
        </row>
        <row r="3849">
          <cell r="A3849" t="str">
            <v>LUSO IÇAME</v>
          </cell>
          <cell r="B3849" t="str">
            <v>NTO. AF_12/2015</v>
          </cell>
        </row>
        <row r="3850">
          <cell r="A3850">
            <v>92610</v>
          </cell>
          <cell r="B3850" t="str">
            <v>FABRICAÇÃO E INSTALAÇÃO DE TESOURA INTEIRA EM AÇO, VÃO DE 7 M, PARA TE</v>
          </cell>
          <cell r="C3850" t="str">
            <v>UN</v>
          </cell>
          <cell r="D3850" t="str">
            <v>CR</v>
          </cell>
          <cell r="E3850">
            <v>571.96</v>
          </cell>
        </row>
        <row r="3851">
          <cell r="A3851" t="str">
            <v>LHA ONDULA</v>
          </cell>
          <cell r="B3851" t="str">
            <v>DA DE FIBROCIMENTO, METÁLICA, PLÁSTICA OU TERMOACÚSTICA, INC</v>
          </cell>
        </row>
        <row r="3852">
          <cell r="A3852" t="str">
            <v>LUSO IÇAME</v>
          </cell>
          <cell r="B3852" t="str">
            <v>NTO. AF_12/2015</v>
          </cell>
        </row>
        <row r="3853">
          <cell r="A3853">
            <v>92612</v>
          </cell>
          <cell r="B3853" t="str">
            <v>FABRICAÇÃO E INSTALAÇÃO DE TESOURA INTEIRA EM AÇO, VÃO DE 8 M, PARA TE</v>
          </cell>
          <cell r="C3853" t="str">
            <v>UN</v>
          </cell>
          <cell r="D3853" t="str">
            <v>CR</v>
          </cell>
          <cell r="E3853">
            <v>644.08000000000004</v>
          </cell>
        </row>
        <row r="3854">
          <cell r="A3854" t="str">
            <v>LHA ONDULA</v>
          </cell>
          <cell r="B3854" t="str">
            <v>DA DE FIBROCIMENTO, METÁLICA, PLÁSTICA OU TERMOACÚSTICA, INC</v>
          </cell>
        </row>
        <row r="3855">
          <cell r="A3855" t="str">
            <v>LUSO IÇAME</v>
          </cell>
          <cell r="B3855" t="str">
            <v>NTO, INCLUSO IÇAMENTO. AF_12/2015</v>
          </cell>
        </row>
        <row r="3856">
          <cell r="A3856">
            <v>92614</v>
          </cell>
          <cell r="B3856" t="str">
            <v>FABRICAÇÃO E INSTALAÇÃO DE TESOURA INTEIRA EM AÇO, VÃO DE 9 M, PARA TE</v>
          </cell>
          <cell r="C3856" t="str">
            <v>UN</v>
          </cell>
          <cell r="D3856" t="str">
            <v>CR</v>
          </cell>
          <cell r="E3856">
            <v>718.5</v>
          </cell>
        </row>
        <row r="3857">
          <cell r="A3857" t="str">
            <v>LHA ONDULA</v>
          </cell>
          <cell r="B3857" t="str">
            <v>DA DE FIBROCIMENTO, METÁLICA, PLÁSTICA OU TERMOACÚSTICA, INC</v>
          </cell>
        </row>
        <row r="3858">
          <cell r="A3858" t="str">
            <v>LUSO IÇAME</v>
          </cell>
          <cell r="B3858" t="str">
            <v>NTO. AF_12/2015</v>
          </cell>
        </row>
        <row r="3859">
          <cell r="A3859">
            <v>92616</v>
          </cell>
          <cell r="B3859" t="str">
            <v>FABRICAÇÃO E INSTALAÇÃO DE TESOURA INTEIRA EM AÇO, VÃO DE 10 M, PARA T</v>
          </cell>
          <cell r="C3859" t="str">
            <v>UN</v>
          </cell>
          <cell r="D3859" t="str">
            <v>CR</v>
          </cell>
          <cell r="E3859">
            <v>813.75</v>
          </cell>
        </row>
        <row r="3860">
          <cell r="A3860" t="str">
            <v>ELHA ONDUL</v>
          </cell>
          <cell r="B3860" t="str">
            <v>ADA DE FIBROCIMENTO, METÁLICA, PLÁSTICA OU TERMOACÚSTICA, IN</v>
          </cell>
        </row>
        <row r="3861">
          <cell r="A3861" t="str">
            <v>CLUSO IÇAM</v>
          </cell>
          <cell r="B3861" t="str">
            <v>ENTO. AF_12/2015</v>
          </cell>
        </row>
        <row r="3862">
          <cell r="A3862">
            <v>92618</v>
          </cell>
          <cell r="B3862" t="str">
            <v>FABRICAÇÃO E INSTALAÇÃO DE TESOURA INTEIRA EM AÇO, VÃO DE 11 M, PARA T</v>
          </cell>
          <cell r="C3862" t="str">
            <v>UN</v>
          </cell>
          <cell r="D3862" t="str">
            <v>CR</v>
          </cell>
          <cell r="E3862">
            <v>866.32</v>
          </cell>
        </row>
        <row r="3863">
          <cell r="A3863" t="str">
            <v>ELHA ONDUL</v>
          </cell>
          <cell r="B3863" t="str">
            <v>ADA DE FIBROCIMENTO, METÁLICA, PLÁSTICA OU TERMOACÚSTICA, IN</v>
          </cell>
        </row>
        <row r="3864">
          <cell r="A3864" t="str">
            <v>CLUSO IÇAM</v>
          </cell>
          <cell r="B3864" t="str">
            <v>ENTO. AF_12/2015</v>
          </cell>
        </row>
        <row r="3865">
          <cell r="A3865">
            <v>92620</v>
          </cell>
          <cell r="B3865" t="str">
            <v>FABRICAÇÃO E INSTALAÇÃO DE TESOURA INTEIRA EM AÇO, VÃO DE 12 M, PARA T</v>
          </cell>
          <cell r="C3865" t="str">
            <v>UN</v>
          </cell>
          <cell r="D3865" t="str">
            <v>CR</v>
          </cell>
          <cell r="E3865">
            <v>918.89</v>
          </cell>
        </row>
        <row r="3866">
          <cell r="A3866" t="str">
            <v>ELHA ONDUL</v>
          </cell>
          <cell r="B3866" t="str">
            <v>ADA DE FIBROCIMENTO, METÁLICA, PLÁSTICA OU TERMOACÚSTICA, IN</v>
          </cell>
        </row>
        <row r="3867">
          <cell r="A3867" t="str">
            <v>CLUSO IÇAM</v>
          </cell>
          <cell r="B3867" t="str">
            <v>ENTO. AF_12/2015</v>
          </cell>
        </row>
        <row r="3868">
          <cell r="A3868">
            <v>302</v>
          </cell>
          <cell r="B3868" t="str">
            <v>TELHAMENTO COM TELHA DE VIDRO</v>
          </cell>
        </row>
        <row r="3869">
          <cell r="A3869">
            <v>84047</v>
          </cell>
          <cell r="B3869" t="str">
            <v>COBERTURA EM TELHA DE VIDRO TIPO FRANCESA</v>
          </cell>
          <cell r="C3869" t="str">
            <v>M2</v>
          </cell>
          <cell r="D3869" t="str">
            <v>CR</v>
          </cell>
          <cell r="E3869">
            <v>533.30999999999995</v>
          </cell>
        </row>
        <row r="3870">
          <cell r="A3870" t="str">
            <v>DROP</v>
          </cell>
          <cell r="B3870" t="str">
            <v>DRENAGEM/OBRAS DE CONTENCAO/POCOS DE VISITA E CAIXAS</v>
          </cell>
        </row>
        <row r="3871">
          <cell r="A3871">
            <v>26</v>
          </cell>
          <cell r="B3871" t="str">
            <v>ESGOTAMENTO COM BOMBA</v>
          </cell>
        </row>
        <row r="3872">
          <cell r="A3872">
            <v>73891</v>
          </cell>
          <cell r="B3872" t="str">
            <v>ESGOTAMENTO COM BOMBAS</v>
          </cell>
        </row>
        <row r="3873">
          <cell r="A3873" t="str">
            <v>73891/001</v>
          </cell>
          <cell r="B3873" t="str">
            <v>ESGOTAMENTO COM MOTO-BOMBA AUTOESCOVANTE</v>
          </cell>
          <cell r="C3873" t="str">
            <v>H</v>
          </cell>
          <cell r="D3873" t="str">
            <v>CR</v>
          </cell>
          <cell r="E3873">
            <v>5.91</v>
          </cell>
        </row>
        <row r="3874">
          <cell r="A3874">
            <v>27</v>
          </cell>
          <cell r="B3874" t="str">
            <v>REBAIXAMENTO DO LENCOL FREATICO</v>
          </cell>
        </row>
        <row r="3875">
          <cell r="A3875">
            <v>73882</v>
          </cell>
          <cell r="B3875" t="str">
            <v>MEIA CANA DE CONCRETO</v>
          </cell>
        </row>
        <row r="3876">
          <cell r="A3876" t="str">
            <v>SINAPI - S</v>
          </cell>
          <cell r="B3876" t="str">
            <v>ISTEMA NACIONAL DE PESQUISA DE CUSTOS E ÍNDICES DA CONSTRUÇÃO CIVIL</v>
          </cell>
        </row>
        <row r="3877">
          <cell r="A3877" t="str">
            <v>PCI.817.01</v>
          </cell>
          <cell r="B3877" t="e">
            <v>#NAME?</v>
          </cell>
          <cell r="D3877" t="str">
            <v>EM</v>
          </cell>
          <cell r="E3877" t="str">
            <v>06/2016 AS 13:04:4</v>
          </cell>
        </row>
        <row r="3878">
          <cell r="D3878" t="str">
            <v>TA</v>
          </cell>
          <cell r="E3878" t="str">
            <v>TÉCNICA: 13/06/20</v>
          </cell>
        </row>
        <row r="3879">
          <cell r="A3879" t="str">
            <v>ENCARGOS S</v>
          </cell>
          <cell r="B3879" t="str">
            <v>OCIAIS DESONERADOS: 90,80%(HORA)   52,84%(MÊS)</v>
          </cell>
        </row>
        <row r="3880">
          <cell r="A3880" t="str">
            <v>ABRANGÊNCI</v>
          </cell>
          <cell r="B3880" t="str">
            <v>A : NACIONAL                                              LOCALIDADE  : BELO</v>
          </cell>
          <cell r="C3880" t="str">
            <v>HORI</v>
          </cell>
        </row>
        <row r="3881">
          <cell r="A3881" t="str">
            <v>REF.COLETA</v>
          </cell>
          <cell r="B3881" t="str">
            <v>: MEDIANO</v>
          </cell>
          <cell r="D3881" t="str">
            <v>TA</v>
          </cell>
          <cell r="E3881" t="str">
            <v>: 05/2016</v>
          </cell>
        </row>
        <row r="3882">
          <cell r="A3882" t="str">
            <v>CÓDIGO</v>
          </cell>
          <cell r="B3882" t="str">
            <v>|D E S C R I Ç Ã O                                                   |UN</v>
          </cell>
          <cell r="C3882" t="str">
            <v>IDADE</v>
          </cell>
          <cell r="D3882" t="str">
            <v>DE</v>
          </cell>
          <cell r="E3882" t="str">
            <v>|CUSTO TOTA</v>
          </cell>
        </row>
        <row r="3883">
          <cell r="A3883" t="str">
            <v>VÍNCULO...</v>
          </cell>
          <cell r="B3883" t="str">
            <v>..: CAIXA REFERENCIAL</v>
          </cell>
        </row>
        <row r="3884">
          <cell r="A3884" t="str">
            <v>73882/001</v>
          </cell>
          <cell r="B3884" t="str">
            <v>CALHA EM CONCRETO SIMPLES, EM MEIA CANA, DIAMETRO 200 MM</v>
          </cell>
          <cell r="C3884" t="str">
            <v>M</v>
          </cell>
          <cell r="D3884" t="str">
            <v>CR</v>
          </cell>
          <cell r="E3884">
            <v>33.58</v>
          </cell>
        </row>
        <row r="3885">
          <cell r="A3885" t="str">
            <v>73882/002</v>
          </cell>
          <cell r="B3885" t="str">
            <v>CALHA EM CONCRETO SIMPLES, MEIA CANA DE CONCRETO, DIAMETRO 300 MM</v>
          </cell>
          <cell r="C3885" t="str">
            <v>M</v>
          </cell>
          <cell r="D3885" t="str">
            <v>CR</v>
          </cell>
          <cell r="E3885">
            <v>39.67</v>
          </cell>
        </row>
        <row r="3886">
          <cell r="A3886" t="str">
            <v>73882/003</v>
          </cell>
          <cell r="B3886" t="str">
            <v>CALHA EM CONCRETO SIMPLES, EM MEIA CANA DE CONCRETO, DIAMETRO 400 MM</v>
          </cell>
          <cell r="C3886" t="str">
            <v>M</v>
          </cell>
          <cell r="D3886" t="str">
            <v>CR</v>
          </cell>
          <cell r="E3886">
            <v>52.87</v>
          </cell>
        </row>
        <row r="3887">
          <cell r="A3887" t="str">
            <v>73882/004</v>
          </cell>
          <cell r="B3887" t="str">
            <v>CALHA EM CONCRETO SIMPLES, EM MEIA CANA DE CONCRETO, DIAMETRO 500 MM</v>
          </cell>
          <cell r="C3887" t="str">
            <v>M</v>
          </cell>
          <cell r="D3887" t="str">
            <v>CR</v>
          </cell>
          <cell r="E3887">
            <v>78.239999999999995</v>
          </cell>
        </row>
        <row r="3888">
          <cell r="A3888" t="str">
            <v>73882/005</v>
          </cell>
          <cell r="B3888" t="str">
            <v>CALHA EM CONCRETO SIMPLES, EM MEIA CANA DE CONCRETO, DIAMETRO 600 MM</v>
          </cell>
          <cell r="C3888" t="str">
            <v>M</v>
          </cell>
          <cell r="D3888" t="str">
            <v>CR</v>
          </cell>
          <cell r="E3888">
            <v>92.81</v>
          </cell>
        </row>
        <row r="3889">
          <cell r="A3889">
            <v>83660</v>
          </cell>
          <cell r="B3889" t="str">
            <v>ESGOTAMENTO MANUAL DE AGUA DE CHUVA OU LENCOL FREATICO ESCAVADO</v>
          </cell>
          <cell r="C3889" t="str">
            <v>M3</v>
          </cell>
          <cell r="D3889" t="str">
            <v>CR</v>
          </cell>
          <cell r="E3889">
            <v>1.92</v>
          </cell>
        </row>
        <row r="3890">
          <cell r="A3890">
            <v>28</v>
          </cell>
          <cell r="B3890" t="str">
            <v>DRENOS</v>
          </cell>
        </row>
        <row r="3891">
          <cell r="A3891">
            <v>73816</v>
          </cell>
          <cell r="B3891" t="str">
            <v>DRENAGEM SUBTERRANEA</v>
          </cell>
        </row>
        <row r="3892">
          <cell r="A3892" t="str">
            <v>73816/001</v>
          </cell>
          <cell r="B3892" t="str">
            <v>EXECUCAO DE DRENO COM TUBOS DE PVC CORRUGADO FLEXIVEL PERFURADO - DN 1</v>
          </cell>
          <cell r="C3892" t="str">
            <v>M</v>
          </cell>
          <cell r="D3892" t="str">
            <v>CR</v>
          </cell>
          <cell r="E3892">
            <v>23.03</v>
          </cell>
        </row>
        <row r="3893">
          <cell r="A3893">
            <v>0</v>
          </cell>
        </row>
        <row r="3894">
          <cell r="A3894" t="str">
            <v>73816/002</v>
          </cell>
          <cell r="B3894" t="str">
            <v>EXECUCAO DE DRENO VERTICAL COM PEDRISCO, DIAMETRO 200MM</v>
          </cell>
          <cell r="C3894" t="str">
            <v>M</v>
          </cell>
          <cell r="D3894" t="str">
            <v>CR</v>
          </cell>
          <cell r="E3894">
            <v>19.190000000000001</v>
          </cell>
        </row>
        <row r="3895">
          <cell r="A3895">
            <v>73881</v>
          </cell>
          <cell r="B3895" t="str">
            <v>DRENO COM MANTA GEOTEXTIL</v>
          </cell>
        </row>
        <row r="3896">
          <cell r="A3896" t="str">
            <v>73881/001</v>
          </cell>
          <cell r="B3896" t="str">
            <v>EXECUCAO DE DRENO COM MANTA GEOTEXTIL 200 G/M2</v>
          </cell>
          <cell r="C3896" t="str">
            <v>M2</v>
          </cell>
          <cell r="D3896" t="str">
            <v>CR</v>
          </cell>
          <cell r="E3896">
            <v>6.24</v>
          </cell>
        </row>
        <row r="3897">
          <cell r="A3897" t="str">
            <v>73881/002</v>
          </cell>
          <cell r="B3897" t="str">
            <v>EXECUCAO DE DRENO COM MANTA GEOTEXTIL 300 G/M2</v>
          </cell>
          <cell r="C3897" t="str">
            <v>M2</v>
          </cell>
          <cell r="D3897" t="str">
            <v>CR</v>
          </cell>
          <cell r="E3897">
            <v>9.4</v>
          </cell>
        </row>
        <row r="3898">
          <cell r="A3898" t="str">
            <v>73881/003</v>
          </cell>
          <cell r="B3898" t="str">
            <v>EXECUCAO DE DRENO COM MANTA GEOTEXTIL 400 G/M2</v>
          </cell>
          <cell r="C3898" t="str">
            <v>M2</v>
          </cell>
          <cell r="D3898" t="str">
            <v>CR</v>
          </cell>
          <cell r="E3898">
            <v>11.45</v>
          </cell>
        </row>
        <row r="3899">
          <cell r="A3899">
            <v>73883</v>
          </cell>
          <cell r="B3899" t="str">
            <v>DRENO FRANCES C/MATERIAL FILTRANTE</v>
          </cell>
        </row>
        <row r="3900">
          <cell r="A3900" t="str">
            <v>73883/001</v>
          </cell>
          <cell r="B3900" t="str">
            <v>EXECUCAO DE DRENO FRANCES COM AREIA MEDIA</v>
          </cell>
          <cell r="C3900" t="str">
            <v>M3</v>
          </cell>
          <cell r="D3900" t="str">
            <v>CR</v>
          </cell>
          <cell r="E3900">
            <v>84.83</v>
          </cell>
        </row>
        <row r="3901">
          <cell r="A3901" t="str">
            <v>73883/002</v>
          </cell>
          <cell r="B3901" t="str">
            <v>EXECUCAO DE DRENO FRANCES COM BRITA NUM 2</v>
          </cell>
          <cell r="C3901" t="str">
            <v>M3</v>
          </cell>
          <cell r="D3901" t="str">
            <v>CR</v>
          </cell>
          <cell r="E3901">
            <v>86.08</v>
          </cell>
        </row>
        <row r="3902">
          <cell r="A3902" t="str">
            <v>73883/003</v>
          </cell>
          <cell r="B3902" t="str">
            <v>EXECUCAO DE DRENO FRANCES COM CASCALHO</v>
          </cell>
          <cell r="C3902" t="str">
            <v>M3</v>
          </cell>
          <cell r="D3902" t="str">
            <v>CR</v>
          </cell>
          <cell r="E3902">
            <v>53.17</v>
          </cell>
        </row>
        <row r="3903">
          <cell r="A3903">
            <v>73902</v>
          </cell>
          <cell r="B3903" t="str">
            <v>CAMADA DRENANTE COM BRITA</v>
          </cell>
        </row>
        <row r="3904">
          <cell r="A3904" t="str">
            <v>73902/001</v>
          </cell>
          <cell r="B3904" t="str">
            <v>CAMADA DRENANTE COM BRITA NUM 3</v>
          </cell>
          <cell r="C3904" t="str">
            <v>M3</v>
          </cell>
          <cell r="D3904" t="str">
            <v>CR</v>
          </cell>
          <cell r="E3904">
            <v>89.04</v>
          </cell>
        </row>
        <row r="3905">
          <cell r="A3905">
            <v>73968</v>
          </cell>
          <cell r="B3905" t="str">
            <v>COLOCACAO DE MANTA                   - MMA</v>
          </cell>
        </row>
        <row r="3906">
          <cell r="A3906" t="str">
            <v>73968/001</v>
          </cell>
          <cell r="B3906" t="str">
            <v>MANTA IMPERMEABILIZANTE A BASE DE ASFALTO - FORNECIMENTO E INSTALACAO</v>
          </cell>
          <cell r="C3906" t="str">
            <v>M2</v>
          </cell>
          <cell r="D3906" t="str">
            <v>CR</v>
          </cell>
          <cell r="E3906">
            <v>32.909999999999997</v>
          </cell>
        </row>
        <row r="3907">
          <cell r="A3907">
            <v>73969</v>
          </cell>
          <cell r="B3907" t="str">
            <v>DRENOS DE CHORUME EM TUBOS DRENANTES - MMA</v>
          </cell>
        </row>
        <row r="3908">
          <cell r="A3908" t="str">
            <v>73969/001</v>
          </cell>
          <cell r="B3908" t="str">
            <v>EXECUCAO DE DRENOS DE CHORUME EM TUBOS DRENANTES DE CONCRETO, DIAM=200</v>
          </cell>
          <cell r="C3908" t="str">
            <v>M</v>
          </cell>
          <cell r="D3908" t="str">
            <v>CR</v>
          </cell>
          <cell r="E3908">
            <v>73.59</v>
          </cell>
        </row>
        <row r="3909">
          <cell r="A3909" t="str">
            <v>MM, ENVOLT</v>
          </cell>
          <cell r="B3909" t="str">
            <v>OS EM BRITA E GEOTEXTIL</v>
          </cell>
        </row>
        <row r="3910">
          <cell r="A3910">
            <v>74017</v>
          </cell>
          <cell r="B3910" t="str">
            <v>EXECUCAO DE DRENOS DE CHORUME EM TUBOS DRENANTES</v>
          </cell>
        </row>
        <row r="3911">
          <cell r="A3911" t="str">
            <v>74017/001</v>
          </cell>
          <cell r="B3911" t="str">
            <v>EXECUCAO DE DRENOS DE CHORUME EM TUBOS DRENANTES, PVC, DIAM=100 MM, EN</v>
          </cell>
          <cell r="C3911" t="str">
            <v>M</v>
          </cell>
          <cell r="D3911" t="str">
            <v>CR</v>
          </cell>
          <cell r="E3911">
            <v>40.06</v>
          </cell>
        </row>
        <row r="3912">
          <cell r="A3912" t="str">
            <v>SINAPI - S</v>
          </cell>
          <cell r="B3912" t="str">
            <v>ISTEMA NACIONAL DE PESQUISA DE CUSTOS E ÍNDICES DA CONSTRUÇÃO CIVIL</v>
          </cell>
        </row>
        <row r="3913">
          <cell r="A3913" t="str">
            <v>PCI.817.01</v>
          </cell>
          <cell r="B3913" t="e">
            <v>#NAME?</v>
          </cell>
          <cell r="D3913" t="str">
            <v>EM</v>
          </cell>
          <cell r="E3913" t="str">
            <v>06/2016 AS 13:04:4</v>
          </cell>
        </row>
        <row r="3914">
          <cell r="D3914" t="str">
            <v>TA</v>
          </cell>
          <cell r="E3914" t="str">
            <v>TÉCNICA: 13/06/20</v>
          </cell>
        </row>
        <row r="3915">
          <cell r="A3915" t="str">
            <v>ENCARGOS S</v>
          </cell>
          <cell r="B3915" t="str">
            <v>OCIAIS DESONERADOS: 90,80%(HORA)   52,84%(MÊS)</v>
          </cell>
        </row>
        <row r="3916">
          <cell r="A3916" t="str">
            <v>ABRANGÊNCI</v>
          </cell>
          <cell r="B3916" t="str">
            <v>A : NACIONAL                                              LOCALIDADE  : BELO</v>
          </cell>
          <cell r="C3916" t="str">
            <v>HORI</v>
          </cell>
        </row>
        <row r="3917">
          <cell r="A3917" t="str">
            <v>REF.COLETA</v>
          </cell>
          <cell r="B3917" t="str">
            <v>: MEDIANO</v>
          </cell>
          <cell r="D3917" t="str">
            <v>TA</v>
          </cell>
          <cell r="E3917" t="str">
            <v>: 05/2016</v>
          </cell>
        </row>
        <row r="3918">
          <cell r="A3918" t="str">
            <v>CÓDIGO</v>
          </cell>
          <cell r="B3918" t="str">
            <v>|D E S C R I Ç Ã O                                                   |UN</v>
          </cell>
          <cell r="C3918" t="str">
            <v>IDADE</v>
          </cell>
          <cell r="D3918" t="str">
            <v>DE</v>
          </cell>
          <cell r="E3918" t="str">
            <v>|CUSTO TOTA</v>
          </cell>
        </row>
        <row r="3919">
          <cell r="A3919" t="str">
            <v>VÍNCULO...</v>
          </cell>
          <cell r="B3919" t="str">
            <v>..: CAIXA REFERENCIAL</v>
          </cell>
        </row>
        <row r="3920">
          <cell r="A3920" t="str">
            <v>VOLTOS EM</v>
          </cell>
          <cell r="B3920" t="str">
            <v>BRITA E GEOTEXTIL</v>
          </cell>
        </row>
        <row r="3921">
          <cell r="A3921" t="str">
            <v>74017/002</v>
          </cell>
          <cell r="B3921" t="str">
            <v>EXECUCAO DE DRENOS DE CHORUME EM TUBOS DRENANTES, PVC, DIAM=150 MM, EN</v>
          </cell>
          <cell r="C3921" t="str">
            <v>M</v>
          </cell>
          <cell r="D3921" t="str">
            <v>CR</v>
          </cell>
          <cell r="E3921">
            <v>55.49</v>
          </cell>
        </row>
        <row r="3922">
          <cell r="A3922" t="str">
            <v>VOLTOS EM</v>
          </cell>
          <cell r="B3922" t="str">
            <v>BRITA E GEOTEXTIL</v>
          </cell>
        </row>
        <row r="3923">
          <cell r="A3923">
            <v>75029</v>
          </cell>
          <cell r="B3923" t="str">
            <v>TUBULAÇÃO EM PVC CORRUGADO RIGIDO PERFURADO P/ DRENAGEM</v>
          </cell>
        </row>
        <row r="3924">
          <cell r="A3924" t="str">
            <v>75029/001</v>
          </cell>
          <cell r="B3924" t="str">
            <v>TUBO PVC CORRUGADO RIGIDO PERFURADO DN 150 PARA DRENAGEM - FORNECIMENT</v>
          </cell>
          <cell r="C3924" t="str">
            <v>M</v>
          </cell>
          <cell r="D3924" t="str">
            <v>CR</v>
          </cell>
          <cell r="E3924">
            <v>36.39</v>
          </cell>
        </row>
        <row r="3925">
          <cell r="A3925" t="str">
            <v>O E INSTAL</v>
          </cell>
          <cell r="B3925" t="str">
            <v>ACAO</v>
          </cell>
        </row>
        <row r="3926">
          <cell r="A3926">
            <v>83651</v>
          </cell>
          <cell r="B3926" t="str">
            <v>TUBO PVC CORRUGADO PERFURADO 100 MM C/ JUNTA ELASTICA PARA DRENAGEM.</v>
          </cell>
          <cell r="C3926" t="str">
            <v>M</v>
          </cell>
          <cell r="D3926" t="str">
            <v>CR</v>
          </cell>
          <cell r="E3926">
            <v>26.19</v>
          </cell>
        </row>
        <row r="3927">
          <cell r="A3927">
            <v>83656</v>
          </cell>
          <cell r="B3927" t="str">
            <v>COLCHAO DRENANTE C/ 30CM PEDRA BRITADA N.3/FILTRO TRANSICAO MANTA GEOT</v>
          </cell>
          <cell r="C3927" t="str">
            <v>M2</v>
          </cell>
          <cell r="D3927" t="str">
            <v>CR</v>
          </cell>
          <cell r="E3927">
            <v>35.9</v>
          </cell>
        </row>
        <row r="3928">
          <cell r="A3928" t="str">
            <v>EXTIL 100%</v>
          </cell>
          <cell r="B3928" t="str">
            <v>POLIPROPILENO OU POLIESTER INCL FORNEC/COLOCMAT</v>
          </cell>
        </row>
        <row r="3929">
          <cell r="A3929">
            <v>83658</v>
          </cell>
          <cell r="B3929" t="str">
            <v>EXECUCAO DRENO PROFUNDO, COM CORTE TRAPEZOIDAL EM SOLO, DE 70X80X150CM</v>
          </cell>
          <cell r="C3929" t="str">
            <v>M</v>
          </cell>
          <cell r="D3929" t="str">
            <v>CR</v>
          </cell>
          <cell r="E3929">
            <v>138.22</v>
          </cell>
        </row>
        <row r="3930">
          <cell r="A3930" t="str">
            <v>EXCL TUBO</v>
          </cell>
          <cell r="B3930" t="str">
            <v>INCL MATERIAL EXECUCAO, COM SELO ENCHIMENTO MATERIAL DRENAN</v>
          </cell>
        </row>
        <row r="3931">
          <cell r="A3931" t="str">
            <v>TE E ESCAV</v>
          </cell>
          <cell r="B3931" t="str">
            <v>ACAO</v>
          </cell>
        </row>
        <row r="3932">
          <cell r="A3932">
            <v>83661</v>
          </cell>
          <cell r="B3932" t="str">
            <v>EXECUCAO DE DRENO PROFUNDO, CORTE EM SOLO, COM TUBO POROSO D=0,20M</v>
          </cell>
          <cell r="C3932" t="str">
            <v>M</v>
          </cell>
          <cell r="D3932" t="str">
            <v>CR</v>
          </cell>
          <cell r="E3932">
            <v>100.28</v>
          </cell>
        </row>
        <row r="3933">
          <cell r="A3933">
            <v>83662</v>
          </cell>
          <cell r="B3933" t="str">
            <v>EXECUCAO DE DRENO CEGO</v>
          </cell>
          <cell r="C3933" t="str">
            <v>M3</v>
          </cell>
          <cell r="D3933" t="str">
            <v>CR</v>
          </cell>
          <cell r="E3933">
            <v>75.569999999999993</v>
          </cell>
        </row>
        <row r="3934">
          <cell r="A3934">
            <v>83664</v>
          </cell>
          <cell r="B3934" t="str">
            <v>EXECUCAO DE DRENO DE TUBO DE CONRETO SIMPLES POROSO D=0,20 M (0,5MX0,5</v>
          </cell>
          <cell r="C3934" t="str">
            <v>M</v>
          </cell>
          <cell r="D3934" t="str">
            <v>CR</v>
          </cell>
          <cell r="E3934">
            <v>69.67</v>
          </cell>
        </row>
        <row r="3935">
          <cell r="A3935" t="str">
            <v>M) PARA GA</v>
          </cell>
          <cell r="B3935" t="str">
            <v>LERIAS DE AGUAS PLUVIAIS</v>
          </cell>
        </row>
        <row r="3936">
          <cell r="A3936">
            <v>83665</v>
          </cell>
          <cell r="B3936" t="str">
            <v>FORNECIMENTO E INSTALACAO DE MANTA BIDIM RT - 14</v>
          </cell>
          <cell r="C3936" t="str">
            <v>M2</v>
          </cell>
          <cell r="D3936" t="str">
            <v>CR</v>
          </cell>
          <cell r="E3936">
            <v>7.06</v>
          </cell>
        </row>
        <row r="3937">
          <cell r="A3937">
            <v>83667</v>
          </cell>
          <cell r="B3937" t="str">
            <v>CAMADA DRENANTE COM AREIA MEDIA</v>
          </cell>
          <cell r="C3937" t="str">
            <v>M3</v>
          </cell>
          <cell r="D3937" t="str">
            <v>CR</v>
          </cell>
          <cell r="E3937">
            <v>92.13</v>
          </cell>
        </row>
        <row r="3938">
          <cell r="A3938">
            <v>83668</v>
          </cell>
          <cell r="B3938" t="str">
            <v>CAMADA DRENANTE COM BRITA NUM 2</v>
          </cell>
          <cell r="C3938" t="str">
            <v>M3</v>
          </cell>
          <cell r="D3938" t="str">
            <v>CR</v>
          </cell>
          <cell r="E3938">
            <v>88.47</v>
          </cell>
        </row>
        <row r="3939">
          <cell r="A3939">
            <v>83669</v>
          </cell>
          <cell r="B3939" t="str">
            <v>FORNECIMENTO/INSTALACAO MANTA BIDIM RT-16</v>
          </cell>
          <cell r="C3939" t="str">
            <v>M2</v>
          </cell>
          <cell r="D3939" t="str">
            <v>CR</v>
          </cell>
          <cell r="E3939">
            <v>9.7799999999999994</v>
          </cell>
        </row>
        <row r="3940">
          <cell r="A3940">
            <v>83670</v>
          </cell>
          <cell r="B3940" t="str">
            <v>TUBO PVC DN 75 MM PARA DRENAGEM - FORNECIMENTO E INSTALACAO</v>
          </cell>
          <cell r="C3940" t="str">
            <v>M</v>
          </cell>
          <cell r="D3940" t="str">
            <v>CR</v>
          </cell>
          <cell r="E3940">
            <v>37.32</v>
          </cell>
        </row>
        <row r="3941">
          <cell r="A3941">
            <v>83671</v>
          </cell>
          <cell r="B3941" t="str">
            <v>TUBO PVC DN 100 MM PARA DRENAGEM - FORNECIMENTO E INSTALACAO</v>
          </cell>
          <cell r="C3941" t="str">
            <v>M</v>
          </cell>
          <cell r="D3941" t="str">
            <v>CR</v>
          </cell>
          <cell r="E3941">
            <v>40.21</v>
          </cell>
        </row>
        <row r="3942">
          <cell r="A3942">
            <v>83675</v>
          </cell>
          <cell r="B3942" t="str">
            <v>TUBO CONCRETO SIMPLES DN 200 MM PARA DRENAGEM - FORNECIMENTO E INSTALA</v>
          </cell>
          <cell r="C3942" t="str">
            <v>M</v>
          </cell>
          <cell r="D3942" t="str">
            <v>CR</v>
          </cell>
          <cell r="E3942">
            <v>84.49</v>
          </cell>
        </row>
        <row r="3943">
          <cell r="A3943" t="str">
            <v>CAO, INCLU</v>
          </cell>
          <cell r="B3943" t="str">
            <v>SIVE ESCAVACAO MANUAL 1M3/M.</v>
          </cell>
        </row>
        <row r="3944">
          <cell r="A3944">
            <v>83676</v>
          </cell>
          <cell r="B3944" t="str">
            <v>TUBO CONCRETO SIMPLES DN 300 MM PARA DRENAGEM - FORNECIMENTO E INSTALA</v>
          </cell>
          <cell r="C3944" t="str">
            <v>M</v>
          </cell>
          <cell r="D3944" t="str">
            <v>CR</v>
          </cell>
          <cell r="E3944">
            <v>103.56</v>
          </cell>
        </row>
        <row r="3945">
          <cell r="A3945" t="str">
            <v>CAO INCLUS</v>
          </cell>
          <cell r="B3945" t="str">
            <v>IVE ESCAVACAO MANUAL 1M3/M</v>
          </cell>
        </row>
        <row r="3946">
          <cell r="A3946">
            <v>83677</v>
          </cell>
          <cell r="B3946" t="str">
            <v>TUBO CONCRETO SIMPLES DN 400 MM PARA DRENAGEM - FORNECIMENTO E INSTALA</v>
          </cell>
          <cell r="C3946" t="str">
            <v>M</v>
          </cell>
          <cell r="D3946" t="str">
            <v>CR</v>
          </cell>
          <cell r="E3946">
            <v>131.4</v>
          </cell>
        </row>
        <row r="3947">
          <cell r="A3947" t="str">
            <v>CAO INCLUS</v>
          </cell>
          <cell r="B3947" t="str">
            <v>IVE ESCAVACAO MANUAL 1,5M3/M</v>
          </cell>
        </row>
        <row r="3948">
          <cell r="A3948" t="str">
            <v>SINAPI - S</v>
          </cell>
          <cell r="B3948" t="str">
            <v>ISTEMA NACIONAL DE PESQUISA DE CUSTOS E ÍNDICES DA CONSTRUÇÃO CIVIL</v>
          </cell>
        </row>
        <row r="3949">
          <cell r="A3949" t="str">
            <v>PCI.817.01</v>
          </cell>
          <cell r="B3949" t="e">
            <v>#NAME?</v>
          </cell>
          <cell r="D3949" t="str">
            <v>EM</v>
          </cell>
          <cell r="E3949" t="str">
            <v>06/2016 AS 13:04:4</v>
          </cell>
        </row>
        <row r="3950">
          <cell r="D3950" t="str">
            <v>TA</v>
          </cell>
          <cell r="E3950" t="str">
            <v>TÉCNICA: 13/06/20</v>
          </cell>
        </row>
        <row r="3951">
          <cell r="A3951" t="str">
            <v>ENCARGOS S</v>
          </cell>
          <cell r="B3951" t="str">
            <v>OCIAIS DESONERADOS: 90,80%(HORA)   52,84%(MÊS)</v>
          </cell>
        </row>
        <row r="3952">
          <cell r="A3952" t="str">
            <v>ABRANGÊNCI</v>
          </cell>
          <cell r="B3952" t="str">
            <v>A : NACIONAL                                              LOCALIDADE  : BELO</v>
          </cell>
          <cell r="C3952" t="str">
            <v>HORI</v>
          </cell>
        </row>
        <row r="3953">
          <cell r="A3953" t="str">
            <v>REF.COLETA</v>
          </cell>
          <cell r="B3953" t="str">
            <v>: MEDIANO</v>
          </cell>
          <cell r="D3953" t="str">
            <v>TA</v>
          </cell>
          <cell r="E3953" t="str">
            <v>: 05/2016</v>
          </cell>
        </row>
        <row r="3954">
          <cell r="A3954" t="str">
            <v>CÓDIGO</v>
          </cell>
          <cell r="B3954" t="str">
            <v>|D E S C R I Ç Ã O                                                   |UN</v>
          </cell>
          <cell r="C3954" t="str">
            <v>IDADE</v>
          </cell>
          <cell r="D3954" t="str">
            <v>DE</v>
          </cell>
          <cell r="E3954" t="str">
            <v>|CUSTO TOTA</v>
          </cell>
        </row>
        <row r="3955">
          <cell r="A3955" t="str">
            <v>VÍNCULO...</v>
          </cell>
          <cell r="B3955" t="str">
            <v>..: CAIXA REFERENCIAL</v>
          </cell>
        </row>
        <row r="3956">
          <cell r="A3956">
            <v>83678</v>
          </cell>
          <cell r="B3956" t="str">
            <v>TUBO CONCRETO SIMPLES DN 500 MM PARA DRENAGEM - FORNECIMENTO E INSTALA</v>
          </cell>
          <cell r="C3956" t="str">
            <v>M</v>
          </cell>
          <cell r="D3956" t="str">
            <v>CR</v>
          </cell>
          <cell r="E3956">
            <v>173.93</v>
          </cell>
        </row>
        <row r="3957">
          <cell r="A3957" t="str">
            <v>CAO INCLUS</v>
          </cell>
          <cell r="B3957" t="str">
            <v>IVE ESCAVACAO MANUAL 2M3/M</v>
          </cell>
        </row>
        <row r="3958">
          <cell r="A3958">
            <v>83679</v>
          </cell>
          <cell r="B3958" t="str">
            <v>TUBO PVC D=2 COM MATERIAL DRENANTE PARA DRENO/BARBACA - FORNECIMENTO</v>
          </cell>
          <cell r="C3958" t="str">
            <v>M</v>
          </cell>
          <cell r="D3958" t="str">
            <v>CR</v>
          </cell>
          <cell r="E3958">
            <v>12.41</v>
          </cell>
        </row>
        <row r="3959">
          <cell r="A3959" t="str">
            <v>E INSTALAC</v>
          </cell>
          <cell r="B3959" t="str">
            <v>AO</v>
          </cell>
        </row>
        <row r="3960">
          <cell r="A3960">
            <v>83680</v>
          </cell>
          <cell r="B3960" t="str">
            <v>TUBO PVC D=3" COM MATERIAL DRENANTE PARA DRENO/BARBACA - FORNECIMENTO</v>
          </cell>
          <cell r="C3960" t="str">
            <v>M</v>
          </cell>
          <cell r="D3960" t="str">
            <v>CR</v>
          </cell>
          <cell r="E3960">
            <v>14.83</v>
          </cell>
        </row>
        <row r="3961">
          <cell r="A3961" t="str">
            <v>E INSTALAC</v>
          </cell>
          <cell r="B3961" t="str">
            <v>AO</v>
          </cell>
        </row>
        <row r="3962">
          <cell r="A3962">
            <v>83681</v>
          </cell>
          <cell r="B3962" t="str">
            <v>TUBO PVC D=4" COM MATERIAL DRENANTE PARA DRENO/BARBACA - FORNECIMENTO</v>
          </cell>
          <cell r="C3962" t="str">
            <v>M</v>
          </cell>
          <cell r="D3962" t="str">
            <v>CR</v>
          </cell>
          <cell r="E3962">
            <v>16.14</v>
          </cell>
        </row>
        <row r="3963">
          <cell r="A3963" t="str">
            <v>E INSTALAC</v>
          </cell>
          <cell r="B3963" t="str">
            <v>AO</v>
          </cell>
        </row>
        <row r="3964">
          <cell r="A3964">
            <v>83682</v>
          </cell>
          <cell r="B3964" t="str">
            <v>CAMADA VERTICAL DRENANTE C/ PEDRA BRITADA NUMS 1 E 2</v>
          </cell>
          <cell r="C3964" t="str">
            <v>M3</v>
          </cell>
          <cell r="D3964" t="str">
            <v>CR</v>
          </cell>
          <cell r="E3964">
            <v>89.04</v>
          </cell>
        </row>
        <row r="3965">
          <cell r="A3965">
            <v>83683</v>
          </cell>
          <cell r="B3965" t="str">
            <v>CAMADA HORIZONTAL DRENANTE C/ PEDRA BRITADA 1 E 2</v>
          </cell>
          <cell r="C3965" t="str">
            <v>M3</v>
          </cell>
          <cell r="D3965" t="str">
            <v>CR</v>
          </cell>
          <cell r="E3965">
            <v>96.95</v>
          </cell>
        </row>
        <row r="3966">
          <cell r="A3966">
            <v>83729</v>
          </cell>
          <cell r="B3966" t="str">
            <v>FORNECIMENTO/INSTALACAO DE MANTA BIDIM RT-31</v>
          </cell>
          <cell r="C3966" t="str">
            <v>M2</v>
          </cell>
          <cell r="D3966" t="str">
            <v>CR</v>
          </cell>
          <cell r="E3966">
            <v>18.29</v>
          </cell>
        </row>
        <row r="3967">
          <cell r="A3967">
            <v>83739</v>
          </cell>
          <cell r="B3967" t="str">
            <v>FORNECIMENTO/INSTALACAO DE MANTA BIDIM RT-10</v>
          </cell>
          <cell r="C3967" t="str">
            <v>M2</v>
          </cell>
          <cell r="D3967" t="str">
            <v>CR</v>
          </cell>
          <cell r="E3967">
            <v>6.52</v>
          </cell>
        </row>
        <row r="3968">
          <cell r="A3968">
            <v>29</v>
          </cell>
          <cell r="B3968" t="str">
            <v>ENROCAMENTOS</v>
          </cell>
        </row>
        <row r="3969">
          <cell r="A3969" t="str">
            <v>6454     F</v>
          </cell>
          <cell r="B3969" t="str">
            <v>ORNECIMENTO E LANCAMENTO DE PEDRA DE MAO</v>
          </cell>
          <cell r="C3969" t="str">
            <v>M3</v>
          </cell>
          <cell r="D3969" t="str">
            <v>CR</v>
          </cell>
          <cell r="E3969">
            <v>131.75</v>
          </cell>
        </row>
        <row r="3970">
          <cell r="A3970">
            <v>73611</v>
          </cell>
          <cell r="B3970" t="str">
            <v>ENROCAMENTO COM PEDRA ARGAMASSADA TRAÇO 1:4 COM PEDRA DE MÃO</v>
          </cell>
          <cell r="C3970" t="str">
            <v>M3</v>
          </cell>
          <cell r="D3970" t="str">
            <v>CR</v>
          </cell>
          <cell r="E3970">
            <v>307.08</v>
          </cell>
        </row>
        <row r="3971">
          <cell r="A3971">
            <v>73697</v>
          </cell>
          <cell r="B3971" t="str">
            <v>ENROCAMENTO MANUAL, SEM ARRUMACAO DO MATERIAL</v>
          </cell>
          <cell r="C3971" t="str">
            <v>M3</v>
          </cell>
          <cell r="D3971" t="str">
            <v>CR</v>
          </cell>
          <cell r="E3971">
            <v>136.54</v>
          </cell>
        </row>
        <row r="3972">
          <cell r="A3972">
            <v>73698</v>
          </cell>
          <cell r="B3972" t="str">
            <v>ENROCAMENTO MANUAL, COM ARRUMACAO DO MATERIAL</v>
          </cell>
          <cell r="C3972" t="str">
            <v>M3</v>
          </cell>
          <cell r="D3972" t="str">
            <v>CR</v>
          </cell>
          <cell r="E3972">
            <v>178.9</v>
          </cell>
        </row>
        <row r="3973">
          <cell r="A3973">
            <v>30</v>
          </cell>
          <cell r="B3973" t="str">
            <v>ENSECADEIRAS</v>
          </cell>
        </row>
        <row r="3974">
          <cell r="A3974">
            <v>73890</v>
          </cell>
          <cell r="B3974" t="str">
            <v>ENSECADEIRA DE MADEIRA</v>
          </cell>
        </row>
        <row r="3975">
          <cell r="A3975" t="str">
            <v>73890/001</v>
          </cell>
          <cell r="B3975" t="str">
            <v>ENSECADEIRA DE MADEIRA COM PAREDE SIMPLES</v>
          </cell>
          <cell r="C3975" t="str">
            <v>M2</v>
          </cell>
          <cell r="D3975" t="str">
            <v>CR</v>
          </cell>
          <cell r="E3975">
            <v>101.68</v>
          </cell>
        </row>
        <row r="3976">
          <cell r="A3976" t="str">
            <v>73890/002</v>
          </cell>
          <cell r="B3976" t="str">
            <v>ENSECADEIRA DE MADEIRA COM PAREDE DUPLA</v>
          </cell>
          <cell r="C3976" t="str">
            <v>M2</v>
          </cell>
          <cell r="D3976" t="str">
            <v>CR</v>
          </cell>
          <cell r="E3976">
            <v>256.99</v>
          </cell>
        </row>
        <row r="3977">
          <cell r="A3977">
            <v>31</v>
          </cell>
          <cell r="B3977" t="str">
            <v>GABIOES</v>
          </cell>
        </row>
        <row r="3978">
          <cell r="A3978">
            <v>92743</v>
          </cell>
          <cell r="B3978" t="str">
            <v>MURO DE GABIÃO, ENCHIMENTO COM PEDRA DE MÃO TIPO RACHÃO, DE GRAVIDADE,</v>
          </cell>
          <cell r="C3978" t="str">
            <v>M3</v>
          </cell>
          <cell r="D3978" t="str">
            <v>CR</v>
          </cell>
          <cell r="E3978">
            <v>354.22</v>
          </cell>
        </row>
        <row r="3979">
          <cell r="A3979" t="str">
            <v>COM GAIOLA</v>
          </cell>
          <cell r="B3979" t="str">
            <v>S DE COMPRIMENTO IGUAL A 2 METROS, ALTURA DO MURO DE ATÉ 4</v>
          </cell>
        </row>
        <row r="3980">
          <cell r="A3980" t="str">
            <v>METROS - F</v>
          </cell>
          <cell r="B3980" t="str">
            <v>ORNECIMENTO E EXECUÇÃO. AF_12/2015</v>
          </cell>
        </row>
        <row r="3981">
          <cell r="A3981">
            <v>92744</v>
          </cell>
          <cell r="B3981" t="str">
            <v>MURO DE GABIÃO, ENCHIMENTO COM PEDRA DE MÃO TIPO RACHÃO, DE GRAVIDADE,</v>
          </cell>
          <cell r="C3981" t="str">
            <v>M3</v>
          </cell>
          <cell r="D3981" t="str">
            <v>CR</v>
          </cell>
          <cell r="E3981">
            <v>291.45999999999998</v>
          </cell>
        </row>
        <row r="3982">
          <cell r="A3982" t="str">
            <v>COM GAIOLA</v>
          </cell>
          <cell r="B3982" t="str">
            <v>S DE COMPRIMENTO IGUAL A 5 METROS, ALTURA DO MURO DE ATÉ 4</v>
          </cell>
        </row>
        <row r="3983">
          <cell r="A3983" t="str">
            <v>METROS - F</v>
          </cell>
          <cell r="B3983" t="str">
            <v>ORNECIMENTO E EXECUÇÃO. AF_12/2015</v>
          </cell>
        </row>
        <row r="3984">
          <cell r="A3984" t="str">
            <v>SINAPI - S</v>
          </cell>
          <cell r="B3984" t="str">
            <v>ISTEMA NACIONAL DE PESQUISA DE CUSTOS E ÍNDICES DA CONSTRUÇÃO CIVIL</v>
          </cell>
        </row>
        <row r="3985">
          <cell r="A3985" t="str">
            <v>PCI.817.01</v>
          </cell>
          <cell r="B3985" t="e">
            <v>#NAME?</v>
          </cell>
          <cell r="D3985" t="str">
            <v>EM</v>
          </cell>
          <cell r="E3985" t="str">
            <v>06/2016 AS 13:04:4</v>
          </cell>
        </row>
        <row r="3986">
          <cell r="D3986" t="str">
            <v>TA</v>
          </cell>
          <cell r="E3986" t="str">
            <v>TÉCNICA: 13/06/20</v>
          </cell>
        </row>
        <row r="3987">
          <cell r="A3987" t="str">
            <v>ENCARGOS S</v>
          </cell>
          <cell r="B3987" t="str">
            <v>OCIAIS DESONERADOS: 90,80%(HORA)   52,84%(MÊS)</v>
          </cell>
        </row>
        <row r="3988">
          <cell r="A3988" t="str">
            <v>ABRANGÊNCI</v>
          </cell>
          <cell r="B3988" t="str">
            <v>A : NACIONAL                                              LOCALIDADE  : BELO</v>
          </cell>
          <cell r="C3988" t="str">
            <v>HORI</v>
          </cell>
        </row>
        <row r="3989">
          <cell r="A3989" t="str">
            <v>REF.COLETA</v>
          </cell>
          <cell r="B3989" t="str">
            <v>: MEDIANO</v>
          </cell>
          <cell r="D3989" t="str">
            <v>TA</v>
          </cell>
          <cell r="E3989" t="str">
            <v>: 05/2016</v>
          </cell>
        </row>
        <row r="3990">
          <cell r="A3990" t="str">
            <v>CÓDIGO</v>
          </cell>
          <cell r="B3990" t="str">
            <v>|D E S C R I Ç Ã O                                                   |UN</v>
          </cell>
          <cell r="C3990" t="str">
            <v>IDADE</v>
          </cell>
          <cell r="D3990" t="str">
            <v>DE</v>
          </cell>
          <cell r="E3990" t="str">
            <v>|CUSTO TOTA</v>
          </cell>
        </row>
        <row r="3991">
          <cell r="A3991" t="str">
            <v>VÍNCULO...</v>
          </cell>
          <cell r="B3991" t="str">
            <v>..: CAIXA REFERENCIAL</v>
          </cell>
        </row>
        <row r="3992">
          <cell r="A3992">
            <v>92745</v>
          </cell>
          <cell r="B3992" t="str">
            <v>MURO DE GABIÃO, ENCHIMENTO COM PEDRA DE MÃO TIPO RACHÃO, DE GRAVIDADE,</v>
          </cell>
          <cell r="C3992" t="str">
            <v>M3</v>
          </cell>
          <cell r="D3992" t="str">
            <v>CR</v>
          </cell>
          <cell r="E3992">
            <v>405.96</v>
          </cell>
        </row>
        <row r="3993">
          <cell r="A3993" t="str">
            <v>COM GAIOLA</v>
          </cell>
          <cell r="B3993" t="str">
            <v>S DE COMPRIMENTO IGUAL A 2 METROS, ALTURA DO MURO ACIMA DE</v>
          </cell>
        </row>
        <row r="3994">
          <cell r="A3994" t="str">
            <v>4 E ATÉ 6</v>
          </cell>
          <cell r="B3994" t="str">
            <v>METROS - FORNECIMENTO E EXECUÇÃO. AF_12/2015</v>
          </cell>
        </row>
        <row r="3995">
          <cell r="A3995">
            <v>92746</v>
          </cell>
          <cell r="B3995" t="str">
            <v>MURO DE GABIÃO, ENCHIMENTO COM PEDRA DE MÃO TIPO RACHÃO, DE GRAVIDADE,</v>
          </cell>
          <cell r="C3995" t="str">
            <v>M3</v>
          </cell>
          <cell r="D3995" t="str">
            <v>CR</v>
          </cell>
          <cell r="E3995">
            <v>347.84</v>
          </cell>
        </row>
        <row r="3996">
          <cell r="A3996" t="str">
            <v>COM GAIOLA</v>
          </cell>
          <cell r="B3996" t="str">
            <v>S DE COMPRIMENTO IGUAL A 5 METROS, ALTURA DO MURO ACIMA DE</v>
          </cell>
        </row>
        <row r="3997">
          <cell r="A3997" t="str">
            <v>4 E ATÉ 6</v>
          </cell>
          <cell r="B3997" t="str">
            <v>METROS - FORNECIMENTO E EXECUÇÃO. AF_12/2015</v>
          </cell>
        </row>
        <row r="3998">
          <cell r="A3998">
            <v>92747</v>
          </cell>
          <cell r="B3998" t="str">
            <v>MURO DE GABIÃO, ENCHIMENTO COM PEDRA DE MÃO TIPO RACHÃO, DE GRAVIDADE,</v>
          </cell>
          <cell r="C3998" t="str">
            <v>M3</v>
          </cell>
          <cell r="D3998" t="str">
            <v>CR</v>
          </cell>
          <cell r="E3998">
            <v>435.31</v>
          </cell>
        </row>
        <row r="3999">
          <cell r="A3999" t="str">
            <v>COM GAIOLA</v>
          </cell>
          <cell r="B3999" t="str">
            <v>S DE COMPRIMENTO IGUAL A 2 METROS, ALTURA DO MURO ACIMA DE</v>
          </cell>
        </row>
        <row r="4000">
          <cell r="A4000" t="str">
            <v>6 E ATÉ 10</v>
          </cell>
          <cell r="B4000" t="str">
            <v>METROS - FORNECIMENTO E EXECUÇÃO. AF_12/2015</v>
          </cell>
        </row>
        <row r="4001">
          <cell r="A4001">
            <v>92748</v>
          </cell>
          <cell r="B4001" t="str">
            <v>MURO DE GABIÃO, ENCHIMENTO COM PEDRA DE MÃO TIPO RACHÃO, DE GRAVIDADE,</v>
          </cell>
          <cell r="C4001" t="str">
            <v>M3</v>
          </cell>
          <cell r="D4001" t="str">
            <v>CR</v>
          </cell>
          <cell r="E4001">
            <v>380.07</v>
          </cell>
        </row>
        <row r="4002">
          <cell r="A4002" t="str">
            <v>COM GAIOLA</v>
          </cell>
          <cell r="B4002" t="str">
            <v>S DE COMPRIMENTO IGUAL A 5 METROS, ALTURA DO MURO MAIOR QUE</v>
          </cell>
        </row>
        <row r="4003">
          <cell r="A4003" t="str">
            <v>6 ATÉ 10 M</v>
          </cell>
          <cell r="B4003" t="str">
            <v>ETROS - FORNECIMENTO E EXECUÇÃO. AF_12/2015</v>
          </cell>
        </row>
        <row r="4004">
          <cell r="A4004">
            <v>92749</v>
          </cell>
          <cell r="B4004" t="str">
            <v>MURO DE GABIÃO, ENCHIMENTO COM PEDRA DE MÃO TIPO RACHÃO, COM SOLO REFO</v>
          </cell>
          <cell r="C4004" t="str">
            <v>M3</v>
          </cell>
          <cell r="D4004" t="str">
            <v>CR</v>
          </cell>
          <cell r="E4004">
            <v>471.17</v>
          </cell>
        </row>
        <row r="4005">
          <cell r="A4005" t="str">
            <v>RÇADO, ALT</v>
          </cell>
          <cell r="B4005" t="str">
            <v>URA DO MURO DE ATÉ 4 METROS - FORNECIMENTO E EXECUÇÃO. AF_12</v>
          </cell>
        </row>
        <row r="4006">
          <cell r="A4006" t="str">
            <v>/2015</v>
          </cell>
        </row>
        <row r="4007">
          <cell r="A4007">
            <v>92750</v>
          </cell>
          <cell r="B4007" t="str">
            <v>MURO DE GABIÃO, ENCHIMENTO COM PEDRA DE MÃO TIPO RACHÃO, COM SOLO REFO</v>
          </cell>
          <cell r="C4007" t="str">
            <v>M3</v>
          </cell>
          <cell r="D4007" t="str">
            <v>CR</v>
          </cell>
          <cell r="E4007">
            <v>758.12</v>
          </cell>
        </row>
        <row r="4008">
          <cell r="A4008" t="str">
            <v>RÇADO, ALT</v>
          </cell>
          <cell r="B4008" t="str">
            <v>URA DO MURO ACIMA DE 4 E ATÉ 12 METROS - FORNECIMENTO E EXEC</v>
          </cell>
        </row>
        <row r="4009">
          <cell r="A4009" t="str">
            <v>UÇÃO. AF_1</v>
          </cell>
          <cell r="B4009">
            <v>42036</v>
          </cell>
        </row>
        <row r="4010">
          <cell r="A4010">
            <v>92751</v>
          </cell>
          <cell r="B4010" t="str">
            <v>MURO DE GABIÃO, ENCHIMENTO COM PEDRA DE MÃO TIPO RACHÃO, COM SOLO REFO</v>
          </cell>
          <cell r="C4010" t="str">
            <v>M3</v>
          </cell>
          <cell r="D4010" t="str">
            <v>CR</v>
          </cell>
          <cell r="E4010">
            <v>915.59</v>
          </cell>
        </row>
        <row r="4011">
          <cell r="A4011" t="str">
            <v>RÇADO, ALT</v>
          </cell>
          <cell r="B4011" t="str">
            <v>URA DO MURO ACIMA DE 12 E ATÉ 20 METROS - FORNECIMENTO E EXE</v>
          </cell>
        </row>
        <row r="4012">
          <cell r="A4012" t="str">
            <v>CUÇÃO. AF_</v>
          </cell>
          <cell r="B4012">
            <v>42339</v>
          </cell>
        </row>
        <row r="4013">
          <cell r="A4013">
            <v>92752</v>
          </cell>
          <cell r="B4013" t="str">
            <v>MURO DE GABIÃO, ENCHIMENTO COM PEDRA DE MÃO TIPO RACHÃO, COM SOLO REFO</v>
          </cell>
          <cell r="C4013" t="str">
            <v>M3</v>
          </cell>
          <cell r="D4013" t="str">
            <v>CR</v>
          </cell>
          <cell r="E4013">
            <v>1072.1300000000001</v>
          </cell>
        </row>
        <row r="4014">
          <cell r="A4014" t="str">
            <v>RÇADO, ALT</v>
          </cell>
          <cell r="B4014" t="str">
            <v>URA DO MURO ACIMA DE 20 E ATÉ 28 METROS - FORNECIMENTO E EXE</v>
          </cell>
        </row>
        <row r="4015">
          <cell r="A4015" t="str">
            <v>CUÇÃO. AF_</v>
          </cell>
          <cell r="B4015">
            <v>42339</v>
          </cell>
        </row>
        <row r="4016">
          <cell r="A4016">
            <v>92753</v>
          </cell>
          <cell r="B4016" t="str">
            <v>MURO DE GABIÃO, ENCHIMENTO COM RESÍDUO DE CONSTRUÇÃO E DEMOLIÇÃO, DE G</v>
          </cell>
          <cell r="C4016" t="str">
            <v>M3</v>
          </cell>
          <cell r="D4016" t="str">
            <v>CR</v>
          </cell>
          <cell r="E4016">
            <v>275.07</v>
          </cell>
        </row>
        <row r="4017">
          <cell r="A4017" t="str">
            <v>RAVIDADE,</v>
          </cell>
          <cell r="B4017" t="str">
            <v>COM GAIOLA TRAPEZOIDAL DE COMPRIMENTO IGUAL A 2 METROS, ALTU</v>
          </cell>
        </row>
        <row r="4018">
          <cell r="A4018" t="str">
            <v>RA DO MURO</v>
          </cell>
          <cell r="B4018" t="str">
            <v>DE ATÉ 2 METROS - FORNECIMENTO E EXECUÇÃO. AF_12/2015</v>
          </cell>
        </row>
        <row r="4019">
          <cell r="A4019">
            <v>92754</v>
          </cell>
          <cell r="B4019" t="str">
            <v>MURO DE GABIÃO, ENCHIMENTO COM RESÍDUO DE CONSTRUÇÃO E DEMOLIÇÃO, DE G</v>
          </cell>
          <cell r="C4019" t="str">
            <v>M3</v>
          </cell>
          <cell r="D4019" t="str">
            <v>CR</v>
          </cell>
          <cell r="E4019">
            <v>269.60000000000002</v>
          </cell>
        </row>
        <row r="4020">
          <cell r="A4020" t="str">
            <v>SINAPI - S</v>
          </cell>
          <cell r="B4020" t="str">
            <v>ISTEMA NACIONAL DE PESQUISA DE CUSTOS E ÍNDICES DA CONSTRUÇÃO CIVIL</v>
          </cell>
        </row>
        <row r="4021">
          <cell r="A4021" t="str">
            <v>PCI.817.01</v>
          </cell>
          <cell r="B4021" t="e">
            <v>#NAME?</v>
          </cell>
          <cell r="D4021" t="str">
            <v>EM</v>
          </cell>
          <cell r="E4021" t="str">
            <v>06/2016 AS 13:04:4</v>
          </cell>
        </row>
        <row r="4022">
          <cell r="D4022" t="str">
            <v>TA</v>
          </cell>
          <cell r="E4022" t="str">
            <v>TÉCNICA: 13/06/20</v>
          </cell>
        </row>
        <row r="4023">
          <cell r="A4023" t="str">
            <v>ENCARGOS S</v>
          </cell>
          <cell r="B4023" t="str">
            <v>OCIAIS DESONERADOS: 90,80%(HORA)   52,84%(MÊS)</v>
          </cell>
        </row>
        <row r="4024">
          <cell r="A4024" t="str">
            <v>ABRANGÊNCI</v>
          </cell>
          <cell r="B4024" t="str">
            <v>A : NACIONAL                                              LOCALIDADE  : BELO</v>
          </cell>
          <cell r="C4024" t="str">
            <v>HORI</v>
          </cell>
        </row>
        <row r="4025">
          <cell r="A4025" t="str">
            <v>REF.COLETA</v>
          </cell>
          <cell r="B4025" t="str">
            <v>: MEDIANO</v>
          </cell>
          <cell r="D4025" t="str">
            <v>TA</v>
          </cell>
          <cell r="E4025" t="str">
            <v>: 05/2016</v>
          </cell>
        </row>
        <row r="4026">
          <cell r="A4026" t="str">
            <v>CÓDIGO</v>
          </cell>
          <cell r="B4026" t="str">
            <v>|D E S C R I Ç Ã O                                                   |UN</v>
          </cell>
          <cell r="C4026" t="str">
            <v>IDADE</v>
          </cell>
          <cell r="D4026" t="str">
            <v>DE</v>
          </cell>
          <cell r="E4026" t="str">
            <v>|CUSTO TOTA</v>
          </cell>
        </row>
        <row r="4027">
          <cell r="A4027" t="str">
            <v>VÍNCULO...</v>
          </cell>
          <cell r="B4027" t="str">
            <v>..: CAIXA REFERENCIAL</v>
          </cell>
        </row>
        <row r="4028">
          <cell r="A4028" t="str">
            <v>RAVIDADE,</v>
          </cell>
          <cell r="B4028" t="str">
            <v>COM GAIOLA TRAPEZOIDAL DE COMPRIMENTO IGUAL A 2 METROS, ALTU</v>
          </cell>
        </row>
        <row r="4029">
          <cell r="A4029" t="str">
            <v>RA DO MURO</v>
          </cell>
          <cell r="B4029" t="str">
            <v>ACIMA DE 2 E ATÉ 4 METROS - FORNECIMENTO E EXECUÇÃO. AF_12/</v>
          </cell>
        </row>
        <row r="4030">
          <cell r="A4030">
            <v>2015</v>
          </cell>
        </row>
        <row r="4031">
          <cell r="A4031">
            <v>92755</v>
          </cell>
          <cell r="B4031" t="str">
            <v>PROTEÇÃO SUPERFICIAL DE CANAL EM GABIÃO TIPO COLCHÃO, ALTURA DE 17 CEN</v>
          </cell>
          <cell r="C4031" t="str">
            <v>M2</v>
          </cell>
          <cell r="D4031" t="str">
            <v>CR</v>
          </cell>
          <cell r="E4031">
            <v>129.11000000000001</v>
          </cell>
        </row>
        <row r="4032">
          <cell r="A4032" t="str">
            <v>TÍMETROS,</v>
          </cell>
          <cell r="B4032" t="str">
            <v>ENCHIMENTO COM PEDRA DE MÃO TIPO RACHÃO - FORNECIMENTO E EXE</v>
          </cell>
        </row>
        <row r="4033">
          <cell r="A4033" t="str">
            <v>CUÇÃO. AF_</v>
          </cell>
          <cell r="B4033">
            <v>42339</v>
          </cell>
        </row>
        <row r="4034">
          <cell r="A4034">
            <v>92756</v>
          </cell>
          <cell r="B4034" t="str">
            <v>PROTEÇÃO SUPERFICIAL DE CANAL EM GABIÃO TIPO COLCHÃO, ALTURA DE 23 CEN</v>
          </cell>
          <cell r="C4034" t="str">
            <v>M2</v>
          </cell>
          <cell r="D4034" t="str">
            <v>CR</v>
          </cell>
          <cell r="E4034">
            <v>147.24</v>
          </cell>
        </row>
        <row r="4035">
          <cell r="A4035" t="str">
            <v>TÍMETROS,</v>
          </cell>
          <cell r="B4035" t="str">
            <v>ENCHIMENTO COM PEDRA DE MÃO TIPO RACHÃO - FORNECIMENTO E EXE</v>
          </cell>
        </row>
        <row r="4036">
          <cell r="A4036" t="str">
            <v>CUÇÃO. AF_</v>
          </cell>
          <cell r="B4036">
            <v>42339</v>
          </cell>
        </row>
        <row r="4037">
          <cell r="A4037">
            <v>92757</v>
          </cell>
          <cell r="B4037" t="str">
            <v>PROTEÇÃO SUPERFICIAL DE CANAL EM GABIÃO TIPO COLCHÃO, ALTURA DE 30 CEN</v>
          </cell>
          <cell r="C4037" t="str">
            <v>M2</v>
          </cell>
          <cell r="D4037" t="str">
            <v>CR</v>
          </cell>
          <cell r="E4037">
            <v>169.47</v>
          </cell>
        </row>
        <row r="4038">
          <cell r="A4038" t="str">
            <v>TÍMETROS,</v>
          </cell>
          <cell r="B4038" t="str">
            <v>ENCHIMENTO COM PEDRA DE MÃO TIPO RACHÃO - FORNECIMENTO E EXE</v>
          </cell>
        </row>
        <row r="4039">
          <cell r="A4039" t="str">
            <v>CUÇÃO. AF_</v>
          </cell>
          <cell r="B4039">
            <v>42339</v>
          </cell>
        </row>
        <row r="4040">
          <cell r="A4040">
            <v>92758</v>
          </cell>
          <cell r="B4040" t="str">
            <v>PROTEÇÃO SUPERFICIAL DE CANAL EM GABIÃO TIPO SACO, DIÂMETRO DE 65 CENT</v>
          </cell>
          <cell r="C4040" t="str">
            <v>M3</v>
          </cell>
          <cell r="D4040" t="str">
            <v>CR</v>
          </cell>
          <cell r="E4040">
            <v>331.6</v>
          </cell>
        </row>
        <row r="4041">
          <cell r="A4041" t="str">
            <v>ÍMETROS, E</v>
          </cell>
          <cell r="B4041" t="str">
            <v>NCHIMENTO MANUAL COM PEDRA DE MÃO TIPO RACHÃO - FORNECIMENTO</v>
          </cell>
        </row>
        <row r="4042">
          <cell r="A4042" t="str">
            <v>E EXECUÇÃO</v>
          </cell>
          <cell r="B4042" t="str">
            <v>. AF_12/2015</v>
          </cell>
        </row>
        <row r="4043">
          <cell r="A4043">
            <v>32</v>
          </cell>
          <cell r="B4043" t="str">
            <v>MUROS DE ARRIMO</v>
          </cell>
        </row>
        <row r="4044">
          <cell r="A4044">
            <v>73843</v>
          </cell>
          <cell r="B4044" t="str">
            <v>MURO DE ARRIMO DE CONCRETO</v>
          </cell>
        </row>
        <row r="4045">
          <cell r="A4045" t="str">
            <v>73843/001</v>
          </cell>
          <cell r="B4045" t="str">
            <v>MURO DE ARRIMO DE CONCRETO CICLOPICO COM 30% DE PEDRA DE MAO</v>
          </cell>
          <cell r="C4045" t="str">
            <v>M3</v>
          </cell>
          <cell r="D4045" t="str">
            <v>CR</v>
          </cell>
          <cell r="E4045">
            <v>285.25</v>
          </cell>
        </row>
        <row r="4046">
          <cell r="A4046">
            <v>73844</v>
          </cell>
          <cell r="B4046" t="str">
            <v>MURO DE ARRIMO DE ALVENARIA</v>
          </cell>
        </row>
        <row r="4047">
          <cell r="A4047" t="str">
            <v>73844/001</v>
          </cell>
          <cell r="B4047" t="str">
            <v>MURO DE ARRIMO DE ALVENARIA DE PEDRA ARGAMASSADA</v>
          </cell>
          <cell r="C4047" t="str">
            <v>M3</v>
          </cell>
          <cell r="D4047" t="str">
            <v>CR</v>
          </cell>
          <cell r="E4047">
            <v>410.85</v>
          </cell>
        </row>
        <row r="4048">
          <cell r="A4048" t="str">
            <v>73844/002</v>
          </cell>
          <cell r="B4048" t="str">
            <v>MURO DE ARRIMO DE ALVENARIA DE TIJOLOS</v>
          </cell>
          <cell r="C4048" t="str">
            <v>M3</v>
          </cell>
          <cell r="D4048" t="str">
            <v>CR</v>
          </cell>
          <cell r="E4048">
            <v>387.31</v>
          </cell>
        </row>
        <row r="4049">
          <cell r="A4049">
            <v>73846</v>
          </cell>
          <cell r="B4049" t="str">
            <v>MURO DE ARRIMO CELULAR</v>
          </cell>
        </row>
        <row r="4050">
          <cell r="A4050" t="str">
            <v>73846/001</v>
          </cell>
          <cell r="B4050" t="str">
            <v>MURO DE ARRIMO CELULAR PECAS PRE-MOLDADAS CONCRETO EXCL FORMAS INCL</v>
          </cell>
          <cell r="C4050" t="str">
            <v>M3</v>
          </cell>
          <cell r="D4050" t="str">
            <v>CR</v>
          </cell>
          <cell r="E4050">
            <v>220.16</v>
          </cell>
        </row>
        <row r="4051">
          <cell r="A4051" t="str">
            <v>CONFECCAO</v>
          </cell>
          <cell r="B4051" t="str">
            <v>DAS PECAS MONTAGEM E COMPACTACAO DO SOLO DE ENCHIMENTO.</v>
          </cell>
        </row>
        <row r="4052">
          <cell r="A4052" t="str">
            <v>73846/002</v>
          </cell>
          <cell r="B4052" t="str">
            <v>MURO DE ARRIMO CELULAR PECAS PRE-MOLDADAS CONCRETO EXCL MATERIAIS E</v>
          </cell>
          <cell r="C4052" t="str">
            <v>M3</v>
          </cell>
          <cell r="D4052" t="str">
            <v>CR</v>
          </cell>
          <cell r="E4052">
            <v>94.74</v>
          </cell>
        </row>
        <row r="4053">
          <cell r="A4053" t="str">
            <v>FORMAS INC</v>
          </cell>
          <cell r="B4053" t="str">
            <v>L CONFECCAO PECAS MONTAGEM E COMPACTACAO DO SOLO(ENCHIMENTO)</v>
          </cell>
        </row>
        <row r="4054">
          <cell r="A4054">
            <v>91069</v>
          </cell>
          <cell r="B4054" t="str">
            <v>EXECUÇÃO DE REVESTIMENTO DE CONCRETO PROJETADO COM ESPESSURA DE 7 CM,</v>
          </cell>
          <cell r="C4054" t="str">
            <v>M2</v>
          </cell>
          <cell r="D4054" t="str">
            <v>CR</v>
          </cell>
          <cell r="E4054">
            <v>67.47</v>
          </cell>
        </row>
        <row r="4055">
          <cell r="A4055" t="str">
            <v>ARMADO COM</v>
          </cell>
          <cell r="B4055" t="str">
            <v>TELA, INCLINAÇÃO MENOR QUE 90°, APLICAÇÃO CONTÍNUA, UTILIZA</v>
          </cell>
        </row>
        <row r="4056">
          <cell r="A4056" t="str">
            <v>SINAPI - S</v>
          </cell>
          <cell r="B4056" t="str">
            <v>ISTEMA NACIONAL DE PESQUISA DE CUSTOS E ÍNDICES DA CONSTRUÇÃO CIVIL</v>
          </cell>
        </row>
        <row r="4057">
          <cell r="A4057" t="str">
            <v>PCI.817.01</v>
          </cell>
          <cell r="B4057" t="e">
            <v>#NAME?</v>
          </cell>
          <cell r="D4057" t="str">
            <v>EM</v>
          </cell>
          <cell r="E4057" t="str">
            <v>06/2016 AS 13:04:4</v>
          </cell>
        </row>
        <row r="4058">
          <cell r="D4058" t="str">
            <v>TA</v>
          </cell>
          <cell r="E4058" t="str">
            <v>TÉCNICA: 13/06/20</v>
          </cell>
        </row>
        <row r="4059">
          <cell r="A4059" t="str">
            <v>ENCARGOS S</v>
          </cell>
          <cell r="B4059" t="str">
            <v>OCIAIS DESONERADOS: 90,80%(HORA)   52,84%(MÊS)</v>
          </cell>
        </row>
        <row r="4060">
          <cell r="A4060" t="str">
            <v>ABRANGÊNCI</v>
          </cell>
          <cell r="B4060" t="str">
            <v>A : NACIONAL                                              LOCALIDADE  : BELO</v>
          </cell>
          <cell r="C4060" t="str">
            <v>HORI</v>
          </cell>
        </row>
        <row r="4061">
          <cell r="A4061" t="str">
            <v>REF.COLETA</v>
          </cell>
          <cell r="B4061" t="str">
            <v>: MEDIANO</v>
          </cell>
          <cell r="D4061" t="str">
            <v>TA</v>
          </cell>
          <cell r="E4061" t="str">
            <v>: 05/2016</v>
          </cell>
        </row>
        <row r="4062">
          <cell r="A4062" t="str">
            <v>CÓDIGO</v>
          </cell>
          <cell r="B4062" t="str">
            <v>|D E S C R I Ç Ã O                                                   |UN</v>
          </cell>
          <cell r="C4062" t="str">
            <v>IDADE</v>
          </cell>
          <cell r="D4062" t="str">
            <v>DE</v>
          </cell>
          <cell r="E4062" t="str">
            <v>|CUSTO TOTA</v>
          </cell>
        </row>
        <row r="4063">
          <cell r="A4063" t="str">
            <v>VÍNCULO...</v>
          </cell>
          <cell r="B4063" t="str">
            <v>..: CAIXA REFERENCIAL</v>
          </cell>
        </row>
        <row r="4064">
          <cell r="A4064" t="str">
            <v>NDO EQUIPA</v>
          </cell>
          <cell r="B4064" t="str">
            <v>MENTO DE PROJEÇÃO COM 6 M³/H DE CAPACIDADE. AF_01/2016</v>
          </cell>
        </row>
        <row r="4065">
          <cell r="A4065">
            <v>91070</v>
          </cell>
          <cell r="B4065" t="str">
            <v>EXECUÇÃO DE REVESTIMENTO DE CONCRETO PROJETADO COM ESPESSURA DE 10 CM,</v>
          </cell>
          <cell r="C4065" t="str">
            <v>M2</v>
          </cell>
          <cell r="D4065" t="str">
            <v>CR</v>
          </cell>
          <cell r="E4065">
            <v>75.349999999999994</v>
          </cell>
        </row>
        <row r="4066">
          <cell r="A4066" t="str">
            <v>ARMADO COM</v>
          </cell>
          <cell r="B4066" t="str">
            <v>TELA, INCLINAÇÃO MENOR QUE 90°, APLICAÇÃO CONTÍNUA, UTILIZ</v>
          </cell>
        </row>
        <row r="4067">
          <cell r="A4067" t="str">
            <v>ANDO EQUIP</v>
          </cell>
          <cell r="B4067" t="str">
            <v>AMENTO DE PROJEÇÃO COM 6 M³/H DE CAPACIDADE. AF_01/2016</v>
          </cell>
        </row>
        <row r="4068">
          <cell r="A4068">
            <v>91071</v>
          </cell>
          <cell r="B4068" t="str">
            <v>EXECUÇÃO DE REVESTIMENTO DE CONCRETO PROJETADO COM ESPESSURA DE 7 CM,</v>
          </cell>
          <cell r="C4068" t="str">
            <v>M2</v>
          </cell>
          <cell r="D4068" t="str">
            <v>CR</v>
          </cell>
          <cell r="E4068">
            <v>92.11</v>
          </cell>
        </row>
        <row r="4069">
          <cell r="A4069" t="str">
            <v>ARMADO COM</v>
          </cell>
          <cell r="B4069" t="str">
            <v>TELA, INCLINAÇÃO DE 90°, APLICAÇÃO CONTÍNUA, UTILIZANDO EQU</v>
          </cell>
        </row>
        <row r="4070">
          <cell r="A4070" t="str">
            <v>IPAMENTO D</v>
          </cell>
          <cell r="B4070" t="str">
            <v>E PROJEÇÃO COM 6 M³/H DE CAPACIDADE. AF_01/2016</v>
          </cell>
        </row>
        <row r="4071">
          <cell r="A4071">
            <v>91072</v>
          </cell>
          <cell r="B4071" t="str">
            <v>EXECUÇÃO DE REVESTIMENTO DE CONCRETO PROJETADO COM ESPESSURA DE 10 CM,</v>
          </cell>
          <cell r="C4071" t="str">
            <v>M2</v>
          </cell>
          <cell r="D4071" t="str">
            <v>CR</v>
          </cell>
          <cell r="E4071">
            <v>99.97</v>
          </cell>
        </row>
        <row r="4072">
          <cell r="A4072" t="str">
            <v>ARMADO COM</v>
          </cell>
          <cell r="B4072" t="str">
            <v>TELA, INCLINAÇÃO DE 90°, APLICAÇÃO CONTÍNUA, UTILIZANDO EQ</v>
          </cell>
        </row>
        <row r="4073">
          <cell r="A4073" t="str">
            <v>UIPAMENTO</v>
          </cell>
          <cell r="B4073" t="str">
            <v>DE PROJEÇÃO COM 6 M³/H DE CAPACIDADE. AF_01/2016</v>
          </cell>
        </row>
        <row r="4074">
          <cell r="A4074">
            <v>91073</v>
          </cell>
          <cell r="B4074" t="str">
            <v>EXECUÇÃO DE REVESTIMENTO DE CONCRETO PROJETADO COM ESPESSURA DE 7 CM,</v>
          </cell>
          <cell r="C4074" t="str">
            <v>M2</v>
          </cell>
          <cell r="D4074" t="str">
            <v>CR</v>
          </cell>
          <cell r="E4074">
            <v>75.92</v>
          </cell>
        </row>
        <row r="4075">
          <cell r="A4075" t="str">
            <v>ARMADO COM</v>
          </cell>
          <cell r="B4075" t="str">
            <v>TELA, INCLINAÇÃO MENOR QUE 90°, APLICAÇÃO CONTÍNUA, UTILIZA</v>
          </cell>
        </row>
        <row r="4076">
          <cell r="A4076" t="str">
            <v>NDO EQUIPA</v>
          </cell>
          <cell r="B4076" t="str">
            <v>MENTO DE PROJEÇÃO COM 3 M³/H DE CAPACIDADE. AF_01/2016</v>
          </cell>
        </row>
        <row r="4077">
          <cell r="A4077">
            <v>91074</v>
          </cell>
          <cell r="B4077" t="str">
            <v>EXECUÇÃO DE REVESTIMENTO DE CONCRETO PROJETADO COM ESPESSURA DE 10 CM,</v>
          </cell>
          <cell r="C4077" t="str">
            <v>M2</v>
          </cell>
          <cell r="D4077" t="str">
            <v>CR</v>
          </cell>
          <cell r="E4077">
            <v>84.68</v>
          </cell>
        </row>
        <row r="4078">
          <cell r="A4078" t="str">
            <v>ARMADO COM</v>
          </cell>
          <cell r="B4078" t="str">
            <v>TELA, INCLINAÇÃO MENOR QUE 90°, APLICAÇÃO CONTÍNUA, UTILIZ</v>
          </cell>
        </row>
        <row r="4079">
          <cell r="A4079" t="str">
            <v>ANDO EQUIP</v>
          </cell>
          <cell r="B4079" t="str">
            <v>AMENTO DE PROJEÇÃO COM 3 M³/H DE CAPACIDADE. AF_01/2016</v>
          </cell>
        </row>
        <row r="4080">
          <cell r="A4080">
            <v>91075</v>
          </cell>
          <cell r="B4080" t="str">
            <v>EXECUÇÃO DE REVESTIMENTO DE CONCRETO PROJETADO COM ESPESSURA DE 7 CM,</v>
          </cell>
          <cell r="C4080" t="str">
            <v>M2</v>
          </cell>
          <cell r="D4080" t="str">
            <v>CR</v>
          </cell>
          <cell r="E4080">
            <v>102.14</v>
          </cell>
        </row>
        <row r="4081">
          <cell r="A4081" t="str">
            <v>ARMADO COM</v>
          </cell>
          <cell r="B4081" t="str">
            <v>TELA, INCLINAÇÃO DE 90°, APLICAÇÃO CONTÍNUA, UTILIZANDO EQU</v>
          </cell>
        </row>
        <row r="4082">
          <cell r="A4082" t="str">
            <v>IPAMENTO D</v>
          </cell>
          <cell r="B4082" t="str">
            <v>E PROJEÇÃO COM 3 M³/H DE CAPACIDADE. AF_01/2016</v>
          </cell>
        </row>
        <row r="4083">
          <cell r="A4083">
            <v>91076</v>
          </cell>
          <cell r="B4083" t="str">
            <v>EXECUÇÃO DE REVESTIMENTO DE CONCRETO PROJETADO COM ESPESSURA DE 10 CM,</v>
          </cell>
          <cell r="C4083" t="str">
            <v>M2</v>
          </cell>
          <cell r="D4083" t="str">
            <v>CR</v>
          </cell>
          <cell r="E4083">
            <v>110.93</v>
          </cell>
        </row>
        <row r="4084">
          <cell r="A4084" t="str">
            <v>ARMADO COM</v>
          </cell>
          <cell r="B4084" t="str">
            <v>TELA, INCLINAÇÃO DE 90°, APLICAÇÃO CONTÍNUA, UTILIZANDO EQ</v>
          </cell>
        </row>
        <row r="4085">
          <cell r="A4085" t="str">
            <v>UIPAMENTO</v>
          </cell>
          <cell r="B4085" t="str">
            <v>DE PROJEÇÃO COM 3 M³/H DE CAPACIDADE. AF_01/2016</v>
          </cell>
        </row>
        <row r="4086">
          <cell r="A4086">
            <v>91077</v>
          </cell>
          <cell r="B4086" t="str">
            <v>EXECUÇÃO DE REVESTIMENTO DE CONCRETO PROJETADO COM ESPESSURA DE 7 CM,</v>
          </cell>
          <cell r="C4086" t="str">
            <v>M2</v>
          </cell>
          <cell r="D4086" t="str">
            <v>CR</v>
          </cell>
          <cell r="E4086">
            <v>97.92</v>
          </cell>
        </row>
        <row r="4087">
          <cell r="A4087" t="str">
            <v>ARMADO COM</v>
          </cell>
          <cell r="B4087" t="str">
            <v>FIBRAS DE AÇO, INCLINAÇÃO MENOR QUE 90°, APLICAÇÃO CONTÍNUA</v>
          </cell>
        </row>
        <row r="4088">
          <cell r="A4088" t="str">
            <v>, UTILIZAN</v>
          </cell>
          <cell r="B4088" t="str">
            <v>DO EQUIPAMENTO DE PROJEÇÃO COM 6 M³/H DE CAPACIDADE. AF_01/2</v>
          </cell>
        </row>
        <row r="4089">
          <cell r="A4089">
            <v>16</v>
          </cell>
        </row>
        <row r="4090">
          <cell r="A4090">
            <v>91078</v>
          </cell>
          <cell r="B4090" t="str">
            <v>EXECUÇÃO DE REVESTIMENTO DE CONCRETO PROJETADO COM ESPESSURA DE 10 CM,</v>
          </cell>
          <cell r="C4090" t="str">
            <v>M2</v>
          </cell>
          <cell r="D4090" t="str">
            <v>CR</v>
          </cell>
          <cell r="E4090">
            <v>115.64</v>
          </cell>
        </row>
        <row r="4091">
          <cell r="A4091" t="str">
            <v>ARMADO COM</v>
          </cell>
          <cell r="B4091" t="str">
            <v>FIBRAS DE AÇO, INCLINAÇÃO MENOR QUE 90°, APLICAÇÃO CONTÍNU</v>
          </cell>
        </row>
        <row r="4092">
          <cell r="A4092" t="str">
            <v>SINAPI - S</v>
          </cell>
          <cell r="B4092" t="str">
            <v>ISTEMA NACIONAL DE PESQUISA DE CUSTOS E ÍNDICES DA CONSTRUÇÃO CIVIL</v>
          </cell>
        </row>
        <row r="4093">
          <cell r="A4093" t="str">
            <v>PCI.817.01</v>
          </cell>
          <cell r="B4093" t="e">
            <v>#NAME?</v>
          </cell>
          <cell r="D4093" t="str">
            <v>EM</v>
          </cell>
          <cell r="E4093" t="str">
            <v>06/2016 AS 13:04:4</v>
          </cell>
        </row>
        <row r="4094">
          <cell r="D4094" t="str">
            <v>TA</v>
          </cell>
          <cell r="E4094" t="str">
            <v>TÉCNICA: 13/06/20</v>
          </cell>
        </row>
        <row r="4095">
          <cell r="A4095" t="str">
            <v>ENCARGOS S</v>
          </cell>
          <cell r="B4095" t="str">
            <v>OCIAIS DESONERADOS: 90,80%(HORA)   52,84%(MÊS)</v>
          </cell>
        </row>
        <row r="4096">
          <cell r="A4096" t="str">
            <v>ABRANGÊNCI</v>
          </cell>
          <cell r="B4096" t="str">
            <v>A : NACIONAL                                              LOCALIDADE  : BELO</v>
          </cell>
          <cell r="C4096" t="str">
            <v>HORI</v>
          </cell>
        </row>
        <row r="4097">
          <cell r="A4097" t="str">
            <v>REF.COLETA</v>
          </cell>
          <cell r="B4097" t="str">
            <v>: MEDIANO</v>
          </cell>
          <cell r="D4097" t="str">
            <v>TA</v>
          </cell>
          <cell r="E4097" t="str">
            <v>: 05/2016</v>
          </cell>
        </row>
        <row r="4098">
          <cell r="A4098" t="str">
            <v>CÓDIGO</v>
          </cell>
          <cell r="B4098" t="str">
            <v>|D E S C R I Ç Ã O                                                   |UN</v>
          </cell>
          <cell r="C4098" t="str">
            <v>IDADE</v>
          </cell>
          <cell r="D4098" t="str">
            <v>DE</v>
          </cell>
          <cell r="E4098" t="str">
            <v>|CUSTO TOTA</v>
          </cell>
        </row>
        <row r="4099">
          <cell r="A4099" t="str">
            <v>VÍNCULO...</v>
          </cell>
          <cell r="B4099" t="str">
            <v>..: CAIXA REFERENCIAL</v>
          </cell>
        </row>
        <row r="4100">
          <cell r="A4100" t="str">
            <v>A, UTILIZA</v>
          </cell>
          <cell r="B4100" t="str">
            <v>NDO EQUIPAMENTO DE PROJEÇÃO COM 6 M³/H DE CAPACIDADE. AF_01/</v>
          </cell>
        </row>
        <row r="4101">
          <cell r="A4101">
            <v>2016</v>
          </cell>
        </row>
        <row r="4102">
          <cell r="A4102">
            <v>91079</v>
          </cell>
          <cell r="B4102" t="str">
            <v>EXECUÇÃO DE REVESTIMENTO DE CONCRETO PROJETADO COM ESPESSURA DE 7 CM,</v>
          </cell>
          <cell r="C4102" t="str">
            <v>M2</v>
          </cell>
          <cell r="D4102" t="str">
            <v>CR</v>
          </cell>
          <cell r="E4102">
            <v>101.63</v>
          </cell>
        </row>
        <row r="4103">
          <cell r="A4103" t="str">
            <v>ARMADO COM</v>
          </cell>
          <cell r="B4103" t="str">
            <v>FIBRAS DE AÇO, INCLINAÇÃO DE 90°, APLICAÇÃO CONTÍNUA, UTILI</v>
          </cell>
        </row>
        <row r="4104">
          <cell r="A4104" t="str">
            <v>ZANDO EQUI</v>
          </cell>
          <cell r="B4104" t="str">
            <v>PAMENTO DE PROJEÇÃO COM 6 M³/H DE CAPACIDADE. AF_01/2016</v>
          </cell>
        </row>
        <row r="4105">
          <cell r="A4105">
            <v>91080</v>
          </cell>
          <cell r="B4105" t="str">
            <v>EXECUÇÃO DE REVESTIMENTO DE CONCRETO PROJETADO COM ESPESSURA DE 10 CM,</v>
          </cell>
          <cell r="C4105" t="str">
            <v>M2</v>
          </cell>
          <cell r="D4105" t="str">
            <v>CR</v>
          </cell>
          <cell r="E4105">
            <v>119.22</v>
          </cell>
        </row>
        <row r="4106">
          <cell r="A4106" t="str">
            <v>ARMADO COM</v>
          </cell>
          <cell r="B4106" t="str">
            <v>FIBRAS DE AÇO, INCLINAÇÃO DE 90°, APLICAÇÃO CONTÍNUA, UTIL</v>
          </cell>
        </row>
        <row r="4107">
          <cell r="A4107" t="str">
            <v>IZANDO EQU</v>
          </cell>
          <cell r="B4107" t="str">
            <v>IPAMENTO DE PROJEÇÃO COM 6 M³/H DE CAPACIDADE. AF_01/2016</v>
          </cell>
        </row>
        <row r="4108">
          <cell r="A4108">
            <v>91081</v>
          </cell>
          <cell r="B4108" t="str">
            <v>EXECUÇÃO DE REVESTIMENTO DE CONCRETO PROJETADO COM ESPESSURA DE 7 CM,</v>
          </cell>
          <cell r="C4108" t="str">
            <v>M2</v>
          </cell>
          <cell r="D4108" t="str">
            <v>CR</v>
          </cell>
          <cell r="E4108">
            <v>107.38</v>
          </cell>
        </row>
        <row r="4109">
          <cell r="A4109" t="str">
            <v>ARMADO COM</v>
          </cell>
          <cell r="B4109" t="str">
            <v>FIBRAS DE AÇO, INCLINAÇÃO MENOR QUE 90°, APLICAÇÃO CONTÍNUA</v>
          </cell>
        </row>
        <row r="4110">
          <cell r="A4110" t="str">
            <v>, UTILIZAN</v>
          </cell>
          <cell r="B4110" t="str">
            <v>DO EQUIPAMENTO DE PROJEÇÃO COM 3 M³/H DE CAPACIDADE. AF_01/2</v>
          </cell>
        </row>
        <row r="4111">
          <cell r="A4111">
            <v>16</v>
          </cell>
        </row>
        <row r="4112">
          <cell r="A4112">
            <v>91082</v>
          </cell>
          <cell r="B4112" t="str">
            <v>EXECUÇÃO DE REVESTIMENTO DE CONCRETO PROJETADO COM ESPESSURA DE 10 CM,</v>
          </cell>
          <cell r="C4112" t="str">
            <v>M2</v>
          </cell>
          <cell r="D4112" t="str">
            <v>CR</v>
          </cell>
          <cell r="E4112">
            <v>125.87</v>
          </cell>
        </row>
        <row r="4113">
          <cell r="A4113" t="str">
            <v>ARMADO COM</v>
          </cell>
          <cell r="B4113" t="str">
            <v>FIBRAS DE AÇO, INCLINAÇÃO MENOR QUE 90°, APLICAÇÃO CONTÍNU</v>
          </cell>
        </row>
        <row r="4114">
          <cell r="A4114" t="str">
            <v>A, UTILIZA</v>
          </cell>
          <cell r="B4114" t="str">
            <v>NDO EQUIPAMENTO DE PROJEÇÃO COM 3 M³/H DE CAPACIDADE. AF_01/</v>
          </cell>
        </row>
        <row r="4115">
          <cell r="A4115">
            <v>2016</v>
          </cell>
        </row>
        <row r="4116">
          <cell r="A4116">
            <v>91083</v>
          </cell>
          <cell r="B4116" t="str">
            <v>EXECUÇÃO DE REVESTIMENTO DE CONCRETO PROJETADO COM ESPESSURA DE 7 CM,</v>
          </cell>
          <cell r="C4116" t="str">
            <v>M2</v>
          </cell>
          <cell r="D4116" t="str">
            <v>CR</v>
          </cell>
          <cell r="E4116">
            <v>113.85</v>
          </cell>
        </row>
        <row r="4117">
          <cell r="A4117" t="str">
            <v>ARMADO COM</v>
          </cell>
          <cell r="B4117" t="str">
            <v>FIBRAS DE AÇO, INCLINAÇÃO DE 90°, APLICAÇÃO CONTÍNUA, UTILI</v>
          </cell>
        </row>
        <row r="4118">
          <cell r="A4118" t="str">
            <v>ZANDO EQUI</v>
          </cell>
          <cell r="B4118" t="str">
            <v>PAMENTO DE PROJEÇÃO COM 3 M³/H DE CAPACIDADE. AF_01/2016</v>
          </cell>
        </row>
        <row r="4119">
          <cell r="A4119">
            <v>91084</v>
          </cell>
          <cell r="B4119" t="str">
            <v>EXECUÇÃO DE REVESTIMENTO DE CONCRETO PROJETADO COM ESPESSURA DE 10 CM,</v>
          </cell>
          <cell r="C4119" t="str">
            <v>M2</v>
          </cell>
          <cell r="D4119" t="str">
            <v>CR</v>
          </cell>
          <cell r="E4119">
            <v>132.19</v>
          </cell>
        </row>
        <row r="4120">
          <cell r="A4120" t="str">
            <v>ARMADO COM</v>
          </cell>
          <cell r="B4120" t="str">
            <v>FIBRAS DE AÇO, INCLINAÇÃO DE 90°, APLICAÇÃO CONTÍNUA, UTIL</v>
          </cell>
        </row>
        <row r="4121">
          <cell r="A4121" t="str">
            <v>IZANDO EQU</v>
          </cell>
          <cell r="B4121" t="str">
            <v>IPAMENTO DE PROJEÇÃO COM 3 M³/H DE CAPACIDADE. AF_01/2016</v>
          </cell>
        </row>
        <row r="4122">
          <cell r="A4122">
            <v>91086</v>
          </cell>
          <cell r="B4122" t="str">
            <v>EXECUÇÃO DE REVESTIMENTO DE CONCRETO PROJETADO COM ESPESSURA DE 7 CM,</v>
          </cell>
          <cell r="C4122" t="str">
            <v>M2</v>
          </cell>
          <cell r="D4122" t="str">
            <v>CR</v>
          </cell>
          <cell r="E4122">
            <v>73.59</v>
          </cell>
        </row>
        <row r="4123">
          <cell r="A4123" t="str">
            <v>ARMADO COM</v>
          </cell>
          <cell r="B4123" t="str">
            <v>TELA, INCLINAÇÃO MENOR QUE 90°, APLICAÇÃO DESCONTÍNUA, UTIL</v>
          </cell>
        </row>
        <row r="4124">
          <cell r="A4124" t="str">
            <v>IZANDO EQU</v>
          </cell>
          <cell r="B4124" t="str">
            <v>IPAMENTO DE PROJEÇÃO COM 6 M³/H DE CAPACIDADE. AF_01/2016</v>
          </cell>
        </row>
        <row r="4125">
          <cell r="A4125">
            <v>91087</v>
          </cell>
          <cell r="B4125" t="str">
            <v>EXECUÇÃO DE REVESTIMENTO DE CONCRETO PROJETADO COM ESPESSURA DE 10 CM,</v>
          </cell>
          <cell r="C4125" t="str">
            <v>M2</v>
          </cell>
          <cell r="D4125" t="str">
            <v>CR</v>
          </cell>
          <cell r="E4125">
            <v>81.69</v>
          </cell>
        </row>
        <row r="4126">
          <cell r="A4126" t="str">
            <v>ARMADO COM</v>
          </cell>
          <cell r="B4126" t="str">
            <v>TELA, INCLINAÇÃO MENOR QUE 90°, APLICAÇÃO DESCONTÍNUA, UTI</v>
          </cell>
        </row>
        <row r="4127">
          <cell r="A4127" t="str">
            <v>LIZANDO EQ</v>
          </cell>
          <cell r="B4127" t="str">
            <v>UIPAMENTO DE PROJEÇÃO COM 6 M³/H DE CAPACIDADE. AF_01/2016</v>
          </cell>
        </row>
        <row r="4128">
          <cell r="A4128" t="str">
            <v>SINAPI - S</v>
          </cell>
          <cell r="B4128" t="str">
            <v>ISTEMA NACIONAL DE PESQUISA DE CUSTOS E ÍNDICES DA CONSTRUÇÃO CIVIL</v>
          </cell>
        </row>
        <row r="4129">
          <cell r="A4129" t="str">
            <v>PCI.817.01</v>
          </cell>
          <cell r="B4129" t="e">
            <v>#NAME?</v>
          </cell>
          <cell r="D4129" t="str">
            <v>EM</v>
          </cell>
          <cell r="E4129" t="str">
            <v>06/2016 AS 13:04:4</v>
          </cell>
        </row>
        <row r="4130">
          <cell r="D4130" t="str">
            <v>TA</v>
          </cell>
          <cell r="E4130" t="str">
            <v>TÉCNICA: 13/06/20</v>
          </cell>
        </row>
        <row r="4131">
          <cell r="A4131" t="str">
            <v>ENCARGOS S</v>
          </cell>
          <cell r="B4131" t="str">
            <v>OCIAIS DESONERADOS: 90,80%(HORA)   52,84%(MÊS)</v>
          </cell>
        </row>
        <row r="4132">
          <cell r="A4132" t="str">
            <v>ABRANGÊNCI</v>
          </cell>
          <cell r="B4132" t="str">
            <v>A : NACIONAL                                              LOCALIDADE  : BELO</v>
          </cell>
          <cell r="C4132" t="str">
            <v>HORI</v>
          </cell>
        </row>
        <row r="4133">
          <cell r="A4133" t="str">
            <v>REF.COLETA</v>
          </cell>
          <cell r="B4133" t="str">
            <v>: MEDIANO</v>
          </cell>
          <cell r="D4133" t="str">
            <v>TA</v>
          </cell>
          <cell r="E4133" t="str">
            <v>: 05/2016</v>
          </cell>
        </row>
        <row r="4134">
          <cell r="A4134" t="str">
            <v>CÓDIGO</v>
          </cell>
          <cell r="B4134" t="str">
            <v>|D E S C R I Ç Ã O                                                   |UN</v>
          </cell>
          <cell r="C4134" t="str">
            <v>IDADE</v>
          </cell>
          <cell r="D4134" t="str">
            <v>DE</v>
          </cell>
          <cell r="E4134" t="str">
            <v>|CUSTO TOTA</v>
          </cell>
        </row>
        <row r="4135">
          <cell r="A4135" t="str">
            <v>VÍNCULO...</v>
          </cell>
          <cell r="B4135" t="str">
            <v>..: CAIXA REFERENCIAL</v>
          </cell>
        </row>
        <row r="4136">
          <cell r="A4136">
            <v>91088</v>
          </cell>
          <cell r="B4136" t="str">
            <v>EXECUÇÃO DE REVESTIMENTO DE CONCRETO PROJETADO COM ESPESSURA DE 7 CM,</v>
          </cell>
          <cell r="C4136" t="str">
            <v>M2</v>
          </cell>
          <cell r="D4136" t="str">
            <v>CR</v>
          </cell>
          <cell r="E4136">
            <v>99.15</v>
          </cell>
        </row>
        <row r="4137">
          <cell r="A4137" t="str">
            <v>ARMADO COM</v>
          </cell>
          <cell r="B4137" t="str">
            <v>TELA, INCLINAÇÃO DE 90°, APLICAÇÃO DESCONTÍNUA, UTILIZANDO</v>
          </cell>
        </row>
        <row r="4138">
          <cell r="A4138" t="str">
            <v>EQUIPAMENT</v>
          </cell>
          <cell r="B4138" t="str">
            <v>O DE PROJEÇÃO COM 6 M³/H DE CAPACIDADE. AF_01/2016</v>
          </cell>
        </row>
        <row r="4139">
          <cell r="A4139">
            <v>91089</v>
          </cell>
          <cell r="B4139" t="str">
            <v>EXECUÇÃO DE REVESTIMENTO DE CONCRETO PROJETADO COM ESPESSURA DE 10 CM,</v>
          </cell>
          <cell r="C4139" t="str">
            <v>M2</v>
          </cell>
          <cell r="D4139" t="str">
            <v>CR</v>
          </cell>
          <cell r="E4139">
            <v>107.34</v>
          </cell>
        </row>
        <row r="4140">
          <cell r="A4140" t="str">
            <v>ARMADO COM</v>
          </cell>
          <cell r="B4140" t="str">
            <v>TELA, INCLINAÇÃO DE 90°, APLICAÇÃO DESCONTÍNUA, UTILIZANDO</v>
          </cell>
        </row>
        <row r="4141">
          <cell r="A4141" t="str">
            <v>EQUIPAMENT</v>
          </cell>
          <cell r="B4141" t="str">
            <v>O DE PROJEÇÃO COM 6 M³/H DE CAPACIDADE. AF_01/2016</v>
          </cell>
        </row>
        <row r="4142">
          <cell r="A4142">
            <v>91090</v>
          </cell>
          <cell r="B4142" t="str">
            <v>EXECUÇÃO DE REVESTIMENTO DE CONCRETO PROJETADO COM ESPESSURA DE 7 CM,</v>
          </cell>
          <cell r="C4142" t="str">
            <v>M2</v>
          </cell>
          <cell r="D4142" t="str">
            <v>CR</v>
          </cell>
          <cell r="E4142">
            <v>80.849999999999994</v>
          </cell>
        </row>
        <row r="4143">
          <cell r="A4143" t="str">
            <v>ARMADO COM</v>
          </cell>
          <cell r="B4143" t="str">
            <v>TELA, INCLINAÇÃO MENOR QUE 90°, APLICAÇÃO DESCONTÍNUA, UTIL</v>
          </cell>
        </row>
        <row r="4144">
          <cell r="A4144" t="str">
            <v>IZANDO EQU</v>
          </cell>
          <cell r="B4144" t="str">
            <v>IPAMENTO DE PROJEÇÃO COM 3 M³/H DE CAPACIDADE. AF_01/2016</v>
          </cell>
        </row>
        <row r="4145">
          <cell r="A4145">
            <v>91091</v>
          </cell>
          <cell r="B4145" t="str">
            <v>EXECUÇÃO DE REVESTIMENTO DE CONCRETO PROJETADO COM ESPESSURA DE 10 CM,</v>
          </cell>
          <cell r="C4145" t="str">
            <v>M2</v>
          </cell>
          <cell r="D4145" t="str">
            <v>CR</v>
          </cell>
          <cell r="E4145">
            <v>89.93</v>
          </cell>
        </row>
        <row r="4146">
          <cell r="A4146" t="str">
            <v>ARMADO COM</v>
          </cell>
          <cell r="B4146" t="str">
            <v>TELA, INCLINAÇÃO MENOR QUE 90°, APLICAÇÃO DESCONTÍNUA, UTI</v>
          </cell>
        </row>
        <row r="4147">
          <cell r="A4147" t="str">
            <v>LIZANDO EQ</v>
          </cell>
          <cell r="B4147" t="str">
            <v>UIPAMENTO DE PROJEÇÃO COM 3 M³/H DE CAPACIDADE. AF_01/2016</v>
          </cell>
        </row>
        <row r="4148">
          <cell r="A4148">
            <v>91092</v>
          </cell>
          <cell r="B4148" t="str">
            <v>EXECUÇÃO DE REVESTIMENTO DE CONCRETO PROJETADO COM ESPESSURA DE 7 CM,</v>
          </cell>
          <cell r="C4148" t="str">
            <v>M2</v>
          </cell>
          <cell r="D4148" t="str">
            <v>CR</v>
          </cell>
          <cell r="E4148">
            <v>107.69</v>
          </cell>
        </row>
        <row r="4149">
          <cell r="A4149" t="str">
            <v>ARMADO COM</v>
          </cell>
          <cell r="B4149" t="str">
            <v>TELA, INCLINAÇÃO DE 90°, APLICAÇÃO DESCONTÍNUA, UTILIZANDO</v>
          </cell>
        </row>
        <row r="4150">
          <cell r="A4150" t="str">
            <v>EQUIPAMENT</v>
          </cell>
          <cell r="B4150" t="str">
            <v>O DE PROJEÇÃO COM 3 M³/H DE CAPACIDADE. AF_01/2016</v>
          </cell>
        </row>
        <row r="4151">
          <cell r="A4151">
            <v>91093</v>
          </cell>
          <cell r="B4151" t="str">
            <v>EXECUÇÃO DE REVESTIMENTO DE CONCRETO PROJETADO COM ESPESSURA DE 10 CM,</v>
          </cell>
          <cell r="C4151" t="str">
            <v>M2</v>
          </cell>
          <cell r="D4151" t="str">
            <v>CR</v>
          </cell>
          <cell r="E4151">
            <v>116.98</v>
          </cell>
        </row>
        <row r="4152">
          <cell r="A4152" t="str">
            <v>ARMADO COM</v>
          </cell>
          <cell r="B4152" t="str">
            <v>TELA, INCLINAÇÃO DE 90°, APLICAÇÃO DESCONTÍNUA, UTILIZANDO</v>
          </cell>
        </row>
        <row r="4153">
          <cell r="A4153" t="str">
            <v>EQUIPAMENT</v>
          </cell>
          <cell r="B4153" t="str">
            <v>O DE PROJEÇÃO COM 3 M³/H DE CAPACIDADE. AF_01/2016</v>
          </cell>
        </row>
        <row r="4154">
          <cell r="A4154">
            <v>91094</v>
          </cell>
          <cell r="B4154" t="str">
            <v>EXECUÇÃO DE REVESTIMENTO DE CONCRETO PROJETADO COM ESPESSURA DE 7 CM,</v>
          </cell>
          <cell r="C4154" t="str">
            <v>M2</v>
          </cell>
          <cell r="D4154" t="str">
            <v>CR</v>
          </cell>
          <cell r="E4154">
            <v>101.59</v>
          </cell>
        </row>
        <row r="4155">
          <cell r="A4155" t="str">
            <v>ARMADO COM</v>
          </cell>
          <cell r="B4155" t="str">
            <v>FIBRAS DE AÇO, INCLINAÇÃO MENOR QUE 90°, APLICAÇÃO DESCONTÍ</v>
          </cell>
        </row>
        <row r="4156">
          <cell r="A4156" t="str">
            <v>NUA, UTILI</v>
          </cell>
          <cell r="B4156" t="str">
            <v>ZANDO EQUIPAMENTO DE PROJEÇÃO COM 6 M³/H DE CAPACIDADE. AF_0</v>
          </cell>
        </row>
        <row r="4157">
          <cell r="A4157">
            <v>42370</v>
          </cell>
        </row>
        <row r="4158">
          <cell r="A4158">
            <v>91095</v>
          </cell>
          <cell r="B4158" t="str">
            <v>EXECUÇÃO DE REVESTIMENTO DE CONCRETO PROJETADO COM ESPESSURA DE 10 CM,</v>
          </cell>
          <cell r="C4158" t="str">
            <v>M2</v>
          </cell>
          <cell r="D4158" t="str">
            <v>CR</v>
          </cell>
          <cell r="E4158">
            <v>119.56</v>
          </cell>
        </row>
        <row r="4159">
          <cell r="A4159" t="str">
            <v>ARMADO COM</v>
          </cell>
          <cell r="B4159" t="str">
            <v>FIBRAS DE AÇO, INCLINAÇÃO MENOR QUE 90°, APLICAÇÃO DESCONT</v>
          </cell>
        </row>
        <row r="4160">
          <cell r="A4160" t="str">
            <v>ÍNUA, UTIL</v>
          </cell>
          <cell r="B4160" t="str">
            <v>IZANDO EQUIPAMENTO DE PROJEÇÃO COM 6 M³/H DE CAPACIDADE. AF_</v>
          </cell>
        </row>
        <row r="4161">
          <cell r="A4161">
            <v>42370</v>
          </cell>
        </row>
        <row r="4162">
          <cell r="A4162">
            <v>91096</v>
          </cell>
          <cell r="B4162" t="str">
            <v>EXECUÇÃO DE REVESTIMENTO DE CONCRETO PROJETADO COM ESPESSURA DE 7 CM,</v>
          </cell>
          <cell r="C4162" t="str">
            <v>M2</v>
          </cell>
          <cell r="D4162" t="str">
            <v>CR</v>
          </cell>
          <cell r="E4162">
            <v>103.58</v>
          </cell>
        </row>
        <row r="4163">
          <cell r="A4163" t="str">
            <v>ARMADO COM</v>
          </cell>
          <cell r="B4163" t="str">
            <v>FIBRAS DE AÇO, INCLINAÇÃO DE 90°, APLICAÇÃO DESCONTÍNUA, UT</v>
          </cell>
        </row>
        <row r="4164">
          <cell r="A4164" t="str">
            <v>SINAPI - S</v>
          </cell>
          <cell r="B4164" t="str">
            <v>ISTEMA NACIONAL DE PESQUISA DE CUSTOS E ÍNDICES DA CONSTRUÇÃO CIVIL</v>
          </cell>
        </row>
        <row r="4165">
          <cell r="A4165" t="str">
            <v>PCI.817.01</v>
          </cell>
          <cell r="B4165" t="e">
            <v>#NAME?</v>
          </cell>
          <cell r="D4165" t="str">
            <v>EM</v>
          </cell>
          <cell r="E4165" t="str">
            <v>06/2016 AS 13:04:4</v>
          </cell>
        </row>
        <row r="4166">
          <cell r="D4166" t="str">
            <v>TA</v>
          </cell>
          <cell r="E4166" t="str">
            <v>TÉCNICA: 13/06/20</v>
          </cell>
        </row>
        <row r="4167">
          <cell r="A4167" t="str">
            <v>ENCARGOS S</v>
          </cell>
          <cell r="B4167" t="str">
            <v>OCIAIS DESONERADOS: 90,80%(HORA)   52,84%(MÊS)</v>
          </cell>
        </row>
        <row r="4168">
          <cell r="A4168" t="str">
            <v>ABRANGÊNCI</v>
          </cell>
          <cell r="B4168" t="str">
            <v>A : NACIONAL                                              LOCALIDADE  : BELO</v>
          </cell>
          <cell r="C4168" t="str">
            <v>HORI</v>
          </cell>
        </row>
        <row r="4169">
          <cell r="A4169" t="str">
            <v>REF.COLETA</v>
          </cell>
          <cell r="B4169" t="str">
            <v>: MEDIANO</v>
          </cell>
          <cell r="D4169" t="str">
            <v>TA</v>
          </cell>
          <cell r="E4169" t="str">
            <v>: 05/2016</v>
          </cell>
        </row>
        <row r="4170">
          <cell r="A4170" t="str">
            <v>CÓDIGO</v>
          </cell>
          <cell r="B4170" t="str">
            <v>|D E S C R I Ç Ã O                                                   |UN</v>
          </cell>
          <cell r="C4170" t="str">
            <v>IDADE</v>
          </cell>
          <cell r="D4170" t="str">
            <v>DE</v>
          </cell>
          <cell r="E4170" t="str">
            <v>|CUSTO TOTA</v>
          </cell>
        </row>
        <row r="4171">
          <cell r="A4171" t="str">
            <v>VÍNCULO...</v>
          </cell>
          <cell r="B4171" t="str">
            <v>..: CAIXA REFERENCIAL</v>
          </cell>
        </row>
        <row r="4172">
          <cell r="A4172" t="str">
            <v>ILIZANDO E</v>
          </cell>
          <cell r="B4172" t="str">
            <v>QUIPAMENTO DE PROJEÇÃO COM 6 M³/H DE CAPACIDADE. AF_01/2016</v>
          </cell>
        </row>
        <row r="4173">
          <cell r="A4173">
            <v>91097</v>
          </cell>
          <cell r="B4173" t="str">
            <v>EXECUÇÃO DE REVESTIMENTO DE CONCRETO PROJETADO COM ESPESSURA DE 10 CM,</v>
          </cell>
          <cell r="C4173" t="str">
            <v>M2</v>
          </cell>
          <cell r="D4173" t="str">
            <v>CR</v>
          </cell>
          <cell r="E4173">
            <v>121.46</v>
          </cell>
        </row>
        <row r="4174">
          <cell r="A4174" t="str">
            <v>ARMADO COM</v>
          </cell>
          <cell r="B4174" t="str">
            <v>FIBRAS DE AÇO, INCLINAÇÃO DE 90°, APLICAÇÃO DESCONTÍNUA, U</v>
          </cell>
        </row>
        <row r="4175">
          <cell r="A4175" t="str">
            <v>TILIZANDO</v>
          </cell>
          <cell r="B4175" t="str">
            <v>EQUIPAMENTO DE PROJEÇÃO COM 6 M³/H DE CAPACIDADE. AF_01/2016</v>
          </cell>
        </row>
        <row r="4176">
          <cell r="A4176">
            <v>91098</v>
          </cell>
          <cell r="B4176" t="str">
            <v>EXECUÇÃO DE REVESTIMENTO DE CONCRETO PROJETADO COM ESPESSURA DE 7 CM,</v>
          </cell>
          <cell r="C4176" t="str">
            <v>M2</v>
          </cell>
          <cell r="D4176" t="str">
            <v>CR</v>
          </cell>
          <cell r="E4176">
            <v>110.92</v>
          </cell>
        </row>
        <row r="4177">
          <cell r="A4177" t="str">
            <v>ARMADO COM</v>
          </cell>
          <cell r="B4177" t="str">
            <v>FIBRAS DE AÇO, INCLINAÇÃO MENOR QUE 90°, APLICAÇÃO DESCONTÍ</v>
          </cell>
        </row>
        <row r="4178">
          <cell r="A4178" t="str">
            <v>NUA, UTILI</v>
          </cell>
          <cell r="B4178" t="str">
            <v>ZANDO EQUIPAMENTO DE PROJEÇÃO COM 3 M³/H DE CAPACIDADE. AF_0</v>
          </cell>
        </row>
        <row r="4179">
          <cell r="A4179">
            <v>42370</v>
          </cell>
        </row>
        <row r="4180">
          <cell r="A4180">
            <v>91099</v>
          </cell>
          <cell r="B4180" t="str">
            <v>EXECUÇÃO DE REVESTIMENTO DE CONCRETO PROJETADO COM ESPESSURA DE 10 CM,</v>
          </cell>
          <cell r="C4180" t="str">
            <v>M2</v>
          </cell>
          <cell r="D4180" t="str">
            <v>CR</v>
          </cell>
          <cell r="E4180">
            <v>129.74</v>
          </cell>
        </row>
        <row r="4181">
          <cell r="A4181" t="str">
            <v>ARMADO COM</v>
          </cell>
          <cell r="B4181" t="str">
            <v>FIBRAS DE AÇO, INCLINAÇÃO MENOR QUE 90°, APLICAÇÃO DESCONT</v>
          </cell>
        </row>
        <row r="4182">
          <cell r="A4182" t="str">
            <v>ÍNUA, UTIL</v>
          </cell>
          <cell r="B4182" t="str">
            <v>IZANDO EQUIPAMENTO DE PROJEÇÃO COM 3 M³/H DE CAPACIDADE. AF_</v>
          </cell>
        </row>
        <row r="4183">
          <cell r="A4183">
            <v>42370</v>
          </cell>
        </row>
        <row r="4184">
          <cell r="A4184">
            <v>91100</v>
          </cell>
          <cell r="B4184" t="str">
            <v>EXECUÇÃO DE REVESTIMENTO DE CONCRETO PROJETADO COM ESPESSURA DE 7 CM,</v>
          </cell>
          <cell r="C4184" t="str">
            <v>M2</v>
          </cell>
          <cell r="D4184" t="str">
            <v>CR</v>
          </cell>
          <cell r="E4184">
            <v>116.15</v>
          </cell>
        </row>
        <row r="4185">
          <cell r="A4185" t="str">
            <v>ARMADO COM</v>
          </cell>
          <cell r="B4185" t="str">
            <v>FIBRAS DE AÇO, INCLINAÇÃO DE 90°, APLICAÇÃO DESCONTÍNUA, UT</v>
          </cell>
        </row>
        <row r="4186">
          <cell r="A4186" t="str">
            <v>ILIZANDO E</v>
          </cell>
          <cell r="B4186" t="str">
            <v>QUIPAMENTO DE PROJEÇÃO COM 3 M³/H DE CAPACIDADE. AF_01/2016</v>
          </cell>
        </row>
        <row r="4187">
          <cell r="A4187">
            <v>91101</v>
          </cell>
          <cell r="B4187" t="str">
            <v>EXECUÇÃO DE REVESTIMENTO DE CONCRETO PROJETADO COM ESPESSURA DE 10 CM,</v>
          </cell>
          <cell r="C4187" t="str">
            <v>M2</v>
          </cell>
          <cell r="D4187" t="str">
            <v>CR</v>
          </cell>
          <cell r="E4187">
            <v>134.9</v>
          </cell>
        </row>
        <row r="4188">
          <cell r="A4188" t="str">
            <v>ARMADO COM</v>
          </cell>
          <cell r="B4188" t="str">
            <v>FIBRAS DE AÇO, INCLINAÇÃO DE 90°, APLICAÇÃO DESCONTÍNUA, U</v>
          </cell>
        </row>
        <row r="4189">
          <cell r="A4189" t="str">
            <v>TILIZANDO</v>
          </cell>
          <cell r="B4189" t="str">
            <v>EQUIPAMENTO DE PROJEÇÃO COM 3 M³/H DE CAPACIDADE. AF_01/2016</v>
          </cell>
        </row>
        <row r="4190">
          <cell r="A4190">
            <v>93952</v>
          </cell>
          <cell r="B4190" t="str">
            <v>EXECUÇÃO DE GRAMPO PARA SOLO GRAMPEADO COM COMPRIMENTO MENOR OU IGUAL</v>
          </cell>
          <cell r="C4190" t="str">
            <v>M</v>
          </cell>
          <cell r="D4190" t="str">
            <v>CR</v>
          </cell>
          <cell r="E4190">
            <v>93.3</v>
          </cell>
        </row>
        <row r="4191">
          <cell r="A4191" t="str">
            <v>A 4 M, DIÂ</v>
          </cell>
          <cell r="B4191" t="str">
            <v>METRO DE 10 CM, PERFURAÇÃO COM EQUIPAMENTO MANUAL E ARMADURA</v>
          </cell>
        </row>
        <row r="4192">
          <cell r="A4192" t="str">
            <v>COM DIÂMET</v>
          </cell>
          <cell r="B4192" t="str">
            <v>RO DE 16 MM. AF_05/2016</v>
          </cell>
        </row>
        <row r="4193">
          <cell r="A4193">
            <v>93953</v>
          </cell>
          <cell r="B4193" t="str">
            <v>EXECUÇÃO DE GRAMPO PARA SOLO GRAMPEADO COM COMPRIMENTO MAIOR QUE 4 M E</v>
          </cell>
          <cell r="C4193" t="str">
            <v>M</v>
          </cell>
          <cell r="D4193" t="str">
            <v>CR</v>
          </cell>
          <cell r="E4193">
            <v>86.95</v>
          </cell>
        </row>
        <row r="4194">
          <cell r="A4194" t="str">
            <v>MENOR OU I</v>
          </cell>
          <cell r="B4194" t="str">
            <v>GUAL A 6 M, DIÂMETRO DE 10 CM, PERFURAÇÃO COM EQUIPAMENTO M</v>
          </cell>
        </row>
        <row r="4195">
          <cell r="A4195" t="str">
            <v>ANUAL E AR</v>
          </cell>
          <cell r="B4195" t="str">
            <v>MADURA COM DIÂMETRO DE 16 MM. AF_05/2016</v>
          </cell>
        </row>
        <row r="4196">
          <cell r="A4196">
            <v>93954</v>
          </cell>
          <cell r="B4196" t="str">
            <v>EXECUÇÃO DE GRAMPO PARA SOLO GRAMPEADO COM COMPRIMENTO MAIOR QUE 6 M E</v>
          </cell>
          <cell r="C4196" t="str">
            <v>M</v>
          </cell>
          <cell r="D4196" t="str">
            <v>CR</v>
          </cell>
          <cell r="E4196">
            <v>83.18</v>
          </cell>
        </row>
        <row r="4197">
          <cell r="A4197" t="str">
            <v>MENOR OU I</v>
          </cell>
          <cell r="B4197" t="str">
            <v>GUAL A 8 M, DIÂMETRO DE 10 CM, PERFURAÇÃO COM EQUIPAMENTO M</v>
          </cell>
        </row>
        <row r="4198">
          <cell r="A4198" t="str">
            <v>ANUAL E AR</v>
          </cell>
          <cell r="B4198" t="str">
            <v>MADURA COM DIÂMETRO DE 16 MM. AF_05/2016</v>
          </cell>
        </row>
        <row r="4199">
          <cell r="A4199">
            <v>93955</v>
          </cell>
          <cell r="B4199" t="str">
            <v>EXECUÇÃO DE GRAMPO PARA SOLO GRAMPEADO COM COMPRIMENTO MAIOR QUE 8 M E</v>
          </cell>
          <cell r="C4199" t="str">
            <v>M</v>
          </cell>
          <cell r="D4199" t="str">
            <v>CR</v>
          </cell>
          <cell r="E4199">
            <v>80.5</v>
          </cell>
        </row>
        <row r="4200">
          <cell r="A4200" t="str">
            <v>SINAPI - S</v>
          </cell>
          <cell r="B4200" t="str">
            <v>ISTEMA NACIONAL DE PESQUISA DE CUSTOS E ÍNDICES DA CONSTRUÇÃO CIVIL</v>
          </cell>
        </row>
        <row r="4201">
          <cell r="A4201" t="str">
            <v>PCI.817.01</v>
          </cell>
          <cell r="B4201" t="e">
            <v>#NAME?</v>
          </cell>
          <cell r="D4201" t="str">
            <v>EM</v>
          </cell>
          <cell r="E4201" t="str">
            <v>06/2016 AS 13:04:4</v>
          </cell>
        </row>
        <row r="4202">
          <cell r="D4202" t="str">
            <v>TA</v>
          </cell>
          <cell r="E4202" t="str">
            <v>TÉCNICA: 13/06/20</v>
          </cell>
        </row>
        <row r="4203">
          <cell r="A4203" t="str">
            <v>ENCARGOS S</v>
          </cell>
          <cell r="B4203" t="str">
            <v>OCIAIS DESONERADOS: 90,80%(HORA)   52,84%(MÊS)</v>
          </cell>
        </row>
        <row r="4204">
          <cell r="A4204" t="str">
            <v>ABRANGÊNCI</v>
          </cell>
          <cell r="B4204" t="str">
            <v>A : NACIONAL                                              LOCALIDADE  : BELO</v>
          </cell>
          <cell r="C4204" t="str">
            <v>HORI</v>
          </cell>
        </row>
        <row r="4205">
          <cell r="A4205" t="str">
            <v>REF.COLETA</v>
          </cell>
          <cell r="B4205" t="str">
            <v>: MEDIANO</v>
          </cell>
          <cell r="D4205" t="str">
            <v>TA</v>
          </cell>
          <cell r="E4205" t="str">
            <v>: 05/2016</v>
          </cell>
        </row>
        <row r="4206">
          <cell r="A4206" t="str">
            <v>CÓDIGO</v>
          </cell>
          <cell r="B4206" t="str">
            <v>|D E S C R I Ç Ã O                                                   |UN</v>
          </cell>
          <cell r="C4206" t="str">
            <v>IDADE</v>
          </cell>
          <cell r="D4206" t="str">
            <v>DE</v>
          </cell>
          <cell r="E4206" t="str">
            <v>|CUSTO TOTA</v>
          </cell>
        </row>
        <row r="4207">
          <cell r="A4207" t="str">
            <v>VÍNCULO...</v>
          </cell>
          <cell r="B4207" t="str">
            <v>..: CAIXA REFERENCIAL</v>
          </cell>
        </row>
        <row r="4208">
          <cell r="A4208" t="str">
            <v>MENOR OU I</v>
          </cell>
          <cell r="B4208" t="str">
            <v>GUAL A 10 M, DIÂMETRO DE 10 CM, PERFURAÇÃO COM EQUIPAMENTO</v>
          </cell>
        </row>
        <row r="4209">
          <cell r="A4209" t="str">
            <v>MANUAL E A</v>
          </cell>
          <cell r="B4209" t="str">
            <v>RMADURA COM DIÂMETRO DE 16 MM. AF_05/2016</v>
          </cell>
        </row>
        <row r="4210">
          <cell r="A4210">
            <v>93956</v>
          </cell>
          <cell r="B4210" t="str">
            <v>EXECUÇÃO DE GRAMPO PARA SOLO GRAMPEADO COM COMPRIMENTO MAIOR QUE 10 M,</v>
          </cell>
          <cell r="C4210" t="str">
            <v>M</v>
          </cell>
          <cell r="D4210" t="str">
            <v>CR</v>
          </cell>
          <cell r="E4210">
            <v>78.42</v>
          </cell>
        </row>
        <row r="4211">
          <cell r="A4211" t="str">
            <v>DIÂMETRO D</v>
          </cell>
          <cell r="B4211" t="str">
            <v>E 10 CM, PERFURAÇÃO COM EQUIPAMENTO MANUAL E ARMADURA COM D</v>
          </cell>
        </row>
        <row r="4212">
          <cell r="A4212" t="str">
            <v>IÂMETRO DE</v>
          </cell>
          <cell r="B4212" t="str">
            <v>16 MM. AF_05/2016</v>
          </cell>
        </row>
        <row r="4213">
          <cell r="A4213">
            <v>93957</v>
          </cell>
          <cell r="B4213" t="str">
            <v>EXECUÇÃO DE GRAMPO PARA SOLO GRAMPEADO COM COMPRIMENTO MENOR OU IGUAL</v>
          </cell>
          <cell r="C4213" t="str">
            <v>M</v>
          </cell>
          <cell r="D4213" t="str">
            <v>CR</v>
          </cell>
          <cell r="E4213">
            <v>97.53</v>
          </cell>
        </row>
        <row r="4214">
          <cell r="A4214" t="str">
            <v>A 4 M, DIÂ</v>
          </cell>
          <cell r="B4214" t="str">
            <v>METRO DE 10 CM, PERFURAÇÃO COM EQUIPAMENTO MANUAL E ARMADURA</v>
          </cell>
        </row>
        <row r="4215">
          <cell r="A4215" t="str">
            <v>COM DIÂMET</v>
          </cell>
          <cell r="B4215" t="str">
            <v>RO DE 20 MM. AF_05/2016</v>
          </cell>
        </row>
        <row r="4216">
          <cell r="A4216">
            <v>93958</v>
          </cell>
          <cell r="B4216" t="str">
            <v>EXECUÇÃO DE GRAMPO PARA SOLO GRAMPEADO COM COMPRIMENTO MAIOR QUE 4 M E</v>
          </cell>
          <cell r="C4216" t="str">
            <v>M</v>
          </cell>
          <cell r="D4216" t="str">
            <v>CR</v>
          </cell>
          <cell r="E4216">
            <v>91.27</v>
          </cell>
        </row>
        <row r="4217">
          <cell r="A4217" t="str">
            <v>MENOR OU I</v>
          </cell>
          <cell r="B4217" t="str">
            <v>GUAL A 6 M, DIÂMETRO DE 10 CM, PERFURAÇÃO COM EQUIPAMENTO M</v>
          </cell>
        </row>
        <row r="4218">
          <cell r="A4218" t="str">
            <v>ANUAL E AR</v>
          </cell>
          <cell r="B4218" t="str">
            <v>MADURA COM DIÂMETRO DE 20 MM. AF_05/2016</v>
          </cell>
        </row>
        <row r="4219">
          <cell r="A4219">
            <v>93959</v>
          </cell>
          <cell r="B4219" t="str">
            <v>EXECUÇÃO DE GRAMPO PARA SOLO GRAMPEADO COM COMPRIMENTO MAIOR QUE 6 M E</v>
          </cell>
          <cell r="C4219" t="str">
            <v>M</v>
          </cell>
          <cell r="D4219" t="str">
            <v>CR</v>
          </cell>
          <cell r="E4219">
            <v>87.33</v>
          </cell>
        </row>
        <row r="4220">
          <cell r="A4220" t="str">
            <v>MENOR OU I</v>
          </cell>
          <cell r="B4220" t="str">
            <v>GUAL A 8 M, DIÂMETRO DE 10 CM, PERFURAÇÃO COM EQUIPAMENTO M</v>
          </cell>
        </row>
        <row r="4221">
          <cell r="A4221" t="str">
            <v>ANUAL E AR</v>
          </cell>
          <cell r="B4221" t="str">
            <v>MADURA COM DIÂMETRO DE 20 MM. AF_05/2016</v>
          </cell>
        </row>
        <row r="4222">
          <cell r="A4222">
            <v>93960</v>
          </cell>
          <cell r="B4222" t="str">
            <v>EXECUÇÃO DE GRAMPO PARA SOLO GRAMPEADO COM COMPRIMENTO MAIOR QUE 8 M E</v>
          </cell>
          <cell r="C4222" t="str">
            <v>M</v>
          </cell>
          <cell r="D4222" t="str">
            <v>CR</v>
          </cell>
          <cell r="E4222">
            <v>84.55</v>
          </cell>
        </row>
        <row r="4223">
          <cell r="A4223" t="str">
            <v>MENOR OU I</v>
          </cell>
          <cell r="B4223" t="str">
            <v>GUAL A 10 M, DIÂMETRO DE 10 CM, PERFURAÇÃO COM EQUIPAMENTO</v>
          </cell>
        </row>
        <row r="4224">
          <cell r="A4224" t="str">
            <v>MANUAL E A</v>
          </cell>
          <cell r="B4224" t="str">
            <v>RMADURA COM DIÂMETRO DE 20 MM. AF_05/2016</v>
          </cell>
        </row>
        <row r="4225">
          <cell r="A4225">
            <v>93961</v>
          </cell>
          <cell r="B4225" t="str">
            <v>EXECUÇÃO DE GRAMPO PARA SOLO GRAMPEADO COM COMPRIMENTO MAIOR QUE 10 M,</v>
          </cell>
          <cell r="C4225" t="str">
            <v>M</v>
          </cell>
          <cell r="D4225" t="str">
            <v>CR</v>
          </cell>
          <cell r="E4225">
            <v>82.4</v>
          </cell>
        </row>
        <row r="4226">
          <cell r="A4226" t="str">
            <v>DIÂMETRO D</v>
          </cell>
          <cell r="B4226" t="str">
            <v>E 10 CM, PERFURAÇÃO COM EQUIPAMENTO MANUAL E ARMADURA COM D</v>
          </cell>
        </row>
        <row r="4227">
          <cell r="A4227" t="str">
            <v>IÂMETRO DE</v>
          </cell>
          <cell r="B4227" t="str">
            <v>20 MM. AF_05/2016</v>
          </cell>
        </row>
        <row r="4228">
          <cell r="A4228">
            <v>93962</v>
          </cell>
          <cell r="B4228" t="str">
            <v>EXECUÇÃO DE GRAMPO PARA SOLO GRAMPEADO COM COMPRIMENTO MENOR OU IGUAL</v>
          </cell>
          <cell r="C4228" t="str">
            <v>M</v>
          </cell>
          <cell r="D4228" t="str">
            <v>CR</v>
          </cell>
          <cell r="E4228">
            <v>85.98</v>
          </cell>
        </row>
        <row r="4229">
          <cell r="A4229" t="str">
            <v>A 4 M, DIÂ</v>
          </cell>
          <cell r="B4229" t="str">
            <v>METRO DE 7 CM, PERFURAÇÃO COM EQUIPAMENTO MANUAL E ARMADURA</v>
          </cell>
        </row>
        <row r="4230">
          <cell r="A4230" t="str">
            <v>COM DIÂMET</v>
          </cell>
          <cell r="B4230" t="str">
            <v>RO DE 16 MM. AF_05/2016</v>
          </cell>
        </row>
        <row r="4231">
          <cell r="A4231">
            <v>93963</v>
          </cell>
          <cell r="B4231" t="str">
            <v>EXECUÇÃO DE GRAMPO PARA SOLO GRAMPEADO COM COMPRIMENTO MAIOR QUE 4 E M</v>
          </cell>
          <cell r="C4231" t="str">
            <v>M</v>
          </cell>
          <cell r="D4231" t="str">
            <v>CR</v>
          </cell>
          <cell r="E4231">
            <v>79.64</v>
          </cell>
        </row>
        <row r="4232">
          <cell r="A4232" t="str">
            <v>ENOR OU IG</v>
          </cell>
          <cell r="B4232" t="str">
            <v>UAL A 6 M, DIÂMETRO DE 7 CM, PERFURAÇÃO COM EQUIPAMENTO MANU</v>
          </cell>
        </row>
        <row r="4233">
          <cell r="A4233" t="str">
            <v>AL E ARMAD</v>
          </cell>
          <cell r="B4233" t="str">
            <v>URA COM DIÂMETRO DE 16 MM. AF_05/2016</v>
          </cell>
        </row>
        <row r="4234">
          <cell r="A4234">
            <v>93964</v>
          </cell>
          <cell r="B4234" t="str">
            <v>EXECUÇÃO DE GRAMPO PARA SOLO GRAMPEADO COM COMPRIMENTO MAIOR QUE 6 M E</v>
          </cell>
          <cell r="C4234" t="str">
            <v>M</v>
          </cell>
          <cell r="D4234" t="str">
            <v>CR</v>
          </cell>
          <cell r="E4234">
            <v>75.89</v>
          </cell>
        </row>
        <row r="4235">
          <cell r="A4235" t="str">
            <v>MENOR OU I</v>
          </cell>
          <cell r="B4235" t="str">
            <v>GUAL A 8 M, DIÂMETRO DE 7 CM, PERFURAÇÃO COM EQUIPAMENTO MA</v>
          </cell>
        </row>
        <row r="4236">
          <cell r="A4236" t="str">
            <v>SINAPI - S</v>
          </cell>
          <cell r="B4236" t="str">
            <v>ISTEMA NACIONAL DE PESQUISA DE CUSTOS E ÍNDICES DA CONSTRUÇÃO CIVIL</v>
          </cell>
        </row>
        <row r="4237">
          <cell r="A4237" t="str">
            <v>PCI.817.01</v>
          </cell>
          <cell r="B4237" t="e">
            <v>#NAME?</v>
          </cell>
          <cell r="D4237" t="str">
            <v>EM</v>
          </cell>
          <cell r="E4237" t="str">
            <v>06/2016 AS 13:04:4</v>
          </cell>
        </row>
        <row r="4238">
          <cell r="D4238" t="str">
            <v>TA</v>
          </cell>
          <cell r="E4238" t="str">
            <v>TÉCNICA: 13/06/20</v>
          </cell>
        </row>
        <row r="4239">
          <cell r="A4239" t="str">
            <v>ENCARGOS S</v>
          </cell>
          <cell r="B4239" t="str">
            <v>OCIAIS DESONERADOS: 90,80%(HORA)   52,84%(MÊS)</v>
          </cell>
        </row>
        <row r="4240">
          <cell r="A4240" t="str">
            <v>ABRANGÊNCI</v>
          </cell>
          <cell r="B4240" t="str">
            <v>A : NACIONAL                                              LOCALIDADE  : BELO</v>
          </cell>
          <cell r="C4240" t="str">
            <v>HORI</v>
          </cell>
        </row>
        <row r="4241">
          <cell r="A4241" t="str">
            <v>REF.COLETA</v>
          </cell>
          <cell r="B4241" t="str">
            <v>: MEDIANO</v>
          </cell>
          <cell r="D4241" t="str">
            <v>TA</v>
          </cell>
          <cell r="E4241" t="str">
            <v>: 05/2016</v>
          </cell>
        </row>
        <row r="4242">
          <cell r="A4242" t="str">
            <v>CÓDIGO</v>
          </cell>
          <cell r="B4242" t="str">
            <v>|D E S C R I Ç Ã O                                                   |UN</v>
          </cell>
          <cell r="C4242" t="str">
            <v>IDADE</v>
          </cell>
          <cell r="D4242" t="str">
            <v>DE</v>
          </cell>
          <cell r="E4242" t="str">
            <v>|CUSTO TOTA</v>
          </cell>
        </row>
        <row r="4243">
          <cell r="A4243" t="str">
            <v>VÍNCULO...</v>
          </cell>
          <cell r="B4243" t="str">
            <v>..: CAIXA REFERENCIAL</v>
          </cell>
        </row>
        <row r="4244">
          <cell r="A4244" t="str">
            <v>NUAL E ARM</v>
          </cell>
          <cell r="B4244" t="str">
            <v>ADURA COM DIÂMETRO DE 16 MM. AF_05/2016</v>
          </cell>
        </row>
        <row r="4245">
          <cell r="A4245">
            <v>93965</v>
          </cell>
          <cell r="B4245" t="str">
            <v>EXECUÇÃO DE GRAMPO PARA SOLO GRAMPEADO COM COMPRIMENTO MAIOR QUE 8 M E</v>
          </cell>
          <cell r="C4245" t="str">
            <v>M</v>
          </cell>
          <cell r="D4245" t="str">
            <v>CR</v>
          </cell>
          <cell r="E4245">
            <v>73.23</v>
          </cell>
        </row>
        <row r="4246">
          <cell r="A4246" t="str">
            <v>MENOR OU I</v>
          </cell>
          <cell r="B4246" t="str">
            <v>GUAL A 10 M, DIÂMETRO DE 7 CM, PERFURAÇÃO COM EQUIPAMENTO M</v>
          </cell>
        </row>
        <row r="4247">
          <cell r="A4247" t="str">
            <v>ANUAL E AR</v>
          </cell>
          <cell r="B4247" t="str">
            <v>MADURA COM DIÂMETRO DE 16 MM. AF_05/2016</v>
          </cell>
        </row>
        <row r="4248">
          <cell r="A4248">
            <v>93966</v>
          </cell>
          <cell r="B4248" t="str">
            <v>EXECUÇÃO DE GRAMPO PARA SOLO GRAMPEADO COM COMPRIMENTO MAIOR QUE 10 M,</v>
          </cell>
          <cell r="C4248" t="str">
            <v>M</v>
          </cell>
          <cell r="D4248" t="str">
            <v>CR</v>
          </cell>
          <cell r="E4248">
            <v>71.150000000000006</v>
          </cell>
        </row>
        <row r="4249">
          <cell r="A4249" t="str">
            <v>DIÂMETRO D</v>
          </cell>
          <cell r="B4249" t="str">
            <v>E 7 CM, PERFURAÇÃO COM EQUIPAMENTO MANUAL E ARMADURA COM DI</v>
          </cell>
        </row>
        <row r="4250">
          <cell r="A4250" t="str">
            <v>ÂMETRO DE</v>
          </cell>
          <cell r="B4250" t="str">
            <v>16 MM. AF_05/2016</v>
          </cell>
        </row>
        <row r="4251">
          <cell r="A4251">
            <v>93967</v>
          </cell>
          <cell r="B4251" t="str">
            <v>EXECUÇÃO DE GRAMPO PARA SOLO GRAMPEADO COM COMPRIMENTO MENOR OU IGUAL</v>
          </cell>
          <cell r="C4251" t="str">
            <v>M</v>
          </cell>
          <cell r="D4251" t="str">
            <v>CR</v>
          </cell>
          <cell r="E4251">
            <v>90.65</v>
          </cell>
        </row>
        <row r="4252">
          <cell r="A4252" t="str">
            <v>A 4 M, DIÂ</v>
          </cell>
          <cell r="B4252" t="str">
            <v>METRO DE 7 CM, PERFURAÇÃO COM EQUIPAMENTO MANUAL E ARMADURA</v>
          </cell>
        </row>
        <row r="4253">
          <cell r="A4253" t="str">
            <v>COM DIÂMET</v>
          </cell>
          <cell r="B4253" t="str">
            <v>RO DE 20 MM. AF_05/2016</v>
          </cell>
        </row>
        <row r="4254">
          <cell r="A4254">
            <v>93968</v>
          </cell>
          <cell r="B4254" t="str">
            <v>EXECUÇÃO DE GRAMPO PARA SOLO GRAMPEADO COM COMPRIMENTO MAIOR QUE 4 E M</v>
          </cell>
          <cell r="C4254" t="str">
            <v>M</v>
          </cell>
          <cell r="D4254" t="str">
            <v>CR</v>
          </cell>
          <cell r="E4254">
            <v>83.96</v>
          </cell>
        </row>
        <row r="4255">
          <cell r="A4255" t="str">
            <v>ENOR OU IG</v>
          </cell>
          <cell r="B4255" t="str">
            <v>UAL A 6 M, DIÂMETRO DE 7 CM, PERFURAÇÃO COM EQUIPAMENTO MANU</v>
          </cell>
        </row>
        <row r="4256">
          <cell r="A4256" t="str">
            <v>AL E ARMAD</v>
          </cell>
          <cell r="B4256" t="str">
            <v>URA COM DIÂMETRO DE 20 MM. AF_05/2016</v>
          </cell>
        </row>
        <row r="4257">
          <cell r="A4257">
            <v>93969</v>
          </cell>
          <cell r="B4257" t="str">
            <v>EXECUÇÃO DE GRAMPO PARA SOLO GRAMPEADO COM COMPRIMENTO MAIOR QUE 6 M E</v>
          </cell>
          <cell r="C4257" t="str">
            <v>M</v>
          </cell>
          <cell r="D4257" t="str">
            <v>CR</v>
          </cell>
          <cell r="E4257">
            <v>80.040000000000006</v>
          </cell>
        </row>
        <row r="4258">
          <cell r="A4258" t="str">
            <v>MENOR OU I</v>
          </cell>
          <cell r="B4258" t="str">
            <v>GUAL A 8 M, DIÂMETRO DE 7 CM, PERFURAÇÃO COM EQUIPAMENTO MA</v>
          </cell>
        </row>
        <row r="4259">
          <cell r="A4259" t="str">
            <v>NUAL E ARM</v>
          </cell>
          <cell r="B4259" t="str">
            <v>ADURA COM DIÂMETRO DE 20 MM. AF_05/2016</v>
          </cell>
        </row>
        <row r="4260">
          <cell r="A4260">
            <v>93970</v>
          </cell>
          <cell r="B4260" t="str">
            <v>EXECUÇÃO DE GRAMPO PARA SOLO GRAMPEADO COM COMPRIMENTO MAIOR QUE 8 MEN</v>
          </cell>
          <cell r="C4260" t="str">
            <v>M</v>
          </cell>
          <cell r="D4260" t="str">
            <v>CR</v>
          </cell>
          <cell r="E4260">
            <v>77.28</v>
          </cell>
        </row>
        <row r="4261">
          <cell r="A4261" t="str">
            <v>OR OU IGUA</v>
          </cell>
          <cell r="B4261" t="str">
            <v>L A 10 M, DIÂMETRO DE 7 CM, PERFURAÇÃO COM EQUIPAMENTO MANUA</v>
          </cell>
        </row>
        <row r="4262">
          <cell r="A4262" t="str">
            <v>L E ARMADU</v>
          </cell>
          <cell r="B4262" t="str">
            <v>RA COM DIÂMETRO DE 20 MM. AF_05/2016</v>
          </cell>
        </row>
        <row r="4263">
          <cell r="A4263">
            <v>93971</v>
          </cell>
          <cell r="B4263" t="str">
            <v>EXECUÇÃO DE GRAMPO PARA SOLO GRAMPEADO COM COMPRIMENTO MAIOR QUE 10 M,</v>
          </cell>
          <cell r="C4263" t="str">
            <v>M</v>
          </cell>
          <cell r="D4263" t="str">
            <v>CR</v>
          </cell>
          <cell r="E4263">
            <v>75.13</v>
          </cell>
        </row>
        <row r="4264">
          <cell r="A4264" t="str">
            <v>DIÂMETRO D</v>
          </cell>
          <cell r="B4264" t="str">
            <v>E 7 CM, PERFURAÇÃO COM EQUIPAMENTO MANUAL E ARMADURA COM DI</v>
          </cell>
        </row>
        <row r="4265">
          <cell r="A4265" t="str">
            <v>ÂMETRO DE</v>
          </cell>
          <cell r="B4265" t="str">
            <v>20 MM. AF_05/2016</v>
          </cell>
        </row>
        <row r="4266">
          <cell r="A4266">
            <v>35</v>
          </cell>
          <cell r="B4266" t="str">
            <v>CALHAS DE DRENAGEM/ALAS DE GALERIAS (ESTRUT. DE LANCAMENTO)</v>
          </cell>
        </row>
        <row r="4267">
          <cell r="A4267">
            <v>83684</v>
          </cell>
          <cell r="B4267" t="str">
            <v>CALHA TRAPEZOIDAL 90X30 CM, COM ESPESSURA DE 7 CM (VOLUME DE CONCRETO</v>
          </cell>
          <cell r="C4267" t="str">
            <v>M</v>
          </cell>
          <cell r="D4267" t="str">
            <v>CR</v>
          </cell>
          <cell r="E4267">
            <v>22.5</v>
          </cell>
        </row>
        <row r="4268">
          <cell r="A4268" t="str">
            <v>= 0,064 M3</v>
          </cell>
          <cell r="B4268" t="str">
            <v>/M)</v>
          </cell>
        </row>
        <row r="4269">
          <cell r="A4269">
            <v>83685</v>
          </cell>
          <cell r="B4269" t="str">
            <v>CALHA TRAPEZOIDAL 140X35 CM, COM ESPESSURA DE 7 CM (VOLUME DE CONCRETO</v>
          </cell>
          <cell r="C4269" t="str">
            <v>M</v>
          </cell>
          <cell r="D4269" t="str">
            <v>CR</v>
          </cell>
          <cell r="E4269">
            <v>39.67</v>
          </cell>
        </row>
        <row r="4270">
          <cell r="A4270" t="str">
            <v>= 1,109M3/</v>
          </cell>
          <cell r="B4270" t="str">
            <v>M)</v>
          </cell>
        </row>
        <row r="4271">
          <cell r="A4271">
            <v>83686</v>
          </cell>
          <cell r="B4271" t="str">
            <v>CALHA TRIANGULAR 100X30 CM, COM ESPESSURA DE 7 CM (VOLUME DE CONCRETO</v>
          </cell>
          <cell r="C4271" t="str">
            <v>M</v>
          </cell>
          <cell r="D4271" t="str">
            <v>CR</v>
          </cell>
          <cell r="E4271">
            <v>24.07</v>
          </cell>
        </row>
        <row r="4272">
          <cell r="A4272" t="str">
            <v>SINAPI - S</v>
          </cell>
          <cell r="B4272" t="str">
            <v>ISTEMA NACIONAL DE PESQUISA DE CUSTOS E ÍNDICES DA CONSTRUÇÃO CIVIL</v>
          </cell>
        </row>
        <row r="4273">
          <cell r="A4273" t="str">
            <v>PCI.817.01</v>
          </cell>
          <cell r="B4273" t="e">
            <v>#NAME?</v>
          </cell>
          <cell r="D4273" t="str">
            <v>EM</v>
          </cell>
          <cell r="E4273" t="str">
            <v>06/2016 AS 13:04:4</v>
          </cell>
        </row>
        <row r="4274">
          <cell r="D4274" t="str">
            <v>TA</v>
          </cell>
          <cell r="E4274" t="str">
            <v>TÉCNICA: 13/06/20</v>
          </cell>
        </row>
        <row r="4275">
          <cell r="A4275" t="str">
            <v>ENCARGOS S</v>
          </cell>
          <cell r="B4275" t="str">
            <v>OCIAIS DESONERADOS: 90,80%(HORA)   52,84%(MÊS)</v>
          </cell>
        </row>
        <row r="4276">
          <cell r="A4276" t="str">
            <v>ABRANGÊNCI</v>
          </cell>
          <cell r="B4276" t="str">
            <v>A : NACIONAL                                              LOCALIDADE  : BELO</v>
          </cell>
          <cell r="C4276" t="str">
            <v>HORI</v>
          </cell>
        </row>
        <row r="4277">
          <cell r="A4277" t="str">
            <v>REF.COLETA</v>
          </cell>
          <cell r="B4277" t="str">
            <v>: MEDIANO</v>
          </cell>
          <cell r="D4277" t="str">
            <v>TA</v>
          </cell>
          <cell r="E4277" t="str">
            <v>: 05/2016</v>
          </cell>
        </row>
        <row r="4278">
          <cell r="A4278" t="str">
            <v>CÓDIGO</v>
          </cell>
          <cell r="B4278" t="str">
            <v>|D E S C R I Ç Ã O                                                   |UN</v>
          </cell>
          <cell r="C4278" t="str">
            <v>IDADE</v>
          </cell>
          <cell r="D4278" t="str">
            <v>DE</v>
          </cell>
          <cell r="E4278" t="str">
            <v>|CUSTO TOTA</v>
          </cell>
        </row>
        <row r="4279">
          <cell r="A4279" t="str">
            <v>VÍNCULO...</v>
          </cell>
          <cell r="B4279" t="str">
            <v>..: CAIXA REFERENCIAL</v>
          </cell>
        </row>
        <row r="4280">
          <cell r="A4280" t="str">
            <v>= 0,075M3/</v>
          </cell>
          <cell r="B4280" t="str">
            <v>M)</v>
          </cell>
        </row>
        <row r="4281">
          <cell r="A4281">
            <v>83687</v>
          </cell>
          <cell r="B4281" t="str">
            <v>CALHA TRIANGULAR 70X20 CM, COM ESPESSURA DE 7 CM (VOLUME DE CONCRETO =</v>
          </cell>
          <cell r="C4281" t="str">
            <v>M</v>
          </cell>
          <cell r="D4281" t="str">
            <v>CR</v>
          </cell>
          <cell r="E4281">
            <v>18.87</v>
          </cell>
        </row>
        <row r="4282">
          <cell r="A4282" t="str">
            <v>0,053 M3/M</v>
          </cell>
          <cell r="B4282" t="str">
            <v>)</v>
          </cell>
        </row>
        <row r="4283">
          <cell r="A4283">
            <v>83688</v>
          </cell>
          <cell r="B4283" t="str">
            <v>CANALETA EM ALVENARIA COM TIJOLO DE 1/2 VEZ, DIMENSOES 30X15CM (LXA),</v>
          </cell>
          <cell r="C4283" t="str">
            <v>M</v>
          </cell>
          <cell r="D4283" t="str">
            <v>CR</v>
          </cell>
          <cell r="E4283">
            <v>175.69</v>
          </cell>
        </row>
        <row r="4284">
          <cell r="A4284" t="str">
            <v>COM IMPERM</v>
          </cell>
          <cell r="B4284" t="str">
            <v>EABILIZANTE NA ARGAMASSA</v>
          </cell>
        </row>
        <row r="4285">
          <cell r="A4285">
            <v>83689</v>
          </cell>
          <cell r="B4285" t="str">
            <v>CALHA EM MEIO TUBO DE CONCRETO SIMPLES, COM D = 30 CM</v>
          </cell>
          <cell r="C4285" t="str">
            <v>M</v>
          </cell>
          <cell r="D4285" t="str">
            <v>CR</v>
          </cell>
          <cell r="E4285">
            <v>42.7</v>
          </cell>
        </row>
        <row r="4286">
          <cell r="A4286">
            <v>83690</v>
          </cell>
          <cell r="B4286" t="str">
            <v>DISSIPADOR DE ENERGIA EM PEDRA ARGAMASSADA ESPESSURA 6CM INCL MATERIAI</v>
          </cell>
          <cell r="C4286" t="str">
            <v>M3</v>
          </cell>
          <cell r="D4286" t="str">
            <v>CR</v>
          </cell>
          <cell r="E4286">
            <v>383.6</v>
          </cell>
        </row>
        <row r="4287">
          <cell r="A4287" t="str">
            <v>S E COLOCA</v>
          </cell>
          <cell r="B4287" t="str">
            <v>CAO MEDIDO P/ VOLUME DE PEDRA ARGAMASSADA</v>
          </cell>
        </row>
        <row r="4288">
          <cell r="A4288">
            <v>36</v>
          </cell>
          <cell r="B4288" t="str">
            <v>POCOS DE VISITA/BOCAS DE LOBO/CX. DE PASSAGEM/CX. DIVERSAS</v>
          </cell>
        </row>
        <row r="4289">
          <cell r="A4289">
            <v>73799</v>
          </cell>
          <cell r="B4289" t="str">
            <v>FORNECIMENTO/ASSENT GRELHAS FF P/CAIXAS DE RALO</v>
          </cell>
        </row>
        <row r="4290">
          <cell r="A4290" t="str">
            <v>73799/001</v>
          </cell>
          <cell r="B4290" t="str">
            <v>GRELHA EM FERRO FUNDIDO SIMPLES COM REQUADRO, CARGA MÁXIMA 12,5 T,  30</v>
          </cell>
          <cell r="C4290" t="str">
            <v>UN</v>
          </cell>
          <cell r="D4290" t="str">
            <v>CR</v>
          </cell>
          <cell r="E4290">
            <v>274.77999999999997</v>
          </cell>
        </row>
        <row r="4291">
          <cell r="A4291" t="str">
            <v>0 X 1000 M</v>
          </cell>
          <cell r="B4291" t="str">
            <v>M, E = 15 MM, FORNECIDA E ASSENTADA COM ARGAMASSA 1:4 CIMENT</v>
          </cell>
        </row>
        <row r="4292">
          <cell r="A4292" t="str">
            <v>O:AREIA.</v>
          </cell>
        </row>
        <row r="4293">
          <cell r="A4293">
            <v>73856</v>
          </cell>
          <cell r="B4293" t="str">
            <v>BOCA PARA BUEIRO TUBULAR DE CONCRETO SIMPLES</v>
          </cell>
        </row>
        <row r="4294">
          <cell r="A4294" t="str">
            <v>73856/001</v>
          </cell>
          <cell r="B4294" t="str">
            <v>BOCA P/BUEIRO SIMPLES TUBULAR D=0,40M EM CONCRETO CICLOPICO, INCLINDO</v>
          </cell>
          <cell r="C4294" t="str">
            <v>UN</v>
          </cell>
          <cell r="D4294" t="str">
            <v>CR</v>
          </cell>
          <cell r="E4294">
            <v>492.54</v>
          </cell>
        </row>
        <row r="4295">
          <cell r="A4295" t="str">
            <v>FORMAS, ES</v>
          </cell>
          <cell r="B4295" t="str">
            <v>CAVACAO, REATERRO E MATERIAIS, EXCLUINDO MATERIAL REATERRO J</v>
          </cell>
        </row>
        <row r="4296">
          <cell r="A4296" t="str">
            <v>AZIDA E TR</v>
          </cell>
          <cell r="B4296" t="str">
            <v>ANSPORTE</v>
          </cell>
        </row>
        <row r="4297">
          <cell r="A4297" t="str">
            <v>73856/002</v>
          </cell>
          <cell r="B4297" t="str">
            <v>BOCA PARA BUEIRO SIMPLES TUBULAR, DIAMETRO =0,60M, EM CONCRETO CICLOPI</v>
          </cell>
          <cell r="C4297" t="str">
            <v>UN</v>
          </cell>
          <cell r="D4297" t="str">
            <v>CR</v>
          </cell>
          <cell r="E4297">
            <v>807.35</v>
          </cell>
        </row>
        <row r="4298">
          <cell r="A4298" t="str">
            <v>CO, INCLUI</v>
          </cell>
          <cell r="B4298" t="str">
            <v>NDO FORMAS, ESCAVACAO, REATERRO E MATERIAIS, EXCLUINDO MATER</v>
          </cell>
        </row>
        <row r="4299">
          <cell r="A4299" t="str">
            <v>IAL REATER</v>
          </cell>
          <cell r="B4299" t="str">
            <v>RO JAZIDA E TRANSPORTE.</v>
          </cell>
        </row>
        <row r="4300">
          <cell r="A4300" t="str">
            <v>73856/003</v>
          </cell>
          <cell r="B4300" t="str">
            <v>BOCA PARA BUEIRO SIMPLES TUBULAR, DIAMETRO =0,80M, EM CONCRETO CICLOPI</v>
          </cell>
          <cell r="C4300" t="str">
            <v>UN</v>
          </cell>
          <cell r="D4300" t="str">
            <v>CR</v>
          </cell>
          <cell r="E4300">
            <v>1209.8699999999999</v>
          </cell>
        </row>
        <row r="4301">
          <cell r="A4301" t="str">
            <v>CO, INCLUI</v>
          </cell>
          <cell r="B4301" t="str">
            <v>NDO FORMAS, ESCAVACAO, REATERRO E MATERIAIS, EXCLUINDO MATER</v>
          </cell>
        </row>
        <row r="4302">
          <cell r="A4302" t="str">
            <v>IAL REATER</v>
          </cell>
          <cell r="B4302" t="str">
            <v>RO JAZIDA E TRANSPORTE.</v>
          </cell>
        </row>
        <row r="4303">
          <cell r="A4303" t="str">
            <v>73856/004</v>
          </cell>
          <cell r="B4303" t="str">
            <v>BOCA PARA BUEIRO SIMPLES TUBULAR, DIAMETRO =1,00M, EM CONCRETO CICLOPI</v>
          </cell>
          <cell r="C4303" t="str">
            <v>UN</v>
          </cell>
          <cell r="D4303" t="str">
            <v>CR</v>
          </cell>
          <cell r="E4303">
            <v>1705.84</v>
          </cell>
        </row>
        <row r="4304">
          <cell r="A4304" t="str">
            <v>CO, INCLUI</v>
          </cell>
          <cell r="B4304" t="str">
            <v>NDO FORMAS, ESCAVACAO, REATERRO E MATERIAIS, EXCLUINDO MATER</v>
          </cell>
        </row>
        <row r="4305">
          <cell r="A4305" t="str">
            <v>IAL REATER</v>
          </cell>
          <cell r="B4305" t="str">
            <v>RO JAZIDA E TRANSPORTE.</v>
          </cell>
        </row>
        <row r="4306">
          <cell r="A4306" t="str">
            <v>73856/005</v>
          </cell>
          <cell r="B4306" t="str">
            <v>BOCA PARA BUEIRO SIMPLES TUBULAR, DIAMETRO =1,20M, EM CONCRETO CICLOPI</v>
          </cell>
          <cell r="C4306" t="str">
            <v>UN</v>
          </cell>
          <cell r="D4306" t="str">
            <v>CR</v>
          </cell>
          <cell r="E4306">
            <v>2299.81</v>
          </cell>
        </row>
        <row r="4307">
          <cell r="A4307" t="str">
            <v>CO, INCLUI</v>
          </cell>
          <cell r="B4307" t="str">
            <v>NDO FORMAS, ESCAVACAO, REATERRO E MATERIAIS, EXCLUINDO MATER</v>
          </cell>
        </row>
        <row r="4308">
          <cell r="A4308" t="str">
            <v>SINAPI - S</v>
          </cell>
          <cell r="B4308" t="str">
            <v>ISTEMA NACIONAL DE PESQUISA DE CUSTOS E ÍNDICES DA CONSTRUÇÃO CIVIL</v>
          </cell>
        </row>
        <row r="4309">
          <cell r="A4309" t="str">
            <v>PCI.817.01</v>
          </cell>
          <cell r="B4309" t="e">
            <v>#NAME?</v>
          </cell>
          <cell r="D4309" t="str">
            <v>EM</v>
          </cell>
          <cell r="E4309" t="str">
            <v>06/2016 AS 13:04:4</v>
          </cell>
        </row>
        <row r="4310">
          <cell r="D4310" t="str">
            <v>TA</v>
          </cell>
          <cell r="E4310" t="str">
            <v>TÉCNICA: 13/06/20</v>
          </cell>
        </row>
        <row r="4311">
          <cell r="A4311" t="str">
            <v>ENCARGOS S</v>
          </cell>
          <cell r="B4311" t="str">
            <v>OCIAIS DESONERADOS: 90,80%(HORA)   52,84%(MÊS)</v>
          </cell>
        </row>
        <row r="4312">
          <cell r="A4312" t="str">
            <v>ABRANGÊNCI</v>
          </cell>
          <cell r="B4312" t="str">
            <v>A : NACIONAL                                              LOCALIDADE  : BELO</v>
          </cell>
          <cell r="C4312" t="str">
            <v>HORI</v>
          </cell>
        </row>
        <row r="4313">
          <cell r="A4313" t="str">
            <v>REF.COLETA</v>
          </cell>
          <cell r="B4313" t="str">
            <v>: MEDIANO</v>
          </cell>
          <cell r="D4313" t="str">
            <v>TA</v>
          </cell>
          <cell r="E4313" t="str">
            <v>: 05/2016</v>
          </cell>
        </row>
        <row r="4314">
          <cell r="A4314" t="str">
            <v>CÓDIGO</v>
          </cell>
          <cell r="B4314" t="str">
            <v>|D E S C R I Ç Ã O                                                   |UN</v>
          </cell>
          <cell r="C4314" t="str">
            <v>IDADE</v>
          </cell>
          <cell r="D4314" t="str">
            <v>DE</v>
          </cell>
          <cell r="E4314" t="str">
            <v>|CUSTO TOTA</v>
          </cell>
        </row>
        <row r="4315">
          <cell r="A4315" t="str">
            <v>VÍNCULO...</v>
          </cell>
          <cell r="B4315" t="str">
            <v>..: CAIXA REFERENCIAL</v>
          </cell>
        </row>
        <row r="4316">
          <cell r="A4316" t="str">
            <v>IAL REATER</v>
          </cell>
          <cell r="B4316" t="str">
            <v>RO JAZIDA E TRANSPORTE.</v>
          </cell>
        </row>
        <row r="4317">
          <cell r="A4317" t="str">
            <v>73856/006</v>
          </cell>
          <cell r="B4317" t="str">
            <v>BOCA PARA BUEIRO DUPLO TUBULAR, DIAMETRO =0,40M, EM CONCRETO CICLOPICO</v>
          </cell>
          <cell r="C4317" t="str">
            <v>UN</v>
          </cell>
          <cell r="D4317" t="str">
            <v>CR</v>
          </cell>
          <cell r="E4317">
            <v>694.46</v>
          </cell>
        </row>
        <row r="4318">
          <cell r="A4318" t="str">
            <v>, INCLUIND</v>
          </cell>
          <cell r="B4318" t="str">
            <v>O FORMAS, ESCAVACAO, REATERRO E MATERIAIS, EXCLUINDO MATERIA</v>
          </cell>
        </row>
        <row r="4319">
          <cell r="A4319" t="str">
            <v>L REATERRO</v>
          </cell>
          <cell r="B4319" t="str">
            <v>JAZIDA E TRANSPORTE.</v>
          </cell>
        </row>
        <row r="4320">
          <cell r="A4320" t="str">
            <v>73856/007</v>
          </cell>
          <cell r="B4320" t="str">
            <v>BOCA PARA BUEIRO DUPLO TUBULAR, DIAMETRO =0,60M, EM CONCRETO CICLOPICO</v>
          </cell>
          <cell r="C4320" t="str">
            <v>UN</v>
          </cell>
          <cell r="D4320" t="str">
            <v>CR</v>
          </cell>
          <cell r="E4320">
            <v>1144.8800000000001</v>
          </cell>
        </row>
        <row r="4321">
          <cell r="A4321" t="str">
            <v>, INCLUIND</v>
          </cell>
          <cell r="B4321" t="str">
            <v>O FORMAS, ESCAVACAO, REATERRO E MATERIAIS, EXCLUINDO MATERIA</v>
          </cell>
        </row>
        <row r="4322">
          <cell r="A4322" t="str">
            <v>L REATERRO</v>
          </cell>
          <cell r="B4322" t="str">
            <v>JAZIDA E TRANSPORTE.</v>
          </cell>
        </row>
        <row r="4323">
          <cell r="A4323" t="str">
            <v>73856/008</v>
          </cell>
          <cell r="B4323" t="str">
            <v>BOCA PARA BUEIRO DUPLO TUBULAR, DIAMETRO =0,80M, EM CONCRETO CICLOPICO</v>
          </cell>
          <cell r="C4323" t="str">
            <v>UN</v>
          </cell>
          <cell r="D4323" t="str">
            <v>CR</v>
          </cell>
          <cell r="E4323">
            <v>1718.65</v>
          </cell>
        </row>
        <row r="4324">
          <cell r="A4324" t="str">
            <v>, INCLUIND</v>
          </cell>
          <cell r="B4324" t="str">
            <v>O FORMAS, ESCAVACAO, REATERRO E MATERIAIS, EXCLUINDO MATERIA</v>
          </cell>
        </row>
        <row r="4325">
          <cell r="A4325" t="str">
            <v>L REATERRO</v>
          </cell>
          <cell r="B4325" t="str">
            <v>JAZIDA E TRANSPORTE.</v>
          </cell>
        </row>
        <row r="4326">
          <cell r="A4326" t="str">
            <v>73856/009</v>
          </cell>
          <cell r="B4326" t="str">
            <v>BOCA PARA BUEIRO DUPLO TUBULAR, DIAMETRO =1,00M, EM CONCRETO CICLOPICO</v>
          </cell>
          <cell r="C4326" t="str">
            <v>UN</v>
          </cell>
          <cell r="D4326" t="str">
            <v>CR</v>
          </cell>
          <cell r="E4326">
            <v>2121.15</v>
          </cell>
        </row>
        <row r="4327">
          <cell r="A4327" t="str">
            <v>, INCLUIND</v>
          </cell>
          <cell r="B4327" t="str">
            <v>O FORMAS, ESCAVACAO, REATERRO E MATERIAIS, EXCLUINDO MATERIA</v>
          </cell>
        </row>
        <row r="4328">
          <cell r="A4328" t="str">
            <v>L REATERRO</v>
          </cell>
          <cell r="B4328" t="str">
            <v>JAZIDA E TRANSPORTE.</v>
          </cell>
        </row>
        <row r="4329">
          <cell r="A4329" t="str">
            <v>73856/010</v>
          </cell>
          <cell r="B4329" t="str">
            <v>BOCA PARA BUEIRO DUPLOTUBULAR, DIAMETRO =1,20M, EM CONCRETO CICLOPICO,</v>
          </cell>
          <cell r="C4329" t="str">
            <v>UN</v>
          </cell>
          <cell r="D4329" t="str">
            <v>CR</v>
          </cell>
          <cell r="E4329">
            <v>3261.39</v>
          </cell>
        </row>
        <row r="4330">
          <cell r="A4330" t="str">
            <v>INCLUINDO</v>
          </cell>
          <cell r="B4330" t="str">
            <v>FORMAS, ESCAVACAO, REATERRO E MATERIAIS, EXCLUINDO MATERIAL</v>
          </cell>
        </row>
        <row r="4331">
          <cell r="A4331" t="str">
            <v>REATERRO J</v>
          </cell>
          <cell r="B4331" t="str">
            <v>AZIDA E TRANSPORTE.</v>
          </cell>
        </row>
        <row r="4332">
          <cell r="A4332" t="str">
            <v>73856/011</v>
          </cell>
          <cell r="B4332" t="str">
            <v>BOCA PARA BUEIRO TRIPLO TUBULAR, DIAMETRO =0,40M, EM CONCRETO CICLOPIC</v>
          </cell>
          <cell r="C4332" t="str">
            <v>UN</v>
          </cell>
          <cell r="D4332" t="str">
            <v>CR</v>
          </cell>
          <cell r="E4332">
            <v>895.99</v>
          </cell>
        </row>
        <row r="4333">
          <cell r="A4333" t="str">
            <v>O, INCLUIN</v>
          </cell>
          <cell r="B4333" t="str">
            <v>DO FORMAS, ESCAVACAO, REATERRO E MATERIAIS, EXCLUINDO MATERI</v>
          </cell>
        </row>
        <row r="4334">
          <cell r="A4334" t="str">
            <v>AL REATERR</v>
          </cell>
          <cell r="B4334" t="str">
            <v>O JAZIDA E TRANSPORTE.</v>
          </cell>
        </row>
        <row r="4335">
          <cell r="A4335" t="str">
            <v>73856/012</v>
          </cell>
          <cell r="B4335" t="str">
            <v>BOCA PARA BUEIRO TRIPLO TUBULAR, DIAMETRO =0,60M, EM CONCRETO CICLOPIC</v>
          </cell>
          <cell r="C4335" t="str">
            <v>UN</v>
          </cell>
          <cell r="D4335" t="str">
            <v>CR</v>
          </cell>
          <cell r="E4335">
            <v>1482</v>
          </cell>
        </row>
        <row r="4336">
          <cell r="A4336" t="str">
            <v>O, INCLUIN</v>
          </cell>
          <cell r="B4336" t="str">
            <v>DO FORMAS, ESCAVACAO, REATERRO E MATERIAIS, EXCLUINDO MATERI</v>
          </cell>
        </row>
        <row r="4337">
          <cell r="A4337" t="str">
            <v>AL REATERR</v>
          </cell>
          <cell r="B4337" t="str">
            <v>O JAZIDA E TRANSPORTE.</v>
          </cell>
        </row>
        <row r="4338">
          <cell r="A4338" t="str">
            <v>73856/013</v>
          </cell>
          <cell r="B4338" t="str">
            <v>BOCA PARA BUEIRO TRIPLO TUBULAR, DIAMETRO =0,80M, EM CONCRETO CICLOPIC</v>
          </cell>
          <cell r="C4338" t="str">
            <v>UN</v>
          </cell>
          <cell r="D4338" t="str">
            <v>CR</v>
          </cell>
          <cell r="E4338">
            <v>2227.1</v>
          </cell>
        </row>
        <row r="4339">
          <cell r="A4339" t="str">
            <v>O, INCLUIN</v>
          </cell>
          <cell r="B4339" t="str">
            <v>DO FORMAS, ESCAVACAO, REATERRO E MATERIAIS, EXCLUINDO MATERI</v>
          </cell>
        </row>
        <row r="4340">
          <cell r="A4340" t="str">
            <v>AL REATERR</v>
          </cell>
          <cell r="B4340" t="str">
            <v>O JAZIDA E TRANSPORTE.</v>
          </cell>
        </row>
        <row r="4341">
          <cell r="A4341" t="str">
            <v>73856/014</v>
          </cell>
          <cell r="B4341" t="str">
            <v>BOCA PARA BUEIRO TRIPLO TUBULAR, DIAMETRO =1,00M, EM CONCRETO CICLOPIC</v>
          </cell>
          <cell r="C4341" t="str">
            <v>UN</v>
          </cell>
          <cell r="D4341" t="str">
            <v>CR</v>
          </cell>
          <cell r="E4341">
            <v>3138.48</v>
          </cell>
        </row>
        <row r="4342">
          <cell r="A4342" t="str">
            <v>O, INCLUIN</v>
          </cell>
          <cell r="B4342" t="str">
            <v>DO FORMAS, ESCAVACAO, REATERRO E MATERIAIS, EXCLUINDO MATERI</v>
          </cell>
        </row>
        <row r="4343">
          <cell r="A4343" t="str">
            <v>AL REATERR</v>
          </cell>
          <cell r="B4343" t="str">
            <v>O JAZIDA E TRANSPORTE.</v>
          </cell>
        </row>
        <row r="4344">
          <cell r="A4344" t="str">
            <v>SINAPI - S</v>
          </cell>
          <cell r="B4344" t="str">
            <v>ISTEMA NACIONAL DE PESQUISA DE CUSTOS E ÍNDICES DA CONSTRUÇÃO CIVIL</v>
          </cell>
        </row>
        <row r="4345">
          <cell r="A4345" t="str">
            <v>PCI.817.01</v>
          </cell>
          <cell r="B4345" t="e">
            <v>#NAME?</v>
          </cell>
          <cell r="D4345" t="str">
            <v>EM</v>
          </cell>
          <cell r="E4345" t="str">
            <v>06/2016 AS 13:04:4</v>
          </cell>
        </row>
        <row r="4346">
          <cell r="D4346" t="str">
            <v>TA</v>
          </cell>
          <cell r="E4346" t="str">
            <v>TÉCNICA: 13/06/20</v>
          </cell>
        </row>
        <row r="4347">
          <cell r="A4347" t="str">
            <v>ENCARGOS S</v>
          </cell>
          <cell r="B4347" t="str">
            <v>OCIAIS DESONERADOS: 90,80%(HORA)   52,84%(MÊS)</v>
          </cell>
        </row>
        <row r="4348">
          <cell r="A4348" t="str">
            <v>ABRANGÊNCI</v>
          </cell>
          <cell r="B4348" t="str">
            <v>A : NACIONAL                                              LOCALIDADE  : BELO</v>
          </cell>
          <cell r="C4348" t="str">
            <v>HORI</v>
          </cell>
        </row>
        <row r="4349">
          <cell r="A4349" t="str">
            <v>REF.COLETA</v>
          </cell>
          <cell r="B4349" t="str">
            <v>: MEDIANO</v>
          </cell>
          <cell r="D4349" t="str">
            <v>TA</v>
          </cell>
          <cell r="E4349" t="str">
            <v>: 05/2016</v>
          </cell>
        </row>
        <row r="4350">
          <cell r="A4350" t="str">
            <v>CÓDIGO</v>
          </cell>
          <cell r="B4350" t="str">
            <v>|D E S C R I Ç Ã O                                                   |UN</v>
          </cell>
          <cell r="C4350" t="str">
            <v>IDADE</v>
          </cell>
          <cell r="D4350" t="str">
            <v>DE</v>
          </cell>
          <cell r="E4350" t="str">
            <v>|CUSTO TOTA</v>
          </cell>
        </row>
        <row r="4351">
          <cell r="A4351" t="str">
            <v>VÍNCULO...</v>
          </cell>
          <cell r="B4351" t="str">
            <v>..: CAIXA REFERENCIAL</v>
          </cell>
        </row>
        <row r="4352">
          <cell r="A4352" t="str">
            <v>73856/015</v>
          </cell>
          <cell r="B4352" t="str">
            <v>BOCA PARA BUEIRO TRIPLO TUBULAR, DIAMETRO =1,20M, EM CONCRETO CICLOPIC</v>
          </cell>
          <cell r="C4352" t="str">
            <v>UN</v>
          </cell>
          <cell r="D4352" t="str">
            <v>CR</v>
          </cell>
          <cell r="E4352">
            <v>4223.0600000000004</v>
          </cell>
        </row>
        <row r="4353">
          <cell r="A4353" t="str">
            <v>O, INCLUIN</v>
          </cell>
          <cell r="B4353" t="str">
            <v>DO FORMAS, ESCAVACAO, REATERRO E MATERIAIS, EXCLUINDO MATERI</v>
          </cell>
        </row>
        <row r="4354">
          <cell r="A4354" t="str">
            <v>AL REATERR</v>
          </cell>
          <cell r="B4354" t="str">
            <v>O JAZIDA E TRANSPORTE.</v>
          </cell>
        </row>
        <row r="4355">
          <cell r="A4355">
            <v>73963</v>
          </cell>
          <cell r="B4355" t="str">
            <v>POCO VISITA ANEL CONCRETO P/COLETOR ESGOTO SANITARIO</v>
          </cell>
        </row>
        <row r="4356">
          <cell r="A4356" t="str">
            <v>73963/001</v>
          </cell>
          <cell r="B4356" t="str">
            <v>POCO DE VISITA PARA REDE DE ESG. SANIT., EM ANEIS DE CONCRETO, DIÂMETR</v>
          </cell>
          <cell r="C4356" t="str">
            <v>UN</v>
          </cell>
          <cell r="D4356" t="str">
            <v>CR</v>
          </cell>
          <cell r="E4356">
            <v>298.01</v>
          </cell>
        </row>
        <row r="4357">
          <cell r="A4357" t="str">
            <v>O = 60CM,</v>
          </cell>
          <cell r="B4357" t="str">
            <v>PROF=80CM, INCLUINDO DEGRAU,  EXCLUINDO TAMPAO FERRO FUNDIDO</v>
          </cell>
        </row>
        <row r="4358">
          <cell r="A4358" t="str">
            <v>.</v>
          </cell>
        </row>
        <row r="4359">
          <cell r="A4359" t="str">
            <v>73963/002</v>
          </cell>
          <cell r="B4359" t="str">
            <v>POCO DE VISITA PARA REDE DE ESG. SANIT., EM ANEIS DE CONCRETO, DIÂMETR</v>
          </cell>
          <cell r="C4359" t="str">
            <v>UN</v>
          </cell>
          <cell r="D4359" t="str">
            <v>CR</v>
          </cell>
          <cell r="E4359">
            <v>314.85000000000002</v>
          </cell>
        </row>
        <row r="4360">
          <cell r="A4360" t="str">
            <v>O = 60CM,</v>
          </cell>
          <cell r="B4360" t="str">
            <v>PROF = 100CM, EXCLUINDO TAMPAO FERRO FUNDIDO.</v>
          </cell>
        </row>
        <row r="4361">
          <cell r="A4361" t="str">
            <v>73963/003</v>
          </cell>
          <cell r="B4361" t="str">
            <v>POCO DE VISITA PARA REDE DE ESG. SANIT., EM ANEIS DE CONCRETO, DIÂMETR</v>
          </cell>
          <cell r="C4361" t="str">
            <v>UN</v>
          </cell>
          <cell r="D4361" t="str">
            <v>CR</v>
          </cell>
          <cell r="E4361">
            <v>290.57</v>
          </cell>
        </row>
        <row r="4362">
          <cell r="A4362" t="str">
            <v>O = 60CM,</v>
          </cell>
          <cell r="B4362" t="str">
            <v>PROF = 60CM, INCLUINDO DEGRAU, EXCLUINDO TAMPAO FERRO FUNDID</v>
          </cell>
        </row>
        <row r="4363">
          <cell r="A4363" t="str">
            <v>O.</v>
          </cell>
        </row>
        <row r="4364">
          <cell r="A4364" t="str">
            <v>73963/004</v>
          </cell>
          <cell r="B4364" t="str">
            <v>POCO DE VISITA PARA REDE DE ESG. SANIT., EM ANEIS DE CONCRETO, DIÂMETR</v>
          </cell>
          <cell r="C4364" t="str">
            <v>UN</v>
          </cell>
          <cell r="D4364" t="str">
            <v>CR</v>
          </cell>
          <cell r="E4364">
            <v>924.73</v>
          </cell>
        </row>
        <row r="4365">
          <cell r="A4365" t="str">
            <v>O = 60CM E</v>
          </cell>
          <cell r="B4365" t="str">
            <v>110CM, PROF = 105CM, EXCLUINDO TAMPAO FERRO FUNDIDO.</v>
          </cell>
        </row>
        <row r="4366">
          <cell r="A4366" t="str">
            <v>73963/005</v>
          </cell>
          <cell r="B4366" t="str">
            <v>POCO DE VISITA PARA REDE DE ESG. SANIT., EM ANEIS DE CONCRETO, DIÂMETR</v>
          </cell>
          <cell r="C4366" t="str">
            <v>UN</v>
          </cell>
          <cell r="D4366" t="str">
            <v>CR</v>
          </cell>
          <cell r="E4366">
            <v>979.29</v>
          </cell>
        </row>
        <row r="4367">
          <cell r="A4367" t="str">
            <v>O = 60CM E</v>
          </cell>
          <cell r="B4367" t="str">
            <v>110CM, PROF = 120CM, EXCLUINDO TAMPAO FERRO FUNDIDO.</v>
          </cell>
        </row>
        <row r="4368">
          <cell r="A4368" t="str">
            <v>73963/006</v>
          </cell>
          <cell r="B4368" t="str">
            <v>POCO DE VISITA PARA REDE DE ESG. SANIT., EM ANEIS DE CONCRETO, DIÂMETR</v>
          </cell>
          <cell r="C4368" t="str">
            <v>UN</v>
          </cell>
          <cell r="D4368" t="str">
            <v>CR</v>
          </cell>
          <cell r="E4368">
            <v>1041.0999999999999</v>
          </cell>
        </row>
        <row r="4369">
          <cell r="A4369" t="str">
            <v>O = 60CM E</v>
          </cell>
          <cell r="B4369" t="str">
            <v>110CM, PROF = 140CM, EXCLUINDO TAMPAO FERRO FUNDIDO.</v>
          </cell>
        </row>
        <row r="4370">
          <cell r="A4370" t="str">
            <v>73963/007</v>
          </cell>
          <cell r="B4370" t="str">
            <v>POCO DE VISITA PARA REDE DE ESG. SANIT., EM ANEIS DE CONCRETO, DIÂMETR</v>
          </cell>
          <cell r="C4370" t="str">
            <v>UN</v>
          </cell>
          <cell r="D4370" t="str">
            <v>CR</v>
          </cell>
          <cell r="E4370">
            <v>1093.3699999999999</v>
          </cell>
        </row>
        <row r="4371">
          <cell r="A4371" t="str">
            <v>O = 60CM E</v>
          </cell>
          <cell r="B4371" t="str">
            <v>110CM, PROF = 150CM, EXCLUINDO TAMPAO FERRO FUNDIDO.</v>
          </cell>
        </row>
        <row r="4372">
          <cell r="A4372" t="str">
            <v>73963/008</v>
          </cell>
          <cell r="B4372" t="str">
            <v>POCO DE VISITA PARA REDE DE ESG. SANIT., EM ANEIS DE CONCRETO, DIÂMETR</v>
          </cell>
          <cell r="C4372" t="str">
            <v>UN</v>
          </cell>
          <cell r="D4372" t="str">
            <v>CR</v>
          </cell>
          <cell r="E4372">
            <v>1100.6300000000001</v>
          </cell>
        </row>
        <row r="4373">
          <cell r="A4373" t="str">
            <v>O = 60CM E</v>
          </cell>
          <cell r="B4373" t="str">
            <v>110CM, PROF = 160CM, EXCLUINDO TAMPAO FERRO FUNDIDO.</v>
          </cell>
        </row>
        <row r="4374">
          <cell r="A4374" t="str">
            <v>73963/009</v>
          </cell>
          <cell r="B4374" t="str">
            <v>POCO DE VISITA PARA REDE DE ESG. SANIT., EM ANEIS DE CONCRETO, DIÂMETR</v>
          </cell>
          <cell r="C4374" t="str">
            <v>UN</v>
          </cell>
          <cell r="D4374" t="str">
            <v>CR</v>
          </cell>
          <cell r="E4374">
            <v>1150.1600000000001</v>
          </cell>
        </row>
        <row r="4375">
          <cell r="A4375" t="str">
            <v>O = 110CM,</v>
          </cell>
          <cell r="B4375" t="str">
            <v>PROF = 170CM, EXCLUINDO TAMPAO FERRO FUNDIDO.</v>
          </cell>
        </row>
        <row r="4376">
          <cell r="A4376" t="str">
            <v>73963/010</v>
          </cell>
          <cell r="B4376" t="str">
            <v>POCO DE VISITA PARA REDE DE ESG. SANIT., EM ANEIS DE CONCRETO, DIÂMETR</v>
          </cell>
          <cell r="C4376" t="str">
            <v>UN</v>
          </cell>
          <cell r="D4376" t="str">
            <v>CR</v>
          </cell>
          <cell r="E4376">
            <v>1236.9000000000001</v>
          </cell>
        </row>
        <row r="4377">
          <cell r="A4377" t="str">
            <v>O = 60CM E</v>
          </cell>
          <cell r="B4377" t="str">
            <v>110CM, PROF = 200CM, EXCLUINDO TAMPAO FERRO FUNDIDO.</v>
          </cell>
        </row>
        <row r="4378">
          <cell r="A4378" t="str">
            <v>73963/011</v>
          </cell>
          <cell r="B4378" t="str">
            <v>POCO DE VISITA PARA REDE DE ESG. SANIT., EM ANEIS DE CONCRETO, DIÂMETR</v>
          </cell>
          <cell r="C4378" t="str">
            <v>UN</v>
          </cell>
          <cell r="D4378" t="str">
            <v>CR</v>
          </cell>
          <cell r="E4378">
            <v>1289.95</v>
          </cell>
        </row>
        <row r="4379">
          <cell r="A4379" t="str">
            <v>O = 60CM E</v>
          </cell>
          <cell r="B4379" t="str">
            <v>110CM, PROF = 230CM, EXCLUINDO TAMPAO FERRO FUNDIDO.</v>
          </cell>
        </row>
        <row r="4380">
          <cell r="A4380" t="str">
            <v>SINAPI - S</v>
          </cell>
          <cell r="B4380" t="str">
            <v>ISTEMA NACIONAL DE PESQUISA DE CUSTOS E ÍNDICES DA CONSTRUÇÃO CIVIL</v>
          </cell>
        </row>
        <row r="4381">
          <cell r="A4381" t="str">
            <v>PCI.817.01</v>
          </cell>
          <cell r="B4381" t="e">
            <v>#NAME?</v>
          </cell>
          <cell r="D4381" t="str">
            <v>EM</v>
          </cell>
          <cell r="E4381" t="str">
            <v>06/2016 AS 13:04:4</v>
          </cell>
        </row>
        <row r="4382">
          <cell r="D4382" t="str">
            <v>TA</v>
          </cell>
          <cell r="E4382" t="str">
            <v>TÉCNICA: 13/06/20</v>
          </cell>
        </row>
        <row r="4383">
          <cell r="A4383" t="str">
            <v>ENCARGOS S</v>
          </cell>
          <cell r="B4383" t="str">
            <v>OCIAIS DESONERADOS: 90,80%(HORA)   52,84%(MÊS)</v>
          </cell>
        </row>
        <row r="4384">
          <cell r="A4384" t="str">
            <v>ABRANGÊNCI</v>
          </cell>
          <cell r="B4384" t="str">
            <v>A : NACIONAL                                              LOCALIDADE  : BELO</v>
          </cell>
          <cell r="C4384" t="str">
            <v>HORI</v>
          </cell>
        </row>
        <row r="4385">
          <cell r="A4385" t="str">
            <v>REF.COLETA</v>
          </cell>
          <cell r="B4385" t="str">
            <v>: MEDIANO</v>
          </cell>
          <cell r="D4385" t="str">
            <v>TA</v>
          </cell>
          <cell r="E4385" t="str">
            <v>: 05/2016</v>
          </cell>
        </row>
        <row r="4386">
          <cell r="A4386" t="str">
            <v>CÓDIGO</v>
          </cell>
          <cell r="B4386" t="str">
            <v>|D E S C R I Ç Ã O                                                   |UN</v>
          </cell>
          <cell r="C4386" t="str">
            <v>IDADE</v>
          </cell>
          <cell r="D4386" t="str">
            <v>DE</v>
          </cell>
          <cell r="E4386" t="str">
            <v>|CUSTO TOTA</v>
          </cell>
        </row>
        <row r="4387">
          <cell r="A4387" t="str">
            <v>VÍNCULO...</v>
          </cell>
          <cell r="B4387" t="str">
            <v>..: CAIXA REFERENCIAL</v>
          </cell>
        </row>
        <row r="4388">
          <cell r="A4388" t="str">
            <v>73963/012</v>
          </cell>
          <cell r="B4388" t="str">
            <v>POCO DE VISITA PARA REDE DE ESG. SANIT., EM ANEIS DE CONCRETO, DIÂMETR</v>
          </cell>
          <cell r="C4388" t="str">
            <v>UN</v>
          </cell>
          <cell r="D4388" t="str">
            <v>CR</v>
          </cell>
          <cell r="E4388">
            <v>1426.51</v>
          </cell>
        </row>
        <row r="4389">
          <cell r="A4389" t="str">
            <v>O = 60CM E</v>
          </cell>
          <cell r="B4389" t="str">
            <v>110CM, PROF = 260CM, EXCLUINDO TAMPAO FERRO FUNDIDO.</v>
          </cell>
        </row>
        <row r="4390">
          <cell r="A4390" t="str">
            <v>73963/013</v>
          </cell>
          <cell r="B4390" t="str">
            <v>POCO DE VISITA PARA REDE DE ESG. SANIT., EM ANEIS DE CONCRETO, DIÂMETR</v>
          </cell>
          <cell r="C4390" t="str">
            <v>UN</v>
          </cell>
          <cell r="D4390" t="str">
            <v>CR</v>
          </cell>
          <cell r="E4390">
            <v>1532.37</v>
          </cell>
        </row>
        <row r="4391">
          <cell r="A4391" t="str">
            <v>O = 60CM E</v>
          </cell>
          <cell r="B4391" t="str">
            <v>110CM, PROF = 290CM, EXCLUINDO TAMPAO FERRO FUNDIDO.</v>
          </cell>
        </row>
        <row r="4392">
          <cell r="A4392" t="str">
            <v>73963/014</v>
          </cell>
          <cell r="B4392" t="str">
            <v>POCO DE VISITA PARA REDE DE ESG. SANIT., EM ANEIS DE CONCRETO, DIÂMETR</v>
          </cell>
          <cell r="C4392" t="str">
            <v>UN</v>
          </cell>
          <cell r="D4392" t="str">
            <v>CR</v>
          </cell>
          <cell r="E4392">
            <v>1608</v>
          </cell>
        </row>
        <row r="4393">
          <cell r="A4393" t="str">
            <v>O = 60CM E</v>
          </cell>
          <cell r="B4393" t="str">
            <v>110CM, PROF = 320CM, EXCLUINDO TAMPAO FERRO FUNDIDO.</v>
          </cell>
        </row>
        <row r="4394">
          <cell r="A4394" t="str">
            <v>73963/015</v>
          </cell>
          <cell r="B4394" t="str">
            <v>POCO DE VISITA PARA REDE DE ESG. SANIT., EM ANEIS DE CONCRETO, DIÂMETR</v>
          </cell>
          <cell r="C4394" t="str">
            <v>UN</v>
          </cell>
          <cell r="D4394" t="str">
            <v>CR</v>
          </cell>
          <cell r="E4394">
            <v>1729.53</v>
          </cell>
        </row>
        <row r="4395">
          <cell r="A4395" t="str">
            <v>O = 60CM E</v>
          </cell>
          <cell r="B4395" t="str">
            <v>110CM, PROF = 350CM, EXCLUINDO TAMPAO FERRO FUNDIDO.</v>
          </cell>
        </row>
        <row r="4396">
          <cell r="A4396" t="str">
            <v>73963/016</v>
          </cell>
          <cell r="B4396" t="str">
            <v>POCO DE VISITA PARA REDE DE ESG. SANIT., EM ANEIS DE CONCRETO, DIÂMETR</v>
          </cell>
          <cell r="C4396" t="str">
            <v>UN</v>
          </cell>
          <cell r="D4396" t="str">
            <v>CR</v>
          </cell>
          <cell r="E4396">
            <v>1819.92</v>
          </cell>
        </row>
        <row r="4397">
          <cell r="A4397" t="str">
            <v>O = 60CM E</v>
          </cell>
          <cell r="B4397" t="str">
            <v>110CM, PROF = 380CM, EXCLUINDO TAMPAO FERRO FUNDIDO.</v>
          </cell>
        </row>
        <row r="4398">
          <cell r="A4398" t="str">
            <v>73963/017</v>
          </cell>
          <cell r="B4398" t="str">
            <v>POCO DE VISITA PARA REDE DE ESG. SANIT., EM ANEIS DE CONCRETO, DIÂMETR</v>
          </cell>
          <cell r="C4398" t="str">
            <v>UN</v>
          </cell>
          <cell r="D4398" t="str">
            <v>CR</v>
          </cell>
          <cell r="E4398">
            <v>1936.2</v>
          </cell>
        </row>
        <row r="4399">
          <cell r="A4399" t="str">
            <v>O = 60CM E</v>
          </cell>
          <cell r="B4399" t="str">
            <v>110CM, PROF = 410CM, EXCLUINDO TAMPAO FERRO FUNDIDO.</v>
          </cell>
        </row>
        <row r="4400">
          <cell r="A4400" t="str">
            <v>73963/018</v>
          </cell>
          <cell r="B4400" t="str">
            <v>POCO DE VISITA PARA REDE DE ESG. SANIT., EM ANEIS DE CONCRETO, DIÂMETR</v>
          </cell>
          <cell r="C4400" t="str">
            <v>UN</v>
          </cell>
          <cell r="D4400" t="str">
            <v>CR</v>
          </cell>
          <cell r="E4400">
            <v>2041.81</v>
          </cell>
        </row>
        <row r="4401">
          <cell r="A4401" t="str">
            <v>O = 60CM E</v>
          </cell>
          <cell r="B4401" t="str">
            <v>110CM, PROF = 440CM, EXCLUINDO TAMPAO FERRO FUNDIDO.</v>
          </cell>
        </row>
        <row r="4402">
          <cell r="A4402" t="str">
            <v>73963/019</v>
          </cell>
          <cell r="B4402" t="str">
            <v>POCO DE VISITA PARA REDE DE ESG. SANIT., EM ANEIS DE CONCRETO, DIÂMETR</v>
          </cell>
          <cell r="C4402" t="str">
            <v>UN</v>
          </cell>
          <cell r="D4402" t="str">
            <v>CR</v>
          </cell>
          <cell r="E4402">
            <v>2148.06</v>
          </cell>
        </row>
        <row r="4403">
          <cell r="A4403" t="str">
            <v>O = 60CM E</v>
          </cell>
          <cell r="B4403" t="str">
            <v>110CM, PROF = 470CM, EXCLUINDO TAMPAO FERRO FUNDIDO.</v>
          </cell>
        </row>
        <row r="4404">
          <cell r="A4404" t="str">
            <v>73963/020</v>
          </cell>
          <cell r="B4404" t="str">
            <v>POCO DE VISITA PARA REDE DE ESG. SANIT., EM ANEIS DE CONCRETO, DIÂMETR</v>
          </cell>
          <cell r="C4404" t="str">
            <v>UN</v>
          </cell>
          <cell r="D4404" t="str">
            <v>CR</v>
          </cell>
          <cell r="E4404">
            <v>2253.66</v>
          </cell>
        </row>
        <row r="4405">
          <cell r="A4405" t="str">
            <v>O = 60CM E</v>
          </cell>
          <cell r="B4405" t="str">
            <v>110CM, PROF = 500CM, EXCLUINDO TAMPAO FERRO FUNDIDO.</v>
          </cell>
        </row>
        <row r="4406">
          <cell r="A4406" t="str">
            <v>73963/021</v>
          </cell>
          <cell r="B4406" t="str">
            <v>POCO DE VISITA PARA REDE DE ESG. SANIT., EM ANEIS DE CONCRETO, DIÂMETR</v>
          </cell>
          <cell r="C4406" t="str">
            <v>UN</v>
          </cell>
          <cell r="D4406" t="str">
            <v>CR</v>
          </cell>
          <cell r="E4406">
            <v>2367.9899999999998</v>
          </cell>
        </row>
        <row r="4407">
          <cell r="A4407" t="str">
            <v>O = 60CM E</v>
          </cell>
          <cell r="B4407" t="str">
            <v>110CM, PROF = 530CM, EXCLUINDO TAMPAO FERRO FUNDIDO.</v>
          </cell>
        </row>
        <row r="4408">
          <cell r="A4408" t="str">
            <v>73963/022</v>
          </cell>
          <cell r="B4408" t="str">
            <v>POCO DE VISITA PARA REDE DE ESG. SANIT., EM ANEIS DE CONCRETO, DIÂMETR</v>
          </cell>
          <cell r="C4408" t="str">
            <v>UN</v>
          </cell>
          <cell r="D4408" t="str">
            <v>CR</v>
          </cell>
          <cell r="E4408">
            <v>2473.6</v>
          </cell>
        </row>
        <row r="4409">
          <cell r="A4409" t="str">
            <v>O = 60CM E</v>
          </cell>
          <cell r="B4409" t="str">
            <v>110CM, PROF = 560CM, EXCLUINDO TAMPAO FERRO FUNDIDO.</v>
          </cell>
        </row>
        <row r="4410">
          <cell r="A4410" t="str">
            <v>73963/023</v>
          </cell>
          <cell r="B4410" t="str">
            <v>POCO DE VISITA PARA REDE DE ESG. SANIT., EM ANEIS DE CONCRETO, DIÂMETR</v>
          </cell>
          <cell r="C4410" t="str">
            <v>UN</v>
          </cell>
          <cell r="D4410" t="str">
            <v>CR</v>
          </cell>
          <cell r="E4410">
            <v>2579.1999999999998</v>
          </cell>
        </row>
        <row r="4411">
          <cell r="A4411" t="str">
            <v>O = 60CM E</v>
          </cell>
          <cell r="B4411" t="str">
            <v>110CM, PROF = 590CM, EXCLUINDO TAMPAO FERRO FUNDIDO.</v>
          </cell>
        </row>
        <row r="4412">
          <cell r="A4412" t="str">
            <v>73963/024</v>
          </cell>
          <cell r="B4412" t="str">
            <v>POCO DE VISITA PARA REDE DE ESG. SANIT., EM ANEIS DE CONCRETO, DIÂMETR</v>
          </cell>
          <cell r="C4412" t="str">
            <v>UN</v>
          </cell>
          <cell r="D4412" t="str">
            <v>CR</v>
          </cell>
          <cell r="E4412">
            <v>2828.29</v>
          </cell>
        </row>
        <row r="4413">
          <cell r="A4413" t="str">
            <v>O = 60CM E</v>
          </cell>
          <cell r="B4413" t="str">
            <v>110CM, PROF = 690CM, EXCLUINDO TAMPAO FERRO FUNDIDO.</v>
          </cell>
        </row>
        <row r="4414">
          <cell r="A4414" t="str">
            <v>73963/025</v>
          </cell>
          <cell r="B4414" t="str">
            <v>POCO DE VISITA PARA REDE DE ESG. SANIT., EM ANEIS DE CONCRETO, DIÂMETR</v>
          </cell>
          <cell r="C4414" t="str">
            <v>UN</v>
          </cell>
          <cell r="D4414" t="str">
            <v>CR</v>
          </cell>
          <cell r="E4414">
            <v>2791.34</v>
          </cell>
        </row>
        <row r="4415">
          <cell r="A4415" t="str">
            <v>O = 60CM E</v>
          </cell>
          <cell r="B4415" t="str">
            <v>110CM, PROF = 650CM, EXCLUINDO TAMPAO FERRO FUNDIDO.</v>
          </cell>
        </row>
        <row r="4416">
          <cell r="A4416" t="str">
            <v>SINAPI - S</v>
          </cell>
          <cell r="B4416" t="str">
            <v>ISTEMA NACIONAL DE PESQUISA DE CUSTOS E ÍNDICES DA CONSTRUÇÃO CIVIL</v>
          </cell>
        </row>
        <row r="4417">
          <cell r="A4417" t="str">
            <v>PCI.817.01</v>
          </cell>
          <cell r="B4417" t="e">
            <v>#NAME?</v>
          </cell>
          <cell r="D4417" t="str">
            <v>EM</v>
          </cell>
          <cell r="E4417" t="str">
            <v>06/2016 AS 13:04:4</v>
          </cell>
        </row>
        <row r="4418">
          <cell r="D4418" t="str">
            <v>TA</v>
          </cell>
          <cell r="E4418" t="str">
            <v>TÉCNICA: 13/06/20</v>
          </cell>
        </row>
        <row r="4419">
          <cell r="A4419" t="str">
            <v>ENCARGOS S</v>
          </cell>
          <cell r="B4419" t="str">
            <v>OCIAIS DESONERADOS: 90,80%(HORA)   52,84%(MÊS)</v>
          </cell>
        </row>
        <row r="4420">
          <cell r="A4420" t="str">
            <v>ABRANGÊNCI</v>
          </cell>
          <cell r="B4420" t="str">
            <v>A : NACIONAL                                              LOCALIDADE  : BELO</v>
          </cell>
          <cell r="C4420" t="str">
            <v>HORI</v>
          </cell>
        </row>
        <row r="4421">
          <cell r="A4421" t="str">
            <v>REF.COLETA</v>
          </cell>
          <cell r="B4421" t="str">
            <v>: MEDIANO</v>
          </cell>
          <cell r="D4421" t="str">
            <v>TA</v>
          </cell>
          <cell r="E4421" t="str">
            <v>: 05/2016</v>
          </cell>
        </row>
        <row r="4422">
          <cell r="A4422" t="str">
            <v>CÓDIGO</v>
          </cell>
          <cell r="B4422" t="str">
            <v>|D E S C R I Ç Ã O                                                   |UN</v>
          </cell>
          <cell r="C4422" t="str">
            <v>IDADE</v>
          </cell>
          <cell r="D4422" t="str">
            <v>DE</v>
          </cell>
          <cell r="E4422" t="str">
            <v>|CUSTO TOTA</v>
          </cell>
        </row>
        <row r="4423">
          <cell r="A4423" t="str">
            <v>VÍNCULO...</v>
          </cell>
          <cell r="B4423" t="str">
            <v>..: CAIXA REFERENCIAL</v>
          </cell>
        </row>
        <row r="4424">
          <cell r="A4424" t="str">
            <v>73963/026</v>
          </cell>
          <cell r="B4424" t="str">
            <v>POCO DE VISITA PARA REDE DE ESG. SANIT., EM ANEIS DE CONCRETO, DIÂMETR</v>
          </cell>
          <cell r="C4424" t="str">
            <v>UN</v>
          </cell>
          <cell r="D4424" t="str">
            <v>CR</v>
          </cell>
          <cell r="E4424">
            <v>2897.59</v>
          </cell>
        </row>
        <row r="4425">
          <cell r="A4425" t="str">
            <v>O = 60CM E</v>
          </cell>
          <cell r="B4425" t="str">
            <v>110CM, PROF = 680CM, EXCLUINDO TAMPAO FERRO FUNDIDO.</v>
          </cell>
        </row>
        <row r="4426">
          <cell r="A4426" t="str">
            <v>73963/027</v>
          </cell>
          <cell r="B4426" t="str">
            <v>POCO DE VISITA PARA REDE DE ESG. SANIT., EM ANEIS DE CONCRETO, DIÂMETR</v>
          </cell>
          <cell r="C4426" t="str">
            <v>UN</v>
          </cell>
          <cell r="D4426" t="str">
            <v>CR</v>
          </cell>
          <cell r="E4426">
            <v>3003.19</v>
          </cell>
        </row>
        <row r="4427">
          <cell r="A4427" t="str">
            <v>O = 60CM E</v>
          </cell>
          <cell r="B4427" t="str">
            <v>110CM, PROF = 710CM, EXCLUINDO TAMPAO FERRO FUNDIDO.</v>
          </cell>
        </row>
        <row r="4428">
          <cell r="A4428" t="str">
            <v>73963/028</v>
          </cell>
          <cell r="B4428" t="str">
            <v>POCO VISITA ESG SANIT ANEL CONC PRE-MOLD PROF=1,20M C/ TAMPAO FOFO ART</v>
          </cell>
          <cell r="C4428" t="str">
            <v>UN</v>
          </cell>
          <cell r="D4428" t="str">
            <v>CR</v>
          </cell>
          <cell r="E4428">
            <v>1209.24</v>
          </cell>
        </row>
        <row r="4429">
          <cell r="A4429" t="str">
            <v>ICULADO, C</v>
          </cell>
          <cell r="B4429" t="str">
            <v>LASSE B125 CARGA MAX 12,5 T, REDONDO TAMPA 600 MM, REDE PLUV</v>
          </cell>
        </row>
        <row r="4430">
          <cell r="A4430" t="str">
            <v>IAL /ESGOT</v>
          </cell>
          <cell r="B4430" t="str">
            <v>O / REJUNTAMENTO ANEIS / REVEST LISO CALHA INTERNA C/ARG CIM</v>
          </cell>
        </row>
        <row r="4431">
          <cell r="A4431" t="str">
            <v>/AREIA 1:4</v>
          </cell>
          <cell r="B4431" t="str">
            <v>. BASE/BANQUETA EM CONCR FCK=10MPA</v>
          </cell>
        </row>
        <row r="4432">
          <cell r="A4432" t="str">
            <v>73963/029</v>
          </cell>
          <cell r="B4432" t="str">
            <v>POCO VISITA ESG SANIT ANEL CONC PRE-MOLD PROF=1,40M C/ TAMPAO FOFO ART</v>
          </cell>
          <cell r="C4432" t="str">
            <v>UN</v>
          </cell>
          <cell r="D4432" t="str">
            <v>CR</v>
          </cell>
          <cell r="E4432">
            <v>1258.06</v>
          </cell>
        </row>
        <row r="4433">
          <cell r="A4433" t="str">
            <v>ICULADO, C</v>
          </cell>
          <cell r="B4433" t="str">
            <v>LASSE B125 CARGA MAX 12,5 T, REDONDO TAMPA 600 MM, REDE PLUV</v>
          </cell>
        </row>
        <row r="4434">
          <cell r="A4434" t="str">
            <v>IAL/ESGOTO</v>
          </cell>
          <cell r="B4434" t="str">
            <v>/ REJUNTAMENTO ANEIS / REVEST LISO CALHA INTERNA C/ARG CIM/</v>
          </cell>
        </row>
        <row r="4435">
          <cell r="A4435" t="str">
            <v>AREIA 1:4.</v>
          </cell>
          <cell r="B4435" t="str">
            <v>BASE/BANQUETA EM CONCR FCK=10MPA</v>
          </cell>
        </row>
        <row r="4436">
          <cell r="A4436" t="str">
            <v>73963/030</v>
          </cell>
          <cell r="B4436" t="str">
            <v>POCO VISITA ESG SANIT ANEL CONC PRE-MOLD PROF=1,50M C/ TAMPAO FOFO ART</v>
          </cell>
          <cell r="C4436" t="str">
            <v>UN</v>
          </cell>
          <cell r="D4436" t="str">
            <v>CR</v>
          </cell>
          <cell r="E4436">
            <v>1357.02</v>
          </cell>
        </row>
        <row r="4437">
          <cell r="A4437" t="str">
            <v>ICULADO, C</v>
          </cell>
          <cell r="B4437" t="str">
            <v>LASSE B125 CARGA MAX 12,5 T, REDONDO TAMPA 600 MM, REDE PLUV</v>
          </cell>
        </row>
        <row r="4438">
          <cell r="A4438" t="str">
            <v>IAL/ESGOTO</v>
          </cell>
          <cell r="B4438" t="str">
            <v>/ REJUNTAMENTO ANEIS / REVEST LISO CALHA INTERNA C/ARG CIM/</v>
          </cell>
        </row>
        <row r="4439">
          <cell r="A4439" t="str">
            <v>AREIA 1:4.</v>
          </cell>
          <cell r="B4439" t="str">
            <v>BASE/BANQUETA EM CONCRFCK=10MPA</v>
          </cell>
        </row>
        <row r="4440">
          <cell r="A4440" t="str">
            <v>73963/031</v>
          </cell>
          <cell r="B4440" t="str">
            <v>POCO VISITA ESG SANIT ANEL CONC PRE-MOLD PROF=1,60M C/ TAMPAO FOFO ART</v>
          </cell>
          <cell r="C4440" t="str">
            <v>UN</v>
          </cell>
          <cell r="D4440" t="str">
            <v>CR</v>
          </cell>
          <cell r="E4440">
            <v>1365.31</v>
          </cell>
        </row>
        <row r="4441">
          <cell r="A4441" t="str">
            <v>ICULADO, C</v>
          </cell>
          <cell r="B4441" t="str">
            <v>LASSE B125 CARGA MAX 12,5 T, REDONDO TAMPA 600 MM, REDE PLUV</v>
          </cell>
        </row>
        <row r="4442">
          <cell r="A4442" t="str">
            <v>IAL / REJU</v>
          </cell>
          <cell r="B4442" t="str">
            <v>NTAMENTO ANEIS / REVEST LISO CALHA INTERNA C/ARG CIM/AREIA 1</v>
          </cell>
        </row>
        <row r="4443">
          <cell r="A4443" t="str">
            <v>:4. BASE/B</v>
          </cell>
          <cell r="B4443" t="str">
            <v>ANQUETA EM CONCR FCK=10MPA</v>
          </cell>
        </row>
        <row r="4444">
          <cell r="A4444" t="str">
            <v>73963/032</v>
          </cell>
          <cell r="B4444" t="str">
            <v>POCO VISITA ESG SANIT ANEL CONC PRE-MOLD PROF=1,70M C/ TAMPAO FOFO ART</v>
          </cell>
          <cell r="C4444" t="str">
            <v>UN</v>
          </cell>
          <cell r="D4444" t="str">
            <v>CR</v>
          </cell>
          <cell r="E4444">
            <v>1375.67</v>
          </cell>
        </row>
        <row r="4445">
          <cell r="A4445" t="str">
            <v>ICULADO, C</v>
          </cell>
          <cell r="B4445" t="str">
            <v>LASSE B125 CARGA MAX 12,5 T, REDONDO TAMPA 600 MM, REDE PLUV</v>
          </cell>
        </row>
        <row r="4446">
          <cell r="A4446" t="str">
            <v>IAL/ESGOTO</v>
          </cell>
          <cell r="B4446" t="str">
            <v>/  REJUNTAMENTO ANEIS / REVEST LISO CALHA INTERNA C/ARG CIM</v>
          </cell>
        </row>
        <row r="4447">
          <cell r="A4447" t="str">
            <v>/AREIA 1:4</v>
          </cell>
          <cell r="B4447" t="str">
            <v>. BASE/BANQUETA EM CONCR FCK=10MPA</v>
          </cell>
        </row>
        <row r="4448">
          <cell r="A4448" t="str">
            <v>73963/033</v>
          </cell>
          <cell r="B4448" t="str">
            <v>POCO VISITA ESG SANIT ANEL CONC PRE-MOLD PROF=2,00M C/ TAMPAO FOFO ART</v>
          </cell>
          <cell r="C4448" t="str">
            <v>UN</v>
          </cell>
          <cell r="D4448" t="str">
            <v>CR</v>
          </cell>
          <cell r="E4448">
            <v>1482.78</v>
          </cell>
        </row>
        <row r="4449">
          <cell r="A4449" t="str">
            <v>ICULADO, C</v>
          </cell>
          <cell r="B4449" t="str">
            <v>LASSE B125 CARGA MAX 12,5 T, REDONDO TAMPA 600 MM, REDE PLUV</v>
          </cell>
        </row>
        <row r="4450">
          <cell r="A4450" t="str">
            <v>IAL/ESGOTO</v>
          </cell>
          <cell r="B4450" t="str">
            <v>/ REJUNTAMENTO ANEIS / REVEST LISO CALHA INTERNA C/ARG CIM/</v>
          </cell>
        </row>
        <row r="4451">
          <cell r="A4451" t="str">
            <v>AREIA 1:4.</v>
          </cell>
          <cell r="B4451" t="str">
            <v>BASE/BANQUETA EM CONCR FCK=10MPA</v>
          </cell>
        </row>
        <row r="4452">
          <cell r="A4452" t="str">
            <v>SINAPI - S</v>
          </cell>
          <cell r="B4452" t="str">
            <v>ISTEMA NACIONAL DE PESQUISA DE CUSTOS E ÍNDICES DA CONSTRUÇÃO CIVIL</v>
          </cell>
        </row>
        <row r="4453">
          <cell r="A4453" t="str">
            <v>PCI.817.01</v>
          </cell>
          <cell r="B4453" t="e">
            <v>#NAME?</v>
          </cell>
          <cell r="D4453" t="str">
            <v>EM</v>
          </cell>
          <cell r="E4453" t="str">
            <v>06/2016 AS 13:04:4</v>
          </cell>
        </row>
        <row r="4454">
          <cell r="D4454" t="str">
            <v>TA</v>
          </cell>
          <cell r="E4454" t="str">
            <v>TÉCNICA: 13/06/20</v>
          </cell>
        </row>
        <row r="4455">
          <cell r="A4455" t="str">
            <v>ENCARGOS S</v>
          </cell>
          <cell r="B4455" t="str">
            <v>OCIAIS DESONERADOS: 90,80%(HORA)   52,84%(MÊS)</v>
          </cell>
        </row>
        <row r="4456">
          <cell r="A4456" t="str">
            <v>ABRANGÊNCI</v>
          </cell>
          <cell r="B4456" t="str">
            <v>A : NACIONAL                                              LOCALIDADE  : BELO</v>
          </cell>
          <cell r="C4456" t="str">
            <v>HORI</v>
          </cell>
        </row>
        <row r="4457">
          <cell r="A4457" t="str">
            <v>REF.COLETA</v>
          </cell>
          <cell r="B4457" t="str">
            <v>: MEDIANO</v>
          </cell>
          <cell r="D4457" t="str">
            <v>TA</v>
          </cell>
          <cell r="E4457" t="str">
            <v>: 05/2016</v>
          </cell>
        </row>
        <row r="4458">
          <cell r="A4458" t="str">
            <v>CÓDIGO</v>
          </cell>
          <cell r="B4458" t="str">
            <v>|D E S C R I Ç Ã O                                                   |UN</v>
          </cell>
          <cell r="C4458" t="str">
            <v>IDADE</v>
          </cell>
          <cell r="D4458" t="str">
            <v>DE</v>
          </cell>
          <cell r="E4458" t="str">
            <v>|CUSTO TOTA</v>
          </cell>
        </row>
        <row r="4459">
          <cell r="A4459" t="str">
            <v>VÍNCULO...</v>
          </cell>
          <cell r="B4459" t="str">
            <v>..: CAIXA REFERENCIAL</v>
          </cell>
        </row>
        <row r="4460">
          <cell r="A4460" t="str">
            <v>73963/034</v>
          </cell>
          <cell r="B4460" t="str">
            <v>POCO VISITA ESG SANIT ANEL CONC PRE MOLD PROF=2,30M C/ TAMPAO FOFO ART</v>
          </cell>
          <cell r="C4460" t="str">
            <v>UN</v>
          </cell>
          <cell r="D4460" t="str">
            <v>CR</v>
          </cell>
          <cell r="E4460">
            <v>1547.52</v>
          </cell>
        </row>
        <row r="4461">
          <cell r="A4461" t="str">
            <v>ICULADO, C</v>
          </cell>
          <cell r="B4461" t="str">
            <v>LASSE B125 CARGA MAX 12,5 T, REDONDO TAMPA 600 MM, REDE PLUV</v>
          </cell>
        </row>
        <row r="4462">
          <cell r="A4462" t="str">
            <v>IAL/ESGOTO</v>
          </cell>
          <cell r="B4462" t="str">
            <v>/ REJUNTAMENTO ANEIS / REVEST LISO CALHA INTERNA C/ARG CIM/</v>
          </cell>
        </row>
        <row r="4463">
          <cell r="A4463" t="str">
            <v>AREIA 1:4.</v>
          </cell>
          <cell r="B4463" t="str">
            <v>BASE/BANQUETA EM CONCRFCK=10MPA</v>
          </cell>
        </row>
        <row r="4464">
          <cell r="A4464" t="str">
            <v>73963/035</v>
          </cell>
          <cell r="B4464" t="str">
            <v>POCO VISITA ESG SANIT ANEL CONC PRE-MOLD PROF=2,60M C/ TAMPAO FOFO SIM</v>
          </cell>
          <cell r="C4464" t="str">
            <v>UN</v>
          </cell>
          <cell r="D4464" t="str">
            <v>CR</v>
          </cell>
          <cell r="E4464">
            <v>1654.63</v>
          </cell>
        </row>
        <row r="4465">
          <cell r="A4465" t="str">
            <v>PLES COM B</v>
          </cell>
          <cell r="B4465" t="str">
            <v>ASE, CLASSE B125 CARGA MAX 12,5 T, REDONDO TAMPA 600 MM, RED</v>
          </cell>
        </row>
        <row r="4466">
          <cell r="A4466" t="str">
            <v>E PLUVIAL/</v>
          </cell>
          <cell r="B4466" t="str">
            <v>ESGOTO / REJUNTAMENTO ANEIS / REVEST LISO CALHA INTERNA C/AR</v>
          </cell>
        </row>
        <row r="4467">
          <cell r="A4467" t="str">
            <v>G CIM/AREI</v>
          </cell>
          <cell r="B4467" t="str">
            <v>A 1:4. BASE/BANQUETAEM CONCR FCK=10MPA</v>
          </cell>
        </row>
        <row r="4468">
          <cell r="A4468" t="str">
            <v>73963/036</v>
          </cell>
          <cell r="B4468" t="str">
            <v>POCO VISITA ESG SANIT ANEL CONC PRE-MOLD PROF=2,90M C/ TAMPAO FOFO ART</v>
          </cell>
          <cell r="C4468" t="str">
            <v>UN</v>
          </cell>
          <cell r="D4468" t="str">
            <v>CR</v>
          </cell>
          <cell r="E4468">
            <v>1761.74</v>
          </cell>
        </row>
        <row r="4469">
          <cell r="A4469" t="str">
            <v>ICULADO, C</v>
          </cell>
          <cell r="B4469" t="str">
            <v>LASSE B125 CARGA MAX 12,5 T, REDONDO TAMPA 600 MM, REDE PLUV</v>
          </cell>
        </row>
        <row r="4470">
          <cell r="A4470" t="str">
            <v>IAL / REJU</v>
          </cell>
          <cell r="B4470" t="str">
            <v>NTAMENTO ANEIS / REVEST LISO CALHA INTERNA C/ARG CIM/AREIA 1</v>
          </cell>
        </row>
        <row r="4471">
          <cell r="A4471" t="str">
            <v>:4. BASE/B</v>
          </cell>
          <cell r="B4471" t="str">
            <v>ANQUETA EM CONCR FCK=10MPA</v>
          </cell>
        </row>
        <row r="4472">
          <cell r="A4472" t="str">
            <v>73963/037</v>
          </cell>
          <cell r="B4472" t="str">
            <v>POCO VISITA ESG SANIT ANEL CONC PRE-MOLD PROF=3,20M C/ TAMPAO FOFO ART</v>
          </cell>
          <cell r="C4472" t="str">
            <v>UN</v>
          </cell>
          <cell r="D4472" t="str">
            <v>CR</v>
          </cell>
          <cell r="E4472">
            <v>1868.85</v>
          </cell>
        </row>
        <row r="4473">
          <cell r="A4473" t="str">
            <v>ICULADO, C</v>
          </cell>
          <cell r="B4473" t="str">
            <v>LASSE B125 CARGA MAX 12,5 T, REDONDO TAMPA 600 MM, REDE PLUV</v>
          </cell>
        </row>
        <row r="4474">
          <cell r="A4474" t="str">
            <v>IAL /  REJ</v>
          </cell>
          <cell r="B4474" t="str">
            <v>UNTAMENTOANEIS / REVEST LISO CALHA INTERNA C/ARG CIM/AREIA 1</v>
          </cell>
        </row>
        <row r="4475">
          <cell r="A4475" t="str">
            <v>:4. BASE /</v>
          </cell>
          <cell r="B4475" t="str">
            <v>BANQUETA EM CONCR FCK=10MPA</v>
          </cell>
        </row>
        <row r="4476">
          <cell r="A4476" t="str">
            <v>73963/038</v>
          </cell>
          <cell r="B4476" t="str">
            <v>POCO VISITA ESG SANIT ANEL CONC PRE-MOLD PROF=3,50M C/ TAMPAO FOFO ART</v>
          </cell>
          <cell r="C4476" t="str">
            <v>UN</v>
          </cell>
          <cell r="D4476" t="str">
            <v>CR</v>
          </cell>
          <cell r="E4476">
            <v>1976.54</v>
          </cell>
        </row>
        <row r="4477">
          <cell r="A4477" t="str">
            <v>ICULADO, C</v>
          </cell>
          <cell r="B4477" t="str">
            <v>LASSE B125 CARGA MAX 12,5 T, REDONDO TAMPA 600 MM, REDE PLUV</v>
          </cell>
        </row>
        <row r="4478">
          <cell r="A4478" t="str">
            <v>IAL/ESGOTO</v>
          </cell>
          <cell r="B4478" t="str">
            <v>/  REJUNTAMENTO / ANEIS / REVEST LISO CALHA INTERNA C/ARG C</v>
          </cell>
        </row>
        <row r="4479">
          <cell r="A4479" t="str">
            <v>IM/AREIA 1</v>
          </cell>
          <cell r="B4479" t="str">
            <v>:4. BASE/BANQUETA EM CONCR FCK=10MPA</v>
          </cell>
        </row>
        <row r="4480">
          <cell r="A4480" t="str">
            <v>73963/039</v>
          </cell>
          <cell r="B4480" t="str">
            <v>POCO VISITA ESG SANIT ANEL CONC PRE-MOLD PROF=3,80M C/ TAMPAO FOFO ART</v>
          </cell>
          <cell r="C4480" t="str">
            <v>UN</v>
          </cell>
          <cell r="D4480" t="str">
            <v>CR</v>
          </cell>
          <cell r="E4480">
            <v>2084.04</v>
          </cell>
        </row>
        <row r="4481">
          <cell r="A4481" t="str">
            <v>ICULADO, C</v>
          </cell>
          <cell r="B4481" t="str">
            <v>LASSE B125 CARGA MAX 12,5 T, REDONDO TAMPA 600 MM, REDE PLUV</v>
          </cell>
        </row>
        <row r="4482">
          <cell r="A4482" t="str">
            <v>IAL / REJU</v>
          </cell>
          <cell r="B4482" t="str">
            <v>NTAMENTO ANEIS / REVEST LISO CALHA INTERNA C/ARG CIM/AREIA 1</v>
          </cell>
        </row>
        <row r="4483">
          <cell r="A4483" t="str">
            <v>:4. BASE/B</v>
          </cell>
          <cell r="B4483" t="str">
            <v>ANQUETA EM CONCR FCK=10MPA</v>
          </cell>
        </row>
        <row r="4484">
          <cell r="A4484" t="str">
            <v>73963/040</v>
          </cell>
          <cell r="B4484" t="str">
            <v>POCO VISITA ESG SANIT ANEL CONC PRE-MOLD PROF=4,10M C/ TAMPAO FOFO ART</v>
          </cell>
          <cell r="C4484" t="str">
            <v>UN</v>
          </cell>
          <cell r="D4484" t="str">
            <v>CR</v>
          </cell>
          <cell r="E4484">
            <v>2188.35</v>
          </cell>
        </row>
        <row r="4485">
          <cell r="A4485" t="str">
            <v>ICULADO, C</v>
          </cell>
          <cell r="B4485" t="str">
            <v>LASSE B125 CARGA MAX 12,5 T, REDONDO TAMPA 600 MM, REDE PLUV</v>
          </cell>
        </row>
        <row r="4486">
          <cell r="A4486" t="str">
            <v>IAL / REJU</v>
          </cell>
          <cell r="B4486" t="str">
            <v>NTAMENTO ANEIS / REVEST LISO CALHA INTERNA C/ARG CIM/AREIA 1</v>
          </cell>
        </row>
        <row r="4487">
          <cell r="A4487" t="str">
            <v>:4. BASE/B</v>
          </cell>
          <cell r="B4487" t="str">
            <v>ANQUETA EM CONCR FCK=10MPA</v>
          </cell>
        </row>
        <row r="4488">
          <cell r="A4488" t="str">
            <v>SINAPI - S</v>
          </cell>
          <cell r="B4488" t="str">
            <v>ISTEMA NACIONAL DE PESQUISA DE CUSTOS E ÍNDICES DA CONSTRUÇÃO CIVIL</v>
          </cell>
        </row>
        <row r="4489">
          <cell r="A4489" t="str">
            <v>PCI.817.01</v>
          </cell>
          <cell r="B4489" t="e">
            <v>#NAME?</v>
          </cell>
          <cell r="D4489" t="str">
            <v>EM</v>
          </cell>
          <cell r="E4489" t="str">
            <v>06/2016 AS 13:04:4</v>
          </cell>
        </row>
        <row r="4490">
          <cell r="D4490" t="str">
            <v>TA</v>
          </cell>
          <cell r="E4490" t="str">
            <v>TÉCNICA: 13/06/20</v>
          </cell>
        </row>
        <row r="4491">
          <cell r="A4491" t="str">
            <v>ENCARGOS S</v>
          </cell>
          <cell r="B4491" t="str">
            <v>OCIAIS DESONERADOS: 90,80%(HORA)   52,84%(MÊS)</v>
          </cell>
        </row>
        <row r="4492">
          <cell r="A4492" t="str">
            <v>ABRANGÊNCI</v>
          </cell>
          <cell r="B4492" t="str">
            <v>A : NACIONAL                                              LOCALIDADE  : BELO</v>
          </cell>
          <cell r="C4492" t="str">
            <v>HORI</v>
          </cell>
        </row>
        <row r="4493">
          <cell r="A4493" t="str">
            <v>REF.COLETA</v>
          </cell>
          <cell r="B4493" t="str">
            <v>: MEDIANO</v>
          </cell>
          <cell r="D4493" t="str">
            <v>TA</v>
          </cell>
          <cell r="E4493" t="str">
            <v>: 05/2016</v>
          </cell>
        </row>
        <row r="4494">
          <cell r="A4494" t="str">
            <v>CÓDIGO</v>
          </cell>
          <cell r="B4494" t="str">
            <v>|D E S C R I Ç Ã O                                                   |UN</v>
          </cell>
          <cell r="C4494" t="str">
            <v>IDADE</v>
          </cell>
          <cell r="D4494" t="str">
            <v>DE</v>
          </cell>
          <cell r="E4494" t="str">
            <v>|CUSTO TOTA</v>
          </cell>
        </row>
        <row r="4495">
          <cell r="A4495" t="str">
            <v>VÍNCULO...</v>
          </cell>
          <cell r="B4495" t="str">
            <v>..: CAIXA REFERENCIAL</v>
          </cell>
        </row>
        <row r="4496">
          <cell r="A4496" t="str">
            <v>73963/041</v>
          </cell>
          <cell r="B4496" t="str">
            <v>POCO VISITA ESG SANIT ANEL CONC PRE MOLD PROF=4,40M C/ TAMPAO FOFO ART</v>
          </cell>
          <cell r="C4496" t="str">
            <v>UN</v>
          </cell>
          <cell r="D4496" t="str">
            <v>CR</v>
          </cell>
          <cell r="E4496">
            <v>2292.06</v>
          </cell>
        </row>
        <row r="4497">
          <cell r="A4497" t="str">
            <v>ICULADO, C</v>
          </cell>
          <cell r="B4497" t="str">
            <v>LASSE B125 CARGA MAX 12,5 T, REDONDO TAMPA 600 MM, REDE PLUV</v>
          </cell>
        </row>
        <row r="4498">
          <cell r="A4498" t="str">
            <v>IAL / REJU</v>
          </cell>
          <cell r="B4498" t="str">
            <v>NTAMENTO ANEIS / REVEST LISO CALHA INTERNA C/ARG CIM/AREIA 1</v>
          </cell>
        </row>
        <row r="4499">
          <cell r="A4499" t="str">
            <v>:4. BASE/B</v>
          </cell>
          <cell r="B4499" t="str">
            <v>ANQUETA EM CONCR FCK=10MPA</v>
          </cell>
        </row>
        <row r="4500">
          <cell r="A4500" t="str">
            <v>73963/042</v>
          </cell>
          <cell r="B4500" t="str">
            <v>POCO VISITA ESG SANIT ANEL CONC PRE-MOLD PROF=4,70M C/ TAMPAO FOFO ART</v>
          </cell>
          <cell r="C4500" t="str">
            <v>UN</v>
          </cell>
          <cell r="D4500" t="str">
            <v>CR</v>
          </cell>
          <cell r="E4500">
            <v>2405.83</v>
          </cell>
        </row>
        <row r="4501">
          <cell r="A4501" t="str">
            <v>ICULADO, C</v>
          </cell>
          <cell r="B4501" t="str">
            <v>LASSE B125 CARGA MAX 12,5 T, REDONDO TAMPA 600 MM, REDE PLUV</v>
          </cell>
        </row>
        <row r="4502">
          <cell r="A4502" t="str">
            <v>IAL/ESGOTO</v>
          </cell>
          <cell r="B4502" t="str">
            <v>/  REJUNTAMENTO ANEIS / REVEST LISO CALHA INTERNA C/ARG CIM</v>
          </cell>
        </row>
        <row r="4503">
          <cell r="A4503" t="str">
            <v>/AREIA 1:4</v>
          </cell>
          <cell r="B4503" t="str">
            <v>. BASE/BANQUETA EM CONCRFCK=10MPA</v>
          </cell>
        </row>
        <row r="4504">
          <cell r="A4504" t="str">
            <v>73963/043</v>
          </cell>
          <cell r="B4504" t="str">
            <v>POCO VISITA ESG SANIT ANEL CONC PRE-MOLD PROF=5,00M C/ TAMPAO FOFO ART</v>
          </cell>
          <cell r="C4504" t="str">
            <v>UN</v>
          </cell>
          <cell r="D4504" t="str">
            <v>CR</v>
          </cell>
          <cell r="E4504">
            <v>2479.4699999999998</v>
          </cell>
        </row>
        <row r="4505">
          <cell r="A4505" t="str">
            <v>ICULADO, C</v>
          </cell>
          <cell r="B4505" t="str">
            <v>LASSE B125 CARGA MAX 12,5 T, REDONDO TAMPA 600 MM, REDE PLUV</v>
          </cell>
        </row>
        <row r="4506">
          <cell r="A4506" t="str">
            <v>IAL / ESGO</v>
          </cell>
          <cell r="B4506" t="str">
            <v>TO / REJUNTAMENTO ANEIS/ REVEST LISO CALHA INTERNA C/ARG CIM</v>
          </cell>
        </row>
        <row r="4507">
          <cell r="A4507" t="str">
            <v>/AREIA 1:4</v>
          </cell>
          <cell r="B4507" t="str">
            <v>. BASE/BANQUETA EM CONCR FCK=10MPA</v>
          </cell>
        </row>
        <row r="4508">
          <cell r="A4508" t="str">
            <v>73963/044</v>
          </cell>
          <cell r="B4508" t="str">
            <v>POCO VISITA ESG SANIT ANEL CONC PRE-MOLD PROF=0,80M C/ TAMPAO FOFO ART</v>
          </cell>
          <cell r="C4508" t="str">
            <v>UN</v>
          </cell>
          <cell r="D4508" t="str">
            <v>CR</v>
          </cell>
          <cell r="E4508">
            <v>602.16999999999996</v>
          </cell>
        </row>
        <row r="4509">
          <cell r="A4509" t="str">
            <v>ICULADO, C</v>
          </cell>
          <cell r="B4509" t="str">
            <v>LASSE B125 CARGA MAX 12,5 T, REDONDO TAMPA 600 MM, REDE PLUV</v>
          </cell>
        </row>
        <row r="4510">
          <cell r="A4510" t="str">
            <v>IAL/ESGOTO</v>
          </cell>
          <cell r="B4510" t="str">
            <v>/ DEGRAUS FF / REJUNTAMENTO ANEIS / REVEST LISO CALHA INTER</v>
          </cell>
        </row>
        <row r="4511">
          <cell r="A4511" t="str">
            <v>NA C/ARG C</v>
          </cell>
          <cell r="B4511" t="str">
            <v>IM/AREIA 1:4. BASE / BANQUETA EM CONCR FCK=10MPA</v>
          </cell>
        </row>
        <row r="4512">
          <cell r="A4512" t="str">
            <v>73963/045</v>
          </cell>
          <cell r="B4512" t="str">
            <v>POCO DE VISITA PARA REDE DE ESG. SANIT., EM ANEIS DE CONCRETO, DIÂMETR</v>
          </cell>
          <cell r="C4512" t="str">
            <v>UN</v>
          </cell>
          <cell r="D4512" t="str">
            <v>CR</v>
          </cell>
          <cell r="E4512">
            <v>1364.68</v>
          </cell>
        </row>
        <row r="4513">
          <cell r="A4513" t="str">
            <v>O = 60CM E</v>
          </cell>
          <cell r="B4513" t="str">
            <v>110CM, PROF = 240CM, EXCLUINDO TAMPAO FERRO FUNDIDO.</v>
          </cell>
        </row>
        <row r="4514">
          <cell r="A4514" t="str">
            <v>73963/046</v>
          </cell>
          <cell r="B4514" t="str">
            <v>POCO DE VISITA PARA REDE DE ESG. SANIT., EM ANEIS DE CONCRETO, DIÂMETR</v>
          </cell>
          <cell r="C4514" t="str">
            <v>UN</v>
          </cell>
          <cell r="D4514" t="str">
            <v>CR</v>
          </cell>
          <cell r="E4514">
            <v>1380.99</v>
          </cell>
        </row>
        <row r="4515">
          <cell r="A4515" t="str">
            <v>O = 60CM E</v>
          </cell>
          <cell r="B4515" t="str">
            <v>110CM, PROF = 250CM, EXCLUINDO TAMPAO FERRO FUNDIDO.</v>
          </cell>
        </row>
        <row r="4516">
          <cell r="A4516" t="str">
            <v>73963/047</v>
          </cell>
          <cell r="B4516" t="str">
            <v>POCO DE VISITA PARA REDE DE ESG. SANIT., EM ANEIS DE CONCRETO, DIÂMETR</v>
          </cell>
          <cell r="C4516" t="str">
            <v>UN</v>
          </cell>
          <cell r="D4516" t="str">
            <v>CR</v>
          </cell>
          <cell r="E4516">
            <v>1497.08</v>
          </cell>
        </row>
        <row r="4517">
          <cell r="A4517" t="str">
            <v>O = 60CM E</v>
          </cell>
          <cell r="B4517" t="str">
            <v>110CM, PROF = 280CM, EXCLUINDO TAMPAO FERRO FUNDIDO.</v>
          </cell>
        </row>
        <row r="4518">
          <cell r="A4518" t="str">
            <v>73963/048</v>
          </cell>
          <cell r="B4518" t="str">
            <v>POCO DE VISITA PARA REDE DE ESG. SANIT., EM ANEIS DE CONCRETO, DIÂMETR</v>
          </cell>
          <cell r="C4518" t="str">
            <v>UN</v>
          </cell>
          <cell r="D4518" t="str">
            <v>CR</v>
          </cell>
          <cell r="E4518">
            <v>1582.79</v>
          </cell>
        </row>
        <row r="4519">
          <cell r="A4519" t="str">
            <v>O = 60CM E</v>
          </cell>
          <cell r="B4519" t="str">
            <v>110CM, PROF = 310CM, EXCLUINDO TAMPAO FERRO FUNDIDO.</v>
          </cell>
        </row>
        <row r="4520">
          <cell r="A4520">
            <v>74124</v>
          </cell>
          <cell r="B4520" t="str">
            <v>POCO VISITA CONCRETO ARMADO P/COLETOR AGUAS PLUVIAIS</v>
          </cell>
        </row>
        <row r="4521">
          <cell r="A4521" t="str">
            <v>74124/001</v>
          </cell>
          <cell r="B4521" t="str">
            <v>POCO VISITA AG PLUV:CONC ARM 1X1X1,40M COLETOR D=40 A 50CM PAREDE E=15</v>
          </cell>
          <cell r="C4521" t="str">
            <v>UN</v>
          </cell>
          <cell r="D4521" t="str">
            <v>CR</v>
          </cell>
          <cell r="E4521">
            <v>1966.07</v>
          </cell>
        </row>
        <row r="4522">
          <cell r="A4522" t="str">
            <v>CM BASE CO</v>
          </cell>
          <cell r="B4522" t="str">
            <v>NC FCK=10MPA REVEST C/ARG CIM/AREIA 1:4 INCL FORN TODOS MATE</v>
          </cell>
        </row>
        <row r="4523">
          <cell r="A4523" t="str">
            <v>RIAIS</v>
          </cell>
        </row>
        <row r="4524">
          <cell r="A4524" t="str">
            <v>SINAPI - S</v>
          </cell>
          <cell r="B4524" t="str">
            <v>ISTEMA NACIONAL DE PESQUISA DE CUSTOS E ÍNDICES DA CONSTRUÇÃO CIVIL</v>
          </cell>
        </row>
        <row r="4525">
          <cell r="A4525" t="str">
            <v>PCI.817.01</v>
          </cell>
          <cell r="B4525" t="e">
            <v>#NAME?</v>
          </cell>
          <cell r="D4525" t="str">
            <v>EM</v>
          </cell>
          <cell r="E4525" t="str">
            <v>06/2016 AS 13:04:4</v>
          </cell>
        </row>
        <row r="4526">
          <cell r="D4526" t="str">
            <v>TA</v>
          </cell>
          <cell r="E4526" t="str">
            <v>TÉCNICA: 13/06/20</v>
          </cell>
        </row>
        <row r="4527">
          <cell r="A4527" t="str">
            <v>ENCARGOS S</v>
          </cell>
          <cell r="B4527" t="str">
            <v>OCIAIS DESONERADOS: 90,80%(HORA)   52,84%(MÊS)</v>
          </cell>
        </row>
        <row r="4528">
          <cell r="A4528" t="str">
            <v>ABRANGÊNCI</v>
          </cell>
          <cell r="B4528" t="str">
            <v>A : NACIONAL                                              LOCALIDADE  : BELO</v>
          </cell>
          <cell r="C4528" t="str">
            <v>HORI</v>
          </cell>
        </row>
        <row r="4529">
          <cell r="A4529" t="str">
            <v>REF.COLETA</v>
          </cell>
          <cell r="B4529" t="str">
            <v>: MEDIANO</v>
          </cell>
          <cell r="D4529" t="str">
            <v>TA</v>
          </cell>
          <cell r="E4529" t="str">
            <v>: 05/2016</v>
          </cell>
        </row>
        <row r="4530">
          <cell r="A4530" t="str">
            <v>CÓDIGO</v>
          </cell>
          <cell r="B4530" t="str">
            <v>|D E S C R I Ç Ã O                                                   |UN</v>
          </cell>
          <cell r="C4530" t="str">
            <v>IDADE</v>
          </cell>
          <cell r="D4530" t="str">
            <v>DE</v>
          </cell>
          <cell r="E4530" t="str">
            <v>|CUSTO TOTA</v>
          </cell>
        </row>
        <row r="4531">
          <cell r="A4531" t="str">
            <v>VÍNCULO...</v>
          </cell>
          <cell r="B4531" t="str">
            <v>..: CAIXA REFERENCIAL</v>
          </cell>
        </row>
        <row r="4532">
          <cell r="A4532" t="str">
            <v>74124/002</v>
          </cell>
          <cell r="B4532" t="str">
            <v>POCO VISITA AG PLUV:CONC ARM 1,10X1,10X1,40M COLETOR D=60CM PAREDE E=1</v>
          </cell>
          <cell r="C4532" t="str">
            <v>UN</v>
          </cell>
          <cell r="D4532" t="str">
            <v>CR</v>
          </cell>
          <cell r="E4532">
            <v>2252.9</v>
          </cell>
        </row>
        <row r="4533">
          <cell r="A4533" t="str">
            <v>5CM BASE C</v>
          </cell>
          <cell r="B4533" t="str">
            <v>ONC FCK=10MPA REVEST C/ARG CIM/AREIA 1:4 INCL FORN TODOS MAT</v>
          </cell>
        </row>
        <row r="4534">
          <cell r="A4534" t="str">
            <v>ERIAIS</v>
          </cell>
        </row>
        <row r="4535">
          <cell r="A4535" t="str">
            <v>74124/003</v>
          </cell>
          <cell r="B4535" t="str">
            <v>POCO VISITA AG PLUV:CONC ARM 1,20X1,20X1,40M COLETOR D=70CM PAREDE E=1</v>
          </cell>
          <cell r="C4535" t="str">
            <v>UN</v>
          </cell>
          <cell r="D4535" t="str">
            <v>CR</v>
          </cell>
          <cell r="E4535">
            <v>2437.7199999999998</v>
          </cell>
        </row>
        <row r="4536">
          <cell r="A4536" t="str">
            <v>5CM BASE C</v>
          </cell>
          <cell r="B4536" t="str">
            <v>ONC FCK=10MPA REVEST C/ARG CIM/AREIA 1:4 INCL FORN TODOS MAT</v>
          </cell>
        </row>
        <row r="4537">
          <cell r="A4537" t="str">
            <v>ERIAIS</v>
          </cell>
        </row>
        <row r="4538">
          <cell r="A4538" t="str">
            <v>74124/004</v>
          </cell>
          <cell r="B4538" t="str">
            <v>POCO VISITA AG PLUV:CONC ARM 1,30X1,30X1,40M COLETOR D=80CM PAREDE E=1</v>
          </cell>
          <cell r="C4538" t="str">
            <v>UN</v>
          </cell>
          <cell r="D4538" t="str">
            <v>CR</v>
          </cell>
          <cell r="E4538">
            <v>2788.2</v>
          </cell>
        </row>
        <row r="4539">
          <cell r="A4539" t="str">
            <v>5CM BASE C</v>
          </cell>
          <cell r="B4539" t="str">
            <v>ONC FCK=10MPA REVEST C/ARG CIM/AREIA 1:4 INCL FORN TODOS MAT</v>
          </cell>
        </row>
        <row r="4540">
          <cell r="A4540" t="str">
            <v>ERIAIS</v>
          </cell>
        </row>
        <row r="4541">
          <cell r="A4541" t="str">
            <v>74124/005</v>
          </cell>
          <cell r="B4541" t="str">
            <v>POCO VISITA CONCRETO ARMADO P/AG PLUV 1,40X1,40X1,50M COLETOR D=90CM</v>
          </cell>
          <cell r="C4541" t="str">
            <v>UN</v>
          </cell>
          <cell r="D4541" t="str">
            <v>CR</v>
          </cell>
          <cell r="E4541">
            <v>3237.29</v>
          </cell>
        </row>
        <row r="4542">
          <cell r="A4542" t="str">
            <v>PAREDE E=1</v>
          </cell>
          <cell r="B4542" t="str">
            <v>5CM BASE CONCRETO FCK=10MPA REVESTIDO C/ARG CIM/AREIA 1:4 IN</v>
          </cell>
        </row>
        <row r="4543">
          <cell r="A4543" t="str">
            <v>CL FORN TO</v>
          </cell>
          <cell r="B4543" t="str">
            <v>DOS MATERIAIS</v>
          </cell>
        </row>
        <row r="4544">
          <cell r="A4544" t="str">
            <v>74124/006</v>
          </cell>
          <cell r="B4544" t="str">
            <v>POCO VISITA AG PLUV:CONC ARM 1,50X1,50X1,60M COLETOR D=1M PA REDE E=15</v>
          </cell>
          <cell r="C4544" t="str">
            <v>UN</v>
          </cell>
          <cell r="D4544" t="str">
            <v>CR</v>
          </cell>
          <cell r="E4544">
            <v>3610.92</v>
          </cell>
        </row>
        <row r="4545">
          <cell r="A4545" t="str">
            <v>CM BASE CO</v>
          </cell>
          <cell r="B4545" t="str">
            <v>NC FCK=10MPA REVEST C/ARG CIM/AREIA 1:4 INCL FORN TODOS MATE</v>
          </cell>
        </row>
        <row r="4546">
          <cell r="A4546" t="str">
            <v>RIAIS</v>
          </cell>
        </row>
        <row r="4547">
          <cell r="A4547" t="str">
            <v>74124/007</v>
          </cell>
          <cell r="B4547" t="str">
            <v>POCO VISITA AG PLUV:CONC ARM 1,60X1,60X1,70M COLETOR D=1,10M PAREDE E=</v>
          </cell>
          <cell r="C4547" t="str">
            <v>UN</v>
          </cell>
          <cell r="D4547" t="str">
            <v>CR</v>
          </cell>
          <cell r="E4547">
            <v>3932.06</v>
          </cell>
        </row>
        <row r="4548">
          <cell r="A4548" t="str">
            <v>15CM BASE</v>
          </cell>
          <cell r="B4548" t="str">
            <v>CONC FCK=10MPA REVEST C/ARG CIM/AREIA 1:4 INCL FORN TODOS MA</v>
          </cell>
        </row>
        <row r="4549">
          <cell r="A4549" t="str">
            <v>TERIAIS</v>
          </cell>
        </row>
        <row r="4550">
          <cell r="A4550" t="str">
            <v>74124/008</v>
          </cell>
          <cell r="B4550" t="str">
            <v>POCO VISITA AG PLUV:CONC ARM 1,70X1,70X1,80M COLETOR D=1,20M</v>
          </cell>
          <cell r="C4550" t="str">
            <v>UN</v>
          </cell>
          <cell r="D4550" t="str">
            <v>CR</v>
          </cell>
          <cell r="E4550">
            <v>4211.93</v>
          </cell>
        </row>
        <row r="4551">
          <cell r="A4551" t="str">
            <v>PAREDE E=1</v>
          </cell>
          <cell r="B4551" t="str">
            <v>5CM BASE CONC FCK=10MPA REVEST C/ARG CIM/AREIA 1:4</v>
          </cell>
        </row>
        <row r="4552">
          <cell r="A4552" t="str">
            <v>DEGRAUS FF</v>
          </cell>
          <cell r="B4552" t="str">
            <v>INCL FORN TODOS MATERIAIS</v>
          </cell>
        </row>
        <row r="4553">
          <cell r="A4553">
            <v>74162</v>
          </cell>
          <cell r="B4553" t="str">
            <v>CAIXA DE ALVENARIA P/ PROTECAO DE REGISTRO</v>
          </cell>
        </row>
        <row r="4554">
          <cell r="A4554" t="str">
            <v>74162/001</v>
          </cell>
          <cell r="B4554" t="str">
            <v>CAIXA DE CONCRETO, ALTURA = 1,00 METRO, DIAMETRO REGISTRO &lt; 150 MM</v>
          </cell>
          <cell r="C4554" t="str">
            <v>UN</v>
          </cell>
          <cell r="D4554" t="str">
            <v>CR</v>
          </cell>
          <cell r="E4554">
            <v>94.39</v>
          </cell>
        </row>
        <row r="4555">
          <cell r="A4555">
            <v>74206</v>
          </cell>
          <cell r="B4555" t="str">
            <v>CAIXAS COLETORAS</v>
          </cell>
        </row>
        <row r="4556">
          <cell r="A4556" t="str">
            <v>74206/001</v>
          </cell>
          <cell r="B4556" t="str">
            <v>CAIXA COLETORA, 1,20X1,20X1,50M, COM FUNDO E TAMPA DE CONCRETO E PARED</v>
          </cell>
          <cell r="C4556" t="str">
            <v>UN</v>
          </cell>
          <cell r="D4556" t="str">
            <v>CR</v>
          </cell>
          <cell r="E4556">
            <v>1156.3800000000001</v>
          </cell>
        </row>
        <row r="4557">
          <cell r="A4557" t="str">
            <v>ES EM ALVE</v>
          </cell>
          <cell r="B4557" t="str">
            <v>NARIA</v>
          </cell>
        </row>
        <row r="4558">
          <cell r="A4558" t="str">
            <v>74206/002</v>
          </cell>
          <cell r="B4558" t="str">
            <v>CAIXA COLETORA, 0,25 X 0,85 X 1,00 M, COM FUNDO E PAREDES EM ALVENARIA</v>
          </cell>
          <cell r="C4558" t="str">
            <v>UN</v>
          </cell>
          <cell r="D4558" t="str">
            <v>CR</v>
          </cell>
          <cell r="E4558">
            <v>611.59</v>
          </cell>
        </row>
        <row r="4559">
          <cell r="A4559">
            <v>74212</v>
          </cell>
          <cell r="B4559" t="str">
            <v>MODULO TIPO &gt; POCO DE INSPECAO EM ALVENARIA</v>
          </cell>
        </row>
        <row r="4560">
          <cell r="A4560" t="str">
            <v>SINAPI - S</v>
          </cell>
          <cell r="B4560" t="str">
            <v>ISTEMA NACIONAL DE PESQUISA DE CUSTOS E ÍNDICES DA CONSTRUÇÃO CIVIL</v>
          </cell>
        </row>
        <row r="4561">
          <cell r="A4561" t="str">
            <v>PCI.817.01</v>
          </cell>
          <cell r="B4561" t="e">
            <v>#NAME?</v>
          </cell>
          <cell r="D4561" t="str">
            <v>EM</v>
          </cell>
          <cell r="E4561" t="str">
            <v>06/2016 AS 13:04:4</v>
          </cell>
        </row>
        <row r="4562">
          <cell r="D4562" t="str">
            <v>TA</v>
          </cell>
          <cell r="E4562" t="str">
            <v>TÉCNICA: 13/06/20</v>
          </cell>
        </row>
        <row r="4563">
          <cell r="A4563" t="str">
            <v>ENCARGOS S</v>
          </cell>
          <cell r="B4563" t="str">
            <v>OCIAIS DESONERADOS: 90,80%(HORA)   52,84%(MÊS)</v>
          </cell>
        </row>
        <row r="4564">
          <cell r="A4564" t="str">
            <v>ABRANGÊNCI</v>
          </cell>
          <cell r="B4564" t="str">
            <v>A : NACIONAL                                              LOCALIDADE  : BELO</v>
          </cell>
          <cell r="C4564" t="str">
            <v>HORI</v>
          </cell>
        </row>
        <row r="4565">
          <cell r="A4565" t="str">
            <v>REF.COLETA</v>
          </cell>
          <cell r="B4565" t="str">
            <v>: MEDIANO</v>
          </cell>
          <cell r="D4565" t="str">
            <v>TA</v>
          </cell>
          <cell r="E4565" t="str">
            <v>: 05/2016</v>
          </cell>
        </row>
        <row r="4566">
          <cell r="A4566" t="str">
            <v>CÓDIGO</v>
          </cell>
          <cell r="B4566" t="str">
            <v>|D E S C R I Ç Ã O                                                   |UN</v>
          </cell>
          <cell r="C4566" t="str">
            <v>IDADE</v>
          </cell>
          <cell r="D4566" t="str">
            <v>DE</v>
          </cell>
          <cell r="E4566" t="str">
            <v>|CUSTO TOTA</v>
          </cell>
        </row>
        <row r="4567">
          <cell r="A4567" t="str">
            <v>VÍNCULO...</v>
          </cell>
          <cell r="B4567" t="str">
            <v>..: CAIXA REFERENCIAL</v>
          </cell>
        </row>
        <row r="4568">
          <cell r="A4568" t="str">
            <v>COMPREENDE</v>
          </cell>
          <cell r="B4568" t="str">
            <v>: - ESCAVACAO EM QQ TERRENO, EXCETO ROCHA, TRANSPORTE,CARGA,</v>
          </cell>
        </row>
        <row r="4569">
          <cell r="A4569" t="str">
            <v>DESCARGA E</v>
          </cell>
          <cell r="B4569" t="str">
            <v>ESPALHAMENTO DO MATERIAL EXCEDENTE EM  BOTA -</v>
          </cell>
        </row>
        <row r="4570">
          <cell r="A4570" t="str">
            <v>FORA.- SIN</v>
          </cell>
          <cell r="B4570" t="str">
            <v>ALIZACAO,TAPUME,LASTRO E LAJES EM CONCRETO ARM</v>
          </cell>
        </row>
        <row r="4571">
          <cell r="A4571" t="str">
            <v>ADO,AL-</v>
          </cell>
          <cell r="B4571" t="str">
            <v>VENARIA C/ REVESTIMENTO IMPERMEABILIZANTE,ATERRO</v>
          </cell>
        </row>
        <row r="4572">
          <cell r="A4572" t="str">
            <v>COMPAC-</v>
          </cell>
          <cell r="B4572" t="str">
            <v>TADO, AQUISICAO E ASSENTAMENTO DE TAMPAO EM F0F0,</v>
          </cell>
        </row>
        <row r="4573">
          <cell r="A4573" t="str">
            <v>600 MM.</v>
          </cell>
        </row>
        <row r="4574">
          <cell r="A4574" t="str">
            <v>74212/001</v>
          </cell>
          <cell r="B4574" t="str">
            <v>POCO DE VISITA PARA REDE DE ESGOTO SANITARIO, EM ALVENARIA, DIAMETRO =</v>
          </cell>
          <cell r="C4574" t="str">
            <v>UN</v>
          </cell>
          <cell r="D4574" t="str">
            <v>CR</v>
          </cell>
          <cell r="E4574">
            <v>2758.36</v>
          </cell>
        </row>
        <row r="4575">
          <cell r="A4575" t="str">
            <v>60 CM, PRO</v>
          </cell>
          <cell r="B4575" t="str">
            <v>F 160 CM, INCLUINDO TAMPAO FERRO FUNDIDO</v>
          </cell>
        </row>
        <row r="4576">
          <cell r="A4576">
            <v>74214</v>
          </cell>
          <cell r="B4576" t="str">
            <v>MODULO TIPO &gt; PV EM ALVENARIA P/ REDE COLETORA</v>
          </cell>
        </row>
        <row r="4577">
          <cell r="A4577" t="str">
            <v>COMPREENDE</v>
          </cell>
          <cell r="B4577" t="str">
            <v>: - ESCAVACAO EM QQ TERRENO, EXCETO ROCHA, TRANSPORTE,CARGA,</v>
          </cell>
        </row>
        <row r="4578">
          <cell r="A4578" t="str">
            <v>DESCARGA E</v>
          </cell>
          <cell r="B4578" t="str">
            <v>ESPALHAMENTO DO MATERIAL EXCEDENTE  EM  BOTA-</v>
          </cell>
        </row>
        <row r="4579">
          <cell r="A4579" t="str">
            <v>FORA.- SIN</v>
          </cell>
          <cell r="B4579" t="str">
            <v>ALIZACAO,TAPUME,LASTRO E LAJES EM CONCRETO ARM</v>
          </cell>
        </row>
        <row r="4580">
          <cell r="A4580" t="str">
            <v>ADO,AL-</v>
          </cell>
          <cell r="B4580" t="str">
            <v>VENARIA C/ REVESTIMENTO IMPERMEABILIZANTE,ATERRO</v>
          </cell>
        </row>
        <row r="4581">
          <cell r="A4581" t="str">
            <v>COMPAC-</v>
          </cell>
          <cell r="B4581" t="str">
            <v>TADO,AQUISICAO E ASSENTAMENTO DE TAMPAO EM F0F0,</v>
          </cell>
        </row>
        <row r="4582">
          <cell r="A4582" t="str">
            <v>600 MM.</v>
          </cell>
        </row>
        <row r="4583">
          <cell r="A4583" t="str">
            <v>74214/001</v>
          </cell>
          <cell r="B4583" t="str">
            <v>POCO DE VISITA PARA REDE DE ESGOTO SANITÁRIO, EM ALVENARIA, DIAMETRO 1</v>
          </cell>
          <cell r="C4583" t="str">
            <v>UN</v>
          </cell>
          <cell r="D4583" t="str">
            <v>CR</v>
          </cell>
          <cell r="E4583">
            <v>4315.5600000000004</v>
          </cell>
        </row>
        <row r="4584">
          <cell r="A4584" t="str">
            <v>20 CM, PRO</v>
          </cell>
          <cell r="B4584" t="str">
            <v>F ATE 200 CM, INCLUINDO TAMPAO FERRO FUNDIDO</v>
          </cell>
        </row>
        <row r="4585">
          <cell r="A4585" t="str">
            <v>74214/002</v>
          </cell>
          <cell r="B4585" t="str">
            <v>POCO DE VISITA PARA REDE DE ESGOTO SANITÁRIO, EM ALVENARIA, DIAMETRO 1</v>
          </cell>
          <cell r="C4585" t="str">
            <v>UN</v>
          </cell>
          <cell r="D4585" t="str">
            <v>CR</v>
          </cell>
          <cell r="E4585">
            <v>6336.46</v>
          </cell>
        </row>
        <row r="4586">
          <cell r="A4586" t="str">
            <v>20 CM, PRO</v>
          </cell>
          <cell r="B4586" t="str">
            <v>F ATE 400 CM, INCLUINDO TAMPAO FERRO FUNDIDO</v>
          </cell>
        </row>
        <row r="4587">
          <cell r="A4587">
            <v>74224</v>
          </cell>
          <cell r="B4587" t="str">
            <v>POCO DE VISITA - DRENAGEM PLUVIAL - EM CONCRETO ESTRUTURAL</v>
          </cell>
        </row>
        <row r="4588">
          <cell r="A4588" t="str">
            <v>74224/001</v>
          </cell>
          <cell r="B4588" t="str">
            <v>POCO DE VISITA PARA DRENAGEM PLUVIAL, EM CONCRETO ESTRUTURAL, DIMENSOE</v>
          </cell>
          <cell r="C4588" t="str">
            <v>UN</v>
          </cell>
          <cell r="D4588" t="str">
            <v>CR</v>
          </cell>
          <cell r="E4588">
            <v>1211.8900000000001</v>
          </cell>
        </row>
        <row r="4589">
          <cell r="A4589" t="str">
            <v>S INTERNAS</v>
          </cell>
          <cell r="B4589" t="str">
            <v>DE 90X150X80CM (LARGXCOMPXALT), PARA REDE DE 600 MM, EXCLUS</v>
          </cell>
        </row>
        <row r="4590">
          <cell r="A4590" t="str">
            <v>OS TAMPAO</v>
          </cell>
          <cell r="B4590" t="str">
            <v>E CHAMINE.</v>
          </cell>
        </row>
        <row r="4591">
          <cell r="A4591">
            <v>83621</v>
          </cell>
          <cell r="B4591" t="str">
            <v>ASSENTAMENTO TAMPAO FERRO FUNDIDO (FOFO), 30 X 90 CM PARA CAIXA DE RAL</v>
          </cell>
          <cell r="C4591" t="str">
            <v>UN</v>
          </cell>
          <cell r="D4591" t="str">
            <v>CR</v>
          </cell>
          <cell r="E4591">
            <v>73.22</v>
          </cell>
        </row>
        <row r="4592">
          <cell r="A4592" t="str">
            <v>O, C/ ARG</v>
          </cell>
          <cell r="B4592" t="str">
            <v>CIM/AREIA 1:4 EM VOLUME, EXCLUSIVE TAMPAO.</v>
          </cell>
        </row>
        <row r="4593">
          <cell r="A4593">
            <v>83659</v>
          </cell>
          <cell r="B4593" t="str">
            <v>BOCA DE LOBO EM ALVENARIA TIJOLO MACICO, REVESTIDA C/ ARGAMASSA DE CIM</v>
          </cell>
          <cell r="C4593" t="str">
            <v>UN</v>
          </cell>
          <cell r="D4593" t="str">
            <v>CR</v>
          </cell>
          <cell r="E4593">
            <v>598.91999999999996</v>
          </cell>
        </row>
        <row r="4594">
          <cell r="A4594" t="str">
            <v>ENTO E ARE</v>
          </cell>
          <cell r="B4594" t="str">
            <v>IA 1:3, SOBRE LASTRO DE CONCRETO 10CM E TAMPA DE CONCRETO AR</v>
          </cell>
        </row>
        <row r="4595">
          <cell r="A4595" t="str">
            <v>MADO</v>
          </cell>
        </row>
        <row r="4596">
          <cell r="A4596" t="str">
            <v>SINAPI - S</v>
          </cell>
          <cell r="B4596" t="str">
            <v>ISTEMA NACIONAL DE PESQUISA DE CUSTOS E ÍNDICES DA CONSTRUÇÃO CIVIL</v>
          </cell>
        </row>
        <row r="4597">
          <cell r="A4597" t="str">
            <v>PCI.817.01</v>
          </cell>
          <cell r="B4597" t="e">
            <v>#NAME?</v>
          </cell>
          <cell r="D4597" t="str">
            <v>EM</v>
          </cell>
          <cell r="E4597" t="str">
            <v>06/2016 AS 13:04:4</v>
          </cell>
        </row>
        <row r="4598">
          <cell r="D4598" t="str">
            <v>TA</v>
          </cell>
          <cell r="E4598" t="str">
            <v>TÉCNICA: 13/06/20</v>
          </cell>
        </row>
        <row r="4599">
          <cell r="A4599" t="str">
            <v>ENCARGOS S</v>
          </cell>
          <cell r="B4599" t="str">
            <v>OCIAIS DESONERADOS: 90,80%(HORA)   52,84%(MÊS)</v>
          </cell>
        </row>
        <row r="4600">
          <cell r="A4600" t="str">
            <v>ABRANGÊNCI</v>
          </cell>
          <cell r="B4600" t="str">
            <v>A : NACIONAL                                              LOCALIDADE  : BELO</v>
          </cell>
          <cell r="C4600" t="str">
            <v>HORI</v>
          </cell>
        </row>
        <row r="4601">
          <cell r="A4601" t="str">
            <v>REF.COLETA</v>
          </cell>
          <cell r="B4601" t="str">
            <v>: MEDIANO</v>
          </cell>
          <cell r="D4601" t="str">
            <v>TA</v>
          </cell>
          <cell r="E4601" t="str">
            <v>: 05/2016</v>
          </cell>
        </row>
        <row r="4602">
          <cell r="A4602" t="str">
            <v>CÓDIGO</v>
          </cell>
          <cell r="B4602" t="str">
            <v>|D E S C R I Ç Ã O                                                   |UN</v>
          </cell>
          <cell r="C4602" t="str">
            <v>IDADE</v>
          </cell>
          <cell r="D4602" t="str">
            <v>DE</v>
          </cell>
          <cell r="E4602" t="str">
            <v>|CUSTO TOTA</v>
          </cell>
        </row>
        <row r="4603">
          <cell r="A4603" t="str">
            <v>VÍNCULO...</v>
          </cell>
          <cell r="B4603" t="str">
            <v>..: CAIXA REFERENCIAL</v>
          </cell>
        </row>
        <row r="4604">
          <cell r="A4604">
            <v>83691</v>
          </cell>
          <cell r="B4604" t="str">
            <v>TAMPAO FERRO FUNDIDO P/ POCO DE VISITA, 79,5 KG, TIPO T-100 - FORNECIM</v>
          </cell>
          <cell r="C4604" t="str">
            <v>UN</v>
          </cell>
          <cell r="D4604" t="str">
            <v>CR</v>
          </cell>
          <cell r="E4604">
            <v>158.88</v>
          </cell>
        </row>
        <row r="4605">
          <cell r="A4605" t="str">
            <v>ENTO E INS</v>
          </cell>
          <cell r="B4605" t="str">
            <v>TALACAO</v>
          </cell>
        </row>
        <row r="4606">
          <cell r="A4606">
            <v>83708</v>
          </cell>
          <cell r="B4606" t="str">
            <v>POCO DE VISITA EM ALVENARIA, PARA REDE D=0,40 M, PARTE FIXA C/ 1,00 M</v>
          </cell>
          <cell r="C4606" t="str">
            <v>UN</v>
          </cell>
          <cell r="D4606" t="str">
            <v>CR</v>
          </cell>
          <cell r="E4606">
            <v>977.63</v>
          </cell>
        </row>
        <row r="4607">
          <cell r="A4607" t="str">
            <v>DE ALTURA</v>
          </cell>
        </row>
        <row r="4608">
          <cell r="A4608">
            <v>83709</v>
          </cell>
          <cell r="B4608" t="str">
            <v>POCO DE VISITA EM ALVENARIA, PARA REDE D=0,60 M, PARTE FIXA C/ 1,00 M</v>
          </cell>
          <cell r="C4608" t="str">
            <v>UN</v>
          </cell>
          <cell r="D4608" t="str">
            <v>CR</v>
          </cell>
          <cell r="E4608">
            <v>1219.29</v>
          </cell>
        </row>
        <row r="4609">
          <cell r="A4609" t="str">
            <v>DE ALTURA</v>
          </cell>
        </row>
        <row r="4610">
          <cell r="A4610">
            <v>83710</v>
          </cell>
          <cell r="B4610" t="str">
            <v>POCO DE VISITA EM ALVENARIA, PARA REDE D=0,80 M, PARTE FIXA C/ 1,00 M</v>
          </cell>
          <cell r="C4610" t="str">
            <v>UN</v>
          </cell>
          <cell r="D4610" t="str">
            <v>CR</v>
          </cell>
          <cell r="E4610">
            <v>2555.14</v>
          </cell>
        </row>
        <row r="4611">
          <cell r="A4611" t="str">
            <v>DE ALTURA</v>
          </cell>
        </row>
        <row r="4612">
          <cell r="A4612">
            <v>83711</v>
          </cell>
          <cell r="B4612" t="str">
            <v>POÇO DE VISITA EM ALVENARIA, PARA REDE D=1,00 M, PARTE FIXA C/ 1,00 M</v>
          </cell>
          <cell r="C4612" t="str">
            <v>UN</v>
          </cell>
          <cell r="D4612" t="str">
            <v>CR</v>
          </cell>
          <cell r="E4612">
            <v>2962.8</v>
          </cell>
        </row>
        <row r="4613">
          <cell r="A4613" t="str">
            <v>DE ALTURA</v>
          </cell>
          <cell r="B4613" t="str">
            <v>E USO DE RETROESCAVADEIRA</v>
          </cell>
        </row>
        <row r="4614">
          <cell r="A4614">
            <v>83712</v>
          </cell>
          <cell r="B4614" t="str">
            <v>POCO DE VISITA EM ALVENARIA, PARA REDE D=1,20 M, PARTE FIXA C/ 1,00 M</v>
          </cell>
          <cell r="C4614" t="str">
            <v>UN</v>
          </cell>
          <cell r="D4614" t="str">
            <v>CR</v>
          </cell>
          <cell r="E4614">
            <v>3880.04</v>
          </cell>
        </row>
        <row r="4615">
          <cell r="A4615" t="str">
            <v>DE ALTURA</v>
          </cell>
          <cell r="B4615" t="str">
            <v>E USO DE ESCAVADEIRA HIDRAULICA</v>
          </cell>
        </row>
        <row r="4616">
          <cell r="A4616">
            <v>83713</v>
          </cell>
          <cell r="B4616" t="str">
            <v>POCO DE VISITA EM ALVENARIA, PARA REDE D=1,50 M, PARTE FIXA C/ 1,00 M</v>
          </cell>
          <cell r="C4616" t="str">
            <v>UN</v>
          </cell>
          <cell r="D4616" t="str">
            <v>CR</v>
          </cell>
          <cell r="E4616">
            <v>4754.93</v>
          </cell>
        </row>
        <row r="4617">
          <cell r="A4617" t="str">
            <v>DE ALTURA</v>
          </cell>
          <cell r="B4617" t="str">
            <v>E USO DE ESCAVADEIRA HIDRAULICA</v>
          </cell>
        </row>
        <row r="4618">
          <cell r="A4618">
            <v>83714</v>
          </cell>
          <cell r="B4618" t="str">
            <v>ACRESCIMO NA ALTURA DO POCO DE VISITA EM ALVENARIA PARA REDE D=0,40 M</v>
          </cell>
          <cell r="C4618" t="str">
            <v>M</v>
          </cell>
          <cell r="D4618" t="str">
            <v>CR</v>
          </cell>
          <cell r="E4618">
            <v>513.34</v>
          </cell>
        </row>
        <row r="4619">
          <cell r="A4619">
            <v>83715</v>
          </cell>
          <cell r="B4619" t="str">
            <v>CHAMINE P/ POCO DE VISITA EM ALVENARIA, EXCLUSOS TAMPAO E ANEL</v>
          </cell>
          <cell r="C4619" t="str">
            <v>M</v>
          </cell>
          <cell r="D4619" t="str">
            <v>CR</v>
          </cell>
          <cell r="E4619">
            <v>508.95</v>
          </cell>
        </row>
        <row r="4620">
          <cell r="A4620">
            <v>83716</v>
          </cell>
          <cell r="B4620" t="str">
            <v>GRELHA FF 30X90CM, 135KG, P/ CX RALO COM ASSENTAMENTO DE ARGAMASSA CIM</v>
          </cell>
          <cell r="C4620" t="str">
            <v>UN</v>
          </cell>
          <cell r="D4620" t="str">
            <v>CR</v>
          </cell>
          <cell r="E4620">
            <v>274.2</v>
          </cell>
        </row>
        <row r="4621">
          <cell r="A4621" t="str">
            <v>ENTO/AREIA</v>
          </cell>
          <cell r="B4621" t="str">
            <v>1:4 - FORNECIMENTO E INSTALAÇÃO</v>
          </cell>
        </row>
        <row r="4622">
          <cell r="A4622">
            <v>37</v>
          </cell>
          <cell r="B4622" t="str">
            <v>MEIO FIO, LINHA D'AGUA E SARJERTA</v>
          </cell>
        </row>
        <row r="4623">
          <cell r="A4623">
            <v>73763</v>
          </cell>
          <cell r="B4623" t="str">
            <v>SARJETA E MEIO FIO CONJUGADOS</v>
          </cell>
        </row>
        <row r="4624">
          <cell r="A4624" t="str">
            <v>73763/001</v>
          </cell>
          <cell r="B4624" t="str">
            <v>MEIO-FIO E SARJETA DE CONCRETO MOLDADO NO LOCAL, USINADO 15 MPA, COM 0</v>
          </cell>
          <cell r="C4624" t="str">
            <v>M</v>
          </cell>
          <cell r="D4624" t="str">
            <v>CR</v>
          </cell>
          <cell r="E4624">
            <v>71.02</v>
          </cell>
        </row>
        <row r="4625">
          <cell r="A4625" t="str">
            <v>,65 M BASE</v>
          </cell>
          <cell r="B4625" t="str">
            <v>X 0,30 M ALTURA, REJUNTE EM ARGAMASSA TRACO 1:3,5 (CIMENTO</v>
          </cell>
        </row>
        <row r="4626">
          <cell r="A4626" t="str">
            <v>E AREIA)</v>
          </cell>
        </row>
        <row r="4627">
          <cell r="A4627" t="str">
            <v>73763/002</v>
          </cell>
          <cell r="B4627" t="str">
            <v>MEIO-FIO E SARJETA DE CONCRETO MOLDADO NO LOCAL, USINADO 15 MPA, COM 0</v>
          </cell>
          <cell r="C4627" t="str">
            <v>M</v>
          </cell>
          <cell r="D4627" t="str">
            <v>CR</v>
          </cell>
          <cell r="E4627">
            <v>54.64</v>
          </cell>
        </row>
        <row r="4628">
          <cell r="A4628" t="str">
            <v>,45 M BASE</v>
          </cell>
          <cell r="B4628" t="str">
            <v>X 0,30 M ALTURA, REJUNTE EM ARGAMASSA TRACO 1:3,5 (CIMENTO</v>
          </cell>
        </row>
        <row r="4629">
          <cell r="A4629" t="str">
            <v>E AREIA)</v>
          </cell>
        </row>
        <row r="4630">
          <cell r="A4630" t="str">
            <v>73763/003</v>
          </cell>
          <cell r="B4630" t="str">
            <v>MEIO-FIO E SARJETA CONJUGADOS DE CONCRETO 15 MPA, 47 CM BASE X 30 CM A</v>
          </cell>
          <cell r="C4630" t="str">
            <v>M</v>
          </cell>
          <cell r="D4630" t="str">
            <v>CR</v>
          </cell>
          <cell r="E4630">
            <v>31.99</v>
          </cell>
        </row>
        <row r="4631">
          <cell r="A4631" t="str">
            <v>LTURA, MOL</v>
          </cell>
          <cell r="B4631" t="str">
            <v>DADO "IN LOCO" COM EXTRUSORA</v>
          </cell>
        </row>
        <row r="4632">
          <cell r="A4632" t="str">
            <v>SINAPI - S</v>
          </cell>
          <cell r="B4632" t="str">
            <v>ISTEMA NACIONAL DE PESQUISA DE CUSTOS E ÍNDICES DA CONSTRUÇÃO CIVIL</v>
          </cell>
        </row>
        <row r="4633">
          <cell r="A4633" t="str">
            <v>PCI.817.01</v>
          </cell>
          <cell r="B4633" t="e">
            <v>#NAME?</v>
          </cell>
          <cell r="D4633" t="str">
            <v>EM</v>
          </cell>
          <cell r="E4633" t="str">
            <v>06/2016 AS 13:04:4</v>
          </cell>
        </row>
        <row r="4634">
          <cell r="D4634" t="str">
            <v>TA</v>
          </cell>
          <cell r="E4634" t="str">
            <v>TÉCNICA: 13/06/20</v>
          </cell>
        </row>
        <row r="4635">
          <cell r="A4635" t="str">
            <v>ENCARGOS S</v>
          </cell>
          <cell r="B4635" t="str">
            <v>OCIAIS DESONERADOS: 90,80%(HORA)   52,84%(MÊS)</v>
          </cell>
        </row>
        <row r="4636">
          <cell r="A4636" t="str">
            <v>ABRANGÊNCI</v>
          </cell>
          <cell r="B4636" t="str">
            <v>A : NACIONAL                                              LOCALIDADE  : BELO</v>
          </cell>
          <cell r="C4636" t="str">
            <v>HORI</v>
          </cell>
        </row>
        <row r="4637">
          <cell r="A4637" t="str">
            <v>REF.COLETA</v>
          </cell>
          <cell r="B4637" t="str">
            <v>: MEDIANO</v>
          </cell>
          <cell r="D4637" t="str">
            <v>TA</v>
          </cell>
          <cell r="E4637" t="str">
            <v>: 05/2016</v>
          </cell>
        </row>
        <row r="4638">
          <cell r="A4638" t="str">
            <v>CÓDIGO</v>
          </cell>
          <cell r="B4638" t="str">
            <v>|D E S C R I Ç Ã O                                                   |UN</v>
          </cell>
          <cell r="C4638" t="str">
            <v>IDADE</v>
          </cell>
          <cell r="D4638" t="str">
            <v>DE</v>
          </cell>
          <cell r="E4638" t="str">
            <v>|CUSTO TOTA</v>
          </cell>
        </row>
        <row r="4639">
          <cell r="A4639" t="str">
            <v>VÍNCULO...</v>
          </cell>
          <cell r="B4639" t="str">
            <v>..: CAIXA REFERENCIAL</v>
          </cell>
        </row>
        <row r="4640">
          <cell r="A4640" t="str">
            <v>73763/004</v>
          </cell>
          <cell r="B4640" t="str">
            <v>MEIO-FIO E SARJETA CONJUGADOS DE CONCRETO 15 MPA, 35 CM BASE X 30 CM A</v>
          </cell>
          <cell r="C4640" t="str">
            <v>M</v>
          </cell>
          <cell r="D4640" t="str">
            <v>CR</v>
          </cell>
          <cell r="E4640">
            <v>26.82</v>
          </cell>
        </row>
        <row r="4641">
          <cell r="A4641" t="str">
            <v>LTURA, MOL</v>
          </cell>
          <cell r="B4641" t="str">
            <v>DADO "IN LOCO" COM EXTRUSORA</v>
          </cell>
        </row>
        <row r="4642">
          <cell r="A4642" t="str">
            <v>73763/005</v>
          </cell>
          <cell r="B4642" t="str">
            <v>MEIO-FIO E SARJETA CONJUGADOS DE CONCRETO 15 MPA, 30 CM BASE X 26 CM A</v>
          </cell>
          <cell r="C4642" t="str">
            <v>M</v>
          </cell>
          <cell r="D4642" t="str">
            <v>CR</v>
          </cell>
          <cell r="E4642">
            <v>19.579999999999998</v>
          </cell>
        </row>
        <row r="4643">
          <cell r="A4643" t="str">
            <v>LTURA, MOL</v>
          </cell>
          <cell r="B4643" t="str">
            <v>DADO "IN LOCO" COM EXTRUSORA</v>
          </cell>
        </row>
        <row r="4644">
          <cell r="A4644">
            <v>73789</v>
          </cell>
          <cell r="B4644" t="str">
            <v>MEIO FIO CONCRETO</v>
          </cell>
        </row>
        <row r="4645">
          <cell r="A4645" t="str">
            <v>73789/001</v>
          </cell>
          <cell r="B4645" t="str">
            <v>MEIO-FIO DE CONCRETO MOLDADO NO LOCAL, USINADO 15 MPA, COM 0,45 M ALTU</v>
          </cell>
          <cell r="C4645" t="str">
            <v>M</v>
          </cell>
          <cell r="D4645" t="str">
            <v>CR</v>
          </cell>
          <cell r="E4645">
            <v>111.58</v>
          </cell>
        </row>
        <row r="4646">
          <cell r="A4646" t="str">
            <v>RA X 0,15</v>
          </cell>
          <cell r="B4646" t="str">
            <v>M BASE, REJUNTE EM ARGAMASSA TRACO 1:3,5 (CIMENTO E AREIA)</v>
          </cell>
        </row>
        <row r="4647">
          <cell r="A4647" t="str">
            <v>73789/002</v>
          </cell>
          <cell r="B4647" t="str">
            <v>MEIO-FIO DE CONCRETO MOLDADO NO LOCAL, USINADO 15 MPA, COM 0,30 M ALTU</v>
          </cell>
          <cell r="C4647" t="str">
            <v>M</v>
          </cell>
          <cell r="D4647" t="str">
            <v>CR</v>
          </cell>
          <cell r="E4647">
            <v>75.47</v>
          </cell>
        </row>
        <row r="4648">
          <cell r="A4648" t="str">
            <v>RA X 0,15</v>
          </cell>
          <cell r="B4648" t="str">
            <v>M BASE, REJUNTE EM ARGAMASSA TRACO 1:3,5 (CIMENTO E AREIA)</v>
          </cell>
        </row>
        <row r="4649">
          <cell r="A4649">
            <v>74012</v>
          </cell>
          <cell r="B4649" t="str">
            <v>SARJETA -  CONCRETO ESTRUTURAL</v>
          </cell>
        </row>
        <row r="4650">
          <cell r="A4650" t="str">
            <v>74012/001</v>
          </cell>
          <cell r="B4650" t="str">
            <v>SARJETA EM CONCRETO, PREPARO MANUAL, COM SEIXO ROLADO, ESPESSURA = 8CM</v>
          </cell>
          <cell r="C4650" t="str">
            <v>M</v>
          </cell>
          <cell r="D4650" t="str">
            <v>CR</v>
          </cell>
          <cell r="E4650">
            <v>35.700000000000003</v>
          </cell>
        </row>
        <row r="4651">
          <cell r="A4651" t="str">
            <v>, LARGURA</v>
          </cell>
          <cell r="B4651" t="str">
            <v>= 40CM.</v>
          </cell>
        </row>
        <row r="4652">
          <cell r="A4652">
            <v>74211</v>
          </cell>
          <cell r="B4652" t="str">
            <v>LINHA D AGUA EM PARALELEPIPEDOS GRANITICO</v>
          </cell>
        </row>
        <row r="4653">
          <cell r="A4653" t="str">
            <v>74211/001</v>
          </cell>
          <cell r="B4653" t="str">
            <v>LINHA D AGUA EM PARALELEPIPEDOS GRANITICOS, REJUNTADOS C/ ARG DE CIMEN</v>
          </cell>
          <cell r="C4653" t="str">
            <v>M</v>
          </cell>
          <cell r="D4653" t="str">
            <v>CR</v>
          </cell>
          <cell r="E4653">
            <v>39.92</v>
          </cell>
        </row>
        <row r="4654">
          <cell r="A4654" t="str">
            <v>TO E AREIA</v>
          </cell>
          <cell r="B4654" t="str">
            <v>TRACO 1:3 SOBRE LASTRO DE BRITA E BERÇO DE AREIA</v>
          </cell>
        </row>
        <row r="4655">
          <cell r="A4655">
            <v>74223</v>
          </cell>
          <cell r="B4655" t="str">
            <v>MEIO-FIO</v>
          </cell>
        </row>
        <row r="4656">
          <cell r="A4656" t="str">
            <v>74223/001</v>
          </cell>
          <cell r="B4656" t="str">
            <v>MEIO-FIO (GUIA) DE CONCRETO PRE-MOLDADO, DIMENSÕES 12X15X30X100CM (FAC</v>
          </cell>
          <cell r="C4656" t="str">
            <v>M</v>
          </cell>
          <cell r="D4656" t="str">
            <v>CR</v>
          </cell>
          <cell r="E4656">
            <v>37.43</v>
          </cell>
        </row>
        <row r="4657">
          <cell r="A4657" t="str">
            <v>E SUPERIOR</v>
          </cell>
          <cell r="B4657" t="str">
            <v>XFACE INFERIORXALTURAXCOMPRIMENTO),REJUNTADO C/ARGAMASSA 1:4</v>
          </cell>
        </row>
        <row r="4658">
          <cell r="A4658" t="str">
            <v>CIMENTO:AR</v>
          </cell>
          <cell r="B4658" t="str">
            <v>EIA, INCLUINDO ESCAVAÇÃO E REATERRO.</v>
          </cell>
        </row>
        <row r="4659">
          <cell r="A4659">
            <v>74237</v>
          </cell>
          <cell r="B4659" t="str">
            <v>MEIO-FIO COM SARJETA, EXECUTADO COM EXTRUSORA</v>
          </cell>
        </row>
        <row r="4660">
          <cell r="A4660" t="str">
            <v>74237/001</v>
          </cell>
          <cell r="B4660" t="str">
            <v>MEIO-FIO COM SARJETA, EXECUTADO C/EXTRUSORA (SARJETA 30X8CM</v>
          </cell>
          <cell r="C4660" t="str">
            <v>M</v>
          </cell>
          <cell r="D4660" t="str">
            <v>CR</v>
          </cell>
          <cell r="E4660">
            <v>25.23</v>
          </cell>
        </row>
        <row r="4661">
          <cell r="A4661" t="str">
            <v>MEIO-FIO 1</v>
          </cell>
          <cell r="B4661" t="str">
            <v>5X10CM X H=23CM), INCLUI ESC.E ACERTO FAIXA 0,45M</v>
          </cell>
        </row>
        <row r="4662">
          <cell r="A4662">
            <v>79895</v>
          </cell>
          <cell r="B4662" t="str">
            <v>LOCACAO DE EXTRUSORA DE GUIAS E SARJETAS SEM FORMAS, MOTOR DIESEL DE 1</v>
          </cell>
          <cell r="C4662" t="str">
            <v>H</v>
          </cell>
          <cell r="D4662" t="str">
            <v>CR</v>
          </cell>
          <cell r="E4662">
            <v>12.57</v>
          </cell>
        </row>
        <row r="4663">
          <cell r="A4663" t="str">
            <v>4CV, EXCLU</v>
          </cell>
          <cell r="B4663" t="str">
            <v>SIVE OPERADOR (CP)</v>
          </cell>
        </row>
        <row r="4664">
          <cell r="A4664">
            <v>83717</v>
          </cell>
          <cell r="B4664" t="str">
            <v>ASSENTAMENTO DE MEIO FIO PREMOLDADO, INCLUINDO ESCAVACAO</v>
          </cell>
          <cell r="C4664" t="str">
            <v>M</v>
          </cell>
          <cell r="D4664" t="str">
            <v>CR</v>
          </cell>
          <cell r="E4664">
            <v>13.35</v>
          </cell>
        </row>
        <row r="4665">
          <cell r="A4665">
            <v>83718</v>
          </cell>
          <cell r="B4665" t="str">
            <v>ESCORAMENTO DE MEIO FIO COM MATERIAL LOCAL COMPACTADO MANUALMENTE, EM</v>
          </cell>
          <cell r="C4665" t="str">
            <v>M</v>
          </cell>
          <cell r="D4665" t="str">
            <v>CR</v>
          </cell>
          <cell r="E4665">
            <v>2.62</v>
          </cell>
        </row>
        <row r="4666">
          <cell r="A4666" t="str">
            <v>FAIXA DE 0</v>
          </cell>
          <cell r="B4666" t="str">
            <v>,50M</v>
          </cell>
        </row>
        <row r="4667">
          <cell r="A4667">
            <v>83719</v>
          </cell>
          <cell r="B4667" t="str">
            <v>SARJETA CORTE EM TALUDES TRIANG 1,25X0,25M ESP=0,08 REV CONC SIMPLES I</v>
          </cell>
          <cell r="C4667" t="str">
            <v>M</v>
          </cell>
          <cell r="D4667" t="str">
            <v>CR</v>
          </cell>
          <cell r="E4667">
            <v>69.349999999999994</v>
          </cell>
        </row>
        <row r="4668">
          <cell r="A4668" t="str">
            <v>SINAPI - S</v>
          </cell>
          <cell r="B4668" t="str">
            <v>ISTEMA NACIONAL DE PESQUISA DE CUSTOS E ÍNDICES DA CONSTRUÇÃO CIVIL</v>
          </cell>
        </row>
        <row r="4669">
          <cell r="A4669" t="str">
            <v>PCI.817.01</v>
          </cell>
          <cell r="B4669" t="e">
            <v>#NAME?</v>
          </cell>
          <cell r="D4669" t="str">
            <v>EM</v>
          </cell>
          <cell r="E4669" t="str">
            <v>06/2016 AS 13:04:4</v>
          </cell>
        </row>
        <row r="4670">
          <cell r="D4670" t="str">
            <v>TA</v>
          </cell>
          <cell r="E4670" t="str">
            <v>TÉCNICA: 13/06/20</v>
          </cell>
        </row>
        <row r="4671">
          <cell r="A4671" t="str">
            <v>ENCARGOS S</v>
          </cell>
          <cell r="B4671" t="str">
            <v>OCIAIS DESONERADOS: 90,80%(HORA)   52,84%(MÊS)</v>
          </cell>
        </row>
        <row r="4672">
          <cell r="A4672" t="str">
            <v>ABRANGÊNCI</v>
          </cell>
          <cell r="B4672" t="str">
            <v>A : NACIONAL                                              LOCALIDADE  : BELO</v>
          </cell>
          <cell r="C4672" t="str">
            <v>HORI</v>
          </cell>
        </row>
        <row r="4673">
          <cell r="A4673" t="str">
            <v>REF.COLETA</v>
          </cell>
          <cell r="B4673" t="str">
            <v>: MEDIANO</v>
          </cell>
          <cell r="D4673" t="str">
            <v>TA</v>
          </cell>
          <cell r="E4673" t="str">
            <v>: 05/2016</v>
          </cell>
        </row>
        <row r="4674">
          <cell r="A4674" t="str">
            <v>CÓDIGO</v>
          </cell>
          <cell r="B4674" t="str">
            <v>|D E S C R I Ç Ã O                                                   |UN</v>
          </cell>
          <cell r="C4674" t="str">
            <v>IDADE</v>
          </cell>
          <cell r="D4674" t="str">
            <v>DE</v>
          </cell>
          <cell r="E4674" t="str">
            <v>|CUSTO TOTA</v>
          </cell>
        </row>
        <row r="4675">
          <cell r="A4675" t="str">
            <v>VÍNCULO...</v>
          </cell>
          <cell r="B4675" t="str">
            <v>..: CAIXA REFERENCIAL</v>
          </cell>
        </row>
        <row r="4676">
          <cell r="A4676" t="str">
            <v>NCL ESCAVA</v>
          </cell>
          <cell r="B4676" t="str">
            <v>CAO MEC ACERTO MANUAL TERRENO FORNEC MAT E REJUNTAMENTO</v>
          </cell>
        </row>
        <row r="4677">
          <cell r="A4677">
            <v>83720</v>
          </cell>
          <cell r="B4677" t="str">
            <v>SARJETA CORTE EM TALUDES TRIANG 1,50X0,30M, ESP=0,08 M REV.CONC. SIMPL</v>
          </cell>
          <cell r="C4677" t="str">
            <v>M</v>
          </cell>
          <cell r="D4677" t="str">
            <v>CR</v>
          </cell>
          <cell r="E4677">
            <v>82.35</v>
          </cell>
        </row>
        <row r="4678">
          <cell r="A4678" t="str">
            <v>ES INCL ES</v>
          </cell>
          <cell r="B4678" t="str">
            <v>CAVACAO MEC ACERTO MANUAL TERRENO FORNEC MAT E REJUNTAMENTO</v>
          </cell>
        </row>
        <row r="4679">
          <cell r="A4679">
            <v>83721</v>
          </cell>
          <cell r="B4679" t="str">
            <v>SARJETA CORTE TALUDES TRIANG 1,85X0,35M ESP=0,08 REV CONC. SIMPLES INC</v>
          </cell>
          <cell r="C4679" t="str">
            <v>M</v>
          </cell>
          <cell r="D4679" t="str">
            <v>CR</v>
          </cell>
          <cell r="E4679">
            <v>101.11</v>
          </cell>
        </row>
        <row r="4680">
          <cell r="A4680" t="str">
            <v>L ESCAVACA</v>
          </cell>
          <cell r="B4680" t="str">
            <v>O MEC ACERTO MANUAL TERRENO FORNEC MAT E REJUNTAMENTO</v>
          </cell>
        </row>
        <row r="4681">
          <cell r="A4681">
            <v>83722</v>
          </cell>
          <cell r="B4681" t="str">
            <v>VALETA PROT DE CORTE TRAPEZOIDAL 0,80X2,00X0,60M ESP=0,08 CONCR SIMPLE</v>
          </cell>
          <cell r="C4681" t="str">
            <v>M</v>
          </cell>
          <cell r="D4681" t="str">
            <v>CR</v>
          </cell>
          <cell r="E4681">
            <v>180.61</v>
          </cell>
        </row>
        <row r="4682">
          <cell r="A4682" t="str">
            <v>S INCL ESC</v>
          </cell>
          <cell r="B4682" t="str">
            <v>AVACAO MEC ACERTO MANUAL TERRENO FORNEC MAT E REJUNTAMENTO</v>
          </cell>
        </row>
        <row r="4683">
          <cell r="A4683">
            <v>83723</v>
          </cell>
          <cell r="B4683" t="str">
            <v>VALETA PROT DE CORTE TRAPEZOIDAL 1,00X2,20X0,60M ESP=0,08M CONCR SIMPL</v>
          </cell>
          <cell r="C4683" t="str">
            <v>M</v>
          </cell>
          <cell r="D4683" t="str">
            <v>CR</v>
          </cell>
          <cell r="E4683">
            <v>189.06</v>
          </cell>
        </row>
        <row r="4684">
          <cell r="A4684" t="str">
            <v>ES INCL ES</v>
          </cell>
          <cell r="B4684" t="str">
            <v>CAVACAO MEC ATERRO MANUAL TERRENO FORNEC MAT E REJUNTAMENTO</v>
          </cell>
        </row>
        <row r="4685">
          <cell r="A4685" t="str">
            <v>ESCO</v>
          </cell>
          <cell r="B4685" t="str">
            <v>ESCORAMENTO</v>
          </cell>
        </row>
        <row r="4686">
          <cell r="A4686">
            <v>23</v>
          </cell>
          <cell r="B4686" t="str">
            <v>ESCORAMENTO DE MADEIRA EM VALAS</v>
          </cell>
        </row>
        <row r="4687">
          <cell r="A4687">
            <v>83769</v>
          </cell>
          <cell r="B4687" t="str">
            <v>ESCORAMENTO DE MADEIRA EM VALAS, TIPO PONTALETEAMENTO</v>
          </cell>
          <cell r="C4687" t="str">
            <v>M2</v>
          </cell>
          <cell r="D4687" t="str">
            <v>CR</v>
          </cell>
          <cell r="E4687">
            <v>7.89</v>
          </cell>
        </row>
        <row r="4688">
          <cell r="A4688">
            <v>83867</v>
          </cell>
          <cell r="B4688" t="str">
            <v>ESCORAMENTO DE VALAS DESCONTINUO</v>
          </cell>
          <cell r="C4688" t="str">
            <v>M2</v>
          </cell>
          <cell r="D4688" t="str">
            <v>CR</v>
          </cell>
          <cell r="E4688">
            <v>33.729999999999997</v>
          </cell>
        </row>
        <row r="4689">
          <cell r="A4689">
            <v>83868</v>
          </cell>
          <cell r="B4689" t="str">
            <v>ESCORAMENTO DE VALAS CONTINUO</v>
          </cell>
          <cell r="C4689" t="str">
            <v>M2</v>
          </cell>
          <cell r="D4689" t="str">
            <v>CR</v>
          </cell>
          <cell r="E4689">
            <v>46.1</v>
          </cell>
        </row>
        <row r="4690">
          <cell r="A4690">
            <v>24</v>
          </cell>
          <cell r="B4690" t="str">
            <v>ESCORAMENTO METALICO EM VALAS OU POCOS</v>
          </cell>
        </row>
        <row r="4691">
          <cell r="A4691">
            <v>73877</v>
          </cell>
          <cell r="B4691" t="str">
            <v>ESCORAMENTO DE VALAS COM PRANCHOES METALICOS E QUADROS UTILIZANDO LON-</v>
          </cell>
        </row>
        <row r="4692">
          <cell r="A4692" t="str">
            <v>GARINAS DE</v>
          </cell>
          <cell r="B4692" t="str">
            <v>MADEIRA DE 3X5", INCLUSIVE POSTERIOR RETIRADA</v>
          </cell>
        </row>
        <row r="4693">
          <cell r="A4693" t="str">
            <v>73877/001</v>
          </cell>
          <cell r="B4693" t="str">
            <v>ESCORAMENTO DE VALAS COM PRANCHOES METALICOS - AREA CRAVADA</v>
          </cell>
          <cell r="C4693" t="str">
            <v>M2</v>
          </cell>
          <cell r="D4693" t="str">
            <v>CR</v>
          </cell>
          <cell r="E4693">
            <v>43.89</v>
          </cell>
        </row>
        <row r="4694">
          <cell r="A4694" t="str">
            <v>73877/002</v>
          </cell>
          <cell r="B4694" t="str">
            <v>ESCORAMENTO DE VALAS COM PRANCHOES METALICOS - AREA NAO CRAVADA</v>
          </cell>
          <cell r="C4694" t="str">
            <v>M2</v>
          </cell>
          <cell r="D4694" t="str">
            <v>CR</v>
          </cell>
          <cell r="E4694">
            <v>32.229999999999997</v>
          </cell>
        </row>
        <row r="4695">
          <cell r="A4695">
            <v>25</v>
          </cell>
          <cell r="B4695" t="str">
            <v>ESCORAMENTO MISTO EM VALAS</v>
          </cell>
        </row>
        <row r="4696">
          <cell r="A4696">
            <v>83770</v>
          </cell>
          <cell r="B4696" t="str">
            <v>ESCORAMENTO CONTINUO DE VALAS, MISTO, COM PERFIL I DE 8"</v>
          </cell>
          <cell r="C4696" t="str">
            <v>M2</v>
          </cell>
          <cell r="D4696" t="str">
            <v>CR</v>
          </cell>
          <cell r="E4696">
            <v>98.23</v>
          </cell>
        </row>
        <row r="4697">
          <cell r="A4697">
            <v>293</v>
          </cell>
          <cell r="B4697" t="str">
            <v>CIMBRAMENTO</v>
          </cell>
        </row>
        <row r="4698">
          <cell r="A4698">
            <v>73301</v>
          </cell>
          <cell r="B4698" t="str">
            <v>ESCORAMENTO FORMAS ATE H = 3,30M, COM MADEIRA DE 3A QUALIDADE, NAO APA</v>
          </cell>
          <cell r="C4698" t="str">
            <v>M3</v>
          </cell>
          <cell r="D4698" t="str">
            <v>CR</v>
          </cell>
          <cell r="E4698">
            <v>9.6300000000000008</v>
          </cell>
        </row>
        <row r="4699">
          <cell r="A4699" t="str">
            <v>RELHADA, A</v>
          </cell>
          <cell r="B4699" t="str">
            <v>PROVEITAMENTO TABUAS 3X E PRUMOS 4X.</v>
          </cell>
        </row>
        <row r="4700">
          <cell r="A4700">
            <v>83515</v>
          </cell>
          <cell r="B4700" t="str">
            <v>ESCORAMENTO FORMAS DE H=3,30 A 3,50 M, COM MADEIRA 3A QUALIDADE, NAO A</v>
          </cell>
          <cell r="C4700" t="str">
            <v>M3</v>
          </cell>
          <cell r="D4700" t="str">
            <v>CR</v>
          </cell>
          <cell r="E4700">
            <v>12.8</v>
          </cell>
        </row>
        <row r="4701">
          <cell r="A4701" t="str">
            <v>PARELHADA,</v>
          </cell>
          <cell r="B4701" t="str">
            <v>APROVEITAMENTO TABUAS 3X E PRUMOS 4X</v>
          </cell>
        </row>
        <row r="4702">
          <cell r="A4702">
            <v>83516</v>
          </cell>
          <cell r="B4702" t="str">
            <v>ESCORAMENTO FORMAS H=3,50 A 4,00 M, COM MADEIRA DE 3A QUALIDADE, NAO A</v>
          </cell>
          <cell r="C4702" t="str">
            <v>M3</v>
          </cell>
          <cell r="D4702" t="str">
            <v>CR</v>
          </cell>
          <cell r="E4702">
            <v>14.77</v>
          </cell>
        </row>
        <row r="4703">
          <cell r="A4703" t="str">
            <v>PARELHADA,</v>
          </cell>
          <cell r="B4703" t="str">
            <v>APROVEITAMENTO TABUAS 3X E PRUMOS 4X.</v>
          </cell>
        </row>
        <row r="4704">
          <cell r="A4704" t="str">
            <v>SINAPI - S</v>
          </cell>
          <cell r="B4704" t="str">
            <v>ISTEMA NACIONAL DE PESQUISA DE CUSTOS E ÍNDICES DA CONSTRUÇÃO CIVIL</v>
          </cell>
        </row>
        <row r="4705">
          <cell r="A4705" t="str">
            <v>PCI.817.01</v>
          </cell>
          <cell r="B4705" t="e">
            <v>#NAME?</v>
          </cell>
          <cell r="D4705" t="str">
            <v>EM</v>
          </cell>
          <cell r="E4705" t="str">
            <v>06/2016 AS 13:04:4</v>
          </cell>
        </row>
        <row r="4706">
          <cell r="D4706" t="str">
            <v>TA</v>
          </cell>
          <cell r="E4706" t="str">
            <v>TÉCNICA: 13/06/20</v>
          </cell>
        </row>
        <row r="4707">
          <cell r="A4707" t="str">
            <v>ENCARGOS S</v>
          </cell>
          <cell r="B4707" t="str">
            <v>OCIAIS DESONERADOS: 90,80%(HORA)   52,84%(MÊS)</v>
          </cell>
        </row>
        <row r="4708">
          <cell r="A4708" t="str">
            <v>ABRANGÊNCI</v>
          </cell>
          <cell r="B4708" t="str">
            <v>A : NACIONAL                                              LOCALIDADE  : BELO</v>
          </cell>
          <cell r="C4708" t="str">
            <v>HORI</v>
          </cell>
        </row>
        <row r="4709">
          <cell r="A4709" t="str">
            <v>REF.COLETA</v>
          </cell>
          <cell r="B4709" t="str">
            <v>: MEDIANO</v>
          </cell>
          <cell r="D4709" t="str">
            <v>TA</v>
          </cell>
          <cell r="E4709" t="str">
            <v>: 05/2016</v>
          </cell>
        </row>
        <row r="4710">
          <cell r="A4710" t="str">
            <v>CÓDIGO</v>
          </cell>
          <cell r="B4710" t="str">
            <v>|D E S C R I Ç Ã O                                                   |UN</v>
          </cell>
          <cell r="C4710" t="str">
            <v>IDADE</v>
          </cell>
          <cell r="D4710" t="str">
            <v>DE</v>
          </cell>
          <cell r="E4710" t="str">
            <v>|CUSTO TOTA</v>
          </cell>
        </row>
        <row r="4711">
          <cell r="A4711" t="str">
            <v>VÍNCULO...</v>
          </cell>
          <cell r="B4711" t="str">
            <v>..: CAIXA REFERENCIAL</v>
          </cell>
        </row>
        <row r="4712">
          <cell r="A4712" t="str">
            <v>ESQV</v>
          </cell>
          <cell r="B4712" t="str">
            <v>ESQUADRIAS/FERRAGENS/VIDROS</v>
          </cell>
        </row>
        <row r="4713">
          <cell r="A4713">
            <v>89</v>
          </cell>
          <cell r="B4713" t="str">
            <v>PORTA DE MADEIRA</v>
          </cell>
        </row>
        <row r="4714">
          <cell r="A4714" t="str">
            <v>7100     L</v>
          </cell>
          <cell r="B4714" t="str">
            <v>AMINADO MELAMINICO TEXTURIZADO, ESPESSURA 0,8 MM, PARA REVESTIMENTO D</v>
          </cell>
          <cell r="C4714" t="str">
            <v>M2</v>
          </cell>
          <cell r="D4714" t="str">
            <v>CR</v>
          </cell>
          <cell r="E4714">
            <v>43.47</v>
          </cell>
        </row>
        <row r="4715">
          <cell r="A4715" t="str">
            <v>E CHAPA CO</v>
          </cell>
          <cell r="B4715" t="str">
            <v>MPENSADA DE MADEIRA, FIXADA COM COLA</v>
          </cell>
        </row>
        <row r="4716">
          <cell r="A4716" t="str">
            <v>7101     L</v>
          </cell>
          <cell r="B4716" t="str">
            <v>AMINADO MELAMINICO LISO E FOSCO, PARA REVESTIMENTO DE CHAPA COMPENSAD</v>
          </cell>
          <cell r="C4716" t="str">
            <v>M2</v>
          </cell>
          <cell r="D4716" t="str">
            <v>CR</v>
          </cell>
          <cell r="E4716">
            <v>44.29</v>
          </cell>
        </row>
        <row r="4717">
          <cell r="A4717" t="str">
            <v>A DE MADEI</v>
          </cell>
          <cell r="B4717" t="str">
            <v>RA, ESPESSURA 0,8 MM, FIXADO COM COLA</v>
          </cell>
        </row>
        <row r="4718">
          <cell r="A4718">
            <v>72142</v>
          </cell>
          <cell r="B4718" t="str">
            <v>RETIRADA DE FOLHAS DE PORTA DE PASSAGEM OU JANELA</v>
          </cell>
          <cell r="C4718" t="str">
            <v>UN</v>
          </cell>
          <cell r="D4718" t="str">
            <v>CR</v>
          </cell>
          <cell r="E4718">
            <v>7.83</v>
          </cell>
        </row>
        <row r="4719">
          <cell r="A4719">
            <v>72143</v>
          </cell>
          <cell r="B4719" t="str">
            <v>RETIRADA DE BATENTES DE MADEIRA</v>
          </cell>
          <cell r="C4719" t="str">
            <v>UN</v>
          </cell>
          <cell r="D4719" t="str">
            <v>CR</v>
          </cell>
          <cell r="E4719">
            <v>37.840000000000003</v>
          </cell>
        </row>
        <row r="4720">
          <cell r="A4720">
            <v>72144</v>
          </cell>
          <cell r="B4720" t="str">
            <v>RECOLOCACAO DE FOLHAS DE PORTA DE PASSAGEM OU JANELA, CONSIDERANDO REA</v>
          </cell>
          <cell r="C4720" t="str">
            <v>UN</v>
          </cell>
          <cell r="D4720" t="str">
            <v>CR</v>
          </cell>
          <cell r="E4720">
            <v>59.6</v>
          </cell>
        </row>
        <row r="4721">
          <cell r="A4721" t="str">
            <v>PROVEITAME</v>
          </cell>
          <cell r="B4721" t="str">
            <v>NTO DO MATERIAL</v>
          </cell>
        </row>
        <row r="4722">
          <cell r="A4722">
            <v>72146</v>
          </cell>
          <cell r="B4722" t="str">
            <v>RECOLOCACAO DE BATENTES DE MADEIRA, CONSIDERANDO REAPROVEITAMENTO DE M</v>
          </cell>
          <cell r="C4722" t="str">
            <v>UN</v>
          </cell>
          <cell r="D4722" t="str">
            <v>CR</v>
          </cell>
          <cell r="E4722">
            <v>37.08</v>
          </cell>
        </row>
        <row r="4723">
          <cell r="A4723" t="str">
            <v>ATERIAL</v>
          </cell>
        </row>
        <row r="4724">
          <cell r="A4724">
            <v>73486</v>
          </cell>
          <cell r="B4724" t="str">
            <v>MARCO MADEIRA REGIONAL 1A 7X3,5CM - P</v>
          </cell>
          <cell r="C4724" t="str">
            <v>M</v>
          </cell>
          <cell r="D4724" t="str">
            <v>CR</v>
          </cell>
          <cell r="E4724">
            <v>24.67</v>
          </cell>
        </row>
        <row r="4725">
          <cell r="A4725">
            <v>73905</v>
          </cell>
          <cell r="B4725" t="str">
            <v>BANDEIRA EM VENEZIANA MAD REGIONAL 1A 100X40CM FIXA C/ADUELA E ALIZAR</v>
          </cell>
        </row>
        <row r="4726">
          <cell r="A4726" t="str">
            <v>73905/001</v>
          </cell>
          <cell r="B4726" t="str">
            <v>BANDEIRA EM MADEIRA 1A, 40X60CM, FIXA, SEM ADUELA E ALIZAR, PARA VIDRO</v>
          </cell>
          <cell r="C4726" t="str">
            <v>UN</v>
          </cell>
          <cell r="D4726" t="str">
            <v>CR</v>
          </cell>
          <cell r="E4726">
            <v>83.39</v>
          </cell>
        </row>
        <row r="4727">
          <cell r="A4727" t="str">
            <v>73905/002</v>
          </cell>
          <cell r="B4727" t="str">
            <v>BANDEIRA EM MADEIRA 2A, 40X60CM, FIXA, SEM ADUELA E ALIZAR, PARA VIDRO</v>
          </cell>
          <cell r="C4727" t="str">
            <v>UN</v>
          </cell>
          <cell r="D4727" t="str">
            <v>CR</v>
          </cell>
          <cell r="E4727">
            <v>66.86</v>
          </cell>
        </row>
        <row r="4728">
          <cell r="A4728">
            <v>73910</v>
          </cell>
          <cell r="B4728" t="str">
            <v>PORTA DE MADEIRA COMPENSADA LISA</v>
          </cell>
        </row>
        <row r="4729">
          <cell r="A4729" t="str">
            <v>73910/008</v>
          </cell>
          <cell r="B4729" t="str">
            <v>PORTA DE MADEIRA COMPENSADA LISA PARA PINTURA, 120X210X3,5CM, 2 FOLHAS</v>
          </cell>
          <cell r="C4729" t="str">
            <v>UN</v>
          </cell>
          <cell r="D4729" t="str">
            <v>AS</v>
          </cell>
          <cell r="E4729">
            <v>374.91</v>
          </cell>
        </row>
        <row r="4730">
          <cell r="A4730" t="str">
            <v>, INCLUSO</v>
          </cell>
          <cell r="B4730" t="str">
            <v>ADUELA 2A, ALIZAR 2A E DOBRADICAS</v>
          </cell>
        </row>
        <row r="4731">
          <cell r="A4731" t="str">
            <v>73910/009</v>
          </cell>
          <cell r="B4731" t="str">
            <v>PORTA DE MADEIRA COMPENSADA LISA PARA CERA OU VERNIZ, 120X210X3,5CM, 2</v>
          </cell>
          <cell r="C4731" t="str">
            <v>UN</v>
          </cell>
          <cell r="D4731" t="str">
            <v>AS</v>
          </cell>
          <cell r="E4731">
            <v>564.63</v>
          </cell>
        </row>
        <row r="4732">
          <cell r="A4732" t="str">
            <v>FOLHAS, IN</v>
          </cell>
          <cell r="B4732" t="str">
            <v>CLUSO ADUELA 1A, ALIZAR 1A E DOBRADICAS COM ANEL</v>
          </cell>
        </row>
        <row r="4733">
          <cell r="A4733">
            <v>74139</v>
          </cell>
          <cell r="B4733" t="str">
            <v>PORTA P/SANITARIO C/LAMINADO, MARCO E FERRAGENS</v>
          </cell>
        </row>
        <row r="4734">
          <cell r="A4734" t="str">
            <v>74139/001</v>
          </cell>
          <cell r="B4734" t="str">
            <v>PORTA DE MADEIRA PARA BANHEIRO, EM CHAPA DE MADEIRA COMPENSADA, REVEST</v>
          </cell>
          <cell r="C4734" t="str">
            <v>UN</v>
          </cell>
          <cell r="D4734" t="str">
            <v>AS</v>
          </cell>
          <cell r="E4734">
            <v>265.32</v>
          </cell>
        </row>
        <row r="4735">
          <cell r="A4735" t="str">
            <v>IDA COM LA</v>
          </cell>
          <cell r="B4735" t="str">
            <v>MINADO TEXTURIZADO, 80X160CM, INCLUSO MARCO E DOBRADICAS</v>
          </cell>
        </row>
        <row r="4736">
          <cell r="A4736" t="str">
            <v>74139/002</v>
          </cell>
          <cell r="B4736" t="str">
            <v>PORTA DE MADEIRA PARA BANHEIRO, EM CHAPA DE MADEIRA COMPENSADA, REVEST</v>
          </cell>
          <cell r="C4736" t="str">
            <v>UN</v>
          </cell>
          <cell r="D4736" t="str">
            <v>AS</v>
          </cell>
          <cell r="E4736">
            <v>229.1</v>
          </cell>
        </row>
        <row r="4737">
          <cell r="A4737" t="str">
            <v>IDA COM LA</v>
          </cell>
          <cell r="B4737" t="str">
            <v>MINADO TEXTURIZADO, 60X160CM, INCLUSO MARCO E DOBRADICAS</v>
          </cell>
        </row>
        <row r="4738">
          <cell r="A4738">
            <v>84850</v>
          </cell>
          <cell r="B4738" t="str">
            <v>PORTA DE MADEIRA ALMOFADADA SEMIOCA 1A, 140X210X3CM, DUAS FOLHAS, INCL</v>
          </cell>
          <cell r="C4738" t="str">
            <v>UN</v>
          </cell>
          <cell r="D4738" t="str">
            <v>AS</v>
          </cell>
          <cell r="E4738">
            <v>953.38</v>
          </cell>
        </row>
        <row r="4739">
          <cell r="A4739" t="str">
            <v>USO ADUELA</v>
          </cell>
          <cell r="B4739" t="str">
            <v>1A, ALIZAR 1A E DOBRADICAS COM ANEIS</v>
          </cell>
        </row>
        <row r="4740">
          <cell r="A4740" t="str">
            <v>SINAPI - S</v>
          </cell>
          <cell r="B4740" t="str">
            <v>ISTEMA NACIONAL DE PESQUISA DE CUSTOS E ÍNDICES DA CONSTRUÇÃO CIVIL</v>
          </cell>
        </row>
        <row r="4741">
          <cell r="A4741" t="str">
            <v>PCI.817.01</v>
          </cell>
          <cell r="B4741" t="e">
            <v>#NAME?</v>
          </cell>
          <cell r="D4741" t="str">
            <v>EM</v>
          </cell>
          <cell r="E4741" t="str">
            <v>06/2016 AS 13:04:4</v>
          </cell>
        </row>
        <row r="4742">
          <cell r="D4742" t="str">
            <v>TA</v>
          </cell>
          <cell r="E4742" t="str">
            <v>TÉCNICA: 13/06/20</v>
          </cell>
        </row>
        <row r="4743">
          <cell r="A4743" t="str">
            <v>ENCARGOS S</v>
          </cell>
          <cell r="B4743" t="str">
            <v>OCIAIS DESONERADOS: 90,80%(HORA)   52,84%(MÊS)</v>
          </cell>
        </row>
        <row r="4744">
          <cell r="A4744" t="str">
            <v>ABRANGÊNCI</v>
          </cell>
          <cell r="B4744" t="str">
            <v>A : NACIONAL                                              LOCALIDADE  : BELO</v>
          </cell>
          <cell r="C4744" t="str">
            <v>HORI</v>
          </cell>
        </row>
        <row r="4745">
          <cell r="A4745" t="str">
            <v>REF.COLETA</v>
          </cell>
          <cell r="B4745" t="str">
            <v>: MEDIANO</v>
          </cell>
          <cell r="D4745" t="str">
            <v>TA</v>
          </cell>
          <cell r="E4745" t="str">
            <v>: 05/2016</v>
          </cell>
        </row>
        <row r="4746">
          <cell r="A4746" t="str">
            <v>CÓDIGO</v>
          </cell>
          <cell r="B4746" t="str">
            <v>|D E S C R I Ç Ã O                                                   |UN</v>
          </cell>
          <cell r="C4746" t="str">
            <v>IDADE</v>
          </cell>
          <cell r="D4746" t="str">
            <v>DE</v>
          </cell>
          <cell r="E4746" t="str">
            <v>|CUSTO TOTA</v>
          </cell>
        </row>
        <row r="4747">
          <cell r="A4747" t="str">
            <v>VÍNCULO...</v>
          </cell>
          <cell r="B4747" t="str">
            <v>..: CAIXA REFERENCIAL</v>
          </cell>
        </row>
        <row r="4748">
          <cell r="A4748">
            <v>84852</v>
          </cell>
          <cell r="B4748" t="str">
            <v>BANDEIRA PARA VIDRO EM MADEIRA REGIONAL 2A, 40X70CM, FIXA SEM ADUELA E</v>
          </cell>
          <cell r="C4748" t="str">
            <v>UN</v>
          </cell>
          <cell r="D4748" t="str">
            <v>CR</v>
          </cell>
          <cell r="E4748">
            <v>72.38</v>
          </cell>
        </row>
        <row r="4749">
          <cell r="A4749" t="str">
            <v>ALIZAR</v>
          </cell>
        </row>
        <row r="4750">
          <cell r="A4750">
            <v>84855</v>
          </cell>
          <cell r="B4750" t="str">
            <v>ALIZAR DE MADEIRA REGIONAL 1A 5X2,0CM</v>
          </cell>
          <cell r="C4750" t="str">
            <v>M</v>
          </cell>
          <cell r="D4750" t="str">
            <v>CR</v>
          </cell>
          <cell r="E4750">
            <v>5.72</v>
          </cell>
        </row>
        <row r="4751">
          <cell r="A4751">
            <v>84856</v>
          </cell>
          <cell r="B4751" t="str">
            <v>ALIZAR DE MADEIRA REGIONAL 2A 5X2,0CM</v>
          </cell>
          <cell r="C4751" t="str">
            <v>M</v>
          </cell>
          <cell r="D4751" t="str">
            <v>CR</v>
          </cell>
          <cell r="E4751">
            <v>5.72</v>
          </cell>
        </row>
        <row r="4752">
          <cell r="A4752">
            <v>84859</v>
          </cell>
          <cell r="B4752" t="str">
            <v>ALIZAR DE MADEIRA REGIONAL 3A 5X2,0CM</v>
          </cell>
          <cell r="C4752" t="str">
            <v>M</v>
          </cell>
          <cell r="D4752" t="str">
            <v>CR</v>
          </cell>
          <cell r="E4752">
            <v>5.03</v>
          </cell>
        </row>
        <row r="4753">
          <cell r="A4753">
            <v>84861</v>
          </cell>
          <cell r="B4753" t="str">
            <v>MARCO DE MADEIRA REGIONAL 1A 7X3,0CM</v>
          </cell>
          <cell r="C4753" t="str">
            <v>M</v>
          </cell>
          <cell r="D4753" t="str">
            <v>CR</v>
          </cell>
          <cell r="E4753">
            <v>24.91</v>
          </cell>
        </row>
        <row r="4754">
          <cell r="A4754">
            <v>84864</v>
          </cell>
          <cell r="B4754" t="str">
            <v>MARCO DE MADEIRA REGIONAL 2A 7X3,0CM</v>
          </cell>
          <cell r="C4754" t="str">
            <v>M</v>
          </cell>
          <cell r="D4754" t="str">
            <v>CR</v>
          </cell>
          <cell r="E4754">
            <v>18.84</v>
          </cell>
        </row>
        <row r="4755">
          <cell r="A4755">
            <v>84865</v>
          </cell>
          <cell r="B4755" t="str">
            <v>ADUELA DE MADEIRA REGIONAL 3A 13X3,0CM</v>
          </cell>
          <cell r="C4755" t="str">
            <v>M</v>
          </cell>
          <cell r="D4755" t="str">
            <v>CR</v>
          </cell>
          <cell r="E4755">
            <v>25.81</v>
          </cell>
        </row>
        <row r="4756">
          <cell r="A4756">
            <v>84868</v>
          </cell>
          <cell r="B4756" t="str">
            <v>PORTA DE MADEIRA ALMOFADADA SEMIOCA 1A, 120X210X3CM, DUAS FOLHAS, INCL</v>
          </cell>
          <cell r="C4756" t="str">
            <v>UN</v>
          </cell>
          <cell r="D4756" t="str">
            <v>AS</v>
          </cell>
          <cell r="E4756">
            <v>921.13</v>
          </cell>
        </row>
        <row r="4757">
          <cell r="A4757" t="str">
            <v>USO ADUELA</v>
          </cell>
          <cell r="B4757" t="str">
            <v>1A, ALIZAR 1A E DOBRADICAS COM ANEIS</v>
          </cell>
        </row>
        <row r="4758">
          <cell r="A4758">
            <v>84871</v>
          </cell>
          <cell r="B4758" t="str">
            <v>ADUELA DE MADEIRA REGIONAL 1A 15X3,5CM</v>
          </cell>
          <cell r="C4758" t="str">
            <v>M</v>
          </cell>
          <cell r="D4758" t="str">
            <v>CR</v>
          </cell>
          <cell r="E4758">
            <v>31.31</v>
          </cell>
        </row>
        <row r="4759">
          <cell r="A4759">
            <v>84874</v>
          </cell>
          <cell r="B4759" t="str">
            <v>ALCAPAO EM COMPENSADO DE MADEIRA CEDRO/VIROLA, 60X60X2CM, COM MARCO 7X</v>
          </cell>
          <cell r="C4759" t="str">
            <v>UN</v>
          </cell>
          <cell r="D4759" t="str">
            <v>AS</v>
          </cell>
          <cell r="E4759">
            <v>161.80000000000001</v>
          </cell>
        </row>
        <row r="4760">
          <cell r="A4760" t="str">
            <v>3CM, ALIZA</v>
          </cell>
          <cell r="B4760" t="str">
            <v>R DE 2A, DOBRADICAS EM LATAO CROMADO E TARJETA CROMADA</v>
          </cell>
        </row>
        <row r="4761">
          <cell r="A4761">
            <v>84875</v>
          </cell>
          <cell r="B4761" t="str">
            <v>PORTA DE MADEIRA MACICA REGIONAL 1A, DE CORRER P/VIDRO, COM ADUELA E A</v>
          </cell>
          <cell r="C4761" t="str">
            <v>M2</v>
          </cell>
          <cell r="D4761" t="str">
            <v>CR</v>
          </cell>
          <cell r="E4761">
            <v>455.46</v>
          </cell>
        </row>
        <row r="4762">
          <cell r="A4762" t="str">
            <v>LIZAR DE 1</v>
          </cell>
          <cell r="B4762" t="str">
            <v>A, TRILHO E RODIZIOS</v>
          </cell>
        </row>
        <row r="4763">
          <cell r="A4763">
            <v>84876</v>
          </cell>
          <cell r="B4763" t="str">
            <v>PORTA MADEIRA 1A CORRER P/VIDRO 30MM/ GUARNICAO 15CM/ALIZAR</v>
          </cell>
          <cell r="C4763" t="str">
            <v>M2</v>
          </cell>
          <cell r="D4763" t="str">
            <v>CR</v>
          </cell>
          <cell r="E4763">
            <v>476.59</v>
          </cell>
        </row>
        <row r="4764">
          <cell r="A4764">
            <v>85034</v>
          </cell>
          <cell r="B4764" t="str">
            <v>ADUELA DE MADEIRA REGIONAL 2A 15X3,0CM</v>
          </cell>
          <cell r="C4764" t="str">
            <v>M</v>
          </cell>
          <cell r="D4764" t="str">
            <v>CR</v>
          </cell>
          <cell r="E4764">
            <v>28.11</v>
          </cell>
        </row>
        <row r="4765">
          <cell r="A4765">
            <v>85040</v>
          </cell>
          <cell r="B4765" t="str">
            <v>ADUELA MADEIRA REGIONAL 2A 13X3,0CM</v>
          </cell>
          <cell r="C4765" t="str">
            <v>M</v>
          </cell>
          <cell r="D4765" t="str">
            <v>CR</v>
          </cell>
          <cell r="E4765">
            <v>25.57</v>
          </cell>
        </row>
        <row r="4766">
          <cell r="A4766">
            <v>85044</v>
          </cell>
          <cell r="B4766" t="str">
            <v>ADUELA MADEIRA REGIONAL 3A 13X3,0CM</v>
          </cell>
          <cell r="C4766" t="str">
            <v>M</v>
          </cell>
          <cell r="D4766" t="str">
            <v>CR</v>
          </cell>
          <cell r="E4766">
            <v>25.57</v>
          </cell>
        </row>
        <row r="4767">
          <cell r="A4767">
            <v>85065</v>
          </cell>
          <cell r="B4767" t="str">
            <v>ADUELA DE MADEIRA REGIONAL 1A 13X3,0CM</v>
          </cell>
          <cell r="C4767" t="str">
            <v>M</v>
          </cell>
          <cell r="D4767" t="str">
            <v>CR</v>
          </cell>
          <cell r="E4767">
            <v>31.36</v>
          </cell>
        </row>
        <row r="4768">
          <cell r="A4768">
            <v>90800</v>
          </cell>
          <cell r="B4768" t="str">
            <v>ADUELA / MARCO / BATENTE PARA PORTA DE 60X210CM, PADRÃO MÉDIO - FORNEC</v>
          </cell>
          <cell r="C4768" t="str">
            <v>UN</v>
          </cell>
          <cell r="D4768" t="str">
            <v>CR</v>
          </cell>
          <cell r="E4768">
            <v>141.43</v>
          </cell>
        </row>
        <row r="4769">
          <cell r="A4769" t="str">
            <v>IMENTO E M</v>
          </cell>
          <cell r="B4769" t="str">
            <v>ONTAGEM. AF_08/2015</v>
          </cell>
        </row>
        <row r="4770">
          <cell r="A4770">
            <v>90801</v>
          </cell>
          <cell r="B4770" t="str">
            <v>ADUELA / MARCO / BATENTE PARA PORTA DE 70X210CM, PADRÃO MÉDIO - FORNEC</v>
          </cell>
          <cell r="C4770" t="str">
            <v>UN</v>
          </cell>
          <cell r="D4770" t="str">
            <v>CR</v>
          </cell>
          <cell r="E4770">
            <v>146.84</v>
          </cell>
        </row>
        <row r="4771">
          <cell r="A4771" t="str">
            <v>IMENTO E M</v>
          </cell>
          <cell r="B4771" t="str">
            <v>ONTAGEM. AF_08/2015</v>
          </cell>
        </row>
        <row r="4772">
          <cell r="A4772">
            <v>90802</v>
          </cell>
          <cell r="B4772" t="str">
            <v>ADUELA / MARCO / BATENTE PARA PORTA DE 80X210CM, PADRÃO MÉDIO - FORNEC</v>
          </cell>
          <cell r="C4772" t="str">
            <v>UN</v>
          </cell>
          <cell r="D4772" t="str">
            <v>CR</v>
          </cell>
          <cell r="E4772">
            <v>152.27000000000001</v>
          </cell>
        </row>
        <row r="4773">
          <cell r="A4773" t="str">
            <v>IMENTO E M</v>
          </cell>
          <cell r="B4773" t="str">
            <v>ONTAGEM. AF_08/2015</v>
          </cell>
        </row>
        <row r="4774">
          <cell r="A4774">
            <v>90803</v>
          </cell>
          <cell r="B4774" t="str">
            <v>ADUELA / MARCO / BATENTE PARA PORTA DE 90X210CM, PADRÃO MÉDIO - FORNEC</v>
          </cell>
          <cell r="C4774" t="str">
            <v>UN</v>
          </cell>
          <cell r="D4774" t="str">
            <v>CR</v>
          </cell>
          <cell r="E4774">
            <v>157.69</v>
          </cell>
        </row>
        <row r="4775">
          <cell r="A4775" t="str">
            <v>IMENTO E M</v>
          </cell>
          <cell r="B4775" t="str">
            <v>ONTAGEM. AF_08/2015</v>
          </cell>
        </row>
        <row r="4776">
          <cell r="A4776" t="str">
            <v>SINAPI - S</v>
          </cell>
          <cell r="B4776" t="str">
            <v>ISTEMA NACIONAL DE PESQUISA DE CUSTOS E ÍNDICES DA CONSTRUÇÃO CIVIL</v>
          </cell>
        </row>
        <row r="4777">
          <cell r="A4777" t="str">
            <v>PCI.817.01</v>
          </cell>
          <cell r="B4777" t="e">
            <v>#NAME?</v>
          </cell>
          <cell r="D4777" t="str">
            <v>EM</v>
          </cell>
          <cell r="E4777" t="str">
            <v>06/2016 AS 13:04:4</v>
          </cell>
        </row>
        <row r="4778">
          <cell r="D4778" t="str">
            <v>TA</v>
          </cell>
          <cell r="E4778" t="str">
            <v>TÉCNICA: 13/06/20</v>
          </cell>
        </row>
        <row r="4779">
          <cell r="A4779" t="str">
            <v>ENCARGOS S</v>
          </cell>
          <cell r="B4779" t="str">
            <v>OCIAIS DESONERADOS: 90,80%(HORA)   52,84%(MÊS)</v>
          </cell>
        </row>
        <row r="4780">
          <cell r="A4780" t="str">
            <v>ABRANGÊNCI</v>
          </cell>
          <cell r="B4780" t="str">
            <v>A : NACIONAL                                              LOCALIDADE  : BELO</v>
          </cell>
          <cell r="C4780" t="str">
            <v>HORI</v>
          </cell>
        </row>
        <row r="4781">
          <cell r="A4781" t="str">
            <v>REF.COLETA</v>
          </cell>
          <cell r="B4781" t="str">
            <v>: MEDIANO</v>
          </cell>
          <cell r="D4781" t="str">
            <v>TA</v>
          </cell>
          <cell r="E4781" t="str">
            <v>: 05/2016</v>
          </cell>
        </row>
        <row r="4782">
          <cell r="A4782" t="str">
            <v>CÓDIGO</v>
          </cell>
          <cell r="B4782" t="str">
            <v>|D E S C R I Ç Ã O                                                   |UN</v>
          </cell>
          <cell r="C4782" t="str">
            <v>IDADE</v>
          </cell>
          <cell r="D4782" t="str">
            <v>DE</v>
          </cell>
          <cell r="E4782" t="str">
            <v>|CUSTO TOTA</v>
          </cell>
        </row>
        <row r="4783">
          <cell r="A4783" t="str">
            <v>VÍNCULO...</v>
          </cell>
          <cell r="B4783" t="str">
            <v>..: CAIXA REFERENCIAL</v>
          </cell>
        </row>
        <row r="4784">
          <cell r="A4784">
            <v>90804</v>
          </cell>
          <cell r="B4784" t="str">
            <v>ADUELA / MARCO / BATENTE PARA PORTA DE 60X210CM, FIXAÇÃO COM ARGAMASSA</v>
          </cell>
          <cell r="C4784" t="str">
            <v>UN</v>
          </cell>
          <cell r="D4784" t="str">
            <v>CR</v>
          </cell>
          <cell r="E4784">
            <v>189.54</v>
          </cell>
        </row>
        <row r="4785">
          <cell r="A4785" t="str">
            <v>, PADRÃO M</v>
          </cell>
          <cell r="B4785" t="str">
            <v>ÉDIO - FORNECIMENTO E INSTALAÇÃO. AF_08/2015_P</v>
          </cell>
        </row>
        <row r="4786">
          <cell r="A4786">
            <v>90805</v>
          </cell>
          <cell r="B4786" t="str">
            <v>ADUELA / MARCO / BATENTE PARA PORTA DE 60X210CM, FIXAÇÃO COM ARGAMASSA</v>
          </cell>
          <cell r="C4786" t="str">
            <v>UN</v>
          </cell>
          <cell r="D4786" t="str">
            <v>CR</v>
          </cell>
          <cell r="E4786">
            <v>48.11</v>
          </cell>
        </row>
        <row r="4787">
          <cell r="A4787" t="e">
            <v>#NAME?</v>
          </cell>
          <cell r="B4787" t="str">
            <v>INSTALAÇÃO. AF_08/2015_P</v>
          </cell>
        </row>
        <row r="4788">
          <cell r="A4788">
            <v>90806</v>
          </cell>
          <cell r="B4788" t="str">
            <v>ADUELA / MARCO / BATENTE PARA PORTA DE 70X210CM, FIXAÇÃO COM ARGAMASSA</v>
          </cell>
          <cell r="C4788" t="str">
            <v>UN</v>
          </cell>
          <cell r="D4788" t="str">
            <v>CR</v>
          </cell>
          <cell r="E4788">
            <v>198.93</v>
          </cell>
        </row>
        <row r="4789">
          <cell r="A4789" t="str">
            <v>, PADRÃO M</v>
          </cell>
          <cell r="B4789" t="str">
            <v>ÉDIO - FORNECIMENTO E INSTALAÇÃO. AF_08/2015_P</v>
          </cell>
        </row>
        <row r="4790">
          <cell r="A4790">
            <v>90807</v>
          </cell>
          <cell r="B4790" t="str">
            <v>ADUELA / MARCO / BATENTE PARA PORTA DE 70X210CM, FIXAÇÃO COM ARGAMASSA</v>
          </cell>
          <cell r="C4790" t="str">
            <v>UN</v>
          </cell>
          <cell r="D4790" t="str">
            <v>CR</v>
          </cell>
          <cell r="E4790">
            <v>52.09</v>
          </cell>
        </row>
        <row r="4791">
          <cell r="A4791" t="e">
            <v>#NAME?</v>
          </cell>
          <cell r="B4791" t="str">
            <v>INSTALAÇÃO. AF_08/2015_P</v>
          </cell>
        </row>
        <row r="4792">
          <cell r="A4792">
            <v>90816</v>
          </cell>
          <cell r="B4792" t="str">
            <v>ADUELA / MARCO / BATENTE PARA PORTA DE 80X210CM, FIXAÇÃO COM ARGAMASSA</v>
          </cell>
          <cell r="C4792" t="str">
            <v>UN</v>
          </cell>
          <cell r="D4792" t="str">
            <v>CR</v>
          </cell>
          <cell r="E4792">
            <v>208.33</v>
          </cell>
        </row>
        <row r="4793">
          <cell r="A4793" t="str">
            <v>, PADRÃO M</v>
          </cell>
          <cell r="B4793" t="str">
            <v>ÉDIO - FORNECIMENTO E INSTALAÇÃO. AF_08/2015_P</v>
          </cell>
        </row>
        <row r="4794">
          <cell r="A4794">
            <v>90817</v>
          </cell>
          <cell r="B4794" t="str">
            <v>ADUELA / MARCO / BATENTE PARA PORTA DE 80X210CM, FIXAÇÃO COM ARGAMASSA</v>
          </cell>
          <cell r="C4794" t="str">
            <v>UN</v>
          </cell>
          <cell r="D4794" t="str">
            <v>CR</v>
          </cell>
          <cell r="E4794">
            <v>56.05</v>
          </cell>
        </row>
        <row r="4795">
          <cell r="A4795" t="e">
            <v>#NAME?</v>
          </cell>
          <cell r="B4795" t="str">
            <v>INSTALAÇÃO. AF_08/2015_P</v>
          </cell>
        </row>
        <row r="4796">
          <cell r="A4796">
            <v>90818</v>
          </cell>
          <cell r="B4796" t="str">
            <v>ADUELA / MARCO / BATENTE PARA PORTA DE 90X210CM, FIXAÇÃO COM ARGAMASSA</v>
          </cell>
          <cell r="C4796" t="str">
            <v>UN</v>
          </cell>
          <cell r="D4796" t="str">
            <v>CR</v>
          </cell>
          <cell r="E4796">
            <v>217.75</v>
          </cell>
        </row>
        <row r="4797">
          <cell r="A4797" t="str">
            <v>, PADRÃO M</v>
          </cell>
          <cell r="B4797" t="str">
            <v>ÉDIO - FORNECIMENTO E INSTALAÇÃO. AF_08/2015_P</v>
          </cell>
        </row>
        <row r="4798">
          <cell r="A4798">
            <v>90819</v>
          </cell>
          <cell r="B4798" t="str">
            <v>ADUELA / MARCO / BATENTE PARA PORTA DE 90X210CM, FIXAÇÃO COM ARGAMASSA</v>
          </cell>
          <cell r="C4798" t="str">
            <v>UN</v>
          </cell>
          <cell r="D4798" t="str">
            <v>CR</v>
          </cell>
          <cell r="E4798">
            <v>60.06</v>
          </cell>
        </row>
        <row r="4799">
          <cell r="A4799" t="e">
            <v>#NAME?</v>
          </cell>
          <cell r="B4799" t="str">
            <v>INSTALAÇÃO. AF_08/2015_P</v>
          </cell>
        </row>
        <row r="4800">
          <cell r="A4800">
            <v>90820</v>
          </cell>
          <cell r="B4800" t="str">
            <v>PORTA DE MADEIRA PARA PINTURA, SEMI-OCA (LEVE OU MÉDIA), 60X210CM, ESP</v>
          </cell>
          <cell r="C4800" t="str">
            <v>UN</v>
          </cell>
          <cell r="D4800" t="str">
            <v>AS</v>
          </cell>
          <cell r="E4800">
            <v>153.36000000000001</v>
          </cell>
        </row>
        <row r="4801">
          <cell r="A4801" t="str">
            <v>ESSURA DE</v>
          </cell>
          <cell r="B4801" t="str">
            <v>3,5CM, INCLUSO DOBRADIÇAS - FORNECIMENTO E INSTALAÇÃO. AF_08</v>
          </cell>
        </row>
        <row r="4802">
          <cell r="A4802" t="str">
            <v>/2015</v>
          </cell>
        </row>
        <row r="4803">
          <cell r="A4803">
            <v>90821</v>
          </cell>
          <cell r="B4803" t="str">
            <v>PORTA DE MADEIRA PARA PINTURA, SEMI-OCA (LEVE OU MÉDIA), 70X210CM, ESP</v>
          </cell>
          <cell r="C4803" t="str">
            <v>UN</v>
          </cell>
          <cell r="D4803" t="str">
            <v>AS</v>
          </cell>
          <cell r="E4803">
            <v>158.35</v>
          </cell>
        </row>
        <row r="4804">
          <cell r="A4804" t="str">
            <v>ESSURA DE</v>
          </cell>
          <cell r="B4804" t="str">
            <v>3,5CM, INCLUSO DOBRADIÇAS - FORNECIMENTO E INSTALAÇÃO. AF_08</v>
          </cell>
        </row>
        <row r="4805">
          <cell r="A4805" t="str">
            <v>/2015</v>
          </cell>
        </row>
        <row r="4806">
          <cell r="A4806">
            <v>90822</v>
          </cell>
          <cell r="B4806" t="str">
            <v>PORTA DE MADEIRA PARA PINTURA, SEMI-OCA (LEVE OU MÉDIA), 80X210CM, ESP</v>
          </cell>
          <cell r="C4806" t="str">
            <v>UN</v>
          </cell>
          <cell r="D4806" t="str">
            <v>AS</v>
          </cell>
          <cell r="E4806">
            <v>163.34</v>
          </cell>
        </row>
        <row r="4807">
          <cell r="A4807" t="str">
            <v>ESSURA DE</v>
          </cell>
          <cell r="B4807" t="str">
            <v>3,5CM, INCLUSO DOBRADIÇAS - FORNECIMENTO E INSTALAÇÃO. AF_08</v>
          </cell>
        </row>
        <row r="4808">
          <cell r="A4808" t="str">
            <v>/2015</v>
          </cell>
        </row>
        <row r="4809">
          <cell r="A4809">
            <v>90823</v>
          </cell>
          <cell r="B4809" t="str">
            <v>PORTA DE MADEIRA PARA PINTURA, SEMI-OCA (LEVE OU MÉDIA), 90X210CM, ESP</v>
          </cell>
          <cell r="C4809" t="str">
            <v>UN</v>
          </cell>
          <cell r="D4809" t="str">
            <v>AS</v>
          </cell>
          <cell r="E4809">
            <v>175.96</v>
          </cell>
        </row>
        <row r="4810">
          <cell r="A4810" t="str">
            <v>ESSURA DE</v>
          </cell>
          <cell r="B4810" t="str">
            <v>3,5CM, INCLUSO DOBRADIÇAS - FORNECIMENTO E INSTALAÇÃO. AF_08</v>
          </cell>
        </row>
        <row r="4811">
          <cell r="A4811" t="str">
            <v>/2015</v>
          </cell>
        </row>
        <row r="4812">
          <cell r="A4812" t="str">
            <v>SINAPI - S</v>
          </cell>
          <cell r="B4812" t="str">
            <v>ISTEMA NACIONAL DE PESQUISA DE CUSTOS E ÍNDICES DA CONSTRUÇÃO CIVIL</v>
          </cell>
        </row>
        <row r="4813">
          <cell r="A4813" t="str">
            <v>PCI.817.01</v>
          </cell>
          <cell r="B4813" t="e">
            <v>#NAME?</v>
          </cell>
          <cell r="D4813" t="str">
            <v>EM</v>
          </cell>
          <cell r="E4813" t="str">
            <v>06/2016 AS 13:04:4</v>
          </cell>
        </row>
        <row r="4814">
          <cell r="D4814" t="str">
            <v>TA</v>
          </cell>
          <cell r="E4814" t="str">
            <v>TÉCNICA: 13/06/20</v>
          </cell>
        </row>
        <row r="4815">
          <cell r="A4815" t="str">
            <v>ENCARGOS S</v>
          </cell>
          <cell r="B4815" t="str">
            <v>OCIAIS DESONERADOS: 90,80%(HORA)   52,84%(MÊS)</v>
          </cell>
        </row>
        <row r="4816">
          <cell r="A4816" t="str">
            <v>ABRANGÊNCI</v>
          </cell>
          <cell r="B4816" t="str">
            <v>A : NACIONAL                                              LOCALIDADE  : BELO</v>
          </cell>
          <cell r="C4816" t="str">
            <v>HORI</v>
          </cell>
        </row>
        <row r="4817">
          <cell r="A4817" t="str">
            <v>REF.COLETA</v>
          </cell>
          <cell r="B4817" t="str">
            <v>: MEDIANO</v>
          </cell>
          <cell r="D4817" t="str">
            <v>TA</v>
          </cell>
          <cell r="E4817" t="str">
            <v>: 05/2016</v>
          </cell>
        </row>
        <row r="4818">
          <cell r="A4818" t="str">
            <v>CÓDIGO</v>
          </cell>
          <cell r="B4818" t="str">
            <v>|D E S C R I Ç Ã O                                                   |UN</v>
          </cell>
          <cell r="C4818" t="str">
            <v>IDADE</v>
          </cell>
          <cell r="D4818" t="str">
            <v>DE</v>
          </cell>
          <cell r="E4818" t="str">
            <v>|CUSTO TOTA</v>
          </cell>
        </row>
        <row r="4819">
          <cell r="A4819" t="str">
            <v>VÍNCULO...</v>
          </cell>
          <cell r="B4819" t="str">
            <v>..: CAIXA REFERENCIAL</v>
          </cell>
        </row>
        <row r="4820">
          <cell r="A4820">
            <v>90826</v>
          </cell>
          <cell r="B4820" t="str">
            <v>ALIZAR / GUARNIÇÃO DE 5X1,5CM PARA PORTA DE 60X210CM FIXADO COM PREGOS</v>
          </cell>
          <cell r="C4820" t="str">
            <v>UN</v>
          </cell>
          <cell r="D4820" t="str">
            <v>CR</v>
          </cell>
          <cell r="E4820">
            <v>21.53</v>
          </cell>
        </row>
        <row r="4821">
          <cell r="A4821" t="str">
            <v>, PADRÃO M</v>
          </cell>
          <cell r="B4821" t="str">
            <v>ÉDIO - FORNECIMENTO E INSTALAÇÃO. AF_08/2015_P</v>
          </cell>
        </row>
        <row r="4822">
          <cell r="A4822">
            <v>90827</v>
          </cell>
          <cell r="B4822" t="str">
            <v>ALIZAR / GUARNIÇÃO DE 5X1,5CM PARA PORTA DE 70X210CM FIXADO COM PREGOS</v>
          </cell>
          <cell r="C4822" t="str">
            <v>UN</v>
          </cell>
          <cell r="D4822" t="str">
            <v>CR</v>
          </cell>
          <cell r="E4822">
            <v>22.61</v>
          </cell>
        </row>
        <row r="4823">
          <cell r="A4823" t="str">
            <v>, PADRÃO M</v>
          </cell>
          <cell r="B4823" t="str">
            <v>ÉDIO - FORNECIMENTO E INSTALAÇÃO. AF_08/2015_P</v>
          </cell>
        </row>
        <row r="4824">
          <cell r="A4824">
            <v>90828</v>
          </cell>
          <cell r="B4824" t="str">
            <v>ALIZAR / GUARNIÇÃO DE 5X1,5CM PARA PORTA DE 80X210CM FIXADO COM PREGOS</v>
          </cell>
          <cell r="C4824" t="str">
            <v>UN</v>
          </cell>
          <cell r="D4824" t="str">
            <v>CR</v>
          </cell>
          <cell r="E4824">
            <v>23.69</v>
          </cell>
        </row>
        <row r="4825">
          <cell r="A4825" t="str">
            <v>, PADRÃO M</v>
          </cell>
          <cell r="B4825" t="str">
            <v>ÉDIO - FORNECIMENTO E INSTALAÇÃO. AF_08/2015_P</v>
          </cell>
        </row>
        <row r="4826">
          <cell r="A4826">
            <v>90829</v>
          </cell>
          <cell r="B4826" t="str">
            <v>ALIZAR / GUARNIÇÃO DE 5X1,5CM PARA PORTA DE 90X210CM FIXADO COM PREGOS</v>
          </cell>
          <cell r="C4826" t="str">
            <v>UN</v>
          </cell>
          <cell r="D4826" t="str">
            <v>CR</v>
          </cell>
          <cell r="E4826">
            <v>24.79</v>
          </cell>
        </row>
        <row r="4827">
          <cell r="A4827" t="str">
            <v>, PADRÃO M</v>
          </cell>
          <cell r="B4827" t="str">
            <v>ÉDIO - FORNECIMENTO E INSTALAÇÃO. AF_08/2015_P</v>
          </cell>
        </row>
        <row r="4828">
          <cell r="A4828">
            <v>90830</v>
          </cell>
          <cell r="B4828" t="str">
            <v>FECHADURA DE EMBUTIR COM CILINDRO, EXTERNA, COMPLETA, ACABAMENTO PADRÃ</v>
          </cell>
          <cell r="C4828" t="str">
            <v>UN</v>
          </cell>
          <cell r="D4828" t="str">
            <v>CR</v>
          </cell>
          <cell r="E4828">
            <v>80.45</v>
          </cell>
        </row>
        <row r="4829">
          <cell r="A4829" t="str">
            <v>O MÉDIO, I</v>
          </cell>
          <cell r="B4829" t="str">
            <v>NCLUSO EXECUÇÃO DE FURO - FORNECIMENTO E INSTALAÇÃO. AF_08/2</v>
          </cell>
        </row>
        <row r="4830">
          <cell r="A4830">
            <v>15</v>
          </cell>
        </row>
        <row r="4831">
          <cell r="A4831">
            <v>90831</v>
          </cell>
          <cell r="B4831" t="str">
            <v>FECHADURA DE EMBUTIR PARA PORTA DE BANHEIRO, COMPLETA, ACABAMENTO PADR</v>
          </cell>
          <cell r="C4831" t="str">
            <v>UN</v>
          </cell>
          <cell r="D4831" t="str">
            <v>CR</v>
          </cell>
          <cell r="E4831">
            <v>63.08</v>
          </cell>
        </row>
        <row r="4832">
          <cell r="A4832" t="str">
            <v>ÃO MÉDIO,</v>
          </cell>
          <cell r="B4832" t="str">
            <v>INCLUSO EXECUÇÃO DE FURO - FORNECIMENTO E INSTALAÇÃO. AF_08/</v>
          </cell>
        </row>
        <row r="4833">
          <cell r="A4833">
            <v>2015</v>
          </cell>
        </row>
        <row r="4834">
          <cell r="A4834">
            <v>90841</v>
          </cell>
          <cell r="B4834" t="str">
            <v>KIT DE PORTA DE MADEIRA PARA PINTURA, SEMI-OCA (LEVE OU MÉDIA), PADRÃO</v>
          </cell>
          <cell r="C4834" t="str">
            <v>UN</v>
          </cell>
          <cell r="D4834" t="str">
            <v>AS</v>
          </cell>
          <cell r="E4834">
            <v>449.07</v>
          </cell>
        </row>
        <row r="4835">
          <cell r="A4835" t="str">
            <v>MÉDIO, 60X</v>
          </cell>
          <cell r="B4835" t="str">
            <v>210CM, ESPESSURA DE 3,5CM, ITENS INCLUSOS: DOBRADIÇAS, MONT</v>
          </cell>
        </row>
        <row r="4836">
          <cell r="A4836" t="str">
            <v>AGEM E INS</v>
          </cell>
          <cell r="B4836" t="str">
            <v>TALAÇÃO DO BATENTE, FECHADURA COM EXECUÇÃO DO FURO - FORNECI</v>
          </cell>
        </row>
        <row r="4837">
          <cell r="A4837" t="str">
            <v>MENTO E IN</v>
          </cell>
          <cell r="B4837" t="str">
            <v>STALAÇÃO. AF_08/2015</v>
          </cell>
        </row>
        <row r="4838">
          <cell r="A4838">
            <v>90842</v>
          </cell>
          <cell r="B4838" t="str">
            <v>KIT DE PORTA DE MADEIRA PARA PINTURA, SEMI-OCA (LEVE OU MÉDIA), PADRÃO</v>
          </cell>
          <cell r="C4838" t="str">
            <v>UN</v>
          </cell>
          <cell r="D4838" t="str">
            <v>AS</v>
          </cell>
          <cell r="E4838">
            <v>471.33</v>
          </cell>
        </row>
        <row r="4839">
          <cell r="A4839" t="str">
            <v>MÉDIO, 70X</v>
          </cell>
          <cell r="B4839" t="str">
            <v>210CM, ESPESSURA DE 3,5CM, ITENS INCLUSOS: DOBRADIÇAS, MONT</v>
          </cell>
        </row>
        <row r="4840">
          <cell r="A4840" t="str">
            <v>AGEM E INS</v>
          </cell>
          <cell r="B4840" t="str">
            <v>TALAÇÃO DO BATENTE, FECHADURA COM EXECUÇÃO DO FURO - FORNECI</v>
          </cell>
        </row>
        <row r="4841">
          <cell r="A4841" t="str">
            <v>MENTO E IN</v>
          </cell>
          <cell r="B4841" t="str">
            <v>STALAÇÃO. AF_08/2015</v>
          </cell>
        </row>
        <row r="4842">
          <cell r="A4842">
            <v>90843</v>
          </cell>
          <cell r="B4842" t="str">
            <v>KIT DE PORTA DE MADEIRA PARA PINTURA, SEMI-OCA (LEVE OU MÉDIA), PADRÃO</v>
          </cell>
          <cell r="C4842" t="str">
            <v>UN</v>
          </cell>
          <cell r="D4842" t="str">
            <v>AS</v>
          </cell>
          <cell r="E4842">
            <v>499.52</v>
          </cell>
        </row>
        <row r="4843">
          <cell r="A4843" t="str">
            <v>MÉDIO, 80X</v>
          </cell>
          <cell r="B4843" t="str">
            <v>210CM, ESPESSURA DE 3,5CM, ITENS INCLUSOS: DOBRADIÇAS, MONT</v>
          </cell>
        </row>
        <row r="4844">
          <cell r="A4844" t="str">
            <v>AGEM E INS</v>
          </cell>
          <cell r="B4844" t="str">
            <v>TALAÇÃO DO BATENTE, FECHADURA COM EXECUÇÃO DO FURO - FORNECI</v>
          </cell>
        </row>
        <row r="4845">
          <cell r="A4845" t="str">
            <v>MENTO E IN</v>
          </cell>
          <cell r="B4845" t="str">
            <v>STALAÇÃO. AF_08/2015</v>
          </cell>
        </row>
        <row r="4846">
          <cell r="A4846">
            <v>90844</v>
          </cell>
          <cell r="B4846" t="str">
            <v>KIT DE PORTA DE MADEIRA PARA PINTURA, SEMI-OCA (LEVE OU MÉDIA), PADRÃO</v>
          </cell>
          <cell r="C4846" t="str">
            <v>UN</v>
          </cell>
          <cell r="D4846" t="str">
            <v>AS</v>
          </cell>
          <cell r="E4846">
            <v>523.76</v>
          </cell>
        </row>
        <row r="4847">
          <cell r="A4847" t="str">
            <v>MÉDIO, 90X</v>
          </cell>
          <cell r="B4847" t="str">
            <v>210CM, ESPESSURA DE 3,5CM, ITENS INCLUSOS: DOBRADIÇAS, MONT</v>
          </cell>
        </row>
        <row r="4848">
          <cell r="A4848" t="str">
            <v>SINAPI - S</v>
          </cell>
          <cell r="B4848" t="str">
            <v>ISTEMA NACIONAL DE PESQUISA DE CUSTOS E ÍNDICES DA CONSTRUÇÃO CIVIL</v>
          </cell>
        </row>
        <row r="4849">
          <cell r="A4849" t="str">
            <v>PCI.817.01</v>
          </cell>
          <cell r="B4849" t="e">
            <v>#NAME?</v>
          </cell>
          <cell r="D4849" t="str">
            <v>EM</v>
          </cell>
          <cell r="E4849" t="str">
            <v>06/2016 AS 13:04:4</v>
          </cell>
        </row>
        <row r="4850">
          <cell r="D4850" t="str">
            <v>TA</v>
          </cell>
          <cell r="E4850" t="str">
            <v>TÉCNICA: 13/06/20</v>
          </cell>
        </row>
        <row r="4851">
          <cell r="A4851" t="str">
            <v>ENCARGOS S</v>
          </cell>
          <cell r="B4851" t="str">
            <v>OCIAIS DESONERADOS: 90,80%(HORA)   52,84%(MÊS)</v>
          </cell>
        </row>
        <row r="4852">
          <cell r="A4852" t="str">
            <v>ABRANGÊNCI</v>
          </cell>
          <cell r="B4852" t="str">
            <v>A : NACIONAL                                              LOCALIDADE  : BELO</v>
          </cell>
          <cell r="C4852" t="str">
            <v>HORI</v>
          </cell>
        </row>
        <row r="4853">
          <cell r="A4853" t="str">
            <v>REF.COLETA</v>
          </cell>
          <cell r="B4853" t="str">
            <v>: MEDIANO</v>
          </cell>
          <cell r="D4853" t="str">
            <v>TA</v>
          </cell>
          <cell r="E4853" t="str">
            <v>: 05/2016</v>
          </cell>
        </row>
        <row r="4854">
          <cell r="A4854" t="str">
            <v>CÓDIGO</v>
          </cell>
          <cell r="B4854" t="str">
            <v>|D E S C R I Ç Ã O                                                   |UN</v>
          </cell>
          <cell r="C4854" t="str">
            <v>IDADE</v>
          </cell>
          <cell r="D4854" t="str">
            <v>DE</v>
          </cell>
          <cell r="E4854" t="str">
            <v>|CUSTO TOTA</v>
          </cell>
        </row>
        <row r="4855">
          <cell r="A4855" t="str">
            <v>VÍNCULO...</v>
          </cell>
          <cell r="B4855" t="str">
            <v>..: CAIXA REFERENCIAL</v>
          </cell>
        </row>
        <row r="4856">
          <cell r="A4856" t="str">
            <v>AGEM E INS</v>
          </cell>
          <cell r="B4856" t="str">
            <v>TALAÇÃO DO BATENTE, FECHADURA COM EXECUÇÃO DO FURO - FORNECI</v>
          </cell>
        </row>
        <row r="4857">
          <cell r="A4857" t="str">
            <v>MENTO E IN</v>
          </cell>
          <cell r="B4857" t="str">
            <v>STALAÇÃO. AF_08/2015</v>
          </cell>
        </row>
        <row r="4858">
          <cell r="A4858">
            <v>90847</v>
          </cell>
          <cell r="B4858" t="str">
            <v>KIT DE PORTA DE MADEIRA PARA PINTURA, SEMI-OCA (LEVE OU MÉDIA), PADRÃO</v>
          </cell>
          <cell r="C4858" t="str">
            <v>UN</v>
          </cell>
          <cell r="D4858" t="str">
            <v>AS</v>
          </cell>
          <cell r="E4858">
            <v>385.98</v>
          </cell>
        </row>
        <row r="4859">
          <cell r="A4859" t="str">
            <v>MÉDIO, 60X</v>
          </cell>
          <cell r="B4859" t="str">
            <v>210CM, ESPESSURA DE 3,5CM, ITENS INCLUSOS: DOBRADIÇAS, MONT</v>
          </cell>
        </row>
        <row r="4860">
          <cell r="A4860" t="str">
            <v>AGEM E INS</v>
          </cell>
          <cell r="B4860" t="str">
            <v>TALAÇÃO DO BATENTE, SEM FECHADURA - FORNECIMENTO E INSTALAÇÃ</v>
          </cell>
        </row>
        <row r="4861">
          <cell r="A4861" t="str">
            <v>O. AF_08/2</v>
          </cell>
          <cell r="B4861">
            <v>15</v>
          </cell>
        </row>
        <row r="4862">
          <cell r="A4862">
            <v>90848</v>
          </cell>
          <cell r="B4862" t="str">
            <v>KIT DE PORTA DE MADEIRA PARA PINTURA, SEMI-OCA (LEVE OU MÉDIA), PADRÃO</v>
          </cell>
          <cell r="C4862" t="str">
            <v>UN</v>
          </cell>
          <cell r="D4862" t="str">
            <v>AS</v>
          </cell>
          <cell r="E4862">
            <v>402.51</v>
          </cell>
        </row>
        <row r="4863">
          <cell r="A4863" t="str">
            <v>MÉDIO, 70X</v>
          </cell>
          <cell r="B4863" t="str">
            <v>210CM, ESPESSURA DE 3,5CM, ITENS INCLUSOS: DOBRADIÇAS, MONT</v>
          </cell>
        </row>
        <row r="4864">
          <cell r="A4864" t="str">
            <v>AGEM E INS</v>
          </cell>
          <cell r="B4864" t="str">
            <v>TALAÇÃO DO BATENTE, SEM FECHADURA - FORNECIMENTO E INSTALAÇÃ</v>
          </cell>
        </row>
        <row r="4865">
          <cell r="A4865" t="str">
            <v>O. AF_08/2</v>
          </cell>
          <cell r="B4865">
            <v>15</v>
          </cell>
        </row>
        <row r="4866">
          <cell r="A4866">
            <v>90849</v>
          </cell>
          <cell r="B4866" t="str">
            <v>KIT DE PORTA DE MADEIRA PARA PINTURA, SEMI-OCA (LEVE OU MÉDIA), PADRÃO</v>
          </cell>
          <cell r="C4866" t="str">
            <v>UN</v>
          </cell>
          <cell r="D4866" t="str">
            <v>AS</v>
          </cell>
          <cell r="E4866">
            <v>419.06</v>
          </cell>
        </row>
        <row r="4867">
          <cell r="A4867" t="str">
            <v>MÉDIO, 80X</v>
          </cell>
          <cell r="B4867" t="str">
            <v>210CM, ESPESSURA DE 3,5CM, ITENS INCLUSOS: DOBRADIÇAS, MONT</v>
          </cell>
        </row>
        <row r="4868">
          <cell r="A4868" t="str">
            <v>AGEM E INS</v>
          </cell>
          <cell r="B4868" t="str">
            <v>TALAÇÃO DO BATENTE, SEM FECHADURA - FORNECIMENTO E INSTALAÇÃ</v>
          </cell>
        </row>
        <row r="4869">
          <cell r="A4869" t="str">
            <v>O. AF_08/2</v>
          </cell>
          <cell r="B4869">
            <v>15</v>
          </cell>
        </row>
        <row r="4870">
          <cell r="A4870">
            <v>90850</v>
          </cell>
          <cell r="B4870" t="str">
            <v>KIT DE PORTA DE MADEIRA PARA PINTURA, SEMI-OCA (LEVE OU MÉDIA), PADRÃO</v>
          </cell>
          <cell r="C4870" t="str">
            <v>UN</v>
          </cell>
          <cell r="D4870" t="str">
            <v>AS</v>
          </cell>
          <cell r="E4870">
            <v>443.31</v>
          </cell>
        </row>
        <row r="4871">
          <cell r="A4871" t="str">
            <v>MÉDIO, 90X</v>
          </cell>
          <cell r="B4871" t="str">
            <v>210CM, ESPESSURA DE 3,5CM, ITENS INCLUSOS: DOBRADIÇAS, MONT</v>
          </cell>
        </row>
        <row r="4872">
          <cell r="A4872" t="str">
            <v>AGEM E INS</v>
          </cell>
          <cell r="B4872" t="str">
            <v>TALAÇÃO DO BATENTE, SEM FECHADURA - FORNECIMENTO E INSTALAÇÃ</v>
          </cell>
        </row>
        <row r="4873">
          <cell r="A4873" t="str">
            <v>O. AF_08/2</v>
          </cell>
          <cell r="B4873">
            <v>15</v>
          </cell>
        </row>
        <row r="4874">
          <cell r="A4874">
            <v>91009</v>
          </cell>
          <cell r="B4874" t="str">
            <v>PORTA DE MADEIRA PARA VERNIZ, SEMI-OCA (LEVE OU MÉDIA), 60X210CM, ESPE</v>
          </cell>
          <cell r="C4874" t="str">
            <v>UN</v>
          </cell>
          <cell r="D4874" t="str">
            <v>AS</v>
          </cell>
          <cell r="E4874">
            <v>184.75</v>
          </cell>
        </row>
        <row r="4875">
          <cell r="A4875" t="str">
            <v>SSURA DE 3</v>
          </cell>
          <cell r="B4875" t="str">
            <v>,5CM, INCLUSO DOBRADIÇAS - FORNECIMENTO E INSTALAÇÃO. AF_08/</v>
          </cell>
        </row>
        <row r="4876">
          <cell r="A4876">
            <v>2015</v>
          </cell>
        </row>
        <row r="4877">
          <cell r="A4877">
            <v>91010</v>
          </cell>
          <cell r="B4877" t="str">
            <v>PORTA DE MADEIRA PARA VERNIZ, SEMI-OCA (LEVE OU MÉDIA), 70X210CM, ESPE</v>
          </cell>
          <cell r="C4877" t="str">
            <v>UN</v>
          </cell>
          <cell r="D4877" t="str">
            <v>AS</v>
          </cell>
          <cell r="E4877">
            <v>196.47</v>
          </cell>
        </row>
        <row r="4878">
          <cell r="A4878" t="str">
            <v>SSURA DE 3</v>
          </cell>
          <cell r="B4878" t="str">
            <v>,5CM, INCLUSO DOBRADIÇAS - FORNECIMENTO E INSTALAÇÃO. AF_08/</v>
          </cell>
        </row>
        <row r="4879">
          <cell r="A4879">
            <v>2015</v>
          </cell>
        </row>
        <row r="4880">
          <cell r="A4880">
            <v>91011</v>
          </cell>
          <cell r="B4880" t="str">
            <v>PORTA DE MADEIRA PARA VERNIZ, SEMI-OCA (LEVE OU MÉDIA), 80X210CM, ESPE</v>
          </cell>
          <cell r="C4880" t="str">
            <v>UN</v>
          </cell>
          <cell r="D4880" t="str">
            <v>AS</v>
          </cell>
          <cell r="E4880">
            <v>203.63</v>
          </cell>
        </row>
        <row r="4881">
          <cell r="A4881" t="str">
            <v>SSURA DE 3</v>
          </cell>
          <cell r="B4881" t="str">
            <v>,5CM, INCLUSO DOBRADIÇAS - FORNECIMENTO E INSTALAÇÃO. AF_08/</v>
          </cell>
        </row>
        <row r="4882">
          <cell r="A4882">
            <v>2015</v>
          </cell>
        </row>
        <row r="4883">
          <cell r="A4883">
            <v>91012</v>
          </cell>
          <cell r="B4883" t="str">
            <v>PORTA DE MADEIRA PARA VERNIZ, SEMI-OCA (LEVE OU MÉDIA), 90X210CM, ESPE</v>
          </cell>
          <cell r="C4883" t="str">
            <v>UN</v>
          </cell>
          <cell r="D4883" t="str">
            <v>AS</v>
          </cell>
          <cell r="E4883">
            <v>223.4</v>
          </cell>
        </row>
        <row r="4884">
          <cell r="A4884" t="str">
            <v>SINAPI - S</v>
          </cell>
          <cell r="B4884" t="str">
            <v>ISTEMA NACIONAL DE PESQUISA DE CUSTOS E ÍNDICES DA CONSTRUÇÃO CIVIL</v>
          </cell>
        </row>
        <row r="4885">
          <cell r="A4885" t="str">
            <v>PCI.817.01</v>
          </cell>
          <cell r="B4885" t="e">
            <v>#NAME?</v>
          </cell>
          <cell r="D4885" t="str">
            <v>EM</v>
          </cell>
          <cell r="E4885" t="str">
            <v>06/2016 AS 13:04:4</v>
          </cell>
        </row>
        <row r="4886">
          <cell r="D4886" t="str">
            <v>TA</v>
          </cell>
          <cell r="E4886" t="str">
            <v>TÉCNICA: 13/06/20</v>
          </cell>
        </row>
        <row r="4887">
          <cell r="A4887" t="str">
            <v>ENCARGOS S</v>
          </cell>
          <cell r="B4887" t="str">
            <v>OCIAIS DESONERADOS: 90,80%(HORA)   52,84%(MÊS)</v>
          </cell>
        </row>
        <row r="4888">
          <cell r="A4888" t="str">
            <v>ABRANGÊNCI</v>
          </cell>
          <cell r="B4888" t="str">
            <v>A : NACIONAL                                              LOCALIDADE  : BELO</v>
          </cell>
          <cell r="C4888" t="str">
            <v>HORI</v>
          </cell>
        </row>
        <row r="4889">
          <cell r="A4889" t="str">
            <v>REF.COLETA</v>
          </cell>
          <cell r="B4889" t="str">
            <v>: MEDIANO</v>
          </cell>
          <cell r="D4889" t="str">
            <v>TA</v>
          </cell>
          <cell r="E4889" t="str">
            <v>: 05/2016</v>
          </cell>
        </row>
        <row r="4890">
          <cell r="A4890" t="str">
            <v>CÓDIGO</v>
          </cell>
          <cell r="B4890" t="str">
            <v>|D E S C R I Ç Ã O                                                   |UN</v>
          </cell>
          <cell r="C4890" t="str">
            <v>IDADE</v>
          </cell>
          <cell r="D4890" t="str">
            <v>DE</v>
          </cell>
          <cell r="E4890" t="str">
            <v>|CUSTO TOTA</v>
          </cell>
        </row>
        <row r="4891">
          <cell r="A4891" t="str">
            <v>VÍNCULO...</v>
          </cell>
          <cell r="B4891" t="str">
            <v>..: CAIXA REFERENCIAL</v>
          </cell>
        </row>
        <row r="4892">
          <cell r="A4892" t="str">
            <v>SSURA DE 3</v>
          </cell>
          <cell r="B4892" t="str">
            <v>,5CM, INCLUSO DOBRADIÇAS - FORNECIMENTO E INSTALAÇÃO. AF_08/</v>
          </cell>
        </row>
        <row r="4893">
          <cell r="A4893">
            <v>2015</v>
          </cell>
        </row>
        <row r="4894">
          <cell r="A4894">
            <v>91013</v>
          </cell>
          <cell r="B4894" t="str">
            <v>KIT DE PORTA DE MADEIRA PARA VERNIZ, SEMI-OCA (LEVE OU MÉDIA), PADRÃO</v>
          </cell>
          <cell r="C4894" t="str">
            <v>UN</v>
          </cell>
          <cell r="D4894" t="str">
            <v>AS</v>
          </cell>
          <cell r="E4894">
            <v>417.38</v>
          </cell>
        </row>
        <row r="4895">
          <cell r="A4895" t="str">
            <v>MÉDIO, 60X</v>
          </cell>
          <cell r="B4895" t="str">
            <v>210CM, ESPESSURA DE 3,5CM, ITENS INCLUSOS: DOBRADIÇAS, MONTA</v>
          </cell>
        </row>
        <row r="4896">
          <cell r="A4896" t="str">
            <v>GEM E INST</v>
          </cell>
          <cell r="B4896" t="str">
            <v>ALAÇÃO DO BATENTE, SEM FECHADURA - FORNECIMENTO E INSTALAÇÃO</v>
          </cell>
        </row>
        <row r="4897">
          <cell r="A4897" t="str">
            <v>. AF_08/20</v>
          </cell>
          <cell r="B4897">
            <v>15</v>
          </cell>
        </row>
        <row r="4898">
          <cell r="A4898">
            <v>91014</v>
          </cell>
          <cell r="B4898" t="str">
            <v>KIT DE PORTA DE MADEIRA PARA VERNIZ, SEMI-OCA (LEVE OU MÉDIA), PADRÃO</v>
          </cell>
          <cell r="C4898" t="str">
            <v>UN</v>
          </cell>
          <cell r="D4898" t="str">
            <v>AS</v>
          </cell>
          <cell r="E4898">
            <v>440.63</v>
          </cell>
        </row>
        <row r="4899">
          <cell r="A4899" t="str">
            <v>MÉDIO, 70X</v>
          </cell>
          <cell r="B4899" t="str">
            <v>210CM, ESPESSURA DE 3,5CM, ITENS INCLUSOS: DOBRADIÇAS, MONTA</v>
          </cell>
        </row>
        <row r="4900">
          <cell r="A4900" t="str">
            <v>GEM E INST</v>
          </cell>
          <cell r="B4900" t="str">
            <v>ALAÇÃO DO BATENTE, SEM FECHADURA - FORNECIMENTO E INSTALAÇÃO</v>
          </cell>
        </row>
        <row r="4901">
          <cell r="A4901" t="str">
            <v>. AF_08/20</v>
          </cell>
          <cell r="B4901">
            <v>15</v>
          </cell>
        </row>
        <row r="4902">
          <cell r="A4902">
            <v>91015</v>
          </cell>
          <cell r="B4902" t="str">
            <v>KIT DE PORTA DE MADEIRA PARA VERNIZ, SEMI-OCA (LEVE OU MÉDIA), PADRÃO</v>
          </cell>
          <cell r="C4902" t="str">
            <v>UN</v>
          </cell>
          <cell r="D4902" t="str">
            <v>AS</v>
          </cell>
          <cell r="E4902">
            <v>459.35</v>
          </cell>
        </row>
        <row r="4903">
          <cell r="A4903" t="str">
            <v>MÉDIO, 80X</v>
          </cell>
          <cell r="B4903" t="str">
            <v>210CM, ESPESSURA DE 3,5CM, ITENS INCLUSOS: DOBRADIÇAS, MONTA</v>
          </cell>
        </row>
        <row r="4904">
          <cell r="A4904" t="str">
            <v>GEM E INST</v>
          </cell>
          <cell r="B4904" t="str">
            <v>ALAÇÃO DO BATENTE, SEM FECHADURA - FORNECIMENTO E INSTALAÇÃO</v>
          </cell>
        </row>
        <row r="4905">
          <cell r="A4905" t="str">
            <v>. AF_08/20</v>
          </cell>
          <cell r="B4905">
            <v>15</v>
          </cell>
        </row>
        <row r="4906">
          <cell r="A4906">
            <v>91016</v>
          </cell>
          <cell r="B4906" t="str">
            <v>KIT DE PORTA DE MADEIRA PARA VERNIZ, SEMI-OCA (LEVE OU MÉDIA), PADRÃO</v>
          </cell>
          <cell r="C4906" t="str">
            <v>UN</v>
          </cell>
          <cell r="D4906" t="str">
            <v>AS</v>
          </cell>
          <cell r="E4906">
            <v>490.74</v>
          </cell>
        </row>
        <row r="4907">
          <cell r="A4907" t="str">
            <v>MÉDIO, 90X</v>
          </cell>
          <cell r="B4907" t="str">
            <v>210CM, ESPESSURA DE 3,5CM, ITENS INCLUSOS: DOBRADIÇAS, MONTA</v>
          </cell>
        </row>
        <row r="4908">
          <cell r="A4908" t="str">
            <v>GEM E INST</v>
          </cell>
          <cell r="B4908" t="str">
            <v>ALAÇÃO DO BATENTE, SEM FECHADURA - FORNECIMENTO E INSTALAÇÃO</v>
          </cell>
        </row>
        <row r="4909">
          <cell r="A4909" t="str">
            <v>. AF_08/20</v>
          </cell>
          <cell r="B4909">
            <v>15</v>
          </cell>
        </row>
        <row r="4910">
          <cell r="A4910">
            <v>91286</v>
          </cell>
          <cell r="B4910" t="str">
            <v>ADUELA / MARCO / BATENTE PARA PORTA DE 60X210CM, PADRÃO POPULAR - FORN</v>
          </cell>
          <cell r="C4910" t="str">
            <v>UN</v>
          </cell>
          <cell r="D4910" t="str">
            <v>CR</v>
          </cell>
          <cell r="E4910">
            <v>111.42</v>
          </cell>
        </row>
        <row r="4911">
          <cell r="A4911" t="str">
            <v>ECIMENTO E</v>
          </cell>
          <cell r="B4911" t="str">
            <v>MONTAGEM. AF_08/2015</v>
          </cell>
        </row>
        <row r="4912">
          <cell r="A4912">
            <v>91287</v>
          </cell>
          <cell r="B4912" t="str">
            <v>ADUELA / MARCO / BATENTE PARA PORTA DE 70X210CM, PADRÃO POPULAR - FORN</v>
          </cell>
          <cell r="C4912" t="str">
            <v>UN</v>
          </cell>
          <cell r="D4912" t="str">
            <v>CR</v>
          </cell>
          <cell r="E4912">
            <v>116.84</v>
          </cell>
        </row>
        <row r="4913">
          <cell r="A4913" t="str">
            <v>ECIMENTO E</v>
          </cell>
          <cell r="B4913" t="str">
            <v>MONTAGEM. AF_08/2015</v>
          </cell>
        </row>
        <row r="4914">
          <cell r="A4914">
            <v>91288</v>
          </cell>
          <cell r="B4914" t="str">
            <v>ADUELA / MARCO / BATENTE PARA PORTA DE 80X210CM, PADRÃO POPULAR - FORN</v>
          </cell>
          <cell r="C4914" t="str">
            <v>UN</v>
          </cell>
          <cell r="D4914" t="str">
            <v>CR</v>
          </cell>
          <cell r="E4914">
            <v>122.27</v>
          </cell>
        </row>
        <row r="4915">
          <cell r="A4915" t="str">
            <v>ECIMENTO E</v>
          </cell>
          <cell r="B4915" t="str">
            <v>MONTAGEM. AF_08/2015</v>
          </cell>
        </row>
        <row r="4916">
          <cell r="A4916">
            <v>91290</v>
          </cell>
          <cell r="B4916" t="str">
            <v>ADUELA / MARCO / BATENTE PARA PORTA DE 90X210CM, PADRÃO POPULAR - FORN</v>
          </cell>
          <cell r="C4916" t="str">
            <v>UN</v>
          </cell>
          <cell r="D4916" t="str">
            <v>CR</v>
          </cell>
          <cell r="E4916">
            <v>127.68</v>
          </cell>
        </row>
        <row r="4917">
          <cell r="A4917" t="str">
            <v>ECIMENTO E</v>
          </cell>
          <cell r="B4917" t="str">
            <v>MONTAGEM. AF_08/2015</v>
          </cell>
        </row>
        <row r="4918">
          <cell r="A4918">
            <v>91291</v>
          </cell>
          <cell r="B4918" t="str">
            <v>ADUELA / MARCO / BATENTE PARA PORTA DE 60X210CM, FIXAÇÃO COM ARGAMASSA</v>
          </cell>
          <cell r="C4918" t="str">
            <v>UN</v>
          </cell>
          <cell r="D4918" t="str">
            <v>CR</v>
          </cell>
          <cell r="E4918">
            <v>159.54</v>
          </cell>
        </row>
        <row r="4919">
          <cell r="A4919" t="str">
            <v>, PADRÃO P</v>
          </cell>
          <cell r="B4919" t="str">
            <v>OPULAR - FORNECIMENTO E INSTALAÇÃO. AF_08/2015_P</v>
          </cell>
        </row>
        <row r="4920">
          <cell r="A4920" t="str">
            <v>SINAPI - S</v>
          </cell>
          <cell r="B4920" t="str">
            <v>ISTEMA NACIONAL DE PESQUISA DE CUSTOS E ÍNDICES DA CONSTRUÇÃO CIVIL</v>
          </cell>
        </row>
        <row r="4921">
          <cell r="A4921" t="str">
            <v>PCI.817.01</v>
          </cell>
          <cell r="B4921" t="e">
            <v>#NAME?</v>
          </cell>
          <cell r="D4921" t="str">
            <v>EM</v>
          </cell>
          <cell r="E4921" t="str">
            <v>06/2016 AS 13:04:4</v>
          </cell>
        </row>
        <row r="4922">
          <cell r="D4922" t="str">
            <v>TA</v>
          </cell>
          <cell r="E4922" t="str">
            <v>TÉCNICA: 13/06/20</v>
          </cell>
        </row>
        <row r="4923">
          <cell r="A4923" t="str">
            <v>ENCARGOS S</v>
          </cell>
          <cell r="B4923" t="str">
            <v>OCIAIS DESONERADOS: 90,80%(HORA)   52,84%(MÊS)</v>
          </cell>
        </row>
        <row r="4924">
          <cell r="A4924" t="str">
            <v>ABRANGÊNCI</v>
          </cell>
          <cell r="B4924" t="str">
            <v>A : NACIONAL                                              LOCALIDADE  : BELO</v>
          </cell>
          <cell r="C4924" t="str">
            <v>HORI</v>
          </cell>
        </row>
        <row r="4925">
          <cell r="A4925" t="str">
            <v>REF.COLETA</v>
          </cell>
          <cell r="B4925" t="str">
            <v>: MEDIANO</v>
          </cell>
          <cell r="D4925" t="str">
            <v>TA</v>
          </cell>
          <cell r="E4925" t="str">
            <v>: 05/2016</v>
          </cell>
        </row>
        <row r="4926">
          <cell r="A4926" t="str">
            <v>CÓDIGO</v>
          </cell>
          <cell r="B4926" t="str">
            <v>|D E S C R I Ç Ã O                                                   |UN</v>
          </cell>
          <cell r="C4926" t="str">
            <v>IDADE</v>
          </cell>
          <cell r="D4926" t="str">
            <v>DE</v>
          </cell>
          <cell r="E4926" t="str">
            <v>|CUSTO TOTA</v>
          </cell>
        </row>
        <row r="4927">
          <cell r="A4927" t="str">
            <v>VÍNCULO...</v>
          </cell>
          <cell r="B4927" t="str">
            <v>..: CAIXA REFERENCIAL</v>
          </cell>
        </row>
        <row r="4928">
          <cell r="A4928">
            <v>91292</v>
          </cell>
          <cell r="B4928" t="str">
            <v>ADUELA / MARCO / BATENTE PARA PORTA DE 70X210CM, FIXAÇÃO COM ARGAMASSA</v>
          </cell>
          <cell r="C4928" t="str">
            <v>UN</v>
          </cell>
          <cell r="D4928" t="str">
            <v>CR</v>
          </cell>
          <cell r="E4928">
            <v>168.93</v>
          </cell>
        </row>
        <row r="4929">
          <cell r="A4929" t="str">
            <v>, PADRÃO P</v>
          </cell>
          <cell r="B4929" t="str">
            <v>OPULAR - FORNECIMENTO E INSTALAÇÃO. AF_08/2015_P</v>
          </cell>
        </row>
        <row r="4930">
          <cell r="A4930">
            <v>91293</v>
          </cell>
          <cell r="B4930" t="str">
            <v>ADUELA / MARCO / BATENTE PARA PORTA DE 80X210CM, FIXAÇÃO COM ARGAMASSA</v>
          </cell>
          <cell r="C4930" t="str">
            <v>UN</v>
          </cell>
          <cell r="D4930" t="str">
            <v>CR</v>
          </cell>
          <cell r="E4930">
            <v>178.32</v>
          </cell>
        </row>
        <row r="4931">
          <cell r="A4931" t="str">
            <v>, PADRÃO P</v>
          </cell>
          <cell r="B4931" t="str">
            <v>OPULAR - FORNECIMENTO E INSTALAÇÃO. AF_08/2015_P</v>
          </cell>
        </row>
        <row r="4932">
          <cell r="A4932">
            <v>91294</v>
          </cell>
          <cell r="B4932" t="str">
            <v>ADUELA / MARCO / BATENTE PARA PORTA DE 90X210CM, FIXAÇÃO COM ARGAMASSA</v>
          </cell>
          <cell r="C4932" t="str">
            <v>UN</v>
          </cell>
          <cell r="D4932" t="str">
            <v>CR</v>
          </cell>
          <cell r="E4932">
            <v>187.74</v>
          </cell>
        </row>
        <row r="4933">
          <cell r="A4933" t="str">
            <v>, PADRÃO P</v>
          </cell>
          <cell r="B4933" t="str">
            <v>OPULAR - FORNECIMENTO E INSTALAÇÃO. AF_08/2015_P</v>
          </cell>
        </row>
        <row r="4934">
          <cell r="A4934">
            <v>91295</v>
          </cell>
          <cell r="B4934" t="str">
            <v>PORTA DE MADEIRA ALMOFADADA, SEMI-OCA (LEVE OU MÉDIA), 60X210CM, ESPES</v>
          </cell>
          <cell r="C4934" t="str">
            <v>UN</v>
          </cell>
          <cell r="D4934" t="str">
            <v>AS</v>
          </cell>
          <cell r="E4934">
            <v>361.73</v>
          </cell>
        </row>
        <row r="4935">
          <cell r="A4935" t="str">
            <v>SURA DE 3C</v>
          </cell>
          <cell r="B4935" t="str">
            <v>M, INCLUSO DOBRADIÇAS - FORNECIMENTO E INSTALAÇÃO. AF_08/201</v>
          </cell>
        </row>
        <row r="4936">
          <cell r="A4936">
            <v>5</v>
          </cell>
        </row>
        <row r="4937">
          <cell r="A4937">
            <v>91296</v>
          </cell>
          <cell r="B4937" t="str">
            <v>PORTA DE MADEIRA ALMOFADADA, SEMI-OCA (LEVE OU MÉDIA), 70X210CM, ESPES</v>
          </cell>
          <cell r="C4937" t="str">
            <v>UN</v>
          </cell>
          <cell r="D4937" t="str">
            <v>AS</v>
          </cell>
          <cell r="E4937">
            <v>375.09</v>
          </cell>
        </row>
        <row r="4938">
          <cell r="A4938" t="str">
            <v>SURA DE 3C</v>
          </cell>
          <cell r="B4938" t="str">
            <v>M, INCLUSO DOBRADIÇAS - FORNECIMENTO E INSTALAÇÃO. AF_08/201</v>
          </cell>
        </row>
        <row r="4939">
          <cell r="A4939">
            <v>5</v>
          </cell>
        </row>
        <row r="4940">
          <cell r="A4940">
            <v>91297</v>
          </cell>
          <cell r="B4940" t="str">
            <v>PORTA DE MADEIRA ALMOFADADA, SEMI-OCA (LEVE OU MÉDIA), 80X210CM, ESPES</v>
          </cell>
          <cell r="C4940" t="str">
            <v>UN</v>
          </cell>
          <cell r="D4940" t="str">
            <v>AS</v>
          </cell>
          <cell r="E4940">
            <v>284.52999999999997</v>
          </cell>
        </row>
        <row r="4941">
          <cell r="A4941" t="str">
            <v>SURA DE 3,</v>
          </cell>
          <cell r="B4941" t="str">
            <v>5CM, INCLUSO DOBRADIÇAS - FORNECIMENTO E INSTALAÇÃO. AF_08/2</v>
          </cell>
        </row>
        <row r="4942">
          <cell r="A4942">
            <v>15</v>
          </cell>
        </row>
        <row r="4943">
          <cell r="A4943">
            <v>91298</v>
          </cell>
          <cell r="B4943" t="str">
            <v>PORTA DE MADEIRA TIPO VENEZIANA, SEMI-OCA (LEVE OU MÉDIA), 80X210CM, E</v>
          </cell>
          <cell r="C4943" t="str">
            <v>UN</v>
          </cell>
          <cell r="D4943" t="str">
            <v>AS</v>
          </cell>
          <cell r="E4943">
            <v>457.97</v>
          </cell>
        </row>
        <row r="4944">
          <cell r="A4944" t="str">
            <v>SPESSURA D</v>
          </cell>
          <cell r="B4944" t="str">
            <v>E 3CM, INCLUSO DOBRADIÇAS - FORNECIMENTO E INSTALAÇÃO. AF_08</v>
          </cell>
        </row>
        <row r="4945">
          <cell r="A4945" t="str">
            <v>/2015</v>
          </cell>
        </row>
        <row r="4946">
          <cell r="A4946">
            <v>91299</v>
          </cell>
          <cell r="B4946" t="str">
            <v>PORTA DE MADEIRA, TIPO MEXICANA, SEMI-OCA (PESADA OU SUPERPESADA), 80X</v>
          </cell>
          <cell r="C4946" t="str">
            <v>UN</v>
          </cell>
          <cell r="D4946" t="str">
            <v>AS</v>
          </cell>
          <cell r="E4946">
            <v>736.19</v>
          </cell>
        </row>
        <row r="4947">
          <cell r="A4947" t="str">
            <v>210CM, ESP</v>
          </cell>
          <cell r="B4947" t="str">
            <v>ESSURA DE 3,5CM, INCLUSO DOBRADIÇAS - FORNECIMENTO E INSTALA</v>
          </cell>
        </row>
        <row r="4948">
          <cell r="A4948" t="str">
            <v>ÇÃO. AF_08</v>
          </cell>
          <cell r="B4948" t="str">
            <v>/2015</v>
          </cell>
        </row>
        <row r="4949">
          <cell r="A4949">
            <v>91300</v>
          </cell>
          <cell r="B4949" t="str">
            <v>ALIZAR / GUARNIÇÃO DE 5X1,5CM PARA PORTA DE 60X210CM FIXADO COM PREGOS</v>
          </cell>
          <cell r="C4949" t="str">
            <v>UN</v>
          </cell>
          <cell r="D4949" t="str">
            <v>CR</v>
          </cell>
          <cell r="E4949">
            <v>18.04</v>
          </cell>
        </row>
        <row r="4950">
          <cell r="A4950" t="str">
            <v>, PADRÃO P</v>
          </cell>
          <cell r="B4950" t="str">
            <v>OPULAR - FORNECIMENTO E INSTALAÇÃO. AF_08/2015_P</v>
          </cell>
        </row>
        <row r="4951">
          <cell r="A4951">
            <v>91301</v>
          </cell>
          <cell r="B4951" t="str">
            <v>ALIZAR / GUARNIÇÃO DE 5X1,5CM PARA PORTA DE 70X210CM FIXADO COM PREGOS</v>
          </cell>
          <cell r="C4951" t="str">
            <v>UN</v>
          </cell>
          <cell r="D4951" t="str">
            <v>CR</v>
          </cell>
          <cell r="E4951">
            <v>19.05</v>
          </cell>
        </row>
        <row r="4952">
          <cell r="A4952" t="str">
            <v>, PADRÃO P</v>
          </cell>
          <cell r="B4952" t="str">
            <v>OPULAR - FORNECIMENTO E INSTALAÇÃO. AF_08/2015_P</v>
          </cell>
        </row>
        <row r="4953">
          <cell r="A4953">
            <v>91302</v>
          </cell>
          <cell r="B4953" t="str">
            <v>ALIZAR / GUARNIÇÃO DE 5X1,5CM PARA PORTA DE 80X210CM FIXADO COM PREGOS</v>
          </cell>
          <cell r="C4953" t="str">
            <v>UN</v>
          </cell>
          <cell r="D4953" t="str">
            <v>CR</v>
          </cell>
          <cell r="E4953">
            <v>20.07</v>
          </cell>
        </row>
        <row r="4954">
          <cell r="A4954" t="str">
            <v>, PADRÃO P</v>
          </cell>
          <cell r="B4954" t="str">
            <v>OPULAR - FORNECIMENTO E INSTALAÇÃO. AF_08/2015_P</v>
          </cell>
        </row>
        <row r="4955">
          <cell r="A4955">
            <v>91303</v>
          </cell>
          <cell r="B4955" t="str">
            <v>ALIZAR / GUARNIÇÃO DE 5X1,5CM PARA PORTA DE 90X210CM FIXADO COM PREGOS</v>
          </cell>
          <cell r="C4955" t="str">
            <v>UN</v>
          </cell>
          <cell r="D4955" t="str">
            <v>CR</v>
          </cell>
          <cell r="E4955">
            <v>21.11</v>
          </cell>
        </row>
        <row r="4956">
          <cell r="A4956" t="str">
            <v>SINAPI - S</v>
          </cell>
          <cell r="B4956" t="str">
            <v>ISTEMA NACIONAL DE PESQUISA DE CUSTOS E ÍNDICES DA CONSTRUÇÃO CIVIL</v>
          </cell>
        </row>
        <row r="4957">
          <cell r="A4957" t="str">
            <v>PCI.817.01</v>
          </cell>
          <cell r="B4957" t="e">
            <v>#NAME?</v>
          </cell>
          <cell r="D4957" t="str">
            <v>EM</v>
          </cell>
          <cell r="E4957" t="str">
            <v>06/2016 AS 13:04:4</v>
          </cell>
        </row>
        <row r="4958">
          <cell r="D4958" t="str">
            <v>TA</v>
          </cell>
          <cell r="E4958" t="str">
            <v>TÉCNICA: 13/06/20</v>
          </cell>
        </row>
        <row r="4959">
          <cell r="A4959" t="str">
            <v>ENCARGOS S</v>
          </cell>
          <cell r="B4959" t="str">
            <v>OCIAIS DESONERADOS: 90,80%(HORA)   52,84%(MÊS)</v>
          </cell>
        </row>
        <row r="4960">
          <cell r="A4960" t="str">
            <v>ABRANGÊNCI</v>
          </cell>
          <cell r="B4960" t="str">
            <v>A : NACIONAL                                              LOCALIDADE  : BELO</v>
          </cell>
          <cell r="C4960" t="str">
            <v>HORI</v>
          </cell>
        </row>
        <row r="4961">
          <cell r="A4961" t="str">
            <v>REF.COLETA</v>
          </cell>
          <cell r="B4961" t="str">
            <v>: MEDIANO</v>
          </cell>
          <cell r="D4961" t="str">
            <v>TA</v>
          </cell>
          <cell r="E4961" t="str">
            <v>: 05/2016</v>
          </cell>
        </row>
        <row r="4962">
          <cell r="A4962" t="str">
            <v>CÓDIGO</v>
          </cell>
          <cell r="B4962" t="str">
            <v>|D E S C R I Ç Ã O                                                   |UN</v>
          </cell>
          <cell r="C4962" t="str">
            <v>IDADE</v>
          </cell>
          <cell r="D4962" t="str">
            <v>DE</v>
          </cell>
          <cell r="E4962" t="str">
            <v>|CUSTO TOTA</v>
          </cell>
        </row>
        <row r="4963">
          <cell r="A4963" t="str">
            <v>VÍNCULO...</v>
          </cell>
          <cell r="B4963" t="str">
            <v>..: CAIXA REFERENCIAL</v>
          </cell>
        </row>
        <row r="4964">
          <cell r="A4964" t="str">
            <v>, PADRÃO P</v>
          </cell>
          <cell r="B4964" t="str">
            <v>OPULAR - FORNECIMENTO E INSTALAÇÃO. AF_08/2015_P</v>
          </cell>
        </row>
        <row r="4965">
          <cell r="A4965">
            <v>91304</v>
          </cell>
          <cell r="B4965" t="str">
            <v>FECHADURA DE EMBUTIR COM CILINDRO, EXTERNA, COMPLETA, ACABAMENTO PADRÃ</v>
          </cell>
          <cell r="C4965" t="str">
            <v>UN</v>
          </cell>
          <cell r="D4965" t="str">
            <v>CR</v>
          </cell>
          <cell r="E4965">
            <v>60.42</v>
          </cell>
        </row>
        <row r="4966">
          <cell r="A4966" t="str">
            <v>O POPULAR,</v>
          </cell>
          <cell r="B4966" t="str">
            <v>INCLUSO EXECUÇÃO DE FURO - FORNECIMENTO E INSTALAÇÃO. AF_08</v>
          </cell>
        </row>
        <row r="4967">
          <cell r="A4967" t="str">
            <v>/2015</v>
          </cell>
        </row>
        <row r="4968">
          <cell r="A4968">
            <v>91305</v>
          </cell>
          <cell r="B4968" t="str">
            <v>FECHADURA DE EMBUTIR PARA PORTA DE BANHEIRO, COMPLETA, ACABAMENTO PADR</v>
          </cell>
          <cell r="C4968" t="str">
            <v>UN</v>
          </cell>
          <cell r="D4968" t="str">
            <v>CR</v>
          </cell>
          <cell r="E4968">
            <v>45.59</v>
          </cell>
        </row>
        <row r="4969">
          <cell r="A4969" t="str">
            <v>ÃO POPULAR</v>
          </cell>
          <cell r="B4969" t="str">
            <v>, INCLUSO EXECUÇÃO DE FURO - FORNECIMENTO E INSTALAÇÃO. AF_0</v>
          </cell>
        </row>
        <row r="4970">
          <cell r="A4970">
            <v>42217</v>
          </cell>
        </row>
        <row r="4971">
          <cell r="A4971">
            <v>91306</v>
          </cell>
          <cell r="B4971" t="str">
            <v>FECHADURA DE EMBUTIR PARA PORTAS INTERNAS, COMPLETA, ACABAMENTO PADRÃO</v>
          </cell>
          <cell r="C4971" t="str">
            <v>UN</v>
          </cell>
          <cell r="D4971" t="str">
            <v>CR</v>
          </cell>
          <cell r="E4971">
            <v>68.81</v>
          </cell>
        </row>
        <row r="4972">
          <cell r="A4972" t="str">
            <v>MÉDIO, COM</v>
          </cell>
          <cell r="B4972" t="str">
            <v>EXECUÇÃO DE FURO - FORNECIMENTO E INSTALAÇÃO. AF_08/2015</v>
          </cell>
        </row>
        <row r="4973">
          <cell r="A4973">
            <v>91307</v>
          </cell>
          <cell r="B4973" t="str">
            <v>FECHADURA DE EMBUTIR PARA PORTAS INTERNAS, COMPLETA, ACABAMENTO PADRÃO</v>
          </cell>
          <cell r="C4973" t="str">
            <v>UN</v>
          </cell>
          <cell r="D4973" t="str">
            <v>CR</v>
          </cell>
          <cell r="E4973">
            <v>47.94</v>
          </cell>
        </row>
        <row r="4974">
          <cell r="A4974" t="str">
            <v>POPULAR, C</v>
          </cell>
          <cell r="B4974" t="str">
            <v>OM EXECUÇÃO DE FURO - FORNECIMENTO E INSTALAÇÃO. AF_08/2015</v>
          </cell>
        </row>
        <row r="4975">
          <cell r="A4975">
            <v>91312</v>
          </cell>
          <cell r="B4975" t="str">
            <v>KIT DE PORTA DE MADEIRA PARA PINTURA, SEMI-OCA (LEVE OU MÉDIA), PADRÃO</v>
          </cell>
          <cell r="C4975" t="str">
            <v>UN</v>
          </cell>
          <cell r="D4975" t="str">
            <v>AS</v>
          </cell>
          <cell r="E4975">
            <v>394.58</v>
          </cell>
        </row>
        <row r="4976">
          <cell r="A4976" t="str">
            <v>POPULAR, 6</v>
          </cell>
          <cell r="B4976" t="str">
            <v>0X210CM, ESPESSURA DE 3,5CM, ITENS INCLUSOS: DOBRADIÇAS, MO</v>
          </cell>
        </row>
        <row r="4977">
          <cell r="A4977" t="str">
            <v>NTAGEM E I</v>
          </cell>
          <cell r="B4977" t="str">
            <v>NSTALAÇÃO DO BATENTE, FECHADURA COM EXECUÇÃO DO FURO - FORNE</v>
          </cell>
        </row>
        <row r="4978">
          <cell r="A4978" t="str">
            <v>CIMENTO E</v>
          </cell>
          <cell r="B4978" t="str">
            <v>INSTALAÇÃO. AF_08/2015</v>
          </cell>
        </row>
        <row r="4979">
          <cell r="A4979">
            <v>91313</v>
          </cell>
          <cell r="B4979" t="str">
            <v>KIT DE PORTA DE MADEIRA PARA PINTURA, SEMI-OCA (LEVE OU MÉDIA), PADRÃO</v>
          </cell>
          <cell r="C4979" t="str">
            <v>UN</v>
          </cell>
          <cell r="D4979" t="str">
            <v>AS</v>
          </cell>
          <cell r="E4979">
            <v>413.34</v>
          </cell>
        </row>
        <row r="4980">
          <cell r="A4980" t="str">
            <v>POPULAR, 7</v>
          </cell>
          <cell r="B4980" t="str">
            <v>0X210CM, ESPESSURA DE 3,5CM, ITENS INCLUSOS: DOBRADIÇAS, MO</v>
          </cell>
        </row>
        <row r="4981">
          <cell r="A4981" t="str">
            <v>NTAGEM E I</v>
          </cell>
          <cell r="B4981" t="str">
            <v>NSTALAÇÃO DO BATENTE, FECHADURA COM EXECUÇÃO DO FURO - FORNE</v>
          </cell>
        </row>
        <row r="4982">
          <cell r="A4982" t="str">
            <v>CIMENTO E</v>
          </cell>
          <cell r="B4982" t="str">
            <v>INSTALAÇÃO. AF_08/2015</v>
          </cell>
        </row>
        <row r="4983">
          <cell r="A4983">
            <v>91314</v>
          </cell>
          <cell r="B4983" t="str">
            <v>KIT DE PORTA DE MADEIRA PARA PINTURA, SEMI-OCA (LEVE OU MÉDIA), PADRÃO</v>
          </cell>
          <cell r="C4983" t="str">
            <v>UN</v>
          </cell>
          <cell r="D4983" t="str">
            <v>AS</v>
          </cell>
          <cell r="E4983">
            <v>442.25</v>
          </cell>
        </row>
        <row r="4984">
          <cell r="A4984" t="str">
            <v>POPULAR, 8</v>
          </cell>
          <cell r="B4984" t="str">
            <v>0X210CM, ESPESSURA DE 3,5CM, ITENS INCLUSOS: DOBRADIÇAS, MO</v>
          </cell>
        </row>
        <row r="4985">
          <cell r="A4985" t="str">
            <v>NTAGEM E I</v>
          </cell>
          <cell r="B4985" t="str">
            <v>NSTALAÇÃO DO BATENTE, FECHADURA COM EXECUÇÃO DO FURO - FORNE</v>
          </cell>
        </row>
        <row r="4986">
          <cell r="A4986" t="str">
            <v>CIMENTO E</v>
          </cell>
          <cell r="B4986" t="str">
            <v>INSTALAÇÃO. AF_08/2015</v>
          </cell>
        </row>
        <row r="4987">
          <cell r="A4987">
            <v>91315</v>
          </cell>
          <cell r="B4987" t="str">
            <v>KIT DE PORTA DE MADEIRA PARA PINTURA, SEMI-OCA (LEVE OU MÉDIA), PADRÃO</v>
          </cell>
          <cell r="C4987" t="str">
            <v>UN</v>
          </cell>
          <cell r="D4987" t="str">
            <v>AS</v>
          </cell>
          <cell r="E4987">
            <v>466.37</v>
          </cell>
        </row>
        <row r="4988">
          <cell r="A4988" t="str">
            <v>POPULAR, 9</v>
          </cell>
          <cell r="B4988" t="str">
            <v>0X210CM, ESPESSURA DE 3,5CM, ITENS INCLUSOS: DOBRADIÇAS, MO</v>
          </cell>
        </row>
        <row r="4989">
          <cell r="A4989" t="str">
            <v>NTAGEM E I</v>
          </cell>
          <cell r="B4989" t="str">
            <v>NSTALAÇÃO DO BATENTE, FECHADURA COM EXECUÇÃO DO FURO - FORNE</v>
          </cell>
        </row>
        <row r="4990">
          <cell r="A4990" t="str">
            <v>CIMENTO E</v>
          </cell>
          <cell r="B4990" t="str">
            <v>INSTALAÇÃO. AF_08/2015</v>
          </cell>
        </row>
        <row r="4991">
          <cell r="A4991">
            <v>91318</v>
          </cell>
          <cell r="B4991" t="str">
            <v>KIT DE PORTA DE MADEIRA PARA PINTURA, SEMI-OCA (LEVE OU MÉDIA), PADRÃO</v>
          </cell>
          <cell r="C4991" t="str">
            <v>UN</v>
          </cell>
          <cell r="D4991" t="str">
            <v>AS</v>
          </cell>
          <cell r="E4991">
            <v>348.99</v>
          </cell>
        </row>
        <row r="4992">
          <cell r="A4992" t="str">
            <v>SINAPI - S</v>
          </cell>
          <cell r="B4992" t="str">
            <v>ISTEMA NACIONAL DE PESQUISA DE CUSTOS E ÍNDICES DA CONSTRUÇÃO CIVIL</v>
          </cell>
        </row>
        <row r="4993">
          <cell r="A4993" t="str">
            <v>PCI.817.01</v>
          </cell>
          <cell r="B4993" t="e">
            <v>#NAME?</v>
          </cell>
          <cell r="D4993" t="str">
            <v>EM</v>
          </cell>
          <cell r="E4993" t="str">
            <v>06/2016 AS 13:04:4</v>
          </cell>
        </row>
        <row r="4994">
          <cell r="D4994" t="str">
            <v>TA</v>
          </cell>
          <cell r="E4994" t="str">
            <v>TÉCNICA: 13/06/20</v>
          </cell>
        </row>
        <row r="4995">
          <cell r="A4995" t="str">
            <v>ENCARGOS S</v>
          </cell>
          <cell r="B4995" t="str">
            <v>OCIAIS DESONERADOS: 90,80%(HORA)   52,84%(MÊS)</v>
          </cell>
        </row>
        <row r="4996">
          <cell r="A4996" t="str">
            <v>ABRANGÊNCI</v>
          </cell>
          <cell r="B4996" t="str">
            <v>A : NACIONAL                                              LOCALIDADE  : BELO</v>
          </cell>
          <cell r="C4996" t="str">
            <v>HORI</v>
          </cell>
        </row>
        <row r="4997">
          <cell r="A4997" t="str">
            <v>REF.COLETA</v>
          </cell>
          <cell r="B4997" t="str">
            <v>: MEDIANO</v>
          </cell>
          <cell r="D4997" t="str">
            <v>TA</v>
          </cell>
          <cell r="E4997" t="str">
            <v>: 05/2016</v>
          </cell>
        </row>
        <row r="4998">
          <cell r="A4998" t="str">
            <v>CÓDIGO</v>
          </cell>
          <cell r="B4998" t="str">
            <v>|D E S C R I Ç Ã O                                                   |UN</v>
          </cell>
          <cell r="C4998" t="str">
            <v>IDADE</v>
          </cell>
          <cell r="D4998" t="str">
            <v>DE</v>
          </cell>
          <cell r="E4998" t="str">
            <v>|CUSTO TOTA</v>
          </cell>
        </row>
        <row r="4999">
          <cell r="A4999" t="str">
            <v>VÍNCULO...</v>
          </cell>
          <cell r="B4999" t="str">
            <v>..: CAIXA REFERENCIAL</v>
          </cell>
        </row>
        <row r="5000">
          <cell r="A5000" t="str">
            <v>POPULAR, 6</v>
          </cell>
          <cell r="B5000" t="str">
            <v>0X210CM, ESPESSURA DE 3,5CM, ITENS INCLUSOS: DOBRADIÇAS, MO</v>
          </cell>
        </row>
        <row r="5001">
          <cell r="A5001" t="str">
            <v>NTAGEM E I</v>
          </cell>
          <cell r="B5001" t="str">
            <v>NSTALAÇÃO DO BATENTE, SEM FECHADURA - FORNECIMENTO E INSTALA</v>
          </cell>
        </row>
        <row r="5002">
          <cell r="A5002" t="str">
            <v>ÇÃO. AF_08</v>
          </cell>
          <cell r="B5002" t="str">
            <v>/2015</v>
          </cell>
        </row>
        <row r="5003">
          <cell r="A5003">
            <v>91319</v>
          </cell>
          <cell r="B5003" t="str">
            <v>KIT DE PORTA DE MADEIRA PARA PINTURA, SEMI-OCA (LEVE OU MÉDIA), PADRÃO</v>
          </cell>
          <cell r="C5003" t="str">
            <v>UN</v>
          </cell>
          <cell r="D5003" t="str">
            <v>AS</v>
          </cell>
          <cell r="E5003">
            <v>365.4</v>
          </cell>
        </row>
        <row r="5004">
          <cell r="A5004" t="str">
            <v>POPULAR, 7</v>
          </cell>
          <cell r="B5004" t="str">
            <v>0X210CM, ESPESSURA DE 3,5CM, ITENS INCLUSOS: DOBRADIÇAS, MO</v>
          </cell>
        </row>
        <row r="5005">
          <cell r="A5005" t="str">
            <v>NTAGEM E I</v>
          </cell>
          <cell r="B5005" t="str">
            <v>NSTALAÇÃO DO BATENTE, SEM FECHADURA - FORNECIMENTO E INSTALA</v>
          </cell>
        </row>
        <row r="5006">
          <cell r="A5006" t="str">
            <v>ÇÃO. AF_08</v>
          </cell>
          <cell r="B5006" t="str">
            <v>/2015</v>
          </cell>
        </row>
        <row r="5007">
          <cell r="A5007">
            <v>91320</v>
          </cell>
          <cell r="B5007" t="str">
            <v>KIT DE PORTA DE MADEIRA PARA PINTURA, SEMI-OCA (LEVE OU MÉDIA), PADRÃO</v>
          </cell>
          <cell r="C5007" t="str">
            <v>UN</v>
          </cell>
          <cell r="D5007" t="str">
            <v>AS</v>
          </cell>
          <cell r="E5007">
            <v>381.82</v>
          </cell>
        </row>
        <row r="5008">
          <cell r="A5008" t="str">
            <v>POPULAR, 8</v>
          </cell>
          <cell r="B5008" t="str">
            <v>0X210CM, ESPESSURA DE 3,5CM, ITENS INCLUSOS: DOBRADIÇAS, MO</v>
          </cell>
        </row>
        <row r="5009">
          <cell r="A5009" t="str">
            <v>NTAGEM E I</v>
          </cell>
          <cell r="B5009" t="str">
            <v>NSTALAÇÃO DO BATENTE, SEM FECHADURA - FORNECIMENTO E INSTALA</v>
          </cell>
        </row>
        <row r="5010">
          <cell r="A5010" t="str">
            <v>ÇÃO. AF_08</v>
          </cell>
          <cell r="B5010" t="str">
            <v>/2015</v>
          </cell>
        </row>
        <row r="5011">
          <cell r="A5011">
            <v>91321</v>
          </cell>
          <cell r="B5011" t="str">
            <v>KIT DE PORTA DE MADEIRA PARA PINTURA, SEMI-OCA (LEVE OU MÉDIA), PADRÃO</v>
          </cell>
          <cell r="C5011" t="str">
            <v>UN</v>
          </cell>
          <cell r="D5011" t="str">
            <v>AS</v>
          </cell>
          <cell r="E5011">
            <v>405.94</v>
          </cell>
        </row>
        <row r="5012">
          <cell r="A5012" t="str">
            <v>POPULAR, 9</v>
          </cell>
          <cell r="B5012" t="str">
            <v>0X210CM, ESPESSURA DE 3,5CM, ITENS INCLUSOS: DOBRADIÇAS, MO</v>
          </cell>
        </row>
        <row r="5013">
          <cell r="A5013" t="str">
            <v>NTAGEM E I</v>
          </cell>
          <cell r="B5013" t="str">
            <v>NSTALAÇÃO DO BATENTE, SEM FECHADURA - FORNECIMENTO E INSTALA</v>
          </cell>
        </row>
        <row r="5014">
          <cell r="A5014" t="str">
            <v>ÇÃO. AF_08</v>
          </cell>
          <cell r="B5014" t="str">
            <v>/2015</v>
          </cell>
        </row>
        <row r="5015">
          <cell r="A5015">
            <v>91324</v>
          </cell>
          <cell r="B5015" t="str">
            <v>KIT DE PORTA DE MADEIRA PARA VERNIZ, SEMI-OCA (LEVE OU MÉDIA), PADRÃO</v>
          </cell>
          <cell r="C5015" t="str">
            <v>UN</v>
          </cell>
          <cell r="D5015" t="str">
            <v>AS</v>
          </cell>
          <cell r="E5015">
            <v>380.39</v>
          </cell>
        </row>
        <row r="5016">
          <cell r="A5016" t="str">
            <v>POPULAR, 6</v>
          </cell>
          <cell r="B5016" t="str">
            <v>0X210CM, ESPESSURA DE 3,5CM, ITENS INCLUSOS: DOBRADIÇAS, MON</v>
          </cell>
        </row>
        <row r="5017">
          <cell r="A5017" t="str">
            <v>TAGEM E IN</v>
          </cell>
          <cell r="B5017" t="str">
            <v>STALAÇÃO DO BATENTE, SEM FECHADURA - FORNECIMENTO E INSTALAÇ</v>
          </cell>
        </row>
        <row r="5018">
          <cell r="A5018" t="str">
            <v>ÃO. AF_08/</v>
          </cell>
          <cell r="B5018">
            <v>2015</v>
          </cell>
        </row>
        <row r="5019">
          <cell r="A5019">
            <v>91325</v>
          </cell>
          <cell r="B5019" t="str">
            <v>KIT DE PORTA DE MADEIRA PARA VERNIZ, SEMI-OCA (LEVE OU MÉDIA), PADRÃO</v>
          </cell>
          <cell r="C5019" t="str">
            <v>UN</v>
          </cell>
          <cell r="D5019" t="str">
            <v>AS</v>
          </cell>
          <cell r="E5019">
            <v>403.52</v>
          </cell>
        </row>
        <row r="5020">
          <cell r="A5020" t="str">
            <v>POPULAR, 7</v>
          </cell>
          <cell r="B5020" t="str">
            <v>0X210CM, ESPESSURA DE 3,5CM, ITENS INCLUSOS: DOBRADIÇAS, MON</v>
          </cell>
        </row>
        <row r="5021">
          <cell r="A5021" t="str">
            <v>TAGEM E IN</v>
          </cell>
          <cell r="B5021" t="str">
            <v>STALAÇÃO DO BATENTE, SEM FECHADURA - FORNECIMENTO E INSTALAÇ</v>
          </cell>
        </row>
        <row r="5022">
          <cell r="A5022" t="str">
            <v>ÃO. AF_08/</v>
          </cell>
          <cell r="B5022">
            <v>2015</v>
          </cell>
        </row>
        <row r="5023">
          <cell r="A5023">
            <v>91326</v>
          </cell>
          <cell r="B5023" t="str">
            <v>KIT DE PORTA DE MADEIRA PARA VERNIZ, SEMI-OCA (LEVE OU MÉDIA), PADRÃO</v>
          </cell>
          <cell r="C5023" t="str">
            <v>UN</v>
          </cell>
          <cell r="D5023" t="str">
            <v>AS</v>
          </cell>
          <cell r="E5023">
            <v>422.11</v>
          </cell>
        </row>
        <row r="5024">
          <cell r="A5024" t="str">
            <v>POPULAR, 8</v>
          </cell>
          <cell r="B5024" t="str">
            <v>0X210CM, ESPESSURA DE 3,5CM, ITENS INCLUSOS: DOBRADIÇAS, MON</v>
          </cell>
        </row>
        <row r="5025">
          <cell r="A5025" t="str">
            <v>TAGEM E IN</v>
          </cell>
          <cell r="B5025" t="str">
            <v>STALAÇÃO DO BATENTE, SEM FECHADURA - FORNECIMENTO E INSTALAÇ</v>
          </cell>
        </row>
        <row r="5026">
          <cell r="A5026" t="str">
            <v>ÃO. AF_08/</v>
          </cell>
          <cell r="B5026">
            <v>2015</v>
          </cell>
        </row>
        <row r="5027">
          <cell r="A5027">
            <v>91327</v>
          </cell>
          <cell r="B5027" t="str">
            <v>KIT DE PORTA DE MADEIRA PARA VERNIZ, SEMI-OCA (LEVE OU MÉDIA), PADRÃO</v>
          </cell>
          <cell r="C5027" t="str">
            <v>UN</v>
          </cell>
          <cell r="D5027" t="str">
            <v>AS</v>
          </cell>
          <cell r="E5027">
            <v>453.38</v>
          </cell>
        </row>
        <row r="5028">
          <cell r="A5028" t="str">
            <v>SINAPI - S</v>
          </cell>
          <cell r="B5028" t="str">
            <v>ISTEMA NACIONAL DE PESQUISA DE CUSTOS E ÍNDICES DA CONSTRUÇÃO CIVIL</v>
          </cell>
        </row>
        <row r="5029">
          <cell r="A5029" t="str">
            <v>PCI.817.01</v>
          </cell>
          <cell r="B5029" t="e">
            <v>#NAME?</v>
          </cell>
          <cell r="D5029" t="str">
            <v>EM</v>
          </cell>
          <cell r="E5029" t="str">
            <v>06/2016 AS 13:04:4</v>
          </cell>
        </row>
        <row r="5030">
          <cell r="D5030" t="str">
            <v>TA</v>
          </cell>
          <cell r="E5030" t="str">
            <v>TÉCNICA: 13/06/20</v>
          </cell>
        </row>
        <row r="5031">
          <cell r="A5031" t="str">
            <v>ENCARGOS S</v>
          </cell>
          <cell r="B5031" t="str">
            <v>OCIAIS DESONERADOS: 90,80%(HORA)   52,84%(MÊS)</v>
          </cell>
        </row>
        <row r="5032">
          <cell r="A5032" t="str">
            <v>ABRANGÊNCI</v>
          </cell>
          <cell r="B5032" t="str">
            <v>A : NACIONAL                                              LOCALIDADE  : BELO</v>
          </cell>
          <cell r="C5032" t="str">
            <v>HORI</v>
          </cell>
        </row>
        <row r="5033">
          <cell r="A5033" t="str">
            <v>REF.COLETA</v>
          </cell>
          <cell r="B5033" t="str">
            <v>: MEDIANO</v>
          </cell>
          <cell r="D5033" t="str">
            <v>TA</v>
          </cell>
          <cell r="E5033" t="str">
            <v>: 05/2016</v>
          </cell>
        </row>
        <row r="5034">
          <cell r="A5034" t="str">
            <v>CÓDIGO</v>
          </cell>
          <cell r="B5034" t="str">
            <v>|D E S C R I Ç Ã O                                                   |UN</v>
          </cell>
          <cell r="C5034" t="str">
            <v>IDADE</v>
          </cell>
          <cell r="D5034" t="str">
            <v>DE</v>
          </cell>
          <cell r="E5034" t="str">
            <v>|CUSTO TOTA</v>
          </cell>
        </row>
        <row r="5035">
          <cell r="A5035" t="str">
            <v>VÍNCULO...</v>
          </cell>
          <cell r="B5035" t="str">
            <v>..: CAIXA REFERENCIAL</v>
          </cell>
        </row>
        <row r="5036">
          <cell r="A5036" t="str">
            <v>POPULAR, 9</v>
          </cell>
          <cell r="B5036" t="str">
            <v>0X210CM, ESPESSURA DE 3,5CM, ITENS INCLUSOS: DOBRADIÇAS, MON</v>
          </cell>
        </row>
        <row r="5037">
          <cell r="A5037" t="str">
            <v>TAGEM E IN</v>
          </cell>
          <cell r="B5037" t="str">
            <v>STALAÇÃO DO BATENTE, SEM FECHADURA - FORNECIMENTO E INSTALAÇ</v>
          </cell>
        </row>
        <row r="5038">
          <cell r="A5038" t="str">
            <v>ÃO. AF_08/</v>
          </cell>
          <cell r="B5038">
            <v>2015</v>
          </cell>
        </row>
        <row r="5039">
          <cell r="A5039">
            <v>91328</v>
          </cell>
          <cell r="B5039" t="str">
            <v>KIT DE PORTA DE MADEIRA ALMOFADADA, SEMI-OCA (LEVE OU MÉDIA), PADRÃO M</v>
          </cell>
          <cell r="C5039" t="str">
            <v>UN</v>
          </cell>
          <cell r="D5039" t="str">
            <v>AS</v>
          </cell>
          <cell r="E5039">
            <v>594.36</v>
          </cell>
        </row>
        <row r="5040">
          <cell r="A5040" t="str">
            <v>ÉDIO 60X21</v>
          </cell>
          <cell r="B5040" t="str">
            <v>0CM, ESPESSURA DE 3CM, ITENS INCLUSOS: DOBRADIÇAS, MONTAGEM</v>
          </cell>
        </row>
        <row r="5041">
          <cell r="A5041" t="str">
            <v>E INSTALAÇ</v>
          </cell>
          <cell r="B5041" t="str">
            <v>ÃO DO BATENTE, SEM FECHADURA - FORNECIMENTO E INSTALAÇÃO. AF</v>
          </cell>
        </row>
        <row r="5042">
          <cell r="A5042" t="str">
            <v>_08/2015</v>
          </cell>
        </row>
        <row r="5043">
          <cell r="A5043">
            <v>91329</v>
          </cell>
          <cell r="B5043" t="str">
            <v>KIT DE PORTA DE MADEIRA ALMOFADADA, SEMI-OCA (LEVE OU MÉDIA), PADRÃO P</v>
          </cell>
          <cell r="C5043" t="str">
            <v>UN</v>
          </cell>
          <cell r="D5043" t="str">
            <v>AS</v>
          </cell>
          <cell r="E5043">
            <v>557.37</v>
          </cell>
        </row>
        <row r="5044">
          <cell r="A5044" t="str">
            <v>OPULAR, 60</v>
          </cell>
          <cell r="B5044" t="str">
            <v>X210CM, ESPESSURA DE 3CM, ITENS INCLUSOS: DOBRADIÇAS, MONTAG</v>
          </cell>
        </row>
        <row r="5045">
          <cell r="A5045" t="str">
            <v>EM E INSTA</v>
          </cell>
          <cell r="B5045" t="str">
            <v>LAÇÃO DO BATENTE, SEM FECHADURA - FORNECIMENTO E INSTALAÇÃO.</v>
          </cell>
        </row>
        <row r="5046">
          <cell r="A5046" t="str">
            <v>AF_08/2015</v>
          </cell>
        </row>
        <row r="5047">
          <cell r="A5047">
            <v>91330</v>
          </cell>
          <cell r="B5047" t="str">
            <v>KIT DE PORTA DE MADEIRA ALMOFADADA, SEMI-OCA (LEVE OU MÉDIA), PADRÃO M</v>
          </cell>
          <cell r="C5047" t="str">
            <v>UN</v>
          </cell>
          <cell r="D5047" t="str">
            <v>AS</v>
          </cell>
          <cell r="E5047">
            <v>619.26</v>
          </cell>
        </row>
        <row r="5048">
          <cell r="A5048" t="str">
            <v>ÉDIO, 70X2</v>
          </cell>
          <cell r="B5048" t="str">
            <v>10CM, ESPESSURA DE 3CM, ITENS INCLUSOS: DOBRADIÇAS, MONTAGEM</v>
          </cell>
        </row>
        <row r="5049">
          <cell r="A5049" t="str">
            <v>E INSTALAÇ</v>
          </cell>
          <cell r="B5049" t="str">
            <v>ÃO DO BATENTE, SEM FECHADURA - FORNECIMENTO E INSTALAÇÃO. A</v>
          </cell>
        </row>
        <row r="5050">
          <cell r="A5050" t="str">
            <v>F_08/2015</v>
          </cell>
        </row>
        <row r="5051">
          <cell r="A5051">
            <v>91331</v>
          </cell>
          <cell r="B5051" t="str">
            <v>KIT DE PORTA DE MADEIRA ALMOFADADA, SEMI-OCA (LEVE OU MÉDIA), PADRÃO P</v>
          </cell>
          <cell r="C5051" t="str">
            <v>UN</v>
          </cell>
          <cell r="D5051" t="str">
            <v>AS</v>
          </cell>
          <cell r="E5051">
            <v>582.14</v>
          </cell>
        </row>
        <row r="5052">
          <cell r="A5052" t="str">
            <v>OPULAR, 70</v>
          </cell>
          <cell r="B5052" t="str">
            <v>X210CM, ESPESSURA DE 3CM, ITENS INCLUSOS: DOBRADIÇAS, MONTAG</v>
          </cell>
        </row>
        <row r="5053">
          <cell r="A5053" t="str">
            <v>EM E INSTA</v>
          </cell>
          <cell r="B5053" t="str">
            <v>LAÇÃO DO BATENTE, SEM FECHADURA - FORNECIMENTO E INSTALAÇÃO.</v>
          </cell>
        </row>
        <row r="5054">
          <cell r="A5054" t="str">
            <v>AF_08/2015</v>
          </cell>
        </row>
        <row r="5055">
          <cell r="A5055">
            <v>91332</v>
          </cell>
          <cell r="B5055" t="str">
            <v>KIT DE PORTA DE MADEIRA ALMOFADADA, SEMI-OCA (LEVE OU MÉDIA), PADRÃO M</v>
          </cell>
          <cell r="C5055" t="str">
            <v>UN</v>
          </cell>
          <cell r="D5055" t="str">
            <v>AS</v>
          </cell>
          <cell r="E5055">
            <v>540.25</v>
          </cell>
        </row>
        <row r="5056">
          <cell r="A5056" t="str">
            <v>ÉDIO, 80X2</v>
          </cell>
          <cell r="B5056" t="str">
            <v>10CM, ESPESSURA DE 3,5CM, ITENS INCLUSOS: DOBRADIÇAS, MONTAG</v>
          </cell>
        </row>
        <row r="5057">
          <cell r="A5057" t="str">
            <v>EM E INSTA</v>
          </cell>
          <cell r="B5057" t="str">
            <v>LAÇÃO DO BATENTE, SEM FECHADURA - FORNECIMENTO E INSTALAÇÃO.</v>
          </cell>
        </row>
        <row r="5058">
          <cell r="A5058" t="str">
            <v>AF_08/2015</v>
          </cell>
        </row>
        <row r="5059">
          <cell r="A5059">
            <v>91333</v>
          </cell>
          <cell r="B5059" t="str">
            <v>KIT DE PORTA DE MADEIRA ALMOFADADA, SEMI-OCA (LEVE OU MÉDIA), PADRÃO P</v>
          </cell>
          <cell r="C5059" t="str">
            <v>UN</v>
          </cell>
          <cell r="D5059" t="str">
            <v>AS</v>
          </cell>
          <cell r="E5059">
            <v>503.01</v>
          </cell>
        </row>
        <row r="5060">
          <cell r="A5060" t="str">
            <v>OPULAR, 80</v>
          </cell>
          <cell r="B5060" t="str">
            <v>X210CM, ESPESSURA DE 3,5CM, ITENS INCLUSOS: DOBRADIÇAS, MONT</v>
          </cell>
        </row>
        <row r="5061">
          <cell r="A5061" t="str">
            <v>AGEM E INS</v>
          </cell>
          <cell r="B5061" t="str">
            <v>TALAÇÃO DO BATENTE, SEM FECHADURA - FORNECIMENTO E INSTALAÇÃ</v>
          </cell>
        </row>
        <row r="5062">
          <cell r="A5062" t="str">
            <v>O. AF_08/2</v>
          </cell>
          <cell r="B5062">
            <v>15</v>
          </cell>
        </row>
        <row r="5063">
          <cell r="A5063">
            <v>91334</v>
          </cell>
          <cell r="B5063" t="str">
            <v>KIT DE PORTA DE MADEIRA TIPO VENEZIANA, SEMI-OCA (LEVE OU MÉDIA), PADR</v>
          </cell>
          <cell r="C5063" t="str">
            <v>UN</v>
          </cell>
          <cell r="D5063" t="str">
            <v>AS</v>
          </cell>
          <cell r="E5063">
            <v>713.69</v>
          </cell>
        </row>
        <row r="5064">
          <cell r="A5064" t="str">
            <v>SINAPI - S</v>
          </cell>
          <cell r="B5064" t="str">
            <v>ISTEMA NACIONAL DE PESQUISA DE CUSTOS E ÍNDICES DA CONSTRUÇÃO CIVIL</v>
          </cell>
        </row>
        <row r="5065">
          <cell r="A5065" t="str">
            <v>PCI.817.01</v>
          </cell>
          <cell r="B5065" t="e">
            <v>#NAME?</v>
          </cell>
          <cell r="D5065" t="str">
            <v>EM</v>
          </cell>
          <cell r="E5065" t="str">
            <v>06/2016 AS 13:04:4</v>
          </cell>
        </row>
        <row r="5066">
          <cell r="D5066" t="str">
            <v>TA</v>
          </cell>
          <cell r="E5066" t="str">
            <v>TÉCNICA: 13/06/20</v>
          </cell>
        </row>
        <row r="5067">
          <cell r="A5067" t="str">
            <v>ENCARGOS S</v>
          </cell>
          <cell r="B5067" t="str">
            <v>OCIAIS DESONERADOS: 90,80%(HORA)   52,84%(MÊS)</v>
          </cell>
        </row>
        <row r="5068">
          <cell r="A5068" t="str">
            <v>ABRANGÊNCI</v>
          </cell>
          <cell r="B5068" t="str">
            <v>A : NACIONAL                                              LOCALIDADE  : BELO</v>
          </cell>
          <cell r="C5068" t="str">
            <v>HORI</v>
          </cell>
        </row>
        <row r="5069">
          <cell r="A5069" t="str">
            <v>REF.COLETA</v>
          </cell>
          <cell r="B5069" t="str">
            <v>: MEDIANO</v>
          </cell>
          <cell r="D5069" t="str">
            <v>TA</v>
          </cell>
          <cell r="E5069" t="str">
            <v>: 05/2016</v>
          </cell>
        </row>
        <row r="5070">
          <cell r="A5070" t="str">
            <v>CÓDIGO</v>
          </cell>
          <cell r="B5070" t="str">
            <v>|D E S C R I Ç Ã O                                                   |UN</v>
          </cell>
          <cell r="C5070" t="str">
            <v>IDADE</v>
          </cell>
          <cell r="D5070" t="str">
            <v>DE</v>
          </cell>
          <cell r="E5070" t="str">
            <v>|CUSTO TOTA</v>
          </cell>
        </row>
        <row r="5071">
          <cell r="A5071" t="str">
            <v>VÍNCULO...</v>
          </cell>
          <cell r="B5071" t="str">
            <v>..: CAIXA REFERENCIAL</v>
          </cell>
        </row>
        <row r="5072">
          <cell r="A5072" t="str">
            <v>ÃO MÉDIO,</v>
          </cell>
          <cell r="B5072" t="str">
            <v>80X210CM, ESPESSURA DE 3CM, ITENS INCLUSOS: DOBRADIÇAS, MONT</v>
          </cell>
        </row>
        <row r="5073">
          <cell r="A5073" t="str">
            <v>AGEM E INS</v>
          </cell>
          <cell r="B5073" t="str">
            <v>TALAÇÃO DO BATENTE, SEM FECHADURA - FORNECIMENTO E INSTALAÇÃ</v>
          </cell>
        </row>
        <row r="5074">
          <cell r="A5074" t="str">
            <v>O. AF_08/2</v>
          </cell>
          <cell r="B5074">
            <v>15</v>
          </cell>
        </row>
        <row r="5075">
          <cell r="A5075">
            <v>91335</v>
          </cell>
          <cell r="B5075" t="str">
            <v>KIT DE PORTA DE MADEIRA TIPO VENEZIANA, SEMI-OCA (LEVE OU MÉDIA), PADR</v>
          </cell>
          <cell r="C5075" t="str">
            <v>UN</v>
          </cell>
          <cell r="D5075" t="str">
            <v>AS</v>
          </cell>
          <cell r="E5075">
            <v>676.44</v>
          </cell>
        </row>
        <row r="5076">
          <cell r="A5076" t="str">
            <v>ÃO POPULAR</v>
          </cell>
          <cell r="B5076" t="str">
            <v>, 80X210CM, ESPESSURA DE 3CM, ITENS INCLUSOS: DOBRADIÇAS, MO</v>
          </cell>
        </row>
        <row r="5077">
          <cell r="A5077" t="str">
            <v>NTAGEM E I</v>
          </cell>
          <cell r="B5077" t="str">
            <v>NSTALAÇÃO DO BATENTE, SEM FECHADURA - FORNECIMENTO E INSTALA</v>
          </cell>
        </row>
        <row r="5078">
          <cell r="A5078" t="str">
            <v>ÇÃO. AF_08</v>
          </cell>
          <cell r="B5078" t="str">
            <v>/2015</v>
          </cell>
        </row>
        <row r="5079">
          <cell r="A5079">
            <v>91336</v>
          </cell>
          <cell r="B5079" t="str">
            <v>KIT DE PORTA DE MADEIRA TIPO MEXICANA, SEMI-OCA (PESADA OU SUPERPESADA</v>
          </cell>
          <cell r="C5079" t="str">
            <v>UN</v>
          </cell>
          <cell r="D5079" t="str">
            <v>AS</v>
          </cell>
          <cell r="E5079">
            <v>991.91</v>
          </cell>
        </row>
        <row r="5080">
          <cell r="A5080" t="str">
            <v>), PADRÃO</v>
          </cell>
          <cell r="B5080" t="str">
            <v>MÉDIO, 80X210CM, ESPESSURA DE 3CM, ITENS INCLUSOS: DOBRADIÇA</v>
          </cell>
        </row>
        <row r="5081">
          <cell r="A5081" t="str">
            <v>S, MONTAGE</v>
          </cell>
          <cell r="B5081" t="str">
            <v>M E INSTALAÇÃO DO BATENTE, SEM FECHADURA - FORNECIMENTO E IN</v>
          </cell>
        </row>
        <row r="5082">
          <cell r="A5082" t="str">
            <v>STALAÇÃO.</v>
          </cell>
          <cell r="B5082" t="str">
            <v>AF_08/2015</v>
          </cell>
        </row>
        <row r="5083">
          <cell r="A5083">
            <v>91337</v>
          </cell>
          <cell r="B5083" t="str">
            <v>KIT DE PORTA DE MADEIRA TIPO MEXICANA, SEMI-OCA (PESADA OU SUPERPESADA</v>
          </cell>
          <cell r="C5083" t="str">
            <v>UN</v>
          </cell>
          <cell r="D5083" t="str">
            <v>AS</v>
          </cell>
          <cell r="E5083">
            <v>954.67</v>
          </cell>
        </row>
        <row r="5084">
          <cell r="A5084" t="str">
            <v>), PADRÃO</v>
          </cell>
          <cell r="B5084" t="str">
            <v>POPULAR, 80X210CM, ESPESSURA DE 3CM, ITENS INCLUSOS: DOBRADI</v>
          </cell>
        </row>
        <row r="5085">
          <cell r="A5085" t="str">
            <v>ÇAS, MONTA</v>
          </cell>
          <cell r="B5085" t="str">
            <v>GEM E INSTALAÇÃO DO BATENTE, SEM FECHADURA - FORNECIMENTO E</v>
          </cell>
        </row>
        <row r="5086">
          <cell r="A5086" t="str">
            <v>INSTALAÇÃO</v>
          </cell>
          <cell r="B5086" t="str">
            <v>. AF_08/2015</v>
          </cell>
        </row>
        <row r="5087">
          <cell r="A5087">
            <v>90</v>
          </cell>
          <cell r="B5087" t="str">
            <v>JANELA DE MADEIRA</v>
          </cell>
        </row>
        <row r="5088">
          <cell r="A5088">
            <v>73813</v>
          </cell>
          <cell r="B5088" t="str">
            <v>JANELA DE MADEIRA</v>
          </cell>
        </row>
        <row r="5089">
          <cell r="A5089" t="str">
            <v>73813/001</v>
          </cell>
          <cell r="B5089" t="str">
            <v>JANELA DE MADEIRA ALMOFADADA 1A, 1,5X1,5M, DE ABRIR, INCLUSO GUARNICOE</v>
          </cell>
          <cell r="C5089" t="str">
            <v>UN</v>
          </cell>
          <cell r="D5089" t="str">
            <v>AS</v>
          </cell>
          <cell r="E5089">
            <v>1446.6</v>
          </cell>
        </row>
        <row r="5090">
          <cell r="A5090" t="str">
            <v>S E DOBRAD</v>
          </cell>
          <cell r="B5090" t="str">
            <v>ICAS</v>
          </cell>
        </row>
        <row r="5091">
          <cell r="A5091">
            <v>84842</v>
          </cell>
          <cell r="B5091" t="str">
            <v>JANELA DE MADEIRA PARA VIDRO, DE CORRER, SEM BANDEIRA, INCLUSAS GUARNI</v>
          </cell>
          <cell r="C5091" t="str">
            <v>M2</v>
          </cell>
          <cell r="D5091" t="str">
            <v>CR</v>
          </cell>
          <cell r="E5091">
            <v>682.7</v>
          </cell>
        </row>
        <row r="5092">
          <cell r="A5092" t="str">
            <v>COES SEM F</v>
          </cell>
          <cell r="B5092" t="str">
            <v>ERRAGENS</v>
          </cell>
        </row>
        <row r="5093">
          <cell r="A5093">
            <v>84843</v>
          </cell>
          <cell r="B5093" t="str">
            <v>JANELA DE MADEIRA PARA VIDRO, DE CORRER, COM BANDEIRA, INCLUSAS GUARNI</v>
          </cell>
          <cell r="C5093" t="str">
            <v>M2</v>
          </cell>
          <cell r="D5093" t="str">
            <v>CR</v>
          </cell>
          <cell r="E5093">
            <v>680.55</v>
          </cell>
        </row>
        <row r="5094">
          <cell r="A5094" t="str">
            <v>COES SEM F</v>
          </cell>
          <cell r="B5094" t="str">
            <v>ERRAGENS</v>
          </cell>
        </row>
        <row r="5095">
          <cell r="A5095">
            <v>84844</v>
          </cell>
          <cell r="B5095" t="str">
            <v>JANELA DE MADEIRA TIPO GUILHOTINA, DE ABRIR , INCLUSAS GUARNICOES SEM</v>
          </cell>
          <cell r="C5095" t="str">
            <v>M2</v>
          </cell>
          <cell r="D5095" t="str">
            <v>CR</v>
          </cell>
          <cell r="E5095">
            <v>733.25</v>
          </cell>
        </row>
        <row r="5096">
          <cell r="A5096" t="str">
            <v>FERRAGENS</v>
          </cell>
        </row>
        <row r="5097">
          <cell r="A5097">
            <v>84845</v>
          </cell>
          <cell r="B5097" t="str">
            <v>JANELA DE MADEIRA TIPO VENEZIANA. DE ABRIR, INCLUSAS GUARNICOES SEM FE</v>
          </cell>
          <cell r="C5097" t="str">
            <v>M2</v>
          </cell>
          <cell r="D5097" t="str">
            <v>CR</v>
          </cell>
          <cell r="E5097">
            <v>629.96</v>
          </cell>
        </row>
        <row r="5098">
          <cell r="A5098" t="str">
            <v>RRAGENS</v>
          </cell>
        </row>
        <row r="5099">
          <cell r="A5099">
            <v>84846</v>
          </cell>
          <cell r="B5099" t="str">
            <v>JANELA DE MADEIRA TIPO VENEZIANA/VIDRO, DE ABRIR, INCLUSAS GUARNICOES</v>
          </cell>
          <cell r="C5099" t="str">
            <v>M2</v>
          </cell>
          <cell r="D5099" t="str">
            <v>CR</v>
          </cell>
          <cell r="E5099">
            <v>866.68</v>
          </cell>
        </row>
        <row r="5100">
          <cell r="A5100" t="str">
            <v>SINAPI - S</v>
          </cell>
          <cell r="B5100" t="str">
            <v>ISTEMA NACIONAL DE PESQUISA DE CUSTOS E ÍNDICES DA CONSTRUÇÃO CIVIL</v>
          </cell>
        </row>
        <row r="5101">
          <cell r="A5101" t="str">
            <v>PCI.817.01</v>
          </cell>
          <cell r="B5101" t="e">
            <v>#NAME?</v>
          </cell>
          <cell r="D5101" t="str">
            <v>EM</v>
          </cell>
          <cell r="E5101" t="str">
            <v>06/2016 AS 13:04:4</v>
          </cell>
        </row>
        <row r="5102">
          <cell r="D5102" t="str">
            <v>TA</v>
          </cell>
          <cell r="E5102" t="str">
            <v>TÉCNICA: 13/06/20</v>
          </cell>
        </row>
        <row r="5103">
          <cell r="A5103" t="str">
            <v>ENCARGOS S</v>
          </cell>
          <cell r="B5103" t="str">
            <v>OCIAIS DESONERADOS: 90,80%(HORA)   52,84%(MÊS)</v>
          </cell>
        </row>
        <row r="5104">
          <cell r="A5104" t="str">
            <v>ABRANGÊNCI</v>
          </cell>
          <cell r="B5104" t="str">
            <v>A : NACIONAL                                              LOCALIDADE  : BELO</v>
          </cell>
          <cell r="C5104" t="str">
            <v>HORI</v>
          </cell>
        </row>
        <row r="5105">
          <cell r="A5105" t="str">
            <v>REF.COLETA</v>
          </cell>
          <cell r="B5105" t="str">
            <v>: MEDIANO</v>
          </cell>
          <cell r="D5105" t="str">
            <v>TA</v>
          </cell>
          <cell r="E5105" t="str">
            <v>: 05/2016</v>
          </cell>
        </row>
        <row r="5106">
          <cell r="A5106" t="str">
            <v>CÓDIGO</v>
          </cell>
          <cell r="B5106" t="str">
            <v>|D E S C R I Ç Ã O                                                   |UN</v>
          </cell>
          <cell r="C5106" t="str">
            <v>IDADE</v>
          </cell>
          <cell r="D5106" t="str">
            <v>DE</v>
          </cell>
          <cell r="E5106" t="str">
            <v>|CUSTO TOTA</v>
          </cell>
        </row>
        <row r="5107">
          <cell r="A5107" t="str">
            <v>VÍNCULO...</v>
          </cell>
          <cell r="B5107" t="str">
            <v>..: CAIXA REFERENCIAL</v>
          </cell>
        </row>
        <row r="5108">
          <cell r="A5108" t="str">
            <v>SEM FERRAG</v>
          </cell>
          <cell r="B5108" t="str">
            <v>ENS</v>
          </cell>
        </row>
        <row r="5109">
          <cell r="A5109">
            <v>84847</v>
          </cell>
          <cell r="B5109" t="str">
            <v>JANELA DE MADEIRA ALMOFADADA, DE ABRIR, INCLUSAS GUARNICOES SEM FERRAG</v>
          </cell>
          <cell r="C5109" t="str">
            <v>M2</v>
          </cell>
          <cell r="D5109" t="str">
            <v>CR</v>
          </cell>
          <cell r="E5109">
            <v>694.52</v>
          </cell>
        </row>
        <row r="5110">
          <cell r="A5110" t="str">
            <v>ENS</v>
          </cell>
        </row>
        <row r="5111">
          <cell r="A5111">
            <v>84848</v>
          </cell>
          <cell r="B5111" t="str">
            <v>JANELA DE MADEIRA TIPO VENEZIANA/GUILHOTINA, DE ABRIR, INCLUSAS GUARNI</v>
          </cell>
          <cell r="C5111" t="str">
            <v>M2</v>
          </cell>
          <cell r="D5111" t="str">
            <v>CR</v>
          </cell>
          <cell r="E5111">
            <v>504.4</v>
          </cell>
        </row>
        <row r="5112">
          <cell r="A5112" t="str">
            <v>COES SEM F</v>
          </cell>
          <cell r="B5112" t="str">
            <v>ERRAGENS</v>
          </cell>
        </row>
        <row r="5113">
          <cell r="A5113">
            <v>84849</v>
          </cell>
          <cell r="B5113" t="str">
            <v>CAIXA MADEIRA 57X43CM COM GUARNICAO 13CM P/ FECHAMENTO DE AR CONDICION</v>
          </cell>
          <cell r="C5113" t="str">
            <v>UN</v>
          </cell>
          <cell r="D5113" t="str">
            <v>CR</v>
          </cell>
          <cell r="E5113">
            <v>70.95</v>
          </cell>
        </row>
        <row r="5114">
          <cell r="A5114" t="str">
            <v>AL</v>
          </cell>
        </row>
        <row r="5115">
          <cell r="A5115">
            <v>84851</v>
          </cell>
          <cell r="B5115" t="str">
            <v>TRELICA DE MADEIRA, RIPAS 4X1,5CM E REQUADROS 7,5X7,5CM</v>
          </cell>
          <cell r="C5115" t="str">
            <v>M2</v>
          </cell>
          <cell r="D5115" t="str">
            <v>CR</v>
          </cell>
          <cell r="E5115">
            <v>98.98</v>
          </cell>
        </row>
        <row r="5116">
          <cell r="A5116">
            <v>92</v>
          </cell>
          <cell r="B5116" t="str">
            <v>PORTA E/OU TAMPA DE FERRO</v>
          </cell>
        </row>
        <row r="5117">
          <cell r="A5117">
            <v>40678</v>
          </cell>
          <cell r="B5117" t="str">
            <v>PORTA EM FERRO QUADRICULADO PARA ABRIGO DE MEDIDORES E BOTIJOES, DE AB</v>
          </cell>
          <cell r="C5117" t="str">
            <v>M2</v>
          </cell>
          <cell r="D5117" t="str">
            <v>CR</v>
          </cell>
          <cell r="E5117">
            <v>216.78</v>
          </cell>
        </row>
        <row r="5118">
          <cell r="A5118" t="str">
            <v>RIR, COM G</v>
          </cell>
          <cell r="B5118" t="str">
            <v>UARNICOES</v>
          </cell>
        </row>
        <row r="5119">
          <cell r="A5119">
            <v>72140</v>
          </cell>
          <cell r="B5119" t="str">
            <v>PORTA DE FERRO PARA LIXEIRA, DE ABRIR, TIPO CHAPA, 70X210CM , COM GUAR</v>
          </cell>
          <cell r="C5119" t="str">
            <v>UN</v>
          </cell>
          <cell r="D5119" t="str">
            <v>CR</v>
          </cell>
          <cell r="E5119">
            <v>283.75</v>
          </cell>
        </row>
        <row r="5120">
          <cell r="A5120" t="str">
            <v>NICOES</v>
          </cell>
        </row>
        <row r="5121">
          <cell r="A5121">
            <v>73933</v>
          </cell>
          <cell r="B5121" t="str">
            <v>PORTA DE FERRO DE ABRIR</v>
          </cell>
        </row>
        <row r="5122">
          <cell r="A5122" t="str">
            <v>73933/001</v>
          </cell>
          <cell r="B5122" t="str">
            <v>PORTA DE FERRO, DE ABRIR, TIPO GRADE COM CHAPA, 87X210CM, COM GUARNICO</v>
          </cell>
          <cell r="C5122" t="str">
            <v>M2</v>
          </cell>
          <cell r="D5122" t="str">
            <v>CR</v>
          </cell>
          <cell r="E5122">
            <v>394.85</v>
          </cell>
        </row>
        <row r="5123">
          <cell r="A5123" t="str">
            <v>ES</v>
          </cell>
        </row>
        <row r="5124">
          <cell r="A5124" t="str">
            <v>73933/002</v>
          </cell>
          <cell r="B5124" t="str">
            <v>PORTA DE FERRO, DE ABRIR, TIPO CHAPA LISA, COM GUARNICOES</v>
          </cell>
          <cell r="C5124" t="str">
            <v>M2</v>
          </cell>
          <cell r="D5124" t="str">
            <v>CR</v>
          </cell>
          <cell r="E5124">
            <v>350.07</v>
          </cell>
        </row>
        <row r="5125">
          <cell r="A5125" t="str">
            <v>73933/003</v>
          </cell>
          <cell r="B5125" t="str">
            <v>PORTA DE FERRO TIPO VENEZIANA, DE ABRIR, SEM BANDEIRA SEM FERRAGENS</v>
          </cell>
          <cell r="C5125" t="str">
            <v>M2</v>
          </cell>
          <cell r="D5125" t="str">
            <v>CR</v>
          </cell>
          <cell r="E5125">
            <v>499.95</v>
          </cell>
        </row>
        <row r="5126">
          <cell r="A5126" t="str">
            <v>73933/004</v>
          </cell>
          <cell r="B5126" t="str">
            <v>PORTA DE FERRO DE ABRIR TIPO BARRA CHATA, COM REQUADRO E GUARNICAO COM</v>
          </cell>
          <cell r="C5126" t="str">
            <v>M2</v>
          </cell>
          <cell r="D5126" t="str">
            <v>CR</v>
          </cell>
          <cell r="E5126">
            <v>370.74</v>
          </cell>
        </row>
        <row r="5127">
          <cell r="A5127" t="str">
            <v>PLETA</v>
          </cell>
        </row>
        <row r="5128">
          <cell r="A5128">
            <v>74073</v>
          </cell>
          <cell r="B5128" t="str">
            <v>ALÇAPÃO DE FERRO</v>
          </cell>
        </row>
        <row r="5129">
          <cell r="A5129" t="str">
            <v>74073/001</v>
          </cell>
          <cell r="B5129" t="str">
            <v>ALCAPAO EM FERRO 60X60CM, INCLUSO FERRAGENS</v>
          </cell>
          <cell r="C5129" t="str">
            <v>UN</v>
          </cell>
          <cell r="D5129" t="str">
            <v>AS</v>
          </cell>
          <cell r="E5129">
            <v>76.3</v>
          </cell>
        </row>
        <row r="5130">
          <cell r="A5130" t="str">
            <v>74073/002</v>
          </cell>
          <cell r="B5130" t="str">
            <v>ALCAPAO EM FERRO 70X70CM, INCLUSO FERRAGENS</v>
          </cell>
          <cell r="C5130" t="str">
            <v>UN</v>
          </cell>
          <cell r="D5130" t="str">
            <v>AS</v>
          </cell>
          <cell r="E5130">
            <v>85.4</v>
          </cell>
        </row>
        <row r="5131">
          <cell r="A5131">
            <v>74136</v>
          </cell>
          <cell r="B5131" t="str">
            <v>PORTA DE AÇO DE ENROLAR</v>
          </cell>
        </row>
        <row r="5132">
          <cell r="A5132" t="str">
            <v>74136/001</v>
          </cell>
          <cell r="B5132" t="str">
            <v>PORTA DE ACO DE ENROLAR TIPO GRADE, CHAPA 16</v>
          </cell>
          <cell r="C5132" t="str">
            <v>M2</v>
          </cell>
          <cell r="D5132" t="str">
            <v>CR</v>
          </cell>
          <cell r="E5132">
            <v>640.82000000000005</v>
          </cell>
        </row>
        <row r="5133">
          <cell r="A5133" t="str">
            <v>74136/002</v>
          </cell>
          <cell r="B5133" t="str">
            <v>PORTA DE ACO CHAPA 24, DE ENROLAR, VAZADA TIJOLINHO OU EQUIVALENTE COM</v>
          </cell>
          <cell r="C5133" t="str">
            <v>M2</v>
          </cell>
          <cell r="D5133" t="str">
            <v>CR</v>
          </cell>
          <cell r="E5133">
            <v>536.62</v>
          </cell>
        </row>
        <row r="5134">
          <cell r="A5134" t="str">
            <v>RETANGULO</v>
          </cell>
          <cell r="B5134" t="str">
            <v>OU CIRCULO, ACABAMENTO GALVANIZADO NATURAL</v>
          </cell>
        </row>
        <row r="5135">
          <cell r="A5135" t="str">
            <v>74136/003</v>
          </cell>
          <cell r="B5135" t="str">
            <v>PORTA DE ACO CHAPA 24, DE ENROLAR, RAIADA, LARGA COM ACABAMENTO GALVAN</v>
          </cell>
          <cell r="C5135" t="str">
            <v>M2</v>
          </cell>
          <cell r="D5135" t="str">
            <v>CR</v>
          </cell>
          <cell r="E5135">
            <v>366.32</v>
          </cell>
        </row>
        <row r="5136">
          <cell r="A5136" t="str">
            <v>SINAPI - S</v>
          </cell>
          <cell r="B5136" t="str">
            <v>ISTEMA NACIONAL DE PESQUISA DE CUSTOS E ÍNDICES DA CONSTRUÇÃO CIVIL</v>
          </cell>
        </row>
        <row r="5137">
          <cell r="A5137" t="str">
            <v>PCI.817.01</v>
          </cell>
          <cell r="B5137" t="e">
            <v>#NAME?</v>
          </cell>
          <cell r="D5137" t="str">
            <v>EM</v>
          </cell>
          <cell r="E5137" t="str">
            <v>06/2016 AS 13:04:4</v>
          </cell>
        </row>
        <row r="5138">
          <cell r="D5138" t="str">
            <v>TA</v>
          </cell>
          <cell r="E5138" t="str">
            <v>TÉCNICA: 13/06/20</v>
          </cell>
        </row>
        <row r="5139">
          <cell r="A5139" t="str">
            <v>ENCARGOS S</v>
          </cell>
          <cell r="B5139" t="str">
            <v>OCIAIS DESONERADOS: 90,80%(HORA)   52,84%(MÊS)</v>
          </cell>
        </row>
        <row r="5140">
          <cell r="A5140" t="str">
            <v>ABRANGÊNCI</v>
          </cell>
          <cell r="B5140" t="str">
            <v>A : NACIONAL                                              LOCALIDADE  : BELO</v>
          </cell>
          <cell r="C5140" t="str">
            <v>HORI</v>
          </cell>
        </row>
        <row r="5141">
          <cell r="A5141" t="str">
            <v>REF.COLETA</v>
          </cell>
          <cell r="B5141" t="str">
            <v>: MEDIANO</v>
          </cell>
          <cell r="D5141" t="str">
            <v>TA</v>
          </cell>
          <cell r="E5141" t="str">
            <v>: 05/2016</v>
          </cell>
        </row>
        <row r="5142">
          <cell r="A5142" t="str">
            <v>CÓDIGO</v>
          </cell>
          <cell r="B5142" t="str">
            <v>|D E S C R I Ç Ã O                                                   |UN</v>
          </cell>
          <cell r="C5142" t="str">
            <v>IDADE</v>
          </cell>
          <cell r="D5142" t="str">
            <v>DE</v>
          </cell>
          <cell r="E5142" t="str">
            <v>|CUSTO TOTA</v>
          </cell>
        </row>
        <row r="5143">
          <cell r="A5143" t="str">
            <v>VÍNCULO...</v>
          </cell>
          <cell r="B5143" t="str">
            <v>..: CAIXA REFERENCIAL</v>
          </cell>
        </row>
        <row r="5144">
          <cell r="A5144" t="str">
            <v>IZADO NATU</v>
          </cell>
          <cell r="B5144" t="str">
            <v>RAL</v>
          </cell>
        </row>
        <row r="5145">
          <cell r="A5145">
            <v>84854</v>
          </cell>
          <cell r="B5145" t="str">
            <v>BATENTE FERRO 1X1/8"</v>
          </cell>
          <cell r="C5145" t="str">
            <v>M</v>
          </cell>
          <cell r="D5145" t="str">
            <v>CR</v>
          </cell>
          <cell r="E5145">
            <v>24.26</v>
          </cell>
        </row>
        <row r="5146">
          <cell r="A5146">
            <v>93</v>
          </cell>
          <cell r="B5146" t="str">
            <v>JANELA DE FERRO</v>
          </cell>
        </row>
        <row r="5147">
          <cell r="A5147" t="str">
            <v>6103     J</v>
          </cell>
          <cell r="B5147" t="str">
            <v>ANELA BASCULANTE, ACO, COM BATENTE/REQUADRO, 60 X80 CM SEM VIDROS</v>
          </cell>
          <cell r="C5147" t="str">
            <v>M2</v>
          </cell>
          <cell r="D5147" t="str">
            <v>CR</v>
          </cell>
          <cell r="E5147">
            <v>268.64999999999998</v>
          </cell>
        </row>
        <row r="5148">
          <cell r="A5148" t="str">
            <v>6104     J</v>
          </cell>
          <cell r="B5148" t="str">
            <v>ANELA BASCULANTE EM CHAPA DOBRADA DE ACO</v>
          </cell>
          <cell r="C5148" t="str">
            <v>M2</v>
          </cell>
          <cell r="D5148" t="str">
            <v>CR</v>
          </cell>
          <cell r="E5148">
            <v>268.64999999999998</v>
          </cell>
        </row>
        <row r="5149">
          <cell r="A5149" t="str">
            <v>6126     J</v>
          </cell>
          <cell r="B5149" t="str">
            <v>ANELA DE CORRER EM CHAPA DE ACO, COM DUAS FOLHAS, PARA VIDRO</v>
          </cell>
          <cell r="C5149" t="str">
            <v>M2</v>
          </cell>
          <cell r="D5149" t="str">
            <v>CR</v>
          </cell>
          <cell r="E5149">
            <v>433.54</v>
          </cell>
        </row>
        <row r="5150">
          <cell r="A5150">
            <v>72148</v>
          </cell>
          <cell r="B5150" t="str">
            <v>RETIRADA DE BATENTES METALICOS</v>
          </cell>
          <cell r="C5150" t="str">
            <v>UN</v>
          </cell>
          <cell r="D5150" t="str">
            <v>CR</v>
          </cell>
          <cell r="E5150">
            <v>32.729999999999997</v>
          </cell>
        </row>
        <row r="5151">
          <cell r="A5151">
            <v>72149</v>
          </cell>
          <cell r="B5151" t="str">
            <v>RECOLOCACAO DE BATENTES METALICOS, CONSIDERANDO REAPROVEITAMENTO DO MA</v>
          </cell>
          <cell r="C5151" t="str">
            <v>UN</v>
          </cell>
          <cell r="D5151" t="str">
            <v>CR</v>
          </cell>
          <cell r="E5151">
            <v>35.46</v>
          </cell>
        </row>
        <row r="5152">
          <cell r="A5152" t="str">
            <v>TERIAL</v>
          </cell>
        </row>
        <row r="5153">
          <cell r="A5153">
            <v>73940</v>
          </cell>
          <cell r="B5153" t="str">
            <v>JANELA DE CORRER, EM CHAPA DOBRADA, AÇO COM ADIÇÃO DE COBRE PRÉ-ZINCAD</v>
          </cell>
        </row>
        <row r="5154">
          <cell r="A5154" t="str">
            <v>O</v>
          </cell>
        </row>
        <row r="5155">
          <cell r="A5155" t="str">
            <v>73940/001</v>
          </cell>
          <cell r="B5155" t="str">
            <v>JANELA DE CORRER EM CHAPA DE ACO DOBRADA, QUATRO FOLHAS, SEM DIVISAO H</v>
          </cell>
          <cell r="C5155" t="str">
            <v>UN</v>
          </cell>
          <cell r="D5155" t="str">
            <v>CR</v>
          </cell>
          <cell r="E5155">
            <v>381.21</v>
          </cell>
        </row>
        <row r="5156">
          <cell r="A5156" t="str">
            <v>ORIZONTAL,</v>
          </cell>
          <cell r="B5156" t="str">
            <v>PARA VIDRO, 1,50X1,20M</v>
          </cell>
        </row>
        <row r="5157">
          <cell r="A5157">
            <v>73945</v>
          </cell>
          <cell r="B5157" t="str">
            <v>JANELA DE FERRO, DE CORRER, PARA VIDRO</v>
          </cell>
        </row>
        <row r="5158">
          <cell r="A5158" t="str">
            <v>73945/001</v>
          </cell>
          <cell r="B5158" t="str">
            <v>JANELA DE CHAPA DOBRADA DE ACO COM ADICAO DE COBRE PRE-ZINCADO DE CORR</v>
          </cell>
          <cell r="C5158" t="str">
            <v>M2</v>
          </cell>
          <cell r="D5158" t="str">
            <v>CR</v>
          </cell>
          <cell r="E5158">
            <v>346.39</v>
          </cell>
        </row>
        <row r="5159">
          <cell r="A5159" t="str">
            <v>ER 2 FOLHA</v>
          </cell>
          <cell r="B5159" t="str">
            <v>S PARA VIDRO, EXCLUINDO VIDROS</v>
          </cell>
        </row>
        <row r="5160">
          <cell r="A5160">
            <v>73961</v>
          </cell>
          <cell r="B5160" t="str">
            <v>JANELA MAXIM AIR</v>
          </cell>
        </row>
        <row r="5161">
          <cell r="A5161" t="str">
            <v>73961/001</v>
          </cell>
          <cell r="B5161" t="str">
            <v>JANELA MAXIM AR EM CHAPA DOBRADA</v>
          </cell>
          <cell r="C5161" t="str">
            <v>M2</v>
          </cell>
          <cell r="D5161" t="str">
            <v>CR</v>
          </cell>
          <cell r="E5161">
            <v>497.01</v>
          </cell>
        </row>
        <row r="5162">
          <cell r="A5162">
            <v>73984</v>
          </cell>
          <cell r="B5162" t="str">
            <v>JANELA DE FERRO, DE CORRER (SEM VIDRO E PINTURA)</v>
          </cell>
        </row>
        <row r="5163">
          <cell r="A5163" t="str">
            <v>73984/001</v>
          </cell>
          <cell r="B5163" t="str">
            <v>JANELA DE CORRER EM CHAPA DE ACO DOBRADA, QUATRO FOLHAS, COM DIVISAO H</v>
          </cell>
          <cell r="C5163" t="str">
            <v>M2</v>
          </cell>
          <cell r="D5163" t="str">
            <v>CR</v>
          </cell>
          <cell r="E5163">
            <v>356.21</v>
          </cell>
        </row>
        <row r="5164">
          <cell r="A5164" t="str">
            <v>ORIZONTAL,</v>
          </cell>
          <cell r="B5164" t="str">
            <v>PARA VIDRO, 1,50X1,20M</v>
          </cell>
        </row>
        <row r="5165">
          <cell r="A5165" t="str">
            <v>73984/002</v>
          </cell>
          <cell r="B5165" t="str">
            <v>JANELA DE CORRER, ACO, BATENTE/REQUADRO DE 6 A 14 CM, VENEZIANA, PINT</v>
          </cell>
          <cell r="C5165" t="str">
            <v>M2</v>
          </cell>
          <cell r="D5165" t="str">
            <v>CR</v>
          </cell>
          <cell r="E5165">
            <v>400.33</v>
          </cell>
        </row>
        <row r="5166">
          <cell r="A5166" t="str">
            <v>ANTICORROS</v>
          </cell>
          <cell r="B5166" t="str">
            <v>IVA, SEM VIDRO, 6 FL</v>
          </cell>
        </row>
        <row r="5167">
          <cell r="A5167">
            <v>84858</v>
          </cell>
          <cell r="B5167" t="str">
            <v>JANELA DE CORRER EM CHAPA DE ACO DOBRADA 2,00X1,20M, 4 FOLHAS, PARA VI</v>
          </cell>
          <cell r="C5167" t="str">
            <v>UN</v>
          </cell>
          <cell r="D5167" t="str">
            <v>CR</v>
          </cell>
          <cell r="E5167">
            <v>537.79999999999995</v>
          </cell>
        </row>
        <row r="5168">
          <cell r="A5168" t="str">
            <v>DRO, COM D</v>
          </cell>
          <cell r="B5168" t="str">
            <v>IVISAO HORIZONTAL</v>
          </cell>
        </row>
        <row r="5169">
          <cell r="A5169">
            <v>84860</v>
          </cell>
          <cell r="B5169" t="str">
            <v>JANELA DE CORRER EM CHAPA DE ACO DOBRADA 2,00X1,20M, 4 FOLHAS, PARA VI</v>
          </cell>
          <cell r="C5169" t="str">
            <v>UN</v>
          </cell>
          <cell r="D5169" t="str">
            <v>CR</v>
          </cell>
          <cell r="E5169">
            <v>531.58000000000004</v>
          </cell>
        </row>
        <row r="5170">
          <cell r="A5170" t="str">
            <v>DRO, SEM D</v>
          </cell>
          <cell r="B5170" t="str">
            <v>IVISAO HORIZONTAL</v>
          </cell>
        </row>
        <row r="5171">
          <cell r="A5171">
            <v>94</v>
          </cell>
          <cell r="B5171" t="str">
            <v>GRADE DE FERRO</v>
          </cell>
        </row>
        <row r="5172">
          <cell r="A5172" t="str">
            <v>SINAPI - S</v>
          </cell>
          <cell r="B5172" t="str">
            <v>ISTEMA NACIONAL DE PESQUISA DE CUSTOS E ÍNDICES DA CONSTRUÇÃO CIVIL</v>
          </cell>
        </row>
        <row r="5173">
          <cell r="A5173" t="str">
            <v>PCI.817.01</v>
          </cell>
          <cell r="B5173" t="e">
            <v>#NAME?</v>
          </cell>
          <cell r="D5173" t="str">
            <v>EM</v>
          </cell>
          <cell r="E5173" t="str">
            <v>06/2016 AS 13:04:4</v>
          </cell>
        </row>
        <row r="5174">
          <cell r="D5174" t="str">
            <v>TA</v>
          </cell>
          <cell r="E5174" t="str">
            <v>TÉCNICA: 13/06/20</v>
          </cell>
        </row>
        <row r="5175">
          <cell r="A5175" t="str">
            <v>ENCARGOS S</v>
          </cell>
          <cell r="B5175" t="str">
            <v>OCIAIS DESONERADOS: 90,80%(HORA)   52,84%(MÊS)</v>
          </cell>
        </row>
        <row r="5176">
          <cell r="A5176" t="str">
            <v>ABRANGÊNCI</v>
          </cell>
          <cell r="B5176" t="str">
            <v>A : NACIONAL                                              LOCALIDADE  : BELO</v>
          </cell>
          <cell r="C5176" t="str">
            <v>HORI</v>
          </cell>
        </row>
        <row r="5177">
          <cell r="A5177" t="str">
            <v>REF.COLETA</v>
          </cell>
          <cell r="B5177" t="str">
            <v>: MEDIANO</v>
          </cell>
          <cell r="D5177" t="str">
            <v>TA</v>
          </cell>
          <cell r="E5177" t="str">
            <v>: 05/2016</v>
          </cell>
        </row>
        <row r="5178">
          <cell r="A5178" t="str">
            <v>CÓDIGO</v>
          </cell>
          <cell r="B5178" t="str">
            <v>|D E S C R I Ç Ã O                                                   |UN</v>
          </cell>
          <cell r="C5178" t="str">
            <v>IDADE</v>
          </cell>
          <cell r="D5178" t="str">
            <v>DE</v>
          </cell>
          <cell r="E5178" t="str">
            <v>|CUSTO TOTA</v>
          </cell>
        </row>
        <row r="5179">
          <cell r="A5179" t="str">
            <v>VÍNCULO...</v>
          </cell>
          <cell r="B5179" t="str">
            <v>..: CAIXA REFERENCIAL</v>
          </cell>
        </row>
        <row r="5180">
          <cell r="A5180">
            <v>73932</v>
          </cell>
          <cell r="B5180" t="str">
            <v>GRADE DE FERRO, BARRA CHATA</v>
          </cell>
        </row>
        <row r="5181">
          <cell r="A5181" t="str">
            <v>73932/001</v>
          </cell>
          <cell r="B5181" t="str">
            <v>GRADE DE FERRO EM BARRA CHATA 3/16"</v>
          </cell>
          <cell r="C5181" t="str">
            <v>M2</v>
          </cell>
          <cell r="D5181" t="str">
            <v>CR</v>
          </cell>
          <cell r="E5181">
            <v>198.56</v>
          </cell>
        </row>
        <row r="5182">
          <cell r="A5182">
            <v>95</v>
          </cell>
          <cell r="B5182" t="str">
            <v>GUARDA-CORPO DE FERRO</v>
          </cell>
        </row>
        <row r="5183">
          <cell r="A5183">
            <v>73631</v>
          </cell>
          <cell r="B5183" t="str">
            <v>GUARDA-CORPO EM TUBO DE ACO GALVANIZADO 1 1/2"</v>
          </cell>
          <cell r="C5183" t="str">
            <v>M2</v>
          </cell>
          <cell r="D5183" t="str">
            <v>CR</v>
          </cell>
          <cell r="E5183">
            <v>260.94</v>
          </cell>
        </row>
        <row r="5184">
          <cell r="A5184">
            <v>74195</v>
          </cell>
          <cell r="B5184" t="str">
            <v>GUARDA-CORPO</v>
          </cell>
        </row>
        <row r="5185">
          <cell r="A5185" t="str">
            <v>74195/001</v>
          </cell>
          <cell r="B5185" t="str">
            <v>GUARDA-CORPO  COM CORRIMAO EM FERRO BARRA CHATA 3/16"</v>
          </cell>
          <cell r="C5185" t="str">
            <v>M</v>
          </cell>
          <cell r="D5185" t="str">
            <v>CR</v>
          </cell>
          <cell r="E5185">
            <v>236.01</v>
          </cell>
        </row>
        <row r="5186">
          <cell r="A5186">
            <v>97</v>
          </cell>
          <cell r="B5186" t="str">
            <v>ESCADAS/CORRIMAOS</v>
          </cell>
        </row>
        <row r="5187">
          <cell r="A5187">
            <v>73665</v>
          </cell>
          <cell r="B5187" t="str">
            <v>ESCADA TIPO MARINHEIRO EM ACO CA-50 9,52MM INCLUSO PINTURA COM FUNDO A</v>
          </cell>
          <cell r="C5187" t="str">
            <v>M</v>
          </cell>
          <cell r="D5187" t="str">
            <v>CR</v>
          </cell>
          <cell r="E5187">
            <v>48.03</v>
          </cell>
        </row>
        <row r="5188">
          <cell r="A5188" t="str">
            <v>NTICORROSI</v>
          </cell>
          <cell r="B5188" t="str">
            <v>VO TIPO ZARCAO</v>
          </cell>
        </row>
        <row r="5189">
          <cell r="A5189">
            <v>73669</v>
          </cell>
          <cell r="B5189" t="str">
            <v>CORRIMAO EM MADEIRA 1A 2,5X30CM</v>
          </cell>
          <cell r="C5189" t="str">
            <v>M</v>
          </cell>
          <cell r="D5189" t="str">
            <v>CR</v>
          </cell>
          <cell r="E5189">
            <v>84.88</v>
          </cell>
        </row>
        <row r="5190">
          <cell r="A5190">
            <v>74072</v>
          </cell>
          <cell r="B5190" t="str">
            <v>CORRIMÃO DE FERRO</v>
          </cell>
        </row>
        <row r="5191">
          <cell r="A5191" t="str">
            <v>74072/001</v>
          </cell>
          <cell r="B5191" t="str">
            <v>CORRIMAO EM TUBO ACO GALVANIZADO 3/4" COM BRACADEIRA</v>
          </cell>
          <cell r="C5191" t="str">
            <v>M</v>
          </cell>
          <cell r="D5191" t="str">
            <v>CR</v>
          </cell>
          <cell r="E5191">
            <v>53.17</v>
          </cell>
        </row>
        <row r="5192">
          <cell r="A5192" t="str">
            <v>74072/002</v>
          </cell>
          <cell r="B5192" t="str">
            <v>CORRIMAO EM TUBO ACO GALVANIZADO 2 1/2" COM BRACADEIRA</v>
          </cell>
          <cell r="C5192" t="str">
            <v>M</v>
          </cell>
          <cell r="D5192" t="str">
            <v>CR</v>
          </cell>
          <cell r="E5192">
            <v>90.14</v>
          </cell>
        </row>
        <row r="5193">
          <cell r="A5193" t="str">
            <v>74072/003</v>
          </cell>
          <cell r="B5193" t="str">
            <v>CORRIMAO EM TUBO ACO GALVANIZADO 1 1/4" COM BRACADEIRA</v>
          </cell>
          <cell r="C5193" t="str">
            <v>M</v>
          </cell>
          <cell r="D5193" t="str">
            <v>CR</v>
          </cell>
          <cell r="E5193">
            <v>64.66</v>
          </cell>
        </row>
        <row r="5194">
          <cell r="A5194">
            <v>74103</v>
          </cell>
          <cell r="B5194" t="str">
            <v>ESCADA MARINHEIRO EM FERRO CA-50, D=1/2" (12.5MM), L=0,3M, SEM PROTEÇÃ</v>
          </cell>
        </row>
        <row r="5195">
          <cell r="A5195" t="str">
            <v>O, INCLUIN</v>
          </cell>
          <cell r="B5195" t="str">
            <v>DO PINTURA ANTI-CORROSIVA (INCLUSIVE FORNECIMENTO E INSTALAÇ</v>
          </cell>
        </row>
        <row r="5196">
          <cell r="A5196" t="str">
            <v>ÃO)</v>
          </cell>
        </row>
        <row r="5197">
          <cell r="A5197" t="str">
            <v>74103/001</v>
          </cell>
          <cell r="B5197" t="str">
            <v>ESCADA TIPO MARINHEIRO EM ACO CA-50 12,5", INCLUSO PINTURA COM FUNDO A</v>
          </cell>
          <cell r="C5197" t="str">
            <v>M</v>
          </cell>
          <cell r="D5197" t="str">
            <v>CR</v>
          </cell>
          <cell r="E5197">
            <v>53</v>
          </cell>
        </row>
        <row r="5198">
          <cell r="A5198" t="str">
            <v>NTICORROSI</v>
          </cell>
          <cell r="B5198" t="str">
            <v>VO TIPO ZARCAO</v>
          </cell>
        </row>
        <row r="5199">
          <cell r="A5199">
            <v>74194</v>
          </cell>
          <cell r="B5199" t="str">
            <v>ESCADA MARINHEIRO</v>
          </cell>
        </row>
        <row r="5200">
          <cell r="A5200" t="str">
            <v>74194/001</v>
          </cell>
          <cell r="B5200" t="str">
            <v>ESCADA TIPO MARINHEIRO EM TUBO ACO GALVANIZADO 1 1/2" 5 DEGRAUS</v>
          </cell>
          <cell r="C5200" t="str">
            <v>M</v>
          </cell>
          <cell r="D5200" t="str">
            <v>CR</v>
          </cell>
          <cell r="E5200">
            <v>195.79</v>
          </cell>
        </row>
        <row r="5201">
          <cell r="A5201">
            <v>84862</v>
          </cell>
          <cell r="B5201" t="str">
            <v>GUARDA-CORPO COM CORRIMAO EM TUBO DE ACO GALVANIZADO 1 1/2"</v>
          </cell>
          <cell r="C5201" t="str">
            <v>M</v>
          </cell>
          <cell r="D5201" t="str">
            <v>CR</v>
          </cell>
          <cell r="E5201">
            <v>179.11</v>
          </cell>
        </row>
        <row r="5202">
          <cell r="A5202">
            <v>84863</v>
          </cell>
          <cell r="B5202" t="str">
            <v>GUARDA-CORPO COM CORRIMAO EM TUBO DE ACO GALVANIZADO 3/4"</v>
          </cell>
          <cell r="C5202" t="str">
            <v>M</v>
          </cell>
          <cell r="D5202" t="str">
            <v>CR</v>
          </cell>
          <cell r="E5202">
            <v>88.73</v>
          </cell>
        </row>
        <row r="5203">
          <cell r="A5203">
            <v>98</v>
          </cell>
          <cell r="B5203" t="str">
            <v>PORTA E/OU TAMPA DE ALUMINIO</v>
          </cell>
        </row>
        <row r="5204">
          <cell r="A5204">
            <v>68050</v>
          </cell>
          <cell r="B5204" t="str">
            <v>PORTA DE CORRER EM ALUMINIO, COM DUAS FOLHAS PARA VIDRO, INCLUSO GUARN</v>
          </cell>
          <cell r="C5204" t="str">
            <v>M2</v>
          </cell>
          <cell r="D5204" t="str">
            <v>CR</v>
          </cell>
          <cell r="E5204">
            <v>394.22</v>
          </cell>
        </row>
        <row r="5205">
          <cell r="A5205" t="str">
            <v>ICAO E VID</v>
          </cell>
          <cell r="B5205" t="str">
            <v>RO LISO INCOLOR</v>
          </cell>
        </row>
        <row r="5206">
          <cell r="A5206">
            <v>90838</v>
          </cell>
          <cell r="B5206" t="str">
            <v>PORTA CORTA-FOGO 90X210X4CM - FORNECIMENTO E INSTALAÇÃO. AF_08/2015</v>
          </cell>
          <cell r="C5206" t="str">
            <v>UN</v>
          </cell>
          <cell r="D5206" t="str">
            <v>CR</v>
          </cell>
          <cell r="E5206">
            <v>1016.16</v>
          </cell>
        </row>
        <row r="5207">
          <cell r="A5207">
            <v>91338</v>
          </cell>
          <cell r="B5207" t="str">
            <v>PORTA DE ALUMÍNIO DE ABRIR COM GUARNIÇÃO, FIXAÇÃO COM PARAFUSOS - FORN</v>
          </cell>
          <cell r="C5207" t="str">
            <v>M2</v>
          </cell>
          <cell r="D5207" t="str">
            <v>CR</v>
          </cell>
          <cell r="E5207">
            <v>717.61</v>
          </cell>
        </row>
        <row r="5208">
          <cell r="A5208" t="str">
            <v>SINAPI - S</v>
          </cell>
          <cell r="B5208" t="str">
            <v>ISTEMA NACIONAL DE PESQUISA DE CUSTOS E ÍNDICES DA CONSTRUÇÃO CIVIL</v>
          </cell>
        </row>
        <row r="5209">
          <cell r="A5209" t="str">
            <v>PCI.817.01</v>
          </cell>
          <cell r="B5209" t="e">
            <v>#NAME?</v>
          </cell>
          <cell r="D5209" t="str">
            <v>EM</v>
          </cell>
          <cell r="E5209" t="str">
            <v>06/2016 AS 13:04:4</v>
          </cell>
        </row>
        <row r="5210">
          <cell r="D5210" t="str">
            <v>TA</v>
          </cell>
          <cell r="E5210" t="str">
            <v>TÉCNICA: 13/06/20</v>
          </cell>
        </row>
        <row r="5211">
          <cell r="A5211" t="str">
            <v>ENCARGOS S</v>
          </cell>
          <cell r="B5211" t="str">
            <v>OCIAIS DESONERADOS: 90,80%(HORA)   52,84%(MÊS)</v>
          </cell>
        </row>
        <row r="5212">
          <cell r="A5212" t="str">
            <v>ABRANGÊNCI</v>
          </cell>
          <cell r="B5212" t="str">
            <v>A : NACIONAL                                              LOCALIDADE  : BELO</v>
          </cell>
          <cell r="C5212" t="str">
            <v>HORI</v>
          </cell>
        </row>
        <row r="5213">
          <cell r="A5213" t="str">
            <v>REF.COLETA</v>
          </cell>
          <cell r="B5213" t="str">
            <v>: MEDIANO</v>
          </cell>
          <cell r="D5213" t="str">
            <v>TA</v>
          </cell>
          <cell r="E5213" t="str">
            <v>: 05/2016</v>
          </cell>
        </row>
        <row r="5214">
          <cell r="A5214" t="str">
            <v>CÓDIGO</v>
          </cell>
          <cell r="B5214" t="str">
            <v>|D E S C R I Ç Ã O                                                   |UN</v>
          </cell>
          <cell r="C5214" t="str">
            <v>IDADE</v>
          </cell>
          <cell r="D5214" t="str">
            <v>DE</v>
          </cell>
          <cell r="E5214" t="str">
            <v>|CUSTO TOTA</v>
          </cell>
        </row>
        <row r="5215">
          <cell r="A5215" t="str">
            <v>VÍNCULO...</v>
          </cell>
          <cell r="B5215" t="str">
            <v>..: CAIXA REFERENCIAL</v>
          </cell>
        </row>
        <row r="5216">
          <cell r="A5216" t="str">
            <v>ECIMENTO E</v>
          </cell>
          <cell r="B5216" t="str">
            <v>INSTALAÇÃO. AF_08/2015</v>
          </cell>
        </row>
        <row r="5217">
          <cell r="A5217">
            <v>91339</v>
          </cell>
          <cell r="B5217" t="str">
            <v>PORTA EM AÇO DE ABRIR COM POSTIGO PARA VIDRO E GUARNIÇÃO, FIXAÇÃO COM</v>
          </cell>
          <cell r="C5217" t="str">
            <v>M2</v>
          </cell>
          <cell r="D5217" t="str">
            <v>CR</v>
          </cell>
          <cell r="E5217">
            <v>365.9</v>
          </cell>
        </row>
        <row r="5218">
          <cell r="A5218" t="str">
            <v>PARAFUSOS</v>
          </cell>
          <cell r="B5218" t="e">
            <v>#NAME?</v>
          </cell>
        </row>
        <row r="5219">
          <cell r="A5219">
            <v>91340</v>
          </cell>
          <cell r="B5219" t="str">
            <v>PORTA EM AÇO DE ABRIR COM TRAVESSAS PARA VIDRO E GUARNIÇÃO, FIXAÇÃO CO</v>
          </cell>
          <cell r="C5219" t="str">
            <v>M2</v>
          </cell>
          <cell r="D5219" t="str">
            <v>CR</v>
          </cell>
          <cell r="E5219">
            <v>356.83</v>
          </cell>
        </row>
        <row r="5220">
          <cell r="A5220" t="str">
            <v>M PARAFUSO</v>
          </cell>
          <cell r="B5220" t="str">
            <v>S - FORNECIMENTO E INSTALAÇÃO. AF_08/2015</v>
          </cell>
        </row>
        <row r="5221">
          <cell r="A5221">
            <v>91341</v>
          </cell>
          <cell r="B5221" t="str">
            <v>PORTA EM ALUMÍNIO DE ABRIR TIPO VENEZIANA COM GUARNIÇÃO, FIXAÇÃO COM P</v>
          </cell>
          <cell r="C5221" t="str">
            <v>M2</v>
          </cell>
          <cell r="D5221" t="str">
            <v>CR</v>
          </cell>
          <cell r="E5221">
            <v>545.35</v>
          </cell>
        </row>
        <row r="5222">
          <cell r="A5222" t="str">
            <v>ARAFUSOS -</v>
          </cell>
          <cell r="B5222" t="str">
            <v>FORNECIMENTO E INSTALAÇÃO. AF_08/2015</v>
          </cell>
        </row>
        <row r="5223">
          <cell r="A5223">
            <v>99</v>
          </cell>
          <cell r="B5223" t="str">
            <v>GUARDA-CORPO/GRADE DE ALUMINIO</v>
          </cell>
        </row>
        <row r="5224">
          <cell r="A5224">
            <v>73737</v>
          </cell>
          <cell r="B5224" t="str">
            <v>GRADIL ALUMINIO P/VARANDA</v>
          </cell>
        </row>
        <row r="5225">
          <cell r="A5225" t="str">
            <v>73737/001</v>
          </cell>
          <cell r="B5225" t="str">
            <v>GRADIL DE ALUMINIO ANODIZADO TIPO BARRA CHATA PARA VARANDAS, ALTURA 0,</v>
          </cell>
          <cell r="C5225" t="str">
            <v>M</v>
          </cell>
          <cell r="D5225" t="str">
            <v>CR</v>
          </cell>
          <cell r="E5225">
            <v>194.79</v>
          </cell>
        </row>
        <row r="5226">
          <cell r="A5226" t="str">
            <v>4M</v>
          </cell>
        </row>
        <row r="5227">
          <cell r="A5227" t="str">
            <v>73737/002</v>
          </cell>
          <cell r="B5227" t="str">
            <v>GRADIL DE ALUMINIO ANODIZADO TIPO BARRA CHATA PARA VARANDAS, ALTURA 1,</v>
          </cell>
          <cell r="C5227" t="str">
            <v>M</v>
          </cell>
          <cell r="D5227" t="str">
            <v>CR</v>
          </cell>
          <cell r="E5227">
            <v>437.96</v>
          </cell>
        </row>
        <row r="5228">
          <cell r="A5228" t="str">
            <v>0M</v>
          </cell>
        </row>
        <row r="5229">
          <cell r="A5229" t="str">
            <v>73737/003</v>
          </cell>
          <cell r="B5229" t="str">
            <v>GRADIL DE ALUMINIO ANODIZADO TIPO BARRA CHATA PARA VARANDAS, ALTURA 1,</v>
          </cell>
          <cell r="C5229" t="str">
            <v>M</v>
          </cell>
          <cell r="D5229" t="str">
            <v>CR</v>
          </cell>
          <cell r="E5229">
            <v>516.1</v>
          </cell>
        </row>
        <row r="5230">
          <cell r="A5230" t="str">
            <v>2M</v>
          </cell>
        </row>
        <row r="5231">
          <cell r="A5231">
            <v>85096</v>
          </cell>
          <cell r="B5231" t="str">
            <v>GRADIL DE ALUMINIO ANODIZADO TIPO BARRA CHATA</v>
          </cell>
          <cell r="C5231" t="str">
            <v>M2</v>
          </cell>
          <cell r="D5231" t="str">
            <v>CR</v>
          </cell>
          <cell r="E5231">
            <v>440.45</v>
          </cell>
        </row>
        <row r="5232">
          <cell r="A5232">
            <v>100</v>
          </cell>
          <cell r="B5232" t="str">
            <v>FERRAGENS PARA PORTAS</v>
          </cell>
        </row>
        <row r="5233">
          <cell r="A5233">
            <v>73736</v>
          </cell>
          <cell r="B5233" t="str">
            <v>FORNECIMENTO E ASSENTAMENTO DE FERRAGENS</v>
          </cell>
        </row>
        <row r="5234">
          <cell r="A5234" t="str">
            <v>73736/001</v>
          </cell>
          <cell r="B5234" t="str">
            <v>DOBRADICA TIPO VAI E VEM EM LATAO POLIDO 3"</v>
          </cell>
          <cell r="C5234" t="str">
            <v>UN</v>
          </cell>
          <cell r="D5234" t="str">
            <v>AS</v>
          </cell>
          <cell r="E5234">
            <v>69.900000000000006</v>
          </cell>
        </row>
        <row r="5235">
          <cell r="A5235">
            <v>74068</v>
          </cell>
          <cell r="B5235" t="str">
            <v>CONJUNTO FERRAGENS CILINDRO 330/ROSETA 303/MACANETA TIPO ALAVANCA LATA</v>
          </cell>
        </row>
        <row r="5236">
          <cell r="A5236" t="str">
            <v>O CROMADO</v>
          </cell>
          <cell r="B5236" t="str">
            <v>LA FONTE</v>
          </cell>
        </row>
        <row r="5237">
          <cell r="A5237" t="str">
            <v>74068/004</v>
          </cell>
          <cell r="B5237" t="str">
            <v>FECHADURA DE EMBUTIR COMPLETA, PARA PORTAS EXTERNAS 2 FOLHAS, PADRAO D</v>
          </cell>
          <cell r="C5237" t="str">
            <v>UN</v>
          </cell>
          <cell r="D5237" t="str">
            <v>CR</v>
          </cell>
          <cell r="E5237">
            <v>187.37</v>
          </cell>
        </row>
        <row r="5238">
          <cell r="A5238" t="str">
            <v>E ACABAMEN</v>
          </cell>
          <cell r="B5238" t="str">
            <v>TO POPULAR E FECHO DE EMBUTIR TIPO UNHA COM ALAVANCA DE LATA</v>
          </cell>
        </row>
        <row r="5239">
          <cell r="A5239" t="str">
            <v>O CROMADO</v>
          </cell>
          <cell r="B5239" t="str">
            <v>22CM</v>
          </cell>
        </row>
        <row r="5240">
          <cell r="A5240" t="str">
            <v>74068/005</v>
          </cell>
          <cell r="B5240" t="str">
            <v>FECHADURA DE SOBREPOR EM FERRO PINTADO COM MACANETA PARA PORTAS EXTERN</v>
          </cell>
          <cell r="C5240" t="str">
            <v>UN</v>
          </cell>
          <cell r="D5240" t="str">
            <v>CR</v>
          </cell>
          <cell r="E5240">
            <v>50.65</v>
          </cell>
        </row>
        <row r="5241">
          <cell r="A5241" t="str">
            <v>AS</v>
          </cell>
        </row>
        <row r="5242">
          <cell r="A5242">
            <v>74070</v>
          </cell>
          <cell r="B5242" t="str">
            <v>CONJUNTO FERRAGEM GORGES COMPLETA LINHA MEDIA</v>
          </cell>
        </row>
        <row r="5243">
          <cell r="A5243" t="str">
            <v>74070/002</v>
          </cell>
          <cell r="B5243" t="str">
            <v>FECHADURA DE EMBUTIR COMPLETA, PARA PORTAS INTERNAS 2 FOLHAS, PADRAO D</v>
          </cell>
          <cell r="C5243" t="str">
            <v>UN</v>
          </cell>
          <cell r="D5243" t="str">
            <v>CR</v>
          </cell>
          <cell r="E5243">
            <v>179.91</v>
          </cell>
        </row>
        <row r="5244">
          <cell r="A5244" t="str">
            <v>SINAPI - S</v>
          </cell>
          <cell r="B5244" t="str">
            <v>ISTEMA NACIONAL DE PESQUISA DE CUSTOS E ÍNDICES DA CONSTRUÇÃO CIVIL</v>
          </cell>
        </row>
        <row r="5245">
          <cell r="A5245" t="str">
            <v>PCI.817.01</v>
          </cell>
          <cell r="B5245" t="e">
            <v>#NAME?</v>
          </cell>
          <cell r="D5245" t="str">
            <v>EM</v>
          </cell>
          <cell r="E5245" t="str">
            <v>06/2016 AS 13:04:4</v>
          </cell>
        </row>
        <row r="5246">
          <cell r="D5246" t="str">
            <v>TA</v>
          </cell>
          <cell r="E5246" t="str">
            <v>TÉCNICA: 13/06/20</v>
          </cell>
        </row>
        <row r="5247">
          <cell r="A5247" t="str">
            <v>ENCARGOS S</v>
          </cell>
          <cell r="B5247" t="str">
            <v>OCIAIS DESONERADOS: 90,80%(HORA)   52,84%(MÊS)</v>
          </cell>
        </row>
        <row r="5248">
          <cell r="A5248" t="str">
            <v>ABRANGÊNCI</v>
          </cell>
          <cell r="B5248" t="str">
            <v>A : NACIONAL                                              LOCALIDADE  : BELO</v>
          </cell>
          <cell r="C5248" t="str">
            <v>HORI</v>
          </cell>
        </row>
        <row r="5249">
          <cell r="A5249" t="str">
            <v>REF.COLETA</v>
          </cell>
          <cell r="B5249" t="str">
            <v>: MEDIANO</v>
          </cell>
          <cell r="D5249" t="str">
            <v>TA</v>
          </cell>
          <cell r="E5249" t="str">
            <v>: 05/2016</v>
          </cell>
        </row>
        <row r="5250">
          <cell r="A5250" t="str">
            <v>CÓDIGO</v>
          </cell>
          <cell r="B5250" t="str">
            <v>|D E S C R I Ç Ã O                                                   |UN</v>
          </cell>
          <cell r="C5250" t="str">
            <v>IDADE</v>
          </cell>
          <cell r="D5250" t="str">
            <v>DE</v>
          </cell>
          <cell r="E5250" t="str">
            <v>|CUSTO TOTA</v>
          </cell>
        </row>
        <row r="5251">
          <cell r="A5251" t="str">
            <v>VÍNCULO...</v>
          </cell>
          <cell r="B5251" t="str">
            <v>..: CAIXA REFERENCIAL</v>
          </cell>
        </row>
        <row r="5252">
          <cell r="A5252" t="str">
            <v>E ACABAMEN</v>
          </cell>
          <cell r="B5252" t="str">
            <v>TO POPULAR E FECHO DE EMBUTIR TIPO UNHA COM ALAVANCA DE LATA</v>
          </cell>
        </row>
        <row r="5253">
          <cell r="A5253" t="str">
            <v>O CROMADO</v>
          </cell>
          <cell r="B5253" t="str">
            <v>22CM</v>
          </cell>
        </row>
        <row r="5254">
          <cell r="A5254">
            <v>84866</v>
          </cell>
          <cell r="B5254" t="str">
            <v>FECHADURA DE EMBUTIR REFORCADA COMPLETA, DE SEGURANCA, COM CILINDRO, P</v>
          </cell>
          <cell r="C5254" t="str">
            <v>UN</v>
          </cell>
          <cell r="D5254" t="str">
            <v>CR</v>
          </cell>
          <cell r="E5254">
            <v>81.96</v>
          </cell>
        </row>
        <row r="5255">
          <cell r="A5255" t="str">
            <v>ARA PORTA</v>
          </cell>
          <cell r="B5255" t="str">
            <v>EXTERNA, ACABAMENTO PADRAO MEDIO</v>
          </cell>
        </row>
        <row r="5256">
          <cell r="A5256">
            <v>84878</v>
          </cell>
          <cell r="B5256" t="str">
            <v>TRANQUETA DE LATAO CROMADO PARA FECHADURA DE PORTA DE BANHEIRO COM ROS</v>
          </cell>
          <cell r="C5256" t="str">
            <v>UN</v>
          </cell>
          <cell r="D5256" t="str">
            <v>CR</v>
          </cell>
          <cell r="E5256">
            <v>81.86</v>
          </cell>
        </row>
        <row r="5257">
          <cell r="A5257" t="str">
            <v>ETA DE LAT</v>
          </cell>
          <cell r="B5257" t="str">
            <v>AO CROMADO SEM FECHADURA E MACANETA</v>
          </cell>
        </row>
        <row r="5258">
          <cell r="A5258">
            <v>84879</v>
          </cell>
          <cell r="B5258" t="str">
            <v>FECHADURA (SOMENTE A MAQUINA, SEM ESPELHO E SEM MACA NETA), PARA PORTA</v>
          </cell>
          <cell r="C5258" t="str">
            <v>UN</v>
          </cell>
          <cell r="D5258" t="str">
            <v>CR</v>
          </cell>
          <cell r="E5258">
            <v>116.71</v>
          </cell>
        </row>
        <row r="5259">
          <cell r="A5259" t="str">
            <v>BANHEIRO,</v>
          </cell>
          <cell r="B5259" t="str">
            <v>COM ROSETA DE LATAO CROMADO E JOGO DE TRANQUETA EM LATAO CR</v>
          </cell>
        </row>
        <row r="5260">
          <cell r="A5260" t="str">
            <v>OMADO</v>
          </cell>
        </row>
        <row r="5261">
          <cell r="A5261">
            <v>84880</v>
          </cell>
          <cell r="B5261" t="str">
            <v>FECHADURA BICO DE PAPAGAIO PARA PORTA DE CORRER INTERNA, CHAVE BIPARTI</v>
          </cell>
          <cell r="C5261" t="str">
            <v>UN</v>
          </cell>
          <cell r="D5261" t="str">
            <v>CR</v>
          </cell>
          <cell r="E5261">
            <v>63.65</v>
          </cell>
        </row>
        <row r="5262">
          <cell r="A5262" t="str">
            <v>DA, ACABAM</v>
          </cell>
          <cell r="B5262" t="str">
            <v>ENTO PADRAO MEDIO</v>
          </cell>
        </row>
        <row r="5263">
          <cell r="A5263">
            <v>84884</v>
          </cell>
          <cell r="B5263" t="str">
            <v>FECHADURA CILINDRO CENTRAL TUBULAR, 70MM, COM MACANETA DE LATAO CROMAD</v>
          </cell>
          <cell r="C5263" t="str">
            <v>UN</v>
          </cell>
          <cell r="D5263" t="str">
            <v>CR</v>
          </cell>
          <cell r="E5263">
            <v>80.069999999999993</v>
          </cell>
        </row>
        <row r="5264">
          <cell r="A5264" t="str">
            <v>O OU INOX,</v>
          </cell>
          <cell r="B5264" t="str">
            <v>PARA APLICAÇÃO EM AMBIENTES COMERCIAIS DE ALTO TRÁFEGO E/OU</v>
          </cell>
        </row>
        <row r="5265">
          <cell r="A5265" t="str">
            <v>MAIOR NECE</v>
          </cell>
          <cell r="B5265" t="str">
            <v>SSIDADE DE SEGURANÇA.</v>
          </cell>
        </row>
        <row r="5266">
          <cell r="A5266">
            <v>84885</v>
          </cell>
          <cell r="B5266" t="str">
            <v>JOGO DE FERRAGENS CROMADAS PARA PORTA DE VIDRO TEMPERADO, UMA FOLHA CO</v>
          </cell>
          <cell r="C5266" t="str">
            <v>UN</v>
          </cell>
          <cell r="D5266" t="str">
            <v>CR</v>
          </cell>
          <cell r="E5266">
            <v>527.14</v>
          </cell>
        </row>
        <row r="5267">
          <cell r="A5267" t="str">
            <v>MPOSTO DE</v>
          </cell>
          <cell r="B5267" t="str">
            <v>DOBRADICAS SUPERIOR E INFERIOR, TRINCO, FECHADURA, CONTRA FE</v>
          </cell>
        </row>
        <row r="5268">
          <cell r="A5268" t="str">
            <v>CHADURA CO</v>
          </cell>
          <cell r="B5268" t="str">
            <v>M CAPUCHINHO SEM MOLA E PUXADOR</v>
          </cell>
        </row>
        <row r="5269">
          <cell r="A5269">
            <v>84886</v>
          </cell>
          <cell r="B5269" t="str">
            <v>MOLA HIDRAULICA DE PISO PARA PORTA DE VIDRO TEMPERADO</v>
          </cell>
          <cell r="C5269" t="str">
            <v>UN</v>
          </cell>
          <cell r="D5269" t="str">
            <v>CR</v>
          </cell>
          <cell r="E5269">
            <v>997.73</v>
          </cell>
        </row>
        <row r="5270">
          <cell r="A5270">
            <v>84887</v>
          </cell>
          <cell r="B5270" t="str">
            <v>MACANETA TIPO ALAVANCA, PADRAO MEDIO</v>
          </cell>
          <cell r="C5270" t="str">
            <v>UN</v>
          </cell>
          <cell r="D5270" t="str">
            <v>CR</v>
          </cell>
          <cell r="E5270">
            <v>47.41</v>
          </cell>
        </row>
        <row r="5271">
          <cell r="A5271">
            <v>84889</v>
          </cell>
          <cell r="B5271" t="str">
            <v>PUXADOR CENTRAL PARA ESQUADRIA DE ALUMINIO</v>
          </cell>
          <cell r="C5271" t="str">
            <v>UN</v>
          </cell>
          <cell r="D5271" t="str">
            <v>CR</v>
          </cell>
          <cell r="E5271">
            <v>16.27</v>
          </cell>
        </row>
        <row r="5272">
          <cell r="A5272">
            <v>101</v>
          </cell>
          <cell r="B5272" t="str">
            <v>FERRAGENS PARA JANELAS</v>
          </cell>
        </row>
        <row r="5273">
          <cell r="A5273">
            <v>84890</v>
          </cell>
          <cell r="B5273" t="str">
            <v>ROLDANA FIXA DUPLA DE LATAO COM ROLAMENTO PARA PORTA OU JANELA DE CORR</v>
          </cell>
          <cell r="C5273" t="str">
            <v>UN</v>
          </cell>
          <cell r="D5273" t="str">
            <v>CR</v>
          </cell>
          <cell r="E5273">
            <v>38.82</v>
          </cell>
        </row>
        <row r="5274">
          <cell r="A5274" t="str">
            <v>ER</v>
          </cell>
        </row>
        <row r="5275">
          <cell r="A5275">
            <v>84891</v>
          </cell>
          <cell r="B5275" t="str">
            <v>CREMONA EM LATAO CROMADO OU POLIDO, COMPLETA, COM VARA H=1,50M</v>
          </cell>
          <cell r="C5275" t="str">
            <v>UN</v>
          </cell>
          <cell r="D5275" t="str">
            <v>CR</v>
          </cell>
          <cell r="E5275">
            <v>144.71</v>
          </cell>
        </row>
        <row r="5276">
          <cell r="A5276">
            <v>84892</v>
          </cell>
          <cell r="B5276" t="str">
            <v>LEVANTADOR EM LATAO FUNDIDO CROMADO E BORBOLETA EM FERRO CROMADO, PARA</v>
          </cell>
          <cell r="C5276" t="str">
            <v>UN</v>
          </cell>
          <cell r="D5276" t="str">
            <v>CR</v>
          </cell>
          <cell r="E5276">
            <v>81.099999999999994</v>
          </cell>
        </row>
        <row r="5277">
          <cell r="A5277" t="str">
            <v>JANELA TIP</v>
          </cell>
          <cell r="B5277" t="str">
            <v>O GUILHOTINA</v>
          </cell>
        </row>
        <row r="5278">
          <cell r="A5278">
            <v>84893</v>
          </cell>
          <cell r="B5278" t="str">
            <v>PUXADOR TUBULAR DE CENTRO EM LATAO CROMADO PARA JANELAS</v>
          </cell>
          <cell r="C5278" t="str">
            <v>UN</v>
          </cell>
          <cell r="D5278" t="str">
            <v>CR</v>
          </cell>
          <cell r="E5278">
            <v>63.69</v>
          </cell>
        </row>
        <row r="5279">
          <cell r="A5279">
            <v>84894</v>
          </cell>
          <cell r="B5279" t="str">
            <v>PUXADOR CONCHA EM LATAO CROMADO OU POLIDO PARA PORTA OU JANELA DE CORR</v>
          </cell>
          <cell r="C5279" t="str">
            <v>UN</v>
          </cell>
          <cell r="D5279" t="str">
            <v>CR</v>
          </cell>
          <cell r="E5279">
            <v>18.43</v>
          </cell>
        </row>
        <row r="5280">
          <cell r="A5280" t="str">
            <v>SINAPI - S</v>
          </cell>
          <cell r="B5280" t="str">
            <v>ISTEMA NACIONAL DE PESQUISA DE CUSTOS E ÍNDICES DA CONSTRUÇÃO CIVIL</v>
          </cell>
        </row>
        <row r="5281">
          <cell r="A5281" t="str">
            <v>PCI.817.01</v>
          </cell>
          <cell r="B5281" t="e">
            <v>#NAME?</v>
          </cell>
          <cell r="D5281" t="str">
            <v>EM</v>
          </cell>
          <cell r="E5281" t="str">
            <v>06/2016 AS 13:04:4</v>
          </cell>
        </row>
        <row r="5282">
          <cell r="D5282" t="str">
            <v>TA</v>
          </cell>
          <cell r="E5282" t="str">
            <v>TÉCNICA: 13/06/20</v>
          </cell>
        </row>
        <row r="5283">
          <cell r="A5283" t="str">
            <v>ENCARGOS S</v>
          </cell>
          <cell r="B5283" t="str">
            <v>OCIAIS DESONERADOS: 90,80%(HORA)   52,84%(MÊS)</v>
          </cell>
        </row>
        <row r="5284">
          <cell r="A5284" t="str">
            <v>ABRANGÊNCI</v>
          </cell>
          <cell r="B5284" t="str">
            <v>A : NACIONAL                                              LOCALIDADE  : BELO</v>
          </cell>
          <cell r="C5284" t="str">
            <v>HORI</v>
          </cell>
        </row>
        <row r="5285">
          <cell r="A5285" t="str">
            <v>REF.COLETA</v>
          </cell>
          <cell r="B5285" t="str">
            <v>: MEDIANO</v>
          </cell>
          <cell r="D5285" t="str">
            <v>TA</v>
          </cell>
          <cell r="E5285" t="str">
            <v>: 05/2016</v>
          </cell>
        </row>
        <row r="5286">
          <cell r="A5286" t="str">
            <v>CÓDIGO</v>
          </cell>
          <cell r="B5286" t="str">
            <v>|D E S C R I Ç Ã O                                                   |UN</v>
          </cell>
          <cell r="C5286" t="str">
            <v>IDADE</v>
          </cell>
          <cell r="D5286" t="str">
            <v>DE</v>
          </cell>
          <cell r="E5286" t="str">
            <v>|CUSTO TOTA</v>
          </cell>
        </row>
        <row r="5287">
          <cell r="A5287" t="str">
            <v>VÍNCULO...</v>
          </cell>
          <cell r="B5287" t="str">
            <v>..: CAIXA REFERENCIAL</v>
          </cell>
        </row>
        <row r="5288">
          <cell r="A5288" t="str">
            <v>ER, COM FU</v>
          </cell>
          <cell r="B5288" t="str">
            <v>RO PARA CHAVE, 4X10CM</v>
          </cell>
        </row>
        <row r="5289">
          <cell r="A5289">
            <v>84895</v>
          </cell>
          <cell r="B5289" t="str">
            <v>PUXADOR CONCHA EM LATAO CROMADO OU POLIDO PARA PORTA OU JANELA DE CORR</v>
          </cell>
          <cell r="C5289" t="str">
            <v>UN</v>
          </cell>
          <cell r="D5289" t="str">
            <v>CR</v>
          </cell>
          <cell r="E5289">
            <v>117.49</v>
          </cell>
        </row>
        <row r="5290">
          <cell r="A5290" t="str">
            <v>ER, 3X9CM</v>
          </cell>
        </row>
        <row r="5291">
          <cell r="A5291">
            <v>84896</v>
          </cell>
          <cell r="B5291" t="str">
            <v>CARRANCA DE FERRO CROMADO 40MM PARA JANELA DE ABRIR</v>
          </cell>
          <cell r="C5291" t="str">
            <v>UN</v>
          </cell>
          <cell r="D5291" t="str">
            <v>CR</v>
          </cell>
          <cell r="E5291">
            <v>49.33</v>
          </cell>
        </row>
        <row r="5292">
          <cell r="A5292">
            <v>84897</v>
          </cell>
          <cell r="B5292" t="str">
            <v>TRILHO QUADRADO DE ALUMINIO 1/4" PARA RODIZIOS</v>
          </cell>
          <cell r="C5292" t="str">
            <v>M</v>
          </cell>
          <cell r="D5292" t="str">
            <v>CR</v>
          </cell>
          <cell r="E5292">
            <v>29.51</v>
          </cell>
        </row>
        <row r="5293">
          <cell r="A5293">
            <v>84898</v>
          </cell>
          <cell r="B5293" t="str">
            <v>TRILHO "U" DE ALUMINIO, 40X40MM E ROLDANA FIXA DUPLA DE LATAO COM ROLA</v>
          </cell>
          <cell r="C5293" t="str">
            <v>M</v>
          </cell>
          <cell r="D5293" t="str">
            <v>CR</v>
          </cell>
          <cell r="E5293">
            <v>24.22</v>
          </cell>
        </row>
        <row r="5294">
          <cell r="A5294" t="str">
            <v>MENTO PARA</v>
          </cell>
          <cell r="B5294" t="str">
            <v>PORTA OU JANELA DE CORRER</v>
          </cell>
        </row>
        <row r="5295">
          <cell r="A5295">
            <v>84899</v>
          </cell>
          <cell r="B5295" t="str">
            <v>FECHO CHATO DE SOBREPOR EM FERRO ZINCADO/NIQUEL GALVANIZADO OU POLIDO,</v>
          </cell>
          <cell r="C5295" t="str">
            <v>UN</v>
          </cell>
          <cell r="D5295" t="str">
            <v>CR</v>
          </cell>
          <cell r="E5295">
            <v>14.59</v>
          </cell>
        </row>
        <row r="5296">
          <cell r="A5296" t="str">
            <v>5"</v>
          </cell>
        </row>
        <row r="5297">
          <cell r="A5297">
            <v>102</v>
          </cell>
          <cell r="B5297" t="str">
            <v>FERRAGENS DIVERSAS</v>
          </cell>
        </row>
        <row r="5298">
          <cell r="A5298">
            <v>74046</v>
          </cell>
          <cell r="B5298" t="str">
            <v>TARJETA</v>
          </cell>
        </row>
        <row r="5299">
          <cell r="A5299" t="str">
            <v>74046/001</v>
          </cell>
          <cell r="B5299" t="str">
            <v>TARJETA DE FERRO CROMADO DE SOBREPOR 2"</v>
          </cell>
          <cell r="C5299" t="str">
            <v>UN</v>
          </cell>
          <cell r="D5299" t="str">
            <v>CR</v>
          </cell>
          <cell r="E5299">
            <v>8.59</v>
          </cell>
        </row>
        <row r="5300">
          <cell r="A5300" t="str">
            <v>74046/002</v>
          </cell>
          <cell r="B5300" t="str">
            <v>TARJETA TIPO LIVRE/OCUPADO PARA PORTA DE BANHEIRO</v>
          </cell>
          <cell r="C5300" t="str">
            <v>UN</v>
          </cell>
          <cell r="D5300" t="str">
            <v>CR</v>
          </cell>
          <cell r="E5300">
            <v>32.74</v>
          </cell>
        </row>
        <row r="5301">
          <cell r="A5301">
            <v>74047</v>
          </cell>
          <cell r="B5301" t="str">
            <v>DOBRADICA</v>
          </cell>
        </row>
        <row r="5302">
          <cell r="A5302" t="str">
            <v>74047/001</v>
          </cell>
          <cell r="B5302" t="str">
            <v>DOBRADICA EM FERRO CROMADO 3X3", SEM ANEIS</v>
          </cell>
          <cell r="C5302" t="str">
            <v>UN</v>
          </cell>
          <cell r="D5302" t="str">
            <v>AS</v>
          </cell>
          <cell r="E5302">
            <v>20.09</v>
          </cell>
        </row>
        <row r="5303">
          <cell r="A5303" t="str">
            <v>74047/002</v>
          </cell>
          <cell r="B5303" t="str">
            <v>DOBRADICA EM ACO/FERRO, 3" X 21/2", E=1,9 A 2 MM, SEM ANEL, CROMADO OU</v>
          </cell>
          <cell r="C5303" t="str">
            <v>UN</v>
          </cell>
          <cell r="D5303" t="str">
            <v>AS</v>
          </cell>
          <cell r="E5303">
            <v>20.09</v>
          </cell>
        </row>
        <row r="5304">
          <cell r="A5304" t="str">
            <v>ZINCADO, T</v>
          </cell>
          <cell r="B5304" t="str">
            <v>AMPA BOLA, COM PARAFUSOS</v>
          </cell>
        </row>
        <row r="5305">
          <cell r="A5305" t="str">
            <v>74047/003</v>
          </cell>
          <cell r="B5305" t="str">
            <v>DOBRADICA EM LATAO CROMADO 3X3", COM ANEIS</v>
          </cell>
          <cell r="C5305" t="str">
            <v>UN</v>
          </cell>
          <cell r="D5305" t="str">
            <v>AS</v>
          </cell>
          <cell r="E5305">
            <v>31.4</v>
          </cell>
        </row>
        <row r="5306">
          <cell r="A5306" t="str">
            <v>74047/004</v>
          </cell>
          <cell r="B5306" t="str">
            <v>DOBRADICA EM LATAO CROMADO 3 X 2 1/2</v>
          </cell>
          <cell r="C5306" t="str">
            <v>UN</v>
          </cell>
          <cell r="D5306" t="str">
            <v>AS</v>
          </cell>
          <cell r="E5306">
            <v>17.739999999999998</v>
          </cell>
        </row>
        <row r="5307">
          <cell r="A5307" t="str">
            <v>74047/007</v>
          </cell>
          <cell r="B5307" t="str">
            <v>DOBRADICA EM FERRO CROMADO 3X2 1/2", SEM ANEIS</v>
          </cell>
          <cell r="C5307" t="str">
            <v>UN</v>
          </cell>
          <cell r="D5307" t="str">
            <v>AS</v>
          </cell>
          <cell r="E5307">
            <v>15.25</v>
          </cell>
        </row>
        <row r="5308">
          <cell r="A5308">
            <v>74084</v>
          </cell>
          <cell r="B5308" t="str">
            <v>PORTA CADEADO</v>
          </cell>
        </row>
        <row r="5309">
          <cell r="A5309" t="str">
            <v>74084/001</v>
          </cell>
          <cell r="B5309" t="str">
            <v>PORTA CADEADO ZINCADO OXIDADO PRETO COM CADEADO DE ACO GRAFITADO OXIDA</v>
          </cell>
          <cell r="C5309" t="str">
            <v>UN</v>
          </cell>
          <cell r="D5309" t="str">
            <v>CR</v>
          </cell>
          <cell r="E5309">
            <v>38.479999999999997</v>
          </cell>
        </row>
        <row r="5310">
          <cell r="A5310" t="str">
            <v>DO ENVERNI</v>
          </cell>
          <cell r="B5310" t="str">
            <v>ZADO 45MM</v>
          </cell>
        </row>
        <row r="5311">
          <cell r="A5311">
            <v>84950</v>
          </cell>
          <cell r="B5311" t="str">
            <v>FECHO EMBUTIR TIPO UNHA 40CM C/COLOCACAO</v>
          </cell>
          <cell r="C5311" t="str">
            <v>UN</v>
          </cell>
          <cell r="D5311" t="str">
            <v>CR</v>
          </cell>
          <cell r="E5311">
            <v>71.290000000000006</v>
          </cell>
        </row>
        <row r="5312">
          <cell r="A5312">
            <v>84952</v>
          </cell>
          <cell r="B5312" t="str">
            <v>FECHO EMBUTIR TIPO UNHA 22CM C/COLOCACAO</v>
          </cell>
          <cell r="C5312" t="str">
            <v>UN</v>
          </cell>
          <cell r="D5312" t="str">
            <v>CR</v>
          </cell>
          <cell r="E5312">
            <v>60.31</v>
          </cell>
        </row>
        <row r="5313">
          <cell r="A5313">
            <v>84955</v>
          </cell>
          <cell r="B5313" t="str">
            <v>FECHADURA CROMADA COM CILINDRO PARA ARMARIOS</v>
          </cell>
          <cell r="C5313" t="str">
            <v>UN</v>
          </cell>
          <cell r="D5313" t="str">
            <v>CR</v>
          </cell>
          <cell r="E5313">
            <v>36.5</v>
          </cell>
        </row>
        <row r="5314">
          <cell r="A5314">
            <v>103</v>
          </cell>
          <cell r="B5314" t="str">
            <v>VIDROS/ESPELHOS</v>
          </cell>
        </row>
        <row r="5315">
          <cell r="A5315">
            <v>72116</v>
          </cell>
          <cell r="B5315" t="str">
            <v>VIDRO LISO COMUM TRANSPARENTE, ESPESSURA 3MM</v>
          </cell>
          <cell r="C5315" t="str">
            <v>M2</v>
          </cell>
          <cell r="D5315" t="str">
            <v>CR</v>
          </cell>
          <cell r="E5315">
            <v>66.56</v>
          </cell>
        </row>
        <row r="5316">
          <cell r="A5316" t="str">
            <v>SINAPI - S</v>
          </cell>
          <cell r="B5316" t="str">
            <v>ISTEMA NACIONAL DE PESQUISA DE CUSTOS E ÍNDICES DA CONSTRUÇÃO CIVIL</v>
          </cell>
        </row>
        <row r="5317">
          <cell r="A5317" t="str">
            <v>PCI.817.01</v>
          </cell>
          <cell r="B5317" t="e">
            <v>#NAME?</v>
          </cell>
          <cell r="D5317" t="str">
            <v>EM</v>
          </cell>
          <cell r="E5317" t="str">
            <v>06/2016 AS 13:04:4</v>
          </cell>
        </row>
        <row r="5318">
          <cell r="D5318" t="str">
            <v>TA</v>
          </cell>
          <cell r="E5318" t="str">
            <v>TÉCNICA: 13/06/20</v>
          </cell>
        </row>
        <row r="5319">
          <cell r="A5319" t="str">
            <v>ENCARGOS S</v>
          </cell>
          <cell r="B5319" t="str">
            <v>OCIAIS DESONERADOS: 90,80%(HORA)   52,84%(MÊS)</v>
          </cell>
        </row>
        <row r="5320">
          <cell r="A5320" t="str">
            <v>ABRANGÊNCI</v>
          </cell>
          <cell r="B5320" t="str">
            <v>A : NACIONAL                                              LOCALIDADE  : BELO</v>
          </cell>
          <cell r="C5320" t="str">
            <v>HORI</v>
          </cell>
        </row>
        <row r="5321">
          <cell r="A5321" t="str">
            <v>REF.COLETA</v>
          </cell>
          <cell r="B5321" t="str">
            <v>: MEDIANO</v>
          </cell>
          <cell r="D5321" t="str">
            <v>TA</v>
          </cell>
          <cell r="E5321" t="str">
            <v>: 05/2016</v>
          </cell>
        </row>
        <row r="5322">
          <cell r="A5322" t="str">
            <v>CÓDIGO</v>
          </cell>
          <cell r="B5322" t="str">
            <v>|D E S C R I Ç Ã O                                                   |UN</v>
          </cell>
          <cell r="C5322" t="str">
            <v>IDADE</v>
          </cell>
          <cell r="D5322" t="str">
            <v>DE</v>
          </cell>
          <cell r="E5322" t="str">
            <v>|CUSTO TOTA</v>
          </cell>
        </row>
        <row r="5323">
          <cell r="A5323" t="str">
            <v>VÍNCULO...</v>
          </cell>
          <cell r="B5323" t="str">
            <v>..: CAIXA REFERENCIAL</v>
          </cell>
        </row>
        <row r="5324">
          <cell r="A5324">
            <v>72117</v>
          </cell>
          <cell r="B5324" t="str">
            <v>VIDRO LISO COMUM TRANSPARENTE, ESPESSURA 4MM</v>
          </cell>
          <cell r="C5324" t="str">
            <v>M2</v>
          </cell>
          <cell r="D5324" t="str">
            <v>CR</v>
          </cell>
          <cell r="E5324">
            <v>84.93</v>
          </cell>
        </row>
        <row r="5325">
          <cell r="A5325">
            <v>72118</v>
          </cell>
          <cell r="B5325" t="str">
            <v>VIDRO TEMPERADO INCOLOR, ESPESSURA 6MM, FORNECIMENTO E INSTALACAO, INC</v>
          </cell>
          <cell r="C5325" t="str">
            <v>M2</v>
          </cell>
          <cell r="D5325" t="str">
            <v>CR</v>
          </cell>
          <cell r="E5325">
            <v>124.4</v>
          </cell>
        </row>
        <row r="5326">
          <cell r="A5326" t="str">
            <v>LUSIVE MAS</v>
          </cell>
          <cell r="B5326" t="str">
            <v>SA PARA VEDACAO</v>
          </cell>
        </row>
        <row r="5327">
          <cell r="A5327">
            <v>72119</v>
          </cell>
          <cell r="B5327" t="str">
            <v>VIDRO TEMPERADO INCOLOR, ESPESSURA 8MM, FORNECIMENTO E INSTALACAO, INC</v>
          </cell>
          <cell r="C5327" t="str">
            <v>M2</v>
          </cell>
          <cell r="D5327" t="str">
            <v>CR</v>
          </cell>
          <cell r="E5327">
            <v>156.56</v>
          </cell>
        </row>
        <row r="5328">
          <cell r="A5328" t="str">
            <v>LUSIVE MAS</v>
          </cell>
          <cell r="B5328" t="str">
            <v>SA PARA VEDACAO</v>
          </cell>
        </row>
        <row r="5329">
          <cell r="A5329">
            <v>72120</v>
          </cell>
          <cell r="B5329" t="str">
            <v>VIDRO TEMPERADO INCOLOR, ESPESSURA 10MM, FORNECIMENTO E INSTALACAO, IN</v>
          </cell>
          <cell r="C5329" t="str">
            <v>M2</v>
          </cell>
          <cell r="D5329" t="str">
            <v>CR</v>
          </cell>
          <cell r="E5329">
            <v>197.55</v>
          </cell>
        </row>
        <row r="5330">
          <cell r="A5330" t="str">
            <v>CLUSIVE MA</v>
          </cell>
          <cell r="B5330" t="str">
            <v>SSA PARA VEDACAO</v>
          </cell>
        </row>
        <row r="5331">
          <cell r="A5331">
            <v>72121</v>
          </cell>
          <cell r="B5331" t="str">
            <v>VIDRO TEMPERADO COLORIDO VERDE, ESPESSURA 10MM, FORNECIMENTO E INSTALA</v>
          </cell>
          <cell r="C5331" t="str">
            <v>M2</v>
          </cell>
          <cell r="D5331" t="str">
            <v>CR</v>
          </cell>
          <cell r="E5331">
            <v>244</v>
          </cell>
        </row>
        <row r="5332">
          <cell r="A5332" t="str">
            <v>CAO, INCLU</v>
          </cell>
          <cell r="B5332" t="str">
            <v>SIVE MASSA PARA VEDACAO</v>
          </cell>
        </row>
        <row r="5333">
          <cell r="A5333">
            <v>72122</v>
          </cell>
          <cell r="B5333" t="str">
            <v>VIDRO FANTASIA TIPO CANELADO, ESPESSURA 4MM</v>
          </cell>
          <cell r="C5333" t="str">
            <v>M2</v>
          </cell>
          <cell r="D5333" t="str">
            <v>CR</v>
          </cell>
          <cell r="E5333">
            <v>73.39</v>
          </cell>
        </row>
        <row r="5334">
          <cell r="A5334">
            <v>72123</v>
          </cell>
          <cell r="B5334" t="str">
            <v>VIDRO ARAMADO, ESPESSURA 7MM</v>
          </cell>
          <cell r="C5334" t="str">
            <v>M2</v>
          </cell>
          <cell r="D5334" t="str">
            <v>CR</v>
          </cell>
          <cell r="E5334">
            <v>190.06</v>
          </cell>
        </row>
        <row r="5335">
          <cell r="A5335">
            <v>73838</v>
          </cell>
          <cell r="B5335" t="str">
            <v>PORTA DE VIDRO TEMPERADO</v>
          </cell>
        </row>
        <row r="5336">
          <cell r="A5336" t="str">
            <v>73838/001</v>
          </cell>
          <cell r="B5336" t="str">
            <v>PORTA DE VIDRO TEMPERADO, 0,9X2,10M, ESPESSURA 10MM, INCLUSIVE ACESSOR</v>
          </cell>
          <cell r="C5336" t="str">
            <v>UN</v>
          </cell>
          <cell r="D5336" t="str">
            <v>CR</v>
          </cell>
          <cell r="E5336">
            <v>1664.01</v>
          </cell>
        </row>
        <row r="5337">
          <cell r="A5337" t="str">
            <v>IOS</v>
          </cell>
        </row>
        <row r="5338">
          <cell r="A5338">
            <v>74125</v>
          </cell>
          <cell r="B5338" t="str">
            <v>ESPELHO C/MOLDURA</v>
          </cell>
        </row>
        <row r="5339">
          <cell r="A5339" t="str">
            <v>74125/001</v>
          </cell>
          <cell r="B5339" t="str">
            <v>ESPELHO CRISTAL ESPESSURA 4MM, COM MOLDURA DE MADEIRA</v>
          </cell>
          <cell r="C5339" t="str">
            <v>M2</v>
          </cell>
          <cell r="D5339" t="str">
            <v>CR</v>
          </cell>
          <cell r="E5339">
            <v>260.72000000000003</v>
          </cell>
        </row>
        <row r="5340">
          <cell r="A5340" t="str">
            <v>74125/002</v>
          </cell>
          <cell r="B5340" t="str">
            <v>ESPELHO CRISTAL ESPESSURA 4MM, COM MOLDURA EM ALUMINIO E COMPENSADO 6M</v>
          </cell>
          <cell r="C5340" t="str">
            <v>M2</v>
          </cell>
          <cell r="D5340" t="str">
            <v>CR</v>
          </cell>
          <cell r="E5340">
            <v>324.06</v>
          </cell>
        </row>
        <row r="5341">
          <cell r="A5341" t="str">
            <v>M PLASTIFI</v>
          </cell>
          <cell r="B5341" t="str">
            <v>CADO COLADO</v>
          </cell>
        </row>
        <row r="5342">
          <cell r="A5342">
            <v>84957</v>
          </cell>
          <cell r="B5342" t="str">
            <v>VIDRO LISO COMUM TRANSPARENTE, ESPESSURA 5MM</v>
          </cell>
          <cell r="C5342" t="str">
            <v>M2</v>
          </cell>
          <cell r="D5342" t="str">
            <v>CR</v>
          </cell>
          <cell r="E5342">
            <v>102.63</v>
          </cell>
        </row>
        <row r="5343">
          <cell r="A5343">
            <v>84959</v>
          </cell>
          <cell r="B5343" t="str">
            <v>VIDRO LISO COMUM TRANSPARENTE, ESPESSURA 6MM</v>
          </cell>
          <cell r="C5343" t="str">
            <v>M2</v>
          </cell>
          <cell r="D5343" t="str">
            <v>CR</v>
          </cell>
          <cell r="E5343">
            <v>119.3</v>
          </cell>
        </row>
        <row r="5344">
          <cell r="A5344">
            <v>85001</v>
          </cell>
          <cell r="B5344" t="str">
            <v>VIDRO LISO FUME, ESPESSURA 4MM</v>
          </cell>
          <cell r="C5344" t="str">
            <v>M2</v>
          </cell>
          <cell r="D5344" t="str">
            <v>CR</v>
          </cell>
          <cell r="E5344">
            <v>113.74</v>
          </cell>
        </row>
        <row r="5345">
          <cell r="A5345">
            <v>85002</v>
          </cell>
          <cell r="B5345" t="str">
            <v>VIDRO LISO FUME, ESPESSURA 6MM</v>
          </cell>
          <cell r="C5345" t="str">
            <v>M2</v>
          </cell>
          <cell r="D5345" t="str">
            <v>CR</v>
          </cell>
          <cell r="E5345">
            <v>158.19</v>
          </cell>
        </row>
        <row r="5346">
          <cell r="A5346">
            <v>85004</v>
          </cell>
          <cell r="B5346" t="str">
            <v>VIDRO FANTASIA MARTELADO 4MM</v>
          </cell>
          <cell r="C5346" t="str">
            <v>M2</v>
          </cell>
          <cell r="D5346" t="str">
            <v>CR</v>
          </cell>
          <cell r="E5346">
            <v>80.41</v>
          </cell>
        </row>
        <row r="5347">
          <cell r="A5347">
            <v>85005</v>
          </cell>
          <cell r="B5347" t="str">
            <v>ESPELHO CRISTAL, ESPESSURA 4MM, COM PARAFUSOS DE FIXACAO, SEM MOLDURA</v>
          </cell>
          <cell r="C5347" t="str">
            <v>M2</v>
          </cell>
          <cell r="D5347" t="str">
            <v>CR</v>
          </cell>
          <cell r="E5347">
            <v>232.87</v>
          </cell>
        </row>
        <row r="5348">
          <cell r="A5348">
            <v>105</v>
          </cell>
          <cell r="B5348" t="str">
            <v>PORTOES DE MADEIRA/FERRO/ALUMINIO</v>
          </cell>
        </row>
        <row r="5349">
          <cell r="A5349">
            <v>68054</v>
          </cell>
          <cell r="B5349" t="str">
            <v>PORTAO DE FERRO EM CHAPA GALVANIZADA PLANA 14 GSG</v>
          </cell>
          <cell r="C5349" t="str">
            <v>M2</v>
          </cell>
          <cell r="D5349" t="str">
            <v>CR</v>
          </cell>
          <cell r="E5349">
            <v>159.28</v>
          </cell>
        </row>
        <row r="5350">
          <cell r="A5350">
            <v>74100</v>
          </cell>
          <cell r="B5350" t="str">
            <v>PE-A.43 - PORTÃO DE FERRO COM FERRAGENS SEM PINTURA</v>
          </cell>
        </row>
        <row r="5351">
          <cell r="A5351" t="str">
            <v>74100/001</v>
          </cell>
          <cell r="B5351" t="str">
            <v>PORTAO DE FERRO COM VARA 1/2", COM REQUADRO</v>
          </cell>
          <cell r="C5351" t="str">
            <v>M2</v>
          </cell>
          <cell r="D5351" t="str">
            <v>CR</v>
          </cell>
          <cell r="E5351">
            <v>337.53</v>
          </cell>
        </row>
        <row r="5352">
          <cell r="A5352" t="str">
            <v>SINAPI - S</v>
          </cell>
          <cell r="B5352" t="str">
            <v>ISTEMA NACIONAL DE PESQUISA DE CUSTOS E ÍNDICES DA CONSTRUÇÃO CIVIL</v>
          </cell>
        </row>
        <row r="5353">
          <cell r="A5353" t="str">
            <v>PCI.817.01</v>
          </cell>
          <cell r="B5353" t="e">
            <v>#NAME?</v>
          </cell>
          <cell r="D5353" t="str">
            <v>EM</v>
          </cell>
          <cell r="E5353" t="str">
            <v>06/2016 AS 13:04:4</v>
          </cell>
        </row>
        <row r="5354">
          <cell r="D5354" t="str">
            <v>TA</v>
          </cell>
          <cell r="E5354" t="str">
            <v>TÉCNICA: 13/06/20</v>
          </cell>
        </row>
        <row r="5355">
          <cell r="A5355" t="str">
            <v>ENCARGOS S</v>
          </cell>
          <cell r="B5355" t="str">
            <v>OCIAIS DESONERADOS: 90,80%(HORA)   52,84%(MÊS)</v>
          </cell>
        </row>
        <row r="5356">
          <cell r="A5356" t="str">
            <v>ABRANGÊNCI</v>
          </cell>
          <cell r="B5356" t="str">
            <v>A : NACIONAL                                              LOCALIDADE  : BELO</v>
          </cell>
          <cell r="C5356" t="str">
            <v>HORI</v>
          </cell>
        </row>
        <row r="5357">
          <cell r="A5357" t="str">
            <v>REF.COLETA</v>
          </cell>
          <cell r="B5357" t="str">
            <v>: MEDIANO</v>
          </cell>
          <cell r="D5357" t="str">
            <v>TA</v>
          </cell>
          <cell r="E5357" t="str">
            <v>: 05/2016</v>
          </cell>
        </row>
        <row r="5358">
          <cell r="A5358" t="str">
            <v>CÓDIGO</v>
          </cell>
          <cell r="B5358" t="str">
            <v>|D E S C R I Ç Ã O                                                   |UN</v>
          </cell>
          <cell r="C5358" t="str">
            <v>IDADE</v>
          </cell>
          <cell r="D5358" t="str">
            <v>DE</v>
          </cell>
          <cell r="E5358" t="str">
            <v>|CUSTO TOTA</v>
          </cell>
        </row>
        <row r="5359">
          <cell r="A5359" t="str">
            <v>VÍNCULO...</v>
          </cell>
          <cell r="B5359" t="str">
            <v>..: CAIXA REFERENCIAL</v>
          </cell>
        </row>
        <row r="5360">
          <cell r="A5360">
            <v>74238</v>
          </cell>
          <cell r="B5360" t="str">
            <v>FABRICACAO E INSTALACAO DE PORTAO PARA ENTRADA DE VEICULOS - MMA</v>
          </cell>
        </row>
        <row r="5361">
          <cell r="A5361" t="str">
            <v>74238/002</v>
          </cell>
          <cell r="B5361" t="str">
            <v>PORTAO EM TELA ARAME GALVANIZADO N.12 MALHA 2" E MOLDURA EM TUBOS DE A</v>
          </cell>
          <cell r="C5361" t="str">
            <v>M2</v>
          </cell>
          <cell r="D5361" t="str">
            <v>CR</v>
          </cell>
          <cell r="E5361">
            <v>749.89</v>
          </cell>
        </row>
        <row r="5362">
          <cell r="A5362" t="str">
            <v>CO COM DUA</v>
          </cell>
          <cell r="B5362" t="str">
            <v>S FOLHAS DE ABRIR, INCLUSO FERRAGENS</v>
          </cell>
        </row>
        <row r="5363">
          <cell r="A5363">
            <v>85188</v>
          </cell>
          <cell r="B5363" t="str">
            <v>PORTAO EM TUBO DE ACO GALVANIZADO DIN 2440/NBR 5580, PAINEL UNICO, DIM</v>
          </cell>
          <cell r="C5363" t="str">
            <v>UN</v>
          </cell>
          <cell r="D5363" t="str">
            <v>CR</v>
          </cell>
          <cell r="E5363">
            <v>404.38</v>
          </cell>
        </row>
        <row r="5364">
          <cell r="A5364" t="str">
            <v>ENSOES 1,0</v>
          </cell>
          <cell r="B5364" t="str">
            <v>X1,6M, INCLUSIVE CADEADO</v>
          </cell>
        </row>
        <row r="5365">
          <cell r="A5365">
            <v>85189</v>
          </cell>
          <cell r="B5365" t="str">
            <v>PORTAO EM TUBO DE ACO GALVANIZADO DIN 2440/NBR 5580, PAINEL UNICO, DIM</v>
          </cell>
          <cell r="C5365" t="str">
            <v>UN</v>
          </cell>
          <cell r="D5365" t="str">
            <v>CR</v>
          </cell>
          <cell r="E5365">
            <v>944.01</v>
          </cell>
        </row>
        <row r="5366">
          <cell r="A5366" t="str">
            <v>ENSOES 4,0</v>
          </cell>
          <cell r="B5366" t="str">
            <v>X1,2M, INCLUSIVE CADEADO</v>
          </cell>
        </row>
        <row r="5367">
          <cell r="A5367">
            <v>222</v>
          </cell>
          <cell r="B5367" t="str">
            <v>JANELA DE ALUMINIO</v>
          </cell>
        </row>
        <row r="5368">
          <cell r="A5368">
            <v>68052</v>
          </cell>
          <cell r="B5368" t="str">
            <v>JANELA BASCULANTE DE ALUMINIO</v>
          </cell>
          <cell r="C5368" t="str">
            <v>M2</v>
          </cell>
          <cell r="D5368" t="str">
            <v>CR</v>
          </cell>
          <cell r="E5368">
            <v>410.56</v>
          </cell>
        </row>
        <row r="5369">
          <cell r="A5369">
            <v>73809</v>
          </cell>
          <cell r="B5369" t="str">
            <v>JANELA DE ALUMINIO, TIPO CORRER OU MAXIMAR, CONVENCIONAL, INCLUSIVE AS</v>
          </cell>
        </row>
        <row r="5370">
          <cell r="A5370" t="str">
            <v>SENTAMENTO</v>
          </cell>
        </row>
        <row r="5371">
          <cell r="A5371" t="str">
            <v>73809/001</v>
          </cell>
          <cell r="B5371" t="str">
            <v>JANELA DE ALUMINIO TIPO MAXIM AR, INCLUSO GUARNICOES E VIDRO FANTASIA</v>
          </cell>
          <cell r="C5371" t="str">
            <v>M2</v>
          </cell>
          <cell r="D5371" t="str">
            <v>CR</v>
          </cell>
          <cell r="E5371">
            <v>439.18</v>
          </cell>
        </row>
        <row r="5372">
          <cell r="A5372">
            <v>74067</v>
          </cell>
          <cell r="B5372" t="str">
            <v>JANELA DE ALUMÍNIO, DE CORRER</v>
          </cell>
        </row>
        <row r="5373">
          <cell r="A5373" t="str">
            <v>74067/001</v>
          </cell>
          <cell r="B5373" t="str">
            <v>JANELA DE CORRER EM ALUMINIO, COM QUATRO FOLHAS PARA VIDRO, DUAS FIXAS</v>
          </cell>
          <cell r="C5373" t="str">
            <v>M2</v>
          </cell>
          <cell r="D5373" t="str">
            <v>CR</v>
          </cell>
          <cell r="E5373">
            <v>417.57</v>
          </cell>
        </row>
        <row r="5374">
          <cell r="A5374" t="str">
            <v>E DUAS MOV</v>
          </cell>
          <cell r="B5374" t="str">
            <v>EIS, INCLUSO GUARNICAO E VIDRO LISO INCOLOR</v>
          </cell>
        </row>
        <row r="5375">
          <cell r="A5375" t="str">
            <v>74067/002</v>
          </cell>
          <cell r="B5375" t="str">
            <v>JANELA DE CORRER EM ALUMINIO, FOLHAS PARA VIDRO, COM BANDEIRA, INCLUSO</v>
          </cell>
          <cell r="C5375" t="str">
            <v>M2</v>
          </cell>
          <cell r="D5375" t="str">
            <v>CR</v>
          </cell>
          <cell r="E5375">
            <v>518.07000000000005</v>
          </cell>
        </row>
        <row r="5376">
          <cell r="A5376" t="str">
            <v>GUARNICAO</v>
          </cell>
          <cell r="B5376" t="str">
            <v>E VIDRO LISO INCOLOR</v>
          </cell>
        </row>
        <row r="5377">
          <cell r="A5377">
            <v>85010</v>
          </cell>
          <cell r="B5377" t="str">
            <v>CAIXILHO FIXO, DE ALUMINIO, PARA VIDRO</v>
          </cell>
          <cell r="C5377" t="str">
            <v>M2</v>
          </cell>
          <cell r="D5377" t="str">
            <v>CR</v>
          </cell>
          <cell r="E5377">
            <v>360.54</v>
          </cell>
        </row>
        <row r="5378">
          <cell r="A5378">
            <v>85014</v>
          </cell>
          <cell r="B5378" t="str">
            <v>CAIXILHO FIXO, DE ALUMINIO, COM TELA DE METAL FIO 12 MALHA 3X3CM</v>
          </cell>
          <cell r="C5378" t="str">
            <v>M2</v>
          </cell>
          <cell r="D5378" t="str">
            <v>CR</v>
          </cell>
          <cell r="E5378">
            <v>440.08</v>
          </cell>
        </row>
        <row r="5379">
          <cell r="A5379">
            <v>304</v>
          </cell>
          <cell r="B5379" t="str">
            <v>PERFIL/CANTONEIRA/BARRA</v>
          </cell>
        </row>
        <row r="5380">
          <cell r="A5380">
            <v>73908</v>
          </cell>
          <cell r="B5380" t="str">
            <v>CANTONEIRA DE ALUMÍNIO</v>
          </cell>
        </row>
        <row r="5381">
          <cell r="A5381" t="str">
            <v>73908/001</v>
          </cell>
          <cell r="B5381" t="str">
            <v>CANTONEIRA DE ALUMINIO 2"X2", PARA PROTECAO DE QUINA DE PAREDE</v>
          </cell>
          <cell r="C5381" t="str">
            <v>M</v>
          </cell>
          <cell r="D5381" t="str">
            <v>CR</v>
          </cell>
          <cell r="E5381">
            <v>48.9</v>
          </cell>
        </row>
        <row r="5382">
          <cell r="A5382" t="str">
            <v>73908/002</v>
          </cell>
          <cell r="B5382" t="str">
            <v>CANTONEIRA DE ALUMINIO 1"X1, PARA PROTECAO DE QUINA DE PAREDE</v>
          </cell>
          <cell r="C5382" t="str">
            <v>M</v>
          </cell>
          <cell r="D5382" t="str">
            <v>CR</v>
          </cell>
          <cell r="E5382">
            <v>34.409999999999997</v>
          </cell>
        </row>
        <row r="5383">
          <cell r="A5383">
            <v>85015</v>
          </cell>
          <cell r="B5383" t="str">
            <v>CANTONEIRA DE MADEIRA 3,0X3,0X1,0CM</v>
          </cell>
          <cell r="C5383" t="str">
            <v>M</v>
          </cell>
          <cell r="D5383" t="str">
            <v>CR</v>
          </cell>
          <cell r="E5383">
            <v>17.2</v>
          </cell>
        </row>
        <row r="5384">
          <cell r="A5384">
            <v>85016</v>
          </cell>
          <cell r="B5384" t="str">
            <v>CANTONEIRA DE MADEIRA COM LAMINADO MELAMINICO FOSCO 3,0X3,0X1,0CM</v>
          </cell>
          <cell r="C5384" t="str">
            <v>M</v>
          </cell>
          <cell r="D5384" t="str">
            <v>CR</v>
          </cell>
          <cell r="E5384">
            <v>21.13</v>
          </cell>
        </row>
        <row r="5385">
          <cell r="A5385" t="str">
            <v>FUES</v>
          </cell>
          <cell r="B5385" t="str">
            <v>FUNDACOES E ESTRUTURAS</v>
          </cell>
        </row>
        <row r="5386">
          <cell r="A5386">
            <v>38</v>
          </cell>
          <cell r="B5386" t="str">
            <v>TUBULOES</v>
          </cell>
        </row>
        <row r="5387">
          <cell r="A5387">
            <v>73713</v>
          </cell>
          <cell r="B5387" t="str">
            <v>ARRASAMENTO DE TUBULAO DE CONCRETO D=1,00 A 1,20M. (INCLUI ENCARREGADO</v>
          </cell>
          <cell r="C5387" t="str">
            <v>UN</v>
          </cell>
          <cell r="D5387" t="str">
            <v>CR</v>
          </cell>
          <cell r="E5387">
            <v>289.19</v>
          </cell>
        </row>
        <row r="5388">
          <cell r="A5388" t="str">
            <v>SINAPI - S</v>
          </cell>
          <cell r="B5388" t="str">
            <v>ISTEMA NACIONAL DE PESQUISA DE CUSTOS E ÍNDICES DA CONSTRUÇÃO CIVIL</v>
          </cell>
        </row>
        <row r="5389">
          <cell r="A5389" t="str">
            <v>PCI.817.01</v>
          </cell>
          <cell r="B5389" t="e">
            <v>#NAME?</v>
          </cell>
          <cell r="D5389" t="str">
            <v>EM</v>
          </cell>
          <cell r="E5389" t="str">
            <v>06/2016 AS 13:04:4</v>
          </cell>
        </row>
        <row r="5390">
          <cell r="D5390" t="str">
            <v>TA</v>
          </cell>
          <cell r="E5390" t="str">
            <v>TÉCNICA: 13/06/20</v>
          </cell>
        </row>
        <row r="5391">
          <cell r="A5391" t="str">
            <v>ENCARGOS S</v>
          </cell>
          <cell r="B5391" t="str">
            <v>OCIAIS DESONERADOS: 90,80%(HORA)   52,84%(MÊS)</v>
          </cell>
        </row>
        <row r="5392">
          <cell r="A5392" t="str">
            <v>ABRANGÊNCI</v>
          </cell>
          <cell r="B5392" t="str">
            <v>A : NACIONAL                                              LOCALIDADE  : BELO</v>
          </cell>
          <cell r="C5392" t="str">
            <v>HORI</v>
          </cell>
        </row>
        <row r="5393">
          <cell r="A5393" t="str">
            <v>REF.COLETA</v>
          </cell>
          <cell r="B5393" t="str">
            <v>: MEDIANO</v>
          </cell>
          <cell r="D5393" t="str">
            <v>TA</v>
          </cell>
          <cell r="E5393" t="str">
            <v>: 05/2016</v>
          </cell>
        </row>
        <row r="5394">
          <cell r="A5394" t="str">
            <v>CÓDIGO</v>
          </cell>
          <cell r="B5394" t="str">
            <v>|D E S C R I Ç Ã O                                                   |UN</v>
          </cell>
          <cell r="C5394" t="str">
            <v>IDADE</v>
          </cell>
          <cell r="D5394" t="str">
            <v>DE</v>
          </cell>
          <cell r="E5394" t="str">
            <v>|CUSTO TOTA</v>
          </cell>
        </row>
        <row r="5395">
          <cell r="A5395" t="str">
            <v>VÍNCULO...</v>
          </cell>
          <cell r="B5395" t="str">
            <v>..: CAIXA REFERENCIAL</v>
          </cell>
        </row>
        <row r="5396">
          <cell r="A5396" t="str">
            <v>).</v>
          </cell>
        </row>
        <row r="5397">
          <cell r="A5397">
            <v>73761</v>
          </cell>
          <cell r="B5397" t="str">
            <v>ARRASAMENTO DE TUBULAO DE CONCRETO ARMADO</v>
          </cell>
        </row>
        <row r="5398">
          <cell r="A5398" t="str">
            <v>73761/001</v>
          </cell>
          <cell r="B5398" t="str">
            <v>ARRASAMENTO DE TUBULAO DE CONCRETO D=0,80M.</v>
          </cell>
          <cell r="C5398" t="str">
            <v>UN</v>
          </cell>
          <cell r="D5398" t="str">
            <v>CR</v>
          </cell>
          <cell r="E5398">
            <v>192.79</v>
          </cell>
        </row>
        <row r="5399">
          <cell r="A5399" t="str">
            <v>73761/002</v>
          </cell>
          <cell r="B5399" t="str">
            <v>ARRASAMENTO DE TUBULAO DE CONCRETO D=1,25 A 1,40M.</v>
          </cell>
          <cell r="C5399" t="str">
            <v>UN</v>
          </cell>
          <cell r="D5399" t="str">
            <v>CR</v>
          </cell>
          <cell r="E5399">
            <v>334.17</v>
          </cell>
        </row>
        <row r="5400">
          <cell r="A5400" t="str">
            <v>73761/003</v>
          </cell>
          <cell r="B5400" t="str">
            <v>ARRASAMENTO DE TUBULAO DE CONCRETO D=1,45 A 1,60M.</v>
          </cell>
          <cell r="C5400" t="str">
            <v>UN</v>
          </cell>
          <cell r="D5400" t="str">
            <v>CR</v>
          </cell>
          <cell r="E5400">
            <v>385.58</v>
          </cell>
        </row>
        <row r="5401">
          <cell r="A5401" t="str">
            <v>73761/004</v>
          </cell>
          <cell r="B5401" t="str">
            <v>ARRASAMENTO DE TUBULAO DE CONCRETO D=1,65 A 2,00M.</v>
          </cell>
          <cell r="C5401" t="str">
            <v>UN</v>
          </cell>
          <cell r="D5401" t="str">
            <v>CR</v>
          </cell>
          <cell r="E5401">
            <v>481.98</v>
          </cell>
        </row>
        <row r="5402">
          <cell r="A5402" t="str">
            <v>73761/005</v>
          </cell>
          <cell r="B5402" t="str">
            <v>ARRASAMENTO DE TUBULAO DE CONCRETO D=2,10 A 2,50M.</v>
          </cell>
          <cell r="C5402" t="str">
            <v>UN</v>
          </cell>
          <cell r="D5402" t="str">
            <v>CR</v>
          </cell>
          <cell r="E5402">
            <v>597.66</v>
          </cell>
        </row>
        <row r="5403">
          <cell r="A5403">
            <v>79475</v>
          </cell>
          <cell r="B5403" t="str">
            <v>ESCAVACAO MANUAL CAMPO ABERTO P/TUBULAO - FUSTE E/OU BASE (PARA TODAS</v>
          </cell>
          <cell r="C5403" t="str">
            <v>M3</v>
          </cell>
          <cell r="D5403" t="str">
            <v>CR</v>
          </cell>
          <cell r="E5403">
            <v>281.18</v>
          </cell>
        </row>
        <row r="5404">
          <cell r="A5404" t="str">
            <v>AS PROFUND</v>
          </cell>
          <cell r="B5404" t="str">
            <v>IDADES)</v>
          </cell>
        </row>
        <row r="5405">
          <cell r="A5405">
            <v>39</v>
          </cell>
          <cell r="B5405" t="str">
            <v>ESTACAS</v>
          </cell>
        </row>
        <row r="5406">
          <cell r="A5406">
            <v>72819</v>
          </cell>
          <cell r="B5406" t="str">
            <v>ESTACA A TRADO (BROCA) DIAMETRO 30CM EM CONCRETO ARMADO MOLDADA IN-LOC</v>
          </cell>
          <cell r="C5406" t="str">
            <v>M</v>
          </cell>
          <cell r="D5406" t="str">
            <v>CR</v>
          </cell>
          <cell r="E5406">
            <v>75.459999999999994</v>
          </cell>
        </row>
        <row r="5407">
          <cell r="A5407" t="str">
            <v>O, 20 MPA</v>
          </cell>
        </row>
        <row r="5408">
          <cell r="A5408">
            <v>72820</v>
          </cell>
          <cell r="B5408" t="str">
            <v>CORTE E PREPARO EM CABECA DE ESTACA</v>
          </cell>
          <cell r="C5408" t="str">
            <v>UN</v>
          </cell>
          <cell r="D5408" t="str">
            <v>CR</v>
          </cell>
          <cell r="E5408">
            <v>32.5</v>
          </cell>
        </row>
        <row r="5409">
          <cell r="A5409">
            <v>74156</v>
          </cell>
          <cell r="B5409" t="str">
            <v>BROCAS (ESTACAS A TRADO) MOLDADA IN-LOCO</v>
          </cell>
        </row>
        <row r="5410">
          <cell r="A5410" t="str">
            <v>74156/001</v>
          </cell>
          <cell r="B5410" t="str">
            <v>ESTACA A TRADO(BROCA) D=25CM C/CONCRETO FCK=15MPA+20KG ACO/M3       MO</v>
          </cell>
          <cell r="C5410" t="str">
            <v>M</v>
          </cell>
          <cell r="D5410" t="str">
            <v>CR</v>
          </cell>
          <cell r="E5410">
            <v>49.4</v>
          </cell>
        </row>
        <row r="5411">
          <cell r="A5411" t="str">
            <v>LD.IN-LOCO</v>
          </cell>
        </row>
        <row r="5412">
          <cell r="A5412" t="str">
            <v>74156/002</v>
          </cell>
          <cell r="B5412" t="str">
            <v>ESTACA A TRADO (BROCA) DIAMETRO = 25 CM, EM CONCRETO MOLDADO IN LOCO,</v>
          </cell>
          <cell r="C5412" t="str">
            <v>M</v>
          </cell>
          <cell r="D5412" t="str">
            <v>CR</v>
          </cell>
          <cell r="E5412">
            <v>43.73</v>
          </cell>
        </row>
        <row r="5413">
          <cell r="A5413" t="str">
            <v>15 MPA, SE</v>
          </cell>
          <cell r="B5413" t="str">
            <v>M ARMACAO.</v>
          </cell>
        </row>
        <row r="5414">
          <cell r="A5414" t="str">
            <v>74156/003</v>
          </cell>
          <cell r="B5414" t="str">
            <v>ESTACA A TRADO (BROCA) DIAMETRO = 20 CM, EM CONCRETO MOLDADO IN LOCO,</v>
          </cell>
          <cell r="C5414" t="str">
            <v>M</v>
          </cell>
          <cell r="D5414" t="str">
            <v>CR</v>
          </cell>
          <cell r="E5414">
            <v>37.86</v>
          </cell>
        </row>
        <row r="5415">
          <cell r="A5415" t="str">
            <v>15 MPA, SE</v>
          </cell>
          <cell r="B5415" t="str">
            <v>M ARMACAO.</v>
          </cell>
        </row>
        <row r="5416">
          <cell r="A5416">
            <v>89198</v>
          </cell>
          <cell r="B5416" t="str">
            <v>ESTACA PRÉ-MOLDADA DE CONCRETO, SEÇÃO QUADRADA, CAPACIDADE DE 25 TONEL</v>
          </cell>
          <cell r="C5416" t="str">
            <v>M</v>
          </cell>
          <cell r="D5416" t="str">
            <v>CR</v>
          </cell>
          <cell r="E5416">
            <v>52.21</v>
          </cell>
        </row>
        <row r="5417">
          <cell r="A5417" t="str">
            <v>ADAS, COMP</v>
          </cell>
          <cell r="B5417" t="str">
            <v>RIMENTO TOTAL CRAVADO ATÉ 5M, BATE-ESTACAS POR GRAVIDADE SOB</v>
          </cell>
        </row>
        <row r="5418">
          <cell r="A5418" t="str">
            <v>RE ROLOS.</v>
          </cell>
          <cell r="B5418" t="str">
            <v>AF_03/2016</v>
          </cell>
        </row>
        <row r="5419">
          <cell r="A5419">
            <v>89199</v>
          </cell>
          <cell r="B5419" t="str">
            <v>ESTACA PRÉ-MOLDADA DE CONCRETO, SEÇÃO QUADRADA, CAPACIDADE DE 50 TONEL</v>
          </cell>
          <cell r="C5419" t="str">
            <v>M</v>
          </cell>
          <cell r="D5419" t="str">
            <v>CR</v>
          </cell>
          <cell r="E5419">
            <v>68.180000000000007</v>
          </cell>
        </row>
        <row r="5420">
          <cell r="A5420" t="str">
            <v>ADAS, COMP</v>
          </cell>
          <cell r="B5420" t="str">
            <v>RIMENTO TOTAL CRAVADO ATÉ 5M, BATE-ESTACAS POR GRAVIDADE SOB</v>
          </cell>
        </row>
        <row r="5421">
          <cell r="A5421" t="str">
            <v>RE ROLOS.</v>
          </cell>
          <cell r="B5421" t="str">
            <v>AF_03/2016</v>
          </cell>
        </row>
        <row r="5422">
          <cell r="A5422">
            <v>89200</v>
          </cell>
          <cell r="B5422" t="str">
            <v>ESTACA PRÉ-MOLDADA DE CONCRETO CENTRIFUGADO, SEÇÃO CIRCULAR, CAPACIDAD</v>
          </cell>
          <cell r="C5422" t="str">
            <v>M</v>
          </cell>
          <cell r="D5422" t="str">
            <v>CR</v>
          </cell>
          <cell r="E5422">
            <v>156.66</v>
          </cell>
        </row>
        <row r="5423">
          <cell r="A5423" t="str">
            <v>E DE 100 T</v>
          </cell>
          <cell r="B5423" t="str">
            <v>ONELADAS, COMPRIMENTO TOTAL CRAVADO ATÉ 5M, BATE-ESTACAS POR</v>
          </cell>
        </row>
        <row r="5424">
          <cell r="A5424" t="str">
            <v>SINAPI - S</v>
          </cell>
          <cell r="B5424" t="str">
            <v>ISTEMA NACIONAL DE PESQUISA DE CUSTOS E ÍNDICES DA CONSTRUÇÃO CIVIL</v>
          </cell>
        </row>
        <row r="5425">
          <cell r="A5425" t="str">
            <v>PCI.817.01</v>
          </cell>
          <cell r="B5425" t="e">
            <v>#NAME?</v>
          </cell>
          <cell r="D5425" t="str">
            <v>EM</v>
          </cell>
          <cell r="E5425" t="str">
            <v>06/2016 AS 13:04:4</v>
          </cell>
        </row>
        <row r="5426">
          <cell r="D5426" t="str">
            <v>TA</v>
          </cell>
          <cell r="E5426" t="str">
            <v>TÉCNICA: 13/06/20</v>
          </cell>
        </row>
        <row r="5427">
          <cell r="A5427" t="str">
            <v>ENCARGOS S</v>
          </cell>
          <cell r="B5427" t="str">
            <v>OCIAIS DESONERADOS: 90,80%(HORA)   52,84%(MÊS)</v>
          </cell>
        </row>
        <row r="5428">
          <cell r="A5428" t="str">
            <v>ABRANGÊNCI</v>
          </cell>
          <cell r="B5428" t="str">
            <v>A : NACIONAL                                              LOCALIDADE  : BELO</v>
          </cell>
          <cell r="C5428" t="str">
            <v>HORI</v>
          </cell>
        </row>
        <row r="5429">
          <cell r="A5429" t="str">
            <v>REF.COLETA</v>
          </cell>
          <cell r="B5429" t="str">
            <v>: MEDIANO</v>
          </cell>
          <cell r="D5429" t="str">
            <v>TA</v>
          </cell>
          <cell r="E5429" t="str">
            <v>: 05/2016</v>
          </cell>
        </row>
        <row r="5430">
          <cell r="A5430" t="str">
            <v>CÓDIGO</v>
          </cell>
          <cell r="B5430" t="str">
            <v>|D E S C R I Ç Ã O                                                   |UN</v>
          </cell>
          <cell r="C5430" t="str">
            <v>IDADE</v>
          </cell>
          <cell r="D5430" t="str">
            <v>DE</v>
          </cell>
          <cell r="E5430" t="str">
            <v>|CUSTO TOTA</v>
          </cell>
        </row>
        <row r="5431">
          <cell r="A5431" t="str">
            <v>VÍNCULO...</v>
          </cell>
          <cell r="B5431" t="str">
            <v>..: CAIXA REFERENCIAL</v>
          </cell>
        </row>
        <row r="5432">
          <cell r="A5432" t="str">
            <v>GRAVIDADE</v>
          </cell>
          <cell r="B5432" t="str">
            <v>SOBRE ROLOS. AF_03/2016</v>
          </cell>
        </row>
        <row r="5433">
          <cell r="A5433">
            <v>89201</v>
          </cell>
          <cell r="B5433" t="str">
            <v>ESTACA PRÉ-MOLDADA DE CONCRETO, SEÇÃO QUADRADA, CAPACIDADE DE 25 TONEL</v>
          </cell>
          <cell r="C5433" t="str">
            <v>M</v>
          </cell>
          <cell r="D5433" t="str">
            <v>CR</v>
          </cell>
          <cell r="E5433">
            <v>40.03</v>
          </cell>
        </row>
        <row r="5434">
          <cell r="A5434" t="str">
            <v>ADAS, COMP</v>
          </cell>
          <cell r="B5434" t="str">
            <v>RIMENTO TOTAL CRAVADO ACIMA DE 5M ATÉ 12M, BATE-ESTACAS POR</v>
          </cell>
        </row>
        <row r="5435">
          <cell r="A5435" t="str">
            <v>GRAVIDADE</v>
          </cell>
          <cell r="B5435" t="str">
            <v>SOBRE ROLOS. AF_03/2016</v>
          </cell>
        </row>
        <row r="5436">
          <cell r="A5436">
            <v>89202</v>
          </cell>
          <cell r="B5436" t="str">
            <v>ESTACA PRÉ-MOLDADA DE CONCRETO, SEÇÃO QUADRADA, CAPACIDADE DE 50 TONEL</v>
          </cell>
          <cell r="C5436" t="str">
            <v>M</v>
          </cell>
          <cell r="D5436" t="str">
            <v>CR</v>
          </cell>
          <cell r="E5436">
            <v>51.28</v>
          </cell>
        </row>
        <row r="5437">
          <cell r="A5437" t="str">
            <v>ADAS, COMP</v>
          </cell>
          <cell r="B5437" t="str">
            <v>RIMENTO TOTAL CRAVADO ACIMA DE 5M ATÉ 12M, BATE-ESTACAS POR</v>
          </cell>
        </row>
        <row r="5438">
          <cell r="A5438" t="str">
            <v>GRAVIDADE</v>
          </cell>
          <cell r="B5438" t="str">
            <v>SOBRE ROLOS. AF_03/2016</v>
          </cell>
        </row>
        <row r="5439">
          <cell r="A5439">
            <v>89203</v>
          </cell>
          <cell r="B5439" t="str">
            <v>ESTACA PRÉ-MOLDADA DE CONCRETO CENTRIFUGADO, SEÇÃO CIRCULAR, CAPACIDAD</v>
          </cell>
          <cell r="C5439" t="str">
            <v>M</v>
          </cell>
          <cell r="D5439" t="str">
            <v>CR</v>
          </cell>
          <cell r="E5439">
            <v>116.34</v>
          </cell>
        </row>
        <row r="5440">
          <cell r="A5440" t="str">
            <v>E DE 100 T</v>
          </cell>
          <cell r="B5440" t="str">
            <v>ONELADAS, COMPRIMENTO TOTAL CRAVADO ACIMA DE 5M ATÉ 12M, BAT</v>
          </cell>
        </row>
        <row r="5441">
          <cell r="A5441" t="str">
            <v>E-ESTACAS</v>
          </cell>
          <cell r="B5441" t="str">
            <v>POR GRAVIDADE SOBRE ROLOS. AF_03/2016</v>
          </cell>
        </row>
        <row r="5442">
          <cell r="A5442">
            <v>89204</v>
          </cell>
          <cell r="B5442" t="str">
            <v>ESTACA PRÉ-MOLDADA DE CONCRETO, SEÇÃO QUADRADA, CAPACIDADE DE 25 TONEL</v>
          </cell>
          <cell r="C5442" t="str">
            <v>M</v>
          </cell>
          <cell r="D5442" t="str">
            <v>CR</v>
          </cell>
          <cell r="E5442">
            <v>35.6</v>
          </cell>
        </row>
        <row r="5443">
          <cell r="A5443" t="str">
            <v>ADAS COMPR</v>
          </cell>
          <cell r="B5443" t="str">
            <v>IMENTO TOTAL CRAVADO ACIMA DE 12M, BATE-ESTACAS POR GRAVIDAD</v>
          </cell>
        </row>
        <row r="5444">
          <cell r="A5444" t="str">
            <v>E SOBRE RO</v>
          </cell>
          <cell r="B5444" t="str">
            <v>LOS. AF_03/2016</v>
          </cell>
        </row>
        <row r="5445">
          <cell r="A5445">
            <v>89205</v>
          </cell>
          <cell r="B5445" t="str">
            <v>ESTACA PRÉ-MOLDADA DE CONCRETO, SEÇÃO QUADRADA, CAPACIDADE DE 50 TONEL</v>
          </cell>
          <cell r="C5445" t="str">
            <v>M</v>
          </cell>
          <cell r="D5445" t="str">
            <v>CR</v>
          </cell>
          <cell r="E5445">
            <v>46.12</v>
          </cell>
        </row>
        <row r="5446">
          <cell r="A5446" t="str">
            <v>ADAS, COMP</v>
          </cell>
          <cell r="B5446" t="str">
            <v>RIMENTO TOTAL CRAVADO ACIMA DE 12M, BATE-ESTACAS POR GRAVIDA</v>
          </cell>
        </row>
        <row r="5447">
          <cell r="A5447" t="str">
            <v>DE SOBRE R</v>
          </cell>
          <cell r="B5447" t="str">
            <v>OLOS. AF_03/2016</v>
          </cell>
        </row>
        <row r="5448">
          <cell r="A5448">
            <v>89206</v>
          </cell>
          <cell r="B5448" t="str">
            <v>ESTACA PRÉ-MOLDADA DE CONCRETO CENTRIFUGADO, SEÇÃO CIRCULAR, CAPACIDAD</v>
          </cell>
          <cell r="C5448" t="str">
            <v>M</v>
          </cell>
          <cell r="D5448" t="str">
            <v>CR</v>
          </cell>
          <cell r="E5448">
            <v>106.75</v>
          </cell>
        </row>
        <row r="5449">
          <cell r="A5449" t="str">
            <v>E DE 100 T</v>
          </cell>
          <cell r="B5449" t="str">
            <v>ONELADAS, COMPRIMENTO TOTAL CRAVADO ACIMA DE 12M, BATE-ESTAC</v>
          </cell>
        </row>
        <row r="5450">
          <cell r="A5450" t="str">
            <v>AS POR GRA</v>
          </cell>
          <cell r="B5450" t="str">
            <v>VIDADE SOBRE ROLOS. AF_03/2016</v>
          </cell>
        </row>
        <row r="5451">
          <cell r="A5451">
            <v>90808</v>
          </cell>
          <cell r="B5451" t="str">
            <v>ESTACA HÉLICE CONTÍNUA, DIÂMETRO DE 30 CM, COMPRIMENTO TOTAL ATÉ 15 M,</v>
          </cell>
          <cell r="C5451" t="str">
            <v>M</v>
          </cell>
          <cell r="D5451" t="str">
            <v>CR</v>
          </cell>
          <cell r="E5451">
            <v>54.03</v>
          </cell>
        </row>
        <row r="5452">
          <cell r="A5452" t="str">
            <v>PERFURATRI</v>
          </cell>
          <cell r="B5452" t="str">
            <v>Z COM TORQUE DE 170 KN.M. AF_02/2015</v>
          </cell>
        </row>
        <row r="5453">
          <cell r="A5453">
            <v>90809</v>
          </cell>
          <cell r="B5453" t="str">
            <v>ESTACA HÉLICE CONTÍNUA, DIÂMETRO DE 30 CM, COMPRIMENTO TOTAL ACIMA DE</v>
          </cell>
          <cell r="C5453" t="str">
            <v>M</v>
          </cell>
          <cell r="D5453" t="str">
            <v>CR</v>
          </cell>
          <cell r="E5453">
            <v>52.14</v>
          </cell>
        </row>
        <row r="5454">
          <cell r="A5454" t="str">
            <v>15 M ATÉ 2</v>
          </cell>
          <cell r="B5454" t="str">
            <v>0 M, PERFURATRIZ COM TORQUE DE 170 KN.M. AF_02/2015</v>
          </cell>
        </row>
        <row r="5455">
          <cell r="A5455">
            <v>90810</v>
          </cell>
          <cell r="B5455" t="str">
            <v>ESTACA HÉLICE CONTÍNUA, DIÂMETRO DE 50 CM, COMPRIMENTO TOTAL ATÉ 15 M,</v>
          </cell>
          <cell r="C5455" t="str">
            <v>M</v>
          </cell>
          <cell r="D5455" t="str">
            <v>CR</v>
          </cell>
          <cell r="E5455">
            <v>115.67</v>
          </cell>
        </row>
        <row r="5456">
          <cell r="A5456" t="str">
            <v>PERFURATRI</v>
          </cell>
          <cell r="B5456" t="str">
            <v>Z COM TORQUE DE 170 KN.M. AF_02/2015</v>
          </cell>
        </row>
        <row r="5457">
          <cell r="A5457">
            <v>90811</v>
          </cell>
          <cell r="B5457" t="str">
            <v>ESTACA HÉLICE CONTÍNUA, DIÂMETRO DE 50 CM, COMPRIMENTO TOTAL ACIMA DE</v>
          </cell>
          <cell r="C5457" t="str">
            <v>M</v>
          </cell>
          <cell r="D5457" t="str">
            <v>CR</v>
          </cell>
          <cell r="E5457">
            <v>110.04</v>
          </cell>
        </row>
        <row r="5458">
          <cell r="A5458" t="str">
            <v>15 M ATÉ 3</v>
          </cell>
          <cell r="B5458" t="str">
            <v>0 M, PERFURATRIZ COM TORQUE DE 170 KN.M. AF_02/2015</v>
          </cell>
        </row>
        <row r="5459">
          <cell r="A5459">
            <v>90812</v>
          </cell>
          <cell r="B5459" t="str">
            <v>ESTACA HÉLICE CONTÍNUA, DIÂMETRO DE 70 CM, COMPRIMENTO TOTAL ATÉ 15 M,</v>
          </cell>
          <cell r="C5459" t="str">
            <v>M</v>
          </cell>
          <cell r="D5459" t="str">
            <v>CR</v>
          </cell>
          <cell r="E5459">
            <v>198.89</v>
          </cell>
        </row>
        <row r="5460">
          <cell r="A5460" t="str">
            <v>SINAPI - S</v>
          </cell>
          <cell r="B5460" t="str">
            <v>ISTEMA NACIONAL DE PESQUISA DE CUSTOS E ÍNDICES DA CONSTRUÇÃO CIVIL</v>
          </cell>
        </row>
        <row r="5461">
          <cell r="A5461" t="str">
            <v>PCI.817.01</v>
          </cell>
          <cell r="B5461" t="e">
            <v>#NAME?</v>
          </cell>
          <cell r="D5461" t="str">
            <v>EM</v>
          </cell>
          <cell r="E5461" t="str">
            <v>06/2016 AS 13:04:4</v>
          </cell>
        </row>
        <row r="5462">
          <cell r="D5462" t="str">
            <v>TA</v>
          </cell>
          <cell r="E5462" t="str">
            <v>TÉCNICA: 13/06/20</v>
          </cell>
        </row>
        <row r="5463">
          <cell r="A5463" t="str">
            <v>ENCARGOS S</v>
          </cell>
          <cell r="B5463" t="str">
            <v>OCIAIS DESONERADOS: 90,80%(HORA)   52,84%(MÊS)</v>
          </cell>
        </row>
        <row r="5464">
          <cell r="A5464" t="str">
            <v>ABRANGÊNCI</v>
          </cell>
          <cell r="B5464" t="str">
            <v>A : NACIONAL                                              LOCALIDADE  : BELO</v>
          </cell>
          <cell r="C5464" t="str">
            <v>HORI</v>
          </cell>
        </row>
        <row r="5465">
          <cell r="A5465" t="str">
            <v>REF.COLETA</v>
          </cell>
          <cell r="B5465" t="str">
            <v>: MEDIANO</v>
          </cell>
          <cell r="D5465" t="str">
            <v>TA</v>
          </cell>
          <cell r="E5465" t="str">
            <v>: 05/2016</v>
          </cell>
        </row>
        <row r="5466">
          <cell r="A5466" t="str">
            <v>CÓDIGO</v>
          </cell>
          <cell r="B5466" t="str">
            <v>|D E S C R I Ç Ã O                                                   |UN</v>
          </cell>
          <cell r="C5466" t="str">
            <v>IDADE</v>
          </cell>
          <cell r="D5466" t="str">
            <v>DE</v>
          </cell>
          <cell r="E5466" t="str">
            <v>|CUSTO TOTA</v>
          </cell>
        </row>
        <row r="5467">
          <cell r="A5467" t="str">
            <v>VÍNCULO...</v>
          </cell>
          <cell r="B5467" t="str">
            <v>..: CAIXA REFERENCIAL</v>
          </cell>
        </row>
        <row r="5468">
          <cell r="A5468" t="str">
            <v>PERFURATRI</v>
          </cell>
          <cell r="B5468" t="str">
            <v>Z COM TORQUE DE 170 KN.M. AF_02/2015</v>
          </cell>
        </row>
        <row r="5469">
          <cell r="A5469">
            <v>90813</v>
          </cell>
          <cell r="B5469" t="str">
            <v>ESTACA HÉLICE CONTÍNUA, DIÂMETRO DE 70 CM, COMPRIMENTO TOTAL ACIMA DE</v>
          </cell>
          <cell r="C5469" t="str">
            <v>M</v>
          </cell>
          <cell r="D5469" t="str">
            <v>CR</v>
          </cell>
          <cell r="E5469">
            <v>191.15</v>
          </cell>
        </row>
        <row r="5470">
          <cell r="A5470" t="str">
            <v>15 M ATÉ 3</v>
          </cell>
          <cell r="B5470" t="str">
            <v>0 M, PERFURATRIZ COM TORQUE DE 170 KN.M. AF_02/2015</v>
          </cell>
        </row>
        <row r="5471">
          <cell r="A5471">
            <v>90814</v>
          </cell>
          <cell r="B5471" t="str">
            <v>ESTACA HÉLICE CONTÍNUA, DIÂMETRO DE 80 CM, COMPRIMENTO TOTAL ATÉ 30 M,</v>
          </cell>
          <cell r="C5471" t="str">
            <v>M</v>
          </cell>
          <cell r="D5471" t="str">
            <v>CR</v>
          </cell>
          <cell r="E5471">
            <v>240.94</v>
          </cell>
        </row>
        <row r="5472">
          <cell r="A5472" t="str">
            <v>PERFURATRI</v>
          </cell>
          <cell r="B5472" t="str">
            <v>Z COM TORQUE DE 170 KN.M. AF_02/2015</v>
          </cell>
        </row>
        <row r="5473">
          <cell r="A5473">
            <v>90815</v>
          </cell>
          <cell r="B5473" t="str">
            <v>ESTACA HÉLICE CONTÍNUA, DIÂMETRO DE 90 CM, COMPRIMENTO TOTAL ATÉ 30 M,</v>
          </cell>
          <cell r="C5473" t="str">
            <v>M</v>
          </cell>
          <cell r="D5473" t="str">
            <v>CR</v>
          </cell>
          <cell r="E5473">
            <v>294.19</v>
          </cell>
        </row>
        <row r="5474">
          <cell r="A5474" t="str">
            <v>PERFURATRI</v>
          </cell>
          <cell r="B5474" t="str">
            <v>Z COM TORQUE DE 263 KN.M. AF_02/2015</v>
          </cell>
        </row>
        <row r="5475">
          <cell r="A5475">
            <v>90877</v>
          </cell>
          <cell r="B5475" t="str">
            <v>ESTACA ESCAVADA MECANICAMENTE, SEM FLUIDO ESTABILIZANTE, COM 25 CM DE</v>
          </cell>
          <cell r="C5475" t="str">
            <v>M</v>
          </cell>
          <cell r="D5475" t="str">
            <v>CR</v>
          </cell>
          <cell r="E5475">
            <v>28.97</v>
          </cell>
        </row>
        <row r="5476">
          <cell r="A5476" t="str">
            <v>DIÂMETRO,</v>
          </cell>
          <cell r="B5476" t="str">
            <v>ATÉ 9 M DE COMPRIMENTO, CONCRETO LANÇADO POR CAMINHÃO BETONE</v>
          </cell>
        </row>
        <row r="5477">
          <cell r="A5477" t="str">
            <v>IRA. AF_02</v>
          </cell>
          <cell r="B5477" t="str">
            <v>/2015</v>
          </cell>
        </row>
        <row r="5478">
          <cell r="A5478">
            <v>90878</v>
          </cell>
          <cell r="B5478" t="str">
            <v>ESTACA ESCAVADA MECANICAMENTE, SEM FLUIDO ESTABILIZANTE, COM 25 CM DE</v>
          </cell>
          <cell r="C5478" t="str">
            <v>M</v>
          </cell>
          <cell r="D5478" t="str">
            <v>CR</v>
          </cell>
          <cell r="E5478">
            <v>27.95</v>
          </cell>
        </row>
        <row r="5479">
          <cell r="A5479" t="str">
            <v>DIÂMETRO,</v>
          </cell>
          <cell r="B5479" t="str">
            <v>ACIMA DE 9 M DE COMPRIMENTO, CONCRETO LANÇADO POR CAMINHÃO B</v>
          </cell>
        </row>
        <row r="5480">
          <cell r="A5480" t="str">
            <v>ETONEIRA.</v>
          </cell>
          <cell r="B5480" t="str">
            <v>AF_02/2015</v>
          </cell>
        </row>
        <row r="5481">
          <cell r="A5481">
            <v>90880</v>
          </cell>
          <cell r="B5481" t="str">
            <v>ESTACA ESCAVADA MECANICAMENTE, SEM FLUIDO ESTABILIZANTE, COM 25 CM DE</v>
          </cell>
          <cell r="C5481" t="str">
            <v>M</v>
          </cell>
          <cell r="D5481" t="str">
            <v>CR</v>
          </cell>
          <cell r="E5481">
            <v>38.43</v>
          </cell>
        </row>
        <row r="5482">
          <cell r="A5482" t="str">
            <v>DIÂMETRO,</v>
          </cell>
          <cell r="B5482" t="str">
            <v>ATÉ 9 M DE COMPRIMENTO, CONCRETO LANÇADO MANUALMENTE. AF_02/</v>
          </cell>
        </row>
        <row r="5483">
          <cell r="A5483">
            <v>2015</v>
          </cell>
        </row>
        <row r="5484">
          <cell r="A5484">
            <v>90881</v>
          </cell>
          <cell r="B5484" t="str">
            <v>ESTACA ESCAVADA MECANICAMENTE, SEM FLUIDO ESTABILIZANTE, COM 25 CM DE</v>
          </cell>
          <cell r="C5484" t="str">
            <v>M</v>
          </cell>
          <cell r="D5484" t="str">
            <v>CR</v>
          </cell>
          <cell r="E5484">
            <v>35.549999999999997</v>
          </cell>
        </row>
        <row r="5485">
          <cell r="A5485" t="str">
            <v>DIÂMETRO,</v>
          </cell>
          <cell r="B5485" t="str">
            <v>ACIMA DE 9 M DE COMPRIMENTO, CONCRETO LANÇADO MANUALMENTE. A</v>
          </cell>
        </row>
        <row r="5486">
          <cell r="A5486" t="str">
            <v>F_02/2015</v>
          </cell>
        </row>
        <row r="5487">
          <cell r="A5487">
            <v>90883</v>
          </cell>
          <cell r="B5487" t="str">
            <v>ESTACA ESCAVADA MECANICAMENTE, SEM FLUIDO ESTABILIZANTE, COM 40 CM DE</v>
          </cell>
          <cell r="C5487" t="str">
            <v>M</v>
          </cell>
          <cell r="D5487" t="str">
            <v>CR</v>
          </cell>
          <cell r="E5487">
            <v>53.47</v>
          </cell>
        </row>
        <row r="5488">
          <cell r="A5488" t="str">
            <v>DIÂMETRO,</v>
          </cell>
          <cell r="B5488" t="str">
            <v>ATÉ 9 M DE COMPRIMENTO, CONCRETO LANÇADO POR CAMINHÃO BETONE</v>
          </cell>
        </row>
        <row r="5489">
          <cell r="A5489" t="str">
            <v>IRA. AF_02</v>
          </cell>
          <cell r="B5489" t="str">
            <v>/2015</v>
          </cell>
        </row>
        <row r="5490">
          <cell r="A5490">
            <v>90884</v>
          </cell>
          <cell r="B5490" t="str">
            <v>ESTACA ESCAVADA MECANICAMENTE, SEM FLUIDO ESTABILIZANTE, COM 40 CM DE</v>
          </cell>
          <cell r="C5490" t="str">
            <v>M</v>
          </cell>
          <cell r="D5490" t="str">
            <v>CR</v>
          </cell>
          <cell r="E5490">
            <v>52.27</v>
          </cell>
        </row>
        <row r="5491">
          <cell r="A5491" t="str">
            <v>DIÂMETRO,</v>
          </cell>
          <cell r="B5491" t="str">
            <v>ACIMA DE 9 M ATÉ 15 M DE COMPRIMENTO, CONCRETO LANÇADO POR C</v>
          </cell>
        </row>
        <row r="5492">
          <cell r="A5492" t="str">
            <v>AMINHÃO BE</v>
          </cell>
          <cell r="B5492" t="str">
            <v>TONEIRA. AF_02/2015</v>
          </cell>
        </row>
        <row r="5493">
          <cell r="A5493">
            <v>90885</v>
          </cell>
          <cell r="B5493" t="str">
            <v>ESTACA ESCAVADA MECANICAMENTE, SEM FLUIDO ESTABILIZANTE, COM 40 CM DE</v>
          </cell>
          <cell r="C5493" t="str">
            <v>M</v>
          </cell>
          <cell r="D5493" t="str">
            <v>CR</v>
          </cell>
          <cell r="E5493">
            <v>51.73</v>
          </cell>
        </row>
        <row r="5494">
          <cell r="A5494" t="str">
            <v>DIÂMETRO,</v>
          </cell>
          <cell r="B5494" t="str">
            <v>ACIMA DE 15 M DE COMPRIMENTO, CONCRETO LANÇADO POR CAMINHÃO</v>
          </cell>
        </row>
        <row r="5495">
          <cell r="A5495" t="str">
            <v>BETONEIRA.</v>
          </cell>
          <cell r="B5495" t="str">
            <v>AF_02/2015</v>
          </cell>
        </row>
        <row r="5496">
          <cell r="A5496" t="str">
            <v>SINAPI - S</v>
          </cell>
          <cell r="B5496" t="str">
            <v>ISTEMA NACIONAL DE PESQUISA DE CUSTOS E ÍNDICES DA CONSTRUÇÃO CIVIL</v>
          </cell>
        </row>
        <row r="5497">
          <cell r="A5497" t="str">
            <v>PCI.817.01</v>
          </cell>
          <cell r="B5497" t="e">
            <v>#NAME?</v>
          </cell>
          <cell r="D5497" t="str">
            <v>EM</v>
          </cell>
          <cell r="E5497" t="str">
            <v>06/2016 AS 13:04:4</v>
          </cell>
        </row>
        <row r="5498">
          <cell r="D5498" t="str">
            <v>TA</v>
          </cell>
          <cell r="E5498" t="str">
            <v>TÉCNICA: 13/06/20</v>
          </cell>
        </row>
        <row r="5499">
          <cell r="A5499" t="str">
            <v>ENCARGOS S</v>
          </cell>
          <cell r="B5499" t="str">
            <v>OCIAIS DESONERADOS: 90,80%(HORA)   52,84%(MÊS)</v>
          </cell>
        </row>
        <row r="5500">
          <cell r="A5500" t="str">
            <v>ABRANGÊNCI</v>
          </cell>
          <cell r="B5500" t="str">
            <v>A : NACIONAL                                              LOCALIDADE  : BELO</v>
          </cell>
          <cell r="C5500" t="str">
            <v>HORI</v>
          </cell>
        </row>
        <row r="5501">
          <cell r="A5501" t="str">
            <v>REF.COLETA</v>
          </cell>
          <cell r="B5501" t="str">
            <v>: MEDIANO</v>
          </cell>
          <cell r="D5501" t="str">
            <v>TA</v>
          </cell>
          <cell r="E5501" t="str">
            <v>: 05/2016</v>
          </cell>
        </row>
        <row r="5502">
          <cell r="A5502" t="str">
            <v>CÓDIGO</v>
          </cell>
          <cell r="B5502" t="str">
            <v>|D E S C R I Ç Ã O                                                   |UN</v>
          </cell>
          <cell r="C5502" t="str">
            <v>IDADE</v>
          </cell>
          <cell r="D5502" t="str">
            <v>DE</v>
          </cell>
          <cell r="E5502" t="str">
            <v>|CUSTO TOTA</v>
          </cell>
        </row>
        <row r="5503">
          <cell r="A5503" t="str">
            <v>VÍNCULO...</v>
          </cell>
          <cell r="B5503" t="str">
            <v>..: CAIXA REFERENCIAL</v>
          </cell>
        </row>
        <row r="5504">
          <cell r="A5504">
            <v>90886</v>
          </cell>
          <cell r="B5504" t="str">
            <v>ESTACA ESCAVADA MECANICAMENTE, SEM FLUIDO ESTABILIZANTE, COM 60 CM DE</v>
          </cell>
          <cell r="C5504" t="str">
            <v>M</v>
          </cell>
          <cell r="D5504" t="str">
            <v>CR</v>
          </cell>
          <cell r="E5504">
            <v>107.49</v>
          </cell>
        </row>
        <row r="5505">
          <cell r="A5505" t="str">
            <v>DIÂMETRO,</v>
          </cell>
          <cell r="B5505" t="str">
            <v>ATÉ 9 M DE COMPRIMENTO, CONCRETO LANÇADO POR CAMINHÃO BETONE</v>
          </cell>
        </row>
        <row r="5506">
          <cell r="A5506" t="str">
            <v>IRA. AF_02</v>
          </cell>
          <cell r="B5506" t="str">
            <v>/2015</v>
          </cell>
        </row>
        <row r="5507">
          <cell r="A5507">
            <v>90887</v>
          </cell>
          <cell r="B5507" t="str">
            <v>ESTACA ESCAVADA MECANICAMENTE, SEM FLUIDO ESTABILIZANTE, COM 60 CM DE</v>
          </cell>
          <cell r="C5507" t="str">
            <v>M</v>
          </cell>
          <cell r="D5507" t="str">
            <v>CR</v>
          </cell>
          <cell r="E5507">
            <v>106.11</v>
          </cell>
        </row>
        <row r="5508">
          <cell r="A5508" t="str">
            <v>DIÂMETRO,</v>
          </cell>
          <cell r="B5508" t="str">
            <v>ACIMA DE 9 M ATÉ 15 M DE COMPRIMENTO, CONCRETO LANÇADO POR C</v>
          </cell>
        </row>
        <row r="5509">
          <cell r="A5509" t="str">
            <v>AMINHÃO BE</v>
          </cell>
          <cell r="B5509" t="str">
            <v>TONEIRA. AF_02/2015</v>
          </cell>
        </row>
        <row r="5510">
          <cell r="A5510">
            <v>90888</v>
          </cell>
          <cell r="B5510" t="str">
            <v>ESTACA ESCAVADA MECANICAMENTE, SEM FLUIDO ESTABILIZANTE, COM 60 CM DE</v>
          </cell>
          <cell r="C5510" t="str">
            <v>M</v>
          </cell>
          <cell r="D5510" t="str">
            <v>CR</v>
          </cell>
          <cell r="E5510">
            <v>105.51</v>
          </cell>
        </row>
        <row r="5511">
          <cell r="A5511" t="str">
            <v>DIÂMETRO,</v>
          </cell>
          <cell r="B5511" t="str">
            <v>ACIMA DE 15 M DE COMPRIMENTO, CONCRETO LANÇADO POR CAMINHÃO</v>
          </cell>
        </row>
        <row r="5512">
          <cell r="A5512" t="str">
            <v>BETONEIRA.</v>
          </cell>
          <cell r="B5512" t="str">
            <v>AF_02/2015</v>
          </cell>
        </row>
        <row r="5513">
          <cell r="A5513">
            <v>90889</v>
          </cell>
          <cell r="B5513" t="str">
            <v>ESTACA ESCAVADA MECANICAMENTE, SEM FLUIDO ESTABILIZANTE, COM 60 CM DE</v>
          </cell>
          <cell r="C5513" t="str">
            <v>M</v>
          </cell>
          <cell r="D5513" t="str">
            <v>CR</v>
          </cell>
          <cell r="E5513">
            <v>127.23</v>
          </cell>
        </row>
        <row r="5514">
          <cell r="A5514" t="str">
            <v>DIÂMETRO,</v>
          </cell>
          <cell r="B5514" t="str">
            <v>ATÉ 9 M DE COMPRIMENTO, CONCRETO LANÇADO POR BOMBA LANÇA. AF</v>
          </cell>
        </row>
        <row r="5515">
          <cell r="A5515" t="str">
            <v>_02/2015</v>
          </cell>
        </row>
        <row r="5516">
          <cell r="A5516">
            <v>90890</v>
          </cell>
          <cell r="B5516" t="str">
            <v>ESTACA ESCAVADA MECANICAMENTE, SEM FLUIDO ESTABILIZANTE, COM 60 CM DE</v>
          </cell>
          <cell r="C5516" t="str">
            <v>M</v>
          </cell>
          <cell r="D5516" t="str">
            <v>CR</v>
          </cell>
          <cell r="E5516">
            <v>125.04</v>
          </cell>
        </row>
        <row r="5517">
          <cell r="A5517" t="str">
            <v>DIÂMETRO,</v>
          </cell>
          <cell r="B5517" t="str">
            <v>ACIMA DE 9 M ATÉ 15 M DE COMPRIMENTO, CONCRETO LANÇADO POR B</v>
          </cell>
        </row>
        <row r="5518">
          <cell r="A5518" t="str">
            <v>OMBA LANÇA</v>
          </cell>
          <cell r="B5518" t="str">
            <v>. AF_02/2015</v>
          </cell>
        </row>
        <row r="5519">
          <cell r="A5519">
            <v>90891</v>
          </cell>
          <cell r="B5519" t="str">
            <v>ESTACA ESCAVADA MECANICAMENTE, SEM FLUIDO ESTABILIZANTE, COM 60 CM DE</v>
          </cell>
          <cell r="C5519" t="str">
            <v>M</v>
          </cell>
          <cell r="D5519" t="str">
            <v>CR</v>
          </cell>
          <cell r="E5519">
            <v>124.07</v>
          </cell>
        </row>
        <row r="5520">
          <cell r="A5520" t="str">
            <v>DIÂMETRO,</v>
          </cell>
          <cell r="B5520" t="str">
            <v>ACIMA DE 15 M DE COMPRIMENTO, CONCRETO LANÇADO POR BOMBA LAN</v>
          </cell>
        </row>
        <row r="5521">
          <cell r="A5521" t="str">
            <v>ÇA. AF_02/</v>
          </cell>
          <cell r="B5521">
            <v>2015</v>
          </cell>
        </row>
        <row r="5522">
          <cell r="A5522">
            <v>40</v>
          </cell>
          <cell r="B5522" t="str">
            <v>LASTROS/FUNDACOES DIVERSAS</v>
          </cell>
        </row>
        <row r="5523">
          <cell r="A5523">
            <v>73692</v>
          </cell>
          <cell r="B5523" t="str">
            <v>LASTRO DE AREIA MEDIA</v>
          </cell>
          <cell r="C5523" t="str">
            <v>M3</v>
          </cell>
          <cell r="D5523" t="str">
            <v>CR</v>
          </cell>
          <cell r="E5523">
            <v>89.91</v>
          </cell>
        </row>
        <row r="5524">
          <cell r="A5524">
            <v>74164</v>
          </cell>
          <cell r="B5524" t="str">
            <v>LASTRO DE PEDRA BRITADA E FUNDACOES EM BALDRAME</v>
          </cell>
        </row>
        <row r="5525">
          <cell r="A5525" t="str">
            <v>74164/004</v>
          </cell>
          <cell r="B5525" t="str">
            <v>LASTRO DE BRITA</v>
          </cell>
          <cell r="C5525" t="str">
            <v>M3</v>
          </cell>
          <cell r="D5525" t="str">
            <v>CR</v>
          </cell>
          <cell r="E5525">
            <v>80.58</v>
          </cell>
        </row>
        <row r="5526">
          <cell r="A5526">
            <v>83532</v>
          </cell>
          <cell r="B5526" t="str">
            <v>LASTRO DE CONCRETO, PREPARO MECANICO</v>
          </cell>
          <cell r="C5526" t="str">
            <v>M3</v>
          </cell>
          <cell r="D5526" t="str">
            <v>CR</v>
          </cell>
          <cell r="E5526">
            <v>320.99</v>
          </cell>
        </row>
        <row r="5527">
          <cell r="A5527">
            <v>83534</v>
          </cell>
          <cell r="B5527" t="str">
            <v>LASTRO DE CONCRETO, PREPARO MECANICO, INCLUSO ADITIVO IMPERMEABILIZANT</v>
          </cell>
          <cell r="C5527" t="str">
            <v>M3</v>
          </cell>
          <cell r="D5527" t="str">
            <v>CR</v>
          </cell>
          <cell r="E5527">
            <v>408.28</v>
          </cell>
        </row>
        <row r="5528">
          <cell r="A5528" t="str">
            <v>E</v>
          </cell>
        </row>
        <row r="5529">
          <cell r="A5529">
            <v>41</v>
          </cell>
          <cell r="B5529" t="str">
            <v>FORMAS/CIMBRAMENTOS/ESCORAMENTOS</v>
          </cell>
        </row>
        <row r="5530">
          <cell r="A5530" t="str">
            <v>5651     F</v>
          </cell>
          <cell r="B5530" t="str">
            <v>ORMA TABUA PARA CONCRETO EM FUNDACAO C/ REAPROVEITAMENTO 5X</v>
          </cell>
          <cell r="C5530" t="str">
            <v>M2</v>
          </cell>
          <cell r="D5530" t="str">
            <v>CR</v>
          </cell>
          <cell r="E5530">
            <v>31.71</v>
          </cell>
        </row>
        <row r="5531">
          <cell r="A5531" t="str">
            <v>5970     F</v>
          </cell>
          <cell r="B5531" t="str">
            <v>ORMA TABUA PARA CONCRETO EM FUNDACAO, C/ REAPROVEITAMENTO 2X.</v>
          </cell>
          <cell r="C5531" t="str">
            <v>M2</v>
          </cell>
          <cell r="D5531" t="str">
            <v>CR</v>
          </cell>
          <cell r="E5531">
            <v>55.49</v>
          </cell>
        </row>
        <row r="5532">
          <cell r="A5532" t="str">
            <v>SINAPI - S</v>
          </cell>
          <cell r="B5532" t="str">
            <v>ISTEMA NACIONAL DE PESQUISA DE CUSTOS E ÍNDICES DA CONSTRUÇÃO CIVIL</v>
          </cell>
        </row>
        <row r="5533">
          <cell r="A5533" t="str">
            <v>PCI.817.01</v>
          </cell>
          <cell r="B5533" t="e">
            <v>#NAME?</v>
          </cell>
          <cell r="D5533" t="str">
            <v>EM</v>
          </cell>
          <cell r="E5533" t="str">
            <v>06/2016 AS 13:04:4</v>
          </cell>
        </row>
        <row r="5534">
          <cell r="D5534" t="str">
            <v>TA</v>
          </cell>
          <cell r="E5534" t="str">
            <v>TÉCNICA: 13/06/20</v>
          </cell>
        </row>
        <row r="5535">
          <cell r="A5535" t="str">
            <v>ENCARGOS S</v>
          </cell>
          <cell r="B5535" t="str">
            <v>OCIAIS DESONERADOS: 90,80%(HORA)   52,84%(MÊS)</v>
          </cell>
        </row>
        <row r="5536">
          <cell r="A5536" t="str">
            <v>ABRANGÊNCI</v>
          </cell>
          <cell r="B5536" t="str">
            <v>A : NACIONAL                                              LOCALIDADE  : BELO</v>
          </cell>
          <cell r="C5536" t="str">
            <v>HORI</v>
          </cell>
        </row>
        <row r="5537">
          <cell r="A5537" t="str">
            <v>REF.COLETA</v>
          </cell>
          <cell r="B5537" t="str">
            <v>: MEDIANO</v>
          </cell>
          <cell r="D5537" t="str">
            <v>TA</v>
          </cell>
          <cell r="E5537" t="str">
            <v>: 05/2016</v>
          </cell>
        </row>
        <row r="5538">
          <cell r="A5538" t="str">
            <v>CÓDIGO</v>
          </cell>
          <cell r="B5538" t="str">
            <v>|D E S C R I Ç Ã O                                                   |UN</v>
          </cell>
          <cell r="C5538" t="str">
            <v>IDADE</v>
          </cell>
          <cell r="D5538" t="str">
            <v>DE</v>
          </cell>
          <cell r="E5538" t="str">
            <v>|CUSTO TOTA</v>
          </cell>
        </row>
        <row r="5539">
          <cell r="A5539" t="str">
            <v>VÍNCULO...</v>
          </cell>
          <cell r="B5539" t="str">
            <v>..: CAIXA REFERENCIAL</v>
          </cell>
        </row>
        <row r="5540">
          <cell r="A5540">
            <v>74007</v>
          </cell>
          <cell r="B5540" t="str">
            <v>FORMAS PARA CONCRETO, INCLUINDO OS SERVICOS DE ESCORAMENTO,MONTAGEM,</v>
          </cell>
        </row>
        <row r="5541">
          <cell r="A5541" t="str">
            <v>DESMONTAGE</v>
          </cell>
          <cell r="B5541" t="str">
            <v>M, PARA CONCRETO NAO ESTRUTURAL</v>
          </cell>
        </row>
        <row r="5542">
          <cell r="A5542" t="str">
            <v>74007/001</v>
          </cell>
          <cell r="B5542" t="str">
            <v>FORMA TABUA P/ CONCRETO EM FUNDACAO C/ REAPROVEITAMENTO 10 X.</v>
          </cell>
          <cell r="C5542" t="str">
            <v>M2</v>
          </cell>
          <cell r="D5542" t="str">
            <v>CR</v>
          </cell>
          <cell r="E5542">
            <v>24.63</v>
          </cell>
        </row>
        <row r="5543">
          <cell r="A5543">
            <v>74074</v>
          </cell>
          <cell r="B5543" t="str">
            <v>FORMA PINHO 3A P/CONCRETO EM FUNDACAO REAPROV 2 VEZES - CORTE/MONTAGEM</v>
          </cell>
        </row>
        <row r="5544">
          <cell r="A5544" t="str">
            <v>/ESCORAMEN</v>
          </cell>
          <cell r="B5544" t="str">
            <v>TO/DESFORMA</v>
          </cell>
        </row>
        <row r="5545">
          <cell r="A5545" t="str">
            <v>74074/004</v>
          </cell>
          <cell r="B5545" t="str">
            <v>FORMA TABUA P/CONCRETO EM FUNDACAO S/REAPROVEITAMENTO</v>
          </cell>
          <cell r="C5545" t="str">
            <v>M2</v>
          </cell>
          <cell r="D5545" t="str">
            <v>CR</v>
          </cell>
          <cell r="E5545">
            <v>84.08</v>
          </cell>
        </row>
        <row r="5546">
          <cell r="A5546">
            <v>74076</v>
          </cell>
          <cell r="B5546" t="str">
            <v>FORMA PINHO 3A P/FUNDACAO RADIER REAPROV 10 VEZES - CORTE/MONTAGEM/ESC</v>
          </cell>
        </row>
        <row r="5547">
          <cell r="A5547" t="str">
            <v>ORAMENTO/D</v>
          </cell>
          <cell r="B5547" t="str">
            <v>ESFORMA</v>
          </cell>
        </row>
        <row r="5548">
          <cell r="A5548" t="str">
            <v>74076/001</v>
          </cell>
          <cell r="B5548" t="str">
            <v>FORMA TABUA P/ CONCRETO EM FUNDACAO RADIER C/ REAPROVEITAMENTO 3X.</v>
          </cell>
          <cell r="C5548" t="str">
            <v>M2</v>
          </cell>
          <cell r="D5548" t="str">
            <v>CR</v>
          </cell>
          <cell r="E5548">
            <v>41.1</v>
          </cell>
        </row>
        <row r="5549">
          <cell r="A5549" t="str">
            <v>74076/002</v>
          </cell>
          <cell r="B5549" t="str">
            <v>FORMA TABUA P/ CONCRETO EM FUNDACAO RADIER C/ REAPROVEITAMENTO 5X.</v>
          </cell>
          <cell r="C5549" t="str">
            <v>M2</v>
          </cell>
          <cell r="D5549" t="str">
            <v>CR</v>
          </cell>
          <cell r="E5549">
            <v>29.22</v>
          </cell>
        </row>
        <row r="5550">
          <cell r="A5550" t="str">
            <v>74076/003</v>
          </cell>
          <cell r="B5550" t="str">
            <v>FORMA TABUA P/ CONCRETO EM FUNDACAO RADIER C/ REAPROVEITAMENTO 10X.</v>
          </cell>
          <cell r="C5550" t="str">
            <v>M2</v>
          </cell>
          <cell r="D5550" t="str">
            <v>CR</v>
          </cell>
          <cell r="E5550">
            <v>20.329999999999998</v>
          </cell>
        </row>
        <row r="5551">
          <cell r="A5551">
            <v>90996</v>
          </cell>
          <cell r="B5551" t="str">
            <v>FORMAS MANUSEÁVEIS PARA PAREDES DE CONCRETO MOLDADAS IN LOCO, DE EDIFI</v>
          </cell>
          <cell r="C5551" t="str">
            <v>M2</v>
          </cell>
          <cell r="D5551" t="str">
            <v>AS</v>
          </cell>
          <cell r="E5551">
            <v>8.57</v>
          </cell>
        </row>
        <row r="5552">
          <cell r="A5552" t="str">
            <v>CAÇÕES DE</v>
          </cell>
          <cell r="B5552" t="str">
            <v>MULTIPLOS PAVIMENTO, EM PLATIBANDA. AF_06/2015</v>
          </cell>
        </row>
        <row r="5553">
          <cell r="A5553">
            <v>90997</v>
          </cell>
          <cell r="B5553" t="str">
            <v>FORMAS MANUSEÁVEIS PARA PAREDES DE CONCRETO MOLDADAS IN LOCO, DE EDIFI</v>
          </cell>
          <cell r="C5553" t="str">
            <v>M2</v>
          </cell>
          <cell r="D5553" t="str">
            <v>AS</v>
          </cell>
          <cell r="E5553">
            <v>11.99</v>
          </cell>
        </row>
        <row r="5554">
          <cell r="A5554" t="str">
            <v>CAÇÕES DE</v>
          </cell>
          <cell r="B5554" t="str">
            <v>MULTIPLOS PAVIMENTOS, EM FACES INTERNAS DE PAREDES. AF_06/20</v>
          </cell>
        </row>
        <row r="5555">
          <cell r="A5555">
            <v>15</v>
          </cell>
        </row>
        <row r="5556">
          <cell r="A5556">
            <v>90998</v>
          </cell>
          <cell r="B5556" t="str">
            <v>FORMAS MANUSEÁVEIS PARA PAREDES DE CONCRETO MOLDADAS IN LOCO, DE EDIFI</v>
          </cell>
          <cell r="C5556" t="str">
            <v>M2</v>
          </cell>
          <cell r="D5556" t="str">
            <v>AS</v>
          </cell>
          <cell r="E5556">
            <v>14.67</v>
          </cell>
        </row>
        <row r="5557">
          <cell r="A5557" t="str">
            <v>CAÇÕES DE</v>
          </cell>
          <cell r="B5557" t="str">
            <v>MULTIPLOS PAVIMENTOS, EM LAJES. AF_06/2015</v>
          </cell>
        </row>
        <row r="5558">
          <cell r="A5558">
            <v>91000</v>
          </cell>
          <cell r="B5558" t="str">
            <v>FORMAS MANUSEÁVEIS PARA PAREDES DE CONCRETO MOLDADAS IN LOCO, DE EDIFI</v>
          </cell>
          <cell r="C5558" t="str">
            <v>M2</v>
          </cell>
          <cell r="D5558" t="str">
            <v>AS</v>
          </cell>
          <cell r="E5558">
            <v>10.97</v>
          </cell>
        </row>
        <row r="5559">
          <cell r="A5559" t="str">
            <v>CAÇÕES DE</v>
          </cell>
          <cell r="B5559" t="str">
            <v>MULTIPLOS PAVIMENTOS, EM PANOS DE FACHADA COM VÃOS. AF_06/20</v>
          </cell>
        </row>
        <row r="5560">
          <cell r="A5560">
            <v>15</v>
          </cell>
        </row>
        <row r="5561">
          <cell r="A5561">
            <v>91002</v>
          </cell>
          <cell r="B5561" t="str">
            <v>FORMAS MANUSEÁVEIS PARA PAREDES DE CONCRETO MOLDADAS IN LOCO, DE EDIFI</v>
          </cell>
          <cell r="C5561" t="str">
            <v>M2</v>
          </cell>
          <cell r="D5561" t="str">
            <v>AS</v>
          </cell>
          <cell r="E5561">
            <v>10.02</v>
          </cell>
        </row>
        <row r="5562">
          <cell r="A5562" t="str">
            <v>CAÇÕES DE</v>
          </cell>
          <cell r="B5562" t="str">
            <v>MULTIPLOS PAVIMENTOS, EM PANOS DE FACHADA SEM VÃOS. AF_06/20</v>
          </cell>
        </row>
        <row r="5563">
          <cell r="A5563">
            <v>15</v>
          </cell>
        </row>
        <row r="5564">
          <cell r="A5564">
            <v>91003</v>
          </cell>
          <cell r="B5564" t="str">
            <v>FORMAS MANUSEÁVEIS PARA PAREDES DE CONCRETO MOLDADAS IN LOCO, DE EDIFI</v>
          </cell>
          <cell r="C5564" t="str">
            <v>M2</v>
          </cell>
          <cell r="D5564" t="str">
            <v>AS</v>
          </cell>
          <cell r="E5564">
            <v>11.74</v>
          </cell>
        </row>
        <row r="5565">
          <cell r="A5565" t="str">
            <v>CAÇÕES DE</v>
          </cell>
          <cell r="B5565" t="str">
            <v>MULTIPLOS PAVIMENTOS, EM PANOS DE FACHADA COM VARANDAS. AF_0</v>
          </cell>
        </row>
        <row r="5566">
          <cell r="A5566">
            <v>42156</v>
          </cell>
        </row>
        <row r="5567">
          <cell r="A5567">
            <v>91004</v>
          </cell>
          <cell r="B5567" t="str">
            <v>FORMAS MANUSEÁVEIS PARA PAREDES DE CONCRETO MOLDADAS IN LOCO, DE EDIFI</v>
          </cell>
          <cell r="C5567" t="str">
            <v>M2</v>
          </cell>
          <cell r="D5567" t="str">
            <v>AS</v>
          </cell>
          <cell r="E5567">
            <v>9.32</v>
          </cell>
        </row>
        <row r="5568">
          <cell r="A5568" t="str">
            <v>SINAPI - S</v>
          </cell>
          <cell r="B5568" t="str">
            <v>ISTEMA NACIONAL DE PESQUISA DE CUSTOS E ÍNDICES DA CONSTRUÇÃO CIVIL</v>
          </cell>
        </row>
        <row r="5569">
          <cell r="A5569" t="str">
            <v>PCI.817.01</v>
          </cell>
          <cell r="B5569" t="e">
            <v>#NAME?</v>
          </cell>
          <cell r="D5569" t="str">
            <v>EM</v>
          </cell>
          <cell r="E5569" t="str">
            <v>06/2016 AS 13:04:4</v>
          </cell>
        </row>
        <row r="5570">
          <cell r="D5570" t="str">
            <v>TA</v>
          </cell>
          <cell r="E5570" t="str">
            <v>TÉCNICA: 13/06/20</v>
          </cell>
        </row>
        <row r="5571">
          <cell r="A5571" t="str">
            <v>ENCARGOS S</v>
          </cell>
          <cell r="B5571" t="str">
            <v>OCIAIS DESONERADOS: 90,80%(HORA)   52,84%(MÊS)</v>
          </cell>
        </row>
        <row r="5572">
          <cell r="A5572" t="str">
            <v>ABRANGÊNCI</v>
          </cell>
          <cell r="B5572" t="str">
            <v>A : NACIONAL                                              LOCALIDADE  : BELO</v>
          </cell>
          <cell r="C5572" t="str">
            <v>HORI</v>
          </cell>
        </row>
        <row r="5573">
          <cell r="A5573" t="str">
            <v>REF.COLETA</v>
          </cell>
          <cell r="B5573" t="str">
            <v>: MEDIANO</v>
          </cell>
          <cell r="D5573" t="str">
            <v>TA</v>
          </cell>
          <cell r="E5573" t="str">
            <v>: 05/2016</v>
          </cell>
        </row>
        <row r="5574">
          <cell r="A5574" t="str">
            <v>CÓDIGO</v>
          </cell>
          <cell r="B5574" t="str">
            <v>|D E S C R I Ç Ã O                                                   |UN</v>
          </cell>
          <cell r="C5574" t="str">
            <v>IDADE</v>
          </cell>
          <cell r="D5574" t="str">
            <v>DE</v>
          </cell>
          <cell r="E5574" t="str">
            <v>|CUSTO TOTA</v>
          </cell>
        </row>
        <row r="5575">
          <cell r="A5575" t="str">
            <v>VÍNCULO...</v>
          </cell>
          <cell r="B5575" t="str">
            <v>..: CAIXA REFERENCIAL</v>
          </cell>
        </row>
        <row r="5576">
          <cell r="A5576" t="str">
            <v>CAÇÕES DE</v>
          </cell>
          <cell r="B5576" t="str">
            <v>PAVIMENTO ÚNICO, EM FACES INTERNAS DE PAREDES. AF_06/2015</v>
          </cell>
        </row>
        <row r="5577">
          <cell r="A5577">
            <v>91005</v>
          </cell>
          <cell r="B5577" t="str">
            <v>FORMAS MANUSEÁVEIS PARA PAREDES DE CONCRETO MOLDADAS IN LOCO, DE EDIFI</v>
          </cell>
          <cell r="C5577" t="str">
            <v>M2</v>
          </cell>
          <cell r="D5577" t="str">
            <v>AS</v>
          </cell>
          <cell r="E5577">
            <v>11.31</v>
          </cell>
        </row>
        <row r="5578">
          <cell r="A5578" t="str">
            <v>CAÇÕES DE</v>
          </cell>
          <cell r="B5578" t="str">
            <v>PAVIMENTO ÚNICO, EM LAJES. AF_06/2015</v>
          </cell>
        </row>
        <row r="5579">
          <cell r="A5579">
            <v>91006</v>
          </cell>
          <cell r="B5579" t="str">
            <v>FORMAS MANUSEÁVEIS PARA PAREDES DE CONCRETO MOLDADAS IN LOCO, DE EDIFI</v>
          </cell>
          <cell r="C5579" t="str">
            <v>M2</v>
          </cell>
          <cell r="D5579" t="str">
            <v>AS</v>
          </cell>
          <cell r="E5579">
            <v>8.56</v>
          </cell>
        </row>
        <row r="5580">
          <cell r="A5580" t="str">
            <v>CAÇÕES DE</v>
          </cell>
          <cell r="B5580" t="str">
            <v>PAVIMENTO ÚNICO, EM PANOS DE FACHADA COM VÃOS. AF_06/2015</v>
          </cell>
        </row>
        <row r="5581">
          <cell r="A5581">
            <v>91007</v>
          </cell>
          <cell r="B5581" t="str">
            <v>FORMAS MANUSEÁVEIS PARA PAREDES DE CONCRETO MOLDADAS IN LOCO, DE EDIFI</v>
          </cell>
          <cell r="C5581" t="str">
            <v>M2</v>
          </cell>
          <cell r="D5581" t="str">
            <v>AS</v>
          </cell>
          <cell r="E5581">
            <v>7.6</v>
          </cell>
        </row>
        <row r="5582">
          <cell r="A5582" t="str">
            <v>CAÇÕES DE</v>
          </cell>
          <cell r="B5582" t="str">
            <v>PAVIMENTO ÚNICO, EM PANOS DE FACHADA SEM VÃOS. AF_06/2015</v>
          </cell>
        </row>
        <row r="5583">
          <cell r="A5583">
            <v>91008</v>
          </cell>
          <cell r="B5583" t="str">
            <v>FORMAS MANUSEÁVEIS PARA PAREDES DE CONCRETO MOLDADAS IN LOCO, DE EDIFI</v>
          </cell>
          <cell r="C5583" t="str">
            <v>M2</v>
          </cell>
          <cell r="D5583" t="str">
            <v>AS</v>
          </cell>
          <cell r="E5583">
            <v>9.33</v>
          </cell>
        </row>
        <row r="5584">
          <cell r="A5584" t="str">
            <v>CAÇÕES DE</v>
          </cell>
          <cell r="B5584" t="str">
            <v>PAVIMENTO ÚNICO, EM PANOS DE FACHADA COM VARANDA. AF_06/2015</v>
          </cell>
        </row>
        <row r="5585">
          <cell r="A5585">
            <v>92263</v>
          </cell>
          <cell r="B5585" t="str">
            <v>FABRICAÇÃO DE FÔRMA PARA PILARES E ESTRUTURAS SIMILARES, EM CHAPA DE M</v>
          </cell>
          <cell r="C5585" t="str">
            <v>M2</v>
          </cell>
          <cell r="D5585" t="str">
            <v>CR</v>
          </cell>
          <cell r="E5585">
            <v>73.95</v>
          </cell>
        </row>
        <row r="5586">
          <cell r="A5586" t="str">
            <v>ADEIRA COM</v>
          </cell>
          <cell r="B5586" t="str">
            <v>PENSADA RESINADA, E = 17 MM. AF_12/2015</v>
          </cell>
        </row>
        <row r="5587">
          <cell r="A5587">
            <v>92264</v>
          </cell>
          <cell r="B5587" t="str">
            <v>FABRICAÇÃO DE FÔRMA PARA PILARES E ESTRUTURAS SIMILARES, EM CHAPA DE M</v>
          </cell>
          <cell r="C5587" t="str">
            <v>M2</v>
          </cell>
          <cell r="D5587" t="str">
            <v>CR</v>
          </cell>
          <cell r="E5587">
            <v>85.07</v>
          </cell>
        </row>
        <row r="5588">
          <cell r="A5588" t="str">
            <v>ADEIRA COM</v>
          </cell>
          <cell r="B5588" t="str">
            <v>PENSADA PLASTIFICADA, E = 18 MM. AF_12/2015</v>
          </cell>
        </row>
        <row r="5589">
          <cell r="A5589">
            <v>92265</v>
          </cell>
          <cell r="B5589" t="str">
            <v>FABRICAÇÃO DE FÔRMA PARA VIGAS, EM CHAPA DE MADEIRA COMPENSADA RESINAD</v>
          </cell>
          <cell r="C5589" t="str">
            <v>M2</v>
          </cell>
          <cell r="D5589" t="str">
            <v>CR</v>
          </cell>
          <cell r="E5589">
            <v>51.45</v>
          </cell>
        </row>
        <row r="5590">
          <cell r="A5590" t="str">
            <v>A, E = 17</v>
          </cell>
          <cell r="B5590" t="str">
            <v>MM. AF_12/2015</v>
          </cell>
        </row>
        <row r="5591">
          <cell r="A5591">
            <v>92266</v>
          </cell>
          <cell r="B5591" t="str">
            <v>FABRICAÇÃO DE FÔRMA PARA VIGAS, EM CHAPA DE MADEIRA COMPENSADA PLASTIF</v>
          </cell>
          <cell r="C5591" t="str">
            <v>M2</v>
          </cell>
          <cell r="D5591" t="str">
            <v>CR</v>
          </cell>
          <cell r="E5591">
            <v>61.36</v>
          </cell>
        </row>
        <row r="5592">
          <cell r="A5592" t="str">
            <v>ICADA, E =</v>
          </cell>
          <cell r="B5592" t="str">
            <v>18 MM. AF_12/2015</v>
          </cell>
        </row>
        <row r="5593">
          <cell r="A5593">
            <v>92267</v>
          </cell>
          <cell r="B5593" t="str">
            <v>FABRICAÇÃO DE FÔRMA PARA LAJES, EM CHAPA DE MADEIRA COMPENSADA RESINAD</v>
          </cell>
          <cell r="C5593" t="str">
            <v>M2</v>
          </cell>
          <cell r="D5593" t="str">
            <v>CR</v>
          </cell>
          <cell r="E5593">
            <v>18.059999999999999</v>
          </cell>
        </row>
        <row r="5594">
          <cell r="A5594" t="str">
            <v>A, E = 17</v>
          </cell>
          <cell r="B5594" t="str">
            <v>MM. AF_12/2015</v>
          </cell>
        </row>
        <row r="5595">
          <cell r="A5595">
            <v>92268</v>
          </cell>
          <cell r="B5595" t="str">
            <v>FABRICAÇÃO DE FÔRMA PARA LAJES, EM CHAPA DE MADEIRA COMPENSADA PLASTIF</v>
          </cell>
          <cell r="C5595" t="str">
            <v>M2</v>
          </cell>
          <cell r="D5595" t="str">
            <v>CR</v>
          </cell>
          <cell r="E5595">
            <v>26.81</v>
          </cell>
        </row>
        <row r="5596">
          <cell r="A5596" t="str">
            <v>ICADA, E =</v>
          </cell>
          <cell r="B5596" t="str">
            <v>18 MM. AF_12/2015</v>
          </cell>
        </row>
        <row r="5597">
          <cell r="A5597">
            <v>92269</v>
          </cell>
          <cell r="B5597" t="str">
            <v>FABRICAÇÃO DE FÔRMA PARA PILARES E ESTRUTURAS SIMILARES, EM MADEIRA SE</v>
          </cell>
          <cell r="C5597" t="str">
            <v>M2</v>
          </cell>
          <cell r="D5597" t="str">
            <v>CR</v>
          </cell>
          <cell r="E5597">
            <v>74.03</v>
          </cell>
        </row>
        <row r="5598">
          <cell r="A5598" t="str">
            <v>RRADA, E=2</v>
          </cell>
          <cell r="B5598" t="str">
            <v>5 MM. AF_12/2015</v>
          </cell>
        </row>
        <row r="5599">
          <cell r="A5599">
            <v>92270</v>
          </cell>
          <cell r="B5599" t="str">
            <v>FABRICAÇÃO DE FÔRMA PARA VIGAS, COM MADEIRA SERRADA, E = 25 MM. AF_12/</v>
          </cell>
          <cell r="C5599" t="str">
            <v>M2</v>
          </cell>
          <cell r="D5599" t="str">
            <v>CR</v>
          </cell>
          <cell r="E5599">
            <v>62.51</v>
          </cell>
        </row>
        <row r="5600">
          <cell r="A5600">
            <v>2015</v>
          </cell>
        </row>
        <row r="5601">
          <cell r="A5601">
            <v>92271</v>
          </cell>
          <cell r="B5601" t="str">
            <v>FABRICAÇÃO DE FÔRMA PARA LAJES, EM MADEIRA SERRADA, E=25 MM. AF_12/201</v>
          </cell>
          <cell r="C5601" t="str">
            <v>M2</v>
          </cell>
          <cell r="D5601" t="str">
            <v>CR</v>
          </cell>
          <cell r="E5601">
            <v>49.62</v>
          </cell>
        </row>
        <row r="5602">
          <cell r="A5602">
            <v>5</v>
          </cell>
        </row>
        <row r="5603">
          <cell r="A5603">
            <v>92272</v>
          </cell>
          <cell r="B5603" t="str">
            <v>FABRICAÇÃO DE ESCORAS DE VIGA DO TIPO GARFO, EM MADEIRA. AF_12/2015</v>
          </cell>
          <cell r="C5603" t="str">
            <v>M</v>
          </cell>
          <cell r="D5603" t="str">
            <v>CR</v>
          </cell>
          <cell r="E5603">
            <v>21.19</v>
          </cell>
        </row>
        <row r="5604">
          <cell r="A5604" t="str">
            <v>SINAPI - S</v>
          </cell>
          <cell r="B5604" t="str">
            <v>ISTEMA NACIONAL DE PESQUISA DE CUSTOS E ÍNDICES DA CONSTRUÇÃO CIVIL</v>
          </cell>
        </row>
        <row r="5605">
          <cell r="A5605" t="str">
            <v>PCI.817.01</v>
          </cell>
          <cell r="B5605" t="e">
            <v>#NAME?</v>
          </cell>
          <cell r="D5605" t="str">
            <v>EM</v>
          </cell>
          <cell r="E5605" t="str">
            <v>06/2016 AS 13:04:4</v>
          </cell>
        </row>
        <row r="5606">
          <cell r="D5606" t="str">
            <v>TA</v>
          </cell>
          <cell r="E5606" t="str">
            <v>TÉCNICA: 13/06/20</v>
          </cell>
        </row>
        <row r="5607">
          <cell r="A5607" t="str">
            <v>ENCARGOS S</v>
          </cell>
          <cell r="B5607" t="str">
            <v>OCIAIS DESONERADOS: 90,80%(HORA)   52,84%(MÊS)</v>
          </cell>
        </row>
        <row r="5608">
          <cell r="A5608" t="str">
            <v>ABRANGÊNCI</v>
          </cell>
          <cell r="B5608" t="str">
            <v>A : NACIONAL                                              LOCALIDADE  : BELO</v>
          </cell>
          <cell r="C5608" t="str">
            <v>HORI</v>
          </cell>
        </row>
        <row r="5609">
          <cell r="A5609" t="str">
            <v>REF.COLETA</v>
          </cell>
          <cell r="B5609" t="str">
            <v>: MEDIANO</v>
          </cell>
          <cell r="D5609" t="str">
            <v>TA</v>
          </cell>
          <cell r="E5609" t="str">
            <v>: 05/2016</v>
          </cell>
        </row>
        <row r="5610">
          <cell r="A5610" t="str">
            <v>CÓDIGO</v>
          </cell>
          <cell r="B5610" t="str">
            <v>|D E S C R I Ç Ã O                                                   |UN</v>
          </cell>
          <cell r="C5610" t="str">
            <v>IDADE</v>
          </cell>
          <cell r="D5610" t="str">
            <v>DE</v>
          </cell>
          <cell r="E5610" t="str">
            <v>|CUSTO TOTA</v>
          </cell>
        </row>
        <row r="5611">
          <cell r="A5611" t="str">
            <v>VÍNCULO...</v>
          </cell>
          <cell r="B5611" t="str">
            <v>..: CAIXA REFERENCIAL</v>
          </cell>
        </row>
        <row r="5612">
          <cell r="A5612">
            <v>92273</v>
          </cell>
          <cell r="B5612" t="str">
            <v>FABRICAÇÃO DE ESCORAS DO TIPO PONTALETE, EM MADEIRA. AF_12/2015</v>
          </cell>
          <cell r="C5612" t="str">
            <v>M</v>
          </cell>
          <cell r="D5612" t="str">
            <v>CR</v>
          </cell>
          <cell r="E5612">
            <v>10.75</v>
          </cell>
        </row>
        <row r="5613">
          <cell r="A5613">
            <v>92408</v>
          </cell>
          <cell r="B5613" t="str">
            <v>MONTAGEM E DESMONTAGEM DE FÔRMA DE PILARES RETANGULARES E ESTRUTURAS S</v>
          </cell>
          <cell r="C5613" t="str">
            <v>M2</v>
          </cell>
          <cell r="D5613" t="str">
            <v>CR</v>
          </cell>
          <cell r="E5613">
            <v>138.06</v>
          </cell>
        </row>
        <row r="5614">
          <cell r="A5614" t="str">
            <v>IMILARES C</v>
          </cell>
          <cell r="B5614" t="str">
            <v>OM ÁREA MÉDIA DAS SEÇÕES MENOR OU IGUAL A 0,25 M², PÉ-DIREIT</v>
          </cell>
        </row>
        <row r="5615">
          <cell r="A5615" t="str">
            <v>O SIMPLES,</v>
          </cell>
          <cell r="B5615" t="str">
            <v>EM MADEIRA SERRADA, 1 UTILIZAÇÃO. AF_12/2015</v>
          </cell>
        </row>
        <row r="5616">
          <cell r="A5616">
            <v>92409</v>
          </cell>
          <cell r="B5616" t="str">
            <v>MONTAGEM E DESMONTAGEM DE FÔRMA DE PILARES RETANGULARES E ESTRUTURAS S</v>
          </cell>
          <cell r="C5616" t="str">
            <v>M2</v>
          </cell>
          <cell r="D5616" t="str">
            <v>CR</v>
          </cell>
          <cell r="E5616">
            <v>130.80000000000001</v>
          </cell>
        </row>
        <row r="5617">
          <cell r="A5617" t="str">
            <v>IMILARES C</v>
          </cell>
          <cell r="B5617" t="str">
            <v>OM ÁREA MÉDIA DAS SEÇÕES MAIOR QUE 0,25 M², PÉ-DIREITO SIMPL</v>
          </cell>
        </row>
        <row r="5618">
          <cell r="A5618" t="str">
            <v>ES, EM MAD</v>
          </cell>
          <cell r="B5618" t="str">
            <v>EIRA SERRADA, 1 UTILIZAÇÃO. AF_12/2015</v>
          </cell>
        </row>
        <row r="5619">
          <cell r="A5619">
            <v>92410</v>
          </cell>
          <cell r="B5619" t="str">
            <v>MONTAGEM E DESMONTAGEM DE FÔRMA DE PILARES RETANGULARES E ESTRUTURAS S</v>
          </cell>
          <cell r="C5619" t="str">
            <v>M2</v>
          </cell>
          <cell r="D5619" t="str">
            <v>CR</v>
          </cell>
          <cell r="E5619">
            <v>94.49</v>
          </cell>
        </row>
        <row r="5620">
          <cell r="A5620" t="str">
            <v>IMILARES C</v>
          </cell>
          <cell r="B5620" t="str">
            <v>OM ÁREA MÉDIA DAS SEÇÕES MENOR OU IGUAL A 0,25 M², PÉ-DIREIT</v>
          </cell>
        </row>
        <row r="5621">
          <cell r="A5621" t="str">
            <v>O SIMPLES,</v>
          </cell>
          <cell r="B5621" t="str">
            <v>EM MADEIRA SERRADA, 2 UTILIZAÇÕES. AF_12/2015</v>
          </cell>
        </row>
        <row r="5622">
          <cell r="A5622">
            <v>92411</v>
          </cell>
          <cell r="B5622" t="str">
            <v>MONTAGEM E DESMONTAGEM DE FÔRMA DE PILARES RETANGULARES E ESTRUTURAS S</v>
          </cell>
          <cell r="C5622" t="str">
            <v>M2</v>
          </cell>
          <cell r="D5622" t="str">
            <v>CR</v>
          </cell>
          <cell r="E5622">
            <v>88.07</v>
          </cell>
        </row>
        <row r="5623">
          <cell r="A5623" t="str">
            <v>IMILARES C</v>
          </cell>
          <cell r="B5623" t="str">
            <v>OM ÁREA MÉDIA DAS SEÇÕES MAIOR QUE 0,25 M², PÉ-DIREITO SIMPL</v>
          </cell>
        </row>
        <row r="5624">
          <cell r="A5624" t="str">
            <v>ES, EM MAD</v>
          </cell>
          <cell r="B5624" t="str">
            <v>EIRA SERRADA, 2 UTILIZAÇÕES. AF_12/2015</v>
          </cell>
        </row>
        <row r="5625">
          <cell r="A5625">
            <v>92412</v>
          </cell>
          <cell r="B5625" t="str">
            <v>MONTAGEM E DESMONTAGEM DE FÔRMA DE PILARES RETANGULARES E ESTRUTURAS S</v>
          </cell>
          <cell r="C5625" t="str">
            <v>M2</v>
          </cell>
          <cell r="D5625" t="str">
            <v>CR</v>
          </cell>
          <cell r="E5625">
            <v>62.93</v>
          </cell>
        </row>
        <row r="5626">
          <cell r="A5626" t="str">
            <v>IMILARES C</v>
          </cell>
          <cell r="B5626" t="str">
            <v>OM ÁREA MÉDIA DAS SEÇÕES MENOR OU IGUAL A 0,25 M², PÉ-DIREIT</v>
          </cell>
        </row>
        <row r="5627">
          <cell r="A5627" t="str">
            <v>O SIMPLES,</v>
          </cell>
          <cell r="B5627" t="str">
            <v>EM MADEIRA SERRADA, 4 UTILIZAÇÕES. AF_12/2015</v>
          </cell>
        </row>
        <row r="5628">
          <cell r="A5628">
            <v>92413</v>
          </cell>
          <cell r="B5628" t="str">
            <v>MONTAGEM E DESMONTAGEM DE FÔRMA DE PILARES RETANGULARES E ESTRUTURAS S</v>
          </cell>
          <cell r="C5628" t="str">
            <v>M2</v>
          </cell>
          <cell r="D5628" t="str">
            <v>CR</v>
          </cell>
          <cell r="E5628">
            <v>57.99</v>
          </cell>
        </row>
        <row r="5629">
          <cell r="A5629" t="str">
            <v>IMILARES C</v>
          </cell>
          <cell r="B5629" t="str">
            <v>OM ÁREA MÉDIA DAS SEÇÕES MAIOR QUE 0,25 M², PÉ-DIREITO SIMPL</v>
          </cell>
        </row>
        <row r="5630">
          <cell r="A5630" t="str">
            <v>ES, EM MAD</v>
          </cell>
          <cell r="B5630" t="str">
            <v>EIRA SERRADA, 4 UTILIZAÇÕES. AF_12/2015</v>
          </cell>
        </row>
        <row r="5631">
          <cell r="A5631">
            <v>92414</v>
          </cell>
          <cell r="B5631" t="str">
            <v>MONTAGEM E DESMONTAGEM DE FÔRMA DE PILARES RETANGULARES E ESTRUTURAS S</v>
          </cell>
          <cell r="C5631" t="str">
            <v>M2</v>
          </cell>
          <cell r="D5631" t="str">
            <v>CR</v>
          </cell>
          <cell r="E5631">
            <v>68.97</v>
          </cell>
        </row>
        <row r="5632">
          <cell r="A5632" t="str">
            <v>IMILARES C</v>
          </cell>
          <cell r="B5632" t="str">
            <v>OM ÁREA MÉDIA DAS SEÇÕES MENOR OU IGUAL A 0,25 M², PÉ-DIREIT</v>
          </cell>
        </row>
        <row r="5633">
          <cell r="A5633" t="str">
            <v>O SIMPLES,</v>
          </cell>
          <cell r="B5633" t="str">
            <v>EM CHAPA DE MADEIRA COMPENSADA RESINADA, 2 UTILIZAÇÕES. AF_</v>
          </cell>
        </row>
        <row r="5634">
          <cell r="A5634">
            <v>42339</v>
          </cell>
        </row>
        <row r="5635">
          <cell r="A5635">
            <v>92415</v>
          </cell>
          <cell r="B5635" t="str">
            <v>MONTAGEM E DESMONTAGEM DE FÔRMA DE PILARES RETANGULARES E ESTRUTURAS S</v>
          </cell>
          <cell r="C5635" t="str">
            <v>M2</v>
          </cell>
          <cell r="D5635" t="str">
            <v>CR</v>
          </cell>
          <cell r="E5635">
            <v>62.54</v>
          </cell>
        </row>
        <row r="5636">
          <cell r="A5636" t="str">
            <v>IMILARES C</v>
          </cell>
          <cell r="B5636" t="str">
            <v>OM ÁREA MÉDIA DAS SEÇÕES MAIOR QUE 0,25 M², PÉ-DIREITO SIMPL</v>
          </cell>
        </row>
        <row r="5637">
          <cell r="A5637" t="str">
            <v>ES, EM CHA</v>
          </cell>
          <cell r="B5637" t="str">
            <v>PA DE MADEIRA COMPENSADA RESINADA, 2 UTILIZAÇÕES. AF_12/2015</v>
          </cell>
        </row>
        <row r="5638">
          <cell r="A5638">
            <v>92416</v>
          </cell>
          <cell r="B5638" t="str">
            <v>MONTAGEM E DESMONTAGEM DE FÔRMA DE PILARES RETANGULARES E ESTRUTURAS S</v>
          </cell>
          <cell r="C5638" t="str">
            <v>M2</v>
          </cell>
          <cell r="D5638" t="str">
            <v>CR</v>
          </cell>
          <cell r="E5638">
            <v>82.17</v>
          </cell>
        </row>
        <row r="5639">
          <cell r="A5639" t="str">
            <v>IMILARES C</v>
          </cell>
          <cell r="B5639" t="str">
            <v>OM ÁREA MÉDIA DAS SEÇÕES MENOR OU IGUAL A 0,25 M², PÉ-DIREIT</v>
          </cell>
        </row>
        <row r="5640">
          <cell r="A5640" t="str">
            <v>SINAPI - S</v>
          </cell>
          <cell r="B5640" t="str">
            <v>ISTEMA NACIONAL DE PESQUISA DE CUSTOS E ÍNDICES DA CONSTRUÇÃO CIVIL</v>
          </cell>
        </row>
        <row r="5641">
          <cell r="A5641" t="str">
            <v>PCI.817.01</v>
          </cell>
          <cell r="B5641" t="e">
            <v>#NAME?</v>
          </cell>
          <cell r="D5641" t="str">
            <v>EM</v>
          </cell>
          <cell r="E5641" t="str">
            <v>06/2016 AS 13:04:4</v>
          </cell>
        </row>
        <row r="5642">
          <cell r="D5642" t="str">
            <v>TA</v>
          </cell>
          <cell r="E5642" t="str">
            <v>TÉCNICA: 13/06/20</v>
          </cell>
        </row>
        <row r="5643">
          <cell r="A5643" t="str">
            <v>ENCARGOS S</v>
          </cell>
          <cell r="B5643" t="str">
            <v>OCIAIS DESONERADOS: 90,80%(HORA)   52,84%(MÊS)</v>
          </cell>
        </row>
        <row r="5644">
          <cell r="A5644" t="str">
            <v>ABRANGÊNCI</v>
          </cell>
          <cell r="B5644" t="str">
            <v>A : NACIONAL                                              LOCALIDADE  : BELO</v>
          </cell>
          <cell r="C5644" t="str">
            <v>HORI</v>
          </cell>
        </row>
        <row r="5645">
          <cell r="A5645" t="str">
            <v>REF.COLETA</v>
          </cell>
          <cell r="B5645" t="str">
            <v>: MEDIANO</v>
          </cell>
          <cell r="D5645" t="str">
            <v>TA</v>
          </cell>
          <cell r="E5645" t="str">
            <v>: 05/2016</v>
          </cell>
        </row>
        <row r="5646">
          <cell r="A5646" t="str">
            <v>CÓDIGO</v>
          </cell>
          <cell r="B5646" t="str">
            <v>|D E S C R I Ç Ã O                                                   |UN</v>
          </cell>
          <cell r="C5646" t="str">
            <v>IDADE</v>
          </cell>
          <cell r="D5646" t="str">
            <v>DE</v>
          </cell>
          <cell r="E5646" t="str">
            <v>|CUSTO TOTA</v>
          </cell>
        </row>
        <row r="5647">
          <cell r="A5647" t="str">
            <v>VÍNCULO...</v>
          </cell>
          <cell r="B5647" t="str">
            <v>..: CAIXA REFERENCIAL</v>
          </cell>
        </row>
        <row r="5648">
          <cell r="A5648" t="str">
            <v>O DUPLO, E</v>
          </cell>
          <cell r="B5648" t="str">
            <v>M CHAPA DE MADEIRA COMPENSADA RESINADA, 2 UTILIZAÇÕES. AF_12</v>
          </cell>
        </row>
        <row r="5649">
          <cell r="A5649" t="str">
            <v>/2015</v>
          </cell>
        </row>
        <row r="5650">
          <cell r="A5650">
            <v>92417</v>
          </cell>
          <cell r="B5650" t="str">
            <v>MONTAGEM E DESMONTAGEM DE FÔRMA DE PILARES RETANGULARES E ESTRUTURAS S</v>
          </cell>
          <cell r="C5650" t="str">
            <v>M2</v>
          </cell>
          <cell r="D5650" t="str">
            <v>CR</v>
          </cell>
          <cell r="E5650">
            <v>75.77</v>
          </cell>
        </row>
        <row r="5651">
          <cell r="A5651" t="str">
            <v>IMILARES C</v>
          </cell>
          <cell r="B5651" t="str">
            <v>OM ÁREA MÉDIA DAS SEÇÕES MAIOR QUE 0,25 M², PÉ-DIREITO DUPLO</v>
          </cell>
        </row>
        <row r="5652">
          <cell r="A5652" t="str">
            <v>, EM CHAPA</v>
          </cell>
          <cell r="B5652" t="str">
            <v>DE MADEIRA COMPENSADA RESINADA, 2 UTILIZAÇÕES. AF_12/2015</v>
          </cell>
        </row>
        <row r="5653">
          <cell r="A5653">
            <v>92418</v>
          </cell>
          <cell r="B5653" t="str">
            <v>MONTAGEM E DESMONTAGEM DE FÔRMA DE PILARES RETANGULARES E ESTRUTURAS S</v>
          </cell>
          <cell r="C5653" t="str">
            <v>M2</v>
          </cell>
          <cell r="D5653" t="str">
            <v>CR</v>
          </cell>
          <cell r="E5653">
            <v>43.38</v>
          </cell>
        </row>
        <row r="5654">
          <cell r="A5654" t="str">
            <v>IMILARES C</v>
          </cell>
          <cell r="B5654" t="str">
            <v>OM ÁREA MÉDIA DAS SEÇÕES MENOR OU IGUAL A 0,25 M², PÉ-DIREIT</v>
          </cell>
        </row>
        <row r="5655">
          <cell r="A5655" t="str">
            <v>O SIMPLES,</v>
          </cell>
          <cell r="B5655" t="str">
            <v>EM CHAPA DE MADEIRA COMPENSADA RESINADA, 4 UTILIZAÇÕES. AF_</v>
          </cell>
        </row>
        <row r="5656">
          <cell r="A5656">
            <v>42339</v>
          </cell>
        </row>
        <row r="5657">
          <cell r="A5657">
            <v>92419</v>
          </cell>
          <cell r="B5657" t="str">
            <v>MONTAGEM E DESMONTAGEM DE FÔRMA DE PILARES RETANGULARES E ESTRUTURAS S</v>
          </cell>
          <cell r="C5657" t="str">
            <v>M2</v>
          </cell>
          <cell r="D5657" t="str">
            <v>CR</v>
          </cell>
          <cell r="E5657">
            <v>38.46</v>
          </cell>
        </row>
        <row r="5658">
          <cell r="A5658" t="str">
            <v>IMILARES C</v>
          </cell>
          <cell r="B5658" t="str">
            <v>OM ÁREA MÉDIA DAS SEÇÕES MAIOR QUE 0,25 M², PÉ-DIREITO SIMPL</v>
          </cell>
        </row>
        <row r="5659">
          <cell r="A5659" t="str">
            <v>ES, EM CHA</v>
          </cell>
          <cell r="B5659" t="str">
            <v>PA DE MADEIRA COMPENSADA RESINADA, 4 UTILIZAÇÕES. AF_12/2015</v>
          </cell>
        </row>
        <row r="5660">
          <cell r="A5660">
            <v>92420</v>
          </cell>
          <cell r="B5660" t="str">
            <v>MONTAGEM E DESMONTAGEM DE FÔRMA DE PILARES RETANGULARES E ESTRUTURAS S</v>
          </cell>
          <cell r="C5660" t="str">
            <v>M2</v>
          </cell>
          <cell r="D5660" t="str">
            <v>CR</v>
          </cell>
          <cell r="E5660">
            <v>53.54</v>
          </cell>
        </row>
        <row r="5661">
          <cell r="A5661" t="str">
            <v>IMILARES C</v>
          </cell>
          <cell r="B5661" t="str">
            <v>OM ÁREA MÉDIA DAS SEÇÕES MENOR OU IGUAL A 0,25 M², PÉ-DIREIT</v>
          </cell>
        </row>
        <row r="5662">
          <cell r="A5662" t="str">
            <v>O DUPLO, E</v>
          </cell>
          <cell r="B5662" t="str">
            <v>M CHAPA DE MADEIRA COMPENSADA RESINADA, 4 UTILIZAÇÕES. AF_12</v>
          </cell>
        </row>
        <row r="5663">
          <cell r="A5663" t="str">
            <v>/2015</v>
          </cell>
        </row>
        <row r="5664">
          <cell r="A5664">
            <v>92421</v>
          </cell>
          <cell r="B5664" t="str">
            <v>MONTAGEM E DESMONTAGEM DE FÔRMA DE PILARES RETANGULARES E ESTRUTURAS S</v>
          </cell>
          <cell r="C5664" t="str">
            <v>M2</v>
          </cell>
          <cell r="D5664" t="str">
            <v>CR</v>
          </cell>
          <cell r="E5664">
            <v>48.61</v>
          </cell>
        </row>
        <row r="5665">
          <cell r="A5665" t="str">
            <v>IMILARES C</v>
          </cell>
          <cell r="B5665" t="str">
            <v>OM ÁREA MÉDIA DAS SEÇÕES MAIOR QUE 0,25 M², PÉ-DIREITO DUPLO</v>
          </cell>
        </row>
        <row r="5666">
          <cell r="A5666" t="str">
            <v>, EM CHAPA</v>
          </cell>
          <cell r="B5666" t="str">
            <v>DE MADEIRA COMPENSADA RESINADA, 4 UTILIZAÇÕES. AF_12/2015</v>
          </cell>
        </row>
        <row r="5667">
          <cell r="A5667">
            <v>92422</v>
          </cell>
          <cell r="B5667" t="str">
            <v>MONTAGEM E DESMONTAGEM DE FÔRMA DE PILARES RETANGULARES E ESTRUTURAS S</v>
          </cell>
          <cell r="C5667" t="str">
            <v>M2</v>
          </cell>
          <cell r="D5667" t="str">
            <v>CR</v>
          </cell>
          <cell r="E5667">
            <v>35.119999999999997</v>
          </cell>
        </row>
        <row r="5668">
          <cell r="A5668" t="str">
            <v>IMILARES C</v>
          </cell>
          <cell r="B5668" t="str">
            <v>OM ÁREA MÉDIA DAS SEÇÕES MENOR OU IGUAL A 0,25 M², PÉ-DIREIT</v>
          </cell>
        </row>
        <row r="5669">
          <cell r="A5669" t="str">
            <v>O SIMPLES,</v>
          </cell>
          <cell r="B5669" t="str">
            <v>EM CHAPA DE MADEIRA COMPENSADA RESINADA, 6 UTILIZAÇÕES. AF_</v>
          </cell>
        </row>
        <row r="5670">
          <cell r="A5670">
            <v>42339</v>
          </cell>
        </row>
        <row r="5671">
          <cell r="A5671">
            <v>92423</v>
          </cell>
          <cell r="B5671" t="str">
            <v>MONTAGEM E DESMONTAGEM DE FÔRMA DE PILARES RETANGULARES E ESTRUTURAS S</v>
          </cell>
          <cell r="C5671" t="str">
            <v>M2</v>
          </cell>
          <cell r="D5671" t="str">
            <v>CR</v>
          </cell>
          <cell r="E5671">
            <v>30.84</v>
          </cell>
        </row>
        <row r="5672">
          <cell r="A5672" t="str">
            <v>IMILARES C</v>
          </cell>
          <cell r="B5672" t="str">
            <v>OM ÁREA MÉDIA DAS SEÇÕES MAIOR QUE 0,25 M², PÉ-DIREITO SIMPL</v>
          </cell>
        </row>
        <row r="5673">
          <cell r="A5673" t="str">
            <v>ES, EM CHA</v>
          </cell>
          <cell r="B5673" t="str">
            <v>PA DE MADEIRA COMPENSADA RESINADA, 6 UTILIZAÇÕES. AF_12/2015</v>
          </cell>
        </row>
        <row r="5674">
          <cell r="A5674">
            <v>92424</v>
          </cell>
          <cell r="B5674" t="str">
            <v>MONTAGEM E DESMONTAGEM DE FÔRMA DE PILARES RETANGULARES E ESTRUTURAS S</v>
          </cell>
          <cell r="C5674" t="str">
            <v>M2</v>
          </cell>
          <cell r="D5674" t="str">
            <v>CR</v>
          </cell>
          <cell r="E5674">
            <v>43.95</v>
          </cell>
        </row>
        <row r="5675">
          <cell r="A5675" t="str">
            <v>IMILARES C</v>
          </cell>
          <cell r="B5675" t="str">
            <v>OM ÁREA MÉDIA DAS SEÇÕES MENOR OU IGUAL A 0,25 M², PÉ-DIREIT</v>
          </cell>
        </row>
        <row r="5676">
          <cell r="A5676" t="str">
            <v>SINAPI - S</v>
          </cell>
          <cell r="B5676" t="str">
            <v>ISTEMA NACIONAL DE PESQUISA DE CUSTOS E ÍNDICES DA CONSTRUÇÃO CIVIL</v>
          </cell>
        </row>
        <row r="5677">
          <cell r="A5677" t="str">
            <v>PCI.817.01</v>
          </cell>
          <cell r="B5677" t="e">
            <v>#NAME?</v>
          </cell>
          <cell r="D5677" t="str">
            <v>EM</v>
          </cell>
          <cell r="E5677" t="str">
            <v>06/2016 AS 13:04:4</v>
          </cell>
        </row>
        <row r="5678">
          <cell r="D5678" t="str">
            <v>TA</v>
          </cell>
          <cell r="E5678" t="str">
            <v>TÉCNICA: 13/06/20</v>
          </cell>
        </row>
        <row r="5679">
          <cell r="A5679" t="str">
            <v>ENCARGOS S</v>
          </cell>
          <cell r="B5679" t="str">
            <v>OCIAIS DESONERADOS: 90,80%(HORA)   52,84%(MÊS)</v>
          </cell>
        </row>
        <row r="5680">
          <cell r="A5680" t="str">
            <v>ABRANGÊNCI</v>
          </cell>
          <cell r="B5680" t="str">
            <v>A : NACIONAL                                              LOCALIDADE  : BELO</v>
          </cell>
          <cell r="C5680" t="str">
            <v>HORI</v>
          </cell>
        </row>
        <row r="5681">
          <cell r="A5681" t="str">
            <v>REF.COLETA</v>
          </cell>
          <cell r="B5681" t="str">
            <v>: MEDIANO</v>
          </cell>
          <cell r="D5681" t="str">
            <v>TA</v>
          </cell>
          <cell r="E5681" t="str">
            <v>: 05/2016</v>
          </cell>
        </row>
        <row r="5682">
          <cell r="A5682" t="str">
            <v>CÓDIGO</v>
          </cell>
          <cell r="B5682" t="str">
            <v>|D E S C R I Ç Ã O                                                   |UN</v>
          </cell>
          <cell r="C5682" t="str">
            <v>IDADE</v>
          </cell>
          <cell r="D5682" t="str">
            <v>DE</v>
          </cell>
          <cell r="E5682" t="str">
            <v>|CUSTO TOTA</v>
          </cell>
        </row>
        <row r="5683">
          <cell r="A5683" t="str">
            <v>VÍNCULO...</v>
          </cell>
          <cell r="B5683" t="str">
            <v>..: CAIXA REFERENCIAL</v>
          </cell>
        </row>
        <row r="5684">
          <cell r="A5684" t="str">
            <v>O DUPLO, E</v>
          </cell>
          <cell r="B5684" t="str">
            <v>M CHAPA DE MADEIRA COMPENSADA RESINADA, 6 UTILIZAÇÕES. AF_12</v>
          </cell>
        </row>
        <row r="5685">
          <cell r="A5685" t="str">
            <v>/2015</v>
          </cell>
        </row>
        <row r="5686">
          <cell r="A5686">
            <v>92425</v>
          </cell>
          <cell r="B5686" t="str">
            <v>MONTAGEM E DESMONTAGEM DE FÔRMA DE PILARES RETANGULARES E ESTRUTURAS S</v>
          </cell>
          <cell r="C5686" t="str">
            <v>M2</v>
          </cell>
          <cell r="D5686" t="str">
            <v>CR</v>
          </cell>
          <cell r="E5686">
            <v>39.659999999999997</v>
          </cell>
        </row>
        <row r="5687">
          <cell r="A5687" t="str">
            <v>IMILARES C</v>
          </cell>
          <cell r="B5687" t="str">
            <v>OM ÁREA MÉDIA DAS SEÇÕES MAIOR QUE 0,25 M², PÉ-DIREITO DUPLO</v>
          </cell>
        </row>
        <row r="5688">
          <cell r="A5688" t="str">
            <v>, EM CHAPA</v>
          </cell>
          <cell r="B5688" t="str">
            <v>DE MADEIRA COMPENSADA RESINADA, 6 UTILIZAÇÕES. AF_12/2015</v>
          </cell>
        </row>
        <row r="5689">
          <cell r="A5689">
            <v>92426</v>
          </cell>
          <cell r="B5689" t="str">
            <v>MONTAGEM E DESMONTAGEM DE FÔRMA DE PILARES RETANGULARES E ESTRUTURAS S</v>
          </cell>
          <cell r="C5689" t="str">
            <v>M2</v>
          </cell>
          <cell r="D5689" t="str">
            <v>CR</v>
          </cell>
          <cell r="E5689">
            <v>30.95</v>
          </cell>
        </row>
        <row r="5690">
          <cell r="A5690" t="str">
            <v>IMILARES C</v>
          </cell>
          <cell r="B5690" t="str">
            <v>OM ÁREA MÉDIA DAS SEÇÕES MENOR OU IGUAL A 0,25 M², PÉ-DIREIT</v>
          </cell>
        </row>
        <row r="5691">
          <cell r="A5691" t="str">
            <v>O SIMPLES,</v>
          </cell>
          <cell r="B5691" t="str">
            <v>EM CHAPA DE MADEIRA COMPENSADA RESINADA, 8 UTILIZAÇÕES. AF_</v>
          </cell>
        </row>
        <row r="5692">
          <cell r="A5692">
            <v>42339</v>
          </cell>
        </row>
        <row r="5693">
          <cell r="A5693">
            <v>92427</v>
          </cell>
          <cell r="B5693" t="str">
            <v>MONTAGEM E DESMONTAGEM DE FÔRMA DE PILARES RETANGULARES E ESTRUTURAS S</v>
          </cell>
          <cell r="C5693" t="str">
            <v>M2</v>
          </cell>
          <cell r="D5693" t="str">
            <v>CR</v>
          </cell>
          <cell r="E5693">
            <v>26.99</v>
          </cell>
        </row>
        <row r="5694">
          <cell r="A5694" t="str">
            <v>IMILARES C</v>
          </cell>
          <cell r="B5694" t="str">
            <v>OM ÁREA MÉDIA DAS SEÇÕES MAIOR QUE 0,25 M², PÉ-DIREITO SIMPL</v>
          </cell>
        </row>
        <row r="5695">
          <cell r="A5695" t="str">
            <v>ES, EM CHA</v>
          </cell>
          <cell r="B5695" t="str">
            <v>PA DE MADEIRA COMPENSADA RESINADA, 8 UTILIZAÇÕES. AF_12/2015</v>
          </cell>
        </row>
        <row r="5696">
          <cell r="A5696">
            <v>92428</v>
          </cell>
          <cell r="B5696" t="str">
            <v>MONTAGEM E DESMONTAGEM DE FÔRMA DE PILARES RETANGULARES E ESTRUTURAS S</v>
          </cell>
          <cell r="C5696" t="str">
            <v>M2</v>
          </cell>
          <cell r="D5696" t="str">
            <v>CR</v>
          </cell>
          <cell r="E5696">
            <v>39.130000000000003</v>
          </cell>
        </row>
        <row r="5697">
          <cell r="A5697" t="str">
            <v>IMILARES C</v>
          </cell>
          <cell r="B5697" t="str">
            <v>OM ÁREA MÉDIA DAS SEÇÕES MENOR OU IGUAL A 0,25 M², PÉ-DIREIT</v>
          </cell>
        </row>
        <row r="5698">
          <cell r="A5698" t="str">
            <v>O DUPLO, E</v>
          </cell>
          <cell r="B5698" t="str">
            <v>M CHAPA DE MADEIRA COMPENSADA RESINADA, 8 UTILIZAÇÕES. AF_12</v>
          </cell>
        </row>
        <row r="5699">
          <cell r="A5699" t="str">
            <v>/2015</v>
          </cell>
        </row>
        <row r="5700">
          <cell r="A5700">
            <v>92429</v>
          </cell>
          <cell r="B5700" t="str">
            <v>MONTAGEM E DESMONTAGEM DE FÔRMA DE PILARES RETANGULARES E ESTRUTURAS S</v>
          </cell>
          <cell r="C5700" t="str">
            <v>M2</v>
          </cell>
          <cell r="D5700" t="str">
            <v>CR</v>
          </cell>
          <cell r="E5700">
            <v>35.159999999999997</v>
          </cell>
        </row>
        <row r="5701">
          <cell r="A5701" t="str">
            <v>IMILARES C</v>
          </cell>
          <cell r="B5701" t="str">
            <v>OM ÁREA MÉDIA DAS SEÇÕES MAIOR QUE 0,25 M², PÉ-DIREITO DUPLO</v>
          </cell>
        </row>
        <row r="5702">
          <cell r="A5702" t="str">
            <v>, EM CHAPA</v>
          </cell>
          <cell r="B5702" t="str">
            <v>DE MADEIRA COMPENSADA RESINADA, 8 UTILIZAÇÕES. AF_12/2015</v>
          </cell>
        </row>
        <row r="5703">
          <cell r="A5703">
            <v>92430</v>
          </cell>
          <cell r="B5703" t="str">
            <v>MONTAGEM E DESMONTAGEM DE FÔRMA DE PILARES RETANGULARES E ESTRUTURAS S</v>
          </cell>
          <cell r="C5703" t="str">
            <v>M2</v>
          </cell>
          <cell r="D5703" t="str">
            <v>CR</v>
          </cell>
          <cell r="E5703">
            <v>27.95</v>
          </cell>
        </row>
        <row r="5704">
          <cell r="A5704" t="str">
            <v>IMILARES C</v>
          </cell>
          <cell r="B5704" t="str">
            <v>OM ÁREA MÉDIA DAS SEÇÕES MENOR OU IGUAL A 0,25 M², PÉ-DIREIT</v>
          </cell>
        </row>
        <row r="5705">
          <cell r="A5705" t="str">
            <v>O SIMPLES,</v>
          </cell>
          <cell r="B5705" t="str">
            <v>EM CHAPA DE MADEIRA COMPENSADA PLASTIFICADA, 10 UTILIZAÇÕES</v>
          </cell>
        </row>
        <row r="5706">
          <cell r="A5706" t="str">
            <v>. AF_12/20</v>
          </cell>
          <cell r="B5706">
            <v>15</v>
          </cell>
        </row>
        <row r="5707">
          <cell r="A5707">
            <v>92431</v>
          </cell>
          <cell r="B5707" t="str">
            <v>MONTAGEM E DESMONTAGEM DE FÔRMA DE PILARES RETANGULARES E ESTRUTURAS S</v>
          </cell>
          <cell r="C5707" t="str">
            <v>M2</v>
          </cell>
          <cell r="D5707" t="str">
            <v>CR</v>
          </cell>
          <cell r="E5707">
            <v>24.18</v>
          </cell>
        </row>
        <row r="5708">
          <cell r="A5708" t="str">
            <v>IMILARES C</v>
          </cell>
          <cell r="B5708" t="str">
            <v>OM ÁREA MÉDIA DAS SEÇÕES MAIOR QUE 0,25 M², PÉ-DIREITO SIMPL</v>
          </cell>
        </row>
        <row r="5709">
          <cell r="A5709" t="str">
            <v>ES, EM CHA</v>
          </cell>
          <cell r="B5709" t="str">
            <v>PA DE MADEIRA COMPENSADA PLASTIFICADA, 10 UTILIZAÇÕES. AF_12</v>
          </cell>
        </row>
        <row r="5710">
          <cell r="A5710" t="str">
            <v>/2015</v>
          </cell>
        </row>
        <row r="5711">
          <cell r="A5711">
            <v>92432</v>
          </cell>
          <cell r="B5711" t="str">
            <v>MONTAGEM E DESMONTAGEM DE FÔRMA DE PILARES RETANGULARES E ESTRUTURAS S</v>
          </cell>
          <cell r="C5711" t="str">
            <v>M2</v>
          </cell>
          <cell r="D5711" t="str">
            <v>CR</v>
          </cell>
          <cell r="E5711">
            <v>35.71</v>
          </cell>
        </row>
        <row r="5712">
          <cell r="A5712" t="str">
            <v>SINAPI - S</v>
          </cell>
          <cell r="B5712" t="str">
            <v>ISTEMA NACIONAL DE PESQUISA DE CUSTOS E ÍNDICES DA CONSTRUÇÃO CIVIL</v>
          </cell>
        </row>
        <row r="5713">
          <cell r="A5713" t="str">
            <v>PCI.817.01</v>
          </cell>
          <cell r="B5713" t="e">
            <v>#NAME?</v>
          </cell>
          <cell r="D5713" t="str">
            <v>EM</v>
          </cell>
          <cell r="E5713" t="str">
            <v>06/2016 AS 13:04:4</v>
          </cell>
        </row>
        <row r="5714">
          <cell r="D5714" t="str">
            <v>TA</v>
          </cell>
          <cell r="E5714" t="str">
            <v>TÉCNICA: 13/06/20</v>
          </cell>
        </row>
        <row r="5715">
          <cell r="A5715" t="str">
            <v>ENCARGOS S</v>
          </cell>
          <cell r="B5715" t="str">
            <v>OCIAIS DESONERADOS: 90,80%(HORA)   52,84%(MÊS)</v>
          </cell>
        </row>
        <row r="5716">
          <cell r="A5716" t="str">
            <v>ABRANGÊNCI</v>
          </cell>
          <cell r="B5716" t="str">
            <v>A : NACIONAL                                              LOCALIDADE  : BELO</v>
          </cell>
          <cell r="C5716" t="str">
            <v>HORI</v>
          </cell>
        </row>
        <row r="5717">
          <cell r="A5717" t="str">
            <v>REF.COLETA</v>
          </cell>
          <cell r="B5717" t="str">
            <v>: MEDIANO</v>
          </cell>
          <cell r="D5717" t="str">
            <v>TA</v>
          </cell>
          <cell r="E5717" t="str">
            <v>: 05/2016</v>
          </cell>
        </row>
        <row r="5718">
          <cell r="A5718" t="str">
            <v>CÓDIGO</v>
          </cell>
          <cell r="B5718" t="str">
            <v>|D E S C R I Ç Ã O                                                   |UN</v>
          </cell>
          <cell r="C5718" t="str">
            <v>IDADE</v>
          </cell>
          <cell r="D5718" t="str">
            <v>DE</v>
          </cell>
          <cell r="E5718" t="str">
            <v>|CUSTO TOTA</v>
          </cell>
        </row>
        <row r="5719">
          <cell r="A5719" t="str">
            <v>VÍNCULO...</v>
          </cell>
          <cell r="B5719" t="str">
            <v>..: CAIXA REFERENCIAL</v>
          </cell>
        </row>
        <row r="5720">
          <cell r="A5720" t="str">
            <v>IMILARES C</v>
          </cell>
          <cell r="B5720" t="str">
            <v>OM ÁREA MÉDIA DAS SEÇÕES MENOR OU IGUAL A 0,25 M², PÉ-DIREIT</v>
          </cell>
        </row>
        <row r="5721">
          <cell r="A5721" t="str">
            <v>O DUPLO, E</v>
          </cell>
          <cell r="B5721" t="str">
            <v>M CHAPA DE MADEIRA COMPENSADA PLASTIFICADA, 10 UTILIZAÇÕES.</v>
          </cell>
        </row>
        <row r="5722">
          <cell r="A5722" t="str">
            <v>AF_12/2015</v>
          </cell>
        </row>
        <row r="5723">
          <cell r="A5723">
            <v>92433</v>
          </cell>
          <cell r="B5723" t="str">
            <v>MONTAGEM E DESMONTAGEM DE FÔRMA DE PILARES RETANGULARES E ESTRUTURAS S</v>
          </cell>
          <cell r="C5723" t="str">
            <v>M2</v>
          </cell>
          <cell r="D5723" t="str">
            <v>CR</v>
          </cell>
          <cell r="E5723">
            <v>31.95</v>
          </cell>
        </row>
        <row r="5724">
          <cell r="A5724" t="str">
            <v>IMILARES C</v>
          </cell>
          <cell r="B5724" t="str">
            <v>OM ÁREA MÉDIA DAS SEÇÕES MAIOR QUE 0,25 M², PÉ-DIREITO DUPLO</v>
          </cell>
        </row>
        <row r="5725">
          <cell r="A5725" t="str">
            <v>, EM CHAPA</v>
          </cell>
          <cell r="B5725" t="str">
            <v>DE MADEIRA COMPENSADA PLASTIFICADA, 10 UTILIZAÇÕES. AF_12/2</v>
          </cell>
        </row>
        <row r="5726">
          <cell r="A5726">
            <v>15</v>
          </cell>
        </row>
        <row r="5727">
          <cell r="A5727">
            <v>92434</v>
          </cell>
          <cell r="B5727" t="str">
            <v>MONTAGEM E DESMONTAGEM DE FÔRMA DE PILARES RETANGULARES E ESTRUTURAS S</v>
          </cell>
          <cell r="C5727" t="str">
            <v>M2</v>
          </cell>
          <cell r="D5727" t="str">
            <v>CR</v>
          </cell>
          <cell r="E5727">
            <v>26.47</v>
          </cell>
        </row>
        <row r="5728">
          <cell r="A5728" t="str">
            <v>IMILARES C</v>
          </cell>
          <cell r="B5728" t="str">
            <v>OM ÁREA MÉDIA DAS SEÇÕES MENOR OU IGUAL A 0,25 M², PÉ-DIREIT</v>
          </cell>
        </row>
        <row r="5729">
          <cell r="A5729" t="str">
            <v>O SIMPLES,</v>
          </cell>
          <cell r="B5729" t="str">
            <v>EM CHAPA DE MADEIRA COMPENSADA PLASTIFICADA, 12 UTILIZAÇÕES</v>
          </cell>
        </row>
        <row r="5730">
          <cell r="A5730" t="str">
            <v>. AF_12/20</v>
          </cell>
          <cell r="B5730">
            <v>15</v>
          </cell>
        </row>
        <row r="5731">
          <cell r="A5731">
            <v>92435</v>
          </cell>
          <cell r="B5731" t="str">
            <v>MONTAGEM E DESMONTAGEM DE FÔRMA DE PILARES RETANGULARES E ESTRUTURAS S</v>
          </cell>
          <cell r="C5731" t="str">
            <v>M2</v>
          </cell>
          <cell r="D5731" t="str">
            <v>CR</v>
          </cell>
          <cell r="E5731">
            <v>22.83</v>
          </cell>
        </row>
        <row r="5732">
          <cell r="A5732" t="str">
            <v>IMILARES C</v>
          </cell>
          <cell r="B5732" t="str">
            <v>OM ÁREA MÉDIA DAS SEÇÕES MAIOR QUE 0,25 M², PÉ-DIREITO SIMPL</v>
          </cell>
        </row>
        <row r="5733">
          <cell r="A5733" t="str">
            <v>ES, EM CHA</v>
          </cell>
          <cell r="B5733" t="str">
            <v>PA DE MADEIRA COMPENSADA PLASTIFICADA, 12 UTILIZAÇÕES. AF_12</v>
          </cell>
        </row>
        <row r="5734">
          <cell r="A5734" t="str">
            <v>/2015</v>
          </cell>
        </row>
        <row r="5735">
          <cell r="A5735">
            <v>92436</v>
          </cell>
          <cell r="B5735" t="str">
            <v>MONTAGEM E DESMONTAGEM DE FÔRMA DE PILARES RETANGULARES E ESTRUTURAS S</v>
          </cell>
          <cell r="C5735" t="str">
            <v>M2</v>
          </cell>
          <cell r="D5735" t="str">
            <v>CR</v>
          </cell>
          <cell r="E5735">
            <v>33.96</v>
          </cell>
        </row>
        <row r="5736">
          <cell r="A5736" t="str">
            <v>IMILARES C</v>
          </cell>
          <cell r="B5736" t="str">
            <v>OM ÁREA MÉDIA DAS SEÇÕES MENOR OU IGUAL A 0,25 M², PÉ-DIREIT</v>
          </cell>
        </row>
        <row r="5737">
          <cell r="A5737" t="str">
            <v>O DUPLO, E</v>
          </cell>
          <cell r="B5737" t="str">
            <v>M CHAPA DE MADEIRA COMPENSADA PLASTIFICADA, 12 UTILIZAÇÕES.</v>
          </cell>
        </row>
        <row r="5738">
          <cell r="A5738" t="str">
            <v>AF_12/2015</v>
          </cell>
        </row>
        <row r="5739">
          <cell r="A5739">
            <v>92437</v>
          </cell>
          <cell r="B5739" t="str">
            <v>MONTAGEM E DESMONTAGEM DE FÔRMA DE PILARES RETANGULARES E ESTRUTURAS S</v>
          </cell>
          <cell r="C5739" t="str">
            <v>M2</v>
          </cell>
          <cell r="D5739" t="str">
            <v>CR</v>
          </cell>
          <cell r="E5739">
            <v>30.33</v>
          </cell>
        </row>
        <row r="5740">
          <cell r="A5740" t="str">
            <v>IMILARES C</v>
          </cell>
          <cell r="B5740" t="str">
            <v>OM ÁREA MÉDIA DAS SEÇÕES MAIOR QUE 0,25 M², PÉ-DIREITO DUPLO</v>
          </cell>
        </row>
        <row r="5741">
          <cell r="A5741" t="str">
            <v>, EM CHAPA</v>
          </cell>
          <cell r="B5741" t="str">
            <v>DE MADEIRA COMPENSADA PLASTIFICADA, 12 UTILIZAÇÕES. AF_12/2</v>
          </cell>
        </row>
        <row r="5742">
          <cell r="A5742">
            <v>15</v>
          </cell>
        </row>
        <row r="5743">
          <cell r="A5743">
            <v>92438</v>
          </cell>
          <cell r="B5743" t="str">
            <v>MONTAGEM E DESMONTAGEM DE FÔRMA DE PILARES RETANGULARES E ESTRUTURAS S</v>
          </cell>
          <cell r="C5743" t="str">
            <v>M2</v>
          </cell>
          <cell r="D5743" t="str">
            <v>CR</v>
          </cell>
          <cell r="E5743">
            <v>25.41</v>
          </cell>
        </row>
        <row r="5744">
          <cell r="A5744" t="str">
            <v>IMILARES C</v>
          </cell>
          <cell r="B5744" t="str">
            <v>OM ÁREA MÉDIA DAS SEÇÕES MENOR OU IGUAL A 0,25 M², PÉ-DIREIT</v>
          </cell>
        </row>
        <row r="5745">
          <cell r="A5745" t="str">
            <v>O SIMPLES,</v>
          </cell>
          <cell r="B5745" t="str">
            <v>EM CHAPA DE MADEIRA COMPENSADA PLASTIFICADA, 14 UTILIZAÇÕES</v>
          </cell>
        </row>
        <row r="5746">
          <cell r="A5746" t="str">
            <v>. AF_12/20</v>
          </cell>
          <cell r="B5746">
            <v>15</v>
          </cell>
        </row>
        <row r="5747">
          <cell r="A5747">
            <v>92439</v>
          </cell>
          <cell r="B5747" t="str">
            <v>MONTAGEM E DESMONTAGEM DE FÔRMA DE PILARES RETANGULARES E ESTRUTURAS S</v>
          </cell>
          <cell r="C5747" t="str">
            <v>M2</v>
          </cell>
          <cell r="D5747" t="str">
            <v>CR</v>
          </cell>
          <cell r="E5747">
            <v>21.86</v>
          </cell>
        </row>
        <row r="5748">
          <cell r="A5748" t="str">
            <v>SINAPI - S</v>
          </cell>
          <cell r="B5748" t="str">
            <v>ISTEMA NACIONAL DE PESQUISA DE CUSTOS E ÍNDICES DA CONSTRUÇÃO CIVIL</v>
          </cell>
        </row>
        <row r="5749">
          <cell r="A5749" t="str">
            <v>PCI.817.01</v>
          </cell>
          <cell r="B5749" t="e">
            <v>#NAME?</v>
          </cell>
          <cell r="D5749" t="str">
            <v>EM</v>
          </cell>
          <cell r="E5749" t="str">
            <v>06/2016 AS 13:04:4</v>
          </cell>
        </row>
        <row r="5750">
          <cell r="D5750" t="str">
            <v>TA</v>
          </cell>
          <cell r="E5750" t="str">
            <v>TÉCNICA: 13/06/20</v>
          </cell>
        </row>
        <row r="5751">
          <cell r="A5751" t="str">
            <v>ENCARGOS S</v>
          </cell>
          <cell r="B5751" t="str">
            <v>OCIAIS DESONERADOS: 90,80%(HORA)   52,84%(MÊS)</v>
          </cell>
        </row>
        <row r="5752">
          <cell r="A5752" t="str">
            <v>ABRANGÊNCI</v>
          </cell>
          <cell r="B5752" t="str">
            <v>A : NACIONAL                                              LOCALIDADE  : BELO</v>
          </cell>
          <cell r="C5752" t="str">
            <v>HORI</v>
          </cell>
        </row>
        <row r="5753">
          <cell r="A5753" t="str">
            <v>REF.COLETA</v>
          </cell>
          <cell r="B5753" t="str">
            <v>: MEDIANO</v>
          </cell>
          <cell r="D5753" t="str">
            <v>TA</v>
          </cell>
          <cell r="E5753" t="str">
            <v>: 05/2016</v>
          </cell>
        </row>
        <row r="5754">
          <cell r="A5754" t="str">
            <v>CÓDIGO</v>
          </cell>
          <cell r="B5754" t="str">
            <v>|D E S C R I Ç Ã O                                                   |UN</v>
          </cell>
          <cell r="C5754" t="str">
            <v>IDADE</v>
          </cell>
          <cell r="D5754" t="str">
            <v>DE</v>
          </cell>
          <cell r="E5754" t="str">
            <v>|CUSTO TOTA</v>
          </cell>
        </row>
        <row r="5755">
          <cell r="A5755" t="str">
            <v>VÍNCULO...</v>
          </cell>
          <cell r="B5755" t="str">
            <v>..: CAIXA REFERENCIAL</v>
          </cell>
        </row>
        <row r="5756">
          <cell r="A5756" t="str">
            <v>IMILARES C</v>
          </cell>
          <cell r="B5756" t="str">
            <v>OM ÁREA MÉDIA DAS SEÇÕES MAIOR QUE 0,25 M², PÉ-DIREITO SIMPL</v>
          </cell>
        </row>
        <row r="5757">
          <cell r="A5757" t="str">
            <v>ES, EM CHA</v>
          </cell>
          <cell r="B5757" t="str">
            <v>PA DE MADEIRA COMPENSADA PLASTIFICADA, 14 UTILIZAÇÕES. AF_12</v>
          </cell>
        </row>
        <row r="5758">
          <cell r="A5758" t="str">
            <v>/2015</v>
          </cell>
        </row>
        <row r="5759">
          <cell r="A5759">
            <v>92440</v>
          </cell>
          <cell r="B5759" t="str">
            <v>MONTAGEM E DESMONTAGEM DE FÔRMA DE PILARES RETANGULARES E ESTRUTURAS S</v>
          </cell>
          <cell r="C5759" t="str">
            <v>M2</v>
          </cell>
          <cell r="D5759" t="str">
            <v>CR</v>
          </cell>
          <cell r="E5759">
            <v>32.69</v>
          </cell>
        </row>
        <row r="5760">
          <cell r="A5760" t="str">
            <v>IMILARES C</v>
          </cell>
          <cell r="B5760" t="str">
            <v>OM ÁREA MÉDIA DAS SEÇÕES MENOR OU IGUAL A 0,25 M², PÉ-DIREIT</v>
          </cell>
        </row>
        <row r="5761">
          <cell r="A5761" t="str">
            <v>O DUPLO, E</v>
          </cell>
          <cell r="B5761" t="str">
            <v>M CHAPA DE MADEIRA COMPENSADA PLASTIFICADA, 14 UTILIZAÇÕES.</v>
          </cell>
        </row>
        <row r="5762">
          <cell r="A5762" t="str">
            <v>AF_12/2015</v>
          </cell>
        </row>
        <row r="5763">
          <cell r="A5763">
            <v>92441</v>
          </cell>
          <cell r="B5763" t="str">
            <v>MONTAGEM E DESMONTAGEM DE FÔRMA DE PILARES RETANGULARES E ESTRUTURAS S</v>
          </cell>
          <cell r="C5763" t="str">
            <v>M2</v>
          </cell>
          <cell r="D5763" t="str">
            <v>CR</v>
          </cell>
          <cell r="E5763">
            <v>29.17</v>
          </cell>
        </row>
        <row r="5764">
          <cell r="A5764" t="str">
            <v>IMILARES C</v>
          </cell>
          <cell r="B5764" t="str">
            <v>OM ÁREA MÉDIA DAS SEÇÕES MAIOR QUE 0,25 M², PÉ-DIREITO DUPLO</v>
          </cell>
        </row>
        <row r="5765">
          <cell r="A5765" t="str">
            <v>, EM CHAPA</v>
          </cell>
          <cell r="B5765" t="str">
            <v>DE MADEIRA COMPENSADA PLASTIFICADA, 14 UTILIZAÇÕES. AF_12/2</v>
          </cell>
        </row>
        <row r="5766">
          <cell r="A5766">
            <v>15</v>
          </cell>
        </row>
        <row r="5767">
          <cell r="A5767">
            <v>92442</v>
          </cell>
          <cell r="B5767" t="str">
            <v>MONTAGEM E DESMONTAGEM DE FÔRMA DE PILARES RETANGULARES E ESTRUTURAS S</v>
          </cell>
          <cell r="C5767" t="str">
            <v>M2</v>
          </cell>
          <cell r="D5767" t="str">
            <v>CR</v>
          </cell>
          <cell r="E5767">
            <v>23.27</v>
          </cell>
        </row>
        <row r="5768">
          <cell r="A5768" t="str">
            <v>IMILARES C</v>
          </cell>
          <cell r="B5768" t="str">
            <v>OM ÁREA MÉDIA DAS SEÇÕES MENOR OU IGUAL A 0,25 M², PÉ-DIREIT</v>
          </cell>
        </row>
        <row r="5769">
          <cell r="A5769" t="str">
            <v>O SIMPLES,</v>
          </cell>
          <cell r="B5769" t="str">
            <v>EM CHAPA DE MADEIRA COMPENSADA PLASTIFICADA, 18 UTILIZAÇÕES</v>
          </cell>
        </row>
        <row r="5770">
          <cell r="A5770" t="str">
            <v>. AF_12/20</v>
          </cell>
          <cell r="B5770">
            <v>15</v>
          </cell>
        </row>
        <row r="5771">
          <cell r="A5771">
            <v>92443</v>
          </cell>
          <cell r="B5771" t="str">
            <v>MONTAGEM E DESMONTAGEM DE FÔRMA DE PILARES RETANGULARES E ESTRUTURAS S</v>
          </cell>
          <cell r="C5771" t="str">
            <v>M2</v>
          </cell>
          <cell r="D5771" t="str">
            <v>CR</v>
          </cell>
          <cell r="E5771">
            <v>19.84</v>
          </cell>
        </row>
        <row r="5772">
          <cell r="A5772" t="str">
            <v>IMILARES C</v>
          </cell>
          <cell r="B5772" t="str">
            <v>OM ÁREA MÉDIA DAS SEÇÕES MAIOR QUE 0,25 M², PÉ-DIREITO SIMPL</v>
          </cell>
        </row>
        <row r="5773">
          <cell r="A5773" t="str">
            <v>ES, EM CHA</v>
          </cell>
          <cell r="B5773" t="str">
            <v>PA DE MADEIRA COMPENSADA PLASTIFICADA, 18 UTILIZAÇÕES. AF_12</v>
          </cell>
        </row>
        <row r="5774">
          <cell r="A5774" t="str">
            <v>/2015</v>
          </cell>
        </row>
        <row r="5775">
          <cell r="A5775">
            <v>92444</v>
          </cell>
          <cell r="B5775" t="str">
            <v>MONTAGEM E DESMONTAGEM DE FÔRMA DE PILARES RETANGULARES E ESTRUTURAS S</v>
          </cell>
          <cell r="C5775" t="str">
            <v>M2</v>
          </cell>
          <cell r="D5775" t="str">
            <v>CR</v>
          </cell>
          <cell r="E5775">
            <v>30.32</v>
          </cell>
        </row>
        <row r="5776">
          <cell r="A5776" t="str">
            <v>IMILARES C</v>
          </cell>
          <cell r="B5776" t="str">
            <v>OM ÁREA MÉDIA DAS SEÇÕES MENOR OU IGUAL A 0,25 M², PÉ-DIREIT</v>
          </cell>
        </row>
        <row r="5777">
          <cell r="A5777" t="str">
            <v>O DUPLO, E</v>
          </cell>
          <cell r="B5777" t="str">
            <v>M CHAPA DE MADEIRA COMPENSADA PLASTIFICADA, 18 UTILIZAÇÕES.</v>
          </cell>
        </row>
        <row r="5778">
          <cell r="A5778" t="str">
            <v>AF_12/2015</v>
          </cell>
        </row>
        <row r="5779">
          <cell r="A5779">
            <v>92445</v>
          </cell>
          <cell r="B5779" t="str">
            <v>MONTAGEM E DESMONTAGEM DE FÔRMA DE PILARES RETANGULARES E ESTRUTURAS S</v>
          </cell>
          <cell r="C5779" t="str">
            <v>M2</v>
          </cell>
          <cell r="D5779" t="str">
            <v>CR</v>
          </cell>
          <cell r="E5779">
            <v>26.9</v>
          </cell>
        </row>
        <row r="5780">
          <cell r="A5780" t="str">
            <v>IMILARES C</v>
          </cell>
          <cell r="B5780" t="str">
            <v>OM ÁREA MÉDIA DAS SEÇÕES MAIOR QUE 0,25 M², PÉ-DIREITO DUPLO</v>
          </cell>
        </row>
        <row r="5781">
          <cell r="A5781" t="str">
            <v>, EM CHAPA</v>
          </cell>
          <cell r="B5781" t="str">
            <v>DE MADEIRA COMPENSADA PLASTIFICADA, 18 UTILIZAÇÕES. AF_12/2</v>
          </cell>
        </row>
        <row r="5782">
          <cell r="A5782">
            <v>15</v>
          </cell>
        </row>
        <row r="5783">
          <cell r="A5783">
            <v>92446</v>
          </cell>
          <cell r="B5783" t="str">
            <v>MONTAGEM E DESMONTAGEM DE FÔRMA DE VIGA, ESCORAMENTO COM PONTALETE DE</v>
          </cell>
          <cell r="C5783" t="str">
            <v>M2</v>
          </cell>
          <cell r="D5783" t="str">
            <v>CR</v>
          </cell>
          <cell r="E5783">
            <v>127.5</v>
          </cell>
        </row>
        <row r="5784">
          <cell r="A5784" t="str">
            <v>SINAPI - S</v>
          </cell>
          <cell r="B5784" t="str">
            <v>ISTEMA NACIONAL DE PESQUISA DE CUSTOS E ÍNDICES DA CONSTRUÇÃO CIVIL</v>
          </cell>
        </row>
        <row r="5785">
          <cell r="A5785" t="str">
            <v>PCI.817.01</v>
          </cell>
          <cell r="B5785" t="e">
            <v>#NAME?</v>
          </cell>
          <cell r="D5785" t="str">
            <v>EM</v>
          </cell>
          <cell r="E5785" t="str">
            <v>06/2016 AS 13:04:4</v>
          </cell>
        </row>
        <row r="5786">
          <cell r="D5786" t="str">
            <v>TA</v>
          </cell>
          <cell r="E5786" t="str">
            <v>TÉCNICA: 13/06/20</v>
          </cell>
        </row>
        <row r="5787">
          <cell r="A5787" t="str">
            <v>ENCARGOS S</v>
          </cell>
          <cell r="B5787" t="str">
            <v>OCIAIS DESONERADOS: 90,80%(HORA)   52,84%(MÊS)</v>
          </cell>
        </row>
        <row r="5788">
          <cell r="A5788" t="str">
            <v>ABRANGÊNCI</v>
          </cell>
          <cell r="B5788" t="str">
            <v>A : NACIONAL                                              LOCALIDADE  : BELO</v>
          </cell>
          <cell r="C5788" t="str">
            <v>HORI</v>
          </cell>
        </row>
        <row r="5789">
          <cell r="A5789" t="str">
            <v>REF.COLETA</v>
          </cell>
          <cell r="B5789" t="str">
            <v>: MEDIANO</v>
          </cell>
          <cell r="D5789" t="str">
            <v>TA</v>
          </cell>
          <cell r="E5789" t="str">
            <v>: 05/2016</v>
          </cell>
        </row>
        <row r="5790">
          <cell r="A5790" t="str">
            <v>CÓDIGO</v>
          </cell>
          <cell r="B5790" t="str">
            <v>|D E S C R I Ç Ã O                                                   |UN</v>
          </cell>
          <cell r="C5790" t="str">
            <v>IDADE</v>
          </cell>
          <cell r="D5790" t="str">
            <v>DE</v>
          </cell>
          <cell r="E5790" t="str">
            <v>|CUSTO TOTA</v>
          </cell>
        </row>
        <row r="5791">
          <cell r="A5791" t="str">
            <v>VÍNCULO...</v>
          </cell>
          <cell r="B5791" t="str">
            <v>..: CAIXA REFERENCIAL</v>
          </cell>
        </row>
        <row r="5792">
          <cell r="A5792" t="str">
            <v>MADEIRA, P</v>
          </cell>
          <cell r="B5792" t="str">
            <v>É-DIREITO SIMPLES, EM MADEIRA SERRADA, 1 UTILIZAÇÃO. AF_12/2</v>
          </cell>
        </row>
        <row r="5793">
          <cell r="A5793">
            <v>15</v>
          </cell>
        </row>
        <row r="5794">
          <cell r="A5794">
            <v>92447</v>
          </cell>
          <cell r="B5794" t="str">
            <v>MONTAGEM E DESMONTAGEM DE FÔRMA DE VIGA, ESCORAMENTO COM PONTALETE DE</v>
          </cell>
          <cell r="C5794" t="str">
            <v>M2</v>
          </cell>
          <cell r="D5794" t="str">
            <v>CR</v>
          </cell>
          <cell r="E5794">
            <v>93.68</v>
          </cell>
        </row>
        <row r="5795">
          <cell r="A5795" t="str">
            <v>MADEIRA, P</v>
          </cell>
          <cell r="B5795" t="str">
            <v>É-DIREITO SIMPLES, EM MADEIRA SERRADA, 2 UTILIZAÇÕES. AF_12/</v>
          </cell>
        </row>
        <row r="5796">
          <cell r="A5796">
            <v>2015</v>
          </cell>
        </row>
        <row r="5797">
          <cell r="A5797">
            <v>92448</v>
          </cell>
          <cell r="B5797" t="str">
            <v>MONTAGEM E DESMONTAGEM DE FÔRMA DE VIGA, ESCORAMENTO COM PONTALETE DE</v>
          </cell>
          <cell r="C5797" t="str">
            <v>M2</v>
          </cell>
          <cell r="D5797" t="str">
            <v>CR</v>
          </cell>
          <cell r="E5797">
            <v>77.59</v>
          </cell>
        </row>
        <row r="5798">
          <cell r="A5798" t="str">
            <v>MADEIRA, P</v>
          </cell>
          <cell r="B5798" t="str">
            <v>É-DIREITO SIMPLES, EM MADEIRA SERRADA, 4 UTILIZAÇÕES. AF_12/</v>
          </cell>
        </row>
        <row r="5799">
          <cell r="A5799">
            <v>2015</v>
          </cell>
        </row>
        <row r="5800">
          <cell r="A5800">
            <v>92449</v>
          </cell>
          <cell r="B5800" t="str">
            <v>MONTAGEM E DESMONTAGEM DE FÔRMA DE VIGA, ESCORAMENTO COM GARFO DE MADE</v>
          </cell>
          <cell r="C5800" t="str">
            <v>M2</v>
          </cell>
          <cell r="D5800" t="str">
            <v>CR</v>
          </cell>
          <cell r="E5800">
            <v>139.34</v>
          </cell>
        </row>
        <row r="5801">
          <cell r="A5801" t="str">
            <v>IRA, PÉ-DI</v>
          </cell>
          <cell r="B5801" t="str">
            <v>REITO DUPLO, EM CHAPA DE MADEIRA RESINADA, 2 UTILIZAÇÕES. AF</v>
          </cell>
        </row>
        <row r="5802">
          <cell r="A5802" t="str">
            <v>_12/2015</v>
          </cell>
        </row>
        <row r="5803">
          <cell r="A5803">
            <v>92450</v>
          </cell>
          <cell r="B5803" t="str">
            <v>MONTAGEM E DESMONTAGEM DE FÔRMA DE VIGA, ESCORAMENTO METÁLICO, PÉ-DIRE</v>
          </cell>
          <cell r="C5803" t="str">
            <v>M2</v>
          </cell>
          <cell r="D5803" t="str">
            <v>CR</v>
          </cell>
          <cell r="E5803">
            <v>95.51</v>
          </cell>
        </row>
        <row r="5804">
          <cell r="A5804" t="str">
            <v>ITO DUPLO,</v>
          </cell>
          <cell r="B5804" t="str">
            <v>EM CHAPA DE MADEIRA RESINADA, 2 UTILIZAÇÕES. AF_12/2015</v>
          </cell>
        </row>
        <row r="5805">
          <cell r="A5805">
            <v>92451</v>
          </cell>
          <cell r="B5805" t="str">
            <v>MONTAGEM E DESMONTAGEM DE FÔRMA DE VIGA, ESCORAMENTO COM GARFO DE MADE</v>
          </cell>
          <cell r="C5805" t="str">
            <v>M2</v>
          </cell>
          <cell r="D5805" t="str">
            <v>CR</v>
          </cell>
          <cell r="E5805">
            <v>91.12</v>
          </cell>
        </row>
        <row r="5806">
          <cell r="A5806" t="str">
            <v>IRA, PÉ-DI</v>
          </cell>
          <cell r="B5806" t="str">
            <v>REITO SIMPLES, EM CHAPA DE MADEIRA RESINADA, 2 UTILIZAÇÕES.</v>
          </cell>
        </row>
        <row r="5807">
          <cell r="A5807" t="str">
            <v>AF_12/2015</v>
          </cell>
        </row>
        <row r="5808">
          <cell r="A5808">
            <v>92452</v>
          </cell>
          <cell r="B5808" t="str">
            <v>MONTAGEM E DESMONTAGEM DE FÔRMA DE VIGA, ESCORAMENTO METÁLICO, PÉ-DIRE</v>
          </cell>
          <cell r="C5808" t="str">
            <v>M2</v>
          </cell>
          <cell r="D5808" t="str">
            <v>CR</v>
          </cell>
          <cell r="E5808">
            <v>76.150000000000006</v>
          </cell>
        </row>
        <row r="5809">
          <cell r="A5809" t="str">
            <v>ITO SIMPLE</v>
          </cell>
          <cell r="B5809" t="str">
            <v>S, EM CHAPA DE MADEIRA RESINADA, 2 UTILIZAÇÕES. AF_12/2015</v>
          </cell>
        </row>
        <row r="5810">
          <cell r="A5810">
            <v>92453</v>
          </cell>
          <cell r="B5810" t="str">
            <v>MONTAGEM E DESMONTAGEM DE FÔRMA DE VIGA, ESCORAMENTO COM GARFO DE MADE</v>
          </cell>
          <cell r="C5810" t="str">
            <v>M2</v>
          </cell>
          <cell r="D5810" t="str">
            <v>CR</v>
          </cell>
          <cell r="E5810">
            <v>122.75</v>
          </cell>
        </row>
        <row r="5811">
          <cell r="A5811" t="str">
            <v>IRA, PÉ-DI</v>
          </cell>
          <cell r="B5811" t="str">
            <v>REITO DUPLO, EM CHAPA DE MADEIRA RESINADA, 4 UTILIZAÇÕES. AF</v>
          </cell>
        </row>
        <row r="5812">
          <cell r="A5812" t="str">
            <v>_12/2015</v>
          </cell>
        </row>
        <row r="5813">
          <cell r="A5813">
            <v>92454</v>
          </cell>
          <cell r="B5813" t="str">
            <v>MONTAGEM E DESMONTAGEM DE FÔRMA DE VIGA, ESCORAMENTO METÁLICO, PÉ-DIRE</v>
          </cell>
          <cell r="C5813" t="str">
            <v>M2</v>
          </cell>
          <cell r="D5813" t="str">
            <v>CR</v>
          </cell>
          <cell r="E5813">
            <v>89.89</v>
          </cell>
        </row>
        <row r="5814">
          <cell r="A5814" t="str">
            <v>ITO DUPLO,</v>
          </cell>
          <cell r="B5814" t="str">
            <v>EM CHAPA DE MADEIRA RESINADA, 4 UTILIZAÇÕES. AF_12/2015</v>
          </cell>
        </row>
        <row r="5815">
          <cell r="A5815">
            <v>92455</v>
          </cell>
          <cell r="B5815" t="str">
            <v>MONTAGEM E DESMONTAGEM DE FÔRMA DE VIGA, ESCORAMENTO COM GARFO DE MADE</v>
          </cell>
          <cell r="C5815" t="str">
            <v>M2</v>
          </cell>
          <cell r="D5815" t="str">
            <v>CR</v>
          </cell>
          <cell r="E5815">
            <v>77.09</v>
          </cell>
        </row>
        <row r="5816">
          <cell r="A5816" t="str">
            <v>IRA, PÉ-DI</v>
          </cell>
          <cell r="B5816" t="str">
            <v>REITO SIMPLES, EM CHAPA DE MADEIRA RESINADA, 4 UTILIZAÇÕES.</v>
          </cell>
        </row>
        <row r="5817">
          <cell r="A5817" t="str">
            <v>AF_12/2015</v>
          </cell>
        </row>
        <row r="5818">
          <cell r="A5818">
            <v>92456</v>
          </cell>
          <cell r="B5818" t="str">
            <v>MONTAGEM E DESMONTAGEM DE FÔRMA DE VIGA, ESCORAMENTO METÁLICO, PÉ-DIRE</v>
          </cell>
          <cell r="C5818" t="str">
            <v>M2</v>
          </cell>
          <cell r="D5818" t="str">
            <v>CR</v>
          </cell>
          <cell r="E5818">
            <v>64.27</v>
          </cell>
        </row>
        <row r="5819">
          <cell r="A5819" t="str">
            <v>ITO SIMPLE</v>
          </cell>
          <cell r="B5819" t="str">
            <v>S, EM CHAPA DE MADEIRA RESINADA, 4 UTILIZAÇÕES. AF_12/2015</v>
          </cell>
        </row>
        <row r="5820">
          <cell r="A5820" t="str">
            <v>SINAPI - S</v>
          </cell>
          <cell r="B5820" t="str">
            <v>ISTEMA NACIONAL DE PESQUISA DE CUSTOS E ÍNDICES DA CONSTRUÇÃO CIVIL</v>
          </cell>
        </row>
        <row r="5821">
          <cell r="A5821" t="str">
            <v>PCI.817.01</v>
          </cell>
          <cell r="B5821" t="e">
            <v>#NAME?</v>
          </cell>
          <cell r="D5821" t="str">
            <v>EM</v>
          </cell>
          <cell r="E5821" t="str">
            <v>06/2016 AS 13:04:4</v>
          </cell>
        </row>
        <row r="5822">
          <cell r="D5822" t="str">
            <v>TA</v>
          </cell>
          <cell r="E5822" t="str">
            <v>TÉCNICA: 13/06/20</v>
          </cell>
        </row>
        <row r="5823">
          <cell r="A5823" t="str">
            <v>ENCARGOS S</v>
          </cell>
          <cell r="B5823" t="str">
            <v>OCIAIS DESONERADOS: 90,80%(HORA)   52,84%(MÊS)</v>
          </cell>
        </row>
        <row r="5824">
          <cell r="A5824" t="str">
            <v>ABRANGÊNCI</v>
          </cell>
          <cell r="B5824" t="str">
            <v>A : NACIONAL                                              LOCALIDADE  : BELO</v>
          </cell>
          <cell r="C5824" t="str">
            <v>HORI</v>
          </cell>
        </row>
        <row r="5825">
          <cell r="A5825" t="str">
            <v>REF.COLETA</v>
          </cell>
          <cell r="B5825" t="str">
            <v>: MEDIANO</v>
          </cell>
          <cell r="D5825" t="str">
            <v>TA</v>
          </cell>
          <cell r="E5825" t="str">
            <v>: 05/2016</v>
          </cell>
        </row>
        <row r="5826">
          <cell r="A5826" t="str">
            <v>CÓDIGO</v>
          </cell>
          <cell r="B5826" t="str">
            <v>|D E S C R I Ç Ã O                                                   |UN</v>
          </cell>
          <cell r="C5826" t="str">
            <v>IDADE</v>
          </cell>
          <cell r="D5826" t="str">
            <v>DE</v>
          </cell>
          <cell r="E5826" t="str">
            <v>|CUSTO TOTA</v>
          </cell>
        </row>
        <row r="5827">
          <cell r="A5827" t="str">
            <v>VÍNCULO...</v>
          </cell>
          <cell r="B5827" t="str">
            <v>..: CAIXA REFERENCIAL</v>
          </cell>
        </row>
        <row r="5828">
          <cell r="A5828">
            <v>92457</v>
          </cell>
          <cell r="B5828" t="str">
            <v>MONTAGEM E DESMONTAGEM DE FÔRMA DE VIGA, ESCORAMENTO COM GARFO DE MADE</v>
          </cell>
          <cell r="C5828" t="str">
            <v>M2</v>
          </cell>
          <cell r="D5828" t="str">
            <v>CR</v>
          </cell>
          <cell r="E5828">
            <v>107.07</v>
          </cell>
        </row>
        <row r="5829">
          <cell r="A5829" t="str">
            <v>IRA, PÉ-DI</v>
          </cell>
          <cell r="B5829" t="str">
            <v>REITO DUPLO, EM CHAPA DE MADEIRA RESINADA, 6 UTILIZAÇÕES. AF</v>
          </cell>
        </row>
        <row r="5830">
          <cell r="A5830" t="str">
            <v>_12/2015</v>
          </cell>
        </row>
        <row r="5831">
          <cell r="A5831">
            <v>92458</v>
          </cell>
          <cell r="B5831" t="str">
            <v>MONTAGEM E DESMONTAGEM DE FÔRMA DE VIGA, ESCORAMENTO METÁLICO, PÉ-DIRE</v>
          </cell>
          <cell r="C5831" t="str">
            <v>M2</v>
          </cell>
          <cell r="D5831" t="str">
            <v>CR</v>
          </cell>
          <cell r="E5831">
            <v>80.86</v>
          </cell>
        </row>
        <row r="5832">
          <cell r="A5832" t="str">
            <v>ITO DUPLO,</v>
          </cell>
          <cell r="B5832" t="str">
            <v>EM CHAPA DE MADEIRA RESINADA, 6 UTILIZAÇÕES. AF_12/2015</v>
          </cell>
        </row>
        <row r="5833">
          <cell r="A5833">
            <v>92459</v>
          </cell>
          <cell r="B5833" t="str">
            <v>MONTAGEM E DESMONTAGEM DE FÔRMA DE VIGA, ESCORAMENTO COM GARFO DE MADE</v>
          </cell>
          <cell r="C5833" t="str">
            <v>M2</v>
          </cell>
          <cell r="D5833" t="str">
            <v>CR</v>
          </cell>
          <cell r="E5833">
            <v>65.87</v>
          </cell>
        </row>
        <row r="5834">
          <cell r="A5834" t="str">
            <v>IRA, PÉ-DI</v>
          </cell>
          <cell r="B5834" t="str">
            <v>REITO SIMPLES, EM CHAPA DE MADEIRA RESINADA, 6 UTILIZAÇÕES.</v>
          </cell>
        </row>
        <row r="5835">
          <cell r="A5835" t="str">
            <v>AF_12/2015</v>
          </cell>
        </row>
        <row r="5836">
          <cell r="A5836">
            <v>92460</v>
          </cell>
          <cell r="B5836" t="str">
            <v>MONTAGEM E DESMONTAGEM DE FÔRMA DE VIGA, ESCORAMENTO METÁLICO, PÉ-DIRE</v>
          </cell>
          <cell r="C5836" t="str">
            <v>M2</v>
          </cell>
          <cell r="D5836" t="str">
            <v>CR</v>
          </cell>
          <cell r="E5836">
            <v>54.46</v>
          </cell>
        </row>
        <row r="5837">
          <cell r="A5837" t="str">
            <v>ITO SIMPLE</v>
          </cell>
          <cell r="B5837" t="str">
            <v>S, EM CHAPA DE MADEIRA RESINADA, 6 UTILIZAÇÕES. AF_12/2015</v>
          </cell>
        </row>
        <row r="5838">
          <cell r="A5838">
            <v>92461</v>
          </cell>
          <cell r="B5838" t="str">
            <v>MONTAGEM E DESMONTAGEM DE FÔRMA DE VIGA, ESCORAMENTO COM GARFO DE MADE</v>
          </cell>
          <cell r="C5838" t="str">
            <v>M2</v>
          </cell>
          <cell r="D5838" t="str">
            <v>CR</v>
          </cell>
          <cell r="E5838">
            <v>99.07</v>
          </cell>
        </row>
        <row r="5839">
          <cell r="A5839" t="str">
            <v>IRA, PÉ-DI</v>
          </cell>
          <cell r="B5839" t="str">
            <v>REITO DUPLO, EM CHAPA DE MADEIRA RESINADA, 8 UTILIZAÇÕES. AF</v>
          </cell>
        </row>
        <row r="5840">
          <cell r="A5840" t="str">
            <v>_12/2015</v>
          </cell>
        </row>
        <row r="5841">
          <cell r="A5841">
            <v>92462</v>
          </cell>
          <cell r="B5841" t="str">
            <v>MONTAGEM E DESMONTAGEM DE FÔRMA DE VIGA, ESCORAMENTO METÁLICO, PÉ-DIRE</v>
          </cell>
          <cell r="C5841" t="str">
            <v>M2</v>
          </cell>
          <cell r="D5841" t="str">
            <v>CR</v>
          </cell>
          <cell r="E5841">
            <v>74.94</v>
          </cell>
        </row>
        <row r="5842">
          <cell r="A5842" t="str">
            <v>ITO DUPLO,</v>
          </cell>
          <cell r="B5842" t="str">
            <v>EM CHAPA DE MADEIRA RESINADA, 8 UTILIZAÇÕES. AF_12/2015</v>
          </cell>
        </row>
        <row r="5843">
          <cell r="A5843">
            <v>92463</v>
          </cell>
          <cell r="B5843" t="str">
            <v>MONTAGEM E DESMONTAGEM DE FÔRMA DE VIGA, ESCORAMENTO COM GARFO DE MADE</v>
          </cell>
          <cell r="C5843" t="str">
            <v>M2</v>
          </cell>
          <cell r="D5843" t="str">
            <v>CR</v>
          </cell>
          <cell r="E5843">
            <v>59.95</v>
          </cell>
        </row>
        <row r="5844">
          <cell r="A5844" t="str">
            <v>IRA, PÉ-DI</v>
          </cell>
          <cell r="B5844" t="str">
            <v>REITO SIMPLES, EM CHAPA DE MADEIRA RESINADA, 8 UTILIZAÇÕES.</v>
          </cell>
        </row>
        <row r="5845">
          <cell r="A5845" t="str">
            <v>AF_12/2015</v>
          </cell>
        </row>
        <row r="5846">
          <cell r="A5846">
            <v>92464</v>
          </cell>
          <cell r="B5846" t="str">
            <v>MONTAGEM E DESMONTAGEM DE FÔRMA DE VIGA, ESCORAMENTO METÁLICO, PÉ-DIRE</v>
          </cell>
          <cell r="C5846" t="str">
            <v>M2</v>
          </cell>
          <cell r="D5846" t="str">
            <v>CR</v>
          </cell>
          <cell r="E5846">
            <v>49.39</v>
          </cell>
        </row>
        <row r="5847">
          <cell r="A5847" t="str">
            <v>ITO SIMPLE</v>
          </cell>
          <cell r="B5847" t="str">
            <v>S, EM CHAPA DE MADEIRA RESINADA, 8 UTILIZAÇÕES. AF_12/2015</v>
          </cell>
        </row>
        <row r="5848">
          <cell r="A5848">
            <v>92465</v>
          </cell>
          <cell r="B5848" t="str">
            <v>MONTAGEM E DESMONTAGEM DE FÔRMA DE VIGA, ESCORAMENTO COM GARFO DE MADE</v>
          </cell>
          <cell r="C5848" t="str">
            <v>M2</v>
          </cell>
          <cell r="D5848" t="str">
            <v>CR</v>
          </cell>
          <cell r="E5848">
            <v>76.38</v>
          </cell>
        </row>
        <row r="5849">
          <cell r="A5849" t="str">
            <v>IRA, PÉ-DI</v>
          </cell>
          <cell r="B5849" t="str">
            <v>REITO DUPLO, EM CHAPA DE MADEIRA PLASTIFICADA, 10 UTILIZAÇÕE</v>
          </cell>
        </row>
        <row r="5850">
          <cell r="A5850" t="str">
            <v>S. AF_12/2</v>
          </cell>
          <cell r="B5850">
            <v>15</v>
          </cell>
        </row>
        <row r="5851">
          <cell r="A5851">
            <v>92466</v>
          </cell>
          <cell r="B5851" t="str">
            <v>MONTAGEM E DESMONTAGEM DE FÔRMA DE VIGA, ESCORAMENTO METÁLICO, PÉ-DIRE</v>
          </cell>
          <cell r="C5851" t="str">
            <v>M2</v>
          </cell>
          <cell r="D5851" t="str">
            <v>CR</v>
          </cell>
          <cell r="E5851">
            <v>70.34</v>
          </cell>
        </row>
        <row r="5852">
          <cell r="A5852" t="str">
            <v>ITO DUPLO,</v>
          </cell>
          <cell r="B5852" t="str">
            <v>EM CHAPA DE MADEIRA PLASTIFICADA, 10 UTILIZAÇÕES. AF_12/201</v>
          </cell>
        </row>
        <row r="5853">
          <cell r="A5853">
            <v>5</v>
          </cell>
        </row>
        <row r="5854">
          <cell r="A5854">
            <v>92467</v>
          </cell>
          <cell r="B5854" t="str">
            <v>MONTAGEM E DESMONTAGEM DE FÔRMA DE VIGA, ESCORAMENTO COM GARFO DE MADE</v>
          </cell>
          <cell r="C5854" t="str">
            <v>M2</v>
          </cell>
          <cell r="D5854" t="str">
            <v>CR</v>
          </cell>
          <cell r="E5854">
            <v>47.28</v>
          </cell>
        </row>
        <row r="5855">
          <cell r="A5855" t="str">
            <v>IRA, PÉ-DI</v>
          </cell>
          <cell r="B5855" t="str">
            <v>REITO SIMPLES, EM CHAPA DE MADEIRA PLASTIFICADA, 10 UTILIZAÇ</v>
          </cell>
        </row>
        <row r="5856">
          <cell r="A5856" t="str">
            <v>SINAPI - S</v>
          </cell>
          <cell r="B5856" t="str">
            <v>ISTEMA NACIONAL DE PESQUISA DE CUSTOS E ÍNDICES DA CONSTRUÇÃO CIVIL</v>
          </cell>
        </row>
        <row r="5857">
          <cell r="A5857" t="str">
            <v>PCI.817.01</v>
          </cell>
          <cell r="B5857" t="e">
            <v>#NAME?</v>
          </cell>
          <cell r="D5857" t="str">
            <v>EM</v>
          </cell>
          <cell r="E5857" t="str">
            <v>06/2016 AS 13:04:4</v>
          </cell>
        </row>
        <row r="5858">
          <cell r="D5858" t="str">
            <v>TA</v>
          </cell>
          <cell r="E5858" t="str">
            <v>TÉCNICA: 13/06/20</v>
          </cell>
        </row>
        <row r="5859">
          <cell r="A5859" t="str">
            <v>ENCARGOS S</v>
          </cell>
          <cell r="B5859" t="str">
            <v>OCIAIS DESONERADOS: 90,80%(HORA)   52,84%(MÊS)</v>
          </cell>
        </row>
        <row r="5860">
          <cell r="A5860" t="str">
            <v>ABRANGÊNCI</v>
          </cell>
          <cell r="B5860" t="str">
            <v>A : NACIONAL                                              LOCALIDADE  : BELO</v>
          </cell>
          <cell r="C5860" t="str">
            <v>HORI</v>
          </cell>
        </row>
        <row r="5861">
          <cell r="A5861" t="str">
            <v>REF.COLETA</v>
          </cell>
          <cell r="B5861" t="str">
            <v>: MEDIANO</v>
          </cell>
          <cell r="D5861" t="str">
            <v>TA</v>
          </cell>
          <cell r="E5861" t="str">
            <v>: 05/2016</v>
          </cell>
        </row>
        <row r="5862">
          <cell r="A5862" t="str">
            <v>CÓDIGO</v>
          </cell>
          <cell r="B5862" t="str">
            <v>|D E S C R I Ç Ã O                                                   |UN</v>
          </cell>
          <cell r="C5862" t="str">
            <v>IDADE</v>
          </cell>
          <cell r="D5862" t="str">
            <v>DE</v>
          </cell>
          <cell r="E5862" t="str">
            <v>|CUSTO TOTA</v>
          </cell>
        </row>
        <row r="5863">
          <cell r="A5863" t="str">
            <v>VÍNCULO...</v>
          </cell>
          <cell r="B5863" t="str">
            <v>..: CAIXA REFERENCIAL</v>
          </cell>
        </row>
        <row r="5864">
          <cell r="A5864" t="str">
            <v>ÕES. AF_12</v>
          </cell>
          <cell r="B5864" t="str">
            <v>/2015</v>
          </cell>
        </row>
        <row r="5865">
          <cell r="A5865">
            <v>92468</v>
          </cell>
          <cell r="B5865" t="str">
            <v>MONTAGEM E DESMONTAGEM DE FÔRMA DE VIGA, ESCORAMENTO METÁLICO, PÉ-DIRE</v>
          </cell>
          <cell r="C5865" t="str">
            <v>M2</v>
          </cell>
          <cell r="D5865" t="str">
            <v>CR</v>
          </cell>
          <cell r="E5865">
            <v>44.87</v>
          </cell>
        </row>
        <row r="5866">
          <cell r="A5866" t="str">
            <v>ITO SIMPLE</v>
          </cell>
          <cell r="B5866" t="str">
            <v>S, EM CHAPA DE MADEIRA PLASTIFICADA, 10 UTILIZAÇÕES. AF_12/2</v>
          </cell>
        </row>
        <row r="5867">
          <cell r="A5867">
            <v>15</v>
          </cell>
        </row>
        <row r="5868">
          <cell r="A5868">
            <v>92469</v>
          </cell>
          <cell r="B5868" t="str">
            <v>MONTAGEM E DESMONTAGEM DE FÔRMA DE VIGA, ESCORAMENTO COM GARFO DE MADE</v>
          </cell>
          <cell r="C5868" t="str">
            <v>M2</v>
          </cell>
          <cell r="D5868" t="str">
            <v>CR</v>
          </cell>
          <cell r="E5868">
            <v>69.13</v>
          </cell>
        </row>
        <row r="5869">
          <cell r="A5869" t="str">
            <v>IRA, PÉ-DI</v>
          </cell>
          <cell r="B5869" t="str">
            <v>REITO DUPLO, EM CHAPA DE MADEIRA PLASTIFICADA, 12 UTILIZAÇÕE</v>
          </cell>
        </row>
        <row r="5870">
          <cell r="A5870" t="str">
            <v>S. AF_12/2</v>
          </cell>
          <cell r="B5870">
            <v>15</v>
          </cell>
        </row>
        <row r="5871">
          <cell r="A5871">
            <v>92470</v>
          </cell>
          <cell r="B5871" t="str">
            <v>MONTAGEM E DESMONTAGEM DE FÔRMA DE VIGA, ESCORAMENTO METÁLICO, PÉ-DIRE</v>
          </cell>
          <cell r="C5871" t="str">
            <v>M2</v>
          </cell>
          <cell r="D5871" t="str">
            <v>CR</v>
          </cell>
          <cell r="E5871">
            <v>66.930000000000007</v>
          </cell>
        </row>
        <row r="5872">
          <cell r="A5872" t="str">
            <v>ITO DUPLO,</v>
          </cell>
          <cell r="B5872" t="str">
            <v>EM CHAPA DE MADEIRA PLASTIFICADA, 12 UTILIZAÇÕES. AF_12/201</v>
          </cell>
        </row>
        <row r="5873">
          <cell r="A5873">
            <v>5</v>
          </cell>
        </row>
        <row r="5874">
          <cell r="A5874">
            <v>92471</v>
          </cell>
          <cell r="B5874" t="str">
            <v>MONTAGEM E DESMONTAGEM DE FÔRMA DE VIGA, ESCORAMENTO COM GARFO DE MADE</v>
          </cell>
          <cell r="C5874" t="str">
            <v>M2</v>
          </cell>
          <cell r="D5874" t="str">
            <v>CR</v>
          </cell>
          <cell r="E5874">
            <v>42.84</v>
          </cell>
        </row>
        <row r="5875">
          <cell r="A5875" t="str">
            <v>IRA, PÉ-DI</v>
          </cell>
          <cell r="B5875" t="str">
            <v>REITO SIMPLES, EM CHAPA DE MADEIRA PLASTIFICADA, 12 UTILIZAÇ</v>
          </cell>
        </row>
        <row r="5876">
          <cell r="A5876" t="str">
            <v>ÕES. AF_12</v>
          </cell>
          <cell r="B5876" t="str">
            <v>/2015</v>
          </cell>
        </row>
        <row r="5877">
          <cell r="A5877">
            <v>92472</v>
          </cell>
          <cell r="B5877" t="str">
            <v>MONTAGEM E DESMONTAGEM DE FÔRMA DE VIGA, ESCORAMENTO METÁLICO, PÉ-DIRE</v>
          </cell>
          <cell r="C5877" t="str">
            <v>M2</v>
          </cell>
          <cell r="D5877" t="str">
            <v>CR</v>
          </cell>
          <cell r="E5877">
            <v>41.91</v>
          </cell>
        </row>
        <row r="5878">
          <cell r="A5878" t="str">
            <v>ITO SIMPLE</v>
          </cell>
          <cell r="B5878" t="str">
            <v>S, EM CHAPA DE MADEIRA PLASTIFICADA, 12 UTILIZAÇÕES. AF_12/2</v>
          </cell>
        </row>
        <row r="5879">
          <cell r="A5879">
            <v>15</v>
          </cell>
        </row>
        <row r="5880">
          <cell r="A5880">
            <v>92473</v>
          </cell>
          <cell r="B5880" t="str">
            <v>MONTAGEM E DESMONTAGEM DE FÔRMA DE VIGA, ESCORAMENTO COM GARFO DE MADE</v>
          </cell>
          <cell r="C5880" t="str">
            <v>M2</v>
          </cell>
          <cell r="D5880" t="str">
            <v>CR</v>
          </cell>
          <cell r="E5880">
            <v>63.24</v>
          </cell>
        </row>
        <row r="5881">
          <cell r="A5881" t="str">
            <v>IRA, PÉ-DI</v>
          </cell>
          <cell r="B5881" t="str">
            <v>REITO DUPLO, EM CHAPA DE MADEIRA PLASTIFICADA, 14 UTILIZAÇÕE</v>
          </cell>
        </row>
        <row r="5882">
          <cell r="A5882" t="str">
            <v>S. AF_12/2</v>
          </cell>
          <cell r="B5882">
            <v>15</v>
          </cell>
        </row>
        <row r="5883">
          <cell r="A5883">
            <v>92474</v>
          </cell>
          <cell r="B5883" t="str">
            <v>MONTAGEM E DESMONTAGEM DE FÔRMA DE VIGA, ESCORAMENTO METÁLICO, PÉ-DIRE</v>
          </cell>
          <cell r="C5883" t="str">
            <v>M2</v>
          </cell>
          <cell r="D5883" t="str">
            <v>CR</v>
          </cell>
          <cell r="E5883">
            <v>63.95</v>
          </cell>
        </row>
        <row r="5884">
          <cell r="A5884" t="str">
            <v>ITO DUPLO,</v>
          </cell>
          <cell r="B5884" t="str">
            <v>EM CHAPA DE MADEIRA PLASTIFICADA, 14 UTILIZAÇÕES. AF_12/201</v>
          </cell>
        </row>
        <row r="5885">
          <cell r="A5885">
            <v>5</v>
          </cell>
        </row>
        <row r="5886">
          <cell r="A5886">
            <v>92475</v>
          </cell>
          <cell r="B5886" t="str">
            <v>MONTAGEM E DESMONTAGEM DE FÔRMA DE VIGA, ESCORAMENTO COM GARFO DE MADE</v>
          </cell>
          <cell r="C5886" t="str">
            <v>M2</v>
          </cell>
          <cell r="D5886" t="str">
            <v>CR</v>
          </cell>
          <cell r="E5886">
            <v>39.22</v>
          </cell>
        </row>
        <row r="5887">
          <cell r="A5887" t="str">
            <v>IRA, PÉ-DI</v>
          </cell>
          <cell r="B5887" t="str">
            <v>REITO SIMPLES, EM CHAPA DE MADEIRA PLASTIFICADA, 14 UTILIZAÇ</v>
          </cell>
        </row>
        <row r="5888">
          <cell r="A5888" t="str">
            <v>ÕES. AF_12</v>
          </cell>
          <cell r="B5888" t="str">
            <v>/2015</v>
          </cell>
        </row>
        <row r="5889">
          <cell r="A5889">
            <v>92476</v>
          </cell>
          <cell r="B5889" t="str">
            <v>MONTAGEM E DESMONTAGEM DE FÔRMA DE VIGA, ESCORAMENTO METÁLICO, PÉ-DIRE</v>
          </cell>
          <cell r="C5889" t="str">
            <v>M2</v>
          </cell>
          <cell r="D5889" t="str">
            <v>CR</v>
          </cell>
          <cell r="E5889">
            <v>39.36</v>
          </cell>
        </row>
        <row r="5890">
          <cell r="A5890" t="str">
            <v>ITO SIMPLE</v>
          </cell>
          <cell r="B5890" t="str">
            <v>S, EM CHAPA DE MADEIRA PLASTIFICADA, 14 UTILIZAÇÕES. AF_12/2</v>
          </cell>
        </row>
        <row r="5891">
          <cell r="A5891">
            <v>15</v>
          </cell>
        </row>
        <row r="5892">
          <cell r="A5892" t="str">
            <v>SINAPI - S</v>
          </cell>
          <cell r="B5892" t="str">
            <v>ISTEMA NACIONAL DE PESQUISA DE CUSTOS E ÍNDICES DA CONSTRUÇÃO CIVIL</v>
          </cell>
        </row>
        <row r="5893">
          <cell r="A5893" t="str">
            <v>PCI.817.01</v>
          </cell>
          <cell r="B5893" t="e">
            <v>#NAME?</v>
          </cell>
          <cell r="D5893" t="str">
            <v>EM</v>
          </cell>
          <cell r="E5893" t="str">
            <v>06/2016 AS 13:04:4</v>
          </cell>
        </row>
        <row r="5894">
          <cell r="D5894" t="str">
            <v>TA</v>
          </cell>
          <cell r="E5894" t="str">
            <v>TÉCNICA: 13/06/20</v>
          </cell>
        </row>
        <row r="5895">
          <cell r="A5895" t="str">
            <v>ENCARGOS S</v>
          </cell>
          <cell r="B5895" t="str">
            <v>OCIAIS DESONERADOS: 90,80%(HORA)   52,84%(MÊS)</v>
          </cell>
        </row>
        <row r="5896">
          <cell r="A5896" t="str">
            <v>ABRANGÊNCI</v>
          </cell>
          <cell r="B5896" t="str">
            <v>A : NACIONAL                                              LOCALIDADE  : BELO</v>
          </cell>
          <cell r="C5896" t="str">
            <v>HORI</v>
          </cell>
        </row>
        <row r="5897">
          <cell r="A5897" t="str">
            <v>REF.COLETA</v>
          </cell>
          <cell r="B5897" t="str">
            <v>: MEDIANO</v>
          </cell>
          <cell r="D5897" t="str">
            <v>TA</v>
          </cell>
          <cell r="E5897" t="str">
            <v>: 05/2016</v>
          </cell>
        </row>
        <row r="5898">
          <cell r="A5898" t="str">
            <v>CÓDIGO</v>
          </cell>
          <cell r="B5898" t="str">
            <v>|D E S C R I Ç Ã O                                                   |UN</v>
          </cell>
          <cell r="C5898" t="str">
            <v>IDADE</v>
          </cell>
          <cell r="D5898" t="str">
            <v>DE</v>
          </cell>
          <cell r="E5898" t="str">
            <v>|CUSTO TOTA</v>
          </cell>
        </row>
        <row r="5899">
          <cell r="A5899" t="str">
            <v>VÍNCULO...</v>
          </cell>
          <cell r="B5899" t="str">
            <v>..: CAIXA REFERENCIAL</v>
          </cell>
        </row>
        <row r="5900">
          <cell r="A5900">
            <v>92477</v>
          </cell>
          <cell r="B5900" t="str">
            <v>MONTAGEM E DESMONTAGEM DE FÔRMA DE VIGA, ESCORAMENTO COM GARFO DE MADE</v>
          </cell>
          <cell r="C5900" t="str">
            <v>M2</v>
          </cell>
          <cell r="D5900" t="str">
            <v>CR</v>
          </cell>
          <cell r="E5900">
            <v>50.71</v>
          </cell>
        </row>
        <row r="5901">
          <cell r="A5901" t="str">
            <v>IRA, PÉ-DI</v>
          </cell>
          <cell r="B5901" t="str">
            <v>REITO DUPLO, EM CHAPA DE MADEIRA PLASTIFICADA, 18 UTILIZAÇÕE</v>
          </cell>
        </row>
        <row r="5902">
          <cell r="A5902" t="str">
            <v>S. AF_12/2</v>
          </cell>
          <cell r="B5902">
            <v>15</v>
          </cell>
        </row>
        <row r="5903">
          <cell r="A5903">
            <v>92478</v>
          </cell>
          <cell r="B5903" t="str">
            <v>MONTAGEM E DESMONTAGEM DE FÔRMA DE VIGA, ESCORAMENTO METÁLICO, PÉ-DIRE</v>
          </cell>
          <cell r="C5903" t="str">
            <v>M2</v>
          </cell>
          <cell r="D5903" t="str">
            <v>CR</v>
          </cell>
          <cell r="E5903">
            <v>58.19</v>
          </cell>
        </row>
        <row r="5904">
          <cell r="A5904" t="str">
            <v>ITO DUPLO,</v>
          </cell>
          <cell r="B5904" t="str">
            <v>EM CHAPA DE MADEIRA PLASTIFICADA, 18 UTILIZAÇÕES. AF_12/201</v>
          </cell>
        </row>
        <row r="5905">
          <cell r="A5905">
            <v>5</v>
          </cell>
        </row>
        <row r="5906">
          <cell r="A5906">
            <v>92479</v>
          </cell>
          <cell r="B5906" t="str">
            <v>MONTAGEM E DESMONTAGEM DE FÔRMA DE VIGA, ESCORAMENTO COM GARFO DE MADE</v>
          </cell>
          <cell r="C5906" t="str">
            <v>M2</v>
          </cell>
          <cell r="D5906" t="str">
            <v>CR</v>
          </cell>
          <cell r="E5906">
            <v>31.54</v>
          </cell>
        </row>
        <row r="5907">
          <cell r="A5907" t="str">
            <v>IRA, PÉ-DI</v>
          </cell>
          <cell r="B5907" t="str">
            <v>REITO SIMPLES, EM CHAPA DE MADEIRA PLASTIFICADA, 18 UTILIZAÇ</v>
          </cell>
        </row>
        <row r="5908">
          <cell r="A5908" t="str">
            <v>ÕES. AF_12</v>
          </cell>
          <cell r="B5908" t="str">
            <v>/2015</v>
          </cell>
        </row>
        <row r="5909">
          <cell r="A5909">
            <v>92480</v>
          </cell>
          <cell r="B5909" t="str">
            <v>MONTAGEM E DESMONTAGEM DE FÔRMA DE VIGA, ESCORAMENTO METÁLICO, PÉ-DIRE</v>
          </cell>
          <cell r="C5909" t="str">
            <v>M2</v>
          </cell>
          <cell r="D5909" t="str">
            <v>CR</v>
          </cell>
          <cell r="E5909">
            <v>34.369999999999997</v>
          </cell>
        </row>
        <row r="5910">
          <cell r="A5910" t="str">
            <v>ITO SIMPLE</v>
          </cell>
          <cell r="B5910" t="str">
            <v>S, EM CHAPA DE MADEIRA PLASTIFICADA, 18 UTILIZAÇÕES. AF_12/2</v>
          </cell>
        </row>
        <row r="5911">
          <cell r="A5911">
            <v>15</v>
          </cell>
        </row>
        <row r="5912">
          <cell r="A5912">
            <v>92481</v>
          </cell>
          <cell r="B5912" t="str">
            <v>MONTAGEM E DESMONTAGEM DE FÔRMA DE LAJE MACIÇA COM ÁREA MÉDIA MENOR OU</v>
          </cell>
          <cell r="C5912" t="str">
            <v>M2</v>
          </cell>
          <cell r="D5912" t="str">
            <v>CR</v>
          </cell>
          <cell r="E5912">
            <v>174.5</v>
          </cell>
        </row>
        <row r="5913">
          <cell r="A5913" t="str">
            <v>IGUAL A 20</v>
          </cell>
          <cell r="B5913" t="str">
            <v>M², PÉ-DIREITO SIMPLES, EM MADEIRA SERRADA, 1 UTILIZAÇÃO.</v>
          </cell>
        </row>
        <row r="5914">
          <cell r="A5914" t="str">
            <v>AF_12/2015</v>
          </cell>
        </row>
        <row r="5915">
          <cell r="A5915">
            <v>92482</v>
          </cell>
          <cell r="B5915" t="str">
            <v>MONTAGEM E DESMONTAGEM DE FÔRMA DE LAJE MACIÇA COM ÁREA MÉDIA MAIOR QU</v>
          </cell>
          <cell r="C5915" t="str">
            <v>M2</v>
          </cell>
          <cell r="D5915" t="str">
            <v>CR</v>
          </cell>
          <cell r="E5915">
            <v>166.03</v>
          </cell>
        </row>
        <row r="5916">
          <cell r="A5916" t="str">
            <v>E 20 M², P</v>
          </cell>
          <cell r="B5916" t="str">
            <v>É-DIREITO SIMPLES, EM MADEIRA SERRADA, 1 UTILIZAÇÃO. AF_12/2</v>
          </cell>
        </row>
        <row r="5917">
          <cell r="A5917">
            <v>15</v>
          </cell>
        </row>
        <row r="5918">
          <cell r="A5918">
            <v>92483</v>
          </cell>
          <cell r="B5918" t="str">
            <v>MONTAGEM E DESMONTAGEM DE FÔRMA DE LAJE MACIÇA COM ÁREA MÉDIA MENOR OU</v>
          </cell>
          <cell r="C5918" t="str">
            <v>M2</v>
          </cell>
          <cell r="D5918" t="str">
            <v>CR</v>
          </cell>
          <cell r="E5918">
            <v>130.36000000000001</v>
          </cell>
        </row>
        <row r="5919">
          <cell r="A5919" t="str">
            <v>IGUAL A 20</v>
          </cell>
          <cell r="B5919" t="str">
            <v>M², PÉ-DIREITO SIMPLES, EM MADEIRA SERRADA, 2 UTILIZAÇÕES.</v>
          </cell>
        </row>
        <row r="5920">
          <cell r="A5920" t="str">
            <v>AF_12/2015</v>
          </cell>
        </row>
        <row r="5921">
          <cell r="A5921">
            <v>92484</v>
          </cell>
          <cell r="B5921" t="str">
            <v>MONTAGEM E DESMONTAGEM DE FÔRMA DE LAJE MACIÇA COM ÁREA MÉDIA MAIOR QU</v>
          </cell>
          <cell r="C5921" t="str">
            <v>M2</v>
          </cell>
          <cell r="D5921" t="str">
            <v>CR</v>
          </cell>
          <cell r="E5921">
            <v>122.88</v>
          </cell>
        </row>
        <row r="5922">
          <cell r="A5922" t="str">
            <v>E 20 M², P</v>
          </cell>
          <cell r="B5922" t="str">
            <v>É-DIREITO SIMPLES, EM MADEIRA SERRADA, 2 UTILIZAÇÕES. AF_12/</v>
          </cell>
        </row>
        <row r="5923">
          <cell r="A5923">
            <v>2015</v>
          </cell>
        </row>
        <row r="5924">
          <cell r="A5924">
            <v>92485</v>
          </cell>
          <cell r="B5924" t="str">
            <v>MONTAGEM E DESMONTAGEM DE FÔRMA DE LAJE MACIÇA COM ÁREA MÉDIA MENOR OU</v>
          </cell>
          <cell r="C5924" t="str">
            <v>M2</v>
          </cell>
          <cell r="D5924" t="str">
            <v>CR</v>
          </cell>
          <cell r="E5924">
            <v>92.94</v>
          </cell>
        </row>
        <row r="5925">
          <cell r="A5925" t="str">
            <v>IGUAL A 20</v>
          </cell>
          <cell r="B5925" t="str">
            <v>M², PÉ-DIREITO SIMPLES, EM MADEIRA SERRADA, 4 UTILIZAÇÕES.</v>
          </cell>
        </row>
        <row r="5926">
          <cell r="A5926" t="str">
            <v>AF_12/2015</v>
          </cell>
        </row>
        <row r="5927">
          <cell r="A5927">
            <v>92486</v>
          </cell>
          <cell r="B5927" t="str">
            <v>MONTAGEM E DESMONTAGEM DE FÔRMA DE LAJE MACIÇA COM ÁREA MÉDIA MAIOR QU</v>
          </cell>
          <cell r="C5927" t="str">
            <v>M2</v>
          </cell>
          <cell r="D5927" t="str">
            <v>CR</v>
          </cell>
          <cell r="E5927">
            <v>87.19</v>
          </cell>
        </row>
        <row r="5928">
          <cell r="A5928" t="str">
            <v>SINAPI - S</v>
          </cell>
          <cell r="B5928" t="str">
            <v>ISTEMA NACIONAL DE PESQUISA DE CUSTOS E ÍNDICES DA CONSTRUÇÃO CIVIL</v>
          </cell>
        </row>
        <row r="5929">
          <cell r="A5929" t="str">
            <v>PCI.817.01</v>
          </cell>
          <cell r="B5929" t="e">
            <v>#NAME?</v>
          </cell>
          <cell r="D5929" t="str">
            <v>EM</v>
          </cell>
          <cell r="E5929" t="str">
            <v>06/2016 AS 13:04:4</v>
          </cell>
        </row>
        <row r="5930">
          <cell r="D5930" t="str">
            <v>TA</v>
          </cell>
          <cell r="E5930" t="str">
            <v>TÉCNICA: 13/06/20</v>
          </cell>
        </row>
        <row r="5931">
          <cell r="A5931" t="str">
            <v>ENCARGOS S</v>
          </cell>
          <cell r="B5931" t="str">
            <v>OCIAIS DESONERADOS: 90,80%(HORA)   52,84%(MÊS)</v>
          </cell>
        </row>
        <row r="5932">
          <cell r="A5932" t="str">
            <v>ABRANGÊNCI</v>
          </cell>
          <cell r="B5932" t="str">
            <v>A : NACIONAL                                              LOCALIDADE  : BELO</v>
          </cell>
          <cell r="C5932" t="str">
            <v>HORI</v>
          </cell>
        </row>
        <row r="5933">
          <cell r="A5933" t="str">
            <v>REF.COLETA</v>
          </cell>
          <cell r="B5933" t="str">
            <v>: MEDIANO</v>
          </cell>
          <cell r="D5933" t="str">
            <v>TA</v>
          </cell>
          <cell r="E5933" t="str">
            <v>: 05/2016</v>
          </cell>
        </row>
        <row r="5934">
          <cell r="A5934" t="str">
            <v>CÓDIGO</v>
          </cell>
          <cell r="B5934" t="str">
            <v>|D E S C R I Ç Ã O                                                   |UN</v>
          </cell>
          <cell r="C5934" t="str">
            <v>IDADE</v>
          </cell>
          <cell r="D5934" t="str">
            <v>DE</v>
          </cell>
          <cell r="E5934" t="str">
            <v>|CUSTO TOTA</v>
          </cell>
        </row>
        <row r="5935">
          <cell r="A5935" t="str">
            <v>VÍNCULO...</v>
          </cell>
          <cell r="B5935" t="str">
            <v>..: CAIXA REFERENCIAL</v>
          </cell>
        </row>
        <row r="5936">
          <cell r="A5936" t="str">
            <v>E 20 M², P</v>
          </cell>
          <cell r="B5936" t="str">
            <v>É-DIREITO SIMPLES, EM MADEIRA SERRADA, 4 UTILIZAÇÕES. AF_12/</v>
          </cell>
        </row>
        <row r="5937">
          <cell r="A5937">
            <v>2015</v>
          </cell>
        </row>
        <row r="5938">
          <cell r="A5938">
            <v>92487</v>
          </cell>
          <cell r="B5938" t="str">
            <v>MONTAGEM E DESMONTAGEM DE FÔRMA DE LAJE NERVURADA COM CUBETA E ASSOALH</v>
          </cell>
          <cell r="C5938" t="str">
            <v>M2</v>
          </cell>
          <cell r="D5938" t="str">
            <v>CR</v>
          </cell>
          <cell r="E5938">
            <v>41</v>
          </cell>
        </row>
        <row r="5939">
          <cell r="A5939" t="str">
            <v>O COM ÁREA</v>
          </cell>
          <cell r="B5939" t="str">
            <v>MÉDIA MENOR OU IGUAL A 20 M², PÉ-DIREITO DUPLO, EM CHAPA DE</v>
          </cell>
        </row>
        <row r="5940">
          <cell r="A5940" t="str">
            <v>MADEIRA CO</v>
          </cell>
          <cell r="B5940" t="str">
            <v>MPENSADA RESINADA, 8 UTILIZAÇÕES. AF_12/2015</v>
          </cell>
        </row>
        <row r="5941">
          <cell r="A5941">
            <v>92488</v>
          </cell>
          <cell r="B5941" t="str">
            <v>MONTAGEM E DESMONTAGEM DE FÔRMA DE LAJE NERVURADA COM CUBETA E ASSOALH</v>
          </cell>
          <cell r="C5941" t="str">
            <v>M2</v>
          </cell>
          <cell r="D5941" t="str">
            <v>CR</v>
          </cell>
          <cell r="E5941">
            <v>39.020000000000003</v>
          </cell>
        </row>
        <row r="5942">
          <cell r="A5942" t="str">
            <v>O COM ÁREA</v>
          </cell>
          <cell r="B5942" t="str">
            <v>MÉDIA MAIOR QUE 20 M², PÉ-DIREITO DUPLO, EM CHAPA DE MADEIR</v>
          </cell>
        </row>
        <row r="5943">
          <cell r="A5943" t="str">
            <v>A COMPENSA</v>
          </cell>
          <cell r="B5943" t="str">
            <v>DA RESINADA, 8 UTILIZAÇÕES. AF_12/2015</v>
          </cell>
        </row>
        <row r="5944">
          <cell r="A5944">
            <v>92489</v>
          </cell>
          <cell r="B5944" t="str">
            <v>MONTAGEM E DESMONTAGEM DE FÔRMA DE LAJE NERVURADA COM CUBETA E ASSOALH</v>
          </cell>
          <cell r="C5944" t="str">
            <v>M2</v>
          </cell>
          <cell r="D5944" t="str">
            <v>CR</v>
          </cell>
          <cell r="E5944">
            <v>30.69</v>
          </cell>
        </row>
        <row r="5945">
          <cell r="A5945" t="str">
            <v>O COM ÁREA</v>
          </cell>
          <cell r="B5945" t="str">
            <v>MÉDIA MENOR OU IGUAL A 20 M², PÉ-DIREITO SIMPLES, EM CHAPA</v>
          </cell>
        </row>
        <row r="5946">
          <cell r="A5946" t="str">
            <v>DE MADEIRA</v>
          </cell>
          <cell r="B5946" t="str">
            <v>COMPENSADA RESINADA, 8 UTILIZAÇÕES. AF_12/2015</v>
          </cell>
        </row>
        <row r="5947">
          <cell r="A5947">
            <v>92490</v>
          </cell>
          <cell r="B5947" t="str">
            <v>MONTAGEM E DESMONTAGEM DE FÔRMA DE LAJE NERVURADA COM CUBETA E ASSOALH</v>
          </cell>
          <cell r="C5947" t="str">
            <v>M2</v>
          </cell>
          <cell r="D5947" t="str">
            <v>CR</v>
          </cell>
          <cell r="E5947">
            <v>28.87</v>
          </cell>
        </row>
        <row r="5948">
          <cell r="A5948" t="str">
            <v>O COM ÁREA</v>
          </cell>
          <cell r="B5948" t="str">
            <v>MÉDIA MAIOR QUE 20 M², PÉ-DIREITO SIMPLES, EM CHAPA DE MADE</v>
          </cell>
        </row>
        <row r="5949">
          <cell r="A5949" t="str">
            <v>IRA COMPEN</v>
          </cell>
          <cell r="B5949" t="str">
            <v>SADA RESINADA, 8 UTILIZAÇÕES. AF_12/2015</v>
          </cell>
        </row>
        <row r="5950">
          <cell r="A5950">
            <v>92491</v>
          </cell>
          <cell r="B5950" t="str">
            <v>MONTAGEM E DESMONTAGEM DE FÔRMA DE LAJE NERVURADA COM CUBETA E ASSOALH</v>
          </cell>
          <cell r="C5950" t="str">
            <v>M2</v>
          </cell>
          <cell r="D5950" t="str">
            <v>CR</v>
          </cell>
          <cell r="E5950">
            <v>39.19</v>
          </cell>
        </row>
        <row r="5951">
          <cell r="A5951" t="str">
            <v>O COM ÁREA</v>
          </cell>
          <cell r="B5951" t="str">
            <v>MÉDIA MENOR OU IGUAL A 20 M², PÉ-DIREITO DUPLO, EM CHAPA DE</v>
          </cell>
        </row>
        <row r="5952">
          <cell r="A5952" t="str">
            <v>MADEIRA CO</v>
          </cell>
          <cell r="B5952" t="str">
            <v>MPENSADA RESINADA, 10 UTILIZAÇÕES. AF_12/2015</v>
          </cell>
        </row>
        <row r="5953">
          <cell r="A5953">
            <v>92492</v>
          </cell>
          <cell r="B5953" t="str">
            <v>MONTAGEM E DESMONTAGEM DE FÔRMA DE LAJE NERVURADA COM CUBETA E ASSOALH</v>
          </cell>
          <cell r="C5953" t="str">
            <v>M2</v>
          </cell>
          <cell r="D5953" t="str">
            <v>CR</v>
          </cell>
          <cell r="E5953">
            <v>37.29</v>
          </cell>
        </row>
        <row r="5954">
          <cell r="A5954" t="str">
            <v>O COM ÁREA</v>
          </cell>
          <cell r="B5954" t="str">
            <v>MÉDIA MAIOR QUE 20 M², PÉ-DIREITO DUPLO, EM CHAPA DE MADEIR</v>
          </cell>
        </row>
        <row r="5955">
          <cell r="A5955" t="str">
            <v>A COMPENSA</v>
          </cell>
          <cell r="B5955" t="str">
            <v>DA RESINADA, 10 UTILIZAÇÕES. AF_12/2015</v>
          </cell>
        </row>
        <row r="5956">
          <cell r="A5956">
            <v>92493</v>
          </cell>
          <cell r="B5956" t="str">
            <v>MONTAGEM E DESMONTAGEM DE FÔRMA DE LAJE NERVURADA COM CUBETA E ASSOALH</v>
          </cell>
          <cell r="C5956" t="str">
            <v>M2</v>
          </cell>
          <cell r="D5956" t="str">
            <v>CR</v>
          </cell>
          <cell r="E5956">
            <v>27.28</v>
          </cell>
        </row>
        <row r="5957">
          <cell r="A5957" t="str">
            <v>O COM ÁREA</v>
          </cell>
          <cell r="B5957" t="str">
            <v>MÉDIA MENOR OU IGUAL A 20 M², PÉ-DIREITO SIMPLES, EM CHAPA</v>
          </cell>
        </row>
        <row r="5958">
          <cell r="A5958" t="str">
            <v>DE MADEIRA</v>
          </cell>
          <cell r="B5958" t="str">
            <v>COMPENSADA RESINADA, 10 UTILIZAÇÕES. AF_12/2015</v>
          </cell>
        </row>
        <row r="5959">
          <cell r="A5959">
            <v>92494</v>
          </cell>
          <cell r="B5959" t="str">
            <v>MONTAGEM E DESMONTAGEM DE FÔRMA DE LAJE NERVURADA COM CUBETA E ASSOALH</v>
          </cell>
          <cell r="C5959" t="str">
            <v>M2</v>
          </cell>
          <cell r="D5959" t="str">
            <v>CR</v>
          </cell>
          <cell r="E5959">
            <v>27.44</v>
          </cell>
        </row>
        <row r="5960">
          <cell r="A5960" t="str">
            <v>O COM ÁREA</v>
          </cell>
          <cell r="B5960" t="str">
            <v>MÉDIA MAIOR QUE 20 M², PÉ-DIREITO SIMPLES, EM CHAPA DE MADE</v>
          </cell>
        </row>
        <row r="5961">
          <cell r="A5961" t="str">
            <v>IRA COMPEN</v>
          </cell>
          <cell r="B5961" t="str">
            <v>SADA RESINADA, 10 UTILIZAÇÕES. AF_12/2015</v>
          </cell>
        </row>
        <row r="5962">
          <cell r="A5962">
            <v>92495</v>
          </cell>
          <cell r="B5962" t="str">
            <v>MONTAGEM E DESMONTAGEM DE FÔRMA DE LAJE NERVURADA COM CUBETA E ASSOALH</v>
          </cell>
          <cell r="C5962" t="str">
            <v>M2</v>
          </cell>
          <cell r="D5962" t="str">
            <v>CR</v>
          </cell>
          <cell r="E5962">
            <v>37.950000000000003</v>
          </cell>
        </row>
        <row r="5963">
          <cell r="A5963" t="str">
            <v>O COM ÁREA</v>
          </cell>
          <cell r="B5963" t="str">
            <v>MÉDIA MENOR OU IGUAL A 20 M², PÉ-DIREITO DUPLO, EM CHAPA DE</v>
          </cell>
        </row>
        <row r="5964">
          <cell r="A5964" t="str">
            <v>SINAPI - S</v>
          </cell>
          <cell r="B5964" t="str">
            <v>ISTEMA NACIONAL DE PESQUISA DE CUSTOS E ÍNDICES DA CONSTRUÇÃO CIVIL</v>
          </cell>
        </row>
        <row r="5965">
          <cell r="A5965" t="str">
            <v>PCI.817.01</v>
          </cell>
          <cell r="B5965" t="e">
            <v>#NAME?</v>
          </cell>
          <cell r="D5965" t="str">
            <v>EM</v>
          </cell>
          <cell r="E5965" t="str">
            <v>06/2016 AS 13:04:4</v>
          </cell>
        </row>
        <row r="5966">
          <cell r="D5966" t="str">
            <v>TA</v>
          </cell>
          <cell r="E5966" t="str">
            <v>TÉCNICA: 13/06/20</v>
          </cell>
        </row>
        <row r="5967">
          <cell r="A5967" t="str">
            <v>ENCARGOS S</v>
          </cell>
          <cell r="B5967" t="str">
            <v>OCIAIS DESONERADOS: 90,80%(HORA)   52,84%(MÊS)</v>
          </cell>
        </row>
        <row r="5968">
          <cell r="A5968" t="str">
            <v>ABRANGÊNCI</v>
          </cell>
          <cell r="B5968" t="str">
            <v>A : NACIONAL                                              LOCALIDADE  : BELO</v>
          </cell>
          <cell r="C5968" t="str">
            <v>HORI</v>
          </cell>
        </row>
        <row r="5969">
          <cell r="A5969" t="str">
            <v>REF.COLETA</v>
          </cell>
          <cell r="B5969" t="str">
            <v>: MEDIANO</v>
          </cell>
          <cell r="D5969" t="str">
            <v>TA</v>
          </cell>
          <cell r="E5969" t="str">
            <v>: 05/2016</v>
          </cell>
        </row>
        <row r="5970">
          <cell r="A5970" t="str">
            <v>CÓDIGO</v>
          </cell>
          <cell r="B5970" t="str">
            <v>|D E S C R I Ç Ã O                                                   |UN</v>
          </cell>
          <cell r="C5970" t="str">
            <v>IDADE</v>
          </cell>
          <cell r="D5970" t="str">
            <v>DE</v>
          </cell>
          <cell r="E5970" t="str">
            <v>|CUSTO TOTA</v>
          </cell>
        </row>
        <row r="5971">
          <cell r="A5971" t="str">
            <v>VÍNCULO...</v>
          </cell>
          <cell r="B5971" t="str">
            <v>..: CAIXA REFERENCIAL</v>
          </cell>
        </row>
        <row r="5972">
          <cell r="A5972" t="str">
            <v>MADEIRA CO</v>
          </cell>
          <cell r="B5972" t="str">
            <v>MPENSADA RESINADA, 12 UTILIZAÇÕES. AF_12/2015</v>
          </cell>
        </row>
        <row r="5973">
          <cell r="A5973">
            <v>92496</v>
          </cell>
          <cell r="B5973" t="str">
            <v>MONTAGEM E DESMONTAGEM DE FÔRMA DE LAJE NERVURADA COM CUBETA E ASSOALH</v>
          </cell>
          <cell r="C5973" t="str">
            <v>M2</v>
          </cell>
          <cell r="D5973" t="str">
            <v>CR</v>
          </cell>
          <cell r="E5973">
            <v>36.14</v>
          </cell>
        </row>
        <row r="5974">
          <cell r="A5974" t="str">
            <v>O COM ÁREA</v>
          </cell>
          <cell r="B5974" t="str">
            <v>MÉDIA MAIOR QUE 20 M², PÉ-DIREITO DUPLO, EM CHAPA DE MADEIR</v>
          </cell>
        </row>
        <row r="5975">
          <cell r="A5975" t="str">
            <v>A COMPENSA</v>
          </cell>
          <cell r="B5975" t="str">
            <v>DA RESINADA, 12 UTILIZAÇÕES. AF_12/2015</v>
          </cell>
        </row>
        <row r="5976">
          <cell r="A5976">
            <v>92497</v>
          </cell>
          <cell r="B5976" t="str">
            <v>MONTAGEM E DESMONTAGEM DE FÔRMA DE LAJE NERVURADA COM CUBETA E ASSOALH</v>
          </cell>
          <cell r="C5976" t="str">
            <v>M2</v>
          </cell>
          <cell r="D5976" t="str">
            <v>CR</v>
          </cell>
          <cell r="E5976">
            <v>28.17</v>
          </cell>
        </row>
        <row r="5977">
          <cell r="A5977" t="str">
            <v>O COM ÁREA</v>
          </cell>
          <cell r="B5977" t="str">
            <v>MÉDIA MENOR OU IGUAL A 20 M², PÉ-DIREITO SIMPLES, EM CHAPA</v>
          </cell>
        </row>
        <row r="5978">
          <cell r="A5978" t="str">
            <v>DE MADEIRA</v>
          </cell>
          <cell r="B5978" t="str">
            <v>COMPENSADA RESINADA, 12 UTILIZAÇÕES. AF_12/2015</v>
          </cell>
        </row>
        <row r="5979">
          <cell r="A5979">
            <v>92498</v>
          </cell>
          <cell r="B5979" t="str">
            <v>MONTAGEM E DESMONTAGEM DE FÔRMA DE LAJE NERVURADA COM CUBETA E ASSOALH</v>
          </cell>
          <cell r="C5979" t="str">
            <v>M2</v>
          </cell>
          <cell r="D5979" t="str">
            <v>CR</v>
          </cell>
          <cell r="E5979">
            <v>26.48</v>
          </cell>
        </row>
        <row r="5980">
          <cell r="A5980" t="str">
            <v>O COM ÁREA</v>
          </cell>
          <cell r="B5980" t="str">
            <v>MÉDIA MAIOR QUE 20 M², PÉ-DIREITO SIMPLES, EM CHAPA DE MADE</v>
          </cell>
        </row>
        <row r="5981">
          <cell r="A5981" t="str">
            <v>IRA COMPEN</v>
          </cell>
          <cell r="B5981" t="str">
            <v>SADA RESINADA, 12 UTILIZAÇÕES. AF_12/2015</v>
          </cell>
        </row>
        <row r="5982">
          <cell r="A5982">
            <v>92499</v>
          </cell>
          <cell r="B5982" t="str">
            <v>MONTAGEM E DESMONTAGEM DE FÔRMA DE LAJE NERVURADA COM CUBETA E ASSOALH</v>
          </cell>
          <cell r="C5982" t="str">
            <v>M2</v>
          </cell>
          <cell r="D5982" t="str">
            <v>CR</v>
          </cell>
          <cell r="E5982">
            <v>37.200000000000003</v>
          </cell>
        </row>
        <row r="5983">
          <cell r="A5983" t="str">
            <v>O COM ÁREA</v>
          </cell>
          <cell r="B5983" t="str">
            <v>MÉDIA MENOR OU IGUAL A 20 M², PÉ-DIREITO DUPLO, EM CHAPA DE</v>
          </cell>
        </row>
        <row r="5984">
          <cell r="A5984" t="str">
            <v>MADEIRA CO</v>
          </cell>
          <cell r="B5984" t="str">
            <v>MPENSADA RESINADA, 14 UTILIZAÇÕES. AF_12/2015</v>
          </cell>
        </row>
        <row r="5985">
          <cell r="A5985">
            <v>92500</v>
          </cell>
          <cell r="B5985" t="str">
            <v>MONTAGEM E DESMONTAGEM DE FÔRMA DE LAJE NERVURADA COM CUBETA E ASSOALH</v>
          </cell>
          <cell r="C5985" t="str">
            <v>M2</v>
          </cell>
          <cell r="D5985" t="str">
            <v>CR</v>
          </cell>
          <cell r="E5985">
            <v>35.43</v>
          </cell>
        </row>
        <row r="5986">
          <cell r="A5986" t="str">
            <v>O COM ÁREA</v>
          </cell>
          <cell r="B5986" t="str">
            <v>MÉDIA MAIOR QUE 20 M², PÉ-DIREITO DUPLO, EM CHAPA DE MADEIR</v>
          </cell>
        </row>
        <row r="5987">
          <cell r="A5987" t="str">
            <v>A COMPENSA</v>
          </cell>
          <cell r="B5987" t="str">
            <v>DA RESINADA, 14 UTILIZAÇÕES. AF_12/2015</v>
          </cell>
        </row>
        <row r="5988">
          <cell r="A5988">
            <v>92501</v>
          </cell>
          <cell r="B5988" t="str">
            <v>MONTAGEM E DESMONTAGEM DE FÔRMA DE LAJE NERVURADA COM CUBETA E ASSOALH</v>
          </cell>
          <cell r="C5988" t="str">
            <v>M2</v>
          </cell>
          <cell r="D5988" t="str">
            <v>CR</v>
          </cell>
          <cell r="E5988">
            <v>27.55</v>
          </cell>
        </row>
        <row r="5989">
          <cell r="A5989" t="str">
            <v>O COM ÁREA</v>
          </cell>
          <cell r="B5989" t="str">
            <v>MÉDIA MENOR OU IGUAL A 20 M², PÉ-DIREITO SIMPLES, EM CHAPA</v>
          </cell>
        </row>
        <row r="5990">
          <cell r="A5990" t="str">
            <v>DE MADEIRA</v>
          </cell>
          <cell r="B5990" t="str">
            <v>COMPENSADA RESINADA, 14 UTILIZAÇÕES. AF_12/2015</v>
          </cell>
        </row>
        <row r="5991">
          <cell r="A5991">
            <v>92502</v>
          </cell>
          <cell r="B5991" t="str">
            <v>MONTAGEM E DESMONTAGEM DE FÔRMA DE LAJE NERVURADA COM CUBETA E ASSOALH</v>
          </cell>
          <cell r="C5991" t="str">
            <v>M2</v>
          </cell>
          <cell r="D5991" t="str">
            <v>CR</v>
          </cell>
          <cell r="E5991">
            <v>25.91</v>
          </cell>
        </row>
        <row r="5992">
          <cell r="A5992" t="str">
            <v>O COM ÁREA</v>
          </cell>
          <cell r="B5992" t="str">
            <v>MÉDIA MAIOR QUE 20 M², PÉ-DIREITO SIMPLES, EM CHAPA DE MADE</v>
          </cell>
        </row>
        <row r="5993">
          <cell r="A5993" t="str">
            <v>IRA COMPEN</v>
          </cell>
          <cell r="B5993" t="str">
            <v>SADA RESINADA, 14 UTILIZAÇÕES. AF_12/2015</v>
          </cell>
        </row>
        <row r="5994">
          <cell r="A5994">
            <v>92503</v>
          </cell>
          <cell r="B5994" t="str">
            <v>MONTAGEM E DESMONTAGEM DE FÔRMA DE LAJE NERVURADA COM CUBETA E ASSOALH</v>
          </cell>
          <cell r="C5994" t="str">
            <v>M2</v>
          </cell>
          <cell r="D5994" t="str">
            <v>CR</v>
          </cell>
          <cell r="E5994">
            <v>36.01</v>
          </cell>
        </row>
        <row r="5995">
          <cell r="A5995" t="str">
            <v>O COM ÁREA</v>
          </cell>
          <cell r="B5995" t="str">
            <v>MÉDIA MENOR OU IGUAL A 20 M², PÉ-DIREITO DUPLO, EM CHAPA DE</v>
          </cell>
        </row>
        <row r="5996">
          <cell r="A5996" t="str">
            <v>MADEIRA CO</v>
          </cell>
          <cell r="B5996" t="str">
            <v>MPENSADA RESINADA, 18 UTILIZAÇÕES. AF_12/2015</v>
          </cell>
        </row>
        <row r="5997">
          <cell r="A5997">
            <v>92504</v>
          </cell>
          <cell r="B5997" t="str">
            <v>MONTAGEM E DESMONTAGEM DE FÔRMA DE LAJE NERVURADA COM CUBETA E ASSOALH</v>
          </cell>
          <cell r="C5997" t="str">
            <v>M2</v>
          </cell>
          <cell r="D5997" t="str">
            <v>CR</v>
          </cell>
          <cell r="E5997">
            <v>28.84</v>
          </cell>
        </row>
        <row r="5998">
          <cell r="A5998" t="str">
            <v>O COM ÁREA</v>
          </cell>
          <cell r="B5998" t="str">
            <v>MÉDIA MAIOR QUE 20 M², PÉ-DIREITO DUPLO, EM CHAPA DE MADEIR</v>
          </cell>
        </row>
        <row r="5999">
          <cell r="A5999" t="str">
            <v>A COMPENSA</v>
          </cell>
          <cell r="B5999" t="str">
            <v>DA RESINADA, 18 UTILIZAÇÕES. AF_12/2015</v>
          </cell>
        </row>
        <row r="6000">
          <cell r="A6000" t="str">
            <v>SINAPI - S</v>
          </cell>
          <cell r="B6000" t="str">
            <v>ISTEMA NACIONAL DE PESQUISA DE CUSTOS E ÍNDICES DA CONSTRUÇÃO CIVIL</v>
          </cell>
        </row>
        <row r="6001">
          <cell r="A6001" t="str">
            <v>PCI.817.01</v>
          </cell>
          <cell r="B6001" t="e">
            <v>#NAME?</v>
          </cell>
          <cell r="D6001" t="str">
            <v>EM</v>
          </cell>
          <cell r="E6001" t="str">
            <v>06/2016 AS 13:04:4</v>
          </cell>
        </row>
        <row r="6002">
          <cell r="D6002" t="str">
            <v>TA</v>
          </cell>
          <cell r="E6002" t="str">
            <v>TÉCNICA: 13/06/20</v>
          </cell>
        </row>
        <row r="6003">
          <cell r="A6003" t="str">
            <v>ENCARGOS S</v>
          </cell>
          <cell r="B6003" t="str">
            <v>OCIAIS DESONERADOS: 90,80%(HORA)   52,84%(MÊS)</v>
          </cell>
        </row>
        <row r="6004">
          <cell r="A6004" t="str">
            <v>ABRANGÊNCI</v>
          </cell>
          <cell r="B6004" t="str">
            <v>A : NACIONAL                                              LOCALIDADE  : BELO</v>
          </cell>
          <cell r="C6004" t="str">
            <v>HORI</v>
          </cell>
        </row>
        <row r="6005">
          <cell r="A6005" t="str">
            <v>REF.COLETA</v>
          </cell>
          <cell r="B6005" t="str">
            <v>: MEDIANO</v>
          </cell>
          <cell r="D6005" t="str">
            <v>TA</v>
          </cell>
          <cell r="E6005" t="str">
            <v>: 05/2016</v>
          </cell>
        </row>
        <row r="6006">
          <cell r="A6006" t="str">
            <v>CÓDIGO</v>
          </cell>
          <cell r="B6006" t="str">
            <v>|D E S C R I Ç Ã O                                                   |UN</v>
          </cell>
          <cell r="C6006" t="str">
            <v>IDADE</v>
          </cell>
          <cell r="D6006" t="str">
            <v>DE</v>
          </cell>
          <cell r="E6006" t="str">
            <v>|CUSTO TOTA</v>
          </cell>
        </row>
        <row r="6007">
          <cell r="A6007" t="str">
            <v>VÍNCULO...</v>
          </cell>
          <cell r="B6007" t="str">
            <v>..: CAIXA REFERENCIAL</v>
          </cell>
        </row>
        <row r="6008">
          <cell r="A6008">
            <v>92505</v>
          </cell>
          <cell r="B6008" t="str">
            <v>MONTAGEM E DESMONTAGEM DE FÔRMA DE LAJE NERVURADA COM CUBETA E ASSOALH</v>
          </cell>
          <cell r="C6008" t="str">
            <v>M2</v>
          </cell>
          <cell r="D6008" t="str">
            <v>CR</v>
          </cell>
          <cell r="E6008">
            <v>26.57</v>
          </cell>
        </row>
        <row r="6009">
          <cell r="A6009" t="str">
            <v>O COM ÁREA</v>
          </cell>
          <cell r="B6009" t="str">
            <v>MÉDIA MENOR OU IGUAL A 20 M², PÉ-DIREITO SIMPLES, EM CHAPA</v>
          </cell>
        </row>
        <row r="6010">
          <cell r="A6010" t="str">
            <v>DE MADEIRA</v>
          </cell>
          <cell r="B6010" t="str">
            <v>COMPENSADA RESINADA, 18 UTILIZAÇÕES. AF_12/2015</v>
          </cell>
        </row>
        <row r="6011">
          <cell r="A6011">
            <v>92506</v>
          </cell>
          <cell r="B6011" t="str">
            <v>MONTAGEM E DESMONTAGEM DE FÔRMA DE LAJE NERVURADA COM CUBETA E ASSOALH</v>
          </cell>
          <cell r="C6011" t="str">
            <v>M2</v>
          </cell>
          <cell r="D6011" t="str">
            <v>CR</v>
          </cell>
          <cell r="E6011">
            <v>24.99</v>
          </cell>
        </row>
        <row r="6012">
          <cell r="A6012" t="str">
            <v>O COM ÁREA</v>
          </cell>
          <cell r="B6012" t="str">
            <v>MÉDIA MAIOR QUE 20 M², PÉ-DIREITO SIMPLES, EM CHAPA DE MADE</v>
          </cell>
        </row>
        <row r="6013">
          <cell r="A6013" t="str">
            <v>IRA COMPEN</v>
          </cell>
          <cell r="B6013" t="str">
            <v>SADA RESINADA, 18 UTILIZAÇÕES. AF_12/2015</v>
          </cell>
        </row>
        <row r="6014">
          <cell r="A6014">
            <v>92507</v>
          </cell>
          <cell r="B6014" t="str">
            <v>MONTAGEM E DESMONTAGEM DE FÔRMA DE LAJE MACIÇA COM ÁREA MÉDIA MENOR OU</v>
          </cell>
          <cell r="C6014" t="str">
            <v>M2</v>
          </cell>
          <cell r="D6014" t="str">
            <v>CR</v>
          </cell>
          <cell r="E6014">
            <v>38.61</v>
          </cell>
        </row>
        <row r="6015">
          <cell r="A6015" t="str">
            <v>IGUAL A 20</v>
          </cell>
          <cell r="B6015" t="str">
            <v>M², PÉ-DIREITO DUPLO, EM CHAPA DE MADEIRA COMPENSADA RESIN</v>
          </cell>
        </row>
        <row r="6016">
          <cell r="A6016" t="str">
            <v>ADA, 2 UTI</v>
          </cell>
          <cell r="B6016" t="str">
            <v>LIZAÇÕES. AF_12/2015</v>
          </cell>
        </row>
        <row r="6017">
          <cell r="A6017">
            <v>92508</v>
          </cell>
          <cell r="B6017" t="str">
            <v>MONTAGEM E DESMONTAGEM DE FÔRMA DE LAJE MACIÇA COM ÁREA MÉDIA MAIOR QU</v>
          </cell>
          <cell r="C6017" t="str">
            <v>M2</v>
          </cell>
          <cell r="D6017" t="str">
            <v>CR</v>
          </cell>
          <cell r="E6017">
            <v>37.03</v>
          </cell>
        </row>
        <row r="6018">
          <cell r="A6018" t="str">
            <v>E 20 M², P</v>
          </cell>
          <cell r="B6018" t="str">
            <v>É-DIREITO DUPLO, EM CHAPA DE MADEIRA COMPENSADA RESINADA, 2</v>
          </cell>
        </row>
        <row r="6019">
          <cell r="A6019" t="str">
            <v>UTILIZAÇÕE</v>
          </cell>
          <cell r="B6019" t="str">
            <v>S. AF_12/2015</v>
          </cell>
        </row>
        <row r="6020">
          <cell r="A6020">
            <v>92509</v>
          </cell>
          <cell r="B6020" t="str">
            <v>MONTAGEM E DESMONTAGEM DE FÔRMA DE LAJE MACIÇA COM ÁREA MÉDIA MENOR OU</v>
          </cell>
          <cell r="C6020" t="str">
            <v>M2</v>
          </cell>
          <cell r="D6020" t="str">
            <v>CR</v>
          </cell>
          <cell r="E6020">
            <v>26.65</v>
          </cell>
        </row>
        <row r="6021">
          <cell r="A6021" t="str">
            <v>IGUAL A 20</v>
          </cell>
          <cell r="B6021" t="str">
            <v>M², PÉ-DIREITO SIMPLES, EM CHAPA DE MADEIRA COMPENSADA RES</v>
          </cell>
        </row>
        <row r="6022">
          <cell r="A6022" t="str">
            <v>INADA, 2 U</v>
          </cell>
          <cell r="B6022" t="str">
            <v>TILIZAÇÕES. AF_12/2015</v>
          </cell>
        </row>
        <row r="6023">
          <cell r="A6023">
            <v>92510</v>
          </cell>
          <cell r="B6023" t="str">
            <v>MONTAGEM E DESMONTAGEM DE FÔRMA DE LAJE MACIÇA COM ÁREA MÉDIA MAIOR QU</v>
          </cell>
          <cell r="C6023" t="str">
            <v>M2</v>
          </cell>
          <cell r="D6023" t="str">
            <v>CR</v>
          </cell>
          <cell r="E6023">
            <v>25.19</v>
          </cell>
        </row>
        <row r="6024">
          <cell r="A6024" t="str">
            <v>E 20 M², P</v>
          </cell>
          <cell r="B6024" t="str">
            <v>É-DIREITO SIMPLES, EM CHAPA DE MADEIRA COMPENSADA RESINADA,</v>
          </cell>
        </row>
        <row r="6025">
          <cell r="A6025" t="str">
            <v>2 UTILIZAÇ</v>
          </cell>
          <cell r="B6025" t="str">
            <v>ÕES. AF_12/2015</v>
          </cell>
        </row>
        <row r="6026">
          <cell r="A6026">
            <v>92511</v>
          </cell>
          <cell r="B6026" t="str">
            <v>MONTAGEM E DESMONTAGEM DE FÔRMA DE LAJE MACIÇA COM ÁREA MÉDIA MENOR OU</v>
          </cell>
          <cell r="C6026" t="str">
            <v>M2</v>
          </cell>
          <cell r="D6026" t="str">
            <v>CR</v>
          </cell>
          <cell r="E6026">
            <v>31.12</v>
          </cell>
        </row>
        <row r="6027">
          <cell r="A6027" t="str">
            <v>IGUAL A 20</v>
          </cell>
          <cell r="B6027" t="str">
            <v>M², PÉ-DIREITO DUPLO, EM CHAPA DE MADEIRA COMPENSADA RESIN</v>
          </cell>
        </row>
        <row r="6028">
          <cell r="A6028" t="str">
            <v>ADA, 4 UTI</v>
          </cell>
          <cell r="B6028" t="str">
            <v>LIZAÇÕES. AF_12/2015</v>
          </cell>
        </row>
        <row r="6029">
          <cell r="A6029">
            <v>92512</v>
          </cell>
          <cell r="B6029" t="str">
            <v>MONTAGEM E DESMONTAGEM DE FÔRMA DE LAJE MACIÇA COM ÁREA MÉDIA MAIOR QU</v>
          </cell>
          <cell r="C6029" t="str">
            <v>M2</v>
          </cell>
          <cell r="D6029" t="str">
            <v>CR</v>
          </cell>
          <cell r="E6029">
            <v>29.91</v>
          </cell>
        </row>
        <row r="6030">
          <cell r="A6030" t="str">
            <v>E 20 M², P</v>
          </cell>
          <cell r="B6030" t="str">
            <v>É-DIREITO DUPLO, EM CHAPA DE MADEIRA COMPENSADA RESINADA, 4</v>
          </cell>
        </row>
        <row r="6031">
          <cell r="A6031" t="str">
            <v>UTILIZAÇÕE</v>
          </cell>
          <cell r="B6031" t="str">
            <v>S. AF_12/2015</v>
          </cell>
        </row>
        <row r="6032">
          <cell r="A6032">
            <v>92513</v>
          </cell>
          <cell r="B6032" t="str">
            <v>MONTAGEM E DESMONTAGEM DE FÔRMA DE LAJE MACIÇA COM ÁREA MÉDIA MENOR OU</v>
          </cell>
          <cell r="C6032" t="str">
            <v>M2</v>
          </cell>
          <cell r="D6032" t="str">
            <v>CR</v>
          </cell>
          <cell r="E6032">
            <v>20.11</v>
          </cell>
        </row>
        <row r="6033">
          <cell r="A6033" t="str">
            <v>IGUAL A 20</v>
          </cell>
          <cell r="B6033" t="str">
            <v>M², PÉ-DIREITO SIMPLES, EM CHAPA DE MADEIRA COMPENSADA RES</v>
          </cell>
        </row>
        <row r="6034">
          <cell r="A6034" t="str">
            <v>INADA, 4 U</v>
          </cell>
          <cell r="B6034" t="str">
            <v>TILIZAÇÕES. AF_12/2015</v>
          </cell>
        </row>
        <row r="6035">
          <cell r="A6035">
            <v>92514</v>
          </cell>
          <cell r="B6035" t="str">
            <v>MONTAGEM E DESMONTAGEM DE FÔRMA DE LAJE MACIÇA COM ÁREA MÉDIA MAIOR QU</v>
          </cell>
          <cell r="C6035" t="str">
            <v>M2</v>
          </cell>
          <cell r="D6035" t="str">
            <v>CR</v>
          </cell>
          <cell r="E6035">
            <v>18.989999999999998</v>
          </cell>
        </row>
        <row r="6036">
          <cell r="A6036" t="str">
            <v>SINAPI - S</v>
          </cell>
          <cell r="B6036" t="str">
            <v>ISTEMA NACIONAL DE PESQUISA DE CUSTOS E ÍNDICES DA CONSTRUÇÃO CIVIL</v>
          </cell>
        </row>
        <row r="6037">
          <cell r="A6037" t="str">
            <v>PCI.817.01</v>
          </cell>
          <cell r="B6037" t="e">
            <v>#NAME?</v>
          </cell>
          <cell r="D6037" t="str">
            <v>EM</v>
          </cell>
          <cell r="E6037" t="str">
            <v>06/2016 AS 13:04:4</v>
          </cell>
        </row>
        <row r="6038">
          <cell r="D6038" t="str">
            <v>TA</v>
          </cell>
          <cell r="E6038" t="str">
            <v>TÉCNICA: 13/06/20</v>
          </cell>
        </row>
        <row r="6039">
          <cell r="A6039" t="str">
            <v>ENCARGOS S</v>
          </cell>
          <cell r="B6039" t="str">
            <v>OCIAIS DESONERADOS: 90,80%(HORA)   52,84%(MÊS)</v>
          </cell>
        </row>
        <row r="6040">
          <cell r="A6040" t="str">
            <v>ABRANGÊNCI</v>
          </cell>
          <cell r="B6040" t="str">
            <v>A : NACIONAL                                              LOCALIDADE  : BELO</v>
          </cell>
          <cell r="C6040" t="str">
            <v>HORI</v>
          </cell>
        </row>
        <row r="6041">
          <cell r="A6041" t="str">
            <v>REF.COLETA</v>
          </cell>
          <cell r="B6041" t="str">
            <v>: MEDIANO</v>
          </cell>
          <cell r="D6041" t="str">
            <v>TA</v>
          </cell>
          <cell r="E6041" t="str">
            <v>: 05/2016</v>
          </cell>
        </row>
        <row r="6042">
          <cell r="A6042" t="str">
            <v>CÓDIGO</v>
          </cell>
          <cell r="B6042" t="str">
            <v>|D E S C R I Ç Ã O                                                   |UN</v>
          </cell>
          <cell r="C6042" t="str">
            <v>IDADE</v>
          </cell>
          <cell r="D6042" t="str">
            <v>DE</v>
          </cell>
          <cell r="E6042" t="str">
            <v>|CUSTO TOTA</v>
          </cell>
        </row>
        <row r="6043">
          <cell r="A6043" t="str">
            <v>VÍNCULO...</v>
          </cell>
          <cell r="B6043" t="str">
            <v>..: CAIXA REFERENCIAL</v>
          </cell>
        </row>
        <row r="6044">
          <cell r="A6044" t="str">
            <v>E 20 M², P</v>
          </cell>
          <cell r="B6044" t="str">
            <v>É-DIREITO SIMPLES, EM CHAPA DE MADEIRA COMPENSADA RESINADA,</v>
          </cell>
        </row>
        <row r="6045">
          <cell r="A6045" t="str">
            <v>4 UTILIZAÇ</v>
          </cell>
          <cell r="B6045" t="str">
            <v>ÕES. AF_12/2015</v>
          </cell>
        </row>
        <row r="6046">
          <cell r="A6046">
            <v>92515</v>
          </cell>
          <cell r="B6046" t="str">
            <v>MONTAGEM E DESMONTAGEM DE FÔRMA DE LAJE MACIÇA COM ÁREA MÉDIA MAIOR QU</v>
          </cell>
          <cell r="C6046" t="str">
            <v>M2</v>
          </cell>
          <cell r="D6046" t="str">
            <v>CR</v>
          </cell>
          <cell r="E6046">
            <v>27.04</v>
          </cell>
        </row>
        <row r="6047">
          <cell r="A6047" t="str">
            <v>E 20 M², P</v>
          </cell>
          <cell r="B6047" t="str">
            <v>É-DIREITO DUPLO, EM CHAPA DE MADEIRA COMPENSADA RESINADA, 6</v>
          </cell>
        </row>
        <row r="6048">
          <cell r="A6048" t="str">
            <v>UTILIZAÇÕE</v>
          </cell>
          <cell r="B6048" t="str">
            <v>S. AF_12/2015</v>
          </cell>
        </row>
        <row r="6049">
          <cell r="A6049">
            <v>92516</v>
          </cell>
          <cell r="B6049" t="str">
            <v>MONTAGEM E DESMONTAGEM DE FÔRMA DE LAJE MACIÇA COM ÁREA MÉDIA MENOR OU</v>
          </cell>
          <cell r="C6049" t="str">
            <v>M2</v>
          </cell>
          <cell r="D6049" t="str">
            <v>CR</v>
          </cell>
          <cell r="E6049">
            <v>25.99</v>
          </cell>
        </row>
        <row r="6050">
          <cell r="A6050" t="str">
            <v>IGUAL A 20</v>
          </cell>
          <cell r="B6050" t="str">
            <v>M², PÉ-DIREITO DUPLO, EM CHAPA DE MADEIRA COMPENSADA RESIN</v>
          </cell>
        </row>
        <row r="6051">
          <cell r="A6051" t="str">
            <v>ADA, 6 UTI</v>
          </cell>
          <cell r="B6051" t="str">
            <v>LIZAÇÕES. AF_12/2015</v>
          </cell>
        </row>
        <row r="6052">
          <cell r="A6052">
            <v>92517</v>
          </cell>
          <cell r="B6052" t="str">
            <v>MONTAGEM E DESMONTAGEM DE FÔRMA DE LAJE MACIÇA COM ÁREA MÉDIA MENOR OU</v>
          </cell>
          <cell r="C6052" t="str">
            <v>M2</v>
          </cell>
          <cell r="D6052" t="str">
            <v>CR</v>
          </cell>
          <cell r="E6052">
            <v>16.98</v>
          </cell>
        </row>
        <row r="6053">
          <cell r="A6053" t="str">
            <v>IGUAL A 20</v>
          </cell>
          <cell r="B6053" t="str">
            <v>M², PÉ-DIREITO SIMPLES, EM CHAPA DE MADEIRA COMPENSADA RES</v>
          </cell>
        </row>
        <row r="6054">
          <cell r="A6054" t="str">
            <v>INADA, 6 U</v>
          </cell>
          <cell r="B6054" t="str">
            <v>TILIZAÇÕES. AF_12/2015</v>
          </cell>
        </row>
        <row r="6055">
          <cell r="A6055">
            <v>92518</v>
          </cell>
          <cell r="B6055" t="str">
            <v>MONTAGEM E DESMONTAGEM DE FÔRMA DE LAJE MACIÇA COM ÁREA MÉDIA MAIOR QU</v>
          </cell>
          <cell r="C6055" t="str">
            <v>M2</v>
          </cell>
          <cell r="D6055" t="str">
            <v>CR</v>
          </cell>
          <cell r="E6055">
            <v>16</v>
          </cell>
        </row>
        <row r="6056">
          <cell r="A6056" t="str">
            <v>E 20 M², P</v>
          </cell>
          <cell r="B6056" t="str">
            <v>É-DIREITO SIMPLES, EM CHAPA DE MADEIRA COMPENSADA RESINADA,</v>
          </cell>
        </row>
        <row r="6057">
          <cell r="A6057" t="str">
            <v>6 UTILIZAÇ</v>
          </cell>
          <cell r="B6057" t="str">
            <v>ÕES. AF_12/2015</v>
          </cell>
        </row>
        <row r="6058">
          <cell r="A6058">
            <v>92519</v>
          </cell>
          <cell r="B6058" t="str">
            <v>MONTAGEM E DESMONTAGEM DE FÔRMA DE LAJE MACIÇA COM ÁREA MÉDIA MENOR OU</v>
          </cell>
          <cell r="C6058" t="str">
            <v>M2</v>
          </cell>
          <cell r="D6058" t="str">
            <v>CR</v>
          </cell>
          <cell r="E6058">
            <v>24.97</v>
          </cell>
        </row>
        <row r="6059">
          <cell r="A6059" t="str">
            <v>IGUAL A 20</v>
          </cell>
          <cell r="B6059" t="str">
            <v>M², PÉ-DIREITO DUPLO, EM CHAPA DE MADEIRA COMPENSADA RESIN</v>
          </cell>
        </row>
        <row r="6060">
          <cell r="A6060" t="str">
            <v>ADA, 8 UTI</v>
          </cell>
          <cell r="B6060" t="str">
            <v>LIZAÇÕES. AF_12/2015</v>
          </cell>
        </row>
        <row r="6061">
          <cell r="A6061">
            <v>92520</v>
          </cell>
          <cell r="B6061" t="str">
            <v>MONTAGEM E DESMONTAGEM DE FÔRMA DE LAJE MACIÇA COM ÁREA MÉDIA MAIOR QU</v>
          </cell>
          <cell r="C6061" t="str">
            <v>M2</v>
          </cell>
          <cell r="D6061" t="str">
            <v>CR</v>
          </cell>
          <cell r="E6061">
            <v>24</v>
          </cell>
        </row>
        <row r="6062">
          <cell r="A6062" t="str">
            <v>E 20 M², P</v>
          </cell>
          <cell r="B6062" t="str">
            <v>É-DIREITO DUPLO, EM CHAPA DE MADEIRA COMPENSADA RESINADA, 8</v>
          </cell>
        </row>
        <row r="6063">
          <cell r="A6063" t="str">
            <v>UTILIZAÇÕE</v>
          </cell>
          <cell r="B6063" t="str">
            <v>S. AF_12/2015</v>
          </cell>
        </row>
        <row r="6064">
          <cell r="A6064">
            <v>92521</v>
          </cell>
          <cell r="B6064" t="str">
            <v>MONTAGEM E DESMONTAGEM DE FÔRMA DE LAJE MACIÇA COM ÁREA MÉDIA MENOR OU</v>
          </cell>
          <cell r="C6064" t="str">
            <v>M2</v>
          </cell>
          <cell r="D6064" t="str">
            <v>CR</v>
          </cell>
          <cell r="E6064">
            <v>15.37</v>
          </cell>
        </row>
        <row r="6065">
          <cell r="A6065" t="str">
            <v>IGUAL A 20</v>
          </cell>
          <cell r="B6065" t="str">
            <v>M², PÉ-DIREITO SIMPLES, EM CHAPA DE MADEIRA COMPENSADA RES</v>
          </cell>
        </row>
        <row r="6066">
          <cell r="A6066" t="str">
            <v>INADA, 8 U</v>
          </cell>
          <cell r="B6066" t="str">
            <v>TILIZAÇÕES. AF_12/2015</v>
          </cell>
        </row>
        <row r="6067">
          <cell r="A6067">
            <v>92522</v>
          </cell>
          <cell r="B6067" t="str">
            <v>MONTAGEM E DESMONTAGEM DE FÔRMA DE LAJE MACIÇA COM ÁREA MÉDIA MAIOR QU</v>
          </cell>
          <cell r="C6067" t="str">
            <v>M2</v>
          </cell>
          <cell r="D6067" t="str">
            <v>CR</v>
          </cell>
          <cell r="E6067">
            <v>14.46</v>
          </cell>
        </row>
        <row r="6068">
          <cell r="A6068" t="str">
            <v>E 20 M², P</v>
          </cell>
          <cell r="B6068" t="str">
            <v>É-DIREITO SIMPLES, EM CHAPA DE MADEIRA COMPENSADA RESINADA,</v>
          </cell>
        </row>
        <row r="6069">
          <cell r="A6069" t="str">
            <v>8 UTILIZAÇ</v>
          </cell>
          <cell r="B6069" t="str">
            <v>ÕES. AF_12/2015</v>
          </cell>
        </row>
        <row r="6070">
          <cell r="A6070">
            <v>92523</v>
          </cell>
          <cell r="B6070" t="str">
            <v>MONTAGEM E DESMONTAGEM DE FÔRMA DE LAJE MACIÇA COM ÁREA MÉDIA MENOR OU</v>
          </cell>
          <cell r="C6070" t="str">
            <v>M2</v>
          </cell>
          <cell r="D6070" t="str">
            <v>CR</v>
          </cell>
          <cell r="E6070">
            <v>24.35</v>
          </cell>
        </row>
        <row r="6071">
          <cell r="A6071" t="str">
            <v>IGUAL A 20</v>
          </cell>
          <cell r="B6071" t="str">
            <v>M², PÉ-DIREITO DUPLO, EM CHAPA DE MADEIRA COMPENSADA PLAST</v>
          </cell>
        </row>
        <row r="6072">
          <cell r="A6072" t="str">
            <v>SINAPI - S</v>
          </cell>
          <cell r="B6072" t="str">
            <v>ISTEMA NACIONAL DE PESQUISA DE CUSTOS E ÍNDICES DA CONSTRUÇÃO CIVIL</v>
          </cell>
        </row>
        <row r="6073">
          <cell r="A6073" t="str">
            <v>PCI.817.01</v>
          </cell>
          <cell r="B6073" t="e">
            <v>#NAME?</v>
          </cell>
          <cell r="D6073" t="str">
            <v>EM</v>
          </cell>
          <cell r="E6073" t="str">
            <v>06/2016 AS 13:04:4</v>
          </cell>
        </row>
        <row r="6074">
          <cell r="D6074" t="str">
            <v>TA</v>
          </cell>
          <cell r="E6074" t="str">
            <v>TÉCNICA: 13/06/20</v>
          </cell>
        </row>
        <row r="6075">
          <cell r="A6075" t="str">
            <v>ENCARGOS S</v>
          </cell>
          <cell r="B6075" t="str">
            <v>OCIAIS DESONERADOS: 90,80%(HORA)   52,84%(MÊS)</v>
          </cell>
        </row>
        <row r="6076">
          <cell r="A6076" t="str">
            <v>ABRANGÊNCI</v>
          </cell>
          <cell r="B6076" t="str">
            <v>A : NACIONAL                                              LOCALIDADE  : BELO</v>
          </cell>
          <cell r="C6076" t="str">
            <v>HORI</v>
          </cell>
        </row>
        <row r="6077">
          <cell r="A6077" t="str">
            <v>REF.COLETA</v>
          </cell>
          <cell r="B6077" t="str">
            <v>: MEDIANO</v>
          </cell>
          <cell r="D6077" t="str">
            <v>TA</v>
          </cell>
          <cell r="E6077" t="str">
            <v>: 05/2016</v>
          </cell>
        </row>
        <row r="6078">
          <cell r="A6078" t="str">
            <v>CÓDIGO</v>
          </cell>
          <cell r="B6078" t="str">
            <v>|D E S C R I Ç Ã O                                                   |UN</v>
          </cell>
          <cell r="C6078" t="str">
            <v>IDADE</v>
          </cell>
          <cell r="D6078" t="str">
            <v>DE</v>
          </cell>
          <cell r="E6078" t="str">
            <v>|CUSTO TOTA</v>
          </cell>
        </row>
        <row r="6079">
          <cell r="A6079" t="str">
            <v>VÍNCULO...</v>
          </cell>
          <cell r="B6079" t="str">
            <v>..: CAIXA REFERENCIAL</v>
          </cell>
        </row>
        <row r="6080">
          <cell r="A6080" t="str">
            <v>IFICADA, 1</v>
          </cell>
          <cell r="B6080" t="str">
            <v>0 UTILIZAÇÕES. AF_12/2015</v>
          </cell>
        </row>
        <row r="6081">
          <cell r="A6081">
            <v>92524</v>
          </cell>
          <cell r="B6081" t="str">
            <v>MONTAGEM E DESMONTAGEM DE FÔRMA DE LAJE MACIÇA COM ÁREA MÉDIA MAIOR QU</v>
          </cell>
          <cell r="C6081" t="str">
            <v>M2</v>
          </cell>
          <cell r="D6081" t="str">
            <v>CR</v>
          </cell>
          <cell r="E6081">
            <v>23.43</v>
          </cell>
        </row>
        <row r="6082">
          <cell r="A6082" t="str">
            <v>E 20 M², P</v>
          </cell>
          <cell r="B6082" t="str">
            <v>É-DIREITO DUPLO, EM CHAPA DE MADEIRA COMPENSADA PLASTIFICADA</v>
          </cell>
        </row>
        <row r="6083">
          <cell r="A6083" t="str">
            <v>, 10 UTILI</v>
          </cell>
          <cell r="B6083" t="str">
            <v>ZAÇÕES. AF_12/2015</v>
          </cell>
        </row>
        <row r="6084">
          <cell r="A6084">
            <v>92525</v>
          </cell>
          <cell r="B6084" t="str">
            <v>MONTAGEM E DESMONTAGEM DE FÔRMA DE LAJE MACIÇA COM ÁREA MÉDIA MENOR OU</v>
          </cell>
          <cell r="C6084" t="str">
            <v>M2</v>
          </cell>
          <cell r="D6084" t="str">
            <v>CR</v>
          </cell>
          <cell r="E6084">
            <v>15.05</v>
          </cell>
        </row>
        <row r="6085">
          <cell r="A6085" t="str">
            <v>IGUAL A 20</v>
          </cell>
          <cell r="B6085" t="str">
            <v>M², PÉ-DIREITO SIMPLES, EM CHAPA DE MADEIRA COMPENSADA PLA</v>
          </cell>
        </row>
        <row r="6086">
          <cell r="A6086" t="str">
            <v>STIFICADA,</v>
          </cell>
          <cell r="B6086" t="str">
            <v>10 UTILIZAÇÕES. AF_12/2015</v>
          </cell>
        </row>
        <row r="6087">
          <cell r="A6087">
            <v>92526</v>
          </cell>
          <cell r="B6087" t="str">
            <v>MONTAGEM E DESMONTAGEM DE FÔRMA DE LAJE MACIÇA COM ÁREA MÉDIA MAIOR QU</v>
          </cell>
          <cell r="C6087" t="str">
            <v>M2</v>
          </cell>
          <cell r="D6087" t="str">
            <v>CR</v>
          </cell>
          <cell r="E6087">
            <v>14.17</v>
          </cell>
        </row>
        <row r="6088">
          <cell r="A6088" t="str">
            <v>E 20 M², P</v>
          </cell>
          <cell r="B6088" t="str">
            <v>É-DIREITO SIMPLES, EM CHAPA DE MADEIRA COMPENSADA PLASTIFICA</v>
          </cell>
        </row>
        <row r="6089">
          <cell r="A6089" t="str">
            <v>DA, 10 UTI</v>
          </cell>
          <cell r="B6089" t="str">
            <v>LIZAÇÕES. AF_12/2015</v>
          </cell>
        </row>
        <row r="6090">
          <cell r="A6090">
            <v>92527</v>
          </cell>
          <cell r="B6090" t="str">
            <v>MONTAGEM E DESMONTAGEM DE FÔRMA DE LAJE MACIÇA COM ÁREA MÉDIA MENOR OU</v>
          </cell>
          <cell r="C6090" t="str">
            <v>M2</v>
          </cell>
          <cell r="D6090" t="str">
            <v>CR</v>
          </cell>
          <cell r="E6090">
            <v>23.51</v>
          </cell>
        </row>
        <row r="6091">
          <cell r="A6091" t="str">
            <v>IGUAL A 20</v>
          </cell>
          <cell r="B6091" t="str">
            <v>M², PÉ-DIREITO DUPLO, EM CHAPA DE MADEIRA COMPENSADA PLAST</v>
          </cell>
        </row>
        <row r="6092">
          <cell r="A6092" t="str">
            <v>IFICADA, 1</v>
          </cell>
          <cell r="B6092" t="str">
            <v>2 UTILIZAÇÕES. AF_12/2015</v>
          </cell>
        </row>
        <row r="6093">
          <cell r="A6093">
            <v>92528</v>
          </cell>
          <cell r="B6093" t="str">
            <v>MONTAGEM E DESMONTAGEM DE FÔRMA DE LAJE MACIÇA COM ÁREA MÉDIA MAIOR QU</v>
          </cell>
          <cell r="C6093" t="str">
            <v>M2</v>
          </cell>
          <cell r="D6093" t="str">
            <v>CR</v>
          </cell>
          <cell r="E6093">
            <v>22.62</v>
          </cell>
        </row>
        <row r="6094">
          <cell r="A6094" t="str">
            <v>E 20 M², P</v>
          </cell>
          <cell r="B6094" t="str">
            <v>É-DIREITO DUPLO, EM CHAPA DE MADEIRA COMPENSADA PLASTIFICADA</v>
          </cell>
        </row>
        <row r="6095">
          <cell r="A6095" t="str">
            <v>, 12 UTILI</v>
          </cell>
          <cell r="B6095" t="str">
            <v>ZAÇÕES. AF_12/2015</v>
          </cell>
        </row>
        <row r="6096">
          <cell r="A6096">
            <v>92529</v>
          </cell>
          <cell r="B6096" t="str">
            <v>MONTAGEM E DESMONTAGEM DE FÔRMA DE LAJE MACIÇA COM ÁREA MÉDIA MENOR OU</v>
          </cell>
          <cell r="C6096" t="str">
            <v>M2</v>
          </cell>
          <cell r="D6096" t="str">
            <v>CR</v>
          </cell>
          <cell r="E6096">
            <v>14.38</v>
          </cell>
        </row>
        <row r="6097">
          <cell r="A6097" t="str">
            <v>IGUAL A 20</v>
          </cell>
          <cell r="B6097" t="str">
            <v>M², PÉ-DIREITO SIMPLES, EM CHAPA DE MADEIRA COMPENSADA PLA</v>
          </cell>
        </row>
        <row r="6098">
          <cell r="A6098" t="str">
            <v>STIFICADA,</v>
          </cell>
          <cell r="B6098" t="str">
            <v>12 UTILIZAÇÕES. AF_12/2015</v>
          </cell>
        </row>
        <row r="6099">
          <cell r="A6099">
            <v>92530</v>
          </cell>
          <cell r="B6099" t="str">
            <v>MONTAGEM E DESMONTAGEM DE FÔRMA DE LAJE MACIÇA COM ÁREA MÉDIA MAIOR QU</v>
          </cell>
          <cell r="C6099" t="str">
            <v>M2</v>
          </cell>
          <cell r="D6099" t="str">
            <v>CR</v>
          </cell>
          <cell r="E6099">
            <v>13.53</v>
          </cell>
        </row>
        <row r="6100">
          <cell r="A6100" t="str">
            <v>E 20 M², P</v>
          </cell>
          <cell r="B6100" t="str">
            <v>É-DIREITO SIMPLES, EM CHAPA DE MADEIRA COMPENSADA PLASTIFICA</v>
          </cell>
        </row>
        <row r="6101">
          <cell r="A6101" t="str">
            <v>DA, 12 UTI</v>
          </cell>
          <cell r="B6101" t="str">
            <v>LIZAÇÕES. AF_12/2015</v>
          </cell>
        </row>
        <row r="6102">
          <cell r="A6102">
            <v>92531</v>
          </cell>
          <cell r="B6102" t="str">
            <v>MONTAGEM E DESMONTAGEM DE FÔRMA DE LAJE MACIÇA COM ÁREA MÉDIA MENOR OU</v>
          </cell>
          <cell r="C6102" t="str">
            <v>M2</v>
          </cell>
          <cell r="D6102" t="str">
            <v>CR</v>
          </cell>
          <cell r="E6102">
            <v>22.88</v>
          </cell>
        </row>
        <row r="6103">
          <cell r="A6103" t="str">
            <v>IGUAL A 20</v>
          </cell>
          <cell r="B6103" t="str">
            <v>M², PÉ-DIREITO DUPLO, EM CHAPA DE MADEIRA COMPENSADA PLAST</v>
          </cell>
        </row>
        <row r="6104">
          <cell r="A6104" t="str">
            <v>IFICADA, 1</v>
          </cell>
          <cell r="B6104" t="str">
            <v>4 UTILIZAÇÕES. AF_12/2015</v>
          </cell>
        </row>
        <row r="6105">
          <cell r="A6105">
            <v>92532</v>
          </cell>
          <cell r="B6105" t="str">
            <v>MONTAGEM E DESMONTAGEM DE FÔRMA DE LAJE MACIÇA COM ÁREA MÉDIA MAIOR QU</v>
          </cell>
          <cell r="C6105" t="str">
            <v>M2</v>
          </cell>
          <cell r="D6105" t="str">
            <v>CR</v>
          </cell>
          <cell r="E6105">
            <v>22.01</v>
          </cell>
        </row>
        <row r="6106">
          <cell r="A6106" t="str">
            <v>E 20 M², P</v>
          </cell>
          <cell r="B6106" t="str">
            <v>É-DIREITO DUPLO, EM CHAPA DE MADEIRA COMPENSADA PLASTIFICADA</v>
          </cell>
        </row>
        <row r="6107">
          <cell r="A6107" t="str">
            <v>, 14 UTILI</v>
          </cell>
          <cell r="B6107" t="str">
            <v>ZAÇÕES. AF_12/2015</v>
          </cell>
        </row>
        <row r="6108">
          <cell r="A6108" t="str">
            <v>SINAPI - S</v>
          </cell>
          <cell r="B6108" t="str">
            <v>ISTEMA NACIONAL DE PESQUISA DE CUSTOS E ÍNDICES DA CONSTRUÇÃO CIVIL</v>
          </cell>
        </row>
        <row r="6109">
          <cell r="A6109" t="str">
            <v>PCI.817.01</v>
          </cell>
          <cell r="B6109" t="e">
            <v>#NAME?</v>
          </cell>
          <cell r="D6109" t="str">
            <v>EM</v>
          </cell>
          <cell r="E6109" t="str">
            <v>06/2016 AS 13:04:4</v>
          </cell>
        </row>
        <row r="6110">
          <cell r="D6110" t="str">
            <v>TA</v>
          </cell>
          <cell r="E6110" t="str">
            <v>TÉCNICA: 13/06/20</v>
          </cell>
        </row>
        <row r="6111">
          <cell r="A6111" t="str">
            <v>ENCARGOS S</v>
          </cell>
          <cell r="B6111" t="str">
            <v>OCIAIS DESONERADOS: 90,80%(HORA)   52,84%(MÊS)</v>
          </cell>
        </row>
        <row r="6112">
          <cell r="A6112" t="str">
            <v>ABRANGÊNCI</v>
          </cell>
          <cell r="B6112" t="str">
            <v>A : NACIONAL                                              LOCALIDADE  : BELO</v>
          </cell>
          <cell r="C6112" t="str">
            <v>HORI</v>
          </cell>
        </row>
        <row r="6113">
          <cell r="A6113" t="str">
            <v>REF.COLETA</v>
          </cell>
          <cell r="B6113" t="str">
            <v>: MEDIANO</v>
          </cell>
          <cell r="D6113" t="str">
            <v>TA</v>
          </cell>
          <cell r="E6113" t="str">
            <v>: 05/2016</v>
          </cell>
        </row>
        <row r="6114">
          <cell r="A6114" t="str">
            <v>CÓDIGO</v>
          </cell>
          <cell r="B6114" t="str">
            <v>|D E S C R I Ç Ã O                                                   |UN</v>
          </cell>
          <cell r="C6114" t="str">
            <v>IDADE</v>
          </cell>
          <cell r="D6114" t="str">
            <v>DE</v>
          </cell>
          <cell r="E6114" t="str">
            <v>|CUSTO TOTA</v>
          </cell>
        </row>
        <row r="6115">
          <cell r="A6115" t="str">
            <v>VÍNCULO...</v>
          </cell>
          <cell r="B6115" t="str">
            <v>..: CAIXA REFERENCIAL</v>
          </cell>
        </row>
        <row r="6116">
          <cell r="A6116">
            <v>92533</v>
          </cell>
          <cell r="B6116" t="str">
            <v>MONTAGEM E DESMONTAGEM DE FÔRMA DE LAJE MACIÇA COM ÁREA MÉDIA MENOR OU</v>
          </cell>
          <cell r="C6116" t="str">
            <v>M2</v>
          </cell>
          <cell r="D6116" t="str">
            <v>CR</v>
          </cell>
          <cell r="E6116">
            <v>13.88</v>
          </cell>
        </row>
        <row r="6117">
          <cell r="A6117" t="str">
            <v>IGUAL A 20</v>
          </cell>
          <cell r="B6117" t="str">
            <v>M², PÉ-DIREITO SIMPLES, EM CHAPA DE MADEIRA COMPENSADA PLA</v>
          </cell>
        </row>
        <row r="6118">
          <cell r="A6118" t="str">
            <v>STIFICADA,</v>
          </cell>
          <cell r="B6118" t="str">
            <v>14 UTILIZAÇÕES. AF_12/2015</v>
          </cell>
        </row>
        <row r="6119">
          <cell r="A6119">
            <v>92534</v>
          </cell>
          <cell r="B6119" t="str">
            <v>MONTAGEM E DESMONTAGEM DE FÔRMA DE LAJE MACIÇA COM ÁREA MÉDIA MAIOR QU</v>
          </cell>
          <cell r="C6119" t="str">
            <v>M2</v>
          </cell>
          <cell r="D6119" t="str">
            <v>CR</v>
          </cell>
          <cell r="E6119">
            <v>13.08</v>
          </cell>
        </row>
        <row r="6120">
          <cell r="A6120" t="str">
            <v>E 20 M², P</v>
          </cell>
          <cell r="B6120" t="str">
            <v>É-DIREITO SIMPLES, EM CHAPA DE MADEIRA COMPENSADA PLASTIFICA</v>
          </cell>
        </row>
        <row r="6121">
          <cell r="A6121" t="str">
            <v>DA, 14 UTI</v>
          </cell>
          <cell r="B6121" t="str">
            <v>LIZAÇÕES. AF_12/2015</v>
          </cell>
        </row>
        <row r="6122">
          <cell r="A6122">
            <v>92535</v>
          </cell>
          <cell r="B6122" t="str">
            <v>MONTAGEM E DESMONTAGEM DE FÔRMA DE LAJE MACIÇA COM ÁREA MÉDIA MENOR OU</v>
          </cell>
          <cell r="C6122" t="str">
            <v>M2</v>
          </cell>
          <cell r="D6122" t="str">
            <v>CR</v>
          </cell>
          <cell r="E6122">
            <v>21.79</v>
          </cell>
        </row>
        <row r="6123">
          <cell r="A6123" t="str">
            <v>IGUAL A 20</v>
          </cell>
          <cell r="B6123" t="str">
            <v>M², PÉ-DIREITO DUPLO, EM CHAPA DE MADEIRA COMPENSADA PLAST</v>
          </cell>
        </row>
        <row r="6124">
          <cell r="A6124" t="str">
            <v>IFICADA, 1</v>
          </cell>
          <cell r="B6124" t="str">
            <v>8 UTILIZAÇÕES. AF_12/2015</v>
          </cell>
        </row>
        <row r="6125">
          <cell r="A6125">
            <v>92536</v>
          </cell>
          <cell r="B6125" t="str">
            <v>MONTAGEM E DESMONTAGEM DE FÔRMA DE LAJE MACIÇA COM ÁREA MÉDIA MAIOR QU</v>
          </cell>
          <cell r="C6125" t="str">
            <v>M2</v>
          </cell>
          <cell r="D6125" t="str">
            <v>CR</v>
          </cell>
          <cell r="E6125">
            <v>20.95</v>
          </cell>
        </row>
        <row r="6126">
          <cell r="A6126" t="str">
            <v>E 20 M², P</v>
          </cell>
          <cell r="B6126" t="str">
            <v>É-DIREITO DUPLO, EM CHAPA DE MADEIRA COMPENSADA PLASTIFICADA</v>
          </cell>
        </row>
        <row r="6127">
          <cell r="A6127" t="str">
            <v>, 18 UTILI</v>
          </cell>
          <cell r="B6127" t="str">
            <v>ZAÇÕES. AF_12/2015</v>
          </cell>
        </row>
        <row r="6128">
          <cell r="A6128">
            <v>92537</v>
          </cell>
          <cell r="B6128" t="str">
            <v>MONTAGEM E DESMONTAGEM DE FÔRMA DE LAJE MACIÇA COM ÁREA MÉDIA MENOR OU</v>
          </cell>
          <cell r="C6128" t="str">
            <v>M2</v>
          </cell>
          <cell r="D6128" t="str">
            <v>CR</v>
          </cell>
          <cell r="E6128">
            <v>12.96</v>
          </cell>
        </row>
        <row r="6129">
          <cell r="A6129" t="str">
            <v>IGUAL A 20</v>
          </cell>
          <cell r="B6129" t="str">
            <v>M², PÉ-DIREITO SIMPLES, EM CHAPA DE MADEIRA COMPENSADA PLA</v>
          </cell>
        </row>
        <row r="6130">
          <cell r="A6130" t="str">
            <v>STIFICADA,</v>
          </cell>
          <cell r="B6130" t="str">
            <v>18 UTILIZAÇÕES. AF_12/2015</v>
          </cell>
        </row>
        <row r="6131">
          <cell r="A6131">
            <v>92538</v>
          </cell>
          <cell r="B6131" t="str">
            <v>MONTAGEM E DESMONTAGEM DE FÔRMA DE LAJE MACIÇA COM ÁREA MÉDIA MAIOR QU</v>
          </cell>
          <cell r="C6131" t="str">
            <v>M2</v>
          </cell>
          <cell r="D6131" t="str">
            <v>CR</v>
          </cell>
          <cell r="E6131">
            <v>12.18</v>
          </cell>
        </row>
        <row r="6132">
          <cell r="A6132" t="str">
            <v>E 20 M², P</v>
          </cell>
          <cell r="B6132" t="str">
            <v>É-DIREITO SIMPLES, EM CHAPA DE MADEIRA COMPENSADA PLASTIFICA</v>
          </cell>
        </row>
        <row r="6133">
          <cell r="A6133" t="str">
            <v>DA, 18 UTI</v>
          </cell>
          <cell r="B6133" t="str">
            <v>LIZAÇÕES. AF_12/2015</v>
          </cell>
        </row>
        <row r="6134">
          <cell r="A6134">
            <v>42</v>
          </cell>
          <cell r="B6134" t="str">
            <v>ARMADURAS</v>
          </cell>
        </row>
        <row r="6135">
          <cell r="A6135">
            <v>73771</v>
          </cell>
          <cell r="B6135" t="str">
            <v>TIRANTES</v>
          </cell>
        </row>
        <row r="6136">
          <cell r="A6136" t="str">
            <v>73771/001</v>
          </cell>
          <cell r="B6136" t="str">
            <v>PROTENSAO DE TIRANTES DE BARRA DE ACO CA-50 EXCL MATERIAIS</v>
          </cell>
          <cell r="C6136" t="str">
            <v>UN</v>
          </cell>
          <cell r="D6136" t="str">
            <v>CR</v>
          </cell>
          <cell r="E6136">
            <v>15.99</v>
          </cell>
        </row>
        <row r="6137">
          <cell r="A6137">
            <v>73990</v>
          </cell>
          <cell r="B6137" t="str">
            <v>ARMACAO CA-50 P/1,0M3 DE CONCRETO</v>
          </cell>
        </row>
        <row r="6138">
          <cell r="A6138" t="str">
            <v>73990/001</v>
          </cell>
          <cell r="B6138" t="str">
            <v>ARMACAO ACO CA-50 P/1,0M3 DE CONCRETO</v>
          </cell>
          <cell r="C6138" t="str">
            <v>UN</v>
          </cell>
          <cell r="D6138" t="str">
            <v>CR</v>
          </cell>
          <cell r="E6138">
            <v>478.2</v>
          </cell>
        </row>
        <row r="6139">
          <cell r="A6139">
            <v>73994</v>
          </cell>
          <cell r="B6139" t="str">
            <v>ARMACAO EM TELA SOLDADA</v>
          </cell>
        </row>
        <row r="6140">
          <cell r="A6140" t="str">
            <v>73994/001</v>
          </cell>
          <cell r="B6140" t="str">
            <v>ARMACAO EM TELA DE ACO SOLDADA NERVURADA Q-138, ACO CA-60, 4,2MM, MALH</v>
          </cell>
          <cell r="C6140" t="str">
            <v>KG</v>
          </cell>
          <cell r="D6140" t="str">
            <v>CR</v>
          </cell>
          <cell r="E6140">
            <v>5.74</v>
          </cell>
        </row>
        <row r="6141">
          <cell r="A6141" t="str">
            <v>A 10X10CM</v>
          </cell>
        </row>
        <row r="6142">
          <cell r="A6142">
            <v>79504</v>
          </cell>
          <cell r="B6142" t="str">
            <v>TIRANTES</v>
          </cell>
        </row>
        <row r="6143">
          <cell r="A6143" t="str">
            <v>79504/001</v>
          </cell>
          <cell r="B6143" t="str">
            <v>TIRANTES P/PROTENSAO E ANCORAGEM EM ROCHA C/ 6 FIOS ACO DURO 8MM .</v>
          </cell>
          <cell r="C6143" t="str">
            <v>M</v>
          </cell>
          <cell r="D6143" t="str">
            <v>CR</v>
          </cell>
          <cell r="E6143">
            <v>36.07</v>
          </cell>
        </row>
        <row r="6144">
          <cell r="A6144" t="str">
            <v>SINAPI - S</v>
          </cell>
          <cell r="B6144" t="str">
            <v>ISTEMA NACIONAL DE PESQUISA DE CUSTOS E ÍNDICES DA CONSTRUÇÃO CIVIL</v>
          </cell>
        </row>
        <row r="6145">
          <cell r="A6145" t="str">
            <v>PCI.817.01</v>
          </cell>
          <cell r="B6145" t="e">
            <v>#NAME?</v>
          </cell>
          <cell r="D6145" t="str">
            <v>EM</v>
          </cell>
          <cell r="E6145" t="str">
            <v>06/2016 AS 13:04:4</v>
          </cell>
        </row>
        <row r="6146">
          <cell r="D6146" t="str">
            <v>TA</v>
          </cell>
          <cell r="E6146" t="str">
            <v>TÉCNICA: 13/06/20</v>
          </cell>
        </row>
        <row r="6147">
          <cell r="A6147" t="str">
            <v>ENCARGOS S</v>
          </cell>
          <cell r="B6147" t="str">
            <v>OCIAIS DESONERADOS: 90,80%(HORA)   52,84%(MÊS)</v>
          </cell>
        </row>
        <row r="6148">
          <cell r="A6148" t="str">
            <v>ABRANGÊNCI</v>
          </cell>
          <cell r="B6148" t="str">
            <v>A : NACIONAL                                              LOCALIDADE  : BELO</v>
          </cell>
          <cell r="C6148" t="str">
            <v>HORI</v>
          </cell>
        </row>
        <row r="6149">
          <cell r="A6149" t="str">
            <v>REF.COLETA</v>
          </cell>
          <cell r="B6149" t="str">
            <v>: MEDIANO</v>
          </cell>
          <cell r="D6149" t="str">
            <v>TA</v>
          </cell>
          <cell r="E6149" t="str">
            <v>: 05/2016</v>
          </cell>
        </row>
        <row r="6150">
          <cell r="A6150" t="str">
            <v>CÓDIGO</v>
          </cell>
          <cell r="B6150" t="str">
            <v>|D E S C R I Ç Ã O                                                   |UN</v>
          </cell>
          <cell r="C6150" t="str">
            <v>IDADE</v>
          </cell>
          <cell r="D6150" t="str">
            <v>DE</v>
          </cell>
          <cell r="E6150" t="str">
            <v>|CUSTO TOTA</v>
          </cell>
        </row>
        <row r="6151">
          <cell r="A6151" t="str">
            <v>VÍNCULO...</v>
          </cell>
          <cell r="B6151" t="str">
            <v>..: CAIXA REFERENCIAL</v>
          </cell>
        </row>
        <row r="6152">
          <cell r="A6152" t="str">
            <v>79504/002</v>
          </cell>
          <cell r="B6152" t="str">
            <v>TIRANTES P/PROTENSAO E ANCORAGEM EM ROCHA C/ 8 FIOS ACO DURO 8MM .</v>
          </cell>
          <cell r="C6152" t="str">
            <v>M</v>
          </cell>
          <cell r="D6152" t="str">
            <v>CR</v>
          </cell>
          <cell r="E6152">
            <v>41.51</v>
          </cell>
        </row>
        <row r="6153">
          <cell r="A6153" t="str">
            <v>79504/003</v>
          </cell>
          <cell r="B6153" t="str">
            <v>TIRANTES P/PROTENSAO E ANCORAGEM EM ROCHA C/10 FIOS ACO DURO 8MM .</v>
          </cell>
          <cell r="C6153" t="str">
            <v>M</v>
          </cell>
          <cell r="D6153" t="str">
            <v>CR</v>
          </cell>
          <cell r="E6153">
            <v>46.94</v>
          </cell>
        </row>
        <row r="6154">
          <cell r="A6154" t="str">
            <v>79504/004</v>
          </cell>
          <cell r="B6154" t="str">
            <v>TIRANTES P/PROTENSAO E ANCORAGEM EM ROCHA C/12 FIOS ACO DURO 8MM .</v>
          </cell>
          <cell r="C6154" t="str">
            <v>M</v>
          </cell>
          <cell r="D6154" t="str">
            <v>CR</v>
          </cell>
          <cell r="E6154">
            <v>52.37</v>
          </cell>
        </row>
        <row r="6155">
          <cell r="A6155" t="str">
            <v>79504/005</v>
          </cell>
          <cell r="B6155" t="str">
            <v>TIRANTE PROTENDIDO P/  ANCORAGEM EM SOLO  C/ 6 FIOS ACO DURO 8MM, INCL</v>
          </cell>
          <cell r="C6155" t="str">
            <v>M</v>
          </cell>
          <cell r="D6155" t="str">
            <v>CR</v>
          </cell>
          <cell r="E6155">
            <v>45.04</v>
          </cell>
        </row>
        <row r="6156">
          <cell r="A6156" t="str">
            <v>USIVE PROT</v>
          </cell>
          <cell r="B6156" t="str">
            <v>EÇÃO ANTICORR0SIVA.</v>
          </cell>
        </row>
        <row r="6157">
          <cell r="A6157" t="str">
            <v>79504/006</v>
          </cell>
          <cell r="B6157" t="str">
            <v>TIRANTES P/PROTENSAO E ANCORAGEM EM SOLO TRECHO LIVRE C/ 8 FIOS ACO DU</v>
          </cell>
          <cell r="C6157" t="str">
            <v>M</v>
          </cell>
          <cell r="D6157" t="str">
            <v>CR</v>
          </cell>
          <cell r="E6157">
            <v>50.47</v>
          </cell>
        </row>
        <row r="6158">
          <cell r="A6158" t="str">
            <v>RO 8MM INC</v>
          </cell>
          <cell r="B6158" t="str">
            <v>LUSIVE PROTECAO ANTICORROSIVA.</v>
          </cell>
        </row>
        <row r="6159">
          <cell r="A6159" t="str">
            <v>79504/007</v>
          </cell>
          <cell r="B6159" t="str">
            <v>TIRANTES P/PROTENSAO E ANCORAGEM EM SOLO TRECHO LIVRE C/10 FIOS ACO DU</v>
          </cell>
          <cell r="C6159" t="str">
            <v>M</v>
          </cell>
          <cell r="D6159" t="str">
            <v>CR</v>
          </cell>
          <cell r="E6159">
            <v>55.91</v>
          </cell>
        </row>
        <row r="6160">
          <cell r="A6160" t="str">
            <v>RO 8MM INC</v>
          </cell>
          <cell r="B6160" t="str">
            <v>LUSIVE PROTECAO ANTICORROSIVA.</v>
          </cell>
        </row>
        <row r="6161">
          <cell r="A6161" t="str">
            <v>79504/008</v>
          </cell>
          <cell r="B6161" t="str">
            <v>TIRANTES P/PROTENSAO E ANCORAGEM EM SOLO TRECHO LIVRE C/16 FIOS ACO DU</v>
          </cell>
          <cell r="C6161" t="str">
            <v>M</v>
          </cell>
          <cell r="D6161" t="str">
            <v>CR</v>
          </cell>
          <cell r="E6161">
            <v>72.88</v>
          </cell>
        </row>
        <row r="6162">
          <cell r="A6162" t="str">
            <v>RO 8MM INC</v>
          </cell>
          <cell r="B6162" t="str">
            <v>LUSIVE PROTECAO ANTICORROSIVA.</v>
          </cell>
        </row>
        <row r="6163">
          <cell r="A6163" t="str">
            <v>79504/009</v>
          </cell>
          <cell r="B6163" t="str">
            <v>TIRANTES P/PROTENSAO E ANCORAGEM EM SOLO TRECHO ANCOR C/ 6 FIOS ACO DU</v>
          </cell>
          <cell r="C6163" t="str">
            <v>M</v>
          </cell>
          <cell r="D6163" t="str">
            <v>CR</v>
          </cell>
          <cell r="E6163">
            <v>88.67</v>
          </cell>
        </row>
        <row r="6164">
          <cell r="A6164" t="str">
            <v>RO 8MM , I</v>
          </cell>
          <cell r="B6164" t="str">
            <v>NCLUSIVE PROTECAO ANTICORROSIVA.</v>
          </cell>
        </row>
        <row r="6165">
          <cell r="A6165" t="str">
            <v>79504/010</v>
          </cell>
          <cell r="B6165" t="str">
            <v>TIRANTES P/PROTENSAO E ANCORAGEM EM SOLO TRECHO ANCOR C/ 8 FIOS ACO DU</v>
          </cell>
          <cell r="C6165" t="str">
            <v>M</v>
          </cell>
          <cell r="D6165" t="str">
            <v>CR</v>
          </cell>
          <cell r="E6165">
            <v>94.11</v>
          </cell>
        </row>
        <row r="6166">
          <cell r="A6166" t="str">
            <v>RO 8MM , I</v>
          </cell>
          <cell r="B6166" t="str">
            <v>NCLUSIVE PROTECAO ANTICORROSIVA.</v>
          </cell>
        </row>
        <row r="6167">
          <cell r="A6167" t="str">
            <v>79504/011</v>
          </cell>
          <cell r="B6167" t="str">
            <v>TIRANTES P/PROTENSAO E ANCORAGEM EM SOLO TRECHO ANCOR C/10 FIOS ACO DU</v>
          </cell>
          <cell r="C6167" t="str">
            <v>M</v>
          </cell>
          <cell r="D6167" t="str">
            <v>CR</v>
          </cell>
          <cell r="E6167">
            <v>99.54</v>
          </cell>
        </row>
        <row r="6168">
          <cell r="A6168" t="str">
            <v>RO 8MM .</v>
          </cell>
        </row>
        <row r="6169">
          <cell r="A6169" t="str">
            <v>79504/012</v>
          </cell>
          <cell r="B6169" t="str">
            <v>TIRANTES P/PROTENSAO E ANCORAGEM EM SOLO TRECHO ANCOR C/16 FIOS ACO DU</v>
          </cell>
          <cell r="C6169" t="str">
            <v>M</v>
          </cell>
          <cell r="D6169" t="str">
            <v>CR</v>
          </cell>
          <cell r="E6169">
            <v>116.52</v>
          </cell>
        </row>
        <row r="6170">
          <cell r="A6170" t="str">
            <v>RO 8MM .</v>
          </cell>
        </row>
        <row r="6171">
          <cell r="A6171">
            <v>85662</v>
          </cell>
          <cell r="B6171" t="str">
            <v>ARMACAO EM TELA DE ACO SOLDADA NERVURADA Q-92, ACO CA-60, 4,2MM, MALHA</v>
          </cell>
          <cell r="C6171" t="str">
            <v>M2</v>
          </cell>
          <cell r="D6171" t="str">
            <v>CR</v>
          </cell>
          <cell r="E6171">
            <v>8.58</v>
          </cell>
        </row>
        <row r="6172">
          <cell r="A6172" t="str">
            <v>15X15CM</v>
          </cell>
        </row>
        <row r="6173">
          <cell r="A6173">
            <v>89996</v>
          </cell>
          <cell r="B6173" t="str">
            <v>ARMAÇÃO VERTICAL DE ALVENARIA ESTRUTURAL; DIÂMETRO DE 10,0 MM. AF_01/2</v>
          </cell>
          <cell r="C6173" t="str">
            <v>KG</v>
          </cell>
          <cell r="D6173" t="str">
            <v>CR</v>
          </cell>
          <cell r="E6173">
            <v>5.2</v>
          </cell>
        </row>
        <row r="6174">
          <cell r="A6174">
            <v>15</v>
          </cell>
        </row>
        <row r="6175">
          <cell r="A6175">
            <v>89997</v>
          </cell>
          <cell r="B6175" t="str">
            <v>ARMAÇÃO VERTICAL DE ALVENARIA ESTRUTURAL; DIÂMETRO DE 12,5 MM. AF_01/2</v>
          </cell>
          <cell r="C6175" t="str">
            <v>KG</v>
          </cell>
          <cell r="D6175" t="str">
            <v>CR</v>
          </cell>
          <cell r="E6175">
            <v>4.4800000000000004</v>
          </cell>
        </row>
        <row r="6176">
          <cell r="A6176">
            <v>15</v>
          </cell>
        </row>
        <row r="6177">
          <cell r="A6177">
            <v>89998</v>
          </cell>
          <cell r="B6177" t="str">
            <v>ARMAÇÃO DE CINTA DE ALVENARIA ESTRUTURAL; DIÂMETRO DE 10,0 MM. AF_01/2</v>
          </cell>
          <cell r="C6177" t="str">
            <v>KG</v>
          </cell>
          <cell r="D6177" t="str">
            <v>CR</v>
          </cell>
          <cell r="E6177">
            <v>4.88</v>
          </cell>
        </row>
        <row r="6178">
          <cell r="A6178">
            <v>15</v>
          </cell>
        </row>
        <row r="6179">
          <cell r="A6179">
            <v>89999</v>
          </cell>
          <cell r="B6179" t="str">
            <v>ARMAÇÃO DE VERGA E CONTRAVERGA DE ALVENARIA ESTRUTURAL; DIÂMETRO DE 8,</v>
          </cell>
          <cell r="C6179" t="str">
            <v>KG</v>
          </cell>
          <cell r="D6179" t="str">
            <v>CR</v>
          </cell>
          <cell r="E6179">
            <v>7.98</v>
          </cell>
        </row>
        <row r="6180">
          <cell r="A6180" t="str">
            <v>SINAPI - S</v>
          </cell>
          <cell r="B6180" t="str">
            <v>ISTEMA NACIONAL DE PESQUISA DE CUSTOS E ÍNDICES DA CONSTRUÇÃO CIVIL</v>
          </cell>
        </row>
        <row r="6181">
          <cell r="A6181" t="str">
            <v>PCI.817.01</v>
          </cell>
          <cell r="B6181" t="e">
            <v>#NAME?</v>
          </cell>
          <cell r="D6181" t="str">
            <v>EM</v>
          </cell>
          <cell r="E6181" t="str">
            <v>06/2016 AS 13:04:4</v>
          </cell>
        </row>
        <row r="6182">
          <cell r="D6182" t="str">
            <v>TA</v>
          </cell>
          <cell r="E6182" t="str">
            <v>TÉCNICA: 13/06/20</v>
          </cell>
        </row>
        <row r="6183">
          <cell r="A6183" t="str">
            <v>ENCARGOS S</v>
          </cell>
          <cell r="B6183" t="str">
            <v>OCIAIS DESONERADOS: 90,80%(HORA)   52,84%(MÊS)</v>
          </cell>
        </row>
        <row r="6184">
          <cell r="A6184" t="str">
            <v>ABRANGÊNCI</v>
          </cell>
          <cell r="B6184" t="str">
            <v>A : NACIONAL                                              LOCALIDADE  : BELO</v>
          </cell>
          <cell r="C6184" t="str">
            <v>HORI</v>
          </cell>
        </row>
        <row r="6185">
          <cell r="A6185" t="str">
            <v>REF.COLETA</v>
          </cell>
          <cell r="B6185" t="str">
            <v>: MEDIANO</v>
          </cell>
          <cell r="D6185" t="str">
            <v>TA</v>
          </cell>
          <cell r="E6185" t="str">
            <v>: 05/2016</v>
          </cell>
        </row>
        <row r="6186">
          <cell r="A6186" t="str">
            <v>CÓDIGO</v>
          </cell>
          <cell r="B6186" t="str">
            <v>|D E S C R I Ç Ã O                                                   |UN</v>
          </cell>
          <cell r="C6186" t="str">
            <v>IDADE</v>
          </cell>
          <cell r="D6186" t="str">
            <v>DE</v>
          </cell>
          <cell r="E6186" t="str">
            <v>|CUSTO TOTA</v>
          </cell>
        </row>
        <row r="6187">
          <cell r="A6187" t="str">
            <v>VÍNCULO...</v>
          </cell>
          <cell r="B6187" t="str">
            <v>..: CAIXA REFERENCIAL</v>
          </cell>
        </row>
        <row r="6188">
          <cell r="A6188" t="str">
            <v>0 MM. AF_0</v>
          </cell>
          <cell r="B6188">
            <v>42005</v>
          </cell>
        </row>
        <row r="6189">
          <cell r="A6189">
            <v>90000</v>
          </cell>
          <cell r="B6189" t="str">
            <v>ARMAÇÃO DE VERGA E CONTRAVERGA DE ALVENARIA ESTRUTURAL; DIÂMETRO DE 10</v>
          </cell>
          <cell r="C6189" t="str">
            <v>KG</v>
          </cell>
          <cell r="D6189" t="str">
            <v>CR</v>
          </cell>
          <cell r="E6189">
            <v>6.03</v>
          </cell>
        </row>
        <row r="6190">
          <cell r="A6190" t="str">
            <v>,0 MM. AF_</v>
          </cell>
          <cell r="B6190">
            <v>42005</v>
          </cell>
        </row>
        <row r="6191">
          <cell r="A6191">
            <v>91593</v>
          </cell>
          <cell r="B6191" t="str">
            <v>ARMAÇÃO DO SISTEMA DE PAREDES DE CONCRETO, EXECUTADA EM PAREDES DE EDI</v>
          </cell>
          <cell r="C6191" t="str">
            <v>KG</v>
          </cell>
          <cell r="D6191" t="str">
            <v>CR</v>
          </cell>
          <cell r="E6191">
            <v>5.82</v>
          </cell>
        </row>
        <row r="6192">
          <cell r="A6192" t="str">
            <v>FICAÇÕES D</v>
          </cell>
          <cell r="B6192" t="str">
            <v>E MÚLTIPLOS PAVIMENTOS, TELA Q-138. AF_06/2015</v>
          </cell>
        </row>
        <row r="6193">
          <cell r="A6193">
            <v>91594</v>
          </cell>
          <cell r="B6193" t="str">
            <v>ARMAÇÃO DO SISTEMA DE PAREDES DE CONCRETO, EXECUTADA EM PAREDES DE EDI</v>
          </cell>
          <cell r="C6193" t="str">
            <v>KG</v>
          </cell>
          <cell r="D6193" t="str">
            <v>CR</v>
          </cell>
          <cell r="E6193">
            <v>6.16</v>
          </cell>
        </row>
        <row r="6194">
          <cell r="A6194" t="str">
            <v>FICAÇÕES T</v>
          </cell>
          <cell r="B6194" t="str">
            <v>ÉRREAS OU DE MÚLTIPLOS PAVIMENTOS, TELA Q-92. AF_06/2015</v>
          </cell>
        </row>
        <row r="6195">
          <cell r="A6195">
            <v>91595</v>
          </cell>
          <cell r="B6195" t="str">
            <v>ARMAÇÃO DO SISTEMA DE PAREDES DE CONCRETO, EXECUTADA EM PAREDES DE EDI</v>
          </cell>
          <cell r="C6195" t="str">
            <v>KG</v>
          </cell>
          <cell r="D6195" t="str">
            <v>CR</v>
          </cell>
          <cell r="E6195">
            <v>6.84</v>
          </cell>
        </row>
        <row r="6196">
          <cell r="A6196" t="str">
            <v>FICAÇÕES T</v>
          </cell>
          <cell r="B6196" t="str">
            <v>ÉRREAS, TELA Q-61. AF_06/2015</v>
          </cell>
        </row>
        <row r="6197">
          <cell r="A6197">
            <v>91596</v>
          </cell>
          <cell r="B6197" t="str">
            <v>ARMAÇÃO DO SISTEMA DE PAREDES DE CONCRETO, EXECUTADA COMO ARMADURA POS</v>
          </cell>
          <cell r="C6197" t="str">
            <v>KG</v>
          </cell>
          <cell r="D6197" t="str">
            <v>CR</v>
          </cell>
          <cell r="E6197">
            <v>5.95</v>
          </cell>
        </row>
        <row r="6198">
          <cell r="A6198" t="str">
            <v>ITIVA DE L</v>
          </cell>
          <cell r="B6198" t="str">
            <v>AJES, TELA Q-138. AF_06/2015</v>
          </cell>
        </row>
        <row r="6199">
          <cell r="A6199">
            <v>91597</v>
          </cell>
          <cell r="B6199" t="str">
            <v>ARMAÇÃO DO SISTEMA DE PAREDES DE CONCRETO, EXECUTADA COMO ARMADURA NEG</v>
          </cell>
          <cell r="C6199" t="str">
            <v>KG</v>
          </cell>
          <cell r="D6199" t="str">
            <v>CR</v>
          </cell>
          <cell r="E6199">
            <v>4.17</v>
          </cell>
        </row>
        <row r="6200">
          <cell r="A6200" t="str">
            <v>ATIVA DE L</v>
          </cell>
          <cell r="B6200" t="str">
            <v>AJES, TELA T-196. AF_06/2015</v>
          </cell>
        </row>
        <row r="6201">
          <cell r="A6201">
            <v>91598</v>
          </cell>
          <cell r="B6201" t="str">
            <v>ARMAÇÃO DO SISTEMA DE PAREDES DE CONCRETO, EXECUTADA COMO ARMADURA POS</v>
          </cell>
          <cell r="C6201" t="str">
            <v>KG</v>
          </cell>
          <cell r="D6201" t="str">
            <v>CR</v>
          </cell>
          <cell r="E6201">
            <v>5.9</v>
          </cell>
        </row>
        <row r="6202">
          <cell r="A6202" t="str">
            <v>ITIVA DE L</v>
          </cell>
          <cell r="B6202" t="str">
            <v>AJES, TELA Q-113. AF_06/2015</v>
          </cell>
        </row>
        <row r="6203">
          <cell r="A6203">
            <v>91599</v>
          </cell>
          <cell r="B6203" t="str">
            <v>ARMAÇÃO DO SISTEMA DE PAREDES DE CONCRETO, EXECUTADA COMO ARMADURA NEG</v>
          </cell>
          <cell r="C6203" t="str">
            <v>KG</v>
          </cell>
          <cell r="D6203" t="str">
            <v>CR</v>
          </cell>
          <cell r="E6203">
            <v>6.32</v>
          </cell>
        </row>
        <row r="6204">
          <cell r="A6204" t="str">
            <v>ATIVA DE L</v>
          </cell>
          <cell r="B6204" t="str">
            <v>AJES, TELA L-159. AF_06/2015</v>
          </cell>
        </row>
        <row r="6205">
          <cell r="A6205">
            <v>91600</v>
          </cell>
          <cell r="B6205" t="str">
            <v>ARMAÇÃO DO SISTEMA DE PAREDES DE CONCRETO, EXECUTADA EM PLATIBANDAS, T</v>
          </cell>
          <cell r="C6205" t="str">
            <v>KG</v>
          </cell>
          <cell r="D6205" t="str">
            <v>CR</v>
          </cell>
          <cell r="E6205">
            <v>6.73</v>
          </cell>
        </row>
        <row r="6206">
          <cell r="A6206" t="str">
            <v>ELA Q-92.</v>
          </cell>
          <cell r="B6206" t="str">
            <v>AF_06/2015</v>
          </cell>
        </row>
        <row r="6207">
          <cell r="A6207">
            <v>91601</v>
          </cell>
          <cell r="B6207" t="str">
            <v>ARMAÇÃO DO SISTEMA DE PAREDES DE CONCRETO, EXECUTADA COMO REFORÇO, VER</v>
          </cell>
          <cell r="C6207" t="str">
            <v>KG</v>
          </cell>
          <cell r="D6207" t="str">
            <v>CR</v>
          </cell>
          <cell r="E6207">
            <v>6.83</v>
          </cell>
        </row>
        <row r="6208">
          <cell r="A6208" t="str">
            <v>GALHÃO DE</v>
          </cell>
          <cell r="B6208" t="str">
            <v>6,3 MM DE DIÂMETRO. AF_06/2015</v>
          </cell>
        </row>
        <row r="6209">
          <cell r="A6209">
            <v>91602</v>
          </cell>
          <cell r="B6209" t="str">
            <v>ARMAÇÃO DO SISTEMA DE PAREDES DE CONCRETO, EXECUTADA COMO REFORÇO, VER</v>
          </cell>
          <cell r="C6209" t="str">
            <v>KG</v>
          </cell>
          <cell r="D6209" t="str">
            <v>CR</v>
          </cell>
          <cell r="E6209">
            <v>6.39</v>
          </cell>
        </row>
        <row r="6210">
          <cell r="A6210" t="str">
            <v>GALHÃO DE</v>
          </cell>
          <cell r="B6210" t="str">
            <v>8,0 MM DE DIÂMETRO. AF_06/2015</v>
          </cell>
        </row>
        <row r="6211">
          <cell r="A6211">
            <v>91603</v>
          </cell>
          <cell r="B6211" t="str">
            <v>ARMAÇÃO DO SISTEMA DE PAREDES DE CONCRETO, EXECUTADA COMO REFORÇO, VER</v>
          </cell>
          <cell r="C6211" t="str">
            <v>KG</v>
          </cell>
          <cell r="D6211" t="str">
            <v>CR</v>
          </cell>
          <cell r="E6211">
            <v>5.12</v>
          </cell>
        </row>
        <row r="6212">
          <cell r="A6212" t="str">
            <v>GALHÃO DE</v>
          </cell>
          <cell r="B6212" t="str">
            <v>10,0 MM DE DIÂMETRO. AF_06/2015</v>
          </cell>
        </row>
        <row r="6213">
          <cell r="A6213">
            <v>92759</v>
          </cell>
          <cell r="B6213" t="str">
            <v>ARMAÇÃO DE PILAR OU VIGA DE UMA ESTRUTURA CONVENCIONAL DE CONCRETO ARM</v>
          </cell>
          <cell r="C6213" t="str">
            <v>KG</v>
          </cell>
          <cell r="D6213" t="str">
            <v>CR</v>
          </cell>
          <cell r="E6213">
            <v>9.76</v>
          </cell>
        </row>
        <row r="6214">
          <cell r="A6214" t="str">
            <v>ADO EM UM</v>
          </cell>
          <cell r="B6214" t="str">
            <v>EDIFÍCIO DE MÚLTIPLOS PAVIMENTOS UTILIZANDO AÇO CA-60 DE 5.0</v>
          </cell>
        </row>
        <row r="6215">
          <cell r="A6215" t="str">
            <v>MM - MONTA</v>
          </cell>
          <cell r="B6215" t="str">
            <v>GEM. AF_12/2015</v>
          </cell>
        </row>
        <row r="6216">
          <cell r="A6216" t="str">
            <v>SINAPI - S</v>
          </cell>
          <cell r="B6216" t="str">
            <v>ISTEMA NACIONAL DE PESQUISA DE CUSTOS E ÍNDICES DA CONSTRUÇÃO CIVIL</v>
          </cell>
        </row>
        <row r="6217">
          <cell r="A6217" t="str">
            <v>PCI.817.01</v>
          </cell>
          <cell r="B6217" t="e">
            <v>#NAME?</v>
          </cell>
          <cell r="D6217" t="str">
            <v>EM</v>
          </cell>
          <cell r="E6217" t="str">
            <v>06/2016 AS 13:04:4</v>
          </cell>
        </row>
        <row r="6218">
          <cell r="D6218" t="str">
            <v>TA</v>
          </cell>
          <cell r="E6218" t="str">
            <v>TÉCNICA: 13/06/20</v>
          </cell>
        </row>
        <row r="6219">
          <cell r="A6219" t="str">
            <v>ENCARGOS S</v>
          </cell>
          <cell r="B6219" t="str">
            <v>OCIAIS DESONERADOS: 90,80%(HORA)   52,84%(MÊS)</v>
          </cell>
        </row>
        <row r="6220">
          <cell r="A6220" t="str">
            <v>ABRANGÊNCI</v>
          </cell>
          <cell r="B6220" t="str">
            <v>A : NACIONAL                                              LOCALIDADE  : BELO</v>
          </cell>
          <cell r="C6220" t="str">
            <v>HORI</v>
          </cell>
        </row>
        <row r="6221">
          <cell r="A6221" t="str">
            <v>REF.COLETA</v>
          </cell>
          <cell r="B6221" t="str">
            <v>: MEDIANO</v>
          </cell>
          <cell r="D6221" t="str">
            <v>TA</v>
          </cell>
          <cell r="E6221" t="str">
            <v>: 05/2016</v>
          </cell>
        </row>
        <row r="6222">
          <cell r="A6222" t="str">
            <v>CÓDIGO</v>
          </cell>
          <cell r="B6222" t="str">
            <v>|D E S C R I Ç Ã O                                                   |UN</v>
          </cell>
          <cell r="C6222" t="str">
            <v>IDADE</v>
          </cell>
          <cell r="D6222" t="str">
            <v>DE</v>
          </cell>
          <cell r="E6222" t="str">
            <v>|CUSTO TOTA</v>
          </cell>
        </row>
        <row r="6223">
          <cell r="A6223" t="str">
            <v>VÍNCULO...</v>
          </cell>
          <cell r="B6223" t="str">
            <v>..: CAIXA REFERENCIAL</v>
          </cell>
        </row>
        <row r="6224">
          <cell r="A6224">
            <v>92760</v>
          </cell>
          <cell r="B6224" t="str">
            <v>ARMAÇÃO DE PILAR OU VIGA DE UMA ESTRUTURA CONVENCIONAL DE CONCRETO ARM</v>
          </cell>
          <cell r="C6224" t="str">
            <v>KG</v>
          </cell>
          <cell r="D6224" t="str">
            <v>CR</v>
          </cell>
          <cell r="E6224">
            <v>9.06</v>
          </cell>
        </row>
        <row r="6225">
          <cell r="A6225" t="str">
            <v>ADO EM UM</v>
          </cell>
          <cell r="B6225" t="str">
            <v>EDIFÍCIO DE MÚLTIPLOS PAVIMENTOS UTILIZANDO AÇO CA-50 DE 6.3</v>
          </cell>
        </row>
        <row r="6226">
          <cell r="A6226" t="str">
            <v>MM - MONTA</v>
          </cell>
          <cell r="B6226" t="str">
            <v>GEM. AF_12/2015</v>
          </cell>
        </row>
        <row r="6227">
          <cell r="A6227">
            <v>92761</v>
          </cell>
          <cell r="B6227" t="str">
            <v>ARMAÇÃO DE PILAR OU VIGA DE UMA ESTRUTURA CONVENCIONAL DE CONCRETO ARM</v>
          </cell>
          <cell r="C6227" t="str">
            <v>KG</v>
          </cell>
          <cell r="D6227" t="str">
            <v>CR</v>
          </cell>
          <cell r="E6227">
            <v>8.81</v>
          </cell>
        </row>
        <row r="6228">
          <cell r="A6228" t="str">
            <v>ADO EM UM</v>
          </cell>
          <cell r="B6228" t="str">
            <v>EDIFÍCIO DE MÚLTIPLOS PAVIMENTOS UTILIZANDO AÇO CA-50 DE 8.0</v>
          </cell>
        </row>
        <row r="6229">
          <cell r="A6229" t="str">
            <v>MM - MONTA</v>
          </cell>
          <cell r="B6229" t="str">
            <v>GEM. AF_12/2015</v>
          </cell>
        </row>
        <row r="6230">
          <cell r="A6230">
            <v>92762</v>
          </cell>
          <cell r="B6230" t="str">
            <v>ARMAÇÃO DE PILAR OU VIGA DE UMA ESTRUTURA CONVENCIONAL DE CONCRETO ARM</v>
          </cell>
          <cell r="C6230" t="str">
            <v>KG</v>
          </cell>
          <cell r="D6230" t="str">
            <v>CR</v>
          </cell>
          <cell r="E6230">
            <v>7.18</v>
          </cell>
        </row>
        <row r="6231">
          <cell r="A6231" t="str">
            <v>ADO EM UM</v>
          </cell>
          <cell r="B6231" t="str">
            <v>EDIFÍCIO DE MÚLTIPLOS PAVIMENTOS UTILIZANDO AÇO CA-50 DE 10.</v>
          </cell>
        </row>
        <row r="6232">
          <cell r="A6232" t="str">
            <v>0 MM - MON</v>
          </cell>
          <cell r="B6232" t="str">
            <v>TAGEM. AF_12/2015</v>
          </cell>
        </row>
        <row r="6233">
          <cell r="A6233">
            <v>92763</v>
          </cell>
          <cell r="B6233" t="str">
            <v>ARMAÇÃO DE PILAR OU VIGA DE UMA ESTRUTURA CONVENCIONAL DE CONCRETO ARM</v>
          </cell>
          <cell r="C6233" t="str">
            <v>KG</v>
          </cell>
          <cell r="D6233" t="str">
            <v>CR</v>
          </cell>
          <cell r="E6233">
            <v>6</v>
          </cell>
        </row>
        <row r="6234">
          <cell r="A6234" t="str">
            <v>ADO EM UM</v>
          </cell>
          <cell r="B6234" t="str">
            <v>EDIFÍCIO DE MÚLTIPLOS PAVIMENTOS UTILIZANDO AÇO CA-50 DE 12.</v>
          </cell>
        </row>
        <row r="6235">
          <cell r="A6235" t="str">
            <v>5 MM - MON</v>
          </cell>
          <cell r="B6235" t="str">
            <v>TAGEM. AF_12/2015</v>
          </cell>
        </row>
        <row r="6236">
          <cell r="A6236">
            <v>92764</v>
          </cell>
          <cell r="B6236" t="str">
            <v>ARMAÇÃO DE PILAR OU VIGA DE UMA ESTRUTURA CONVENCIONAL DE CONCRETO ARM</v>
          </cell>
          <cell r="C6236" t="str">
            <v>KG</v>
          </cell>
          <cell r="D6236" t="str">
            <v>CR</v>
          </cell>
          <cell r="E6236">
            <v>4.7699999999999996</v>
          </cell>
        </row>
        <row r="6237">
          <cell r="A6237" t="str">
            <v>ADO EM UM</v>
          </cell>
          <cell r="B6237" t="str">
            <v>EDIFÍCIO DE MÚLTIPLOS PAVIMENTOS UTILIZANDO AÇO CA-50 DE 16.</v>
          </cell>
        </row>
        <row r="6238">
          <cell r="A6238" t="str">
            <v>0 MM - MON</v>
          </cell>
          <cell r="B6238" t="str">
            <v>TAGEM. AF_12/2015</v>
          </cell>
        </row>
        <row r="6239">
          <cell r="A6239">
            <v>92765</v>
          </cell>
          <cell r="B6239" t="str">
            <v>ARMAÇÃO DE PILAR OU VIGA DE UMA ESTRUTURA CONVENCIONAL DE CONCRETO ARM</v>
          </cell>
          <cell r="C6239" t="str">
            <v>KG</v>
          </cell>
          <cell r="D6239" t="str">
            <v>CR</v>
          </cell>
          <cell r="E6239">
            <v>4.33</v>
          </cell>
        </row>
        <row r="6240">
          <cell r="A6240" t="str">
            <v>ADO EM UM</v>
          </cell>
          <cell r="B6240" t="str">
            <v>EDIFÍCIO DE MÚLTIPLOS PAVIMENTOS UTILIZANDO AÇO CA-50 DE 20.</v>
          </cell>
        </row>
        <row r="6241">
          <cell r="A6241" t="str">
            <v>0 MM - MON</v>
          </cell>
          <cell r="B6241" t="str">
            <v>TAGEM. AF_12/2015</v>
          </cell>
        </row>
        <row r="6242">
          <cell r="A6242">
            <v>92766</v>
          </cell>
          <cell r="B6242" t="str">
            <v>ARMAÇÃO DE PILAR OU VIGA DE UMA ESTRUTURA CONVENCIONAL DE CONCRETO ARM</v>
          </cell>
          <cell r="C6242" t="str">
            <v>KG</v>
          </cell>
          <cell r="D6242" t="str">
            <v>CR</v>
          </cell>
          <cell r="E6242">
            <v>4.7300000000000004</v>
          </cell>
        </row>
        <row r="6243">
          <cell r="A6243" t="str">
            <v>ADO EM UM</v>
          </cell>
          <cell r="B6243" t="str">
            <v>EDIFÍCIO DE MÚLTIPLOS PAVIMENTOS UTILIZANDO AÇO CA-50 DE 25.</v>
          </cell>
        </row>
        <row r="6244">
          <cell r="A6244" t="str">
            <v>0 MM - MON</v>
          </cell>
          <cell r="B6244" t="str">
            <v>TAGEM. AF_12/2015</v>
          </cell>
        </row>
        <row r="6245">
          <cell r="A6245">
            <v>92767</v>
          </cell>
          <cell r="B6245" t="str">
            <v>ARMAÇÃO DE LAJE DE UMA ESTRUTURA CONVENCIONAL DE CONCRETO ARMADO EM UM</v>
          </cell>
          <cell r="C6245" t="str">
            <v>KG</v>
          </cell>
          <cell r="D6245" t="str">
            <v>CR</v>
          </cell>
          <cell r="E6245">
            <v>8.1999999999999993</v>
          </cell>
        </row>
        <row r="6246">
          <cell r="A6246" t="str">
            <v>EDIFÍCIO D</v>
          </cell>
          <cell r="B6246" t="str">
            <v>E MÚLTIPLOS PAVIMENTOS UTILIZANDO AÇO CA-60 DE 4.2 MM - MON</v>
          </cell>
        </row>
        <row r="6247">
          <cell r="A6247" t="str">
            <v>TAGEM. AF_</v>
          </cell>
          <cell r="B6247" t="str">
            <v>12/2015_P</v>
          </cell>
        </row>
        <row r="6248">
          <cell r="A6248">
            <v>92768</v>
          </cell>
          <cell r="B6248" t="str">
            <v>ARMAÇÃO DE LAJE DE UMA ESTRUTURA CONVENCIONAL DE CONCRETO ARMADO EM UM</v>
          </cell>
          <cell r="C6248" t="str">
            <v>KG</v>
          </cell>
          <cell r="D6248" t="str">
            <v>CR</v>
          </cell>
          <cell r="E6248">
            <v>7.36</v>
          </cell>
        </row>
        <row r="6249">
          <cell r="A6249" t="str">
            <v>EDIFÍCIO D</v>
          </cell>
          <cell r="B6249" t="str">
            <v>E MÚLTIPLOS PAVIMENTOS UTILIZANDO AÇO CA-60 DE 5.0 MM - MON</v>
          </cell>
        </row>
        <row r="6250">
          <cell r="A6250" t="str">
            <v>TAGEM. AF_</v>
          </cell>
          <cell r="B6250" t="str">
            <v>12/2015_P</v>
          </cell>
        </row>
        <row r="6251">
          <cell r="A6251">
            <v>92769</v>
          </cell>
          <cell r="B6251" t="str">
            <v>ARMAÇÃO DE LAJE DE UMA ESTRUTURA CONVENCIONAL DE CONCRETO ARMADO EM UM</v>
          </cell>
          <cell r="C6251" t="str">
            <v>KG</v>
          </cell>
          <cell r="D6251" t="str">
            <v>CR</v>
          </cell>
          <cell r="E6251">
            <v>6.65</v>
          </cell>
        </row>
        <row r="6252">
          <cell r="A6252" t="str">
            <v>SINAPI - S</v>
          </cell>
          <cell r="B6252" t="str">
            <v>ISTEMA NACIONAL DE PESQUISA DE CUSTOS E ÍNDICES DA CONSTRUÇÃO CIVIL</v>
          </cell>
        </row>
        <row r="6253">
          <cell r="A6253" t="str">
            <v>PCI.817.01</v>
          </cell>
          <cell r="B6253" t="e">
            <v>#NAME?</v>
          </cell>
          <cell r="D6253" t="str">
            <v>EM</v>
          </cell>
          <cell r="E6253" t="str">
            <v>06/2016 AS 13:04:4</v>
          </cell>
        </row>
        <row r="6254">
          <cell r="D6254" t="str">
            <v>TA</v>
          </cell>
          <cell r="E6254" t="str">
            <v>TÉCNICA: 13/06/20</v>
          </cell>
        </row>
        <row r="6255">
          <cell r="A6255" t="str">
            <v>ENCARGOS S</v>
          </cell>
          <cell r="B6255" t="str">
            <v>OCIAIS DESONERADOS: 90,80%(HORA)   52,84%(MÊS)</v>
          </cell>
        </row>
        <row r="6256">
          <cell r="A6256" t="str">
            <v>ABRANGÊNCI</v>
          </cell>
          <cell r="B6256" t="str">
            <v>A : NACIONAL                                              LOCALIDADE  : BELO</v>
          </cell>
          <cell r="C6256" t="str">
            <v>HORI</v>
          </cell>
        </row>
        <row r="6257">
          <cell r="A6257" t="str">
            <v>REF.COLETA</v>
          </cell>
          <cell r="B6257" t="str">
            <v>: MEDIANO</v>
          </cell>
          <cell r="D6257" t="str">
            <v>TA</v>
          </cell>
          <cell r="E6257" t="str">
            <v>: 05/2016</v>
          </cell>
        </row>
        <row r="6258">
          <cell r="A6258" t="str">
            <v>CÓDIGO</v>
          </cell>
          <cell r="B6258" t="str">
            <v>|D E S C R I Ç Ã O                                                   |UN</v>
          </cell>
          <cell r="C6258" t="str">
            <v>IDADE</v>
          </cell>
          <cell r="D6258" t="str">
            <v>DE</v>
          </cell>
          <cell r="E6258" t="str">
            <v>|CUSTO TOTA</v>
          </cell>
        </row>
        <row r="6259">
          <cell r="A6259" t="str">
            <v>VÍNCULO...</v>
          </cell>
          <cell r="B6259" t="str">
            <v>..: CAIXA REFERENCIAL</v>
          </cell>
        </row>
        <row r="6260">
          <cell r="A6260" t="str">
            <v>EDIFÍCIO D</v>
          </cell>
          <cell r="B6260" t="str">
            <v>E MÚLTIPLOS PAVIMENTOS UTILIZANDO AÇO CA-50 DE 6.3 MM - MON</v>
          </cell>
        </row>
        <row r="6261">
          <cell r="A6261" t="str">
            <v>TAGEM. AF_</v>
          </cell>
          <cell r="B6261" t="str">
            <v>12/2015_P</v>
          </cell>
        </row>
        <row r="6262">
          <cell r="A6262">
            <v>92770</v>
          </cell>
          <cell r="B6262" t="str">
            <v>ARMAÇÃO DE LAJE DE UMA ESTRUTURA CONVENCIONAL DE CONCRETO ARMADO EM UM</v>
          </cell>
          <cell r="C6262" t="str">
            <v>KG</v>
          </cell>
          <cell r="D6262" t="str">
            <v>CR</v>
          </cell>
          <cell r="E6262">
            <v>6.59</v>
          </cell>
        </row>
        <row r="6263">
          <cell r="A6263" t="str">
            <v>EDIFÍCIO D</v>
          </cell>
          <cell r="B6263" t="str">
            <v>E MÚLTIPLOS PAVIMENTOS UTILIZANDO AÇO CA-50 DE 8.0 MM - MON</v>
          </cell>
        </row>
        <row r="6264">
          <cell r="A6264" t="str">
            <v>TAGEM. AF_</v>
          </cell>
          <cell r="B6264" t="str">
            <v>12/2015_P</v>
          </cell>
        </row>
        <row r="6265">
          <cell r="A6265">
            <v>92771</v>
          </cell>
          <cell r="B6265" t="str">
            <v>ARMAÇÃO DE LAJE DE UMA ESTRUTURA CONVENCIONAL DE CONCRETO ARMADO EM UM</v>
          </cell>
          <cell r="C6265" t="str">
            <v>KG</v>
          </cell>
          <cell r="D6265" t="str">
            <v>CR</v>
          </cell>
          <cell r="E6265">
            <v>5.32</v>
          </cell>
        </row>
        <row r="6266">
          <cell r="A6266" t="str">
            <v>EDIFÍCIO D</v>
          </cell>
          <cell r="B6266" t="str">
            <v>E MÚLTIPLOS PAVIMENTOS UTILIZANDO AÇO CA-50 DE 10.0 MM - MO</v>
          </cell>
        </row>
        <row r="6267">
          <cell r="A6267" t="str">
            <v>NTAGEM. AF</v>
          </cell>
          <cell r="B6267" t="str">
            <v>_12/2015_P</v>
          </cell>
        </row>
        <row r="6268">
          <cell r="A6268">
            <v>92772</v>
          </cell>
          <cell r="B6268" t="str">
            <v>ARMAÇÃO DE LAJE DE UMA ESTRUTURA CONVENCIONAL DE CONCRETO ARMADO EM UM</v>
          </cell>
          <cell r="C6268" t="str">
            <v>KG</v>
          </cell>
          <cell r="D6268" t="str">
            <v>CR</v>
          </cell>
          <cell r="E6268">
            <v>4.6900000000000004</v>
          </cell>
        </row>
        <row r="6269">
          <cell r="A6269" t="str">
            <v>EDIFÍCIO D</v>
          </cell>
          <cell r="B6269" t="str">
            <v>E MÚLTIPLOS PAVIMENTOS UTILIZANDO AÇO CA-50 DE 12.5 MM - MO</v>
          </cell>
        </row>
        <row r="6270">
          <cell r="A6270" t="str">
            <v>NTAGEM. AF</v>
          </cell>
          <cell r="B6270" t="str">
            <v>_12/2015_P</v>
          </cell>
        </row>
        <row r="6271">
          <cell r="A6271">
            <v>92773</v>
          </cell>
          <cell r="B6271" t="str">
            <v>ARMAÇÃO DE LAJE DE UMA ESTRUTURA CONVENCIONAL DE CONCRETO ARMADO EM UM</v>
          </cell>
          <cell r="C6271" t="str">
            <v>KG</v>
          </cell>
          <cell r="D6271" t="str">
            <v>CR</v>
          </cell>
          <cell r="E6271">
            <v>4.46</v>
          </cell>
        </row>
        <row r="6272">
          <cell r="A6272" t="str">
            <v>EDIFÍCIO D</v>
          </cell>
          <cell r="B6272" t="str">
            <v>E MÚLTIPLOS PAVIMENTOS UTILIZANDO AÇO CA-50 DE 16.0 MM - MO</v>
          </cell>
        </row>
        <row r="6273">
          <cell r="A6273" t="str">
            <v>NTAGEM. AF</v>
          </cell>
          <cell r="B6273" t="str">
            <v>_12/2015_P</v>
          </cell>
        </row>
        <row r="6274">
          <cell r="A6274">
            <v>92774</v>
          </cell>
          <cell r="B6274" t="str">
            <v>ARMAÇÃO DE LAJE DE UMA ESTRUTURA CONVENCIONAL DE CONCRETO ARMADO EM UM</v>
          </cell>
          <cell r="C6274" t="str">
            <v>KG</v>
          </cell>
          <cell r="D6274" t="str">
            <v>CR</v>
          </cell>
          <cell r="E6274">
            <v>4.13</v>
          </cell>
        </row>
        <row r="6275">
          <cell r="A6275" t="str">
            <v>EDIFÍCIO D</v>
          </cell>
          <cell r="B6275" t="str">
            <v>E MÚLTIPLOS PAVIMENTOS UTILIZANDO AÇO CA-50 DE 20.0 MM - MO</v>
          </cell>
        </row>
        <row r="6276">
          <cell r="A6276" t="str">
            <v>NTAGEM. AF</v>
          </cell>
          <cell r="B6276" t="str">
            <v>_12/2015_P</v>
          </cell>
        </row>
        <row r="6277">
          <cell r="A6277">
            <v>92775</v>
          </cell>
          <cell r="B6277" t="str">
            <v>ARMAÇÃO DE PILAR OU VIGA DE UMA ESTRUTURA CONVENCIONAL DE CONCRETO ARM</v>
          </cell>
          <cell r="C6277" t="str">
            <v>KG</v>
          </cell>
          <cell r="D6277" t="str">
            <v>CR</v>
          </cell>
          <cell r="E6277">
            <v>11.56</v>
          </cell>
        </row>
        <row r="6278">
          <cell r="A6278" t="str">
            <v>ADO EM UMA</v>
          </cell>
          <cell r="B6278" t="str">
            <v>EDIFÍCAÇÃO TÉRREA OU SOBRADO UTILIZANDO AÇO CA-60 DE 5.0 MM</v>
          </cell>
        </row>
        <row r="6279">
          <cell r="A6279" t="e">
            <v>#NAME?</v>
          </cell>
          <cell r="B6279" t="str">
            <v>M. AF_12/2015</v>
          </cell>
        </row>
        <row r="6280">
          <cell r="A6280">
            <v>92776</v>
          </cell>
          <cell r="B6280" t="str">
            <v>ARMAÇÃO DE PILAR OU VIGA DE UMA ESTRUTURA CONVENCIONAL DE CONCRETO ARM</v>
          </cell>
          <cell r="C6280" t="str">
            <v>KG</v>
          </cell>
          <cell r="D6280" t="str">
            <v>CR</v>
          </cell>
          <cell r="E6280">
            <v>10.44</v>
          </cell>
        </row>
        <row r="6281">
          <cell r="A6281" t="str">
            <v>ADO EM UMA</v>
          </cell>
          <cell r="B6281" t="str">
            <v>EDIFÍCAÇÃO TÉRREA OU SOBRADO UTILIZANDO AÇO CA-50 DE 6.3 MM</v>
          </cell>
        </row>
        <row r="6282">
          <cell r="A6282" t="e">
            <v>#NAME?</v>
          </cell>
          <cell r="B6282" t="str">
            <v>M. AF_12/2015</v>
          </cell>
        </row>
        <row r="6283">
          <cell r="A6283">
            <v>92777</v>
          </cell>
          <cell r="B6283" t="str">
            <v>ARMAÇÃO DE PILAR OU VIGA DE UMA ESTRUTURA CONVENCIONAL DE CONCRETO ARM</v>
          </cell>
          <cell r="C6283" t="str">
            <v>KG</v>
          </cell>
          <cell r="D6283" t="str">
            <v>CR</v>
          </cell>
          <cell r="E6283">
            <v>9.83</v>
          </cell>
        </row>
        <row r="6284">
          <cell r="A6284" t="str">
            <v>ADO EM UMA</v>
          </cell>
          <cell r="B6284" t="str">
            <v>EDIFÍCAÇÃO TÉRREA OU SOBRADO UTILIZANDO AÇO CA-50 DE 8.0 MM</v>
          </cell>
        </row>
        <row r="6285">
          <cell r="A6285" t="e">
            <v>#NAME?</v>
          </cell>
          <cell r="B6285" t="str">
            <v>M. AF_12/2015</v>
          </cell>
        </row>
        <row r="6286">
          <cell r="A6286">
            <v>92778</v>
          </cell>
          <cell r="B6286" t="str">
            <v>ARMAÇÃO DE PILAR OU VIGA DE UMA ESTRUTURA CONVENCIONAL DE CONCRETO ARM</v>
          </cell>
          <cell r="C6286" t="str">
            <v>KG</v>
          </cell>
          <cell r="D6286" t="str">
            <v>CR</v>
          </cell>
          <cell r="E6286">
            <v>7.95</v>
          </cell>
        </row>
        <row r="6287">
          <cell r="A6287" t="str">
            <v>ADO EM UMA</v>
          </cell>
          <cell r="B6287" t="str">
            <v>EDIFÍCAÇÃO TÉRREA OU SOBRADO UTILIZANDO AÇO CA-50 DE 10.0 M</v>
          </cell>
        </row>
        <row r="6288">
          <cell r="A6288" t="str">
            <v>SINAPI - S</v>
          </cell>
          <cell r="B6288" t="str">
            <v>ISTEMA NACIONAL DE PESQUISA DE CUSTOS E ÍNDICES DA CONSTRUÇÃO CIVIL</v>
          </cell>
        </row>
        <row r="6289">
          <cell r="A6289" t="str">
            <v>PCI.817.01</v>
          </cell>
          <cell r="B6289" t="e">
            <v>#NAME?</v>
          </cell>
          <cell r="D6289" t="str">
            <v>EM</v>
          </cell>
          <cell r="E6289" t="str">
            <v>06/2016 AS 13:04:4</v>
          </cell>
        </row>
        <row r="6290">
          <cell r="D6290" t="str">
            <v>TA</v>
          </cell>
          <cell r="E6290" t="str">
            <v>TÉCNICA: 13/06/20</v>
          </cell>
        </row>
        <row r="6291">
          <cell r="A6291" t="str">
            <v>ENCARGOS S</v>
          </cell>
          <cell r="B6291" t="str">
            <v>OCIAIS DESONERADOS: 90,80%(HORA)   52,84%(MÊS)</v>
          </cell>
        </row>
        <row r="6292">
          <cell r="A6292" t="str">
            <v>ABRANGÊNCI</v>
          </cell>
          <cell r="B6292" t="str">
            <v>A : NACIONAL                                              LOCALIDADE  : BELO</v>
          </cell>
          <cell r="C6292" t="str">
            <v>HORI</v>
          </cell>
        </row>
        <row r="6293">
          <cell r="A6293" t="str">
            <v>REF.COLETA</v>
          </cell>
          <cell r="B6293" t="str">
            <v>: MEDIANO</v>
          </cell>
          <cell r="D6293" t="str">
            <v>TA</v>
          </cell>
          <cell r="E6293" t="str">
            <v>: 05/2016</v>
          </cell>
        </row>
        <row r="6294">
          <cell r="A6294" t="str">
            <v>CÓDIGO</v>
          </cell>
          <cell r="B6294" t="str">
            <v>|D E S C R I Ç Ã O                                                   |UN</v>
          </cell>
          <cell r="C6294" t="str">
            <v>IDADE</v>
          </cell>
          <cell r="D6294" t="str">
            <v>DE</v>
          </cell>
          <cell r="E6294" t="str">
            <v>|CUSTO TOTA</v>
          </cell>
        </row>
        <row r="6295">
          <cell r="A6295" t="str">
            <v>VÍNCULO...</v>
          </cell>
          <cell r="B6295" t="str">
            <v>..: CAIXA REFERENCIAL</v>
          </cell>
        </row>
        <row r="6296">
          <cell r="A6296" t="str">
            <v>M - MONTAG</v>
          </cell>
          <cell r="B6296" t="str">
            <v>EM. AF_12/2015</v>
          </cell>
        </row>
        <row r="6297">
          <cell r="A6297">
            <v>92779</v>
          </cell>
          <cell r="B6297" t="str">
            <v>ARMAÇÃO DE PILAR OU VIGA DE UMA ESTRUTURA CONVENCIONAL DE CONCRETO ARM</v>
          </cell>
          <cell r="C6297" t="str">
            <v>KG</v>
          </cell>
          <cell r="D6297" t="str">
            <v>CR</v>
          </cell>
          <cell r="E6297">
            <v>6.56</v>
          </cell>
        </row>
        <row r="6298">
          <cell r="A6298" t="str">
            <v>ADO EM UMA</v>
          </cell>
          <cell r="B6298" t="str">
            <v>EDIFÍCAÇÃO TÉRREA OU SOBRADO UTILIZANDO AÇO CA-50 DE 12.5 M</v>
          </cell>
        </row>
        <row r="6299">
          <cell r="A6299" t="str">
            <v>M - MONTAG</v>
          </cell>
          <cell r="B6299" t="str">
            <v>EM. AF_12/2015</v>
          </cell>
        </row>
        <row r="6300">
          <cell r="A6300">
            <v>92780</v>
          </cell>
          <cell r="B6300" t="str">
            <v>ARMAÇÃO DE PILAR OU VIGA DE UMA ESTRUTURA CONVENCIONAL DE CONCRETO ARM</v>
          </cell>
          <cell r="C6300" t="str">
            <v>KG</v>
          </cell>
          <cell r="D6300" t="str">
            <v>CR</v>
          </cell>
          <cell r="E6300">
            <v>5.15</v>
          </cell>
        </row>
        <row r="6301">
          <cell r="A6301" t="str">
            <v>ADO EM UMA</v>
          </cell>
          <cell r="B6301" t="str">
            <v>EDIFÍCAÇÃO TÉRREA OU SOBRADO UTILIZANDO AÇO CA-50 DE 16.0 M</v>
          </cell>
        </row>
        <row r="6302">
          <cell r="A6302" t="str">
            <v>M - MONTAG</v>
          </cell>
          <cell r="B6302" t="str">
            <v>EM. AF_12/2015</v>
          </cell>
        </row>
        <row r="6303">
          <cell r="A6303">
            <v>92781</v>
          </cell>
          <cell r="B6303" t="str">
            <v>ARMAÇÃO DE PILAR OU VIGA DE UMA ESTRUTURA CONVENCIONAL DE CONCRETO ARM</v>
          </cell>
          <cell r="C6303" t="str">
            <v>KG</v>
          </cell>
          <cell r="D6303" t="str">
            <v>CR</v>
          </cell>
          <cell r="E6303">
            <v>4.58</v>
          </cell>
        </row>
        <row r="6304">
          <cell r="A6304" t="str">
            <v>ADO EM UMA</v>
          </cell>
          <cell r="B6304" t="str">
            <v>EDIFÍCAÇÃO TÉRREA OU SOBRADO UTILIZANDO AÇO CA-50 DE 20.0 M</v>
          </cell>
        </row>
        <row r="6305">
          <cell r="A6305" t="str">
            <v>M - MONTAG</v>
          </cell>
          <cell r="B6305" t="str">
            <v>EM. AF_12/2015</v>
          </cell>
        </row>
        <row r="6306">
          <cell r="A6306">
            <v>92782</v>
          </cell>
          <cell r="B6306" t="str">
            <v>ARMAÇÃO DE PILAR OU VIGA DE UMA ESTRUTURA CONVENCIONAL DE CONCRETO ARM</v>
          </cell>
          <cell r="C6306" t="str">
            <v>KG</v>
          </cell>
          <cell r="D6306" t="str">
            <v>CR</v>
          </cell>
          <cell r="E6306">
            <v>4.87</v>
          </cell>
        </row>
        <row r="6307">
          <cell r="A6307" t="str">
            <v>ADO EM UMA</v>
          </cell>
          <cell r="B6307" t="str">
            <v>EDIFÍCAÇÃO TÉRREA OU SOBRADO UTILIZANDO AÇO CA-50 DE 25.0 M</v>
          </cell>
        </row>
        <row r="6308">
          <cell r="A6308" t="str">
            <v>M - MONTAG</v>
          </cell>
          <cell r="B6308" t="str">
            <v>EM. AF_12/2015</v>
          </cell>
        </row>
        <row r="6309">
          <cell r="A6309">
            <v>92783</v>
          </cell>
          <cell r="B6309" t="str">
            <v>ARMAÇÃO DE LAJE DE UMA ESTRUTURA CONVENCIONAL DE CONCRETO ARMADO EM UM</v>
          </cell>
          <cell r="C6309" t="str">
            <v>KG</v>
          </cell>
          <cell r="D6309" t="str">
            <v>CR</v>
          </cell>
          <cell r="E6309">
            <v>9.73</v>
          </cell>
        </row>
        <row r="6310">
          <cell r="A6310" t="str">
            <v>A EDIFÍCAÇ</v>
          </cell>
          <cell r="B6310" t="str">
            <v>ÃO TÉRREA OU SOBRADO UTILIZANDO AÇO CA-60 DE 4.2 MM - MONTAG</v>
          </cell>
        </row>
        <row r="6311">
          <cell r="A6311" t="str">
            <v>EM. AF_12/</v>
          </cell>
          <cell r="B6311" t="str">
            <v>2015_P</v>
          </cell>
        </row>
        <row r="6312">
          <cell r="A6312">
            <v>92784</v>
          </cell>
          <cell r="B6312" t="str">
            <v>ARMAÇÃO DE LAJE DE UMA ESTRUTURA CONVENCIONAL DE CONCRETO ARMADO EM UM</v>
          </cell>
          <cell r="C6312" t="str">
            <v>KG</v>
          </cell>
          <cell r="D6312" t="str">
            <v>CR</v>
          </cell>
          <cell r="E6312">
            <v>8.6</v>
          </cell>
        </row>
        <row r="6313">
          <cell r="A6313" t="str">
            <v>A EDIFÍCAÇ</v>
          </cell>
          <cell r="B6313" t="str">
            <v>ÃO TÉRREA OU SOBRADO UTILIZANDO AÇO CA-60 DE 5.0 MM - MONTAG</v>
          </cell>
        </row>
        <row r="6314">
          <cell r="A6314" t="str">
            <v>EM. AF_12/</v>
          </cell>
          <cell r="B6314" t="str">
            <v>2015_P</v>
          </cell>
        </row>
        <row r="6315">
          <cell r="A6315">
            <v>92785</v>
          </cell>
          <cell r="B6315" t="str">
            <v>ARMAÇÃO DE LAJE DE UMA ESTRUTURA CONVENCIONAL DE CONCRETO ARMADO EM UM</v>
          </cell>
          <cell r="C6315" t="str">
            <v>KG</v>
          </cell>
          <cell r="D6315" t="str">
            <v>CR</v>
          </cell>
          <cell r="E6315">
            <v>7.59</v>
          </cell>
        </row>
        <row r="6316">
          <cell r="A6316" t="str">
            <v>A EDIFÍCAÇ</v>
          </cell>
          <cell r="B6316" t="str">
            <v>ÃO TÉRREA OU SOBRADO UTILIZANDO AÇO CA-50 DE 6.3 MM - MONTAG</v>
          </cell>
        </row>
        <row r="6317">
          <cell r="A6317" t="str">
            <v>EM. AF_12/</v>
          </cell>
          <cell r="B6317" t="str">
            <v>2015_P</v>
          </cell>
        </row>
        <row r="6318">
          <cell r="A6318">
            <v>92786</v>
          </cell>
          <cell r="B6318" t="str">
            <v>ARMAÇÃO DE LAJE DE UMA ESTRUTURA CONVENCIONAL DE CONCRETO ARMADO EM UM</v>
          </cell>
          <cell r="C6318" t="str">
            <v>KG</v>
          </cell>
          <cell r="D6318" t="str">
            <v>CR</v>
          </cell>
          <cell r="E6318">
            <v>7.28</v>
          </cell>
        </row>
        <row r="6319">
          <cell r="A6319" t="str">
            <v>A EDIFÍCAÇ</v>
          </cell>
          <cell r="B6319" t="str">
            <v>ÃO TÉRREA OU SOBRADO UTILIZANDO AÇO CA-50 DE 8.0 MM - MONTAG</v>
          </cell>
        </row>
        <row r="6320">
          <cell r="A6320" t="str">
            <v>EM. AF_12/</v>
          </cell>
          <cell r="B6320" t="str">
            <v>2015_P</v>
          </cell>
        </row>
        <row r="6321">
          <cell r="A6321">
            <v>92787</v>
          </cell>
          <cell r="B6321" t="str">
            <v>ARMAÇÃO DE LAJE DE UMA ESTRUTURA CONVENCIONAL DE CONCRETO ARMADO EM UM</v>
          </cell>
          <cell r="C6321" t="str">
            <v>KG</v>
          </cell>
          <cell r="D6321" t="str">
            <v>CR</v>
          </cell>
          <cell r="E6321">
            <v>5.83</v>
          </cell>
        </row>
        <row r="6322">
          <cell r="A6322" t="str">
            <v>A EDIFÍCAÇ</v>
          </cell>
          <cell r="B6322" t="str">
            <v>ÃO TÉRREA OU SOBRADO UTILIZANDO AÇO CA-50 DE 10.0 MM - MONTA</v>
          </cell>
        </row>
        <row r="6323">
          <cell r="A6323" t="str">
            <v>GEM. AF_12</v>
          </cell>
          <cell r="B6323" t="str">
            <v>/2015_P</v>
          </cell>
        </row>
        <row r="6324">
          <cell r="A6324" t="str">
            <v>SINAPI - S</v>
          </cell>
          <cell r="B6324" t="str">
            <v>ISTEMA NACIONAL DE PESQUISA DE CUSTOS E ÍNDICES DA CONSTRUÇÃO CIVIL</v>
          </cell>
        </row>
        <row r="6325">
          <cell r="A6325" t="str">
            <v>PCI.817.01</v>
          </cell>
          <cell r="B6325" t="e">
            <v>#NAME?</v>
          </cell>
          <cell r="D6325" t="str">
            <v>EM</v>
          </cell>
          <cell r="E6325" t="str">
            <v>06/2016 AS 13:04:4</v>
          </cell>
        </row>
        <row r="6326">
          <cell r="D6326" t="str">
            <v>TA</v>
          </cell>
          <cell r="E6326" t="str">
            <v>TÉCNICA: 13/06/20</v>
          </cell>
        </row>
        <row r="6327">
          <cell r="A6327" t="str">
            <v>ENCARGOS S</v>
          </cell>
          <cell r="B6327" t="str">
            <v>OCIAIS DESONERADOS: 90,80%(HORA)   52,84%(MÊS)</v>
          </cell>
        </row>
        <row r="6328">
          <cell r="A6328" t="str">
            <v>ABRANGÊNCI</v>
          </cell>
          <cell r="B6328" t="str">
            <v>A : NACIONAL                                              LOCALIDADE  : BELO</v>
          </cell>
          <cell r="C6328" t="str">
            <v>HORI</v>
          </cell>
        </row>
        <row r="6329">
          <cell r="A6329" t="str">
            <v>REF.COLETA</v>
          </cell>
          <cell r="B6329" t="str">
            <v>: MEDIANO</v>
          </cell>
          <cell r="D6329" t="str">
            <v>TA</v>
          </cell>
          <cell r="E6329" t="str">
            <v>: 05/2016</v>
          </cell>
        </row>
        <row r="6330">
          <cell r="A6330" t="str">
            <v>CÓDIGO</v>
          </cell>
          <cell r="B6330" t="str">
            <v>|D E S C R I Ç Ã O                                                   |UN</v>
          </cell>
          <cell r="C6330" t="str">
            <v>IDADE</v>
          </cell>
          <cell r="D6330" t="str">
            <v>DE</v>
          </cell>
          <cell r="E6330" t="str">
            <v>|CUSTO TOTA</v>
          </cell>
        </row>
        <row r="6331">
          <cell r="A6331" t="str">
            <v>VÍNCULO...</v>
          </cell>
          <cell r="B6331" t="str">
            <v>..: CAIXA REFERENCIAL</v>
          </cell>
        </row>
        <row r="6332">
          <cell r="A6332">
            <v>92788</v>
          </cell>
          <cell r="B6332" t="str">
            <v>ARMAÇÃO DE LAJE DE UMA ESTRUTURA CONVENCIONAL DE CONCRETO ARMADO EM UM</v>
          </cell>
          <cell r="C6332" t="str">
            <v>KG</v>
          </cell>
          <cell r="D6332" t="str">
            <v>CR</v>
          </cell>
          <cell r="E6332">
            <v>5.05</v>
          </cell>
        </row>
        <row r="6333">
          <cell r="A6333" t="str">
            <v>A EDIFÍCAÇ</v>
          </cell>
          <cell r="B6333" t="str">
            <v>ÃO TÉRREA OU SOBRADO UTILIZANDO AÇO CA-50 DE 12.5 MM - MONTA</v>
          </cell>
        </row>
        <row r="6334">
          <cell r="A6334" t="str">
            <v>GEM. AF_12</v>
          </cell>
          <cell r="B6334" t="str">
            <v>/2015_P</v>
          </cell>
        </row>
        <row r="6335">
          <cell r="A6335">
            <v>92789</v>
          </cell>
          <cell r="B6335" t="str">
            <v>ARMAÇÃO DE LAJE DE UMA ESTRUTURA CONVENCIONAL DE CONCRETO ARMADO EM UM</v>
          </cell>
          <cell r="C6335" t="str">
            <v>KG</v>
          </cell>
          <cell r="D6335" t="str">
            <v>CR</v>
          </cell>
          <cell r="E6335">
            <v>4.6900000000000004</v>
          </cell>
        </row>
        <row r="6336">
          <cell r="A6336" t="str">
            <v>A EDIFÍCAÇ</v>
          </cell>
          <cell r="B6336" t="str">
            <v>ÃO TÉRREA OU SOBRADO UTILIZANDO AÇO CA-50 DE 16.0 MM - MONTA</v>
          </cell>
        </row>
        <row r="6337">
          <cell r="A6337" t="str">
            <v>GEM. AF_12</v>
          </cell>
          <cell r="B6337" t="str">
            <v>/2015_P</v>
          </cell>
        </row>
        <row r="6338">
          <cell r="A6338">
            <v>92790</v>
          </cell>
          <cell r="B6338" t="str">
            <v>ARMAÇÃO DE LAJE DE UMA ESTRUTURA CONVENCIONAL DE CONCRETO ARMADO EM UM</v>
          </cell>
          <cell r="C6338" t="str">
            <v>KG</v>
          </cell>
          <cell r="D6338" t="str">
            <v>CR</v>
          </cell>
          <cell r="E6338">
            <v>4.26</v>
          </cell>
        </row>
        <row r="6339">
          <cell r="A6339" t="str">
            <v>A EDIFÍCAÇ</v>
          </cell>
          <cell r="B6339" t="str">
            <v>ÃO TÉRREA OU SOBRADO UTILIZANDO AÇO CA-50 DE 20.0 MM - MONTA</v>
          </cell>
        </row>
        <row r="6340">
          <cell r="A6340" t="str">
            <v>GEM. AF_12</v>
          </cell>
          <cell r="B6340" t="str">
            <v>/2015_P</v>
          </cell>
        </row>
        <row r="6341">
          <cell r="A6341">
            <v>92791</v>
          </cell>
          <cell r="B6341" t="str">
            <v>CORTE E DOBRA DE AÇO CA-60, DIÂMETRO DE 5.0 MM, UTILIZADO EM ESTRUTURA</v>
          </cell>
          <cell r="C6341" t="str">
            <v>KG</v>
          </cell>
          <cell r="D6341" t="str">
            <v>CR</v>
          </cell>
          <cell r="E6341">
            <v>7.23</v>
          </cell>
        </row>
        <row r="6342">
          <cell r="A6342" t="str">
            <v>S DIVERSAS</v>
          </cell>
          <cell r="B6342" t="str">
            <v>, EXCETO LAJES. AF_12/2015</v>
          </cell>
        </row>
        <row r="6343">
          <cell r="A6343">
            <v>92792</v>
          </cell>
          <cell r="B6343" t="str">
            <v>CORTE E DOBRA DE AÇO CA-50, DIÂMETRO DE 6.3 MM, UTILIZADO EM ESTRUTURA</v>
          </cell>
          <cell r="C6343" t="str">
            <v>KG</v>
          </cell>
          <cell r="D6343" t="str">
            <v>CR</v>
          </cell>
          <cell r="E6343">
            <v>7.08</v>
          </cell>
        </row>
        <row r="6344">
          <cell r="A6344" t="str">
            <v>S DIVERSAS</v>
          </cell>
          <cell r="B6344" t="str">
            <v>, EXCETO LAJES. AF_12/2015</v>
          </cell>
        </row>
        <row r="6345">
          <cell r="A6345">
            <v>92793</v>
          </cell>
          <cell r="B6345" t="str">
            <v>CORTE E DOBRA DE AÇO CA-50, DIÂMETRO DE 8.0 MM, UTILIZADO EM ESTRUTURA</v>
          </cell>
          <cell r="C6345" t="str">
            <v>KG</v>
          </cell>
          <cell r="D6345" t="str">
            <v>CR</v>
          </cell>
          <cell r="E6345">
            <v>7.29</v>
          </cell>
        </row>
        <row r="6346">
          <cell r="A6346" t="str">
            <v>S DIVERSAS</v>
          </cell>
          <cell r="B6346" t="str">
            <v>, EXCETO LAJES. AF_12/2015</v>
          </cell>
        </row>
        <row r="6347">
          <cell r="A6347">
            <v>92794</v>
          </cell>
          <cell r="B6347" t="str">
            <v>CORTE E DOBRA DE AÇO CA-50, DIÂMETRO DE 10.0 MM, UTILIZADO EM ESTRUTUR</v>
          </cell>
          <cell r="C6347" t="str">
            <v>KG</v>
          </cell>
          <cell r="D6347" t="str">
            <v>CR</v>
          </cell>
          <cell r="E6347">
            <v>6</v>
          </cell>
        </row>
        <row r="6348">
          <cell r="A6348" t="str">
            <v>AS DIVERSA</v>
          </cell>
          <cell r="B6348" t="str">
            <v>S, EXCETO LAJES. AF_12/2015</v>
          </cell>
        </row>
        <row r="6349">
          <cell r="A6349">
            <v>92795</v>
          </cell>
          <cell r="B6349" t="str">
            <v>CORTE E DOBRA DE AÇO CA-50, DIÂMETRO DE 12.5 MM, UTILIZADO EM ESTRUTUR</v>
          </cell>
          <cell r="C6349" t="str">
            <v>KG</v>
          </cell>
          <cell r="D6349" t="str">
            <v>CR</v>
          </cell>
          <cell r="E6349">
            <v>5.09</v>
          </cell>
        </row>
        <row r="6350">
          <cell r="A6350" t="str">
            <v>AS DIVERSA</v>
          </cell>
          <cell r="B6350" t="str">
            <v>S, EXCETO LAJES. AF_12/2015</v>
          </cell>
        </row>
        <row r="6351">
          <cell r="A6351">
            <v>92796</v>
          </cell>
          <cell r="B6351" t="str">
            <v>CORTE E DOBRA DE AÇO CA-50, DIÂMETRO DE 16.0 MM, UTILIZADO EM ESTRUTUR</v>
          </cell>
          <cell r="C6351" t="str">
            <v>KG</v>
          </cell>
          <cell r="D6351" t="str">
            <v>CR</v>
          </cell>
          <cell r="E6351">
            <v>4.0999999999999996</v>
          </cell>
        </row>
        <row r="6352">
          <cell r="A6352" t="str">
            <v>AS DIVERSA</v>
          </cell>
          <cell r="B6352" t="str">
            <v>S, EXCETO LAJES. AF_12/2015</v>
          </cell>
        </row>
        <row r="6353">
          <cell r="A6353">
            <v>92797</v>
          </cell>
          <cell r="B6353" t="str">
            <v>CORTE E DOBRA DE AÇO CA-50, DIÂMETRO DE 20.0 MM, UTILIZADO EM ESTRUTUR</v>
          </cell>
          <cell r="C6353" t="str">
            <v>KG</v>
          </cell>
          <cell r="D6353" t="str">
            <v>CR</v>
          </cell>
          <cell r="E6353">
            <v>3.83</v>
          </cell>
        </row>
        <row r="6354">
          <cell r="A6354" t="str">
            <v>AS DIVERSA</v>
          </cell>
          <cell r="B6354" t="str">
            <v>S, EXCETO LAJES. AF_12/2015</v>
          </cell>
        </row>
        <row r="6355">
          <cell r="A6355">
            <v>92798</v>
          </cell>
          <cell r="B6355" t="str">
            <v>CORTE E DOBRA DE AÇO CA-50, DIÂMETRO DE 25.0 MM, UTILIZADO EM ESTRUTUR</v>
          </cell>
          <cell r="C6355" t="str">
            <v>KG</v>
          </cell>
          <cell r="D6355" t="str">
            <v>CR</v>
          </cell>
          <cell r="E6355">
            <v>4.3600000000000003</v>
          </cell>
        </row>
        <row r="6356">
          <cell r="A6356" t="str">
            <v>AS DIVERSA</v>
          </cell>
          <cell r="B6356" t="str">
            <v>S, EXCETO LAJES. AF_12/2015</v>
          </cell>
        </row>
        <row r="6357">
          <cell r="A6357">
            <v>92799</v>
          </cell>
          <cell r="B6357" t="str">
            <v>CORTE E DOBRA DE AÇO CA-60, DIÂMETRO DE 4.2 MM, UTILIZADO EM LAJE. AF_</v>
          </cell>
          <cell r="C6357" t="str">
            <v>KG</v>
          </cell>
          <cell r="D6357" t="str">
            <v>CR</v>
          </cell>
          <cell r="E6357">
            <v>5.84</v>
          </cell>
        </row>
        <row r="6358">
          <cell r="A6358">
            <v>42339</v>
          </cell>
        </row>
        <row r="6359">
          <cell r="A6359">
            <v>92800</v>
          </cell>
          <cell r="B6359" t="str">
            <v>CORTE E DOBRA DE AÇO CA-60, DIÂMETRO DE 5.0 MM, UTILIZADO EM LAJE. AF_</v>
          </cell>
          <cell r="C6359" t="str">
            <v>KG</v>
          </cell>
          <cell r="D6359" t="str">
            <v>CR</v>
          </cell>
          <cell r="E6359">
            <v>5.42</v>
          </cell>
        </row>
        <row r="6360">
          <cell r="A6360" t="str">
            <v>SINAPI - S</v>
          </cell>
          <cell r="B6360" t="str">
            <v>ISTEMA NACIONAL DE PESQUISA DE CUSTOS E ÍNDICES DA CONSTRUÇÃO CIVIL</v>
          </cell>
        </row>
        <row r="6361">
          <cell r="A6361" t="str">
            <v>PCI.817.01</v>
          </cell>
          <cell r="B6361" t="e">
            <v>#NAME?</v>
          </cell>
          <cell r="D6361" t="str">
            <v>EM</v>
          </cell>
          <cell r="E6361" t="str">
            <v>06/2016 AS 13:04:4</v>
          </cell>
        </row>
        <row r="6362">
          <cell r="D6362" t="str">
            <v>TA</v>
          </cell>
          <cell r="E6362" t="str">
            <v>TÉCNICA: 13/06/20</v>
          </cell>
        </row>
        <row r="6363">
          <cell r="A6363" t="str">
            <v>ENCARGOS S</v>
          </cell>
          <cell r="B6363" t="str">
            <v>OCIAIS DESONERADOS: 90,80%(HORA)   52,84%(MÊS)</v>
          </cell>
        </row>
        <row r="6364">
          <cell r="A6364" t="str">
            <v>ABRANGÊNCI</v>
          </cell>
          <cell r="B6364" t="str">
            <v>A : NACIONAL                                              LOCALIDADE  : BELO</v>
          </cell>
          <cell r="C6364" t="str">
            <v>HORI</v>
          </cell>
        </row>
        <row r="6365">
          <cell r="A6365" t="str">
            <v>REF.COLETA</v>
          </cell>
          <cell r="B6365" t="str">
            <v>: MEDIANO</v>
          </cell>
          <cell r="D6365" t="str">
            <v>TA</v>
          </cell>
          <cell r="E6365" t="str">
            <v>: 05/2016</v>
          </cell>
        </row>
        <row r="6366">
          <cell r="A6366" t="str">
            <v>CÓDIGO</v>
          </cell>
          <cell r="B6366" t="str">
            <v>|D E S C R I Ç Ã O                                                   |UN</v>
          </cell>
          <cell r="C6366" t="str">
            <v>IDADE</v>
          </cell>
          <cell r="D6366" t="str">
            <v>DE</v>
          </cell>
          <cell r="E6366" t="str">
            <v>|CUSTO TOTA</v>
          </cell>
        </row>
        <row r="6367">
          <cell r="A6367" t="str">
            <v>VÍNCULO...</v>
          </cell>
          <cell r="B6367" t="str">
            <v>..: CAIXA REFERENCIAL</v>
          </cell>
        </row>
        <row r="6368">
          <cell r="A6368">
            <v>42339</v>
          </cell>
        </row>
        <row r="6369">
          <cell r="A6369">
            <v>92801</v>
          </cell>
          <cell r="B6369" t="str">
            <v>CORTE E DOBRA DE AÇO CA-50, DIÂMETRO DE 6.3 MM, UTILIZADO EM LAJE. AF_</v>
          </cell>
          <cell r="C6369" t="str">
            <v>KG</v>
          </cell>
          <cell r="D6369" t="str">
            <v>CR</v>
          </cell>
          <cell r="E6369">
            <v>5.18</v>
          </cell>
        </row>
        <row r="6370">
          <cell r="A6370">
            <v>42339</v>
          </cell>
        </row>
        <row r="6371">
          <cell r="A6371">
            <v>92802</v>
          </cell>
          <cell r="B6371" t="str">
            <v>CORTE E DOBRA DE AÇO CA-50, DIÂMETRO DE 8.0 MM, UTILIZADO EM LAJE. AF_</v>
          </cell>
          <cell r="C6371" t="str">
            <v>KG</v>
          </cell>
          <cell r="D6371" t="str">
            <v>CR</v>
          </cell>
          <cell r="E6371">
            <v>5.48</v>
          </cell>
        </row>
        <row r="6372">
          <cell r="A6372">
            <v>42339</v>
          </cell>
        </row>
        <row r="6373">
          <cell r="A6373">
            <v>92803</v>
          </cell>
          <cell r="B6373" t="str">
            <v>CORTE E DOBRA DE AÇO CA-50, DIÂMETRO DE 10.0 MM, UTILIZADO EM LAJE. AF</v>
          </cell>
          <cell r="C6373" t="str">
            <v>KG</v>
          </cell>
          <cell r="D6373" t="str">
            <v>CR</v>
          </cell>
          <cell r="E6373">
            <v>4.49</v>
          </cell>
        </row>
        <row r="6374">
          <cell r="A6374" t="str">
            <v>_12/2015</v>
          </cell>
        </row>
        <row r="6375">
          <cell r="A6375">
            <v>92804</v>
          </cell>
          <cell r="B6375" t="str">
            <v>CORTE E DOBRA DE AÇO CA-50, DIÂMETRO DE 12.5 MM, UTILIZADO EM LAJE. AF</v>
          </cell>
          <cell r="C6375" t="str">
            <v>KG</v>
          </cell>
          <cell r="D6375" t="str">
            <v>CR</v>
          </cell>
          <cell r="E6375">
            <v>4.0599999999999996</v>
          </cell>
        </row>
        <row r="6376">
          <cell r="A6376" t="str">
            <v>_12/2015</v>
          </cell>
        </row>
        <row r="6377">
          <cell r="A6377">
            <v>92805</v>
          </cell>
          <cell r="B6377" t="str">
            <v>CORTE E DOBRA DE AÇO CA-50, DIÂMETRO DE 16.0 MM, UTILIZADO EM LAJE. AF</v>
          </cell>
          <cell r="C6377" t="str">
            <v>KG</v>
          </cell>
          <cell r="D6377" t="str">
            <v>CR</v>
          </cell>
          <cell r="E6377">
            <v>4</v>
          </cell>
        </row>
        <row r="6378">
          <cell r="A6378" t="str">
            <v>_12/2015</v>
          </cell>
        </row>
        <row r="6379">
          <cell r="A6379">
            <v>92806</v>
          </cell>
          <cell r="B6379" t="str">
            <v>CORTE E DOBRA DE AÇO CA-50, DIÂMETRO DE 20.0 MM, UTILIZADO EM LAJE. AF</v>
          </cell>
          <cell r="C6379" t="str">
            <v>KG</v>
          </cell>
          <cell r="D6379" t="str">
            <v>CR</v>
          </cell>
          <cell r="E6379">
            <v>3.78</v>
          </cell>
        </row>
        <row r="6380">
          <cell r="A6380" t="str">
            <v>_12/2015</v>
          </cell>
        </row>
        <row r="6381">
          <cell r="A6381">
            <v>92875</v>
          </cell>
          <cell r="B6381" t="str">
            <v>CORTE E DOBRA DE AÇO CA-25, DIÂMETRO DE 6.3 MM. AF_12/2015</v>
          </cell>
          <cell r="C6381" t="str">
            <v>KG</v>
          </cell>
          <cell r="D6381" t="str">
            <v>CR</v>
          </cell>
          <cell r="E6381">
            <v>6.96</v>
          </cell>
        </row>
        <row r="6382">
          <cell r="A6382">
            <v>92876</v>
          </cell>
          <cell r="B6382" t="str">
            <v>CORTE E DOBRA DE AÇO CA-25, DIÂMETRO DE 8.0 MM. AF_12/2015</v>
          </cell>
          <cell r="C6382" t="str">
            <v>KG</v>
          </cell>
          <cell r="D6382" t="str">
            <v>CR</v>
          </cell>
          <cell r="E6382">
            <v>6.59</v>
          </cell>
        </row>
        <row r="6383">
          <cell r="A6383">
            <v>92877</v>
          </cell>
          <cell r="B6383" t="str">
            <v>CORTE E DOBRA DE AÇO CA-25, DIÂMETRO DE 10.0 MM. AF_12/2015</v>
          </cell>
          <cell r="C6383" t="str">
            <v>KG</v>
          </cell>
          <cell r="D6383" t="str">
            <v>CR</v>
          </cell>
          <cell r="E6383">
            <v>5.76</v>
          </cell>
        </row>
        <row r="6384">
          <cell r="A6384">
            <v>92878</v>
          </cell>
          <cell r="B6384" t="str">
            <v>CORTE E DOBRA DE AÇO CA-25, DIÂMETRO DE 12.5 MM. AF_12/2015</v>
          </cell>
          <cell r="C6384" t="str">
            <v>KG</v>
          </cell>
          <cell r="D6384" t="str">
            <v>CR</v>
          </cell>
          <cell r="E6384">
            <v>5.08</v>
          </cell>
        </row>
        <row r="6385">
          <cell r="A6385">
            <v>92879</v>
          </cell>
          <cell r="B6385" t="str">
            <v>CORTE E DOBRA DE AÇO CA-25, DIÂMETRO DE 16.0 MM. AF_12/2015</v>
          </cell>
          <cell r="C6385" t="str">
            <v>KG</v>
          </cell>
          <cell r="D6385" t="str">
            <v>CR</v>
          </cell>
          <cell r="E6385">
            <v>4.09</v>
          </cell>
        </row>
        <row r="6386">
          <cell r="A6386">
            <v>92880</v>
          </cell>
          <cell r="B6386" t="str">
            <v>CORTE E DOBRA DE AÇO CA-25, DIÂMETRO DE 20.0 MM. AF_12/2015</v>
          </cell>
          <cell r="C6386" t="str">
            <v>KG</v>
          </cell>
          <cell r="D6386" t="str">
            <v>CR</v>
          </cell>
          <cell r="E6386">
            <v>4.08</v>
          </cell>
        </row>
        <row r="6387">
          <cell r="A6387">
            <v>92881</v>
          </cell>
          <cell r="B6387" t="str">
            <v>CORTE E DOBRA DE AÇO CA-25, DIÂMETRO DE 25.0 MM. AF_12/2015</v>
          </cell>
          <cell r="C6387" t="str">
            <v>KG</v>
          </cell>
          <cell r="D6387" t="str">
            <v>CR</v>
          </cell>
          <cell r="E6387">
            <v>4.03</v>
          </cell>
        </row>
        <row r="6388">
          <cell r="A6388">
            <v>92882</v>
          </cell>
          <cell r="B6388" t="str">
            <v>ARMAÇÃO UTILIZANDO AÇO CA-25 DE 6.3 MM - MONTAGEM. AF_12/2015</v>
          </cell>
          <cell r="C6388" t="str">
            <v>KG</v>
          </cell>
          <cell r="D6388" t="str">
            <v>CR</v>
          </cell>
          <cell r="E6388">
            <v>8.94</v>
          </cell>
        </row>
        <row r="6389">
          <cell r="A6389">
            <v>92883</v>
          </cell>
          <cell r="B6389" t="str">
            <v>ARMAÇÃO UTILIZANDO AÇO CA-25 DE 8.0 MM - MONTAGEM. AF_12/2015</v>
          </cell>
          <cell r="C6389" t="str">
            <v>KG</v>
          </cell>
          <cell r="D6389" t="str">
            <v>CR</v>
          </cell>
          <cell r="E6389">
            <v>8.11</v>
          </cell>
        </row>
        <row r="6390">
          <cell r="A6390">
            <v>92884</v>
          </cell>
          <cell r="B6390" t="str">
            <v>ARMAÇÃO UTILIZANDO AÇO CA-25 DE 10.0 MM - MONTAGEM. AF_12/2015</v>
          </cell>
          <cell r="C6390" t="str">
            <v>KG</v>
          </cell>
          <cell r="D6390" t="str">
            <v>CR</v>
          </cell>
          <cell r="E6390">
            <v>6.95</v>
          </cell>
        </row>
        <row r="6391">
          <cell r="A6391">
            <v>92885</v>
          </cell>
          <cell r="B6391" t="str">
            <v>ARMAÇÃO UTILIZANDO AÇO CA-25 DE 12.5 MM - MONTAGEM. AF_12/2015</v>
          </cell>
          <cell r="C6391" t="str">
            <v>KG</v>
          </cell>
          <cell r="D6391" t="str">
            <v>CR</v>
          </cell>
          <cell r="E6391">
            <v>5.99</v>
          </cell>
        </row>
        <row r="6392">
          <cell r="A6392">
            <v>92886</v>
          </cell>
          <cell r="B6392" t="str">
            <v>ARMAÇÃO UTILIZANDO AÇO CA-25 DE 16.0 MM - MONTAGEM. AF_12/2015</v>
          </cell>
          <cell r="C6392" t="str">
            <v>KG</v>
          </cell>
          <cell r="D6392" t="str">
            <v>CR</v>
          </cell>
          <cell r="E6392">
            <v>4.76</v>
          </cell>
        </row>
        <row r="6393">
          <cell r="A6393">
            <v>92887</v>
          </cell>
          <cell r="B6393" t="str">
            <v>ARMAÇÃO UTILIZANDO AÇO CA-25 DE 20.0 MM - MONTAGEM. AF_12/2015</v>
          </cell>
          <cell r="C6393" t="str">
            <v>KG</v>
          </cell>
          <cell r="D6393" t="str">
            <v>CR</v>
          </cell>
          <cell r="E6393">
            <v>4.58</v>
          </cell>
        </row>
        <row r="6394">
          <cell r="A6394">
            <v>92888</v>
          </cell>
          <cell r="B6394" t="str">
            <v>ARMAÇÃO UTILIZANDO AÇO CA-25 DE 25.0 MM - MONTAGEM. AF_12/2015</v>
          </cell>
          <cell r="C6394" t="str">
            <v>KG</v>
          </cell>
          <cell r="D6394" t="str">
            <v>CR</v>
          </cell>
          <cell r="E6394">
            <v>4.3899999999999997</v>
          </cell>
        </row>
        <row r="6395">
          <cell r="A6395">
            <v>92915</v>
          </cell>
          <cell r="B6395" t="str">
            <v>ARMAÇÃO DE FUNDAÇÕES E ESTRUTURAS DE CONCRETO ARMADO, EXCETO VIGAS, PI</v>
          </cell>
          <cell r="C6395" t="str">
            <v>KG</v>
          </cell>
          <cell r="D6395" t="str">
            <v>CR</v>
          </cell>
          <cell r="E6395">
            <v>10.66</v>
          </cell>
        </row>
        <row r="6396">
          <cell r="A6396" t="str">
            <v>SINAPI - S</v>
          </cell>
          <cell r="B6396" t="str">
            <v>ISTEMA NACIONAL DE PESQUISA DE CUSTOS E ÍNDICES DA CONSTRUÇÃO CIVIL</v>
          </cell>
        </row>
        <row r="6397">
          <cell r="A6397" t="str">
            <v>PCI.817.01</v>
          </cell>
          <cell r="B6397" t="e">
            <v>#NAME?</v>
          </cell>
          <cell r="D6397" t="str">
            <v>EM</v>
          </cell>
          <cell r="E6397" t="str">
            <v>06/2016 AS 13:04:4</v>
          </cell>
        </row>
        <row r="6398">
          <cell r="D6398" t="str">
            <v>TA</v>
          </cell>
          <cell r="E6398" t="str">
            <v>TÉCNICA: 13/06/20</v>
          </cell>
        </row>
        <row r="6399">
          <cell r="A6399" t="str">
            <v>ENCARGOS S</v>
          </cell>
          <cell r="B6399" t="str">
            <v>OCIAIS DESONERADOS: 90,80%(HORA)   52,84%(MÊS)</v>
          </cell>
        </row>
        <row r="6400">
          <cell r="A6400" t="str">
            <v>ABRANGÊNCI</v>
          </cell>
          <cell r="B6400" t="str">
            <v>A : NACIONAL                                              LOCALIDADE  : BELO</v>
          </cell>
          <cell r="C6400" t="str">
            <v>HORI</v>
          </cell>
        </row>
        <row r="6401">
          <cell r="A6401" t="str">
            <v>REF.COLETA</v>
          </cell>
          <cell r="B6401" t="str">
            <v>: MEDIANO</v>
          </cell>
          <cell r="D6401" t="str">
            <v>TA</v>
          </cell>
          <cell r="E6401" t="str">
            <v>: 05/2016</v>
          </cell>
        </row>
        <row r="6402">
          <cell r="A6402" t="str">
            <v>CÓDIGO</v>
          </cell>
          <cell r="B6402" t="str">
            <v>|D E S C R I Ç Ã O                                                   |UN</v>
          </cell>
          <cell r="C6402" t="str">
            <v>IDADE</v>
          </cell>
          <cell r="D6402" t="str">
            <v>DE</v>
          </cell>
          <cell r="E6402" t="str">
            <v>|CUSTO TOTA</v>
          </cell>
        </row>
        <row r="6403">
          <cell r="A6403" t="str">
            <v>VÍNCULO...</v>
          </cell>
          <cell r="B6403" t="str">
            <v>..: CAIXA REFERENCIAL</v>
          </cell>
        </row>
        <row r="6404">
          <cell r="A6404" t="str">
            <v>LARES E LA</v>
          </cell>
          <cell r="B6404" t="str">
            <v>JES (DE EDIFÍCIOS DE MÚLTIPLOS PAVIMENTOS, EDIFICAÇÃO TÉRREA</v>
          </cell>
        </row>
        <row r="6405">
          <cell r="A6405" t="str">
            <v>OU SOBRADO</v>
          </cell>
          <cell r="B6405" t="str">
            <v>), UTILIZANDO AÇO CA-60 DE 5.0 MM - MONTAGEM. AF_12/2015</v>
          </cell>
        </row>
        <row r="6406">
          <cell r="A6406">
            <v>92916</v>
          </cell>
          <cell r="B6406" t="str">
            <v>ARMAÇÃO DE FUNDAÇÕES E ESTRUTURAS DE CONCRETO ARMADO, EXCETO VIGAS, PI</v>
          </cell>
          <cell r="C6406" t="str">
            <v>KG</v>
          </cell>
          <cell r="D6406" t="str">
            <v>CR</v>
          </cell>
          <cell r="E6406">
            <v>9.75</v>
          </cell>
        </row>
        <row r="6407">
          <cell r="A6407" t="str">
            <v>LARES E LA</v>
          </cell>
          <cell r="B6407" t="str">
            <v>JES (DE EDIFÍCIOS DE MÚLTIPLOS PAVIMENTOS, EDIFICAÇÃO TÉRREA</v>
          </cell>
        </row>
        <row r="6408">
          <cell r="A6408" t="str">
            <v>OU SOBRADO</v>
          </cell>
          <cell r="B6408" t="str">
            <v>), UTILIZANDO AÇO CA-50 DE 6.3 MM - MONTAGEM. AF_12/2015</v>
          </cell>
        </row>
        <row r="6409">
          <cell r="A6409">
            <v>92917</v>
          </cell>
          <cell r="B6409" t="str">
            <v>ARMAÇÃO DE FUNDAÇÕES E ESTRUTURAS DE CONCRETO ARMADO, EXCETO VIGAS, PI</v>
          </cell>
          <cell r="C6409" t="str">
            <v>KG</v>
          </cell>
          <cell r="D6409" t="str">
            <v>CR</v>
          </cell>
          <cell r="E6409">
            <v>9.32</v>
          </cell>
        </row>
        <row r="6410">
          <cell r="A6410" t="str">
            <v>LARES E LA</v>
          </cell>
          <cell r="B6410" t="str">
            <v>JES (DE EDIFÍCIOS DE MÚLTIPLOS PAVIMENTOS, EDIFICAÇÃO TÉRREA</v>
          </cell>
        </row>
        <row r="6411">
          <cell r="A6411" t="str">
            <v>OU SOBRADO</v>
          </cell>
          <cell r="B6411" t="str">
            <v>), UTILIZANDO AÇO CA-50 DE 8.0 MM - MONTAGEM. AF_12/2015</v>
          </cell>
        </row>
        <row r="6412">
          <cell r="A6412">
            <v>92919</v>
          </cell>
          <cell r="B6412" t="str">
            <v>ARMAÇÃO DE FUNDAÇÕES E ESTRUTURAS DE CONCRETO ARMADO, EXCETO VIGAS, PI</v>
          </cell>
          <cell r="C6412" t="str">
            <v>KG</v>
          </cell>
          <cell r="D6412" t="str">
            <v>CR</v>
          </cell>
          <cell r="E6412">
            <v>7.57</v>
          </cell>
        </row>
        <row r="6413">
          <cell r="A6413" t="str">
            <v>LARES E LA</v>
          </cell>
          <cell r="B6413" t="str">
            <v>JES (DE EDIFÍCIOS DE MÚLTIPLOS PAVIMENTOS, EDIFICAÇÃO TÉRREA</v>
          </cell>
        </row>
        <row r="6414">
          <cell r="A6414" t="str">
            <v>OU SOBRADO</v>
          </cell>
          <cell r="B6414" t="str">
            <v>), UTILIZANDO AÇO CA-50 DE 10.0 MM - MONTAGEM. AF_12/2015</v>
          </cell>
        </row>
        <row r="6415">
          <cell r="A6415">
            <v>92921</v>
          </cell>
          <cell r="B6415" t="str">
            <v>ARMAÇÃO DE FUNDAÇÕES E ESTRUTURAS DE CONCRETO ARMADO, EXCETO VIGAS, PI</v>
          </cell>
          <cell r="C6415" t="str">
            <v>KG</v>
          </cell>
          <cell r="D6415" t="str">
            <v>CR</v>
          </cell>
          <cell r="E6415">
            <v>6.28</v>
          </cell>
        </row>
        <row r="6416">
          <cell r="A6416" t="str">
            <v>LARES E LA</v>
          </cell>
          <cell r="B6416" t="str">
            <v>JES (DE EDIFÍCIOS DE MÚLTIPLOS PAVIMENTOS, EDIFICAÇÃO TÉRREA</v>
          </cell>
        </row>
        <row r="6417">
          <cell r="A6417" t="str">
            <v>OU SOBRADO</v>
          </cell>
          <cell r="B6417" t="str">
            <v>), UTILIZANDO AÇO CA-50 DE 12.5 MM - MONTAGEM. AF_12/2015</v>
          </cell>
        </row>
        <row r="6418">
          <cell r="A6418">
            <v>92922</v>
          </cell>
          <cell r="B6418" t="str">
            <v>ARMAÇÃO DE FUNDAÇÕES E ESTRUTURAS DE CONCRETO ARMADO, EXCETO VIGAS, PI</v>
          </cell>
          <cell r="C6418" t="str">
            <v>KG</v>
          </cell>
          <cell r="D6418" t="str">
            <v>CR</v>
          </cell>
          <cell r="E6418">
            <v>4.96</v>
          </cell>
        </row>
        <row r="6419">
          <cell r="A6419" t="str">
            <v>LARES E LA</v>
          </cell>
          <cell r="B6419" t="str">
            <v>JES (DE EDIFÍCIOS DE MÚLTIPLOS PAVIMENTOS, EDIFICAÇÃO TÉRREA</v>
          </cell>
        </row>
        <row r="6420">
          <cell r="A6420" t="str">
            <v>OU SOBRADO</v>
          </cell>
          <cell r="B6420" t="str">
            <v>), UTILIZANDO AÇO CA-50 DE 16.0 MM - MONTAGEM. AF_12/2015</v>
          </cell>
        </row>
        <row r="6421">
          <cell r="A6421">
            <v>92923</v>
          </cell>
          <cell r="B6421" t="str">
            <v>ARMAÇÃO DE FUNDAÇÕES E ESTRUTURAS DE CONCRETO ARMADO, EXCETO VIGAS, PI</v>
          </cell>
          <cell r="C6421" t="str">
            <v>KG</v>
          </cell>
          <cell r="D6421" t="str">
            <v>CR</v>
          </cell>
          <cell r="E6421">
            <v>4.46</v>
          </cell>
        </row>
        <row r="6422">
          <cell r="A6422" t="str">
            <v>LARES E LA</v>
          </cell>
          <cell r="B6422" t="str">
            <v>JES (DE EDIFÍCIOS DE MÚLTIPLOS PAVIMENTOS, EDIFICAÇÃO TÉRREA</v>
          </cell>
        </row>
        <row r="6423">
          <cell r="A6423" t="str">
            <v>OU SOBRADO</v>
          </cell>
          <cell r="B6423" t="str">
            <v>), UTILIZANDO AÇO CA-50 DE 20.0 MM - MONTAGEM. AF_12/2015</v>
          </cell>
        </row>
        <row r="6424">
          <cell r="A6424">
            <v>92924</v>
          </cell>
          <cell r="B6424" t="str">
            <v>ARMAÇÃO DE FUNDAÇÕES E ESTRUTURAS DE CONCRETO ARMADO, EXCETO VIGAS, PI</v>
          </cell>
          <cell r="C6424" t="str">
            <v>KG</v>
          </cell>
          <cell r="D6424" t="str">
            <v>CR</v>
          </cell>
          <cell r="E6424">
            <v>4.8</v>
          </cell>
        </row>
        <row r="6425">
          <cell r="A6425" t="str">
            <v>LARES E LA</v>
          </cell>
          <cell r="B6425" t="str">
            <v>JES (DE EDIFÍCIOS DE MÚLTIPLOS PAVIMENTOS, EDIFICAÇÃO TÉRREA</v>
          </cell>
        </row>
        <row r="6426">
          <cell r="A6426" t="str">
            <v>OU SOBRADO</v>
          </cell>
          <cell r="B6426" t="str">
            <v>), UTILIZANDO AÇO CA-50 DE 25.0 MM - MONTAGEM. AF_12/2015</v>
          </cell>
        </row>
        <row r="6427">
          <cell r="A6427">
            <v>43</v>
          </cell>
          <cell r="B6427" t="str">
            <v>CONCRETOS</v>
          </cell>
        </row>
        <row r="6428">
          <cell r="A6428">
            <v>5652</v>
          </cell>
          <cell r="B6428" t="str">
            <v>CONCRETO NAO ESTRUTURAL, CONSUMO 150KG/M3, PREPARO COM BETONEIRA, SEM</v>
          </cell>
          <cell r="C6428" t="str">
            <v>M3</v>
          </cell>
          <cell r="D6428" t="str">
            <v>CR</v>
          </cell>
          <cell r="E6428">
            <v>220.77</v>
          </cell>
        </row>
        <row r="6429">
          <cell r="A6429" t="str">
            <v>LANCAMENTO</v>
          </cell>
        </row>
        <row r="6430">
          <cell r="A6430">
            <v>6042</v>
          </cell>
          <cell r="B6430" t="str">
            <v>CONCRETO NAO ESTRUTURAL, CONSUMO 210KG/M3, PREPARO COM BETONEIRA, SEM</v>
          </cell>
          <cell r="C6430" t="str">
            <v>M3</v>
          </cell>
          <cell r="D6430" t="str">
            <v>CR</v>
          </cell>
          <cell r="E6430">
            <v>259.97000000000003</v>
          </cell>
        </row>
        <row r="6431">
          <cell r="A6431" t="str">
            <v>LANCAMENTO</v>
          </cell>
        </row>
        <row r="6432">
          <cell r="A6432" t="str">
            <v>SINAPI - S</v>
          </cell>
          <cell r="B6432" t="str">
            <v>ISTEMA NACIONAL DE PESQUISA DE CUSTOS E ÍNDICES DA CONSTRUÇÃO CIVIL</v>
          </cell>
        </row>
        <row r="6433">
          <cell r="A6433" t="str">
            <v>PCI.817.01</v>
          </cell>
          <cell r="B6433" t="e">
            <v>#NAME?</v>
          </cell>
          <cell r="D6433" t="str">
            <v>EM</v>
          </cell>
          <cell r="E6433" t="str">
            <v>06/2016 AS 13:04:4</v>
          </cell>
        </row>
        <row r="6434">
          <cell r="D6434" t="str">
            <v>TA</v>
          </cell>
          <cell r="E6434" t="str">
            <v>TÉCNICA: 13/06/20</v>
          </cell>
        </row>
        <row r="6435">
          <cell r="A6435" t="str">
            <v>ENCARGOS S</v>
          </cell>
          <cell r="B6435" t="str">
            <v>OCIAIS DESONERADOS: 90,80%(HORA)   52,84%(MÊS)</v>
          </cell>
        </row>
        <row r="6436">
          <cell r="A6436" t="str">
            <v>ABRANGÊNCI</v>
          </cell>
          <cell r="B6436" t="str">
            <v>A : NACIONAL                                              LOCALIDADE  : BELO</v>
          </cell>
          <cell r="C6436" t="str">
            <v>HORI</v>
          </cell>
        </row>
        <row r="6437">
          <cell r="A6437" t="str">
            <v>REF.COLETA</v>
          </cell>
          <cell r="B6437" t="str">
            <v>: MEDIANO</v>
          </cell>
          <cell r="D6437" t="str">
            <v>TA</v>
          </cell>
          <cell r="E6437" t="str">
            <v>: 05/2016</v>
          </cell>
        </row>
        <row r="6438">
          <cell r="A6438" t="str">
            <v>CÓDIGO</v>
          </cell>
          <cell r="B6438" t="str">
            <v>|D E S C R I Ç Ã O                                                   |UN</v>
          </cell>
          <cell r="C6438" t="str">
            <v>IDADE</v>
          </cell>
          <cell r="D6438" t="str">
            <v>DE</v>
          </cell>
          <cell r="E6438" t="str">
            <v>|CUSTO TOTA</v>
          </cell>
        </row>
        <row r="6439">
          <cell r="A6439" t="str">
            <v>VÍNCULO...</v>
          </cell>
          <cell r="B6439" t="str">
            <v>..: CAIXA REFERENCIAL</v>
          </cell>
        </row>
        <row r="6440">
          <cell r="A6440">
            <v>6045</v>
          </cell>
          <cell r="B6440" t="str">
            <v>CONCRETO FCK=15MPA, PREPARO COM BETONEIRA, SEM LANCAMENTO</v>
          </cell>
          <cell r="C6440" t="str">
            <v>M3</v>
          </cell>
          <cell r="D6440" t="str">
            <v>CR</v>
          </cell>
          <cell r="E6440">
            <v>315.83</v>
          </cell>
        </row>
        <row r="6441">
          <cell r="A6441">
            <v>40780</v>
          </cell>
          <cell r="B6441" t="str">
            <v>REGULARIZACAO DE SUPERFICIE DE CONC. APARENTE</v>
          </cell>
          <cell r="C6441" t="str">
            <v>M2</v>
          </cell>
          <cell r="D6441" t="str">
            <v>CR</v>
          </cell>
          <cell r="E6441">
            <v>7.31</v>
          </cell>
        </row>
        <row r="6442">
          <cell r="A6442">
            <v>73972</v>
          </cell>
          <cell r="B6442" t="str">
            <v>CONCRETO C/ PREPARO MECANICO (BETONEIRA) NA OBRA</v>
          </cell>
        </row>
        <row r="6443">
          <cell r="A6443" t="str">
            <v>73972/001</v>
          </cell>
          <cell r="B6443" t="str">
            <v>CONCRETO FCK=25MPA, VIRADO EM BETONEIRA, SEM LANCAMENTO</v>
          </cell>
          <cell r="C6443" t="str">
            <v>M3</v>
          </cell>
          <cell r="D6443" t="str">
            <v>CR</v>
          </cell>
          <cell r="E6443">
            <v>332.23</v>
          </cell>
        </row>
        <row r="6444">
          <cell r="A6444" t="str">
            <v>73972/002</v>
          </cell>
          <cell r="B6444" t="str">
            <v>CONCRETO FCK=20MPA, VIRADO EM BETONEIRA, SEM LANCAMENTO</v>
          </cell>
          <cell r="C6444" t="str">
            <v>M3</v>
          </cell>
          <cell r="D6444" t="str">
            <v>CR</v>
          </cell>
          <cell r="E6444">
            <v>320.26</v>
          </cell>
        </row>
        <row r="6445">
          <cell r="A6445">
            <v>73983</v>
          </cell>
          <cell r="B6445" t="str">
            <v>CONCRETO ARMADO FCK=15MPA (PREP.NA OBRA C/BETONEIRA), INCLUSIVE</v>
          </cell>
        </row>
        <row r="6446">
          <cell r="A6446" t="str">
            <v>IMPERMEABI</v>
          </cell>
          <cell r="B6446" t="str">
            <v>LIZANTE (ESTRUTURAS)</v>
          </cell>
        </row>
        <row r="6447">
          <cell r="A6447" t="str">
            <v>73983/001</v>
          </cell>
          <cell r="B6447" t="str">
            <v>CONCRETO FCK=15MPA, VIRADO EM BETONEIRA, SEM LANCAMENTO, COM IMPERMEAB</v>
          </cell>
          <cell r="C6447" t="str">
            <v>M3</v>
          </cell>
          <cell r="D6447" t="str">
            <v>CR</v>
          </cell>
          <cell r="E6447">
            <v>349.35</v>
          </cell>
        </row>
        <row r="6448">
          <cell r="A6448" t="str">
            <v>ILIZANTE</v>
          </cell>
        </row>
        <row r="6449">
          <cell r="A6449">
            <v>74004</v>
          </cell>
          <cell r="B6449" t="str">
            <v>CONCRETOS-INCLUI FORNECIMENTO, LANCAMENTO NAS FORMAS, ADENSAMENTO,</v>
          </cell>
        </row>
        <row r="6450">
          <cell r="A6450" t="str">
            <v>DESEMPENO</v>
          </cell>
          <cell r="B6450" t="str">
            <v>E PREPARO DAS JUNTAS DE CONCRETAGEM.</v>
          </cell>
        </row>
        <row r="6451">
          <cell r="A6451" t="str">
            <v>74004/003</v>
          </cell>
          <cell r="B6451" t="str">
            <v>CONCRETO GROUT, PREPARADO NO LOCAL, LANCADO E ADENSADO</v>
          </cell>
          <cell r="C6451" t="str">
            <v>M3</v>
          </cell>
          <cell r="D6451" t="str">
            <v>CR</v>
          </cell>
          <cell r="E6451">
            <v>416.93</v>
          </cell>
        </row>
        <row r="6452">
          <cell r="A6452">
            <v>74115</v>
          </cell>
          <cell r="B6452" t="str">
            <v>CONCRETO PARA LASTRO</v>
          </cell>
        </row>
        <row r="6453">
          <cell r="A6453" t="str">
            <v>74115/001</v>
          </cell>
          <cell r="B6453" t="str">
            <v>EXECUÇÃO DE LASTRO EM CONCRETO (1:2,5:6), PREPARO MANUAL</v>
          </cell>
          <cell r="C6453" t="str">
            <v>M3</v>
          </cell>
          <cell r="D6453" t="str">
            <v>CR</v>
          </cell>
          <cell r="E6453">
            <v>319.35000000000002</v>
          </cell>
        </row>
        <row r="6454">
          <cell r="A6454">
            <v>74138</v>
          </cell>
          <cell r="B6454" t="str">
            <v>CONCRETO BOMBEADO</v>
          </cell>
        </row>
        <row r="6455">
          <cell r="A6455" t="str">
            <v>74138/001</v>
          </cell>
          <cell r="B6455" t="str">
            <v>CONCRETO USINADO NÃO BOMBEÁVEL FCK=15MPA, INCLUSIVE LANCAMENTO E ADENS</v>
          </cell>
          <cell r="C6455" t="str">
            <v>M3</v>
          </cell>
          <cell r="D6455" t="str">
            <v>CR</v>
          </cell>
          <cell r="E6455">
            <v>291.49</v>
          </cell>
        </row>
        <row r="6456">
          <cell r="A6456" t="str">
            <v>AMENTO</v>
          </cell>
        </row>
        <row r="6457">
          <cell r="A6457">
            <v>74157</v>
          </cell>
          <cell r="B6457" t="str">
            <v>LANCAMENTO MANUAL DE CONCRETO</v>
          </cell>
        </row>
        <row r="6458">
          <cell r="A6458" t="str">
            <v>74157/004</v>
          </cell>
          <cell r="B6458" t="str">
            <v>LANCAMENTO/APLICACAO MANUAL DE CONCRETO EM FUNDACOES</v>
          </cell>
          <cell r="C6458" t="str">
            <v>M3</v>
          </cell>
          <cell r="D6458" t="str">
            <v>CR</v>
          </cell>
          <cell r="E6458">
            <v>78.23</v>
          </cell>
        </row>
        <row r="6459">
          <cell r="A6459">
            <v>89993</v>
          </cell>
          <cell r="B6459" t="str">
            <v>GRAUTEAMENTO VERTICAL EM ALVENARIA ESTRUTURAL. AF_01/2015</v>
          </cell>
          <cell r="C6459" t="str">
            <v>M3</v>
          </cell>
          <cell r="D6459" t="str">
            <v>CR</v>
          </cell>
          <cell r="E6459">
            <v>537.05999999999995</v>
          </cell>
        </row>
        <row r="6460">
          <cell r="A6460">
            <v>89994</v>
          </cell>
          <cell r="B6460" t="str">
            <v>GRAUTEAMENTO DE CINTA INTERMEDIÁRIA OU DE CONTRAVERGA EM ALVENARIA EST</v>
          </cell>
          <cell r="C6460" t="str">
            <v>M3</v>
          </cell>
          <cell r="D6460" t="str">
            <v>CR</v>
          </cell>
          <cell r="E6460">
            <v>456.42</v>
          </cell>
        </row>
        <row r="6461">
          <cell r="A6461" t="str">
            <v>RUTURAL. A</v>
          </cell>
          <cell r="B6461" t="str">
            <v>F_01/2015</v>
          </cell>
        </row>
        <row r="6462">
          <cell r="A6462">
            <v>89995</v>
          </cell>
          <cell r="B6462" t="str">
            <v>GRAUTEAMENTO DE CINTA SUPERIOR OU DE VERGA EM ALVENARIA ESTRUTURAL. AF</v>
          </cell>
          <cell r="C6462" t="str">
            <v>M3</v>
          </cell>
          <cell r="D6462" t="str">
            <v>CR</v>
          </cell>
          <cell r="E6462">
            <v>516.42999999999995</v>
          </cell>
        </row>
        <row r="6463">
          <cell r="A6463" t="str">
            <v>_01/2015</v>
          </cell>
        </row>
        <row r="6464">
          <cell r="A6464">
            <v>90278</v>
          </cell>
          <cell r="B6464" t="str">
            <v>GRAUTE FGK=15 MPA; TRAÇO 1:0,04:2,0:2,4 (CIMENTO/ CAL/ AREIA GROSSA/ B</v>
          </cell>
          <cell r="C6464" t="str">
            <v>M3</v>
          </cell>
          <cell r="D6464" t="str">
            <v>CR</v>
          </cell>
          <cell r="E6464">
            <v>268.25</v>
          </cell>
        </row>
        <row r="6465">
          <cell r="A6465" t="str">
            <v>RITA 0) -</v>
          </cell>
          <cell r="B6465" t="str">
            <v>PREPARO MECÂNICO COM BETONEIRA 400 L. AF_02/2015</v>
          </cell>
        </row>
        <row r="6466">
          <cell r="A6466">
            <v>90279</v>
          </cell>
          <cell r="B6466" t="str">
            <v>GRAUTE FGK=20 MPA; TRAÇO 1:0,04:1,6:1,9 (CIMENTO/ CAL/ AREIA GROSSA/ B</v>
          </cell>
          <cell r="C6466" t="str">
            <v>M3</v>
          </cell>
          <cell r="D6466" t="str">
            <v>CR</v>
          </cell>
          <cell r="E6466">
            <v>285.26</v>
          </cell>
        </row>
        <row r="6467">
          <cell r="A6467" t="str">
            <v>RITA 0) -</v>
          </cell>
          <cell r="B6467" t="str">
            <v>PREPARO MECÂNICO COM BETONEIRA 400 L. AF_02/2015</v>
          </cell>
        </row>
        <row r="6468">
          <cell r="A6468" t="str">
            <v>SINAPI - S</v>
          </cell>
          <cell r="B6468" t="str">
            <v>ISTEMA NACIONAL DE PESQUISA DE CUSTOS E ÍNDICES DA CONSTRUÇÃO CIVIL</v>
          </cell>
        </row>
        <row r="6469">
          <cell r="A6469" t="str">
            <v>PCI.817.01</v>
          </cell>
          <cell r="B6469" t="e">
            <v>#NAME?</v>
          </cell>
          <cell r="D6469" t="str">
            <v>EM</v>
          </cell>
          <cell r="E6469" t="str">
            <v>06/2016 AS 13:04:4</v>
          </cell>
        </row>
        <row r="6470">
          <cell r="D6470" t="str">
            <v>TA</v>
          </cell>
          <cell r="E6470" t="str">
            <v>TÉCNICA: 13/06/20</v>
          </cell>
        </row>
        <row r="6471">
          <cell r="A6471" t="str">
            <v>ENCARGOS S</v>
          </cell>
          <cell r="B6471" t="str">
            <v>OCIAIS DESONERADOS: 90,80%(HORA)   52,84%(MÊS)</v>
          </cell>
        </row>
        <row r="6472">
          <cell r="A6472" t="str">
            <v>ABRANGÊNCI</v>
          </cell>
          <cell r="B6472" t="str">
            <v>A : NACIONAL                                              LOCALIDADE  : BELO</v>
          </cell>
          <cell r="C6472" t="str">
            <v>HORI</v>
          </cell>
        </row>
        <row r="6473">
          <cell r="A6473" t="str">
            <v>REF.COLETA</v>
          </cell>
          <cell r="B6473" t="str">
            <v>: MEDIANO</v>
          </cell>
          <cell r="D6473" t="str">
            <v>TA</v>
          </cell>
          <cell r="E6473" t="str">
            <v>: 05/2016</v>
          </cell>
        </row>
        <row r="6474">
          <cell r="A6474" t="str">
            <v>CÓDIGO</v>
          </cell>
          <cell r="B6474" t="str">
            <v>|D E S C R I Ç Ã O                                                   |UN</v>
          </cell>
          <cell r="C6474" t="str">
            <v>IDADE</v>
          </cell>
          <cell r="D6474" t="str">
            <v>DE</v>
          </cell>
          <cell r="E6474" t="str">
            <v>|CUSTO TOTA</v>
          </cell>
        </row>
        <row r="6475">
          <cell r="A6475" t="str">
            <v>VÍNCULO...</v>
          </cell>
          <cell r="B6475" t="str">
            <v>..: CAIXA REFERENCIAL</v>
          </cell>
        </row>
        <row r="6476">
          <cell r="A6476">
            <v>90280</v>
          </cell>
          <cell r="B6476" t="str">
            <v>GRAUTE FGK=25 MPA; TRAÇO 1:0,02:1,2:1,5 (CIMENTO/ CAL/ AREIA GROSSA/ B</v>
          </cell>
          <cell r="C6476" t="str">
            <v>M3</v>
          </cell>
          <cell r="D6476" t="str">
            <v>CR</v>
          </cell>
          <cell r="E6476">
            <v>316.89999999999998</v>
          </cell>
        </row>
        <row r="6477">
          <cell r="A6477" t="str">
            <v>RITA 0) -</v>
          </cell>
          <cell r="B6477" t="str">
            <v>PREPARO MECÂNICO COM BETONEIRA 400 L. AF_02/2015</v>
          </cell>
        </row>
        <row r="6478">
          <cell r="A6478">
            <v>90281</v>
          </cell>
          <cell r="B6478" t="str">
            <v>GRAUTE FGK=30 MPA; TRAÇO 1:0,02:0,8:1,1 (CIMENTO/ CAL/ AREIA GROSSA/ B</v>
          </cell>
          <cell r="C6478" t="str">
            <v>M3</v>
          </cell>
          <cell r="D6478" t="str">
            <v>CR</v>
          </cell>
          <cell r="E6478">
            <v>361.22</v>
          </cell>
        </row>
        <row r="6479">
          <cell r="A6479" t="str">
            <v>RITA 0) -</v>
          </cell>
          <cell r="B6479" t="str">
            <v>PREPARO MECÂNICO COM BETONEIRA 400 L. AF_02/2015</v>
          </cell>
        </row>
        <row r="6480">
          <cell r="A6480">
            <v>90282</v>
          </cell>
          <cell r="B6480" t="str">
            <v>GRAUTE FGK=15 MPA; TRAÇO 1:2,0:2,4 (CIMENTO/ AREIA GROSSA/ BRITA 0/ AD</v>
          </cell>
          <cell r="C6480" t="str">
            <v>M3</v>
          </cell>
          <cell r="D6480" t="str">
            <v>CR</v>
          </cell>
          <cell r="E6480">
            <v>272.41000000000003</v>
          </cell>
        </row>
        <row r="6481">
          <cell r="A6481" t="str">
            <v>ITIVO) - P</v>
          </cell>
          <cell r="B6481" t="str">
            <v>REPARO MECÂNICO COM BETONEIRA 400 L. AF_02/2015</v>
          </cell>
        </row>
        <row r="6482">
          <cell r="A6482">
            <v>90283</v>
          </cell>
          <cell r="B6482" t="str">
            <v>GRAUTE FGK=20 MPA; TRAÇO 1:1,6:1,9 (CIMENTO/ AREIA GROSSA/ BRITA 0/ AD</v>
          </cell>
          <cell r="C6482" t="str">
            <v>M3</v>
          </cell>
          <cell r="D6482" t="str">
            <v>CR</v>
          </cell>
          <cell r="E6482">
            <v>290.76</v>
          </cell>
        </row>
        <row r="6483">
          <cell r="A6483" t="str">
            <v>ITIVO) - P</v>
          </cell>
          <cell r="B6483" t="str">
            <v>REPARO MECÂNICO COM BETONEIRA 400 L. AF_02/2015</v>
          </cell>
        </row>
        <row r="6484">
          <cell r="A6484">
            <v>90284</v>
          </cell>
          <cell r="B6484" t="str">
            <v>GRAUTE FGK=25 MPA; TRAÇO 1:1,2:1,5 (CIMENTO/ AREIA GROSSA/ BRITA 0/ AD</v>
          </cell>
          <cell r="C6484" t="str">
            <v>M3</v>
          </cell>
          <cell r="D6484" t="str">
            <v>CR</v>
          </cell>
          <cell r="E6484">
            <v>323.01</v>
          </cell>
        </row>
        <row r="6485">
          <cell r="A6485" t="str">
            <v>ITIVO) - P</v>
          </cell>
          <cell r="B6485" t="str">
            <v>REPARO MECÂNICO COM BETONEIRA 400 L. AF_02/2015</v>
          </cell>
        </row>
        <row r="6486">
          <cell r="A6486">
            <v>90285</v>
          </cell>
          <cell r="B6486" t="str">
            <v>GRAUTE FGK=30 MPA; TRAÇO 1:0,8:1,1 (CIMENTO/ AREIA GROSSA/ BRITA 0/ AD</v>
          </cell>
          <cell r="C6486" t="str">
            <v>M3</v>
          </cell>
          <cell r="D6486" t="str">
            <v>CR</v>
          </cell>
          <cell r="E6486">
            <v>370.1</v>
          </cell>
        </row>
        <row r="6487">
          <cell r="A6487" t="str">
            <v>ITIVO) - P</v>
          </cell>
          <cell r="B6487" t="str">
            <v>REPARO MECÂNICO COM BETONEIRA 400 L. AF_02/2015</v>
          </cell>
        </row>
        <row r="6488">
          <cell r="A6488">
            <v>90853</v>
          </cell>
          <cell r="B6488" t="str">
            <v>CONCRETAGEM DE LAJES EM EDIFICAÇÕES UNIFAMILIARES FEITAS COM SISTEMA D</v>
          </cell>
          <cell r="C6488" t="str">
            <v>M3</v>
          </cell>
          <cell r="D6488" t="str">
            <v>CR</v>
          </cell>
          <cell r="E6488">
            <v>334.93</v>
          </cell>
        </row>
        <row r="6489">
          <cell r="A6489" t="str">
            <v>E FÔRMAS M</v>
          </cell>
          <cell r="B6489" t="str">
            <v>ANUSEÁVEIS COM CONCRETO USINADO BOMBEÁVEL, FCK 20 MPA, LANÇA</v>
          </cell>
        </row>
        <row r="6490">
          <cell r="A6490" t="str">
            <v>DO COM BOM</v>
          </cell>
          <cell r="B6490" t="str">
            <v>BA LANÇA - LANÇAMENTO, ADENSAMENTO E ACABAMENTO. AF_06/2015</v>
          </cell>
        </row>
        <row r="6491">
          <cell r="A6491">
            <v>90854</v>
          </cell>
          <cell r="B6491" t="str">
            <v>CONCRETAGEM DE PAREDES EM EDIFICAÇÕES UNIFAMILIARES FEITAS COM SISTEMA</v>
          </cell>
          <cell r="C6491" t="str">
            <v>M3</v>
          </cell>
          <cell r="D6491" t="str">
            <v>CR</v>
          </cell>
          <cell r="E6491">
            <v>324.7</v>
          </cell>
        </row>
        <row r="6492">
          <cell r="A6492" t="str">
            <v>DE FÔRMAS</v>
          </cell>
          <cell r="B6492" t="str">
            <v>MANUSEÁVEIS COM CONCRETO USINADO BOMBEÁVEL, FCK 20 MPA, LAN</v>
          </cell>
        </row>
        <row r="6493">
          <cell r="A6493" t="str">
            <v>ÇADO COM B</v>
          </cell>
          <cell r="B6493" t="str">
            <v>OMBA LANÇA - LANÇAMENTO, ADENSAMENTO E ACABAMENTO. AF_06/201</v>
          </cell>
        </row>
        <row r="6494">
          <cell r="A6494">
            <v>5</v>
          </cell>
        </row>
        <row r="6495">
          <cell r="A6495">
            <v>90855</v>
          </cell>
          <cell r="B6495" t="str">
            <v>CONCRETAGEM DE PLATIBANDA EM EDIFICAÇÕES UNIFAMILIARES FEITAS COM SIST</v>
          </cell>
          <cell r="C6495" t="str">
            <v>M3</v>
          </cell>
          <cell r="D6495" t="str">
            <v>CR</v>
          </cell>
          <cell r="E6495">
            <v>355.33</v>
          </cell>
        </row>
        <row r="6496">
          <cell r="A6496" t="str">
            <v>EMA DE FÔR</v>
          </cell>
          <cell r="B6496" t="str">
            <v>MAS MANUSEÁVEIS COM CONCRETO USINADO BOMBEÁVEL, FCK 20 MPA,</v>
          </cell>
        </row>
        <row r="6497">
          <cell r="A6497" t="str">
            <v>LANÇADO CO</v>
          </cell>
          <cell r="B6497" t="str">
            <v>M BOMBA LANÇA - LANÇAMENTO, ADENSAMENTO E ACABAMENTO. AF_06/</v>
          </cell>
        </row>
        <row r="6498">
          <cell r="A6498">
            <v>2015</v>
          </cell>
        </row>
        <row r="6499">
          <cell r="A6499">
            <v>90856</v>
          </cell>
          <cell r="B6499" t="str">
            <v>CONCRETAGEM DE LAJES EM EDIFICAÇÕES MULTIFAMILIARES FEITAS COM SISTEMA</v>
          </cell>
          <cell r="C6499" t="str">
            <v>M3</v>
          </cell>
          <cell r="D6499" t="str">
            <v>CR</v>
          </cell>
          <cell r="E6499">
            <v>337.7</v>
          </cell>
        </row>
        <row r="6500">
          <cell r="A6500" t="str">
            <v>DE FÔRMAS</v>
          </cell>
          <cell r="B6500" t="str">
            <v>MANUSEÁVEIS COM CONCRETO USINADO BOMBEÁVEL, FCK 20 MPA, LAN</v>
          </cell>
        </row>
        <row r="6501">
          <cell r="A6501" t="str">
            <v>ÇADO COM B</v>
          </cell>
          <cell r="B6501" t="str">
            <v>OMBA LANÇA - LANÇAMENTO, ADENSAMENTO E ACABAMENTO. AF_06/201</v>
          </cell>
        </row>
        <row r="6502">
          <cell r="A6502">
            <v>5</v>
          </cell>
        </row>
        <row r="6503">
          <cell r="A6503">
            <v>90857</v>
          </cell>
          <cell r="B6503" t="str">
            <v>CONCRETAGEM DE PAREDES EM EDIFICAÇÕES MULTIFAMILIARES FEITAS COM SISTE</v>
          </cell>
          <cell r="C6503" t="str">
            <v>M3</v>
          </cell>
          <cell r="D6503" t="str">
            <v>CR</v>
          </cell>
          <cell r="E6503">
            <v>326.54000000000002</v>
          </cell>
        </row>
        <row r="6504">
          <cell r="A6504" t="str">
            <v>SINAPI - S</v>
          </cell>
          <cell r="B6504" t="str">
            <v>ISTEMA NACIONAL DE PESQUISA DE CUSTOS E ÍNDICES DA CONSTRUÇÃO CIVIL</v>
          </cell>
        </row>
        <row r="6505">
          <cell r="A6505" t="str">
            <v>PCI.817.01</v>
          </cell>
          <cell r="B6505" t="e">
            <v>#NAME?</v>
          </cell>
          <cell r="D6505" t="str">
            <v>EM</v>
          </cell>
          <cell r="E6505" t="str">
            <v>06/2016 AS 13:04:4</v>
          </cell>
        </row>
        <row r="6506">
          <cell r="D6506" t="str">
            <v>TA</v>
          </cell>
          <cell r="E6506" t="str">
            <v>TÉCNICA: 13/06/20</v>
          </cell>
        </row>
        <row r="6507">
          <cell r="A6507" t="str">
            <v>ENCARGOS S</v>
          </cell>
          <cell r="B6507" t="str">
            <v>OCIAIS DESONERADOS: 90,80%(HORA)   52,84%(MÊS)</v>
          </cell>
        </row>
        <row r="6508">
          <cell r="A6508" t="str">
            <v>ABRANGÊNCI</v>
          </cell>
          <cell r="B6508" t="str">
            <v>A : NACIONAL                                              LOCALIDADE  : BELO</v>
          </cell>
          <cell r="C6508" t="str">
            <v>HORI</v>
          </cell>
        </row>
        <row r="6509">
          <cell r="A6509" t="str">
            <v>REF.COLETA</v>
          </cell>
          <cell r="B6509" t="str">
            <v>: MEDIANO</v>
          </cell>
          <cell r="D6509" t="str">
            <v>TA</v>
          </cell>
          <cell r="E6509" t="str">
            <v>: 05/2016</v>
          </cell>
        </row>
        <row r="6510">
          <cell r="A6510" t="str">
            <v>CÓDIGO</v>
          </cell>
          <cell r="B6510" t="str">
            <v>|D E S C R I Ç Ã O                                                   |UN</v>
          </cell>
          <cell r="C6510" t="str">
            <v>IDADE</v>
          </cell>
          <cell r="D6510" t="str">
            <v>DE</v>
          </cell>
          <cell r="E6510" t="str">
            <v>|CUSTO TOTA</v>
          </cell>
        </row>
        <row r="6511">
          <cell r="A6511" t="str">
            <v>VÍNCULO...</v>
          </cell>
          <cell r="B6511" t="str">
            <v>..: CAIXA REFERENCIAL</v>
          </cell>
        </row>
        <row r="6512">
          <cell r="A6512" t="str">
            <v>MA DE FÔRM</v>
          </cell>
          <cell r="B6512" t="str">
            <v>AS MANUSEÁVEIS COM CONCRETO USINADO BOMBEÁVEL, FCK 20 MPA, L</v>
          </cell>
        </row>
        <row r="6513">
          <cell r="A6513" t="str">
            <v>ANÇADO COM</v>
          </cell>
          <cell r="B6513" t="str">
            <v>BOMBA LANÇA - LANÇAMENTO, ADENSAMENTO E ACABAMENTO. AF_06/2</v>
          </cell>
        </row>
        <row r="6514">
          <cell r="A6514">
            <v>15</v>
          </cell>
        </row>
        <row r="6515">
          <cell r="A6515">
            <v>90858</v>
          </cell>
          <cell r="B6515" t="str">
            <v>CONCRETAGEM DE PLATIBANDA EM EDIFICAÇÕES MULTIFAMILIARES FEITAS COM SI</v>
          </cell>
          <cell r="C6515" t="str">
            <v>M3</v>
          </cell>
          <cell r="D6515" t="str">
            <v>CR</v>
          </cell>
          <cell r="E6515">
            <v>368.05</v>
          </cell>
        </row>
        <row r="6516">
          <cell r="A6516" t="str">
            <v>STEMA DE F</v>
          </cell>
          <cell r="B6516" t="str">
            <v>ÔRMAS MANUSEÁVEIS COM CONCRETO USINADO BOMBEÁVEL, FCK 20 MPA</v>
          </cell>
        </row>
        <row r="6517">
          <cell r="A6517" t="str">
            <v>, LANÇADO</v>
          </cell>
          <cell r="B6517" t="str">
            <v>COM BOMBA LANÇA - LANÇAMENTO, ADENSAMENTO E ACABAMENTO. AF_0</v>
          </cell>
        </row>
        <row r="6518">
          <cell r="A6518">
            <v>42156</v>
          </cell>
        </row>
        <row r="6519">
          <cell r="A6519">
            <v>90859</v>
          </cell>
          <cell r="B6519" t="str">
            <v>CONCRETAGEM DE PLATIBANDA EM EDIFICAÇÕES UNIFAMILIARES FEITAS COM SIST</v>
          </cell>
          <cell r="C6519" t="str">
            <v>M3</v>
          </cell>
          <cell r="D6519" t="str">
            <v>CR</v>
          </cell>
          <cell r="E6519">
            <v>318.89999999999998</v>
          </cell>
        </row>
        <row r="6520">
          <cell r="A6520" t="str">
            <v>EMA DE FÔR</v>
          </cell>
          <cell r="B6520" t="str">
            <v>MAS MANUSEÁVEIS COM CONCRETO USINADO AUTOADENSÁVEL, FCK 20 M</v>
          </cell>
        </row>
        <row r="6521">
          <cell r="A6521" t="str">
            <v>PA, LANÇAD</v>
          </cell>
          <cell r="B6521" t="str">
            <v>O COM BOMBA LANÇA - LANÇAMENTO E ACABAMENTO. AF_06/2015</v>
          </cell>
        </row>
        <row r="6522">
          <cell r="A6522">
            <v>90860</v>
          </cell>
          <cell r="B6522" t="str">
            <v>CONCRETAGEM DE PLATIBANDA EM EDIFICAÇÕES MULTIFAMILIARES FEITAS COM SI</v>
          </cell>
          <cell r="C6522" t="str">
            <v>M3</v>
          </cell>
          <cell r="D6522" t="str">
            <v>CR</v>
          </cell>
          <cell r="E6522">
            <v>322.7</v>
          </cell>
        </row>
        <row r="6523">
          <cell r="A6523" t="str">
            <v>STEMA DE F</v>
          </cell>
          <cell r="B6523" t="str">
            <v>ÔRMAS MANUSEÁVEIS COM CONCRETO USINADO AUTOADENSÁVEL, FCK 20</v>
          </cell>
        </row>
        <row r="6524">
          <cell r="A6524" t="str">
            <v>MPA, LANÇA</v>
          </cell>
          <cell r="B6524" t="str">
            <v>DO COM BOMBA LANÇA - LANÇAMENTO E ACABAMENTO. AF_06/2015</v>
          </cell>
        </row>
        <row r="6525">
          <cell r="A6525">
            <v>90861</v>
          </cell>
          <cell r="B6525" t="str">
            <v>CONCRETAGEM DE EDIFICAÇÕES (PAREDES E LAJES) FEITAS COM SISTEMA DE FÔR</v>
          </cell>
          <cell r="C6525" t="str">
            <v>M3</v>
          </cell>
          <cell r="D6525" t="str">
            <v>CR</v>
          </cell>
          <cell r="E6525">
            <v>329.65</v>
          </cell>
        </row>
        <row r="6526">
          <cell r="A6526" t="str">
            <v>MAS MANUSE</v>
          </cell>
          <cell r="B6526" t="str">
            <v>ÁVEIS COM CONCRETO USINADO BOMBEÁVEL, FCK 20 MPA, LANÇADO CO</v>
          </cell>
        </row>
        <row r="6527">
          <cell r="A6527" t="str">
            <v>M BOMBA LA</v>
          </cell>
          <cell r="B6527" t="str">
            <v>NÇA - LANÇAMENTO, ADENSAMENTO E ACABAMENTO. AF_06/2015</v>
          </cell>
        </row>
        <row r="6528">
          <cell r="A6528">
            <v>90862</v>
          </cell>
          <cell r="B6528" t="str">
            <v>CONCRETAGEM DE EDIFICAÇÕES (PAREDES E LAJES) FEITAS COM SISTEMA DE FÔR</v>
          </cell>
          <cell r="C6528" t="str">
            <v>M3</v>
          </cell>
          <cell r="D6528" t="str">
            <v>CR</v>
          </cell>
          <cell r="E6528">
            <v>299.68</v>
          </cell>
        </row>
        <row r="6529">
          <cell r="A6529" t="str">
            <v>MAS MANUSE</v>
          </cell>
          <cell r="B6529" t="str">
            <v>ÁVEIS COM CONCRETO USINADO AUTOADENSÁVEL, FCK 20 MPA, LANÇAD</v>
          </cell>
        </row>
        <row r="6530">
          <cell r="A6530" t="str">
            <v>O COM BOMB</v>
          </cell>
          <cell r="B6530" t="str">
            <v>A LANÇA - LANÇAMENTO E ACABAMENTO. AF_06/2015</v>
          </cell>
        </row>
        <row r="6531">
          <cell r="A6531">
            <v>92718</v>
          </cell>
          <cell r="B6531" t="str">
            <v>CONCRETAGEM DE PILARES, FCK = 25 MPA,  COM USO DE BALDES EM EDIFICAÇÃO</v>
          </cell>
          <cell r="C6531" t="str">
            <v>M3</v>
          </cell>
          <cell r="D6531" t="str">
            <v>CR</v>
          </cell>
          <cell r="E6531">
            <v>389.3</v>
          </cell>
        </row>
        <row r="6532">
          <cell r="A6532" t="str">
            <v>COM SEÇÃO</v>
          </cell>
          <cell r="B6532" t="str">
            <v>MÉDIA DE PILARES MENOR OU IGUAL A 0,25 M² - LANÇAMENTO, ADE</v>
          </cell>
        </row>
        <row r="6533">
          <cell r="A6533" t="str">
            <v>NSAMENTO E</v>
          </cell>
          <cell r="B6533" t="str">
            <v>ACABAMENTO. AF_12/2015</v>
          </cell>
        </row>
        <row r="6534">
          <cell r="A6534">
            <v>92719</v>
          </cell>
          <cell r="B6534" t="str">
            <v>CONCRETAGEM DE PILARES, FCK = 25 MPA, COM USO DE GRUA EM EDIFICAÇÃO CO</v>
          </cell>
          <cell r="C6534" t="str">
            <v>M3</v>
          </cell>
          <cell r="D6534" t="str">
            <v>CR</v>
          </cell>
          <cell r="E6534">
            <v>288.20999999999998</v>
          </cell>
        </row>
        <row r="6535">
          <cell r="A6535" t="str">
            <v>M SEÇÃO MÉ</v>
          </cell>
          <cell r="B6535" t="str">
            <v>DIA DE PILARES MENOR OU IGUAL A 0,25 M² - LANÇAMENTO, ADENSA</v>
          </cell>
        </row>
        <row r="6536">
          <cell r="A6536" t="str">
            <v>MENTO E AC</v>
          </cell>
          <cell r="B6536" t="str">
            <v>ABAMENTO. AF_12/2015</v>
          </cell>
        </row>
        <row r="6537">
          <cell r="A6537">
            <v>92720</v>
          </cell>
          <cell r="B6537" t="str">
            <v>CONCRETAGEM DE PILARES, FCK = 25 MPA, COM USO DE BOMBA EM EDIFICAÇÃO C</v>
          </cell>
          <cell r="C6537" t="str">
            <v>M3</v>
          </cell>
          <cell r="D6537" t="str">
            <v>CR</v>
          </cell>
          <cell r="E6537">
            <v>328.7</v>
          </cell>
        </row>
        <row r="6538">
          <cell r="A6538" t="str">
            <v>OM SEÇÃO M</v>
          </cell>
          <cell r="B6538" t="str">
            <v>ÉDIA DE PILARES MENOR OU IGUAL A 0,25 M² - LANÇAMENTO, ADENS</v>
          </cell>
        </row>
        <row r="6539">
          <cell r="A6539" t="str">
            <v>AMENTO E A</v>
          </cell>
          <cell r="B6539" t="str">
            <v>CABAMENTO. AF_12/2015</v>
          </cell>
        </row>
        <row r="6540">
          <cell r="A6540" t="str">
            <v>SINAPI - S</v>
          </cell>
          <cell r="B6540" t="str">
            <v>ISTEMA NACIONAL DE PESQUISA DE CUSTOS E ÍNDICES DA CONSTRUÇÃO CIVIL</v>
          </cell>
        </row>
        <row r="6541">
          <cell r="A6541" t="str">
            <v>PCI.817.01</v>
          </cell>
          <cell r="B6541" t="e">
            <v>#NAME?</v>
          </cell>
          <cell r="D6541" t="str">
            <v>EM</v>
          </cell>
          <cell r="E6541" t="str">
            <v>06/2016 AS 13:04:4</v>
          </cell>
        </row>
        <row r="6542">
          <cell r="D6542" t="str">
            <v>TA</v>
          </cell>
          <cell r="E6542" t="str">
            <v>TÉCNICA: 13/06/20</v>
          </cell>
        </row>
        <row r="6543">
          <cell r="A6543" t="str">
            <v>ENCARGOS S</v>
          </cell>
          <cell r="B6543" t="str">
            <v>OCIAIS DESONERADOS: 90,80%(HORA)   52,84%(MÊS)</v>
          </cell>
        </row>
        <row r="6544">
          <cell r="A6544" t="str">
            <v>ABRANGÊNCI</v>
          </cell>
          <cell r="B6544" t="str">
            <v>A : NACIONAL                                              LOCALIDADE  : BELO</v>
          </cell>
          <cell r="C6544" t="str">
            <v>HORI</v>
          </cell>
        </row>
        <row r="6545">
          <cell r="A6545" t="str">
            <v>REF.COLETA</v>
          </cell>
          <cell r="B6545" t="str">
            <v>: MEDIANO</v>
          </cell>
          <cell r="D6545" t="str">
            <v>TA</v>
          </cell>
          <cell r="E6545" t="str">
            <v>: 05/2016</v>
          </cell>
        </row>
        <row r="6546">
          <cell r="A6546" t="str">
            <v>CÓDIGO</v>
          </cell>
          <cell r="B6546" t="str">
            <v>|D E S C R I Ç Ã O                                                   |UN</v>
          </cell>
          <cell r="C6546" t="str">
            <v>IDADE</v>
          </cell>
          <cell r="D6546" t="str">
            <v>DE</v>
          </cell>
          <cell r="E6546" t="str">
            <v>|CUSTO TOTA</v>
          </cell>
        </row>
        <row r="6547">
          <cell r="A6547" t="str">
            <v>VÍNCULO...</v>
          </cell>
          <cell r="B6547" t="str">
            <v>..: CAIXA REFERENCIAL</v>
          </cell>
        </row>
        <row r="6548">
          <cell r="A6548">
            <v>92721</v>
          </cell>
          <cell r="B6548" t="str">
            <v>CONCRETAGEM DE PILARES, FCK = 25 MPA, COM USO DE GRUA EM EDIFICAÇÃO CO</v>
          </cell>
          <cell r="C6548" t="str">
            <v>M3</v>
          </cell>
          <cell r="D6548" t="str">
            <v>CR</v>
          </cell>
          <cell r="E6548">
            <v>282.02999999999997</v>
          </cell>
        </row>
        <row r="6549">
          <cell r="A6549" t="str">
            <v>M SEÇÃO MÉ</v>
          </cell>
          <cell r="B6549" t="str">
            <v>DIA DE PILARES MAIOR QUE 0,25 M² - LANÇAMENTO, ADENSAMENTO E</v>
          </cell>
        </row>
        <row r="6550">
          <cell r="A6550" t="str">
            <v>ACABAMENTO</v>
          </cell>
          <cell r="B6550" t="str">
            <v>. AF_12/2015</v>
          </cell>
        </row>
        <row r="6551">
          <cell r="A6551">
            <v>92722</v>
          </cell>
          <cell r="B6551" t="str">
            <v>CONCRETAGEM DE PILARES, FCK = 25 MPA, COM USO DE BOMBA EM EDIFICAÇÃO C</v>
          </cell>
          <cell r="C6551" t="str">
            <v>M3</v>
          </cell>
          <cell r="D6551" t="str">
            <v>CR</v>
          </cell>
          <cell r="E6551">
            <v>326.18</v>
          </cell>
        </row>
        <row r="6552">
          <cell r="A6552" t="str">
            <v>OM SEÇÃO M</v>
          </cell>
          <cell r="B6552" t="str">
            <v>ÉDIA DE PILARES MAIOR QUE 0,25 M² - LANÇAMENTO, ADENSAMENTO</v>
          </cell>
        </row>
        <row r="6553">
          <cell r="A6553" t="str">
            <v>E ACABAMEN</v>
          </cell>
          <cell r="B6553" t="str">
            <v>TO. AF_12/2015</v>
          </cell>
        </row>
        <row r="6554">
          <cell r="A6554">
            <v>92723</v>
          </cell>
          <cell r="B6554" t="str">
            <v>CONCRETAGEM DE VIGAS E LAJES, FCK=20 MPA, PARA LAJES PREMOLDADAS COM U</v>
          </cell>
          <cell r="C6554" t="str">
            <v>M3</v>
          </cell>
          <cell r="D6554" t="str">
            <v>CR</v>
          </cell>
          <cell r="E6554">
            <v>317.26</v>
          </cell>
        </row>
        <row r="6555">
          <cell r="A6555" t="str">
            <v>SO DE BOMB</v>
          </cell>
          <cell r="B6555" t="str">
            <v>A EM EDIFICAÇÃO COM ÁREA MÉDIA DE LAJES MENOR OU IGUAL A 20</v>
          </cell>
        </row>
        <row r="6556">
          <cell r="A6556" t="str">
            <v>M² - LANÇA</v>
          </cell>
          <cell r="B6556" t="str">
            <v>MENTO, ADENSAMENTO E ACABAMENTO. AF_12/2015</v>
          </cell>
        </row>
        <row r="6557">
          <cell r="A6557">
            <v>92724</v>
          </cell>
          <cell r="B6557" t="str">
            <v>CONCRETAGEM DE VIGAS E LAJES, FCK=20 MPA, PARA LAJES PREMOLDADAS COM U</v>
          </cell>
          <cell r="C6557" t="str">
            <v>M3</v>
          </cell>
          <cell r="D6557" t="str">
            <v>CR</v>
          </cell>
          <cell r="E6557">
            <v>314.99</v>
          </cell>
        </row>
        <row r="6558">
          <cell r="A6558" t="str">
            <v>SO DE BOMB</v>
          </cell>
          <cell r="B6558" t="str">
            <v>A EM EDIFICAÇÃO COM ÁREA MÉDIA DE LAJES MAIOR QUE 20 M² - LA</v>
          </cell>
        </row>
        <row r="6559">
          <cell r="A6559" t="str">
            <v>NÇAMENTO,</v>
          </cell>
          <cell r="B6559" t="str">
            <v>ADENSAMENTO E ACABAMENTO. AF_12/2015</v>
          </cell>
        </row>
        <row r="6560">
          <cell r="A6560">
            <v>92725</v>
          </cell>
          <cell r="B6560" t="str">
            <v>CONCRETAGEM DE VIGAS E LAJES, FCK=20 MPA, PARA LAJES MACIÇAS OU NERVUR</v>
          </cell>
          <cell r="C6560" t="str">
            <v>M3</v>
          </cell>
          <cell r="D6560" t="str">
            <v>CR</v>
          </cell>
          <cell r="E6560">
            <v>314.02999999999997</v>
          </cell>
        </row>
        <row r="6561">
          <cell r="A6561" t="str">
            <v>ADAS COM U</v>
          </cell>
          <cell r="B6561" t="str">
            <v>SO DE BOMBA EM EDIFICAÇÃO COM ÁREA MÉDIA DE LAJES MENOR OU I</v>
          </cell>
        </row>
        <row r="6562">
          <cell r="A6562" t="str">
            <v>GUAL A 20</v>
          </cell>
          <cell r="B6562" t="str">
            <v>M² - LANÇAMENTO, ADENSAMENTO E ACABAMENTO. AF_12/2015</v>
          </cell>
        </row>
        <row r="6563">
          <cell r="A6563">
            <v>92726</v>
          </cell>
          <cell r="B6563" t="str">
            <v>CONCRETAGEM DE VIGAS E LAJES, FCK=20 MPA, PARA LAJES MACIÇAS OU NERVUR</v>
          </cell>
          <cell r="C6563" t="str">
            <v>M3</v>
          </cell>
          <cell r="D6563" t="str">
            <v>CR</v>
          </cell>
          <cell r="E6563">
            <v>312.42</v>
          </cell>
        </row>
        <row r="6564">
          <cell r="A6564" t="str">
            <v>ADAS COM U</v>
          </cell>
          <cell r="B6564" t="str">
            <v>SO DE BOMBA EM EDIFICAÇÃO COM ÁREA MÉDIA DE LAJES MAIOR QUE</v>
          </cell>
        </row>
        <row r="6565">
          <cell r="A6565" t="str">
            <v>20 M² - LA</v>
          </cell>
          <cell r="B6565" t="str">
            <v>NÇAMENTO, ADENSAMENTO E ACABAMENTO. AF_12/2015</v>
          </cell>
        </row>
        <row r="6566">
          <cell r="A6566">
            <v>92727</v>
          </cell>
          <cell r="B6566" t="str">
            <v>CONCRETAGEM DE VIGAS E LAJES, FCK=20 MPA, PARA LAJES PREMOLDADAS COM J</v>
          </cell>
          <cell r="C6566" t="str">
            <v>M3</v>
          </cell>
          <cell r="D6566" t="str">
            <v>CR</v>
          </cell>
          <cell r="E6566">
            <v>340.38</v>
          </cell>
        </row>
        <row r="6567">
          <cell r="A6567" t="str">
            <v>ERICAS EM</v>
          </cell>
          <cell r="B6567" t="str">
            <v>ELEVADOR DE CABO EM EDIFICAÇÃO DE MULTIPAVIMENTOS ATÉ 16 AND</v>
          </cell>
        </row>
        <row r="6568">
          <cell r="A6568" t="str">
            <v>ARES, COM</v>
          </cell>
          <cell r="B6568" t="str">
            <v>ÁREA MÉDIA DE LAJES MENOR OU IGUAL A 20 M² - LANÇAMENTO, ADE</v>
          </cell>
        </row>
        <row r="6569">
          <cell r="A6569" t="str">
            <v>NSAMENTO E</v>
          </cell>
          <cell r="B6569" t="str">
            <v>ACABAMENTO. AF_12/2015</v>
          </cell>
        </row>
        <row r="6570">
          <cell r="A6570">
            <v>92728</v>
          </cell>
          <cell r="B6570" t="str">
            <v>CONCRETAGEM DE VIGAS E LAJES, FCK=20 MPA, PARA LAJES PREMOLDADAS COM J</v>
          </cell>
          <cell r="C6570" t="str">
            <v>M3</v>
          </cell>
          <cell r="D6570" t="str">
            <v>CR</v>
          </cell>
          <cell r="E6570">
            <v>324.60000000000002</v>
          </cell>
        </row>
        <row r="6571">
          <cell r="A6571" t="str">
            <v>ERICAS EM</v>
          </cell>
          <cell r="B6571" t="str">
            <v>ELEVADOR DE CABO EM EDIFICAÇÃO DE MULTIPAVIMENTOS ATÉ 16 AND</v>
          </cell>
        </row>
        <row r="6572">
          <cell r="A6572" t="str">
            <v>ARES, COM</v>
          </cell>
          <cell r="B6572" t="str">
            <v>ÁREA MÉDIA DE LAJES MAIOR QUE 20 M² - LANÇAMENTO, ADENSAMENT</v>
          </cell>
        </row>
        <row r="6573">
          <cell r="A6573" t="str">
            <v>O E ACABAM</v>
          </cell>
          <cell r="B6573" t="str">
            <v>ENTO. AF_12/2015</v>
          </cell>
        </row>
        <row r="6574">
          <cell r="A6574">
            <v>92729</v>
          </cell>
          <cell r="B6574" t="str">
            <v>CONCRETAGEM DE VIGAS E LAJES, FCK=20 MPA, PARA LAJES MACIÇAS OU NERVUR</v>
          </cell>
          <cell r="C6574" t="str">
            <v>M3</v>
          </cell>
          <cell r="D6574" t="str">
            <v>CR</v>
          </cell>
          <cell r="E6574">
            <v>317.91000000000003</v>
          </cell>
        </row>
        <row r="6575">
          <cell r="A6575" t="str">
            <v>ADAS COM J</v>
          </cell>
          <cell r="B6575" t="str">
            <v>ERICAS EM ELEVADOR DE CABO EM EDIFICAÇÃO DE MULTIPAVIMENTOS</v>
          </cell>
        </row>
        <row r="6576">
          <cell r="A6576" t="str">
            <v>SINAPI - S</v>
          </cell>
          <cell r="B6576" t="str">
            <v>ISTEMA NACIONAL DE PESQUISA DE CUSTOS E ÍNDICES DA CONSTRUÇÃO CIVIL</v>
          </cell>
        </row>
        <row r="6577">
          <cell r="A6577" t="str">
            <v>PCI.817.01</v>
          </cell>
          <cell r="B6577" t="e">
            <v>#NAME?</v>
          </cell>
          <cell r="D6577" t="str">
            <v>EM</v>
          </cell>
          <cell r="E6577" t="str">
            <v>06/2016 AS 13:04:4</v>
          </cell>
        </row>
        <row r="6578">
          <cell r="D6578" t="str">
            <v>TA</v>
          </cell>
          <cell r="E6578" t="str">
            <v>TÉCNICA: 13/06/20</v>
          </cell>
        </row>
        <row r="6579">
          <cell r="A6579" t="str">
            <v>ENCARGOS S</v>
          </cell>
          <cell r="B6579" t="str">
            <v>OCIAIS DESONERADOS: 90,80%(HORA)   52,84%(MÊS)</v>
          </cell>
        </row>
        <row r="6580">
          <cell r="A6580" t="str">
            <v>ABRANGÊNCI</v>
          </cell>
          <cell r="B6580" t="str">
            <v>A : NACIONAL                                              LOCALIDADE  : BELO</v>
          </cell>
          <cell r="C6580" t="str">
            <v>HORI</v>
          </cell>
        </row>
        <row r="6581">
          <cell r="A6581" t="str">
            <v>REF.COLETA</v>
          </cell>
          <cell r="B6581" t="str">
            <v>: MEDIANO</v>
          </cell>
          <cell r="D6581" t="str">
            <v>TA</v>
          </cell>
          <cell r="E6581" t="str">
            <v>: 05/2016</v>
          </cell>
        </row>
        <row r="6582">
          <cell r="A6582" t="str">
            <v>CÓDIGO</v>
          </cell>
          <cell r="B6582" t="str">
            <v>|D E S C R I Ç Ã O                                                   |UN</v>
          </cell>
          <cell r="C6582" t="str">
            <v>IDADE</v>
          </cell>
          <cell r="D6582" t="str">
            <v>DE</v>
          </cell>
          <cell r="E6582" t="str">
            <v>|CUSTO TOTA</v>
          </cell>
        </row>
        <row r="6583">
          <cell r="A6583" t="str">
            <v>VÍNCULO...</v>
          </cell>
          <cell r="B6583" t="str">
            <v>..: CAIXA REFERENCIAL</v>
          </cell>
        </row>
        <row r="6584">
          <cell r="A6584" t="str">
            <v>ATÉ 16 AND</v>
          </cell>
          <cell r="B6584" t="str">
            <v>ARES, COM ÁREA MÉDIA DE LAJES MENOR OU IGUAL A 20 M² - LANÇA</v>
          </cell>
        </row>
        <row r="6585">
          <cell r="A6585" t="str">
            <v>MENTO, ADE</v>
          </cell>
          <cell r="B6585" t="str">
            <v>NSAMENTO E ACABAMENTO. AF_12/2015</v>
          </cell>
        </row>
        <row r="6586">
          <cell r="A6586">
            <v>92730</v>
          </cell>
          <cell r="B6586" t="str">
            <v>CONCRETAGEM DE VIGAS E LAJES, FCK=20 MPA, PARA LAJES MACIÇAS OU NERVUR</v>
          </cell>
          <cell r="C6586" t="str">
            <v>M3</v>
          </cell>
          <cell r="D6586" t="str">
            <v>CR</v>
          </cell>
          <cell r="E6586">
            <v>306.77</v>
          </cell>
        </row>
        <row r="6587">
          <cell r="A6587" t="str">
            <v>ADAS COM J</v>
          </cell>
          <cell r="B6587" t="str">
            <v>ERICAS EM ELEVADOR DE CABO EM EDIFICAÇÃO DE MULTIPAVIMENTOS</v>
          </cell>
        </row>
        <row r="6588">
          <cell r="A6588" t="str">
            <v>ATÉ 16 AND</v>
          </cell>
          <cell r="B6588" t="str">
            <v>ARES, COM ÁREA MÉDIA DE LAJES MAIOR QUE 20 M² - LANÇAMENTO,</v>
          </cell>
        </row>
        <row r="6589">
          <cell r="A6589" t="str">
            <v>ADENSAMENT</v>
          </cell>
          <cell r="B6589" t="str">
            <v>O E ACABAMENTO. AF_12/2015</v>
          </cell>
        </row>
        <row r="6590">
          <cell r="A6590">
            <v>92731</v>
          </cell>
          <cell r="B6590" t="str">
            <v>CONCRETAGEM DE VIGAS E LAJES, FCK=20 MPA, PARA LAJES PREMOLDADAS COM J</v>
          </cell>
          <cell r="C6590" t="str">
            <v>M3</v>
          </cell>
          <cell r="D6590" t="str">
            <v>CR</v>
          </cell>
          <cell r="E6590">
            <v>319.35000000000002</v>
          </cell>
        </row>
        <row r="6591">
          <cell r="A6591" t="str">
            <v>ERICAS EM</v>
          </cell>
          <cell r="B6591" t="str">
            <v>CREMALHEIRA EM EDIFICAÇÃO DE MULTIPAVIMENTOS ATÉ 16 ANDARES,</v>
          </cell>
        </row>
        <row r="6592">
          <cell r="A6592" t="str">
            <v>COM ÁREA M</v>
          </cell>
          <cell r="B6592" t="str">
            <v>ÉDIA DE LAJES MENOR OU IGUAL A 20 M² - LANÇAMENTO, ADENSAME</v>
          </cell>
        </row>
        <row r="6593">
          <cell r="A6593" t="str">
            <v>NTO E ACAB</v>
          </cell>
          <cell r="B6593" t="str">
            <v>AMENTO. AF_12/2015</v>
          </cell>
        </row>
        <row r="6594">
          <cell r="A6594">
            <v>92732</v>
          </cell>
          <cell r="B6594" t="str">
            <v>CONCRETAGEM DE VIGAS E LAJES, FCK=20 MPA, PARA LAJES PREMOLDADAS COM J</v>
          </cell>
          <cell r="C6594" t="str">
            <v>M3</v>
          </cell>
          <cell r="D6594" t="str">
            <v>CR</v>
          </cell>
          <cell r="E6594">
            <v>308.58</v>
          </cell>
        </row>
        <row r="6595">
          <cell r="A6595" t="str">
            <v>ERICAS EM</v>
          </cell>
          <cell r="B6595" t="str">
            <v>CREMALHEIRA EM EDIFICAÇÃO DE MULTIPAVIMENTOS ATÉ 16 ANDARES,</v>
          </cell>
        </row>
        <row r="6596">
          <cell r="A6596" t="str">
            <v>COM ÁREA M</v>
          </cell>
          <cell r="B6596" t="str">
            <v>ÉDIA DE LAJES MAIOR QUE 20 M² - LANÇAMENTO, ADENSAMENTO E A</v>
          </cell>
        </row>
        <row r="6597">
          <cell r="A6597" t="str">
            <v>CABAMENTO.</v>
          </cell>
          <cell r="B6597" t="str">
            <v>AF_12/2015</v>
          </cell>
        </row>
        <row r="6598">
          <cell r="A6598">
            <v>92733</v>
          </cell>
          <cell r="B6598" t="str">
            <v>CONCRETAGEM DE VIGAS E LAJES, FCK=20 MPA, PARA LAJES MACIÇAS OU NERVUR</v>
          </cell>
          <cell r="C6598" t="str">
            <v>M3</v>
          </cell>
          <cell r="D6598" t="str">
            <v>CR</v>
          </cell>
          <cell r="E6598">
            <v>304</v>
          </cell>
        </row>
        <row r="6599">
          <cell r="A6599" t="str">
            <v>ADAS COM J</v>
          </cell>
          <cell r="B6599" t="str">
            <v>ERICAS EM CREMALHEIRA EM EDIFICAÇÃO DE MULTIPAVIMENTOS ATÉ 1</v>
          </cell>
        </row>
        <row r="6600">
          <cell r="A6600" t="str">
            <v>6 ANDARES,</v>
          </cell>
          <cell r="B6600" t="str">
            <v>COM ÁREA MÉDIA DE LAJES MENOR OU IGUAL A 20 M² - LANÇAMENTO</v>
          </cell>
        </row>
        <row r="6601">
          <cell r="A6601" t="str">
            <v>, ADENSAME</v>
          </cell>
          <cell r="B6601" t="str">
            <v>NTO E ACABAMENTO. AF_12/2015</v>
          </cell>
        </row>
        <row r="6602">
          <cell r="A6602">
            <v>92734</v>
          </cell>
          <cell r="B6602" t="str">
            <v>CONCRETAGEM DE VIGAS E LAJES, FCK=20 MPA, PARA LAJES MACIÇAS OU NERVUR</v>
          </cell>
          <cell r="C6602" t="str">
            <v>M3</v>
          </cell>
          <cell r="D6602" t="str">
            <v>CR</v>
          </cell>
          <cell r="E6602">
            <v>296.41000000000003</v>
          </cell>
        </row>
        <row r="6603">
          <cell r="A6603" t="str">
            <v>ADAS COM J</v>
          </cell>
          <cell r="B6603" t="str">
            <v>ERICAS EM CREMALHEIRA EM EDIFICAÇÃO DE MULTIPAVIMENTOS ATÉ 1</v>
          </cell>
        </row>
        <row r="6604">
          <cell r="A6604" t="str">
            <v>6 ANDARES,</v>
          </cell>
          <cell r="B6604" t="str">
            <v>COM ÁREA MÉDIA DE LAJES MAIOR QUE 20 M² - LANÇAMENTO, ADENS</v>
          </cell>
        </row>
        <row r="6605">
          <cell r="A6605" t="str">
            <v>AMENTO E A</v>
          </cell>
          <cell r="B6605" t="str">
            <v>CABAMENTO. AF_12/2015</v>
          </cell>
        </row>
        <row r="6606">
          <cell r="A6606">
            <v>92735</v>
          </cell>
          <cell r="B6606" t="str">
            <v>CONCRETAGEM DE VIGAS E LAJES, FCK=20 MPA, PARA LAJES PREMOLDADAS COM G</v>
          </cell>
          <cell r="C6606" t="str">
            <v>M3</v>
          </cell>
          <cell r="D6606" t="str">
            <v>CR</v>
          </cell>
          <cell r="E6606">
            <v>302.62</v>
          </cell>
        </row>
        <row r="6607">
          <cell r="A6607" t="str">
            <v>RUA DE CAÇ</v>
          </cell>
          <cell r="B6607" t="str">
            <v>AMBA DE 350 L EM EDIFICAÇÃO DE MULTIPAVIMENTOS ATÉ 16 ANDARE</v>
          </cell>
        </row>
        <row r="6608">
          <cell r="A6608" t="str">
            <v>S, COM ÁRE</v>
          </cell>
          <cell r="B6608" t="str">
            <v>A MÉDIA DE LAJES MENOR OU IGUAL A 20 M² - LANÇAMENTO, ADENSA</v>
          </cell>
        </row>
        <row r="6609">
          <cell r="A6609" t="str">
            <v>MENTO E AC</v>
          </cell>
          <cell r="B6609" t="str">
            <v>ABAMENTO. AF_12/2015</v>
          </cell>
        </row>
        <row r="6610">
          <cell r="A6610">
            <v>92736</v>
          </cell>
          <cell r="B6610" t="str">
            <v>CONCRETAGEM DE VIGAS E LAJES, FCK=20 MPA, PARA LAJES PREMOLDADAS COM G</v>
          </cell>
          <cell r="C6610" t="str">
            <v>M3</v>
          </cell>
          <cell r="D6610" t="str">
            <v>CR</v>
          </cell>
          <cell r="E6610">
            <v>294.08</v>
          </cell>
        </row>
        <row r="6611">
          <cell r="A6611" t="str">
            <v>RUA DE CAÇ</v>
          </cell>
          <cell r="B6611" t="str">
            <v>AMBA DE 350 L EM EDIFICAÇÃO DE MULTIPAVIMENTOS ATÉ 16 ANDARE</v>
          </cell>
        </row>
        <row r="6612">
          <cell r="A6612" t="str">
            <v>SINAPI - S</v>
          </cell>
          <cell r="B6612" t="str">
            <v>ISTEMA NACIONAL DE PESQUISA DE CUSTOS E ÍNDICES DA CONSTRUÇÃO CIVIL</v>
          </cell>
        </row>
        <row r="6613">
          <cell r="A6613" t="str">
            <v>PCI.817.01</v>
          </cell>
          <cell r="B6613" t="e">
            <v>#NAME?</v>
          </cell>
          <cell r="D6613" t="str">
            <v>EM</v>
          </cell>
          <cell r="E6613" t="str">
            <v>06/2016 AS 13:04:4</v>
          </cell>
        </row>
        <row r="6614">
          <cell r="D6614" t="str">
            <v>TA</v>
          </cell>
          <cell r="E6614" t="str">
            <v>TÉCNICA: 13/06/20</v>
          </cell>
        </row>
        <row r="6615">
          <cell r="A6615" t="str">
            <v>ENCARGOS S</v>
          </cell>
          <cell r="B6615" t="str">
            <v>OCIAIS DESONERADOS: 90,80%(HORA)   52,84%(MÊS)</v>
          </cell>
        </row>
        <row r="6616">
          <cell r="A6616" t="str">
            <v>ABRANGÊNCI</v>
          </cell>
          <cell r="B6616" t="str">
            <v>A : NACIONAL                                              LOCALIDADE  : BELO</v>
          </cell>
          <cell r="C6616" t="str">
            <v>HORI</v>
          </cell>
        </row>
        <row r="6617">
          <cell r="A6617" t="str">
            <v>REF.COLETA</v>
          </cell>
          <cell r="B6617" t="str">
            <v>: MEDIANO</v>
          </cell>
          <cell r="D6617" t="str">
            <v>TA</v>
          </cell>
          <cell r="E6617" t="str">
            <v>: 05/2016</v>
          </cell>
        </row>
        <row r="6618">
          <cell r="A6618" t="str">
            <v>CÓDIGO</v>
          </cell>
          <cell r="B6618" t="str">
            <v>|D E S C R I Ç Ã O                                                   |UN</v>
          </cell>
          <cell r="C6618" t="str">
            <v>IDADE</v>
          </cell>
          <cell r="D6618" t="str">
            <v>DE</v>
          </cell>
          <cell r="E6618" t="str">
            <v>|CUSTO TOTA</v>
          </cell>
        </row>
        <row r="6619">
          <cell r="A6619" t="str">
            <v>VÍNCULO...</v>
          </cell>
          <cell r="B6619" t="str">
            <v>..: CAIXA REFERENCIAL</v>
          </cell>
        </row>
        <row r="6620">
          <cell r="A6620" t="str">
            <v>S, COM ÁRE</v>
          </cell>
          <cell r="B6620" t="str">
            <v>A MÉDIA DE LAJES MAIOR QUE 20 M² - LANÇAMENTO, ADENSAMENTO E</v>
          </cell>
        </row>
        <row r="6621">
          <cell r="A6621" t="str">
            <v>ACABAMENTO</v>
          </cell>
          <cell r="B6621" t="str">
            <v>. AF_12/2015</v>
          </cell>
        </row>
        <row r="6622">
          <cell r="A6622">
            <v>92739</v>
          </cell>
          <cell r="B6622" t="str">
            <v>CONCRETAGEM DE VIGAS E LAJES, FCK=20 MPA, PARA LAJES MACIÇAS OU NERVUR</v>
          </cell>
          <cell r="C6622" t="str">
            <v>M3</v>
          </cell>
          <cell r="D6622" t="str">
            <v>CR</v>
          </cell>
          <cell r="E6622">
            <v>281.68</v>
          </cell>
        </row>
        <row r="6623">
          <cell r="A6623" t="str">
            <v>ADAS COM G</v>
          </cell>
          <cell r="B6623" t="str">
            <v>RUA DE CAÇAMBA DE 500 L EM EDIFICAÇÃO DE MULTIPAVIMENTOS ATÉ</v>
          </cell>
        </row>
        <row r="6624">
          <cell r="A6624" t="str">
            <v>16 ANDARES</v>
          </cell>
          <cell r="B6624" t="str">
            <v>, COM ÁREA MÉDIA DE LAJES MENOR OU IGUAL A 20 M² - LANÇAMEN</v>
          </cell>
        </row>
        <row r="6625">
          <cell r="A6625" t="str">
            <v>TO, ADENSA</v>
          </cell>
          <cell r="B6625" t="str">
            <v>MENTO E ACABAMENTO. AF_12/2015</v>
          </cell>
        </row>
        <row r="6626">
          <cell r="A6626">
            <v>92740</v>
          </cell>
          <cell r="B6626" t="str">
            <v>CONCRETAGEM DE VIGAS E LAJES, FCK=20 MPA, PARA LAJES MACIÇAS OU NERVUR</v>
          </cell>
          <cell r="C6626" t="str">
            <v>M3</v>
          </cell>
          <cell r="D6626" t="str">
            <v>CR</v>
          </cell>
          <cell r="E6626">
            <v>277.45</v>
          </cell>
        </row>
        <row r="6627">
          <cell r="A6627" t="str">
            <v>ADAS COM G</v>
          </cell>
          <cell r="B6627" t="str">
            <v>RUA DE CAÇAMBA DE 500 L EM EDIFICAÇÃO DE MULTIPAVIMENTOS ATÉ</v>
          </cell>
        </row>
        <row r="6628">
          <cell r="A6628" t="str">
            <v>16 ANDARES</v>
          </cell>
          <cell r="B6628" t="str">
            <v>, COM ÁREA MÉDIA DE LAJES MAIOR QUE 20 M² - LANÇAMENTO, ADE</v>
          </cell>
        </row>
        <row r="6629">
          <cell r="A6629" t="str">
            <v>NSAMENTO E</v>
          </cell>
          <cell r="B6629" t="str">
            <v>ACABAMENTO. AF_12/2015</v>
          </cell>
        </row>
        <row r="6630">
          <cell r="A6630">
            <v>92741</v>
          </cell>
          <cell r="B6630" t="str">
            <v>CONCRETAGEM DE VIGAS E LAJES, FCK=20 MPA, PARA QUALQUER TIPO DE LAJE C</v>
          </cell>
          <cell r="C6630" t="str">
            <v>M3</v>
          </cell>
          <cell r="D6630" t="str">
            <v>CR</v>
          </cell>
          <cell r="E6630">
            <v>428.16</v>
          </cell>
        </row>
        <row r="6631">
          <cell r="A6631" t="str">
            <v>OM BALDES</v>
          </cell>
          <cell r="B6631" t="str">
            <v>EM EDIFICAÇÃO TÉRREA, COM ÁREA MÉDIA DE LAJES MENOR OU IGUAL</v>
          </cell>
        </row>
        <row r="6632">
          <cell r="A6632" t="str">
            <v>A 20 M² -</v>
          </cell>
          <cell r="B6632" t="str">
            <v>LANÇAMENTO, ADENSAMENTO E ACABAMENTO. AF_12/2015</v>
          </cell>
        </row>
        <row r="6633">
          <cell r="A6633">
            <v>92742</v>
          </cell>
          <cell r="B6633" t="str">
            <v>CONCRETAGEM DE VIGAS E LAJES, FCK=20 MPA, PARA QUALQUER TIPO DE LAJE C</v>
          </cell>
          <cell r="C6633" t="str">
            <v>M3</v>
          </cell>
          <cell r="D6633" t="str">
            <v>CR</v>
          </cell>
          <cell r="E6633">
            <v>587.26</v>
          </cell>
        </row>
        <row r="6634">
          <cell r="A6634" t="str">
            <v>OM BALDES</v>
          </cell>
          <cell r="B6634" t="str">
            <v>EM EDIFICAÇÃO DE MULTIPAVIMENTOS ATÉ 04 ANDARES, COM ÁREA MÉ</v>
          </cell>
        </row>
        <row r="6635">
          <cell r="A6635" t="str">
            <v>DIA DE LAJ</v>
          </cell>
          <cell r="B6635" t="str">
            <v>ES MENOR OU IGUAL A 20 M² - LANÇAMENTO, ADENSAMENTO E ACABAM</v>
          </cell>
        </row>
        <row r="6636">
          <cell r="A6636" t="str">
            <v>ENTO. AF_1</v>
          </cell>
          <cell r="B6636">
            <v>42036</v>
          </cell>
        </row>
        <row r="6637">
          <cell r="A6637">
            <v>92873</v>
          </cell>
          <cell r="B6637" t="str">
            <v>LANÇAMENTO COM USO DE BALDES, ADENSAMENTO E ACABAMENTO DE CONCRETO EM</v>
          </cell>
          <cell r="C6637" t="str">
            <v>M3</v>
          </cell>
          <cell r="D6637" t="str">
            <v>CR</v>
          </cell>
          <cell r="E6637">
            <v>125</v>
          </cell>
        </row>
        <row r="6638">
          <cell r="A6638" t="str">
            <v>ESTRUTURAS</v>
          </cell>
          <cell r="B6638" t="str">
            <v>. AF_12/2015</v>
          </cell>
        </row>
        <row r="6639">
          <cell r="A6639">
            <v>92874</v>
          </cell>
          <cell r="B6639" t="str">
            <v>LANÇAMENTO COM USO DE BOMBA, ADENSAMENTO E ACABAMENTO DE CONCRETO EM E</v>
          </cell>
          <cell r="C6639" t="str">
            <v>M3</v>
          </cell>
          <cell r="D6639" t="str">
            <v>CR</v>
          </cell>
          <cell r="E6639">
            <v>20.260000000000002</v>
          </cell>
        </row>
        <row r="6640">
          <cell r="A6640" t="str">
            <v>STRUTURAS.</v>
          </cell>
          <cell r="B6640" t="str">
            <v>AF_12/2015</v>
          </cell>
        </row>
        <row r="6641">
          <cell r="A6641">
            <v>44</v>
          </cell>
          <cell r="B6641" t="str">
            <v>LAJE PRE-FABRICADA</v>
          </cell>
        </row>
        <row r="6642">
          <cell r="A6642">
            <v>74141</v>
          </cell>
          <cell r="B6642" t="str">
            <v>LAJE PRE-MOLDADA</v>
          </cell>
        </row>
        <row r="6643">
          <cell r="A6643" t="str">
            <v>74141/001</v>
          </cell>
          <cell r="B6643" t="str">
            <v>LAJE PRE-MOLD BETA 11 P/1KN/M2 VAOS 4,40M/INCL VIGOTAS TIJOLOS ARMADUR</v>
          </cell>
          <cell r="C6643" t="str">
            <v>M2</v>
          </cell>
          <cell r="D6643" t="str">
            <v>CR</v>
          </cell>
          <cell r="E6643">
            <v>77.12</v>
          </cell>
        </row>
        <row r="6644">
          <cell r="A6644" t="str">
            <v>A NEGATIVA</v>
          </cell>
          <cell r="B6644" t="str">
            <v>CAPEAMENTO 3CM CONCRETO 20MPA ESCORAMENTO MATERIAL E MAO  D</v>
          </cell>
        </row>
        <row r="6645">
          <cell r="A6645" t="str">
            <v>E OBRA.</v>
          </cell>
        </row>
        <row r="6646">
          <cell r="A6646" t="str">
            <v>74141/002</v>
          </cell>
          <cell r="B6646" t="str">
            <v>LAJE PRE-MOLD BETA 12 P/3,5KN/M2 VAO 4,1M INCL VIGOTAS TIJOLOS ARMADU-</v>
          </cell>
          <cell r="C6646" t="str">
            <v>M2</v>
          </cell>
          <cell r="D6646" t="str">
            <v>CR</v>
          </cell>
          <cell r="E6646">
            <v>87.36</v>
          </cell>
        </row>
        <row r="6647">
          <cell r="A6647" t="str">
            <v>RA NEGATIV</v>
          </cell>
          <cell r="B6647" t="str">
            <v>A CAPEAMENTO 3CM CONCRETO 15MPA ESCORAMENTO MATERIAIS E MAO</v>
          </cell>
        </row>
        <row r="6648">
          <cell r="A6648" t="str">
            <v>SINAPI - S</v>
          </cell>
          <cell r="B6648" t="str">
            <v>ISTEMA NACIONAL DE PESQUISA DE CUSTOS E ÍNDICES DA CONSTRUÇÃO CIVIL</v>
          </cell>
        </row>
        <row r="6649">
          <cell r="A6649" t="str">
            <v>PCI.817.01</v>
          </cell>
          <cell r="B6649" t="e">
            <v>#NAME?</v>
          </cell>
          <cell r="D6649" t="str">
            <v>EM</v>
          </cell>
          <cell r="E6649" t="str">
            <v>06/2016 AS 13:04:4</v>
          </cell>
        </row>
        <row r="6650">
          <cell r="D6650" t="str">
            <v>TA</v>
          </cell>
          <cell r="E6650" t="str">
            <v>TÉCNICA: 13/06/20</v>
          </cell>
        </row>
        <row r="6651">
          <cell r="A6651" t="str">
            <v>ENCARGOS S</v>
          </cell>
          <cell r="B6651" t="str">
            <v>OCIAIS DESONERADOS: 90,80%(HORA)   52,84%(MÊS)</v>
          </cell>
        </row>
        <row r="6652">
          <cell r="A6652" t="str">
            <v>ABRANGÊNCI</v>
          </cell>
          <cell r="B6652" t="str">
            <v>A : NACIONAL                                              LOCALIDADE  : BELO</v>
          </cell>
          <cell r="C6652" t="str">
            <v>HORI</v>
          </cell>
        </row>
        <row r="6653">
          <cell r="A6653" t="str">
            <v>REF.COLETA</v>
          </cell>
          <cell r="B6653" t="str">
            <v>: MEDIANO</v>
          </cell>
          <cell r="D6653" t="str">
            <v>TA</v>
          </cell>
          <cell r="E6653" t="str">
            <v>: 05/2016</v>
          </cell>
        </row>
        <row r="6654">
          <cell r="A6654" t="str">
            <v>CÓDIGO</v>
          </cell>
          <cell r="B6654" t="str">
            <v>|D E S C R I Ç Ã O                                                   |UN</v>
          </cell>
          <cell r="C6654" t="str">
            <v>IDADE</v>
          </cell>
          <cell r="D6654" t="str">
            <v>DE</v>
          </cell>
          <cell r="E6654" t="str">
            <v>|CUSTO TOTA</v>
          </cell>
        </row>
        <row r="6655">
          <cell r="A6655" t="str">
            <v>VÍNCULO...</v>
          </cell>
          <cell r="B6655" t="str">
            <v>..: CAIXA REFERENCIAL</v>
          </cell>
        </row>
        <row r="6656">
          <cell r="A6656" t="str">
            <v>DE OBRA.</v>
          </cell>
        </row>
        <row r="6657">
          <cell r="A6657" t="str">
            <v>74141/003</v>
          </cell>
          <cell r="B6657" t="str">
            <v>LAJE PRE-MOLD BETA 16 P/3,5KN/M2 VAO 5,2M INCL VIGOTAS TIJOLOS ARMADU-</v>
          </cell>
          <cell r="C6657" t="str">
            <v>M2</v>
          </cell>
          <cell r="D6657" t="str">
            <v>CR</v>
          </cell>
          <cell r="E6657">
            <v>96.8</v>
          </cell>
        </row>
        <row r="6658">
          <cell r="A6658" t="str">
            <v>RA NEGATIV</v>
          </cell>
          <cell r="B6658" t="str">
            <v>A CAPEAMENTO 3CM CONCRETO 15MPA ESCORAMENTO MATERIAL E MAO</v>
          </cell>
        </row>
        <row r="6659">
          <cell r="A6659" t="str">
            <v>DE OBRA.</v>
          </cell>
        </row>
        <row r="6660">
          <cell r="A6660" t="str">
            <v>74141/004</v>
          </cell>
          <cell r="B6660" t="str">
            <v>LAJE PRE-MOLD BETA 20 P/3,5KN/M2 VAO 6,2M INCL VIGOTAS TIJOLOS ARMADU-</v>
          </cell>
          <cell r="C6660" t="str">
            <v>M2</v>
          </cell>
          <cell r="D6660" t="str">
            <v>CR</v>
          </cell>
          <cell r="E6660">
            <v>126.52</v>
          </cell>
        </row>
        <row r="6661">
          <cell r="A6661" t="str">
            <v>RA NEGATIV</v>
          </cell>
          <cell r="B6661" t="str">
            <v>A CAPEAMENTO 3CM CONCRETO 15MPA ESCORAMENTO MATERIAL E MAO</v>
          </cell>
        </row>
        <row r="6662">
          <cell r="A6662" t="str">
            <v>DE OBRA.</v>
          </cell>
        </row>
        <row r="6663">
          <cell r="A6663">
            <v>74202</v>
          </cell>
          <cell r="B6663" t="str">
            <v>LAJE PRE-MOLDADA</v>
          </cell>
        </row>
        <row r="6664">
          <cell r="A6664" t="str">
            <v>74202/001</v>
          </cell>
          <cell r="B6664" t="str">
            <v>LAJE PRE-MOLDADA P/FORRO, SOBRECARGA 100KG/M2, VAOS ATE 3,50M/E=8CM, C</v>
          </cell>
          <cell r="C6664" t="str">
            <v>M2</v>
          </cell>
          <cell r="D6664" t="str">
            <v>CR</v>
          </cell>
          <cell r="E6664">
            <v>64.53</v>
          </cell>
        </row>
        <row r="6665">
          <cell r="A6665" t="str">
            <v>/LAJOTAS E</v>
          </cell>
          <cell r="B6665" t="str">
            <v>CAP.C/CONC FCK=20MPA, 3CM, INTER-EIXO 38CM, C/ESCORAMENTO (</v>
          </cell>
        </row>
        <row r="6666">
          <cell r="A6666" t="str">
            <v>REAPR.3X)</v>
          </cell>
          <cell r="B6666" t="str">
            <v>E FERRAGEM NEGATIVA</v>
          </cell>
        </row>
        <row r="6667">
          <cell r="A6667" t="str">
            <v>74202/002</v>
          </cell>
          <cell r="B6667" t="str">
            <v>LAJE PRE-MOLDADA P/PISO, SOBRECARGA 200KG/M2, VAOS ATE 3,50M/E=8CM, C/</v>
          </cell>
          <cell r="C6667" t="str">
            <v>M2</v>
          </cell>
          <cell r="D6667" t="str">
            <v>CR</v>
          </cell>
          <cell r="E6667">
            <v>72</v>
          </cell>
        </row>
        <row r="6668">
          <cell r="A6668" t="str">
            <v>LAJOTAS E</v>
          </cell>
          <cell r="B6668" t="str">
            <v>CAP.C/CONC FCK=20MPA, 4CM, INTER-EIXO 38CM, C/ESCORAMENTO (R</v>
          </cell>
        </row>
        <row r="6669">
          <cell r="A6669" t="str">
            <v>EAPR.3X) E</v>
          </cell>
          <cell r="B6669" t="str">
            <v>FERRAGEM NEGATIVA</v>
          </cell>
        </row>
        <row r="6670">
          <cell r="A6670">
            <v>247</v>
          </cell>
          <cell r="B6670" t="str">
            <v>EMBASAMENTOS</v>
          </cell>
        </row>
        <row r="6671">
          <cell r="A6671" t="str">
            <v>6122     E</v>
          </cell>
          <cell r="B6671" t="str">
            <v>MBASAMENTO C/PEDRA ARGAMASSADA UTILIZANDO ARG.CIM/AREIA 1:4</v>
          </cell>
          <cell r="C6671" t="str">
            <v>M3</v>
          </cell>
          <cell r="D6671" t="str">
            <v>CR</v>
          </cell>
          <cell r="E6671">
            <v>313.13</v>
          </cell>
        </row>
        <row r="6672">
          <cell r="A6672">
            <v>73817</v>
          </cell>
          <cell r="B6672" t="str">
            <v>EMBASAMENTO DE MATERIAL GRANULAR</v>
          </cell>
        </row>
        <row r="6673">
          <cell r="A6673" t="str">
            <v>73817/001</v>
          </cell>
          <cell r="B6673" t="str">
            <v>EMBASAMENTO DE MATERIAL GRANULAR - PO DE PEDRA</v>
          </cell>
          <cell r="C6673" t="str">
            <v>M3</v>
          </cell>
          <cell r="D6673" t="str">
            <v>CR</v>
          </cell>
          <cell r="E6673">
            <v>75.22</v>
          </cell>
        </row>
        <row r="6674">
          <cell r="A6674" t="str">
            <v>73817/002</v>
          </cell>
          <cell r="B6674" t="str">
            <v>EMBASAMENTO DE MATERIAL GRANULAR - RACHAO</v>
          </cell>
          <cell r="C6674" t="str">
            <v>M3</v>
          </cell>
          <cell r="D6674" t="str">
            <v>CR</v>
          </cell>
          <cell r="E6674">
            <v>97.54</v>
          </cell>
        </row>
        <row r="6675">
          <cell r="A6675">
            <v>74078</v>
          </cell>
          <cell r="B6675" t="str">
            <v>AGULHAMENTO DE PEDRA MARROADA NO FUNDO DE VALAS</v>
          </cell>
        </row>
        <row r="6676">
          <cell r="A6676" t="str">
            <v>74078/001</v>
          </cell>
          <cell r="B6676" t="str">
            <v>AGULHAMENTO FUNDO DE VALAS C/MACO 30KG PEDRA-DE-MAO H=10CM</v>
          </cell>
          <cell r="C6676" t="str">
            <v>M2</v>
          </cell>
          <cell r="D6676" t="str">
            <v>CR</v>
          </cell>
          <cell r="E6676">
            <v>22.87</v>
          </cell>
        </row>
        <row r="6677">
          <cell r="A6677" t="str">
            <v>74078/002</v>
          </cell>
          <cell r="B6677" t="str">
            <v>AGULHAMENTO FUNDO DE VALAS C/MACO 30KG PEDRA-DE-MAO H=5CM</v>
          </cell>
          <cell r="C6677" t="str">
            <v>M2</v>
          </cell>
          <cell r="D6677" t="str">
            <v>CR</v>
          </cell>
          <cell r="E6677">
            <v>11.43</v>
          </cell>
        </row>
        <row r="6678">
          <cell r="A6678">
            <v>83518</v>
          </cell>
          <cell r="B6678" t="str">
            <v>ALVENARIA EMBASAMENTO E=20 CM BLOCO CONCRETO</v>
          </cell>
          <cell r="C6678" t="str">
            <v>M3</v>
          </cell>
          <cell r="D6678" t="str">
            <v>CR</v>
          </cell>
          <cell r="E6678">
            <v>242.87</v>
          </cell>
        </row>
        <row r="6679">
          <cell r="A6679">
            <v>83519</v>
          </cell>
          <cell r="B6679" t="str">
            <v>ALVENARIA EMBASAMENTO TIJOLO CERAMICO FURADO 10X20X20 CM</v>
          </cell>
          <cell r="C6679" t="str">
            <v>M3</v>
          </cell>
          <cell r="D6679" t="str">
            <v>CR</v>
          </cell>
          <cell r="E6679">
            <v>375.88</v>
          </cell>
        </row>
        <row r="6680">
          <cell r="A6680">
            <v>286</v>
          </cell>
          <cell r="B6680" t="str">
            <v>ADESIVOS PARA ESTRUTURAS</v>
          </cell>
        </row>
        <row r="6681">
          <cell r="A6681">
            <v>68328</v>
          </cell>
          <cell r="B6681" t="str">
            <v>JUNTA DE DILATACAO COM ISOPOR 10 MM</v>
          </cell>
          <cell r="C6681" t="str">
            <v>M2</v>
          </cell>
          <cell r="D6681" t="str">
            <v>CR</v>
          </cell>
          <cell r="E6681">
            <v>10.68</v>
          </cell>
        </row>
        <row r="6682">
          <cell r="A6682">
            <v>73898</v>
          </cell>
          <cell r="B6682" t="str">
            <v>JUNTA ELASTICA</v>
          </cell>
        </row>
        <row r="6683">
          <cell r="A6683" t="str">
            <v>73898/001</v>
          </cell>
          <cell r="B6683" t="str">
            <v>JUNTA DE DILATACAO ELASTICA (PVC) O-220/6 PRESSAO ATE 30 MCA</v>
          </cell>
          <cell r="C6683" t="str">
            <v>M</v>
          </cell>
          <cell r="D6683" t="str">
            <v>CR</v>
          </cell>
          <cell r="E6683">
            <v>139.55000000000001</v>
          </cell>
        </row>
        <row r="6684">
          <cell r="A6684" t="str">
            <v>SINAPI - S</v>
          </cell>
          <cell r="B6684" t="str">
            <v>ISTEMA NACIONAL DE PESQUISA DE CUSTOS E ÍNDICES DA CONSTRUÇÃO CIVIL</v>
          </cell>
        </row>
        <row r="6685">
          <cell r="A6685" t="str">
            <v>PCI.817.01</v>
          </cell>
          <cell r="B6685" t="e">
            <v>#NAME?</v>
          </cell>
          <cell r="D6685" t="str">
            <v>EM</v>
          </cell>
          <cell r="E6685" t="str">
            <v>06/2016 AS 13:04:4</v>
          </cell>
        </row>
        <row r="6686">
          <cell r="D6686" t="str">
            <v>TA</v>
          </cell>
          <cell r="E6686" t="str">
            <v>TÉCNICA: 13/06/20</v>
          </cell>
        </row>
        <row r="6687">
          <cell r="A6687" t="str">
            <v>ENCARGOS S</v>
          </cell>
          <cell r="B6687" t="str">
            <v>OCIAIS DESONERADOS: 90,80%(HORA)   52,84%(MÊS)</v>
          </cell>
        </row>
        <row r="6688">
          <cell r="A6688" t="str">
            <v>ABRANGÊNCI</v>
          </cell>
          <cell r="B6688" t="str">
            <v>A : NACIONAL                                              LOCALIDADE  : BELO</v>
          </cell>
          <cell r="C6688" t="str">
            <v>HORI</v>
          </cell>
        </row>
        <row r="6689">
          <cell r="A6689" t="str">
            <v>REF.COLETA</v>
          </cell>
          <cell r="B6689" t="str">
            <v>: MEDIANO</v>
          </cell>
          <cell r="D6689" t="str">
            <v>TA</v>
          </cell>
          <cell r="E6689" t="str">
            <v>: 05/2016</v>
          </cell>
        </row>
        <row r="6690">
          <cell r="A6690" t="str">
            <v>CÓDIGO</v>
          </cell>
          <cell r="B6690" t="str">
            <v>|D E S C R I Ç Ã O                                                   |UN</v>
          </cell>
          <cell r="C6690" t="str">
            <v>IDADE</v>
          </cell>
          <cell r="D6690" t="str">
            <v>DE</v>
          </cell>
          <cell r="E6690" t="str">
            <v>|CUSTO TOTA</v>
          </cell>
        </row>
        <row r="6691">
          <cell r="A6691" t="str">
            <v>VÍNCULO...</v>
          </cell>
          <cell r="B6691" t="str">
            <v>..: CAIXA REFERENCIAL</v>
          </cell>
        </row>
        <row r="6692">
          <cell r="A6692">
            <v>74121</v>
          </cell>
          <cell r="B6692" t="str">
            <v>JUNTA DE DILATACAO</v>
          </cell>
        </row>
        <row r="6693">
          <cell r="A6693" t="str">
            <v>74121/001</v>
          </cell>
          <cell r="B6693" t="str">
            <v>JUNTA DE DILATACAO PARA IMPERMEABILIZACAO, COM SELANTE ELASTICO MONOCO</v>
          </cell>
          <cell r="C6693" t="str">
            <v>M</v>
          </cell>
          <cell r="D6693" t="str">
            <v>CR</v>
          </cell>
          <cell r="E6693">
            <v>16.329999999999998</v>
          </cell>
        </row>
        <row r="6694">
          <cell r="A6694" t="str">
            <v>MPONENTE A</v>
          </cell>
          <cell r="B6694" t="str">
            <v>BASE DE POLIURETANO, DIMENSOES 1X1CM.</v>
          </cell>
        </row>
        <row r="6695">
          <cell r="A6695">
            <v>79471</v>
          </cell>
          <cell r="B6695" t="str">
            <v>PINTURA ADESIVA P/ CONCRETO, A BASE DE RESINA EPOXI ( SIKADUR 32 )</v>
          </cell>
          <cell r="C6695" t="str">
            <v>KG</v>
          </cell>
          <cell r="D6695" t="str">
            <v>CR</v>
          </cell>
          <cell r="E6695">
            <v>51.13</v>
          </cell>
        </row>
        <row r="6696">
          <cell r="A6696">
            <v>83499</v>
          </cell>
          <cell r="B6696" t="str">
            <v>JUNTA DE DILATACAO E VEDACAO TIPO JEENE, INCLUSO CORTE E REMOCAO DO PA</v>
          </cell>
          <cell r="C6696" t="str">
            <v>M</v>
          </cell>
          <cell r="D6696" t="str">
            <v>CR</v>
          </cell>
          <cell r="E6696">
            <v>449.81</v>
          </cell>
        </row>
        <row r="6697">
          <cell r="A6697" t="str">
            <v>VIMENTO</v>
          </cell>
        </row>
        <row r="6698">
          <cell r="A6698">
            <v>296</v>
          </cell>
          <cell r="B6698" t="str">
            <v>CINTAS E VERGAS</v>
          </cell>
        </row>
        <row r="6699">
          <cell r="A6699">
            <v>93182</v>
          </cell>
          <cell r="B6699" t="str">
            <v>VERGA PRÉ-MOLDADA PARA JANELAS COM ATÉ 1,5 M DE VÃO. AF_03/2016</v>
          </cell>
          <cell r="C6699" t="str">
            <v>M</v>
          </cell>
          <cell r="D6699" t="str">
            <v>CR</v>
          </cell>
          <cell r="E6699">
            <v>23.63</v>
          </cell>
        </row>
        <row r="6700">
          <cell r="A6700">
            <v>93183</v>
          </cell>
          <cell r="B6700" t="str">
            <v>VERGA PRÉ-MOLDADA PARA JANELAS COM MAIS DE 1,5 M DE VÃO. AF_03/2016</v>
          </cell>
          <cell r="C6700" t="str">
            <v>M</v>
          </cell>
          <cell r="D6700" t="str">
            <v>CR</v>
          </cell>
          <cell r="E6700">
            <v>30.43</v>
          </cell>
        </row>
        <row r="6701">
          <cell r="A6701">
            <v>93184</v>
          </cell>
          <cell r="B6701" t="str">
            <v>VERGA PRÉ-MOLDADA PARA PORTAS COM ATÉ 1,5 M DE VÃO. AF_03/2016</v>
          </cell>
          <cell r="C6701" t="str">
            <v>M</v>
          </cell>
          <cell r="D6701" t="str">
            <v>CR</v>
          </cell>
          <cell r="E6701">
            <v>17.670000000000002</v>
          </cell>
        </row>
        <row r="6702">
          <cell r="A6702">
            <v>93185</v>
          </cell>
          <cell r="B6702" t="str">
            <v>VERGA PRÉ-MOLDADA PARA PORTAS COM MAIS DE 1,5 M DE VÃO. AF_03/2016</v>
          </cell>
          <cell r="C6702" t="str">
            <v>M</v>
          </cell>
          <cell r="D6702" t="str">
            <v>CR</v>
          </cell>
          <cell r="E6702">
            <v>29.99</v>
          </cell>
        </row>
        <row r="6703">
          <cell r="A6703">
            <v>93186</v>
          </cell>
          <cell r="B6703" t="str">
            <v>VERGA MOLDADA IN LOCO EM CONCRETO PARA JANELAS COM ATÉ 1,5 M DE VÃO. A</v>
          </cell>
          <cell r="C6703" t="str">
            <v>M</v>
          </cell>
          <cell r="D6703" t="str">
            <v>CR</v>
          </cell>
          <cell r="E6703">
            <v>42.11</v>
          </cell>
        </row>
        <row r="6704">
          <cell r="A6704" t="str">
            <v>F_03/2016</v>
          </cell>
        </row>
        <row r="6705">
          <cell r="A6705">
            <v>93187</v>
          </cell>
          <cell r="B6705" t="str">
            <v>VERGA MOLDADA IN LOCO EM CONCRETO PARA JANELAS COM MAIS DE 1,5 M DE VÃ</v>
          </cell>
          <cell r="C6705" t="str">
            <v>M</v>
          </cell>
          <cell r="D6705" t="str">
            <v>CR</v>
          </cell>
          <cell r="E6705">
            <v>48.28</v>
          </cell>
        </row>
        <row r="6706">
          <cell r="A6706" t="str">
            <v>O. AF_03/2</v>
          </cell>
          <cell r="B6706">
            <v>16</v>
          </cell>
        </row>
        <row r="6707">
          <cell r="A6707">
            <v>93188</v>
          </cell>
          <cell r="B6707" t="str">
            <v>VERGA MOLDADA IN LOCO EM CONCRETO PARA PORTAS COM ATÉ 1,5 M DE VÃO. AF</v>
          </cell>
          <cell r="C6707" t="str">
            <v>M</v>
          </cell>
          <cell r="D6707" t="str">
            <v>CR</v>
          </cell>
          <cell r="E6707">
            <v>41.46</v>
          </cell>
        </row>
        <row r="6708">
          <cell r="A6708" t="str">
            <v>_03/2016</v>
          </cell>
        </row>
        <row r="6709">
          <cell r="A6709">
            <v>93189</v>
          </cell>
          <cell r="B6709" t="str">
            <v>VERGA MOLDADA IN LOCO EM CONCRETO PARA PORTAS COM MAIS DE 1,5 M DE VÃO</v>
          </cell>
          <cell r="C6709" t="str">
            <v>M</v>
          </cell>
          <cell r="D6709" t="str">
            <v>CR</v>
          </cell>
          <cell r="E6709">
            <v>49.06</v>
          </cell>
        </row>
        <row r="6710">
          <cell r="A6710" t="str">
            <v>. AF_03/20</v>
          </cell>
          <cell r="B6710">
            <v>16</v>
          </cell>
        </row>
        <row r="6711">
          <cell r="A6711">
            <v>93190</v>
          </cell>
          <cell r="B6711" t="str">
            <v>VERGA MOLDADA IN LOCO COM UTILIZAÇÃO DE BLOCOS CANALETA PARA JANELAS C</v>
          </cell>
          <cell r="C6711" t="str">
            <v>M</v>
          </cell>
          <cell r="D6711" t="str">
            <v>CR</v>
          </cell>
          <cell r="E6711">
            <v>25.16</v>
          </cell>
        </row>
        <row r="6712">
          <cell r="A6712" t="str">
            <v>OM ATÉ 1,5</v>
          </cell>
          <cell r="B6712" t="str">
            <v>M DE VÃO. AF_03/2016</v>
          </cell>
        </row>
        <row r="6713">
          <cell r="A6713">
            <v>93191</v>
          </cell>
          <cell r="B6713" t="str">
            <v>VERGA MOLDADA IN LOCO COM UTILIZAÇÃO DE BLOCOS CANALETA PARA JANELAS C</v>
          </cell>
          <cell r="C6713" t="str">
            <v>M</v>
          </cell>
          <cell r="D6713" t="str">
            <v>CR</v>
          </cell>
          <cell r="E6713">
            <v>26.34</v>
          </cell>
        </row>
        <row r="6714">
          <cell r="A6714" t="str">
            <v>OM MAIS DE</v>
          </cell>
          <cell r="B6714" t="str">
            <v>1,5 M DE VÃO. AF_03/2016</v>
          </cell>
        </row>
        <row r="6715">
          <cell r="A6715">
            <v>93192</v>
          </cell>
          <cell r="B6715" t="str">
            <v>VERGA MOLDADA IN LOCO COM UTILIZAÇÃO DE BLOCOS CANALETA PARA PORTAS CO</v>
          </cell>
          <cell r="C6715" t="str">
            <v>M</v>
          </cell>
          <cell r="D6715" t="str">
            <v>CR</v>
          </cell>
          <cell r="E6715">
            <v>29.51</v>
          </cell>
        </row>
        <row r="6716">
          <cell r="A6716" t="str">
            <v>M ATÉ 1,5</v>
          </cell>
          <cell r="B6716" t="str">
            <v>M DE VÃO. AF_03/2016</v>
          </cell>
        </row>
        <row r="6717">
          <cell r="A6717">
            <v>93193</v>
          </cell>
          <cell r="B6717" t="str">
            <v>VERGA MOLDADA IN LOCO COM UTILIZAÇÃO DE BLOCOS CANALETA PARA PORTAS CO</v>
          </cell>
          <cell r="C6717" t="str">
            <v>M</v>
          </cell>
          <cell r="D6717" t="str">
            <v>CR</v>
          </cell>
          <cell r="E6717">
            <v>27.18</v>
          </cell>
        </row>
        <row r="6718">
          <cell r="A6718" t="str">
            <v>M MAIS DE</v>
          </cell>
          <cell r="B6718" t="str">
            <v>1,5 M DE VÃO. AF_03/2016</v>
          </cell>
        </row>
        <row r="6719">
          <cell r="A6719">
            <v>93194</v>
          </cell>
          <cell r="B6719" t="str">
            <v>CONTRAVERGA PRÉ-MOLDADA PARA VÃOS DE ATÉ 1,5 M DE COMPRIMENTO. AF_03/2</v>
          </cell>
          <cell r="C6719" t="str">
            <v>M</v>
          </cell>
          <cell r="D6719" t="str">
            <v>CR</v>
          </cell>
          <cell r="E6719">
            <v>23.25</v>
          </cell>
        </row>
        <row r="6720">
          <cell r="A6720" t="str">
            <v>SINAPI - S</v>
          </cell>
          <cell r="B6720" t="str">
            <v>ISTEMA NACIONAL DE PESQUISA DE CUSTOS E ÍNDICES DA CONSTRUÇÃO CIVIL</v>
          </cell>
        </row>
        <row r="6721">
          <cell r="A6721" t="str">
            <v>PCI.817.01</v>
          </cell>
          <cell r="B6721" t="e">
            <v>#NAME?</v>
          </cell>
          <cell r="D6721" t="str">
            <v>EM</v>
          </cell>
          <cell r="E6721" t="str">
            <v>06/2016 AS 13:04:4</v>
          </cell>
        </row>
        <row r="6722">
          <cell r="D6722" t="str">
            <v>TA</v>
          </cell>
          <cell r="E6722" t="str">
            <v>TÉCNICA: 13/06/20</v>
          </cell>
        </row>
        <row r="6723">
          <cell r="A6723" t="str">
            <v>ENCARGOS S</v>
          </cell>
          <cell r="B6723" t="str">
            <v>OCIAIS DESONERADOS: 90,80%(HORA)   52,84%(MÊS)</v>
          </cell>
        </row>
        <row r="6724">
          <cell r="A6724" t="str">
            <v>ABRANGÊNCI</v>
          </cell>
          <cell r="B6724" t="str">
            <v>A : NACIONAL                                              LOCALIDADE  : BELO</v>
          </cell>
          <cell r="C6724" t="str">
            <v>HORI</v>
          </cell>
        </row>
        <row r="6725">
          <cell r="A6725" t="str">
            <v>REF.COLETA</v>
          </cell>
          <cell r="B6725" t="str">
            <v>: MEDIANO</v>
          </cell>
          <cell r="D6725" t="str">
            <v>TA</v>
          </cell>
          <cell r="E6725" t="str">
            <v>: 05/2016</v>
          </cell>
        </row>
        <row r="6726">
          <cell r="A6726" t="str">
            <v>CÓDIGO</v>
          </cell>
          <cell r="B6726" t="str">
            <v>|D E S C R I Ç Ã O                                                   |UN</v>
          </cell>
          <cell r="C6726" t="str">
            <v>IDADE</v>
          </cell>
          <cell r="D6726" t="str">
            <v>DE</v>
          </cell>
          <cell r="E6726" t="str">
            <v>|CUSTO TOTA</v>
          </cell>
        </row>
        <row r="6727">
          <cell r="A6727" t="str">
            <v>VÍNCULO...</v>
          </cell>
          <cell r="B6727" t="str">
            <v>..: CAIXA REFERENCIAL</v>
          </cell>
        </row>
        <row r="6728">
          <cell r="A6728">
            <v>16</v>
          </cell>
        </row>
        <row r="6729">
          <cell r="A6729">
            <v>93195</v>
          </cell>
          <cell r="B6729" t="str">
            <v>CONTRAVERGA PRÉ-MOLDADA PARA VÃOS DE MAIS DE 1,5 M DE COMPRIMENTO. AF_</v>
          </cell>
          <cell r="C6729" t="str">
            <v>M</v>
          </cell>
          <cell r="D6729" t="str">
            <v>CR</v>
          </cell>
          <cell r="E6729">
            <v>27.89</v>
          </cell>
        </row>
        <row r="6730">
          <cell r="A6730">
            <v>42430</v>
          </cell>
        </row>
        <row r="6731">
          <cell r="A6731">
            <v>93196</v>
          </cell>
          <cell r="B6731" t="str">
            <v>CONTRAVERGA MOLDADA IN LOCO EM CONCRETO PARA VÃOS DE ATÉ 1,5 M DE COMP</v>
          </cell>
          <cell r="C6731" t="str">
            <v>M</v>
          </cell>
          <cell r="D6731" t="str">
            <v>CR</v>
          </cell>
          <cell r="E6731">
            <v>39.909999999999997</v>
          </cell>
        </row>
        <row r="6732">
          <cell r="A6732" t="str">
            <v>RIMENTO. A</v>
          </cell>
          <cell r="B6732" t="str">
            <v>F_03/2016</v>
          </cell>
        </row>
        <row r="6733">
          <cell r="A6733">
            <v>93197</v>
          </cell>
          <cell r="B6733" t="str">
            <v>CONTRAVERGA MOLDADA IN LOCO EM CONCRETO PARA VÃOS DE MAIS DE 1,5 M DE</v>
          </cell>
          <cell r="C6733" t="str">
            <v>M</v>
          </cell>
          <cell r="D6733" t="str">
            <v>CR</v>
          </cell>
          <cell r="E6733">
            <v>44.62</v>
          </cell>
        </row>
        <row r="6734">
          <cell r="A6734" t="str">
            <v>COMPRIMENT</v>
          </cell>
          <cell r="B6734" t="str">
            <v>O. AF_03/2016</v>
          </cell>
        </row>
        <row r="6735">
          <cell r="A6735">
            <v>93198</v>
          </cell>
          <cell r="B6735" t="str">
            <v>CONTRAVERGA MOLDADA IN LOCO COM UTILIZAÇÃO DE BLOCOS CANALETA PARA VÃO</v>
          </cell>
          <cell r="C6735" t="str">
            <v>M</v>
          </cell>
          <cell r="D6735" t="str">
            <v>CR</v>
          </cell>
          <cell r="E6735">
            <v>21.38</v>
          </cell>
        </row>
        <row r="6736">
          <cell r="A6736" t="str">
            <v>S DE ATÉ 1</v>
          </cell>
          <cell r="B6736" t="str">
            <v>,5 M DE COMPRIMENTO. AF_03/2016</v>
          </cell>
        </row>
        <row r="6737">
          <cell r="A6737">
            <v>93199</v>
          </cell>
          <cell r="B6737" t="str">
            <v>CONTRAVERGA MOLDADA IN LOCO COM UTILIZAÇÃO DE BLOCOS CANALETA PARA VÃO</v>
          </cell>
          <cell r="C6737" t="str">
            <v>M</v>
          </cell>
          <cell r="D6737" t="str">
            <v>CR</v>
          </cell>
          <cell r="E6737">
            <v>21.04</v>
          </cell>
        </row>
        <row r="6738">
          <cell r="A6738" t="str">
            <v>S DE MAIS</v>
          </cell>
          <cell r="B6738" t="str">
            <v>DE 1,5 M DE COMPRIMENTO. AF_03/2016</v>
          </cell>
        </row>
        <row r="6739">
          <cell r="A6739">
            <v>93200</v>
          </cell>
          <cell r="B6739" t="str">
            <v>FIXAÇÃO (ENCUNHAMENTO) DE ALVENARIA DE VEDAÇÃO COM ARGAMASSA APLICADA</v>
          </cell>
          <cell r="C6739" t="str">
            <v>M</v>
          </cell>
          <cell r="D6739" t="str">
            <v>CR</v>
          </cell>
          <cell r="E6739">
            <v>1.84</v>
          </cell>
        </row>
        <row r="6740">
          <cell r="A6740" t="str">
            <v>COM BISNAG</v>
          </cell>
          <cell r="B6740" t="str">
            <v>A. AF_03/2016</v>
          </cell>
        </row>
        <row r="6741">
          <cell r="A6741">
            <v>93201</v>
          </cell>
          <cell r="B6741" t="str">
            <v>FIXAÇÃO (ENCUNHAMENTO) DE ALVENARIA DE VEDAÇÃO COM ARGAMASSA APLICADA</v>
          </cell>
          <cell r="C6741" t="str">
            <v>M</v>
          </cell>
          <cell r="D6741" t="str">
            <v>CR</v>
          </cell>
          <cell r="E6741">
            <v>3.78</v>
          </cell>
        </row>
        <row r="6742">
          <cell r="A6742" t="str">
            <v>COM COLHER</v>
          </cell>
          <cell r="B6742" t="str">
            <v>. AF_03/2016</v>
          </cell>
        </row>
        <row r="6743">
          <cell r="A6743">
            <v>93202</v>
          </cell>
          <cell r="B6743" t="str">
            <v>FIXAÇÃO (ENCUNHAMENTO) DE ALVENARIA DE VEDAÇÃO COM TIJOLO MACIÇO. AF_0</v>
          </cell>
          <cell r="C6743" t="str">
            <v>M</v>
          </cell>
          <cell r="D6743" t="str">
            <v>CR</v>
          </cell>
          <cell r="E6743">
            <v>14.44</v>
          </cell>
        </row>
        <row r="6744">
          <cell r="A6744">
            <v>42430</v>
          </cell>
        </row>
        <row r="6745">
          <cell r="A6745">
            <v>93204</v>
          </cell>
          <cell r="B6745" t="str">
            <v>CINTA DE AMARRAÇÃO DE ALVENARIA MOLDADA IN LOCO EM CONCRETO. AF_03/201</v>
          </cell>
          <cell r="C6745" t="str">
            <v>M</v>
          </cell>
          <cell r="D6745" t="str">
            <v>CR</v>
          </cell>
          <cell r="E6745">
            <v>31.63</v>
          </cell>
        </row>
        <row r="6746">
          <cell r="A6746">
            <v>6</v>
          </cell>
        </row>
        <row r="6747">
          <cell r="A6747">
            <v>93205</v>
          </cell>
          <cell r="B6747" t="str">
            <v>CINTA DE AMARRAÇÃO DE ALVENARIA MOLDADA IN LOCO COM UTILIZAÇÃO DE BLOC</v>
          </cell>
          <cell r="C6747" t="str">
            <v>M</v>
          </cell>
          <cell r="D6747" t="str">
            <v>CR</v>
          </cell>
          <cell r="E6747">
            <v>20.04</v>
          </cell>
        </row>
        <row r="6748">
          <cell r="A6748" t="str">
            <v>OS CANALET</v>
          </cell>
          <cell r="B6748" t="str">
            <v>A. AF_03/2016</v>
          </cell>
        </row>
        <row r="6749">
          <cell r="A6749">
            <v>301</v>
          </cell>
          <cell r="B6749" t="str">
            <v>ESTRUTURAS DIVERSAS</v>
          </cell>
        </row>
        <row r="6750">
          <cell r="A6750">
            <v>71623</v>
          </cell>
          <cell r="B6750" t="str">
            <v>CHAPIM DE CONCRETO APARENTE COM ACABAMENTO DESEMPENADO, FORMA DE COMPE</v>
          </cell>
          <cell r="C6750" t="str">
            <v>M</v>
          </cell>
          <cell r="D6750" t="str">
            <v>CR</v>
          </cell>
          <cell r="E6750">
            <v>23.15</v>
          </cell>
        </row>
        <row r="6751">
          <cell r="A6751" t="str">
            <v>NSADO PLAS</v>
          </cell>
          <cell r="B6751" t="str">
            <v>TIFICADO (MADEIRIT) DE 14 X 10 CM, FUNDIDO NO LOCAL.</v>
          </cell>
        </row>
        <row r="6752">
          <cell r="A6752">
            <v>74144</v>
          </cell>
          <cell r="B6752" t="str">
            <v>PILAR E SUPORTE CAIXA D AGUA EM MADEIRA 1A CASAS HP</v>
          </cell>
        </row>
        <row r="6753">
          <cell r="A6753" t="str">
            <v>74144/002</v>
          </cell>
          <cell r="B6753" t="str">
            <v>SUPORTE APOIO CAIXA D AGUA BARROTES MADEIRA DE 1</v>
          </cell>
          <cell r="C6753" t="str">
            <v>UN</v>
          </cell>
          <cell r="D6753" t="str">
            <v>CR</v>
          </cell>
          <cell r="E6753">
            <v>16.87</v>
          </cell>
        </row>
        <row r="6754">
          <cell r="A6754">
            <v>83513</v>
          </cell>
          <cell r="B6754" t="str">
            <v>FORNECIMENTO DE PERFIL SIMPLES "I" OU "H" ATE 8" INCLUSIVE PERDAS</v>
          </cell>
          <cell r="C6754" t="str">
            <v>KG</v>
          </cell>
          <cell r="D6754" t="str">
            <v>CR</v>
          </cell>
          <cell r="E6754">
            <v>4.92</v>
          </cell>
        </row>
        <row r="6755">
          <cell r="A6755">
            <v>83514</v>
          </cell>
          <cell r="B6755" t="str">
            <v>FORNECIMENTO DE PERFIL SIMPLES "I" OU "H" 8 A 12" INCLUSIVE PERDAS</v>
          </cell>
          <cell r="C6755" t="str">
            <v>KG</v>
          </cell>
          <cell r="D6755" t="str">
            <v>CR</v>
          </cell>
          <cell r="E6755">
            <v>4.1500000000000004</v>
          </cell>
        </row>
        <row r="6756">
          <cell r="A6756" t="str">
            <v>SINAPI - S</v>
          </cell>
          <cell r="B6756" t="str">
            <v>ISTEMA NACIONAL DE PESQUISA DE CUSTOS E ÍNDICES DA CONSTRUÇÃO CIVIL</v>
          </cell>
        </row>
        <row r="6757">
          <cell r="A6757" t="str">
            <v>PCI.817.01</v>
          </cell>
          <cell r="B6757" t="e">
            <v>#NAME?</v>
          </cell>
          <cell r="D6757" t="str">
            <v>EM</v>
          </cell>
          <cell r="E6757" t="str">
            <v>06/2016 AS 13:04:4</v>
          </cell>
        </row>
        <row r="6758">
          <cell r="D6758" t="str">
            <v>TA</v>
          </cell>
          <cell r="E6758" t="str">
            <v>TÉCNICA: 13/06/20</v>
          </cell>
        </row>
        <row r="6759">
          <cell r="A6759" t="str">
            <v>ENCARGOS S</v>
          </cell>
          <cell r="B6759" t="str">
            <v>OCIAIS DESONERADOS: 90,80%(HORA)   52,84%(MÊS)</v>
          </cell>
        </row>
        <row r="6760">
          <cell r="A6760" t="str">
            <v>ABRANGÊNCI</v>
          </cell>
          <cell r="B6760" t="str">
            <v>A : NACIONAL                                              LOCALIDADE  : BELO</v>
          </cell>
          <cell r="C6760" t="str">
            <v>HORI</v>
          </cell>
        </row>
        <row r="6761">
          <cell r="A6761" t="str">
            <v>REF.COLETA</v>
          </cell>
          <cell r="B6761" t="str">
            <v>: MEDIANO</v>
          </cell>
          <cell r="D6761" t="str">
            <v>TA</v>
          </cell>
          <cell r="E6761" t="str">
            <v>: 05/2016</v>
          </cell>
        </row>
        <row r="6762">
          <cell r="A6762" t="str">
            <v>CÓDIGO</v>
          </cell>
          <cell r="B6762" t="str">
            <v>|D E S C R I Ç Ã O                                                   |UN</v>
          </cell>
          <cell r="C6762" t="str">
            <v>IDADE</v>
          </cell>
          <cell r="D6762" t="str">
            <v>DE</v>
          </cell>
          <cell r="E6762" t="str">
            <v>|CUSTO TOTA</v>
          </cell>
        </row>
        <row r="6763">
          <cell r="A6763" t="str">
            <v>VÍNCULO...</v>
          </cell>
          <cell r="B6763" t="str">
            <v>..: CAIXA REFERENCIAL</v>
          </cell>
        </row>
        <row r="6764">
          <cell r="A6764">
            <v>84153</v>
          </cell>
          <cell r="B6764" t="str">
            <v>APARELHO DE APOIO NEOPRENE NAO FRETADO (1,4KG/DM3)</v>
          </cell>
          <cell r="C6764" t="str">
            <v>KG</v>
          </cell>
          <cell r="D6764" t="str">
            <v>CR</v>
          </cell>
          <cell r="E6764">
            <v>71.58</v>
          </cell>
        </row>
        <row r="6765">
          <cell r="A6765">
            <v>84154</v>
          </cell>
          <cell r="B6765" t="str">
            <v>APARELHO APOIO NEOPRENE FRETADO</v>
          </cell>
          <cell r="C6765" t="str">
            <v>DM3</v>
          </cell>
          <cell r="D6765" t="str">
            <v>CR</v>
          </cell>
          <cell r="E6765">
            <v>227.29</v>
          </cell>
        </row>
        <row r="6766">
          <cell r="A6766">
            <v>85233</v>
          </cell>
          <cell r="B6766" t="str">
            <v>ESCADA EM CONCRETO ARMADO, FCK = 15 MPA, MOLDADA IN LOCO</v>
          </cell>
          <cell r="C6766" t="str">
            <v>M3</v>
          </cell>
          <cell r="D6766" t="str">
            <v>CR</v>
          </cell>
          <cell r="E6766">
            <v>1954.19</v>
          </cell>
        </row>
        <row r="6767">
          <cell r="A6767" t="str">
            <v>IMPE</v>
          </cell>
          <cell r="B6767" t="str">
            <v>IMPERMEABILIZACOES E PROTECOES DIVERSAS</v>
          </cell>
        </row>
        <row r="6768">
          <cell r="A6768">
            <v>138</v>
          </cell>
          <cell r="B6768" t="str">
            <v>IMPERMEABILIZACAO COM ARGAMASSA</v>
          </cell>
        </row>
        <row r="6769">
          <cell r="A6769" t="str">
            <v>5968     I</v>
          </cell>
          <cell r="B6769" t="str">
            <v>MPERMEABILIZACAO DE SUPERFICIE COM ARGAMASSA DE CIMENTO E AREIA (MEDI</v>
          </cell>
          <cell r="C6769" t="str">
            <v>M2</v>
          </cell>
          <cell r="D6769" t="str">
            <v>CR</v>
          </cell>
          <cell r="E6769">
            <v>30.1</v>
          </cell>
        </row>
        <row r="6770">
          <cell r="A6770" t="str">
            <v>A), TRACO</v>
          </cell>
          <cell r="B6770" t="str">
            <v>1:3, COM ADITIVO IMPERMEABILIZANTE, E=2CM.</v>
          </cell>
        </row>
        <row r="6771">
          <cell r="A6771" t="str">
            <v>6130     I</v>
          </cell>
          <cell r="B6771" t="str">
            <v>MPERMEABILIZACAO DE SUPERFICIE COM ARGAMASSA DE CIMENTO E AREIA (GROS</v>
          </cell>
          <cell r="C6771" t="str">
            <v>M2</v>
          </cell>
          <cell r="D6771" t="str">
            <v>CR</v>
          </cell>
          <cell r="E6771">
            <v>17.36</v>
          </cell>
        </row>
        <row r="6772">
          <cell r="A6772" t="str">
            <v>SA), TRACO</v>
          </cell>
          <cell r="B6772" t="str">
            <v>1:4, COM ADITIVO IMPERMEABILIZANTE, E=2,5CM</v>
          </cell>
        </row>
        <row r="6773">
          <cell r="A6773">
            <v>74000</v>
          </cell>
          <cell r="B6773" t="str">
            <v>IMPERMEABILIZACAO RIGIDA C/ARG. CIM/AREIA + IMPERMEABILIZANTE</v>
          </cell>
        </row>
        <row r="6774">
          <cell r="A6774" t="str">
            <v>74000/001</v>
          </cell>
          <cell r="B6774" t="str">
            <v>IMPERMEABILIZACAO DE SUPERFICIE COM ARMAGASSA DE CIMENTO E AREIA (GROS</v>
          </cell>
          <cell r="C6774" t="str">
            <v>M2</v>
          </cell>
          <cell r="D6774" t="str">
            <v>CR</v>
          </cell>
          <cell r="E6774">
            <v>40.409999999999997</v>
          </cell>
        </row>
        <row r="6775">
          <cell r="A6775" t="str">
            <v>SA), TRACO</v>
          </cell>
          <cell r="B6775" t="str">
            <v>1:3, COM ADITIVO IMPERMEABILIZANTE, E=2,5CM.</v>
          </cell>
        </row>
        <row r="6776">
          <cell r="A6776">
            <v>83731</v>
          </cell>
          <cell r="B6776" t="str">
            <v>IMPERMEABILIZACAO DE SUPERFICIE COM ARGAMASSA DE CIMENTO E AREIA, TRAC</v>
          </cell>
          <cell r="C6776" t="str">
            <v>M2</v>
          </cell>
          <cell r="D6776" t="str">
            <v>CR</v>
          </cell>
          <cell r="E6776">
            <v>33.729999999999997</v>
          </cell>
        </row>
        <row r="6777">
          <cell r="A6777" t="str">
            <v>O 1:3, COM</v>
          </cell>
          <cell r="B6777" t="str">
            <v>ADITIVO IMPERMEABILIZANTE, E=3 CM</v>
          </cell>
        </row>
        <row r="6778">
          <cell r="A6778">
            <v>83732</v>
          </cell>
          <cell r="B6778" t="str">
            <v>IMPERMEABILIZACAO DE SUPERFICIE COM ARGAMASSA DE CIMENTO E AREIA, TRAC</v>
          </cell>
          <cell r="C6778" t="str">
            <v>M2</v>
          </cell>
          <cell r="D6778" t="str">
            <v>CR</v>
          </cell>
          <cell r="E6778">
            <v>24.88</v>
          </cell>
        </row>
        <row r="6779">
          <cell r="A6779" t="str">
            <v>O 1:3, COM</v>
          </cell>
          <cell r="B6779" t="str">
            <v>ADITIVO IMPERMEABILIZANTE, E=1,5 CM</v>
          </cell>
        </row>
        <row r="6780">
          <cell r="A6780">
            <v>83733</v>
          </cell>
          <cell r="B6780" t="str">
            <v>IMPERMEABILIZACAO DE SUPERFICIE COM ARGAMASSA DE CIMENTO E AREIA (GROS</v>
          </cell>
          <cell r="C6780" t="str">
            <v>M2</v>
          </cell>
          <cell r="D6780" t="str">
            <v>CR</v>
          </cell>
          <cell r="E6780">
            <v>28.86</v>
          </cell>
        </row>
        <row r="6781">
          <cell r="A6781" t="str">
            <v>SA), TRACO</v>
          </cell>
          <cell r="B6781" t="str">
            <v>1:4, COM ADITIVO IMPERMEABILIZANTE, E=2 CM</v>
          </cell>
        </row>
        <row r="6782">
          <cell r="A6782">
            <v>140</v>
          </cell>
          <cell r="B6782" t="str">
            <v>IMPERMEABILIZACAO COM ADITIVO</v>
          </cell>
        </row>
        <row r="6783">
          <cell r="A6783">
            <v>83735</v>
          </cell>
          <cell r="B6783" t="str">
            <v>IMPERMEABILIZACAO DE SUPERFICIE COM CIMENTO IMPERMEABILIZANTE DE PEGA</v>
          </cell>
          <cell r="C6783" t="str">
            <v>M2</v>
          </cell>
          <cell r="D6783" t="str">
            <v>CR</v>
          </cell>
          <cell r="E6783">
            <v>47.27</v>
          </cell>
        </row>
        <row r="6784">
          <cell r="A6784" t="str">
            <v>ULTRA RAPI</v>
          </cell>
          <cell r="B6784" t="str">
            <v>DA, TRACO 1:1, E=0,5 CM</v>
          </cell>
        </row>
        <row r="6785">
          <cell r="A6785">
            <v>141</v>
          </cell>
          <cell r="B6785" t="str">
            <v>IMPERMEABILIZACAO COM MANTA</v>
          </cell>
        </row>
        <row r="6786">
          <cell r="A6786">
            <v>68053</v>
          </cell>
          <cell r="B6786" t="str">
            <v>FORNECIMENTO/INSTALACAO LONA PLASTICA PRETA, PARA IMPERMEABILIZACAO, E</v>
          </cell>
          <cell r="C6786" t="str">
            <v>M2</v>
          </cell>
          <cell r="D6786" t="str">
            <v>CR</v>
          </cell>
          <cell r="E6786">
            <v>4.21</v>
          </cell>
        </row>
        <row r="6787">
          <cell r="A6787" t="str">
            <v>SPESSURA 1</v>
          </cell>
          <cell r="B6787" t="str">
            <v>50 MICRAS.</v>
          </cell>
        </row>
        <row r="6788">
          <cell r="A6788">
            <v>73753</v>
          </cell>
          <cell r="B6788" t="str">
            <v>IMPERMEABILIZACAO DE TERRACOS E LAJES</v>
          </cell>
        </row>
        <row r="6789">
          <cell r="A6789" t="str">
            <v>73753/001</v>
          </cell>
          <cell r="B6789" t="str">
            <v>IMPERMEABILIZACAO DE SUPERFICIE COM MANTA ASFALTICA PROTEGIDA COM FILM</v>
          </cell>
          <cell r="C6789" t="str">
            <v>M2</v>
          </cell>
          <cell r="D6789" t="str">
            <v>CR</v>
          </cell>
          <cell r="E6789">
            <v>63.46</v>
          </cell>
        </row>
        <row r="6790">
          <cell r="A6790" t="str">
            <v>E DE ALUMI</v>
          </cell>
          <cell r="B6790" t="str">
            <v>NIO GOFRADO (DE ESPESSURA 0,8MM), INCLUSA APLICACAO DE  EMUL</v>
          </cell>
        </row>
        <row r="6791">
          <cell r="A6791" t="str">
            <v>SAO ASFALT</v>
          </cell>
          <cell r="B6791" t="str">
            <v>ICA, E=3MM.</v>
          </cell>
        </row>
        <row r="6792">
          <cell r="A6792" t="str">
            <v>SINAPI - S</v>
          </cell>
          <cell r="B6792" t="str">
            <v>ISTEMA NACIONAL DE PESQUISA DE CUSTOS E ÍNDICES DA CONSTRUÇÃO CIVIL</v>
          </cell>
        </row>
        <row r="6793">
          <cell r="A6793" t="str">
            <v>PCI.817.01</v>
          </cell>
          <cell r="B6793" t="e">
            <v>#NAME?</v>
          </cell>
          <cell r="D6793" t="str">
            <v>EM</v>
          </cell>
          <cell r="E6793" t="str">
            <v>06/2016 AS 13:04:4</v>
          </cell>
        </row>
        <row r="6794">
          <cell r="D6794" t="str">
            <v>TA</v>
          </cell>
          <cell r="E6794" t="str">
            <v>TÉCNICA: 13/06/20</v>
          </cell>
        </row>
        <row r="6795">
          <cell r="A6795" t="str">
            <v>ENCARGOS S</v>
          </cell>
          <cell r="B6795" t="str">
            <v>OCIAIS DESONERADOS: 90,80%(HORA)   52,84%(MÊS)</v>
          </cell>
        </row>
        <row r="6796">
          <cell r="A6796" t="str">
            <v>ABRANGÊNCI</v>
          </cell>
          <cell r="B6796" t="str">
            <v>A : NACIONAL                                              LOCALIDADE  : BELO</v>
          </cell>
          <cell r="C6796" t="str">
            <v>HORI</v>
          </cell>
        </row>
        <row r="6797">
          <cell r="A6797" t="str">
            <v>REF.COLETA</v>
          </cell>
          <cell r="B6797" t="str">
            <v>: MEDIANO</v>
          </cell>
          <cell r="D6797" t="str">
            <v>TA</v>
          </cell>
          <cell r="E6797" t="str">
            <v>: 05/2016</v>
          </cell>
        </row>
        <row r="6798">
          <cell r="A6798" t="str">
            <v>CÓDIGO</v>
          </cell>
          <cell r="B6798" t="str">
            <v>|D E S C R I Ç Ã O                                                   |UN</v>
          </cell>
          <cell r="C6798" t="str">
            <v>IDADE</v>
          </cell>
          <cell r="D6798" t="str">
            <v>DE</v>
          </cell>
          <cell r="E6798" t="str">
            <v>|CUSTO TOTA</v>
          </cell>
        </row>
        <row r="6799">
          <cell r="A6799" t="str">
            <v>VÍNCULO...</v>
          </cell>
          <cell r="B6799" t="str">
            <v>..: CAIXA REFERENCIAL</v>
          </cell>
        </row>
        <row r="6800">
          <cell r="A6800">
            <v>74033</v>
          </cell>
          <cell r="B6800" t="str">
            <v>ESTABILIZAÇÃO DE SOLO COM GEOMEMBRANA</v>
          </cell>
        </row>
        <row r="6801">
          <cell r="A6801" t="str">
            <v>74033/001</v>
          </cell>
          <cell r="B6801" t="str">
            <v>IMPERMEABILIZACAO DE SUPERFICIE COM GEOMEMBRANA (MANTA TERMOPLASTICA L</v>
          </cell>
          <cell r="C6801" t="str">
            <v>M2</v>
          </cell>
          <cell r="D6801" t="str">
            <v>CR</v>
          </cell>
          <cell r="E6801">
            <v>42.71</v>
          </cell>
        </row>
        <row r="6802">
          <cell r="A6802" t="str">
            <v>ISA) TIPO</v>
          </cell>
          <cell r="B6802" t="str">
            <v>PEAD, E=2MM.</v>
          </cell>
        </row>
        <row r="6803">
          <cell r="A6803">
            <v>83737</v>
          </cell>
          <cell r="B6803" t="str">
            <v>IMPERMEABILIZACAO DE SUPERFICIE COM MANTA ASFALTICA (COM POLIMEROS TIP</v>
          </cell>
          <cell r="C6803" t="str">
            <v>M2</v>
          </cell>
          <cell r="D6803" t="str">
            <v>CR</v>
          </cell>
          <cell r="E6803">
            <v>49.04</v>
          </cell>
        </row>
        <row r="6804">
          <cell r="A6804" t="str">
            <v>O APP), E=</v>
          </cell>
          <cell r="B6804" t="str">
            <v>3 MM</v>
          </cell>
        </row>
        <row r="6805">
          <cell r="A6805">
            <v>83738</v>
          </cell>
          <cell r="B6805" t="str">
            <v>IMPERMEABILIZACAO DE SUPERFICIE COM MANTA ASFALTICA (COM POLIMEROS TIP</v>
          </cell>
          <cell r="C6805" t="str">
            <v>M2</v>
          </cell>
          <cell r="D6805" t="str">
            <v>CR</v>
          </cell>
          <cell r="E6805">
            <v>57.86</v>
          </cell>
        </row>
        <row r="6806">
          <cell r="A6806" t="str">
            <v>O APP), E=</v>
          </cell>
          <cell r="B6806" t="str">
            <v>4 MM</v>
          </cell>
        </row>
        <row r="6807">
          <cell r="A6807">
            <v>142</v>
          </cell>
          <cell r="B6807" t="str">
            <v>IMPERMEABILIZACAO COM FELTRO</v>
          </cell>
        </row>
        <row r="6808">
          <cell r="A6808">
            <v>83740</v>
          </cell>
          <cell r="B6808" t="str">
            <v>IMPERMEABILIZACAO COM VÉU DE POLIESTER</v>
          </cell>
          <cell r="C6808" t="str">
            <v>M2</v>
          </cell>
          <cell r="D6808" t="str">
            <v>CR</v>
          </cell>
          <cell r="E6808">
            <v>27.78</v>
          </cell>
        </row>
        <row r="6809">
          <cell r="A6809">
            <v>144</v>
          </cell>
          <cell r="B6809" t="str">
            <v>IMPERMEABILIZACAO COM CIMENTO CRISTALIZADO</v>
          </cell>
        </row>
        <row r="6810">
          <cell r="A6810">
            <v>73929</v>
          </cell>
          <cell r="B6810" t="str">
            <v>CIMENTO ESPECIAL CRISTALIZANTE DENVERLIT C/EMULSAO ADESIVA DENVERFIX -</v>
          </cell>
        </row>
        <row r="6811">
          <cell r="A6811" t="str">
            <v>DENVER-1 D</v>
          </cell>
          <cell r="B6811" t="str">
            <v>EMAO P/SUB SOLO/BALDRAMES/GALERIAS/JARDINEIRAS/ETC</v>
          </cell>
        </row>
        <row r="6812">
          <cell r="A6812" t="str">
            <v>73929/001</v>
          </cell>
          <cell r="B6812" t="str">
            <v>IMPERMEABILIZACAO DE SUPERFICIE COM CIMENTO ESPECIAL CRISTALIZANTE COM</v>
          </cell>
          <cell r="C6812" t="str">
            <v>M2</v>
          </cell>
          <cell r="D6812" t="str">
            <v>CR</v>
          </cell>
          <cell r="E6812">
            <v>21.04</v>
          </cell>
        </row>
        <row r="6813">
          <cell r="A6813" t="str">
            <v>ADESIVO LI</v>
          </cell>
          <cell r="B6813" t="str">
            <v>QUIDO, UMA DEMAO.</v>
          </cell>
        </row>
        <row r="6814">
          <cell r="A6814" t="str">
            <v>73929/003</v>
          </cell>
          <cell r="B6814" t="str">
            <v>IMPERMEABILIZACAO DE SUPERFICIE COM ADESIVO LIQUIDO E SELADOR.</v>
          </cell>
          <cell r="C6814" t="str">
            <v>M2</v>
          </cell>
          <cell r="D6814" t="str">
            <v>CR</v>
          </cell>
          <cell r="E6814">
            <v>42.57</v>
          </cell>
        </row>
        <row r="6815">
          <cell r="A6815" t="str">
            <v>73929/004</v>
          </cell>
          <cell r="B6815" t="str">
            <v>IMPERMEABILIZACAO DE ESTRUTURAS ENTERRADAS COM CIMENTO CRISTALIZANTE E</v>
          </cell>
          <cell r="C6815" t="str">
            <v>M2</v>
          </cell>
          <cell r="D6815" t="str">
            <v>CR</v>
          </cell>
          <cell r="E6815">
            <v>41.37</v>
          </cell>
        </row>
        <row r="6816">
          <cell r="A6816" t="str">
            <v>ADESIVO LI</v>
          </cell>
          <cell r="B6816" t="str">
            <v>QUIDO, ATE 7M DE PROFUNDIDADE.</v>
          </cell>
        </row>
        <row r="6817">
          <cell r="A6817">
            <v>145</v>
          </cell>
          <cell r="B6817" t="str">
            <v>IMPERMEABILIZACAO BETUMINOSA C/EMULSAO ASFALTICA E ACRILICA</v>
          </cell>
        </row>
        <row r="6818">
          <cell r="A6818" t="str">
            <v>6225     I</v>
          </cell>
          <cell r="B6818" t="str">
            <v>MPERMEABILIZACAO DE CALHAS/LAJES DESCOBERTAS, COM EMULSAO ASFALTICA C</v>
          </cell>
          <cell r="C6818" t="str">
            <v>M2</v>
          </cell>
          <cell r="D6818" t="str">
            <v>CR</v>
          </cell>
          <cell r="E6818">
            <v>31.18</v>
          </cell>
        </row>
        <row r="6819">
          <cell r="A6819" t="str">
            <v>OM ELASTOM</v>
          </cell>
          <cell r="B6819" t="str">
            <v>EROS, 3 DEMAOS</v>
          </cell>
        </row>
        <row r="6820">
          <cell r="A6820">
            <v>72075</v>
          </cell>
          <cell r="B6820" t="str">
            <v>IMPERMEABILIZACAO DE SUPERFICIE COM REVESTIMENTO BICOMPONENTE SEMI FLE</v>
          </cell>
          <cell r="C6820" t="str">
            <v>M2</v>
          </cell>
          <cell r="D6820" t="str">
            <v>CR</v>
          </cell>
          <cell r="E6820">
            <v>8.73</v>
          </cell>
        </row>
        <row r="6821">
          <cell r="A6821" t="str">
            <v>XIVEL.</v>
          </cell>
        </row>
        <row r="6822">
          <cell r="A6822">
            <v>73762</v>
          </cell>
          <cell r="B6822" t="str">
            <v>IMPERMEABILIZACAO DE TERRACOS E LAJES</v>
          </cell>
        </row>
        <row r="6823">
          <cell r="A6823" t="str">
            <v>73762/001</v>
          </cell>
          <cell r="B6823" t="str">
            <v>IMPERMEABILIZACAO DE SUPERFICIE COM ASFALTO ELASTOMERICO, INCLUSOS PRI</v>
          </cell>
          <cell r="C6823" t="str">
            <v>M2</v>
          </cell>
          <cell r="D6823" t="str">
            <v>CR</v>
          </cell>
          <cell r="E6823">
            <v>69.77</v>
          </cell>
        </row>
        <row r="6824">
          <cell r="A6824" t="str">
            <v>MER E VEU</v>
          </cell>
          <cell r="B6824" t="str">
            <v>DE POLIESTER.</v>
          </cell>
        </row>
        <row r="6825">
          <cell r="A6825" t="str">
            <v>73762/002</v>
          </cell>
          <cell r="B6825" t="str">
            <v>IMPERMEABILIZACAO DE SUPERFICIE COM ADESIVO LIQUIDO SOBRE CIMENTO CRIS</v>
          </cell>
          <cell r="C6825" t="str">
            <v>M2</v>
          </cell>
          <cell r="D6825" t="str">
            <v>CR</v>
          </cell>
          <cell r="E6825">
            <v>47.41</v>
          </cell>
        </row>
        <row r="6826">
          <cell r="A6826" t="str">
            <v>TALIZANTE,</v>
          </cell>
          <cell r="B6826" t="str">
            <v>INCLUSO VEU DE FIBRA DE VIDRO.</v>
          </cell>
        </row>
        <row r="6827">
          <cell r="A6827" t="str">
            <v>73762/003</v>
          </cell>
          <cell r="B6827" t="str">
            <v>IMPERMEABILIZACAO DE SUPERFICIE COM EMULSAO ACRILICA ESTILENADA COM TE</v>
          </cell>
          <cell r="C6827" t="str">
            <v>M2</v>
          </cell>
          <cell r="D6827" t="str">
            <v>CR</v>
          </cell>
          <cell r="E6827">
            <v>70.319999999999993</v>
          </cell>
        </row>
        <row r="6828">
          <cell r="A6828" t="str">
            <v>SINAPI - S</v>
          </cell>
          <cell r="B6828" t="str">
            <v>ISTEMA NACIONAL DE PESQUISA DE CUSTOS E ÍNDICES DA CONSTRUÇÃO CIVIL</v>
          </cell>
        </row>
        <row r="6829">
          <cell r="A6829" t="str">
            <v>PCI.817.01</v>
          </cell>
          <cell r="B6829" t="e">
            <v>#NAME?</v>
          </cell>
          <cell r="D6829" t="str">
            <v>EM</v>
          </cell>
          <cell r="E6829" t="str">
            <v>06/2016 AS 13:04:4</v>
          </cell>
        </row>
        <row r="6830">
          <cell r="D6830" t="str">
            <v>TA</v>
          </cell>
          <cell r="E6830" t="str">
            <v>TÉCNICA: 13/06/20</v>
          </cell>
        </row>
        <row r="6831">
          <cell r="A6831" t="str">
            <v>ENCARGOS S</v>
          </cell>
          <cell r="B6831" t="str">
            <v>OCIAIS DESONERADOS: 90,80%(HORA)   52,84%(MÊS)</v>
          </cell>
        </row>
        <row r="6832">
          <cell r="A6832" t="str">
            <v>ABRANGÊNCI</v>
          </cell>
          <cell r="B6832" t="str">
            <v>A : NACIONAL                                              LOCALIDADE  : BELO</v>
          </cell>
          <cell r="C6832" t="str">
            <v>HORI</v>
          </cell>
        </row>
        <row r="6833">
          <cell r="A6833" t="str">
            <v>REF.COLETA</v>
          </cell>
          <cell r="B6833" t="str">
            <v>: MEDIANO</v>
          </cell>
          <cell r="D6833" t="str">
            <v>TA</v>
          </cell>
          <cell r="E6833" t="str">
            <v>: 05/2016</v>
          </cell>
        </row>
        <row r="6834">
          <cell r="A6834" t="str">
            <v>CÓDIGO</v>
          </cell>
          <cell r="B6834" t="str">
            <v>|D E S C R I Ç Ã O                                                   |UN</v>
          </cell>
          <cell r="C6834" t="str">
            <v>IDADE</v>
          </cell>
          <cell r="D6834" t="str">
            <v>DE</v>
          </cell>
          <cell r="E6834" t="str">
            <v>|CUSTO TOTA</v>
          </cell>
        </row>
        <row r="6835">
          <cell r="A6835" t="str">
            <v>VÍNCULO...</v>
          </cell>
          <cell r="B6835" t="str">
            <v>..: CAIXA REFERENCIAL</v>
          </cell>
        </row>
        <row r="6836">
          <cell r="A6836" t="str">
            <v>LA SOBRE C</v>
          </cell>
          <cell r="B6836" t="str">
            <v>IMENTO CRISTALIZANTE, INCLUSO ADESIVO LIQUIDO.</v>
          </cell>
        </row>
        <row r="6837">
          <cell r="A6837" t="str">
            <v>73762/004</v>
          </cell>
          <cell r="B6837" t="str">
            <v>IMPERMEABILIZACAO DE SUPERFICIE COM ASFALTO ELASTOMERICO, INCLUSOS PRI</v>
          </cell>
          <cell r="C6837" t="str">
            <v>M2</v>
          </cell>
          <cell r="D6837" t="str">
            <v>CR</v>
          </cell>
          <cell r="E6837">
            <v>100.71</v>
          </cell>
        </row>
        <row r="6838">
          <cell r="A6838" t="str">
            <v>MER E VEU</v>
          </cell>
          <cell r="B6838" t="str">
            <v>DE FIBRA DE VIDRO.</v>
          </cell>
        </row>
        <row r="6839">
          <cell r="A6839">
            <v>74066</v>
          </cell>
          <cell r="B6839" t="str">
            <v>IMPERMEABILIZACAO FLEXIVEL</v>
          </cell>
        </row>
        <row r="6840">
          <cell r="A6840" t="str">
            <v>74066/001</v>
          </cell>
          <cell r="B6840" t="str">
            <v>IMPERMEABILIZACAO DE SUPERFICIE, COM IMPERMEABILIZANTE FLEXIVEL A BASE</v>
          </cell>
          <cell r="C6840" t="str">
            <v>M2</v>
          </cell>
          <cell r="D6840" t="str">
            <v>CR</v>
          </cell>
          <cell r="E6840">
            <v>47.51</v>
          </cell>
        </row>
        <row r="6841">
          <cell r="A6841" t="str">
            <v>DE ELASTOM</v>
          </cell>
          <cell r="B6841" t="str">
            <v>ERO.</v>
          </cell>
        </row>
        <row r="6842">
          <cell r="A6842" t="str">
            <v>74066/002</v>
          </cell>
          <cell r="B6842" t="str">
            <v>IMPERMEABILIZACAO DE SUPERFICIE, COM IMPERMEABILIZANTE FLEXIVEL A BASE</v>
          </cell>
          <cell r="C6842" t="str">
            <v>M2</v>
          </cell>
          <cell r="D6842" t="str">
            <v>CR</v>
          </cell>
          <cell r="E6842">
            <v>64.400000000000006</v>
          </cell>
        </row>
        <row r="6843">
          <cell r="A6843" t="str">
            <v>ACRILICA.</v>
          </cell>
        </row>
        <row r="6844">
          <cell r="A6844">
            <v>74097</v>
          </cell>
          <cell r="B6844" t="str">
            <v>IMPERMEABILIZACAO CALHAS/LAJES DESCOBERTAS</v>
          </cell>
        </row>
        <row r="6845">
          <cell r="A6845" t="str">
            <v>74097/001</v>
          </cell>
          <cell r="B6845" t="str">
            <v>IMPERMEABILIZACAO DE SUPERFICIE, COM ASFALTO ELASTOMERICO.</v>
          </cell>
          <cell r="C6845" t="str">
            <v>M2</v>
          </cell>
          <cell r="D6845" t="str">
            <v>CR</v>
          </cell>
          <cell r="E6845">
            <v>31.18</v>
          </cell>
        </row>
        <row r="6846">
          <cell r="A6846">
            <v>74106</v>
          </cell>
          <cell r="B6846" t="str">
            <v>IMPERMEAB. DE FUNDACOES/BALDRAMES/MUROS DE ARRIMO/ALICERCES E REVEST.</v>
          </cell>
        </row>
        <row r="6847">
          <cell r="A6847" t="str">
            <v>EM CONTATO</v>
          </cell>
          <cell r="B6847" t="str">
            <v>C/SOLO - UTILIZ. TINTA BETUMINOSA TIPO NEUTROLIN / 2DEMAOS</v>
          </cell>
        </row>
        <row r="6848">
          <cell r="A6848" t="str">
            <v>74106/001</v>
          </cell>
          <cell r="B6848" t="str">
            <v>IMPERMEABILIZACAO DE ESTRUTURAS ENTERRADAS, COM TINTA ASFALTICA, DUAS</v>
          </cell>
          <cell r="C6848" t="str">
            <v>M2</v>
          </cell>
          <cell r="D6848" t="str">
            <v>CR</v>
          </cell>
          <cell r="E6848">
            <v>7.25</v>
          </cell>
        </row>
        <row r="6849">
          <cell r="A6849" t="str">
            <v>DEMAOS.</v>
          </cell>
        </row>
        <row r="6850">
          <cell r="A6850">
            <v>83741</v>
          </cell>
          <cell r="B6850" t="str">
            <v>IMPERMEABILIZACAO DE SUPERFICIE COM EMULSAO ASFALTICA COM ELASTOMERO,</v>
          </cell>
          <cell r="C6850" t="str">
            <v>M2</v>
          </cell>
          <cell r="D6850" t="str">
            <v>CR</v>
          </cell>
          <cell r="E6850">
            <v>71.66</v>
          </cell>
        </row>
        <row r="6851">
          <cell r="A6851" t="str">
            <v>INCLUSOS P</v>
          </cell>
          <cell r="B6851" t="str">
            <v>RIMER E VEU DE POLIESTER</v>
          </cell>
        </row>
        <row r="6852">
          <cell r="A6852">
            <v>83742</v>
          </cell>
          <cell r="B6852" t="str">
            <v>IMPERMEABILIZACAO DE SUPERFICIE COM EMULSAO ASFALTICA A BASE D'AGUA</v>
          </cell>
          <cell r="C6852" t="str">
            <v>M2</v>
          </cell>
          <cell r="D6852" t="str">
            <v>CR</v>
          </cell>
          <cell r="E6852">
            <v>19.23</v>
          </cell>
        </row>
        <row r="6853">
          <cell r="A6853">
            <v>83743</v>
          </cell>
          <cell r="B6853" t="str">
            <v>JUNTA DE DILATACAO PARA IMPERMEABILIZACAO, COM ASFALTO OXIDADO APLICAD</v>
          </cell>
          <cell r="C6853" t="str">
            <v>M</v>
          </cell>
          <cell r="D6853" t="str">
            <v>CR</v>
          </cell>
          <cell r="E6853">
            <v>15.14</v>
          </cell>
        </row>
        <row r="6854">
          <cell r="A6854" t="str">
            <v>O A QUENTE</v>
          </cell>
          <cell r="B6854" t="str">
            <v>, DIMENSOES 2X2 CM</v>
          </cell>
        </row>
        <row r="6855">
          <cell r="A6855">
            <v>146</v>
          </cell>
          <cell r="B6855" t="str">
            <v>IMPERMEABILIZACAO COM PINTURA</v>
          </cell>
        </row>
        <row r="6856">
          <cell r="A6856">
            <v>73872</v>
          </cell>
          <cell r="B6856" t="str">
            <v>IMPERMEABILIZACAO COM RESINA EPOXI</v>
          </cell>
        </row>
        <row r="6857">
          <cell r="A6857" t="str">
            <v>73872/001</v>
          </cell>
          <cell r="B6857" t="str">
            <v>IMPERMEABILIZACAO COM PINTURA A BASE DE RESINA EPOXI ALCATRAO, UMA DEM</v>
          </cell>
          <cell r="C6857" t="str">
            <v>M2</v>
          </cell>
          <cell r="D6857" t="str">
            <v>CR</v>
          </cell>
          <cell r="E6857">
            <v>22.97</v>
          </cell>
        </row>
        <row r="6858">
          <cell r="A6858" t="str">
            <v>AO.</v>
          </cell>
        </row>
        <row r="6859">
          <cell r="A6859" t="str">
            <v>73872/002</v>
          </cell>
          <cell r="B6859" t="str">
            <v>IMPERMEABILIZACAO COM PINTURA A BASE DE RESINA EPOXI ALCATRAO, DUAS DE</v>
          </cell>
          <cell r="C6859" t="str">
            <v>M2</v>
          </cell>
          <cell r="D6859" t="str">
            <v>CR</v>
          </cell>
          <cell r="E6859">
            <v>44.51</v>
          </cell>
        </row>
        <row r="6860">
          <cell r="A6860" t="str">
            <v>MAOS.</v>
          </cell>
        </row>
        <row r="6861">
          <cell r="A6861">
            <v>147</v>
          </cell>
          <cell r="B6861" t="str">
            <v>IMPERMEABILIZACAO COM MASTIQUE</v>
          </cell>
        </row>
        <row r="6862">
          <cell r="A6862">
            <v>72124</v>
          </cell>
          <cell r="B6862" t="str">
            <v>IMPERMEABILIZACAO DE SUPERFICIE COM MASTIQUE ELASTICO A BASE DE SILICO</v>
          </cell>
          <cell r="C6862" t="str">
            <v>DM3</v>
          </cell>
          <cell r="D6862" t="str">
            <v>CR</v>
          </cell>
          <cell r="E6862">
            <v>93.07</v>
          </cell>
        </row>
        <row r="6863">
          <cell r="A6863" t="str">
            <v>NE, POR VO</v>
          </cell>
          <cell r="B6863" t="str">
            <v>LUME.</v>
          </cell>
        </row>
        <row r="6864">
          <cell r="A6864" t="str">
            <v>SINAPI - S</v>
          </cell>
          <cell r="B6864" t="str">
            <v>ISTEMA NACIONAL DE PESQUISA DE CUSTOS E ÍNDICES DA CONSTRUÇÃO CIVIL</v>
          </cell>
        </row>
        <row r="6865">
          <cell r="A6865" t="str">
            <v>PCI.817.01</v>
          </cell>
          <cell r="B6865" t="e">
            <v>#NAME?</v>
          </cell>
          <cell r="D6865" t="str">
            <v>EM</v>
          </cell>
          <cell r="E6865" t="str">
            <v>06/2016 AS 13:04:4</v>
          </cell>
        </row>
        <row r="6866">
          <cell r="D6866" t="str">
            <v>TA</v>
          </cell>
          <cell r="E6866" t="str">
            <v>TÉCNICA: 13/06/20</v>
          </cell>
        </row>
        <row r="6867">
          <cell r="A6867" t="str">
            <v>ENCARGOS S</v>
          </cell>
          <cell r="B6867" t="str">
            <v>OCIAIS DESONERADOS: 90,80%(HORA)   52,84%(MÊS)</v>
          </cell>
        </row>
        <row r="6868">
          <cell r="A6868" t="str">
            <v>ABRANGÊNCI</v>
          </cell>
          <cell r="B6868" t="str">
            <v>A : NACIONAL                                              LOCALIDADE  : BELO</v>
          </cell>
          <cell r="C6868" t="str">
            <v>HORI</v>
          </cell>
        </row>
        <row r="6869">
          <cell r="A6869" t="str">
            <v>REF.COLETA</v>
          </cell>
          <cell r="B6869" t="str">
            <v>: MEDIANO</v>
          </cell>
          <cell r="D6869" t="str">
            <v>TA</v>
          </cell>
          <cell r="E6869" t="str">
            <v>: 05/2016</v>
          </cell>
        </row>
        <row r="6870">
          <cell r="A6870" t="str">
            <v>CÓDIGO</v>
          </cell>
          <cell r="B6870" t="str">
            <v>|D E S C R I Ç Ã O                                                   |UN</v>
          </cell>
          <cell r="C6870" t="str">
            <v>IDADE</v>
          </cell>
          <cell r="D6870" t="str">
            <v>DE</v>
          </cell>
          <cell r="E6870" t="str">
            <v>|CUSTO TOTA</v>
          </cell>
        </row>
        <row r="6871">
          <cell r="A6871" t="str">
            <v>VÍNCULO...</v>
          </cell>
          <cell r="B6871" t="str">
            <v>..: CAIXA REFERENCIAL</v>
          </cell>
        </row>
        <row r="6872">
          <cell r="A6872">
            <v>74025</v>
          </cell>
          <cell r="B6872" t="str">
            <v>CONSERVACAO DE CALHAS DE CONCRETO - PAR</v>
          </cell>
        </row>
        <row r="6873">
          <cell r="A6873" t="str">
            <v>74025/001</v>
          </cell>
          <cell r="B6873" t="str">
            <v>IMPERMEABILIZACAO DE SUPERFICIE COM MASTIQUE BETUMINOSO A FRIO, POR ME</v>
          </cell>
          <cell r="C6873" t="str">
            <v>M</v>
          </cell>
          <cell r="D6873" t="str">
            <v>CR</v>
          </cell>
          <cell r="E6873">
            <v>42.71</v>
          </cell>
        </row>
        <row r="6874">
          <cell r="A6874" t="str">
            <v>TRO.</v>
          </cell>
        </row>
        <row r="6875">
          <cell r="A6875">
            <v>74190</v>
          </cell>
          <cell r="B6875" t="str">
            <v>IMPERMEABILIZACAO DE LAJES</v>
          </cell>
        </row>
        <row r="6876">
          <cell r="A6876" t="str">
            <v>74190/001</v>
          </cell>
          <cell r="B6876" t="str">
            <v>IMPERMEABILIZACAO DE SUPERFICIE COM MASTIQUE BETUMINOSO A FRIO, POR AR</v>
          </cell>
          <cell r="C6876" t="str">
            <v>M2</v>
          </cell>
          <cell r="D6876" t="str">
            <v>CR</v>
          </cell>
          <cell r="E6876">
            <v>141.72</v>
          </cell>
        </row>
        <row r="6877">
          <cell r="A6877" t="str">
            <v>EA.</v>
          </cell>
        </row>
        <row r="6878">
          <cell r="A6878">
            <v>150</v>
          </cell>
          <cell r="B6878" t="str">
            <v>PROTECAO DE SUPERFICIE COM ARGAMASSA</v>
          </cell>
        </row>
        <row r="6879">
          <cell r="A6879">
            <v>83744</v>
          </cell>
          <cell r="B6879" t="str">
            <v>PROTECAO MECANICA DE SUPERFICIE COM ARGAMASSA DE CIMENTO E AREIA, TRAC</v>
          </cell>
          <cell r="C6879" t="str">
            <v>M2</v>
          </cell>
          <cell r="D6879" t="str">
            <v>CR</v>
          </cell>
          <cell r="E6879">
            <v>24.63</v>
          </cell>
        </row>
        <row r="6880">
          <cell r="A6880" t="str">
            <v>O 1:7 CM,</v>
          </cell>
          <cell r="B6880" t="str">
            <v>E=3 CM</v>
          </cell>
        </row>
        <row r="6881">
          <cell r="A6881">
            <v>83745</v>
          </cell>
          <cell r="B6881" t="str">
            <v>PROTECAO MECANICA DE SUPERFICIE COM ARGAMASSA DE CIMENTO E AREIA, TRAC</v>
          </cell>
          <cell r="C6881" t="str">
            <v>M2</v>
          </cell>
          <cell r="D6881" t="str">
            <v>CR</v>
          </cell>
          <cell r="E6881">
            <v>15.74</v>
          </cell>
        </row>
        <row r="6882">
          <cell r="A6882" t="str">
            <v>O 1:4, E=0</v>
          </cell>
          <cell r="B6882" t="str">
            <v>,5 CM</v>
          </cell>
        </row>
        <row r="6883">
          <cell r="A6883">
            <v>83746</v>
          </cell>
          <cell r="B6883" t="str">
            <v>PROTECAO MECANICA DE SUPERFICIE COM ARGAMASSA DE CIMENTO E AREIA, TRAC</v>
          </cell>
          <cell r="C6883" t="str">
            <v>M2</v>
          </cell>
          <cell r="D6883" t="str">
            <v>CR</v>
          </cell>
          <cell r="E6883">
            <v>22.02</v>
          </cell>
        </row>
        <row r="6884">
          <cell r="A6884" t="str">
            <v>O 1:4, E=2</v>
          </cell>
          <cell r="B6884" t="str">
            <v>CM</v>
          </cell>
        </row>
        <row r="6885">
          <cell r="A6885">
            <v>83747</v>
          </cell>
          <cell r="B6885" t="str">
            <v>PROTECAO MECANICA DE SUPERFICIE COM ARGAMASSA DE CIMENTO E AREIA, TRAC</v>
          </cell>
          <cell r="C6885" t="str">
            <v>M2</v>
          </cell>
          <cell r="D6885" t="str">
            <v>CR</v>
          </cell>
          <cell r="E6885">
            <v>19.13</v>
          </cell>
        </row>
        <row r="6886">
          <cell r="A6886" t="str">
            <v>O 1:7, E=1</v>
          </cell>
          <cell r="B6886" t="str">
            <v>,5 CM</v>
          </cell>
        </row>
        <row r="6887">
          <cell r="A6887">
            <v>83748</v>
          </cell>
          <cell r="B6887" t="str">
            <v>PROTECAO MECANICA DE SUPERFICIE COM ARGAMASSA DE CIMENTO E AREIA, TRAC</v>
          </cell>
          <cell r="C6887" t="str">
            <v>M2</v>
          </cell>
          <cell r="D6887" t="str">
            <v>CR</v>
          </cell>
          <cell r="E6887">
            <v>22.89</v>
          </cell>
        </row>
        <row r="6888">
          <cell r="A6888" t="str">
            <v>O 1:3, E=2</v>
          </cell>
          <cell r="B6888" t="str">
            <v>CM</v>
          </cell>
        </row>
        <row r="6889">
          <cell r="A6889">
            <v>83749</v>
          </cell>
          <cell r="B6889" t="str">
            <v>PROTECAO MECANICA DE SUPERFICIE COM ARGAMASSA DE CIMENTO E AREIA, TRAC</v>
          </cell>
          <cell r="C6889" t="str">
            <v>M2</v>
          </cell>
          <cell r="D6889" t="str">
            <v>CR</v>
          </cell>
          <cell r="E6889">
            <v>25.2</v>
          </cell>
        </row>
        <row r="6890">
          <cell r="A6890" t="str">
            <v>O 1:3, E=2</v>
          </cell>
          <cell r="B6890" t="str">
            <v>,5 CM</v>
          </cell>
        </row>
        <row r="6891">
          <cell r="A6891">
            <v>83750</v>
          </cell>
          <cell r="B6891" t="str">
            <v>PROTECAO MECANICA DE SUPERFICIE COM ARGAMASSA DE CIMENTO E AREIA, TRAC</v>
          </cell>
          <cell r="C6891" t="str">
            <v>M2</v>
          </cell>
          <cell r="D6891" t="str">
            <v>CR</v>
          </cell>
          <cell r="E6891">
            <v>27.51</v>
          </cell>
        </row>
        <row r="6892">
          <cell r="A6892" t="str">
            <v>O 1:3, E=3</v>
          </cell>
          <cell r="B6892" t="str">
            <v>CM</v>
          </cell>
        </row>
        <row r="6893">
          <cell r="A6893">
            <v>83751</v>
          </cell>
          <cell r="B6893" t="str">
            <v>PROTECAO MECANICA DE SUPERFICIE COM ARGAMASSA DE CIMENTO E AREIA, TRAC</v>
          </cell>
          <cell r="C6893" t="str">
            <v>M2</v>
          </cell>
          <cell r="D6893" t="str">
            <v>CR</v>
          </cell>
          <cell r="E6893">
            <v>19.940000000000001</v>
          </cell>
        </row>
        <row r="6894">
          <cell r="A6894" t="str">
            <v>O 1:4, E=1</v>
          </cell>
          <cell r="B6894" t="str">
            <v>,5 CM</v>
          </cell>
        </row>
        <row r="6895">
          <cell r="A6895">
            <v>83752</v>
          </cell>
          <cell r="B6895" t="str">
            <v>PROTECAO MECANICA DE SUPERFICIE COM ARGAMASSA DE CIMENTO E AREIA, TRAC</v>
          </cell>
          <cell r="C6895" t="str">
            <v>M2</v>
          </cell>
          <cell r="D6895" t="str">
            <v>CR</v>
          </cell>
          <cell r="E6895">
            <v>19.13</v>
          </cell>
        </row>
        <row r="6896">
          <cell r="A6896" t="str">
            <v>O 1:6, E=1</v>
          </cell>
          <cell r="B6896" t="str">
            <v>,5 CM</v>
          </cell>
        </row>
        <row r="6897">
          <cell r="A6897">
            <v>83753</v>
          </cell>
          <cell r="B6897" t="str">
            <v>PROTECAO MECANICA DE SUPERFICIE COM ARGAMASSA DE CIMENTO E AREIA, TRAC</v>
          </cell>
          <cell r="C6897" t="str">
            <v>M2</v>
          </cell>
          <cell r="D6897" t="str">
            <v>CR</v>
          </cell>
          <cell r="E6897">
            <v>30.94</v>
          </cell>
        </row>
        <row r="6898">
          <cell r="A6898" t="str">
            <v>O 1:3, JUN</v>
          </cell>
          <cell r="B6898" t="str">
            <v>TA BATIDA, E=3 CM</v>
          </cell>
        </row>
        <row r="6899">
          <cell r="A6899">
            <v>83754</v>
          </cell>
          <cell r="B6899" t="str">
            <v>PROTECAO MECANICA DE SUPERFICIE COM ARGAMASSA DE CIMENTO E AREIA, TRAC</v>
          </cell>
          <cell r="C6899" t="str">
            <v>M2</v>
          </cell>
          <cell r="D6899" t="str">
            <v>CR</v>
          </cell>
          <cell r="E6899">
            <v>20.96</v>
          </cell>
        </row>
        <row r="6900">
          <cell r="A6900" t="str">
            <v>SINAPI - S</v>
          </cell>
          <cell r="B6900" t="str">
            <v>ISTEMA NACIONAL DE PESQUISA DE CUSTOS E ÍNDICES DA CONSTRUÇÃO CIVIL</v>
          </cell>
        </row>
        <row r="6901">
          <cell r="A6901" t="str">
            <v>PCI.817.01</v>
          </cell>
          <cell r="B6901" t="e">
            <v>#NAME?</v>
          </cell>
          <cell r="D6901" t="str">
            <v>EM</v>
          </cell>
          <cell r="E6901" t="str">
            <v>06/2016 AS 13:04:4</v>
          </cell>
        </row>
        <row r="6902">
          <cell r="D6902" t="str">
            <v>TA</v>
          </cell>
          <cell r="E6902" t="str">
            <v>TÉCNICA: 13/06/20</v>
          </cell>
        </row>
        <row r="6903">
          <cell r="A6903" t="str">
            <v>ENCARGOS S</v>
          </cell>
          <cell r="B6903" t="str">
            <v>OCIAIS DESONERADOS: 90,80%(HORA)   52,84%(MÊS)</v>
          </cell>
        </row>
        <row r="6904">
          <cell r="A6904" t="str">
            <v>ABRANGÊNCI</v>
          </cell>
          <cell r="B6904" t="str">
            <v>A : NACIONAL                                              LOCALIDADE  : BELO</v>
          </cell>
          <cell r="C6904" t="str">
            <v>HORI</v>
          </cell>
        </row>
        <row r="6905">
          <cell r="A6905" t="str">
            <v>REF.COLETA</v>
          </cell>
          <cell r="B6905" t="str">
            <v>: MEDIANO</v>
          </cell>
          <cell r="D6905" t="str">
            <v>TA</v>
          </cell>
          <cell r="E6905" t="str">
            <v>: 05/2016</v>
          </cell>
        </row>
        <row r="6906">
          <cell r="A6906" t="str">
            <v>CÓDIGO</v>
          </cell>
          <cell r="B6906" t="str">
            <v>|D E S C R I Ç Ã O                                                   |UN</v>
          </cell>
          <cell r="C6906" t="str">
            <v>IDADE</v>
          </cell>
          <cell r="D6906" t="str">
            <v>DE</v>
          </cell>
          <cell r="E6906" t="str">
            <v>|CUSTO TOTA</v>
          </cell>
        </row>
        <row r="6907">
          <cell r="A6907" t="str">
            <v>VÍNCULO...</v>
          </cell>
          <cell r="B6907" t="str">
            <v>..: CAIXA REFERENCIAL</v>
          </cell>
        </row>
        <row r="6908">
          <cell r="A6908" t="str">
            <v>O 1:6, E=2</v>
          </cell>
          <cell r="B6908" t="str">
            <v>CM</v>
          </cell>
        </row>
        <row r="6909">
          <cell r="A6909" t="str">
            <v>INEL</v>
          </cell>
          <cell r="B6909" t="str">
            <v>INSTALACAO ELETRICA/ELETRIFICACAO E ILUMINACAO EXTERNA</v>
          </cell>
        </row>
        <row r="6910">
          <cell r="A6910">
            <v>165</v>
          </cell>
          <cell r="B6910" t="str">
            <v>ELETRODUTOS/CALHAS PARA LEITO DE CABOS</v>
          </cell>
        </row>
        <row r="6911">
          <cell r="A6911">
            <v>72308</v>
          </cell>
          <cell r="B6911" t="str">
            <v>ELETRODUTO DE ACO GALVANIZADO ELETROLITICO DN 20MM (3/4), TIPO LEVE -</v>
          </cell>
          <cell r="C6911" t="str">
            <v>M</v>
          </cell>
          <cell r="D6911" t="str">
            <v>CR</v>
          </cell>
          <cell r="E6911">
            <v>22.18</v>
          </cell>
        </row>
        <row r="6912">
          <cell r="A6912" t="str">
            <v>FORNECIMEN</v>
          </cell>
          <cell r="B6912" t="str">
            <v>TO E INSTALACAO</v>
          </cell>
        </row>
        <row r="6913">
          <cell r="A6913">
            <v>72309</v>
          </cell>
          <cell r="B6913" t="str">
            <v>ELETRODUTO DE ACO GALVANIZADO ELETROLITICO DN 25MM (1), TIPO LEVE - F</v>
          </cell>
          <cell r="C6913" t="str">
            <v>M</v>
          </cell>
          <cell r="D6913" t="str">
            <v>CR</v>
          </cell>
          <cell r="E6913">
            <v>23.57</v>
          </cell>
        </row>
        <row r="6914">
          <cell r="A6914" t="str">
            <v>ORNECIMENT</v>
          </cell>
          <cell r="B6914" t="str">
            <v>O E INSTALACAO</v>
          </cell>
        </row>
        <row r="6915">
          <cell r="A6915">
            <v>72310</v>
          </cell>
          <cell r="B6915" t="str">
            <v>ELETRODUTO DE ACO GALVANIZADO ELETROLITICO DN 40MM (1 1/2), TIPO SEMI</v>
          </cell>
          <cell r="C6915" t="str">
            <v>M</v>
          </cell>
          <cell r="D6915" t="str">
            <v>CR</v>
          </cell>
          <cell r="E6915">
            <v>40.520000000000003</v>
          </cell>
        </row>
        <row r="6916">
          <cell r="A6916" t="str">
            <v>=-PESADO -</v>
          </cell>
          <cell r="B6916" t="str">
            <v>FORNECIMENTO E INSTALACAO</v>
          </cell>
        </row>
        <row r="6917">
          <cell r="A6917">
            <v>72311</v>
          </cell>
          <cell r="B6917" t="str">
            <v>ELETRODUTO DE ACO GALVANIZADO ELETROLITICO DN 50MM (2 ), TIPO SEMI-PES</v>
          </cell>
          <cell r="C6917" t="str">
            <v>M</v>
          </cell>
          <cell r="D6917" t="str">
            <v>CR</v>
          </cell>
          <cell r="E6917">
            <v>46.08</v>
          </cell>
        </row>
        <row r="6918">
          <cell r="A6918" t="str">
            <v>ADO - FORN</v>
          </cell>
          <cell r="B6918" t="str">
            <v>ECIMENTO E INSTALACAO</v>
          </cell>
        </row>
        <row r="6919">
          <cell r="A6919">
            <v>72312</v>
          </cell>
          <cell r="B6919" t="str">
            <v>ELETRODUTO DE ACO GALVANIZADO ELETROLITICO DN 62MM (2 1/2), TIPO SEMI</v>
          </cell>
          <cell r="C6919" t="str">
            <v>M</v>
          </cell>
          <cell r="D6919" t="str">
            <v>CR</v>
          </cell>
          <cell r="E6919">
            <v>64.13</v>
          </cell>
        </row>
        <row r="6920">
          <cell r="A6920" t="str">
            <v>=-PESADO -</v>
          </cell>
          <cell r="B6920" t="str">
            <v>FORNECIMENTO E INSTALACAO</v>
          </cell>
        </row>
        <row r="6921">
          <cell r="A6921">
            <v>72316</v>
          </cell>
          <cell r="B6921" t="str">
            <v>ELETRODUTO DE ACO GALVANIZADO ELETROLITICO DN 75MM (3), TIPO SEMI-PES</v>
          </cell>
          <cell r="C6921" t="str">
            <v>M</v>
          </cell>
          <cell r="D6921" t="str">
            <v>CR</v>
          </cell>
          <cell r="E6921">
            <v>77.459999999999994</v>
          </cell>
        </row>
        <row r="6922">
          <cell r="A6922" t="str">
            <v>ADO - FORN</v>
          </cell>
          <cell r="B6922" t="str">
            <v>ECIMENTO E INSTALACAO</v>
          </cell>
        </row>
        <row r="6923">
          <cell r="A6923">
            <v>72925</v>
          </cell>
          <cell r="B6923" t="str">
            <v>ELETRODUTO METALICO FLEXIVEL DN 25MM FABRICADO COM FITA DE ACO ZINCADO</v>
          </cell>
          <cell r="C6923" t="str">
            <v>M</v>
          </cell>
          <cell r="D6923" t="str">
            <v>CR</v>
          </cell>
          <cell r="E6923">
            <v>15.01</v>
          </cell>
        </row>
        <row r="6924">
          <cell r="A6924" t="str">
            <v>, REVESTID</v>
          </cell>
          <cell r="B6924" t="str">
            <v>O EXTERNAMENTE COM  PVC PRETO, INCLUSIVE CONEXOES, FORNECIME</v>
          </cell>
        </row>
        <row r="6925">
          <cell r="A6925" t="str">
            <v>NTO E INST</v>
          </cell>
          <cell r="B6925" t="str">
            <v>ALACAO</v>
          </cell>
        </row>
        <row r="6926">
          <cell r="A6926">
            <v>72926</v>
          </cell>
          <cell r="B6926" t="str">
            <v>ELETRODUTO METALICO FLEXIVEL DN 40MM FABRICADO COM FITA DE ACO ZINCADO</v>
          </cell>
          <cell r="C6926" t="str">
            <v>M</v>
          </cell>
          <cell r="D6926" t="str">
            <v>CR</v>
          </cell>
          <cell r="E6926">
            <v>26.4</v>
          </cell>
        </row>
        <row r="6927">
          <cell r="A6927" t="str">
            <v>, REVESTID</v>
          </cell>
          <cell r="B6927" t="str">
            <v>O EXTERNAMENTE COM PVC PRETO, INCLUSIVE CONEXOES, FORNECIMEN</v>
          </cell>
        </row>
        <row r="6928">
          <cell r="A6928" t="str">
            <v>TO E INSTA</v>
          </cell>
          <cell r="B6928" t="str">
            <v>LACAO</v>
          </cell>
        </row>
        <row r="6929">
          <cell r="A6929">
            <v>73627</v>
          </cell>
          <cell r="B6929" t="str">
            <v>ELETRODUTO DE ACO GALVANIZADO ELETROLITICO DN 16MM (1/2"), TIPO LEVE,</v>
          </cell>
          <cell r="C6929" t="str">
            <v>M</v>
          </cell>
          <cell r="D6929" t="str">
            <v>CR</v>
          </cell>
          <cell r="E6929">
            <v>20.37</v>
          </cell>
        </row>
        <row r="6930">
          <cell r="A6930" t="str">
            <v>INCLUSIVE</v>
          </cell>
          <cell r="B6930" t="str">
            <v>CONEXOES - FORNECIMENTO E INSTALACAO</v>
          </cell>
        </row>
        <row r="6931">
          <cell r="A6931">
            <v>73798</v>
          </cell>
          <cell r="B6931" t="str">
            <v>DUTOS DE POLIESTER DE ALTA DENSIDADE(PEAD)</v>
          </cell>
        </row>
        <row r="6932">
          <cell r="A6932" t="str">
            <v>73798/001</v>
          </cell>
          <cell r="B6932" t="str">
            <v>DUTO ESPIRAL FLEXIVEL SINGELO PEAD D=50MM(2") REVESTIDO COM PVC COM FI</v>
          </cell>
          <cell r="C6932" t="str">
            <v>M</v>
          </cell>
          <cell r="D6932" t="str">
            <v>CR</v>
          </cell>
          <cell r="E6932">
            <v>23.62</v>
          </cell>
        </row>
        <row r="6933">
          <cell r="A6933" t="str">
            <v>O GUIA DE</v>
          </cell>
          <cell r="B6933" t="str">
            <v>ACO GALVANIZADO, LANCADO DIRETO NO SOLO, INCL CONEXOES</v>
          </cell>
        </row>
        <row r="6934">
          <cell r="A6934" t="str">
            <v>73798/003</v>
          </cell>
          <cell r="B6934" t="str">
            <v>DUTO ESPIRAL FLEXIVEL SINGELO PEAD D=75MM(3") REVESTIDO COM PVC COM FI</v>
          </cell>
          <cell r="C6934" t="str">
            <v>M</v>
          </cell>
          <cell r="D6934" t="str">
            <v>CR</v>
          </cell>
          <cell r="E6934">
            <v>37.950000000000003</v>
          </cell>
        </row>
        <row r="6935">
          <cell r="A6935" t="str">
            <v>O GUIA DE</v>
          </cell>
          <cell r="B6935" t="str">
            <v>ACO GALVANIZADO, LANCADO DIRETO NO SOLO, INCL CONEXOES</v>
          </cell>
        </row>
        <row r="6936">
          <cell r="A6936" t="str">
            <v>SINAPI - S</v>
          </cell>
          <cell r="B6936" t="str">
            <v>ISTEMA NACIONAL DE PESQUISA DE CUSTOS E ÍNDICES DA CONSTRUÇÃO CIVIL</v>
          </cell>
        </row>
        <row r="6937">
          <cell r="A6937" t="str">
            <v>PCI.817.01</v>
          </cell>
          <cell r="B6937" t="e">
            <v>#NAME?</v>
          </cell>
          <cell r="D6937" t="str">
            <v>EM</v>
          </cell>
          <cell r="E6937" t="str">
            <v>06/2016 AS 13:04:4</v>
          </cell>
        </row>
        <row r="6938">
          <cell r="D6938" t="str">
            <v>TA</v>
          </cell>
          <cell r="E6938" t="str">
            <v>TÉCNICA: 13/06/20</v>
          </cell>
        </row>
        <row r="6939">
          <cell r="A6939" t="str">
            <v>ENCARGOS S</v>
          </cell>
          <cell r="B6939" t="str">
            <v>OCIAIS DESONERADOS: 90,80%(HORA)   52,84%(MÊS)</v>
          </cell>
        </row>
        <row r="6940">
          <cell r="A6940" t="str">
            <v>ABRANGÊNCI</v>
          </cell>
          <cell r="B6940" t="str">
            <v>A : NACIONAL                                              LOCALIDADE  : BELO</v>
          </cell>
          <cell r="C6940" t="str">
            <v>HORI</v>
          </cell>
        </row>
        <row r="6941">
          <cell r="A6941" t="str">
            <v>REF.COLETA</v>
          </cell>
          <cell r="B6941" t="str">
            <v>: MEDIANO</v>
          </cell>
          <cell r="D6941" t="str">
            <v>TA</v>
          </cell>
          <cell r="E6941" t="str">
            <v>: 05/2016</v>
          </cell>
        </row>
        <row r="6942">
          <cell r="A6942" t="str">
            <v>CÓDIGO</v>
          </cell>
          <cell r="B6942" t="str">
            <v>|D E S C R I Ç Ã O                                                   |UN</v>
          </cell>
          <cell r="C6942" t="str">
            <v>IDADE</v>
          </cell>
          <cell r="D6942" t="str">
            <v>DE</v>
          </cell>
          <cell r="E6942" t="str">
            <v>|CUSTO TOTA</v>
          </cell>
        </row>
        <row r="6943">
          <cell r="A6943" t="str">
            <v>VÍNCULO...</v>
          </cell>
          <cell r="B6943" t="str">
            <v>..: CAIXA REFERENCIAL</v>
          </cell>
        </row>
        <row r="6944">
          <cell r="A6944">
            <v>83409</v>
          </cell>
          <cell r="B6944" t="str">
            <v>ELETRODUTO FLEXIVEL ACO GALV TIPO CONDUITE D = 1/2" (16MM) - FORNECIME</v>
          </cell>
          <cell r="C6944" t="str">
            <v>M</v>
          </cell>
          <cell r="D6944" t="str">
            <v>CR</v>
          </cell>
          <cell r="E6944">
            <v>8.08</v>
          </cell>
        </row>
        <row r="6945">
          <cell r="A6945" t="str">
            <v>NTO E INST</v>
          </cell>
          <cell r="B6945" t="str">
            <v>ALACAO</v>
          </cell>
        </row>
        <row r="6946">
          <cell r="A6946">
            <v>83410</v>
          </cell>
          <cell r="B6946" t="str">
            <v>ELETRODUTO FLEXIVEL ACO GALV TIPO CONDUITE D = 1" (25MM) - FORNECIMENT</v>
          </cell>
          <cell r="C6946" t="str">
            <v>M</v>
          </cell>
          <cell r="D6946" t="str">
            <v>CR</v>
          </cell>
          <cell r="E6946">
            <v>11.22</v>
          </cell>
        </row>
        <row r="6947">
          <cell r="A6947" t="str">
            <v>O E INSTAL</v>
          </cell>
          <cell r="B6947" t="str">
            <v>ACAO</v>
          </cell>
        </row>
        <row r="6948">
          <cell r="A6948">
            <v>83411</v>
          </cell>
          <cell r="B6948" t="str">
            <v>ELETRODUTO FLEXIVEL ACO GALV TIPO CONDUITE D = 1 1/4" (32MM) - FORNECI</v>
          </cell>
          <cell r="C6948" t="str">
            <v>M</v>
          </cell>
          <cell r="D6948" t="str">
            <v>CR</v>
          </cell>
          <cell r="E6948">
            <v>14.47</v>
          </cell>
        </row>
        <row r="6949">
          <cell r="A6949" t="str">
            <v>MENTO E IN</v>
          </cell>
          <cell r="B6949" t="str">
            <v>STALACAO</v>
          </cell>
        </row>
        <row r="6950">
          <cell r="A6950">
            <v>83412</v>
          </cell>
          <cell r="B6950" t="str">
            <v>ELETRODUTO FLEXIVEL ACO GALV TIPO CONDUITE D = 1 1/2" (40MM) - FORNECI</v>
          </cell>
          <cell r="C6950" t="str">
            <v>M</v>
          </cell>
          <cell r="D6950" t="str">
            <v>CR</v>
          </cell>
          <cell r="E6950">
            <v>16.34</v>
          </cell>
        </row>
        <row r="6951">
          <cell r="A6951" t="str">
            <v>MENTO E IN</v>
          </cell>
          <cell r="B6951" t="str">
            <v>STALACAO</v>
          </cell>
        </row>
        <row r="6952">
          <cell r="A6952">
            <v>83413</v>
          </cell>
          <cell r="B6952" t="str">
            <v>ELETRODUTO FLEXIVEL ACO GALV TIPO CONDUITE D = 2" (50MM) - FORNECIMENT</v>
          </cell>
          <cell r="C6952" t="str">
            <v>M</v>
          </cell>
          <cell r="D6952" t="str">
            <v>CR</v>
          </cell>
          <cell r="E6952">
            <v>22.25</v>
          </cell>
        </row>
        <row r="6953">
          <cell r="A6953" t="str">
            <v>O E INSTAL</v>
          </cell>
          <cell r="B6953" t="str">
            <v>ACAO</v>
          </cell>
        </row>
        <row r="6954">
          <cell r="A6954">
            <v>83414</v>
          </cell>
          <cell r="B6954" t="str">
            <v>ELETRODUTO FLEXIVEL ACO GALV TIPO CONDUITE D = 2 1/2" (65MM) - FORNECI</v>
          </cell>
          <cell r="C6954" t="str">
            <v>M</v>
          </cell>
          <cell r="D6954" t="str">
            <v>CR</v>
          </cell>
          <cell r="E6954">
            <v>27.17</v>
          </cell>
        </row>
        <row r="6955">
          <cell r="A6955" t="str">
            <v>MENTO E IN</v>
          </cell>
          <cell r="B6955" t="str">
            <v>STALACAO</v>
          </cell>
        </row>
        <row r="6956">
          <cell r="A6956">
            <v>83415</v>
          </cell>
          <cell r="B6956" t="str">
            <v>ELETRODUTO FLEXIVEL ACO GALV TIPO CONDUITE D = 3" (75MM) - FORNECIMENT</v>
          </cell>
          <cell r="C6956" t="str">
            <v>M</v>
          </cell>
          <cell r="D6956" t="str">
            <v>CR</v>
          </cell>
          <cell r="E6956">
            <v>39.53</v>
          </cell>
        </row>
        <row r="6957">
          <cell r="A6957" t="str">
            <v>O E INSTAL</v>
          </cell>
          <cell r="B6957" t="str">
            <v>ACAO</v>
          </cell>
        </row>
        <row r="6958">
          <cell r="A6958">
            <v>91831</v>
          </cell>
          <cell r="B6958" t="str">
            <v>ELETRODUTO FLEXÍVEL CORRUGADO, PVC, DN 20 MM (1/2"), PARA CIRCUITOS TE</v>
          </cell>
          <cell r="C6958" t="str">
            <v>M</v>
          </cell>
          <cell r="D6958" t="str">
            <v>CR</v>
          </cell>
          <cell r="E6958">
            <v>3.29</v>
          </cell>
        </row>
        <row r="6959">
          <cell r="A6959" t="str">
            <v>RMINAIS, I</v>
          </cell>
          <cell r="B6959" t="str">
            <v>NSTALADO EM FORRO - FORNECIMENTO E INSTALAÇÃO. AF_12/2015</v>
          </cell>
        </row>
        <row r="6960">
          <cell r="A6960">
            <v>91834</v>
          </cell>
          <cell r="B6960" t="str">
            <v>ELETRODUTO FLEXÍVEL CORRUGADO, PVC, DN 25 MM (3/4"), PARA CIRCUITOS TE</v>
          </cell>
          <cell r="C6960" t="str">
            <v>M</v>
          </cell>
          <cell r="D6960" t="str">
            <v>CR</v>
          </cell>
          <cell r="E6960">
            <v>4.26</v>
          </cell>
        </row>
        <row r="6961">
          <cell r="A6961" t="str">
            <v>RMINAIS, I</v>
          </cell>
          <cell r="B6961" t="str">
            <v>NSTALADO EM FORRO - FORNECIMENTO E INSTALAÇÃO. AF_12/2015</v>
          </cell>
        </row>
        <row r="6962">
          <cell r="A6962">
            <v>91836</v>
          </cell>
          <cell r="B6962" t="str">
            <v>ELETRODUTO FLEXÍVEL CORRUGADO, PVC, DN 32 MM (1"), PARA CIRCUITOS TERM</v>
          </cell>
          <cell r="C6962" t="str">
            <v>M</v>
          </cell>
          <cell r="D6962" t="str">
            <v>CR</v>
          </cell>
          <cell r="E6962">
            <v>5.92</v>
          </cell>
        </row>
        <row r="6963">
          <cell r="A6963" t="str">
            <v>INAIS, INS</v>
          </cell>
          <cell r="B6963" t="str">
            <v>TALADO EM FORRO - FORNECIMENTO E INSTALAÇÃO. AF_12/2015</v>
          </cell>
        </row>
        <row r="6964">
          <cell r="A6964">
            <v>91842</v>
          </cell>
          <cell r="B6964" t="str">
            <v>ELETRODUTO FLEXÍVEL CORRUGADO, PVC, DN 20 MM (1/2"), PARA CIRCUITOS TE</v>
          </cell>
          <cell r="C6964" t="str">
            <v>M</v>
          </cell>
          <cell r="D6964" t="str">
            <v>CR</v>
          </cell>
          <cell r="E6964">
            <v>3.78</v>
          </cell>
        </row>
        <row r="6965">
          <cell r="A6965" t="str">
            <v>RMINAIS, I</v>
          </cell>
          <cell r="B6965" t="str">
            <v>NSTALADO EM LAJE - FORNECIMENTO E INSTALAÇÃO. AF_12/2015</v>
          </cell>
        </row>
        <row r="6966">
          <cell r="A6966">
            <v>91844</v>
          </cell>
          <cell r="B6966" t="str">
            <v>ELETRODUTO FLEXÍVEL CORRUGADO, PVC, DN 25 MM (3/4"), PARA CIRCUITOS TE</v>
          </cell>
          <cell r="C6966" t="str">
            <v>M</v>
          </cell>
          <cell r="D6966" t="str">
            <v>CR</v>
          </cell>
          <cell r="E6966">
            <v>4.76</v>
          </cell>
        </row>
        <row r="6967">
          <cell r="A6967" t="str">
            <v>RMINAIS, I</v>
          </cell>
          <cell r="B6967" t="str">
            <v>NSTALADO EM LAJE - FORNECIMENTO E INSTALAÇÃO. AF_12/2015</v>
          </cell>
        </row>
        <row r="6968">
          <cell r="A6968">
            <v>91846</v>
          </cell>
          <cell r="B6968" t="str">
            <v>ELETRODUTO FLEXÍVEL CORRUGADO, PVC, DN 32 MM (1"), PARA CIRCUITOS TERM</v>
          </cell>
          <cell r="C6968" t="str">
            <v>M</v>
          </cell>
          <cell r="D6968" t="str">
            <v>CR</v>
          </cell>
          <cell r="E6968">
            <v>6.42</v>
          </cell>
        </row>
        <row r="6969">
          <cell r="A6969" t="str">
            <v>INAIS, INS</v>
          </cell>
          <cell r="B6969" t="str">
            <v>TALADO EM LAJE - FORNECIMENTO E INSTALAÇÃO. AF_12/2015</v>
          </cell>
        </row>
        <row r="6970">
          <cell r="A6970">
            <v>91852</v>
          </cell>
          <cell r="B6970" t="str">
            <v>ELETRODUTO FLEXÍVEL CORRUGADO, PVC, DN 20 MM (1/2"), PARA CIRCUITOS TE</v>
          </cell>
          <cell r="C6970" t="str">
            <v>M</v>
          </cell>
          <cell r="D6970" t="str">
            <v>CR</v>
          </cell>
          <cell r="E6970">
            <v>5.27</v>
          </cell>
        </row>
        <row r="6971">
          <cell r="A6971" t="str">
            <v>RMINAIS, I</v>
          </cell>
          <cell r="B6971" t="str">
            <v>NSTALADO EM PAREDE - FORNECIMENTO E INSTALAÇÃO. AF_12/2015</v>
          </cell>
        </row>
        <row r="6972">
          <cell r="A6972" t="str">
            <v>SINAPI - S</v>
          </cell>
          <cell r="B6972" t="str">
            <v>ISTEMA NACIONAL DE PESQUISA DE CUSTOS E ÍNDICES DA CONSTRUÇÃO CIVIL</v>
          </cell>
        </row>
        <row r="6973">
          <cell r="A6973" t="str">
            <v>PCI.817.01</v>
          </cell>
          <cell r="B6973" t="e">
            <v>#NAME?</v>
          </cell>
          <cell r="D6973" t="str">
            <v>EM</v>
          </cell>
          <cell r="E6973" t="str">
            <v>06/2016 AS 13:04:4</v>
          </cell>
        </row>
        <row r="6974">
          <cell r="D6974" t="str">
            <v>TA</v>
          </cell>
          <cell r="E6974" t="str">
            <v>TÉCNICA: 13/06/20</v>
          </cell>
        </row>
        <row r="6975">
          <cell r="A6975" t="str">
            <v>ENCARGOS S</v>
          </cell>
          <cell r="B6975" t="str">
            <v>OCIAIS DESONERADOS: 90,80%(HORA)   52,84%(MÊS)</v>
          </cell>
        </row>
        <row r="6976">
          <cell r="A6976" t="str">
            <v>ABRANGÊNCI</v>
          </cell>
          <cell r="B6976" t="str">
            <v>A : NACIONAL                                              LOCALIDADE  : BELO</v>
          </cell>
          <cell r="C6976" t="str">
            <v>HORI</v>
          </cell>
        </row>
        <row r="6977">
          <cell r="A6977" t="str">
            <v>REF.COLETA</v>
          </cell>
          <cell r="B6977" t="str">
            <v>: MEDIANO</v>
          </cell>
          <cell r="D6977" t="str">
            <v>TA</v>
          </cell>
          <cell r="E6977" t="str">
            <v>: 05/2016</v>
          </cell>
        </row>
        <row r="6978">
          <cell r="A6978" t="str">
            <v>CÓDIGO</v>
          </cell>
          <cell r="B6978" t="str">
            <v>|D E S C R I Ç Ã O                                                   |UN</v>
          </cell>
          <cell r="C6978" t="str">
            <v>IDADE</v>
          </cell>
          <cell r="D6978" t="str">
            <v>DE</v>
          </cell>
          <cell r="E6978" t="str">
            <v>|CUSTO TOTA</v>
          </cell>
        </row>
        <row r="6979">
          <cell r="A6979" t="str">
            <v>VÍNCULO...</v>
          </cell>
          <cell r="B6979" t="str">
            <v>..: CAIXA REFERENCIAL</v>
          </cell>
        </row>
        <row r="6980">
          <cell r="A6980">
            <v>91854</v>
          </cell>
          <cell r="B6980" t="str">
            <v>ELETRODUTO FLEXÍVEL CORRUGADO, PVC, DN 25 MM (3/4"), PARA CIRCUITOS TE</v>
          </cell>
          <cell r="C6980" t="str">
            <v>M</v>
          </cell>
          <cell r="D6980" t="str">
            <v>CR</v>
          </cell>
          <cell r="E6980">
            <v>6.2</v>
          </cell>
        </row>
        <row r="6981">
          <cell r="A6981" t="str">
            <v>RMINAIS, I</v>
          </cell>
          <cell r="B6981" t="str">
            <v>NSTALADO EM PAREDE - FORNECIMENTO E INSTALAÇÃO. AF_12/2015</v>
          </cell>
        </row>
        <row r="6982">
          <cell r="A6982">
            <v>91856</v>
          </cell>
          <cell r="B6982" t="str">
            <v>ELETRODUTO FLEXÍVEL CORRUGADO, PVC, DN 32 MM (1"), PARA CIRCUITOS TERM</v>
          </cell>
          <cell r="C6982" t="str">
            <v>M</v>
          </cell>
          <cell r="D6982" t="str">
            <v>CR</v>
          </cell>
          <cell r="E6982">
            <v>7.78</v>
          </cell>
        </row>
        <row r="6983">
          <cell r="A6983" t="str">
            <v>INAIS, INS</v>
          </cell>
          <cell r="B6983" t="str">
            <v>TALADO EM PAREDE - FORNECIMENTO E INSTALAÇÃO. AF_12/2015</v>
          </cell>
        </row>
        <row r="6984">
          <cell r="A6984">
            <v>91862</v>
          </cell>
          <cell r="B6984" t="str">
            <v>ELETRODUTO RÍGIDO ROSCÁVEL, PVC, DN 20 MM (1/2"), PARA CIRCUITOS TERMI</v>
          </cell>
          <cell r="C6984" t="str">
            <v>M</v>
          </cell>
          <cell r="D6984" t="str">
            <v>CR</v>
          </cell>
          <cell r="E6984">
            <v>3.76</v>
          </cell>
        </row>
        <row r="6985">
          <cell r="A6985" t="str">
            <v>NAIS, INST</v>
          </cell>
          <cell r="B6985" t="str">
            <v>ALADO EM FORRO - FORNECIMENTO E INSTALAÇÃO. AF_12/2015</v>
          </cell>
        </row>
        <row r="6986">
          <cell r="A6986">
            <v>91863</v>
          </cell>
          <cell r="B6986" t="str">
            <v>ELETRODUTO RÍGIDO ROSCÁVEL, PVC, DN 25 MM (3/4"), PARA CIRCUITOS TERMI</v>
          </cell>
          <cell r="C6986" t="str">
            <v>M</v>
          </cell>
          <cell r="D6986" t="str">
            <v>CR</v>
          </cell>
          <cell r="E6986">
            <v>4.95</v>
          </cell>
        </row>
        <row r="6987">
          <cell r="A6987" t="str">
            <v>NAIS, INST</v>
          </cell>
          <cell r="B6987" t="str">
            <v>ALADO EM FORRO - FORNECIMENTO E INSTALAÇÃO. AF_12/2015</v>
          </cell>
        </row>
        <row r="6988">
          <cell r="A6988">
            <v>91864</v>
          </cell>
          <cell r="B6988" t="str">
            <v>ELETRODUTO RÍGIDO ROSCÁVEL, PVC, DN 32 MM (1"), PARA CIRCUITOS TERMINA</v>
          </cell>
          <cell r="C6988" t="str">
            <v>M</v>
          </cell>
          <cell r="D6988" t="str">
            <v>CR</v>
          </cell>
          <cell r="E6988">
            <v>6.97</v>
          </cell>
        </row>
        <row r="6989">
          <cell r="A6989" t="str">
            <v>IS, INSTAL</v>
          </cell>
          <cell r="B6989" t="str">
            <v>ADO EM FORRO - FORNECIMENTO E INSTALAÇÃO. AF_12/2015</v>
          </cell>
        </row>
        <row r="6990">
          <cell r="A6990">
            <v>91865</v>
          </cell>
          <cell r="B6990" t="str">
            <v>ELETRODUTO RÍGIDO ROSCÁVEL, PVC, DN 40 MM (1 1/4"), PARA CIRCUITOS TER</v>
          </cell>
          <cell r="C6990" t="str">
            <v>M</v>
          </cell>
          <cell r="D6990" t="str">
            <v>CR</v>
          </cell>
          <cell r="E6990">
            <v>9.67</v>
          </cell>
        </row>
        <row r="6991">
          <cell r="A6991" t="str">
            <v>MINAIS, IN</v>
          </cell>
          <cell r="B6991" t="str">
            <v>STALADO EM FORRO - FORNECIMENTO E INSTALAÇÃO. AF_12/2015</v>
          </cell>
        </row>
        <row r="6992">
          <cell r="A6992">
            <v>91866</v>
          </cell>
          <cell r="B6992" t="str">
            <v>ELETRODUTO RÍGIDO ROSCÁVEL, PVC, DN 20 MM (1/2"), PARA CIRCUITOS TERMI</v>
          </cell>
          <cell r="C6992" t="str">
            <v>M</v>
          </cell>
          <cell r="D6992" t="str">
            <v>CR</v>
          </cell>
          <cell r="E6992">
            <v>4.3499999999999996</v>
          </cell>
        </row>
        <row r="6993">
          <cell r="A6993" t="str">
            <v>NAIS, INST</v>
          </cell>
          <cell r="B6993" t="str">
            <v>ALADO EM LAJE - FORNECIMENTO E INSTALAÇÃO. AF_12/2015</v>
          </cell>
        </row>
        <row r="6994">
          <cell r="A6994">
            <v>91867</v>
          </cell>
          <cell r="B6994" t="str">
            <v>ELETRODUTO RÍGIDO ROSCÁVEL, PVC, DN 25 MM (3/4"), PARA CIRCUITOS TERMI</v>
          </cell>
          <cell r="C6994" t="str">
            <v>M</v>
          </cell>
          <cell r="D6994" t="str">
            <v>CR</v>
          </cell>
          <cell r="E6994">
            <v>5.53</v>
          </cell>
        </row>
        <row r="6995">
          <cell r="A6995" t="str">
            <v>NAIS, INST</v>
          </cell>
          <cell r="B6995" t="str">
            <v>ALADO EM LAJE - FORNECIMENTO E INSTALAÇÃO. AF_12/2015</v>
          </cell>
        </row>
        <row r="6996">
          <cell r="A6996">
            <v>91868</v>
          </cell>
          <cell r="B6996" t="str">
            <v>ELETRODUTO RÍGIDO ROSCÁVEL, PVC, DN 32 MM (1"), PARA CIRCUITOS TERMINA</v>
          </cell>
          <cell r="C6996" t="str">
            <v>M</v>
          </cell>
          <cell r="D6996" t="str">
            <v>CR</v>
          </cell>
          <cell r="E6996">
            <v>7.56</v>
          </cell>
        </row>
        <row r="6997">
          <cell r="A6997" t="str">
            <v>IS, INSTAL</v>
          </cell>
          <cell r="B6997" t="str">
            <v>ADO EM LAJE - FORNECIMENTO E INSTALAÇÃO. AF_12/2015</v>
          </cell>
        </row>
        <row r="6998">
          <cell r="A6998">
            <v>91869</v>
          </cell>
          <cell r="B6998" t="str">
            <v>ELETRODUTO RÍGIDO ROSCÁVEL, PVC, DN 40 MM (1 1/4"), PARA CIRCUITOS TER</v>
          </cell>
          <cell r="C6998" t="str">
            <v>M</v>
          </cell>
          <cell r="D6998" t="str">
            <v>CR</v>
          </cell>
          <cell r="E6998">
            <v>10.26</v>
          </cell>
        </row>
        <row r="6999">
          <cell r="A6999" t="str">
            <v>MINAIS, IN</v>
          </cell>
          <cell r="B6999" t="str">
            <v>STALADO EM LAJE - FORNECIMENTO E INSTALAÇÃO. AF_12/2015</v>
          </cell>
        </row>
        <row r="7000">
          <cell r="A7000">
            <v>91870</v>
          </cell>
          <cell r="B7000" t="str">
            <v>ELETRODUTO RÍGIDO ROSCÁVEL, PVC, DN 20 MM (1/2"), PARA CIRCUITOS TERMI</v>
          </cell>
          <cell r="C7000" t="str">
            <v>M</v>
          </cell>
          <cell r="D7000" t="str">
            <v>CR</v>
          </cell>
          <cell r="E7000">
            <v>6.25</v>
          </cell>
        </row>
        <row r="7001">
          <cell r="A7001" t="str">
            <v>NAIS, INST</v>
          </cell>
          <cell r="B7001" t="str">
            <v>ALADO EM PAREDE - FORNECIMENTO E INSTALAÇÃO. AF_12/2015</v>
          </cell>
        </row>
        <row r="7002">
          <cell r="A7002">
            <v>91871</v>
          </cell>
          <cell r="B7002" t="str">
            <v>ELETRODUTO RÍGIDO ROSCÁVEL, PVC, DN 25 MM (3/4"), PARA CIRCUITOS TERMI</v>
          </cell>
          <cell r="C7002" t="str">
            <v>M</v>
          </cell>
          <cell r="D7002" t="str">
            <v>CR</v>
          </cell>
          <cell r="E7002">
            <v>7.46</v>
          </cell>
        </row>
        <row r="7003">
          <cell r="A7003" t="str">
            <v>NAIS, INST</v>
          </cell>
          <cell r="B7003" t="str">
            <v>ALADO EM PAREDE - FORNECIMENTO E INSTALAÇÃO. AF_12/2015</v>
          </cell>
        </row>
        <row r="7004">
          <cell r="A7004">
            <v>91872</v>
          </cell>
          <cell r="B7004" t="str">
            <v>ELETRODUTO RÍGIDO ROSCÁVEL, PVC, DN 32 MM (1"), PARA CIRCUITOS TERMINA</v>
          </cell>
          <cell r="C7004" t="str">
            <v>M</v>
          </cell>
          <cell r="D7004" t="str">
            <v>CR</v>
          </cell>
          <cell r="E7004">
            <v>9.48</v>
          </cell>
        </row>
        <row r="7005">
          <cell r="A7005" t="str">
            <v>IS, INSTAL</v>
          </cell>
          <cell r="B7005" t="str">
            <v>ADO EM PAREDE - FORNECIMENTO E INSTALAÇÃO. AF_12/2015</v>
          </cell>
        </row>
        <row r="7006">
          <cell r="A7006">
            <v>91873</v>
          </cell>
          <cell r="B7006" t="str">
            <v>ELETRODUTO RÍGIDO ROSCÁVEL, PVC, DN 40 MM (1 1/4"), PARA CIRCUITOS TER</v>
          </cell>
          <cell r="C7006" t="str">
            <v>M</v>
          </cell>
          <cell r="D7006" t="str">
            <v>CR</v>
          </cell>
          <cell r="E7006">
            <v>12.15</v>
          </cell>
        </row>
        <row r="7007">
          <cell r="A7007" t="str">
            <v>MINAIS, IN</v>
          </cell>
          <cell r="B7007" t="str">
            <v>STALADO EM PAREDE - FORNECIMENTO E INSTALAÇÃO. AF_12/2015</v>
          </cell>
        </row>
        <row r="7008">
          <cell r="A7008" t="str">
            <v>SINAPI - S</v>
          </cell>
          <cell r="B7008" t="str">
            <v>ISTEMA NACIONAL DE PESQUISA DE CUSTOS E ÍNDICES DA CONSTRUÇÃO CIVIL</v>
          </cell>
        </row>
        <row r="7009">
          <cell r="A7009">
            <v>93008</v>
          </cell>
          <cell r="B7009" t="str">
            <v>ELETRODUTO RÍGIDO ROSCÁVEL, PVC, DN 50 MM (1 1/2") - FORNECIMENTO E IN</v>
          </cell>
          <cell r="C7009" t="str">
            <v>M</v>
          </cell>
          <cell r="D7009" t="str">
            <v>CR</v>
          </cell>
          <cell r="E7009">
            <v>11.1</v>
          </cell>
        </row>
        <row r="7010">
          <cell r="A7010" t="str">
            <v>STALAÇÃO.</v>
          </cell>
          <cell r="B7010" t="str">
            <v>AF_12/2015</v>
          </cell>
        </row>
        <row r="7011">
          <cell r="A7011">
            <v>93009</v>
          </cell>
          <cell r="B7011" t="str">
            <v>ELETRODUTO RÍGIDO ROSCÁVEL, PVC, DN 60 MM (2") - FORNECIMENTO E INSTAL</v>
          </cell>
          <cell r="C7011" t="str">
            <v>M</v>
          </cell>
          <cell r="D7011" t="str">
            <v>CR</v>
          </cell>
          <cell r="E7011">
            <v>13.85</v>
          </cell>
        </row>
        <row r="7012">
          <cell r="A7012" t="str">
            <v>AÇÃO. AF_1</v>
          </cell>
          <cell r="B7012">
            <v>42036</v>
          </cell>
        </row>
        <row r="7013">
          <cell r="A7013">
            <v>93010</v>
          </cell>
          <cell r="B7013" t="str">
            <v>ELETRODUTO RÍGIDO ROSCÁVEL, PVC, DN 75 MM (2 1/2") - FORNECIMENTO E IN</v>
          </cell>
          <cell r="C7013" t="str">
            <v>M</v>
          </cell>
          <cell r="D7013" t="str">
            <v>CR</v>
          </cell>
          <cell r="E7013">
            <v>24.74</v>
          </cell>
        </row>
        <row r="7014">
          <cell r="A7014" t="str">
            <v>STALAÇÃO.</v>
          </cell>
          <cell r="B7014" t="str">
            <v>AF_12/2015</v>
          </cell>
        </row>
        <row r="7015">
          <cell r="A7015">
            <v>93011</v>
          </cell>
          <cell r="B7015" t="str">
            <v>ELETRODUTO RÍGIDO ROSCÁVEL, PVC, DN 85 MM (3") - FORNECIMENTO E INSTAL</v>
          </cell>
          <cell r="C7015" t="str">
            <v>M</v>
          </cell>
          <cell r="D7015" t="str">
            <v>CR</v>
          </cell>
          <cell r="E7015">
            <v>30.62</v>
          </cell>
        </row>
        <row r="7016">
          <cell r="A7016" t="str">
            <v>AÇÃO. AF_1</v>
          </cell>
          <cell r="B7016">
            <v>42036</v>
          </cell>
        </row>
        <row r="7017">
          <cell r="A7017">
            <v>93012</v>
          </cell>
          <cell r="B7017" t="str">
            <v>ELETRODUTO RÍGIDO ROSCÁVEL, PVC, DN 110 MM (4") - FORNECIMENTO E INSTA</v>
          </cell>
          <cell r="C7017" t="str">
            <v>M</v>
          </cell>
          <cell r="D7017" t="str">
            <v>CR</v>
          </cell>
          <cell r="E7017">
            <v>45.28</v>
          </cell>
        </row>
        <row r="7018">
          <cell r="A7018" t="str">
            <v>LAÇÃO. AF_</v>
          </cell>
          <cell r="B7018">
            <v>42339</v>
          </cell>
        </row>
        <row r="7019">
          <cell r="A7019">
            <v>166</v>
          </cell>
          <cell r="B7019" t="str">
            <v>CONEXOES</v>
          </cell>
        </row>
        <row r="7020">
          <cell r="A7020">
            <v>72259</v>
          </cell>
          <cell r="B7020" t="str">
            <v>TERMINAL OU CONECTOR DE PRESSAO - PARA CABO 10MM2 - FORNECIMENTO E INS</v>
          </cell>
          <cell r="C7020" t="str">
            <v>UN</v>
          </cell>
          <cell r="D7020" t="str">
            <v>CR</v>
          </cell>
          <cell r="E7020">
            <v>10.65</v>
          </cell>
        </row>
        <row r="7021">
          <cell r="A7021" t="str">
            <v>TALACAO</v>
          </cell>
        </row>
        <row r="7022">
          <cell r="A7022">
            <v>72260</v>
          </cell>
          <cell r="B7022" t="str">
            <v>TERMINAL OU CONECTOR DE PRESSAO - PARA CABO 16MM2 - FORNECIMENTO E INS</v>
          </cell>
          <cell r="C7022" t="str">
            <v>UN</v>
          </cell>
          <cell r="D7022" t="str">
            <v>CR</v>
          </cell>
          <cell r="E7022">
            <v>10.61</v>
          </cell>
        </row>
        <row r="7023">
          <cell r="A7023" t="str">
            <v>TALACAO</v>
          </cell>
        </row>
        <row r="7024">
          <cell r="A7024">
            <v>72261</v>
          </cell>
          <cell r="B7024" t="str">
            <v>TERMINAL OU CONECTOR DE PRESSAO - PARA CABO 25MM2 - FORNECIMENTO E INS</v>
          </cell>
          <cell r="C7024" t="str">
            <v>UN</v>
          </cell>
          <cell r="D7024" t="str">
            <v>CR</v>
          </cell>
          <cell r="E7024">
            <v>11.21</v>
          </cell>
        </row>
        <row r="7025">
          <cell r="A7025" t="str">
            <v>TALACAO</v>
          </cell>
        </row>
        <row r="7026">
          <cell r="A7026">
            <v>72262</v>
          </cell>
          <cell r="B7026" t="str">
            <v>TERMINAL OU CONECTOR DE PRESSAO - PARA CABO 35MM2 - FORNECIMENTO E INS</v>
          </cell>
          <cell r="C7026" t="str">
            <v>UN</v>
          </cell>
          <cell r="D7026" t="str">
            <v>CR</v>
          </cell>
          <cell r="E7026">
            <v>11.21</v>
          </cell>
        </row>
        <row r="7027">
          <cell r="A7027" t="str">
            <v>TALACAO</v>
          </cell>
        </row>
        <row r="7028">
          <cell r="A7028">
            <v>72263</v>
          </cell>
          <cell r="B7028" t="str">
            <v>TERMINAL OU CONECTOR DE PRESSAO - PARA CABO 50MM2 - FORNECIMENTO E INS</v>
          </cell>
          <cell r="C7028" t="str">
            <v>UN</v>
          </cell>
          <cell r="D7028" t="str">
            <v>CR</v>
          </cell>
          <cell r="E7028">
            <v>15.04</v>
          </cell>
        </row>
        <row r="7029">
          <cell r="A7029" t="str">
            <v>TALACAO</v>
          </cell>
        </row>
        <row r="7030">
          <cell r="A7030">
            <v>72264</v>
          </cell>
          <cell r="B7030" t="str">
            <v>TERMINAL OU CONECTOR DE PRESSAO - PARA CABO 70MM2 - FORNECIMENTO E INS</v>
          </cell>
          <cell r="C7030" t="str">
            <v>UN</v>
          </cell>
          <cell r="D7030" t="str">
            <v>CR</v>
          </cell>
          <cell r="E7030">
            <v>15.16</v>
          </cell>
        </row>
        <row r="7031">
          <cell r="A7031" t="str">
            <v>TALACAO</v>
          </cell>
        </row>
        <row r="7032">
          <cell r="A7032">
            <v>72265</v>
          </cell>
          <cell r="B7032" t="str">
            <v>TERMINAL OU CONECTOR DE PRESSAO - PARA CABO 95MM2 - FORNECIMENTO E INS</v>
          </cell>
          <cell r="C7032" t="str">
            <v>UN</v>
          </cell>
          <cell r="D7032" t="str">
            <v>CR</v>
          </cell>
          <cell r="E7032">
            <v>18</v>
          </cell>
        </row>
        <row r="7033">
          <cell r="A7033" t="str">
            <v>TALACAO</v>
          </cell>
        </row>
        <row r="7034">
          <cell r="A7034">
            <v>72266</v>
          </cell>
          <cell r="B7034" t="str">
            <v>TERMINAL OU CONECTOR DE PRESSAO - PARA CABO 120MM2 - FORNECIMENTO E IN</v>
          </cell>
          <cell r="C7034" t="str">
            <v>UN</v>
          </cell>
          <cell r="D7034" t="str">
            <v>CR</v>
          </cell>
          <cell r="E7034">
            <v>24.04</v>
          </cell>
        </row>
        <row r="7035">
          <cell r="A7035" t="str">
            <v>STALACAO</v>
          </cell>
        </row>
        <row r="7036">
          <cell r="A7036">
            <v>72267</v>
          </cell>
          <cell r="B7036" t="str">
            <v>TERMINAL OU CONECTOR DE PRESSAO - PARA CABO 150MM2 - FORNECIMENTO E IN</v>
          </cell>
          <cell r="C7036" t="str">
            <v>UN</v>
          </cell>
          <cell r="D7036" t="str">
            <v>CR</v>
          </cell>
          <cell r="E7036">
            <v>24.24</v>
          </cell>
        </row>
        <row r="7037">
          <cell r="A7037" t="str">
            <v>SINAPI - S</v>
          </cell>
          <cell r="B7037" t="str">
            <v>ISTEMA NACIONAL DE PESQUISA DE CUSTOS E ÍNDICES DA CONSTRUÇÃO CIVIL</v>
          </cell>
        </row>
        <row r="7038">
          <cell r="A7038" t="str">
            <v>PCI.817.01</v>
          </cell>
          <cell r="B7038" t="e">
            <v>#NAME?</v>
          </cell>
          <cell r="D7038" t="str">
            <v>EM</v>
          </cell>
          <cell r="E7038" t="str">
            <v>06/2016 AS 13:04:4</v>
          </cell>
        </row>
        <row r="7039">
          <cell r="D7039" t="str">
            <v>TA</v>
          </cell>
          <cell r="E7039" t="str">
            <v>TÉCNICA: 13/06/20</v>
          </cell>
        </row>
        <row r="7040">
          <cell r="A7040" t="str">
            <v>ENCARGOS S</v>
          </cell>
          <cell r="B7040" t="str">
            <v>OCIAIS DESONERADOS: 90,80%(HORA)   52,84%(MÊS)</v>
          </cell>
        </row>
        <row r="7041">
          <cell r="A7041" t="str">
            <v>ABRANGÊNCI</v>
          </cell>
          <cell r="B7041" t="str">
            <v>A : NACIONAL                                              LOCALIDADE  : BELO</v>
          </cell>
          <cell r="C7041" t="str">
            <v>HORI</v>
          </cell>
        </row>
        <row r="7042">
          <cell r="A7042" t="str">
            <v>REF.COLETA</v>
          </cell>
          <cell r="B7042" t="str">
            <v>: MEDIANO</v>
          </cell>
          <cell r="D7042" t="str">
            <v>TA</v>
          </cell>
          <cell r="E7042" t="str">
            <v>: 05/2016</v>
          </cell>
        </row>
        <row r="7043">
          <cell r="A7043" t="str">
            <v>CÓDIGO</v>
          </cell>
          <cell r="B7043" t="str">
            <v>|D E S C R I Ç Ã O                                                   |UN</v>
          </cell>
          <cell r="C7043" t="str">
            <v>IDADE</v>
          </cell>
          <cell r="D7043" t="str">
            <v>DE</v>
          </cell>
          <cell r="E7043" t="str">
            <v>|CUSTO TOTA</v>
          </cell>
        </row>
        <row r="7044">
          <cell r="A7044" t="str">
            <v>VÍNCULO...</v>
          </cell>
          <cell r="B7044" t="str">
            <v>..: CAIXA REFERENCIAL</v>
          </cell>
        </row>
        <row r="7045">
          <cell r="A7045" t="str">
            <v>STALACAO</v>
          </cell>
        </row>
        <row r="7046">
          <cell r="A7046">
            <v>72268</v>
          </cell>
          <cell r="B7046" t="str">
            <v>TERMINAL OU CONECTOR DE PRESSAO - PARA CABO 185MM2 - FORNECIMENTO E IN</v>
          </cell>
          <cell r="C7046" t="str">
            <v>UN</v>
          </cell>
          <cell r="D7046" t="str">
            <v>CR</v>
          </cell>
          <cell r="E7046">
            <v>25.16</v>
          </cell>
        </row>
        <row r="7047">
          <cell r="A7047" t="str">
            <v>STALACAO</v>
          </cell>
        </row>
        <row r="7048">
          <cell r="A7048">
            <v>72269</v>
          </cell>
          <cell r="B7048" t="str">
            <v>TERMINAL OU CONECTOR DE PRESSAO - PARA CABO 240MM2 - FORNECIMENTO E IN</v>
          </cell>
          <cell r="C7048" t="str">
            <v>UN</v>
          </cell>
          <cell r="D7048" t="str">
            <v>CR</v>
          </cell>
          <cell r="E7048">
            <v>28.64</v>
          </cell>
        </row>
        <row r="7049">
          <cell r="A7049" t="str">
            <v>STALACAO</v>
          </cell>
        </row>
        <row r="7050">
          <cell r="A7050">
            <v>72270</v>
          </cell>
          <cell r="B7050" t="str">
            <v>TERMINAL OU CONECTOR DE PRESSAO - PARA CABO 300MM2 - FORNECIMENTO E IN</v>
          </cell>
          <cell r="C7050" t="str">
            <v>UN</v>
          </cell>
          <cell r="D7050" t="str">
            <v>CR</v>
          </cell>
          <cell r="E7050">
            <v>35.18</v>
          </cell>
        </row>
        <row r="7051">
          <cell r="A7051" t="str">
            <v>STALACAO</v>
          </cell>
        </row>
        <row r="7052">
          <cell r="A7052">
            <v>72271</v>
          </cell>
          <cell r="B7052" t="str">
            <v>CONECTOR PARAFUSO FENDIDO SPLIT-BOLT - PARA CABO DE 16MM2 - FORNECIM  U</v>
          </cell>
          <cell r="C7052" t="str">
            <v>N</v>
          </cell>
          <cell r="D7052" t="str">
            <v>R</v>
          </cell>
          <cell r="E7052">
            <v>8.65</v>
          </cell>
        </row>
        <row r="7053">
          <cell r="A7053" t="str">
            <v>ENTO E INS</v>
          </cell>
          <cell r="B7053" t="str">
            <v>TALACAO</v>
          </cell>
        </row>
        <row r="7054">
          <cell r="A7054">
            <v>72272</v>
          </cell>
          <cell r="B7054" t="str">
            <v>CONECTOR PARAFUSO FENDIDO SPLIT-BOLT - PARA CABO DE 35MM2 - FORNECIM  U</v>
          </cell>
          <cell r="C7054" t="str">
            <v>N</v>
          </cell>
          <cell r="D7054" t="str">
            <v>R</v>
          </cell>
          <cell r="E7054">
            <v>9.58</v>
          </cell>
        </row>
        <row r="7055">
          <cell r="A7055" t="str">
            <v>ENTO E INS</v>
          </cell>
          <cell r="B7055" t="str">
            <v>TALACAO</v>
          </cell>
        </row>
        <row r="7056">
          <cell r="A7056">
            <v>73782</v>
          </cell>
          <cell r="B7056" t="str">
            <v>TERMINAL MECANICO</v>
          </cell>
        </row>
        <row r="7057">
          <cell r="A7057" t="str">
            <v>73782/002</v>
          </cell>
          <cell r="B7057" t="str">
            <v>TERMINAL METALICO A PRESSAO PARA 1 CABO DE 50 MM2 - FORNECIMENTO E INS</v>
          </cell>
          <cell r="C7057" t="str">
            <v>UN</v>
          </cell>
          <cell r="D7057" t="str">
            <v>CR</v>
          </cell>
          <cell r="E7057">
            <v>25.44</v>
          </cell>
        </row>
        <row r="7058">
          <cell r="A7058" t="str">
            <v>TALACAO</v>
          </cell>
        </row>
        <row r="7059">
          <cell r="A7059" t="str">
            <v>73782/003</v>
          </cell>
          <cell r="B7059" t="str">
            <v>TERMINAL METALICO A PRESSAO PARA 1 CABO DE 95 MM2 - FORNECIMENTO E INS</v>
          </cell>
          <cell r="C7059" t="str">
            <v>UN</v>
          </cell>
          <cell r="D7059" t="str">
            <v>CR</v>
          </cell>
          <cell r="E7059">
            <v>39.31</v>
          </cell>
        </row>
        <row r="7060">
          <cell r="A7060" t="str">
            <v>TALACAO</v>
          </cell>
        </row>
        <row r="7061">
          <cell r="A7061" t="str">
            <v>73782/004</v>
          </cell>
          <cell r="B7061" t="str">
            <v>TERMINAL A PRESSAO REFORCADO PARA CONEXAO DE CABO DE COBRE A BARRA, CA</v>
          </cell>
          <cell r="C7061" t="str">
            <v>UN</v>
          </cell>
          <cell r="D7061" t="str">
            <v>CR</v>
          </cell>
          <cell r="E7061">
            <v>89.33</v>
          </cell>
        </row>
        <row r="7062">
          <cell r="A7062" t="str">
            <v>BO 150 E 1</v>
          </cell>
          <cell r="B7062" t="str">
            <v>85MM2 - FORNECIMENTO E INSTALACAO</v>
          </cell>
        </row>
        <row r="7063">
          <cell r="A7063" t="str">
            <v>73782/005</v>
          </cell>
          <cell r="B7063" t="str">
            <v>TERMINAL METALICO A PRESSAO P/ 1 CABO DE COBRE DE 25 MM2 COM 1 FURO DE</v>
          </cell>
          <cell r="C7063" t="str">
            <v>UN</v>
          </cell>
          <cell r="D7063" t="str">
            <v>CR</v>
          </cell>
          <cell r="E7063">
            <v>15.69</v>
          </cell>
        </row>
        <row r="7064">
          <cell r="A7064" t="str">
            <v>FIXAÇÃO -</v>
          </cell>
          <cell r="B7064" t="str">
            <v>FORNECIMENTO E INSTALACAO</v>
          </cell>
        </row>
        <row r="7065">
          <cell r="A7065">
            <v>83377</v>
          </cell>
          <cell r="B7065" t="str">
            <v>CONECTOR DE PARAFUSO FENDIDO EM LIGA DE COBRE COM SEPARADOR DE CABOS P</v>
          </cell>
          <cell r="C7065" t="str">
            <v>UN</v>
          </cell>
          <cell r="D7065" t="str">
            <v>CR</v>
          </cell>
          <cell r="E7065">
            <v>7.36</v>
          </cell>
        </row>
        <row r="7066">
          <cell r="A7066" t="str">
            <v>ARA CABO 5</v>
          </cell>
          <cell r="B7066" t="str">
            <v>0 MM2 - FORNECIMENTO E INSTALACAO</v>
          </cell>
        </row>
        <row r="7067">
          <cell r="A7067">
            <v>91874</v>
          </cell>
          <cell r="B7067" t="str">
            <v>LUVA PARA ELETRODUTO, PVC, ROSCÁVEL, DN 20 MM (1/2"), PARA CIRCUITOS T</v>
          </cell>
          <cell r="C7067" t="str">
            <v>UN</v>
          </cell>
          <cell r="D7067" t="str">
            <v>CR</v>
          </cell>
          <cell r="E7067">
            <v>3.38</v>
          </cell>
        </row>
        <row r="7068">
          <cell r="A7068" t="str">
            <v>ERMINAIS,</v>
          </cell>
          <cell r="B7068" t="str">
            <v>INSTALADA EM FORRO - FORNECIMENTO E INSTALAÇÃO. AF_12/2015</v>
          </cell>
        </row>
        <row r="7069">
          <cell r="A7069">
            <v>91875</v>
          </cell>
          <cell r="B7069" t="str">
            <v>LUVA PARA ELETRODUTO, PVC, ROSCÁVEL, DN 25 MM (3/4"), PARA CIRCUITOS T</v>
          </cell>
          <cell r="C7069" t="str">
            <v>UN</v>
          </cell>
          <cell r="D7069" t="str">
            <v>CR</v>
          </cell>
          <cell r="E7069">
            <v>4.57</v>
          </cell>
        </row>
        <row r="7070">
          <cell r="A7070" t="str">
            <v>ERMINAIS,</v>
          </cell>
          <cell r="B7070" t="str">
            <v>INSTALADA EM FORRO - FORNECIMENTO E INSTALAÇÃO. AF_12/2015</v>
          </cell>
        </row>
        <row r="7071">
          <cell r="A7071">
            <v>91876</v>
          </cell>
          <cell r="B7071" t="str">
            <v>LUVA PARA ELETRODUTO, PVC, ROSCÁVEL, DN 32 MM (1"), PARA CIRCUITOS TER</v>
          </cell>
          <cell r="C7071" t="str">
            <v>UN</v>
          </cell>
          <cell r="D7071" t="str">
            <v>CR</v>
          </cell>
          <cell r="E7071">
            <v>5.89</v>
          </cell>
        </row>
        <row r="7072">
          <cell r="A7072" t="str">
            <v>MINAIS, IN</v>
          </cell>
          <cell r="B7072" t="str">
            <v>STALADA EM FORRO - FORNECIMENTO E INSTALAÇÃO. AF_12/2015</v>
          </cell>
        </row>
        <row r="7073">
          <cell r="A7073" t="str">
            <v>SINAPI - S</v>
          </cell>
          <cell r="B7073" t="str">
            <v>ISTEMA NACIONAL DE PESQUISA DE CUSTOS E ÍNDICES DA CONSTRUÇÃO CIVIL</v>
          </cell>
        </row>
        <row r="7074">
          <cell r="A7074" t="str">
            <v>PCI.817.01</v>
          </cell>
          <cell r="B7074" t="e">
            <v>#NAME?</v>
          </cell>
          <cell r="D7074" t="str">
            <v>EM</v>
          </cell>
          <cell r="E7074" t="str">
            <v>06/2016 AS 13:04:4</v>
          </cell>
        </row>
        <row r="7075">
          <cell r="D7075" t="str">
            <v>TA</v>
          </cell>
          <cell r="E7075" t="str">
            <v>TÉCNICA: 13/06/20</v>
          </cell>
        </row>
        <row r="7076">
          <cell r="A7076" t="str">
            <v>ENCARGOS S</v>
          </cell>
          <cell r="B7076" t="str">
            <v>OCIAIS DESONERADOS: 90,80%(HORA)   52,84%(MÊS)</v>
          </cell>
        </row>
        <row r="7077">
          <cell r="A7077" t="str">
            <v>ABRANGÊNCI</v>
          </cell>
          <cell r="B7077" t="str">
            <v>A : NACIONAL                                              LOCALIDADE  : BELO</v>
          </cell>
          <cell r="C7077" t="str">
            <v>HORI</v>
          </cell>
        </row>
        <row r="7078">
          <cell r="A7078" t="str">
            <v>REF.COLETA</v>
          </cell>
          <cell r="B7078" t="str">
            <v>: MEDIANO</v>
          </cell>
          <cell r="D7078" t="str">
            <v>TA</v>
          </cell>
          <cell r="E7078" t="str">
            <v>: 05/2016</v>
          </cell>
        </row>
        <row r="7079">
          <cell r="A7079" t="str">
            <v>CÓDIGO</v>
          </cell>
          <cell r="B7079" t="str">
            <v>|D E S C R I Ç Ã O                                                   |UN</v>
          </cell>
          <cell r="C7079" t="str">
            <v>IDADE</v>
          </cell>
          <cell r="D7079" t="str">
            <v>DE</v>
          </cell>
          <cell r="E7079" t="str">
            <v>|CUSTO TOTA</v>
          </cell>
        </row>
        <row r="7080">
          <cell r="A7080" t="str">
            <v>VÍNCULO...</v>
          </cell>
          <cell r="B7080" t="str">
            <v>..: CAIXA REFERENCIAL</v>
          </cell>
        </row>
        <row r="7081">
          <cell r="A7081">
            <v>91877</v>
          </cell>
          <cell r="B7081" t="str">
            <v>LUVA PARA ELETRODUTO, PVC, ROSCÁVEL, DN 40 MM (1 1/4"), PARA CIRCUITOS</v>
          </cell>
          <cell r="C7081" t="str">
            <v>UN</v>
          </cell>
          <cell r="D7081" t="str">
            <v>CR</v>
          </cell>
          <cell r="E7081">
            <v>8.26</v>
          </cell>
        </row>
        <row r="7082">
          <cell r="A7082" t="str">
            <v>TERMINAIS,</v>
          </cell>
          <cell r="B7082" t="str">
            <v>INSTALADA EM FORRO - FORNECIMENTO E INSTALAÇÃO. AF_12/2015</v>
          </cell>
        </row>
        <row r="7083">
          <cell r="A7083">
            <v>91878</v>
          </cell>
          <cell r="B7083" t="str">
            <v>LUVA PARA ELETRODUTO, PVC, ROSCÁVEL, DN 20 MM (1/2"), PARA CIRCUITOS T</v>
          </cell>
          <cell r="C7083" t="str">
            <v>UN</v>
          </cell>
          <cell r="D7083" t="str">
            <v>CR</v>
          </cell>
          <cell r="E7083">
            <v>4.21</v>
          </cell>
        </row>
        <row r="7084">
          <cell r="A7084" t="str">
            <v>ERMINAIS,</v>
          </cell>
          <cell r="B7084" t="str">
            <v>INSTALADA EM LAJE - FORNECIMENTO E INSTALAÇÃO. AF_12/2015</v>
          </cell>
        </row>
        <row r="7085">
          <cell r="A7085">
            <v>91879</v>
          </cell>
          <cell r="B7085" t="str">
            <v>LUVA PARA ELETRODUTO, PVC, ROSCÁVEL, DN 25 MM (3/4"), PARA CIRCUITOS T</v>
          </cell>
          <cell r="C7085" t="str">
            <v>UN</v>
          </cell>
          <cell r="D7085" t="str">
            <v>CR</v>
          </cell>
          <cell r="E7085">
            <v>5.37</v>
          </cell>
        </row>
        <row r="7086">
          <cell r="A7086" t="str">
            <v>ERMINAIS,</v>
          </cell>
          <cell r="B7086" t="str">
            <v>INSTALADA EM LAJE - FORNECIMENTO E INSTALAÇÃO. AF_12/2015</v>
          </cell>
        </row>
        <row r="7087">
          <cell r="A7087">
            <v>91880</v>
          </cell>
          <cell r="B7087" t="str">
            <v>LUVA PARA ELETRODUTO, PVC, ROSCÁVEL, DN 32 MM (1"), PARA CIRCUITOS TER</v>
          </cell>
          <cell r="C7087" t="str">
            <v>UN</v>
          </cell>
          <cell r="D7087" t="str">
            <v>CR</v>
          </cell>
          <cell r="E7087">
            <v>6.72</v>
          </cell>
        </row>
        <row r="7088">
          <cell r="A7088" t="str">
            <v>MINAIS, IN</v>
          </cell>
          <cell r="B7088" t="str">
            <v>STALADA EM LAJE - FORNECIMENTO E INSTALAÇÃO. AF_12/2015</v>
          </cell>
        </row>
        <row r="7089">
          <cell r="A7089">
            <v>91881</v>
          </cell>
          <cell r="B7089" t="str">
            <v>LUVA PARA ELETRODUTO, PVC, ROSCÁVEL, DN 40 MM (1 1/4"), PARA CIRCUITOS</v>
          </cell>
          <cell r="C7089" t="str">
            <v>UN</v>
          </cell>
          <cell r="D7089" t="str">
            <v>CR</v>
          </cell>
          <cell r="E7089">
            <v>9.09</v>
          </cell>
        </row>
        <row r="7090">
          <cell r="A7090" t="str">
            <v>TERMINAIS,</v>
          </cell>
          <cell r="B7090" t="str">
            <v>INSTALADA EM LAJE - FORNECIMENTO E INSTALAÇÃO. AF_12/2015</v>
          </cell>
        </row>
        <row r="7091">
          <cell r="A7091">
            <v>91882</v>
          </cell>
          <cell r="B7091" t="str">
            <v>LUVA PARA ELETRODUTO, PVC, ROSCÁVEL, DN 20 MM (1/2"), PARA CIRCUITOS T</v>
          </cell>
          <cell r="C7091" t="str">
            <v>UN</v>
          </cell>
          <cell r="D7091" t="str">
            <v>CR</v>
          </cell>
          <cell r="E7091">
            <v>5.09</v>
          </cell>
        </row>
        <row r="7092">
          <cell r="A7092" t="str">
            <v>ERMINAIS,</v>
          </cell>
          <cell r="B7092" t="str">
            <v>INSTALADA EM PAREDE - FORNECIMENTO E INSTALAÇÃO. AF_12/2015</v>
          </cell>
        </row>
        <row r="7093">
          <cell r="A7093">
            <v>91884</v>
          </cell>
          <cell r="B7093" t="str">
            <v>LUVA PARA ELETRODUTO, PVC, ROSCÁVEL, DN 25 MM (3/4"), PARA CIRCUITOS T</v>
          </cell>
          <cell r="C7093" t="str">
            <v>UN</v>
          </cell>
          <cell r="D7093" t="str">
            <v>CR</v>
          </cell>
          <cell r="E7093">
            <v>6.06</v>
          </cell>
        </row>
        <row r="7094">
          <cell r="A7094" t="str">
            <v>ERMINAIS,</v>
          </cell>
          <cell r="B7094" t="str">
            <v>INSTALADA EM PAREDE - FORNECIMENTO E INSTALAÇÃO. AF_12/2015</v>
          </cell>
        </row>
        <row r="7095">
          <cell r="A7095">
            <v>91885</v>
          </cell>
          <cell r="B7095" t="str">
            <v>LUVA PARA ELETRODUTO, PVC, ROSCÁVEL, DN 32 MM (1"), PARA CIRCUITOS TER</v>
          </cell>
          <cell r="C7095" t="str">
            <v>UN</v>
          </cell>
          <cell r="D7095" t="str">
            <v>CR</v>
          </cell>
          <cell r="E7095">
            <v>7.12</v>
          </cell>
        </row>
        <row r="7096">
          <cell r="A7096" t="str">
            <v>MINAIS, IN</v>
          </cell>
          <cell r="B7096" t="str">
            <v>STALADA EM PAREDE - FORNECIMENTO E INSTALAÇÃO. AF_12/2015</v>
          </cell>
        </row>
        <row r="7097">
          <cell r="A7097">
            <v>91886</v>
          </cell>
          <cell r="B7097" t="str">
            <v>LUVA PARA ELETRODUTO, PVC, ROSCÁVEL, DN 40 MM (1 1/4"), PARA CIRCUITOS</v>
          </cell>
          <cell r="C7097" t="str">
            <v>UN</v>
          </cell>
          <cell r="D7097" t="str">
            <v>CR</v>
          </cell>
          <cell r="E7097">
            <v>9.18</v>
          </cell>
        </row>
        <row r="7098">
          <cell r="A7098" t="str">
            <v>TERMINAIS,</v>
          </cell>
          <cell r="B7098" t="str">
            <v>INSTALADA EM PAREDE - FORNECIMENTO E INSTALAÇÃO. AF_12/201</v>
          </cell>
        </row>
        <row r="7099">
          <cell r="A7099">
            <v>5</v>
          </cell>
        </row>
        <row r="7100">
          <cell r="A7100">
            <v>91887</v>
          </cell>
          <cell r="B7100" t="str">
            <v>CURVA 90 GRAUS PARA ELETRODUTO, PVC, ROSCÁVEL, DN 20 MM (1/2"), PARA C</v>
          </cell>
          <cell r="C7100" t="str">
            <v>UN</v>
          </cell>
          <cell r="D7100" t="str">
            <v>CR</v>
          </cell>
          <cell r="E7100">
            <v>5.08</v>
          </cell>
        </row>
        <row r="7101">
          <cell r="A7101" t="str">
            <v>IRCUITOS T</v>
          </cell>
          <cell r="B7101" t="str">
            <v>ERMINAIS, INSTALADA EM FORRO - FORNECIMENTO E INSTALAÇÃO. AF</v>
          </cell>
        </row>
        <row r="7102">
          <cell r="A7102" t="str">
            <v>_12/2015</v>
          </cell>
        </row>
        <row r="7103">
          <cell r="A7103">
            <v>91888</v>
          </cell>
          <cell r="B7103" t="str">
            <v>CURVA 135 GRAUS PARA ELETRODUTO, PVC, ROSCÁVEL, DN 20 MM (1/2"), PARA</v>
          </cell>
          <cell r="C7103" t="str">
            <v>UN</v>
          </cell>
          <cell r="D7103" t="str">
            <v>CR</v>
          </cell>
          <cell r="E7103">
            <v>7.47</v>
          </cell>
        </row>
        <row r="7104">
          <cell r="A7104" t="str">
            <v>CIRCUITOS</v>
          </cell>
          <cell r="B7104" t="str">
            <v>TERMINAIS, INSTALADA EM FORRO - FORNECIMENTO E INSTALAÇÃO. A</v>
          </cell>
        </row>
        <row r="7105">
          <cell r="A7105" t="str">
            <v>F_12/2015</v>
          </cell>
        </row>
        <row r="7106">
          <cell r="A7106">
            <v>91890</v>
          </cell>
          <cell r="B7106" t="str">
            <v>CURVA 90 GRAUS PARA ELETRODUTO, PVC, ROSCÁVEL, DN 25 MM (3/4"), PARA C</v>
          </cell>
          <cell r="C7106" t="str">
            <v>UN</v>
          </cell>
          <cell r="D7106" t="str">
            <v>CR</v>
          </cell>
          <cell r="E7106">
            <v>7.2</v>
          </cell>
        </row>
        <row r="7107">
          <cell r="A7107" t="str">
            <v>IRCUITOS T</v>
          </cell>
          <cell r="B7107" t="str">
            <v>ERMINAIS, INSTALADA EM FORRO - FORNECIMENTO E INSTALAÇÃO. AF</v>
          </cell>
        </row>
        <row r="7108">
          <cell r="A7108" t="str">
            <v>_12/2015</v>
          </cell>
        </row>
        <row r="7109">
          <cell r="A7109" t="str">
            <v>SINAPI - S</v>
          </cell>
          <cell r="B7109" t="str">
            <v>ISTEMA NACIONAL DE PESQUISA DE CUSTOS E ÍNDICES DA CONSTRUÇÃO CIVIL</v>
          </cell>
        </row>
        <row r="7110">
          <cell r="A7110" t="str">
            <v>PCI.817.01</v>
          </cell>
          <cell r="B7110" t="e">
            <v>#NAME?</v>
          </cell>
          <cell r="D7110" t="str">
            <v>EM</v>
          </cell>
          <cell r="E7110" t="str">
            <v>06/2016 AS 13:04:4</v>
          </cell>
        </row>
        <row r="7111">
          <cell r="D7111" t="str">
            <v>TA</v>
          </cell>
          <cell r="E7111" t="str">
            <v>TÉCNICA: 13/06/20</v>
          </cell>
        </row>
        <row r="7112">
          <cell r="A7112" t="str">
            <v>ENCARGOS S</v>
          </cell>
          <cell r="B7112" t="str">
            <v>OCIAIS DESONERADOS: 90,80%(HORA)   52,84%(MÊS)</v>
          </cell>
        </row>
        <row r="7113">
          <cell r="A7113" t="str">
            <v>ABRANGÊNCI</v>
          </cell>
          <cell r="B7113" t="str">
            <v>A : NACIONAL                                              LOCALIDADE  : BELO</v>
          </cell>
          <cell r="C7113" t="str">
            <v>HORI</v>
          </cell>
        </row>
        <row r="7114">
          <cell r="A7114" t="str">
            <v>REF.COLETA</v>
          </cell>
          <cell r="B7114" t="str">
            <v>: MEDIANO</v>
          </cell>
          <cell r="D7114" t="str">
            <v>TA</v>
          </cell>
          <cell r="E7114" t="str">
            <v>: 05/2016</v>
          </cell>
        </row>
        <row r="7115">
          <cell r="A7115" t="str">
            <v>CÓDIGO</v>
          </cell>
          <cell r="B7115" t="str">
            <v>|D E S C R I Ç Ã O                                                   |UN</v>
          </cell>
          <cell r="C7115" t="str">
            <v>IDADE</v>
          </cell>
          <cell r="D7115" t="str">
            <v>DE</v>
          </cell>
          <cell r="E7115" t="str">
            <v>|CUSTO TOTA</v>
          </cell>
        </row>
        <row r="7116">
          <cell r="A7116" t="str">
            <v>VÍNCULO...</v>
          </cell>
          <cell r="B7116" t="str">
            <v>..: CAIXA REFERENCIAL</v>
          </cell>
        </row>
        <row r="7117">
          <cell r="A7117">
            <v>91892</v>
          </cell>
          <cell r="B7117" t="str">
            <v>CURVA 180 GRAUS PARA ELETRODUTO, PVC, ROSCÁVEL, DN 25 MM (3/4"), PARA</v>
          </cell>
          <cell r="C7117" t="str">
            <v>UN</v>
          </cell>
          <cell r="D7117" t="str">
            <v>CR</v>
          </cell>
          <cell r="E7117">
            <v>8.26</v>
          </cell>
        </row>
        <row r="7118">
          <cell r="A7118" t="str">
            <v>CIRCUITOS</v>
          </cell>
          <cell r="B7118" t="str">
            <v>TERMINAIS, INSTALADA EM FORRO - FORNECIMENTO E INSTALAÇÃO. A</v>
          </cell>
        </row>
        <row r="7119">
          <cell r="A7119" t="str">
            <v>F_12/2015</v>
          </cell>
        </row>
        <row r="7120">
          <cell r="A7120">
            <v>91893</v>
          </cell>
          <cell r="B7120" t="str">
            <v>CURVA 90 GRAUS PARA ELETRODUTO, PVC, ROSCÁVEL, DN 32 MM (1"), PARA CIR</v>
          </cell>
          <cell r="C7120" t="str">
            <v>UN</v>
          </cell>
          <cell r="D7120" t="str">
            <v>CR</v>
          </cell>
          <cell r="E7120">
            <v>10.02</v>
          </cell>
        </row>
        <row r="7121">
          <cell r="A7121" t="str">
            <v>CUITOS TER</v>
          </cell>
          <cell r="B7121" t="str">
            <v>MINAIS, INSTALADA EM FORRO - FORNECIMENTO E INSTALAÇÃO. AF_1</v>
          </cell>
        </row>
        <row r="7122">
          <cell r="A7122">
            <v>42036</v>
          </cell>
        </row>
        <row r="7123">
          <cell r="A7123">
            <v>91894</v>
          </cell>
          <cell r="B7123" t="str">
            <v>CURVA 135 GRAUS PARA ELETRODUTO, PVC, ROSCÁVEL, DN 32 MM (1"), PARA CI</v>
          </cell>
          <cell r="C7123" t="str">
            <v>UN</v>
          </cell>
          <cell r="D7123" t="str">
            <v>CR</v>
          </cell>
          <cell r="E7123">
            <v>10.73</v>
          </cell>
        </row>
        <row r="7124">
          <cell r="A7124" t="str">
            <v>RCUITOS TE</v>
          </cell>
          <cell r="B7124" t="str">
            <v>RMINAIS, INSTALADA EM FORRO - FORNECIMENTO E INSTALAÇÃO. AF_</v>
          </cell>
        </row>
        <row r="7125">
          <cell r="A7125">
            <v>42339</v>
          </cell>
        </row>
        <row r="7126">
          <cell r="A7126">
            <v>91896</v>
          </cell>
          <cell r="B7126" t="str">
            <v>CURVA 90 GRAUS PARA ELETRODUTO, PVC, ROSCÁVEL, DN 40 MM (1 1/4"), PARA</v>
          </cell>
          <cell r="C7126" t="str">
            <v>UN</v>
          </cell>
          <cell r="D7126" t="str">
            <v>CR</v>
          </cell>
          <cell r="E7126">
            <v>13.11</v>
          </cell>
        </row>
        <row r="7127">
          <cell r="A7127" t="str">
            <v>CIRCUITOS</v>
          </cell>
          <cell r="B7127" t="str">
            <v>TERMINAIS, INSTALADA EM FORRO - FORNECIMENTO E INSTALAÇÃO.</v>
          </cell>
        </row>
        <row r="7128">
          <cell r="A7128" t="str">
            <v>AF_12/2015</v>
          </cell>
        </row>
        <row r="7129">
          <cell r="A7129">
            <v>91897</v>
          </cell>
          <cell r="B7129" t="str">
            <v>CURVA 135 GRAUS PARA ELETRODUTO, PVC, ROSCÁVEL, DN 40 MM (1 1/4"), PAR</v>
          </cell>
          <cell r="C7129" t="str">
            <v>UN</v>
          </cell>
          <cell r="D7129" t="str">
            <v>CR</v>
          </cell>
          <cell r="E7129">
            <v>16.91</v>
          </cell>
        </row>
        <row r="7130">
          <cell r="A7130" t="str">
            <v>A CIRCUITO</v>
          </cell>
          <cell r="B7130" t="str">
            <v>S TERMINAIS, INSTALADA EM FORRO - FORNECIMENTO E INSTALAÇÃO.</v>
          </cell>
        </row>
        <row r="7131">
          <cell r="A7131" t="str">
            <v>AF_12/2015</v>
          </cell>
        </row>
        <row r="7132">
          <cell r="A7132">
            <v>91899</v>
          </cell>
          <cell r="B7132" t="str">
            <v>CURVA 90 GRAUS PARA ELETRODUTO, PVC, ROSCÁVEL, DN 20 MM (1/2"), PARA C</v>
          </cell>
          <cell r="C7132" t="str">
            <v>UN</v>
          </cell>
          <cell r="D7132" t="str">
            <v>CR</v>
          </cell>
          <cell r="E7132">
            <v>6.28</v>
          </cell>
        </row>
        <row r="7133">
          <cell r="A7133" t="str">
            <v>IRCUITOS T</v>
          </cell>
          <cell r="B7133" t="str">
            <v>ERMINAIS, INSTALADA EM LAJE - FORNECIMENTO E INSTALAÇÃO. AF_</v>
          </cell>
        </row>
        <row r="7134">
          <cell r="A7134">
            <v>42339</v>
          </cell>
        </row>
        <row r="7135">
          <cell r="A7135">
            <v>91900</v>
          </cell>
          <cell r="B7135" t="str">
            <v>CURVA 135 GRAUS PARA ELETRODUTO, PVC, ROSCÁVEL, DN 20 MM (1/2"), PARA</v>
          </cell>
          <cell r="C7135" t="str">
            <v>UN</v>
          </cell>
          <cell r="D7135" t="str">
            <v>CR</v>
          </cell>
          <cell r="E7135">
            <v>8.67</v>
          </cell>
        </row>
        <row r="7136">
          <cell r="A7136" t="str">
            <v>CIRCUITOS</v>
          </cell>
          <cell r="B7136" t="str">
            <v>TERMINAIS, INSTALADA EM LAJE - FORNECIMENTO E INSTALAÇÃO. AF</v>
          </cell>
        </row>
        <row r="7137">
          <cell r="A7137" t="str">
            <v>_12/2015</v>
          </cell>
        </row>
        <row r="7138">
          <cell r="A7138">
            <v>91902</v>
          </cell>
          <cell r="B7138" t="str">
            <v>CURVA 90 GRAUS PARA ELETRODUTO, PVC, ROSCÁVEL, DN 25 MM (3/4"), PARA C</v>
          </cell>
          <cell r="C7138" t="str">
            <v>UN</v>
          </cell>
          <cell r="D7138" t="str">
            <v>CR</v>
          </cell>
          <cell r="E7138">
            <v>8.4</v>
          </cell>
        </row>
        <row r="7139">
          <cell r="A7139" t="str">
            <v>IRCUITOS T</v>
          </cell>
          <cell r="B7139" t="str">
            <v>ERMINAIS, INSTALADA EM LAJE - FORNECIMENTO E INSTALAÇÃO. AF_</v>
          </cell>
        </row>
        <row r="7140">
          <cell r="A7140">
            <v>42339</v>
          </cell>
        </row>
        <row r="7141">
          <cell r="A7141">
            <v>91904</v>
          </cell>
          <cell r="B7141" t="str">
            <v>CURVA 180 GRAUS PARA ELETRODUTO, PVC, ROSCÁVEL, DN 25 MM (3/4"), PARA</v>
          </cell>
          <cell r="C7141" t="str">
            <v>UN</v>
          </cell>
          <cell r="D7141" t="str">
            <v>CR</v>
          </cell>
          <cell r="E7141">
            <v>9.4600000000000009</v>
          </cell>
        </row>
        <row r="7142">
          <cell r="A7142" t="str">
            <v>CIRCUITOS</v>
          </cell>
          <cell r="B7142" t="str">
            <v>TERMINAIS, INSTALADA EM LAJE - FORNECIMENTO E INSTALAÇÃO. AF</v>
          </cell>
        </row>
        <row r="7143">
          <cell r="A7143" t="str">
            <v>_12/2015</v>
          </cell>
        </row>
        <row r="7144">
          <cell r="A7144">
            <v>91905</v>
          </cell>
          <cell r="B7144" t="str">
            <v>CURVA 90 GRAUS PARA ELETRODUTO, PVC, ROSCÁVEL, DN 32 MM (1"), PARA CIR</v>
          </cell>
          <cell r="C7144" t="str">
            <v>UN</v>
          </cell>
          <cell r="D7144" t="str">
            <v>CR</v>
          </cell>
          <cell r="E7144">
            <v>11.22</v>
          </cell>
        </row>
        <row r="7145">
          <cell r="A7145" t="str">
            <v>SINAPI - S</v>
          </cell>
          <cell r="B7145" t="str">
            <v>ISTEMA NACIONAL DE PESQUISA DE CUSTOS E ÍNDICES DA CONSTRUÇÃO CIVIL</v>
          </cell>
        </row>
        <row r="7146">
          <cell r="A7146" t="str">
            <v>PCI.817.01</v>
          </cell>
          <cell r="B7146" t="e">
            <v>#NAME?</v>
          </cell>
          <cell r="D7146" t="str">
            <v>EM</v>
          </cell>
          <cell r="E7146" t="str">
            <v>06/2016 AS 13:04:4</v>
          </cell>
        </row>
        <row r="7147">
          <cell r="D7147" t="str">
            <v>TA</v>
          </cell>
          <cell r="E7147" t="str">
            <v>TÉCNICA: 13/06/20</v>
          </cell>
        </row>
        <row r="7148">
          <cell r="A7148" t="str">
            <v>ENCARGOS S</v>
          </cell>
          <cell r="B7148" t="str">
            <v>OCIAIS DESONERADOS: 90,80%(HORA)   52,84%(MÊS)</v>
          </cell>
        </row>
        <row r="7149">
          <cell r="A7149" t="str">
            <v>ABRANGÊNCI</v>
          </cell>
          <cell r="B7149" t="str">
            <v>A : NACIONAL                                              LOCALIDADE  : BELO</v>
          </cell>
          <cell r="C7149" t="str">
            <v>HORI</v>
          </cell>
        </row>
        <row r="7150">
          <cell r="A7150" t="str">
            <v>REF.COLETA</v>
          </cell>
          <cell r="B7150" t="str">
            <v>: MEDIANO</v>
          </cell>
          <cell r="D7150" t="str">
            <v>TA</v>
          </cell>
          <cell r="E7150" t="str">
            <v>: 05/2016</v>
          </cell>
        </row>
        <row r="7151">
          <cell r="A7151" t="str">
            <v>CÓDIGO</v>
          </cell>
          <cell r="B7151" t="str">
            <v>|D E S C R I Ç Ã O                                                   |UN</v>
          </cell>
          <cell r="C7151" t="str">
            <v>IDADE</v>
          </cell>
          <cell r="D7151" t="str">
            <v>DE</v>
          </cell>
          <cell r="E7151" t="str">
            <v>|CUSTO TOTA</v>
          </cell>
        </row>
        <row r="7152">
          <cell r="A7152" t="str">
            <v>VÍNCULO...</v>
          </cell>
          <cell r="B7152" t="str">
            <v>..: CAIXA REFERENCIAL</v>
          </cell>
        </row>
        <row r="7153">
          <cell r="A7153" t="str">
            <v>CUITOS TER</v>
          </cell>
          <cell r="B7153" t="str">
            <v>MINAIS, INSTALADA EM LAJE - FORNECIMENTO E INSTALAÇÃO. AF_12</v>
          </cell>
        </row>
        <row r="7154">
          <cell r="A7154" t="str">
            <v>/2015</v>
          </cell>
        </row>
        <row r="7155">
          <cell r="A7155">
            <v>91906</v>
          </cell>
          <cell r="B7155" t="str">
            <v>CURVA 135 GRAUS PARA ELETRODUTO, PVC, ROSCÁVEL, DN 32 MM (1"), PARA CI</v>
          </cell>
          <cell r="C7155" t="str">
            <v>UN</v>
          </cell>
          <cell r="D7155" t="str">
            <v>CR</v>
          </cell>
          <cell r="E7155">
            <v>11.93</v>
          </cell>
        </row>
        <row r="7156">
          <cell r="A7156" t="str">
            <v>RCUITOS TE</v>
          </cell>
          <cell r="B7156" t="str">
            <v>RMINAIS, INSTALADA EM LAJE - FORNECIMENTO E INSTALAÇÃO. AF_1</v>
          </cell>
        </row>
        <row r="7157">
          <cell r="A7157">
            <v>42036</v>
          </cell>
        </row>
        <row r="7158">
          <cell r="A7158">
            <v>91908</v>
          </cell>
          <cell r="B7158" t="str">
            <v>CURVA 90 GRAUS PARA ELETRODUTO, PVC, ROSCÁVEL, DN 40 MM (1 1/4"), PARA</v>
          </cell>
          <cell r="C7158" t="str">
            <v>UN</v>
          </cell>
          <cell r="D7158" t="str">
            <v>CR</v>
          </cell>
          <cell r="E7158">
            <v>14.34</v>
          </cell>
        </row>
        <row r="7159">
          <cell r="A7159" t="str">
            <v>CIRCUITOS</v>
          </cell>
          <cell r="B7159" t="str">
            <v>TERMINAIS, INSTALADA EM LAJE - FORNECIMENTO E INSTALAÇÃO. A</v>
          </cell>
        </row>
        <row r="7160">
          <cell r="A7160" t="str">
            <v>F_12/2015</v>
          </cell>
        </row>
        <row r="7161">
          <cell r="A7161">
            <v>91909</v>
          </cell>
          <cell r="B7161" t="str">
            <v>CURVA 135 GRAUS PARA ELETRODUTO, PVC, ROSCÁVEL, DN 40 MM (1 1/4"), PAR</v>
          </cell>
          <cell r="C7161" t="str">
            <v>UN</v>
          </cell>
          <cell r="D7161" t="str">
            <v>CR</v>
          </cell>
          <cell r="E7161">
            <v>18.14</v>
          </cell>
        </row>
        <row r="7162">
          <cell r="A7162" t="str">
            <v>A CIRCUITO</v>
          </cell>
          <cell r="B7162" t="str">
            <v>S TERMINAIS, INSTALADA EM LAJE - FORNECIMENTO E INSTALAÇÃO.</v>
          </cell>
        </row>
        <row r="7163">
          <cell r="A7163" t="str">
            <v>AF_12/2015</v>
          </cell>
        </row>
        <row r="7164">
          <cell r="A7164">
            <v>91911</v>
          </cell>
          <cell r="B7164" t="str">
            <v>CURVA 90 GRAUS PARA ELETRODUTO, PVC, ROSCÁVEL, DN 20 MM (1/2"), PARA C</v>
          </cell>
          <cell r="C7164" t="str">
            <v>UN</v>
          </cell>
          <cell r="D7164" t="str">
            <v>CR</v>
          </cell>
          <cell r="E7164">
            <v>7.65</v>
          </cell>
        </row>
        <row r="7165">
          <cell r="A7165" t="str">
            <v>IRCUITOS T</v>
          </cell>
          <cell r="B7165" t="str">
            <v>ERMINAIS, INSTALADA EM PAREDE - FORNECIMENTO E INSTALAÇÃO. A</v>
          </cell>
        </row>
        <row r="7166">
          <cell r="A7166" t="str">
            <v>F_12/2015</v>
          </cell>
        </row>
        <row r="7167">
          <cell r="A7167">
            <v>91912</v>
          </cell>
          <cell r="B7167" t="str">
            <v>CURVA 135 GRAUS PARA ELETRODUTO, PVC, ROSCÁVEL, DN 20 MM (1/2"), PARA</v>
          </cell>
          <cell r="C7167" t="str">
            <v>UN</v>
          </cell>
          <cell r="D7167" t="str">
            <v>CR</v>
          </cell>
          <cell r="E7167">
            <v>10.039999999999999</v>
          </cell>
        </row>
        <row r="7168">
          <cell r="A7168" t="str">
            <v>CIRCUITOS</v>
          </cell>
          <cell r="B7168" t="str">
            <v>TERMINAIS, INSTALADA EM PAREDE - FORNECIMENTO E INSTALAÇÃO.</v>
          </cell>
        </row>
        <row r="7169">
          <cell r="A7169" t="str">
            <v>AF_12/2015</v>
          </cell>
        </row>
        <row r="7170">
          <cell r="A7170">
            <v>91914</v>
          </cell>
          <cell r="B7170" t="str">
            <v>CURVA 90 GRAUS PARA ELETRODUTO, PVC, ROSCÁVEL, DN 25 MM (3/4"), PARA C</v>
          </cell>
          <cell r="C7170" t="str">
            <v>UN</v>
          </cell>
          <cell r="D7170" t="str">
            <v>CR</v>
          </cell>
          <cell r="E7170">
            <v>9.4499999999999993</v>
          </cell>
        </row>
        <row r="7171">
          <cell r="A7171" t="str">
            <v>IRCUITOS T</v>
          </cell>
          <cell r="B7171" t="str">
            <v>ERMINAIS, INSTALADA EM PAREDE - FORNECIMENTO E INSTALAÇÃO. A</v>
          </cell>
        </row>
        <row r="7172">
          <cell r="A7172" t="str">
            <v>F_12/2015</v>
          </cell>
        </row>
        <row r="7173">
          <cell r="A7173">
            <v>91916</v>
          </cell>
          <cell r="B7173" t="str">
            <v>CURVA 180 GRAUS PARA ELETRODUTO, PVC, ROSCÁVEL, DN 25 MM (3/4"), PARA</v>
          </cell>
          <cell r="C7173" t="str">
            <v>UN</v>
          </cell>
          <cell r="D7173" t="str">
            <v>CR</v>
          </cell>
          <cell r="E7173">
            <v>10.52</v>
          </cell>
        </row>
        <row r="7174">
          <cell r="A7174" t="str">
            <v>CIRCUITOS</v>
          </cell>
          <cell r="B7174" t="str">
            <v>TERMINAIS, INSTALADA EM PAREDE - FORNECIMENTO E INSTALAÇÃO.</v>
          </cell>
        </row>
        <row r="7175">
          <cell r="A7175" t="str">
            <v>AF_12/2015</v>
          </cell>
        </row>
        <row r="7176">
          <cell r="A7176">
            <v>91917</v>
          </cell>
          <cell r="B7176" t="str">
            <v>CURVA 90 GRAUS PARA ELETRODUTO, PVC, ROSCÁVEL, DN 32 MM (1"), PARA CIR</v>
          </cell>
          <cell r="C7176" t="str">
            <v>UN</v>
          </cell>
          <cell r="D7176" t="str">
            <v>CR</v>
          </cell>
          <cell r="E7176">
            <v>11.84</v>
          </cell>
        </row>
        <row r="7177">
          <cell r="A7177" t="str">
            <v>CUITOS TER</v>
          </cell>
          <cell r="B7177" t="str">
            <v>MINAIS, INSTALADA EM PAREDE - FORNECIMENTO E INSTALAÇÃO. AF_</v>
          </cell>
        </row>
        <row r="7178">
          <cell r="A7178">
            <v>42339</v>
          </cell>
        </row>
        <row r="7179">
          <cell r="A7179">
            <v>91918</v>
          </cell>
          <cell r="B7179" t="str">
            <v>CURVA 135 GRAUS PARA ELETRODUTO, PVC, ROSCÁVEL, DN 32 MM (1"), PARA CI</v>
          </cell>
          <cell r="C7179" t="str">
            <v>UN</v>
          </cell>
          <cell r="D7179" t="str">
            <v>CR</v>
          </cell>
          <cell r="E7179">
            <v>12.55</v>
          </cell>
        </row>
        <row r="7180">
          <cell r="A7180" t="str">
            <v>RCUITOS TE</v>
          </cell>
          <cell r="B7180" t="str">
            <v>RMINAIS, INSTALADA EM PAREDE - FORNECIMENTO E INSTALAÇÃO. AF</v>
          </cell>
        </row>
        <row r="7181">
          <cell r="A7181" t="str">
            <v>SINAPI - S</v>
          </cell>
          <cell r="B7181" t="str">
            <v>ISTEMA NACIONAL DE PESQUISA DE CUSTOS E ÍNDICES DA CONSTRUÇÃO CIVIL</v>
          </cell>
        </row>
        <row r="7182">
          <cell r="A7182" t="str">
            <v>PCI.817.01</v>
          </cell>
          <cell r="B7182" t="e">
            <v>#NAME?</v>
          </cell>
          <cell r="D7182" t="str">
            <v>EM</v>
          </cell>
          <cell r="E7182" t="str">
            <v>06/2016 AS 13:04:4</v>
          </cell>
        </row>
        <row r="7183">
          <cell r="D7183" t="str">
            <v>TA</v>
          </cell>
          <cell r="E7183" t="str">
            <v>TÉCNICA: 13/06/20</v>
          </cell>
        </row>
        <row r="7184">
          <cell r="A7184" t="str">
            <v>ENCARGOS S</v>
          </cell>
          <cell r="B7184" t="str">
            <v>OCIAIS DESONERADOS: 90,80%(HORA)   52,84%(MÊS)</v>
          </cell>
        </row>
        <row r="7185">
          <cell r="A7185" t="str">
            <v>ABRANGÊNCI</v>
          </cell>
          <cell r="B7185" t="str">
            <v>A : NACIONAL                                              LOCALIDADE  : BELO</v>
          </cell>
          <cell r="C7185" t="str">
            <v>HORI</v>
          </cell>
        </row>
        <row r="7186">
          <cell r="A7186" t="str">
            <v>REF.COLETA</v>
          </cell>
          <cell r="B7186" t="str">
            <v>: MEDIANO</v>
          </cell>
          <cell r="D7186" t="str">
            <v>TA</v>
          </cell>
          <cell r="E7186" t="str">
            <v>: 05/2016</v>
          </cell>
        </row>
        <row r="7187">
          <cell r="A7187" t="str">
            <v>CÓDIGO</v>
          </cell>
          <cell r="B7187" t="str">
            <v>|D E S C R I Ç Ã O                                                   |UN</v>
          </cell>
          <cell r="C7187" t="str">
            <v>IDADE</v>
          </cell>
          <cell r="D7187" t="str">
            <v>DE</v>
          </cell>
          <cell r="E7187" t="str">
            <v>|CUSTO TOTA</v>
          </cell>
        </row>
        <row r="7188">
          <cell r="A7188" t="str">
            <v>VÍNCULO...</v>
          </cell>
          <cell r="B7188" t="str">
            <v>..: CAIXA REFERENCIAL</v>
          </cell>
        </row>
        <row r="7189">
          <cell r="A7189" t="str">
            <v>_12/2015</v>
          </cell>
        </row>
        <row r="7190">
          <cell r="A7190">
            <v>91920</v>
          </cell>
          <cell r="B7190" t="str">
            <v>CURVA 90 GRAUS PARA ELETRODUTO, PVC, ROSCÁVEL, DN 40 MM (1 1/4"), PARA</v>
          </cell>
          <cell r="C7190" t="str">
            <v>UN</v>
          </cell>
          <cell r="D7190" t="str">
            <v>CR</v>
          </cell>
          <cell r="E7190">
            <v>14.48</v>
          </cell>
        </row>
        <row r="7191">
          <cell r="A7191" t="str">
            <v>CIRCUITOS</v>
          </cell>
          <cell r="B7191" t="str">
            <v>TERMINAIS, INSTALADA EM PAREDE - FORNECIMENTO E INSTALAÇÃO.</v>
          </cell>
        </row>
        <row r="7192">
          <cell r="A7192" t="str">
            <v>AF_12/2015</v>
          </cell>
        </row>
        <row r="7193">
          <cell r="A7193">
            <v>91921</v>
          </cell>
          <cell r="B7193" t="str">
            <v>CURVA 135 GRAUS PARA ELETRODUTO, PVC, ROSCÁVEL, DN 40 MM (1 1/4"), PAR</v>
          </cell>
          <cell r="C7193" t="str">
            <v>UN</v>
          </cell>
          <cell r="D7193" t="str">
            <v>CR</v>
          </cell>
          <cell r="E7193">
            <v>18.28</v>
          </cell>
        </row>
        <row r="7194">
          <cell r="A7194" t="str">
            <v>A CIRCUITO</v>
          </cell>
          <cell r="B7194" t="str">
            <v>S TERMINAIS, INSTALADA EM PAREDE - FORNECIMENTO E INSTALAÇÃO</v>
          </cell>
        </row>
        <row r="7195">
          <cell r="A7195" t="str">
            <v>. AF_12/20</v>
          </cell>
          <cell r="B7195">
            <v>15</v>
          </cell>
        </row>
        <row r="7196">
          <cell r="A7196">
            <v>93013</v>
          </cell>
          <cell r="B7196" t="str">
            <v>LUVA PARA ELETRODUTO, PVC, ROSCÁVEL, DN 50 MM (1 1/2") - FORNECIMENTO</v>
          </cell>
          <cell r="C7196" t="str">
            <v>UN</v>
          </cell>
          <cell r="D7196" t="str">
            <v>CR</v>
          </cell>
          <cell r="E7196">
            <v>10.45</v>
          </cell>
        </row>
        <row r="7197">
          <cell r="A7197" t="str">
            <v>E INSTALAÇ</v>
          </cell>
          <cell r="B7197" t="str">
            <v>ÃO. AF_12/2015</v>
          </cell>
        </row>
        <row r="7198">
          <cell r="A7198">
            <v>93014</v>
          </cell>
          <cell r="B7198" t="str">
            <v>LUVA PARA ELETRODUTO, PVC, ROSCÁVEL, DN 60 MM (2") - FORNECIMENTO E IN</v>
          </cell>
          <cell r="C7198" t="str">
            <v>UN</v>
          </cell>
          <cell r="D7198" t="str">
            <v>CR</v>
          </cell>
          <cell r="E7198">
            <v>13.9</v>
          </cell>
        </row>
        <row r="7199">
          <cell r="A7199" t="str">
            <v>STALAÇÃO.</v>
          </cell>
          <cell r="B7199" t="str">
            <v>AF_12/2015</v>
          </cell>
        </row>
        <row r="7200">
          <cell r="A7200">
            <v>93015</v>
          </cell>
          <cell r="B7200" t="str">
            <v>LUVA PARA ELETRODUTO, PVC, ROSCÁVEL, DN 75 MM (2 1/2") - FORNECIMENTO</v>
          </cell>
          <cell r="C7200" t="str">
            <v>UN</v>
          </cell>
          <cell r="D7200" t="str">
            <v>CR</v>
          </cell>
          <cell r="E7200">
            <v>26.57</v>
          </cell>
        </row>
        <row r="7201">
          <cell r="A7201" t="str">
            <v>E INSTALAÇ</v>
          </cell>
          <cell r="B7201" t="str">
            <v>ÃO. AF_12/2015</v>
          </cell>
        </row>
        <row r="7202">
          <cell r="A7202">
            <v>93016</v>
          </cell>
          <cell r="B7202" t="str">
            <v>LUVA PARA ELETRODUTO, PVC, ROSCÁVEL, DN 85 MM (3") - FORNECIMENTO E IN</v>
          </cell>
          <cell r="C7202" t="str">
            <v>UN</v>
          </cell>
          <cell r="D7202" t="str">
            <v>CR</v>
          </cell>
          <cell r="E7202">
            <v>31.45</v>
          </cell>
        </row>
        <row r="7203">
          <cell r="A7203" t="str">
            <v>STALAÇÃO.</v>
          </cell>
          <cell r="B7203" t="str">
            <v>AF_12/2015</v>
          </cell>
        </row>
        <row r="7204">
          <cell r="A7204">
            <v>93017</v>
          </cell>
          <cell r="B7204" t="str">
            <v>LUVA PARA ELETRODUTO, PVC, ROSCÁVEL, DN 110 MM (4") - FORNECIMENTO E I</v>
          </cell>
          <cell r="C7204" t="str">
            <v>UN</v>
          </cell>
          <cell r="D7204" t="str">
            <v>CR</v>
          </cell>
          <cell r="E7204">
            <v>54.26</v>
          </cell>
        </row>
        <row r="7205">
          <cell r="A7205" t="str">
            <v>NSTALAÇÃO.</v>
          </cell>
          <cell r="B7205" t="str">
            <v>AF_12/2015</v>
          </cell>
        </row>
        <row r="7206">
          <cell r="A7206">
            <v>93018</v>
          </cell>
          <cell r="B7206" t="str">
            <v>CURVA 90 GRAUS PARA ELETRODUTO, PVC, ROSCÁVEL, DN 50 MM (1 1/2") - FOR</v>
          </cell>
          <cell r="C7206" t="str">
            <v>UN</v>
          </cell>
          <cell r="D7206" t="str">
            <v>CR</v>
          </cell>
          <cell r="E7206">
            <v>15.87</v>
          </cell>
        </row>
        <row r="7207">
          <cell r="A7207" t="str">
            <v>NECIMENTO</v>
          </cell>
          <cell r="B7207" t="str">
            <v>E INSTALAÇÃO. AF_12/2015</v>
          </cell>
        </row>
        <row r="7208">
          <cell r="A7208">
            <v>93019</v>
          </cell>
          <cell r="B7208" t="str">
            <v>CURVA 135 GRAUS PARA ELETRODUTO, PVC, ROSCÁVEL, DN 50 MM (1 1/2") - FO</v>
          </cell>
          <cell r="C7208" t="str">
            <v>UN</v>
          </cell>
          <cell r="D7208" t="str">
            <v>CR</v>
          </cell>
          <cell r="E7208">
            <v>20.329999999999998</v>
          </cell>
        </row>
        <row r="7209">
          <cell r="A7209" t="str">
            <v>RNECIMENTO</v>
          </cell>
          <cell r="B7209" t="str">
            <v>E INSTALAÇÃO. AF_12/2015</v>
          </cell>
        </row>
        <row r="7210">
          <cell r="A7210">
            <v>93020</v>
          </cell>
          <cell r="B7210" t="str">
            <v>CURVA 90 GRAUS PARA ELETRODUTO, PVC, ROSCÁVEL, DN 60 MM (2") - FORNECI</v>
          </cell>
          <cell r="C7210" t="str">
            <v>UN</v>
          </cell>
          <cell r="D7210" t="str">
            <v>CR</v>
          </cell>
          <cell r="E7210">
            <v>20.47</v>
          </cell>
        </row>
        <row r="7211">
          <cell r="A7211" t="str">
            <v>MENTO E IN</v>
          </cell>
          <cell r="B7211" t="str">
            <v>STALAÇÃO. AF_12/2015</v>
          </cell>
        </row>
        <row r="7212">
          <cell r="A7212">
            <v>93021</v>
          </cell>
          <cell r="B7212" t="str">
            <v>CURVA 135 GRAUS PARA ELETRODUTO, PVC, ROSCÁVEL, DN 60 MM (2") - FORNEC</v>
          </cell>
          <cell r="C7212" t="str">
            <v>UN</v>
          </cell>
          <cell r="D7212" t="str">
            <v>CR</v>
          </cell>
          <cell r="E7212">
            <v>25.23</v>
          </cell>
        </row>
        <row r="7213">
          <cell r="A7213" t="str">
            <v>IMENTO E I</v>
          </cell>
          <cell r="B7213" t="str">
            <v>NSTALAÇÃO. AF_12/2015</v>
          </cell>
        </row>
        <row r="7214">
          <cell r="A7214">
            <v>93022</v>
          </cell>
          <cell r="B7214" t="str">
            <v>CURVA 90 GRAUS PARA ELETRODUTO, PVC, ROSCÁVEL, DN 75 MM (2 1/2") - FOR</v>
          </cell>
          <cell r="C7214" t="str">
            <v>UN</v>
          </cell>
          <cell r="D7214" t="str">
            <v>CR</v>
          </cell>
          <cell r="E7214">
            <v>36.270000000000003</v>
          </cell>
        </row>
        <row r="7215">
          <cell r="A7215" t="str">
            <v>NECIMENTO</v>
          </cell>
          <cell r="B7215" t="str">
            <v>E INSTALAÇÃO. AF_12/2015</v>
          </cell>
        </row>
        <row r="7216">
          <cell r="A7216">
            <v>93023</v>
          </cell>
          <cell r="B7216" t="str">
            <v>CURVA 135 GRAUS PARA ELETRODUTO, PVC, ROSCÁVEL, DN 75 MM (2 1/2") - FO</v>
          </cell>
          <cell r="C7216" t="str">
            <v>UN</v>
          </cell>
          <cell r="D7216" t="str">
            <v>CR</v>
          </cell>
          <cell r="E7216">
            <v>29.43</v>
          </cell>
        </row>
        <row r="7217">
          <cell r="A7217" t="str">
            <v>SINAPI - S</v>
          </cell>
          <cell r="B7217" t="str">
            <v>ISTEMA NACIONAL DE PESQUISA DE CUSTOS E ÍNDICES DA CONSTRUÇÃO CIVIL</v>
          </cell>
        </row>
        <row r="7218">
          <cell r="A7218" t="str">
            <v>PCI.817.01</v>
          </cell>
          <cell r="B7218" t="e">
            <v>#NAME?</v>
          </cell>
          <cell r="D7218" t="str">
            <v>EM</v>
          </cell>
          <cell r="E7218" t="str">
            <v>06/2016 AS 13:04:4</v>
          </cell>
        </row>
        <row r="7219">
          <cell r="D7219" t="str">
            <v>TA</v>
          </cell>
          <cell r="E7219" t="str">
            <v>TÉCNICA: 13/06/20</v>
          </cell>
        </row>
        <row r="7220">
          <cell r="A7220" t="str">
            <v>ENCARGOS S</v>
          </cell>
          <cell r="B7220" t="str">
            <v>OCIAIS DESONERADOS: 90,80%(HORA)   52,84%(MÊS)</v>
          </cell>
        </row>
        <row r="7221">
          <cell r="A7221" t="str">
            <v>ABRANGÊNCI</v>
          </cell>
          <cell r="B7221" t="str">
            <v>A : NACIONAL                                              LOCALIDADE  : BELO</v>
          </cell>
          <cell r="C7221" t="str">
            <v>HORI</v>
          </cell>
        </row>
        <row r="7222">
          <cell r="A7222" t="str">
            <v>REF.COLETA</v>
          </cell>
          <cell r="B7222" t="str">
            <v>: MEDIANO</v>
          </cell>
          <cell r="D7222" t="str">
            <v>TA</v>
          </cell>
          <cell r="E7222" t="str">
            <v>: 05/2016</v>
          </cell>
        </row>
        <row r="7223">
          <cell r="A7223" t="str">
            <v>CÓDIGO</v>
          </cell>
          <cell r="B7223" t="str">
            <v>|D E S C R I Ç Ã O                                                   |UN</v>
          </cell>
          <cell r="C7223" t="str">
            <v>IDADE</v>
          </cell>
          <cell r="D7223" t="str">
            <v>DE</v>
          </cell>
          <cell r="E7223" t="str">
            <v>|CUSTO TOTA</v>
          </cell>
        </row>
        <row r="7224">
          <cell r="A7224" t="str">
            <v>VÍNCULO...</v>
          </cell>
          <cell r="B7224" t="str">
            <v>..: CAIXA REFERENCIAL</v>
          </cell>
        </row>
        <row r="7225">
          <cell r="A7225" t="str">
            <v>RNECIMENTO</v>
          </cell>
          <cell r="B7225" t="str">
            <v>E INSTALAÇÃO. AF_12/2015</v>
          </cell>
        </row>
        <row r="7226">
          <cell r="A7226">
            <v>93024</v>
          </cell>
          <cell r="B7226" t="str">
            <v>CURVA 90 GRAUS PARA ELETRODUTO, PVC, ROSCÁVEL, DN 85 MM (3") - FORNECI</v>
          </cell>
          <cell r="C7226" t="str">
            <v>UN</v>
          </cell>
          <cell r="D7226" t="str">
            <v>CR</v>
          </cell>
          <cell r="E7226">
            <v>41.6</v>
          </cell>
        </row>
        <row r="7227">
          <cell r="A7227" t="str">
            <v>MENTO E IN</v>
          </cell>
          <cell r="B7227" t="str">
            <v>STALAÇÃO. AF_12/2015</v>
          </cell>
        </row>
        <row r="7228">
          <cell r="A7228">
            <v>93025</v>
          </cell>
          <cell r="B7228" t="str">
            <v>CURVA 135 GRAUS PARA ELETRODUTO, PVC, ROSCÁVEL, DN 85 MM (3") - FORNEC</v>
          </cell>
          <cell r="C7228" t="str">
            <v>UN</v>
          </cell>
          <cell r="D7228" t="str">
            <v>CR</v>
          </cell>
          <cell r="E7228">
            <v>53</v>
          </cell>
        </row>
        <row r="7229">
          <cell r="A7229" t="str">
            <v>IMENTO E I</v>
          </cell>
          <cell r="B7229" t="str">
            <v>NSTALAÇÃO. AF_12/2015</v>
          </cell>
        </row>
        <row r="7230">
          <cell r="A7230">
            <v>93026</v>
          </cell>
          <cell r="B7230" t="str">
            <v>CURVA 90 GRAUS PARA ELETRODUTO, PVC, ROSCÁVEL, DN 110 MM (4") - FORNEC</v>
          </cell>
          <cell r="C7230" t="str">
            <v>UN</v>
          </cell>
          <cell r="D7230" t="str">
            <v>CR</v>
          </cell>
          <cell r="E7230">
            <v>69.67</v>
          </cell>
        </row>
        <row r="7231">
          <cell r="A7231" t="str">
            <v>IMENTO E I</v>
          </cell>
          <cell r="B7231" t="str">
            <v>NSTALAÇÃO. AF_12/2015</v>
          </cell>
        </row>
        <row r="7232">
          <cell r="A7232">
            <v>93027</v>
          </cell>
          <cell r="B7232" t="str">
            <v>CURVA 135 GRAUS PARA ELETRODUTO, PVC, ROSCÁVEL, DN 110 MM (4") - FORNE</v>
          </cell>
          <cell r="C7232" t="str">
            <v>UN</v>
          </cell>
          <cell r="D7232" t="str">
            <v>CR</v>
          </cell>
          <cell r="E7232">
            <v>59.23</v>
          </cell>
        </row>
        <row r="7233">
          <cell r="A7233" t="str">
            <v>CIMENTO E</v>
          </cell>
          <cell r="B7233" t="str">
            <v>INSTALAÇÃO. AF_12/2015</v>
          </cell>
        </row>
        <row r="7234">
          <cell r="A7234">
            <v>167</v>
          </cell>
          <cell r="B7234" t="str">
            <v>FIOS/CABOS</v>
          </cell>
        </row>
        <row r="7235">
          <cell r="A7235">
            <v>72250</v>
          </cell>
          <cell r="B7235" t="str">
            <v>CABO DE COBRE NU 10MM2 - FORNECIMENTO E INSTALACAO</v>
          </cell>
          <cell r="C7235" t="str">
            <v>M</v>
          </cell>
          <cell r="D7235" t="str">
            <v>CR</v>
          </cell>
          <cell r="E7235">
            <v>6.9</v>
          </cell>
        </row>
        <row r="7236">
          <cell r="A7236">
            <v>72251</v>
          </cell>
          <cell r="B7236" t="str">
            <v>CABO DE COBRE NU 16MM2 - FORNECIMENTO E INSTALACAO</v>
          </cell>
          <cell r="C7236" t="str">
            <v>M</v>
          </cell>
          <cell r="D7236" t="str">
            <v>CR</v>
          </cell>
          <cell r="E7236">
            <v>10.14</v>
          </cell>
        </row>
        <row r="7237">
          <cell r="A7237">
            <v>72252</v>
          </cell>
          <cell r="B7237" t="str">
            <v>CABO DE COBRE NU 25MM2 - FORNECIMENTO E INSTALACAO</v>
          </cell>
          <cell r="C7237" t="str">
            <v>M</v>
          </cell>
          <cell r="D7237" t="str">
            <v>CR</v>
          </cell>
          <cell r="E7237">
            <v>14.79</v>
          </cell>
        </row>
        <row r="7238">
          <cell r="A7238">
            <v>72253</v>
          </cell>
          <cell r="B7238" t="str">
            <v>CABO DE COBRE NU 35MM2 - FORNECIMENTO E INSTALACAO</v>
          </cell>
          <cell r="C7238" t="str">
            <v>M</v>
          </cell>
          <cell r="D7238" t="str">
            <v>CR</v>
          </cell>
          <cell r="E7238">
            <v>19.73</v>
          </cell>
        </row>
        <row r="7239">
          <cell r="A7239">
            <v>72254</v>
          </cell>
          <cell r="B7239" t="str">
            <v>CABO DE COBRE NU 50MM2 - FORNECIMENTO E INSTALACAO</v>
          </cell>
          <cell r="C7239" t="str">
            <v>M</v>
          </cell>
          <cell r="D7239" t="str">
            <v>CR</v>
          </cell>
          <cell r="E7239">
            <v>27.98</v>
          </cell>
        </row>
        <row r="7240">
          <cell r="A7240">
            <v>72255</v>
          </cell>
          <cell r="B7240" t="str">
            <v>CABO DE COBRE NU 70MM2 - FORNECIMENTO E INSTALACAO</v>
          </cell>
          <cell r="C7240" t="str">
            <v>M</v>
          </cell>
          <cell r="D7240" t="str">
            <v>CR</v>
          </cell>
          <cell r="E7240">
            <v>36.65</v>
          </cell>
        </row>
        <row r="7241">
          <cell r="A7241">
            <v>72256</v>
          </cell>
          <cell r="B7241" t="str">
            <v>CABO DE COBRE NU 95MM2 - FORNECIMENTO E INSTALACAO</v>
          </cell>
          <cell r="C7241" t="str">
            <v>M</v>
          </cell>
          <cell r="D7241" t="str">
            <v>CR</v>
          </cell>
          <cell r="E7241">
            <v>48.23</v>
          </cell>
        </row>
        <row r="7242">
          <cell r="A7242">
            <v>72257</v>
          </cell>
          <cell r="B7242" t="str">
            <v>CABO DE COBRE NU 120MM2 - FORNECIMENTO E INSTALACAO</v>
          </cell>
          <cell r="C7242" t="str">
            <v>M</v>
          </cell>
          <cell r="D7242" t="str">
            <v>CR</v>
          </cell>
          <cell r="E7242">
            <v>62.85</v>
          </cell>
        </row>
        <row r="7243">
          <cell r="A7243">
            <v>84682</v>
          </cell>
          <cell r="B7243" t="str">
            <v>FIO DE COBRE NU 4 MM2 - FORNECIMENTO E INSTALACAO</v>
          </cell>
          <cell r="C7243" t="str">
            <v>M</v>
          </cell>
          <cell r="D7243" t="str">
            <v>CR</v>
          </cell>
          <cell r="E7243">
            <v>1.77</v>
          </cell>
        </row>
        <row r="7244">
          <cell r="A7244">
            <v>91924</v>
          </cell>
          <cell r="B7244" t="str">
            <v>CABO DE COBRE FLEXÍVEL ISOLADO, 1,5 MM², ANTI-CHAMA 450/750 V, PARA CI</v>
          </cell>
          <cell r="C7244" t="str">
            <v>M</v>
          </cell>
          <cell r="D7244" t="str">
            <v>CR</v>
          </cell>
          <cell r="E7244">
            <v>1.59</v>
          </cell>
        </row>
        <row r="7245">
          <cell r="A7245" t="str">
            <v>RCUITOS TE</v>
          </cell>
          <cell r="B7245" t="str">
            <v>RMINAIS - FORNECIMENTO E INSTALAÇÃO. AF_12/2015</v>
          </cell>
        </row>
        <row r="7246">
          <cell r="A7246">
            <v>91925</v>
          </cell>
          <cell r="B7246" t="str">
            <v>CABO DE COBRE FLEXÍVEL ISOLADO, 1,5 MM², ANTI-CHAMA 0,6/1,0 KV, PARA C</v>
          </cell>
          <cell r="C7246" t="str">
            <v>M</v>
          </cell>
          <cell r="D7246" t="str">
            <v>CR</v>
          </cell>
          <cell r="E7246">
            <v>1.95</v>
          </cell>
        </row>
        <row r="7247">
          <cell r="A7247" t="str">
            <v>IRCUITOS T</v>
          </cell>
          <cell r="B7247" t="str">
            <v>ERMINAIS - FORNECIMENTO E INSTALAÇÃO. AF_12/2015</v>
          </cell>
        </row>
        <row r="7248">
          <cell r="A7248">
            <v>91926</v>
          </cell>
          <cell r="B7248" t="str">
            <v>CABO DE COBRE FLEXÍVEL ISOLADO, 2,5 MM², ANTI-CHAMA 450/750 V, PARA CI</v>
          </cell>
          <cell r="C7248" t="str">
            <v>M</v>
          </cell>
          <cell r="D7248" t="str">
            <v>CR</v>
          </cell>
          <cell r="E7248">
            <v>2.12</v>
          </cell>
        </row>
        <row r="7249">
          <cell r="A7249" t="str">
            <v>RCUITOS TE</v>
          </cell>
          <cell r="B7249" t="str">
            <v>RMINAIS - FORNECIMENTO E INSTALAÇÃO. AF_12/2015</v>
          </cell>
        </row>
        <row r="7250">
          <cell r="A7250">
            <v>91927</v>
          </cell>
          <cell r="B7250" t="str">
            <v>CABO DE COBRE FLEXÍVEL ISOLADO, 2,5 MM², ANTI-CHAMA 0,6/1,0 KV, PARA C</v>
          </cell>
          <cell r="C7250" t="str">
            <v>M</v>
          </cell>
          <cell r="D7250" t="str">
            <v>CR</v>
          </cell>
          <cell r="E7250">
            <v>2.48</v>
          </cell>
        </row>
        <row r="7251">
          <cell r="A7251" t="str">
            <v>IRCUITOS T</v>
          </cell>
          <cell r="B7251" t="str">
            <v>ERMINAIS - FORNECIMENTO E INSTALAÇÃO. AF_12/2015</v>
          </cell>
        </row>
        <row r="7252">
          <cell r="A7252">
            <v>91928</v>
          </cell>
          <cell r="B7252" t="str">
            <v>CABO DE COBRE FLEXÍVEL ISOLADO, 4 MM², ANTI-CHAMA 450/750 V, PARA CIRC</v>
          </cell>
          <cell r="C7252" t="str">
            <v>M</v>
          </cell>
          <cell r="D7252" t="str">
            <v>CR</v>
          </cell>
          <cell r="E7252">
            <v>2.94</v>
          </cell>
        </row>
        <row r="7253">
          <cell r="A7253" t="str">
            <v>SINAPI - S</v>
          </cell>
          <cell r="B7253" t="str">
            <v>ISTEMA NACIONAL DE PESQUISA DE CUSTOS E ÍNDICES DA CONSTRUÇÃO CIVIL</v>
          </cell>
        </row>
        <row r="7254">
          <cell r="A7254" t="str">
            <v>PCI.817.01</v>
          </cell>
          <cell r="B7254" t="e">
            <v>#NAME?</v>
          </cell>
          <cell r="D7254" t="str">
            <v>EM</v>
          </cell>
          <cell r="E7254" t="str">
            <v>06/2016 AS 13:04:4</v>
          </cell>
        </row>
        <row r="7255">
          <cell r="D7255" t="str">
            <v>TA</v>
          </cell>
          <cell r="E7255" t="str">
            <v>TÉCNICA: 13/06/20</v>
          </cell>
        </row>
        <row r="7256">
          <cell r="A7256" t="str">
            <v>ENCARGOS S</v>
          </cell>
          <cell r="B7256" t="str">
            <v>OCIAIS DESONERADOS: 90,80%(HORA)   52,84%(MÊS)</v>
          </cell>
        </row>
        <row r="7257">
          <cell r="A7257" t="str">
            <v>ABRANGÊNCI</v>
          </cell>
          <cell r="B7257" t="str">
            <v>A : NACIONAL                                              LOCALIDADE  : BELO</v>
          </cell>
          <cell r="C7257" t="str">
            <v>HORI</v>
          </cell>
        </row>
        <row r="7258">
          <cell r="A7258" t="str">
            <v>REF.COLETA</v>
          </cell>
          <cell r="B7258" t="str">
            <v>: MEDIANO</v>
          </cell>
          <cell r="D7258" t="str">
            <v>TA</v>
          </cell>
          <cell r="E7258" t="str">
            <v>: 05/2016</v>
          </cell>
        </row>
        <row r="7259">
          <cell r="A7259" t="str">
            <v>CÓDIGO</v>
          </cell>
          <cell r="B7259" t="str">
            <v>|D E S C R I Ç Ã O                                                   |UN</v>
          </cell>
          <cell r="C7259" t="str">
            <v>IDADE</v>
          </cell>
          <cell r="D7259" t="str">
            <v>DE</v>
          </cell>
          <cell r="E7259" t="str">
            <v>|CUSTO TOTA</v>
          </cell>
        </row>
        <row r="7260">
          <cell r="A7260" t="str">
            <v>VÍNCULO...</v>
          </cell>
          <cell r="B7260" t="str">
            <v>..: CAIXA REFERENCIAL</v>
          </cell>
        </row>
        <row r="7261">
          <cell r="A7261" t="str">
            <v>UITOS TERM</v>
          </cell>
          <cell r="B7261" t="str">
            <v>INAIS - FORNECIMENTO E INSTALAÇÃO. AF_12/2015</v>
          </cell>
        </row>
        <row r="7262">
          <cell r="A7262">
            <v>91929</v>
          </cell>
          <cell r="B7262" t="str">
            <v>CABO DE COBRE FLEXÍVEL ISOLADO, 4 MM², ANTI-CHAMA 0,6/1,0 KV, PARA CIR</v>
          </cell>
          <cell r="C7262" t="str">
            <v>M</v>
          </cell>
          <cell r="D7262" t="str">
            <v>CR</v>
          </cell>
          <cell r="E7262">
            <v>3.83</v>
          </cell>
        </row>
        <row r="7263">
          <cell r="A7263" t="str">
            <v>CUITOS TER</v>
          </cell>
          <cell r="B7263" t="str">
            <v>MINAIS - FORNECIMENTO E INSTALAÇÃO. AF_12/2015</v>
          </cell>
        </row>
        <row r="7264">
          <cell r="A7264">
            <v>91930</v>
          </cell>
          <cell r="B7264" t="str">
            <v>CABO DE COBRE FLEXÍVEL ISOLADO, 6 MM², ANTI-CHAMA 450/750 V, PARA CIRC</v>
          </cell>
          <cell r="C7264" t="str">
            <v>M</v>
          </cell>
          <cell r="D7264" t="str">
            <v>CR</v>
          </cell>
          <cell r="E7264">
            <v>4.24</v>
          </cell>
        </row>
        <row r="7265">
          <cell r="A7265" t="str">
            <v>UITOS TERM</v>
          </cell>
          <cell r="B7265" t="str">
            <v>INAIS - FORNECIMENTO E INSTALAÇÃO. AF_12/2015</v>
          </cell>
        </row>
        <row r="7266">
          <cell r="A7266">
            <v>91931</v>
          </cell>
          <cell r="B7266" t="str">
            <v>CABO DE COBRE FLEXÍVEL ISOLADO, 6 MM², ANTI-CHAMA 0,6/1,0 KV, PARA CIR</v>
          </cell>
          <cell r="C7266" t="str">
            <v>M</v>
          </cell>
          <cell r="D7266" t="str">
            <v>CR</v>
          </cell>
          <cell r="E7266">
            <v>4.83</v>
          </cell>
        </row>
        <row r="7267">
          <cell r="A7267" t="str">
            <v>CUITOS TER</v>
          </cell>
          <cell r="B7267" t="str">
            <v>MINAIS - FORNECIMENTO E INSTALAÇÃO. AF_12/2015</v>
          </cell>
        </row>
        <row r="7268">
          <cell r="A7268">
            <v>91932</v>
          </cell>
          <cell r="B7268" t="str">
            <v>CABO DE COBRE FLEXÍVEL ISOLADO, 10 MM², ANTI-CHAMA 450/750 V, PARA CIR</v>
          </cell>
          <cell r="C7268" t="str">
            <v>M</v>
          </cell>
          <cell r="D7268" t="str">
            <v>CR</v>
          </cell>
          <cell r="E7268">
            <v>6.8</v>
          </cell>
        </row>
        <row r="7269">
          <cell r="A7269" t="str">
            <v>CUITOS TER</v>
          </cell>
          <cell r="B7269" t="str">
            <v>MINAIS - FORNECIMENTO E INSTALAÇÃO. AF_12/2015</v>
          </cell>
        </row>
        <row r="7270">
          <cell r="A7270">
            <v>91933</v>
          </cell>
          <cell r="B7270" t="str">
            <v>CABO DE COBRE FLEXÍVEL ISOLADO, 10 MM², ANTI-CHAMA 0,6/1,0 KV, PARA CI</v>
          </cell>
          <cell r="C7270" t="str">
            <v>M</v>
          </cell>
          <cell r="D7270" t="str">
            <v>CR</v>
          </cell>
          <cell r="E7270">
            <v>7.34</v>
          </cell>
        </row>
        <row r="7271">
          <cell r="A7271" t="str">
            <v>RCUITOS TE</v>
          </cell>
          <cell r="B7271" t="str">
            <v>RMINAIS - FORNECIMENTO E INSTALAÇÃO. AF_12/2015</v>
          </cell>
        </row>
        <row r="7272">
          <cell r="A7272">
            <v>91934</v>
          </cell>
          <cell r="B7272" t="str">
            <v>CABO DE COBRE FLEXÍVEL ISOLADO, 16 MM², ANTI-CHAMA 450/750 V, PARA CIR</v>
          </cell>
          <cell r="C7272" t="str">
            <v>M</v>
          </cell>
          <cell r="D7272" t="str">
            <v>CR</v>
          </cell>
          <cell r="E7272">
            <v>12.83</v>
          </cell>
        </row>
        <row r="7273">
          <cell r="A7273" t="str">
            <v>CUITOS TER</v>
          </cell>
          <cell r="B7273" t="str">
            <v>MINAIS - FORNECIMENTO E INSTALAÇÃO. AF_12/2015</v>
          </cell>
        </row>
        <row r="7274">
          <cell r="A7274">
            <v>91935</v>
          </cell>
          <cell r="B7274" t="str">
            <v>CABO DE COBRE FLEXÍVEL ISOLADO, 16 MM², ANTI-CHAMA 0,6/1,0 KV, PARA CI</v>
          </cell>
          <cell r="C7274" t="str">
            <v>M</v>
          </cell>
          <cell r="D7274" t="str">
            <v>CR</v>
          </cell>
          <cell r="E7274">
            <v>10.98</v>
          </cell>
        </row>
        <row r="7275">
          <cell r="A7275" t="str">
            <v>RCUITOS TE</v>
          </cell>
          <cell r="B7275" t="str">
            <v>RMINAIS - FORNECIMENTO E INSTALAÇÃO. AF_12/2015</v>
          </cell>
        </row>
        <row r="7276">
          <cell r="A7276">
            <v>92979</v>
          </cell>
          <cell r="B7276" t="str">
            <v>CABO DE COBRE FLEXÍVEL ISOLADO, 10 MM², ANTI-CHAMA 450/750 V, PARA DIS</v>
          </cell>
          <cell r="C7276" t="str">
            <v>M</v>
          </cell>
          <cell r="D7276" t="str">
            <v>CR</v>
          </cell>
          <cell r="E7276">
            <v>4.2300000000000004</v>
          </cell>
        </row>
        <row r="7277">
          <cell r="A7277" t="str">
            <v>TRIBUIÇÃO</v>
          </cell>
          <cell r="B7277" t="e">
            <v>#NAME?</v>
          </cell>
        </row>
        <row r="7278">
          <cell r="A7278">
            <v>92980</v>
          </cell>
          <cell r="B7278" t="str">
            <v>CABO DE COBRE FLEXÍVEL ISOLADO, 10 MM², ANTI-CHAMA 0,6/1,0 KV, PARA DI</v>
          </cell>
          <cell r="C7278" t="str">
            <v>M</v>
          </cell>
          <cell r="D7278" t="str">
            <v>CR</v>
          </cell>
          <cell r="E7278">
            <v>4.6900000000000004</v>
          </cell>
        </row>
        <row r="7279">
          <cell r="A7279" t="str">
            <v>STRIBUIÇÃO</v>
          </cell>
          <cell r="B7279" t="e">
            <v>#NAME?</v>
          </cell>
        </row>
        <row r="7280">
          <cell r="A7280">
            <v>92981</v>
          </cell>
          <cell r="B7280" t="str">
            <v>CABO DE COBRE FLEXÍVEL ISOLADO, 16 MM², ANTI-CHAMA 450/750 V, PARA DIS</v>
          </cell>
          <cell r="C7280" t="str">
            <v>M</v>
          </cell>
          <cell r="D7280" t="str">
            <v>CR</v>
          </cell>
          <cell r="E7280">
            <v>8.61</v>
          </cell>
        </row>
        <row r="7281">
          <cell r="A7281" t="str">
            <v>TRIBUIÇÃO</v>
          </cell>
          <cell r="B7281" t="e">
            <v>#NAME?</v>
          </cell>
        </row>
        <row r="7282">
          <cell r="A7282">
            <v>92982</v>
          </cell>
          <cell r="B7282" t="str">
            <v>CABO DE COBRE FLEXÍVEL ISOLADO, 16 MM², ANTI-CHAMA 0,6/1,0 KV, PARA DI</v>
          </cell>
          <cell r="C7282" t="str">
            <v>M</v>
          </cell>
          <cell r="D7282" t="str">
            <v>CR</v>
          </cell>
          <cell r="E7282">
            <v>7.02</v>
          </cell>
        </row>
        <row r="7283">
          <cell r="A7283" t="str">
            <v>STRIBUIÇÃO</v>
          </cell>
          <cell r="B7283" t="e">
            <v>#NAME?</v>
          </cell>
        </row>
        <row r="7284">
          <cell r="A7284">
            <v>92983</v>
          </cell>
          <cell r="B7284" t="str">
            <v>CABO DE COBRE FLEXÍVEL ISOLADO, 25 MM², ANTI-CHAMA 450/750 V, PARA DIS</v>
          </cell>
          <cell r="C7284" t="str">
            <v>M</v>
          </cell>
          <cell r="D7284" t="str">
            <v>CR</v>
          </cell>
          <cell r="E7284">
            <v>10.58</v>
          </cell>
        </row>
        <row r="7285">
          <cell r="A7285" t="str">
            <v>TRIBUIÇÃO</v>
          </cell>
          <cell r="B7285" t="e">
            <v>#NAME?</v>
          </cell>
        </row>
        <row r="7286">
          <cell r="A7286">
            <v>92984</v>
          </cell>
          <cell r="B7286" t="str">
            <v>CABO DE COBRE FLEXÍVEL ISOLADO, 25 MM², ANTI-CHAMA 0,6/1,0 KV, PARA DI</v>
          </cell>
          <cell r="C7286" t="str">
            <v>M</v>
          </cell>
          <cell r="D7286" t="str">
            <v>CR</v>
          </cell>
          <cell r="E7286">
            <v>11.96</v>
          </cell>
        </row>
        <row r="7287">
          <cell r="A7287" t="str">
            <v>STRIBUIÇÃO</v>
          </cell>
          <cell r="B7287" t="e">
            <v>#NAME?</v>
          </cell>
        </row>
        <row r="7288">
          <cell r="A7288">
            <v>92985</v>
          </cell>
          <cell r="B7288" t="str">
            <v>CABO DE COBRE FLEXÍVEL ISOLADO, 35 MM², ANTI-CHAMA 450/750 V, PARA DIS</v>
          </cell>
          <cell r="C7288" t="str">
            <v>M</v>
          </cell>
          <cell r="D7288" t="str">
            <v>CR</v>
          </cell>
          <cell r="E7288">
            <v>12.64</v>
          </cell>
        </row>
        <row r="7289">
          <cell r="A7289" t="str">
            <v>SINAPI - S</v>
          </cell>
          <cell r="B7289" t="str">
            <v>ISTEMA NACIONAL DE PESQUISA DE CUSTOS E ÍNDICES DA CONSTRUÇÃO CIVIL</v>
          </cell>
        </row>
        <row r="7290">
          <cell r="A7290" t="str">
            <v>PCI.817.01</v>
          </cell>
          <cell r="B7290" t="e">
            <v>#NAME?</v>
          </cell>
          <cell r="D7290" t="str">
            <v>EM</v>
          </cell>
          <cell r="E7290" t="str">
            <v>06/2016 AS 13:04:4</v>
          </cell>
        </row>
        <row r="7291">
          <cell r="D7291" t="str">
            <v>TA</v>
          </cell>
          <cell r="E7291" t="str">
            <v>TÉCNICA: 13/06/20</v>
          </cell>
        </row>
        <row r="7292">
          <cell r="A7292" t="str">
            <v>ENCARGOS S</v>
          </cell>
          <cell r="B7292" t="str">
            <v>OCIAIS DESONERADOS: 90,80%(HORA)   52,84%(MÊS)</v>
          </cell>
        </row>
        <row r="7293">
          <cell r="A7293" t="str">
            <v>ABRANGÊNCI</v>
          </cell>
          <cell r="B7293" t="str">
            <v>A : NACIONAL                                              LOCALIDADE  : BELO</v>
          </cell>
          <cell r="C7293" t="str">
            <v>HORI</v>
          </cell>
        </row>
        <row r="7294">
          <cell r="A7294" t="str">
            <v>REF.COLETA</v>
          </cell>
          <cell r="B7294" t="str">
            <v>: MEDIANO</v>
          </cell>
          <cell r="D7294" t="str">
            <v>TA</v>
          </cell>
          <cell r="E7294" t="str">
            <v>: 05/2016</v>
          </cell>
        </row>
        <row r="7295">
          <cell r="A7295" t="str">
            <v>CÓDIGO</v>
          </cell>
          <cell r="B7295" t="str">
            <v>|D E S C R I Ç Ã O                                                   |UN</v>
          </cell>
          <cell r="C7295" t="str">
            <v>IDADE</v>
          </cell>
          <cell r="D7295" t="str">
            <v>DE</v>
          </cell>
          <cell r="E7295" t="str">
            <v>|CUSTO TOTA</v>
          </cell>
        </row>
        <row r="7296">
          <cell r="A7296" t="str">
            <v>VÍNCULO...</v>
          </cell>
          <cell r="B7296" t="str">
            <v>..: CAIXA REFERENCIAL</v>
          </cell>
        </row>
        <row r="7297">
          <cell r="A7297" t="str">
            <v>TRIBUIÇÃO</v>
          </cell>
          <cell r="B7297" t="e">
            <v>#NAME?</v>
          </cell>
        </row>
        <row r="7298">
          <cell r="A7298">
            <v>92986</v>
          </cell>
          <cell r="B7298" t="str">
            <v>CABO DE COBRE FLEXÍVEL ISOLADO, 35 MM², ANTI-CHAMA 0,6/1,0 KV, PARA DI</v>
          </cell>
          <cell r="C7298" t="str">
            <v>M</v>
          </cell>
          <cell r="D7298" t="str">
            <v>CR</v>
          </cell>
          <cell r="E7298">
            <v>15.42</v>
          </cell>
        </row>
        <row r="7299">
          <cell r="A7299" t="str">
            <v>STRIBUIÇÃO</v>
          </cell>
          <cell r="B7299" t="e">
            <v>#NAME?</v>
          </cell>
        </row>
        <row r="7300">
          <cell r="A7300">
            <v>92987</v>
          </cell>
          <cell r="B7300" t="str">
            <v>CABO DE COBRE FLEXÍVEL ISOLADO, 50 MM², ANTI-CHAMA 450/750 V, PARA DIS</v>
          </cell>
          <cell r="C7300" t="str">
            <v>M</v>
          </cell>
          <cell r="D7300" t="str">
            <v>CR</v>
          </cell>
          <cell r="E7300">
            <v>18.149999999999999</v>
          </cell>
        </row>
        <row r="7301">
          <cell r="A7301" t="str">
            <v>TRIBUIÇÃO</v>
          </cell>
          <cell r="B7301" t="e">
            <v>#NAME?</v>
          </cell>
        </row>
        <row r="7302">
          <cell r="A7302">
            <v>92988</v>
          </cell>
          <cell r="B7302" t="str">
            <v>CABO DE COBRE FLEXÍVEL ISOLADO, 50 MM², ANTI-CHAMA 0,6/1,0 KV, PARA DI</v>
          </cell>
          <cell r="C7302" t="str">
            <v>M</v>
          </cell>
          <cell r="D7302" t="str">
            <v>CR</v>
          </cell>
          <cell r="E7302">
            <v>20.54</v>
          </cell>
        </row>
        <row r="7303">
          <cell r="A7303" t="str">
            <v>STRIBUIÇÃO</v>
          </cell>
          <cell r="B7303" t="e">
            <v>#NAME?</v>
          </cell>
        </row>
        <row r="7304">
          <cell r="A7304">
            <v>92989</v>
          </cell>
          <cell r="B7304" t="str">
            <v>CABO DE COBRE FLEXÍVEL ISOLADO, 70 MM², ANTI-CHAMA 450/750 V, PARA DIS</v>
          </cell>
          <cell r="C7304" t="str">
            <v>M</v>
          </cell>
          <cell r="D7304" t="str">
            <v>CR</v>
          </cell>
          <cell r="E7304">
            <v>25.99</v>
          </cell>
        </row>
        <row r="7305">
          <cell r="A7305" t="str">
            <v>TRIBUIÇÃO</v>
          </cell>
          <cell r="B7305" t="e">
            <v>#NAME?</v>
          </cell>
        </row>
        <row r="7306">
          <cell r="A7306">
            <v>92990</v>
          </cell>
          <cell r="B7306" t="str">
            <v>CABO DE COBRE FLEXÍVEL ISOLADO, 70 MM², ANTI-CHAMA 0,6/1,0 KV, PARA DI</v>
          </cell>
          <cell r="C7306" t="str">
            <v>M</v>
          </cell>
          <cell r="D7306" t="str">
            <v>CR</v>
          </cell>
          <cell r="E7306">
            <v>28.23</v>
          </cell>
        </row>
        <row r="7307">
          <cell r="A7307" t="str">
            <v>STRIBUIÇÃO</v>
          </cell>
          <cell r="B7307" t="e">
            <v>#NAME?</v>
          </cell>
        </row>
        <row r="7308">
          <cell r="A7308">
            <v>92991</v>
          </cell>
          <cell r="B7308" t="str">
            <v>CABO DE COBRE FLEXÍVEL ISOLADO, 95 MM², ANTI-CHAMA 450/750 V, PARA DIS</v>
          </cell>
          <cell r="C7308" t="str">
            <v>M</v>
          </cell>
          <cell r="D7308" t="str">
            <v>CR</v>
          </cell>
          <cell r="E7308">
            <v>34.630000000000003</v>
          </cell>
        </row>
        <row r="7309">
          <cell r="A7309" t="str">
            <v>TRIBUIÇÃO</v>
          </cell>
          <cell r="B7309" t="e">
            <v>#NAME?</v>
          </cell>
        </row>
        <row r="7310">
          <cell r="A7310">
            <v>92992</v>
          </cell>
          <cell r="B7310" t="str">
            <v>CABO DE COBRE FLEXÍVEL ISOLADO, 95 MM², ANTI-CHAMA 0,6/1,0 KV, PARA DI</v>
          </cell>
          <cell r="C7310" t="str">
            <v>M</v>
          </cell>
          <cell r="D7310" t="str">
            <v>CR</v>
          </cell>
          <cell r="E7310">
            <v>39</v>
          </cell>
        </row>
        <row r="7311">
          <cell r="A7311" t="str">
            <v>STRIBUIÇÃO</v>
          </cell>
          <cell r="B7311" t="e">
            <v>#NAME?</v>
          </cell>
        </row>
        <row r="7312">
          <cell r="A7312">
            <v>92993</v>
          </cell>
          <cell r="B7312" t="str">
            <v>CABO DE COBRE FLEXÍVEL ISOLADO, 120 MM², ANTI-CHAMA 450/750 V, PARA DI</v>
          </cell>
          <cell r="C7312" t="str">
            <v>M</v>
          </cell>
          <cell r="D7312" t="str">
            <v>CR</v>
          </cell>
          <cell r="E7312">
            <v>42.94</v>
          </cell>
        </row>
        <row r="7313">
          <cell r="A7313" t="str">
            <v>STRIBUIÇÃO</v>
          </cell>
          <cell r="B7313" t="e">
            <v>#NAME?</v>
          </cell>
        </row>
        <row r="7314">
          <cell r="A7314">
            <v>92994</v>
          </cell>
          <cell r="B7314" t="str">
            <v>CABO DE COBRE FLEXÍVEL ISOLADO, 120 MM², ANTI-CHAMA 0,6/1,0 KV, PARA D</v>
          </cell>
          <cell r="C7314" t="str">
            <v>M</v>
          </cell>
          <cell r="D7314" t="str">
            <v>CR</v>
          </cell>
          <cell r="E7314">
            <v>45.18</v>
          </cell>
        </row>
        <row r="7315">
          <cell r="A7315" t="str">
            <v>ISTRIBUIÇÃ</v>
          </cell>
          <cell r="B7315" t="str">
            <v>O - FORNECIMENTO E INSTALAÇÃO. AF_12/2015</v>
          </cell>
        </row>
        <row r="7316">
          <cell r="A7316">
            <v>92995</v>
          </cell>
          <cell r="B7316" t="str">
            <v>CABO DE COBRE FLEXÍVEL ISOLADO, 150 MM², ANTI-CHAMA 450/750 V, PARA DI</v>
          </cell>
          <cell r="C7316" t="str">
            <v>M</v>
          </cell>
          <cell r="D7316" t="str">
            <v>CR</v>
          </cell>
          <cell r="E7316">
            <v>51.74</v>
          </cell>
        </row>
        <row r="7317">
          <cell r="A7317" t="str">
            <v>STRIBUIÇÃO</v>
          </cell>
          <cell r="B7317" t="e">
            <v>#NAME?</v>
          </cell>
        </row>
        <row r="7318">
          <cell r="A7318">
            <v>92996</v>
          </cell>
          <cell r="B7318" t="str">
            <v>CABO DE COBRE FLEXÍVEL ISOLADO, 150 MM², ANTI-CHAMA 0,6/1,0 KV, PARA D</v>
          </cell>
          <cell r="C7318" t="str">
            <v>M</v>
          </cell>
          <cell r="D7318" t="str">
            <v>CR</v>
          </cell>
          <cell r="E7318">
            <v>56.98</v>
          </cell>
        </row>
        <row r="7319">
          <cell r="A7319" t="str">
            <v>ISTRIBUIÇÃ</v>
          </cell>
          <cell r="B7319" t="str">
            <v>O - FORNECIMENTO E INSTALAÇÃO. AF_12/2015</v>
          </cell>
        </row>
        <row r="7320">
          <cell r="A7320">
            <v>92997</v>
          </cell>
          <cell r="B7320" t="str">
            <v>CABO DE COBRE FLEXÍVEL ISOLADO, 185 MM², ANTI-CHAMA 450/750 V, PARA DI</v>
          </cell>
          <cell r="C7320" t="str">
            <v>M</v>
          </cell>
          <cell r="D7320" t="str">
            <v>CR</v>
          </cell>
          <cell r="E7320">
            <v>64.38</v>
          </cell>
        </row>
        <row r="7321">
          <cell r="A7321" t="str">
            <v>STRIBUIÇÃO</v>
          </cell>
          <cell r="B7321" t="e">
            <v>#NAME?</v>
          </cell>
        </row>
        <row r="7322">
          <cell r="A7322">
            <v>92998</v>
          </cell>
          <cell r="B7322" t="str">
            <v>CABO DE COBRE FLEXÍVEL ISOLADO, 185 MM², ANTI-CHAMA 0,6/1,0 KV, PARA D</v>
          </cell>
          <cell r="C7322" t="str">
            <v>M</v>
          </cell>
          <cell r="D7322" t="str">
            <v>CR</v>
          </cell>
          <cell r="E7322">
            <v>69.62</v>
          </cell>
        </row>
        <row r="7323">
          <cell r="A7323" t="str">
            <v>ISTRIBUIÇÃ</v>
          </cell>
          <cell r="B7323" t="str">
            <v>O - FORNECIMENTO E INSTALAÇÃO. AF_12/2015</v>
          </cell>
        </row>
        <row r="7324">
          <cell r="A7324">
            <v>92999</v>
          </cell>
          <cell r="B7324" t="str">
            <v>CABO DE COBRE FLEXÍVEL ISOLADO, 240 MM², ANTI-CHAMA 450/750 V, PARA DI</v>
          </cell>
          <cell r="C7324" t="str">
            <v>M</v>
          </cell>
          <cell r="D7324" t="str">
            <v>CR</v>
          </cell>
          <cell r="E7324">
            <v>83.43</v>
          </cell>
        </row>
        <row r="7325">
          <cell r="A7325" t="str">
            <v>SINAPI - S</v>
          </cell>
          <cell r="B7325" t="str">
            <v>ISTEMA NACIONAL DE PESQUISA DE CUSTOS E ÍNDICES DA CONSTRUÇÃO CIVIL</v>
          </cell>
        </row>
        <row r="7326">
          <cell r="A7326" t="str">
            <v>PCI.817.01</v>
          </cell>
          <cell r="B7326" t="e">
            <v>#NAME?</v>
          </cell>
          <cell r="D7326" t="str">
            <v>EM</v>
          </cell>
          <cell r="E7326" t="str">
            <v>06/2016 AS 13:04:4</v>
          </cell>
        </row>
        <row r="7327">
          <cell r="D7327" t="str">
            <v>TA</v>
          </cell>
          <cell r="E7327" t="str">
            <v>TÉCNICA: 13/06/20</v>
          </cell>
        </row>
        <row r="7328">
          <cell r="A7328" t="str">
            <v>ENCARGOS S</v>
          </cell>
          <cell r="B7328" t="str">
            <v>OCIAIS DESONERADOS: 90,80%(HORA)   52,84%(MÊS)</v>
          </cell>
        </row>
        <row r="7329">
          <cell r="A7329" t="str">
            <v>ABRANGÊNCI</v>
          </cell>
          <cell r="B7329" t="str">
            <v>A : NACIONAL                                              LOCALIDADE  : BELO</v>
          </cell>
          <cell r="C7329" t="str">
            <v>HORI</v>
          </cell>
        </row>
        <row r="7330">
          <cell r="A7330" t="str">
            <v>REF.COLETA</v>
          </cell>
          <cell r="B7330" t="str">
            <v>: MEDIANO</v>
          </cell>
          <cell r="D7330" t="str">
            <v>TA</v>
          </cell>
          <cell r="E7330" t="str">
            <v>: 05/2016</v>
          </cell>
        </row>
        <row r="7331">
          <cell r="A7331" t="str">
            <v>CÓDIGO</v>
          </cell>
          <cell r="B7331" t="str">
            <v>|D E S C R I Ç Ã O                                                   |UN</v>
          </cell>
          <cell r="C7331" t="str">
            <v>IDADE</v>
          </cell>
          <cell r="D7331" t="str">
            <v>DE</v>
          </cell>
          <cell r="E7331" t="str">
            <v>|CUSTO TOTA</v>
          </cell>
        </row>
        <row r="7332">
          <cell r="A7332" t="str">
            <v>VÍNCULO...</v>
          </cell>
          <cell r="B7332" t="str">
            <v>..: CAIXA REFERENCIAL</v>
          </cell>
        </row>
        <row r="7333">
          <cell r="A7333" t="str">
            <v>STRIBUIÇÃO</v>
          </cell>
          <cell r="B7333" t="e">
            <v>#NAME?</v>
          </cell>
        </row>
        <row r="7334">
          <cell r="A7334">
            <v>93000</v>
          </cell>
          <cell r="B7334" t="str">
            <v>CABO DE COBRE FLEXÍVEL ISOLADO, 240 MM², ANTI-CHAMA 0,6/1,0 KV, PARA D</v>
          </cell>
          <cell r="C7334" t="str">
            <v>M</v>
          </cell>
          <cell r="D7334" t="str">
            <v>CR</v>
          </cell>
          <cell r="E7334">
            <v>93.6</v>
          </cell>
        </row>
        <row r="7335">
          <cell r="A7335" t="str">
            <v>ISTRIBUIÇÃ</v>
          </cell>
          <cell r="B7335" t="str">
            <v>O - FORNECIMENTO E INSTALAÇÃO. AF_12/2015</v>
          </cell>
        </row>
        <row r="7336">
          <cell r="A7336">
            <v>93001</v>
          </cell>
          <cell r="B7336" t="str">
            <v>CABO DE COBRE FLEXÍVEL ISOLADO, 300 MM², ANTI-CHAMA 450/750 V, PARA DI</v>
          </cell>
          <cell r="C7336" t="str">
            <v>M</v>
          </cell>
          <cell r="D7336" t="str">
            <v>CR</v>
          </cell>
          <cell r="E7336">
            <v>101.16</v>
          </cell>
        </row>
        <row r="7337">
          <cell r="A7337" t="str">
            <v>STRIBUIÇÃO</v>
          </cell>
          <cell r="B7337" t="e">
            <v>#NAME?</v>
          </cell>
        </row>
        <row r="7338">
          <cell r="A7338">
            <v>93002</v>
          </cell>
          <cell r="B7338" t="str">
            <v>CABO DE COBRE FLEXÍVEL ISOLADO, 300 MM², ANTI-CHAMA 0,6/1,0 KV, PARA D</v>
          </cell>
          <cell r="C7338" t="str">
            <v>M</v>
          </cell>
          <cell r="D7338" t="str">
            <v>CR</v>
          </cell>
          <cell r="E7338">
            <v>111.27</v>
          </cell>
        </row>
        <row r="7339">
          <cell r="A7339" t="str">
            <v>ISTRIBUIÇÃ</v>
          </cell>
          <cell r="B7339" t="str">
            <v>O - FORNECIMENTO E INSTALAÇÃO. AF_12/2015</v>
          </cell>
        </row>
        <row r="7340">
          <cell r="A7340">
            <v>168</v>
          </cell>
          <cell r="B7340" t="str">
            <v>CAIXAS</v>
          </cell>
        </row>
        <row r="7341">
          <cell r="A7341">
            <v>73861</v>
          </cell>
          <cell r="B7341" t="str">
            <v>CONDULETES</v>
          </cell>
        </row>
        <row r="7342">
          <cell r="A7342" t="str">
            <v>73861/001</v>
          </cell>
          <cell r="B7342" t="str">
            <v>CONDULETE 1/2" EM LIGA DE ALUMÍNIO FUNDIDO TIPO B - FORNECIMENTO E I  U</v>
          </cell>
          <cell r="C7342" t="str">
            <v>N</v>
          </cell>
          <cell r="D7342" t="str">
            <v>R</v>
          </cell>
          <cell r="E7342">
            <v>10.73</v>
          </cell>
        </row>
        <row r="7343">
          <cell r="A7343" t="str">
            <v>NSTALACAO</v>
          </cell>
        </row>
        <row r="7344">
          <cell r="A7344" t="str">
            <v>73861/002</v>
          </cell>
          <cell r="B7344" t="str">
            <v>CONDULETE 3/4" EM LIGA DE ALUMÍNIO FUNDIDO TIPO "B" - FORNECIMENTO E I</v>
          </cell>
          <cell r="C7344" t="str">
            <v>UN</v>
          </cell>
          <cell r="D7344" t="str">
            <v>CR</v>
          </cell>
          <cell r="E7344">
            <v>11.79</v>
          </cell>
        </row>
        <row r="7345">
          <cell r="A7345" t="str">
            <v>NSTALACAO</v>
          </cell>
        </row>
        <row r="7346">
          <cell r="A7346" t="str">
            <v>73861/003</v>
          </cell>
          <cell r="B7346" t="str">
            <v>CONDULETE 1" EM LIGA DE ALUMÍNIO FUNDIDO TIPO "B" - FORNECIMENTO E INS</v>
          </cell>
          <cell r="C7346" t="str">
            <v>UN</v>
          </cell>
          <cell r="D7346" t="str">
            <v>CR</v>
          </cell>
          <cell r="E7346">
            <v>14.74</v>
          </cell>
        </row>
        <row r="7347">
          <cell r="A7347" t="str">
            <v>TALACAO</v>
          </cell>
        </row>
        <row r="7348">
          <cell r="A7348" t="str">
            <v>73861/004</v>
          </cell>
          <cell r="B7348" t="str">
            <v>CONDULETE 1/2" EM LIGA DE ALUMÍNIO FUNDIDO TIPO "C" - FORNECIMENTO E I</v>
          </cell>
          <cell r="C7348" t="str">
            <v>UN</v>
          </cell>
          <cell r="D7348" t="str">
            <v>CR</v>
          </cell>
          <cell r="E7348">
            <v>9.93</v>
          </cell>
        </row>
        <row r="7349">
          <cell r="A7349" t="str">
            <v>NSTALACAO</v>
          </cell>
        </row>
        <row r="7350">
          <cell r="A7350" t="str">
            <v>73861/005</v>
          </cell>
          <cell r="B7350" t="str">
            <v>CONDULETE  3/4" EM LIGA DE ALUMÍNIO FUNDIDO TIPO "C" - FORNECIMENTO E</v>
          </cell>
          <cell r="C7350" t="str">
            <v>UN</v>
          </cell>
          <cell r="D7350" t="str">
            <v>CR</v>
          </cell>
          <cell r="E7350">
            <v>13.16</v>
          </cell>
        </row>
        <row r="7351">
          <cell r="A7351" t="str">
            <v>INSTALACAO</v>
          </cell>
        </row>
        <row r="7352">
          <cell r="A7352" t="str">
            <v>73861/006</v>
          </cell>
          <cell r="B7352" t="str">
            <v>CONDULETE 1" EM LIGA DE ALUMÍNIO FUNDIDO TIPO "C" - FORNECIMENTO E INS</v>
          </cell>
          <cell r="C7352" t="str">
            <v>UN</v>
          </cell>
          <cell r="D7352" t="str">
            <v>CR</v>
          </cell>
          <cell r="E7352">
            <v>16.23</v>
          </cell>
        </row>
        <row r="7353">
          <cell r="A7353" t="str">
            <v>TALACAO</v>
          </cell>
        </row>
        <row r="7354">
          <cell r="A7354" t="str">
            <v>73861/007</v>
          </cell>
          <cell r="B7354" t="str">
            <v>CONDULETE 1/2" EM LIGA DE ALUMÍNIO FUNDIDO TIPO "E" - FORNECIMENTO E I</v>
          </cell>
          <cell r="C7354" t="str">
            <v>UN</v>
          </cell>
          <cell r="D7354" t="str">
            <v>CR</v>
          </cell>
          <cell r="E7354">
            <v>9.85</v>
          </cell>
        </row>
        <row r="7355">
          <cell r="A7355" t="str">
            <v>NSTALACAO</v>
          </cell>
        </row>
        <row r="7356">
          <cell r="A7356" t="str">
            <v>73861/008</v>
          </cell>
          <cell r="B7356" t="str">
            <v>CONDULETE 3/4" EM LIGA DE ALUMÍNIO FUNDIDO TIPO "E" - FORNECIMENTO E I</v>
          </cell>
          <cell r="C7356" t="str">
            <v>UN</v>
          </cell>
          <cell r="D7356" t="str">
            <v>CR</v>
          </cell>
          <cell r="E7356">
            <v>10.82</v>
          </cell>
        </row>
        <row r="7357">
          <cell r="A7357" t="str">
            <v>NSTALACAO</v>
          </cell>
        </row>
        <row r="7358">
          <cell r="A7358" t="str">
            <v>73861/009</v>
          </cell>
          <cell r="B7358" t="str">
            <v>CONDULETE 1" EM LIGA DE ALUMÍNIO FUNDIDO TIPO "E" - FORNECIMENTO E INS</v>
          </cell>
          <cell r="C7358" t="str">
            <v>UN</v>
          </cell>
          <cell r="D7358" t="str">
            <v>CR</v>
          </cell>
          <cell r="E7358">
            <v>15.85</v>
          </cell>
        </row>
        <row r="7359">
          <cell r="A7359" t="str">
            <v>TALACAO</v>
          </cell>
        </row>
        <row r="7360">
          <cell r="A7360" t="str">
            <v>73861/010</v>
          </cell>
          <cell r="B7360" t="str">
            <v>CONDULETE 1/2" EM LIGA DE ALUMÍNIO FUNDIDO TIPO "LB" - FORNECIMENTO E</v>
          </cell>
          <cell r="C7360" t="str">
            <v>UN</v>
          </cell>
          <cell r="D7360" t="str">
            <v>CR</v>
          </cell>
          <cell r="E7360">
            <v>10.47</v>
          </cell>
        </row>
        <row r="7361">
          <cell r="A7361" t="str">
            <v>SINAPI - S</v>
          </cell>
          <cell r="B7361" t="str">
            <v>ISTEMA NACIONAL DE PESQUISA DE CUSTOS E ÍNDICES DA CONSTRUÇÃO CIVIL</v>
          </cell>
        </row>
        <row r="7362">
          <cell r="A7362" t="str">
            <v>PCI.817.01</v>
          </cell>
          <cell r="B7362" t="e">
            <v>#NAME?</v>
          </cell>
          <cell r="D7362" t="str">
            <v>EM</v>
          </cell>
          <cell r="E7362" t="str">
            <v>06/2016 AS 13:04:4</v>
          </cell>
        </row>
        <row r="7363">
          <cell r="D7363" t="str">
            <v>TA</v>
          </cell>
          <cell r="E7363" t="str">
            <v>TÉCNICA: 13/06/20</v>
          </cell>
        </row>
        <row r="7364">
          <cell r="A7364" t="str">
            <v>ENCARGOS S</v>
          </cell>
          <cell r="B7364" t="str">
            <v>OCIAIS DESONERADOS: 90,80%(HORA)   52,84%(MÊS)</v>
          </cell>
        </row>
        <row r="7365">
          <cell r="A7365" t="str">
            <v>ABRANGÊNCI</v>
          </cell>
          <cell r="B7365" t="str">
            <v>A : NACIONAL                                              LOCALIDADE  : BELO</v>
          </cell>
          <cell r="C7365" t="str">
            <v>HORI</v>
          </cell>
        </row>
        <row r="7366">
          <cell r="A7366" t="str">
            <v>REF.COLETA</v>
          </cell>
          <cell r="B7366" t="str">
            <v>: MEDIANO</v>
          </cell>
          <cell r="D7366" t="str">
            <v>TA</v>
          </cell>
          <cell r="E7366" t="str">
            <v>: 05/2016</v>
          </cell>
        </row>
        <row r="7367">
          <cell r="A7367" t="str">
            <v>CÓDIGO</v>
          </cell>
          <cell r="B7367" t="str">
            <v>|D E S C R I Ç Ã O                                                   |UN</v>
          </cell>
          <cell r="C7367" t="str">
            <v>IDADE</v>
          </cell>
          <cell r="D7367" t="str">
            <v>DE</v>
          </cell>
          <cell r="E7367" t="str">
            <v>|CUSTO TOTA</v>
          </cell>
        </row>
        <row r="7368">
          <cell r="A7368" t="str">
            <v>VÍNCULO...</v>
          </cell>
          <cell r="B7368" t="str">
            <v>..: CAIXA REFERENCIAL</v>
          </cell>
        </row>
        <row r="7369">
          <cell r="A7369" t="str">
            <v>INSTALACAO</v>
          </cell>
        </row>
        <row r="7370">
          <cell r="A7370" t="str">
            <v>73861/011</v>
          </cell>
          <cell r="B7370" t="str">
            <v>CONDULETE 3/4" EM LIGA DE ALUMÍNIO FUNDIDO TIPO "LB" - FORNECIMENTO E</v>
          </cell>
          <cell r="C7370" t="str">
            <v>UN</v>
          </cell>
          <cell r="D7370" t="str">
            <v>CR</v>
          </cell>
          <cell r="E7370">
            <v>11.98</v>
          </cell>
        </row>
        <row r="7371">
          <cell r="A7371" t="str">
            <v>INSTALACAO</v>
          </cell>
        </row>
        <row r="7372">
          <cell r="A7372" t="str">
            <v>73861/012</v>
          </cell>
          <cell r="B7372" t="str">
            <v>CONDULETE 1" EM LIGA DE ALUMÍNIO FUNDIDO TIPO "LB" - FORNECIMENTO E IN</v>
          </cell>
          <cell r="C7372" t="str">
            <v>UN</v>
          </cell>
          <cell r="D7372" t="str">
            <v>CR</v>
          </cell>
          <cell r="E7372">
            <v>16.7</v>
          </cell>
        </row>
        <row r="7373">
          <cell r="A7373" t="str">
            <v>STALACAO</v>
          </cell>
        </row>
        <row r="7374">
          <cell r="A7374" t="str">
            <v>73861/013</v>
          </cell>
          <cell r="B7374" t="str">
            <v>CONDULETE 1/2" EM LIGA DE ALUMÍNIO FUNDIDO TIPO "LL" - FORNECIMENTO E</v>
          </cell>
          <cell r="C7374" t="str">
            <v>UN</v>
          </cell>
          <cell r="D7374" t="str">
            <v>CR</v>
          </cell>
          <cell r="E7374">
            <v>10.47</v>
          </cell>
        </row>
        <row r="7375">
          <cell r="A7375" t="str">
            <v>INSTALACAO</v>
          </cell>
        </row>
        <row r="7376">
          <cell r="A7376" t="str">
            <v>73861/014</v>
          </cell>
          <cell r="B7376" t="str">
            <v>CONDULETE 3/4" EM LIGA DE ALUMÍNIO FUNDIDO TIPO "LL" - FORNECIMENTO E</v>
          </cell>
          <cell r="C7376" t="str">
            <v>UN</v>
          </cell>
          <cell r="D7376" t="str">
            <v>CR</v>
          </cell>
          <cell r="E7376">
            <v>11.98</v>
          </cell>
        </row>
        <row r="7377">
          <cell r="A7377" t="str">
            <v>INSTALACAO</v>
          </cell>
        </row>
        <row r="7378">
          <cell r="A7378" t="str">
            <v>73861/015</v>
          </cell>
          <cell r="B7378" t="str">
            <v>CONDULETE 1" EM LIGA DE ALUMÍNIO FUNDIDO TIPO "LL" - FORNECIMENTO E IN</v>
          </cell>
          <cell r="C7378" t="str">
            <v>UN</v>
          </cell>
          <cell r="D7378" t="str">
            <v>CR</v>
          </cell>
          <cell r="E7378">
            <v>16.7</v>
          </cell>
        </row>
        <row r="7379">
          <cell r="A7379" t="str">
            <v>STALACAO</v>
          </cell>
        </row>
        <row r="7380">
          <cell r="A7380" t="str">
            <v>73861/016</v>
          </cell>
          <cell r="B7380" t="str">
            <v>CONDULETE 1/2" EM LIGA DE ALUMÍNIO FUNDIDO TIPO "X" - FORNECIMENTO E I</v>
          </cell>
          <cell r="C7380" t="str">
            <v>UN</v>
          </cell>
          <cell r="D7380" t="str">
            <v>CR</v>
          </cell>
          <cell r="E7380">
            <v>14.81</v>
          </cell>
        </row>
        <row r="7381">
          <cell r="A7381" t="str">
            <v>NSTALACAO</v>
          </cell>
        </row>
        <row r="7382">
          <cell r="A7382" t="str">
            <v>73861/017</v>
          </cell>
          <cell r="B7382" t="str">
            <v>CONDULETE 3/4" EM LIGA DE ALUMÍNIO FUNDIDO TIPO "X" - FORNECIMENTO E I</v>
          </cell>
          <cell r="C7382" t="str">
            <v>UN</v>
          </cell>
          <cell r="D7382" t="str">
            <v>CR</v>
          </cell>
          <cell r="E7382">
            <v>17.079999999999998</v>
          </cell>
        </row>
        <row r="7383">
          <cell r="A7383" t="str">
            <v>NSTALACAO</v>
          </cell>
        </row>
        <row r="7384">
          <cell r="A7384" t="str">
            <v>73861/018</v>
          </cell>
          <cell r="B7384" t="str">
            <v>CONDULETE 1" EM LIGA DE ALUMÍNIO FUNDIDO TIPO "X" - FORNECIMENTO E INS</v>
          </cell>
          <cell r="C7384" t="str">
            <v>UN</v>
          </cell>
          <cell r="D7384" t="str">
            <v>CR</v>
          </cell>
          <cell r="E7384">
            <v>20.329999999999998</v>
          </cell>
        </row>
        <row r="7385">
          <cell r="A7385" t="str">
            <v>TALACAO</v>
          </cell>
        </row>
        <row r="7386">
          <cell r="A7386" t="str">
            <v>73861/019</v>
          </cell>
          <cell r="B7386" t="str">
            <v>CONDULETE 1/2" EM LIGA DE ALUMÍNIO FUNDIDO TIPO "T" - FORNECIMENTO E I</v>
          </cell>
          <cell r="C7386" t="str">
            <v>UN</v>
          </cell>
          <cell r="D7386" t="str">
            <v>CR</v>
          </cell>
          <cell r="E7386">
            <v>12.53</v>
          </cell>
        </row>
        <row r="7387">
          <cell r="A7387" t="str">
            <v>NSTALACAO</v>
          </cell>
        </row>
        <row r="7388">
          <cell r="A7388" t="str">
            <v>73861/020</v>
          </cell>
          <cell r="B7388" t="str">
            <v>CONDULETE 3/4" EM LIGA DE ALUMÍNIO FUNDIDO TIPO "T" - FORNECIMENTO E I</v>
          </cell>
          <cell r="C7388" t="str">
            <v>UN</v>
          </cell>
          <cell r="D7388" t="str">
            <v>CR</v>
          </cell>
          <cell r="E7388">
            <v>13.87</v>
          </cell>
        </row>
        <row r="7389">
          <cell r="A7389" t="str">
            <v>NSTALACAO</v>
          </cell>
        </row>
        <row r="7390">
          <cell r="A7390" t="str">
            <v>73861/021</v>
          </cell>
          <cell r="B7390" t="str">
            <v>CONDULETE 1" EM LIGA DE ALUMÍNIO FUNDIDO TIPO "T" - FORNECIMENTO E INS</v>
          </cell>
          <cell r="C7390" t="str">
            <v>UN</v>
          </cell>
          <cell r="D7390" t="str">
            <v>CR</v>
          </cell>
          <cell r="E7390">
            <v>19.63</v>
          </cell>
        </row>
        <row r="7391">
          <cell r="A7391" t="str">
            <v>TALACAO</v>
          </cell>
        </row>
        <row r="7392">
          <cell r="A7392">
            <v>74043</v>
          </cell>
          <cell r="B7392" t="str">
            <v>CONDULETE PVC 3/4</v>
          </cell>
        </row>
        <row r="7393">
          <cell r="A7393" t="str">
            <v>74043/001</v>
          </cell>
          <cell r="B7393" t="str">
            <v>CONDULETE PVC TIPO  B  3/4  SEM TAMPA, FORNECIMENTO E INSTALACAO</v>
          </cell>
          <cell r="C7393" t="str">
            <v>UN</v>
          </cell>
          <cell r="D7393" t="str">
            <v>CR</v>
          </cell>
          <cell r="E7393">
            <v>18.11</v>
          </cell>
        </row>
        <row r="7394">
          <cell r="A7394" t="str">
            <v>74043/002</v>
          </cell>
          <cell r="B7394" t="str">
            <v>CONDULETE PVC TIPO  LL  3/4  SEM TAMPA, FORNECIMENTO E INSTALACAO</v>
          </cell>
          <cell r="C7394" t="str">
            <v>UN</v>
          </cell>
          <cell r="D7394" t="str">
            <v>CR</v>
          </cell>
          <cell r="E7394">
            <v>15.07</v>
          </cell>
        </row>
        <row r="7395">
          <cell r="A7395" t="str">
            <v>74043/003</v>
          </cell>
          <cell r="B7395" t="str">
            <v>CONDULETE PVC TIPO TB 3/4 SEM TAMPA, FORNECIMENTO E INSTALACAO       UN</v>
          </cell>
          <cell r="E7395">
            <v>24.33</v>
          </cell>
        </row>
        <row r="7396">
          <cell r="A7396">
            <v>83443</v>
          </cell>
          <cell r="B7396" t="str">
            <v>CAIXA DE PASSAGEM 20X20X25 FUNDO BRITA COM TAMPA</v>
          </cell>
          <cell r="C7396" t="str">
            <v>UN</v>
          </cell>
          <cell r="D7396" t="str">
            <v>CR</v>
          </cell>
          <cell r="E7396">
            <v>37.03</v>
          </cell>
        </row>
        <row r="7397">
          <cell r="A7397" t="str">
            <v>SINAPI - S</v>
          </cell>
          <cell r="B7397" t="str">
            <v>ISTEMA NACIONAL DE PESQUISA DE CUSTOS E ÍNDICES DA CONSTRUÇÃO CIVIL</v>
          </cell>
        </row>
        <row r="7398">
          <cell r="A7398" t="str">
            <v>PCI.817.01</v>
          </cell>
          <cell r="B7398" t="e">
            <v>#NAME?</v>
          </cell>
          <cell r="D7398" t="str">
            <v>EM</v>
          </cell>
          <cell r="E7398" t="str">
            <v>06/2016 AS 13:04:4</v>
          </cell>
        </row>
        <row r="7399">
          <cell r="D7399" t="str">
            <v>TA</v>
          </cell>
          <cell r="E7399" t="str">
            <v>TÉCNICA: 13/06/20</v>
          </cell>
        </row>
        <row r="7400">
          <cell r="A7400" t="str">
            <v>ENCARGOS S</v>
          </cell>
          <cell r="B7400" t="str">
            <v>OCIAIS DESONERADOS: 90,80%(HORA)   52,84%(MÊS)</v>
          </cell>
        </row>
        <row r="7401">
          <cell r="A7401" t="str">
            <v>ABRANGÊNCI</v>
          </cell>
          <cell r="B7401" t="str">
            <v>A : NACIONAL                                              LOCALIDADE  : BELO</v>
          </cell>
          <cell r="C7401" t="str">
            <v>HORI</v>
          </cell>
        </row>
        <row r="7402">
          <cell r="A7402" t="str">
            <v>REF.COLETA</v>
          </cell>
          <cell r="B7402" t="str">
            <v>: MEDIANO</v>
          </cell>
          <cell r="D7402" t="str">
            <v>TA</v>
          </cell>
          <cell r="E7402" t="str">
            <v>: 05/2016</v>
          </cell>
        </row>
        <row r="7403">
          <cell r="A7403" t="str">
            <v>CÓDIGO</v>
          </cell>
          <cell r="B7403" t="str">
            <v>|D E S C R I Ç Ã O                                                   |UN</v>
          </cell>
          <cell r="C7403" t="str">
            <v>IDADE</v>
          </cell>
          <cell r="D7403" t="str">
            <v>DE</v>
          </cell>
          <cell r="E7403" t="str">
            <v>|CUSTO TOTA</v>
          </cell>
        </row>
        <row r="7404">
          <cell r="A7404" t="str">
            <v>VÍNCULO...</v>
          </cell>
          <cell r="B7404" t="str">
            <v>..: CAIXA REFERENCIAL</v>
          </cell>
        </row>
        <row r="7405">
          <cell r="A7405">
            <v>83446</v>
          </cell>
          <cell r="B7405" t="str">
            <v>CAIXA DE PASSAGEM 30X30X40 COM TAMPA E DRENO BRITA</v>
          </cell>
          <cell r="C7405" t="str">
            <v>UN</v>
          </cell>
          <cell r="D7405" t="str">
            <v>CR</v>
          </cell>
          <cell r="E7405">
            <v>120.46</v>
          </cell>
        </row>
        <row r="7406">
          <cell r="A7406">
            <v>83447</v>
          </cell>
          <cell r="B7406" t="str">
            <v>CAIXA DE PASSAGEM 40X40X50 FUNDO BRITA COM TAMPA</v>
          </cell>
          <cell r="C7406" t="str">
            <v>UN</v>
          </cell>
          <cell r="D7406" t="str">
            <v>CR</v>
          </cell>
          <cell r="E7406">
            <v>130.16999999999999</v>
          </cell>
        </row>
        <row r="7407">
          <cell r="A7407">
            <v>83448</v>
          </cell>
          <cell r="B7407" t="str">
            <v>CAIXA DE PASSGEM 50X50X60 FUNDO BRITA C/ TAMPA</v>
          </cell>
          <cell r="C7407" t="str">
            <v>UN</v>
          </cell>
          <cell r="D7407" t="str">
            <v>CR</v>
          </cell>
          <cell r="E7407">
            <v>197.05</v>
          </cell>
        </row>
        <row r="7408">
          <cell r="A7408">
            <v>83449</v>
          </cell>
          <cell r="B7408" t="str">
            <v>CAIXA DE PASSAGEM 60X60X70 FUNDO BRITA COM TAMPA</v>
          </cell>
          <cell r="C7408" t="str">
            <v>UN</v>
          </cell>
          <cell r="D7408" t="str">
            <v>CR</v>
          </cell>
          <cell r="E7408">
            <v>277.63</v>
          </cell>
        </row>
        <row r="7409">
          <cell r="A7409">
            <v>83450</v>
          </cell>
          <cell r="B7409" t="str">
            <v>CAIXA DE PASSAGEM 80X80X62 FUNDO BRITA COM TAMPA</v>
          </cell>
          <cell r="C7409" t="str">
            <v>UN</v>
          </cell>
          <cell r="D7409" t="str">
            <v>CR</v>
          </cell>
          <cell r="E7409">
            <v>330.67</v>
          </cell>
        </row>
        <row r="7410">
          <cell r="A7410">
            <v>83451</v>
          </cell>
          <cell r="B7410" t="str">
            <v>CONDULETE EM LIGA DE ALUMINIO TIPO "LR" 3/4" - FORNECIMENTO E INSTALAC</v>
          </cell>
          <cell r="C7410" t="str">
            <v>UN</v>
          </cell>
          <cell r="D7410" t="str">
            <v>CR</v>
          </cell>
          <cell r="E7410">
            <v>14.66</v>
          </cell>
        </row>
        <row r="7411">
          <cell r="A7411" t="str">
            <v>AO</v>
          </cell>
        </row>
        <row r="7412">
          <cell r="A7412">
            <v>83452</v>
          </cell>
          <cell r="B7412" t="str">
            <v>CONDULETE EM LIGA DE ALUMINIO TIPO "LR" 1" - FORNECIMENTO E INSTALACAO</v>
          </cell>
          <cell r="C7412" t="str">
            <v>UN</v>
          </cell>
          <cell r="D7412" t="str">
            <v>CR</v>
          </cell>
          <cell r="E7412">
            <v>18.14</v>
          </cell>
        </row>
        <row r="7413">
          <cell r="A7413">
            <v>83455</v>
          </cell>
          <cell r="B7413" t="str">
            <v>CONDULETE PVC TIPO "B" 1/2" SEM TAMPA - FORNECIMENTO E INSTALACAO</v>
          </cell>
          <cell r="C7413" t="str">
            <v>UN</v>
          </cell>
          <cell r="D7413" t="str">
            <v>CR</v>
          </cell>
          <cell r="E7413">
            <v>18.2</v>
          </cell>
        </row>
        <row r="7414">
          <cell r="A7414">
            <v>83456</v>
          </cell>
          <cell r="B7414" t="str">
            <v>CONDULETE PVC TIPO "LB" 1/2" SEM TAMPA - FORNECIMENTO E INSTALACAO</v>
          </cell>
          <cell r="C7414" t="str">
            <v>UN</v>
          </cell>
          <cell r="D7414" t="str">
            <v>CR</v>
          </cell>
          <cell r="E7414">
            <v>14.94</v>
          </cell>
        </row>
        <row r="7415">
          <cell r="A7415">
            <v>83457</v>
          </cell>
          <cell r="B7415" t="str">
            <v>CONDULETE PVC TIPO "LB" 3/4" SEM TAMPA - FORNECIMENTO E INSTALACAO</v>
          </cell>
          <cell r="C7415" t="str">
            <v>UN</v>
          </cell>
          <cell r="D7415" t="str">
            <v>CR</v>
          </cell>
          <cell r="E7415">
            <v>15.03</v>
          </cell>
        </row>
        <row r="7416">
          <cell r="A7416">
            <v>83458</v>
          </cell>
          <cell r="B7416" t="str">
            <v>CONDULETE PVC TIPO "LL" 1/2" SEM TAMPA - FORNECIMENTO E INSTALACAO</v>
          </cell>
          <cell r="C7416" t="str">
            <v>UN</v>
          </cell>
          <cell r="D7416" t="str">
            <v>CR</v>
          </cell>
          <cell r="E7416">
            <v>15.27</v>
          </cell>
        </row>
        <row r="7417">
          <cell r="A7417">
            <v>83460</v>
          </cell>
          <cell r="B7417" t="str">
            <v>CONDULETE PVC TIPO "TA" 3/4" SEM TAMPA - FORNECIMENTO E INSTALACAO</v>
          </cell>
          <cell r="C7417" t="str">
            <v>UN</v>
          </cell>
          <cell r="D7417" t="str">
            <v>CR</v>
          </cell>
          <cell r="E7417">
            <v>27.17</v>
          </cell>
        </row>
        <row r="7418">
          <cell r="A7418">
            <v>83461</v>
          </cell>
          <cell r="B7418" t="str">
            <v>CONDULETE PVC TIPO "TB" 1/2" SEM TAMPA - FORNECIMENTO E INSTALACAO</v>
          </cell>
          <cell r="C7418" t="str">
            <v>UN</v>
          </cell>
          <cell r="D7418" t="str">
            <v>CR</v>
          </cell>
          <cell r="E7418">
            <v>24.13</v>
          </cell>
        </row>
        <row r="7419">
          <cell r="A7419">
            <v>83462</v>
          </cell>
          <cell r="B7419" t="str">
            <v>CONDULETE PVC TIPO "XA" 3/4" SEM TAMPA - FORNECIMENTO E INSTALACAO</v>
          </cell>
          <cell r="C7419" t="str">
            <v>UN</v>
          </cell>
          <cell r="D7419" t="str">
            <v>CR</v>
          </cell>
          <cell r="E7419">
            <v>24.7</v>
          </cell>
        </row>
        <row r="7420">
          <cell r="A7420">
            <v>83471</v>
          </cell>
          <cell r="B7420" t="str">
            <v>CONDULETE EM ALUMINIO FUNDIDO 2" TIPO "E" - FORNECIMENTO E INSTALACAO</v>
          </cell>
          <cell r="C7420" t="str">
            <v>UN</v>
          </cell>
          <cell r="D7420" t="str">
            <v>CR</v>
          </cell>
          <cell r="E7420">
            <v>31.61</v>
          </cell>
        </row>
        <row r="7421">
          <cell r="A7421">
            <v>83472</v>
          </cell>
          <cell r="B7421" t="str">
            <v>CONDULETE EM ALUMINIO FUNDIDO 3" TIPO "E" - FORNECIMENTO E INSTALACAO</v>
          </cell>
          <cell r="C7421" t="str">
            <v>UN</v>
          </cell>
          <cell r="D7421" t="str">
            <v>CR</v>
          </cell>
          <cell r="E7421">
            <v>73.680000000000007</v>
          </cell>
        </row>
        <row r="7422">
          <cell r="A7422">
            <v>91936</v>
          </cell>
          <cell r="B7422" t="str">
            <v>CAIXA OCTOGONAL 4" X 4", PVC, INSTALADA EM LAJE - FORNECIMENTO E INSTA</v>
          </cell>
          <cell r="C7422" t="str">
            <v>UN</v>
          </cell>
          <cell r="D7422" t="str">
            <v>CR</v>
          </cell>
          <cell r="E7422">
            <v>8.81</v>
          </cell>
        </row>
        <row r="7423">
          <cell r="A7423" t="str">
            <v>LAÇÃO. AF_</v>
          </cell>
          <cell r="B7423">
            <v>42339</v>
          </cell>
        </row>
        <row r="7424">
          <cell r="A7424">
            <v>91937</v>
          </cell>
          <cell r="B7424" t="str">
            <v>CAIXA OCTOGONAL 3" X 3", PVC, INSTALADA EM LAJE - FORNECIMENTO E INSTA</v>
          </cell>
          <cell r="C7424" t="str">
            <v>UN</v>
          </cell>
          <cell r="D7424" t="str">
            <v>CR</v>
          </cell>
          <cell r="E7424">
            <v>9.4499999999999993</v>
          </cell>
        </row>
        <row r="7425">
          <cell r="A7425" t="str">
            <v>LAÇÃO. AF_</v>
          </cell>
          <cell r="B7425">
            <v>42339</v>
          </cell>
        </row>
        <row r="7426">
          <cell r="A7426">
            <v>91939</v>
          </cell>
          <cell r="B7426" t="str">
            <v>CAIXA RETANGULAR 4" X 2" ALTA (2,00 M DO PISO), PVC, INSTALADA EM PARE</v>
          </cell>
          <cell r="C7426" t="str">
            <v>UN</v>
          </cell>
          <cell r="D7426" t="str">
            <v>CR</v>
          </cell>
          <cell r="E7426">
            <v>17.12</v>
          </cell>
        </row>
        <row r="7427">
          <cell r="A7427" t="str">
            <v>DE - FORNE</v>
          </cell>
          <cell r="B7427" t="str">
            <v>CIMENTO E INSTALAÇÃO. AF_12/2015</v>
          </cell>
        </row>
        <row r="7428">
          <cell r="A7428">
            <v>91940</v>
          </cell>
          <cell r="B7428" t="str">
            <v>CAIXA RETANGULAR 4" X 2" MÉDIA (1,30 M DO PISO), PVC, INSTALADA EM PAR</v>
          </cell>
          <cell r="C7428" t="str">
            <v>UN</v>
          </cell>
          <cell r="D7428" t="str">
            <v>CR</v>
          </cell>
          <cell r="E7428">
            <v>9.36</v>
          </cell>
        </row>
        <row r="7429">
          <cell r="A7429" t="str">
            <v>EDE - FORN</v>
          </cell>
          <cell r="B7429" t="str">
            <v>ECIMENTO E INSTALAÇÃO. AF_12/2015</v>
          </cell>
        </row>
        <row r="7430">
          <cell r="A7430">
            <v>91941</v>
          </cell>
          <cell r="B7430" t="str">
            <v>CAIXA RETANGULAR 4" X 2" BAIXA (0,30 M DO PISO), PVC, INSTALADA EM PAR</v>
          </cell>
          <cell r="C7430" t="str">
            <v>UN</v>
          </cell>
          <cell r="D7430" t="str">
            <v>CR</v>
          </cell>
          <cell r="E7430">
            <v>6.44</v>
          </cell>
        </row>
        <row r="7431">
          <cell r="A7431" t="str">
            <v>EDE - FORN</v>
          </cell>
          <cell r="B7431" t="str">
            <v>ECIMENTO E INSTALAÇÃO. AF_12/2015</v>
          </cell>
        </row>
        <row r="7432">
          <cell r="A7432">
            <v>91942</v>
          </cell>
          <cell r="B7432" t="str">
            <v>CAIXA RETANGULAR 4" X 4" ALTA (2,00 M DO PISO), PVC, INSTALADA EM PARE</v>
          </cell>
          <cell r="C7432" t="str">
            <v>UN</v>
          </cell>
          <cell r="D7432" t="str">
            <v>CR</v>
          </cell>
          <cell r="E7432">
            <v>20.6</v>
          </cell>
        </row>
        <row r="7433">
          <cell r="A7433" t="str">
            <v>SINAPI - S</v>
          </cell>
          <cell r="B7433" t="str">
            <v>ISTEMA NACIONAL DE PESQUISA DE CUSTOS E ÍNDICES DA CONSTRUÇÃO CIVIL</v>
          </cell>
        </row>
        <row r="7434">
          <cell r="A7434" t="str">
            <v>PCI.817.01</v>
          </cell>
          <cell r="B7434" t="e">
            <v>#NAME?</v>
          </cell>
          <cell r="D7434" t="str">
            <v>EM</v>
          </cell>
          <cell r="E7434" t="str">
            <v>06/2016 AS 13:04:4</v>
          </cell>
        </row>
        <row r="7435">
          <cell r="D7435" t="str">
            <v>TA</v>
          </cell>
          <cell r="E7435" t="str">
            <v>TÉCNICA: 13/06/20</v>
          </cell>
        </row>
        <row r="7436">
          <cell r="A7436" t="str">
            <v>ENCARGOS S</v>
          </cell>
          <cell r="B7436" t="str">
            <v>OCIAIS DESONERADOS: 90,80%(HORA)   52,84%(MÊS)</v>
          </cell>
        </row>
        <row r="7437">
          <cell r="A7437" t="str">
            <v>ABRANGÊNCI</v>
          </cell>
          <cell r="B7437" t="str">
            <v>A : NACIONAL                                              LOCALIDADE  : BELO</v>
          </cell>
          <cell r="C7437" t="str">
            <v>HORI</v>
          </cell>
        </row>
        <row r="7438">
          <cell r="A7438" t="str">
            <v>REF.COLETA</v>
          </cell>
          <cell r="B7438" t="str">
            <v>: MEDIANO</v>
          </cell>
          <cell r="D7438" t="str">
            <v>TA</v>
          </cell>
          <cell r="E7438" t="str">
            <v>: 05/2016</v>
          </cell>
        </row>
        <row r="7439">
          <cell r="A7439" t="str">
            <v>CÓDIGO</v>
          </cell>
          <cell r="B7439" t="str">
            <v>|D E S C R I Ç Ã O                                                   |UN</v>
          </cell>
          <cell r="C7439" t="str">
            <v>IDADE</v>
          </cell>
          <cell r="D7439" t="str">
            <v>DE</v>
          </cell>
          <cell r="E7439" t="str">
            <v>|CUSTO TOTA</v>
          </cell>
        </row>
        <row r="7440">
          <cell r="A7440" t="str">
            <v>VÍNCULO...</v>
          </cell>
          <cell r="B7440" t="str">
            <v>..: CAIXA REFERENCIAL</v>
          </cell>
        </row>
        <row r="7441">
          <cell r="A7441" t="str">
            <v>DE - FORNE</v>
          </cell>
          <cell r="B7441" t="str">
            <v>CIMENTO E INSTALAÇÃO. AF_12/2015</v>
          </cell>
        </row>
        <row r="7442">
          <cell r="A7442">
            <v>91943</v>
          </cell>
          <cell r="B7442" t="str">
            <v>CAIXA RETANGULAR 4" X 4" MÉDIA (1,30 M DO PISO), PVC, INSTALADA EM PAR</v>
          </cell>
          <cell r="C7442" t="str">
            <v>UN</v>
          </cell>
          <cell r="D7442" t="str">
            <v>CR</v>
          </cell>
          <cell r="E7442">
            <v>11.66</v>
          </cell>
        </row>
        <row r="7443">
          <cell r="A7443" t="str">
            <v>EDE - FORN</v>
          </cell>
          <cell r="B7443" t="str">
            <v>ECIMENTO E INSTALAÇÃO. AF_12/2015</v>
          </cell>
        </row>
        <row r="7444">
          <cell r="A7444">
            <v>91944</v>
          </cell>
          <cell r="B7444" t="str">
            <v>CAIXA RETANGULAR 4" X 4" BAIXA (0,30 M DO PISO), PVC, INSTALADA EM PAR</v>
          </cell>
          <cell r="C7444" t="str">
            <v>UN</v>
          </cell>
          <cell r="D7444" t="str">
            <v>CR</v>
          </cell>
          <cell r="E7444">
            <v>8.32</v>
          </cell>
        </row>
        <row r="7445">
          <cell r="A7445" t="str">
            <v>EDE - FORN</v>
          </cell>
          <cell r="B7445" t="str">
            <v>ECIMENTO E INSTALAÇÃO. AF_12/2015</v>
          </cell>
        </row>
        <row r="7446">
          <cell r="A7446">
            <v>92865</v>
          </cell>
          <cell r="B7446" t="str">
            <v>CAIXA OCTOGONAL 4" X 4", METÁLICA, INSTALADA EM LAJE - FORNECIMENTO E</v>
          </cell>
          <cell r="C7446" t="str">
            <v>UN</v>
          </cell>
          <cell r="D7446" t="str">
            <v>CR</v>
          </cell>
          <cell r="E7446">
            <v>6.23</v>
          </cell>
        </row>
        <row r="7447">
          <cell r="A7447" t="str">
            <v>INSTALAÇÃO</v>
          </cell>
          <cell r="B7447" t="str">
            <v>. AF_12/2015</v>
          </cell>
        </row>
        <row r="7448">
          <cell r="A7448">
            <v>92866</v>
          </cell>
          <cell r="B7448" t="str">
            <v>CAIXA SEXTAVADA 3" X 3", METÁLICA, INSTALADA EM LAJE - FORNECIMENTO E</v>
          </cell>
          <cell r="C7448" t="str">
            <v>UN</v>
          </cell>
          <cell r="D7448" t="str">
            <v>CR</v>
          </cell>
          <cell r="E7448">
            <v>5.88</v>
          </cell>
        </row>
        <row r="7449">
          <cell r="A7449" t="str">
            <v>INSTALAÇÃO</v>
          </cell>
          <cell r="B7449" t="str">
            <v>. AF_12/2015</v>
          </cell>
        </row>
        <row r="7450">
          <cell r="A7450">
            <v>92867</v>
          </cell>
          <cell r="B7450" t="str">
            <v>CAIXA RETANGULAR 4" X 2" ALTA (2,00 M DO PISO), METÁLICA, INSTALADA EM</v>
          </cell>
          <cell r="C7450" t="str">
            <v>UN</v>
          </cell>
          <cell r="D7450" t="str">
            <v>CR</v>
          </cell>
          <cell r="E7450">
            <v>16.22</v>
          </cell>
        </row>
        <row r="7451">
          <cell r="A7451" t="str">
            <v>PAREDE - F</v>
          </cell>
          <cell r="B7451" t="str">
            <v>ORNECIMENTO E INSTALAÇÃO. AF_12/2015</v>
          </cell>
        </row>
        <row r="7452">
          <cell r="A7452">
            <v>92868</v>
          </cell>
          <cell r="B7452" t="str">
            <v>CAIXA RETANGULAR 4" X 2" MÉDIA (1,30 M DO PISO), METÁLICA, INSTALADA E</v>
          </cell>
          <cell r="C7452" t="str">
            <v>UN</v>
          </cell>
          <cell r="D7452" t="str">
            <v>CR</v>
          </cell>
          <cell r="E7452">
            <v>8.4600000000000009</v>
          </cell>
        </row>
        <row r="7453">
          <cell r="A7453" t="str">
            <v>M PAREDE -</v>
          </cell>
          <cell r="B7453" t="str">
            <v>FORNECIMENTO E INSTALAÇÃO. AF_12/2015</v>
          </cell>
        </row>
        <row r="7454">
          <cell r="A7454">
            <v>92869</v>
          </cell>
          <cell r="B7454" t="str">
            <v>CAIXA RETANGULAR 4" X 2" BAIXA (0,30 M DO PISO), METÁLICA, INSTALADA E</v>
          </cell>
          <cell r="C7454" t="str">
            <v>UN</v>
          </cell>
          <cell r="D7454" t="str">
            <v>CR</v>
          </cell>
          <cell r="E7454">
            <v>5.54</v>
          </cell>
        </row>
        <row r="7455">
          <cell r="A7455" t="str">
            <v>M PAREDE -</v>
          </cell>
          <cell r="B7455" t="str">
            <v>FORNECIMENTO E INSTALAÇÃO. AF_12/2015</v>
          </cell>
        </row>
        <row r="7456">
          <cell r="A7456">
            <v>92870</v>
          </cell>
          <cell r="B7456" t="str">
            <v>CAIXA RETANGULAR 4" X 4" ALTA (2,00 M DO PISO), METÁLICA, INSTALADA EM</v>
          </cell>
          <cell r="C7456" t="str">
            <v>UN</v>
          </cell>
          <cell r="D7456" t="str">
            <v>CR</v>
          </cell>
          <cell r="E7456">
            <v>19.25</v>
          </cell>
        </row>
        <row r="7457">
          <cell r="A7457" t="str">
            <v>PAREDE - F</v>
          </cell>
          <cell r="B7457" t="str">
            <v>ORNECIMENTO E INSTALAÇÃO. AF_12/2015</v>
          </cell>
        </row>
        <row r="7458">
          <cell r="A7458">
            <v>92871</v>
          </cell>
          <cell r="B7458" t="str">
            <v>CAIXA RETANGULAR 4" X 4" MÉDIA (1,30 M DO PISO), METÁLICA, INSTALADA E</v>
          </cell>
          <cell r="C7458" t="str">
            <v>UN</v>
          </cell>
          <cell r="D7458" t="str">
            <v>CR</v>
          </cell>
          <cell r="E7458">
            <v>10.31</v>
          </cell>
        </row>
        <row r="7459">
          <cell r="A7459" t="str">
            <v>M PAREDE -</v>
          </cell>
          <cell r="B7459" t="str">
            <v>FORNECIMENTO E INSTALAÇÃO. AF_12/2015</v>
          </cell>
        </row>
        <row r="7460">
          <cell r="A7460">
            <v>92872</v>
          </cell>
          <cell r="B7460" t="str">
            <v>CAIXA RETANGULAR 4" X 4" BAIXA (0,30 M DO PISO), METÁLICA, INSTALADA E</v>
          </cell>
          <cell r="C7460" t="str">
            <v>UN</v>
          </cell>
          <cell r="D7460" t="str">
            <v>CR</v>
          </cell>
          <cell r="E7460">
            <v>6.97</v>
          </cell>
        </row>
        <row r="7461">
          <cell r="A7461" t="str">
            <v>M PAREDE -</v>
          </cell>
          <cell r="B7461" t="str">
            <v>FORNECIMENTO E INSTALAÇÃO. AF_12/2015</v>
          </cell>
        </row>
        <row r="7462">
          <cell r="A7462">
            <v>169</v>
          </cell>
          <cell r="B7462" t="str">
            <v>QUADROS/DISJUNTORES</v>
          </cell>
        </row>
        <row r="7463">
          <cell r="A7463">
            <v>68066</v>
          </cell>
          <cell r="B7463" t="str">
            <v>CAIXA DE PROTECAO PARA MEDIDOR MONOFASICO, FORNECIMENTO E INSTALACAO</v>
          </cell>
          <cell r="C7463" t="str">
            <v>UN</v>
          </cell>
          <cell r="D7463" t="str">
            <v>CR</v>
          </cell>
          <cell r="E7463">
            <v>102.16</v>
          </cell>
        </row>
        <row r="7464">
          <cell r="A7464">
            <v>72319</v>
          </cell>
          <cell r="B7464" t="str">
            <v>DISJUNTOR BAIXA TENSAO TRIPOLAR A SECO  800A/600V, INCLUSIVE ELETROTÉC</v>
          </cell>
          <cell r="C7464" t="str">
            <v>UN</v>
          </cell>
          <cell r="D7464" t="str">
            <v>CR</v>
          </cell>
          <cell r="E7464">
            <v>4202.03</v>
          </cell>
        </row>
        <row r="7465">
          <cell r="A7465" t="str">
            <v>NICO</v>
          </cell>
        </row>
        <row r="7466">
          <cell r="A7466">
            <v>72341</v>
          </cell>
          <cell r="B7466" t="str">
            <v>CONTATOR TRIPOLAR I NOMINAL 12A - FORNECIMENTO E INSTALACAO INCLUSIVE</v>
          </cell>
          <cell r="C7466" t="str">
            <v>UN</v>
          </cell>
          <cell r="D7466" t="str">
            <v>CR</v>
          </cell>
          <cell r="E7466">
            <v>219.63</v>
          </cell>
        </row>
        <row r="7467">
          <cell r="A7467" t="str">
            <v>ELETROTÉCN</v>
          </cell>
          <cell r="B7467" t="str">
            <v>ICO</v>
          </cell>
        </row>
        <row r="7468">
          <cell r="A7468">
            <v>72343</v>
          </cell>
          <cell r="B7468" t="str">
            <v>CONTATOR TRIPOLAR I NOMINAL 22A - FORNECIMENTO E INSTALACAO INCLUSIVE</v>
          </cell>
          <cell r="C7468" t="str">
            <v>UN</v>
          </cell>
          <cell r="D7468" t="str">
            <v>CR</v>
          </cell>
          <cell r="E7468">
            <v>261.64</v>
          </cell>
        </row>
        <row r="7469">
          <cell r="A7469" t="str">
            <v>SINAPI - S</v>
          </cell>
          <cell r="B7469" t="str">
            <v>ISTEMA NACIONAL DE PESQUISA DE CUSTOS E ÍNDICES DA CONSTRUÇÃO CIVIL</v>
          </cell>
        </row>
        <row r="7470">
          <cell r="A7470" t="str">
            <v>PCI.817.01</v>
          </cell>
          <cell r="B7470" t="e">
            <v>#NAME?</v>
          </cell>
          <cell r="D7470" t="str">
            <v>EM</v>
          </cell>
          <cell r="E7470" t="str">
            <v>06/2016 AS 13:04:4</v>
          </cell>
        </row>
        <row r="7471">
          <cell r="D7471" t="str">
            <v>TA</v>
          </cell>
          <cell r="E7471" t="str">
            <v>TÉCNICA: 13/06/20</v>
          </cell>
        </row>
        <row r="7472">
          <cell r="A7472" t="str">
            <v>ENCARGOS S</v>
          </cell>
          <cell r="B7472" t="str">
            <v>OCIAIS DESONERADOS: 90,80%(HORA)   52,84%(MÊS)</v>
          </cell>
        </row>
        <row r="7473">
          <cell r="A7473" t="str">
            <v>ABRANGÊNCI</v>
          </cell>
          <cell r="B7473" t="str">
            <v>A : NACIONAL                                              LOCALIDADE  : BELO</v>
          </cell>
          <cell r="C7473" t="str">
            <v>HORI</v>
          </cell>
        </row>
        <row r="7474">
          <cell r="A7474" t="str">
            <v>REF.COLETA</v>
          </cell>
          <cell r="B7474" t="str">
            <v>: MEDIANO</v>
          </cell>
          <cell r="D7474" t="str">
            <v>TA</v>
          </cell>
          <cell r="E7474" t="str">
            <v>: 05/2016</v>
          </cell>
        </row>
        <row r="7475">
          <cell r="A7475" t="str">
            <v>CÓDIGO</v>
          </cell>
          <cell r="B7475" t="str">
            <v>|D E S C R I Ç Ã O                                                   |UN</v>
          </cell>
          <cell r="C7475" t="str">
            <v>IDADE</v>
          </cell>
          <cell r="D7475" t="str">
            <v>DE</v>
          </cell>
          <cell r="E7475" t="str">
            <v>|CUSTO TOTA</v>
          </cell>
        </row>
        <row r="7476">
          <cell r="A7476" t="str">
            <v>VÍNCULO...</v>
          </cell>
          <cell r="B7476" t="str">
            <v>..: CAIXA REFERENCIAL</v>
          </cell>
        </row>
        <row r="7477">
          <cell r="A7477" t="str">
            <v>ELETROTÉCN</v>
          </cell>
          <cell r="B7477" t="str">
            <v>ICO</v>
          </cell>
        </row>
        <row r="7478">
          <cell r="A7478">
            <v>72344</v>
          </cell>
          <cell r="B7478" t="str">
            <v>CONTATOR TRIPOLAR I NOMINAL 36A - FORNECIMENTO E INSTALACAO INCLUSIVE</v>
          </cell>
          <cell r="C7478" t="str">
            <v>UN</v>
          </cell>
          <cell r="D7478" t="str">
            <v>CR</v>
          </cell>
          <cell r="E7478">
            <v>436.56</v>
          </cell>
        </row>
        <row r="7479">
          <cell r="A7479" t="str">
            <v>ELETROTÉCN</v>
          </cell>
          <cell r="B7479" t="str">
            <v>ICO</v>
          </cell>
        </row>
        <row r="7480">
          <cell r="A7480">
            <v>72345</v>
          </cell>
          <cell r="B7480" t="str">
            <v>CONTATOR TRIPOLAR I NOMIMAL 94A - FORNECIMENTO E INSTALACAO INCLUSIVE</v>
          </cell>
          <cell r="C7480" t="str">
            <v>UN</v>
          </cell>
          <cell r="D7480" t="str">
            <v>CR</v>
          </cell>
          <cell r="E7480">
            <v>1344.48</v>
          </cell>
        </row>
        <row r="7481">
          <cell r="A7481" t="str">
            <v>ELETROTÉCN</v>
          </cell>
          <cell r="B7481" t="str">
            <v>ICO</v>
          </cell>
        </row>
        <row r="7482">
          <cell r="A7482">
            <v>74052</v>
          </cell>
          <cell r="B7482" t="str">
            <v>P/DISTRIBUICAO 4 CIRCUITOS INCLUSIVE ACESSORIOS</v>
          </cell>
        </row>
        <row r="7483">
          <cell r="A7483" t="str">
            <v>74052/005</v>
          </cell>
          <cell r="B7483" t="str">
            <v>QUADRO DE MEDICAO GERAL EM CHAPA METALICA PARA EDIFICIOS COM 16 APTOS,</v>
          </cell>
          <cell r="C7483" t="str">
            <v>UN</v>
          </cell>
          <cell r="D7483" t="str">
            <v>CR</v>
          </cell>
          <cell r="E7483">
            <v>1097.45</v>
          </cell>
        </row>
        <row r="7484">
          <cell r="A7484" t="str">
            <v>INCLUSIVE</v>
          </cell>
          <cell r="B7484" t="str">
            <v>DISJUNTORES E ATERRAMENTO</v>
          </cell>
        </row>
        <row r="7485">
          <cell r="A7485">
            <v>74130</v>
          </cell>
          <cell r="B7485" t="str">
            <v>DISJUNTORES</v>
          </cell>
        </row>
        <row r="7486">
          <cell r="A7486" t="str">
            <v>74130/001</v>
          </cell>
          <cell r="B7486" t="str">
            <v>DISJUNTOR TERMOMAGNETICO MONOPOLAR PADRAO NEMA (AMERICANO) 10 A 30A 24</v>
          </cell>
          <cell r="C7486" t="str">
            <v>UN</v>
          </cell>
          <cell r="D7486" t="str">
            <v>CR</v>
          </cell>
          <cell r="E7486">
            <v>12.16</v>
          </cell>
        </row>
        <row r="7487">
          <cell r="A7487" t="str">
            <v>0V, FORNEC</v>
          </cell>
          <cell r="B7487" t="str">
            <v>IMENTO E INSTALACAO</v>
          </cell>
        </row>
        <row r="7488">
          <cell r="A7488" t="str">
            <v>74130/002</v>
          </cell>
          <cell r="B7488" t="str">
            <v>DISJUNTOR TERMOMAGNETICO MONOPOLAR PADRAO NEMA (AMERICANO) 35 A 50A 24</v>
          </cell>
          <cell r="C7488" t="str">
            <v>UN</v>
          </cell>
          <cell r="D7488" t="str">
            <v>CR</v>
          </cell>
          <cell r="E7488">
            <v>19.059999999999999</v>
          </cell>
        </row>
        <row r="7489">
          <cell r="A7489" t="str">
            <v>0V, FORNEC</v>
          </cell>
          <cell r="B7489" t="str">
            <v>IMENTO E INSTALACAO</v>
          </cell>
        </row>
        <row r="7490">
          <cell r="A7490" t="str">
            <v>74130/003</v>
          </cell>
          <cell r="B7490" t="str">
            <v>DISJUNTOR TERMOMAGNETICO BIPOLAR PADRAO NEMA (AMERICANO) 10 A 50A 240V</v>
          </cell>
          <cell r="C7490" t="str">
            <v>UN</v>
          </cell>
          <cell r="D7490" t="str">
            <v>CR</v>
          </cell>
          <cell r="E7490">
            <v>57.16</v>
          </cell>
        </row>
        <row r="7491">
          <cell r="A7491" t="str">
            <v>, FORNECIM</v>
          </cell>
          <cell r="B7491" t="str">
            <v>ENTO E INSTALACAO</v>
          </cell>
        </row>
        <row r="7492">
          <cell r="A7492" t="str">
            <v>74130/004</v>
          </cell>
          <cell r="B7492" t="str">
            <v>DISJUNTOR TERMOMAGNETICO TRIPOLAR PADRAO NEMA (AMERICANO) 10 A 50A 240</v>
          </cell>
          <cell r="C7492" t="str">
            <v>UN</v>
          </cell>
          <cell r="D7492" t="str">
            <v>CR</v>
          </cell>
          <cell r="E7492">
            <v>79.760000000000005</v>
          </cell>
        </row>
        <row r="7493">
          <cell r="A7493" t="str">
            <v>V, FORNECI</v>
          </cell>
          <cell r="B7493" t="str">
            <v>MENTO E INSTALACAO</v>
          </cell>
        </row>
        <row r="7494">
          <cell r="A7494" t="str">
            <v>74130/005</v>
          </cell>
          <cell r="B7494" t="str">
            <v>DISJUNTOR TERMOMAGNETICO TRIPOLAR PADRAO NEMA (AMERICANO) 60 A 100A 24</v>
          </cell>
          <cell r="C7494" t="str">
            <v>UN</v>
          </cell>
          <cell r="D7494" t="str">
            <v>CR</v>
          </cell>
          <cell r="E7494">
            <v>107.7</v>
          </cell>
        </row>
        <row r="7495">
          <cell r="A7495" t="str">
            <v>0V, FORNEC</v>
          </cell>
          <cell r="B7495" t="str">
            <v>IMENTO E INSTALACAO</v>
          </cell>
        </row>
        <row r="7496">
          <cell r="A7496" t="str">
            <v>74130/006</v>
          </cell>
          <cell r="B7496" t="str">
            <v>DISJUNTOR TERMOMAGNETICO TRIPOLAR PADRAO NEMA (AMERICANO) 125 A 150A 2</v>
          </cell>
          <cell r="C7496" t="str">
            <v>UN</v>
          </cell>
          <cell r="D7496" t="str">
            <v>CR</v>
          </cell>
          <cell r="E7496">
            <v>312.52</v>
          </cell>
        </row>
        <row r="7497">
          <cell r="A7497" t="str">
            <v>40V, FORNE</v>
          </cell>
          <cell r="B7497" t="str">
            <v>CIMENTO E INSTALACAO</v>
          </cell>
        </row>
        <row r="7498">
          <cell r="A7498" t="str">
            <v>74130/007</v>
          </cell>
          <cell r="B7498" t="str">
            <v>DISJUNTOR TERMOMAGNETICO TRIPOLAR EM CAIXA MOLDADA 250A 600V, FORNECIM</v>
          </cell>
          <cell r="C7498" t="str">
            <v>UN</v>
          </cell>
          <cell r="D7498" t="str">
            <v>CR</v>
          </cell>
          <cell r="E7498">
            <v>814.21</v>
          </cell>
        </row>
        <row r="7499">
          <cell r="A7499" t="str">
            <v>ENTO E INS</v>
          </cell>
          <cell r="B7499" t="str">
            <v>TALACAO</v>
          </cell>
        </row>
        <row r="7500">
          <cell r="A7500" t="str">
            <v>74130/008</v>
          </cell>
          <cell r="B7500" t="str">
            <v>DISJUNTOR TERMOMAGNETICO TRIPOLAR EM CAIXA MOLDADA 300 A 400A 600V, FO</v>
          </cell>
          <cell r="C7500" t="str">
            <v>UN</v>
          </cell>
          <cell r="D7500" t="str">
            <v>CR</v>
          </cell>
          <cell r="E7500">
            <v>1114.17</v>
          </cell>
        </row>
        <row r="7501">
          <cell r="A7501" t="str">
            <v>RNECIMENTO</v>
          </cell>
          <cell r="B7501" t="str">
            <v>E INSTALACAO</v>
          </cell>
        </row>
        <row r="7502">
          <cell r="A7502" t="str">
            <v>74130/009</v>
          </cell>
          <cell r="B7502" t="str">
            <v>DISJUNTOR TERMOMAGNETICO TRIPOLAR EM CAIXA MOLDADA 500 A 600A 600V, FO</v>
          </cell>
          <cell r="C7502" t="str">
            <v>UN</v>
          </cell>
          <cell r="D7502" t="str">
            <v>CR</v>
          </cell>
          <cell r="E7502">
            <v>1827.63</v>
          </cell>
        </row>
        <row r="7503">
          <cell r="A7503" t="str">
            <v>RNECIMENTO</v>
          </cell>
          <cell r="B7503" t="str">
            <v>E INSTALACAO</v>
          </cell>
        </row>
        <row r="7504">
          <cell r="A7504" t="str">
            <v>74130/010</v>
          </cell>
          <cell r="B7504" t="str">
            <v>DISJUNTOR TERMOMAGNETICO TRIPOLAR EM CAIXA MOLDADA 175 A 225A 240V, FO</v>
          </cell>
          <cell r="C7504" t="str">
            <v>UN</v>
          </cell>
          <cell r="D7504" t="str">
            <v>CR</v>
          </cell>
          <cell r="E7504">
            <v>490.81</v>
          </cell>
        </row>
        <row r="7505">
          <cell r="A7505" t="str">
            <v>SINAPI - S</v>
          </cell>
          <cell r="B7505" t="str">
            <v>ISTEMA NACIONAL DE PESQUISA DE CUSTOS E ÍNDICES DA CONSTRUÇÃO CIVIL</v>
          </cell>
        </row>
        <row r="7506">
          <cell r="A7506" t="str">
            <v>PCI.817.01</v>
          </cell>
          <cell r="B7506" t="e">
            <v>#NAME?</v>
          </cell>
          <cell r="D7506" t="str">
            <v>EM</v>
          </cell>
          <cell r="E7506" t="str">
            <v>06/2016 AS 13:04:4</v>
          </cell>
        </row>
        <row r="7507">
          <cell r="D7507" t="str">
            <v>TA</v>
          </cell>
          <cell r="E7507" t="str">
            <v>TÉCNICA: 13/06/20</v>
          </cell>
        </row>
        <row r="7508">
          <cell r="A7508" t="str">
            <v>ENCARGOS S</v>
          </cell>
          <cell r="B7508" t="str">
            <v>OCIAIS DESONERADOS: 90,80%(HORA)   52,84%(MÊS)</v>
          </cell>
        </row>
        <row r="7509">
          <cell r="A7509" t="str">
            <v>ABRANGÊNCI</v>
          </cell>
          <cell r="B7509" t="str">
            <v>A : NACIONAL                                              LOCALIDADE  : BELO</v>
          </cell>
          <cell r="C7509" t="str">
            <v>HORI</v>
          </cell>
        </row>
        <row r="7510">
          <cell r="A7510" t="str">
            <v>REF.COLETA</v>
          </cell>
          <cell r="B7510" t="str">
            <v>: MEDIANO</v>
          </cell>
          <cell r="D7510" t="str">
            <v>TA</v>
          </cell>
          <cell r="E7510" t="str">
            <v>: 05/2016</v>
          </cell>
        </row>
        <row r="7511">
          <cell r="A7511" t="str">
            <v>CÓDIGO</v>
          </cell>
          <cell r="B7511" t="str">
            <v>|D E S C R I Ç Ã O                                                   |UN</v>
          </cell>
          <cell r="C7511" t="str">
            <v>IDADE</v>
          </cell>
          <cell r="D7511" t="str">
            <v>DE</v>
          </cell>
          <cell r="E7511" t="str">
            <v>|CUSTO TOTA</v>
          </cell>
        </row>
        <row r="7512">
          <cell r="A7512" t="str">
            <v>VÍNCULO...</v>
          </cell>
          <cell r="B7512" t="str">
            <v>..: CAIXA REFERENCIAL</v>
          </cell>
        </row>
        <row r="7513">
          <cell r="A7513" t="str">
            <v>RNECIMENTO</v>
          </cell>
          <cell r="B7513" t="str">
            <v>E INSTALACAO</v>
          </cell>
        </row>
        <row r="7514">
          <cell r="A7514">
            <v>74131</v>
          </cell>
          <cell r="B7514" t="str">
            <v>QUADROS DE DISTRIBUICAO.</v>
          </cell>
        </row>
        <row r="7515">
          <cell r="A7515" t="str">
            <v>74131/001</v>
          </cell>
          <cell r="B7515" t="str">
            <v>QUADRO DE DISTRIBUICAO DE ENERGIA DE EMBUTIR, EM CHAPA METALICA, PARA</v>
          </cell>
          <cell r="C7515" t="str">
            <v>UN</v>
          </cell>
          <cell r="D7515" t="str">
            <v>CR</v>
          </cell>
          <cell r="E7515">
            <v>44.07</v>
          </cell>
        </row>
        <row r="7516">
          <cell r="A7516" t="str">
            <v>3 DISJUNTO</v>
          </cell>
          <cell r="B7516" t="str">
            <v>RES TERMOMAGNETICOS MONOPOLARES SEM BARRAMENTO FORNECIMENTO</v>
          </cell>
        </row>
        <row r="7517">
          <cell r="A7517" t="str">
            <v>E INSTALAC</v>
          </cell>
          <cell r="B7517" t="str">
            <v>AO</v>
          </cell>
        </row>
        <row r="7518">
          <cell r="A7518" t="str">
            <v>74131/004</v>
          </cell>
          <cell r="B7518" t="str">
            <v>QUADRO DE DISTRIBUICAO DE ENERGIA DE EMBUTIR, EM CHAPA METALICA, PARA</v>
          </cell>
          <cell r="C7518" t="str">
            <v>UN</v>
          </cell>
          <cell r="D7518" t="str">
            <v>CR</v>
          </cell>
          <cell r="E7518">
            <v>319.77999999999997</v>
          </cell>
        </row>
        <row r="7519">
          <cell r="A7519" t="str">
            <v>18 DISJUNT</v>
          </cell>
          <cell r="B7519" t="str">
            <v>ORES TERMOMAGNETICOS MONOPOLARES, COM BARRAMENTO TRIFASICO E</v>
          </cell>
        </row>
        <row r="7520">
          <cell r="A7520" t="str">
            <v>NEUTRO, FO</v>
          </cell>
          <cell r="B7520" t="str">
            <v>RNECIMENTO E INSTALACAO</v>
          </cell>
        </row>
        <row r="7521">
          <cell r="A7521" t="str">
            <v>74131/005</v>
          </cell>
          <cell r="B7521" t="str">
            <v>QUADRO DE DISTRIBUICAO DE ENERGIA DE EMBUTIR, EM CHAPA METALICA, PARA</v>
          </cell>
          <cell r="C7521" t="str">
            <v>UN</v>
          </cell>
          <cell r="D7521" t="str">
            <v>CR</v>
          </cell>
          <cell r="E7521">
            <v>354.03</v>
          </cell>
        </row>
        <row r="7522">
          <cell r="A7522" t="str">
            <v>24 DISJUNT</v>
          </cell>
          <cell r="B7522" t="str">
            <v>ORES TERMOMAGNETICOS MONOPOLARES, COM BARRAMENTO TRIFASICO E</v>
          </cell>
        </row>
        <row r="7523">
          <cell r="A7523" t="str">
            <v>NEUTRO, FO</v>
          </cell>
          <cell r="B7523" t="str">
            <v>RNECIMENTO E INSTALACAO</v>
          </cell>
        </row>
        <row r="7524">
          <cell r="A7524" t="str">
            <v>74131/006</v>
          </cell>
          <cell r="B7524" t="str">
            <v>QUADRO DE DISTRIBUICAO DE ENERGIA DE EMBUTIR, EM CHAPA METALICA, PARA</v>
          </cell>
          <cell r="C7524" t="str">
            <v>UN</v>
          </cell>
          <cell r="D7524" t="str">
            <v>CR</v>
          </cell>
          <cell r="E7524">
            <v>520.16999999999996</v>
          </cell>
        </row>
        <row r="7525">
          <cell r="A7525" t="str">
            <v>32 DISJUNT</v>
          </cell>
          <cell r="B7525" t="str">
            <v>ORES TERMOMAGNETICOS MONOPOLARES, COM BARRAMENTO TRIFASICO E</v>
          </cell>
        </row>
        <row r="7526">
          <cell r="A7526" t="str">
            <v>NEUTRO, FO</v>
          </cell>
          <cell r="B7526" t="str">
            <v>RNECIMENTO E INSTALACAO</v>
          </cell>
        </row>
        <row r="7527">
          <cell r="A7527" t="str">
            <v>74131/007</v>
          </cell>
          <cell r="B7527" t="str">
            <v>QUADRO DE DISTRIBUICAO DE ENERGIA DE EMBUTIR, EM CHAPA METALICA, PARA</v>
          </cell>
          <cell r="C7527" t="str">
            <v>UN</v>
          </cell>
          <cell r="D7527" t="str">
            <v>CR</v>
          </cell>
          <cell r="E7527">
            <v>561.5</v>
          </cell>
        </row>
        <row r="7528">
          <cell r="A7528" t="str">
            <v>40 DISJUNT</v>
          </cell>
          <cell r="B7528" t="str">
            <v>ORES TERMOMAGNETICOS MONOPOLARES, COM BARRAMENTO TRIFASICO E</v>
          </cell>
        </row>
        <row r="7529">
          <cell r="A7529" t="str">
            <v>NEUTRO, FO</v>
          </cell>
          <cell r="B7529" t="str">
            <v>RNECIMENTO E INSTALACAO</v>
          </cell>
        </row>
        <row r="7530">
          <cell r="A7530" t="str">
            <v>74131/008</v>
          </cell>
          <cell r="B7530" t="str">
            <v>QUADRO DE DISTRIBUICAO DE ENERGIA DE EMBUTIR, EM CHAPA METALICA, PARA</v>
          </cell>
          <cell r="C7530" t="str">
            <v>UN</v>
          </cell>
          <cell r="D7530" t="str">
            <v>CR</v>
          </cell>
          <cell r="E7530">
            <v>832.38</v>
          </cell>
        </row>
        <row r="7531">
          <cell r="A7531" t="str">
            <v>50 DISJUNT</v>
          </cell>
          <cell r="B7531" t="str">
            <v>ORES TERMOMAGNETICOS MONOPOLARES, COM BARRAMENTO TRIFASICO E</v>
          </cell>
        </row>
        <row r="7532">
          <cell r="A7532" t="str">
            <v>NEUTRO, FO</v>
          </cell>
          <cell r="B7532" t="str">
            <v>RNECIMENTO E INSTALACAO</v>
          </cell>
        </row>
        <row r="7533">
          <cell r="A7533">
            <v>83372</v>
          </cell>
          <cell r="B7533" t="str">
            <v>CAIXA DE MEDICAO EM ALTA TENSAO - FORNECIMENTO E INSTALACAO</v>
          </cell>
          <cell r="C7533" t="str">
            <v>UN</v>
          </cell>
          <cell r="D7533" t="str">
            <v>CR</v>
          </cell>
          <cell r="E7533">
            <v>586.99</v>
          </cell>
        </row>
        <row r="7534">
          <cell r="A7534">
            <v>83463</v>
          </cell>
          <cell r="B7534" t="str">
            <v>QUADRO DE DISTRIBUICAO DE ENERGIA EM CHAPA DE ACO GALVANIZADO, PARA 12</v>
          </cell>
          <cell r="C7534" t="str">
            <v>UN</v>
          </cell>
          <cell r="D7534" t="str">
            <v>CR</v>
          </cell>
          <cell r="E7534">
            <v>218.09</v>
          </cell>
        </row>
        <row r="7535">
          <cell r="A7535" t="str">
            <v>DISJUNTORE</v>
          </cell>
          <cell r="B7535" t="str">
            <v>S TERMOMAGNETICOS MONOPOLARES, COM BARRAMENTO TRIFASICO E N</v>
          </cell>
        </row>
        <row r="7536">
          <cell r="A7536" t="str">
            <v>EUTRO - FO</v>
          </cell>
          <cell r="B7536" t="str">
            <v>RNECIMENTO E INSTALACAO</v>
          </cell>
        </row>
        <row r="7537">
          <cell r="A7537">
            <v>84402</v>
          </cell>
          <cell r="B7537" t="str">
            <v>QUADRO DE DISTRIBUICAO DE ENERGIA P/ 6 DISJUNTORES TERMOMAGNETICOS MON</v>
          </cell>
          <cell r="C7537" t="str">
            <v>UN</v>
          </cell>
          <cell r="D7537" t="str">
            <v>CR</v>
          </cell>
          <cell r="E7537">
            <v>52.08</v>
          </cell>
        </row>
        <row r="7538">
          <cell r="A7538" t="str">
            <v>OPOLARES S</v>
          </cell>
          <cell r="B7538" t="str">
            <v>EM BARRAMENTO, DE EMBUTIR, EM CHAPA METALICA - FORNECIMENTO</v>
          </cell>
        </row>
        <row r="7539">
          <cell r="A7539" t="str">
            <v>E INSTALAC</v>
          </cell>
          <cell r="B7539" t="str">
            <v>AO</v>
          </cell>
        </row>
        <row r="7540">
          <cell r="A7540">
            <v>93653</v>
          </cell>
          <cell r="B7540" t="str">
            <v>DISJUNTOR MONOPOLAR TIPO DIN, CORRENTE NOMINAL DE 10A - FORNECIMENTO E</v>
          </cell>
          <cell r="C7540" t="str">
            <v>UN</v>
          </cell>
          <cell r="D7540" t="str">
            <v>CR</v>
          </cell>
          <cell r="E7540">
            <v>9.24</v>
          </cell>
        </row>
        <row r="7541">
          <cell r="A7541" t="str">
            <v>SINAPI - S</v>
          </cell>
          <cell r="B7541" t="str">
            <v>ISTEMA NACIONAL DE PESQUISA DE CUSTOS E ÍNDICES DA CONSTRUÇÃO CIVIL</v>
          </cell>
        </row>
        <row r="7542">
          <cell r="A7542" t="str">
            <v>PCI.817.01</v>
          </cell>
          <cell r="B7542" t="e">
            <v>#NAME?</v>
          </cell>
          <cell r="D7542" t="str">
            <v>EM</v>
          </cell>
          <cell r="E7542" t="str">
            <v>06/2016 AS 13:04:4</v>
          </cell>
        </row>
        <row r="7543">
          <cell r="D7543" t="str">
            <v>TA</v>
          </cell>
          <cell r="E7543" t="str">
            <v>TÉCNICA: 13/06/20</v>
          </cell>
        </row>
        <row r="7544">
          <cell r="A7544" t="str">
            <v>ENCARGOS S</v>
          </cell>
          <cell r="B7544" t="str">
            <v>OCIAIS DESONERADOS: 90,80%(HORA)   52,84%(MÊS)</v>
          </cell>
        </row>
        <row r="7545">
          <cell r="A7545" t="str">
            <v>ABRANGÊNCI</v>
          </cell>
          <cell r="B7545" t="str">
            <v>A : NACIONAL                                              LOCALIDADE  : BELO</v>
          </cell>
          <cell r="C7545" t="str">
            <v>HORI</v>
          </cell>
        </row>
        <row r="7546">
          <cell r="A7546" t="str">
            <v>REF.COLETA</v>
          </cell>
          <cell r="B7546" t="str">
            <v>: MEDIANO</v>
          </cell>
          <cell r="D7546" t="str">
            <v>TA</v>
          </cell>
          <cell r="E7546" t="str">
            <v>: 05/2016</v>
          </cell>
        </row>
        <row r="7547">
          <cell r="A7547" t="str">
            <v>CÓDIGO</v>
          </cell>
          <cell r="B7547" t="str">
            <v>|D E S C R I Ç Ã O                                                   |UN</v>
          </cell>
          <cell r="C7547" t="str">
            <v>IDADE</v>
          </cell>
          <cell r="D7547" t="str">
            <v>DE</v>
          </cell>
          <cell r="E7547" t="str">
            <v>|CUSTO TOTA</v>
          </cell>
        </row>
        <row r="7548">
          <cell r="A7548" t="str">
            <v>VÍNCULO...</v>
          </cell>
          <cell r="B7548" t="str">
            <v>..: CAIXA REFERENCIAL</v>
          </cell>
        </row>
        <row r="7549">
          <cell r="A7549" t="str">
            <v>INSTALAÇÃO</v>
          </cell>
          <cell r="B7549" t="str">
            <v>. AF_04/2016</v>
          </cell>
        </row>
        <row r="7550">
          <cell r="A7550">
            <v>93654</v>
          </cell>
          <cell r="B7550" t="str">
            <v>DISJUNTOR MONOPOLAR TIPO DIN, CORRENTE NOMINAL DE 16A - FORNECIMENTO E</v>
          </cell>
          <cell r="C7550" t="str">
            <v>UN</v>
          </cell>
          <cell r="D7550" t="str">
            <v>CR</v>
          </cell>
          <cell r="E7550">
            <v>9.61</v>
          </cell>
        </row>
        <row r="7551">
          <cell r="A7551" t="str">
            <v>INSTALAÇÃO</v>
          </cell>
          <cell r="B7551" t="str">
            <v>. AF_04/2016</v>
          </cell>
        </row>
        <row r="7552">
          <cell r="A7552">
            <v>93655</v>
          </cell>
          <cell r="B7552" t="str">
            <v>DISJUNTOR MONOPOLAR TIPO DIN, CORRENTE NOMINAL DE 20A - FORNECIMENTO E</v>
          </cell>
          <cell r="C7552" t="str">
            <v>UN</v>
          </cell>
          <cell r="D7552" t="str">
            <v>CR</v>
          </cell>
          <cell r="E7552">
            <v>10.24</v>
          </cell>
        </row>
        <row r="7553">
          <cell r="A7553" t="str">
            <v>INSTALAÇÃO</v>
          </cell>
          <cell r="B7553" t="str">
            <v>. AF_04/2016</v>
          </cell>
        </row>
        <row r="7554">
          <cell r="A7554">
            <v>93656</v>
          </cell>
          <cell r="B7554" t="str">
            <v>DISJUNTOR MONOPOLAR TIPO DIN, CORRENTE NOMINAL DE 25A - FORNECIMENTO E</v>
          </cell>
          <cell r="C7554" t="str">
            <v>UN</v>
          </cell>
          <cell r="D7554" t="str">
            <v>CR</v>
          </cell>
          <cell r="E7554">
            <v>10.24</v>
          </cell>
        </row>
        <row r="7555">
          <cell r="A7555" t="str">
            <v>INSTALAÇÃO</v>
          </cell>
          <cell r="B7555" t="str">
            <v>. AF_04/2016</v>
          </cell>
        </row>
        <row r="7556">
          <cell r="A7556">
            <v>93657</v>
          </cell>
          <cell r="B7556" t="str">
            <v>DISJUNTOR MONOPOLAR TIPO DIN, CORRENTE NOMINAL DE 32A - FORNECIMENTO E</v>
          </cell>
          <cell r="C7556" t="str">
            <v>UN</v>
          </cell>
          <cell r="D7556" t="str">
            <v>CR</v>
          </cell>
          <cell r="E7556">
            <v>11.05</v>
          </cell>
        </row>
        <row r="7557">
          <cell r="A7557" t="str">
            <v>INSTALAÇÃO</v>
          </cell>
          <cell r="B7557" t="str">
            <v>. AF_04/2016</v>
          </cell>
        </row>
        <row r="7558">
          <cell r="A7558">
            <v>93658</v>
          </cell>
          <cell r="B7558" t="str">
            <v>DISJUNTOR MONOPOLAR TIPO DIN, CORRENTE NOMINAL DE 40A - FORNECIMENTO E</v>
          </cell>
          <cell r="C7558" t="str">
            <v>UN</v>
          </cell>
          <cell r="D7558" t="str">
            <v>CR</v>
          </cell>
          <cell r="E7558">
            <v>16.149999999999999</v>
          </cell>
        </row>
        <row r="7559">
          <cell r="A7559" t="str">
            <v>INSTALAÇÃO</v>
          </cell>
          <cell r="B7559" t="str">
            <v>. AF_04/2016</v>
          </cell>
        </row>
        <row r="7560">
          <cell r="A7560">
            <v>93659</v>
          </cell>
          <cell r="B7560" t="str">
            <v>DISJUNTOR MONOPOLAR TIPO DIN, CORRENTE NOMINAL DE 50A - FORNECIMENTO E</v>
          </cell>
          <cell r="C7560" t="str">
            <v>UN</v>
          </cell>
          <cell r="D7560" t="str">
            <v>CR</v>
          </cell>
          <cell r="E7560">
            <v>17.809999999999999</v>
          </cell>
        </row>
        <row r="7561">
          <cell r="A7561" t="str">
            <v>INSTALAÇÃO</v>
          </cell>
          <cell r="B7561" t="str">
            <v>. AF_04/2016</v>
          </cell>
        </row>
        <row r="7562">
          <cell r="A7562">
            <v>93660</v>
          </cell>
          <cell r="B7562" t="str">
            <v>DISJUNTOR BIPOLAR TIPO DIN, CORRENTE NOMINAL DE 10A - FORNECIMENTO E I</v>
          </cell>
          <cell r="C7562" t="str">
            <v>UN</v>
          </cell>
          <cell r="D7562" t="str">
            <v>CR</v>
          </cell>
          <cell r="E7562">
            <v>47.82</v>
          </cell>
        </row>
        <row r="7563">
          <cell r="A7563" t="str">
            <v>NSTALAÇÃO.</v>
          </cell>
          <cell r="B7563" t="str">
            <v>AF_04/2016</v>
          </cell>
        </row>
        <row r="7564">
          <cell r="A7564">
            <v>93661</v>
          </cell>
          <cell r="B7564" t="str">
            <v>DISJUNTOR BIPOLAR TIPO DIN, CORRENTE NOMINAL DE 16A - FORNECIMENTO E I</v>
          </cell>
          <cell r="C7564" t="str">
            <v>UN</v>
          </cell>
          <cell r="D7564" t="str">
            <v>CR</v>
          </cell>
          <cell r="E7564">
            <v>48.53</v>
          </cell>
        </row>
        <row r="7565">
          <cell r="A7565" t="str">
            <v>NSTALAÇÃO.</v>
          </cell>
          <cell r="B7565" t="str">
            <v>AF_04/2016</v>
          </cell>
        </row>
        <row r="7566">
          <cell r="A7566">
            <v>93662</v>
          </cell>
          <cell r="B7566" t="str">
            <v>DISJUNTOR BIPOLAR TIPO DIN, CORRENTE NOMINAL DE 20A - FORNECIMENTO E I</v>
          </cell>
          <cell r="C7566" t="str">
            <v>UN</v>
          </cell>
          <cell r="D7566" t="str">
            <v>CR</v>
          </cell>
          <cell r="E7566">
            <v>49.84</v>
          </cell>
        </row>
        <row r="7567">
          <cell r="A7567" t="str">
            <v>NSTALAÇÃO.</v>
          </cell>
          <cell r="B7567" t="str">
            <v>AF_04/2016</v>
          </cell>
        </row>
        <row r="7568">
          <cell r="A7568">
            <v>93663</v>
          </cell>
          <cell r="B7568" t="str">
            <v>DISJUNTOR BIPOLAR TIPO DIN, CORRENTE NOMINAL DE 25A - FORNECIMENTO E I</v>
          </cell>
          <cell r="C7568" t="str">
            <v>UN</v>
          </cell>
          <cell r="D7568" t="str">
            <v>CR</v>
          </cell>
          <cell r="E7568">
            <v>49.84</v>
          </cell>
        </row>
        <row r="7569">
          <cell r="A7569" t="str">
            <v>NSTALAÇÃO.</v>
          </cell>
          <cell r="B7569" t="str">
            <v>AF_04/2016</v>
          </cell>
        </row>
        <row r="7570">
          <cell r="A7570">
            <v>93664</v>
          </cell>
          <cell r="B7570" t="str">
            <v>DISJUNTOR BIPOLAR TIPO DIN, CORRENTE NOMINAL DE 32A - FORNECIMENTO E I</v>
          </cell>
          <cell r="C7570" t="str">
            <v>UN</v>
          </cell>
          <cell r="D7570" t="str">
            <v>CR</v>
          </cell>
          <cell r="E7570">
            <v>51.43</v>
          </cell>
        </row>
        <row r="7571">
          <cell r="A7571" t="str">
            <v>NSTALAÇÃO.</v>
          </cell>
          <cell r="B7571" t="str">
            <v>AF_04/2016</v>
          </cell>
        </row>
        <row r="7572">
          <cell r="A7572">
            <v>93665</v>
          </cell>
          <cell r="B7572" t="str">
            <v>DISJUNTOR BIPOLAR TIPO DIN, CORRENTE NOMINAL DE 40A - FORNECIMENTO E I</v>
          </cell>
          <cell r="C7572" t="str">
            <v>UN</v>
          </cell>
          <cell r="D7572" t="str">
            <v>CR</v>
          </cell>
          <cell r="E7572">
            <v>53.35</v>
          </cell>
        </row>
        <row r="7573">
          <cell r="A7573" t="str">
            <v>NSTALAÇÃO.</v>
          </cell>
          <cell r="B7573" t="str">
            <v>AF_04/2016</v>
          </cell>
        </row>
        <row r="7574">
          <cell r="A7574">
            <v>93666</v>
          </cell>
          <cell r="B7574" t="str">
            <v>DISJUNTOR BIPOLAR TIPO DIN, CORRENTE NOMINAL DE 50A - FORNECIMENTO E I</v>
          </cell>
          <cell r="C7574" t="str">
            <v>UN</v>
          </cell>
          <cell r="D7574" t="str">
            <v>CR</v>
          </cell>
          <cell r="E7574">
            <v>56.67</v>
          </cell>
        </row>
        <row r="7575">
          <cell r="A7575" t="str">
            <v>NSTALAÇÃO.</v>
          </cell>
          <cell r="B7575" t="str">
            <v>AF_04/2016</v>
          </cell>
        </row>
        <row r="7576">
          <cell r="A7576">
            <v>93667</v>
          </cell>
          <cell r="B7576" t="str">
            <v>DISJUNTOR TRIPOLAR TIPO DIN, CORRENTE NOMINAL DE 10A - FORNECIMENTO E</v>
          </cell>
          <cell r="C7576" t="str">
            <v>UN</v>
          </cell>
          <cell r="D7576" t="str">
            <v>CR</v>
          </cell>
          <cell r="E7576">
            <v>59.34</v>
          </cell>
        </row>
        <row r="7577">
          <cell r="A7577" t="str">
            <v>SINAPI - S</v>
          </cell>
          <cell r="B7577" t="str">
            <v>ISTEMA NACIONAL DE PESQUISA DE CUSTOS E ÍNDICES DA CONSTRUÇÃO CIVIL</v>
          </cell>
        </row>
        <row r="7578">
          <cell r="A7578" t="str">
            <v>PCI.817.01</v>
          </cell>
          <cell r="B7578" t="e">
            <v>#NAME?</v>
          </cell>
          <cell r="D7578" t="str">
            <v>EM</v>
          </cell>
          <cell r="E7578" t="str">
            <v>06/2016 AS 13:04:4</v>
          </cell>
        </row>
        <row r="7579">
          <cell r="D7579" t="str">
            <v>TA</v>
          </cell>
          <cell r="E7579" t="str">
            <v>TÉCNICA: 13/06/20</v>
          </cell>
        </row>
        <row r="7580">
          <cell r="A7580" t="str">
            <v>ENCARGOS S</v>
          </cell>
          <cell r="B7580" t="str">
            <v>OCIAIS DESONERADOS: 90,80%(HORA)   52,84%(MÊS)</v>
          </cell>
        </row>
        <row r="7581">
          <cell r="A7581" t="str">
            <v>ABRANGÊNCI</v>
          </cell>
          <cell r="B7581" t="str">
            <v>A : NACIONAL                                              LOCALIDADE  : BELO</v>
          </cell>
          <cell r="C7581" t="str">
            <v>HORI</v>
          </cell>
        </row>
        <row r="7582">
          <cell r="A7582" t="str">
            <v>REF.COLETA</v>
          </cell>
          <cell r="B7582" t="str">
            <v>: MEDIANO</v>
          </cell>
          <cell r="D7582" t="str">
            <v>TA</v>
          </cell>
          <cell r="E7582" t="str">
            <v>: 05/2016</v>
          </cell>
        </row>
        <row r="7583">
          <cell r="A7583" t="str">
            <v>CÓDIGO</v>
          </cell>
          <cell r="B7583" t="str">
            <v>|D E S C R I Ç Ã O                                                   |UN</v>
          </cell>
          <cell r="C7583" t="str">
            <v>IDADE</v>
          </cell>
          <cell r="D7583" t="str">
            <v>DE</v>
          </cell>
          <cell r="E7583" t="str">
            <v>|CUSTO TOTA</v>
          </cell>
        </row>
        <row r="7584">
          <cell r="A7584" t="str">
            <v>VÍNCULO...</v>
          </cell>
          <cell r="B7584" t="str">
            <v>..: CAIXA REFERENCIAL</v>
          </cell>
        </row>
        <row r="7585">
          <cell r="A7585" t="str">
            <v>INSTALAÇÃO</v>
          </cell>
          <cell r="B7585" t="str">
            <v>. AF_04/2016</v>
          </cell>
        </row>
        <row r="7586">
          <cell r="A7586">
            <v>93668</v>
          </cell>
          <cell r="B7586" t="str">
            <v>DISJUNTOR TRIPOLAR TIPO DIN, CORRENTE NOMINAL DE 16A - FORNECIMENTO E</v>
          </cell>
          <cell r="C7586" t="str">
            <v>UN</v>
          </cell>
          <cell r="D7586" t="str">
            <v>CR</v>
          </cell>
          <cell r="E7586">
            <v>60.43</v>
          </cell>
        </row>
        <row r="7587">
          <cell r="A7587" t="str">
            <v>INSTALAÇÃO</v>
          </cell>
          <cell r="B7587" t="str">
            <v>. AF_04/2016</v>
          </cell>
        </row>
        <row r="7588">
          <cell r="A7588">
            <v>93669</v>
          </cell>
          <cell r="B7588" t="str">
            <v>DISJUNTOR TRIPOLAR TIPO DIN, CORRENTE NOMINAL DE 20A - FORNECIMENTO E</v>
          </cell>
          <cell r="C7588" t="str">
            <v>UN</v>
          </cell>
          <cell r="D7588" t="str">
            <v>CR</v>
          </cell>
          <cell r="E7588">
            <v>62.37</v>
          </cell>
        </row>
        <row r="7589">
          <cell r="A7589" t="str">
            <v>INSTALAÇÃO</v>
          </cell>
          <cell r="B7589" t="str">
            <v>. AF_04/2016</v>
          </cell>
        </row>
        <row r="7590">
          <cell r="A7590">
            <v>93670</v>
          </cell>
          <cell r="B7590" t="str">
            <v>DISJUNTOR TRIPOLAR TIPO DIN, CORRENTE NOMINAL DE 25A - FORNECIMENTO E</v>
          </cell>
          <cell r="C7590" t="str">
            <v>UN</v>
          </cell>
          <cell r="D7590" t="str">
            <v>CR</v>
          </cell>
          <cell r="E7590">
            <v>62.37</v>
          </cell>
        </row>
        <row r="7591">
          <cell r="A7591" t="str">
            <v>INSTALAÇÃO</v>
          </cell>
          <cell r="B7591" t="str">
            <v>. AF_04/2016</v>
          </cell>
        </row>
        <row r="7592">
          <cell r="A7592">
            <v>93671</v>
          </cell>
          <cell r="B7592" t="str">
            <v>DISJUNTOR TRIPOLAR TIPO DIN, CORRENTE NOMINAL DE 32A - FORNECIMENTO E</v>
          </cell>
          <cell r="C7592" t="str">
            <v>UN</v>
          </cell>
          <cell r="D7592" t="str">
            <v>CR</v>
          </cell>
          <cell r="E7592">
            <v>64.77</v>
          </cell>
        </row>
        <row r="7593">
          <cell r="A7593" t="str">
            <v>INSTALAÇÃO</v>
          </cell>
          <cell r="B7593" t="str">
            <v>. AF_04/2016</v>
          </cell>
        </row>
        <row r="7594">
          <cell r="A7594">
            <v>93672</v>
          </cell>
          <cell r="B7594" t="str">
            <v>DISJUNTOR TRIPOLAR TIPO DIN, CORRENTE NOMINAL DE 40A - FORNECIMENTO E</v>
          </cell>
          <cell r="C7594" t="str">
            <v>UN</v>
          </cell>
          <cell r="D7594" t="str">
            <v>CR</v>
          </cell>
          <cell r="E7594">
            <v>68.709999999999994</v>
          </cell>
        </row>
        <row r="7595">
          <cell r="A7595" t="str">
            <v>INSTALAÇÃO</v>
          </cell>
          <cell r="B7595" t="str">
            <v>. AF_04/2016</v>
          </cell>
        </row>
        <row r="7596">
          <cell r="A7596">
            <v>93673</v>
          </cell>
          <cell r="B7596" t="str">
            <v>DISJUNTOR TRIPOLAR TIPO DIN, CORRENTE NOMINAL DE 50A - FORNECIMENTO E</v>
          </cell>
          <cell r="C7596" t="str">
            <v>UN</v>
          </cell>
          <cell r="D7596" t="str">
            <v>CR</v>
          </cell>
          <cell r="E7596">
            <v>73.7</v>
          </cell>
        </row>
        <row r="7597">
          <cell r="A7597" t="str">
            <v>INSTALAÇÃO</v>
          </cell>
          <cell r="B7597" t="str">
            <v>. AF_04/2016</v>
          </cell>
        </row>
        <row r="7598">
          <cell r="A7598">
            <v>93677</v>
          </cell>
          <cell r="B7598" t="str">
            <v>DISJUNTOR TETRAPOLAR TIPO DR, CORRENTE NOMINAL DE 40A - FORNECIMENTO E</v>
          </cell>
          <cell r="C7598" t="str">
            <v>UN</v>
          </cell>
          <cell r="D7598" t="str">
            <v>CR</v>
          </cell>
          <cell r="E7598">
            <v>62.37</v>
          </cell>
        </row>
        <row r="7599">
          <cell r="A7599" t="str">
            <v>INSTALAÇÃO</v>
          </cell>
          <cell r="B7599" t="str">
            <v>. AF_04/2016</v>
          </cell>
        </row>
        <row r="7600">
          <cell r="A7600">
            <v>170</v>
          </cell>
          <cell r="B7600" t="str">
            <v>INTERRUPTOR/TOMADA</v>
          </cell>
        </row>
        <row r="7601">
          <cell r="A7601">
            <v>72333</v>
          </cell>
          <cell r="B7601" t="str">
            <v>INTERRUPTOR BIPOLAR DE EMBUTIR 20A/250V, TECLA DUPLA C/ PLACA- FORNECI</v>
          </cell>
          <cell r="C7601" t="str">
            <v>UN</v>
          </cell>
          <cell r="D7601" t="str">
            <v>CR</v>
          </cell>
          <cell r="E7601">
            <v>51.07</v>
          </cell>
        </row>
        <row r="7602">
          <cell r="A7602" t="str">
            <v>MENTO E IN</v>
          </cell>
          <cell r="B7602" t="str">
            <v>STALACAO</v>
          </cell>
        </row>
        <row r="7603">
          <cell r="A7603">
            <v>72339</v>
          </cell>
          <cell r="B7603" t="str">
            <v>TOMADA 3P+T 30A/440V SEM PLACA - FORNECIMENTO E INSTALACAO</v>
          </cell>
          <cell r="C7603" t="str">
            <v>UN</v>
          </cell>
          <cell r="D7603" t="str">
            <v>CR</v>
          </cell>
          <cell r="E7603">
            <v>49.84</v>
          </cell>
        </row>
        <row r="7604">
          <cell r="A7604">
            <v>83403</v>
          </cell>
          <cell r="B7604" t="str">
            <v>INTERRUPTOR PULSADOR DE CAMPAINHA OU MINUTERIA 2A/250V C/ CAIXA - FORN</v>
          </cell>
          <cell r="C7604" t="str">
            <v>UN</v>
          </cell>
          <cell r="D7604" t="str">
            <v>CR</v>
          </cell>
          <cell r="E7604">
            <v>20.32</v>
          </cell>
        </row>
        <row r="7605">
          <cell r="A7605" t="str">
            <v>ECIMENTO E</v>
          </cell>
          <cell r="B7605" t="str">
            <v>INSTALACAO</v>
          </cell>
        </row>
        <row r="7606">
          <cell r="A7606">
            <v>83465</v>
          </cell>
          <cell r="B7606" t="str">
            <v>INTERRUPTOR INTERMEDIARIO (FOUR-WAY) - FORNECIMENTO E INSTALACAO</v>
          </cell>
          <cell r="C7606" t="str">
            <v>UN</v>
          </cell>
          <cell r="D7606" t="str">
            <v>CR</v>
          </cell>
          <cell r="E7606">
            <v>53.35</v>
          </cell>
        </row>
        <row r="7607">
          <cell r="A7607">
            <v>91945</v>
          </cell>
          <cell r="B7607" t="str">
            <v>SUPORTE PARAFUSADO COM PLACA DE ENCAIXE 4" X 2" ALTO (2,00 M DO PISO)</v>
          </cell>
          <cell r="C7607" t="str">
            <v>UN</v>
          </cell>
          <cell r="D7607" t="str">
            <v>CR</v>
          </cell>
          <cell r="E7607">
            <v>9.7100000000000009</v>
          </cell>
        </row>
        <row r="7608">
          <cell r="A7608" t="str">
            <v>PARA PONTO</v>
          </cell>
          <cell r="B7608" t="str">
            <v>ELÉTRICO - FORNECIMENTO E INSTALAÇÃO. AF_12/2015</v>
          </cell>
        </row>
        <row r="7609">
          <cell r="A7609">
            <v>91946</v>
          </cell>
          <cell r="B7609" t="str">
            <v>SUPORTE PARAFUSADO COM PLACA DE ENCAIXE 4" X 2" MÉDIO (1,30 M DO PISO)</v>
          </cell>
          <cell r="C7609" t="str">
            <v>UN</v>
          </cell>
          <cell r="D7609" t="str">
            <v>CR</v>
          </cell>
          <cell r="E7609">
            <v>8.7899999999999991</v>
          </cell>
        </row>
        <row r="7610">
          <cell r="A7610" t="str">
            <v>PARA PONTO</v>
          </cell>
          <cell r="B7610" t="str">
            <v>ELÉTRICO - FORNECIMENTO E INSTALAÇÃO. AF_12/2015</v>
          </cell>
        </row>
        <row r="7611">
          <cell r="A7611">
            <v>91947</v>
          </cell>
          <cell r="B7611" t="str">
            <v>SUPORTE PARAFUSADO COM PLACA DE ENCAIXE 4" X 2" BAIXO (0,30 M DO PISO)</v>
          </cell>
          <cell r="C7611" t="str">
            <v>UN</v>
          </cell>
          <cell r="D7611" t="str">
            <v>CR</v>
          </cell>
          <cell r="E7611">
            <v>8.2200000000000006</v>
          </cell>
        </row>
        <row r="7612">
          <cell r="A7612" t="str">
            <v>PARA PONTO</v>
          </cell>
          <cell r="B7612" t="str">
            <v>ELÉTRICO - FORNECIMENTO E INSTALAÇÃO. AF_12/2015</v>
          </cell>
        </row>
        <row r="7613">
          <cell r="A7613" t="str">
            <v>SINAPI - S</v>
          </cell>
          <cell r="B7613" t="str">
            <v>ISTEMA NACIONAL DE PESQUISA DE CUSTOS E ÍNDICES DA CONSTRUÇÃO CIVIL</v>
          </cell>
        </row>
        <row r="7614">
          <cell r="A7614" t="str">
            <v>PCI.817.01</v>
          </cell>
          <cell r="B7614" t="e">
            <v>#NAME?</v>
          </cell>
          <cell r="D7614" t="str">
            <v>EM</v>
          </cell>
          <cell r="E7614" t="str">
            <v>06/2016 AS 13:04:4</v>
          </cell>
        </row>
        <row r="7615">
          <cell r="D7615" t="str">
            <v>TA</v>
          </cell>
          <cell r="E7615" t="str">
            <v>TÉCNICA: 13/06/20</v>
          </cell>
        </row>
        <row r="7616">
          <cell r="A7616" t="str">
            <v>ENCARGOS S</v>
          </cell>
          <cell r="B7616" t="str">
            <v>OCIAIS DESONERADOS: 90,80%(HORA)   52,84%(MÊS)</v>
          </cell>
        </row>
        <row r="7617">
          <cell r="A7617" t="str">
            <v>ABRANGÊNCI</v>
          </cell>
          <cell r="B7617" t="str">
            <v>A : NACIONAL                                              LOCALIDADE  : BELO</v>
          </cell>
          <cell r="C7617" t="str">
            <v>HORI</v>
          </cell>
        </row>
        <row r="7618">
          <cell r="A7618" t="str">
            <v>REF.COLETA</v>
          </cell>
          <cell r="B7618" t="str">
            <v>: MEDIANO</v>
          </cell>
          <cell r="D7618" t="str">
            <v>TA</v>
          </cell>
          <cell r="E7618" t="str">
            <v>: 05/2016</v>
          </cell>
        </row>
        <row r="7619">
          <cell r="A7619" t="str">
            <v>CÓDIGO</v>
          </cell>
          <cell r="B7619" t="str">
            <v>|D E S C R I Ç Ã O                                                   |UN</v>
          </cell>
          <cell r="C7619" t="str">
            <v>IDADE</v>
          </cell>
          <cell r="D7619" t="str">
            <v>DE</v>
          </cell>
          <cell r="E7619" t="str">
            <v>|CUSTO TOTA</v>
          </cell>
        </row>
        <row r="7620">
          <cell r="A7620" t="str">
            <v>VÍNCULO...</v>
          </cell>
          <cell r="B7620" t="str">
            <v>..: CAIXA REFERENCIAL</v>
          </cell>
        </row>
        <row r="7621">
          <cell r="A7621">
            <v>91949</v>
          </cell>
          <cell r="B7621" t="str">
            <v>SUPORTE PARAFUSADO COM PLACA DE ENCAIXE 4" X 4" ALTO (2,00 M DO PISO)</v>
          </cell>
          <cell r="C7621" t="str">
            <v>UN</v>
          </cell>
          <cell r="D7621" t="str">
            <v>CR</v>
          </cell>
          <cell r="E7621">
            <v>18.899999999999999</v>
          </cell>
        </row>
        <row r="7622">
          <cell r="A7622" t="str">
            <v>PARA PONTO</v>
          </cell>
          <cell r="B7622" t="str">
            <v>ELÉTRICO - FORNECIMENTO E INSTALAÇÃO. AF_12/2015</v>
          </cell>
        </row>
        <row r="7623">
          <cell r="A7623">
            <v>91950</v>
          </cell>
          <cell r="B7623" t="str">
            <v>SUPORTE PARAFUSADO COM PLACA DE ENCAIXE 4" X 4" MÉDIO (1,30 M DO PISO)</v>
          </cell>
          <cell r="C7623" t="str">
            <v>UN</v>
          </cell>
          <cell r="D7623" t="str">
            <v>CR</v>
          </cell>
          <cell r="E7623">
            <v>17.79</v>
          </cell>
        </row>
        <row r="7624">
          <cell r="A7624" t="str">
            <v>PARA PONTO</v>
          </cell>
          <cell r="B7624" t="str">
            <v>ELÉTRICO - FORNECIMENTO E INSTALAÇÃO. AF_12/2015</v>
          </cell>
        </row>
        <row r="7625">
          <cell r="A7625">
            <v>91951</v>
          </cell>
          <cell r="B7625" t="str">
            <v>SUPORTE PARAFUSADO COM PLACA DE ENCAIXE 4" X 4" BAIXO (0,30 M DO PISO)</v>
          </cell>
          <cell r="C7625" t="str">
            <v>UN</v>
          </cell>
          <cell r="D7625" t="str">
            <v>CR</v>
          </cell>
          <cell r="E7625">
            <v>17.13</v>
          </cell>
        </row>
        <row r="7626">
          <cell r="A7626" t="str">
            <v>PARA PONTO</v>
          </cell>
          <cell r="B7626" t="str">
            <v>ELÉTRICO - FORNECIMENTO E INSTALAÇÃO. AF_12/2015</v>
          </cell>
        </row>
        <row r="7627">
          <cell r="A7627">
            <v>91952</v>
          </cell>
          <cell r="B7627" t="str">
            <v>INTERRUPTOR SIMPLES (1 MÓDULO), 10A/250V, SEM SUPORTE E SEM PLACA - FO</v>
          </cell>
          <cell r="C7627" t="str">
            <v>UN</v>
          </cell>
          <cell r="D7627" t="str">
            <v>CR</v>
          </cell>
          <cell r="E7627">
            <v>17.559999999999999</v>
          </cell>
        </row>
        <row r="7628">
          <cell r="A7628" t="str">
            <v>RNECIMENTO</v>
          </cell>
          <cell r="B7628" t="str">
            <v>E INSTALAÇÃO. AF_12/2015</v>
          </cell>
        </row>
        <row r="7629">
          <cell r="A7629">
            <v>91953</v>
          </cell>
          <cell r="B7629" t="str">
            <v>INTERRUPTOR SIMPLES (1 MÓDULO), 10A/250V, INCLUINDO SUPORTE E PLACA -</v>
          </cell>
          <cell r="C7629" t="str">
            <v>UN</v>
          </cell>
          <cell r="D7629" t="str">
            <v>CR</v>
          </cell>
          <cell r="E7629">
            <v>26.36</v>
          </cell>
        </row>
        <row r="7630">
          <cell r="A7630" t="str">
            <v>FORNECIMEN</v>
          </cell>
          <cell r="B7630" t="str">
            <v>TO E INSTALAÇÃO. AF_12/2015</v>
          </cell>
        </row>
        <row r="7631">
          <cell r="A7631">
            <v>91954</v>
          </cell>
          <cell r="B7631" t="str">
            <v>INTERRUPTOR PARALELO (1 MÓDULO), 10A/250V, SEM SUPORTE E SEM PLACA - F</v>
          </cell>
          <cell r="C7631" t="str">
            <v>UN</v>
          </cell>
          <cell r="D7631" t="str">
            <v>CR</v>
          </cell>
          <cell r="E7631">
            <v>24.2</v>
          </cell>
        </row>
        <row r="7632">
          <cell r="A7632" t="str">
            <v>ORNECIMENT</v>
          </cell>
          <cell r="B7632" t="str">
            <v>O E INSTALAÇÃO. AF_12/2015</v>
          </cell>
        </row>
        <row r="7633">
          <cell r="A7633">
            <v>91955</v>
          </cell>
          <cell r="B7633" t="str">
            <v>INTERRUPTOR PARALELO (1 MÓDULO), 10A/250V, INCLUINDO SUPORTE E PLACA -</v>
          </cell>
          <cell r="C7633" t="str">
            <v>UN</v>
          </cell>
          <cell r="D7633" t="str">
            <v>CR</v>
          </cell>
          <cell r="E7633">
            <v>33</v>
          </cell>
        </row>
        <row r="7634">
          <cell r="A7634" t="str">
            <v>FORNECIMEN</v>
          </cell>
          <cell r="B7634" t="str">
            <v>TO E INSTALAÇÃO. AF_12/2015</v>
          </cell>
        </row>
        <row r="7635">
          <cell r="A7635">
            <v>91956</v>
          </cell>
          <cell r="B7635" t="str">
            <v>INTERRUPTOR SIMPLES (1 MÓDULO) COM INTERRUPTOR PARALELO (1 MÓDULO), 10</v>
          </cell>
          <cell r="C7635" t="str">
            <v>UN</v>
          </cell>
          <cell r="D7635" t="str">
            <v>CR</v>
          </cell>
          <cell r="E7635">
            <v>40.020000000000003</v>
          </cell>
        </row>
        <row r="7636">
          <cell r="A7636" t="str">
            <v>A/250V, SE</v>
          </cell>
          <cell r="B7636" t="str">
            <v>M SUPORTE E SEM PLACA - FORNECIMENTO E INSTALAÇÃO. AF_12/201</v>
          </cell>
        </row>
        <row r="7637">
          <cell r="A7637">
            <v>5</v>
          </cell>
        </row>
        <row r="7638">
          <cell r="A7638">
            <v>91957</v>
          </cell>
          <cell r="B7638" t="str">
            <v>INTERRUPTOR SIMPLES (1 MÓDULO) COM INTERRUPTOR PARALELO (1 MÓDULO), 10</v>
          </cell>
          <cell r="C7638" t="str">
            <v>UN</v>
          </cell>
          <cell r="D7638" t="str">
            <v>CR</v>
          </cell>
          <cell r="E7638">
            <v>48.82</v>
          </cell>
        </row>
        <row r="7639">
          <cell r="A7639" t="str">
            <v>A/250V, IN</v>
          </cell>
          <cell r="B7639" t="str">
            <v>CLUINDO SUPORTE E PLACA - FORNECIMENTO E INSTALAÇÃO. AF_12/2</v>
          </cell>
        </row>
        <row r="7640">
          <cell r="A7640">
            <v>15</v>
          </cell>
        </row>
        <row r="7641">
          <cell r="A7641">
            <v>91958</v>
          </cell>
          <cell r="B7641" t="str">
            <v>INTERRUPTOR SIMPLES (2 MÓDULOS), 10A/250V, SEM SUPORTE E SEM PLACA - F</v>
          </cell>
          <cell r="C7641" t="str">
            <v>UN</v>
          </cell>
          <cell r="D7641" t="str">
            <v>CR</v>
          </cell>
          <cell r="E7641">
            <v>33.409999999999997</v>
          </cell>
        </row>
        <row r="7642">
          <cell r="A7642" t="str">
            <v>ORNECIMENT</v>
          </cell>
          <cell r="B7642" t="str">
            <v>O E INSTALAÇÃO. AF_12/2015</v>
          </cell>
        </row>
        <row r="7643">
          <cell r="A7643">
            <v>91959</v>
          </cell>
          <cell r="B7643" t="str">
            <v>INTERRUPTOR SIMPLES (2 MÓDULOS), 10A/250V, INCLUINDO SUPORTE E PLACA -</v>
          </cell>
          <cell r="C7643" t="str">
            <v>UN</v>
          </cell>
          <cell r="D7643" t="str">
            <v>CR</v>
          </cell>
          <cell r="E7643">
            <v>42.21</v>
          </cell>
        </row>
        <row r="7644">
          <cell r="A7644" t="str">
            <v>FORNECIMEN</v>
          </cell>
          <cell r="B7644" t="str">
            <v>TO E INSTALAÇÃO. AF_12/2015</v>
          </cell>
        </row>
        <row r="7645">
          <cell r="A7645">
            <v>91960</v>
          </cell>
          <cell r="B7645" t="str">
            <v>INTERRUPTOR PARALELO (2 MÓDULOS), 10A/250V, SEM SUPORTE E SEM PLACA -</v>
          </cell>
          <cell r="C7645" t="str">
            <v>UN</v>
          </cell>
          <cell r="D7645" t="str">
            <v>CR</v>
          </cell>
          <cell r="E7645">
            <v>46.66</v>
          </cell>
        </row>
        <row r="7646">
          <cell r="A7646" t="str">
            <v>FORNECIMEN</v>
          </cell>
          <cell r="B7646" t="str">
            <v>TO E INSTALAÇÃO. AF_12/2015</v>
          </cell>
        </row>
        <row r="7647">
          <cell r="A7647">
            <v>91961</v>
          </cell>
          <cell r="B7647" t="str">
            <v>INTERRUPTOR PARALELO (2 MÓDULOS), 10A/250V, INCLUINDO SUPORTE E PLACA</v>
          </cell>
          <cell r="C7647" t="str">
            <v>UN</v>
          </cell>
          <cell r="D7647" t="str">
            <v>CR</v>
          </cell>
          <cell r="E7647">
            <v>55.46</v>
          </cell>
        </row>
        <row r="7648">
          <cell r="A7648" t="e">
            <v>#NAME?</v>
          </cell>
          <cell r="B7648" t="str">
            <v>MENTO E INSTALAÇÃO. AF_12/2015</v>
          </cell>
        </row>
        <row r="7649">
          <cell r="A7649" t="str">
            <v>SINAPI - S</v>
          </cell>
          <cell r="B7649" t="str">
            <v>ISTEMA NACIONAL DE PESQUISA DE CUSTOS E ÍNDICES DA CONSTRUÇÃO CIVIL</v>
          </cell>
        </row>
        <row r="7650">
          <cell r="A7650" t="str">
            <v>PCI.817.01</v>
          </cell>
          <cell r="B7650" t="e">
            <v>#NAME?</v>
          </cell>
          <cell r="D7650" t="str">
            <v>EM</v>
          </cell>
          <cell r="E7650" t="str">
            <v>06/2016 AS 13:04:4</v>
          </cell>
        </row>
        <row r="7651">
          <cell r="D7651" t="str">
            <v>TA</v>
          </cell>
          <cell r="E7651" t="str">
            <v>TÉCNICA: 13/06/20</v>
          </cell>
        </row>
        <row r="7652">
          <cell r="A7652" t="str">
            <v>ENCARGOS S</v>
          </cell>
          <cell r="B7652" t="str">
            <v>OCIAIS DESONERADOS: 90,80%(HORA)   52,84%(MÊS)</v>
          </cell>
        </row>
        <row r="7653">
          <cell r="A7653" t="str">
            <v>ABRANGÊNCI</v>
          </cell>
          <cell r="B7653" t="str">
            <v>A : NACIONAL                                              LOCALIDADE  : BELO</v>
          </cell>
          <cell r="C7653" t="str">
            <v>HORI</v>
          </cell>
        </row>
        <row r="7654">
          <cell r="A7654" t="str">
            <v>REF.COLETA</v>
          </cell>
          <cell r="B7654" t="str">
            <v>: MEDIANO</v>
          </cell>
          <cell r="D7654" t="str">
            <v>TA</v>
          </cell>
          <cell r="E7654" t="str">
            <v>: 05/2016</v>
          </cell>
        </row>
        <row r="7655">
          <cell r="A7655" t="str">
            <v>CÓDIGO</v>
          </cell>
          <cell r="B7655" t="str">
            <v>|D E S C R I Ç Ã O                                                   |UN</v>
          </cell>
          <cell r="C7655" t="str">
            <v>IDADE</v>
          </cell>
          <cell r="D7655" t="str">
            <v>DE</v>
          </cell>
          <cell r="E7655" t="str">
            <v>|CUSTO TOTA</v>
          </cell>
        </row>
        <row r="7656">
          <cell r="A7656" t="str">
            <v>VÍNCULO...</v>
          </cell>
          <cell r="B7656" t="str">
            <v>..: CAIXA REFERENCIAL</v>
          </cell>
        </row>
        <row r="7657">
          <cell r="A7657">
            <v>91962</v>
          </cell>
          <cell r="B7657" t="str">
            <v>INTERRUPTOR SIMPLES (1 MÓDULO) COM INTERRUPTOR PARALELO (2 MÓDULOS), 1</v>
          </cell>
          <cell r="C7657" t="str">
            <v>UN</v>
          </cell>
          <cell r="D7657" t="str">
            <v>CR</v>
          </cell>
          <cell r="E7657">
            <v>62.51</v>
          </cell>
        </row>
        <row r="7658">
          <cell r="A7658" t="str">
            <v>0A/250V, S</v>
          </cell>
          <cell r="B7658" t="str">
            <v>EM SUPORTE E SEM PLACA - FORNECIMENTO E INSTALAÇÃO. AF_12/20</v>
          </cell>
        </row>
        <row r="7659">
          <cell r="A7659">
            <v>15</v>
          </cell>
        </row>
        <row r="7660">
          <cell r="A7660">
            <v>91963</v>
          </cell>
          <cell r="B7660" t="str">
            <v>INTERRUPTOR SIMPLES (1 MÓDULO) COM INTERRUPTOR PARALELO (2 MÓDULOS), 1</v>
          </cell>
          <cell r="C7660" t="str">
            <v>UN</v>
          </cell>
          <cell r="D7660" t="str">
            <v>CR</v>
          </cell>
          <cell r="E7660">
            <v>71.31</v>
          </cell>
        </row>
        <row r="7661">
          <cell r="A7661" t="str">
            <v>0A/250V, I</v>
          </cell>
          <cell r="B7661" t="str">
            <v>NCLUINDO SUPORTE E PLACA - FORNECIMENTO E INSTALAÇÃO. AF_12/</v>
          </cell>
        </row>
        <row r="7662">
          <cell r="A7662">
            <v>2015</v>
          </cell>
        </row>
        <row r="7663">
          <cell r="A7663">
            <v>91964</v>
          </cell>
          <cell r="B7663" t="str">
            <v>INTERRUPTOR SIMPLES (2 MÓDULOS) COM INTERRUPTOR PARALELO (1 MÓDULO), 1</v>
          </cell>
          <cell r="C7663" t="str">
            <v>UN</v>
          </cell>
          <cell r="D7663" t="str">
            <v>CR</v>
          </cell>
          <cell r="E7663">
            <v>55.87</v>
          </cell>
        </row>
        <row r="7664">
          <cell r="A7664" t="str">
            <v>0A/250V, S</v>
          </cell>
          <cell r="B7664" t="str">
            <v>EM SUPORTE E SEM PLACA - FORNECIMENTO E INSTALAÇÃO. AF_12/20</v>
          </cell>
        </row>
        <row r="7665">
          <cell r="A7665">
            <v>15</v>
          </cell>
        </row>
        <row r="7666">
          <cell r="A7666">
            <v>91965</v>
          </cell>
          <cell r="B7666" t="str">
            <v>INTERRUPTOR SIMPLES (2 MÓDULOS) COM INTERRUPTOR PARALELO (1 MÓDULO), 1</v>
          </cell>
          <cell r="C7666" t="str">
            <v>UN</v>
          </cell>
          <cell r="D7666" t="str">
            <v>CR</v>
          </cell>
          <cell r="E7666">
            <v>64.67</v>
          </cell>
        </row>
        <row r="7667">
          <cell r="A7667" t="str">
            <v>0A/250V, I</v>
          </cell>
          <cell r="B7667" t="str">
            <v>NCLUINDO SUPORTE E PLACA - FORNECIMENTO E INSTALAÇÃO. AF_12/</v>
          </cell>
        </row>
        <row r="7668">
          <cell r="A7668">
            <v>2015</v>
          </cell>
        </row>
        <row r="7669">
          <cell r="A7669">
            <v>91966</v>
          </cell>
          <cell r="B7669" t="str">
            <v>INTERRUPTOR SIMPLES (3 MÓDULOS), 10A/250V, SEM SUPORTE E SEM PLACA - F</v>
          </cell>
          <cell r="C7669" t="str">
            <v>UN</v>
          </cell>
          <cell r="D7669" t="str">
            <v>CR</v>
          </cell>
          <cell r="E7669">
            <v>49.26</v>
          </cell>
        </row>
        <row r="7670">
          <cell r="A7670" t="str">
            <v>ORNECIMENT</v>
          </cell>
          <cell r="B7670" t="str">
            <v>O E INSTALAÇÃO. AF_12/2015</v>
          </cell>
        </row>
        <row r="7671">
          <cell r="A7671">
            <v>91967</v>
          </cell>
          <cell r="B7671" t="str">
            <v>INTERRUPTOR SIMPLES (3 MÓDULOS), 10A/250V, INCLUINDO SUPORTE E PLACA -</v>
          </cell>
          <cell r="C7671" t="str">
            <v>UN</v>
          </cell>
          <cell r="D7671" t="str">
            <v>CR</v>
          </cell>
          <cell r="E7671">
            <v>58.06</v>
          </cell>
        </row>
        <row r="7672">
          <cell r="A7672" t="str">
            <v>FORNECIMEN</v>
          </cell>
          <cell r="B7672" t="str">
            <v>TO E INSTALAÇÃO. AF_12/2015</v>
          </cell>
        </row>
        <row r="7673">
          <cell r="A7673">
            <v>91968</v>
          </cell>
          <cell r="B7673" t="str">
            <v>INTERRUPTOR PARALELO (3 MÓDULOS), 10A/250V, SEM SUPORTE E SEM PLACA -</v>
          </cell>
          <cell r="C7673" t="str">
            <v>UN</v>
          </cell>
          <cell r="D7673" t="str">
            <v>CR</v>
          </cell>
          <cell r="E7673">
            <v>69.13</v>
          </cell>
        </row>
        <row r="7674">
          <cell r="A7674" t="str">
            <v>FORNECIMEN</v>
          </cell>
          <cell r="B7674" t="str">
            <v>TO E INSTALAÇÃO. AF_12/2015</v>
          </cell>
        </row>
        <row r="7675">
          <cell r="A7675">
            <v>91969</v>
          </cell>
          <cell r="B7675" t="str">
            <v>INTERRUPTOR PARALELO (3 MÓDULOS), 10A/250V, INCLUINDO SUPORTE E PLACA</v>
          </cell>
          <cell r="C7675" t="str">
            <v>UN</v>
          </cell>
          <cell r="D7675" t="str">
            <v>CR</v>
          </cell>
          <cell r="E7675">
            <v>77.92</v>
          </cell>
        </row>
        <row r="7676">
          <cell r="A7676" t="e">
            <v>#NAME?</v>
          </cell>
          <cell r="B7676" t="str">
            <v>MENTO E INSTALAÇÃO. AF_12/2015</v>
          </cell>
        </row>
        <row r="7677">
          <cell r="A7677">
            <v>91970</v>
          </cell>
          <cell r="B7677" t="str">
            <v>INTERRUPTOR SIMPLES (3 MÓDULOS) COM INTERRUPTOR PARALELO (1 MÓDULO), 1</v>
          </cell>
          <cell r="C7677" t="str">
            <v>UN</v>
          </cell>
          <cell r="D7677" t="str">
            <v>CR</v>
          </cell>
          <cell r="E7677">
            <v>71.930000000000007</v>
          </cell>
        </row>
        <row r="7678">
          <cell r="A7678" t="str">
            <v>0A/250V, S</v>
          </cell>
          <cell r="B7678" t="str">
            <v>EM SUPORTE E SEM PLACA - FORNECIMENTO E INSTALAÇÃO. AF_12/20</v>
          </cell>
        </row>
        <row r="7679">
          <cell r="A7679">
            <v>15</v>
          </cell>
        </row>
        <row r="7680">
          <cell r="A7680">
            <v>91971</v>
          </cell>
          <cell r="B7680" t="str">
            <v>INTERRUPTOR SIMPLES (3 MÓDULOS) COM INTERRUPTOR PARALELO (1 MÓDULO), 1</v>
          </cell>
          <cell r="C7680" t="str">
            <v>UN</v>
          </cell>
          <cell r="D7680" t="str">
            <v>CR</v>
          </cell>
          <cell r="E7680">
            <v>89.72</v>
          </cell>
        </row>
        <row r="7681">
          <cell r="A7681" t="str">
            <v>0A/250V, I</v>
          </cell>
          <cell r="B7681" t="str">
            <v>NCLUINDO SUPORTE E PLACA - FORNECIMENTO E INSTALAÇÃO. AF_12/</v>
          </cell>
        </row>
        <row r="7682">
          <cell r="A7682">
            <v>2015</v>
          </cell>
        </row>
        <row r="7683">
          <cell r="A7683">
            <v>91972</v>
          </cell>
          <cell r="B7683" t="str">
            <v>INTERRUPTOR SIMPLES (2 MÓDULOS) COM INTERRUPTOR PARALELO (2 MÓDULOS),</v>
          </cell>
          <cell r="C7683" t="str">
            <v>UN</v>
          </cell>
          <cell r="D7683" t="str">
            <v>CR</v>
          </cell>
          <cell r="E7683">
            <v>78.569999999999993</v>
          </cell>
        </row>
        <row r="7684">
          <cell r="A7684" t="str">
            <v>10A/250V,</v>
          </cell>
          <cell r="B7684" t="str">
            <v>SEM SUPORTE E SEM PLACA - FORNECIMENTO E INSTALAÇÃO. AF_12/2</v>
          </cell>
        </row>
        <row r="7685">
          <cell r="A7685" t="str">
            <v>SINAPI - S</v>
          </cell>
          <cell r="B7685" t="str">
            <v>ISTEMA NACIONAL DE PESQUISA DE CUSTOS E ÍNDICES DA CONSTRUÇÃO CIVIL</v>
          </cell>
        </row>
        <row r="7686">
          <cell r="A7686" t="str">
            <v>PCI.817.01</v>
          </cell>
          <cell r="B7686" t="e">
            <v>#NAME?</v>
          </cell>
          <cell r="D7686" t="str">
            <v>EM</v>
          </cell>
          <cell r="E7686" t="str">
            <v>06/2016 AS 13:04:4</v>
          </cell>
        </row>
        <row r="7687">
          <cell r="D7687" t="str">
            <v>TA</v>
          </cell>
          <cell r="E7687" t="str">
            <v>TÉCNICA: 13/06/20</v>
          </cell>
        </row>
        <row r="7688">
          <cell r="A7688" t="str">
            <v>ENCARGOS S</v>
          </cell>
          <cell r="B7688" t="str">
            <v>OCIAIS DESONERADOS: 90,80%(HORA)   52,84%(MÊS)</v>
          </cell>
        </row>
        <row r="7689">
          <cell r="A7689" t="str">
            <v>ABRANGÊNCI</v>
          </cell>
          <cell r="B7689" t="str">
            <v>A : NACIONAL                                              LOCALIDADE  : BELO</v>
          </cell>
          <cell r="C7689" t="str">
            <v>HORI</v>
          </cell>
        </row>
        <row r="7690">
          <cell r="A7690" t="str">
            <v>REF.COLETA</v>
          </cell>
          <cell r="B7690" t="str">
            <v>: MEDIANO</v>
          </cell>
          <cell r="D7690" t="str">
            <v>TA</v>
          </cell>
          <cell r="E7690" t="str">
            <v>: 05/2016</v>
          </cell>
        </row>
        <row r="7691">
          <cell r="A7691" t="str">
            <v>CÓDIGO</v>
          </cell>
          <cell r="B7691" t="str">
            <v>|D E S C R I Ç Ã O                                                   |UN</v>
          </cell>
          <cell r="C7691" t="str">
            <v>IDADE</v>
          </cell>
          <cell r="D7691" t="str">
            <v>DE</v>
          </cell>
          <cell r="E7691" t="str">
            <v>|CUSTO TOTA</v>
          </cell>
        </row>
        <row r="7692">
          <cell r="A7692" t="str">
            <v>VÍNCULO...</v>
          </cell>
          <cell r="B7692" t="str">
            <v>..: CAIXA REFERENCIAL</v>
          </cell>
        </row>
        <row r="7693">
          <cell r="A7693">
            <v>15</v>
          </cell>
        </row>
        <row r="7694">
          <cell r="A7694">
            <v>91973</v>
          </cell>
          <cell r="B7694" t="str">
            <v>INTERRUPTOR SIMPLES (2 MÓDULOS) COM INTERRUPTOR PARALELO (2 MÓDULOS),</v>
          </cell>
          <cell r="C7694" t="str">
            <v>UN</v>
          </cell>
          <cell r="D7694" t="str">
            <v>CR</v>
          </cell>
          <cell r="E7694">
            <v>96.36</v>
          </cell>
        </row>
        <row r="7695">
          <cell r="A7695" t="str">
            <v>10A/250V,</v>
          </cell>
          <cell r="B7695" t="str">
            <v>INCLUINDO SUPORTE E PLACA - FORNECIMENTO E INSTALAÇÃO. AF_12</v>
          </cell>
        </row>
        <row r="7696">
          <cell r="A7696" t="str">
            <v>/2015</v>
          </cell>
        </row>
        <row r="7697">
          <cell r="A7697">
            <v>91974</v>
          </cell>
          <cell r="B7697" t="str">
            <v>INTERRUPTOR SIMPLES (4 MÓDULOS), 10A/250V, SEM SUPORTE E SEM PLACA - F</v>
          </cell>
          <cell r="C7697" t="str">
            <v>UN</v>
          </cell>
          <cell r="D7697" t="str">
            <v>CR</v>
          </cell>
          <cell r="E7697">
            <v>65.28</v>
          </cell>
        </row>
        <row r="7698">
          <cell r="A7698" t="str">
            <v>ORNECIMENT</v>
          </cell>
          <cell r="B7698" t="str">
            <v>O E INSTALAÇÃO. AF_12/2015</v>
          </cell>
        </row>
        <row r="7699">
          <cell r="A7699">
            <v>91975</v>
          </cell>
          <cell r="B7699" t="str">
            <v>INTERRUPTOR SIMPLES (4 MÓDULOS), 10A/250V, INCLUINDO SUPORTE E PLACA -</v>
          </cell>
          <cell r="C7699" t="str">
            <v>UN</v>
          </cell>
          <cell r="D7699" t="str">
            <v>CR</v>
          </cell>
          <cell r="E7699">
            <v>83.08</v>
          </cell>
        </row>
        <row r="7700">
          <cell r="A7700" t="str">
            <v>FORNECIMEN</v>
          </cell>
          <cell r="B7700" t="str">
            <v>TO E INSTALAÇÃO. AF_12/2015</v>
          </cell>
        </row>
        <row r="7701">
          <cell r="A7701">
            <v>91976</v>
          </cell>
          <cell r="B7701" t="str">
            <v>INTERRUPTOR SIMPLES (6 MÓDULOS), 10A/250V, SEM SUPORTE E SEM PLACA - F</v>
          </cell>
          <cell r="C7701" t="str">
            <v>UN</v>
          </cell>
          <cell r="D7701" t="str">
            <v>CR</v>
          </cell>
          <cell r="E7701">
            <v>97.04</v>
          </cell>
        </row>
        <row r="7702">
          <cell r="A7702" t="str">
            <v>ORNECIMENT</v>
          </cell>
          <cell r="B7702" t="str">
            <v>O E INSTALAÇÃO. AF_12/2015</v>
          </cell>
        </row>
        <row r="7703">
          <cell r="A7703">
            <v>91977</v>
          </cell>
          <cell r="B7703" t="str">
            <v>INTERRUPTOR SIMPLES (6 MÓDULOS), 10A/250V, INCLUINDO SUPORTE E PLACA -</v>
          </cell>
          <cell r="C7703" t="str">
            <v>UN</v>
          </cell>
          <cell r="D7703" t="str">
            <v>CR</v>
          </cell>
          <cell r="E7703">
            <v>114.84</v>
          </cell>
        </row>
        <row r="7704">
          <cell r="A7704" t="str">
            <v>FORNECIMEN</v>
          </cell>
          <cell r="B7704" t="str">
            <v>TO E INSTALAÇÃO. AF_12/2015</v>
          </cell>
        </row>
        <row r="7705">
          <cell r="A7705">
            <v>91990</v>
          </cell>
          <cell r="B7705" t="str">
            <v>TOMADA ALTA DE EMBUTIR (1 MÓDULO), 2P+T 10 A, SEM SUPORTE E SEM PLACA</v>
          </cell>
          <cell r="C7705" t="str">
            <v>UN</v>
          </cell>
          <cell r="D7705" t="str">
            <v>CR</v>
          </cell>
          <cell r="E7705">
            <v>23.04</v>
          </cell>
        </row>
        <row r="7706">
          <cell r="A7706" t="e">
            <v>#NAME?</v>
          </cell>
          <cell r="B7706" t="str">
            <v>MENTO E INSTALAÇÃO. AF_12/2015</v>
          </cell>
        </row>
        <row r="7707">
          <cell r="A7707">
            <v>91991</v>
          </cell>
          <cell r="B7707" t="str">
            <v>TOMADA ALTA DE EMBUTIR (1 MÓDULO), 2P+T 20 A, SEM SUPORTE E SEM PLACA</v>
          </cell>
          <cell r="C7707" t="str">
            <v>UN</v>
          </cell>
          <cell r="D7707" t="str">
            <v>CR</v>
          </cell>
          <cell r="E7707">
            <v>28.35</v>
          </cell>
        </row>
        <row r="7708">
          <cell r="A7708" t="e">
            <v>#NAME?</v>
          </cell>
          <cell r="B7708" t="str">
            <v>MENTO E INSTALAÇÃO. AF_12/2015</v>
          </cell>
        </row>
        <row r="7709">
          <cell r="A7709">
            <v>91992</v>
          </cell>
          <cell r="B7709" t="str">
            <v>TOMADA ALTA DE EMBUTIR (1 MÓDULO), 2P+T 10 A, INCLUINDO SUPORTE E PLAC</v>
          </cell>
          <cell r="C7709" t="str">
            <v>UN</v>
          </cell>
          <cell r="D7709" t="str">
            <v>CR</v>
          </cell>
          <cell r="E7709">
            <v>31.83</v>
          </cell>
        </row>
        <row r="7710">
          <cell r="A7710" t="str">
            <v>A - FORNEC</v>
          </cell>
          <cell r="B7710" t="str">
            <v>IMENTO E INSTALAÇÃO. AF_12/2015</v>
          </cell>
        </row>
        <row r="7711">
          <cell r="A7711">
            <v>91993</v>
          </cell>
          <cell r="B7711" t="str">
            <v>TOMADA ALTA DE EMBUTIR (1 MÓDULO), 2P+T 20 A, INCLUINDO SUPORTE E PLAC</v>
          </cell>
          <cell r="C7711" t="str">
            <v>UN</v>
          </cell>
          <cell r="D7711" t="str">
            <v>CR</v>
          </cell>
          <cell r="E7711">
            <v>37.15</v>
          </cell>
        </row>
        <row r="7712">
          <cell r="A7712" t="str">
            <v>A - FORNEC</v>
          </cell>
          <cell r="B7712" t="str">
            <v>IMENTO E INSTALAÇÃO. AF_12/2015</v>
          </cell>
        </row>
        <row r="7713">
          <cell r="A7713">
            <v>91994</v>
          </cell>
          <cell r="B7713" t="str">
            <v>TOMADA MÉDIA DE EMBUTIR (1 MÓDULO), 2P+T 10 A, SEM SUPORTE E SEM PLACA</v>
          </cell>
          <cell r="C7713" t="str">
            <v>UN</v>
          </cell>
          <cell r="D7713" t="str">
            <v>CR</v>
          </cell>
          <cell r="E7713">
            <v>17.670000000000002</v>
          </cell>
        </row>
        <row r="7714">
          <cell r="A7714" t="e">
            <v>#NAME?</v>
          </cell>
          <cell r="B7714" t="str">
            <v>MENTO E INSTALAÇÃO. AF_12/2015</v>
          </cell>
        </row>
        <row r="7715">
          <cell r="A7715">
            <v>91995</v>
          </cell>
          <cell r="B7715" t="str">
            <v>TOMADA MÉDIA DE EMBUTIR (1 MÓDULO), 2P+T 20 A, SEM SUPORTE E SEM PLACA</v>
          </cell>
          <cell r="C7715" t="str">
            <v>UN</v>
          </cell>
          <cell r="D7715" t="str">
            <v>CR</v>
          </cell>
          <cell r="E7715">
            <v>22.98</v>
          </cell>
        </row>
        <row r="7716">
          <cell r="A7716" t="e">
            <v>#NAME?</v>
          </cell>
          <cell r="B7716" t="str">
            <v>MENTO E INSTALAÇÃO. AF_12/2015</v>
          </cell>
        </row>
        <row r="7717">
          <cell r="A7717">
            <v>91996</v>
          </cell>
          <cell r="B7717" t="str">
            <v>TOMADA MÉDIA DE EMBUTIR (1 MÓDULO), 2P+T 10 A, INCLUINDO SUPORTE E PLA</v>
          </cell>
          <cell r="C7717" t="str">
            <v>UN</v>
          </cell>
          <cell r="D7717" t="str">
            <v>CR</v>
          </cell>
          <cell r="E7717">
            <v>26.47</v>
          </cell>
        </row>
        <row r="7718">
          <cell r="A7718" t="str">
            <v>CA - FORNE</v>
          </cell>
          <cell r="B7718" t="str">
            <v>CIMENTO E INSTALAÇÃO. AF_12/2015</v>
          </cell>
        </row>
        <row r="7719">
          <cell r="A7719">
            <v>91997</v>
          </cell>
          <cell r="B7719" t="str">
            <v>TOMADA MÉDIA DE EMBUTIR (1 MÓDULO), 2P+T 20 A, INCLUINDO SUPORTE E PLA</v>
          </cell>
          <cell r="C7719" t="str">
            <v>UN</v>
          </cell>
          <cell r="D7719" t="str">
            <v>CR</v>
          </cell>
          <cell r="E7719">
            <v>31.78</v>
          </cell>
        </row>
        <row r="7720">
          <cell r="A7720" t="str">
            <v>CA - FORNE</v>
          </cell>
          <cell r="B7720" t="str">
            <v>CIMENTO E INSTALAÇÃO. AF_12/2015</v>
          </cell>
        </row>
        <row r="7721">
          <cell r="A7721" t="str">
            <v>SINAPI - S</v>
          </cell>
          <cell r="B7721" t="str">
            <v>ISTEMA NACIONAL DE PESQUISA DE CUSTOS E ÍNDICES DA CONSTRUÇÃO CIVIL</v>
          </cell>
        </row>
        <row r="7722">
          <cell r="A7722" t="str">
            <v>PCI.817.01</v>
          </cell>
          <cell r="B7722" t="e">
            <v>#NAME?</v>
          </cell>
          <cell r="D7722" t="str">
            <v>EM</v>
          </cell>
          <cell r="E7722" t="str">
            <v>06/2016 AS 13:04:4</v>
          </cell>
        </row>
        <row r="7723">
          <cell r="D7723" t="str">
            <v>TA</v>
          </cell>
          <cell r="E7723" t="str">
            <v>TÉCNICA: 13/06/20</v>
          </cell>
        </row>
        <row r="7724">
          <cell r="A7724" t="str">
            <v>ENCARGOS S</v>
          </cell>
          <cell r="B7724" t="str">
            <v>OCIAIS DESONERADOS: 90,80%(HORA)   52,84%(MÊS)</v>
          </cell>
        </row>
        <row r="7725">
          <cell r="A7725" t="str">
            <v>ABRANGÊNCI</v>
          </cell>
          <cell r="B7725" t="str">
            <v>A : NACIONAL                                              LOCALIDADE  : BELO</v>
          </cell>
          <cell r="C7725" t="str">
            <v>HORI</v>
          </cell>
        </row>
        <row r="7726">
          <cell r="A7726" t="str">
            <v>REF.COLETA</v>
          </cell>
          <cell r="B7726" t="str">
            <v>: MEDIANO</v>
          </cell>
          <cell r="D7726" t="str">
            <v>TA</v>
          </cell>
          <cell r="E7726" t="str">
            <v>: 05/2016</v>
          </cell>
        </row>
        <row r="7727">
          <cell r="A7727" t="str">
            <v>CÓDIGO</v>
          </cell>
          <cell r="B7727" t="str">
            <v>|D E S C R I Ç Ã O                                                   |UN</v>
          </cell>
          <cell r="C7727" t="str">
            <v>IDADE</v>
          </cell>
          <cell r="D7727" t="str">
            <v>DE</v>
          </cell>
          <cell r="E7727" t="str">
            <v>|CUSTO TOTA</v>
          </cell>
        </row>
        <row r="7728">
          <cell r="A7728" t="str">
            <v>VÍNCULO...</v>
          </cell>
          <cell r="B7728" t="str">
            <v>..: CAIXA REFERENCIAL</v>
          </cell>
        </row>
        <row r="7729">
          <cell r="A7729">
            <v>91998</v>
          </cell>
          <cell r="B7729" t="str">
            <v>TOMADA BAIXA DE EMBUTIR (1 MÓDULO), 2P+T 10 A, SEM SUPORTE E SEM PLACA</v>
          </cell>
          <cell r="C7729" t="str">
            <v>UN</v>
          </cell>
          <cell r="D7729" t="str">
            <v>CR</v>
          </cell>
          <cell r="E7729">
            <v>15.59</v>
          </cell>
        </row>
        <row r="7730">
          <cell r="A7730" t="e">
            <v>#NAME?</v>
          </cell>
          <cell r="B7730" t="str">
            <v>MENTO E INSTALAÇÃO. AF_12/2015</v>
          </cell>
        </row>
        <row r="7731">
          <cell r="A7731">
            <v>91999</v>
          </cell>
          <cell r="B7731" t="str">
            <v>TOMADA BAIXA DE EMBUTIR (1 MÓDULO), 2P+T 20 A, SEM SUPORTE E SEM PLACA</v>
          </cell>
          <cell r="C7731" t="str">
            <v>UN</v>
          </cell>
          <cell r="D7731" t="str">
            <v>CR</v>
          </cell>
          <cell r="E7731">
            <v>20.9</v>
          </cell>
        </row>
        <row r="7732">
          <cell r="A7732" t="e">
            <v>#NAME?</v>
          </cell>
          <cell r="B7732" t="str">
            <v>MENTO E INSTALAÇÃO. AF_12/2015</v>
          </cell>
        </row>
        <row r="7733">
          <cell r="A7733">
            <v>92000</v>
          </cell>
          <cell r="B7733" t="str">
            <v>TOMADA BAIXA DE EMBUTIR (1 MÓDULO), 2P+T 10 A, INCLUINDO SUPORTE E PLA</v>
          </cell>
          <cell r="C7733" t="str">
            <v>UN</v>
          </cell>
          <cell r="D7733" t="str">
            <v>CR</v>
          </cell>
          <cell r="E7733">
            <v>24.38</v>
          </cell>
        </row>
        <row r="7734">
          <cell r="A7734" t="str">
            <v>CA - FORNE</v>
          </cell>
          <cell r="B7734" t="str">
            <v>CIMENTO E INSTALAÇÃO. AF_12/2015</v>
          </cell>
        </row>
        <row r="7735">
          <cell r="A7735">
            <v>92001</v>
          </cell>
          <cell r="B7735" t="str">
            <v>TOMADA BAIXA DE EMBUTIR (1 MÓDULO), 2P+T 20 A, INCLUINDO SUPORTE E PLA</v>
          </cell>
          <cell r="C7735" t="str">
            <v>UN</v>
          </cell>
          <cell r="D7735" t="str">
            <v>CR</v>
          </cell>
          <cell r="E7735">
            <v>29.69</v>
          </cell>
        </row>
        <row r="7736">
          <cell r="A7736" t="str">
            <v>CA - FORNE</v>
          </cell>
          <cell r="B7736" t="str">
            <v>CIMENTO E INSTALAÇÃO. AF_12/2015</v>
          </cell>
        </row>
        <row r="7737">
          <cell r="A7737">
            <v>92002</v>
          </cell>
          <cell r="B7737" t="str">
            <v>TOMADA MÉDIA DE EMBUTIR (2 MÓDULOS), 2P+T 10 A, SEM SUPORTE E SEM PLAC</v>
          </cell>
          <cell r="C7737" t="str">
            <v>UN</v>
          </cell>
          <cell r="D7737" t="str">
            <v>CR</v>
          </cell>
          <cell r="E7737">
            <v>33.6</v>
          </cell>
        </row>
        <row r="7738">
          <cell r="A7738" t="str">
            <v>A - FORNEC</v>
          </cell>
          <cell r="B7738" t="str">
            <v>IMENTO E INSTALAÇÃO. AF_12/2015</v>
          </cell>
        </row>
        <row r="7739">
          <cell r="A7739">
            <v>92003</v>
          </cell>
          <cell r="B7739" t="str">
            <v>TOMADA MÉDIA DE EMBUTIR (2 MÓDULOS), 2P+T 20 A, SEM SUPORTE E SEM PLAC</v>
          </cell>
          <cell r="C7739" t="str">
            <v>UN</v>
          </cell>
          <cell r="D7739" t="str">
            <v>CR</v>
          </cell>
          <cell r="E7739">
            <v>44.23</v>
          </cell>
        </row>
        <row r="7740">
          <cell r="A7740" t="str">
            <v>A - FORNEC</v>
          </cell>
          <cell r="B7740" t="str">
            <v>IMENTO E INSTALAÇÃO. AF_12/2015</v>
          </cell>
        </row>
        <row r="7741">
          <cell r="A7741">
            <v>92004</v>
          </cell>
          <cell r="B7741" t="str">
            <v>TOMADA MÉDIA DE EMBUTIR (2 MÓDULOS), 2P+T 10 A, INCLUINDO SUPORTE E PL</v>
          </cell>
          <cell r="C7741" t="str">
            <v>UN</v>
          </cell>
          <cell r="D7741" t="str">
            <v>CR</v>
          </cell>
          <cell r="E7741">
            <v>42.4</v>
          </cell>
        </row>
        <row r="7742">
          <cell r="A7742" t="str">
            <v>ACA - FORN</v>
          </cell>
          <cell r="B7742" t="str">
            <v>ECIMENTO E INSTALAÇÃO. AF_12/2015</v>
          </cell>
        </row>
        <row r="7743">
          <cell r="A7743">
            <v>92005</v>
          </cell>
          <cell r="B7743" t="str">
            <v>TOMADA MÉDIA DE EMBUTIR (2 MÓDULOS), 2P+T 20 A, INCLUINDO SUPORTE E PL</v>
          </cell>
          <cell r="C7743" t="str">
            <v>UN</v>
          </cell>
          <cell r="D7743" t="str">
            <v>CR</v>
          </cell>
          <cell r="E7743">
            <v>53.02</v>
          </cell>
        </row>
        <row r="7744">
          <cell r="A7744" t="str">
            <v>ACA - FORN</v>
          </cell>
          <cell r="B7744" t="str">
            <v>ECIMENTO E INSTALAÇÃO. AF_12/2015</v>
          </cell>
        </row>
        <row r="7745">
          <cell r="A7745">
            <v>92006</v>
          </cell>
          <cell r="B7745" t="str">
            <v>TOMADA BAIXA DE EMBUTIR (2 MÓDULOS), 2P+T 10 A, SEM SUPORTE E SEM PLAC</v>
          </cell>
          <cell r="C7745" t="str">
            <v>UN</v>
          </cell>
          <cell r="D7745" t="str">
            <v>CR</v>
          </cell>
          <cell r="E7745">
            <v>29.43</v>
          </cell>
        </row>
        <row r="7746">
          <cell r="A7746" t="str">
            <v>A - FORNEC</v>
          </cell>
          <cell r="B7746" t="str">
            <v>IMENTO E INSTALAÇÃO. AF_12/2015</v>
          </cell>
        </row>
        <row r="7747">
          <cell r="A7747">
            <v>92007</v>
          </cell>
          <cell r="B7747" t="str">
            <v>TOMADA BAIXA DE EMBUTIR (2 MÓDULOS), 2P+T 20 A, SEM SUPORTE E SEM PLAC</v>
          </cell>
          <cell r="C7747" t="str">
            <v>UN</v>
          </cell>
          <cell r="D7747" t="str">
            <v>CR</v>
          </cell>
          <cell r="E7747">
            <v>40.06</v>
          </cell>
        </row>
        <row r="7748">
          <cell r="A7748" t="str">
            <v>A - FORNEC</v>
          </cell>
          <cell r="B7748" t="str">
            <v>IMENTO E INSTALAÇÃO. AF_12/2015</v>
          </cell>
        </row>
        <row r="7749">
          <cell r="A7749">
            <v>92008</v>
          </cell>
          <cell r="B7749" t="str">
            <v>TOMADA BAIXA DE EMBUTIR (2 MÓDULOS), 2P+T 10 A, INCLUINDO SUPORTE E PL</v>
          </cell>
          <cell r="C7749" t="str">
            <v>UN</v>
          </cell>
          <cell r="D7749" t="str">
            <v>CR</v>
          </cell>
          <cell r="E7749">
            <v>38.229999999999997</v>
          </cell>
        </row>
        <row r="7750">
          <cell r="A7750" t="str">
            <v>ACA - FORN</v>
          </cell>
          <cell r="B7750" t="str">
            <v>ECIMENTO E INSTALAÇÃO. AF_12/2015</v>
          </cell>
        </row>
        <row r="7751">
          <cell r="A7751">
            <v>92009</v>
          </cell>
          <cell r="B7751" t="str">
            <v>TOMADA BAIXA DE EMBUTIR (2 MÓDULOS), 2P+T 20 A, INCLUINDO SUPORTE E PL</v>
          </cell>
          <cell r="C7751" t="str">
            <v>UN</v>
          </cell>
          <cell r="D7751" t="str">
            <v>CR</v>
          </cell>
          <cell r="E7751">
            <v>48.85</v>
          </cell>
        </row>
        <row r="7752">
          <cell r="A7752" t="str">
            <v>ACA - FORN</v>
          </cell>
          <cell r="B7752" t="str">
            <v>ECIMENTO E INSTALAÇÃO. AF_12/2015</v>
          </cell>
        </row>
        <row r="7753">
          <cell r="A7753">
            <v>92010</v>
          </cell>
          <cell r="B7753" t="str">
            <v>TOMADA MÉDIA DE EMBUTIR (3 MÓDULOS), 2P+T 10 A, SEM SUPORTE E SEM PLAC</v>
          </cell>
          <cell r="C7753" t="str">
            <v>UN</v>
          </cell>
          <cell r="D7753" t="str">
            <v>CR</v>
          </cell>
          <cell r="E7753">
            <v>49.54</v>
          </cell>
        </row>
        <row r="7754">
          <cell r="A7754" t="str">
            <v>A - FORNEC</v>
          </cell>
          <cell r="B7754" t="str">
            <v>IMENTO E INSTALAÇÃO. AF_12/2015</v>
          </cell>
        </row>
        <row r="7755">
          <cell r="A7755">
            <v>92011</v>
          </cell>
          <cell r="B7755" t="str">
            <v>TOMADA MÉDIA DE EMBUTIR (3 MÓDULOS), 2P+T 20 A, SEM SUPORTE E SEM PLAC</v>
          </cell>
          <cell r="C7755" t="str">
            <v>UN</v>
          </cell>
          <cell r="D7755" t="str">
            <v>CR</v>
          </cell>
          <cell r="E7755">
            <v>65.47</v>
          </cell>
        </row>
        <row r="7756">
          <cell r="A7756" t="str">
            <v>A - FORNEC</v>
          </cell>
          <cell r="B7756" t="str">
            <v>IMENTO E INSTALAÇÃO. AF_12/2015</v>
          </cell>
        </row>
        <row r="7757">
          <cell r="A7757" t="str">
            <v>SINAPI - S</v>
          </cell>
          <cell r="B7757" t="str">
            <v>ISTEMA NACIONAL DE PESQUISA DE CUSTOS E ÍNDICES DA CONSTRUÇÃO CIVIL</v>
          </cell>
        </row>
        <row r="7758">
          <cell r="A7758" t="str">
            <v>PCI.817.01</v>
          </cell>
          <cell r="B7758" t="e">
            <v>#NAME?</v>
          </cell>
          <cell r="D7758" t="str">
            <v>EM</v>
          </cell>
          <cell r="E7758" t="str">
            <v>06/2016 AS 13:04:4</v>
          </cell>
        </row>
        <row r="7759">
          <cell r="D7759" t="str">
            <v>TA</v>
          </cell>
          <cell r="E7759" t="str">
            <v>TÉCNICA: 13/06/20</v>
          </cell>
        </row>
        <row r="7760">
          <cell r="A7760" t="str">
            <v>ENCARGOS S</v>
          </cell>
          <cell r="B7760" t="str">
            <v>OCIAIS DESONERADOS: 90,80%(HORA)   52,84%(MÊS)</v>
          </cell>
        </row>
        <row r="7761">
          <cell r="A7761" t="str">
            <v>ABRANGÊNCI</v>
          </cell>
          <cell r="B7761" t="str">
            <v>A : NACIONAL                                              LOCALIDADE  : BELO</v>
          </cell>
          <cell r="C7761" t="str">
            <v>HORI</v>
          </cell>
        </row>
        <row r="7762">
          <cell r="A7762" t="str">
            <v>REF.COLETA</v>
          </cell>
          <cell r="B7762" t="str">
            <v>: MEDIANO</v>
          </cell>
          <cell r="D7762" t="str">
            <v>TA</v>
          </cell>
          <cell r="E7762" t="str">
            <v>: 05/2016</v>
          </cell>
        </row>
        <row r="7763">
          <cell r="A7763" t="str">
            <v>CÓDIGO</v>
          </cell>
          <cell r="B7763" t="str">
            <v>|D E S C R I Ç Ã O                                                   |UN</v>
          </cell>
          <cell r="C7763" t="str">
            <v>IDADE</v>
          </cell>
          <cell r="D7763" t="str">
            <v>DE</v>
          </cell>
          <cell r="E7763" t="str">
            <v>|CUSTO TOTA</v>
          </cell>
        </row>
        <row r="7764">
          <cell r="A7764" t="str">
            <v>VÍNCULO...</v>
          </cell>
          <cell r="B7764" t="str">
            <v>..: CAIXA REFERENCIAL</v>
          </cell>
        </row>
        <row r="7765">
          <cell r="A7765">
            <v>92012</v>
          </cell>
          <cell r="B7765" t="str">
            <v>TOMADA MÉDIA DE EMBUTIR (3 MÓDULOS), 2P+T 10 A, INCLUINDO SUPORTE E PL</v>
          </cell>
          <cell r="C7765" t="str">
            <v>UN</v>
          </cell>
          <cell r="D7765" t="str">
            <v>CR</v>
          </cell>
          <cell r="E7765">
            <v>58.33</v>
          </cell>
        </row>
        <row r="7766">
          <cell r="A7766" t="str">
            <v>ACA - FORN</v>
          </cell>
          <cell r="B7766" t="str">
            <v>ECIMENTO E INSTALAÇÃO. AF_12/2015</v>
          </cell>
        </row>
        <row r="7767">
          <cell r="A7767">
            <v>92013</v>
          </cell>
          <cell r="B7767" t="str">
            <v>TOMADA MÉDIA DE EMBUTIR (3 MÓDULOS), 2P+T 20 A, INCLUINDO SUPORTE E PL</v>
          </cell>
          <cell r="C7767" t="str">
            <v>UN</v>
          </cell>
          <cell r="D7767" t="str">
            <v>CR</v>
          </cell>
          <cell r="E7767">
            <v>74.27</v>
          </cell>
        </row>
        <row r="7768">
          <cell r="A7768" t="str">
            <v>ACA - FORN</v>
          </cell>
          <cell r="B7768" t="str">
            <v>ECIMENTO E INSTALAÇÃO. AF_12/2015</v>
          </cell>
        </row>
        <row r="7769">
          <cell r="A7769">
            <v>92014</v>
          </cell>
          <cell r="B7769" t="str">
            <v>TOMADA BAIXA DE EMBUTIR (3 MÓDULOS), 2P+T 10 A, SEM SUPORTE E SEM PLAC</v>
          </cell>
          <cell r="C7769" t="str">
            <v>UN</v>
          </cell>
          <cell r="D7769" t="str">
            <v>CR</v>
          </cell>
          <cell r="E7769">
            <v>43.28</v>
          </cell>
        </row>
        <row r="7770">
          <cell r="A7770" t="str">
            <v>A - FORNEC</v>
          </cell>
          <cell r="B7770" t="str">
            <v>IMENTO E INSTALAÇÃO. AF_12/2015</v>
          </cell>
        </row>
        <row r="7771">
          <cell r="A7771">
            <v>92015</v>
          </cell>
          <cell r="B7771" t="str">
            <v>TOMADA BAIXA DE EMBUTIR (3 MÓDULOS), 2P+T 20 A, SEM SUPORTE E SEM PLAC</v>
          </cell>
          <cell r="C7771" t="str">
            <v>UN</v>
          </cell>
          <cell r="D7771" t="str">
            <v>CR</v>
          </cell>
          <cell r="E7771">
            <v>59.22</v>
          </cell>
        </row>
        <row r="7772">
          <cell r="A7772" t="str">
            <v>A - FORNEC</v>
          </cell>
          <cell r="B7772" t="str">
            <v>IMENTO E INSTALAÇÃO. AF_12/2015</v>
          </cell>
        </row>
        <row r="7773">
          <cell r="A7773">
            <v>92016</v>
          </cell>
          <cell r="B7773" t="str">
            <v>TOMADA BAIXA DE EMBUTIR (3 MÓDULOS), 2P+T 10 A, INCLUINDO SUPORTE E PL</v>
          </cell>
          <cell r="C7773" t="str">
            <v>UN</v>
          </cell>
          <cell r="D7773" t="str">
            <v>CR</v>
          </cell>
          <cell r="E7773">
            <v>52.08</v>
          </cell>
        </row>
        <row r="7774">
          <cell r="A7774" t="str">
            <v>ACA - FORN</v>
          </cell>
          <cell r="B7774" t="str">
            <v>ECIMENTO E INSTALAÇÃO. AF_12/2015</v>
          </cell>
        </row>
        <row r="7775">
          <cell r="A7775">
            <v>92017</v>
          </cell>
          <cell r="B7775" t="str">
            <v>TOMADA BAIXA DE EMBUTIR (3 MÓDULOS), 2P+T 20 A, INCLUINDO SUPORTE E PL</v>
          </cell>
          <cell r="C7775" t="str">
            <v>UN</v>
          </cell>
          <cell r="D7775" t="str">
            <v>CR</v>
          </cell>
          <cell r="E7775">
            <v>68.010000000000005</v>
          </cell>
        </row>
        <row r="7776">
          <cell r="A7776" t="str">
            <v>ACA - FORN</v>
          </cell>
          <cell r="B7776" t="str">
            <v>ECIMENTO E INSTALAÇÃO. AF_12/2015</v>
          </cell>
        </row>
        <row r="7777">
          <cell r="A7777">
            <v>92018</v>
          </cell>
          <cell r="B7777" t="str">
            <v>TOMADA BAIXA DE EMBUTIR (4 MÓDULOS), 2P+T 10 A, SEM SUPORTE E SEM PLAC</v>
          </cell>
          <cell r="C7777" t="str">
            <v>UN</v>
          </cell>
          <cell r="D7777" t="str">
            <v>CR</v>
          </cell>
          <cell r="E7777">
            <v>57.42</v>
          </cell>
        </row>
        <row r="7778">
          <cell r="A7778" t="str">
            <v>A - FORNEC</v>
          </cell>
          <cell r="B7778" t="str">
            <v>IMENTO E INSTALAÇÃO. AF_12/2015</v>
          </cell>
        </row>
        <row r="7779">
          <cell r="A7779">
            <v>92019</v>
          </cell>
          <cell r="B7779" t="str">
            <v>TOMADA BAIXA DE EMBUTIR (4 MÓDULOS), 2P+T 10 A, INCLUINDO SUPORTE E PL</v>
          </cell>
          <cell r="C7779" t="str">
            <v>UN</v>
          </cell>
          <cell r="D7779" t="str">
            <v>CR</v>
          </cell>
          <cell r="E7779">
            <v>75.209999999999994</v>
          </cell>
        </row>
        <row r="7780">
          <cell r="A7780" t="str">
            <v>ACA - FORN</v>
          </cell>
          <cell r="B7780" t="str">
            <v>ECIMENTO E INSTALAÇÃO. AF_12/2015</v>
          </cell>
        </row>
        <row r="7781">
          <cell r="A7781">
            <v>92020</v>
          </cell>
          <cell r="B7781" t="str">
            <v>TOMADA BAIXA DE EMBUTIR (6 MÓDULOS), 2P+T 10 A, SEM SUPORTE E SEM PLAC</v>
          </cell>
          <cell r="C7781" t="str">
            <v>UN</v>
          </cell>
          <cell r="D7781" t="str">
            <v>CR</v>
          </cell>
          <cell r="E7781">
            <v>85.25</v>
          </cell>
        </row>
        <row r="7782">
          <cell r="A7782" t="str">
            <v>A - FORNEC</v>
          </cell>
          <cell r="B7782" t="str">
            <v>IMENTO E INSTALAÇÃO. AF_12/2015</v>
          </cell>
        </row>
        <row r="7783">
          <cell r="A7783">
            <v>92021</v>
          </cell>
          <cell r="B7783" t="str">
            <v>TOMADA BAIXA DE EMBUTIR (6 MÓDULOS), 2P+T 10 A, INCLUINDO SUPORTE E PL</v>
          </cell>
          <cell r="C7783" t="str">
            <v>UN</v>
          </cell>
          <cell r="D7783" t="str">
            <v>CR</v>
          </cell>
          <cell r="E7783">
            <v>103.05</v>
          </cell>
        </row>
        <row r="7784">
          <cell r="A7784" t="str">
            <v>ACA - FORN</v>
          </cell>
          <cell r="B7784" t="str">
            <v>ECIMENTO E INSTALAÇÃO. AF_12/2015</v>
          </cell>
        </row>
        <row r="7785">
          <cell r="A7785">
            <v>92022</v>
          </cell>
          <cell r="B7785" t="str">
            <v>INTERRUPTOR SIMPLES (1 MÓDULO) COM 1 TOMADA DE EMBUTIR 2P+T 10 A,  SEM</v>
          </cell>
          <cell r="C7785" t="str">
            <v>UN</v>
          </cell>
          <cell r="D7785" t="str">
            <v>CR</v>
          </cell>
          <cell r="E7785">
            <v>33.49</v>
          </cell>
        </row>
        <row r="7786">
          <cell r="A7786" t="str">
            <v>SUPORTE E</v>
          </cell>
          <cell r="B7786" t="str">
            <v>SEM PLACA - FORNECIMENTO E INSTALAÇÃO. AF_12/2015</v>
          </cell>
        </row>
        <row r="7787">
          <cell r="A7787">
            <v>92023</v>
          </cell>
          <cell r="B7787" t="str">
            <v>INTERRUPTOR SIMPLES (1 MÓDULO) COM 1 TOMADA DE EMBUTIR 2P+T 10 A,  INC</v>
          </cell>
          <cell r="C7787" t="str">
            <v>UN</v>
          </cell>
          <cell r="D7787" t="str">
            <v>CR</v>
          </cell>
          <cell r="E7787">
            <v>42.29</v>
          </cell>
        </row>
        <row r="7788">
          <cell r="A7788" t="str">
            <v>LUINDO SUP</v>
          </cell>
          <cell r="B7788" t="str">
            <v>ORTE E PLACA - FORNECIMENTO E INSTALAÇÃO. AF_12/2015</v>
          </cell>
        </row>
        <row r="7789">
          <cell r="A7789">
            <v>92024</v>
          </cell>
          <cell r="B7789" t="str">
            <v>INTERRUPTOR SIMPLES (1 MÓDULO) COM 2 TOMADAS DE EMBUTIR 2P+T 10 A,  SE</v>
          </cell>
          <cell r="C7789" t="str">
            <v>UN</v>
          </cell>
          <cell r="D7789" t="str">
            <v>CR</v>
          </cell>
          <cell r="E7789">
            <v>49.45</v>
          </cell>
        </row>
        <row r="7790">
          <cell r="A7790" t="str">
            <v>M SUPORTE</v>
          </cell>
          <cell r="B7790" t="str">
            <v>E SEM PLACA - FORNECIMENTO E INSTALAÇÃO. AF_12/2015</v>
          </cell>
        </row>
        <row r="7791">
          <cell r="A7791">
            <v>92025</v>
          </cell>
          <cell r="B7791" t="str">
            <v>INTERRUPTOR SIMPLES (1 MÓDULO) COM 2 TOMADAS DE EMBUTIR 2P+T 10 A,  IN</v>
          </cell>
          <cell r="C7791" t="str">
            <v>UN</v>
          </cell>
          <cell r="D7791" t="str">
            <v>CR</v>
          </cell>
          <cell r="E7791">
            <v>58.25</v>
          </cell>
        </row>
        <row r="7792">
          <cell r="A7792" t="str">
            <v>CLUINDO SU</v>
          </cell>
          <cell r="B7792" t="str">
            <v>PORTE E PLACA - FORNECIMENTO E INSTALAÇÃO. AF_12/2015</v>
          </cell>
        </row>
        <row r="7793">
          <cell r="A7793" t="str">
            <v>SINAPI - S</v>
          </cell>
          <cell r="B7793" t="str">
            <v>ISTEMA NACIONAL DE PESQUISA DE CUSTOS E ÍNDICES DA CONSTRUÇÃO CIVIL</v>
          </cell>
        </row>
        <row r="7794">
          <cell r="A7794" t="str">
            <v>PCI.817.01</v>
          </cell>
          <cell r="B7794" t="e">
            <v>#NAME?</v>
          </cell>
          <cell r="D7794" t="str">
            <v>EM</v>
          </cell>
          <cell r="E7794" t="str">
            <v>06/2016 AS 13:04:4</v>
          </cell>
        </row>
        <row r="7795">
          <cell r="D7795" t="str">
            <v>TA</v>
          </cell>
          <cell r="E7795" t="str">
            <v>TÉCNICA: 13/06/20</v>
          </cell>
        </row>
        <row r="7796">
          <cell r="A7796" t="str">
            <v>ENCARGOS S</v>
          </cell>
          <cell r="B7796" t="str">
            <v>OCIAIS DESONERADOS: 90,80%(HORA)   52,84%(MÊS)</v>
          </cell>
        </row>
        <row r="7797">
          <cell r="A7797" t="str">
            <v>ABRANGÊNCI</v>
          </cell>
          <cell r="B7797" t="str">
            <v>A : NACIONAL                                              LOCALIDADE  : BELO</v>
          </cell>
          <cell r="C7797" t="str">
            <v>HORI</v>
          </cell>
        </row>
        <row r="7798">
          <cell r="A7798" t="str">
            <v>REF.COLETA</v>
          </cell>
          <cell r="B7798" t="str">
            <v>: MEDIANO</v>
          </cell>
          <cell r="D7798" t="str">
            <v>TA</v>
          </cell>
          <cell r="E7798" t="str">
            <v>: 05/2016</v>
          </cell>
        </row>
        <row r="7799">
          <cell r="A7799" t="str">
            <v>CÓDIGO</v>
          </cell>
          <cell r="B7799" t="str">
            <v>|D E S C R I Ç Ã O                                                   |UN</v>
          </cell>
          <cell r="C7799" t="str">
            <v>IDADE</v>
          </cell>
          <cell r="D7799" t="str">
            <v>DE</v>
          </cell>
          <cell r="E7799" t="str">
            <v>|CUSTO TOTA</v>
          </cell>
        </row>
        <row r="7800">
          <cell r="A7800" t="str">
            <v>VÍNCULO...</v>
          </cell>
          <cell r="B7800" t="str">
            <v>..: CAIXA REFERENCIAL</v>
          </cell>
        </row>
        <row r="7801">
          <cell r="A7801">
            <v>92026</v>
          </cell>
          <cell r="B7801" t="str">
            <v>INTERRUPTOR SIMPLES (2 MÓDULOS) COM 1 TOMADA DE EMBUTIR 2P+T 10 A,  SE</v>
          </cell>
          <cell r="C7801" t="str">
            <v>UN</v>
          </cell>
          <cell r="D7801" t="str">
            <v>CR</v>
          </cell>
          <cell r="E7801">
            <v>49.34</v>
          </cell>
        </row>
        <row r="7802">
          <cell r="A7802" t="str">
            <v>M SUPORTE</v>
          </cell>
          <cell r="B7802" t="str">
            <v>E SEM PLACA - FORNECIMENTO E INSTALAÇÃO. AF_12/2015</v>
          </cell>
        </row>
        <row r="7803">
          <cell r="A7803">
            <v>92027</v>
          </cell>
          <cell r="B7803" t="str">
            <v>INTERRUPTOR SIMPLES (2 MÓDULOS) COM 1 TOMADA DE EMBUTIR 2P+T 10 A,  IN</v>
          </cell>
          <cell r="C7803" t="str">
            <v>UN</v>
          </cell>
          <cell r="D7803" t="str">
            <v>CR</v>
          </cell>
          <cell r="E7803">
            <v>58.14</v>
          </cell>
        </row>
        <row r="7804">
          <cell r="A7804" t="str">
            <v>CLUINDO SU</v>
          </cell>
          <cell r="B7804" t="str">
            <v>PORTE E PLACA - FORNECIMENTO E INSTALAÇÃO. AF_12/2015</v>
          </cell>
        </row>
        <row r="7805">
          <cell r="A7805">
            <v>92028</v>
          </cell>
          <cell r="B7805" t="str">
            <v>INTERRUPTOR PARALELO (1 MÓDULO) COM 1 TOMADA DE EMBUTIR 2P+T 10 A,  SE</v>
          </cell>
          <cell r="C7805" t="str">
            <v>UN</v>
          </cell>
          <cell r="D7805" t="str">
            <v>CR</v>
          </cell>
          <cell r="E7805">
            <v>40.130000000000003</v>
          </cell>
        </row>
        <row r="7806">
          <cell r="A7806" t="str">
            <v>M SUPORTE</v>
          </cell>
          <cell r="B7806" t="str">
            <v>E SEM PLACA - FORNECIMENTO E INSTALAÇÃO. AF_12/2015</v>
          </cell>
        </row>
        <row r="7807">
          <cell r="A7807">
            <v>92029</v>
          </cell>
          <cell r="B7807" t="str">
            <v>INTERRUPTOR PARALELO (1 MÓDULO) COM 1 TOMADA DE EMBUTIR 2P+T 10 A,  IN</v>
          </cell>
          <cell r="C7807" t="str">
            <v>UN</v>
          </cell>
          <cell r="D7807" t="str">
            <v>CR</v>
          </cell>
          <cell r="E7807">
            <v>48.93</v>
          </cell>
        </row>
        <row r="7808">
          <cell r="A7808" t="str">
            <v>CLUINDO SU</v>
          </cell>
          <cell r="B7808" t="str">
            <v>PORTE E PLACA - FORNECIMENTO E INSTALAÇÃO. AF_12/2015</v>
          </cell>
        </row>
        <row r="7809">
          <cell r="A7809">
            <v>92030</v>
          </cell>
          <cell r="B7809" t="str">
            <v>INTERRUPTOR PARALELO (1 MÓDULO) COM 2 TOMADAS DE EMBUTIR 2P+T 10 A,  S</v>
          </cell>
          <cell r="C7809" t="str">
            <v>UN</v>
          </cell>
          <cell r="D7809" t="str">
            <v>CR</v>
          </cell>
          <cell r="E7809">
            <v>56.07</v>
          </cell>
        </row>
        <row r="7810">
          <cell r="A7810" t="str">
            <v>EM SUPORTE</v>
          </cell>
          <cell r="B7810" t="str">
            <v>E SEM PLACA - FORNECIMENTO E INSTALAÇÃO. AF_12/2015</v>
          </cell>
        </row>
        <row r="7811">
          <cell r="A7811">
            <v>92031</v>
          </cell>
          <cell r="B7811" t="str">
            <v>INTERRUPTOR PARALELO (1 MÓDULO) COM 2 TOMADAS DE EMBUTIR 2P+T 10 A,  I</v>
          </cell>
          <cell r="C7811" t="str">
            <v>UN</v>
          </cell>
          <cell r="D7811" t="str">
            <v>CR</v>
          </cell>
          <cell r="E7811">
            <v>64.86</v>
          </cell>
        </row>
        <row r="7812">
          <cell r="A7812" t="str">
            <v>NCLUINDO S</v>
          </cell>
          <cell r="B7812" t="str">
            <v>UPORTE E PLACA - FORNECIMENTO E INSTALAÇÃO. AF_12/2015</v>
          </cell>
        </row>
        <row r="7813">
          <cell r="A7813">
            <v>92032</v>
          </cell>
          <cell r="B7813" t="str">
            <v>INTERRUPTOR PARALELO (2 MÓDULOS) COM 1 TOMADA DE EMBUTIR 2P+T 10 A,  S</v>
          </cell>
          <cell r="C7813" t="str">
            <v>UN</v>
          </cell>
          <cell r="D7813" t="str">
            <v>CR</v>
          </cell>
          <cell r="E7813">
            <v>62.6</v>
          </cell>
        </row>
        <row r="7814">
          <cell r="A7814" t="str">
            <v>EM SUPORTE</v>
          </cell>
          <cell r="B7814" t="str">
            <v>E SEM PLACA - FORNECIMENTO E INSTALAÇÃO. AF_12/2015</v>
          </cell>
        </row>
        <row r="7815">
          <cell r="A7815">
            <v>92033</v>
          </cell>
          <cell r="B7815" t="str">
            <v>INTERRUPTOR PARALELO (2 MÓDULOS) COM 1 TOMADA DE EMBUTIR 2P+T 10 A,  I</v>
          </cell>
          <cell r="C7815" t="str">
            <v>UN</v>
          </cell>
          <cell r="D7815" t="str">
            <v>CR</v>
          </cell>
          <cell r="E7815">
            <v>71.39</v>
          </cell>
        </row>
        <row r="7816">
          <cell r="A7816" t="str">
            <v>NCLUINDO S</v>
          </cell>
          <cell r="B7816" t="str">
            <v>UPORTE E PLACA - FORNECIMENTO E INSTALAÇÃO. AF_12/2015</v>
          </cell>
        </row>
        <row r="7817">
          <cell r="A7817">
            <v>92034</v>
          </cell>
          <cell r="B7817" t="str">
            <v>INTERRUPTOR SIMPLES (1 MÓDULO), INTERRUPTOR PARALELO (1 MÓDULO) E 1 TO</v>
          </cell>
          <cell r="C7817" t="str">
            <v>UN</v>
          </cell>
          <cell r="D7817" t="str">
            <v>CR</v>
          </cell>
          <cell r="E7817">
            <v>55.98</v>
          </cell>
        </row>
        <row r="7818">
          <cell r="A7818" t="str">
            <v>MADA DE EM</v>
          </cell>
          <cell r="B7818" t="str">
            <v>BUTIR 2P+T 10 A,  SEM SUPORTE E SEM PLACA - FORNECIMENTO E I</v>
          </cell>
        </row>
        <row r="7819">
          <cell r="A7819" t="str">
            <v>NSTALAÇÃO.</v>
          </cell>
          <cell r="B7819" t="str">
            <v>AF_12/2015</v>
          </cell>
        </row>
        <row r="7820">
          <cell r="A7820">
            <v>92035</v>
          </cell>
          <cell r="B7820" t="str">
            <v>INTERRUPTOR SIMPLES (1 MÓDULO), INTERRUPTOR PARALELO (1 MÓDULO) E 1 TO</v>
          </cell>
          <cell r="C7820" t="str">
            <v>UN</v>
          </cell>
          <cell r="D7820" t="str">
            <v>CR</v>
          </cell>
          <cell r="E7820">
            <v>64.78</v>
          </cell>
        </row>
        <row r="7821">
          <cell r="A7821" t="str">
            <v>MADA DE EM</v>
          </cell>
          <cell r="B7821" t="str">
            <v>BUTIR 2P+T 10 A,  INCLUINDO SUPORTE E PLACA - FORNECIMENTO E</v>
          </cell>
        </row>
        <row r="7822">
          <cell r="A7822" t="str">
            <v>INSTALAÇÃO</v>
          </cell>
          <cell r="B7822" t="str">
            <v>. AF_12/2015</v>
          </cell>
        </row>
        <row r="7823">
          <cell r="A7823">
            <v>171</v>
          </cell>
          <cell r="B7823" t="str">
            <v>LUMINARIA INTERNA/BOCAL/LAMPADAS</v>
          </cell>
        </row>
        <row r="7824">
          <cell r="A7824">
            <v>72278</v>
          </cell>
          <cell r="B7824" t="str">
            <v>LAMPADA VAPOR METALICO 400W - FORNECIMENTO E INSTALACAO</v>
          </cell>
          <cell r="C7824" t="str">
            <v>UN</v>
          </cell>
          <cell r="D7824" t="str">
            <v>CR</v>
          </cell>
          <cell r="E7824">
            <v>68.790000000000006</v>
          </cell>
        </row>
        <row r="7825">
          <cell r="A7825">
            <v>72280</v>
          </cell>
          <cell r="B7825" t="str">
            <v>IGNITOR PARA PARTIDA LÂMPADA VAPOR SÓDIO ALTA PRESSÃO ATÉ 400W</v>
          </cell>
          <cell r="C7825" t="str">
            <v>UN</v>
          </cell>
          <cell r="D7825" t="str">
            <v>CR</v>
          </cell>
          <cell r="E7825">
            <v>47.53</v>
          </cell>
        </row>
        <row r="7826">
          <cell r="A7826">
            <v>73953</v>
          </cell>
          <cell r="B7826" t="str">
            <v>LUMINARIA INTERNA TP CALHA SOBREPOR</v>
          </cell>
        </row>
        <row r="7827">
          <cell r="A7827" t="str">
            <v>73953/001</v>
          </cell>
          <cell r="B7827" t="str">
            <v>LUMINARIA TIPO CALHA, DE SOBREPOR, COM REATOR DE PARTIDA RAPIDA E LAMP</v>
          </cell>
          <cell r="C7827" t="str">
            <v>UN</v>
          </cell>
          <cell r="D7827" t="str">
            <v>CR</v>
          </cell>
          <cell r="E7827">
            <v>47.98</v>
          </cell>
        </row>
        <row r="7828">
          <cell r="A7828" t="str">
            <v>ADA FLUORE</v>
          </cell>
          <cell r="B7828" t="str">
            <v>SCENTE 1X20W, COMPLETA,  FORNECIMENTO E INSTALACAO</v>
          </cell>
        </row>
        <row r="7829">
          <cell r="A7829" t="str">
            <v>SINAPI - S</v>
          </cell>
          <cell r="B7829" t="str">
            <v>ISTEMA NACIONAL DE PESQUISA DE CUSTOS E ÍNDICES DA CONSTRUÇÃO CIVIL</v>
          </cell>
        </row>
        <row r="7830">
          <cell r="A7830" t="str">
            <v>PCI.817.01</v>
          </cell>
          <cell r="B7830" t="e">
            <v>#NAME?</v>
          </cell>
          <cell r="D7830" t="str">
            <v>EM</v>
          </cell>
          <cell r="E7830" t="str">
            <v>06/2016 AS 13:04:4</v>
          </cell>
        </row>
        <row r="7831">
          <cell r="D7831" t="str">
            <v>TA</v>
          </cell>
          <cell r="E7831" t="str">
            <v>TÉCNICA: 13/06/20</v>
          </cell>
        </row>
        <row r="7832">
          <cell r="A7832" t="str">
            <v>ENCARGOS S</v>
          </cell>
          <cell r="B7832" t="str">
            <v>OCIAIS DESONERADOS: 90,80%(HORA)   52,84%(MÊS)</v>
          </cell>
        </row>
        <row r="7833">
          <cell r="A7833" t="str">
            <v>ABRANGÊNCI</v>
          </cell>
          <cell r="B7833" t="str">
            <v>A : NACIONAL                                              LOCALIDADE  : BELO</v>
          </cell>
          <cell r="C7833" t="str">
            <v>HORI</v>
          </cell>
        </row>
        <row r="7834">
          <cell r="A7834" t="str">
            <v>REF.COLETA</v>
          </cell>
          <cell r="B7834" t="str">
            <v>: MEDIANO</v>
          </cell>
          <cell r="D7834" t="str">
            <v>TA</v>
          </cell>
          <cell r="E7834" t="str">
            <v>: 05/2016</v>
          </cell>
        </row>
        <row r="7835">
          <cell r="A7835" t="str">
            <v>CÓDIGO</v>
          </cell>
          <cell r="B7835" t="str">
            <v>|D E S C R I Ç Ã O                                                   |UN</v>
          </cell>
          <cell r="C7835" t="str">
            <v>IDADE</v>
          </cell>
          <cell r="D7835" t="str">
            <v>DE</v>
          </cell>
          <cell r="E7835" t="str">
            <v>|CUSTO TOTA</v>
          </cell>
        </row>
        <row r="7836">
          <cell r="A7836" t="str">
            <v>VÍNCULO...</v>
          </cell>
          <cell r="B7836" t="str">
            <v>..: CAIXA REFERENCIAL</v>
          </cell>
        </row>
        <row r="7837">
          <cell r="A7837" t="str">
            <v>73953/002</v>
          </cell>
          <cell r="B7837" t="str">
            <v>LUMINARIA TIPO CALHA, DE SOBREPOR, COM REATOR DE PARTIDA RAPIDA E LAMP</v>
          </cell>
          <cell r="C7837" t="str">
            <v>UN</v>
          </cell>
          <cell r="D7837" t="str">
            <v>CR</v>
          </cell>
          <cell r="E7837">
            <v>69.75</v>
          </cell>
        </row>
        <row r="7838">
          <cell r="A7838" t="str">
            <v>ADA FLUORE</v>
          </cell>
          <cell r="B7838" t="str">
            <v>SCENTE 2X20W, COMPLETA, FORNECIMENTO E INSTALACAO</v>
          </cell>
        </row>
        <row r="7839">
          <cell r="A7839" t="str">
            <v>73953/003</v>
          </cell>
          <cell r="B7839" t="str">
            <v>LUMINARIA TIPO CALHA, DE SOBREPOR, COM REATOR DE PARTIDA RAPIDA E LAMP</v>
          </cell>
          <cell r="C7839" t="str">
            <v>UN</v>
          </cell>
          <cell r="D7839" t="str">
            <v>CR</v>
          </cell>
          <cell r="E7839">
            <v>101.62</v>
          </cell>
        </row>
        <row r="7840">
          <cell r="A7840" t="str">
            <v>ADA FLUORE</v>
          </cell>
          <cell r="B7840" t="str">
            <v>SCENTE 3X20W, COMPLETA, FORNECIMENTO E INSTALACAO</v>
          </cell>
        </row>
        <row r="7841">
          <cell r="A7841" t="str">
            <v>73953/004</v>
          </cell>
          <cell r="B7841" t="str">
            <v>LUMINARIA TIPO CALHA, DE SOBREPOR, COM REATOR DE PARTIDA RAPIDA E LAMP</v>
          </cell>
          <cell r="C7841" t="str">
            <v>UN</v>
          </cell>
          <cell r="D7841" t="str">
            <v>CR</v>
          </cell>
          <cell r="E7841">
            <v>110.44</v>
          </cell>
        </row>
        <row r="7842">
          <cell r="A7842" t="str">
            <v>ADA FLUORE</v>
          </cell>
          <cell r="B7842" t="str">
            <v>SCENTE 4X20W, COMPLETA, FORNECIMENTO E INSTALACAO</v>
          </cell>
        </row>
        <row r="7843">
          <cell r="A7843" t="str">
            <v>73953/005</v>
          </cell>
          <cell r="B7843" t="str">
            <v>LUMINARIA TIPO CALHA, DE SOBREPOR, COM REATOR DE PARTIDA RAPIDA E LAMP</v>
          </cell>
          <cell r="C7843" t="str">
            <v>UN</v>
          </cell>
          <cell r="D7843" t="str">
            <v>CR</v>
          </cell>
          <cell r="E7843">
            <v>56.21</v>
          </cell>
        </row>
        <row r="7844">
          <cell r="A7844" t="str">
            <v>ADA FLUORE</v>
          </cell>
          <cell r="B7844" t="str">
            <v>SCENTE 1X40W, COMPLETA, FORNECIMENTO E INSTALACAO</v>
          </cell>
        </row>
        <row r="7845">
          <cell r="A7845" t="str">
            <v>73953/006</v>
          </cell>
          <cell r="B7845" t="str">
            <v>LUMINARIA TIPO CALHA, DE SOBREPOR, COM REATOR DE PARTIDA RAPIDA E LAMP</v>
          </cell>
          <cell r="C7845" t="str">
            <v>UN</v>
          </cell>
          <cell r="D7845" t="str">
            <v>CR</v>
          </cell>
          <cell r="E7845">
            <v>76.27</v>
          </cell>
        </row>
        <row r="7846">
          <cell r="A7846" t="str">
            <v>ADA FLUORE</v>
          </cell>
          <cell r="B7846" t="str">
            <v>SCENTE 2X40W, COMPLETA, FORNECIMENTO E INSTALACAO</v>
          </cell>
        </row>
        <row r="7847">
          <cell r="A7847" t="str">
            <v>73953/007</v>
          </cell>
          <cell r="B7847" t="str">
            <v>LUMINARIA TIPO CALHA, DE SOBREPOR, COM REATOR DE PARTIDA RAPIDA E LAMP</v>
          </cell>
          <cell r="C7847" t="str">
            <v>UN</v>
          </cell>
          <cell r="D7847" t="str">
            <v>CR</v>
          </cell>
          <cell r="E7847">
            <v>103.32</v>
          </cell>
        </row>
        <row r="7848">
          <cell r="A7848" t="str">
            <v>ADA FLUORE</v>
          </cell>
          <cell r="B7848" t="str">
            <v>SCENTE 3X40W, COMPLETA, FORNECIMENTO E INSTALACAO</v>
          </cell>
        </row>
        <row r="7849">
          <cell r="A7849" t="str">
            <v>73953/008</v>
          </cell>
          <cell r="B7849" t="str">
            <v>LUMINARIA TIPO CALHA, DE SOBREPOR, COM REATOR DE PARTIDA RAPIDA E LAMP</v>
          </cell>
          <cell r="C7849" t="str">
            <v>UN</v>
          </cell>
          <cell r="D7849" t="str">
            <v>CR</v>
          </cell>
          <cell r="E7849">
            <v>127.3</v>
          </cell>
        </row>
        <row r="7850">
          <cell r="A7850" t="str">
            <v>ADA FLUORE</v>
          </cell>
          <cell r="B7850" t="str">
            <v>SCENTE 4X40W, COMPLETA, FORNECIMENTO E INSTALACAO</v>
          </cell>
        </row>
        <row r="7851">
          <cell r="A7851" t="str">
            <v>73953/009</v>
          </cell>
          <cell r="B7851" t="str">
            <v>LUMINARIA SOBREPOR TP CALHA C/REATOR PART CONVENC LAMP 1X20W E STARTER</v>
          </cell>
          <cell r="C7851" t="str">
            <v>UN</v>
          </cell>
          <cell r="D7851" t="str">
            <v>CR</v>
          </cell>
          <cell r="E7851">
            <v>42.52</v>
          </cell>
        </row>
        <row r="7852">
          <cell r="A7852" t="str">
            <v>FIX EM LAJ</v>
          </cell>
          <cell r="B7852" t="str">
            <v>E OU FORRO - FORNECIMENTO E COLOCACAO</v>
          </cell>
        </row>
        <row r="7853">
          <cell r="A7853">
            <v>74041</v>
          </cell>
          <cell r="B7853" t="str">
            <v>LUMINARIA GLOBO</v>
          </cell>
        </row>
        <row r="7854">
          <cell r="A7854" t="str">
            <v>74041/001</v>
          </cell>
          <cell r="B7854" t="str">
            <v>LUMINARIA GLOBO VIDRO LEITOSO/PLAFONIER/BOCAL/LAMPADA FLUORESCENTE 20W</v>
          </cell>
          <cell r="C7854" t="str">
            <v>UN</v>
          </cell>
          <cell r="D7854" t="str">
            <v>CR</v>
          </cell>
          <cell r="E7854">
            <v>45.87</v>
          </cell>
        </row>
        <row r="7855">
          <cell r="A7855" t="str">
            <v>74041/002</v>
          </cell>
          <cell r="B7855" t="str">
            <v>LUMINARIA GLOBO VIDRO LEITOSO/PLAFONIER/BOCAL/LAMPADA FLUORESCENTE 40W</v>
          </cell>
          <cell r="C7855" t="str">
            <v>UN</v>
          </cell>
          <cell r="D7855" t="str">
            <v>CR</v>
          </cell>
          <cell r="E7855">
            <v>45.87</v>
          </cell>
        </row>
        <row r="7856">
          <cell r="A7856">
            <v>74082</v>
          </cell>
          <cell r="B7856" t="str">
            <v>REFLETOR</v>
          </cell>
        </row>
        <row r="7857">
          <cell r="A7857" t="str">
            <v>74082/001</v>
          </cell>
          <cell r="B7857" t="str">
            <v>REFLETOR REDONDO EM ALUMINIO COM SUPORTE E ALCA REGULAVEL PARA FIXACAO</v>
          </cell>
          <cell r="C7857" t="str">
            <v>UN</v>
          </cell>
          <cell r="D7857" t="str">
            <v>CR</v>
          </cell>
          <cell r="E7857">
            <v>172.26</v>
          </cell>
        </row>
        <row r="7858">
          <cell r="A7858" t="str">
            <v>, COM LAMP</v>
          </cell>
          <cell r="B7858" t="str">
            <v>ADA VAPOR DE MERCURIO 250W</v>
          </cell>
        </row>
        <row r="7859">
          <cell r="A7859">
            <v>74094</v>
          </cell>
          <cell r="B7859" t="str">
            <v>LUMINARIA INTERNA</v>
          </cell>
        </row>
        <row r="7860">
          <cell r="A7860" t="str">
            <v>74094/001</v>
          </cell>
          <cell r="B7860" t="str">
            <v>LUMINARIA TIPO SPOT PARA 1 LAMPADA INCANDESCENTE/FLUORESCENTE COMPACTA</v>
          </cell>
          <cell r="C7860" t="str">
            <v>UN</v>
          </cell>
          <cell r="D7860" t="str">
            <v>CR</v>
          </cell>
          <cell r="E7860">
            <v>22.79</v>
          </cell>
        </row>
        <row r="7861">
          <cell r="A7861">
            <v>83391</v>
          </cell>
          <cell r="B7861" t="str">
            <v>REATOR PARA LAMPADA FLUORESCENTE 2X40W PARTIDA RAPIDA FORNECIMENTO E I</v>
          </cell>
          <cell r="C7861" t="str">
            <v>UN</v>
          </cell>
          <cell r="D7861" t="str">
            <v>CR</v>
          </cell>
          <cell r="E7861">
            <v>30.24</v>
          </cell>
        </row>
        <row r="7862">
          <cell r="A7862" t="str">
            <v>NSTALACAO</v>
          </cell>
        </row>
        <row r="7863">
          <cell r="A7863">
            <v>83392</v>
          </cell>
          <cell r="B7863" t="str">
            <v>REATOR PARA LAMPADA FLUORESCENTE 1X20W PARTIDA RAPIDA FORNECIMENTO E I</v>
          </cell>
          <cell r="C7863" t="str">
            <v>UN</v>
          </cell>
          <cell r="D7863" t="str">
            <v>CR</v>
          </cell>
          <cell r="E7863">
            <v>20.54</v>
          </cell>
        </row>
        <row r="7864">
          <cell r="A7864" t="str">
            <v>NSTALACAO</v>
          </cell>
        </row>
        <row r="7865">
          <cell r="A7865" t="str">
            <v>SINAPI - S</v>
          </cell>
          <cell r="B7865" t="str">
            <v>ISTEMA NACIONAL DE PESQUISA DE CUSTOS E ÍNDICES DA CONSTRUÇÃO CIVIL</v>
          </cell>
        </row>
        <row r="7866">
          <cell r="A7866" t="str">
            <v>PCI.817.01</v>
          </cell>
          <cell r="B7866" t="e">
            <v>#NAME?</v>
          </cell>
          <cell r="D7866" t="str">
            <v>EM</v>
          </cell>
          <cell r="E7866" t="str">
            <v>06/2016 AS 13:04:4</v>
          </cell>
        </row>
        <row r="7867">
          <cell r="D7867" t="str">
            <v>TA</v>
          </cell>
          <cell r="E7867" t="str">
            <v>TÉCNICA: 13/06/20</v>
          </cell>
        </row>
        <row r="7868">
          <cell r="A7868" t="str">
            <v>ENCARGOS S</v>
          </cell>
          <cell r="B7868" t="str">
            <v>OCIAIS DESONERADOS: 90,80%(HORA)   52,84%(MÊS)</v>
          </cell>
        </row>
        <row r="7869">
          <cell r="A7869" t="str">
            <v>ABRANGÊNCI</v>
          </cell>
          <cell r="B7869" t="str">
            <v>A : NACIONAL                                              LOCALIDADE  : BELO</v>
          </cell>
          <cell r="C7869" t="str">
            <v>HORI</v>
          </cell>
        </row>
        <row r="7870">
          <cell r="A7870" t="str">
            <v>REF.COLETA</v>
          </cell>
          <cell r="B7870" t="str">
            <v>: MEDIANO</v>
          </cell>
          <cell r="D7870" t="str">
            <v>TA</v>
          </cell>
          <cell r="E7870" t="str">
            <v>: 05/2016</v>
          </cell>
        </row>
        <row r="7871">
          <cell r="A7871" t="str">
            <v>CÓDIGO</v>
          </cell>
          <cell r="B7871" t="str">
            <v>|D E S C R I Ç Ã O                                                   |UN</v>
          </cell>
          <cell r="C7871" t="str">
            <v>IDADE</v>
          </cell>
          <cell r="D7871" t="str">
            <v>DE</v>
          </cell>
          <cell r="E7871" t="str">
            <v>|CUSTO TOTA</v>
          </cell>
        </row>
        <row r="7872">
          <cell r="A7872" t="str">
            <v>VÍNCULO...</v>
          </cell>
          <cell r="B7872" t="str">
            <v>..: CAIXA REFERENCIAL</v>
          </cell>
        </row>
        <row r="7873">
          <cell r="A7873">
            <v>83393</v>
          </cell>
          <cell r="B7873" t="str">
            <v>REATOR PARA LAMPADA FLUORESCENTE 1X40W PARTIDA RAPIDA FORNECIMENTO E I</v>
          </cell>
          <cell r="C7873" t="str">
            <v>UN</v>
          </cell>
          <cell r="D7873" t="str">
            <v>CR</v>
          </cell>
          <cell r="E7873">
            <v>22.44</v>
          </cell>
        </row>
        <row r="7874">
          <cell r="A7874" t="str">
            <v>NSTALACAO</v>
          </cell>
        </row>
        <row r="7875">
          <cell r="A7875">
            <v>83468</v>
          </cell>
          <cell r="B7875" t="str">
            <v>LAMPADA FLUORESCENTE 20W - FORNECIMENTO E INSTALACAO</v>
          </cell>
          <cell r="C7875" t="str">
            <v>UN</v>
          </cell>
          <cell r="D7875" t="str">
            <v>CR</v>
          </cell>
          <cell r="E7875">
            <v>6.12</v>
          </cell>
        </row>
        <row r="7876">
          <cell r="A7876">
            <v>83469</v>
          </cell>
          <cell r="B7876" t="str">
            <v>LAMPADA FLUORESCENTE 40W - FORNECIMENTO E INSTALACAO</v>
          </cell>
          <cell r="C7876" t="str">
            <v>UN</v>
          </cell>
          <cell r="D7876" t="str">
            <v>CR</v>
          </cell>
          <cell r="E7876">
            <v>6.12</v>
          </cell>
        </row>
        <row r="7877">
          <cell r="A7877">
            <v>83470</v>
          </cell>
          <cell r="B7877" t="str">
            <v>LAMPADA FLUORESCENTE TP HO 85W - FORNECIMENTO E INSTALACAO</v>
          </cell>
          <cell r="C7877" t="str">
            <v>UN</v>
          </cell>
          <cell r="D7877" t="str">
            <v>CR</v>
          </cell>
          <cell r="E7877">
            <v>66.59</v>
          </cell>
        </row>
        <row r="7878">
          <cell r="A7878">
            <v>93040</v>
          </cell>
          <cell r="B7878" t="str">
            <v>LÂMPADA FLUORESCENTE COMPACTA 15 W 2U, BASE E27 - FORNECIMENTO E INSTA</v>
          </cell>
          <cell r="C7878" t="str">
            <v>UN</v>
          </cell>
          <cell r="D7878" t="str">
            <v>CR</v>
          </cell>
          <cell r="E7878">
            <v>10.59</v>
          </cell>
        </row>
        <row r="7879">
          <cell r="A7879" t="str">
            <v>LAÇÃO</v>
          </cell>
        </row>
        <row r="7880">
          <cell r="A7880">
            <v>93041</v>
          </cell>
          <cell r="B7880" t="str">
            <v>LÂMPADA FLUORESCENTE ESPIRAL BRANCA 65 W, BASE E27 - FORNECIMENTO E IN</v>
          </cell>
          <cell r="C7880" t="str">
            <v>UN</v>
          </cell>
          <cell r="D7880" t="str">
            <v>CR</v>
          </cell>
          <cell r="E7880">
            <v>66.27</v>
          </cell>
        </row>
        <row r="7881">
          <cell r="A7881" t="str">
            <v>STALAÇÃO</v>
          </cell>
        </row>
        <row r="7882">
          <cell r="A7882">
            <v>93042</v>
          </cell>
          <cell r="B7882" t="str">
            <v>LÂMPADA LED 6 W BIVOLT BRANCA, FORMATO TRADICIONAL (BASE E27) - FORNEC</v>
          </cell>
          <cell r="C7882" t="str">
            <v>UN</v>
          </cell>
          <cell r="D7882" t="str">
            <v>CR</v>
          </cell>
          <cell r="E7882">
            <v>21.47</v>
          </cell>
        </row>
        <row r="7883">
          <cell r="A7883" t="str">
            <v>IMENTO E I</v>
          </cell>
          <cell r="B7883" t="str">
            <v>NSTALAÇÃO</v>
          </cell>
        </row>
        <row r="7884">
          <cell r="A7884">
            <v>93043</v>
          </cell>
          <cell r="B7884" t="str">
            <v>LÂMPADA LED 10 W BIVOLT BRANCA, FORMATO TRADICIONAL (BASE E27) - FORNE</v>
          </cell>
          <cell r="C7884" t="str">
            <v>UN</v>
          </cell>
          <cell r="D7884" t="str">
            <v>CR</v>
          </cell>
          <cell r="E7884">
            <v>28.58</v>
          </cell>
        </row>
        <row r="7885">
          <cell r="A7885" t="str">
            <v>CIMENTO E</v>
          </cell>
          <cell r="B7885" t="str">
            <v>INSTALAÇÃO</v>
          </cell>
        </row>
        <row r="7886">
          <cell r="A7886">
            <v>93044</v>
          </cell>
          <cell r="B7886" t="str">
            <v>LÂMPADA FLUORESCENTE COMPACTA 3U BRANCA 20 W, BASE E27 - FORNECIMENTO</v>
          </cell>
          <cell r="C7886" t="str">
            <v>UN</v>
          </cell>
          <cell r="D7886" t="str">
            <v>CR</v>
          </cell>
          <cell r="E7886">
            <v>11.91</v>
          </cell>
        </row>
        <row r="7887">
          <cell r="A7887" t="str">
            <v>E INSTALAÇ</v>
          </cell>
          <cell r="B7887" t="str">
            <v>ÃO</v>
          </cell>
        </row>
        <row r="7888">
          <cell r="A7888">
            <v>93045</v>
          </cell>
          <cell r="B7888" t="str">
            <v>LÂMPADA FLUORESCENTE ESPIRAL BRANCA 45 W, BASE E27 - FORNECIMENTO E IN</v>
          </cell>
          <cell r="C7888" t="str">
            <v>UN</v>
          </cell>
          <cell r="D7888" t="str">
            <v>CR</v>
          </cell>
          <cell r="E7888">
            <v>37.19</v>
          </cell>
        </row>
        <row r="7889">
          <cell r="A7889" t="str">
            <v>STALAÇÃO</v>
          </cell>
        </row>
        <row r="7890">
          <cell r="A7890">
            <v>172</v>
          </cell>
          <cell r="B7890" t="str">
            <v>FORNECIMENTO DE MAT/MO P/ELETRIFICACAO E ILUMINACAO PUBLICA</v>
          </cell>
        </row>
        <row r="7891">
          <cell r="A7891" t="str">
            <v>9540     E</v>
          </cell>
          <cell r="B7891" t="str">
            <v>NTRADA DE ENERGIA ELÉTRICA AÉREA MONOFÁSICA 50A COM POSTE DE CONCRETO</v>
          </cell>
          <cell r="C7891" t="str">
            <v>UN</v>
          </cell>
          <cell r="D7891" t="str">
            <v>CR</v>
          </cell>
          <cell r="E7891">
            <v>818.92</v>
          </cell>
        </row>
        <row r="7892">
          <cell r="A7892" t="str">
            <v>, INCLUSIV</v>
          </cell>
          <cell r="B7892" t="str">
            <v>E CABEAMENTO, CAIXA DE PROTEÇÃO PARA MEDIDOR E ATERRAMENTO.</v>
          </cell>
        </row>
        <row r="7893">
          <cell r="A7893">
            <v>41598</v>
          </cell>
          <cell r="B7893" t="str">
            <v>ENTRADA PROVISORIA DE ENERGIA ELETRICA AEREA TRIFASICA 40A EM POSTE MA</v>
          </cell>
          <cell r="C7893" t="str">
            <v>UN</v>
          </cell>
          <cell r="D7893" t="str">
            <v>CR</v>
          </cell>
          <cell r="E7893">
            <v>863.81</v>
          </cell>
        </row>
        <row r="7894">
          <cell r="A7894" t="str">
            <v>DEIRA</v>
          </cell>
        </row>
        <row r="7895">
          <cell r="A7895">
            <v>72941</v>
          </cell>
          <cell r="B7895" t="str">
            <v>APARELHO SINALIZADOR DE SAIDA DE GARAGEM, COM CELULA FOTOELETRICA - FO</v>
          </cell>
          <cell r="C7895" t="str">
            <v>UN</v>
          </cell>
          <cell r="D7895" t="str">
            <v>CR</v>
          </cell>
          <cell r="E7895">
            <v>312.45999999999998</v>
          </cell>
        </row>
        <row r="7896">
          <cell r="A7896" t="str">
            <v>RNECIMENTO</v>
          </cell>
          <cell r="B7896" t="str">
            <v>E INSTALACAO</v>
          </cell>
        </row>
        <row r="7897">
          <cell r="A7897">
            <v>73624</v>
          </cell>
          <cell r="B7897" t="str">
            <v>SUPORTE PARA TRANSFORMADOR EM POSTE DE CONCRETO CIRCULAR</v>
          </cell>
          <cell r="C7897" t="str">
            <v>UN</v>
          </cell>
          <cell r="D7897" t="str">
            <v>CR</v>
          </cell>
          <cell r="E7897">
            <v>64.58</v>
          </cell>
        </row>
        <row r="7898">
          <cell r="A7898">
            <v>73767</v>
          </cell>
          <cell r="B7898" t="str">
            <v>FORNEC/COLOC DE CONECTORES/LACO DE ROLDANA E ALCA P/ILUM PUBLICA</v>
          </cell>
        </row>
        <row r="7899">
          <cell r="A7899" t="str">
            <v>73767/001</v>
          </cell>
          <cell r="B7899" t="str">
            <v>GRAMPO PARALELO EM ALUMINIO FUNDIDO OU ESTRUDADO DE 2 PARAFUSOS, PARA</v>
          </cell>
          <cell r="C7899" t="str">
            <v>UN</v>
          </cell>
          <cell r="D7899" t="str">
            <v>CR</v>
          </cell>
          <cell r="E7899">
            <v>8.5399999999999991</v>
          </cell>
        </row>
        <row r="7900">
          <cell r="A7900" t="str">
            <v>CABO DE 6</v>
          </cell>
          <cell r="B7900" t="str">
            <v>A 50 MM2, PASTA ANTIOXIDANTE. FORNEC E INSTALAÇÃO.</v>
          </cell>
        </row>
        <row r="7901">
          <cell r="A7901" t="str">
            <v>SINAPI - S</v>
          </cell>
          <cell r="B7901" t="str">
            <v>ISTEMA NACIONAL DE PESQUISA DE CUSTOS E ÍNDICES DA CONSTRUÇÃO CIVIL</v>
          </cell>
        </row>
        <row r="7902">
          <cell r="A7902" t="str">
            <v>PCI.817.01</v>
          </cell>
          <cell r="B7902" t="e">
            <v>#NAME?</v>
          </cell>
          <cell r="D7902" t="str">
            <v>EM</v>
          </cell>
          <cell r="E7902" t="str">
            <v>06/2016 AS 13:04:4</v>
          </cell>
        </row>
        <row r="7903">
          <cell r="D7903" t="str">
            <v>TA</v>
          </cell>
          <cell r="E7903" t="str">
            <v>TÉCNICA: 13/06/20</v>
          </cell>
        </row>
        <row r="7904">
          <cell r="A7904" t="str">
            <v>ENCARGOS S</v>
          </cell>
          <cell r="B7904" t="str">
            <v>OCIAIS DESONERADOS: 90,80%(HORA)   52,84%(MÊS)</v>
          </cell>
        </row>
        <row r="7905">
          <cell r="A7905" t="str">
            <v>ABRANGÊNCI</v>
          </cell>
          <cell r="B7905" t="str">
            <v>A : NACIONAL                                              LOCALIDADE  : BELO</v>
          </cell>
          <cell r="C7905" t="str">
            <v>HORI</v>
          </cell>
        </row>
        <row r="7906">
          <cell r="A7906" t="str">
            <v>REF.COLETA</v>
          </cell>
          <cell r="B7906" t="str">
            <v>: MEDIANO</v>
          </cell>
          <cell r="D7906" t="str">
            <v>TA</v>
          </cell>
          <cell r="E7906" t="str">
            <v>: 05/2016</v>
          </cell>
        </row>
        <row r="7907">
          <cell r="A7907" t="str">
            <v>CÓDIGO</v>
          </cell>
          <cell r="B7907" t="str">
            <v>|D E S C R I Ç Ã O                                                   |UN</v>
          </cell>
          <cell r="C7907" t="str">
            <v>IDADE</v>
          </cell>
          <cell r="D7907" t="str">
            <v>DE</v>
          </cell>
          <cell r="E7907" t="str">
            <v>|CUSTO TOTA</v>
          </cell>
        </row>
        <row r="7908">
          <cell r="A7908" t="str">
            <v>VÍNCULO...</v>
          </cell>
          <cell r="B7908" t="str">
            <v>..: CAIXA REFERENCIAL</v>
          </cell>
        </row>
        <row r="7909">
          <cell r="A7909" t="str">
            <v>73767/002</v>
          </cell>
          <cell r="B7909" t="str">
            <v>ALCA PRE-FORMADA DISTRIBUIÇÃO EM  ACO RECOBERTO COM ALUMINIO PARA CABO</v>
          </cell>
          <cell r="C7909" t="str">
            <v>UN</v>
          </cell>
          <cell r="D7909" t="str">
            <v>CR</v>
          </cell>
          <cell r="E7909">
            <v>8.64</v>
          </cell>
        </row>
        <row r="7910">
          <cell r="A7910" t="str">
            <v>25MM2, ENC</v>
          </cell>
          <cell r="B7910" t="str">
            <v>APADO. FORNECIMENTO E INSTALAÇÃO.</v>
          </cell>
        </row>
        <row r="7911">
          <cell r="A7911" t="str">
            <v>73767/003</v>
          </cell>
          <cell r="B7911" t="str">
            <v>LACO DE ROLDANA PRE-FORMADO ACO RECOBERTO DE ALUMINIO PARA CABO DE ALU</v>
          </cell>
          <cell r="C7911" t="str">
            <v>UN</v>
          </cell>
          <cell r="D7911" t="str">
            <v>CR</v>
          </cell>
          <cell r="E7911">
            <v>6.1</v>
          </cell>
        </row>
        <row r="7912">
          <cell r="A7912" t="str">
            <v>MINIO NU B</v>
          </cell>
          <cell r="B7912" t="str">
            <v>ITOLA 25MM2 - FORNECIMENTO E COLOCACAO</v>
          </cell>
        </row>
        <row r="7913">
          <cell r="A7913" t="str">
            <v>73767/004</v>
          </cell>
          <cell r="B7913" t="str">
            <v>ALCA PRE-FORMADA DISTRIBUICAO EM ACO RECOBERTO COM ALUMINIO NU PARA CA</v>
          </cell>
          <cell r="C7913" t="str">
            <v>UN</v>
          </cell>
          <cell r="D7913" t="str">
            <v>CR</v>
          </cell>
          <cell r="E7913">
            <v>3.77</v>
          </cell>
        </row>
        <row r="7914">
          <cell r="A7914" t="str">
            <v>BO 25MM2,</v>
          </cell>
          <cell r="B7914" t="str">
            <v>ENCAPADO. FORNECIMENTO E INSTALACAO.</v>
          </cell>
        </row>
        <row r="7915">
          <cell r="A7915" t="str">
            <v>73767/005</v>
          </cell>
          <cell r="B7915" t="str">
            <v>ALCA PRE-FORMADA SERV DE ACO RECOB C/ALUM NU ENCAPADO 25MM2 (BITOLA)</v>
          </cell>
          <cell r="C7915" t="str">
            <v>UN</v>
          </cell>
          <cell r="D7915" t="str">
            <v>CR</v>
          </cell>
          <cell r="E7915">
            <v>3.4</v>
          </cell>
        </row>
        <row r="7916">
          <cell r="A7916" t="str">
            <v>CONF PROJ</v>
          </cell>
          <cell r="B7916" t="str">
            <v>A4-148-CP RIOLUZ FORNECIMENTO E COLOCACAO</v>
          </cell>
        </row>
        <row r="7917">
          <cell r="A7917">
            <v>73781</v>
          </cell>
          <cell r="B7917" t="str">
            <v>DIVERSOS PARA SUBESTACAO</v>
          </cell>
        </row>
        <row r="7918">
          <cell r="A7918" t="str">
            <v>73781/001</v>
          </cell>
          <cell r="B7918" t="str">
            <v>MUFLA TERMINAL PRIMARIA UNIPOLAR USO INTERNO PARA CABO 35/120MM2, ISOL</v>
          </cell>
          <cell r="C7918" t="str">
            <v>UN</v>
          </cell>
          <cell r="D7918" t="str">
            <v>CR</v>
          </cell>
          <cell r="E7918">
            <v>261.83999999999997</v>
          </cell>
        </row>
        <row r="7919">
          <cell r="A7919" t="str">
            <v>ACAO 15/25</v>
          </cell>
          <cell r="B7919" t="str">
            <v>KV EM EPR - BORRACHA DE SILICONE. FORNECIMENTO E INSTALACAO.</v>
          </cell>
        </row>
        <row r="7920">
          <cell r="A7920" t="str">
            <v>73781/002</v>
          </cell>
          <cell r="B7920" t="str">
            <v>ISOLADOR DE PINO TP HI-POT CILINDRICO CLASSE 15KV. FORNECIMENTO E INST</v>
          </cell>
          <cell r="C7920" t="str">
            <v>UN</v>
          </cell>
          <cell r="D7920" t="str">
            <v>CR</v>
          </cell>
          <cell r="E7920">
            <v>28.01</v>
          </cell>
        </row>
        <row r="7921">
          <cell r="A7921" t="str">
            <v>ALACAO.</v>
          </cell>
        </row>
        <row r="7922">
          <cell r="A7922" t="str">
            <v>73781/003</v>
          </cell>
          <cell r="B7922" t="str">
            <v>ISOLADOR DE SUSPENSAO (DISCO) TP CAVILHA CLASSE 15KV - 6''. FORNECIMEN</v>
          </cell>
          <cell r="C7922" t="str">
            <v>UN</v>
          </cell>
          <cell r="D7922" t="str">
            <v>CR</v>
          </cell>
          <cell r="E7922">
            <v>87.34</v>
          </cell>
        </row>
        <row r="7923">
          <cell r="A7923" t="str">
            <v>TO E INSTA</v>
          </cell>
          <cell r="B7923" t="str">
            <v>LACAO.</v>
          </cell>
        </row>
        <row r="7924">
          <cell r="A7924">
            <v>88543</v>
          </cell>
          <cell r="B7924" t="str">
            <v>ARMACAO SECUNDARIA OU REX COMPLETA PARA TRESLINHAS-FORNECIMENTO E INST</v>
          </cell>
          <cell r="C7924" t="str">
            <v>UN</v>
          </cell>
          <cell r="D7924" t="str">
            <v>CR</v>
          </cell>
          <cell r="E7924">
            <v>112.47</v>
          </cell>
        </row>
        <row r="7925">
          <cell r="A7925" t="str">
            <v>ALACAO.</v>
          </cell>
        </row>
        <row r="7926">
          <cell r="A7926">
            <v>88544</v>
          </cell>
          <cell r="B7926" t="str">
            <v>ARMACAO SECUNDARIA OU REX COMPLETA PARA DUAS LINHAS-FORNECIMENTO E INS</v>
          </cell>
          <cell r="C7926" t="str">
            <v>UN</v>
          </cell>
          <cell r="D7926" t="str">
            <v>CR</v>
          </cell>
          <cell r="E7926">
            <v>69.22</v>
          </cell>
        </row>
        <row r="7927">
          <cell r="A7927" t="str">
            <v>TALACAO.</v>
          </cell>
        </row>
        <row r="7928">
          <cell r="A7928">
            <v>88545</v>
          </cell>
          <cell r="B7928" t="str">
            <v>ARMACAO SECUNDARIA OU REX COMPLETA PARA QUATRO LINHAS-FORNECIMENTO E I</v>
          </cell>
          <cell r="C7928" t="str">
            <v>UN</v>
          </cell>
          <cell r="D7928" t="str">
            <v>CR</v>
          </cell>
          <cell r="E7928">
            <v>131.49</v>
          </cell>
        </row>
        <row r="7929">
          <cell r="A7929" t="str">
            <v>NSTALACAO.</v>
          </cell>
        </row>
        <row r="7930">
          <cell r="A7930">
            <v>173</v>
          </cell>
          <cell r="B7930" t="str">
            <v>POSTE DE CONCRETO</v>
          </cell>
        </row>
        <row r="7931">
          <cell r="A7931">
            <v>73783</v>
          </cell>
          <cell r="B7931" t="str">
            <v>POSTE DE CONCRETO - ASSENTAMENTO</v>
          </cell>
        </row>
        <row r="7932">
          <cell r="A7932" t="str">
            <v>73783/001</v>
          </cell>
          <cell r="B7932" t="str">
            <v>POSTE CONCRETO SECAO CIRCULAR COMPRIMENTO=5M CARGA NOMINAL TOPO 100KG</v>
          </cell>
          <cell r="C7932" t="str">
            <v>UN</v>
          </cell>
          <cell r="D7932" t="str">
            <v>CR</v>
          </cell>
          <cell r="E7932">
            <v>464.39</v>
          </cell>
        </row>
        <row r="7933">
          <cell r="A7933" t="str">
            <v>INCLUSIVE</v>
          </cell>
          <cell r="B7933" t="str">
            <v>ESCAVACAO EXCLUSIVE TRANSPORTE - FORNECIMENTO E COLOCACAO</v>
          </cell>
        </row>
        <row r="7934">
          <cell r="A7934" t="str">
            <v>73783/003</v>
          </cell>
          <cell r="B7934" t="str">
            <v>POSTE CONCRETO SEÇÃO CIRCULAR COMPRIMENTO=5M CARGA NOMINAL TOPO 300KG</v>
          </cell>
          <cell r="C7934" t="str">
            <v>UN</v>
          </cell>
          <cell r="D7934" t="str">
            <v>CR</v>
          </cell>
          <cell r="E7934">
            <v>445.55</v>
          </cell>
        </row>
        <row r="7935">
          <cell r="A7935" t="str">
            <v>INCLUSIVE</v>
          </cell>
          <cell r="B7935" t="str">
            <v>ESCAVACAO EXCLUSIVE TRANSPORTE - FORNECIMENTO E COLOCAÇÃO</v>
          </cell>
        </row>
        <row r="7936">
          <cell r="A7936" t="str">
            <v>73783/005</v>
          </cell>
          <cell r="B7936" t="str">
            <v>POSTE CONCRETO SEÇÃO CIRCULAR COMPRIMENTO=7M CARGA NOMINAL TOPO 100KG</v>
          </cell>
          <cell r="C7936" t="str">
            <v>UN</v>
          </cell>
          <cell r="D7936" t="str">
            <v>CR</v>
          </cell>
          <cell r="E7936">
            <v>497.36</v>
          </cell>
        </row>
        <row r="7937">
          <cell r="A7937" t="str">
            <v>SINAPI - S</v>
          </cell>
          <cell r="B7937" t="str">
            <v>ISTEMA NACIONAL DE PESQUISA DE CUSTOS E ÍNDICES DA CONSTRUÇÃO CIVIL</v>
          </cell>
        </row>
        <row r="7938">
          <cell r="A7938" t="str">
            <v>PCI.817.01</v>
          </cell>
          <cell r="B7938" t="e">
            <v>#NAME?</v>
          </cell>
          <cell r="D7938" t="str">
            <v>EM</v>
          </cell>
          <cell r="E7938" t="str">
            <v>06/2016 AS 13:04:4</v>
          </cell>
        </row>
        <row r="7939">
          <cell r="D7939" t="str">
            <v>TA</v>
          </cell>
          <cell r="E7939" t="str">
            <v>TÉCNICA: 13/06/20</v>
          </cell>
        </row>
        <row r="7940">
          <cell r="A7940" t="str">
            <v>ENCARGOS S</v>
          </cell>
          <cell r="B7940" t="str">
            <v>OCIAIS DESONERADOS: 90,80%(HORA)   52,84%(MÊS)</v>
          </cell>
        </row>
        <row r="7941">
          <cell r="A7941" t="str">
            <v>ABRANGÊNCI</v>
          </cell>
          <cell r="B7941" t="str">
            <v>A : NACIONAL                                              LOCALIDADE  : BELO</v>
          </cell>
          <cell r="C7941" t="str">
            <v>HORI</v>
          </cell>
        </row>
        <row r="7942">
          <cell r="A7942" t="str">
            <v>REF.COLETA</v>
          </cell>
          <cell r="B7942" t="str">
            <v>: MEDIANO</v>
          </cell>
          <cell r="D7942" t="str">
            <v>TA</v>
          </cell>
          <cell r="E7942" t="str">
            <v>: 05/2016</v>
          </cell>
        </row>
        <row r="7943">
          <cell r="A7943" t="str">
            <v>CÓDIGO</v>
          </cell>
          <cell r="B7943" t="str">
            <v>|D E S C R I Ç Ã O                                                   |UN</v>
          </cell>
          <cell r="C7943" t="str">
            <v>IDADE</v>
          </cell>
          <cell r="D7943" t="str">
            <v>DE</v>
          </cell>
          <cell r="E7943" t="str">
            <v>|CUSTO TOTA</v>
          </cell>
        </row>
        <row r="7944">
          <cell r="A7944" t="str">
            <v>VÍNCULO...</v>
          </cell>
          <cell r="B7944" t="str">
            <v>..: CAIXA REFERENCIAL</v>
          </cell>
        </row>
        <row r="7945">
          <cell r="A7945" t="str">
            <v>INCLUSIVE</v>
          </cell>
          <cell r="B7945" t="str">
            <v>ESCAVACAO EXCLUSIVE TRANSPORTE - FORNECIMENTO E COLOCAÇÃO</v>
          </cell>
        </row>
        <row r="7946">
          <cell r="A7946" t="str">
            <v>73783/006</v>
          </cell>
          <cell r="B7946" t="str">
            <v>POSTE CONCRETO SEÇÃO CIRCULAR COMPRIMENTO=7M CARGA NOMINAL TOPO 200KG</v>
          </cell>
          <cell r="C7946" t="str">
            <v>UN</v>
          </cell>
          <cell r="D7946" t="str">
            <v>CR</v>
          </cell>
          <cell r="E7946">
            <v>584.16999999999996</v>
          </cell>
        </row>
        <row r="7947">
          <cell r="A7947" t="str">
            <v>INCLUSIVE</v>
          </cell>
          <cell r="B7947" t="str">
            <v>ESCAVACAO EXCLUSIVE TRANSPORTE - FORNECIMENTO E COLOCAÇÃO</v>
          </cell>
        </row>
        <row r="7948">
          <cell r="A7948" t="str">
            <v>73783/008</v>
          </cell>
          <cell r="B7948" t="str">
            <v>POSTE CONCRETO SEÇÃO CIRCULAR COMPRIMENTO=11M  E CARGA NOMINAL 200KG I</v>
          </cell>
          <cell r="C7948" t="str">
            <v>UN</v>
          </cell>
          <cell r="D7948" t="str">
            <v>CR</v>
          </cell>
          <cell r="E7948">
            <v>1032.26</v>
          </cell>
        </row>
        <row r="7949">
          <cell r="A7949" t="str">
            <v>NCLUSIVE E</v>
          </cell>
          <cell r="B7949" t="str">
            <v>SCAVACAO EXCLUSIVE TRANSPORTE - FORNECIMENTO E COLOCAÇÃO</v>
          </cell>
        </row>
        <row r="7950">
          <cell r="A7950" t="str">
            <v>73783/009</v>
          </cell>
          <cell r="B7950" t="str">
            <v>POSTE CONCRETO SEÇÃO CIRCULAR COMPRIMENTO=11M  CARGA NOMINAL NO TOPO 3</v>
          </cell>
          <cell r="C7950" t="str">
            <v>UN</v>
          </cell>
          <cell r="D7950" t="str">
            <v>CR</v>
          </cell>
          <cell r="E7950">
            <v>1034.5</v>
          </cell>
        </row>
        <row r="7951">
          <cell r="A7951" t="str">
            <v>00KG INCLU</v>
          </cell>
          <cell r="B7951" t="str">
            <v>SIVE ESCAVACAO EXCLUSIVE TRANSPORTE - FORNECIMENTO E COLOCAÇ</v>
          </cell>
        </row>
        <row r="7952">
          <cell r="A7952" t="str">
            <v>ÃO</v>
          </cell>
        </row>
        <row r="7953">
          <cell r="A7953" t="str">
            <v>73783/010</v>
          </cell>
          <cell r="B7953" t="str">
            <v>POSTE CONCRETO SEÇÃO CIRCULAR COMPRIMENTO=11M  CARGA NOMINAL NO TOPO 4</v>
          </cell>
          <cell r="C7953" t="str">
            <v>UN</v>
          </cell>
          <cell r="D7953" t="str">
            <v>CR</v>
          </cell>
          <cell r="E7953">
            <v>1235.1300000000001</v>
          </cell>
        </row>
        <row r="7954">
          <cell r="A7954" t="str">
            <v>00KG INCLU</v>
          </cell>
          <cell r="B7954" t="str">
            <v>SIVE ESCAVACAO EXCLUSIVE TRANSPORTE - FORNECIMENTO E COLOCAÇ</v>
          </cell>
        </row>
        <row r="7955">
          <cell r="A7955" t="str">
            <v>ÃO</v>
          </cell>
        </row>
        <row r="7956">
          <cell r="A7956" t="str">
            <v>73783/011</v>
          </cell>
          <cell r="B7956" t="str">
            <v>POSTE CONCRETO SEÇÃO CIRCULAR COMPRIMENTO=14M  CARGA NOMINAL NO TOPO 4</v>
          </cell>
          <cell r="C7956" t="str">
            <v>UN</v>
          </cell>
          <cell r="D7956" t="str">
            <v>CR</v>
          </cell>
          <cell r="E7956">
            <v>1906.22</v>
          </cell>
        </row>
        <row r="7957">
          <cell r="A7957" t="str">
            <v>00KG INCLU</v>
          </cell>
          <cell r="B7957" t="str">
            <v>SIVE ESCAVACAO EXCLUSIVE TRANSPORTE - FORNECIMENTO E COLOCAÇ</v>
          </cell>
        </row>
        <row r="7958">
          <cell r="A7958" t="str">
            <v>ÃO</v>
          </cell>
        </row>
        <row r="7959">
          <cell r="A7959" t="str">
            <v>73783/012</v>
          </cell>
          <cell r="B7959" t="str">
            <v>POSTE CONCRETO SEÇÃO CIRCULAR COMPRIMENTO=7M CARGA NOMINAL NO TOPO 300</v>
          </cell>
          <cell r="C7959" t="str">
            <v>UN</v>
          </cell>
          <cell r="D7959" t="str">
            <v>CR</v>
          </cell>
          <cell r="E7959">
            <v>676.7</v>
          </cell>
        </row>
        <row r="7960">
          <cell r="A7960" t="str">
            <v>KG INCLUSI</v>
          </cell>
          <cell r="B7960" t="str">
            <v>VE ESCAVACAO EXCLUSIVE TRANSPORTE - FORNECIMENTO E COLOCAÇÃO</v>
          </cell>
        </row>
        <row r="7961">
          <cell r="A7961" t="str">
            <v>73783/014</v>
          </cell>
          <cell r="B7961" t="str">
            <v>POSTE CONCRETO SEÇÃO CIRCULAR COMPRIMENTO=9M CARGA NOMINAL NO TOPO 200</v>
          </cell>
          <cell r="C7961" t="str">
            <v>UN</v>
          </cell>
          <cell r="D7961" t="str">
            <v>CR</v>
          </cell>
          <cell r="E7961">
            <v>750.33</v>
          </cell>
        </row>
        <row r="7962">
          <cell r="A7962" t="str">
            <v>KG INCLUSI</v>
          </cell>
          <cell r="B7962" t="str">
            <v>VE ESCAVACAO EXCLUSIVE TRANSPORTE - FORNECIMENTO E COLOCAÇÃO</v>
          </cell>
        </row>
        <row r="7963">
          <cell r="A7963" t="str">
            <v>73783/015</v>
          </cell>
          <cell r="B7963" t="str">
            <v>POSTE CONCRETO SEÇÃO CIRCULAR COMPRIMENTO=9M CARGA NOMINAL NO TOPO 300</v>
          </cell>
          <cell r="C7963" t="str">
            <v>UN</v>
          </cell>
          <cell r="D7963" t="str">
            <v>CR</v>
          </cell>
          <cell r="E7963">
            <v>808.37</v>
          </cell>
        </row>
        <row r="7964">
          <cell r="A7964" t="str">
            <v>KG INCLUSI</v>
          </cell>
          <cell r="B7964" t="str">
            <v>VE ESCAVACAO EXCLUSIVE TRANSPORTE - FORNECIMENTO E COLOCAÇÃO</v>
          </cell>
        </row>
        <row r="7965">
          <cell r="A7965" t="str">
            <v>73783/016</v>
          </cell>
          <cell r="B7965" t="str">
            <v>POSTE CONCRETO SEÇÃO CIRCULAR COMPRIMENTO=9M CARGA NOMINAL NO TOPO 400</v>
          </cell>
          <cell r="C7965" t="str">
            <v>UN</v>
          </cell>
          <cell r="D7965" t="str">
            <v>CR</v>
          </cell>
          <cell r="E7965">
            <v>985.34</v>
          </cell>
        </row>
        <row r="7966">
          <cell r="A7966" t="str">
            <v>KG INCLUSI</v>
          </cell>
          <cell r="B7966" t="str">
            <v>VE ESCAVACAO EXCLUSIVE TRANSPORTE - FORNECIMENTO E COLOCAÇÃO</v>
          </cell>
        </row>
        <row r="7967">
          <cell r="A7967" t="str">
            <v>73783/017</v>
          </cell>
          <cell r="B7967" t="str">
            <v>POSTE CONCRETO SEÇÃO CIRCULAR COMPRIMENTO=10M CARGA NOMINAL NO TOPO 60</v>
          </cell>
          <cell r="C7967" t="str">
            <v>UN</v>
          </cell>
          <cell r="D7967" t="str">
            <v>CR</v>
          </cell>
          <cell r="E7967">
            <v>1309.3399999999999</v>
          </cell>
        </row>
        <row r="7968">
          <cell r="A7968" t="str">
            <v>0KG INCLUS</v>
          </cell>
          <cell r="B7968" t="str">
            <v>IVE ESCAVACAO EXCLUSIVE TRANSPORTE - FORNECIMENTO E COLOCAÇÃ</v>
          </cell>
        </row>
        <row r="7969">
          <cell r="A7969" t="str">
            <v>O</v>
          </cell>
        </row>
        <row r="7970">
          <cell r="A7970">
            <v>83394</v>
          </cell>
          <cell r="B7970" t="str">
            <v>POSTE DE CONCRETO DUPLO T H=11M E CARGA NOMINAL 200KG INCLUSIVE ESCAVA</v>
          </cell>
          <cell r="C7970" t="str">
            <v>UN</v>
          </cell>
          <cell r="D7970" t="str">
            <v>CR</v>
          </cell>
          <cell r="E7970">
            <v>860.06</v>
          </cell>
        </row>
        <row r="7971">
          <cell r="A7971" t="str">
            <v>CAO, EXCLU</v>
          </cell>
          <cell r="B7971" t="str">
            <v>SIVE TRANSPORTE - FORNECIMENTO E INSTALACAO</v>
          </cell>
        </row>
        <row r="7972">
          <cell r="A7972">
            <v>83396</v>
          </cell>
          <cell r="B7972" t="str">
            <v>POSTE DE CONCRETO DUPLO T H=9M CARGA NOMINAL 300KG INCLUSIVE ESCAVACAO</v>
          </cell>
          <cell r="C7972" t="str">
            <v>UN</v>
          </cell>
          <cell r="D7972" t="str">
            <v>CR</v>
          </cell>
          <cell r="E7972">
            <v>775.7</v>
          </cell>
        </row>
        <row r="7973">
          <cell r="A7973" t="str">
            <v>SINAPI - S</v>
          </cell>
          <cell r="B7973" t="str">
            <v>ISTEMA NACIONAL DE PESQUISA DE CUSTOS E ÍNDICES DA CONSTRUÇÃO CIVIL</v>
          </cell>
        </row>
        <row r="7974">
          <cell r="A7974" t="str">
            <v>PCI.817.01</v>
          </cell>
          <cell r="B7974" t="e">
            <v>#NAME?</v>
          </cell>
          <cell r="D7974" t="str">
            <v>EM</v>
          </cell>
          <cell r="E7974" t="str">
            <v>06/2016 AS 13:04:4</v>
          </cell>
        </row>
        <row r="7975">
          <cell r="D7975" t="str">
            <v>TA</v>
          </cell>
          <cell r="E7975" t="str">
            <v>TÉCNICA: 13/06/20</v>
          </cell>
        </row>
        <row r="7976">
          <cell r="A7976" t="str">
            <v>ENCARGOS S</v>
          </cell>
          <cell r="B7976" t="str">
            <v>OCIAIS DESONERADOS: 90,80%(HORA)   52,84%(MÊS)</v>
          </cell>
        </row>
        <row r="7977">
          <cell r="A7977" t="str">
            <v>ABRANGÊNCI</v>
          </cell>
          <cell r="B7977" t="str">
            <v>A : NACIONAL                                              LOCALIDADE  : BELO</v>
          </cell>
          <cell r="C7977" t="str">
            <v>HORI</v>
          </cell>
        </row>
        <row r="7978">
          <cell r="A7978" t="str">
            <v>REF.COLETA</v>
          </cell>
          <cell r="B7978" t="str">
            <v>: MEDIANO</v>
          </cell>
          <cell r="D7978" t="str">
            <v>TA</v>
          </cell>
          <cell r="E7978" t="str">
            <v>: 05/2016</v>
          </cell>
        </row>
        <row r="7979">
          <cell r="A7979" t="str">
            <v>CÓDIGO</v>
          </cell>
          <cell r="B7979" t="str">
            <v>|D E S C R I Ç Ã O                                                   |UN</v>
          </cell>
          <cell r="C7979" t="str">
            <v>IDADE</v>
          </cell>
          <cell r="D7979" t="str">
            <v>DE</v>
          </cell>
          <cell r="E7979" t="str">
            <v>|CUSTO TOTA</v>
          </cell>
        </row>
        <row r="7980">
          <cell r="A7980" t="str">
            <v>VÍNCULO...</v>
          </cell>
          <cell r="B7980" t="str">
            <v>..: CAIXA REFERENCIAL</v>
          </cell>
        </row>
        <row r="7981">
          <cell r="A7981" t="str">
            <v>, EXCLUSIV</v>
          </cell>
          <cell r="B7981" t="str">
            <v>E TRANSPORTE - FORNECIMENTO E INSTALACAO</v>
          </cell>
        </row>
        <row r="7982">
          <cell r="A7982">
            <v>83397</v>
          </cell>
          <cell r="B7982" t="str">
            <v>POSTE DE CONCRETO DUPLO T H=9M CARGA NOMINAL 500KG INCLUSIVE ESCAVACAO</v>
          </cell>
          <cell r="C7982" t="str">
            <v>UN</v>
          </cell>
          <cell r="D7982" t="str">
            <v>CR</v>
          </cell>
          <cell r="E7982">
            <v>1038.25</v>
          </cell>
        </row>
        <row r="7983">
          <cell r="A7983" t="str">
            <v>, EXCLUSIV</v>
          </cell>
          <cell r="B7983" t="str">
            <v>E TRANSPORTE - FORNECIMENTO E INSTALACAO</v>
          </cell>
        </row>
        <row r="7984">
          <cell r="A7984">
            <v>83398</v>
          </cell>
          <cell r="B7984" t="str">
            <v>POSTE DE CONCRETO DUPLO T H=10M CARGA NOMINAL 300KG INCLUSIVE ESCAVACA</v>
          </cell>
          <cell r="C7984" t="str">
            <v>UN</v>
          </cell>
          <cell r="D7984" t="str">
            <v>CR</v>
          </cell>
          <cell r="E7984">
            <v>905.54</v>
          </cell>
        </row>
        <row r="7985">
          <cell r="A7985" t="str">
            <v>O, EXCLUSI</v>
          </cell>
          <cell r="B7985" t="str">
            <v>VE TRANSPORTE - FORNECIMENTO E INSTALACAO</v>
          </cell>
        </row>
        <row r="7986">
          <cell r="A7986">
            <v>174</v>
          </cell>
          <cell r="B7986" t="str">
            <v>POSTE METALICO</v>
          </cell>
        </row>
        <row r="7987">
          <cell r="A7987">
            <v>73769</v>
          </cell>
          <cell r="B7987" t="str">
            <v>POSTES DE ACO FORNECIMENTO E ASSENTAMENTO</v>
          </cell>
        </row>
        <row r="7988">
          <cell r="A7988" t="str">
            <v>73769/001</v>
          </cell>
          <cell r="B7988" t="str">
            <v>POSTE ACO CONICO CONTINUO CURVO SIMPLES SEM BASE C/JANELA 9M (INSPECAO</v>
          </cell>
          <cell r="C7988" t="str">
            <v>UN</v>
          </cell>
          <cell r="D7988" t="str">
            <v>CR</v>
          </cell>
          <cell r="E7988">
            <v>1326.89</v>
          </cell>
        </row>
        <row r="7989">
          <cell r="A7989" t="str">
            <v>) - FORNEC</v>
          </cell>
          <cell r="B7989" t="str">
            <v>IMENTO E INSTALACAO</v>
          </cell>
        </row>
        <row r="7990">
          <cell r="A7990" t="str">
            <v>73769/002</v>
          </cell>
          <cell r="B7990" t="str">
            <v>POSTE DE AÇO CONICO CONTÍNUO CURVO SIMPLES, FLANGEADO, COM JANELA DE I</v>
          </cell>
          <cell r="C7990" t="str">
            <v>UN</v>
          </cell>
          <cell r="D7990" t="str">
            <v>CR</v>
          </cell>
          <cell r="E7990">
            <v>1328.66</v>
          </cell>
        </row>
        <row r="7991">
          <cell r="A7991" t="str">
            <v>NSPEÇÃO H=</v>
          </cell>
          <cell r="B7991" t="str">
            <v>9M - FORNECIMENTO E INSTALACAO</v>
          </cell>
        </row>
        <row r="7992">
          <cell r="A7992" t="str">
            <v>73769/003</v>
          </cell>
          <cell r="B7992" t="str">
            <v>POSTE DE ACO CONICO CONTINUO CURVO DUPLO, FLANGEADO, COM JANELA DE INS</v>
          </cell>
          <cell r="C7992" t="str">
            <v>UN</v>
          </cell>
          <cell r="D7992" t="str">
            <v>CR</v>
          </cell>
          <cell r="E7992">
            <v>1370.69</v>
          </cell>
        </row>
        <row r="7993">
          <cell r="A7993" t="str">
            <v>PECAO H=9M</v>
          </cell>
          <cell r="B7993" t="e">
            <v>#NAME?</v>
          </cell>
        </row>
        <row r="7994">
          <cell r="A7994" t="str">
            <v>73769/004</v>
          </cell>
          <cell r="B7994" t="str">
            <v>POSTE DE ACO CONICO CONTINUO RETO, FLANGEADO, H=9M - FORNECIMENTO E IN</v>
          </cell>
          <cell r="C7994" t="str">
            <v>UN</v>
          </cell>
          <cell r="D7994" t="str">
            <v>CR</v>
          </cell>
          <cell r="E7994">
            <v>1383.79</v>
          </cell>
        </row>
        <row r="7995">
          <cell r="A7995" t="str">
            <v>STALACAO</v>
          </cell>
        </row>
        <row r="7996">
          <cell r="A7996">
            <v>73855</v>
          </cell>
          <cell r="B7996" t="str">
            <v>CHUMBADORES DE ACO</v>
          </cell>
        </row>
        <row r="7997">
          <cell r="A7997" t="str">
            <v>73855/001</v>
          </cell>
          <cell r="B7997" t="str">
            <v>CHUMBADOR DE AÇO PARA FIXAÇÃO DE POSTE DE ACO RETO OU CURVO 7 A 9M COM</v>
          </cell>
          <cell r="C7997" t="str">
            <v>UN</v>
          </cell>
          <cell r="D7997" t="str">
            <v>CR</v>
          </cell>
          <cell r="E7997">
            <v>489.44</v>
          </cell>
        </row>
        <row r="7998">
          <cell r="A7998" t="str">
            <v>FLANGE - F</v>
          </cell>
          <cell r="B7998" t="str">
            <v>ORNECIMENTO E INSTALACAO</v>
          </cell>
        </row>
        <row r="7999">
          <cell r="A7999">
            <v>175</v>
          </cell>
          <cell r="B7999" t="str">
            <v>LUMINARIA EXTERNA</v>
          </cell>
        </row>
        <row r="8000">
          <cell r="A8000">
            <v>72281</v>
          </cell>
          <cell r="B8000" t="str">
            <v>REATOR PARA LAMPADA VAPOR DE MERCURIO USO EXTERNO 220V/400W</v>
          </cell>
          <cell r="C8000" t="str">
            <v>UN</v>
          </cell>
          <cell r="D8000" t="str">
            <v>CR</v>
          </cell>
          <cell r="E8000">
            <v>72.319999999999993</v>
          </cell>
        </row>
        <row r="8001">
          <cell r="A8001">
            <v>72282</v>
          </cell>
          <cell r="B8001" t="str">
            <v>REATOR PARA LAMPADA VAPOR DE SODIO ALTA PRESSAO - 220V/250W - USO EXTE</v>
          </cell>
          <cell r="C8001" t="str">
            <v>UN</v>
          </cell>
          <cell r="D8001" t="str">
            <v>CR</v>
          </cell>
          <cell r="E8001">
            <v>95.71</v>
          </cell>
        </row>
        <row r="8002">
          <cell r="A8002" t="str">
            <v>RNO</v>
          </cell>
        </row>
        <row r="8003">
          <cell r="A8003">
            <v>73831</v>
          </cell>
          <cell r="B8003" t="str">
            <v>LAMPADAS E RECEPTACULOS</v>
          </cell>
        </row>
        <row r="8004">
          <cell r="A8004" t="str">
            <v>73831/001</v>
          </cell>
          <cell r="B8004" t="str">
            <v>LAMPADA DE VAPOR DE MERCURIO DE 125W - FORNECIMENTO E INSTALACAO</v>
          </cell>
          <cell r="C8004" t="str">
            <v>UN</v>
          </cell>
          <cell r="D8004" t="str">
            <v>CR</v>
          </cell>
          <cell r="E8004">
            <v>17.38</v>
          </cell>
        </row>
        <row r="8005">
          <cell r="A8005" t="str">
            <v>73831/002</v>
          </cell>
          <cell r="B8005" t="str">
            <v>LAMPADA DE VAPOR DE MERCURIO DE 250W - FORNECIMENTO E INSTALACAO</v>
          </cell>
          <cell r="C8005" t="str">
            <v>UN</v>
          </cell>
          <cell r="D8005" t="str">
            <v>CR</v>
          </cell>
          <cell r="E8005">
            <v>29.92</v>
          </cell>
        </row>
        <row r="8006">
          <cell r="A8006" t="str">
            <v>73831/003</v>
          </cell>
          <cell r="B8006" t="str">
            <v>LAMPADA DE VAPOR DE MERCURIO DE 400W/250V - FORNECIMENTO E INSTALACAO</v>
          </cell>
          <cell r="C8006" t="str">
            <v>UN</v>
          </cell>
          <cell r="D8006" t="str">
            <v>CR</v>
          </cell>
          <cell r="E8006">
            <v>39.68</v>
          </cell>
        </row>
        <row r="8007">
          <cell r="A8007" t="str">
            <v>73831/004</v>
          </cell>
          <cell r="B8007" t="str">
            <v>LAMPADA MISTA DE 160W - FORNECIMENTO E INSTALACAO</v>
          </cell>
          <cell r="C8007" t="str">
            <v>UN</v>
          </cell>
          <cell r="D8007" t="str">
            <v>CR</v>
          </cell>
          <cell r="E8007">
            <v>19.21</v>
          </cell>
        </row>
        <row r="8008">
          <cell r="A8008" t="str">
            <v>73831/005</v>
          </cell>
          <cell r="B8008" t="str">
            <v>LAMPADA MISTA DE 250W - FORNECIMENTO E INSTALACAO</v>
          </cell>
          <cell r="C8008" t="str">
            <v>UN</v>
          </cell>
          <cell r="D8008" t="str">
            <v>CR</v>
          </cell>
          <cell r="E8008">
            <v>25.01</v>
          </cell>
        </row>
        <row r="8009">
          <cell r="A8009" t="str">
            <v>SINAPI - S</v>
          </cell>
          <cell r="B8009" t="str">
            <v>ISTEMA NACIONAL DE PESQUISA DE CUSTOS E ÍNDICES DA CONSTRUÇÃO CIVIL</v>
          </cell>
        </row>
        <row r="8010">
          <cell r="A8010" t="str">
            <v>PCI.817.01</v>
          </cell>
          <cell r="B8010" t="e">
            <v>#NAME?</v>
          </cell>
          <cell r="D8010" t="str">
            <v>EM</v>
          </cell>
          <cell r="E8010" t="str">
            <v>06/2016 AS 13:04:4</v>
          </cell>
        </row>
        <row r="8011">
          <cell r="D8011" t="str">
            <v>TA</v>
          </cell>
          <cell r="E8011" t="str">
            <v>TÉCNICA: 13/06/20</v>
          </cell>
        </row>
        <row r="8012">
          <cell r="A8012" t="str">
            <v>ENCARGOS S</v>
          </cell>
          <cell r="B8012" t="str">
            <v>OCIAIS DESONERADOS: 90,80%(HORA)   52,84%(MÊS)</v>
          </cell>
        </row>
        <row r="8013">
          <cell r="A8013" t="str">
            <v>ABRANGÊNCI</v>
          </cell>
          <cell r="B8013" t="str">
            <v>A : NACIONAL                                              LOCALIDADE  : BELO</v>
          </cell>
          <cell r="C8013" t="str">
            <v>HORI</v>
          </cell>
        </row>
        <row r="8014">
          <cell r="A8014" t="str">
            <v>REF.COLETA</v>
          </cell>
          <cell r="B8014" t="str">
            <v>: MEDIANO</v>
          </cell>
          <cell r="D8014" t="str">
            <v>TA</v>
          </cell>
          <cell r="E8014" t="str">
            <v>: 05/2016</v>
          </cell>
        </row>
        <row r="8015">
          <cell r="A8015" t="str">
            <v>CÓDIGO</v>
          </cell>
          <cell r="B8015" t="str">
            <v>|D E S C R I Ç Ã O                                                   |UN</v>
          </cell>
          <cell r="C8015" t="str">
            <v>IDADE</v>
          </cell>
          <cell r="D8015" t="str">
            <v>DE</v>
          </cell>
          <cell r="E8015" t="str">
            <v>|CUSTO TOTA</v>
          </cell>
        </row>
        <row r="8016">
          <cell r="A8016" t="str">
            <v>VÍNCULO...</v>
          </cell>
          <cell r="B8016" t="str">
            <v>..: CAIXA REFERENCIAL</v>
          </cell>
        </row>
        <row r="8017">
          <cell r="A8017" t="str">
            <v>73831/006</v>
          </cell>
          <cell r="B8017" t="str">
            <v>LAMPADA MISTA DE 500W - FORNECIMENTO E INSTALACAO</v>
          </cell>
          <cell r="C8017" t="str">
            <v>UN</v>
          </cell>
          <cell r="D8017" t="str">
            <v>CR</v>
          </cell>
          <cell r="E8017">
            <v>44.66</v>
          </cell>
        </row>
        <row r="8018">
          <cell r="A8018" t="str">
            <v>73831/007</v>
          </cell>
          <cell r="B8018" t="str">
            <v>LAMPADA DE VAPOR DE SODIO DE 150WX220V - FORNECIMENTO E INSTALACAO</v>
          </cell>
          <cell r="C8018" t="str">
            <v>UN</v>
          </cell>
          <cell r="D8018" t="str">
            <v>CR</v>
          </cell>
          <cell r="E8018">
            <v>35.68</v>
          </cell>
        </row>
        <row r="8019">
          <cell r="A8019" t="str">
            <v>73831/008</v>
          </cell>
          <cell r="B8019" t="str">
            <v>LAMPADA DE VAPOR DE SODIO DE 250WX220V - FORNECIMENTO E INSTALACAO</v>
          </cell>
          <cell r="C8019" t="str">
            <v>UN</v>
          </cell>
          <cell r="D8019" t="str">
            <v>CR</v>
          </cell>
          <cell r="E8019">
            <v>40.76</v>
          </cell>
        </row>
        <row r="8020">
          <cell r="A8020" t="str">
            <v>73831/009</v>
          </cell>
          <cell r="B8020" t="str">
            <v>LAMPADA DE VAPOR DE SODIO DE 400WX220V - FORNECIMENTO E INSTALACAO</v>
          </cell>
          <cell r="C8020" t="str">
            <v>UN</v>
          </cell>
          <cell r="D8020" t="str">
            <v>CR</v>
          </cell>
          <cell r="E8020">
            <v>47</v>
          </cell>
        </row>
        <row r="8021">
          <cell r="A8021">
            <v>74231</v>
          </cell>
          <cell r="B8021" t="str">
            <v>LUMINARIA EXTERNA ABERTA</v>
          </cell>
        </row>
        <row r="8022">
          <cell r="A8022" t="str">
            <v>74231/001</v>
          </cell>
          <cell r="B8022" t="str">
            <v>LUMINARIA ABERTA PARA ILUMINACAO PUBLICA, PARA LAMPADA A VAPOR DE MERC</v>
          </cell>
          <cell r="C8022" t="str">
            <v>UN</v>
          </cell>
          <cell r="D8022" t="str">
            <v>CR</v>
          </cell>
          <cell r="E8022">
            <v>93.9</v>
          </cell>
        </row>
        <row r="8023">
          <cell r="A8023" t="str">
            <v>URIO ATE 4</v>
          </cell>
          <cell r="B8023" t="str">
            <v>00W E MISTA ATE 500W, COM BRACO EM TUBO DE ACO GALV D=50MM P</v>
          </cell>
        </row>
        <row r="8024">
          <cell r="A8024" t="str">
            <v>ROJ HOR=2.</v>
          </cell>
          <cell r="B8024" t="str">
            <v>500MM E PROJ VERT= 2.200MM, FORNECIMENTO E INSTALACAO</v>
          </cell>
        </row>
        <row r="8025">
          <cell r="A8025">
            <v>74246</v>
          </cell>
          <cell r="B8025" t="str">
            <v>REFLETOR PARA LAMPADAS VAPOR DE MERCURIO, VAPOR DE SODIO, VAPOR METALI</v>
          </cell>
        </row>
        <row r="8026">
          <cell r="A8026" t="str">
            <v>CO</v>
          </cell>
        </row>
        <row r="8027">
          <cell r="A8027" t="str">
            <v>74246/001</v>
          </cell>
          <cell r="B8027" t="str">
            <v>REFLETOR RETANGULAR FECHADO COM LAMPADA VAPOR METALICO 400 W</v>
          </cell>
          <cell r="C8027" t="str">
            <v>UN</v>
          </cell>
          <cell r="D8027" t="str">
            <v>CR</v>
          </cell>
          <cell r="E8027">
            <v>201.48</v>
          </cell>
        </row>
        <row r="8028">
          <cell r="A8028">
            <v>83399</v>
          </cell>
          <cell r="B8028" t="str">
            <v>RELE FOTOELETRICO P/ COMANDO DE ILUMINACAO EXTERNA 220V/1000W - FORNEC</v>
          </cell>
          <cell r="C8028" t="str">
            <v>UN</v>
          </cell>
          <cell r="D8028" t="str">
            <v>CR</v>
          </cell>
          <cell r="E8028">
            <v>30.19</v>
          </cell>
        </row>
        <row r="8029">
          <cell r="A8029" t="str">
            <v>IMENTO E I</v>
          </cell>
          <cell r="B8029" t="str">
            <v>NSTALACAO</v>
          </cell>
        </row>
        <row r="8030">
          <cell r="A8030">
            <v>83400</v>
          </cell>
          <cell r="B8030" t="str">
            <v>BRACO P/ ILUMINACAO DE RUAS EM TUBO ACO GALV 1" COMP = 1,20M E INCLINA</v>
          </cell>
          <cell r="C8030" t="str">
            <v>UN</v>
          </cell>
          <cell r="D8030" t="str">
            <v>CR</v>
          </cell>
          <cell r="E8030">
            <v>68.650000000000006</v>
          </cell>
        </row>
        <row r="8031">
          <cell r="A8031" t="str">
            <v>CAO 25GRAU</v>
          </cell>
          <cell r="B8031" t="str">
            <v>S EM RELACAO AO PLANO VERTICAL P/ FIXACAO EM POSTE OU PAREDE</v>
          </cell>
        </row>
        <row r="8032">
          <cell r="A8032" t="e">
            <v>#NAME?</v>
          </cell>
          <cell r="B8032" t="str">
            <v>MENTO E INSTALACAO</v>
          </cell>
        </row>
        <row r="8033">
          <cell r="A8033">
            <v>83401</v>
          </cell>
          <cell r="B8033" t="str">
            <v>BRACO P/ LUMINARIA PUBLICA 1 X 1,50 M, EM TUBO ACO GALV 3/4, P/ FIXAC</v>
          </cell>
          <cell r="C8033" t="str">
            <v>UN</v>
          </cell>
          <cell r="D8033" t="str">
            <v>CR</v>
          </cell>
          <cell r="E8033">
            <v>68.650000000000006</v>
          </cell>
        </row>
        <row r="8034">
          <cell r="A8034" t="str">
            <v>AO EM POST</v>
          </cell>
          <cell r="B8034" t="str">
            <v>E OU PAREDE - FORNECIMENTO E INSTALACAO</v>
          </cell>
        </row>
        <row r="8035">
          <cell r="A8035">
            <v>83402</v>
          </cell>
          <cell r="B8035" t="str">
            <v>ABRACADEIRA DE FIXACAO DE BRACOS DE LUMINARIAS DE 4" - FORNECIMENTO E</v>
          </cell>
          <cell r="C8035" t="str">
            <v>UN</v>
          </cell>
          <cell r="D8035" t="str">
            <v>CR</v>
          </cell>
          <cell r="E8035">
            <v>36.020000000000003</v>
          </cell>
        </row>
        <row r="8036">
          <cell r="A8036" t="str">
            <v>INSTALACAO</v>
          </cell>
        </row>
        <row r="8037">
          <cell r="A8037">
            <v>83475</v>
          </cell>
          <cell r="B8037" t="str">
            <v>LUMINARIA FECHADA PARA ILUMINACAO PUBLICA COM REATOR DE PARTIDA RAPIDA</v>
          </cell>
          <cell r="C8037" t="str">
            <v>UN</v>
          </cell>
          <cell r="D8037" t="str">
            <v>CR</v>
          </cell>
          <cell r="E8037">
            <v>256.05</v>
          </cell>
        </row>
        <row r="8038">
          <cell r="A8038" t="str">
            <v>COM LAMPAD</v>
          </cell>
          <cell r="B8038" t="str">
            <v>A A VAPOR DE MERCURIO 250W - FORNECIMENTO E INSTALACAO</v>
          </cell>
        </row>
        <row r="8039">
          <cell r="A8039">
            <v>83478</v>
          </cell>
          <cell r="B8039" t="str">
            <v>LUMINARIA FECHADA PARA ILUMINACAO PUBLICA - LAMPADAS DE 250/500W - FOR</v>
          </cell>
          <cell r="C8039" t="str">
            <v>UN</v>
          </cell>
          <cell r="D8039" t="str">
            <v>CR</v>
          </cell>
          <cell r="E8039">
            <v>181.81</v>
          </cell>
        </row>
        <row r="8040">
          <cell r="A8040" t="str">
            <v>NECIMENTO</v>
          </cell>
          <cell r="B8040" t="str">
            <v>E INSTALACAO (EXCLUINDO LAMPADAS)</v>
          </cell>
        </row>
        <row r="8041">
          <cell r="A8041">
            <v>83479</v>
          </cell>
          <cell r="B8041" t="str">
            <v>LUMINARIA ESTANQUE - PROTECAO CONTRA AGUA, POEIRA OU IMPACTOS - TIPO A</v>
          </cell>
          <cell r="C8041" t="str">
            <v>UN</v>
          </cell>
          <cell r="D8041" t="str">
            <v>CR</v>
          </cell>
          <cell r="E8041">
            <v>115.77</v>
          </cell>
        </row>
        <row r="8042">
          <cell r="A8042" t="str">
            <v>QUATIC PIA</v>
          </cell>
          <cell r="B8042" t="str">
            <v>L OU EQUIVALENTE</v>
          </cell>
        </row>
        <row r="8043">
          <cell r="A8043">
            <v>83480</v>
          </cell>
          <cell r="B8043" t="str">
            <v>REATOR PARA LAMPADA VAPOR DE MERCURIO 125W  USO EXTERNO</v>
          </cell>
          <cell r="C8043" t="str">
            <v>UN</v>
          </cell>
          <cell r="D8043" t="str">
            <v>CR</v>
          </cell>
          <cell r="E8043">
            <v>58.86</v>
          </cell>
        </row>
        <row r="8044">
          <cell r="A8044">
            <v>83481</v>
          </cell>
          <cell r="B8044" t="str">
            <v>REATOR PARA LAMPADA VAPOR DE MERCURIO 250W USO EXTERNO</v>
          </cell>
          <cell r="C8044" t="str">
            <v>UN</v>
          </cell>
          <cell r="D8044" t="str">
            <v>CR</v>
          </cell>
          <cell r="E8044">
            <v>65.790000000000006</v>
          </cell>
        </row>
        <row r="8045">
          <cell r="A8045" t="str">
            <v>SINAPI - S</v>
          </cell>
          <cell r="B8045" t="str">
            <v>ISTEMA NACIONAL DE PESQUISA DE CUSTOS E ÍNDICES DA CONSTRUÇÃO CIVIL</v>
          </cell>
        </row>
        <row r="8046">
          <cell r="A8046" t="str">
            <v>PCI.817.01</v>
          </cell>
          <cell r="B8046" t="e">
            <v>#NAME?</v>
          </cell>
          <cell r="D8046" t="str">
            <v>EM</v>
          </cell>
          <cell r="E8046" t="str">
            <v>06/2016 AS 13:04:4</v>
          </cell>
        </row>
        <row r="8047">
          <cell r="D8047" t="str">
            <v>TA</v>
          </cell>
          <cell r="E8047" t="str">
            <v>TÉCNICA: 13/06/20</v>
          </cell>
        </row>
        <row r="8048">
          <cell r="A8048" t="str">
            <v>ENCARGOS S</v>
          </cell>
          <cell r="B8048" t="str">
            <v>OCIAIS DESONERADOS: 90,80%(HORA)   52,84%(MÊS)</v>
          </cell>
        </row>
        <row r="8049">
          <cell r="A8049" t="str">
            <v>ABRANGÊNCI</v>
          </cell>
          <cell r="B8049" t="str">
            <v>A : NACIONAL                                              LOCALIDADE  : BELO</v>
          </cell>
          <cell r="C8049" t="str">
            <v>HORI</v>
          </cell>
        </row>
        <row r="8050">
          <cell r="A8050" t="str">
            <v>REF.COLETA</v>
          </cell>
          <cell r="B8050" t="str">
            <v>: MEDIANO</v>
          </cell>
          <cell r="D8050" t="str">
            <v>TA</v>
          </cell>
          <cell r="E8050" t="str">
            <v>: 05/2016</v>
          </cell>
        </row>
        <row r="8051">
          <cell r="A8051" t="str">
            <v>CÓDIGO</v>
          </cell>
          <cell r="B8051" t="str">
            <v>|D E S C R I Ç Ã O                                                   |UN</v>
          </cell>
          <cell r="C8051" t="str">
            <v>IDADE</v>
          </cell>
          <cell r="D8051" t="str">
            <v>DE</v>
          </cell>
          <cell r="E8051" t="str">
            <v>|CUSTO TOTA</v>
          </cell>
        </row>
        <row r="8052">
          <cell r="A8052" t="str">
            <v>VÍNCULO...</v>
          </cell>
          <cell r="B8052" t="str">
            <v>..: CAIXA REFERENCIAL</v>
          </cell>
        </row>
        <row r="8053">
          <cell r="A8053">
            <v>176</v>
          </cell>
          <cell r="B8053" t="str">
            <v>TRANSFORMADORES</v>
          </cell>
        </row>
        <row r="8054">
          <cell r="A8054">
            <v>73857</v>
          </cell>
          <cell r="B8054" t="str">
            <v>TRANSFORMADORES DE DISTRIBUICAO</v>
          </cell>
        </row>
        <row r="8055">
          <cell r="A8055" t="str">
            <v>73857/001</v>
          </cell>
          <cell r="B8055" t="str">
            <v>TRANSFORMADOR DISTRIBUICAO  75KVA TRIFASICO 60HZ CLASSE 15KV IMERSO EM</v>
          </cell>
          <cell r="C8055" t="str">
            <v>UN</v>
          </cell>
          <cell r="D8055" t="str">
            <v>CR</v>
          </cell>
          <cell r="E8055">
            <v>7167.55</v>
          </cell>
        </row>
        <row r="8056">
          <cell r="A8056" t="str">
            <v>ÓLEO MINER</v>
          </cell>
          <cell r="B8056" t="str">
            <v>AL FORNECIMENTO E INSTALACAO</v>
          </cell>
        </row>
        <row r="8057">
          <cell r="A8057" t="str">
            <v>73857/002</v>
          </cell>
          <cell r="B8057" t="str">
            <v>TRANSFORMADOR DISTRIBUICAO  112,5KVA TRIFASICO 60HZ CLASSE 15KV IMERSO</v>
          </cell>
          <cell r="C8057" t="str">
            <v>UN</v>
          </cell>
          <cell r="D8057" t="str">
            <v>CR</v>
          </cell>
          <cell r="E8057">
            <v>8857.2099999999991</v>
          </cell>
        </row>
        <row r="8058">
          <cell r="A8058" t="str">
            <v>EM ÓLEO MI</v>
          </cell>
          <cell r="B8058" t="str">
            <v>NERAL FORNECIMENTO E INSTALACAO</v>
          </cell>
        </row>
        <row r="8059">
          <cell r="A8059" t="str">
            <v>73857/003</v>
          </cell>
          <cell r="B8059" t="str">
            <v>TRANSFORMADOR DISTRIBUICAO  150KVA TRIFASICO 60HZ CLASSE 15KV IMERSO E</v>
          </cell>
          <cell r="C8059" t="str">
            <v>UN</v>
          </cell>
          <cell r="D8059" t="str">
            <v>CR</v>
          </cell>
          <cell r="E8059">
            <v>11166.88</v>
          </cell>
        </row>
        <row r="8060">
          <cell r="A8060" t="str">
            <v>M ÓLEO MIN</v>
          </cell>
          <cell r="B8060" t="str">
            <v>ERAL FORNECIMENTO E INSTALACAO</v>
          </cell>
        </row>
        <row r="8061">
          <cell r="A8061" t="str">
            <v>73857/004</v>
          </cell>
          <cell r="B8061" t="str">
            <v>TRANSFORMADOR DISTRIBUICAO  225KVA TRIFASICO 60HZ CLASSE 15KV IMERSO E</v>
          </cell>
          <cell r="C8061" t="str">
            <v>UN</v>
          </cell>
          <cell r="D8061" t="str">
            <v>CR</v>
          </cell>
          <cell r="E8061">
            <v>15646.16</v>
          </cell>
        </row>
        <row r="8062">
          <cell r="A8062" t="str">
            <v>M ÓLEO MIN</v>
          </cell>
          <cell r="B8062" t="str">
            <v>ERAL FORNECIMENTO E INSTALACAO</v>
          </cell>
        </row>
        <row r="8063">
          <cell r="A8063" t="str">
            <v>73857/005</v>
          </cell>
          <cell r="B8063" t="str">
            <v>TRANSFORMADOR DISTRIBUICAO  300KVA TRIFASICO 60HZ CLASSE 15KV IMERSO E</v>
          </cell>
          <cell r="C8063" t="str">
            <v>UN</v>
          </cell>
          <cell r="D8063" t="str">
            <v>CR</v>
          </cell>
          <cell r="E8063">
            <v>18251.580000000002</v>
          </cell>
        </row>
        <row r="8064">
          <cell r="A8064" t="str">
            <v>M ÓLEO MIN</v>
          </cell>
          <cell r="B8064" t="str">
            <v>ERAL FORNECIMENTO E INSTALACAO</v>
          </cell>
        </row>
        <row r="8065">
          <cell r="A8065" t="str">
            <v>73857/006</v>
          </cell>
          <cell r="B8065" t="str">
            <v>TRANSFORMADOR DISTRIBUICAO  500KVA TRIFASICO 60HZ CLASSE 15KV IMERSO E</v>
          </cell>
          <cell r="C8065" t="str">
            <v>UN</v>
          </cell>
          <cell r="D8065" t="str">
            <v>CR</v>
          </cell>
          <cell r="E8065">
            <v>29728.38</v>
          </cell>
        </row>
        <row r="8066">
          <cell r="A8066" t="str">
            <v>M ÓLEO MIN</v>
          </cell>
          <cell r="B8066" t="str">
            <v>ERAL FORNECIMENTO E INSTALACAO</v>
          </cell>
        </row>
        <row r="8067">
          <cell r="A8067" t="str">
            <v>73857/007</v>
          </cell>
          <cell r="B8067" t="str">
            <v>TRANSFORMADOR DISTRIBUICAO  30KVA TRIFASICO 60HZ CLASSE 15KV IMERSO EM</v>
          </cell>
          <cell r="C8067" t="str">
            <v>UN</v>
          </cell>
          <cell r="D8067" t="str">
            <v>CR</v>
          </cell>
          <cell r="E8067">
            <v>4951.66</v>
          </cell>
        </row>
        <row r="8068">
          <cell r="A8068" t="str">
            <v>ÓLEO MINER</v>
          </cell>
          <cell r="B8068" t="str">
            <v>AL FORNECIMENTO E INSTALACAO</v>
          </cell>
        </row>
        <row r="8069">
          <cell r="A8069" t="str">
            <v>73857/008</v>
          </cell>
          <cell r="B8069" t="str">
            <v>TRANSFORMADOR DISTRIBUICAO  45KVA TRIFASICO 60HZ CLASSE 15KV IMERSO EM</v>
          </cell>
          <cell r="C8069" t="str">
            <v>UN</v>
          </cell>
          <cell r="D8069" t="str">
            <v>CR</v>
          </cell>
          <cell r="E8069">
            <v>5541.25</v>
          </cell>
        </row>
        <row r="8070">
          <cell r="A8070" t="str">
            <v>ÓLEO MINER</v>
          </cell>
          <cell r="B8070" t="str">
            <v>AL FORNECIMENTO E INSTALACAO</v>
          </cell>
        </row>
        <row r="8071">
          <cell r="A8071" t="str">
            <v>73857/009</v>
          </cell>
          <cell r="B8071" t="str">
            <v>TRANSFORMADOR DISTRIBUICAO  750KVA TRIFASICO 60HZ CLASSE 15KV IMERSO E</v>
          </cell>
          <cell r="C8071" t="str">
            <v>UN</v>
          </cell>
          <cell r="D8071" t="str">
            <v>CR</v>
          </cell>
          <cell r="E8071">
            <v>40745.57</v>
          </cell>
        </row>
        <row r="8072">
          <cell r="A8072" t="str">
            <v>M ÓLEO MIN</v>
          </cell>
          <cell r="B8072" t="str">
            <v>ERAL FORNECIMENTO E INSTALACAO</v>
          </cell>
        </row>
        <row r="8073">
          <cell r="A8073" t="str">
            <v>73857/010</v>
          </cell>
          <cell r="B8073" t="str">
            <v>TRANSFORMADOR DISTRIBUICAO  1000KVA TRIFASICO 60HZ CLASSE 15KV IMERSO</v>
          </cell>
          <cell r="C8073" t="str">
            <v>UN</v>
          </cell>
          <cell r="D8073" t="str">
            <v>CR</v>
          </cell>
          <cell r="E8073">
            <v>57007.95</v>
          </cell>
        </row>
        <row r="8074">
          <cell r="A8074" t="str">
            <v>EM ÓLEO MI</v>
          </cell>
          <cell r="B8074" t="str">
            <v>NERAL FORNECIMENTO E INSTALACAO</v>
          </cell>
        </row>
        <row r="8075">
          <cell r="A8075">
            <v>177</v>
          </cell>
          <cell r="B8075" t="str">
            <v>PONTOS DE LUZ/TOMADAS ANTENA TV/CAMPAINHAS/INTERRUPTORES</v>
          </cell>
        </row>
        <row r="8076">
          <cell r="A8076">
            <v>93128</v>
          </cell>
          <cell r="B8076" t="str">
            <v>PONTO DE ILUMINAÇÃO RESIDENCIAL INCLUINDO INTERRUPTOR SIMPLES, CAIXA E</v>
          </cell>
          <cell r="C8076" t="str">
            <v>UN</v>
          </cell>
          <cell r="D8076" t="str">
            <v>CR</v>
          </cell>
          <cell r="E8076">
            <v>100.5</v>
          </cell>
        </row>
        <row r="8077">
          <cell r="A8077" t="str">
            <v>LÉTRICA, E</v>
          </cell>
          <cell r="B8077" t="str">
            <v>LETRODUTO, CABO, RASGO, QUEBRA E CHUMBAMENTO (EXCLUINDO LUMI</v>
          </cell>
        </row>
        <row r="8078">
          <cell r="A8078" t="str">
            <v>NÁRIA E LÂ</v>
          </cell>
          <cell r="B8078" t="str">
            <v>MPADA). AF_01/2016</v>
          </cell>
        </row>
        <row r="8079">
          <cell r="A8079">
            <v>93137</v>
          </cell>
          <cell r="B8079" t="str">
            <v>PONTO DE ILUMINAÇÃO RESIDENCIAL INCLUINDO INTERRUPTOR SIMPLES (2 MÓDUL</v>
          </cell>
          <cell r="C8079" t="str">
            <v>UN</v>
          </cell>
          <cell r="D8079" t="str">
            <v>CR</v>
          </cell>
          <cell r="E8079">
            <v>123.05</v>
          </cell>
        </row>
        <row r="8080">
          <cell r="A8080" t="str">
            <v>OS), CAIXA</v>
          </cell>
          <cell r="B8080" t="str">
            <v>ELÉTRICA, ELETRODUTO, CABO, RASGO, QUEBRA E CHUMBAMENTO (EX</v>
          </cell>
        </row>
        <row r="8081">
          <cell r="A8081" t="str">
            <v>SINAPI - S</v>
          </cell>
          <cell r="B8081" t="str">
            <v>ISTEMA NACIONAL DE PESQUISA DE CUSTOS E ÍNDICES DA CONSTRUÇÃO CIVIL</v>
          </cell>
        </row>
        <row r="8082">
          <cell r="A8082" t="str">
            <v>PCI.817.01</v>
          </cell>
          <cell r="B8082" t="e">
            <v>#NAME?</v>
          </cell>
          <cell r="D8082" t="str">
            <v>EM</v>
          </cell>
          <cell r="E8082" t="str">
            <v>06/2016 AS 13:04:4</v>
          </cell>
        </row>
        <row r="8083">
          <cell r="D8083" t="str">
            <v>TA</v>
          </cell>
          <cell r="E8083" t="str">
            <v>TÉCNICA: 13/06/20</v>
          </cell>
        </row>
        <row r="8084">
          <cell r="A8084" t="str">
            <v>ENCARGOS S</v>
          </cell>
          <cell r="B8084" t="str">
            <v>OCIAIS DESONERADOS: 90,80%(HORA)   52,84%(MÊS)</v>
          </cell>
        </row>
        <row r="8085">
          <cell r="A8085" t="str">
            <v>ABRANGÊNCI</v>
          </cell>
          <cell r="B8085" t="str">
            <v>A : NACIONAL                                              LOCALIDADE  : BELO</v>
          </cell>
          <cell r="C8085" t="str">
            <v>HORI</v>
          </cell>
        </row>
        <row r="8086">
          <cell r="A8086" t="str">
            <v>REF.COLETA</v>
          </cell>
          <cell r="B8086" t="str">
            <v>: MEDIANO</v>
          </cell>
          <cell r="D8086" t="str">
            <v>TA</v>
          </cell>
          <cell r="E8086" t="str">
            <v>: 05/2016</v>
          </cell>
        </row>
        <row r="8087">
          <cell r="A8087" t="str">
            <v>CÓDIGO</v>
          </cell>
          <cell r="B8087" t="str">
            <v>|D E S C R I Ç Ã O                                                   |UN</v>
          </cell>
          <cell r="C8087" t="str">
            <v>IDADE</v>
          </cell>
          <cell r="D8087" t="str">
            <v>DE</v>
          </cell>
          <cell r="E8087" t="str">
            <v>|CUSTO TOTA</v>
          </cell>
        </row>
        <row r="8088">
          <cell r="A8088" t="str">
            <v>VÍNCULO...</v>
          </cell>
          <cell r="B8088" t="str">
            <v>..: CAIXA REFERENCIAL</v>
          </cell>
        </row>
        <row r="8089">
          <cell r="A8089" t="str">
            <v>CLUINDO LU</v>
          </cell>
          <cell r="B8089" t="str">
            <v>MINÁRIA E LÂMPADA). AF_01/2016</v>
          </cell>
        </row>
        <row r="8090">
          <cell r="A8090">
            <v>93138</v>
          </cell>
          <cell r="B8090" t="str">
            <v>PONTO DE ILUMINAÇÃO RESIDENCIAL INCLUINDO INTERRUPTOR PARALELO, CAIXA</v>
          </cell>
          <cell r="C8090" t="str">
            <v>UN</v>
          </cell>
          <cell r="D8090" t="str">
            <v>CR</v>
          </cell>
          <cell r="E8090">
            <v>113.84</v>
          </cell>
        </row>
        <row r="8091">
          <cell r="A8091" t="str">
            <v>ELÉTRICA,</v>
          </cell>
          <cell r="B8091" t="str">
            <v>ELETRODUTO, CABO, RASGO, QUEBRA E CHUMBAMENTO (EXCLUINDO LUM</v>
          </cell>
        </row>
        <row r="8092">
          <cell r="A8092" t="str">
            <v>INÁRIA E L</v>
          </cell>
          <cell r="B8092" t="str">
            <v>ÂMPADA). AF_01/2016</v>
          </cell>
        </row>
        <row r="8093">
          <cell r="A8093">
            <v>93139</v>
          </cell>
          <cell r="B8093" t="str">
            <v>PONTO DE ILUMINAÇÃO RESIDENCIAL INCLUINDO INTERRUPTOR PARALELO (2 MÓDU</v>
          </cell>
          <cell r="C8093" t="str">
            <v>UN</v>
          </cell>
          <cell r="D8093" t="str">
            <v>CR</v>
          </cell>
          <cell r="E8093">
            <v>149.69999999999999</v>
          </cell>
        </row>
        <row r="8094">
          <cell r="A8094" t="str">
            <v>LOS), CAIX</v>
          </cell>
          <cell r="B8094" t="str">
            <v>A ELÉTRICA, ELETRODUTO, CABO, RASGO, QUEBRA E CHUMBAMENTO (E</v>
          </cell>
        </row>
        <row r="8095">
          <cell r="A8095" t="str">
            <v>XCLUINDO L</v>
          </cell>
          <cell r="B8095" t="str">
            <v>UMINÁRIA E LÂMPADA). AF_01/2016</v>
          </cell>
        </row>
        <row r="8096">
          <cell r="A8096">
            <v>93140</v>
          </cell>
          <cell r="B8096" t="str">
            <v>PONTO DE ILUMINAÇÃO RESIDENCIAL INCLUINDO INTERRUPTOR SIMPLES CONJUGAD</v>
          </cell>
          <cell r="C8096" t="str">
            <v>UN</v>
          </cell>
          <cell r="D8096" t="str">
            <v>CR</v>
          </cell>
          <cell r="E8096">
            <v>139.71</v>
          </cell>
        </row>
        <row r="8097">
          <cell r="A8097" t="str">
            <v>O COM PARA</v>
          </cell>
          <cell r="B8097" t="str">
            <v>LELO, CAIXA ELÉTRICA, ELETRODUTO, CABO, RASGO, QUEBRA E CHUM</v>
          </cell>
        </row>
        <row r="8098">
          <cell r="A8098" t="str">
            <v>BAMENTO (E</v>
          </cell>
          <cell r="B8098" t="str">
            <v>XCLUINDO LUMINÁRIA E LÂMPADA). AF_01/2016</v>
          </cell>
        </row>
        <row r="8099">
          <cell r="A8099">
            <v>93141</v>
          </cell>
          <cell r="B8099" t="str">
            <v>PONTO DE TOMADA RESIDENCIAL INCLUINDO TOMADA 10A/250V, CAIXA ELÉTRICA,</v>
          </cell>
          <cell r="C8099" t="str">
            <v>UN</v>
          </cell>
          <cell r="D8099" t="str">
            <v>CR</v>
          </cell>
          <cell r="E8099">
            <v>113.98</v>
          </cell>
        </row>
        <row r="8100">
          <cell r="A8100" t="str">
            <v>ELETRODUTO</v>
          </cell>
          <cell r="B8100" t="str">
            <v>, CABO, RASGO, QUEBRA E CHUMBAMENTO. AF_01/2016</v>
          </cell>
        </row>
        <row r="8101">
          <cell r="A8101">
            <v>93142</v>
          </cell>
          <cell r="B8101" t="str">
            <v>PONTO DE TOMADA RESIDENCIAL INCLUINDO TOMADA (2 MÓDULOS) 10A/250V, CAI</v>
          </cell>
          <cell r="C8101" t="str">
            <v>UN</v>
          </cell>
          <cell r="D8101" t="str">
            <v>CR</v>
          </cell>
          <cell r="E8101">
            <v>129.91</v>
          </cell>
        </row>
        <row r="8102">
          <cell r="A8102" t="str">
            <v>XA ELÉTRIC</v>
          </cell>
          <cell r="B8102" t="str">
            <v>A, ELETRODUTO, CABO, RASGO, QUEBRA E CHUMBAMENTO. AF_01/2016</v>
          </cell>
        </row>
        <row r="8103">
          <cell r="A8103">
            <v>93143</v>
          </cell>
          <cell r="B8103" t="str">
            <v>PONTO DE TOMADA RESIDENCIAL INCLUINDO TOMADA 20A/250V, CAIXA ELÉTRICA,</v>
          </cell>
          <cell r="C8103" t="str">
            <v>UN</v>
          </cell>
          <cell r="D8103" t="str">
            <v>CR</v>
          </cell>
          <cell r="E8103">
            <v>119.29</v>
          </cell>
        </row>
        <row r="8104">
          <cell r="A8104" t="str">
            <v>ELETRODUTO</v>
          </cell>
          <cell r="B8104" t="str">
            <v>, CABO, RASGO, QUEBRA E CHUMBAMENTO. AF_01/2016</v>
          </cell>
        </row>
        <row r="8105">
          <cell r="A8105">
            <v>93144</v>
          </cell>
          <cell r="B8105" t="str">
            <v>PONTO DE UTILIZAÇÃO DE EQUIPAMENTOS ELÉTRICOS, RESIDENCIAL, INCLUINDO</v>
          </cell>
          <cell r="C8105" t="str">
            <v>UN</v>
          </cell>
          <cell r="D8105" t="str">
            <v>CR</v>
          </cell>
          <cell r="E8105">
            <v>131.07</v>
          </cell>
        </row>
        <row r="8106">
          <cell r="A8106" t="str">
            <v>SUPORTE E</v>
          </cell>
          <cell r="B8106" t="str">
            <v>PLACA, CAIXA ELÉTRICA, ELETRODUTO, CABO, RASGO, QUEBRA E CHU</v>
          </cell>
        </row>
        <row r="8107">
          <cell r="A8107" t="str">
            <v>MBAMENTO.</v>
          </cell>
          <cell r="B8107" t="str">
            <v>AF_01/2016</v>
          </cell>
        </row>
        <row r="8108">
          <cell r="A8108">
            <v>93145</v>
          </cell>
          <cell r="B8108" t="str">
            <v>PONTO DE ILUMINAÇÃO E TOMADA, RESIDENCIAL, INCLUINDO INTERRUPTOR SIMPL</v>
          </cell>
          <cell r="C8108" t="str">
            <v>UN</v>
          </cell>
          <cell r="D8108" t="str">
            <v>CR</v>
          </cell>
          <cell r="E8108">
            <v>143.19999999999999</v>
          </cell>
        </row>
        <row r="8109">
          <cell r="A8109" t="str">
            <v>ES E TOMAD</v>
          </cell>
          <cell r="B8109" t="str">
            <v>A 10A/250V, CAIXA ELÉTRICA, ELETRODUTO, CABO, RASGO, QUEBRA</v>
          </cell>
        </row>
        <row r="8110">
          <cell r="A8110" t="str">
            <v>E CHUMBAME</v>
          </cell>
          <cell r="B8110" t="str">
            <v>NTO (EXCLUINDO LUMINÁRIA E LÂMPADA). AF_01/2016</v>
          </cell>
        </row>
        <row r="8111">
          <cell r="A8111">
            <v>93146</v>
          </cell>
          <cell r="B8111" t="str">
            <v>PONTO DE ILUMINAÇÃO E TOMADA, RESIDENCIAL, INCLUINDO INTERRUPTOR PARAL</v>
          </cell>
          <cell r="C8111" t="str">
            <v>UN</v>
          </cell>
          <cell r="D8111" t="str">
            <v>CR</v>
          </cell>
          <cell r="E8111">
            <v>156.53</v>
          </cell>
        </row>
        <row r="8112">
          <cell r="A8112" t="str">
            <v>ELO E TOMA</v>
          </cell>
          <cell r="B8112" t="str">
            <v>DA 10A/250V, CAIXA ELÉTRICA, ELETRODUTO, CABO, RASGO, QUEBRA</v>
          </cell>
        </row>
        <row r="8113">
          <cell r="A8113" t="str">
            <v>E CHUMBAME</v>
          </cell>
          <cell r="B8113" t="str">
            <v>NTO (EXCLUINDO LUMINÁRIA E LÂMPADA). AF_01/2016</v>
          </cell>
        </row>
        <row r="8114">
          <cell r="A8114">
            <v>93147</v>
          </cell>
          <cell r="B8114" t="str">
            <v>PONTO DE ILUMINAÇÃO E TOMADA, RESIDENCIAL, INCLUINDO INTERRUPTOR SIMPL</v>
          </cell>
          <cell r="C8114" t="str">
            <v>UN</v>
          </cell>
          <cell r="D8114" t="str">
            <v>CR</v>
          </cell>
          <cell r="E8114">
            <v>182.43</v>
          </cell>
        </row>
        <row r="8115">
          <cell r="A8115" t="str">
            <v>ES, INTERR</v>
          </cell>
          <cell r="B8115" t="str">
            <v>UPTOR PARALELO E TOMADA 10A/250V, CAIXA ELÉTRICA, ELETRODUTO</v>
          </cell>
        </row>
        <row r="8116">
          <cell r="A8116" t="str">
            <v>, CABO, RA</v>
          </cell>
          <cell r="B8116" t="str">
            <v>SGO, QUEBRA E CHUMBAMENTO (EXCLUINDO LUMINÁRIA E LÂMPADA). A</v>
          </cell>
        </row>
        <row r="8117">
          <cell r="A8117" t="str">
            <v>SINAPI - S</v>
          </cell>
          <cell r="B8117" t="str">
            <v>ISTEMA NACIONAL DE PESQUISA DE CUSTOS E ÍNDICES DA CONSTRUÇÃO CIVIL</v>
          </cell>
        </row>
        <row r="8118">
          <cell r="A8118" t="str">
            <v>PCI.817.01</v>
          </cell>
          <cell r="B8118" t="e">
            <v>#NAME?</v>
          </cell>
          <cell r="D8118" t="str">
            <v>EM</v>
          </cell>
          <cell r="E8118" t="str">
            <v>06/2016 AS 13:04:4</v>
          </cell>
        </row>
        <row r="8119">
          <cell r="D8119" t="str">
            <v>TA</v>
          </cell>
          <cell r="E8119" t="str">
            <v>TÉCNICA: 13/06/20</v>
          </cell>
        </row>
        <row r="8120">
          <cell r="A8120" t="str">
            <v>ENCARGOS S</v>
          </cell>
          <cell r="B8120" t="str">
            <v>OCIAIS DESONERADOS: 90,80%(HORA)   52,84%(MÊS)</v>
          </cell>
        </row>
        <row r="8121">
          <cell r="A8121" t="str">
            <v>ABRANGÊNCI</v>
          </cell>
          <cell r="B8121" t="str">
            <v>A : NACIONAL                                              LOCALIDADE  : BELO</v>
          </cell>
          <cell r="C8121" t="str">
            <v>HORI</v>
          </cell>
        </row>
        <row r="8122">
          <cell r="A8122" t="str">
            <v>REF.COLETA</v>
          </cell>
          <cell r="B8122" t="str">
            <v>: MEDIANO</v>
          </cell>
          <cell r="D8122" t="str">
            <v>TA</v>
          </cell>
          <cell r="E8122" t="str">
            <v>: 05/2016</v>
          </cell>
        </row>
        <row r="8123">
          <cell r="A8123" t="str">
            <v>CÓDIGO</v>
          </cell>
          <cell r="B8123" t="str">
            <v>|D E S C R I Ç Ã O                                                   |UN</v>
          </cell>
          <cell r="C8123" t="str">
            <v>IDADE</v>
          </cell>
          <cell r="D8123" t="str">
            <v>DE</v>
          </cell>
          <cell r="E8123" t="str">
            <v>|CUSTO TOTA</v>
          </cell>
        </row>
        <row r="8124">
          <cell r="A8124" t="str">
            <v>VÍNCULO...</v>
          </cell>
          <cell r="B8124" t="str">
            <v>..: CAIXA REFERENCIAL</v>
          </cell>
        </row>
        <row r="8125">
          <cell r="A8125" t="str">
            <v>F_01/2016</v>
          </cell>
        </row>
        <row r="8126">
          <cell r="A8126">
            <v>178</v>
          </cell>
          <cell r="B8126" t="str">
            <v>GERADORES</v>
          </cell>
        </row>
        <row r="8127">
          <cell r="A8127">
            <v>74027</v>
          </cell>
          <cell r="B8127" t="str">
            <v>GRUPO GERADOR 150/170 KVA - MOTOR DIESEL</v>
          </cell>
        </row>
        <row r="8128">
          <cell r="A8128" t="str">
            <v>74027/004</v>
          </cell>
          <cell r="B8128" t="str">
            <v>GRUPO GERADOR 150/170 KVA MOTOR DIESEL - MATERIAL NA OPERACAO</v>
          </cell>
          <cell r="C8128" t="str">
            <v>H</v>
          </cell>
          <cell r="D8128" t="str">
            <v>C</v>
          </cell>
          <cell r="E8128">
            <v>90.72</v>
          </cell>
        </row>
        <row r="8129">
          <cell r="A8129">
            <v>74028</v>
          </cell>
          <cell r="B8129" t="str">
            <v>GRUPO GERADOR 40 KVA - MOTOR DIESEL</v>
          </cell>
        </row>
        <row r="8130">
          <cell r="A8130" t="str">
            <v>74028/001</v>
          </cell>
          <cell r="B8130" t="str">
            <v>GRUPO GERADOR 40 KVA MOTOR DIESEL - DEPRECIACAO E JUROS</v>
          </cell>
          <cell r="C8130" t="str">
            <v>H</v>
          </cell>
          <cell r="D8130" t="str">
            <v>CR</v>
          </cell>
          <cell r="E8130">
            <v>2.81</v>
          </cell>
        </row>
        <row r="8131">
          <cell r="A8131" t="str">
            <v>74028/002</v>
          </cell>
          <cell r="B8131" t="str">
            <v>GRUPO GERADOR 40 KVA MOTOR DIESEL - MANUTENCAO</v>
          </cell>
          <cell r="C8131" t="str">
            <v>H</v>
          </cell>
          <cell r="D8131" t="str">
            <v>CR</v>
          </cell>
          <cell r="E8131">
            <v>0.99</v>
          </cell>
        </row>
        <row r="8132">
          <cell r="A8132" t="str">
            <v>74028/003</v>
          </cell>
          <cell r="B8132" t="str">
            <v>GRUPO GERADOR 40 KVA MOTOR DIESEL - MATERIAL NA OPERACAO</v>
          </cell>
          <cell r="C8132" t="str">
            <v>H</v>
          </cell>
          <cell r="D8132" t="str">
            <v>C</v>
          </cell>
          <cell r="E8132">
            <v>29.7</v>
          </cell>
        </row>
        <row r="8133">
          <cell r="A8133" t="str">
            <v>74028/004</v>
          </cell>
          <cell r="B8133" t="str">
            <v>GRUPO GERADOR 40 KVA MOTOR DIESEL - UTILIZACAO OPERATIVA</v>
          </cell>
          <cell r="C8133" t="str">
            <v>CHP</v>
          </cell>
          <cell r="D8133" t="str">
            <v>CR</v>
          </cell>
          <cell r="E8133">
            <v>33.5</v>
          </cell>
        </row>
        <row r="8134">
          <cell r="A8134">
            <v>243</v>
          </cell>
          <cell r="B8134" t="str">
            <v>SISTEMAS DE PROTECAO/ATERRAMENTO</v>
          </cell>
        </row>
        <row r="8135">
          <cell r="A8135" t="str">
            <v>8260     I</v>
          </cell>
          <cell r="B8135" t="str">
            <v>NSTALACAO PARA-RAIOS P/RESERVATORIO</v>
          </cell>
          <cell r="C8135" t="str">
            <v>UN</v>
          </cell>
          <cell r="D8135" t="str">
            <v>CR</v>
          </cell>
          <cell r="E8135">
            <v>2824.58</v>
          </cell>
        </row>
        <row r="8136">
          <cell r="A8136">
            <v>68069</v>
          </cell>
          <cell r="B8136" t="str">
            <v>HASTE COPPERWELD 5/8 X 3,0M COM CONECTOR</v>
          </cell>
          <cell r="C8136" t="str">
            <v>UN</v>
          </cell>
          <cell r="D8136" t="str">
            <v>CR</v>
          </cell>
          <cell r="E8136">
            <v>45.07</v>
          </cell>
        </row>
        <row r="8137">
          <cell r="A8137">
            <v>68070</v>
          </cell>
          <cell r="B8137" t="str">
            <v>PARA-RAIOS TIPO FRANKLIN - CABO E SUPORTE ISOLADOR</v>
          </cell>
          <cell r="C8137" t="str">
            <v>M</v>
          </cell>
          <cell r="D8137" t="str">
            <v>CR</v>
          </cell>
          <cell r="E8137">
            <v>43.72</v>
          </cell>
        </row>
        <row r="8138">
          <cell r="A8138">
            <v>72315</v>
          </cell>
          <cell r="B8138" t="str">
            <v>TERMINAL AEREO EM ACO GALVANIZADO COM BASE DE FIXACAO H = 30CM</v>
          </cell>
          <cell r="C8138" t="str">
            <v>UN</v>
          </cell>
          <cell r="D8138" t="str">
            <v>CR</v>
          </cell>
          <cell r="E8138">
            <v>20.13</v>
          </cell>
        </row>
        <row r="8139">
          <cell r="A8139">
            <v>72927</v>
          </cell>
          <cell r="B8139" t="str">
            <v>CORDOALHA DE COBRE NU, INCLUSIVE ISOLADORES - 16,00 MM2 - FORNECIMENTO</v>
          </cell>
          <cell r="C8139" t="str">
            <v>M</v>
          </cell>
          <cell r="D8139" t="str">
            <v>CR</v>
          </cell>
          <cell r="E8139">
            <v>27.24</v>
          </cell>
        </row>
        <row r="8140">
          <cell r="A8140" t="str">
            <v>E INSTALAC</v>
          </cell>
          <cell r="B8140" t="str">
            <v>AO</v>
          </cell>
        </row>
        <row r="8141">
          <cell r="A8141">
            <v>72928</v>
          </cell>
          <cell r="B8141" t="str">
            <v>CORDOALHA DE COBRE NU, INCLUSIVE ISOLADORES - 25,00 MM2 - FORNECIMENTO</v>
          </cell>
          <cell r="C8141" t="str">
            <v>M</v>
          </cell>
          <cell r="D8141" t="str">
            <v>CR</v>
          </cell>
          <cell r="E8141">
            <v>31.07</v>
          </cell>
        </row>
        <row r="8142">
          <cell r="A8142" t="str">
            <v>E INSTALAC</v>
          </cell>
          <cell r="B8142" t="str">
            <v>AO</v>
          </cell>
        </row>
        <row r="8143">
          <cell r="A8143">
            <v>72929</v>
          </cell>
          <cell r="B8143" t="str">
            <v>CORDOALHA DE COBRE NU, INCLUSIVE ISOLADORES - 35,00 MM2 - FORNECIMENTO</v>
          </cell>
          <cell r="C8143" t="str">
            <v>M</v>
          </cell>
          <cell r="D8143" t="str">
            <v>CR</v>
          </cell>
          <cell r="E8143">
            <v>36.04</v>
          </cell>
        </row>
        <row r="8144">
          <cell r="A8144" t="str">
            <v>E INSTALAC</v>
          </cell>
          <cell r="B8144" t="str">
            <v>AO</v>
          </cell>
        </row>
        <row r="8145">
          <cell r="A8145">
            <v>72930</v>
          </cell>
          <cell r="B8145" t="str">
            <v>CORDOALHA DE COBRE NU, INCLUSIVE ISOLADORES - 50,00 MM2 - FORNECIMENTO</v>
          </cell>
          <cell r="C8145" t="str">
            <v>M</v>
          </cell>
          <cell r="D8145" t="str">
            <v>CR</v>
          </cell>
          <cell r="E8145">
            <v>44.34</v>
          </cell>
        </row>
        <row r="8146">
          <cell r="A8146" t="str">
            <v>E INSTALAC</v>
          </cell>
          <cell r="B8146" t="str">
            <v>AO</v>
          </cell>
        </row>
        <row r="8147">
          <cell r="A8147">
            <v>72931</v>
          </cell>
          <cell r="B8147" t="str">
            <v>CORDOALHA DE COBRE NU, INCLUSIVE ISOLADORES - 70,00 MM2 - FORNECIMENTO</v>
          </cell>
          <cell r="C8147" t="str">
            <v>M</v>
          </cell>
          <cell r="D8147" t="str">
            <v>CR</v>
          </cell>
          <cell r="E8147">
            <v>53.1</v>
          </cell>
        </row>
        <row r="8148">
          <cell r="A8148" t="str">
            <v>E INSTALAC</v>
          </cell>
          <cell r="B8148" t="str">
            <v>AO</v>
          </cell>
        </row>
        <row r="8149">
          <cell r="A8149">
            <v>72932</v>
          </cell>
          <cell r="B8149" t="str">
            <v>CORDOALHA DE COBRE NU, INCLUSIVE ISOLADORES - 95,00 MM2 - FORNECIMENTO</v>
          </cell>
          <cell r="C8149" t="str">
            <v>M</v>
          </cell>
          <cell r="D8149" t="str">
            <v>CR</v>
          </cell>
          <cell r="E8149">
            <v>64.78</v>
          </cell>
        </row>
        <row r="8150">
          <cell r="A8150" t="str">
            <v>E INSTALAC</v>
          </cell>
          <cell r="B8150" t="str">
            <v>AO</v>
          </cell>
        </row>
        <row r="8151">
          <cell r="A8151">
            <v>83483</v>
          </cell>
          <cell r="B8151" t="str">
            <v>HASTE DE TERRA CANTONEIRA GALVANIZADA L=2,00M COM CONEXOES</v>
          </cell>
          <cell r="C8151" t="str">
            <v>UN</v>
          </cell>
          <cell r="D8151" t="str">
            <v>CR</v>
          </cell>
          <cell r="E8151">
            <v>49.14</v>
          </cell>
        </row>
        <row r="8152">
          <cell r="A8152">
            <v>83484</v>
          </cell>
          <cell r="B8152" t="str">
            <v>HASTE COPERWELD 3/4" X 3,00M COM CONECTOR</v>
          </cell>
          <cell r="C8152" t="str">
            <v>UN</v>
          </cell>
          <cell r="D8152" t="str">
            <v>CR</v>
          </cell>
          <cell r="E8152">
            <v>60.04</v>
          </cell>
        </row>
        <row r="8153">
          <cell r="A8153" t="str">
            <v>SINAPI - S</v>
          </cell>
          <cell r="B8153" t="str">
            <v>ISTEMA NACIONAL DE PESQUISA DE CUSTOS E ÍNDICES DA CONSTRUÇÃO CIVIL</v>
          </cell>
        </row>
        <row r="8154">
          <cell r="A8154" t="str">
            <v>PCI.817.01</v>
          </cell>
          <cell r="B8154" t="e">
            <v>#NAME?</v>
          </cell>
          <cell r="D8154" t="str">
            <v>EM</v>
          </cell>
          <cell r="E8154" t="str">
            <v>06/2016 AS 13:04:4</v>
          </cell>
        </row>
        <row r="8155">
          <cell r="D8155" t="str">
            <v>TA</v>
          </cell>
          <cell r="E8155" t="str">
            <v>TÉCNICA: 13/06/20</v>
          </cell>
        </row>
        <row r="8156">
          <cell r="A8156" t="str">
            <v>ENCARGOS S</v>
          </cell>
          <cell r="B8156" t="str">
            <v>OCIAIS DESONERADOS: 90,80%(HORA)   52,84%(MÊS)</v>
          </cell>
        </row>
        <row r="8157">
          <cell r="A8157" t="str">
            <v>ABRANGÊNCI</v>
          </cell>
          <cell r="B8157" t="str">
            <v>A : NACIONAL                                              LOCALIDADE  : BELO</v>
          </cell>
          <cell r="C8157" t="str">
            <v>HORI</v>
          </cell>
        </row>
        <row r="8158">
          <cell r="A8158" t="str">
            <v>REF.COLETA</v>
          </cell>
          <cell r="B8158" t="str">
            <v>: MEDIANO</v>
          </cell>
          <cell r="D8158" t="str">
            <v>TA</v>
          </cell>
          <cell r="E8158" t="str">
            <v>: 05/2016</v>
          </cell>
        </row>
        <row r="8159">
          <cell r="A8159" t="str">
            <v>CÓDIGO</v>
          </cell>
          <cell r="B8159" t="str">
            <v>|D E S C R I Ç Ã O                                                   |UN</v>
          </cell>
          <cell r="C8159" t="str">
            <v>IDADE</v>
          </cell>
          <cell r="D8159" t="str">
            <v>DE</v>
          </cell>
          <cell r="E8159" t="str">
            <v>|CUSTO TOTA</v>
          </cell>
        </row>
        <row r="8160">
          <cell r="A8160" t="str">
            <v>VÍNCULO...</v>
          </cell>
          <cell r="B8160" t="str">
            <v>..: CAIXA REFERENCIAL</v>
          </cell>
        </row>
        <row r="8161">
          <cell r="A8161">
            <v>83485</v>
          </cell>
          <cell r="B8161" t="str">
            <v>HASTE DE ATERRAMENTO EM AÇO COM 3,00 M DE COMPRIMENTO E DN = 5/8" REVE</v>
          </cell>
          <cell r="C8161" t="str">
            <v>UN</v>
          </cell>
          <cell r="D8161" t="str">
            <v>CR</v>
          </cell>
          <cell r="E8161">
            <v>43.91</v>
          </cell>
        </row>
        <row r="8162">
          <cell r="A8162" t="str">
            <v>STIDA COM</v>
          </cell>
          <cell r="B8162" t="str">
            <v>BAIXA CAMADA DE COBRE, SEM CONECTOR</v>
          </cell>
        </row>
        <row r="8163">
          <cell r="A8163">
            <v>83638</v>
          </cell>
          <cell r="B8163" t="str">
            <v>MASTRO SIMPLES DE FERRO GALVANIZADO P/ PARA-RAIOS H=3,00M INCLUINDO BA</v>
          </cell>
          <cell r="C8163" t="str">
            <v>UN</v>
          </cell>
          <cell r="D8163" t="str">
            <v>CR</v>
          </cell>
          <cell r="E8163">
            <v>270.81</v>
          </cell>
        </row>
        <row r="8164">
          <cell r="A8164" t="str">
            <v>SE - FORNE</v>
          </cell>
          <cell r="B8164" t="str">
            <v>CIMENTO E INSTALACAO</v>
          </cell>
        </row>
        <row r="8165">
          <cell r="A8165">
            <v>83641</v>
          </cell>
          <cell r="B8165" t="str">
            <v>PARA-RAIO TP VALVULA 15KV/5KA - FORNECIMENTO E INSTALACAO</v>
          </cell>
          <cell r="C8165" t="str">
            <v>UN</v>
          </cell>
          <cell r="D8165" t="str">
            <v>CR</v>
          </cell>
          <cell r="E8165">
            <v>315.68</v>
          </cell>
        </row>
        <row r="8166">
          <cell r="A8166">
            <v>244</v>
          </cell>
          <cell r="B8166" t="str">
            <v>SERVICOS DIVERSOS</v>
          </cell>
        </row>
        <row r="8167">
          <cell r="A8167" t="str">
            <v>9535     C</v>
          </cell>
          <cell r="B8167" t="str">
            <v>HUVEIRO ELETRICO COMUM CORPO PLASTICO TIPO DUCHA, FORNECIMENTO E INST</v>
          </cell>
          <cell r="C8167" t="str">
            <v>UN</v>
          </cell>
          <cell r="D8167" t="str">
            <v>CR</v>
          </cell>
          <cell r="E8167">
            <v>56.19</v>
          </cell>
        </row>
        <row r="8168">
          <cell r="A8168" t="str">
            <v>ALACAO</v>
          </cell>
        </row>
        <row r="8169">
          <cell r="A8169">
            <v>270</v>
          </cell>
          <cell r="B8169" t="str">
            <v>CHAVES EM GERAL/FUSIVEIS E CONECTORES</v>
          </cell>
        </row>
        <row r="8170">
          <cell r="A8170">
            <v>72322</v>
          </cell>
          <cell r="B8170" t="str">
            <v>CHAVE SECCIONADORA TRIPOLAR, ABERTURA SOB CARGA, COM FUSÍVEIS NH - 100</v>
          </cell>
          <cell r="C8170" t="str">
            <v>UN</v>
          </cell>
          <cell r="D8170" t="str">
            <v>CR</v>
          </cell>
          <cell r="E8170">
            <v>348.69</v>
          </cell>
        </row>
        <row r="8171">
          <cell r="A8171" t="str">
            <v>A/250V - F</v>
          </cell>
          <cell r="B8171" t="str">
            <v>ORNECIMENTO E INSTALACAO</v>
          </cell>
        </row>
        <row r="8172">
          <cell r="A8172">
            <v>72326</v>
          </cell>
          <cell r="B8172" t="str">
            <v>CHAVE SECCIONADORA TRIPOLAR, ABERTURA SOB CARGA, COM FUSÍVEIS NH - 200</v>
          </cell>
          <cell r="C8172" t="str">
            <v>UN</v>
          </cell>
          <cell r="D8172" t="str">
            <v>CR</v>
          </cell>
          <cell r="E8172">
            <v>478.64</v>
          </cell>
        </row>
        <row r="8173">
          <cell r="A8173" t="str">
            <v>A/250V</v>
          </cell>
        </row>
        <row r="8174">
          <cell r="A8174">
            <v>72327</v>
          </cell>
          <cell r="B8174" t="str">
            <v>FUSÍVEL TIPO "DIAZED", TIPO RÁPIDO OU RETARDADO - 2/25A - FORNECIMENTO</v>
          </cell>
          <cell r="C8174" t="str">
            <v>UN</v>
          </cell>
          <cell r="D8174" t="str">
            <v>CR</v>
          </cell>
          <cell r="E8174">
            <v>6.39</v>
          </cell>
        </row>
        <row r="8175">
          <cell r="A8175" t="str">
            <v>E INSTALAC</v>
          </cell>
          <cell r="B8175" t="str">
            <v>AO</v>
          </cell>
        </row>
        <row r="8176">
          <cell r="A8176">
            <v>72328</v>
          </cell>
          <cell r="B8176" t="str">
            <v>FUSÍVEL TIPO "DIAZED", TIPO RÁPIDO OU RETARDADO - 35/63A - FORNECIMENT</v>
          </cell>
          <cell r="C8176" t="str">
            <v>UN</v>
          </cell>
          <cell r="D8176" t="str">
            <v>CR</v>
          </cell>
          <cell r="E8176">
            <v>8.17</v>
          </cell>
        </row>
        <row r="8177">
          <cell r="A8177" t="str">
            <v>O E INSTAL</v>
          </cell>
          <cell r="B8177" t="str">
            <v>ACAO</v>
          </cell>
        </row>
        <row r="8178">
          <cell r="A8178">
            <v>72330</v>
          </cell>
          <cell r="B8178" t="str">
            <v>FUSÍVEL TIPO NH 200A - TAMANHO 01 - FORNECIMENTO E INSTALACAO</v>
          </cell>
          <cell r="C8178" t="str">
            <v>UN</v>
          </cell>
          <cell r="D8178" t="str">
            <v>CR</v>
          </cell>
          <cell r="E8178">
            <v>46.71</v>
          </cell>
        </row>
        <row r="8179">
          <cell r="A8179">
            <v>73780</v>
          </cell>
          <cell r="B8179" t="str">
            <v>CHAVES</v>
          </cell>
        </row>
        <row r="8180">
          <cell r="A8180" t="str">
            <v>73780/001</v>
          </cell>
          <cell r="B8180" t="str">
            <v>CHAVE FUSIVEL UNIPOLAR, 15KV - 100A, EQUIPADA COM COMANDO PARA HASTE D</v>
          </cell>
          <cell r="C8180" t="str">
            <v>UN</v>
          </cell>
          <cell r="D8180" t="str">
            <v>CR</v>
          </cell>
          <cell r="E8180">
            <v>283.95</v>
          </cell>
        </row>
        <row r="8181">
          <cell r="A8181" t="str">
            <v>E MANOBRA</v>
          </cell>
          <cell r="B8181" t="str">
            <v>.       FORNECIMENTO E INSTALAÇÃO.</v>
          </cell>
        </row>
        <row r="8182">
          <cell r="A8182" t="str">
            <v>73780/002</v>
          </cell>
          <cell r="B8182" t="str">
            <v>CHAVE BLINDADA TRIPOLAR 250V, 30A - FORNECIMENTO E INSTALACAO</v>
          </cell>
          <cell r="C8182" t="str">
            <v>UN</v>
          </cell>
          <cell r="D8182" t="str">
            <v>CR</v>
          </cell>
          <cell r="E8182">
            <v>178.35</v>
          </cell>
        </row>
        <row r="8183">
          <cell r="A8183" t="str">
            <v>73780/003</v>
          </cell>
          <cell r="B8183" t="str">
            <v>CHAVE BLINDADA TRIPOLAR 250V, 60A - FORNECIMENTO E INSTALACAO</v>
          </cell>
          <cell r="C8183" t="str">
            <v>UN</v>
          </cell>
          <cell r="D8183" t="str">
            <v>CR</v>
          </cell>
          <cell r="E8183">
            <v>284.04000000000002</v>
          </cell>
        </row>
        <row r="8184">
          <cell r="A8184" t="str">
            <v>73780/004</v>
          </cell>
          <cell r="B8184" t="str">
            <v>CHAVE BLINDADA TRIPOLAR 250V, 100A - FORNECIMENTO E INSTALACAO</v>
          </cell>
          <cell r="C8184" t="str">
            <v>UN</v>
          </cell>
          <cell r="D8184" t="str">
            <v>CR</v>
          </cell>
          <cell r="E8184">
            <v>638.80999999999995</v>
          </cell>
        </row>
        <row r="8185">
          <cell r="A8185">
            <v>83482</v>
          </cell>
          <cell r="B8185" t="str">
            <v>FUSIVEL TIPO NH 250 A, TAMANHO 1 - FORNECIMENTO E INSTALACAO</v>
          </cell>
          <cell r="C8185" t="str">
            <v>UN</v>
          </cell>
          <cell r="D8185" t="str">
            <v>CR</v>
          </cell>
          <cell r="E8185">
            <v>47.04</v>
          </cell>
        </row>
        <row r="8186">
          <cell r="A8186">
            <v>83487</v>
          </cell>
          <cell r="B8186" t="str">
            <v>BASE PARA FUSIVEL (PORTA-FUSIVEL) NH 01 250A</v>
          </cell>
          <cell r="C8186" t="str">
            <v>UN</v>
          </cell>
          <cell r="D8186" t="str">
            <v>CR</v>
          </cell>
          <cell r="E8186">
            <v>71.83</v>
          </cell>
        </row>
        <row r="8187">
          <cell r="A8187">
            <v>83488</v>
          </cell>
          <cell r="B8187" t="str">
            <v>SECCIONADOR TRIPOLAR 15KV/400A ACIONAM SIMULT VARA MANOBRA (MANOBRA) -</v>
          </cell>
          <cell r="C8187" t="str">
            <v>UN</v>
          </cell>
          <cell r="D8187" t="str">
            <v>CR</v>
          </cell>
          <cell r="E8187">
            <v>2043.65</v>
          </cell>
        </row>
        <row r="8188">
          <cell r="A8188" t="str">
            <v>FORNECIMEN</v>
          </cell>
          <cell r="B8188" t="str">
            <v>TO E INSTALACAO</v>
          </cell>
        </row>
        <row r="8189">
          <cell r="A8189" t="str">
            <v>SINAPI - S</v>
          </cell>
          <cell r="B8189" t="str">
            <v>ISTEMA NACIONAL DE PESQUISA DE CUSTOS E ÍNDICES DA CONSTRUÇÃO CIVIL</v>
          </cell>
        </row>
        <row r="8190">
          <cell r="A8190" t="str">
            <v>PCI.817.01</v>
          </cell>
          <cell r="B8190" t="e">
            <v>#NAME?</v>
          </cell>
          <cell r="D8190" t="str">
            <v>EM</v>
          </cell>
          <cell r="E8190" t="str">
            <v>06/2016 AS 13:04:4</v>
          </cell>
        </row>
        <row r="8191">
          <cell r="D8191" t="str">
            <v>TA</v>
          </cell>
          <cell r="E8191" t="str">
            <v>TÉCNICA: 13/06/20</v>
          </cell>
        </row>
        <row r="8192">
          <cell r="A8192" t="str">
            <v>ENCARGOS S</v>
          </cell>
          <cell r="B8192" t="str">
            <v>OCIAIS DESONERADOS: 90,80%(HORA)   52,84%(MÊS)</v>
          </cell>
        </row>
        <row r="8193">
          <cell r="A8193" t="str">
            <v>ABRANGÊNCI</v>
          </cell>
          <cell r="B8193" t="str">
            <v>A : NACIONAL                                              LOCALIDADE  : BELO</v>
          </cell>
          <cell r="C8193" t="str">
            <v>HORI</v>
          </cell>
        </row>
        <row r="8194">
          <cell r="A8194" t="str">
            <v>REF.COLETA</v>
          </cell>
          <cell r="B8194" t="str">
            <v>: MEDIANO</v>
          </cell>
          <cell r="D8194" t="str">
            <v>TA</v>
          </cell>
          <cell r="E8194" t="str">
            <v>: 05/2016</v>
          </cell>
        </row>
        <row r="8195">
          <cell r="A8195" t="str">
            <v>CÓDIGO</v>
          </cell>
          <cell r="B8195" t="str">
            <v>|D E S C R I Ç Ã O                                                   |UN</v>
          </cell>
          <cell r="C8195" t="str">
            <v>IDADE</v>
          </cell>
          <cell r="D8195" t="str">
            <v>DE</v>
          </cell>
          <cell r="E8195" t="str">
            <v>|CUSTO TOTA</v>
          </cell>
        </row>
        <row r="8196">
          <cell r="A8196" t="str">
            <v>VÍNCULO...</v>
          </cell>
          <cell r="B8196" t="str">
            <v>..: CAIXA REFERENCIAL</v>
          </cell>
        </row>
        <row r="8197">
          <cell r="A8197">
            <v>83489</v>
          </cell>
          <cell r="B8197" t="str">
            <v>SECCIONADOR TRIPOLAR 15KV/400A ACIONAM SIMULT PUNHO MANOBRA (COMANDO)</v>
          </cell>
          <cell r="C8197" t="str">
            <v>UN</v>
          </cell>
          <cell r="D8197" t="str">
            <v>CR</v>
          </cell>
          <cell r="E8197">
            <v>2220.85</v>
          </cell>
        </row>
        <row r="8198">
          <cell r="A8198" t="e">
            <v>#NAME?</v>
          </cell>
          <cell r="B8198" t="str">
            <v>MENTO E INSTALACAO</v>
          </cell>
        </row>
        <row r="8199">
          <cell r="A8199">
            <v>83490</v>
          </cell>
          <cell r="B8199" t="str">
            <v>CHAVE FACA TRIPOLAR BLINDADA 250V/30A - FORNECIMENTO E INSTALACAO</v>
          </cell>
          <cell r="C8199" t="str">
            <v>UN</v>
          </cell>
          <cell r="D8199" t="str">
            <v>CR</v>
          </cell>
          <cell r="E8199">
            <v>176</v>
          </cell>
        </row>
        <row r="8200">
          <cell r="A8200">
            <v>83491</v>
          </cell>
          <cell r="B8200" t="str">
            <v>CHAVE GUARDA MOTOR TRIFASICO 5CV/220V C/ CHAVE MAGNETICA - FORNECIMENT</v>
          </cell>
          <cell r="C8200" t="str">
            <v>UN</v>
          </cell>
          <cell r="D8200" t="str">
            <v>CR</v>
          </cell>
          <cell r="E8200">
            <v>693.88</v>
          </cell>
        </row>
        <row r="8201">
          <cell r="A8201" t="str">
            <v>O E INSTAL</v>
          </cell>
          <cell r="B8201" t="str">
            <v>ACAO</v>
          </cell>
        </row>
        <row r="8202">
          <cell r="A8202">
            <v>83492</v>
          </cell>
          <cell r="B8202" t="str">
            <v>CHAVE GUARDA MOTOR TRIFISICA 10CV/220V C/ CHAVE MAGNETICA - FORNECIMEN</v>
          </cell>
          <cell r="C8202" t="str">
            <v>UN</v>
          </cell>
          <cell r="D8202" t="str">
            <v>CR</v>
          </cell>
          <cell r="E8202">
            <v>674.21</v>
          </cell>
        </row>
        <row r="8203">
          <cell r="A8203" t="str">
            <v>TO E INSTA</v>
          </cell>
          <cell r="B8203" t="str">
            <v>LACAO</v>
          </cell>
        </row>
        <row r="8204">
          <cell r="A8204">
            <v>83493</v>
          </cell>
          <cell r="B8204" t="str">
            <v>FUSIVEL TIPO NH 250A - TAMANHO 01 - FORNECIMENTO E INSTALACAO</v>
          </cell>
          <cell r="C8204" t="str">
            <v>UN</v>
          </cell>
          <cell r="D8204" t="str">
            <v>CR</v>
          </cell>
          <cell r="E8204">
            <v>46.71</v>
          </cell>
        </row>
        <row r="8205">
          <cell r="A8205">
            <v>85195</v>
          </cell>
          <cell r="B8205" t="str">
            <v>CHAVE DE BOIA AUTOMÁTICA</v>
          </cell>
          <cell r="C8205" t="str">
            <v>UN</v>
          </cell>
          <cell r="D8205" t="str">
            <v>CR</v>
          </cell>
          <cell r="E8205">
            <v>64.33</v>
          </cell>
        </row>
        <row r="8206">
          <cell r="A8206">
            <v>88547</v>
          </cell>
          <cell r="B8206" t="str">
            <v>CHAVE DE BOIA AUTOMÁTICA SUPERIOR 10A/250V - FORNECIMENTO E INSTALACAO</v>
          </cell>
          <cell r="C8206" t="str">
            <v>UN</v>
          </cell>
          <cell r="D8206" t="str">
            <v>CR</v>
          </cell>
          <cell r="E8206">
            <v>69.7</v>
          </cell>
        </row>
        <row r="8207">
          <cell r="A8207" t="str">
            <v>INES</v>
          </cell>
          <cell r="B8207" t="str">
            <v>INSTALACOES ESPECIAIS</v>
          </cell>
        </row>
        <row r="8208">
          <cell r="A8208">
            <v>186</v>
          </cell>
          <cell r="B8208" t="str">
            <v>INCENDIO</v>
          </cell>
        </row>
        <row r="8209">
          <cell r="A8209">
            <v>72283</v>
          </cell>
          <cell r="B8209" t="str">
            <v>ABRIGO PARA HIDRANTE, 75X45X17CM, COM REGISTRO GLOBO ANGULAR 45º 2.1/2</v>
          </cell>
          <cell r="C8209" t="str">
            <v>UN</v>
          </cell>
          <cell r="D8209" t="str">
            <v>CR</v>
          </cell>
          <cell r="E8209">
            <v>778.78</v>
          </cell>
        </row>
        <row r="8210">
          <cell r="A8210" t="str">
            <v>", ADAPTAD</v>
          </cell>
          <cell r="B8210" t="str">
            <v>OR STORZ 2.1/2", MANGUEIRA DE INCÊNDIO 15M, REDUÇÃO 2.1/2X1.</v>
          </cell>
        </row>
        <row r="8211">
          <cell r="A8211" t="str">
            <v>1/2" E ESG</v>
          </cell>
          <cell r="B8211" t="str">
            <v>UICHO EM LATÃO 1.1/2" - FORNECIMENTO E INSTALAÇÃO</v>
          </cell>
        </row>
        <row r="8212">
          <cell r="A8212">
            <v>72284</v>
          </cell>
          <cell r="B8212" t="str">
            <v>ABRIGO PARA HIDRANTE, 90X60X17CM, COM REGISTRO GLOBO ANGULAR 45º 2.1/2</v>
          </cell>
          <cell r="C8212" t="str">
            <v>UN</v>
          </cell>
          <cell r="D8212" t="str">
            <v>CR</v>
          </cell>
          <cell r="E8212">
            <v>886.37</v>
          </cell>
        </row>
        <row r="8213">
          <cell r="A8213" t="str">
            <v>", ADAPTAD</v>
          </cell>
          <cell r="B8213" t="str">
            <v>OR STORZ 2.1/2", MANGUEIRA DE INCÊNDIO 20M, REDUÇÃO 2.1/2X1.</v>
          </cell>
        </row>
        <row r="8214">
          <cell r="A8214" t="str">
            <v>1/2" E ESG</v>
          </cell>
          <cell r="B8214" t="str">
            <v>UICHO EM LATÃO 1.1/2" - FORNECIMENTO E INSTALAÇÃO</v>
          </cell>
        </row>
        <row r="8215">
          <cell r="A8215">
            <v>72287</v>
          </cell>
          <cell r="B8215" t="str">
            <v>CAIXA DE INCÊNDIO 45X75X17CM - FORNECIMENTO E INSTALAÇÃO</v>
          </cell>
          <cell r="C8215" t="str">
            <v>UN</v>
          </cell>
          <cell r="D8215" t="str">
            <v>CR</v>
          </cell>
          <cell r="E8215">
            <v>176.84</v>
          </cell>
        </row>
        <row r="8216">
          <cell r="A8216">
            <v>72288</v>
          </cell>
          <cell r="B8216" t="str">
            <v>CAIXA DE INCÊNDIO 60X75X17CM - FORNECIMENTO E INSTALAÇÃO</v>
          </cell>
          <cell r="C8216" t="str">
            <v>UN</v>
          </cell>
          <cell r="D8216" t="str">
            <v>CR</v>
          </cell>
          <cell r="E8216">
            <v>220.78</v>
          </cell>
        </row>
        <row r="8217">
          <cell r="A8217">
            <v>72553</v>
          </cell>
          <cell r="B8217" t="str">
            <v>EXTINTOR DE PQS 4KG - FORNECIMENTO E INSTALACAO</v>
          </cell>
          <cell r="C8217" t="str">
            <v>UN</v>
          </cell>
          <cell r="D8217" t="str">
            <v>CR</v>
          </cell>
          <cell r="E8217">
            <v>113.32</v>
          </cell>
        </row>
        <row r="8218">
          <cell r="A8218">
            <v>72554</v>
          </cell>
          <cell r="B8218" t="str">
            <v>EXTINTOR DE CO2 6KG - FORNECIMENTO E INSTALACAO</v>
          </cell>
          <cell r="C8218" t="str">
            <v>UN</v>
          </cell>
          <cell r="D8218" t="str">
            <v>CR</v>
          </cell>
          <cell r="E8218">
            <v>380.4</v>
          </cell>
        </row>
        <row r="8219">
          <cell r="A8219">
            <v>73775</v>
          </cell>
          <cell r="B8219" t="str">
            <v>EXTINTOR DE INCENDIO</v>
          </cell>
        </row>
        <row r="8220">
          <cell r="A8220" t="str">
            <v>73775/001</v>
          </cell>
          <cell r="B8220" t="str">
            <v>EXTINTOR INCENDIO TP PO QUIMICO 4KG FORNECIMENTO E COLOCACAO</v>
          </cell>
          <cell r="C8220" t="str">
            <v>UN</v>
          </cell>
          <cell r="D8220" t="str">
            <v>CR</v>
          </cell>
          <cell r="E8220">
            <v>118.56</v>
          </cell>
        </row>
        <row r="8221">
          <cell r="A8221" t="str">
            <v>73775/002</v>
          </cell>
          <cell r="B8221" t="str">
            <v>EXTINTOR INCENDIO AGUA-PRESSURIZADA 10L INCL SUPORTE PAREDE CARGA</v>
          </cell>
          <cell r="C8221" t="str">
            <v>UN</v>
          </cell>
          <cell r="D8221" t="str">
            <v>CR</v>
          </cell>
          <cell r="E8221">
            <v>122.13</v>
          </cell>
        </row>
        <row r="8222">
          <cell r="A8222" t="str">
            <v>COMPLETA F</v>
          </cell>
          <cell r="B8222" t="str">
            <v>ORNECIMENTO E COLOCACAO</v>
          </cell>
        </row>
        <row r="8223">
          <cell r="A8223">
            <v>83633</v>
          </cell>
          <cell r="B8223" t="str">
            <v>HIDRANTE SUBTERRANEO FERRO FUNDIDO C/ CURVA LONGA E CAIXA DN=75MM</v>
          </cell>
          <cell r="C8223" t="str">
            <v>UN</v>
          </cell>
          <cell r="D8223" t="str">
            <v>CR</v>
          </cell>
          <cell r="E8223">
            <v>2060.79</v>
          </cell>
        </row>
        <row r="8224">
          <cell r="A8224">
            <v>83634</v>
          </cell>
          <cell r="B8224" t="str">
            <v>EXTINTOR INCENDIO TP GAS CARBONICO 4KG COMPLETO - FORNECIMENTO E INSTA</v>
          </cell>
          <cell r="C8224" t="str">
            <v>UN</v>
          </cell>
          <cell r="D8224" t="str">
            <v>CR</v>
          </cell>
          <cell r="E8224">
            <v>357.02</v>
          </cell>
        </row>
        <row r="8225">
          <cell r="A8225" t="str">
            <v>SINAPI - S</v>
          </cell>
          <cell r="B8225" t="str">
            <v>ISTEMA NACIONAL DE PESQUISA DE CUSTOS E ÍNDICES DA CONSTRUÇÃO CIVIL</v>
          </cell>
        </row>
        <row r="8226">
          <cell r="A8226" t="str">
            <v>PCI.817.01</v>
          </cell>
          <cell r="B8226" t="e">
            <v>#NAME?</v>
          </cell>
          <cell r="D8226" t="str">
            <v>EM</v>
          </cell>
          <cell r="E8226" t="str">
            <v>06/2016 AS 13:04:4</v>
          </cell>
        </row>
        <row r="8227">
          <cell r="D8227" t="str">
            <v>TA</v>
          </cell>
          <cell r="E8227" t="str">
            <v>TÉCNICA: 13/06/20</v>
          </cell>
        </row>
        <row r="8228">
          <cell r="A8228" t="str">
            <v>ENCARGOS S</v>
          </cell>
          <cell r="B8228" t="str">
            <v>OCIAIS DESONERADOS: 90,80%(HORA)   52,84%(MÊS)</v>
          </cell>
        </row>
        <row r="8229">
          <cell r="A8229" t="str">
            <v>ABRANGÊNCI</v>
          </cell>
          <cell r="B8229" t="str">
            <v>A : NACIONAL                                              LOCALIDADE  : BELO</v>
          </cell>
          <cell r="C8229" t="str">
            <v>HORI</v>
          </cell>
        </row>
        <row r="8230">
          <cell r="A8230" t="str">
            <v>REF.COLETA</v>
          </cell>
          <cell r="B8230" t="str">
            <v>: MEDIANO</v>
          </cell>
          <cell r="D8230" t="str">
            <v>TA</v>
          </cell>
          <cell r="E8230" t="str">
            <v>: 05/2016</v>
          </cell>
        </row>
        <row r="8231">
          <cell r="A8231" t="str">
            <v>CÓDIGO</v>
          </cell>
          <cell r="B8231" t="str">
            <v>|D E S C R I Ç Ã O                                                   |UN</v>
          </cell>
          <cell r="C8231" t="str">
            <v>IDADE</v>
          </cell>
          <cell r="D8231" t="str">
            <v>DE</v>
          </cell>
          <cell r="E8231" t="str">
            <v>|CUSTO TOTA</v>
          </cell>
        </row>
        <row r="8232">
          <cell r="A8232" t="str">
            <v>VÍNCULO...</v>
          </cell>
          <cell r="B8232" t="str">
            <v>..: CAIXA REFERENCIAL</v>
          </cell>
        </row>
        <row r="8233">
          <cell r="A8233" t="str">
            <v>LACAO</v>
          </cell>
        </row>
        <row r="8234">
          <cell r="A8234">
            <v>83635</v>
          </cell>
          <cell r="B8234" t="str">
            <v>EXTINTOR INCENDIO TP PO QUIMICO 6KG - FORNECIMENTO E INSTALACAO</v>
          </cell>
          <cell r="C8234" t="str">
            <v>UN</v>
          </cell>
          <cell r="D8234" t="str">
            <v>CR</v>
          </cell>
          <cell r="E8234">
            <v>137.63</v>
          </cell>
        </row>
        <row r="8235">
          <cell r="A8235">
            <v>187</v>
          </cell>
          <cell r="B8235" t="str">
            <v>TELEFONE</v>
          </cell>
        </row>
        <row r="8236">
          <cell r="A8236">
            <v>72337</v>
          </cell>
          <cell r="B8236" t="str">
            <v>TOMADA PARA TELEFONE DE 4 POLOS PADRAO TELEBRAS - FORNECIMENTO E INSTA</v>
          </cell>
          <cell r="C8236" t="str">
            <v>UN</v>
          </cell>
          <cell r="D8236" t="str">
            <v>CR</v>
          </cell>
          <cell r="E8236">
            <v>26.75</v>
          </cell>
        </row>
        <row r="8237">
          <cell r="A8237" t="str">
            <v>LACAO</v>
          </cell>
        </row>
        <row r="8238">
          <cell r="A8238">
            <v>73688</v>
          </cell>
          <cell r="B8238" t="str">
            <v>CABO TELEFONICO CTP-APL-50, 30 PARES (USO EXTERNO) - FORNECIMENTO E IN</v>
          </cell>
          <cell r="C8238" t="str">
            <v>M</v>
          </cell>
          <cell r="D8238" t="str">
            <v>CR</v>
          </cell>
          <cell r="E8238">
            <v>17.190000000000001</v>
          </cell>
        </row>
        <row r="8239">
          <cell r="A8239" t="str">
            <v>STALACAO</v>
          </cell>
        </row>
        <row r="8240">
          <cell r="A8240">
            <v>73689</v>
          </cell>
          <cell r="B8240" t="str">
            <v>CABO TELEFONICO CTP-APL-50, 20 PARES (USO EXTERNO) - FORNECIMENTO E IN</v>
          </cell>
          <cell r="C8240" t="str">
            <v>M</v>
          </cell>
          <cell r="D8240" t="str">
            <v>CR</v>
          </cell>
          <cell r="E8240">
            <v>12.41</v>
          </cell>
        </row>
        <row r="8241">
          <cell r="A8241" t="str">
            <v>STALACAO</v>
          </cell>
        </row>
        <row r="8242">
          <cell r="A8242">
            <v>73690</v>
          </cell>
          <cell r="B8242" t="str">
            <v>CABO TELEFONICO CTP-APL-50, 10 PARES (USO EXTERNO) - FORNECIMENTO E IN</v>
          </cell>
          <cell r="C8242" t="str">
            <v>M</v>
          </cell>
          <cell r="D8242" t="str">
            <v>CR</v>
          </cell>
          <cell r="E8242">
            <v>7.83</v>
          </cell>
        </row>
        <row r="8243">
          <cell r="A8243" t="str">
            <v>STALACAO</v>
          </cell>
        </row>
        <row r="8244">
          <cell r="A8244">
            <v>73749</v>
          </cell>
          <cell r="B8244" t="str">
            <v>CAIXAS PARA INSTALACOES TELEFONICAS</v>
          </cell>
        </row>
        <row r="8245">
          <cell r="A8245" t="str">
            <v>73749/001</v>
          </cell>
          <cell r="B8245" t="str">
            <v>CAIXA ENTERRADA PARA INSTALACOES TELEFONICAS TIPO R1 0,60X0,35X0,50M E</v>
          </cell>
          <cell r="C8245" t="str">
            <v>UN</v>
          </cell>
          <cell r="D8245" t="str">
            <v>CR</v>
          </cell>
          <cell r="E8245">
            <v>152.06</v>
          </cell>
        </row>
        <row r="8246">
          <cell r="A8246" t="str">
            <v>M BLOCOS D</v>
          </cell>
          <cell r="B8246" t="str">
            <v>E CONCRETO ESTRUTURAL</v>
          </cell>
        </row>
        <row r="8247">
          <cell r="A8247" t="str">
            <v>73749/002</v>
          </cell>
          <cell r="B8247" t="str">
            <v>CAIXA ENTERRADA PARA INSTALACOES TELEFONICAS TIPO R2 1,07X0,52X0,50M E</v>
          </cell>
          <cell r="C8247" t="str">
            <v>UN</v>
          </cell>
          <cell r="D8247" t="str">
            <v>CR</v>
          </cell>
          <cell r="E8247">
            <v>281.89</v>
          </cell>
        </row>
        <row r="8248">
          <cell r="A8248" t="str">
            <v>M BLOCOS D</v>
          </cell>
          <cell r="B8248" t="str">
            <v>E CONCRETO ESTRUTURAL</v>
          </cell>
        </row>
        <row r="8249">
          <cell r="A8249" t="str">
            <v>73749/003</v>
          </cell>
          <cell r="B8249" t="str">
            <v>CAIXA ENTERRADA PARA INSTALACOES TELEFONICAS TIPO R3 1,30X1,20X1,20M E</v>
          </cell>
          <cell r="C8249" t="str">
            <v>UN</v>
          </cell>
          <cell r="D8249" t="str">
            <v>CR</v>
          </cell>
          <cell r="E8249">
            <v>906.13</v>
          </cell>
        </row>
        <row r="8250">
          <cell r="A8250" t="str">
            <v>M BLOCOS D</v>
          </cell>
          <cell r="B8250" t="str">
            <v>E CONCRETO ESTRUTURAL</v>
          </cell>
        </row>
        <row r="8251">
          <cell r="A8251">
            <v>73768</v>
          </cell>
          <cell r="B8251" t="str">
            <v>CABOS TELEFONICOS</v>
          </cell>
        </row>
        <row r="8252">
          <cell r="A8252" t="str">
            <v>73768/001</v>
          </cell>
          <cell r="B8252" t="str">
            <v>FIO TELEFONICO FI 0,6MM, 2 CONDUTORES (USO INTERNO)-  FORNECIMENTO E I</v>
          </cell>
          <cell r="C8252" t="str">
            <v>M</v>
          </cell>
          <cell r="D8252" t="str">
            <v>CR</v>
          </cell>
          <cell r="E8252">
            <v>1.32</v>
          </cell>
        </row>
        <row r="8253">
          <cell r="A8253" t="str">
            <v>NSTALACAO</v>
          </cell>
        </row>
        <row r="8254">
          <cell r="A8254" t="str">
            <v>73768/002</v>
          </cell>
          <cell r="B8254" t="str">
            <v>CABO TELEFONICO FE 1,0MM, 2 CONDUTORES (USO EXTERNO) - FORNECIMENTO E</v>
          </cell>
          <cell r="C8254" t="str">
            <v>M</v>
          </cell>
          <cell r="D8254" t="str">
            <v>CR</v>
          </cell>
          <cell r="E8254">
            <v>2.38</v>
          </cell>
        </row>
        <row r="8255">
          <cell r="A8255" t="str">
            <v>INSTALACAO</v>
          </cell>
        </row>
        <row r="8256">
          <cell r="A8256" t="str">
            <v>73768/003</v>
          </cell>
          <cell r="B8256" t="str">
            <v>CABO TELEFONICO CI-50 10 PARES (USO INTERNO) - FORNECIMENTO E INSTALAC</v>
          </cell>
          <cell r="C8256" t="str">
            <v>M</v>
          </cell>
          <cell r="D8256" t="str">
            <v>CR</v>
          </cell>
          <cell r="E8256">
            <v>5.8</v>
          </cell>
        </row>
        <row r="8257">
          <cell r="A8257" t="str">
            <v>AO</v>
          </cell>
        </row>
        <row r="8258">
          <cell r="A8258" t="str">
            <v>73768/004</v>
          </cell>
          <cell r="B8258" t="str">
            <v>CABO TELEFONICO CI-50 20PARES (USO INTERNO) - FORNECIMENTO E INSTALACA</v>
          </cell>
          <cell r="C8258" t="str">
            <v>M</v>
          </cell>
          <cell r="D8258" t="str">
            <v>CR</v>
          </cell>
          <cell r="E8258">
            <v>9.98</v>
          </cell>
        </row>
        <row r="8259">
          <cell r="A8259" t="str">
            <v>O</v>
          </cell>
        </row>
        <row r="8260">
          <cell r="A8260" t="str">
            <v>73768/005</v>
          </cell>
          <cell r="B8260" t="str">
            <v>CABO TELEFONICO CI-50 30PARES (USO INTERNO) - FORNECIMENTO E INSTALACA</v>
          </cell>
          <cell r="C8260" t="str">
            <v>M</v>
          </cell>
          <cell r="D8260" t="str">
            <v>CR</v>
          </cell>
          <cell r="E8260">
            <v>13.17</v>
          </cell>
        </row>
        <row r="8261">
          <cell r="A8261" t="str">
            <v>SINAPI - S</v>
          </cell>
          <cell r="B8261" t="str">
            <v>ISTEMA NACIONAL DE PESQUISA DE CUSTOS E ÍNDICES DA CONSTRUÇÃO CIVIL</v>
          </cell>
        </row>
        <row r="8262">
          <cell r="A8262" t="str">
            <v>PCI.817.01</v>
          </cell>
          <cell r="B8262" t="e">
            <v>#NAME?</v>
          </cell>
          <cell r="D8262" t="str">
            <v>EM</v>
          </cell>
          <cell r="E8262" t="str">
            <v>06/2016 AS 13:04:4</v>
          </cell>
        </row>
        <row r="8263">
          <cell r="D8263" t="str">
            <v>TA</v>
          </cell>
          <cell r="E8263" t="str">
            <v>TÉCNICA: 13/06/20</v>
          </cell>
        </row>
        <row r="8264">
          <cell r="A8264" t="str">
            <v>ENCARGOS S</v>
          </cell>
          <cell r="B8264" t="str">
            <v>OCIAIS DESONERADOS: 90,80%(HORA)   52,84%(MÊS)</v>
          </cell>
        </row>
        <row r="8265">
          <cell r="A8265" t="str">
            <v>ABRANGÊNCI</v>
          </cell>
          <cell r="B8265" t="str">
            <v>A : NACIONAL                                              LOCALIDADE  : BELO</v>
          </cell>
          <cell r="C8265" t="str">
            <v>HORI</v>
          </cell>
        </row>
        <row r="8266">
          <cell r="A8266" t="str">
            <v>REF.COLETA</v>
          </cell>
          <cell r="B8266" t="str">
            <v>: MEDIANO</v>
          </cell>
          <cell r="D8266" t="str">
            <v>TA</v>
          </cell>
          <cell r="E8266" t="str">
            <v>: 05/2016</v>
          </cell>
        </row>
        <row r="8267">
          <cell r="A8267" t="str">
            <v>CÓDIGO</v>
          </cell>
          <cell r="B8267" t="str">
            <v>|D E S C R I Ç Ã O                                                   |UN</v>
          </cell>
          <cell r="C8267" t="str">
            <v>IDADE</v>
          </cell>
          <cell r="D8267" t="str">
            <v>DE</v>
          </cell>
          <cell r="E8267" t="str">
            <v>|CUSTO TOTA</v>
          </cell>
        </row>
        <row r="8268">
          <cell r="A8268" t="str">
            <v>VÍNCULO...</v>
          </cell>
          <cell r="B8268" t="str">
            <v>..: CAIXA REFERENCIAL</v>
          </cell>
        </row>
        <row r="8269">
          <cell r="A8269" t="str">
            <v>O</v>
          </cell>
        </row>
        <row r="8270">
          <cell r="A8270" t="str">
            <v>73768/006</v>
          </cell>
          <cell r="B8270" t="str">
            <v>CABO TELEFONICO CI-50 50PARES (USO INTERNO) - FORNECIMENTO E INSTALACA</v>
          </cell>
          <cell r="C8270" t="str">
            <v>M</v>
          </cell>
          <cell r="D8270" t="str">
            <v>CR</v>
          </cell>
          <cell r="E8270">
            <v>22.24</v>
          </cell>
        </row>
        <row r="8271">
          <cell r="A8271" t="str">
            <v>O</v>
          </cell>
        </row>
        <row r="8272">
          <cell r="A8272" t="str">
            <v>73768/007</v>
          </cell>
          <cell r="B8272" t="str">
            <v>CABO TELEFONICO CI-50 75 PARES (USO INTERNO) - FORNECIMENTO E INSTALAC</v>
          </cell>
          <cell r="C8272" t="str">
            <v>M</v>
          </cell>
          <cell r="D8272" t="str">
            <v>CR</v>
          </cell>
          <cell r="E8272">
            <v>35.14</v>
          </cell>
        </row>
        <row r="8273">
          <cell r="A8273" t="str">
            <v>AO</v>
          </cell>
        </row>
        <row r="8274">
          <cell r="A8274" t="str">
            <v>73768/008</v>
          </cell>
          <cell r="B8274" t="str">
            <v>CABO TELEFONICO CI-50 200 PARES (USO INTERNO) - FORNECIMENTO E INSTALA</v>
          </cell>
          <cell r="C8274" t="str">
            <v>M</v>
          </cell>
          <cell r="D8274" t="str">
            <v>CR</v>
          </cell>
          <cell r="E8274">
            <v>83.95</v>
          </cell>
        </row>
        <row r="8275">
          <cell r="A8275" t="str">
            <v>CAO</v>
          </cell>
        </row>
        <row r="8276">
          <cell r="A8276" t="str">
            <v>73768/009</v>
          </cell>
          <cell r="B8276" t="str">
            <v>CABO TELEFONICO CCI-50 1 PAR (USO INTERNO) - FORNECIMENTO E INSTALACAO</v>
          </cell>
          <cell r="C8276" t="str">
            <v>M</v>
          </cell>
          <cell r="D8276" t="str">
            <v>CR</v>
          </cell>
          <cell r="E8276">
            <v>0.94</v>
          </cell>
        </row>
        <row r="8277">
          <cell r="A8277" t="str">
            <v>73768/010</v>
          </cell>
          <cell r="B8277" t="str">
            <v>CABO TELEFONICO CCI-50 2 PARES (USO INTERNO) - FORNECIMENTO E INSTALAC</v>
          </cell>
          <cell r="C8277" t="str">
            <v>M</v>
          </cell>
          <cell r="D8277" t="str">
            <v>CR</v>
          </cell>
          <cell r="E8277">
            <v>1.24</v>
          </cell>
        </row>
        <row r="8278">
          <cell r="A8278" t="str">
            <v>AO</v>
          </cell>
        </row>
        <row r="8279">
          <cell r="A8279" t="str">
            <v>73768/011</v>
          </cell>
          <cell r="B8279" t="str">
            <v>CABO TELEFONICO CCI-50 3 PARES (USO INTERNO) - FORNECIMENTO E INSTALAC</v>
          </cell>
          <cell r="C8279" t="str">
            <v>M</v>
          </cell>
          <cell r="D8279" t="str">
            <v>CR</v>
          </cell>
          <cell r="E8279">
            <v>1.62</v>
          </cell>
        </row>
        <row r="8280">
          <cell r="A8280" t="str">
            <v>AO</v>
          </cell>
        </row>
        <row r="8281">
          <cell r="A8281" t="str">
            <v>73768/012</v>
          </cell>
          <cell r="B8281" t="str">
            <v>CABO TELEFONICO CCI-50 4 PARES (USO INTERNO) - FORNECIMENTO E INSTALAC</v>
          </cell>
          <cell r="C8281" t="str">
            <v>M</v>
          </cell>
          <cell r="D8281" t="str">
            <v>CR</v>
          </cell>
          <cell r="E8281">
            <v>2.19</v>
          </cell>
        </row>
        <row r="8282">
          <cell r="A8282" t="str">
            <v>AO</v>
          </cell>
        </row>
        <row r="8283">
          <cell r="A8283" t="str">
            <v>73768/013</v>
          </cell>
          <cell r="B8283" t="str">
            <v>CABO TELEFONICO CCI-50 5 PARES (USO INTERNO) - FORNECIMENTO E INSTALAC</v>
          </cell>
          <cell r="C8283" t="str">
            <v>M</v>
          </cell>
          <cell r="D8283" t="str">
            <v>CR</v>
          </cell>
          <cell r="E8283">
            <v>2.93</v>
          </cell>
        </row>
        <row r="8284">
          <cell r="A8284" t="str">
            <v>AO</v>
          </cell>
        </row>
        <row r="8285">
          <cell r="A8285" t="str">
            <v>73768/014</v>
          </cell>
          <cell r="B8285" t="str">
            <v>CABO TELEFONICO CCI-50 6 PARES  (USO INTERNO) - FORNECIMENTO E INSTALA</v>
          </cell>
          <cell r="C8285" t="str">
            <v>M</v>
          </cell>
          <cell r="D8285" t="str">
            <v>CR</v>
          </cell>
          <cell r="E8285">
            <v>3.76</v>
          </cell>
        </row>
        <row r="8286">
          <cell r="A8286" t="str">
            <v>CAO</v>
          </cell>
        </row>
        <row r="8287">
          <cell r="A8287">
            <v>83366</v>
          </cell>
          <cell r="B8287" t="str">
            <v>CAIXA DE PASSAGEM PARA TELEFONE 10X10X5CM (SOBREPOR) FORNECIMENTO E IN</v>
          </cell>
          <cell r="C8287" t="str">
            <v>UN</v>
          </cell>
          <cell r="D8287" t="str">
            <v>CR</v>
          </cell>
          <cell r="E8287">
            <v>46.4</v>
          </cell>
        </row>
        <row r="8288">
          <cell r="A8288" t="str">
            <v>STALACAO</v>
          </cell>
        </row>
        <row r="8289">
          <cell r="A8289">
            <v>83367</v>
          </cell>
          <cell r="B8289" t="str">
            <v>CAIXA DE PASSAGEM PARA TELEFONE 80X80X15CM (SOBREPOR) FORNECIMENTO E I</v>
          </cell>
          <cell r="C8289" t="str">
            <v>UN</v>
          </cell>
          <cell r="D8289" t="str">
            <v>CR</v>
          </cell>
          <cell r="E8289">
            <v>330.07</v>
          </cell>
        </row>
        <row r="8290">
          <cell r="A8290" t="str">
            <v>NSTALACAO</v>
          </cell>
        </row>
        <row r="8291">
          <cell r="A8291">
            <v>83368</v>
          </cell>
          <cell r="B8291" t="str">
            <v>CAIXA DE PASSAGEM PARA TELEFONE 150X150X15CM (SOBREPOR) FORNECIMENTO E</v>
          </cell>
          <cell r="C8291" t="str">
            <v>UN</v>
          </cell>
          <cell r="D8291" t="str">
            <v>CR</v>
          </cell>
          <cell r="E8291">
            <v>1198.46</v>
          </cell>
        </row>
        <row r="8292">
          <cell r="A8292" t="str">
            <v>INSTALACAO</v>
          </cell>
        </row>
        <row r="8293">
          <cell r="A8293">
            <v>83369</v>
          </cell>
          <cell r="B8293" t="str">
            <v>QUADRO DE DISTRIBUICAO PARA TELEFONE N.4, 60X60X12CM EM CHAPA METALICA</v>
          </cell>
          <cell r="C8293" t="str">
            <v>UN</v>
          </cell>
          <cell r="D8293" t="str">
            <v>CR</v>
          </cell>
          <cell r="E8293">
            <v>223.17</v>
          </cell>
        </row>
        <row r="8294">
          <cell r="A8294" t="str">
            <v>, DE EMBUT</v>
          </cell>
          <cell r="B8294" t="str">
            <v>IR, SEM ACESSORIOS, PADRAO TELEBRAS, FORNECIMENTO E INSTALAC</v>
          </cell>
        </row>
        <row r="8295">
          <cell r="A8295" t="str">
            <v>AO</v>
          </cell>
        </row>
        <row r="8296">
          <cell r="A8296">
            <v>83370</v>
          </cell>
          <cell r="B8296" t="str">
            <v>QUADRO DE DISTRIBUICAO PARA TELEFONE N.3, 40X40X12CM EM CHAPA METALICA</v>
          </cell>
          <cell r="C8296" t="str">
            <v>UN</v>
          </cell>
          <cell r="D8296" t="str">
            <v>CR</v>
          </cell>
          <cell r="E8296">
            <v>157.21</v>
          </cell>
        </row>
        <row r="8297">
          <cell r="A8297" t="str">
            <v>SINAPI - S</v>
          </cell>
          <cell r="B8297" t="str">
            <v>ISTEMA NACIONAL DE PESQUISA DE CUSTOS E ÍNDICES DA CONSTRUÇÃO CIVIL</v>
          </cell>
        </row>
        <row r="8298">
          <cell r="A8298" t="str">
            <v>PCI.817.01</v>
          </cell>
          <cell r="B8298" t="e">
            <v>#NAME?</v>
          </cell>
          <cell r="D8298" t="str">
            <v>EM</v>
          </cell>
          <cell r="E8298" t="str">
            <v>06/2016 AS 13:04:4</v>
          </cell>
        </row>
        <row r="8299">
          <cell r="D8299" t="str">
            <v>TA</v>
          </cell>
          <cell r="E8299" t="str">
            <v>TÉCNICA: 13/06/20</v>
          </cell>
        </row>
        <row r="8300">
          <cell r="A8300" t="str">
            <v>ENCARGOS S</v>
          </cell>
          <cell r="B8300" t="str">
            <v>OCIAIS DESONERADOS: 90,80%(HORA)   52,84%(MÊS)</v>
          </cell>
        </row>
        <row r="8301">
          <cell r="A8301" t="str">
            <v>ABRANGÊNCI</v>
          </cell>
          <cell r="B8301" t="str">
            <v>A : NACIONAL                                              LOCALIDADE  : BELO</v>
          </cell>
          <cell r="C8301" t="str">
            <v>HORI</v>
          </cell>
        </row>
        <row r="8302">
          <cell r="A8302" t="str">
            <v>REF.COLETA</v>
          </cell>
          <cell r="B8302" t="str">
            <v>: MEDIANO</v>
          </cell>
          <cell r="D8302" t="str">
            <v>TA</v>
          </cell>
          <cell r="E8302" t="str">
            <v>: 05/2016</v>
          </cell>
        </row>
        <row r="8303">
          <cell r="A8303" t="str">
            <v>CÓDIGO</v>
          </cell>
          <cell r="B8303" t="str">
            <v>|D E S C R I Ç Ã O                                                   |UN</v>
          </cell>
          <cell r="C8303" t="str">
            <v>IDADE</v>
          </cell>
          <cell r="D8303" t="str">
            <v>DE</v>
          </cell>
          <cell r="E8303" t="str">
            <v>|CUSTO TOTA</v>
          </cell>
        </row>
        <row r="8304">
          <cell r="A8304" t="str">
            <v>VÍNCULO...</v>
          </cell>
          <cell r="B8304" t="str">
            <v>..: CAIXA REFERENCIAL</v>
          </cell>
        </row>
        <row r="8305">
          <cell r="A8305" t="str">
            <v>, DE EMBUT</v>
          </cell>
          <cell r="B8305" t="str">
            <v>IR, SEM ACESSORIOS, PADRAO TELEBRAS, FORNECIMENTO E INSTALAC</v>
          </cell>
        </row>
        <row r="8306">
          <cell r="A8306" t="str">
            <v>AO</v>
          </cell>
        </row>
        <row r="8307">
          <cell r="A8307">
            <v>83371</v>
          </cell>
          <cell r="B8307" t="str">
            <v>QUADRO DE DISTRIBUICAO PARA TELEFONE N.2, 20X20X12CM EM CHAPA METALICA</v>
          </cell>
          <cell r="C8307" t="str">
            <v>UN</v>
          </cell>
          <cell r="D8307" t="str">
            <v>CR</v>
          </cell>
          <cell r="E8307">
            <v>99.57</v>
          </cell>
        </row>
        <row r="8308">
          <cell r="A8308" t="str">
            <v>, DE EMBUT</v>
          </cell>
          <cell r="B8308" t="str">
            <v>IR, SEM ACESSORIOS, PADRAO TELEBRAS, FORNECIMENTO E INSTALAC</v>
          </cell>
        </row>
        <row r="8309">
          <cell r="A8309" t="str">
            <v>AO</v>
          </cell>
        </row>
        <row r="8310">
          <cell r="A8310">
            <v>83639</v>
          </cell>
          <cell r="B8310" t="str">
            <v>CABO TELEFONICO CT-APL-50, 100 PARES (USO EXTERNO) - FORNECIMENTO E IN</v>
          </cell>
          <cell r="C8310" t="str">
            <v>M</v>
          </cell>
          <cell r="D8310" t="str">
            <v>CR</v>
          </cell>
          <cell r="E8310">
            <v>43.08</v>
          </cell>
        </row>
        <row r="8311">
          <cell r="A8311" t="str">
            <v>STALACAO</v>
          </cell>
        </row>
        <row r="8312">
          <cell r="A8312">
            <v>84676</v>
          </cell>
          <cell r="B8312" t="str">
            <v>QUADRO DE DISTRIBUICAO PARA TELEFONE N.5, 80X80X12CM EM CHAPA METALICA</v>
          </cell>
          <cell r="C8312" t="str">
            <v>UN</v>
          </cell>
          <cell r="D8312" t="str">
            <v>CR</v>
          </cell>
          <cell r="E8312">
            <v>295.41000000000003</v>
          </cell>
        </row>
        <row r="8313">
          <cell r="A8313" t="str">
            <v>, SEM ACES</v>
          </cell>
          <cell r="B8313" t="str">
            <v>SORIOS, PADRAO TELEBRAS, FORNECIMENTO E INSTALACAO</v>
          </cell>
        </row>
        <row r="8314">
          <cell r="A8314">
            <v>84796</v>
          </cell>
          <cell r="B8314" t="str">
            <v>TAMPAO FOFO P/ CAIXA R2 PADRAO TELEBRAS COMPLETO - FORNECIMENTO E INST</v>
          </cell>
          <cell r="C8314" t="str">
            <v>UN</v>
          </cell>
          <cell r="D8314" t="str">
            <v>CR</v>
          </cell>
          <cell r="E8314">
            <v>473.9</v>
          </cell>
        </row>
        <row r="8315">
          <cell r="A8315" t="str">
            <v>ALACAO</v>
          </cell>
        </row>
        <row r="8316">
          <cell r="A8316">
            <v>84798</v>
          </cell>
          <cell r="B8316" t="str">
            <v>TAMPAO FOFO P/ CAIXA R1 PADRAO TELEBRAS COMPLETO - FORNECIMENTO E INST</v>
          </cell>
          <cell r="C8316" t="str">
            <v>UN</v>
          </cell>
          <cell r="D8316" t="str">
            <v>CR</v>
          </cell>
          <cell r="E8316">
            <v>209.92</v>
          </cell>
        </row>
        <row r="8317">
          <cell r="A8317" t="str">
            <v>ALACAO</v>
          </cell>
        </row>
        <row r="8318">
          <cell r="A8318">
            <v>190</v>
          </cell>
          <cell r="B8318" t="str">
            <v>AR CONDICIONADO</v>
          </cell>
        </row>
        <row r="8319">
          <cell r="A8319">
            <v>83636</v>
          </cell>
          <cell r="B8319" t="str">
            <v>DUTO CHAPA GALVANIZADA NUM 26 P/ AR CONDICIONADO</v>
          </cell>
          <cell r="C8319" t="str">
            <v>M2</v>
          </cell>
          <cell r="D8319" t="str">
            <v>CR</v>
          </cell>
          <cell r="E8319">
            <v>37.409999999999997</v>
          </cell>
        </row>
        <row r="8320">
          <cell r="A8320">
            <v>83637</v>
          </cell>
          <cell r="B8320" t="str">
            <v>DUTO CHAPA GALVANIZADA NUM 22 P/ AR CONDICIONADO</v>
          </cell>
          <cell r="C8320" t="str">
            <v>M2</v>
          </cell>
          <cell r="D8320" t="str">
            <v>CR</v>
          </cell>
          <cell r="E8320">
            <v>63.13</v>
          </cell>
        </row>
        <row r="8321">
          <cell r="A8321">
            <v>274</v>
          </cell>
          <cell r="B8321" t="str">
            <v>GAS</v>
          </cell>
        </row>
        <row r="8322">
          <cell r="A8322">
            <v>74003</v>
          </cell>
          <cell r="B8322" t="str">
            <v>INSTALACAO GAS</v>
          </cell>
        </row>
        <row r="8323">
          <cell r="A8323" t="str">
            <v>74003/001</v>
          </cell>
          <cell r="B8323" t="str">
            <v>INSTALACOES GAS CENTRAL P/ EDIFICIO RESIDENCIAL C/ 4 PAVTOS 16 UNID.</v>
          </cell>
          <cell r="C8323" t="str">
            <v>UN</v>
          </cell>
          <cell r="D8323" t="str">
            <v>CR</v>
          </cell>
          <cell r="E8323">
            <v>4227.29</v>
          </cell>
        </row>
        <row r="8324">
          <cell r="A8324" t="str">
            <v>UMA CENTRA</v>
          </cell>
          <cell r="B8324" t="str">
            <v>L POR BLOCO COM 16 PONTOS</v>
          </cell>
        </row>
        <row r="8325">
          <cell r="A8325">
            <v>85120</v>
          </cell>
          <cell r="B8325" t="str">
            <v>MANOMETRO 0 A 200 PSI (0 A 14 KGF/CM2), D = 50MM - FORNECIMENTO E COLO</v>
          </cell>
          <cell r="C8325" t="str">
            <v>UN</v>
          </cell>
          <cell r="D8325" t="str">
            <v>CR</v>
          </cell>
          <cell r="E8325">
            <v>51.92</v>
          </cell>
        </row>
        <row r="8326">
          <cell r="A8326" t="str">
            <v>CACAO</v>
          </cell>
        </row>
        <row r="8327">
          <cell r="A8327">
            <v>312</v>
          </cell>
          <cell r="B8327" t="str">
            <v>BOMBAS P/INSTALACAO PREDIAL</v>
          </cell>
        </row>
        <row r="8328">
          <cell r="A8328">
            <v>83486</v>
          </cell>
          <cell r="B8328" t="str">
            <v>BOMBA CENTRIFUGA C/ MOTOR ELETRICO TRIFASICO 1CV</v>
          </cell>
          <cell r="C8328" t="str">
            <v>UN</v>
          </cell>
          <cell r="D8328" t="str">
            <v>CR</v>
          </cell>
          <cell r="E8328">
            <v>1090.6400000000001</v>
          </cell>
        </row>
        <row r="8329">
          <cell r="A8329">
            <v>83643</v>
          </cell>
          <cell r="B8329" t="str">
            <v>BOMBA SUBMERSIVEL ELETRICA, TRIFASICA, POTÊNCIA 3,75 HP, DIAMETRO DO R</v>
          </cell>
          <cell r="C8329" t="str">
            <v>UN</v>
          </cell>
          <cell r="D8329" t="str">
            <v>CR</v>
          </cell>
          <cell r="E8329">
            <v>2964.41</v>
          </cell>
        </row>
        <row r="8330">
          <cell r="A8330" t="str">
            <v>OTOR 90 MM</v>
          </cell>
          <cell r="B8330" t="str">
            <v>SEMIABERTO, BOCAL DE SAIDA DIAMETRO DE 2 POLEGADAS, HM/Q =</v>
          </cell>
        </row>
        <row r="8331">
          <cell r="A8331" t="str">
            <v>5 M / 61,2</v>
          </cell>
          <cell r="B8331" t="str">
            <v>M3/H A 25,5 M / 3,6 M3/H</v>
          </cell>
        </row>
        <row r="8332">
          <cell r="A8332">
            <v>83644</v>
          </cell>
          <cell r="B8332" t="str">
            <v>BOMBA RECALQUE D'AGUA TRIFASICA 10,0 HP</v>
          </cell>
          <cell r="C8332" t="str">
            <v>UN</v>
          </cell>
          <cell r="D8332" t="str">
            <v>CR</v>
          </cell>
          <cell r="E8332">
            <v>4748.6099999999997</v>
          </cell>
        </row>
        <row r="8333">
          <cell r="A8333" t="str">
            <v>SINAPI - S</v>
          </cell>
          <cell r="B8333" t="str">
            <v>ISTEMA NACIONAL DE PESQUISA DE CUSTOS E ÍNDICES DA CONSTRUÇÃO CIVIL</v>
          </cell>
        </row>
        <row r="8334">
          <cell r="A8334" t="str">
            <v>PCI.817.01</v>
          </cell>
          <cell r="B8334" t="e">
            <v>#NAME?</v>
          </cell>
          <cell r="D8334" t="str">
            <v>EM</v>
          </cell>
          <cell r="E8334" t="str">
            <v>06/2016 AS 13:04:4</v>
          </cell>
        </row>
        <row r="8335">
          <cell r="D8335" t="str">
            <v>TA</v>
          </cell>
          <cell r="E8335" t="str">
            <v>TÉCNICA: 13/06/20</v>
          </cell>
        </row>
        <row r="8336">
          <cell r="A8336" t="str">
            <v>ENCARGOS S</v>
          </cell>
          <cell r="B8336" t="str">
            <v>OCIAIS DESONERADOS: 90,80%(HORA)   52,84%(MÊS)</v>
          </cell>
        </row>
        <row r="8337">
          <cell r="A8337" t="str">
            <v>ABRANGÊNCI</v>
          </cell>
          <cell r="B8337" t="str">
            <v>A : NACIONAL                                              LOCALIDADE  : BELO</v>
          </cell>
          <cell r="C8337" t="str">
            <v>HORI</v>
          </cell>
        </row>
        <row r="8338">
          <cell r="A8338" t="str">
            <v>REF.COLETA</v>
          </cell>
          <cell r="B8338" t="str">
            <v>: MEDIANO</v>
          </cell>
          <cell r="D8338" t="str">
            <v>TA</v>
          </cell>
          <cell r="E8338" t="str">
            <v>: 05/2016</v>
          </cell>
        </row>
        <row r="8339">
          <cell r="A8339" t="str">
            <v>CÓDIGO</v>
          </cell>
          <cell r="B8339" t="str">
            <v>|D E S C R I Ç Ã O                                                   |UN</v>
          </cell>
          <cell r="C8339" t="str">
            <v>IDADE</v>
          </cell>
          <cell r="D8339" t="str">
            <v>DE</v>
          </cell>
          <cell r="E8339" t="str">
            <v>|CUSTO TOTA</v>
          </cell>
        </row>
        <row r="8340">
          <cell r="A8340" t="str">
            <v>VÍNCULO...</v>
          </cell>
          <cell r="B8340" t="str">
            <v>..: CAIXA REFERENCIAL</v>
          </cell>
        </row>
        <row r="8341">
          <cell r="A8341">
            <v>83645</v>
          </cell>
          <cell r="B8341" t="str">
            <v>BOMBA RECALQUE D'AGUA TRIFASICA 3,0 HP</v>
          </cell>
          <cell r="C8341" t="str">
            <v>UN</v>
          </cell>
          <cell r="D8341" t="str">
            <v>CR</v>
          </cell>
          <cell r="E8341">
            <v>1489.27</v>
          </cell>
        </row>
        <row r="8342">
          <cell r="A8342">
            <v>83646</v>
          </cell>
          <cell r="B8342" t="str">
            <v>BOMBA RECALQUE D'AGUA DE ESTAGIOS TRIFASICA 2,0 HP</v>
          </cell>
          <cell r="C8342" t="str">
            <v>UN</v>
          </cell>
          <cell r="D8342" t="str">
            <v>CR</v>
          </cell>
          <cell r="E8342">
            <v>1733.47</v>
          </cell>
        </row>
        <row r="8343">
          <cell r="A8343">
            <v>83647</v>
          </cell>
          <cell r="B8343" t="str">
            <v>BOMBA RECALQUE D'AGUA TRIFASICA 1,5HP</v>
          </cell>
          <cell r="C8343" t="str">
            <v>UN</v>
          </cell>
          <cell r="D8343" t="str">
            <v>CR</v>
          </cell>
          <cell r="E8343">
            <v>1123.83</v>
          </cell>
        </row>
        <row r="8344">
          <cell r="A8344">
            <v>83648</v>
          </cell>
          <cell r="B8344" t="str">
            <v>BOMBA RECALQUE D'AGUA TRIFASICA 0,5 HP</v>
          </cell>
          <cell r="C8344" t="str">
            <v>UN</v>
          </cell>
          <cell r="D8344" t="str">
            <v>CR</v>
          </cell>
          <cell r="E8344">
            <v>710.97</v>
          </cell>
        </row>
        <row r="8345">
          <cell r="A8345">
            <v>83649</v>
          </cell>
          <cell r="B8345" t="str">
            <v>BOMBA RECALQUE D'AGUA PREDIO 6 A 10 PAVTOS - 2UD</v>
          </cell>
          <cell r="C8345" t="str">
            <v>UN</v>
          </cell>
          <cell r="D8345" t="str">
            <v>CR</v>
          </cell>
          <cell r="E8345">
            <v>4321.8900000000003</v>
          </cell>
        </row>
        <row r="8346">
          <cell r="A8346">
            <v>83650</v>
          </cell>
          <cell r="B8346" t="str">
            <v>BOMBA RECALQUE D'AGUA PREDIO 3 A 5 PAVTOS - 2UD</v>
          </cell>
          <cell r="C8346" t="str">
            <v>UN</v>
          </cell>
          <cell r="D8346" t="str">
            <v>CR</v>
          </cell>
          <cell r="E8346">
            <v>3591.01</v>
          </cell>
        </row>
        <row r="8347">
          <cell r="A8347" t="str">
            <v>INHI</v>
          </cell>
          <cell r="B8347" t="str">
            <v>INSTALACOES HIDRO SANITARIAS</v>
          </cell>
        </row>
        <row r="8348">
          <cell r="A8348">
            <v>179</v>
          </cell>
          <cell r="B8348" t="str">
            <v>FORNEC. E ASSENTAMENTO DE TUBOS P/INSTALACAO DOMICILIAR</v>
          </cell>
        </row>
        <row r="8349">
          <cell r="A8349">
            <v>73976</v>
          </cell>
          <cell r="B8349" t="str">
            <v>TUBULAÇÃO EM AÇO GALVANIZADO C/ COSTURA C/ CONEXÕES</v>
          </cell>
        </row>
        <row r="8350">
          <cell r="A8350" t="str">
            <v>73976/004</v>
          </cell>
          <cell r="B8350" t="str">
            <v>TUBO DE AÇO GALVANIZADO COM COSTURA 1" (25MM), INCLUSIVE CONEXOES - FO</v>
          </cell>
          <cell r="C8350" t="str">
            <v>M</v>
          </cell>
          <cell r="D8350" t="str">
            <v>CR</v>
          </cell>
          <cell r="E8350">
            <v>52.37</v>
          </cell>
        </row>
        <row r="8351">
          <cell r="A8351" t="str">
            <v>RNECIMENTO</v>
          </cell>
          <cell r="B8351" t="str">
            <v>E INSTALACAO</v>
          </cell>
        </row>
        <row r="8352">
          <cell r="A8352" t="str">
            <v>73976/010</v>
          </cell>
          <cell r="B8352" t="str">
            <v>TUBO DE AÇO GALVANIZADO COM COSTURA 4" (100MM), INCLUSIVE CONEXOES - F</v>
          </cell>
          <cell r="C8352" t="str">
            <v>M</v>
          </cell>
          <cell r="D8352" t="str">
            <v>CR</v>
          </cell>
          <cell r="E8352">
            <v>175.76</v>
          </cell>
        </row>
        <row r="8353">
          <cell r="A8353" t="str">
            <v>ORNECIMENT</v>
          </cell>
          <cell r="B8353" t="str">
            <v>O E INSTALACAO</v>
          </cell>
        </row>
        <row r="8354">
          <cell r="A8354" t="str">
            <v>73976/011</v>
          </cell>
          <cell r="B8354" t="str">
            <v>TUBO DE AÇO GALVANIZADO COM COSTURA 6" (150MM), INCLUSIVE CONEXÕES - I</v>
          </cell>
          <cell r="C8354" t="str">
            <v>M</v>
          </cell>
          <cell r="D8354" t="str">
            <v>CR</v>
          </cell>
          <cell r="E8354">
            <v>250.58</v>
          </cell>
        </row>
        <row r="8355">
          <cell r="A8355" t="str">
            <v>NSTALAÇÃO</v>
          </cell>
        </row>
        <row r="8356">
          <cell r="A8356">
            <v>74061</v>
          </cell>
          <cell r="B8356" t="str">
            <v>TUBULAÇÃO EM COBRE S/ CONEXÕES</v>
          </cell>
        </row>
        <row r="8357">
          <cell r="A8357" t="str">
            <v>74061/008</v>
          </cell>
          <cell r="B8357" t="str">
            <v>TUBO DE COBRE CLASSE "E" 79MM - FORNECIMENTO E INSTALACAO</v>
          </cell>
          <cell r="C8357" t="str">
            <v>M</v>
          </cell>
          <cell r="D8357" t="str">
            <v>CR</v>
          </cell>
          <cell r="E8357">
            <v>240.24</v>
          </cell>
        </row>
        <row r="8358">
          <cell r="A8358" t="str">
            <v>74061/009</v>
          </cell>
          <cell r="B8358" t="str">
            <v>TUBO DE COBRE CLASSE "E" 104MM - FORNECIMENTO E INSTALACAO</v>
          </cell>
          <cell r="C8358" t="str">
            <v>M</v>
          </cell>
          <cell r="D8358" t="str">
            <v>CR</v>
          </cell>
          <cell r="E8358">
            <v>352.97</v>
          </cell>
        </row>
        <row r="8359">
          <cell r="A8359">
            <v>75027</v>
          </cell>
          <cell r="B8359" t="str">
            <v>TUBULAÇÃO EM AÇO PRETO S/ COSTURA C/ CONEXÕES</v>
          </cell>
        </row>
        <row r="8360">
          <cell r="A8360" t="str">
            <v>75027/004</v>
          </cell>
          <cell r="B8360" t="str">
            <v>TUBO DE AÇO PRETO 4" SEM COSTURA SCHEDULE 40/NBR 5590, INCLUSIVE CONEX</v>
          </cell>
          <cell r="C8360" t="str">
            <v>M</v>
          </cell>
          <cell r="D8360" t="str">
            <v>CR</v>
          </cell>
          <cell r="E8360">
            <v>232.84</v>
          </cell>
        </row>
        <row r="8361">
          <cell r="A8361" t="str">
            <v>OES - FORN</v>
          </cell>
          <cell r="B8361" t="str">
            <v>ECIMENTO E INSTALACAO</v>
          </cell>
        </row>
        <row r="8362">
          <cell r="A8362" t="str">
            <v>75027/005</v>
          </cell>
          <cell r="B8362" t="str">
            <v>TUBO DE AÇO PRETO 6" SEM COSTURA SCHEDULE 40/NBR 5590, INCLUSIVE CONEX</v>
          </cell>
          <cell r="C8362" t="str">
            <v>M</v>
          </cell>
          <cell r="D8362" t="str">
            <v>CR</v>
          </cell>
          <cell r="E8362">
            <v>375.68</v>
          </cell>
        </row>
        <row r="8363">
          <cell r="A8363" t="str">
            <v>ÕES - FORN</v>
          </cell>
          <cell r="B8363" t="str">
            <v>ECIMENTO E INSTALAÇÃO</v>
          </cell>
        </row>
        <row r="8364">
          <cell r="A8364">
            <v>89355</v>
          </cell>
          <cell r="B8364" t="str">
            <v>TUBO, PVC, SOLDÁVEL, DN 20MM, INSTALADO EM RAMAL OU SUB-RAMAL DE ÁGUA</v>
          </cell>
          <cell r="C8364" t="str">
            <v>M</v>
          </cell>
          <cell r="D8364" t="str">
            <v>CR</v>
          </cell>
          <cell r="E8364">
            <v>11.52</v>
          </cell>
        </row>
        <row r="8365">
          <cell r="A8365" t="e">
            <v>#NAME?</v>
          </cell>
          <cell r="B8365" t="str">
            <v>ENTO E INSTALAÇÃO. AF_12/2014_P</v>
          </cell>
        </row>
        <row r="8366">
          <cell r="A8366">
            <v>89356</v>
          </cell>
          <cell r="B8366" t="str">
            <v>TUBO, PVC, SOLDÁVEL, DN 25MM, INSTALADO EM RAMAL OU SUB-RAMAL DE ÁGUA</v>
          </cell>
          <cell r="C8366" t="str">
            <v>M</v>
          </cell>
          <cell r="D8366" t="str">
            <v>CR</v>
          </cell>
          <cell r="E8366">
            <v>13.74</v>
          </cell>
        </row>
        <row r="8367">
          <cell r="A8367" t="e">
            <v>#NAME?</v>
          </cell>
          <cell r="B8367" t="str">
            <v>ENTO E INSTALAÇÃO. AF_12/2014_P</v>
          </cell>
        </row>
        <row r="8368">
          <cell r="A8368">
            <v>89357</v>
          </cell>
          <cell r="B8368" t="str">
            <v>TUBO, PVC, SOLDÁVEL, DN 32MM, INSTALADO EM RAMAL OU SUB-RAMAL DE ÁGUA</v>
          </cell>
          <cell r="C8368" t="str">
            <v>M</v>
          </cell>
          <cell r="D8368" t="str">
            <v>CR</v>
          </cell>
          <cell r="E8368">
            <v>19.37</v>
          </cell>
        </row>
        <row r="8369">
          <cell r="A8369" t="str">
            <v>SINAPI - S</v>
          </cell>
          <cell r="B8369" t="str">
            <v>ISTEMA NACIONAL DE PESQUISA DE CUSTOS E ÍNDICES DA CONSTRUÇÃO CIVIL</v>
          </cell>
        </row>
        <row r="8370">
          <cell r="A8370" t="str">
            <v>PCI.817.01</v>
          </cell>
          <cell r="B8370" t="e">
            <v>#NAME?</v>
          </cell>
          <cell r="D8370" t="str">
            <v>EM</v>
          </cell>
          <cell r="E8370" t="str">
            <v>06/2016 AS 13:04:4</v>
          </cell>
        </row>
        <row r="8371">
          <cell r="D8371" t="str">
            <v>TA</v>
          </cell>
          <cell r="E8371" t="str">
            <v>TÉCNICA: 13/06/20</v>
          </cell>
        </row>
        <row r="8372">
          <cell r="A8372" t="str">
            <v>ENCARGOS S</v>
          </cell>
          <cell r="B8372" t="str">
            <v>OCIAIS DESONERADOS: 90,80%(HORA)   52,84%(MÊS)</v>
          </cell>
        </row>
        <row r="8373">
          <cell r="A8373" t="str">
            <v>ABRANGÊNCI</v>
          </cell>
          <cell r="B8373" t="str">
            <v>A : NACIONAL                                              LOCALIDADE  : BELO</v>
          </cell>
          <cell r="C8373" t="str">
            <v>HORI</v>
          </cell>
        </row>
        <row r="8374">
          <cell r="A8374" t="str">
            <v>REF.COLETA</v>
          </cell>
          <cell r="B8374" t="str">
            <v>: MEDIANO</v>
          </cell>
          <cell r="D8374" t="str">
            <v>TA</v>
          </cell>
          <cell r="E8374" t="str">
            <v>: 05/2016</v>
          </cell>
        </row>
        <row r="8375">
          <cell r="A8375" t="str">
            <v>CÓDIGO</v>
          </cell>
          <cell r="B8375" t="str">
            <v>|D E S C R I Ç Ã O                                                   |UN</v>
          </cell>
          <cell r="C8375" t="str">
            <v>IDADE</v>
          </cell>
          <cell r="D8375" t="str">
            <v>DE</v>
          </cell>
          <cell r="E8375" t="str">
            <v>|CUSTO TOTA</v>
          </cell>
        </row>
        <row r="8376">
          <cell r="A8376" t="str">
            <v>VÍNCULO...</v>
          </cell>
          <cell r="B8376" t="str">
            <v>..: CAIXA REFERENCIAL</v>
          </cell>
        </row>
        <row r="8377">
          <cell r="A8377" t="e">
            <v>#NAME?</v>
          </cell>
          <cell r="B8377" t="str">
            <v>ENTO E INSTALAÇÃO. AF_12/2014_P</v>
          </cell>
        </row>
        <row r="8378">
          <cell r="A8378">
            <v>89401</v>
          </cell>
          <cell r="B8378" t="str">
            <v>TUBO, PVC, SOLDÁVEL, DN 20MM, INSTALADO EM RAMAL DE DISTRIBUIÇÃO DE ÁG</v>
          </cell>
          <cell r="C8378" t="str">
            <v>M</v>
          </cell>
          <cell r="D8378" t="str">
            <v>CR</v>
          </cell>
          <cell r="E8378">
            <v>5.15</v>
          </cell>
        </row>
        <row r="8379">
          <cell r="A8379" t="str">
            <v>UA - FORNE</v>
          </cell>
          <cell r="B8379" t="str">
            <v>CIMENTO E INSTALAÇÃO. AF_12/2014_P</v>
          </cell>
        </row>
        <row r="8380">
          <cell r="A8380">
            <v>89402</v>
          </cell>
          <cell r="B8380" t="str">
            <v>TUBO, PVC, SOLDÁVEL, DN 25MM, INSTALADO EM RAMAL DE DISTRIBUIÇÃO DE ÁG</v>
          </cell>
          <cell r="C8380" t="str">
            <v>M</v>
          </cell>
          <cell r="D8380" t="str">
            <v>CR</v>
          </cell>
          <cell r="E8380">
            <v>6.39</v>
          </cell>
        </row>
        <row r="8381">
          <cell r="A8381" t="str">
            <v>UA - FORNE</v>
          </cell>
          <cell r="B8381" t="str">
            <v>CIMENTO E INSTALAÇÃO. AF_12/2014_P</v>
          </cell>
        </row>
        <row r="8382">
          <cell r="A8382">
            <v>89403</v>
          </cell>
          <cell r="B8382" t="str">
            <v>TUBO, PVC, SOLDÁVEL, DN 32MM, INSTALADO EM RAMAL DE DISTRIBUIÇÃO DE ÁG</v>
          </cell>
          <cell r="C8382" t="str">
            <v>M</v>
          </cell>
          <cell r="D8382" t="str">
            <v>CR</v>
          </cell>
          <cell r="E8382">
            <v>10.58</v>
          </cell>
        </row>
        <row r="8383">
          <cell r="A8383" t="str">
            <v>UA - FORNE</v>
          </cell>
          <cell r="B8383" t="str">
            <v>CIMENTO E INSTALAÇÃO. AF_12/2014_P</v>
          </cell>
        </row>
        <row r="8384">
          <cell r="A8384">
            <v>89446</v>
          </cell>
          <cell r="B8384" t="str">
            <v>TUBO, PVC, SOLDÁVEL, DN 25MM, INSTALADO EM PRUMADA DE ÁGUA - FORNECIME</v>
          </cell>
          <cell r="C8384" t="str">
            <v>M</v>
          </cell>
          <cell r="D8384" t="str">
            <v>CR</v>
          </cell>
          <cell r="E8384">
            <v>3.6</v>
          </cell>
        </row>
        <row r="8385">
          <cell r="A8385" t="str">
            <v>NTO E INST</v>
          </cell>
          <cell r="B8385" t="str">
            <v>ALAÇÃO. AF_12/2014_P</v>
          </cell>
        </row>
        <row r="8386">
          <cell r="A8386">
            <v>89447</v>
          </cell>
          <cell r="B8386" t="str">
            <v>TUBO, PVC, SOLDÁVEL, DN 32MM, INSTALADO EM PRUMADA DE ÁGUA - FORNECIME</v>
          </cell>
          <cell r="C8386" t="str">
            <v>M</v>
          </cell>
          <cell r="D8386" t="str">
            <v>CR</v>
          </cell>
          <cell r="E8386">
            <v>7.31</v>
          </cell>
        </row>
        <row r="8387">
          <cell r="A8387" t="str">
            <v>NTO E INST</v>
          </cell>
          <cell r="B8387" t="str">
            <v>ALAÇÃO. AF_12/2014_P</v>
          </cell>
        </row>
        <row r="8388">
          <cell r="A8388">
            <v>89448</v>
          </cell>
          <cell r="B8388" t="str">
            <v>TUBO, PVC, SOLDÁVEL, DN 40MM, INSTALADO EM PRUMADA DE ÁGUA - FORNECIME</v>
          </cell>
          <cell r="C8388" t="str">
            <v>M</v>
          </cell>
          <cell r="D8388" t="str">
            <v>CR</v>
          </cell>
          <cell r="E8388">
            <v>10.52</v>
          </cell>
        </row>
        <row r="8389">
          <cell r="A8389" t="str">
            <v>NTO E INST</v>
          </cell>
          <cell r="B8389" t="str">
            <v>ALAÇÃO. AF_12/2014_P</v>
          </cell>
        </row>
        <row r="8390">
          <cell r="A8390">
            <v>89449</v>
          </cell>
          <cell r="B8390" t="str">
            <v>TUBO, PVC, SOLDÁVEL, DN 50MM, INSTALADO EM PRUMADA DE ÁGUA - FORNECIME</v>
          </cell>
          <cell r="C8390" t="str">
            <v>M</v>
          </cell>
          <cell r="D8390" t="str">
            <v>CR</v>
          </cell>
          <cell r="E8390">
            <v>13.02</v>
          </cell>
        </row>
        <row r="8391">
          <cell r="A8391" t="str">
            <v>NTO E INST</v>
          </cell>
          <cell r="B8391" t="str">
            <v>ALAÇÃO. AF_12/2014_P</v>
          </cell>
        </row>
        <row r="8392">
          <cell r="A8392">
            <v>89450</v>
          </cell>
          <cell r="B8392" t="str">
            <v>TUBO, PVC, SOLDÁVEL, DN 60MM, INSTALADO EM PRUMADA DE ÁGUA - FORNECIME</v>
          </cell>
          <cell r="C8392" t="str">
            <v>M</v>
          </cell>
          <cell r="D8392" t="str">
            <v>CR</v>
          </cell>
          <cell r="E8392">
            <v>19.97</v>
          </cell>
        </row>
        <row r="8393">
          <cell r="A8393" t="str">
            <v>NTO E INST</v>
          </cell>
          <cell r="B8393" t="str">
            <v>ALAÇÃO. AF_12/2014_P</v>
          </cell>
        </row>
        <row r="8394">
          <cell r="A8394">
            <v>89451</v>
          </cell>
          <cell r="B8394" t="str">
            <v>TUBO, PVC, SOLDÁVEL, DN 75MM, INSTALADO EM PRUMADA DE ÁGUA - FORNECIME</v>
          </cell>
          <cell r="C8394" t="str">
            <v>M</v>
          </cell>
          <cell r="D8394" t="str">
            <v>CR</v>
          </cell>
          <cell r="E8394">
            <v>27.85</v>
          </cell>
        </row>
        <row r="8395">
          <cell r="A8395" t="str">
            <v>NTO E INST</v>
          </cell>
          <cell r="B8395" t="str">
            <v>ALAÇÃO. AF_12/2014_P</v>
          </cell>
        </row>
        <row r="8396">
          <cell r="A8396">
            <v>89452</v>
          </cell>
          <cell r="B8396" t="str">
            <v>TUBO, PVC, SOLDÁVEL, DN 85MM, INSTALADO EM PRUMADA DE ÁGUA - FORNECIME</v>
          </cell>
          <cell r="C8396" t="str">
            <v>M</v>
          </cell>
          <cell r="D8396" t="str">
            <v>CR</v>
          </cell>
          <cell r="E8396">
            <v>34.94</v>
          </cell>
        </row>
        <row r="8397">
          <cell r="A8397" t="str">
            <v>NTO E INST</v>
          </cell>
          <cell r="B8397" t="str">
            <v>ALAÇÃO. AF_12/2014_P</v>
          </cell>
        </row>
        <row r="8398">
          <cell r="A8398">
            <v>89508</v>
          </cell>
          <cell r="B8398" t="str">
            <v>TUBO PVC, SÉRIE R, ÁGUA PLUVIAL, DN 40 MM, FORNECIDO E INSTALADO EM RA</v>
          </cell>
          <cell r="C8398" t="str">
            <v>M</v>
          </cell>
          <cell r="D8398" t="str">
            <v>CR</v>
          </cell>
          <cell r="E8398">
            <v>12.17</v>
          </cell>
        </row>
        <row r="8399">
          <cell r="A8399" t="str">
            <v>MAL DE ENC</v>
          </cell>
          <cell r="B8399" t="str">
            <v>AMINHAMENTO. AF_12/2014_P</v>
          </cell>
        </row>
        <row r="8400">
          <cell r="A8400">
            <v>89509</v>
          </cell>
          <cell r="B8400" t="str">
            <v>TUBO PVC, SÉRIE R, ÁGUA PLUVIAL, DN 50 MM, FORNECIDO E INSTALADO EM RA</v>
          </cell>
          <cell r="C8400" t="str">
            <v>M</v>
          </cell>
          <cell r="D8400" t="str">
            <v>CR</v>
          </cell>
          <cell r="E8400">
            <v>16.37</v>
          </cell>
        </row>
        <row r="8401">
          <cell r="A8401" t="str">
            <v>MAL DE ENC</v>
          </cell>
          <cell r="B8401" t="str">
            <v>AMINHAMENTO. AF_12/2014_P</v>
          </cell>
        </row>
        <row r="8402">
          <cell r="A8402">
            <v>89511</v>
          </cell>
          <cell r="B8402" t="str">
            <v>TUBO PVC, SÉRIE R, ÁGUA PLUVIAL, DN 75 MM, FORNECIDO E INSTALADO EM RA</v>
          </cell>
          <cell r="C8402" t="str">
            <v>M</v>
          </cell>
          <cell r="D8402" t="str">
            <v>CR</v>
          </cell>
          <cell r="E8402">
            <v>23.67</v>
          </cell>
        </row>
        <row r="8403">
          <cell r="A8403" t="str">
            <v>MAL DE ENC</v>
          </cell>
          <cell r="B8403" t="str">
            <v>AMINHAMENTO. AF_12/2014_P</v>
          </cell>
        </row>
        <row r="8404">
          <cell r="A8404">
            <v>89512</v>
          </cell>
          <cell r="B8404" t="str">
            <v>TUBO PVC, SÉRIE R, ÁGUA PLUVIAL, DN 100 MM, FORNECIDO E INSTALADO EM R</v>
          </cell>
          <cell r="C8404" t="str">
            <v>M</v>
          </cell>
          <cell r="D8404" t="str">
            <v>CR</v>
          </cell>
          <cell r="E8404">
            <v>36.85</v>
          </cell>
        </row>
        <row r="8405">
          <cell r="A8405" t="str">
            <v>SINAPI - S</v>
          </cell>
          <cell r="B8405" t="str">
            <v>ISTEMA NACIONAL DE PESQUISA DE CUSTOS E ÍNDICES DA CONSTRUÇÃO CIVIL</v>
          </cell>
        </row>
        <row r="8406">
          <cell r="A8406" t="str">
            <v>PCI.817.01</v>
          </cell>
          <cell r="B8406" t="e">
            <v>#NAME?</v>
          </cell>
          <cell r="D8406" t="str">
            <v>EM</v>
          </cell>
          <cell r="E8406" t="str">
            <v>06/2016 AS 13:04:4</v>
          </cell>
        </row>
        <row r="8407">
          <cell r="D8407" t="str">
            <v>TA</v>
          </cell>
          <cell r="E8407" t="str">
            <v>TÉCNICA: 13/06/20</v>
          </cell>
        </row>
        <row r="8408">
          <cell r="A8408" t="str">
            <v>ENCARGOS S</v>
          </cell>
          <cell r="B8408" t="str">
            <v>OCIAIS DESONERADOS: 90,80%(HORA)   52,84%(MÊS)</v>
          </cell>
        </row>
        <row r="8409">
          <cell r="A8409" t="str">
            <v>ABRANGÊNCI</v>
          </cell>
          <cell r="B8409" t="str">
            <v>A : NACIONAL                                              LOCALIDADE  : BELO</v>
          </cell>
          <cell r="C8409" t="str">
            <v>HORI</v>
          </cell>
        </row>
        <row r="8410">
          <cell r="A8410" t="str">
            <v>REF.COLETA</v>
          </cell>
          <cell r="B8410" t="str">
            <v>: MEDIANO</v>
          </cell>
          <cell r="D8410" t="str">
            <v>TA</v>
          </cell>
          <cell r="E8410" t="str">
            <v>: 05/2016</v>
          </cell>
        </row>
        <row r="8411">
          <cell r="A8411" t="str">
            <v>CÓDIGO</v>
          </cell>
          <cell r="B8411" t="str">
            <v>|D E S C R I Ç Ã O                                                   |UN</v>
          </cell>
          <cell r="C8411" t="str">
            <v>IDADE</v>
          </cell>
          <cell r="D8411" t="str">
            <v>DE</v>
          </cell>
          <cell r="E8411" t="str">
            <v>|CUSTO TOTA</v>
          </cell>
        </row>
        <row r="8412">
          <cell r="A8412" t="str">
            <v>VÍNCULO...</v>
          </cell>
          <cell r="B8412" t="str">
            <v>..: CAIXA REFERENCIAL</v>
          </cell>
        </row>
        <row r="8413">
          <cell r="A8413" t="str">
            <v>AMAL DE EN</v>
          </cell>
          <cell r="B8413" t="str">
            <v>CAMINHAMENTO. AF_12/2014_P</v>
          </cell>
        </row>
        <row r="8414">
          <cell r="A8414">
            <v>89576</v>
          </cell>
          <cell r="B8414" t="str">
            <v>TUBO PVC, SÉRIE R, ÁGUA PLUVIAL, DN 75 MM, FORNECIDO E INSTALADO EM CO</v>
          </cell>
          <cell r="C8414" t="str">
            <v>M</v>
          </cell>
          <cell r="D8414" t="str">
            <v>CR</v>
          </cell>
          <cell r="E8414">
            <v>14.09</v>
          </cell>
        </row>
        <row r="8415">
          <cell r="A8415" t="str">
            <v>NDUTORES V</v>
          </cell>
          <cell r="B8415" t="str">
            <v>ERTICAIS DE ÁGUAS PLUVIAIS. AF_12/2014_P</v>
          </cell>
        </row>
        <row r="8416">
          <cell r="A8416">
            <v>89578</v>
          </cell>
          <cell r="B8416" t="str">
            <v>TUBO PVC, SÉRIE R, ÁGUA PLUVIAL, DN 100 MM, FORNECIDO E INSTALADO EM C</v>
          </cell>
          <cell r="C8416" t="str">
            <v>M</v>
          </cell>
          <cell r="D8416" t="str">
            <v>CR</v>
          </cell>
          <cell r="E8416">
            <v>23.84</v>
          </cell>
        </row>
        <row r="8417">
          <cell r="A8417" t="str">
            <v>ONDUTORES</v>
          </cell>
          <cell r="B8417" t="str">
            <v>VERTICAIS DE ÁGUAS PLUVIAIS. AF_12/2014_P</v>
          </cell>
        </row>
        <row r="8418">
          <cell r="A8418">
            <v>89580</v>
          </cell>
          <cell r="B8418" t="str">
            <v>TUBO PVC, SÉRIE R, ÁGUA PLUVIAL, DN 150 MM, FORNECIDO E INSTALADO EM C</v>
          </cell>
          <cell r="C8418" t="str">
            <v>M</v>
          </cell>
          <cell r="D8418" t="str">
            <v>CR</v>
          </cell>
          <cell r="E8418">
            <v>47.58</v>
          </cell>
        </row>
        <row r="8419">
          <cell r="A8419" t="str">
            <v>ONDUTORES</v>
          </cell>
          <cell r="B8419" t="str">
            <v>VERTICAIS DE ÁGUAS PLUVIAIS. AF_12/2014_P</v>
          </cell>
        </row>
        <row r="8420">
          <cell r="A8420">
            <v>89633</v>
          </cell>
          <cell r="B8420" t="str">
            <v>TUBO, CPVC, SOLDÁVEL, DN 15MM, INSTALADO EM RAMAL OU SUB-RAMAL DE ÁGUA</v>
          </cell>
          <cell r="C8420" t="str">
            <v>M</v>
          </cell>
          <cell r="D8420" t="str">
            <v>CR</v>
          </cell>
          <cell r="E8420">
            <v>14.61</v>
          </cell>
        </row>
        <row r="8421">
          <cell r="A8421" t="e">
            <v>#NAME?</v>
          </cell>
          <cell r="B8421" t="str">
            <v>MENTO E INSTALAÇÃO. AF_12/2014</v>
          </cell>
        </row>
        <row r="8422">
          <cell r="A8422">
            <v>89634</v>
          </cell>
          <cell r="B8422" t="str">
            <v>TUBO, CPVC, SOLDÁVEL, DN 22MM, INSTALADO EM RAMAL OU SUB-RAMAL DE ÁGUA</v>
          </cell>
          <cell r="C8422" t="str">
            <v>M</v>
          </cell>
          <cell r="D8422" t="str">
            <v>CR</v>
          </cell>
          <cell r="E8422">
            <v>22.03</v>
          </cell>
        </row>
        <row r="8423">
          <cell r="A8423" t="e">
            <v>#NAME?</v>
          </cell>
          <cell r="B8423" t="str">
            <v>MENTO E INSTALAÇÃO. AF_12/2014</v>
          </cell>
        </row>
        <row r="8424">
          <cell r="A8424">
            <v>89635</v>
          </cell>
          <cell r="B8424" t="str">
            <v>TUBO, CPVC, SOLDÁVEL, DN 28MM, INSTALADO EM RAMAL OU SUB-RAMAL DE ÁGUA</v>
          </cell>
          <cell r="C8424" t="str">
            <v>M</v>
          </cell>
          <cell r="D8424" t="str">
            <v>CR</v>
          </cell>
          <cell r="E8424">
            <v>31.25</v>
          </cell>
        </row>
        <row r="8425">
          <cell r="A8425" t="e">
            <v>#NAME?</v>
          </cell>
          <cell r="B8425" t="str">
            <v>MENTO E INSTALAÇÃO. AF_12/2014</v>
          </cell>
        </row>
        <row r="8426">
          <cell r="A8426">
            <v>89711</v>
          </cell>
          <cell r="B8426" t="str">
            <v>TUBO PVC, SERIE NORMAL, ESGOTO PREDIAL, DN 40 MM, FORNECIDO E INSTALAD</v>
          </cell>
          <cell r="C8426" t="str">
            <v>M</v>
          </cell>
          <cell r="D8426" t="str">
            <v>CR</v>
          </cell>
          <cell r="E8426">
            <v>12.48</v>
          </cell>
        </row>
        <row r="8427">
          <cell r="A8427" t="str">
            <v>O EM RAMAL</v>
          </cell>
          <cell r="B8427" t="str">
            <v>DE DESCARGA OU RAMAL DE ESGOTO SANITÁRIO. AF_12/2014_P</v>
          </cell>
        </row>
        <row r="8428">
          <cell r="A8428">
            <v>89712</v>
          </cell>
          <cell r="B8428" t="str">
            <v>TUBO PVC, SERIE NORMAL, ESGOTO PREDIAL, DN 50 MM, FORNECIDO E INSTALAD</v>
          </cell>
          <cell r="C8428" t="str">
            <v>M</v>
          </cell>
          <cell r="D8428" t="str">
            <v>CR</v>
          </cell>
          <cell r="E8428">
            <v>18.48</v>
          </cell>
        </row>
        <row r="8429">
          <cell r="A8429" t="str">
            <v>O EM RAMAL</v>
          </cell>
          <cell r="B8429" t="str">
            <v>DE DESCARGA OU RAMAL DE ESGOTO SANITÁRIO. AF_12/2014_P</v>
          </cell>
        </row>
        <row r="8430">
          <cell r="A8430">
            <v>89713</v>
          </cell>
          <cell r="B8430" t="str">
            <v>TUBO PVC, SERIE NORMAL, ESGOTO PREDIAL, DN 75 MM, FORNECIDO E INSTALAD</v>
          </cell>
          <cell r="C8430" t="str">
            <v>M</v>
          </cell>
          <cell r="D8430" t="str">
            <v>CR</v>
          </cell>
          <cell r="E8430">
            <v>27.22</v>
          </cell>
        </row>
        <row r="8431">
          <cell r="A8431" t="str">
            <v>O EM RAMAL</v>
          </cell>
          <cell r="B8431" t="str">
            <v>DE DESCARGA OU RAMAL DE ESGOTO SANITÁRIO. AF_12/2014_P</v>
          </cell>
        </row>
        <row r="8432">
          <cell r="A8432">
            <v>89714</v>
          </cell>
          <cell r="B8432" t="str">
            <v>TUBO PVC, SERIE NORMAL, ESGOTO PREDIAL, DN 100 MM, FORNECIDO E INSTALA</v>
          </cell>
          <cell r="C8432" t="str">
            <v>M</v>
          </cell>
          <cell r="D8432" t="str">
            <v>CR</v>
          </cell>
          <cell r="E8432">
            <v>34.700000000000003</v>
          </cell>
        </row>
        <row r="8433">
          <cell r="A8433" t="str">
            <v>DO EM RAMA</v>
          </cell>
          <cell r="B8433" t="str">
            <v>L DE DESCARGA OU RAMAL DE ESGOTO SANITÁRIO. AF_12/2014_P</v>
          </cell>
        </row>
        <row r="8434">
          <cell r="A8434">
            <v>89716</v>
          </cell>
          <cell r="B8434" t="str">
            <v>TUBO, CPVC, SOLDÁVEL, DN 22MM, INSTALADO EM RAMAL DE DISTRIBUIÇÃO DE Á</v>
          </cell>
          <cell r="C8434" t="str">
            <v>M</v>
          </cell>
          <cell r="D8434" t="str">
            <v>CR</v>
          </cell>
          <cell r="E8434">
            <v>15.3</v>
          </cell>
        </row>
        <row r="8435">
          <cell r="A8435" t="str">
            <v>GUA - FORN</v>
          </cell>
          <cell r="B8435" t="str">
            <v>ECIMENTO E INSTALAÇÃO. AF_12/2014</v>
          </cell>
        </row>
        <row r="8436">
          <cell r="A8436">
            <v>89717</v>
          </cell>
          <cell r="B8436" t="str">
            <v>TUBO, CPVC, SOLDÁVEL, DN 28MM, INSTALADO EM RAMAL DE DISTRIBUIÇÃO DE Á</v>
          </cell>
          <cell r="C8436" t="str">
            <v>M</v>
          </cell>
          <cell r="D8436" t="str">
            <v>CR</v>
          </cell>
          <cell r="E8436">
            <v>23.32</v>
          </cell>
        </row>
        <row r="8437">
          <cell r="A8437" t="str">
            <v>GUA - FORN</v>
          </cell>
          <cell r="B8437" t="str">
            <v>ECIMENTO E INSTALAÇÃO. AF_12/2014</v>
          </cell>
        </row>
        <row r="8438">
          <cell r="A8438">
            <v>89798</v>
          </cell>
          <cell r="B8438" t="str">
            <v>TUBO PVC, SERIE NORMAL, ESGOTO PREDIAL, DN 50 MM, FORNECIDO E INSTALAD</v>
          </cell>
          <cell r="C8438" t="str">
            <v>M</v>
          </cell>
          <cell r="D8438" t="str">
            <v>CR</v>
          </cell>
          <cell r="E8438">
            <v>8.3699999999999992</v>
          </cell>
        </row>
        <row r="8439">
          <cell r="A8439" t="str">
            <v>O EM PRUMA</v>
          </cell>
          <cell r="B8439" t="str">
            <v>DA DE ESGOTO SANITÁRIO OU VENTILAÇÃO. AF_12/2014_P</v>
          </cell>
        </row>
        <row r="8440">
          <cell r="A8440">
            <v>89799</v>
          </cell>
          <cell r="B8440" t="str">
            <v>TUBO PVC, SERIE NORMAL, ESGOTO PREDIAL, DN 75 MM, FORNECIDO E INSTALAD</v>
          </cell>
          <cell r="C8440" t="str">
            <v>M</v>
          </cell>
          <cell r="D8440" t="str">
            <v>CR</v>
          </cell>
          <cell r="E8440">
            <v>12.85</v>
          </cell>
        </row>
        <row r="8441">
          <cell r="A8441" t="str">
            <v>SINAPI - S</v>
          </cell>
          <cell r="B8441" t="str">
            <v>ISTEMA NACIONAL DE PESQUISA DE CUSTOS E ÍNDICES DA CONSTRUÇÃO CIVIL</v>
          </cell>
        </row>
        <row r="8442">
          <cell r="A8442" t="str">
            <v>PCI.817.01</v>
          </cell>
          <cell r="B8442" t="e">
            <v>#NAME?</v>
          </cell>
          <cell r="D8442" t="str">
            <v>EM</v>
          </cell>
          <cell r="E8442" t="str">
            <v>06/2016 AS 13:04:4</v>
          </cell>
        </row>
        <row r="8443">
          <cell r="D8443" t="str">
            <v>TA</v>
          </cell>
          <cell r="E8443" t="str">
            <v>TÉCNICA: 13/06/20</v>
          </cell>
        </row>
        <row r="8444">
          <cell r="A8444" t="str">
            <v>ENCARGOS S</v>
          </cell>
          <cell r="B8444" t="str">
            <v>OCIAIS DESONERADOS: 90,80%(HORA)   52,84%(MÊS)</v>
          </cell>
        </row>
        <row r="8445">
          <cell r="A8445" t="str">
            <v>ABRANGÊNCI</v>
          </cell>
          <cell r="B8445" t="str">
            <v>A : NACIONAL                                              LOCALIDADE  : BELO</v>
          </cell>
          <cell r="C8445" t="str">
            <v>HORI</v>
          </cell>
        </row>
        <row r="8446">
          <cell r="A8446" t="str">
            <v>REF.COLETA</v>
          </cell>
          <cell r="B8446" t="str">
            <v>: MEDIANO</v>
          </cell>
          <cell r="D8446" t="str">
            <v>TA</v>
          </cell>
          <cell r="E8446" t="str">
            <v>: 05/2016</v>
          </cell>
        </row>
        <row r="8447">
          <cell r="A8447" t="str">
            <v>CÓDIGO</v>
          </cell>
          <cell r="B8447" t="str">
            <v>|D E S C R I Ç Ã O                                                   |UN</v>
          </cell>
          <cell r="C8447" t="str">
            <v>IDADE</v>
          </cell>
          <cell r="D8447" t="str">
            <v>DE</v>
          </cell>
          <cell r="E8447" t="str">
            <v>|CUSTO TOTA</v>
          </cell>
        </row>
        <row r="8448">
          <cell r="A8448" t="str">
            <v>VÍNCULO...</v>
          </cell>
          <cell r="B8448" t="str">
            <v>..: CAIXA REFERENCIAL</v>
          </cell>
        </row>
        <row r="8449">
          <cell r="A8449" t="str">
            <v>O EM PRUMA</v>
          </cell>
          <cell r="B8449" t="str">
            <v>DA DE ESGOTO SANITÁRIO OU VENTILAÇÃO. AF_12/2014_P</v>
          </cell>
        </row>
        <row r="8450">
          <cell r="A8450">
            <v>89800</v>
          </cell>
          <cell r="B8450" t="str">
            <v>TUBO PVC, SERIE NORMAL, ESGOTO PREDIAL, DN 100 MM, FORNECIDO E INSTALA</v>
          </cell>
          <cell r="C8450" t="str">
            <v>M</v>
          </cell>
          <cell r="D8450" t="str">
            <v>CR</v>
          </cell>
          <cell r="E8450">
            <v>15.85</v>
          </cell>
        </row>
        <row r="8451">
          <cell r="A8451" t="str">
            <v>DO EM PRUM</v>
          </cell>
          <cell r="B8451" t="str">
            <v>ADA DE ESGOTO SANITÁRIO OU VENTILAÇÃO. AF_12/2014_P</v>
          </cell>
        </row>
        <row r="8452">
          <cell r="A8452">
            <v>89848</v>
          </cell>
          <cell r="B8452" t="str">
            <v>TUBO PVC, SERIE NORMAL, ESGOTO PREDIAL, DN 100 MM, FORNECIDO E INSTALA</v>
          </cell>
          <cell r="C8452" t="str">
            <v>M</v>
          </cell>
          <cell r="D8452" t="str">
            <v>CR</v>
          </cell>
          <cell r="E8452">
            <v>19.2</v>
          </cell>
        </row>
        <row r="8453">
          <cell r="A8453" t="str">
            <v>DO EM SUBC</v>
          </cell>
          <cell r="B8453" t="str">
            <v>OLETOR AÉREO DE ESGOTO SANITÁRIO. AF_12/2014_P</v>
          </cell>
        </row>
        <row r="8454">
          <cell r="A8454">
            <v>89849</v>
          </cell>
          <cell r="B8454" t="str">
            <v>TUBO PVC, SERIE NORMAL, ESGOTO PREDIAL, DN 150 MM, FORNECIDO E INSTALA</v>
          </cell>
          <cell r="C8454" t="str">
            <v>M</v>
          </cell>
          <cell r="D8454" t="str">
            <v>CR</v>
          </cell>
          <cell r="E8454">
            <v>36.4</v>
          </cell>
        </row>
        <row r="8455">
          <cell r="A8455" t="str">
            <v>DO EM SUBC</v>
          </cell>
          <cell r="B8455" t="str">
            <v>OLETOR AÉREO DE ESGOTO SANITÁRIO. AF_12/2014_P</v>
          </cell>
        </row>
        <row r="8456">
          <cell r="A8456">
            <v>89865</v>
          </cell>
          <cell r="B8456" t="str">
            <v>TUBO, PVC, SOLDÁVEL, DN 25MM, INSTALADO EM DRENO DE AR-CONDICIONADO -</v>
          </cell>
          <cell r="C8456" t="str">
            <v>M</v>
          </cell>
          <cell r="D8456" t="str">
            <v>CR</v>
          </cell>
          <cell r="E8456">
            <v>8.57</v>
          </cell>
        </row>
        <row r="8457">
          <cell r="A8457" t="str">
            <v>FORNECIMEN</v>
          </cell>
          <cell r="B8457" t="str">
            <v>TO E INSTALAÇÃO. AF_12/2014_P</v>
          </cell>
        </row>
        <row r="8458">
          <cell r="A8458">
            <v>91784</v>
          </cell>
          <cell r="B8458" t="str">
            <v>(COMPOSIÇÃO REPRESENTATIVA) DO SERVIÇO DE INSTALAÇÃO DE TUBOS DE PVC,</v>
          </cell>
          <cell r="C8458" t="str">
            <v>M</v>
          </cell>
          <cell r="D8458" t="str">
            <v>CR</v>
          </cell>
          <cell r="E8458">
            <v>27.17</v>
          </cell>
        </row>
        <row r="8459">
          <cell r="A8459" t="str">
            <v>SOLDÁVEL,</v>
          </cell>
          <cell r="B8459" t="str">
            <v>ÁGUA FRIA, DN 20 MM (INSTALADO EM RAMAL, SUB-RAMAL OU RAMAL</v>
          </cell>
        </row>
        <row r="8460">
          <cell r="A8460" t="str">
            <v>DE DISTRIB</v>
          </cell>
          <cell r="B8460" t="str">
            <v>UIÇÃO), INCLUSIVE CONEXÕES, CORTES E FIXAÇÕES, PARA PRÉDIOS.</v>
          </cell>
        </row>
        <row r="8461">
          <cell r="A8461" t="str">
            <v>AF_10/2015</v>
          </cell>
          <cell r="B8461" t="str">
            <v>_P</v>
          </cell>
        </row>
        <row r="8462">
          <cell r="A8462">
            <v>91785</v>
          </cell>
          <cell r="B8462" t="str">
            <v>(COMPOSIÇÃO REPRESENTATIVA) DO SERVIÇO DE INSTALAÇÃO DE TUBOS DE PVC,</v>
          </cell>
          <cell r="C8462" t="str">
            <v>M</v>
          </cell>
          <cell r="D8462" t="str">
            <v>CR</v>
          </cell>
          <cell r="E8462">
            <v>26.92</v>
          </cell>
        </row>
        <row r="8463">
          <cell r="A8463" t="str">
            <v>SOLDÁVEL,</v>
          </cell>
          <cell r="B8463" t="str">
            <v>ÁGUA FRIA, DN 25 MM (INSTALADO EM RAMAL, SUB-RAMAL, RAMAL DE</v>
          </cell>
        </row>
        <row r="8464">
          <cell r="A8464" t="str">
            <v>DISTRIBUIÇ</v>
          </cell>
          <cell r="B8464" t="str">
            <v>ÃO OU PRUMADA), INCLUSIVE CONEXÕES, CORTES E FIXAÇÕES, PARA</v>
          </cell>
        </row>
        <row r="8465">
          <cell r="A8465" t="str">
            <v>PRÉDIOS. A</v>
          </cell>
          <cell r="B8465" t="str">
            <v>F_10/2015_P</v>
          </cell>
        </row>
        <row r="8466">
          <cell r="A8466">
            <v>91786</v>
          </cell>
          <cell r="B8466" t="str">
            <v>(COMPOSIÇÃO REPRESENTATIVA) DO SERVIÇO DE INSTALAÇÃO TUBOS DE PVC, SOL</v>
          </cell>
          <cell r="C8466" t="str">
            <v>M</v>
          </cell>
          <cell r="D8466" t="str">
            <v>CR</v>
          </cell>
          <cell r="E8466">
            <v>18.3</v>
          </cell>
        </row>
        <row r="8467">
          <cell r="A8467" t="str">
            <v>DÁVEL, ÁGU</v>
          </cell>
          <cell r="B8467" t="str">
            <v>A FRIA, DN 32 MM (INSTALADO EM RAMAL, SUB-RAMAL, RAMAL DE DI</v>
          </cell>
        </row>
        <row r="8468">
          <cell r="A8468" t="str">
            <v>STRIBUIÇÃO</v>
          </cell>
          <cell r="B8468" t="str">
            <v>OU PRUMADA), INCLUSIVE CONEXÕES, CORTES E FIXAÇÕES, PARA PR</v>
          </cell>
        </row>
        <row r="8469">
          <cell r="A8469" t="str">
            <v>ÉDIOS. AF_</v>
          </cell>
          <cell r="B8469" t="str">
            <v>10/2015_P</v>
          </cell>
        </row>
        <row r="8470">
          <cell r="A8470">
            <v>91787</v>
          </cell>
          <cell r="B8470" t="str">
            <v>(COMPOSIÇÃO REPRESENTATIVA) DO SERVIÇO DE INSTALAÇÃO DE TUBOS DE PVC,</v>
          </cell>
          <cell r="C8470" t="str">
            <v>M</v>
          </cell>
          <cell r="D8470" t="str">
            <v>CR</v>
          </cell>
          <cell r="E8470">
            <v>20.5</v>
          </cell>
        </row>
        <row r="8471">
          <cell r="A8471" t="str">
            <v>SOLDÁVEL,</v>
          </cell>
          <cell r="B8471" t="str">
            <v>ÁGUA FRIA, DN 40 MM (INSTALADO EM PRUMADA), INCLUSIVE CONEXÕ</v>
          </cell>
        </row>
        <row r="8472">
          <cell r="A8472" t="str">
            <v>ES, CORTES</v>
          </cell>
          <cell r="B8472" t="str">
            <v>E FIXAÇÕES, PARA PRÉDIOS. AF_10/2015_P</v>
          </cell>
        </row>
        <row r="8473">
          <cell r="A8473">
            <v>91788</v>
          </cell>
          <cell r="B8473" t="str">
            <v>(COMPOSIÇÃO REPRESENTATIVA) DO SERVIÇO DE INSTALAÇÃO DE TUBOS DE PVC,</v>
          </cell>
          <cell r="C8473" t="str">
            <v>M</v>
          </cell>
          <cell r="D8473" t="str">
            <v>CR</v>
          </cell>
          <cell r="E8473">
            <v>25.02</v>
          </cell>
        </row>
        <row r="8474">
          <cell r="A8474" t="str">
            <v>SOLDÁVEL,</v>
          </cell>
          <cell r="B8474" t="str">
            <v>ÁGUA FRIA, DN 50 MM (INSTALADO EM PRUMADA), INCLUSIVE CONEXÕ</v>
          </cell>
        </row>
        <row r="8475">
          <cell r="A8475" t="str">
            <v>ES, CORTES</v>
          </cell>
          <cell r="B8475" t="str">
            <v>E FIXAÇÕES, PARA PRÉDIOS. AF_10/2015_P</v>
          </cell>
        </row>
        <row r="8476">
          <cell r="A8476">
            <v>91789</v>
          </cell>
          <cell r="B8476" t="str">
            <v>(COMPOSIÇÃO REPRESENTATIVA) DO SERVIÇO DE INSTALAÇÃO DE TUBOS DE PVC,</v>
          </cell>
          <cell r="C8476" t="str">
            <v>M</v>
          </cell>
          <cell r="D8476" t="str">
            <v>CR</v>
          </cell>
          <cell r="E8476">
            <v>29.14</v>
          </cell>
        </row>
        <row r="8477">
          <cell r="A8477" t="str">
            <v>SINAPI - S</v>
          </cell>
          <cell r="B8477" t="str">
            <v>ISTEMA NACIONAL DE PESQUISA DE CUSTOS E ÍNDICES DA CONSTRUÇÃO CIVIL</v>
          </cell>
        </row>
        <row r="8478">
          <cell r="A8478" t="str">
            <v>PCI.817.01</v>
          </cell>
          <cell r="B8478" t="e">
            <v>#NAME?</v>
          </cell>
          <cell r="D8478" t="str">
            <v>EM</v>
          </cell>
          <cell r="E8478" t="str">
            <v>06/2016 AS 13:04:4</v>
          </cell>
        </row>
        <row r="8479">
          <cell r="D8479" t="str">
            <v>TA</v>
          </cell>
          <cell r="E8479" t="str">
            <v>TÉCNICA: 13/06/20</v>
          </cell>
        </row>
        <row r="8480">
          <cell r="A8480" t="str">
            <v>ENCARGOS S</v>
          </cell>
          <cell r="B8480" t="str">
            <v>OCIAIS DESONERADOS: 90,80%(HORA)   52,84%(MÊS)</v>
          </cell>
        </row>
        <row r="8481">
          <cell r="A8481" t="str">
            <v>ABRANGÊNCI</v>
          </cell>
          <cell r="B8481" t="str">
            <v>A : NACIONAL                                              LOCALIDADE  : BELO</v>
          </cell>
          <cell r="C8481" t="str">
            <v>HORI</v>
          </cell>
        </row>
        <row r="8482">
          <cell r="A8482" t="str">
            <v>REF.COLETA</v>
          </cell>
          <cell r="B8482" t="str">
            <v>: MEDIANO</v>
          </cell>
          <cell r="D8482" t="str">
            <v>TA</v>
          </cell>
          <cell r="E8482" t="str">
            <v>: 05/2016</v>
          </cell>
        </row>
        <row r="8483">
          <cell r="A8483" t="str">
            <v>CÓDIGO</v>
          </cell>
          <cell r="B8483" t="str">
            <v>|D E S C R I Ç Ã O                                                   |UN</v>
          </cell>
          <cell r="C8483" t="str">
            <v>IDADE</v>
          </cell>
          <cell r="D8483" t="str">
            <v>DE</v>
          </cell>
          <cell r="E8483" t="str">
            <v>|CUSTO TOTA</v>
          </cell>
        </row>
        <row r="8484">
          <cell r="A8484" t="str">
            <v>VÍNCULO...</v>
          </cell>
          <cell r="B8484" t="str">
            <v>..: CAIXA REFERENCIAL</v>
          </cell>
        </row>
        <row r="8485">
          <cell r="A8485" t="str">
            <v>SÉRIE R, Á</v>
          </cell>
          <cell r="B8485" t="str">
            <v>GUA PLUVIAL, DN 75 MM (INSTALADO EM RAMAL DE ENCAMINHAMENTO,</v>
          </cell>
        </row>
        <row r="8486">
          <cell r="A8486" t="str">
            <v>OU CONDUTO</v>
          </cell>
          <cell r="B8486" t="str">
            <v>RES VERTICAIS), INCLUSIVE CONEXÕES, CORTE E FIXAÇÕES, PARA</v>
          </cell>
        </row>
        <row r="8487">
          <cell r="A8487" t="str">
            <v>PRÉDIOS. A</v>
          </cell>
          <cell r="B8487" t="str">
            <v>F_10/2015_P</v>
          </cell>
        </row>
        <row r="8488">
          <cell r="A8488">
            <v>91790</v>
          </cell>
          <cell r="B8488" t="str">
            <v>(COMPOSIÇÃO REPRESENTATIVA) DO SERVIÇO DE INSTALAÇÃO DE TUBOS DE PVC,</v>
          </cell>
          <cell r="C8488" t="str">
            <v>M</v>
          </cell>
          <cell r="D8488" t="str">
            <v>CR</v>
          </cell>
          <cell r="E8488">
            <v>41.37</v>
          </cell>
        </row>
        <row r="8489">
          <cell r="A8489" t="str">
            <v>SÉRIE R, Á</v>
          </cell>
          <cell r="B8489" t="str">
            <v>GUA PLUVIAL, DN 100 MM (INSTALADO EM RAMAL DE ENCAMINHAMENTO</v>
          </cell>
        </row>
        <row r="8490">
          <cell r="A8490" t="str">
            <v>, OU CONDU</v>
          </cell>
          <cell r="B8490" t="str">
            <v>TORES VERTICAIS), INCLUSIVE CONEXÕES, CORTES E FIXAÇÕES, PAR</v>
          </cell>
        </row>
        <row r="8491">
          <cell r="A8491" t="str">
            <v>A PRÉDIOS.</v>
          </cell>
          <cell r="B8491" t="str">
            <v>AF_10/2015_P</v>
          </cell>
        </row>
        <row r="8492">
          <cell r="A8492">
            <v>91791</v>
          </cell>
          <cell r="B8492" t="str">
            <v>(COMPOSIÇÃO REPRESENTATIVA) DO SERVIÇO DE INSTALAÇÃO DE TUBOS DE PVC,</v>
          </cell>
          <cell r="C8492" t="str">
            <v>M</v>
          </cell>
          <cell r="D8492" t="str">
            <v>CR</v>
          </cell>
          <cell r="E8492">
            <v>51.91</v>
          </cell>
        </row>
        <row r="8493">
          <cell r="A8493" t="str">
            <v>SÉRIE R, Á</v>
          </cell>
          <cell r="B8493" t="str">
            <v>GUA PLUVIAL, DN 150 MM (INSTALADO EM CONDUTORES VERTICAIS),</v>
          </cell>
        </row>
        <row r="8494">
          <cell r="A8494" t="str">
            <v>INCLUSIVE</v>
          </cell>
          <cell r="B8494" t="str">
            <v>CONEXÕES, CORTES E FIXAÇÕES, PARA PRÉDIOS. AF_10/2015_P</v>
          </cell>
        </row>
        <row r="8495">
          <cell r="A8495">
            <v>91792</v>
          </cell>
          <cell r="B8495" t="str">
            <v>(COMPOSIÇÃO REPRESENTATIVA) DO SERVIÇO DE INSTALAÇÃO DE TUBO DE PVC, S</v>
          </cell>
          <cell r="C8495" t="str">
            <v>M</v>
          </cell>
          <cell r="D8495" t="str">
            <v>CR</v>
          </cell>
          <cell r="E8495">
            <v>35.33</v>
          </cell>
        </row>
        <row r="8496">
          <cell r="A8496" t="str">
            <v>ÉRIE NORMA</v>
          </cell>
          <cell r="B8496" t="str">
            <v>L, ESGOTO PREDIAL, DN 40 MM (INSTALADO EM RAMAL DE DESCARGA</v>
          </cell>
        </row>
        <row r="8497">
          <cell r="A8497" t="str">
            <v>OU RAMAL D</v>
          </cell>
          <cell r="B8497" t="str">
            <v>E ESGOTO SANITÁRIO), INCLUSIVE CONEXÕES, CORTES E FIXAÇÕES,</v>
          </cell>
        </row>
        <row r="8498">
          <cell r="A8498" t="str">
            <v>PARA PRÉDI</v>
          </cell>
          <cell r="B8498" t="str">
            <v>OS. AF_10/2015_P</v>
          </cell>
        </row>
        <row r="8499">
          <cell r="A8499">
            <v>91793</v>
          </cell>
          <cell r="B8499" t="str">
            <v>(COMPOSIÇÃO REPRESENTATIVA) DO SERVIÇO DE INSTALAÇÃO DE TUBO DE PVC, S</v>
          </cell>
          <cell r="C8499" t="str">
            <v>M</v>
          </cell>
          <cell r="D8499" t="str">
            <v>CR</v>
          </cell>
          <cell r="E8499">
            <v>53.67</v>
          </cell>
        </row>
        <row r="8500">
          <cell r="A8500" t="str">
            <v>ÉRIE NORMA</v>
          </cell>
          <cell r="B8500" t="str">
            <v>L, ESGOTO PREDIAL, DN 50 MM (INSTALADO EM RAMAL DE DESCARGA</v>
          </cell>
        </row>
        <row r="8501">
          <cell r="A8501" t="str">
            <v>OU RAMAL D</v>
          </cell>
          <cell r="B8501" t="str">
            <v>E ESGOTO SANITÁRIO), INCLUSIVE CONEXÕES, CORTES E FIXAÇÕES P</v>
          </cell>
        </row>
        <row r="8502">
          <cell r="A8502" t="str">
            <v>ARA, PRÉDI</v>
          </cell>
          <cell r="B8502" t="str">
            <v>OS. AF_10/2015_P</v>
          </cell>
        </row>
        <row r="8503">
          <cell r="A8503">
            <v>91794</v>
          </cell>
          <cell r="B8503" t="str">
            <v>(COMPOSIÇÃO REPRESENTATIVA) DO SERVIÇO DE INST. TUBO PVC, SÉRIE N, ESG</v>
          </cell>
          <cell r="C8503" t="str">
            <v>M</v>
          </cell>
          <cell r="D8503" t="str">
            <v>CR</v>
          </cell>
          <cell r="E8503">
            <v>25.39</v>
          </cell>
        </row>
        <row r="8504">
          <cell r="A8504" t="str">
            <v>OTO PREDIA</v>
          </cell>
          <cell r="B8504" t="str">
            <v>L, DN 75 MM, (INST. EM RAMAL DE DESCARGA, RAMAL DE ESG. SANI</v>
          </cell>
        </row>
        <row r="8505">
          <cell r="A8505" t="str">
            <v>TÁRIO, PRU</v>
          </cell>
          <cell r="B8505" t="str">
            <v>MADA DE ESG. SANITÁRIO OU VENTILAÇÃO), INCL. CONEXÕES, CORTE</v>
          </cell>
        </row>
        <row r="8506">
          <cell r="A8506" t="str">
            <v>S E FIXAÇÕ</v>
          </cell>
          <cell r="B8506" t="str">
            <v>ES, P/ PRÉDIOS. AF_10/2015_P</v>
          </cell>
        </row>
        <row r="8507">
          <cell r="A8507">
            <v>91795</v>
          </cell>
          <cell r="B8507" t="str">
            <v>(COMPOSIÇÃO REPRESENTATIVA) DO SERVIÇO DE INST. TUBO PVC, SÉRIE N, ESG</v>
          </cell>
          <cell r="C8507" t="str">
            <v>M</v>
          </cell>
          <cell r="D8507" t="str">
            <v>CR</v>
          </cell>
          <cell r="E8507">
            <v>42.62</v>
          </cell>
        </row>
        <row r="8508">
          <cell r="A8508" t="str">
            <v>OTO PREDIA</v>
          </cell>
          <cell r="B8508" t="str">
            <v>L, 100 MM (INST. RAMAL DESCARGA, RAMAL DE ESG. SANIT., PRUMA</v>
          </cell>
        </row>
        <row r="8509">
          <cell r="A8509" t="str">
            <v>DA ESG. SA</v>
          </cell>
          <cell r="B8509" t="str">
            <v>NIT., VENTILAÇÃO OU SUB-COLETOR AÉREO), INCL. CONEXÕES E COR</v>
          </cell>
        </row>
        <row r="8510">
          <cell r="A8510" t="str">
            <v>TES, FIXAÇ</v>
          </cell>
          <cell r="B8510" t="str">
            <v>ÕES, P/ PRÉDIOS. AF_10/2015_P</v>
          </cell>
        </row>
        <row r="8511">
          <cell r="A8511">
            <v>91796</v>
          </cell>
          <cell r="B8511" t="str">
            <v>(COMPOSIÇÃO REPRESENTATIVA) DO SERVIÇO DE INSTALAÇÃO DE TUBO DE PVC, S</v>
          </cell>
          <cell r="C8511" t="str">
            <v>M</v>
          </cell>
          <cell r="D8511" t="str">
            <v>CR</v>
          </cell>
          <cell r="E8511">
            <v>12.61</v>
          </cell>
        </row>
        <row r="8512">
          <cell r="A8512" t="str">
            <v>ÉRIE NORMA</v>
          </cell>
          <cell r="B8512" t="str">
            <v>L, ESGOTO PREDIAL, DN 150 MM (INSTALADO EM SUB-COLETOR AÉREO</v>
          </cell>
        </row>
        <row r="8513">
          <cell r="A8513" t="str">
            <v>SINAPI - S</v>
          </cell>
          <cell r="B8513" t="str">
            <v>ISTEMA NACIONAL DE PESQUISA DE CUSTOS E ÍNDICES DA CONSTRUÇÃO CIVIL</v>
          </cell>
        </row>
        <row r="8514">
          <cell r="A8514" t="str">
            <v>PCI.817.01</v>
          </cell>
          <cell r="B8514" t="e">
            <v>#NAME?</v>
          </cell>
          <cell r="D8514" t="str">
            <v>EM</v>
          </cell>
          <cell r="E8514" t="str">
            <v>06/2016 AS 13:04:4</v>
          </cell>
        </row>
        <row r="8515">
          <cell r="D8515" t="str">
            <v>TA</v>
          </cell>
          <cell r="E8515" t="str">
            <v>TÉCNICA: 13/06/20</v>
          </cell>
        </row>
        <row r="8516">
          <cell r="A8516" t="str">
            <v>ENCARGOS S</v>
          </cell>
          <cell r="B8516" t="str">
            <v>OCIAIS DESONERADOS: 90,80%(HORA)   52,84%(MÊS)</v>
          </cell>
        </row>
        <row r="8517">
          <cell r="A8517" t="str">
            <v>ABRANGÊNCI</v>
          </cell>
          <cell r="B8517" t="str">
            <v>A : NACIONAL                                              LOCALIDADE  : BELO</v>
          </cell>
          <cell r="C8517" t="str">
            <v>HORI</v>
          </cell>
        </row>
        <row r="8518">
          <cell r="A8518" t="str">
            <v>REF.COLETA</v>
          </cell>
          <cell r="B8518" t="str">
            <v>: MEDIANO</v>
          </cell>
          <cell r="D8518" t="str">
            <v>TA</v>
          </cell>
          <cell r="E8518" t="str">
            <v>: 05/2016</v>
          </cell>
        </row>
        <row r="8519">
          <cell r="A8519" t="str">
            <v>CÓDIGO</v>
          </cell>
          <cell r="B8519" t="str">
            <v>|D E S C R I Ç Ã O                                                   |UN</v>
          </cell>
          <cell r="C8519" t="str">
            <v>IDADE</v>
          </cell>
          <cell r="D8519" t="str">
            <v>DE</v>
          </cell>
          <cell r="E8519" t="str">
            <v>|CUSTO TOTA</v>
          </cell>
        </row>
        <row r="8520">
          <cell r="A8520" t="str">
            <v>VÍNCULO...</v>
          </cell>
          <cell r="B8520" t="str">
            <v>..: CAIXA REFERENCIAL</v>
          </cell>
        </row>
        <row r="8521">
          <cell r="A8521" t="str">
            <v>), INCLUSI</v>
          </cell>
          <cell r="B8521" t="str">
            <v>VE CONEXÕES, CORTES E FIXAÇÕES, PARA PRÉDIOS. AF_10/2015_P</v>
          </cell>
        </row>
        <row r="8522">
          <cell r="A8522">
            <v>92275</v>
          </cell>
          <cell r="B8522" t="str">
            <v>TUBO EM COBRE RÍGIDO, DN 22 CLASSE E, SEM ISOLAMENTO, INSTALADO EM PRU</v>
          </cell>
          <cell r="C8522" t="str">
            <v>M</v>
          </cell>
          <cell r="D8522" t="str">
            <v>CR</v>
          </cell>
          <cell r="E8522">
            <v>30.22</v>
          </cell>
        </row>
        <row r="8523">
          <cell r="A8523" t="str">
            <v>MADA - FOR</v>
          </cell>
          <cell r="B8523" t="str">
            <v>NECIMENTO E INSTALAÇÃO. AF_12/2015</v>
          </cell>
        </row>
        <row r="8524">
          <cell r="A8524">
            <v>92276</v>
          </cell>
          <cell r="B8524" t="str">
            <v>TUBO EM COBRE RÍGIDO, DN 28 CLASSE E, SEM ISOLAMENTO, INSTALADO EM PRU</v>
          </cell>
          <cell r="C8524" t="str">
            <v>M</v>
          </cell>
          <cell r="D8524" t="str">
            <v>CR</v>
          </cell>
          <cell r="E8524">
            <v>38.24</v>
          </cell>
        </row>
        <row r="8525">
          <cell r="A8525" t="str">
            <v>MADA - FOR</v>
          </cell>
          <cell r="B8525" t="str">
            <v>NECIMENTO E INSTALAÇÃO. AF_12/2015</v>
          </cell>
        </row>
        <row r="8526">
          <cell r="A8526">
            <v>92277</v>
          </cell>
          <cell r="B8526" t="str">
            <v>TUBO EM COBRE RÍGIDO, DN 35 CLASSE E, SEM ISOLAMENTO, INSTALADO EM PRU</v>
          </cell>
          <cell r="C8526" t="str">
            <v>M</v>
          </cell>
          <cell r="D8526" t="str">
            <v>CR</v>
          </cell>
          <cell r="E8526">
            <v>55.1</v>
          </cell>
        </row>
        <row r="8527">
          <cell r="A8527" t="str">
            <v>MADA - FOR</v>
          </cell>
          <cell r="B8527" t="str">
            <v>NECIMENTO E INSTALAÇÃO. AF_12/2015</v>
          </cell>
        </row>
        <row r="8528">
          <cell r="A8528">
            <v>92278</v>
          </cell>
          <cell r="B8528" t="str">
            <v>TUBO EM COBRE RÍGIDO, DN 42 CLASSE E, SEM ISOLAMENTO, INSTALADO EM PRU</v>
          </cell>
          <cell r="C8528" t="str">
            <v>M</v>
          </cell>
          <cell r="D8528" t="str">
            <v>CR</v>
          </cell>
          <cell r="E8528">
            <v>74.040000000000006</v>
          </cell>
        </row>
        <row r="8529">
          <cell r="A8529" t="str">
            <v>MADA - FOR</v>
          </cell>
          <cell r="B8529" t="str">
            <v>NECIMENTO E INSTALAÇÃO. AF_12/2015</v>
          </cell>
        </row>
        <row r="8530">
          <cell r="A8530">
            <v>92279</v>
          </cell>
          <cell r="B8530" t="str">
            <v>TUBO EM COBRE RÍGIDO, DN 54 CLASSE E, SEM ISOLAMENTO, INSTALADO EM PRU</v>
          </cell>
          <cell r="C8530" t="str">
            <v>M</v>
          </cell>
          <cell r="D8530" t="str">
            <v>CR</v>
          </cell>
          <cell r="E8530">
            <v>106.91</v>
          </cell>
        </row>
        <row r="8531">
          <cell r="A8531" t="str">
            <v>MADA - FOR</v>
          </cell>
          <cell r="B8531" t="str">
            <v>NECIMENTO E INSTALAÇÃO. AF_12/2015</v>
          </cell>
        </row>
        <row r="8532">
          <cell r="A8532">
            <v>92280</v>
          </cell>
          <cell r="B8532" t="str">
            <v>TUBO EM COBRE RÍGIDO, DN 66 CLASSE E, SEM ISOLAMENTO, INSTALADO EM PRU</v>
          </cell>
          <cell r="C8532" t="str">
            <v>M</v>
          </cell>
          <cell r="D8532" t="str">
            <v>CR</v>
          </cell>
          <cell r="E8532">
            <v>150</v>
          </cell>
        </row>
        <row r="8533">
          <cell r="A8533" t="str">
            <v>MADA - FOR</v>
          </cell>
          <cell r="B8533" t="str">
            <v>NECIMENTO E INSTALAÇÃO. AF_12/2015</v>
          </cell>
        </row>
        <row r="8534">
          <cell r="A8534">
            <v>92305</v>
          </cell>
          <cell r="B8534" t="str">
            <v>TUBO EM COBRE RÍGIDO, DN 15 CLASSE E, SEM ISOLAMENTO, INSTALADO EM RAM</v>
          </cell>
          <cell r="C8534" t="str">
            <v>M</v>
          </cell>
          <cell r="D8534" t="str">
            <v>CR</v>
          </cell>
          <cell r="E8534">
            <v>20.350000000000001</v>
          </cell>
        </row>
        <row r="8535">
          <cell r="A8535" t="str">
            <v>AL DE DIST</v>
          </cell>
          <cell r="B8535" t="str">
            <v>RIBUIÇÃO - FORNECIMENTO E INSTALAÇÃO. AF_12/2015</v>
          </cell>
        </row>
        <row r="8536">
          <cell r="A8536">
            <v>92306</v>
          </cell>
          <cell r="B8536" t="str">
            <v>TUBO EM COBRE RÍGIDO, DN 22 CLASSE E, SEM ISOLAMENTO, INSTALADO EM RAM</v>
          </cell>
          <cell r="C8536" t="str">
            <v>M</v>
          </cell>
          <cell r="D8536" t="str">
            <v>CR</v>
          </cell>
          <cell r="E8536">
            <v>32.979999999999997</v>
          </cell>
        </row>
        <row r="8537">
          <cell r="A8537" t="str">
            <v>AL DE DIST</v>
          </cell>
          <cell r="B8537" t="str">
            <v>RIBUIÇÃO - FORNECIMENTO E INSTALAÇÃO. AF_12/2015</v>
          </cell>
        </row>
        <row r="8538">
          <cell r="A8538">
            <v>92307</v>
          </cell>
          <cell r="B8538" t="str">
            <v>TUBO EM COBRE RÍGIDO, DN 28 CLASSE E, SEM ISOLAMENTO, INSTALADO EM RAM</v>
          </cell>
          <cell r="C8538" t="str">
            <v>M</v>
          </cell>
          <cell r="D8538" t="str">
            <v>CR</v>
          </cell>
          <cell r="E8538">
            <v>41.21</v>
          </cell>
        </row>
        <row r="8539">
          <cell r="A8539" t="str">
            <v>AL DE DIST</v>
          </cell>
          <cell r="B8539" t="str">
            <v>RIBUIÇÃO - FORNECIMENTO E INSTALAÇÃO. AF_12/2015</v>
          </cell>
        </row>
        <row r="8540">
          <cell r="A8540">
            <v>92320</v>
          </cell>
          <cell r="B8540" t="str">
            <v>TUBO EM COBRE RÍGIDO, DN 15 CLASSE E, SEM ISOLAMENTO, INSTALADO EM RAM</v>
          </cell>
          <cell r="C8540" t="str">
            <v>M</v>
          </cell>
          <cell r="D8540" t="str">
            <v>CR</v>
          </cell>
          <cell r="E8540">
            <v>26.43</v>
          </cell>
        </row>
        <row r="8541">
          <cell r="A8541" t="str">
            <v>AL E SUB-R</v>
          </cell>
          <cell r="B8541" t="str">
            <v>AMAL - FORNECIMENTO E INSTALAÇÃO. AF_12/2015</v>
          </cell>
        </row>
        <row r="8542">
          <cell r="A8542">
            <v>92321</v>
          </cell>
          <cell r="B8542" t="str">
            <v>TUBO EM COBRE RÍGIDO, DN 22 CLASSE E, SEM ISOLAMENTO, INSTALADO EM RAM</v>
          </cell>
          <cell r="C8542" t="str">
            <v>M</v>
          </cell>
          <cell r="D8542" t="str">
            <v>CR</v>
          </cell>
          <cell r="E8542">
            <v>43.43</v>
          </cell>
        </row>
        <row r="8543">
          <cell r="A8543" t="str">
            <v>AL E SUB-R</v>
          </cell>
          <cell r="B8543" t="str">
            <v>AMAL - FORNECIMENTO E INSTALAÇÃO. AF_12/2015</v>
          </cell>
        </row>
        <row r="8544">
          <cell r="A8544">
            <v>92322</v>
          </cell>
          <cell r="B8544" t="str">
            <v>TUBO EM COBRE RÍGIDO, DN 28 CLASSE E, SEM ISOLAMENTO, INSTALADO EM RAM</v>
          </cell>
          <cell r="C8544" t="str">
            <v>M</v>
          </cell>
          <cell r="D8544" t="str">
            <v>CR</v>
          </cell>
          <cell r="E8544">
            <v>55.45</v>
          </cell>
        </row>
        <row r="8545">
          <cell r="A8545" t="str">
            <v>AL E SUB-R</v>
          </cell>
          <cell r="B8545" t="str">
            <v>AMAL - FORNECIMENTO E INSTALAÇÃO. AF_12/2015</v>
          </cell>
        </row>
        <row r="8546">
          <cell r="A8546">
            <v>92335</v>
          </cell>
          <cell r="B8546" t="str">
            <v>TUBO DE AÇO GALVANIZADO COM COSTURA, CLASSE MÉDIA, CONEXÃO RANHURADA,</v>
          </cell>
          <cell r="C8546" t="str">
            <v>M</v>
          </cell>
          <cell r="D8546" t="str">
            <v>CR</v>
          </cell>
          <cell r="E8546">
            <v>44.64</v>
          </cell>
        </row>
        <row r="8547">
          <cell r="A8547" t="str">
            <v>DN 50 (2")</v>
          </cell>
          <cell r="B8547" t="str">
            <v>, INSTALADO EM PRUMADAS - FORNECIMENTO E INSTALAÇÃO. AF_12/2</v>
          </cell>
        </row>
        <row r="8548">
          <cell r="A8548">
            <v>15</v>
          </cell>
        </row>
        <row r="8549">
          <cell r="A8549" t="str">
            <v>SINAPI - S</v>
          </cell>
          <cell r="B8549" t="str">
            <v>ISTEMA NACIONAL DE PESQUISA DE CUSTOS E ÍNDICES DA CONSTRUÇÃO CIVIL</v>
          </cell>
        </row>
        <row r="8550">
          <cell r="A8550" t="str">
            <v>PCI.817.01</v>
          </cell>
          <cell r="B8550" t="e">
            <v>#NAME?</v>
          </cell>
          <cell r="D8550" t="str">
            <v>EM</v>
          </cell>
          <cell r="E8550" t="str">
            <v>06/2016 AS 13:04:4</v>
          </cell>
        </row>
        <row r="8551">
          <cell r="D8551" t="str">
            <v>TA</v>
          </cell>
          <cell r="E8551" t="str">
            <v>TÉCNICA: 13/06/20</v>
          </cell>
        </row>
        <row r="8552">
          <cell r="A8552" t="str">
            <v>ENCARGOS S</v>
          </cell>
          <cell r="B8552" t="str">
            <v>OCIAIS DESONERADOS: 90,80%(HORA)   52,84%(MÊS)</v>
          </cell>
        </row>
        <row r="8553">
          <cell r="A8553" t="str">
            <v>ABRANGÊNCI</v>
          </cell>
          <cell r="B8553" t="str">
            <v>A : NACIONAL                                              LOCALIDADE  : BELO</v>
          </cell>
          <cell r="C8553" t="str">
            <v>HORI</v>
          </cell>
        </row>
        <row r="8554">
          <cell r="A8554" t="str">
            <v>REF.COLETA</v>
          </cell>
          <cell r="B8554" t="str">
            <v>: MEDIANO</v>
          </cell>
          <cell r="D8554" t="str">
            <v>TA</v>
          </cell>
          <cell r="E8554" t="str">
            <v>: 05/2016</v>
          </cell>
        </row>
        <row r="8555">
          <cell r="A8555" t="str">
            <v>CÓDIGO</v>
          </cell>
          <cell r="B8555" t="str">
            <v>|D E S C R I Ç Ã O                                                   |UN</v>
          </cell>
          <cell r="C8555" t="str">
            <v>IDADE</v>
          </cell>
          <cell r="D8555" t="str">
            <v>DE</v>
          </cell>
          <cell r="E8555" t="str">
            <v>|CUSTO TOTA</v>
          </cell>
        </row>
        <row r="8556">
          <cell r="A8556" t="str">
            <v>VÍNCULO...</v>
          </cell>
          <cell r="B8556" t="str">
            <v>..: CAIXA REFERENCIAL</v>
          </cell>
        </row>
        <row r="8557">
          <cell r="A8557">
            <v>92336</v>
          </cell>
          <cell r="B8557" t="str">
            <v>TUBO DE AÇO GALVANIZADO COM COSTURA, CLASSE MÉDIA, CONEXÃO RANHURADA,</v>
          </cell>
          <cell r="C8557" t="str">
            <v>M</v>
          </cell>
          <cell r="D8557" t="str">
            <v>CR</v>
          </cell>
          <cell r="E8557">
            <v>57.79</v>
          </cell>
        </row>
        <row r="8558">
          <cell r="A8558" t="str">
            <v>DN 65 (2 1</v>
          </cell>
          <cell r="B8558" t="str">
            <v>/2"), INSTALADO EM PRUMADAS - FORNECIMENTO E INSTALAÇÃO. AF_</v>
          </cell>
        </row>
        <row r="8559">
          <cell r="A8559">
            <v>42339</v>
          </cell>
        </row>
        <row r="8560">
          <cell r="A8560">
            <v>92337</v>
          </cell>
          <cell r="B8560" t="str">
            <v>TUBO DE AÇO GALVANIZADO COM COSTURA, CLASSE MÉDIA, CONEXÃO RANHURADA,</v>
          </cell>
          <cell r="C8560" t="str">
            <v>M</v>
          </cell>
          <cell r="D8560" t="str">
            <v>CR</v>
          </cell>
          <cell r="E8560">
            <v>65.47</v>
          </cell>
        </row>
        <row r="8561">
          <cell r="A8561" t="str">
            <v>DN 80 (3")</v>
          </cell>
          <cell r="B8561" t="str">
            <v>, INSTALADO EM PRUMADAS - FORNECIMENTO E INSTALAÇÃO. AF_12/2</v>
          </cell>
        </row>
        <row r="8562">
          <cell r="A8562">
            <v>15</v>
          </cell>
        </row>
        <row r="8563">
          <cell r="A8563">
            <v>92338</v>
          </cell>
          <cell r="B8563" t="str">
            <v>TUBO DE AÇO PRETO SEM COSTURA, CONEXÃO SOLDADA, DN 50 (2"), INSTALADO</v>
          </cell>
          <cell r="C8563" t="str">
            <v>M</v>
          </cell>
          <cell r="D8563" t="str">
            <v>CR</v>
          </cell>
          <cell r="E8563">
            <v>62.77</v>
          </cell>
        </row>
        <row r="8564">
          <cell r="A8564" t="str">
            <v>EM PRUMADA</v>
          </cell>
          <cell r="B8564" t="str">
            <v>S - FORNECIMENTO E INSTALAÇÃO. AF_12/2015</v>
          </cell>
        </row>
        <row r="8565">
          <cell r="A8565">
            <v>92339</v>
          </cell>
          <cell r="B8565" t="str">
            <v>TUBO DE AÇO PRETO SEM COSTURA, CONEXÃO SOLDADA, DN 65 (2 1/2"), INSTAL</v>
          </cell>
          <cell r="C8565" t="str">
            <v>M</v>
          </cell>
          <cell r="D8565" t="str">
            <v>CR</v>
          </cell>
          <cell r="E8565">
            <v>76.19</v>
          </cell>
        </row>
        <row r="8566">
          <cell r="A8566" t="str">
            <v>ADO EM PRU</v>
          </cell>
          <cell r="B8566" t="str">
            <v>MADAS - FORNECIMENTO E INSTALAÇÃO. AF_12/2015</v>
          </cell>
        </row>
        <row r="8567">
          <cell r="A8567">
            <v>92340</v>
          </cell>
          <cell r="B8567" t="str">
            <v>TUBO DE AÇO PRETO SEM COSTURA, CONEXÃO SOLDADA, DN 80 (3"), INSTALADO</v>
          </cell>
          <cell r="C8567" t="str">
            <v>M</v>
          </cell>
          <cell r="D8567" t="str">
            <v>CR</v>
          </cell>
          <cell r="E8567">
            <v>90.11</v>
          </cell>
        </row>
        <row r="8568">
          <cell r="A8568" t="str">
            <v>EM PRUMADA</v>
          </cell>
          <cell r="B8568" t="str">
            <v>S - FORNECIMENTO E INSTALAÇÃO. AF_12/2015</v>
          </cell>
        </row>
        <row r="8569">
          <cell r="A8569">
            <v>92341</v>
          </cell>
          <cell r="B8569" t="str">
            <v>TUBO DE AÇO GALVANIZADO COM COSTURA, CLASSE MÉDIA, DN 50 (2"), CONEXÃO</v>
          </cell>
          <cell r="C8569" t="str">
            <v>M</v>
          </cell>
          <cell r="D8569" t="str">
            <v>CR</v>
          </cell>
          <cell r="E8569">
            <v>50.72</v>
          </cell>
        </row>
        <row r="8570">
          <cell r="A8570" t="str">
            <v>ROSQUEADA,</v>
          </cell>
          <cell r="B8570" t="str">
            <v>INSTALADO EM PRUMADAS - FORNECIMENTO E INSTALAÇÃO. AF_12/2</v>
          </cell>
        </row>
        <row r="8571">
          <cell r="A8571">
            <v>15</v>
          </cell>
        </row>
        <row r="8572">
          <cell r="A8572">
            <v>92342</v>
          </cell>
          <cell r="B8572" t="str">
            <v>TUBO DE AÇO GALVANIZADO COM COSTURA, CLASSE MÉDIA, DN 65 (2 1/2"), CON</v>
          </cell>
          <cell r="C8572" t="str">
            <v>M</v>
          </cell>
          <cell r="D8572" t="str">
            <v>CR</v>
          </cell>
          <cell r="E8572">
            <v>63.9</v>
          </cell>
        </row>
        <row r="8573">
          <cell r="A8573" t="str">
            <v>EXÃO ROSQU</v>
          </cell>
          <cell r="B8573" t="str">
            <v>EADA, INSTALADO EM PRUMADAS - FORNECIMENTO E INSTALAÇÃO. AF_</v>
          </cell>
        </row>
        <row r="8574">
          <cell r="A8574">
            <v>42339</v>
          </cell>
        </row>
        <row r="8575">
          <cell r="A8575">
            <v>92343</v>
          </cell>
          <cell r="B8575" t="str">
            <v>TUBO DE AÇO GALVANIZADO COM COSTURA, CLASSE MÉDIA, DN 80 (3"), CONEXÃO</v>
          </cell>
          <cell r="C8575" t="str">
            <v>M</v>
          </cell>
          <cell r="D8575" t="str">
            <v>CR</v>
          </cell>
          <cell r="E8575">
            <v>71.64</v>
          </cell>
        </row>
        <row r="8576">
          <cell r="A8576" t="str">
            <v>ROSQUEADA,</v>
          </cell>
          <cell r="B8576" t="str">
            <v>INSTALADO EM PRUMADAS - FORNECIMENTO E INSTALAÇÃO. AF_12/2</v>
          </cell>
        </row>
        <row r="8577">
          <cell r="A8577">
            <v>15</v>
          </cell>
        </row>
        <row r="8578">
          <cell r="A8578">
            <v>92361</v>
          </cell>
          <cell r="B8578" t="str">
            <v>TUBO DE AÇO PRETO SEM COSTURA, CONEXÃO SOLDADA, DN 50 (2"), INSTALADO</v>
          </cell>
          <cell r="C8578" t="str">
            <v>M</v>
          </cell>
          <cell r="D8578" t="str">
            <v>CR</v>
          </cell>
          <cell r="E8578">
            <v>50.17</v>
          </cell>
        </row>
        <row r="8579">
          <cell r="A8579" t="str">
            <v>EM REDE DE</v>
          </cell>
          <cell r="B8579" t="str">
            <v>ALIMENTAÇÃO PARA HIDRANTE - FORNECIMENTO E INSTALAÇÃO. AF_1</v>
          </cell>
        </row>
        <row r="8580">
          <cell r="A8580">
            <v>42036</v>
          </cell>
        </row>
        <row r="8581">
          <cell r="A8581">
            <v>92362</v>
          </cell>
          <cell r="B8581" t="str">
            <v>TUBO DE AÇO PRETO SEM COSTURA, CONEXÃO SOLDADA, DN 65 (2 1/2"), INSTAL</v>
          </cell>
          <cell r="C8581" t="str">
            <v>M</v>
          </cell>
          <cell r="D8581" t="str">
            <v>CR</v>
          </cell>
          <cell r="E8581">
            <v>63.09</v>
          </cell>
        </row>
        <row r="8582">
          <cell r="A8582" t="str">
            <v>ADO EM RED</v>
          </cell>
          <cell r="B8582" t="str">
            <v>E DE ALIMENTAÇÃO PARA HIDRANTE - FORNECIMENTO E INSTALAÇÃO.</v>
          </cell>
        </row>
        <row r="8583">
          <cell r="A8583" t="str">
            <v>AF_12/2015</v>
          </cell>
        </row>
        <row r="8584">
          <cell r="A8584">
            <v>92363</v>
          </cell>
          <cell r="B8584" t="str">
            <v>TUBO DE AÇO PRETO SEM COSTURA, CONEXÃO SOLDADA, DN 80 (3"), INSTALADO</v>
          </cell>
          <cell r="C8584" t="str">
            <v>M</v>
          </cell>
          <cell r="D8584" t="str">
            <v>CR</v>
          </cell>
          <cell r="E8584">
            <v>76.56</v>
          </cell>
        </row>
        <row r="8585">
          <cell r="A8585" t="str">
            <v>SINAPI - S</v>
          </cell>
          <cell r="B8585" t="str">
            <v>ISTEMA NACIONAL DE PESQUISA DE CUSTOS E ÍNDICES DA CONSTRUÇÃO CIVIL</v>
          </cell>
        </row>
        <row r="8586">
          <cell r="A8586" t="str">
            <v>PCI.817.01</v>
          </cell>
          <cell r="B8586" t="e">
            <v>#NAME?</v>
          </cell>
          <cell r="D8586" t="str">
            <v>EM</v>
          </cell>
          <cell r="E8586" t="str">
            <v>06/2016 AS 13:04:4</v>
          </cell>
        </row>
        <row r="8587">
          <cell r="D8587" t="str">
            <v>TA</v>
          </cell>
          <cell r="E8587" t="str">
            <v>TÉCNICA: 13/06/20</v>
          </cell>
        </row>
        <row r="8588">
          <cell r="A8588" t="str">
            <v>ENCARGOS S</v>
          </cell>
          <cell r="B8588" t="str">
            <v>OCIAIS DESONERADOS: 90,80%(HORA)   52,84%(MÊS)</v>
          </cell>
        </row>
        <row r="8589">
          <cell r="A8589" t="str">
            <v>ABRANGÊNCI</v>
          </cell>
          <cell r="B8589" t="str">
            <v>A : NACIONAL                                              LOCALIDADE  : BELO</v>
          </cell>
          <cell r="C8589" t="str">
            <v>HORI</v>
          </cell>
        </row>
        <row r="8590">
          <cell r="A8590" t="str">
            <v>REF.COLETA</v>
          </cell>
          <cell r="B8590" t="str">
            <v>: MEDIANO</v>
          </cell>
          <cell r="D8590" t="str">
            <v>TA</v>
          </cell>
          <cell r="E8590" t="str">
            <v>: 05/2016</v>
          </cell>
        </row>
        <row r="8591">
          <cell r="A8591" t="str">
            <v>CÓDIGO</v>
          </cell>
          <cell r="B8591" t="str">
            <v>|D E S C R I Ç Ã O                                                   |UN</v>
          </cell>
          <cell r="C8591" t="str">
            <v>IDADE</v>
          </cell>
          <cell r="D8591" t="str">
            <v>DE</v>
          </cell>
          <cell r="E8591" t="str">
            <v>|CUSTO TOTA</v>
          </cell>
        </row>
        <row r="8592">
          <cell r="A8592" t="str">
            <v>VÍNCULO...</v>
          </cell>
          <cell r="B8592" t="str">
            <v>..: CAIXA REFERENCIAL</v>
          </cell>
        </row>
        <row r="8593">
          <cell r="A8593" t="str">
            <v>EM REDE DE</v>
          </cell>
          <cell r="B8593" t="str">
            <v>ALIMENTAÇÃO PARA HIDRANTE - FORNECIMENTO E INSTALAÇÃO. AF_1</v>
          </cell>
        </row>
        <row r="8594">
          <cell r="A8594">
            <v>42036</v>
          </cell>
        </row>
        <row r="8595">
          <cell r="A8595">
            <v>92364</v>
          </cell>
          <cell r="B8595" t="str">
            <v>TUBO DE AÇO GALVANIZADO COM COSTURA, CLASSE MÉDIA, DN 32 (1 1/4"), CON</v>
          </cell>
          <cell r="C8595" t="str">
            <v>M</v>
          </cell>
          <cell r="D8595" t="str">
            <v>CR</v>
          </cell>
          <cell r="E8595">
            <v>29.12</v>
          </cell>
        </row>
        <row r="8596">
          <cell r="A8596" t="str">
            <v>EXÃO ROSQU</v>
          </cell>
          <cell r="B8596" t="str">
            <v>EADA, INSTALADO EM REDE DE ALIMENTAÇÃO PARA HIDRANTE - FORNE</v>
          </cell>
        </row>
        <row r="8597">
          <cell r="A8597" t="str">
            <v>CIMENTO E</v>
          </cell>
          <cell r="B8597" t="str">
            <v>INSTALAÇÃO. AF_12/2015</v>
          </cell>
        </row>
        <row r="8598">
          <cell r="A8598">
            <v>92365</v>
          </cell>
          <cell r="B8598" t="str">
            <v>TUBO DE AÇO GALVANIZADO COM COSTURA, CLASSE MÉDIA, DN 40 (1 1/2"), CON</v>
          </cell>
          <cell r="C8598" t="str">
            <v>M</v>
          </cell>
          <cell r="D8598" t="str">
            <v>CR</v>
          </cell>
          <cell r="E8598">
            <v>32.08</v>
          </cell>
        </row>
        <row r="8599">
          <cell r="A8599" t="str">
            <v>EXÃO ROSQU</v>
          </cell>
          <cell r="B8599" t="str">
            <v>EADA, INSTALADO EM REDE DE ALIMENTAÇÃO PARA HIDRANTE - FORNE</v>
          </cell>
        </row>
        <row r="8600">
          <cell r="A8600" t="str">
            <v>CIMENTO E</v>
          </cell>
          <cell r="B8600" t="str">
            <v>INSTALAÇÃO. AF_12/2015</v>
          </cell>
        </row>
        <row r="8601">
          <cell r="A8601">
            <v>92366</v>
          </cell>
          <cell r="B8601" t="str">
            <v>TUBO DE AÇO GALVANIZADO COM COSTURA, CLASSE MÉDIA, DN 50 (2"), CONEXÃO</v>
          </cell>
          <cell r="C8601" t="str">
            <v>M</v>
          </cell>
          <cell r="D8601" t="str">
            <v>CR</v>
          </cell>
          <cell r="E8601">
            <v>43.21</v>
          </cell>
        </row>
        <row r="8602">
          <cell r="A8602" t="str">
            <v>ROSQUEADA,</v>
          </cell>
          <cell r="B8602" t="str">
            <v>INSTALADO EM REDE DE ALIMENTAÇÃO PARA HIDRANTE - FORNECIME</v>
          </cell>
        </row>
        <row r="8603">
          <cell r="A8603" t="str">
            <v>NTO E INST</v>
          </cell>
          <cell r="B8603" t="str">
            <v>ALAÇÃO. AF_12/2015</v>
          </cell>
        </row>
        <row r="8604">
          <cell r="A8604">
            <v>92367</v>
          </cell>
          <cell r="B8604" t="str">
            <v>TUBO DE AÇO GALVANIZADO COM COSTURA, CLASSE MÉDIA, DN 65 (2 1/2"), CON</v>
          </cell>
          <cell r="C8604" t="str">
            <v>M</v>
          </cell>
          <cell r="D8604" t="str">
            <v>CR</v>
          </cell>
          <cell r="E8604">
            <v>56.05</v>
          </cell>
        </row>
        <row r="8605">
          <cell r="A8605" t="str">
            <v>EXÃO ROSQU</v>
          </cell>
          <cell r="B8605" t="str">
            <v>EADA, INSTALADO EM REDE DE ALIMENTAÇÃO PARA HIDRANTE - FORNE</v>
          </cell>
        </row>
        <row r="8606">
          <cell r="A8606" t="str">
            <v>CIMENTO E</v>
          </cell>
          <cell r="B8606" t="str">
            <v>INSTALAÇÃO. AF_12/2015</v>
          </cell>
        </row>
        <row r="8607">
          <cell r="A8607">
            <v>92368</v>
          </cell>
          <cell r="B8607" t="str">
            <v>TUBO DE AÇO GALVANIZADO COM COSTURA, CLASSE MÉDIA, DN 80 (3"), CONEXÃO</v>
          </cell>
          <cell r="C8607" t="str">
            <v>M</v>
          </cell>
          <cell r="D8607" t="str">
            <v>CR</v>
          </cell>
          <cell r="E8607">
            <v>63.48</v>
          </cell>
        </row>
        <row r="8608">
          <cell r="A8608" t="str">
            <v>ROSQUEADA,</v>
          </cell>
          <cell r="B8608" t="str">
            <v>INSTALADO EM REDE DE ALIMENTAÇÃO PARA HIDRANTE - FORNECIME</v>
          </cell>
        </row>
        <row r="8609">
          <cell r="A8609" t="str">
            <v>NTO E INST</v>
          </cell>
          <cell r="B8609" t="str">
            <v>ALAÇÃO. AF_12/2015</v>
          </cell>
        </row>
        <row r="8610">
          <cell r="A8610">
            <v>92649</v>
          </cell>
          <cell r="B8610" t="str">
            <v>TUBO DE AÇO PRETO SEM COSTURA, CONEXÃO SOLDADA, DN 50 (2"), INSTALADO</v>
          </cell>
          <cell r="C8610" t="str">
            <v>M</v>
          </cell>
          <cell r="D8610" t="str">
            <v>CR</v>
          </cell>
          <cell r="E8610">
            <v>52.44</v>
          </cell>
        </row>
        <row r="8611">
          <cell r="A8611" t="str">
            <v>EM REDE DE</v>
          </cell>
          <cell r="B8611" t="str">
            <v>ALIMENTAÇÃO PARA SPRINKLER - FORNECIMENTO E INSTALAÇÃO. AF_</v>
          </cell>
        </row>
        <row r="8612">
          <cell r="A8612">
            <v>42339</v>
          </cell>
        </row>
        <row r="8613">
          <cell r="A8613">
            <v>92650</v>
          </cell>
          <cell r="B8613" t="str">
            <v>TUBO DE AÇO PRETO SEM COSTURA, CONEXÃO SOLDADA, DN 65 (2 1/2"), INSTAL</v>
          </cell>
          <cell r="C8613" t="str">
            <v>M</v>
          </cell>
          <cell r="D8613" t="str">
            <v>CR</v>
          </cell>
          <cell r="E8613">
            <v>65.36</v>
          </cell>
        </row>
        <row r="8614">
          <cell r="A8614" t="str">
            <v>ADO EM RED</v>
          </cell>
          <cell r="B8614" t="str">
            <v>E DE ALIMENTAÇÃO PARA SPRINKLER - FORNECIMENTO E INSTALAÇÃO.</v>
          </cell>
        </row>
        <row r="8615">
          <cell r="A8615" t="str">
            <v>AF_12/2015</v>
          </cell>
        </row>
        <row r="8616">
          <cell r="A8616">
            <v>92651</v>
          </cell>
          <cell r="B8616" t="str">
            <v>TUBO DE AÇO PRETO SEM COSTURA, CONEXÃO SOLDADA, DN 80 (3"), INSTALADO</v>
          </cell>
          <cell r="C8616" t="str">
            <v>M</v>
          </cell>
          <cell r="D8616" t="str">
            <v>CR</v>
          </cell>
          <cell r="E8616">
            <v>78.83</v>
          </cell>
        </row>
        <row r="8617">
          <cell r="A8617" t="str">
            <v>EM REDE DE</v>
          </cell>
          <cell r="B8617" t="str">
            <v>ALIMENTAÇÃO PARA SPRINKLER - FORNECIMENTO E INSTALAÇÃO. AF_</v>
          </cell>
        </row>
        <row r="8618">
          <cell r="A8618">
            <v>42339</v>
          </cell>
        </row>
        <row r="8619">
          <cell r="A8619">
            <v>92652</v>
          </cell>
          <cell r="B8619" t="str">
            <v>TUBO DE AÇO GALVANIZADO COM COSTURA, CLASSE MÉDIA, CONEXÃO ROSQUEADA,</v>
          </cell>
          <cell r="C8619" t="str">
            <v>M</v>
          </cell>
          <cell r="D8619" t="str">
            <v>CR</v>
          </cell>
          <cell r="E8619">
            <v>31.89</v>
          </cell>
        </row>
        <row r="8620">
          <cell r="A8620" t="str">
            <v>DN 32 (1 1</v>
          </cell>
          <cell r="B8620" t="str">
            <v>/4"), INSTALADO EM REDE DE ALIMENTAÇÃO PARA SPRINKLER - FORN</v>
          </cell>
        </row>
        <row r="8621">
          <cell r="A8621" t="str">
            <v>SINAPI - S</v>
          </cell>
          <cell r="B8621" t="str">
            <v>ISTEMA NACIONAL DE PESQUISA DE CUSTOS E ÍNDICES DA CONSTRUÇÃO CIVIL</v>
          </cell>
        </row>
        <row r="8622">
          <cell r="A8622" t="str">
            <v>PCI.817.01</v>
          </cell>
          <cell r="B8622" t="e">
            <v>#NAME?</v>
          </cell>
          <cell r="D8622" t="str">
            <v>EM</v>
          </cell>
          <cell r="E8622" t="str">
            <v>06/2016 AS 13:04:4</v>
          </cell>
        </row>
        <row r="8623">
          <cell r="D8623" t="str">
            <v>TA</v>
          </cell>
          <cell r="E8623" t="str">
            <v>TÉCNICA: 13/06/20</v>
          </cell>
        </row>
        <row r="8624">
          <cell r="A8624" t="str">
            <v>ENCARGOS S</v>
          </cell>
          <cell r="B8624" t="str">
            <v>OCIAIS DESONERADOS: 90,80%(HORA)   52,84%(MÊS)</v>
          </cell>
        </row>
        <row r="8625">
          <cell r="A8625" t="str">
            <v>ABRANGÊNCI</v>
          </cell>
          <cell r="B8625" t="str">
            <v>A : NACIONAL                                              LOCALIDADE  : BELO</v>
          </cell>
          <cell r="C8625" t="str">
            <v>HORI</v>
          </cell>
        </row>
        <row r="8626">
          <cell r="A8626" t="str">
            <v>REF.COLETA</v>
          </cell>
          <cell r="B8626" t="str">
            <v>: MEDIANO</v>
          </cell>
          <cell r="D8626" t="str">
            <v>TA</v>
          </cell>
          <cell r="E8626" t="str">
            <v>: 05/2016</v>
          </cell>
        </row>
        <row r="8627">
          <cell r="A8627" t="str">
            <v>CÓDIGO</v>
          </cell>
          <cell r="B8627" t="str">
            <v>|D E S C R I Ç Ã O                                                   |UN</v>
          </cell>
          <cell r="C8627" t="str">
            <v>IDADE</v>
          </cell>
          <cell r="D8627" t="str">
            <v>DE</v>
          </cell>
          <cell r="E8627" t="str">
            <v>|CUSTO TOTA</v>
          </cell>
        </row>
        <row r="8628">
          <cell r="A8628" t="str">
            <v>VÍNCULO...</v>
          </cell>
          <cell r="B8628" t="str">
            <v>..: CAIXA REFERENCIAL</v>
          </cell>
        </row>
        <row r="8629">
          <cell r="A8629" t="str">
            <v>ECIMENTO E</v>
          </cell>
          <cell r="B8629" t="str">
            <v>INSTALAÇÃO. AF_12/2015</v>
          </cell>
        </row>
        <row r="8630">
          <cell r="A8630">
            <v>92653</v>
          </cell>
          <cell r="B8630" t="str">
            <v>TUBO DE AÇO GALVANIZADO COM COSTURA, CLASSE MÉDIA, CONEXÃO ROSQUEADA,</v>
          </cell>
          <cell r="C8630" t="str">
            <v>M</v>
          </cell>
          <cell r="D8630" t="str">
            <v>CR</v>
          </cell>
          <cell r="E8630">
            <v>34.880000000000003</v>
          </cell>
        </row>
        <row r="8631">
          <cell r="A8631" t="str">
            <v>DN 40 (1 1</v>
          </cell>
          <cell r="B8631" t="str">
            <v>/2"), INSTALADO EM REDE DE ALIMENTAÇÃO PARA SPRINKLER - FORN</v>
          </cell>
        </row>
        <row r="8632">
          <cell r="A8632" t="str">
            <v>ECIMENTO E</v>
          </cell>
          <cell r="B8632" t="str">
            <v>INSTALAÇÃO. AF_12/2015</v>
          </cell>
        </row>
        <row r="8633">
          <cell r="A8633">
            <v>92654</v>
          </cell>
          <cell r="B8633" t="str">
            <v>TUBO DE AÇO GALVANIZADO COM COSTURA, CLASSE MÉDIA, CONEXÃO ROSQUEADA,</v>
          </cell>
          <cell r="C8633" t="str">
            <v>M</v>
          </cell>
          <cell r="D8633" t="str">
            <v>CR</v>
          </cell>
          <cell r="E8633">
            <v>46.01</v>
          </cell>
        </row>
        <row r="8634">
          <cell r="A8634" t="str">
            <v>DN 50 (2")</v>
          </cell>
          <cell r="B8634" t="str">
            <v>, INSTALADO EM REDE DE ALIMENTAÇÃO PARA SPRINKLER - FORNECIM</v>
          </cell>
        </row>
        <row r="8635">
          <cell r="A8635" t="str">
            <v>ENTO E INS</v>
          </cell>
          <cell r="B8635" t="str">
            <v>TALAÇÃO. AF_12/2015</v>
          </cell>
        </row>
        <row r="8636">
          <cell r="A8636">
            <v>92655</v>
          </cell>
          <cell r="B8636" t="str">
            <v>TUBO DE AÇO GALVANIZADO COM COSTURA, CLASSE MÉDIA, CONEXÃO ROSQUEADA,</v>
          </cell>
          <cell r="C8636" t="str">
            <v>M</v>
          </cell>
          <cell r="D8636" t="str">
            <v>CR</v>
          </cell>
          <cell r="E8636">
            <v>58.9</v>
          </cell>
        </row>
        <row r="8637">
          <cell r="A8637" t="str">
            <v>DN 65 (2 1</v>
          </cell>
          <cell r="B8637" t="str">
            <v>/2"), INSTALADO EM REDE DE ALIMENTAÇÃO PARA SPRINKLER - FORN</v>
          </cell>
        </row>
        <row r="8638">
          <cell r="A8638" t="str">
            <v>ECIMENTO E</v>
          </cell>
          <cell r="B8638" t="str">
            <v>INSTALAÇÃO. AF_12/2015</v>
          </cell>
        </row>
        <row r="8639">
          <cell r="A8639">
            <v>92656</v>
          </cell>
          <cell r="B8639" t="str">
            <v>TUBO DE AÇO GALVANIZADO COM COSTURA, CLASSE MÉDIA, CONEXÃO ROSQUEADA,</v>
          </cell>
          <cell r="C8639" t="str">
            <v>M</v>
          </cell>
          <cell r="D8639" t="str">
            <v>CR</v>
          </cell>
          <cell r="E8639">
            <v>66.33</v>
          </cell>
        </row>
        <row r="8640">
          <cell r="A8640" t="str">
            <v>DN 80 (3")</v>
          </cell>
          <cell r="B8640" t="str">
            <v>, INSTALADO EM REDE DE ALIMENTAÇÃO PARA SPRINKLER - FORNECIM</v>
          </cell>
        </row>
        <row r="8641">
          <cell r="A8641" t="str">
            <v>ENTO E INS</v>
          </cell>
          <cell r="B8641" t="str">
            <v>TALAÇÃO. AF_12/2015</v>
          </cell>
        </row>
        <row r="8642">
          <cell r="A8642">
            <v>92687</v>
          </cell>
          <cell r="B8642" t="str">
            <v>TUBO DE AÇO GALVANIZADO COM COSTURA, CLASSE MÉDIA, CONEXÃO ROSQUEADA,</v>
          </cell>
          <cell r="C8642" t="str">
            <v>M</v>
          </cell>
          <cell r="D8642" t="str">
            <v>CR</v>
          </cell>
          <cell r="E8642">
            <v>13.94</v>
          </cell>
        </row>
        <row r="8643">
          <cell r="A8643" t="str">
            <v>DN 15 (1/2</v>
          </cell>
          <cell r="B8643" t="str">
            <v>"), INSTALADO EM RAMAIS E SUB-RAMAIS DE GÁS - FORNECIMENTO E</v>
          </cell>
        </row>
        <row r="8644">
          <cell r="A8644" t="str">
            <v>INSTALAÇÃO</v>
          </cell>
          <cell r="B8644" t="str">
            <v>. AF_12/2015</v>
          </cell>
        </row>
        <row r="8645">
          <cell r="A8645">
            <v>92688</v>
          </cell>
          <cell r="B8645" t="str">
            <v>TUBO DE AÇO GALVANIZADO COM COSTURA, CLASSE MÉDIA, CONEXÃO ROSQUEADA,</v>
          </cell>
          <cell r="C8645" t="str">
            <v>M</v>
          </cell>
          <cell r="D8645" t="str">
            <v>CR</v>
          </cell>
          <cell r="E8645">
            <v>20.75</v>
          </cell>
        </row>
        <row r="8646">
          <cell r="A8646" t="str">
            <v>DN 20 (3/4</v>
          </cell>
          <cell r="B8646" t="str">
            <v>"), INSTALADO EM RAMAIS E SUB-RAMAIS DE GÁS - FORNECIMENTO E</v>
          </cell>
        </row>
        <row r="8647">
          <cell r="A8647" t="str">
            <v>INSTALAÇÃO</v>
          </cell>
          <cell r="B8647" t="str">
            <v>. AF_12/2015</v>
          </cell>
        </row>
        <row r="8648">
          <cell r="A8648">
            <v>92689</v>
          </cell>
          <cell r="B8648" t="str">
            <v>TUBO DE AÇO PRETO SEM COSTURA, CLASSE MÉDIA, CONEXÃO SOLDADA, DN 15 (1</v>
          </cell>
          <cell r="C8648" t="str">
            <v>M</v>
          </cell>
          <cell r="D8648" t="str">
            <v>CR</v>
          </cell>
          <cell r="E8648">
            <v>21.75</v>
          </cell>
        </row>
        <row r="8649">
          <cell r="A8649" t="str">
            <v>/2"), INST</v>
          </cell>
          <cell r="B8649" t="str">
            <v>ALADO EM RAMAIS E SUB-RAMAIS DE GÁS - FORNECIMENTO E INSTALA</v>
          </cell>
        </row>
        <row r="8650">
          <cell r="A8650" t="str">
            <v>ÇÃO. AF_12</v>
          </cell>
          <cell r="B8650" t="str">
            <v>/2015</v>
          </cell>
        </row>
        <row r="8651">
          <cell r="A8651">
            <v>92690</v>
          </cell>
          <cell r="B8651" t="str">
            <v>TUBO DE AÇO PRETO SEM COSTURA, CLASSE MÉDIA, CONEXÃO SOLDADA, DN 20 (3</v>
          </cell>
          <cell r="C8651" t="str">
            <v>M</v>
          </cell>
          <cell r="D8651" t="str">
            <v>CR</v>
          </cell>
          <cell r="E8651">
            <v>31.51</v>
          </cell>
        </row>
        <row r="8652">
          <cell r="A8652" t="str">
            <v>/4"), INST</v>
          </cell>
          <cell r="B8652" t="str">
            <v>ALADO EM RAMAIS E SUB-RAMAIS DE GÁS - FORNECIMENTO E INSTALA</v>
          </cell>
        </row>
        <row r="8653">
          <cell r="A8653" t="str">
            <v>ÇÃO. AF_12</v>
          </cell>
          <cell r="B8653" t="str">
            <v>/2015</v>
          </cell>
        </row>
        <row r="8654">
          <cell r="A8654">
            <v>180</v>
          </cell>
          <cell r="B8654" t="str">
            <v>CONEXOES</v>
          </cell>
        </row>
        <row r="8655">
          <cell r="A8655">
            <v>72293</v>
          </cell>
          <cell r="B8655" t="str">
            <v>CAP PVC ESGOTO 50MM (TAMPÃO) - FORNECIMENTO E INSTALAÇÃO</v>
          </cell>
          <cell r="C8655" t="str">
            <v>UN</v>
          </cell>
          <cell r="D8655" t="str">
            <v>CR</v>
          </cell>
          <cell r="E8655">
            <v>4.6100000000000003</v>
          </cell>
        </row>
        <row r="8656">
          <cell r="A8656">
            <v>72294</v>
          </cell>
          <cell r="B8656" t="str">
            <v>CAP PVC ESGOTO 75MM (TAMPÃO) - FORNECIMENTO E INSTALAÇÃO</v>
          </cell>
          <cell r="C8656" t="str">
            <v>UN</v>
          </cell>
          <cell r="D8656" t="str">
            <v>CR</v>
          </cell>
          <cell r="E8656">
            <v>7.07</v>
          </cell>
        </row>
        <row r="8657">
          <cell r="A8657" t="str">
            <v>SINAPI - S</v>
          </cell>
          <cell r="B8657" t="str">
            <v>ISTEMA NACIONAL DE PESQUISA DE CUSTOS E ÍNDICES DA CONSTRUÇÃO CIVIL</v>
          </cell>
        </row>
        <row r="8658">
          <cell r="A8658" t="str">
            <v>PCI.817.01</v>
          </cell>
          <cell r="B8658" t="e">
            <v>#NAME?</v>
          </cell>
          <cell r="D8658" t="str">
            <v>EM</v>
          </cell>
          <cell r="E8658" t="str">
            <v>06/2016 AS 13:04:4</v>
          </cell>
        </row>
        <row r="8659">
          <cell r="D8659" t="str">
            <v>TA</v>
          </cell>
          <cell r="E8659" t="str">
            <v>TÉCNICA: 13/06/20</v>
          </cell>
        </row>
        <row r="8660">
          <cell r="A8660" t="str">
            <v>ENCARGOS S</v>
          </cell>
          <cell r="B8660" t="str">
            <v>OCIAIS DESONERADOS: 90,80%(HORA)   52,84%(MÊS)</v>
          </cell>
        </row>
        <row r="8661">
          <cell r="A8661" t="str">
            <v>ABRANGÊNCI</v>
          </cell>
          <cell r="B8661" t="str">
            <v>A : NACIONAL                                              LOCALIDADE  : BELO</v>
          </cell>
          <cell r="C8661" t="str">
            <v>HORI</v>
          </cell>
        </row>
        <row r="8662">
          <cell r="A8662" t="str">
            <v>REF.COLETA</v>
          </cell>
          <cell r="B8662" t="str">
            <v>: MEDIANO</v>
          </cell>
          <cell r="D8662" t="str">
            <v>TA</v>
          </cell>
          <cell r="E8662" t="str">
            <v>: 05/2016</v>
          </cell>
        </row>
        <row r="8663">
          <cell r="A8663" t="str">
            <v>CÓDIGO</v>
          </cell>
          <cell r="B8663" t="str">
            <v>|D E S C R I Ç Ã O                                                   |UN</v>
          </cell>
          <cell r="C8663" t="str">
            <v>IDADE</v>
          </cell>
          <cell r="D8663" t="str">
            <v>DE</v>
          </cell>
          <cell r="E8663" t="str">
            <v>|CUSTO TOTA</v>
          </cell>
        </row>
        <row r="8664">
          <cell r="A8664" t="str">
            <v>VÍNCULO...</v>
          </cell>
          <cell r="B8664" t="str">
            <v>..: CAIXA REFERENCIAL</v>
          </cell>
        </row>
        <row r="8665">
          <cell r="A8665">
            <v>72295</v>
          </cell>
          <cell r="B8665" t="str">
            <v>CAP PVC ESGOTO 100MM (TAMPÃO) - FORNECIMENTO E INSTALAÇÃO</v>
          </cell>
          <cell r="C8665" t="str">
            <v>UN</v>
          </cell>
          <cell r="D8665" t="str">
            <v>CR</v>
          </cell>
          <cell r="E8665">
            <v>9.67</v>
          </cell>
        </row>
        <row r="8666">
          <cell r="A8666">
            <v>72306</v>
          </cell>
          <cell r="B8666" t="str">
            <v>COTOVELO DE AÇO GALVANIZADO 4" - FORNECIMENTO E INSTALAÇÃO</v>
          </cell>
          <cell r="C8666" t="str">
            <v>UN</v>
          </cell>
          <cell r="D8666" t="str">
            <v>CR</v>
          </cell>
          <cell r="E8666">
            <v>160.57</v>
          </cell>
        </row>
        <row r="8667">
          <cell r="A8667">
            <v>72307</v>
          </cell>
          <cell r="B8667" t="str">
            <v>COTOVELO DE AÇO GALVANIZADO 5" - FORNECIMENTO E INSTALAÇÃO</v>
          </cell>
          <cell r="C8667" t="str">
            <v>UN</v>
          </cell>
          <cell r="D8667" t="str">
            <v>CR</v>
          </cell>
          <cell r="E8667">
            <v>369.54</v>
          </cell>
        </row>
        <row r="8668">
          <cell r="A8668">
            <v>72313</v>
          </cell>
          <cell r="B8668" t="str">
            <v>COTOVELO DE AÇO GALVANIZADO 6" - FORNECIMENTO E INSTALAÇÃO</v>
          </cell>
          <cell r="C8668" t="str">
            <v>UN</v>
          </cell>
          <cell r="D8668" t="str">
            <v>CR</v>
          </cell>
          <cell r="E8668">
            <v>457.24</v>
          </cell>
        </row>
        <row r="8669">
          <cell r="A8669">
            <v>72320</v>
          </cell>
          <cell r="B8669" t="str">
            <v>COTOVELO DE COBRE 79MM, LIGAÇÃO SOLDADA - FORNECIMENTO E INSTALAÇÃO</v>
          </cell>
          <cell r="C8669" t="str">
            <v>UN</v>
          </cell>
          <cell r="D8669" t="str">
            <v>CR</v>
          </cell>
          <cell r="E8669">
            <v>181.66</v>
          </cell>
        </row>
        <row r="8670">
          <cell r="A8670">
            <v>72482</v>
          </cell>
          <cell r="B8670" t="str">
            <v>UNIAO DE ACO GALVANIZADO 4" - FORNECIMENTO E INSTALACAO</v>
          </cell>
          <cell r="C8670" t="str">
            <v>UN</v>
          </cell>
          <cell r="D8670" t="str">
            <v>CR</v>
          </cell>
          <cell r="E8670">
            <v>219.44</v>
          </cell>
        </row>
        <row r="8671">
          <cell r="A8671">
            <v>72619</v>
          </cell>
          <cell r="B8671" t="str">
            <v>LUVA DE ACO GALVANIZADO 4" - FORNECIMENTO E INSTALACAO</v>
          </cell>
          <cell r="C8671" t="str">
            <v>UN</v>
          </cell>
          <cell r="D8671" t="str">
            <v>CR</v>
          </cell>
          <cell r="E8671">
            <v>97.14</v>
          </cell>
        </row>
        <row r="8672">
          <cell r="A8672">
            <v>72620</v>
          </cell>
          <cell r="B8672" t="str">
            <v>LUVA DE ACO GALVANIZADO 5" - FORNECIMENTO E INSTALACAO</v>
          </cell>
          <cell r="C8672" t="str">
            <v>UN</v>
          </cell>
          <cell r="D8672" t="str">
            <v>CR</v>
          </cell>
          <cell r="E8672">
            <v>182.88</v>
          </cell>
        </row>
        <row r="8673">
          <cell r="A8673">
            <v>72621</v>
          </cell>
          <cell r="B8673" t="str">
            <v>LUVA DE ACO GALVANIZADO 6" - FORNECIMENTO E INSTALACAO</v>
          </cell>
          <cell r="C8673" t="str">
            <v>UN</v>
          </cell>
          <cell r="D8673" t="str">
            <v>CR</v>
          </cell>
          <cell r="E8673">
            <v>257.95999999999998</v>
          </cell>
        </row>
        <row r="8674">
          <cell r="A8674">
            <v>72627</v>
          </cell>
          <cell r="B8674" t="str">
            <v>LUVA DE COBRE SEM ANEL SOLDA 79MM - FORNECIMENTO E INSTALACAO</v>
          </cell>
          <cell r="C8674" t="str">
            <v>UN</v>
          </cell>
          <cell r="D8674" t="str">
            <v>CR</v>
          </cell>
          <cell r="E8674">
            <v>146.5</v>
          </cell>
        </row>
        <row r="8675">
          <cell r="A8675">
            <v>72667</v>
          </cell>
          <cell r="B8675" t="str">
            <v>LUVA REDUCAO ACO GALVANIZADO 4X2.1/2" - FORNECIMENTO E INSTALACAO</v>
          </cell>
          <cell r="C8675" t="str">
            <v>UN</v>
          </cell>
          <cell r="D8675" t="str">
            <v>CR</v>
          </cell>
          <cell r="E8675">
            <v>112.19</v>
          </cell>
        </row>
        <row r="8676">
          <cell r="A8676">
            <v>72668</v>
          </cell>
          <cell r="B8676" t="str">
            <v>LUVA REDUCAO ACO GALVANIZADO 4X2" - FORNECIMENTO E INSTALACAO</v>
          </cell>
          <cell r="C8676" t="str">
            <v>UN</v>
          </cell>
          <cell r="D8676" t="str">
            <v>CR</v>
          </cell>
          <cell r="E8676">
            <v>111.63</v>
          </cell>
        </row>
        <row r="8677">
          <cell r="A8677">
            <v>72669</v>
          </cell>
          <cell r="B8677" t="str">
            <v>LUVA REDUCAO ACO GALVANIZADO 4X3" - FORNECIMENTO E INSTALACAO</v>
          </cell>
          <cell r="C8677" t="str">
            <v>UN</v>
          </cell>
          <cell r="D8677" t="str">
            <v>CR</v>
          </cell>
          <cell r="E8677">
            <v>116.41</v>
          </cell>
        </row>
        <row r="8678">
          <cell r="A8678">
            <v>72681</v>
          </cell>
          <cell r="B8678" t="str">
            <v>NIPLE DE ACO GALVANIZADO 4" - FORNECIMENTO E INSTALACAO</v>
          </cell>
          <cell r="C8678" t="str">
            <v>UN</v>
          </cell>
          <cell r="D8678" t="str">
            <v>CR</v>
          </cell>
          <cell r="E8678">
            <v>82.95</v>
          </cell>
        </row>
        <row r="8679">
          <cell r="A8679">
            <v>72682</v>
          </cell>
          <cell r="B8679" t="str">
            <v>NIPLE DE ACO GALVANIZADO 5" - FORNECIMENTO E INSTALACAO</v>
          </cell>
          <cell r="C8679" t="str">
            <v>UN</v>
          </cell>
          <cell r="D8679" t="str">
            <v>CR</v>
          </cell>
          <cell r="E8679">
            <v>139.47999999999999</v>
          </cell>
        </row>
        <row r="8680">
          <cell r="A8680">
            <v>72683</v>
          </cell>
          <cell r="B8680" t="str">
            <v>NIPLE DE ACO GALVANIZADO 6" - FORNECIMENTO E INSTALACAO</v>
          </cell>
          <cell r="C8680" t="str">
            <v>UN</v>
          </cell>
          <cell r="D8680" t="str">
            <v>CR</v>
          </cell>
          <cell r="E8680">
            <v>168.47</v>
          </cell>
        </row>
        <row r="8681">
          <cell r="A8681">
            <v>72719</v>
          </cell>
          <cell r="B8681" t="str">
            <v>TE DE ACO GALVANIZADO 4" - FORNECIMENTO E INSTALACAO</v>
          </cell>
          <cell r="C8681" t="str">
            <v>UN</v>
          </cell>
          <cell r="D8681" t="str">
            <v>CR</v>
          </cell>
          <cell r="E8681">
            <v>198.62</v>
          </cell>
        </row>
        <row r="8682">
          <cell r="A8682">
            <v>72720</v>
          </cell>
          <cell r="B8682" t="str">
            <v>TE DE ACO GALVANIZADO 5" - FORNECIMENTO E INSTALACAO</v>
          </cell>
          <cell r="C8682" t="str">
            <v>UN</v>
          </cell>
          <cell r="D8682" t="str">
            <v>CR</v>
          </cell>
          <cell r="E8682">
            <v>351.11</v>
          </cell>
        </row>
        <row r="8683">
          <cell r="A8683">
            <v>72721</v>
          </cell>
          <cell r="B8683" t="str">
            <v>TE DE ACO GALVANIZADO 6" - FORNECIMENTO E INSTALACAO</v>
          </cell>
          <cell r="C8683" t="str">
            <v>UN</v>
          </cell>
          <cell r="D8683" t="str">
            <v>CR</v>
          </cell>
          <cell r="E8683">
            <v>492.21</v>
          </cell>
        </row>
        <row r="8684">
          <cell r="A8684">
            <v>72729</v>
          </cell>
          <cell r="B8684" t="str">
            <v>TE DE COBRE 79MM LIGAÇÃO SOLDADA - FORNECIMENTO E INSTALACAO</v>
          </cell>
          <cell r="C8684" t="str">
            <v>UN</v>
          </cell>
          <cell r="D8684" t="str">
            <v>CR</v>
          </cell>
          <cell r="E8684">
            <v>354.51</v>
          </cell>
        </row>
        <row r="8685">
          <cell r="A8685">
            <v>72783</v>
          </cell>
          <cell r="B8685" t="str">
            <v>ADAPTADOR PVC SOLDAVEL COM FLANGES E ANEL PARA CAIXA D'AGUA 20MMX1/2"</v>
          </cell>
          <cell r="C8685" t="str">
            <v>UN</v>
          </cell>
          <cell r="D8685" t="str">
            <v>CR</v>
          </cell>
          <cell r="E8685">
            <v>12.13</v>
          </cell>
        </row>
        <row r="8686">
          <cell r="A8686" t="e">
            <v>#NAME?</v>
          </cell>
          <cell r="B8686" t="str">
            <v>MENTO E INSTALACAO</v>
          </cell>
        </row>
        <row r="8687">
          <cell r="A8687">
            <v>72784</v>
          </cell>
          <cell r="B8687" t="str">
            <v>ADAPTADOR PVC SOLDAVEL COM FLANGES E ANEL PARA CAIXA D'AGUA 25MMX3/4"</v>
          </cell>
          <cell r="C8687" t="str">
            <v>UN</v>
          </cell>
          <cell r="D8687" t="str">
            <v>CR</v>
          </cell>
          <cell r="E8687">
            <v>15.02</v>
          </cell>
        </row>
        <row r="8688">
          <cell r="A8688" t="e">
            <v>#NAME?</v>
          </cell>
          <cell r="B8688" t="str">
            <v>MENTO E INSTALACAO</v>
          </cell>
        </row>
        <row r="8689">
          <cell r="A8689">
            <v>72785</v>
          </cell>
          <cell r="B8689" t="str">
            <v>ADAPTADOR PVC SOLDAVEL COM FLANGES E ANEL PARA CAIXA D'AGUA 32MMX1" -</v>
          </cell>
          <cell r="C8689" t="str">
            <v>UN</v>
          </cell>
          <cell r="D8689" t="str">
            <v>CR</v>
          </cell>
          <cell r="E8689">
            <v>18.41</v>
          </cell>
        </row>
        <row r="8690">
          <cell r="A8690" t="str">
            <v>FORNECIMEN</v>
          </cell>
          <cell r="B8690" t="str">
            <v>TO E INSTALACAO</v>
          </cell>
        </row>
        <row r="8691">
          <cell r="A8691">
            <v>72786</v>
          </cell>
          <cell r="B8691" t="str">
            <v>ADAPTADOR PVC SOLDAVEL COM FLANGES E ANEL PARA CAIXA D'AGUA 40MMX1.1/4</v>
          </cell>
          <cell r="C8691" t="str">
            <v>UN</v>
          </cell>
          <cell r="D8691" t="str">
            <v>CR</v>
          </cell>
          <cell r="E8691">
            <v>29.61</v>
          </cell>
        </row>
        <row r="8692">
          <cell r="A8692" t="str">
            <v>" - FORNEC</v>
          </cell>
          <cell r="B8692" t="str">
            <v>IMENTO E INSTALACAO</v>
          </cell>
        </row>
        <row r="8693">
          <cell r="A8693" t="str">
            <v>SINAPI - S</v>
          </cell>
          <cell r="B8693" t="str">
            <v>ISTEMA NACIONAL DE PESQUISA DE CUSTOS E ÍNDICES DA CONSTRUÇÃO CIVIL</v>
          </cell>
        </row>
        <row r="8694">
          <cell r="A8694" t="str">
            <v>PCI.817.01</v>
          </cell>
          <cell r="B8694" t="e">
            <v>#NAME?</v>
          </cell>
          <cell r="D8694" t="str">
            <v>EM</v>
          </cell>
          <cell r="E8694" t="str">
            <v>06/2016 AS 13:04:4</v>
          </cell>
        </row>
        <row r="8695">
          <cell r="D8695" t="str">
            <v>TA</v>
          </cell>
          <cell r="E8695" t="str">
            <v>TÉCNICA: 13/06/20</v>
          </cell>
        </row>
        <row r="8696">
          <cell r="A8696" t="str">
            <v>ENCARGOS S</v>
          </cell>
          <cell r="B8696" t="str">
            <v>OCIAIS DESONERADOS: 90,80%(HORA)   52,84%(MÊS)</v>
          </cell>
        </row>
        <row r="8697">
          <cell r="A8697" t="str">
            <v>ABRANGÊNCI</v>
          </cell>
          <cell r="B8697" t="str">
            <v>A : NACIONAL                                              LOCALIDADE  : BELO</v>
          </cell>
          <cell r="C8697" t="str">
            <v>HORI</v>
          </cell>
        </row>
        <row r="8698">
          <cell r="A8698" t="str">
            <v>REF.COLETA</v>
          </cell>
          <cell r="B8698" t="str">
            <v>: MEDIANO</v>
          </cell>
          <cell r="D8698" t="str">
            <v>TA</v>
          </cell>
          <cell r="E8698" t="str">
            <v>: 05/2016</v>
          </cell>
        </row>
        <row r="8699">
          <cell r="A8699" t="str">
            <v>CÓDIGO</v>
          </cell>
          <cell r="B8699" t="str">
            <v>|D E S C R I Ç Ã O                                                   |UN</v>
          </cell>
          <cell r="C8699" t="str">
            <v>IDADE</v>
          </cell>
          <cell r="D8699" t="str">
            <v>DE</v>
          </cell>
          <cell r="E8699" t="str">
            <v>|CUSTO TOTA</v>
          </cell>
        </row>
        <row r="8700">
          <cell r="A8700" t="str">
            <v>VÍNCULO...</v>
          </cell>
          <cell r="B8700" t="str">
            <v>..: CAIXA REFERENCIAL</v>
          </cell>
        </row>
        <row r="8701">
          <cell r="A8701">
            <v>72787</v>
          </cell>
          <cell r="B8701" t="str">
            <v>ADAPTADOR PVC SOLDAVEL COM FLANGES E ANEL PARA CAIXA D'AGUA 50MMX1.1/2</v>
          </cell>
          <cell r="C8701" t="str">
            <v>UN</v>
          </cell>
          <cell r="D8701" t="str">
            <v>CR</v>
          </cell>
          <cell r="E8701">
            <v>33.840000000000003</v>
          </cell>
        </row>
        <row r="8702">
          <cell r="A8702" t="str">
            <v>" - FORNEC</v>
          </cell>
          <cell r="B8702" t="str">
            <v>IMENTO E INSTALACAO</v>
          </cell>
        </row>
        <row r="8703">
          <cell r="A8703">
            <v>72788</v>
          </cell>
          <cell r="B8703" t="str">
            <v>ADAPTADOR PVC SOLDAVEL COM FLANGES E ANEL PARA CAIXA D'AGUA 60MMX2" -</v>
          </cell>
          <cell r="C8703" t="str">
            <v>UN</v>
          </cell>
          <cell r="D8703" t="str">
            <v>CR</v>
          </cell>
          <cell r="E8703">
            <v>40.54</v>
          </cell>
        </row>
        <row r="8704">
          <cell r="A8704" t="str">
            <v>FORNECIMEN</v>
          </cell>
          <cell r="B8704" t="str">
            <v>TO E INSTALACAO</v>
          </cell>
        </row>
        <row r="8705">
          <cell r="A8705">
            <v>72789</v>
          </cell>
          <cell r="B8705" t="str">
            <v>ADAPTADOR PVC SOLDAVEL COM FLANGES LIVRES PARA CAIXA D'AGUA 25MMX3/4"</v>
          </cell>
          <cell r="C8705" t="str">
            <v>UN</v>
          </cell>
          <cell r="D8705" t="str">
            <v>CR</v>
          </cell>
          <cell r="E8705">
            <v>13.09</v>
          </cell>
        </row>
        <row r="8706">
          <cell r="A8706" t="e">
            <v>#NAME?</v>
          </cell>
          <cell r="B8706" t="str">
            <v>MENTO E INSTALACAO</v>
          </cell>
        </row>
        <row r="8707">
          <cell r="A8707">
            <v>72790</v>
          </cell>
          <cell r="B8707" t="str">
            <v>ADAPTADOR PVC SOLDAVEL COM FLANGES LIVRES PARA CAIXA D'AGUA 32MMX1" -</v>
          </cell>
          <cell r="C8707" t="str">
            <v>UN</v>
          </cell>
          <cell r="D8707" t="str">
            <v>CR</v>
          </cell>
          <cell r="E8707">
            <v>16.86</v>
          </cell>
        </row>
        <row r="8708">
          <cell r="A8708" t="str">
            <v>FORNECIMEN</v>
          </cell>
          <cell r="B8708" t="str">
            <v>TO E INSTALACAO</v>
          </cell>
        </row>
        <row r="8709">
          <cell r="A8709">
            <v>72791</v>
          </cell>
          <cell r="B8709" t="str">
            <v>ADAPTADOR PVC SOLDAVEL COM FLANGES LIVRES PARA CAIXA D'AGUA 40MMX1.1/4</v>
          </cell>
          <cell r="C8709" t="str">
            <v>UN</v>
          </cell>
          <cell r="D8709" t="str">
            <v>CR</v>
          </cell>
          <cell r="E8709">
            <v>25.06</v>
          </cell>
        </row>
        <row r="8710">
          <cell r="A8710" t="str">
            <v>" - FORNEC</v>
          </cell>
          <cell r="B8710" t="str">
            <v>IMENTO E INSTALACAO</v>
          </cell>
        </row>
        <row r="8711">
          <cell r="A8711">
            <v>72792</v>
          </cell>
          <cell r="B8711" t="str">
            <v>ADAPTADOR PVC SOLDAVEL COM FLANGES LIVRES PARA CAIXA D'AGUA 50MMX1.1/2</v>
          </cell>
          <cell r="C8711" t="str">
            <v>UN</v>
          </cell>
          <cell r="D8711" t="str">
            <v>CR</v>
          </cell>
          <cell r="E8711">
            <v>28.46</v>
          </cell>
        </row>
        <row r="8712">
          <cell r="A8712" t="str">
            <v>" - FORNEC</v>
          </cell>
          <cell r="B8712" t="str">
            <v>IMENTO E INSTALACAO</v>
          </cell>
        </row>
        <row r="8713">
          <cell r="A8713">
            <v>72793</v>
          </cell>
          <cell r="B8713" t="str">
            <v>ADAPTADOR PVC SOLDAVEL COM FLANGES LIVRES PARA CAIXA D'AGUA 60MMX2" -</v>
          </cell>
          <cell r="C8713" t="str">
            <v>UN</v>
          </cell>
          <cell r="D8713" t="str">
            <v>CR</v>
          </cell>
          <cell r="E8713">
            <v>40.54</v>
          </cell>
        </row>
        <row r="8714">
          <cell r="A8714" t="str">
            <v>FORNECIMEN</v>
          </cell>
          <cell r="B8714" t="str">
            <v>TO E INSTALACAO</v>
          </cell>
        </row>
        <row r="8715">
          <cell r="A8715">
            <v>72794</v>
          </cell>
          <cell r="B8715" t="str">
            <v>ADAPTADOR PVC SOLDAVEL COM FLANGES LIVRES PARA CAIXA D'AGUA 75MMX2.1/2</v>
          </cell>
          <cell r="C8715" t="str">
            <v>UN</v>
          </cell>
          <cell r="D8715" t="str">
            <v>CR</v>
          </cell>
          <cell r="E8715">
            <v>147.15</v>
          </cell>
        </row>
        <row r="8716">
          <cell r="A8716" t="str">
            <v>" - FORNEC</v>
          </cell>
          <cell r="B8716" t="str">
            <v>IMENTO E INSTALACAO</v>
          </cell>
        </row>
        <row r="8717">
          <cell r="A8717">
            <v>72795</v>
          </cell>
          <cell r="B8717" t="str">
            <v>ADAPTADOR PVC SOLDAVEL COM FLANGES LIVRES PARA CAIXA D'AGUA 85MMX3" -</v>
          </cell>
          <cell r="C8717" t="str">
            <v>UN</v>
          </cell>
          <cell r="D8717" t="str">
            <v>CR</v>
          </cell>
          <cell r="E8717">
            <v>200.5</v>
          </cell>
        </row>
        <row r="8718">
          <cell r="A8718" t="str">
            <v>FORNECIMEN</v>
          </cell>
          <cell r="B8718" t="str">
            <v>TO E INSTALACAO</v>
          </cell>
        </row>
        <row r="8719">
          <cell r="A8719">
            <v>72796</v>
          </cell>
          <cell r="B8719" t="str">
            <v>ADAPTADOR PVC SOLDAVEL COM FLANGES LIVRES PARA CAIXA D'AGUA 110MMX4" -</v>
          </cell>
          <cell r="C8719" t="str">
            <v>UN</v>
          </cell>
          <cell r="D8719" t="str">
            <v>CR</v>
          </cell>
          <cell r="E8719">
            <v>279.52</v>
          </cell>
        </row>
        <row r="8720">
          <cell r="A8720" t="str">
            <v>FORNECIMEN</v>
          </cell>
          <cell r="B8720" t="str">
            <v>TO E INSTALACAO</v>
          </cell>
        </row>
        <row r="8721">
          <cell r="A8721">
            <v>72797</v>
          </cell>
          <cell r="B8721" t="str">
            <v>ADAPTADOR PVC SOLDAVEL LONGO COM FLANGES LIVRES PARA CAIXA D'AGUA 25MM</v>
          </cell>
          <cell r="C8721" t="str">
            <v>UN</v>
          </cell>
          <cell r="D8721" t="str">
            <v>CR</v>
          </cell>
          <cell r="E8721">
            <v>18.45</v>
          </cell>
        </row>
        <row r="8722">
          <cell r="A8722" t="str">
            <v>X3/4" - FO</v>
          </cell>
          <cell r="B8722" t="str">
            <v>RNECIMENTO E INSTALACAO</v>
          </cell>
        </row>
        <row r="8723">
          <cell r="A8723">
            <v>72798</v>
          </cell>
          <cell r="B8723" t="str">
            <v>ADAPTADOR PVC SOLDAVEL LONGO COM FLANGES LIVRES PARA CAIXA D'AGUA 32MM</v>
          </cell>
          <cell r="C8723" t="str">
            <v>UN</v>
          </cell>
          <cell r="D8723" t="str">
            <v>CR</v>
          </cell>
          <cell r="E8723">
            <v>21.82</v>
          </cell>
        </row>
        <row r="8724">
          <cell r="A8724" t="str">
            <v>X1" - FORN</v>
          </cell>
          <cell r="B8724" t="str">
            <v>ECIMENTO E INSTALACAO</v>
          </cell>
        </row>
        <row r="8725">
          <cell r="A8725">
            <v>72800</v>
          </cell>
          <cell r="B8725" t="str">
            <v>ADAPTADOR PVC SOLDAVEL LONGO COM FLANGES LIVRES PARA CAIXA D'AGUA 40MM</v>
          </cell>
          <cell r="C8725" t="str">
            <v>UN</v>
          </cell>
          <cell r="D8725" t="str">
            <v>CR</v>
          </cell>
          <cell r="E8725">
            <v>32.32</v>
          </cell>
        </row>
        <row r="8726">
          <cell r="A8726" t="str">
            <v>X1.1/4" -</v>
          </cell>
          <cell r="B8726" t="str">
            <v>FORNECIMENTO E INSTALACAO</v>
          </cell>
        </row>
        <row r="8727">
          <cell r="A8727">
            <v>72801</v>
          </cell>
          <cell r="B8727" t="str">
            <v>ADAPTADOR PVC SOLDAVEL LONGO COM FLANGES LIVRES PARA CAIXA D'AGUA 50MM</v>
          </cell>
          <cell r="C8727" t="str">
            <v>UN</v>
          </cell>
          <cell r="D8727" t="str">
            <v>CR</v>
          </cell>
          <cell r="E8727">
            <v>36.770000000000003</v>
          </cell>
        </row>
        <row r="8728">
          <cell r="A8728" t="str">
            <v>X1.1/2" -</v>
          </cell>
          <cell r="B8728" t="str">
            <v>FORNECIMENTO E INSTALACAO</v>
          </cell>
        </row>
        <row r="8729">
          <cell r="A8729" t="str">
            <v>SINAPI - S</v>
          </cell>
          <cell r="B8729" t="str">
            <v>ISTEMA NACIONAL DE PESQUISA DE CUSTOS E ÍNDICES DA CONSTRUÇÃO CIVIL</v>
          </cell>
        </row>
        <row r="8730">
          <cell r="A8730" t="str">
            <v>PCI.817.01</v>
          </cell>
          <cell r="B8730" t="e">
            <v>#NAME?</v>
          </cell>
          <cell r="D8730" t="str">
            <v>EM</v>
          </cell>
          <cell r="E8730" t="str">
            <v>06/2016 AS 13:04:4</v>
          </cell>
        </row>
        <row r="8731">
          <cell r="D8731" t="str">
            <v>TA</v>
          </cell>
          <cell r="E8731" t="str">
            <v>TÉCNICA: 13/06/20</v>
          </cell>
        </row>
        <row r="8732">
          <cell r="A8732" t="str">
            <v>ENCARGOS S</v>
          </cell>
          <cell r="B8732" t="str">
            <v>OCIAIS DESONERADOS: 90,80%(HORA)   52,84%(MÊS)</v>
          </cell>
        </row>
        <row r="8733">
          <cell r="A8733" t="str">
            <v>ABRANGÊNCI</v>
          </cell>
          <cell r="B8733" t="str">
            <v>A : NACIONAL                                              LOCALIDADE  : BELO</v>
          </cell>
          <cell r="C8733" t="str">
            <v>HORI</v>
          </cell>
        </row>
        <row r="8734">
          <cell r="A8734" t="str">
            <v>REF.COLETA</v>
          </cell>
          <cell r="B8734" t="str">
            <v>: MEDIANO</v>
          </cell>
          <cell r="D8734" t="str">
            <v>TA</v>
          </cell>
          <cell r="E8734" t="str">
            <v>: 05/2016</v>
          </cell>
        </row>
        <row r="8735">
          <cell r="A8735" t="str">
            <v>CÓDIGO</v>
          </cell>
          <cell r="B8735" t="str">
            <v>|D E S C R I Ç Ã O                                                   |UN</v>
          </cell>
          <cell r="C8735" t="str">
            <v>IDADE</v>
          </cell>
          <cell r="D8735" t="str">
            <v>DE</v>
          </cell>
          <cell r="E8735" t="str">
            <v>|CUSTO TOTA</v>
          </cell>
        </row>
        <row r="8736">
          <cell r="A8736" t="str">
            <v>VÍNCULO...</v>
          </cell>
          <cell r="B8736" t="str">
            <v>..: CAIXA REFERENCIAL</v>
          </cell>
        </row>
        <row r="8737">
          <cell r="A8737">
            <v>72802</v>
          </cell>
          <cell r="B8737" t="str">
            <v>ADAPTADOR PVC SOLDAVEL LONGO COM FLANGES LIVRES PARA CAIXA D'AGUA 60MM</v>
          </cell>
          <cell r="C8737" t="str">
            <v>UN</v>
          </cell>
          <cell r="D8737" t="str">
            <v>CR</v>
          </cell>
          <cell r="E8737">
            <v>52.91</v>
          </cell>
        </row>
        <row r="8738">
          <cell r="A8738" t="str">
            <v>X2" - FORN</v>
          </cell>
          <cell r="B8738" t="str">
            <v>ECIMENTO E INSTALACAO</v>
          </cell>
        </row>
        <row r="8739">
          <cell r="A8739">
            <v>72803</v>
          </cell>
          <cell r="B8739" t="str">
            <v>ADAPTADOR PVC SOLDAVEL LONGO COM FLANGES LIVRES PARA CAIXA D'AGUA 75MM</v>
          </cell>
          <cell r="C8739" t="str">
            <v>UN</v>
          </cell>
          <cell r="D8739" t="str">
            <v>CR</v>
          </cell>
          <cell r="E8739">
            <v>195.27</v>
          </cell>
        </row>
        <row r="8740">
          <cell r="A8740" t="str">
            <v>X2.1/2" -</v>
          </cell>
          <cell r="B8740" t="str">
            <v>FORNECIMENTO E INSTALACAO</v>
          </cell>
        </row>
        <row r="8741">
          <cell r="A8741">
            <v>72804</v>
          </cell>
          <cell r="B8741" t="str">
            <v>ADAPTADOR PVC SOLDAVEL LONGO COM FLANGES LIVRES PARA CAIXA D'AGUA 85MM</v>
          </cell>
          <cell r="C8741" t="str">
            <v>UN</v>
          </cell>
          <cell r="D8741" t="str">
            <v>CR</v>
          </cell>
          <cell r="E8741">
            <v>263.74</v>
          </cell>
        </row>
        <row r="8742">
          <cell r="A8742" t="str">
            <v>X3" - FORN</v>
          </cell>
          <cell r="B8742" t="str">
            <v>ECIMENTO E INSTALACAO</v>
          </cell>
        </row>
        <row r="8743">
          <cell r="A8743">
            <v>72805</v>
          </cell>
          <cell r="B8743" t="str">
            <v>ADAPTADOR PVC SOLDAVEL LONGO COM FLANGES LIVRES PARA CAIXA D'AGUA 110M</v>
          </cell>
          <cell r="C8743" t="str">
            <v>UN</v>
          </cell>
          <cell r="D8743" t="str">
            <v>CR</v>
          </cell>
          <cell r="E8743">
            <v>396.26</v>
          </cell>
        </row>
        <row r="8744">
          <cell r="A8744" t="str">
            <v>MX4" - FOR</v>
          </cell>
          <cell r="B8744" t="str">
            <v>NECIMENTO E INSTALACAO</v>
          </cell>
        </row>
        <row r="8745">
          <cell r="A8745">
            <v>89358</v>
          </cell>
          <cell r="B8745" t="str">
            <v>JOELHO 90 GRAUS, PVC, SOLDÁVEL, DN 20MM, INSTALADO EM RAMAL OU SUB-RAM</v>
          </cell>
          <cell r="C8745" t="str">
            <v>UN</v>
          </cell>
          <cell r="D8745" t="str">
            <v>CR</v>
          </cell>
          <cell r="E8745">
            <v>4.4800000000000004</v>
          </cell>
        </row>
        <row r="8746">
          <cell r="A8746" t="str">
            <v>AL DE ÁGUA</v>
          </cell>
          <cell r="B8746" t="str">
            <v>- FORNECIMENTO E INSTALAÇÃO. AF_12/2014_P</v>
          </cell>
        </row>
        <row r="8747">
          <cell r="A8747">
            <v>89359</v>
          </cell>
          <cell r="B8747" t="str">
            <v>JOELHO 45 GRAUS, PVC, SOLDÁVEL, DN 20MM, INSTALADO EM RAMAL OU SUB-RAM</v>
          </cell>
          <cell r="C8747" t="str">
            <v>UN</v>
          </cell>
          <cell r="D8747" t="str">
            <v>CR</v>
          </cell>
          <cell r="E8747">
            <v>4.67</v>
          </cell>
        </row>
        <row r="8748">
          <cell r="A8748" t="str">
            <v>AL DE ÁGUA</v>
          </cell>
          <cell r="B8748" t="str">
            <v>- FORNECIMENTO E INSTALAÇÃO. AF_12/2014_P</v>
          </cell>
        </row>
        <row r="8749">
          <cell r="A8749">
            <v>89360</v>
          </cell>
          <cell r="B8749" t="str">
            <v>CURVA 90 GRAUS, PVC, SOLDÁVEL, DN 20MM, INSTALADO EM RAMAL OU SUB-RAMA</v>
          </cell>
          <cell r="C8749" t="str">
            <v>UN</v>
          </cell>
          <cell r="D8749" t="str">
            <v>CR</v>
          </cell>
          <cell r="E8749">
            <v>5.57</v>
          </cell>
        </row>
        <row r="8750">
          <cell r="A8750" t="str">
            <v>L DE ÁGUA</v>
          </cell>
          <cell r="B8750" t="str">
            <v>- FORNECIMENTO E INSTALAÇÃO. AF_12/2014_P</v>
          </cell>
        </row>
        <row r="8751">
          <cell r="A8751">
            <v>89361</v>
          </cell>
          <cell r="B8751" t="str">
            <v>CURVA 45 GRAUS, PVC, SOLDÁVEL, DN 20MM, INSTALADO EM RAMAL OU SUB-RAMA</v>
          </cell>
          <cell r="C8751" t="str">
            <v>UN</v>
          </cell>
          <cell r="D8751" t="str">
            <v>CR</v>
          </cell>
          <cell r="E8751">
            <v>5.49</v>
          </cell>
        </row>
        <row r="8752">
          <cell r="A8752" t="str">
            <v>L DE ÁGUA</v>
          </cell>
          <cell r="B8752" t="str">
            <v>- FORNECIMENTO E INSTALAÇÃO. AF_12/2014_P</v>
          </cell>
        </row>
        <row r="8753">
          <cell r="A8753">
            <v>89362</v>
          </cell>
          <cell r="B8753" t="str">
            <v>JOELHO 90 GRAUS, PVC, SOLDÁVEL, DN 25MM, INSTALADO EM RAMAL OU SUB-RAM</v>
          </cell>
          <cell r="C8753" t="str">
            <v>UN</v>
          </cell>
          <cell r="D8753" t="str">
            <v>CR</v>
          </cell>
          <cell r="E8753">
            <v>5.36</v>
          </cell>
        </row>
        <row r="8754">
          <cell r="A8754" t="str">
            <v>AL DE ÁGUA</v>
          </cell>
          <cell r="B8754" t="str">
            <v>- FORNECIMENTO E INSTALAÇÃO. AF_12/2014_P</v>
          </cell>
        </row>
        <row r="8755">
          <cell r="A8755">
            <v>89363</v>
          </cell>
          <cell r="B8755" t="str">
            <v>JOELHO 45 GRAUS, PVC, SOLDÁVEL, DN 25MM, INSTALADO EM RAMAL OU SUB-RAM</v>
          </cell>
          <cell r="C8755" t="str">
            <v>UN</v>
          </cell>
          <cell r="D8755" t="str">
            <v>CR</v>
          </cell>
          <cell r="E8755">
            <v>5.78</v>
          </cell>
        </row>
        <row r="8756">
          <cell r="A8756" t="str">
            <v>AL DE ÁGUA</v>
          </cell>
          <cell r="B8756" t="str">
            <v>- FORNECIMENTO E INSTALAÇÃO. AF_12/2014_P</v>
          </cell>
        </row>
        <row r="8757">
          <cell r="A8757">
            <v>89364</v>
          </cell>
          <cell r="B8757" t="str">
            <v>CURVA 90 GRAUS, PVC, SOLDÁVEL, DN 25MM, INSTALADO EM RAMAL OU SUB-RAMA</v>
          </cell>
          <cell r="C8757" t="str">
            <v>UN</v>
          </cell>
          <cell r="D8757" t="str">
            <v>CR</v>
          </cell>
          <cell r="E8757">
            <v>6.91</v>
          </cell>
        </row>
        <row r="8758">
          <cell r="A8758" t="str">
            <v>L DE ÁGUA</v>
          </cell>
          <cell r="B8758" t="str">
            <v>- FORNECIMENTO E INSTALAÇÃO. AF_12/2014_P</v>
          </cell>
        </row>
        <row r="8759">
          <cell r="A8759">
            <v>89365</v>
          </cell>
          <cell r="B8759" t="str">
            <v>CURVA 45 GRAUS, PVC, SOLDÁVEL, DN 25MM, INSTALADO EM RAMAL OU SUB-RAMA</v>
          </cell>
          <cell r="C8759" t="str">
            <v>UN</v>
          </cell>
          <cell r="D8759" t="str">
            <v>CR</v>
          </cell>
          <cell r="E8759">
            <v>6.5</v>
          </cell>
        </row>
        <row r="8760">
          <cell r="A8760" t="str">
            <v>L DE ÁGUA</v>
          </cell>
          <cell r="B8760" t="str">
            <v>- FORNECIMENTO E INSTALAÇÃO. AF_12/2014_P</v>
          </cell>
        </row>
        <row r="8761">
          <cell r="A8761">
            <v>89366</v>
          </cell>
          <cell r="B8761" t="str">
            <v>JOELHO 90 GRAUS COM BUCHA DE LATÃO, PVC, SOLDÁVEL, DN 25MM, X 3/4" INS</v>
          </cell>
          <cell r="C8761" t="str">
            <v>UN</v>
          </cell>
          <cell r="D8761" t="str">
            <v>CR</v>
          </cell>
          <cell r="E8761">
            <v>9.73</v>
          </cell>
        </row>
        <row r="8762">
          <cell r="A8762" t="str">
            <v>TALADO EM</v>
          </cell>
          <cell r="B8762" t="str">
            <v>RAMAL OU SUB-RAMAL DE ÁGUA - FORNECIMENTO E INSTALAÇÃO. AF_1</v>
          </cell>
        </row>
        <row r="8763">
          <cell r="A8763" t="str">
            <v>2/2014_P</v>
          </cell>
        </row>
        <row r="8764">
          <cell r="A8764">
            <v>89367</v>
          </cell>
          <cell r="B8764" t="str">
            <v>JOELHO 90 GRAUS, PVC, SOLDÁVEL, DN 32MM, INSTALADO EM RAMAL OU SUB-RAM</v>
          </cell>
          <cell r="C8764" t="str">
            <v>UN</v>
          </cell>
          <cell r="D8764" t="str">
            <v>CR</v>
          </cell>
          <cell r="E8764">
            <v>7.22</v>
          </cell>
        </row>
        <row r="8765">
          <cell r="A8765" t="str">
            <v>SINAPI - S</v>
          </cell>
          <cell r="B8765" t="str">
            <v>ISTEMA NACIONAL DE PESQUISA DE CUSTOS E ÍNDICES DA CONSTRUÇÃO CIVIL</v>
          </cell>
        </row>
        <row r="8766">
          <cell r="A8766" t="str">
            <v>PCI.817.01</v>
          </cell>
          <cell r="B8766" t="e">
            <v>#NAME?</v>
          </cell>
          <cell r="D8766" t="str">
            <v>EM</v>
          </cell>
          <cell r="E8766" t="str">
            <v>06/2016 AS 13:04:4</v>
          </cell>
        </row>
        <row r="8767">
          <cell r="D8767" t="str">
            <v>TA</v>
          </cell>
          <cell r="E8767" t="str">
            <v>TÉCNICA: 13/06/20</v>
          </cell>
        </row>
        <row r="8768">
          <cell r="A8768" t="str">
            <v>ENCARGOS S</v>
          </cell>
          <cell r="B8768" t="str">
            <v>OCIAIS DESONERADOS: 90,80%(HORA)   52,84%(MÊS)</v>
          </cell>
        </row>
        <row r="8769">
          <cell r="A8769" t="str">
            <v>ABRANGÊNCI</v>
          </cell>
          <cell r="B8769" t="str">
            <v>A : NACIONAL                                              LOCALIDADE  : BELO</v>
          </cell>
          <cell r="C8769" t="str">
            <v>HORI</v>
          </cell>
        </row>
        <row r="8770">
          <cell r="A8770" t="str">
            <v>REF.COLETA</v>
          </cell>
          <cell r="B8770" t="str">
            <v>: MEDIANO</v>
          </cell>
          <cell r="D8770" t="str">
            <v>TA</v>
          </cell>
          <cell r="E8770" t="str">
            <v>: 05/2016</v>
          </cell>
        </row>
        <row r="8771">
          <cell r="A8771" t="str">
            <v>CÓDIGO</v>
          </cell>
          <cell r="B8771" t="str">
            <v>|D E S C R I Ç Ã O                                                   |UN</v>
          </cell>
          <cell r="C8771" t="str">
            <v>IDADE</v>
          </cell>
          <cell r="D8771" t="str">
            <v>DE</v>
          </cell>
          <cell r="E8771" t="str">
            <v>|CUSTO TOTA</v>
          </cell>
        </row>
        <row r="8772">
          <cell r="A8772" t="str">
            <v>VÍNCULO...</v>
          </cell>
          <cell r="B8772" t="str">
            <v>..: CAIXA REFERENCIAL</v>
          </cell>
        </row>
        <row r="8773">
          <cell r="A8773" t="str">
            <v>AL DE ÁGUA</v>
          </cell>
          <cell r="B8773" t="str">
            <v>- FORNECIMENTO E INSTALAÇÃO. AF_12/2014_P</v>
          </cell>
        </row>
        <row r="8774">
          <cell r="A8774">
            <v>89368</v>
          </cell>
          <cell r="B8774" t="str">
            <v>JOELHO 45 GRAUS, PVC, SOLDÁVEL, DN 32MM, INSTALADO EM RAMAL OU SUB-RAM</v>
          </cell>
          <cell r="C8774" t="str">
            <v>UN</v>
          </cell>
          <cell r="D8774" t="str">
            <v>CR</v>
          </cell>
          <cell r="E8774">
            <v>8.39</v>
          </cell>
        </row>
        <row r="8775">
          <cell r="A8775" t="str">
            <v>AL DE ÁGUA</v>
          </cell>
          <cell r="B8775" t="str">
            <v>- FORNECIMENTO E INSTALAÇÃO. AF_12/2014_P</v>
          </cell>
        </row>
        <row r="8776">
          <cell r="A8776">
            <v>89369</v>
          </cell>
          <cell r="B8776" t="str">
            <v>CURVA 90 GRAUS, PVC, SOLDÁVEL, DN 32MM, INSTALADO EM RAMAL OU SUB-RAMA</v>
          </cell>
          <cell r="C8776" t="str">
            <v>UN</v>
          </cell>
          <cell r="D8776" t="str">
            <v>CR</v>
          </cell>
          <cell r="E8776">
            <v>10.06</v>
          </cell>
        </row>
        <row r="8777">
          <cell r="A8777" t="str">
            <v>L DE ÁGUA</v>
          </cell>
          <cell r="B8777" t="str">
            <v>- FORNECIMENTO E INSTALAÇÃO. AF_12/2014_P</v>
          </cell>
        </row>
        <row r="8778">
          <cell r="A8778">
            <v>89370</v>
          </cell>
          <cell r="B8778" t="str">
            <v>CURVA 45 GRAUS, PVC, SOLDÁVEL, DN 32MM, INSTALADO EM RAMAL OU SUB-RAMA</v>
          </cell>
          <cell r="C8778" t="str">
            <v>UN</v>
          </cell>
          <cell r="D8778" t="str">
            <v>CR</v>
          </cell>
          <cell r="E8778">
            <v>8.5399999999999991</v>
          </cell>
        </row>
        <row r="8779">
          <cell r="A8779" t="str">
            <v>L DE ÁGUA</v>
          </cell>
          <cell r="B8779" t="str">
            <v>- FORNECIMENTO E INSTALAÇÃO. AF_12/2014_P</v>
          </cell>
        </row>
        <row r="8780">
          <cell r="A8780">
            <v>89371</v>
          </cell>
          <cell r="B8780" t="str">
            <v>LUVA, PVC, SOLDÁVEL, DN 20MM, INSTALADO EM RAMAL OU SUB-RAMAL DE ÁGUA</v>
          </cell>
          <cell r="C8780" t="str">
            <v>UN</v>
          </cell>
          <cell r="D8780" t="str">
            <v>CR</v>
          </cell>
          <cell r="E8780">
            <v>3.44</v>
          </cell>
        </row>
        <row r="8781">
          <cell r="A8781" t="e">
            <v>#NAME?</v>
          </cell>
          <cell r="B8781" t="str">
            <v>ENTO E INSTALAÇÃO. AF_12/2014_P</v>
          </cell>
        </row>
        <row r="8782">
          <cell r="A8782">
            <v>89372</v>
          </cell>
          <cell r="B8782" t="str">
            <v>LUVA DE CORRER, PVC, SOLDÁVEL, DN 20MM, INSTALADO EM RAMAL OU SUB-RAMA</v>
          </cell>
          <cell r="C8782" t="str">
            <v>UN</v>
          </cell>
          <cell r="D8782" t="str">
            <v>CR</v>
          </cell>
          <cell r="E8782">
            <v>9.4700000000000006</v>
          </cell>
        </row>
        <row r="8783">
          <cell r="A8783" t="str">
            <v>L DE ÁGUA</v>
          </cell>
          <cell r="B8783" t="str">
            <v>- FORNECIMENTO E INSTALAÇÃO. AF_12/2014_P</v>
          </cell>
        </row>
        <row r="8784">
          <cell r="A8784">
            <v>89373</v>
          </cell>
          <cell r="B8784" t="str">
            <v>LUVA DE REDUÇÃO, PVC, SOLDÁVEL, DN 25MM X 20MM, INSTALADO EM RAMAL OU</v>
          </cell>
          <cell r="C8784" t="str">
            <v>UN</v>
          </cell>
          <cell r="D8784" t="str">
            <v>CR</v>
          </cell>
          <cell r="E8784">
            <v>3.87</v>
          </cell>
        </row>
        <row r="8785">
          <cell r="A8785" t="str">
            <v>SUB-RAMAL</v>
          </cell>
          <cell r="B8785" t="str">
            <v>DE ÁGUA - FORNECIMENTO E INSTALAÇÃO. AF_12/2014_P</v>
          </cell>
        </row>
        <row r="8786">
          <cell r="A8786">
            <v>89374</v>
          </cell>
          <cell r="B8786" t="str">
            <v>LUVA COM BUCHA DE LATÃO, PVC, SOLDÁVEL, DN 20MM X 1/2", INSTALADO EM R</v>
          </cell>
          <cell r="C8786" t="str">
            <v>UN</v>
          </cell>
          <cell r="D8786" t="str">
            <v>CR</v>
          </cell>
          <cell r="E8786">
            <v>6.91</v>
          </cell>
        </row>
        <row r="8787">
          <cell r="A8787" t="str">
            <v>AMAL OU SU</v>
          </cell>
          <cell r="B8787" t="str">
            <v>B-RAMAL DE ÁGUA - FORNECIMENTO E INSTALAÇÃO. AF_12/2014_P</v>
          </cell>
        </row>
        <row r="8788">
          <cell r="A8788">
            <v>89375</v>
          </cell>
          <cell r="B8788" t="str">
            <v>UNIÃO, PVC, SOLDÁVEL, DN 20MM, INSTALADO EM RAMAL OU SUB-RAMAL DE ÁGUA</v>
          </cell>
          <cell r="C8788" t="str">
            <v>UN</v>
          </cell>
          <cell r="D8788" t="str">
            <v>CR</v>
          </cell>
          <cell r="E8788">
            <v>7.31</v>
          </cell>
        </row>
        <row r="8789">
          <cell r="A8789" t="e">
            <v>#NAME?</v>
          </cell>
          <cell r="B8789" t="str">
            <v>ENTO E INSTALAÇÃO. AF_12/2014_P</v>
          </cell>
        </row>
        <row r="8790">
          <cell r="A8790">
            <v>89376</v>
          </cell>
          <cell r="B8790" t="str">
            <v>ADAPTADOR CURTO COM BOLSA E ROSCA PARA REGISTRO, PVC, SOLDÁVEL, DN 20M</v>
          </cell>
          <cell r="C8790" t="str">
            <v>UN</v>
          </cell>
          <cell r="D8790" t="str">
            <v>CR</v>
          </cell>
          <cell r="E8790">
            <v>3.6</v>
          </cell>
        </row>
        <row r="8791">
          <cell r="A8791" t="str">
            <v>M X 1/2",</v>
          </cell>
          <cell r="B8791" t="str">
            <v>INSTALADO EM RAMAL OU SUB-RAMAL DE ÁGUA - FORNECIMENTO E INS</v>
          </cell>
        </row>
        <row r="8792">
          <cell r="A8792" t="str">
            <v>TALAÇÃO. A</v>
          </cell>
          <cell r="B8792" t="str">
            <v>F_12/2014_P</v>
          </cell>
        </row>
        <row r="8793">
          <cell r="A8793">
            <v>89378</v>
          </cell>
          <cell r="B8793" t="str">
            <v>LUVA, PVC, SOLDÁVEL, DN 25MM, INSTALADO EM RAMAL OU SUB-RAMAL DE ÁGUA</v>
          </cell>
          <cell r="C8793" t="str">
            <v>UN</v>
          </cell>
          <cell r="D8793" t="str">
            <v>CR</v>
          </cell>
          <cell r="E8793">
            <v>4.0199999999999996</v>
          </cell>
        </row>
        <row r="8794">
          <cell r="A8794" t="e">
            <v>#NAME?</v>
          </cell>
          <cell r="B8794" t="str">
            <v>ENTO E INSTALAÇÃO. AF_12/2014_P</v>
          </cell>
        </row>
        <row r="8795">
          <cell r="A8795">
            <v>89379</v>
          </cell>
          <cell r="B8795" t="str">
            <v>LUVA DE CORRER, PVC, SOLDÁVEL, DN 25MM, INSTALADO EM RAMAL OU SUB-RAMA</v>
          </cell>
          <cell r="C8795" t="str">
            <v>UN</v>
          </cell>
          <cell r="D8795" t="str">
            <v>CR</v>
          </cell>
          <cell r="E8795">
            <v>12.68</v>
          </cell>
        </row>
        <row r="8796">
          <cell r="A8796" t="str">
            <v>L DE ÁGUA</v>
          </cell>
          <cell r="B8796" t="str">
            <v>- FORNECIMENTO E INSTALAÇÃO. AF_12/2014_P</v>
          </cell>
        </row>
        <row r="8797">
          <cell r="A8797">
            <v>89380</v>
          </cell>
          <cell r="B8797" t="str">
            <v>LUVA DE REDUÇÃO, PVC, SOLDÁVEL, DN 32MM X 25MM, INSTALADO EM RAMAL OU</v>
          </cell>
          <cell r="C8797" t="str">
            <v>UN</v>
          </cell>
          <cell r="D8797" t="str">
            <v>CR</v>
          </cell>
          <cell r="E8797">
            <v>5.76</v>
          </cell>
        </row>
        <row r="8798">
          <cell r="A8798" t="str">
            <v>SUB-RAMAL</v>
          </cell>
          <cell r="B8798" t="str">
            <v>DE ÁGUA - FORNECIMENTO E INSTALAÇÃO. AF_12/2014_P</v>
          </cell>
        </row>
        <row r="8799">
          <cell r="A8799">
            <v>89381</v>
          </cell>
          <cell r="B8799" t="str">
            <v>LUVA COM BUCHA DE LATÃO, PVC, SOLDÁVEL, DN 25MM X 3/4", INSTALADO EM R</v>
          </cell>
          <cell r="C8799" t="str">
            <v>UN</v>
          </cell>
          <cell r="D8799" t="str">
            <v>CR</v>
          </cell>
          <cell r="E8799">
            <v>8.76</v>
          </cell>
        </row>
        <row r="8800">
          <cell r="A8800" t="str">
            <v>AMAL OU SU</v>
          </cell>
          <cell r="B8800" t="str">
            <v>B-RAMAL DE ÁGUA - FORNECIMENTO E INSTALAÇÃO. AF_12/2014_P</v>
          </cell>
        </row>
        <row r="8801">
          <cell r="A8801" t="str">
            <v>SINAPI - S</v>
          </cell>
          <cell r="B8801" t="str">
            <v>ISTEMA NACIONAL DE PESQUISA DE CUSTOS E ÍNDICES DA CONSTRUÇÃO CIVIL</v>
          </cell>
        </row>
        <row r="8802">
          <cell r="A8802" t="str">
            <v>PCI.817.01</v>
          </cell>
          <cell r="B8802" t="e">
            <v>#NAME?</v>
          </cell>
          <cell r="D8802" t="str">
            <v>EM</v>
          </cell>
          <cell r="E8802" t="str">
            <v>06/2016 AS 13:04:4</v>
          </cell>
        </row>
        <row r="8803">
          <cell r="D8803" t="str">
            <v>TA</v>
          </cell>
          <cell r="E8803" t="str">
            <v>TÉCNICA: 13/06/20</v>
          </cell>
        </row>
        <row r="8804">
          <cell r="A8804" t="str">
            <v>ENCARGOS S</v>
          </cell>
          <cell r="B8804" t="str">
            <v>OCIAIS DESONERADOS: 90,80%(HORA)   52,84%(MÊS)</v>
          </cell>
        </row>
        <row r="8805">
          <cell r="A8805" t="str">
            <v>ABRANGÊNCI</v>
          </cell>
          <cell r="B8805" t="str">
            <v>A : NACIONAL                                              LOCALIDADE  : BELO</v>
          </cell>
          <cell r="C8805" t="str">
            <v>HORI</v>
          </cell>
        </row>
        <row r="8806">
          <cell r="A8806" t="str">
            <v>REF.COLETA</v>
          </cell>
          <cell r="B8806" t="str">
            <v>: MEDIANO</v>
          </cell>
          <cell r="D8806" t="str">
            <v>TA</v>
          </cell>
          <cell r="E8806" t="str">
            <v>: 05/2016</v>
          </cell>
        </row>
        <row r="8807">
          <cell r="A8807" t="str">
            <v>CÓDIGO</v>
          </cell>
          <cell r="B8807" t="str">
            <v>|D E S C R I Ç Ã O                                                   |UN</v>
          </cell>
          <cell r="C8807" t="str">
            <v>IDADE</v>
          </cell>
          <cell r="D8807" t="str">
            <v>DE</v>
          </cell>
          <cell r="E8807" t="str">
            <v>|CUSTO TOTA</v>
          </cell>
        </row>
        <row r="8808">
          <cell r="A8808" t="str">
            <v>VÍNCULO...</v>
          </cell>
          <cell r="B8808" t="str">
            <v>..: CAIXA REFERENCIAL</v>
          </cell>
        </row>
        <row r="8809">
          <cell r="A8809">
            <v>89382</v>
          </cell>
          <cell r="B8809" t="str">
            <v>UNIÃO, PVC, SOLDÁVEL, DN 25MM, INSTALADO EM RAMAL OU SUB-RAMAL DE ÁGUA</v>
          </cell>
          <cell r="C8809" t="str">
            <v>UN</v>
          </cell>
          <cell r="D8809" t="str">
            <v>CR</v>
          </cell>
          <cell r="E8809">
            <v>8.61</v>
          </cell>
        </row>
        <row r="8810">
          <cell r="A8810" t="e">
            <v>#NAME?</v>
          </cell>
          <cell r="B8810" t="str">
            <v>ENTO E INSTALAÇÃO. AF_12/2014_P</v>
          </cell>
        </row>
        <row r="8811">
          <cell r="A8811">
            <v>89383</v>
          </cell>
          <cell r="B8811" t="str">
            <v>ADAPTADOR CURTO COM BOLSA E ROSCA PARA REGISTRO, PVC, SOLDÁVEL, DN 25M</v>
          </cell>
          <cell r="C8811" t="str">
            <v>UN</v>
          </cell>
          <cell r="D8811" t="str">
            <v>CR</v>
          </cell>
          <cell r="E8811">
            <v>4.1900000000000004</v>
          </cell>
        </row>
        <row r="8812">
          <cell r="A8812" t="str">
            <v>M X 3/4",</v>
          </cell>
          <cell r="B8812" t="str">
            <v>INSTALADO EM RAMAL OU SUB-RAMAL DE ÁGUA - FORNECIMENTO E INS</v>
          </cell>
        </row>
        <row r="8813">
          <cell r="A8813" t="str">
            <v>TALAÇÃO. A</v>
          </cell>
          <cell r="B8813" t="str">
            <v>F_12/2014_P</v>
          </cell>
        </row>
        <row r="8814">
          <cell r="A8814">
            <v>89385</v>
          </cell>
          <cell r="B8814" t="str">
            <v>LUVA SOLDÁVEL E COM ROSCA, PVC, SOLDÁVEL, DN 25MM X 3/4", INSTALADO EM</v>
          </cell>
          <cell r="C8814" t="str">
            <v>UN</v>
          </cell>
          <cell r="D8814" t="str">
            <v>CR</v>
          </cell>
          <cell r="E8814">
            <v>4.5199999999999996</v>
          </cell>
        </row>
        <row r="8815">
          <cell r="A8815" t="str">
            <v>RAMAL OU S</v>
          </cell>
          <cell r="B8815" t="str">
            <v>UB-RAMAL DE ÁGUA - FORNECIMENTO E INSTALAÇÃO. AF_12/2014_P</v>
          </cell>
        </row>
        <row r="8816">
          <cell r="A8816">
            <v>89386</v>
          </cell>
          <cell r="B8816" t="str">
            <v>LUVA, PVC, SOLDÁVEL, DN 32MM, INSTALADO EM RAMAL OU SUB-RAMAL DE ÁGUA</v>
          </cell>
          <cell r="C8816" t="str">
            <v>UN</v>
          </cell>
          <cell r="D8816" t="str">
            <v>CR</v>
          </cell>
          <cell r="E8816">
            <v>5.43</v>
          </cell>
        </row>
        <row r="8817">
          <cell r="A8817" t="e">
            <v>#NAME?</v>
          </cell>
          <cell r="B8817" t="str">
            <v>ENTO E INSTALAÇÃO. AF_12/2014_P</v>
          </cell>
        </row>
        <row r="8818">
          <cell r="A8818">
            <v>89388</v>
          </cell>
          <cell r="B8818" t="str">
            <v>LUVA DE REDUÇÃO, PVC, SOLDÁVEL, DN 40MM X 32MM, INSTALADO EM RAMAL OU</v>
          </cell>
          <cell r="C8818" t="str">
            <v>UN</v>
          </cell>
          <cell r="D8818" t="str">
            <v>CR</v>
          </cell>
          <cell r="E8818">
            <v>7.01</v>
          </cell>
        </row>
        <row r="8819">
          <cell r="A8819" t="str">
            <v>SUB-RAMAL</v>
          </cell>
          <cell r="B8819" t="str">
            <v>DE ÁGUA - FORNECIMENTO E INSTALAÇÃO. AF_12/2014_P</v>
          </cell>
        </row>
        <row r="8820">
          <cell r="A8820">
            <v>89389</v>
          </cell>
          <cell r="B8820" t="str">
            <v>LUVA SOLDÁVEL E COM ROSCA, PVC, SOLDÁVEL, DN 32MM X 1", INSTALADO EM R</v>
          </cell>
          <cell r="C8820" t="str">
            <v>UN</v>
          </cell>
          <cell r="D8820" t="str">
            <v>CR</v>
          </cell>
          <cell r="E8820">
            <v>7.71</v>
          </cell>
        </row>
        <row r="8821">
          <cell r="A8821" t="str">
            <v>AMAL OU SU</v>
          </cell>
          <cell r="B8821" t="str">
            <v>B-RAMAL DE ÁGUA - FORNECIMENTO E INSTALAÇÃO. AF_12/2014_P</v>
          </cell>
        </row>
        <row r="8822">
          <cell r="A8822">
            <v>89390</v>
          </cell>
          <cell r="B8822" t="str">
            <v>UNIÃO, PVC, SOLDÁVEL, DN 32MM, INSTALADO EM RAMAL OU SUB-RAMAL DE ÁGUA</v>
          </cell>
          <cell r="C8822" t="str">
            <v>UN</v>
          </cell>
          <cell r="D8822" t="str">
            <v>CR</v>
          </cell>
          <cell r="E8822">
            <v>12.93</v>
          </cell>
        </row>
        <row r="8823">
          <cell r="A8823" t="e">
            <v>#NAME?</v>
          </cell>
          <cell r="B8823" t="str">
            <v>ENTO E INSTALAÇÃO. AF_12/2014_P</v>
          </cell>
        </row>
        <row r="8824">
          <cell r="A8824">
            <v>89391</v>
          </cell>
          <cell r="B8824" t="str">
            <v>ADAPTADOR CURTO COM BOLSA E ROSCA PARA REGISTRO, PVC, SOLDÁVEL, DN 32M</v>
          </cell>
          <cell r="C8824" t="str">
            <v>UN</v>
          </cell>
          <cell r="D8824" t="str">
            <v>CR</v>
          </cell>
          <cell r="E8824">
            <v>5.69</v>
          </cell>
        </row>
        <row r="8825">
          <cell r="A8825" t="str">
            <v>M X 1", IN</v>
          </cell>
          <cell r="B8825" t="str">
            <v>STALADO EM RAMAL OU SUB-RAMAL DE ÁGUA - FORNECIMENTO E INSTA</v>
          </cell>
        </row>
        <row r="8826">
          <cell r="A8826" t="str">
            <v>LAÇÃO. AF_</v>
          </cell>
          <cell r="B8826" t="str">
            <v>12/2014_P</v>
          </cell>
        </row>
        <row r="8827">
          <cell r="A8827">
            <v>89393</v>
          </cell>
          <cell r="B8827" t="str">
            <v>TE, PVC, SOLDÁVEL, DN 20MM, INSTALADO EM RAMAL OU SUB-RAMAL DE ÁGUA -</v>
          </cell>
          <cell r="C8827" t="str">
            <v>UN</v>
          </cell>
          <cell r="D8827" t="str">
            <v>CR</v>
          </cell>
          <cell r="E8827">
            <v>6.21</v>
          </cell>
        </row>
        <row r="8828">
          <cell r="A8828" t="str">
            <v>FORNECIMEN</v>
          </cell>
          <cell r="B8828" t="str">
            <v>TO E INSTALAÇÃO. AF_12/2014_P</v>
          </cell>
        </row>
        <row r="8829">
          <cell r="A8829">
            <v>89394</v>
          </cell>
          <cell r="B8829" t="str">
            <v>TÊ COM BUCHA DE LATÃO NA BOLSA CENTRAL, PVC, SOLDÁVEL, DN 20MM X 1/2",</v>
          </cell>
          <cell r="C8829" t="str">
            <v>UN</v>
          </cell>
          <cell r="D8829" t="str">
            <v>CR</v>
          </cell>
          <cell r="E8829">
            <v>11.77</v>
          </cell>
        </row>
        <row r="8830">
          <cell r="A8830" t="str">
            <v>INSTALADO</v>
          </cell>
          <cell r="B8830" t="str">
            <v>EM RAMAL OU SUB-RAMAL DE ÁGUA - FORNECIMENTO E INSTALAÇÃO.</v>
          </cell>
        </row>
        <row r="8831">
          <cell r="A8831" t="str">
            <v>AF_12/2014</v>
          </cell>
          <cell r="B8831" t="str">
            <v>_P</v>
          </cell>
        </row>
        <row r="8832">
          <cell r="A8832">
            <v>89395</v>
          </cell>
          <cell r="B8832" t="str">
            <v>TE, PVC, SOLDÁVEL, DN 25MM, INSTALADO EM RAMAL OU SUB-RAMAL DE ÁGUA -</v>
          </cell>
          <cell r="C8832" t="str">
            <v>UN</v>
          </cell>
          <cell r="D8832" t="str">
            <v>CR</v>
          </cell>
          <cell r="E8832">
            <v>7.44</v>
          </cell>
        </row>
        <row r="8833">
          <cell r="A8833" t="str">
            <v>FORNECIMEN</v>
          </cell>
          <cell r="B8833" t="str">
            <v>TO E INSTALAÇÃO. AF_12/2014_P</v>
          </cell>
        </row>
        <row r="8834">
          <cell r="A8834">
            <v>89396</v>
          </cell>
          <cell r="B8834" t="str">
            <v>TÊ COM BUCHA DE LATÃO NA BOLSA CENTRAL, PVC, SOLDÁVEL, DN 25MM X 1/2",</v>
          </cell>
          <cell r="C8834" t="str">
            <v>UN</v>
          </cell>
          <cell r="D8834" t="str">
            <v>CR</v>
          </cell>
          <cell r="E8834">
            <v>13.33</v>
          </cell>
        </row>
        <row r="8835">
          <cell r="A8835" t="str">
            <v>INSTALADO</v>
          </cell>
          <cell r="B8835" t="str">
            <v>EM RAMAL OU SUB-RAMAL DE ÁGUA - FORNECIMENTO E INSTALAÇÃO.</v>
          </cell>
        </row>
        <row r="8836">
          <cell r="A8836" t="str">
            <v>AF_12/2014</v>
          </cell>
          <cell r="B8836" t="str">
            <v>_P</v>
          </cell>
        </row>
        <row r="8837">
          <cell r="A8837" t="str">
            <v>SINAPI - S</v>
          </cell>
          <cell r="B8837" t="str">
            <v>ISTEMA NACIONAL DE PESQUISA DE CUSTOS E ÍNDICES DA CONSTRUÇÃO CIVIL</v>
          </cell>
        </row>
        <row r="8838">
          <cell r="A8838" t="str">
            <v>PCI.817.01</v>
          </cell>
          <cell r="B8838" t="e">
            <v>#NAME?</v>
          </cell>
          <cell r="D8838" t="str">
            <v>EM</v>
          </cell>
          <cell r="E8838" t="str">
            <v>06/2016 AS 13:04:4</v>
          </cell>
        </row>
        <row r="8839">
          <cell r="D8839" t="str">
            <v>TA</v>
          </cell>
          <cell r="E8839" t="str">
            <v>TÉCNICA: 13/06/20</v>
          </cell>
        </row>
        <row r="8840">
          <cell r="A8840" t="str">
            <v>ENCARGOS S</v>
          </cell>
          <cell r="B8840" t="str">
            <v>OCIAIS DESONERADOS: 90,80%(HORA)   52,84%(MÊS)</v>
          </cell>
        </row>
        <row r="8841">
          <cell r="A8841" t="str">
            <v>ABRANGÊNCI</v>
          </cell>
          <cell r="B8841" t="str">
            <v>A : NACIONAL                                              LOCALIDADE  : BELO</v>
          </cell>
          <cell r="C8841" t="str">
            <v>HORI</v>
          </cell>
        </row>
        <row r="8842">
          <cell r="A8842" t="str">
            <v>REF.COLETA</v>
          </cell>
          <cell r="B8842" t="str">
            <v>: MEDIANO</v>
          </cell>
          <cell r="D8842" t="str">
            <v>TA</v>
          </cell>
          <cell r="E8842" t="str">
            <v>: 05/2016</v>
          </cell>
        </row>
        <row r="8843">
          <cell r="A8843" t="str">
            <v>CÓDIGO</v>
          </cell>
          <cell r="B8843" t="str">
            <v>|D E S C R I Ç Ã O                                                   |UN</v>
          </cell>
          <cell r="C8843" t="str">
            <v>IDADE</v>
          </cell>
          <cell r="D8843" t="str">
            <v>DE</v>
          </cell>
          <cell r="E8843" t="str">
            <v>|CUSTO TOTA</v>
          </cell>
        </row>
        <row r="8844">
          <cell r="A8844" t="str">
            <v>VÍNCULO...</v>
          </cell>
          <cell r="B8844" t="str">
            <v>..: CAIXA REFERENCIAL</v>
          </cell>
        </row>
        <row r="8845">
          <cell r="A8845">
            <v>89397</v>
          </cell>
          <cell r="B8845" t="str">
            <v>TÊ DE REDUÇÃO, PVC, SOLDÁVEL, DN 25MM X 20MM, INSTALADO EM RAMAL OU SU</v>
          </cell>
          <cell r="C8845" t="str">
            <v>UN</v>
          </cell>
          <cell r="D8845" t="str">
            <v>CR</v>
          </cell>
          <cell r="E8845">
            <v>8.68</v>
          </cell>
        </row>
        <row r="8846">
          <cell r="A8846" t="str">
            <v>B-RAMAL DE</v>
          </cell>
          <cell r="B8846" t="str">
            <v>ÁGUA - FORNECIMENTO E INSTALAÇÃO. AF_12/2014_P</v>
          </cell>
        </row>
        <row r="8847">
          <cell r="A8847">
            <v>89398</v>
          </cell>
          <cell r="B8847" t="str">
            <v>TE, PVC, SOLDÁVEL, DN 32MM, INSTALADO EM RAMAL OU SUB-RAMAL DE ÁGUA -</v>
          </cell>
          <cell r="C8847" t="str">
            <v>UN</v>
          </cell>
          <cell r="D8847" t="str">
            <v>CR</v>
          </cell>
          <cell r="E8847">
            <v>10.14</v>
          </cell>
        </row>
        <row r="8848">
          <cell r="A8848" t="str">
            <v>FORNECIMEN</v>
          </cell>
          <cell r="B8848" t="str">
            <v>TO E INSTALAÇÃO. AF_12/2014_P</v>
          </cell>
        </row>
        <row r="8849">
          <cell r="A8849">
            <v>89399</v>
          </cell>
          <cell r="B8849" t="str">
            <v>TÊ COM BUCHA DE LATÃO NA BOLSA CENTRAL, PVC, SOLDÁVEL, DN 32MM X 3/4",</v>
          </cell>
          <cell r="C8849" t="str">
            <v>UN</v>
          </cell>
          <cell r="D8849" t="str">
            <v>CR</v>
          </cell>
          <cell r="E8849">
            <v>19.57</v>
          </cell>
        </row>
        <row r="8850">
          <cell r="A8850" t="str">
            <v>INSTALADO</v>
          </cell>
          <cell r="B8850" t="str">
            <v>EM RAMAL OU SUB-RAMAL DE ÁGUA - FORNECIMENTO E INSTALAÇÃO.</v>
          </cell>
        </row>
        <row r="8851">
          <cell r="A8851" t="str">
            <v>AF_12/2014</v>
          </cell>
          <cell r="B8851" t="str">
            <v>_P</v>
          </cell>
        </row>
        <row r="8852">
          <cell r="A8852">
            <v>89400</v>
          </cell>
          <cell r="B8852" t="str">
            <v>TÊ DE REDUÇÃO, PVC, SOLDÁVEL, DN 32MM X 25MM, INSTALADO EM RAMAL OU SU</v>
          </cell>
          <cell r="C8852" t="str">
            <v>UN</v>
          </cell>
          <cell r="D8852" t="str">
            <v>CR</v>
          </cell>
          <cell r="E8852">
            <v>12.06</v>
          </cell>
        </row>
        <row r="8853">
          <cell r="A8853" t="str">
            <v>B-RAMAL DE</v>
          </cell>
          <cell r="B8853" t="str">
            <v>ÁGUA - FORNECIMENTO E INSTALAÇÃO. AF_12/2014_P</v>
          </cell>
        </row>
        <row r="8854">
          <cell r="A8854">
            <v>89404</v>
          </cell>
          <cell r="B8854" t="str">
            <v>JOELHO 90 GRAUS, PVC, SOLDÁVEL, DN 20MM, INSTALADO EM RAMAL DE DISTRIB</v>
          </cell>
          <cell r="C8854" t="str">
            <v>UN</v>
          </cell>
          <cell r="D8854" t="str">
            <v>CR</v>
          </cell>
          <cell r="E8854">
            <v>2.98</v>
          </cell>
        </row>
        <row r="8855">
          <cell r="A8855" t="str">
            <v>UIÇÃO DE Á</v>
          </cell>
          <cell r="B8855" t="str">
            <v>GUA - FORNECIMENTO E INSTALAÇÃO. AF_12/2014_P</v>
          </cell>
        </row>
        <row r="8856">
          <cell r="A8856">
            <v>89405</v>
          </cell>
          <cell r="B8856" t="str">
            <v>JOELHO 45 GRAUS, PVC, SOLDÁVEL, DN 20MM, INSTALADO EM RAMAL DE DISTRIB</v>
          </cell>
          <cell r="C8856" t="str">
            <v>UN</v>
          </cell>
          <cell r="D8856" t="str">
            <v>CR</v>
          </cell>
          <cell r="E8856">
            <v>3.17</v>
          </cell>
        </row>
        <row r="8857">
          <cell r="A8857" t="str">
            <v>UIÇÃO DE Á</v>
          </cell>
          <cell r="B8857" t="str">
            <v>GUA - FORNECIMENTO E INSTALAÇÃO. AF_12/2014_P</v>
          </cell>
        </row>
        <row r="8858">
          <cell r="A8858">
            <v>89406</v>
          </cell>
          <cell r="B8858" t="str">
            <v>CURVA 90 GRAUS, PVC, SOLDÁVEL, DN 20MM, INSTALADO EM RAMAL DE DISTRIBU</v>
          </cell>
          <cell r="C8858" t="str">
            <v>UN</v>
          </cell>
          <cell r="D8858" t="str">
            <v>CR</v>
          </cell>
          <cell r="E8858">
            <v>4.07</v>
          </cell>
        </row>
        <row r="8859">
          <cell r="A8859" t="str">
            <v>IÇÃO DE ÁG</v>
          </cell>
          <cell r="B8859" t="str">
            <v>UA - FORNECIMENTO E INSTALAÇÃO. AF_12/2014_P</v>
          </cell>
        </row>
        <row r="8860">
          <cell r="A8860">
            <v>89407</v>
          </cell>
          <cell r="B8860" t="str">
            <v>CURVA 45 GRAUS, PVC, SOLDÁVEL, DN 20MM, INSTALADO EM RAMAL DE DISTRIBU</v>
          </cell>
          <cell r="C8860" t="str">
            <v>UN</v>
          </cell>
          <cell r="D8860" t="str">
            <v>CR</v>
          </cell>
          <cell r="E8860">
            <v>4</v>
          </cell>
        </row>
        <row r="8861">
          <cell r="A8861" t="str">
            <v>IÇÃO DE ÁG</v>
          </cell>
          <cell r="B8861" t="str">
            <v>UA - FORNECIMENTO E INSTALAÇÃO. AF_12/2014_P</v>
          </cell>
        </row>
        <row r="8862">
          <cell r="A8862">
            <v>89408</v>
          </cell>
          <cell r="B8862" t="str">
            <v>JOELHO 90 GRAUS, PVC, SOLDÁVEL, DN 25MM, INSTALADO EM RAMAL DE DISTRIB</v>
          </cell>
          <cell r="C8862" t="str">
            <v>UN</v>
          </cell>
          <cell r="D8862" t="str">
            <v>CR</v>
          </cell>
          <cell r="E8862">
            <v>3.63</v>
          </cell>
        </row>
        <row r="8863">
          <cell r="A8863" t="str">
            <v>UIÇÃO DE Á</v>
          </cell>
          <cell r="B8863" t="str">
            <v>GUA - FORNECIMENTO E INSTALAÇÃO. AF_12/2014_P</v>
          </cell>
        </row>
        <row r="8864">
          <cell r="A8864">
            <v>89409</v>
          </cell>
          <cell r="B8864" t="str">
            <v>JOELHO 45 GRAUS, PVC, SOLDÁVEL, DN 25MM, INSTALADO EM RAMAL DE DISTRIB</v>
          </cell>
          <cell r="C8864" t="str">
            <v>UN</v>
          </cell>
          <cell r="D8864" t="str">
            <v>CR</v>
          </cell>
          <cell r="E8864">
            <v>4.0599999999999996</v>
          </cell>
        </row>
        <row r="8865">
          <cell r="A8865" t="str">
            <v>UIÇÃO DE Á</v>
          </cell>
          <cell r="B8865" t="str">
            <v>GUA - FORNECIMENTO E INSTALAÇÃO. AF_12/2014_P</v>
          </cell>
        </row>
        <row r="8866">
          <cell r="A8866">
            <v>89410</v>
          </cell>
          <cell r="B8866" t="str">
            <v>CURVA 90 GRAUS, PVC, SOLDÁVEL, DN 25MM, INSTALADO EM RAMAL DE DISTRIBU</v>
          </cell>
          <cell r="C8866" t="str">
            <v>UN</v>
          </cell>
          <cell r="D8866" t="str">
            <v>CR</v>
          </cell>
          <cell r="E8866">
            <v>5.19</v>
          </cell>
        </row>
        <row r="8867">
          <cell r="A8867" t="str">
            <v>IÇÃO DE ÁG</v>
          </cell>
          <cell r="B8867" t="str">
            <v>UA - FORNECIMENTO E INSTALAÇÃO. AF_12/2014_P</v>
          </cell>
        </row>
        <row r="8868">
          <cell r="A8868">
            <v>89411</v>
          </cell>
          <cell r="B8868" t="str">
            <v>CURVA 45 GRAUS, PVC, SOLDÁVEL, DN 25MM, INSTALADO EM RAMAL DE DISTRIBU</v>
          </cell>
          <cell r="C8868" t="str">
            <v>UN</v>
          </cell>
          <cell r="D8868" t="str">
            <v>CR</v>
          </cell>
          <cell r="E8868">
            <v>4.7699999999999996</v>
          </cell>
        </row>
        <row r="8869">
          <cell r="A8869" t="str">
            <v>IÇÃO DE ÁG</v>
          </cell>
          <cell r="B8869" t="str">
            <v>UA - FORNECIMENTO E INSTALAÇÃO. AF_12/2014_P</v>
          </cell>
        </row>
        <row r="8870">
          <cell r="A8870">
            <v>89412</v>
          </cell>
          <cell r="B8870" t="str">
            <v>JOELHO 90 GRAUS, PVC, SOLDÁVEL, DN 25MM, X 3/4" INSTALADO EM RAMAL DE</v>
          </cell>
          <cell r="C8870" t="str">
            <v>UN</v>
          </cell>
          <cell r="D8870" t="str">
            <v>CR</v>
          </cell>
          <cell r="E8870">
            <v>5.18</v>
          </cell>
        </row>
        <row r="8871">
          <cell r="A8871" t="str">
            <v>DISTRIBUIÇ</v>
          </cell>
          <cell r="B8871" t="str">
            <v>ÃO DE ÁGUA - FORNECIMENTO E INSTALAÇÃO. AF_12/2014_P</v>
          </cell>
        </row>
        <row r="8872">
          <cell r="A8872">
            <v>89413</v>
          </cell>
          <cell r="B8872" t="str">
            <v>JOELHO 90 GRAUS, PVC, SOLDÁVEL, DN 32MM, INSTALADO EM RAMAL DE DISTRIB</v>
          </cell>
          <cell r="C8872" t="str">
            <v>UN</v>
          </cell>
          <cell r="D8872" t="str">
            <v>CR</v>
          </cell>
          <cell r="E8872">
            <v>5.15</v>
          </cell>
        </row>
        <row r="8873">
          <cell r="A8873" t="str">
            <v>SINAPI - S</v>
          </cell>
          <cell r="B8873" t="str">
            <v>ISTEMA NACIONAL DE PESQUISA DE CUSTOS E ÍNDICES DA CONSTRUÇÃO CIVIL</v>
          </cell>
        </row>
        <row r="8874">
          <cell r="A8874" t="str">
            <v>PCI.817.01</v>
          </cell>
          <cell r="B8874" t="e">
            <v>#NAME?</v>
          </cell>
          <cell r="D8874" t="str">
            <v>EM</v>
          </cell>
          <cell r="E8874" t="str">
            <v>06/2016 AS 13:04:4</v>
          </cell>
        </row>
        <row r="8875">
          <cell r="D8875" t="str">
            <v>TA</v>
          </cell>
          <cell r="E8875" t="str">
            <v>TÉCNICA: 13/06/20</v>
          </cell>
        </row>
        <row r="8876">
          <cell r="A8876" t="str">
            <v>ENCARGOS S</v>
          </cell>
          <cell r="B8876" t="str">
            <v>OCIAIS DESONERADOS: 90,80%(HORA)   52,84%(MÊS)</v>
          </cell>
        </row>
        <row r="8877">
          <cell r="A8877" t="str">
            <v>ABRANGÊNCI</v>
          </cell>
          <cell r="B8877" t="str">
            <v>A : NACIONAL                                              LOCALIDADE  : BELO</v>
          </cell>
          <cell r="C8877" t="str">
            <v>HORI</v>
          </cell>
        </row>
        <row r="8878">
          <cell r="A8878" t="str">
            <v>REF.COLETA</v>
          </cell>
          <cell r="B8878" t="str">
            <v>: MEDIANO</v>
          </cell>
          <cell r="D8878" t="str">
            <v>TA</v>
          </cell>
          <cell r="E8878" t="str">
            <v>: 05/2016</v>
          </cell>
        </row>
        <row r="8879">
          <cell r="A8879" t="str">
            <v>CÓDIGO</v>
          </cell>
          <cell r="B8879" t="str">
            <v>|D E S C R I Ç Ã O                                                   |UN</v>
          </cell>
          <cell r="C8879" t="str">
            <v>IDADE</v>
          </cell>
          <cell r="D8879" t="str">
            <v>DE</v>
          </cell>
          <cell r="E8879" t="str">
            <v>|CUSTO TOTA</v>
          </cell>
        </row>
        <row r="8880">
          <cell r="A8880" t="str">
            <v>VÍNCULO...</v>
          </cell>
          <cell r="B8880" t="str">
            <v>..: CAIXA REFERENCIAL</v>
          </cell>
        </row>
        <row r="8881">
          <cell r="A8881" t="str">
            <v>UIÇÃO DE Á</v>
          </cell>
          <cell r="B8881" t="str">
            <v>GUA - FORNECIMENTO E INSTALAÇÃO. AF_12/2014_P</v>
          </cell>
        </row>
        <row r="8882">
          <cell r="A8882">
            <v>89414</v>
          </cell>
          <cell r="B8882" t="str">
            <v>JOELHO 45 GRAUS, PVC, SOLDÁVEL, DN 32MM, INSTALADO EM RAMAL DE DISTRIB</v>
          </cell>
          <cell r="C8882" t="str">
            <v>UN</v>
          </cell>
          <cell r="D8882" t="str">
            <v>CR</v>
          </cell>
          <cell r="E8882">
            <v>6.32</v>
          </cell>
        </row>
        <row r="8883">
          <cell r="A8883" t="str">
            <v>UIÇÃO DE Á</v>
          </cell>
          <cell r="B8883" t="str">
            <v>GUA - FORNECIMENTO E INSTALAÇÃO. AF_12/2014_P</v>
          </cell>
        </row>
        <row r="8884">
          <cell r="A8884">
            <v>89415</v>
          </cell>
          <cell r="B8884" t="str">
            <v>CURVA 90 GRAUS, PVC, SOLDÁVEL, DN 32MM, INSTALADO EM RAMAL DE DISTRIBU</v>
          </cell>
          <cell r="C8884" t="str">
            <v>UN</v>
          </cell>
          <cell r="D8884" t="str">
            <v>CR</v>
          </cell>
          <cell r="E8884">
            <v>7.99</v>
          </cell>
        </row>
        <row r="8885">
          <cell r="A8885" t="str">
            <v>IÇÃO DE ÁG</v>
          </cell>
          <cell r="B8885" t="str">
            <v>UA - FORNECIMENTO E INSTALAÇÃO. AF_12/2014_P</v>
          </cell>
        </row>
        <row r="8886">
          <cell r="A8886">
            <v>89416</v>
          </cell>
          <cell r="B8886" t="str">
            <v>CURVA 45 GRAUS, PVC, SOLDÁVEL, DN 32MM, INSTALADO EM RAMAL DE DISTRIBU</v>
          </cell>
          <cell r="C8886" t="str">
            <v>UN</v>
          </cell>
          <cell r="D8886" t="str">
            <v>CR</v>
          </cell>
          <cell r="E8886">
            <v>6.48</v>
          </cell>
        </row>
        <row r="8887">
          <cell r="A8887" t="str">
            <v>IÇÃO DE ÁG</v>
          </cell>
          <cell r="B8887" t="str">
            <v>UA - FORNECIMENTO E INSTALAÇÃO. AF_12/2014_P</v>
          </cell>
        </row>
        <row r="8888">
          <cell r="A8888">
            <v>89417</v>
          </cell>
          <cell r="B8888" t="str">
            <v>LUVA, PVC, SOLDÁVEL, DN 20MM, INSTALADO EM RAMAL DE DISTRIBUIÇÃO DE ÁG</v>
          </cell>
          <cell r="C8888" t="str">
            <v>UN</v>
          </cell>
          <cell r="D8888" t="str">
            <v>CR</v>
          </cell>
          <cell r="E8888">
            <v>2.46</v>
          </cell>
        </row>
        <row r="8889">
          <cell r="A8889" t="str">
            <v>UA - FORNE</v>
          </cell>
          <cell r="B8889" t="str">
            <v>CIMENTO E INSTALAÇÃO. AF_12/2014_P</v>
          </cell>
        </row>
        <row r="8890">
          <cell r="A8890">
            <v>89418</v>
          </cell>
          <cell r="B8890" t="str">
            <v>LUVA DE CORRER, PVC, SOLDÁVEL, DN 20MM, INSTALADO EM RAMAL DE DISTRIBU</v>
          </cell>
          <cell r="C8890" t="str">
            <v>UN</v>
          </cell>
          <cell r="D8890" t="str">
            <v>CR</v>
          </cell>
          <cell r="E8890">
            <v>8.5</v>
          </cell>
        </row>
        <row r="8891">
          <cell r="A8891" t="str">
            <v>IÇÃO DE ÁG</v>
          </cell>
          <cell r="B8891" t="str">
            <v>UA - FORNECIMENTO E INSTALAÇÃO. AF_12/2014_P</v>
          </cell>
        </row>
        <row r="8892">
          <cell r="A8892">
            <v>89419</v>
          </cell>
          <cell r="B8892" t="str">
            <v>LUVA DE REDUÇÃO, PVC, SOLDÁVEL, DN 25MM X 20MM, INSTALADO EM RAMAL DE</v>
          </cell>
          <cell r="C8892" t="str">
            <v>UN</v>
          </cell>
          <cell r="D8892" t="str">
            <v>CR</v>
          </cell>
          <cell r="E8892">
            <v>2.89</v>
          </cell>
        </row>
        <row r="8893">
          <cell r="A8893" t="str">
            <v>DISTRIBUIÇ</v>
          </cell>
          <cell r="B8893" t="str">
            <v>ÃO DE ÁGUA - FORNECIMENTO E INSTALAÇÃO. AF_12/2014_P</v>
          </cell>
        </row>
        <row r="8894">
          <cell r="A8894">
            <v>89420</v>
          </cell>
          <cell r="B8894" t="str">
            <v>LUVA COM BUCHA DE LATÃO, PVC, SOLDÁVEL, DN 20MM X 1/2", INSTALADO EM R</v>
          </cell>
          <cell r="C8894" t="str">
            <v>UN</v>
          </cell>
          <cell r="D8894" t="str">
            <v>CR</v>
          </cell>
          <cell r="E8894">
            <v>5.93</v>
          </cell>
        </row>
        <row r="8895">
          <cell r="A8895" t="str">
            <v>AMAL DE DI</v>
          </cell>
          <cell r="B8895" t="str">
            <v>STRIBUIÇÃO DE ÁGUA - FORNECIMENTO E INSTALAÇÃO. AF_12/2014_P</v>
          </cell>
        </row>
        <row r="8896">
          <cell r="A8896">
            <v>89421</v>
          </cell>
          <cell r="B8896" t="str">
            <v>UNIÃO, PVC, SOLDÁVEL, DN 20MM, INSTALADO EM RAMAL DE DISTRIBUIÇÃO DE Á</v>
          </cell>
          <cell r="C8896" t="str">
            <v>UN</v>
          </cell>
          <cell r="D8896" t="str">
            <v>CR</v>
          </cell>
          <cell r="E8896">
            <v>6.33</v>
          </cell>
        </row>
        <row r="8897">
          <cell r="A8897" t="str">
            <v>GUA - FORN</v>
          </cell>
          <cell r="B8897" t="str">
            <v>ECIMENTO E INSTALAÇÃO. AF_12/2014_P</v>
          </cell>
        </row>
        <row r="8898">
          <cell r="A8898">
            <v>89422</v>
          </cell>
          <cell r="B8898" t="str">
            <v>ADAPTADOR CURTO COM BOLSA E ROSCA PARA REGISTRO, PVC, SOLDÁVEL, DN 20M</v>
          </cell>
          <cell r="C8898" t="str">
            <v>UN</v>
          </cell>
          <cell r="D8898" t="str">
            <v>CR</v>
          </cell>
          <cell r="E8898">
            <v>2.62</v>
          </cell>
        </row>
        <row r="8899">
          <cell r="A8899" t="str">
            <v>M X 1/2",</v>
          </cell>
          <cell r="B8899" t="str">
            <v>INSTALADO EM RAMAL DE DISTRIBUIÇÃO DE ÁGUA - FORNECIMENTO E</v>
          </cell>
        </row>
        <row r="8900">
          <cell r="A8900" t="str">
            <v>INSTALAÇÃO</v>
          </cell>
          <cell r="B8900" t="str">
            <v>. AF_12/2014_P</v>
          </cell>
        </row>
        <row r="8901">
          <cell r="A8901">
            <v>89424</v>
          </cell>
          <cell r="B8901" t="str">
            <v>LUVA, PVC, SOLDÁVEL, DN 25MM, INSTALADO EM RAMAL DE DISTRIBUIÇÃO DE ÁG</v>
          </cell>
          <cell r="C8901" t="str">
            <v>UN</v>
          </cell>
          <cell r="D8901" t="str">
            <v>CR</v>
          </cell>
          <cell r="E8901">
            <v>2.86</v>
          </cell>
        </row>
        <row r="8902">
          <cell r="A8902" t="str">
            <v>UA - FORNE</v>
          </cell>
          <cell r="B8902" t="str">
            <v>CIMENTO E INSTALAÇÃO. AF_12/2014_P</v>
          </cell>
        </row>
        <row r="8903">
          <cell r="A8903">
            <v>89425</v>
          </cell>
          <cell r="B8903" t="str">
            <v>LUVA DE CORRER, PVC, SOLDÁVEL, DN 25MM, INSTALADO EM RAMAL DE DISTRIBU</v>
          </cell>
          <cell r="C8903" t="str">
            <v>UN</v>
          </cell>
          <cell r="D8903" t="str">
            <v>CR</v>
          </cell>
          <cell r="E8903">
            <v>11.53</v>
          </cell>
        </row>
        <row r="8904">
          <cell r="A8904" t="str">
            <v>IÇÃO DE ÁG</v>
          </cell>
          <cell r="B8904" t="str">
            <v>UA - FORNECIMENTO E INSTALAÇÃO. AF_12/2014_P</v>
          </cell>
        </row>
        <row r="8905">
          <cell r="A8905">
            <v>89426</v>
          </cell>
          <cell r="B8905" t="str">
            <v>LUVA DE REDUÇÃO, PVC, SOLDÁVEL, DN 32MM X 25MM, INSTALADO EM RAMAL DE</v>
          </cell>
          <cell r="C8905" t="str">
            <v>UN</v>
          </cell>
          <cell r="D8905" t="str">
            <v>CR</v>
          </cell>
          <cell r="E8905">
            <v>4.5999999999999996</v>
          </cell>
        </row>
        <row r="8906">
          <cell r="A8906" t="str">
            <v>DISTRIBUIÇ</v>
          </cell>
          <cell r="B8906" t="str">
            <v>ÃO DE ÁGUA - FORNECIMENTO E INSTALAÇÃO. AF_12/2014_P</v>
          </cell>
        </row>
        <row r="8907">
          <cell r="A8907">
            <v>89427</v>
          </cell>
          <cell r="B8907" t="str">
            <v>LUVA COM BUCHA DE LATÃO, PVC, SOLDÁVEL, DN 25MM X 3/4", INSTALADO EM R</v>
          </cell>
          <cell r="C8907" t="str">
            <v>UN</v>
          </cell>
          <cell r="D8907" t="str">
            <v>CR</v>
          </cell>
          <cell r="E8907">
            <v>7.61</v>
          </cell>
        </row>
        <row r="8908">
          <cell r="A8908" t="str">
            <v>AMAL DE DI</v>
          </cell>
          <cell r="B8908" t="str">
            <v>STRIBUIÇÃO DE ÁGUA - FORNECIMENTO E INSTALAÇÃO. AF_12/2014_P</v>
          </cell>
        </row>
        <row r="8909">
          <cell r="A8909" t="str">
            <v>SINAPI - S</v>
          </cell>
          <cell r="B8909" t="str">
            <v>ISTEMA NACIONAL DE PESQUISA DE CUSTOS E ÍNDICES DA CONSTRUÇÃO CIVIL</v>
          </cell>
        </row>
        <row r="8910">
          <cell r="A8910" t="str">
            <v>PCI.817.01</v>
          </cell>
          <cell r="B8910" t="e">
            <v>#NAME?</v>
          </cell>
          <cell r="D8910" t="str">
            <v>EM</v>
          </cell>
          <cell r="E8910" t="str">
            <v>06/2016 AS 13:04:4</v>
          </cell>
        </row>
        <row r="8911">
          <cell r="D8911" t="str">
            <v>TA</v>
          </cell>
          <cell r="E8911" t="str">
            <v>TÉCNICA: 13/06/20</v>
          </cell>
        </row>
        <row r="8912">
          <cell r="A8912" t="str">
            <v>ENCARGOS S</v>
          </cell>
          <cell r="B8912" t="str">
            <v>OCIAIS DESONERADOS: 90,80%(HORA)   52,84%(MÊS)</v>
          </cell>
        </row>
        <row r="8913">
          <cell r="A8913" t="str">
            <v>ABRANGÊNCI</v>
          </cell>
          <cell r="B8913" t="str">
            <v>A : NACIONAL                                              LOCALIDADE  : BELO</v>
          </cell>
          <cell r="C8913" t="str">
            <v>HORI</v>
          </cell>
        </row>
        <row r="8914">
          <cell r="A8914" t="str">
            <v>REF.COLETA</v>
          </cell>
          <cell r="B8914" t="str">
            <v>: MEDIANO</v>
          </cell>
          <cell r="D8914" t="str">
            <v>TA</v>
          </cell>
          <cell r="E8914" t="str">
            <v>: 05/2016</v>
          </cell>
        </row>
        <row r="8915">
          <cell r="A8915" t="str">
            <v>CÓDIGO</v>
          </cell>
          <cell r="B8915" t="str">
            <v>|D E S C R I Ç Ã O                                                   |UN</v>
          </cell>
          <cell r="C8915" t="str">
            <v>IDADE</v>
          </cell>
          <cell r="D8915" t="str">
            <v>DE</v>
          </cell>
          <cell r="E8915" t="str">
            <v>|CUSTO TOTA</v>
          </cell>
        </row>
        <row r="8916">
          <cell r="A8916" t="str">
            <v>VÍNCULO...</v>
          </cell>
          <cell r="B8916" t="str">
            <v>..: CAIXA REFERENCIAL</v>
          </cell>
        </row>
        <row r="8917">
          <cell r="A8917">
            <v>89428</v>
          </cell>
          <cell r="B8917" t="str">
            <v>UNIÃO, PVC, SOLDÁVEL, DN 25MM, INSTALADO EM RAMAL DE DISTRIBUIÇÃO DE Á</v>
          </cell>
          <cell r="C8917" t="str">
            <v>UN</v>
          </cell>
          <cell r="D8917" t="str">
            <v>CR</v>
          </cell>
          <cell r="E8917">
            <v>7.46</v>
          </cell>
        </row>
        <row r="8918">
          <cell r="A8918" t="str">
            <v>GUA - FORN</v>
          </cell>
          <cell r="B8918" t="str">
            <v>ECIMENTO E INSTALAÇÃO. AF_12/2014_P</v>
          </cell>
        </row>
        <row r="8919">
          <cell r="A8919">
            <v>89429</v>
          </cell>
          <cell r="B8919" t="str">
            <v>ADAPTADOR CURTO COM BOLSA E ROSCA PARA REGISTRO, PVC, SOLDÁVEL, DN 25M</v>
          </cell>
          <cell r="C8919" t="str">
            <v>UN</v>
          </cell>
          <cell r="D8919" t="str">
            <v>CR</v>
          </cell>
          <cell r="E8919">
            <v>3.04</v>
          </cell>
        </row>
        <row r="8920">
          <cell r="A8920" t="str">
            <v>M X 3/4",</v>
          </cell>
          <cell r="B8920" t="str">
            <v>INSTALADO EM RAMAL DE DISTRIBUIÇÃO DE ÁGUA - FORNECIMENTO E</v>
          </cell>
        </row>
        <row r="8921">
          <cell r="A8921" t="str">
            <v>INSTALAÇÃO</v>
          </cell>
          <cell r="B8921" t="str">
            <v>. AF_12/2014_P</v>
          </cell>
        </row>
        <row r="8922">
          <cell r="A8922">
            <v>89431</v>
          </cell>
          <cell r="B8922" t="str">
            <v>LUVA, PVC, SOLDÁVEL, DN 32MM, INSTALADO EM RAMAL DE DISTRIBUIÇÃO DE ÁG</v>
          </cell>
          <cell r="C8922" t="str">
            <v>UN</v>
          </cell>
          <cell r="D8922" t="str">
            <v>CR</v>
          </cell>
          <cell r="E8922">
            <v>4.04</v>
          </cell>
        </row>
        <row r="8923">
          <cell r="A8923" t="str">
            <v>UA - FORNE</v>
          </cell>
          <cell r="B8923" t="str">
            <v>CIMENTO E INSTALAÇÃO. AF_12/2014_P</v>
          </cell>
        </row>
        <row r="8924">
          <cell r="A8924">
            <v>89433</v>
          </cell>
          <cell r="B8924" t="str">
            <v>LUVA DE REDUÇÃO, PVC, SOLDÁVEL, DN 40MM X 32MM, INSTALADO EM RAMAL DE</v>
          </cell>
          <cell r="C8924" t="str">
            <v>UN</v>
          </cell>
          <cell r="D8924" t="str">
            <v>CR</v>
          </cell>
          <cell r="E8924">
            <v>5.63</v>
          </cell>
        </row>
        <row r="8925">
          <cell r="A8925" t="str">
            <v>DISTRIBUIÇ</v>
          </cell>
          <cell r="B8925" t="str">
            <v>ÃO DE ÁGUA - FORNECIMENTO E INSTALAÇÃO. AF_12/2014_P</v>
          </cell>
        </row>
        <row r="8926">
          <cell r="A8926">
            <v>89434</v>
          </cell>
          <cell r="B8926" t="str">
            <v>LUVA SOLDÁVEL E COM ROSCA, PVC, SOLDÁVEL, DN 32MM X 1", INSTALADO EM R</v>
          </cell>
          <cell r="C8926" t="str">
            <v>UN</v>
          </cell>
          <cell r="D8926" t="str">
            <v>CR</v>
          </cell>
          <cell r="E8926">
            <v>6.32</v>
          </cell>
        </row>
        <row r="8927">
          <cell r="A8927" t="str">
            <v>AMAL DE DI</v>
          </cell>
          <cell r="B8927" t="str">
            <v>STRIBUIÇÃO DE ÁGUA - FORNECIMENTO E INSTALAÇÃO. AF_12/2014_P</v>
          </cell>
        </row>
        <row r="8928">
          <cell r="A8928">
            <v>89435</v>
          </cell>
          <cell r="B8928" t="str">
            <v>UNIÃO, PVC, SOLDÁVEL, DN 32MM, INSTALADO EM RAMAL DE DISTRIBUIÇÃO DE Á</v>
          </cell>
          <cell r="C8928" t="str">
            <v>UN</v>
          </cell>
          <cell r="D8928" t="str">
            <v>CR</v>
          </cell>
          <cell r="E8928">
            <v>11.54</v>
          </cell>
        </row>
        <row r="8929">
          <cell r="A8929" t="str">
            <v>GUA - FORN</v>
          </cell>
          <cell r="B8929" t="str">
            <v>ECIMENTO E INSTALAÇÃO. AF_12/2014_P</v>
          </cell>
        </row>
        <row r="8930">
          <cell r="A8930">
            <v>89436</v>
          </cell>
          <cell r="B8930" t="str">
            <v>ADAPTADOR CURTO COM BOLSA E ROSCA PARA REGISTRO, PVC, SOLDÁVEL, DN 32M</v>
          </cell>
          <cell r="C8930" t="str">
            <v>UN</v>
          </cell>
          <cell r="D8930" t="str">
            <v>CR</v>
          </cell>
          <cell r="E8930">
            <v>4.3099999999999996</v>
          </cell>
        </row>
        <row r="8931">
          <cell r="A8931" t="str">
            <v>M X 1", IN</v>
          </cell>
          <cell r="B8931" t="str">
            <v>STALADO EM RAMAL DE DISTRIBUIÇÃO DE ÁGUA - FORNECIMENTO E IN</v>
          </cell>
        </row>
        <row r="8932">
          <cell r="A8932" t="str">
            <v>STALAÇÃO.</v>
          </cell>
          <cell r="B8932" t="str">
            <v>AF_12/2014_P</v>
          </cell>
        </row>
        <row r="8933">
          <cell r="A8933">
            <v>89438</v>
          </cell>
          <cell r="B8933" t="str">
            <v>TE, PVC, SOLDÁVEL, DN 20MM, INSTALADO EM RAMAL DE DISTRIBUIÇÃO DE ÁGUA</v>
          </cell>
          <cell r="C8933" t="str">
            <v>UN</v>
          </cell>
          <cell r="D8933" t="str">
            <v>CR</v>
          </cell>
          <cell r="E8933">
            <v>4.2300000000000004</v>
          </cell>
        </row>
        <row r="8934">
          <cell r="A8934" t="e">
            <v>#NAME?</v>
          </cell>
          <cell r="B8934" t="str">
            <v>ENTO E INSTALAÇÃO. AF_12/2014_P</v>
          </cell>
        </row>
        <row r="8935">
          <cell r="A8935">
            <v>89439</v>
          </cell>
          <cell r="B8935" t="str">
            <v>TÊ SOLDÁVEL E COM ROSCA NA BOLSA CENTRAL, PVC, SOLDÁVEL, DN 20MM X 1/2</v>
          </cell>
          <cell r="C8935" t="str">
            <v>UN</v>
          </cell>
          <cell r="D8935" t="str">
            <v>CR</v>
          </cell>
          <cell r="E8935">
            <v>5.24</v>
          </cell>
        </row>
        <row r="8936">
          <cell r="A8936" t="str">
            <v>", INSTALA</v>
          </cell>
          <cell r="B8936" t="str">
            <v>DO EM RAMAL DE DISTRIBUIÇÃO DE ÁGUA - FORNECIMENTO E INSTALA</v>
          </cell>
        </row>
        <row r="8937">
          <cell r="A8937" t="str">
            <v>ÇÃO. AF_12</v>
          </cell>
          <cell r="B8937" t="str">
            <v>/2014_P</v>
          </cell>
        </row>
        <row r="8938">
          <cell r="A8938">
            <v>89440</v>
          </cell>
          <cell r="B8938" t="str">
            <v>TE, PVC, SOLDÁVEL, DN 25MM, INSTALADO EM RAMAL DE DISTRIBUIÇÃO DE ÁGUA</v>
          </cell>
          <cell r="C8938" t="str">
            <v>UN</v>
          </cell>
          <cell r="D8938" t="str">
            <v>CR</v>
          </cell>
          <cell r="E8938">
            <v>5.14</v>
          </cell>
        </row>
        <row r="8939">
          <cell r="A8939" t="e">
            <v>#NAME?</v>
          </cell>
          <cell r="B8939" t="str">
            <v>ENTO E INSTALAÇÃO. AF_12/2014_P</v>
          </cell>
        </row>
        <row r="8940">
          <cell r="A8940">
            <v>89441</v>
          </cell>
          <cell r="B8940" t="str">
            <v>TÊ COM BUCHA DE LATÃO NA BOLSA CENTRAL, PVC, SOLDÁVEL, DN 25MM X 1/2",</v>
          </cell>
          <cell r="C8940" t="str">
            <v>UN</v>
          </cell>
          <cell r="D8940" t="str">
            <v>CR</v>
          </cell>
          <cell r="E8940">
            <v>11.03</v>
          </cell>
        </row>
        <row r="8941">
          <cell r="A8941" t="str">
            <v>INSTALADO</v>
          </cell>
          <cell r="B8941" t="str">
            <v>EM RAMAL DE DISTRIBUIÇÃO DE ÁGUA - FORNECIMENTO E INSTALAÇÃ</v>
          </cell>
        </row>
        <row r="8942">
          <cell r="A8942" t="str">
            <v>O. AF_12/2</v>
          </cell>
          <cell r="B8942" t="str">
            <v>014_P</v>
          </cell>
        </row>
        <row r="8943">
          <cell r="A8943">
            <v>89442</v>
          </cell>
          <cell r="B8943" t="str">
            <v>TÊ DE REDUÇÃO, PVC, SOLDÁVEL, DN 25MM X 20MM, INSTALADO EM RAMAL DE DI</v>
          </cell>
          <cell r="C8943" t="str">
            <v>UN</v>
          </cell>
          <cell r="D8943" t="str">
            <v>CR</v>
          </cell>
          <cell r="E8943">
            <v>6.38</v>
          </cell>
        </row>
        <row r="8944">
          <cell r="A8944" t="str">
            <v>STRIBUIÇÃO</v>
          </cell>
          <cell r="B8944" t="str">
            <v>DE ÁGUA - FORNECIMENTO E INSTALAÇÃO. AF_12/2014_P</v>
          </cell>
        </row>
        <row r="8945">
          <cell r="A8945" t="str">
            <v>SINAPI - S</v>
          </cell>
          <cell r="B8945" t="str">
            <v>ISTEMA NACIONAL DE PESQUISA DE CUSTOS E ÍNDICES DA CONSTRUÇÃO CIVIL</v>
          </cell>
        </row>
        <row r="8946">
          <cell r="A8946" t="str">
            <v>PCI.817.01</v>
          </cell>
          <cell r="B8946" t="e">
            <v>#NAME?</v>
          </cell>
          <cell r="D8946" t="str">
            <v>EM</v>
          </cell>
          <cell r="E8946" t="str">
            <v>06/2016 AS 13:04:4</v>
          </cell>
        </row>
        <row r="8947">
          <cell r="D8947" t="str">
            <v>TA</v>
          </cell>
          <cell r="E8947" t="str">
            <v>TÉCNICA: 13/06/20</v>
          </cell>
        </row>
        <row r="8948">
          <cell r="A8948" t="str">
            <v>ENCARGOS S</v>
          </cell>
          <cell r="B8948" t="str">
            <v>OCIAIS DESONERADOS: 90,80%(HORA)   52,84%(MÊS)</v>
          </cell>
        </row>
        <row r="8949">
          <cell r="A8949" t="str">
            <v>ABRANGÊNCI</v>
          </cell>
          <cell r="B8949" t="str">
            <v>A : NACIONAL                                              LOCALIDADE  : BELO</v>
          </cell>
          <cell r="C8949" t="str">
            <v>HORI</v>
          </cell>
        </row>
        <row r="8950">
          <cell r="A8950" t="str">
            <v>REF.COLETA</v>
          </cell>
          <cell r="B8950" t="str">
            <v>: MEDIANO</v>
          </cell>
          <cell r="D8950" t="str">
            <v>TA</v>
          </cell>
          <cell r="E8950" t="str">
            <v>: 05/2016</v>
          </cell>
        </row>
        <row r="8951">
          <cell r="A8951" t="str">
            <v>CÓDIGO</v>
          </cell>
          <cell r="B8951" t="str">
            <v>|D E S C R I Ç Ã O                                                   |UN</v>
          </cell>
          <cell r="C8951" t="str">
            <v>IDADE</v>
          </cell>
          <cell r="D8951" t="str">
            <v>DE</v>
          </cell>
          <cell r="E8951" t="str">
            <v>|CUSTO TOTA</v>
          </cell>
        </row>
        <row r="8952">
          <cell r="A8952" t="str">
            <v>VÍNCULO...</v>
          </cell>
          <cell r="B8952" t="str">
            <v>..: CAIXA REFERENCIAL</v>
          </cell>
        </row>
        <row r="8953">
          <cell r="A8953">
            <v>89443</v>
          </cell>
          <cell r="B8953" t="str">
            <v>TE, PVC, SOLDÁVEL, DN 32MM, INSTALADO EM RAMAL DE DISTRIBUIÇÃO DE ÁGUA</v>
          </cell>
          <cell r="C8953" t="str">
            <v>UN</v>
          </cell>
          <cell r="D8953" t="str">
            <v>CR</v>
          </cell>
          <cell r="E8953">
            <v>7.41</v>
          </cell>
        </row>
        <row r="8954">
          <cell r="A8954" t="e">
            <v>#NAME?</v>
          </cell>
          <cell r="B8954" t="str">
            <v>ENTO E INSTALAÇÃO. AF_12/2014_P</v>
          </cell>
        </row>
        <row r="8955">
          <cell r="A8955">
            <v>89444</v>
          </cell>
          <cell r="B8955" t="str">
            <v>TÊ COM BUCHA DE LATÃO NA BOLSA CENTRAL, PVC, SOLDÁVEL, DN 32MM X 3/4",</v>
          </cell>
          <cell r="C8955" t="str">
            <v>UN</v>
          </cell>
          <cell r="D8955" t="str">
            <v>CR</v>
          </cell>
          <cell r="E8955">
            <v>16.84</v>
          </cell>
        </row>
        <row r="8956">
          <cell r="A8956" t="str">
            <v>INSTALADO</v>
          </cell>
          <cell r="B8956" t="str">
            <v>EM RAMAL DE DISTRIBUIÇÃO DE ÁGUA - FORNECIMENTO E INSTALAÇÃ</v>
          </cell>
        </row>
        <row r="8957">
          <cell r="A8957" t="str">
            <v>O. AF_12/2</v>
          </cell>
          <cell r="B8957" t="str">
            <v>014_P</v>
          </cell>
        </row>
        <row r="8958">
          <cell r="A8958">
            <v>89445</v>
          </cell>
          <cell r="B8958" t="str">
            <v>TÊ DE REDUÇÃO, PVC, SOLDÁVEL, DN 32MM X 25MM, INSTALADO EM RAMAL DE DI</v>
          </cell>
          <cell r="C8958" t="str">
            <v>UN</v>
          </cell>
          <cell r="D8958" t="str">
            <v>CR</v>
          </cell>
          <cell r="E8958">
            <v>9.33</v>
          </cell>
        </row>
        <row r="8959">
          <cell r="A8959" t="str">
            <v>STRIBUIÇÃO</v>
          </cell>
          <cell r="B8959" t="str">
            <v>DE ÁGUA - FORNECIMENTO E INSTALAÇÃO. AF_12/2014_P</v>
          </cell>
        </row>
        <row r="8960">
          <cell r="A8960">
            <v>89481</v>
          </cell>
          <cell r="B8960" t="str">
            <v>JOELHO 90 GRAUS, PVC, SOLDÁVEL, DN 25MM, INSTALADO EM PRUMADA DE ÁGUA</v>
          </cell>
          <cell r="C8960" t="str">
            <v>UN</v>
          </cell>
          <cell r="D8960" t="str">
            <v>CR</v>
          </cell>
          <cell r="E8960">
            <v>2.77</v>
          </cell>
        </row>
        <row r="8961">
          <cell r="A8961" t="e">
            <v>#NAME?</v>
          </cell>
          <cell r="B8961" t="str">
            <v>ENTO E INSTALAÇÃO. AF_12/2014_P</v>
          </cell>
        </row>
        <row r="8962">
          <cell r="A8962">
            <v>89485</v>
          </cell>
          <cell r="B8962" t="str">
            <v>JOELHO 45 GRAUS, PVC, SOLDÁVEL, DN 25MM, INSTALADO EM PRUMADA DE ÁGUA</v>
          </cell>
          <cell r="C8962" t="str">
            <v>UN</v>
          </cell>
          <cell r="D8962" t="str">
            <v>CR</v>
          </cell>
          <cell r="E8962">
            <v>3.19</v>
          </cell>
        </row>
        <row r="8963">
          <cell r="A8963" t="e">
            <v>#NAME?</v>
          </cell>
          <cell r="B8963" t="str">
            <v>ENTO E INSTALAÇÃO. AF_12/2014_P</v>
          </cell>
        </row>
        <row r="8964">
          <cell r="A8964">
            <v>89489</v>
          </cell>
          <cell r="B8964" t="str">
            <v>CURVA 90 GRAUS, PVC, SOLDÁVEL, DN 25MM, INSTALADO EM PRUMADA DE ÁGUA -</v>
          </cell>
          <cell r="C8964" t="str">
            <v>UN</v>
          </cell>
          <cell r="D8964" t="str">
            <v>CR</v>
          </cell>
          <cell r="E8964">
            <v>4.33</v>
          </cell>
        </row>
        <row r="8965">
          <cell r="A8965" t="str">
            <v>FORNECIMEN</v>
          </cell>
          <cell r="B8965" t="str">
            <v>TO E INSTALAÇÃO. AF_12/2014_P</v>
          </cell>
        </row>
        <row r="8966">
          <cell r="A8966">
            <v>89490</v>
          </cell>
          <cell r="B8966" t="str">
            <v>CURVA 45 GRAUS, PVC, SOLDÁVEL, DN 25MM, INSTALADO EM PRUMADA DE ÁGUA -</v>
          </cell>
          <cell r="C8966" t="str">
            <v>UN</v>
          </cell>
          <cell r="D8966" t="str">
            <v>CR</v>
          </cell>
          <cell r="E8966">
            <v>3.91</v>
          </cell>
        </row>
        <row r="8967">
          <cell r="A8967" t="str">
            <v>FORNECIMEN</v>
          </cell>
          <cell r="B8967" t="str">
            <v>TO E INSTALAÇÃO. AF_12/2014_P</v>
          </cell>
        </row>
        <row r="8968">
          <cell r="A8968">
            <v>89492</v>
          </cell>
          <cell r="B8968" t="str">
            <v>JOELHO 90 GRAUS, PVC, SOLDÁVEL, DN 32MM, INSTALADO EM PRUMADA DE ÁGUA</v>
          </cell>
          <cell r="C8968" t="str">
            <v>UN</v>
          </cell>
          <cell r="D8968" t="str">
            <v>CR</v>
          </cell>
          <cell r="E8968">
            <v>4.17</v>
          </cell>
        </row>
        <row r="8969">
          <cell r="A8969" t="e">
            <v>#NAME?</v>
          </cell>
          <cell r="B8969" t="str">
            <v>ENTO E INSTALAÇÃO. AF_12/2014_P</v>
          </cell>
        </row>
        <row r="8970">
          <cell r="A8970">
            <v>89493</v>
          </cell>
          <cell r="B8970" t="str">
            <v>JOELHO 45 GRAUS, PVC, SOLDÁVEL, DN 32MM, INSTALADO EM PRUMADA DE ÁGUA</v>
          </cell>
          <cell r="C8970" t="str">
            <v>UN</v>
          </cell>
          <cell r="D8970" t="str">
            <v>CR</v>
          </cell>
          <cell r="E8970">
            <v>5.34</v>
          </cell>
        </row>
        <row r="8971">
          <cell r="A8971" t="e">
            <v>#NAME?</v>
          </cell>
          <cell r="B8971" t="str">
            <v>ENTO E INSTALAÇÃO. AF_12/2014_P</v>
          </cell>
        </row>
        <row r="8972">
          <cell r="A8972">
            <v>89494</v>
          </cell>
          <cell r="B8972" t="str">
            <v>CURVA 90 GRAUS, PVC, SOLDÁVEL, DN 32MM, INSTALADO EM PRUMADA DE ÁGUA -</v>
          </cell>
          <cell r="C8972" t="str">
            <v>UN</v>
          </cell>
          <cell r="D8972" t="str">
            <v>CR</v>
          </cell>
          <cell r="E8972">
            <v>7.01</v>
          </cell>
        </row>
        <row r="8973">
          <cell r="A8973" t="str">
            <v>FORNECIMEN</v>
          </cell>
          <cell r="B8973" t="str">
            <v>TO E INSTALAÇÃO. AF_12/2014_P</v>
          </cell>
        </row>
        <row r="8974">
          <cell r="A8974">
            <v>89496</v>
          </cell>
          <cell r="B8974" t="str">
            <v>CURVA 45 GRAUS, PVC, SOLDÁVEL, DN 32MM, INSTALADO EM PRUMADA DE ÁGUA -</v>
          </cell>
          <cell r="C8974" t="str">
            <v>UN</v>
          </cell>
          <cell r="D8974" t="str">
            <v>CR</v>
          </cell>
          <cell r="E8974">
            <v>5.5</v>
          </cell>
        </row>
        <row r="8975">
          <cell r="A8975" t="str">
            <v>FORNECIMEN</v>
          </cell>
          <cell r="B8975" t="str">
            <v>TO E INSTALAÇÃO. AF_12/2014_P</v>
          </cell>
        </row>
        <row r="8976">
          <cell r="A8976">
            <v>89497</v>
          </cell>
          <cell r="B8976" t="str">
            <v>JOELHO 90 GRAUS, PVC, SOLDÁVEL, DN 40MM, INSTALADO EM PRUMADA DE ÁGUA</v>
          </cell>
          <cell r="C8976" t="str">
            <v>UN</v>
          </cell>
          <cell r="D8976" t="str">
            <v>CR</v>
          </cell>
          <cell r="E8976">
            <v>6.85</v>
          </cell>
        </row>
        <row r="8977">
          <cell r="A8977" t="e">
            <v>#NAME?</v>
          </cell>
          <cell r="B8977" t="str">
            <v>ENTO E INSTALAÇÃO. AF_12/2014_P</v>
          </cell>
        </row>
        <row r="8978">
          <cell r="A8978">
            <v>89498</v>
          </cell>
          <cell r="B8978" t="str">
            <v>JOELHO 45 GRAUS, PVC, SOLDÁVEL, DN 40MM, INSTALADO EM PRUMADA DE ÁGUA</v>
          </cell>
          <cell r="C8978" t="str">
            <v>UN</v>
          </cell>
          <cell r="D8978" t="str">
            <v>CR</v>
          </cell>
          <cell r="E8978">
            <v>7.17</v>
          </cell>
        </row>
        <row r="8979">
          <cell r="A8979" t="e">
            <v>#NAME?</v>
          </cell>
          <cell r="B8979" t="str">
            <v>ENTO E INSTALAÇÃO. AF_12/2014_P</v>
          </cell>
        </row>
        <row r="8980">
          <cell r="A8980">
            <v>89499</v>
          </cell>
          <cell r="B8980" t="str">
            <v>CURVA 90 GRAUS, PVC, SOLDÁVEL, DN 40MM, INSTALADO EM PRUMADA DE ÁGUA -</v>
          </cell>
          <cell r="C8980" t="str">
            <v>UN</v>
          </cell>
          <cell r="D8980" t="str">
            <v>CR</v>
          </cell>
          <cell r="E8980">
            <v>11.12</v>
          </cell>
        </row>
        <row r="8981">
          <cell r="A8981" t="str">
            <v>SINAPI - S</v>
          </cell>
          <cell r="B8981" t="str">
            <v>ISTEMA NACIONAL DE PESQUISA DE CUSTOS E ÍNDICES DA CONSTRUÇÃO CIVIL</v>
          </cell>
        </row>
        <row r="8982">
          <cell r="A8982" t="str">
            <v>PCI.817.01</v>
          </cell>
          <cell r="B8982" t="e">
            <v>#NAME?</v>
          </cell>
          <cell r="D8982" t="str">
            <v>EM</v>
          </cell>
          <cell r="E8982" t="str">
            <v>06/2016 AS 13:04:4</v>
          </cell>
        </row>
        <row r="8983">
          <cell r="D8983" t="str">
            <v>TA</v>
          </cell>
          <cell r="E8983" t="str">
            <v>TÉCNICA: 13/06/20</v>
          </cell>
        </row>
        <row r="8984">
          <cell r="A8984" t="str">
            <v>ENCARGOS S</v>
          </cell>
          <cell r="B8984" t="str">
            <v>OCIAIS DESONERADOS: 90,80%(HORA)   52,84%(MÊS)</v>
          </cell>
        </row>
        <row r="8985">
          <cell r="A8985" t="str">
            <v>ABRANGÊNCI</v>
          </cell>
          <cell r="B8985" t="str">
            <v>A : NACIONAL                                              LOCALIDADE  : BELO</v>
          </cell>
          <cell r="C8985" t="str">
            <v>HORI</v>
          </cell>
        </row>
        <row r="8986">
          <cell r="A8986" t="str">
            <v>REF.COLETA</v>
          </cell>
          <cell r="B8986" t="str">
            <v>: MEDIANO</v>
          </cell>
          <cell r="D8986" t="str">
            <v>TA</v>
          </cell>
          <cell r="E8986" t="str">
            <v>: 05/2016</v>
          </cell>
        </row>
        <row r="8987">
          <cell r="A8987" t="str">
            <v>CÓDIGO</v>
          </cell>
          <cell r="B8987" t="str">
            <v>|D E S C R I Ç Ã O                                                   |UN</v>
          </cell>
          <cell r="C8987" t="str">
            <v>IDADE</v>
          </cell>
          <cell r="D8987" t="str">
            <v>DE</v>
          </cell>
          <cell r="E8987" t="str">
            <v>|CUSTO TOTA</v>
          </cell>
        </row>
        <row r="8988">
          <cell r="A8988" t="str">
            <v>VÍNCULO...</v>
          </cell>
          <cell r="B8988" t="str">
            <v>..: CAIXA REFERENCIAL</v>
          </cell>
        </row>
        <row r="8989">
          <cell r="A8989" t="str">
            <v>FORNECIMEN</v>
          </cell>
          <cell r="B8989" t="str">
            <v>TO E INSTALAÇÃO. AF_12/2014_P</v>
          </cell>
        </row>
        <row r="8990">
          <cell r="A8990">
            <v>89500</v>
          </cell>
          <cell r="B8990" t="str">
            <v>CURVA 45 GRAUS, PVC, SOLDÁVEL, DN 40MM, INSTALADO EM PRUMADA DE ÁGUA -</v>
          </cell>
          <cell r="C8990" t="str">
            <v>UN</v>
          </cell>
          <cell r="D8990" t="str">
            <v>CR</v>
          </cell>
          <cell r="E8990">
            <v>6.88</v>
          </cell>
        </row>
        <row r="8991">
          <cell r="A8991" t="str">
            <v>FORNECIMEN</v>
          </cell>
          <cell r="B8991" t="str">
            <v>TO E INSTALAÇÃO. AF_12/2014_P</v>
          </cell>
        </row>
        <row r="8992">
          <cell r="A8992">
            <v>89501</v>
          </cell>
          <cell r="B8992" t="str">
            <v>JOELHO 90 GRAUS, PVC, SOLDÁVEL, DN 50MM, INSTALADO EM PRUMADA DE ÁGUA</v>
          </cell>
          <cell r="C8992" t="str">
            <v>UN</v>
          </cell>
          <cell r="D8992" t="str">
            <v>CR</v>
          </cell>
          <cell r="E8992">
            <v>8.25</v>
          </cell>
        </row>
        <row r="8993">
          <cell r="A8993" t="e">
            <v>#NAME?</v>
          </cell>
          <cell r="B8993" t="str">
            <v>ENTO E INSTALAÇÃO. AF_12/2014_P</v>
          </cell>
        </row>
        <row r="8994">
          <cell r="A8994">
            <v>89502</v>
          </cell>
          <cell r="B8994" t="str">
            <v>JOELHO 45 GRAUS, PVC, SOLDÁVEL, DN 50MM, INSTALADO EM PRUMADA DE ÁGUA</v>
          </cell>
          <cell r="C8994" t="str">
            <v>UN</v>
          </cell>
          <cell r="D8994" t="str">
            <v>CR</v>
          </cell>
          <cell r="E8994">
            <v>9.11</v>
          </cell>
        </row>
        <row r="8995">
          <cell r="A8995" t="e">
            <v>#NAME?</v>
          </cell>
          <cell r="B8995" t="str">
            <v>ENTO E INSTALAÇÃO. AF_12/2014_P</v>
          </cell>
        </row>
        <row r="8996">
          <cell r="A8996">
            <v>89503</v>
          </cell>
          <cell r="B8996" t="str">
            <v>CURVA 90 GRAUS, PVC, SOLDÁVEL, DN 50MM, INSTALADO EM PRUMADA DE ÁGUA -</v>
          </cell>
          <cell r="C8996" t="str">
            <v>UN</v>
          </cell>
          <cell r="D8996" t="str">
            <v>CR</v>
          </cell>
          <cell r="E8996">
            <v>12.93</v>
          </cell>
        </row>
        <row r="8997">
          <cell r="A8997" t="str">
            <v>FORNECIMEN</v>
          </cell>
          <cell r="B8997" t="str">
            <v>TO E INSTALAÇÃO. AF_12/2014_P</v>
          </cell>
        </row>
        <row r="8998">
          <cell r="A8998">
            <v>89504</v>
          </cell>
          <cell r="B8998" t="str">
            <v>CURVA 45 GRAUS, PVC, SOLDÁVEL, DN 50MM, INSTALADO EM PRUMADA DE ÁGUA -</v>
          </cell>
          <cell r="C8998" t="str">
            <v>UN</v>
          </cell>
          <cell r="D8998" t="str">
            <v>CR</v>
          </cell>
          <cell r="E8998">
            <v>11.61</v>
          </cell>
        </row>
        <row r="8999">
          <cell r="A8999" t="str">
            <v>FORNECIMEN</v>
          </cell>
          <cell r="B8999" t="str">
            <v>TO E INSTALAÇÃO. AF_12/2014_P</v>
          </cell>
        </row>
        <row r="9000">
          <cell r="A9000">
            <v>89505</v>
          </cell>
          <cell r="B9000" t="str">
            <v>JOELHO 90 GRAUS, PVC, SOLDÁVEL, DN 60MM, INSTALADO EM PRUMADA DE ÁGUA</v>
          </cell>
          <cell r="C9000" t="str">
            <v>UN</v>
          </cell>
          <cell r="D9000" t="str">
            <v>CR</v>
          </cell>
          <cell r="E9000">
            <v>22.83</v>
          </cell>
        </row>
        <row r="9001">
          <cell r="A9001" t="e">
            <v>#NAME?</v>
          </cell>
          <cell r="B9001" t="str">
            <v>ENTO E INSTALAÇÃO. AF_12/2014_P</v>
          </cell>
        </row>
        <row r="9002">
          <cell r="A9002">
            <v>89506</v>
          </cell>
          <cell r="B9002" t="str">
            <v>JOELHO 45 GRAUS, PVC, SOLDÁVEL, DN 60MM, INSTALADO EM PRUMADA DE ÁGUA</v>
          </cell>
          <cell r="C9002" t="str">
            <v>UN</v>
          </cell>
          <cell r="D9002" t="str">
            <v>CR</v>
          </cell>
          <cell r="E9002">
            <v>22.22</v>
          </cell>
        </row>
        <row r="9003">
          <cell r="A9003" t="e">
            <v>#NAME?</v>
          </cell>
          <cell r="B9003" t="str">
            <v>ENTO E INSTALAÇÃO. AF_12/2014_P</v>
          </cell>
        </row>
        <row r="9004">
          <cell r="A9004">
            <v>89507</v>
          </cell>
          <cell r="B9004" t="str">
            <v>CURVA 90 GRAUS, PVC, SOLDÁVEL, DN 60MM, INSTALADO EM PRUMADA DE ÁGUA -</v>
          </cell>
          <cell r="C9004" t="str">
            <v>UN</v>
          </cell>
          <cell r="D9004" t="str">
            <v>CR</v>
          </cell>
          <cell r="E9004">
            <v>25.09</v>
          </cell>
        </row>
        <row r="9005">
          <cell r="A9005" t="str">
            <v>FORNECIMEN</v>
          </cell>
          <cell r="B9005" t="str">
            <v>TO E INSTALAÇÃO. AF_12/2014_P</v>
          </cell>
        </row>
        <row r="9006">
          <cell r="A9006">
            <v>89510</v>
          </cell>
          <cell r="B9006" t="str">
            <v>CURVA 45 GRAUS, PVC, SOLDÁVEL, DN 60MM, INSTALADO EM PRUMADA DE ÁGUA -</v>
          </cell>
          <cell r="C9006" t="str">
            <v>UN</v>
          </cell>
          <cell r="D9006" t="str">
            <v>CR</v>
          </cell>
          <cell r="E9006">
            <v>17.63</v>
          </cell>
        </row>
        <row r="9007">
          <cell r="A9007" t="str">
            <v>FORNECIMEN</v>
          </cell>
          <cell r="B9007" t="str">
            <v>TO E INSTALAÇÃO. AF_12/2014_P</v>
          </cell>
        </row>
        <row r="9008">
          <cell r="A9008">
            <v>89513</v>
          </cell>
          <cell r="B9008" t="str">
            <v>JOELHO 90 GRAUS, PVC, SOLDÁVEL, DN 75MM, INSTALADO EM PRUMADA DE ÁGUA</v>
          </cell>
          <cell r="C9008" t="str">
            <v>UN</v>
          </cell>
          <cell r="D9008" t="str">
            <v>CR</v>
          </cell>
          <cell r="E9008">
            <v>62.47</v>
          </cell>
        </row>
        <row r="9009">
          <cell r="A9009" t="e">
            <v>#NAME?</v>
          </cell>
          <cell r="B9009" t="str">
            <v>ENTO E INSTALAÇÃO. AF_12/2014_P</v>
          </cell>
        </row>
        <row r="9010">
          <cell r="A9010">
            <v>89514</v>
          </cell>
          <cell r="B9010" t="str">
            <v>JOELHO 90 GRAUS, PVC, SERIE R, ÁGUA PLUVIAL, DN 40 MM, JUNTA SOLDÁVEL,</v>
          </cell>
          <cell r="C9010" t="str">
            <v>UN</v>
          </cell>
          <cell r="D9010" t="str">
            <v>CR</v>
          </cell>
          <cell r="E9010">
            <v>7.03</v>
          </cell>
        </row>
        <row r="9011">
          <cell r="A9011" t="str">
            <v>FORNECIDO</v>
          </cell>
          <cell r="B9011" t="str">
            <v>E INSTALADO EM RAMAL DE ENCAMINHAMENTO. AF_12/2014_P</v>
          </cell>
        </row>
        <row r="9012">
          <cell r="A9012">
            <v>89515</v>
          </cell>
          <cell r="B9012" t="str">
            <v>JOELHO 45 GRAUS, PVC, SOLDÁVEL, DN 75MM, INSTALADO EM PRUMADA DE ÁGUA</v>
          </cell>
          <cell r="C9012" t="str">
            <v>UN</v>
          </cell>
          <cell r="D9012" t="str">
            <v>CR</v>
          </cell>
          <cell r="E9012">
            <v>48.12</v>
          </cell>
        </row>
        <row r="9013">
          <cell r="A9013" t="e">
            <v>#NAME?</v>
          </cell>
          <cell r="B9013" t="str">
            <v>ENTO E INSTALAÇÃO. AF_12/2014_P</v>
          </cell>
        </row>
        <row r="9014">
          <cell r="A9014">
            <v>89516</v>
          </cell>
          <cell r="B9014" t="str">
            <v>JOELHO 45 GRAUS, PVC, SERIE R, ÁGUA PLUVIAL, DN 40 MM, JUNTA SOLDÁVEL,</v>
          </cell>
          <cell r="C9014" t="str">
            <v>UN</v>
          </cell>
          <cell r="D9014" t="str">
            <v>CR</v>
          </cell>
          <cell r="E9014">
            <v>6.6</v>
          </cell>
        </row>
        <row r="9015">
          <cell r="A9015" t="str">
            <v>FORNECIDO</v>
          </cell>
          <cell r="B9015" t="str">
            <v>E INSTALADO EM RAMAL DE ENCAMINHAMENTO. AF_12/2014_P</v>
          </cell>
        </row>
        <row r="9016">
          <cell r="A9016">
            <v>89517</v>
          </cell>
          <cell r="B9016" t="str">
            <v>CURVA 90 GRAUS, PVC, SOLDÁVEL, DN 75MM, INSTALADO EM PRUMADA DE ÁGUA -</v>
          </cell>
          <cell r="C9016" t="str">
            <v>UN</v>
          </cell>
          <cell r="D9016" t="str">
            <v>CR</v>
          </cell>
          <cell r="E9016">
            <v>41.43</v>
          </cell>
        </row>
        <row r="9017">
          <cell r="A9017" t="str">
            <v>SINAPI - S</v>
          </cell>
          <cell r="B9017" t="str">
            <v>ISTEMA NACIONAL DE PESQUISA DE CUSTOS E ÍNDICES DA CONSTRUÇÃO CIVIL</v>
          </cell>
        </row>
        <row r="9018">
          <cell r="A9018" t="str">
            <v>PCI.817.01</v>
          </cell>
          <cell r="B9018" t="e">
            <v>#NAME?</v>
          </cell>
          <cell r="D9018" t="str">
            <v>EM</v>
          </cell>
          <cell r="E9018" t="str">
            <v>06/2016 AS 13:04:4</v>
          </cell>
        </row>
        <row r="9019">
          <cell r="D9019" t="str">
            <v>TA</v>
          </cell>
          <cell r="E9019" t="str">
            <v>TÉCNICA: 13/06/20</v>
          </cell>
        </row>
        <row r="9020">
          <cell r="A9020" t="str">
            <v>ENCARGOS S</v>
          </cell>
          <cell r="B9020" t="str">
            <v>OCIAIS DESONERADOS: 90,80%(HORA)   52,84%(MÊS)</v>
          </cell>
        </row>
        <row r="9021">
          <cell r="A9021" t="str">
            <v>ABRANGÊNCI</v>
          </cell>
          <cell r="B9021" t="str">
            <v>A : NACIONAL                                              LOCALIDADE  : BELO</v>
          </cell>
          <cell r="C9021" t="str">
            <v>HORI</v>
          </cell>
        </row>
        <row r="9022">
          <cell r="A9022" t="str">
            <v>REF.COLETA</v>
          </cell>
          <cell r="B9022" t="str">
            <v>: MEDIANO</v>
          </cell>
          <cell r="D9022" t="str">
            <v>TA</v>
          </cell>
          <cell r="E9022" t="str">
            <v>: 05/2016</v>
          </cell>
        </row>
        <row r="9023">
          <cell r="A9023" t="str">
            <v>CÓDIGO</v>
          </cell>
          <cell r="B9023" t="str">
            <v>|D E S C R I Ç Ã O                                                   |UN</v>
          </cell>
          <cell r="C9023" t="str">
            <v>IDADE</v>
          </cell>
          <cell r="D9023" t="str">
            <v>DE</v>
          </cell>
          <cell r="E9023" t="str">
            <v>|CUSTO TOTA</v>
          </cell>
        </row>
        <row r="9024">
          <cell r="A9024" t="str">
            <v>VÍNCULO...</v>
          </cell>
          <cell r="B9024" t="str">
            <v>..: CAIXA REFERENCIAL</v>
          </cell>
        </row>
        <row r="9025">
          <cell r="A9025" t="str">
            <v>FORNECIMEN</v>
          </cell>
          <cell r="B9025" t="str">
            <v>TO E INSTALAÇÃO. AF_12/2014_P</v>
          </cell>
        </row>
        <row r="9026">
          <cell r="A9026">
            <v>89518</v>
          </cell>
          <cell r="B9026" t="str">
            <v>JOELHO 90 GRAUS, PVC, SERIE R, ÁGUA PLUVIAL, DN 50 MM, JUNTA ELÁSTICA,</v>
          </cell>
          <cell r="C9026" t="str">
            <v>UN</v>
          </cell>
          <cell r="D9026" t="str">
            <v>CR</v>
          </cell>
          <cell r="E9026">
            <v>10.39</v>
          </cell>
        </row>
        <row r="9027">
          <cell r="A9027" t="str">
            <v>FORNECIDO</v>
          </cell>
          <cell r="B9027" t="str">
            <v>E INSTALADO EM RAMAL DE ENCAMINHAMENTO. AF_12/2014</v>
          </cell>
        </row>
        <row r="9028">
          <cell r="A9028">
            <v>89519</v>
          </cell>
          <cell r="B9028" t="str">
            <v>CURVA 45 GRAUS, PVC, SOLDÁVEL, DN 75MM, INSTALADO EM PRUMADA DE ÁGUA -</v>
          </cell>
          <cell r="C9028" t="str">
            <v>UN</v>
          </cell>
          <cell r="D9028" t="str">
            <v>CR</v>
          </cell>
          <cell r="E9028">
            <v>32.229999999999997</v>
          </cell>
        </row>
        <row r="9029">
          <cell r="A9029" t="str">
            <v>FORNECIMEN</v>
          </cell>
          <cell r="B9029" t="str">
            <v>TO E INSTALAÇÃO. AF_12/2014_P</v>
          </cell>
        </row>
        <row r="9030">
          <cell r="A9030">
            <v>89520</v>
          </cell>
          <cell r="B9030" t="str">
            <v>JOELHO 45 GRAUS, PVC, SERIE R, ÁGUA PLUVIAL, DN 50 MM, JUNTA ELÁSTICA,</v>
          </cell>
          <cell r="C9030" t="str">
            <v>UN</v>
          </cell>
          <cell r="D9030" t="str">
            <v>CR</v>
          </cell>
          <cell r="E9030">
            <v>9.44</v>
          </cell>
        </row>
        <row r="9031">
          <cell r="A9031" t="str">
            <v>FORNECIDO</v>
          </cell>
          <cell r="B9031" t="str">
            <v>E INSTALADO EM RAMAL DE ENCAMINHAMENTO. AF_12/2014</v>
          </cell>
        </row>
        <row r="9032">
          <cell r="A9032">
            <v>89521</v>
          </cell>
          <cell r="B9032" t="str">
            <v>JOELHO 90 GRAUS, PVC, SOLDÁVEL, DN 85MM, INSTALADO EM PRUMADA DE ÁGUA</v>
          </cell>
          <cell r="C9032" t="str">
            <v>UN</v>
          </cell>
          <cell r="D9032" t="str">
            <v>CR</v>
          </cell>
          <cell r="E9032">
            <v>70.510000000000005</v>
          </cell>
        </row>
        <row r="9033">
          <cell r="A9033" t="e">
            <v>#NAME?</v>
          </cell>
          <cell r="B9033" t="str">
            <v>ENTO E INSTALAÇÃO. AF_12/2014_P</v>
          </cell>
        </row>
        <row r="9034">
          <cell r="A9034">
            <v>89522</v>
          </cell>
          <cell r="B9034" t="str">
            <v>JOELHO 90 GRAUS, PVC, SERIE R, ÁGUA PLUVIAL, DN 75 MM, JUNTA ELÁSTICA,</v>
          </cell>
          <cell r="C9034" t="str">
            <v>UN</v>
          </cell>
          <cell r="D9034" t="str">
            <v>CR</v>
          </cell>
          <cell r="E9034">
            <v>22.43</v>
          </cell>
        </row>
        <row r="9035">
          <cell r="A9035" t="str">
            <v>FORNECIDO</v>
          </cell>
          <cell r="B9035" t="str">
            <v>E INSTALADO EM RAMAL DE ENCAMINHAMENTO. AF_12/2014</v>
          </cell>
        </row>
        <row r="9036">
          <cell r="A9036">
            <v>89523</v>
          </cell>
          <cell r="B9036" t="str">
            <v>JOELHO 45 GRAUS, PVC, SOLDÁVEL, DN 85MM, INSTALADO EM PRUMADA DE ÁGUA</v>
          </cell>
          <cell r="C9036" t="str">
            <v>UN</v>
          </cell>
          <cell r="D9036" t="str">
            <v>CR</v>
          </cell>
          <cell r="E9036">
            <v>54.54</v>
          </cell>
        </row>
        <row r="9037">
          <cell r="A9037" t="e">
            <v>#NAME?</v>
          </cell>
          <cell r="B9037" t="str">
            <v>ENTO E INSTALAÇÃO. AF_12/2014_P</v>
          </cell>
        </row>
        <row r="9038">
          <cell r="A9038">
            <v>89524</v>
          </cell>
          <cell r="B9038" t="str">
            <v>JOELHO 45 GRAUS, PVC, SERIE R, ÁGUA PLUVIAL, DN 75 MM, JUNTA ELÁSTICA,</v>
          </cell>
          <cell r="C9038" t="str">
            <v>UN</v>
          </cell>
          <cell r="D9038" t="str">
            <v>CR</v>
          </cell>
          <cell r="E9038">
            <v>21.82</v>
          </cell>
        </row>
        <row r="9039">
          <cell r="A9039" t="str">
            <v>FORNECIDO</v>
          </cell>
          <cell r="B9039" t="str">
            <v>E INSTALADO EM RAMAL DE ENCAMINHAMENTO. AF_12/2014</v>
          </cell>
        </row>
        <row r="9040">
          <cell r="A9040">
            <v>89525</v>
          </cell>
          <cell r="B9040" t="str">
            <v>CURVA 90 GRAUS, PVC, SOLDÁVEL, DN 85MM, INSTALADO EM PRUMADA DE ÁGUA -</v>
          </cell>
          <cell r="C9040" t="str">
            <v>UN</v>
          </cell>
          <cell r="D9040" t="str">
            <v>CR</v>
          </cell>
          <cell r="E9040">
            <v>49.26</v>
          </cell>
        </row>
        <row r="9041">
          <cell r="A9041" t="str">
            <v>FORNECIMEN</v>
          </cell>
          <cell r="B9041" t="str">
            <v>TO E INSTALAÇÃO. AF_12/2014_P</v>
          </cell>
        </row>
        <row r="9042">
          <cell r="A9042">
            <v>89527</v>
          </cell>
          <cell r="B9042" t="str">
            <v>CURVA 45 GRAUS, PVC, SOLDÁVEL, DN 85MM, INSTALADO EM PRUMADA DE ÁGUA -</v>
          </cell>
          <cell r="C9042" t="str">
            <v>UN</v>
          </cell>
          <cell r="D9042" t="str">
            <v>CR</v>
          </cell>
          <cell r="E9042">
            <v>38.07</v>
          </cell>
        </row>
        <row r="9043">
          <cell r="A9043" t="str">
            <v>FORNECIMEN</v>
          </cell>
          <cell r="B9043" t="str">
            <v>TO E INSTALAÇÃO. AF_12/2014_P</v>
          </cell>
        </row>
        <row r="9044">
          <cell r="A9044">
            <v>89528</v>
          </cell>
          <cell r="B9044" t="str">
            <v>LUVA, PVC, SOLDÁVEL, DN 25MM, INSTALADO EM PRUMADA DE ÁGUA - FORNECIME</v>
          </cell>
          <cell r="C9044" t="str">
            <v>UN</v>
          </cell>
          <cell r="D9044" t="str">
            <v>CR</v>
          </cell>
          <cell r="E9044">
            <v>2.2799999999999998</v>
          </cell>
        </row>
        <row r="9045">
          <cell r="A9045" t="str">
            <v>NTO E INST</v>
          </cell>
          <cell r="B9045" t="str">
            <v>ALAÇÃO. AF_12/2014_P</v>
          </cell>
        </row>
        <row r="9046">
          <cell r="A9046">
            <v>89529</v>
          </cell>
          <cell r="B9046" t="str">
            <v>JOELHO 90 GRAUS, PVC, SERIE R, ÁGUA PLUVIAL, DN 100 MM, JUNTA ELÁSTICA</v>
          </cell>
          <cell r="C9046" t="str">
            <v>UN</v>
          </cell>
          <cell r="D9046" t="str">
            <v>CR</v>
          </cell>
          <cell r="E9046">
            <v>35.4</v>
          </cell>
        </row>
        <row r="9047">
          <cell r="A9047" t="str">
            <v>, FORNECID</v>
          </cell>
          <cell r="B9047" t="str">
            <v>O E INSTALADO EM RAMAL DE ENCAMINHAMENTO. AF_12/2014</v>
          </cell>
        </row>
        <row r="9048">
          <cell r="A9048">
            <v>89530</v>
          </cell>
          <cell r="B9048" t="str">
            <v>LUVA DE CORRER, PVC, SOLDÁVEL, DN 25MM, INSTALADO EM PRUMADA DE ÁGUA -</v>
          </cell>
          <cell r="C9048" t="str">
            <v>UN</v>
          </cell>
          <cell r="D9048" t="str">
            <v>CR</v>
          </cell>
          <cell r="E9048">
            <v>10.95</v>
          </cell>
        </row>
        <row r="9049">
          <cell r="A9049" t="str">
            <v>FORNECIMEN</v>
          </cell>
          <cell r="B9049" t="str">
            <v>TO E INSTALAÇÃO. AF_12/2014_P</v>
          </cell>
        </row>
        <row r="9050">
          <cell r="A9050">
            <v>89531</v>
          </cell>
          <cell r="B9050" t="str">
            <v>JOELHO 45 GRAUS, PVC, SERIE R, ÁGUA PLUVIAL, DN 100 MM, JUNTA ELÁSTICA</v>
          </cell>
          <cell r="C9050" t="str">
            <v>UN</v>
          </cell>
          <cell r="D9050" t="str">
            <v>CR</v>
          </cell>
          <cell r="E9050">
            <v>29.71</v>
          </cell>
        </row>
        <row r="9051">
          <cell r="A9051" t="str">
            <v>, FORNECID</v>
          </cell>
          <cell r="B9051" t="str">
            <v>O E INSTALADO EM RAMAL DE ENCAMINHAMENTO. AF_12/2014</v>
          </cell>
        </row>
        <row r="9052">
          <cell r="A9052">
            <v>89532</v>
          </cell>
          <cell r="B9052" t="str">
            <v>LUVA DE REDUÇÃO, PVC, SOLDÁVEL, DN 32MM X 25MM, INSTALADO EM PRUMADA D</v>
          </cell>
          <cell r="C9052" t="str">
            <v>UN</v>
          </cell>
          <cell r="D9052" t="str">
            <v>CR</v>
          </cell>
          <cell r="E9052">
            <v>4.0199999999999996</v>
          </cell>
        </row>
        <row r="9053">
          <cell r="A9053" t="str">
            <v>SINAPI - S</v>
          </cell>
          <cell r="B9053" t="str">
            <v>ISTEMA NACIONAL DE PESQUISA DE CUSTOS E ÍNDICES DA CONSTRUÇÃO CIVIL</v>
          </cell>
        </row>
        <row r="9054">
          <cell r="A9054" t="str">
            <v>PCI.817.01</v>
          </cell>
          <cell r="B9054" t="e">
            <v>#NAME?</v>
          </cell>
          <cell r="D9054" t="str">
            <v>EM</v>
          </cell>
          <cell r="E9054" t="str">
            <v>06/2016 AS 13:04:4</v>
          </cell>
        </row>
        <row r="9055">
          <cell r="D9055" t="str">
            <v>TA</v>
          </cell>
          <cell r="E9055" t="str">
            <v>TÉCNICA: 13/06/20</v>
          </cell>
        </row>
        <row r="9056">
          <cell r="A9056" t="str">
            <v>ENCARGOS S</v>
          </cell>
          <cell r="B9056" t="str">
            <v>OCIAIS DESONERADOS: 90,80%(HORA)   52,84%(MÊS)</v>
          </cell>
        </row>
        <row r="9057">
          <cell r="A9057" t="str">
            <v>ABRANGÊNCI</v>
          </cell>
          <cell r="B9057" t="str">
            <v>A : NACIONAL                                              LOCALIDADE  : BELO</v>
          </cell>
          <cell r="C9057" t="str">
            <v>HORI</v>
          </cell>
        </row>
        <row r="9058">
          <cell r="A9058" t="str">
            <v>REF.COLETA</v>
          </cell>
          <cell r="B9058" t="str">
            <v>: MEDIANO</v>
          </cell>
          <cell r="D9058" t="str">
            <v>TA</v>
          </cell>
          <cell r="E9058" t="str">
            <v>: 05/2016</v>
          </cell>
        </row>
        <row r="9059">
          <cell r="A9059" t="str">
            <v>CÓDIGO</v>
          </cell>
          <cell r="B9059" t="str">
            <v>|D E S C R I Ç Ã O                                                   |UN</v>
          </cell>
          <cell r="C9059" t="str">
            <v>IDADE</v>
          </cell>
          <cell r="D9059" t="str">
            <v>DE</v>
          </cell>
          <cell r="E9059" t="str">
            <v>|CUSTO TOTA</v>
          </cell>
        </row>
        <row r="9060">
          <cell r="A9060" t="str">
            <v>VÍNCULO...</v>
          </cell>
          <cell r="B9060" t="str">
            <v>..: CAIXA REFERENCIAL</v>
          </cell>
        </row>
        <row r="9061">
          <cell r="A9061" t="str">
            <v>E ÁGUA - F</v>
          </cell>
          <cell r="B9061" t="str">
            <v>ORNECIMENTO E INSTALAÇÃO. AF_12/2014_P</v>
          </cell>
        </row>
        <row r="9062">
          <cell r="A9062">
            <v>89534</v>
          </cell>
          <cell r="B9062" t="str">
            <v>LUVA SOLDÁVEL E COM ROSCA, PVC, SOLDÁVEL, DN 25MM X 3/4", INSTALADO EM</v>
          </cell>
          <cell r="C9062" t="str">
            <v>UN</v>
          </cell>
          <cell r="D9062" t="str">
            <v>CR</v>
          </cell>
          <cell r="E9062">
            <v>2.79</v>
          </cell>
        </row>
        <row r="9063">
          <cell r="A9063" t="str">
            <v>PRUMADA DE</v>
          </cell>
          <cell r="B9063" t="str">
            <v>ÁGUA - FORNECIMENTO E INSTALAÇÃO. AF_12/2014_P</v>
          </cell>
        </row>
        <row r="9064">
          <cell r="A9064">
            <v>89536</v>
          </cell>
          <cell r="B9064" t="str">
            <v>UNIÃO, PVC, SOLDÁVEL, DN 25MM, INSTALADO EM PRUMADA DE ÁGUA - FORNECIM</v>
          </cell>
          <cell r="C9064" t="str">
            <v>UN</v>
          </cell>
          <cell r="D9064" t="str">
            <v>CR</v>
          </cell>
          <cell r="E9064">
            <v>6.88</v>
          </cell>
        </row>
        <row r="9065">
          <cell r="A9065" t="str">
            <v>ENTO E INS</v>
          </cell>
          <cell r="B9065" t="str">
            <v>TALAÇÃO. AF_12/2014_P</v>
          </cell>
        </row>
        <row r="9066">
          <cell r="A9066">
            <v>89538</v>
          </cell>
          <cell r="B9066" t="str">
            <v>ADAPTADOR CURTO COM BOLSA E ROSCA PARA REGISTRO, PVC, SOLDÁVEL, DN 25M</v>
          </cell>
          <cell r="C9066" t="str">
            <v>UN</v>
          </cell>
          <cell r="D9066" t="str">
            <v>CR</v>
          </cell>
          <cell r="E9066">
            <v>2.46</v>
          </cell>
        </row>
        <row r="9067">
          <cell r="A9067" t="str">
            <v>M X 3/4",</v>
          </cell>
          <cell r="B9067" t="str">
            <v>INSTALADO EM PRUMADA DE ÁGUA - FORNECIMENTO E INSTALAÇÃO. AF</v>
          </cell>
        </row>
        <row r="9068">
          <cell r="A9068" t="str">
            <v>_12/2014_P</v>
          </cell>
        </row>
        <row r="9069">
          <cell r="A9069">
            <v>89541</v>
          </cell>
          <cell r="B9069" t="str">
            <v>LUVA, PVC, SOLDÁVEL, DN 32MM, INSTALADO EM PRUMADA DE ÁGUA - FORNECIME</v>
          </cell>
          <cell r="C9069" t="str">
            <v>UN</v>
          </cell>
          <cell r="D9069" t="str">
            <v>CR</v>
          </cell>
          <cell r="E9069">
            <v>3.41</v>
          </cell>
        </row>
        <row r="9070">
          <cell r="A9070" t="str">
            <v>NTO E INST</v>
          </cell>
          <cell r="B9070" t="str">
            <v>ALAÇÃO. AF_12/2014_P</v>
          </cell>
        </row>
        <row r="9071">
          <cell r="A9071">
            <v>89544</v>
          </cell>
          <cell r="B9071" t="str">
            <v>LUVA SIMPLES, PVC, SERIE R, ÁGUA PLUVIAL, DN 40 MM, JUNTA SOLDÁVEL, FO</v>
          </cell>
          <cell r="C9071" t="str">
            <v>UN</v>
          </cell>
          <cell r="D9071" t="str">
            <v>CR</v>
          </cell>
          <cell r="E9071">
            <v>6.86</v>
          </cell>
        </row>
        <row r="9072">
          <cell r="A9072" t="str">
            <v>RNECIDO E</v>
          </cell>
          <cell r="B9072" t="str">
            <v>INSTALADO EM RAMAL DE ENCAMINHAMENTO. AF_12/2014_P</v>
          </cell>
        </row>
        <row r="9073">
          <cell r="A9073">
            <v>89545</v>
          </cell>
          <cell r="B9073" t="str">
            <v>LUVA SIMPLES, PVC, SERIE R, ÁGUA PLUVIAL, DN 50 MM, JUNTA ELÁSTICA, FO</v>
          </cell>
          <cell r="C9073" t="str">
            <v>UN</v>
          </cell>
          <cell r="D9073" t="str">
            <v>CR</v>
          </cell>
          <cell r="E9073">
            <v>9.86</v>
          </cell>
        </row>
        <row r="9074">
          <cell r="A9074" t="str">
            <v>RNECIDO E</v>
          </cell>
          <cell r="B9074" t="str">
            <v>INSTALADO EM RAMAL DE ENCAMINHAMENTO. AF_12/2014</v>
          </cell>
        </row>
        <row r="9075">
          <cell r="A9075">
            <v>89547</v>
          </cell>
          <cell r="B9075" t="str">
            <v>LUVA SIMPLES, PVC, SERIE R, ÁGUA PLUVIAL, DN 75 MM, JUNTA ELÁSTICA, FO</v>
          </cell>
          <cell r="C9075" t="str">
            <v>UN</v>
          </cell>
          <cell r="D9075" t="str">
            <v>CR</v>
          </cell>
          <cell r="E9075">
            <v>14.4</v>
          </cell>
        </row>
        <row r="9076">
          <cell r="A9076" t="str">
            <v>RNECIDO E</v>
          </cell>
          <cell r="B9076" t="str">
            <v>INSTALADO EM RAMAL DE ENCAMINHAMENTO. AF_12/2014</v>
          </cell>
        </row>
        <row r="9077">
          <cell r="A9077">
            <v>89548</v>
          </cell>
          <cell r="B9077" t="str">
            <v>LUVA DE CORRER, PVC, SERIE R, ÁGUA PLUVIAL, DN 75 MM, JUNTA ELÁSTICA,</v>
          </cell>
          <cell r="C9077" t="str">
            <v>UN</v>
          </cell>
          <cell r="D9077" t="str">
            <v>CR</v>
          </cell>
          <cell r="E9077">
            <v>16.29</v>
          </cell>
        </row>
        <row r="9078">
          <cell r="A9078" t="str">
            <v>FORNECIDO</v>
          </cell>
          <cell r="B9078" t="str">
            <v>E INSTALADO EM RAMAL DE ENCAMINHAMENTO. AF_12/2014</v>
          </cell>
        </row>
        <row r="9079">
          <cell r="A9079">
            <v>89549</v>
          </cell>
          <cell r="B9079" t="str">
            <v>REDUÇÃO EXCÊNTRICA, PVC, SERIE R, ÁGUA PLUVIAL, DN 75 X 50 MM, JUNTA E</v>
          </cell>
          <cell r="C9079" t="str">
            <v>UN</v>
          </cell>
          <cell r="D9079" t="str">
            <v>CR</v>
          </cell>
          <cell r="E9079">
            <v>11.48</v>
          </cell>
        </row>
        <row r="9080">
          <cell r="A9080" t="str">
            <v>LÁSTICA, F</v>
          </cell>
          <cell r="B9080" t="str">
            <v>ORNECIDO E INSTALADO EM RAMAL DE ENCAMINHAMENTO. AF_12/2014</v>
          </cell>
        </row>
        <row r="9081">
          <cell r="A9081">
            <v>89550</v>
          </cell>
          <cell r="B9081" t="str">
            <v>TÊ DE INSPEÇÃO, PVC, SERIE R, ÁGUA PLUVIAL, DN 75 MM, JUNTA ELÁSTICA,</v>
          </cell>
          <cell r="C9081" t="str">
            <v>UN</v>
          </cell>
          <cell r="D9081" t="str">
            <v>CR</v>
          </cell>
          <cell r="E9081">
            <v>36.020000000000003</v>
          </cell>
        </row>
        <row r="9082">
          <cell r="A9082" t="str">
            <v>FORNECIDO</v>
          </cell>
          <cell r="B9082" t="str">
            <v>E INSTALADO EM RAMAL DE ENCAMINHAMENTO. AF_12/2014</v>
          </cell>
        </row>
        <row r="9083">
          <cell r="A9083">
            <v>89551</v>
          </cell>
          <cell r="B9083" t="str">
            <v>LUVA SOLDÁVEL E COM ROSCA, PVC, SOLDÁVEL, DN 32MM X 1", INSTALADO EM P</v>
          </cell>
          <cell r="C9083" t="str">
            <v>UN</v>
          </cell>
          <cell r="D9083" t="str">
            <v>CR</v>
          </cell>
          <cell r="E9083">
            <v>5.39</v>
          </cell>
        </row>
        <row r="9084">
          <cell r="A9084" t="str">
            <v>RUMADA DE</v>
          </cell>
          <cell r="B9084" t="str">
            <v>ÁGUA - FORNECIMENTO E INSTALAÇÃO. AF_12/2014_P</v>
          </cell>
        </row>
        <row r="9085">
          <cell r="A9085">
            <v>89552</v>
          </cell>
          <cell r="B9085" t="str">
            <v>UNIÃO, PVC, SOLDÁVEL, DN 32MM, INSTALADO EM PRUMADA DE ÁGUA - FORNECIM</v>
          </cell>
          <cell r="C9085" t="str">
            <v>UN</v>
          </cell>
          <cell r="D9085" t="str">
            <v>CR</v>
          </cell>
          <cell r="E9085">
            <v>10.61</v>
          </cell>
        </row>
        <row r="9086">
          <cell r="A9086" t="str">
            <v>ENTO E INS</v>
          </cell>
          <cell r="B9086" t="str">
            <v>TALAÇÃO. AF_12/2014_P</v>
          </cell>
        </row>
        <row r="9087">
          <cell r="A9087">
            <v>89553</v>
          </cell>
          <cell r="B9087" t="str">
            <v>ADAPTADOR CURTO COM BOLSA E ROSCA PARA REGISTRO, PVC, SOLDÁVEL, DN 32M</v>
          </cell>
          <cell r="C9087" t="str">
            <v>UN</v>
          </cell>
          <cell r="D9087" t="str">
            <v>CR</v>
          </cell>
          <cell r="E9087">
            <v>3.37</v>
          </cell>
        </row>
        <row r="9088">
          <cell r="A9088" t="str">
            <v>M X 1", IN</v>
          </cell>
          <cell r="B9088" t="str">
            <v>STALADO EM PRUMADA DE ÁGUA - FORNECIMENTO E INSTALAÇÃO. AF_1</v>
          </cell>
        </row>
        <row r="9089">
          <cell r="A9089" t="str">
            <v>SINAPI - S</v>
          </cell>
          <cell r="B9089" t="str">
            <v>ISTEMA NACIONAL DE PESQUISA DE CUSTOS E ÍNDICES DA CONSTRUÇÃO CIVIL</v>
          </cell>
        </row>
        <row r="9090">
          <cell r="A9090" t="str">
            <v>PCI.817.01</v>
          </cell>
          <cell r="B9090" t="e">
            <v>#NAME?</v>
          </cell>
          <cell r="D9090" t="str">
            <v>EM</v>
          </cell>
          <cell r="E9090" t="str">
            <v>06/2016 AS 13:04:4</v>
          </cell>
        </row>
        <row r="9091">
          <cell r="D9091" t="str">
            <v>TA</v>
          </cell>
          <cell r="E9091" t="str">
            <v>TÉCNICA: 13/06/20</v>
          </cell>
        </row>
        <row r="9092">
          <cell r="A9092" t="str">
            <v>ENCARGOS S</v>
          </cell>
          <cell r="B9092" t="str">
            <v>OCIAIS DESONERADOS: 90,80%(HORA)   52,84%(MÊS)</v>
          </cell>
        </row>
        <row r="9093">
          <cell r="A9093" t="str">
            <v>ABRANGÊNCI</v>
          </cell>
          <cell r="B9093" t="str">
            <v>A : NACIONAL                                              LOCALIDADE  : BELO</v>
          </cell>
          <cell r="C9093" t="str">
            <v>HORI</v>
          </cell>
        </row>
        <row r="9094">
          <cell r="A9094" t="str">
            <v>REF.COLETA</v>
          </cell>
          <cell r="B9094" t="str">
            <v>: MEDIANO</v>
          </cell>
          <cell r="D9094" t="str">
            <v>TA</v>
          </cell>
          <cell r="E9094" t="str">
            <v>: 05/2016</v>
          </cell>
        </row>
        <row r="9095">
          <cell r="A9095" t="str">
            <v>CÓDIGO</v>
          </cell>
          <cell r="B9095" t="str">
            <v>|D E S C R I Ç Ã O                                                   |UN</v>
          </cell>
          <cell r="C9095" t="str">
            <v>IDADE</v>
          </cell>
          <cell r="D9095" t="str">
            <v>DE</v>
          </cell>
          <cell r="E9095" t="str">
            <v>|CUSTO TOTA</v>
          </cell>
        </row>
        <row r="9096">
          <cell r="A9096" t="str">
            <v>VÍNCULO...</v>
          </cell>
          <cell r="B9096" t="str">
            <v>..: CAIXA REFERENCIAL</v>
          </cell>
        </row>
        <row r="9097">
          <cell r="A9097" t="str">
            <v>2/2014_P</v>
          </cell>
        </row>
        <row r="9098">
          <cell r="A9098">
            <v>89554</v>
          </cell>
          <cell r="B9098" t="str">
            <v>LUVA SIMPLES, PVC, SERIE R, ÁGUA PLUVIAL, DN 100 MM, JUNTA ELÁSTICA, F</v>
          </cell>
          <cell r="C9098" t="str">
            <v>UN</v>
          </cell>
          <cell r="D9098" t="str">
            <v>CR</v>
          </cell>
          <cell r="E9098">
            <v>17.7</v>
          </cell>
        </row>
        <row r="9099">
          <cell r="A9099" t="str">
            <v>ORNECIDO E</v>
          </cell>
          <cell r="B9099" t="str">
            <v>INSTALADO EM RAMAL DE ENCAMINHAMENTO. AF_12/2014</v>
          </cell>
        </row>
        <row r="9100">
          <cell r="A9100">
            <v>89556</v>
          </cell>
          <cell r="B9100" t="str">
            <v>LUVA DE CORRER, PVC, SERIE R, ÁGUA PLUVIAL, DN 100 MM, JUNTA ELÁSTICA,</v>
          </cell>
          <cell r="C9100" t="str">
            <v>UN</v>
          </cell>
          <cell r="D9100" t="str">
            <v>CR</v>
          </cell>
          <cell r="E9100">
            <v>26.9</v>
          </cell>
        </row>
        <row r="9101">
          <cell r="A9101" t="str">
            <v>FORNECIDO</v>
          </cell>
          <cell r="B9101" t="str">
            <v>E INSTALADO EM RAMAL DE ENCAMINHAMENTO. AF_12/2014</v>
          </cell>
        </row>
        <row r="9102">
          <cell r="A9102">
            <v>89557</v>
          </cell>
          <cell r="B9102" t="str">
            <v>REDUÇÃO EXCÊNTRICA, PVC, SERIE R, ÁGUA PLUVIAL, DN 100 X 75 MM, JUNTA</v>
          </cell>
          <cell r="C9102" t="str">
            <v>UN</v>
          </cell>
          <cell r="D9102" t="str">
            <v>CR</v>
          </cell>
          <cell r="E9102">
            <v>20.95</v>
          </cell>
        </row>
        <row r="9103">
          <cell r="A9103" t="str">
            <v>ELÁSTICA,</v>
          </cell>
          <cell r="B9103" t="str">
            <v>FORNECIDO E INSTALADO EM RAMAL DE ENCAMINHAMENTO. AF_12/2014</v>
          </cell>
        </row>
        <row r="9104">
          <cell r="A9104">
            <v>89558</v>
          </cell>
          <cell r="B9104" t="str">
            <v>LUVA, PVC, SOLDÁVEL, DN 40MM, INSTALADO EM PRUMADA DE ÁGUA - FORNECIME</v>
          </cell>
          <cell r="C9104" t="str">
            <v>UN</v>
          </cell>
          <cell r="D9104" t="str">
            <v>CR</v>
          </cell>
          <cell r="E9104">
            <v>5.5</v>
          </cell>
        </row>
        <row r="9105">
          <cell r="A9105" t="str">
            <v>NTO E INST</v>
          </cell>
          <cell r="B9105" t="str">
            <v>ALAÇÃO. AF_12/2014_P</v>
          </cell>
        </row>
        <row r="9106">
          <cell r="A9106">
            <v>89559</v>
          </cell>
          <cell r="B9106" t="str">
            <v>TÊ DE INSPEÇÃO, PVC, SERIE R, ÁGUA PLUVIAL, DN 100 MM, JUNTA ELÁSTICA,</v>
          </cell>
          <cell r="C9106" t="str">
            <v>UN</v>
          </cell>
          <cell r="D9106" t="str">
            <v>CR</v>
          </cell>
          <cell r="E9106">
            <v>48.52</v>
          </cell>
        </row>
        <row r="9107">
          <cell r="A9107" t="str">
            <v>FORNECIDO</v>
          </cell>
          <cell r="B9107" t="str">
            <v>E INSTALADO EM RAMAL DE ENCAMINHAMENTO. AF_12/2014</v>
          </cell>
        </row>
        <row r="9108">
          <cell r="A9108">
            <v>89561</v>
          </cell>
          <cell r="B9108" t="str">
            <v>JUNÇÃO SIMPLES, PVC, SERIE R, ÁGUA PLUVIAL, DN 40 MM, JUNTA SOLDÁVEL,</v>
          </cell>
          <cell r="C9108" t="str">
            <v>UN</v>
          </cell>
          <cell r="D9108" t="str">
            <v>CR</v>
          </cell>
          <cell r="E9108">
            <v>12.17</v>
          </cell>
        </row>
        <row r="9109">
          <cell r="A9109" t="str">
            <v>FORNECIDO</v>
          </cell>
          <cell r="B9109" t="str">
            <v>E INSTALADO EM RAMAL DE ENCAMINHAMENTO. AF_12/2014_P</v>
          </cell>
        </row>
        <row r="9110">
          <cell r="A9110">
            <v>89562</v>
          </cell>
          <cell r="B9110" t="str">
            <v>LUVA DE REDUÇÃO, PVC, SOLDÁVEL, DN 40MM X 32MM, INSTALADO EM PRUMADA D</v>
          </cell>
          <cell r="C9110" t="str">
            <v>UN</v>
          </cell>
          <cell r="D9110" t="str">
            <v>CR</v>
          </cell>
          <cell r="E9110">
            <v>5.49</v>
          </cell>
        </row>
        <row r="9111">
          <cell r="A9111" t="str">
            <v>E ÁGUA - F</v>
          </cell>
          <cell r="B9111" t="str">
            <v>ORNECIMENTO E INSTALAÇÃO. AF_12/2014_P</v>
          </cell>
        </row>
        <row r="9112">
          <cell r="A9112">
            <v>89563</v>
          </cell>
          <cell r="B9112" t="str">
            <v>JUNÇÃO SIMPLES, PVC, SERIE R, ÁGUA PLUVIAL, DN 50 MM, JUNTA ELÁSTICA,</v>
          </cell>
          <cell r="C9112" t="str">
            <v>UN</v>
          </cell>
          <cell r="D9112" t="str">
            <v>CR</v>
          </cell>
          <cell r="E9112">
            <v>18.14</v>
          </cell>
        </row>
        <row r="9113">
          <cell r="A9113" t="str">
            <v>FORNECIDO</v>
          </cell>
          <cell r="B9113" t="str">
            <v>E INSTALADO EM RAMAL DE ENCAMINHAMENTO. AF_12/2014</v>
          </cell>
        </row>
        <row r="9114">
          <cell r="A9114">
            <v>89564</v>
          </cell>
          <cell r="B9114" t="str">
            <v>LUVA COM ROSCA, PVC, SOLDÁVEL, DN 40MM X 1.1/4", INSTALADO EM PRUMADA</v>
          </cell>
          <cell r="C9114" t="str">
            <v>UN</v>
          </cell>
          <cell r="D9114" t="str">
            <v>CR</v>
          </cell>
          <cell r="E9114">
            <v>10.32</v>
          </cell>
        </row>
        <row r="9115">
          <cell r="A9115" t="str">
            <v>DE ÁGUA -</v>
          </cell>
          <cell r="B9115" t="str">
            <v>FORNECIMENTO E INSTALAÇÃO. AF_12/2014_P</v>
          </cell>
        </row>
        <row r="9116">
          <cell r="A9116">
            <v>89565</v>
          </cell>
          <cell r="B9116" t="str">
            <v>JUNÇÃO SIMPLES, PVC, SERIE R, ÁGUA PLUVIAL, DN 75 X 75 MM, JUNTA ELÁST</v>
          </cell>
          <cell r="C9116" t="str">
            <v>UN</v>
          </cell>
          <cell r="D9116" t="str">
            <v>CR</v>
          </cell>
          <cell r="E9116">
            <v>41.63</v>
          </cell>
        </row>
        <row r="9117">
          <cell r="A9117" t="str">
            <v>ICA, FORNE</v>
          </cell>
          <cell r="B9117" t="str">
            <v>CIDO E INSTALADO EM RAMAL DE ENCAMINHAMENTO. AF_12/2014</v>
          </cell>
        </row>
        <row r="9118">
          <cell r="A9118">
            <v>89566</v>
          </cell>
          <cell r="B9118" t="str">
            <v>TÊ, PVC, SERIE R, ÁGUA PLUVIAL, DN 75 MM, JUNTA ELÁSTICA, FORNECIDO E</v>
          </cell>
          <cell r="C9118" t="str">
            <v>UN</v>
          </cell>
          <cell r="D9118" t="str">
            <v>CR</v>
          </cell>
          <cell r="E9118">
            <v>34.08</v>
          </cell>
        </row>
        <row r="9119">
          <cell r="A9119" t="str">
            <v>INSTALADO</v>
          </cell>
          <cell r="B9119" t="str">
            <v>EM RAMAL DE ENCAMINHAMENTO. AF_12/2014</v>
          </cell>
        </row>
        <row r="9120">
          <cell r="A9120">
            <v>89567</v>
          </cell>
          <cell r="B9120" t="str">
            <v>JUNÇÃO SIMPLES, PVC, SERIE R, ÁGUA PLUVIAL, DN 100 X 100 MM, JUNTA ELÁ</v>
          </cell>
          <cell r="C9120" t="str">
            <v>UN</v>
          </cell>
          <cell r="D9120" t="str">
            <v>CR</v>
          </cell>
          <cell r="E9120">
            <v>63.35</v>
          </cell>
        </row>
        <row r="9121">
          <cell r="A9121" t="str">
            <v>STICA, FOR</v>
          </cell>
          <cell r="B9121" t="str">
            <v>NECIDO E INSTALADO EM RAMAL DE ENCAMINHAMENTO. AF_12/2014</v>
          </cell>
        </row>
        <row r="9122">
          <cell r="A9122">
            <v>89568</v>
          </cell>
          <cell r="B9122" t="str">
            <v>UNIÃO, PVC, SOLDÁVEL, DN 40MM, INSTALADO EM PRUMADA DE ÁGUA - FORNECIM</v>
          </cell>
          <cell r="C9122" t="str">
            <v>UN</v>
          </cell>
          <cell r="D9122" t="str">
            <v>CR</v>
          </cell>
          <cell r="E9122">
            <v>19.809999999999999</v>
          </cell>
        </row>
        <row r="9123">
          <cell r="A9123" t="str">
            <v>ENTO E INS</v>
          </cell>
          <cell r="B9123" t="str">
            <v>TALAÇÃO. AF_12/2014_P</v>
          </cell>
        </row>
        <row r="9124">
          <cell r="A9124">
            <v>89569</v>
          </cell>
          <cell r="B9124" t="str">
            <v>JUNÇÃO SIMPLES, PVC, SERIE R, ÁGUA PLUVIAL, DN 100 X 75 MM, JUNTA ELÁS</v>
          </cell>
          <cell r="C9124" t="str">
            <v>UN</v>
          </cell>
          <cell r="D9124" t="str">
            <v>CR</v>
          </cell>
          <cell r="E9124">
            <v>61.19</v>
          </cell>
        </row>
        <row r="9125">
          <cell r="A9125" t="str">
            <v>SINAPI - S</v>
          </cell>
          <cell r="B9125" t="str">
            <v>ISTEMA NACIONAL DE PESQUISA DE CUSTOS E ÍNDICES DA CONSTRUÇÃO CIVIL</v>
          </cell>
        </row>
        <row r="9126">
          <cell r="A9126" t="str">
            <v>PCI.817.01</v>
          </cell>
          <cell r="B9126" t="e">
            <v>#NAME?</v>
          </cell>
          <cell r="D9126" t="str">
            <v>EM</v>
          </cell>
          <cell r="E9126" t="str">
            <v>06/2016 AS 13:04:4</v>
          </cell>
        </row>
        <row r="9127">
          <cell r="D9127" t="str">
            <v>TA</v>
          </cell>
          <cell r="E9127" t="str">
            <v>TÉCNICA: 13/06/20</v>
          </cell>
        </row>
        <row r="9128">
          <cell r="A9128" t="str">
            <v>ENCARGOS S</v>
          </cell>
          <cell r="B9128" t="str">
            <v>OCIAIS DESONERADOS: 90,80%(HORA)   52,84%(MÊS)</v>
          </cell>
        </row>
        <row r="9129">
          <cell r="A9129" t="str">
            <v>ABRANGÊNCI</v>
          </cell>
          <cell r="B9129" t="str">
            <v>A : NACIONAL                                              LOCALIDADE  : BELO</v>
          </cell>
          <cell r="C9129" t="str">
            <v>HORI</v>
          </cell>
        </row>
        <row r="9130">
          <cell r="A9130" t="str">
            <v>REF.COLETA</v>
          </cell>
          <cell r="B9130" t="str">
            <v>: MEDIANO</v>
          </cell>
          <cell r="D9130" t="str">
            <v>TA</v>
          </cell>
          <cell r="E9130" t="str">
            <v>: 05/2016</v>
          </cell>
        </row>
        <row r="9131">
          <cell r="A9131" t="str">
            <v>CÓDIGO</v>
          </cell>
          <cell r="B9131" t="str">
            <v>|D E S C R I Ç Ã O                                                   |UN</v>
          </cell>
          <cell r="C9131" t="str">
            <v>IDADE</v>
          </cell>
          <cell r="D9131" t="str">
            <v>DE</v>
          </cell>
          <cell r="E9131" t="str">
            <v>|CUSTO TOTA</v>
          </cell>
        </row>
        <row r="9132">
          <cell r="A9132" t="str">
            <v>VÍNCULO...</v>
          </cell>
          <cell r="B9132" t="str">
            <v>..: CAIXA REFERENCIAL</v>
          </cell>
        </row>
        <row r="9133">
          <cell r="A9133" t="str">
            <v>TICA, FORN</v>
          </cell>
          <cell r="B9133" t="str">
            <v>ECIDO E INSTALADO EM RAMAL DE ENCAMINHAMENTO. AF_12/2014</v>
          </cell>
        </row>
        <row r="9134">
          <cell r="A9134">
            <v>89570</v>
          </cell>
          <cell r="B9134" t="str">
            <v>ADAPTADOR CURTO COM BOLSA E ROSCA PARA REGISTRO, PVC, SOLDÁVEL, DN 40M</v>
          </cell>
          <cell r="C9134" t="str">
            <v>UN</v>
          </cell>
          <cell r="D9134" t="str">
            <v>CR</v>
          </cell>
          <cell r="E9134">
            <v>6.32</v>
          </cell>
        </row>
        <row r="9135">
          <cell r="A9135" t="str">
            <v>M X 1.1/2"</v>
          </cell>
          <cell r="B9135" t="str">
            <v>, INSTALADO EM PRUMADA DE ÁGUA - FORNECIMENTO E INSTALAÇÃO.</v>
          </cell>
        </row>
        <row r="9136">
          <cell r="A9136" t="str">
            <v>AF_12/2014</v>
          </cell>
          <cell r="B9136" t="str">
            <v>_P</v>
          </cell>
        </row>
        <row r="9137">
          <cell r="A9137">
            <v>89571</v>
          </cell>
          <cell r="B9137" t="str">
            <v>TÊ, PVC, SERIE R, ÁGUA PLUVIAL, DN 100 X 100 MM, JUNTA ELÁSTICA, FORNE</v>
          </cell>
          <cell r="C9137" t="str">
            <v>UN</v>
          </cell>
          <cell r="D9137" t="str">
            <v>CR</v>
          </cell>
          <cell r="E9137">
            <v>55.74</v>
          </cell>
        </row>
        <row r="9138">
          <cell r="A9138" t="str">
            <v>CIDO E INS</v>
          </cell>
          <cell r="B9138" t="str">
            <v>TALADO EM RAMAL DE ENCAMINHAMENTO. AF_12/2014</v>
          </cell>
        </row>
        <row r="9139">
          <cell r="A9139">
            <v>89572</v>
          </cell>
          <cell r="B9139" t="str">
            <v>ADAPTADOR CURTO COM BOLSA E ROSCA PARA REGISTRO, PVC, SOLDÁVEL, DN 40M</v>
          </cell>
          <cell r="C9139" t="str">
            <v>UN</v>
          </cell>
          <cell r="D9139" t="str">
            <v>CR</v>
          </cell>
          <cell r="E9139">
            <v>5.44</v>
          </cell>
        </row>
        <row r="9140">
          <cell r="A9140" t="str">
            <v>M X 1.1/4"</v>
          </cell>
          <cell r="B9140" t="str">
            <v>, INSTALADO EM PRUMADA DE ÁGUA - FORNECIMENTO E INSTALAÇÃO.</v>
          </cell>
        </row>
        <row r="9141">
          <cell r="A9141" t="str">
            <v>AF_12/2014</v>
          </cell>
          <cell r="B9141" t="str">
            <v>_P</v>
          </cell>
        </row>
        <row r="9142">
          <cell r="A9142">
            <v>89573</v>
          </cell>
          <cell r="B9142" t="str">
            <v>TÊ, PVC, SERIE R, ÁGUA PLUVIAL, DN 100 X 75 MM, JUNTA ELÁSTICA, FORNEC</v>
          </cell>
          <cell r="C9142" t="str">
            <v>UN</v>
          </cell>
          <cell r="D9142" t="str">
            <v>CR</v>
          </cell>
          <cell r="E9142">
            <v>43.04</v>
          </cell>
        </row>
        <row r="9143">
          <cell r="A9143" t="str">
            <v>IDO E INST</v>
          </cell>
          <cell r="B9143" t="str">
            <v>ALADO EM RAMAL DE ENCAMINHAMENTO. AF_12/2014</v>
          </cell>
        </row>
        <row r="9144">
          <cell r="A9144">
            <v>89574</v>
          </cell>
          <cell r="B9144" t="str">
            <v>JUNÇÃO DUPLA, PVC, SERIE R, ÁGUA PLUVIAL, DN 100 X 100 X 100 MM, JUNTA</v>
          </cell>
          <cell r="C9144" t="str">
            <v>UN</v>
          </cell>
          <cell r="D9144" t="str">
            <v>CR</v>
          </cell>
          <cell r="E9144">
            <v>80.75</v>
          </cell>
        </row>
        <row r="9145">
          <cell r="A9145" t="str">
            <v>ELÁSTICA,</v>
          </cell>
          <cell r="B9145" t="str">
            <v>FORNECIDO E INSTALADO EM RAMAL DE ENCAMINHAMENTO. AF_12/201</v>
          </cell>
        </row>
        <row r="9146">
          <cell r="A9146">
            <v>4</v>
          </cell>
        </row>
        <row r="9147">
          <cell r="A9147">
            <v>89575</v>
          </cell>
          <cell r="B9147" t="str">
            <v>LUVA, PVC, SOLDÁVEL, DN 50MM, INSTALADO EM PRUMADA DE ÁGUA - FORNECIME</v>
          </cell>
          <cell r="C9147" t="str">
            <v>UN</v>
          </cell>
          <cell r="D9147" t="str">
            <v>CR</v>
          </cell>
          <cell r="E9147">
            <v>6.86</v>
          </cell>
        </row>
        <row r="9148">
          <cell r="A9148" t="str">
            <v>NTO E INST</v>
          </cell>
          <cell r="B9148" t="str">
            <v>ALAÇÃO. AF_12/2014_P</v>
          </cell>
        </row>
        <row r="9149">
          <cell r="A9149">
            <v>89577</v>
          </cell>
          <cell r="B9149" t="str">
            <v>LUVA DE CORRER, PVC, SOLDÁVEL, DN 50MM, INSTALADO EM PRUMADA DE ÁGUA -</v>
          </cell>
          <cell r="C9149" t="str">
            <v>UN</v>
          </cell>
          <cell r="D9149" t="str">
            <v>CR</v>
          </cell>
          <cell r="E9149">
            <v>24.62</v>
          </cell>
        </row>
        <row r="9150">
          <cell r="A9150" t="str">
            <v>FORNECIMEN</v>
          </cell>
          <cell r="B9150" t="str">
            <v>TO E INSTALAÇÃO. AF_12/2014_P</v>
          </cell>
        </row>
        <row r="9151">
          <cell r="A9151">
            <v>89581</v>
          </cell>
          <cell r="B9151" t="str">
            <v>JOELHO 90 GRAUS, PVC, SERIE R, ÁGUA PLUVIAL, DN 75 MM, JUNTA ELÁSTICA,</v>
          </cell>
          <cell r="C9151" t="str">
            <v>UN</v>
          </cell>
          <cell r="D9151" t="str">
            <v>CR</v>
          </cell>
          <cell r="E9151">
            <v>21.29</v>
          </cell>
        </row>
        <row r="9152">
          <cell r="A9152" t="str">
            <v>FORNECIDO</v>
          </cell>
          <cell r="B9152" t="str">
            <v>E INSTALADO EM CONDUTORES VERTICAIS DE ÁGUAS PLUVIAIS. AF_1</v>
          </cell>
        </row>
        <row r="9153">
          <cell r="A9153">
            <v>41671</v>
          </cell>
        </row>
        <row r="9154">
          <cell r="A9154">
            <v>89582</v>
          </cell>
          <cell r="B9154" t="str">
            <v>JOELHO 45 GRAUS, PVC, SERIE R, ÁGUA PLUVIAL, DN 75 MM, JUNTA ELÁSTICA,</v>
          </cell>
          <cell r="C9154" t="str">
            <v>UN</v>
          </cell>
          <cell r="D9154" t="str">
            <v>CR</v>
          </cell>
          <cell r="E9154">
            <v>20.68</v>
          </cell>
        </row>
        <row r="9155">
          <cell r="A9155" t="str">
            <v>FORNECIDO</v>
          </cell>
          <cell r="B9155" t="str">
            <v>E INSTALADO EM CONDUTORES VERTICAIS DE ÁGUAS PLUVIAIS. AF_1</v>
          </cell>
        </row>
        <row r="9156">
          <cell r="A9156">
            <v>41671</v>
          </cell>
        </row>
        <row r="9157">
          <cell r="A9157">
            <v>89584</v>
          </cell>
          <cell r="B9157" t="str">
            <v>JOELHO 90 GRAUS, PVC, SERIE R, ÁGUA PLUVIAL, DN 100 MM, JUNTA ELÁSTICA</v>
          </cell>
          <cell r="C9157" t="str">
            <v>UN</v>
          </cell>
          <cell r="D9157" t="str">
            <v>CR</v>
          </cell>
          <cell r="E9157">
            <v>34.26</v>
          </cell>
        </row>
        <row r="9158">
          <cell r="A9158" t="str">
            <v>, FORNECID</v>
          </cell>
          <cell r="B9158" t="str">
            <v>O E INSTALADO EM CONDUTORES VERTICAIS DE ÁGUAS PLUVIAIS. AF_</v>
          </cell>
        </row>
        <row r="9159">
          <cell r="A9159">
            <v>41974</v>
          </cell>
        </row>
        <row r="9160">
          <cell r="A9160">
            <v>89585</v>
          </cell>
          <cell r="B9160" t="str">
            <v>JOELHO 45 GRAUS, PVC, SERIE R, ÁGUA PLUVIAL, DN 100 MM, JUNTA ELÁSTICA</v>
          </cell>
          <cell r="C9160" t="str">
            <v>UN</v>
          </cell>
          <cell r="D9160" t="str">
            <v>CR</v>
          </cell>
          <cell r="E9160">
            <v>28.56</v>
          </cell>
        </row>
        <row r="9161">
          <cell r="A9161" t="str">
            <v>SINAPI - S</v>
          </cell>
          <cell r="B9161" t="str">
            <v>ISTEMA NACIONAL DE PESQUISA DE CUSTOS E ÍNDICES DA CONSTRUÇÃO CIVIL</v>
          </cell>
        </row>
        <row r="9162">
          <cell r="A9162" t="str">
            <v>PCI.817.01</v>
          </cell>
          <cell r="B9162" t="e">
            <v>#NAME?</v>
          </cell>
          <cell r="D9162" t="str">
            <v>EM</v>
          </cell>
          <cell r="E9162" t="str">
            <v>06/2016 AS 13:04:4</v>
          </cell>
        </row>
        <row r="9163">
          <cell r="D9163" t="str">
            <v>TA</v>
          </cell>
          <cell r="E9163" t="str">
            <v>TÉCNICA: 13/06/20</v>
          </cell>
        </row>
        <row r="9164">
          <cell r="A9164" t="str">
            <v>ENCARGOS S</v>
          </cell>
          <cell r="B9164" t="str">
            <v>OCIAIS DESONERADOS: 90,80%(HORA)   52,84%(MÊS)</v>
          </cell>
        </row>
        <row r="9165">
          <cell r="A9165" t="str">
            <v>ABRANGÊNCI</v>
          </cell>
          <cell r="B9165" t="str">
            <v>A : NACIONAL                                              LOCALIDADE  : BELO</v>
          </cell>
          <cell r="C9165" t="str">
            <v>HORI</v>
          </cell>
        </row>
        <row r="9166">
          <cell r="A9166" t="str">
            <v>REF.COLETA</v>
          </cell>
          <cell r="B9166" t="str">
            <v>: MEDIANO</v>
          </cell>
          <cell r="D9166" t="str">
            <v>TA</v>
          </cell>
          <cell r="E9166" t="str">
            <v>: 05/2016</v>
          </cell>
        </row>
        <row r="9167">
          <cell r="A9167" t="str">
            <v>CÓDIGO</v>
          </cell>
          <cell r="B9167" t="str">
            <v>|D E S C R I Ç Ã O                                                   |UN</v>
          </cell>
          <cell r="C9167" t="str">
            <v>IDADE</v>
          </cell>
          <cell r="D9167" t="str">
            <v>DE</v>
          </cell>
          <cell r="E9167" t="str">
            <v>|CUSTO TOTA</v>
          </cell>
        </row>
        <row r="9168">
          <cell r="A9168" t="str">
            <v>VÍNCULO...</v>
          </cell>
          <cell r="B9168" t="str">
            <v>..: CAIXA REFERENCIAL</v>
          </cell>
        </row>
        <row r="9169">
          <cell r="A9169" t="str">
            <v>, FORNECID</v>
          </cell>
          <cell r="B9169" t="str">
            <v>O E INSTALADO EM CONDUTORES VERTICAIS DE ÁGUAS PLUVIAIS. AF_</v>
          </cell>
        </row>
        <row r="9170">
          <cell r="A9170">
            <v>41974</v>
          </cell>
        </row>
        <row r="9171">
          <cell r="A9171">
            <v>89590</v>
          </cell>
          <cell r="B9171" t="str">
            <v>JOELHO 90 GRAUS, PVC, SERIE R, ÁGUA PLUVIAL, DN 150 MM, JUNTA ELÁSTICA</v>
          </cell>
          <cell r="C9171" t="str">
            <v>UN</v>
          </cell>
          <cell r="D9171" t="str">
            <v>CR</v>
          </cell>
          <cell r="E9171">
            <v>108.31</v>
          </cell>
        </row>
        <row r="9172">
          <cell r="A9172" t="str">
            <v>, FORNECID</v>
          </cell>
          <cell r="B9172" t="str">
            <v>O E INSTALADO EM CONDUTORES VERTICAIS DE ÁGUAS PLUVIAIS. AF_</v>
          </cell>
        </row>
        <row r="9173">
          <cell r="A9173">
            <v>41974</v>
          </cell>
        </row>
        <row r="9174">
          <cell r="A9174">
            <v>89591</v>
          </cell>
          <cell r="B9174" t="str">
            <v>JOELHO 45 GRAUS, PVC, SERIE R, ÁGUA PLUVIAL, DN 150 MM, JUNTA ELÁSTICA</v>
          </cell>
          <cell r="C9174" t="str">
            <v>UN</v>
          </cell>
          <cell r="D9174" t="str">
            <v>CR</v>
          </cell>
          <cell r="E9174">
            <v>87.05</v>
          </cell>
        </row>
        <row r="9175">
          <cell r="A9175" t="str">
            <v>, FORNECID</v>
          </cell>
          <cell r="B9175" t="str">
            <v>O E INSTALADO EM CONDUTORES VERTICAIS DE ÁGUAS PLUVIAIS. AF_</v>
          </cell>
        </row>
        <row r="9176">
          <cell r="A9176">
            <v>41974</v>
          </cell>
        </row>
        <row r="9177">
          <cell r="A9177">
            <v>89593</v>
          </cell>
          <cell r="B9177" t="str">
            <v>LUVA COM ROSCA, PVC, SOLDÁVEL, DN 50MM X 1.1/2", INSTALADO EM PRUMADA</v>
          </cell>
          <cell r="C9177" t="str">
            <v>UN</v>
          </cell>
          <cell r="D9177" t="str">
            <v>CR</v>
          </cell>
          <cell r="E9177">
            <v>17.07</v>
          </cell>
        </row>
        <row r="9178">
          <cell r="A9178" t="str">
            <v>DE ÁGUA -</v>
          </cell>
          <cell r="B9178" t="str">
            <v>FORNECIMENTO E INSTALAÇÃO. AF_12/2014_P</v>
          </cell>
        </row>
        <row r="9179">
          <cell r="A9179">
            <v>89594</v>
          </cell>
          <cell r="B9179" t="str">
            <v>UNIÃO, PVC, SOLDÁVEL, DN 50MM, INSTALADO EM PRUMADA DE ÁGUA - FORNECIM</v>
          </cell>
          <cell r="C9179" t="str">
            <v>UN</v>
          </cell>
          <cell r="D9179" t="str">
            <v>CR</v>
          </cell>
          <cell r="E9179">
            <v>23.7</v>
          </cell>
        </row>
        <row r="9180">
          <cell r="A9180" t="str">
            <v>ENTO E INS</v>
          </cell>
          <cell r="B9180" t="str">
            <v>TALAÇÃO. AF_12/2014_P</v>
          </cell>
        </row>
        <row r="9181">
          <cell r="A9181">
            <v>89595</v>
          </cell>
          <cell r="B9181" t="str">
            <v>ADAPTADOR CURTO COM BOLSA E ROSCA PARA REGISTRO, PVC, SOLDÁVEL, DN 50M</v>
          </cell>
          <cell r="C9181" t="str">
            <v>UN</v>
          </cell>
          <cell r="D9181" t="str">
            <v>CR</v>
          </cell>
          <cell r="E9181">
            <v>9.93</v>
          </cell>
        </row>
        <row r="9182">
          <cell r="A9182" t="str">
            <v>M X 1.1/4"</v>
          </cell>
          <cell r="B9182" t="str">
            <v>, INSTALADO EM PRUMADA DE ÁGUA - FORNECIMENTO E INSTALAÇÃO.</v>
          </cell>
        </row>
        <row r="9183">
          <cell r="A9183" t="str">
            <v>AF_12/2014</v>
          </cell>
          <cell r="B9183" t="str">
            <v>_P</v>
          </cell>
        </row>
        <row r="9184">
          <cell r="A9184">
            <v>89596</v>
          </cell>
          <cell r="B9184" t="str">
            <v>ADAPTADOR CURTO COM BOLSA E ROSCA PARA REGISTRO, PVC, SOLDÁVEL, DN 50M</v>
          </cell>
          <cell r="C9184" t="str">
            <v>UN</v>
          </cell>
          <cell r="D9184" t="str">
            <v>CR</v>
          </cell>
          <cell r="E9184">
            <v>6.95</v>
          </cell>
        </row>
        <row r="9185">
          <cell r="A9185" t="str">
            <v>M X 1.1/2"</v>
          </cell>
          <cell r="B9185" t="str">
            <v>, INSTALADO EM PRUMADA DE ÁGUA - FORNECIMENTO E INSTALAÇÃO.</v>
          </cell>
        </row>
        <row r="9186">
          <cell r="A9186" t="str">
            <v>AF_12/2014</v>
          </cell>
          <cell r="B9186" t="str">
            <v>_P</v>
          </cell>
        </row>
        <row r="9187">
          <cell r="A9187">
            <v>89597</v>
          </cell>
          <cell r="B9187" t="str">
            <v>LUVA, PVC, SOLDÁVEL, DN 60MM, INSTALADO EM PRUMADA DE ÁGUA - FORNECIME</v>
          </cell>
          <cell r="C9187" t="str">
            <v>UN</v>
          </cell>
          <cell r="D9187" t="str">
            <v>CR</v>
          </cell>
          <cell r="E9187">
            <v>13.66</v>
          </cell>
        </row>
        <row r="9188">
          <cell r="A9188" t="str">
            <v>NTO E INST</v>
          </cell>
          <cell r="B9188" t="str">
            <v>ALAÇÃO. AF_12/2014_P</v>
          </cell>
        </row>
        <row r="9189">
          <cell r="A9189">
            <v>89599</v>
          </cell>
          <cell r="B9189" t="str">
            <v>LUVA SIMPLES, PVC, SERIE R, ÁGUA PLUVIAL, DN 75 MM, JUNTA ELÁSTICA, FO</v>
          </cell>
          <cell r="C9189" t="str">
            <v>UN</v>
          </cell>
          <cell r="D9189" t="str">
            <v>CR</v>
          </cell>
          <cell r="E9189">
            <v>13.54</v>
          </cell>
        </row>
        <row r="9190">
          <cell r="A9190" t="str">
            <v>RNECIDO E</v>
          </cell>
          <cell r="B9190" t="str">
            <v>INSTALADO EM CONDUTORES VERTICAIS DE ÁGUAS PLUVIAIS. AF_12/2</v>
          </cell>
        </row>
        <row r="9191">
          <cell r="A9191">
            <v>14</v>
          </cell>
        </row>
        <row r="9192">
          <cell r="A9192">
            <v>89600</v>
          </cell>
          <cell r="B9192" t="str">
            <v>LUVA DE CORRER, PVC, SERIE R, ÁGUA PLUVIAL, DN 75 MM, JUNTA ELÁSTICA,</v>
          </cell>
          <cell r="C9192" t="str">
            <v>UN</v>
          </cell>
          <cell r="D9192" t="str">
            <v>CR</v>
          </cell>
          <cell r="E9192">
            <v>15.44</v>
          </cell>
        </row>
        <row r="9193">
          <cell r="A9193" t="str">
            <v>FORNECIDO</v>
          </cell>
          <cell r="B9193" t="str">
            <v>E INSTALADO EM CONDUTORES VERTICAIS DE ÁGUAS PLUVIAIS. AF_12</v>
          </cell>
        </row>
        <row r="9194">
          <cell r="A9194" t="str">
            <v>/2014</v>
          </cell>
        </row>
        <row r="9195">
          <cell r="A9195">
            <v>89605</v>
          </cell>
          <cell r="B9195" t="str">
            <v>LUVA DE REDUÇÃO, PVC, SOLDÁVEL, DN 60MM X 50MM, INSTALADO EM PRUMADA D</v>
          </cell>
          <cell r="C9195" t="str">
            <v>UN</v>
          </cell>
          <cell r="D9195" t="str">
            <v>CR</v>
          </cell>
          <cell r="E9195">
            <v>12.21</v>
          </cell>
        </row>
        <row r="9196">
          <cell r="A9196" t="str">
            <v>E ÁGUA - F</v>
          </cell>
          <cell r="B9196" t="str">
            <v>ORNECIMENTO E INSTALAÇÃO. AF_12/2014_P</v>
          </cell>
        </row>
        <row r="9197">
          <cell r="A9197" t="str">
            <v>SINAPI - S</v>
          </cell>
          <cell r="B9197" t="str">
            <v>ISTEMA NACIONAL DE PESQUISA DE CUSTOS E ÍNDICES DA CONSTRUÇÃO CIVIL</v>
          </cell>
        </row>
        <row r="9198">
          <cell r="A9198" t="str">
            <v>PCI.817.01</v>
          </cell>
          <cell r="B9198" t="e">
            <v>#NAME?</v>
          </cell>
          <cell r="D9198" t="str">
            <v>EM</v>
          </cell>
          <cell r="E9198" t="str">
            <v>06/2016 AS 13:04:4</v>
          </cell>
        </row>
        <row r="9199">
          <cell r="D9199" t="str">
            <v>TA</v>
          </cell>
          <cell r="E9199" t="str">
            <v>TÉCNICA: 13/06/20</v>
          </cell>
        </row>
        <row r="9200">
          <cell r="A9200" t="str">
            <v>ENCARGOS S</v>
          </cell>
          <cell r="B9200" t="str">
            <v>OCIAIS DESONERADOS: 90,80%(HORA)   52,84%(MÊS)</v>
          </cell>
        </row>
        <row r="9201">
          <cell r="A9201" t="str">
            <v>ABRANGÊNCI</v>
          </cell>
          <cell r="B9201" t="str">
            <v>A : NACIONAL                                              LOCALIDADE  : BELO</v>
          </cell>
          <cell r="C9201" t="str">
            <v>HORI</v>
          </cell>
        </row>
        <row r="9202">
          <cell r="A9202" t="str">
            <v>REF.COLETA</v>
          </cell>
          <cell r="B9202" t="str">
            <v>: MEDIANO</v>
          </cell>
          <cell r="D9202" t="str">
            <v>TA</v>
          </cell>
          <cell r="E9202" t="str">
            <v>: 05/2016</v>
          </cell>
        </row>
        <row r="9203">
          <cell r="A9203" t="str">
            <v>CÓDIGO</v>
          </cell>
          <cell r="B9203" t="str">
            <v>|D E S C R I Ç Ã O                                                   |UN</v>
          </cell>
          <cell r="C9203" t="str">
            <v>IDADE</v>
          </cell>
          <cell r="D9203" t="str">
            <v>DE</v>
          </cell>
          <cell r="E9203" t="str">
            <v>|CUSTO TOTA</v>
          </cell>
        </row>
        <row r="9204">
          <cell r="A9204" t="str">
            <v>VÍNCULO...</v>
          </cell>
          <cell r="B9204" t="str">
            <v>..: CAIXA REFERENCIAL</v>
          </cell>
        </row>
        <row r="9205">
          <cell r="A9205">
            <v>89609</v>
          </cell>
          <cell r="B9205" t="str">
            <v>UNIÃO, PVC, SOLDÁVEL, DN 60MM, INSTALADO EM PRUMADA DE ÁGUA - FORNECIM</v>
          </cell>
          <cell r="C9205" t="str">
            <v>UN</v>
          </cell>
          <cell r="D9205" t="str">
            <v>CR</v>
          </cell>
          <cell r="E9205">
            <v>51.16</v>
          </cell>
        </row>
        <row r="9206">
          <cell r="A9206" t="str">
            <v>ENTO E INS</v>
          </cell>
          <cell r="B9206" t="str">
            <v>TALAÇÃO. AF_12/2014_P</v>
          </cell>
        </row>
        <row r="9207">
          <cell r="A9207">
            <v>89610</v>
          </cell>
          <cell r="B9207" t="str">
            <v>ADAPTADOR CURTO COM BOLSA E ROSCA PARA REGISTRO, PVC, SOLDÁVEL, DN 60M</v>
          </cell>
          <cell r="C9207" t="str">
            <v>UN</v>
          </cell>
          <cell r="D9207" t="str">
            <v>CR</v>
          </cell>
          <cell r="E9207">
            <v>13.23</v>
          </cell>
        </row>
        <row r="9208">
          <cell r="A9208" t="str">
            <v>M X 2", IN</v>
          </cell>
          <cell r="B9208" t="str">
            <v>STALADO EM PRUMADA DE ÁGUA - FORNECIMENTO E INSTALAÇÃO. AF_1</v>
          </cell>
        </row>
        <row r="9209">
          <cell r="A9209" t="str">
            <v>2/2014_P</v>
          </cell>
        </row>
        <row r="9210">
          <cell r="A9210">
            <v>89611</v>
          </cell>
          <cell r="B9210" t="str">
            <v>LUVA, PVC, SOLDÁVEL, DN 75MM, INSTALADO EM PRUMADA DE ÁGUA - FORNECIME</v>
          </cell>
          <cell r="C9210" t="str">
            <v>UN</v>
          </cell>
          <cell r="D9210" t="str">
            <v>CR</v>
          </cell>
          <cell r="E9210">
            <v>20.149999999999999</v>
          </cell>
        </row>
        <row r="9211">
          <cell r="A9211" t="str">
            <v>NTO E INST</v>
          </cell>
          <cell r="B9211" t="str">
            <v>ALAÇÃO. AF_12/2014_P</v>
          </cell>
        </row>
        <row r="9212">
          <cell r="A9212">
            <v>89612</v>
          </cell>
          <cell r="B9212" t="str">
            <v>UNIÃO, PVC, SOLDÁVEL, DN 75MM, INSTALADO EM PRUMADA DE ÁGUA - FORNECIM</v>
          </cell>
          <cell r="C9212" t="str">
            <v>UN</v>
          </cell>
          <cell r="D9212" t="str">
            <v>CR</v>
          </cell>
          <cell r="E9212">
            <v>103.54</v>
          </cell>
        </row>
        <row r="9213">
          <cell r="A9213" t="str">
            <v>ENTO E INS</v>
          </cell>
          <cell r="B9213" t="str">
            <v>TALAÇÃO. AF_12/2014_P</v>
          </cell>
        </row>
        <row r="9214">
          <cell r="A9214">
            <v>89613</v>
          </cell>
          <cell r="B9214" t="str">
            <v>ADAPTADOR CURTO COM BOLSA E ROSCA PARA REGISTRO, PVC, SOLDÁVEL, DN 75M</v>
          </cell>
          <cell r="C9214" t="str">
            <v>UN</v>
          </cell>
          <cell r="D9214" t="str">
            <v>CR</v>
          </cell>
          <cell r="E9214">
            <v>21.56</v>
          </cell>
        </row>
        <row r="9215">
          <cell r="A9215" t="str">
            <v>M X 2.1/2"</v>
          </cell>
          <cell r="B9215" t="str">
            <v>, INSTALADO EM PRUMADA DE ÁGUA - FORNECIMENTO E INSTALAÇÃO.</v>
          </cell>
        </row>
        <row r="9216">
          <cell r="A9216" t="str">
            <v>AF_12/2014</v>
          </cell>
          <cell r="B9216" t="str">
            <v>_P</v>
          </cell>
        </row>
        <row r="9217">
          <cell r="A9217">
            <v>89614</v>
          </cell>
          <cell r="B9217" t="str">
            <v>LUVA, PVC, SOLDÁVEL, DN 85MM, INSTALADO EM PRUMADA DE ÁGUA - FORNECIME</v>
          </cell>
          <cell r="C9217" t="str">
            <v>UN</v>
          </cell>
          <cell r="D9217" t="str">
            <v>CR</v>
          </cell>
          <cell r="E9217">
            <v>38.96</v>
          </cell>
        </row>
        <row r="9218">
          <cell r="A9218" t="str">
            <v>NTO E INST</v>
          </cell>
          <cell r="B9218" t="str">
            <v>ALAÇÃO. AF_12/2014_P</v>
          </cell>
        </row>
        <row r="9219">
          <cell r="A9219">
            <v>89615</v>
          </cell>
          <cell r="B9219" t="str">
            <v>UNIÃO, PVC, SOLDÁVEL, DN 85MM, INSTALADO EM PRUMADA DE ÁGUA - FORNECIM</v>
          </cell>
          <cell r="C9219" t="str">
            <v>UN</v>
          </cell>
          <cell r="D9219" t="str">
            <v>CR</v>
          </cell>
          <cell r="E9219">
            <v>151.62</v>
          </cell>
        </row>
        <row r="9220">
          <cell r="A9220" t="str">
            <v>ENTO E INS</v>
          </cell>
          <cell r="B9220" t="str">
            <v>TALAÇÃO. AF_12/2014_P</v>
          </cell>
        </row>
        <row r="9221">
          <cell r="A9221">
            <v>89616</v>
          </cell>
          <cell r="B9221" t="str">
            <v>ADAPTADOR CURTO COM BOLSA E ROSCA PARA REGISTRO, PVC, SOLDÁVEL, DN 85M</v>
          </cell>
          <cell r="C9221" t="str">
            <v>UN</v>
          </cell>
          <cell r="D9221" t="str">
            <v>CR</v>
          </cell>
          <cell r="E9221">
            <v>30.2</v>
          </cell>
        </row>
        <row r="9222">
          <cell r="A9222" t="str">
            <v>M X 3", IN</v>
          </cell>
          <cell r="B9222" t="str">
            <v>STALADO EM PRUMADA DE ÁGUA - FORNECIMENTO E INSTALAÇÃO. AF_1</v>
          </cell>
        </row>
        <row r="9223">
          <cell r="A9223" t="str">
            <v>2/2014_P</v>
          </cell>
        </row>
        <row r="9224">
          <cell r="A9224">
            <v>89617</v>
          </cell>
          <cell r="B9224" t="str">
            <v>TE, PVC, SOLDÁVEL, DN 25MM, INSTALADO EM PRUMADA DE ÁGUA - FORNECIMENT</v>
          </cell>
          <cell r="C9224" t="str">
            <v>UN</v>
          </cell>
          <cell r="D9224" t="str">
            <v>CR</v>
          </cell>
          <cell r="E9224">
            <v>3.98</v>
          </cell>
        </row>
        <row r="9225">
          <cell r="A9225" t="str">
            <v>O E INSTAL</v>
          </cell>
          <cell r="B9225" t="str">
            <v>AÇÃO. AF_12/2014_P</v>
          </cell>
        </row>
        <row r="9226">
          <cell r="A9226">
            <v>89618</v>
          </cell>
          <cell r="B9226" t="str">
            <v>TÊ COM BUCHA DE LATÃO NA BOLSA CENTRAL, PVC, SOLDÁVEL, DN 25MM X 1/2",</v>
          </cell>
          <cell r="C9226" t="str">
            <v>UN</v>
          </cell>
          <cell r="D9226" t="str">
            <v>CR</v>
          </cell>
          <cell r="E9226">
            <v>9.8699999999999992</v>
          </cell>
        </row>
        <row r="9227">
          <cell r="A9227" t="str">
            <v>INSTALADO</v>
          </cell>
          <cell r="B9227" t="str">
            <v>EM PRUMADA DE ÁGUA - FORNECIMENTO E INSTALAÇÃO. AF_12/2014_</v>
          </cell>
        </row>
        <row r="9228">
          <cell r="A9228" t="str">
            <v>P</v>
          </cell>
        </row>
        <row r="9229">
          <cell r="A9229">
            <v>89619</v>
          </cell>
          <cell r="B9229" t="str">
            <v>TÊ DE REDUÇÃO, PVC, SOLDÁVEL, DN 25MM X 20MM, INSTALADO EM PRUMADA DE</v>
          </cell>
          <cell r="C9229" t="str">
            <v>UN</v>
          </cell>
          <cell r="D9229" t="str">
            <v>CR</v>
          </cell>
          <cell r="E9229">
            <v>5.22</v>
          </cell>
        </row>
        <row r="9230">
          <cell r="A9230" t="str">
            <v>ÁGUA - FOR</v>
          </cell>
          <cell r="B9230" t="str">
            <v>NECIMENTO E INSTALAÇÃO. AF_12/2014_P</v>
          </cell>
        </row>
        <row r="9231">
          <cell r="A9231">
            <v>89620</v>
          </cell>
          <cell r="B9231" t="str">
            <v>TE, PVC, SOLDÁVEL, DN 32MM, INSTALADO EM PRUMADA DE ÁGUA - FORNECIMENT</v>
          </cell>
          <cell r="C9231" t="str">
            <v>UN</v>
          </cell>
          <cell r="D9231" t="str">
            <v>CR</v>
          </cell>
          <cell r="E9231">
            <v>6.11</v>
          </cell>
        </row>
        <row r="9232">
          <cell r="A9232" t="str">
            <v>O E INSTAL</v>
          </cell>
          <cell r="B9232" t="str">
            <v>AÇÃO. AF_12/2014_P</v>
          </cell>
        </row>
        <row r="9233">
          <cell r="A9233" t="str">
            <v>SINAPI - S</v>
          </cell>
          <cell r="B9233" t="str">
            <v>ISTEMA NACIONAL DE PESQUISA DE CUSTOS E ÍNDICES DA CONSTRUÇÃO CIVIL</v>
          </cell>
        </row>
        <row r="9234">
          <cell r="A9234" t="str">
            <v>PCI.817.01</v>
          </cell>
          <cell r="B9234" t="e">
            <v>#NAME?</v>
          </cell>
          <cell r="D9234" t="str">
            <v>EM</v>
          </cell>
          <cell r="E9234" t="str">
            <v>06/2016 AS 13:04:4</v>
          </cell>
        </row>
        <row r="9235">
          <cell r="D9235" t="str">
            <v>TA</v>
          </cell>
          <cell r="E9235" t="str">
            <v>TÉCNICA: 13/06/20</v>
          </cell>
        </row>
        <row r="9236">
          <cell r="A9236" t="str">
            <v>ENCARGOS S</v>
          </cell>
          <cell r="B9236" t="str">
            <v>OCIAIS DESONERADOS: 90,80%(HORA)   52,84%(MÊS)</v>
          </cell>
        </row>
        <row r="9237">
          <cell r="A9237" t="str">
            <v>ABRANGÊNCI</v>
          </cell>
          <cell r="B9237" t="str">
            <v>A : NACIONAL                                              LOCALIDADE  : BELO</v>
          </cell>
          <cell r="C9237" t="str">
            <v>HORI</v>
          </cell>
        </row>
        <row r="9238">
          <cell r="A9238" t="str">
            <v>REF.COLETA</v>
          </cell>
          <cell r="B9238" t="str">
            <v>: MEDIANO</v>
          </cell>
          <cell r="D9238" t="str">
            <v>TA</v>
          </cell>
          <cell r="E9238" t="str">
            <v>: 05/2016</v>
          </cell>
        </row>
        <row r="9239">
          <cell r="A9239" t="str">
            <v>CÓDIGO</v>
          </cell>
          <cell r="B9239" t="str">
            <v>|D E S C R I Ç Ã O                                                   |UN</v>
          </cell>
          <cell r="C9239" t="str">
            <v>IDADE</v>
          </cell>
          <cell r="D9239" t="str">
            <v>DE</v>
          </cell>
          <cell r="E9239" t="str">
            <v>|CUSTO TOTA</v>
          </cell>
        </row>
        <row r="9240">
          <cell r="A9240" t="str">
            <v>VÍNCULO...</v>
          </cell>
          <cell r="B9240" t="str">
            <v>..: CAIXA REFERENCIAL</v>
          </cell>
        </row>
        <row r="9241">
          <cell r="A9241">
            <v>89621</v>
          </cell>
          <cell r="B9241" t="str">
            <v>TÊ COM BUCHA DE LATÃO NA BOLSA CENTRAL, PVC, SOLDÁVEL, DN 32MM X 3/4",</v>
          </cell>
          <cell r="C9241" t="str">
            <v>UN</v>
          </cell>
          <cell r="D9241" t="str">
            <v>CR</v>
          </cell>
          <cell r="E9241">
            <v>15.54</v>
          </cell>
        </row>
        <row r="9242">
          <cell r="A9242" t="str">
            <v>INSTALADO</v>
          </cell>
          <cell r="B9242" t="str">
            <v>EM PRUMADA DE ÁGUA - FORNECIMENTO E INSTALAÇÃO. AF_12/2014_</v>
          </cell>
        </row>
        <row r="9243">
          <cell r="A9243" t="str">
            <v>P</v>
          </cell>
        </row>
        <row r="9244">
          <cell r="A9244">
            <v>89622</v>
          </cell>
          <cell r="B9244" t="str">
            <v>TÊ DE REDUÇÃO, PVC, SOLDÁVEL, DN 32MM X 25MM, INSTALADO EM PRUMADA DE</v>
          </cell>
          <cell r="C9244" t="str">
            <v>UN</v>
          </cell>
          <cell r="D9244" t="str">
            <v>CR</v>
          </cell>
          <cell r="E9244">
            <v>8.0399999999999991</v>
          </cell>
        </row>
        <row r="9245">
          <cell r="A9245" t="str">
            <v>ÁGUA - FOR</v>
          </cell>
          <cell r="B9245" t="str">
            <v>NECIMENTO E INSTALAÇÃO. AF_12/2014_P</v>
          </cell>
        </row>
        <row r="9246">
          <cell r="A9246">
            <v>89623</v>
          </cell>
          <cell r="B9246" t="str">
            <v>TE, PVC, SOLDÁVEL, DN 40MM, INSTALADO EM PRUMADA DE ÁGUA - FORNECIMENT</v>
          </cell>
          <cell r="C9246" t="str">
            <v>UN</v>
          </cell>
          <cell r="D9246" t="str">
            <v>CR</v>
          </cell>
          <cell r="E9246">
            <v>10.53</v>
          </cell>
        </row>
        <row r="9247">
          <cell r="A9247" t="str">
            <v>O E INSTAL</v>
          </cell>
          <cell r="B9247" t="str">
            <v>AÇÃO. AF_12/2014_P</v>
          </cell>
        </row>
        <row r="9248">
          <cell r="A9248">
            <v>89624</v>
          </cell>
          <cell r="B9248" t="str">
            <v>TÊ DE REDUÇÃO, PVC, SOLDÁVEL, DN 40MM X 32MM, INSTALADO EM PRUMADA DE</v>
          </cell>
          <cell r="C9248" t="str">
            <v>UN</v>
          </cell>
          <cell r="D9248" t="str">
            <v>CR</v>
          </cell>
          <cell r="E9248">
            <v>10.43</v>
          </cell>
        </row>
        <row r="9249">
          <cell r="A9249" t="str">
            <v>ÁGUA - FOR</v>
          </cell>
          <cell r="B9249" t="str">
            <v>NECIMENTO E INSTALAÇÃO. AF_12/2014_P</v>
          </cell>
        </row>
        <row r="9250">
          <cell r="A9250">
            <v>89625</v>
          </cell>
          <cell r="B9250" t="str">
            <v>TE, PVC, SOLDÁVEL, DN 50MM, INSTALADO EM PRUMADA DE ÁGUA - FORNECIMENT</v>
          </cell>
          <cell r="C9250" t="str">
            <v>UN</v>
          </cell>
          <cell r="D9250" t="str">
            <v>CR</v>
          </cell>
          <cell r="E9250">
            <v>12.69</v>
          </cell>
        </row>
        <row r="9251">
          <cell r="A9251" t="str">
            <v>O E INSTAL</v>
          </cell>
          <cell r="B9251" t="str">
            <v>AÇÃO. AF_12/2014_P</v>
          </cell>
        </row>
        <row r="9252">
          <cell r="A9252">
            <v>89626</v>
          </cell>
          <cell r="B9252" t="str">
            <v>TÊ DE REDUÇÃO, PVC, SOLDÁVEL, DN 50MM X 40MM, INSTALADO EM PRUMADA DE</v>
          </cell>
          <cell r="C9252" t="str">
            <v>UN</v>
          </cell>
          <cell r="D9252" t="str">
            <v>CR</v>
          </cell>
          <cell r="E9252">
            <v>16</v>
          </cell>
        </row>
        <row r="9253">
          <cell r="A9253" t="str">
            <v>ÁGUA - FOR</v>
          </cell>
          <cell r="B9253" t="str">
            <v>NECIMENTO E INSTALAÇÃO. AF_12/2014_P</v>
          </cell>
        </row>
        <row r="9254">
          <cell r="A9254">
            <v>89627</v>
          </cell>
          <cell r="B9254" t="str">
            <v>TÊ DE REDUÇÃO, PVC, SOLDÁVEL, DN 50MM X 25MM, INSTALADO EM PRUMADA DE</v>
          </cell>
          <cell r="C9254" t="str">
            <v>UN</v>
          </cell>
          <cell r="D9254" t="str">
            <v>CR</v>
          </cell>
          <cell r="E9254">
            <v>12.47</v>
          </cell>
        </row>
        <row r="9255">
          <cell r="A9255" t="str">
            <v>ÁGUA - FOR</v>
          </cell>
          <cell r="B9255" t="str">
            <v>NECIMENTO E INSTALAÇÃO. AF_12/2014_P</v>
          </cell>
        </row>
        <row r="9256">
          <cell r="A9256">
            <v>89628</v>
          </cell>
          <cell r="B9256" t="str">
            <v>TE, PVC, SOLDÁVEL, DN 60MM, INSTALADO EM PRUMADA DE ÁGUA - FORNECIMENT</v>
          </cell>
          <cell r="C9256" t="str">
            <v>UN</v>
          </cell>
          <cell r="D9256" t="str">
            <v>CR</v>
          </cell>
          <cell r="E9256">
            <v>26.36</v>
          </cell>
        </row>
        <row r="9257">
          <cell r="A9257" t="str">
            <v>O E INSTAL</v>
          </cell>
          <cell r="B9257" t="str">
            <v>AÇÃO. AF_12/2014_P</v>
          </cell>
        </row>
        <row r="9258">
          <cell r="A9258">
            <v>89629</v>
          </cell>
          <cell r="B9258" t="str">
            <v>TE, PVC, SOLDÁVEL, DN 75MM, INSTALADO EM PRUMADA DE ÁGUA - FORNECIMENT</v>
          </cell>
          <cell r="C9258" t="str">
            <v>UN</v>
          </cell>
          <cell r="D9258" t="str">
            <v>CR</v>
          </cell>
          <cell r="E9258">
            <v>46.66</v>
          </cell>
        </row>
        <row r="9259">
          <cell r="A9259" t="str">
            <v>O E INSTAL</v>
          </cell>
          <cell r="B9259" t="str">
            <v>AÇÃO. AF_12/2014_P</v>
          </cell>
        </row>
        <row r="9260">
          <cell r="A9260">
            <v>89630</v>
          </cell>
          <cell r="B9260" t="str">
            <v>TE DE REDUÇÃO, PVC, SOLDÁVEL, DN 75MM X 50MM, INSTALADO EM PRUMADA DE</v>
          </cell>
          <cell r="C9260" t="str">
            <v>UN</v>
          </cell>
          <cell r="D9260" t="str">
            <v>CR</v>
          </cell>
          <cell r="E9260">
            <v>40.06</v>
          </cell>
        </row>
        <row r="9261">
          <cell r="A9261" t="str">
            <v>ÁGUA - FOR</v>
          </cell>
          <cell r="B9261" t="str">
            <v>NECIMENTO E INSTALAÇÃO. AF_12/2014_P</v>
          </cell>
        </row>
        <row r="9262">
          <cell r="A9262">
            <v>89631</v>
          </cell>
          <cell r="B9262" t="str">
            <v>TE, PVC, SOLDÁVEL, DN 85MM, INSTALADO EM PRUMADA DE ÁGUA - FORNECIMENT</v>
          </cell>
          <cell r="C9262" t="str">
            <v>UN</v>
          </cell>
          <cell r="D9262" t="str">
            <v>CR</v>
          </cell>
          <cell r="E9262">
            <v>68.64</v>
          </cell>
        </row>
        <row r="9263">
          <cell r="A9263" t="str">
            <v>O E INSTAL</v>
          </cell>
          <cell r="B9263" t="str">
            <v>AÇÃO. AF_12/2014_P</v>
          </cell>
        </row>
        <row r="9264">
          <cell r="A9264">
            <v>89632</v>
          </cell>
          <cell r="B9264" t="str">
            <v>TE DE REDUÇÃO, PVC, SOLDÁVEL, DN 85MM X 60MM, INSTALADO EM PRUMADA DE</v>
          </cell>
          <cell r="C9264" t="str">
            <v>UN</v>
          </cell>
          <cell r="D9264" t="str">
            <v>CR</v>
          </cell>
          <cell r="E9264">
            <v>58.83</v>
          </cell>
        </row>
        <row r="9265">
          <cell r="A9265" t="str">
            <v>ÁGUA - FOR</v>
          </cell>
          <cell r="B9265" t="str">
            <v>NECIMENTO E INSTALAÇÃO. AF_12/2014_P</v>
          </cell>
        </row>
        <row r="9266">
          <cell r="A9266">
            <v>89637</v>
          </cell>
          <cell r="B9266" t="str">
            <v>JOELHO 90 GRAUS, CPVC, SOLDÁVEL, DN 15MM, INSTALADO EM RAMAL OU SUB-RA</v>
          </cell>
          <cell r="C9266" t="str">
            <v>UN</v>
          </cell>
          <cell r="D9266" t="str">
            <v>CR</v>
          </cell>
          <cell r="E9266">
            <v>5.69</v>
          </cell>
        </row>
        <row r="9267">
          <cell r="A9267" t="str">
            <v>MAL DE ÁGU</v>
          </cell>
          <cell r="B9267" t="str">
            <v>A - FORNECIMENTO E INSTALAÇÃO. AF_12/2014</v>
          </cell>
        </row>
        <row r="9268">
          <cell r="A9268">
            <v>89641</v>
          </cell>
          <cell r="B9268" t="str">
            <v>JOELHO 90 GRAUS, CPVC, SOLDÁVEL, DN 22MM, INSTALADO EM RAMAL OU SUB-RA</v>
          </cell>
          <cell r="C9268" t="str">
            <v>UN</v>
          </cell>
          <cell r="D9268" t="str">
            <v>CR</v>
          </cell>
          <cell r="E9268">
            <v>8</v>
          </cell>
        </row>
        <row r="9269">
          <cell r="A9269" t="str">
            <v>SINAPI - S</v>
          </cell>
          <cell r="B9269" t="str">
            <v>ISTEMA NACIONAL DE PESQUISA DE CUSTOS E ÍNDICES DA CONSTRUÇÃO CIVIL</v>
          </cell>
        </row>
        <row r="9270">
          <cell r="A9270" t="str">
            <v>PCI.817.01</v>
          </cell>
          <cell r="B9270" t="e">
            <v>#NAME?</v>
          </cell>
          <cell r="D9270" t="str">
            <v>EM</v>
          </cell>
          <cell r="E9270" t="str">
            <v>06/2016 AS 13:04:4</v>
          </cell>
        </row>
        <row r="9271">
          <cell r="D9271" t="str">
            <v>TA</v>
          </cell>
          <cell r="E9271" t="str">
            <v>TÉCNICA: 13/06/20</v>
          </cell>
        </row>
        <row r="9272">
          <cell r="A9272" t="str">
            <v>ENCARGOS S</v>
          </cell>
          <cell r="B9272" t="str">
            <v>OCIAIS DESONERADOS: 90,80%(HORA)   52,84%(MÊS)</v>
          </cell>
        </row>
        <row r="9273">
          <cell r="A9273" t="str">
            <v>ABRANGÊNCI</v>
          </cell>
          <cell r="B9273" t="str">
            <v>A : NACIONAL                                              LOCALIDADE  : BELO</v>
          </cell>
          <cell r="C9273" t="str">
            <v>HORI</v>
          </cell>
        </row>
        <row r="9274">
          <cell r="A9274" t="str">
            <v>REF.COLETA</v>
          </cell>
          <cell r="B9274" t="str">
            <v>: MEDIANO</v>
          </cell>
          <cell r="D9274" t="str">
            <v>TA</v>
          </cell>
          <cell r="E9274" t="str">
            <v>: 05/2016</v>
          </cell>
        </row>
        <row r="9275">
          <cell r="A9275" t="str">
            <v>CÓDIGO</v>
          </cell>
          <cell r="B9275" t="str">
            <v>|D E S C R I Ç Ã O                                                   |UN</v>
          </cell>
          <cell r="C9275" t="str">
            <v>IDADE</v>
          </cell>
          <cell r="D9275" t="str">
            <v>DE</v>
          </cell>
          <cell r="E9275" t="str">
            <v>|CUSTO TOTA</v>
          </cell>
        </row>
        <row r="9276">
          <cell r="A9276" t="str">
            <v>VÍNCULO...</v>
          </cell>
          <cell r="B9276" t="str">
            <v>..: CAIXA REFERENCIAL</v>
          </cell>
        </row>
        <row r="9277">
          <cell r="A9277" t="str">
            <v>MAL DE ÁGU</v>
          </cell>
          <cell r="B9277" t="str">
            <v>A - FORNECIMENTO E INSTALAÇÃO. AF_12/2014</v>
          </cell>
        </row>
        <row r="9278">
          <cell r="A9278">
            <v>89645</v>
          </cell>
          <cell r="B9278" t="str">
            <v>JOELHO DE TRANSIÇÃO, 90 GRAUS, CPVC, SOLDÁVEL, DN 22MM X 3/4", INSTALA</v>
          </cell>
          <cell r="C9278" t="str">
            <v>UN</v>
          </cell>
          <cell r="D9278" t="str">
            <v>CR</v>
          </cell>
          <cell r="E9278">
            <v>17.600000000000001</v>
          </cell>
        </row>
        <row r="9279">
          <cell r="A9279" t="str">
            <v>DO EM RAMA</v>
          </cell>
          <cell r="B9279" t="str">
            <v>L OU SUB-RAMAL DE ÁGUA - FORNECIMENTO E INSTALAÇÃO. AF_12/20</v>
          </cell>
        </row>
        <row r="9280">
          <cell r="A9280">
            <v>14</v>
          </cell>
        </row>
        <row r="9281">
          <cell r="A9281">
            <v>89651</v>
          </cell>
          <cell r="B9281" t="str">
            <v>LUVA, CPVC, SOLDÁVEL, DN 15MM, INSTALADO EM RAMAL OU SUB-RAMAL DE ÁGUA</v>
          </cell>
          <cell r="C9281" t="str">
            <v>UN</v>
          </cell>
          <cell r="D9281" t="str">
            <v>CR</v>
          </cell>
          <cell r="E9281">
            <v>3.84</v>
          </cell>
        </row>
        <row r="9282">
          <cell r="A9282" t="e">
            <v>#NAME?</v>
          </cell>
          <cell r="B9282" t="str">
            <v>MENTO E INSTALAÇÃO. AF_12/2014</v>
          </cell>
        </row>
        <row r="9283">
          <cell r="A9283">
            <v>89653</v>
          </cell>
          <cell r="B9283" t="str">
            <v>LUVA DE TRANSIÇÃO, CPVC, SOLDÁVEL, DN15MM X 1/2", INSTALADO EM RAMAL O</v>
          </cell>
          <cell r="C9283" t="str">
            <v>UN</v>
          </cell>
          <cell r="D9283" t="str">
            <v>CR</v>
          </cell>
          <cell r="E9283">
            <v>11.21</v>
          </cell>
        </row>
        <row r="9284">
          <cell r="A9284" t="str">
            <v>U SUB-RAMA</v>
          </cell>
          <cell r="B9284" t="str">
            <v>L DE ÁGUA - FORNECIMENTO E INSTALAÇÃO. AF_12/2014</v>
          </cell>
        </row>
        <row r="9285">
          <cell r="A9285">
            <v>89660</v>
          </cell>
          <cell r="B9285" t="str">
            <v>LUVA DE TRANSIÇÃO, CPVC, SOLDÁVEL, DN22MM X 25MM, INSTALADO EM RAMAL O</v>
          </cell>
          <cell r="C9285" t="str">
            <v>UN</v>
          </cell>
          <cell r="D9285" t="str">
            <v>CR</v>
          </cell>
          <cell r="E9285">
            <v>4.8600000000000003</v>
          </cell>
        </row>
        <row r="9286">
          <cell r="A9286" t="str">
            <v>U SUB-RAMA</v>
          </cell>
          <cell r="B9286" t="str">
            <v>L DE ÁGUA - FORNECIMENTO E INSTALAÇÃO. AF_12/2014</v>
          </cell>
        </row>
        <row r="9287">
          <cell r="A9287">
            <v>89665</v>
          </cell>
          <cell r="B9287" t="str">
            <v>REDUÇÃO EXCÊNTRICA, PVC, SERIE R, ÁGUA PLUVIAL, DN 75 X 50 MM, JUNTA E</v>
          </cell>
          <cell r="C9287" t="str">
            <v>UN</v>
          </cell>
          <cell r="D9287" t="str">
            <v>CR</v>
          </cell>
          <cell r="E9287">
            <v>10.63</v>
          </cell>
        </row>
        <row r="9288">
          <cell r="A9288" t="str">
            <v>LÁSTICA, F</v>
          </cell>
          <cell r="B9288" t="str">
            <v>ORNECIDO E INSTALADO EM CONDUTORES VERTICAIS DE ÁGUAS PLUVIA</v>
          </cell>
        </row>
        <row r="9289">
          <cell r="A9289" t="str">
            <v>IS. AF_12/</v>
          </cell>
          <cell r="B9289">
            <v>2014</v>
          </cell>
        </row>
        <row r="9290">
          <cell r="A9290">
            <v>89667</v>
          </cell>
          <cell r="B9290" t="str">
            <v>TÊ DE INSPEÇÃO, PVC, SERIE R, ÁGUA PLUVIAL, DN 75 MM, JUNTA ELÁSTICA,</v>
          </cell>
          <cell r="C9290" t="str">
            <v>UN</v>
          </cell>
          <cell r="D9290" t="str">
            <v>CR</v>
          </cell>
          <cell r="E9290">
            <v>35.159999999999997</v>
          </cell>
        </row>
        <row r="9291">
          <cell r="A9291" t="str">
            <v>FORNECIDO</v>
          </cell>
          <cell r="B9291" t="str">
            <v>E INSTALADO EM CONDUTORES VERTICAIS DE ÁGUAS PLUVIAIS. AF_12</v>
          </cell>
        </row>
        <row r="9292">
          <cell r="A9292" t="str">
            <v>/2014</v>
          </cell>
        </row>
        <row r="9293">
          <cell r="A9293">
            <v>89668</v>
          </cell>
          <cell r="B9293" t="str">
            <v>CONECTOR, CPVC, SOLDÁVEL, DN22MM X 3/4", INSTALADO EM RAMAL OU SUB-RAM</v>
          </cell>
          <cell r="C9293" t="str">
            <v>UN</v>
          </cell>
          <cell r="D9293" t="str">
            <v>CR</v>
          </cell>
          <cell r="E9293">
            <v>19.260000000000002</v>
          </cell>
        </row>
        <row r="9294">
          <cell r="A9294" t="str">
            <v>AL DE ÁGUA</v>
          </cell>
          <cell r="B9294" t="e">
            <v>#NAME?</v>
          </cell>
        </row>
        <row r="9295">
          <cell r="A9295">
            <v>89669</v>
          </cell>
          <cell r="B9295" t="str">
            <v>LUVA SIMPLES, PVC, SERIE R, ÁGUA PLUVIAL, DN 100 MM, JUNTA ELÁSTICA, F</v>
          </cell>
          <cell r="C9295" t="str">
            <v>UN</v>
          </cell>
          <cell r="D9295" t="str">
            <v>CR</v>
          </cell>
          <cell r="E9295">
            <v>16.989999999999998</v>
          </cell>
        </row>
        <row r="9296">
          <cell r="A9296" t="str">
            <v>ORNECIDO E</v>
          </cell>
          <cell r="B9296" t="str">
            <v>INSTALADO EM CONDUTORES VERTICAIS DE ÁGUAS PLUVIAIS. AF_12/</v>
          </cell>
        </row>
        <row r="9297">
          <cell r="A9297">
            <v>2014</v>
          </cell>
        </row>
        <row r="9298">
          <cell r="A9298">
            <v>89671</v>
          </cell>
          <cell r="B9298" t="str">
            <v>LUVA DE CORRER, PVC, SERIE R, ÁGUA PLUVIAL, DN 100 MM, JUNTA ELÁSTICA,</v>
          </cell>
          <cell r="C9298" t="str">
            <v>UN</v>
          </cell>
          <cell r="D9298" t="str">
            <v>CR</v>
          </cell>
          <cell r="E9298">
            <v>26.19</v>
          </cell>
        </row>
        <row r="9299">
          <cell r="A9299" t="str">
            <v>FORNECIDO</v>
          </cell>
          <cell r="B9299" t="str">
            <v>E INSTALADO EM CONDUTORES VERTICAIS DE ÁGUAS PLUVIAIS. AF_1</v>
          </cell>
        </row>
        <row r="9300">
          <cell r="A9300">
            <v>41671</v>
          </cell>
        </row>
        <row r="9301">
          <cell r="A9301">
            <v>89673</v>
          </cell>
          <cell r="B9301" t="str">
            <v>REDUÇÃO EXCÊNTRICA, PVC, SERIE R, ÁGUA PLUVIAL, DN 100 X 75 MM, JUNTA</v>
          </cell>
          <cell r="C9301" t="str">
            <v>UN</v>
          </cell>
          <cell r="D9301" t="str">
            <v>CR</v>
          </cell>
          <cell r="E9301">
            <v>20.239999999999998</v>
          </cell>
        </row>
        <row r="9302">
          <cell r="A9302" t="str">
            <v>ELÁSTICA,</v>
          </cell>
          <cell r="B9302" t="str">
            <v>FORNECIDO E INSTALADO EM CONDUTORES VERTICAIS DE ÁGUAS PLUVI</v>
          </cell>
        </row>
        <row r="9303">
          <cell r="A9303" t="str">
            <v>AIS. AF_12</v>
          </cell>
          <cell r="B9303" t="str">
            <v>/2014</v>
          </cell>
        </row>
        <row r="9304">
          <cell r="A9304">
            <v>89675</v>
          </cell>
          <cell r="B9304" t="str">
            <v>TÊ DE INSPEÇÃO, PVC, SERIE R, ÁGUA PLUVIAL, DN 100 MM, JUNTA ELÁSTICA,</v>
          </cell>
          <cell r="C9304" t="str">
            <v>UN</v>
          </cell>
          <cell r="D9304" t="str">
            <v>CR</v>
          </cell>
          <cell r="E9304">
            <v>47.81</v>
          </cell>
        </row>
        <row r="9305">
          <cell r="A9305" t="str">
            <v>SINAPI - S</v>
          </cell>
          <cell r="B9305" t="str">
            <v>ISTEMA NACIONAL DE PESQUISA DE CUSTOS E ÍNDICES DA CONSTRUÇÃO CIVIL</v>
          </cell>
        </row>
        <row r="9306">
          <cell r="A9306" t="str">
            <v>PCI.817.01</v>
          </cell>
          <cell r="B9306" t="e">
            <v>#NAME?</v>
          </cell>
          <cell r="D9306" t="str">
            <v>EM</v>
          </cell>
          <cell r="E9306" t="str">
            <v>06/2016 AS 13:04:4</v>
          </cell>
        </row>
        <row r="9307">
          <cell r="D9307" t="str">
            <v>TA</v>
          </cell>
          <cell r="E9307" t="str">
            <v>TÉCNICA: 13/06/20</v>
          </cell>
        </row>
        <row r="9308">
          <cell r="A9308" t="str">
            <v>ENCARGOS S</v>
          </cell>
          <cell r="B9308" t="str">
            <v>OCIAIS DESONERADOS: 90,80%(HORA)   52,84%(MÊS)</v>
          </cell>
        </row>
        <row r="9309">
          <cell r="A9309" t="str">
            <v>ABRANGÊNCI</v>
          </cell>
          <cell r="B9309" t="str">
            <v>A : NACIONAL                                              LOCALIDADE  : BELO</v>
          </cell>
          <cell r="C9309" t="str">
            <v>HORI</v>
          </cell>
        </row>
        <row r="9310">
          <cell r="A9310" t="str">
            <v>REF.COLETA</v>
          </cell>
          <cell r="B9310" t="str">
            <v>: MEDIANO</v>
          </cell>
          <cell r="D9310" t="str">
            <v>TA</v>
          </cell>
          <cell r="E9310" t="str">
            <v>: 05/2016</v>
          </cell>
        </row>
        <row r="9311">
          <cell r="A9311" t="str">
            <v>CÓDIGO</v>
          </cell>
          <cell r="B9311" t="str">
            <v>|D E S C R I Ç Ã O                                                   |UN</v>
          </cell>
          <cell r="C9311" t="str">
            <v>IDADE</v>
          </cell>
          <cell r="D9311" t="str">
            <v>DE</v>
          </cell>
          <cell r="E9311" t="str">
            <v>|CUSTO TOTA</v>
          </cell>
        </row>
        <row r="9312">
          <cell r="A9312" t="str">
            <v>VÍNCULO...</v>
          </cell>
          <cell r="B9312" t="str">
            <v>..: CAIXA REFERENCIAL</v>
          </cell>
        </row>
        <row r="9313">
          <cell r="A9313" t="str">
            <v>FORNECIDO</v>
          </cell>
          <cell r="B9313" t="str">
            <v>E INSTALADO EM CONDUTORES VERTICAIS DE ÁGUAS PLUVIAIS. AF_1</v>
          </cell>
        </row>
        <row r="9314">
          <cell r="A9314">
            <v>41671</v>
          </cell>
        </row>
        <row r="9315">
          <cell r="A9315">
            <v>89677</v>
          </cell>
          <cell r="B9315" t="str">
            <v>LUVA SIMPLES, PVC, SERIE R, ÁGUA PLUVIAL, DN 150 MM, JUNTA ELÁSTICA, F</v>
          </cell>
          <cell r="C9315" t="str">
            <v>UN</v>
          </cell>
          <cell r="D9315" t="str">
            <v>CR</v>
          </cell>
          <cell r="E9315">
            <v>50.89</v>
          </cell>
        </row>
        <row r="9316">
          <cell r="A9316" t="str">
            <v>ORNECIDO E</v>
          </cell>
          <cell r="B9316" t="str">
            <v>INSTALADO EM CONDUTORES VERTICAIS DE ÁGUAS PLUVIAIS. AF_12/</v>
          </cell>
        </row>
        <row r="9317">
          <cell r="A9317">
            <v>2014</v>
          </cell>
        </row>
        <row r="9318">
          <cell r="A9318">
            <v>89679</v>
          </cell>
          <cell r="B9318" t="str">
            <v>LUVA DE CORRER, PVC, SERIE R, ÁGUA PLUVIAL, DN 150 MM, JUNTA ELÁSTICA,</v>
          </cell>
          <cell r="C9318" t="str">
            <v>UN</v>
          </cell>
          <cell r="D9318" t="str">
            <v>CR</v>
          </cell>
          <cell r="E9318">
            <v>87.5</v>
          </cell>
        </row>
        <row r="9319">
          <cell r="A9319" t="str">
            <v>FORNECIDO</v>
          </cell>
          <cell r="B9319" t="str">
            <v>E INSTALADO EM CONDUTORES VERTICAIS DE ÁGUAS PLUVIAIS. AF_1</v>
          </cell>
        </row>
        <row r="9320">
          <cell r="A9320">
            <v>41671</v>
          </cell>
        </row>
        <row r="9321">
          <cell r="A9321">
            <v>89681</v>
          </cell>
          <cell r="B9321" t="str">
            <v>REDUÇÃO EXCÊNTRICA, PVC, SERIE R, ÁGUA PLUVIAL, DN 150 X 100 MM, JUNTA</v>
          </cell>
          <cell r="C9321" t="str">
            <v>UN</v>
          </cell>
          <cell r="D9321" t="str">
            <v>CR</v>
          </cell>
          <cell r="E9321">
            <v>57.27</v>
          </cell>
        </row>
        <row r="9322">
          <cell r="A9322" t="str">
            <v>ELÁSTICA,</v>
          </cell>
          <cell r="B9322" t="str">
            <v>FORNECIDO E INSTALADO EM CONDUTORES VERTICAIS DE ÁGUAS PLUV</v>
          </cell>
        </row>
        <row r="9323">
          <cell r="A9323" t="str">
            <v>IAIS. AF_1</v>
          </cell>
          <cell r="B9323">
            <v>41671</v>
          </cell>
        </row>
        <row r="9324">
          <cell r="A9324">
            <v>89685</v>
          </cell>
          <cell r="B9324" t="str">
            <v>JUNÇÃO SIMPLES, PVC, SERIE R, ÁGUA PLUVIAL, DN 75 X 75 MM, JUNTA ELÁST</v>
          </cell>
          <cell r="C9324" t="str">
            <v>UN</v>
          </cell>
          <cell r="D9324" t="str">
            <v>CR</v>
          </cell>
          <cell r="E9324">
            <v>40.06</v>
          </cell>
        </row>
        <row r="9325">
          <cell r="A9325" t="str">
            <v>ICA, FORNE</v>
          </cell>
          <cell r="B9325" t="str">
            <v>CIDO E INSTALADO EM CONDUTORES VERTICAIS DE ÁGUAS PLUVIAIS.</v>
          </cell>
        </row>
        <row r="9326">
          <cell r="A9326" t="str">
            <v>AF_12/2014</v>
          </cell>
        </row>
        <row r="9327">
          <cell r="A9327">
            <v>89687</v>
          </cell>
          <cell r="B9327" t="str">
            <v>TÊ, PVC, SERIE R, ÁGUA PLUVIAL, DN 75 X 75 MM, JUNTA ELÁSTICA, FORNECI</v>
          </cell>
          <cell r="C9327" t="str">
            <v>UN</v>
          </cell>
          <cell r="D9327" t="str">
            <v>CR</v>
          </cell>
          <cell r="E9327">
            <v>32.51</v>
          </cell>
        </row>
        <row r="9328">
          <cell r="A9328" t="str">
            <v>DO E INSTA</v>
          </cell>
          <cell r="B9328" t="str">
            <v>LADO EM CONDUTORES VERTICAIS DE ÁGUAS PLUVIAIS. AF_12/2014</v>
          </cell>
        </row>
        <row r="9329">
          <cell r="A9329">
            <v>89690</v>
          </cell>
          <cell r="B9329" t="str">
            <v>JUNÇÃO SIMPLES, PVC, SERIE R, ÁGUA PLUVIAL, DN 100 X 100 MM, JUNTA ELÁ</v>
          </cell>
          <cell r="C9329" t="str">
            <v>UN</v>
          </cell>
          <cell r="D9329" t="str">
            <v>CR</v>
          </cell>
          <cell r="E9329">
            <v>61.78</v>
          </cell>
        </row>
        <row r="9330">
          <cell r="A9330" t="str">
            <v>STICA, FOR</v>
          </cell>
          <cell r="B9330" t="str">
            <v>NECIDO E INSTALADO EM CONDUTORES VERTICAIS DE ÁGUAS PLUVIAIS</v>
          </cell>
        </row>
        <row r="9331">
          <cell r="A9331" t="str">
            <v>. AF_12/20</v>
          </cell>
          <cell r="B9331">
            <v>14</v>
          </cell>
        </row>
        <row r="9332">
          <cell r="A9332">
            <v>89691</v>
          </cell>
          <cell r="B9332" t="str">
            <v>TE, CPVC, SOLDÁVEL, DN 15MM, INSTALADO EM RAMAL OU SUB-RAMAL DE ÁGUA -</v>
          </cell>
          <cell r="C9332" t="str">
            <v>UN</v>
          </cell>
          <cell r="D9332" t="str">
            <v>CR</v>
          </cell>
          <cell r="E9332">
            <v>7.28</v>
          </cell>
        </row>
        <row r="9333">
          <cell r="A9333" t="str">
            <v>FORNECIMEN</v>
          </cell>
          <cell r="B9333" t="str">
            <v>TO E INSTALAÇÃO. AF_12/2014</v>
          </cell>
        </row>
        <row r="9334">
          <cell r="A9334">
            <v>89692</v>
          </cell>
          <cell r="B9334" t="str">
            <v>JUNÇÃO SIMPLES, PVC, SERIE R, ÁGUA PLUVIAL, DN 100 X 75 MM, JUNTA ELÁS</v>
          </cell>
          <cell r="C9334" t="str">
            <v>UN</v>
          </cell>
          <cell r="D9334" t="str">
            <v>CR</v>
          </cell>
          <cell r="E9334">
            <v>59.62</v>
          </cell>
        </row>
        <row r="9335">
          <cell r="A9335" t="str">
            <v>TICA, FORN</v>
          </cell>
          <cell r="B9335" t="str">
            <v>ECIDO E INSTALADO EM CONDUTORES VERTICAIS DE ÁGUAS PLUVIAIS.</v>
          </cell>
        </row>
        <row r="9336">
          <cell r="A9336" t="str">
            <v>AF_12/2014</v>
          </cell>
        </row>
        <row r="9337">
          <cell r="A9337">
            <v>89693</v>
          </cell>
          <cell r="B9337" t="str">
            <v>TÊ, PVC, SERIE R, ÁGUA PLUVIAL, DN 100 X 100 MM, JUNTA ELÁSTICA, FORNE</v>
          </cell>
          <cell r="C9337" t="str">
            <v>UN</v>
          </cell>
          <cell r="D9337" t="str">
            <v>CR</v>
          </cell>
          <cell r="E9337">
            <v>54.17</v>
          </cell>
        </row>
        <row r="9338">
          <cell r="A9338" t="str">
            <v>CIDO E INS</v>
          </cell>
          <cell r="B9338" t="str">
            <v>TALADO EM CONDUTORES VERTICAIS DE ÁGUAS PLUVIAIS. AF_12/2014</v>
          </cell>
        </row>
        <row r="9339">
          <cell r="A9339">
            <v>89696</v>
          </cell>
          <cell r="B9339" t="str">
            <v>TÊ, PVC, SERIE R, ÁGUA PLUVIAL, DN 100 X 75 MM, JUNTA ELÁSTICA, FORNEC</v>
          </cell>
          <cell r="C9339" t="str">
            <v>UN</v>
          </cell>
          <cell r="D9339" t="str">
            <v>CR</v>
          </cell>
          <cell r="E9339">
            <v>41.47</v>
          </cell>
        </row>
        <row r="9340">
          <cell r="A9340" t="str">
            <v>IDO E INST</v>
          </cell>
          <cell r="B9340" t="str">
            <v>ALADO EM CONDUTORES VERTICAIS DE ÁGUAS PLUVIAIS. AF_12/2014</v>
          </cell>
        </row>
        <row r="9341">
          <cell r="A9341" t="str">
            <v>SINAPI - S</v>
          </cell>
          <cell r="B9341" t="str">
            <v>ISTEMA NACIONAL DE PESQUISA DE CUSTOS E ÍNDICES DA CONSTRUÇÃO CIVIL</v>
          </cell>
        </row>
        <row r="9342">
          <cell r="A9342" t="str">
            <v>PCI.817.01</v>
          </cell>
          <cell r="B9342" t="e">
            <v>#NAME?</v>
          </cell>
          <cell r="D9342" t="str">
            <v>EM</v>
          </cell>
          <cell r="E9342" t="str">
            <v>06/2016 AS 13:04:4</v>
          </cell>
        </row>
        <row r="9343">
          <cell r="D9343" t="str">
            <v>TA</v>
          </cell>
          <cell r="E9343" t="str">
            <v>TÉCNICA: 13/06/20</v>
          </cell>
        </row>
        <row r="9344">
          <cell r="A9344" t="str">
            <v>ENCARGOS S</v>
          </cell>
          <cell r="B9344" t="str">
            <v>OCIAIS DESONERADOS: 90,80%(HORA)   52,84%(MÊS)</v>
          </cell>
        </row>
        <row r="9345">
          <cell r="A9345" t="str">
            <v>ABRANGÊNCI</v>
          </cell>
          <cell r="B9345" t="str">
            <v>A : NACIONAL                                              LOCALIDADE  : BELO</v>
          </cell>
          <cell r="C9345" t="str">
            <v>HORI</v>
          </cell>
        </row>
        <row r="9346">
          <cell r="A9346" t="str">
            <v>REF.COLETA</v>
          </cell>
          <cell r="B9346" t="str">
            <v>: MEDIANO</v>
          </cell>
          <cell r="D9346" t="str">
            <v>TA</v>
          </cell>
          <cell r="E9346" t="str">
            <v>: 05/2016</v>
          </cell>
        </row>
        <row r="9347">
          <cell r="A9347" t="str">
            <v>CÓDIGO</v>
          </cell>
          <cell r="B9347" t="str">
            <v>|D E S C R I Ç Ã O                                                   |UN</v>
          </cell>
          <cell r="C9347" t="str">
            <v>IDADE</v>
          </cell>
          <cell r="D9347" t="str">
            <v>DE</v>
          </cell>
          <cell r="E9347" t="str">
            <v>|CUSTO TOTA</v>
          </cell>
        </row>
        <row r="9348">
          <cell r="A9348" t="str">
            <v>VÍNCULO...</v>
          </cell>
          <cell r="B9348" t="str">
            <v>..: CAIXA REFERENCIAL</v>
          </cell>
        </row>
        <row r="9349">
          <cell r="A9349">
            <v>89697</v>
          </cell>
          <cell r="B9349" t="str">
            <v>TE, CPVC, SOLDÁVEL, DN 22MM, INSTALADO EM RAMAL OU SUB-RAMAL DE ÁGUA -</v>
          </cell>
          <cell r="C9349" t="str">
            <v>UN</v>
          </cell>
          <cell r="D9349" t="str">
            <v>CR</v>
          </cell>
          <cell r="E9349">
            <v>9.1300000000000008</v>
          </cell>
        </row>
        <row r="9350">
          <cell r="A9350" t="str">
            <v>FORNECIMEN</v>
          </cell>
          <cell r="B9350" t="str">
            <v>TO E INSTALAÇÃO. AF_12/2014</v>
          </cell>
        </row>
        <row r="9351">
          <cell r="A9351">
            <v>89698</v>
          </cell>
          <cell r="B9351" t="str">
            <v>JUNÇÃO SIMPLES, PVC, SERIE R, ÁGUA PLUVIAL, DN 150 X 150 MM, JUNTA ELÁ</v>
          </cell>
          <cell r="C9351" t="str">
            <v>UN</v>
          </cell>
          <cell r="D9351" t="str">
            <v>CR</v>
          </cell>
          <cell r="E9351">
            <v>172.46</v>
          </cell>
        </row>
        <row r="9352">
          <cell r="A9352" t="str">
            <v>STICA, FOR</v>
          </cell>
          <cell r="B9352" t="str">
            <v>NECIDO E INSTALADO EM CONDUTORES VERTICAIS DE ÁGUAS PLUVIAIS</v>
          </cell>
        </row>
        <row r="9353">
          <cell r="A9353" t="str">
            <v>. AF_12/20</v>
          </cell>
          <cell r="B9353">
            <v>14</v>
          </cell>
        </row>
        <row r="9354">
          <cell r="A9354">
            <v>89699</v>
          </cell>
          <cell r="B9354" t="str">
            <v>JUNÇÃO SIMPLES, PVC, SERIE R, ÁGUA PLUVIAL, DN 150 X 100 MM, JUNTA ELÁ</v>
          </cell>
          <cell r="C9354" t="str">
            <v>UN</v>
          </cell>
          <cell r="D9354" t="str">
            <v>CR</v>
          </cell>
          <cell r="E9354">
            <v>140.47999999999999</v>
          </cell>
        </row>
        <row r="9355">
          <cell r="A9355" t="str">
            <v>STICA, FOR</v>
          </cell>
          <cell r="B9355" t="str">
            <v>NECIDO E INSTALADO EM CONDUTORES VERTICAIS DE ÁGUAS PLUVIAIS</v>
          </cell>
        </row>
        <row r="9356">
          <cell r="A9356" t="str">
            <v>. AF_12/20</v>
          </cell>
          <cell r="B9356">
            <v>14</v>
          </cell>
        </row>
        <row r="9357">
          <cell r="A9357">
            <v>89701</v>
          </cell>
          <cell r="B9357" t="str">
            <v>TÊ, PVC, SERIE R, ÁGUA PLUVIAL, DN 150 X 150 MM, JUNTA ELÁSTICA, FORNE</v>
          </cell>
          <cell r="C9357" t="str">
            <v>UN</v>
          </cell>
          <cell r="D9357" t="str">
            <v>CR</v>
          </cell>
          <cell r="E9357">
            <v>127.28</v>
          </cell>
        </row>
        <row r="9358">
          <cell r="A9358" t="str">
            <v>CIDO E INS</v>
          </cell>
          <cell r="B9358" t="str">
            <v>TALADO EM CONDUTORES VERTICAIS DE ÁGUAS PLUVIAIS. AF_12/2014</v>
          </cell>
        </row>
        <row r="9359">
          <cell r="A9359">
            <v>89703</v>
          </cell>
          <cell r="B9359" t="str">
            <v>TE MISTURADOR DE TRANSIÇÃO, CPVC, SOLDÁVEL, DN 22MM X 3/4", INSTALADO</v>
          </cell>
          <cell r="C9359" t="str">
            <v>UN</v>
          </cell>
          <cell r="D9359" t="str">
            <v>CR</v>
          </cell>
          <cell r="E9359">
            <v>30.7</v>
          </cell>
        </row>
        <row r="9360">
          <cell r="A9360" t="str">
            <v>EM RAMAL O</v>
          </cell>
          <cell r="B9360" t="str">
            <v>U SUB-RAMAL DE ÁGUA - FORNECIMENTO E INSTALAÇÃO. AF_12/2014</v>
          </cell>
        </row>
        <row r="9361">
          <cell r="A9361">
            <v>89704</v>
          </cell>
          <cell r="B9361" t="str">
            <v>TÊ, PVC, SERIE R, ÁGUA PLUVIAL, DN 150 X 100 MM, JUNTA ELÁSTICA, FORNE</v>
          </cell>
          <cell r="C9361" t="str">
            <v>UN</v>
          </cell>
          <cell r="D9361" t="str">
            <v>CR</v>
          </cell>
          <cell r="E9361">
            <v>95.47</v>
          </cell>
        </row>
        <row r="9362">
          <cell r="A9362" t="str">
            <v>CIDO E INS</v>
          </cell>
          <cell r="B9362" t="str">
            <v>TALADO EM CONDUTORES VERTICAIS DE ÁGUAS PLUVIAIS. AF_12/2014</v>
          </cell>
        </row>
        <row r="9363">
          <cell r="A9363">
            <v>89724</v>
          </cell>
          <cell r="B9363" t="str">
            <v>JOELHO 90 GRAUS, PVC, SERIE NORMAL, ESGOTO PREDIAL, DN 40 MM, JUNTA SO</v>
          </cell>
          <cell r="C9363" t="str">
            <v>UN</v>
          </cell>
          <cell r="D9363" t="str">
            <v>CR</v>
          </cell>
          <cell r="E9363">
            <v>4.79</v>
          </cell>
        </row>
        <row r="9364">
          <cell r="A9364" t="str">
            <v>LDÁVEL, FO</v>
          </cell>
          <cell r="B9364" t="str">
            <v>RNECIDO E INSTALADO EM RAMAL DE DESCARGA OU RAMAL DE ESGOTO</v>
          </cell>
        </row>
        <row r="9365">
          <cell r="A9365" t="str">
            <v>SANITÁRIO.</v>
          </cell>
          <cell r="B9365" t="str">
            <v>AF_12/2014_P</v>
          </cell>
        </row>
        <row r="9366">
          <cell r="A9366">
            <v>89726</v>
          </cell>
          <cell r="B9366" t="str">
            <v>JOELHO 45 GRAUS, PVC, SERIE NORMAL, ESGOTO PREDIAL, DN 40 MM, JUNTA SO</v>
          </cell>
          <cell r="C9366" t="str">
            <v>UN</v>
          </cell>
          <cell r="D9366" t="str">
            <v>CR</v>
          </cell>
          <cell r="E9366">
            <v>5.48</v>
          </cell>
        </row>
        <row r="9367">
          <cell r="A9367" t="str">
            <v>LDÁVEL, FO</v>
          </cell>
          <cell r="B9367" t="str">
            <v>RNECIDO E INSTALADO EM RAMAL DE DESCARGA OU RAMAL DE ESGOTO</v>
          </cell>
        </row>
        <row r="9368">
          <cell r="A9368" t="str">
            <v>SANITÁRIO.</v>
          </cell>
          <cell r="B9368" t="str">
            <v>AF_12/2014_P</v>
          </cell>
        </row>
        <row r="9369">
          <cell r="A9369">
            <v>89728</v>
          </cell>
          <cell r="B9369" t="str">
            <v>CURVA CURTA 90 GRAUS, PVC, SERIE NORMAL, ESGOTO PREDIAL, DN 40 MM, JUN</v>
          </cell>
          <cell r="C9369" t="str">
            <v>UN</v>
          </cell>
          <cell r="D9369" t="str">
            <v>CR</v>
          </cell>
          <cell r="E9369">
            <v>6.65</v>
          </cell>
        </row>
        <row r="9370">
          <cell r="A9370" t="str">
            <v>TA SOLDÁVE</v>
          </cell>
          <cell r="B9370" t="str">
            <v>L, FORNECIDO E INSTALADO EM RAMAL DE DESCARGA OU RAMAL DE ES</v>
          </cell>
        </row>
        <row r="9371">
          <cell r="A9371" t="str">
            <v>GOTO SANIT</v>
          </cell>
          <cell r="B9371" t="str">
            <v>ÁRIO. AF_12/2014_P</v>
          </cell>
        </row>
        <row r="9372">
          <cell r="A9372">
            <v>89730</v>
          </cell>
          <cell r="B9372" t="str">
            <v>CURVA LONGA 90 GRAUS, PVC, SERIE NORMAL, ESGOTO PREDIAL, DN 40 MM, JUN</v>
          </cell>
          <cell r="C9372" t="str">
            <v>UN</v>
          </cell>
          <cell r="D9372" t="str">
            <v>CR</v>
          </cell>
          <cell r="E9372">
            <v>6.75</v>
          </cell>
        </row>
        <row r="9373">
          <cell r="A9373" t="str">
            <v>TA SOLDÁVE</v>
          </cell>
          <cell r="B9373" t="str">
            <v>L, FORNECIDO E INSTALADO EM RAMAL DE DESCARGA OU RAMAL DE ES</v>
          </cell>
        </row>
        <row r="9374">
          <cell r="A9374" t="str">
            <v>GOTO SANIT</v>
          </cell>
          <cell r="B9374" t="str">
            <v>ÁRIO. AF_12/2014_P</v>
          </cell>
        </row>
        <row r="9375">
          <cell r="A9375">
            <v>89731</v>
          </cell>
          <cell r="B9375" t="str">
            <v>JOELHO 90 GRAUS, PVC, SERIE NORMAL, ESGOTO PREDIAL, DN 50 MM, JUNTA EL</v>
          </cell>
          <cell r="C9375" t="str">
            <v>UN</v>
          </cell>
          <cell r="D9375" t="str">
            <v>CR</v>
          </cell>
          <cell r="E9375">
            <v>6.58</v>
          </cell>
        </row>
        <row r="9376">
          <cell r="A9376" t="str">
            <v>ÁSTICA, FO</v>
          </cell>
          <cell r="B9376" t="str">
            <v>RNECIDO E INSTALADO EM RAMAL DE DESCARGA OU RAMAL DE ESGOTO</v>
          </cell>
        </row>
        <row r="9377">
          <cell r="A9377" t="str">
            <v>SINAPI - S</v>
          </cell>
          <cell r="B9377" t="str">
            <v>ISTEMA NACIONAL DE PESQUISA DE CUSTOS E ÍNDICES DA CONSTRUÇÃO CIVIL</v>
          </cell>
        </row>
        <row r="9378">
          <cell r="A9378" t="str">
            <v>PCI.817.01</v>
          </cell>
          <cell r="B9378" t="e">
            <v>#NAME?</v>
          </cell>
          <cell r="D9378" t="str">
            <v>EM</v>
          </cell>
          <cell r="E9378" t="str">
            <v>06/2016 AS 13:04:4</v>
          </cell>
        </row>
        <row r="9379">
          <cell r="D9379" t="str">
            <v>TA</v>
          </cell>
          <cell r="E9379" t="str">
            <v>TÉCNICA: 13/06/20</v>
          </cell>
        </row>
        <row r="9380">
          <cell r="A9380" t="str">
            <v>ENCARGOS S</v>
          </cell>
          <cell r="B9380" t="str">
            <v>OCIAIS DESONERADOS: 90,80%(HORA)   52,84%(MÊS)</v>
          </cell>
        </row>
        <row r="9381">
          <cell r="A9381" t="str">
            <v>ABRANGÊNCI</v>
          </cell>
          <cell r="B9381" t="str">
            <v>A : NACIONAL                                              LOCALIDADE  : BELO</v>
          </cell>
          <cell r="C9381" t="str">
            <v>HORI</v>
          </cell>
        </row>
        <row r="9382">
          <cell r="A9382" t="str">
            <v>REF.COLETA</v>
          </cell>
          <cell r="B9382" t="str">
            <v>: MEDIANO</v>
          </cell>
          <cell r="D9382" t="str">
            <v>TA</v>
          </cell>
          <cell r="E9382" t="str">
            <v>: 05/2016</v>
          </cell>
        </row>
        <row r="9383">
          <cell r="A9383" t="str">
            <v>CÓDIGO</v>
          </cell>
          <cell r="B9383" t="str">
            <v>|D E S C R I Ç Ã O                                                   |UN</v>
          </cell>
          <cell r="C9383" t="str">
            <v>IDADE</v>
          </cell>
          <cell r="D9383" t="str">
            <v>DE</v>
          </cell>
          <cell r="E9383" t="str">
            <v>|CUSTO TOTA</v>
          </cell>
        </row>
        <row r="9384">
          <cell r="A9384" t="str">
            <v>VÍNCULO...</v>
          </cell>
          <cell r="B9384" t="str">
            <v>..: CAIXA REFERENCIAL</v>
          </cell>
        </row>
        <row r="9385">
          <cell r="A9385" t="str">
            <v>SANITÁRIO.</v>
          </cell>
          <cell r="B9385" t="str">
            <v>AF_12/2014</v>
          </cell>
        </row>
        <row r="9386">
          <cell r="A9386">
            <v>89732</v>
          </cell>
          <cell r="B9386" t="str">
            <v>JOELHO 45 GRAUS, PVC, SERIE NORMAL, ESGOTO PREDIAL, DN 50 MM, JUNTA EL</v>
          </cell>
          <cell r="C9386" t="str">
            <v>UN</v>
          </cell>
          <cell r="D9386" t="str">
            <v>CR</v>
          </cell>
          <cell r="E9386">
            <v>7.07</v>
          </cell>
        </row>
        <row r="9387">
          <cell r="A9387" t="str">
            <v>ÁSTICA, FO</v>
          </cell>
          <cell r="B9387" t="str">
            <v>RNECIDO E INSTALADO EM RAMAL DE DESCARGA OU RAMAL DE ESGOTO</v>
          </cell>
        </row>
        <row r="9388">
          <cell r="A9388" t="str">
            <v>SANITÁRIO.</v>
          </cell>
          <cell r="B9388" t="str">
            <v>AF_12/2014</v>
          </cell>
        </row>
        <row r="9389">
          <cell r="A9389">
            <v>89733</v>
          </cell>
          <cell r="B9389" t="str">
            <v>CURVA CURTA 90 GRAUS, PVC, SERIE NORMAL, ESGOTO PREDIAL, DN 50 MM, JUN</v>
          </cell>
          <cell r="C9389" t="str">
            <v>UN</v>
          </cell>
          <cell r="D9389" t="str">
            <v>CR</v>
          </cell>
          <cell r="E9389">
            <v>11.61</v>
          </cell>
        </row>
        <row r="9390">
          <cell r="A9390" t="str">
            <v>TA ELÁSTIC</v>
          </cell>
          <cell r="B9390" t="str">
            <v>A, FORNECIDO E INSTALADO EM RAMAL DE DESCARGA OU RAMAL DE ES</v>
          </cell>
        </row>
        <row r="9391">
          <cell r="A9391" t="str">
            <v>GOTO SANIT</v>
          </cell>
          <cell r="B9391" t="str">
            <v>ÁRIO. AF_12/2014</v>
          </cell>
        </row>
        <row r="9392">
          <cell r="A9392">
            <v>89735</v>
          </cell>
          <cell r="B9392" t="str">
            <v>CURVA LONGA 90 GRAUS, PVC, SERIE NORMAL, ESGOTO PREDIAL, DN 50 MM, JUN</v>
          </cell>
          <cell r="C9392" t="str">
            <v>UN</v>
          </cell>
          <cell r="D9392" t="str">
            <v>CR</v>
          </cell>
          <cell r="E9392">
            <v>11.51</v>
          </cell>
        </row>
        <row r="9393">
          <cell r="A9393" t="str">
            <v>TA ELÁSTIC</v>
          </cell>
          <cell r="B9393" t="str">
            <v>A, FORNECIDO E INSTALADO EM RAMAL DE DESCARGA OU RAMAL DE ES</v>
          </cell>
        </row>
        <row r="9394">
          <cell r="A9394" t="str">
            <v>GOTO SANIT</v>
          </cell>
          <cell r="B9394" t="str">
            <v>ÁRIO. AF_12/2014</v>
          </cell>
        </row>
        <row r="9395">
          <cell r="A9395">
            <v>89737</v>
          </cell>
          <cell r="B9395" t="str">
            <v>JOELHO 90 GRAUS, PVC, SERIE NORMAL, ESGOTO PREDIAL, DN 75 MM, JUNTA EL</v>
          </cell>
          <cell r="C9395" t="str">
            <v>UN</v>
          </cell>
          <cell r="D9395" t="str">
            <v>CR</v>
          </cell>
          <cell r="E9395">
            <v>11.37</v>
          </cell>
        </row>
        <row r="9396">
          <cell r="A9396" t="str">
            <v>ÁSTICA, FO</v>
          </cell>
          <cell r="B9396" t="str">
            <v>RNECIDO E INSTALADO EM RAMAL DE DESCARGA OU RAMAL DE ESGOTO</v>
          </cell>
        </row>
        <row r="9397">
          <cell r="A9397" t="str">
            <v>SANITÁRIO.</v>
          </cell>
          <cell r="B9397" t="str">
            <v>AF_12/2014</v>
          </cell>
        </row>
        <row r="9398">
          <cell r="A9398">
            <v>89739</v>
          </cell>
          <cell r="B9398" t="str">
            <v>JOELHO 45 GRAUS, PVC, SERIE NORMAL, ESGOTO PREDIAL, DN 75 MM, JUNTA EL</v>
          </cell>
          <cell r="C9398" t="str">
            <v>UN</v>
          </cell>
          <cell r="D9398" t="str">
            <v>CR</v>
          </cell>
          <cell r="E9398">
            <v>12.1</v>
          </cell>
        </row>
        <row r="9399">
          <cell r="A9399" t="str">
            <v>ÁSTICA, FO</v>
          </cell>
          <cell r="B9399" t="str">
            <v>RNECIDO E INSTALADO EM RAMAL DE DESCARGA OU RAMAL DE ESGOTO</v>
          </cell>
        </row>
        <row r="9400">
          <cell r="A9400" t="str">
            <v>SANITÁRIO.</v>
          </cell>
          <cell r="B9400" t="str">
            <v>AF_12/2014</v>
          </cell>
        </row>
        <row r="9401">
          <cell r="A9401">
            <v>89742</v>
          </cell>
          <cell r="B9401" t="str">
            <v>CURVA CURTA 90 GRAUS, PVC, SERIE NORMAL, ESGOTO PREDIAL, DN 75 MM, JUN</v>
          </cell>
          <cell r="C9401" t="str">
            <v>UN</v>
          </cell>
          <cell r="D9401" t="str">
            <v>CR</v>
          </cell>
          <cell r="E9401">
            <v>20.65</v>
          </cell>
        </row>
        <row r="9402">
          <cell r="A9402" t="str">
            <v>TA ELÁSTIC</v>
          </cell>
          <cell r="B9402" t="str">
            <v>A, FORNECIDO E INSTALADO EM RAMAL DE DESCARGA OU RAMAL DE ES</v>
          </cell>
        </row>
        <row r="9403">
          <cell r="A9403" t="str">
            <v>GOTO SANIT</v>
          </cell>
          <cell r="B9403" t="str">
            <v>ÁRIO. AF_12/2014</v>
          </cell>
        </row>
        <row r="9404">
          <cell r="A9404">
            <v>89743</v>
          </cell>
          <cell r="B9404" t="str">
            <v>CURVA LONGA 90 GRAUS, PVC, SERIE NORMAL, ESGOTO PREDIAL, DN 75 MM, JUN</v>
          </cell>
          <cell r="C9404" t="str">
            <v>UN</v>
          </cell>
          <cell r="D9404" t="str">
            <v>CR</v>
          </cell>
          <cell r="E9404">
            <v>27.74</v>
          </cell>
        </row>
        <row r="9405">
          <cell r="A9405" t="str">
            <v>TA ELÁSTIC</v>
          </cell>
          <cell r="B9405" t="str">
            <v>A, FORNECIDO E INSTALADO EM RAMAL DE DESCARGA OU RAMAL DE ES</v>
          </cell>
        </row>
        <row r="9406">
          <cell r="A9406" t="str">
            <v>GOTO SANIT</v>
          </cell>
          <cell r="B9406" t="str">
            <v>ÁRIO. AF_12/2014</v>
          </cell>
        </row>
        <row r="9407">
          <cell r="A9407">
            <v>89744</v>
          </cell>
          <cell r="B9407" t="str">
            <v>JOELHO 90 GRAUS, PVC, SERIE NORMAL, ESGOTO PREDIAL, DN 100 MM, JUNTA E</v>
          </cell>
          <cell r="C9407" t="str">
            <v>UN</v>
          </cell>
          <cell r="D9407" t="str">
            <v>CR</v>
          </cell>
          <cell r="E9407">
            <v>14.96</v>
          </cell>
        </row>
        <row r="9408">
          <cell r="A9408" t="str">
            <v>LÁSTICA, F</v>
          </cell>
          <cell r="B9408" t="str">
            <v>ORNECIDO E INSTALADO EM RAMAL DE DESCARGA OU RAMAL DE ESGOTO</v>
          </cell>
        </row>
        <row r="9409">
          <cell r="A9409" t="str">
            <v>SANITÁRIO.</v>
          </cell>
          <cell r="B9409" t="str">
            <v>AF_12/2014</v>
          </cell>
        </row>
        <row r="9410">
          <cell r="A9410">
            <v>89746</v>
          </cell>
          <cell r="B9410" t="str">
            <v>JOELHO 45 GRAUS, PVC, SERIE NORMAL, ESGOTO PREDIAL, DN 100 MM, JUNTA E</v>
          </cell>
          <cell r="C9410" t="str">
            <v>UN</v>
          </cell>
          <cell r="D9410" t="str">
            <v>CR</v>
          </cell>
          <cell r="E9410">
            <v>15.02</v>
          </cell>
        </row>
        <row r="9411">
          <cell r="A9411" t="str">
            <v>LÁSTICA, F</v>
          </cell>
          <cell r="B9411" t="str">
            <v>ORNECIDO E INSTALADO EM RAMAL DE DESCARGA OU RAMAL DE ESGOTO</v>
          </cell>
        </row>
        <row r="9412">
          <cell r="A9412" t="str">
            <v>SANITÁRIO.</v>
          </cell>
          <cell r="B9412" t="str">
            <v>AF_12/2014</v>
          </cell>
        </row>
        <row r="9413">
          <cell r="A9413" t="str">
            <v>SINAPI - S</v>
          </cell>
          <cell r="B9413" t="str">
            <v>ISTEMA NACIONAL DE PESQUISA DE CUSTOS E ÍNDICES DA CONSTRUÇÃO CIVIL</v>
          </cell>
        </row>
        <row r="9414">
          <cell r="A9414" t="str">
            <v>PCI.817.01</v>
          </cell>
          <cell r="B9414" t="e">
            <v>#NAME?</v>
          </cell>
          <cell r="D9414" t="str">
            <v>EM</v>
          </cell>
          <cell r="E9414" t="str">
            <v>06/2016 AS 13:04:4</v>
          </cell>
        </row>
        <row r="9415">
          <cell r="D9415" t="str">
            <v>TA</v>
          </cell>
          <cell r="E9415" t="str">
            <v>TÉCNICA: 13/06/20</v>
          </cell>
        </row>
        <row r="9416">
          <cell r="A9416" t="str">
            <v>ENCARGOS S</v>
          </cell>
          <cell r="B9416" t="str">
            <v>OCIAIS DESONERADOS: 90,80%(HORA)   52,84%(MÊS)</v>
          </cell>
        </row>
        <row r="9417">
          <cell r="A9417" t="str">
            <v>ABRANGÊNCI</v>
          </cell>
          <cell r="B9417" t="str">
            <v>A : NACIONAL                                              LOCALIDADE  : BELO</v>
          </cell>
          <cell r="C9417" t="str">
            <v>HORI</v>
          </cell>
        </row>
        <row r="9418">
          <cell r="A9418" t="str">
            <v>REF.COLETA</v>
          </cell>
          <cell r="B9418" t="str">
            <v>: MEDIANO</v>
          </cell>
          <cell r="D9418" t="str">
            <v>TA</v>
          </cell>
          <cell r="E9418" t="str">
            <v>: 05/2016</v>
          </cell>
        </row>
        <row r="9419">
          <cell r="A9419" t="str">
            <v>CÓDIGO</v>
          </cell>
          <cell r="B9419" t="str">
            <v>|D E S C R I Ç Ã O                                                   |UN</v>
          </cell>
          <cell r="C9419" t="str">
            <v>IDADE</v>
          </cell>
          <cell r="D9419" t="str">
            <v>DE</v>
          </cell>
          <cell r="E9419" t="str">
            <v>|CUSTO TOTA</v>
          </cell>
        </row>
        <row r="9420">
          <cell r="A9420" t="str">
            <v>VÍNCULO...</v>
          </cell>
          <cell r="B9420" t="str">
            <v>..: CAIXA REFERENCIAL</v>
          </cell>
        </row>
        <row r="9421">
          <cell r="A9421">
            <v>89748</v>
          </cell>
          <cell r="B9421" t="str">
            <v>CURVA CURTA 90 GRAUS, PVC, SERIE NORMAL, ESGOTO PREDIAL, DN 100 MM, JU</v>
          </cell>
          <cell r="C9421" t="str">
            <v>UN</v>
          </cell>
          <cell r="D9421" t="str">
            <v>CR</v>
          </cell>
          <cell r="E9421">
            <v>23.73</v>
          </cell>
        </row>
        <row r="9422">
          <cell r="A9422" t="str">
            <v>NTA ELÁSTI</v>
          </cell>
          <cell r="B9422" t="str">
            <v>CA, FORNECIDO E INSTALADO EM RAMAL DE DESCARGA OU RAMAL DE E</v>
          </cell>
        </row>
        <row r="9423">
          <cell r="A9423" t="str">
            <v>SGOTO SANI</v>
          </cell>
          <cell r="B9423" t="str">
            <v>TÁRIO. AF_12/2014</v>
          </cell>
        </row>
        <row r="9424">
          <cell r="A9424">
            <v>89750</v>
          </cell>
          <cell r="B9424" t="str">
            <v>CURVA LONGA 90 GRAUS, PVC, SERIE NORMAL, ESGOTO PREDIAL, DN 100 MM, JU</v>
          </cell>
          <cell r="C9424" t="str">
            <v>UN</v>
          </cell>
          <cell r="D9424" t="str">
            <v>CR</v>
          </cell>
          <cell r="E9424">
            <v>42.32</v>
          </cell>
        </row>
        <row r="9425">
          <cell r="A9425" t="str">
            <v>NTA ELÁSTI</v>
          </cell>
          <cell r="B9425" t="str">
            <v>CA, FORNECIDO E INSTALADO EM RAMAL DE DESCARGA OU RAMAL DE E</v>
          </cell>
        </row>
        <row r="9426">
          <cell r="A9426" t="str">
            <v>SGOTO SANI</v>
          </cell>
          <cell r="B9426" t="str">
            <v>TÁRIO. AF_12/2014</v>
          </cell>
        </row>
        <row r="9427">
          <cell r="A9427">
            <v>89752</v>
          </cell>
          <cell r="B9427" t="str">
            <v>LUVA SIMPLES, PVC, SERIE NORMAL, ESGOTO PREDIAL, DN 40 MM, JUNTA SOLDÁ</v>
          </cell>
          <cell r="C9427" t="str">
            <v>UN</v>
          </cell>
          <cell r="D9427" t="str">
            <v>CR</v>
          </cell>
          <cell r="E9427">
            <v>3.86</v>
          </cell>
        </row>
        <row r="9428">
          <cell r="A9428" t="str">
            <v>VEL, FORNE</v>
          </cell>
          <cell r="B9428" t="str">
            <v>CIDO E INSTALADO EM RAMAL DE DESCARGA OU RAMAL DE ESGOTO SAN</v>
          </cell>
        </row>
        <row r="9429">
          <cell r="A9429" t="str">
            <v>ITÁRIO. AF</v>
          </cell>
          <cell r="B9429" t="str">
            <v>_12/2014_P</v>
          </cell>
        </row>
        <row r="9430">
          <cell r="A9430">
            <v>89753</v>
          </cell>
          <cell r="B9430" t="str">
            <v>LUVA SIMPLES, PVC, SERIE NORMAL, ESGOTO PREDIAL, DN 50 MM, JUNTA ELÁST</v>
          </cell>
          <cell r="C9430" t="str">
            <v>UN</v>
          </cell>
          <cell r="D9430" t="str">
            <v>CR</v>
          </cell>
          <cell r="E9430">
            <v>5.79</v>
          </cell>
        </row>
        <row r="9431">
          <cell r="A9431" t="str">
            <v>ICA, FORNE</v>
          </cell>
          <cell r="B9431" t="str">
            <v>CIDO E INSTALADO EM RAMAL DE DESCARGA OU RAMAL DE ESGOTO SAN</v>
          </cell>
        </row>
        <row r="9432">
          <cell r="A9432" t="str">
            <v>ITÁRIO. AF</v>
          </cell>
          <cell r="B9432" t="str">
            <v>_12/2014</v>
          </cell>
        </row>
        <row r="9433">
          <cell r="A9433">
            <v>89754</v>
          </cell>
          <cell r="B9433" t="str">
            <v>LUVA DE CORRER, PVC, SERIE NORMAL, ESGOTO PREDIAL, DN 50 MM, JUNTA ELÁ</v>
          </cell>
          <cell r="C9433" t="str">
            <v>UN</v>
          </cell>
          <cell r="D9433" t="str">
            <v>CR</v>
          </cell>
          <cell r="E9433">
            <v>10.68</v>
          </cell>
        </row>
        <row r="9434">
          <cell r="A9434" t="str">
            <v>STICA, FOR</v>
          </cell>
          <cell r="B9434" t="str">
            <v>NECIDO E INSTALADO EM RAMAL DE DESCARGA OU RAMAL DE ESGOTO S</v>
          </cell>
        </row>
        <row r="9435">
          <cell r="A9435" t="str">
            <v>ANITÁRIO.</v>
          </cell>
          <cell r="B9435" t="str">
            <v>AF_12/2014</v>
          </cell>
        </row>
        <row r="9436">
          <cell r="A9436">
            <v>89774</v>
          </cell>
          <cell r="B9436" t="str">
            <v>LUVA SIMPLES, PVC, SERIE NORMAL, ESGOTO PREDIAL, DN 75 MM, JUNTA ELÁST</v>
          </cell>
          <cell r="C9436" t="str">
            <v>UN</v>
          </cell>
          <cell r="D9436" t="str">
            <v>CR</v>
          </cell>
          <cell r="E9436">
            <v>9.69</v>
          </cell>
        </row>
        <row r="9437">
          <cell r="A9437" t="str">
            <v>ICA, FORNE</v>
          </cell>
          <cell r="B9437" t="str">
            <v>CIDO E INSTALADO EM RAMAL DE DESCARGA OU RAMAL DE ESGOTO SAN</v>
          </cell>
        </row>
        <row r="9438">
          <cell r="A9438" t="str">
            <v>ITÁRIO. AF</v>
          </cell>
          <cell r="B9438" t="str">
            <v>_12/2014</v>
          </cell>
        </row>
        <row r="9439">
          <cell r="A9439">
            <v>89776</v>
          </cell>
          <cell r="B9439" t="str">
            <v>LUVA DE CORRER, PVC, SERIE NORMAL, ESGOTO PREDIAL, DN 75 MM, JUNTA ELÁ</v>
          </cell>
          <cell r="C9439" t="str">
            <v>UN</v>
          </cell>
          <cell r="D9439" t="str">
            <v>CR</v>
          </cell>
          <cell r="E9439">
            <v>13.14</v>
          </cell>
        </row>
        <row r="9440">
          <cell r="A9440" t="str">
            <v>STICA, FOR</v>
          </cell>
          <cell r="B9440" t="str">
            <v>NECIDO E INSTALADO EM RAMAL DE DESCARGA OU RAMAL DE ESGOTO S</v>
          </cell>
        </row>
        <row r="9441">
          <cell r="A9441" t="str">
            <v>ANITÁRIO.</v>
          </cell>
          <cell r="B9441" t="str">
            <v>AF_12/2014</v>
          </cell>
        </row>
        <row r="9442">
          <cell r="A9442">
            <v>89778</v>
          </cell>
          <cell r="B9442" t="str">
            <v>LUVA SIMPLES, PVC, SERIE NORMAL, ESGOTO PREDIAL, DN 100 MM, JUNTA ELÁS</v>
          </cell>
          <cell r="C9442" t="str">
            <v>UN</v>
          </cell>
          <cell r="D9442" t="str">
            <v>CR</v>
          </cell>
          <cell r="E9442">
            <v>12.08</v>
          </cell>
        </row>
        <row r="9443">
          <cell r="A9443" t="str">
            <v>TICA, FORN</v>
          </cell>
          <cell r="B9443" t="str">
            <v>ECIDO E INSTALADO EM RAMAL DE DESCARGA OU RAMAL DE ESGOTO SA</v>
          </cell>
        </row>
        <row r="9444">
          <cell r="A9444" t="str">
            <v>NITÁRIO. A</v>
          </cell>
          <cell r="B9444" t="str">
            <v>F_12/2014</v>
          </cell>
        </row>
        <row r="9445">
          <cell r="A9445">
            <v>89779</v>
          </cell>
          <cell r="B9445" t="str">
            <v>LUVA DE CORRER, PVC, SERIE NORMAL, ESGOTO PREDIAL, DN 100 MM, JUNTA EL</v>
          </cell>
          <cell r="C9445" t="str">
            <v>UN</v>
          </cell>
          <cell r="D9445" t="str">
            <v>CR</v>
          </cell>
          <cell r="E9445">
            <v>18.97</v>
          </cell>
        </row>
        <row r="9446">
          <cell r="A9446" t="str">
            <v>ÁSTICA, FO</v>
          </cell>
          <cell r="B9446" t="str">
            <v>RNECIDO E INSTALADO EM RAMAL DE DESCARGA OU RAMAL DE ESGOTO</v>
          </cell>
        </row>
        <row r="9447">
          <cell r="A9447" t="str">
            <v>SANITÁRIO.</v>
          </cell>
          <cell r="B9447" t="str">
            <v>AF_12/2014</v>
          </cell>
        </row>
        <row r="9448">
          <cell r="A9448">
            <v>89782</v>
          </cell>
          <cell r="B9448" t="str">
            <v>TE, PVC, SERIE NORMAL, ESGOTO PREDIAL, DN 40 X 40 MM, JUNTA SOLDÁVEL,</v>
          </cell>
          <cell r="C9448" t="str">
            <v>UN</v>
          </cell>
          <cell r="D9448" t="str">
            <v>CR</v>
          </cell>
          <cell r="E9448">
            <v>6.98</v>
          </cell>
        </row>
        <row r="9449">
          <cell r="A9449" t="str">
            <v>SINAPI - S</v>
          </cell>
          <cell r="B9449" t="str">
            <v>ISTEMA NACIONAL DE PESQUISA DE CUSTOS E ÍNDICES DA CONSTRUÇÃO CIVIL</v>
          </cell>
        </row>
        <row r="9450">
          <cell r="A9450" t="str">
            <v>PCI.817.01</v>
          </cell>
          <cell r="B9450" t="e">
            <v>#NAME?</v>
          </cell>
          <cell r="D9450" t="str">
            <v>EM</v>
          </cell>
          <cell r="E9450" t="str">
            <v>06/2016 AS 13:04:4</v>
          </cell>
        </row>
        <row r="9451">
          <cell r="D9451" t="str">
            <v>TA</v>
          </cell>
          <cell r="E9451" t="str">
            <v>TÉCNICA: 13/06/20</v>
          </cell>
        </row>
        <row r="9452">
          <cell r="A9452" t="str">
            <v>ENCARGOS S</v>
          </cell>
          <cell r="B9452" t="str">
            <v>OCIAIS DESONERADOS: 90,80%(HORA)   52,84%(MÊS)</v>
          </cell>
        </row>
        <row r="9453">
          <cell r="A9453" t="str">
            <v>ABRANGÊNCI</v>
          </cell>
          <cell r="B9453" t="str">
            <v>A : NACIONAL                                              LOCALIDADE  : BELO</v>
          </cell>
          <cell r="C9453" t="str">
            <v>HORI</v>
          </cell>
        </row>
        <row r="9454">
          <cell r="A9454" t="str">
            <v>REF.COLETA</v>
          </cell>
          <cell r="B9454" t="str">
            <v>: MEDIANO</v>
          </cell>
          <cell r="D9454" t="str">
            <v>TA</v>
          </cell>
          <cell r="E9454" t="str">
            <v>: 05/2016</v>
          </cell>
        </row>
        <row r="9455">
          <cell r="A9455" t="str">
            <v>CÓDIGO</v>
          </cell>
          <cell r="B9455" t="str">
            <v>|D E S C R I Ç Ã O                                                   |UN</v>
          </cell>
          <cell r="C9455" t="str">
            <v>IDADE</v>
          </cell>
          <cell r="D9455" t="str">
            <v>DE</v>
          </cell>
          <cell r="E9455" t="str">
            <v>|CUSTO TOTA</v>
          </cell>
        </row>
        <row r="9456">
          <cell r="A9456" t="str">
            <v>VÍNCULO...</v>
          </cell>
          <cell r="B9456" t="str">
            <v>..: CAIXA REFERENCIAL</v>
          </cell>
        </row>
        <row r="9457">
          <cell r="A9457" t="str">
            <v>FORNECIDO</v>
          </cell>
          <cell r="B9457" t="str">
            <v>E INSTALADO EM RAMAL DE DESCARGA OU RAMAL DE ESGOTO SANITÁRI</v>
          </cell>
        </row>
        <row r="9458">
          <cell r="A9458" t="str">
            <v>O. AF_12/2</v>
          </cell>
          <cell r="B9458" t="str">
            <v>014_P</v>
          </cell>
        </row>
        <row r="9459">
          <cell r="A9459">
            <v>89783</v>
          </cell>
          <cell r="B9459" t="str">
            <v>JUNÇÃO SIMPLES, PVC, SERIE NORMAL, ESGOTO PREDIAL, DN 40 MM, JUNTA SOL</v>
          </cell>
          <cell r="C9459" t="str">
            <v>UN</v>
          </cell>
          <cell r="D9459" t="str">
            <v>CR</v>
          </cell>
          <cell r="E9459">
            <v>7.33</v>
          </cell>
        </row>
        <row r="9460">
          <cell r="A9460" t="str">
            <v>DÁVEL, FOR</v>
          </cell>
          <cell r="B9460" t="str">
            <v>NECIDO E INSTALADO EM RAMAL DE DESCARGA OU RAMAL DE ESGOTO S</v>
          </cell>
        </row>
        <row r="9461">
          <cell r="A9461" t="str">
            <v>ANITÁRIO.</v>
          </cell>
          <cell r="B9461" t="str">
            <v>AF_12/2014_P</v>
          </cell>
        </row>
        <row r="9462">
          <cell r="A9462">
            <v>89784</v>
          </cell>
          <cell r="B9462" t="str">
            <v>TE, PVC, SERIE NORMAL, ESGOTO PREDIAL, DN 50 X 50 MM, JUNTA ELÁSTICA,</v>
          </cell>
          <cell r="C9462" t="str">
            <v>UN</v>
          </cell>
          <cell r="D9462" t="str">
            <v>CR</v>
          </cell>
          <cell r="E9462">
            <v>11.94</v>
          </cell>
        </row>
        <row r="9463">
          <cell r="A9463" t="str">
            <v>FORNECIDO</v>
          </cell>
          <cell r="B9463" t="str">
            <v>E INSTALADO EM RAMAL DE DESCARGA OU RAMAL DE ESGOTO SANITÁRI</v>
          </cell>
        </row>
        <row r="9464">
          <cell r="A9464" t="str">
            <v>O. AF_12/2</v>
          </cell>
          <cell r="B9464">
            <v>14</v>
          </cell>
        </row>
        <row r="9465">
          <cell r="A9465">
            <v>89785</v>
          </cell>
          <cell r="B9465" t="str">
            <v>JUNÇÃO SIMPLES, PVC, SERIE NORMAL, ESGOTO PREDIAL, DN 50 X 50 MM, JUNT</v>
          </cell>
          <cell r="C9465" t="str">
            <v>UN</v>
          </cell>
          <cell r="D9465" t="str">
            <v>CR</v>
          </cell>
          <cell r="E9465">
            <v>12.72</v>
          </cell>
        </row>
        <row r="9466">
          <cell r="A9466" t="str">
            <v>A ELÁSTICA</v>
          </cell>
          <cell r="B9466" t="str">
            <v>, FORNECIDO E INSTALADO EM RAMAL DE DESCARGA OU RAMAL DE ESG</v>
          </cell>
        </row>
        <row r="9467">
          <cell r="A9467" t="str">
            <v>OTO SANITÁ</v>
          </cell>
          <cell r="B9467" t="str">
            <v>RIO. AF_12/2014</v>
          </cell>
        </row>
        <row r="9468">
          <cell r="A9468">
            <v>89786</v>
          </cell>
          <cell r="B9468" t="str">
            <v>TE, PVC, SERIE NORMAL, ESGOTO PREDIAL, DN 75 X 75 MM, JUNTA ELÁSTICA,</v>
          </cell>
          <cell r="C9468" t="str">
            <v>UN</v>
          </cell>
          <cell r="D9468" t="str">
            <v>CR</v>
          </cell>
          <cell r="E9468">
            <v>19.829999999999998</v>
          </cell>
        </row>
        <row r="9469">
          <cell r="A9469" t="str">
            <v>FORNECIDO</v>
          </cell>
          <cell r="B9469" t="str">
            <v>E INSTALADO EM RAMAL DE DESCARGA OU RAMAL DE ESGOTO SANITÁRI</v>
          </cell>
        </row>
        <row r="9470">
          <cell r="A9470" t="str">
            <v>O. AF_12/2</v>
          </cell>
          <cell r="B9470">
            <v>14</v>
          </cell>
        </row>
        <row r="9471">
          <cell r="A9471">
            <v>89795</v>
          </cell>
          <cell r="B9471" t="str">
            <v>JUNÇÃO SIMPLES, PVC, SERIE NORMAL, ESGOTO PREDIAL, DN 75 X 75 MM, JUNT</v>
          </cell>
          <cell r="C9471" t="str">
            <v>UN</v>
          </cell>
          <cell r="D9471" t="str">
            <v>CR</v>
          </cell>
          <cell r="E9471">
            <v>20.91</v>
          </cell>
        </row>
        <row r="9472">
          <cell r="A9472" t="str">
            <v>A ELÁSTICA</v>
          </cell>
          <cell r="B9472" t="str">
            <v>, FORNECIDO E INSTALADO EM RAMAL DE DESCARGA OU RAMAL DE ESG</v>
          </cell>
        </row>
        <row r="9473">
          <cell r="A9473" t="str">
            <v>OTO SANITÁ</v>
          </cell>
          <cell r="B9473" t="str">
            <v>RIO. AF_12/2014</v>
          </cell>
        </row>
        <row r="9474">
          <cell r="A9474">
            <v>89796</v>
          </cell>
          <cell r="B9474" t="str">
            <v>TE, PVC, SERIE NORMAL, ESGOTO PREDIAL, DN 100 X 100 MM, JUNTA ELÁSTICA</v>
          </cell>
          <cell r="C9474" t="str">
            <v>UN</v>
          </cell>
          <cell r="D9474" t="str">
            <v>CR</v>
          </cell>
          <cell r="E9474">
            <v>24.5</v>
          </cell>
        </row>
        <row r="9475">
          <cell r="A9475" t="str">
            <v>, FORNECID</v>
          </cell>
          <cell r="B9475" t="str">
            <v>O E INSTALADO EM RAMAL DE DESCARGA OU RAMAL DE ESGOTO SANITÁ</v>
          </cell>
        </row>
        <row r="9476">
          <cell r="A9476" t="str">
            <v>RIO. AF_12</v>
          </cell>
          <cell r="B9476" t="str">
            <v>/2014</v>
          </cell>
        </row>
        <row r="9477">
          <cell r="A9477">
            <v>89797</v>
          </cell>
          <cell r="B9477" t="str">
            <v>JUNÇÃO SIMPLES, PVC, SERIE NORMAL, ESGOTO PREDIAL, DN 100 X 100 MM, JU</v>
          </cell>
          <cell r="C9477" t="str">
            <v>UN</v>
          </cell>
          <cell r="D9477" t="str">
            <v>CR</v>
          </cell>
          <cell r="E9477">
            <v>28.57</v>
          </cell>
        </row>
        <row r="9478">
          <cell r="A9478" t="str">
            <v>NTA ELÁSTI</v>
          </cell>
          <cell r="B9478" t="str">
            <v>CA, FORNECIDO E INSTALADO EM RAMAL DE DESCARGA OU RAMAL DE E</v>
          </cell>
        </row>
        <row r="9479">
          <cell r="A9479" t="str">
            <v>SGOTO SANI</v>
          </cell>
          <cell r="B9479" t="str">
            <v>TÁRIO. AF_12/2014</v>
          </cell>
        </row>
        <row r="9480">
          <cell r="A9480">
            <v>89801</v>
          </cell>
          <cell r="B9480" t="str">
            <v>JOELHO 90 GRAUS, PVC, SERIE NORMAL, ESGOTO PREDIAL, DN 50 MM, JUNTA EL</v>
          </cell>
          <cell r="C9480" t="str">
            <v>UN</v>
          </cell>
          <cell r="D9480" t="str">
            <v>CR</v>
          </cell>
          <cell r="E9480">
            <v>4.01</v>
          </cell>
        </row>
        <row r="9481">
          <cell r="A9481" t="str">
            <v>ÁSTICA, FO</v>
          </cell>
          <cell r="B9481" t="str">
            <v>RNECIDO E INSTALADO EM PRUMADA DE ESGOTO SANITÁRIO OU VENTIL</v>
          </cell>
        </row>
        <row r="9482">
          <cell r="A9482" t="str">
            <v>AÇÃO. AF_1</v>
          </cell>
          <cell r="B9482">
            <v>41671</v>
          </cell>
        </row>
        <row r="9483">
          <cell r="A9483">
            <v>89802</v>
          </cell>
          <cell r="B9483" t="str">
            <v>JOELHO 45 GRAUS, PVC, SERIE NORMAL, ESGOTO PREDIAL, DN 50 MM, JUNTA EL</v>
          </cell>
          <cell r="C9483" t="str">
            <v>UN</v>
          </cell>
          <cell r="D9483" t="str">
            <v>CR</v>
          </cell>
          <cell r="E9483">
            <v>4.5</v>
          </cell>
        </row>
        <row r="9484">
          <cell r="A9484" t="str">
            <v>ÁSTICA, FO</v>
          </cell>
          <cell r="B9484" t="str">
            <v>RNECIDO E INSTALADO EM PRUMADA DE ESGOTO SANITÁRIO OU VENTIL</v>
          </cell>
        </row>
        <row r="9485">
          <cell r="A9485" t="str">
            <v>SINAPI - S</v>
          </cell>
          <cell r="B9485" t="str">
            <v>ISTEMA NACIONAL DE PESQUISA DE CUSTOS E ÍNDICES DA CONSTRUÇÃO CIVIL</v>
          </cell>
        </row>
        <row r="9486">
          <cell r="A9486" t="str">
            <v>PCI.817.01</v>
          </cell>
          <cell r="B9486" t="e">
            <v>#NAME?</v>
          </cell>
          <cell r="D9486" t="str">
            <v>EM</v>
          </cell>
          <cell r="E9486" t="str">
            <v>06/2016 AS 13:04:4</v>
          </cell>
        </row>
        <row r="9487">
          <cell r="D9487" t="str">
            <v>TA</v>
          </cell>
          <cell r="E9487" t="str">
            <v>TÉCNICA: 13/06/20</v>
          </cell>
        </row>
        <row r="9488">
          <cell r="A9488" t="str">
            <v>ENCARGOS S</v>
          </cell>
          <cell r="B9488" t="str">
            <v>OCIAIS DESONERADOS: 90,80%(HORA)   52,84%(MÊS)</v>
          </cell>
        </row>
        <row r="9489">
          <cell r="A9489" t="str">
            <v>ABRANGÊNCI</v>
          </cell>
          <cell r="B9489" t="str">
            <v>A : NACIONAL                                              LOCALIDADE  : BELO</v>
          </cell>
          <cell r="C9489" t="str">
            <v>HORI</v>
          </cell>
        </row>
        <row r="9490">
          <cell r="A9490" t="str">
            <v>REF.COLETA</v>
          </cell>
          <cell r="B9490" t="str">
            <v>: MEDIANO</v>
          </cell>
          <cell r="D9490" t="str">
            <v>TA</v>
          </cell>
          <cell r="E9490" t="str">
            <v>: 05/2016</v>
          </cell>
        </row>
        <row r="9491">
          <cell r="A9491" t="str">
            <v>CÓDIGO</v>
          </cell>
          <cell r="B9491" t="str">
            <v>|D E S C R I Ç Ã O                                                   |UN</v>
          </cell>
          <cell r="C9491" t="str">
            <v>IDADE</v>
          </cell>
          <cell r="D9491" t="str">
            <v>DE</v>
          </cell>
          <cell r="E9491" t="str">
            <v>|CUSTO TOTA</v>
          </cell>
        </row>
        <row r="9492">
          <cell r="A9492" t="str">
            <v>VÍNCULO...</v>
          </cell>
          <cell r="B9492" t="str">
            <v>..: CAIXA REFERENCIAL</v>
          </cell>
        </row>
        <row r="9493">
          <cell r="A9493" t="str">
            <v>AÇÃO. AF_1</v>
          </cell>
          <cell r="B9493">
            <v>41671</v>
          </cell>
        </row>
        <row r="9494">
          <cell r="A9494">
            <v>89803</v>
          </cell>
          <cell r="B9494" t="str">
            <v>CURVA CURTA 90 GRAUS, PVC, SERIE NORMAL, ESGOTO PREDIAL, DN 50 MM, JUN</v>
          </cell>
          <cell r="C9494" t="str">
            <v>UN</v>
          </cell>
          <cell r="D9494" t="str">
            <v>CR</v>
          </cell>
          <cell r="E9494">
            <v>9.0399999999999991</v>
          </cell>
        </row>
        <row r="9495">
          <cell r="A9495" t="str">
            <v>TA ELÁSTIC</v>
          </cell>
          <cell r="B9495" t="str">
            <v>A, FORNECIDO E INSTALADO EM PRUMADA DE ESGOTO SANITÁRIO OU V</v>
          </cell>
        </row>
        <row r="9496">
          <cell r="A9496" t="str">
            <v>ENTILAÇÃO.</v>
          </cell>
          <cell r="B9496" t="str">
            <v>AF_12/2014</v>
          </cell>
        </row>
        <row r="9497">
          <cell r="A9497">
            <v>89804</v>
          </cell>
          <cell r="B9497" t="str">
            <v>CURVA LONGA 90 GRAUS, PVC, SERIE NORMAL, ESGOTO PREDIAL, DN 50 MM, JUN</v>
          </cell>
          <cell r="C9497" t="str">
            <v>UN</v>
          </cell>
          <cell r="D9497" t="str">
            <v>CR</v>
          </cell>
          <cell r="E9497">
            <v>8.94</v>
          </cell>
        </row>
        <row r="9498">
          <cell r="A9498" t="str">
            <v>TA ELÁSTIC</v>
          </cell>
          <cell r="B9498" t="str">
            <v>A, FORNECIDO E INSTALADO EM PRUMADA DE ESGOTO SANITÁRIO OU V</v>
          </cell>
        </row>
        <row r="9499">
          <cell r="A9499" t="str">
            <v>ENTILAÇÃO.</v>
          </cell>
          <cell r="B9499" t="str">
            <v>AF_12/2014</v>
          </cell>
        </row>
        <row r="9500">
          <cell r="A9500">
            <v>89805</v>
          </cell>
          <cell r="B9500" t="str">
            <v>JOELHO 90 GRAUS, PVC, SERIE NORMAL, ESGOTO PREDIAL, DN 75 MM, JUNTA EL</v>
          </cell>
          <cell r="C9500" t="str">
            <v>UN</v>
          </cell>
          <cell r="D9500" t="str">
            <v>CR</v>
          </cell>
          <cell r="E9500">
            <v>8.24</v>
          </cell>
        </row>
        <row r="9501">
          <cell r="A9501" t="str">
            <v>ÁSTICA, FO</v>
          </cell>
          <cell r="B9501" t="str">
            <v>RNECIDO E INSTALADO EM PRUMADA DE ESGOTO SANITÁRIO OU VENTIL</v>
          </cell>
        </row>
        <row r="9502">
          <cell r="A9502" t="str">
            <v>AÇÃO. AF_1</v>
          </cell>
          <cell r="B9502">
            <v>41671</v>
          </cell>
        </row>
        <row r="9503">
          <cell r="A9503">
            <v>89806</v>
          </cell>
          <cell r="B9503" t="str">
            <v>JOELHO 45 GRAUS, PVC, SERIE NORMAL, ESGOTO PREDIAL, DN 75 MM, JUNTA EL</v>
          </cell>
          <cell r="C9503" t="str">
            <v>UN</v>
          </cell>
          <cell r="D9503" t="str">
            <v>CR</v>
          </cell>
          <cell r="E9503">
            <v>8.9600000000000009</v>
          </cell>
        </row>
        <row r="9504">
          <cell r="A9504" t="str">
            <v>ÁSTICA, FO</v>
          </cell>
          <cell r="B9504" t="str">
            <v>RNECIDO E INSTALADO EM PRUMADA DE ESGOTO SANITÁRIO OU VENTIL</v>
          </cell>
        </row>
        <row r="9505">
          <cell r="A9505" t="str">
            <v>AÇÃO. AF_1</v>
          </cell>
          <cell r="B9505">
            <v>41671</v>
          </cell>
        </row>
        <row r="9506">
          <cell r="A9506">
            <v>89807</v>
          </cell>
          <cell r="B9506" t="str">
            <v>CURVA CURTA 90 GRAUS, PVC, SERIE NORMAL, ESGOTO PREDIAL, DN 75 MM, JUN</v>
          </cell>
          <cell r="C9506" t="str">
            <v>UN</v>
          </cell>
          <cell r="D9506" t="str">
            <v>CR</v>
          </cell>
          <cell r="E9506">
            <v>17.510000000000002</v>
          </cell>
        </row>
        <row r="9507">
          <cell r="A9507" t="str">
            <v>TA ELÁSTIC</v>
          </cell>
          <cell r="B9507" t="str">
            <v>A, FORNECIDO E INSTALADO EM PRUMADA DE ESGOTO SANITÁRIO OU V</v>
          </cell>
        </row>
        <row r="9508">
          <cell r="A9508" t="str">
            <v>ENTILAÇÃO.</v>
          </cell>
          <cell r="B9508" t="str">
            <v>AF_12/2014</v>
          </cell>
        </row>
        <row r="9509">
          <cell r="A9509">
            <v>89808</v>
          </cell>
          <cell r="B9509" t="str">
            <v>CURVA LONGA 90 GRAUS, PVC, SERIE NORMAL, ESGOTO PREDIAL, DN 75 MM, JUN</v>
          </cell>
          <cell r="C9509" t="str">
            <v>UN</v>
          </cell>
          <cell r="D9509" t="str">
            <v>CR</v>
          </cell>
          <cell r="E9509">
            <v>24.6</v>
          </cell>
        </row>
        <row r="9510">
          <cell r="A9510" t="str">
            <v>TA ELÁSTIC</v>
          </cell>
          <cell r="B9510" t="str">
            <v>A, FORNECIDO E INSTALADO EM PRUMADA DE ESGOTO SANITÁRIO OU V</v>
          </cell>
        </row>
        <row r="9511">
          <cell r="A9511" t="str">
            <v>ENTILAÇÃO.</v>
          </cell>
          <cell r="B9511" t="str">
            <v>AF_12/2014</v>
          </cell>
        </row>
        <row r="9512">
          <cell r="A9512">
            <v>89809</v>
          </cell>
          <cell r="B9512" t="str">
            <v>JOELHO 90 GRAUS, PVC, SERIE NORMAL, ESGOTO PREDIAL, DN 100 MM, JUNTA E</v>
          </cell>
          <cell r="C9512" t="str">
            <v>UN</v>
          </cell>
          <cell r="D9512" t="str">
            <v>CR</v>
          </cell>
          <cell r="E9512">
            <v>11.26</v>
          </cell>
        </row>
        <row r="9513">
          <cell r="A9513" t="str">
            <v>LÁSTICA, F</v>
          </cell>
          <cell r="B9513" t="str">
            <v>ORNECIDO E INSTALADO EM PRUMADA DE ESGOTO SANITÁRIO OU VENTI</v>
          </cell>
        </row>
        <row r="9514">
          <cell r="A9514" t="str">
            <v>LAÇÃO. AF_</v>
          </cell>
          <cell r="B9514">
            <v>41974</v>
          </cell>
        </row>
        <row r="9515">
          <cell r="A9515">
            <v>89810</v>
          </cell>
          <cell r="B9515" t="str">
            <v>JOELHO 45 GRAUS, PVC, SERIE NORMAL, ESGOTO PREDIAL, DN 100 MM, JUNTA E</v>
          </cell>
          <cell r="C9515" t="str">
            <v>UN</v>
          </cell>
          <cell r="D9515" t="str">
            <v>CR</v>
          </cell>
          <cell r="E9515">
            <v>11.31</v>
          </cell>
        </row>
        <row r="9516">
          <cell r="A9516" t="str">
            <v>LÁSTICA, F</v>
          </cell>
          <cell r="B9516" t="str">
            <v>ORNECIDO E INSTALADO EM PRUMADA DE ESGOTO SANITÁRIO OU VENTI</v>
          </cell>
        </row>
        <row r="9517">
          <cell r="A9517" t="str">
            <v>LAÇÃO. AF_</v>
          </cell>
          <cell r="B9517">
            <v>41974</v>
          </cell>
        </row>
        <row r="9518">
          <cell r="A9518">
            <v>89811</v>
          </cell>
          <cell r="B9518" t="str">
            <v>CURVA CURTA 90 GRAUS, PVC, SERIE NORMAL, ESGOTO PREDIAL, DN 100 MM, JU</v>
          </cell>
          <cell r="C9518" t="str">
            <v>UN</v>
          </cell>
          <cell r="D9518" t="str">
            <v>CR</v>
          </cell>
          <cell r="E9518">
            <v>20.02</v>
          </cell>
        </row>
        <row r="9519">
          <cell r="A9519" t="str">
            <v>NTA ELÁSTI</v>
          </cell>
          <cell r="B9519" t="str">
            <v>CA, FORNECIDO E INSTALADO EM PRUMADA DE ESGOTO SANITÁRIO OU</v>
          </cell>
        </row>
        <row r="9520">
          <cell r="A9520" t="str">
            <v>VENTILAÇÃO</v>
          </cell>
          <cell r="B9520" t="str">
            <v>. AF_12/2014</v>
          </cell>
        </row>
        <row r="9521">
          <cell r="A9521" t="str">
            <v>SINAPI - S</v>
          </cell>
          <cell r="B9521" t="str">
            <v>ISTEMA NACIONAL DE PESQUISA DE CUSTOS E ÍNDICES DA CONSTRUÇÃO CIVIL</v>
          </cell>
        </row>
        <row r="9522">
          <cell r="A9522" t="str">
            <v>PCI.817.01</v>
          </cell>
          <cell r="B9522" t="e">
            <v>#NAME?</v>
          </cell>
          <cell r="D9522" t="str">
            <v>EM</v>
          </cell>
          <cell r="E9522" t="str">
            <v>06/2016 AS 13:04:4</v>
          </cell>
        </row>
        <row r="9523">
          <cell r="D9523" t="str">
            <v>TA</v>
          </cell>
          <cell r="E9523" t="str">
            <v>TÉCNICA: 13/06/20</v>
          </cell>
        </row>
        <row r="9524">
          <cell r="A9524" t="str">
            <v>ENCARGOS S</v>
          </cell>
          <cell r="B9524" t="str">
            <v>OCIAIS DESONERADOS: 90,80%(HORA)   52,84%(MÊS)</v>
          </cell>
        </row>
        <row r="9525">
          <cell r="A9525" t="str">
            <v>ABRANGÊNCI</v>
          </cell>
          <cell r="B9525" t="str">
            <v>A : NACIONAL                                              LOCALIDADE  : BELO</v>
          </cell>
          <cell r="C9525" t="str">
            <v>HORI</v>
          </cell>
        </row>
        <row r="9526">
          <cell r="A9526" t="str">
            <v>REF.COLETA</v>
          </cell>
          <cell r="B9526" t="str">
            <v>: MEDIANO</v>
          </cell>
          <cell r="D9526" t="str">
            <v>TA</v>
          </cell>
          <cell r="E9526" t="str">
            <v>: 05/2016</v>
          </cell>
        </row>
        <row r="9527">
          <cell r="A9527" t="str">
            <v>CÓDIGO</v>
          </cell>
          <cell r="B9527" t="str">
            <v>|D E S C R I Ç Ã O                                                   |UN</v>
          </cell>
          <cell r="C9527" t="str">
            <v>IDADE</v>
          </cell>
          <cell r="D9527" t="str">
            <v>DE</v>
          </cell>
          <cell r="E9527" t="str">
            <v>|CUSTO TOTA</v>
          </cell>
        </row>
        <row r="9528">
          <cell r="A9528" t="str">
            <v>VÍNCULO...</v>
          </cell>
          <cell r="B9528" t="str">
            <v>..: CAIXA REFERENCIAL</v>
          </cell>
        </row>
        <row r="9529">
          <cell r="A9529">
            <v>89812</v>
          </cell>
          <cell r="B9529" t="str">
            <v>CURVA LONGA 90 GRAUS, PVC, SERIE NORMAL, ESGOTO PREDIAL, DN 100 MM, JU</v>
          </cell>
          <cell r="C9529" t="str">
            <v>UN</v>
          </cell>
          <cell r="D9529" t="str">
            <v>CR</v>
          </cell>
          <cell r="E9529">
            <v>38.61</v>
          </cell>
        </row>
        <row r="9530">
          <cell r="A9530" t="str">
            <v>NTA ELÁSTI</v>
          </cell>
          <cell r="B9530" t="str">
            <v>CA, FORNECIDO E INSTALADO EM PRUMADA DE ESGOTO SANITÁRIO OU</v>
          </cell>
        </row>
        <row r="9531">
          <cell r="A9531" t="str">
            <v>VENTILAÇÃO</v>
          </cell>
          <cell r="B9531" t="str">
            <v>. AF_12/2014</v>
          </cell>
        </row>
        <row r="9532">
          <cell r="A9532">
            <v>89813</v>
          </cell>
          <cell r="B9532" t="str">
            <v>LUVA SIMPLES, PVC, SERIE NORMAL, ESGOTO PREDIAL, DN 50 MM, JUNTA ELÁST</v>
          </cell>
          <cell r="C9532" t="str">
            <v>UN</v>
          </cell>
          <cell r="D9532" t="str">
            <v>CR</v>
          </cell>
          <cell r="E9532">
            <v>4.3600000000000003</v>
          </cell>
        </row>
        <row r="9533">
          <cell r="A9533" t="str">
            <v>ICA, FORNE</v>
          </cell>
          <cell r="B9533" t="str">
            <v>CIDO E INSTALADO EM PRUMADA DE ESGOTO SANITÁRIO OU VENTILAÇÃ</v>
          </cell>
        </row>
        <row r="9534">
          <cell r="A9534" t="str">
            <v>O. AF_12/2</v>
          </cell>
          <cell r="B9534">
            <v>14</v>
          </cell>
        </row>
        <row r="9535">
          <cell r="A9535">
            <v>89814</v>
          </cell>
          <cell r="B9535" t="str">
            <v>LUVA DE CORRER, PVC, SERIE NORMAL, ESGOTO PREDIAL, DN 50 MM, JUNTA ELÁ</v>
          </cell>
          <cell r="C9535" t="str">
            <v>UN</v>
          </cell>
          <cell r="D9535" t="str">
            <v>CR</v>
          </cell>
          <cell r="E9535">
            <v>9.26</v>
          </cell>
        </row>
        <row r="9536">
          <cell r="A9536" t="str">
            <v>STICA, FOR</v>
          </cell>
          <cell r="B9536" t="str">
            <v>NECIDO E INSTALADO EM PRUMADA DE ESGOTO SANITÁRIO OU VENTILA</v>
          </cell>
        </row>
        <row r="9537">
          <cell r="A9537" t="str">
            <v>ÇÃO. AF_12</v>
          </cell>
          <cell r="B9537" t="str">
            <v>/2014</v>
          </cell>
        </row>
        <row r="9538">
          <cell r="A9538">
            <v>89817</v>
          </cell>
          <cell r="B9538" t="str">
            <v>LUVA SIMPLES, PVC, SERIE NORMAL, ESGOTO PREDIAL, DN 75 MM, JUNTA ELÁST</v>
          </cell>
          <cell r="C9538" t="str">
            <v>UN</v>
          </cell>
          <cell r="D9538" t="str">
            <v>CR</v>
          </cell>
          <cell r="E9538">
            <v>7.7</v>
          </cell>
        </row>
        <row r="9539">
          <cell r="A9539" t="str">
            <v>ICA, FORNE</v>
          </cell>
          <cell r="B9539" t="str">
            <v>CIDO E INSTALADO EM PRUMADA DE ESGOTO SANITÁRIO OU VENTILAÇÃ</v>
          </cell>
        </row>
        <row r="9540">
          <cell r="A9540" t="str">
            <v>O. AF_12/2</v>
          </cell>
          <cell r="B9540">
            <v>14</v>
          </cell>
        </row>
        <row r="9541">
          <cell r="A9541">
            <v>89819</v>
          </cell>
          <cell r="B9541" t="str">
            <v>LUVA DE CORRER, PVC, SERIE NORMAL, ESGOTO PREDIAL, DN 75 MM, JUNTA ELÁ</v>
          </cell>
          <cell r="C9541" t="str">
            <v>UN</v>
          </cell>
          <cell r="D9541" t="str">
            <v>CR</v>
          </cell>
          <cell r="E9541">
            <v>11.14</v>
          </cell>
        </row>
        <row r="9542">
          <cell r="A9542" t="str">
            <v>STICA, FOR</v>
          </cell>
          <cell r="B9542" t="str">
            <v>NECIDO E INSTALADO EM PRUMADA DE ESGOTO SANITÁRIO OU VENTILA</v>
          </cell>
        </row>
        <row r="9543">
          <cell r="A9543" t="str">
            <v>ÇÃO. AF_12</v>
          </cell>
          <cell r="B9543" t="str">
            <v>/2014</v>
          </cell>
        </row>
        <row r="9544">
          <cell r="A9544">
            <v>89821</v>
          </cell>
          <cell r="B9544" t="str">
            <v>LUVA SIMPLES, PVC, SERIE NORMAL, ESGOTO PREDIAL, DN 100 MM, JUNTA ELÁS</v>
          </cell>
          <cell r="C9544" t="str">
            <v>UN</v>
          </cell>
          <cell r="D9544" t="str">
            <v>CR</v>
          </cell>
          <cell r="E9544">
            <v>9.51</v>
          </cell>
        </row>
        <row r="9545">
          <cell r="A9545" t="str">
            <v>TICA, FORN</v>
          </cell>
          <cell r="B9545" t="str">
            <v>ECIDO E INSTALADO EM PRUMADA DE ESGOTO SANITÁRIO OU VENTILAÇ</v>
          </cell>
        </row>
        <row r="9546">
          <cell r="A9546" t="str">
            <v>ÃO. AF_12/</v>
          </cell>
          <cell r="B9546">
            <v>2014</v>
          </cell>
        </row>
        <row r="9547">
          <cell r="A9547">
            <v>89823</v>
          </cell>
          <cell r="B9547" t="str">
            <v>LUVA DE CORRER, PVC, SERIE NORMAL, ESGOTO PREDIAL, DN 100 MM, JUNTA EL</v>
          </cell>
          <cell r="C9547" t="str">
            <v>UN</v>
          </cell>
          <cell r="D9547" t="str">
            <v>CR</v>
          </cell>
          <cell r="E9547">
            <v>16.399999999999999</v>
          </cell>
        </row>
        <row r="9548">
          <cell r="A9548" t="str">
            <v>ÁSTICA, FO</v>
          </cell>
          <cell r="B9548" t="str">
            <v>RNECIDO E INSTALADO EM PRUMADA DE ESGOTO SANITÁRIO OU VENTIL</v>
          </cell>
        </row>
        <row r="9549">
          <cell r="A9549" t="str">
            <v>AÇÃO. AF_1</v>
          </cell>
          <cell r="B9549">
            <v>41671</v>
          </cell>
        </row>
        <row r="9550">
          <cell r="A9550">
            <v>89825</v>
          </cell>
          <cell r="B9550" t="str">
            <v>TE, PVC, SERIE NORMAL, ESGOTO PREDIAL, DN 50 X 50 MM, JUNTA ELÁSTICA,</v>
          </cell>
          <cell r="C9550" t="str">
            <v>UN</v>
          </cell>
          <cell r="D9550" t="str">
            <v>CR</v>
          </cell>
          <cell r="E9550">
            <v>8.81</v>
          </cell>
        </row>
        <row r="9551">
          <cell r="A9551" t="str">
            <v>FORNECIDO</v>
          </cell>
          <cell r="B9551" t="str">
            <v>E INSTALADO EM PRUMADA DE ESGOTO SANITÁRIO OU VENTILAÇÃO. AF</v>
          </cell>
        </row>
        <row r="9552">
          <cell r="A9552" t="str">
            <v>_12/2014</v>
          </cell>
        </row>
        <row r="9553">
          <cell r="A9553">
            <v>89827</v>
          </cell>
          <cell r="B9553" t="str">
            <v>JUNÇÃO SIMPLES, PVC, SERIE NORMAL, ESGOTO PREDIAL, DN 50 X 50 MM, JUNT</v>
          </cell>
          <cell r="C9553" t="str">
            <v>UN</v>
          </cell>
          <cell r="D9553" t="str">
            <v>CR</v>
          </cell>
          <cell r="E9553">
            <v>9.58</v>
          </cell>
        </row>
        <row r="9554">
          <cell r="A9554" t="str">
            <v>A ELÁSTICA</v>
          </cell>
          <cell r="B9554" t="str">
            <v>, FORNECIDO E INSTALADO EM PRUMADA DE ESGOTO SANITÁRIO OU VE</v>
          </cell>
        </row>
        <row r="9555">
          <cell r="A9555" t="str">
            <v>NTILAÇÃO.</v>
          </cell>
          <cell r="B9555" t="str">
            <v>AF_12/2014</v>
          </cell>
        </row>
        <row r="9556">
          <cell r="A9556">
            <v>89829</v>
          </cell>
          <cell r="B9556" t="str">
            <v>TE, PVC, SERIE NORMAL, ESGOTO PREDIAL, DN 75 X 75 MM, JUNTA ELÁSTICA,</v>
          </cell>
          <cell r="C9556" t="str">
            <v>UN</v>
          </cell>
          <cell r="D9556" t="str">
            <v>CR</v>
          </cell>
          <cell r="E9556">
            <v>15.84</v>
          </cell>
        </row>
        <row r="9557">
          <cell r="A9557" t="str">
            <v>SINAPI - S</v>
          </cell>
          <cell r="B9557" t="str">
            <v>ISTEMA NACIONAL DE PESQUISA DE CUSTOS E ÍNDICES DA CONSTRUÇÃO CIVIL</v>
          </cell>
        </row>
        <row r="9558">
          <cell r="A9558" t="str">
            <v>PCI.817.01</v>
          </cell>
          <cell r="B9558" t="e">
            <v>#NAME?</v>
          </cell>
          <cell r="D9558" t="str">
            <v>EM</v>
          </cell>
          <cell r="E9558" t="str">
            <v>06/2016 AS 13:04:4</v>
          </cell>
        </row>
        <row r="9559">
          <cell r="D9559" t="str">
            <v>TA</v>
          </cell>
          <cell r="E9559" t="str">
            <v>TÉCNICA: 13/06/20</v>
          </cell>
        </row>
        <row r="9560">
          <cell r="A9560" t="str">
            <v>ENCARGOS S</v>
          </cell>
          <cell r="B9560" t="str">
            <v>OCIAIS DESONERADOS: 90,80%(HORA)   52,84%(MÊS)</v>
          </cell>
        </row>
        <row r="9561">
          <cell r="A9561" t="str">
            <v>ABRANGÊNCI</v>
          </cell>
          <cell r="B9561" t="str">
            <v>A : NACIONAL                                              LOCALIDADE  : BELO</v>
          </cell>
          <cell r="C9561" t="str">
            <v>HORI</v>
          </cell>
        </row>
        <row r="9562">
          <cell r="A9562" t="str">
            <v>REF.COLETA</v>
          </cell>
          <cell r="B9562" t="str">
            <v>: MEDIANO</v>
          </cell>
          <cell r="D9562" t="str">
            <v>TA</v>
          </cell>
          <cell r="E9562" t="str">
            <v>: 05/2016</v>
          </cell>
        </row>
        <row r="9563">
          <cell r="A9563" t="str">
            <v>CÓDIGO</v>
          </cell>
          <cell r="B9563" t="str">
            <v>|D E S C R I Ç Ã O                                                   |UN</v>
          </cell>
          <cell r="C9563" t="str">
            <v>IDADE</v>
          </cell>
          <cell r="D9563" t="str">
            <v>DE</v>
          </cell>
          <cell r="E9563" t="str">
            <v>|CUSTO TOTA</v>
          </cell>
        </row>
        <row r="9564">
          <cell r="A9564" t="str">
            <v>VÍNCULO...</v>
          </cell>
          <cell r="B9564" t="str">
            <v>..: CAIXA REFERENCIAL</v>
          </cell>
        </row>
        <row r="9565">
          <cell r="A9565" t="str">
            <v>FORNECIDO</v>
          </cell>
          <cell r="B9565" t="str">
            <v>E INSTALADO EM PRUMADA DE ESGOTO SANITÁRIO OU VENTILAÇÃO. AF</v>
          </cell>
        </row>
        <row r="9566">
          <cell r="A9566" t="str">
            <v>_12/2014</v>
          </cell>
        </row>
        <row r="9567">
          <cell r="A9567">
            <v>89830</v>
          </cell>
          <cell r="B9567" t="str">
            <v>JUNÇÃO SIMPLES, PVC, SERIE NORMAL, ESGOTO PREDIAL, DN 75 X 75 MM, JUNT</v>
          </cell>
          <cell r="C9567" t="str">
            <v>UN</v>
          </cell>
          <cell r="D9567" t="str">
            <v>CR</v>
          </cell>
          <cell r="E9567">
            <v>16.91</v>
          </cell>
        </row>
        <row r="9568">
          <cell r="A9568" t="str">
            <v>A ELÁSTICA</v>
          </cell>
          <cell r="B9568" t="str">
            <v>, FORNECIDO E INSTALADO EM PRUMADA DE ESGOTO SANITÁRIO OU VE</v>
          </cell>
        </row>
        <row r="9569">
          <cell r="A9569" t="str">
            <v>NTILAÇÃO.</v>
          </cell>
          <cell r="B9569" t="str">
            <v>AF_12/2014</v>
          </cell>
        </row>
        <row r="9570">
          <cell r="A9570">
            <v>89833</v>
          </cell>
          <cell r="B9570" t="str">
            <v>TE, PVC, SERIE NORMAL, ESGOTO PREDIAL, DN 100 X 100 MM, JUNTA ELÁSTICA</v>
          </cell>
          <cell r="C9570" t="str">
            <v>UN</v>
          </cell>
          <cell r="D9570" t="str">
            <v>CR</v>
          </cell>
          <cell r="E9570">
            <v>19.649999999999999</v>
          </cell>
        </row>
        <row r="9571">
          <cell r="A9571" t="str">
            <v>, FORNECID</v>
          </cell>
          <cell r="B9571" t="str">
            <v>O E INSTALADO EM PRUMADA DE ESGOTO SANITÁRIO OU VENTILAÇÃO.</v>
          </cell>
        </row>
        <row r="9572">
          <cell r="A9572" t="str">
            <v>AF_12/2014</v>
          </cell>
        </row>
        <row r="9573">
          <cell r="A9573">
            <v>89834</v>
          </cell>
          <cell r="B9573" t="str">
            <v>JUNÇÃO SIMPLES, PVC, SERIE NORMAL, ESGOTO PREDIAL, DN 100 X 100 MM, JU</v>
          </cell>
          <cell r="C9573" t="str">
            <v>UN</v>
          </cell>
          <cell r="D9573" t="str">
            <v>CR</v>
          </cell>
          <cell r="E9573">
            <v>23.72</v>
          </cell>
        </row>
        <row r="9574">
          <cell r="A9574" t="str">
            <v>NTA ELÁSTI</v>
          </cell>
          <cell r="B9574" t="str">
            <v>CA, FORNECIDO E INSTALADO EM PRUMADA DE ESGOTO SANITÁRIO OU</v>
          </cell>
        </row>
        <row r="9575">
          <cell r="A9575" t="str">
            <v>VENTILAÇÃO</v>
          </cell>
          <cell r="B9575" t="str">
            <v>. AF_12/2014</v>
          </cell>
        </row>
        <row r="9576">
          <cell r="A9576">
            <v>89850</v>
          </cell>
          <cell r="B9576" t="str">
            <v>JOELHO 90 GRAUS, PVC, SERIE NORMAL, ESGOTO PREDIAL, DN 100 MM, JUNTA E</v>
          </cell>
          <cell r="C9576" t="str">
            <v>UN</v>
          </cell>
          <cell r="D9576" t="str">
            <v>CR</v>
          </cell>
          <cell r="E9576">
            <v>14.68</v>
          </cell>
        </row>
        <row r="9577">
          <cell r="A9577" t="str">
            <v>LÁSTICA, F</v>
          </cell>
          <cell r="B9577" t="str">
            <v>ORNECIDO E INSTALADO EM SUBCOLETOR AÉREO DE ESGOTO SANITÁRIO</v>
          </cell>
        </row>
        <row r="9578">
          <cell r="A9578" t="str">
            <v>. AF_12/20</v>
          </cell>
          <cell r="B9578">
            <v>14</v>
          </cell>
        </row>
        <row r="9579">
          <cell r="A9579">
            <v>89851</v>
          </cell>
          <cell r="B9579" t="str">
            <v>JOELHO 45 GRAUS, PVC, SERIE NORMAL, ESGOTO PREDIAL, DN 100 MM, JUNTA E</v>
          </cell>
          <cell r="C9579" t="str">
            <v>UN</v>
          </cell>
          <cell r="D9579" t="str">
            <v>CR</v>
          </cell>
          <cell r="E9579">
            <v>14.74</v>
          </cell>
        </row>
        <row r="9580">
          <cell r="A9580" t="str">
            <v>LÁSTICA, F</v>
          </cell>
          <cell r="B9580" t="str">
            <v>ORNECIDO E INSTALADO EM SUBCOLETOR AÉREO DE ESGOTO SANITÁRIO</v>
          </cell>
        </row>
        <row r="9581">
          <cell r="A9581" t="str">
            <v>. AF_12/20</v>
          </cell>
          <cell r="B9581">
            <v>14</v>
          </cell>
        </row>
        <row r="9582">
          <cell r="A9582">
            <v>89852</v>
          </cell>
          <cell r="B9582" t="str">
            <v>CURVA CURTA 90 GRAUS, PVC, SERIE NORMAL, ESGOTO PREDIAL, DN 100 MM, JU</v>
          </cell>
          <cell r="C9582" t="str">
            <v>UN</v>
          </cell>
          <cell r="D9582" t="str">
            <v>CR</v>
          </cell>
          <cell r="E9582">
            <v>23.45</v>
          </cell>
        </row>
        <row r="9583">
          <cell r="A9583" t="str">
            <v>NTA ELÁSTI</v>
          </cell>
          <cell r="B9583" t="str">
            <v>CA, FORNECIDO E INSTALADO EM SUBCOLETOR AÉREO DE ESGOTO SANI</v>
          </cell>
        </row>
        <row r="9584">
          <cell r="A9584" t="str">
            <v>TÁRIO. AF_</v>
          </cell>
          <cell r="B9584">
            <v>41974</v>
          </cell>
        </row>
        <row r="9585">
          <cell r="A9585">
            <v>89853</v>
          </cell>
          <cell r="B9585" t="str">
            <v>CURVA LONGA 90 GRAUS, PVC, SERIE NORMAL, ESGOTO PREDIAL, DN 100 MM, JU</v>
          </cell>
          <cell r="C9585" t="str">
            <v>UN</v>
          </cell>
          <cell r="D9585" t="str">
            <v>CR</v>
          </cell>
          <cell r="E9585">
            <v>42.04</v>
          </cell>
        </row>
        <row r="9586">
          <cell r="A9586" t="str">
            <v>NTA ELÁSTI</v>
          </cell>
          <cell r="B9586" t="str">
            <v>CA, FORNECIDO E INSTALADO EM SUBCOLETOR AÉREO DE ESGOTO SANI</v>
          </cell>
        </row>
        <row r="9587">
          <cell r="A9587" t="str">
            <v>TÁRIO. AF_</v>
          </cell>
          <cell r="B9587">
            <v>41974</v>
          </cell>
        </row>
        <row r="9588">
          <cell r="A9588">
            <v>89854</v>
          </cell>
          <cell r="B9588" t="str">
            <v>JOELHO 90 GRAUS, PVC, SERIE NORMAL, ESGOTO PREDIAL, DN 150 MM, JUNTA E</v>
          </cell>
          <cell r="C9588" t="str">
            <v>UN</v>
          </cell>
          <cell r="D9588" t="str">
            <v>CR</v>
          </cell>
          <cell r="E9588">
            <v>44.07</v>
          </cell>
        </row>
        <row r="9589">
          <cell r="A9589" t="str">
            <v>LÁSTICA, F</v>
          </cell>
          <cell r="B9589" t="str">
            <v>ORNECIDO E INSTALADO EM SUBCOLETOR AÉREO DE ESGOTO SANITÁRIO</v>
          </cell>
        </row>
        <row r="9590">
          <cell r="A9590" t="str">
            <v>. AF_12/20</v>
          </cell>
          <cell r="B9590">
            <v>14</v>
          </cell>
        </row>
        <row r="9591">
          <cell r="A9591">
            <v>89855</v>
          </cell>
          <cell r="B9591" t="str">
            <v>JOELHO 45 GRAUS, PVC, SERIE NORMAL, ESGOTO PREDIAL, DN 150 MM, JUNTA E</v>
          </cell>
          <cell r="C9591" t="str">
            <v>UN</v>
          </cell>
          <cell r="D9591" t="str">
            <v>CR</v>
          </cell>
          <cell r="E9591">
            <v>47.13</v>
          </cell>
        </row>
        <row r="9592">
          <cell r="A9592" t="str">
            <v>LÁSTICA, F</v>
          </cell>
          <cell r="B9592" t="str">
            <v>ORNECIDO E INSTALADO EM SUBCOLETOR AÉREO DE ESGOTO SANITÁRIO</v>
          </cell>
        </row>
        <row r="9593">
          <cell r="A9593" t="str">
            <v>SINAPI - S</v>
          </cell>
          <cell r="B9593" t="str">
            <v>ISTEMA NACIONAL DE PESQUISA DE CUSTOS E ÍNDICES DA CONSTRUÇÃO CIVIL</v>
          </cell>
        </row>
        <row r="9594">
          <cell r="A9594" t="str">
            <v>PCI.817.01</v>
          </cell>
          <cell r="B9594" t="e">
            <v>#NAME?</v>
          </cell>
          <cell r="D9594" t="str">
            <v>EM</v>
          </cell>
          <cell r="E9594" t="str">
            <v>06/2016 AS 13:04:4</v>
          </cell>
        </row>
        <row r="9595">
          <cell r="D9595" t="str">
            <v>TA</v>
          </cell>
          <cell r="E9595" t="str">
            <v>TÉCNICA: 13/06/20</v>
          </cell>
        </row>
        <row r="9596">
          <cell r="A9596" t="str">
            <v>ENCARGOS S</v>
          </cell>
          <cell r="B9596" t="str">
            <v>OCIAIS DESONERADOS: 90,80%(HORA)   52,84%(MÊS)</v>
          </cell>
        </row>
        <row r="9597">
          <cell r="A9597" t="str">
            <v>ABRANGÊNCI</v>
          </cell>
          <cell r="B9597" t="str">
            <v>A : NACIONAL                                              LOCALIDADE  : BELO</v>
          </cell>
          <cell r="C9597" t="str">
            <v>HORI</v>
          </cell>
        </row>
        <row r="9598">
          <cell r="A9598" t="str">
            <v>REF.COLETA</v>
          </cell>
          <cell r="B9598" t="str">
            <v>: MEDIANO</v>
          </cell>
          <cell r="D9598" t="str">
            <v>TA</v>
          </cell>
          <cell r="E9598" t="str">
            <v>: 05/2016</v>
          </cell>
        </row>
        <row r="9599">
          <cell r="A9599" t="str">
            <v>CÓDIGO</v>
          </cell>
          <cell r="B9599" t="str">
            <v>|D E S C R I Ç Ã O                                                   |UN</v>
          </cell>
          <cell r="C9599" t="str">
            <v>IDADE</v>
          </cell>
          <cell r="D9599" t="str">
            <v>DE</v>
          </cell>
          <cell r="E9599" t="str">
            <v>|CUSTO TOTA</v>
          </cell>
        </row>
        <row r="9600">
          <cell r="A9600" t="str">
            <v>VÍNCULO...</v>
          </cell>
          <cell r="B9600" t="str">
            <v>..: CAIXA REFERENCIAL</v>
          </cell>
        </row>
        <row r="9601">
          <cell r="A9601" t="str">
            <v>. AF_12/20</v>
          </cell>
          <cell r="B9601">
            <v>14</v>
          </cell>
        </row>
        <row r="9602">
          <cell r="A9602">
            <v>89856</v>
          </cell>
          <cell r="B9602" t="str">
            <v>LUVA SIMPLES, PVC, SERIE NORMAL, ESGOTO PREDIAL, DN 100 MM, JUNTA ELÁS</v>
          </cell>
          <cell r="C9602" t="str">
            <v>UN</v>
          </cell>
          <cell r="D9602" t="str">
            <v>CR</v>
          </cell>
          <cell r="E9602">
            <v>11.79</v>
          </cell>
        </row>
        <row r="9603">
          <cell r="A9603" t="str">
            <v>TICA, FORN</v>
          </cell>
          <cell r="B9603" t="str">
            <v>ECIDO E INSTALADO EM SUBCOLETOR AÉREO DE ESGOTO SANITÁRIO. A</v>
          </cell>
        </row>
        <row r="9604">
          <cell r="A9604" t="str">
            <v>F_12/2014</v>
          </cell>
        </row>
        <row r="9605">
          <cell r="A9605">
            <v>89857</v>
          </cell>
          <cell r="B9605" t="str">
            <v>LUVA DE CORRER, PVC, SERIE NORMAL, ESGOTO PREDIAL, DN 100 MM, JUNTA EL</v>
          </cell>
          <cell r="C9605" t="str">
            <v>UN</v>
          </cell>
          <cell r="D9605" t="str">
            <v>CR</v>
          </cell>
          <cell r="E9605">
            <v>18.690000000000001</v>
          </cell>
        </row>
        <row r="9606">
          <cell r="A9606" t="str">
            <v>ÁSTICA, FO</v>
          </cell>
          <cell r="B9606" t="str">
            <v>RNECIDO E INSTALADO EM SUBCOLETOR AÉREO DE ESGOTO SANITÁRIO.</v>
          </cell>
        </row>
        <row r="9607">
          <cell r="A9607" t="str">
            <v>AF_12/2014</v>
          </cell>
        </row>
        <row r="9608">
          <cell r="A9608">
            <v>89859</v>
          </cell>
          <cell r="B9608" t="str">
            <v>LUVA DE CORRER, PVC, SERIE NORMAL, ESGOTO PREDIAL, DN 150 MM, JUNTA EL</v>
          </cell>
          <cell r="C9608" t="str">
            <v>UN</v>
          </cell>
          <cell r="D9608" t="str">
            <v>CR</v>
          </cell>
          <cell r="E9608">
            <v>33.61</v>
          </cell>
        </row>
        <row r="9609">
          <cell r="A9609" t="str">
            <v>ÁSTICA, FO</v>
          </cell>
          <cell r="B9609" t="str">
            <v>RNECIDO E INSTALADO EM SUBCOLETOR AÉREO DE ESGOTO SANITÁRIO.</v>
          </cell>
        </row>
        <row r="9610">
          <cell r="A9610" t="str">
            <v>AF_12/2014</v>
          </cell>
        </row>
        <row r="9611">
          <cell r="A9611">
            <v>89860</v>
          </cell>
          <cell r="B9611" t="str">
            <v>TE, PVC, SERIE NORMAL, ESGOTO PREDIAL, DN 100 X 100 MM, JUNTA ELÁSTICA</v>
          </cell>
          <cell r="C9611" t="str">
            <v>UN</v>
          </cell>
          <cell r="D9611" t="str">
            <v>CR</v>
          </cell>
          <cell r="E9611">
            <v>24.21</v>
          </cell>
        </row>
        <row r="9612">
          <cell r="A9612" t="str">
            <v>, FORNECID</v>
          </cell>
          <cell r="B9612" t="str">
            <v>O E INSTALADO EM SUBCOLETOR AÉREO DE ESGOTO SANITÁRIO. AF_12</v>
          </cell>
        </row>
        <row r="9613">
          <cell r="A9613" t="str">
            <v>/2014</v>
          </cell>
        </row>
        <row r="9614">
          <cell r="A9614">
            <v>89861</v>
          </cell>
          <cell r="B9614" t="str">
            <v>JUNÇÃO SIMPLES, PVC, SERIE NORMAL, ESGOTO PREDIAL, DN 100 X 100 MM, JU</v>
          </cell>
          <cell r="C9614" t="str">
            <v>UN</v>
          </cell>
          <cell r="D9614" t="str">
            <v>CR</v>
          </cell>
          <cell r="E9614">
            <v>28.28</v>
          </cell>
        </row>
        <row r="9615">
          <cell r="A9615" t="str">
            <v>NTA ELÁSTI</v>
          </cell>
          <cell r="B9615" t="str">
            <v>CA, FORNECIDO E INSTALADO EM SUBCOLETOR AÉREO DE ESGOTO SANI</v>
          </cell>
        </row>
        <row r="9616">
          <cell r="A9616" t="str">
            <v>TÁRIO. AF_</v>
          </cell>
          <cell r="B9616">
            <v>41974</v>
          </cell>
        </row>
        <row r="9617">
          <cell r="A9617">
            <v>89862</v>
          </cell>
          <cell r="B9617" t="str">
            <v>TE, PVC, SERIE NORMAL, ESGOTO PREDIAL, DN 150 X 150 MM, JUNTA ELÁSTICA</v>
          </cell>
          <cell r="C9617" t="str">
            <v>UN</v>
          </cell>
          <cell r="D9617" t="str">
            <v>CR</v>
          </cell>
          <cell r="E9617">
            <v>71.62</v>
          </cell>
        </row>
        <row r="9618">
          <cell r="A9618" t="str">
            <v>, FORNECID</v>
          </cell>
          <cell r="B9618" t="str">
            <v>O E INSTALADO EM SUBCOLETOR AÉREO DE ESGOTO SANITÁRIO. AF_12</v>
          </cell>
        </row>
        <row r="9619">
          <cell r="A9619" t="str">
            <v>/2014</v>
          </cell>
        </row>
        <row r="9620">
          <cell r="A9620">
            <v>89863</v>
          </cell>
          <cell r="B9620" t="str">
            <v>JUNÇÃO SIMPLES, PVC, SERIE NORMAL, ESGOTO PREDIAL, DN 150 X 150 MM, JU</v>
          </cell>
          <cell r="C9620" t="str">
            <v>UN</v>
          </cell>
          <cell r="D9620" t="str">
            <v>CR</v>
          </cell>
          <cell r="E9620">
            <v>118.5</v>
          </cell>
        </row>
        <row r="9621">
          <cell r="A9621" t="str">
            <v>NTA ELÁSTI</v>
          </cell>
          <cell r="B9621" t="str">
            <v>CA, FORNECIDO E INSTALADO EM SUBCOLETOR AÉREO DE ESGOTO SANI</v>
          </cell>
        </row>
        <row r="9622">
          <cell r="A9622" t="str">
            <v>TÁRIO. AF_</v>
          </cell>
          <cell r="B9622">
            <v>41974</v>
          </cell>
        </row>
        <row r="9623">
          <cell r="A9623">
            <v>89866</v>
          </cell>
          <cell r="B9623" t="str">
            <v>JOELHO 90 GRAUS, PVC, SOLDÁVEL, DN 25MM, INSTALADO EM DRENO DE AR-COND</v>
          </cell>
          <cell r="C9623" t="str">
            <v>UN</v>
          </cell>
          <cell r="D9623" t="str">
            <v>CR</v>
          </cell>
          <cell r="E9623">
            <v>3.06</v>
          </cell>
        </row>
        <row r="9624">
          <cell r="A9624" t="str">
            <v>ICIONADO -</v>
          </cell>
          <cell r="B9624" t="str">
            <v>FORNECIMENTO E INSTALAÇÃO. AF_12/2014_P</v>
          </cell>
        </row>
        <row r="9625">
          <cell r="A9625">
            <v>89867</v>
          </cell>
          <cell r="B9625" t="str">
            <v>JOELHO 45 GRAUS, PVC, SOLDÁVEL, DN 25MM, INSTALADO EM DRENO DE AR-COND</v>
          </cell>
          <cell r="C9625" t="str">
            <v>UN</v>
          </cell>
          <cell r="D9625" t="str">
            <v>CR</v>
          </cell>
          <cell r="E9625">
            <v>3.48</v>
          </cell>
        </row>
        <row r="9626">
          <cell r="A9626" t="str">
            <v>ICIONADO -</v>
          </cell>
          <cell r="B9626" t="str">
            <v>FORNECIMENTO E INSTALAÇÃO. AF_12/2014_P</v>
          </cell>
        </row>
        <row r="9627">
          <cell r="A9627">
            <v>89868</v>
          </cell>
          <cell r="B9627" t="str">
            <v>LUVA, PVC, SOLDÁVEL, DN 25MM, INSTALADO EM DRENO DE AR-CONDICIONADO -</v>
          </cell>
          <cell r="C9627" t="str">
            <v>UN</v>
          </cell>
          <cell r="D9627" t="str">
            <v>CR</v>
          </cell>
          <cell r="E9627">
            <v>2.29</v>
          </cell>
        </row>
        <row r="9628">
          <cell r="A9628" t="str">
            <v>FORNECIMEN</v>
          </cell>
          <cell r="B9628" t="str">
            <v>TO E INSTALAÇÃO. AF_12/2014_P</v>
          </cell>
        </row>
        <row r="9629">
          <cell r="A9629" t="str">
            <v>SINAPI - S</v>
          </cell>
          <cell r="B9629" t="str">
            <v>ISTEMA NACIONAL DE PESQUISA DE CUSTOS E ÍNDICES DA CONSTRUÇÃO CIVIL</v>
          </cell>
        </row>
        <row r="9630">
          <cell r="A9630" t="str">
            <v>PCI.817.01</v>
          </cell>
          <cell r="B9630" t="e">
            <v>#NAME?</v>
          </cell>
          <cell r="D9630" t="str">
            <v>EM</v>
          </cell>
          <cell r="E9630" t="str">
            <v>06/2016 AS 13:04:4</v>
          </cell>
        </row>
        <row r="9631">
          <cell r="D9631" t="str">
            <v>TA</v>
          </cell>
          <cell r="E9631" t="str">
            <v>TÉCNICA: 13/06/20</v>
          </cell>
        </row>
        <row r="9632">
          <cell r="A9632" t="str">
            <v>ENCARGOS S</v>
          </cell>
          <cell r="B9632" t="str">
            <v>OCIAIS DESONERADOS: 90,80%(HORA)   52,84%(MÊS)</v>
          </cell>
        </row>
        <row r="9633">
          <cell r="A9633" t="str">
            <v>ABRANGÊNCI</v>
          </cell>
          <cell r="B9633" t="str">
            <v>A : NACIONAL                                              LOCALIDADE  : BELO</v>
          </cell>
          <cell r="C9633" t="str">
            <v>HORI</v>
          </cell>
        </row>
        <row r="9634">
          <cell r="A9634" t="str">
            <v>REF.COLETA</v>
          </cell>
          <cell r="B9634" t="str">
            <v>: MEDIANO</v>
          </cell>
          <cell r="D9634" t="str">
            <v>TA</v>
          </cell>
          <cell r="E9634" t="str">
            <v>: 05/2016</v>
          </cell>
        </row>
        <row r="9635">
          <cell r="A9635" t="str">
            <v>CÓDIGO</v>
          </cell>
          <cell r="B9635" t="str">
            <v>|D E S C R I Ç Ã O                                                   |UN</v>
          </cell>
          <cell r="C9635" t="str">
            <v>IDADE</v>
          </cell>
          <cell r="D9635" t="str">
            <v>DE</v>
          </cell>
          <cell r="E9635" t="str">
            <v>|CUSTO TOTA</v>
          </cell>
        </row>
        <row r="9636">
          <cell r="A9636" t="str">
            <v>VÍNCULO...</v>
          </cell>
          <cell r="B9636" t="str">
            <v>..: CAIXA REFERENCIAL</v>
          </cell>
        </row>
        <row r="9637">
          <cell r="A9637">
            <v>89869</v>
          </cell>
          <cell r="B9637" t="str">
            <v>TE, PVC, SOLDÁVEL, DN 25MM, INSTALADO EM DRENO DE AR-CONDICIONADO - FO</v>
          </cell>
          <cell r="C9637" t="str">
            <v>UN</v>
          </cell>
          <cell r="D9637" t="str">
            <v>CR</v>
          </cell>
          <cell r="E9637">
            <v>4.75</v>
          </cell>
        </row>
        <row r="9638">
          <cell r="A9638" t="str">
            <v>RNECIMENTO</v>
          </cell>
          <cell r="B9638" t="str">
            <v>E INSTALAÇÃO. AF_12/2014_P</v>
          </cell>
        </row>
        <row r="9639">
          <cell r="A9639">
            <v>89980</v>
          </cell>
          <cell r="B9639" t="str">
            <v>LUVA COM BUCHA DE LATÃO, PVC, SOLDÁVEL, DN 25MM X 3/4", INSTALADO EM P</v>
          </cell>
          <cell r="C9639" t="str">
            <v>UN</v>
          </cell>
          <cell r="D9639" t="str">
            <v>CR</v>
          </cell>
          <cell r="E9639">
            <v>7.03</v>
          </cell>
        </row>
        <row r="9640">
          <cell r="A9640" t="str">
            <v>RUMADA DE</v>
          </cell>
          <cell r="B9640" t="str">
            <v>ÁGUA - FORNECIMENTO E INSTALAÇÃO. AF_12/2014_P</v>
          </cell>
        </row>
        <row r="9641">
          <cell r="A9641">
            <v>90373</v>
          </cell>
          <cell r="B9641" t="str">
            <v>JOELHO 90 GRAUS COM BUCHA DE LATÃO, PVC, SOLDÁVEL, DN 25MM, X 1/2" INS</v>
          </cell>
          <cell r="C9641" t="str">
            <v>UN</v>
          </cell>
          <cell r="D9641" t="str">
            <v>CR</v>
          </cell>
          <cell r="E9641">
            <v>8.94</v>
          </cell>
        </row>
        <row r="9642">
          <cell r="A9642" t="str">
            <v>TALADO EM</v>
          </cell>
          <cell r="B9642" t="str">
            <v>RAMAL OU SUB-RAMAL DE ÁGUA - FORNECIMENTO E INSTALAÇÃO. AF_1</v>
          </cell>
        </row>
        <row r="9643">
          <cell r="A9643" t="str">
            <v>2/2014_P</v>
          </cell>
        </row>
        <row r="9644">
          <cell r="A9644">
            <v>90374</v>
          </cell>
          <cell r="B9644" t="str">
            <v>TÊ COM BUCHA DE LATÃO NA BOLSA CENTRAL, PVC, SOLDÁVEL, DN 25MM X 3/4",</v>
          </cell>
          <cell r="C9644" t="str">
            <v>UN</v>
          </cell>
          <cell r="D9644" t="str">
            <v>CR</v>
          </cell>
          <cell r="E9644">
            <v>13.53</v>
          </cell>
        </row>
        <row r="9645">
          <cell r="A9645" t="str">
            <v>INSTALADO</v>
          </cell>
          <cell r="B9645" t="str">
            <v>EM RAMAL OU SUB-RAMAL DE ÁGUA - FORNECIMENTO E INSTALAÇÃO.</v>
          </cell>
        </row>
        <row r="9646">
          <cell r="A9646" t="str">
            <v>AF_03/2015</v>
          </cell>
          <cell r="B9646" t="str">
            <v>_P</v>
          </cell>
        </row>
        <row r="9647">
          <cell r="A9647">
            <v>90375</v>
          </cell>
          <cell r="B9647" t="str">
            <v>BUCHA DE REDUÇÃO, PVC, SOLDÁVEL, DN 40MM X 32MM, INSTALADO EM RAMAL OU</v>
          </cell>
          <cell r="C9647" t="str">
            <v>UN</v>
          </cell>
          <cell r="D9647" t="str">
            <v>CR</v>
          </cell>
          <cell r="E9647">
            <v>5.51</v>
          </cell>
        </row>
        <row r="9648">
          <cell r="A9648" t="str">
            <v>SUB-RAMAL</v>
          </cell>
          <cell r="B9648" t="str">
            <v>DE ÁGUA - FORNECIMENTO E INSTALAÇÃO. AF_03/2015_P</v>
          </cell>
        </row>
        <row r="9649">
          <cell r="A9649">
            <v>92287</v>
          </cell>
          <cell r="B9649" t="str">
            <v>COTOVELO DE COBRE, 90 GRAUS, SEM ANEL DE SOLDA, DN 22 MM, INSTALADO EM</v>
          </cell>
          <cell r="C9649" t="str">
            <v>UN</v>
          </cell>
          <cell r="D9649" t="str">
            <v>CR</v>
          </cell>
          <cell r="E9649">
            <v>9.82</v>
          </cell>
        </row>
        <row r="9650">
          <cell r="A9650" t="str">
            <v>PRUMADA -</v>
          </cell>
          <cell r="B9650" t="str">
            <v>FORNECIMENTO E INSTALAÇÃO. AF_12/2015_P</v>
          </cell>
        </row>
        <row r="9651">
          <cell r="A9651">
            <v>92288</v>
          </cell>
          <cell r="B9651" t="str">
            <v>COTOVELO DE COBRE, 90 GRAUS, SEM ANEL DE SOLDA, DN 28 MM, INSTALADO EM</v>
          </cell>
          <cell r="C9651" t="str">
            <v>UN</v>
          </cell>
          <cell r="D9651" t="str">
            <v>CR</v>
          </cell>
          <cell r="E9651">
            <v>15.03</v>
          </cell>
        </row>
        <row r="9652">
          <cell r="A9652" t="str">
            <v>PRUMADA -</v>
          </cell>
          <cell r="B9652" t="str">
            <v>FORNECIMENTO E INSTALAÇÃO. AF_12/2015_P</v>
          </cell>
        </row>
        <row r="9653">
          <cell r="A9653">
            <v>92289</v>
          </cell>
          <cell r="B9653" t="str">
            <v>COTOVELO DE COBRE, 90 GRAUS, SEM ANEL DE SOLDA, DN 35 MM, INSTALADO EM</v>
          </cell>
          <cell r="C9653" t="str">
            <v>UN</v>
          </cell>
          <cell r="D9653" t="str">
            <v>CR</v>
          </cell>
          <cell r="E9653">
            <v>26.19</v>
          </cell>
        </row>
        <row r="9654">
          <cell r="A9654" t="str">
            <v>PRUMADA -</v>
          </cell>
          <cell r="B9654" t="str">
            <v>FORNECIMENTO E INSTALAÇÃO. AF_12/2015_P</v>
          </cell>
        </row>
        <row r="9655">
          <cell r="A9655">
            <v>92290</v>
          </cell>
          <cell r="B9655" t="str">
            <v>COTOVELO DE COBRE, 90 GRAUS, SEM ANEL DE SOLDA, DN 42 MM, INSTALADO EM</v>
          </cell>
          <cell r="C9655" t="str">
            <v>UN</v>
          </cell>
          <cell r="D9655" t="str">
            <v>CR</v>
          </cell>
          <cell r="E9655">
            <v>38.869999999999997</v>
          </cell>
        </row>
        <row r="9656">
          <cell r="A9656" t="str">
            <v>PRUMADA -</v>
          </cell>
          <cell r="B9656" t="str">
            <v>FORNECIMENTO E INSTALAÇÃO. AF_12/2015_P</v>
          </cell>
        </row>
        <row r="9657">
          <cell r="A9657">
            <v>92291</v>
          </cell>
          <cell r="B9657" t="str">
            <v>COTOVELO DE COBRE, 90 GRAUS, SEM ANEL DE SOLDA, DN 54 MM, INSTALADO EM</v>
          </cell>
          <cell r="C9657" t="str">
            <v>UN</v>
          </cell>
          <cell r="D9657" t="str">
            <v>CR</v>
          </cell>
          <cell r="E9657">
            <v>59.52</v>
          </cell>
        </row>
        <row r="9658">
          <cell r="A9658" t="str">
            <v>PRUMADA -</v>
          </cell>
          <cell r="B9658" t="str">
            <v>FORNECIMENTO E INSTALAÇÃO. AF_12/2015_P</v>
          </cell>
        </row>
        <row r="9659">
          <cell r="A9659">
            <v>92292</v>
          </cell>
          <cell r="B9659" t="str">
            <v>COTOVELO DE COBRE, 90 GRAUS, SEM ANEL DE SOLDA, DN 66 MM, INSTALADO EM</v>
          </cell>
          <cell r="C9659" t="str">
            <v>UN</v>
          </cell>
          <cell r="D9659" t="str">
            <v>CR</v>
          </cell>
          <cell r="E9659">
            <v>188.36</v>
          </cell>
        </row>
        <row r="9660">
          <cell r="A9660" t="str">
            <v>PRUMADA -</v>
          </cell>
          <cell r="B9660" t="str">
            <v>FORNECIMENTO E INSTALAÇÃO. AF_12/2015_P</v>
          </cell>
        </row>
        <row r="9661">
          <cell r="A9661">
            <v>92293</v>
          </cell>
          <cell r="B9661" t="str">
            <v>LUVA DE COBRE, SEM ANEL DE SOLDA, DN 22 MM, INSTALADO EM PRUMADA - FOR</v>
          </cell>
          <cell r="C9661" t="str">
            <v>UN</v>
          </cell>
          <cell r="D9661" t="str">
            <v>CR</v>
          </cell>
          <cell r="E9661">
            <v>5.47</v>
          </cell>
        </row>
        <row r="9662">
          <cell r="A9662" t="str">
            <v>NECIMENTO</v>
          </cell>
          <cell r="B9662" t="str">
            <v>E INSTALAÇÃO. AF_12/2015_P</v>
          </cell>
        </row>
        <row r="9663">
          <cell r="A9663">
            <v>92294</v>
          </cell>
          <cell r="B9663" t="str">
            <v>LUVA DE COBRE, SEM ANEL DE SOLDA, DN 28 MM, INSTALADO EM PRUMADA - FOR</v>
          </cell>
          <cell r="C9663" t="str">
            <v>UN</v>
          </cell>
          <cell r="D9663" t="str">
            <v>CR</v>
          </cell>
          <cell r="E9663">
            <v>8.9700000000000006</v>
          </cell>
        </row>
        <row r="9664">
          <cell r="A9664" t="str">
            <v>NECIMENTO</v>
          </cell>
          <cell r="B9664" t="str">
            <v>E INSTALAÇÃO. AF_12/2015_P</v>
          </cell>
        </row>
        <row r="9665">
          <cell r="A9665" t="str">
            <v>SINAPI - S</v>
          </cell>
          <cell r="B9665" t="str">
            <v>ISTEMA NACIONAL DE PESQUISA DE CUSTOS E ÍNDICES DA CONSTRUÇÃO CIVIL</v>
          </cell>
        </row>
        <row r="9666">
          <cell r="A9666" t="str">
            <v>PCI.817.01</v>
          </cell>
          <cell r="B9666" t="e">
            <v>#NAME?</v>
          </cell>
          <cell r="D9666" t="str">
            <v>EM</v>
          </cell>
          <cell r="E9666" t="str">
            <v>06/2016 AS 13:04:4</v>
          </cell>
        </row>
        <row r="9667">
          <cell r="D9667" t="str">
            <v>TA</v>
          </cell>
          <cell r="E9667" t="str">
            <v>TÉCNICA: 13/06/20</v>
          </cell>
        </row>
        <row r="9668">
          <cell r="A9668" t="str">
            <v>ENCARGOS S</v>
          </cell>
          <cell r="B9668" t="str">
            <v>OCIAIS DESONERADOS: 90,80%(HORA)   52,84%(MÊS)</v>
          </cell>
        </row>
        <row r="9669">
          <cell r="A9669" t="str">
            <v>ABRANGÊNCI</v>
          </cell>
          <cell r="B9669" t="str">
            <v>A : NACIONAL                                              LOCALIDADE  : BELO</v>
          </cell>
          <cell r="C9669" t="str">
            <v>HORI</v>
          </cell>
        </row>
        <row r="9670">
          <cell r="A9670" t="str">
            <v>REF.COLETA</v>
          </cell>
          <cell r="B9670" t="str">
            <v>: MEDIANO</v>
          </cell>
          <cell r="D9670" t="str">
            <v>TA</v>
          </cell>
          <cell r="E9670" t="str">
            <v>: 05/2016</v>
          </cell>
        </row>
        <row r="9671">
          <cell r="A9671" t="str">
            <v>CÓDIGO</v>
          </cell>
          <cell r="B9671" t="str">
            <v>|D E S C R I Ç Ã O                                                   |UN</v>
          </cell>
          <cell r="C9671" t="str">
            <v>IDADE</v>
          </cell>
          <cell r="D9671" t="str">
            <v>DE</v>
          </cell>
          <cell r="E9671" t="str">
            <v>|CUSTO TOTA</v>
          </cell>
        </row>
        <row r="9672">
          <cell r="A9672" t="str">
            <v>VÍNCULO...</v>
          </cell>
          <cell r="B9672" t="str">
            <v>..: CAIXA REFERENCIAL</v>
          </cell>
        </row>
        <row r="9673">
          <cell r="A9673">
            <v>92295</v>
          </cell>
          <cell r="B9673" t="str">
            <v>LUVA DE COBRE, SEM ANEL DE SOLDA, DN 35 MM, INSTALADO EM PRUMADA - FOR</v>
          </cell>
          <cell r="C9673" t="str">
            <v>UN</v>
          </cell>
          <cell r="D9673" t="str">
            <v>CR</v>
          </cell>
          <cell r="E9673">
            <v>16.72</v>
          </cell>
        </row>
        <row r="9674">
          <cell r="A9674" t="str">
            <v>NECIMENTO</v>
          </cell>
          <cell r="B9674" t="str">
            <v>E INSTALAÇÃO. AF_12/2015_P</v>
          </cell>
        </row>
        <row r="9675">
          <cell r="A9675">
            <v>92296</v>
          </cell>
          <cell r="B9675" t="str">
            <v>LUVA DE COBRE, SEM ANEL DE SOLDA, DN 42 MM, INSTALADO EM PRUMADA - FOR</v>
          </cell>
          <cell r="C9675" t="str">
            <v>UN</v>
          </cell>
          <cell r="D9675" t="str">
            <v>CR</v>
          </cell>
          <cell r="E9675">
            <v>21.43</v>
          </cell>
        </row>
        <row r="9676">
          <cell r="A9676" t="str">
            <v>NECIMENTO</v>
          </cell>
          <cell r="B9676" t="str">
            <v>E INSTALAÇÃO. AF_12/2015_P</v>
          </cell>
        </row>
        <row r="9677">
          <cell r="A9677">
            <v>92297</v>
          </cell>
          <cell r="B9677" t="str">
            <v>LUVA DE COBRE, SEM ANEL DE SOLDA, DN 54 MM, INSTALADO EM PRUMADA - FOR</v>
          </cell>
          <cell r="C9677" t="str">
            <v>UN</v>
          </cell>
          <cell r="D9677" t="str">
            <v>CR</v>
          </cell>
          <cell r="E9677">
            <v>33.24</v>
          </cell>
        </row>
        <row r="9678">
          <cell r="A9678" t="str">
            <v>NECIMENTO</v>
          </cell>
          <cell r="B9678" t="str">
            <v>E INSTALAÇÃO. AF_12/2015_P</v>
          </cell>
        </row>
        <row r="9679">
          <cell r="A9679">
            <v>92298</v>
          </cell>
          <cell r="B9679" t="str">
            <v>LUVA DE COBRE, SEM ANEL DE SOLDA, DN 66 MM, INSTALADO EM PRUMADA - FOR</v>
          </cell>
          <cell r="C9679" t="str">
            <v>UN</v>
          </cell>
          <cell r="D9679" t="str">
            <v>CR</v>
          </cell>
          <cell r="E9679">
            <v>96.11</v>
          </cell>
        </row>
        <row r="9680">
          <cell r="A9680" t="str">
            <v>NECIMENTO</v>
          </cell>
          <cell r="B9680" t="str">
            <v>E INSTALAÇÃO. AF_12/2015_P</v>
          </cell>
        </row>
        <row r="9681">
          <cell r="A9681">
            <v>92299</v>
          </cell>
          <cell r="B9681" t="str">
            <v>TE DE COBRE, SEM ANEL DE SOLDA, DN 22 MM, INSTALADO EM PRUMADA - FORNE</v>
          </cell>
          <cell r="C9681" t="str">
            <v>UN</v>
          </cell>
          <cell r="D9681" t="str">
            <v>CR</v>
          </cell>
          <cell r="E9681">
            <v>12.86</v>
          </cell>
        </row>
        <row r="9682">
          <cell r="A9682" t="str">
            <v>CIMENTO E</v>
          </cell>
          <cell r="B9682" t="str">
            <v>INSTALAÇÃO. AF_12/2015_P</v>
          </cell>
        </row>
        <row r="9683">
          <cell r="A9683">
            <v>92300</v>
          </cell>
          <cell r="B9683" t="str">
            <v>TE DE COBRE, SEM ANEL DE SOLDA, DN 28 MM, INSTALADO EM PRUMADA - FORNE</v>
          </cell>
          <cell r="C9683" t="str">
            <v>UN</v>
          </cell>
          <cell r="D9683" t="str">
            <v>CR</v>
          </cell>
          <cell r="E9683">
            <v>19.010000000000002</v>
          </cell>
        </row>
        <row r="9684">
          <cell r="A9684" t="str">
            <v>CIMENTO E</v>
          </cell>
          <cell r="B9684" t="str">
            <v>INSTALAÇÃO. AF_12/2015_P</v>
          </cell>
        </row>
        <row r="9685">
          <cell r="A9685">
            <v>92301</v>
          </cell>
          <cell r="B9685" t="str">
            <v>TE DE COBRE, SEM ANEL DE SOLDA, DN 35 MM, INSTALADO EM PRUMADA - FORNE</v>
          </cell>
          <cell r="C9685" t="str">
            <v>UN</v>
          </cell>
          <cell r="D9685" t="str">
            <v>CR</v>
          </cell>
          <cell r="E9685">
            <v>37.08</v>
          </cell>
        </row>
        <row r="9686">
          <cell r="A9686" t="str">
            <v>CIMENTO E</v>
          </cell>
          <cell r="B9686" t="str">
            <v>INSTALAÇÃO. AF_12/2015_P</v>
          </cell>
        </row>
        <row r="9687">
          <cell r="A9687">
            <v>92302</v>
          </cell>
          <cell r="B9687" t="str">
            <v>TE DE COBRE, SEM ANEL DE SOLDA, DN 42 MM, INSTALADO EM PRUMADA - FORNE</v>
          </cell>
          <cell r="C9687" t="str">
            <v>UN</v>
          </cell>
          <cell r="D9687" t="str">
            <v>CR</v>
          </cell>
          <cell r="E9687">
            <v>47.77</v>
          </cell>
        </row>
        <row r="9688">
          <cell r="A9688" t="str">
            <v>CIMENTO E</v>
          </cell>
          <cell r="B9688" t="str">
            <v>INSTALAÇÃO. AF_12/2015_P</v>
          </cell>
        </row>
        <row r="9689">
          <cell r="A9689">
            <v>92303</v>
          </cell>
          <cell r="B9689" t="str">
            <v>TE DE COBRE, SEM ANEL DE SOLDA, DN 54 MM, INSTALADO EM PRUMADA - FORNE</v>
          </cell>
          <cell r="C9689" t="str">
            <v>UN</v>
          </cell>
          <cell r="D9689" t="str">
            <v>CR</v>
          </cell>
          <cell r="E9689">
            <v>87.97</v>
          </cell>
        </row>
        <row r="9690">
          <cell r="A9690" t="str">
            <v>CIMENTO E</v>
          </cell>
          <cell r="B9690" t="str">
            <v>INSTALAÇÃO. AF_12/2015_P</v>
          </cell>
        </row>
        <row r="9691">
          <cell r="A9691">
            <v>92304</v>
          </cell>
          <cell r="B9691" t="str">
            <v>TE DE COBRE, SEM ANEL DE SOLDA, DN 66 MM, INSTALADO EM PRUMADA - FORNE</v>
          </cell>
          <cell r="C9691" t="str">
            <v>UN</v>
          </cell>
          <cell r="D9691" t="str">
            <v>CR</v>
          </cell>
          <cell r="E9691">
            <v>231.71</v>
          </cell>
        </row>
        <row r="9692">
          <cell r="A9692" t="str">
            <v>CIMENTO E</v>
          </cell>
          <cell r="B9692" t="str">
            <v>INSTALAÇÃO. AF_12/2015_P</v>
          </cell>
        </row>
        <row r="9693">
          <cell r="A9693">
            <v>92311</v>
          </cell>
          <cell r="B9693" t="str">
            <v>COTOVELO DE COBRE, 90 GRAUS, SEM ANEL DE SOLDA, DN 15 MM, INSTALADO EM</v>
          </cell>
          <cell r="C9693" t="str">
            <v>UN</v>
          </cell>
          <cell r="D9693" t="str">
            <v>CR</v>
          </cell>
          <cell r="E9693">
            <v>7.56</v>
          </cell>
        </row>
        <row r="9694">
          <cell r="A9694" t="str">
            <v>RAMAL DE D</v>
          </cell>
          <cell r="B9694" t="str">
            <v>ISTRIBUIÇÃO - FORNECIMENTO E INSTALAÇÃO. AF_12/2015_P</v>
          </cell>
        </row>
        <row r="9695">
          <cell r="A9695">
            <v>92312</v>
          </cell>
          <cell r="B9695" t="str">
            <v>COTOVELO DE COBRE, 90 GRAUS, SEM ANEL DE SOLDA, DN 22 MM, INSTALADO EM</v>
          </cell>
          <cell r="C9695" t="str">
            <v>UN</v>
          </cell>
          <cell r="D9695" t="str">
            <v>CR</v>
          </cell>
          <cell r="E9695">
            <v>11.89</v>
          </cell>
        </row>
        <row r="9696">
          <cell r="A9696" t="str">
            <v>RAMAL DE D</v>
          </cell>
          <cell r="B9696" t="str">
            <v>ISTRIBUIÇÃO - FORNECIMENTO E INSTALAÇÃO. AF_12/2015_P</v>
          </cell>
        </row>
        <row r="9697">
          <cell r="A9697">
            <v>92313</v>
          </cell>
          <cell r="B9697" t="str">
            <v>COTOVELO DE COBRE, 90 GRAUS, SEM ANEL DE SOLDA, DN 28 MM, INSTALADO EM</v>
          </cell>
          <cell r="C9697" t="str">
            <v>UN</v>
          </cell>
          <cell r="D9697" t="str">
            <v>CR</v>
          </cell>
          <cell r="E9697">
            <v>17.079999999999998</v>
          </cell>
        </row>
        <row r="9698">
          <cell r="A9698" t="str">
            <v>RAMAL DE D</v>
          </cell>
          <cell r="B9698" t="str">
            <v>ISTRIBUIÇÃO - FORNECIMENTO E INSTALAÇÃO. AF_12/2015_P</v>
          </cell>
        </row>
        <row r="9699">
          <cell r="A9699">
            <v>92314</v>
          </cell>
          <cell r="B9699" t="str">
            <v>LUVA DE COBRE, SEM ANEL DE SOLDA, DN 15 MM, INSTALADO EM RAMAL DE DIST</v>
          </cell>
          <cell r="C9699" t="str">
            <v>UN</v>
          </cell>
          <cell r="D9699" t="str">
            <v>CR</v>
          </cell>
          <cell r="E9699">
            <v>4.8099999999999996</v>
          </cell>
        </row>
        <row r="9700">
          <cell r="A9700" t="str">
            <v>RIBUIÇÃO -</v>
          </cell>
          <cell r="B9700" t="str">
            <v>FORNECIMENTO E INSTALAÇÃO. AF_12/2015_P</v>
          </cell>
        </row>
        <row r="9701">
          <cell r="A9701" t="str">
            <v>SINAPI - S</v>
          </cell>
          <cell r="B9701" t="str">
            <v>ISTEMA NACIONAL DE PESQUISA DE CUSTOS E ÍNDICES DA CONSTRUÇÃO CIVIL</v>
          </cell>
        </row>
        <row r="9702">
          <cell r="A9702" t="str">
            <v>PCI.817.01</v>
          </cell>
          <cell r="B9702" t="e">
            <v>#NAME?</v>
          </cell>
          <cell r="D9702" t="str">
            <v>EM</v>
          </cell>
          <cell r="E9702" t="str">
            <v>06/2016 AS 13:04:4</v>
          </cell>
        </row>
        <row r="9703">
          <cell r="D9703" t="str">
            <v>TA</v>
          </cell>
          <cell r="E9703" t="str">
            <v>TÉCNICA: 13/06/20</v>
          </cell>
        </row>
        <row r="9704">
          <cell r="A9704" t="str">
            <v>ENCARGOS S</v>
          </cell>
          <cell r="B9704" t="str">
            <v>OCIAIS DESONERADOS: 90,80%(HORA)   52,84%(MÊS)</v>
          </cell>
        </row>
        <row r="9705">
          <cell r="A9705" t="str">
            <v>ABRANGÊNCI</v>
          </cell>
          <cell r="B9705" t="str">
            <v>A : NACIONAL                                              LOCALIDADE  : BELO</v>
          </cell>
          <cell r="C9705" t="str">
            <v>HORI</v>
          </cell>
        </row>
        <row r="9706">
          <cell r="A9706" t="str">
            <v>REF.COLETA</v>
          </cell>
          <cell r="B9706" t="str">
            <v>: MEDIANO</v>
          </cell>
          <cell r="D9706" t="str">
            <v>TA</v>
          </cell>
          <cell r="E9706" t="str">
            <v>: 05/2016</v>
          </cell>
        </row>
        <row r="9707">
          <cell r="A9707" t="str">
            <v>CÓDIGO</v>
          </cell>
          <cell r="B9707" t="str">
            <v>|D E S C R I Ç Ã O                                                   |UN</v>
          </cell>
          <cell r="C9707" t="str">
            <v>IDADE</v>
          </cell>
          <cell r="D9707" t="str">
            <v>DE</v>
          </cell>
          <cell r="E9707" t="str">
            <v>|CUSTO TOTA</v>
          </cell>
        </row>
        <row r="9708">
          <cell r="A9708" t="str">
            <v>VÍNCULO...</v>
          </cell>
          <cell r="B9708" t="str">
            <v>..: CAIXA REFERENCIAL</v>
          </cell>
        </row>
        <row r="9709">
          <cell r="A9709">
            <v>92315</v>
          </cell>
          <cell r="B9709" t="str">
            <v>LUVA DE COBRE, SEM ANEL DE SOLDA, DN 22 MM, INSTALADO EM RAMAL DE DIST</v>
          </cell>
          <cell r="C9709" t="str">
            <v>UN</v>
          </cell>
          <cell r="D9709" t="str">
            <v>CR</v>
          </cell>
          <cell r="E9709">
            <v>6.88</v>
          </cell>
        </row>
        <row r="9710">
          <cell r="A9710" t="str">
            <v>RIBUIÇÃO -</v>
          </cell>
          <cell r="B9710" t="str">
            <v>FORNECIMENTO E INSTALAÇÃO. AF_12/2015_P</v>
          </cell>
        </row>
        <row r="9711">
          <cell r="A9711">
            <v>92316</v>
          </cell>
          <cell r="B9711" t="str">
            <v>LUVA DE COBRE, SEM ANEL DE SOLDA, DN 28 MM, INSTALADO EM RAMAL DE DIST</v>
          </cell>
          <cell r="C9711" t="str">
            <v>UN</v>
          </cell>
          <cell r="D9711" t="str">
            <v>CR</v>
          </cell>
          <cell r="E9711">
            <v>10.38</v>
          </cell>
        </row>
        <row r="9712">
          <cell r="A9712" t="str">
            <v>RIBUIÇÃO -</v>
          </cell>
          <cell r="B9712" t="str">
            <v>FORNECIMENTO E INSTALAÇÃO. AF_12/2015_P</v>
          </cell>
        </row>
        <row r="9713">
          <cell r="A9713">
            <v>92317</v>
          </cell>
          <cell r="B9713" t="str">
            <v>TE DE COBRE, SEM ANEL DE SOLDA, DN 15 MM, INSTALADO EM RAMAL DE DISTRI</v>
          </cell>
          <cell r="C9713" t="str">
            <v>UN</v>
          </cell>
          <cell r="D9713" t="str">
            <v>CR</v>
          </cell>
          <cell r="E9713">
            <v>10.199999999999999</v>
          </cell>
        </row>
        <row r="9714">
          <cell r="A9714" t="str">
            <v>BUIÇÃO - F</v>
          </cell>
          <cell r="B9714" t="str">
            <v>ORNECIMENTO E INSTALAÇÃO. AF_12/2015_P</v>
          </cell>
        </row>
        <row r="9715">
          <cell r="A9715">
            <v>92318</v>
          </cell>
          <cell r="B9715" t="str">
            <v>TE DE COBRE, SEM ANEL DE SOLDA, DN 22 MM, INSTALADO EM RAMAL DE DISTRI</v>
          </cell>
          <cell r="C9715" t="str">
            <v>UN</v>
          </cell>
          <cell r="D9715" t="str">
            <v>CR</v>
          </cell>
          <cell r="E9715">
            <v>15.62</v>
          </cell>
        </row>
        <row r="9716">
          <cell r="A9716" t="str">
            <v>BUIÇÃO - F</v>
          </cell>
          <cell r="B9716" t="str">
            <v>ORNECIMENTO E INSTALAÇÃO. AF_12/2015_P</v>
          </cell>
        </row>
        <row r="9717">
          <cell r="A9717">
            <v>92319</v>
          </cell>
          <cell r="B9717" t="str">
            <v>TE DE COBRE, SEM ANEL DE SOLDA, DN 28 MM, INSTALADO EM RAMAL DE DISTRI</v>
          </cell>
          <cell r="C9717" t="str">
            <v>UN</v>
          </cell>
          <cell r="D9717" t="str">
            <v>CR</v>
          </cell>
          <cell r="E9717">
            <v>21.78</v>
          </cell>
        </row>
        <row r="9718">
          <cell r="A9718" t="str">
            <v>BUIÇÃO - F</v>
          </cell>
          <cell r="B9718" t="str">
            <v>ORNECIMENTO E INSTALAÇÃO. AF_12/2015_P</v>
          </cell>
        </row>
        <row r="9719">
          <cell r="A9719">
            <v>92326</v>
          </cell>
          <cell r="B9719" t="str">
            <v>COTOVELO DE COBRE, 90 GRAUS, SEM ANEL DE SOLDA, DN 15 MM, INSTALADO EM</v>
          </cell>
          <cell r="C9719" t="str">
            <v>UN</v>
          </cell>
          <cell r="D9719" t="str">
            <v>CR</v>
          </cell>
          <cell r="E9719">
            <v>7.72</v>
          </cell>
        </row>
        <row r="9720">
          <cell r="A9720" t="str">
            <v>RAMAL E SU</v>
          </cell>
          <cell r="B9720" t="str">
            <v>B-RAMAL - FORNECIMENTO E INSTALAÇÃO. AF_12/2015_P</v>
          </cell>
        </row>
        <row r="9721">
          <cell r="A9721">
            <v>92327</v>
          </cell>
          <cell r="B9721" t="str">
            <v>COTOVELO DE COBRE, 90 GRAUS, SEM ANEL DE SOLDA, DN 22 MM, INSTALADO EM</v>
          </cell>
          <cell r="C9721" t="str">
            <v>UN</v>
          </cell>
          <cell r="D9721" t="str">
            <v>CR</v>
          </cell>
          <cell r="E9721">
            <v>13.79</v>
          </cell>
        </row>
        <row r="9722">
          <cell r="A9722" t="str">
            <v>RAMAL E SU</v>
          </cell>
          <cell r="B9722" t="str">
            <v>B-RAMAL - FORNECIMENTO E INSTALAÇÃO. AF_12/2015_P</v>
          </cell>
        </row>
        <row r="9723">
          <cell r="A9723">
            <v>92328</v>
          </cell>
          <cell r="B9723" t="str">
            <v>COTOVELO DE COBRE, 90 GRAUS, SEM ANEL DE SOLDA, DN 28 MM, INSTALADO EM</v>
          </cell>
          <cell r="C9723" t="str">
            <v>UN</v>
          </cell>
          <cell r="D9723" t="str">
            <v>CR</v>
          </cell>
          <cell r="E9723">
            <v>20.45</v>
          </cell>
        </row>
        <row r="9724">
          <cell r="A9724" t="str">
            <v>RAMAL E SU</v>
          </cell>
          <cell r="B9724" t="str">
            <v>B-RAMAL - FORNECIMENTO E INSTALAÇÃO. AF_12/2015_P</v>
          </cell>
        </row>
        <row r="9725">
          <cell r="A9725">
            <v>92329</v>
          </cell>
          <cell r="B9725" t="str">
            <v>LUVA DE COBRE, SEM ANEL DE SOLDA, DN 15 MM, INSTALADO EM RAMAL E SUB-R</v>
          </cell>
          <cell r="C9725" t="str">
            <v>UN</v>
          </cell>
          <cell r="D9725" t="str">
            <v>CR</v>
          </cell>
          <cell r="E9725">
            <v>4.9400000000000004</v>
          </cell>
        </row>
        <row r="9726">
          <cell r="A9726" t="str">
            <v>AMAL - FOR</v>
          </cell>
          <cell r="B9726" t="str">
            <v>NECIMENTO E INSTALAÇÃO. AF_12/2015_P</v>
          </cell>
        </row>
        <row r="9727">
          <cell r="A9727">
            <v>92330</v>
          </cell>
          <cell r="B9727" t="str">
            <v>LUVA DE COBRE, SEM ANEL DE SOLDA, DN 22 MM, INSTALADO EM RAMAL E SUB-R</v>
          </cell>
          <cell r="C9727" t="str">
            <v>UN</v>
          </cell>
          <cell r="D9727" t="str">
            <v>CR</v>
          </cell>
          <cell r="E9727">
            <v>8.1199999999999992</v>
          </cell>
        </row>
        <row r="9728">
          <cell r="A9728" t="str">
            <v>AMAL - FOR</v>
          </cell>
          <cell r="B9728" t="str">
            <v>NECIMENTO E INSTALAÇÃO. AF_12/2015_P</v>
          </cell>
        </row>
        <row r="9729">
          <cell r="A9729">
            <v>92331</v>
          </cell>
          <cell r="B9729" t="str">
            <v>LUVA DE COBRE, SEM ANEL DE SOLDA, DN 28 MM, INSTALADO EM RAMAL E SUB-R</v>
          </cell>
          <cell r="C9729" t="str">
            <v>UN</v>
          </cell>
          <cell r="D9729" t="str">
            <v>CR</v>
          </cell>
          <cell r="E9729">
            <v>12.61</v>
          </cell>
        </row>
        <row r="9730">
          <cell r="A9730" t="str">
            <v>AMAL - FOR</v>
          </cell>
          <cell r="B9730" t="str">
            <v>NECIMENTO E INSTALAÇÃO. AF_12/2015_P</v>
          </cell>
        </row>
        <row r="9731">
          <cell r="A9731">
            <v>92332</v>
          </cell>
          <cell r="B9731" t="str">
            <v>TE DE COBRE, SEM ANEL DE SOLDA, DN 15 MM, INSTALADO EM RAMAL E SUB-RAM</v>
          </cell>
          <cell r="C9731" t="str">
            <v>UN</v>
          </cell>
          <cell r="D9731" t="str">
            <v>CR</v>
          </cell>
          <cell r="E9731">
            <v>10.4</v>
          </cell>
        </row>
        <row r="9732">
          <cell r="A9732" t="str">
            <v>AL - FORNE</v>
          </cell>
          <cell r="B9732" t="str">
            <v>CIMENTO E INSTALAÇÃO. AF_12/2015_P</v>
          </cell>
        </row>
        <row r="9733">
          <cell r="A9733">
            <v>92333</v>
          </cell>
          <cell r="B9733" t="str">
            <v>TE DE COBRE, SEM ANEL DE SOLDA, DN 22 MM, INSTALADO EM RAMAL E SUB-RAM</v>
          </cell>
          <cell r="C9733" t="str">
            <v>UN</v>
          </cell>
          <cell r="D9733" t="str">
            <v>CR</v>
          </cell>
          <cell r="E9733">
            <v>18.12</v>
          </cell>
        </row>
        <row r="9734">
          <cell r="A9734" t="str">
            <v>AL - FORNE</v>
          </cell>
          <cell r="B9734" t="str">
            <v>CIMENTO E INSTALAÇÃO. AF_12/2015_P</v>
          </cell>
        </row>
        <row r="9735">
          <cell r="A9735">
            <v>92334</v>
          </cell>
          <cell r="B9735" t="str">
            <v>TE DE COBRE, SEM ANEL DE SOLDA, DN 28 MM, INSTALADO EM RAMAL E SUB-RAM</v>
          </cell>
          <cell r="C9735" t="str">
            <v>UN</v>
          </cell>
          <cell r="D9735" t="str">
            <v>CR</v>
          </cell>
          <cell r="E9735">
            <v>26.25</v>
          </cell>
        </row>
        <row r="9736">
          <cell r="A9736" t="str">
            <v>AL - FORNE</v>
          </cell>
          <cell r="B9736" t="str">
            <v>CIMENTO E INSTALAÇÃO. AF_12/2015_P</v>
          </cell>
        </row>
        <row r="9737">
          <cell r="A9737" t="str">
            <v>SINAPI - S</v>
          </cell>
          <cell r="B9737" t="str">
            <v>ISTEMA NACIONAL DE PESQUISA DE CUSTOS E ÍNDICES DA CONSTRUÇÃO CIVIL</v>
          </cell>
        </row>
        <row r="9738">
          <cell r="A9738" t="str">
            <v>PCI.817.01</v>
          </cell>
          <cell r="B9738" t="e">
            <v>#NAME?</v>
          </cell>
          <cell r="D9738" t="str">
            <v>EM</v>
          </cell>
          <cell r="E9738" t="str">
            <v>06/2016 AS 13:04:4</v>
          </cell>
        </row>
        <row r="9739">
          <cell r="D9739" t="str">
            <v>TA</v>
          </cell>
          <cell r="E9739" t="str">
            <v>TÉCNICA: 13/06/20</v>
          </cell>
        </row>
        <row r="9740">
          <cell r="A9740" t="str">
            <v>ENCARGOS S</v>
          </cell>
          <cell r="B9740" t="str">
            <v>OCIAIS DESONERADOS: 90,80%(HORA)   52,84%(MÊS)</v>
          </cell>
        </row>
        <row r="9741">
          <cell r="A9741" t="str">
            <v>ABRANGÊNCI</v>
          </cell>
          <cell r="B9741" t="str">
            <v>A : NACIONAL                                              LOCALIDADE  : BELO</v>
          </cell>
          <cell r="C9741" t="str">
            <v>HORI</v>
          </cell>
        </row>
        <row r="9742">
          <cell r="A9742" t="str">
            <v>REF.COLETA</v>
          </cell>
          <cell r="B9742" t="str">
            <v>: MEDIANO</v>
          </cell>
          <cell r="D9742" t="str">
            <v>TA</v>
          </cell>
          <cell r="E9742" t="str">
            <v>: 05/2016</v>
          </cell>
        </row>
        <row r="9743">
          <cell r="A9743" t="str">
            <v>CÓDIGO</v>
          </cell>
          <cell r="B9743" t="str">
            <v>|D E S C R I Ç Ã O                                                   |UN</v>
          </cell>
          <cell r="C9743" t="str">
            <v>IDADE</v>
          </cell>
          <cell r="D9743" t="str">
            <v>DE</v>
          </cell>
          <cell r="E9743" t="str">
            <v>|CUSTO TOTA</v>
          </cell>
        </row>
        <row r="9744">
          <cell r="A9744" t="str">
            <v>VÍNCULO...</v>
          </cell>
          <cell r="B9744" t="str">
            <v>..: CAIXA REFERENCIAL</v>
          </cell>
        </row>
        <row r="9745">
          <cell r="A9745">
            <v>92344</v>
          </cell>
          <cell r="B9745" t="str">
            <v>NIPLE, EM FERRO GALVANIZADO, DN 50 (2"), CONEXÃO ROSQUEADA, INSTALADO</v>
          </cell>
          <cell r="C9745" t="str">
            <v>UN</v>
          </cell>
          <cell r="D9745" t="str">
            <v>CR</v>
          </cell>
          <cell r="E9745">
            <v>40.47</v>
          </cell>
        </row>
        <row r="9746">
          <cell r="A9746" t="str">
            <v>EM PRUMADA</v>
          </cell>
          <cell r="B9746" t="str">
            <v>S - FORNECIMENTO E INSTALAÇÃO. AF_12/2015</v>
          </cell>
        </row>
        <row r="9747">
          <cell r="A9747">
            <v>92345</v>
          </cell>
          <cell r="B9747" t="str">
            <v>LUVA, EM FERRO GALVANIZADO, DN 50 (2"), CONEXÃO ROSQUEADA, INSTALADO E</v>
          </cell>
          <cell r="C9747" t="str">
            <v>UN</v>
          </cell>
          <cell r="D9747" t="str">
            <v>CR</v>
          </cell>
          <cell r="E9747">
            <v>39.340000000000003</v>
          </cell>
        </row>
        <row r="9748">
          <cell r="A9748" t="str">
            <v>M PRUMADAS</v>
          </cell>
          <cell r="B9748" t="e">
            <v>#NAME?</v>
          </cell>
        </row>
        <row r="9749">
          <cell r="A9749">
            <v>92346</v>
          </cell>
          <cell r="B9749" t="str">
            <v>NIPLE, EM FERRO GALVANIZADO, DN 65 (2 1/2"), CONEXÃO ROSQUEADA, INSTAL</v>
          </cell>
          <cell r="C9749" t="str">
            <v>UN</v>
          </cell>
          <cell r="D9749" t="str">
            <v>CR</v>
          </cell>
          <cell r="E9749">
            <v>51.48</v>
          </cell>
        </row>
        <row r="9750">
          <cell r="A9750" t="str">
            <v>ADO EM PRU</v>
          </cell>
          <cell r="B9750" t="str">
            <v>MADAS - FORNECIMENTO E INSTALAÇÃO. AF_12/2015</v>
          </cell>
        </row>
        <row r="9751">
          <cell r="A9751">
            <v>92347</v>
          </cell>
          <cell r="B9751" t="str">
            <v>LUVA, EM FERRO GALVANIZADO, DN 65 (2 1/2"), CONEXÃO ROSQUEADA, INSTALA</v>
          </cell>
          <cell r="C9751" t="str">
            <v>UN</v>
          </cell>
          <cell r="D9751" t="str">
            <v>CR</v>
          </cell>
          <cell r="E9751">
            <v>59.89</v>
          </cell>
        </row>
        <row r="9752">
          <cell r="A9752" t="str">
            <v>DO EM PRUM</v>
          </cell>
          <cell r="B9752" t="str">
            <v>ADAS - FORNECIMENTO E INSTALAÇÃO. AF_12/2015</v>
          </cell>
        </row>
        <row r="9753">
          <cell r="A9753">
            <v>92348</v>
          </cell>
          <cell r="B9753" t="str">
            <v>NIPLE, EM FERRO GALVANIZADO, DN 80 (3"), CONEXÃO ROSQUEADA, INSTALADO</v>
          </cell>
          <cell r="C9753" t="str">
            <v>UN</v>
          </cell>
          <cell r="D9753" t="str">
            <v>CR</v>
          </cell>
          <cell r="E9753">
            <v>66.209999999999994</v>
          </cell>
        </row>
        <row r="9754">
          <cell r="A9754" t="str">
            <v>EM PRUMADA</v>
          </cell>
          <cell r="B9754" t="str">
            <v>S - FORNECIMENTO E INSTALAÇÃO. AF_12/2015</v>
          </cell>
        </row>
        <row r="9755">
          <cell r="A9755">
            <v>92349</v>
          </cell>
          <cell r="B9755" t="str">
            <v>LUVA, EM FERRO GALVANIZADO, DN 80 (3"), CONEXÃO ROSQUEADA, INSTALADO E</v>
          </cell>
          <cell r="C9755" t="str">
            <v>UN</v>
          </cell>
          <cell r="D9755" t="str">
            <v>CR</v>
          </cell>
          <cell r="E9755">
            <v>80.31</v>
          </cell>
        </row>
        <row r="9756">
          <cell r="A9756" t="str">
            <v>M PRUMADAS</v>
          </cell>
          <cell r="B9756" t="e">
            <v>#NAME?</v>
          </cell>
        </row>
        <row r="9757">
          <cell r="A9757">
            <v>92350</v>
          </cell>
          <cell r="B9757" t="str">
            <v>JOELHO 45 GRAUS, EM FERRO GALVANIZADO, DN 50 (2"), CONEXÃO ROSQUEADA,</v>
          </cell>
          <cell r="C9757" t="str">
            <v>UN</v>
          </cell>
          <cell r="D9757" t="str">
            <v>CR</v>
          </cell>
          <cell r="E9757">
            <v>54.86</v>
          </cell>
        </row>
        <row r="9758">
          <cell r="A9758" t="str">
            <v>INSTALADO</v>
          </cell>
          <cell r="B9758" t="str">
            <v>EM PRUMADAS - FORNECIMENTO E INSTALAÇÃO. AF_12/2015</v>
          </cell>
        </row>
        <row r="9759">
          <cell r="A9759">
            <v>92351</v>
          </cell>
          <cell r="B9759" t="str">
            <v>JOELHO 90 GRAUS, EM FERRO GALVANIZADO, DN 50 (2"), CONEXÃO ROSQUEADA,</v>
          </cell>
          <cell r="C9759" t="str">
            <v>UN</v>
          </cell>
          <cell r="D9759" t="str">
            <v>CR</v>
          </cell>
          <cell r="E9759">
            <v>57.21</v>
          </cell>
        </row>
        <row r="9760">
          <cell r="A9760" t="str">
            <v>INSTALADO</v>
          </cell>
          <cell r="B9760" t="str">
            <v>EM PRUMADAS - FORNECIMENTO E INSTALAÇÃO. AF_12/2015</v>
          </cell>
        </row>
        <row r="9761">
          <cell r="A9761">
            <v>92352</v>
          </cell>
          <cell r="B9761" t="str">
            <v>JOELHO 45 GRAUS, EM FERRO GALVANIZADO, DN 65 (2 1/2"), CONEXÃO ROSQUEA</v>
          </cell>
          <cell r="C9761" t="str">
            <v>UN</v>
          </cell>
          <cell r="D9761" t="str">
            <v>CR</v>
          </cell>
          <cell r="E9761">
            <v>81.05</v>
          </cell>
        </row>
        <row r="9762">
          <cell r="A9762" t="str">
            <v>DA, INSTAL</v>
          </cell>
          <cell r="B9762" t="str">
            <v>ADO EM PRUMADAS - FORNECIMENTO E INSTALAÇÃO. AF_12/2015</v>
          </cell>
        </row>
        <row r="9763">
          <cell r="A9763">
            <v>92353</v>
          </cell>
          <cell r="B9763" t="str">
            <v>JOELHO 90 GRAUS, EM FERRO GALVANIZADO, DN 65 (2 1/2"), CONEXÃO ROSQUEA</v>
          </cell>
          <cell r="C9763" t="str">
            <v>UN</v>
          </cell>
          <cell r="D9763" t="str">
            <v>CR</v>
          </cell>
          <cell r="E9763">
            <v>86.83</v>
          </cell>
        </row>
        <row r="9764">
          <cell r="A9764" t="str">
            <v>DA, INSTAL</v>
          </cell>
          <cell r="B9764" t="str">
            <v>ADO EM PRUMADAS - FORNECIMENTO E INSTALAÇÃO. AF_12/2015</v>
          </cell>
        </row>
        <row r="9765">
          <cell r="A9765">
            <v>92354</v>
          </cell>
          <cell r="B9765" t="str">
            <v>JOELHO 45 GRAUS, EM FERRO GALVANIZADO, DN 80 (3"), CONEXÃO ROSQUEADA,</v>
          </cell>
          <cell r="C9765" t="str">
            <v>UN</v>
          </cell>
          <cell r="D9765" t="str">
            <v>CR</v>
          </cell>
          <cell r="E9765">
            <v>98.64</v>
          </cell>
        </row>
        <row r="9766">
          <cell r="A9766" t="str">
            <v>INSTALADO</v>
          </cell>
          <cell r="B9766" t="str">
            <v>EM PRUMADAS - FORNECIMENTO E INSTALAÇÃO. AF_12/2015</v>
          </cell>
        </row>
        <row r="9767">
          <cell r="A9767">
            <v>92355</v>
          </cell>
          <cell r="B9767" t="str">
            <v>JOELHO 90 GRAUS, EM FERRO GALVANIZADO, DN 80 (3"), CONEXÃO ROSQUEADA,</v>
          </cell>
          <cell r="C9767" t="str">
            <v>UN</v>
          </cell>
          <cell r="D9767" t="str">
            <v>CR</v>
          </cell>
          <cell r="E9767">
            <v>109.44</v>
          </cell>
        </row>
        <row r="9768">
          <cell r="A9768" t="str">
            <v>INSTALADO</v>
          </cell>
          <cell r="B9768" t="str">
            <v>EM PRUMADAS - FORNECIMENTO E INSTALAÇÃO. AF_12/2015</v>
          </cell>
        </row>
        <row r="9769">
          <cell r="A9769">
            <v>92356</v>
          </cell>
          <cell r="B9769" t="str">
            <v>TÊ, EM FERRO GALVANIZADO, DN 50 (2"), CONEXÃO ROSQUEADA, INSTALADO EM</v>
          </cell>
          <cell r="C9769" t="str">
            <v>UN</v>
          </cell>
          <cell r="D9769" t="str">
            <v>CR</v>
          </cell>
          <cell r="E9769">
            <v>76.03</v>
          </cell>
        </row>
        <row r="9770">
          <cell r="A9770" t="str">
            <v>PRUMADAS -</v>
          </cell>
          <cell r="B9770" t="str">
            <v>FORNECIMENTO E INSTALAÇÃO. AF_12/2015</v>
          </cell>
        </row>
        <row r="9771">
          <cell r="A9771">
            <v>92357</v>
          </cell>
          <cell r="B9771" t="str">
            <v>TÊ, EM FERRO GALVANIZADO, DN 65 (2 1/2"), CONEXÃO ROSQUEADA, INSTALADO</v>
          </cell>
          <cell r="C9771" t="str">
            <v>UN</v>
          </cell>
          <cell r="D9771" t="str">
            <v>CR</v>
          </cell>
          <cell r="E9771">
            <v>108.86</v>
          </cell>
        </row>
        <row r="9772">
          <cell r="A9772" t="str">
            <v>EM PRUMADA</v>
          </cell>
          <cell r="B9772" t="str">
            <v>S - FORNECIMENTO E INSTALAÇÃO. AF_12/2015</v>
          </cell>
        </row>
        <row r="9773">
          <cell r="A9773" t="str">
            <v>SINAPI - S</v>
          </cell>
          <cell r="B9773" t="str">
            <v>ISTEMA NACIONAL DE PESQUISA DE CUSTOS E ÍNDICES DA CONSTRUÇÃO CIVIL</v>
          </cell>
        </row>
        <row r="9774">
          <cell r="A9774" t="str">
            <v>PCI.817.01</v>
          </cell>
          <cell r="B9774" t="e">
            <v>#NAME?</v>
          </cell>
          <cell r="D9774" t="str">
            <v>EM</v>
          </cell>
          <cell r="E9774" t="str">
            <v>06/2016 AS 13:04:4</v>
          </cell>
        </row>
        <row r="9775">
          <cell r="D9775" t="str">
            <v>TA</v>
          </cell>
          <cell r="E9775" t="str">
            <v>TÉCNICA: 13/06/20</v>
          </cell>
        </row>
        <row r="9776">
          <cell r="A9776" t="str">
            <v>ENCARGOS S</v>
          </cell>
          <cell r="B9776" t="str">
            <v>OCIAIS DESONERADOS: 90,80%(HORA)   52,84%(MÊS)</v>
          </cell>
        </row>
        <row r="9777">
          <cell r="A9777" t="str">
            <v>ABRANGÊNCI</v>
          </cell>
          <cell r="B9777" t="str">
            <v>A : NACIONAL                                              LOCALIDADE  : BELO</v>
          </cell>
          <cell r="C9777" t="str">
            <v>HORI</v>
          </cell>
        </row>
        <row r="9778">
          <cell r="A9778" t="str">
            <v>REF.COLETA</v>
          </cell>
          <cell r="B9778" t="str">
            <v>: MEDIANO</v>
          </cell>
          <cell r="D9778" t="str">
            <v>TA</v>
          </cell>
          <cell r="E9778" t="str">
            <v>: 05/2016</v>
          </cell>
        </row>
        <row r="9779">
          <cell r="A9779" t="str">
            <v>CÓDIGO</v>
          </cell>
          <cell r="B9779" t="str">
            <v>|D E S C R I Ç Ã O                                                   |UN</v>
          </cell>
          <cell r="C9779" t="str">
            <v>IDADE</v>
          </cell>
          <cell r="D9779" t="str">
            <v>DE</v>
          </cell>
          <cell r="E9779" t="str">
            <v>|CUSTO TOTA</v>
          </cell>
        </row>
        <row r="9780">
          <cell r="A9780" t="str">
            <v>VÍNCULO...</v>
          </cell>
          <cell r="B9780" t="str">
            <v>..: CAIXA REFERENCIAL</v>
          </cell>
        </row>
        <row r="9781">
          <cell r="A9781">
            <v>92358</v>
          </cell>
          <cell r="B9781" t="str">
            <v>TÊ, EM FERRO GALVANIZADO, DN 80 (3"), CONEXÃO ROSQUEADA, INSTALADO EM</v>
          </cell>
          <cell r="C9781" t="str">
            <v>UN</v>
          </cell>
          <cell r="D9781" t="str">
            <v>CR</v>
          </cell>
          <cell r="E9781">
            <v>132.49</v>
          </cell>
        </row>
        <row r="9782">
          <cell r="A9782" t="str">
            <v>PRUMADAS -</v>
          </cell>
          <cell r="B9782" t="str">
            <v>FORNECIMENTO E INSTALAÇÃO. AF_12/2015</v>
          </cell>
        </row>
        <row r="9783">
          <cell r="A9783">
            <v>92369</v>
          </cell>
          <cell r="B9783" t="str">
            <v>NIPLE, EM FERRO GALVANIZADO, DN 25 (1"), CONEXÃO ROSQUEADA, INSTALADO</v>
          </cell>
          <cell r="C9783" t="str">
            <v>UN</v>
          </cell>
          <cell r="D9783" t="str">
            <v>CR</v>
          </cell>
          <cell r="E9783">
            <v>20.48</v>
          </cell>
        </row>
        <row r="9784">
          <cell r="A9784" t="str">
            <v>EM REDE DE</v>
          </cell>
          <cell r="B9784" t="str">
            <v>ALIMENTAÇÃO PARA HIDRANTE - FORNECIMENTO E INSTALAÇÃO. AF_1</v>
          </cell>
        </row>
        <row r="9785">
          <cell r="A9785">
            <v>42036</v>
          </cell>
        </row>
        <row r="9786">
          <cell r="A9786">
            <v>92370</v>
          </cell>
          <cell r="B9786" t="str">
            <v>LUVA, EM FERRO GALVANIZADO, DN 25 (1"), CONEXÃO ROSQUEADA, INSTALADO E</v>
          </cell>
          <cell r="C9786" t="str">
            <v>UN</v>
          </cell>
          <cell r="D9786" t="str">
            <v>CR</v>
          </cell>
          <cell r="E9786">
            <v>21.33</v>
          </cell>
        </row>
        <row r="9787">
          <cell r="A9787" t="str">
            <v>M REDE DE</v>
          </cell>
          <cell r="B9787" t="str">
            <v>ALIMENTAÇÃO PARA HIDRANTE - FORNECIMENTO E INSTALAÇÃO. AF_12</v>
          </cell>
        </row>
        <row r="9788">
          <cell r="A9788" t="str">
            <v>/2015</v>
          </cell>
        </row>
        <row r="9789">
          <cell r="A9789">
            <v>92371</v>
          </cell>
          <cell r="B9789" t="str">
            <v>NIPLE, EM FERRO GALVANIZADO, DN 32 (1 1/4"), CONEXÃO ROSQUEADA, INSTAL</v>
          </cell>
          <cell r="C9789" t="str">
            <v>UN</v>
          </cell>
          <cell r="D9789" t="str">
            <v>CR</v>
          </cell>
          <cell r="E9789">
            <v>24.24</v>
          </cell>
        </row>
        <row r="9790">
          <cell r="A9790" t="str">
            <v>ADO EM RED</v>
          </cell>
          <cell r="B9790" t="str">
            <v>E DE ALIMENTAÇÃO PARA HIDRANTE - FORNECIMENTO E INSTALAÇÃO.</v>
          </cell>
        </row>
        <row r="9791">
          <cell r="A9791" t="str">
            <v>AF_12/2015</v>
          </cell>
        </row>
        <row r="9792">
          <cell r="A9792">
            <v>92372</v>
          </cell>
          <cell r="B9792" t="str">
            <v>LUVA, EM FERRO GALVANIZADO, DN 32 (1 1/4"), CONEXÃO ROSQUEADA, INSTALA</v>
          </cell>
          <cell r="C9792" t="str">
            <v>UN</v>
          </cell>
          <cell r="D9792" t="str">
            <v>CR</v>
          </cell>
          <cell r="E9792">
            <v>25.6</v>
          </cell>
        </row>
        <row r="9793">
          <cell r="A9793" t="str">
            <v>DO EM REDE</v>
          </cell>
          <cell r="B9793" t="str">
            <v>DE ALIMENTAÇÃO PARA HIDRANTE - FORNECIMENTO E INSTALAÇÃO. A</v>
          </cell>
        </row>
        <row r="9794">
          <cell r="A9794" t="str">
            <v>F_12/2015</v>
          </cell>
        </row>
        <row r="9795">
          <cell r="A9795">
            <v>92373</v>
          </cell>
          <cell r="B9795" t="str">
            <v>NIPLE, EM FERRO GALVANIZADO, DN 40 (1 1/2"), CONEXÃO ROSQUEADA, INSTAL</v>
          </cell>
          <cell r="C9795" t="str">
            <v>UN</v>
          </cell>
          <cell r="D9795" t="str">
            <v>CR</v>
          </cell>
          <cell r="E9795">
            <v>26.85</v>
          </cell>
        </row>
        <row r="9796">
          <cell r="A9796" t="str">
            <v>ADO EM RED</v>
          </cell>
          <cell r="B9796" t="str">
            <v>E DE ALIMENTAÇÃO PARA HIDRANTE - FORNECIMENTO E INSTALAÇÃO.</v>
          </cell>
        </row>
        <row r="9797">
          <cell r="A9797" t="str">
            <v>AF_12/2015</v>
          </cell>
        </row>
        <row r="9798">
          <cell r="A9798">
            <v>92374</v>
          </cell>
          <cell r="B9798" t="str">
            <v>LUVA, EM FERRO GALVANIZADO, DN 40 (1 1/2"), CONEXÃO ROSQUEADA, INSTALA</v>
          </cell>
          <cell r="C9798" t="str">
            <v>UN</v>
          </cell>
          <cell r="D9798" t="str">
            <v>CR</v>
          </cell>
          <cell r="E9798">
            <v>30.56</v>
          </cell>
        </row>
        <row r="9799">
          <cell r="A9799" t="str">
            <v>DO EM REDE</v>
          </cell>
          <cell r="B9799" t="str">
            <v>DE ALIMENTAÇÃO PARA HIDRANTE - FORNECIMENTO E INSTALAÇÃO. A</v>
          </cell>
        </row>
        <row r="9800">
          <cell r="A9800" t="str">
            <v>F_12/2015</v>
          </cell>
        </row>
        <row r="9801">
          <cell r="A9801">
            <v>92375</v>
          </cell>
          <cell r="B9801" t="str">
            <v>NIPLE, EM FERRO GALVANIZADO, DN 50 (2"), CONEXÃO ROSQUEADA, INSTALADO</v>
          </cell>
          <cell r="C9801" t="str">
            <v>UN</v>
          </cell>
          <cell r="D9801" t="str">
            <v>CR</v>
          </cell>
          <cell r="E9801">
            <v>40.44</v>
          </cell>
        </row>
        <row r="9802">
          <cell r="A9802" t="str">
            <v>EM REDE DE</v>
          </cell>
          <cell r="B9802" t="str">
            <v>ALIMENTAÇÃO PARA HIDRANTE - FORNECIMENTO E INSTALAÇÃO. AF_1</v>
          </cell>
        </row>
        <row r="9803">
          <cell r="A9803">
            <v>42036</v>
          </cell>
        </row>
        <row r="9804">
          <cell r="A9804">
            <v>92376</v>
          </cell>
          <cell r="B9804" t="str">
            <v>LUVA, EM FERRO GALVANIZADO, DN 50 (2"), CONEXÃO ROSQUEADA, INSTALADO E</v>
          </cell>
          <cell r="C9804" t="str">
            <v>UN</v>
          </cell>
          <cell r="D9804" t="str">
            <v>CR</v>
          </cell>
          <cell r="E9804">
            <v>39.31</v>
          </cell>
        </row>
        <row r="9805">
          <cell r="A9805" t="str">
            <v>M REDE DE</v>
          </cell>
          <cell r="B9805" t="str">
            <v>ALIMENTAÇÃO PARA HIDRANTE - FORNECIMENTO E INSTALAÇÃO. AF_12</v>
          </cell>
        </row>
        <row r="9806">
          <cell r="A9806" t="str">
            <v>/2015</v>
          </cell>
        </row>
        <row r="9807">
          <cell r="A9807">
            <v>92377</v>
          </cell>
          <cell r="B9807" t="str">
            <v>NIPLE, EM FERRO GALVANIZADO, DN 65 (2 1/2"), CONEXÃO ROSQUEADA, INSTAL</v>
          </cell>
          <cell r="C9807" t="str">
            <v>UN</v>
          </cell>
          <cell r="D9807" t="str">
            <v>CR</v>
          </cell>
          <cell r="E9807">
            <v>52.45</v>
          </cell>
        </row>
        <row r="9808">
          <cell r="A9808" t="str">
            <v>ADO EM RED</v>
          </cell>
          <cell r="B9808" t="str">
            <v>E DE ALIMENTAÇÃO PARA HIDRANTE - FORNECIMENTO E INSTALAÇÃO.</v>
          </cell>
        </row>
        <row r="9809">
          <cell r="A9809" t="str">
            <v>SINAPI - S</v>
          </cell>
          <cell r="B9809" t="str">
            <v>ISTEMA NACIONAL DE PESQUISA DE CUSTOS E ÍNDICES DA CONSTRUÇÃO CIVIL</v>
          </cell>
        </row>
        <row r="9810">
          <cell r="A9810" t="str">
            <v>PCI.817.01</v>
          </cell>
          <cell r="B9810" t="e">
            <v>#NAME?</v>
          </cell>
          <cell r="D9810" t="str">
            <v>EM</v>
          </cell>
          <cell r="E9810" t="str">
            <v>06/2016 AS 13:04:4</v>
          </cell>
        </row>
        <row r="9811">
          <cell r="D9811" t="str">
            <v>TA</v>
          </cell>
          <cell r="E9811" t="str">
            <v>TÉCNICA: 13/06/20</v>
          </cell>
        </row>
        <row r="9812">
          <cell r="A9812" t="str">
            <v>ENCARGOS S</v>
          </cell>
          <cell r="B9812" t="str">
            <v>OCIAIS DESONERADOS: 90,80%(HORA)   52,84%(MÊS)</v>
          </cell>
        </row>
        <row r="9813">
          <cell r="A9813" t="str">
            <v>ABRANGÊNCI</v>
          </cell>
          <cell r="B9813" t="str">
            <v>A : NACIONAL                                              LOCALIDADE  : BELO</v>
          </cell>
          <cell r="C9813" t="str">
            <v>HORI</v>
          </cell>
        </row>
        <row r="9814">
          <cell r="A9814" t="str">
            <v>REF.COLETA</v>
          </cell>
          <cell r="B9814" t="str">
            <v>: MEDIANO</v>
          </cell>
          <cell r="D9814" t="str">
            <v>TA</v>
          </cell>
          <cell r="E9814" t="str">
            <v>: 05/2016</v>
          </cell>
        </row>
        <row r="9815">
          <cell r="A9815" t="str">
            <v>CÓDIGO</v>
          </cell>
          <cell r="B9815" t="str">
            <v>|D E S C R I Ç Ã O                                                   |UN</v>
          </cell>
          <cell r="C9815" t="str">
            <v>IDADE</v>
          </cell>
          <cell r="D9815" t="str">
            <v>DE</v>
          </cell>
          <cell r="E9815" t="str">
            <v>|CUSTO TOTA</v>
          </cell>
        </row>
        <row r="9816">
          <cell r="A9816" t="str">
            <v>VÍNCULO...</v>
          </cell>
          <cell r="B9816" t="str">
            <v>..: CAIXA REFERENCIAL</v>
          </cell>
        </row>
        <row r="9817">
          <cell r="A9817" t="str">
            <v>AF_12/2015</v>
          </cell>
        </row>
        <row r="9818">
          <cell r="A9818">
            <v>92378</v>
          </cell>
          <cell r="B9818" t="str">
            <v>LUVA, EM FERRO GALVANIZADO, DN 65 (2 1/2"), CONEXÃO ROSQUEADA, INSTALA</v>
          </cell>
          <cell r="C9818" t="str">
            <v>UN</v>
          </cell>
          <cell r="D9818" t="str">
            <v>CR</v>
          </cell>
          <cell r="E9818">
            <v>60.86</v>
          </cell>
        </row>
        <row r="9819">
          <cell r="A9819" t="str">
            <v>DO EM REDE</v>
          </cell>
          <cell r="B9819" t="str">
            <v>DE ALIMENTAÇÃO PARA HIDRANTE - FORNECIMENTO E INSTALAÇÃO. A</v>
          </cell>
        </row>
        <row r="9820">
          <cell r="A9820" t="str">
            <v>F_12/2015</v>
          </cell>
        </row>
        <row r="9821">
          <cell r="A9821">
            <v>92379</v>
          </cell>
          <cell r="B9821" t="str">
            <v>NIPLE, EM FERRO GALVANIZADO, DN 80 (3"), CONEXÃO ROSQUEADA, INSTALADO</v>
          </cell>
          <cell r="C9821" t="str">
            <v>UN</v>
          </cell>
          <cell r="D9821" t="str">
            <v>CR</v>
          </cell>
          <cell r="E9821">
            <v>68.2</v>
          </cell>
        </row>
        <row r="9822">
          <cell r="A9822" t="str">
            <v>EM REDE DE</v>
          </cell>
          <cell r="B9822" t="str">
            <v>ALIMENTAÇÃO PARA HIDRANTE - FORNECIMENTO E INSTALAÇÃO. AF_1</v>
          </cell>
        </row>
        <row r="9823">
          <cell r="A9823">
            <v>42036</v>
          </cell>
        </row>
        <row r="9824">
          <cell r="A9824">
            <v>92380</v>
          </cell>
          <cell r="B9824" t="str">
            <v>LUVA, EM FERRO GALVANIZADO, DN 80 (3"), CONEXÃO ROSQUEADA, INSTALADO E</v>
          </cell>
          <cell r="C9824" t="str">
            <v>UN</v>
          </cell>
          <cell r="D9824" t="str">
            <v>CR</v>
          </cell>
          <cell r="E9824">
            <v>82.31</v>
          </cell>
        </row>
        <row r="9825">
          <cell r="A9825" t="str">
            <v>M REDE DE</v>
          </cell>
          <cell r="B9825" t="str">
            <v>ALIMENTAÇÃO PARA HIDRANTE - FORNECIMENTO E INSTALAÇÃO. AF_12</v>
          </cell>
        </row>
        <row r="9826">
          <cell r="A9826" t="str">
            <v>/2015</v>
          </cell>
        </row>
        <row r="9827">
          <cell r="A9827">
            <v>92381</v>
          </cell>
          <cell r="B9827" t="str">
            <v>JOELHO 45 GRAUS, EM FERRO GALVANIZADO, DN 25 (1"), CONEXÃO ROSQUEADA,</v>
          </cell>
          <cell r="C9827" t="str">
            <v>UN</v>
          </cell>
          <cell r="D9827" t="str">
            <v>CR</v>
          </cell>
          <cell r="E9827">
            <v>32.08</v>
          </cell>
        </row>
        <row r="9828">
          <cell r="A9828" t="str">
            <v>INSTALADO</v>
          </cell>
          <cell r="B9828" t="str">
            <v>EM REDE DE ALIMENTAÇÃO PARA HIDRANTE - FORNECIMENTO E INSTAL</v>
          </cell>
        </row>
        <row r="9829">
          <cell r="A9829" t="str">
            <v>AÇÃO. AF_1</v>
          </cell>
          <cell r="B9829">
            <v>42036</v>
          </cell>
        </row>
        <row r="9830">
          <cell r="A9830">
            <v>92382</v>
          </cell>
          <cell r="B9830" t="str">
            <v>JOELHO 90 GRAUS, EM FERRO GALVANIZADO, DN 25 (1"), CONEXÃO ROSQUEADA,</v>
          </cell>
          <cell r="C9830" t="str">
            <v>UN</v>
          </cell>
          <cell r="D9830" t="str">
            <v>CR</v>
          </cell>
          <cell r="E9830">
            <v>29.86</v>
          </cell>
        </row>
        <row r="9831">
          <cell r="A9831" t="str">
            <v>INSTALADO</v>
          </cell>
          <cell r="B9831" t="str">
            <v>EM REDE DE ALIMENTAÇÃO PARA HIDRANTE - FORNECIMENTO E INSTAL</v>
          </cell>
        </row>
        <row r="9832">
          <cell r="A9832" t="str">
            <v>AÇÃO. AF_1</v>
          </cell>
          <cell r="B9832">
            <v>42036</v>
          </cell>
        </row>
        <row r="9833">
          <cell r="A9833">
            <v>92383</v>
          </cell>
          <cell r="B9833" t="str">
            <v>JOELHO 45 GRAUS, EM FERRO GALVANIZADO, DN 32 (1 1/4"), CONEXÃO ROSQUEA</v>
          </cell>
          <cell r="C9833" t="str">
            <v>UN</v>
          </cell>
          <cell r="D9833" t="str">
            <v>CR</v>
          </cell>
          <cell r="E9833">
            <v>40.79</v>
          </cell>
        </row>
        <row r="9834">
          <cell r="A9834" t="str">
            <v>DA, INSTAL</v>
          </cell>
          <cell r="B9834" t="str">
            <v>ADO EM REDE DE ALIMENTAÇÃO PARA HIDRANTE - FORNECIMENTO E IN</v>
          </cell>
        </row>
        <row r="9835">
          <cell r="A9835" t="str">
            <v>STALAÇÃO.</v>
          </cell>
          <cell r="B9835" t="str">
            <v>AF_12/2015</v>
          </cell>
        </row>
        <row r="9836">
          <cell r="A9836">
            <v>92384</v>
          </cell>
          <cell r="B9836" t="str">
            <v>JOELHO 90 GRAUS, EM FERRO GALVANIZADO, DN 32 (1 1/4"), CONEXÃO ROSQUEA</v>
          </cell>
          <cell r="C9836" t="str">
            <v>UN</v>
          </cell>
          <cell r="D9836" t="str">
            <v>CR</v>
          </cell>
          <cell r="E9836">
            <v>36.4</v>
          </cell>
        </row>
        <row r="9837">
          <cell r="A9837" t="str">
            <v>DA, INSTAL</v>
          </cell>
          <cell r="B9837" t="str">
            <v>ADO EM REDE DE ALIMENTAÇÃO PARA HIDRANTE - FORNECIMENTO E IN</v>
          </cell>
        </row>
        <row r="9838">
          <cell r="A9838" t="str">
            <v>STALAÇÃO.</v>
          </cell>
          <cell r="B9838" t="str">
            <v>AF_12/2015</v>
          </cell>
        </row>
        <row r="9839">
          <cell r="A9839">
            <v>92385</v>
          </cell>
          <cell r="B9839" t="str">
            <v>JOELHO 45 GRAUS, EM FERRO GALVANIZADO, DN 40 (1 1/2"), CONEXÃO ROSQUEA</v>
          </cell>
          <cell r="C9839" t="str">
            <v>UN</v>
          </cell>
          <cell r="D9839" t="str">
            <v>CR</v>
          </cell>
          <cell r="E9839">
            <v>46.56</v>
          </cell>
        </row>
        <row r="9840">
          <cell r="A9840" t="str">
            <v>DA, INSTAL</v>
          </cell>
          <cell r="B9840" t="str">
            <v>ADO EM REDE DE ALIMENTAÇÃO PARA HIDRANTE - FORNECIMENTO E IN</v>
          </cell>
        </row>
        <row r="9841">
          <cell r="A9841" t="str">
            <v>STALAÇÃO.</v>
          </cell>
          <cell r="B9841" t="str">
            <v>AF_12/2015</v>
          </cell>
        </row>
        <row r="9842">
          <cell r="A9842">
            <v>92386</v>
          </cell>
          <cell r="B9842" t="str">
            <v>JOELHO 90 GRAUS, EM FERRO GALVANIZADO, DN 40 (1 1/2"), CONEXÃO ROSQUEA</v>
          </cell>
          <cell r="C9842" t="str">
            <v>UN</v>
          </cell>
          <cell r="D9842" t="str">
            <v>CR</v>
          </cell>
          <cell r="E9842">
            <v>44.25</v>
          </cell>
        </row>
        <row r="9843">
          <cell r="A9843" t="str">
            <v>DA, INSTAL</v>
          </cell>
          <cell r="B9843" t="str">
            <v>ADO EM REDE DE ALIMENTAÇÃO PARA HIDRANTE - FORNECIMENTO E IN</v>
          </cell>
        </row>
        <row r="9844">
          <cell r="A9844" t="str">
            <v>STALAÇÃO.</v>
          </cell>
          <cell r="B9844" t="str">
            <v>AF_12/2015</v>
          </cell>
        </row>
        <row r="9845">
          <cell r="A9845" t="str">
            <v>SINAPI - S</v>
          </cell>
          <cell r="B9845" t="str">
            <v>ISTEMA NACIONAL DE PESQUISA DE CUSTOS E ÍNDICES DA CONSTRUÇÃO CIVIL</v>
          </cell>
        </row>
        <row r="9846">
          <cell r="A9846" t="str">
            <v>PCI.817.01</v>
          </cell>
          <cell r="B9846" t="e">
            <v>#NAME?</v>
          </cell>
          <cell r="D9846" t="str">
            <v>EM</v>
          </cell>
          <cell r="E9846" t="str">
            <v>06/2016 AS 13:04:4</v>
          </cell>
        </row>
        <row r="9847">
          <cell r="D9847" t="str">
            <v>TA</v>
          </cell>
          <cell r="E9847" t="str">
            <v>TÉCNICA: 13/06/20</v>
          </cell>
        </row>
        <row r="9848">
          <cell r="A9848" t="str">
            <v>ENCARGOS S</v>
          </cell>
          <cell r="B9848" t="str">
            <v>OCIAIS DESONERADOS: 90,80%(HORA)   52,84%(MÊS)</v>
          </cell>
        </row>
        <row r="9849">
          <cell r="A9849" t="str">
            <v>ABRANGÊNCI</v>
          </cell>
          <cell r="B9849" t="str">
            <v>A : NACIONAL                                              LOCALIDADE  : BELO</v>
          </cell>
          <cell r="C9849" t="str">
            <v>HORI</v>
          </cell>
        </row>
        <row r="9850">
          <cell r="A9850" t="str">
            <v>REF.COLETA</v>
          </cell>
          <cell r="B9850" t="str">
            <v>: MEDIANO</v>
          </cell>
          <cell r="D9850" t="str">
            <v>TA</v>
          </cell>
          <cell r="E9850" t="str">
            <v>: 05/2016</v>
          </cell>
        </row>
        <row r="9851">
          <cell r="A9851" t="str">
            <v>CÓDIGO</v>
          </cell>
          <cell r="B9851" t="str">
            <v>|D E S C R I Ç Ã O                                                   |UN</v>
          </cell>
          <cell r="C9851" t="str">
            <v>IDADE</v>
          </cell>
          <cell r="D9851" t="str">
            <v>DE</v>
          </cell>
          <cell r="E9851" t="str">
            <v>|CUSTO TOTA</v>
          </cell>
        </row>
        <row r="9852">
          <cell r="A9852" t="str">
            <v>VÍNCULO...</v>
          </cell>
          <cell r="B9852" t="str">
            <v>..: CAIXA REFERENCIAL</v>
          </cell>
        </row>
        <row r="9853">
          <cell r="A9853">
            <v>92387</v>
          </cell>
          <cell r="B9853" t="str">
            <v>JOELHO 45 GRAUS, EM FERRO GALVANIZADO, DN 50 (2"), CONEXÃO ROSQUEADA,</v>
          </cell>
          <cell r="C9853" t="str">
            <v>UN</v>
          </cell>
          <cell r="D9853" t="str">
            <v>CR</v>
          </cell>
          <cell r="E9853">
            <v>54.8</v>
          </cell>
        </row>
        <row r="9854">
          <cell r="A9854" t="str">
            <v>INSTALADO</v>
          </cell>
          <cell r="B9854" t="str">
            <v>EM REDE DE ALIMENTAÇÃO PARA HIDRANTE - FORNECIMENTO E INSTAL</v>
          </cell>
        </row>
        <row r="9855">
          <cell r="A9855" t="str">
            <v>AÇÃO. AF_1</v>
          </cell>
          <cell r="B9855">
            <v>42036</v>
          </cell>
        </row>
        <row r="9856">
          <cell r="A9856">
            <v>92388</v>
          </cell>
          <cell r="B9856" t="str">
            <v>JOELHO 90 GRAUS, EM FERRO GALVANIZADO, DN 50 (2"), CONEXÃO ROSQUEADA,</v>
          </cell>
          <cell r="C9856" t="str">
            <v>UN</v>
          </cell>
          <cell r="D9856" t="str">
            <v>CR</v>
          </cell>
          <cell r="E9856">
            <v>57.15</v>
          </cell>
        </row>
        <row r="9857">
          <cell r="A9857" t="str">
            <v>INSTALADO</v>
          </cell>
          <cell r="B9857" t="str">
            <v>EM REDE DE ALIMENTAÇÃO PARA HIDRANTE - FORNECIMENTO E INSTAL</v>
          </cell>
        </row>
        <row r="9858">
          <cell r="A9858" t="str">
            <v>AÇÃO. AF_1</v>
          </cell>
          <cell r="B9858">
            <v>42036</v>
          </cell>
        </row>
        <row r="9859">
          <cell r="A9859">
            <v>92389</v>
          </cell>
          <cell r="B9859" t="str">
            <v>JOELHO 45 GRAUS, EM FERRO GALVANIZADO, DN 65 (2 1/2"), CONEXÃO ROSQUEA</v>
          </cell>
          <cell r="C9859" t="str">
            <v>UN</v>
          </cell>
          <cell r="D9859" t="str">
            <v>CR</v>
          </cell>
          <cell r="E9859">
            <v>82.53</v>
          </cell>
        </row>
        <row r="9860">
          <cell r="A9860" t="str">
            <v>DA, INSTAL</v>
          </cell>
          <cell r="B9860" t="str">
            <v>ADO EM REDE DE ALIMENTAÇÃO PARA HIDRANTE - FORNECIMENTO E IN</v>
          </cell>
        </row>
        <row r="9861">
          <cell r="A9861" t="str">
            <v>STALAÇÃO.</v>
          </cell>
          <cell r="B9861" t="str">
            <v>AF_12/2015</v>
          </cell>
        </row>
        <row r="9862">
          <cell r="A9862">
            <v>92390</v>
          </cell>
          <cell r="B9862" t="str">
            <v>JOELHO 90 GRAUS, EM FERRO GALVANIZADO, DN 65 (2 1/2"), CONEXÃO ROSQUEA</v>
          </cell>
          <cell r="C9862" t="str">
            <v>UN</v>
          </cell>
          <cell r="D9862" t="str">
            <v>CR</v>
          </cell>
          <cell r="E9862">
            <v>88.32</v>
          </cell>
        </row>
        <row r="9863">
          <cell r="A9863" t="str">
            <v>DA, INSTAL</v>
          </cell>
          <cell r="B9863" t="str">
            <v>ADO EM REDE DE ALIMENTAÇÃO PARA HIDRANTE - FORNECIMENTO E IN</v>
          </cell>
        </row>
        <row r="9864">
          <cell r="A9864" t="str">
            <v>STALAÇÃO.</v>
          </cell>
          <cell r="B9864" t="str">
            <v>AF_12/2015</v>
          </cell>
        </row>
        <row r="9865">
          <cell r="A9865">
            <v>92635</v>
          </cell>
          <cell r="B9865" t="str">
            <v>JOELHO 45 GRAUS, EM FERRO GALVANIZADO, CONEXÃO ROSQUEADA, DN 80 (3"),</v>
          </cell>
          <cell r="C9865" t="str">
            <v>UN</v>
          </cell>
          <cell r="D9865" t="str">
            <v>CR</v>
          </cell>
          <cell r="E9865">
            <v>101.63</v>
          </cell>
        </row>
        <row r="9866">
          <cell r="A9866" t="str">
            <v>INSTALADO</v>
          </cell>
          <cell r="B9866" t="str">
            <v>EM REDE DE ALIMENTAÇÃO PARA HIDRANTE - FORNECIMENTO E INSTAL</v>
          </cell>
        </row>
        <row r="9867">
          <cell r="A9867" t="str">
            <v>AÇÃO. AF_1</v>
          </cell>
          <cell r="B9867">
            <v>42036</v>
          </cell>
        </row>
        <row r="9868">
          <cell r="A9868">
            <v>92636</v>
          </cell>
          <cell r="B9868" t="str">
            <v>JOELHO 90 GRAUS, EM FERRO GALVANIZADO, CONEXÃO ROSQUEADA, DN 80 (3"),</v>
          </cell>
          <cell r="C9868" t="str">
            <v>UN</v>
          </cell>
          <cell r="D9868" t="str">
            <v>CR</v>
          </cell>
          <cell r="E9868">
            <v>112.44</v>
          </cell>
        </row>
        <row r="9869">
          <cell r="A9869" t="str">
            <v>INSTALADO</v>
          </cell>
          <cell r="B9869" t="str">
            <v>EM REDE DE ALIMENTAÇÃO PARA HIDRANTE - FORNECIMENTO E INSTAL</v>
          </cell>
        </row>
        <row r="9870">
          <cell r="A9870" t="str">
            <v>AÇÃO. AF_1</v>
          </cell>
          <cell r="B9870">
            <v>42036</v>
          </cell>
        </row>
        <row r="9871">
          <cell r="A9871">
            <v>92637</v>
          </cell>
          <cell r="B9871" t="str">
            <v>TÊ, EM FERRO GALVANIZADO, CONEXÃO ROSQUEADA, DN 25 (1"), INSTALADO EM</v>
          </cell>
          <cell r="C9871" t="str">
            <v>UN</v>
          </cell>
          <cell r="D9871" t="str">
            <v>CR</v>
          </cell>
          <cell r="E9871">
            <v>40.340000000000003</v>
          </cell>
        </row>
        <row r="9872">
          <cell r="A9872" t="str">
            <v>REDE DE AL</v>
          </cell>
          <cell r="B9872" t="str">
            <v>IMENTAÇÃO PARA HIDRANTE - FORNECIMENTO E INSTALAÇÃO. AF_12/2</v>
          </cell>
        </row>
        <row r="9873">
          <cell r="A9873">
            <v>15</v>
          </cell>
        </row>
        <row r="9874">
          <cell r="A9874">
            <v>92638</v>
          </cell>
          <cell r="B9874" t="str">
            <v>TÊ, EM FERRO GALVANIZADO, CONEXÃO ROSQUEADA, DN 32 (1 1/4"), INSTALADO</v>
          </cell>
          <cell r="C9874" t="str">
            <v>UN</v>
          </cell>
          <cell r="D9874" t="str">
            <v>CR</v>
          </cell>
          <cell r="E9874">
            <v>49.46</v>
          </cell>
        </row>
        <row r="9875">
          <cell r="A9875" t="str">
            <v>EM REDE DE</v>
          </cell>
          <cell r="B9875" t="str">
            <v>ALIMENTAÇÃO PARA HIDRANTE - FORNECIMENTO E INSTALAÇÃO. AF_</v>
          </cell>
        </row>
        <row r="9876">
          <cell r="A9876">
            <v>42339</v>
          </cell>
        </row>
        <row r="9877">
          <cell r="A9877">
            <v>92639</v>
          </cell>
          <cell r="B9877" t="str">
            <v>TÊ, EM FERRO GALVANIZADO, CONEXÃO ROSQUEADA, DN 40 (1 1/2"), INSTALADO</v>
          </cell>
          <cell r="C9877" t="str">
            <v>UN</v>
          </cell>
          <cell r="D9877" t="str">
            <v>CR</v>
          </cell>
          <cell r="E9877">
            <v>54.93</v>
          </cell>
        </row>
        <row r="9878">
          <cell r="A9878" t="str">
            <v>EM REDE DE</v>
          </cell>
          <cell r="B9878" t="str">
            <v>ALIMENTAÇÃO PARA HIDRANTE - FORNECIMENTO E INSTALAÇÃO. AF_</v>
          </cell>
        </row>
        <row r="9879">
          <cell r="A9879">
            <v>42339</v>
          </cell>
        </row>
        <row r="9880">
          <cell r="A9880">
            <v>92640</v>
          </cell>
          <cell r="B9880" t="str">
            <v>TÊ, EM FERRO GALVANIZADO, CONEXÃO ROSQUEADA, DN 50 (2"), INSTALADO EM</v>
          </cell>
          <cell r="C9880" t="str">
            <v>UN</v>
          </cell>
          <cell r="D9880" t="str">
            <v>CR</v>
          </cell>
          <cell r="E9880">
            <v>75.95</v>
          </cell>
        </row>
        <row r="9881">
          <cell r="A9881" t="str">
            <v>SINAPI - S</v>
          </cell>
          <cell r="B9881" t="str">
            <v>ISTEMA NACIONAL DE PESQUISA DE CUSTOS E ÍNDICES DA CONSTRUÇÃO CIVIL</v>
          </cell>
        </row>
        <row r="9882">
          <cell r="A9882" t="str">
            <v>PCI.817.01</v>
          </cell>
          <cell r="B9882" t="e">
            <v>#NAME?</v>
          </cell>
          <cell r="D9882" t="str">
            <v>EM</v>
          </cell>
          <cell r="E9882" t="str">
            <v>06/2016 AS 13:04:4</v>
          </cell>
        </row>
        <row r="9883">
          <cell r="D9883" t="str">
            <v>TA</v>
          </cell>
          <cell r="E9883" t="str">
            <v>TÉCNICA: 13/06/20</v>
          </cell>
        </row>
        <row r="9884">
          <cell r="A9884" t="str">
            <v>ENCARGOS S</v>
          </cell>
          <cell r="B9884" t="str">
            <v>OCIAIS DESONERADOS: 90,80%(HORA)   52,84%(MÊS)</v>
          </cell>
        </row>
        <row r="9885">
          <cell r="A9885" t="str">
            <v>ABRANGÊNCI</v>
          </cell>
          <cell r="B9885" t="str">
            <v>A : NACIONAL                                              LOCALIDADE  : BELO</v>
          </cell>
          <cell r="C9885" t="str">
            <v>HORI</v>
          </cell>
        </row>
        <row r="9886">
          <cell r="A9886" t="str">
            <v>REF.COLETA</v>
          </cell>
          <cell r="B9886" t="str">
            <v>: MEDIANO</v>
          </cell>
          <cell r="D9886" t="str">
            <v>TA</v>
          </cell>
          <cell r="E9886" t="str">
            <v>: 05/2016</v>
          </cell>
        </row>
        <row r="9887">
          <cell r="A9887" t="str">
            <v>CÓDIGO</v>
          </cell>
          <cell r="B9887" t="str">
            <v>|D E S C R I Ç Ã O                                                   |UN</v>
          </cell>
          <cell r="C9887" t="str">
            <v>IDADE</v>
          </cell>
          <cell r="D9887" t="str">
            <v>DE</v>
          </cell>
          <cell r="E9887" t="str">
            <v>|CUSTO TOTA</v>
          </cell>
        </row>
        <row r="9888">
          <cell r="A9888" t="str">
            <v>VÍNCULO...</v>
          </cell>
          <cell r="B9888" t="str">
            <v>..: CAIXA REFERENCIAL</v>
          </cell>
        </row>
        <row r="9889">
          <cell r="A9889" t="str">
            <v>REDE DE AL</v>
          </cell>
          <cell r="B9889" t="str">
            <v>IMENTAÇÃO PARA HIDRANTE - FORNECIMENTO E INSTALAÇÃO. AF_12/2</v>
          </cell>
        </row>
        <row r="9890">
          <cell r="A9890">
            <v>15</v>
          </cell>
        </row>
        <row r="9891">
          <cell r="A9891">
            <v>92642</v>
          </cell>
          <cell r="B9891" t="str">
            <v>TÊ, EM FERRO GALVANIZADO, CONEXÃO ROSQUEADA, DN 65 (2 1/2"), INSTALADO</v>
          </cell>
          <cell r="C9891" t="str">
            <v>UN</v>
          </cell>
          <cell r="D9891" t="str">
            <v>CR</v>
          </cell>
          <cell r="E9891">
            <v>110.8</v>
          </cell>
        </row>
        <row r="9892">
          <cell r="A9892" t="str">
            <v>EM REDE DE</v>
          </cell>
          <cell r="B9892" t="str">
            <v>ALIMENTAÇÃO PARA HIDRANTE - FORNECIMENTO E INSTALAÇÃO. AF_</v>
          </cell>
        </row>
        <row r="9893">
          <cell r="A9893">
            <v>42339</v>
          </cell>
        </row>
        <row r="9894">
          <cell r="A9894">
            <v>92644</v>
          </cell>
          <cell r="B9894" t="str">
            <v>TÊ, EM FERRO GALVANIZADO, CONEXÃO ROSQUEADA, DN 80 (3"), INSTALADO EM</v>
          </cell>
          <cell r="C9894" t="str">
            <v>UN</v>
          </cell>
          <cell r="D9894" t="str">
            <v>CR</v>
          </cell>
          <cell r="E9894">
            <v>136.47999999999999</v>
          </cell>
        </row>
        <row r="9895">
          <cell r="A9895" t="str">
            <v>REDE DE AL</v>
          </cell>
          <cell r="B9895" t="str">
            <v>IMENTAÇÃO PARA HIDRANTE - FORNECIMENTO E INSTALAÇÃO. AF_12/2</v>
          </cell>
        </row>
        <row r="9896">
          <cell r="A9896">
            <v>15</v>
          </cell>
        </row>
        <row r="9897">
          <cell r="A9897">
            <v>92657</v>
          </cell>
          <cell r="B9897" t="str">
            <v>NIPLE, EM FERRO GALVANIZADO, CONEXÃO ROSQUEADA, DN 25 (1"), INSTALADO</v>
          </cell>
          <cell r="C9897" t="str">
            <v>UN</v>
          </cell>
          <cell r="D9897" t="str">
            <v>CR</v>
          </cell>
          <cell r="E9897">
            <v>15.08</v>
          </cell>
        </row>
        <row r="9898">
          <cell r="A9898" t="str">
            <v>EM REDE DE</v>
          </cell>
          <cell r="B9898" t="str">
            <v>ALIMENTAÇÃO PARA SPRINKLER - FORNECIMENTO E INSTALAÇÃO. AF_</v>
          </cell>
        </row>
        <row r="9899">
          <cell r="A9899">
            <v>42339</v>
          </cell>
        </row>
        <row r="9900">
          <cell r="A9900">
            <v>92658</v>
          </cell>
          <cell r="B9900" t="str">
            <v>LUVA, EM FERRO GALVANIZADO, CONEXÃO ROSQUEADA, DN 25 (1"), INSTALADO E</v>
          </cell>
          <cell r="C9900" t="str">
            <v>UN</v>
          </cell>
          <cell r="D9900" t="str">
            <v>CR</v>
          </cell>
          <cell r="E9900">
            <v>15.94</v>
          </cell>
        </row>
        <row r="9901">
          <cell r="A9901" t="str">
            <v>M REDE DE</v>
          </cell>
          <cell r="B9901" t="str">
            <v>ALIMENTAÇÃO PARA SPRINKLER - FORNECIMENTO E INSTALAÇÃO. AF_1</v>
          </cell>
        </row>
        <row r="9902">
          <cell r="A9902">
            <v>42036</v>
          </cell>
        </row>
        <row r="9903">
          <cell r="A9903">
            <v>92659</v>
          </cell>
          <cell r="B9903" t="str">
            <v>NIPLE, EM FERRO GALVANIZADO, CONEXÃO ROSQUEADA, DN 32 (1 1/4"), INSTAL</v>
          </cell>
          <cell r="C9903" t="str">
            <v>UN</v>
          </cell>
          <cell r="D9903" t="str">
            <v>CR</v>
          </cell>
          <cell r="E9903">
            <v>18.11</v>
          </cell>
        </row>
        <row r="9904">
          <cell r="A9904" t="str">
            <v>ADO EM RED</v>
          </cell>
          <cell r="B9904" t="str">
            <v>E DE ALIMENTAÇÃO PARA SPRINKLER - FORNECIMENTO E INSTALAÇÃO.</v>
          </cell>
        </row>
        <row r="9905">
          <cell r="A9905" t="str">
            <v>AF_12/2015</v>
          </cell>
        </row>
        <row r="9906">
          <cell r="A9906">
            <v>92660</v>
          </cell>
          <cell r="B9906" t="str">
            <v>LUVA, EM FERRO GALVANIZADO, CONEXÃO ROSQUEADA, DN 32 (1 1/4"), INSTALA</v>
          </cell>
          <cell r="C9906" t="str">
            <v>UN</v>
          </cell>
          <cell r="D9906" t="str">
            <v>CR</v>
          </cell>
          <cell r="E9906">
            <v>19.46</v>
          </cell>
        </row>
        <row r="9907">
          <cell r="A9907" t="str">
            <v>DO EM REDE</v>
          </cell>
          <cell r="B9907" t="str">
            <v>DE ALIMENTAÇÃO PARA SPRINKLER - FORNECIMENTO E INSTALAÇÃO.</v>
          </cell>
        </row>
        <row r="9908">
          <cell r="A9908" t="str">
            <v>AF_12/2015</v>
          </cell>
        </row>
        <row r="9909">
          <cell r="A9909">
            <v>92661</v>
          </cell>
          <cell r="B9909" t="str">
            <v>NIPLE, EM FERRO GALVANIZADO, CONEXÃO ROSQUEADA, DN 40 (1 1/2"), INSTAL</v>
          </cell>
          <cell r="C9909" t="str">
            <v>UN</v>
          </cell>
          <cell r="D9909" t="str">
            <v>CR</v>
          </cell>
          <cell r="E9909">
            <v>19.86</v>
          </cell>
        </row>
        <row r="9910">
          <cell r="A9910" t="str">
            <v>ADO EM RED</v>
          </cell>
          <cell r="B9910" t="str">
            <v>E DE ALIMENTAÇÃO PARA SPRINKLER - FORNECIMENTO E INSTALAÇÃO.</v>
          </cell>
        </row>
        <row r="9911">
          <cell r="A9911" t="str">
            <v>AF_12/2015</v>
          </cell>
        </row>
        <row r="9912">
          <cell r="A9912">
            <v>92662</v>
          </cell>
          <cell r="B9912" t="str">
            <v>LUVA, EM FERRO GALVANIZADO, CONEXÃO ROSQUEADA, DN 40 (1 1/2"), INSTALA</v>
          </cell>
          <cell r="C9912" t="str">
            <v>UN</v>
          </cell>
          <cell r="D9912" t="str">
            <v>CR</v>
          </cell>
          <cell r="E9912">
            <v>23.57</v>
          </cell>
        </row>
        <row r="9913">
          <cell r="A9913" t="str">
            <v>DO EM REDE</v>
          </cell>
          <cell r="B9913" t="str">
            <v>DE ALIMENTAÇÃO PARA SPRINKLER - FORNECIMENTO E INSTALAÇÃO.</v>
          </cell>
        </row>
        <row r="9914">
          <cell r="A9914" t="str">
            <v>AF_12/2015</v>
          </cell>
        </row>
        <row r="9915">
          <cell r="A9915">
            <v>92663</v>
          </cell>
          <cell r="B9915" t="str">
            <v>NIPLE, EM FERRO GALVANIZADO, CONEXÃO ROSQUEADA, DN 50 (2"), INSTALADO</v>
          </cell>
          <cell r="C9915" t="str">
            <v>UN</v>
          </cell>
          <cell r="D9915" t="str">
            <v>CR</v>
          </cell>
          <cell r="E9915">
            <v>32.39</v>
          </cell>
        </row>
        <row r="9916">
          <cell r="A9916" t="str">
            <v>EM REDE DE</v>
          </cell>
          <cell r="B9916" t="str">
            <v>ALIMENTAÇÃO PARA SPRINKLER - FORNECIMENTO E INSTALAÇÃO. AF_</v>
          </cell>
        </row>
        <row r="9917">
          <cell r="A9917" t="str">
            <v>SINAPI - S</v>
          </cell>
          <cell r="B9917" t="str">
            <v>ISTEMA NACIONAL DE PESQUISA DE CUSTOS E ÍNDICES DA CONSTRUÇÃO CIVIL</v>
          </cell>
        </row>
        <row r="9918">
          <cell r="A9918" t="str">
            <v>PCI.817.01</v>
          </cell>
          <cell r="B9918" t="e">
            <v>#NAME?</v>
          </cell>
          <cell r="D9918" t="str">
            <v>EM</v>
          </cell>
          <cell r="E9918" t="str">
            <v>06/2016 AS 13:04:4</v>
          </cell>
        </row>
        <row r="9919">
          <cell r="D9919" t="str">
            <v>TA</v>
          </cell>
          <cell r="E9919" t="str">
            <v>TÉCNICA: 13/06/20</v>
          </cell>
        </row>
        <row r="9920">
          <cell r="A9920" t="str">
            <v>ENCARGOS S</v>
          </cell>
          <cell r="B9920" t="str">
            <v>OCIAIS DESONERADOS: 90,80%(HORA)   52,84%(MÊS)</v>
          </cell>
        </row>
        <row r="9921">
          <cell r="A9921" t="str">
            <v>ABRANGÊNCI</v>
          </cell>
          <cell r="B9921" t="str">
            <v>A : NACIONAL                                              LOCALIDADE  : BELO</v>
          </cell>
          <cell r="C9921" t="str">
            <v>HORI</v>
          </cell>
        </row>
        <row r="9922">
          <cell r="A9922" t="str">
            <v>REF.COLETA</v>
          </cell>
          <cell r="B9922" t="str">
            <v>: MEDIANO</v>
          </cell>
          <cell r="D9922" t="str">
            <v>TA</v>
          </cell>
          <cell r="E9922" t="str">
            <v>: 05/2016</v>
          </cell>
        </row>
        <row r="9923">
          <cell r="A9923" t="str">
            <v>CÓDIGO</v>
          </cell>
          <cell r="B9923" t="str">
            <v>|D E S C R I Ç Ã O                                                   |UN</v>
          </cell>
          <cell r="C9923" t="str">
            <v>IDADE</v>
          </cell>
          <cell r="D9923" t="str">
            <v>DE</v>
          </cell>
          <cell r="E9923" t="str">
            <v>|CUSTO TOTA</v>
          </cell>
        </row>
        <row r="9924">
          <cell r="A9924" t="str">
            <v>VÍNCULO...</v>
          </cell>
          <cell r="B9924" t="str">
            <v>..: CAIXA REFERENCIAL</v>
          </cell>
        </row>
        <row r="9925">
          <cell r="A9925">
            <v>42339</v>
          </cell>
        </row>
        <row r="9926">
          <cell r="A9926">
            <v>92664</v>
          </cell>
          <cell r="B9926" t="str">
            <v>LUVA, EM FERRO GALVANIZADO, CONEXÃO ROSQUEADA, DN 50 (2"), INSTALADO E</v>
          </cell>
          <cell r="C9926" t="str">
            <v>UN</v>
          </cell>
          <cell r="D9926" t="str">
            <v>CR</v>
          </cell>
          <cell r="E9926">
            <v>31.26</v>
          </cell>
        </row>
        <row r="9927">
          <cell r="A9927" t="str">
            <v>M REDE DE</v>
          </cell>
          <cell r="B9927" t="str">
            <v>ALIMENTAÇÃO PARA SPRINKLER - FORNECIMENTO E INSTALAÇÃO. AF_1</v>
          </cell>
        </row>
        <row r="9928">
          <cell r="A9928">
            <v>42036</v>
          </cell>
        </row>
        <row r="9929">
          <cell r="A9929">
            <v>92665</v>
          </cell>
          <cell r="B9929" t="str">
            <v>NIPLE, EM FERRO GALVANIZADO, CONEXÃO ROSQUEADA, DN 65 (2 1/2"), INSTAL</v>
          </cell>
          <cell r="C9929" t="str">
            <v>UN</v>
          </cell>
          <cell r="D9929" t="str">
            <v>CR</v>
          </cell>
          <cell r="E9929">
            <v>42.8</v>
          </cell>
        </row>
        <row r="9930">
          <cell r="A9930" t="str">
            <v>ADO EM RED</v>
          </cell>
          <cell r="B9930" t="str">
            <v>E DE ALIMENTAÇÃO PARA SPRINKLER - FORNECIMENTO E INSTALAÇÃO.</v>
          </cell>
        </row>
        <row r="9931">
          <cell r="A9931" t="str">
            <v>AF_12/2015</v>
          </cell>
        </row>
        <row r="9932">
          <cell r="A9932">
            <v>92666</v>
          </cell>
          <cell r="B9932" t="str">
            <v>LUVA, EM FERRO GALVANIZADO, CONEXÃO ROSQUEADA, DN 65 (2 1/2"), INSTALA</v>
          </cell>
          <cell r="C9932" t="str">
            <v>UN</v>
          </cell>
          <cell r="D9932" t="str">
            <v>CR</v>
          </cell>
          <cell r="E9932">
            <v>51.21</v>
          </cell>
        </row>
        <row r="9933">
          <cell r="A9933" t="str">
            <v>DO EM REDE</v>
          </cell>
          <cell r="B9933" t="str">
            <v>DE ALIMENTAÇÃO PARA SPRINKLER - FORNECIMENTO E INSTALAÇÃO.</v>
          </cell>
        </row>
        <row r="9934">
          <cell r="A9934" t="str">
            <v>AF_12/2015</v>
          </cell>
        </row>
        <row r="9935">
          <cell r="A9935">
            <v>92667</v>
          </cell>
          <cell r="B9935" t="str">
            <v>NIPLE, EM FERRO GALVANIZADO, CONEXÃO ROSQUEADA, DN 80 (3"), INSTALADO</v>
          </cell>
          <cell r="C9935" t="str">
            <v>UN</v>
          </cell>
          <cell r="D9935" t="str">
            <v>CR</v>
          </cell>
          <cell r="E9935">
            <v>56.99</v>
          </cell>
        </row>
        <row r="9936">
          <cell r="A9936" t="str">
            <v>EM REDE DE</v>
          </cell>
          <cell r="B9936" t="str">
            <v>ALIMENTAÇÃO PARA SPRINKLER - FORNECIMENTO E INSTALAÇÃO. AF_</v>
          </cell>
        </row>
        <row r="9937">
          <cell r="A9937">
            <v>42339</v>
          </cell>
        </row>
        <row r="9938">
          <cell r="A9938">
            <v>92668</v>
          </cell>
          <cell r="B9938" t="str">
            <v>LUVA, EM FERRO GALVANIZADO, CONEXÃO ROSQUEADA, DN 80 (3"), INSTALADO E</v>
          </cell>
          <cell r="C9938" t="str">
            <v>UN</v>
          </cell>
          <cell r="D9938" t="str">
            <v>CR</v>
          </cell>
          <cell r="E9938">
            <v>71.099999999999994</v>
          </cell>
        </row>
        <row r="9939">
          <cell r="A9939" t="str">
            <v>M REDE DE</v>
          </cell>
          <cell r="B9939" t="str">
            <v>ALIMENTAÇÃO PARA SPRINKLER - FORNECIMENTO E INSTALAÇÃO. AF_1</v>
          </cell>
        </row>
        <row r="9940">
          <cell r="A9940">
            <v>42036</v>
          </cell>
        </row>
        <row r="9941">
          <cell r="A9941">
            <v>92669</v>
          </cell>
          <cell r="B9941" t="str">
            <v>JOELHO 45 GRAUS, EM FERRO GALVANIZADO, CONEXÃO ROSQUEADA, DN 25 (1"),</v>
          </cell>
          <cell r="C9941" t="str">
            <v>UN</v>
          </cell>
          <cell r="D9941" t="str">
            <v>CR</v>
          </cell>
          <cell r="E9941">
            <v>23.97</v>
          </cell>
        </row>
        <row r="9942">
          <cell r="A9942" t="str">
            <v>INSTALADO</v>
          </cell>
          <cell r="B9942" t="str">
            <v>EM REDE DE ALIMENTAÇÃO PARA SPRINKLER - FORNECIMENTO E INSTA</v>
          </cell>
        </row>
        <row r="9943">
          <cell r="A9943" t="str">
            <v>LAÇÃO. AF_</v>
          </cell>
          <cell r="B9943">
            <v>42339</v>
          </cell>
        </row>
        <row r="9944">
          <cell r="A9944">
            <v>92670</v>
          </cell>
          <cell r="B9944" t="str">
            <v>JOELHO 90 GRAUS, EM FERRO GALVANIZADO, CONEXÃO ROSQUEADA, DN 25 (1"),</v>
          </cell>
          <cell r="C9944" t="str">
            <v>UN</v>
          </cell>
          <cell r="D9944" t="str">
            <v>CR</v>
          </cell>
          <cell r="E9944">
            <v>21.76</v>
          </cell>
        </row>
        <row r="9945">
          <cell r="A9945" t="str">
            <v>INSTALADO</v>
          </cell>
          <cell r="B9945" t="str">
            <v>EM REDE DE ALIMENTAÇÃO PARA SPRINKLER - FORNECIMENTO E INSTA</v>
          </cell>
        </row>
        <row r="9946">
          <cell r="A9946" t="str">
            <v>LAÇÃO. AF_</v>
          </cell>
          <cell r="B9946">
            <v>42339</v>
          </cell>
        </row>
        <row r="9947">
          <cell r="A9947">
            <v>92671</v>
          </cell>
          <cell r="B9947" t="str">
            <v>JOELHO 45 GRAUS, EM FERRO GALVANIZADO, CONEXÃO ROSQUEADA, DN 32 (1 1/4</v>
          </cell>
          <cell r="C9947" t="str">
            <v>UN</v>
          </cell>
          <cell r="D9947" t="str">
            <v>CR</v>
          </cell>
          <cell r="E9947">
            <v>31.6</v>
          </cell>
        </row>
        <row r="9948">
          <cell r="A9948" t="str">
            <v>"), INSTAL</v>
          </cell>
          <cell r="B9948" t="str">
            <v>ADO EM REDE DE ALIMENTAÇÃO PARA SPRINKLER - FORNECIMENTO E I</v>
          </cell>
        </row>
        <row r="9949">
          <cell r="A9949" t="str">
            <v>NSTALAÇÃO.</v>
          </cell>
          <cell r="B9949" t="str">
            <v>AF_12/2015</v>
          </cell>
        </row>
        <row r="9950">
          <cell r="A9950">
            <v>92672</v>
          </cell>
          <cell r="B9950" t="str">
            <v>JOELHO 90 GRAUS, EM FERRO GALVANIZADO, CONEXÃO ROSQUEADA, DN 32 (1 1/4</v>
          </cell>
          <cell r="C9950" t="str">
            <v>UN</v>
          </cell>
          <cell r="D9950" t="str">
            <v>CR</v>
          </cell>
          <cell r="E9950">
            <v>27.21</v>
          </cell>
        </row>
        <row r="9951">
          <cell r="A9951" t="str">
            <v>"), INSTAL</v>
          </cell>
          <cell r="B9951" t="str">
            <v>ADO EM REDE DE ALIMENTAÇÃO PARA SPRINKLER - FORNECIMENTO E I</v>
          </cell>
        </row>
        <row r="9952">
          <cell r="A9952" t="str">
            <v>NSTALAÇÃO.</v>
          </cell>
          <cell r="B9952" t="str">
            <v>AF_12/2015</v>
          </cell>
        </row>
        <row r="9953">
          <cell r="A9953" t="str">
            <v>SINAPI - S</v>
          </cell>
          <cell r="B9953" t="str">
            <v>ISTEMA NACIONAL DE PESQUISA DE CUSTOS E ÍNDICES DA CONSTRUÇÃO CIVIL</v>
          </cell>
        </row>
        <row r="9954">
          <cell r="A9954" t="str">
            <v>PCI.817.01</v>
          </cell>
          <cell r="B9954" t="e">
            <v>#NAME?</v>
          </cell>
          <cell r="D9954" t="str">
            <v>EM</v>
          </cell>
          <cell r="E9954" t="str">
            <v>06/2016 AS 13:04:4</v>
          </cell>
        </row>
        <row r="9955">
          <cell r="D9955" t="str">
            <v>TA</v>
          </cell>
          <cell r="E9955" t="str">
            <v>TÉCNICA: 13/06/20</v>
          </cell>
        </row>
        <row r="9956">
          <cell r="A9956" t="str">
            <v>ENCARGOS S</v>
          </cell>
          <cell r="B9956" t="str">
            <v>OCIAIS DESONERADOS: 90,80%(HORA)   52,84%(MÊS)</v>
          </cell>
        </row>
        <row r="9957">
          <cell r="A9957" t="str">
            <v>ABRANGÊNCI</v>
          </cell>
          <cell r="B9957" t="str">
            <v>A : NACIONAL                                              LOCALIDADE  : BELO</v>
          </cell>
          <cell r="C9957" t="str">
            <v>HORI</v>
          </cell>
        </row>
        <row r="9958">
          <cell r="A9958" t="str">
            <v>REF.COLETA</v>
          </cell>
          <cell r="B9958" t="str">
            <v>: MEDIANO</v>
          </cell>
          <cell r="D9958" t="str">
            <v>TA</v>
          </cell>
          <cell r="E9958" t="str">
            <v>: 05/2016</v>
          </cell>
        </row>
        <row r="9959">
          <cell r="A9959" t="str">
            <v>CÓDIGO</v>
          </cell>
          <cell r="B9959" t="str">
            <v>|D E S C R I Ç Ã O                                                   |UN</v>
          </cell>
          <cell r="C9959" t="str">
            <v>IDADE</v>
          </cell>
          <cell r="D9959" t="str">
            <v>DE</v>
          </cell>
          <cell r="E9959" t="str">
            <v>|CUSTO TOTA</v>
          </cell>
        </row>
        <row r="9960">
          <cell r="A9960" t="str">
            <v>VÍNCULO...</v>
          </cell>
          <cell r="B9960" t="str">
            <v>..: CAIXA REFERENCIAL</v>
          </cell>
        </row>
        <row r="9961">
          <cell r="A9961">
            <v>92673</v>
          </cell>
          <cell r="B9961" t="str">
            <v>JOELHO 45 GRAUS, EM FERRO GALVANIZADO, CONEXÃO ROSQUEADA, DN 40 (1 1/2</v>
          </cell>
          <cell r="C9961" t="str">
            <v>UN</v>
          </cell>
          <cell r="D9961" t="str">
            <v>CR</v>
          </cell>
          <cell r="E9961">
            <v>36.090000000000003</v>
          </cell>
        </row>
        <row r="9962">
          <cell r="A9962" t="str">
            <v>"), INSTAL</v>
          </cell>
          <cell r="B9962" t="str">
            <v>ADO EM REDE DE ALIMENTAÇÃO PARA SPRINKLER - FORNECIMENTO E I</v>
          </cell>
        </row>
        <row r="9963">
          <cell r="A9963" t="str">
            <v>NSTALAÇÃO.</v>
          </cell>
          <cell r="B9963" t="str">
            <v>AF_12/2015</v>
          </cell>
        </row>
        <row r="9964">
          <cell r="A9964">
            <v>92674</v>
          </cell>
          <cell r="B9964" t="str">
            <v>JOELHO 90 GRAUS, EM FERRO GALVANIZADO, CONEXÃO ROSQUEADA, DN 40 (1 1/2</v>
          </cell>
          <cell r="C9964" t="str">
            <v>UN</v>
          </cell>
          <cell r="D9964" t="str">
            <v>CR</v>
          </cell>
          <cell r="E9964">
            <v>33.78</v>
          </cell>
        </row>
        <row r="9965">
          <cell r="A9965" t="str">
            <v>"), INSTAL</v>
          </cell>
          <cell r="B9965" t="str">
            <v>ADO EM REDE DE ALIMENTAÇÃO PARA SPRINKLER - FORNECIMENTO E I</v>
          </cell>
        </row>
        <row r="9966">
          <cell r="A9966" t="str">
            <v>NSTALAÇÃO.</v>
          </cell>
          <cell r="B9966" t="str">
            <v>AF_12/2015</v>
          </cell>
        </row>
        <row r="9967">
          <cell r="A9967">
            <v>92675</v>
          </cell>
          <cell r="B9967" t="str">
            <v>JOELHO 45 GRAUS, EM FERRO GALVANIZADO, CONEXÃO ROSQUEADA, DN 50 (2"),</v>
          </cell>
          <cell r="C9967" t="str">
            <v>UN</v>
          </cell>
          <cell r="D9967" t="str">
            <v>CR</v>
          </cell>
          <cell r="E9967">
            <v>42.76</v>
          </cell>
        </row>
        <row r="9968">
          <cell r="A9968" t="str">
            <v>INSTALADO</v>
          </cell>
          <cell r="B9968" t="str">
            <v>EM REDE DE ALIMENTAÇÃO PARA SPRINKLER - FORNECIMENTO E INSTA</v>
          </cell>
        </row>
        <row r="9969">
          <cell r="A9969" t="str">
            <v>LAÇÃO. AF_</v>
          </cell>
          <cell r="B9969">
            <v>42339</v>
          </cell>
        </row>
        <row r="9970">
          <cell r="A9970">
            <v>92676</v>
          </cell>
          <cell r="B9970" t="str">
            <v>JOELHO 90 GRAUS, EM FERRO GALVANIZADO, CONEXÃO ROSQUEADA, DN 50 (2"),</v>
          </cell>
          <cell r="C9970" t="str">
            <v>UN</v>
          </cell>
          <cell r="D9970" t="str">
            <v>CR</v>
          </cell>
          <cell r="E9970">
            <v>45.11</v>
          </cell>
        </row>
        <row r="9971">
          <cell r="A9971" t="str">
            <v>INSTALADO</v>
          </cell>
          <cell r="B9971" t="str">
            <v>EM REDE DE ALIMENTAÇÃO PARA SPRINKLER - FORNECIMENTO E INSTA</v>
          </cell>
        </row>
        <row r="9972">
          <cell r="A9972" t="str">
            <v>LAÇÃO. AF_</v>
          </cell>
          <cell r="B9972">
            <v>42339</v>
          </cell>
        </row>
        <row r="9973">
          <cell r="A9973">
            <v>92677</v>
          </cell>
          <cell r="B9973" t="str">
            <v>JOELHO 45 GRAUS, EM FERRO GALVANIZADO, CONEXÃO ROSQUEADA, DN 65 (2 1/2</v>
          </cell>
          <cell r="C9973" t="str">
            <v>UN</v>
          </cell>
          <cell r="D9973" t="str">
            <v>CR</v>
          </cell>
          <cell r="E9973">
            <v>68.09</v>
          </cell>
        </row>
        <row r="9974">
          <cell r="A9974" t="str">
            <v>"), INSTAL</v>
          </cell>
          <cell r="B9974" t="str">
            <v>ADO EM REDE DE ALIMENTAÇÃO PARA SPRINKLER - FORNECIMENTO E I</v>
          </cell>
        </row>
        <row r="9975">
          <cell r="A9975" t="str">
            <v>NSTALAÇÃO.</v>
          </cell>
          <cell r="B9975" t="str">
            <v>AF_12/2015</v>
          </cell>
        </row>
        <row r="9976">
          <cell r="A9976">
            <v>92678</v>
          </cell>
          <cell r="B9976" t="str">
            <v>JOELHO 90 GRAUS, EM FERRO GALVANIZADO, CONEXÃO ROSQUEADA, DN 65 (2 1/2</v>
          </cell>
          <cell r="C9976" t="str">
            <v>UN</v>
          </cell>
          <cell r="D9976" t="str">
            <v>CR</v>
          </cell>
          <cell r="E9976">
            <v>73.88</v>
          </cell>
        </row>
        <row r="9977">
          <cell r="A9977" t="str">
            <v>"), INSTAL</v>
          </cell>
          <cell r="B9977" t="str">
            <v>ADO EM REDE DE ALIMENTAÇÃO PARA SPRINKLER - FORNECIMENTO E I</v>
          </cell>
        </row>
        <row r="9978">
          <cell r="A9978" t="str">
            <v>NSTALAÇÃO.</v>
          </cell>
          <cell r="B9978" t="str">
            <v>AF_12/2015</v>
          </cell>
        </row>
        <row r="9979">
          <cell r="A9979">
            <v>92679</v>
          </cell>
          <cell r="B9979" t="str">
            <v>JOELHO 45 GRAUS, EM FERRO GALVANIZADO, CONEXÃO ROSQUEADA, DN 80 (3"),</v>
          </cell>
          <cell r="C9979" t="str">
            <v>UN</v>
          </cell>
          <cell r="D9979" t="str">
            <v>CR</v>
          </cell>
          <cell r="E9979">
            <v>84.82</v>
          </cell>
        </row>
        <row r="9980">
          <cell r="A9980" t="str">
            <v>INSTALADO</v>
          </cell>
          <cell r="B9980" t="str">
            <v>EM REDE DE ALIMENTAÇÃO PARA SPRINKLER - FORNECIMENTO E INSTA</v>
          </cell>
        </row>
        <row r="9981">
          <cell r="A9981" t="str">
            <v>LAÇÃO. AF_</v>
          </cell>
          <cell r="B9981">
            <v>42339</v>
          </cell>
        </row>
        <row r="9982">
          <cell r="A9982">
            <v>92680</v>
          </cell>
          <cell r="B9982" t="str">
            <v>JOELHO 90 GRAUS, EM FERRO GALVANIZADO, CONEXÃO ROSQUEADA, DN 80 (3"),</v>
          </cell>
          <cell r="C9982" t="str">
            <v>UN</v>
          </cell>
          <cell r="D9982" t="str">
            <v>CR</v>
          </cell>
          <cell r="E9982">
            <v>95.63</v>
          </cell>
        </row>
        <row r="9983">
          <cell r="A9983" t="str">
            <v>INSTALADO</v>
          </cell>
          <cell r="B9983" t="str">
            <v>EM REDE DE ALIMENTAÇÃO PARA SPRINKLER - FORNECIMENTO E INSTA</v>
          </cell>
        </row>
        <row r="9984">
          <cell r="A9984" t="str">
            <v>LAÇÃO. AF_</v>
          </cell>
          <cell r="B9984">
            <v>42339</v>
          </cell>
        </row>
        <row r="9985">
          <cell r="A9985">
            <v>92681</v>
          </cell>
          <cell r="B9985" t="str">
            <v>TÊ, EM FERRO GALVANIZADO, CONEXÃO ROSQUEADA, DN 25 (1"), INSTALADO EM</v>
          </cell>
          <cell r="C9985" t="str">
            <v>UN</v>
          </cell>
          <cell r="D9985" t="str">
            <v>CR</v>
          </cell>
          <cell r="E9985">
            <v>29.53</v>
          </cell>
        </row>
        <row r="9986">
          <cell r="A9986" t="str">
            <v>REDE DE AL</v>
          </cell>
          <cell r="B9986" t="str">
            <v>IMENTAÇÃO PARA SPRINKLER - FORNECIMENTO E INSTALAÇÃO. AF_12/</v>
          </cell>
        </row>
        <row r="9987">
          <cell r="A9987">
            <v>2015</v>
          </cell>
        </row>
        <row r="9988">
          <cell r="A9988">
            <v>92682</v>
          </cell>
          <cell r="B9988" t="str">
            <v>TÊ, EM FERRO GALVANIZADO, CONEXÃO ROSQUEADA, DN 32 (1 1/4"), INSTALADO</v>
          </cell>
          <cell r="C9988" t="str">
            <v>UN</v>
          </cell>
          <cell r="D9988" t="str">
            <v>CR</v>
          </cell>
          <cell r="E9988">
            <v>37.159999999999997</v>
          </cell>
        </row>
        <row r="9989">
          <cell r="A9989" t="str">
            <v>SINAPI - S</v>
          </cell>
          <cell r="B9989" t="str">
            <v>ISTEMA NACIONAL DE PESQUISA DE CUSTOS E ÍNDICES DA CONSTRUÇÃO CIVIL</v>
          </cell>
        </row>
        <row r="9990">
          <cell r="A9990" t="str">
            <v>PCI.817.01</v>
          </cell>
          <cell r="B9990" t="e">
            <v>#NAME?</v>
          </cell>
          <cell r="D9990" t="str">
            <v>EM</v>
          </cell>
          <cell r="E9990" t="str">
            <v>06/2016 AS 13:04:4</v>
          </cell>
        </row>
        <row r="9991">
          <cell r="D9991" t="str">
            <v>TA</v>
          </cell>
          <cell r="E9991" t="str">
            <v>TÉCNICA: 13/06/20</v>
          </cell>
        </row>
        <row r="9992">
          <cell r="A9992" t="str">
            <v>ENCARGOS S</v>
          </cell>
          <cell r="B9992" t="str">
            <v>OCIAIS DESONERADOS: 90,80%(HORA)   52,84%(MÊS)</v>
          </cell>
        </row>
        <row r="9993">
          <cell r="A9993" t="str">
            <v>ABRANGÊNCI</v>
          </cell>
          <cell r="B9993" t="str">
            <v>A : NACIONAL                                              LOCALIDADE  : BELO</v>
          </cell>
          <cell r="C9993" t="str">
            <v>HORI</v>
          </cell>
        </row>
        <row r="9994">
          <cell r="A9994" t="str">
            <v>REF.COLETA</v>
          </cell>
          <cell r="B9994" t="str">
            <v>: MEDIANO</v>
          </cell>
          <cell r="D9994" t="str">
            <v>TA</v>
          </cell>
          <cell r="E9994" t="str">
            <v>: 05/2016</v>
          </cell>
        </row>
        <row r="9995">
          <cell r="A9995" t="str">
            <v>CÓDIGO</v>
          </cell>
          <cell r="B9995" t="str">
            <v>|D E S C R I Ç Ã O                                                   |UN</v>
          </cell>
          <cell r="C9995" t="str">
            <v>IDADE</v>
          </cell>
          <cell r="D9995" t="str">
            <v>DE</v>
          </cell>
          <cell r="E9995" t="str">
            <v>|CUSTO TOTA</v>
          </cell>
        </row>
        <row r="9996">
          <cell r="A9996" t="str">
            <v>VÍNCULO...</v>
          </cell>
          <cell r="B9996" t="str">
            <v>..: CAIXA REFERENCIAL</v>
          </cell>
        </row>
        <row r="9997">
          <cell r="A9997" t="str">
            <v>EM REDE DE</v>
          </cell>
          <cell r="B9997" t="str">
            <v>ALIMENTAÇÃO PARA SPRINKLER - FORNECIMENTO E INSTALAÇÃO. AF</v>
          </cell>
        </row>
        <row r="9998">
          <cell r="A9998" t="str">
            <v>_12/2015</v>
          </cell>
        </row>
        <row r="9999">
          <cell r="A9999">
            <v>92683</v>
          </cell>
          <cell r="B9999" t="str">
            <v>TÊ, EM FERRO GALVANIZADO, CONEXÃO ROSQUEADA, DN 40 (1 1/2"), INSTALADO</v>
          </cell>
          <cell r="C9999" t="str">
            <v>UN</v>
          </cell>
          <cell r="D9999" t="str">
            <v>CR</v>
          </cell>
          <cell r="E9999">
            <v>40.98</v>
          </cell>
        </row>
        <row r="10000">
          <cell r="A10000" t="str">
            <v>EM REDE DE</v>
          </cell>
          <cell r="B10000" t="str">
            <v>ALIMENTAÇÃO PARA SPRINKLER - FORNECIMENTO E INSTALAÇÃO. AF</v>
          </cell>
        </row>
        <row r="10001">
          <cell r="A10001" t="str">
            <v>_12/2015</v>
          </cell>
        </row>
        <row r="10002">
          <cell r="A10002">
            <v>92684</v>
          </cell>
          <cell r="B10002" t="str">
            <v>TÊ, EM FERRO GALVANIZADO, CONEXÃO ROSQUEADA, DN 50 (2"), INSTALADO EM</v>
          </cell>
          <cell r="C10002" t="str">
            <v>UN</v>
          </cell>
          <cell r="D10002" t="str">
            <v>CR</v>
          </cell>
          <cell r="E10002">
            <v>59.88</v>
          </cell>
        </row>
        <row r="10003">
          <cell r="A10003" t="str">
            <v>REDE DE AL</v>
          </cell>
          <cell r="B10003" t="str">
            <v>IMENTAÇÃO PARA SPRINKLER - FORNECIMENTO E INSTALAÇÃO. AF_12/</v>
          </cell>
        </row>
        <row r="10004">
          <cell r="A10004">
            <v>2015</v>
          </cell>
        </row>
        <row r="10005">
          <cell r="A10005">
            <v>92685</v>
          </cell>
          <cell r="B10005" t="str">
            <v>TÊ, EM FERRO GALVANIZADO, CONEXÃO ROSQUEADA, DN 65 (2 1/2"), INSTALADO</v>
          </cell>
          <cell r="C10005" t="str">
            <v>UN</v>
          </cell>
          <cell r="D10005" t="str">
            <v>CR</v>
          </cell>
          <cell r="E10005">
            <v>91.56</v>
          </cell>
        </row>
        <row r="10006">
          <cell r="A10006" t="str">
            <v>EM REDE DE</v>
          </cell>
          <cell r="B10006" t="str">
            <v>ALIMENTAÇÃO PARA SPRINKLER - FORNECIMENTO E INSTALAÇÃO. AF</v>
          </cell>
        </row>
        <row r="10007">
          <cell r="A10007" t="str">
            <v>_12/2015</v>
          </cell>
        </row>
        <row r="10008">
          <cell r="A10008">
            <v>92686</v>
          </cell>
          <cell r="B10008" t="str">
            <v>TÊ, EM FERRO GALVANIZADO, CONEXÃO ROSQUEADA, DN 80 (3"), INSTALADO EM</v>
          </cell>
          <cell r="C10008" t="str">
            <v>UN</v>
          </cell>
          <cell r="D10008" t="str">
            <v>CR</v>
          </cell>
          <cell r="E10008">
            <v>114.05</v>
          </cell>
        </row>
        <row r="10009">
          <cell r="A10009" t="str">
            <v>REDE DE AL</v>
          </cell>
          <cell r="B10009" t="str">
            <v>IMENTAÇÃO PARA SPRINKLER - FORNECIMENTO E INSTALAÇÃO. AF_12/</v>
          </cell>
        </row>
        <row r="10010">
          <cell r="A10010">
            <v>2015</v>
          </cell>
        </row>
        <row r="10011">
          <cell r="A10011">
            <v>92692</v>
          </cell>
          <cell r="B10011" t="str">
            <v>NIPLE, EM FERRO GALVANIZADO, CONEXÃO ROSQUEADA, DN 15 (1/2"), INSTALAD</v>
          </cell>
          <cell r="C10011" t="str">
            <v>UN</v>
          </cell>
          <cell r="D10011" t="str">
            <v>CR</v>
          </cell>
          <cell r="E10011">
            <v>7.66</v>
          </cell>
        </row>
        <row r="10012">
          <cell r="A10012" t="str">
            <v>O EM RAMAI</v>
          </cell>
          <cell r="B10012" t="str">
            <v>S E SUB-RAMAIS DE GÁS - FORNECIMENTO E INSTALAÇÃO. AF_12/201</v>
          </cell>
        </row>
        <row r="10013">
          <cell r="A10013">
            <v>5</v>
          </cell>
        </row>
        <row r="10014">
          <cell r="A10014">
            <v>92693</v>
          </cell>
          <cell r="B10014" t="str">
            <v>LUVA, EM FERRO GALVANIZADO, CONEXÃO ROSQUEADA, DN 15 (1/2"), INSTALADO</v>
          </cell>
          <cell r="C10014" t="str">
            <v>UN</v>
          </cell>
          <cell r="D10014" t="str">
            <v>CR</v>
          </cell>
          <cell r="E10014">
            <v>8.3800000000000008</v>
          </cell>
        </row>
        <row r="10015">
          <cell r="A10015" t="str">
            <v>EM RAMAIS</v>
          </cell>
          <cell r="B10015" t="str">
            <v>E SUB-RAMAIS DE GÁS - FORNECIMENTO E INSTALAÇÃO. AF_12/2015</v>
          </cell>
        </row>
        <row r="10016">
          <cell r="A10016">
            <v>92694</v>
          </cell>
          <cell r="B10016" t="str">
            <v>NIPLE, EM FERRO GALVANIZADO, CONEXÃO ROSQUEADA, DN 20 (3/4"), INSTALAD</v>
          </cell>
          <cell r="C10016" t="str">
            <v>UN</v>
          </cell>
          <cell r="D10016" t="str">
            <v>CR</v>
          </cell>
          <cell r="E10016">
            <v>12.37</v>
          </cell>
        </row>
        <row r="10017">
          <cell r="A10017" t="str">
            <v>O EM RAMAI</v>
          </cell>
          <cell r="B10017" t="str">
            <v>S E SUB-RAMAIS DE GÁS - FORNECIMENTO E INSTALAÇÃO. AF_12/201</v>
          </cell>
        </row>
        <row r="10018">
          <cell r="A10018">
            <v>5</v>
          </cell>
        </row>
        <row r="10019">
          <cell r="A10019">
            <v>92695</v>
          </cell>
          <cell r="B10019" t="str">
            <v>LUVA, EM FERRO GALVANIZADO, CONEXÃO ROSQUEADA, DN 20 (3/4"), INSTALADO</v>
          </cell>
          <cell r="C10019" t="str">
            <v>UN</v>
          </cell>
          <cell r="D10019" t="str">
            <v>CR</v>
          </cell>
          <cell r="E10019">
            <v>13.5</v>
          </cell>
        </row>
        <row r="10020">
          <cell r="A10020" t="str">
            <v>EM RAMAIS</v>
          </cell>
          <cell r="B10020" t="str">
            <v>E SUB-RAMAIS DE GÁS - FORNECIMENTO E INSTALAÇÃO. AF_12/2015</v>
          </cell>
        </row>
        <row r="10021">
          <cell r="A10021">
            <v>92696</v>
          </cell>
          <cell r="B10021" t="str">
            <v>NIPLE, EM FERRO GALVANIZADO, CONEXÃO ROSQUEADA, DN 25 (1"), INSTALADO</v>
          </cell>
          <cell r="C10021" t="str">
            <v>UN</v>
          </cell>
          <cell r="D10021" t="str">
            <v>CR</v>
          </cell>
          <cell r="E10021">
            <v>20.25</v>
          </cell>
        </row>
        <row r="10022">
          <cell r="A10022" t="str">
            <v>EM RAMAIS</v>
          </cell>
          <cell r="B10022" t="str">
            <v>E SUB-RAMAIS DE GÁS - FORNECIMENTO E INSTALAÇÃO. AF_12/2015</v>
          </cell>
        </row>
        <row r="10023">
          <cell r="A10023">
            <v>92697</v>
          </cell>
          <cell r="B10023" t="str">
            <v>LUVA, EM FERRO GALVANIZADO, CONEXÃO ROSQUEADA, DN 25 (1"), INSTALADO E</v>
          </cell>
          <cell r="C10023" t="str">
            <v>UN</v>
          </cell>
          <cell r="D10023" t="str">
            <v>CR</v>
          </cell>
          <cell r="E10023">
            <v>21.11</v>
          </cell>
        </row>
        <row r="10024">
          <cell r="A10024" t="str">
            <v>M RAMAIS E</v>
          </cell>
          <cell r="B10024" t="str">
            <v>SUB-RAMAIS DE GÁS - FORNECIMENTO E INSTALAÇÃO. AF_12/2015</v>
          </cell>
        </row>
        <row r="10025">
          <cell r="A10025" t="str">
            <v>SINAPI - S</v>
          </cell>
          <cell r="B10025" t="str">
            <v>ISTEMA NACIONAL DE PESQUISA DE CUSTOS E ÍNDICES DA CONSTRUÇÃO CIVIL</v>
          </cell>
        </row>
        <row r="10026">
          <cell r="A10026" t="str">
            <v>PCI.817.01</v>
          </cell>
          <cell r="B10026" t="e">
            <v>#NAME?</v>
          </cell>
          <cell r="D10026" t="str">
            <v>EM</v>
          </cell>
          <cell r="E10026" t="str">
            <v>06/2016 AS 13:04:4</v>
          </cell>
        </row>
        <row r="10027">
          <cell r="D10027" t="str">
            <v>TA</v>
          </cell>
          <cell r="E10027" t="str">
            <v>TÉCNICA: 13/06/20</v>
          </cell>
        </row>
        <row r="10028">
          <cell r="A10028" t="str">
            <v>ENCARGOS S</v>
          </cell>
          <cell r="B10028" t="str">
            <v>OCIAIS DESONERADOS: 90,80%(HORA)   52,84%(MÊS)</v>
          </cell>
        </row>
        <row r="10029">
          <cell r="A10029" t="str">
            <v>ABRANGÊNCI</v>
          </cell>
          <cell r="B10029" t="str">
            <v>A : NACIONAL                                              LOCALIDADE  : BELO</v>
          </cell>
          <cell r="C10029" t="str">
            <v>HORI</v>
          </cell>
        </row>
        <row r="10030">
          <cell r="A10030" t="str">
            <v>REF.COLETA</v>
          </cell>
          <cell r="B10030" t="str">
            <v>: MEDIANO</v>
          </cell>
          <cell r="D10030" t="str">
            <v>TA</v>
          </cell>
          <cell r="E10030" t="str">
            <v>: 05/2016</v>
          </cell>
        </row>
        <row r="10031">
          <cell r="A10031" t="str">
            <v>CÓDIGO</v>
          </cell>
          <cell r="B10031" t="str">
            <v>|D E S C R I Ç Ã O                                                   |UN</v>
          </cell>
          <cell r="C10031" t="str">
            <v>IDADE</v>
          </cell>
          <cell r="D10031" t="str">
            <v>DE</v>
          </cell>
          <cell r="E10031" t="str">
            <v>|CUSTO TOTA</v>
          </cell>
        </row>
        <row r="10032">
          <cell r="A10032" t="str">
            <v>VÍNCULO...</v>
          </cell>
          <cell r="B10032" t="str">
            <v>..: CAIXA REFERENCIAL</v>
          </cell>
        </row>
        <row r="10033">
          <cell r="A10033">
            <v>92698</v>
          </cell>
          <cell r="B10033" t="str">
            <v>JOELHO 45 GRAUS, EM FERRO GALVANIZADO, CONEXÃO ROSQUEADA, DN 15 (1/2")</v>
          </cell>
          <cell r="C10033" t="str">
            <v>UN</v>
          </cell>
          <cell r="D10033" t="str">
            <v>CR</v>
          </cell>
          <cell r="E10033">
            <v>12.6</v>
          </cell>
        </row>
        <row r="10034">
          <cell r="A10034" t="str">
            <v>, INSTALAD</v>
          </cell>
          <cell r="B10034" t="str">
            <v>O EM RAMAIS E SUB-RAMAIS DE GÁS - FORNECIMENTO E INSTALAÇÃO.</v>
          </cell>
        </row>
        <row r="10035">
          <cell r="A10035" t="str">
            <v>AF_12/2015</v>
          </cell>
        </row>
        <row r="10036">
          <cell r="A10036">
            <v>92699</v>
          </cell>
          <cell r="B10036" t="str">
            <v>JOELHO 90 GRAUS, EM FERRO GALVANIZADO, CONEXÃO ROSQUEADA, DN 15 (1/2")</v>
          </cell>
          <cell r="C10036" t="str">
            <v>UN</v>
          </cell>
          <cell r="D10036" t="str">
            <v>CR</v>
          </cell>
          <cell r="E10036">
            <v>11.11</v>
          </cell>
        </row>
        <row r="10037">
          <cell r="A10037" t="str">
            <v>, INSTALAD</v>
          </cell>
          <cell r="B10037" t="str">
            <v>O EM RAMAIS E SUB-RAMAIS DE GÁS - FORNECIMENTO E INSTALAÇÃO.</v>
          </cell>
        </row>
        <row r="10038">
          <cell r="A10038" t="str">
            <v>AF_12/2015</v>
          </cell>
        </row>
        <row r="10039">
          <cell r="A10039">
            <v>92700</v>
          </cell>
          <cell r="B10039" t="str">
            <v>JOELHO 45 GRAUS, EM FERRO GALVANIZADO, CONEXÃO ROSQUEADA, DN 20 (3/4")</v>
          </cell>
          <cell r="C10039" t="str">
            <v>UN</v>
          </cell>
          <cell r="D10039" t="str">
            <v>CR</v>
          </cell>
          <cell r="E10039">
            <v>20.53</v>
          </cell>
        </row>
        <row r="10040">
          <cell r="A10040" t="str">
            <v>, INSTALAD</v>
          </cell>
          <cell r="B10040" t="str">
            <v>O EM RAMAIS E SUB-RAMAIS DE GÁS - FORNECIMENTO E INSTALAÇÃO.</v>
          </cell>
        </row>
        <row r="10041">
          <cell r="A10041" t="str">
            <v>AF_12/2015</v>
          </cell>
        </row>
        <row r="10042">
          <cell r="A10042">
            <v>92701</v>
          </cell>
          <cell r="B10042" t="str">
            <v>JOELHO 90 GRAUS, EM FERRO GALVANIZADO, CONEXÃO ROSQUEADA, DN 20 (3/4")</v>
          </cell>
          <cell r="C10042" t="str">
            <v>UN</v>
          </cell>
          <cell r="D10042" t="str">
            <v>CR</v>
          </cell>
          <cell r="E10042">
            <v>19.27</v>
          </cell>
        </row>
        <row r="10043">
          <cell r="A10043" t="str">
            <v>, INSTALAD</v>
          </cell>
          <cell r="B10043" t="str">
            <v>O EM RAMAIS E SUB-RAMAIS DE GÁS - FORNECIMENTO E INSTALAÇÃO.</v>
          </cell>
        </row>
        <row r="10044">
          <cell r="A10044" t="str">
            <v>AF_12/2015</v>
          </cell>
        </row>
        <row r="10045">
          <cell r="A10045">
            <v>92702</v>
          </cell>
          <cell r="B10045" t="str">
            <v>JOELHO 45 GRAUS, EM FERRO GALVANIZADO, CONEXÃO ROSQUEADA, DN 25 (1"),</v>
          </cell>
          <cell r="C10045" t="str">
            <v>UN</v>
          </cell>
          <cell r="D10045" t="str">
            <v>CR</v>
          </cell>
          <cell r="E10045">
            <v>31.77</v>
          </cell>
        </row>
        <row r="10046">
          <cell r="A10046" t="str">
            <v>INSTALADO</v>
          </cell>
          <cell r="B10046" t="str">
            <v>EM RAMAIS E SUB-RAMAIS DE GÁS - FORNECIMENTO E INSTALAÇÃO. A</v>
          </cell>
        </row>
        <row r="10047">
          <cell r="A10047" t="str">
            <v>F_12/2015</v>
          </cell>
        </row>
        <row r="10048">
          <cell r="A10048">
            <v>92703</v>
          </cell>
          <cell r="B10048" t="str">
            <v>JOELHO 90 GRAUS, EM FERRO GALVANIZADO, CONEXÃO ROSQUEADA, DN 25 (1"),</v>
          </cell>
          <cell r="C10048" t="str">
            <v>UN</v>
          </cell>
          <cell r="D10048" t="str">
            <v>CR</v>
          </cell>
          <cell r="E10048">
            <v>29.55</v>
          </cell>
        </row>
        <row r="10049">
          <cell r="A10049" t="str">
            <v>INSTALADO</v>
          </cell>
          <cell r="B10049" t="str">
            <v>EM RAMAIS E SUB-RAMAIS DE GÁS - FORNECIMENTO E INSTALAÇÃO. A</v>
          </cell>
        </row>
        <row r="10050">
          <cell r="A10050" t="str">
            <v>F_12/2015</v>
          </cell>
        </row>
        <row r="10051">
          <cell r="A10051">
            <v>92704</v>
          </cell>
          <cell r="B10051" t="str">
            <v>TÊ, EM FERRO GALVANIZADO, CONEXÃO ROSQUEADA, DN 15 (1/2"), INSTALADO E</v>
          </cell>
          <cell r="C10051" t="str">
            <v>UN</v>
          </cell>
          <cell r="D10051" t="str">
            <v>CR</v>
          </cell>
          <cell r="E10051">
            <v>14.78</v>
          </cell>
        </row>
        <row r="10052">
          <cell r="A10052" t="str">
            <v>M RAMAIS E</v>
          </cell>
          <cell r="B10052" t="str">
            <v>SUB-RAMAIS DE GÁS - FORNECIMENTO E INSTALAÇÃO. AF_12/2015</v>
          </cell>
        </row>
        <row r="10053">
          <cell r="A10053">
            <v>92705</v>
          </cell>
          <cell r="B10053" t="str">
            <v>TÊ, EM FERRO GALVANIZADO, CONEXÃO ROSQUEADA, DN 20 (3/4"), INSTALADO E</v>
          </cell>
          <cell r="C10053" t="str">
            <v>UN</v>
          </cell>
          <cell r="D10053" t="str">
            <v>CR</v>
          </cell>
          <cell r="E10053">
            <v>24.32</v>
          </cell>
        </row>
        <row r="10054">
          <cell r="A10054" t="str">
            <v>M RAMAIS E</v>
          </cell>
          <cell r="B10054" t="str">
            <v>SUB-RAMAIS DE GÁS - FORNECIMENTO E INSTALAÇÃO. AF_12/2015</v>
          </cell>
        </row>
        <row r="10055">
          <cell r="A10055">
            <v>92706</v>
          </cell>
          <cell r="B10055" t="str">
            <v>TÊ, EM FERRO GALVANIZADO, CONEXÃO ROSQUEADA, DN 25 (1"), INSTALADO EM</v>
          </cell>
          <cell r="C10055" t="str">
            <v>UN</v>
          </cell>
          <cell r="D10055" t="str">
            <v>CR</v>
          </cell>
          <cell r="E10055">
            <v>39.92</v>
          </cell>
        </row>
        <row r="10056">
          <cell r="A10056" t="str">
            <v>RAMAIS E S</v>
          </cell>
          <cell r="B10056" t="str">
            <v>UB-RAMAIS DE GÁS - FORNECIMENTO E INSTALAÇÃO. AF_12/2015</v>
          </cell>
        </row>
        <row r="10057">
          <cell r="A10057">
            <v>92889</v>
          </cell>
          <cell r="B10057" t="str">
            <v>UNIÃO, EM FERRO GALVANIZADO, DN 50 (2"), CONEXÃO ROSQUEADA, INSTALADO</v>
          </cell>
          <cell r="C10057" t="str">
            <v>UN</v>
          </cell>
          <cell r="D10057" t="str">
            <v>CR</v>
          </cell>
          <cell r="E10057">
            <v>82.29</v>
          </cell>
        </row>
        <row r="10058">
          <cell r="A10058" t="str">
            <v>EM PRUMADA</v>
          </cell>
          <cell r="B10058" t="str">
            <v>S - FORNECIMENTO E INSTALAÇÃO. AF_12/2015</v>
          </cell>
        </row>
        <row r="10059">
          <cell r="A10059">
            <v>92890</v>
          </cell>
          <cell r="B10059" t="str">
            <v>UNIÃO, EM FERRO GALVANIZADO, DN 65 (2 1/2"), CONEXÃO ROSQUEADA, INSTAL</v>
          </cell>
          <cell r="C10059" t="str">
            <v>UN</v>
          </cell>
          <cell r="D10059" t="str">
            <v>CR</v>
          </cell>
          <cell r="E10059">
            <v>118.76</v>
          </cell>
        </row>
        <row r="10060">
          <cell r="A10060" t="str">
            <v>ADO EM PRU</v>
          </cell>
          <cell r="B10060" t="str">
            <v>MADAS - FORNECIMENTO E INSTALAÇÃO. AF_12/2015</v>
          </cell>
        </row>
        <row r="10061">
          <cell r="A10061" t="str">
            <v>SINAPI - S</v>
          </cell>
          <cell r="B10061" t="str">
            <v>ISTEMA NACIONAL DE PESQUISA DE CUSTOS E ÍNDICES DA CONSTRUÇÃO CIVIL</v>
          </cell>
        </row>
        <row r="10062">
          <cell r="A10062" t="str">
            <v>PCI.817.01</v>
          </cell>
          <cell r="B10062" t="e">
            <v>#NAME?</v>
          </cell>
          <cell r="D10062" t="str">
            <v>EM</v>
          </cell>
          <cell r="E10062" t="str">
            <v>06/2016 AS 13:04:4</v>
          </cell>
        </row>
        <row r="10063">
          <cell r="D10063" t="str">
            <v>TA</v>
          </cell>
          <cell r="E10063" t="str">
            <v>TÉCNICA: 13/06/20</v>
          </cell>
        </row>
        <row r="10064">
          <cell r="A10064" t="str">
            <v>ENCARGOS S</v>
          </cell>
          <cell r="B10064" t="str">
            <v>OCIAIS DESONERADOS: 90,80%(HORA)   52,84%(MÊS)</v>
          </cell>
        </row>
        <row r="10065">
          <cell r="A10065" t="str">
            <v>ABRANGÊNCI</v>
          </cell>
          <cell r="B10065" t="str">
            <v>A : NACIONAL                                              LOCALIDADE  : BELO</v>
          </cell>
          <cell r="C10065" t="str">
            <v>HORI</v>
          </cell>
        </row>
        <row r="10066">
          <cell r="A10066" t="str">
            <v>REF.COLETA</v>
          </cell>
          <cell r="B10066" t="str">
            <v>: MEDIANO</v>
          </cell>
          <cell r="D10066" t="str">
            <v>TA</v>
          </cell>
          <cell r="E10066" t="str">
            <v>: 05/2016</v>
          </cell>
        </row>
        <row r="10067">
          <cell r="A10067" t="str">
            <v>CÓDIGO</v>
          </cell>
          <cell r="B10067" t="str">
            <v>|D E S C R I Ç Ã O                                                   |UN</v>
          </cell>
          <cell r="C10067" t="str">
            <v>IDADE</v>
          </cell>
          <cell r="D10067" t="str">
            <v>DE</v>
          </cell>
          <cell r="E10067" t="str">
            <v>|CUSTO TOTA</v>
          </cell>
        </row>
        <row r="10068">
          <cell r="A10068" t="str">
            <v>VÍNCULO...</v>
          </cell>
          <cell r="B10068" t="str">
            <v>..: CAIXA REFERENCIAL</v>
          </cell>
        </row>
        <row r="10069">
          <cell r="A10069">
            <v>92891</v>
          </cell>
          <cell r="B10069" t="str">
            <v>UNIÃO, EM FERRO GALVANIZADO, DN 80 (3"), CONEXÃO ROSQUEADA, INSTALADO</v>
          </cell>
          <cell r="C10069" t="str">
            <v>UN</v>
          </cell>
          <cell r="D10069" t="str">
            <v>CR</v>
          </cell>
          <cell r="E10069">
            <v>167</v>
          </cell>
        </row>
        <row r="10070">
          <cell r="A10070" t="str">
            <v>EM PRUMADA</v>
          </cell>
          <cell r="B10070" t="str">
            <v>S - FORNECIMENTO E INSTALAÇÃO. AF_12/2015</v>
          </cell>
        </row>
        <row r="10071">
          <cell r="A10071">
            <v>92892</v>
          </cell>
          <cell r="B10071" t="str">
            <v>UNIÃO, EM FERRO GALVANIZADO, DN 25 (1"), CONEXÃO ROSQUEADA, INSTALADO</v>
          </cell>
          <cell r="C10071" t="str">
            <v>UN</v>
          </cell>
          <cell r="D10071" t="str">
            <v>CR</v>
          </cell>
          <cell r="E10071">
            <v>37.43</v>
          </cell>
        </row>
        <row r="10072">
          <cell r="A10072" t="str">
            <v>EM REDE DE</v>
          </cell>
          <cell r="B10072" t="str">
            <v>ALIMENTAÇÃO PARA HIDRANTE - FORNECIMENTO E INSTALAÇÃO. AF_1</v>
          </cell>
        </row>
        <row r="10073">
          <cell r="A10073">
            <v>42036</v>
          </cell>
        </row>
        <row r="10074">
          <cell r="A10074">
            <v>92893</v>
          </cell>
          <cell r="B10074" t="str">
            <v>UNIÃO, EM FERRO GALVANIZADO, DN 32 (1 1/4"), CONEXÃO ROSQUEADA, INSTAL</v>
          </cell>
          <cell r="C10074" t="str">
            <v>UN</v>
          </cell>
          <cell r="D10074" t="str">
            <v>CR</v>
          </cell>
          <cell r="E10074">
            <v>51.19</v>
          </cell>
        </row>
        <row r="10075">
          <cell r="A10075" t="str">
            <v>ADO EM RED</v>
          </cell>
          <cell r="B10075" t="str">
            <v>E DE ALIMENTAÇÃO PARA HIDRANTE - FORNECIMENTO E INSTALAÇÃO.</v>
          </cell>
        </row>
        <row r="10076">
          <cell r="A10076" t="str">
            <v>AF_12/2015</v>
          </cell>
        </row>
        <row r="10077">
          <cell r="A10077">
            <v>92894</v>
          </cell>
          <cell r="B10077" t="str">
            <v>UNIÃO, EM FERRO GALVANIZADO, DN 40 (1 1/2"), CONEXÃO ROSQUEADA, INSTAL</v>
          </cell>
          <cell r="C10077" t="str">
            <v>UN</v>
          </cell>
          <cell r="D10077" t="str">
            <v>CR</v>
          </cell>
          <cell r="E10077">
            <v>58.46</v>
          </cell>
        </row>
        <row r="10078">
          <cell r="A10078" t="str">
            <v>ADO EM RED</v>
          </cell>
          <cell r="B10078" t="str">
            <v>E DE ALIMENTAÇÃO PARA HIDRANTE - FORNECIMENTO E INSTALAÇÃO.</v>
          </cell>
        </row>
        <row r="10079">
          <cell r="A10079" t="str">
            <v>AF_12/2015</v>
          </cell>
        </row>
        <row r="10080">
          <cell r="A10080">
            <v>92895</v>
          </cell>
          <cell r="B10080" t="str">
            <v>UNIÃO, EM FERRO GALVANIZADO, DN 50 (2"), CONEXÃO ROSQUEADA, INSTALADO</v>
          </cell>
          <cell r="C10080" t="str">
            <v>UN</v>
          </cell>
          <cell r="D10080" t="str">
            <v>CR</v>
          </cell>
          <cell r="E10080">
            <v>82.27</v>
          </cell>
        </row>
        <row r="10081">
          <cell r="A10081" t="str">
            <v>EM REDE DE</v>
          </cell>
          <cell r="B10081" t="str">
            <v>ALIMENTAÇÃO PARA HIDRANTE - FORNECIMENTO E INSTALAÇÃO. AF_1</v>
          </cell>
        </row>
        <row r="10082">
          <cell r="A10082">
            <v>42036</v>
          </cell>
        </row>
        <row r="10083">
          <cell r="A10083">
            <v>92896</v>
          </cell>
          <cell r="B10083" t="str">
            <v>UNIÃO, EM FERRO GALVANIZADO, DN 65 (2 1/2"), CONEXÃO ROSQUEADA, INSTAL</v>
          </cell>
          <cell r="C10083" t="str">
            <v>UN</v>
          </cell>
          <cell r="D10083" t="str">
            <v>CR</v>
          </cell>
          <cell r="E10083">
            <v>119.73</v>
          </cell>
        </row>
        <row r="10084">
          <cell r="A10084" t="str">
            <v>ADO EM RED</v>
          </cell>
          <cell r="B10084" t="str">
            <v>E DE ALIMENTAÇÃO PARA HIDRANTE - FORNECIMENTO E INSTALAÇÃO.</v>
          </cell>
        </row>
        <row r="10085">
          <cell r="A10085" t="str">
            <v>AF_12/2015</v>
          </cell>
        </row>
        <row r="10086">
          <cell r="A10086">
            <v>92897</v>
          </cell>
          <cell r="B10086" t="str">
            <v>UNIÃO, EM FERRO GALVANIZADO, DN 80 (3"), CONEXÃO ROSQUEADA, INSTALADO</v>
          </cell>
          <cell r="C10086" t="str">
            <v>UN</v>
          </cell>
          <cell r="D10086" t="str">
            <v>CR</v>
          </cell>
          <cell r="E10086">
            <v>168.99</v>
          </cell>
        </row>
        <row r="10087">
          <cell r="A10087" t="str">
            <v>EM REDE DE</v>
          </cell>
          <cell r="B10087" t="str">
            <v>ALIMENTAÇÃO PARA HIDRANTE - FORNECIMENTO E INSTALAÇÃO. AF_1</v>
          </cell>
        </row>
        <row r="10088">
          <cell r="A10088">
            <v>42036</v>
          </cell>
        </row>
        <row r="10089">
          <cell r="A10089">
            <v>92898</v>
          </cell>
          <cell r="B10089" t="str">
            <v>UNIÃO, EM FERRO GALVANIZADO, CONEXÃO ROSQUEADA, DN 25 (1"), INSTALADO</v>
          </cell>
          <cell r="C10089" t="str">
            <v>UN</v>
          </cell>
          <cell r="D10089" t="str">
            <v>CR</v>
          </cell>
          <cell r="E10089">
            <v>32.04</v>
          </cell>
        </row>
        <row r="10090">
          <cell r="A10090" t="str">
            <v>EM REDE DE</v>
          </cell>
          <cell r="B10090" t="str">
            <v>ALIMENTAÇÃO PARA SPRINKLER - FORNECIMENTO E INSTALAÇÃO. AF_</v>
          </cell>
        </row>
        <row r="10091">
          <cell r="A10091">
            <v>42339</v>
          </cell>
        </row>
        <row r="10092">
          <cell r="A10092">
            <v>92899</v>
          </cell>
          <cell r="B10092" t="str">
            <v>UNIÃO, EM FERRO GALVANIZADO, CONEXÃO ROSQUEADA, DN 32 (1 1/4"), INSTAL</v>
          </cell>
          <cell r="C10092" t="str">
            <v>UN</v>
          </cell>
          <cell r="D10092" t="str">
            <v>CR</v>
          </cell>
          <cell r="E10092">
            <v>45.06</v>
          </cell>
        </row>
        <row r="10093">
          <cell r="A10093" t="str">
            <v>ADO EM RED</v>
          </cell>
          <cell r="B10093" t="str">
            <v>E DE ALIMENTAÇÃO PARA SPRINKLER - FORNECIMENTO E INSTALAÇÃO.</v>
          </cell>
        </row>
        <row r="10094">
          <cell r="A10094" t="str">
            <v>AF_12/2015</v>
          </cell>
        </row>
        <row r="10095">
          <cell r="A10095">
            <v>92900</v>
          </cell>
          <cell r="B10095" t="str">
            <v>UNIÃO, EM FERRO GALVANIZADO, CONEXÃO ROSQUEADA, DN 40 (1 1/2"), INSTAL</v>
          </cell>
          <cell r="C10095" t="str">
            <v>UN</v>
          </cell>
          <cell r="D10095" t="str">
            <v>CR</v>
          </cell>
          <cell r="E10095">
            <v>51.47</v>
          </cell>
        </row>
        <row r="10096">
          <cell r="A10096" t="str">
            <v>ADO EM RED</v>
          </cell>
          <cell r="B10096" t="str">
            <v>E DE ALIMENTAÇÃO PARA SPRINKLER - FORNECIMENTO E INSTALAÇÃO.</v>
          </cell>
        </row>
        <row r="10097">
          <cell r="A10097" t="str">
            <v>SINAPI - S</v>
          </cell>
          <cell r="B10097" t="str">
            <v>ISTEMA NACIONAL DE PESQUISA DE CUSTOS E ÍNDICES DA CONSTRUÇÃO CIVIL</v>
          </cell>
        </row>
        <row r="10098">
          <cell r="A10098" t="str">
            <v>PCI.817.01</v>
          </cell>
          <cell r="B10098" t="e">
            <v>#NAME?</v>
          </cell>
          <cell r="D10098" t="str">
            <v>EM</v>
          </cell>
          <cell r="E10098" t="str">
            <v>06/2016 AS 13:04:4</v>
          </cell>
        </row>
        <row r="10099">
          <cell r="D10099" t="str">
            <v>TA</v>
          </cell>
          <cell r="E10099" t="str">
            <v>TÉCNICA: 13/06/20</v>
          </cell>
        </row>
        <row r="10100">
          <cell r="A10100" t="str">
            <v>ENCARGOS S</v>
          </cell>
          <cell r="B10100" t="str">
            <v>OCIAIS DESONERADOS: 90,80%(HORA)   52,84%(MÊS)</v>
          </cell>
        </row>
        <row r="10101">
          <cell r="A10101" t="str">
            <v>ABRANGÊNCI</v>
          </cell>
          <cell r="B10101" t="str">
            <v>A : NACIONAL                                              LOCALIDADE  : BELO</v>
          </cell>
          <cell r="C10101" t="str">
            <v>HORI</v>
          </cell>
        </row>
        <row r="10102">
          <cell r="A10102" t="str">
            <v>REF.COLETA</v>
          </cell>
          <cell r="B10102" t="str">
            <v>: MEDIANO</v>
          </cell>
          <cell r="D10102" t="str">
            <v>TA</v>
          </cell>
          <cell r="E10102" t="str">
            <v>: 05/2016</v>
          </cell>
        </row>
        <row r="10103">
          <cell r="A10103" t="str">
            <v>CÓDIGO</v>
          </cell>
          <cell r="B10103" t="str">
            <v>|D E S C R I Ç Ã O                                                   |UN</v>
          </cell>
          <cell r="C10103" t="str">
            <v>IDADE</v>
          </cell>
          <cell r="D10103" t="str">
            <v>DE</v>
          </cell>
          <cell r="E10103" t="str">
            <v>|CUSTO TOTA</v>
          </cell>
        </row>
        <row r="10104">
          <cell r="A10104" t="str">
            <v>VÍNCULO...</v>
          </cell>
          <cell r="B10104" t="str">
            <v>..: CAIXA REFERENCIAL</v>
          </cell>
        </row>
        <row r="10105">
          <cell r="A10105" t="str">
            <v>AF_12/2015</v>
          </cell>
        </row>
        <row r="10106">
          <cell r="A10106">
            <v>92901</v>
          </cell>
          <cell r="B10106" t="str">
            <v>UNIÃO, EM FERRO GALVANIZADO, CONEXÃO ROSQUEADA, DN 50 (2"), INSTALADO</v>
          </cell>
          <cell r="C10106" t="str">
            <v>UN</v>
          </cell>
          <cell r="D10106" t="str">
            <v>CR</v>
          </cell>
          <cell r="E10106">
            <v>74.22</v>
          </cell>
        </row>
        <row r="10107">
          <cell r="A10107" t="str">
            <v>EM REDE DE</v>
          </cell>
          <cell r="B10107" t="str">
            <v>ALIMENTAÇÃO PARA SPRINKLER - FORNECIMENTO E INSTALAÇÃO. AF_</v>
          </cell>
        </row>
        <row r="10108">
          <cell r="A10108">
            <v>42339</v>
          </cell>
        </row>
        <row r="10109">
          <cell r="A10109">
            <v>92902</v>
          </cell>
          <cell r="B10109" t="str">
            <v>UNIÃO, EM FERRO GALVANIZADO, CONEXÃO ROSQUEADA, DN 65 (2 1/2"), INSTAL</v>
          </cell>
          <cell r="C10109" t="str">
            <v>UN</v>
          </cell>
          <cell r="D10109" t="str">
            <v>CR</v>
          </cell>
          <cell r="E10109">
            <v>110.09</v>
          </cell>
        </row>
        <row r="10110">
          <cell r="A10110" t="str">
            <v>ADO EM RED</v>
          </cell>
          <cell r="B10110" t="str">
            <v>E DE ALIMENTAÇÃO PARA SPRINKLER - FORNECIMENTO E INSTALAÇÃO.</v>
          </cell>
        </row>
        <row r="10111">
          <cell r="A10111" t="str">
            <v>AF_12/2015</v>
          </cell>
        </row>
        <row r="10112">
          <cell r="A10112">
            <v>92903</v>
          </cell>
          <cell r="B10112" t="str">
            <v>UNIÃO, EM FERRO GALVANIZADO, CONEXÃO ROSQUEADA, DN 80 (3"), INSTALADO</v>
          </cell>
          <cell r="C10112" t="str">
            <v>UN</v>
          </cell>
          <cell r="D10112" t="str">
            <v>CR</v>
          </cell>
          <cell r="E10112">
            <v>157.78</v>
          </cell>
        </row>
        <row r="10113">
          <cell r="A10113" t="str">
            <v>EM REDE DE</v>
          </cell>
          <cell r="B10113" t="str">
            <v>ALIMENTAÇÃO PARA SPRINKLER - FORNECIMENTO E INSTALAÇÃO. AF_</v>
          </cell>
        </row>
        <row r="10114">
          <cell r="A10114">
            <v>42339</v>
          </cell>
        </row>
        <row r="10115">
          <cell r="A10115">
            <v>92904</v>
          </cell>
          <cell r="B10115" t="str">
            <v>UNIÃO, EM FERRO GALVANIZADO, CONEXÃO ROSQUEADA, DN 15 (1/2"), INSTALAD</v>
          </cell>
          <cell r="C10115" t="str">
            <v>UN</v>
          </cell>
          <cell r="D10115" t="str">
            <v>CR</v>
          </cell>
          <cell r="E10115">
            <v>19.91</v>
          </cell>
        </row>
        <row r="10116">
          <cell r="A10116" t="str">
            <v>O EM RAMAI</v>
          </cell>
          <cell r="B10116" t="str">
            <v>S E SUB-RAMAIS DE GÁS - FORNECIMENTO E INSTALAÇÃO. AF_12/201</v>
          </cell>
        </row>
        <row r="10117">
          <cell r="A10117">
            <v>5</v>
          </cell>
        </row>
        <row r="10118">
          <cell r="A10118">
            <v>92905</v>
          </cell>
          <cell r="B10118" t="str">
            <v>UNIÃO, EM FERRO GALVANIZADO, CONEXÃO ROSQUEADA, DN 20 (3/4"), INSTALAD</v>
          </cell>
          <cell r="C10118" t="str">
            <v>UN</v>
          </cell>
          <cell r="D10118" t="str">
            <v>CR</v>
          </cell>
          <cell r="E10118">
            <v>29.38</v>
          </cell>
        </row>
        <row r="10119">
          <cell r="A10119" t="str">
            <v>O EM RAMAI</v>
          </cell>
          <cell r="B10119" t="str">
            <v>S E SUB-RAMAIS DE GÁS - FORNECIMENTO E INSTALAÇÃO. AF_12/201</v>
          </cell>
        </row>
        <row r="10120">
          <cell r="A10120">
            <v>5</v>
          </cell>
        </row>
        <row r="10121">
          <cell r="A10121">
            <v>92906</v>
          </cell>
          <cell r="B10121" t="str">
            <v>UNIÃO, EM FERRO GALVANIZADO, CONEXÃO ROSQUEADA, DN 25 (1"), INSTALADO</v>
          </cell>
          <cell r="C10121" t="str">
            <v>UN</v>
          </cell>
          <cell r="D10121" t="str">
            <v>CR</v>
          </cell>
          <cell r="E10121">
            <v>37.200000000000003</v>
          </cell>
        </row>
        <row r="10122">
          <cell r="A10122" t="str">
            <v>EM RAMAIS</v>
          </cell>
          <cell r="B10122" t="str">
            <v>E SUB-RAMAIS DE GÁS - FORNECIMENTO E INSTALAÇÃO. AF_12/2015</v>
          </cell>
        </row>
        <row r="10123">
          <cell r="A10123">
            <v>92907</v>
          </cell>
          <cell r="B10123" t="str">
            <v>LUVA DE REDUÇÃO, EM FERRO GALVANIZADO, 2" X 1.1/2", CONEXÃO ROSQUEADA,</v>
          </cell>
          <cell r="C10123" t="str">
            <v>UN</v>
          </cell>
          <cell r="D10123" t="str">
            <v>CR</v>
          </cell>
          <cell r="E10123">
            <v>39.47</v>
          </cell>
        </row>
        <row r="10124">
          <cell r="A10124" t="str">
            <v>INSTALADO</v>
          </cell>
          <cell r="B10124" t="str">
            <v>EM PRUMADAS - FORNECIMENTO E INSTALAÇÃO. AF_12/2015</v>
          </cell>
        </row>
        <row r="10125">
          <cell r="A10125">
            <v>92908</v>
          </cell>
          <cell r="B10125" t="str">
            <v>LUVA DE REDUÇÃO, EM FERRO GALVANIZADO, 2" X 1.1/4", CONEXÃO ROSQUEADA,</v>
          </cell>
          <cell r="C10125" t="str">
            <v>UN</v>
          </cell>
          <cell r="D10125" t="str">
            <v>CR</v>
          </cell>
          <cell r="E10125">
            <v>39.43</v>
          </cell>
        </row>
        <row r="10126">
          <cell r="A10126" t="str">
            <v>INSTALADO</v>
          </cell>
          <cell r="B10126" t="str">
            <v>EM PRUMADAS - FORNECIMENTO E INSTALAÇÃO. AF_12/2015</v>
          </cell>
        </row>
        <row r="10127">
          <cell r="A10127">
            <v>92909</v>
          </cell>
          <cell r="B10127" t="str">
            <v>LUVA DE REDUÇÃO, EM FERRO GALVANIZADO, 2" X 1", CONEXÃO ROSQUEADA, INS</v>
          </cell>
          <cell r="C10127" t="str">
            <v>UN</v>
          </cell>
          <cell r="D10127" t="str">
            <v>CR</v>
          </cell>
          <cell r="E10127">
            <v>39.25</v>
          </cell>
        </row>
        <row r="10128">
          <cell r="A10128" t="str">
            <v>TALADO EM</v>
          </cell>
          <cell r="B10128" t="str">
            <v>PRUMADAS - FORNECIMENTO E INSTALAÇÃO. AF_12/2015</v>
          </cell>
        </row>
        <row r="10129">
          <cell r="A10129">
            <v>92910</v>
          </cell>
          <cell r="B10129" t="str">
            <v>LUVA DE REDUÇÃO, EM FERRO GALVANIZADO, 2.1/2" X 1.1/2", CONEXÃO ROSQUE</v>
          </cell>
          <cell r="C10129" t="str">
            <v>UN</v>
          </cell>
          <cell r="D10129" t="str">
            <v>CR</v>
          </cell>
          <cell r="E10129">
            <v>59.08</v>
          </cell>
        </row>
        <row r="10130">
          <cell r="A10130" t="str">
            <v>ADA, INSTA</v>
          </cell>
          <cell r="B10130" t="str">
            <v>LADO EM PRUMADAS - FORNECIMENTO E INSTALAÇÃO. AF_12/2015</v>
          </cell>
        </row>
        <row r="10131">
          <cell r="A10131">
            <v>92911</v>
          </cell>
          <cell r="B10131" t="str">
            <v>LUVA DE REDUÇÃO, EM FERRO GALVANIZADO, 2.1/2" X 2", CONEXÃO ROSQUEADA,</v>
          </cell>
          <cell r="C10131" t="str">
            <v>UN</v>
          </cell>
          <cell r="D10131" t="str">
            <v>CR</v>
          </cell>
          <cell r="E10131">
            <v>59.08</v>
          </cell>
        </row>
        <row r="10132">
          <cell r="A10132" t="str">
            <v>INSTALADO</v>
          </cell>
          <cell r="B10132" t="str">
            <v>EM PRUMADAS - FORNECIMENTO E INSTALAÇÃO. AF_12/2015</v>
          </cell>
        </row>
        <row r="10133">
          <cell r="A10133" t="str">
            <v>SINAPI - S</v>
          </cell>
          <cell r="B10133" t="str">
            <v>ISTEMA NACIONAL DE PESQUISA DE CUSTOS E ÍNDICES DA CONSTRUÇÃO CIVIL</v>
          </cell>
        </row>
        <row r="10134">
          <cell r="A10134" t="str">
            <v>PCI.817.01</v>
          </cell>
          <cell r="B10134" t="e">
            <v>#NAME?</v>
          </cell>
          <cell r="D10134" t="str">
            <v>EM</v>
          </cell>
          <cell r="E10134" t="str">
            <v>06/2016 AS 13:04:4</v>
          </cell>
        </row>
        <row r="10135">
          <cell r="D10135" t="str">
            <v>TA</v>
          </cell>
          <cell r="E10135" t="str">
            <v>TÉCNICA: 13/06/20</v>
          </cell>
        </row>
        <row r="10136">
          <cell r="A10136" t="str">
            <v>ENCARGOS S</v>
          </cell>
          <cell r="B10136" t="str">
            <v>OCIAIS DESONERADOS: 90,80%(HORA)   52,84%(MÊS)</v>
          </cell>
        </row>
        <row r="10137">
          <cell r="A10137" t="str">
            <v>ABRANGÊNCI</v>
          </cell>
          <cell r="B10137" t="str">
            <v>A : NACIONAL                                              LOCALIDADE  : BELO</v>
          </cell>
          <cell r="C10137" t="str">
            <v>HORI</v>
          </cell>
        </row>
        <row r="10138">
          <cell r="A10138" t="str">
            <v>REF.COLETA</v>
          </cell>
          <cell r="B10138" t="str">
            <v>: MEDIANO</v>
          </cell>
          <cell r="D10138" t="str">
            <v>TA</v>
          </cell>
          <cell r="E10138" t="str">
            <v>: 05/2016</v>
          </cell>
        </row>
        <row r="10139">
          <cell r="A10139" t="str">
            <v>CÓDIGO</v>
          </cell>
          <cell r="B10139" t="str">
            <v>|D E S C R I Ç Ã O                                                   |UN</v>
          </cell>
          <cell r="C10139" t="str">
            <v>IDADE</v>
          </cell>
          <cell r="D10139" t="str">
            <v>DE</v>
          </cell>
          <cell r="E10139" t="str">
            <v>|CUSTO TOTA</v>
          </cell>
        </row>
        <row r="10140">
          <cell r="A10140" t="str">
            <v>VÍNCULO...</v>
          </cell>
          <cell r="B10140" t="str">
            <v>..: CAIXA REFERENCIAL</v>
          </cell>
        </row>
        <row r="10141">
          <cell r="A10141">
            <v>92912</v>
          </cell>
          <cell r="B10141" t="str">
            <v>LUVA DE REDUÇÃO, EM FERRO GALVANIZADO, 3" X 1.1/2", CONEXÃO ROSQUEADA,</v>
          </cell>
          <cell r="C10141" t="str">
            <v>UN</v>
          </cell>
          <cell r="D10141" t="str">
            <v>CR</v>
          </cell>
          <cell r="E10141">
            <v>76.760000000000005</v>
          </cell>
        </row>
        <row r="10142">
          <cell r="A10142" t="str">
            <v>INSTALADO</v>
          </cell>
          <cell r="B10142" t="str">
            <v>EM PRUMADAS - FORNECIMENTO E INSTALAÇÃO. AF_12/2015</v>
          </cell>
        </row>
        <row r="10143">
          <cell r="A10143">
            <v>92913</v>
          </cell>
          <cell r="B10143" t="str">
            <v>LUVA DE REDUÇÃO, EM FERRO GALVANIZADO, 3" X 2.1/2", CONEXÃO ROSQUEADA,</v>
          </cell>
          <cell r="C10143" t="str">
            <v>UN</v>
          </cell>
          <cell r="D10143" t="str">
            <v>CR</v>
          </cell>
          <cell r="E10143">
            <v>78.41</v>
          </cell>
        </row>
        <row r="10144">
          <cell r="A10144" t="str">
            <v>INSTALADO</v>
          </cell>
          <cell r="B10144" t="str">
            <v>EM PRUMADAS - FORNECIMENTO E INSTALAÇÃO. AF_12/2015</v>
          </cell>
        </row>
        <row r="10145">
          <cell r="A10145">
            <v>92914</v>
          </cell>
          <cell r="B10145" t="str">
            <v>LUVA DE REDUÇÃO, EM FERRO GALVANIZADO, 3" X 2", CONEXÃO ROSQUEADA, INS</v>
          </cell>
          <cell r="C10145" t="str">
            <v>UN</v>
          </cell>
          <cell r="D10145" t="str">
            <v>CR</v>
          </cell>
          <cell r="E10145">
            <v>78.41</v>
          </cell>
        </row>
        <row r="10146">
          <cell r="A10146" t="str">
            <v>TALADO EM</v>
          </cell>
          <cell r="B10146" t="str">
            <v>PRUMADAS - FORNECIMENTO E INSTALAÇÃO. AF_12/2015</v>
          </cell>
        </row>
        <row r="10147">
          <cell r="A10147">
            <v>92918</v>
          </cell>
          <cell r="B10147" t="str">
            <v>LUVA DE REDUÇÃO, EM FERRO GALVANIZADO, 1" X 1/2", CONEXÃO ROSQUEADA, I</v>
          </cell>
          <cell r="C10147" t="str">
            <v>UN</v>
          </cell>
          <cell r="D10147" t="str">
            <v>CR</v>
          </cell>
          <cell r="E10147">
            <v>21.38</v>
          </cell>
        </row>
        <row r="10148">
          <cell r="A10148" t="str">
            <v>NSTALADO E</v>
          </cell>
          <cell r="B10148" t="str">
            <v>M REDE DE ALIMENTAÇÃO PARA HIDRANTE - FORNECIMENTO E INSTALA</v>
          </cell>
        </row>
        <row r="10149">
          <cell r="A10149" t="str">
            <v>ÇÃO. AF_12</v>
          </cell>
          <cell r="B10149" t="str">
            <v>/2015</v>
          </cell>
        </row>
        <row r="10150">
          <cell r="A10150">
            <v>92920</v>
          </cell>
          <cell r="B10150" t="str">
            <v>LUVA DE REDUÇÃO, EM FERRO GALVANIZADO, 1" X 3/4", CONEXÃO ROSQUEADA, I</v>
          </cell>
          <cell r="C10150" t="str">
            <v>UN</v>
          </cell>
          <cell r="D10150" t="str">
            <v>CR</v>
          </cell>
          <cell r="E10150">
            <v>21.47</v>
          </cell>
        </row>
        <row r="10151">
          <cell r="A10151" t="str">
            <v>NSTALADO E</v>
          </cell>
          <cell r="B10151" t="str">
            <v>M REDE DE ALIMENTAÇÃO PARA HIDRANTE - FORNECIMENTO E INSTALA</v>
          </cell>
        </row>
        <row r="10152">
          <cell r="A10152" t="str">
            <v>ÇÃO. AF_12</v>
          </cell>
          <cell r="B10152" t="str">
            <v>/2015</v>
          </cell>
        </row>
        <row r="10153">
          <cell r="A10153">
            <v>92925</v>
          </cell>
          <cell r="B10153" t="str">
            <v>LUVA DE REDUÇÃO, EM FERRO GALVANIZADO, 1 1/4" X 1", CONEXÃO ROSQUEADA,</v>
          </cell>
          <cell r="C10153" t="str">
            <v>UN</v>
          </cell>
          <cell r="D10153" t="str">
            <v>CR</v>
          </cell>
          <cell r="E10153">
            <v>25.51</v>
          </cell>
        </row>
        <row r="10154">
          <cell r="A10154" t="str">
            <v>INSTALADO</v>
          </cell>
          <cell r="B10154" t="str">
            <v>EM REDE DE ALIMENTAÇÃO PARA HIDRANTE - FORNECIMENTO E INSTA</v>
          </cell>
        </row>
        <row r="10155">
          <cell r="A10155" t="str">
            <v>LAÇÃO. AF_</v>
          </cell>
          <cell r="B10155">
            <v>42339</v>
          </cell>
        </row>
        <row r="10156">
          <cell r="A10156">
            <v>92926</v>
          </cell>
          <cell r="B10156" t="str">
            <v>LUVA DE REDUÇÃO, EM FERRO GALVANIZADO, 1 1/4" X 1/2", CONEXÃO ROSQUEAD</v>
          </cell>
          <cell r="C10156" t="str">
            <v>UN</v>
          </cell>
          <cell r="D10156" t="str">
            <v>CR</v>
          </cell>
          <cell r="E10156">
            <v>25.33</v>
          </cell>
        </row>
        <row r="10157">
          <cell r="A10157" t="str">
            <v>A, INSTALA</v>
          </cell>
          <cell r="B10157" t="str">
            <v>DO EM REDE DE ALIMENTAÇÃO PARA HIDRANTE - FORNECIMENTO E INS</v>
          </cell>
        </row>
        <row r="10158">
          <cell r="A10158" t="str">
            <v>TALAÇÃO. A</v>
          </cell>
          <cell r="B10158" t="str">
            <v>F_12/2015</v>
          </cell>
        </row>
        <row r="10159">
          <cell r="A10159">
            <v>92927</v>
          </cell>
          <cell r="B10159" t="str">
            <v>LUVA DE REDUÇÃO, EM FERRO GALVANIZADO, 1 1/4" X 3/4", CONEXÃO ROSQUEAD</v>
          </cell>
          <cell r="C10159" t="str">
            <v>UN</v>
          </cell>
          <cell r="D10159" t="str">
            <v>CR</v>
          </cell>
          <cell r="E10159">
            <v>25.33</v>
          </cell>
        </row>
        <row r="10160">
          <cell r="A10160" t="str">
            <v>A, INSTALA</v>
          </cell>
          <cell r="B10160" t="str">
            <v>DO EM REDE DE ALIMENTAÇÃO PARA HIDRANTE - FORNECIMENTO E INS</v>
          </cell>
        </row>
        <row r="10161">
          <cell r="A10161" t="str">
            <v>TALAÇÃO. A</v>
          </cell>
          <cell r="B10161" t="str">
            <v>F_12/2015</v>
          </cell>
        </row>
        <row r="10162">
          <cell r="A10162">
            <v>92928</v>
          </cell>
          <cell r="B10162" t="str">
            <v>LUVA DE REDUÇÃO, EM FERRO GALVANIZADO, 1.1/2" X 1.1/4", CONEXÃO ROSQUE</v>
          </cell>
          <cell r="C10162" t="str">
            <v>UN</v>
          </cell>
          <cell r="D10162" t="str">
            <v>CR</v>
          </cell>
          <cell r="E10162">
            <v>30.33</v>
          </cell>
        </row>
        <row r="10163">
          <cell r="A10163" t="str">
            <v>ADA, INSTA</v>
          </cell>
          <cell r="B10163" t="str">
            <v>LADO EM REDE DE ALIMENTAÇÃO PARA HIDRANTE - FORNECIMENTO E I</v>
          </cell>
        </row>
        <row r="10164">
          <cell r="A10164" t="str">
            <v>NSTALAÇÃO.</v>
          </cell>
          <cell r="B10164" t="str">
            <v>AF_12/2015</v>
          </cell>
        </row>
        <row r="10165">
          <cell r="A10165">
            <v>92929</v>
          </cell>
          <cell r="B10165" t="str">
            <v>LUVA DE REDUÇÃO, EM FERRO GALVANIZADO, 1.1/2" X 1", CONEXÃO ROSQUEADA,</v>
          </cell>
          <cell r="C10165" t="str">
            <v>UN</v>
          </cell>
          <cell r="D10165" t="str">
            <v>CR</v>
          </cell>
          <cell r="E10165">
            <v>30.52</v>
          </cell>
        </row>
        <row r="10166">
          <cell r="A10166" t="str">
            <v>INSTALADO</v>
          </cell>
          <cell r="B10166" t="str">
            <v>EM REDE DE ALIMENTAÇÃO PARA HIDRANTE - FORNECIMENTO E INSTA</v>
          </cell>
        </row>
        <row r="10167">
          <cell r="A10167" t="str">
            <v>LAÇÃO. AF_</v>
          </cell>
          <cell r="B10167">
            <v>42339</v>
          </cell>
        </row>
        <row r="10168">
          <cell r="A10168">
            <v>92930</v>
          </cell>
          <cell r="B10168" t="str">
            <v>LUVA DE REDUÇÃO, EM FERRO GALVANIZADO, 1.1/2" X 3/4", CONEXÃO ROSQUEAD</v>
          </cell>
          <cell r="C10168" t="str">
            <v>UN</v>
          </cell>
          <cell r="D10168" t="str">
            <v>CR</v>
          </cell>
          <cell r="E10168">
            <v>30.11</v>
          </cell>
        </row>
        <row r="10169">
          <cell r="A10169" t="str">
            <v>SINAPI - S</v>
          </cell>
          <cell r="B10169" t="str">
            <v>ISTEMA NACIONAL DE PESQUISA DE CUSTOS E ÍNDICES DA CONSTRUÇÃO CIVIL</v>
          </cell>
        </row>
        <row r="10170">
          <cell r="A10170" t="str">
            <v>PCI.817.01</v>
          </cell>
          <cell r="B10170" t="e">
            <v>#NAME?</v>
          </cell>
          <cell r="D10170" t="str">
            <v>EM</v>
          </cell>
          <cell r="E10170" t="str">
            <v>06/2016 AS 13:04:4</v>
          </cell>
        </row>
        <row r="10171">
          <cell r="D10171" t="str">
            <v>TA</v>
          </cell>
          <cell r="E10171" t="str">
            <v>TÉCNICA: 13/06/20</v>
          </cell>
        </row>
        <row r="10172">
          <cell r="A10172" t="str">
            <v>ENCARGOS S</v>
          </cell>
          <cell r="B10172" t="str">
            <v>OCIAIS DESONERADOS: 90,80%(HORA)   52,84%(MÊS)</v>
          </cell>
        </row>
        <row r="10173">
          <cell r="A10173" t="str">
            <v>ABRANGÊNCI</v>
          </cell>
          <cell r="B10173" t="str">
            <v>A : NACIONAL                                              LOCALIDADE  : BELO</v>
          </cell>
          <cell r="C10173" t="str">
            <v>HORI</v>
          </cell>
        </row>
        <row r="10174">
          <cell r="A10174" t="str">
            <v>REF.COLETA</v>
          </cell>
          <cell r="B10174" t="str">
            <v>: MEDIANO</v>
          </cell>
          <cell r="D10174" t="str">
            <v>TA</v>
          </cell>
          <cell r="E10174" t="str">
            <v>: 05/2016</v>
          </cell>
        </row>
        <row r="10175">
          <cell r="A10175" t="str">
            <v>CÓDIGO</v>
          </cell>
          <cell r="B10175" t="str">
            <v>|D E S C R I Ç Ã O                                                   |UN</v>
          </cell>
          <cell r="C10175" t="str">
            <v>IDADE</v>
          </cell>
          <cell r="D10175" t="str">
            <v>DE</v>
          </cell>
          <cell r="E10175" t="str">
            <v>|CUSTO TOTA</v>
          </cell>
        </row>
        <row r="10176">
          <cell r="A10176" t="str">
            <v>VÍNCULO...</v>
          </cell>
          <cell r="B10176" t="str">
            <v>..: CAIXA REFERENCIAL</v>
          </cell>
        </row>
        <row r="10177">
          <cell r="A10177" t="str">
            <v>A, INSTALA</v>
          </cell>
          <cell r="B10177" t="str">
            <v>DO EM REDE DE ALIMENTAÇÃO PARA HIDRANTE - FORNECIMENTO E INS</v>
          </cell>
        </row>
        <row r="10178">
          <cell r="A10178" t="str">
            <v>TALAÇÃO. A</v>
          </cell>
          <cell r="B10178" t="str">
            <v>F_12/2015</v>
          </cell>
        </row>
        <row r="10179">
          <cell r="A10179">
            <v>92931</v>
          </cell>
          <cell r="B10179" t="str">
            <v>LUVA DE REDUÇÃO, EM FERRO GALVANIZADO, 2" X 1.1/2", CONEXÃO ROSQUEADA,</v>
          </cell>
          <cell r="C10179" t="str">
            <v>UN</v>
          </cell>
          <cell r="D10179" t="str">
            <v>CR</v>
          </cell>
          <cell r="E10179">
            <v>39.450000000000003</v>
          </cell>
        </row>
        <row r="10180">
          <cell r="A10180" t="str">
            <v>INSTALADO</v>
          </cell>
          <cell r="B10180" t="str">
            <v>EM REDE DE ALIMENTAÇÃO PARA HIDRANTE - FORNECIMENTO E INSTA</v>
          </cell>
        </row>
        <row r="10181">
          <cell r="A10181" t="str">
            <v>LAÇÃO. AF_</v>
          </cell>
          <cell r="B10181">
            <v>42339</v>
          </cell>
        </row>
        <row r="10182">
          <cell r="A10182">
            <v>92932</v>
          </cell>
          <cell r="B10182" t="str">
            <v>LUVA DE REDUÇÃO, EM FERRO GALVANIZADO, 2" X 1.1/4", CONEXÃO ROSQUEADA,</v>
          </cell>
          <cell r="C10182" t="str">
            <v>UN</v>
          </cell>
          <cell r="D10182" t="str">
            <v>CR</v>
          </cell>
          <cell r="E10182">
            <v>39.4</v>
          </cell>
        </row>
        <row r="10183">
          <cell r="A10183" t="str">
            <v>INSTALADO</v>
          </cell>
          <cell r="B10183" t="str">
            <v>EM REDE DE ALIMENTAÇÃO PARA HIDRANTE - FORNECIMENTO E INSTA</v>
          </cell>
        </row>
        <row r="10184">
          <cell r="A10184" t="str">
            <v>LAÇÃO. AF_</v>
          </cell>
          <cell r="B10184">
            <v>42339</v>
          </cell>
        </row>
        <row r="10185">
          <cell r="A10185">
            <v>92933</v>
          </cell>
          <cell r="B10185" t="str">
            <v>LUVA DE REDUÇÃO, EM FERRO GALVANIZADO, 2" X 1", CONEXÃO ROSQUEADA, INS</v>
          </cell>
          <cell r="C10185" t="str">
            <v>UN</v>
          </cell>
          <cell r="D10185" t="str">
            <v>CR</v>
          </cell>
          <cell r="E10185">
            <v>39.22</v>
          </cell>
        </row>
        <row r="10186">
          <cell r="A10186" t="str">
            <v>TALADO EM</v>
          </cell>
          <cell r="B10186" t="str">
            <v>REDE DE ALIMENTAÇÃO PARA HIDRANTE - FORNECIMENTO E INSTALAÇÃ</v>
          </cell>
        </row>
        <row r="10187">
          <cell r="A10187" t="str">
            <v>O. AF_12/2</v>
          </cell>
          <cell r="B10187">
            <v>15</v>
          </cell>
        </row>
        <row r="10188">
          <cell r="A10188">
            <v>92934</v>
          </cell>
          <cell r="B10188" t="str">
            <v>LUVA DE REDUÇÃO, EM FERRO GALVANIZADO, 2.1/2" X 1.1/2", CONEXÃO ROSQUE</v>
          </cell>
          <cell r="C10188" t="str">
            <v>UN</v>
          </cell>
          <cell r="D10188" t="str">
            <v>CR</v>
          </cell>
          <cell r="E10188">
            <v>60.05</v>
          </cell>
        </row>
        <row r="10189">
          <cell r="A10189" t="str">
            <v>ADA, INSTA</v>
          </cell>
          <cell r="B10189" t="str">
            <v>LADO EM REDE DE ALIMENTAÇÃO PARA HIDRANTE - FORNECIMENTO E I</v>
          </cell>
        </row>
        <row r="10190">
          <cell r="A10190" t="str">
            <v>NSTALAÇÃO.</v>
          </cell>
          <cell r="B10190" t="str">
            <v>AF_12/2015</v>
          </cell>
        </row>
        <row r="10191">
          <cell r="A10191">
            <v>92935</v>
          </cell>
          <cell r="B10191" t="str">
            <v>LUVA DE REDUÇÃO, EM FERRO GALVANIZADO, 2.1/2" X 2", CONEXÃO ROSQUEADA,</v>
          </cell>
          <cell r="C10191" t="str">
            <v>UN</v>
          </cell>
          <cell r="D10191" t="str">
            <v>CR</v>
          </cell>
          <cell r="E10191">
            <v>60.05</v>
          </cell>
        </row>
        <row r="10192">
          <cell r="A10192" t="str">
            <v>INSTALADO</v>
          </cell>
          <cell r="B10192" t="str">
            <v>EM REDE DE ALIMENTAÇÃO PARA HIDRANTE - FORNECIMENTO E INSTA</v>
          </cell>
        </row>
        <row r="10193">
          <cell r="A10193" t="str">
            <v>LAÇÃO. AF_</v>
          </cell>
          <cell r="B10193">
            <v>42339</v>
          </cell>
        </row>
        <row r="10194">
          <cell r="A10194">
            <v>92936</v>
          </cell>
          <cell r="B10194" t="str">
            <v>LUVA DE REDUÇÃO, EM FERRO GALVANIZADO, 3" X 2.1/2", CONEXÃO ROSQUEADA,</v>
          </cell>
          <cell r="C10194" t="str">
            <v>UN</v>
          </cell>
          <cell r="D10194" t="str">
            <v>CR</v>
          </cell>
          <cell r="E10194">
            <v>80.41</v>
          </cell>
        </row>
        <row r="10195">
          <cell r="A10195" t="str">
            <v>INSTALADO</v>
          </cell>
          <cell r="B10195" t="str">
            <v>EM REDE DE ALIMENTAÇÃO PARA HIDRANTE - FORNECIMENTO E INSTA</v>
          </cell>
        </row>
        <row r="10196">
          <cell r="A10196" t="str">
            <v>LAÇÃO. AF_</v>
          </cell>
          <cell r="B10196">
            <v>42339</v>
          </cell>
        </row>
        <row r="10197">
          <cell r="A10197">
            <v>92937</v>
          </cell>
          <cell r="B10197" t="str">
            <v>LUVA DE REDUÇÃO, EM FERRO GALVANIZADO, 3" X 2", CONEXÃO ROSQUEADA, INS</v>
          </cell>
          <cell r="C10197" t="str">
            <v>UN</v>
          </cell>
          <cell r="D10197" t="str">
            <v>CR</v>
          </cell>
          <cell r="E10197">
            <v>80.41</v>
          </cell>
        </row>
        <row r="10198">
          <cell r="A10198" t="str">
            <v>TALADO EM</v>
          </cell>
          <cell r="B10198" t="str">
            <v>REDE DE ALIMENTAÇÃO PARA HIDRANTE - FORNECIMENTO E INSTALAÇÃ</v>
          </cell>
        </row>
        <row r="10199">
          <cell r="A10199" t="str">
            <v>O. AF_12/2</v>
          </cell>
          <cell r="B10199">
            <v>15</v>
          </cell>
        </row>
        <row r="10200">
          <cell r="A10200">
            <v>92938</v>
          </cell>
          <cell r="B10200" t="str">
            <v>LUVA DE REDUÇÃO, EM FERRO GALVANIZADO, 1" X 1/2", CONEXÃO ROSQUEADA, I</v>
          </cell>
          <cell r="C10200" t="str">
            <v>UN</v>
          </cell>
          <cell r="D10200" t="str">
            <v>CR</v>
          </cell>
          <cell r="E10200">
            <v>15.99</v>
          </cell>
        </row>
        <row r="10201">
          <cell r="A10201" t="str">
            <v>NSTALADO E</v>
          </cell>
          <cell r="B10201" t="str">
            <v>M REDE DE ALIMENTAÇÃO PARA SPRINKLER - FORNECIMENTO E INSTAL</v>
          </cell>
        </row>
        <row r="10202">
          <cell r="A10202" t="str">
            <v>AÇÃO. AF_1</v>
          </cell>
          <cell r="B10202">
            <v>42036</v>
          </cell>
        </row>
        <row r="10203">
          <cell r="A10203">
            <v>92939</v>
          </cell>
          <cell r="B10203" t="str">
            <v>LUVA DE REDUÇÃO, EM FERRO GALVANIZADO, 1" X 3/4", CONEXÃO ROSQUEADA, I</v>
          </cell>
          <cell r="C10203" t="str">
            <v>UN</v>
          </cell>
          <cell r="D10203" t="str">
            <v>CR</v>
          </cell>
          <cell r="E10203">
            <v>16.079999999999998</v>
          </cell>
        </row>
        <row r="10204">
          <cell r="A10204" t="str">
            <v>NSTALADO E</v>
          </cell>
          <cell r="B10204" t="str">
            <v>M REDE DE ALIMENTAÇÃO PARA SPRINKLER - FORNECIMENTO E INSTAL</v>
          </cell>
        </row>
        <row r="10205">
          <cell r="A10205" t="str">
            <v>SINAPI - S</v>
          </cell>
          <cell r="B10205" t="str">
            <v>ISTEMA NACIONAL DE PESQUISA DE CUSTOS E ÍNDICES DA CONSTRUÇÃO CIVIL</v>
          </cell>
        </row>
        <row r="10206">
          <cell r="A10206" t="str">
            <v>PCI.817.01</v>
          </cell>
          <cell r="B10206" t="e">
            <v>#NAME?</v>
          </cell>
          <cell r="D10206" t="str">
            <v>EM</v>
          </cell>
          <cell r="E10206" t="str">
            <v>06/2016 AS 13:04:4</v>
          </cell>
        </row>
        <row r="10207">
          <cell r="D10207" t="str">
            <v>TA</v>
          </cell>
          <cell r="E10207" t="str">
            <v>TÉCNICA: 13/06/20</v>
          </cell>
        </row>
        <row r="10208">
          <cell r="A10208" t="str">
            <v>ENCARGOS S</v>
          </cell>
          <cell r="B10208" t="str">
            <v>OCIAIS DESONERADOS: 90,80%(HORA)   52,84%(MÊS)</v>
          </cell>
        </row>
        <row r="10209">
          <cell r="A10209" t="str">
            <v>ABRANGÊNCI</v>
          </cell>
          <cell r="B10209" t="str">
            <v>A : NACIONAL                                              LOCALIDADE  : BELO</v>
          </cell>
          <cell r="C10209" t="str">
            <v>HORI</v>
          </cell>
        </row>
        <row r="10210">
          <cell r="A10210" t="str">
            <v>REF.COLETA</v>
          </cell>
          <cell r="B10210" t="str">
            <v>: MEDIANO</v>
          </cell>
          <cell r="D10210" t="str">
            <v>TA</v>
          </cell>
          <cell r="E10210" t="str">
            <v>: 05/2016</v>
          </cell>
        </row>
        <row r="10211">
          <cell r="A10211" t="str">
            <v>CÓDIGO</v>
          </cell>
          <cell r="B10211" t="str">
            <v>|D E S C R I Ç Ã O                                                   |UN</v>
          </cell>
          <cell r="C10211" t="str">
            <v>IDADE</v>
          </cell>
          <cell r="D10211" t="str">
            <v>DE</v>
          </cell>
          <cell r="E10211" t="str">
            <v>|CUSTO TOTA</v>
          </cell>
        </row>
        <row r="10212">
          <cell r="A10212" t="str">
            <v>VÍNCULO...</v>
          </cell>
          <cell r="B10212" t="str">
            <v>..: CAIXA REFERENCIAL</v>
          </cell>
        </row>
        <row r="10213">
          <cell r="A10213" t="str">
            <v>AÇÃO. AF_1</v>
          </cell>
          <cell r="B10213">
            <v>42036</v>
          </cell>
        </row>
        <row r="10214">
          <cell r="A10214">
            <v>92940</v>
          </cell>
          <cell r="B10214" t="str">
            <v>LUVA DE REDUÇÃO, EM FERRO GALVANIZADO, 1.1/4" X 1", CONEXÃO ROSQUEADA,</v>
          </cell>
          <cell r="C10214" t="str">
            <v>UN</v>
          </cell>
          <cell r="D10214" t="str">
            <v>CR</v>
          </cell>
          <cell r="E10214">
            <v>19.37</v>
          </cell>
        </row>
        <row r="10215">
          <cell r="A10215" t="str">
            <v>INSTALADO</v>
          </cell>
          <cell r="B10215" t="str">
            <v>EM REDE DE ALIMENTAÇÃO PARA SPRINKLER - FORNECIMENTO E INST</v>
          </cell>
        </row>
        <row r="10216">
          <cell r="A10216" t="str">
            <v>ALAÇÃO. AF</v>
          </cell>
          <cell r="B10216" t="str">
            <v>_12/2015</v>
          </cell>
        </row>
        <row r="10217">
          <cell r="A10217">
            <v>92941</v>
          </cell>
          <cell r="B10217" t="str">
            <v>LUVA DE REDUÇÃO, EM FERRO GALVANIZADO, 1.1/4" X 1/2", CONEXÃO ROSQUEAD</v>
          </cell>
          <cell r="C10217" t="str">
            <v>UN</v>
          </cell>
          <cell r="D10217" t="str">
            <v>CR</v>
          </cell>
          <cell r="E10217">
            <v>19.190000000000001</v>
          </cell>
        </row>
        <row r="10218">
          <cell r="A10218" t="str">
            <v>A, INSTALA</v>
          </cell>
          <cell r="B10218" t="str">
            <v>DO EM REDE DE ALIMENTAÇÃO PARA SPRINKLER - FORNECIMENTO E IN</v>
          </cell>
        </row>
        <row r="10219">
          <cell r="A10219" t="str">
            <v>STALAÇÃO.</v>
          </cell>
          <cell r="B10219" t="str">
            <v>AF_12/2015</v>
          </cell>
        </row>
        <row r="10220">
          <cell r="A10220">
            <v>92942</v>
          </cell>
          <cell r="B10220" t="str">
            <v>LUVA DE REDUÇÃO, EM FERRO GALVANIZADO, 1.1/4" X 3/4", CONEXÃO ROSQUEAD</v>
          </cell>
          <cell r="C10220" t="str">
            <v>UN</v>
          </cell>
          <cell r="D10220" t="str">
            <v>CR</v>
          </cell>
          <cell r="E10220">
            <v>19.190000000000001</v>
          </cell>
        </row>
        <row r="10221">
          <cell r="A10221" t="str">
            <v>A, INSTALA</v>
          </cell>
          <cell r="B10221" t="str">
            <v>DO EM REDE DE ALIMENTAÇÃO PARA SPRINKLER - FORNECIMENTO E IN</v>
          </cell>
        </row>
        <row r="10222">
          <cell r="A10222" t="str">
            <v>STALAÇÃO.</v>
          </cell>
          <cell r="B10222" t="str">
            <v>AF_12/2015</v>
          </cell>
        </row>
        <row r="10223">
          <cell r="A10223">
            <v>92943</v>
          </cell>
          <cell r="B10223" t="str">
            <v>LUVA DE REDUÇÃO, EM FERRO GALVANIZADO, 1.1/2" X 1.1/4", CONEXÃO ROSQUE</v>
          </cell>
          <cell r="C10223" t="str">
            <v>UN</v>
          </cell>
          <cell r="D10223" t="str">
            <v>CR</v>
          </cell>
          <cell r="E10223">
            <v>23.34</v>
          </cell>
        </row>
        <row r="10224">
          <cell r="A10224" t="str">
            <v>ADA, INSTA</v>
          </cell>
          <cell r="B10224" t="str">
            <v>LADO EM REDE DE ALIMENTAÇÃO PARA SPRINKLER - FORNECIMENTO E</v>
          </cell>
        </row>
        <row r="10225">
          <cell r="A10225" t="str">
            <v>INSTALAÇÃO</v>
          </cell>
          <cell r="B10225" t="str">
            <v>. AF_12/2015</v>
          </cell>
        </row>
        <row r="10226">
          <cell r="A10226">
            <v>92944</v>
          </cell>
          <cell r="B10226" t="str">
            <v>LUVA DE REDUÇÃO, EM FERRO GALVANIZADO, 1.1/2" X 1", CONEXÃO ROSQUEADA,</v>
          </cell>
          <cell r="C10226" t="str">
            <v>UN</v>
          </cell>
          <cell r="D10226" t="str">
            <v>CR</v>
          </cell>
          <cell r="E10226">
            <v>23.52</v>
          </cell>
        </row>
        <row r="10227">
          <cell r="A10227" t="str">
            <v>INSTALADO</v>
          </cell>
          <cell r="B10227" t="str">
            <v>EM REDE DE ALIMENTAÇÃO PARA SPRINKLER - FORNECIMENTO E INST</v>
          </cell>
        </row>
        <row r="10228">
          <cell r="A10228" t="str">
            <v>ALAÇÃO. AF</v>
          </cell>
          <cell r="B10228" t="str">
            <v>_12/2015</v>
          </cell>
        </row>
        <row r="10229">
          <cell r="A10229">
            <v>92945</v>
          </cell>
          <cell r="B10229" t="str">
            <v>LUVA DE REDUÇÃO, EM FERRO GALVANIZADO, 1.1/2" X 3/4", CONEXÃO ROSQUEAD</v>
          </cell>
          <cell r="C10229" t="str">
            <v>UN</v>
          </cell>
          <cell r="D10229" t="str">
            <v>CR</v>
          </cell>
          <cell r="E10229">
            <v>23.12</v>
          </cell>
        </row>
        <row r="10230">
          <cell r="A10230" t="str">
            <v>A, INSTALA</v>
          </cell>
          <cell r="B10230" t="str">
            <v>DO EM REDE DE ALIMENTAÇÃO PARA SPRINKLER - FORNECIMENTO E IN</v>
          </cell>
        </row>
        <row r="10231">
          <cell r="A10231" t="str">
            <v>STALAÇÃO.</v>
          </cell>
          <cell r="B10231" t="str">
            <v>AF_12/2015</v>
          </cell>
        </row>
        <row r="10232">
          <cell r="A10232">
            <v>92946</v>
          </cell>
          <cell r="B10232" t="str">
            <v>LUVA DE REDUÇÃO, EM FERRO GALVANIZADO, 2" X 1.1/2", CONEXÃO ROSQUEADA,</v>
          </cell>
          <cell r="C10232" t="str">
            <v>UN</v>
          </cell>
          <cell r="D10232" t="str">
            <v>CR</v>
          </cell>
          <cell r="E10232">
            <v>31.4</v>
          </cell>
        </row>
        <row r="10233">
          <cell r="A10233" t="str">
            <v>INSTALADO</v>
          </cell>
          <cell r="B10233" t="str">
            <v>EM REDE DE ALIMENTAÇÃO PARA SPRINKLER - FORNECIMENTO E INST</v>
          </cell>
        </row>
        <row r="10234">
          <cell r="A10234" t="str">
            <v>ALAÇÃO. AF</v>
          </cell>
          <cell r="B10234" t="str">
            <v>_12/2015</v>
          </cell>
        </row>
        <row r="10235">
          <cell r="A10235">
            <v>92947</v>
          </cell>
          <cell r="B10235" t="str">
            <v>LUVA DE REDUÇÃO, EM FERRO GALVANIZADO, 2" X 1.1/4", CONEXÃO ROSQUEADA,</v>
          </cell>
          <cell r="C10235" t="str">
            <v>UN</v>
          </cell>
          <cell r="D10235" t="str">
            <v>CR</v>
          </cell>
          <cell r="E10235">
            <v>31.35</v>
          </cell>
        </row>
        <row r="10236">
          <cell r="A10236" t="str">
            <v>INSTALADO</v>
          </cell>
          <cell r="B10236" t="str">
            <v>EM REDE DE ALIMENTAÇÃO PARA SPRINKLER - FORNECIMENTO E INST</v>
          </cell>
        </row>
        <row r="10237">
          <cell r="A10237" t="str">
            <v>ALAÇÃO. AF</v>
          </cell>
          <cell r="B10237" t="str">
            <v>_12/2015</v>
          </cell>
        </row>
        <row r="10238">
          <cell r="A10238">
            <v>92948</v>
          </cell>
          <cell r="B10238" t="str">
            <v>LUVA DE REDUÇÃO, EM FERRO GALVANIZADO, 2" X 1", CONEXÃO ROSQUEADA, INS</v>
          </cell>
          <cell r="C10238" t="str">
            <v>UN</v>
          </cell>
          <cell r="D10238" t="str">
            <v>CR</v>
          </cell>
          <cell r="E10238">
            <v>31.17</v>
          </cell>
        </row>
        <row r="10239">
          <cell r="A10239" t="str">
            <v>TALADO EM</v>
          </cell>
          <cell r="B10239" t="str">
            <v>REDE DE ALIMENTAÇÃO PARA SPRINKLER - FORNECIMENTO E INSTALAÇ</v>
          </cell>
        </row>
        <row r="10240">
          <cell r="A10240" t="str">
            <v>ÃO. AF_12/</v>
          </cell>
          <cell r="B10240">
            <v>2015</v>
          </cell>
        </row>
        <row r="10241">
          <cell r="A10241" t="str">
            <v>SINAPI - S</v>
          </cell>
          <cell r="B10241" t="str">
            <v>ISTEMA NACIONAL DE PESQUISA DE CUSTOS E ÍNDICES DA CONSTRUÇÃO CIVIL</v>
          </cell>
        </row>
        <row r="10242">
          <cell r="A10242" t="str">
            <v>PCI.817.01</v>
          </cell>
          <cell r="B10242" t="e">
            <v>#NAME?</v>
          </cell>
          <cell r="D10242" t="str">
            <v>EM</v>
          </cell>
          <cell r="E10242" t="str">
            <v>06/2016 AS 13:04:4</v>
          </cell>
        </row>
        <row r="10243">
          <cell r="D10243" t="str">
            <v>TA</v>
          </cell>
          <cell r="E10243" t="str">
            <v>TÉCNICA: 13/06/20</v>
          </cell>
        </row>
        <row r="10244">
          <cell r="A10244" t="str">
            <v>ENCARGOS S</v>
          </cell>
          <cell r="B10244" t="str">
            <v>OCIAIS DESONERADOS: 90,80%(HORA)   52,84%(MÊS)</v>
          </cell>
        </row>
        <row r="10245">
          <cell r="A10245" t="str">
            <v>ABRANGÊNCI</v>
          </cell>
          <cell r="B10245" t="str">
            <v>A : NACIONAL                                              LOCALIDADE  : BELO</v>
          </cell>
          <cell r="C10245" t="str">
            <v>HORI</v>
          </cell>
        </row>
        <row r="10246">
          <cell r="A10246" t="str">
            <v>REF.COLETA</v>
          </cell>
          <cell r="B10246" t="str">
            <v>: MEDIANO</v>
          </cell>
          <cell r="D10246" t="str">
            <v>TA</v>
          </cell>
          <cell r="E10246" t="str">
            <v>: 05/2016</v>
          </cell>
        </row>
        <row r="10247">
          <cell r="A10247" t="str">
            <v>CÓDIGO</v>
          </cell>
          <cell r="B10247" t="str">
            <v>|D E S C R I Ç Ã O                                                   |UN</v>
          </cell>
          <cell r="C10247" t="str">
            <v>IDADE</v>
          </cell>
          <cell r="D10247" t="str">
            <v>DE</v>
          </cell>
          <cell r="E10247" t="str">
            <v>|CUSTO TOTA</v>
          </cell>
        </row>
        <row r="10248">
          <cell r="A10248" t="str">
            <v>VÍNCULO...</v>
          </cell>
          <cell r="B10248" t="str">
            <v>..: CAIXA REFERENCIAL</v>
          </cell>
        </row>
        <row r="10249">
          <cell r="A10249">
            <v>92949</v>
          </cell>
          <cell r="B10249" t="str">
            <v>LUVA DE REDUÇÃO, EM FERRO GALVANIZADO, 2 1/2" X 1.1/2", CONEXÃO ROSQUE</v>
          </cell>
          <cell r="C10249" t="str">
            <v>UN</v>
          </cell>
          <cell r="D10249" t="str">
            <v>CR</v>
          </cell>
          <cell r="E10249">
            <v>50.4</v>
          </cell>
        </row>
        <row r="10250">
          <cell r="A10250" t="str">
            <v>ADA, INSTA</v>
          </cell>
          <cell r="B10250" t="str">
            <v>LADO EM REDE DE ALIMENTAÇÃO PARA SPRINKLER - FORNECIMENTO E</v>
          </cell>
        </row>
        <row r="10251">
          <cell r="A10251" t="str">
            <v>INSTALAÇÃO</v>
          </cell>
          <cell r="B10251" t="str">
            <v>. AF_12/2015</v>
          </cell>
        </row>
        <row r="10252">
          <cell r="A10252">
            <v>92950</v>
          </cell>
          <cell r="B10252" t="str">
            <v>LUVA DE REDUÇÃO, EM FERRO GALVANIZADO, 2 1/2" X 2", CONEXÃO ROSQUEADA,</v>
          </cell>
          <cell r="C10252" t="str">
            <v>UN</v>
          </cell>
          <cell r="D10252" t="str">
            <v>CR</v>
          </cell>
          <cell r="E10252">
            <v>50.4</v>
          </cell>
        </row>
        <row r="10253">
          <cell r="A10253" t="str">
            <v>INSTALADO</v>
          </cell>
          <cell r="B10253" t="str">
            <v>EM REDE DE ALIMENTAÇÃO PARA SPRINKLER - FORNECIMENTO E INST</v>
          </cell>
        </row>
        <row r="10254">
          <cell r="A10254" t="str">
            <v>ALAÇÃO. AF</v>
          </cell>
          <cell r="B10254" t="str">
            <v>_12/2015</v>
          </cell>
        </row>
        <row r="10255">
          <cell r="A10255">
            <v>92951</v>
          </cell>
          <cell r="B10255" t="str">
            <v>LUVA DE REDUÇÃO, EM FERRO GALVANIZADO, 3" X 2.1/2", CONEXÃO ROSQUEADA,</v>
          </cell>
          <cell r="C10255" t="str">
            <v>UN</v>
          </cell>
          <cell r="D10255" t="str">
            <v>CR</v>
          </cell>
          <cell r="E10255">
            <v>69.2</v>
          </cell>
        </row>
        <row r="10256">
          <cell r="A10256" t="str">
            <v>INSTALADO</v>
          </cell>
          <cell r="B10256" t="str">
            <v>EM REDE DE ALIMENTAÇÃO PARA SPRINKLER - FORNECIMENTO E INST</v>
          </cell>
        </row>
        <row r="10257">
          <cell r="A10257" t="str">
            <v>ALAÇÃO. AF</v>
          </cell>
          <cell r="B10257" t="str">
            <v>_12/2015</v>
          </cell>
        </row>
        <row r="10258">
          <cell r="A10258">
            <v>92952</v>
          </cell>
          <cell r="B10258" t="str">
            <v>LUVA DE REDUÇÃO, EM FERRO GALVANIZADO, 3" X 2", CONEXÃO ROSQUEADA, INS</v>
          </cell>
          <cell r="C10258" t="str">
            <v>UN</v>
          </cell>
          <cell r="D10258" t="str">
            <v>CR</v>
          </cell>
          <cell r="E10258">
            <v>69.2</v>
          </cell>
        </row>
        <row r="10259">
          <cell r="A10259" t="str">
            <v>TALADO EM</v>
          </cell>
          <cell r="B10259" t="str">
            <v>REDE DE ALIMENTAÇÃO PARA SPRINKLER - FORNECIMENTO E INSTALAÇ</v>
          </cell>
        </row>
        <row r="10260">
          <cell r="A10260" t="str">
            <v>ÃO. AF_12/</v>
          </cell>
          <cell r="B10260">
            <v>2015</v>
          </cell>
        </row>
        <row r="10261">
          <cell r="A10261">
            <v>92953</v>
          </cell>
          <cell r="B10261" t="str">
            <v>LUVA DE REDUÇÃO, EM FERRO GALVANIZADO, 3/4" X 1/2", CONEXÃO ROSQUEADA,</v>
          </cell>
          <cell r="C10261" t="str">
            <v>UN</v>
          </cell>
          <cell r="D10261" t="str">
            <v>CR</v>
          </cell>
          <cell r="E10261">
            <v>13.5</v>
          </cell>
        </row>
        <row r="10262">
          <cell r="A10262" t="str">
            <v>INSTALADO</v>
          </cell>
          <cell r="B10262" t="str">
            <v>EM RAMAIS E SUB-RAMAIS DE GÁS - FORNECIMENTO E INSTALAÇÃO.</v>
          </cell>
        </row>
        <row r="10263">
          <cell r="A10263" t="str">
            <v>AF_12/2015</v>
          </cell>
        </row>
        <row r="10264">
          <cell r="A10264">
            <v>93050</v>
          </cell>
          <cell r="B10264" t="str">
            <v>LUVA PASSANTE EM COBRE, SEM ANEL DE SOLDA, DN 22 MM, INSTALADO EM PRUM</v>
          </cell>
          <cell r="C10264" t="str">
            <v>UN</v>
          </cell>
          <cell r="D10264" t="str">
            <v>CR</v>
          </cell>
          <cell r="E10264">
            <v>6.18</v>
          </cell>
        </row>
        <row r="10265">
          <cell r="A10265" t="str">
            <v>ADA   FORN</v>
          </cell>
          <cell r="B10265" t="str">
            <v>ECIMENTO E INSTALAÇÃO. AF_01/2016_P</v>
          </cell>
        </row>
        <row r="10266">
          <cell r="A10266">
            <v>93051</v>
          </cell>
          <cell r="B10266" t="str">
            <v>BUCHA DE REDUÇÃO EM COBRE, SEM ANEL DE SOLDA, PONTA X BOLSA, 22 X 15 M</v>
          </cell>
          <cell r="C10266" t="str">
            <v>UN</v>
          </cell>
          <cell r="D10266" t="str">
            <v>CR</v>
          </cell>
          <cell r="E10266">
            <v>5.7</v>
          </cell>
        </row>
        <row r="10267">
          <cell r="A10267" t="str">
            <v>M, INSTALA</v>
          </cell>
          <cell r="B10267" t="str">
            <v>DO EM PRUMADA   FORNECIMENTO E INSTALAÇÃO. AF_01/2016_P</v>
          </cell>
        </row>
        <row r="10268">
          <cell r="A10268">
            <v>93052</v>
          </cell>
          <cell r="B10268" t="str">
            <v>JUNTA DE EXPANSÃO EM COBRE, PONTA X PONTA, DN 22 MM, INSTALADO EM PRUM</v>
          </cell>
          <cell r="C10268" t="str">
            <v>UN</v>
          </cell>
          <cell r="D10268" t="str">
            <v>CR</v>
          </cell>
          <cell r="E10268">
            <v>278.70999999999998</v>
          </cell>
        </row>
        <row r="10269">
          <cell r="A10269" t="str">
            <v>ADA   FORN</v>
          </cell>
          <cell r="B10269" t="str">
            <v>ECIMENTO E INSTALAÇÃO. AF_01/2016_P</v>
          </cell>
        </row>
        <row r="10270">
          <cell r="A10270">
            <v>93054</v>
          </cell>
          <cell r="B10270" t="str">
            <v>CONECTOR EM BRONZE/LATÃO, SEM ANEL DE SOLDA, BOLSA X ROSCA F, 22 MM X</v>
          </cell>
          <cell r="C10270" t="str">
            <v>UN</v>
          </cell>
          <cell r="D10270" t="str">
            <v>CR</v>
          </cell>
          <cell r="E10270">
            <v>11.86</v>
          </cell>
        </row>
        <row r="10271">
          <cell r="A10271" t="str">
            <v>3/4, INSTA</v>
          </cell>
          <cell r="B10271" t="str">
            <v>LADO EM PRUMADA   FORNECIMENTO E INSTALAÇÃO. AF_01/2016_P</v>
          </cell>
        </row>
        <row r="10272">
          <cell r="A10272">
            <v>93055</v>
          </cell>
          <cell r="B10272" t="str">
            <v>CURVA DE TRANSPOSIÇÃO EM BRONZE/LATÃO, SEM ANEL DE SOLDA, BOLSA X BOLS</v>
          </cell>
          <cell r="C10272" t="str">
            <v>UN</v>
          </cell>
          <cell r="D10272" t="str">
            <v>CR</v>
          </cell>
          <cell r="E10272">
            <v>24.23</v>
          </cell>
        </row>
        <row r="10273">
          <cell r="A10273" t="str">
            <v>A, DN 22 M</v>
          </cell>
          <cell r="B10273" t="str">
            <v>M, INSTALADO EM PRUMADA   FORNECIMENTO E INSTALAÇÃO. AF_01/2</v>
          </cell>
        </row>
        <row r="10274">
          <cell r="A10274" t="str">
            <v>016_P</v>
          </cell>
        </row>
        <row r="10275">
          <cell r="A10275">
            <v>93056</v>
          </cell>
          <cell r="B10275" t="str">
            <v>LUVA PASSANTE EM COBRE, SEM ANEL DE SOLDA, DN 28 MM, INSTALADO EM PRUM</v>
          </cell>
          <cell r="C10275" t="str">
            <v>UN</v>
          </cell>
          <cell r="D10275" t="str">
            <v>CR</v>
          </cell>
          <cell r="E10275">
            <v>8.9700000000000006</v>
          </cell>
        </row>
        <row r="10276">
          <cell r="A10276" t="str">
            <v>ADA   FORN</v>
          </cell>
          <cell r="B10276" t="str">
            <v>ECIMENTO E INSTALAÇÃO. AF_01/2016_P</v>
          </cell>
        </row>
        <row r="10277">
          <cell r="A10277" t="str">
            <v>SINAPI - S</v>
          </cell>
          <cell r="B10277" t="str">
            <v>ISTEMA NACIONAL DE PESQUISA DE CUSTOS E ÍNDICES DA CONSTRUÇÃO CIVIL</v>
          </cell>
        </row>
        <row r="10278">
          <cell r="A10278" t="str">
            <v>PCI.817.01</v>
          </cell>
          <cell r="B10278" t="e">
            <v>#NAME?</v>
          </cell>
          <cell r="D10278" t="str">
            <v>EM</v>
          </cell>
          <cell r="E10278" t="str">
            <v>06/2016 AS 13:04:4</v>
          </cell>
        </row>
        <row r="10279">
          <cell r="D10279" t="str">
            <v>TA</v>
          </cell>
          <cell r="E10279" t="str">
            <v>TÉCNICA: 13/06/20</v>
          </cell>
        </row>
        <row r="10280">
          <cell r="A10280" t="str">
            <v>ENCARGOS S</v>
          </cell>
          <cell r="B10280" t="str">
            <v>OCIAIS DESONERADOS: 90,80%(HORA)   52,84%(MÊS)</v>
          </cell>
        </row>
        <row r="10281">
          <cell r="A10281" t="str">
            <v>ABRANGÊNCI</v>
          </cell>
          <cell r="B10281" t="str">
            <v>A : NACIONAL                                              LOCALIDADE  : BELO</v>
          </cell>
          <cell r="C10281" t="str">
            <v>HORI</v>
          </cell>
        </row>
        <row r="10282">
          <cell r="A10282" t="str">
            <v>REF.COLETA</v>
          </cell>
          <cell r="B10282" t="str">
            <v>: MEDIANO</v>
          </cell>
          <cell r="D10282" t="str">
            <v>TA</v>
          </cell>
          <cell r="E10282" t="str">
            <v>: 05/2016</v>
          </cell>
        </row>
        <row r="10283">
          <cell r="A10283" t="str">
            <v>CÓDIGO</v>
          </cell>
          <cell r="B10283" t="str">
            <v>|D E S C R I Ç Ã O                                                   |UN</v>
          </cell>
          <cell r="C10283" t="str">
            <v>IDADE</v>
          </cell>
          <cell r="D10283" t="str">
            <v>DE</v>
          </cell>
          <cell r="E10283" t="str">
            <v>|CUSTO TOTA</v>
          </cell>
        </row>
        <row r="10284">
          <cell r="A10284" t="str">
            <v>VÍNCULO...</v>
          </cell>
          <cell r="B10284" t="str">
            <v>..: CAIXA REFERENCIAL</v>
          </cell>
        </row>
        <row r="10285">
          <cell r="A10285">
            <v>93057</v>
          </cell>
          <cell r="B10285" t="str">
            <v>BUCHA DE REDUÇÃO EM COBRE, SEM ANEL DE SOLDA, PONTA X BOLSA, 28 X 22 M</v>
          </cell>
          <cell r="C10285" t="str">
            <v>UN</v>
          </cell>
          <cell r="D10285" t="str">
            <v>CR</v>
          </cell>
          <cell r="E10285">
            <v>7.81</v>
          </cell>
        </row>
        <row r="10286">
          <cell r="A10286" t="str">
            <v>M, INSTALA</v>
          </cell>
          <cell r="B10286" t="str">
            <v>DO EM PRUMADA   FORNECIMENTO E INSTALAÇÃO. AF_01/2016_P</v>
          </cell>
        </row>
        <row r="10287">
          <cell r="A10287">
            <v>93058</v>
          </cell>
          <cell r="B10287" t="str">
            <v>JUNTA DE EXPANSÃO EM COBRE, PONTA X PONTA, DN 28 MM, INSTALADO EM PRUM</v>
          </cell>
          <cell r="C10287" t="str">
            <v>UN</v>
          </cell>
          <cell r="D10287" t="str">
            <v>CR</v>
          </cell>
          <cell r="E10287">
            <v>306.39999999999998</v>
          </cell>
        </row>
        <row r="10288">
          <cell r="A10288" t="str">
            <v>ADA   FORN</v>
          </cell>
          <cell r="B10288" t="str">
            <v>ECIMENTO E INSTALAÇÃO. AF_01/2016_P</v>
          </cell>
        </row>
        <row r="10289">
          <cell r="A10289">
            <v>93059</v>
          </cell>
          <cell r="B10289" t="str">
            <v>CONECTOR EM BRONZE/LATÃO, SEM ANEL DE SOLDA, BOLSA X ROSCA F, 28 MM X</v>
          </cell>
          <cell r="C10289" t="str">
            <v>UN</v>
          </cell>
          <cell r="D10289" t="str">
            <v>CR</v>
          </cell>
          <cell r="E10289">
            <v>16.22</v>
          </cell>
        </row>
        <row r="10290">
          <cell r="A10290" t="str">
            <v>1/2, INSTA</v>
          </cell>
          <cell r="B10290" t="str">
            <v>LADO EM PRUMADA   FORNECIMENTO E INSTALAÇÃO. AF_01/2016_P</v>
          </cell>
        </row>
        <row r="10291">
          <cell r="A10291">
            <v>93060</v>
          </cell>
          <cell r="B10291" t="str">
            <v>CURVA DE TRANSPOSIÇÃO EM BRONZE/LATÃO, SEM ANEL DE SOLDA, BOLSA X BOLS</v>
          </cell>
          <cell r="C10291" t="str">
            <v>UN</v>
          </cell>
          <cell r="D10291" t="str">
            <v>CR</v>
          </cell>
          <cell r="E10291">
            <v>42.16</v>
          </cell>
        </row>
        <row r="10292">
          <cell r="A10292" t="str">
            <v>A, 28 MM,</v>
          </cell>
          <cell r="B10292" t="str">
            <v>INSTALADO EM PRUMADA   FORNECIMENTO E INSTALAÇÃO. AF_01/2016</v>
          </cell>
        </row>
        <row r="10293">
          <cell r="A10293" t="str">
            <v>_P</v>
          </cell>
        </row>
        <row r="10294">
          <cell r="A10294">
            <v>93061</v>
          </cell>
          <cell r="B10294" t="str">
            <v>LUVA PASSANTE EM COBRE, SEM ANEL DE SOLDA, DN 35 MM, INSTALADO EM PRUM</v>
          </cell>
          <cell r="C10294" t="str">
            <v>UN</v>
          </cell>
          <cell r="D10294" t="str">
            <v>CR</v>
          </cell>
          <cell r="E10294">
            <v>16.79</v>
          </cell>
        </row>
        <row r="10295">
          <cell r="A10295" t="str">
            <v>ADA   FORN</v>
          </cell>
          <cell r="B10295" t="str">
            <v>ECIMENTO E INSTALAÇÃO. AF_01/2016_P</v>
          </cell>
        </row>
        <row r="10296">
          <cell r="A10296">
            <v>93062</v>
          </cell>
          <cell r="B10296" t="str">
            <v>BUCHA DE REDUÇÃO EM COBRE, SEM ANEL DE SOLDA, PONTA X BOLSA, 35 X 28 M</v>
          </cell>
          <cell r="C10296" t="str">
            <v>UN</v>
          </cell>
          <cell r="D10296" t="str">
            <v>CR</v>
          </cell>
          <cell r="E10296">
            <v>14.54</v>
          </cell>
        </row>
        <row r="10297">
          <cell r="A10297" t="str">
            <v>M, INSTALA</v>
          </cell>
          <cell r="B10297" t="str">
            <v>DO EM PRUMADA   FORNECIMENTO E INSTALAÇÃO. AF_01/2016_P</v>
          </cell>
        </row>
        <row r="10298">
          <cell r="A10298">
            <v>93063</v>
          </cell>
          <cell r="B10298" t="str">
            <v>JUNTA DE EXPANSÃO EM BRONZE/LATÃO, PONTA X PONTA, DN 35 MM, INSTALADO</v>
          </cell>
          <cell r="C10298" t="str">
            <v>UN</v>
          </cell>
          <cell r="D10298" t="str">
            <v>CR</v>
          </cell>
          <cell r="E10298">
            <v>350.85</v>
          </cell>
        </row>
        <row r="10299">
          <cell r="A10299" t="str">
            <v>EM PRUMADA</v>
          </cell>
          <cell r="B10299" t="str">
            <v>FORNECIMENTO E INSTALAÇÃO. AF_01/2016_P</v>
          </cell>
        </row>
        <row r="10300">
          <cell r="A10300">
            <v>93064</v>
          </cell>
          <cell r="B10300" t="str">
            <v>LUVA PASSANTE EM COBRE, SEM ANEL DE SOLDA, DN 42 MM, INSTALADO EM PRUM</v>
          </cell>
          <cell r="C10300" t="str">
            <v>UN</v>
          </cell>
          <cell r="D10300" t="str">
            <v>CR</v>
          </cell>
          <cell r="E10300">
            <v>25.11</v>
          </cell>
        </row>
        <row r="10301">
          <cell r="A10301" t="str">
            <v>ADA   FORN</v>
          </cell>
          <cell r="B10301" t="str">
            <v>ECIMENTO E INSTALAÇÃO. AF_01/2016_P</v>
          </cell>
        </row>
        <row r="10302">
          <cell r="A10302">
            <v>93065</v>
          </cell>
          <cell r="B10302" t="str">
            <v>BUCHA DE REDUÇÃO EM COBRE, SEM ANEL DE SOLDA, PONTA X BOLSA, 42 X 35 M</v>
          </cell>
          <cell r="C10302" t="str">
            <v>UN</v>
          </cell>
          <cell r="D10302" t="str">
            <v>CR</v>
          </cell>
          <cell r="E10302">
            <v>23.45</v>
          </cell>
        </row>
        <row r="10303">
          <cell r="A10303" t="str">
            <v>M, INSTALA</v>
          </cell>
          <cell r="B10303" t="str">
            <v>DO EM PRUMADA   FORNECIMENTO E INSTALAÇÃO. AF_01/2016_P</v>
          </cell>
        </row>
        <row r="10304">
          <cell r="A10304">
            <v>93066</v>
          </cell>
          <cell r="B10304" t="str">
            <v>JUNTA DE EXPANSÃO EM BRONZE/LATÃO, PONTA X PONTA, DN 42 MM, INSTALADO</v>
          </cell>
          <cell r="C10304" t="str">
            <v>UN</v>
          </cell>
          <cell r="D10304" t="str">
            <v>CR</v>
          </cell>
          <cell r="E10304">
            <v>439.55</v>
          </cell>
        </row>
        <row r="10305">
          <cell r="A10305" t="str">
            <v>EM PRUMADA</v>
          </cell>
          <cell r="B10305" t="str">
            <v>FORNECIMENTO E INSTALAÇÃO. AF_01/2016_P</v>
          </cell>
        </row>
        <row r="10306">
          <cell r="A10306">
            <v>93067</v>
          </cell>
          <cell r="B10306" t="str">
            <v>LUVA PASSANTE EM COBRE, SEM ANEL DE SOLDA, DN 54 MM, INSTALADO EM PRUM</v>
          </cell>
          <cell r="C10306" t="str">
            <v>UN</v>
          </cell>
          <cell r="D10306" t="str">
            <v>CR</v>
          </cell>
          <cell r="E10306">
            <v>37.25</v>
          </cell>
        </row>
        <row r="10307">
          <cell r="A10307" t="str">
            <v>ADA   FORN</v>
          </cell>
          <cell r="B10307" t="str">
            <v>ECIMENTO E INSTALAÇÃO. AF_01/2016_P</v>
          </cell>
        </row>
        <row r="10308">
          <cell r="A10308">
            <v>93068</v>
          </cell>
          <cell r="B10308" t="str">
            <v>BUCHA DE REDUÇÃO EM COBRE, SEM ANEL DE SOLDA, PONTA X BOLSA, 54 X 42 M</v>
          </cell>
          <cell r="C10308" t="str">
            <v>UN</v>
          </cell>
          <cell r="D10308" t="str">
            <v>CR</v>
          </cell>
          <cell r="E10308">
            <v>32.380000000000003</v>
          </cell>
        </row>
        <row r="10309">
          <cell r="A10309" t="str">
            <v>M, INSTALA</v>
          </cell>
          <cell r="B10309" t="str">
            <v>DO EM PRUMADA   FORNECIMENTO E INSTALAÇÃO. AF_01/2016_P</v>
          </cell>
        </row>
        <row r="10310">
          <cell r="A10310">
            <v>93069</v>
          </cell>
          <cell r="B10310" t="str">
            <v>JUNTA DE EXPANSÃO EM BRONZE/LATÃO, PONTA X PONTA, DN 54 MM, INSTALADO</v>
          </cell>
          <cell r="C10310" t="str">
            <v>UN</v>
          </cell>
          <cell r="D10310" t="str">
            <v>CR</v>
          </cell>
          <cell r="E10310">
            <v>609.05999999999995</v>
          </cell>
        </row>
        <row r="10311">
          <cell r="A10311" t="str">
            <v>EM PRUMADA</v>
          </cell>
          <cell r="B10311" t="str">
            <v>FORNECIMENTO E INSTALAÇÃO. AF_01/2016_P</v>
          </cell>
        </row>
        <row r="10312">
          <cell r="A10312">
            <v>93070</v>
          </cell>
          <cell r="B10312" t="str">
            <v>LUVA PASSANTE EM COBRE, SEM ANEL DE SOLDA, DN 66 MM, INSTALADO EM PRUM</v>
          </cell>
          <cell r="C10312" t="str">
            <v>UN</v>
          </cell>
          <cell r="D10312" t="str">
            <v>CR</v>
          </cell>
          <cell r="E10312">
            <v>96.11</v>
          </cell>
        </row>
        <row r="10313">
          <cell r="A10313" t="str">
            <v>SINAPI - S</v>
          </cell>
          <cell r="B10313" t="str">
            <v>ISTEMA NACIONAL DE PESQUISA DE CUSTOS E ÍNDICES DA CONSTRUÇÃO CIVIL</v>
          </cell>
        </row>
        <row r="10314">
          <cell r="A10314" t="str">
            <v>PCI.817.01</v>
          </cell>
          <cell r="B10314" t="e">
            <v>#NAME?</v>
          </cell>
          <cell r="D10314" t="str">
            <v>EM</v>
          </cell>
          <cell r="E10314" t="str">
            <v>06/2016 AS 13:04:4</v>
          </cell>
        </row>
        <row r="10315">
          <cell r="D10315" t="str">
            <v>TA</v>
          </cell>
          <cell r="E10315" t="str">
            <v>TÉCNICA: 13/06/20</v>
          </cell>
        </row>
        <row r="10316">
          <cell r="A10316" t="str">
            <v>ENCARGOS S</v>
          </cell>
          <cell r="B10316" t="str">
            <v>OCIAIS DESONERADOS: 90,80%(HORA)   52,84%(MÊS)</v>
          </cell>
        </row>
        <row r="10317">
          <cell r="A10317" t="str">
            <v>ABRANGÊNCI</v>
          </cell>
          <cell r="B10317" t="str">
            <v>A : NACIONAL                                              LOCALIDADE  : BELO</v>
          </cell>
          <cell r="C10317" t="str">
            <v>HORI</v>
          </cell>
        </row>
        <row r="10318">
          <cell r="A10318" t="str">
            <v>REF.COLETA</v>
          </cell>
          <cell r="B10318" t="str">
            <v>: MEDIANO</v>
          </cell>
          <cell r="D10318" t="str">
            <v>TA</v>
          </cell>
          <cell r="E10318" t="str">
            <v>: 05/2016</v>
          </cell>
        </row>
        <row r="10319">
          <cell r="A10319" t="str">
            <v>CÓDIGO</v>
          </cell>
          <cell r="B10319" t="str">
            <v>|D E S C R I Ç Ã O                                                   |UN</v>
          </cell>
          <cell r="C10319" t="str">
            <v>IDADE</v>
          </cell>
          <cell r="D10319" t="str">
            <v>DE</v>
          </cell>
          <cell r="E10319" t="str">
            <v>|CUSTO TOTA</v>
          </cell>
        </row>
        <row r="10320">
          <cell r="A10320" t="str">
            <v>VÍNCULO...</v>
          </cell>
          <cell r="B10320" t="str">
            <v>..: CAIXA REFERENCIAL</v>
          </cell>
        </row>
        <row r="10321">
          <cell r="A10321" t="str">
            <v>ADA   FORN</v>
          </cell>
          <cell r="B10321" t="str">
            <v>ECIMENTO E INSTALAÇÃO. AF_01/2016_P</v>
          </cell>
        </row>
        <row r="10322">
          <cell r="A10322">
            <v>93071</v>
          </cell>
          <cell r="B10322" t="str">
            <v>BUCHA DE REDUÇÃO EM COBRE, SEM ANEL DE SOLDA, PONTA X BOLSA, 66 X 54 M</v>
          </cell>
          <cell r="C10322" t="str">
            <v>UN</v>
          </cell>
          <cell r="D10322" t="str">
            <v>CR</v>
          </cell>
          <cell r="E10322">
            <v>89.1</v>
          </cell>
        </row>
        <row r="10323">
          <cell r="A10323" t="str">
            <v>M, INSTALA</v>
          </cell>
          <cell r="B10323" t="str">
            <v>DO EM PRUMADA   FORNECIMENTO E INSTALAÇÃO. AF_01/2016_P</v>
          </cell>
        </row>
        <row r="10324">
          <cell r="A10324">
            <v>93072</v>
          </cell>
          <cell r="B10324" t="str">
            <v>JUNTA DE EXPANSÃO EM BRONZE/LATÃO, PONTA X PONTA, DN 66 MM, INSTALADO</v>
          </cell>
          <cell r="C10324" t="str">
            <v>UN</v>
          </cell>
          <cell r="D10324" t="str">
            <v>CR</v>
          </cell>
          <cell r="E10324">
            <v>803.69</v>
          </cell>
        </row>
        <row r="10325">
          <cell r="A10325" t="str">
            <v>EM PRUMADA</v>
          </cell>
          <cell r="B10325" t="str">
            <v>FORNECIMENTO E INSTALAÇÃO. AF_01/2016_P</v>
          </cell>
        </row>
        <row r="10326">
          <cell r="A10326">
            <v>93073</v>
          </cell>
          <cell r="B10326" t="str">
            <v>TE DUPLA CURVA EM BRONZE/LATÃO, SEM ANEL DE SOLDA, ROSCA F X BOLSA X R</v>
          </cell>
          <cell r="C10326" t="str">
            <v>UN</v>
          </cell>
          <cell r="D10326" t="str">
            <v>CR</v>
          </cell>
          <cell r="E10326">
            <v>44.6</v>
          </cell>
        </row>
        <row r="10327">
          <cell r="A10327" t="str">
            <v>OSCA F, 3/</v>
          </cell>
          <cell r="B10327" t="str">
            <v>4 X 22 X 3/4, INSTALADO EM PRUMADA   FORNECIMENTO E INSTAL</v>
          </cell>
        </row>
        <row r="10328">
          <cell r="A10328" t="str">
            <v>AÇÃO. AF_0</v>
          </cell>
          <cell r="B10328" t="str">
            <v>1/2016_P</v>
          </cell>
        </row>
        <row r="10329">
          <cell r="A10329">
            <v>93074</v>
          </cell>
          <cell r="B10329" t="str">
            <v>CURVA EM COBRE, 45 GRAUS, SEM ANEL DE SOLDA, BOLSA X BOLSA, DN 15 MM,</v>
          </cell>
          <cell r="C10329" t="str">
            <v>UN</v>
          </cell>
          <cell r="D10329" t="str">
            <v>CR</v>
          </cell>
          <cell r="E10329">
            <v>7.54</v>
          </cell>
        </row>
        <row r="10330">
          <cell r="A10330" t="str">
            <v>INSTALADO</v>
          </cell>
          <cell r="B10330" t="str">
            <v>EM RAMAL DE DISTRIBUIÇÃO   FORNECIMENTO E INSTALAÇÃO. AF_01/</v>
          </cell>
        </row>
        <row r="10331">
          <cell r="A10331" t="str">
            <v>2016_P</v>
          </cell>
        </row>
        <row r="10332">
          <cell r="A10332">
            <v>93075</v>
          </cell>
          <cell r="B10332" t="str">
            <v>COTOVELO EM BRONZE/LATÃO, 90 GRAUS, SEM ANEL DE SOLDA, BOLSA X ROSCA F</v>
          </cell>
          <cell r="C10332" t="str">
            <v>UN</v>
          </cell>
          <cell r="D10332" t="str">
            <v>CR</v>
          </cell>
          <cell r="E10332">
            <v>12.17</v>
          </cell>
        </row>
        <row r="10333">
          <cell r="A10333" t="str">
            <v>, DN 15 MM</v>
          </cell>
          <cell r="B10333" t="str">
            <v>X 1/2, INSTALADO EM RAMAL DE DISTRIBUIÇÃO   FORNECIMENTO E</v>
          </cell>
        </row>
        <row r="10334">
          <cell r="A10334" t="str">
            <v>INSTALAÇÃO</v>
          </cell>
          <cell r="B10334" t="str">
            <v>. AF_01/2016_P</v>
          </cell>
        </row>
        <row r="10335">
          <cell r="A10335">
            <v>93076</v>
          </cell>
          <cell r="B10335" t="str">
            <v>CURVA EM COBRE, 45 GRAUS, SEM ANEL DE SOLDA, BOLSA X BOLSA, DN 22 MM,</v>
          </cell>
          <cell r="C10335" t="str">
            <v>UN</v>
          </cell>
          <cell r="D10335" t="str">
            <v>CR</v>
          </cell>
          <cell r="E10335">
            <v>11.73</v>
          </cell>
        </row>
        <row r="10336">
          <cell r="A10336" t="str">
            <v>INSTALADO</v>
          </cell>
          <cell r="B10336" t="str">
            <v>EM RAMAL DE DISTRIBUIÇÃO   FORNECIMENTO E INSTALAÇÃO. AF_01/</v>
          </cell>
        </row>
        <row r="10337">
          <cell r="A10337" t="str">
            <v>2016_P</v>
          </cell>
        </row>
        <row r="10338">
          <cell r="A10338">
            <v>93077</v>
          </cell>
          <cell r="B10338" t="str">
            <v>COTOVELO EM BRONZE/LATÃO, 90 GRAUS, SEM ANEL DE SOLDA, BOLSA X ROSCA F</v>
          </cell>
          <cell r="C10338" t="str">
            <v>UN</v>
          </cell>
          <cell r="D10338" t="str">
            <v>CR</v>
          </cell>
          <cell r="E10338">
            <v>16.93</v>
          </cell>
        </row>
        <row r="10339">
          <cell r="A10339" t="str">
            <v>, DN 22 MM</v>
          </cell>
          <cell r="B10339" t="str">
            <v>X 1/2, INSTALADO EM RAMAL DE DISTRIBUIÇÃO   FORNECIMENTO E</v>
          </cell>
        </row>
        <row r="10340">
          <cell r="A10340" t="str">
            <v>INSTALAÇÃO</v>
          </cell>
          <cell r="B10340" t="str">
            <v>. AF_01/2016_P</v>
          </cell>
        </row>
        <row r="10341">
          <cell r="A10341">
            <v>93078</v>
          </cell>
          <cell r="B10341" t="str">
            <v>COTOVELO EM BRONZE/LATÃO, 90 GRAUS, SEM ANEL DE SOLDA, BOLSA X ROSCA F</v>
          </cell>
          <cell r="C10341" t="str">
            <v>UN</v>
          </cell>
          <cell r="D10341" t="str">
            <v>CR</v>
          </cell>
          <cell r="E10341">
            <v>18.29</v>
          </cell>
        </row>
        <row r="10342">
          <cell r="A10342" t="str">
            <v>, DN 22 MM</v>
          </cell>
          <cell r="B10342" t="str">
            <v>X 3/4, INSTALADO EM RAMAL DE DISTRIBUIÇÃO   FORNECIMENTO E</v>
          </cell>
        </row>
        <row r="10343">
          <cell r="A10343" t="str">
            <v>INSTALAÇÃO</v>
          </cell>
          <cell r="B10343" t="str">
            <v>. AF_01/2016_P</v>
          </cell>
        </row>
        <row r="10344">
          <cell r="A10344">
            <v>93079</v>
          </cell>
          <cell r="B10344" t="str">
            <v>CURVA EM COBRE, 45 GRAUS, SEM ANEL DE SOLDA, BOLSA X BOLSA, DN 28 MM,</v>
          </cell>
          <cell r="C10344" t="str">
            <v>UN</v>
          </cell>
          <cell r="D10344" t="str">
            <v>CR</v>
          </cell>
          <cell r="E10344">
            <v>16.13</v>
          </cell>
        </row>
        <row r="10345">
          <cell r="A10345" t="str">
            <v>INSTALADO</v>
          </cell>
          <cell r="B10345" t="str">
            <v>EM RAMAL DE DISTRIBUIÇÃO   FORNECIMENTO E INSTALAÇÃO. AF_01/</v>
          </cell>
        </row>
        <row r="10346">
          <cell r="A10346" t="str">
            <v>2016_P</v>
          </cell>
        </row>
        <row r="10347">
          <cell r="A10347">
            <v>93080</v>
          </cell>
          <cell r="B10347" t="str">
            <v>LUVA PASSANTE EM COBRE, SEM ANEL DE SOLDA, DN 15 MM, INSTALADO EM RAMA</v>
          </cell>
          <cell r="C10347" t="str">
            <v>UN</v>
          </cell>
          <cell r="D10347" t="str">
            <v>CR</v>
          </cell>
          <cell r="E10347">
            <v>4.82</v>
          </cell>
        </row>
        <row r="10348">
          <cell r="A10348" t="str">
            <v>L DE DISTR</v>
          </cell>
          <cell r="B10348" t="str">
            <v>IBUIÇÃO   FORNECIMENTO E INSTALAÇÃO. AF_01/2016_P</v>
          </cell>
        </row>
        <row r="10349">
          <cell r="A10349" t="str">
            <v>SINAPI - S</v>
          </cell>
          <cell r="B10349" t="str">
            <v>ISTEMA NACIONAL DE PESQUISA DE CUSTOS E ÍNDICES DA CONSTRUÇÃO CIVIL</v>
          </cell>
        </row>
        <row r="10350">
          <cell r="A10350" t="str">
            <v>PCI.817.01</v>
          </cell>
          <cell r="B10350" t="e">
            <v>#NAME?</v>
          </cell>
          <cell r="D10350" t="str">
            <v>EM</v>
          </cell>
          <cell r="E10350" t="str">
            <v>06/2016 AS 13:04:4</v>
          </cell>
        </row>
        <row r="10351">
          <cell r="D10351" t="str">
            <v>TA</v>
          </cell>
          <cell r="E10351" t="str">
            <v>TÉCNICA: 13/06/20</v>
          </cell>
        </row>
        <row r="10352">
          <cell r="A10352" t="str">
            <v>ENCARGOS S</v>
          </cell>
          <cell r="B10352" t="str">
            <v>OCIAIS DESONERADOS: 90,80%(HORA)   52,84%(MÊS)</v>
          </cell>
        </row>
        <row r="10353">
          <cell r="A10353" t="str">
            <v>ABRANGÊNCI</v>
          </cell>
          <cell r="B10353" t="str">
            <v>A : NACIONAL                                              LOCALIDADE  : BELO</v>
          </cell>
          <cell r="C10353" t="str">
            <v>HORI</v>
          </cell>
        </row>
        <row r="10354">
          <cell r="A10354" t="str">
            <v>REF.COLETA</v>
          </cell>
          <cell r="B10354" t="str">
            <v>: MEDIANO</v>
          </cell>
          <cell r="D10354" t="str">
            <v>TA</v>
          </cell>
          <cell r="E10354" t="str">
            <v>: 05/2016</v>
          </cell>
        </row>
        <row r="10355">
          <cell r="A10355" t="str">
            <v>CÓDIGO</v>
          </cell>
          <cell r="B10355" t="str">
            <v>|D E S C R I Ç Ã O                                                   |UN</v>
          </cell>
          <cell r="C10355" t="str">
            <v>IDADE</v>
          </cell>
          <cell r="D10355" t="str">
            <v>DE</v>
          </cell>
          <cell r="E10355" t="str">
            <v>|CUSTO TOTA</v>
          </cell>
        </row>
        <row r="10356">
          <cell r="A10356" t="str">
            <v>VÍNCULO...</v>
          </cell>
          <cell r="B10356" t="str">
            <v>..: CAIXA REFERENCIAL</v>
          </cell>
        </row>
        <row r="10357">
          <cell r="A10357">
            <v>93081</v>
          </cell>
          <cell r="B10357" t="str">
            <v>CONECTOR EM BRONZE/LATÃO, SEM ANEL DE SOLDA, BOLSA X ROSCA F, DN 15 MM</v>
          </cell>
          <cell r="C10357" t="str">
            <v>UN</v>
          </cell>
          <cell r="D10357" t="str">
            <v>CR</v>
          </cell>
          <cell r="E10357">
            <v>10.7</v>
          </cell>
        </row>
        <row r="10358">
          <cell r="A10358" t="str">
            <v>X 1/2, INS</v>
          </cell>
          <cell r="B10358" t="str">
            <v>TALADO EM RAMAL DE DISTRIBUIÇÃO   FORNECIMENTO E INSTALAÇÃ</v>
          </cell>
        </row>
        <row r="10359">
          <cell r="A10359" t="str">
            <v>O. AF_01/2</v>
          </cell>
          <cell r="B10359" t="str">
            <v>016_P</v>
          </cell>
        </row>
        <row r="10360">
          <cell r="A10360">
            <v>93082</v>
          </cell>
          <cell r="B10360" t="str">
            <v>CURVA DE TRANSPOSIÇÃO EM BRONZE/LATÃO, SEM ANEL DE SOLDA, DN 15 MM, IN</v>
          </cell>
          <cell r="C10360" t="str">
            <v>UN</v>
          </cell>
          <cell r="D10360" t="str">
            <v>CR</v>
          </cell>
          <cell r="E10360">
            <v>13.04</v>
          </cell>
        </row>
        <row r="10361">
          <cell r="A10361" t="str">
            <v>STALADO EM</v>
          </cell>
          <cell r="B10361" t="str">
            <v>RAMAL DE DISTRIBUIÇÃO   FORNECIMENTO E INSTALAÇÃO. AF_01/20</v>
          </cell>
        </row>
        <row r="10362">
          <cell r="A10362" t="str">
            <v>16_P</v>
          </cell>
        </row>
        <row r="10363">
          <cell r="A10363">
            <v>93083</v>
          </cell>
          <cell r="B10363" t="str">
            <v>JUNTA DE EXPANSÃO EM COBRE, PONTA X PONTA, DN 15 MM, INSTALADO EM RAMA</v>
          </cell>
          <cell r="C10363" t="str">
            <v>UN</v>
          </cell>
          <cell r="D10363" t="str">
            <v>CR</v>
          </cell>
          <cell r="E10363">
            <v>241.37</v>
          </cell>
        </row>
        <row r="10364">
          <cell r="A10364" t="str">
            <v>L DE DISTR</v>
          </cell>
          <cell r="B10364" t="str">
            <v>IBUIÇÃO   FORNECIMENTO E INSTALAÇÃO. AF_01/2016_P</v>
          </cell>
        </row>
        <row r="10365">
          <cell r="A10365">
            <v>93084</v>
          </cell>
          <cell r="B10365" t="str">
            <v>LUVA PASSANTE EM COBRE, SEM ANEL DE SOLDA, DN 22 MM, INSTALADO EM RAMA</v>
          </cell>
          <cell r="C10365" t="str">
            <v>UN</v>
          </cell>
          <cell r="D10365" t="str">
            <v>CR</v>
          </cell>
          <cell r="E10365">
            <v>7.59</v>
          </cell>
        </row>
        <row r="10366">
          <cell r="A10366" t="str">
            <v>L DE DISTR</v>
          </cell>
          <cell r="B10366" t="str">
            <v>IBUIÇÃO   FORNECIMENTO E INSTALAÇÃO. AF_01/2016_P</v>
          </cell>
        </row>
        <row r="10367">
          <cell r="A10367">
            <v>93085</v>
          </cell>
          <cell r="B10367" t="str">
            <v>BUCHA DE REDUÇÃO EM COBRE, SEM ANEL DE SOLDA, PONTA X BOLSA, 22 X 15 M</v>
          </cell>
          <cell r="C10367" t="str">
            <v>UN</v>
          </cell>
          <cell r="D10367" t="str">
            <v>CR</v>
          </cell>
          <cell r="E10367">
            <v>7.1</v>
          </cell>
        </row>
        <row r="10368">
          <cell r="A10368" t="str">
            <v>M, INSTALA</v>
          </cell>
          <cell r="B10368" t="str">
            <v>DO EM RAMAL DE DISTRIBUIÇÃO   FORNECIMENTO E INSTALAÇÃO. AF_</v>
          </cell>
        </row>
        <row r="10369">
          <cell r="A10369" t="str">
            <v>01/2016_P</v>
          </cell>
        </row>
        <row r="10370">
          <cell r="A10370">
            <v>93086</v>
          </cell>
          <cell r="B10370" t="str">
            <v>JUNTA DE EXPANSÃO EM COBRE, PONTA X PONTA, DN 22 MM, INSTALADO EM RAMA</v>
          </cell>
          <cell r="C10370" t="str">
            <v>UN</v>
          </cell>
          <cell r="D10370" t="str">
            <v>CR</v>
          </cell>
          <cell r="E10370">
            <v>280.11</v>
          </cell>
        </row>
        <row r="10371">
          <cell r="A10371" t="str">
            <v>L DE DISTR</v>
          </cell>
          <cell r="B10371" t="str">
            <v>IBUIÇÃO   FORNECIMENTO E INSTALAÇÃO. AF_01/2016_P</v>
          </cell>
        </row>
        <row r="10372">
          <cell r="A10372">
            <v>93087</v>
          </cell>
          <cell r="B10372" t="str">
            <v>CONECTOR EM BRONZE/LATÃO, SEM ANEL DE SOLDA, BOLSA X ROSCA F, DN 22 MM</v>
          </cell>
          <cell r="C10372" t="str">
            <v>UN</v>
          </cell>
          <cell r="D10372" t="str">
            <v>CR</v>
          </cell>
          <cell r="E10372">
            <v>11.46</v>
          </cell>
        </row>
        <row r="10373">
          <cell r="A10373" t="str">
            <v>X 1/2, INS</v>
          </cell>
          <cell r="B10373" t="str">
            <v>TALADO EM RAMAL DE DISTRIBUIÇÃO   FORNECIMENTO E INSTALAÇÃ</v>
          </cell>
        </row>
        <row r="10374">
          <cell r="A10374" t="str">
            <v>O. AF_01/2</v>
          </cell>
          <cell r="B10374" t="str">
            <v>016_P</v>
          </cell>
        </row>
        <row r="10375">
          <cell r="A10375">
            <v>93088</v>
          </cell>
          <cell r="B10375" t="str">
            <v>CONECTOR EM BRONZE/LATÃO, SEM ANEL DE SOLDA, BOLSA X ROSCA F, DN 22 MM</v>
          </cell>
          <cell r="C10375" t="str">
            <v>UN</v>
          </cell>
          <cell r="D10375" t="str">
            <v>CR</v>
          </cell>
          <cell r="E10375">
            <v>13.27</v>
          </cell>
        </row>
        <row r="10376">
          <cell r="A10376" t="str">
            <v>X 3/4, INS</v>
          </cell>
          <cell r="B10376" t="str">
            <v>TALADO EM RAMAL DE DISTRIBUIÇÃO   FORNECIMENTO E INSTALAÇÃ</v>
          </cell>
        </row>
        <row r="10377">
          <cell r="A10377" t="str">
            <v>O. AF_01/2</v>
          </cell>
          <cell r="B10377" t="str">
            <v>016_P</v>
          </cell>
        </row>
        <row r="10378">
          <cell r="A10378">
            <v>93089</v>
          </cell>
          <cell r="B10378" t="str">
            <v>CURVA DE TRANSPOSIÇÃO EM BRONZE/LATÃO, SEM ANEL DE SOLDA, BOLSA X BOLS</v>
          </cell>
          <cell r="C10378" t="str">
            <v>UN</v>
          </cell>
          <cell r="D10378" t="str">
            <v>CR</v>
          </cell>
          <cell r="E10378">
            <v>25.64</v>
          </cell>
        </row>
        <row r="10379">
          <cell r="A10379" t="str">
            <v>A, DN 22 M</v>
          </cell>
          <cell r="B10379" t="str">
            <v>M, INSTALADO EM RAMAL DE DISTRIBUIÇÃO   FORNECIMENTO E INSTA</v>
          </cell>
        </row>
        <row r="10380">
          <cell r="A10380" t="str">
            <v>LAÇÃO. AF_</v>
          </cell>
          <cell r="B10380" t="str">
            <v>01/2016_P</v>
          </cell>
        </row>
        <row r="10381">
          <cell r="A10381">
            <v>93090</v>
          </cell>
          <cell r="B10381" t="str">
            <v>LUVA PASSANTE EM COBRE, SEM ANEL DE SOLDA, DN 28 MM, INSTALADO EM RAMA</v>
          </cell>
          <cell r="C10381" t="str">
            <v>UN</v>
          </cell>
          <cell r="D10381" t="str">
            <v>CR</v>
          </cell>
          <cell r="E10381">
            <v>10.38</v>
          </cell>
        </row>
        <row r="10382">
          <cell r="A10382" t="str">
            <v>L DE DISTR</v>
          </cell>
          <cell r="B10382" t="str">
            <v>IBUIÇÃO   FORNECIMENTO E INSTALAÇÃO. AF_01/2016_P</v>
          </cell>
        </row>
        <row r="10383">
          <cell r="A10383">
            <v>93091</v>
          </cell>
          <cell r="B10383" t="str">
            <v>BUCHA DE REDUÇÃO EM COBRE, SEM ANEL DE SOLDA, PONTA X BOLSA, 28 X 22 M</v>
          </cell>
          <cell r="C10383" t="str">
            <v>UN</v>
          </cell>
          <cell r="D10383" t="str">
            <v>CR</v>
          </cell>
          <cell r="E10383">
            <v>9.2200000000000006</v>
          </cell>
        </row>
        <row r="10384">
          <cell r="A10384" t="str">
            <v>M, INSTALA</v>
          </cell>
          <cell r="B10384" t="str">
            <v>DO EM RAMAL DE DISTRIBUIÇÃO   FORNECIMENTO E INSTALAÇÃO. AF_</v>
          </cell>
        </row>
        <row r="10385">
          <cell r="A10385" t="str">
            <v>SINAPI - S</v>
          </cell>
          <cell r="B10385" t="str">
            <v>ISTEMA NACIONAL DE PESQUISA DE CUSTOS E ÍNDICES DA CONSTRUÇÃO CIVIL</v>
          </cell>
        </row>
        <row r="10386">
          <cell r="A10386" t="str">
            <v>PCI.817.01</v>
          </cell>
          <cell r="B10386" t="e">
            <v>#NAME?</v>
          </cell>
          <cell r="D10386" t="str">
            <v>EM</v>
          </cell>
          <cell r="E10386" t="str">
            <v>06/2016 AS 13:04:4</v>
          </cell>
        </row>
        <row r="10387">
          <cell r="D10387" t="str">
            <v>TA</v>
          </cell>
          <cell r="E10387" t="str">
            <v>TÉCNICA: 13/06/20</v>
          </cell>
        </row>
        <row r="10388">
          <cell r="A10388" t="str">
            <v>ENCARGOS S</v>
          </cell>
          <cell r="B10388" t="str">
            <v>OCIAIS DESONERADOS: 90,80%(HORA)   52,84%(MÊS)</v>
          </cell>
        </row>
        <row r="10389">
          <cell r="A10389" t="str">
            <v>ABRANGÊNCI</v>
          </cell>
          <cell r="B10389" t="str">
            <v>A : NACIONAL                                              LOCALIDADE  : BELO</v>
          </cell>
          <cell r="C10389" t="str">
            <v>HORI</v>
          </cell>
        </row>
        <row r="10390">
          <cell r="A10390" t="str">
            <v>REF.COLETA</v>
          </cell>
          <cell r="B10390" t="str">
            <v>: MEDIANO</v>
          </cell>
          <cell r="D10390" t="str">
            <v>TA</v>
          </cell>
          <cell r="E10390" t="str">
            <v>: 05/2016</v>
          </cell>
        </row>
        <row r="10391">
          <cell r="A10391" t="str">
            <v>CÓDIGO</v>
          </cell>
          <cell r="B10391" t="str">
            <v>|D E S C R I Ç Ã O                                                   |UN</v>
          </cell>
          <cell r="C10391" t="str">
            <v>IDADE</v>
          </cell>
          <cell r="D10391" t="str">
            <v>DE</v>
          </cell>
          <cell r="E10391" t="str">
            <v>|CUSTO TOTA</v>
          </cell>
        </row>
        <row r="10392">
          <cell r="A10392" t="str">
            <v>VÍNCULO...</v>
          </cell>
          <cell r="B10392" t="str">
            <v>..: CAIXA REFERENCIAL</v>
          </cell>
        </row>
        <row r="10393">
          <cell r="A10393" t="str">
            <v>01/2016_P</v>
          </cell>
        </row>
        <row r="10394">
          <cell r="A10394">
            <v>93092</v>
          </cell>
          <cell r="B10394" t="str">
            <v>JUNTA DE EXPANSÃO EM COBRE, PONTA X PONTA, DN 28 MM, INSTALADO EM RAMA</v>
          </cell>
          <cell r="C10394" t="str">
            <v>UN</v>
          </cell>
          <cell r="D10394" t="str">
            <v>CR</v>
          </cell>
          <cell r="E10394">
            <v>307.8</v>
          </cell>
        </row>
        <row r="10395">
          <cell r="A10395" t="str">
            <v>L DE DISTR</v>
          </cell>
          <cell r="B10395" t="str">
            <v>IBUIÇÃO   FORNECIMENTO E INSTALAÇÃO. AF_01/2016_P</v>
          </cell>
        </row>
        <row r="10396">
          <cell r="A10396">
            <v>93093</v>
          </cell>
          <cell r="B10396" t="str">
            <v>CONECTOR EM BRONZE/LATÃO, SEM ANEL DE SOLDA, BOLSA X ROSCA F, DN 28 MM</v>
          </cell>
          <cell r="C10396" t="str">
            <v>UN</v>
          </cell>
          <cell r="D10396" t="str">
            <v>CR</v>
          </cell>
          <cell r="E10396">
            <v>17.62</v>
          </cell>
        </row>
        <row r="10397">
          <cell r="A10397" t="str">
            <v>X 1/2, INS</v>
          </cell>
          <cell r="B10397" t="str">
            <v>TALADO EM RAMAL DE DISTRIBUIÇÃO   FORNECIMENTO E INSTALAÇÃ</v>
          </cell>
        </row>
        <row r="10398">
          <cell r="A10398" t="str">
            <v>O. AF_01/2</v>
          </cell>
          <cell r="B10398" t="str">
            <v>016_P</v>
          </cell>
        </row>
        <row r="10399">
          <cell r="A10399">
            <v>93094</v>
          </cell>
          <cell r="B10399" t="str">
            <v>CURVA DE TRANSPOSIÇÃO EM BRONZE/LATÃO, SEM ANEL DE SOLDA, BOLSA X BOLS</v>
          </cell>
          <cell r="C10399" t="str">
            <v>UN</v>
          </cell>
          <cell r="D10399" t="str">
            <v>CR</v>
          </cell>
          <cell r="E10399">
            <v>43.56</v>
          </cell>
        </row>
        <row r="10400">
          <cell r="A10400" t="str">
            <v>A, DN 28 M</v>
          </cell>
          <cell r="B10400" t="str">
            <v>M, INSTALADO EM RAMAL DE DISTRIBUIÇÃO   FORNECIMENTO E INSTA</v>
          </cell>
        </row>
        <row r="10401">
          <cell r="A10401" t="str">
            <v>LAÇÃO. AF_</v>
          </cell>
          <cell r="B10401" t="str">
            <v>01/2016_P</v>
          </cell>
        </row>
        <row r="10402">
          <cell r="A10402">
            <v>93095</v>
          </cell>
          <cell r="B10402" t="str">
            <v>TE DUPLA CURVA EM BRONZE/LATÃO, SEM ANEL DE SOLDA, ROSCA F X BOLSA X R</v>
          </cell>
          <cell r="C10402" t="str">
            <v>UN</v>
          </cell>
          <cell r="D10402" t="str">
            <v>CR</v>
          </cell>
          <cell r="E10402">
            <v>33.56</v>
          </cell>
        </row>
        <row r="10403">
          <cell r="A10403" t="str">
            <v>OSCA F, 1/</v>
          </cell>
          <cell r="B10403" t="str">
            <v>2 X 15 X 1/2, INSTALADO EM RAMAL DE DISTRIBUIÇÃO   FORNECI</v>
          </cell>
        </row>
        <row r="10404">
          <cell r="A10404" t="str">
            <v>MENTO E IN</v>
          </cell>
          <cell r="B10404" t="str">
            <v>STALAÇÃO. AF_01/2016_P</v>
          </cell>
        </row>
        <row r="10405">
          <cell r="A10405">
            <v>93096</v>
          </cell>
          <cell r="B10405" t="str">
            <v>TE DUPLA CURVA EM BRONZE/LATÃO, SEM ANEL DE SOLDA, ROSCA F  X BOLSA X</v>
          </cell>
          <cell r="C10405" t="str">
            <v>UN</v>
          </cell>
          <cell r="D10405" t="str">
            <v>CR</v>
          </cell>
          <cell r="E10405">
            <v>47.35</v>
          </cell>
        </row>
        <row r="10406">
          <cell r="A10406" t="str">
            <v>ROSCA F, 3</v>
          </cell>
          <cell r="B10406" t="str">
            <v>/4 X 22 X 3/4, INSTALADO EM RAMAL DE DISTRIBUIÇÃO   FORNEC</v>
          </cell>
        </row>
        <row r="10407">
          <cell r="A10407" t="str">
            <v>IMENTO E I</v>
          </cell>
          <cell r="B10407" t="str">
            <v>NSTALAÇÃO. AF_01/2016_P</v>
          </cell>
        </row>
        <row r="10408">
          <cell r="A10408">
            <v>93097</v>
          </cell>
          <cell r="B10408" t="str">
            <v>CURVA EM COBRE, 45 GRAUS, SEM ANEL DE SOLDA, BOLSA X BOLSA, DN 15 MM,</v>
          </cell>
          <cell r="C10408" t="str">
            <v>UN</v>
          </cell>
          <cell r="D10408" t="str">
            <v>CR</v>
          </cell>
          <cell r="E10408">
            <v>7.7</v>
          </cell>
        </row>
        <row r="10409">
          <cell r="A10409" t="str">
            <v>INSTALADO</v>
          </cell>
          <cell r="B10409" t="str">
            <v>EM RAMAL E SUB-RAMAL   FORNECIMENTO E INSTALAÇÃO. AF_01/2016</v>
          </cell>
        </row>
        <row r="10410">
          <cell r="A10410" t="str">
            <v>_P</v>
          </cell>
        </row>
        <row r="10411">
          <cell r="A10411">
            <v>93098</v>
          </cell>
          <cell r="B10411" t="str">
            <v>COTOVELO EM BRONZE/LATÃO, 90 GRAUS, SEM ANEL DE SOLDA, BOLSA X ROSCA F</v>
          </cell>
          <cell r="C10411" t="str">
            <v>UN</v>
          </cell>
          <cell r="D10411" t="str">
            <v>CR</v>
          </cell>
          <cell r="E10411">
            <v>12.33</v>
          </cell>
        </row>
        <row r="10412">
          <cell r="A10412" t="str">
            <v>, DN 15 MM</v>
          </cell>
          <cell r="B10412" t="str">
            <v>X 1/2, INSTALADO EM RAMAL E SUB-RAMAL   FORNECIMENTO E INS</v>
          </cell>
        </row>
        <row r="10413">
          <cell r="A10413" t="str">
            <v>TALAÇÃO. A</v>
          </cell>
          <cell r="B10413" t="str">
            <v>F_01/2016_P</v>
          </cell>
        </row>
        <row r="10414">
          <cell r="A10414">
            <v>93099</v>
          </cell>
          <cell r="B10414" t="str">
            <v>CURVA EM COBRE, 45 GRAUS, SEM ANEL DE SOLDA, BOLSA X BOLSA, DN 22 MM,</v>
          </cell>
          <cell r="C10414" t="str">
            <v>UN</v>
          </cell>
          <cell r="D10414" t="str">
            <v>CR</v>
          </cell>
          <cell r="E10414">
            <v>13.64</v>
          </cell>
        </row>
        <row r="10415">
          <cell r="A10415" t="str">
            <v>INSTALADO</v>
          </cell>
          <cell r="B10415" t="str">
            <v>EM RAMAL E SUB-RAMAL   FORNECIMENTO E INSTALAÇÃO. AF_01/2016</v>
          </cell>
        </row>
        <row r="10416">
          <cell r="A10416" t="str">
            <v>_P</v>
          </cell>
        </row>
        <row r="10417">
          <cell r="A10417">
            <v>93100</v>
          </cell>
          <cell r="B10417" t="str">
            <v>COTOVELO EM BRONZE/LATÃO, 90 GRAUS, SEM ANEL DE SOLDA, BOLSA X ROSCA F</v>
          </cell>
          <cell r="C10417" t="str">
            <v>UN</v>
          </cell>
          <cell r="D10417" t="str">
            <v>CR</v>
          </cell>
          <cell r="E10417">
            <v>18.829999999999998</v>
          </cell>
        </row>
        <row r="10418">
          <cell r="A10418" t="str">
            <v>, DN 22 MM</v>
          </cell>
          <cell r="B10418" t="str">
            <v>X 1/2, INSTALADO EM RAMAL E SUB-RAMAL   FORNECIMENTO E INS</v>
          </cell>
        </row>
        <row r="10419">
          <cell r="A10419" t="str">
            <v>TALAÇÃO. A</v>
          </cell>
          <cell r="B10419" t="str">
            <v>F_01/2016_P</v>
          </cell>
        </row>
        <row r="10420">
          <cell r="A10420">
            <v>93101</v>
          </cell>
          <cell r="B10420" t="str">
            <v>COTOVELO EM BRONZE/LATÃO, 90 GRAUS, SEM ANEL DE SOLDA, BOLSA X ROSCA F</v>
          </cell>
          <cell r="C10420" t="str">
            <v>UN</v>
          </cell>
          <cell r="D10420" t="str">
            <v>CR</v>
          </cell>
          <cell r="E10420">
            <v>20.2</v>
          </cell>
        </row>
        <row r="10421">
          <cell r="A10421" t="str">
            <v>SINAPI - S</v>
          </cell>
          <cell r="B10421" t="str">
            <v>ISTEMA NACIONAL DE PESQUISA DE CUSTOS E ÍNDICES DA CONSTRUÇÃO CIVIL</v>
          </cell>
        </row>
        <row r="10422">
          <cell r="A10422" t="str">
            <v>PCI.817.01</v>
          </cell>
          <cell r="B10422" t="e">
            <v>#NAME?</v>
          </cell>
          <cell r="D10422" t="str">
            <v>EM</v>
          </cell>
          <cell r="E10422" t="str">
            <v>06/2016 AS 13:04:4</v>
          </cell>
        </row>
        <row r="10423">
          <cell r="D10423" t="str">
            <v>TA</v>
          </cell>
          <cell r="E10423" t="str">
            <v>TÉCNICA: 13/06/20</v>
          </cell>
        </row>
        <row r="10424">
          <cell r="A10424" t="str">
            <v>ENCARGOS S</v>
          </cell>
          <cell r="B10424" t="str">
            <v>OCIAIS DESONERADOS: 90,80%(HORA)   52,84%(MÊS)</v>
          </cell>
        </row>
        <row r="10425">
          <cell r="A10425" t="str">
            <v>ABRANGÊNCI</v>
          </cell>
          <cell r="B10425" t="str">
            <v>A : NACIONAL                                              LOCALIDADE  : BELO</v>
          </cell>
          <cell r="C10425" t="str">
            <v>HORI</v>
          </cell>
        </row>
        <row r="10426">
          <cell r="A10426" t="str">
            <v>REF.COLETA</v>
          </cell>
          <cell r="B10426" t="str">
            <v>: MEDIANO</v>
          </cell>
          <cell r="D10426" t="str">
            <v>TA</v>
          </cell>
          <cell r="E10426" t="str">
            <v>: 05/2016</v>
          </cell>
        </row>
        <row r="10427">
          <cell r="A10427" t="str">
            <v>CÓDIGO</v>
          </cell>
          <cell r="B10427" t="str">
            <v>|D E S C R I Ç Ã O                                                   |UN</v>
          </cell>
          <cell r="C10427" t="str">
            <v>IDADE</v>
          </cell>
          <cell r="D10427" t="str">
            <v>DE</v>
          </cell>
          <cell r="E10427" t="str">
            <v>|CUSTO TOTA</v>
          </cell>
        </row>
        <row r="10428">
          <cell r="A10428" t="str">
            <v>VÍNCULO...</v>
          </cell>
          <cell r="B10428" t="str">
            <v>..: CAIXA REFERENCIAL</v>
          </cell>
        </row>
        <row r="10429">
          <cell r="A10429" t="str">
            <v>, DN 22 MM</v>
          </cell>
          <cell r="B10429" t="str">
            <v>X 3/4, INSTALADO EM RAMAL E SUB-RAMAL   FORNECIMENTO E INS</v>
          </cell>
        </row>
        <row r="10430">
          <cell r="A10430" t="str">
            <v>TALAÇÃO. A</v>
          </cell>
          <cell r="B10430" t="str">
            <v>F_01/2016_P</v>
          </cell>
        </row>
        <row r="10431">
          <cell r="A10431">
            <v>93102</v>
          </cell>
          <cell r="B10431" t="str">
            <v>CURVA EM COBRE, 45 GRAUS, SEM ANEL DE SOLDA, BOLSA X BOLSA, DN 28 MM,</v>
          </cell>
          <cell r="C10431" t="str">
            <v>UN</v>
          </cell>
          <cell r="D10431" t="str">
            <v>CR</v>
          </cell>
          <cell r="E10431">
            <v>18.079999999999998</v>
          </cell>
        </row>
        <row r="10432">
          <cell r="A10432" t="str">
            <v>INSTALADO</v>
          </cell>
          <cell r="B10432" t="str">
            <v>EM RAMAL E SUB-RAMAL   FORNECIMENTO E INSTALAÇÃO. AF_01/2016</v>
          </cell>
        </row>
        <row r="10433">
          <cell r="A10433" t="str">
            <v>_P</v>
          </cell>
        </row>
        <row r="10434">
          <cell r="A10434">
            <v>93103</v>
          </cell>
          <cell r="B10434" t="str">
            <v>LUVA PASSANTE EM COBRE, SEM ANEL DE SOLDA, DN 15 MM, INSTALADO EM RAMA</v>
          </cell>
          <cell r="C10434" t="str">
            <v>UN</v>
          </cell>
          <cell r="D10434" t="str">
            <v>CR</v>
          </cell>
          <cell r="E10434">
            <v>4.95</v>
          </cell>
        </row>
        <row r="10435">
          <cell r="A10435" t="str">
            <v>L E SUB-RA</v>
          </cell>
          <cell r="B10435" t="str">
            <v>MAL   FORNECIMENTO E INSTALAÇÃO. AF_01/2016_P</v>
          </cell>
        </row>
        <row r="10436">
          <cell r="A10436">
            <v>93104</v>
          </cell>
          <cell r="B10436" t="str">
            <v>CONECTOR EM BRONZE/LATÃO, SEM ANEL DE SOLDA, BOLSA X ROSCA F, 15 MM X</v>
          </cell>
          <cell r="C10436" t="str">
            <v>UN</v>
          </cell>
          <cell r="D10436" t="str">
            <v>CR</v>
          </cell>
          <cell r="E10436">
            <v>10.82</v>
          </cell>
        </row>
        <row r="10437">
          <cell r="A10437" t="str">
            <v>1/2,  INST</v>
          </cell>
          <cell r="B10437" t="str">
            <v>ALADO EM RAMAL E SUB-RAMAL   FORNECIMENTO E INSTALAÇÃO. AF_</v>
          </cell>
        </row>
        <row r="10438">
          <cell r="A10438" t="str">
            <v>01/2016_P</v>
          </cell>
        </row>
        <row r="10439">
          <cell r="A10439">
            <v>93105</v>
          </cell>
          <cell r="B10439" t="str">
            <v>CURVA DE TRANSPOSIÇÃO EM BRONZE/LATÃO, SEM ANEL DE SOLDA, BOLSA X BOLS</v>
          </cell>
          <cell r="C10439" t="str">
            <v>UN</v>
          </cell>
          <cell r="D10439" t="str">
            <v>CR</v>
          </cell>
          <cell r="E10439">
            <v>13.17</v>
          </cell>
        </row>
        <row r="10440">
          <cell r="A10440" t="str">
            <v>A, DN 15 M</v>
          </cell>
          <cell r="B10440" t="str">
            <v>M, INSTALADO EM RAMAL E SUB-RAMAL   FORNECIMENTO E INSTALAÇÃ</v>
          </cell>
        </row>
        <row r="10441">
          <cell r="A10441" t="str">
            <v>O. AF_01/2</v>
          </cell>
          <cell r="B10441" t="str">
            <v>016_P</v>
          </cell>
        </row>
        <row r="10442">
          <cell r="A10442">
            <v>93106</v>
          </cell>
          <cell r="B10442" t="str">
            <v>JUNTA DE EXPANSÃO EM COBRE, PONTA X PONTA, DN 15 MM, INSTALADO EM RAMA</v>
          </cell>
          <cell r="C10442" t="str">
            <v>UN</v>
          </cell>
          <cell r="D10442" t="str">
            <v>CR</v>
          </cell>
          <cell r="E10442">
            <v>241.5</v>
          </cell>
        </row>
        <row r="10443">
          <cell r="A10443" t="str">
            <v>L E SUB-RA</v>
          </cell>
          <cell r="B10443" t="str">
            <v>MAL   FORNECIMENTO E INSTALAÇÃO. AF_01/2016_P</v>
          </cell>
        </row>
        <row r="10444">
          <cell r="A10444">
            <v>93107</v>
          </cell>
          <cell r="B10444" t="str">
            <v>LUVA PASSANTE EM COBRE, SEM ANEL DE SOLDA, DN 22 MM, INSTALADO EM RAMA</v>
          </cell>
          <cell r="C10444" t="str">
            <v>UN</v>
          </cell>
          <cell r="D10444" t="str">
            <v>CR</v>
          </cell>
          <cell r="E10444">
            <v>8.83</v>
          </cell>
        </row>
        <row r="10445">
          <cell r="A10445" t="str">
            <v>L E SUB-RA</v>
          </cell>
          <cell r="B10445" t="str">
            <v>MAL   FORNECIMENTO E INSTALAÇÃO. AF_01/2016_P</v>
          </cell>
        </row>
        <row r="10446">
          <cell r="A10446">
            <v>93108</v>
          </cell>
          <cell r="B10446" t="str">
            <v>BUCHA DE REDUÇÃO EM COBRE, SEM ANEL DE SOLDA, PONTA X BOLSA, 22 X 15 M</v>
          </cell>
          <cell r="C10446" t="str">
            <v>UN</v>
          </cell>
          <cell r="D10446" t="str">
            <v>CR</v>
          </cell>
          <cell r="E10446">
            <v>8.34</v>
          </cell>
        </row>
        <row r="10447">
          <cell r="A10447" t="str">
            <v>M, INSTALA</v>
          </cell>
          <cell r="B10447" t="str">
            <v>DO EM RAMAL E SUB-RAMAL   FORNECIMENTO E INSTALAÇÃO. AF_01/2</v>
          </cell>
        </row>
        <row r="10448">
          <cell r="A10448" t="str">
            <v>016_P</v>
          </cell>
        </row>
        <row r="10449">
          <cell r="A10449">
            <v>93109</v>
          </cell>
          <cell r="B10449" t="str">
            <v>JUNTA DE EXPANSÃO EM COBRE, PONTA X PONTA, 22 MM, INSTALADO EM RAMAL E</v>
          </cell>
          <cell r="C10449" t="str">
            <v>UN</v>
          </cell>
          <cell r="D10449" t="str">
            <v>CR</v>
          </cell>
          <cell r="E10449">
            <v>281.35000000000002</v>
          </cell>
        </row>
        <row r="10450">
          <cell r="A10450" t="str">
            <v>SUB-RAMAL</v>
          </cell>
          <cell r="B10450" t="str">
            <v>FORNECIMENTO E INSTALAÇÃO. AF_01/2016_P</v>
          </cell>
        </row>
        <row r="10451">
          <cell r="A10451">
            <v>93110</v>
          </cell>
          <cell r="B10451" t="str">
            <v>CONECTOR EM BRONZE/LATÃO, SEM ANEL DE SOLDA, BOLSA X ROSCA F, 22 MM X</v>
          </cell>
          <cell r="C10451" t="str">
            <v>UN</v>
          </cell>
          <cell r="D10451" t="str">
            <v>CR</v>
          </cell>
          <cell r="E10451">
            <v>12.7</v>
          </cell>
        </row>
        <row r="10452">
          <cell r="A10452" t="str">
            <v>1/2, INSTA</v>
          </cell>
          <cell r="B10452" t="str">
            <v>LADO EM RAMAL E SUB-RAMAL   FORNECIMENTO E INSTALAÇÃO. AF_0</v>
          </cell>
        </row>
        <row r="10453">
          <cell r="A10453" t="str">
            <v>1/2016_P</v>
          </cell>
        </row>
        <row r="10454">
          <cell r="A10454">
            <v>93111</v>
          </cell>
          <cell r="B10454" t="str">
            <v>CONECTOR EM BRONZE/LATÃO, SEM ANEL DE SOLDA, BOLSA X ROSCA F, 22 MM X</v>
          </cell>
          <cell r="C10454" t="str">
            <v>UN</v>
          </cell>
          <cell r="D10454" t="str">
            <v>CR</v>
          </cell>
          <cell r="E10454">
            <v>14.51</v>
          </cell>
        </row>
        <row r="10455">
          <cell r="A10455" t="str">
            <v>3/4, INSTA</v>
          </cell>
          <cell r="B10455" t="str">
            <v>LADO EM RAMAL E SUB-RAMAL   FORNECIMENTO E INSTALAÇÃO. AF_0</v>
          </cell>
        </row>
        <row r="10456">
          <cell r="A10456" t="str">
            <v>1/2016_P</v>
          </cell>
        </row>
        <row r="10457">
          <cell r="A10457" t="str">
            <v>SINAPI - S</v>
          </cell>
          <cell r="B10457" t="str">
            <v>ISTEMA NACIONAL DE PESQUISA DE CUSTOS E ÍNDICES DA CONSTRUÇÃO CIVIL</v>
          </cell>
        </row>
        <row r="10458">
          <cell r="A10458" t="str">
            <v>PCI.817.01</v>
          </cell>
          <cell r="B10458" t="e">
            <v>#NAME?</v>
          </cell>
          <cell r="D10458" t="str">
            <v>EM</v>
          </cell>
          <cell r="E10458" t="str">
            <v>06/2016 AS 13:04:4</v>
          </cell>
        </row>
        <row r="10459">
          <cell r="D10459" t="str">
            <v>TA</v>
          </cell>
          <cell r="E10459" t="str">
            <v>TÉCNICA: 13/06/20</v>
          </cell>
        </row>
        <row r="10460">
          <cell r="A10460" t="str">
            <v>ENCARGOS S</v>
          </cell>
          <cell r="B10460" t="str">
            <v>OCIAIS DESONERADOS: 90,80%(HORA)   52,84%(MÊS)</v>
          </cell>
        </row>
        <row r="10461">
          <cell r="A10461" t="str">
            <v>ABRANGÊNCI</v>
          </cell>
          <cell r="B10461" t="str">
            <v>A : NACIONAL                                              LOCALIDADE  : BELO</v>
          </cell>
          <cell r="C10461" t="str">
            <v>HORI</v>
          </cell>
        </row>
        <row r="10462">
          <cell r="A10462" t="str">
            <v>REF.COLETA</v>
          </cell>
          <cell r="B10462" t="str">
            <v>: MEDIANO</v>
          </cell>
          <cell r="D10462" t="str">
            <v>TA</v>
          </cell>
          <cell r="E10462" t="str">
            <v>: 05/2016</v>
          </cell>
        </row>
        <row r="10463">
          <cell r="A10463" t="str">
            <v>CÓDIGO</v>
          </cell>
          <cell r="B10463" t="str">
            <v>|D E S C R I Ç Ã O                                                   |UN</v>
          </cell>
          <cell r="C10463" t="str">
            <v>IDADE</v>
          </cell>
          <cell r="D10463" t="str">
            <v>DE</v>
          </cell>
          <cell r="E10463" t="str">
            <v>|CUSTO TOTA</v>
          </cell>
        </row>
        <row r="10464">
          <cell r="A10464" t="str">
            <v>VÍNCULO...</v>
          </cell>
          <cell r="B10464" t="str">
            <v>..: CAIXA REFERENCIAL</v>
          </cell>
        </row>
        <row r="10465">
          <cell r="A10465">
            <v>93112</v>
          </cell>
          <cell r="B10465" t="str">
            <v>CURVA DE TRANSPOSIÇÃO EM BRONZE/LATÃO, SEM ANEL DE SOLDA, BOLSA X BOLS</v>
          </cell>
          <cell r="C10465" t="str">
            <v>UN</v>
          </cell>
          <cell r="D10465" t="str">
            <v>CR</v>
          </cell>
          <cell r="E10465">
            <v>26.88</v>
          </cell>
        </row>
        <row r="10466">
          <cell r="A10466" t="str">
            <v>A, 22 MM,</v>
          </cell>
          <cell r="B10466" t="str">
            <v>INSTALADO EM RAMAL E SUB-RAMAL   FORNECIMENTO E INSTALAÇÃO.</v>
          </cell>
        </row>
        <row r="10467">
          <cell r="A10467" t="str">
            <v>AF_01/2016</v>
          </cell>
          <cell r="B10467" t="str">
            <v>_P</v>
          </cell>
        </row>
        <row r="10468">
          <cell r="A10468">
            <v>93113</v>
          </cell>
          <cell r="B10468" t="str">
            <v>LUVA PASSANTE EM COBRE, SEM ANEL DE SOLDA, DN 28 MM, INSTALADO EM RAMA</v>
          </cell>
          <cell r="C10468" t="str">
            <v>UN</v>
          </cell>
          <cell r="D10468" t="str">
            <v>CR</v>
          </cell>
          <cell r="E10468">
            <v>12.61</v>
          </cell>
        </row>
        <row r="10469">
          <cell r="A10469" t="str">
            <v>L E SUB-RA</v>
          </cell>
          <cell r="B10469" t="str">
            <v>MAL   FORNECIMENTO E INSTALAÇÃO. AF_01/2016_P</v>
          </cell>
        </row>
        <row r="10470">
          <cell r="A10470">
            <v>93114</v>
          </cell>
          <cell r="B10470" t="str">
            <v>CONECTOR EM BRONZE/LATÃO, SEM ANEL DE SOLDA, BOLSA X ROSCA F, 28 MM X</v>
          </cell>
          <cell r="C10470" t="str">
            <v>UN</v>
          </cell>
          <cell r="D10470" t="str">
            <v>CR</v>
          </cell>
          <cell r="E10470">
            <v>19.86</v>
          </cell>
        </row>
        <row r="10471">
          <cell r="A10471" t="str">
            <v>1/2, INSTA</v>
          </cell>
          <cell r="B10471" t="str">
            <v>LADO EM RAMAL E SUB-RAMAL   FORNECIMENTO E INSTALAÇÃO. AF_0</v>
          </cell>
        </row>
        <row r="10472">
          <cell r="A10472" t="str">
            <v>1/2016_P</v>
          </cell>
        </row>
        <row r="10473">
          <cell r="A10473">
            <v>93115</v>
          </cell>
          <cell r="B10473" t="str">
            <v>CURVA DE TRANSPOSIÇÃO EM BRONZE/LATÃO, SEM ANEL DE SOLDA, BOLSA X BOLS</v>
          </cell>
          <cell r="C10473" t="str">
            <v>UN</v>
          </cell>
          <cell r="D10473" t="str">
            <v>CR</v>
          </cell>
          <cell r="E10473">
            <v>45.8</v>
          </cell>
        </row>
        <row r="10474">
          <cell r="A10474" t="str">
            <v>A, 28 MM,</v>
          </cell>
          <cell r="B10474" t="str">
            <v>INSTALADO EM RAMAL E SUB-RAMAL   FORNECIMENTO E INSTALAÇÃO.</v>
          </cell>
        </row>
        <row r="10475">
          <cell r="A10475" t="str">
            <v>AF_01/2016</v>
          </cell>
          <cell r="B10475" t="str">
            <v>_P</v>
          </cell>
        </row>
        <row r="10476">
          <cell r="A10476">
            <v>93116</v>
          </cell>
          <cell r="B10476" t="str">
            <v>JUNTA DE EXPANSÃO EM COBRE, PONTA X PONTA, DN 28 MM, INSTALADO EM RAMA</v>
          </cell>
          <cell r="C10476" t="str">
            <v>UN</v>
          </cell>
          <cell r="D10476" t="str">
            <v>CR</v>
          </cell>
          <cell r="E10476">
            <v>310.04000000000002</v>
          </cell>
        </row>
        <row r="10477">
          <cell r="A10477" t="str">
            <v>L E SUB-RA</v>
          </cell>
          <cell r="B10477" t="str">
            <v>MAL   FORNECIMENTO E INSTALAÇÃO. AF_01/2016_P</v>
          </cell>
        </row>
        <row r="10478">
          <cell r="A10478">
            <v>93117</v>
          </cell>
          <cell r="B10478" t="str">
            <v>TE DUPLA CURVA EM BRONZE/LATÃO, SEM ANEL DE SOLDA, ROSCA F X BOLSA X R</v>
          </cell>
          <cell r="C10478" t="str">
            <v>UN</v>
          </cell>
          <cell r="D10478" t="str">
            <v>CR</v>
          </cell>
          <cell r="E10478">
            <v>33.76</v>
          </cell>
        </row>
        <row r="10479">
          <cell r="A10479" t="str">
            <v>OSCA F, 1/</v>
          </cell>
          <cell r="B10479" t="str">
            <v>2 X 15 X 1/2, INSTALADO EM RAMAL E SUB-RAMAL   FORNECIMENT</v>
          </cell>
        </row>
        <row r="10480">
          <cell r="A10480" t="str">
            <v>O E INSTAL</v>
          </cell>
          <cell r="B10480" t="str">
            <v>AÇÃO. AF_01/2016_P</v>
          </cell>
        </row>
        <row r="10481">
          <cell r="A10481">
            <v>93118</v>
          </cell>
          <cell r="B10481" t="str">
            <v>TE DUPLA CURVA EM BRONZE/LATÃO, SEM ANEL DE SOLDA, ROSCA F X BOLSA, RO</v>
          </cell>
          <cell r="C10481" t="str">
            <v>UN</v>
          </cell>
          <cell r="D10481" t="str">
            <v>CR</v>
          </cell>
          <cell r="E10481">
            <v>49.85</v>
          </cell>
        </row>
        <row r="10482">
          <cell r="A10482" t="str">
            <v>SCA F, 3/4</v>
          </cell>
          <cell r="B10482" t="str">
            <v>X 22 X 3/4, INSTALADO EM RAMAL E SUB-RAMAL   FORNECIMENTO</v>
          </cell>
        </row>
        <row r="10483">
          <cell r="A10483" t="str">
            <v>E INSTALAÇ</v>
          </cell>
          <cell r="B10483" t="str">
            <v>ÃO. AF_01/2016_P</v>
          </cell>
        </row>
        <row r="10484">
          <cell r="A10484">
            <v>93119</v>
          </cell>
          <cell r="B10484" t="str">
            <v>CURVA EM COBRE, 45 GRAUS, SEM ANEL DE SOLDA, BOLSA X BOLSA, DN 22 MM,</v>
          </cell>
          <cell r="C10484" t="str">
            <v>UN</v>
          </cell>
          <cell r="D10484" t="str">
            <v>CR</v>
          </cell>
          <cell r="E10484">
            <v>9.66</v>
          </cell>
        </row>
        <row r="10485">
          <cell r="A10485" t="str">
            <v>INSTALADO</v>
          </cell>
          <cell r="B10485" t="str">
            <v>EM PRUMADA   FORNECIMENTO E INSTALAÇÃO. AF_01/2016_P</v>
          </cell>
        </row>
        <row r="10486">
          <cell r="A10486">
            <v>93120</v>
          </cell>
          <cell r="B10486" t="str">
            <v>COTOVELO EM BRONZE/LATÃO, 90 GRAUS, SEM ANEL DE SOLDA, BOLSA X ROSCA F</v>
          </cell>
          <cell r="C10486" t="str">
            <v>UN</v>
          </cell>
          <cell r="D10486" t="str">
            <v>CR</v>
          </cell>
          <cell r="E10486">
            <v>14.86</v>
          </cell>
        </row>
        <row r="10487">
          <cell r="A10487" t="str">
            <v>, DN 22 MM</v>
          </cell>
          <cell r="B10487" t="str">
            <v>X 1/2, INSTALADO EM PRUMADA   FORNECIMENTO E INSTALAÇÃO. A</v>
          </cell>
        </row>
        <row r="10488">
          <cell r="A10488" t="str">
            <v>F_01/2016_</v>
          </cell>
          <cell r="B10488" t="str">
            <v>P</v>
          </cell>
        </row>
        <row r="10489">
          <cell r="A10489">
            <v>93121</v>
          </cell>
          <cell r="B10489" t="str">
            <v>COTOVELO EM BRONZE/LATÃO, 90 GRAUS, SEM ANEL DE SOLDA, BOLSA X ROSCA F</v>
          </cell>
          <cell r="C10489" t="str">
            <v>UN</v>
          </cell>
          <cell r="D10489" t="str">
            <v>CR</v>
          </cell>
          <cell r="E10489">
            <v>16.22</v>
          </cell>
        </row>
        <row r="10490">
          <cell r="A10490" t="str">
            <v>, DN 22 MM</v>
          </cell>
          <cell r="B10490" t="str">
            <v>X 3/4, INSTALADO EM PRUMADA   FORNECIMENTO E INSTALAÇÃO. A</v>
          </cell>
        </row>
        <row r="10491">
          <cell r="A10491" t="str">
            <v>F_01/2016_</v>
          </cell>
          <cell r="B10491" t="str">
            <v>P</v>
          </cell>
        </row>
        <row r="10492">
          <cell r="A10492">
            <v>93122</v>
          </cell>
          <cell r="B10492" t="str">
            <v>CURVA EM COBRE, 45 GRAUS, SEM ANEL DE SOLDA, BOLSA X BOLSA, DN 28 MM,</v>
          </cell>
          <cell r="C10492" t="str">
            <v>UN</v>
          </cell>
          <cell r="D10492" t="str">
            <v>CR</v>
          </cell>
          <cell r="E10492">
            <v>14.08</v>
          </cell>
        </row>
        <row r="10493">
          <cell r="A10493" t="str">
            <v>SINAPI - S</v>
          </cell>
          <cell r="B10493" t="str">
            <v>ISTEMA NACIONAL DE PESQUISA DE CUSTOS E ÍNDICES DA CONSTRUÇÃO CIVIL</v>
          </cell>
        </row>
        <row r="10494">
          <cell r="A10494" t="str">
            <v>PCI.817.01</v>
          </cell>
          <cell r="B10494" t="e">
            <v>#NAME?</v>
          </cell>
          <cell r="D10494" t="str">
            <v>EM</v>
          </cell>
          <cell r="E10494" t="str">
            <v>06/2016 AS 13:04:4</v>
          </cell>
        </row>
        <row r="10495">
          <cell r="D10495" t="str">
            <v>TA</v>
          </cell>
          <cell r="E10495" t="str">
            <v>TÉCNICA: 13/06/20</v>
          </cell>
        </row>
        <row r="10496">
          <cell r="A10496" t="str">
            <v>ENCARGOS S</v>
          </cell>
          <cell r="B10496" t="str">
            <v>OCIAIS DESONERADOS: 90,80%(HORA)   52,84%(MÊS)</v>
          </cell>
        </row>
        <row r="10497">
          <cell r="A10497" t="str">
            <v>ABRANGÊNCI</v>
          </cell>
          <cell r="B10497" t="str">
            <v>A : NACIONAL                                              LOCALIDADE  : BELO</v>
          </cell>
          <cell r="C10497" t="str">
            <v>HORI</v>
          </cell>
        </row>
        <row r="10498">
          <cell r="A10498" t="str">
            <v>REF.COLETA</v>
          </cell>
          <cell r="B10498" t="str">
            <v>: MEDIANO</v>
          </cell>
          <cell r="D10498" t="str">
            <v>TA</v>
          </cell>
          <cell r="E10498" t="str">
            <v>: 05/2016</v>
          </cell>
        </row>
        <row r="10499">
          <cell r="A10499" t="str">
            <v>CÓDIGO</v>
          </cell>
          <cell r="B10499" t="str">
            <v>|D E S C R I Ç Ã O                                                   |UN</v>
          </cell>
          <cell r="C10499" t="str">
            <v>IDADE</v>
          </cell>
          <cell r="D10499" t="str">
            <v>DE</v>
          </cell>
          <cell r="E10499" t="str">
            <v>|CUSTO TOTA</v>
          </cell>
        </row>
        <row r="10500">
          <cell r="A10500" t="str">
            <v>VÍNCULO...</v>
          </cell>
          <cell r="B10500" t="str">
            <v>..: CAIXA REFERENCIAL</v>
          </cell>
        </row>
        <row r="10501">
          <cell r="A10501" t="str">
            <v>INSTALADO</v>
          </cell>
          <cell r="B10501" t="str">
            <v>EM PRUMADA   FORNECIMENTO E INSTALAÇÃO. AF_01/2016_P</v>
          </cell>
        </row>
        <row r="10502">
          <cell r="A10502">
            <v>93123</v>
          </cell>
          <cell r="B10502" t="str">
            <v>CURVA EM COBRE, 45 GRAUS, SEM ANEL DE SOLDA, BOLSA X BOLSA, DN 35 MM,</v>
          </cell>
          <cell r="C10502" t="str">
            <v>UN</v>
          </cell>
          <cell r="D10502" t="str">
            <v>CR</v>
          </cell>
          <cell r="E10502">
            <v>30.84</v>
          </cell>
        </row>
        <row r="10503">
          <cell r="A10503" t="str">
            <v>INSTALADO</v>
          </cell>
          <cell r="B10503" t="str">
            <v>EM PRUMADA   FORNECIMENTO E INSTALAÇÃO. AF_01/2016_P</v>
          </cell>
        </row>
        <row r="10504">
          <cell r="A10504">
            <v>93124</v>
          </cell>
          <cell r="B10504" t="str">
            <v>CURVA EM COBRE, 45 GRAUS, SEM ANEL DE SOLDA, DN 42 MM, INSTALADO EM PR</v>
          </cell>
          <cell r="C10504" t="str">
            <v>UN</v>
          </cell>
          <cell r="D10504" t="str">
            <v>CR</v>
          </cell>
          <cell r="E10504">
            <v>47.61</v>
          </cell>
        </row>
        <row r="10505">
          <cell r="A10505" t="str">
            <v>UMADA   FO</v>
          </cell>
          <cell r="B10505" t="str">
            <v>RNECIMENTO E INSTALAÇÃO. AF_01/2016_P</v>
          </cell>
        </row>
        <row r="10506">
          <cell r="A10506">
            <v>93125</v>
          </cell>
          <cell r="B10506" t="str">
            <v>CURVA EM COBRE, 45 GRAUS, SEM ANEL DE SOLDA, BOLSA X BOLSA, DN 54 MM,</v>
          </cell>
          <cell r="C10506" t="str">
            <v>UN</v>
          </cell>
          <cell r="D10506" t="str">
            <v>CR</v>
          </cell>
          <cell r="E10506">
            <v>69.2</v>
          </cell>
        </row>
        <row r="10507">
          <cell r="A10507" t="str">
            <v>INSTALADO</v>
          </cell>
          <cell r="B10507" t="str">
            <v>EM PRUMADA   FORNECIMENTO E INSTALAÇÃO. AF_01/2016_P</v>
          </cell>
        </row>
        <row r="10508">
          <cell r="A10508">
            <v>93126</v>
          </cell>
          <cell r="B10508" t="str">
            <v>CURVA EM COBRE, 90 GRAUS, SEM ANEL DE SOLDA, BOLSA X BOLSA, DN 66 MM,</v>
          </cell>
          <cell r="C10508" t="str">
            <v>UN</v>
          </cell>
          <cell r="D10508" t="str">
            <v>CR</v>
          </cell>
          <cell r="E10508">
            <v>154.69999999999999</v>
          </cell>
        </row>
        <row r="10509">
          <cell r="A10509" t="str">
            <v>INSTALADO</v>
          </cell>
          <cell r="B10509" t="str">
            <v>EM PRUMADA   FORNECIMENTO E INSTALAÇÃO. AF_01/2016_P</v>
          </cell>
        </row>
        <row r="10510">
          <cell r="A10510">
            <v>93133</v>
          </cell>
          <cell r="B10510" t="str">
            <v>BUCHA DE REDUÇÃO EM COBRE, SEM ANEL DE SOLDA, PONTA X BOLSA, 28 X 22 M</v>
          </cell>
          <cell r="C10510" t="str">
            <v>UN</v>
          </cell>
          <cell r="D10510" t="str">
            <v>CR</v>
          </cell>
          <cell r="E10510">
            <v>609.59</v>
          </cell>
        </row>
        <row r="10511">
          <cell r="A10511" t="str">
            <v>M, INSTALA</v>
          </cell>
          <cell r="B10511" t="str">
            <v>DO EM RAMAL E SUB-RAMAL   FORNECIMENTO E INSTALAÇÃO. AF_01/2</v>
          </cell>
        </row>
        <row r="10512">
          <cell r="A10512" t="str">
            <v>016_P</v>
          </cell>
        </row>
        <row r="10513">
          <cell r="A10513">
            <v>181</v>
          </cell>
          <cell r="B10513" t="str">
            <v>CAIXAS D'DAGUA, DE INSPECAO E DE GORDURA</v>
          </cell>
        </row>
        <row r="10514">
          <cell r="A10514" t="str">
            <v>6171     T</v>
          </cell>
          <cell r="B10514" t="str">
            <v>AMPA DE CONCRETO ARMADO 60X60X5CM PARA CAIXA</v>
          </cell>
          <cell r="C10514" t="str">
            <v>UN</v>
          </cell>
          <cell r="D10514" t="str">
            <v>CR</v>
          </cell>
          <cell r="E10514">
            <v>21.22</v>
          </cell>
        </row>
        <row r="10515">
          <cell r="A10515">
            <v>72289</v>
          </cell>
          <cell r="B10515" t="str">
            <v>CAIXA DE INSPEÇÃO 80X80X80CM EM ALVENARIA - EXECUÇÃO</v>
          </cell>
          <cell r="C10515" t="str">
            <v>UN</v>
          </cell>
          <cell r="D10515" t="str">
            <v>CR</v>
          </cell>
          <cell r="E10515">
            <v>286.17</v>
          </cell>
        </row>
        <row r="10516">
          <cell r="A10516">
            <v>72290</v>
          </cell>
          <cell r="B10516" t="str">
            <v>CAIXA DE INSPEÇÃO 90X90X80CM EM ALVENARIA - EXECUÇÃO</v>
          </cell>
          <cell r="C10516" t="str">
            <v>UN</v>
          </cell>
          <cell r="D10516" t="str">
            <v>CR</v>
          </cell>
          <cell r="E10516">
            <v>323</v>
          </cell>
        </row>
        <row r="10517">
          <cell r="A10517">
            <v>74051</v>
          </cell>
          <cell r="B10517" t="str">
            <v>CAIXA GORDURA CONCRETO PRE-MOLDADO</v>
          </cell>
        </row>
        <row r="10518">
          <cell r="A10518" t="str">
            <v>74051/001</v>
          </cell>
          <cell r="B10518" t="str">
            <v>CAIXA DE GORDURA DUPLA EM CONCRETO PRE-MOLDADO DN 60MM COM TAMPA - FOR</v>
          </cell>
          <cell r="C10518" t="str">
            <v>UN</v>
          </cell>
          <cell r="D10518" t="str">
            <v>CR</v>
          </cell>
          <cell r="E10518">
            <v>331.43</v>
          </cell>
        </row>
        <row r="10519">
          <cell r="A10519" t="str">
            <v>NECIMENTO</v>
          </cell>
          <cell r="B10519" t="str">
            <v>E INSTALACAO</v>
          </cell>
        </row>
        <row r="10520">
          <cell r="A10520" t="str">
            <v>74051/002</v>
          </cell>
          <cell r="B10520" t="str">
            <v>CAIXA DE GORDURA SIMPLES EM CONCRETO PRE-MOLDADO DN 40MM COM TAMPA - F</v>
          </cell>
          <cell r="C10520" t="str">
            <v>UN</v>
          </cell>
          <cell r="D10520" t="str">
            <v>CR</v>
          </cell>
          <cell r="E10520">
            <v>183.4</v>
          </cell>
        </row>
        <row r="10521">
          <cell r="A10521" t="str">
            <v>ORNECIMENT</v>
          </cell>
          <cell r="B10521" t="str">
            <v>O E INSTALACAO</v>
          </cell>
        </row>
        <row r="10522">
          <cell r="A10522">
            <v>74058</v>
          </cell>
          <cell r="B10522" t="str">
            <v>TORNEIRA BOIA BRUTO 1"</v>
          </cell>
        </row>
        <row r="10523">
          <cell r="A10523" t="str">
            <v>74058/001</v>
          </cell>
          <cell r="B10523" t="str">
            <v>TORNEIRA DE BOIA REAL 1/2 COM BALAO METALICO - FORNECIMENTO E INSTALA</v>
          </cell>
          <cell r="C10523" t="str">
            <v>UN</v>
          </cell>
          <cell r="D10523" t="str">
            <v>CR</v>
          </cell>
          <cell r="E10523">
            <v>40.86</v>
          </cell>
        </row>
        <row r="10524">
          <cell r="A10524" t="str">
            <v>CAO</v>
          </cell>
        </row>
        <row r="10525">
          <cell r="A10525" t="str">
            <v>74058/002</v>
          </cell>
          <cell r="B10525" t="str">
            <v>TORNEIRA DE BOIA VAZAO TOTAL 3/4 COM BALAO PLASTICO - FORNECIMENTO E</v>
          </cell>
          <cell r="C10525" t="str">
            <v>UN</v>
          </cell>
          <cell r="D10525" t="str">
            <v>CR</v>
          </cell>
          <cell r="E10525">
            <v>57.05</v>
          </cell>
        </row>
        <row r="10526">
          <cell r="A10526" t="str">
            <v>INSTALACAO</v>
          </cell>
        </row>
        <row r="10527">
          <cell r="A10527" t="str">
            <v>74058/003</v>
          </cell>
          <cell r="B10527" t="str">
            <v>TORNEIRA DE BOIA REAL 1 COM BALAO PLASTICO - FORNECIMENTO E INSTALACA</v>
          </cell>
          <cell r="C10527" t="str">
            <v>UN</v>
          </cell>
          <cell r="D10527" t="str">
            <v>CR</v>
          </cell>
          <cell r="E10527">
            <v>57</v>
          </cell>
        </row>
        <row r="10528">
          <cell r="A10528" t="str">
            <v>O</v>
          </cell>
        </row>
        <row r="10529">
          <cell r="A10529" t="str">
            <v>SINAPI - S</v>
          </cell>
          <cell r="B10529" t="str">
            <v>ISTEMA NACIONAL DE PESQUISA DE CUSTOS E ÍNDICES DA CONSTRUÇÃO CIVIL</v>
          </cell>
        </row>
        <row r="10530">
          <cell r="A10530" t="str">
            <v>PCI.817.01</v>
          </cell>
          <cell r="B10530" t="e">
            <v>#NAME?</v>
          </cell>
          <cell r="D10530" t="str">
            <v>EM</v>
          </cell>
          <cell r="E10530" t="str">
            <v>06/2016 AS 13:04:4</v>
          </cell>
        </row>
        <row r="10531">
          <cell r="D10531" t="str">
            <v>TA</v>
          </cell>
          <cell r="E10531" t="str">
            <v>TÉCNICA: 13/06/20</v>
          </cell>
        </row>
        <row r="10532">
          <cell r="A10532" t="str">
            <v>ENCARGOS S</v>
          </cell>
          <cell r="B10532" t="str">
            <v>OCIAIS DESONERADOS: 90,80%(HORA)   52,84%(MÊS)</v>
          </cell>
        </row>
        <row r="10533">
          <cell r="A10533" t="str">
            <v>ABRANGÊNCI</v>
          </cell>
          <cell r="B10533" t="str">
            <v>A : NACIONAL                                              LOCALIDADE  : BELO</v>
          </cell>
          <cell r="C10533" t="str">
            <v>HORI</v>
          </cell>
        </row>
        <row r="10534">
          <cell r="A10534" t="str">
            <v>REF.COLETA</v>
          </cell>
          <cell r="B10534" t="str">
            <v>: MEDIANO</v>
          </cell>
          <cell r="D10534" t="str">
            <v>TA</v>
          </cell>
          <cell r="E10534" t="str">
            <v>: 05/2016</v>
          </cell>
        </row>
        <row r="10535">
          <cell r="A10535" t="str">
            <v>CÓDIGO</v>
          </cell>
          <cell r="B10535" t="str">
            <v>|D E S C R I Ç Ã O                                                   |UN</v>
          </cell>
          <cell r="C10535" t="str">
            <v>IDADE</v>
          </cell>
          <cell r="D10535" t="str">
            <v>DE</v>
          </cell>
          <cell r="E10535" t="str">
            <v>|CUSTO TOTA</v>
          </cell>
        </row>
        <row r="10536">
          <cell r="A10536" t="str">
            <v>VÍNCULO...</v>
          </cell>
          <cell r="B10536" t="str">
            <v>..: CAIXA REFERENCIAL</v>
          </cell>
        </row>
        <row r="10537">
          <cell r="A10537" t="str">
            <v>74058/004</v>
          </cell>
          <cell r="B10537" t="str">
            <v>TORNEIRA DE BÓIA REAL 2" COM BALAO PLASTICO - FORNECIMENTO E INSTALACA</v>
          </cell>
          <cell r="C10537" t="str">
            <v>UN</v>
          </cell>
          <cell r="D10537" t="str">
            <v>CR</v>
          </cell>
          <cell r="E10537">
            <v>119.07</v>
          </cell>
        </row>
        <row r="10538">
          <cell r="A10538" t="str">
            <v>O</v>
          </cell>
        </row>
        <row r="10539">
          <cell r="A10539">
            <v>74104</v>
          </cell>
          <cell r="B10539" t="str">
            <v>CAIXA DE INSPECAO OU PASSAGEM 60X60CM TAMPA DE CONCRETO</v>
          </cell>
        </row>
        <row r="10540">
          <cell r="A10540" t="str">
            <v>74104/001</v>
          </cell>
          <cell r="B10540" t="str">
            <v>CAIXA DE INSPEÇÃO EM ALVENARIA DE TIJOLO MACIÇO 60X60X60CM, REVESTIDA</v>
          </cell>
          <cell r="C10540" t="str">
            <v>UN</v>
          </cell>
          <cell r="D10540" t="str">
            <v>CR</v>
          </cell>
          <cell r="E10540">
            <v>118.41</v>
          </cell>
        </row>
        <row r="10541">
          <cell r="A10541" t="str">
            <v>INTERNAMEN</v>
          </cell>
          <cell r="B10541" t="str">
            <v>TO COM BARRA LISA (CIMENTO E AREIA, TRAÇO 1:4) E=2,0CM, COM</v>
          </cell>
        </row>
        <row r="10542">
          <cell r="A10542" t="str">
            <v>TAMPA PRÉ-</v>
          </cell>
          <cell r="B10542" t="str">
            <v>MOLDADA DE CONCRETO E FUNDO DE CONCRETO 15MPA TIPO C - ESCAV</v>
          </cell>
        </row>
        <row r="10543">
          <cell r="A10543" t="str">
            <v>AÇÃO E CON</v>
          </cell>
          <cell r="B10543" t="str">
            <v>FECÇÃO</v>
          </cell>
        </row>
        <row r="10544">
          <cell r="A10544">
            <v>74166</v>
          </cell>
          <cell r="B10544" t="str">
            <v>CAIXA DE PASSAGEM (INSPECAO) PRE-MOLDADA DN 60 CM</v>
          </cell>
        </row>
        <row r="10545">
          <cell r="A10545" t="str">
            <v>74166/001</v>
          </cell>
          <cell r="B10545" t="str">
            <v>CAIXA DE INSPEÇÃO EM CONCRETO PRÉ-MOLDADO DN 60MM COM TAMPA H= 60CM -</v>
          </cell>
          <cell r="C10545" t="str">
            <v>UN</v>
          </cell>
          <cell r="D10545" t="str">
            <v>CR</v>
          </cell>
          <cell r="E10545">
            <v>309.83999999999997</v>
          </cell>
        </row>
        <row r="10546">
          <cell r="A10546" t="str">
            <v>FORNECIMEN</v>
          </cell>
          <cell r="B10546" t="str">
            <v>TO E INSTALACAO</v>
          </cell>
        </row>
        <row r="10547">
          <cell r="A10547" t="str">
            <v>74166/002</v>
          </cell>
          <cell r="B10547" t="str">
            <v>CAIXA DE INSPECAO EM ANEL DE CONCRETO PRE MOLDADO, COM 950MM DE ALTURA</v>
          </cell>
          <cell r="C10547" t="str">
            <v>UN</v>
          </cell>
          <cell r="D10547" t="str">
            <v>CR</v>
          </cell>
          <cell r="E10547">
            <v>227.63</v>
          </cell>
        </row>
        <row r="10548">
          <cell r="A10548" t="str">
            <v>TOTAL. ANE</v>
          </cell>
          <cell r="B10548" t="str">
            <v>IS COM ESP=50MM, DIAM.=600MM. EXCLUSIVE TAMPAO E ESCAVACAO</v>
          </cell>
        </row>
        <row r="10549">
          <cell r="A10549" t="e">
            <v>#NAME?</v>
          </cell>
          <cell r="B10549" t="str">
            <v>MENTO E INSTALACAO</v>
          </cell>
        </row>
        <row r="10550">
          <cell r="A10550">
            <v>83703</v>
          </cell>
          <cell r="B10550" t="str">
            <v>TORNEIRA BOIA METALICA D=32MM (1 1/4")</v>
          </cell>
          <cell r="C10550" t="str">
            <v>UN</v>
          </cell>
          <cell r="D10550" t="str">
            <v>CR</v>
          </cell>
          <cell r="E10550">
            <v>85.6</v>
          </cell>
        </row>
        <row r="10551">
          <cell r="A10551">
            <v>83704</v>
          </cell>
          <cell r="B10551" t="str">
            <v>TORNEIRA BOIA METALICA D=40MM (1 1/2")</v>
          </cell>
          <cell r="C10551" t="str">
            <v>UN</v>
          </cell>
          <cell r="D10551" t="str">
            <v>CR</v>
          </cell>
          <cell r="E10551">
            <v>99.94</v>
          </cell>
        </row>
        <row r="10552">
          <cell r="A10552">
            <v>88503</v>
          </cell>
          <cell r="B10552" t="str">
            <v>CAIXA D´ÁGUA EM POLIETILENO, 1000 LITROS, COM ACESSÓRIOS</v>
          </cell>
          <cell r="C10552" t="str">
            <v>UN</v>
          </cell>
          <cell r="D10552" t="str">
            <v>CR</v>
          </cell>
          <cell r="E10552">
            <v>685.19</v>
          </cell>
        </row>
        <row r="10553">
          <cell r="A10553">
            <v>88504</v>
          </cell>
          <cell r="B10553" t="str">
            <v>CAIXA D´AGUA EM POLIETILENO, 500 LITROS, COM ACESSÓRIOS</v>
          </cell>
          <cell r="C10553" t="str">
            <v>UN</v>
          </cell>
          <cell r="D10553" t="str">
            <v>CR</v>
          </cell>
          <cell r="E10553">
            <v>540.4</v>
          </cell>
        </row>
        <row r="10554">
          <cell r="A10554">
            <v>182</v>
          </cell>
          <cell r="B10554" t="str">
            <v>RALOS/CAIXA SIFONADA</v>
          </cell>
        </row>
        <row r="10555">
          <cell r="A10555">
            <v>89482</v>
          </cell>
          <cell r="B10555" t="str">
            <v>CAIXA SIFONADA, PVC, DN 100 X 100 X 50 MM, FORNECIDA E INSTALADA EM RA</v>
          </cell>
          <cell r="C10555" t="str">
            <v>UN</v>
          </cell>
          <cell r="D10555" t="str">
            <v>CR</v>
          </cell>
          <cell r="E10555">
            <v>15.24</v>
          </cell>
        </row>
        <row r="10556">
          <cell r="A10556" t="str">
            <v>MAIS DE EN</v>
          </cell>
          <cell r="B10556" t="str">
            <v>CAMINHAMENTO DE ÁGUA PLUVIAL. AF_12/2014_P</v>
          </cell>
        </row>
        <row r="10557">
          <cell r="A10557">
            <v>89491</v>
          </cell>
          <cell r="B10557" t="str">
            <v>CAIXA SIFONADA, PVC, DN 150 X 185 X 75 MM, FORNECIDA E INSTALADA EM RA</v>
          </cell>
          <cell r="C10557" t="str">
            <v>UN</v>
          </cell>
          <cell r="D10557" t="str">
            <v>CR</v>
          </cell>
          <cell r="E10557">
            <v>37.520000000000003</v>
          </cell>
        </row>
        <row r="10558">
          <cell r="A10558" t="str">
            <v>MAIS DE EN</v>
          </cell>
          <cell r="B10558" t="str">
            <v>CAMINHAMENTO DE ÁGUA PLUVIAL. AF_12/2014_P</v>
          </cell>
        </row>
        <row r="10559">
          <cell r="A10559">
            <v>89495</v>
          </cell>
          <cell r="B10559" t="str">
            <v>RALO SIFONADO, PVC, DN 100 X 40 MM, JUNTA SOLDÁVEL, FORNECIDO E INSTAL</v>
          </cell>
          <cell r="C10559" t="str">
            <v>UN</v>
          </cell>
          <cell r="D10559" t="str">
            <v>CR</v>
          </cell>
          <cell r="E10559">
            <v>6.06</v>
          </cell>
        </row>
        <row r="10560">
          <cell r="A10560" t="str">
            <v>ADO EM RAM</v>
          </cell>
          <cell r="B10560" t="str">
            <v>AIS DE ENCAMINHAMENTO DE ÁGUA PLUVIAL. AF_12/2014_P</v>
          </cell>
        </row>
        <row r="10561">
          <cell r="A10561">
            <v>89707</v>
          </cell>
          <cell r="B10561" t="str">
            <v>CAIXA SIFONADA, PVC, DN 100 X 100 X 50 MM, JUNTA ELÁSTICA, FORNECIDA E</v>
          </cell>
          <cell r="C10561" t="str">
            <v>UN</v>
          </cell>
          <cell r="D10561" t="str">
            <v>CR</v>
          </cell>
          <cell r="E10561">
            <v>18.64</v>
          </cell>
        </row>
        <row r="10562">
          <cell r="A10562" t="str">
            <v>INSTALADA</v>
          </cell>
          <cell r="B10562" t="str">
            <v>EM RAMAL DE DESCARGA OU EM RAMAL DE ESGOTO SANITÁRIO. AF_12</v>
          </cell>
        </row>
        <row r="10563">
          <cell r="A10563" t="str">
            <v>/2014_P</v>
          </cell>
        </row>
        <row r="10564">
          <cell r="A10564">
            <v>89708</v>
          </cell>
          <cell r="B10564" t="str">
            <v>CAIXA SIFONADA, PVC, DN 150 X 185 X 75 MM, JUNTA ELÁSTICA, FORNECIDA E</v>
          </cell>
          <cell r="C10564" t="str">
            <v>UN</v>
          </cell>
          <cell r="D10564" t="str">
            <v>CR</v>
          </cell>
          <cell r="E10564">
            <v>42.19</v>
          </cell>
        </row>
        <row r="10565">
          <cell r="A10565" t="str">
            <v>SINAPI - S</v>
          </cell>
          <cell r="B10565" t="str">
            <v>ISTEMA NACIONAL DE PESQUISA DE CUSTOS E ÍNDICES DA CONSTRUÇÃO CIVIL</v>
          </cell>
        </row>
        <row r="10566">
          <cell r="A10566" t="str">
            <v>PCI.817.01</v>
          </cell>
          <cell r="B10566" t="e">
            <v>#NAME?</v>
          </cell>
          <cell r="D10566" t="str">
            <v>EM</v>
          </cell>
          <cell r="E10566" t="str">
            <v>06/2016 AS 13:04:4</v>
          </cell>
        </row>
        <row r="10567">
          <cell r="D10567" t="str">
            <v>TA</v>
          </cell>
          <cell r="E10567" t="str">
            <v>TÉCNICA: 13/06/20</v>
          </cell>
        </row>
        <row r="10568">
          <cell r="A10568" t="str">
            <v>ENCARGOS S</v>
          </cell>
          <cell r="B10568" t="str">
            <v>OCIAIS DESONERADOS: 90,80%(HORA)   52,84%(MÊS)</v>
          </cell>
        </row>
        <row r="10569">
          <cell r="A10569" t="str">
            <v>ABRANGÊNCI</v>
          </cell>
          <cell r="B10569" t="str">
            <v>A : NACIONAL                                              LOCALIDADE  : BELO</v>
          </cell>
          <cell r="C10569" t="str">
            <v>HORI</v>
          </cell>
        </row>
        <row r="10570">
          <cell r="A10570" t="str">
            <v>REF.COLETA</v>
          </cell>
          <cell r="B10570" t="str">
            <v>: MEDIANO</v>
          </cell>
          <cell r="D10570" t="str">
            <v>TA</v>
          </cell>
          <cell r="E10570" t="str">
            <v>: 05/2016</v>
          </cell>
        </row>
        <row r="10571">
          <cell r="A10571" t="str">
            <v>CÓDIGO</v>
          </cell>
          <cell r="B10571" t="str">
            <v>|D E S C R I Ç Ã O                                                   |UN</v>
          </cell>
          <cell r="C10571" t="str">
            <v>IDADE</v>
          </cell>
          <cell r="D10571" t="str">
            <v>DE</v>
          </cell>
          <cell r="E10571" t="str">
            <v>|CUSTO TOTA</v>
          </cell>
        </row>
        <row r="10572">
          <cell r="A10572" t="str">
            <v>VÍNCULO...</v>
          </cell>
          <cell r="B10572" t="str">
            <v>..: CAIXA REFERENCIAL</v>
          </cell>
        </row>
        <row r="10573">
          <cell r="A10573" t="str">
            <v>INSTALADA</v>
          </cell>
          <cell r="B10573" t="str">
            <v>EM RAMAL DE DESCARGA OU EM RAMAL DE ESGOTO SANITÁRIO. AF_12</v>
          </cell>
        </row>
        <row r="10574">
          <cell r="A10574" t="str">
            <v>/2014_P</v>
          </cell>
        </row>
        <row r="10575">
          <cell r="A10575">
            <v>89709</v>
          </cell>
          <cell r="B10575" t="str">
            <v>RALO SIFONADO, PVC, DN 100 X 40 MM, JUNTA SOLDÁVEL, FORNECIDO E INSTAL</v>
          </cell>
          <cell r="C10575" t="str">
            <v>UN</v>
          </cell>
          <cell r="D10575" t="str">
            <v>CR</v>
          </cell>
          <cell r="E10575">
            <v>7.06</v>
          </cell>
        </row>
        <row r="10576">
          <cell r="A10576" t="str">
            <v>ADO EM RAM</v>
          </cell>
          <cell r="B10576" t="str">
            <v>AL DE DESCARGA OU EM RAMAL DE ESGOTO SANITÁRIO. AF_12/2014_P</v>
          </cell>
        </row>
        <row r="10577">
          <cell r="A10577">
            <v>89710</v>
          </cell>
          <cell r="B10577" t="str">
            <v>RALO SECO, PVC, DN 100 X 40 MM, JUNTA SOLDÁVEL, FORNECIDO E INSTALADO</v>
          </cell>
          <cell r="C10577" t="str">
            <v>UN</v>
          </cell>
          <cell r="D10577" t="str">
            <v>CR</v>
          </cell>
          <cell r="E10577">
            <v>6.92</v>
          </cell>
        </row>
        <row r="10578">
          <cell r="A10578" t="str">
            <v>EM RAMAL D</v>
          </cell>
          <cell r="B10578" t="str">
            <v>E DESCARGA OU EM RAMAL DE ESGOTO SANITÁRIO. AF_12/2014_P</v>
          </cell>
        </row>
        <row r="10579">
          <cell r="A10579">
            <v>183</v>
          </cell>
          <cell r="B10579" t="str">
            <v>APARELHOS SANITARIOS, LOUCAS, METAIS E OUTROS</v>
          </cell>
        </row>
        <row r="10580">
          <cell r="A10580" t="str">
            <v>6021     V</v>
          </cell>
          <cell r="B10580" t="str">
            <v>ASO SANITARIO SIFONADO LOUÇA BRANCA PADRAO POPULAR, COM CONJUNTO PARA</v>
          </cell>
          <cell r="C10580" t="str">
            <v>UN</v>
          </cell>
          <cell r="D10580" t="str">
            <v>CR</v>
          </cell>
          <cell r="E10580">
            <v>202.2</v>
          </cell>
        </row>
        <row r="10581">
          <cell r="A10581" t="str">
            <v>FIXAÇAO PA</v>
          </cell>
          <cell r="B10581" t="str">
            <v>RA VASO SANITÁRIO COM PARAFUSO, ARRUELA E BUCHA - FORNECIME</v>
          </cell>
        </row>
        <row r="10582">
          <cell r="A10582" t="str">
            <v>NTO E INST</v>
          </cell>
          <cell r="B10582" t="str">
            <v>ALACAO</v>
          </cell>
        </row>
        <row r="10583">
          <cell r="A10583">
            <v>72739</v>
          </cell>
          <cell r="B10583" t="str">
            <v>VASO SANITARIO INFANTIL SIFONADO, PARA VALVULA DE DESCARGA, EM LOUCA B</v>
          </cell>
          <cell r="C10583" t="str">
            <v>UN</v>
          </cell>
          <cell r="D10583" t="str">
            <v>CR</v>
          </cell>
          <cell r="E10583">
            <v>414.38</v>
          </cell>
        </row>
        <row r="10584">
          <cell r="A10584" t="str">
            <v>RANCA, COM</v>
          </cell>
          <cell r="B10584" t="str">
            <v>ACESSORIOS, INCLUSIVE ASSENTO PLASTICO, BOLSA DE BORRACHA P</v>
          </cell>
        </row>
        <row r="10585">
          <cell r="A10585" t="str">
            <v>ARA LIGACA</v>
          </cell>
          <cell r="B10585" t="str">
            <v>O, TUBO PVC LIGACAO - FORNECIMENTO E INSTALACAO</v>
          </cell>
        </row>
        <row r="10586">
          <cell r="A10586">
            <v>74234</v>
          </cell>
          <cell r="B10586" t="str">
            <v>MICTORIO LOUCA S/INSTALACAO HIDRAULICA/SANITARIA</v>
          </cell>
        </row>
        <row r="10587">
          <cell r="A10587" t="str">
            <v>74234/001</v>
          </cell>
          <cell r="B10587" t="str">
            <v>MICTORIO SIFONADO DE LOUCA BRANCA COM PERTENCES, COM REGISTRO DE PRESS</v>
          </cell>
          <cell r="C10587" t="str">
            <v>UN</v>
          </cell>
          <cell r="D10587" t="str">
            <v>CR</v>
          </cell>
          <cell r="E10587">
            <v>418.72</v>
          </cell>
        </row>
        <row r="10588">
          <cell r="A10588" t="str">
            <v>AO 1/2" CO</v>
          </cell>
          <cell r="B10588" t="str">
            <v>M CANOPLA CROMADA ACABAMENTO SIMPLES E CONJUNTO PARA FIXACAO</v>
          </cell>
        </row>
        <row r="10589">
          <cell r="A10589" t="e">
            <v>#NAME?</v>
          </cell>
          <cell r="B10589" t="str">
            <v>MENTO E INSTALACAO</v>
          </cell>
        </row>
        <row r="10590">
          <cell r="A10590">
            <v>86872</v>
          </cell>
          <cell r="B10590" t="str">
            <v>TANQUE DE LOUÇA BRANCA COM COLUNA, 30L OU EQUIVALENTE - FORNECIMENTO E</v>
          </cell>
          <cell r="C10590" t="str">
            <v>UN</v>
          </cell>
          <cell r="D10590" t="str">
            <v>CR</v>
          </cell>
          <cell r="E10590">
            <v>569.33000000000004</v>
          </cell>
        </row>
        <row r="10591">
          <cell r="A10591" t="str">
            <v>INSTALAÇÃO</v>
          </cell>
          <cell r="B10591" t="str">
            <v>. AF_12/2013</v>
          </cell>
        </row>
        <row r="10592">
          <cell r="A10592">
            <v>86874</v>
          </cell>
          <cell r="B10592" t="str">
            <v>TANQUE DE LOUÇA BRANCA SUSPENSO, 18L OU EQUIVALENTE - FORNECIMENTO E I</v>
          </cell>
          <cell r="C10592" t="str">
            <v>UN</v>
          </cell>
          <cell r="D10592" t="str">
            <v>CR</v>
          </cell>
          <cell r="E10592">
            <v>347.63</v>
          </cell>
        </row>
        <row r="10593">
          <cell r="A10593" t="str">
            <v>NSTALAÇÃO.</v>
          </cell>
          <cell r="B10593" t="str">
            <v>AF_12/2013</v>
          </cell>
        </row>
        <row r="10594">
          <cell r="A10594">
            <v>86875</v>
          </cell>
          <cell r="B10594" t="str">
            <v>TANQUE DE MÁRMORE SINTÉTICO COM COLUNA, 22L OU EQUIVALENTE  FORNECIME</v>
          </cell>
          <cell r="C10594" t="str">
            <v>UN</v>
          </cell>
          <cell r="D10594" t="str">
            <v>CR</v>
          </cell>
          <cell r="E10594">
            <v>205.04</v>
          </cell>
        </row>
        <row r="10595">
          <cell r="A10595" t="str">
            <v>NTO E INST</v>
          </cell>
          <cell r="B10595" t="str">
            <v>ALAÇÃO. AF_12/2013</v>
          </cell>
        </row>
        <row r="10596">
          <cell r="A10596">
            <v>86876</v>
          </cell>
          <cell r="B10596" t="str">
            <v>TANQUE DE MÁRMORE SINTÉTICO SUSPENSO, 22L OU EQUIVALENTE - FORNECIMENT</v>
          </cell>
          <cell r="C10596" t="str">
            <v>UN</v>
          </cell>
          <cell r="D10596" t="str">
            <v>CR</v>
          </cell>
          <cell r="E10596">
            <v>114.44</v>
          </cell>
        </row>
        <row r="10597">
          <cell r="A10597" t="str">
            <v>O E INSTAL</v>
          </cell>
          <cell r="B10597" t="str">
            <v>AÇÃO. AF_12/2013</v>
          </cell>
        </row>
        <row r="10598">
          <cell r="A10598">
            <v>86877</v>
          </cell>
          <cell r="B10598" t="str">
            <v>VÁLVULA EM METAL CROMADO 1.1/2" X 1.1/2" PARA TANQUE OU LAVATÓRIO, COM</v>
          </cell>
          <cell r="C10598" t="str">
            <v>UN</v>
          </cell>
          <cell r="D10598" t="str">
            <v>CR</v>
          </cell>
          <cell r="E10598">
            <v>18.04</v>
          </cell>
        </row>
        <row r="10599">
          <cell r="A10599" t="str">
            <v>OU SEM LAD</v>
          </cell>
          <cell r="B10599" t="str">
            <v>RÃO - FORNECIMENTO E INSTALAÇÃO. AF_12/2013</v>
          </cell>
        </row>
        <row r="10600">
          <cell r="A10600">
            <v>86878</v>
          </cell>
          <cell r="B10600" t="str">
            <v>VÁLVULA EM METAL CROMADO TIPO AMERICANA 3.1/2" X 1.1/2" PARA PIA - FOR</v>
          </cell>
          <cell r="C10600" t="str">
            <v>UN</v>
          </cell>
          <cell r="D10600" t="str">
            <v>CR</v>
          </cell>
          <cell r="E10600">
            <v>38.26</v>
          </cell>
        </row>
        <row r="10601">
          <cell r="A10601" t="str">
            <v>SINAPI - S</v>
          </cell>
          <cell r="B10601" t="str">
            <v>ISTEMA NACIONAL DE PESQUISA DE CUSTOS E ÍNDICES DA CONSTRUÇÃO CIVIL</v>
          </cell>
        </row>
        <row r="10602">
          <cell r="A10602" t="str">
            <v>PCI.817.01</v>
          </cell>
          <cell r="B10602" t="e">
            <v>#NAME?</v>
          </cell>
          <cell r="D10602" t="str">
            <v>EM</v>
          </cell>
          <cell r="E10602" t="str">
            <v>06/2016 AS 13:04:4</v>
          </cell>
        </row>
        <row r="10603">
          <cell r="D10603" t="str">
            <v>TA</v>
          </cell>
          <cell r="E10603" t="str">
            <v>TÉCNICA: 13/06/20</v>
          </cell>
        </row>
        <row r="10604">
          <cell r="A10604" t="str">
            <v>ENCARGOS S</v>
          </cell>
          <cell r="B10604" t="str">
            <v>OCIAIS DESONERADOS: 90,80%(HORA)   52,84%(MÊS)</v>
          </cell>
        </row>
        <row r="10605">
          <cell r="A10605" t="str">
            <v>ABRANGÊNCI</v>
          </cell>
          <cell r="B10605" t="str">
            <v>A : NACIONAL                                              LOCALIDADE  : BELO</v>
          </cell>
          <cell r="C10605" t="str">
            <v>HORI</v>
          </cell>
        </row>
        <row r="10606">
          <cell r="A10606" t="str">
            <v>REF.COLETA</v>
          </cell>
          <cell r="B10606" t="str">
            <v>: MEDIANO</v>
          </cell>
          <cell r="D10606" t="str">
            <v>TA</v>
          </cell>
          <cell r="E10606" t="str">
            <v>: 05/2016</v>
          </cell>
        </row>
        <row r="10607">
          <cell r="A10607" t="str">
            <v>CÓDIGO</v>
          </cell>
          <cell r="B10607" t="str">
            <v>|D E S C R I Ç Ã O                                                   |UN</v>
          </cell>
          <cell r="C10607" t="str">
            <v>IDADE</v>
          </cell>
          <cell r="D10607" t="str">
            <v>DE</v>
          </cell>
          <cell r="E10607" t="str">
            <v>|CUSTO TOTA</v>
          </cell>
        </row>
        <row r="10608">
          <cell r="A10608" t="str">
            <v>VÍNCULO...</v>
          </cell>
          <cell r="B10608" t="str">
            <v>..: CAIXA REFERENCIAL</v>
          </cell>
        </row>
        <row r="10609">
          <cell r="A10609" t="str">
            <v>NECIMENTO</v>
          </cell>
          <cell r="B10609" t="str">
            <v>E INSTALAÇÃO. AF_12/2013</v>
          </cell>
        </row>
        <row r="10610">
          <cell r="A10610">
            <v>86879</v>
          </cell>
          <cell r="B10610" t="str">
            <v>VÁLVULA EM PLÁSTICO 1" PARA PIA, TANQUE OU LAVATÓRIO, COM OU SEM LADRÃ</v>
          </cell>
          <cell r="C10610" t="str">
            <v>UN</v>
          </cell>
          <cell r="D10610" t="str">
            <v>CR</v>
          </cell>
          <cell r="E10610">
            <v>4.58</v>
          </cell>
        </row>
        <row r="10611">
          <cell r="A10611" t="str">
            <v>O - FORNEC</v>
          </cell>
          <cell r="B10611" t="str">
            <v>IMENTO E INSTALAÇÃO. AF_12/2013</v>
          </cell>
        </row>
        <row r="10612">
          <cell r="A10612">
            <v>86880</v>
          </cell>
          <cell r="B10612" t="str">
            <v>VÁLVULA EM PLÁSTICO CROMADO TIPO AMERICANA 3.1/2" X 1.1/2" SEM ADAPTAD</v>
          </cell>
          <cell r="C10612" t="str">
            <v>UN</v>
          </cell>
          <cell r="D10612" t="str">
            <v>CR</v>
          </cell>
          <cell r="E10612">
            <v>12.97</v>
          </cell>
        </row>
        <row r="10613">
          <cell r="A10613" t="str">
            <v>OR PARA PI</v>
          </cell>
          <cell r="B10613" t="str">
            <v>A - FORNECIMENTO E INSTALAÇÃO. AF_12/2013</v>
          </cell>
        </row>
        <row r="10614">
          <cell r="A10614">
            <v>86881</v>
          </cell>
          <cell r="B10614" t="str">
            <v>SIFÃO DO TIPO GARRAFA EM METAL CROMADO 1 X 1.1/2" - FORNECIMENTO E INS</v>
          </cell>
          <cell r="C10614" t="str">
            <v>UN</v>
          </cell>
          <cell r="D10614" t="str">
            <v>CR</v>
          </cell>
          <cell r="E10614">
            <v>107.62</v>
          </cell>
        </row>
        <row r="10615">
          <cell r="A10615" t="str">
            <v>TALAÇÃO. A</v>
          </cell>
          <cell r="B10615" t="str">
            <v>F_12/2013</v>
          </cell>
        </row>
        <row r="10616">
          <cell r="A10616">
            <v>86882</v>
          </cell>
          <cell r="B10616" t="str">
            <v>SIFÃO DO TIPO GARRAFA/COPO EM PVC 1.1/4 X 1.1/2" - FORNECIMENTO E INS</v>
          </cell>
          <cell r="C10616" t="str">
            <v>UN</v>
          </cell>
          <cell r="D10616" t="str">
            <v>CR</v>
          </cell>
          <cell r="E10616">
            <v>13.41</v>
          </cell>
        </row>
        <row r="10617">
          <cell r="A10617" t="str">
            <v>TALAÇÃO. A</v>
          </cell>
          <cell r="B10617" t="str">
            <v>F_12/2013</v>
          </cell>
        </row>
        <row r="10618">
          <cell r="A10618">
            <v>86883</v>
          </cell>
          <cell r="B10618" t="str">
            <v>SIFÃO DO TIPO FLEXÍVEL EM PVC 1 X 1.1/2 - FORNECIMENTO E INSTALAÇÃO.  U</v>
          </cell>
          <cell r="C10618" t="str">
            <v>N</v>
          </cell>
          <cell r="D10618" t="str">
            <v>R</v>
          </cell>
          <cell r="E10618">
            <v>7.63</v>
          </cell>
        </row>
        <row r="10619">
          <cell r="A10619" t="str">
            <v>AF_12/2013</v>
          </cell>
        </row>
        <row r="10620">
          <cell r="A10620">
            <v>86884</v>
          </cell>
          <cell r="B10620" t="str">
            <v>ENGATE FLEXÍVEL EM PLÁSTICO BRANCO, 1/2" X 30CM - FORNECIMENTO E INSTA</v>
          </cell>
          <cell r="C10620" t="str">
            <v>UN</v>
          </cell>
          <cell r="D10620" t="str">
            <v>CR</v>
          </cell>
          <cell r="E10620">
            <v>5.65</v>
          </cell>
        </row>
        <row r="10621">
          <cell r="A10621" t="str">
            <v>LAÇÃO. AF_</v>
          </cell>
          <cell r="B10621">
            <v>41609</v>
          </cell>
        </row>
        <row r="10622">
          <cell r="A10622">
            <v>86885</v>
          </cell>
          <cell r="B10622" t="str">
            <v>ENGATE FLEXÍVEL EM PLÁSTICO BRANCO, 1/2" X 40CM - FORNECIMENTO E INSTA</v>
          </cell>
          <cell r="C10622" t="str">
            <v>UN</v>
          </cell>
          <cell r="D10622" t="str">
            <v>CR</v>
          </cell>
          <cell r="E10622">
            <v>7.9</v>
          </cell>
        </row>
        <row r="10623">
          <cell r="A10623" t="str">
            <v>LAÇÃO. AF_</v>
          </cell>
          <cell r="B10623">
            <v>41609</v>
          </cell>
        </row>
        <row r="10624">
          <cell r="A10624">
            <v>86886</v>
          </cell>
          <cell r="B10624" t="str">
            <v>ENGATE FLEXÍVEL EM INOX, 1/2 X 30CM - FORNECIMENTO E INSTALAÇÃO. AF_1</v>
          </cell>
          <cell r="C10624" t="str">
            <v>UN</v>
          </cell>
          <cell r="D10624" t="str">
            <v>CR</v>
          </cell>
          <cell r="E10624">
            <v>26.42</v>
          </cell>
        </row>
        <row r="10625">
          <cell r="A10625">
            <v>41306</v>
          </cell>
        </row>
        <row r="10626">
          <cell r="A10626">
            <v>86887</v>
          </cell>
          <cell r="B10626" t="str">
            <v>ENGATE FLEXÍVEL EM INOX, 1/2 X 40CM - FORNECIMENTO E INSTALAÇÃO. AF_1</v>
          </cell>
          <cell r="C10626" t="str">
            <v>UN</v>
          </cell>
          <cell r="D10626" t="str">
            <v>CR</v>
          </cell>
          <cell r="E10626">
            <v>28.64</v>
          </cell>
        </row>
        <row r="10627">
          <cell r="A10627">
            <v>41306</v>
          </cell>
        </row>
        <row r="10628">
          <cell r="A10628">
            <v>86888</v>
          </cell>
          <cell r="B10628" t="str">
            <v>VASO SANITÁRIO SIFONADO COM CAIXA ACOPLADA LOUÇA BRANCA - PADRÃO MÉDIO</v>
          </cell>
          <cell r="C10628" t="str">
            <v>UN</v>
          </cell>
          <cell r="D10628" t="str">
            <v>CR</v>
          </cell>
          <cell r="E10628">
            <v>358.01</v>
          </cell>
        </row>
        <row r="10629">
          <cell r="A10629" t="e">
            <v>#NAME?</v>
          </cell>
          <cell r="B10629" t="str">
            <v>MENTO E INSTALAÇÃO. AF_12/2013</v>
          </cell>
        </row>
        <row r="10630">
          <cell r="A10630">
            <v>86889</v>
          </cell>
          <cell r="B10630" t="str">
            <v>BANCADA DE GRANITO CINZA POLIDO PARA PIA DE COZINHA 1,50 X 0,60 M - FO</v>
          </cell>
          <cell r="C10630" t="str">
            <v>UN</v>
          </cell>
          <cell r="D10630" t="str">
            <v>CR</v>
          </cell>
          <cell r="E10630">
            <v>297.66000000000003</v>
          </cell>
        </row>
        <row r="10631">
          <cell r="A10631" t="str">
            <v>RNECIMENTO</v>
          </cell>
          <cell r="B10631" t="str">
            <v>E INSTALAÇÃO. AF_12/2013</v>
          </cell>
        </row>
        <row r="10632">
          <cell r="A10632">
            <v>86893</v>
          </cell>
          <cell r="B10632" t="str">
            <v>BANCADA DE MÁRMORE BRANCO POLIDO PARA PIA DE COZINHA 1,50 X 0,60 M - F</v>
          </cell>
          <cell r="C10632" t="str">
            <v>UN</v>
          </cell>
          <cell r="D10632" t="str">
            <v>CR</v>
          </cell>
          <cell r="E10632">
            <v>247.26</v>
          </cell>
        </row>
        <row r="10633">
          <cell r="A10633" t="str">
            <v>ORNECIMENT</v>
          </cell>
          <cell r="B10633" t="str">
            <v>O E INSTALAÇÃO. AF_12/2013</v>
          </cell>
        </row>
        <row r="10634">
          <cell r="A10634">
            <v>86894</v>
          </cell>
          <cell r="B10634" t="str">
            <v>BANCADA DE MÁRMORE SINTÉTICO 120 X 60CM, COM CUBA INTEGRADA - FORNECIM</v>
          </cell>
          <cell r="C10634" t="str">
            <v>UN</v>
          </cell>
          <cell r="D10634" t="str">
            <v>CR</v>
          </cell>
          <cell r="E10634">
            <v>166.3</v>
          </cell>
        </row>
        <row r="10635">
          <cell r="A10635" t="str">
            <v>ENTO E INS</v>
          </cell>
          <cell r="B10635" t="str">
            <v>TALAÇÃO. AF_12/2013</v>
          </cell>
        </row>
        <row r="10636">
          <cell r="A10636">
            <v>86895</v>
          </cell>
          <cell r="B10636" t="str">
            <v>BANCADA DE GRANITO CINZA POLIDO PARA LAVATÓRIO 0,50 X 0,60 M - FORNECI</v>
          </cell>
          <cell r="C10636" t="str">
            <v>UN</v>
          </cell>
          <cell r="D10636" t="str">
            <v>CR</v>
          </cell>
          <cell r="E10636">
            <v>159.44</v>
          </cell>
        </row>
        <row r="10637">
          <cell r="A10637" t="str">
            <v>SINAPI - S</v>
          </cell>
          <cell r="B10637" t="str">
            <v>ISTEMA NACIONAL DE PESQUISA DE CUSTOS E ÍNDICES DA CONSTRUÇÃO CIVIL</v>
          </cell>
        </row>
        <row r="10638">
          <cell r="A10638" t="str">
            <v>PCI.817.01</v>
          </cell>
          <cell r="B10638" t="e">
            <v>#NAME?</v>
          </cell>
          <cell r="D10638" t="str">
            <v>EM</v>
          </cell>
          <cell r="E10638" t="str">
            <v>06/2016 AS 13:04:4</v>
          </cell>
        </row>
        <row r="10639">
          <cell r="D10639" t="str">
            <v>TA</v>
          </cell>
          <cell r="E10639" t="str">
            <v>TÉCNICA: 13/06/20</v>
          </cell>
        </row>
        <row r="10640">
          <cell r="A10640" t="str">
            <v>ENCARGOS S</v>
          </cell>
          <cell r="B10640" t="str">
            <v>OCIAIS DESONERADOS: 90,80%(HORA)   52,84%(MÊS)</v>
          </cell>
        </row>
        <row r="10641">
          <cell r="A10641" t="str">
            <v>ABRANGÊNCI</v>
          </cell>
          <cell r="B10641" t="str">
            <v>A : NACIONAL                                              LOCALIDADE  : BELO</v>
          </cell>
          <cell r="C10641" t="str">
            <v>HORI</v>
          </cell>
        </row>
        <row r="10642">
          <cell r="A10642" t="str">
            <v>REF.COLETA</v>
          </cell>
          <cell r="B10642" t="str">
            <v>: MEDIANO</v>
          </cell>
          <cell r="D10642" t="str">
            <v>TA</v>
          </cell>
          <cell r="E10642" t="str">
            <v>: 05/2016</v>
          </cell>
        </row>
        <row r="10643">
          <cell r="A10643" t="str">
            <v>CÓDIGO</v>
          </cell>
          <cell r="B10643" t="str">
            <v>|D E S C R I Ç Ã O                                                   |UN</v>
          </cell>
          <cell r="C10643" t="str">
            <v>IDADE</v>
          </cell>
          <cell r="D10643" t="str">
            <v>DE</v>
          </cell>
          <cell r="E10643" t="str">
            <v>|CUSTO TOTA</v>
          </cell>
        </row>
        <row r="10644">
          <cell r="A10644" t="str">
            <v>VÍNCULO...</v>
          </cell>
          <cell r="B10644" t="str">
            <v>..: CAIXA REFERENCIAL</v>
          </cell>
        </row>
        <row r="10645">
          <cell r="A10645" t="str">
            <v>MENTO E IN</v>
          </cell>
          <cell r="B10645" t="str">
            <v>STALAÇÃO. AF_12/2013</v>
          </cell>
        </row>
        <row r="10646">
          <cell r="A10646">
            <v>86899</v>
          </cell>
          <cell r="B10646" t="str">
            <v>BANCADA DE MÁRMORE BRANCO POLIDO PARA LAVATÓRIO 0,50 X 0,60 M - FORNEC</v>
          </cell>
          <cell r="C10646" t="str">
            <v>UN</v>
          </cell>
          <cell r="D10646" t="str">
            <v>CR</v>
          </cell>
          <cell r="E10646">
            <v>140.53</v>
          </cell>
        </row>
        <row r="10647">
          <cell r="A10647" t="str">
            <v>IMENTO E I</v>
          </cell>
          <cell r="B10647" t="str">
            <v>NSTALAÇÃO. AF_12/2013</v>
          </cell>
        </row>
        <row r="10648">
          <cell r="A10648">
            <v>86900</v>
          </cell>
          <cell r="B10648" t="str">
            <v>CUBA DE EMBUTIR DE AÇO INOXIDÁVEL MÉDIA - FORNECIMENTO E INSTALAÇÃO. A</v>
          </cell>
          <cell r="C10648" t="str">
            <v>UN</v>
          </cell>
          <cell r="D10648" t="str">
            <v>CR</v>
          </cell>
          <cell r="E10648">
            <v>104.42</v>
          </cell>
        </row>
        <row r="10649">
          <cell r="A10649" t="str">
            <v>F_12/2013</v>
          </cell>
        </row>
        <row r="10650">
          <cell r="A10650">
            <v>86901</v>
          </cell>
          <cell r="B10650" t="str">
            <v>CUBA DE EMBUTIR OVAL EM LOUÇA BRANCA, 35 X 50CM OU EQUIVALENTE - FORNE</v>
          </cell>
          <cell r="C10650" t="str">
            <v>UN</v>
          </cell>
          <cell r="D10650" t="str">
            <v>CR</v>
          </cell>
          <cell r="E10650">
            <v>100.8</v>
          </cell>
        </row>
        <row r="10651">
          <cell r="A10651" t="str">
            <v>CIMENTO E</v>
          </cell>
          <cell r="B10651" t="str">
            <v>INSTALAÇÃO. AF_12/2013</v>
          </cell>
        </row>
        <row r="10652">
          <cell r="A10652">
            <v>86902</v>
          </cell>
          <cell r="B10652" t="str">
            <v>LAVATÓRIO LOUÇA BRANCA COM COLUNA, *44 X 35,5* CM, PADRÃO POPULAR - FO</v>
          </cell>
          <cell r="C10652" t="str">
            <v>UN</v>
          </cell>
          <cell r="D10652" t="str">
            <v>CR</v>
          </cell>
          <cell r="E10652">
            <v>156.03</v>
          </cell>
        </row>
        <row r="10653">
          <cell r="A10653" t="str">
            <v>RNECIMENTO</v>
          </cell>
          <cell r="B10653" t="str">
            <v>E INSTALAÇÃO. AF_12/2013</v>
          </cell>
        </row>
        <row r="10654">
          <cell r="A10654">
            <v>86903</v>
          </cell>
          <cell r="B10654" t="str">
            <v>LAVATÓRIO LOUÇA BRANCA COM COLUNA, 45 X 55CM OU EQUIVALENTE, PADRÃO MÉ</v>
          </cell>
          <cell r="C10654" t="str">
            <v>UN</v>
          </cell>
          <cell r="D10654" t="str">
            <v>CR</v>
          </cell>
          <cell r="E10654">
            <v>221.75</v>
          </cell>
        </row>
        <row r="10655">
          <cell r="A10655" t="str">
            <v>DIO - FORN</v>
          </cell>
          <cell r="B10655" t="str">
            <v>ECIMENTO E INSTALAÇÃO. AF_12/2013</v>
          </cell>
        </row>
        <row r="10656">
          <cell r="A10656">
            <v>86904</v>
          </cell>
          <cell r="B10656" t="str">
            <v>LAVATÓRIO LOUÇA BRANCA SUSPENSO, 29,5 X 39CM OU EQUIVALENTE, PADRÃO PO</v>
          </cell>
          <cell r="C10656" t="str">
            <v>UN</v>
          </cell>
          <cell r="D10656" t="str">
            <v>CR</v>
          </cell>
          <cell r="E10656">
            <v>91.09</v>
          </cell>
        </row>
        <row r="10657">
          <cell r="A10657" t="str">
            <v>PULAR - FO</v>
          </cell>
          <cell r="B10657" t="str">
            <v>RNECIMENTO E INSTALAÇÃO. AF_12/2013</v>
          </cell>
        </row>
        <row r="10658">
          <cell r="A10658">
            <v>86905</v>
          </cell>
          <cell r="B10658" t="str">
            <v>APARELHO MISTURADOR DE MESA PARA LAVATÓRIO, PADRÃO MÉDIO - FORNECIMENT</v>
          </cell>
          <cell r="C10658" t="str">
            <v>UN</v>
          </cell>
          <cell r="D10658" t="str">
            <v>CR</v>
          </cell>
          <cell r="E10658">
            <v>147.57</v>
          </cell>
        </row>
        <row r="10659">
          <cell r="A10659" t="str">
            <v>O E INSTAL</v>
          </cell>
          <cell r="B10659" t="str">
            <v>AÇÃO. AF_12/2013</v>
          </cell>
        </row>
        <row r="10660">
          <cell r="A10660">
            <v>86906</v>
          </cell>
          <cell r="B10660" t="str">
            <v>TORNEIRA CROMADA DE MESA, 1/2" OU 3/4", PARA LAVATÓRIO, PADRÃO POPULAR</v>
          </cell>
          <cell r="C10660" t="str">
            <v>UN</v>
          </cell>
          <cell r="D10660" t="str">
            <v>CR</v>
          </cell>
          <cell r="E10660">
            <v>34.49</v>
          </cell>
        </row>
        <row r="10661">
          <cell r="A10661" t="e">
            <v>#NAME?</v>
          </cell>
          <cell r="B10661" t="str">
            <v>MENTO E INSTALAÇÃO. AF_12/2013</v>
          </cell>
        </row>
        <row r="10662">
          <cell r="A10662">
            <v>86908</v>
          </cell>
          <cell r="B10662" t="str">
            <v>APARELHO MISTURADOR DE MESA PARA PIA DE COZINHA, PADRÃO MÉDIO - FORNEC</v>
          </cell>
          <cell r="C10662" t="str">
            <v>UN</v>
          </cell>
          <cell r="D10662" t="str">
            <v>CR</v>
          </cell>
          <cell r="E10662">
            <v>176.29</v>
          </cell>
        </row>
        <row r="10663">
          <cell r="A10663" t="str">
            <v>IMENTO E I</v>
          </cell>
          <cell r="B10663" t="str">
            <v>NSTALAÇÃO. AF_12/2013</v>
          </cell>
        </row>
        <row r="10664">
          <cell r="A10664">
            <v>86909</v>
          </cell>
          <cell r="B10664" t="str">
            <v>TORNEIRA CROMADA TUBO MÓVEL, DE MESA, 1/2" OU 3/4", PARA PIA DE COZINH</v>
          </cell>
          <cell r="C10664" t="str">
            <v>UN</v>
          </cell>
          <cell r="D10664" t="str">
            <v>CR</v>
          </cell>
          <cell r="E10664">
            <v>68.86</v>
          </cell>
        </row>
        <row r="10665">
          <cell r="A10665" t="str">
            <v>A, PADRÃO</v>
          </cell>
          <cell r="B10665" t="str">
            <v>ALTO - FORNECIMENTO E INSTALAÇÃO. AF_12/2013</v>
          </cell>
        </row>
        <row r="10666">
          <cell r="A10666">
            <v>86910</v>
          </cell>
          <cell r="B10666" t="str">
            <v>TORNEIRA CROMADA TUBO MÓVEL, DE PAREDE, 1/2" OU 3/4", PARA PIA DE COZI</v>
          </cell>
          <cell r="C10666" t="str">
            <v>UN</v>
          </cell>
          <cell r="D10666" t="str">
            <v>CR</v>
          </cell>
          <cell r="E10666">
            <v>65.89</v>
          </cell>
        </row>
        <row r="10667">
          <cell r="A10667" t="str">
            <v>NHA, PADRÃ</v>
          </cell>
          <cell r="B10667" t="str">
            <v>O MÉDIO - FORNECIMENTO E INSTALAÇÃO. AF_12/2013</v>
          </cell>
        </row>
        <row r="10668">
          <cell r="A10668">
            <v>86911</v>
          </cell>
          <cell r="B10668" t="str">
            <v>TORNEIRA CROMADA LONGA, DE PAREDE, 1/2" OU 3/4", PARA PIA DE COZINHA,</v>
          </cell>
          <cell r="C10668" t="str">
            <v>UN</v>
          </cell>
          <cell r="D10668" t="str">
            <v>CR</v>
          </cell>
          <cell r="E10668">
            <v>29.34</v>
          </cell>
        </row>
        <row r="10669">
          <cell r="A10669" t="str">
            <v>PADRÃO POP</v>
          </cell>
          <cell r="B10669" t="str">
            <v>ULAR - FORNECIMENTO E INSTALAÇÃO. AF_12/2013</v>
          </cell>
        </row>
        <row r="10670">
          <cell r="A10670">
            <v>86912</v>
          </cell>
          <cell r="B10670" t="str">
            <v>TORNEIRA CROMADA LONGA, DE PAREDE, 1/2" OU 3/4", PARA PIA DE COZINHA,</v>
          </cell>
          <cell r="C10670" t="str">
            <v>UN</v>
          </cell>
          <cell r="D10670" t="str">
            <v>CR</v>
          </cell>
          <cell r="E10670">
            <v>29.34</v>
          </cell>
        </row>
        <row r="10671">
          <cell r="A10671" t="str">
            <v>PADRÃO MÉD</v>
          </cell>
          <cell r="B10671" t="str">
            <v>IO - FORNECIMENTO E INSTALAÇÃO. AF_12/2013</v>
          </cell>
        </row>
        <row r="10672">
          <cell r="A10672">
            <v>86913</v>
          </cell>
          <cell r="B10672" t="str">
            <v>TORNEIRA CROMADA 1/2" OU 3/4" PARA TANQUE, PADRÃO POPULAR - FORNECIMEN</v>
          </cell>
          <cell r="C10672" t="str">
            <v>UN</v>
          </cell>
          <cell r="D10672" t="str">
            <v>CR</v>
          </cell>
          <cell r="E10672">
            <v>13.3</v>
          </cell>
        </row>
        <row r="10673">
          <cell r="A10673" t="str">
            <v>SINAPI - S</v>
          </cell>
          <cell r="B10673" t="str">
            <v>ISTEMA NACIONAL DE PESQUISA DE CUSTOS E ÍNDICES DA CONSTRUÇÃO CIVIL</v>
          </cell>
        </row>
        <row r="10674">
          <cell r="A10674" t="str">
            <v>PCI.817.01</v>
          </cell>
          <cell r="B10674" t="e">
            <v>#NAME?</v>
          </cell>
          <cell r="D10674" t="str">
            <v>EM</v>
          </cell>
          <cell r="E10674" t="str">
            <v>06/2016 AS 13:04:4</v>
          </cell>
        </row>
        <row r="10675">
          <cell r="D10675" t="str">
            <v>TA</v>
          </cell>
          <cell r="E10675" t="str">
            <v>TÉCNICA: 13/06/20</v>
          </cell>
        </row>
        <row r="10676">
          <cell r="A10676" t="str">
            <v>ENCARGOS S</v>
          </cell>
          <cell r="B10676" t="str">
            <v>OCIAIS DESONERADOS: 90,80%(HORA)   52,84%(MÊS)</v>
          </cell>
        </row>
        <row r="10677">
          <cell r="A10677" t="str">
            <v>ABRANGÊNCI</v>
          </cell>
          <cell r="B10677" t="str">
            <v>A : NACIONAL                                              LOCALIDADE  : BELO</v>
          </cell>
          <cell r="C10677" t="str">
            <v>HORI</v>
          </cell>
        </row>
        <row r="10678">
          <cell r="A10678" t="str">
            <v>REF.COLETA</v>
          </cell>
          <cell r="B10678" t="str">
            <v>: MEDIANO</v>
          </cell>
          <cell r="D10678" t="str">
            <v>TA</v>
          </cell>
          <cell r="E10678" t="str">
            <v>: 05/2016</v>
          </cell>
        </row>
        <row r="10679">
          <cell r="A10679" t="str">
            <v>CÓDIGO</v>
          </cell>
          <cell r="B10679" t="str">
            <v>|D E S C R I Ç Ã O                                                   |UN</v>
          </cell>
          <cell r="C10679" t="str">
            <v>IDADE</v>
          </cell>
          <cell r="D10679" t="str">
            <v>DE</v>
          </cell>
          <cell r="E10679" t="str">
            <v>|CUSTO TOTA</v>
          </cell>
        </row>
        <row r="10680">
          <cell r="A10680" t="str">
            <v>VÍNCULO...</v>
          </cell>
          <cell r="B10680" t="str">
            <v>..: CAIXA REFERENCIAL</v>
          </cell>
        </row>
        <row r="10681">
          <cell r="A10681" t="str">
            <v>TO E INSTA</v>
          </cell>
          <cell r="B10681" t="str">
            <v>LAÇÃO. AF_12/2013</v>
          </cell>
        </row>
        <row r="10682">
          <cell r="A10682">
            <v>86914</v>
          </cell>
          <cell r="B10682" t="str">
            <v>TORNEIRA CROMADA 1/2" OU 3/4" PARA TANQUE, PADRÃO MÉDIO - FORNECIMENTO</v>
          </cell>
          <cell r="C10682" t="str">
            <v>UN</v>
          </cell>
          <cell r="D10682" t="str">
            <v>CR</v>
          </cell>
          <cell r="E10682">
            <v>26.76</v>
          </cell>
        </row>
        <row r="10683">
          <cell r="A10683" t="str">
            <v>E INSTALAÇ</v>
          </cell>
          <cell r="B10683" t="str">
            <v>ÃO. AF_12/2013</v>
          </cell>
        </row>
        <row r="10684">
          <cell r="A10684">
            <v>86915</v>
          </cell>
          <cell r="B10684" t="str">
            <v>TORNEIRA CROMADA DE MESA, 1/2" OU 3/4", PARA LAVATÓRIO, PADRÃO MÉDIO -</v>
          </cell>
          <cell r="C10684" t="str">
            <v>UN</v>
          </cell>
          <cell r="D10684" t="str">
            <v>CR</v>
          </cell>
          <cell r="E10684">
            <v>57.9</v>
          </cell>
        </row>
        <row r="10685">
          <cell r="A10685" t="str">
            <v>FORNECIMEN</v>
          </cell>
          <cell r="B10685" t="str">
            <v>TO E INSTALAÇÃO. AF_12/2013</v>
          </cell>
        </row>
        <row r="10686">
          <cell r="A10686">
            <v>86916</v>
          </cell>
          <cell r="B10686" t="str">
            <v>TORNEIRA PLÁSTICA 3/4" PARA TANQUE - FORNECIMENTO E INSTALAÇÃO. AF_12/</v>
          </cell>
          <cell r="C10686" t="str">
            <v>UN</v>
          </cell>
          <cell r="D10686" t="str">
            <v>CR</v>
          </cell>
          <cell r="E10686">
            <v>24.74</v>
          </cell>
        </row>
        <row r="10687">
          <cell r="A10687">
            <v>2013</v>
          </cell>
        </row>
        <row r="10688">
          <cell r="A10688">
            <v>86919</v>
          </cell>
          <cell r="B10688" t="str">
            <v>TANQUE DE LOUÇA BRANCA COM COLUNA, 30L OU EQUIVALENTE, INCLUSO SIFÃO F</v>
          </cell>
          <cell r="C10688" t="str">
            <v>UN</v>
          </cell>
          <cell r="D10688" t="str">
            <v>CR</v>
          </cell>
          <cell r="E10688">
            <v>621.78</v>
          </cell>
        </row>
        <row r="10689">
          <cell r="A10689" t="str">
            <v>LEXÍVEL EM</v>
          </cell>
          <cell r="B10689" t="str">
            <v>PVC, VÁLVULA METÁLICA E TORNEIRA DE METAL CROMADO PADRÃO MÉ</v>
          </cell>
        </row>
        <row r="10690">
          <cell r="A10690" t="str">
            <v>DIO - FORN</v>
          </cell>
          <cell r="B10690" t="str">
            <v>ECIMENTO E INSTALAÇÃO. AF_12/2013</v>
          </cell>
        </row>
        <row r="10691">
          <cell r="A10691">
            <v>86920</v>
          </cell>
          <cell r="B10691" t="str">
            <v>TANQUE DE LOUÇA BRANCA COM COLUNA, 30L OU EQUIVALENTE, INCLUSO SIFÃO F</v>
          </cell>
          <cell r="C10691" t="str">
            <v>UN</v>
          </cell>
          <cell r="D10691" t="str">
            <v>CR</v>
          </cell>
          <cell r="E10691">
            <v>594.85</v>
          </cell>
        </row>
        <row r="10692">
          <cell r="A10692" t="str">
            <v>LEXÍVEL EM</v>
          </cell>
          <cell r="B10692" t="str">
            <v>PVC, VÁLVULA PLÁSTICA E TORNEIRA DE METAL CROMADO PADRÃO PO</v>
          </cell>
        </row>
        <row r="10693">
          <cell r="A10693" t="str">
            <v>PULAR - FO</v>
          </cell>
          <cell r="B10693" t="str">
            <v>RNECIMENTO E INSTALAÇÃO. AF_12/2013_P</v>
          </cell>
        </row>
        <row r="10694">
          <cell r="A10694">
            <v>86921</v>
          </cell>
          <cell r="B10694" t="str">
            <v>TANQUE DE LOUÇA BRANCA COM COLUNA, 30L OU EQUIVALENTE, INCLUSO SIFÃO F</v>
          </cell>
          <cell r="C10694" t="str">
            <v>UN</v>
          </cell>
          <cell r="D10694" t="str">
            <v>CR</v>
          </cell>
          <cell r="E10694">
            <v>606.29999999999995</v>
          </cell>
        </row>
        <row r="10695">
          <cell r="A10695" t="str">
            <v>LEXÍVEL EM</v>
          </cell>
          <cell r="B10695" t="str">
            <v>PVC, VÁLVULA PLÁSTICA E TORNEIRA DE PLÁSTICO - FORNECIMENTO</v>
          </cell>
        </row>
        <row r="10696">
          <cell r="A10696" t="str">
            <v>E INSTALAÇ</v>
          </cell>
          <cell r="B10696" t="str">
            <v>ÃO. AF_12/2013</v>
          </cell>
        </row>
        <row r="10697">
          <cell r="A10697">
            <v>86922</v>
          </cell>
          <cell r="B10697" t="str">
            <v>TANQUE DE LOUÇA BRANCA SUSPENSO, 18L OU EQUIVALENTE, INCLUSO SIFÃO TIP</v>
          </cell>
          <cell r="C10697" t="str">
            <v>UN</v>
          </cell>
          <cell r="D10697" t="str">
            <v>CR</v>
          </cell>
          <cell r="E10697">
            <v>500.06</v>
          </cell>
        </row>
        <row r="10698">
          <cell r="A10698" t="str">
            <v>O GARRAFA</v>
          </cell>
          <cell r="B10698" t="str">
            <v>EM METAL CROMADO, VÁLVULA METÁLICA E TORNEIRA DE METAL CROMA</v>
          </cell>
        </row>
        <row r="10699">
          <cell r="A10699" t="str">
            <v>DO PADRÃO</v>
          </cell>
          <cell r="B10699" t="str">
            <v>MÉDIO - FORNECIMENTO E INSTALAÇÃO. AF_12/2013</v>
          </cell>
        </row>
        <row r="10700">
          <cell r="A10700">
            <v>86923</v>
          </cell>
          <cell r="B10700" t="str">
            <v>TANQUE DE LOUÇA BRANCA SUSPENSO, 18L OU EQUIVALENTE, INCLUSO SIFÃO TIP</v>
          </cell>
          <cell r="C10700" t="str">
            <v>UN</v>
          </cell>
          <cell r="D10700" t="str">
            <v>CR</v>
          </cell>
          <cell r="E10700">
            <v>378.93</v>
          </cell>
        </row>
        <row r="10701">
          <cell r="A10701" t="str">
            <v>O GARRAFA</v>
          </cell>
          <cell r="B10701" t="str">
            <v>EM PVC, VÁLVULA PLÁSTICA E TORNEIRA DE METAL CROMADO PADRÃO</v>
          </cell>
        </row>
        <row r="10702">
          <cell r="A10702" t="str">
            <v>POPULAR -</v>
          </cell>
          <cell r="B10702" t="str">
            <v>FORNECIMENTO E INSTALAÇÃO. AF_12/2013</v>
          </cell>
        </row>
        <row r="10703">
          <cell r="A10703">
            <v>86924</v>
          </cell>
          <cell r="B10703" t="str">
            <v>TANQUE DE LOUÇA BRANCA SUSPENSO, 18L OU EQUIVALENTE, INCLUSO SIFÃO TIP</v>
          </cell>
          <cell r="C10703" t="str">
            <v>UN</v>
          </cell>
          <cell r="D10703" t="str">
            <v>CR</v>
          </cell>
          <cell r="E10703">
            <v>390.37</v>
          </cell>
        </row>
        <row r="10704">
          <cell r="A10704" t="str">
            <v>O GARRAFA</v>
          </cell>
          <cell r="B10704" t="str">
            <v>EM PVC, VÁLVULA PLÁSTICA E TORNEIRA DE PLÁSTICO - FORNECIMEN</v>
          </cell>
        </row>
        <row r="10705">
          <cell r="A10705" t="str">
            <v>TO E INSTA</v>
          </cell>
          <cell r="B10705" t="str">
            <v>LAÇÃO. AF_12/2013</v>
          </cell>
        </row>
        <row r="10706">
          <cell r="A10706">
            <v>86925</v>
          </cell>
          <cell r="B10706" t="str">
            <v>TANQUE DE MÁRMORE SINTÉTICO COM COLUNA, 22L OU EQUIVALENTE, INCLUSO SI</v>
          </cell>
          <cell r="C10706" t="str">
            <v>UN</v>
          </cell>
          <cell r="D10706" t="str">
            <v>CR</v>
          </cell>
          <cell r="E10706">
            <v>230.57</v>
          </cell>
        </row>
        <row r="10707">
          <cell r="A10707" t="str">
            <v>FÃO FLEXÍV</v>
          </cell>
          <cell r="B10707" t="str">
            <v>EL EM PVC, VÁLVULA PLÁSTICA E TORNEIRA DE METAL CROMADO PADR</v>
          </cell>
        </row>
        <row r="10708">
          <cell r="A10708" t="str">
            <v>ÃO POPULAR</v>
          </cell>
          <cell r="B10708" t="e">
            <v>#NAME?</v>
          </cell>
        </row>
        <row r="10709">
          <cell r="A10709" t="str">
            <v>SINAPI - S</v>
          </cell>
          <cell r="B10709" t="str">
            <v>ISTEMA NACIONAL DE PESQUISA DE CUSTOS E ÍNDICES DA CONSTRUÇÃO CIVIL</v>
          </cell>
        </row>
        <row r="10710">
          <cell r="A10710" t="str">
            <v>PCI.817.01</v>
          </cell>
          <cell r="B10710" t="e">
            <v>#NAME?</v>
          </cell>
          <cell r="D10710" t="str">
            <v>EM</v>
          </cell>
          <cell r="E10710" t="str">
            <v>06/2016 AS 13:04:4</v>
          </cell>
        </row>
        <row r="10711">
          <cell r="D10711" t="str">
            <v>TA</v>
          </cell>
          <cell r="E10711" t="str">
            <v>TÉCNICA: 13/06/20</v>
          </cell>
        </row>
        <row r="10712">
          <cell r="A10712" t="str">
            <v>ENCARGOS S</v>
          </cell>
          <cell r="B10712" t="str">
            <v>OCIAIS DESONERADOS: 90,80%(HORA)   52,84%(MÊS)</v>
          </cell>
        </row>
        <row r="10713">
          <cell r="A10713" t="str">
            <v>ABRANGÊNCI</v>
          </cell>
          <cell r="B10713" t="str">
            <v>A : NACIONAL                                              LOCALIDADE  : BELO</v>
          </cell>
          <cell r="C10713" t="str">
            <v>HORI</v>
          </cell>
        </row>
        <row r="10714">
          <cell r="A10714" t="str">
            <v>REF.COLETA</v>
          </cell>
          <cell r="B10714" t="str">
            <v>: MEDIANO</v>
          </cell>
          <cell r="D10714" t="str">
            <v>TA</v>
          </cell>
          <cell r="E10714" t="str">
            <v>: 05/2016</v>
          </cell>
        </row>
        <row r="10715">
          <cell r="A10715" t="str">
            <v>CÓDIGO</v>
          </cell>
          <cell r="B10715" t="str">
            <v>|D E S C R I Ç Ã O                                                   |UN</v>
          </cell>
          <cell r="C10715" t="str">
            <v>IDADE</v>
          </cell>
          <cell r="D10715" t="str">
            <v>DE</v>
          </cell>
          <cell r="E10715" t="str">
            <v>|CUSTO TOTA</v>
          </cell>
        </row>
        <row r="10716">
          <cell r="A10716" t="str">
            <v>VÍNCULO...</v>
          </cell>
          <cell r="B10716" t="str">
            <v>..: CAIXA REFERENCIAL</v>
          </cell>
        </row>
        <row r="10717">
          <cell r="A10717">
            <v>86926</v>
          </cell>
          <cell r="B10717" t="str">
            <v>TANQUE DE MÁRMORE SINTÉTICO COM COLUNA, 22L OU EQUIVALENTE, INCLUSO SI</v>
          </cell>
          <cell r="C10717" t="str">
            <v>UN</v>
          </cell>
          <cell r="D10717" t="str">
            <v>CR</v>
          </cell>
          <cell r="E10717">
            <v>242.01</v>
          </cell>
        </row>
        <row r="10718">
          <cell r="A10718" t="str">
            <v>FÃO FLEXÍV</v>
          </cell>
          <cell r="B10718" t="str">
            <v>EL EM PVC, VÁLVULA PLÁSTICA E TORNEIRA DE PLÁSTICO - FORNECI</v>
          </cell>
        </row>
        <row r="10719">
          <cell r="A10719" t="str">
            <v>MENTO E IN</v>
          </cell>
          <cell r="B10719" t="str">
            <v>STALAÇÃO. AF_12/2013</v>
          </cell>
        </row>
        <row r="10720">
          <cell r="A10720">
            <v>86927</v>
          </cell>
          <cell r="B10720" t="str">
            <v>TANQUE DE MÁRMORE SINTÉTICO SUSPENSO, 22L OU EQUIVALENTE, INCLUSO SIFÃ</v>
          </cell>
          <cell r="C10720" t="str">
            <v>UN</v>
          </cell>
          <cell r="D10720" t="str">
            <v>CR</v>
          </cell>
          <cell r="E10720">
            <v>145.75</v>
          </cell>
        </row>
        <row r="10721">
          <cell r="A10721" t="str">
            <v>O TIPO GAR</v>
          </cell>
          <cell r="B10721" t="str">
            <v>RAFA EM PVC, VÁLVULA PLÁSTICA E TORNEIRA DE METAL CROMADO PA</v>
          </cell>
        </row>
        <row r="10722">
          <cell r="A10722" t="str">
            <v>DRÃO POPUL</v>
          </cell>
          <cell r="B10722" t="str">
            <v>AR - FORNECIMENTO E INSTALAÇÃO. AF_12/2013</v>
          </cell>
        </row>
        <row r="10723">
          <cell r="A10723">
            <v>86928</v>
          </cell>
          <cell r="B10723" t="str">
            <v>TANQUE DE MÁRMORE SINTÉTICO SUSPENSO, 22L OU EQUIVALENTE, INCLUSO SIFÃ</v>
          </cell>
          <cell r="C10723" t="str">
            <v>UN</v>
          </cell>
          <cell r="D10723" t="str">
            <v>CR</v>
          </cell>
          <cell r="E10723">
            <v>157.19</v>
          </cell>
        </row>
        <row r="10724">
          <cell r="A10724" t="str">
            <v>O TIPO GAR</v>
          </cell>
          <cell r="B10724" t="str">
            <v>RAFA EM PVC, VÁLVULA PLÁSTICA E TORNEIRA DE PLÁSTICO - FORNE</v>
          </cell>
        </row>
        <row r="10725">
          <cell r="A10725" t="str">
            <v>CIMENTO E</v>
          </cell>
          <cell r="B10725" t="str">
            <v>INSTALAÇÃO. AF_12/2013</v>
          </cell>
        </row>
        <row r="10726">
          <cell r="A10726">
            <v>86929</v>
          </cell>
          <cell r="B10726" t="str">
            <v>TANQUE DE MÁRMORE SINTÉTICO SUSPENSO, 22L OU EQUIVALENTE, INCLUSO SIFÃ</v>
          </cell>
          <cell r="C10726" t="str">
            <v>UN</v>
          </cell>
          <cell r="D10726" t="str">
            <v>CR</v>
          </cell>
          <cell r="E10726">
            <v>139.97</v>
          </cell>
        </row>
        <row r="10727">
          <cell r="A10727" t="str">
            <v>O FLEXÍVEL</v>
          </cell>
          <cell r="B10727" t="str">
            <v>EM PVC, VÁLVULA PLÁSTICA E TORNEIRA DE METAL CROMADO PADRÃO</v>
          </cell>
        </row>
        <row r="10728">
          <cell r="A10728" t="str">
            <v>POPULAR -</v>
          </cell>
          <cell r="B10728" t="str">
            <v>FORNECIMENTO E INSTALAÇÃO. AF_12/2013</v>
          </cell>
        </row>
        <row r="10729">
          <cell r="A10729">
            <v>86930</v>
          </cell>
          <cell r="B10729" t="str">
            <v>TANQUE DE MÁRMORE SINTÉTICO SUSPENSO, 22L OU EQUIVALENTE, INCLUSO SIFÃ</v>
          </cell>
          <cell r="C10729" t="str">
            <v>UN</v>
          </cell>
          <cell r="D10729" t="str">
            <v>CR</v>
          </cell>
          <cell r="E10729">
            <v>151.41</v>
          </cell>
        </row>
        <row r="10730">
          <cell r="A10730" t="str">
            <v>O FLEXÍVEL</v>
          </cell>
          <cell r="B10730" t="str">
            <v>EM PVC, VÁLVULA PLÁSTICA E TORNEIRA DE PLÁSTICO - FORNECIME</v>
          </cell>
        </row>
        <row r="10731">
          <cell r="A10731" t="str">
            <v>NTO E INST</v>
          </cell>
          <cell r="B10731" t="str">
            <v>ALAÇÃO. AF_12/2013</v>
          </cell>
        </row>
        <row r="10732">
          <cell r="A10732">
            <v>86931</v>
          </cell>
          <cell r="B10732" t="str">
            <v>VASO SANITÁRIO SIFONADO COM CAIXA ACOPLADA LOUÇA BRANCA - PADRÃO MÉDIO</v>
          </cell>
          <cell r="C10732" t="str">
            <v>UN</v>
          </cell>
          <cell r="D10732" t="str">
            <v>CR</v>
          </cell>
          <cell r="E10732">
            <v>365.91</v>
          </cell>
        </row>
        <row r="10733">
          <cell r="A10733" t="str">
            <v>, INCLUSO</v>
          </cell>
          <cell r="B10733" t="str">
            <v>ENGATE FLEXÍVEL EM PLÁSTICO BRANCO, 1/2 X 40CM - FORNECIMEN</v>
          </cell>
        </row>
        <row r="10734">
          <cell r="A10734" t="str">
            <v>TO E INSTA</v>
          </cell>
          <cell r="B10734" t="str">
            <v>LAÇÃO. AF_12/2013</v>
          </cell>
        </row>
        <row r="10735">
          <cell r="A10735">
            <v>86932</v>
          </cell>
          <cell r="B10735" t="str">
            <v>VASO SANITÁRIO SIFONADO COM CAIXA ACOPLADA LOUÇA BRANCA - PADRÃO MÉDIO</v>
          </cell>
          <cell r="C10735" t="str">
            <v>UN</v>
          </cell>
          <cell r="D10735" t="str">
            <v>CR</v>
          </cell>
          <cell r="E10735">
            <v>386.65</v>
          </cell>
        </row>
        <row r="10736">
          <cell r="A10736" t="str">
            <v>, INCLUSO</v>
          </cell>
          <cell r="B10736" t="str">
            <v>ENGATE FLEXÍVEL EM METAL CROMADO, 1/2 X 40CM - FORNECIMENTO</v>
          </cell>
        </row>
        <row r="10737">
          <cell r="A10737" t="str">
            <v>E INSTALAÇ</v>
          </cell>
          <cell r="B10737" t="str">
            <v>ÃO. AF_12/2013</v>
          </cell>
        </row>
        <row r="10738">
          <cell r="A10738">
            <v>86933</v>
          </cell>
          <cell r="B10738" t="str">
            <v>BANCADA DE MÁRMORE SINTÉTICO 120 X 60CM, COM CUBA INTEGRADA, INCLUSO S</v>
          </cell>
          <cell r="C10738" t="str">
            <v>UN</v>
          </cell>
          <cell r="D10738" t="str">
            <v>CR</v>
          </cell>
          <cell r="E10738">
            <v>222.04</v>
          </cell>
        </row>
        <row r="10739">
          <cell r="A10739" t="str">
            <v>IFÃO TIPO</v>
          </cell>
          <cell r="B10739" t="str">
            <v>GARRAFA EM PVC, VÁLVULA EM PLÁSTICO CROMADO TIPO AMERICANA E</v>
          </cell>
        </row>
        <row r="10740">
          <cell r="A10740" t="str">
            <v>TORNEIRA C</v>
          </cell>
          <cell r="B10740" t="str">
            <v>ROMADA LONGA, DE PAREDE, PADRÃO POPULAR - FORNECIMENTO E IN</v>
          </cell>
        </row>
        <row r="10741">
          <cell r="A10741" t="str">
            <v>STALAÇÃO.</v>
          </cell>
          <cell r="B10741" t="str">
            <v>AF_12/2013</v>
          </cell>
        </row>
        <row r="10742">
          <cell r="A10742">
            <v>86934</v>
          </cell>
          <cell r="B10742" t="str">
            <v>BANCADA DE MÁRMORE SINTÉTICO 120 X 60CM, COM CUBA INTEGRADA, INCLUSO S</v>
          </cell>
          <cell r="C10742" t="str">
            <v>UN</v>
          </cell>
          <cell r="D10742" t="str">
            <v>CR</v>
          </cell>
          <cell r="E10742">
            <v>216.26</v>
          </cell>
        </row>
        <row r="10743">
          <cell r="A10743" t="str">
            <v>IFÃO TIPO</v>
          </cell>
          <cell r="B10743" t="str">
            <v>FLEXÍVEL EM PVC, VÁLVULA EM PLÁSTICO CROMADO TIPO AMERICANA</v>
          </cell>
        </row>
        <row r="10744">
          <cell r="A10744" t="str">
            <v>E TORNEIRA</v>
          </cell>
          <cell r="B10744" t="str">
            <v>CROMADA LONGA, DE PAREDE, PADRÃO POPULAR - FORNECIMENTO E I</v>
          </cell>
        </row>
        <row r="10745">
          <cell r="A10745" t="str">
            <v>SINAPI - S</v>
          </cell>
          <cell r="B10745" t="str">
            <v>ISTEMA NACIONAL DE PESQUISA DE CUSTOS E ÍNDICES DA CONSTRUÇÃO CIVIL</v>
          </cell>
        </row>
        <row r="10746">
          <cell r="A10746" t="str">
            <v>PCI.817.01</v>
          </cell>
          <cell r="B10746" t="e">
            <v>#NAME?</v>
          </cell>
          <cell r="D10746" t="str">
            <v>EM</v>
          </cell>
          <cell r="E10746" t="str">
            <v>06/2016 AS 13:04:4</v>
          </cell>
        </row>
        <row r="10747">
          <cell r="D10747" t="str">
            <v>TA</v>
          </cell>
          <cell r="E10747" t="str">
            <v>TÉCNICA: 13/06/20</v>
          </cell>
        </row>
        <row r="10748">
          <cell r="A10748" t="str">
            <v>ENCARGOS S</v>
          </cell>
          <cell r="B10748" t="str">
            <v>OCIAIS DESONERADOS: 90,80%(HORA)   52,84%(MÊS)</v>
          </cell>
        </row>
        <row r="10749">
          <cell r="A10749" t="str">
            <v>ABRANGÊNCI</v>
          </cell>
          <cell r="B10749" t="str">
            <v>A : NACIONAL                                              LOCALIDADE  : BELO</v>
          </cell>
          <cell r="C10749" t="str">
            <v>HORI</v>
          </cell>
        </row>
        <row r="10750">
          <cell r="A10750" t="str">
            <v>REF.COLETA</v>
          </cell>
          <cell r="B10750" t="str">
            <v>: MEDIANO</v>
          </cell>
          <cell r="D10750" t="str">
            <v>TA</v>
          </cell>
          <cell r="E10750" t="str">
            <v>: 05/2016</v>
          </cell>
        </row>
        <row r="10751">
          <cell r="A10751" t="str">
            <v>CÓDIGO</v>
          </cell>
          <cell r="B10751" t="str">
            <v>|D E S C R I Ç Ã O                                                   |UN</v>
          </cell>
          <cell r="C10751" t="str">
            <v>IDADE</v>
          </cell>
          <cell r="D10751" t="str">
            <v>DE</v>
          </cell>
          <cell r="E10751" t="str">
            <v>|CUSTO TOTA</v>
          </cell>
        </row>
        <row r="10752">
          <cell r="A10752" t="str">
            <v>VÍNCULO...</v>
          </cell>
          <cell r="B10752" t="str">
            <v>..: CAIXA REFERENCIAL</v>
          </cell>
        </row>
        <row r="10753">
          <cell r="A10753" t="str">
            <v>NSTALAÇÃO.</v>
          </cell>
          <cell r="B10753" t="str">
            <v>AF_12/2013</v>
          </cell>
        </row>
        <row r="10754">
          <cell r="A10754">
            <v>86935</v>
          </cell>
          <cell r="B10754" t="str">
            <v>CUBA DE EMBUTIR DE AÇO INOXIDÁVEL MÉDIA, INCLUSO VÁLVULA TIPO AMERICAN</v>
          </cell>
          <cell r="C10754" t="str">
            <v>UN</v>
          </cell>
          <cell r="D10754" t="str">
            <v>CR</v>
          </cell>
          <cell r="E10754">
            <v>150.32</v>
          </cell>
        </row>
        <row r="10755">
          <cell r="A10755" t="str">
            <v>A EM METAL</v>
          </cell>
          <cell r="B10755" t="str">
            <v>CROMADO E SIFÃO FLEXÍVEL EM PVC - FORNECIMENTO E INSTALAÇÃO</v>
          </cell>
        </row>
        <row r="10756">
          <cell r="A10756" t="str">
            <v>. AF_12/20</v>
          </cell>
          <cell r="B10756">
            <v>13</v>
          </cell>
        </row>
        <row r="10757">
          <cell r="A10757">
            <v>86936</v>
          </cell>
          <cell r="B10757" t="str">
            <v>CUBA DE EMBUTIR DE AÇO INOXIDÁVEL MÉDIA, INCLUSO VÁLVULA TIPO AMERICAN</v>
          </cell>
          <cell r="C10757" t="str">
            <v>UN</v>
          </cell>
          <cell r="D10757" t="str">
            <v>CR</v>
          </cell>
          <cell r="E10757">
            <v>250.3</v>
          </cell>
        </row>
        <row r="10758">
          <cell r="A10758" t="str">
            <v>A E SIFÃO</v>
          </cell>
          <cell r="B10758" t="str">
            <v>TIPO GARRAFA EM METAL CROMADO - FORNECIMENTO E INSTALAÇÃO. A</v>
          </cell>
        </row>
        <row r="10759">
          <cell r="A10759" t="str">
            <v>F_12/2013</v>
          </cell>
        </row>
        <row r="10760">
          <cell r="A10760">
            <v>86937</v>
          </cell>
          <cell r="B10760" t="str">
            <v>CUBA DE EMBUTIR OVAL EM LOUÇA BRANCA, 35 X 50CM OU EQUIVALENTE, INCLUS</v>
          </cell>
          <cell r="C10760" t="str">
            <v>UN</v>
          </cell>
          <cell r="D10760" t="str">
            <v>CR</v>
          </cell>
          <cell r="E10760">
            <v>126.48</v>
          </cell>
        </row>
        <row r="10761">
          <cell r="A10761" t="str">
            <v>O VÁLVULA</v>
          </cell>
          <cell r="B10761" t="str">
            <v>EM METAL CROMADO E SIFÃO FLEXÍVEL EM PVC - FORNECIMENTO E IN</v>
          </cell>
        </row>
        <row r="10762">
          <cell r="A10762" t="str">
            <v>STALAÇÃO.</v>
          </cell>
          <cell r="B10762" t="str">
            <v>AF_12/2013</v>
          </cell>
        </row>
        <row r="10763">
          <cell r="A10763">
            <v>86938</v>
          </cell>
          <cell r="B10763" t="str">
            <v>CUBA DE EMBUTIR OVAL EM LOUÇA BRANCA, 35 X 50CM OU EQUIVALENTE, INCLUS</v>
          </cell>
          <cell r="C10763" t="str">
            <v>UN</v>
          </cell>
          <cell r="D10763" t="str">
            <v>CR</v>
          </cell>
          <cell r="E10763">
            <v>226.47</v>
          </cell>
        </row>
        <row r="10764">
          <cell r="A10764" t="str">
            <v>O VÁLVULA</v>
          </cell>
          <cell r="B10764" t="str">
            <v>E SIFÃO TIPO GARRAFA EM METAL CROMADO - FORNECIMENTO E INSTA</v>
          </cell>
        </row>
        <row r="10765">
          <cell r="A10765" t="str">
            <v>LAÇÃO. AF_</v>
          </cell>
          <cell r="B10765">
            <v>41609</v>
          </cell>
        </row>
        <row r="10766">
          <cell r="A10766">
            <v>86939</v>
          </cell>
          <cell r="B10766" t="str">
            <v>LAVATÓRIO LOUÇA BRANCA COM COLUNA, *44 X 35,5* CM, PADRÃO POPULAR, INC</v>
          </cell>
          <cell r="C10766" t="str">
            <v>UN</v>
          </cell>
          <cell r="D10766" t="str">
            <v>CR</v>
          </cell>
          <cell r="E10766">
            <v>208.41</v>
          </cell>
        </row>
        <row r="10767">
          <cell r="A10767" t="str">
            <v>LUSO SIFÃO</v>
          </cell>
          <cell r="B10767" t="str">
            <v>FLEXÍVEL EM PVC, VÁLVULA E ENGATE FLEXÍVEL 30CM EM PLÁSTICO</v>
          </cell>
        </row>
        <row r="10768">
          <cell r="A10768" t="str">
            <v>E COM TORN</v>
          </cell>
          <cell r="B10768" t="str">
            <v>EIRA CROMADA PADRÃO POPULAR - FORNECIMENTO E INSTALAÇÃO. AF</v>
          </cell>
        </row>
        <row r="10769">
          <cell r="A10769" t="str">
            <v>_12/2013</v>
          </cell>
        </row>
        <row r="10770">
          <cell r="A10770">
            <v>86940</v>
          </cell>
          <cell r="B10770" t="str">
            <v>LAVATÓRIO LOUÇA BRANCA COM COLUNA, 45 X 55CM OU EQUIVALENTE, PADRÃO MÉ</v>
          </cell>
          <cell r="C10770" t="str">
            <v>UN</v>
          </cell>
          <cell r="D10770" t="str">
            <v>CR</v>
          </cell>
          <cell r="E10770">
            <v>552.29</v>
          </cell>
        </row>
        <row r="10771">
          <cell r="A10771" t="str">
            <v>DIO, INCLU</v>
          </cell>
          <cell r="B10771" t="str">
            <v>SO SIFÃO TIPO GARRAFA, VÁLVULA E ENGATE FLEXÍVEL DE 40CM EM</v>
          </cell>
        </row>
        <row r="10772">
          <cell r="A10772" t="str">
            <v>METAL CROM</v>
          </cell>
          <cell r="B10772" t="str">
            <v>ADO, COM APARELHO MISTURADOR PADRÃO MÉDIO - FORNECIMENTO E I</v>
          </cell>
        </row>
        <row r="10773">
          <cell r="A10773" t="str">
            <v>NSTALAÇÃO.</v>
          </cell>
          <cell r="B10773" t="str">
            <v>AF_12/2013</v>
          </cell>
        </row>
        <row r="10774">
          <cell r="A10774">
            <v>86941</v>
          </cell>
          <cell r="B10774" t="str">
            <v>LAVATÓRIO LOUÇA BRANCA COM COLUNA, 45 X 55CM OU EQUIVALENTE, PADRÃO MÉ</v>
          </cell>
          <cell r="C10774" t="str">
            <v>UN</v>
          </cell>
          <cell r="D10774" t="str">
            <v>CR</v>
          </cell>
          <cell r="E10774">
            <v>433.98</v>
          </cell>
        </row>
        <row r="10775">
          <cell r="A10775" t="str">
            <v>DIO, INCLU</v>
          </cell>
          <cell r="B10775" t="str">
            <v>SO SIFÃO TIPO GARRAFA, VÁLVULA E ENGATE FLEXÍVEL DE 40CM EM</v>
          </cell>
        </row>
        <row r="10776">
          <cell r="A10776" t="str">
            <v>METAL CROM</v>
          </cell>
          <cell r="B10776" t="str">
            <v>ADO, COM TORNEIRA CROMADA DE MESA, PADRÃO MÉDIO - FORNECIMEN</v>
          </cell>
        </row>
        <row r="10777">
          <cell r="A10777" t="str">
            <v>TO E INSTA</v>
          </cell>
          <cell r="B10777" t="str">
            <v>LAÇÃO. AF_12/2013</v>
          </cell>
        </row>
        <row r="10778">
          <cell r="A10778">
            <v>86942</v>
          </cell>
          <cell r="B10778" t="str">
            <v>LAVATÓRIO LOUÇA BRANCA SUSPENSO, 29,5 X 39CM OU EQUIVALENTE, PADRÃO PO</v>
          </cell>
          <cell r="C10778" t="str">
            <v>UN</v>
          </cell>
          <cell r="D10778" t="str">
            <v>CR</v>
          </cell>
          <cell r="E10778">
            <v>149.25</v>
          </cell>
        </row>
        <row r="10779">
          <cell r="A10779" t="str">
            <v>PULAR, INC</v>
          </cell>
          <cell r="B10779" t="str">
            <v>LUSO SIFÃO TIPO GARRAFA EM PVC, VÁLVULA E ENGATE FLEXÍVEL 30</v>
          </cell>
        </row>
        <row r="10780">
          <cell r="A10780" t="str">
            <v>CM EM PLÁS</v>
          </cell>
          <cell r="B10780" t="str">
            <v>TICO E TORNEIRA CROMADA DE MESA, PADRÃO POPULAR - FORNECIMEN</v>
          </cell>
        </row>
        <row r="10781">
          <cell r="A10781" t="str">
            <v>SINAPI - S</v>
          </cell>
          <cell r="B10781" t="str">
            <v>ISTEMA NACIONAL DE PESQUISA DE CUSTOS E ÍNDICES DA CONSTRUÇÃO CIVIL</v>
          </cell>
        </row>
        <row r="10782">
          <cell r="A10782" t="str">
            <v>PCI.817.01</v>
          </cell>
          <cell r="B10782" t="e">
            <v>#NAME?</v>
          </cell>
          <cell r="D10782" t="str">
            <v>EM</v>
          </cell>
          <cell r="E10782" t="str">
            <v>06/2016 AS 13:04:4</v>
          </cell>
        </row>
        <row r="10783">
          <cell r="D10783" t="str">
            <v>TA</v>
          </cell>
          <cell r="E10783" t="str">
            <v>TÉCNICA: 13/06/20</v>
          </cell>
        </row>
        <row r="10784">
          <cell r="A10784" t="str">
            <v>ENCARGOS S</v>
          </cell>
          <cell r="B10784" t="str">
            <v>OCIAIS DESONERADOS: 90,80%(HORA)   52,84%(MÊS)</v>
          </cell>
        </row>
        <row r="10785">
          <cell r="A10785" t="str">
            <v>ABRANGÊNCI</v>
          </cell>
          <cell r="B10785" t="str">
            <v>A : NACIONAL                                              LOCALIDADE  : BELO</v>
          </cell>
          <cell r="C10785" t="str">
            <v>HORI</v>
          </cell>
        </row>
        <row r="10786">
          <cell r="A10786" t="str">
            <v>REF.COLETA</v>
          </cell>
          <cell r="B10786" t="str">
            <v>: MEDIANO</v>
          </cell>
          <cell r="D10786" t="str">
            <v>TA</v>
          </cell>
          <cell r="E10786" t="str">
            <v>: 05/2016</v>
          </cell>
        </row>
        <row r="10787">
          <cell r="A10787" t="str">
            <v>CÓDIGO</v>
          </cell>
          <cell r="B10787" t="str">
            <v>|D E S C R I Ç Ã O                                                   |UN</v>
          </cell>
          <cell r="C10787" t="str">
            <v>IDADE</v>
          </cell>
          <cell r="D10787" t="str">
            <v>DE</v>
          </cell>
          <cell r="E10787" t="str">
            <v>|CUSTO TOTA</v>
          </cell>
        </row>
        <row r="10788">
          <cell r="A10788" t="str">
            <v>VÍNCULO...</v>
          </cell>
          <cell r="B10788" t="str">
            <v>..: CAIXA REFERENCIAL</v>
          </cell>
        </row>
        <row r="10789">
          <cell r="A10789" t="str">
            <v>TO E INSTA</v>
          </cell>
          <cell r="B10789" t="str">
            <v>LAÇÃO. AF_12/2013</v>
          </cell>
        </row>
        <row r="10790">
          <cell r="A10790">
            <v>86943</v>
          </cell>
          <cell r="B10790" t="str">
            <v>LAVATÓRIO LOUÇA BRANCA SUSPENSO, 29,5 X 39CM OU EQUIVALENTE, PADRÃO PO</v>
          </cell>
          <cell r="C10790" t="str">
            <v>UN</v>
          </cell>
          <cell r="D10790" t="str">
            <v>CR</v>
          </cell>
          <cell r="E10790">
            <v>143.47</v>
          </cell>
        </row>
        <row r="10791">
          <cell r="A10791" t="str">
            <v>PULAR, INC</v>
          </cell>
          <cell r="B10791" t="str">
            <v>LUSO SIFÃO FLEXÍVEL EM PVC, VÁLVULA E ENGATE FLEXÍVEL 30CM E</v>
          </cell>
        </row>
        <row r="10792">
          <cell r="A10792" t="str">
            <v>M PLÁSTICO</v>
          </cell>
          <cell r="B10792" t="str">
            <v>E TORNEIRA CROMADA DE MESA, PADRÃO POPULAR - FORNECIMENTO E</v>
          </cell>
        </row>
        <row r="10793">
          <cell r="A10793" t="str">
            <v>INSTALAÇÃO</v>
          </cell>
          <cell r="B10793" t="str">
            <v>. AF_12/2013</v>
          </cell>
        </row>
        <row r="10794">
          <cell r="A10794">
            <v>86947</v>
          </cell>
          <cell r="B10794" t="str">
            <v>BANCADA MÁRMORE BRANCO POLIDO 0,50 X 0,60M, INCLUSO CUBA DE EMBUTIR OV</v>
          </cell>
          <cell r="C10794" t="str">
            <v>UN</v>
          </cell>
          <cell r="D10794" t="str">
            <v>CR</v>
          </cell>
          <cell r="E10794">
            <v>571.87</v>
          </cell>
        </row>
        <row r="10795">
          <cell r="A10795" t="str">
            <v>AL EM LOUÇ</v>
          </cell>
          <cell r="B10795" t="str">
            <v>A BRANCA 35 X 50CM, VÁLVULA, SIFÃO TIPO GARRAFA E ENGATE FLE</v>
          </cell>
        </row>
        <row r="10796">
          <cell r="A10796" t="str">
            <v>XÍVEL 40CM</v>
          </cell>
          <cell r="B10796" t="str">
            <v>EM METAL CROMADO E APARELHO MISTURADOR DE MESA, PADRÃO MÉDI</v>
          </cell>
        </row>
        <row r="10797">
          <cell r="A10797" t="str">
            <v>O - FORNEC</v>
          </cell>
          <cell r="B10797" t="str">
            <v>IMENTO E INSTALAÇÃO. AF_12/2013</v>
          </cell>
        </row>
        <row r="10798">
          <cell r="A10798">
            <v>88571</v>
          </cell>
          <cell r="B10798" t="str">
            <v>SABONETEIRA DE SOBREPOR (FIXADA NA PAREDE), TIPO CONCHA, EM ACO INOXID</v>
          </cell>
          <cell r="C10798" t="str">
            <v>UN</v>
          </cell>
          <cell r="D10798" t="str">
            <v>CR</v>
          </cell>
          <cell r="E10798">
            <v>39.26</v>
          </cell>
        </row>
        <row r="10799">
          <cell r="A10799" t="str">
            <v>AVEL - FOR</v>
          </cell>
          <cell r="B10799" t="str">
            <v>NECIMENTO E INSTALACAO</v>
          </cell>
        </row>
        <row r="10800">
          <cell r="A10800">
            <v>93396</v>
          </cell>
          <cell r="B10800" t="str">
            <v>BANCADA GRANITO CINZA POLIDO 0,50 X 0,60M, INCL. CUBA DE EMBUTIR OVAL</v>
          </cell>
          <cell r="C10800" t="str">
            <v>UN</v>
          </cell>
          <cell r="D10800" t="str">
            <v>CR</v>
          </cell>
          <cell r="E10800">
            <v>326.08</v>
          </cell>
        </row>
        <row r="10801">
          <cell r="A10801" t="str">
            <v>LOUÇA BRAN</v>
          </cell>
          <cell r="B10801" t="str">
            <v>CA 35 X 50CM, VÁLVULA METAL CROMADO, SIFÃO FLEXÍVEL PVC, ENG</v>
          </cell>
        </row>
        <row r="10802">
          <cell r="A10802" t="str">
            <v>ATE 30CM F</v>
          </cell>
          <cell r="B10802" t="str">
            <v>LEXÍVEL PLÁSTICO E TORNEIRA CROMADA DE MESA, PADRÃO POPULAR</v>
          </cell>
        </row>
        <row r="10803">
          <cell r="A10803" t="e">
            <v>#NAME?</v>
          </cell>
          <cell r="B10803" t="str">
            <v>E INSTALAÇÃO. AF_12/2013</v>
          </cell>
        </row>
        <row r="10804">
          <cell r="A10804">
            <v>93441</v>
          </cell>
          <cell r="B10804" t="str">
            <v>BANCADA DE GRANITO CINZA POLIDO 150 X 60 CM, COM CUBA DE EMBUTIR DE AÇ</v>
          </cell>
          <cell r="C10804" t="str">
            <v>UN</v>
          </cell>
          <cell r="D10804" t="str">
            <v>CR</v>
          </cell>
          <cell r="E10804">
            <v>482.99</v>
          </cell>
        </row>
        <row r="10805">
          <cell r="A10805" t="str">
            <v>O INOXIDÁV</v>
          </cell>
          <cell r="B10805" t="str">
            <v>EL MÉDIA, VÁLVULA AMERICANA EM METAL CROMADO, SIFÃO FLEXÍVEL</v>
          </cell>
        </row>
        <row r="10806">
          <cell r="A10806" t="str">
            <v>EM PVC, EN</v>
          </cell>
          <cell r="B10806" t="str">
            <v>GATE FLEXÍVEL 30 CM, TORNEIRA CROMADA LONGA DE PAREDE, 1/2</v>
          </cell>
        </row>
        <row r="10807">
          <cell r="A10807" t="str">
            <v>OU 3/4, PA</v>
          </cell>
          <cell r="B10807" t="str">
            <v>RA PIA DE COZINHA, PADRÃO POPULAR- FORNEC. E INSTAL. AF_12/2</v>
          </cell>
        </row>
        <row r="10808">
          <cell r="A10808">
            <v>13</v>
          </cell>
        </row>
        <row r="10809">
          <cell r="A10809">
            <v>93442</v>
          </cell>
          <cell r="B10809" t="str">
            <v>BANCADA MÁRMORE BRANCO POLIDO 150 X 60 CM, COM CUBA DE EMBUTIR DE AÇO</v>
          </cell>
          <cell r="C10809" t="str">
            <v>UN</v>
          </cell>
          <cell r="D10809" t="str">
            <v>CR</v>
          </cell>
          <cell r="E10809">
            <v>572.09</v>
          </cell>
        </row>
        <row r="10810">
          <cell r="A10810" t="str">
            <v>INOXIDÁVEL</v>
          </cell>
          <cell r="B10810" t="str">
            <v>MÉDIA, VÁLVULA AMERICANA EM METAL CROMADO, SIFÃO  TIPO GARR</v>
          </cell>
        </row>
        <row r="10811">
          <cell r="A10811" t="str">
            <v>AFA EM MET</v>
          </cell>
          <cell r="B10811" t="str">
            <v>AL CROMADO, ENGATE FLEXÍVEL 30 CM, TORNEIRA  CROMADA TUBO MÓ</v>
          </cell>
        </row>
        <row r="10812">
          <cell r="A10812" t="str">
            <v>VEL, DE ME</v>
          </cell>
          <cell r="B10812" t="str">
            <v>SA, 1/2 OU 3/4, PARA PIA DE COZINHA, PADRÃO ALTO - FORNEC.</v>
          </cell>
        </row>
        <row r="10813">
          <cell r="A10813" t="str">
            <v>E INSTAL.</v>
          </cell>
          <cell r="B10813" t="str">
            <v>AF_12/2013</v>
          </cell>
        </row>
        <row r="10814">
          <cell r="A10814">
            <v>184</v>
          </cell>
          <cell r="B10814" t="str">
            <v>FOSSAS/SUMIDOUROS</v>
          </cell>
        </row>
        <row r="10815">
          <cell r="A10815" t="str">
            <v>6087     T</v>
          </cell>
          <cell r="B10815" t="str">
            <v>AMPA EM CONCRETO ARMADO 60X60X5CM P/CX INSPECAO/FOSSA SEPTICA</v>
          </cell>
          <cell r="C10815" t="str">
            <v>UN</v>
          </cell>
          <cell r="D10815" t="str">
            <v>CR</v>
          </cell>
          <cell r="E10815">
            <v>20.87</v>
          </cell>
        </row>
        <row r="10816">
          <cell r="A10816">
            <v>74197</v>
          </cell>
          <cell r="B10816" t="str">
            <v>FOSSA SEPTICA 1500L / ALVENARIA TIJOLO MACICO 1/2VEZ</v>
          </cell>
        </row>
        <row r="10817">
          <cell r="A10817" t="str">
            <v>SINAPI - S</v>
          </cell>
          <cell r="B10817" t="str">
            <v>ISTEMA NACIONAL DE PESQUISA DE CUSTOS E ÍNDICES DA CONSTRUÇÃO CIVIL</v>
          </cell>
        </row>
        <row r="10818">
          <cell r="A10818" t="str">
            <v>PCI.817.01</v>
          </cell>
          <cell r="B10818" t="e">
            <v>#NAME?</v>
          </cell>
          <cell r="D10818" t="str">
            <v>EM</v>
          </cell>
          <cell r="E10818" t="str">
            <v>06/2016 AS 13:04:4</v>
          </cell>
        </row>
        <row r="10819">
          <cell r="D10819" t="str">
            <v>TA</v>
          </cell>
          <cell r="E10819" t="str">
            <v>TÉCNICA: 13/06/20</v>
          </cell>
        </row>
        <row r="10820">
          <cell r="A10820" t="str">
            <v>ENCARGOS S</v>
          </cell>
          <cell r="B10820" t="str">
            <v>OCIAIS DESONERADOS: 90,80%(HORA)   52,84%(MÊS)</v>
          </cell>
        </row>
        <row r="10821">
          <cell r="A10821" t="str">
            <v>ABRANGÊNCI</v>
          </cell>
          <cell r="B10821" t="str">
            <v>A : NACIONAL                                              LOCALIDADE  : BELO</v>
          </cell>
          <cell r="C10821" t="str">
            <v>HORI</v>
          </cell>
        </row>
        <row r="10822">
          <cell r="A10822" t="str">
            <v>REF.COLETA</v>
          </cell>
          <cell r="B10822" t="str">
            <v>: MEDIANO</v>
          </cell>
          <cell r="D10822" t="str">
            <v>TA</v>
          </cell>
          <cell r="E10822" t="str">
            <v>: 05/2016</v>
          </cell>
        </row>
        <row r="10823">
          <cell r="A10823" t="str">
            <v>CÓDIGO</v>
          </cell>
          <cell r="B10823" t="str">
            <v>|D E S C R I Ç Ã O                                                   |UN</v>
          </cell>
          <cell r="C10823" t="str">
            <v>IDADE</v>
          </cell>
          <cell r="D10823" t="str">
            <v>DE</v>
          </cell>
          <cell r="E10823" t="str">
            <v>|CUSTO TOTA</v>
          </cell>
        </row>
        <row r="10824">
          <cell r="A10824" t="str">
            <v>VÍNCULO...</v>
          </cell>
          <cell r="B10824" t="str">
            <v>..: CAIXA REFERENCIAL</v>
          </cell>
        </row>
        <row r="10825">
          <cell r="A10825" t="str">
            <v>74197/001</v>
          </cell>
          <cell r="B10825" t="str">
            <v>FOSSA SEPTICA EM ALVENARIA DE TIJOLO CERAMICO MACICO DIMENSOES EXTERNA</v>
          </cell>
          <cell r="C10825" t="str">
            <v>UN</v>
          </cell>
          <cell r="D10825" t="str">
            <v>CR</v>
          </cell>
          <cell r="E10825">
            <v>1156.1600000000001</v>
          </cell>
        </row>
        <row r="10826">
          <cell r="A10826" t="str">
            <v>S 1,90X1,1</v>
          </cell>
          <cell r="B10826" t="str">
            <v>0X1,40M, 1.500 LITROS, REVESTIDA INTERNAMENTE COM BARRA LISA</v>
          </cell>
        </row>
        <row r="10827">
          <cell r="A10827" t="str">
            <v>, COM TAMP</v>
          </cell>
          <cell r="B10827" t="str">
            <v>A EM CONCRETO ARMADO COM ESPESSURA 8CM</v>
          </cell>
        </row>
        <row r="10828">
          <cell r="A10828">
            <v>74198</v>
          </cell>
          <cell r="B10828" t="str">
            <v>SUMIDOURO H=5,0M COM TIJOLOS MACICOS A CRIVO ARGAMASSADOS</v>
          </cell>
        </row>
        <row r="10829">
          <cell r="A10829" t="str">
            <v>74198/001</v>
          </cell>
          <cell r="B10829" t="str">
            <v>SUMIDOURO EM ALVENARIA DE TIJOLO CERAMICO MACICO DIAMETRO 1,20M E ALTU</v>
          </cell>
          <cell r="C10829" t="str">
            <v>UN</v>
          </cell>
          <cell r="D10829" t="str">
            <v>CR</v>
          </cell>
          <cell r="E10829">
            <v>1063.9100000000001</v>
          </cell>
        </row>
        <row r="10830">
          <cell r="A10830" t="str">
            <v>RA 5,00M,</v>
          </cell>
          <cell r="B10830" t="str">
            <v>COM TAMPA EM CONCRETO ARMADO DIAMETRO 1,40M E ESPESSURA 10CM</v>
          </cell>
        </row>
        <row r="10831">
          <cell r="A10831" t="str">
            <v>74198/002</v>
          </cell>
          <cell r="B10831" t="str">
            <v>SUMIDOURO EM ALVENARIA DE TIJOLO CERAMICO MACIÇO DIAMETRO 1,40M E ALTU</v>
          </cell>
          <cell r="C10831" t="str">
            <v>UN</v>
          </cell>
          <cell r="D10831" t="str">
            <v>CR</v>
          </cell>
          <cell r="E10831">
            <v>1324.21</v>
          </cell>
        </row>
        <row r="10832">
          <cell r="A10832" t="str">
            <v>RA 5,00M,</v>
          </cell>
          <cell r="B10832" t="str">
            <v>COM TAMPA EM CONCRETO ARMADO DIAMETRO 1,60M E ESPESSURA 10CM</v>
          </cell>
        </row>
        <row r="10833">
          <cell r="A10833">
            <v>185</v>
          </cell>
          <cell r="B10833" t="str">
            <v>PONTOS DE AGUA/ESGOTO</v>
          </cell>
        </row>
        <row r="10834">
          <cell r="A10834">
            <v>89957</v>
          </cell>
          <cell r="B10834" t="str">
            <v>PONTO DE CONSUMO TERMINAL DE ÁGUA FRIA (SUBRAMAL) COM TUBULAÇÃO DE PVC</v>
          </cell>
          <cell r="C10834" t="str">
            <v>UN</v>
          </cell>
          <cell r="D10834" t="str">
            <v>CR</v>
          </cell>
          <cell r="E10834">
            <v>86.35</v>
          </cell>
        </row>
        <row r="10835">
          <cell r="A10835" t="str">
            <v>, DN 25 MM</v>
          </cell>
          <cell r="B10835" t="str">
            <v>, INSTALADO EM RAMAL DE ÁGUA, INCLUSOS RASGO E CHUMBAMENTO E</v>
          </cell>
        </row>
        <row r="10836">
          <cell r="A10836" t="str">
            <v>M ALVENARI</v>
          </cell>
          <cell r="B10836" t="str">
            <v>A. AF_12/2014</v>
          </cell>
        </row>
        <row r="10837">
          <cell r="A10837">
            <v>89959</v>
          </cell>
          <cell r="B10837" t="str">
            <v>PONTO DE CONSUMO TERMINAL DE ÁGUA QUENTE (SUBRAMAL) COM TUBULAÇÃO DE C</v>
          </cell>
          <cell r="C10837" t="str">
            <v>UN</v>
          </cell>
          <cell r="D10837" t="str">
            <v>CR</v>
          </cell>
          <cell r="E10837">
            <v>142.19999999999999</v>
          </cell>
        </row>
        <row r="10838">
          <cell r="A10838" t="str">
            <v>PVC, DN 22</v>
          </cell>
          <cell r="B10838" t="str">
            <v>MM, INSTALADO EM RAMAL DE ÁGUA, INCLUSOS RASGO E CHUMBAMENT</v>
          </cell>
        </row>
        <row r="10839">
          <cell r="A10839" t="str">
            <v>O EM ALVEN</v>
          </cell>
          <cell r="B10839" t="str">
            <v>ARIA. AF_12/2014</v>
          </cell>
        </row>
        <row r="10840">
          <cell r="A10840">
            <v>271</v>
          </cell>
          <cell r="B10840" t="str">
            <v>REGISTROS/VALVULAS</v>
          </cell>
        </row>
        <row r="10841">
          <cell r="A10841">
            <v>40729</v>
          </cell>
          <cell r="B10841" t="str">
            <v>VALVULA DESCARGA 1.1/2" COM REGISTRO, ACABAMENTO EM METAL CROMADO - FO</v>
          </cell>
          <cell r="C10841" t="str">
            <v>UN</v>
          </cell>
          <cell r="D10841" t="str">
            <v>CR</v>
          </cell>
          <cell r="E10841">
            <v>197.73</v>
          </cell>
        </row>
        <row r="10842">
          <cell r="A10842" t="str">
            <v>RNECIMENTO</v>
          </cell>
          <cell r="B10842" t="str">
            <v>E INSTALACAO</v>
          </cell>
        </row>
        <row r="10843">
          <cell r="A10843">
            <v>73663</v>
          </cell>
          <cell r="B10843" t="str">
            <v>REGISTRO DE GAVETA COM CANOPLA Ø 25MM (1) - FORNECIMENTO E INSTALAÇÃO</v>
          </cell>
          <cell r="C10843" t="str">
            <v>UN</v>
          </cell>
          <cell r="D10843" t="str">
            <v>CR</v>
          </cell>
          <cell r="E10843">
            <v>62.05</v>
          </cell>
        </row>
        <row r="10844">
          <cell r="A10844">
            <v>73795</v>
          </cell>
          <cell r="B10844" t="str">
            <v>FORNECIMENTO E COLOCACAO DE VALVULAS DE RETENCAO</v>
          </cell>
        </row>
        <row r="10845">
          <cell r="A10845" t="str">
            <v>73795/001</v>
          </cell>
          <cell r="B10845" t="str">
            <v>VÁLVULA DE RETENÇÃO VERTICAL Ø 20MM (3/4") - FORNECIMENTO E INSTALAÇÃO</v>
          </cell>
          <cell r="C10845" t="str">
            <v>UN</v>
          </cell>
          <cell r="D10845" t="str">
            <v>CR</v>
          </cell>
          <cell r="E10845">
            <v>65.81</v>
          </cell>
        </row>
        <row r="10846">
          <cell r="A10846" t="str">
            <v>73795/002</v>
          </cell>
          <cell r="B10846" t="str">
            <v>VÁLVULA DE RETENÇÃO VERTICAL Ø 25MM (1") - FORNECIMENTO E INSTALAÇÃO</v>
          </cell>
          <cell r="C10846" t="str">
            <v>UN</v>
          </cell>
          <cell r="D10846" t="str">
            <v>CR</v>
          </cell>
          <cell r="E10846">
            <v>70.430000000000007</v>
          </cell>
        </row>
        <row r="10847">
          <cell r="A10847" t="str">
            <v>73795/003</v>
          </cell>
          <cell r="B10847" t="str">
            <v>VÁLVULA DE RETENÇÃO VERTICAL Ø 32MM (1.1/4") - FORNECIMENTO E INSTALAÇ</v>
          </cell>
          <cell r="C10847" t="str">
            <v>UN</v>
          </cell>
          <cell r="D10847" t="str">
            <v>CR</v>
          </cell>
          <cell r="E10847">
            <v>97.48</v>
          </cell>
        </row>
        <row r="10848">
          <cell r="A10848" t="str">
            <v>ÃO</v>
          </cell>
        </row>
        <row r="10849">
          <cell r="A10849" t="str">
            <v>73795/004</v>
          </cell>
          <cell r="B10849" t="str">
            <v>VÁLVULA DE RETENÇÃO VERTICAL Ø 40MM (1.1/2") - FORNECIMENTO E INSTALAÇ</v>
          </cell>
          <cell r="C10849" t="str">
            <v>UN</v>
          </cell>
          <cell r="D10849" t="str">
            <v>CR</v>
          </cell>
          <cell r="E10849">
            <v>112.6</v>
          </cell>
        </row>
        <row r="10850">
          <cell r="A10850" t="str">
            <v>ÃO</v>
          </cell>
        </row>
        <row r="10851">
          <cell r="A10851" t="str">
            <v>73795/005</v>
          </cell>
          <cell r="B10851" t="str">
            <v>VÁLVULA DE RETENÇÃO VERTICAL Ø 50MM (2") - FORNECIMENTO E INSTALAÇÃO</v>
          </cell>
          <cell r="C10851" t="str">
            <v>UN</v>
          </cell>
          <cell r="D10851" t="str">
            <v>CR</v>
          </cell>
          <cell r="E10851">
            <v>155.25</v>
          </cell>
        </row>
        <row r="10852">
          <cell r="A10852" t="str">
            <v>73795/006</v>
          </cell>
          <cell r="B10852" t="str">
            <v>VÁLVULA DE RETENÇÃO VERTICAL Ø 80MM (3") - FORNECIMENTO E INSTALAÇÃO</v>
          </cell>
          <cell r="C10852" t="str">
            <v>UN</v>
          </cell>
          <cell r="D10852" t="str">
            <v>CR</v>
          </cell>
          <cell r="E10852">
            <v>319.41000000000003</v>
          </cell>
        </row>
        <row r="10853">
          <cell r="A10853" t="str">
            <v>SINAPI - S</v>
          </cell>
          <cell r="B10853" t="str">
            <v>ISTEMA NACIONAL DE PESQUISA DE CUSTOS E ÍNDICES DA CONSTRUÇÃO CIVIL</v>
          </cell>
        </row>
        <row r="10854">
          <cell r="A10854" t="str">
            <v>PCI.817.01</v>
          </cell>
          <cell r="B10854" t="e">
            <v>#NAME?</v>
          </cell>
          <cell r="D10854" t="str">
            <v>EM</v>
          </cell>
          <cell r="E10854" t="str">
            <v>06/2016 AS 13:04:4</v>
          </cell>
        </row>
        <row r="10855">
          <cell r="D10855" t="str">
            <v>TA</v>
          </cell>
          <cell r="E10855" t="str">
            <v>TÉCNICA: 13/06/20</v>
          </cell>
        </row>
        <row r="10856">
          <cell r="A10856" t="str">
            <v>ENCARGOS S</v>
          </cell>
          <cell r="B10856" t="str">
            <v>OCIAIS DESONERADOS: 90,80%(HORA)   52,84%(MÊS)</v>
          </cell>
        </row>
        <row r="10857">
          <cell r="A10857" t="str">
            <v>ABRANGÊNCI</v>
          </cell>
          <cell r="B10857" t="str">
            <v>A : NACIONAL                                              LOCALIDADE  : BELO</v>
          </cell>
          <cell r="C10857" t="str">
            <v>HORI</v>
          </cell>
        </row>
        <row r="10858">
          <cell r="A10858" t="str">
            <v>REF.COLETA</v>
          </cell>
          <cell r="B10858" t="str">
            <v>: MEDIANO</v>
          </cell>
          <cell r="D10858" t="str">
            <v>TA</v>
          </cell>
          <cell r="E10858" t="str">
            <v>: 05/2016</v>
          </cell>
        </row>
        <row r="10859">
          <cell r="A10859" t="str">
            <v>CÓDIGO</v>
          </cell>
          <cell r="B10859" t="str">
            <v>|D E S C R I Ç Ã O                                                   |UN</v>
          </cell>
          <cell r="C10859" t="str">
            <v>IDADE</v>
          </cell>
          <cell r="D10859" t="str">
            <v>DE</v>
          </cell>
          <cell r="E10859" t="str">
            <v>|CUSTO TOTA</v>
          </cell>
        </row>
        <row r="10860">
          <cell r="A10860" t="str">
            <v>VÍNCULO...</v>
          </cell>
          <cell r="B10860" t="str">
            <v>..: CAIXA REFERENCIAL</v>
          </cell>
        </row>
        <row r="10861">
          <cell r="A10861" t="str">
            <v>73795/007</v>
          </cell>
          <cell r="B10861" t="str">
            <v>VÁLVULA DE RETENÇÃO VERTICAL Ø 100MM (4") - FORNECIMENTO E INSTALAÇÃO</v>
          </cell>
          <cell r="C10861" t="str">
            <v>UN</v>
          </cell>
          <cell r="D10861" t="str">
            <v>CR</v>
          </cell>
          <cell r="E10861">
            <v>543.30999999999995</v>
          </cell>
        </row>
        <row r="10862">
          <cell r="A10862" t="str">
            <v>73795/008</v>
          </cell>
          <cell r="B10862" t="str">
            <v>VÁLVULA DE RETENÇÃO HORIZONTAL Ø 20MM (3/4") - FORNECIMENTO E INSTALAÇ</v>
          </cell>
          <cell r="C10862" t="str">
            <v>UN</v>
          </cell>
          <cell r="D10862" t="str">
            <v>CR</v>
          </cell>
          <cell r="E10862">
            <v>93.4</v>
          </cell>
        </row>
        <row r="10863">
          <cell r="A10863" t="str">
            <v>ÃO</v>
          </cell>
        </row>
        <row r="10864">
          <cell r="A10864" t="str">
            <v>73795/009</v>
          </cell>
          <cell r="B10864" t="str">
            <v>VALVULA DE RETENCAO HORIZONTAL Ø 25MM (1) - FORNECIMENTO E INSTALACAO</v>
          </cell>
          <cell r="C10864" t="str">
            <v>UN</v>
          </cell>
          <cell r="D10864" t="str">
            <v>CR</v>
          </cell>
          <cell r="E10864">
            <v>121.1</v>
          </cell>
        </row>
        <row r="10865">
          <cell r="A10865" t="str">
            <v>73795/010</v>
          </cell>
          <cell r="B10865" t="str">
            <v>VÁLVULA DE RETENÇÃO HORIZONTAL Ø 32MM (1.1/4") - FORNECIMENTO E INSTAL</v>
          </cell>
          <cell r="C10865" t="str">
            <v>UN</v>
          </cell>
          <cell r="D10865" t="str">
            <v>CR</v>
          </cell>
          <cell r="E10865">
            <v>173.11</v>
          </cell>
        </row>
        <row r="10866">
          <cell r="A10866" t="str">
            <v>AÇÃO</v>
          </cell>
        </row>
        <row r="10867">
          <cell r="A10867" t="str">
            <v>73795/011</v>
          </cell>
          <cell r="B10867" t="str">
            <v>VÁLVULA DE RETENÇÃO HORIZONTAL Ø 40MM (1.1/2") - FORNECIMENTO E INSTAL</v>
          </cell>
          <cell r="C10867" t="str">
            <v>UN</v>
          </cell>
          <cell r="D10867" t="str">
            <v>CR</v>
          </cell>
          <cell r="E10867">
            <v>194.33</v>
          </cell>
        </row>
        <row r="10868">
          <cell r="A10868" t="str">
            <v>AÇÃO</v>
          </cell>
        </row>
        <row r="10869">
          <cell r="A10869" t="str">
            <v>73795/012</v>
          </cell>
          <cell r="B10869" t="str">
            <v>VÁLVULA DE RETENÇÃO HORIZONTAL Ø 50MM (2") - FORNECIMENTO E INSTALAÇÃO</v>
          </cell>
          <cell r="C10869" t="str">
            <v>UN</v>
          </cell>
          <cell r="D10869" t="str">
            <v>CR</v>
          </cell>
          <cell r="E10869">
            <v>264.54000000000002</v>
          </cell>
        </row>
        <row r="10870">
          <cell r="A10870" t="str">
            <v>73795/013</v>
          </cell>
          <cell r="B10870" t="str">
            <v>VÁLVULA DE RETENÇÃO HORIZONTAL Ø 65MM (2.1/2") - FORNECIMENTO E INSTAL</v>
          </cell>
          <cell r="C10870" t="str">
            <v>UN</v>
          </cell>
          <cell r="D10870" t="str">
            <v>CR</v>
          </cell>
          <cell r="E10870">
            <v>379.38</v>
          </cell>
        </row>
        <row r="10871">
          <cell r="A10871" t="str">
            <v>AÇÃO</v>
          </cell>
        </row>
        <row r="10872">
          <cell r="A10872" t="str">
            <v>73795/014</v>
          </cell>
          <cell r="B10872" t="str">
            <v>VÁLVULA DE RETENÇÃO HORIZONTAL Ø 80MM (3") - FORNECIMENTO E INSTALAÇÃO</v>
          </cell>
          <cell r="C10872" t="str">
            <v>UN</v>
          </cell>
          <cell r="D10872" t="str">
            <v>CR</v>
          </cell>
          <cell r="E10872">
            <v>506.4</v>
          </cell>
        </row>
        <row r="10873">
          <cell r="A10873" t="str">
            <v>73795/015</v>
          </cell>
          <cell r="B10873" t="str">
            <v>VÁLVULA DE RETENÇÃO HORIZONTAL Ø 100MM (4") - FORNECIMENTO E INSTALAÇÃ</v>
          </cell>
          <cell r="C10873" t="str">
            <v>UN</v>
          </cell>
          <cell r="D10873" t="str">
            <v>CR</v>
          </cell>
          <cell r="E10873">
            <v>778.59</v>
          </cell>
        </row>
        <row r="10874">
          <cell r="A10874" t="str">
            <v>O</v>
          </cell>
        </row>
        <row r="10875">
          <cell r="A10875">
            <v>73796</v>
          </cell>
          <cell r="B10875" t="str">
            <v>FORNECIMENTO E COLOCACAO DE VALVULAS DE PE</v>
          </cell>
        </row>
        <row r="10876">
          <cell r="A10876" t="str">
            <v>73796/001</v>
          </cell>
          <cell r="B10876" t="str">
            <v>VÁLVULA DE PÉ COM CRIVO Ø 20MM (3/4") - FORNECIMENTO E INSTALAÇÃO</v>
          </cell>
          <cell r="C10876" t="str">
            <v>UN</v>
          </cell>
          <cell r="D10876" t="str">
            <v>CR</v>
          </cell>
          <cell r="E10876">
            <v>64.63</v>
          </cell>
        </row>
        <row r="10877">
          <cell r="A10877" t="str">
            <v>73796/002</v>
          </cell>
          <cell r="B10877" t="str">
            <v>VÁLVULA DE PÉ COM CRIVO Ø 25MM (1") - FORNECIMENTO E INSTALAÇÃO</v>
          </cell>
          <cell r="C10877" t="str">
            <v>UN</v>
          </cell>
          <cell r="D10877" t="str">
            <v>CR</v>
          </cell>
          <cell r="E10877">
            <v>69.77</v>
          </cell>
        </row>
        <row r="10878">
          <cell r="A10878" t="str">
            <v>73796/003</v>
          </cell>
          <cell r="B10878" t="str">
            <v>VÁLVULA DE PÉ COM CRIVO Ø 40MM (1.1/2") - FORNECIMENTO E INSTALAÇÃO</v>
          </cell>
          <cell r="C10878" t="str">
            <v>UN</v>
          </cell>
          <cell r="D10878" t="str">
            <v>CR</v>
          </cell>
          <cell r="E10878">
            <v>109.64</v>
          </cell>
        </row>
        <row r="10879">
          <cell r="A10879" t="str">
            <v>73796/004</v>
          </cell>
          <cell r="B10879" t="str">
            <v>VÁLVULA DE PÉ COM CRIVO Ø 50MM (2") - FORNECIMENTO E INSTALAÇÃO</v>
          </cell>
          <cell r="C10879" t="str">
            <v>UN</v>
          </cell>
          <cell r="D10879" t="str">
            <v>CR</v>
          </cell>
          <cell r="E10879">
            <v>156.12</v>
          </cell>
        </row>
        <row r="10880">
          <cell r="A10880" t="str">
            <v>73796/005</v>
          </cell>
          <cell r="B10880" t="str">
            <v>VÁLVULA DE PÉ COM CRIVO Ø 65MM (2.1/2") - FORNECIMENTO E INSTALAÇÃO</v>
          </cell>
          <cell r="C10880" t="str">
            <v>UN</v>
          </cell>
          <cell r="D10880" t="str">
            <v>CR</v>
          </cell>
          <cell r="E10880">
            <v>273.06</v>
          </cell>
        </row>
        <row r="10881">
          <cell r="A10881" t="str">
            <v>73796/006</v>
          </cell>
          <cell r="B10881" t="str">
            <v>VÁLVULA DE PÉ COM CRIVO Ø 80MM (3") - FORNECIMENTO E INSTALAÇÃO</v>
          </cell>
          <cell r="C10881" t="str">
            <v>UN</v>
          </cell>
          <cell r="D10881" t="str">
            <v>CR</v>
          </cell>
          <cell r="E10881">
            <v>357.03</v>
          </cell>
        </row>
        <row r="10882">
          <cell r="A10882" t="str">
            <v>73796/007</v>
          </cell>
          <cell r="B10882" t="str">
            <v>VÁLVULA DE PÉ COM CRIVO Ø 100MM (4") - FORNECIMENTO E INSTALAÇÃO</v>
          </cell>
          <cell r="C10882" t="str">
            <v>UN</v>
          </cell>
          <cell r="D10882" t="str">
            <v>CR</v>
          </cell>
          <cell r="E10882">
            <v>616.74</v>
          </cell>
        </row>
        <row r="10883">
          <cell r="A10883">
            <v>73797</v>
          </cell>
          <cell r="B10883" t="str">
            <v>REGISTROS DE GAVETA - FORNECIMENTO E COLOCACAO</v>
          </cell>
        </row>
        <row r="10884">
          <cell r="A10884" t="str">
            <v>73797/001</v>
          </cell>
          <cell r="B10884" t="str">
            <v>REGISTRO DE GAVETA COM CANOPLA Ø 32MM (1.1/4") - FORNECIMENTO E INSTAL</v>
          </cell>
          <cell r="C10884" t="str">
            <v>UN</v>
          </cell>
          <cell r="D10884" t="str">
            <v>CR</v>
          </cell>
          <cell r="E10884">
            <v>73.59</v>
          </cell>
        </row>
        <row r="10885">
          <cell r="A10885" t="str">
            <v>AÇÃO</v>
          </cell>
        </row>
        <row r="10886">
          <cell r="A10886">
            <v>73870</v>
          </cell>
          <cell r="B10886" t="str">
            <v>FORNECIMENTO E COLOCACAO DE REGISTROS DE ESFERA</v>
          </cell>
        </row>
        <row r="10887">
          <cell r="A10887" t="str">
            <v>73870/001</v>
          </cell>
          <cell r="B10887" t="str">
            <v>VÁLVULA DE ESFERA EM BRONZE Ø 1/2" - FORNECIMENTO E INSTALAÇÃO</v>
          </cell>
          <cell r="C10887" t="str">
            <v>UN</v>
          </cell>
          <cell r="D10887" t="str">
            <v>CR</v>
          </cell>
          <cell r="E10887">
            <v>35.950000000000003</v>
          </cell>
        </row>
        <row r="10888">
          <cell r="A10888" t="str">
            <v>73870/002</v>
          </cell>
          <cell r="B10888" t="str">
            <v>VÁLVULA DE ESFERA EM BRONZE Ø 3/4" - FORNECIMENTO E INSTALAÇÃO</v>
          </cell>
          <cell r="C10888" t="str">
            <v>UN</v>
          </cell>
          <cell r="D10888" t="str">
            <v>CR</v>
          </cell>
          <cell r="E10888">
            <v>39.01</v>
          </cell>
        </row>
        <row r="10889">
          <cell r="A10889" t="str">
            <v>SINAPI - S</v>
          </cell>
          <cell r="B10889" t="str">
            <v>ISTEMA NACIONAL DE PESQUISA DE CUSTOS E ÍNDICES DA CONSTRUÇÃO CIVIL</v>
          </cell>
        </row>
        <row r="10890">
          <cell r="A10890" t="str">
            <v>PCI.817.01</v>
          </cell>
          <cell r="B10890" t="e">
            <v>#NAME?</v>
          </cell>
          <cell r="D10890" t="str">
            <v>EM</v>
          </cell>
          <cell r="E10890" t="str">
            <v>06/2016 AS 13:04:4</v>
          </cell>
        </row>
        <row r="10891">
          <cell r="D10891" t="str">
            <v>TA</v>
          </cell>
          <cell r="E10891" t="str">
            <v>TÉCNICA: 13/06/20</v>
          </cell>
        </row>
        <row r="10892">
          <cell r="A10892" t="str">
            <v>ENCARGOS S</v>
          </cell>
          <cell r="B10892" t="str">
            <v>OCIAIS DESONERADOS: 90,80%(HORA)   52,84%(MÊS)</v>
          </cell>
        </row>
        <row r="10893">
          <cell r="A10893" t="str">
            <v>ABRANGÊNCI</v>
          </cell>
          <cell r="B10893" t="str">
            <v>A : NACIONAL                                              LOCALIDADE  : BELO</v>
          </cell>
          <cell r="C10893" t="str">
            <v>HORI</v>
          </cell>
        </row>
        <row r="10894">
          <cell r="A10894" t="str">
            <v>REF.COLETA</v>
          </cell>
          <cell r="B10894" t="str">
            <v>: MEDIANO</v>
          </cell>
          <cell r="D10894" t="str">
            <v>TA</v>
          </cell>
          <cell r="E10894" t="str">
            <v>: 05/2016</v>
          </cell>
        </row>
        <row r="10895">
          <cell r="A10895" t="str">
            <v>CÓDIGO</v>
          </cell>
          <cell r="B10895" t="str">
            <v>|D E S C R I Ç Ã O                                                   |UN</v>
          </cell>
          <cell r="C10895" t="str">
            <v>IDADE</v>
          </cell>
          <cell r="D10895" t="str">
            <v>DE</v>
          </cell>
          <cell r="E10895" t="str">
            <v>|CUSTO TOTA</v>
          </cell>
        </row>
        <row r="10896">
          <cell r="A10896" t="str">
            <v>VÍNCULO...</v>
          </cell>
          <cell r="B10896" t="str">
            <v>..: CAIXA REFERENCIAL</v>
          </cell>
        </row>
        <row r="10897">
          <cell r="A10897" t="str">
            <v>73870/003</v>
          </cell>
          <cell r="B10897" t="str">
            <v>VÁLVULA DE ESFERA EM BRONZE Ø 1"  - FORNECIMENTO E INSTALAÇÃO</v>
          </cell>
          <cell r="C10897" t="str">
            <v>UN</v>
          </cell>
          <cell r="D10897" t="str">
            <v>CR</v>
          </cell>
          <cell r="E10897">
            <v>46.93</v>
          </cell>
        </row>
        <row r="10898">
          <cell r="A10898" t="str">
            <v>73870/004</v>
          </cell>
          <cell r="B10898" t="str">
            <v>REGISTRO DE ESFERA EM BRONZE D= 1.1/4" FORNEC E COLOCACAO</v>
          </cell>
          <cell r="C10898" t="str">
            <v>UN</v>
          </cell>
          <cell r="D10898" t="str">
            <v>CR</v>
          </cell>
          <cell r="E10898">
            <v>61.93</v>
          </cell>
        </row>
        <row r="10899">
          <cell r="A10899" t="str">
            <v>73870/005</v>
          </cell>
          <cell r="B10899" t="str">
            <v>VÁLVULA DE ESFERA EM BRONZE Ø 1.1/2" - FORNECIMENTO E INSTALAÇÃO</v>
          </cell>
          <cell r="C10899" t="str">
            <v>UN</v>
          </cell>
          <cell r="D10899" t="str">
            <v>CR</v>
          </cell>
          <cell r="E10899">
            <v>74.040000000000006</v>
          </cell>
        </row>
        <row r="10900">
          <cell r="A10900" t="str">
            <v>73870/006</v>
          </cell>
          <cell r="B10900" t="str">
            <v>VÁLVULA DE ESFERA EM BRONZE Ø 2" - FORNECIMENTO E INSTALAÇÃO</v>
          </cell>
          <cell r="C10900" t="str">
            <v>UN</v>
          </cell>
          <cell r="D10900" t="str">
            <v>CR</v>
          </cell>
          <cell r="E10900">
            <v>103.69</v>
          </cell>
        </row>
        <row r="10901">
          <cell r="A10901">
            <v>74091</v>
          </cell>
          <cell r="B10901" t="str">
            <v>VALVULA DE RETENCAO VERTICAL DE 2 1/2" ASSENTE C/FIO BAHIA E PASTA</v>
          </cell>
        </row>
        <row r="10902">
          <cell r="A10902" t="str">
            <v>74091/001</v>
          </cell>
          <cell r="B10902" t="str">
            <v>VALVULA RETENCAO VERTICAL BRONZE (PN-16) 2.1/2" 200PSI - EXTREMIDADES</v>
          </cell>
          <cell r="C10902" t="str">
            <v>UN</v>
          </cell>
          <cell r="D10902" t="str">
            <v>CR</v>
          </cell>
          <cell r="E10902">
            <v>242.13</v>
          </cell>
        </row>
        <row r="10903">
          <cell r="A10903" t="str">
            <v>COM ROSCA</v>
          </cell>
          <cell r="B10903" t="e">
            <v>#NAME?</v>
          </cell>
        </row>
        <row r="10904">
          <cell r="A10904">
            <v>74093</v>
          </cell>
          <cell r="B10904" t="str">
            <v>VALVULA DE RETENCAO DE PE COM CRIVO 1 1/4"</v>
          </cell>
        </row>
        <row r="10905">
          <cell r="A10905" t="str">
            <v>74093/001</v>
          </cell>
          <cell r="B10905" t="str">
            <v>VALVULA PE COM CRIVO BRONZE 1.1/4" - FORNECIMENTO E INSTALACAO</v>
          </cell>
          <cell r="C10905" t="str">
            <v>UN</v>
          </cell>
          <cell r="D10905" t="str">
            <v>CR</v>
          </cell>
          <cell r="E10905">
            <v>101.49</v>
          </cell>
        </row>
        <row r="10906">
          <cell r="A10906">
            <v>74169</v>
          </cell>
          <cell r="B10906" t="str">
            <v>FORN/ASSENT VALVULA GLOBO 2 1/2 POL</v>
          </cell>
        </row>
        <row r="10907">
          <cell r="A10907" t="str">
            <v>74169/001</v>
          </cell>
          <cell r="B10907" t="str">
            <v>REGISTRO/VALVULA GLOBO ANGULAR 45 GRAUS EM LATAO PARA HIDRANTES DE INC</v>
          </cell>
          <cell r="C10907" t="str">
            <v>UN</v>
          </cell>
          <cell r="D10907" t="str">
            <v>CR</v>
          </cell>
          <cell r="E10907">
            <v>174.24</v>
          </cell>
        </row>
        <row r="10908">
          <cell r="A10908" t="str">
            <v>ÊNDIO PRED</v>
          </cell>
          <cell r="B10908" t="str">
            <v>IAL DN 2.1/2" - FORNECIMENTO E INSTALACAO</v>
          </cell>
        </row>
        <row r="10909">
          <cell r="A10909">
            <v>74174</v>
          </cell>
          <cell r="B10909" t="str">
            <v>FORN/ASSENT REGISTRO GAVETA CANOPLA CROMADA 1 1/2</v>
          </cell>
        </row>
        <row r="10910">
          <cell r="A10910" t="str">
            <v>74174/001</v>
          </cell>
          <cell r="B10910" t="str">
            <v>REGISTRO GAVETA 1.1/2" COM CANOPLA ACABAMENTO CROMADO SIMPLES - FORNEC</v>
          </cell>
          <cell r="C10910" t="str">
            <v>UN</v>
          </cell>
          <cell r="D10910" t="str">
            <v>CR</v>
          </cell>
          <cell r="E10910">
            <v>87.02</v>
          </cell>
        </row>
        <row r="10911">
          <cell r="A10911" t="str">
            <v>IMENTO E I</v>
          </cell>
          <cell r="B10911" t="str">
            <v>NSTALACAO</v>
          </cell>
        </row>
        <row r="10912">
          <cell r="A10912">
            <v>74175</v>
          </cell>
          <cell r="B10912" t="str">
            <v>FORN/ASSENT REGISTRO GAVETA CANOPLA CROMADA 1 POL</v>
          </cell>
        </row>
        <row r="10913">
          <cell r="A10913" t="str">
            <v>74175/001</v>
          </cell>
          <cell r="B10913" t="str">
            <v>REGISTRO GAVETA 1" COM CANOPLA ACABAMENTO CROMADO SIMPLES - FORNECIMEN</v>
          </cell>
          <cell r="C10913" t="str">
            <v>UN</v>
          </cell>
          <cell r="D10913" t="str">
            <v>CR</v>
          </cell>
          <cell r="E10913">
            <v>58.58</v>
          </cell>
        </row>
        <row r="10914">
          <cell r="A10914" t="str">
            <v>TO E INSTA</v>
          </cell>
          <cell r="B10914" t="str">
            <v>LACAO</v>
          </cell>
        </row>
        <row r="10915">
          <cell r="A10915">
            <v>74178</v>
          </cell>
          <cell r="B10915" t="str">
            <v>FORN/ASSENT REGISTRO GAVERTA BRUTO 4 POL</v>
          </cell>
        </row>
        <row r="10916">
          <cell r="A10916" t="str">
            <v>74178/001</v>
          </cell>
          <cell r="B10916" t="str">
            <v>REGISTRO GAVETA 4" BRUTO LATAO - FORNECIMENTO E INSTALACAO</v>
          </cell>
          <cell r="C10916" t="str">
            <v>UN</v>
          </cell>
          <cell r="D10916" t="str">
            <v>CR</v>
          </cell>
          <cell r="E10916">
            <v>381.81</v>
          </cell>
        </row>
        <row r="10917">
          <cell r="A10917">
            <v>74179</v>
          </cell>
          <cell r="B10917" t="str">
            <v>FORN/ASSENT REGISTRO GAVETA BRUTO 3 POL</v>
          </cell>
        </row>
        <row r="10918">
          <cell r="A10918" t="str">
            <v>74179/001</v>
          </cell>
          <cell r="B10918" t="str">
            <v>REGISTRO GAVETA 3" BRUTO LATAO - FORNECIMENTO E INSTALACAO</v>
          </cell>
          <cell r="C10918" t="str">
            <v>UN</v>
          </cell>
          <cell r="D10918" t="str">
            <v>CR</v>
          </cell>
          <cell r="E10918">
            <v>232.26</v>
          </cell>
        </row>
        <row r="10919">
          <cell r="A10919">
            <v>74180</v>
          </cell>
          <cell r="B10919" t="str">
            <v>FORN/ASSENT REGISTRO GAVETA BRUTO 2 1/2 POL</v>
          </cell>
        </row>
        <row r="10920">
          <cell r="A10920" t="str">
            <v>74180/001</v>
          </cell>
          <cell r="B10920" t="str">
            <v>REGISTRO GAVETA 2.1/2" BRUTO LATAO - FORNECIMENTO E INSTALACAO</v>
          </cell>
          <cell r="C10920" t="str">
            <v>UN</v>
          </cell>
          <cell r="D10920" t="str">
            <v>CR</v>
          </cell>
          <cell r="E10920">
            <v>140.91999999999999</v>
          </cell>
        </row>
        <row r="10921">
          <cell r="A10921">
            <v>74181</v>
          </cell>
          <cell r="B10921" t="str">
            <v>FORN/ASSENT REGISTRO GAVETA BRUTO 2 POL</v>
          </cell>
        </row>
        <row r="10922">
          <cell r="A10922" t="str">
            <v>74181/001</v>
          </cell>
          <cell r="B10922" t="str">
            <v>REGISTRO GAVETA 2" BRUTO LATAO - FORNECIMENTO E INSTALACAO</v>
          </cell>
          <cell r="C10922" t="str">
            <v>UN</v>
          </cell>
          <cell r="D10922" t="str">
            <v>CR</v>
          </cell>
          <cell r="E10922">
            <v>76.58</v>
          </cell>
        </row>
        <row r="10923">
          <cell r="A10923">
            <v>74182</v>
          </cell>
          <cell r="B10923" t="str">
            <v>FORN/ASSENT REGISTRO GAVETA BRUTO 1 1/2 POL</v>
          </cell>
        </row>
        <row r="10924">
          <cell r="A10924" t="str">
            <v>74182/001</v>
          </cell>
          <cell r="B10924" t="str">
            <v>REGISTRO GAVETA 1.1/2" BRUTO LATAO - FORNECIMENTO E INSTALACAO</v>
          </cell>
          <cell r="C10924" t="str">
            <v>UN</v>
          </cell>
          <cell r="D10924" t="str">
            <v>CR</v>
          </cell>
          <cell r="E10924">
            <v>61.87</v>
          </cell>
        </row>
        <row r="10925">
          <cell r="A10925" t="str">
            <v>SINAPI - S</v>
          </cell>
          <cell r="B10925" t="str">
            <v>ISTEMA NACIONAL DE PESQUISA DE CUSTOS E ÍNDICES DA CONSTRUÇÃO CIVIL</v>
          </cell>
        </row>
        <row r="10926">
          <cell r="A10926" t="str">
            <v>PCI.817.01</v>
          </cell>
          <cell r="B10926" t="e">
            <v>#NAME?</v>
          </cell>
          <cell r="D10926" t="str">
            <v>EM</v>
          </cell>
          <cell r="E10926" t="str">
            <v>06/2016 AS 13:04:4</v>
          </cell>
        </row>
        <row r="10927">
          <cell r="D10927" t="str">
            <v>TA</v>
          </cell>
          <cell r="E10927" t="str">
            <v>TÉCNICA: 13/06/20</v>
          </cell>
        </row>
        <row r="10928">
          <cell r="A10928" t="str">
            <v>ENCARGOS S</v>
          </cell>
          <cell r="B10928" t="str">
            <v>OCIAIS DESONERADOS: 90,80%(HORA)   52,84%(MÊS)</v>
          </cell>
        </row>
        <row r="10929">
          <cell r="A10929" t="str">
            <v>ABRANGÊNCI</v>
          </cell>
          <cell r="B10929" t="str">
            <v>A : NACIONAL                                              LOCALIDADE  : BELO</v>
          </cell>
          <cell r="C10929" t="str">
            <v>HORI</v>
          </cell>
        </row>
        <row r="10930">
          <cell r="A10930" t="str">
            <v>REF.COLETA</v>
          </cell>
          <cell r="B10930" t="str">
            <v>: MEDIANO</v>
          </cell>
          <cell r="D10930" t="str">
            <v>TA</v>
          </cell>
          <cell r="E10930" t="str">
            <v>: 05/2016</v>
          </cell>
        </row>
        <row r="10931">
          <cell r="A10931" t="str">
            <v>CÓDIGO</v>
          </cell>
          <cell r="B10931" t="str">
            <v>|D E S C R I Ç Ã O                                                   |UN</v>
          </cell>
          <cell r="C10931" t="str">
            <v>IDADE</v>
          </cell>
          <cell r="D10931" t="str">
            <v>DE</v>
          </cell>
          <cell r="E10931" t="str">
            <v>|CUSTO TOTA</v>
          </cell>
        </row>
        <row r="10932">
          <cell r="A10932" t="str">
            <v>VÍNCULO...</v>
          </cell>
          <cell r="B10932" t="str">
            <v>..: CAIXA REFERENCIAL</v>
          </cell>
        </row>
        <row r="10933">
          <cell r="A10933">
            <v>74183</v>
          </cell>
          <cell r="B10933" t="str">
            <v>FORN/ASSENT REGISTRO GAVETA BRUTO 1 1/4 POL</v>
          </cell>
        </row>
        <row r="10934">
          <cell r="A10934" t="str">
            <v>74183/001</v>
          </cell>
          <cell r="B10934" t="str">
            <v>REGISTRO GAVETA 1.1/4" BRUTO LATAO - FORNECIMENTO E INSTALACAO</v>
          </cell>
          <cell r="C10934" t="str">
            <v>UN</v>
          </cell>
          <cell r="D10934" t="str">
            <v>CR</v>
          </cell>
          <cell r="E10934">
            <v>54.06</v>
          </cell>
        </row>
        <row r="10935">
          <cell r="A10935">
            <v>74184</v>
          </cell>
          <cell r="B10935" t="str">
            <v>FORN/ASSENT REGISTRO GAVETA BRUTO 1 POL</v>
          </cell>
        </row>
        <row r="10936">
          <cell r="A10936" t="str">
            <v>74184/001</v>
          </cell>
          <cell r="B10936" t="str">
            <v>REGISTRO GAVETA 1" BRUTO LATAO - FORNECIMENTO E INSTALACAO</v>
          </cell>
          <cell r="C10936" t="str">
            <v>UN</v>
          </cell>
          <cell r="D10936" t="str">
            <v>CR</v>
          </cell>
          <cell r="E10936">
            <v>37.299999999999997</v>
          </cell>
        </row>
        <row r="10937">
          <cell r="A10937">
            <v>85117</v>
          </cell>
          <cell r="B10937" t="str">
            <v>VALVULA DE RETENCAO VERTICAL BRONZE (PN-16) 1/2" 200 PSI - EXTREMIDADE</v>
          </cell>
          <cell r="C10937" t="str">
            <v>UN</v>
          </cell>
          <cell r="D10937" t="str">
            <v>CR</v>
          </cell>
          <cell r="E10937">
            <v>51.15</v>
          </cell>
        </row>
        <row r="10938">
          <cell r="A10938" t="str">
            <v>COM ROSCA</v>
          </cell>
          <cell r="B10938" t="e">
            <v>#NAME?</v>
          </cell>
        </row>
        <row r="10939">
          <cell r="A10939">
            <v>89349</v>
          </cell>
          <cell r="B10939" t="str">
            <v>REGISTRO DE PRESSÃO BRUTO, LATÃO, ROSCÁVEL, 1/2", FORNECIDO E INSTALAD</v>
          </cell>
          <cell r="C10939" t="str">
            <v>UN</v>
          </cell>
          <cell r="D10939" t="str">
            <v>CR</v>
          </cell>
          <cell r="E10939">
            <v>15.01</v>
          </cell>
        </row>
        <row r="10940">
          <cell r="A10940" t="str">
            <v>O EM RAMAL</v>
          </cell>
          <cell r="B10940" t="str">
            <v>DE ÁGUA. AF_12/2014</v>
          </cell>
        </row>
        <row r="10941">
          <cell r="A10941">
            <v>89351</v>
          </cell>
          <cell r="B10941" t="str">
            <v>REGISTRO DE PRESSÃO BRUTO, ROSCÁVEL, 3/4", FORNECIDO E INSTALADO EM RA</v>
          </cell>
          <cell r="C10941" t="str">
            <v>UN</v>
          </cell>
          <cell r="D10941" t="str">
            <v>CR</v>
          </cell>
          <cell r="E10941">
            <v>16.8</v>
          </cell>
        </row>
        <row r="10942">
          <cell r="A10942" t="str">
            <v>MAL DE ÁGU</v>
          </cell>
          <cell r="B10942" t="str">
            <v>A. AF_12/2014</v>
          </cell>
        </row>
        <row r="10943">
          <cell r="A10943">
            <v>89352</v>
          </cell>
          <cell r="B10943" t="str">
            <v>REGISTRO DE GAVETA BRUTO, LATÃO, ROSCÁVEL, 1/2", FORNECIDO E INSTALADO</v>
          </cell>
          <cell r="C10943" t="str">
            <v>UN</v>
          </cell>
          <cell r="D10943" t="str">
            <v>CR</v>
          </cell>
          <cell r="E10943">
            <v>18.8</v>
          </cell>
        </row>
        <row r="10944">
          <cell r="A10944" t="str">
            <v>EM RAMAL D</v>
          </cell>
          <cell r="B10944" t="str">
            <v>E ÁGUA. AF_12/2014</v>
          </cell>
        </row>
        <row r="10945">
          <cell r="A10945">
            <v>89353</v>
          </cell>
          <cell r="B10945" t="str">
            <v>REGISTRO DE GAVETA BRUTO, LATÃO, ROSCÁVEL, 3/4", FORNECIDO E INSTALADO</v>
          </cell>
          <cell r="C10945" t="str">
            <v>UN</v>
          </cell>
          <cell r="D10945" t="str">
            <v>CR</v>
          </cell>
          <cell r="E10945">
            <v>19.510000000000002</v>
          </cell>
        </row>
        <row r="10946">
          <cell r="A10946" t="str">
            <v>EM RAMAL D</v>
          </cell>
          <cell r="B10946" t="str">
            <v>E ÁGUA. AF_12/2014</v>
          </cell>
        </row>
        <row r="10947">
          <cell r="A10947">
            <v>89354</v>
          </cell>
          <cell r="B10947" t="str">
            <v>MISTURADOR MONOCOMANDO PARA CHUVEIRO, BASE BRUTA E ACABAMENTO CROMOADO</v>
          </cell>
          <cell r="C10947" t="str">
            <v>UN</v>
          </cell>
          <cell r="D10947" t="str">
            <v>CR</v>
          </cell>
          <cell r="E10947">
            <v>68.06</v>
          </cell>
        </row>
        <row r="10948">
          <cell r="A10948" t="str">
            <v>, FORNECID</v>
          </cell>
          <cell r="B10948" t="str">
            <v>O E INSTALADO EM RAMAL DE ÁGUA. AF_12/2014</v>
          </cell>
        </row>
        <row r="10949">
          <cell r="A10949">
            <v>89969</v>
          </cell>
          <cell r="B10949" t="str">
            <v>KIT DE REGISTRO DE PRESSÃO BRUTO DE LATÃO ½", INCLUSIVE CONEXÕES,  ROS</v>
          </cell>
          <cell r="C10949" t="str">
            <v>UN</v>
          </cell>
          <cell r="D10949" t="str">
            <v>CR</v>
          </cell>
          <cell r="E10949">
            <v>24.55</v>
          </cell>
        </row>
        <row r="10950">
          <cell r="A10950" t="str">
            <v>CÁVEL, INS</v>
          </cell>
          <cell r="B10950" t="str">
            <v>TALADO EM RAMAL DE ÁGUA FRIA - FORNECIMENTO E INSTALAÇÃO. AF</v>
          </cell>
        </row>
        <row r="10951">
          <cell r="A10951" t="str">
            <v>_12/2014</v>
          </cell>
        </row>
        <row r="10952">
          <cell r="A10952">
            <v>89970</v>
          </cell>
          <cell r="B10952" t="str">
            <v>KIT DE REGISTRO DE PRESSÃO BRUTO DE LATÃO ¾", INCLUSIVE CONEXÕES, ROSC</v>
          </cell>
          <cell r="C10952" t="str">
            <v>UN</v>
          </cell>
          <cell r="D10952" t="str">
            <v>CR</v>
          </cell>
          <cell r="E10952">
            <v>25.52</v>
          </cell>
        </row>
        <row r="10953">
          <cell r="A10953" t="str">
            <v>ÁVEL, INST</v>
          </cell>
          <cell r="B10953" t="str">
            <v>ALADO EM RAMAL DE ÁGUA FRIA - FORNECIMENTO E INSTALAÇÃO. AF_</v>
          </cell>
        </row>
        <row r="10954">
          <cell r="A10954">
            <v>41974</v>
          </cell>
        </row>
        <row r="10955">
          <cell r="A10955">
            <v>89971</v>
          </cell>
          <cell r="B10955" t="str">
            <v>KIT DE REGISTRO DE GAVETA BRUTO DE LATÃO ½", INCLUSIVE CONEXÕES, ROSCÁ</v>
          </cell>
          <cell r="C10955" t="str">
            <v>UN</v>
          </cell>
          <cell r="D10955" t="str">
            <v>CR</v>
          </cell>
          <cell r="E10955">
            <v>26.01</v>
          </cell>
        </row>
        <row r="10956">
          <cell r="A10956" t="str">
            <v>VEL, INSTA</v>
          </cell>
          <cell r="B10956" t="str">
            <v>LADO EM RAMAL DE ÁGUA FRIA - FORNECIMENTO E INSTALAÇÃO. AF_1</v>
          </cell>
        </row>
        <row r="10957">
          <cell r="A10957">
            <v>41671</v>
          </cell>
        </row>
        <row r="10958">
          <cell r="A10958">
            <v>89972</v>
          </cell>
          <cell r="B10958" t="str">
            <v>KIT DE REGISTRO DE GAVETA BRUTO DE LATÃO ¾", INCLUSIVE CONEXÕES, ROSCÁ</v>
          </cell>
          <cell r="C10958" t="str">
            <v>UN</v>
          </cell>
          <cell r="D10958" t="str">
            <v>CR</v>
          </cell>
          <cell r="E10958">
            <v>27.9</v>
          </cell>
        </row>
        <row r="10959">
          <cell r="A10959" t="str">
            <v>VEL, INSTA</v>
          </cell>
          <cell r="B10959" t="str">
            <v>LADO EM RAMAL DE ÁGUA FRIA - FORNECIMENTO E INSTALAÇÃO. AF_1</v>
          </cell>
        </row>
        <row r="10960">
          <cell r="A10960">
            <v>41671</v>
          </cell>
        </row>
        <row r="10961">
          <cell r="A10961" t="str">
            <v>SINAPI - S</v>
          </cell>
          <cell r="B10961" t="str">
            <v>ISTEMA NACIONAL DE PESQUISA DE CUSTOS E ÍNDICES DA CONSTRUÇÃO CIVIL</v>
          </cell>
        </row>
        <row r="10962">
          <cell r="A10962" t="str">
            <v>PCI.817.01</v>
          </cell>
          <cell r="B10962" t="e">
            <v>#NAME?</v>
          </cell>
          <cell r="D10962" t="str">
            <v>EM</v>
          </cell>
          <cell r="E10962" t="str">
            <v>06/2016 AS 13:04:4</v>
          </cell>
        </row>
        <row r="10963">
          <cell r="D10963" t="str">
            <v>TA</v>
          </cell>
          <cell r="E10963" t="str">
            <v>TÉCNICA: 13/06/20</v>
          </cell>
        </row>
        <row r="10964">
          <cell r="A10964" t="str">
            <v>ENCARGOS S</v>
          </cell>
          <cell r="B10964" t="str">
            <v>OCIAIS DESONERADOS: 90,80%(HORA)   52,84%(MÊS)</v>
          </cell>
        </row>
        <row r="10965">
          <cell r="A10965" t="str">
            <v>ABRANGÊNCI</v>
          </cell>
          <cell r="B10965" t="str">
            <v>A : NACIONAL                                              LOCALIDADE  : BELO</v>
          </cell>
          <cell r="C10965" t="str">
            <v>HORI</v>
          </cell>
        </row>
        <row r="10966">
          <cell r="A10966" t="str">
            <v>REF.COLETA</v>
          </cell>
          <cell r="B10966" t="str">
            <v>: MEDIANO</v>
          </cell>
          <cell r="D10966" t="str">
            <v>TA</v>
          </cell>
          <cell r="E10966" t="str">
            <v>: 05/2016</v>
          </cell>
        </row>
        <row r="10967">
          <cell r="A10967" t="str">
            <v>CÓDIGO</v>
          </cell>
          <cell r="B10967" t="str">
            <v>|D E S C R I Ç Ã O                                                   |UN</v>
          </cell>
          <cell r="C10967" t="str">
            <v>IDADE</v>
          </cell>
          <cell r="D10967" t="str">
            <v>DE</v>
          </cell>
          <cell r="E10967" t="str">
            <v>|CUSTO TOTA</v>
          </cell>
        </row>
        <row r="10968">
          <cell r="A10968" t="str">
            <v>VÍNCULO...</v>
          </cell>
          <cell r="B10968" t="str">
            <v>..: CAIXA REFERENCIAL</v>
          </cell>
        </row>
        <row r="10969">
          <cell r="A10969">
            <v>89973</v>
          </cell>
          <cell r="B10969" t="str">
            <v>KIT DE MISTURADOR BASE BRUTA DE LATÃO ¾" MONOCOMANDO PARA CHUVEIRO, IN</v>
          </cell>
          <cell r="C10969" t="str">
            <v>UN</v>
          </cell>
          <cell r="D10969" t="str">
            <v>CR</v>
          </cell>
          <cell r="E10969">
            <v>200.4</v>
          </cell>
        </row>
        <row r="10970">
          <cell r="A10970" t="str">
            <v>CLUSIVE CO</v>
          </cell>
          <cell r="B10970" t="str">
            <v>NEXÕES, INSTALADO EM RAMAL DE ÁGUA - FORNECIMENTO E INSTALAÇ</v>
          </cell>
        </row>
        <row r="10971">
          <cell r="A10971" t="str">
            <v>ÃO. AF_12/</v>
          </cell>
          <cell r="B10971">
            <v>2014</v>
          </cell>
        </row>
        <row r="10972">
          <cell r="A10972">
            <v>89974</v>
          </cell>
          <cell r="B10972" t="str">
            <v>KIT DE TÊ MISTURADOR EM CPVC ¾" COM DUPLO COMANDO PARA CHUVEIRO, INCLU</v>
          </cell>
          <cell r="C10972" t="str">
            <v>UN</v>
          </cell>
          <cell r="D10972" t="str">
            <v>CR</v>
          </cell>
          <cell r="E10972">
            <v>177.39</v>
          </cell>
        </row>
        <row r="10973">
          <cell r="A10973" t="str">
            <v>SIVE CONEX</v>
          </cell>
          <cell r="B10973" t="str">
            <v>ÕES, INSTALADO EM RAMAL DE ÁGUA - FORNECIMENTO E INSTALAÇÃO.</v>
          </cell>
        </row>
        <row r="10974">
          <cell r="A10974" t="str">
            <v>AF_12/2014</v>
          </cell>
        </row>
        <row r="10975">
          <cell r="A10975">
            <v>89984</v>
          </cell>
          <cell r="B10975" t="str">
            <v>REGISTRO DE PRESSÃO BRUTO, LATÃO, ROSCÁVEL, 1/2", COM ACABAMENTO E CAN</v>
          </cell>
          <cell r="C10975" t="str">
            <v>UN</v>
          </cell>
          <cell r="D10975" t="str">
            <v>CR</v>
          </cell>
          <cell r="E10975">
            <v>38.270000000000003</v>
          </cell>
        </row>
        <row r="10976">
          <cell r="A10976" t="str">
            <v>OPLA CROMA</v>
          </cell>
          <cell r="B10976" t="str">
            <v>DOS. FORNECIDO E INSTALADO EM RAMAL DE ÁGUA. AF_12/2014</v>
          </cell>
        </row>
        <row r="10977">
          <cell r="A10977">
            <v>89985</v>
          </cell>
          <cell r="B10977" t="str">
            <v>REGISTRO DE PRESSÃO BRUTO, LATÃO, ROSCÁVEL, 3/4", COM ACABAMENTO E CAN</v>
          </cell>
          <cell r="C10977" t="str">
            <v>UN</v>
          </cell>
          <cell r="D10977" t="str">
            <v>CR</v>
          </cell>
          <cell r="E10977">
            <v>39.299999999999997</v>
          </cell>
        </row>
        <row r="10978">
          <cell r="A10978" t="str">
            <v>OPLA CROMA</v>
          </cell>
          <cell r="B10978" t="str">
            <v>DOS. FORNECIDO E INSTALADO EM RAMAL DE ÁGUA. AF_12/2014</v>
          </cell>
        </row>
        <row r="10979">
          <cell r="A10979">
            <v>89986</v>
          </cell>
          <cell r="B10979" t="str">
            <v>REGISTRO DE GAVETA BRUTO, LATÃO, ROSCÁVEL, 1/2", COM ACABAMENTO E CANO</v>
          </cell>
          <cell r="C10979" t="str">
            <v>UN</v>
          </cell>
          <cell r="D10979" t="str">
            <v>CR</v>
          </cell>
          <cell r="E10979">
            <v>37.4</v>
          </cell>
        </row>
        <row r="10980">
          <cell r="A10980" t="str">
            <v>PLA CROMAD</v>
          </cell>
          <cell r="B10980" t="str">
            <v>OS. FORNECIDO E INSTALADO EM RAMAL DE ÁGUA. AF_12/2014</v>
          </cell>
        </row>
        <row r="10981">
          <cell r="A10981">
            <v>89987</v>
          </cell>
          <cell r="B10981" t="str">
            <v>REGISTRO DE GAVETA BRUTO, LATÃO, ROSCÁVEL, 3/4", COM ACABAMENTO E CANO</v>
          </cell>
          <cell r="C10981" t="str">
            <v>UN</v>
          </cell>
          <cell r="D10981" t="str">
            <v>CR</v>
          </cell>
          <cell r="E10981">
            <v>41.2</v>
          </cell>
        </row>
        <row r="10982">
          <cell r="A10982" t="str">
            <v>PLA CROMAD</v>
          </cell>
          <cell r="B10982" t="str">
            <v>OS. FORNECIDO E INSTALADO EM RAMAL DE ÁGUA. AF_12/2014</v>
          </cell>
        </row>
        <row r="10983">
          <cell r="A10983">
            <v>90371</v>
          </cell>
          <cell r="B10983" t="str">
            <v>REGISTRO DE ESFERA, PVC, ROSCÁVEL, 3/4", FORNECIDO E INSTALADO EM RAMA</v>
          </cell>
          <cell r="C10983" t="str">
            <v>UN</v>
          </cell>
          <cell r="D10983" t="str">
            <v>CR</v>
          </cell>
          <cell r="E10983">
            <v>18.420000000000002</v>
          </cell>
        </row>
        <row r="10984">
          <cell r="A10984" t="str">
            <v>L DE ÁGUA.</v>
          </cell>
          <cell r="B10984" t="str">
            <v>AF_03/2015</v>
          </cell>
        </row>
        <row r="10985">
          <cell r="A10985">
            <v>297</v>
          </cell>
          <cell r="B10985" t="str">
            <v>SERVICOS DIVERSOS</v>
          </cell>
        </row>
        <row r="10986">
          <cell r="A10986">
            <v>72285</v>
          </cell>
          <cell r="B10986" t="str">
            <v>CAIXA DE AREIA 40X40X40CM EM ALVENARIA - EXECUÇÃO</v>
          </cell>
          <cell r="C10986" t="str">
            <v>UN</v>
          </cell>
          <cell r="D10986" t="str">
            <v>CR</v>
          </cell>
          <cell r="E10986">
            <v>65.55</v>
          </cell>
        </row>
        <row r="10987">
          <cell r="A10987">
            <v>72286</v>
          </cell>
          <cell r="B10987" t="str">
            <v>CAIXA DE AREIA 60X60X60CM EM ALVENARIA - EXECUÇÃO</v>
          </cell>
          <cell r="C10987" t="str">
            <v>UN</v>
          </cell>
          <cell r="D10987" t="str">
            <v>CR</v>
          </cell>
          <cell r="E10987">
            <v>129.68</v>
          </cell>
        </row>
        <row r="10988">
          <cell r="A10988">
            <v>90436</v>
          </cell>
          <cell r="B10988" t="str">
            <v>FURO EM ALVENARIA PARA DIÂMETROS MENORES OU IGUAIS A 40 MM. AF_05/2015</v>
          </cell>
          <cell r="C10988" t="str">
            <v>UN</v>
          </cell>
          <cell r="D10988" t="str">
            <v>CR</v>
          </cell>
          <cell r="E10988">
            <v>8.81</v>
          </cell>
        </row>
        <row r="10989">
          <cell r="A10989">
            <v>90437</v>
          </cell>
          <cell r="B10989" t="str">
            <v>FURO EM ALVENARIA PARA DIÂMETROS MAIORES QUE 40 MM E MENORES OU IGUAIS</v>
          </cell>
          <cell r="C10989" t="str">
            <v>UN</v>
          </cell>
          <cell r="D10989" t="str">
            <v>CR</v>
          </cell>
          <cell r="E10989">
            <v>21.4</v>
          </cell>
        </row>
        <row r="10990">
          <cell r="A10990" t="str">
            <v>A 75 MM. A</v>
          </cell>
          <cell r="B10990" t="str">
            <v>F_05/2015</v>
          </cell>
        </row>
        <row r="10991">
          <cell r="A10991">
            <v>90438</v>
          </cell>
          <cell r="B10991" t="str">
            <v>FURO EM ALVENARIA PARA DIÂMETROS MAIORES QUE 75 MM. AF_05/2015</v>
          </cell>
          <cell r="C10991" t="str">
            <v>UN</v>
          </cell>
          <cell r="D10991" t="str">
            <v>CR</v>
          </cell>
          <cell r="E10991">
            <v>30.67</v>
          </cell>
        </row>
        <row r="10992">
          <cell r="A10992">
            <v>90439</v>
          </cell>
          <cell r="B10992" t="str">
            <v>FURO EM CONCRETO PARA DIÂMETROS MENORES OU IGUAIS A 40 MM. AF_05/2015</v>
          </cell>
          <cell r="C10992" t="str">
            <v>UN</v>
          </cell>
          <cell r="D10992" t="str">
            <v>CR</v>
          </cell>
          <cell r="E10992">
            <v>34.07</v>
          </cell>
        </row>
        <row r="10993">
          <cell r="A10993">
            <v>90440</v>
          </cell>
          <cell r="B10993" t="str">
            <v>FURO EM CONCRETO PARA DIÂMETROS MAIORES QUE 40 MM E MENORES OU IGUAIS</v>
          </cell>
          <cell r="C10993" t="str">
            <v>UN</v>
          </cell>
          <cell r="D10993" t="str">
            <v>CR</v>
          </cell>
          <cell r="E10993">
            <v>54.57</v>
          </cell>
        </row>
        <row r="10994">
          <cell r="A10994" t="str">
            <v>A 75 MM. A</v>
          </cell>
          <cell r="B10994" t="str">
            <v>F_05/2015</v>
          </cell>
        </row>
        <row r="10995">
          <cell r="A10995">
            <v>90441</v>
          </cell>
          <cell r="B10995" t="str">
            <v>FURO EM CONCRETO PARA DIÂMETROS MAIORES QUE 75 MM. AF_05/2015</v>
          </cell>
          <cell r="C10995" t="str">
            <v>UN</v>
          </cell>
          <cell r="D10995" t="str">
            <v>CR</v>
          </cell>
          <cell r="E10995">
            <v>69.69</v>
          </cell>
        </row>
        <row r="10996">
          <cell r="A10996">
            <v>90443</v>
          </cell>
          <cell r="B10996" t="str">
            <v>RASGO EM ALVENARIA PARA RAMAIS/ DISTRIBUIÇÃO COM DIAMETROS MENORES OU</v>
          </cell>
          <cell r="C10996" t="str">
            <v>M</v>
          </cell>
          <cell r="D10996" t="str">
            <v>CR</v>
          </cell>
          <cell r="E10996">
            <v>8</v>
          </cell>
        </row>
        <row r="10997">
          <cell r="A10997" t="str">
            <v>SINAPI - S</v>
          </cell>
          <cell r="B10997" t="str">
            <v>ISTEMA NACIONAL DE PESQUISA DE CUSTOS E ÍNDICES DA CONSTRUÇÃO CIVIL</v>
          </cell>
        </row>
        <row r="10998">
          <cell r="A10998" t="str">
            <v>PCI.817.01</v>
          </cell>
          <cell r="B10998" t="e">
            <v>#NAME?</v>
          </cell>
          <cell r="D10998" t="str">
            <v>EM</v>
          </cell>
          <cell r="E10998" t="str">
            <v>06/2016 AS 13:04:4</v>
          </cell>
        </row>
        <row r="10999">
          <cell r="D10999" t="str">
            <v>TA</v>
          </cell>
          <cell r="E10999" t="str">
            <v>TÉCNICA: 13/06/20</v>
          </cell>
        </row>
        <row r="11000">
          <cell r="A11000" t="str">
            <v>ENCARGOS S</v>
          </cell>
          <cell r="B11000" t="str">
            <v>OCIAIS DESONERADOS: 90,80%(HORA)   52,84%(MÊS)</v>
          </cell>
        </row>
        <row r="11001">
          <cell r="A11001" t="str">
            <v>ABRANGÊNCI</v>
          </cell>
          <cell r="B11001" t="str">
            <v>A : NACIONAL                                              LOCALIDADE  : BELO</v>
          </cell>
          <cell r="C11001" t="str">
            <v>HORI</v>
          </cell>
        </row>
        <row r="11002">
          <cell r="A11002" t="str">
            <v>REF.COLETA</v>
          </cell>
          <cell r="B11002" t="str">
            <v>: MEDIANO</v>
          </cell>
          <cell r="D11002" t="str">
            <v>TA</v>
          </cell>
          <cell r="E11002" t="str">
            <v>: 05/2016</v>
          </cell>
        </row>
        <row r="11003">
          <cell r="A11003" t="str">
            <v>CÓDIGO</v>
          </cell>
          <cell r="B11003" t="str">
            <v>|D E S C R I Ç Ã O                                                   |UN</v>
          </cell>
          <cell r="C11003" t="str">
            <v>IDADE</v>
          </cell>
          <cell r="D11003" t="str">
            <v>DE</v>
          </cell>
          <cell r="E11003" t="str">
            <v>|CUSTO TOTA</v>
          </cell>
        </row>
        <row r="11004">
          <cell r="A11004" t="str">
            <v>VÍNCULO...</v>
          </cell>
          <cell r="B11004" t="str">
            <v>..: CAIXA REFERENCIAL</v>
          </cell>
        </row>
        <row r="11005">
          <cell r="A11005" t="str">
            <v>IGUAIS A 4</v>
          </cell>
          <cell r="B11005" t="str">
            <v>0 MM. AF_05/2015</v>
          </cell>
        </row>
        <row r="11006">
          <cell r="A11006">
            <v>90444</v>
          </cell>
          <cell r="B11006" t="str">
            <v>RASGO EM CONTRAPISO PARA RAMAIS/ DISTRIBUIÇÃO COM DIÂMETROS MENORES OU</v>
          </cell>
          <cell r="C11006" t="str">
            <v>M</v>
          </cell>
          <cell r="D11006" t="str">
            <v>CR</v>
          </cell>
          <cell r="E11006">
            <v>14.62</v>
          </cell>
        </row>
        <row r="11007">
          <cell r="A11007" t="str">
            <v>IGUAIS A 4</v>
          </cell>
          <cell r="B11007" t="str">
            <v>0 MM. AF_05/2015</v>
          </cell>
        </row>
        <row r="11008">
          <cell r="A11008">
            <v>90445</v>
          </cell>
          <cell r="B11008" t="str">
            <v>RASGO EM CONTRAPISO PARA RAMAIS/ DISTRIBUIÇÃO COM DIÂMETROS MAIORES QU</v>
          </cell>
          <cell r="C11008" t="str">
            <v>M</v>
          </cell>
          <cell r="D11008" t="str">
            <v>CR</v>
          </cell>
          <cell r="E11008">
            <v>15.61</v>
          </cell>
        </row>
        <row r="11009">
          <cell r="A11009" t="str">
            <v>E 40 MM E</v>
          </cell>
          <cell r="B11009" t="str">
            <v>MENORES OU IGUAIS A 75 MM. AF_05/2015</v>
          </cell>
        </row>
        <row r="11010">
          <cell r="A11010">
            <v>90446</v>
          </cell>
          <cell r="B11010" t="str">
            <v>RASGO EM CONTRAPISO PARA RAMAIS/ DISTRIBUIÇÃO COM DIÂMETROS MAIORES QU</v>
          </cell>
          <cell r="C11010" t="str">
            <v>M</v>
          </cell>
          <cell r="D11010" t="str">
            <v>CR</v>
          </cell>
          <cell r="E11010">
            <v>16.96</v>
          </cell>
        </row>
        <row r="11011">
          <cell r="A11011" t="str">
            <v>E 75 MM. A</v>
          </cell>
          <cell r="B11011" t="str">
            <v>F_05/2015</v>
          </cell>
        </row>
        <row r="11012">
          <cell r="A11012">
            <v>90447</v>
          </cell>
          <cell r="B11012" t="str">
            <v>RASGO EM ALVENARIA PARA ELETRODUTOS COM DIAMETROS MENORES OU IGUAIS A</v>
          </cell>
          <cell r="C11012" t="str">
            <v>M</v>
          </cell>
          <cell r="D11012" t="str">
            <v>CR</v>
          </cell>
          <cell r="E11012">
            <v>3.85</v>
          </cell>
        </row>
        <row r="11013">
          <cell r="A11013" t="str">
            <v>40 MM. AF_</v>
          </cell>
          <cell r="B11013">
            <v>42125</v>
          </cell>
        </row>
        <row r="11014">
          <cell r="A11014">
            <v>90453</v>
          </cell>
          <cell r="B11014" t="str">
            <v>PASSANTE TIPO TUBO DE DIÂMETRO MENOR OU IGUAL A 40 MM, FIXADO EM LAJE.</v>
          </cell>
          <cell r="C11014" t="str">
            <v>UN</v>
          </cell>
          <cell r="D11014" t="str">
            <v>CR</v>
          </cell>
          <cell r="E11014">
            <v>1.76</v>
          </cell>
        </row>
        <row r="11015">
          <cell r="A11015" t="str">
            <v>AF_05/2015</v>
          </cell>
        </row>
        <row r="11016">
          <cell r="A11016">
            <v>90454</v>
          </cell>
          <cell r="B11016" t="str">
            <v>PASSANTE TIPO TUBO DE DIÂMETRO MAIORES QUE 40 MM E MENORES OU IGUAIS A</v>
          </cell>
          <cell r="C11016" t="str">
            <v>UN</v>
          </cell>
          <cell r="D11016" t="str">
            <v>CR</v>
          </cell>
          <cell r="E11016">
            <v>3.12</v>
          </cell>
        </row>
        <row r="11017">
          <cell r="A11017" t="str">
            <v>75 MM, FIX</v>
          </cell>
          <cell r="B11017" t="str">
            <v>ADO EM LAJE. AF_05/2015</v>
          </cell>
        </row>
        <row r="11018">
          <cell r="A11018">
            <v>90455</v>
          </cell>
          <cell r="B11018" t="str">
            <v>PASSANTE TIPO TUBO DE DIÂMETRO MAIOR QUE 75 MM, FIXADO EM LAJE. AF_05/</v>
          </cell>
          <cell r="C11018" t="str">
            <v>UN</v>
          </cell>
          <cell r="D11018" t="str">
            <v>CR</v>
          </cell>
          <cell r="E11018">
            <v>4.12</v>
          </cell>
        </row>
        <row r="11019">
          <cell r="A11019">
            <v>2015</v>
          </cell>
        </row>
        <row r="11020">
          <cell r="A11020">
            <v>90456</v>
          </cell>
          <cell r="B11020" t="str">
            <v>QUEBRA EM ALVENARIA PARA INSTALAÇÃO DE CAIXA DE TOMADA (4X4 OU 4X2). A</v>
          </cell>
          <cell r="C11020" t="str">
            <v>UN</v>
          </cell>
          <cell r="D11020" t="str">
            <v>CR</v>
          </cell>
          <cell r="E11020">
            <v>2.57</v>
          </cell>
        </row>
        <row r="11021">
          <cell r="A11021" t="str">
            <v>F_05/2015</v>
          </cell>
        </row>
        <row r="11022">
          <cell r="A11022">
            <v>90457</v>
          </cell>
          <cell r="B11022" t="str">
            <v>QUEBRA EM ALVENARIA PARA INSTALAÇÃO DE QUADRO DISTRIBUIÇÃO PEQUENO (19</v>
          </cell>
          <cell r="C11022" t="str">
            <v>UN</v>
          </cell>
          <cell r="D11022" t="str">
            <v>CR</v>
          </cell>
          <cell r="E11022">
            <v>5.86</v>
          </cell>
        </row>
        <row r="11023">
          <cell r="A11023" t="str">
            <v>X25 CM). A</v>
          </cell>
          <cell r="B11023" t="str">
            <v>F_05/2015</v>
          </cell>
        </row>
        <row r="11024">
          <cell r="A11024">
            <v>90458</v>
          </cell>
          <cell r="B11024" t="str">
            <v>QUEBRA EM ALVENARIA PARA INSTALAÇÃO DE QUADRO DISTRIBUIÇÃO GRANDE (76X</v>
          </cell>
          <cell r="C11024" t="str">
            <v>UN</v>
          </cell>
          <cell r="D11024" t="str">
            <v>CR</v>
          </cell>
          <cell r="E11024">
            <v>16.63</v>
          </cell>
        </row>
        <row r="11025">
          <cell r="A11025" t="str">
            <v>40 CM). AF</v>
          </cell>
          <cell r="B11025" t="str">
            <v>_05/2015</v>
          </cell>
        </row>
        <row r="11026">
          <cell r="A11026">
            <v>90459</v>
          </cell>
          <cell r="B11026" t="str">
            <v>QUEBRA EM ALVENARIA PARA INSTALAÇÃO DE ABRIGO PARA MANGUEIRAS (90X60 C</v>
          </cell>
          <cell r="C11026" t="str">
            <v>UN</v>
          </cell>
          <cell r="D11026" t="str">
            <v>CR</v>
          </cell>
          <cell r="E11026">
            <v>23.45</v>
          </cell>
        </row>
        <row r="11027">
          <cell r="A11027" t="str">
            <v>M). AF_05/</v>
          </cell>
          <cell r="B11027">
            <v>2015</v>
          </cell>
        </row>
        <row r="11028">
          <cell r="A11028">
            <v>90466</v>
          </cell>
          <cell r="B11028" t="str">
            <v>CHUMBAMENTO LINEAR EM ALVENARIA PARA RAMAIS/DISTRIBUIÇÃO COM DIÂMETROS</v>
          </cell>
          <cell r="C11028" t="str">
            <v>M</v>
          </cell>
          <cell r="D11028" t="str">
            <v>CR</v>
          </cell>
          <cell r="E11028">
            <v>8</v>
          </cell>
        </row>
        <row r="11029">
          <cell r="A11029" t="str">
            <v>MENORES OU</v>
          </cell>
          <cell r="B11029" t="str">
            <v>IGUAIS A 40 MM. AF_05/2015</v>
          </cell>
        </row>
        <row r="11030">
          <cell r="A11030">
            <v>90467</v>
          </cell>
          <cell r="B11030" t="str">
            <v>CHUMBAMENTO LINEAR EM ALVENARIA PARA RAMAIS/DISTRIBUIÇÃO COM DIÂMETROS</v>
          </cell>
          <cell r="C11030" t="str">
            <v>M</v>
          </cell>
          <cell r="D11030" t="str">
            <v>CR</v>
          </cell>
          <cell r="E11030">
            <v>12.64</v>
          </cell>
        </row>
        <row r="11031">
          <cell r="A11031" t="str">
            <v>MAIORES QU</v>
          </cell>
          <cell r="B11031" t="str">
            <v>E 40 MM E MENORES OU IGUAIS A 75 MM. AF_05/2015</v>
          </cell>
        </row>
        <row r="11032">
          <cell r="A11032">
            <v>90468</v>
          </cell>
          <cell r="B11032" t="str">
            <v>CHUMBAMENTO LINEAR EM CONTRAPISO PARA RAMAIS/DISTRIBUIÇÃO COM DIÂMETRO</v>
          </cell>
          <cell r="C11032" t="str">
            <v>M</v>
          </cell>
          <cell r="D11032" t="str">
            <v>CR</v>
          </cell>
          <cell r="E11032">
            <v>3.51</v>
          </cell>
        </row>
        <row r="11033">
          <cell r="A11033" t="str">
            <v>SINAPI - S</v>
          </cell>
          <cell r="B11033" t="str">
            <v>ISTEMA NACIONAL DE PESQUISA DE CUSTOS E ÍNDICES DA CONSTRUÇÃO CIVIL</v>
          </cell>
        </row>
        <row r="11034">
          <cell r="A11034" t="str">
            <v>PCI.817.01</v>
          </cell>
          <cell r="B11034" t="e">
            <v>#NAME?</v>
          </cell>
          <cell r="D11034" t="str">
            <v>EM</v>
          </cell>
          <cell r="E11034" t="str">
            <v>06/2016 AS 13:04:4</v>
          </cell>
        </row>
        <row r="11035">
          <cell r="D11035" t="str">
            <v>TA</v>
          </cell>
          <cell r="E11035" t="str">
            <v>TÉCNICA: 13/06/20</v>
          </cell>
        </row>
        <row r="11036">
          <cell r="A11036" t="str">
            <v>ENCARGOS S</v>
          </cell>
          <cell r="B11036" t="str">
            <v>OCIAIS DESONERADOS: 90,80%(HORA)   52,84%(MÊS)</v>
          </cell>
        </row>
        <row r="11037">
          <cell r="A11037" t="str">
            <v>ABRANGÊNCI</v>
          </cell>
          <cell r="B11037" t="str">
            <v>A : NACIONAL                                              LOCALIDADE  : BELO</v>
          </cell>
          <cell r="C11037" t="str">
            <v>HORI</v>
          </cell>
        </row>
        <row r="11038">
          <cell r="A11038" t="str">
            <v>REF.COLETA</v>
          </cell>
          <cell r="B11038" t="str">
            <v>: MEDIANO</v>
          </cell>
          <cell r="D11038" t="str">
            <v>TA</v>
          </cell>
          <cell r="E11038" t="str">
            <v>: 05/2016</v>
          </cell>
        </row>
        <row r="11039">
          <cell r="A11039" t="str">
            <v>CÓDIGO</v>
          </cell>
          <cell r="B11039" t="str">
            <v>|D E S C R I Ç Ã O                                                   |UN</v>
          </cell>
          <cell r="C11039" t="str">
            <v>IDADE</v>
          </cell>
          <cell r="D11039" t="str">
            <v>DE</v>
          </cell>
          <cell r="E11039" t="str">
            <v>|CUSTO TOTA</v>
          </cell>
        </row>
        <row r="11040">
          <cell r="A11040" t="str">
            <v>VÍNCULO...</v>
          </cell>
          <cell r="B11040" t="str">
            <v>..: CAIXA REFERENCIAL</v>
          </cell>
        </row>
        <row r="11041">
          <cell r="A11041" t="str">
            <v>S MENORES</v>
          </cell>
          <cell r="B11041" t="str">
            <v>OU IGUAIS A 40 MM. AF_05/2015</v>
          </cell>
        </row>
        <row r="11042">
          <cell r="A11042">
            <v>90469</v>
          </cell>
          <cell r="B11042" t="str">
            <v>CHUMBAMENTO LINEAR EM CONTRAPISO PARA RAMAIS/DISTRIBUIÇÃO COM DIÂMETRO</v>
          </cell>
          <cell r="C11042" t="str">
            <v>M</v>
          </cell>
          <cell r="D11042" t="str">
            <v>CR</v>
          </cell>
          <cell r="E11042">
            <v>5.62</v>
          </cell>
        </row>
        <row r="11043">
          <cell r="A11043" t="str">
            <v>S MAIORES</v>
          </cell>
          <cell r="B11043" t="str">
            <v>QUE 40 MM E MENORES OU IGUAIS A 75 MM. AF_05/2015</v>
          </cell>
        </row>
        <row r="11044">
          <cell r="A11044">
            <v>90470</v>
          </cell>
          <cell r="B11044" t="str">
            <v>CHUMBAMENTO LINEAR EM CONTRAPISO PARA RAMAIS/DISTRIBUIÇÃO COM DIÂMETRO</v>
          </cell>
          <cell r="C11044" t="str">
            <v>M</v>
          </cell>
          <cell r="D11044" t="str">
            <v>CR</v>
          </cell>
          <cell r="E11044">
            <v>7.73</v>
          </cell>
        </row>
        <row r="11045">
          <cell r="A11045" t="str">
            <v>S MAIORES</v>
          </cell>
          <cell r="B11045" t="str">
            <v>QUE 75 MM. AF_05/2015</v>
          </cell>
        </row>
        <row r="11046">
          <cell r="A11046">
            <v>91166</v>
          </cell>
          <cell r="B11046" t="str">
            <v>FIXAÇÃO DE TUBOS HORIZONTAIS DE PEX DIAMETROS IGUAIS OU INFERIORES A 4</v>
          </cell>
          <cell r="C11046" t="str">
            <v>M</v>
          </cell>
          <cell r="D11046" t="str">
            <v>CR</v>
          </cell>
          <cell r="E11046">
            <v>2.15</v>
          </cell>
        </row>
        <row r="11047">
          <cell r="A11047" t="str">
            <v>0 MM COM A</v>
          </cell>
          <cell r="B11047" t="str">
            <v>BRAÇADEIRA PLÁSTICA 390 MM, FIXADA EM LAJE. AF_05/2015</v>
          </cell>
        </row>
        <row r="11048">
          <cell r="A11048">
            <v>91167</v>
          </cell>
          <cell r="B11048" t="str">
            <v>FIXAÇÃO DE TUBOS HORIZONTAIS DE PPR DIÂMETROS MENORES OU IGUAIS A 40 M</v>
          </cell>
          <cell r="C11048" t="str">
            <v>M</v>
          </cell>
          <cell r="D11048" t="str">
            <v>CR</v>
          </cell>
          <cell r="E11048">
            <v>6.54</v>
          </cell>
        </row>
        <row r="11049">
          <cell r="A11049" t="str">
            <v>M COM ABRA</v>
          </cell>
          <cell r="B11049" t="str">
            <v>ÇADEIRA METÁLICA RÍGIDA TIPO D 1/2", FIXADA EM PERFILADO EM</v>
          </cell>
        </row>
        <row r="11050">
          <cell r="A11050" t="str">
            <v>LAJE. AF_0</v>
          </cell>
          <cell r="B11050">
            <v>42125</v>
          </cell>
        </row>
        <row r="11051">
          <cell r="A11051">
            <v>91168</v>
          </cell>
          <cell r="B11051" t="str">
            <v>FIXAÇÃO DE TUBOS HORIZONTAIS DE PPR DIÂMETROS MAIORES QUE 40 MM E MENO</v>
          </cell>
          <cell r="C11051" t="str">
            <v>M</v>
          </cell>
          <cell r="D11051" t="str">
            <v>CR</v>
          </cell>
          <cell r="E11051">
            <v>4.93</v>
          </cell>
        </row>
        <row r="11052">
          <cell r="A11052" t="str">
            <v>RES OU IGU</v>
          </cell>
          <cell r="B11052" t="str">
            <v>AIS A 75 MM COM ABRAÇADEIRA METÁLICA RÍGIDA TIPO D 1 1/2", F</v>
          </cell>
        </row>
        <row r="11053">
          <cell r="A11053" t="str">
            <v>IXADA EM P</v>
          </cell>
          <cell r="B11053" t="str">
            <v>ERFILADO EM LAJE. AF_05/2015</v>
          </cell>
        </row>
        <row r="11054">
          <cell r="A11054">
            <v>91169</v>
          </cell>
          <cell r="B11054" t="str">
            <v>FIXAÇÃO DE TUBOS HORIZONTAIS DE PPR DIÂMETROS MAIORES QUE 75 MM COM AB</v>
          </cell>
          <cell r="C11054" t="str">
            <v>M</v>
          </cell>
          <cell r="D11054" t="str">
            <v>CR</v>
          </cell>
          <cell r="E11054">
            <v>5.85</v>
          </cell>
        </row>
        <row r="11055">
          <cell r="A11055" t="str">
            <v>RAÇADEIRA</v>
          </cell>
          <cell r="B11055" t="str">
            <v>METÁLICA RÍGIDA TIPO D 3", FIXADA EM PERFILADO EM LAJE. AF_0</v>
          </cell>
        </row>
        <row r="11056">
          <cell r="A11056">
            <v>42125</v>
          </cell>
        </row>
        <row r="11057">
          <cell r="A11057">
            <v>91170</v>
          </cell>
          <cell r="B11057" t="str">
            <v>FIXAÇÃO DE TUBOS HORIZONTAIS DE PVC, CPVC OU COBRE DIÂMETROS MENORES O</v>
          </cell>
          <cell r="C11057" t="str">
            <v>M</v>
          </cell>
          <cell r="D11057" t="str">
            <v>CR</v>
          </cell>
          <cell r="E11057">
            <v>1.69</v>
          </cell>
        </row>
        <row r="11058">
          <cell r="A11058" t="str">
            <v>U IGUAIS A</v>
          </cell>
          <cell r="B11058" t="str">
            <v>40 MM COM ABRAÇADEIRA METÁLICA RÍGIDA TIPO D 1/2", FIXADA E</v>
          </cell>
        </row>
        <row r="11059">
          <cell r="A11059" t="str">
            <v>M PERFILAD</v>
          </cell>
          <cell r="B11059" t="str">
            <v>O EM LAJE. AF_05/2015</v>
          </cell>
        </row>
        <row r="11060">
          <cell r="A11060">
            <v>91171</v>
          </cell>
          <cell r="B11060" t="str">
            <v>FIXAÇÃO DE TUBOS HORIZONTAIS DE PVC, CPVC OU COBRE DIÂMETROS MAIORES Q</v>
          </cell>
          <cell r="C11060" t="str">
            <v>M</v>
          </cell>
          <cell r="D11060" t="str">
            <v>CR</v>
          </cell>
          <cell r="E11060">
            <v>2.1</v>
          </cell>
        </row>
        <row r="11061">
          <cell r="A11061" t="str">
            <v>UE 40 MM E</v>
          </cell>
          <cell r="B11061" t="str">
            <v>MENORES OU IGUAIS A 75 MM COM ABRAÇADEIRA METÁLICA RÍGIDA T</v>
          </cell>
        </row>
        <row r="11062">
          <cell r="A11062" t="str">
            <v>IPO D 1 1/</v>
          </cell>
          <cell r="B11062" t="str">
            <v>2", FIXADA EM PERFILADO EM LAJE. AF_05/2015</v>
          </cell>
        </row>
        <row r="11063">
          <cell r="A11063">
            <v>91172</v>
          </cell>
          <cell r="B11063" t="str">
            <v>FIXAÇÃO DE TUBOS HORIZONTAIS DE PVC, CPVC OU COBRE DIÂMETROS MAIORES Q</v>
          </cell>
          <cell r="C11063" t="str">
            <v>M</v>
          </cell>
          <cell r="D11063" t="str">
            <v>CR</v>
          </cell>
          <cell r="E11063">
            <v>3.09</v>
          </cell>
        </row>
        <row r="11064">
          <cell r="A11064" t="str">
            <v>UE 75 MM C</v>
          </cell>
          <cell r="B11064" t="str">
            <v>OM ABRAÇADEIRA METÁLICA RÍGIDA TIPO D 3", FIXADA EM PERFILAD</v>
          </cell>
        </row>
        <row r="11065">
          <cell r="A11065" t="str">
            <v>O EM LAJE.</v>
          </cell>
          <cell r="B11065" t="str">
            <v>AF_05/2015</v>
          </cell>
        </row>
        <row r="11066">
          <cell r="A11066">
            <v>91173</v>
          </cell>
          <cell r="B11066" t="str">
            <v>FIXAÇÃO DE TUBOS VERTICAIS DE PPR DIÂMETROS MENORES OU IGUAIS A 40 MM</v>
          </cell>
          <cell r="C11066" t="str">
            <v>M</v>
          </cell>
          <cell r="D11066" t="str">
            <v>CR</v>
          </cell>
          <cell r="E11066">
            <v>0.85</v>
          </cell>
        </row>
        <row r="11067">
          <cell r="A11067" t="str">
            <v>COM ABRAÇA</v>
          </cell>
          <cell r="B11067" t="str">
            <v>DEIRA METÁLICA RÍGIDA TIPO D 1/2", FIXADA EM PERFILADO EM AL</v>
          </cell>
        </row>
        <row r="11068">
          <cell r="A11068" t="str">
            <v>VENARIA. A</v>
          </cell>
          <cell r="B11068" t="str">
            <v>F_05/2015</v>
          </cell>
        </row>
        <row r="11069">
          <cell r="A11069" t="str">
            <v>SINAPI - S</v>
          </cell>
          <cell r="B11069" t="str">
            <v>ISTEMA NACIONAL DE PESQUISA DE CUSTOS E ÍNDICES DA CONSTRUÇÃO CIVIL</v>
          </cell>
        </row>
        <row r="11070">
          <cell r="A11070" t="str">
            <v>PCI.817.01</v>
          </cell>
          <cell r="B11070" t="e">
            <v>#NAME?</v>
          </cell>
          <cell r="D11070" t="str">
            <v>EM</v>
          </cell>
          <cell r="E11070" t="str">
            <v>06/2016 AS 13:04:4</v>
          </cell>
        </row>
        <row r="11071">
          <cell r="D11071" t="str">
            <v>TA</v>
          </cell>
          <cell r="E11071" t="str">
            <v>TÉCNICA: 13/06/20</v>
          </cell>
        </row>
        <row r="11072">
          <cell r="A11072" t="str">
            <v>ENCARGOS S</v>
          </cell>
          <cell r="B11072" t="str">
            <v>OCIAIS DESONERADOS: 90,80%(HORA)   52,84%(MÊS)</v>
          </cell>
        </row>
        <row r="11073">
          <cell r="A11073" t="str">
            <v>ABRANGÊNCI</v>
          </cell>
          <cell r="B11073" t="str">
            <v>A : NACIONAL                                              LOCALIDADE  : BELO</v>
          </cell>
          <cell r="C11073" t="str">
            <v>HORI</v>
          </cell>
        </row>
        <row r="11074">
          <cell r="A11074" t="str">
            <v>REF.COLETA</v>
          </cell>
          <cell r="B11074" t="str">
            <v>: MEDIANO</v>
          </cell>
          <cell r="D11074" t="str">
            <v>TA</v>
          </cell>
          <cell r="E11074" t="str">
            <v>: 05/2016</v>
          </cell>
        </row>
        <row r="11075">
          <cell r="A11075" t="str">
            <v>CÓDIGO</v>
          </cell>
          <cell r="B11075" t="str">
            <v>|D E S C R I Ç Ã O                                                   |UN</v>
          </cell>
          <cell r="C11075" t="str">
            <v>IDADE</v>
          </cell>
          <cell r="D11075" t="str">
            <v>DE</v>
          </cell>
          <cell r="E11075" t="str">
            <v>|CUSTO TOTA</v>
          </cell>
        </row>
        <row r="11076">
          <cell r="A11076" t="str">
            <v>VÍNCULO...</v>
          </cell>
          <cell r="B11076" t="str">
            <v>..: CAIXA REFERENCIAL</v>
          </cell>
        </row>
        <row r="11077">
          <cell r="A11077">
            <v>91174</v>
          </cell>
          <cell r="B11077" t="str">
            <v>FIXAÇÃO DE TUBOS VERTICAIS DE PPR DIÂMETROS MAIORES QUE 40 MM E MENORE</v>
          </cell>
          <cell r="C11077" t="str">
            <v>M</v>
          </cell>
          <cell r="D11077" t="str">
            <v>CR</v>
          </cell>
          <cell r="E11077">
            <v>1.67</v>
          </cell>
        </row>
        <row r="11078">
          <cell r="A11078" t="str">
            <v>S OU IGUAI</v>
          </cell>
          <cell r="B11078" t="str">
            <v>S A 75 MM COM ABRAÇADEIRA METÁLICA RÍGIDA TIPO D 1 1/2", FIX</v>
          </cell>
        </row>
        <row r="11079">
          <cell r="A11079" t="str">
            <v>ADA EM PER</v>
          </cell>
          <cell r="B11079" t="str">
            <v>FILADO EM ALVENARIA. AF_05/2015</v>
          </cell>
        </row>
        <row r="11080">
          <cell r="A11080">
            <v>91175</v>
          </cell>
          <cell r="B11080" t="str">
            <v>FIXAÇÃO DE TUBOS VERTICAIS DE PPR DIÂMETROS MAIORES QUE 75 MM COM ABRA</v>
          </cell>
          <cell r="C11080" t="str">
            <v>M</v>
          </cell>
          <cell r="D11080" t="str">
            <v>CR</v>
          </cell>
          <cell r="E11080">
            <v>2.72</v>
          </cell>
        </row>
        <row r="11081">
          <cell r="A11081" t="str">
            <v>ÇADEIRA ME</v>
          </cell>
          <cell r="B11081" t="str">
            <v>TÁLICA RÍGIDA TIPO D 3", FIXADA EM PERFILADO EM ALVENARIA. A</v>
          </cell>
        </row>
        <row r="11082">
          <cell r="A11082" t="str">
            <v>F_05/2015</v>
          </cell>
        </row>
        <row r="11083">
          <cell r="A11083">
            <v>91182</v>
          </cell>
          <cell r="B11083" t="str">
            <v>FIXAÇÃO DE TUBOS HORIZONTAIS DE PPR DIÂMETROS MENORES OU IGUAIS A 40 M</v>
          </cell>
          <cell r="C11083" t="str">
            <v>M</v>
          </cell>
          <cell r="D11083" t="str">
            <v>CR</v>
          </cell>
          <cell r="E11083">
            <v>16.670000000000002</v>
          </cell>
        </row>
        <row r="11084">
          <cell r="A11084" t="str">
            <v>M COM ABRA</v>
          </cell>
          <cell r="B11084" t="str">
            <v>ÇADEIRA METÁLICA FLEXÍVEL 18 MM, FIXADA DIRETAMENTE NA LAJE.</v>
          </cell>
        </row>
        <row r="11085">
          <cell r="A11085" t="str">
            <v>AF_05/2015</v>
          </cell>
        </row>
        <row r="11086">
          <cell r="A11086">
            <v>91183</v>
          </cell>
          <cell r="B11086" t="str">
            <v>FIXAÇÃO DE TUBOS HORIZONTAIS DE PPR DIÂMETROS MAIORES QUE 40 MM E MENO</v>
          </cell>
          <cell r="C11086" t="str">
            <v>M</v>
          </cell>
          <cell r="D11086" t="str">
            <v>CR</v>
          </cell>
          <cell r="E11086">
            <v>8.31</v>
          </cell>
        </row>
        <row r="11087">
          <cell r="A11087" t="str">
            <v>RES OU IGU</v>
          </cell>
          <cell r="B11087" t="str">
            <v>AIS A 75 MM COM ABRAÇADEIRA METÁLICA FLEXÍVEL 18 MM, FIXADA</v>
          </cell>
        </row>
        <row r="11088">
          <cell r="A11088" t="str">
            <v>DIRETAMENT</v>
          </cell>
          <cell r="B11088" t="str">
            <v>E NA LAJE. AF_05/2015</v>
          </cell>
        </row>
        <row r="11089">
          <cell r="A11089">
            <v>91184</v>
          </cell>
          <cell r="B11089" t="str">
            <v>FIXAÇÃO DE TUBOS HORIZONTAIS DE PPR DIÂMETROS MAIORES QUE 75 MM COM AB</v>
          </cell>
          <cell r="C11089" t="str">
            <v>M</v>
          </cell>
          <cell r="D11089" t="str">
            <v>CR</v>
          </cell>
          <cell r="E11089">
            <v>7.8</v>
          </cell>
        </row>
        <row r="11090">
          <cell r="A11090" t="str">
            <v>RAÇADEIRA</v>
          </cell>
          <cell r="B11090" t="str">
            <v>METÁLICA FLEXÍVEL 18 MM, FIXADA DIRETAMENTE NA LAJE. AF_05/2</v>
          </cell>
        </row>
        <row r="11091">
          <cell r="A11091">
            <v>15</v>
          </cell>
        </row>
        <row r="11092">
          <cell r="A11092">
            <v>91185</v>
          </cell>
          <cell r="B11092" t="str">
            <v>FIXAÇÃO DE TUBOS HORIZONTAIS DE PVC, CPVC OU COBRE DIÂMETROS MENORES O</v>
          </cell>
          <cell r="C11092" t="str">
            <v>M</v>
          </cell>
          <cell r="D11092" t="str">
            <v>CR</v>
          </cell>
          <cell r="E11092">
            <v>4.28</v>
          </cell>
        </row>
        <row r="11093">
          <cell r="A11093" t="str">
            <v>U IGUAIS A</v>
          </cell>
          <cell r="B11093" t="str">
            <v>40 MM COM ABRAÇADEIRA METÁLICA FLEXÍVEL 18 MM, FIXADA DIRET</v>
          </cell>
        </row>
        <row r="11094">
          <cell r="A11094" t="str">
            <v>AMENTE NA</v>
          </cell>
          <cell r="B11094" t="str">
            <v>LAJE. AF_05/2015</v>
          </cell>
        </row>
        <row r="11095">
          <cell r="A11095">
            <v>91186</v>
          </cell>
          <cell r="B11095" t="str">
            <v>FIXAÇÃO DE TUBOS HORIZONTAIS DE PVC, CPVC OU COBRE DIÂMETROS MAIORES Q</v>
          </cell>
          <cell r="C11095" t="str">
            <v>M</v>
          </cell>
          <cell r="D11095" t="str">
            <v>CR</v>
          </cell>
          <cell r="E11095">
            <v>3.56</v>
          </cell>
        </row>
        <row r="11096">
          <cell r="A11096" t="str">
            <v>UE 40 MM E</v>
          </cell>
          <cell r="B11096" t="str">
            <v>MENORES OU IGUAIS A 75 MM COM ABRAÇADEIRA METÁLICA FLEXÍVEL</v>
          </cell>
        </row>
        <row r="11097">
          <cell r="A11097" t="str">
            <v>18 MM, FIX</v>
          </cell>
          <cell r="B11097" t="str">
            <v>ADA DIRETAMENTE NA LAJE. AF_05/2015</v>
          </cell>
        </row>
        <row r="11098">
          <cell r="A11098">
            <v>91187</v>
          </cell>
          <cell r="B11098" t="str">
            <v>FIXAÇÃO DE TUBOS HORIZONTAIS DE PVC, CPVC OU COBRE DIÂMETROS MAIORES Q</v>
          </cell>
          <cell r="C11098" t="str">
            <v>M</v>
          </cell>
          <cell r="D11098" t="str">
            <v>CR</v>
          </cell>
          <cell r="E11098">
            <v>4.12</v>
          </cell>
        </row>
        <row r="11099">
          <cell r="A11099" t="str">
            <v>UE 75 MM C</v>
          </cell>
          <cell r="B11099" t="str">
            <v>OM ABRAÇADEIRA METÁLICA FLEXÍVEL 18 MM, FIXADA DIRETAMENTE N</v>
          </cell>
        </row>
        <row r="11100">
          <cell r="A11100" t="str">
            <v>A LAJE. AF</v>
          </cell>
          <cell r="B11100" t="str">
            <v>_05/2015</v>
          </cell>
        </row>
        <row r="11101">
          <cell r="A11101">
            <v>91188</v>
          </cell>
          <cell r="B11101" t="str">
            <v>CHUMBAMENTO PONTUAL DE ABERTURA EM LAJE COM PASSAGEM DE 1 TUBO DE DIAM</v>
          </cell>
          <cell r="C11101" t="str">
            <v>UN</v>
          </cell>
          <cell r="D11101" t="str">
            <v>CR</v>
          </cell>
          <cell r="E11101">
            <v>4.2</v>
          </cell>
        </row>
        <row r="11102">
          <cell r="A11102" t="str">
            <v>ETRO EQUIV</v>
          </cell>
          <cell r="B11102" t="str">
            <v>ALENTE IGUAL À  50 MM. AF_05/2015</v>
          </cell>
        </row>
        <row r="11103">
          <cell r="A11103">
            <v>91189</v>
          </cell>
          <cell r="B11103" t="str">
            <v>CHUMBAMENTO PONTUAL DE ABERTURA EM LAJE COM PASSAGEM DE MAIS DE 1 TUBO</v>
          </cell>
          <cell r="C11103" t="str">
            <v>UN</v>
          </cell>
          <cell r="D11103" t="str">
            <v>CR</v>
          </cell>
          <cell r="E11103">
            <v>27.3</v>
          </cell>
        </row>
        <row r="11104">
          <cell r="A11104" t="str">
            <v>DE  DIAMET</v>
          </cell>
          <cell r="B11104" t="str">
            <v>RO EQUIVALENTE IGUAL À  50 MM. AF_05/2015</v>
          </cell>
        </row>
        <row r="11105">
          <cell r="A11105" t="str">
            <v>SINAPI - S</v>
          </cell>
          <cell r="B11105" t="str">
            <v>ISTEMA NACIONAL DE PESQUISA DE CUSTOS E ÍNDICES DA CONSTRUÇÃO CIVIL</v>
          </cell>
        </row>
        <row r="11106">
          <cell r="A11106" t="str">
            <v>PCI.817.01</v>
          </cell>
          <cell r="B11106" t="e">
            <v>#NAME?</v>
          </cell>
          <cell r="D11106" t="str">
            <v>EM</v>
          </cell>
          <cell r="E11106" t="str">
            <v>06/2016 AS 13:04:4</v>
          </cell>
        </row>
        <row r="11107">
          <cell r="D11107" t="str">
            <v>TA</v>
          </cell>
          <cell r="E11107" t="str">
            <v>TÉCNICA: 13/06/20</v>
          </cell>
        </row>
        <row r="11108">
          <cell r="A11108" t="str">
            <v>ENCARGOS S</v>
          </cell>
          <cell r="B11108" t="str">
            <v>OCIAIS DESONERADOS: 90,80%(HORA)   52,84%(MÊS)</v>
          </cell>
        </row>
        <row r="11109">
          <cell r="A11109" t="str">
            <v>ABRANGÊNCI</v>
          </cell>
          <cell r="B11109" t="str">
            <v>A : NACIONAL                                              LOCALIDADE  : BELO</v>
          </cell>
          <cell r="C11109" t="str">
            <v>HORI</v>
          </cell>
        </row>
        <row r="11110">
          <cell r="A11110" t="str">
            <v>REF.COLETA</v>
          </cell>
          <cell r="B11110" t="str">
            <v>: MEDIANO</v>
          </cell>
          <cell r="D11110" t="str">
            <v>TA</v>
          </cell>
          <cell r="E11110" t="str">
            <v>: 05/2016</v>
          </cell>
        </row>
        <row r="11111">
          <cell r="A11111" t="str">
            <v>CÓDIGO</v>
          </cell>
          <cell r="B11111" t="str">
            <v>|D E S C R I Ç Ã O                                                   |UN</v>
          </cell>
          <cell r="C11111" t="str">
            <v>IDADE</v>
          </cell>
          <cell r="D11111" t="str">
            <v>DE</v>
          </cell>
          <cell r="E11111" t="str">
            <v>|CUSTO TOTA</v>
          </cell>
        </row>
        <row r="11112">
          <cell r="A11112" t="str">
            <v>VÍNCULO...</v>
          </cell>
          <cell r="B11112" t="str">
            <v>..: CAIXA REFERENCIAL</v>
          </cell>
        </row>
        <row r="11113">
          <cell r="A11113">
            <v>91190</v>
          </cell>
          <cell r="B11113" t="str">
            <v>CHUMBAMENTO PONTUAL EM PASSAGEM DE TUBO COM DIÂMETRO MENOR OU IGUAL A</v>
          </cell>
          <cell r="C11113" t="str">
            <v>UN</v>
          </cell>
          <cell r="D11113" t="str">
            <v>CR</v>
          </cell>
          <cell r="E11113">
            <v>3.1</v>
          </cell>
        </row>
        <row r="11114">
          <cell r="A11114" t="str">
            <v>40 MM. AF_</v>
          </cell>
          <cell r="B11114">
            <v>42125</v>
          </cell>
        </row>
        <row r="11115">
          <cell r="A11115">
            <v>91191</v>
          </cell>
          <cell r="B11115" t="str">
            <v>CHUMBAMENTO PONTUAL EM PASSAGEM DE TUBO COM DIÂMETROS ENTRE 40 MM E 75</v>
          </cell>
          <cell r="C11115" t="str">
            <v>UN</v>
          </cell>
          <cell r="D11115" t="str">
            <v>CR</v>
          </cell>
          <cell r="E11115">
            <v>3.29</v>
          </cell>
        </row>
        <row r="11116">
          <cell r="A11116" t="str">
            <v>MM. AF_05/</v>
          </cell>
          <cell r="B11116">
            <v>2015</v>
          </cell>
        </row>
        <row r="11117">
          <cell r="A11117">
            <v>91192</v>
          </cell>
          <cell r="B11117" t="str">
            <v>CHUMBAMENTO PONTUAL EM PASSAGEM DE TUBO COM DIÂMETRO MAIOR QUE 75 MM.</v>
          </cell>
          <cell r="C11117" t="str">
            <v>UN</v>
          </cell>
          <cell r="D11117" t="str">
            <v>CR</v>
          </cell>
          <cell r="E11117">
            <v>3.64</v>
          </cell>
        </row>
        <row r="11118">
          <cell r="A11118" t="str">
            <v>AF_05/2015</v>
          </cell>
        </row>
        <row r="11119">
          <cell r="A11119">
            <v>91222</v>
          </cell>
          <cell r="B11119" t="str">
            <v>RASGO EM ALVENARIA PARA RAMAIS/ DISTRIBUIÇÃO COM DIÂMETROS MAIORES QUE</v>
          </cell>
          <cell r="C11119" t="str">
            <v>M</v>
          </cell>
          <cell r="D11119" t="str">
            <v>CR</v>
          </cell>
          <cell r="E11119">
            <v>8.6199999999999992</v>
          </cell>
        </row>
        <row r="11120">
          <cell r="A11120" t="str">
            <v>40 MM E ME</v>
          </cell>
          <cell r="B11120" t="str">
            <v>NORES OU IGUAIS A 75 MM. AF_05/2015</v>
          </cell>
        </row>
        <row r="11121">
          <cell r="A11121" t="str">
            <v>INPR</v>
          </cell>
          <cell r="B11121" t="str">
            <v>INSTALACOES DE PRODUCAO</v>
          </cell>
        </row>
        <row r="11122">
          <cell r="A11122">
            <v>232</v>
          </cell>
          <cell r="B11122" t="str">
            <v>INSTALACAO DE BOMBAS EM GERAL</v>
          </cell>
        </row>
        <row r="11123">
          <cell r="A11123">
            <v>73826</v>
          </cell>
          <cell r="B11123" t="str">
            <v>INSTALACAO DE COMPRESSOR DE AR OU SOPRADOR</v>
          </cell>
        </row>
        <row r="11124">
          <cell r="A11124" t="str">
            <v>73826/001</v>
          </cell>
          <cell r="B11124" t="str">
            <v>INSTALACAO DE COMPRESSOR DE AR, POTENCIA &lt;= 5 CV</v>
          </cell>
          <cell r="C11124" t="str">
            <v>UN</v>
          </cell>
          <cell r="D11124" t="str">
            <v>CR</v>
          </cell>
          <cell r="E11124">
            <v>318.02999999999997</v>
          </cell>
        </row>
        <row r="11125">
          <cell r="A11125" t="str">
            <v>73826/002</v>
          </cell>
          <cell r="B11125" t="str">
            <v>INSTALACAO DE COMPRESSOR DE AR, POTENCIA &gt; 5 E &lt;= 10 CV</v>
          </cell>
          <cell r="C11125" t="str">
            <v>UN</v>
          </cell>
          <cell r="D11125" t="str">
            <v>CR</v>
          </cell>
          <cell r="E11125">
            <v>413.44</v>
          </cell>
        </row>
        <row r="11126">
          <cell r="A11126">
            <v>73834</v>
          </cell>
          <cell r="B11126" t="str">
            <v>INSTALACAO DE CONJUNTO MOTO BOMBA SUBMERSIVEL</v>
          </cell>
        </row>
        <row r="11127">
          <cell r="A11127" t="str">
            <v>73834/001</v>
          </cell>
          <cell r="B11127" t="str">
            <v>INSTALACAO DE CONJ.MOTO BOMBA SUBMERSIVEL ATE 10 CV</v>
          </cell>
          <cell r="C11127" t="str">
            <v>UN</v>
          </cell>
          <cell r="D11127" t="str">
            <v>CR</v>
          </cell>
          <cell r="E11127">
            <v>147.43</v>
          </cell>
        </row>
        <row r="11128">
          <cell r="A11128" t="str">
            <v>73834/002</v>
          </cell>
          <cell r="B11128" t="str">
            <v>INSTALACAO DE CONJ.MOTO BOMBA SUBMERSIVEL DE 11 A 25 CV</v>
          </cell>
          <cell r="C11128" t="str">
            <v>UN</v>
          </cell>
          <cell r="D11128" t="str">
            <v>CR</v>
          </cell>
          <cell r="E11128">
            <v>235.89</v>
          </cell>
        </row>
        <row r="11129">
          <cell r="A11129" t="str">
            <v>73834/003</v>
          </cell>
          <cell r="B11129" t="str">
            <v>INSTALACAO DE CONJ.MOTO BOMBA SUBMERSIVEL DE 26 A 50 CV</v>
          </cell>
          <cell r="C11129" t="str">
            <v>UN</v>
          </cell>
          <cell r="D11129" t="str">
            <v>CR</v>
          </cell>
          <cell r="E11129">
            <v>471.78</v>
          </cell>
        </row>
        <row r="11130">
          <cell r="A11130" t="str">
            <v>73834/004</v>
          </cell>
          <cell r="B11130" t="str">
            <v>INSTALACAO DE CONJ.MOTO BOMBA SUBMERSIVEL DE 51 A 100 CV</v>
          </cell>
          <cell r="C11130" t="str">
            <v>UN</v>
          </cell>
          <cell r="D11130" t="str">
            <v>CR</v>
          </cell>
          <cell r="E11130">
            <v>707.67</v>
          </cell>
        </row>
        <row r="11131">
          <cell r="A11131">
            <v>73835</v>
          </cell>
          <cell r="B11131" t="str">
            <v>INSTALACAO DE CONJUNTO MOTO BOMBA VERTICAL</v>
          </cell>
        </row>
        <row r="11132">
          <cell r="A11132" t="str">
            <v>73835/001</v>
          </cell>
          <cell r="B11132" t="str">
            <v>INSTALACAO DE CONJ.MOTO BOMBA VERTICAL POT &lt;= 100 CV</v>
          </cell>
          <cell r="C11132" t="str">
            <v>UN</v>
          </cell>
          <cell r="D11132" t="str">
            <v>CR</v>
          </cell>
          <cell r="E11132">
            <v>985.9</v>
          </cell>
        </row>
        <row r="11133">
          <cell r="A11133" t="str">
            <v>73835/002</v>
          </cell>
          <cell r="B11133" t="str">
            <v>INSTALACAO DE CONJ.MOTO BOMBA VERTICAL 100 &lt; POT &lt;= 200 CV</v>
          </cell>
          <cell r="C11133" t="str">
            <v>UN</v>
          </cell>
          <cell r="D11133" t="str">
            <v>CR</v>
          </cell>
          <cell r="E11133">
            <v>1340.83</v>
          </cell>
        </row>
        <row r="11134">
          <cell r="A11134" t="str">
            <v>73835/003</v>
          </cell>
          <cell r="B11134" t="str">
            <v>INSTALACAO DE CONJ.MOTO BOMBA VERTICAL 200 &lt; POT &lt;= 300 CV</v>
          </cell>
          <cell r="C11134" t="str">
            <v>UN</v>
          </cell>
          <cell r="D11134" t="str">
            <v>CR</v>
          </cell>
          <cell r="E11134">
            <v>1498.58</v>
          </cell>
        </row>
        <row r="11135">
          <cell r="A11135">
            <v>73836</v>
          </cell>
          <cell r="B11135" t="str">
            <v>INSTALACAO DE CONJUNTO MOTO BOMBA HORIZONTAL</v>
          </cell>
        </row>
        <row r="11136">
          <cell r="A11136" t="str">
            <v>73836/001</v>
          </cell>
          <cell r="B11136" t="str">
            <v>INSTALACAO DE CONJ.MOTO BOMBA HORIZONTAL ATE 10 CV</v>
          </cell>
          <cell r="C11136" t="str">
            <v>UN</v>
          </cell>
          <cell r="D11136" t="str">
            <v>CR</v>
          </cell>
          <cell r="E11136">
            <v>394.36</v>
          </cell>
        </row>
        <row r="11137">
          <cell r="A11137" t="str">
            <v>73836/002</v>
          </cell>
          <cell r="B11137" t="str">
            <v>INSTALACAO DE CONJ.MOTO BOMBA HORIZONTAL DE 12,5 A 25 CV</v>
          </cell>
          <cell r="C11137" t="str">
            <v>UN</v>
          </cell>
          <cell r="D11137" t="str">
            <v>CR</v>
          </cell>
          <cell r="E11137">
            <v>512.66999999999996</v>
          </cell>
        </row>
        <row r="11138">
          <cell r="A11138" t="str">
            <v>73836/003</v>
          </cell>
          <cell r="B11138" t="str">
            <v>INSTALACAO DE CONJ.MOTO BOMBA HORIZONTAL DE 30 A 75 CV</v>
          </cell>
          <cell r="C11138" t="str">
            <v>UN</v>
          </cell>
          <cell r="D11138" t="str">
            <v>CR</v>
          </cell>
          <cell r="E11138">
            <v>788.72</v>
          </cell>
        </row>
        <row r="11139">
          <cell r="A11139" t="str">
            <v>73836/004</v>
          </cell>
          <cell r="B11139" t="str">
            <v>INSTALACAO DE CONJ.MOTO BOMBA HORIZONTAL DE 100 A 150 CV</v>
          </cell>
          <cell r="C11139" t="str">
            <v>UN</v>
          </cell>
          <cell r="D11139" t="str">
            <v>CR</v>
          </cell>
          <cell r="E11139">
            <v>1261.96</v>
          </cell>
        </row>
        <row r="11140">
          <cell r="A11140">
            <v>73837</v>
          </cell>
          <cell r="B11140" t="str">
            <v>INSTALACAO DE CONJUNTO MOTO BOMBA SUBMERSO/POSICIONAMENTO</v>
          </cell>
        </row>
        <row r="11141">
          <cell r="A11141" t="str">
            <v>SINAPI - S</v>
          </cell>
          <cell r="B11141" t="str">
            <v>ISTEMA NACIONAL DE PESQUISA DE CUSTOS E ÍNDICES DA CONSTRUÇÃO CIVIL</v>
          </cell>
        </row>
        <row r="11142">
          <cell r="A11142" t="str">
            <v>PCI.817.01</v>
          </cell>
          <cell r="B11142" t="e">
            <v>#NAME?</v>
          </cell>
          <cell r="D11142" t="str">
            <v>EM</v>
          </cell>
          <cell r="E11142" t="str">
            <v>06/2016 AS 13:04:4</v>
          </cell>
        </row>
        <row r="11143">
          <cell r="D11143" t="str">
            <v>TA</v>
          </cell>
          <cell r="E11143" t="str">
            <v>TÉCNICA: 13/06/20</v>
          </cell>
        </row>
        <row r="11144">
          <cell r="A11144" t="str">
            <v>ENCARGOS S</v>
          </cell>
          <cell r="B11144" t="str">
            <v>OCIAIS DESONERADOS: 90,80%(HORA)   52,84%(MÊS)</v>
          </cell>
        </row>
        <row r="11145">
          <cell r="A11145" t="str">
            <v>ABRANGÊNCI</v>
          </cell>
          <cell r="B11145" t="str">
            <v>A : NACIONAL                                              LOCALIDADE  : BELO</v>
          </cell>
          <cell r="C11145" t="str">
            <v>HORI</v>
          </cell>
        </row>
        <row r="11146">
          <cell r="A11146" t="str">
            <v>REF.COLETA</v>
          </cell>
          <cell r="B11146" t="str">
            <v>: MEDIANO</v>
          </cell>
          <cell r="D11146" t="str">
            <v>TA</v>
          </cell>
          <cell r="E11146" t="str">
            <v>: 05/2016</v>
          </cell>
        </row>
        <row r="11147">
          <cell r="A11147" t="str">
            <v>CÓDIGO</v>
          </cell>
          <cell r="B11147" t="str">
            <v>|D E S C R I Ç Ã O                                                   |UN</v>
          </cell>
          <cell r="C11147" t="str">
            <v>IDADE</v>
          </cell>
          <cell r="D11147" t="str">
            <v>DE</v>
          </cell>
          <cell r="E11147" t="str">
            <v>|CUSTO TOTA</v>
          </cell>
        </row>
        <row r="11148">
          <cell r="A11148" t="str">
            <v>VÍNCULO...</v>
          </cell>
          <cell r="B11148" t="str">
            <v>..: CAIXA REFERENCIAL</v>
          </cell>
        </row>
        <row r="11149">
          <cell r="A11149" t="str">
            <v>73837/001</v>
          </cell>
          <cell r="B11149" t="str">
            <v>INSTALACAO DE CONJ.MOTO BOMBA SUBMERSO ATE 5 CV</v>
          </cell>
          <cell r="C11149" t="str">
            <v>UN</v>
          </cell>
          <cell r="D11149" t="str">
            <v>CR</v>
          </cell>
          <cell r="E11149">
            <v>147.43</v>
          </cell>
        </row>
        <row r="11150">
          <cell r="A11150" t="str">
            <v>73837/002</v>
          </cell>
          <cell r="B11150" t="str">
            <v>INSTALACAO DE CONJ.MOTO BOMBA SUBMERSO DE 6 A 25 CV</v>
          </cell>
          <cell r="C11150" t="str">
            <v>UN</v>
          </cell>
          <cell r="D11150" t="str">
            <v>CR</v>
          </cell>
          <cell r="E11150">
            <v>294.86</v>
          </cell>
        </row>
        <row r="11151">
          <cell r="A11151" t="str">
            <v>73837/003</v>
          </cell>
          <cell r="B11151" t="str">
            <v>INSTALACAO DE CONJ.MOTO BOMBA SUBMERSO DE 26 A 50 CV</v>
          </cell>
          <cell r="C11151" t="str">
            <v>UN</v>
          </cell>
          <cell r="D11151" t="str">
            <v>CR</v>
          </cell>
          <cell r="E11151">
            <v>589.72</v>
          </cell>
        </row>
        <row r="11152">
          <cell r="A11152">
            <v>240</v>
          </cell>
          <cell r="B11152" t="str">
            <v>MONTAGENS EM GERAL</v>
          </cell>
        </row>
        <row r="11153">
          <cell r="A11153">
            <v>73612</v>
          </cell>
          <cell r="B11153" t="str">
            <v>INSTALACAO DE CLORADOR</v>
          </cell>
          <cell r="C11153" t="str">
            <v>UN</v>
          </cell>
          <cell r="D11153" t="str">
            <v>CR</v>
          </cell>
          <cell r="E11153">
            <v>313.16000000000003</v>
          </cell>
        </row>
        <row r="11154">
          <cell r="A11154">
            <v>73660</v>
          </cell>
          <cell r="B11154" t="str">
            <v>LEITO FILTRANTE - ASSENTAMENTO DE BLOCOS LEOPOLD</v>
          </cell>
          <cell r="C11154" t="str">
            <v>M2</v>
          </cell>
          <cell r="D11154" t="str">
            <v>CR</v>
          </cell>
          <cell r="E11154">
            <v>54.99</v>
          </cell>
        </row>
        <row r="11155">
          <cell r="A11155">
            <v>73661</v>
          </cell>
          <cell r="B11155" t="str">
            <v>FORNECIMENTO E INSTALACAO DE TALHA E TROLEY MANUAL DE 1 TONELADA</v>
          </cell>
          <cell r="C11155" t="str">
            <v>UN</v>
          </cell>
          <cell r="D11155" t="str">
            <v>CR</v>
          </cell>
          <cell r="E11155">
            <v>1734.21</v>
          </cell>
        </row>
        <row r="11156">
          <cell r="A11156">
            <v>73693</v>
          </cell>
          <cell r="B11156" t="str">
            <v>LEITO FILTRANTE - COLOCACAO DE LONA PLASTICA</v>
          </cell>
          <cell r="C11156" t="str">
            <v>M2</v>
          </cell>
          <cell r="D11156" t="str">
            <v>CR</v>
          </cell>
          <cell r="E11156">
            <v>15.9</v>
          </cell>
        </row>
        <row r="11157">
          <cell r="A11157">
            <v>73694</v>
          </cell>
          <cell r="B11157" t="str">
            <v>INSTALACAO DE BOMBA DOSADORA</v>
          </cell>
          <cell r="C11157" t="str">
            <v>UN</v>
          </cell>
          <cell r="D11157" t="str">
            <v>CR</v>
          </cell>
          <cell r="E11157">
            <v>111.82</v>
          </cell>
        </row>
        <row r="11158">
          <cell r="A11158">
            <v>73695</v>
          </cell>
          <cell r="B11158" t="str">
            <v>INSTALACAO DE AGITADOR</v>
          </cell>
          <cell r="C11158" t="str">
            <v>UN</v>
          </cell>
          <cell r="D11158" t="str">
            <v>CR</v>
          </cell>
          <cell r="E11158">
            <v>57.51</v>
          </cell>
        </row>
        <row r="11159">
          <cell r="A11159">
            <v>73824</v>
          </cell>
          <cell r="B11159" t="str">
            <v>INSTALACAO DE MISTURADOR</v>
          </cell>
        </row>
        <row r="11160">
          <cell r="A11160" t="str">
            <v>73824/001</v>
          </cell>
          <cell r="B11160" t="str">
            <v>INSTALACAO DE MISTURADOR VERTICAL</v>
          </cell>
          <cell r="C11160" t="str">
            <v>UN</v>
          </cell>
          <cell r="D11160" t="str">
            <v>CR</v>
          </cell>
          <cell r="E11160">
            <v>313.16000000000003</v>
          </cell>
        </row>
        <row r="11161">
          <cell r="A11161">
            <v>73825</v>
          </cell>
          <cell r="B11161" t="str">
            <v>VERTEDORES</v>
          </cell>
        </row>
        <row r="11162">
          <cell r="A11162" t="str">
            <v>73825/002</v>
          </cell>
          <cell r="B11162" t="str">
            <v>VERTEDOR TRIANGULAR DE ALUMINIO</v>
          </cell>
          <cell r="C11162" t="str">
            <v>M2</v>
          </cell>
          <cell r="D11162" t="str">
            <v>CR</v>
          </cell>
          <cell r="E11162">
            <v>664.12</v>
          </cell>
        </row>
        <row r="11163">
          <cell r="A11163">
            <v>73873</v>
          </cell>
          <cell r="B11163" t="str">
            <v>LEITO FILTRANTE</v>
          </cell>
        </row>
        <row r="11164">
          <cell r="A11164" t="str">
            <v>73873/001</v>
          </cell>
          <cell r="B11164" t="str">
            <v>LEITO FILTRANTE - COLOCACAO E APILOAMENTO DE TERRA NO FILTRO</v>
          </cell>
          <cell r="C11164" t="str">
            <v>M3</v>
          </cell>
          <cell r="D11164" t="str">
            <v>CR</v>
          </cell>
          <cell r="E11164">
            <v>57.28</v>
          </cell>
        </row>
        <row r="11165">
          <cell r="A11165" t="str">
            <v>73873/002</v>
          </cell>
          <cell r="B11165" t="str">
            <v>LEITO FILTRANTE - FORN.E ENCHIMENTO C/ BRITA NO. 4</v>
          </cell>
          <cell r="C11165" t="str">
            <v>M3</v>
          </cell>
          <cell r="D11165" t="str">
            <v>CR</v>
          </cell>
          <cell r="E11165">
            <v>131.19999999999999</v>
          </cell>
        </row>
        <row r="11166">
          <cell r="A11166" t="str">
            <v>73873/003</v>
          </cell>
          <cell r="B11166" t="str">
            <v>LEITO FILTRANTE - COLOCACAO DE AREIA NOS FILTROS</v>
          </cell>
          <cell r="C11166" t="str">
            <v>M3</v>
          </cell>
          <cell r="D11166" t="str">
            <v>CR</v>
          </cell>
          <cell r="E11166">
            <v>57.28</v>
          </cell>
        </row>
        <row r="11167">
          <cell r="A11167" t="str">
            <v>73873/004</v>
          </cell>
          <cell r="B11167" t="str">
            <v>LEITO FILTRANTE - COLOCACAO DE PEDREGULHOS NOS FILTROS</v>
          </cell>
          <cell r="C11167" t="str">
            <v>M3</v>
          </cell>
          <cell r="D11167" t="str">
            <v>CR</v>
          </cell>
          <cell r="E11167">
            <v>62.74</v>
          </cell>
        </row>
        <row r="11168">
          <cell r="A11168" t="str">
            <v>73873/005</v>
          </cell>
          <cell r="B11168" t="str">
            <v>LEITO FILTRANTE - COLOCACAO DE ANTRACITO NOS FILTROS</v>
          </cell>
          <cell r="C11168" t="str">
            <v>M3</v>
          </cell>
          <cell r="D11168" t="str">
            <v>CR</v>
          </cell>
          <cell r="E11168">
            <v>57.28</v>
          </cell>
        </row>
        <row r="11169">
          <cell r="A11169" t="str">
            <v>LIPR</v>
          </cell>
          <cell r="B11169" t="str">
            <v>LIGACOES PREDIAIS AGUA/ESGOTO/ENERGIA/TELEFONE</v>
          </cell>
        </row>
        <row r="11170">
          <cell r="A11170">
            <v>58</v>
          </cell>
          <cell r="B11170" t="str">
            <v>LIGACOES PREDIAIS DE AGUA</v>
          </cell>
        </row>
        <row r="11171">
          <cell r="A11171">
            <v>73827</v>
          </cell>
          <cell r="B11171" t="str">
            <v>KIT CAVALETE</v>
          </cell>
        </row>
        <row r="11172">
          <cell r="A11172" t="str">
            <v>73827/001</v>
          </cell>
          <cell r="B11172" t="str">
            <v>KIT CAVALETE PVC COM REGISTRO 1/2" - FORNECIMENTO E INSTALAÇÃO</v>
          </cell>
          <cell r="C11172" t="str">
            <v>UN</v>
          </cell>
          <cell r="D11172" t="str">
            <v>CR</v>
          </cell>
          <cell r="E11172">
            <v>50.28</v>
          </cell>
        </row>
        <row r="11173">
          <cell r="A11173">
            <v>74102</v>
          </cell>
          <cell r="B11173" t="str">
            <v>CAIXA DE PROTECAO PARA HIDROMETRO</v>
          </cell>
        </row>
        <row r="11174">
          <cell r="A11174" t="str">
            <v>74102/001</v>
          </cell>
          <cell r="B11174" t="str">
            <v>CAIXA PARA HIDROMETRO CONCRETO PRE-MOLDADO - FORNECIMENTO E INSTALACAO</v>
          </cell>
          <cell r="C11174" t="str">
            <v>UN</v>
          </cell>
          <cell r="D11174" t="str">
            <v>CR</v>
          </cell>
          <cell r="E11174">
            <v>226.89</v>
          </cell>
        </row>
        <row r="11175">
          <cell r="A11175">
            <v>74217</v>
          </cell>
          <cell r="B11175" t="str">
            <v>AQUISICAO E INSTALACAO DE HIDROMETRO</v>
          </cell>
        </row>
        <row r="11176">
          <cell r="A11176" t="str">
            <v>74217/001</v>
          </cell>
          <cell r="B11176" t="str">
            <v>HIDROMETRO 3,00M3/H, D=1/2" - FORNECIMENTO E INSTALACAO</v>
          </cell>
          <cell r="C11176" t="str">
            <v>UN</v>
          </cell>
          <cell r="D11176" t="str">
            <v>CR</v>
          </cell>
          <cell r="E11176">
            <v>111.27</v>
          </cell>
        </row>
        <row r="11177">
          <cell r="A11177" t="str">
            <v>SINAPI - S</v>
          </cell>
          <cell r="B11177" t="str">
            <v>ISTEMA NACIONAL DE PESQUISA DE CUSTOS E ÍNDICES DA CONSTRUÇÃO CIVIL</v>
          </cell>
        </row>
        <row r="11178">
          <cell r="A11178" t="str">
            <v>PCI.817.01</v>
          </cell>
          <cell r="B11178" t="e">
            <v>#NAME?</v>
          </cell>
          <cell r="D11178" t="str">
            <v>EM</v>
          </cell>
          <cell r="E11178" t="str">
            <v>06/2016 AS 13:04:4</v>
          </cell>
        </row>
        <row r="11179">
          <cell r="D11179" t="str">
            <v>TA</v>
          </cell>
          <cell r="E11179" t="str">
            <v>TÉCNICA: 13/06/20</v>
          </cell>
        </row>
        <row r="11180">
          <cell r="A11180" t="str">
            <v>ENCARGOS S</v>
          </cell>
          <cell r="B11180" t="str">
            <v>OCIAIS DESONERADOS: 90,80%(HORA)   52,84%(MÊS)</v>
          </cell>
        </row>
        <row r="11181">
          <cell r="A11181" t="str">
            <v>ABRANGÊNCI</v>
          </cell>
          <cell r="B11181" t="str">
            <v>A : NACIONAL                                              LOCALIDADE  : BELO</v>
          </cell>
          <cell r="C11181" t="str">
            <v>HORI</v>
          </cell>
        </row>
        <row r="11182">
          <cell r="A11182" t="str">
            <v>REF.COLETA</v>
          </cell>
          <cell r="B11182" t="str">
            <v>: MEDIANO</v>
          </cell>
          <cell r="D11182" t="str">
            <v>TA</v>
          </cell>
          <cell r="E11182" t="str">
            <v>: 05/2016</v>
          </cell>
        </row>
        <row r="11183">
          <cell r="A11183" t="str">
            <v>CÓDIGO</v>
          </cell>
          <cell r="B11183" t="str">
            <v>|D E S C R I Ç Ã O                                                   |UN</v>
          </cell>
          <cell r="C11183" t="str">
            <v>IDADE</v>
          </cell>
          <cell r="D11183" t="str">
            <v>DE</v>
          </cell>
          <cell r="E11183" t="str">
            <v>|CUSTO TOTA</v>
          </cell>
        </row>
        <row r="11184">
          <cell r="A11184" t="str">
            <v>VÍNCULO...</v>
          </cell>
          <cell r="B11184" t="str">
            <v>..: CAIXA REFERENCIAL</v>
          </cell>
        </row>
        <row r="11185">
          <cell r="A11185" t="str">
            <v>74217/002</v>
          </cell>
          <cell r="B11185" t="str">
            <v>HIDROMETRO 5,00M3/H, D=3/4"  - FORNECIMENTO E INSTALACAO</v>
          </cell>
          <cell r="C11185" t="str">
            <v>UN</v>
          </cell>
          <cell r="D11185" t="str">
            <v>CR</v>
          </cell>
          <cell r="E11185">
            <v>134.1</v>
          </cell>
        </row>
        <row r="11186">
          <cell r="A11186" t="str">
            <v>74217/003</v>
          </cell>
          <cell r="B11186" t="str">
            <v>HIDROMETRO 1,50M3/H, D=1/2" - FORNECIMENTO E INSTALACAO</v>
          </cell>
          <cell r="C11186" t="str">
            <v>UN</v>
          </cell>
          <cell r="D11186" t="str">
            <v>CR</v>
          </cell>
          <cell r="E11186">
            <v>106.77</v>
          </cell>
        </row>
        <row r="11187">
          <cell r="A11187">
            <v>74218</v>
          </cell>
          <cell r="B11187" t="str">
            <v>MONTAGEM E INSTALACAO DE CAVALETE</v>
          </cell>
        </row>
        <row r="11188">
          <cell r="A11188" t="str">
            <v>74218/001</v>
          </cell>
          <cell r="B11188" t="str">
            <v>KIT CAVALETE PVC COM REGISTRO 3/4" - FORNECIMENTO E INSTALACAO</v>
          </cell>
          <cell r="C11188" t="str">
            <v>UN</v>
          </cell>
          <cell r="D11188" t="str">
            <v>CR</v>
          </cell>
          <cell r="E11188">
            <v>52.06</v>
          </cell>
        </row>
        <row r="11189">
          <cell r="A11189">
            <v>74253</v>
          </cell>
          <cell r="B11189" t="str">
            <v>RAMAL PREDIAL</v>
          </cell>
        </row>
        <row r="11190">
          <cell r="A11190" t="str">
            <v>74253/001</v>
          </cell>
          <cell r="B11190" t="str">
            <v>RAMAL PREDIAL EM TUBO PEAD 20MM - FORNECIMENTO, INSTALAÇÃO, ESCAVAÇÃO</v>
          </cell>
          <cell r="C11190" t="str">
            <v>M</v>
          </cell>
          <cell r="D11190" t="str">
            <v>CR</v>
          </cell>
          <cell r="E11190">
            <v>17.850000000000001</v>
          </cell>
        </row>
        <row r="11191">
          <cell r="A11191" t="str">
            <v>E REATERRO</v>
          </cell>
        </row>
        <row r="11192">
          <cell r="A11192">
            <v>83878</v>
          </cell>
          <cell r="B11192" t="str">
            <v>LIGACAO DA REDE 50MM AO RAMAL PREDIAL 1/2"</v>
          </cell>
          <cell r="C11192" t="str">
            <v>UN</v>
          </cell>
          <cell r="D11192" t="str">
            <v>CR</v>
          </cell>
          <cell r="E11192">
            <v>36.19</v>
          </cell>
        </row>
        <row r="11193">
          <cell r="A11193">
            <v>83879</v>
          </cell>
          <cell r="B11193" t="str">
            <v>LIGACAO DA REDE 75MM AO RAMAL PREDIAL 1/2"</v>
          </cell>
          <cell r="C11193" t="str">
            <v>UN</v>
          </cell>
          <cell r="D11193" t="str">
            <v>CR</v>
          </cell>
          <cell r="E11193">
            <v>42.37</v>
          </cell>
        </row>
        <row r="11194">
          <cell r="A11194">
            <v>59</v>
          </cell>
          <cell r="B11194" t="str">
            <v>LIGACOES PREDIAIS DE ESGOTO</v>
          </cell>
        </row>
        <row r="11195">
          <cell r="A11195">
            <v>73658</v>
          </cell>
          <cell r="B11195" t="str">
            <v>LIGAÇÃO DOMICILIAR DE ESGOTO DN 100MM, DA CASA ATÉ A CAIXA, COMPOSTO P</v>
          </cell>
          <cell r="C11195" t="str">
            <v>UN</v>
          </cell>
          <cell r="D11195" t="str">
            <v>CR</v>
          </cell>
          <cell r="E11195">
            <v>432.19</v>
          </cell>
        </row>
        <row r="11196">
          <cell r="A11196" t="str">
            <v>OR 10,0M T</v>
          </cell>
          <cell r="B11196" t="str">
            <v>UBO DE PVC ESGOTO PREDIAL DN 100MM E CAIXA DE ALVENARIA COM</v>
          </cell>
        </row>
        <row r="11197">
          <cell r="A11197" t="str">
            <v>TAMPA DE C</v>
          </cell>
          <cell r="B11197" t="str">
            <v>ONCRETO - FORNECIMENTO E INSTALAÇÃO</v>
          </cell>
        </row>
        <row r="11198">
          <cell r="A11198">
            <v>93350</v>
          </cell>
          <cell r="B11198" t="str">
            <v>COLETOR PREDIAL DE ESGOTO, DA CAIXA ATÉ A REDE (DISTÂNCIA = 10 M, LARG</v>
          </cell>
          <cell r="C11198" t="str">
            <v>UN</v>
          </cell>
          <cell r="D11198" t="str">
            <v>CR</v>
          </cell>
          <cell r="E11198">
            <v>605.09</v>
          </cell>
        </row>
        <row r="11199">
          <cell r="A11199" t="str">
            <v>URA DA VAL</v>
          </cell>
          <cell r="B11199" t="str">
            <v>A = 0,65 M), INCLUINDO ESCAVAÇÃO MANUAL, PREPARO DE FUNDO DE</v>
          </cell>
        </row>
        <row r="11200">
          <cell r="A11200" t="str">
            <v>VALA E REA</v>
          </cell>
          <cell r="B11200" t="str">
            <v>TERRO MANUAL COM COMPACTAÇÃO MECANIZADA, TUBO PVC EB-644 P/</v>
          </cell>
        </row>
        <row r="11201">
          <cell r="A11201" t="str">
            <v>REDE COLET</v>
          </cell>
          <cell r="B11201" t="str">
            <v>ESG JE DN 100 MM E CONEXÕES - FORNECIMENTO E INSTALAÇÃO. A</v>
          </cell>
        </row>
        <row r="11202">
          <cell r="A11202" t="str">
            <v>F_03/2016</v>
          </cell>
        </row>
        <row r="11203">
          <cell r="A11203">
            <v>93351</v>
          </cell>
          <cell r="B11203" t="str">
            <v>COLETOR PREDIAL DE ESGOTO, DA CAIXA ATÉ A REDE (DISTÂNCIA = 8 M, LARGU</v>
          </cell>
          <cell r="C11203" t="str">
            <v>UN</v>
          </cell>
          <cell r="D11203" t="str">
            <v>CR</v>
          </cell>
          <cell r="E11203">
            <v>495.8</v>
          </cell>
        </row>
        <row r="11204">
          <cell r="A11204" t="str">
            <v>RA DA VALA</v>
          </cell>
          <cell r="B11204" t="str">
            <v>= 0,65 M), INCLUINDO ESCAVAÇÃO MANUAL, PREPARO DE FUNDO DE</v>
          </cell>
        </row>
        <row r="11205">
          <cell r="A11205" t="str">
            <v>VALA E REA</v>
          </cell>
          <cell r="B11205" t="str">
            <v>TERRO MANUAL COM COMPACTAÇÃO MECANIZADA, TUBO PVC EB-644 P/</v>
          </cell>
        </row>
        <row r="11206">
          <cell r="A11206" t="str">
            <v>REDE COLET</v>
          </cell>
          <cell r="B11206" t="str">
            <v>ESG JE DN 100 MM E CONEXÕES - FORNECIMENTO E INSTALAÇÃO. AF</v>
          </cell>
        </row>
        <row r="11207">
          <cell r="A11207" t="str">
            <v>_03/2016</v>
          </cell>
        </row>
        <row r="11208">
          <cell r="A11208">
            <v>93352</v>
          </cell>
          <cell r="B11208" t="str">
            <v>COLETOR PREDIAL DE ESGOTO, DA CAIXA ATÉ A REDE (DISTÂNCIA = 6 M, LARGU</v>
          </cell>
          <cell r="C11208" t="str">
            <v>UN</v>
          </cell>
          <cell r="D11208" t="str">
            <v>CR</v>
          </cell>
          <cell r="E11208">
            <v>385</v>
          </cell>
        </row>
        <row r="11209">
          <cell r="A11209" t="str">
            <v>RA DA VALA</v>
          </cell>
          <cell r="B11209" t="str">
            <v>= 0,65 M), INCLUINDO ESCAVAÇÃO MANUAL, PREPARO DE FUNDO DE</v>
          </cell>
        </row>
        <row r="11210">
          <cell r="A11210" t="str">
            <v>VALA E REA</v>
          </cell>
          <cell r="B11210" t="str">
            <v>TERRO MANUAL COM COMPACTAÇÃO MECANIZADA, TUBO PVC EB-644 P/</v>
          </cell>
        </row>
        <row r="11211">
          <cell r="A11211" t="str">
            <v>REDE COLET</v>
          </cell>
          <cell r="B11211" t="str">
            <v>ESG JE DN 100 MM E CONEXÕES - FORNECIMENTO E INSTALAÇÃO. AF</v>
          </cell>
        </row>
        <row r="11212">
          <cell r="A11212" t="str">
            <v>_03/2016</v>
          </cell>
        </row>
        <row r="11213">
          <cell r="A11213" t="str">
            <v>SINAPI - S</v>
          </cell>
          <cell r="B11213" t="str">
            <v>ISTEMA NACIONAL DE PESQUISA DE CUSTOS E ÍNDICES DA CONSTRUÇÃO CIVIL</v>
          </cell>
        </row>
        <row r="11214">
          <cell r="A11214" t="str">
            <v>PCI.817.01</v>
          </cell>
          <cell r="B11214" t="e">
            <v>#NAME?</v>
          </cell>
          <cell r="D11214" t="str">
            <v>EM</v>
          </cell>
          <cell r="E11214" t="str">
            <v>06/2016 AS 13:04:4</v>
          </cell>
        </row>
        <row r="11215">
          <cell r="D11215" t="str">
            <v>TA</v>
          </cell>
          <cell r="E11215" t="str">
            <v>TÉCNICA: 13/06/20</v>
          </cell>
        </row>
        <row r="11216">
          <cell r="A11216" t="str">
            <v>ENCARGOS S</v>
          </cell>
          <cell r="B11216" t="str">
            <v>OCIAIS DESONERADOS: 90,80%(HORA)   52,84%(MÊS)</v>
          </cell>
        </row>
        <row r="11217">
          <cell r="A11217" t="str">
            <v>ABRANGÊNCI</v>
          </cell>
          <cell r="B11217" t="str">
            <v>A : NACIONAL                                              LOCALIDADE  : BELO</v>
          </cell>
          <cell r="C11217" t="str">
            <v>HORI</v>
          </cell>
        </row>
        <row r="11218">
          <cell r="A11218" t="str">
            <v>REF.COLETA</v>
          </cell>
          <cell r="B11218" t="str">
            <v>: MEDIANO</v>
          </cell>
          <cell r="D11218" t="str">
            <v>TA</v>
          </cell>
          <cell r="E11218" t="str">
            <v>: 05/2016</v>
          </cell>
        </row>
        <row r="11219">
          <cell r="A11219" t="str">
            <v>CÓDIGO</v>
          </cell>
          <cell r="B11219" t="str">
            <v>|D E S C R I Ç Ã O                                                   |UN</v>
          </cell>
          <cell r="C11219" t="str">
            <v>IDADE</v>
          </cell>
          <cell r="D11219" t="str">
            <v>DE</v>
          </cell>
          <cell r="E11219" t="str">
            <v>|CUSTO TOTA</v>
          </cell>
        </row>
        <row r="11220">
          <cell r="A11220" t="str">
            <v>VÍNCULO...</v>
          </cell>
          <cell r="B11220" t="str">
            <v>..: CAIXA REFERENCIAL</v>
          </cell>
        </row>
        <row r="11221">
          <cell r="A11221">
            <v>93353</v>
          </cell>
          <cell r="B11221" t="str">
            <v>COLETOR PREDIAL DE ESGOTO, DA CAIXA ATÉ A REDE (DISTÂNCIA = 4 M, LARGU</v>
          </cell>
          <cell r="C11221" t="str">
            <v>UN</v>
          </cell>
          <cell r="D11221" t="str">
            <v>CR</v>
          </cell>
          <cell r="E11221">
            <v>278.88</v>
          </cell>
        </row>
        <row r="11222">
          <cell r="A11222" t="str">
            <v>RA DA VALA</v>
          </cell>
          <cell r="B11222" t="str">
            <v>= 0,65 M), INCLUINDO ESCAVAÇÃO MANUAL, PREPARO DE FUNDO DE</v>
          </cell>
        </row>
        <row r="11223">
          <cell r="A11223" t="str">
            <v>VALA E REA</v>
          </cell>
          <cell r="B11223" t="str">
            <v>TERRO MANUAL COM COMPACTAÇÃO MECANIZADA, TUBO  PVC EB-644 P/</v>
          </cell>
        </row>
        <row r="11224">
          <cell r="A11224" t="str">
            <v>REDE COLET</v>
          </cell>
          <cell r="B11224" t="str">
            <v>ESG JE DN 100 MM E CONEXÕES - FORNECIMENTO E INSTALAÇÃO. A</v>
          </cell>
        </row>
        <row r="11225">
          <cell r="A11225" t="str">
            <v>F_03/2016</v>
          </cell>
        </row>
        <row r="11226">
          <cell r="A11226">
            <v>93354</v>
          </cell>
          <cell r="B11226" t="str">
            <v>COLETOR PREDIAL DE ESGOTO, DA CAIXA ATÉ A REDE (DISTÂNCIA = 10 M, LARG</v>
          </cell>
          <cell r="C11226" t="str">
            <v>UN</v>
          </cell>
          <cell r="D11226" t="str">
            <v>CR</v>
          </cell>
          <cell r="E11226">
            <v>457.14</v>
          </cell>
        </row>
        <row r="11227">
          <cell r="A11227" t="str">
            <v>URA DA VAL</v>
          </cell>
          <cell r="B11227" t="str">
            <v>A = 0,65 M), INCLUINDO ESCAVAÇÃO MECANIZADA, PREPARO DE FUND</v>
          </cell>
        </row>
        <row r="11228">
          <cell r="A11228" t="str">
            <v>O DE VALA</v>
          </cell>
          <cell r="B11228" t="str">
            <v>E REATERRO COM COMPACTAÇÃO MECANIZADA, TUBO PVC EB-644 P/ RE</v>
          </cell>
        </row>
        <row r="11229">
          <cell r="A11229" t="str">
            <v>DE COLET E</v>
          </cell>
          <cell r="B11229" t="str">
            <v>SG JE DN 100 MM E CONEXÕES - FORNECIMENTO E INSTALAÇÃO. AF_0</v>
          </cell>
        </row>
        <row r="11230">
          <cell r="A11230">
            <v>42430</v>
          </cell>
        </row>
        <row r="11231">
          <cell r="A11231">
            <v>93355</v>
          </cell>
          <cell r="B11231" t="str">
            <v>COLETOR PREDIAL DE ESGOTO, DA CAIXA ATÉ A REDE (DISTÂNCIA = 8 M, LARGU</v>
          </cell>
          <cell r="C11231" t="str">
            <v>UN</v>
          </cell>
          <cell r="D11231" t="str">
            <v>CR</v>
          </cell>
          <cell r="E11231">
            <v>379.35</v>
          </cell>
        </row>
        <row r="11232">
          <cell r="A11232" t="str">
            <v>RA DA VALA</v>
          </cell>
          <cell r="B11232" t="str">
            <v>= 0,65 M), INCLUINDO ESCAVAÇÃO MECANIZADA, PREPARO DE FUNDO</v>
          </cell>
        </row>
        <row r="11233">
          <cell r="A11233" t="str">
            <v>DE VALA E</v>
          </cell>
          <cell r="B11233" t="str">
            <v>REATERRO COM COMPACTAÇÃO MECANIZADA, TUBO PVC EB-644 P/ RED</v>
          </cell>
        </row>
        <row r="11234">
          <cell r="A11234" t="str">
            <v>E COLET ES</v>
          </cell>
          <cell r="B11234" t="str">
            <v>G JE DN 100 MM E CONEXÕES - FORNECIMENTO E INSTALAÇÃO. AF_03</v>
          </cell>
        </row>
        <row r="11235">
          <cell r="A11235" t="str">
            <v>/2016</v>
          </cell>
        </row>
        <row r="11236">
          <cell r="A11236">
            <v>93356</v>
          </cell>
          <cell r="B11236" t="str">
            <v>COLETOR PREDIAL DE ESGOTO, DA CAIXA ATÉ A REDE (DISTÂNCIA = 6 M, LARGU</v>
          </cell>
          <cell r="C11236" t="str">
            <v>UN</v>
          </cell>
          <cell r="D11236" t="str">
            <v>CR</v>
          </cell>
          <cell r="E11236">
            <v>299.08</v>
          </cell>
        </row>
        <row r="11237">
          <cell r="A11237" t="str">
            <v>RA DA VALA</v>
          </cell>
          <cell r="B11237" t="str">
            <v>= 0,65 M), INCLUINDO ESCAVAÇÃO MECANIZADA, PREPARO DE FUNDO</v>
          </cell>
        </row>
        <row r="11238">
          <cell r="A11238" t="str">
            <v>DE VALA E</v>
          </cell>
          <cell r="B11238" t="str">
            <v>REATERRO COM COMPACTAÇÃO MECANIZADA, TUBO PVC EB-644 P/ RED</v>
          </cell>
        </row>
        <row r="11239">
          <cell r="A11239" t="str">
            <v>E COLET ES</v>
          </cell>
          <cell r="B11239" t="str">
            <v>G JE DN 100 MM E CONEXÕES - FORNECIMENTO E INSTALAÇÃO. AF_03</v>
          </cell>
        </row>
        <row r="11240">
          <cell r="A11240" t="str">
            <v>/2016</v>
          </cell>
        </row>
        <row r="11241">
          <cell r="A11241">
            <v>93357</v>
          </cell>
          <cell r="B11241" t="str">
            <v>COLETOR PREDIAL DE ESGOTO, DA CAIXA ATÉ A REDE (DISTÂNCIA = 4 M, LARGU</v>
          </cell>
          <cell r="C11241" t="str">
            <v>UN</v>
          </cell>
          <cell r="D11241" t="str">
            <v>CR</v>
          </cell>
          <cell r="E11241">
            <v>222.55</v>
          </cell>
        </row>
        <row r="11242">
          <cell r="A11242" t="str">
            <v>RA DA VALA</v>
          </cell>
          <cell r="B11242" t="str">
            <v>= 0,65 M), INCLUINDO ESCAVAÇÃO MECANIZADA, PREPARO DE FUNDO</v>
          </cell>
        </row>
        <row r="11243">
          <cell r="A11243" t="str">
            <v>DE VALA E</v>
          </cell>
          <cell r="B11243" t="str">
            <v>REATERRO COM COMPACTAÇÃO MECANIZADA, TUBO PVC EB-644 P/ RED</v>
          </cell>
        </row>
        <row r="11244">
          <cell r="A11244" t="str">
            <v>E COLET ES</v>
          </cell>
          <cell r="B11244" t="str">
            <v>G JE DN 100 MM E CONEXÕES - FORNECIMENTO E INSTALAÇÃO. AF_03</v>
          </cell>
        </row>
        <row r="11245">
          <cell r="A11245" t="str">
            <v>/2016</v>
          </cell>
        </row>
        <row r="11246">
          <cell r="A11246" t="str">
            <v>MOVT</v>
          </cell>
          <cell r="B11246" t="str">
            <v>MOVIMENTO DE TERRA</v>
          </cell>
        </row>
        <row r="11247">
          <cell r="A11247">
            <v>17</v>
          </cell>
          <cell r="B11247" t="str">
            <v>DRAGAGEM</v>
          </cell>
        </row>
        <row r="11248">
          <cell r="A11248">
            <v>76451</v>
          </cell>
          <cell r="B11248" t="str">
            <v>ESCAVACAO SUBMERSA</v>
          </cell>
        </row>
        <row r="11249">
          <cell r="A11249" t="str">
            <v>SINAPI - S</v>
          </cell>
          <cell r="B11249" t="str">
            <v>ISTEMA NACIONAL DE PESQUISA DE CUSTOS E ÍNDICES DA CONSTRUÇÃO CIVIL</v>
          </cell>
        </row>
        <row r="11250">
          <cell r="A11250" t="str">
            <v>PCI.817.01</v>
          </cell>
          <cell r="B11250" t="e">
            <v>#NAME?</v>
          </cell>
          <cell r="D11250" t="str">
            <v>EM</v>
          </cell>
          <cell r="E11250" t="str">
            <v>06/2016 AS 13:04:4</v>
          </cell>
        </row>
        <row r="11251">
          <cell r="D11251" t="str">
            <v>TA</v>
          </cell>
          <cell r="E11251" t="str">
            <v>TÉCNICA: 13/06/20</v>
          </cell>
        </row>
        <row r="11252">
          <cell r="A11252" t="str">
            <v>ENCARGOS S</v>
          </cell>
          <cell r="B11252" t="str">
            <v>OCIAIS DESONERADOS: 90,80%(HORA)   52,84%(MÊS)</v>
          </cell>
        </row>
        <row r="11253">
          <cell r="A11253" t="str">
            <v>ABRANGÊNCI</v>
          </cell>
          <cell r="B11253" t="str">
            <v>A : NACIONAL                                              LOCALIDADE  : BELO</v>
          </cell>
          <cell r="C11253" t="str">
            <v>HORI</v>
          </cell>
        </row>
        <row r="11254">
          <cell r="A11254" t="str">
            <v>REF.COLETA</v>
          </cell>
          <cell r="B11254" t="str">
            <v>: MEDIANO</v>
          </cell>
          <cell r="D11254" t="str">
            <v>TA</v>
          </cell>
          <cell r="E11254" t="str">
            <v>: 05/2016</v>
          </cell>
        </row>
        <row r="11255">
          <cell r="A11255" t="str">
            <v>CÓDIGO</v>
          </cell>
          <cell r="B11255" t="str">
            <v>|D E S C R I Ç Ã O                                                   |UN</v>
          </cell>
          <cell r="C11255" t="str">
            <v>IDADE</v>
          </cell>
          <cell r="D11255" t="str">
            <v>DE</v>
          </cell>
          <cell r="E11255" t="str">
            <v>|CUSTO TOTA</v>
          </cell>
        </row>
        <row r="11256">
          <cell r="A11256" t="str">
            <v>VÍNCULO...</v>
          </cell>
          <cell r="B11256" t="str">
            <v>..: CAIXA REFERENCIAL</v>
          </cell>
        </row>
        <row r="11257">
          <cell r="A11257" t="str">
            <v>76451/001</v>
          </cell>
          <cell r="B11257" t="str">
            <v>ESCAVACAO MECANIZADA SUBMERSA (DRAGAGEM E CARGA), UTILIZANDO CAMINHÃO</v>
          </cell>
          <cell r="C11257" t="str">
            <v>M3</v>
          </cell>
          <cell r="D11257" t="str">
            <v>CR</v>
          </cell>
          <cell r="E11257">
            <v>21.39</v>
          </cell>
        </row>
        <row r="11258">
          <cell r="A11258" t="str">
            <v>BASCULANTE</v>
          </cell>
          <cell r="B11258" t="str">
            <v>, ESCAVADEIRA TIPO DRAGA DE ARRASTE E RETROESCAVADEIRA COM C</v>
          </cell>
        </row>
        <row r="11259">
          <cell r="A11259" t="str">
            <v>ARREGADEIR</v>
          </cell>
          <cell r="B11259" t="str">
            <v>A</v>
          </cell>
        </row>
        <row r="11260">
          <cell r="A11260">
            <v>83335</v>
          </cell>
          <cell r="B11260" t="str">
            <v>ESCAVACAO SUBMERSA COM DRAGA DE MANDIBULA</v>
          </cell>
          <cell r="C11260" t="str">
            <v>M3</v>
          </cell>
          <cell r="D11260" t="str">
            <v>CR</v>
          </cell>
          <cell r="E11260">
            <v>27.78</v>
          </cell>
        </row>
        <row r="11261">
          <cell r="A11261">
            <v>88548</v>
          </cell>
          <cell r="B11261" t="str">
            <v>DRAGAGEM (C/ ESCAVADEIRA DRAG LINE DE ARRASTE 140HP)</v>
          </cell>
          <cell r="C11261" t="str">
            <v>M3</v>
          </cell>
          <cell r="D11261" t="str">
            <v>CR</v>
          </cell>
          <cell r="E11261">
            <v>16.37</v>
          </cell>
        </row>
        <row r="11262">
          <cell r="A11262">
            <v>18</v>
          </cell>
          <cell r="B11262" t="str">
            <v>CORTE/ESCAVACAO EM JAZIDAS OU CAMPO ABERTO</v>
          </cell>
        </row>
        <row r="11263">
          <cell r="A11263" t="str">
            <v>7011     E</v>
          </cell>
          <cell r="B11263" t="str">
            <v>SCAVACAO E ACERTO MANUAL NA FAIXA DE 0,45M DE LARGURA P/ EXECUCAO</v>
          </cell>
          <cell r="C11263" t="str">
            <v>M</v>
          </cell>
          <cell r="D11263" t="str">
            <v>CR</v>
          </cell>
          <cell r="E11263">
            <v>4.1100000000000003</v>
          </cell>
        </row>
        <row r="11264">
          <cell r="A11264" t="str">
            <v>DE MEIO-FI</v>
          </cell>
          <cell r="B11264" t="str">
            <v>O E SARJETA CONJUGADOS</v>
          </cell>
        </row>
        <row r="11265">
          <cell r="A11265">
            <v>73903</v>
          </cell>
          <cell r="B11265" t="str">
            <v>ESCAVAÇÃO MECANIZADA A CEU ABERTO</v>
          </cell>
        </row>
        <row r="11266">
          <cell r="A11266" t="str">
            <v>73903/001</v>
          </cell>
          <cell r="B11266" t="str">
            <v>LIMPEZA SUPERFICIAL DA CAMADA VEGETAL EM JAZIDA</v>
          </cell>
          <cell r="C11266" t="str">
            <v>M2</v>
          </cell>
          <cell r="D11266" t="str">
            <v>CR</v>
          </cell>
          <cell r="E11266">
            <v>0.38</v>
          </cell>
        </row>
        <row r="11267">
          <cell r="A11267" t="str">
            <v>73903/002</v>
          </cell>
          <cell r="B11267" t="str">
            <v>EXPURGO DE JAZIDA (MATERIAL VEGETAL, OU INSERVÍVEL, EXCETO LAMA)</v>
          </cell>
          <cell r="C11267" t="str">
            <v>M3</v>
          </cell>
          <cell r="D11267" t="str">
            <v>CR</v>
          </cell>
          <cell r="E11267">
            <v>2</v>
          </cell>
        </row>
        <row r="11268">
          <cell r="A11268">
            <v>74151</v>
          </cell>
          <cell r="B11268" t="str">
            <v>ESCAVACAO E CARGA MATERIAL 1A CATEGORIA</v>
          </cell>
        </row>
        <row r="11269">
          <cell r="A11269" t="str">
            <v>74151/001</v>
          </cell>
          <cell r="B11269" t="str">
            <v>ESCAVACAO E CARGA MATERIAL 1A CATEGORIA, UTILIZANDO TRATOR DE ESTEIRAS</v>
          </cell>
          <cell r="C11269" t="str">
            <v>M3</v>
          </cell>
          <cell r="D11269" t="str">
            <v>CR</v>
          </cell>
          <cell r="E11269">
            <v>3.03</v>
          </cell>
        </row>
        <row r="11270">
          <cell r="A11270" t="str">
            <v>DE 110 A 1</v>
          </cell>
          <cell r="B11270" t="str">
            <v>60HP COM LAMINA, PESO OPERACIONAL * 13T  E PA CARREGADEIRA</v>
          </cell>
        </row>
        <row r="11271">
          <cell r="A11271" t="str">
            <v>COM 170 HP</v>
          </cell>
          <cell r="B11271" t="str">
            <v>.</v>
          </cell>
        </row>
        <row r="11272">
          <cell r="A11272">
            <v>74153</v>
          </cell>
          <cell r="B11272" t="str">
            <v>ESPALHAMENTO MECANIZADO DE MATERIAL 1A. CATEGORIA</v>
          </cell>
        </row>
        <row r="11273">
          <cell r="A11273" t="str">
            <v>74153/001</v>
          </cell>
          <cell r="B11273" t="str">
            <v>ESPALHAMENTO MECANIZADO (COM MOTONIVELADORA 140 HP) MATERIAL 1A. CATEG</v>
          </cell>
          <cell r="C11273" t="str">
            <v>M2</v>
          </cell>
          <cell r="D11273" t="str">
            <v>CR</v>
          </cell>
          <cell r="E11273">
            <v>0.19</v>
          </cell>
        </row>
        <row r="11274">
          <cell r="A11274" t="str">
            <v>ORIA</v>
          </cell>
        </row>
        <row r="11275">
          <cell r="A11275">
            <v>74154</v>
          </cell>
          <cell r="B11275" t="str">
            <v>ESCAVACAO, CARGA E TRANSPORTE DMT 50 A 200M C/ CAMINHAO BASCULANTE</v>
          </cell>
        </row>
        <row r="11276">
          <cell r="A11276" t="str">
            <v>74154/001</v>
          </cell>
          <cell r="B11276" t="str">
            <v>ESCAVACAO, CARGA E TRANSPORTE DE  MATERIAL DE 1A CATEGORIA COM TRATOR</v>
          </cell>
          <cell r="C11276" t="str">
            <v>M3</v>
          </cell>
          <cell r="D11276" t="str">
            <v>CR</v>
          </cell>
          <cell r="E11276">
            <v>4.4800000000000004</v>
          </cell>
        </row>
        <row r="11277">
          <cell r="A11277" t="str">
            <v>SOBRE ESTE</v>
          </cell>
          <cell r="B11277" t="str">
            <v>IRAS 347 HP E CACAMBA 6M3,  DMT 50 A 200M</v>
          </cell>
        </row>
        <row r="11278">
          <cell r="A11278">
            <v>74155</v>
          </cell>
          <cell r="B11278" t="str">
            <v>ESCAVACAO E TRANSPORTE DMT 50M C/TRATOR ESTEIRAS CAT D8</v>
          </cell>
        </row>
        <row r="11279">
          <cell r="A11279" t="str">
            <v>74155/001</v>
          </cell>
          <cell r="B11279" t="str">
            <v>ESCAVACAO E TRANSPORTE DE MATERIAL DE  1A CAT DMT 50M COM TRATOR SOBRE</v>
          </cell>
          <cell r="C11279" t="str">
            <v>M3</v>
          </cell>
          <cell r="D11279" t="str">
            <v>CR</v>
          </cell>
          <cell r="E11279">
            <v>1.81</v>
          </cell>
        </row>
        <row r="11280">
          <cell r="A11280" t="str">
            <v>ESTEIRAS 3</v>
          </cell>
          <cell r="B11280" t="str">
            <v>47 HP COM LAMINA E ESCARIFICADOR</v>
          </cell>
        </row>
        <row r="11281">
          <cell r="A11281" t="str">
            <v>74155/002</v>
          </cell>
          <cell r="B11281" t="str">
            <v>ESCAVACAO E TRANSPORTE DE MATERIAL DE  2A CAT DMT 50M COM TRATOR SOBRE</v>
          </cell>
          <cell r="C11281" t="str">
            <v>M3</v>
          </cell>
          <cell r="D11281" t="str">
            <v>CR</v>
          </cell>
          <cell r="E11281">
            <v>3.5</v>
          </cell>
        </row>
        <row r="11282">
          <cell r="A11282" t="str">
            <v>ESTEIRAS 3</v>
          </cell>
          <cell r="B11282" t="str">
            <v>47 HP COM LAMINA E ESCARIFICADOR</v>
          </cell>
        </row>
        <row r="11283">
          <cell r="A11283">
            <v>74205</v>
          </cell>
          <cell r="B11283" t="str">
            <v>ESCAVACAO DE MATERIAL 1A. CATEGORIA (SUBLEITO)</v>
          </cell>
        </row>
        <row r="11284">
          <cell r="A11284" t="str">
            <v>74205/001</v>
          </cell>
          <cell r="B11284" t="str">
            <v>ESCAVACAO MECANICA DE MATERIAL 1A. CATEGORIA, PROVENIENTE DE CORTE DE</v>
          </cell>
          <cell r="C11284" t="str">
            <v>M3</v>
          </cell>
          <cell r="D11284" t="str">
            <v>CR</v>
          </cell>
          <cell r="E11284">
            <v>1.67</v>
          </cell>
        </row>
        <row r="11285">
          <cell r="A11285" t="str">
            <v>SINAPI - S</v>
          </cell>
          <cell r="B11285" t="str">
            <v>ISTEMA NACIONAL DE PESQUISA DE CUSTOS E ÍNDICES DA CONSTRUÇÃO CIVIL</v>
          </cell>
        </row>
        <row r="11286">
          <cell r="A11286" t="str">
            <v>PCI.817.01</v>
          </cell>
          <cell r="B11286" t="e">
            <v>#NAME?</v>
          </cell>
          <cell r="D11286" t="str">
            <v>EM</v>
          </cell>
          <cell r="E11286" t="str">
            <v>06/2016 AS 13:04:4</v>
          </cell>
        </row>
        <row r="11287">
          <cell r="D11287" t="str">
            <v>TA</v>
          </cell>
          <cell r="E11287" t="str">
            <v>TÉCNICA: 13/06/20</v>
          </cell>
        </row>
        <row r="11288">
          <cell r="A11288" t="str">
            <v>ENCARGOS S</v>
          </cell>
          <cell r="B11288" t="str">
            <v>OCIAIS DESONERADOS: 90,80%(HORA)   52,84%(MÊS)</v>
          </cell>
        </row>
        <row r="11289">
          <cell r="A11289" t="str">
            <v>ABRANGÊNCI</v>
          </cell>
          <cell r="B11289" t="str">
            <v>A : NACIONAL                                              LOCALIDADE  : BELO</v>
          </cell>
          <cell r="C11289" t="str">
            <v>HORI</v>
          </cell>
        </row>
        <row r="11290">
          <cell r="A11290" t="str">
            <v>REF.COLETA</v>
          </cell>
          <cell r="B11290" t="str">
            <v>: MEDIANO</v>
          </cell>
          <cell r="D11290" t="str">
            <v>TA</v>
          </cell>
          <cell r="E11290" t="str">
            <v>: 05/2016</v>
          </cell>
        </row>
        <row r="11291">
          <cell r="A11291" t="str">
            <v>CÓDIGO</v>
          </cell>
          <cell r="B11291" t="str">
            <v>|D E S C R I Ç Ã O                                                   |UN</v>
          </cell>
          <cell r="C11291" t="str">
            <v>IDADE</v>
          </cell>
          <cell r="D11291" t="str">
            <v>DE</v>
          </cell>
          <cell r="E11291" t="str">
            <v>|CUSTO TOTA</v>
          </cell>
        </row>
        <row r="11292">
          <cell r="A11292" t="str">
            <v>VÍNCULO...</v>
          </cell>
          <cell r="B11292" t="str">
            <v>..: CAIXA REFERENCIAL</v>
          </cell>
        </row>
        <row r="11293">
          <cell r="A11293" t="str">
            <v>SUBLEITO (</v>
          </cell>
          <cell r="B11293" t="str">
            <v>C/TRATOR ESTEIRAS  160HP)</v>
          </cell>
        </row>
        <row r="11294">
          <cell r="A11294">
            <v>78018</v>
          </cell>
          <cell r="B11294" t="str">
            <v>ESCAVACAO MANUAL A CEU ABERTO EM MATERIAL DE 1A CATEGORIA, EM PROFUNDI</v>
          </cell>
          <cell r="C11294" t="str">
            <v>M3</v>
          </cell>
          <cell r="D11294" t="str">
            <v>CR</v>
          </cell>
          <cell r="E11294">
            <v>27.4</v>
          </cell>
        </row>
        <row r="11295">
          <cell r="A11295" t="str">
            <v>DADE ATE 0</v>
          </cell>
          <cell r="B11295" t="str">
            <v>,50M</v>
          </cell>
        </row>
        <row r="11296">
          <cell r="A11296">
            <v>79472</v>
          </cell>
          <cell r="B11296" t="str">
            <v>REGULARIZACAO DE SUPERFICIES EM TERRA COM MOTONIVELADORA</v>
          </cell>
          <cell r="C11296" t="str">
            <v>M2</v>
          </cell>
          <cell r="D11296" t="str">
            <v>CR</v>
          </cell>
          <cell r="E11296">
            <v>0.43</v>
          </cell>
        </row>
        <row r="11297">
          <cell r="A11297">
            <v>79473</v>
          </cell>
          <cell r="B11297" t="str">
            <v>CORTE E ATERRO COMPENSADO</v>
          </cell>
          <cell r="C11297" t="str">
            <v>M3</v>
          </cell>
          <cell r="D11297" t="str">
            <v>CR</v>
          </cell>
          <cell r="E11297">
            <v>6.1</v>
          </cell>
        </row>
        <row r="11298">
          <cell r="A11298">
            <v>79474</v>
          </cell>
          <cell r="B11298" t="str">
            <v>ESCAVACAO MANUAL, CAMPO ABERTO, EM SOLO EXCETO ROCHA, DE 4,00 ATE 6,00</v>
          </cell>
          <cell r="C11298" t="str">
            <v>M3</v>
          </cell>
          <cell r="D11298" t="str">
            <v>CR</v>
          </cell>
          <cell r="E11298">
            <v>46.23</v>
          </cell>
        </row>
        <row r="11299">
          <cell r="A11299" t="str">
            <v>M DE PROFU</v>
          </cell>
          <cell r="B11299" t="str">
            <v>NDIDADE.</v>
          </cell>
        </row>
        <row r="11300">
          <cell r="A11300">
            <v>79478</v>
          </cell>
          <cell r="B11300" t="str">
            <v>ESCAVACAO MANUAL CAMPO ABERTO EM SOLO EXCETO ROCHA ATE 2,00M PROFUNDID</v>
          </cell>
          <cell r="C11300" t="str">
            <v>M3</v>
          </cell>
          <cell r="D11300" t="str">
            <v>CR</v>
          </cell>
          <cell r="E11300">
            <v>33.450000000000003</v>
          </cell>
        </row>
        <row r="11301">
          <cell r="A11301" t="str">
            <v>ADE</v>
          </cell>
        </row>
        <row r="11302">
          <cell r="A11302">
            <v>79479</v>
          </cell>
          <cell r="B11302" t="str">
            <v>ESCAVACAO MANUAL, CAMPO ABERTO, EM SOLO EXCETO ROCHA, DE 2,00 ATE 4,00</v>
          </cell>
          <cell r="C11302" t="str">
            <v>M3</v>
          </cell>
          <cell r="D11302" t="str">
            <v>CR</v>
          </cell>
          <cell r="E11302">
            <v>39.840000000000003</v>
          </cell>
        </row>
        <row r="11303">
          <cell r="A11303" t="str">
            <v>M DE PROFU</v>
          </cell>
          <cell r="B11303" t="str">
            <v>NDIDADE.</v>
          </cell>
        </row>
        <row r="11304">
          <cell r="A11304">
            <v>79480</v>
          </cell>
          <cell r="B11304" t="str">
            <v>ESCAVACAO MECANICA CAMPO ABERTO EM SOLO EXCETO ROCHA ATE 2,00M PROFUND</v>
          </cell>
          <cell r="C11304" t="str">
            <v>M3</v>
          </cell>
          <cell r="D11304" t="str">
            <v>CR</v>
          </cell>
          <cell r="E11304">
            <v>2.4900000000000002</v>
          </cell>
        </row>
        <row r="11305">
          <cell r="A11305" t="str">
            <v>IDADE</v>
          </cell>
        </row>
        <row r="11306">
          <cell r="A11306">
            <v>79517</v>
          </cell>
          <cell r="B11306" t="str">
            <v>ESCAVACAO MANUAL EM SOLO</v>
          </cell>
        </row>
        <row r="11307">
          <cell r="A11307" t="str">
            <v>79517/001</v>
          </cell>
          <cell r="B11307" t="str">
            <v>ESCAVACAO MANUAL EM SOLO-PROF. ATE 1,50 M</v>
          </cell>
          <cell r="C11307" t="str">
            <v>M3</v>
          </cell>
          <cell r="D11307" t="str">
            <v>CR</v>
          </cell>
          <cell r="E11307">
            <v>22.83</v>
          </cell>
        </row>
        <row r="11308">
          <cell r="A11308" t="str">
            <v>79517/002</v>
          </cell>
          <cell r="B11308" t="str">
            <v>ESCAVACAO MANUAL EM SOLO, PROF. MAIOR QUE 1,5M ATE 4,00 M</v>
          </cell>
          <cell r="C11308" t="str">
            <v>M3</v>
          </cell>
          <cell r="D11308" t="str">
            <v>CR</v>
          </cell>
          <cell r="E11308">
            <v>36.53</v>
          </cell>
        </row>
        <row r="11309">
          <cell r="A11309">
            <v>83336</v>
          </cell>
          <cell r="B11309" t="str">
            <v>ESCAVACAO MECANICA PARA ACERTO DE TALUDES, EM MATERIAL DE 1A CATEGORIA</v>
          </cell>
          <cell r="C11309" t="str">
            <v>M3</v>
          </cell>
          <cell r="D11309" t="str">
            <v>CR</v>
          </cell>
          <cell r="E11309">
            <v>3.77</v>
          </cell>
        </row>
        <row r="11310">
          <cell r="A11310" t="str">
            <v>, COM ESCA</v>
          </cell>
          <cell r="B11310" t="str">
            <v>VADEIRA HIDRAULICA</v>
          </cell>
        </row>
        <row r="11311">
          <cell r="A11311">
            <v>83338</v>
          </cell>
          <cell r="B11311" t="str">
            <v>ESCAVACAO MECANICA, A CEU ABERTO, EM MATERIAL DE 1A CATEGORIA, COM ESC</v>
          </cell>
          <cell r="C11311" t="str">
            <v>M3</v>
          </cell>
          <cell r="D11311" t="str">
            <v>CR</v>
          </cell>
          <cell r="E11311">
            <v>2.13</v>
          </cell>
        </row>
        <row r="11312">
          <cell r="A11312" t="str">
            <v>AVADEIRA H</v>
          </cell>
          <cell r="B11312" t="str">
            <v>IDRAULICA, CAPACIDADE DE 0,78 M3</v>
          </cell>
        </row>
        <row r="11313">
          <cell r="A11313">
            <v>89885</v>
          </cell>
          <cell r="B11313" t="str">
            <v>ESCAVAÇÃO VERTICAL A CÉU ABERTO, INCLUINDO CARGA, DESCARGA E TRANSPORT</v>
          </cell>
          <cell r="C11313" t="str">
            <v>M3</v>
          </cell>
          <cell r="D11313" t="str">
            <v>CR</v>
          </cell>
          <cell r="E11313">
            <v>6.55</v>
          </cell>
        </row>
        <row r="11314">
          <cell r="A11314" t="str">
            <v>E, EM SOLO</v>
          </cell>
          <cell r="B11314" t="str">
            <v>DE 1ª CATEGORIA COM ESCAVADEIRA HIDRÁULICA (CAÇAMBA: 0,8 M³</v>
          </cell>
        </row>
        <row r="11315">
          <cell r="A11315" t="str">
            <v>/ 111 HP),</v>
          </cell>
          <cell r="B11315" t="str">
            <v>FROTA DE 3 CAMINHÕES BASCULANTES DE 14 M³, DMT DE 0,2 KM E</v>
          </cell>
        </row>
        <row r="11316">
          <cell r="A11316" t="str">
            <v>VELOCIDADE</v>
          </cell>
          <cell r="B11316" t="str">
            <v>MÉDIA 4 KM/H. AF_12/2013</v>
          </cell>
        </row>
        <row r="11317">
          <cell r="A11317">
            <v>89886</v>
          </cell>
          <cell r="B11317" t="str">
            <v>ESCAVAÇÃO VERTICAL A CÉU ABERTO, INCLUINDO CARGA, DESCARGA E TRANSPORT</v>
          </cell>
          <cell r="C11317" t="str">
            <v>M3</v>
          </cell>
          <cell r="D11317" t="str">
            <v>CR</v>
          </cell>
          <cell r="E11317">
            <v>6.58</v>
          </cell>
        </row>
        <row r="11318">
          <cell r="A11318" t="str">
            <v>E, EM SOLO</v>
          </cell>
          <cell r="B11318" t="str">
            <v>DE 1ª CATEGORIA COM ESCAVADEIRA HIDRÁULICA (CAÇAMBA: 0,8 M³</v>
          </cell>
        </row>
        <row r="11319">
          <cell r="A11319" t="str">
            <v>/ 111 HP),</v>
          </cell>
          <cell r="B11319" t="str">
            <v>FROTA DE 3 CAMINHÕES BASCULANTES DE 14 M³, DMT DE 0,3 KM E</v>
          </cell>
        </row>
        <row r="11320">
          <cell r="A11320" t="str">
            <v>VELOCIDADE</v>
          </cell>
          <cell r="B11320" t="str">
            <v>MÉDIA 5,9 KM/H. AF_12/2013</v>
          </cell>
        </row>
        <row r="11321">
          <cell r="A11321" t="str">
            <v>SINAPI - S</v>
          </cell>
          <cell r="B11321" t="str">
            <v>ISTEMA NACIONAL DE PESQUISA DE CUSTOS E ÍNDICES DA CONSTRUÇÃO CIVIL</v>
          </cell>
        </row>
        <row r="11322">
          <cell r="A11322" t="str">
            <v>PCI.817.01</v>
          </cell>
          <cell r="B11322" t="e">
            <v>#NAME?</v>
          </cell>
          <cell r="D11322" t="str">
            <v>EM</v>
          </cell>
          <cell r="E11322" t="str">
            <v>06/2016 AS 13:04:4</v>
          </cell>
        </row>
        <row r="11323">
          <cell r="D11323" t="str">
            <v>TA</v>
          </cell>
          <cell r="E11323" t="str">
            <v>TÉCNICA: 13/06/20</v>
          </cell>
        </row>
        <row r="11324">
          <cell r="A11324" t="str">
            <v>ENCARGOS S</v>
          </cell>
          <cell r="B11324" t="str">
            <v>OCIAIS DESONERADOS: 90,80%(HORA)   52,84%(MÊS)</v>
          </cell>
        </row>
        <row r="11325">
          <cell r="A11325" t="str">
            <v>ABRANGÊNCI</v>
          </cell>
          <cell r="B11325" t="str">
            <v>A : NACIONAL                                              LOCALIDADE  : BELO</v>
          </cell>
          <cell r="C11325" t="str">
            <v>HORI</v>
          </cell>
        </row>
        <row r="11326">
          <cell r="A11326" t="str">
            <v>REF.COLETA</v>
          </cell>
          <cell r="B11326" t="str">
            <v>: MEDIANO</v>
          </cell>
          <cell r="D11326" t="str">
            <v>TA</v>
          </cell>
          <cell r="E11326" t="str">
            <v>: 05/2016</v>
          </cell>
        </row>
        <row r="11327">
          <cell r="A11327" t="str">
            <v>CÓDIGO</v>
          </cell>
          <cell r="B11327" t="str">
            <v>|D E S C R I Ç Ã O                                                   |UN</v>
          </cell>
          <cell r="C11327" t="str">
            <v>IDADE</v>
          </cell>
          <cell r="D11327" t="str">
            <v>DE</v>
          </cell>
          <cell r="E11327" t="str">
            <v>|CUSTO TOTA</v>
          </cell>
        </row>
        <row r="11328">
          <cell r="A11328" t="str">
            <v>VÍNCULO...</v>
          </cell>
          <cell r="B11328" t="str">
            <v>..: CAIXA REFERENCIAL</v>
          </cell>
        </row>
        <row r="11329">
          <cell r="A11329">
            <v>89887</v>
          </cell>
          <cell r="B11329" t="str">
            <v>ESCAVAÇÃO VERTICAL A CÉU ABERTO, INCLUINDO CARGA, DESCARGA E TRANSPORT</v>
          </cell>
          <cell r="C11329" t="str">
            <v>M3</v>
          </cell>
          <cell r="D11329" t="str">
            <v>CR</v>
          </cell>
          <cell r="E11329">
            <v>6.78</v>
          </cell>
        </row>
        <row r="11330">
          <cell r="A11330" t="str">
            <v>E, EM SOLO</v>
          </cell>
          <cell r="B11330" t="str">
            <v>DE 1ª CATEGORIA COM ESCAVADEIRA HIDRÁULICA (CAÇAMBA: 0,8 M³</v>
          </cell>
        </row>
        <row r="11331">
          <cell r="A11331" t="str">
            <v>/ 111 HP),</v>
          </cell>
          <cell r="B11331" t="str">
            <v>FROTA DE 3 CAMINHÕES BASCULANTES DE 14 M³, DMT DE 0,6 KM E</v>
          </cell>
        </row>
        <row r="11332">
          <cell r="A11332" t="str">
            <v>VELOCIDADE</v>
          </cell>
          <cell r="B11332" t="str">
            <v>MÉDIA 10 KM/H. AF_12/2013</v>
          </cell>
        </row>
        <row r="11333">
          <cell r="A11333">
            <v>89888</v>
          </cell>
          <cell r="B11333" t="str">
            <v>ESCAVAÇÃO VERTICAL A CÉU ABERTO, INCLUINDO CARGA, DESCARGA E TRANSPORT</v>
          </cell>
          <cell r="C11333" t="str">
            <v>M3</v>
          </cell>
          <cell r="D11333" t="str">
            <v>CR</v>
          </cell>
          <cell r="E11333">
            <v>6.72</v>
          </cell>
        </row>
        <row r="11334">
          <cell r="A11334" t="str">
            <v>E, EM SOLO</v>
          </cell>
          <cell r="B11334" t="str">
            <v>DE 1ª CATEGORIA COM ESCAVADEIRA HIDRÁULICA (CAÇAMBA: 0,8 M³</v>
          </cell>
        </row>
        <row r="11335">
          <cell r="A11335" t="str">
            <v>/ 111 HP),</v>
          </cell>
          <cell r="B11335" t="str">
            <v>FROTA DE 3 CAMINHÕES BASCULANTES DE 14 M³, DMT DE 0,8 KM E</v>
          </cell>
        </row>
        <row r="11336">
          <cell r="A11336" t="str">
            <v>VELOCIDADE</v>
          </cell>
          <cell r="B11336" t="str">
            <v>MÉDIA 14 KM/H. AF_12/2013</v>
          </cell>
        </row>
        <row r="11337">
          <cell r="A11337">
            <v>89889</v>
          </cell>
          <cell r="B11337" t="str">
            <v>ESCAVAÇÃO VERTICAL A CÉU ABERTO, INCLUINDO CARGA, DESCARGA E TRANSPORT</v>
          </cell>
          <cell r="C11337" t="str">
            <v>M3</v>
          </cell>
          <cell r="D11337" t="str">
            <v>CR</v>
          </cell>
          <cell r="E11337">
            <v>6.94</v>
          </cell>
        </row>
        <row r="11338">
          <cell r="A11338" t="str">
            <v>E, EM SOLO</v>
          </cell>
          <cell r="B11338" t="str">
            <v>DE 1ª CATEGORIA COM ESCAVADEIRA HIDRÁULICA (CAÇAMBA: 0,8 M³</v>
          </cell>
        </row>
        <row r="11339">
          <cell r="A11339" t="str">
            <v>/ 111 HP),</v>
          </cell>
          <cell r="B11339" t="str">
            <v>FROTA DE 3 CAMINHÕES BASCULANTES DE 14 M³, DMT DE 1 KM E V</v>
          </cell>
        </row>
        <row r="11340">
          <cell r="A11340" t="str">
            <v>ELOCIDADE</v>
          </cell>
          <cell r="B11340" t="str">
            <v>MÉDIA 15 KM/H. AF_12/2013</v>
          </cell>
        </row>
        <row r="11341">
          <cell r="A11341">
            <v>89890</v>
          </cell>
          <cell r="B11341" t="str">
            <v>ESCAVAÇÃO VERTICAL A CÉU ABERTO, INCLUINDO CARGA, DESCARGA E TRANSPORT</v>
          </cell>
          <cell r="C11341" t="str">
            <v>M3</v>
          </cell>
          <cell r="D11341" t="str">
            <v>CR</v>
          </cell>
          <cell r="E11341">
            <v>9.5</v>
          </cell>
        </row>
        <row r="11342">
          <cell r="A11342" t="str">
            <v>E, EM SOLO</v>
          </cell>
          <cell r="B11342" t="str">
            <v>DE 1ª CATEGORIA COM ESCAVADEIRA HIDRÁULICA (CAÇAMBA: 0,8 M³</v>
          </cell>
        </row>
        <row r="11343">
          <cell r="A11343" t="str">
            <v>/ 111 HP),</v>
          </cell>
          <cell r="B11343" t="str">
            <v>FROTA DE 4 CAMINHÕES BASCULANTES DE 14 M³, DMT DE 1,5 KM E</v>
          </cell>
        </row>
        <row r="11344">
          <cell r="A11344" t="str">
            <v>VELOCIDADE</v>
          </cell>
          <cell r="B11344" t="str">
            <v>MÉDIA 18 KM/H. AF_12/2013</v>
          </cell>
        </row>
        <row r="11345">
          <cell r="A11345">
            <v>89891</v>
          </cell>
          <cell r="B11345" t="str">
            <v>ESCAVAÇÃO VERTICAL A CÉU ABERTO, INCLUINDO CARGA, DESCARGA E TRANSPORT</v>
          </cell>
          <cell r="C11345" t="str">
            <v>M3</v>
          </cell>
          <cell r="D11345" t="str">
            <v>CR</v>
          </cell>
          <cell r="E11345">
            <v>9.68</v>
          </cell>
        </row>
        <row r="11346">
          <cell r="A11346" t="str">
            <v>E, EM SOLO</v>
          </cell>
          <cell r="B11346" t="str">
            <v>DE 1ª CATEGORIA COM ESCAVADEIRA HIDRÁULICA (CAÇAMBA: 0,8 M³</v>
          </cell>
        </row>
        <row r="11347">
          <cell r="A11347" t="str">
            <v>/ 111 HP),</v>
          </cell>
          <cell r="B11347" t="str">
            <v>FROTA DE 4 CAMINHÕES BASCULANTES DE 14 M³, DMT DE 2 KM E V</v>
          </cell>
        </row>
        <row r="11348">
          <cell r="A11348" t="str">
            <v>ELOCIDADE</v>
          </cell>
          <cell r="B11348" t="str">
            <v>MÉDIA 22 KM/H. AF_12/2013</v>
          </cell>
        </row>
        <row r="11349">
          <cell r="A11349">
            <v>89892</v>
          </cell>
          <cell r="B11349" t="str">
            <v>ESCAVAÇÃO VERTICAL A CÉU ABERTO, INCLUINDO CARGA, DESCARGA E TRANSPORT</v>
          </cell>
          <cell r="C11349" t="str">
            <v>M3</v>
          </cell>
          <cell r="D11349" t="str">
            <v>CR</v>
          </cell>
          <cell r="E11349">
            <v>8.9</v>
          </cell>
        </row>
        <row r="11350">
          <cell r="A11350" t="str">
            <v>E, EM SOLO</v>
          </cell>
          <cell r="B11350" t="str">
            <v>DE 1ª CATEGORIA COM ESCAVADEIRA HIDRÁULICA (CAÇAMBA: 0,8 M³</v>
          </cell>
        </row>
        <row r="11351">
          <cell r="A11351" t="str">
            <v>/ 111 HP),</v>
          </cell>
          <cell r="B11351" t="str">
            <v>FROTA DE 4 CAMINHÕES BASCULANTES DE 14 M³, DMT DE 2 KM E V</v>
          </cell>
        </row>
        <row r="11352">
          <cell r="A11352" t="str">
            <v>ELOCIDADE</v>
          </cell>
          <cell r="B11352" t="str">
            <v>MÉDIA 35 KM/H. AF_12/2013</v>
          </cell>
        </row>
        <row r="11353">
          <cell r="A11353">
            <v>89893</v>
          </cell>
          <cell r="B11353" t="str">
            <v>ESCAVAÇÃO VERTICAL A CÉU ABERTO, INCLUINDO CARGA, DESCARGA E TRANSPORT</v>
          </cell>
          <cell r="C11353" t="str">
            <v>M3</v>
          </cell>
          <cell r="D11353" t="str">
            <v>CR</v>
          </cell>
          <cell r="E11353">
            <v>11.63</v>
          </cell>
        </row>
        <row r="11354">
          <cell r="A11354" t="str">
            <v>E, EM SOLO</v>
          </cell>
          <cell r="B11354" t="str">
            <v>DE 1ª CATEGORIA COM ESCAVADEIRA HIDRÁULICA (CAÇAMBA: 0,8 M³</v>
          </cell>
        </row>
        <row r="11355">
          <cell r="A11355" t="str">
            <v>/ 111 HP),</v>
          </cell>
          <cell r="B11355" t="str">
            <v>FROTA DE 5 CAMINHÕES BASCULANTES DE 14 M³, DMT DE 3 KM E V</v>
          </cell>
        </row>
        <row r="11356">
          <cell r="A11356" t="str">
            <v>ELOCIDADE</v>
          </cell>
          <cell r="B11356" t="str">
            <v>MÉDIA 20 KM/H. AF_12/2013</v>
          </cell>
        </row>
        <row r="11357">
          <cell r="A11357" t="str">
            <v>SINAPI - S</v>
          </cell>
          <cell r="B11357" t="str">
            <v>ISTEMA NACIONAL DE PESQUISA DE CUSTOS E ÍNDICES DA CONSTRUÇÃO CIVIL</v>
          </cell>
        </row>
        <row r="11358">
          <cell r="A11358" t="str">
            <v>PCI.817.01</v>
          </cell>
          <cell r="B11358" t="e">
            <v>#NAME?</v>
          </cell>
          <cell r="D11358" t="str">
            <v>EM</v>
          </cell>
          <cell r="E11358" t="str">
            <v>06/2016 AS 13:04:4</v>
          </cell>
        </row>
        <row r="11359">
          <cell r="D11359" t="str">
            <v>TA</v>
          </cell>
          <cell r="E11359" t="str">
            <v>TÉCNICA: 13/06/20</v>
          </cell>
        </row>
        <row r="11360">
          <cell r="A11360" t="str">
            <v>ENCARGOS S</v>
          </cell>
          <cell r="B11360" t="str">
            <v>OCIAIS DESONERADOS: 90,80%(HORA)   52,84%(MÊS)</v>
          </cell>
        </row>
        <row r="11361">
          <cell r="A11361" t="str">
            <v>ABRANGÊNCI</v>
          </cell>
          <cell r="B11361" t="str">
            <v>A : NACIONAL                                              LOCALIDADE  : BELO</v>
          </cell>
          <cell r="C11361" t="str">
            <v>HORI</v>
          </cell>
        </row>
        <row r="11362">
          <cell r="A11362" t="str">
            <v>REF.COLETA</v>
          </cell>
          <cell r="B11362" t="str">
            <v>: MEDIANO</v>
          </cell>
          <cell r="D11362" t="str">
            <v>TA</v>
          </cell>
          <cell r="E11362" t="str">
            <v>: 05/2016</v>
          </cell>
        </row>
        <row r="11363">
          <cell r="A11363" t="str">
            <v>CÓDIGO</v>
          </cell>
          <cell r="B11363" t="str">
            <v>|D E S C R I Ç Ã O                                                   |UN</v>
          </cell>
          <cell r="C11363" t="str">
            <v>IDADE</v>
          </cell>
          <cell r="D11363" t="str">
            <v>DE</v>
          </cell>
          <cell r="E11363" t="str">
            <v>|CUSTO TOTA</v>
          </cell>
        </row>
        <row r="11364">
          <cell r="A11364" t="str">
            <v>VÍNCULO...</v>
          </cell>
          <cell r="B11364" t="str">
            <v>..: CAIXA REFERENCIAL</v>
          </cell>
        </row>
        <row r="11365">
          <cell r="A11365">
            <v>89894</v>
          </cell>
          <cell r="B11365" t="str">
            <v>ESCAVAÇÃO VERTICAL A CÉU ABERTO, INCLUINDO CARGA, DESCARGA E TRANSPORT</v>
          </cell>
          <cell r="C11365" t="str">
            <v>M3</v>
          </cell>
          <cell r="D11365" t="str">
            <v>CR</v>
          </cell>
          <cell r="E11365">
            <v>12.97</v>
          </cell>
        </row>
        <row r="11366">
          <cell r="A11366" t="str">
            <v>E, EM SOLO</v>
          </cell>
          <cell r="B11366" t="str">
            <v>DE 1ª CATEGORIA COM ESCAVADEIRA HIDRÁULICA (CAÇAMBA: 0,8 M³</v>
          </cell>
        </row>
        <row r="11367">
          <cell r="A11367" t="str">
            <v>/ 111 HP),</v>
          </cell>
          <cell r="B11367" t="str">
            <v>FROTA DE 6 CAMINHÕES BASCULANTES DE 14 M³, DMT DE 4 KM E V</v>
          </cell>
        </row>
        <row r="11368">
          <cell r="A11368" t="str">
            <v>ELOCIDADE</v>
          </cell>
          <cell r="B11368" t="str">
            <v>MÉDIA 22 KM/H. AF_12/2013</v>
          </cell>
        </row>
        <row r="11369">
          <cell r="A11369">
            <v>89895</v>
          </cell>
          <cell r="B11369" t="str">
            <v>ESCAVAÇÃO VERTICAL A CÉU ABERTO, INCLUINDO CARGA, DESCARGA E TRANSPORT</v>
          </cell>
          <cell r="C11369" t="str">
            <v>M3</v>
          </cell>
          <cell r="D11369" t="str">
            <v>CR</v>
          </cell>
          <cell r="E11369">
            <v>15.65</v>
          </cell>
        </row>
        <row r="11370">
          <cell r="A11370" t="str">
            <v>E, EM SOLO</v>
          </cell>
          <cell r="B11370" t="str">
            <v>DE 1ª CATEGORIA COM ESCAVADEIRA HIDRÁULICA (CAÇAMBA: 0,8 M³</v>
          </cell>
        </row>
        <row r="11371">
          <cell r="A11371" t="str">
            <v>/ 111 HP),</v>
          </cell>
          <cell r="B11371" t="str">
            <v>FROTA DE 7 CAMINHÕES BASCULANTES DE 14 M³, DMT DE 6 KM E V</v>
          </cell>
        </row>
        <row r="11372">
          <cell r="A11372" t="str">
            <v>ELOCIDADE</v>
          </cell>
          <cell r="B11372" t="str">
            <v>MÉDIA 22 KM/H. AF_12/2013</v>
          </cell>
        </row>
        <row r="11373">
          <cell r="A11373">
            <v>89896</v>
          </cell>
          <cell r="B11373" t="str">
            <v>ESCAVAÇÃO VERTICAL A CÉU ABERTO, INCLUINDO CARGA, DESCARGA E TRANSPORT</v>
          </cell>
          <cell r="C11373" t="str">
            <v>M3</v>
          </cell>
          <cell r="D11373" t="str">
            <v>CR</v>
          </cell>
          <cell r="E11373">
            <v>12.75</v>
          </cell>
        </row>
        <row r="11374">
          <cell r="A11374" t="str">
            <v>E, EM SOLO</v>
          </cell>
          <cell r="B11374" t="str">
            <v>DE 1ª CATEGORIA COM ESCAVADEIRA HIDRÁULICA (CAÇAMBA: 0,8 M³</v>
          </cell>
        </row>
        <row r="11375">
          <cell r="A11375" t="str">
            <v>/ 111 HP),</v>
          </cell>
          <cell r="B11375" t="str">
            <v>FROTA DE 6 CAMINHÕES BASCULANTES DE 14 M³, DMT DE 6 KM E V</v>
          </cell>
        </row>
        <row r="11376">
          <cell r="A11376" t="str">
            <v>ELOCIDADE</v>
          </cell>
          <cell r="B11376" t="str">
            <v>MÉDIA 35 KM/H. AF_12/2013</v>
          </cell>
        </row>
        <row r="11377">
          <cell r="A11377">
            <v>89897</v>
          </cell>
          <cell r="B11377" t="str">
            <v>ESCAVAÇÃO VERTICAL A CÉU ABERTO, INCLUINDO CARGA, DESCARGA E TRANSPORT</v>
          </cell>
          <cell r="C11377" t="str">
            <v>M3</v>
          </cell>
          <cell r="D11377" t="str">
            <v>CR</v>
          </cell>
          <cell r="E11377">
            <v>18.95</v>
          </cell>
        </row>
        <row r="11378">
          <cell r="A11378" t="str">
            <v>E, EM SOLO</v>
          </cell>
          <cell r="B11378" t="str">
            <v>DE 1ª CATEGORIA COM ESCAVADEIRA HIDRÁULICA (CAÇAMBA: 0,8 M³</v>
          </cell>
        </row>
        <row r="11379">
          <cell r="A11379" t="str">
            <v>/ 111 HP),</v>
          </cell>
          <cell r="B11379" t="str">
            <v>FROTA DE 9 CAMINHÕES BASCULANTES DE 14 M³, DMT DE 8 KM E V</v>
          </cell>
        </row>
        <row r="11380">
          <cell r="A11380" t="str">
            <v>ELOCIDADE</v>
          </cell>
          <cell r="B11380" t="str">
            <v>MÉDIA 22 KM/H. AF_12/2013</v>
          </cell>
        </row>
        <row r="11381">
          <cell r="A11381">
            <v>89898</v>
          </cell>
          <cell r="B11381" t="str">
            <v>ESCAVAÇÃO VERTICAL A CÉU ABERTO, INCLUINDO CARGA, DESCARGA E TRANSPORT</v>
          </cell>
          <cell r="C11381" t="str">
            <v>M3</v>
          </cell>
          <cell r="D11381" t="str">
            <v>CR</v>
          </cell>
          <cell r="E11381">
            <v>21.64</v>
          </cell>
        </row>
        <row r="11382">
          <cell r="A11382" t="str">
            <v>E, EM SOLO</v>
          </cell>
          <cell r="B11382" t="str">
            <v>DE 1ª CATEGORIA COM ESCAVADEIRA HIDRÁULICA (CAÇAMBA: 0,8 M³</v>
          </cell>
        </row>
        <row r="11383">
          <cell r="A11383" t="str">
            <v>/ 111 HP),</v>
          </cell>
          <cell r="B11383" t="str">
            <v>FROTA DE 10 CAMINHÕES BASCULANTES DE 14 M³, DMT DE 10 KM E</v>
          </cell>
        </row>
        <row r="11384">
          <cell r="A11384" t="str">
            <v>VELOCIDADE</v>
          </cell>
          <cell r="B11384" t="str">
            <v>MÉDIA 22 KM/H. AF_12/2013</v>
          </cell>
        </row>
        <row r="11385">
          <cell r="A11385">
            <v>89899</v>
          </cell>
          <cell r="B11385" t="str">
            <v>ESCAVAÇÃO VERTICAL A CÉU ABERTO, INCLUINDO CARGA, DESCARGA E TRANSPORT</v>
          </cell>
          <cell r="C11385" t="str">
            <v>M3</v>
          </cell>
          <cell r="D11385" t="str">
            <v>CR</v>
          </cell>
          <cell r="E11385">
            <v>15.96</v>
          </cell>
        </row>
        <row r="11386">
          <cell r="A11386" t="str">
            <v>E, EM SOLO</v>
          </cell>
          <cell r="B11386" t="str">
            <v>DE 1ª CATEGORIA COM ESCAVADEIRA HIDRÁULICA (CAÇAMBA: 0,8 M³</v>
          </cell>
        </row>
        <row r="11387">
          <cell r="A11387" t="str">
            <v>/ 111 HP),</v>
          </cell>
          <cell r="B11387" t="str">
            <v>FROTA DE 7 CAMINHÕES BASCULANTES DE 14 M³, DMT DE 10 KM E</v>
          </cell>
        </row>
        <row r="11388">
          <cell r="A11388" t="str">
            <v>VELOCIDADE</v>
          </cell>
          <cell r="B11388" t="str">
            <v>MÉDIA 35 KM/H. AF_12/2013</v>
          </cell>
        </row>
        <row r="11389">
          <cell r="A11389">
            <v>89900</v>
          </cell>
          <cell r="B11389" t="str">
            <v>ESCAVAÇÃO VERTICAL A CÉU ABERTO, INCLUINDO CARGA, DESCARGA E TRANSPORT</v>
          </cell>
          <cell r="C11389" t="str">
            <v>M3</v>
          </cell>
          <cell r="D11389" t="str">
            <v>CR</v>
          </cell>
          <cell r="E11389">
            <v>27.35</v>
          </cell>
        </row>
        <row r="11390">
          <cell r="A11390" t="str">
            <v>E, EM SOLO</v>
          </cell>
          <cell r="B11390" t="str">
            <v>DE 1ª CATEGORIA COM ESCAVADEIRA HIDRÁULICA (CAÇAMBA: 0,8 M³</v>
          </cell>
        </row>
        <row r="11391">
          <cell r="A11391" t="str">
            <v>/ 111 HP),</v>
          </cell>
          <cell r="B11391" t="str">
            <v>FROTA DE 13 CAMINHÕES BASCULANTES DE 14 M³, DMT DE 15 KM E</v>
          </cell>
        </row>
        <row r="11392">
          <cell r="A11392" t="str">
            <v>VELOCIDADE</v>
          </cell>
          <cell r="B11392" t="str">
            <v>MÉDIA 24 KM/H. AF_12/2013</v>
          </cell>
        </row>
        <row r="11393">
          <cell r="A11393" t="str">
            <v>SINAPI - S</v>
          </cell>
          <cell r="B11393" t="str">
            <v>ISTEMA NACIONAL DE PESQUISA DE CUSTOS E ÍNDICES DA CONSTRUÇÃO CIVIL</v>
          </cell>
        </row>
        <row r="11394">
          <cell r="A11394" t="str">
            <v>PCI.817.01</v>
          </cell>
          <cell r="B11394" t="e">
            <v>#NAME?</v>
          </cell>
          <cell r="D11394" t="str">
            <v>EM</v>
          </cell>
          <cell r="E11394" t="str">
            <v>06/2016 AS 13:04:4</v>
          </cell>
        </row>
        <row r="11395">
          <cell r="D11395" t="str">
            <v>TA</v>
          </cell>
          <cell r="E11395" t="str">
            <v>TÉCNICA: 13/06/20</v>
          </cell>
        </row>
        <row r="11396">
          <cell r="A11396" t="str">
            <v>ENCARGOS S</v>
          </cell>
          <cell r="B11396" t="str">
            <v>OCIAIS DESONERADOS: 90,80%(HORA)   52,84%(MÊS)</v>
          </cell>
        </row>
        <row r="11397">
          <cell r="A11397" t="str">
            <v>ABRANGÊNCI</v>
          </cell>
          <cell r="B11397" t="str">
            <v>A : NACIONAL                                              LOCALIDADE  : BELO</v>
          </cell>
          <cell r="C11397" t="str">
            <v>HORI</v>
          </cell>
        </row>
        <row r="11398">
          <cell r="A11398" t="str">
            <v>REF.COLETA</v>
          </cell>
          <cell r="B11398" t="str">
            <v>: MEDIANO</v>
          </cell>
          <cell r="D11398" t="str">
            <v>TA</v>
          </cell>
          <cell r="E11398" t="str">
            <v>: 05/2016</v>
          </cell>
        </row>
        <row r="11399">
          <cell r="A11399" t="str">
            <v>CÓDIGO</v>
          </cell>
          <cell r="B11399" t="str">
            <v>|D E S C R I Ç Ã O                                                   |UN</v>
          </cell>
          <cell r="C11399" t="str">
            <v>IDADE</v>
          </cell>
          <cell r="D11399" t="str">
            <v>DE</v>
          </cell>
          <cell r="E11399" t="str">
            <v>|CUSTO TOTA</v>
          </cell>
        </row>
        <row r="11400">
          <cell r="A11400" t="str">
            <v>VÍNCULO...</v>
          </cell>
          <cell r="B11400" t="str">
            <v>..: CAIXA REFERENCIAL</v>
          </cell>
        </row>
        <row r="11401">
          <cell r="A11401">
            <v>89901</v>
          </cell>
          <cell r="B11401" t="str">
            <v>ESCAVAÇÃO VERTICAL A CÉU ABERTO, INCLUINDO CARGA, DESCARGA E TRANSPORT</v>
          </cell>
          <cell r="C11401" t="str">
            <v>M3</v>
          </cell>
          <cell r="D11401" t="str">
            <v>CR</v>
          </cell>
          <cell r="E11401">
            <v>17.66</v>
          </cell>
        </row>
        <row r="11402">
          <cell r="A11402" t="str">
            <v>E, EM SOLO</v>
          </cell>
          <cell r="B11402" t="str">
            <v>DE 1ª CATEGORIA COM ESCAVADEIRA HIDRÁULICA (CAÇAMBA: 0,8 M³</v>
          </cell>
        </row>
        <row r="11403">
          <cell r="A11403" t="str">
            <v>/ 111 HP),</v>
          </cell>
          <cell r="B11403" t="str">
            <v>FROTA DE 8 CAMINHÕES BASCULANTES DE 14 M³, DMT DE 15 KM E</v>
          </cell>
        </row>
        <row r="11404">
          <cell r="A11404" t="str">
            <v>VELOCIDADE</v>
          </cell>
          <cell r="B11404" t="str">
            <v>MÉDIA 45 KM/H. AF_12/2013</v>
          </cell>
        </row>
        <row r="11405">
          <cell r="A11405">
            <v>89902</v>
          </cell>
          <cell r="B11405" t="str">
            <v>ESCAVAÇÃO VERTICAL A CÉU ABERTO, INCLUINDO CARGA, DESCARGA E TRANSPORT</v>
          </cell>
          <cell r="C11405" t="str">
            <v>M3</v>
          </cell>
          <cell r="D11405" t="str">
            <v>CR</v>
          </cell>
          <cell r="E11405">
            <v>33.950000000000003</v>
          </cell>
        </row>
        <row r="11406">
          <cell r="A11406" t="str">
            <v>E, EM SOLO</v>
          </cell>
          <cell r="B11406" t="str">
            <v>DE 1ª CATEGORIA COM ESCAVADEIRA HIDRÁULICA (CAÇAMBA: 0,8 M³</v>
          </cell>
        </row>
        <row r="11407">
          <cell r="A11407" t="str">
            <v>/ 111 HP),</v>
          </cell>
          <cell r="B11407" t="str">
            <v>FROTA DE 16 CAMINHÕES BASCULANTES DE 14 M³, DMT DE 20 KM E</v>
          </cell>
        </row>
        <row r="11408">
          <cell r="A11408" t="str">
            <v>VELOCIDADE</v>
          </cell>
          <cell r="B11408" t="str">
            <v>MÉDIA 24 KM/H. AF_12/2013</v>
          </cell>
        </row>
        <row r="11409">
          <cell r="A11409">
            <v>89903</v>
          </cell>
          <cell r="B11409" t="str">
            <v>ESCAVAÇÃO VERTICAL A CÉU ABERTO, INCLUINDO CARGA, DESCARGA E TRANSPORT</v>
          </cell>
          <cell r="C11409" t="str">
            <v>M3</v>
          </cell>
          <cell r="D11409" t="str">
            <v>CR</v>
          </cell>
          <cell r="E11409">
            <v>5.7</v>
          </cell>
        </row>
        <row r="11410">
          <cell r="A11410" t="str">
            <v>E, EM SOLO</v>
          </cell>
          <cell r="B11410" t="str">
            <v>DE 1ª CATEGORIA COM ESCAVADEIRA HIDRÁULICA (CAÇAMBA: 0,8 M³</v>
          </cell>
        </row>
        <row r="11411">
          <cell r="A11411" t="str">
            <v>/ 111 HP),</v>
          </cell>
          <cell r="B11411" t="str">
            <v>FROTA DE 2 CAMINHÕES BASCULANTES DE 18 M³, DMT DE 0,2 KM E</v>
          </cell>
        </row>
        <row r="11412">
          <cell r="A11412" t="str">
            <v>VELOCIDADE</v>
          </cell>
          <cell r="B11412" t="str">
            <v>MÉDIA 4 KM/H. AF_12/2013</v>
          </cell>
        </row>
        <row r="11413">
          <cell r="A11413">
            <v>89904</v>
          </cell>
          <cell r="B11413" t="str">
            <v>ESCAVAÇÃO VERTICAL A CÉU ABERTO, INCLUINDO CARGA, DESCARGA E TRANSPORT</v>
          </cell>
          <cell r="C11413" t="str">
            <v>M3</v>
          </cell>
          <cell r="D11413" t="str">
            <v>CR</v>
          </cell>
          <cell r="E11413">
            <v>5.72</v>
          </cell>
        </row>
        <row r="11414">
          <cell r="A11414" t="str">
            <v>E, EM SOLO</v>
          </cell>
          <cell r="B11414" t="str">
            <v>DE 1ª CATEGORIA COM ESCAVADEIRA HIDRÁULICA (CAÇAMBA: 0,8 M³</v>
          </cell>
        </row>
        <row r="11415">
          <cell r="A11415" t="str">
            <v>/ 111 HP),</v>
          </cell>
          <cell r="B11415" t="str">
            <v>FROTA DE 2 CAMINHÕES BASCULANTES DE 18 M³, DMT DE 0,3 KM E</v>
          </cell>
        </row>
        <row r="11416">
          <cell r="A11416" t="str">
            <v>VELOCIDADE</v>
          </cell>
          <cell r="B11416" t="str">
            <v>MÉDIA 5,9KM/H. AF_12/2013</v>
          </cell>
        </row>
        <row r="11417">
          <cell r="A11417">
            <v>89905</v>
          </cell>
          <cell r="B11417" t="str">
            <v>ESCAVAÇÃO VERTICAL A CÉU ABERTO, INCLUINDO CARGA, DESCARGA E TRANSPORT</v>
          </cell>
          <cell r="C11417" t="str">
            <v>M3</v>
          </cell>
          <cell r="D11417" t="str">
            <v>CR</v>
          </cell>
          <cell r="E11417">
            <v>5.9</v>
          </cell>
        </row>
        <row r="11418">
          <cell r="A11418" t="str">
            <v>E, EM SOLO</v>
          </cell>
          <cell r="B11418" t="str">
            <v>DE 1ª CATEGORIA COM ESCAVADEIRA HIDRÁULICA (CAÇAMBA: 0,8 M³</v>
          </cell>
        </row>
        <row r="11419">
          <cell r="A11419" t="str">
            <v>/ 111 HP),</v>
          </cell>
          <cell r="B11419" t="str">
            <v>FROTA DE 2 CAMINHÕES BASCULANTES DE 18 M³, DMT DE 0,6 KM E</v>
          </cell>
        </row>
        <row r="11420">
          <cell r="A11420" t="str">
            <v>VELOCIDADE</v>
          </cell>
          <cell r="B11420" t="str">
            <v>MÉDIA 10 KM/H. AF_12/2013</v>
          </cell>
        </row>
        <row r="11421">
          <cell r="A11421">
            <v>89906</v>
          </cell>
          <cell r="B11421" t="str">
            <v>ESCAVAÇÃO VERTICAL A CÉU ABERTO, INCLUINDO CARGA, DESCARGA E TRANSPORT</v>
          </cell>
          <cell r="C11421" t="str">
            <v>M3</v>
          </cell>
          <cell r="D11421" t="str">
            <v>CR</v>
          </cell>
          <cell r="E11421">
            <v>5.84</v>
          </cell>
        </row>
        <row r="11422">
          <cell r="A11422" t="str">
            <v>E, EM SOLO</v>
          </cell>
          <cell r="B11422" t="str">
            <v>DE 1ª CATEGORIA COM ESCAVADEIRA HIDRÁULICA (CAÇAMBA: 0,8 M³</v>
          </cell>
        </row>
        <row r="11423">
          <cell r="A11423" t="str">
            <v>/ 111 HP),</v>
          </cell>
          <cell r="B11423" t="str">
            <v>FROTA DE 2 CAMINHÕES BASCULANTES DE 18 M³, DMT DE 0,8 KM E</v>
          </cell>
        </row>
        <row r="11424">
          <cell r="A11424" t="str">
            <v>VELOCIDADE</v>
          </cell>
          <cell r="B11424" t="str">
            <v>MÉDIA 14 KM/H. AF_12/2013</v>
          </cell>
        </row>
        <row r="11425">
          <cell r="A11425">
            <v>89907</v>
          </cell>
          <cell r="B11425" t="str">
            <v>ESCAVAÇÃO VERTICAL A CÉU ABERTO, INCLUINDO CARGA, DESCARGA E TRANSPORT</v>
          </cell>
          <cell r="C11425" t="str">
            <v>M3</v>
          </cell>
          <cell r="D11425" t="str">
            <v>CR</v>
          </cell>
          <cell r="E11425">
            <v>6.64</v>
          </cell>
        </row>
        <row r="11426">
          <cell r="A11426" t="str">
            <v>E, EM SOLO</v>
          </cell>
          <cell r="B11426" t="str">
            <v>DE 1ª CATEGORIA COM ESCAVADEIRA HIDRÁULICA (CAÇAMBA: 0,8 M³</v>
          </cell>
        </row>
        <row r="11427">
          <cell r="A11427" t="str">
            <v>/ 111 HP),</v>
          </cell>
          <cell r="B11427" t="str">
            <v>FROTA DE 3 CAMINHÕES BASCULANTES DE 18 M³, DMT DE 1 KM E V</v>
          </cell>
        </row>
        <row r="11428">
          <cell r="A11428" t="str">
            <v>ELOCIDADE</v>
          </cell>
          <cell r="B11428" t="str">
            <v>MÉDIA 15 KM/H. AF_12/2013</v>
          </cell>
        </row>
        <row r="11429">
          <cell r="A11429" t="str">
            <v>SINAPI - S</v>
          </cell>
          <cell r="B11429" t="str">
            <v>ISTEMA NACIONAL DE PESQUISA DE CUSTOS E ÍNDICES DA CONSTRUÇÃO CIVIL</v>
          </cell>
        </row>
        <row r="11430">
          <cell r="A11430" t="str">
            <v>PCI.817.01</v>
          </cell>
          <cell r="B11430" t="e">
            <v>#NAME?</v>
          </cell>
          <cell r="D11430" t="str">
            <v>EM</v>
          </cell>
          <cell r="E11430" t="str">
            <v>06/2016 AS 13:04:4</v>
          </cell>
        </row>
        <row r="11431">
          <cell r="D11431" t="str">
            <v>TA</v>
          </cell>
          <cell r="E11431" t="str">
            <v>TÉCNICA: 13/06/20</v>
          </cell>
        </row>
        <row r="11432">
          <cell r="A11432" t="str">
            <v>ENCARGOS S</v>
          </cell>
          <cell r="B11432" t="str">
            <v>OCIAIS DESONERADOS: 90,80%(HORA)   52,84%(MÊS)</v>
          </cell>
        </row>
        <row r="11433">
          <cell r="A11433" t="str">
            <v>ABRANGÊNCI</v>
          </cell>
          <cell r="B11433" t="str">
            <v>A : NACIONAL                                              LOCALIDADE  : BELO</v>
          </cell>
          <cell r="C11433" t="str">
            <v>HORI</v>
          </cell>
        </row>
        <row r="11434">
          <cell r="A11434" t="str">
            <v>REF.COLETA</v>
          </cell>
          <cell r="B11434" t="str">
            <v>: MEDIANO</v>
          </cell>
          <cell r="D11434" t="str">
            <v>TA</v>
          </cell>
          <cell r="E11434" t="str">
            <v>: 05/2016</v>
          </cell>
        </row>
        <row r="11435">
          <cell r="A11435" t="str">
            <v>CÓDIGO</v>
          </cell>
          <cell r="B11435" t="str">
            <v>|D E S C R I Ç Ã O                                                   |UN</v>
          </cell>
          <cell r="C11435" t="str">
            <v>IDADE</v>
          </cell>
          <cell r="D11435" t="str">
            <v>DE</v>
          </cell>
          <cell r="E11435" t="str">
            <v>|CUSTO TOTA</v>
          </cell>
        </row>
        <row r="11436">
          <cell r="A11436" t="str">
            <v>VÍNCULO...</v>
          </cell>
          <cell r="B11436" t="str">
            <v>..: CAIXA REFERENCIAL</v>
          </cell>
        </row>
        <row r="11437">
          <cell r="A11437">
            <v>89908</v>
          </cell>
          <cell r="B11437" t="str">
            <v>ESCAVAÇÃO VERTICAL A CÉU ABERTO, INCLUINDO CARGA, DESCARGA E TRANSPORT</v>
          </cell>
          <cell r="C11437" t="str">
            <v>M3</v>
          </cell>
          <cell r="D11437" t="str">
            <v>CR</v>
          </cell>
          <cell r="E11437">
            <v>8.9499999999999993</v>
          </cell>
        </row>
        <row r="11438">
          <cell r="A11438" t="str">
            <v>E, EM SOLO</v>
          </cell>
          <cell r="B11438" t="str">
            <v>DE 1ª CATEGORIA COM ESCAVADEIRA HIDRÁULICA (CAÇAMBA: 0,8 M³</v>
          </cell>
        </row>
        <row r="11439">
          <cell r="A11439" t="str">
            <v>/ 111 HP),</v>
          </cell>
          <cell r="B11439" t="str">
            <v>FROTA DE 4 CAMINHÕES BASCULANTES DE 18 M³, DMT DE 1,5 KM E</v>
          </cell>
        </row>
        <row r="11440">
          <cell r="A11440" t="str">
            <v>VELOCIDADE</v>
          </cell>
          <cell r="B11440" t="str">
            <v>MÉDIA 18 KM/H. AF_12/2013</v>
          </cell>
        </row>
        <row r="11441">
          <cell r="A11441">
            <v>89909</v>
          </cell>
          <cell r="B11441" t="str">
            <v>ESCAVAÇÃO VERTICAL A CÉU ABERTO, INCLUINDO CARGA, DESCARGA E TRANSPORT</v>
          </cell>
          <cell r="C11441" t="str">
            <v>M3</v>
          </cell>
          <cell r="D11441" t="str">
            <v>CR</v>
          </cell>
          <cell r="E11441">
            <v>9.09</v>
          </cell>
        </row>
        <row r="11442">
          <cell r="A11442" t="str">
            <v>E, EM SOLO</v>
          </cell>
          <cell r="B11442" t="str">
            <v>DE 1ª CATEGORIA COM ESCAVADEIRA HIDRÁULICA (CAÇAMBA: 0,8 M³</v>
          </cell>
        </row>
        <row r="11443">
          <cell r="A11443" t="str">
            <v>/ 111 HP),</v>
          </cell>
          <cell r="B11443" t="str">
            <v>FROTA DE 4 CAMINHÕES BASCULANTES DE 18 M³, DMT DE 2 KM E V</v>
          </cell>
        </row>
        <row r="11444">
          <cell r="A11444" t="str">
            <v>ELOCIDADE</v>
          </cell>
          <cell r="B11444" t="str">
            <v>MÉDIA 22 KM/H. AF_12/2013</v>
          </cell>
        </row>
        <row r="11445">
          <cell r="A11445">
            <v>89910</v>
          </cell>
          <cell r="B11445" t="str">
            <v>ESCAVAÇÃO VERTICAL A CÉU ABERTO, INCLUINDO CARGA, DESCARGA E TRANSPORT</v>
          </cell>
          <cell r="C11445" t="str">
            <v>M3</v>
          </cell>
          <cell r="D11445" t="str">
            <v>CR</v>
          </cell>
          <cell r="E11445">
            <v>7.84</v>
          </cell>
        </row>
        <row r="11446">
          <cell r="A11446" t="str">
            <v>E, EM SOLO</v>
          </cell>
          <cell r="B11446" t="str">
            <v>DE 1ª CATEGORIA COM ESCAVADEIRA HIDRÁULICA (CAÇAMBA: 0,8 M³</v>
          </cell>
        </row>
        <row r="11447">
          <cell r="A11447" t="str">
            <v>/ 111 HP),</v>
          </cell>
          <cell r="B11447" t="str">
            <v>FROTA DE 3 CAMINHÕES BASCULANTES DE 18 M³, DMT DE 2 KM E V</v>
          </cell>
        </row>
        <row r="11448">
          <cell r="A11448" t="str">
            <v>ELOCIDADE</v>
          </cell>
          <cell r="B11448" t="str">
            <v>MÉDIA 35 KM/H. AF_12/2013</v>
          </cell>
        </row>
        <row r="11449">
          <cell r="A11449">
            <v>89911</v>
          </cell>
          <cell r="B11449" t="str">
            <v>ESCAVAÇÃO VERTICAL A CÉU ABERTO, INCLUINDO CARGA, DESCARGA E TRANSPORT</v>
          </cell>
          <cell r="C11449" t="str">
            <v>M3</v>
          </cell>
          <cell r="D11449" t="str">
            <v>CR</v>
          </cell>
          <cell r="E11449">
            <v>10.87</v>
          </cell>
        </row>
        <row r="11450">
          <cell r="A11450" t="str">
            <v>E, EM SOLO</v>
          </cell>
          <cell r="B11450" t="str">
            <v>DE 1ª CATEGORIA COM ESCAVADEIRA HIDRÁULICA (CAÇAMBA: 0,8 M³</v>
          </cell>
        </row>
        <row r="11451">
          <cell r="A11451" t="str">
            <v>/ 111 HP),</v>
          </cell>
          <cell r="B11451" t="str">
            <v>FROTA DE 5 CAMINHÕES BASCULANTES DE 18 M³, DMT DE 3 KM E V</v>
          </cell>
        </row>
        <row r="11452">
          <cell r="A11452" t="str">
            <v>ELOCIDADE</v>
          </cell>
          <cell r="B11452" t="str">
            <v>MÉDIA 20 KM/H. AF_12/2013</v>
          </cell>
        </row>
        <row r="11453">
          <cell r="A11453">
            <v>89912</v>
          </cell>
          <cell r="B11453" t="str">
            <v>ESCAVAÇÃO VERTICAL A CÉU ABERTO, INCLUINDO CARGA, DESCARGA E TRANSPORT</v>
          </cell>
          <cell r="C11453" t="str">
            <v>M3</v>
          </cell>
          <cell r="D11453" t="str">
            <v>CR</v>
          </cell>
          <cell r="E11453">
            <v>11.52</v>
          </cell>
        </row>
        <row r="11454">
          <cell r="A11454" t="str">
            <v>E, EM SOLO</v>
          </cell>
          <cell r="B11454" t="str">
            <v>DE 1ª CATEGORIA COM ESCAVADEIRA HIDRÁULICA (CAÇAMBA: 0,8 M³</v>
          </cell>
        </row>
        <row r="11455">
          <cell r="A11455" t="str">
            <v>/ 111 HP),</v>
          </cell>
          <cell r="B11455" t="str">
            <v>FROTA DE 5 CAMINHÕES BASCULANTES DE 18 M³, DMT DE 4 KM E V</v>
          </cell>
        </row>
        <row r="11456">
          <cell r="A11456" t="str">
            <v>ELOCIDADE</v>
          </cell>
          <cell r="B11456" t="str">
            <v>MÉDIA 22 KM/H. AF_12/2013</v>
          </cell>
        </row>
        <row r="11457">
          <cell r="A11457">
            <v>89913</v>
          </cell>
          <cell r="B11457" t="str">
            <v>ESCAVAÇÃO VERTICAL A CÉU ABERTO, INCLUINDO CARGA, DESCARGA E TRANSPORT</v>
          </cell>
          <cell r="C11457" t="str">
            <v>M3</v>
          </cell>
          <cell r="D11457" t="str">
            <v>CR</v>
          </cell>
          <cell r="E11457">
            <v>13.94</v>
          </cell>
        </row>
        <row r="11458">
          <cell r="A11458" t="str">
            <v>E, EM SOLO</v>
          </cell>
          <cell r="B11458" t="str">
            <v>DE 1ª CATEGORIA COM ESCAVADEIRA HIDRÁULICA (CAÇAMBA: 0,8 M³</v>
          </cell>
        </row>
        <row r="11459">
          <cell r="A11459" t="str">
            <v>/ 111 HP),</v>
          </cell>
          <cell r="B11459" t="str">
            <v>FROTA DE 6 CAMINHÕES BASCULANTES DE 18 M³, DMT DE 6 KM E V</v>
          </cell>
        </row>
        <row r="11460">
          <cell r="A11460" t="str">
            <v>ELOCIDADE</v>
          </cell>
          <cell r="B11460" t="str">
            <v>MÉDIA 22 KM/H. AF_12/2013</v>
          </cell>
        </row>
        <row r="11461">
          <cell r="A11461">
            <v>89914</v>
          </cell>
          <cell r="B11461" t="str">
            <v>ESCAVAÇÃO VERTICAL A CÉU ABERTO, INCLUINDO CARGA, DESCARGA E TRANSPORT</v>
          </cell>
          <cell r="C11461" t="str">
            <v>M3</v>
          </cell>
          <cell r="D11461" t="str">
            <v>CR</v>
          </cell>
          <cell r="E11461">
            <v>11.31</v>
          </cell>
        </row>
        <row r="11462">
          <cell r="A11462" t="str">
            <v>E, EM SOLO</v>
          </cell>
          <cell r="B11462" t="str">
            <v>DE 1ª CATEGORIA COM ESCAVADEIRA HIDRÁULICA (CAÇAMBA: 0,8 M³</v>
          </cell>
        </row>
        <row r="11463">
          <cell r="A11463" t="str">
            <v>/ 111 HP),</v>
          </cell>
          <cell r="B11463" t="str">
            <v>FROTA DE 5 CAMINHÕES BASCULANTES DE 18 M³, DMT DE 6 KM E V</v>
          </cell>
        </row>
        <row r="11464">
          <cell r="A11464" t="str">
            <v>ELOCIDADE</v>
          </cell>
          <cell r="B11464" t="str">
            <v>MÉDIA 35 KM/H. AF_12/2013</v>
          </cell>
        </row>
        <row r="11465">
          <cell r="A11465" t="str">
            <v>SINAPI - S</v>
          </cell>
          <cell r="B11465" t="str">
            <v>ISTEMA NACIONAL DE PESQUISA DE CUSTOS E ÍNDICES DA CONSTRUÇÃO CIVIL</v>
          </cell>
        </row>
        <row r="11466">
          <cell r="A11466" t="str">
            <v>PCI.817.01</v>
          </cell>
          <cell r="B11466" t="e">
            <v>#NAME?</v>
          </cell>
          <cell r="D11466" t="str">
            <v>EM</v>
          </cell>
          <cell r="E11466" t="str">
            <v>06/2016 AS 13:04:4</v>
          </cell>
        </row>
        <row r="11467">
          <cell r="D11467" t="str">
            <v>TA</v>
          </cell>
          <cell r="E11467" t="str">
            <v>TÉCNICA: 13/06/20</v>
          </cell>
        </row>
        <row r="11468">
          <cell r="A11468" t="str">
            <v>ENCARGOS S</v>
          </cell>
          <cell r="B11468" t="str">
            <v>OCIAIS DESONERADOS: 90,80%(HORA)   52,84%(MÊS)</v>
          </cell>
        </row>
        <row r="11469">
          <cell r="A11469" t="str">
            <v>ABRANGÊNCI</v>
          </cell>
          <cell r="B11469" t="str">
            <v>A : NACIONAL                                              LOCALIDADE  : BELO</v>
          </cell>
          <cell r="C11469" t="str">
            <v>HORI</v>
          </cell>
        </row>
        <row r="11470">
          <cell r="A11470" t="str">
            <v>REF.COLETA</v>
          </cell>
          <cell r="B11470" t="str">
            <v>: MEDIANO</v>
          </cell>
          <cell r="D11470" t="str">
            <v>TA</v>
          </cell>
          <cell r="E11470" t="str">
            <v>: 05/2016</v>
          </cell>
        </row>
        <row r="11471">
          <cell r="A11471" t="str">
            <v>CÓDIGO</v>
          </cell>
          <cell r="B11471" t="str">
            <v>|D E S C R I Ç Ã O                                                   |UN</v>
          </cell>
          <cell r="C11471" t="str">
            <v>IDADE</v>
          </cell>
          <cell r="D11471" t="str">
            <v>DE</v>
          </cell>
          <cell r="E11471" t="str">
            <v>|CUSTO TOTA</v>
          </cell>
        </row>
        <row r="11472">
          <cell r="A11472" t="str">
            <v>VÍNCULO...</v>
          </cell>
          <cell r="B11472" t="str">
            <v>..: CAIXA REFERENCIAL</v>
          </cell>
        </row>
        <row r="11473">
          <cell r="A11473">
            <v>89915</v>
          </cell>
          <cell r="B11473" t="str">
            <v>ESCAVAÇÃO VERTICAL A CÉU ABERTO, INCLUINDO CARGA, DESCARGA E TRANSPORT</v>
          </cell>
          <cell r="C11473" t="str">
            <v>M3</v>
          </cell>
          <cell r="D11473" t="str">
            <v>CR</v>
          </cell>
          <cell r="E11473">
            <v>16.350000000000001</v>
          </cell>
        </row>
        <row r="11474">
          <cell r="A11474" t="str">
            <v>E, EM SOLO</v>
          </cell>
          <cell r="B11474" t="str">
            <v>DE 1ª CATEGORIA COM ESCAVADEIRA HIDRÁULICA (CAÇAMBA: 0,8 M³</v>
          </cell>
        </row>
        <row r="11475">
          <cell r="A11475" t="str">
            <v>/ 111 HP),</v>
          </cell>
          <cell r="B11475" t="str">
            <v>FROTA DE 7 CAMINHÕES BASCULANTES DE 18 M³, DMT DE 8 KM E V</v>
          </cell>
        </row>
        <row r="11476">
          <cell r="A11476" t="str">
            <v>ELOCIDADE</v>
          </cell>
          <cell r="B11476" t="str">
            <v>MÉDIA 22 KM/H. AF_12/2013</v>
          </cell>
        </row>
        <row r="11477">
          <cell r="A11477">
            <v>89916</v>
          </cell>
          <cell r="B11477" t="str">
            <v>ESCAVAÇÃO VERTICAL A CÉU ABERTO, INCLUINDO CARGA, DESCARGA E TRANSPORT</v>
          </cell>
          <cell r="C11477" t="str">
            <v>M3</v>
          </cell>
          <cell r="D11477" t="str">
            <v>CR</v>
          </cell>
          <cell r="E11477">
            <v>19.37</v>
          </cell>
        </row>
        <row r="11478">
          <cell r="A11478" t="str">
            <v>E, EM SOLO</v>
          </cell>
          <cell r="B11478" t="str">
            <v>DE 1ª CATEGORIA COM ESCAVADEIRA HIDRÁULICA (CAÇAMBA: 0,8 M³</v>
          </cell>
        </row>
        <row r="11479">
          <cell r="A11479" t="str">
            <v>/ 111 HP),</v>
          </cell>
          <cell r="B11479" t="str">
            <v>FROTA DE 9 CAMINHÕES BASCULANTES DE 18 M³, DMT DE 10 KM E</v>
          </cell>
        </row>
        <row r="11480">
          <cell r="A11480" t="str">
            <v>VELOCIDADE</v>
          </cell>
          <cell r="B11480" t="str">
            <v>MÉDIA 22 KM/H. AF_12/2013</v>
          </cell>
        </row>
        <row r="11481">
          <cell r="A11481">
            <v>89917</v>
          </cell>
          <cell r="B11481" t="str">
            <v>ESCAVAÇÃO VERTICAL A CÉU ABERTO, INCLUINDO CARGA, DESCARGA E TRANSPORT</v>
          </cell>
          <cell r="C11481" t="str">
            <v>M3</v>
          </cell>
          <cell r="D11481" t="str">
            <v>CR</v>
          </cell>
          <cell r="E11481">
            <v>14.2</v>
          </cell>
        </row>
        <row r="11482">
          <cell r="A11482" t="str">
            <v>E, EM SOLO</v>
          </cell>
          <cell r="B11482" t="str">
            <v>DE 1ª CATEGORIA COM ESCAVADEIRA HIDRÁULICA (CAÇAMBA: 0,8 M³</v>
          </cell>
        </row>
        <row r="11483">
          <cell r="A11483" t="str">
            <v>/ 111 HP),</v>
          </cell>
          <cell r="B11483" t="str">
            <v>FROTA DE 6 CAMINHÕES BASCULANTES DE 18 M³, DMT DE 10 KM E</v>
          </cell>
        </row>
        <row r="11484">
          <cell r="A11484" t="str">
            <v>VELOCIDADE</v>
          </cell>
          <cell r="B11484" t="str">
            <v>MÉDIA 35 KM/H. AF_12/2013</v>
          </cell>
        </row>
        <row r="11485">
          <cell r="A11485">
            <v>89918</v>
          </cell>
          <cell r="B11485" t="str">
            <v>ESCAVAÇÃO VERTICAL A CÉU ABERTO, INCLUINDO CARGA, DESCARGA E TRANSPORT</v>
          </cell>
          <cell r="C11485" t="str">
            <v>M3</v>
          </cell>
          <cell r="D11485" t="str">
            <v>CR</v>
          </cell>
          <cell r="E11485">
            <v>23.96</v>
          </cell>
        </row>
        <row r="11486">
          <cell r="A11486" t="str">
            <v>E, EM SOLO</v>
          </cell>
          <cell r="B11486" t="str">
            <v>DE 1ª CATEGORIA COM ESCAVADEIRA HIDRÁULICA (CAÇAMBA: 0,8 M³</v>
          </cell>
        </row>
        <row r="11487">
          <cell r="A11487" t="str">
            <v>/ 111 HP),</v>
          </cell>
          <cell r="B11487" t="str">
            <v>FROTA DE 11 CAMINHÕES BASCULANTES DE 18 M³, DMT DE 15 KM E</v>
          </cell>
        </row>
        <row r="11488">
          <cell r="A11488" t="str">
            <v>VELOCIDADE</v>
          </cell>
          <cell r="B11488" t="str">
            <v>MÉDIA 24 KM/H. AF_12/2013</v>
          </cell>
        </row>
        <row r="11489">
          <cell r="A11489">
            <v>89919</v>
          </cell>
          <cell r="B11489" t="str">
            <v>ESCAVAÇÃO VERTICAL A CÉU ABERTO, INCLUINDO CARGA, DESCARGA E TRANSPORT</v>
          </cell>
          <cell r="C11489" t="str">
            <v>M3</v>
          </cell>
          <cell r="D11489" t="str">
            <v>CR</v>
          </cell>
          <cell r="E11489">
            <v>15.74</v>
          </cell>
        </row>
        <row r="11490">
          <cell r="A11490" t="str">
            <v>E, EM SOLO</v>
          </cell>
          <cell r="B11490" t="str">
            <v>DE 1ª CATEGORIA COM ESCAVADEIRA HIDRÁULICA (CAÇAMBA: 0,8 M³</v>
          </cell>
        </row>
        <row r="11491">
          <cell r="A11491" t="str">
            <v>/ 111 HP),</v>
          </cell>
          <cell r="B11491" t="str">
            <v>FROTA DE 7 CAMINHÕES BASCULANTES DE 18 M³, DMT DE 15 KM E</v>
          </cell>
        </row>
        <row r="11492">
          <cell r="A11492" t="str">
            <v>VELOCIDADE</v>
          </cell>
          <cell r="B11492" t="str">
            <v>MÉDIA 45 KM/H. AF_12/2013</v>
          </cell>
        </row>
        <row r="11493">
          <cell r="A11493">
            <v>89920</v>
          </cell>
          <cell r="B11493" t="str">
            <v>ESCAVAÇÃO VERTICAL A CÉU ABERTO, INCLUINDO CARGA, DESCARGA E TRANSPORT</v>
          </cell>
          <cell r="C11493" t="str">
            <v>M3</v>
          </cell>
          <cell r="D11493" t="str">
            <v>CR</v>
          </cell>
          <cell r="E11493">
            <v>29.34</v>
          </cell>
        </row>
        <row r="11494">
          <cell r="A11494" t="str">
            <v>E, EM SOLO</v>
          </cell>
          <cell r="B11494" t="str">
            <v>DE 1ª CATEGORIA COM ESCAVADEIRA HIDRÁULICA (CAÇAMBA: 0,8 M³</v>
          </cell>
        </row>
        <row r="11495">
          <cell r="A11495" t="str">
            <v>/ 111 HP),</v>
          </cell>
          <cell r="B11495" t="str">
            <v>FROTA DE 13 CAMINHÕES BASCULANTES DE 18 M³, DMT DE 20 KM E</v>
          </cell>
        </row>
        <row r="11496">
          <cell r="A11496" t="str">
            <v>VELOCIDADE</v>
          </cell>
          <cell r="B11496" t="str">
            <v>MÉDIA 24 KM/H. AF_12/2013</v>
          </cell>
        </row>
        <row r="11497">
          <cell r="A11497">
            <v>89921</v>
          </cell>
          <cell r="B11497" t="str">
            <v>ESCAVAÇÃO VERTICAL A CÉU ABERTO, INCLUINDO CARGA, DESCARGA E TRANSPORT</v>
          </cell>
          <cell r="C11497" t="str">
            <v>M3</v>
          </cell>
          <cell r="D11497" t="str">
            <v>CR</v>
          </cell>
          <cell r="E11497">
            <v>5.32</v>
          </cell>
        </row>
        <row r="11498">
          <cell r="A11498" t="str">
            <v>E, EM SOLO</v>
          </cell>
          <cell r="B11498" t="str">
            <v>DE 1ª CATEGORIA COM ESCAVADEIRA HIDRÁULICA (CAÇAMBA: 1,2 M³</v>
          </cell>
        </row>
        <row r="11499">
          <cell r="A11499" t="str">
            <v>/ 155 HP),</v>
          </cell>
          <cell r="B11499" t="str">
            <v>FROTA DE 3 CAMINHÕES BASCULANTES DE 14 M³, DMT DE 0,2 KM E</v>
          </cell>
        </row>
        <row r="11500">
          <cell r="A11500" t="str">
            <v>VELOCIDADE</v>
          </cell>
          <cell r="B11500" t="str">
            <v>MÉDIA 4 KM/H. AF_12/2013</v>
          </cell>
        </row>
        <row r="11501">
          <cell r="A11501" t="str">
            <v>SINAPI - S</v>
          </cell>
          <cell r="B11501" t="str">
            <v>ISTEMA NACIONAL DE PESQUISA DE CUSTOS E ÍNDICES DA CONSTRUÇÃO CIVIL</v>
          </cell>
        </row>
        <row r="11502">
          <cell r="A11502" t="str">
            <v>PCI.817.01</v>
          </cell>
          <cell r="B11502" t="e">
            <v>#NAME?</v>
          </cell>
          <cell r="D11502" t="str">
            <v>EM</v>
          </cell>
          <cell r="E11502" t="str">
            <v>06/2016 AS 13:04:4</v>
          </cell>
        </row>
        <row r="11503">
          <cell r="D11503" t="str">
            <v>TA</v>
          </cell>
          <cell r="E11503" t="str">
            <v>TÉCNICA: 13/06/20</v>
          </cell>
        </row>
        <row r="11504">
          <cell r="A11504" t="str">
            <v>ENCARGOS S</v>
          </cell>
          <cell r="B11504" t="str">
            <v>OCIAIS DESONERADOS: 90,80%(HORA)   52,84%(MÊS)</v>
          </cell>
        </row>
        <row r="11505">
          <cell r="A11505" t="str">
            <v>ABRANGÊNCI</v>
          </cell>
          <cell r="B11505" t="str">
            <v>A : NACIONAL                                              LOCALIDADE  : BELO</v>
          </cell>
          <cell r="C11505" t="str">
            <v>HORI</v>
          </cell>
        </row>
        <row r="11506">
          <cell r="A11506" t="str">
            <v>REF.COLETA</v>
          </cell>
          <cell r="B11506" t="str">
            <v>: MEDIANO</v>
          </cell>
          <cell r="D11506" t="str">
            <v>TA</v>
          </cell>
          <cell r="E11506" t="str">
            <v>: 05/2016</v>
          </cell>
        </row>
        <row r="11507">
          <cell r="A11507" t="str">
            <v>CÓDIGO</v>
          </cell>
          <cell r="B11507" t="str">
            <v>|D E S C R I Ç Ã O                                                   |UN</v>
          </cell>
          <cell r="C11507" t="str">
            <v>IDADE</v>
          </cell>
          <cell r="D11507" t="str">
            <v>DE</v>
          </cell>
          <cell r="E11507" t="str">
            <v>|CUSTO TOTA</v>
          </cell>
        </row>
        <row r="11508">
          <cell r="A11508" t="str">
            <v>VÍNCULO...</v>
          </cell>
          <cell r="B11508" t="str">
            <v>..: CAIXA REFERENCIAL</v>
          </cell>
        </row>
        <row r="11509">
          <cell r="A11509">
            <v>89922</v>
          </cell>
          <cell r="B11509" t="str">
            <v>ESCAVAÇÃO VERTICAL A CÉU ABERTO, INCLUINDO CARGA, DESCARGA E TRANSPORT</v>
          </cell>
          <cell r="C11509" t="str">
            <v>M3</v>
          </cell>
          <cell r="D11509" t="str">
            <v>CR</v>
          </cell>
          <cell r="E11509">
            <v>5.35</v>
          </cell>
        </row>
        <row r="11510">
          <cell r="A11510" t="str">
            <v>E, EM SOLO</v>
          </cell>
          <cell r="B11510" t="str">
            <v>DE 1ª CATEGORIA COM ESCAVADEIRA HIDRÁULICA (CAÇAMBA: 1,2 M³</v>
          </cell>
        </row>
        <row r="11511">
          <cell r="A11511" t="str">
            <v>/ 155 HP),</v>
          </cell>
          <cell r="B11511" t="str">
            <v>FROTA DE 3 CAMINHÕES BASCULANTES DE 14 M³, DMT DE 0,3 KM E</v>
          </cell>
        </row>
        <row r="11512">
          <cell r="A11512" t="str">
            <v>VELOCIDADE</v>
          </cell>
          <cell r="B11512" t="str">
            <v>MÉDIA 5,9 KM/H. AF_12/2013</v>
          </cell>
        </row>
        <row r="11513">
          <cell r="A11513">
            <v>89923</v>
          </cell>
          <cell r="B11513" t="str">
            <v>ESCAVAÇÃO VERTICAL A CÉU ABERTO, INCLUINDO CARGA, DESCARGA E TRANSPORT</v>
          </cell>
          <cell r="C11513" t="str">
            <v>M3</v>
          </cell>
          <cell r="D11513" t="str">
            <v>CR</v>
          </cell>
          <cell r="E11513">
            <v>5.55</v>
          </cell>
        </row>
        <row r="11514">
          <cell r="A11514" t="str">
            <v>E, EM SOLO</v>
          </cell>
          <cell r="B11514" t="str">
            <v>DE 1ª CATEGORIA COM ESCAVADEIRA HIDRÁULICA (CAÇAMBA: 1,2 M³</v>
          </cell>
        </row>
        <row r="11515">
          <cell r="A11515" t="str">
            <v>/ 155 HP),</v>
          </cell>
          <cell r="B11515" t="str">
            <v>FROTA DE 3 CAMINHÕES BASCULANTES DE 14 M³, DMT DE 0,6 KM E</v>
          </cell>
        </row>
        <row r="11516">
          <cell r="A11516" t="str">
            <v>VELOCIDADE</v>
          </cell>
          <cell r="B11516" t="str">
            <v>MÉDIA 10 KM/H. AF_12/2013</v>
          </cell>
        </row>
        <row r="11517">
          <cell r="A11517">
            <v>89924</v>
          </cell>
          <cell r="B11517" t="str">
            <v>ESCAVAÇÃO VERTICAL A CÉU ABERTO, INCLUINDO CARGA, DESCARGA E TRANSPORT</v>
          </cell>
          <cell r="C11517" t="str">
            <v>M3</v>
          </cell>
          <cell r="D11517" t="str">
            <v>CR</v>
          </cell>
          <cell r="E11517">
            <v>5.49</v>
          </cell>
        </row>
        <row r="11518">
          <cell r="A11518" t="str">
            <v>E, EM SOLO</v>
          </cell>
          <cell r="B11518" t="str">
            <v>DE 1ª CATEGORIA COM ESCAVADEIRA HIDRÁULICA (CAÇAMBA: 1,2 M³</v>
          </cell>
        </row>
        <row r="11519">
          <cell r="A11519" t="str">
            <v>/ 155 HP),</v>
          </cell>
          <cell r="B11519" t="str">
            <v>FROTA DE 3 CAMINHÕES BASCULANTES DE 14 M³, DMT DE 0,8 KM E</v>
          </cell>
        </row>
        <row r="11520">
          <cell r="A11520" t="str">
            <v>VELOCIDADE</v>
          </cell>
          <cell r="B11520" t="str">
            <v>MÉDIA 14 KM/H. AF_12/2013</v>
          </cell>
        </row>
        <row r="11521">
          <cell r="A11521">
            <v>89925</v>
          </cell>
          <cell r="B11521" t="str">
            <v>ESCAVAÇÃO VERTICAL A CÉU ABERTO, INCLUINDO CARGA, DESCARGA E TRANSPORT</v>
          </cell>
          <cell r="C11521" t="str">
            <v>M3</v>
          </cell>
          <cell r="D11521" t="str">
            <v>CR</v>
          </cell>
          <cell r="E11521">
            <v>5.7</v>
          </cell>
        </row>
        <row r="11522">
          <cell r="A11522" t="str">
            <v>E, EM SOLO</v>
          </cell>
          <cell r="B11522" t="str">
            <v>DE 1ª CATEGORIA COM ESCAVADEIRA HIDRÁULICA (CAÇAMBA: 1,2 M³</v>
          </cell>
        </row>
        <row r="11523">
          <cell r="A11523" t="str">
            <v>/ 155 HP),</v>
          </cell>
          <cell r="B11523" t="str">
            <v>FROTA DE 3 CAMINHÕES BASCULANTES DE 14 M³, DMT DE 1 KM E V</v>
          </cell>
        </row>
        <row r="11524">
          <cell r="A11524" t="str">
            <v>ELOCIDADE</v>
          </cell>
          <cell r="B11524" t="str">
            <v>MÉDIA 15 KM/H. AF_12/2013</v>
          </cell>
        </row>
        <row r="11525">
          <cell r="A11525">
            <v>89926</v>
          </cell>
          <cell r="B11525" t="str">
            <v>ESCAVAÇÃO VERTICAL A CÉU ABERTO, INCLUINDO CARGA, DESCARGA E TRANSPORT</v>
          </cell>
          <cell r="C11525" t="str">
            <v>M3</v>
          </cell>
          <cell r="D11525" t="str">
            <v>CR</v>
          </cell>
          <cell r="E11525">
            <v>8.5299999999999994</v>
          </cell>
        </row>
        <row r="11526">
          <cell r="A11526" t="str">
            <v>E, EM SOLO</v>
          </cell>
          <cell r="B11526" t="str">
            <v>DE 1ª CATEGORIA COM ESCAVADEIRA HIDRÁULICA (CAÇAMBA: 1,2 M³</v>
          </cell>
        </row>
        <row r="11527">
          <cell r="A11527" t="str">
            <v>/ 155 HP),</v>
          </cell>
          <cell r="B11527" t="str">
            <v>FROTA DE 5 CAMINHÕES BASCULANTES DE 14 M³, DMT DE 1,5 KM E</v>
          </cell>
        </row>
        <row r="11528">
          <cell r="A11528" t="str">
            <v>VELOCIDADE</v>
          </cell>
          <cell r="B11528" t="str">
            <v>MÉDIA 18 KM/H. AF_12/2013</v>
          </cell>
        </row>
        <row r="11529">
          <cell r="A11529">
            <v>89927</v>
          </cell>
          <cell r="B11529" t="str">
            <v>ESCAVAÇÃO VERTICAL A CÉU ABERTO, INCLUINDO CARGA, DESCARGA E TRANSPORT</v>
          </cell>
          <cell r="C11529" t="str">
            <v>M3</v>
          </cell>
          <cell r="D11529" t="str">
            <v>CR</v>
          </cell>
          <cell r="E11529">
            <v>8.7100000000000009</v>
          </cell>
        </row>
        <row r="11530">
          <cell r="A11530" t="str">
            <v>E, EM SOLO</v>
          </cell>
          <cell r="B11530" t="str">
            <v>DE 1ª CATEGORIA COM ESCAVADEIRA HIDRÁULICA (CAÇAMBA: 1,2 M³</v>
          </cell>
        </row>
        <row r="11531">
          <cell r="A11531" t="str">
            <v>/ 155 HP),</v>
          </cell>
          <cell r="B11531" t="str">
            <v>FROTA DE 5 CAMINHÕES BASCULANTES DE 14 M³, DMT DE 2 KM E V</v>
          </cell>
        </row>
        <row r="11532">
          <cell r="A11532" t="str">
            <v>ELOCIDADE</v>
          </cell>
          <cell r="B11532" t="str">
            <v>MÉDIA 22 KM/H. AF_12/2013</v>
          </cell>
        </row>
        <row r="11533">
          <cell r="A11533">
            <v>89928</v>
          </cell>
          <cell r="B11533" t="str">
            <v>ESCAVAÇÃO VERTICAL A CÉU ABERTO, INCLUINDO CARGA, DESCARGA E TRANSPORT</v>
          </cell>
          <cell r="C11533" t="str">
            <v>M3</v>
          </cell>
          <cell r="D11533" t="str">
            <v>CR</v>
          </cell>
          <cell r="E11533">
            <v>7.94</v>
          </cell>
        </row>
        <row r="11534">
          <cell r="A11534" t="str">
            <v>E, EM SOLO</v>
          </cell>
          <cell r="B11534" t="str">
            <v>DE 1ª CATEGORIA COM ESCAVADEIRA HIDRÁULICA (CAÇAMBA: 1,2 M³</v>
          </cell>
        </row>
        <row r="11535">
          <cell r="A11535" t="str">
            <v>/ 155 HP),</v>
          </cell>
          <cell r="B11535" t="str">
            <v>FROTA DE 5 CAMINHÕES BASCULANTES DE 14 M³, DMT DE 2 KM E V</v>
          </cell>
        </row>
        <row r="11536">
          <cell r="A11536" t="str">
            <v>ELOCIDADE</v>
          </cell>
          <cell r="B11536" t="str">
            <v>MÉDIA 35 KM/H. AF_12/2013</v>
          </cell>
        </row>
        <row r="11537">
          <cell r="A11537" t="str">
            <v>SINAPI - S</v>
          </cell>
          <cell r="B11537" t="str">
            <v>ISTEMA NACIONAL DE PESQUISA DE CUSTOS E ÍNDICES DA CONSTRUÇÃO CIVIL</v>
          </cell>
        </row>
        <row r="11538">
          <cell r="A11538" t="str">
            <v>PCI.817.01</v>
          </cell>
          <cell r="B11538" t="e">
            <v>#NAME?</v>
          </cell>
          <cell r="D11538" t="str">
            <v>EM</v>
          </cell>
          <cell r="E11538" t="str">
            <v>06/2016 AS 13:04:4</v>
          </cell>
        </row>
        <row r="11539">
          <cell r="D11539" t="str">
            <v>TA</v>
          </cell>
          <cell r="E11539" t="str">
            <v>TÉCNICA: 13/06/20</v>
          </cell>
        </row>
        <row r="11540">
          <cell r="A11540" t="str">
            <v>ENCARGOS S</v>
          </cell>
          <cell r="B11540" t="str">
            <v>OCIAIS DESONERADOS: 90,80%(HORA)   52,84%(MÊS)</v>
          </cell>
        </row>
        <row r="11541">
          <cell r="A11541" t="str">
            <v>ABRANGÊNCI</v>
          </cell>
          <cell r="B11541" t="str">
            <v>A : NACIONAL                                              LOCALIDADE  : BELO</v>
          </cell>
          <cell r="C11541" t="str">
            <v>HORI</v>
          </cell>
        </row>
        <row r="11542">
          <cell r="A11542" t="str">
            <v>REF.COLETA</v>
          </cell>
          <cell r="B11542" t="str">
            <v>: MEDIANO</v>
          </cell>
          <cell r="D11542" t="str">
            <v>TA</v>
          </cell>
          <cell r="E11542" t="str">
            <v>: 05/2016</v>
          </cell>
        </row>
        <row r="11543">
          <cell r="A11543" t="str">
            <v>CÓDIGO</v>
          </cell>
          <cell r="B11543" t="str">
            <v>|D E S C R I Ç Ã O                                                   |UN</v>
          </cell>
          <cell r="C11543" t="str">
            <v>IDADE</v>
          </cell>
          <cell r="D11543" t="str">
            <v>DE</v>
          </cell>
          <cell r="E11543" t="str">
            <v>|CUSTO TOTA</v>
          </cell>
        </row>
        <row r="11544">
          <cell r="A11544" t="str">
            <v>VÍNCULO...</v>
          </cell>
          <cell r="B11544" t="str">
            <v>..: CAIXA REFERENCIAL</v>
          </cell>
        </row>
        <row r="11545">
          <cell r="A11545">
            <v>89929</v>
          </cell>
          <cell r="B11545" t="str">
            <v>ESCAVAÇÃO VERTICAL A CÉU ABERTO, INCLUINDO CARGA, DESCARGA E TRANSPORT</v>
          </cell>
          <cell r="C11545" t="str">
            <v>M3</v>
          </cell>
          <cell r="D11545" t="str">
            <v>CR</v>
          </cell>
          <cell r="E11545">
            <v>10.94</v>
          </cell>
        </row>
        <row r="11546">
          <cell r="A11546" t="str">
            <v>E, EM SOLO</v>
          </cell>
          <cell r="B11546" t="str">
            <v>DE 1ª CATEGORIA COM ESCAVADEIRA HIDRÁULICA (CAÇAMBA: 1,2 M³</v>
          </cell>
        </row>
        <row r="11547">
          <cell r="A11547" t="str">
            <v>/ 155 HP),</v>
          </cell>
          <cell r="B11547" t="str">
            <v>FROTA DE 7 CAMINHÕES BASCULANTES DE 14 M³, DMT DE 3 KM E V</v>
          </cell>
        </row>
        <row r="11548">
          <cell r="A11548" t="str">
            <v>ELOCIDADE</v>
          </cell>
          <cell r="B11548" t="str">
            <v>MÉDIA 20 KM/H. AF_12/2013</v>
          </cell>
        </row>
        <row r="11549">
          <cell r="A11549">
            <v>89930</v>
          </cell>
          <cell r="B11549" t="str">
            <v>ESCAVAÇÃO VERTICAL A CÉU ABERTO, INCLUINDO CARGA, DESCARGA E TRANSPORT</v>
          </cell>
          <cell r="C11549" t="str">
            <v>M3</v>
          </cell>
          <cell r="D11549" t="str">
            <v>CR</v>
          </cell>
          <cell r="E11549">
            <v>11.64</v>
          </cell>
        </row>
        <row r="11550">
          <cell r="A11550" t="str">
            <v>E, EM SOLO</v>
          </cell>
          <cell r="B11550" t="str">
            <v>DE 1ª CATEGORIA COM ESCAVADEIRA HIDRÁULICA (CAÇAMBA: 1,2 M³</v>
          </cell>
        </row>
        <row r="11551">
          <cell r="A11551" t="str">
            <v>/ 155 HP),</v>
          </cell>
          <cell r="B11551" t="str">
            <v>FROTA DE 7 CAMINHÕES BASCULANTES DE 14 M³, DMT DE 4 KM E V</v>
          </cell>
        </row>
        <row r="11552">
          <cell r="A11552" t="str">
            <v>ELOCIDADE</v>
          </cell>
          <cell r="B11552" t="str">
            <v>MÉDIA 22 KM/H. AF_12/2013</v>
          </cell>
        </row>
        <row r="11553">
          <cell r="A11553">
            <v>89931</v>
          </cell>
          <cell r="B11553" t="str">
            <v>ESCAVAÇÃO VERTICAL A CÉU ABERTO, INCLUINDO CARGA, DESCARGA E TRANSPORT</v>
          </cell>
          <cell r="C11553" t="str">
            <v>M3</v>
          </cell>
          <cell r="D11553" t="str">
            <v>CR</v>
          </cell>
          <cell r="E11553">
            <v>14.6</v>
          </cell>
        </row>
        <row r="11554">
          <cell r="A11554" t="str">
            <v>E, EM SOLO</v>
          </cell>
          <cell r="B11554" t="str">
            <v>DE 1ª CATEGORIA COM ESCAVADEIRA HIDRÁULICA (CAÇAMBA: 1,2 M³</v>
          </cell>
        </row>
        <row r="11555">
          <cell r="A11555" t="str">
            <v>/ 155 HP),</v>
          </cell>
          <cell r="B11555" t="str">
            <v>FROTA DE 9 CAMINHÕES BASCULANTES DE 14 M³, DMT DE 6 KM E V</v>
          </cell>
        </row>
        <row r="11556">
          <cell r="A11556" t="str">
            <v>ELOCIDADE</v>
          </cell>
          <cell r="B11556" t="str">
            <v>MÉDIA 22 KM/H. AF_12/2013</v>
          </cell>
        </row>
        <row r="11557">
          <cell r="A11557">
            <v>89932</v>
          </cell>
          <cell r="B11557" t="str">
            <v>ESCAVAÇÃO VERTICAL A CÉU ABERTO, INCLUINDO CARGA, DESCARGA E TRANSPORT</v>
          </cell>
          <cell r="C11557" t="str">
            <v>M3</v>
          </cell>
          <cell r="D11557" t="str">
            <v>CR</v>
          </cell>
          <cell r="E11557">
            <v>11.42</v>
          </cell>
        </row>
        <row r="11558">
          <cell r="A11558" t="str">
            <v>E, EM SOLO</v>
          </cell>
          <cell r="B11558" t="str">
            <v>DE 1ª CATEGORIA COM ESCAVADEIRA HIDRÁULICA (CAÇAMBA: 1,2 M³</v>
          </cell>
        </row>
        <row r="11559">
          <cell r="A11559" t="str">
            <v>/ 155 HP),</v>
          </cell>
          <cell r="B11559" t="str">
            <v>FROTA DE 7 CAMINHÕES BASCULANTES DE 14 M³, DMT DE 6 KM E V</v>
          </cell>
        </row>
        <row r="11560">
          <cell r="A11560" t="str">
            <v>ELOCIDADE</v>
          </cell>
          <cell r="B11560" t="str">
            <v>MÉDIA 35 KM/H. AF_12/2013</v>
          </cell>
        </row>
        <row r="11561">
          <cell r="A11561">
            <v>89933</v>
          </cell>
          <cell r="B11561" t="str">
            <v>ESCAVAÇÃO VERTICAL A CÉU ABERTO, INCLUINDO CARGA, DESCARGA E TRANSPORT</v>
          </cell>
          <cell r="C11561" t="str">
            <v>M3</v>
          </cell>
          <cell r="D11561" t="str">
            <v>CR</v>
          </cell>
          <cell r="E11561">
            <v>17.54</v>
          </cell>
        </row>
        <row r="11562">
          <cell r="A11562" t="str">
            <v>E, EM SOLO</v>
          </cell>
          <cell r="B11562" t="str">
            <v>DE 1ª CATEGORIA COM ESCAVADEIRA HIDRÁULICA (CAÇAMBA: 1,2 M³</v>
          </cell>
        </row>
        <row r="11563">
          <cell r="A11563" t="str">
            <v>/ 155 HP),</v>
          </cell>
          <cell r="B11563" t="str">
            <v>FROTA DE 11 CAMINHÕES BASCULANTES DE 14 M³, DMT DE 8 KM E</v>
          </cell>
        </row>
        <row r="11564">
          <cell r="A11564" t="str">
            <v>VELOCIDADE</v>
          </cell>
          <cell r="B11564" t="str">
            <v>MÉDIA 22 KM/H. AF_12/2013</v>
          </cell>
        </row>
        <row r="11565">
          <cell r="A11565">
            <v>89934</v>
          </cell>
          <cell r="B11565" t="str">
            <v>ESCAVAÇÃO VERTICAL A CÉU ABERTO, INCLUINDO CARGA, DESCARGA E TRANSPORT</v>
          </cell>
          <cell r="C11565" t="str">
            <v>M3</v>
          </cell>
          <cell r="D11565" t="str">
            <v>CR</v>
          </cell>
          <cell r="E11565">
            <v>20.48</v>
          </cell>
        </row>
        <row r="11566">
          <cell r="A11566" t="str">
            <v>E, EM SOLO</v>
          </cell>
          <cell r="B11566" t="str">
            <v>DE 1ª CATEGORIA COM ESCAVADEIRA HIDRÁULICA (CAÇAMBA: 1,2 M³</v>
          </cell>
        </row>
        <row r="11567">
          <cell r="A11567" t="str">
            <v>/ 155 HP),</v>
          </cell>
          <cell r="B11567" t="str">
            <v>FROTA DE 13 CAMINHÕES BASCULANTES DE 14 M³, DMT DE 10 KM E</v>
          </cell>
        </row>
        <row r="11568">
          <cell r="A11568" t="str">
            <v>VELOCIDADE</v>
          </cell>
          <cell r="B11568" t="str">
            <v>MÉDIA 22 KM/H. AF_12/2013</v>
          </cell>
        </row>
        <row r="11569">
          <cell r="A11569">
            <v>89935</v>
          </cell>
          <cell r="B11569" t="str">
            <v>ESCAVAÇÃO VERTICAL A CÉU ABERTO, INCLUINDO CARGA, DESCARGA E TRANSPORT</v>
          </cell>
          <cell r="C11569" t="str">
            <v>M3</v>
          </cell>
          <cell r="D11569" t="str">
            <v>CR</v>
          </cell>
          <cell r="E11569">
            <v>15.33</v>
          </cell>
        </row>
        <row r="11570">
          <cell r="A11570" t="str">
            <v>E, EM SOLO</v>
          </cell>
          <cell r="B11570" t="str">
            <v>DE 1ª CATEGORIA COM ESCAVADEIRA HIDRÁULICA (CAÇAMBA: 1,2 M³</v>
          </cell>
        </row>
        <row r="11571">
          <cell r="A11571" t="str">
            <v>/ 155 HP),</v>
          </cell>
          <cell r="B11571" t="str">
            <v>FROTA DE 10 CAMINHÕES BASCULANTES DE 14 M³, DMT DE 10 KM E</v>
          </cell>
        </row>
        <row r="11572">
          <cell r="A11572" t="str">
            <v>VELOCIDADE</v>
          </cell>
          <cell r="B11572" t="str">
            <v>MÉDIA 35 KM/H. AF_12/2013</v>
          </cell>
        </row>
        <row r="11573">
          <cell r="A11573" t="str">
            <v>SINAPI - S</v>
          </cell>
          <cell r="B11573" t="str">
            <v>ISTEMA NACIONAL DE PESQUISA DE CUSTOS E ÍNDICES DA CONSTRUÇÃO CIVIL</v>
          </cell>
        </row>
        <row r="11574">
          <cell r="A11574" t="str">
            <v>PCI.817.01</v>
          </cell>
          <cell r="B11574" t="e">
            <v>#NAME?</v>
          </cell>
          <cell r="D11574" t="str">
            <v>EM</v>
          </cell>
          <cell r="E11574" t="str">
            <v>06/2016 AS 13:04:4</v>
          </cell>
        </row>
        <row r="11575">
          <cell r="D11575" t="str">
            <v>TA</v>
          </cell>
          <cell r="E11575" t="str">
            <v>TÉCNICA: 13/06/20</v>
          </cell>
        </row>
        <row r="11576">
          <cell r="A11576" t="str">
            <v>ENCARGOS S</v>
          </cell>
          <cell r="B11576" t="str">
            <v>OCIAIS DESONERADOS: 90,80%(HORA)   52,84%(MÊS)</v>
          </cell>
        </row>
        <row r="11577">
          <cell r="A11577" t="str">
            <v>ABRANGÊNCI</v>
          </cell>
          <cell r="B11577" t="str">
            <v>A : NACIONAL                                              LOCALIDADE  : BELO</v>
          </cell>
          <cell r="C11577" t="str">
            <v>HORI</v>
          </cell>
        </row>
        <row r="11578">
          <cell r="A11578" t="str">
            <v>REF.COLETA</v>
          </cell>
          <cell r="B11578" t="str">
            <v>: MEDIANO</v>
          </cell>
          <cell r="D11578" t="str">
            <v>TA</v>
          </cell>
          <cell r="E11578" t="str">
            <v>: 05/2016</v>
          </cell>
        </row>
        <row r="11579">
          <cell r="A11579" t="str">
            <v>CÓDIGO</v>
          </cell>
          <cell r="B11579" t="str">
            <v>|D E S C R I Ç Ã O                                                   |UN</v>
          </cell>
          <cell r="C11579" t="str">
            <v>IDADE</v>
          </cell>
          <cell r="D11579" t="str">
            <v>DE</v>
          </cell>
          <cell r="E11579" t="str">
            <v>|CUSTO TOTA</v>
          </cell>
        </row>
        <row r="11580">
          <cell r="A11580" t="str">
            <v>VÍNCULO...</v>
          </cell>
          <cell r="B11580" t="str">
            <v>..: CAIXA REFERENCIAL</v>
          </cell>
        </row>
        <row r="11581">
          <cell r="A11581">
            <v>89936</v>
          </cell>
          <cell r="B11581" t="str">
            <v>ESCAVAÇÃO VERTICAL A CÉU ABERTO, INCLUINDO CARGA, DESCARGA E TRANSPORT</v>
          </cell>
          <cell r="C11581" t="str">
            <v>M3</v>
          </cell>
          <cell r="D11581" t="str">
            <v>CR</v>
          </cell>
          <cell r="E11581">
            <v>26.12</v>
          </cell>
        </row>
        <row r="11582">
          <cell r="A11582" t="str">
            <v>E, EM SOLO</v>
          </cell>
          <cell r="B11582" t="str">
            <v>DE 1ª CATEGORIA COM ESCAVADEIRA HIDRÁULICA (CAÇAMBA: 1,2 M³</v>
          </cell>
        </row>
        <row r="11583">
          <cell r="A11583" t="str">
            <v>/ 155 HP),</v>
          </cell>
          <cell r="B11583" t="str">
            <v>FROTA DE 17 CAMINHÕES BASCULANTES DE 14 M³, DMT DE 15 KM E</v>
          </cell>
        </row>
        <row r="11584">
          <cell r="A11584" t="str">
            <v>VELOCIDADE</v>
          </cell>
          <cell r="B11584" t="str">
            <v>MÉDIA 24 KM/H. AF_12/2013</v>
          </cell>
        </row>
        <row r="11585">
          <cell r="A11585">
            <v>89937</v>
          </cell>
          <cell r="B11585" t="str">
            <v>ESCAVAÇÃO VERTICAL A CÉU ABERTO, INCLUINDO CARGA, DESCARGA E TRANSPORT</v>
          </cell>
          <cell r="C11585" t="str">
            <v>M3</v>
          </cell>
          <cell r="D11585" t="str">
            <v>CR</v>
          </cell>
          <cell r="E11585">
            <v>16.850000000000001</v>
          </cell>
        </row>
        <row r="11586">
          <cell r="A11586" t="str">
            <v>E, EM SOLO</v>
          </cell>
          <cell r="B11586" t="str">
            <v>DE 1ª CATEGORIA COM ESCAVADEIRA HIDRÁULICA (CAÇAMBA: 1,2 M³</v>
          </cell>
        </row>
        <row r="11587">
          <cell r="A11587" t="str">
            <v>/ 155 HP),</v>
          </cell>
          <cell r="B11587" t="str">
            <v>FROTA DE 11 CAMINHÕES BASCULANTES DE 14 M³, DMT DE 15 KM E</v>
          </cell>
        </row>
        <row r="11588">
          <cell r="A11588" t="str">
            <v>VELOCIDADE</v>
          </cell>
          <cell r="B11588" t="str">
            <v>MÉDIA 45 KM/H. AF_12/2013</v>
          </cell>
        </row>
        <row r="11589">
          <cell r="A11589">
            <v>89938</v>
          </cell>
          <cell r="B11589" t="str">
            <v>ESCAVAÇÃO VERTICAL A CÉU ABERTO, INCLUINDO CARGA, DESCARGA E TRANSPORT</v>
          </cell>
          <cell r="C11589" t="str">
            <v>M3</v>
          </cell>
          <cell r="D11589" t="str">
            <v>CR</v>
          </cell>
          <cell r="E11589">
            <v>33.04</v>
          </cell>
        </row>
        <row r="11590">
          <cell r="A11590" t="str">
            <v>E, EM SOLO</v>
          </cell>
          <cell r="B11590" t="str">
            <v>DE 1ª CATEGORIA COM ESCAVADEIRA HIDRÁULICA (CAÇAMBA: 1,2 M³</v>
          </cell>
        </row>
        <row r="11591">
          <cell r="A11591" t="str">
            <v>/ 155 HP),</v>
          </cell>
          <cell r="B11591" t="str">
            <v>FROTA DE 22 CAMINHÕES BASCULANTES DE 14 M³, DMT DE 20 KM E</v>
          </cell>
        </row>
        <row r="11592">
          <cell r="A11592" t="str">
            <v>VELOCIDADE</v>
          </cell>
          <cell r="B11592" t="str">
            <v>MÉDIA 24 KM/H. AF_12/2013</v>
          </cell>
        </row>
        <row r="11593">
          <cell r="A11593">
            <v>89939</v>
          </cell>
          <cell r="B11593" t="str">
            <v>ESCAVAÇÃO VERTICAL A CÉU ABERTO, INCLUINDO CARGA, DESCARGA E TRANSPORT</v>
          </cell>
          <cell r="C11593" t="str">
            <v>M3</v>
          </cell>
          <cell r="D11593" t="str">
            <v>CR</v>
          </cell>
          <cell r="E11593">
            <v>4.9800000000000004</v>
          </cell>
        </row>
        <row r="11594">
          <cell r="A11594" t="str">
            <v>E, EM SOLO</v>
          </cell>
          <cell r="B11594" t="str">
            <v>DE 1ª CATEGORIA COM ESCAVADEIRA HIDRÁULICA (CAÇAMBA: 1,2 M³</v>
          </cell>
        </row>
        <row r="11595">
          <cell r="A11595" t="str">
            <v>/ 155 HP),</v>
          </cell>
          <cell r="B11595" t="str">
            <v>FROTA DE 3 CAMINHÕES BASCULANTES DE 18 M³, DMT DE 0,2 KM E</v>
          </cell>
        </row>
        <row r="11596">
          <cell r="A11596" t="str">
            <v>VELOCIDADE</v>
          </cell>
          <cell r="B11596" t="str">
            <v>MÉDIA 4 KM/H. AF_12/2013</v>
          </cell>
        </row>
        <row r="11597">
          <cell r="A11597">
            <v>89940</v>
          </cell>
          <cell r="B11597" t="str">
            <v>ESCAVAÇÃO VERTICAL A CÉU ABERTO, INCLUINDO CARGA, DESCARGA E TRANSPORT</v>
          </cell>
          <cell r="C11597" t="str">
            <v>M3</v>
          </cell>
          <cell r="D11597" t="str">
            <v>CR</v>
          </cell>
          <cell r="E11597">
            <v>5</v>
          </cell>
        </row>
        <row r="11598">
          <cell r="A11598" t="str">
            <v>E, EM SOLO</v>
          </cell>
          <cell r="B11598" t="str">
            <v>DE 1ª CATEGORIA COM ESCAVADEIRA HIDRÁULICA (CAÇAMBA: 1,2 M³</v>
          </cell>
        </row>
        <row r="11599">
          <cell r="A11599" t="str">
            <v>/ 155 HP),</v>
          </cell>
          <cell r="B11599" t="str">
            <v>FROTA DE 3 CAMINHÕES BASCULANTES DE 18 M³, DMT DE 0,3 KM E</v>
          </cell>
        </row>
        <row r="11600">
          <cell r="A11600" t="str">
            <v>VELOCIDADE</v>
          </cell>
          <cell r="B11600" t="str">
            <v>MÉDIA 5,9 KM/H. AF_12/2013</v>
          </cell>
        </row>
        <row r="11601">
          <cell r="A11601">
            <v>89941</v>
          </cell>
          <cell r="B11601" t="str">
            <v>ESCAVAÇÃO VERTICAL A CÉU ABERTO, INCLUINDO CARGA, DESCARGA E TRANSPORT</v>
          </cell>
          <cell r="C11601" t="str">
            <v>M3</v>
          </cell>
          <cell r="D11601" t="str">
            <v>CR</v>
          </cell>
          <cell r="E11601">
            <v>5.18</v>
          </cell>
        </row>
        <row r="11602">
          <cell r="A11602" t="str">
            <v>E, EM SOLO</v>
          </cell>
          <cell r="B11602" t="str">
            <v>DE 1ª CATEGORIA COM ESCAVADEIRA HIDRÁULICA (CAÇAMBA: 1,2 M³</v>
          </cell>
        </row>
        <row r="11603">
          <cell r="A11603" t="str">
            <v>/ 155 HP),</v>
          </cell>
          <cell r="B11603" t="str">
            <v>FROTA DE 3 CAMINHÕES BASCULANTES DE 18 M³, DMT DE 0,6 KM E</v>
          </cell>
        </row>
        <row r="11604">
          <cell r="A11604" t="str">
            <v>VELOCIDADE</v>
          </cell>
          <cell r="B11604" t="str">
            <v>MÉDIA 10 KM/H. AF_12/2013</v>
          </cell>
        </row>
        <row r="11605">
          <cell r="A11605">
            <v>89942</v>
          </cell>
          <cell r="B11605" t="str">
            <v>ESCAVAÇÃO VERTICAL A CÉU ABERTO, INCLUINDO CARGA, DESCARGA E TRANSPORT</v>
          </cell>
          <cell r="C11605" t="str">
            <v>M3</v>
          </cell>
          <cell r="D11605" t="str">
            <v>CR</v>
          </cell>
          <cell r="E11605">
            <v>5.13</v>
          </cell>
        </row>
        <row r="11606">
          <cell r="A11606" t="str">
            <v>E, EM SOLO</v>
          </cell>
          <cell r="B11606" t="str">
            <v>DE 1ª CATEGORIA COM ESCAVADEIRA HIDRÁULICA (CAÇAMBA: 1,2 M³</v>
          </cell>
        </row>
        <row r="11607">
          <cell r="A11607" t="str">
            <v>/ 155 HP),</v>
          </cell>
          <cell r="B11607" t="str">
            <v>FROTA DE 3 CAMINHÕES BASCULANTES DE 18 M³, DMT DE 0,8 KM E</v>
          </cell>
        </row>
        <row r="11608">
          <cell r="A11608" t="str">
            <v>VELOCIDADE</v>
          </cell>
          <cell r="B11608" t="str">
            <v>MÉDIA 14 KM/H. AF_12/2013</v>
          </cell>
        </row>
        <row r="11609">
          <cell r="A11609" t="str">
            <v>SINAPI - S</v>
          </cell>
          <cell r="B11609" t="str">
            <v>ISTEMA NACIONAL DE PESQUISA DE CUSTOS E ÍNDICES DA CONSTRUÇÃO CIVIL</v>
          </cell>
        </row>
        <row r="11610">
          <cell r="A11610" t="str">
            <v>PCI.817.01</v>
          </cell>
          <cell r="B11610" t="e">
            <v>#NAME?</v>
          </cell>
          <cell r="D11610" t="str">
            <v>EM</v>
          </cell>
          <cell r="E11610" t="str">
            <v>06/2016 AS 13:04:4</v>
          </cell>
        </row>
        <row r="11611">
          <cell r="D11611" t="str">
            <v>TA</v>
          </cell>
          <cell r="E11611" t="str">
            <v>TÉCNICA: 13/06/20</v>
          </cell>
        </row>
        <row r="11612">
          <cell r="A11612" t="str">
            <v>ENCARGOS S</v>
          </cell>
          <cell r="B11612" t="str">
            <v>OCIAIS DESONERADOS: 90,80%(HORA)   52,84%(MÊS)</v>
          </cell>
        </row>
        <row r="11613">
          <cell r="A11613" t="str">
            <v>ABRANGÊNCI</v>
          </cell>
          <cell r="B11613" t="str">
            <v>A : NACIONAL                                              LOCALIDADE  : BELO</v>
          </cell>
          <cell r="C11613" t="str">
            <v>HORI</v>
          </cell>
        </row>
        <row r="11614">
          <cell r="A11614" t="str">
            <v>REF.COLETA</v>
          </cell>
          <cell r="B11614" t="str">
            <v>: MEDIANO</v>
          </cell>
          <cell r="D11614" t="str">
            <v>TA</v>
          </cell>
          <cell r="E11614" t="str">
            <v>: 05/2016</v>
          </cell>
        </row>
        <row r="11615">
          <cell r="A11615" t="str">
            <v>CÓDIGO</v>
          </cell>
          <cell r="B11615" t="str">
            <v>|D E S C R I Ç Ã O                                                   |UN</v>
          </cell>
          <cell r="C11615" t="str">
            <v>IDADE</v>
          </cell>
          <cell r="D11615" t="str">
            <v>DE</v>
          </cell>
          <cell r="E11615" t="str">
            <v>|CUSTO TOTA</v>
          </cell>
        </row>
        <row r="11616">
          <cell r="A11616" t="str">
            <v>VÍNCULO...</v>
          </cell>
          <cell r="B11616" t="str">
            <v>..: CAIXA REFERENCIAL</v>
          </cell>
        </row>
        <row r="11617">
          <cell r="A11617">
            <v>89943</v>
          </cell>
          <cell r="B11617" t="str">
            <v>ESCAVAÇÃO VERTICAL A CÉU ABERTO, INCLUINDO CARGA, DESCARGA E TRANSPORT</v>
          </cell>
          <cell r="C11617" t="str">
            <v>M3</v>
          </cell>
          <cell r="D11617" t="str">
            <v>CR</v>
          </cell>
          <cell r="E11617">
            <v>5.31</v>
          </cell>
        </row>
        <row r="11618">
          <cell r="A11618" t="str">
            <v>E, EM SOLO</v>
          </cell>
          <cell r="B11618" t="str">
            <v>DE 1ª CATEGORIA COM ESCAVADEIRA HIDRÁULICA (CAÇAMBA: 1,2 M³</v>
          </cell>
        </row>
        <row r="11619">
          <cell r="A11619" t="str">
            <v>/ 155 HP),</v>
          </cell>
          <cell r="B11619" t="str">
            <v>FROTA DE 3 CAMINHÕES BASCULANTES DE 18 M³, DMT DE 1 KM E V</v>
          </cell>
        </row>
        <row r="11620">
          <cell r="A11620" t="str">
            <v>ELOCIDADE</v>
          </cell>
          <cell r="B11620" t="str">
            <v>MÉDIA 15 KM/H. AF_12/2013</v>
          </cell>
        </row>
        <row r="11621">
          <cell r="A11621">
            <v>89944</v>
          </cell>
          <cell r="B11621" t="str">
            <v>ESCAVAÇÃO VERTICAL A CÉU ABERTO, INCLUINDO CARGA, DESCARGA E TRANSPORT</v>
          </cell>
          <cell r="C11621" t="str">
            <v>M3</v>
          </cell>
          <cell r="D11621" t="str">
            <v>CR</v>
          </cell>
          <cell r="E11621">
            <v>7.85</v>
          </cell>
        </row>
        <row r="11622">
          <cell r="A11622" t="str">
            <v>E, EM SOLO</v>
          </cell>
          <cell r="B11622" t="str">
            <v>DE 1ª CATEGORIA COM ESCAVADEIRA HIDRÁULICA (CAÇAMBA: 1,2 M³</v>
          </cell>
        </row>
        <row r="11623">
          <cell r="A11623" t="str">
            <v>/ 155 HP),</v>
          </cell>
          <cell r="B11623" t="str">
            <v>FROTA DE 5 CAMINHÕES BASCULANTES DE 18 M³, DMT DE 1,5 KM E</v>
          </cell>
        </row>
        <row r="11624">
          <cell r="A11624" t="str">
            <v>VELOCIDADE</v>
          </cell>
          <cell r="B11624" t="str">
            <v>MÉDIA 18 KM/H. AF_12/2013</v>
          </cell>
        </row>
        <row r="11625">
          <cell r="A11625">
            <v>89945</v>
          </cell>
          <cell r="B11625" t="str">
            <v>ESCAVAÇÃO VERTICAL A CÉU ABERTO, INCLUINDO CARGA, DESCARGA E TRANSPORT</v>
          </cell>
          <cell r="C11625" t="str">
            <v>M3</v>
          </cell>
          <cell r="D11625" t="str">
            <v>CR</v>
          </cell>
          <cell r="E11625">
            <v>8.02</v>
          </cell>
        </row>
        <row r="11626">
          <cell r="A11626" t="str">
            <v>E, EM SOLO</v>
          </cell>
          <cell r="B11626" t="str">
            <v>DE 1ª CATEGORIA COM ESCAVADEIRA HIDRÁULICA (CAÇAMBA: 1,2 M³</v>
          </cell>
        </row>
        <row r="11627">
          <cell r="A11627" t="str">
            <v>/ 155 HP),</v>
          </cell>
          <cell r="B11627" t="str">
            <v>FROTA DE 5 CAMINHÕES BASCULANTES DE 18 M³, DMT DE 2 KM E V</v>
          </cell>
        </row>
        <row r="11628">
          <cell r="A11628" t="str">
            <v>ELOCIDADE</v>
          </cell>
          <cell r="B11628" t="str">
            <v>MÉDIA 22 KM/H. AF_12/2013</v>
          </cell>
        </row>
        <row r="11629">
          <cell r="A11629">
            <v>89946</v>
          </cell>
          <cell r="B11629" t="str">
            <v>ESCAVAÇÃO VERTICAL A CÉU ABERTO, INCLUINDO CARGA, DESCARGA E TRANSPORT</v>
          </cell>
          <cell r="C11629" t="str">
            <v>M3</v>
          </cell>
          <cell r="D11629" t="str">
            <v>CR</v>
          </cell>
          <cell r="E11629">
            <v>6.93</v>
          </cell>
        </row>
        <row r="11630">
          <cell r="A11630" t="str">
            <v>E, EM SOLO</v>
          </cell>
          <cell r="B11630" t="str">
            <v>DE 1ª CATEGORIA COM ESCAVADEIRA HIDRÁULICA (CAÇAMBA: 1,2 M³</v>
          </cell>
        </row>
        <row r="11631">
          <cell r="A11631" t="str">
            <v>/ 155 HP),</v>
          </cell>
          <cell r="B11631" t="str">
            <v>FROTA DE 4 CAMINHÕES BASCULANTES DE 18 M³, DMT DE 2 KM E V</v>
          </cell>
        </row>
        <row r="11632">
          <cell r="A11632" t="str">
            <v>ELOCIDADE</v>
          </cell>
          <cell r="B11632" t="str">
            <v>MÉDIA 35 KM/H. AF_12/2013</v>
          </cell>
        </row>
        <row r="11633">
          <cell r="A11633">
            <v>89947</v>
          </cell>
          <cell r="B11633" t="str">
            <v>ESCAVAÇÃO VERTICAL A CÉU ABERTO, INCLUINDO CARGA, DESCARGA E TRANSPORT</v>
          </cell>
          <cell r="C11633" t="str">
            <v>M3</v>
          </cell>
          <cell r="D11633" t="str">
            <v>CR</v>
          </cell>
          <cell r="E11633">
            <v>9.61</v>
          </cell>
        </row>
        <row r="11634">
          <cell r="A11634" t="str">
            <v>E, EM SOLO</v>
          </cell>
          <cell r="B11634" t="str">
            <v>DE 1ª CATEGORIA COM ESCAVADEIRA HIDRÁULICA (CAÇAMBA: 1,2 M³</v>
          </cell>
        </row>
        <row r="11635">
          <cell r="A11635" t="str">
            <v>/ 155 HP),</v>
          </cell>
          <cell r="B11635" t="str">
            <v>FROTA DE 6 CAMINHÕES BASCULANTES DE 18 M³, DMT DE 3 KM E V</v>
          </cell>
        </row>
        <row r="11636">
          <cell r="A11636" t="str">
            <v>ELOCIDADE</v>
          </cell>
          <cell r="B11636" t="str">
            <v>MÉDIA 20 KM/H. AF_12/2013</v>
          </cell>
        </row>
        <row r="11637">
          <cell r="A11637">
            <v>89948</v>
          </cell>
          <cell r="B11637" t="str">
            <v>ESCAVAÇÃO VERTICAL A CÉU ABERTO, INCLUINDO CARGA, DESCARGA E TRANSPORT</v>
          </cell>
          <cell r="C11637" t="str">
            <v>M3</v>
          </cell>
          <cell r="D11637" t="str">
            <v>CR</v>
          </cell>
          <cell r="E11637">
            <v>10.66</v>
          </cell>
        </row>
        <row r="11638">
          <cell r="A11638" t="str">
            <v>E, EM SOLO</v>
          </cell>
          <cell r="B11638" t="str">
            <v>DE 1ª CATEGORIA COM ESCAVADEIRA HIDRÁULICA (CAÇAMBA: 1,2 M³</v>
          </cell>
        </row>
        <row r="11639">
          <cell r="A11639" t="str">
            <v>/ 155 HP),</v>
          </cell>
          <cell r="B11639" t="str">
            <v>FROTA DE 7 CAMINHÕES BASCULANTES DE 18 M³, DMT DE 4 KM E V</v>
          </cell>
        </row>
        <row r="11640">
          <cell r="A11640" t="str">
            <v>ELOCIDADE</v>
          </cell>
          <cell r="B11640" t="str">
            <v>MÉDIA 22 KM/H. AF_12/2013</v>
          </cell>
        </row>
        <row r="11641">
          <cell r="A11641">
            <v>89949</v>
          </cell>
          <cell r="B11641" t="str">
            <v>ESCAVAÇÃO VERTICAL A CÉU ABERTO, INCLUINDO CARGA, DESCARGA E TRANSPORT</v>
          </cell>
          <cell r="C11641" t="str">
            <v>M3</v>
          </cell>
          <cell r="D11641" t="str">
            <v>CR</v>
          </cell>
          <cell r="E11641">
            <v>12.89</v>
          </cell>
        </row>
        <row r="11642">
          <cell r="A11642" t="str">
            <v>E, EM SOLO</v>
          </cell>
          <cell r="B11642" t="str">
            <v>DE 1ª CATEGORIA COM ESCAVADEIRA HIDRÁULICA (CAÇAMBA: 1,2 M³</v>
          </cell>
        </row>
        <row r="11643">
          <cell r="A11643" t="str">
            <v>/ 155 HP),</v>
          </cell>
          <cell r="B11643" t="str">
            <v>FROTA DE 8 CAMINHÕES BASCULANTES DE 18 M³, DMT DE 6 KM E V</v>
          </cell>
        </row>
        <row r="11644">
          <cell r="A11644" t="str">
            <v>ELOCIDADE</v>
          </cell>
          <cell r="B11644" t="str">
            <v>MÉDIA 22 KM/H. AF_12/2013</v>
          </cell>
        </row>
        <row r="11645">
          <cell r="A11645" t="str">
            <v>SINAPI - S</v>
          </cell>
          <cell r="B11645" t="str">
            <v>ISTEMA NACIONAL DE PESQUISA DE CUSTOS E ÍNDICES DA CONSTRUÇÃO CIVIL</v>
          </cell>
        </row>
        <row r="11646">
          <cell r="A11646" t="str">
            <v>PCI.817.01</v>
          </cell>
          <cell r="B11646" t="e">
            <v>#NAME?</v>
          </cell>
          <cell r="D11646" t="str">
            <v>EM</v>
          </cell>
          <cell r="E11646" t="str">
            <v>06/2016 AS 13:04:4</v>
          </cell>
        </row>
        <row r="11647">
          <cell r="D11647" t="str">
            <v>TA</v>
          </cell>
          <cell r="E11647" t="str">
            <v>TÉCNICA: 13/06/20</v>
          </cell>
        </row>
        <row r="11648">
          <cell r="A11648" t="str">
            <v>ENCARGOS S</v>
          </cell>
          <cell r="B11648" t="str">
            <v>OCIAIS DESONERADOS: 90,80%(HORA)   52,84%(MÊS)</v>
          </cell>
        </row>
        <row r="11649">
          <cell r="A11649" t="str">
            <v>ABRANGÊNCI</v>
          </cell>
          <cell r="B11649" t="str">
            <v>A : NACIONAL                                              LOCALIDADE  : BELO</v>
          </cell>
          <cell r="C11649" t="str">
            <v>HORI</v>
          </cell>
        </row>
        <row r="11650">
          <cell r="A11650" t="str">
            <v>REF.COLETA</v>
          </cell>
          <cell r="B11650" t="str">
            <v>: MEDIANO</v>
          </cell>
          <cell r="D11650" t="str">
            <v>TA</v>
          </cell>
          <cell r="E11650" t="str">
            <v>: 05/2016</v>
          </cell>
        </row>
        <row r="11651">
          <cell r="A11651" t="str">
            <v>CÓDIGO</v>
          </cell>
          <cell r="B11651" t="str">
            <v>|D E S C R I Ç Ã O                                                   |UN</v>
          </cell>
          <cell r="C11651" t="str">
            <v>IDADE</v>
          </cell>
          <cell r="D11651" t="str">
            <v>DE</v>
          </cell>
          <cell r="E11651" t="str">
            <v>|CUSTO TOTA</v>
          </cell>
        </row>
        <row r="11652">
          <cell r="A11652" t="str">
            <v>VÍNCULO...</v>
          </cell>
          <cell r="B11652" t="str">
            <v>..: CAIXA REFERENCIAL</v>
          </cell>
        </row>
        <row r="11653">
          <cell r="A11653">
            <v>89950</v>
          </cell>
          <cell r="B11653" t="str">
            <v>ESCAVAÇÃO VERTICAL A CÉU ABERTO, INCLUINDO CARGA, DESCARGA E TRANSPORT</v>
          </cell>
          <cell r="C11653" t="str">
            <v>M3</v>
          </cell>
          <cell r="D11653" t="str">
            <v>CR</v>
          </cell>
          <cell r="E11653">
            <v>10.050000000000001</v>
          </cell>
        </row>
        <row r="11654">
          <cell r="A11654" t="str">
            <v>E, EM SOLO</v>
          </cell>
          <cell r="B11654" t="str">
            <v>DE 1ª CATEGORIA COM ESCAVADEIRA HIDRÁULICA (CAÇAMBA: 1,2 M³</v>
          </cell>
        </row>
        <row r="11655">
          <cell r="A11655" t="str">
            <v>/ 155 HP),</v>
          </cell>
          <cell r="B11655" t="str">
            <v>FROTA DE 6 CAMINHÕES BASCULANTES DE 18 M³, DMT DE 6 KM E V</v>
          </cell>
        </row>
        <row r="11656">
          <cell r="A11656" t="str">
            <v>ELOCIDADE</v>
          </cell>
          <cell r="B11656" t="str">
            <v>MÉDIA 35 KM/H. AF_12/2013</v>
          </cell>
        </row>
        <row r="11657">
          <cell r="A11657">
            <v>89951</v>
          </cell>
          <cell r="B11657" t="str">
            <v>ESCAVAÇÃO VERTICAL A CÉU ABERTO, INCLUINDO CARGA, DESCARGA E TRANSPORT</v>
          </cell>
          <cell r="C11657" t="str">
            <v>M3</v>
          </cell>
          <cell r="D11657" t="str">
            <v>CR</v>
          </cell>
          <cell r="E11657">
            <v>15.53</v>
          </cell>
        </row>
        <row r="11658">
          <cell r="A11658" t="str">
            <v>E, EM SOLO</v>
          </cell>
          <cell r="B11658" t="str">
            <v>DE 1ª CATEGORIA COM ESCAVADEIRA HIDRÁULICA (CAÇAMBA: 1,2 M³</v>
          </cell>
        </row>
        <row r="11659">
          <cell r="A11659" t="str">
            <v>/ 155 HP),</v>
          </cell>
          <cell r="B11659" t="str">
            <v>FROTA DE 10 CAMINHÕES BASCULANTES DE 18 M³, DMT DE 8 KM E</v>
          </cell>
        </row>
        <row r="11660">
          <cell r="A11660" t="str">
            <v>VELOCIDADE</v>
          </cell>
          <cell r="B11660" t="str">
            <v>MÉDIA 22 KM/H. AF_12/2013</v>
          </cell>
        </row>
        <row r="11661">
          <cell r="A11661">
            <v>89952</v>
          </cell>
          <cell r="B11661" t="str">
            <v>ESCAVAÇÃO VERTICAL A CÉU ABERTO, INCLUINDO CARGA, DESCARGA E TRANSPORT</v>
          </cell>
          <cell r="C11661" t="str">
            <v>M3</v>
          </cell>
          <cell r="D11661" t="str">
            <v>CR</v>
          </cell>
          <cell r="E11661">
            <v>11.6</v>
          </cell>
        </row>
        <row r="11662">
          <cell r="A11662" t="str">
            <v>E, EM SOLO</v>
          </cell>
          <cell r="B11662" t="str">
            <v>DE 1ª CATEGORIA COM ESCAVADEIRA HIDRÁULICA (CAÇAMBA: 1,2 M³</v>
          </cell>
        </row>
        <row r="11663">
          <cell r="A11663" t="str">
            <v>/ 155 HP),</v>
          </cell>
          <cell r="B11663" t="str">
            <v>FROTA DE 7 CAMINHÕES BASCULANTES DE 18 M³, DMT DE 8 KM E V</v>
          </cell>
        </row>
        <row r="11664">
          <cell r="A11664" t="str">
            <v>ELOCIDADE</v>
          </cell>
          <cell r="B11664" t="str">
            <v>MÉDIA 35 KM/H. AF_12/2013</v>
          </cell>
        </row>
        <row r="11665">
          <cell r="A11665">
            <v>89953</v>
          </cell>
          <cell r="B11665" t="str">
            <v>ESCAVAÇÃO VERTICAL A CÉU ABERTO, INCLUINDO CARGA, DESCARGA E TRANSPORT</v>
          </cell>
          <cell r="C11665" t="str">
            <v>M3</v>
          </cell>
          <cell r="D11665" t="str">
            <v>CR</v>
          </cell>
          <cell r="E11665">
            <v>18.190000000000001</v>
          </cell>
        </row>
        <row r="11666">
          <cell r="A11666" t="str">
            <v>E, EM SOLO</v>
          </cell>
          <cell r="B11666" t="str">
            <v>DE 1ª CATEGORIA COM ESCAVADEIRA HIDRÁULICA (CAÇAMBA: 1,2 M³</v>
          </cell>
        </row>
        <row r="11667">
          <cell r="A11667" t="str">
            <v>/ 155 HP),</v>
          </cell>
          <cell r="B11667" t="str">
            <v>FROTA DE 12 CAMINHÕES BASCULANTES DE 18 M³, DMT DE 10 KM E</v>
          </cell>
        </row>
        <row r="11668">
          <cell r="A11668" t="str">
            <v>VELOCIDADE</v>
          </cell>
          <cell r="B11668" t="str">
            <v>MÉDIA 22 KM/H. AF_12/2013</v>
          </cell>
        </row>
        <row r="11669">
          <cell r="A11669">
            <v>89954</v>
          </cell>
          <cell r="B11669" t="str">
            <v>ESCAVAÇÃO VERTICAL A CÉU ABERTO, INCLUINDO CARGA, DESCARGA E TRANSPORT</v>
          </cell>
          <cell r="C11669" t="str">
            <v>M3</v>
          </cell>
          <cell r="D11669" t="str">
            <v>CR</v>
          </cell>
          <cell r="E11669">
            <v>13.15</v>
          </cell>
        </row>
        <row r="11670">
          <cell r="A11670" t="str">
            <v>E, EM SOLO</v>
          </cell>
          <cell r="B11670" t="str">
            <v>DE 1ª CATEGORIA COM ESCAVADEIRA HIDRÁULICA (CAÇAMBA: 1,2 M³</v>
          </cell>
        </row>
        <row r="11671">
          <cell r="A11671" t="str">
            <v>/ 155 HP),</v>
          </cell>
          <cell r="B11671" t="str">
            <v>FROTA DE 8 CAMINHÕES BASCULANTES DE 18 M³, DMT DE 10 KM E</v>
          </cell>
        </row>
        <row r="11672">
          <cell r="A11672" t="str">
            <v>VELOCIDADE</v>
          </cell>
          <cell r="B11672" t="str">
            <v>MÉDIA 35 KM/H. AF_12/2013</v>
          </cell>
        </row>
        <row r="11673">
          <cell r="A11673">
            <v>89955</v>
          </cell>
          <cell r="B11673" t="str">
            <v>ESCAVAÇÃO VERTICAL A CÉU ABERTO, INCLUINDO CARGA, DESCARGA E TRANSPORT</v>
          </cell>
          <cell r="C11673" t="str">
            <v>M3</v>
          </cell>
          <cell r="D11673" t="str">
            <v>CR</v>
          </cell>
          <cell r="E11673">
            <v>22.83</v>
          </cell>
        </row>
        <row r="11674">
          <cell r="A11674" t="str">
            <v>E, EM SOLO</v>
          </cell>
          <cell r="B11674" t="str">
            <v>DE 1ª CATEGORIA COM ESCAVADEIRA HIDRÁULICA (CAÇAMBA: 1,2 M³</v>
          </cell>
        </row>
        <row r="11675">
          <cell r="A11675" t="str">
            <v>/ 155 HP),</v>
          </cell>
          <cell r="B11675" t="str">
            <v>FROTA DE 15 CAMINHÕES BASCULANTES DE 18 M³, DMT DE 15 KM E</v>
          </cell>
        </row>
        <row r="11676">
          <cell r="A11676" t="str">
            <v>VELOCIDADE</v>
          </cell>
          <cell r="B11676" t="str">
            <v>MÉDIA 24 KM/H. AF_12/2013</v>
          </cell>
        </row>
        <row r="11677">
          <cell r="A11677">
            <v>89956</v>
          </cell>
          <cell r="B11677" t="str">
            <v>ESCAVAÇÃO VERTICAL A CÉU ABERTO, INCLUINDO CARGA, DESCARGA E TRANSPORT</v>
          </cell>
          <cell r="C11677" t="str">
            <v>M3</v>
          </cell>
          <cell r="D11677" t="str">
            <v>CR</v>
          </cell>
          <cell r="E11677">
            <v>14.51</v>
          </cell>
        </row>
        <row r="11678">
          <cell r="A11678" t="str">
            <v>E, EM SOLO</v>
          </cell>
          <cell r="B11678" t="str">
            <v>DE 1ª CATEGORIA COM ESCAVADEIRA HIDRÁULICA (CAÇAMBA: 1,2 M³</v>
          </cell>
        </row>
        <row r="11679">
          <cell r="A11679" t="str">
            <v>/ 155 HP),</v>
          </cell>
          <cell r="B11679" t="str">
            <v>FROTA DE 9 CAMINHÕES BASCULANTES DE 18 M³, DMT DE 15 KM E</v>
          </cell>
        </row>
        <row r="11680">
          <cell r="A11680" t="str">
            <v>VELOCIDADE</v>
          </cell>
          <cell r="B11680" t="str">
            <v>MÉDIA 45 KM/H. AF_12/2013</v>
          </cell>
        </row>
        <row r="11681">
          <cell r="A11681" t="str">
            <v>SINAPI - S</v>
          </cell>
          <cell r="B11681" t="str">
            <v>ISTEMA NACIONAL DE PESQUISA DE CUSTOS E ÍNDICES DA CONSTRUÇÃO CIVIL</v>
          </cell>
        </row>
        <row r="11682">
          <cell r="A11682" t="str">
            <v>PCI.817.01</v>
          </cell>
          <cell r="B11682" t="e">
            <v>#NAME?</v>
          </cell>
          <cell r="D11682" t="str">
            <v>EM</v>
          </cell>
          <cell r="E11682" t="str">
            <v>06/2016 AS 13:04:4</v>
          </cell>
        </row>
        <row r="11683">
          <cell r="D11683" t="str">
            <v>TA</v>
          </cell>
          <cell r="E11683" t="str">
            <v>TÉCNICA: 13/06/20</v>
          </cell>
        </row>
        <row r="11684">
          <cell r="A11684" t="str">
            <v>ENCARGOS S</v>
          </cell>
          <cell r="B11684" t="str">
            <v>OCIAIS DESONERADOS: 90,80%(HORA)   52,84%(MÊS)</v>
          </cell>
        </row>
        <row r="11685">
          <cell r="A11685" t="str">
            <v>ABRANGÊNCI</v>
          </cell>
          <cell r="B11685" t="str">
            <v>A : NACIONAL                                              LOCALIDADE  : BELO</v>
          </cell>
          <cell r="C11685" t="str">
            <v>HORI</v>
          </cell>
        </row>
        <row r="11686">
          <cell r="A11686" t="str">
            <v>REF.COLETA</v>
          </cell>
          <cell r="B11686" t="str">
            <v>: MEDIANO</v>
          </cell>
          <cell r="D11686" t="str">
            <v>TA</v>
          </cell>
          <cell r="E11686" t="str">
            <v>: 05/2016</v>
          </cell>
        </row>
        <row r="11687">
          <cell r="A11687" t="str">
            <v>CÓDIGO</v>
          </cell>
          <cell r="B11687" t="str">
            <v>|D E S C R I Ç Ã O                                                   |UN</v>
          </cell>
          <cell r="C11687" t="str">
            <v>IDADE</v>
          </cell>
          <cell r="D11687" t="str">
            <v>DE</v>
          </cell>
          <cell r="E11687" t="str">
            <v>|CUSTO TOTA</v>
          </cell>
        </row>
        <row r="11688">
          <cell r="A11688" t="str">
            <v>VÍNCULO...</v>
          </cell>
          <cell r="B11688" t="str">
            <v>..: CAIXA REFERENCIAL</v>
          </cell>
        </row>
        <row r="11689">
          <cell r="A11689">
            <v>89958</v>
          </cell>
          <cell r="B11689" t="str">
            <v>ESCAVAÇÃO VERTICAL A CÉU ABERTO, INCLUINDO CARGA, DESCARGA E TRANSPORT</v>
          </cell>
          <cell r="C11689" t="str">
            <v>M3</v>
          </cell>
          <cell r="D11689" t="str">
            <v>CR</v>
          </cell>
          <cell r="E11689">
            <v>28.67</v>
          </cell>
        </row>
        <row r="11690">
          <cell r="A11690" t="str">
            <v>E, EM SOLO</v>
          </cell>
          <cell r="B11690" t="str">
            <v>DE 1ª CATEGORIA COM ESCAVADEIRA HIDRÁULICA (CAÇAMBA: 1,2 M³</v>
          </cell>
        </row>
        <row r="11691">
          <cell r="A11691" t="str">
            <v>/ 155 HP),</v>
          </cell>
          <cell r="B11691" t="str">
            <v>FROTA DE 19 CAMINHÕES BASCULANTES DE 18 M³, DMT DE 20 KM E</v>
          </cell>
        </row>
        <row r="11692">
          <cell r="A11692" t="str">
            <v>VELOCIDADE</v>
          </cell>
          <cell r="B11692" t="str">
            <v>MÉDIA 24 KM/H. AF_12/2013</v>
          </cell>
        </row>
        <row r="11693">
          <cell r="A11693">
            <v>89960</v>
          </cell>
          <cell r="B11693" t="str">
            <v>ESCAVAÇÃO VERTICAL A CÉU ABERTO, INCLUINDO CARGA, DESCARGA E TRANSPORT</v>
          </cell>
          <cell r="C11693" t="str">
            <v>M3</v>
          </cell>
          <cell r="D11693" t="str">
            <v>CR</v>
          </cell>
          <cell r="E11693">
            <v>20.79</v>
          </cell>
        </row>
        <row r="11694">
          <cell r="A11694" t="str">
            <v>E, EM SOLO</v>
          </cell>
          <cell r="B11694" t="str">
            <v>DE 1ª CATEGORIA COM ESCAVADEIRA HIDRÁULICA (CAÇAMBA: 1,2 M³</v>
          </cell>
        </row>
        <row r="11695">
          <cell r="A11695" t="str">
            <v>/ 155 HP),</v>
          </cell>
          <cell r="B11695" t="str">
            <v>FROTA DE 10 CAMINHÕES BASCULANTES DE 18 M³, DMT DE 25 KM E</v>
          </cell>
        </row>
        <row r="11696">
          <cell r="A11696" t="str">
            <v>VELOCIDADE</v>
          </cell>
          <cell r="B11696" t="str">
            <v>MÉDIA 45 KM/H. AF_11/2014</v>
          </cell>
        </row>
        <row r="11697">
          <cell r="A11697">
            <v>89961</v>
          </cell>
          <cell r="B11697" t="str">
            <v>ESCAVAÇÃO VERTICAL A CÉU ABERTO, INCLUINDO CARGA, DESCARGA E TRANSPORT</v>
          </cell>
          <cell r="C11697" t="str">
            <v>M3</v>
          </cell>
          <cell r="D11697" t="str">
            <v>CR</v>
          </cell>
          <cell r="E11697">
            <v>23.99</v>
          </cell>
        </row>
        <row r="11698">
          <cell r="A11698" t="str">
            <v>E, EM SOLO</v>
          </cell>
          <cell r="B11698" t="str">
            <v>DE 1ª CATEGORIA COM ESCAVADEIRA HIDRÁULICA (CAÇAMBA: 1,2 M³</v>
          </cell>
        </row>
        <row r="11699">
          <cell r="A11699" t="str">
            <v>/ 155 HP),</v>
          </cell>
          <cell r="B11699" t="str">
            <v>FROTA DE 10 CAMINHÕES BASCULANTES DE 18 M³, DMT DE 30 KM E</v>
          </cell>
        </row>
        <row r="11700">
          <cell r="A11700" t="str">
            <v>VELOCIDADE</v>
          </cell>
          <cell r="B11700" t="str">
            <v>MÉDIA 45 KM/H. AF_12/2013</v>
          </cell>
        </row>
        <row r="11701">
          <cell r="A11701">
            <v>89962</v>
          </cell>
          <cell r="B11701" t="str">
            <v>ESCAVAÇÃO VERTICAL A CÉU ABERTO, INCLUINDO CARGA, DESCARGA E TRANSPORT</v>
          </cell>
          <cell r="C11701" t="str">
            <v>M3</v>
          </cell>
          <cell r="D11701" t="str">
            <v>CR</v>
          </cell>
          <cell r="E11701">
            <v>23.71</v>
          </cell>
        </row>
        <row r="11702">
          <cell r="A11702" t="str">
            <v>E, EM SOLO</v>
          </cell>
          <cell r="B11702" t="str">
            <v>DE 1ª CATEGORIA COM ESCAVADEIRA HIDRÁULICA (CAÇAMBA: 1,2 M³</v>
          </cell>
        </row>
        <row r="11703">
          <cell r="A11703" t="str">
            <v>/ 155 HP),</v>
          </cell>
          <cell r="B11703" t="str">
            <v>FROTA DE 15 CAMINHÕES BASCULANTES DE 18 M³, DMT DE 30 KM E</v>
          </cell>
        </row>
        <row r="11704">
          <cell r="A11704" t="str">
            <v>VELOCIDADE</v>
          </cell>
          <cell r="B11704" t="str">
            <v>MÉDIA 45 KM/H. AF_12/2013</v>
          </cell>
        </row>
        <row r="11705">
          <cell r="A11705">
            <v>89963</v>
          </cell>
          <cell r="B11705" t="str">
            <v>ESCAVAÇÃO VERTICAL A CÉU ABERTO, INCLUINDO CARGA, DESCARGA E TRANSPORT</v>
          </cell>
          <cell r="C11705" t="str">
            <v>M3</v>
          </cell>
          <cell r="D11705" t="str">
            <v>CR</v>
          </cell>
          <cell r="E11705">
            <v>27.19</v>
          </cell>
        </row>
        <row r="11706">
          <cell r="A11706" t="str">
            <v>E, EM SOLO</v>
          </cell>
          <cell r="B11706" t="str">
            <v>DE 1ª CATEGORIA COM ESCAVADEIRA HIDRÁULICA (CAÇAMBA: 1,2 M³</v>
          </cell>
        </row>
        <row r="11707">
          <cell r="A11707" t="str">
            <v>/ 155 HP),</v>
          </cell>
          <cell r="B11707" t="str">
            <v>FROTA DE 10 CAMINHÕES BASCULANTES DE 18 M³, DMT DE 35 KM E</v>
          </cell>
        </row>
        <row r="11708">
          <cell r="A11708" t="str">
            <v>VELOCIDADE</v>
          </cell>
          <cell r="B11708" t="str">
            <v>MÉDIA 45 KM/H. AF_11/2014</v>
          </cell>
        </row>
        <row r="11709">
          <cell r="A11709">
            <v>89964</v>
          </cell>
          <cell r="B11709" t="str">
            <v>ESCAVAÇÃO VERTICAL A CÉU ABERTO, INCLUINDO CARGA, DESCARGA E TRANSPORT</v>
          </cell>
          <cell r="C11709" t="str">
            <v>M3</v>
          </cell>
          <cell r="D11709" t="str">
            <v>CR</v>
          </cell>
          <cell r="E11709">
            <v>30.4</v>
          </cell>
        </row>
        <row r="11710">
          <cell r="A11710" t="str">
            <v>E, EM SOLO</v>
          </cell>
          <cell r="B11710" t="str">
            <v>DE 1ª CATEGORIA COM ESCAVADEIRA HIDRÁULICA (CAÇAMBA: 1,2 M³</v>
          </cell>
        </row>
        <row r="11711">
          <cell r="A11711" t="str">
            <v>/ 155 HP),</v>
          </cell>
          <cell r="B11711" t="str">
            <v>FROTA DE 10 CAMINHÕES BASCULANTES DE 18 M³, DMT DE 40 KM E</v>
          </cell>
        </row>
        <row r="11712">
          <cell r="A11712" t="str">
            <v>VELOCIDADE</v>
          </cell>
          <cell r="B11712" t="str">
            <v>MÉDIA 45 KM/H. AF_12/2013</v>
          </cell>
        </row>
        <row r="11713">
          <cell r="A11713">
            <v>89965</v>
          </cell>
          <cell r="B11713" t="str">
            <v>ESCAVAÇÃO VERTICAL A CÉU ABERTO, INCLUINDO CARGA, DESCARGA E TRANSPORT</v>
          </cell>
          <cell r="C11713" t="str">
            <v>M3</v>
          </cell>
          <cell r="D11713" t="str">
            <v>CR</v>
          </cell>
          <cell r="E11713">
            <v>30.04</v>
          </cell>
        </row>
        <row r="11714">
          <cell r="A11714" t="str">
            <v>E, EM SOLO</v>
          </cell>
          <cell r="B11714" t="str">
            <v>DE 1ª CATEGORIA COM ESCAVADEIRA HIDRÁULICA (CAÇAMBA: 1,2 M³</v>
          </cell>
        </row>
        <row r="11715">
          <cell r="A11715" t="str">
            <v>/ 155 HP),</v>
          </cell>
          <cell r="B11715" t="str">
            <v>FROTA DE 15 CAMINHÕES BASCULANTES DE 18 M³, DMT DE 40 KM E</v>
          </cell>
        </row>
        <row r="11716">
          <cell r="A11716" t="str">
            <v>VELOCIDADE</v>
          </cell>
          <cell r="B11716" t="str">
            <v>MÉDIA 45 KM/H. AF_12/2013</v>
          </cell>
        </row>
        <row r="11717">
          <cell r="A11717" t="str">
            <v>SINAPI - S</v>
          </cell>
          <cell r="B11717" t="str">
            <v>ISTEMA NACIONAL DE PESQUISA DE CUSTOS E ÍNDICES DA CONSTRUÇÃO CIVIL</v>
          </cell>
        </row>
        <row r="11718">
          <cell r="A11718" t="str">
            <v>PCI.817.01</v>
          </cell>
          <cell r="B11718" t="e">
            <v>#NAME?</v>
          </cell>
          <cell r="D11718" t="str">
            <v>EM</v>
          </cell>
          <cell r="E11718" t="str">
            <v>06/2016 AS 13:04:4</v>
          </cell>
        </row>
        <row r="11719">
          <cell r="D11719" t="str">
            <v>TA</v>
          </cell>
          <cell r="E11719" t="str">
            <v>TÉCNICA: 13/06/20</v>
          </cell>
        </row>
        <row r="11720">
          <cell r="A11720" t="str">
            <v>ENCARGOS S</v>
          </cell>
          <cell r="B11720" t="str">
            <v>OCIAIS DESONERADOS: 90,80%(HORA)   52,84%(MÊS)</v>
          </cell>
        </row>
        <row r="11721">
          <cell r="A11721" t="str">
            <v>ABRANGÊNCI</v>
          </cell>
          <cell r="B11721" t="str">
            <v>A : NACIONAL                                              LOCALIDADE  : BELO</v>
          </cell>
          <cell r="C11721" t="str">
            <v>HORI</v>
          </cell>
        </row>
        <row r="11722">
          <cell r="A11722" t="str">
            <v>REF.COLETA</v>
          </cell>
          <cell r="B11722" t="str">
            <v>: MEDIANO</v>
          </cell>
          <cell r="D11722" t="str">
            <v>TA</v>
          </cell>
          <cell r="E11722" t="str">
            <v>: 05/2016</v>
          </cell>
        </row>
        <row r="11723">
          <cell r="A11723" t="str">
            <v>CÓDIGO</v>
          </cell>
          <cell r="B11723" t="str">
            <v>|D E S C R I Ç Ã O                                                   |UN</v>
          </cell>
          <cell r="C11723" t="str">
            <v>IDADE</v>
          </cell>
          <cell r="D11723" t="str">
            <v>DE</v>
          </cell>
          <cell r="E11723" t="str">
            <v>|CUSTO TOTA</v>
          </cell>
        </row>
        <row r="11724">
          <cell r="A11724" t="str">
            <v>VÍNCULO...</v>
          </cell>
          <cell r="B11724" t="str">
            <v>..: CAIXA REFERENCIAL</v>
          </cell>
        </row>
        <row r="11725">
          <cell r="A11725">
            <v>89966</v>
          </cell>
          <cell r="B11725" t="str">
            <v>ESCAVAÇÃO VERTICAL A CÉU ABERTO, INCLUINDO CARGA, DESCARGA E TRANSPORT</v>
          </cell>
          <cell r="C11725" t="str">
            <v>M3</v>
          </cell>
          <cell r="D11725" t="str">
            <v>CR</v>
          </cell>
          <cell r="E11725">
            <v>33.58</v>
          </cell>
        </row>
        <row r="11726">
          <cell r="A11726" t="str">
            <v>E, EM SOLO</v>
          </cell>
          <cell r="B11726" t="str">
            <v>DE 1ª CATEGORIA COM ESCAVADEIRA HIDRÁULICA (CAÇAMBA: 1,2 M³</v>
          </cell>
        </row>
        <row r="11727">
          <cell r="A11727" t="str">
            <v>/ 155 HP),</v>
          </cell>
          <cell r="B11727" t="str">
            <v>FROTA DE 10 CAMINHÕES BASCULANTES DE 18 M³, DMT DE 45 KM E</v>
          </cell>
        </row>
        <row r="11728">
          <cell r="A11728" t="str">
            <v>VELOCIDADE</v>
          </cell>
          <cell r="B11728" t="str">
            <v>MÉDIA 45 KM/H. AF_11/2014</v>
          </cell>
        </row>
        <row r="11729">
          <cell r="A11729">
            <v>89967</v>
          </cell>
          <cell r="B11729" t="str">
            <v>ESCAVAÇÃO VERTICAL A CÉU ABERTO, INCLUINDO CARGA, DESCARGA E TRANSPORT</v>
          </cell>
          <cell r="C11729" t="str">
            <v>M3</v>
          </cell>
          <cell r="D11729" t="str">
            <v>CR</v>
          </cell>
          <cell r="E11729">
            <v>36.799999999999997</v>
          </cell>
        </row>
        <row r="11730">
          <cell r="A11730" t="str">
            <v>E, EM SOLO</v>
          </cell>
          <cell r="B11730" t="str">
            <v>DE 1ª CATEGORIA COM ESCAVADEIRA HIDRÁULICA (CAÇAMBA: 1,2 M³</v>
          </cell>
        </row>
        <row r="11731">
          <cell r="A11731" t="str">
            <v>/ 155 HP),</v>
          </cell>
          <cell r="B11731" t="str">
            <v>FROTA DE 10 CAMINHÕES BASCULANTES DE 18 M³, DMT DE 50 KM E</v>
          </cell>
        </row>
        <row r="11732">
          <cell r="A11732" t="str">
            <v>VELOCIDADE</v>
          </cell>
          <cell r="B11732" t="str">
            <v>MÉDIA 45 KM/H. AF_12/2013</v>
          </cell>
        </row>
        <row r="11733">
          <cell r="A11733">
            <v>89968</v>
          </cell>
          <cell r="B11733" t="str">
            <v>ESCAVAÇÃO VERTICAL A CÉU ABERTO, INCLUINDO CARGA, DESCARGA E TRANSPORT</v>
          </cell>
          <cell r="C11733" t="str">
            <v>M3</v>
          </cell>
          <cell r="D11733" t="str">
            <v>CR</v>
          </cell>
          <cell r="E11733">
            <v>36.380000000000003</v>
          </cell>
        </row>
        <row r="11734">
          <cell r="A11734" t="str">
            <v>E, EM SOLO</v>
          </cell>
          <cell r="B11734" t="str">
            <v>DE 1ª CATEGORIA COM ESCAVADEIRA HIDRÁULICA (CAÇAMBA: 1,2 M³</v>
          </cell>
        </row>
        <row r="11735">
          <cell r="A11735" t="str">
            <v>/ 155 HP),</v>
          </cell>
          <cell r="B11735" t="str">
            <v>FROTA DE 15 CAMINHÕES BASCULANTES DE 18 M³, DMT DE 50 KM E</v>
          </cell>
        </row>
        <row r="11736">
          <cell r="A11736" t="str">
            <v>VELOCIDADE</v>
          </cell>
          <cell r="B11736" t="str">
            <v>MÉDIA 45 KM/H. AF_12/2013</v>
          </cell>
        </row>
        <row r="11737">
          <cell r="A11737">
            <v>19</v>
          </cell>
          <cell r="B11737" t="str">
            <v>ESCAVACAO DE VALAS</v>
          </cell>
        </row>
        <row r="11738">
          <cell r="A11738" t="str">
            <v>3061     E</v>
          </cell>
          <cell r="B11738" t="str">
            <v>SCAVACAO MEC VALA N ESCOR MAT 1A CAT C/RETROESCAV ATE 1,50M</v>
          </cell>
          <cell r="C11738" t="str">
            <v>M3</v>
          </cell>
          <cell r="D11738" t="str">
            <v>CR</v>
          </cell>
          <cell r="E11738">
            <v>4.6100000000000003</v>
          </cell>
        </row>
        <row r="11739">
          <cell r="A11739" t="str">
            <v>EXCL ESGOT</v>
          </cell>
          <cell r="B11739" t="str">
            <v>AMENTO</v>
          </cell>
        </row>
        <row r="11740">
          <cell r="A11740">
            <v>72915</v>
          </cell>
          <cell r="B11740" t="str">
            <v>ESCAVACAO MECANICA DE VALA EM MATERIAL DE 2A. CATEGORIA ATE 2 M DE PRO</v>
          </cell>
          <cell r="C11740" t="str">
            <v>M3</v>
          </cell>
          <cell r="D11740" t="str">
            <v>CR</v>
          </cell>
          <cell r="E11740">
            <v>9.1999999999999993</v>
          </cell>
        </row>
        <row r="11741">
          <cell r="A11741" t="str">
            <v>FUNDIDADE</v>
          </cell>
          <cell r="B11741" t="str">
            <v>COM UTILIZACAO DE ESCAVADEIRA HIDRAULICA</v>
          </cell>
        </row>
        <row r="11742">
          <cell r="A11742">
            <v>72917</v>
          </cell>
          <cell r="B11742" t="str">
            <v>ESCAVACAO MECANICA DE VALA EM MATERIAL 2A. CATEGORIA DE 2,01 ATE 4,00</v>
          </cell>
          <cell r="C11742" t="str">
            <v>M3</v>
          </cell>
          <cell r="D11742" t="str">
            <v>CR</v>
          </cell>
          <cell r="E11742">
            <v>10.51</v>
          </cell>
        </row>
        <row r="11743">
          <cell r="A11743" t="str">
            <v>M DE PROFU</v>
          </cell>
          <cell r="B11743" t="str">
            <v>NDIDADE COM UTILIZACAO DE ESCAVADEIRA HIDRAULICA</v>
          </cell>
        </row>
        <row r="11744">
          <cell r="A11744">
            <v>72918</v>
          </cell>
          <cell r="B11744" t="str">
            <v>ESCAVACAO MECANICA DE VALA EM MATERIAL 2A. CATEGORIA DE 4,01 ATE 6,00</v>
          </cell>
          <cell r="C11744" t="str">
            <v>M3</v>
          </cell>
          <cell r="D11744" t="str">
            <v>CR</v>
          </cell>
          <cell r="E11744">
            <v>12.27</v>
          </cell>
        </row>
        <row r="11745">
          <cell r="A11745" t="str">
            <v>M DE PROFU</v>
          </cell>
          <cell r="B11745" t="str">
            <v>NDIDADE COM UTILIZACAO DE ESCAVADEIRA HIDRAULICA</v>
          </cell>
        </row>
        <row r="11746">
          <cell r="A11746">
            <v>73574</v>
          </cell>
          <cell r="B11746" t="str">
            <v>ESCAV.MEC. VALA N ESCOR DE 4,5 A 6M(ESCAV HIDRAUL 0,78M3)MAT1ACAT EXCL</v>
          </cell>
          <cell r="C11746" t="str">
            <v>M3</v>
          </cell>
          <cell r="D11746" t="str">
            <v>CR</v>
          </cell>
          <cell r="E11746">
            <v>5.81</v>
          </cell>
        </row>
        <row r="11747">
          <cell r="A11747" t="str">
            <v>ESGOTAMENT</v>
          </cell>
          <cell r="B11747" t="str">
            <v>O.</v>
          </cell>
        </row>
        <row r="11748">
          <cell r="A11748">
            <v>73575</v>
          </cell>
          <cell r="B11748" t="str">
            <v>ESCAV MEC VALA N ESCOR DE 3 A 4,5M(ESCAV HIDRAUL O,78M3)MAT 1A CAT EXC</v>
          </cell>
          <cell r="C11748" t="str">
            <v>M3</v>
          </cell>
          <cell r="D11748" t="str">
            <v>CR</v>
          </cell>
          <cell r="E11748">
            <v>4.76</v>
          </cell>
        </row>
        <row r="11749">
          <cell r="A11749" t="str">
            <v>L ESGOTAME</v>
          </cell>
          <cell r="B11749" t="str">
            <v>NTO.</v>
          </cell>
        </row>
        <row r="11750">
          <cell r="A11750">
            <v>73576</v>
          </cell>
          <cell r="B11750" t="str">
            <v>ESCAV MEC VALA N ESCOR DE1,5 A 3M(ESCAV HIDRAUL 0,78M3)MAT 1A CAT EXCL</v>
          </cell>
          <cell r="C11750" t="str">
            <v>M3</v>
          </cell>
          <cell r="D11750" t="str">
            <v>CR</v>
          </cell>
          <cell r="E11750">
            <v>3.79</v>
          </cell>
        </row>
        <row r="11751">
          <cell r="A11751" t="str">
            <v>ESGOTAMENT</v>
          </cell>
          <cell r="B11751" t="str">
            <v>OO.</v>
          </cell>
        </row>
        <row r="11752">
          <cell r="A11752">
            <v>73577</v>
          </cell>
          <cell r="B11752" t="str">
            <v>ESCAV MEC VALA N ESCOR DE 4,5 A 6M PROF (C/ESCAV HIDR 0,78M3) MAT 1A C</v>
          </cell>
          <cell r="C11752" t="str">
            <v>M3</v>
          </cell>
          <cell r="D11752" t="str">
            <v>CR</v>
          </cell>
          <cell r="E11752">
            <v>14.11</v>
          </cell>
        </row>
        <row r="11753">
          <cell r="A11753" t="str">
            <v>SINAPI - S</v>
          </cell>
          <cell r="B11753" t="str">
            <v>ISTEMA NACIONAL DE PESQUISA DE CUSTOS E ÍNDICES DA CONSTRUÇÃO CIVIL</v>
          </cell>
        </row>
        <row r="11754">
          <cell r="A11754" t="str">
            <v>PCI.817.01</v>
          </cell>
          <cell r="B11754" t="e">
            <v>#NAME?</v>
          </cell>
          <cell r="D11754" t="str">
            <v>EM</v>
          </cell>
          <cell r="E11754" t="str">
            <v>06/2016 AS 13:04:4</v>
          </cell>
        </row>
        <row r="11755">
          <cell r="D11755" t="str">
            <v>TA</v>
          </cell>
          <cell r="E11755" t="str">
            <v>TÉCNICA: 13/06/20</v>
          </cell>
        </row>
        <row r="11756">
          <cell r="A11756" t="str">
            <v>ENCARGOS S</v>
          </cell>
          <cell r="B11756" t="str">
            <v>OCIAIS DESONERADOS: 90,80%(HORA)   52,84%(MÊS)</v>
          </cell>
        </row>
        <row r="11757">
          <cell r="A11757" t="str">
            <v>ABRANGÊNCI</v>
          </cell>
          <cell r="B11757" t="str">
            <v>A : NACIONAL                                              LOCALIDADE  : BELO</v>
          </cell>
          <cell r="C11757" t="str">
            <v>HORI</v>
          </cell>
        </row>
        <row r="11758">
          <cell r="A11758" t="str">
            <v>REF.COLETA</v>
          </cell>
          <cell r="B11758" t="str">
            <v>: MEDIANO</v>
          </cell>
          <cell r="D11758" t="str">
            <v>TA</v>
          </cell>
          <cell r="E11758" t="str">
            <v>: 05/2016</v>
          </cell>
        </row>
        <row r="11759">
          <cell r="A11759" t="str">
            <v>CÓDIGO</v>
          </cell>
          <cell r="B11759" t="str">
            <v>|D E S C R I Ç Ã O                                                   |UN</v>
          </cell>
          <cell r="C11759" t="str">
            <v>IDADE</v>
          </cell>
          <cell r="D11759" t="str">
            <v>DE</v>
          </cell>
          <cell r="E11759" t="str">
            <v>|CUSTO TOTA</v>
          </cell>
        </row>
        <row r="11760">
          <cell r="A11760" t="str">
            <v>VÍNCULO...</v>
          </cell>
          <cell r="B11760" t="str">
            <v>..: CAIXA REFERENCIAL</v>
          </cell>
        </row>
        <row r="11761">
          <cell r="A11761" t="str">
            <v>AT C/REDUT</v>
          </cell>
          <cell r="B11761" t="str">
            <v>OR(C/PEDRAS/INST PREDIAIS/OUTROS REDUTORES PRODUT  OU CAVAS</v>
          </cell>
        </row>
        <row r="11762">
          <cell r="A11762" t="str">
            <v>FUND) EXCL</v>
          </cell>
          <cell r="B11762" t="str">
            <v>ESGOTAMENTO</v>
          </cell>
        </row>
        <row r="11763">
          <cell r="A11763">
            <v>73578</v>
          </cell>
          <cell r="B11763" t="str">
            <v>ESCAV MEC VALA N ESCOR DE 3 A 4,5M PROF(C/ESCAV HIDR0,78M3) MAT 1A CAT</v>
          </cell>
          <cell r="C11763" t="str">
            <v>M3</v>
          </cell>
          <cell r="D11763" t="str">
            <v>CR</v>
          </cell>
          <cell r="E11763">
            <v>11.31</v>
          </cell>
        </row>
        <row r="11764">
          <cell r="A11764" t="str">
            <v>C/ REDUTOR</v>
          </cell>
          <cell r="B11764" t="str">
            <v>(C/PEDRAS/INST PREDIAIS/OUTROS REDUT PRODUT. OU CAVAS FUND)</v>
          </cell>
        </row>
        <row r="11765">
          <cell r="A11765" t="str">
            <v>EXCL ESGOT</v>
          </cell>
          <cell r="B11765" t="str">
            <v>AMENTO</v>
          </cell>
        </row>
        <row r="11766">
          <cell r="A11766">
            <v>73579</v>
          </cell>
          <cell r="B11766" t="str">
            <v>ESCAV MEC VALA N ESCOR DE 1,5 A 3M PROF(C/ESCAV HIDRAUL 0,78M3) MAT 1A</v>
          </cell>
          <cell r="C11766" t="str">
            <v>M3</v>
          </cell>
          <cell r="D11766" t="str">
            <v>CR</v>
          </cell>
          <cell r="E11766">
            <v>9.89</v>
          </cell>
        </row>
        <row r="11767">
          <cell r="A11767" t="str">
            <v>CAT C/REDU</v>
          </cell>
          <cell r="B11767" t="str">
            <v>TOR(C/PEDRAS/INST PREDIAIS/OUTROS REDUT PRODUT. OU CAVAS FU</v>
          </cell>
        </row>
        <row r="11768">
          <cell r="A11768" t="str">
            <v>ND) EXCL E</v>
          </cell>
          <cell r="B11768" t="str">
            <v>SGOTAMENTO.</v>
          </cell>
        </row>
        <row r="11769">
          <cell r="A11769">
            <v>73580</v>
          </cell>
          <cell r="B11769" t="str">
            <v>ESCAV MEC.VALA N ESCORADA(C/ESCAV HIDRAUL 0,78M3) ATE 1,5M PROF MAT 1A</v>
          </cell>
          <cell r="C11769" t="str">
            <v>M3</v>
          </cell>
          <cell r="D11769" t="str">
            <v>CR</v>
          </cell>
          <cell r="E11769">
            <v>8.6199999999999992</v>
          </cell>
        </row>
        <row r="11770">
          <cell r="A11770" t="str">
            <v>C/REDUTOR(</v>
          </cell>
          <cell r="B11770" t="str">
            <v>C/PEDRAS/INST PREDIAIS/OUTROS REDUT PRODUT OU CAVAS FUND) E</v>
          </cell>
        </row>
        <row r="11771">
          <cell r="A11771" t="str">
            <v>XCL ESGOTA</v>
          </cell>
          <cell r="B11771" t="str">
            <v>M</v>
          </cell>
        </row>
        <row r="11772">
          <cell r="A11772">
            <v>73962</v>
          </cell>
          <cell r="B11772" t="str">
            <v>ESCAVACAO MECANICA DE VALAS</v>
          </cell>
        </row>
        <row r="11773">
          <cell r="A11773" t="str">
            <v>73962/004</v>
          </cell>
          <cell r="B11773" t="str">
            <v>ESCAVACAO DE VALA NAO ESCORADA  EM  MATERIAL DE 1A CATEGORIA COM PROFU</v>
          </cell>
          <cell r="C11773" t="str">
            <v>M3</v>
          </cell>
          <cell r="D11773" t="str">
            <v>CR</v>
          </cell>
          <cell r="E11773">
            <v>5.59</v>
          </cell>
        </row>
        <row r="11774">
          <cell r="A11774" t="str">
            <v>NDIDADE DE</v>
          </cell>
          <cell r="B11774" t="str">
            <v>1,5 ATE  3M  COM RETROESCAVADEIRA 75HP, SEM  ESGOTAMENTO</v>
          </cell>
        </row>
        <row r="11775">
          <cell r="A11775" t="str">
            <v>73962/013</v>
          </cell>
          <cell r="B11775" t="str">
            <v>ESCAVACAO DE VALA NAO ESCORADA EM MATERIAL 1A CATEGORIA , PROFUNDIDADE</v>
          </cell>
          <cell r="C11775" t="str">
            <v>M3</v>
          </cell>
          <cell r="D11775" t="str">
            <v>CR</v>
          </cell>
          <cell r="E11775">
            <v>3.34</v>
          </cell>
        </row>
        <row r="11776">
          <cell r="A11776" t="str">
            <v>ATE 1,5 M</v>
          </cell>
          <cell r="B11776" t="str">
            <v>COM ESCAVADEIRA HIDRAULICA 105 HP(CAPACIDADE DE 0,78M3), SE</v>
          </cell>
        </row>
        <row r="11777">
          <cell r="A11777" t="str">
            <v>M ESGOTAME</v>
          </cell>
          <cell r="B11777" t="str">
            <v>NTO</v>
          </cell>
        </row>
        <row r="11778">
          <cell r="A11778">
            <v>73965</v>
          </cell>
          <cell r="B11778" t="str">
            <v>ESCAVACAO MANUAL DE VALAS</v>
          </cell>
        </row>
        <row r="11779">
          <cell r="A11779" t="str">
            <v>73965/001</v>
          </cell>
          <cell r="B11779" t="str">
            <v>ESCAVAÇÃO MANUAL DE VALA, A FRIO,  EM MATERIAL DE 2A CATEGORIA (MOLEDO</v>
          </cell>
          <cell r="C11779" t="str">
            <v>M3</v>
          </cell>
          <cell r="D11779" t="str">
            <v>CR</v>
          </cell>
          <cell r="E11779">
            <v>85.62</v>
          </cell>
        </row>
        <row r="11780">
          <cell r="A11780" t="str">
            <v>OU ROCHA D</v>
          </cell>
          <cell r="B11780" t="str">
            <v>ECOMPOSTA) ATÉ 1,50M</v>
          </cell>
        </row>
        <row r="11781">
          <cell r="A11781" t="str">
            <v>73965/002</v>
          </cell>
          <cell r="B11781" t="str">
            <v>ESCAVAÇÃO MANUAL DE VALA, A FRIO, EM MATERIAL DE 2A CATEGORIA (MOLEDO</v>
          </cell>
          <cell r="C11781" t="str">
            <v>M3</v>
          </cell>
          <cell r="D11781" t="str">
            <v>CR</v>
          </cell>
          <cell r="E11781">
            <v>125.58</v>
          </cell>
        </row>
        <row r="11782">
          <cell r="A11782" t="str">
            <v>OU ROCHA D</v>
          </cell>
          <cell r="B11782" t="str">
            <v>ECOMPOSTA), DE 3 ATÉ 4,5M, EXCLUINDO ESGOTAMENTO E ESCORAMEN</v>
          </cell>
        </row>
        <row r="11783">
          <cell r="A11783" t="str">
            <v>TO.</v>
          </cell>
        </row>
        <row r="11784">
          <cell r="A11784" t="str">
            <v>73965/003</v>
          </cell>
          <cell r="B11784" t="str">
            <v>ESCAVAÇÃO MANUAL DE VALA, A FRIO, EM MATERIAL DE 2A CATEGORIA (MOLEDO</v>
          </cell>
          <cell r="C11784" t="str">
            <v>M3</v>
          </cell>
          <cell r="D11784" t="str">
            <v>CR</v>
          </cell>
          <cell r="E11784">
            <v>148.41</v>
          </cell>
        </row>
        <row r="11785">
          <cell r="A11785" t="str">
            <v>OU ROCHA D</v>
          </cell>
          <cell r="B11785" t="str">
            <v>ECOMPOSTA), DE 4,5 ATÉ 6M, EXCLUINDO ESGOTAMENTO E ESCORAMEN</v>
          </cell>
        </row>
        <row r="11786">
          <cell r="A11786" t="str">
            <v>TO.</v>
          </cell>
        </row>
        <row r="11787">
          <cell r="A11787" t="str">
            <v>73965/004</v>
          </cell>
          <cell r="B11787" t="str">
            <v>ESCAVACAO MANUAL DE VALA EM ARGILA OU PEDRA SOLTA DO TAMANHO MEDIO DE</v>
          </cell>
          <cell r="C11787" t="str">
            <v>M3</v>
          </cell>
          <cell r="D11787" t="str">
            <v>CR</v>
          </cell>
          <cell r="E11787">
            <v>54.8</v>
          </cell>
        </row>
        <row r="11788">
          <cell r="A11788" t="str">
            <v>PEDRA DE M</v>
          </cell>
          <cell r="B11788" t="str">
            <v>AO, ATE 1,5M, EXCLUINDO ESGOTAMENTO/ESCORAMENTO.</v>
          </cell>
        </row>
        <row r="11789">
          <cell r="A11789" t="str">
            <v>SINAPI - S</v>
          </cell>
          <cell r="B11789" t="str">
            <v>ISTEMA NACIONAL DE PESQUISA DE CUSTOS E ÍNDICES DA CONSTRUÇÃO CIVIL</v>
          </cell>
        </row>
        <row r="11790">
          <cell r="A11790" t="str">
            <v>PCI.817.01</v>
          </cell>
          <cell r="B11790" t="e">
            <v>#NAME?</v>
          </cell>
          <cell r="D11790" t="str">
            <v>EM</v>
          </cell>
          <cell r="E11790" t="str">
            <v>06/2016 AS 13:04:4</v>
          </cell>
        </row>
        <row r="11791">
          <cell r="D11791" t="str">
            <v>TA</v>
          </cell>
          <cell r="E11791" t="str">
            <v>TÉCNICA: 13/06/20</v>
          </cell>
        </row>
        <row r="11792">
          <cell r="A11792" t="str">
            <v>ENCARGOS S</v>
          </cell>
          <cell r="B11792" t="str">
            <v>OCIAIS DESONERADOS: 90,80%(HORA)   52,84%(MÊS)</v>
          </cell>
        </row>
        <row r="11793">
          <cell r="A11793" t="str">
            <v>ABRANGÊNCI</v>
          </cell>
          <cell r="B11793" t="str">
            <v>A : NACIONAL                                              LOCALIDADE  : BELO</v>
          </cell>
          <cell r="C11793" t="str">
            <v>HORI</v>
          </cell>
        </row>
        <row r="11794">
          <cell r="A11794" t="str">
            <v>REF.COLETA</v>
          </cell>
          <cell r="B11794" t="str">
            <v>: MEDIANO</v>
          </cell>
          <cell r="D11794" t="str">
            <v>TA</v>
          </cell>
          <cell r="E11794" t="str">
            <v>: 05/2016</v>
          </cell>
        </row>
        <row r="11795">
          <cell r="A11795" t="str">
            <v>CÓDIGO</v>
          </cell>
          <cell r="B11795" t="str">
            <v>|D E S C R I Ç Ã O                                                   |UN</v>
          </cell>
          <cell r="C11795" t="str">
            <v>IDADE</v>
          </cell>
          <cell r="D11795" t="str">
            <v>DE</v>
          </cell>
          <cell r="E11795" t="str">
            <v>|CUSTO TOTA</v>
          </cell>
        </row>
        <row r="11796">
          <cell r="A11796" t="str">
            <v>VÍNCULO...</v>
          </cell>
          <cell r="B11796" t="str">
            <v>..: CAIXA REFERENCIAL</v>
          </cell>
        </row>
        <row r="11797">
          <cell r="A11797" t="str">
            <v>73965/005</v>
          </cell>
          <cell r="B11797" t="str">
            <v>ESCAVACAO MANUAL DE VALA EM ARGILA OU PEDRA SOLTA DO TAMANHO MEDIO DE</v>
          </cell>
          <cell r="C11797" t="str">
            <v>M3</v>
          </cell>
          <cell r="D11797" t="str">
            <v>CR</v>
          </cell>
          <cell r="E11797">
            <v>63.93</v>
          </cell>
        </row>
        <row r="11798">
          <cell r="A11798" t="str">
            <v>PEDRA DE M</v>
          </cell>
          <cell r="B11798" t="str">
            <v>AO, DE 1,5 ATE 3M, EXCLUINDO ESGOTAMENTO/ESCORAMENTO.</v>
          </cell>
        </row>
        <row r="11799">
          <cell r="A11799" t="str">
            <v>73965/006</v>
          </cell>
          <cell r="B11799" t="str">
            <v>ESCAVACAO MANUAL DE VALA EM ARGILA OU PEDRA SOLTA DO TAMANHO MEDIO DE</v>
          </cell>
          <cell r="C11799" t="str">
            <v>M3</v>
          </cell>
          <cell r="D11799" t="str">
            <v>CR</v>
          </cell>
          <cell r="E11799">
            <v>102.75</v>
          </cell>
        </row>
        <row r="11800">
          <cell r="A11800" t="str">
            <v>PEDRA DE M</v>
          </cell>
          <cell r="B11800" t="str">
            <v>AO, DE 3 ATE 4,5M, EXCLUINDO ESGOTAMENTO/ESCORAMENTO</v>
          </cell>
        </row>
        <row r="11801">
          <cell r="A11801" t="str">
            <v>73965/007</v>
          </cell>
          <cell r="B11801" t="str">
            <v>ESCAVACAO MANUAL DE VALA EM ARGILA OU PEDRA SOLTA DO TAMANHO MEDIO DE</v>
          </cell>
          <cell r="C11801" t="str">
            <v>M3</v>
          </cell>
          <cell r="D11801" t="str">
            <v>CR</v>
          </cell>
          <cell r="E11801">
            <v>125.58</v>
          </cell>
        </row>
        <row r="11802">
          <cell r="A11802" t="str">
            <v>PEDRA DE M</v>
          </cell>
          <cell r="B11802" t="str">
            <v>AO, DE 4,5 ATE 6M, EXCLUINDO ESGOTAMENTO/ESCORAMENTO.</v>
          </cell>
        </row>
        <row r="11803">
          <cell r="A11803" t="str">
            <v>73965/008</v>
          </cell>
          <cell r="B11803" t="str">
            <v>ESCAVACAO MANUAL DE VALA EM LODO, ATE 1,5M, EXCLUINDO ESGOTAMENTO/ESCO</v>
          </cell>
          <cell r="C11803" t="str">
            <v>M3</v>
          </cell>
          <cell r="D11803" t="str">
            <v>CR</v>
          </cell>
          <cell r="E11803">
            <v>62.79</v>
          </cell>
        </row>
        <row r="11804">
          <cell r="A11804" t="str">
            <v>RAMENTO</v>
          </cell>
        </row>
        <row r="11805">
          <cell r="A11805" t="str">
            <v>73965/009</v>
          </cell>
          <cell r="B11805" t="str">
            <v>ESCAVACAO MANUAL DE VALA EM LODO, DE 1,5 ATE 3M, EXCLUINDO ESGOTAMENTO</v>
          </cell>
          <cell r="C11805" t="str">
            <v>M3</v>
          </cell>
          <cell r="D11805" t="str">
            <v>CR</v>
          </cell>
          <cell r="E11805">
            <v>114.16</v>
          </cell>
        </row>
        <row r="11806">
          <cell r="A11806" t="str">
            <v>/ESCORAMEN</v>
          </cell>
          <cell r="B11806" t="str">
            <v>TO.</v>
          </cell>
        </row>
        <row r="11807">
          <cell r="A11807" t="str">
            <v>73965/010</v>
          </cell>
          <cell r="B11807" t="str">
            <v>ESCAVACAO MANUAL DE VALA EM  MATERIAL DE 1A CATEGORIA ATE 1,5M EXCLUIN</v>
          </cell>
          <cell r="C11807" t="str">
            <v>M3</v>
          </cell>
          <cell r="D11807" t="str">
            <v>CR</v>
          </cell>
          <cell r="E11807">
            <v>39.950000000000003</v>
          </cell>
        </row>
        <row r="11808">
          <cell r="A11808" t="str">
            <v>DO ESGOTAM</v>
          </cell>
          <cell r="B11808" t="str">
            <v>ENTO / ESCORAMENTO</v>
          </cell>
        </row>
        <row r="11809">
          <cell r="A11809" t="str">
            <v>73965/011</v>
          </cell>
          <cell r="B11809" t="str">
            <v>ESCAVACAO MANUAL DE VALA EM  MATERIAL DE 1A CATEGORIA  DE 1,5 ATE 3M E</v>
          </cell>
          <cell r="C11809" t="str">
            <v>M3</v>
          </cell>
          <cell r="D11809" t="str">
            <v>CR</v>
          </cell>
          <cell r="E11809">
            <v>51.37</v>
          </cell>
        </row>
        <row r="11810">
          <cell r="A11810" t="str">
            <v>XCLUINDO E</v>
          </cell>
          <cell r="B11810" t="str">
            <v>SGOTAMENTO / ESCORAMENTO</v>
          </cell>
        </row>
        <row r="11811">
          <cell r="A11811" t="str">
            <v>73965/012</v>
          </cell>
          <cell r="B11811" t="str">
            <v>ESCAVACAO MANUAL DE VALA EM  MATERIAL DE 1A CATEGORIA  DE 3 ATE 4,5M E</v>
          </cell>
          <cell r="C11811" t="str">
            <v>M3</v>
          </cell>
          <cell r="D11811" t="str">
            <v>CR</v>
          </cell>
          <cell r="E11811">
            <v>68.5</v>
          </cell>
        </row>
        <row r="11812">
          <cell r="A11812" t="str">
            <v>XCLUINDO E</v>
          </cell>
          <cell r="B11812" t="str">
            <v>SGOTAMENTO / ESCORAMENTO</v>
          </cell>
        </row>
        <row r="11813">
          <cell r="A11813">
            <v>76443</v>
          </cell>
          <cell r="B11813" t="str">
            <v>ESCAVACAO MANUAL DE VALAS</v>
          </cell>
        </row>
        <row r="11814">
          <cell r="A11814" t="str">
            <v>76443/001</v>
          </cell>
          <cell r="B11814" t="str">
            <v>ESCAVACAO MANUAL VALA/CAVA MAT 1A CAT ATE 1,5M EXCL ESG/ESCOR EM BECO</v>
          </cell>
          <cell r="C11814" t="str">
            <v>M3</v>
          </cell>
          <cell r="D11814" t="str">
            <v>CR</v>
          </cell>
          <cell r="E11814">
            <v>47.95</v>
          </cell>
        </row>
        <row r="11815">
          <cell r="A11815" t="str">
            <v>(LARG ATE</v>
          </cell>
          <cell r="B11815" t="str">
            <v>2M) IMPOSSIBILITANDO ENTRADA DE CAMINHAO OU EQUIPAMENTO MOTO</v>
          </cell>
        </row>
        <row r="11816">
          <cell r="A11816" t="str">
            <v>RIZADO P/R</v>
          </cell>
          <cell r="B11816" t="str">
            <v>ETIRADA MATERIAL</v>
          </cell>
        </row>
        <row r="11817">
          <cell r="A11817" t="str">
            <v>76443/002</v>
          </cell>
          <cell r="B11817" t="str">
            <v>ESCAVACAO MANUAL VALA/CAVA MAT 1A CAT DE 1,5 A 3M EXCL ESG/ESCOR EM BE</v>
          </cell>
          <cell r="C11817" t="str">
            <v>M3</v>
          </cell>
          <cell r="D11817" t="str">
            <v>CR</v>
          </cell>
          <cell r="E11817">
            <v>61.65</v>
          </cell>
        </row>
        <row r="11818">
          <cell r="A11818" t="str">
            <v>CO (LARG A</v>
          </cell>
          <cell r="B11818" t="str">
            <v>TE 2M) IMPOSSIBILITANDO ENTRADA DE CAMINHAO OU EQUIPAMENTO M</v>
          </cell>
        </row>
        <row r="11819">
          <cell r="A11819" t="str">
            <v>OTORIZADO</v>
          </cell>
          <cell r="B11819" t="str">
            <v>P/RETIRADA DO MATERIAL</v>
          </cell>
        </row>
        <row r="11820">
          <cell r="A11820" t="str">
            <v>76443/003</v>
          </cell>
          <cell r="B11820" t="str">
            <v>ESCAVACAO MANUAL VALA/CAVA MAT 1A CAT DE 3,0 A 4,5M EXCL ESG/ESCOR EM</v>
          </cell>
          <cell r="C11820" t="str">
            <v>M3</v>
          </cell>
          <cell r="D11820" t="str">
            <v>CR</v>
          </cell>
          <cell r="E11820">
            <v>82.2</v>
          </cell>
        </row>
        <row r="11821">
          <cell r="A11821" t="str">
            <v>BECO (LARG</v>
          </cell>
          <cell r="B11821" t="str">
            <v>ATE 2M) IMPOSSIBILITANDO ENTRADA DE CAMINHAO OU EQUIPAMENTO</v>
          </cell>
        </row>
        <row r="11822">
          <cell r="A11822" t="str">
            <v>MOTORIZADO</v>
          </cell>
          <cell r="B11822" t="str">
            <v>P/RETIRADA DO MATERIAL</v>
          </cell>
        </row>
        <row r="11823">
          <cell r="A11823" t="str">
            <v>76443/004</v>
          </cell>
          <cell r="B11823" t="str">
            <v>ESCAVACAO MANUAL VALA/CAVA EM LODO/LAMA ATE 1,5M EXCL ESG/ESCOR EM BEC</v>
          </cell>
          <cell r="C11823" t="str">
            <v>M3</v>
          </cell>
          <cell r="D11823" t="str">
            <v>CR</v>
          </cell>
          <cell r="E11823">
            <v>72.260000000000005</v>
          </cell>
        </row>
        <row r="11824">
          <cell r="A11824" t="str">
            <v>O</v>
          </cell>
          <cell r="B11824" t="str">
            <v>(LARG ATE 2M) EM FAVELAS</v>
          </cell>
        </row>
        <row r="11825">
          <cell r="A11825" t="str">
            <v>SINAPI - S</v>
          </cell>
          <cell r="B11825" t="str">
            <v>ISTEMA NACIONAL DE PESQUISA DE CUSTOS E ÍNDICES DA CONSTRUÇÃO CIVIL</v>
          </cell>
        </row>
        <row r="11826">
          <cell r="A11826" t="str">
            <v>PCI.817.01</v>
          </cell>
          <cell r="B11826" t="e">
            <v>#NAME?</v>
          </cell>
          <cell r="D11826" t="str">
            <v>EM</v>
          </cell>
          <cell r="E11826" t="str">
            <v>06/2016 AS 13:04:4</v>
          </cell>
        </row>
        <row r="11827">
          <cell r="D11827" t="str">
            <v>TA</v>
          </cell>
          <cell r="E11827" t="str">
            <v>TÉCNICA: 13/06/20</v>
          </cell>
        </row>
        <row r="11828">
          <cell r="A11828" t="str">
            <v>ENCARGOS S</v>
          </cell>
          <cell r="B11828" t="str">
            <v>OCIAIS DESONERADOS: 90,80%(HORA)   52,84%(MÊS)</v>
          </cell>
        </row>
        <row r="11829">
          <cell r="A11829" t="str">
            <v>ABRANGÊNCI</v>
          </cell>
          <cell r="B11829" t="str">
            <v>A : NACIONAL                                              LOCALIDADE  : BELO</v>
          </cell>
          <cell r="C11829" t="str">
            <v>HORI</v>
          </cell>
        </row>
        <row r="11830">
          <cell r="A11830" t="str">
            <v>REF.COLETA</v>
          </cell>
          <cell r="B11830" t="str">
            <v>: MEDIANO</v>
          </cell>
          <cell r="D11830" t="str">
            <v>TA</v>
          </cell>
          <cell r="E11830" t="str">
            <v>: 05/2016</v>
          </cell>
        </row>
        <row r="11831">
          <cell r="A11831" t="str">
            <v>CÓDIGO</v>
          </cell>
          <cell r="B11831" t="str">
            <v>|D E S C R I Ç Ã O                                                   |UN</v>
          </cell>
          <cell r="C11831" t="str">
            <v>IDADE</v>
          </cell>
          <cell r="D11831" t="str">
            <v>DE</v>
          </cell>
          <cell r="E11831" t="str">
            <v>|CUSTO TOTA</v>
          </cell>
        </row>
        <row r="11832">
          <cell r="A11832" t="str">
            <v>VÍNCULO...</v>
          </cell>
          <cell r="B11832" t="str">
            <v>..: CAIXA REFERENCIAL</v>
          </cell>
        </row>
        <row r="11833">
          <cell r="A11833" t="str">
            <v>76443/005</v>
          </cell>
          <cell r="B11833" t="str">
            <v>ESCAVACAO MANUAL VALA/CAVA EM LODO/LAMA DE 1,5M A 3,0M EXCL ESG/ESCOR</v>
          </cell>
          <cell r="C11833" t="str">
            <v>M3</v>
          </cell>
          <cell r="D11833" t="str">
            <v>CR</v>
          </cell>
          <cell r="E11833">
            <v>131.29</v>
          </cell>
        </row>
        <row r="11834">
          <cell r="A11834" t="str">
            <v>EM BECO (L</v>
          </cell>
          <cell r="B11834" t="str">
            <v>ARG ATE 2M) EM FAVELAS</v>
          </cell>
        </row>
        <row r="11835">
          <cell r="A11835">
            <v>79506</v>
          </cell>
          <cell r="B11835" t="str">
            <v>ESCAVACAO MANUAL DE VALAS</v>
          </cell>
        </row>
        <row r="11836">
          <cell r="A11836" t="str">
            <v>79506/001</v>
          </cell>
          <cell r="B11836" t="str">
            <v>ESCAVAÇÃO MANUAL DE VALA/CAVA, A FRIO, EM MATERIAL DE 2A CATEGORIA, MO</v>
          </cell>
          <cell r="C11836" t="str">
            <v>M3</v>
          </cell>
          <cell r="D11836" t="str">
            <v>CR</v>
          </cell>
          <cell r="E11836">
            <v>108.46</v>
          </cell>
        </row>
        <row r="11837">
          <cell r="A11837" t="str">
            <v>LEDO OU RO</v>
          </cell>
          <cell r="B11837" t="str">
            <v>CHA DECOMPOSTA, ENTRE 1,5 E 3M DE PROFUNDIDADE</v>
          </cell>
        </row>
        <row r="11838">
          <cell r="A11838" t="str">
            <v>79506/002</v>
          </cell>
          <cell r="B11838" t="str">
            <v>ESCAVAÇÃO MANUAL DE VALA/CAVA EM LODO, ENTRE 3 E 4,5M DE PROFUNDIDADE</v>
          </cell>
          <cell r="C11838" t="str">
            <v>M3</v>
          </cell>
          <cell r="D11838" t="str">
            <v>CR</v>
          </cell>
          <cell r="E11838">
            <v>171.25</v>
          </cell>
        </row>
        <row r="11839">
          <cell r="A11839">
            <v>79507</v>
          </cell>
          <cell r="B11839" t="str">
            <v>ESCAVACAO MANUAL DE VALA</v>
          </cell>
        </row>
        <row r="11840">
          <cell r="A11840" t="str">
            <v>79507/005</v>
          </cell>
          <cell r="B11840" t="str">
            <v>ESCAVACAO MANUAL VALA ATE 1M SOLO MOLE</v>
          </cell>
          <cell r="C11840" t="str">
            <v>M3</v>
          </cell>
          <cell r="D11840" t="str">
            <v>CR</v>
          </cell>
          <cell r="E11840">
            <v>14.84</v>
          </cell>
        </row>
        <row r="11841">
          <cell r="A11841">
            <v>79518</v>
          </cell>
          <cell r="B11841" t="str">
            <v>MARROAMENTO</v>
          </cell>
        </row>
        <row r="11842">
          <cell r="A11842" t="str">
            <v>79518/001</v>
          </cell>
          <cell r="B11842" t="str">
            <v>MARROAMENTO EM MATERIAL DE 3A CATEGORIA, ROCHA VIVA PARA REDUÇÃO A PED</v>
          </cell>
          <cell r="C11842" t="str">
            <v>M3</v>
          </cell>
          <cell r="D11842" t="str">
            <v>CR</v>
          </cell>
          <cell r="E11842">
            <v>27.4</v>
          </cell>
        </row>
        <row r="11843">
          <cell r="A11843" t="str">
            <v>RA-DE-MÃO</v>
          </cell>
        </row>
        <row r="11844">
          <cell r="A11844" t="str">
            <v>79518/002</v>
          </cell>
          <cell r="B11844" t="str">
            <v>MARROAMENTO DE MATERIAL DE 2A CATEGORIA, ROCHA DECOMPOSTA PARA REDUÇÃO</v>
          </cell>
          <cell r="C11844" t="str">
            <v>M3</v>
          </cell>
          <cell r="D11844" t="str">
            <v>CR</v>
          </cell>
          <cell r="E11844">
            <v>24.66</v>
          </cell>
        </row>
        <row r="11845">
          <cell r="A11845" t="str">
            <v>A PEDRA-DE</v>
          </cell>
          <cell r="B11845" t="e">
            <v>#NAME?</v>
          </cell>
        </row>
        <row r="11846">
          <cell r="A11846">
            <v>83339</v>
          </cell>
          <cell r="B11846" t="str">
            <v>ESCAVACAO MANUAL DE VALAS (SOLO COM AGUA), PROFUNDIDADE ATE 1,50 M.</v>
          </cell>
          <cell r="C11846" t="str">
            <v>M3</v>
          </cell>
          <cell r="D11846" t="str">
            <v>CR</v>
          </cell>
          <cell r="E11846">
            <v>42.81</v>
          </cell>
        </row>
        <row r="11847">
          <cell r="A11847">
            <v>83340</v>
          </cell>
          <cell r="B11847" t="str">
            <v>ESCAVACAO MANUAL DE VALAS (SOLO COM AGUA), PROFUNDIDADE MAIOR QUE 1,50</v>
          </cell>
          <cell r="C11847" t="str">
            <v>M3</v>
          </cell>
          <cell r="D11847" t="str">
            <v>CR</v>
          </cell>
          <cell r="E11847">
            <v>57.08</v>
          </cell>
        </row>
        <row r="11848">
          <cell r="A11848" t="str">
            <v>M ATE 3,00</v>
          </cell>
          <cell r="B11848" t="str">
            <v>M</v>
          </cell>
        </row>
        <row r="11849">
          <cell r="A11849">
            <v>83341</v>
          </cell>
          <cell r="B11849" t="str">
            <v>ESCAVACAO MECANICA DE VALAS (SOLO COM AGUA), PROFUNDIDADE ATE 1,50 M</v>
          </cell>
          <cell r="C11849" t="str">
            <v>M3</v>
          </cell>
          <cell r="D11849" t="str">
            <v>CR</v>
          </cell>
          <cell r="E11849">
            <v>8.7799999999999994</v>
          </cell>
        </row>
        <row r="11850">
          <cell r="A11850">
            <v>83342</v>
          </cell>
          <cell r="B11850" t="str">
            <v>ESCAVACAO MECANICA DE VALAS (SOLO COM AGUA), PROFUNDIDADE MAIOR QUE 1,</v>
          </cell>
          <cell r="C11850" t="str">
            <v>M3</v>
          </cell>
          <cell r="D11850" t="str">
            <v>CR</v>
          </cell>
          <cell r="E11850">
            <v>7.25</v>
          </cell>
        </row>
        <row r="11851">
          <cell r="A11851" t="str">
            <v>50 M ATE 4</v>
          </cell>
          <cell r="B11851" t="str">
            <v>,00 M</v>
          </cell>
        </row>
        <row r="11852">
          <cell r="A11852">
            <v>83343</v>
          </cell>
          <cell r="B11852" t="str">
            <v>ESCAVACAO MECANICA DE VALAS (SOLO COM AGUA), PROFUNDIDADE MAIOR QUE 4,</v>
          </cell>
          <cell r="C11852" t="str">
            <v>M3</v>
          </cell>
          <cell r="D11852" t="str">
            <v>CR</v>
          </cell>
          <cell r="E11852">
            <v>10.88</v>
          </cell>
        </row>
        <row r="11853">
          <cell r="A11853" t="str">
            <v>00 M ATE 6</v>
          </cell>
          <cell r="B11853" t="str">
            <v>,00 M.</v>
          </cell>
        </row>
        <row r="11854">
          <cell r="A11854">
            <v>90082</v>
          </cell>
          <cell r="B11854" t="str">
            <v>ESCAVAÇÃO MECANIZADA DE VALA COM PROF. ATÉ 1,5 M (MÉDIA ENTRE MONTANTE</v>
          </cell>
          <cell r="C11854" t="str">
            <v>M3</v>
          </cell>
          <cell r="D11854" t="str">
            <v>CR</v>
          </cell>
          <cell r="E11854">
            <v>11.1</v>
          </cell>
        </row>
        <row r="11855">
          <cell r="A11855" t="str">
            <v>E JUSANTE/</v>
          </cell>
          <cell r="B11855" t="str">
            <v>UMA COMPOSIÇÃO POR TRECHO), COM ESCAVADEIRA HIDRÁULICA (0,8</v>
          </cell>
        </row>
        <row r="11856">
          <cell r="A11856" t="str">
            <v>M3/111 HP)</v>
          </cell>
          <cell r="B11856" t="str">
            <v>, LARG. DE 1,5 M A 2,5 M, EM SOLO DE 1A CATEGORIA, EM LOCAI</v>
          </cell>
        </row>
        <row r="11857">
          <cell r="A11857" t="str">
            <v>S COM ALTO</v>
          </cell>
          <cell r="B11857" t="str">
            <v>NÍVEL DE INTERFERÊNCIA. AF_01/2015</v>
          </cell>
        </row>
        <row r="11858">
          <cell r="A11858">
            <v>90084</v>
          </cell>
          <cell r="B11858" t="str">
            <v>ESCAVAÇÃO MECANIZADA DE VALA COM PROF. MAIOR QUE 1,5 M ATÉ 3,0 M (MÉDI</v>
          </cell>
          <cell r="C11858" t="str">
            <v>M3</v>
          </cell>
          <cell r="D11858" t="str">
            <v>CR</v>
          </cell>
          <cell r="E11858">
            <v>9.77</v>
          </cell>
        </row>
        <row r="11859">
          <cell r="A11859" t="str">
            <v>A ENTRE MO</v>
          </cell>
          <cell r="B11859" t="str">
            <v>NTANTE E JUSANTE/UMA COMPOSIÇÃO POR TRECHO), COM ESCAVADEIRA</v>
          </cell>
        </row>
        <row r="11860">
          <cell r="A11860" t="str">
            <v>HIDRÁULICA</v>
          </cell>
          <cell r="B11860" t="str">
            <v>(0,8 M3/111 HP), LARGURA ATÉ 1,5 M, EM SOLO DE 1A CATEGORI</v>
          </cell>
        </row>
        <row r="11861">
          <cell r="A11861" t="str">
            <v>SINAPI - S</v>
          </cell>
          <cell r="B11861" t="str">
            <v>ISTEMA NACIONAL DE PESQUISA DE CUSTOS E ÍNDICES DA CONSTRUÇÃO CIVIL</v>
          </cell>
        </row>
        <row r="11862">
          <cell r="A11862" t="str">
            <v>PCI.817.01</v>
          </cell>
          <cell r="B11862" t="e">
            <v>#NAME?</v>
          </cell>
          <cell r="D11862" t="str">
            <v>EM</v>
          </cell>
          <cell r="E11862" t="str">
            <v>06/2016 AS 13:04:4</v>
          </cell>
        </row>
        <row r="11863">
          <cell r="D11863" t="str">
            <v>TA</v>
          </cell>
          <cell r="E11863" t="str">
            <v>TÉCNICA: 13/06/20</v>
          </cell>
        </row>
        <row r="11864">
          <cell r="A11864" t="str">
            <v>ENCARGOS S</v>
          </cell>
          <cell r="B11864" t="str">
            <v>OCIAIS DESONERADOS: 90,80%(HORA)   52,84%(MÊS)</v>
          </cell>
        </row>
        <row r="11865">
          <cell r="A11865" t="str">
            <v>ABRANGÊNCI</v>
          </cell>
          <cell r="B11865" t="str">
            <v>A : NACIONAL                                              LOCALIDADE  : BELO</v>
          </cell>
          <cell r="C11865" t="str">
            <v>HORI</v>
          </cell>
        </row>
        <row r="11866">
          <cell r="A11866" t="str">
            <v>REF.COLETA</v>
          </cell>
          <cell r="B11866" t="str">
            <v>: MEDIANO</v>
          </cell>
          <cell r="D11866" t="str">
            <v>TA</v>
          </cell>
          <cell r="E11866" t="str">
            <v>: 05/2016</v>
          </cell>
        </row>
        <row r="11867">
          <cell r="A11867" t="str">
            <v>CÓDIGO</v>
          </cell>
          <cell r="B11867" t="str">
            <v>|D E S C R I Ç Ã O                                                   |UN</v>
          </cell>
          <cell r="C11867" t="str">
            <v>IDADE</v>
          </cell>
          <cell r="D11867" t="str">
            <v>DE</v>
          </cell>
          <cell r="E11867" t="str">
            <v>|CUSTO TOTA</v>
          </cell>
        </row>
        <row r="11868">
          <cell r="A11868" t="str">
            <v>VÍNCULO...</v>
          </cell>
          <cell r="B11868" t="str">
            <v>..: CAIXA REFERENCIAL</v>
          </cell>
        </row>
        <row r="11869">
          <cell r="A11869" t="str">
            <v>A, EM LOCA</v>
          </cell>
          <cell r="B11869" t="str">
            <v>IS COM ALTO NÍVEL DE INTERFERÊNCIA. AF_01/2015</v>
          </cell>
        </row>
        <row r="11870">
          <cell r="A11870">
            <v>90085</v>
          </cell>
          <cell r="B11870" t="str">
            <v>ESCAVAÇÃO MECANIZADA DE VALA COM PROF. MAIOR QUE 1,5 M ATÉ 3,0 M (MÉDI</v>
          </cell>
          <cell r="C11870" t="str">
            <v>M3</v>
          </cell>
          <cell r="D11870" t="str">
            <v>CR</v>
          </cell>
          <cell r="E11870">
            <v>7.01</v>
          </cell>
        </row>
        <row r="11871">
          <cell r="A11871" t="str">
            <v>A ENTRE MO</v>
          </cell>
          <cell r="B11871" t="str">
            <v>NTANTE E JUSANTE/UMA COMPOSIÇÃO POR TRECHO), COM ESCAVADEIRA</v>
          </cell>
        </row>
        <row r="11872">
          <cell r="A11872" t="str">
            <v>HIDRÁULICA</v>
          </cell>
          <cell r="B11872" t="str">
            <v>(0,8 M3/111 HP), LARG. DE 1,5 M A 2,5 M, EM SOLO DE 1A CAT</v>
          </cell>
        </row>
        <row r="11873">
          <cell r="A11873" t="str">
            <v>EGORIA, EM</v>
          </cell>
          <cell r="B11873" t="str">
            <v>LOCAIS COM ALTO NÍVEL DE INTERFERÊNCIA. AF_01/2015</v>
          </cell>
        </row>
        <row r="11874">
          <cell r="A11874">
            <v>90086</v>
          </cell>
          <cell r="B11874" t="str">
            <v>ESCAVAÇÃO MECANIZADA DE VALA COM PROF. MAIOR QUE 3,0 M ATÉ 4,5 M(MÉDIA</v>
          </cell>
          <cell r="C11874" t="str">
            <v>M3</v>
          </cell>
          <cell r="D11874" t="str">
            <v>CR</v>
          </cell>
          <cell r="E11874">
            <v>7.54</v>
          </cell>
        </row>
        <row r="11875">
          <cell r="A11875" t="str">
            <v>ENTRE MONT</v>
          </cell>
          <cell r="B11875" t="str">
            <v>ANTE E JUSANTE/UMA COMPOSIÇÃO POR TRECHO), COM ESCAVADEIRA</v>
          </cell>
        </row>
        <row r="11876">
          <cell r="A11876" t="str">
            <v>HIDRÁULICA</v>
          </cell>
          <cell r="B11876" t="str">
            <v>(0,8 M3/111 HP), LARG. MENOR QUE 1,5 M, EM SOLO DE 1A CATEG</v>
          </cell>
        </row>
        <row r="11877">
          <cell r="A11877" t="str">
            <v>ORIA, EM L</v>
          </cell>
          <cell r="B11877" t="str">
            <v>OCAIS COM ALTO NÍVEL DE INTERFERÊNCIA. AF_01/2015</v>
          </cell>
        </row>
        <row r="11878">
          <cell r="A11878">
            <v>90087</v>
          </cell>
          <cell r="B11878" t="str">
            <v>ESCAVAÇÃO MECANIZADA DE VALA COM PROF. DE 3,0 M ATÉ 4,5 M(MÉDIA ENTRE</v>
          </cell>
          <cell r="C11878" t="str">
            <v>M3</v>
          </cell>
          <cell r="D11878" t="str">
            <v>CR</v>
          </cell>
          <cell r="E11878">
            <v>4.45</v>
          </cell>
        </row>
        <row r="11879">
          <cell r="A11879" t="str">
            <v>MONTANTE E</v>
          </cell>
          <cell r="B11879" t="str">
            <v>JUSANTE/UMA COMPOSIÇÃO POR TRECHO), COM ESCAVADEIRA HIDRÁUL</v>
          </cell>
        </row>
        <row r="11880">
          <cell r="A11880" t="str">
            <v>ICA (1,2 M</v>
          </cell>
          <cell r="B11880" t="str">
            <v>3/155 HP), LARG. DE 1,5 M A 2,5 M, EM SOLO DE 1A CATEGORIA,</v>
          </cell>
        </row>
        <row r="11881">
          <cell r="A11881" t="str">
            <v>EM LOCAIS</v>
          </cell>
          <cell r="B11881" t="str">
            <v>COM ALTO NÍVEL DE INTERFERÊNCIA. AF_01/2015</v>
          </cell>
        </row>
        <row r="11882">
          <cell r="A11882">
            <v>90088</v>
          </cell>
          <cell r="B11882" t="str">
            <v>ESCAVAÇÃO MECANIZADA DE VALA COM PROF. MAIOR QUE 4,5 M ATÉ 6,0 M(MÉDIA</v>
          </cell>
          <cell r="C11882" t="str">
            <v>M3</v>
          </cell>
          <cell r="D11882" t="str">
            <v>CR</v>
          </cell>
          <cell r="E11882">
            <v>5.15</v>
          </cell>
        </row>
        <row r="11883">
          <cell r="A11883" t="str">
            <v>ENTRE MONT</v>
          </cell>
          <cell r="B11883" t="str">
            <v>ANTE E JUSANTE/UMA COMPOSIÇÃO POR TRECHO), COM ESCAVADEIRA</v>
          </cell>
        </row>
        <row r="11884">
          <cell r="A11884" t="str">
            <v>HIDRÁULICA</v>
          </cell>
          <cell r="B11884" t="str">
            <v>(1,2 M3/155 HP), LARG. MENOR QUE 1,5 M, EM SOLO DE 1A CATEG</v>
          </cell>
        </row>
        <row r="11885">
          <cell r="A11885" t="str">
            <v>ORIA, EM L</v>
          </cell>
          <cell r="B11885" t="str">
            <v>OCAIS COM ALTO NÍVEL DE INTERFERÊNCIA. AF_01/2015</v>
          </cell>
        </row>
        <row r="11886">
          <cell r="A11886">
            <v>90090</v>
          </cell>
          <cell r="B11886" t="str">
            <v>ESCAVAÇÃO MECANIZADA DE VALA COM PROF. MAIOR QUE 4,5 M ATÉ 6,0 M(MÉDIA</v>
          </cell>
          <cell r="C11886" t="str">
            <v>M3</v>
          </cell>
          <cell r="D11886" t="str">
            <v>CR</v>
          </cell>
          <cell r="E11886">
            <v>3.65</v>
          </cell>
        </row>
        <row r="11887">
          <cell r="A11887" t="str">
            <v>ENTRE MONT</v>
          </cell>
          <cell r="B11887" t="str">
            <v>ANTE E JUSANTE/UMA COMPOSIÇÃO POR TRECHO), COM ESCAVADEIRA</v>
          </cell>
        </row>
        <row r="11888">
          <cell r="A11888" t="str">
            <v>HIDRÁULICA</v>
          </cell>
          <cell r="B11888" t="str">
            <v>(1,2 M3/155 HP), LARG. DE 1,5 M A 2,5 M, EM SOLO DE 1A CATE</v>
          </cell>
        </row>
        <row r="11889">
          <cell r="A11889" t="str">
            <v>GORIA, EM</v>
          </cell>
          <cell r="B11889" t="str">
            <v>LOCAIS COM ALTO NÍVEL DE INTERFERÊNCIA. AF_01/2015</v>
          </cell>
        </row>
        <row r="11890">
          <cell r="A11890">
            <v>90091</v>
          </cell>
          <cell r="B11890" t="str">
            <v>ESCAVAÇÃO MECANIZADA DE VALA COM PROF. ATÉ 1,5 M(MÉDIA ENTRE MONTANTE</v>
          </cell>
          <cell r="C11890" t="str">
            <v>M3</v>
          </cell>
          <cell r="D11890" t="str">
            <v>CR</v>
          </cell>
          <cell r="E11890">
            <v>4.7699999999999996</v>
          </cell>
        </row>
        <row r="11891">
          <cell r="A11891" t="str">
            <v>E JUSANTE/</v>
          </cell>
          <cell r="B11891" t="str">
            <v>UMA COMPOSIÇÃO POR TRECHO), COM ESCAVADEIRA HIDRÁULICA (0,8</v>
          </cell>
        </row>
        <row r="11892">
          <cell r="A11892" t="str">
            <v>M3/111 HP)</v>
          </cell>
          <cell r="B11892" t="str">
            <v>, LARG. DE 1,5M A 2,5 M, EM SOLO DE 1A CATEGORIA, LOCAIS COM</v>
          </cell>
        </row>
        <row r="11893">
          <cell r="A11893" t="str">
            <v>BAIXO NÍVE</v>
          </cell>
          <cell r="B11893" t="str">
            <v>L DE INTERFERÊNCIA. AF_01/2015</v>
          </cell>
        </row>
        <row r="11894">
          <cell r="A11894">
            <v>90092</v>
          </cell>
          <cell r="B11894" t="str">
            <v>ESCAVAÇÃO MECANIZADA DE VALA COM PROF. MAIOR QUE 1,5 M E ATÉ 3,0 M(MÉD</v>
          </cell>
          <cell r="C11894" t="str">
            <v>M3</v>
          </cell>
          <cell r="D11894" t="str">
            <v>CR</v>
          </cell>
          <cell r="E11894">
            <v>4.2300000000000004</v>
          </cell>
        </row>
        <row r="11895">
          <cell r="A11895" t="str">
            <v>IA ENTRE M</v>
          </cell>
          <cell r="B11895" t="str">
            <v>ONTANTE E JUSANTE/UMA COMPOSIÇÃO POR TRECHO), COM ESCAVADEIR</v>
          </cell>
        </row>
        <row r="11896">
          <cell r="A11896" t="str">
            <v>A HIDRÁULI</v>
          </cell>
          <cell r="B11896" t="str">
            <v>CA (0,8 M3/111 HP), LARG. MENOR QUE 1,5 M, EM SOLO DE 1A CAT</v>
          </cell>
        </row>
        <row r="11897">
          <cell r="A11897" t="str">
            <v>SINAPI - S</v>
          </cell>
          <cell r="B11897" t="str">
            <v>ISTEMA NACIONAL DE PESQUISA DE CUSTOS E ÍNDICES DA CONSTRUÇÃO CIVIL</v>
          </cell>
        </row>
        <row r="11898">
          <cell r="A11898" t="str">
            <v>PCI.817.01</v>
          </cell>
          <cell r="B11898" t="e">
            <v>#NAME?</v>
          </cell>
          <cell r="D11898" t="str">
            <v>EM</v>
          </cell>
          <cell r="E11898" t="str">
            <v>06/2016 AS 13:04:4</v>
          </cell>
        </row>
        <row r="11899">
          <cell r="D11899" t="str">
            <v>TA</v>
          </cell>
          <cell r="E11899" t="str">
            <v>TÉCNICA: 13/06/20</v>
          </cell>
        </row>
        <row r="11900">
          <cell r="A11900" t="str">
            <v>ENCARGOS S</v>
          </cell>
          <cell r="B11900" t="str">
            <v>OCIAIS DESONERADOS: 90,80%(HORA)   52,84%(MÊS)</v>
          </cell>
        </row>
        <row r="11901">
          <cell r="A11901" t="str">
            <v>ABRANGÊNCI</v>
          </cell>
          <cell r="B11901" t="str">
            <v>A : NACIONAL                                              LOCALIDADE  : BELO</v>
          </cell>
          <cell r="C11901" t="str">
            <v>HORI</v>
          </cell>
        </row>
        <row r="11902">
          <cell r="A11902" t="str">
            <v>REF.COLETA</v>
          </cell>
          <cell r="B11902" t="str">
            <v>: MEDIANO</v>
          </cell>
          <cell r="D11902" t="str">
            <v>TA</v>
          </cell>
          <cell r="E11902" t="str">
            <v>: 05/2016</v>
          </cell>
        </row>
        <row r="11903">
          <cell r="A11903" t="str">
            <v>CÓDIGO</v>
          </cell>
          <cell r="B11903" t="str">
            <v>|D E S C R I Ç Ã O                                                   |UN</v>
          </cell>
          <cell r="C11903" t="str">
            <v>IDADE</v>
          </cell>
          <cell r="D11903" t="str">
            <v>DE</v>
          </cell>
          <cell r="E11903" t="str">
            <v>|CUSTO TOTA</v>
          </cell>
        </row>
        <row r="11904">
          <cell r="A11904" t="str">
            <v>VÍNCULO...</v>
          </cell>
          <cell r="B11904" t="str">
            <v>..: CAIXA REFERENCIAL</v>
          </cell>
        </row>
        <row r="11905">
          <cell r="A11905" t="str">
            <v>EGORIA, LO</v>
          </cell>
          <cell r="B11905" t="str">
            <v>CAIS COM BAIXO NÍVEL DE INTERFERÊNCIA. AF_01/2015</v>
          </cell>
        </row>
        <row r="11906">
          <cell r="A11906">
            <v>90093</v>
          </cell>
          <cell r="B11906" t="str">
            <v>ESCAVAÇÃO MECANIZADA DE VALA COM PROF. MAIOR QUE 1,5 M ATÉ 3,0 M (MÉDI</v>
          </cell>
          <cell r="C11906" t="str">
            <v>M3</v>
          </cell>
          <cell r="D11906" t="str">
            <v>CR</v>
          </cell>
          <cell r="E11906">
            <v>2.96</v>
          </cell>
        </row>
        <row r="11907">
          <cell r="A11907" t="str">
            <v>A ENTRE MO</v>
          </cell>
          <cell r="B11907" t="str">
            <v>NTANTE E JUSANTE/UMA COMPOSIÇÃO POR TRECHO), COM ESCAVADEIRA</v>
          </cell>
        </row>
        <row r="11908">
          <cell r="A11908" t="str">
            <v>HIDRÁULICA</v>
          </cell>
          <cell r="B11908" t="str">
            <v>(0,8 M3/111 HP), LARG. DE 1,5 M A 2,5 M, EM SOLO DE 1A CAT</v>
          </cell>
        </row>
        <row r="11909">
          <cell r="A11909" t="str">
            <v>EGORIA, LO</v>
          </cell>
          <cell r="B11909" t="str">
            <v>CAIS COM BAIXO NÍVEL DE INTERFERÊNCIA. AF_01/2015</v>
          </cell>
        </row>
        <row r="11910">
          <cell r="A11910">
            <v>90094</v>
          </cell>
          <cell r="B11910" t="str">
            <v>ESCAVAÇÃO MECANIZADA DE VALA COM PROF. MAIOR QUE 3,0 M ATÉ 4,5 M (MÉDI</v>
          </cell>
          <cell r="C11910" t="str">
            <v>M3</v>
          </cell>
          <cell r="D11910" t="str">
            <v>CR</v>
          </cell>
          <cell r="E11910">
            <v>3.16</v>
          </cell>
        </row>
        <row r="11911">
          <cell r="A11911" t="str">
            <v>A ENTRE MO</v>
          </cell>
          <cell r="B11911" t="str">
            <v>NTANTE E JUSANTE/UMA COMPOSIÇÃO POR TRECHO), COM ESCAVADEIRA</v>
          </cell>
        </row>
        <row r="11912">
          <cell r="A11912" t="str">
            <v>HIDRÁULICA</v>
          </cell>
          <cell r="B11912" t="str">
            <v>(0,8 M3/111 HP), LARG. MENOR QUE 1,5 M, EM SOLO DE 1A CATE</v>
          </cell>
        </row>
        <row r="11913">
          <cell r="A11913" t="str">
            <v>GORIA, LOC</v>
          </cell>
          <cell r="B11913" t="str">
            <v>AIS COM BAIXO NÍVEL DE INTERFERÊNCIA. AF_01/2015</v>
          </cell>
        </row>
        <row r="11914">
          <cell r="A11914">
            <v>90095</v>
          </cell>
          <cell r="B11914" t="str">
            <v>ESCAVAÇÃO MECANIZADA DE VALA COM PROF. MAIOR QUE 3,0 M ATÉ 4,5 M (MÉDI</v>
          </cell>
          <cell r="C11914" t="str">
            <v>M3</v>
          </cell>
          <cell r="D11914" t="str">
            <v>CR</v>
          </cell>
          <cell r="E11914">
            <v>1.93</v>
          </cell>
        </row>
        <row r="11915">
          <cell r="A11915" t="str">
            <v>A ENTRE MO</v>
          </cell>
          <cell r="B11915" t="str">
            <v>NTANTE E JUSANTE/UMA COMPOSIÇÃO POR TRECHO), COM ESCAVADEIRA</v>
          </cell>
        </row>
        <row r="11916">
          <cell r="A11916" t="str">
            <v>HIDRÁULICA</v>
          </cell>
          <cell r="B11916" t="str">
            <v>(1,2 M3/155 HP), LARG. DE 1,5 M A 2,5 M, EM SOLO DE 1A CAT</v>
          </cell>
        </row>
        <row r="11917">
          <cell r="A11917" t="str">
            <v>EGORIA, LO</v>
          </cell>
          <cell r="B11917" t="str">
            <v>CAIS COM BAIXO NÍVEL DE INTERFERÊNCIA. AF_01/2015</v>
          </cell>
        </row>
        <row r="11918">
          <cell r="A11918">
            <v>90096</v>
          </cell>
          <cell r="B11918" t="str">
            <v>ESCAVAÇÃO MECANIZADA DE VALA COM PROF. MAIOR QUE 4,5 M ATÉ 6,0 M (MÉDI</v>
          </cell>
          <cell r="C11918" t="str">
            <v>M3</v>
          </cell>
          <cell r="D11918" t="str">
            <v>CR</v>
          </cell>
          <cell r="E11918">
            <v>2.1800000000000002</v>
          </cell>
        </row>
        <row r="11919">
          <cell r="A11919" t="str">
            <v>A ENTRE MO</v>
          </cell>
          <cell r="B11919" t="str">
            <v>NTANTE E JUSANTE/UMA COMPOSIÇÃO POR TRECHO), COM ESCAVADEIRA</v>
          </cell>
        </row>
        <row r="11920">
          <cell r="A11920" t="str">
            <v>HIDRÁULICA</v>
          </cell>
          <cell r="B11920" t="str">
            <v>(1,2 M3/155 HP), LARG. MENOR QUE 1,5 M, EM SOLO DE 1A CATE</v>
          </cell>
        </row>
        <row r="11921">
          <cell r="A11921" t="str">
            <v>GORIA, LOC</v>
          </cell>
          <cell r="B11921" t="str">
            <v>AIS COM BAIXO NÍVEL DE INTERFERÊNCIA. AF_01/2015</v>
          </cell>
        </row>
        <row r="11922">
          <cell r="A11922">
            <v>90098</v>
          </cell>
          <cell r="B11922" t="str">
            <v>ESCAVAÇÃO MECANIZADA DE VALA COM PROF. MAIOR QUE 4,5 M ATÉ 6,0 M (MÉDI</v>
          </cell>
          <cell r="C11922" t="str">
            <v>M3</v>
          </cell>
          <cell r="D11922" t="str">
            <v>CR</v>
          </cell>
          <cell r="E11922">
            <v>1.49</v>
          </cell>
        </row>
        <row r="11923">
          <cell r="A11923" t="str">
            <v>A ENTRE MO</v>
          </cell>
          <cell r="B11923" t="str">
            <v>NTANTE E JUSANTE/UMA COMPOSIÇÃO POR TRECHO), COM ESCAVADEIRA</v>
          </cell>
        </row>
        <row r="11924">
          <cell r="A11924" t="str">
            <v>HIDRÁULICA</v>
          </cell>
          <cell r="B11924" t="str">
            <v>(1,2 M3/155 HP), LARG. DE 1,5 M A 2,5 M, EM SOLO DE 1A CAT</v>
          </cell>
        </row>
        <row r="11925">
          <cell r="A11925" t="str">
            <v>EGORIA, LO</v>
          </cell>
          <cell r="B11925" t="str">
            <v>CAIS COM BAIXO NÍVEL DE INTERFERÊNCIA. AF_01/2015</v>
          </cell>
        </row>
        <row r="11926">
          <cell r="A11926">
            <v>90099</v>
          </cell>
          <cell r="B11926" t="str">
            <v>ESCAVAÇÃO MECANIZADA DE VALA COM PROF. ATÉ 1,5 M (MÉDIA ENTRE MONTANTE</v>
          </cell>
          <cell r="C11926" t="str">
            <v>M3</v>
          </cell>
          <cell r="D11926" t="str">
            <v>CR</v>
          </cell>
          <cell r="E11926">
            <v>13.47</v>
          </cell>
        </row>
        <row r="11927">
          <cell r="A11927" t="str">
            <v>E JUSANTE/</v>
          </cell>
          <cell r="B11927" t="str">
            <v>UMA COMPOSIÇÃO POR TRECHO), COM RETROESCAVADEIRA (0,26 M3/8</v>
          </cell>
        </row>
        <row r="11928">
          <cell r="A11928" t="str">
            <v>8 HP), LAR</v>
          </cell>
          <cell r="B11928" t="str">
            <v>G. MENOR QUE 0,8 M, EM SOLO DE 1A CATEGORIA, EM LOCAIS COM A</v>
          </cell>
        </row>
        <row r="11929">
          <cell r="A11929" t="str">
            <v>LTO NÍVEL</v>
          </cell>
          <cell r="B11929" t="str">
            <v>DE INTERFERÊNCIA. AF_01/2015</v>
          </cell>
        </row>
        <row r="11930">
          <cell r="A11930">
            <v>90100</v>
          </cell>
          <cell r="B11930" t="str">
            <v>ESCAVAÇÃO MECANIZADA DE VALA COM PROF. ATÉ 1,5 M (MÉDIA ENTRE MONTANTE</v>
          </cell>
          <cell r="C11930" t="str">
            <v>M3</v>
          </cell>
          <cell r="D11930" t="str">
            <v>CR</v>
          </cell>
          <cell r="E11930">
            <v>11.49</v>
          </cell>
        </row>
        <row r="11931">
          <cell r="A11931" t="str">
            <v>E JUSANTE/</v>
          </cell>
          <cell r="B11931" t="str">
            <v>UMA COMPOSIÇÃO POR TRECHO), COM RETROESCAVADEIRA (0,26 M3/8</v>
          </cell>
        </row>
        <row r="11932">
          <cell r="A11932" t="str">
            <v>8 HP), LAR</v>
          </cell>
          <cell r="B11932" t="str">
            <v>G. DE 0,8 M A 1,5 M, EM SOLO DE 1A CATEGORIA, EM LOCAIS COM</v>
          </cell>
        </row>
        <row r="11933">
          <cell r="A11933" t="str">
            <v>SINAPI - S</v>
          </cell>
          <cell r="B11933" t="str">
            <v>ISTEMA NACIONAL DE PESQUISA DE CUSTOS E ÍNDICES DA CONSTRUÇÃO CIVIL</v>
          </cell>
        </row>
        <row r="11934">
          <cell r="A11934" t="str">
            <v>PCI.817.01</v>
          </cell>
          <cell r="B11934" t="e">
            <v>#NAME?</v>
          </cell>
          <cell r="D11934" t="str">
            <v>EM</v>
          </cell>
          <cell r="E11934" t="str">
            <v>06/2016 AS 13:04:4</v>
          </cell>
        </row>
        <row r="11935">
          <cell r="D11935" t="str">
            <v>TA</v>
          </cell>
          <cell r="E11935" t="str">
            <v>TÉCNICA: 13/06/20</v>
          </cell>
        </row>
        <row r="11936">
          <cell r="A11936" t="str">
            <v>ENCARGOS S</v>
          </cell>
          <cell r="B11936" t="str">
            <v>OCIAIS DESONERADOS: 90,80%(HORA)   52,84%(MÊS)</v>
          </cell>
        </row>
        <row r="11937">
          <cell r="A11937" t="str">
            <v>ABRANGÊNCI</v>
          </cell>
          <cell r="B11937" t="str">
            <v>A : NACIONAL                                              LOCALIDADE  : BELO</v>
          </cell>
          <cell r="C11937" t="str">
            <v>HORI</v>
          </cell>
        </row>
        <row r="11938">
          <cell r="A11938" t="str">
            <v>REF.COLETA</v>
          </cell>
          <cell r="B11938" t="str">
            <v>: MEDIANO</v>
          </cell>
          <cell r="D11938" t="str">
            <v>TA</v>
          </cell>
          <cell r="E11938" t="str">
            <v>: 05/2016</v>
          </cell>
        </row>
        <row r="11939">
          <cell r="A11939" t="str">
            <v>CÓDIGO</v>
          </cell>
          <cell r="B11939" t="str">
            <v>|D E S C R I Ç Ã O                                                   |UN</v>
          </cell>
          <cell r="C11939" t="str">
            <v>IDADE</v>
          </cell>
          <cell r="D11939" t="str">
            <v>DE</v>
          </cell>
          <cell r="E11939" t="str">
            <v>|CUSTO TOTA</v>
          </cell>
        </row>
        <row r="11940">
          <cell r="A11940" t="str">
            <v>VÍNCULO...</v>
          </cell>
          <cell r="B11940" t="str">
            <v>..: CAIXA REFERENCIAL</v>
          </cell>
        </row>
        <row r="11941">
          <cell r="A11941" t="str">
            <v>ALTO NÍVEL</v>
          </cell>
          <cell r="B11941" t="str">
            <v>DE INTERFERÊNCIA. AF_01/2015</v>
          </cell>
        </row>
        <row r="11942">
          <cell r="A11942">
            <v>90101</v>
          </cell>
          <cell r="B11942" t="str">
            <v>ESCAVAÇÃO MECANIZADA DE VALA COM PROF. MAIOR QUE 1,5 M ATÉ 3,0 M (MÉDI</v>
          </cell>
          <cell r="C11942" t="str">
            <v>M3</v>
          </cell>
          <cell r="D11942" t="str">
            <v>CR</v>
          </cell>
          <cell r="E11942">
            <v>11.35</v>
          </cell>
        </row>
        <row r="11943">
          <cell r="A11943" t="str">
            <v>A ENTRE MO</v>
          </cell>
          <cell r="B11943" t="str">
            <v>NTANTE E JUSANTE/UMA COMPOSIÇÃO POR TRECHO), COM RETROESCAVA</v>
          </cell>
        </row>
        <row r="11944">
          <cell r="A11944" t="str">
            <v>DEIRA (0,2</v>
          </cell>
          <cell r="B11944" t="str">
            <v>6 M3/88 HP), LARG. MENOR QUE 0,8 M, EM SOLO DE 1A CATEGORIA,</v>
          </cell>
        </row>
        <row r="11945">
          <cell r="A11945" t="str">
            <v>EM LOCAIS</v>
          </cell>
          <cell r="B11945" t="str">
            <v>COM ALTO NÍVEL DE INTERFERÊNCIA.AF_01/2015</v>
          </cell>
        </row>
        <row r="11946">
          <cell r="A11946">
            <v>90102</v>
          </cell>
          <cell r="B11946" t="str">
            <v>ESCAVAÇÃO MECANIZADA DE VALA COM PROF. MAIOR QUE 1,5 M ATÉ 3,0 M (MÉDI</v>
          </cell>
          <cell r="C11946" t="str">
            <v>M3</v>
          </cell>
          <cell r="D11946" t="str">
            <v>CR</v>
          </cell>
          <cell r="E11946">
            <v>10.41</v>
          </cell>
        </row>
        <row r="11947">
          <cell r="A11947" t="str">
            <v>A ENTRE MO</v>
          </cell>
          <cell r="B11947" t="str">
            <v>NTANTE E JUSANTE/UMA COMPOSIÇÃO POR TRECHO), COM RETROESCAVA</v>
          </cell>
        </row>
        <row r="11948">
          <cell r="A11948" t="str">
            <v>DEIRA (0,2</v>
          </cell>
          <cell r="B11948" t="str">
            <v>6 M3/ POTÊNCIA:88 HP), LARGURA DE 0,8 M A 1,5 M, EM SOLO DE</v>
          </cell>
        </row>
        <row r="11949">
          <cell r="A11949" t="str">
            <v>1A CATEGOR</v>
          </cell>
          <cell r="B11949" t="str">
            <v>IA, EM LOCAIS COM ALTO NÍVEL DE INTERFERÊNCIA. AF_01/2015</v>
          </cell>
        </row>
        <row r="11950">
          <cell r="A11950">
            <v>90105</v>
          </cell>
          <cell r="B11950" t="str">
            <v>ESCAVAÇÃO MECANIZADA DE VALA COM PROFUNDIDADE ATÉ 1,5 M (MÉDIA ENTRE M</v>
          </cell>
          <cell r="C11950" t="str">
            <v>M3</v>
          </cell>
          <cell r="D11950" t="str">
            <v>CR</v>
          </cell>
          <cell r="E11950">
            <v>10.27</v>
          </cell>
        </row>
        <row r="11951">
          <cell r="A11951" t="str">
            <v>ONTANTE E</v>
          </cell>
          <cell r="B11951" t="str">
            <v>JUSANTE/UMA COMPOSIÇÃO POR TRECHO) COM RETROESCAVADEIRA (CAP</v>
          </cell>
        </row>
        <row r="11952">
          <cell r="A11952" t="str">
            <v>ACIDADE DA</v>
          </cell>
          <cell r="B11952" t="str">
            <v>CAÇAMBA DA RETRO: 0,26 M3 / POTÊNCIA: 88 HP), LARGURA MENOR</v>
          </cell>
        </row>
        <row r="11953">
          <cell r="A11953" t="str">
            <v>QUE 0,8 M,</v>
          </cell>
          <cell r="B11953" t="str">
            <v>EM SOLO DE 1A CATEGORIA, LOCAISCOM BAIXO NÍVEL DE INTERFER</v>
          </cell>
        </row>
        <row r="11954">
          <cell r="A11954" t="str">
            <v>ÊNCIA. AF_</v>
          </cell>
          <cell r="B11954">
            <v>42005</v>
          </cell>
        </row>
        <row r="11955">
          <cell r="A11955">
            <v>90106</v>
          </cell>
          <cell r="B11955" t="str">
            <v>ESCAVAÇÃO MECANIZADA DE VALA COM PROFUNDIDADE ATÉ 1,5 M (MÉDIA ENTRE M</v>
          </cell>
          <cell r="C11955" t="str">
            <v>M3</v>
          </cell>
          <cell r="D11955" t="str">
            <v>CR</v>
          </cell>
          <cell r="E11955">
            <v>8.7899999999999991</v>
          </cell>
        </row>
        <row r="11956">
          <cell r="A11956" t="str">
            <v>ONTANTE E</v>
          </cell>
          <cell r="B11956" t="str">
            <v>JUSANTE/UMA COMPOSIÇÃO POR TRECHO) COM RETROESCAVADEIRA (CAP</v>
          </cell>
        </row>
        <row r="11957">
          <cell r="A11957" t="str">
            <v>ACIDADE DA</v>
          </cell>
          <cell r="B11957" t="str">
            <v>CAÇAMBA DA RETRO: 0,26 M3 / POTÊNCIA: 88 HP), LARGURA DE 0,</v>
          </cell>
        </row>
        <row r="11958">
          <cell r="A11958" t="str">
            <v>8 M A 1,5</v>
          </cell>
          <cell r="B11958" t="str">
            <v>M, EM SOLO DE 1A CATEGORIA, LOCAISCOM BAIXO NÍVEL DE INTERFE</v>
          </cell>
        </row>
        <row r="11959">
          <cell r="A11959" t="str">
            <v>RÊNCIA. AF</v>
          </cell>
          <cell r="B11959" t="str">
            <v>_01/2015</v>
          </cell>
        </row>
        <row r="11960">
          <cell r="A11960">
            <v>90107</v>
          </cell>
          <cell r="B11960" t="str">
            <v>ESCAVAÇÃO MECANIZADA DE VALA COM PROFUNDIDADE MAIOR QUE 1,5 M ATÉ 3,0</v>
          </cell>
          <cell r="C11960" t="str">
            <v>M3</v>
          </cell>
          <cell r="D11960" t="str">
            <v>CR</v>
          </cell>
          <cell r="E11960">
            <v>8.67</v>
          </cell>
        </row>
        <row r="11961">
          <cell r="A11961" t="str">
            <v>M, COM (MÉ</v>
          </cell>
          <cell r="B11961" t="str">
            <v>DIA ENTRE MONTANTE E JUSANTE/UMA COMPOSIÇÃO POR TRECHO) COM</v>
          </cell>
        </row>
        <row r="11962">
          <cell r="A11962" t="str">
            <v>RETROESCAV</v>
          </cell>
          <cell r="B11962" t="str">
            <v>ADEIRA (CAPACIDADE DA CAÇAMBA DA RETRO: 0,26 M3 / POTÊNCIA:</v>
          </cell>
        </row>
        <row r="11963">
          <cell r="A11963" t="str">
            <v>88 HP), LA</v>
          </cell>
          <cell r="B11963" t="str">
            <v>RGURA MENOR QUE 0,8 M, EM SOLO DE1A CATEGORIA, LOCAIS COM BA</v>
          </cell>
        </row>
        <row r="11964">
          <cell r="A11964" t="str">
            <v>IXO NÍVEL</v>
          </cell>
          <cell r="B11964" t="str">
            <v>DE INTERFERÊNCIA. AF_01/2015</v>
          </cell>
        </row>
        <row r="11965">
          <cell r="A11965">
            <v>90108</v>
          </cell>
          <cell r="B11965" t="str">
            <v>ESCAVAÇÃO MECANIZADA DE VALA COM PROFUNDIDADE MAIOR QUE 1,5 M ATÉ 3,0</v>
          </cell>
          <cell r="C11965" t="str">
            <v>M3</v>
          </cell>
          <cell r="D11965" t="str">
            <v>CR</v>
          </cell>
          <cell r="E11965">
            <v>7.88</v>
          </cell>
        </row>
        <row r="11966">
          <cell r="A11966" t="str">
            <v>M (MÉDIA E</v>
          </cell>
          <cell r="B11966" t="str">
            <v>NTRE MONTANTE E JUSANTE/UMA COMPOSIÇÃO POR TRECHO) COM RETRO</v>
          </cell>
        </row>
        <row r="11967">
          <cell r="A11967" t="str">
            <v>ESCAVADEIR</v>
          </cell>
          <cell r="B11967" t="str">
            <v>A (CAPACIDADE DA CAÇAMBA DA RETRO: 0,26 M3 / POTÊNCIA: 88 HP</v>
          </cell>
        </row>
        <row r="11968">
          <cell r="A11968" t="str">
            <v>), LARGURA</v>
          </cell>
          <cell r="B11968" t="str">
            <v>DE 0,8 M A 1,5 M, EM SOLO DE 1A CATEGORIA, LOCAIS COM BAIXO</v>
          </cell>
        </row>
        <row r="11969">
          <cell r="A11969" t="str">
            <v>SINAPI - S</v>
          </cell>
          <cell r="B11969" t="str">
            <v>ISTEMA NACIONAL DE PESQUISA DE CUSTOS E ÍNDICES DA CONSTRUÇÃO CIVIL</v>
          </cell>
        </row>
        <row r="11970">
          <cell r="A11970" t="str">
            <v>PCI.817.01</v>
          </cell>
          <cell r="B11970" t="e">
            <v>#NAME?</v>
          </cell>
          <cell r="D11970" t="str">
            <v>EM</v>
          </cell>
          <cell r="E11970" t="str">
            <v>06/2016 AS 13:04:4</v>
          </cell>
        </row>
        <row r="11971">
          <cell r="D11971" t="str">
            <v>TA</v>
          </cell>
          <cell r="E11971" t="str">
            <v>TÉCNICA: 13/06/20</v>
          </cell>
        </row>
        <row r="11972">
          <cell r="A11972" t="str">
            <v>ENCARGOS S</v>
          </cell>
          <cell r="B11972" t="str">
            <v>OCIAIS DESONERADOS: 90,80%(HORA)   52,84%(MÊS)</v>
          </cell>
        </row>
        <row r="11973">
          <cell r="A11973" t="str">
            <v>ABRANGÊNCI</v>
          </cell>
          <cell r="B11973" t="str">
            <v>A : NACIONAL                                              LOCALIDADE  : BELO</v>
          </cell>
          <cell r="C11973" t="str">
            <v>HORI</v>
          </cell>
        </row>
        <row r="11974">
          <cell r="A11974" t="str">
            <v>REF.COLETA</v>
          </cell>
          <cell r="B11974" t="str">
            <v>: MEDIANO</v>
          </cell>
          <cell r="D11974" t="str">
            <v>TA</v>
          </cell>
          <cell r="E11974" t="str">
            <v>: 05/2016</v>
          </cell>
        </row>
        <row r="11975">
          <cell r="A11975" t="str">
            <v>CÓDIGO</v>
          </cell>
          <cell r="B11975" t="str">
            <v>|D E S C R I Ç Ã O                                                   |UN</v>
          </cell>
          <cell r="C11975" t="str">
            <v>IDADE</v>
          </cell>
          <cell r="D11975" t="str">
            <v>DE</v>
          </cell>
          <cell r="E11975" t="str">
            <v>|CUSTO TOTA</v>
          </cell>
        </row>
        <row r="11976">
          <cell r="A11976" t="str">
            <v>VÍNCULO...</v>
          </cell>
          <cell r="B11976" t="str">
            <v>..: CAIXA REFERENCIAL</v>
          </cell>
        </row>
        <row r="11977">
          <cell r="A11977" t="str">
            <v>NÍVEL DE I</v>
          </cell>
          <cell r="B11977" t="str">
            <v>NTERFERÊNCIA. AF_01/2015</v>
          </cell>
        </row>
        <row r="11978">
          <cell r="A11978">
            <v>93358</v>
          </cell>
          <cell r="B11978" t="str">
            <v>ESCAVAÇÃO MANUAL DE VALAS. AF_03/2016</v>
          </cell>
          <cell r="C11978" t="str">
            <v>M3</v>
          </cell>
          <cell r="D11978" t="str">
            <v>CR</v>
          </cell>
          <cell r="E11978">
            <v>45.16</v>
          </cell>
        </row>
        <row r="11979">
          <cell r="A11979">
            <v>20</v>
          </cell>
          <cell r="B11979" t="str">
            <v>ATERRO COM OU S/COMPACTACAO</v>
          </cell>
        </row>
        <row r="11980">
          <cell r="A11980">
            <v>79482</v>
          </cell>
          <cell r="B11980" t="str">
            <v>ATERRO COM AREIA COM ADENSAMENTO HIDRAULICO</v>
          </cell>
          <cell r="C11980" t="str">
            <v>M3</v>
          </cell>
          <cell r="D11980" t="str">
            <v>CR</v>
          </cell>
          <cell r="E11980">
            <v>71.87</v>
          </cell>
        </row>
        <row r="11981">
          <cell r="A11981">
            <v>94304</v>
          </cell>
          <cell r="B11981" t="str">
            <v>ATERRO MECANIZADO DE VALA COM ESCAVADEIRA HIDRÁULICA (CAPACIDADE DA CA</v>
          </cell>
          <cell r="C11981" t="str">
            <v>M3</v>
          </cell>
          <cell r="D11981" t="str">
            <v>CR</v>
          </cell>
          <cell r="E11981">
            <v>20.07</v>
          </cell>
        </row>
        <row r="11982">
          <cell r="A11982" t="str">
            <v>ÇAMBA: 0,8</v>
          </cell>
          <cell r="B11982" t="str">
            <v>M³ / POTÊNCIA: 111 HP), LARGURA DE 1,5 A 2,5 M, PROFUNDIDAD</v>
          </cell>
        </row>
        <row r="11983">
          <cell r="A11983" t="str">
            <v>E ATÉ 1,5</v>
          </cell>
          <cell r="B11983" t="str">
            <v>M, COM SOLO ARGILO-ARENOSO. AF_05/2016</v>
          </cell>
        </row>
        <row r="11984">
          <cell r="A11984">
            <v>94305</v>
          </cell>
          <cell r="B11984" t="str">
            <v>ATERRO MECANIZADO DE VALA COM ESCAVADEIRA HIDRÁULICA (CAPACIDADE DA CA</v>
          </cell>
          <cell r="C11984" t="str">
            <v>M3</v>
          </cell>
          <cell r="D11984" t="str">
            <v>CR</v>
          </cell>
          <cell r="E11984">
            <v>17.93</v>
          </cell>
        </row>
        <row r="11985">
          <cell r="A11985" t="str">
            <v>ÇAMBA: 0,8</v>
          </cell>
          <cell r="B11985" t="str">
            <v>M³ / POTÊNCIA: 111 HP), LARGURA ATÉ 1,5 M, PROFUNDIDADE DE</v>
          </cell>
        </row>
        <row r="11986">
          <cell r="A11986" t="str">
            <v>1,5 A 3,0</v>
          </cell>
          <cell r="B11986" t="str">
            <v>M, COM SOLO ARGILO-ARENOSO. AF_05/2016</v>
          </cell>
        </row>
        <row r="11987">
          <cell r="A11987">
            <v>94306</v>
          </cell>
          <cell r="B11987" t="str">
            <v>ATERRO MECANIZADO DE VALA COM ESCAVADEIRA HIDRÁULICA (CAPACIDADE DA CA</v>
          </cell>
          <cell r="C11987" t="str">
            <v>M3</v>
          </cell>
          <cell r="D11987" t="str">
            <v>CR</v>
          </cell>
          <cell r="E11987">
            <v>15.24</v>
          </cell>
        </row>
        <row r="11988">
          <cell r="A11988" t="str">
            <v>ÇAMBA: 0,8</v>
          </cell>
          <cell r="B11988" t="str">
            <v>M³ / POTÊNCIA: 111 HP), LARGURA DE 1,5 A 2,5 M, PROFUNDIDAD</v>
          </cell>
        </row>
        <row r="11989">
          <cell r="A11989" t="str">
            <v>E DE 1,5 A</v>
          </cell>
          <cell r="B11989" t="str">
            <v>3,0 M, COM SOLO ARGILO-ARENOSO. AF_05/2016</v>
          </cell>
        </row>
        <row r="11990">
          <cell r="A11990">
            <v>94307</v>
          </cell>
          <cell r="B11990" t="str">
            <v>ATERRO MECANIZADO DE VALA COM ESCAVADEIRA HIDRÁULICA (CAPACIDADE DA CA</v>
          </cell>
          <cell r="C11990" t="str">
            <v>M3</v>
          </cell>
          <cell r="D11990" t="str">
            <v>CR</v>
          </cell>
          <cell r="E11990">
            <v>15.86</v>
          </cell>
        </row>
        <row r="11991">
          <cell r="A11991" t="str">
            <v>ÇAMBA: 0,8</v>
          </cell>
          <cell r="B11991" t="str">
            <v>M³ / POTÊNCIA: 111 HP), LARGURA ATÉ 1,5 M, PROFUNDIDADE DE</v>
          </cell>
        </row>
        <row r="11992">
          <cell r="A11992" t="str">
            <v>3,0 A 4,5</v>
          </cell>
          <cell r="B11992" t="str">
            <v>M, COM SOLO ARGILO-ARENOSO. AF_05/2016</v>
          </cell>
        </row>
        <row r="11993">
          <cell r="A11993">
            <v>94308</v>
          </cell>
          <cell r="B11993" t="str">
            <v>ATERRO MECANIZADO DE VALA COM ESCAVADEIRA HIDRÁULICA (CAPACIDADE DA CA</v>
          </cell>
          <cell r="C11993" t="str">
            <v>M3</v>
          </cell>
          <cell r="D11993" t="str">
            <v>CR</v>
          </cell>
          <cell r="E11993">
            <v>14.16</v>
          </cell>
        </row>
        <row r="11994">
          <cell r="A11994" t="str">
            <v>ÇAMBA: 0,8</v>
          </cell>
          <cell r="B11994" t="str">
            <v>M³ / POTÊNCIA: 111 HP), LARGURA DE 1,5 A 2,5 M, PROFUNDIDAD</v>
          </cell>
        </row>
        <row r="11995">
          <cell r="A11995" t="str">
            <v>E DE 3,0 A</v>
          </cell>
          <cell r="B11995" t="str">
            <v>4,5 M, COM SOLO ARGILO-ARENOSO. AF_05/2016</v>
          </cell>
        </row>
        <row r="11996">
          <cell r="A11996">
            <v>94309</v>
          </cell>
          <cell r="B11996" t="str">
            <v>ATERRO MECANIZADO DE VALA COM ESCAVADEIRA HIDRÁULICA (CAPACIDADE DA CA</v>
          </cell>
          <cell r="C11996" t="str">
            <v>M3</v>
          </cell>
          <cell r="D11996" t="str">
            <v>CR</v>
          </cell>
          <cell r="E11996">
            <v>14.94</v>
          </cell>
        </row>
        <row r="11997">
          <cell r="A11997" t="str">
            <v>ÇAMBA: 0,8</v>
          </cell>
          <cell r="B11997" t="str">
            <v>M³ / POTÊNCIA: 111 HP), LARGURA ATÉ 1,5 M, PROFUNDIDADE DE</v>
          </cell>
        </row>
        <row r="11998">
          <cell r="A11998" t="str">
            <v>4,5 A 6,0</v>
          </cell>
          <cell r="B11998" t="str">
            <v>M, COM SOLO ARGILO-ARENOSO. AF_05/2016</v>
          </cell>
        </row>
        <row r="11999">
          <cell r="A11999">
            <v>94310</v>
          </cell>
          <cell r="B11999" t="str">
            <v>ATERRO MECANIZADO DE VALA COM ESCAVADEIRA HIDRÁULICA (CAPACIDADE DA CA</v>
          </cell>
          <cell r="C11999" t="str">
            <v>M3</v>
          </cell>
          <cell r="D11999" t="str">
            <v>CR</v>
          </cell>
          <cell r="E11999">
            <v>13.63</v>
          </cell>
        </row>
        <row r="12000">
          <cell r="A12000" t="str">
            <v>ÇAMBA: 0,8</v>
          </cell>
          <cell r="B12000" t="str">
            <v>M³ / POTÊNCIA: 111 HP), LARGURA DE 1,5 A 2,5 M, PROFUNDIDAD</v>
          </cell>
        </row>
        <row r="12001">
          <cell r="A12001" t="str">
            <v>E DE 4,5 A</v>
          </cell>
          <cell r="B12001" t="str">
            <v>6,0 M, COM SOLO ARGILO-ARENOSO. AF_05/2016</v>
          </cell>
        </row>
        <row r="12002">
          <cell r="A12002">
            <v>94315</v>
          </cell>
          <cell r="B12002" t="str">
            <v>ATERRO MECANIZADO DE VALA COM RETROESCAVADEIRA (CAPACIDADE DA CAÇAMBA</v>
          </cell>
          <cell r="C12002" t="str">
            <v>M3</v>
          </cell>
          <cell r="D12002" t="str">
            <v>CR</v>
          </cell>
          <cell r="E12002">
            <v>23.47</v>
          </cell>
        </row>
        <row r="12003">
          <cell r="A12003" t="str">
            <v>DA RETRO:</v>
          </cell>
          <cell r="B12003" t="str">
            <v>0,26 M³ / POTÊNCIA: 88 HP), LARGURA ATÉ 0,8 M, PROFUNDIDADE</v>
          </cell>
        </row>
        <row r="12004">
          <cell r="A12004" t="str">
            <v>ATÉ 1,5 M,</v>
          </cell>
          <cell r="B12004" t="str">
            <v>COM SOLO ARGILO-ARENOSO. AF_05/2016</v>
          </cell>
        </row>
        <row r="12005">
          <cell r="A12005" t="str">
            <v>SINAPI - S</v>
          </cell>
          <cell r="B12005" t="str">
            <v>ISTEMA NACIONAL DE PESQUISA DE CUSTOS E ÍNDICES DA CONSTRUÇÃO CIVIL</v>
          </cell>
        </row>
        <row r="12006">
          <cell r="A12006" t="str">
            <v>PCI.817.01</v>
          </cell>
          <cell r="B12006" t="e">
            <v>#NAME?</v>
          </cell>
          <cell r="D12006" t="str">
            <v>EM</v>
          </cell>
          <cell r="E12006" t="str">
            <v>06/2016 AS 13:04:4</v>
          </cell>
        </row>
        <row r="12007">
          <cell r="D12007" t="str">
            <v>TA</v>
          </cell>
          <cell r="E12007" t="str">
            <v>TÉCNICA: 13/06/20</v>
          </cell>
        </row>
        <row r="12008">
          <cell r="A12008" t="str">
            <v>ENCARGOS S</v>
          </cell>
          <cell r="B12008" t="str">
            <v>OCIAIS DESONERADOS: 90,80%(HORA)   52,84%(MÊS)</v>
          </cell>
        </row>
        <row r="12009">
          <cell r="A12009" t="str">
            <v>ABRANGÊNCI</v>
          </cell>
          <cell r="B12009" t="str">
            <v>A : NACIONAL                                              LOCALIDADE  : BELO</v>
          </cell>
          <cell r="C12009" t="str">
            <v>HORI</v>
          </cell>
        </row>
        <row r="12010">
          <cell r="A12010" t="str">
            <v>REF.COLETA</v>
          </cell>
          <cell r="B12010" t="str">
            <v>: MEDIANO</v>
          </cell>
          <cell r="D12010" t="str">
            <v>TA</v>
          </cell>
          <cell r="E12010" t="str">
            <v>: 05/2016</v>
          </cell>
        </row>
        <row r="12011">
          <cell r="A12011" t="str">
            <v>CÓDIGO</v>
          </cell>
          <cell r="B12011" t="str">
            <v>|D E S C R I Ç Ã O                                                   |UN</v>
          </cell>
          <cell r="C12011" t="str">
            <v>IDADE</v>
          </cell>
          <cell r="D12011" t="str">
            <v>DE</v>
          </cell>
          <cell r="E12011" t="str">
            <v>|CUSTO TOTA</v>
          </cell>
        </row>
        <row r="12012">
          <cell r="A12012" t="str">
            <v>VÍNCULO...</v>
          </cell>
          <cell r="B12012" t="str">
            <v>..: CAIXA REFERENCIAL</v>
          </cell>
        </row>
        <row r="12013">
          <cell r="A12013">
            <v>94316</v>
          </cell>
          <cell r="B12013" t="str">
            <v>ATERRO MECANIZADO DE VALA COM RETROESCAVADEIRA (CAPACIDADE DA CAÇAMBA</v>
          </cell>
          <cell r="C12013" t="str">
            <v>M3</v>
          </cell>
          <cell r="D12013" t="str">
            <v>CR</v>
          </cell>
          <cell r="E12013">
            <v>18.73</v>
          </cell>
        </row>
        <row r="12014">
          <cell r="A12014" t="str">
            <v>DA RETRO:</v>
          </cell>
          <cell r="B12014" t="str">
            <v>0,26 M³ / POTÊNCIA: 88 HP), LARGURA DE 0,8 A 1,5 M, PROFUNDI</v>
          </cell>
        </row>
        <row r="12015">
          <cell r="A12015" t="str">
            <v>DADE ATÉ 1</v>
          </cell>
          <cell r="B12015" t="str">
            <v>,5 M, COM SOLO ARGILO-ARENOSO. AF_05/2016</v>
          </cell>
        </row>
        <row r="12016">
          <cell r="A12016">
            <v>94317</v>
          </cell>
          <cell r="B12016" t="str">
            <v>ATERRO MECANIZADO DE VALA COM RETROESCAVADEIRA (CAPACIDADE DA CAÇAMBA</v>
          </cell>
          <cell r="C12016" t="str">
            <v>M3</v>
          </cell>
          <cell r="D12016" t="str">
            <v>CR</v>
          </cell>
          <cell r="E12016">
            <v>16.64</v>
          </cell>
        </row>
        <row r="12017">
          <cell r="A12017" t="str">
            <v>DA RETRO:</v>
          </cell>
          <cell r="B12017" t="str">
            <v>0,26 M³ / POTÊNCIA: 88 HP), LARGURA ATÉ 0,8 M, PROFUNDIDADE</v>
          </cell>
        </row>
        <row r="12018">
          <cell r="A12018" t="str">
            <v>DE 1,5 A 3</v>
          </cell>
          <cell r="B12018" t="str">
            <v>,0 M, COM SOLO ARGILO-ARENOSO. AF_05/2016</v>
          </cell>
        </row>
        <row r="12019">
          <cell r="A12019">
            <v>94318</v>
          </cell>
          <cell r="B12019" t="str">
            <v>ATERRO MECANIZADO DE VALA COM RETROESCAVADEIRA (CAPACIDADE DA CAÇAMBA</v>
          </cell>
          <cell r="C12019" t="str">
            <v>M3</v>
          </cell>
          <cell r="D12019" t="str">
            <v>CR</v>
          </cell>
          <cell r="E12019">
            <v>13.96</v>
          </cell>
        </row>
        <row r="12020">
          <cell r="A12020" t="str">
            <v>DA RETRO:</v>
          </cell>
          <cell r="B12020" t="str">
            <v>0,26 M³ / POTÊNCIA: 88 HP), LARGURA DE 0,8 A 1,5 M, PROFUNDI</v>
          </cell>
        </row>
        <row r="12021">
          <cell r="A12021" t="str">
            <v>DADE DE 1,</v>
          </cell>
          <cell r="B12021" t="str">
            <v>5 A 3,0 M, COM SOLO ARGILO-ARENOSO. AF_05/2016</v>
          </cell>
        </row>
        <row r="12022">
          <cell r="A12022">
            <v>94319</v>
          </cell>
          <cell r="B12022" t="str">
            <v>ATERRO MANUAL DE VALAS COM SOLO ARGILO-ARENOSO E COMPACTAÇÃO MECANIZAD</v>
          </cell>
          <cell r="C12022" t="str">
            <v>M3</v>
          </cell>
          <cell r="D12022" t="str">
            <v>CR</v>
          </cell>
          <cell r="E12022">
            <v>25.17</v>
          </cell>
        </row>
        <row r="12023">
          <cell r="A12023" t="str">
            <v>A. AF_05/2</v>
          </cell>
          <cell r="B12023">
            <v>16</v>
          </cell>
        </row>
        <row r="12024">
          <cell r="A12024">
            <v>94327</v>
          </cell>
          <cell r="B12024" t="str">
            <v>ATERRO MECANIZADO DE VALA COM ESCAVADEIRA HIDRÁULICA (CAPACIDADE DA CA</v>
          </cell>
          <cell r="C12024" t="str">
            <v>M3</v>
          </cell>
          <cell r="D12024" t="str">
            <v>CR</v>
          </cell>
          <cell r="E12024">
            <v>67.33</v>
          </cell>
        </row>
        <row r="12025">
          <cell r="A12025" t="str">
            <v>ÇAMBA: 0,8</v>
          </cell>
          <cell r="B12025" t="str">
            <v>M³ / POTÊNCIA: 111 HP), LARGURA DE 1,5 A 2,5 M, PROFUNDIDAD</v>
          </cell>
        </row>
        <row r="12026">
          <cell r="A12026" t="str">
            <v>E ATÉ 1,5</v>
          </cell>
          <cell r="B12026" t="str">
            <v>M, COM AREIA PARA ATERRO. AF_05/2016</v>
          </cell>
        </row>
        <row r="12027">
          <cell r="A12027">
            <v>94328</v>
          </cell>
          <cell r="B12027" t="str">
            <v>ATERRO MECANIZADO DE VALA COM ESCAVADEIRA HIDRÁULICA (CAPACIDADE DA CA</v>
          </cell>
          <cell r="C12027" t="str">
            <v>M3</v>
          </cell>
          <cell r="D12027" t="str">
            <v>CR</v>
          </cell>
          <cell r="E12027">
            <v>65.19</v>
          </cell>
        </row>
        <row r="12028">
          <cell r="A12028" t="str">
            <v>ÇAMBA: 0,8</v>
          </cell>
          <cell r="B12028" t="str">
            <v>M³ / POTÊNCIA: 111 HP), LARGURA ATÉ 1,5 M, PROFUNDIDADE DE</v>
          </cell>
        </row>
        <row r="12029">
          <cell r="A12029" t="str">
            <v>1,5 A 3,0</v>
          </cell>
          <cell r="B12029" t="str">
            <v>M, COM AREIA PARA ATERRO. AF_05/2016</v>
          </cell>
        </row>
        <row r="12030">
          <cell r="A12030">
            <v>94329</v>
          </cell>
          <cell r="B12030" t="str">
            <v>ATERRO MECANIZADO DE VALA COM ESCAVADEIRA HIDRÁULICA (CAPACIDADE DA CA</v>
          </cell>
          <cell r="C12030" t="str">
            <v>M3</v>
          </cell>
          <cell r="D12030" t="str">
            <v>CR</v>
          </cell>
          <cell r="E12030">
            <v>62.49</v>
          </cell>
        </row>
        <row r="12031">
          <cell r="A12031" t="str">
            <v>ÇAMBA: 0,8</v>
          </cell>
          <cell r="B12031" t="str">
            <v>M³ / POTÊNCIA: 111 HP), LARGURA DE 1,5 A 2,5 M, PROFUNDIDAD</v>
          </cell>
        </row>
        <row r="12032">
          <cell r="A12032" t="str">
            <v>E DE 1,5 A</v>
          </cell>
          <cell r="B12032" t="str">
            <v>3,0 M, COM AREIA PARA ATERRO. AF_05/2016</v>
          </cell>
        </row>
        <row r="12033">
          <cell r="A12033">
            <v>94330</v>
          </cell>
          <cell r="B12033" t="str">
            <v>ATERRO MECANIZADO DE VALA COM ESCAVADEIRA HIDRÁULICA (CAPACIDADE DA CA</v>
          </cell>
          <cell r="C12033" t="str">
            <v>M3</v>
          </cell>
          <cell r="D12033" t="str">
            <v>CR</v>
          </cell>
          <cell r="E12033">
            <v>63.12</v>
          </cell>
        </row>
        <row r="12034">
          <cell r="A12034" t="str">
            <v>ÇAMBA: 0,8</v>
          </cell>
          <cell r="B12034" t="str">
            <v>M³ / POTÊNCIA: 111 HP), LARGURA ATÉ 1,5 M, PROFUNDIDADE DE</v>
          </cell>
        </row>
        <row r="12035">
          <cell r="A12035" t="str">
            <v>3,0 A 4,5</v>
          </cell>
          <cell r="B12035" t="str">
            <v>M, COM AREIA PARA ATERRO. AF_05/2016</v>
          </cell>
        </row>
        <row r="12036">
          <cell r="A12036">
            <v>94331</v>
          </cell>
          <cell r="B12036" t="str">
            <v>ATERRO MECANIZADO DE VALA COM ESCAVADEIRA HIDRÁULICA (CAPACIDADE DA CA</v>
          </cell>
          <cell r="C12036" t="str">
            <v>M3</v>
          </cell>
          <cell r="D12036" t="str">
            <v>CR</v>
          </cell>
          <cell r="E12036">
            <v>61.42</v>
          </cell>
        </row>
        <row r="12037">
          <cell r="A12037" t="str">
            <v>ÇAMBA: 0,8</v>
          </cell>
          <cell r="B12037" t="str">
            <v>M³ / POTÊNCIA: 111 HP), LARGURA DE 1,5 A 2,5 M, PROFUNDIDAD</v>
          </cell>
        </row>
        <row r="12038">
          <cell r="A12038" t="str">
            <v>E DE 3,0 A</v>
          </cell>
          <cell r="B12038" t="str">
            <v>4,5 M, COM AREIA PARA ATERRO. AF_05/2016</v>
          </cell>
        </row>
        <row r="12039">
          <cell r="A12039">
            <v>94332</v>
          </cell>
          <cell r="B12039" t="str">
            <v>ATERRO MECANIZADO DE VALA COM ESCAVADEIRA HIDRÁULICA (CAPACIDADE DA CA</v>
          </cell>
          <cell r="C12039" t="str">
            <v>M3</v>
          </cell>
          <cell r="D12039" t="str">
            <v>CR</v>
          </cell>
          <cell r="E12039">
            <v>62.2</v>
          </cell>
        </row>
        <row r="12040">
          <cell r="A12040" t="str">
            <v>ÇAMBA: 0,8</v>
          </cell>
          <cell r="B12040" t="str">
            <v>M³ / POTÊNCIA: 111 HP), LARGURA ATÉ 1,5 M, PROFUNDIDADE DE</v>
          </cell>
        </row>
        <row r="12041">
          <cell r="A12041" t="str">
            <v>SINAPI - S</v>
          </cell>
          <cell r="B12041" t="str">
            <v>ISTEMA NACIONAL DE PESQUISA DE CUSTOS E ÍNDICES DA CONSTRUÇÃO CIVIL</v>
          </cell>
        </row>
        <row r="12042">
          <cell r="A12042" t="str">
            <v>PCI.817.01</v>
          </cell>
          <cell r="B12042" t="e">
            <v>#NAME?</v>
          </cell>
          <cell r="D12042" t="str">
            <v>EM</v>
          </cell>
          <cell r="E12042" t="str">
            <v>06/2016 AS 13:04:4</v>
          </cell>
        </row>
        <row r="12043">
          <cell r="D12043" t="str">
            <v>TA</v>
          </cell>
          <cell r="E12043" t="str">
            <v>TÉCNICA: 13/06/20</v>
          </cell>
        </row>
        <row r="12044">
          <cell r="A12044" t="str">
            <v>ENCARGOS S</v>
          </cell>
          <cell r="B12044" t="str">
            <v>OCIAIS DESONERADOS: 90,80%(HORA)   52,84%(MÊS)</v>
          </cell>
        </row>
        <row r="12045">
          <cell r="A12045" t="str">
            <v>ABRANGÊNCI</v>
          </cell>
          <cell r="B12045" t="str">
            <v>A : NACIONAL                                              LOCALIDADE  : BELO</v>
          </cell>
          <cell r="C12045" t="str">
            <v>HORI</v>
          </cell>
        </row>
        <row r="12046">
          <cell r="A12046" t="str">
            <v>REF.COLETA</v>
          </cell>
          <cell r="B12046" t="str">
            <v>: MEDIANO</v>
          </cell>
          <cell r="D12046" t="str">
            <v>TA</v>
          </cell>
          <cell r="E12046" t="str">
            <v>: 05/2016</v>
          </cell>
        </row>
        <row r="12047">
          <cell r="A12047" t="str">
            <v>CÓDIGO</v>
          </cell>
          <cell r="B12047" t="str">
            <v>|D E S C R I Ç Ã O                                                   |UN</v>
          </cell>
          <cell r="C12047" t="str">
            <v>IDADE</v>
          </cell>
          <cell r="D12047" t="str">
            <v>DE</v>
          </cell>
          <cell r="E12047" t="str">
            <v>|CUSTO TOTA</v>
          </cell>
        </row>
        <row r="12048">
          <cell r="A12048" t="str">
            <v>VÍNCULO...</v>
          </cell>
          <cell r="B12048" t="str">
            <v>..: CAIXA REFERENCIAL</v>
          </cell>
        </row>
        <row r="12049">
          <cell r="A12049" t="str">
            <v>4,5 A 6,0</v>
          </cell>
          <cell r="B12049" t="str">
            <v>M, COM AREIA PARA ATERRO. AF_05/2016</v>
          </cell>
        </row>
        <row r="12050">
          <cell r="A12050">
            <v>94333</v>
          </cell>
          <cell r="B12050" t="str">
            <v>ATERRO MECANIZADO DE VALA COM ESCAVADEIRA HIDRÁULICA (CAPACIDADE DA CA</v>
          </cell>
          <cell r="C12050" t="str">
            <v>M3</v>
          </cell>
          <cell r="D12050" t="str">
            <v>CR</v>
          </cell>
          <cell r="E12050">
            <v>60.88</v>
          </cell>
        </row>
        <row r="12051">
          <cell r="A12051" t="str">
            <v>ÇAMBA: 0,8</v>
          </cell>
          <cell r="B12051" t="str">
            <v>M³ / POTÊNCIA: 111 HP), LARGURA DE 1,5 A 2,5 M, PROFUNDIDAD</v>
          </cell>
        </row>
        <row r="12052">
          <cell r="A12052" t="str">
            <v>E DE 4,5 A</v>
          </cell>
          <cell r="B12052" t="str">
            <v>6,0 M, COM AREIA PARA ATERRO. AF_05/2016</v>
          </cell>
        </row>
        <row r="12053">
          <cell r="A12053">
            <v>94338</v>
          </cell>
          <cell r="B12053" t="str">
            <v>ATERRO MECANIZADO DE VALA COM RETROESCAVADEIRA (CAPACIDADE DA CAÇAMBA</v>
          </cell>
          <cell r="C12053" t="str">
            <v>M3</v>
          </cell>
          <cell r="D12053" t="str">
            <v>CR</v>
          </cell>
          <cell r="E12053">
            <v>70.73</v>
          </cell>
        </row>
        <row r="12054">
          <cell r="A12054" t="str">
            <v>DA RETRO:</v>
          </cell>
          <cell r="B12054" t="str">
            <v>0,26 M³ / POTÊNCIA: 88 HP), LARGURA ATÉ 0,8 M, PROFUNDIDADE</v>
          </cell>
        </row>
        <row r="12055">
          <cell r="A12055" t="str">
            <v>ATÉ 1,5 M,</v>
          </cell>
          <cell r="B12055" t="str">
            <v>COM AREIA PARA ATERRO. AF_05/2016</v>
          </cell>
        </row>
        <row r="12056">
          <cell r="A12056">
            <v>94339</v>
          </cell>
          <cell r="B12056" t="str">
            <v>ATERRO MECANIZADO DE VALA COM RETROESCAVADEIRA (CAPACIDADE DA CAÇAMBA</v>
          </cell>
          <cell r="C12056" t="str">
            <v>M3</v>
          </cell>
          <cell r="D12056" t="str">
            <v>CR</v>
          </cell>
          <cell r="E12056">
            <v>65.989999999999995</v>
          </cell>
        </row>
        <row r="12057">
          <cell r="A12057" t="str">
            <v>DA RETRO:</v>
          </cell>
          <cell r="B12057" t="str">
            <v>0,26 M³ / POTÊNCIA: 88 HP), LARGURA DE 0,8 A 1,5 M, PROFUNDI</v>
          </cell>
        </row>
        <row r="12058">
          <cell r="A12058" t="str">
            <v>DADE ATÉ 1</v>
          </cell>
          <cell r="B12058" t="str">
            <v>,5 M, COM AREIA PARA ATERRO. AF_05/2016</v>
          </cell>
        </row>
        <row r="12059">
          <cell r="A12059">
            <v>94340</v>
          </cell>
          <cell r="B12059" t="str">
            <v>ATERRO MECANIZADO DE VALA COM RETROESCAVADEIRA (CAPACIDADE DA CAÇAMBA</v>
          </cell>
          <cell r="C12059" t="str">
            <v>M3</v>
          </cell>
          <cell r="D12059" t="str">
            <v>CR</v>
          </cell>
          <cell r="E12059">
            <v>63.9</v>
          </cell>
        </row>
        <row r="12060">
          <cell r="A12060" t="str">
            <v>DA RETRO:</v>
          </cell>
          <cell r="B12060" t="str">
            <v>0,26 M³ / POTÊNCIA: 88 HP), LARGURA ATÉ 0,8 M, PROFUNDIDADE</v>
          </cell>
        </row>
        <row r="12061">
          <cell r="A12061" t="str">
            <v>DE 1,5 A 3</v>
          </cell>
          <cell r="B12061" t="str">
            <v>,0 M, COM AREIA PARA ATERRO. AF_05/2016</v>
          </cell>
        </row>
        <row r="12062">
          <cell r="A12062">
            <v>94341</v>
          </cell>
          <cell r="B12062" t="str">
            <v>ATERRO MECANIZADO DE VALA COM RETROESCAVADEIRA (CAPACIDADE DA CAÇAMBA</v>
          </cell>
          <cell r="C12062" t="str">
            <v>M3</v>
          </cell>
          <cell r="D12062" t="str">
            <v>CR</v>
          </cell>
          <cell r="E12062">
            <v>61.22</v>
          </cell>
        </row>
        <row r="12063">
          <cell r="A12063" t="str">
            <v>DA RETRO:</v>
          </cell>
          <cell r="B12063" t="str">
            <v>0,26 M³ / POTÊNCIA: 88 HP), LARGURA DE 0,8 A 1,5 M, PROFUNDI</v>
          </cell>
        </row>
        <row r="12064">
          <cell r="A12064" t="str">
            <v>DADE DE 1,</v>
          </cell>
          <cell r="B12064" t="str">
            <v>5 A 3,0 M, COM AREIA PARA ATERRO. AF_05/2016</v>
          </cell>
        </row>
        <row r="12065">
          <cell r="A12065">
            <v>94342</v>
          </cell>
          <cell r="B12065" t="str">
            <v>ATERRO MANUAL DE VALAS COM AREIA PARA ATERRO E COMPACTAÇÃO MECANIZADA.</v>
          </cell>
          <cell r="C12065" t="str">
            <v>M3</v>
          </cell>
          <cell r="D12065" t="str">
            <v>CR</v>
          </cell>
          <cell r="E12065">
            <v>72.430000000000007</v>
          </cell>
        </row>
        <row r="12066">
          <cell r="A12066" t="str">
            <v>AF_05/2016</v>
          </cell>
        </row>
        <row r="12067">
          <cell r="A12067">
            <v>21</v>
          </cell>
          <cell r="B12067" t="str">
            <v>ATERRO/REATERRO DE VALAS COM OU S/COMPACTACAO</v>
          </cell>
        </row>
        <row r="12068">
          <cell r="A12068">
            <v>55835</v>
          </cell>
          <cell r="B12068" t="str">
            <v>REATERRO INTERNO (EDIFICACOES) COMPACTADO MANUALMENTE</v>
          </cell>
          <cell r="C12068" t="str">
            <v>M3</v>
          </cell>
          <cell r="D12068" t="str">
            <v>CR</v>
          </cell>
          <cell r="E12068">
            <v>39.950000000000003</v>
          </cell>
        </row>
        <row r="12069">
          <cell r="A12069">
            <v>73964</v>
          </cell>
          <cell r="B12069" t="str">
            <v>REATERRO DE VALAS</v>
          </cell>
        </row>
        <row r="12070">
          <cell r="A12070" t="str">
            <v>73964/006</v>
          </cell>
          <cell r="B12070" t="str">
            <v>REATERRO DE VALA COM COMPACTAÇÃO MANUAL</v>
          </cell>
          <cell r="C12070" t="str">
            <v>M3</v>
          </cell>
          <cell r="D12070" t="str">
            <v>CR</v>
          </cell>
          <cell r="E12070">
            <v>34.25</v>
          </cell>
        </row>
        <row r="12071">
          <cell r="A12071">
            <v>83346</v>
          </cell>
          <cell r="B12071" t="str">
            <v>UMEDECIMENTO DE MATERIAL PARA FECHAMENTO DE VALAS.</v>
          </cell>
          <cell r="C12071" t="str">
            <v>M3</v>
          </cell>
          <cell r="D12071" t="str">
            <v>CR</v>
          </cell>
          <cell r="E12071">
            <v>0.68</v>
          </cell>
        </row>
        <row r="12072">
          <cell r="A12072">
            <v>93360</v>
          </cell>
          <cell r="B12072" t="str">
            <v>REATERRO MECANIZADO DE VALA COM ESCAVADEIRA HIDRÁULICA (CAPACIDADE DA</v>
          </cell>
          <cell r="C12072" t="str">
            <v>M3</v>
          </cell>
          <cell r="D12072" t="str">
            <v>CR</v>
          </cell>
          <cell r="E12072">
            <v>11.48</v>
          </cell>
        </row>
        <row r="12073">
          <cell r="A12073" t="str">
            <v>CAÇAMBA: 0</v>
          </cell>
          <cell r="B12073" t="str">
            <v>,8 M³ / POTÊNCIA: 111 HP), LARGURA DE 1,5 A 2,5 M, PROFUNDID</v>
          </cell>
        </row>
        <row r="12074">
          <cell r="A12074" t="str">
            <v>ADE ATÉ 1,</v>
          </cell>
          <cell r="B12074" t="str">
            <v>5 M, COM SOLO (SEM SUBSTITUIÇÃO) DE 1ª CATEGORIA EM LOCAIS C</v>
          </cell>
        </row>
        <row r="12075">
          <cell r="A12075" t="str">
            <v>OM ALTO NÍ</v>
          </cell>
          <cell r="B12075" t="str">
            <v>VEL DE INTERFERÊNCIA. AF_04/2016</v>
          </cell>
        </row>
        <row r="12076">
          <cell r="A12076">
            <v>93361</v>
          </cell>
          <cell r="B12076" t="str">
            <v>REATERRO MECANIZADO DE VALA COM ESCAVADEIRA HIDRÁULICA (CAPACIDADE DA</v>
          </cell>
          <cell r="C12076" t="str">
            <v>M3</v>
          </cell>
          <cell r="D12076" t="str">
            <v>CR</v>
          </cell>
          <cell r="E12076">
            <v>10.81</v>
          </cell>
        </row>
        <row r="12077">
          <cell r="A12077" t="str">
            <v>SINAPI - S</v>
          </cell>
          <cell r="B12077" t="str">
            <v>ISTEMA NACIONAL DE PESQUISA DE CUSTOS E ÍNDICES DA CONSTRUÇÃO CIVIL</v>
          </cell>
        </row>
        <row r="12078">
          <cell r="A12078" t="str">
            <v>PCI.817.01</v>
          </cell>
          <cell r="B12078" t="e">
            <v>#NAME?</v>
          </cell>
          <cell r="D12078" t="str">
            <v>EM</v>
          </cell>
          <cell r="E12078" t="str">
            <v>06/2016 AS 13:04:4</v>
          </cell>
        </row>
        <row r="12079">
          <cell r="D12079" t="str">
            <v>TA</v>
          </cell>
          <cell r="E12079" t="str">
            <v>TÉCNICA: 13/06/20</v>
          </cell>
        </row>
        <row r="12080">
          <cell r="A12080" t="str">
            <v>ENCARGOS S</v>
          </cell>
          <cell r="B12080" t="str">
            <v>OCIAIS DESONERADOS: 90,80%(HORA)   52,84%(MÊS)</v>
          </cell>
        </row>
        <row r="12081">
          <cell r="A12081" t="str">
            <v>ABRANGÊNCI</v>
          </cell>
          <cell r="B12081" t="str">
            <v>A : NACIONAL                                              LOCALIDADE  : BELO</v>
          </cell>
          <cell r="C12081" t="str">
            <v>HORI</v>
          </cell>
        </row>
        <row r="12082">
          <cell r="A12082" t="str">
            <v>REF.COLETA</v>
          </cell>
          <cell r="B12082" t="str">
            <v>: MEDIANO</v>
          </cell>
          <cell r="D12082" t="str">
            <v>TA</v>
          </cell>
          <cell r="E12082" t="str">
            <v>: 05/2016</v>
          </cell>
        </row>
        <row r="12083">
          <cell r="A12083" t="str">
            <v>CÓDIGO</v>
          </cell>
          <cell r="B12083" t="str">
            <v>|D E S C R I Ç Ã O                                                   |UN</v>
          </cell>
          <cell r="C12083" t="str">
            <v>IDADE</v>
          </cell>
          <cell r="D12083" t="str">
            <v>DE</v>
          </cell>
          <cell r="E12083" t="str">
            <v>|CUSTO TOTA</v>
          </cell>
        </row>
        <row r="12084">
          <cell r="A12084" t="str">
            <v>VÍNCULO...</v>
          </cell>
          <cell r="B12084" t="str">
            <v>..: CAIXA REFERENCIAL</v>
          </cell>
        </row>
        <row r="12085">
          <cell r="A12085" t="str">
            <v>CAÇAMBA: 0</v>
          </cell>
          <cell r="B12085" t="str">
            <v>,8 M³ / POTÊNCIA: 111 HP), LARGURA ATÉ 1,5 M, PROFUNDIDADE D</v>
          </cell>
        </row>
        <row r="12086">
          <cell r="A12086" t="str">
            <v>E 1,5 A 3,</v>
          </cell>
          <cell r="B12086" t="str">
            <v>0 M, COM SOLO (SEM SUBSTITUIÇÃO) DE 1ª CATEGORIA EM LOCAIS C</v>
          </cell>
        </row>
        <row r="12087">
          <cell r="A12087" t="str">
            <v>OM ALTO NÍ</v>
          </cell>
          <cell r="B12087" t="str">
            <v>VEL DE INTERFERÊNCIA. AF_04/2016</v>
          </cell>
        </row>
        <row r="12088">
          <cell r="A12088">
            <v>93362</v>
          </cell>
          <cell r="B12088" t="str">
            <v>REATERRO MECANIZADO DE VALA COM ESCAVADEIRA HIDRÁULICA (CAPACIDADE DA</v>
          </cell>
          <cell r="C12088" t="str">
            <v>M3</v>
          </cell>
          <cell r="D12088" t="str">
            <v>CR</v>
          </cell>
          <cell r="E12088">
            <v>6.64</v>
          </cell>
        </row>
        <row r="12089">
          <cell r="A12089" t="str">
            <v>CAÇAMBA: 0</v>
          </cell>
          <cell r="B12089" t="str">
            <v>,8 M³ / POTÊNCIA: 111 HP), LARGURA DE 1,5 A 2,5 M, PROFUNDID</v>
          </cell>
        </row>
        <row r="12090">
          <cell r="A12090" t="str">
            <v>ADE DE 1,5</v>
          </cell>
          <cell r="B12090" t="str">
            <v>A 3,0 M, COM SOLO (SEM SUBSTITUIÇÃO) DE 1ª CATEGORIA EM LOC</v>
          </cell>
        </row>
        <row r="12091">
          <cell r="A12091" t="str">
            <v>AIS COM AL</v>
          </cell>
          <cell r="B12091" t="str">
            <v>TO NÍVEL DE INTERFERÊNCIA. AF_04/2016</v>
          </cell>
        </row>
        <row r="12092">
          <cell r="A12092">
            <v>93363</v>
          </cell>
          <cell r="B12092" t="str">
            <v>REATERRO MECANIZADO DE VALA COM ESCAVADEIRA HIDRÁULICA (CAPACIDADE DA</v>
          </cell>
          <cell r="C12092" t="str">
            <v>M3</v>
          </cell>
          <cell r="D12092" t="str">
            <v>CR</v>
          </cell>
          <cell r="E12092">
            <v>7.26</v>
          </cell>
        </row>
        <row r="12093">
          <cell r="A12093" t="str">
            <v>CAÇAMBA: 0</v>
          </cell>
          <cell r="B12093" t="str">
            <v>,8 M³ / POTÊNCIA: 111 HP), LARGURA ATÉ 1,5 M, PROFUNDIDADE D</v>
          </cell>
        </row>
        <row r="12094">
          <cell r="A12094" t="str">
            <v>E 3,0 A 4,</v>
          </cell>
          <cell r="B12094" t="str">
            <v>5 M COM SOLO (SEM SUBSTITUIÇÃO) DE 1ª CATEGORIA EM LOCAIS CO</v>
          </cell>
        </row>
        <row r="12095">
          <cell r="A12095" t="str">
            <v>M ALTO NÍV</v>
          </cell>
          <cell r="B12095" t="str">
            <v>EL DE INTERFERÊNCIA. AF_04/2016</v>
          </cell>
        </row>
        <row r="12096">
          <cell r="A12096">
            <v>93364</v>
          </cell>
          <cell r="B12096" t="str">
            <v>REATERRO MECANIZADO DE VALA COM ESCAVADEIRA HIDRÁULICA (CAPACIDADE DA</v>
          </cell>
          <cell r="C12096" t="str">
            <v>M3</v>
          </cell>
          <cell r="D12096" t="str">
            <v>CR</v>
          </cell>
          <cell r="E12096">
            <v>5.55</v>
          </cell>
        </row>
        <row r="12097">
          <cell r="A12097" t="str">
            <v>CAÇAMBA: 0</v>
          </cell>
          <cell r="B12097" t="str">
            <v>,8 M³ / POTÊNCIA: 111 HP), LARGURA DE 1,5 A 2,5 M, PROFUNDID</v>
          </cell>
        </row>
        <row r="12098">
          <cell r="A12098" t="str">
            <v>ADE DE 3,0</v>
          </cell>
          <cell r="B12098" t="str">
            <v>A 4,5 M, COM SOLO (SEM SUBSTITUIÇÃO) DE 1ª CATEGORIA EM LO</v>
          </cell>
        </row>
        <row r="12099">
          <cell r="A12099" t="str">
            <v>CAIS COM A</v>
          </cell>
          <cell r="B12099" t="str">
            <v>LTO NÍVEL DE INTERFERÊNCIA. AF_04/2016</v>
          </cell>
        </row>
        <row r="12100">
          <cell r="A12100">
            <v>93365</v>
          </cell>
          <cell r="B12100" t="str">
            <v>REATERRO MECANIZADO DE VALA COM ESCAVADEIRA HIDRÁULICA (CAPACIDADE DA</v>
          </cell>
          <cell r="C12100" t="str">
            <v>M3</v>
          </cell>
          <cell r="D12100" t="str">
            <v>CR</v>
          </cell>
          <cell r="E12100">
            <v>6.29</v>
          </cell>
        </row>
        <row r="12101">
          <cell r="A12101" t="str">
            <v>CAÇAMBA: 0</v>
          </cell>
          <cell r="B12101" t="str">
            <v>,8 M³ / POTÊNCIA: 111 HP), LARGURA ATÉ 1,5 M, PROFUNDIDADE D</v>
          </cell>
        </row>
        <row r="12102">
          <cell r="A12102" t="str">
            <v>E 4,5 A 6,</v>
          </cell>
          <cell r="B12102" t="str">
            <v>0 M, COM SOLO (SEM SUBSTITUIÇÃO) DE 1ª CATEGORIA EM LOCAIS C</v>
          </cell>
        </row>
        <row r="12103">
          <cell r="A12103" t="str">
            <v>OM ALTO NÍ</v>
          </cell>
          <cell r="B12103" t="str">
            <v>VEL DE INTERFERÊNCIA. AF_04/2016</v>
          </cell>
        </row>
        <row r="12104">
          <cell r="A12104">
            <v>93366</v>
          </cell>
          <cell r="B12104" t="str">
            <v>REATERRO MECANIZADO DE VALA COM ESCAVADEIRA HIDRÁULICA (CAPACIDADE DA</v>
          </cell>
          <cell r="C12104" t="str">
            <v>M3</v>
          </cell>
          <cell r="D12104" t="str">
            <v>CR</v>
          </cell>
          <cell r="E12104">
            <v>5.0199999999999996</v>
          </cell>
        </row>
        <row r="12105">
          <cell r="A12105" t="str">
            <v>CAÇAMBA: 0</v>
          </cell>
          <cell r="B12105" t="str">
            <v>,8 M³ / POTÊNCIA: 111 HP), LARGURA DE 1,5 A 2,5 M, PROFUNDID</v>
          </cell>
        </row>
        <row r="12106">
          <cell r="A12106" t="str">
            <v>ADE DE 4,5</v>
          </cell>
          <cell r="B12106" t="str">
            <v>A 6,0 M, COM SOLO (SEM SUBSTITUIÇÃO) DE 1ª CATEGORIA EM LOC</v>
          </cell>
        </row>
        <row r="12107">
          <cell r="A12107" t="str">
            <v>AIS COM AL</v>
          </cell>
          <cell r="B12107" t="str">
            <v>TO NÍVEL DE INTERFERÊNCIA. AF_04/2016</v>
          </cell>
        </row>
        <row r="12108">
          <cell r="A12108">
            <v>93367</v>
          </cell>
          <cell r="B12108" t="str">
            <v>REATERRO MECANIZADO DE VALA COM ESCAVADEIRA HIDRÁULICA (CAPACIDADE DA</v>
          </cell>
          <cell r="C12108" t="str">
            <v>M3</v>
          </cell>
          <cell r="D12108" t="str">
            <v>CR</v>
          </cell>
          <cell r="E12108">
            <v>10.63</v>
          </cell>
        </row>
        <row r="12109">
          <cell r="A12109" t="str">
            <v>CAÇAMBA: 0</v>
          </cell>
          <cell r="B12109" t="str">
            <v>,8 M³ / POTÊNCIA: 111 HP), LARGURA DE 1,5 A 2,5 M, PROFUNDID</v>
          </cell>
        </row>
        <row r="12110">
          <cell r="A12110" t="str">
            <v>ADE ATÉ 1,</v>
          </cell>
          <cell r="B12110" t="str">
            <v>5 M, COM SOLO (SEM SUBSTITUIÇÃO) DE 1ª CATEGORIA EM LOCAIS C</v>
          </cell>
        </row>
        <row r="12111">
          <cell r="A12111" t="str">
            <v>OM BAIXO N</v>
          </cell>
          <cell r="B12111" t="str">
            <v>ÍVEL DE INTERFERÊNCIA. AF_04/2016</v>
          </cell>
        </row>
        <row r="12112">
          <cell r="A12112">
            <v>93368</v>
          </cell>
          <cell r="B12112" t="str">
            <v>REATERRO MECANIZADO DE VALA COM ESCAVADEIRA HIDRÁULICA (CAPACIDADE DA</v>
          </cell>
          <cell r="C12112" t="str">
            <v>M3</v>
          </cell>
          <cell r="D12112" t="str">
            <v>CR</v>
          </cell>
          <cell r="E12112">
            <v>8.49</v>
          </cell>
        </row>
        <row r="12113">
          <cell r="A12113" t="str">
            <v>SINAPI - S</v>
          </cell>
          <cell r="B12113" t="str">
            <v>ISTEMA NACIONAL DE PESQUISA DE CUSTOS E ÍNDICES DA CONSTRUÇÃO CIVIL</v>
          </cell>
        </row>
        <row r="12114">
          <cell r="A12114" t="str">
            <v>PCI.817.01</v>
          </cell>
          <cell r="B12114" t="e">
            <v>#NAME?</v>
          </cell>
          <cell r="D12114" t="str">
            <v>EM</v>
          </cell>
          <cell r="E12114" t="str">
            <v>06/2016 AS 13:04:4</v>
          </cell>
        </row>
        <row r="12115">
          <cell r="D12115" t="str">
            <v>TA</v>
          </cell>
          <cell r="E12115" t="str">
            <v>TÉCNICA: 13/06/20</v>
          </cell>
        </row>
        <row r="12116">
          <cell r="A12116" t="str">
            <v>ENCARGOS S</v>
          </cell>
          <cell r="B12116" t="str">
            <v>OCIAIS DESONERADOS: 90,80%(HORA)   52,84%(MÊS)</v>
          </cell>
        </row>
        <row r="12117">
          <cell r="A12117" t="str">
            <v>ABRANGÊNCI</v>
          </cell>
          <cell r="B12117" t="str">
            <v>A : NACIONAL                                              LOCALIDADE  : BELO</v>
          </cell>
          <cell r="C12117" t="str">
            <v>HORI</v>
          </cell>
        </row>
        <row r="12118">
          <cell r="A12118" t="str">
            <v>REF.COLETA</v>
          </cell>
          <cell r="B12118" t="str">
            <v>: MEDIANO</v>
          </cell>
          <cell r="D12118" t="str">
            <v>TA</v>
          </cell>
          <cell r="E12118" t="str">
            <v>: 05/2016</v>
          </cell>
        </row>
        <row r="12119">
          <cell r="A12119" t="str">
            <v>CÓDIGO</v>
          </cell>
          <cell r="B12119" t="str">
            <v>|D E S C R I Ç Ã O                                                   |UN</v>
          </cell>
          <cell r="C12119" t="str">
            <v>IDADE</v>
          </cell>
          <cell r="D12119" t="str">
            <v>DE</v>
          </cell>
          <cell r="E12119" t="str">
            <v>|CUSTO TOTA</v>
          </cell>
        </row>
        <row r="12120">
          <cell r="A12120" t="str">
            <v>VÍNCULO...</v>
          </cell>
          <cell r="B12120" t="str">
            <v>..: CAIXA REFERENCIAL</v>
          </cell>
        </row>
        <row r="12121">
          <cell r="A12121" t="str">
            <v>CAÇAMBA: 0</v>
          </cell>
          <cell r="B12121" t="str">
            <v>,8 M³ / POTÊNCIA: 111 HP), LARGURA ATÉ 1,5 M, PROFUNDIDADE D</v>
          </cell>
        </row>
        <row r="12122">
          <cell r="A12122" t="str">
            <v>E 1,5 A 3,</v>
          </cell>
          <cell r="B12122" t="str">
            <v>0 M, COM SOLO (SEM SUBSTITUIÇÃO) DE 1ª CATEGORIA EM LOCAIS C</v>
          </cell>
        </row>
        <row r="12123">
          <cell r="A12123" t="str">
            <v>OM BAIXO N</v>
          </cell>
          <cell r="B12123" t="str">
            <v>ÍVEL DE INTERFERÊNCIA. AF_04/2016</v>
          </cell>
        </row>
        <row r="12124">
          <cell r="A12124">
            <v>93369</v>
          </cell>
          <cell r="B12124" t="str">
            <v>REATERRO MECANIZADO DE VALA COM ESCAVADEIRA HIDRÁULICA (CAPACIDADE DA</v>
          </cell>
          <cell r="C12124" t="str">
            <v>M3</v>
          </cell>
          <cell r="D12124" t="str">
            <v>CR</v>
          </cell>
          <cell r="E12124">
            <v>5.79</v>
          </cell>
        </row>
        <row r="12125">
          <cell r="A12125" t="str">
            <v>CAÇAMBA: 0</v>
          </cell>
          <cell r="B12125" t="str">
            <v>,8 M³ / POTÊNCIA: 111 HP), LARGURA DE 1,5 A 2,5 M, PROFUNDID</v>
          </cell>
        </row>
        <row r="12126">
          <cell r="A12126" t="str">
            <v>ADE DE 1,5</v>
          </cell>
          <cell r="B12126" t="str">
            <v>A 3,0 M, COM SOLO (SEM SUBSTITUIÇÃO) DE 1ª CATEGORIA EM LOC</v>
          </cell>
        </row>
        <row r="12127">
          <cell r="A12127" t="str">
            <v>AIS COM BA</v>
          </cell>
          <cell r="B12127" t="str">
            <v>IXO NÍVEL DE INTERFERÊNCIA. AF_04/2016</v>
          </cell>
        </row>
        <row r="12128">
          <cell r="A12128">
            <v>93370</v>
          </cell>
          <cell r="B12128" t="str">
            <v>REATERRO MECANIZADO DE VALA COM ESCAVADEIRA HIDRÁULICA (CAPACIDADE DA</v>
          </cell>
          <cell r="C12128" t="str">
            <v>M3</v>
          </cell>
          <cell r="D12128" t="str">
            <v>CR</v>
          </cell>
          <cell r="E12128">
            <v>6.42</v>
          </cell>
        </row>
        <row r="12129">
          <cell r="A12129" t="str">
            <v>CAÇAMBA: 0</v>
          </cell>
          <cell r="B12129" t="str">
            <v>,8 M³ / POTÊNCIA: 111 HP), LARGURA ATÉ 1,5 M, PROFUNDIDADE D</v>
          </cell>
        </row>
        <row r="12130">
          <cell r="A12130" t="str">
            <v>E 3,0 A 4,</v>
          </cell>
          <cell r="B12130" t="str">
            <v>5 M, COM SOLO (SEM SUBSTITUIÇÃO) DE 1ª CATEGORIA EM LOCAIS C</v>
          </cell>
        </row>
        <row r="12131">
          <cell r="A12131" t="str">
            <v>OM BAIXO N</v>
          </cell>
          <cell r="B12131" t="str">
            <v>ÍVEL DE INTERFERÊNCIA. AF_04/2016</v>
          </cell>
        </row>
        <row r="12132">
          <cell r="A12132">
            <v>93371</v>
          </cell>
          <cell r="B12132" t="str">
            <v>REATERRO MECANIZADO DE VALA COM ESCAVADEIRA HIDRÁULICA (CAPACIDADE DA</v>
          </cell>
          <cell r="C12132" t="str">
            <v>M3</v>
          </cell>
          <cell r="D12132" t="str">
            <v>CR</v>
          </cell>
          <cell r="E12132">
            <v>4.72</v>
          </cell>
        </row>
        <row r="12133">
          <cell r="A12133" t="str">
            <v>CAÇAMBA: 0</v>
          </cell>
          <cell r="B12133" t="str">
            <v>,8 M³ / POTÊNCIA: 111 HP), LARGURA DE 1,5 A 2,5 M, PROFUNDID</v>
          </cell>
        </row>
        <row r="12134">
          <cell r="A12134" t="str">
            <v>ADE DE 3,0</v>
          </cell>
          <cell r="B12134" t="str">
            <v>A 4,5 M, COM SOLO (SEM SUBSTITUIÇÃO) DE 1ª CATEGORIA EM LOC</v>
          </cell>
        </row>
        <row r="12135">
          <cell r="A12135" t="str">
            <v>AIS COM BA</v>
          </cell>
          <cell r="B12135" t="str">
            <v>IXO NÍVEL DE INTERFERÊNCIA. AF_04/2016</v>
          </cell>
        </row>
        <row r="12136">
          <cell r="A12136">
            <v>93372</v>
          </cell>
          <cell r="B12136" t="str">
            <v>REATERRO MECANIZADO DE VALA COM ESCAVADEIRA HIDRÁULICA (CAPACIDADE DA</v>
          </cell>
          <cell r="C12136" t="str">
            <v>M3</v>
          </cell>
          <cell r="D12136" t="str">
            <v>CR</v>
          </cell>
          <cell r="E12136">
            <v>5.5</v>
          </cell>
        </row>
        <row r="12137">
          <cell r="A12137" t="str">
            <v>CAÇAMBA: 0</v>
          </cell>
          <cell r="B12137" t="str">
            <v>,8 M³ / POTÊNCIA: 111 HP), LARGURA ATÉ 1,5 M, PROFUNDIDADE D</v>
          </cell>
        </row>
        <row r="12138">
          <cell r="A12138" t="str">
            <v>E 4,5 A 6,</v>
          </cell>
          <cell r="B12138" t="str">
            <v>0 M, COM SOLO (SEM SUBSTITUIÇÃO) DE 1ª CATEGORIA EM LOCAIS C</v>
          </cell>
        </row>
        <row r="12139">
          <cell r="A12139" t="str">
            <v>OM BAIXO N</v>
          </cell>
          <cell r="B12139" t="str">
            <v>ÍVEL DE INTERFERÊNCIA. AF_04/2016</v>
          </cell>
        </row>
        <row r="12140">
          <cell r="A12140">
            <v>93373</v>
          </cell>
          <cell r="B12140" t="str">
            <v>REATERRO MECANIZADO DE VALA COM ESCAVADEIRA HIDRÁULICA (CAPACIDADE DA</v>
          </cell>
          <cell r="C12140" t="str">
            <v>M3</v>
          </cell>
          <cell r="D12140" t="str">
            <v>CR</v>
          </cell>
          <cell r="E12140">
            <v>4.18</v>
          </cell>
        </row>
        <row r="12141">
          <cell r="A12141" t="str">
            <v>CAÇAMBA: 0</v>
          </cell>
          <cell r="B12141" t="str">
            <v>,8 M³ / POTÊNCIA: 111 HP), LARGURA DE 1,5 A 2,5 M, PROFUNDID</v>
          </cell>
        </row>
        <row r="12142">
          <cell r="A12142" t="str">
            <v>ADE DE 4,5</v>
          </cell>
          <cell r="B12142" t="str">
            <v>A 6,0 M, COM SOLO (SEM SUBSTITUIÇÃO) DE 1ª CATEGORIA EM LOC</v>
          </cell>
        </row>
        <row r="12143">
          <cell r="A12143" t="str">
            <v>AIS COM BA</v>
          </cell>
          <cell r="B12143" t="str">
            <v>IXO NÍVEL DE INTERFERÊNCIA. AF_04/2016</v>
          </cell>
        </row>
        <row r="12144">
          <cell r="A12144">
            <v>93374</v>
          </cell>
          <cell r="B12144" t="str">
            <v>REATERRO MECANIZADO DE VALA COM RETROESCAVADEIRA (CAPACIDADE DA CAÇAMB</v>
          </cell>
          <cell r="C12144" t="str">
            <v>M3</v>
          </cell>
          <cell r="D12144" t="str">
            <v>CR</v>
          </cell>
          <cell r="E12144">
            <v>14.97</v>
          </cell>
        </row>
        <row r="12145">
          <cell r="A12145" t="str">
            <v>A DA RETRO</v>
          </cell>
          <cell r="B12145" t="str">
            <v>: 0,26 M³ / POTÊNCIA: 88 HP), LARGURA ATÉ 0,8 M, PROFUNDIDAD</v>
          </cell>
        </row>
        <row r="12146">
          <cell r="A12146" t="str">
            <v>E ATÉ 1,5</v>
          </cell>
          <cell r="B12146" t="str">
            <v>M, COM SOLO (SEM SUBSTITUIÇÃO) DE 1ª CATEGORIA EM LOCAIS COM</v>
          </cell>
        </row>
        <row r="12147">
          <cell r="A12147" t="str">
            <v>ALTO NÍVEL</v>
          </cell>
          <cell r="B12147" t="str">
            <v>DE INTERFERÊNCIA. AF_04/2016</v>
          </cell>
        </row>
        <row r="12148">
          <cell r="A12148">
            <v>93375</v>
          </cell>
          <cell r="B12148" t="str">
            <v>REATERRO MECANIZADO DE VALA COM RETROESCAVADEIRA (CAPACIDADE DA CAÇAMB</v>
          </cell>
          <cell r="C12148" t="str">
            <v>M3</v>
          </cell>
          <cell r="D12148" t="str">
            <v>CR</v>
          </cell>
          <cell r="E12148">
            <v>10.01</v>
          </cell>
        </row>
        <row r="12149">
          <cell r="A12149" t="str">
            <v>SINAPI - S</v>
          </cell>
          <cell r="B12149" t="str">
            <v>ISTEMA NACIONAL DE PESQUISA DE CUSTOS E ÍNDICES DA CONSTRUÇÃO CIVIL</v>
          </cell>
        </row>
        <row r="12150">
          <cell r="A12150" t="str">
            <v>PCI.817.01</v>
          </cell>
          <cell r="B12150" t="e">
            <v>#NAME?</v>
          </cell>
          <cell r="D12150" t="str">
            <v>EM</v>
          </cell>
          <cell r="E12150" t="str">
            <v>06/2016 AS 13:04:4</v>
          </cell>
        </row>
        <row r="12151">
          <cell r="D12151" t="str">
            <v>TA</v>
          </cell>
          <cell r="E12151" t="str">
            <v>TÉCNICA: 13/06/20</v>
          </cell>
        </row>
        <row r="12152">
          <cell r="A12152" t="str">
            <v>ENCARGOS S</v>
          </cell>
          <cell r="B12152" t="str">
            <v>OCIAIS DESONERADOS: 90,80%(HORA)   52,84%(MÊS)</v>
          </cell>
        </row>
        <row r="12153">
          <cell r="A12153" t="str">
            <v>ABRANGÊNCI</v>
          </cell>
          <cell r="B12153" t="str">
            <v>A : NACIONAL                                              LOCALIDADE  : BELO</v>
          </cell>
          <cell r="C12153" t="str">
            <v>HORI</v>
          </cell>
        </row>
        <row r="12154">
          <cell r="A12154" t="str">
            <v>REF.COLETA</v>
          </cell>
          <cell r="B12154" t="str">
            <v>: MEDIANO</v>
          </cell>
          <cell r="D12154" t="str">
            <v>TA</v>
          </cell>
          <cell r="E12154" t="str">
            <v>: 05/2016</v>
          </cell>
        </row>
        <row r="12155">
          <cell r="A12155" t="str">
            <v>CÓDIGO</v>
          </cell>
          <cell r="B12155" t="str">
            <v>|D E S C R I Ç Ã O                                                   |UN</v>
          </cell>
          <cell r="C12155" t="str">
            <v>IDADE</v>
          </cell>
          <cell r="D12155" t="str">
            <v>DE</v>
          </cell>
          <cell r="E12155" t="str">
            <v>|CUSTO TOTA</v>
          </cell>
        </row>
        <row r="12156">
          <cell r="A12156" t="str">
            <v>VÍNCULO...</v>
          </cell>
          <cell r="B12156" t="str">
            <v>..: CAIXA REFERENCIAL</v>
          </cell>
        </row>
        <row r="12157">
          <cell r="A12157" t="str">
            <v>A DA RETRO</v>
          </cell>
          <cell r="B12157" t="str">
            <v>: 0,26 M³ / POTÊNCIA: 88 HP), LARGURA DE 0,8 A 1,5 M, PROFUN</v>
          </cell>
        </row>
        <row r="12158">
          <cell r="A12158" t="str">
            <v>DIDADE ATÉ</v>
          </cell>
          <cell r="B12158" t="str">
            <v>1,5 M, COM SOLO (SEM SUBSTITUIÇÃO) DE 1ª CATEGORIA EM LOCAI</v>
          </cell>
        </row>
        <row r="12159">
          <cell r="A12159" t="str">
            <v>S COM ALTO</v>
          </cell>
          <cell r="B12159" t="str">
            <v>NÍVEL DE INTERFERÊNCIA. AF_04/2016</v>
          </cell>
        </row>
        <row r="12160">
          <cell r="A12160">
            <v>93376</v>
          </cell>
          <cell r="B12160" t="str">
            <v>REATERRO MECANIZADO DE VALA COM RETROESCAVADEIRA (CAPACIDADE DA CAÇAMB</v>
          </cell>
          <cell r="C12160" t="str">
            <v>M3</v>
          </cell>
          <cell r="D12160" t="str">
            <v>CR</v>
          </cell>
          <cell r="E12160">
            <v>7.76</v>
          </cell>
        </row>
        <row r="12161">
          <cell r="A12161" t="str">
            <v>A DA RETRO</v>
          </cell>
          <cell r="B12161" t="str">
            <v>: 0,26 M³ / POTÊNCIA: 88 HP), LARGURA ATÉ 0,8 M, PROFUNDIDAD</v>
          </cell>
        </row>
        <row r="12162">
          <cell r="A12162" t="str">
            <v>E DE 1,5 A</v>
          </cell>
          <cell r="B12162" t="str">
            <v>3,0 M, COM SOLO (SEM SUBSTITUIÇÃO) DE 1ª CATEGORIA EM LOCAI</v>
          </cell>
        </row>
        <row r="12163">
          <cell r="A12163" t="str">
            <v>S COM ALTO</v>
          </cell>
          <cell r="B12163" t="str">
            <v>NÍVEL DE INTERFERÊNCIA. AF_04/2016</v>
          </cell>
        </row>
        <row r="12164">
          <cell r="A12164">
            <v>93377</v>
          </cell>
          <cell r="B12164" t="str">
            <v>REATERRO MECANIZADO DE VALA COM RETROESCAVADEIRA (CAPACIDADE DA CAÇAMB</v>
          </cell>
          <cell r="C12164" t="str">
            <v>M3</v>
          </cell>
          <cell r="D12164" t="str">
            <v>CR</v>
          </cell>
          <cell r="E12164">
            <v>4.92</v>
          </cell>
        </row>
        <row r="12165">
          <cell r="A12165" t="str">
            <v>A DA RETRO</v>
          </cell>
          <cell r="B12165" t="str">
            <v>: 0,26 M³ / POTÊNCIA: 88 HP), LARGURA DE 0,8 A 1,5 M, PROFUN</v>
          </cell>
        </row>
        <row r="12166">
          <cell r="A12166" t="str">
            <v>DIDADE DE</v>
          </cell>
          <cell r="B12166" t="str">
            <v>1,5 A 3,0 M, COM SOLO (SEM SUBSTITUIÇÃO) DE 1ª CATEGORIA EM</v>
          </cell>
        </row>
        <row r="12167">
          <cell r="A12167" t="str">
            <v>LOCAIS COM</v>
          </cell>
          <cell r="B12167" t="str">
            <v>ALTO NÍVEL DE INTERFERÊNCIA. AF_04/2016</v>
          </cell>
        </row>
        <row r="12168">
          <cell r="A12168">
            <v>93378</v>
          </cell>
          <cell r="B12168" t="str">
            <v>REATERRO MECANIZADO DE VALA COM RETROESCAVADEIRA (CAPACIDADE DA CAÇAMB</v>
          </cell>
          <cell r="C12168" t="str">
            <v>M3</v>
          </cell>
          <cell r="D12168" t="str">
            <v>CR</v>
          </cell>
          <cell r="E12168">
            <v>14.03</v>
          </cell>
        </row>
        <row r="12169">
          <cell r="A12169" t="str">
            <v>A DA RETRO</v>
          </cell>
          <cell r="B12169" t="str">
            <v>: 0,26 M³ / POTÊNCIA: 88 HP), LARGURA ATÉ 0,8 M, PROFUNDIDAD</v>
          </cell>
        </row>
        <row r="12170">
          <cell r="A12170" t="str">
            <v>E ATÉ 1,5</v>
          </cell>
          <cell r="B12170" t="str">
            <v>M, COM SOLO (SEM SUBSTITUIÇÃO) DE 1ª CATEGORIA EM LOCAIS COM</v>
          </cell>
        </row>
        <row r="12171">
          <cell r="A12171" t="str">
            <v>BAIXO NÍVE</v>
          </cell>
          <cell r="B12171" t="str">
            <v>L DE INTERFERÊNCIA. AF_04/2016</v>
          </cell>
        </row>
        <row r="12172">
          <cell r="A12172">
            <v>93379</v>
          </cell>
          <cell r="B12172" t="str">
            <v>REATERRO MECANIZADO DE VALA COM RETROESCAVADEIRA (CAPACIDADE DA CAÇAMB</v>
          </cell>
          <cell r="C12172" t="str">
            <v>M3</v>
          </cell>
          <cell r="D12172" t="str">
            <v>CR</v>
          </cell>
          <cell r="E12172">
            <v>9.2899999999999991</v>
          </cell>
        </row>
        <row r="12173">
          <cell r="A12173" t="str">
            <v>A DA RETRO</v>
          </cell>
          <cell r="B12173" t="str">
            <v>: 0,26 M³ / POTÊNCIA: 88 HP), LARGURA DE 0,8 A 1,5 M, PROFUN</v>
          </cell>
        </row>
        <row r="12174">
          <cell r="A12174" t="str">
            <v>DIDADE ATÉ</v>
          </cell>
          <cell r="B12174" t="str">
            <v>1,5 M, COM SOLO (SEM SUBSTITUIÇÃO) DE 1ª CATEGORIA EM LOCAI</v>
          </cell>
        </row>
        <row r="12175">
          <cell r="A12175" t="str">
            <v>S COM BAIX</v>
          </cell>
          <cell r="B12175" t="str">
            <v>O NÍVEL DE INTERFERÊNCIA. AF_04/2016</v>
          </cell>
        </row>
        <row r="12176">
          <cell r="A12176">
            <v>93380</v>
          </cell>
          <cell r="B12176" t="str">
            <v>REATERRO MECANIZADO DE VALA COM RETROESCAVADEIRA (CAPACIDADE DA CAÇAMB</v>
          </cell>
          <cell r="C12176" t="str">
            <v>M3</v>
          </cell>
          <cell r="D12176" t="str">
            <v>CR</v>
          </cell>
          <cell r="E12176">
            <v>7.2</v>
          </cell>
        </row>
        <row r="12177">
          <cell r="A12177" t="str">
            <v>A DA RETRO</v>
          </cell>
          <cell r="B12177" t="str">
            <v>: 0,26 M³ / POTÊNCIA: 88 HP), LARGURA ATÉ 0,8 M, PROFUNDIDAD</v>
          </cell>
        </row>
        <row r="12178">
          <cell r="A12178" t="str">
            <v>E DE 1,5 A</v>
          </cell>
          <cell r="B12178" t="str">
            <v>3,0 M, COM SOLO (SEM SUBSTITUIÇÃO) DE 1ª CATEGORIA EM LOCAI</v>
          </cell>
        </row>
        <row r="12179">
          <cell r="A12179" t="str">
            <v>S COM BAIX</v>
          </cell>
          <cell r="B12179" t="str">
            <v>O NÍVEL DE INTERFERÊNCIA. AF_04/2016</v>
          </cell>
        </row>
        <row r="12180">
          <cell r="A12180">
            <v>93381</v>
          </cell>
          <cell r="B12180" t="str">
            <v>REATERRO MECANIZADO DE VALA COM RETROESCAVADEIRA (CAPACIDADE DA CAÇAMB</v>
          </cell>
          <cell r="C12180" t="str">
            <v>M3</v>
          </cell>
          <cell r="D12180" t="str">
            <v>CR</v>
          </cell>
          <cell r="E12180">
            <v>4.5199999999999996</v>
          </cell>
        </row>
        <row r="12181">
          <cell r="A12181" t="str">
            <v>A DA RETRO</v>
          </cell>
          <cell r="B12181" t="str">
            <v>: 0,26 M³ / POTÊNCIA: 88 HP), LARGURA DE 0,8 A 1,5 M, PROFUN</v>
          </cell>
        </row>
        <row r="12182">
          <cell r="A12182" t="str">
            <v>DIDADE DE</v>
          </cell>
          <cell r="B12182" t="str">
            <v>1,5 A 3,0 M, COM SOLO (SEM SUBSTITUIÇÃO) DE 1ª CATEGORIA EM</v>
          </cell>
        </row>
        <row r="12183">
          <cell r="A12183" t="str">
            <v>LOCAIS COM</v>
          </cell>
          <cell r="B12183" t="str">
            <v>BAIXO NÍVEL DE INTERFERÊNCIA. AF_04/2016</v>
          </cell>
        </row>
        <row r="12184">
          <cell r="A12184">
            <v>93382</v>
          </cell>
          <cell r="B12184" t="str">
            <v>REATERRO MANUAL DE VALAS COM COMPACTAÇÃO MECANIZADA. AF_04/2016</v>
          </cell>
          <cell r="C12184" t="str">
            <v>M3</v>
          </cell>
          <cell r="D12184" t="str">
            <v>CR</v>
          </cell>
          <cell r="E12184">
            <v>15.73</v>
          </cell>
        </row>
        <row r="12185">
          <cell r="A12185" t="str">
            <v>SINAPI - S</v>
          </cell>
          <cell r="B12185" t="str">
            <v>ISTEMA NACIONAL DE PESQUISA DE CUSTOS E ÍNDICES DA CONSTRUÇÃO CIVIL</v>
          </cell>
        </row>
        <row r="12186">
          <cell r="A12186" t="str">
            <v>PCI.817.01</v>
          </cell>
          <cell r="B12186" t="e">
            <v>#NAME?</v>
          </cell>
          <cell r="D12186" t="str">
            <v>EM</v>
          </cell>
          <cell r="E12186" t="str">
            <v>06/2016 AS 13:04:4</v>
          </cell>
        </row>
        <row r="12187">
          <cell r="D12187" t="str">
            <v>TA</v>
          </cell>
          <cell r="E12187" t="str">
            <v>TÉCNICA: 13/06/20</v>
          </cell>
        </row>
        <row r="12188">
          <cell r="A12188" t="str">
            <v>ENCARGOS S</v>
          </cell>
          <cell r="B12188" t="str">
            <v>OCIAIS DESONERADOS: 90,80%(HORA)   52,84%(MÊS)</v>
          </cell>
        </row>
        <row r="12189">
          <cell r="A12189" t="str">
            <v>ABRANGÊNCI</v>
          </cell>
          <cell r="B12189" t="str">
            <v>A : NACIONAL                                              LOCALIDADE  : BELO</v>
          </cell>
          <cell r="C12189" t="str">
            <v>HORI</v>
          </cell>
        </row>
        <row r="12190">
          <cell r="A12190" t="str">
            <v>REF.COLETA</v>
          </cell>
          <cell r="B12190" t="str">
            <v>: MEDIANO</v>
          </cell>
          <cell r="D12190" t="str">
            <v>TA</v>
          </cell>
          <cell r="E12190" t="str">
            <v>: 05/2016</v>
          </cell>
        </row>
        <row r="12191">
          <cell r="A12191" t="str">
            <v>CÓDIGO</v>
          </cell>
          <cell r="B12191" t="str">
            <v>|D E S C R I Ç Ã O                                                   |UN</v>
          </cell>
          <cell r="C12191" t="str">
            <v>IDADE</v>
          </cell>
          <cell r="D12191" t="str">
            <v>DE</v>
          </cell>
          <cell r="E12191" t="str">
            <v>|CUSTO TOTA</v>
          </cell>
        </row>
        <row r="12192">
          <cell r="A12192" t="str">
            <v>VÍNCULO...</v>
          </cell>
          <cell r="B12192" t="str">
            <v>..: CAIXA REFERENCIAL</v>
          </cell>
        </row>
        <row r="12193">
          <cell r="A12193">
            <v>22</v>
          </cell>
          <cell r="B12193" t="str">
            <v>CARGA, DESCARGA E/OU TRANSPORTE DE MATERIAIS</v>
          </cell>
        </row>
        <row r="12194">
          <cell r="A12194">
            <v>72838</v>
          </cell>
          <cell r="B12194" t="str">
            <v>TRANSPORTE COMERCIAL COM CAMINHAO CARROCERIA 9 T, RODOVIA EM LEITO NAT</v>
          </cell>
          <cell r="C12194" t="str">
            <v>TXKM</v>
          </cell>
          <cell r="D12194" t="str">
            <v>CR</v>
          </cell>
          <cell r="E12194">
            <v>0.66</v>
          </cell>
        </row>
        <row r="12195">
          <cell r="A12195" t="str">
            <v>URAL</v>
          </cell>
        </row>
        <row r="12196">
          <cell r="A12196">
            <v>72839</v>
          </cell>
          <cell r="B12196" t="str">
            <v>TRANSPORTE COMERCIAL COM CAMINHAO CARROCERIA 9 T, RODOVIA COM REVESTIM</v>
          </cell>
          <cell r="C12196" t="str">
            <v>TXKM</v>
          </cell>
          <cell r="D12196" t="str">
            <v>CR</v>
          </cell>
          <cell r="E12196">
            <v>0.53</v>
          </cell>
        </row>
        <row r="12197">
          <cell r="A12197" t="str">
            <v>ENTO PRIMA</v>
          </cell>
          <cell r="B12197" t="str">
            <v>RIO</v>
          </cell>
        </row>
        <row r="12198">
          <cell r="A12198">
            <v>72840</v>
          </cell>
          <cell r="B12198" t="str">
            <v>TRANSPORTE COMERCIAL COM CAMINHAO CARROCERIA 9 T, RODOVIA PAVIMENTADA</v>
          </cell>
          <cell r="C12198" t="str">
            <v>TXKM</v>
          </cell>
          <cell r="D12198" t="str">
            <v>CR</v>
          </cell>
          <cell r="E12198">
            <v>0.44</v>
          </cell>
        </row>
        <row r="12199">
          <cell r="A12199">
            <v>72841</v>
          </cell>
          <cell r="B12199" t="str">
            <v>TRANSPORTE COMERCIAL COM CAMINHAO BASCULANTE 6 M3, RODOVIA EM LEITO NA</v>
          </cell>
          <cell r="C12199" t="str">
            <v>TXKM</v>
          </cell>
          <cell r="D12199" t="str">
            <v>CR</v>
          </cell>
          <cell r="E12199">
            <v>0.85</v>
          </cell>
        </row>
        <row r="12200">
          <cell r="A12200" t="str">
            <v>TURAL</v>
          </cell>
        </row>
        <row r="12201">
          <cell r="A12201">
            <v>72842</v>
          </cell>
          <cell r="B12201" t="str">
            <v>TRANSPORTE COMERCIAL COM CAMINHAO BASCULANTE 6 M3, RODOVIA COM REVESTI</v>
          </cell>
          <cell r="C12201" t="str">
            <v>TXKM</v>
          </cell>
          <cell r="D12201" t="str">
            <v>CR</v>
          </cell>
          <cell r="E12201">
            <v>0.68</v>
          </cell>
        </row>
        <row r="12202">
          <cell r="A12202" t="str">
            <v>MENTO PRIM</v>
          </cell>
          <cell r="B12202" t="str">
            <v>ARIO</v>
          </cell>
        </row>
        <row r="12203">
          <cell r="A12203">
            <v>72843</v>
          </cell>
          <cell r="B12203" t="str">
            <v>TRANSPORTE COMERCIAL COM CAMINHAO BASCULANTE 6 M3, RODOVIA PAVIMENTADA</v>
          </cell>
          <cell r="C12203" t="str">
            <v>TXKM</v>
          </cell>
          <cell r="D12203" t="str">
            <v>CR</v>
          </cell>
          <cell r="E12203">
            <v>0.56999999999999995</v>
          </cell>
        </row>
        <row r="12204">
          <cell r="A12204">
            <v>72844</v>
          </cell>
          <cell r="B12204" t="str">
            <v>CARGA, MANOBRAS E DESCARGA DE AREIA, BRITA, PEDRA DE MAO E SOLOS COM C</v>
          </cell>
          <cell r="C12204" t="str">
            <v>T</v>
          </cell>
          <cell r="D12204" t="str">
            <v>CR</v>
          </cell>
          <cell r="E12204">
            <v>0.59</v>
          </cell>
        </row>
        <row r="12205">
          <cell r="A12205" t="str">
            <v>AMINHAO BA</v>
          </cell>
          <cell r="B12205" t="str">
            <v>SCULANTE 6 M3 (DESCARGA LIVRE)</v>
          </cell>
        </row>
        <row r="12206">
          <cell r="A12206">
            <v>72845</v>
          </cell>
          <cell r="B12206" t="str">
            <v>CARGA, MANOBRAS E DESCARGA DE BRITA PARA TRATAMENTOS SUPERFICIAIS, COM</v>
          </cell>
          <cell r="C12206" t="str">
            <v>T</v>
          </cell>
          <cell r="D12206" t="str">
            <v>CR</v>
          </cell>
          <cell r="E12206">
            <v>3.57</v>
          </cell>
        </row>
        <row r="12207">
          <cell r="A12207" t="str">
            <v>CAMINHAO B</v>
          </cell>
          <cell r="B12207" t="str">
            <v>ASCULANTE 6 M3</v>
          </cell>
        </row>
        <row r="12208">
          <cell r="A12208">
            <v>72846</v>
          </cell>
          <cell r="B12208" t="str">
            <v>CARGA, MANOBRAS E DESCARGA DE MISTURA BETUMINOSA A QUENTE, COM CAMINHA</v>
          </cell>
          <cell r="C12208" t="str">
            <v>T</v>
          </cell>
          <cell r="D12208" t="str">
            <v>CR</v>
          </cell>
          <cell r="E12208">
            <v>2.94</v>
          </cell>
        </row>
        <row r="12209">
          <cell r="A12209" t="str">
            <v>O BASCULAN</v>
          </cell>
          <cell r="B12209" t="str">
            <v>TE 6 M3</v>
          </cell>
        </row>
        <row r="12210">
          <cell r="A12210">
            <v>72847</v>
          </cell>
          <cell r="B12210" t="str">
            <v>CARGA, MANOBRAS E DESCARGA DE MISTURA BETUMINOSA A FRIO, COM CAMINHAO</v>
          </cell>
          <cell r="C12210" t="str">
            <v>T</v>
          </cell>
          <cell r="D12210" t="str">
            <v>CR</v>
          </cell>
          <cell r="E12210">
            <v>6.35</v>
          </cell>
        </row>
        <row r="12211">
          <cell r="A12211" t="str">
            <v>BASCULANTE</v>
          </cell>
          <cell r="B12211" t="str">
            <v>6 M3</v>
          </cell>
        </row>
        <row r="12212">
          <cell r="A12212">
            <v>72848</v>
          </cell>
          <cell r="B12212" t="str">
            <v>CARGA, MANOBRAS E DESCARGA DE BRITA PARA BASE DE MACADAME, COM CAMINHA</v>
          </cell>
          <cell r="C12212" t="str">
            <v>T</v>
          </cell>
          <cell r="D12212" t="str">
            <v>CR</v>
          </cell>
          <cell r="E12212">
            <v>1.58</v>
          </cell>
        </row>
        <row r="12213">
          <cell r="A12213" t="str">
            <v>O BASCULAN</v>
          </cell>
          <cell r="B12213" t="str">
            <v>TE 6 M3</v>
          </cell>
        </row>
        <row r="12214">
          <cell r="A12214">
            <v>72849</v>
          </cell>
          <cell r="B12214" t="str">
            <v>CARGA, MANOBRAS E DESCARGA DE MISTURAS DE SOLOS E AGREGADOS (BASES EST</v>
          </cell>
          <cell r="C12214" t="str">
            <v>T</v>
          </cell>
          <cell r="D12214" t="str">
            <v>CR</v>
          </cell>
          <cell r="E12214">
            <v>2.0299999999999998</v>
          </cell>
        </row>
        <row r="12215">
          <cell r="A12215" t="str">
            <v>ABILIZADAS</v>
          </cell>
          <cell r="B12215" t="str">
            <v>EM USINA) COM CAMINHAO BASCULANTE 6 M3</v>
          </cell>
        </row>
        <row r="12216">
          <cell r="A12216">
            <v>72850</v>
          </cell>
          <cell r="B12216" t="str">
            <v>CARGA, MANOBRAS E DESCARGA DE MATERIAIS DIVERSOS, COM CAMINHAO CARROCE</v>
          </cell>
          <cell r="C12216" t="str">
            <v>T</v>
          </cell>
          <cell r="D12216" t="str">
            <v>CR</v>
          </cell>
          <cell r="E12216">
            <v>8.3699999999999992</v>
          </cell>
        </row>
        <row r="12217">
          <cell r="A12217" t="str">
            <v>RIA 9T (CA</v>
          </cell>
          <cell r="B12217" t="str">
            <v>RGA E DESCARGA MANUAIS)</v>
          </cell>
        </row>
        <row r="12218">
          <cell r="A12218">
            <v>72851</v>
          </cell>
          <cell r="B12218" t="str">
            <v>TRANSPORTE LOCAL COM CAMINHAO BASCULANTE 6 M3, RODOVIA EM LEITO NATURA</v>
          </cell>
          <cell r="C12218" t="str">
            <v>M3</v>
          </cell>
          <cell r="D12218" t="str">
            <v>CR</v>
          </cell>
          <cell r="E12218">
            <v>2.89</v>
          </cell>
        </row>
        <row r="12219">
          <cell r="A12219" t="str">
            <v>L, DMT ATE</v>
          </cell>
          <cell r="B12219" t="str">
            <v>200 M</v>
          </cell>
        </row>
        <row r="12220">
          <cell r="A12220">
            <v>72852</v>
          </cell>
          <cell r="B12220" t="str">
            <v>TRANSPORTE LOCAL COM CAMINHAO BASCULANTE 6 M3, RODOVIA EM LEITO NATURA</v>
          </cell>
          <cell r="C12220" t="str">
            <v>M3</v>
          </cell>
          <cell r="D12220" t="str">
            <v>CR</v>
          </cell>
          <cell r="E12220">
            <v>2.97</v>
          </cell>
        </row>
        <row r="12221">
          <cell r="A12221" t="str">
            <v>SINAPI - S</v>
          </cell>
          <cell r="B12221" t="str">
            <v>ISTEMA NACIONAL DE PESQUISA DE CUSTOS E ÍNDICES DA CONSTRUÇÃO CIVIL</v>
          </cell>
        </row>
        <row r="12222">
          <cell r="A12222" t="str">
            <v>PCI.817.01</v>
          </cell>
          <cell r="B12222" t="e">
            <v>#NAME?</v>
          </cell>
          <cell r="D12222" t="str">
            <v>EM</v>
          </cell>
          <cell r="E12222" t="str">
            <v>06/2016 AS 13:04:4</v>
          </cell>
        </row>
        <row r="12223">
          <cell r="D12223" t="str">
            <v>TA</v>
          </cell>
          <cell r="E12223" t="str">
            <v>TÉCNICA: 13/06/20</v>
          </cell>
        </row>
        <row r="12224">
          <cell r="A12224" t="str">
            <v>ENCARGOS S</v>
          </cell>
          <cell r="B12224" t="str">
            <v>OCIAIS DESONERADOS: 90,80%(HORA)   52,84%(MÊS)</v>
          </cell>
        </row>
        <row r="12225">
          <cell r="A12225" t="str">
            <v>ABRANGÊNCI</v>
          </cell>
          <cell r="B12225" t="str">
            <v>A : NACIONAL                                              LOCALIDADE  : BELO</v>
          </cell>
          <cell r="C12225" t="str">
            <v>HORI</v>
          </cell>
        </row>
        <row r="12226">
          <cell r="A12226" t="str">
            <v>REF.COLETA</v>
          </cell>
          <cell r="B12226" t="str">
            <v>: MEDIANO</v>
          </cell>
          <cell r="D12226" t="str">
            <v>TA</v>
          </cell>
          <cell r="E12226" t="str">
            <v>: 05/2016</v>
          </cell>
        </row>
        <row r="12227">
          <cell r="A12227" t="str">
            <v>CÓDIGO</v>
          </cell>
          <cell r="B12227" t="str">
            <v>|D E S C R I Ç Ã O                                                   |UN</v>
          </cell>
          <cell r="C12227" t="str">
            <v>IDADE</v>
          </cell>
          <cell r="D12227" t="str">
            <v>DE</v>
          </cell>
          <cell r="E12227" t="str">
            <v>|CUSTO TOTA</v>
          </cell>
        </row>
        <row r="12228">
          <cell r="A12228" t="str">
            <v>VÍNCULO...</v>
          </cell>
          <cell r="B12228" t="str">
            <v>..: CAIXA REFERENCIAL</v>
          </cell>
        </row>
        <row r="12229">
          <cell r="A12229" t="str">
            <v>L, DMT 200</v>
          </cell>
          <cell r="B12229" t="str">
            <v>A 400 M</v>
          </cell>
        </row>
        <row r="12230">
          <cell r="A12230">
            <v>72853</v>
          </cell>
          <cell r="B12230" t="str">
            <v>TRANSPORTE LOCAL COM CAMINHAO BASCULANTE 6 M3, RODOVIA EM LEITO NATURA</v>
          </cell>
          <cell r="C12230" t="str">
            <v>M3</v>
          </cell>
          <cell r="D12230" t="str">
            <v>CR</v>
          </cell>
          <cell r="E12230">
            <v>3.05</v>
          </cell>
        </row>
        <row r="12231">
          <cell r="A12231" t="str">
            <v>L, DMT 400</v>
          </cell>
          <cell r="B12231" t="str">
            <v>A 600 M</v>
          </cell>
        </row>
        <row r="12232">
          <cell r="A12232">
            <v>72854</v>
          </cell>
          <cell r="B12232" t="str">
            <v>TRANSPORTE LOCAL COM CAMINHAO BASCULANTE 6 M3, RODOVIA EM LEITO NATURA</v>
          </cell>
          <cell r="C12232" t="str">
            <v>M3</v>
          </cell>
          <cell r="D12232" t="str">
            <v>CR</v>
          </cell>
          <cell r="E12232">
            <v>3.13</v>
          </cell>
        </row>
        <row r="12233">
          <cell r="A12233" t="str">
            <v>L, DMT 600</v>
          </cell>
          <cell r="B12233" t="str">
            <v>A 800 M</v>
          </cell>
        </row>
        <row r="12234">
          <cell r="A12234">
            <v>72855</v>
          </cell>
          <cell r="B12234" t="str">
            <v>TRANSPORTE LOCAL COM CAMINHAO BASCULANTE 6 M3, RODOVIA EM LEITO NATURA</v>
          </cell>
          <cell r="C12234" t="str">
            <v>M3</v>
          </cell>
          <cell r="D12234" t="str">
            <v>CR</v>
          </cell>
          <cell r="E12234">
            <v>3.22</v>
          </cell>
        </row>
        <row r="12235">
          <cell r="A12235" t="str">
            <v>L, DMT 800</v>
          </cell>
          <cell r="B12235" t="str">
            <v>A 1.000 M</v>
          </cell>
        </row>
        <row r="12236">
          <cell r="A12236">
            <v>72856</v>
          </cell>
          <cell r="B12236" t="str">
            <v>TRANSPORTE LOCAL COM CAMINHAO BASCULANTE 6 M3, RODOVIA EM LEITO NATURA</v>
          </cell>
          <cell r="C12236" t="str">
            <v>M3XK</v>
          </cell>
          <cell r="D12236" t="str">
            <v>CR</v>
          </cell>
          <cell r="E12236">
            <v>1.41</v>
          </cell>
        </row>
        <row r="12237">
          <cell r="A12237" t="str">
            <v>L</v>
          </cell>
        </row>
        <row r="12238">
          <cell r="A12238">
            <v>72857</v>
          </cell>
          <cell r="B12238" t="str">
            <v>TRANSPORTE LOCAL COM CAMINHAO BASCULANTE 6 M3, RODOVIA COM REVESTIMENT</v>
          </cell>
          <cell r="C12238" t="str">
            <v>M3</v>
          </cell>
          <cell r="D12238" t="str">
            <v>CR</v>
          </cell>
          <cell r="E12238">
            <v>2.58</v>
          </cell>
        </row>
        <row r="12239">
          <cell r="A12239" t="str">
            <v>O PRIMARIO</v>
          </cell>
          <cell r="B12239" t="str">
            <v>, DMT ATE 200 M</v>
          </cell>
        </row>
        <row r="12240">
          <cell r="A12240">
            <v>72858</v>
          </cell>
          <cell r="B12240" t="str">
            <v>TRANSPORTE LOCAL COM CAMINHAO BASCULANTE 6 M3, RODOVIA COM REVESTIMENT</v>
          </cell>
          <cell r="C12240" t="str">
            <v>M3</v>
          </cell>
          <cell r="D12240" t="str">
            <v>CR</v>
          </cell>
          <cell r="E12240">
            <v>2.64</v>
          </cell>
        </row>
        <row r="12241">
          <cell r="A12241" t="str">
            <v>O PRIMARIO</v>
          </cell>
          <cell r="B12241" t="str">
            <v>, DMT 200 A 400 M</v>
          </cell>
        </row>
        <row r="12242">
          <cell r="A12242">
            <v>72859</v>
          </cell>
          <cell r="B12242" t="str">
            <v>TRANSPORTE LOCAL COM CAMINHAO BASCULANTE 6 M3, RODOVIA COM REVESTIMENT</v>
          </cell>
          <cell r="C12242" t="str">
            <v>M3</v>
          </cell>
          <cell r="D12242" t="str">
            <v>CR</v>
          </cell>
          <cell r="E12242">
            <v>2.72</v>
          </cell>
        </row>
        <row r="12243">
          <cell r="A12243" t="str">
            <v>O PRIMARIO</v>
          </cell>
          <cell r="B12243" t="str">
            <v>, DMT 400 A 600 M</v>
          </cell>
        </row>
        <row r="12244">
          <cell r="A12244">
            <v>72860</v>
          </cell>
          <cell r="B12244" t="str">
            <v>TRANSPORTE LOCAL COM CAMINHAO BASCULANTE 6 M3, RODOVIA COM REVESTIMENT</v>
          </cell>
          <cell r="C12244" t="str">
            <v>M3</v>
          </cell>
          <cell r="D12244" t="str">
            <v>CR</v>
          </cell>
          <cell r="E12244">
            <v>2.79</v>
          </cell>
        </row>
        <row r="12245">
          <cell r="A12245" t="str">
            <v>O PRIMARIO</v>
          </cell>
          <cell r="B12245" t="str">
            <v>, DMT 600 A 800 M</v>
          </cell>
        </row>
        <row r="12246">
          <cell r="A12246">
            <v>72874</v>
          </cell>
          <cell r="B12246" t="str">
            <v>TRANSPORTE LOCAL COM CAMINHAO BASCULANTE 6 M3, RODOVIA COM REVESTIMENT</v>
          </cell>
          <cell r="C12246" t="str">
            <v>M3</v>
          </cell>
          <cell r="D12246" t="str">
            <v>CR</v>
          </cell>
          <cell r="E12246">
            <v>2.87</v>
          </cell>
        </row>
        <row r="12247">
          <cell r="A12247" t="str">
            <v>O PRIMARIO</v>
          </cell>
          <cell r="B12247" t="str">
            <v>, DMT 800 A 1.000 M</v>
          </cell>
        </row>
        <row r="12248">
          <cell r="A12248">
            <v>72875</v>
          </cell>
          <cell r="B12248" t="str">
            <v>TRANSPORTE LOCAL COM CAMINHÃO BASCULANTE 6 M3, RODOVIA COM REVESTIMENT</v>
          </cell>
          <cell r="C12248" t="str">
            <v>M3XK</v>
          </cell>
          <cell r="D12248" t="str">
            <v>CR</v>
          </cell>
          <cell r="E12248">
            <v>1.25</v>
          </cell>
        </row>
        <row r="12249">
          <cell r="A12249" t="str">
            <v>O PRIMARIO</v>
          </cell>
        </row>
        <row r="12250">
          <cell r="A12250">
            <v>72876</v>
          </cell>
          <cell r="B12250" t="str">
            <v>TRANSPORTE LOCAL COM CAMINHÃO BASCULANTE 6 M3, RODOVIA PAVIMENTADA, DM</v>
          </cell>
          <cell r="C12250" t="str">
            <v>M3</v>
          </cell>
          <cell r="D12250" t="str">
            <v>CR</v>
          </cell>
          <cell r="E12250">
            <v>2.31</v>
          </cell>
        </row>
        <row r="12251">
          <cell r="A12251" t="str">
            <v>T ATE 200</v>
          </cell>
          <cell r="B12251" t="str">
            <v>M</v>
          </cell>
        </row>
        <row r="12252">
          <cell r="A12252">
            <v>72877</v>
          </cell>
          <cell r="B12252" t="str">
            <v>TRANSPORTE LOCAL COM CAMINHAO BASCULANTE 6 M3, RODOVIA PAVIMENTADA, DM</v>
          </cell>
          <cell r="C12252" t="str">
            <v>M3</v>
          </cell>
          <cell r="D12252" t="str">
            <v>CR</v>
          </cell>
          <cell r="E12252">
            <v>2.37</v>
          </cell>
        </row>
        <row r="12253">
          <cell r="A12253" t="str">
            <v>T 200 A 40</v>
          </cell>
          <cell r="B12253" t="str">
            <v>0 M</v>
          </cell>
        </row>
        <row r="12254">
          <cell r="A12254">
            <v>72878</v>
          </cell>
          <cell r="B12254" t="str">
            <v>TRANSPORTE LOCAL COM CAMINHAO BASCULANTE 6 M3, RODOVIA PAVIMENTADA, DM</v>
          </cell>
          <cell r="C12254" t="str">
            <v>M3</v>
          </cell>
          <cell r="D12254" t="str">
            <v>CR</v>
          </cell>
          <cell r="E12254">
            <v>2.44</v>
          </cell>
        </row>
        <row r="12255">
          <cell r="A12255" t="str">
            <v>T 400 A 60</v>
          </cell>
          <cell r="B12255" t="str">
            <v>0 M</v>
          </cell>
        </row>
        <row r="12256">
          <cell r="A12256">
            <v>72879</v>
          </cell>
          <cell r="B12256" t="str">
            <v>TRANSPORTE LOCAL COM CAMINHAO BASCULANTE 6 M3, RODOVIA PAVIMENTADA, DM</v>
          </cell>
          <cell r="C12256" t="str">
            <v>M3</v>
          </cell>
          <cell r="D12256" t="str">
            <v>CR</v>
          </cell>
          <cell r="E12256">
            <v>2.5099999999999998</v>
          </cell>
        </row>
        <row r="12257">
          <cell r="A12257" t="str">
            <v>SINAPI - S</v>
          </cell>
          <cell r="B12257" t="str">
            <v>ISTEMA NACIONAL DE PESQUISA DE CUSTOS E ÍNDICES DA CONSTRUÇÃO CIVIL</v>
          </cell>
        </row>
        <row r="12258">
          <cell r="A12258" t="str">
            <v>PCI.817.01</v>
          </cell>
          <cell r="B12258" t="e">
            <v>#NAME?</v>
          </cell>
          <cell r="D12258" t="str">
            <v>EM</v>
          </cell>
          <cell r="E12258" t="str">
            <v>06/2016 AS 13:04:4</v>
          </cell>
        </row>
        <row r="12259">
          <cell r="D12259" t="str">
            <v>TA</v>
          </cell>
          <cell r="E12259" t="str">
            <v>TÉCNICA: 13/06/20</v>
          </cell>
        </row>
        <row r="12260">
          <cell r="A12260" t="str">
            <v>ENCARGOS S</v>
          </cell>
          <cell r="B12260" t="str">
            <v>OCIAIS DESONERADOS: 90,80%(HORA)   52,84%(MÊS)</v>
          </cell>
        </row>
        <row r="12261">
          <cell r="A12261" t="str">
            <v>ABRANGÊNCI</v>
          </cell>
          <cell r="B12261" t="str">
            <v>A : NACIONAL                                              LOCALIDADE  : BELO</v>
          </cell>
          <cell r="C12261" t="str">
            <v>HORI</v>
          </cell>
        </row>
        <row r="12262">
          <cell r="A12262" t="str">
            <v>REF.COLETA</v>
          </cell>
          <cell r="B12262" t="str">
            <v>: MEDIANO</v>
          </cell>
          <cell r="D12262" t="str">
            <v>TA</v>
          </cell>
          <cell r="E12262" t="str">
            <v>: 05/2016</v>
          </cell>
        </row>
        <row r="12263">
          <cell r="A12263" t="str">
            <v>CÓDIGO</v>
          </cell>
          <cell r="B12263" t="str">
            <v>|D E S C R I Ç Ã O                                                   |UN</v>
          </cell>
          <cell r="C12263" t="str">
            <v>IDADE</v>
          </cell>
          <cell r="D12263" t="str">
            <v>DE</v>
          </cell>
          <cell r="E12263" t="str">
            <v>|CUSTO TOTA</v>
          </cell>
        </row>
        <row r="12264">
          <cell r="A12264" t="str">
            <v>VÍNCULO...</v>
          </cell>
          <cell r="B12264" t="str">
            <v>..: CAIXA REFERENCIAL</v>
          </cell>
        </row>
        <row r="12265">
          <cell r="A12265" t="str">
            <v>T 600 A 80</v>
          </cell>
          <cell r="B12265" t="str">
            <v>0 M</v>
          </cell>
        </row>
        <row r="12266">
          <cell r="A12266">
            <v>72880</v>
          </cell>
          <cell r="B12266" t="str">
            <v>TRANSPORTE LOCAL COM CAMINHAO BASCULANTE 6 M3, RODOVIA PAVIMENTADA, DM</v>
          </cell>
          <cell r="C12266" t="str">
            <v>M3</v>
          </cell>
          <cell r="D12266" t="str">
            <v>CR</v>
          </cell>
          <cell r="E12266">
            <v>2.58</v>
          </cell>
        </row>
        <row r="12267">
          <cell r="A12267" t="str">
            <v>T 800 A 1.</v>
          </cell>
          <cell r="B12267" t="str">
            <v>000 M</v>
          </cell>
        </row>
        <row r="12268">
          <cell r="A12268">
            <v>72881</v>
          </cell>
          <cell r="B12268" t="str">
            <v>TRANSPORTE LOCAL COM CAMINHAO BASCULANTE 6 M3, RODOVIA PAVIMENTADA ( P</v>
          </cell>
          <cell r="C12268" t="str">
            <v>M3XK</v>
          </cell>
          <cell r="D12268" t="str">
            <v>CR</v>
          </cell>
          <cell r="E12268">
            <v>1.1299999999999999</v>
          </cell>
        </row>
        <row r="12269">
          <cell r="A12269" t="str">
            <v>ARA DISTAN</v>
          </cell>
          <cell r="B12269" t="str">
            <v>CIAS SUPERIORES A 4 KM )</v>
          </cell>
        </row>
        <row r="12270">
          <cell r="A12270">
            <v>72882</v>
          </cell>
          <cell r="B12270" t="str">
            <v>TRANSPORTE COMERCIAL COM CAMINHAO CARROCERIA 9 T, RODOVIA EM LEITO NAT</v>
          </cell>
          <cell r="C12270" t="str">
            <v>M3XK</v>
          </cell>
          <cell r="D12270" t="str">
            <v>CR</v>
          </cell>
          <cell r="E12270">
            <v>0.99</v>
          </cell>
        </row>
        <row r="12271">
          <cell r="A12271" t="str">
            <v>URAL</v>
          </cell>
        </row>
        <row r="12272">
          <cell r="A12272">
            <v>72883</v>
          </cell>
          <cell r="B12272" t="str">
            <v>TRANSPORTE COMERCIAL COM CAMINHAO CARROCERIA 9 T, RODOVIA COM REVESTIM</v>
          </cell>
          <cell r="C12272" t="str">
            <v>M3XK</v>
          </cell>
          <cell r="D12272" t="str">
            <v>CR</v>
          </cell>
          <cell r="E12272">
            <v>0.79</v>
          </cell>
        </row>
        <row r="12273">
          <cell r="A12273" t="str">
            <v>ENTO PRIMA</v>
          </cell>
          <cell r="B12273" t="str">
            <v>RIO</v>
          </cell>
        </row>
        <row r="12274">
          <cell r="A12274">
            <v>72884</v>
          </cell>
          <cell r="B12274" t="str">
            <v>TRANSPORTE COMERCIAL COM CAMINHAO CARROCERIA 9 T, RODOVIA PAVIMENTADA</v>
          </cell>
          <cell r="C12274" t="str">
            <v>M3XK</v>
          </cell>
          <cell r="D12274" t="str">
            <v>CR</v>
          </cell>
          <cell r="E12274">
            <v>0.66</v>
          </cell>
        </row>
        <row r="12275">
          <cell r="A12275">
            <v>72885</v>
          </cell>
          <cell r="B12275" t="str">
            <v>TRANSPORTE COMERCIAL COM CAMINHAO BASCULANTE 6 M3, RODOVIA EM LEITO NA</v>
          </cell>
          <cell r="C12275" t="str">
            <v>M3XK</v>
          </cell>
          <cell r="D12275" t="str">
            <v>CR</v>
          </cell>
          <cell r="E12275">
            <v>1.27</v>
          </cell>
        </row>
        <row r="12276">
          <cell r="A12276" t="str">
            <v>TURAL</v>
          </cell>
        </row>
        <row r="12277">
          <cell r="A12277">
            <v>72886</v>
          </cell>
          <cell r="B12277" t="str">
            <v>TRANSPORTE COMERCIAL COM CAMINHAO BASCULANTE 6 M3, RODOVIA COM REVESTI</v>
          </cell>
          <cell r="C12277" t="str">
            <v>M3XK</v>
          </cell>
          <cell r="D12277" t="str">
            <v>CR</v>
          </cell>
          <cell r="E12277">
            <v>1.01</v>
          </cell>
        </row>
        <row r="12278">
          <cell r="A12278" t="str">
            <v>MENTO PRIM</v>
          </cell>
          <cell r="B12278" t="str">
            <v>ARIO</v>
          </cell>
        </row>
        <row r="12279">
          <cell r="A12279">
            <v>72887</v>
          </cell>
          <cell r="B12279" t="str">
            <v>TRANSPORTE COMERCIAL COM CAMINHAO BASCULANTE 6 M3, RODOVIA PAVIMENTADA</v>
          </cell>
          <cell r="C12279" t="str">
            <v>M3XK</v>
          </cell>
          <cell r="D12279" t="str">
            <v>CR</v>
          </cell>
          <cell r="E12279">
            <v>0.85</v>
          </cell>
        </row>
        <row r="12280">
          <cell r="A12280">
            <v>72888</v>
          </cell>
          <cell r="B12280" t="str">
            <v>CARGA, MANOBRAS E DESCARGA DE AREIA, BRITA, PEDRA DE MAO E SOLOS COM C</v>
          </cell>
          <cell r="C12280" t="str">
            <v>M3</v>
          </cell>
          <cell r="D12280" t="str">
            <v>CR</v>
          </cell>
          <cell r="E12280">
            <v>0.88</v>
          </cell>
        </row>
        <row r="12281">
          <cell r="A12281" t="str">
            <v>AMINHAO BA</v>
          </cell>
          <cell r="B12281" t="str">
            <v>SCULANTE 6 M3 (DESCARGA LIVRE)</v>
          </cell>
        </row>
        <row r="12282">
          <cell r="A12282">
            <v>72890</v>
          </cell>
          <cell r="B12282" t="str">
            <v>CARGA, MANOBRAS E DESCARGA DE BRITA PARA TRATAMENTOS SUPERFICIAIS, COM</v>
          </cell>
          <cell r="C12282" t="str">
            <v>M3</v>
          </cell>
          <cell r="D12282" t="str">
            <v>CR</v>
          </cell>
          <cell r="E12282">
            <v>5.36</v>
          </cell>
        </row>
        <row r="12283">
          <cell r="A12283" t="str">
            <v>CAMINHAO B</v>
          </cell>
          <cell r="B12283" t="str">
            <v>ASCULANTE 6 M3, DESCARGA EM DISTRIBUIDOR</v>
          </cell>
        </row>
        <row r="12284">
          <cell r="A12284">
            <v>72891</v>
          </cell>
          <cell r="B12284" t="str">
            <v>CARGA, MANOBRAS E DESCARGA DE MISTURA BETUMINOSA A QUENTE, COM CAMINHA</v>
          </cell>
          <cell r="C12284" t="str">
            <v>M3</v>
          </cell>
          <cell r="D12284" t="str">
            <v>CR</v>
          </cell>
          <cell r="E12284">
            <v>4.42</v>
          </cell>
        </row>
        <row r="12285">
          <cell r="A12285" t="str">
            <v>O BASCULAN</v>
          </cell>
          <cell r="B12285" t="str">
            <v>TE 6 M3, DESCARGA EM VIBRO-ACABADORA</v>
          </cell>
        </row>
        <row r="12286">
          <cell r="A12286">
            <v>72892</v>
          </cell>
          <cell r="B12286" t="str">
            <v>CARGA, MANOBRAS E DESCARGA DE DE MISTURA BETUMINOSA A FRIO, COM CAMINH</v>
          </cell>
          <cell r="C12286" t="str">
            <v>M3</v>
          </cell>
          <cell r="D12286" t="str">
            <v>CR</v>
          </cell>
          <cell r="E12286">
            <v>9.5299999999999994</v>
          </cell>
        </row>
        <row r="12287">
          <cell r="A12287" t="str">
            <v>AO BASCULA</v>
          </cell>
          <cell r="B12287" t="str">
            <v>NTE 6 M3, DESCARGA EM VIBRO-ACABADORA</v>
          </cell>
        </row>
        <row r="12288">
          <cell r="A12288">
            <v>72893</v>
          </cell>
          <cell r="B12288" t="str">
            <v>CARGA, MANOBRAS E DESCARGA DE BRITA PARA BASE DE MACADAME, COM CAMINHA</v>
          </cell>
          <cell r="C12288" t="str">
            <v>M3</v>
          </cell>
          <cell r="D12288" t="str">
            <v>CR</v>
          </cell>
          <cell r="E12288">
            <v>2.37</v>
          </cell>
        </row>
        <row r="12289">
          <cell r="A12289" t="str">
            <v>O BASCULAN</v>
          </cell>
          <cell r="B12289" t="str">
            <v>TE 6 M3, DESCARGA EM DISTRIBUIDOR</v>
          </cell>
        </row>
        <row r="12290">
          <cell r="A12290">
            <v>72894</v>
          </cell>
          <cell r="B12290" t="str">
            <v>CARGA, MANOBRAS E DESCARGA DE MISTURAS DE SOLOS E AGREGADOS, COM CAMIN</v>
          </cell>
          <cell r="C12290" t="str">
            <v>M3</v>
          </cell>
          <cell r="D12290" t="str">
            <v>CR</v>
          </cell>
          <cell r="E12290">
            <v>3.05</v>
          </cell>
        </row>
        <row r="12291">
          <cell r="A12291" t="str">
            <v>HAO BASCUL</v>
          </cell>
          <cell r="B12291" t="str">
            <v>ANTE 6 M3, DESCARGA EM DISTRIBUIDOR</v>
          </cell>
        </row>
        <row r="12292">
          <cell r="A12292">
            <v>72895</v>
          </cell>
          <cell r="B12292" t="str">
            <v>CARGA, MANOBRAS E DESCARGA DE MATERIAIS DIVERSOS, COM CAMINHAO CARROCE</v>
          </cell>
          <cell r="C12292" t="str">
            <v>M3</v>
          </cell>
          <cell r="D12292" t="str">
            <v>CR</v>
          </cell>
          <cell r="E12292">
            <v>16.079999999999998</v>
          </cell>
        </row>
        <row r="12293">
          <cell r="A12293" t="str">
            <v>SINAPI - S</v>
          </cell>
          <cell r="B12293" t="str">
            <v>ISTEMA NACIONAL DE PESQUISA DE CUSTOS E ÍNDICES DA CONSTRUÇÃO CIVIL</v>
          </cell>
        </row>
        <row r="12294">
          <cell r="A12294" t="str">
            <v>PCI.817.01</v>
          </cell>
          <cell r="B12294" t="e">
            <v>#NAME?</v>
          </cell>
          <cell r="D12294" t="str">
            <v>EM</v>
          </cell>
          <cell r="E12294" t="str">
            <v>06/2016 AS 13:04:4</v>
          </cell>
        </row>
        <row r="12295">
          <cell r="D12295" t="str">
            <v>TA</v>
          </cell>
          <cell r="E12295" t="str">
            <v>TÉCNICA: 13/06/20</v>
          </cell>
        </row>
        <row r="12296">
          <cell r="A12296" t="str">
            <v>ENCARGOS S</v>
          </cell>
          <cell r="B12296" t="str">
            <v>OCIAIS DESONERADOS: 90,80%(HORA)   52,84%(MÊS)</v>
          </cell>
        </row>
        <row r="12297">
          <cell r="A12297" t="str">
            <v>ABRANGÊNCI</v>
          </cell>
          <cell r="B12297" t="str">
            <v>A : NACIONAL                                              LOCALIDADE  : BELO</v>
          </cell>
          <cell r="C12297" t="str">
            <v>HORI</v>
          </cell>
        </row>
        <row r="12298">
          <cell r="A12298" t="str">
            <v>REF.COLETA</v>
          </cell>
          <cell r="B12298" t="str">
            <v>: MEDIANO</v>
          </cell>
          <cell r="D12298" t="str">
            <v>TA</v>
          </cell>
          <cell r="E12298" t="str">
            <v>: 05/2016</v>
          </cell>
        </row>
        <row r="12299">
          <cell r="A12299" t="str">
            <v>CÓDIGO</v>
          </cell>
          <cell r="B12299" t="str">
            <v>|D E S C R I Ç Ã O                                                   |UN</v>
          </cell>
          <cell r="C12299" t="str">
            <v>IDADE</v>
          </cell>
          <cell r="D12299" t="str">
            <v>DE</v>
          </cell>
          <cell r="E12299" t="str">
            <v>|CUSTO TOTA</v>
          </cell>
        </row>
        <row r="12300">
          <cell r="A12300" t="str">
            <v>VÍNCULO...</v>
          </cell>
          <cell r="B12300" t="str">
            <v>..: CAIXA REFERENCIAL</v>
          </cell>
        </row>
        <row r="12301">
          <cell r="A12301" t="str">
            <v>RIA 9 T (C</v>
          </cell>
          <cell r="B12301" t="str">
            <v>ARGA E DESCARGA MANUAIS)</v>
          </cell>
        </row>
        <row r="12302">
          <cell r="A12302">
            <v>72896</v>
          </cell>
          <cell r="B12302" t="str">
            <v>CARGA MANUAL DE TERRA EM CAMINHAO BASCULANTE 6 M3</v>
          </cell>
          <cell r="C12302" t="str">
            <v>M3</v>
          </cell>
          <cell r="D12302" t="str">
            <v>CR</v>
          </cell>
          <cell r="E12302">
            <v>13.02</v>
          </cell>
        </row>
        <row r="12303">
          <cell r="A12303">
            <v>72897</v>
          </cell>
          <cell r="B12303" t="str">
            <v>CARGA MANUAL DE ENTULHO EM CAMINHAO BASCULANTE 6 M3</v>
          </cell>
          <cell r="C12303" t="str">
            <v>M3</v>
          </cell>
          <cell r="D12303" t="str">
            <v>CR</v>
          </cell>
          <cell r="E12303">
            <v>15.71</v>
          </cell>
        </row>
        <row r="12304">
          <cell r="A12304">
            <v>72898</v>
          </cell>
          <cell r="B12304" t="str">
            <v>CARGA E DESCARGA MECANIZADAS DE ENTULHO EM CAMINHAO BASCULANTE 6 M3</v>
          </cell>
          <cell r="C12304" t="str">
            <v>M3</v>
          </cell>
          <cell r="D12304" t="str">
            <v>CR</v>
          </cell>
          <cell r="E12304">
            <v>0.88</v>
          </cell>
        </row>
        <row r="12305">
          <cell r="A12305">
            <v>72899</v>
          </cell>
          <cell r="B12305" t="str">
            <v>TRANSPORTE DE ENTULHO COM CAMINHÃO BASCULANTE 6 M3, RODOVIA PAVIMENTAD</v>
          </cell>
          <cell r="C12305" t="str">
            <v>M3</v>
          </cell>
          <cell r="D12305" t="str">
            <v>CR</v>
          </cell>
          <cell r="E12305">
            <v>4.1500000000000004</v>
          </cell>
        </row>
        <row r="12306">
          <cell r="A12306" t="str">
            <v>A, DMT ATE</v>
          </cell>
          <cell r="B12306" t="str">
            <v>0,5 KM</v>
          </cell>
        </row>
        <row r="12307">
          <cell r="A12307">
            <v>72900</v>
          </cell>
          <cell r="B12307" t="str">
            <v>TRANSPORTE DE ENTULHO COM CAMINHAO BASCULANTE 6 M3, RODOVIA PAVIMENTAD</v>
          </cell>
          <cell r="C12307" t="str">
            <v>M3</v>
          </cell>
          <cell r="D12307" t="str">
            <v>CR</v>
          </cell>
          <cell r="E12307">
            <v>4.57</v>
          </cell>
        </row>
        <row r="12308">
          <cell r="A12308" t="str">
            <v>A, DMT 0,5</v>
          </cell>
          <cell r="B12308" t="str">
            <v>A 1,0 KM</v>
          </cell>
        </row>
        <row r="12309">
          <cell r="A12309">
            <v>74010</v>
          </cell>
          <cell r="B12309" t="str">
            <v>CARGA E DESCARGA MECANIZADA</v>
          </cell>
        </row>
        <row r="12310">
          <cell r="A12310" t="str">
            <v>74010/001</v>
          </cell>
          <cell r="B12310" t="str">
            <v>CARGA E DESCARGA MECANICA DE SOLO UTILIZANDO CAMINHAO BASCULANTE 6,0M3</v>
          </cell>
          <cell r="C12310" t="str">
            <v>M3</v>
          </cell>
          <cell r="D12310" t="str">
            <v>CR</v>
          </cell>
          <cell r="E12310">
            <v>1.42</v>
          </cell>
        </row>
        <row r="12311">
          <cell r="A12311" t="str">
            <v>/16T E PA</v>
          </cell>
          <cell r="B12311" t="str">
            <v>CARREGADEIRA SOBRE PNEUS 128 HP, CAPACIDADE DA CAÇAMBA 1,7 A</v>
          </cell>
        </row>
        <row r="12312">
          <cell r="A12312" t="str">
            <v>2,8 M3, PE</v>
          </cell>
          <cell r="B12312" t="str">
            <v>SO OPERACIONAL 11632 KG</v>
          </cell>
        </row>
        <row r="12313">
          <cell r="A12313">
            <v>74241</v>
          </cell>
          <cell r="B12313" t="str">
            <v>EMPILHAMENTO DE SOLO ORGANICO</v>
          </cell>
        </row>
        <row r="12314">
          <cell r="A12314" t="str">
            <v>74241/001</v>
          </cell>
          <cell r="B12314" t="str">
            <v>EMPILHAMENTO DE SOLO ORGANICO RETIRADO NA AREA DO ATERRO COM TRATOR SO</v>
          </cell>
          <cell r="C12314" t="str">
            <v>M3</v>
          </cell>
          <cell r="D12314" t="str">
            <v>CR</v>
          </cell>
          <cell r="E12314">
            <v>3.03</v>
          </cell>
        </row>
        <row r="12315">
          <cell r="A12315" t="str">
            <v>BRE ESTEIR</v>
          </cell>
          <cell r="B12315" t="str">
            <v>AS D6</v>
          </cell>
        </row>
        <row r="12316">
          <cell r="A12316">
            <v>74255</v>
          </cell>
          <cell r="B12316" t="str">
            <v>CARGA MANUAL EM CAMINHAO BASCULANTE</v>
          </cell>
        </row>
        <row r="12317">
          <cell r="A12317" t="str">
            <v>74255/001</v>
          </cell>
          <cell r="B12317" t="str">
            <v>CARGA MANUAL DE TERRA EM CAMINHAO BASCULANTE (NAO INCLUI O CUSTO</v>
          </cell>
          <cell r="C12317" t="str">
            <v>M3</v>
          </cell>
          <cell r="D12317" t="str">
            <v>CR</v>
          </cell>
          <cell r="E12317">
            <v>6.85</v>
          </cell>
        </row>
        <row r="12318">
          <cell r="A12318" t="str">
            <v>CUSTO IMPR</v>
          </cell>
          <cell r="B12318" t="str">
            <v>ODUTIVO DO CAMINHAO BASCULANTE)</v>
          </cell>
        </row>
        <row r="12319">
          <cell r="A12319" t="str">
            <v>74255/003</v>
          </cell>
          <cell r="B12319" t="str">
            <v>CARGA MANUAL DE MATERIAL A GRANEL (2 SERVENTES) EM CAMINHAO BASCULANTE</v>
          </cell>
          <cell r="C12319" t="str">
            <v>M3</v>
          </cell>
          <cell r="D12319" t="str">
            <v>CR</v>
          </cell>
          <cell r="E12319">
            <v>20.39</v>
          </cell>
        </row>
        <row r="12320">
          <cell r="A12320" t="str">
            <v>C/ CACAMBA</v>
          </cell>
          <cell r="B12320" t="str">
            <v>DE 6,0M3 INCLUINDO DESCARGA MECÂNICA</v>
          </cell>
        </row>
        <row r="12321">
          <cell r="A12321">
            <v>79492</v>
          </cell>
          <cell r="B12321" t="str">
            <v>CARGA MANUAL DE ROCHA EM CAMINHAO BASCULANTE</v>
          </cell>
          <cell r="C12321" t="str">
            <v>M3</v>
          </cell>
          <cell r="D12321" t="str">
            <v>CR</v>
          </cell>
          <cell r="E12321">
            <v>40.340000000000003</v>
          </cell>
        </row>
        <row r="12322">
          <cell r="A12322">
            <v>83356</v>
          </cell>
          <cell r="B12322" t="str">
            <v>TRANSPORTE COMERCIAL DE BRITA</v>
          </cell>
          <cell r="C12322" t="str">
            <v>M3XK</v>
          </cell>
          <cell r="D12322" t="str">
            <v>CR</v>
          </cell>
          <cell r="E12322">
            <v>0.61</v>
          </cell>
        </row>
        <row r="12323">
          <cell r="A12323">
            <v>83357</v>
          </cell>
          <cell r="B12323" t="str">
            <v>TRANSPORTE LOCAL DE MASSA ASFALTICA - PAVIMENTACAO URBANA</v>
          </cell>
          <cell r="C12323" t="str">
            <v>M3XK</v>
          </cell>
          <cell r="D12323" t="str">
            <v>CR</v>
          </cell>
          <cell r="E12323">
            <v>0.78</v>
          </cell>
        </row>
        <row r="12324">
          <cell r="A12324">
            <v>83358</v>
          </cell>
          <cell r="B12324" t="str">
            <v>TRANSPORTE DE PAVIMENTACAO REMOVIDA (RODOVIAS NAO URBANAS)</v>
          </cell>
          <cell r="C12324" t="str">
            <v>M3XK</v>
          </cell>
          <cell r="D12324" t="str">
            <v>CR</v>
          </cell>
          <cell r="E12324">
            <v>1.26</v>
          </cell>
        </row>
        <row r="12325">
          <cell r="A12325">
            <v>225</v>
          </cell>
          <cell r="B12325" t="str">
            <v>REGULARIZACAO E APILOAMENTO DE FUNDO DE VALAS</v>
          </cell>
        </row>
        <row r="12326">
          <cell r="A12326">
            <v>94102</v>
          </cell>
          <cell r="B12326" t="str">
            <v>PREPARO DE FUNDO DE VALA (LASTRO) COM LARGURA MENOR QUE 1,5 M, COM CAM</v>
          </cell>
          <cell r="C12326" t="str">
            <v>M3</v>
          </cell>
          <cell r="D12326" t="str">
            <v>CR</v>
          </cell>
          <cell r="E12326">
            <v>168.69</v>
          </cell>
        </row>
        <row r="12327">
          <cell r="A12327" t="str">
            <v>ADA DE ARE</v>
          </cell>
          <cell r="B12327" t="str">
            <v>IA, LANÇAMENTO MANUAL, EM LOCAL COM NÍVEL BAIXO DE INTERFERÊ</v>
          </cell>
        </row>
        <row r="12328">
          <cell r="A12328" t="str">
            <v>NCIA. AF_0</v>
          </cell>
          <cell r="B12328">
            <v>42491</v>
          </cell>
        </row>
        <row r="12329">
          <cell r="A12329" t="str">
            <v>SINAPI - S</v>
          </cell>
          <cell r="B12329" t="str">
            <v>ISTEMA NACIONAL DE PESQUISA DE CUSTOS E ÍNDICES DA CONSTRUÇÃO CIVIL</v>
          </cell>
        </row>
        <row r="12330">
          <cell r="A12330" t="str">
            <v>PCI.817.01</v>
          </cell>
          <cell r="B12330" t="e">
            <v>#NAME?</v>
          </cell>
          <cell r="D12330" t="str">
            <v>EM</v>
          </cell>
          <cell r="E12330" t="str">
            <v>06/2016 AS 13:04:4</v>
          </cell>
        </row>
        <row r="12331">
          <cell r="D12331" t="str">
            <v>TA</v>
          </cell>
          <cell r="E12331" t="str">
            <v>TÉCNICA: 13/06/20</v>
          </cell>
        </row>
        <row r="12332">
          <cell r="A12332" t="str">
            <v>ENCARGOS S</v>
          </cell>
          <cell r="B12332" t="str">
            <v>OCIAIS DESONERADOS: 90,80%(HORA)   52,84%(MÊS)</v>
          </cell>
        </row>
        <row r="12333">
          <cell r="A12333" t="str">
            <v>ABRANGÊNCI</v>
          </cell>
          <cell r="B12333" t="str">
            <v>A : NACIONAL                                              LOCALIDADE  : BELO</v>
          </cell>
          <cell r="C12333" t="str">
            <v>HORI</v>
          </cell>
        </row>
        <row r="12334">
          <cell r="A12334" t="str">
            <v>REF.COLETA</v>
          </cell>
          <cell r="B12334" t="str">
            <v>: MEDIANO</v>
          </cell>
          <cell r="D12334" t="str">
            <v>TA</v>
          </cell>
          <cell r="E12334" t="str">
            <v>: 05/2016</v>
          </cell>
        </row>
        <row r="12335">
          <cell r="A12335" t="str">
            <v>CÓDIGO</v>
          </cell>
          <cell r="B12335" t="str">
            <v>|D E S C R I Ç Ã O                                                   |UN</v>
          </cell>
          <cell r="C12335" t="str">
            <v>IDADE</v>
          </cell>
          <cell r="D12335" t="str">
            <v>DE</v>
          </cell>
          <cell r="E12335" t="str">
            <v>|CUSTO TOTA</v>
          </cell>
        </row>
        <row r="12336">
          <cell r="A12336" t="str">
            <v>VÍNCULO...</v>
          </cell>
          <cell r="B12336" t="str">
            <v>..: CAIXA REFERENCIAL</v>
          </cell>
        </row>
        <row r="12337">
          <cell r="A12337">
            <v>94111</v>
          </cell>
          <cell r="B12337" t="str">
            <v>PREPARO DE FUNDO DE VALA (LASTRO) COM LARGURA MENOR QUE 1,5 M, COM CAM</v>
          </cell>
          <cell r="C12337" t="str">
            <v>M3</v>
          </cell>
          <cell r="D12337" t="str">
            <v>CR</v>
          </cell>
          <cell r="E12337">
            <v>177.22</v>
          </cell>
        </row>
        <row r="12338">
          <cell r="A12338" t="str">
            <v>ADA DE ARE</v>
          </cell>
          <cell r="B12338" t="str">
            <v>IA, LANÇAMENTO MECANIZADO, EM LOCAL COM NÍVEL BAIXO DE INTER</v>
          </cell>
        </row>
        <row r="12339">
          <cell r="A12339" t="str">
            <v>FERÊNCIA.</v>
          </cell>
          <cell r="B12339" t="str">
            <v>AF_05/2016</v>
          </cell>
        </row>
        <row r="12340">
          <cell r="A12340">
            <v>282</v>
          </cell>
          <cell r="B12340" t="str">
            <v>FORNEC. DE MAT. C/OU S/CARGA, DESC. E TRANSPORTE</v>
          </cell>
        </row>
        <row r="12341">
          <cell r="A12341" t="str">
            <v>6514     F</v>
          </cell>
          <cell r="B12341" t="str">
            <v>ORNECIMENTO E LANCAMENTO DE BRITA N. 4</v>
          </cell>
          <cell r="C12341" t="str">
            <v>M3</v>
          </cell>
          <cell r="D12341" t="str">
            <v>CR</v>
          </cell>
          <cell r="E12341">
            <v>85.84</v>
          </cell>
        </row>
        <row r="12342">
          <cell r="A12342">
            <v>88549</v>
          </cell>
          <cell r="B12342" t="str">
            <v>FORNECIMENTO E ASSENTAMENTO DE BRITA 2-DRENOS E FILTROS   MM</v>
          </cell>
          <cell r="C12342" t="str">
            <v>M3</v>
          </cell>
          <cell r="D12342" t="str">
            <v>CR</v>
          </cell>
          <cell r="E12342">
            <v>69.16</v>
          </cell>
        </row>
        <row r="12343">
          <cell r="A12343">
            <v>283</v>
          </cell>
          <cell r="B12343" t="str">
            <v>COMPACTACAO OU APILOAMENTO</v>
          </cell>
        </row>
        <row r="12344">
          <cell r="A12344" t="str">
            <v>5622     R</v>
          </cell>
          <cell r="B12344" t="str">
            <v>EGULARIZACAO E COMPACTACAO MANUAL DE TERRENO COM SOQUETE</v>
          </cell>
          <cell r="C12344" t="str">
            <v>M2</v>
          </cell>
          <cell r="D12344" t="str">
            <v>CR</v>
          </cell>
          <cell r="E12344">
            <v>3.76</v>
          </cell>
        </row>
        <row r="12345">
          <cell r="A12345">
            <v>41721</v>
          </cell>
          <cell r="B12345" t="str">
            <v>COMPACTACAO MECANICA A 95% DO PROCTOR NORMAL - PAVIMENTACAO URBANA</v>
          </cell>
          <cell r="C12345" t="str">
            <v>M3</v>
          </cell>
          <cell r="D12345" t="str">
            <v>CR</v>
          </cell>
          <cell r="E12345">
            <v>2.4500000000000002</v>
          </cell>
        </row>
        <row r="12346">
          <cell r="A12346">
            <v>41722</v>
          </cell>
          <cell r="B12346" t="str">
            <v>COMPACTACAO MECANICA A 100% DO PROCTOR NORMAL - PAVIMENTACAO URBANA</v>
          </cell>
          <cell r="C12346" t="str">
            <v>M3</v>
          </cell>
          <cell r="D12346" t="str">
            <v>CR</v>
          </cell>
          <cell r="E12346">
            <v>3.62</v>
          </cell>
        </row>
        <row r="12347">
          <cell r="A12347">
            <v>74005</v>
          </cell>
          <cell r="B12347" t="str">
            <v>ATERRO/REATERRO DE AREAS</v>
          </cell>
        </row>
        <row r="12348">
          <cell r="A12348" t="str">
            <v>74005/001</v>
          </cell>
          <cell r="B12348" t="str">
            <v>COMPACTACAO MECANICA, SEM CONTROLE DO GC (C/COMPACTADOR PLACA 400 KG)</v>
          </cell>
          <cell r="C12348" t="str">
            <v>M3</v>
          </cell>
          <cell r="D12348" t="str">
            <v>CR</v>
          </cell>
          <cell r="E12348">
            <v>3.61</v>
          </cell>
        </row>
        <row r="12349">
          <cell r="A12349" t="str">
            <v>74005/002</v>
          </cell>
          <cell r="B12349" t="str">
            <v>COMPACTACAO MECANICA C/ CONTROLE DO GC&gt;=95% DO PN (AREAS) (C/MONIVELAD</v>
          </cell>
          <cell r="C12349" t="str">
            <v>M3</v>
          </cell>
          <cell r="D12349" t="str">
            <v>CR</v>
          </cell>
          <cell r="E12349">
            <v>4.37</v>
          </cell>
        </row>
        <row r="12350">
          <cell r="A12350" t="str">
            <v>ORA 140 HP</v>
          </cell>
          <cell r="B12350" t="str">
            <v>E ROLO COMPRESSOR VIBRATORIO 80 HP)</v>
          </cell>
        </row>
        <row r="12351">
          <cell r="A12351">
            <v>74034</v>
          </cell>
          <cell r="B12351" t="str">
            <v>ESPALHAMENTO E COMPACTAÇÃO DE MATERIAL</v>
          </cell>
        </row>
        <row r="12352">
          <cell r="A12352" t="str">
            <v>74034/001</v>
          </cell>
          <cell r="B12352" t="str">
            <v>ESPALHAMENTO DE MATERIAL DE 1A CATEGORIA COM TRATOR DE ESTEIRA COM 153</v>
          </cell>
          <cell r="C12352" t="str">
            <v>M3</v>
          </cell>
          <cell r="D12352" t="str">
            <v>CR</v>
          </cell>
          <cell r="E12352">
            <v>2.0499999999999998</v>
          </cell>
        </row>
        <row r="12353">
          <cell r="A12353" t="str">
            <v>HP</v>
          </cell>
        </row>
        <row r="12354">
          <cell r="A12354">
            <v>83344</v>
          </cell>
          <cell r="B12354" t="str">
            <v>ESPALHAMENTO DE MATERIAL EM BOTA FORA, COM UTILIZACAO DE TRATOR DE EST</v>
          </cell>
          <cell r="C12354" t="str">
            <v>M3</v>
          </cell>
          <cell r="D12354" t="str">
            <v>CR</v>
          </cell>
          <cell r="E12354">
            <v>0.89</v>
          </cell>
        </row>
        <row r="12355">
          <cell r="A12355" t="str">
            <v>EIRAS DE 1</v>
          </cell>
          <cell r="B12355" t="str">
            <v>65 HP</v>
          </cell>
        </row>
        <row r="12356">
          <cell r="A12356" t="str">
            <v>PARE</v>
          </cell>
          <cell r="B12356" t="str">
            <v>PAREDES/PAINEIS</v>
          </cell>
        </row>
        <row r="12357">
          <cell r="A12357">
            <v>63</v>
          </cell>
          <cell r="B12357" t="str">
            <v>ALVENARIA DE TIJOLOS CERAMICOS</v>
          </cell>
        </row>
        <row r="12358">
          <cell r="A12358" t="str">
            <v>6110     A</v>
          </cell>
          <cell r="B12358" t="str">
            <v>LVENARIA DE EMBASAMENTO EM TIJOLOS CERAMICOS MACICOS 5X10X20CM, ASSEN</v>
          </cell>
          <cell r="C12358" t="str">
            <v>M3</v>
          </cell>
          <cell r="D12358" t="str">
            <v>CR</v>
          </cell>
          <cell r="E12358">
            <v>512.64</v>
          </cell>
        </row>
        <row r="12359">
          <cell r="A12359" t="str">
            <v>TADO  COM</v>
          </cell>
          <cell r="B12359" t="str">
            <v>ARGAMASSA TRACO 1:2:8 (CIMENTO, CAL E AREIA)</v>
          </cell>
        </row>
        <row r="12360">
          <cell r="A12360">
            <v>72131</v>
          </cell>
          <cell r="B12360" t="str">
            <v>ALVENARIA EM TIJOLO CERAMICO MACICO 5X10X20CM 1 VEZ (ESPESSURA 20CM),</v>
          </cell>
          <cell r="C12360" t="str">
            <v>M2</v>
          </cell>
          <cell r="D12360" t="str">
            <v>CR</v>
          </cell>
          <cell r="E12360">
            <v>98.4</v>
          </cell>
        </row>
        <row r="12361">
          <cell r="A12361" t="str">
            <v>ASSENTADO</v>
          </cell>
          <cell r="B12361" t="str">
            <v>COM ARGAMASSA TRACO 1:2:8 (CIMENTO, CAL E AREIA)</v>
          </cell>
        </row>
        <row r="12362">
          <cell r="A12362">
            <v>72132</v>
          </cell>
          <cell r="B12362" t="str">
            <v>ALVENARIA EM TIJOLO CERAMICO MACICO 5X10X20CM 1/2 VEZ (ESPESSURA 10CM)</v>
          </cell>
          <cell r="C12362" t="str">
            <v>M2</v>
          </cell>
          <cell r="D12362" t="str">
            <v>CR</v>
          </cell>
          <cell r="E12362">
            <v>50.6</v>
          </cell>
        </row>
        <row r="12363">
          <cell r="A12363" t="str">
            <v>, ASSENTAD</v>
          </cell>
          <cell r="B12363" t="str">
            <v>O COM ARGAMASSA TRACO 1:2:8 (CIMENTO, CAL E AREIA)</v>
          </cell>
        </row>
        <row r="12364">
          <cell r="A12364">
            <v>72133</v>
          </cell>
          <cell r="B12364" t="str">
            <v>ALVENARIA EM TIJOLO CERAMICO MACICO 5X10X20CM 1 1/2 VEZ (ESPESSURA 30C</v>
          </cell>
          <cell r="C12364" t="str">
            <v>M2</v>
          </cell>
          <cell r="D12364" t="str">
            <v>CR</v>
          </cell>
          <cell r="E12364">
            <v>173.22</v>
          </cell>
        </row>
        <row r="12365">
          <cell r="A12365" t="str">
            <v>SINAPI - S</v>
          </cell>
          <cell r="B12365" t="str">
            <v>ISTEMA NACIONAL DE PESQUISA DE CUSTOS E ÍNDICES DA CONSTRUÇÃO CIVIL</v>
          </cell>
        </row>
        <row r="12366">
          <cell r="A12366" t="str">
            <v>PCI.817.01</v>
          </cell>
          <cell r="B12366" t="e">
            <v>#NAME?</v>
          </cell>
          <cell r="D12366" t="str">
            <v>EM</v>
          </cell>
          <cell r="E12366" t="str">
            <v>06/2016 AS 13:04:4</v>
          </cell>
        </row>
        <row r="12367">
          <cell r="D12367" t="str">
            <v>TA</v>
          </cell>
          <cell r="E12367" t="str">
            <v>TÉCNICA: 13/06/20</v>
          </cell>
        </row>
        <row r="12368">
          <cell r="A12368" t="str">
            <v>ENCARGOS S</v>
          </cell>
          <cell r="B12368" t="str">
            <v>OCIAIS DESONERADOS: 90,80%(HORA)   52,84%(MÊS)</v>
          </cell>
        </row>
        <row r="12369">
          <cell r="A12369" t="str">
            <v>ABRANGÊNCI</v>
          </cell>
          <cell r="B12369" t="str">
            <v>A : NACIONAL                                              LOCALIDADE  : BELO</v>
          </cell>
          <cell r="C12369" t="str">
            <v>HORI</v>
          </cell>
        </row>
        <row r="12370">
          <cell r="A12370" t="str">
            <v>REF.COLETA</v>
          </cell>
          <cell r="B12370" t="str">
            <v>: MEDIANO</v>
          </cell>
          <cell r="D12370" t="str">
            <v>TA</v>
          </cell>
          <cell r="E12370" t="str">
            <v>: 05/2016</v>
          </cell>
        </row>
        <row r="12371">
          <cell r="A12371" t="str">
            <v>CÓDIGO</v>
          </cell>
          <cell r="B12371" t="str">
            <v>|D E S C R I Ç Ã O                                                   |UN</v>
          </cell>
          <cell r="C12371" t="str">
            <v>IDADE</v>
          </cell>
          <cell r="D12371" t="str">
            <v>DE</v>
          </cell>
          <cell r="E12371" t="str">
            <v>|CUSTO TOTA</v>
          </cell>
        </row>
        <row r="12372">
          <cell r="A12372" t="str">
            <v>VÍNCULO...</v>
          </cell>
          <cell r="B12372" t="str">
            <v>..: CAIXA REFERENCIAL</v>
          </cell>
        </row>
        <row r="12373">
          <cell r="A12373" t="str">
            <v>M), ASSENT</v>
          </cell>
          <cell r="B12373" t="str">
            <v>ADO COM ARGAMASSA TRACO 1:2:8 (CIMENTO, CAL E AREIA)</v>
          </cell>
        </row>
        <row r="12374">
          <cell r="A12374">
            <v>73935</v>
          </cell>
          <cell r="B12374" t="str">
            <v>ALVENARIA TIJ CERAMICO FURADO</v>
          </cell>
        </row>
        <row r="12375">
          <cell r="A12375" t="str">
            <v>73935/002</v>
          </cell>
          <cell r="B12375" t="str">
            <v>ALVENARIA EM TIJOLO CERAMICO FURADO 9X19X19CM, 1 VEZ (ESPESSURA 19 CM)</v>
          </cell>
          <cell r="C12375" t="str">
            <v>M2</v>
          </cell>
          <cell r="D12375" t="str">
            <v>CR</v>
          </cell>
          <cell r="E12375">
            <v>58.68</v>
          </cell>
        </row>
        <row r="12376">
          <cell r="A12376" t="str">
            <v>, ASSENTAD</v>
          </cell>
          <cell r="B12376" t="str">
            <v>O EM ARGAMASSA TRACO 1:4 (CIMENTO E AREIA MEDIA NAO PENEIRAD</v>
          </cell>
        </row>
        <row r="12377">
          <cell r="A12377" t="str">
            <v>A), PREPAR</v>
          </cell>
          <cell r="B12377" t="str">
            <v>O MANUAL, JUNTA1 CM</v>
          </cell>
        </row>
        <row r="12378">
          <cell r="A12378">
            <v>87471</v>
          </cell>
          <cell r="B12378" t="str">
            <v>ALVENARIA DE VEDAÇÃO DE BLOCOS CERÂMICOS FURADOS NA VERTICAL DE 9X19X3</v>
          </cell>
          <cell r="C12378" t="str">
            <v>M2</v>
          </cell>
          <cell r="D12378" t="str">
            <v>CR</v>
          </cell>
          <cell r="E12378">
            <v>32.31</v>
          </cell>
        </row>
        <row r="12379">
          <cell r="A12379" t="str">
            <v>9CM (ESPES</v>
          </cell>
          <cell r="B12379" t="str">
            <v>SURA 9CM) DE PAREDES COM ÁREA LÍQUIDA MENOR QUE 6M² SEM VÃOS</v>
          </cell>
        </row>
        <row r="12380">
          <cell r="A12380" t="str">
            <v>E ARGAMASS</v>
          </cell>
          <cell r="B12380" t="str">
            <v>A DE ASSENTAMENTO COM PREPARO EM BETONEIRA. AF_06/2014</v>
          </cell>
        </row>
        <row r="12381">
          <cell r="A12381">
            <v>87472</v>
          </cell>
          <cell r="B12381" t="str">
            <v>ALVENARIA DE VEDAÇÃO DE BLOCOS CERÂMICOS FURADOS NA VERTICAL DE 9X19X3</v>
          </cell>
          <cell r="C12381" t="str">
            <v>M2</v>
          </cell>
          <cell r="D12381" t="str">
            <v>CR</v>
          </cell>
          <cell r="E12381">
            <v>32.99</v>
          </cell>
        </row>
        <row r="12382">
          <cell r="A12382" t="str">
            <v>9CM (ESPES</v>
          </cell>
          <cell r="B12382" t="str">
            <v>SURA 9CM) DE PAREDES COM ÁREA LÍQUIDA MENOR QUE 6M² SEM VÃOS</v>
          </cell>
        </row>
        <row r="12383">
          <cell r="A12383" t="str">
            <v>E ARGAMASS</v>
          </cell>
          <cell r="B12383" t="str">
            <v>A DE ASSENTAMENTO COM PREPARO MANUAL. AF_06/2014</v>
          </cell>
        </row>
        <row r="12384">
          <cell r="A12384">
            <v>87473</v>
          </cell>
          <cell r="B12384" t="str">
            <v>ALVENARIA DE VEDAÇÃO DE BLOCOS CERÂMICOS FURADOS NA VERTICAL DE 14X19X</v>
          </cell>
          <cell r="C12384" t="str">
            <v>M2</v>
          </cell>
          <cell r="D12384" t="str">
            <v>CR</v>
          </cell>
          <cell r="E12384">
            <v>44.58</v>
          </cell>
        </row>
        <row r="12385">
          <cell r="A12385" t="str">
            <v>39CM (ESPE</v>
          </cell>
          <cell r="B12385" t="str">
            <v>SSURA 14CM) DE PAREDES COM ÁREA LÍQUIDA MENOR QUE 6M² SEM VÃ</v>
          </cell>
        </row>
        <row r="12386">
          <cell r="A12386" t="str">
            <v>OS E ARGAM</v>
          </cell>
          <cell r="B12386" t="str">
            <v>ASSA DE ASSENTAMENTO COM PREPARO EM BETONEIRA. AF_06/2014</v>
          </cell>
        </row>
        <row r="12387">
          <cell r="A12387">
            <v>87474</v>
          </cell>
          <cell r="B12387" t="str">
            <v>ALVENARIA DE VEDAÇÃO DE BLOCOS CERÂMICOS FURADOS NA VERTICAL DE 14X19X</v>
          </cell>
          <cell r="C12387" t="str">
            <v>M2</v>
          </cell>
          <cell r="D12387" t="str">
            <v>CR</v>
          </cell>
          <cell r="E12387">
            <v>45.35</v>
          </cell>
        </row>
        <row r="12388">
          <cell r="A12388" t="str">
            <v>39CM (ESPE</v>
          </cell>
          <cell r="B12388" t="str">
            <v>SSURA 14CM) DE PAREDES COM ÁREA LÍQUIDA MENOR QUE 6M² SEM VÃ</v>
          </cell>
        </row>
        <row r="12389">
          <cell r="A12389" t="str">
            <v>OS E ARGAM</v>
          </cell>
          <cell r="B12389" t="str">
            <v>ASSA DE ASSENTAMENTO COM PREPARO MANUAL. AF_06/2014</v>
          </cell>
        </row>
        <row r="12390">
          <cell r="A12390">
            <v>87475</v>
          </cell>
          <cell r="B12390" t="str">
            <v>ALVENARIA DE VEDAÇÃO DE BLOCOS CERÂMICOS FURADOS NA VERTICAL DE 19X19X</v>
          </cell>
          <cell r="C12390" t="str">
            <v>M2</v>
          </cell>
          <cell r="D12390" t="str">
            <v>CR</v>
          </cell>
          <cell r="E12390">
            <v>52.45</v>
          </cell>
        </row>
        <row r="12391">
          <cell r="A12391" t="str">
            <v>39CM (ESPE</v>
          </cell>
          <cell r="B12391" t="str">
            <v>SSURA 19CM) DE PAREDES COM ÁREA LÍQUIDA MENOR QUE 6M² SEM VÃ</v>
          </cell>
        </row>
        <row r="12392">
          <cell r="A12392" t="str">
            <v>OS E ARGAM</v>
          </cell>
          <cell r="B12392" t="str">
            <v>ASSA DE ASSENTAMENTO COM PREPARO EM BETONEIRA. AF_06/2014</v>
          </cell>
        </row>
        <row r="12393">
          <cell r="A12393">
            <v>87476</v>
          </cell>
          <cell r="B12393" t="str">
            <v>ALVENARIA DE VEDAÇÃO DE BLOCOS CERÂMICOS FURADOS NA VERTICAL DE 19X19X</v>
          </cell>
          <cell r="C12393" t="str">
            <v>M2</v>
          </cell>
          <cell r="D12393" t="str">
            <v>CR</v>
          </cell>
          <cell r="E12393">
            <v>53.35</v>
          </cell>
        </row>
        <row r="12394">
          <cell r="A12394" t="str">
            <v>39CM (ESPE</v>
          </cell>
          <cell r="B12394" t="str">
            <v>SSURA 19CM) DE PAREDES COM ÁREA LÍQUIDA MENOR QUE 6M² SEM VÃ</v>
          </cell>
        </row>
        <row r="12395">
          <cell r="A12395" t="str">
            <v>OS E ARGAM</v>
          </cell>
          <cell r="B12395" t="str">
            <v>ASSA DE ASSENTAMENTO COM PREPARO MANUAL. AF_06/2014</v>
          </cell>
        </row>
        <row r="12396">
          <cell r="A12396">
            <v>87477</v>
          </cell>
          <cell r="B12396" t="str">
            <v>ALVENARIA DE VEDAÇÃO DE BLOCOS CERÂMICOS FURADOS NA VERTICAL DE 9X19X3</v>
          </cell>
          <cell r="C12396" t="str">
            <v>M2</v>
          </cell>
          <cell r="D12396" t="str">
            <v>CR</v>
          </cell>
          <cell r="E12396">
            <v>29.33</v>
          </cell>
        </row>
        <row r="12397">
          <cell r="A12397" t="str">
            <v>9CM (ESPES</v>
          </cell>
          <cell r="B12397" t="str">
            <v>SURA 9CM) DE PAREDES COM ÁREA LÍQUIDA MAIOR OU IGUAL A 6M² S</v>
          </cell>
        </row>
        <row r="12398">
          <cell r="A12398" t="str">
            <v>EM VÃOS E</v>
          </cell>
          <cell r="B12398" t="str">
            <v>ARGAMASSA DE ASSENTAMENTO COM PREPARO EM BETONEIRA. AF_06/20</v>
          </cell>
        </row>
        <row r="12399">
          <cell r="A12399">
            <v>14</v>
          </cell>
        </row>
        <row r="12400">
          <cell r="A12400">
            <v>87478</v>
          </cell>
          <cell r="B12400" t="str">
            <v>ALVENARIA DE VEDAÇÃO DE BLOCOS CERÂMICOS FURADOS NA VERTICAL DE 9X19X3</v>
          </cell>
          <cell r="C12400" t="str">
            <v>M2</v>
          </cell>
          <cell r="D12400" t="str">
            <v>CR</v>
          </cell>
          <cell r="E12400">
            <v>30.01</v>
          </cell>
        </row>
        <row r="12401">
          <cell r="A12401" t="str">
            <v>SINAPI - S</v>
          </cell>
          <cell r="B12401" t="str">
            <v>ISTEMA NACIONAL DE PESQUISA DE CUSTOS E ÍNDICES DA CONSTRUÇÃO CIVIL</v>
          </cell>
        </row>
        <row r="12402">
          <cell r="A12402" t="str">
            <v>PCI.817.01</v>
          </cell>
          <cell r="B12402" t="e">
            <v>#NAME?</v>
          </cell>
          <cell r="D12402" t="str">
            <v>EM</v>
          </cell>
          <cell r="E12402" t="str">
            <v>06/2016 AS 13:04:4</v>
          </cell>
        </row>
        <row r="12403">
          <cell r="D12403" t="str">
            <v>TA</v>
          </cell>
          <cell r="E12403" t="str">
            <v>TÉCNICA: 13/06/20</v>
          </cell>
        </row>
        <row r="12404">
          <cell r="A12404" t="str">
            <v>ENCARGOS S</v>
          </cell>
          <cell r="B12404" t="str">
            <v>OCIAIS DESONERADOS: 90,80%(HORA)   52,84%(MÊS)</v>
          </cell>
        </row>
        <row r="12405">
          <cell r="A12405" t="str">
            <v>ABRANGÊNCI</v>
          </cell>
          <cell r="B12405" t="str">
            <v>A : NACIONAL                                              LOCALIDADE  : BELO</v>
          </cell>
          <cell r="C12405" t="str">
            <v>HORI</v>
          </cell>
        </row>
        <row r="12406">
          <cell r="A12406" t="str">
            <v>REF.COLETA</v>
          </cell>
          <cell r="B12406" t="str">
            <v>: MEDIANO</v>
          </cell>
          <cell r="D12406" t="str">
            <v>TA</v>
          </cell>
          <cell r="E12406" t="str">
            <v>: 05/2016</v>
          </cell>
        </row>
        <row r="12407">
          <cell r="A12407" t="str">
            <v>CÓDIGO</v>
          </cell>
          <cell r="B12407" t="str">
            <v>|D E S C R I Ç Ã O                                                   |UN</v>
          </cell>
          <cell r="C12407" t="str">
            <v>IDADE</v>
          </cell>
          <cell r="D12407" t="str">
            <v>DE</v>
          </cell>
          <cell r="E12407" t="str">
            <v>|CUSTO TOTA</v>
          </cell>
        </row>
        <row r="12408">
          <cell r="A12408" t="str">
            <v>VÍNCULO...</v>
          </cell>
          <cell r="B12408" t="str">
            <v>..: CAIXA REFERENCIAL</v>
          </cell>
        </row>
        <row r="12409">
          <cell r="A12409" t="str">
            <v>9CM (ESPES</v>
          </cell>
          <cell r="B12409" t="str">
            <v>SURA 9CM) DE PAREDES COM ÁREA LÍQUIDA MAIOR OU IGUAL A 6M² S</v>
          </cell>
        </row>
        <row r="12410">
          <cell r="A12410" t="str">
            <v>EM VÃOS E</v>
          </cell>
          <cell r="B12410" t="str">
            <v>ARGAMASSA DE ASSENTAMENTO COM PREPARO MANUAL. AF_06/2014</v>
          </cell>
        </row>
        <row r="12411">
          <cell r="A12411">
            <v>87479</v>
          </cell>
          <cell r="B12411" t="str">
            <v>ALVENARIA DE VEDAÇÃO DE BLOCOS CERÂMICOS FURADOS NA VERTICAL DE 14X19X</v>
          </cell>
          <cell r="C12411" t="str">
            <v>M2</v>
          </cell>
          <cell r="D12411" t="str">
            <v>CR</v>
          </cell>
          <cell r="E12411">
            <v>41.15</v>
          </cell>
        </row>
        <row r="12412">
          <cell r="A12412" t="str">
            <v>39CM (ESPE</v>
          </cell>
          <cell r="B12412" t="str">
            <v>SSURA 14CM) DE PAREDES COM ÁREA LÍQUIDA MAIOR OU IGUAL A 6M²</v>
          </cell>
        </row>
        <row r="12413">
          <cell r="A12413" t="str">
            <v>SEM VÃOS E</v>
          </cell>
          <cell r="B12413" t="str">
            <v>ARGAMASSA DE ASSENTAMENTO COM PREPARO EM BETONEIRA. AF_06/</v>
          </cell>
        </row>
        <row r="12414">
          <cell r="A12414">
            <v>2014</v>
          </cell>
        </row>
        <row r="12415">
          <cell r="A12415">
            <v>87480</v>
          </cell>
          <cell r="B12415" t="str">
            <v>ALVENARIA DE VEDAÇÃO DE BLOCOS CERÂMICOS FURADOS NA VERTICAL DE 14X19X</v>
          </cell>
          <cell r="C12415" t="str">
            <v>M2</v>
          </cell>
          <cell r="D12415" t="str">
            <v>CR</v>
          </cell>
          <cell r="E12415">
            <v>41.92</v>
          </cell>
        </row>
        <row r="12416">
          <cell r="A12416" t="str">
            <v>39CM (ESPE</v>
          </cell>
          <cell r="B12416" t="str">
            <v>SSURA 14CM) DE PAREDES COM ÁREA LÍQUIDA MAIOR OU IGUAL A 6M²</v>
          </cell>
        </row>
        <row r="12417">
          <cell r="A12417" t="str">
            <v>SEM VÃOS E</v>
          </cell>
          <cell r="B12417" t="str">
            <v>ARGAMASSA DE ASSENTAMENTO COM PREPARO MANUAL. AF_06/2014</v>
          </cell>
        </row>
        <row r="12418">
          <cell r="A12418">
            <v>87481</v>
          </cell>
          <cell r="B12418" t="str">
            <v>ALVENARIA DE VEDAÇÃO DE BLOCOS CERÂMICOS FURADOS NA VERTICAL DE 19X19X</v>
          </cell>
          <cell r="C12418" t="str">
            <v>M2</v>
          </cell>
          <cell r="D12418" t="str">
            <v>CR</v>
          </cell>
          <cell r="E12418">
            <v>49.04</v>
          </cell>
        </row>
        <row r="12419">
          <cell r="A12419" t="str">
            <v>39CM (ESPE</v>
          </cell>
          <cell r="B12419" t="str">
            <v>SSURA 19CM) DE PAREDES COM ÁREA LÍQUIDA MAIOR OU IGUAL A 6M²</v>
          </cell>
        </row>
        <row r="12420">
          <cell r="A12420" t="str">
            <v>SEM VÃOS E</v>
          </cell>
          <cell r="B12420" t="str">
            <v>ARGAMASSA DE ASSENTAMENTO COM PREPARO EM BETONEIRA. AF_06/</v>
          </cell>
        </row>
        <row r="12421">
          <cell r="A12421">
            <v>2014</v>
          </cell>
        </row>
        <row r="12422">
          <cell r="A12422">
            <v>87482</v>
          </cell>
          <cell r="B12422" t="str">
            <v>ALVENARIA DE VEDAÇÃO DE BLOCOS CERÂMICOS FURADOS NA VERTICAL DE 19X19X</v>
          </cell>
          <cell r="C12422" t="str">
            <v>M2</v>
          </cell>
          <cell r="D12422" t="str">
            <v>CR</v>
          </cell>
          <cell r="E12422">
            <v>49.94</v>
          </cell>
        </row>
        <row r="12423">
          <cell r="A12423" t="str">
            <v>39CM (ESPE</v>
          </cell>
          <cell r="B12423" t="str">
            <v>SSURA 19CM) DE PAREDES COM ÁREA LÍQUIDA MAIOR OU IGUAL A 6M²</v>
          </cell>
        </row>
        <row r="12424">
          <cell r="A12424" t="str">
            <v>SEM VÃOS E</v>
          </cell>
          <cell r="B12424" t="str">
            <v>ARGAMASSA DE ASSENTAMENTO COM PREPARO MANUAL. AF_06/2014</v>
          </cell>
        </row>
        <row r="12425">
          <cell r="A12425">
            <v>87483</v>
          </cell>
          <cell r="B12425" t="str">
            <v>ALVENARIA DE VEDAÇÃO DE BLOCOS CERÂMICOS FURADOS NA VERTICAL DE 9X19X3</v>
          </cell>
          <cell r="C12425" t="str">
            <v>M2</v>
          </cell>
          <cell r="D12425" t="str">
            <v>CR</v>
          </cell>
          <cell r="E12425">
            <v>36.9</v>
          </cell>
        </row>
        <row r="12426">
          <cell r="A12426" t="str">
            <v>9CM (ESPES</v>
          </cell>
          <cell r="B12426" t="str">
            <v>SURA 9CM) DE PAREDES COM ÁREA LÍQUIDA MENOR QUE 6M² COM VÃOS</v>
          </cell>
        </row>
        <row r="12427">
          <cell r="A12427" t="str">
            <v>E ARGAMASS</v>
          </cell>
          <cell r="B12427" t="str">
            <v>A DE ASSENTAMENTO COM PREPARO EM BETONEIRA. AF_06/2014</v>
          </cell>
        </row>
        <row r="12428">
          <cell r="A12428">
            <v>87484</v>
          </cell>
          <cell r="B12428" t="str">
            <v>ALVENARIA DE VEDAÇÃO DE BLOCOS CERÂMICOS FURADOS NA VERTICAL DE 9X19X3</v>
          </cell>
          <cell r="C12428" t="str">
            <v>M2</v>
          </cell>
          <cell r="D12428" t="str">
            <v>CR</v>
          </cell>
          <cell r="E12428">
            <v>37.58</v>
          </cell>
        </row>
        <row r="12429">
          <cell r="A12429" t="str">
            <v>9CM (ESPES</v>
          </cell>
          <cell r="B12429" t="str">
            <v>SURA 9CM) DE PAREDES COM ÁREA LÍQUIDA MENOR QUE 6M² COM VÃOS</v>
          </cell>
        </row>
        <row r="12430">
          <cell r="A12430" t="str">
            <v>E ARGAMASS</v>
          </cell>
          <cell r="B12430" t="str">
            <v>A DE ASSENTAMENTO COM PREPARO MANUAL. AF_06/2014</v>
          </cell>
        </row>
        <row r="12431">
          <cell r="A12431">
            <v>87485</v>
          </cell>
          <cell r="B12431" t="str">
            <v>ALVENARIA DE VEDAÇÃO DE BLOCOS CERÂMICOS FURADOS NA VERTICAL DE 14X19X</v>
          </cell>
          <cell r="C12431" t="str">
            <v>M2</v>
          </cell>
          <cell r="D12431" t="str">
            <v>CR</v>
          </cell>
          <cell r="E12431">
            <v>49.27</v>
          </cell>
        </row>
        <row r="12432">
          <cell r="A12432" t="str">
            <v>39CM (ESPE</v>
          </cell>
          <cell r="B12432" t="str">
            <v>SSURA 14CM) DE PAREDES COM ÁREA LÍQUIDA MENOR QUE 6M² COM VÃ</v>
          </cell>
        </row>
        <row r="12433">
          <cell r="A12433" t="str">
            <v>OS E ARGAM</v>
          </cell>
          <cell r="B12433" t="str">
            <v>ASSA DE ASSENTAMENTO COM PREPARO EM BETONEIRA. AF_06/2014</v>
          </cell>
        </row>
        <row r="12434">
          <cell r="A12434">
            <v>87487</v>
          </cell>
          <cell r="B12434" t="str">
            <v>ALVENARIA DE VEDAÇÃO DE BLOCOS CERÂMICOS FURADOS NA VERTICAL DE 19X19X</v>
          </cell>
          <cell r="C12434" t="str">
            <v>M2</v>
          </cell>
          <cell r="D12434" t="str">
            <v>CR</v>
          </cell>
          <cell r="E12434">
            <v>57.01</v>
          </cell>
        </row>
        <row r="12435">
          <cell r="A12435" t="str">
            <v>39CM (ESPE</v>
          </cell>
          <cell r="B12435" t="str">
            <v>SSURA 19CM) DE PAREDES COM ÁREA LÍQUIDA MENOR QUE 6M² COM VÃ</v>
          </cell>
        </row>
        <row r="12436">
          <cell r="A12436" t="str">
            <v>OS E ARGAM</v>
          </cell>
          <cell r="B12436" t="str">
            <v>ASSA DE ASSENTAMENTO COM PREPARO EM BETONEIRA. AF_06/2014</v>
          </cell>
        </row>
        <row r="12437">
          <cell r="A12437" t="str">
            <v>SINAPI - S</v>
          </cell>
          <cell r="B12437" t="str">
            <v>ISTEMA NACIONAL DE PESQUISA DE CUSTOS E ÍNDICES DA CONSTRUÇÃO CIVIL</v>
          </cell>
        </row>
        <row r="12438">
          <cell r="A12438" t="str">
            <v>PCI.817.01</v>
          </cell>
          <cell r="B12438" t="e">
            <v>#NAME?</v>
          </cell>
          <cell r="D12438" t="str">
            <v>EM</v>
          </cell>
          <cell r="E12438" t="str">
            <v>06/2016 AS 13:04:4</v>
          </cell>
        </row>
        <row r="12439">
          <cell r="D12439" t="str">
            <v>TA</v>
          </cell>
          <cell r="E12439" t="str">
            <v>TÉCNICA: 13/06/20</v>
          </cell>
        </row>
        <row r="12440">
          <cell r="A12440" t="str">
            <v>ENCARGOS S</v>
          </cell>
          <cell r="B12440" t="str">
            <v>OCIAIS DESONERADOS: 90,80%(HORA)   52,84%(MÊS)</v>
          </cell>
        </row>
        <row r="12441">
          <cell r="A12441" t="str">
            <v>ABRANGÊNCI</v>
          </cell>
          <cell r="B12441" t="str">
            <v>A : NACIONAL                                              LOCALIDADE  : BELO</v>
          </cell>
          <cell r="C12441" t="str">
            <v>HORI</v>
          </cell>
        </row>
        <row r="12442">
          <cell r="A12442" t="str">
            <v>REF.COLETA</v>
          </cell>
          <cell r="B12442" t="str">
            <v>: MEDIANO</v>
          </cell>
          <cell r="D12442" t="str">
            <v>TA</v>
          </cell>
          <cell r="E12442" t="str">
            <v>: 05/2016</v>
          </cell>
        </row>
        <row r="12443">
          <cell r="A12443" t="str">
            <v>CÓDIGO</v>
          </cell>
          <cell r="B12443" t="str">
            <v>|D E S C R I Ç Ã O                                                   |UN</v>
          </cell>
          <cell r="C12443" t="str">
            <v>IDADE</v>
          </cell>
          <cell r="D12443" t="str">
            <v>DE</v>
          </cell>
          <cell r="E12443" t="str">
            <v>|CUSTO TOTA</v>
          </cell>
        </row>
        <row r="12444">
          <cell r="A12444" t="str">
            <v>VÍNCULO...</v>
          </cell>
          <cell r="B12444" t="str">
            <v>..: CAIXA REFERENCIAL</v>
          </cell>
        </row>
        <row r="12445">
          <cell r="A12445">
            <v>87488</v>
          </cell>
          <cell r="B12445" t="str">
            <v>ALVENARIA DE VEDAÇÃO DE BLOCOS CERÂMICOS FURADOS NA VERTICAL DE 19X19X</v>
          </cell>
          <cell r="C12445" t="str">
            <v>M2</v>
          </cell>
          <cell r="D12445" t="str">
            <v>CR</v>
          </cell>
          <cell r="E12445">
            <v>57.91</v>
          </cell>
        </row>
        <row r="12446">
          <cell r="A12446" t="str">
            <v>39CM (ESPE</v>
          </cell>
          <cell r="B12446" t="str">
            <v>SSURA 19CM) DE PAREDES COM ÁREA LÍQUIDA MENOR QUE 6M² COM VÃ</v>
          </cell>
        </row>
        <row r="12447">
          <cell r="A12447" t="str">
            <v>OS E ARGAM</v>
          </cell>
          <cell r="B12447" t="str">
            <v>ASSA DE ASSENTAMENTO COM PREPARO MANUAL. AF_06/2014</v>
          </cell>
        </row>
        <row r="12448">
          <cell r="A12448">
            <v>87489</v>
          </cell>
          <cell r="B12448" t="str">
            <v>ALVENARIA DE VEDAÇÃO DE BLOCOS CERÂMICOS FURADOS NA VERTICAL DE 9X19X3</v>
          </cell>
          <cell r="C12448" t="str">
            <v>M2</v>
          </cell>
          <cell r="D12448" t="str">
            <v>CR</v>
          </cell>
          <cell r="E12448">
            <v>31.99</v>
          </cell>
        </row>
        <row r="12449">
          <cell r="A12449" t="str">
            <v>9CM (ESPES</v>
          </cell>
          <cell r="B12449" t="str">
            <v>SURA 9CM) DE PAREDES COM ÁREA LÍQUIDA MAIOR OU IGUAL A 6M² C</v>
          </cell>
        </row>
        <row r="12450">
          <cell r="A12450" t="str">
            <v>OM VÃOS E</v>
          </cell>
          <cell r="B12450" t="str">
            <v>ARGAMASSA DE ASSENTAMENTO COM PREPARO EM BETONEIRA. AF_06/20</v>
          </cell>
        </row>
        <row r="12451">
          <cell r="A12451">
            <v>14</v>
          </cell>
        </row>
        <row r="12452">
          <cell r="A12452">
            <v>87490</v>
          </cell>
          <cell r="B12452" t="str">
            <v>ALVENARIA DE VEDAÇÃO DE BLOCOS CERÂMICOS FURADOS NA VERTICAL DE 9X19X3</v>
          </cell>
          <cell r="C12452" t="str">
            <v>M2</v>
          </cell>
          <cell r="D12452" t="str">
            <v>CR</v>
          </cell>
          <cell r="E12452">
            <v>32.659999999999997</v>
          </cell>
        </row>
        <row r="12453">
          <cell r="A12453" t="str">
            <v>9CM (ESPES</v>
          </cell>
          <cell r="B12453" t="str">
            <v>SURA 9CM) DE PAREDES COM ÁREA LÍQUIDA MAIOR OU IGUAL A 6M² C</v>
          </cell>
        </row>
        <row r="12454">
          <cell r="A12454" t="str">
            <v>OM VÃOS E</v>
          </cell>
          <cell r="B12454" t="str">
            <v>ARGAMASSA DE ASSENTAMENTO COM PREPARO MANUAL. AF_06/2014</v>
          </cell>
        </row>
        <row r="12455">
          <cell r="A12455">
            <v>87491</v>
          </cell>
          <cell r="B12455" t="str">
            <v>ALVENARIA DE VEDAÇÃO DE BLOCOS CERÂMICOS FURADOS NA VERTICAL DE 14X19X</v>
          </cell>
          <cell r="C12455" t="str">
            <v>M2</v>
          </cell>
          <cell r="D12455" t="str">
            <v>CR</v>
          </cell>
          <cell r="E12455">
            <v>43.9</v>
          </cell>
        </row>
        <row r="12456">
          <cell r="A12456" t="str">
            <v>39CM (ESPE</v>
          </cell>
          <cell r="B12456" t="str">
            <v>SSURA 14CM) DE PAREDES COM ÁREA LÍQUIDA MAIOR OU IGUAL A 6M²</v>
          </cell>
        </row>
        <row r="12457">
          <cell r="A12457" t="str">
            <v>COM VÃOS E</v>
          </cell>
          <cell r="B12457" t="str">
            <v>ARGAMASSA DE ASSENTAMENTO COM PREPARO EM BETONEIRA. AF_06/</v>
          </cell>
        </row>
        <row r="12458">
          <cell r="A12458">
            <v>2014</v>
          </cell>
        </row>
        <row r="12459">
          <cell r="A12459">
            <v>87492</v>
          </cell>
          <cell r="B12459" t="str">
            <v>ALVENARIA DE VEDAÇÃO DE BLOCOS CERÂMICOS FURADOS NA VERTICAL DE 14X19X</v>
          </cell>
          <cell r="C12459" t="str">
            <v>M2</v>
          </cell>
          <cell r="D12459" t="str">
            <v>CR</v>
          </cell>
          <cell r="E12459">
            <v>44.67</v>
          </cell>
        </row>
        <row r="12460">
          <cell r="A12460" t="str">
            <v>39CM (ESPE</v>
          </cell>
          <cell r="B12460" t="str">
            <v>SSURA 14CM) DE PAREDES COM ÁREA LÍQUIDA MAIOR OU IGUAL A 6M²</v>
          </cell>
        </row>
        <row r="12461">
          <cell r="A12461" t="str">
            <v>COM VÃOS E</v>
          </cell>
          <cell r="B12461" t="str">
            <v>ARGAMASSA DE ASSENTAMENTO COM PREPARO MANUAL. AF_06/2014</v>
          </cell>
        </row>
        <row r="12462">
          <cell r="A12462">
            <v>87493</v>
          </cell>
          <cell r="B12462" t="str">
            <v>ALVENARIA DE VEDAÇÃO DE BLOCOS CERÂMICOS FURADOS NA VERTICAL DE 19X19X</v>
          </cell>
          <cell r="C12462" t="str">
            <v>M2</v>
          </cell>
          <cell r="D12462" t="str">
            <v>CR</v>
          </cell>
          <cell r="E12462">
            <v>51.87</v>
          </cell>
        </row>
        <row r="12463">
          <cell r="A12463" t="str">
            <v>39CM (ESPE</v>
          </cell>
          <cell r="B12463" t="str">
            <v>SSURA 19CM) DE PAREDES COM ÁREA LÍQUIDA MAIOR OU IGUAL A 6M²</v>
          </cell>
        </row>
        <row r="12464">
          <cell r="A12464" t="str">
            <v>COM VÃOS E</v>
          </cell>
          <cell r="B12464" t="str">
            <v>ARGAMASSA DE ASSENTAMENTO COM PREPARO EM BETONEIRA. AF_06/</v>
          </cell>
        </row>
        <row r="12465">
          <cell r="A12465">
            <v>2014</v>
          </cell>
        </row>
        <row r="12466">
          <cell r="A12466">
            <v>87494</v>
          </cell>
          <cell r="B12466" t="str">
            <v>ALVENARIA DE VEDAÇÃO DE BLOCOS CERÂMICOS FURADOS NA VERTICAL DE 19X19X</v>
          </cell>
          <cell r="C12466" t="str">
            <v>M2</v>
          </cell>
          <cell r="D12466" t="str">
            <v>CR</v>
          </cell>
          <cell r="E12466">
            <v>52.77</v>
          </cell>
        </row>
        <row r="12467">
          <cell r="A12467" t="str">
            <v>39CM (ESPE</v>
          </cell>
          <cell r="B12467" t="str">
            <v>SSURA 19CM) DE PAREDES COM ÁREA LÍQUIDA MAIOR OU IGUAL A 6M²</v>
          </cell>
        </row>
        <row r="12468">
          <cell r="A12468" t="str">
            <v>COM VÃOS E</v>
          </cell>
          <cell r="B12468" t="str">
            <v>ARGAMASSA DE ASSENTAMENTO COM PREPARO MANUAL. AF_06/2014</v>
          </cell>
        </row>
        <row r="12469">
          <cell r="A12469">
            <v>87495</v>
          </cell>
          <cell r="B12469" t="str">
            <v>ALVENARIA DE VEDAÇÃO DE BLOCOS CERÂMICOS FURADOS NA HORIZONTAL DE 9X19</v>
          </cell>
          <cell r="C12469" t="str">
            <v>M2</v>
          </cell>
          <cell r="D12469" t="str">
            <v>CR</v>
          </cell>
          <cell r="E12469">
            <v>53.67</v>
          </cell>
        </row>
        <row r="12470">
          <cell r="A12470" t="str">
            <v>X19CM (ESP</v>
          </cell>
          <cell r="B12470" t="str">
            <v>ESSURA 9CM) DE PAREDES COM ÁREA LÍQUIDA MENOR QUE 6M² SEM VÃ</v>
          </cell>
        </row>
        <row r="12471">
          <cell r="A12471" t="str">
            <v>OS E ARGAM</v>
          </cell>
          <cell r="B12471" t="str">
            <v>ASSA DE ASSENTAMENTO COM PREPARO EM BETONEIRA. AF_06/2014</v>
          </cell>
        </row>
        <row r="12472">
          <cell r="A12472">
            <v>87496</v>
          </cell>
          <cell r="B12472" t="str">
            <v>ALVENARIA DE VEDAÇÃO DE BLOCOS CERÂMICOS FURADOS NA HORIZONTAL DE 9X19</v>
          </cell>
          <cell r="C12472" t="str">
            <v>M2</v>
          </cell>
          <cell r="D12472" t="str">
            <v>CR</v>
          </cell>
          <cell r="E12472">
            <v>54.31</v>
          </cell>
        </row>
        <row r="12473">
          <cell r="A12473" t="str">
            <v>SINAPI - S</v>
          </cell>
          <cell r="B12473" t="str">
            <v>ISTEMA NACIONAL DE PESQUISA DE CUSTOS E ÍNDICES DA CONSTRUÇÃO CIVIL</v>
          </cell>
        </row>
        <row r="12474">
          <cell r="A12474" t="str">
            <v>PCI.817.01</v>
          </cell>
          <cell r="B12474" t="e">
            <v>#NAME?</v>
          </cell>
          <cell r="D12474" t="str">
            <v>EM</v>
          </cell>
          <cell r="E12474" t="str">
            <v>06/2016 AS 13:04:4</v>
          </cell>
        </row>
        <row r="12475">
          <cell r="D12475" t="str">
            <v>TA</v>
          </cell>
          <cell r="E12475" t="str">
            <v>TÉCNICA: 13/06/20</v>
          </cell>
        </row>
        <row r="12476">
          <cell r="A12476" t="str">
            <v>ENCARGOS S</v>
          </cell>
          <cell r="B12476" t="str">
            <v>OCIAIS DESONERADOS: 90,80%(HORA)   52,84%(MÊS)</v>
          </cell>
        </row>
        <row r="12477">
          <cell r="A12477" t="str">
            <v>ABRANGÊNCI</v>
          </cell>
          <cell r="B12477" t="str">
            <v>A : NACIONAL                                              LOCALIDADE  : BELO</v>
          </cell>
          <cell r="C12477" t="str">
            <v>HORI</v>
          </cell>
        </row>
        <row r="12478">
          <cell r="A12478" t="str">
            <v>REF.COLETA</v>
          </cell>
          <cell r="B12478" t="str">
            <v>: MEDIANO</v>
          </cell>
          <cell r="D12478" t="str">
            <v>TA</v>
          </cell>
          <cell r="E12478" t="str">
            <v>: 05/2016</v>
          </cell>
        </row>
        <row r="12479">
          <cell r="A12479" t="str">
            <v>CÓDIGO</v>
          </cell>
          <cell r="B12479" t="str">
            <v>|D E S C R I Ç Ã O                                                   |UN</v>
          </cell>
          <cell r="C12479" t="str">
            <v>IDADE</v>
          </cell>
          <cell r="D12479" t="str">
            <v>DE</v>
          </cell>
          <cell r="E12479" t="str">
            <v>|CUSTO TOTA</v>
          </cell>
        </row>
        <row r="12480">
          <cell r="A12480" t="str">
            <v>VÍNCULO...</v>
          </cell>
          <cell r="B12480" t="str">
            <v>..: CAIXA REFERENCIAL</v>
          </cell>
        </row>
        <row r="12481">
          <cell r="A12481" t="str">
            <v>X19CM (ESP</v>
          </cell>
          <cell r="B12481" t="str">
            <v>ESSURA 9CM) DE PAREDES COM ÁREA LÍQUIDA MENOR QUE 6M² SEM VÃ</v>
          </cell>
        </row>
        <row r="12482">
          <cell r="A12482" t="str">
            <v>OS E ARGAM</v>
          </cell>
          <cell r="B12482" t="str">
            <v>ASSA DE ASSENTAMENTO COM PREPARO MANUAL. AF_06/2014</v>
          </cell>
        </row>
        <row r="12483">
          <cell r="A12483">
            <v>87497</v>
          </cell>
          <cell r="B12483" t="str">
            <v>ALVENARIA DE VEDAÇÃO DE BLOCOS CERÂMICOS FURADOS NA HORIZONTAL DE 11,5</v>
          </cell>
          <cell r="C12483" t="str">
            <v>M2</v>
          </cell>
          <cell r="D12483" t="str">
            <v>CR</v>
          </cell>
          <cell r="E12483">
            <v>52.36</v>
          </cell>
        </row>
        <row r="12484">
          <cell r="A12484" t="str">
            <v>X19X19CM (</v>
          </cell>
          <cell r="B12484" t="str">
            <v>ESPESSURA 11,5CM) DE PAREDES COM ÁREA LÍQUIDA MENOR QUE 6M²</v>
          </cell>
        </row>
        <row r="12485">
          <cell r="A12485" t="str">
            <v>SEM VÃOS E</v>
          </cell>
          <cell r="B12485" t="str">
            <v>ARGAMASSA DE ASSENTAMENTO COM PREPARO EM BETONEIRA. AF_06/2</v>
          </cell>
        </row>
        <row r="12486">
          <cell r="A12486" t="str">
            <v>014_P</v>
          </cell>
        </row>
        <row r="12487">
          <cell r="A12487">
            <v>87498</v>
          </cell>
          <cell r="B12487" t="str">
            <v>ALVENARIA DE VEDAÇÃO DE BLOCOS CERÂMICOS FURADOS NA HORIZONTAL DE 11,5</v>
          </cell>
          <cell r="C12487" t="str">
            <v>M2</v>
          </cell>
          <cell r="D12487" t="str">
            <v>CR</v>
          </cell>
          <cell r="E12487">
            <v>53.17</v>
          </cell>
        </row>
        <row r="12488">
          <cell r="A12488" t="str">
            <v>X19X19CM (</v>
          </cell>
          <cell r="B12488" t="str">
            <v>ESPESSURA 11,5CM) DE PAREDES COM ÁREA LÍQUIDA MENOR QUE 6M²</v>
          </cell>
        </row>
        <row r="12489">
          <cell r="A12489" t="str">
            <v>SEM VÃOS E</v>
          </cell>
          <cell r="B12489" t="str">
            <v>ARGAMASSA DE ASSENTAMENTO COM PREPARO MANUAL. AF_06/2014_P</v>
          </cell>
        </row>
        <row r="12490">
          <cell r="A12490">
            <v>87499</v>
          </cell>
          <cell r="B12490" t="str">
            <v>ALVENARIA DE VEDAÇÃO DE BLOCOS CERÂMICOS FURADOS NA HORIZONTAL DE 9X14</v>
          </cell>
          <cell r="C12490" t="str">
            <v>M2</v>
          </cell>
          <cell r="D12490" t="str">
            <v>CR</v>
          </cell>
          <cell r="E12490">
            <v>75.709999999999994</v>
          </cell>
        </row>
        <row r="12491">
          <cell r="A12491" t="str">
            <v>X19CM (ESP</v>
          </cell>
          <cell r="B12491" t="str">
            <v>ESSURA 9CM) DE PAREDES COM ÁREA LÍQUIDA MENOR QUE 6M² SEM VÃ</v>
          </cell>
        </row>
        <row r="12492">
          <cell r="A12492" t="str">
            <v>OS E ARGAM</v>
          </cell>
          <cell r="B12492" t="str">
            <v>ASSA DE ASSENTAMENTO COM PREPARO EM BETONEIRA. AF_06/2014</v>
          </cell>
        </row>
        <row r="12493">
          <cell r="A12493">
            <v>87500</v>
          </cell>
          <cell r="B12493" t="str">
            <v>ALVENARIA DE VEDAÇÃO DE BLOCOS CERÂMICOS FURADOS NA HORIZONTAL DE 9X14</v>
          </cell>
          <cell r="C12493" t="str">
            <v>M2</v>
          </cell>
          <cell r="D12493" t="str">
            <v>CR</v>
          </cell>
          <cell r="E12493">
            <v>76.400000000000006</v>
          </cell>
        </row>
        <row r="12494">
          <cell r="A12494" t="str">
            <v>X19CM (ESP</v>
          </cell>
          <cell r="B12494" t="str">
            <v>ESSURA 9CM) DE PAREDES COM ÁREA LÍQUIDA MENOR QUE 6M² SEM VÃ</v>
          </cell>
        </row>
        <row r="12495">
          <cell r="A12495" t="str">
            <v>OS E ARGAM</v>
          </cell>
          <cell r="B12495" t="str">
            <v>ASSA DE ASSENTAMENTO COM PREPARO MANUAL. AF_06/2014</v>
          </cell>
        </row>
        <row r="12496">
          <cell r="A12496">
            <v>87501</v>
          </cell>
          <cell r="B12496" t="str">
            <v>ALVENARIA DE VEDAÇÃO DE BLOCOS CERÂMICOS FURADOS NA HORIZONTAL DE 14X9</v>
          </cell>
          <cell r="C12496" t="str">
            <v>M2</v>
          </cell>
          <cell r="D12496" t="str">
            <v>CR</v>
          </cell>
          <cell r="E12496">
            <v>100</v>
          </cell>
        </row>
        <row r="12497">
          <cell r="A12497" t="str">
            <v>X19CM (ESP</v>
          </cell>
          <cell r="B12497" t="str">
            <v>ESSURA 14CM) DE PAREDES COM ÁREA LÍQUIDA MENOR QUE 6M² SEM V</v>
          </cell>
        </row>
        <row r="12498">
          <cell r="A12498" t="str">
            <v>ÃOS E ARGA</v>
          </cell>
          <cell r="B12498" t="str">
            <v>MASSA DE ASSENTAMENTO COM PREPARO EM BETONEIRA. AF_06/2014</v>
          </cell>
        </row>
        <row r="12499">
          <cell r="A12499">
            <v>87502</v>
          </cell>
          <cell r="B12499" t="str">
            <v>ALVENARIA DE VEDAÇÃO DE BLOCOS CERÂMICOS FURADOS NA HORIZONTAL DE 14X9</v>
          </cell>
          <cell r="C12499" t="str">
            <v>M2</v>
          </cell>
          <cell r="D12499" t="str">
            <v>CR</v>
          </cell>
          <cell r="E12499">
            <v>100.88</v>
          </cell>
        </row>
        <row r="12500">
          <cell r="A12500" t="str">
            <v>X19CM (ESP</v>
          </cell>
          <cell r="B12500" t="str">
            <v>ESSURA 14CM) DE PAREDES COM ÁREA LÍQUIDA MENOR QUE 6M² SEM V</v>
          </cell>
        </row>
        <row r="12501">
          <cell r="A12501" t="str">
            <v>ÃOS E ARGA</v>
          </cell>
          <cell r="B12501" t="str">
            <v>MASSA DE ASSENTAMENTO COM PREPARO MANUAL. AF_06/2014</v>
          </cell>
        </row>
        <row r="12502">
          <cell r="A12502">
            <v>87503</v>
          </cell>
          <cell r="B12502" t="str">
            <v>ALVENARIA DE VEDAÇÃO DE BLOCOS CERÂMICOS FURADOS NA HORIZONTAL DE 9X19</v>
          </cell>
          <cell r="C12502" t="str">
            <v>M2</v>
          </cell>
          <cell r="D12502" t="str">
            <v>CR</v>
          </cell>
          <cell r="E12502">
            <v>46.16</v>
          </cell>
        </row>
        <row r="12503">
          <cell r="A12503" t="str">
            <v>X19CM (ESP</v>
          </cell>
          <cell r="B12503" t="str">
            <v>ESSURA 9CM) DE PAREDES COM ÁREA LÍQUIDA MAIOR OU IGUAL A 6M²</v>
          </cell>
        </row>
        <row r="12504">
          <cell r="A12504" t="str">
            <v>SEM VÃOS E</v>
          </cell>
          <cell r="B12504" t="str">
            <v>ARGAMASSA DE ASSENTAMENTO COM PREPARO EM BETONEIRA. AF_06/</v>
          </cell>
        </row>
        <row r="12505">
          <cell r="A12505">
            <v>2014</v>
          </cell>
        </row>
        <row r="12506">
          <cell r="A12506">
            <v>87504</v>
          </cell>
          <cell r="B12506" t="str">
            <v>ALVENARIA DE VEDAÇÃO DE BLOCOS CERÂMICOS FURADOS NA HORIZONTAL DE 9X19</v>
          </cell>
          <cell r="C12506" t="str">
            <v>M2</v>
          </cell>
          <cell r="D12506" t="str">
            <v>CR</v>
          </cell>
          <cell r="E12506">
            <v>46.8</v>
          </cell>
        </row>
        <row r="12507">
          <cell r="A12507" t="str">
            <v>X19CM (ESP</v>
          </cell>
          <cell r="B12507" t="str">
            <v>ESSURA 9CM) DE PAREDES COM ÁREA LÍQUIDA MAIOR OU IGUAL A 6M²</v>
          </cell>
        </row>
        <row r="12508">
          <cell r="A12508" t="str">
            <v>SEM VÃOS E</v>
          </cell>
          <cell r="B12508" t="str">
            <v>ARGAMASSA DE ASSENTAMENTO COM PREPARO MANUAL. AF_06/2014</v>
          </cell>
        </row>
        <row r="12509">
          <cell r="A12509" t="str">
            <v>SINAPI - S</v>
          </cell>
          <cell r="B12509" t="str">
            <v>ISTEMA NACIONAL DE PESQUISA DE CUSTOS E ÍNDICES DA CONSTRUÇÃO CIVIL</v>
          </cell>
        </row>
        <row r="12510">
          <cell r="A12510" t="str">
            <v>PCI.817.01</v>
          </cell>
          <cell r="B12510" t="e">
            <v>#NAME?</v>
          </cell>
          <cell r="D12510" t="str">
            <v>EM</v>
          </cell>
          <cell r="E12510" t="str">
            <v>06/2016 AS 13:04:4</v>
          </cell>
        </row>
        <row r="12511">
          <cell r="D12511" t="str">
            <v>TA</v>
          </cell>
          <cell r="E12511" t="str">
            <v>TÉCNICA: 13/06/20</v>
          </cell>
        </row>
        <row r="12512">
          <cell r="A12512" t="str">
            <v>ENCARGOS S</v>
          </cell>
          <cell r="B12512" t="str">
            <v>OCIAIS DESONERADOS: 90,80%(HORA)   52,84%(MÊS)</v>
          </cell>
        </row>
        <row r="12513">
          <cell r="A12513" t="str">
            <v>ABRANGÊNCI</v>
          </cell>
          <cell r="B12513" t="str">
            <v>A : NACIONAL                                              LOCALIDADE  : BELO</v>
          </cell>
          <cell r="C12513" t="str">
            <v>HORI</v>
          </cell>
        </row>
        <row r="12514">
          <cell r="A12514" t="str">
            <v>REF.COLETA</v>
          </cell>
          <cell r="B12514" t="str">
            <v>: MEDIANO</v>
          </cell>
          <cell r="D12514" t="str">
            <v>TA</v>
          </cell>
          <cell r="E12514" t="str">
            <v>: 05/2016</v>
          </cell>
        </row>
        <row r="12515">
          <cell r="A12515" t="str">
            <v>CÓDIGO</v>
          </cell>
          <cell r="B12515" t="str">
            <v>|D E S C R I Ç Ã O                                                   |UN</v>
          </cell>
          <cell r="C12515" t="str">
            <v>IDADE</v>
          </cell>
          <cell r="D12515" t="str">
            <v>DE</v>
          </cell>
          <cell r="E12515" t="str">
            <v>|CUSTO TOTA</v>
          </cell>
        </row>
        <row r="12516">
          <cell r="A12516" t="str">
            <v>VÍNCULO...</v>
          </cell>
          <cell r="B12516" t="str">
            <v>..: CAIXA REFERENCIAL</v>
          </cell>
        </row>
        <row r="12517">
          <cell r="A12517">
            <v>87505</v>
          </cell>
          <cell r="B12517" t="str">
            <v>ALVENARIA DE VEDAÇÃO DE BLOCOS CERÂMICOS FURADOS NA HORIZONTAL DE 11,5</v>
          </cell>
          <cell r="C12517" t="str">
            <v>M2</v>
          </cell>
          <cell r="D12517" t="str">
            <v>CR</v>
          </cell>
          <cell r="E12517">
            <v>44.86</v>
          </cell>
        </row>
        <row r="12518">
          <cell r="A12518" t="str">
            <v>X19X19CM (</v>
          </cell>
          <cell r="B12518" t="str">
            <v>ESPESSURA 11,5M) DE PAREDES COM ÁREA LÍQUIDA MAIOR OU IGUAL</v>
          </cell>
        </row>
        <row r="12519">
          <cell r="A12519" t="str">
            <v>A 6M² SEM</v>
          </cell>
          <cell r="B12519" t="str">
            <v>VÃOS E ARGAMASSA DE ASSENTAMENTO COM PREPARO EM BETONEIRA. A</v>
          </cell>
        </row>
        <row r="12520">
          <cell r="A12520" t="str">
            <v>F_06/2014_</v>
          </cell>
          <cell r="B12520" t="str">
            <v>P</v>
          </cell>
        </row>
        <row r="12521">
          <cell r="A12521">
            <v>87506</v>
          </cell>
          <cell r="B12521" t="str">
            <v>ALVENARIA DE VEDAÇÃO DE BLOCOS CERÂMICOS FURADOS NA HORIZONTAL DE 11,5</v>
          </cell>
          <cell r="C12521" t="str">
            <v>M2</v>
          </cell>
          <cell r="D12521" t="str">
            <v>CR</v>
          </cell>
          <cell r="E12521">
            <v>45.67</v>
          </cell>
        </row>
        <row r="12522">
          <cell r="A12522" t="str">
            <v>X19X19CM (</v>
          </cell>
          <cell r="B12522" t="str">
            <v>ESPESSURA 11,5M) DE PAREDES COM ÁREA LÍQUIDA MAIOR OU IGUAL</v>
          </cell>
        </row>
        <row r="12523">
          <cell r="A12523" t="str">
            <v>A 6M² SEM</v>
          </cell>
          <cell r="B12523" t="str">
            <v>VÃOS E ARGAMASSA DE ASSENTAMENTO COM PREPARO MANUAL. AF_06/2</v>
          </cell>
        </row>
        <row r="12524">
          <cell r="A12524" t="str">
            <v>014_P</v>
          </cell>
        </row>
        <row r="12525">
          <cell r="A12525">
            <v>87507</v>
          </cell>
          <cell r="B12525" t="str">
            <v>ALVENARIA DE VEDAÇÃO DE BLOCOS CERÂMICOS FURADOS NA HORIZONTAL DE 9X14</v>
          </cell>
          <cell r="C12525" t="str">
            <v>M2</v>
          </cell>
          <cell r="D12525" t="str">
            <v>CR</v>
          </cell>
          <cell r="E12525">
            <v>68.180000000000007</v>
          </cell>
        </row>
        <row r="12526">
          <cell r="A12526" t="str">
            <v>X19CM (ESP</v>
          </cell>
          <cell r="B12526" t="str">
            <v>ESSURA 9CM) DE PAREDES COM ÁREA LÍQUIDA MAIOR OU IGUAL A 6M²</v>
          </cell>
        </row>
        <row r="12527">
          <cell r="A12527" t="str">
            <v>SEM VÃOS E</v>
          </cell>
          <cell r="B12527" t="str">
            <v>ARGAMASSA DE ASSENTAMENTO COM PREPARO EM BETONEIRA. AF_06/</v>
          </cell>
        </row>
        <row r="12528">
          <cell r="A12528">
            <v>2014</v>
          </cell>
        </row>
        <row r="12529">
          <cell r="A12529">
            <v>87508</v>
          </cell>
          <cell r="B12529" t="str">
            <v>ALVENARIA DE VEDAÇÃO DE BLOCOS CERÂMICOS FURADOS NA HORIZONTAL DE 9X14</v>
          </cell>
          <cell r="C12529" t="str">
            <v>M2</v>
          </cell>
          <cell r="D12529" t="str">
            <v>CR</v>
          </cell>
          <cell r="E12529">
            <v>68.87</v>
          </cell>
        </row>
        <row r="12530">
          <cell r="A12530" t="str">
            <v>X19CM (ESP</v>
          </cell>
          <cell r="B12530" t="str">
            <v>ESSURA 9CM) DE PAREDES COM ÁREA LÍQUIDA MAIOR OU IGUAL A 6M²</v>
          </cell>
        </row>
        <row r="12531">
          <cell r="A12531" t="str">
            <v>SEM VÃOS E</v>
          </cell>
          <cell r="B12531" t="str">
            <v>ARGAMASSA DE ASSENTAMENTO COM PREPARO MANUAL. AF_06/2014</v>
          </cell>
        </row>
        <row r="12532">
          <cell r="A12532">
            <v>87509</v>
          </cell>
          <cell r="B12532" t="str">
            <v>ALVENARIA DE VEDAÇÃO DE BLOCOS CERÂMICOS FURADOS NA HORIZONTAL DE 14X9</v>
          </cell>
          <cell r="C12532" t="str">
            <v>M2</v>
          </cell>
          <cell r="D12532" t="str">
            <v>CR</v>
          </cell>
          <cell r="E12532">
            <v>91.28</v>
          </cell>
        </row>
        <row r="12533">
          <cell r="A12533" t="str">
            <v>X19CM (ESP</v>
          </cell>
          <cell r="B12533" t="str">
            <v>ESSURA 14CM) DE PAREDES COM ÁREA LÍQUIDA MAIOR OU IGUAL A 6M</v>
          </cell>
        </row>
        <row r="12534">
          <cell r="A12534" t="str">
            <v>² SEM VÃOS</v>
          </cell>
          <cell r="B12534" t="str">
            <v>E ARGAMASSA DE ASSENTAMENTO COM PREPARO EM BETONEIRA. AF_06</v>
          </cell>
        </row>
        <row r="12535">
          <cell r="A12535" t="str">
            <v>/2014</v>
          </cell>
        </row>
        <row r="12536">
          <cell r="A12536">
            <v>87510</v>
          </cell>
          <cell r="B12536" t="str">
            <v>ALVENARIA DE VEDAÇÃO DE BLOCOS CERÂMICOS FURADOS NA HORIZONTAL DE 14X9</v>
          </cell>
          <cell r="C12536" t="str">
            <v>M2</v>
          </cell>
          <cell r="D12536" t="str">
            <v>CR</v>
          </cell>
          <cell r="E12536">
            <v>92.16</v>
          </cell>
        </row>
        <row r="12537">
          <cell r="A12537" t="str">
            <v>X19CM (ESP</v>
          </cell>
          <cell r="B12537" t="str">
            <v>ESSURA 14CM) DE PAREDES COM ÁREA LÍQUIDA MAIOR OU IGUAL A 6M</v>
          </cell>
        </row>
        <row r="12538">
          <cell r="A12538" t="str">
            <v>² SEM VÃOS</v>
          </cell>
          <cell r="B12538" t="str">
            <v>E ARGAMASSA DE ASSENTAMENTO COM PREPARO MANUAL. AF_06/2014</v>
          </cell>
        </row>
        <row r="12539">
          <cell r="A12539">
            <v>87511</v>
          </cell>
          <cell r="B12539" t="str">
            <v>ALVENARIA DE VEDAÇÃO DE BLOCOS CERÂMICOS FURADOS NA HORIZONTAL DE 9X19</v>
          </cell>
          <cell r="C12539" t="str">
            <v>M2</v>
          </cell>
          <cell r="D12539" t="str">
            <v>CR</v>
          </cell>
          <cell r="E12539">
            <v>60.1</v>
          </cell>
        </row>
        <row r="12540">
          <cell r="A12540" t="str">
            <v>X19CM (ESP</v>
          </cell>
          <cell r="B12540" t="str">
            <v>ESSURA 9CM) DE PAREDES COM ÁREA LÍQUIDA MENOR QUE 6M² COM VÃ</v>
          </cell>
        </row>
        <row r="12541">
          <cell r="A12541" t="str">
            <v>OS E ARGAM</v>
          </cell>
          <cell r="B12541" t="str">
            <v>ASSA DE ASSENTAMENTO COM PREPARO EM BETONEIRA. AF_06/2014</v>
          </cell>
        </row>
        <row r="12542">
          <cell r="A12542">
            <v>87512</v>
          </cell>
          <cell r="B12542" t="str">
            <v>ALVENARIA DE VEDAÇÃO DE BLOCOS CERÂMICOS FURADOS NA HORIZONTAL DE 9X19</v>
          </cell>
          <cell r="C12542" t="str">
            <v>M2</v>
          </cell>
          <cell r="D12542" t="str">
            <v>CR</v>
          </cell>
          <cell r="E12542">
            <v>60.74</v>
          </cell>
        </row>
        <row r="12543">
          <cell r="A12543" t="str">
            <v>X19CM (ESP</v>
          </cell>
          <cell r="B12543" t="str">
            <v>ESSURA 9CM) DE PAREDES COM ÁREA LÍQUIDA MENOR QUE 6M² COM VÃ</v>
          </cell>
        </row>
        <row r="12544">
          <cell r="A12544" t="str">
            <v>OS E ARGAM</v>
          </cell>
          <cell r="B12544" t="str">
            <v>ASSA DE ASSENTAMENTO COM PREPARO MANUAL. AF_06/2014</v>
          </cell>
        </row>
        <row r="12545">
          <cell r="A12545" t="str">
            <v>SINAPI - S</v>
          </cell>
          <cell r="B12545" t="str">
            <v>ISTEMA NACIONAL DE PESQUISA DE CUSTOS E ÍNDICES DA CONSTRUÇÃO CIVIL</v>
          </cell>
        </row>
        <row r="12546">
          <cell r="A12546" t="str">
            <v>PCI.817.01</v>
          </cell>
          <cell r="B12546" t="e">
            <v>#NAME?</v>
          </cell>
          <cell r="D12546" t="str">
            <v>EM</v>
          </cell>
          <cell r="E12546" t="str">
            <v>06/2016 AS 13:04:4</v>
          </cell>
        </row>
        <row r="12547">
          <cell r="D12547" t="str">
            <v>TA</v>
          </cell>
          <cell r="E12547" t="str">
            <v>TÉCNICA: 13/06/20</v>
          </cell>
        </row>
        <row r="12548">
          <cell r="A12548" t="str">
            <v>ENCARGOS S</v>
          </cell>
          <cell r="B12548" t="str">
            <v>OCIAIS DESONERADOS: 90,80%(HORA)   52,84%(MÊS)</v>
          </cell>
        </row>
        <row r="12549">
          <cell r="A12549" t="str">
            <v>ABRANGÊNCI</v>
          </cell>
          <cell r="B12549" t="str">
            <v>A : NACIONAL                                              LOCALIDADE  : BELO</v>
          </cell>
          <cell r="C12549" t="str">
            <v>HORI</v>
          </cell>
        </row>
        <row r="12550">
          <cell r="A12550" t="str">
            <v>REF.COLETA</v>
          </cell>
          <cell r="B12550" t="str">
            <v>: MEDIANO</v>
          </cell>
          <cell r="D12550" t="str">
            <v>TA</v>
          </cell>
          <cell r="E12550" t="str">
            <v>: 05/2016</v>
          </cell>
        </row>
        <row r="12551">
          <cell r="A12551" t="str">
            <v>CÓDIGO</v>
          </cell>
          <cell r="B12551" t="str">
            <v>|D E S C R I Ç Ã O                                                   |UN</v>
          </cell>
          <cell r="C12551" t="str">
            <v>IDADE</v>
          </cell>
          <cell r="D12551" t="str">
            <v>DE</v>
          </cell>
          <cell r="E12551" t="str">
            <v>|CUSTO TOTA</v>
          </cell>
        </row>
        <row r="12552">
          <cell r="A12552" t="str">
            <v>VÍNCULO...</v>
          </cell>
          <cell r="B12552" t="str">
            <v>..: CAIXA REFERENCIAL</v>
          </cell>
        </row>
        <row r="12553">
          <cell r="A12553">
            <v>87513</v>
          </cell>
          <cell r="B12553" t="str">
            <v>ALVENARIA DE VEDAÇÃO DE BLOCOS CERÂMICOS FURADOS NA HORIZONTAL DE 11,5</v>
          </cell>
          <cell r="C12553" t="str">
            <v>M2</v>
          </cell>
          <cell r="D12553" t="str">
            <v>CR</v>
          </cell>
          <cell r="E12553">
            <v>59.05</v>
          </cell>
        </row>
        <row r="12554">
          <cell r="A12554" t="str">
            <v>X19X19CM (</v>
          </cell>
          <cell r="B12554" t="str">
            <v>ESPESSURA 11,5CM) DE PAREDES COM ÁREA LÍQUIDA MENOR QUE 6M²</v>
          </cell>
        </row>
        <row r="12555">
          <cell r="A12555" t="str">
            <v>COM VÃOS E</v>
          </cell>
          <cell r="B12555" t="str">
            <v>ARGAMASSA DE ASSENTAMENTO COM PREPARO EM BETONEIRA. AF_06/2</v>
          </cell>
        </row>
        <row r="12556">
          <cell r="A12556" t="str">
            <v>014_P</v>
          </cell>
        </row>
        <row r="12557">
          <cell r="A12557">
            <v>87514</v>
          </cell>
          <cell r="B12557" t="str">
            <v>ALVENARIA DE VEDAÇÃO DE BLOCOS CERÂMICOS FURADOS NA HORIZONTAL DE 11,5</v>
          </cell>
          <cell r="C12557" t="str">
            <v>M2</v>
          </cell>
          <cell r="D12557" t="str">
            <v>CR</v>
          </cell>
          <cell r="E12557">
            <v>59.86</v>
          </cell>
        </row>
        <row r="12558">
          <cell r="A12558" t="str">
            <v>X19X19CM (</v>
          </cell>
          <cell r="B12558" t="str">
            <v>ESPESSURA 11,5CM) DE PAREDES COM ÁREA LÍQUIDA MENOR QUE 6M²</v>
          </cell>
        </row>
        <row r="12559">
          <cell r="A12559" t="str">
            <v>COM VÃOS E</v>
          </cell>
          <cell r="B12559" t="str">
            <v>ARGAMASSA DE ASSENTAMENTO COM PREPARO MANUAL. AF_06/2014_P</v>
          </cell>
        </row>
        <row r="12560">
          <cell r="A12560">
            <v>87515</v>
          </cell>
          <cell r="B12560" t="str">
            <v>ALVENARIA DE VEDAÇÃO DE BLOCOS CERÂMICOS FURADOS NA HORIZONTAL DE 9X14</v>
          </cell>
          <cell r="C12560" t="str">
            <v>M2</v>
          </cell>
          <cell r="D12560" t="str">
            <v>CR</v>
          </cell>
          <cell r="E12560">
            <v>82.13</v>
          </cell>
        </row>
        <row r="12561">
          <cell r="A12561" t="str">
            <v>X19CM (ESP</v>
          </cell>
          <cell r="B12561" t="str">
            <v>ESSURA 9CM) DE PAREDES COM ÁREA LÍQUIDA MENOR QUE 6M² COM VÃ</v>
          </cell>
        </row>
        <row r="12562">
          <cell r="A12562" t="str">
            <v>OS E ARGAM</v>
          </cell>
          <cell r="B12562" t="str">
            <v>ASSA DE ASSENTAMENTO COM PREPARO EM BETONEIRA. AF_06/2014</v>
          </cell>
        </row>
        <row r="12563">
          <cell r="A12563">
            <v>87516</v>
          </cell>
          <cell r="B12563" t="str">
            <v>ALVENARIA DE VEDAÇÃO DE BLOCOS CERÂMICOS FURADOS NA HORIZONTAL DE 9X14</v>
          </cell>
          <cell r="C12563" t="str">
            <v>M2</v>
          </cell>
          <cell r="D12563" t="str">
            <v>CR</v>
          </cell>
          <cell r="E12563">
            <v>82.82</v>
          </cell>
        </row>
        <row r="12564">
          <cell r="A12564" t="str">
            <v>X19CM (ESP</v>
          </cell>
          <cell r="B12564" t="str">
            <v>ESSURA 9CM) DE PAREDES COM ÁREA LÍQUIDA MENOR QUE 6M² COM VÃ</v>
          </cell>
        </row>
        <row r="12565">
          <cell r="A12565" t="str">
            <v>OS E ARGAM</v>
          </cell>
          <cell r="B12565" t="str">
            <v>ASSA DE ASSENTAMENTO COM PREPARO MANUAL. AF_06/2014</v>
          </cell>
        </row>
        <row r="12566">
          <cell r="A12566">
            <v>87517</v>
          </cell>
          <cell r="B12566" t="str">
            <v>ALVENARIA DE VEDAÇÃO DE BLOCOS CERÂMICOS FURADOS NA HORIZONTAL DE 14X9</v>
          </cell>
          <cell r="C12566" t="str">
            <v>M2</v>
          </cell>
          <cell r="D12566" t="str">
            <v>CR</v>
          </cell>
          <cell r="E12566">
            <v>106.72</v>
          </cell>
        </row>
        <row r="12567">
          <cell r="A12567" t="str">
            <v>X19CM (ESP</v>
          </cell>
          <cell r="B12567" t="str">
            <v>ESSURA 14CM) DE PAREDES COM ÁREA LÍQUIDA MENOR QUE 6M² COM V</v>
          </cell>
        </row>
        <row r="12568">
          <cell r="A12568" t="str">
            <v>ÃOS E ARGA</v>
          </cell>
          <cell r="B12568" t="str">
            <v>MASSA DE ASSENTAMENTO COM PREPARO EM BETONEIRA. AF_06/2014</v>
          </cell>
        </row>
        <row r="12569">
          <cell r="A12569">
            <v>87518</v>
          </cell>
          <cell r="B12569" t="str">
            <v>ALVENARIA DE VEDAÇÃO DE BLOCOS CERÂMICOS FURADOS NA HORIZONTAL DE 14X9</v>
          </cell>
          <cell r="C12569" t="str">
            <v>M2</v>
          </cell>
          <cell r="D12569" t="str">
            <v>CR</v>
          </cell>
          <cell r="E12569">
            <v>107.6</v>
          </cell>
        </row>
        <row r="12570">
          <cell r="A12570" t="str">
            <v>X19CM (ESP</v>
          </cell>
          <cell r="B12570" t="str">
            <v>ESSURA 14CM) DE PAREDES COM ÁREA LÍQUIDA MENOR QUE 6M² COM V</v>
          </cell>
        </row>
        <row r="12571">
          <cell r="A12571" t="str">
            <v>ÃOS E ARGA</v>
          </cell>
          <cell r="B12571" t="str">
            <v>MASSA DE ASSENTAMENTO COM PREPARO MANUAL. AF_06/2014</v>
          </cell>
        </row>
        <row r="12572">
          <cell r="A12572">
            <v>87519</v>
          </cell>
          <cell r="B12572" t="str">
            <v>ALVENARIA DE VEDAÇÃO DE BLOCOS CERÂMICOS FURADOS NA HORIZONTAL DE 9X19</v>
          </cell>
          <cell r="C12572" t="str">
            <v>M2</v>
          </cell>
          <cell r="D12572" t="str">
            <v>CR</v>
          </cell>
          <cell r="E12572">
            <v>50.22</v>
          </cell>
        </row>
        <row r="12573">
          <cell r="A12573" t="str">
            <v>X19CM (ESP</v>
          </cell>
          <cell r="B12573" t="str">
            <v>ESSURA 9CM) DE PAREDES COM ÁREA LÍQUIDA MAIOR OU IGUAL A 6M²</v>
          </cell>
        </row>
        <row r="12574">
          <cell r="A12574" t="str">
            <v>COM VÃOS E</v>
          </cell>
          <cell r="B12574" t="str">
            <v>ARGAMASSA DE ASSENTAMENTO COM PREPARO EM BETONEIRA. AF_06/</v>
          </cell>
        </row>
        <row r="12575">
          <cell r="A12575">
            <v>2014</v>
          </cell>
        </row>
        <row r="12576">
          <cell r="A12576">
            <v>87520</v>
          </cell>
          <cell r="B12576" t="str">
            <v>ALVENARIA DE VEDAÇÃO DE BLOCOS CERÂMICOS FURADOS NA HORIZONTAL DE 9X19</v>
          </cell>
          <cell r="C12576" t="str">
            <v>M2</v>
          </cell>
          <cell r="D12576" t="str">
            <v>CR</v>
          </cell>
          <cell r="E12576">
            <v>50.86</v>
          </cell>
        </row>
        <row r="12577">
          <cell r="A12577" t="str">
            <v>X19CM (ESP</v>
          </cell>
          <cell r="B12577" t="str">
            <v>ESSURA 9CM) DE PAREDES COM ÁREA LÍQUIDA MAIOR OU IGUAL A 6M²</v>
          </cell>
        </row>
        <row r="12578">
          <cell r="A12578" t="str">
            <v>COM VÃOS E</v>
          </cell>
          <cell r="B12578" t="str">
            <v>ARGAMASSA DE ASSENTAMENTO COM PREPARO MANUAL. AF_06/2014</v>
          </cell>
        </row>
        <row r="12579">
          <cell r="A12579">
            <v>87521</v>
          </cell>
          <cell r="B12579" t="str">
            <v>ALVENARIA DE VEDAÇÃO DE BLOCOS CERÂMICOS FURADOS NA HORIZONTAL DE 11,5</v>
          </cell>
          <cell r="C12579" t="str">
            <v>M2</v>
          </cell>
          <cell r="D12579" t="str">
            <v>CR</v>
          </cell>
          <cell r="E12579">
            <v>48.96</v>
          </cell>
        </row>
        <row r="12580">
          <cell r="A12580" t="str">
            <v>X19X19CM (</v>
          </cell>
          <cell r="B12580" t="str">
            <v>ESPESSURA 11,5CM) DE PAREDES COM ÁREA LÍQUIDA MAIOR OU IGUAL</v>
          </cell>
        </row>
        <row r="12581">
          <cell r="A12581" t="str">
            <v>SINAPI - S</v>
          </cell>
          <cell r="B12581" t="str">
            <v>ISTEMA NACIONAL DE PESQUISA DE CUSTOS E ÍNDICES DA CONSTRUÇÃO CIVIL</v>
          </cell>
        </row>
        <row r="12582">
          <cell r="A12582" t="str">
            <v>PCI.817.01</v>
          </cell>
          <cell r="B12582" t="e">
            <v>#NAME?</v>
          </cell>
          <cell r="D12582" t="str">
            <v>EM</v>
          </cell>
          <cell r="E12582" t="str">
            <v>06/2016 AS 13:04:4</v>
          </cell>
        </row>
        <row r="12583">
          <cell r="D12583" t="str">
            <v>TA</v>
          </cell>
          <cell r="E12583" t="str">
            <v>TÉCNICA: 13/06/20</v>
          </cell>
        </row>
        <row r="12584">
          <cell r="A12584" t="str">
            <v>ENCARGOS S</v>
          </cell>
          <cell r="B12584" t="str">
            <v>OCIAIS DESONERADOS: 90,80%(HORA)   52,84%(MÊS)</v>
          </cell>
        </row>
        <row r="12585">
          <cell r="A12585" t="str">
            <v>ABRANGÊNCI</v>
          </cell>
          <cell r="B12585" t="str">
            <v>A : NACIONAL                                              LOCALIDADE  : BELO</v>
          </cell>
          <cell r="C12585" t="str">
            <v>HORI</v>
          </cell>
        </row>
        <row r="12586">
          <cell r="A12586" t="str">
            <v>REF.COLETA</v>
          </cell>
          <cell r="B12586" t="str">
            <v>: MEDIANO</v>
          </cell>
          <cell r="D12586" t="str">
            <v>TA</v>
          </cell>
          <cell r="E12586" t="str">
            <v>: 05/2016</v>
          </cell>
        </row>
        <row r="12587">
          <cell r="A12587" t="str">
            <v>CÓDIGO</v>
          </cell>
          <cell r="B12587" t="str">
            <v>|D E S C R I Ç Ã O                                                   |UN</v>
          </cell>
          <cell r="C12587" t="str">
            <v>IDADE</v>
          </cell>
          <cell r="D12587" t="str">
            <v>DE</v>
          </cell>
          <cell r="E12587" t="str">
            <v>|CUSTO TOTA</v>
          </cell>
        </row>
        <row r="12588">
          <cell r="A12588" t="str">
            <v>VÍNCULO...</v>
          </cell>
          <cell r="B12588" t="str">
            <v>..: CAIXA REFERENCIAL</v>
          </cell>
        </row>
        <row r="12589">
          <cell r="A12589" t="str">
            <v>A 6M² COM</v>
          </cell>
          <cell r="B12589" t="str">
            <v>VÃOS E ARGAMASSA DE ASSENTAMENTO COM PREPARO EM BETONEIRA.</v>
          </cell>
        </row>
        <row r="12590">
          <cell r="A12590" t="str">
            <v>AF_06/2014</v>
          </cell>
          <cell r="B12590" t="str">
            <v>_P</v>
          </cell>
        </row>
        <row r="12591">
          <cell r="A12591">
            <v>87522</v>
          </cell>
          <cell r="B12591" t="str">
            <v>ALVENARIA DE VEDAÇÃO DE BLOCOS CERÂMICOS FURADOS NA HORIZONTAL DE 11,5</v>
          </cell>
          <cell r="C12591" t="str">
            <v>M2</v>
          </cell>
          <cell r="D12591" t="str">
            <v>CR</v>
          </cell>
          <cell r="E12591">
            <v>49.77</v>
          </cell>
        </row>
        <row r="12592">
          <cell r="A12592" t="str">
            <v>X19X19CM (</v>
          </cell>
          <cell r="B12592" t="str">
            <v>ESPESSURA 11,5CM) DE PAREDES COM ÁREA LÍQUIDA MAIOR OU IGUAL</v>
          </cell>
        </row>
        <row r="12593">
          <cell r="A12593" t="str">
            <v>A 6M² COM</v>
          </cell>
          <cell r="B12593" t="str">
            <v>VÃOS E ARGAMASSA DE ASSENTAMENTO COM PREPARO MANUAL. AF_06/</v>
          </cell>
        </row>
        <row r="12594">
          <cell r="A12594" t="str">
            <v>2014_P</v>
          </cell>
        </row>
        <row r="12595">
          <cell r="A12595">
            <v>87523</v>
          </cell>
          <cell r="B12595" t="str">
            <v>ALVENARIA DE VEDAÇÃO DE BLOCOS CERÂMICOS FURADOS NA HORIZONTAL DE 9X14</v>
          </cell>
          <cell r="C12595" t="str">
            <v>M2</v>
          </cell>
          <cell r="D12595" t="str">
            <v>CR</v>
          </cell>
          <cell r="E12595">
            <v>72.010000000000005</v>
          </cell>
        </row>
        <row r="12596">
          <cell r="A12596" t="str">
            <v>X19CM (ESP</v>
          </cell>
          <cell r="B12596" t="str">
            <v>ESSURA 9CM) DE PAREDES COM ÁREA LÍQUIDA MAIOR OU IGUAL A 6M²</v>
          </cell>
        </row>
        <row r="12597">
          <cell r="A12597" t="str">
            <v>COM VÃOS E</v>
          </cell>
          <cell r="B12597" t="str">
            <v>ARGAMASSA DE ASSENTAMENTO COM PREPARO EM BETONEIRA. AF_06/</v>
          </cell>
        </row>
        <row r="12598">
          <cell r="A12598">
            <v>2014</v>
          </cell>
        </row>
        <row r="12599">
          <cell r="A12599">
            <v>87524</v>
          </cell>
          <cell r="B12599" t="str">
            <v>ALVENARIA DE VEDAÇÃO DE BLOCOS CERÂMICOS FURADOS NA HORIZONTAL DE 9X14</v>
          </cell>
          <cell r="C12599" t="str">
            <v>M2</v>
          </cell>
          <cell r="D12599" t="str">
            <v>CR</v>
          </cell>
          <cell r="E12599">
            <v>72.7</v>
          </cell>
        </row>
        <row r="12600">
          <cell r="A12600" t="str">
            <v>X19CM (ESP</v>
          </cell>
          <cell r="B12600" t="str">
            <v>ESSURA 9CM) DE PAREDES COM ÁREA LÍQUIDA MAIOR OU IGUAL A 6M²</v>
          </cell>
        </row>
        <row r="12601">
          <cell r="A12601" t="str">
            <v>COM VÃOS E</v>
          </cell>
          <cell r="B12601" t="str">
            <v>ARGAMASSA DE ASSENTAMENTO COM PREPARO MANUAL. AF_06/2014</v>
          </cell>
        </row>
        <row r="12602">
          <cell r="A12602">
            <v>87525</v>
          </cell>
          <cell r="B12602" t="str">
            <v>ALVENARIA DE VEDAÇÃO DE BLOCOS CERÂMICOS FURADOS NA HORIZONTAL DE 14X9</v>
          </cell>
          <cell r="C12602" t="str">
            <v>M2</v>
          </cell>
          <cell r="D12602" t="str">
            <v>CR</v>
          </cell>
          <cell r="E12602">
            <v>95.41</v>
          </cell>
        </row>
        <row r="12603">
          <cell r="A12603" t="str">
            <v>X19CM (ESP</v>
          </cell>
          <cell r="B12603" t="str">
            <v>ESSURA 14CM) DE PAREDES COM ÁREA LÍQUIDA MAIOR OU IGUAL A 6M</v>
          </cell>
        </row>
        <row r="12604">
          <cell r="A12604" t="str">
            <v>² COM VÃOS</v>
          </cell>
          <cell r="B12604" t="str">
            <v>E ARGAMASSA DE ASSENTAMENTO COM PREPARO EM BETONEIRA. AF_06</v>
          </cell>
        </row>
        <row r="12605">
          <cell r="A12605" t="str">
            <v>/2014</v>
          </cell>
        </row>
        <row r="12606">
          <cell r="A12606">
            <v>87526</v>
          </cell>
          <cell r="B12606" t="str">
            <v>ALVENARIA DE VEDAÇÃO DE BLOCOS CERÂMICOS FURADOS NA HORIZONTAL DE 14X9</v>
          </cell>
          <cell r="C12606" t="str">
            <v>M2</v>
          </cell>
          <cell r="D12606" t="str">
            <v>CR</v>
          </cell>
          <cell r="E12606">
            <v>96.29</v>
          </cell>
        </row>
        <row r="12607">
          <cell r="A12607" t="str">
            <v>X19CM (ESP</v>
          </cell>
          <cell r="B12607" t="str">
            <v>ESSURA 14CM) DE PAREDES COM ÁREA LÍQUIDA MAIOR OU IGUAL A 6M</v>
          </cell>
        </row>
        <row r="12608">
          <cell r="A12608" t="str">
            <v>² COM VÃOS</v>
          </cell>
          <cell r="B12608" t="str">
            <v>E ARGAMASSA DE ASSENTAMENTO COM PREPARO MANUAL. AF_06/2014</v>
          </cell>
        </row>
        <row r="12609">
          <cell r="A12609">
            <v>89043</v>
          </cell>
          <cell r="B12609" t="str">
            <v>(COMPOSIÇÃO REPRESENTATIVA) DO SERVIÇO DE ALVENARIA DE VEDAÇÃO DE BLOC</v>
          </cell>
          <cell r="C12609" t="str">
            <v>M2</v>
          </cell>
          <cell r="D12609" t="str">
            <v>CR</v>
          </cell>
          <cell r="E12609">
            <v>51.18</v>
          </cell>
        </row>
        <row r="12610">
          <cell r="A12610" t="str">
            <v>OS VAZADOS</v>
          </cell>
          <cell r="B12610" t="str">
            <v>DE CERÂMICA DE 9X19X19CM (ESPESSURA 9CM), PARA EDIFICAÇÃO H</v>
          </cell>
        </row>
        <row r="12611">
          <cell r="A12611" t="str">
            <v>ABITACIONA</v>
          </cell>
          <cell r="B12611" t="str">
            <v>L MULTIFAMILIAR (PRÉDIO). AF_11/2014</v>
          </cell>
        </row>
        <row r="12612">
          <cell r="A12612">
            <v>89168</v>
          </cell>
          <cell r="B12612" t="str">
            <v>(COMPOSIÇÃO REPRESENTATIVA) DO SERVIÇO DE ALVENARIA DE VEDAÇÃO DE BLOC</v>
          </cell>
          <cell r="C12612" t="str">
            <v>M2</v>
          </cell>
          <cell r="D12612" t="str">
            <v>CR</v>
          </cell>
          <cell r="E12612">
            <v>52.64</v>
          </cell>
        </row>
        <row r="12613">
          <cell r="A12613" t="str">
            <v>OS VAZADOS</v>
          </cell>
          <cell r="B12613" t="str">
            <v>DE CERÂMICA DE 9X19X19CM (ESPESSURA 9CM), PARA EDIFICAÇÃO H</v>
          </cell>
        </row>
        <row r="12614">
          <cell r="A12614" t="str">
            <v>ABITACIONA</v>
          </cell>
          <cell r="B12614" t="str">
            <v>L UNIFAMILIAR (CASA) E EDIFICAÇÃO PÚBLICA PADRÃO. AF_11/2014</v>
          </cell>
        </row>
        <row r="12615">
          <cell r="A12615">
            <v>89977</v>
          </cell>
          <cell r="B12615" t="str">
            <v>(COMPOSIÇÃO REPRESENTATIVA) DO SERVIÇO DE ALVENARIA DE VEDAÇÃO DE BLOC</v>
          </cell>
          <cell r="C12615" t="str">
            <v>M2</v>
          </cell>
          <cell r="D12615" t="str">
            <v>CR</v>
          </cell>
          <cell r="E12615">
            <v>98.44</v>
          </cell>
        </row>
        <row r="12616">
          <cell r="A12616" t="str">
            <v>OS VAZADOS</v>
          </cell>
          <cell r="B12616" t="str">
            <v>DE CERÂMICA DE 14X9X19CM (ESPESSURA 14CM), PARA EDIFICAÇÃO</v>
          </cell>
        </row>
        <row r="12617">
          <cell r="A12617" t="str">
            <v>SINAPI - S</v>
          </cell>
          <cell r="B12617" t="str">
            <v>ISTEMA NACIONAL DE PESQUISA DE CUSTOS E ÍNDICES DA CONSTRUÇÃO CIVIL</v>
          </cell>
        </row>
        <row r="12618">
          <cell r="A12618" t="str">
            <v>PCI.817.01</v>
          </cell>
          <cell r="B12618" t="e">
            <v>#NAME?</v>
          </cell>
          <cell r="D12618" t="str">
            <v>EM</v>
          </cell>
          <cell r="E12618" t="str">
            <v>06/2016 AS 13:04:4</v>
          </cell>
        </row>
        <row r="12619">
          <cell r="D12619" t="str">
            <v>TA</v>
          </cell>
          <cell r="E12619" t="str">
            <v>TÉCNICA: 13/06/20</v>
          </cell>
        </row>
        <row r="12620">
          <cell r="A12620" t="str">
            <v>ENCARGOS S</v>
          </cell>
          <cell r="B12620" t="str">
            <v>OCIAIS DESONERADOS: 90,80%(HORA)   52,84%(MÊS)</v>
          </cell>
        </row>
        <row r="12621">
          <cell r="A12621" t="str">
            <v>ABRANGÊNCI</v>
          </cell>
          <cell r="B12621" t="str">
            <v>A : NACIONAL                                              LOCALIDADE  : BELO</v>
          </cell>
          <cell r="C12621" t="str">
            <v>HORI</v>
          </cell>
        </row>
        <row r="12622">
          <cell r="A12622" t="str">
            <v>REF.COLETA</v>
          </cell>
          <cell r="B12622" t="str">
            <v>: MEDIANO</v>
          </cell>
          <cell r="D12622" t="str">
            <v>TA</v>
          </cell>
          <cell r="E12622" t="str">
            <v>: 05/2016</v>
          </cell>
        </row>
        <row r="12623">
          <cell r="A12623" t="str">
            <v>CÓDIGO</v>
          </cell>
          <cell r="B12623" t="str">
            <v>|D E S C R I Ç Ã O                                                   |UN</v>
          </cell>
          <cell r="C12623" t="str">
            <v>IDADE</v>
          </cell>
          <cell r="D12623" t="str">
            <v>DE</v>
          </cell>
          <cell r="E12623" t="str">
            <v>|CUSTO TOTA</v>
          </cell>
        </row>
        <row r="12624">
          <cell r="A12624" t="str">
            <v>VÍNCULO...</v>
          </cell>
          <cell r="B12624" t="str">
            <v>..: CAIXA REFERENCIAL</v>
          </cell>
        </row>
        <row r="12625">
          <cell r="A12625" t="str">
            <v>HABITACION</v>
          </cell>
          <cell r="B12625" t="str">
            <v>AL UNIFAMILIAR (CASA) E EDIFICAÇÃO PÚBLICA PADRÃO. AF_12/201</v>
          </cell>
        </row>
        <row r="12626">
          <cell r="A12626">
            <v>4</v>
          </cell>
        </row>
        <row r="12627">
          <cell r="A12627">
            <v>90112</v>
          </cell>
          <cell r="B12627" t="str">
            <v>ALVENARIA DE VEDAÇÃO DE BLOCOS CERÂMICOS FURADOS NA VERTICAL DE 14X19X</v>
          </cell>
          <cell r="C12627" t="str">
            <v>M2</v>
          </cell>
          <cell r="D12627" t="str">
            <v>CR</v>
          </cell>
          <cell r="E12627">
            <v>50.04</v>
          </cell>
        </row>
        <row r="12628">
          <cell r="A12628" t="str">
            <v>39CM (ESPE</v>
          </cell>
          <cell r="B12628" t="str">
            <v>SSURA 14CM) DE PAREDES COM ÁREA LÍQUIDA MENOR QUE 6M2 COM VÃ</v>
          </cell>
        </row>
        <row r="12629">
          <cell r="A12629" t="str">
            <v>OS E ARGAM</v>
          </cell>
          <cell r="B12629" t="str">
            <v>ASSA DE ASSENTAMENTO COM PREPARO MANUAL. AF_06/2014</v>
          </cell>
        </row>
        <row r="12630">
          <cell r="A12630">
            <v>64</v>
          </cell>
          <cell r="B12630" t="str">
            <v>ALVENARIA DE ELEMENTOS VAZADOS CERAMICOS</v>
          </cell>
        </row>
        <row r="12631">
          <cell r="A12631" t="str">
            <v>9875     C</v>
          </cell>
          <cell r="B12631" t="str">
            <v>OBOGO CERAMICO (ELEMENTO VAZADO), 9X20X20CM, ASSENTADO COM ARGAMASSA</v>
          </cell>
          <cell r="C12631" t="str">
            <v>M2</v>
          </cell>
          <cell r="D12631" t="str">
            <v>CR</v>
          </cell>
          <cell r="E12631">
            <v>108.32</v>
          </cell>
        </row>
        <row r="12632">
          <cell r="A12632" t="str">
            <v>TRACO 1:4</v>
          </cell>
          <cell r="B12632" t="str">
            <v>DE CIMENTO E AREIA</v>
          </cell>
        </row>
        <row r="12633">
          <cell r="A12633">
            <v>89282</v>
          </cell>
          <cell r="B12633" t="str">
            <v>ALVENARIA ESTRUTURAL DE BLOCOS CERÂMICOS 14X19X39, (ESPESSURA DE 14 CM</v>
          </cell>
          <cell r="C12633" t="str">
            <v>M2</v>
          </cell>
          <cell r="D12633" t="str">
            <v>CR</v>
          </cell>
          <cell r="E12633">
            <v>41.53</v>
          </cell>
        </row>
        <row r="12634">
          <cell r="A12634" t="str">
            <v>), PARA PA</v>
          </cell>
          <cell r="B12634" t="str">
            <v>REDES COM ÁREA LÍQUIDA MENOR QUE 6M², SEM VÃOS, UTILIZANDO P</v>
          </cell>
        </row>
        <row r="12635">
          <cell r="A12635" t="str">
            <v>ALHETA E A</v>
          </cell>
          <cell r="B12635" t="str">
            <v>RGAMASSA DE ASSENTAMENTO COM PREPARO EM BETONEIRA. AF_12/201</v>
          </cell>
        </row>
        <row r="12636">
          <cell r="A12636">
            <v>4</v>
          </cell>
        </row>
        <row r="12637">
          <cell r="A12637">
            <v>89283</v>
          </cell>
          <cell r="B12637" t="str">
            <v>ALVENARIA ESTRUTURAL DE BLOCOS CERÂMICOS 14X19X39, (ESPESSURA DE 14 CM</v>
          </cell>
          <cell r="C12637" t="str">
            <v>M2</v>
          </cell>
          <cell r="D12637" t="str">
            <v>CR</v>
          </cell>
          <cell r="E12637">
            <v>42.92</v>
          </cell>
        </row>
        <row r="12638">
          <cell r="A12638" t="str">
            <v>), PARA PA</v>
          </cell>
          <cell r="B12638" t="str">
            <v>REDES COM ÁREA LÍQUIDA MENOR QUE 6M², SEM VÃOS, UTILIZANDO P</v>
          </cell>
        </row>
        <row r="12639">
          <cell r="A12639" t="str">
            <v>ALHETA E A</v>
          </cell>
          <cell r="B12639" t="str">
            <v>RGAMASSA DE ASSENTAMENTO COM PREPARO MANUAL. AF_12/2014</v>
          </cell>
        </row>
        <row r="12640">
          <cell r="A12640">
            <v>89284</v>
          </cell>
          <cell r="B12640" t="str">
            <v>ALVENARIA ESTRUTURAL DE BLOCOS CERÂMICOS 14X19X39, (ESPESSURA DE 14 CM</v>
          </cell>
          <cell r="C12640" t="str">
            <v>M2</v>
          </cell>
          <cell r="D12640" t="str">
            <v>CR</v>
          </cell>
          <cell r="E12640">
            <v>38.090000000000003</v>
          </cell>
        </row>
        <row r="12641">
          <cell r="A12641" t="str">
            <v>), PARA PA</v>
          </cell>
          <cell r="B12641" t="str">
            <v>REDES COM ÁREA LÍQUIDA MAIOR OU IGUAL QUE 6M², SEM VÃOS, UTI</v>
          </cell>
        </row>
        <row r="12642">
          <cell r="A12642" t="str">
            <v>LIZANDO PA</v>
          </cell>
          <cell r="B12642" t="str">
            <v>LHETA E ARGAMASSA DE ASSENTAMENTO COM PREPARO EM BETONEIRA.</v>
          </cell>
        </row>
        <row r="12643">
          <cell r="A12643" t="str">
            <v>AF_12/2014</v>
          </cell>
        </row>
        <row r="12644">
          <cell r="A12644">
            <v>89285</v>
          </cell>
          <cell r="B12644" t="str">
            <v>ALVENARIA ESTRUTURAL DE BLOCOS CERÂMICOS 14X19X39, (ESPESSURA DE 14 CM</v>
          </cell>
          <cell r="C12644" t="str">
            <v>M2</v>
          </cell>
          <cell r="D12644" t="str">
            <v>CR</v>
          </cell>
          <cell r="E12644">
            <v>39.479999999999997</v>
          </cell>
        </row>
        <row r="12645">
          <cell r="A12645" t="str">
            <v>), PARA PA</v>
          </cell>
          <cell r="B12645" t="str">
            <v>REDES COM ÁREA LÍQUIDA MAIOR OU IGUAL QUE 6M², SEM VÃOS, UTI</v>
          </cell>
        </row>
        <row r="12646">
          <cell r="A12646" t="str">
            <v>LIZANDO PA</v>
          </cell>
          <cell r="B12646" t="str">
            <v>LHETA E ARGAMASSA DE ASSENTAMENTO COM PREPARO MANUAL. AF_12/</v>
          </cell>
        </row>
        <row r="12647">
          <cell r="A12647">
            <v>2014</v>
          </cell>
        </row>
        <row r="12648">
          <cell r="A12648">
            <v>89286</v>
          </cell>
          <cell r="B12648" t="str">
            <v>ALVENARIA ESTRUTURAL DE BLOCOS CERÂMICOS 14X19X39, (ESPESSURA DE 14 CM</v>
          </cell>
          <cell r="C12648" t="str">
            <v>M2</v>
          </cell>
          <cell r="D12648" t="str">
            <v>CR</v>
          </cell>
          <cell r="E12648">
            <v>44.95</v>
          </cell>
        </row>
        <row r="12649">
          <cell r="A12649" t="str">
            <v>), PARA PA</v>
          </cell>
          <cell r="B12649" t="str">
            <v>REDES COM ÁREA LÍQUIDA MENOR QUE 6M², COM VÃOS, UTILIZANDO P</v>
          </cell>
        </row>
        <row r="12650">
          <cell r="A12650" t="str">
            <v>ALHETA E A</v>
          </cell>
          <cell r="B12650" t="str">
            <v>RGAMASSA DE ASSENTAMENTO COM PREPARO EM BETONEIRA. AF_12/201</v>
          </cell>
        </row>
        <row r="12651">
          <cell r="A12651">
            <v>4</v>
          </cell>
        </row>
        <row r="12652">
          <cell r="A12652">
            <v>89287</v>
          </cell>
          <cell r="B12652" t="str">
            <v>ALVENARIA ESTRUTURAL DE BLOCOS CERÂMICOS 14X19X39, (ESPESSURA DE 14 CM</v>
          </cell>
          <cell r="C12652" t="str">
            <v>M2</v>
          </cell>
          <cell r="D12652" t="str">
            <v>CR</v>
          </cell>
          <cell r="E12652">
            <v>46.34</v>
          </cell>
        </row>
        <row r="12653">
          <cell r="A12653" t="str">
            <v>SINAPI - S</v>
          </cell>
          <cell r="B12653" t="str">
            <v>ISTEMA NACIONAL DE PESQUISA DE CUSTOS E ÍNDICES DA CONSTRUÇÃO CIVIL</v>
          </cell>
        </row>
        <row r="12654">
          <cell r="A12654" t="str">
            <v>PCI.817.01</v>
          </cell>
          <cell r="B12654" t="e">
            <v>#NAME?</v>
          </cell>
          <cell r="D12654" t="str">
            <v>EM</v>
          </cell>
          <cell r="E12654" t="str">
            <v>06/2016 AS 13:04:4</v>
          </cell>
        </row>
        <row r="12655">
          <cell r="D12655" t="str">
            <v>TA</v>
          </cell>
          <cell r="E12655" t="str">
            <v>TÉCNICA: 13/06/20</v>
          </cell>
        </row>
        <row r="12656">
          <cell r="A12656" t="str">
            <v>ENCARGOS S</v>
          </cell>
          <cell r="B12656" t="str">
            <v>OCIAIS DESONERADOS: 90,80%(HORA)   52,84%(MÊS)</v>
          </cell>
        </row>
        <row r="12657">
          <cell r="A12657" t="str">
            <v>ABRANGÊNCI</v>
          </cell>
          <cell r="B12657" t="str">
            <v>A : NACIONAL                                              LOCALIDADE  : BELO</v>
          </cell>
          <cell r="C12657" t="str">
            <v>HORI</v>
          </cell>
        </row>
        <row r="12658">
          <cell r="A12658" t="str">
            <v>REF.COLETA</v>
          </cell>
          <cell r="B12658" t="str">
            <v>: MEDIANO</v>
          </cell>
          <cell r="D12658" t="str">
            <v>TA</v>
          </cell>
          <cell r="E12658" t="str">
            <v>: 05/2016</v>
          </cell>
        </row>
        <row r="12659">
          <cell r="A12659" t="str">
            <v>CÓDIGO</v>
          </cell>
          <cell r="B12659" t="str">
            <v>|D E S C R I Ç Ã O                                                   |UN</v>
          </cell>
          <cell r="C12659" t="str">
            <v>IDADE</v>
          </cell>
          <cell r="D12659" t="str">
            <v>DE</v>
          </cell>
          <cell r="E12659" t="str">
            <v>|CUSTO TOTA</v>
          </cell>
        </row>
        <row r="12660">
          <cell r="A12660" t="str">
            <v>VÍNCULO...</v>
          </cell>
          <cell r="B12660" t="str">
            <v>..: CAIXA REFERENCIAL</v>
          </cell>
        </row>
        <row r="12661">
          <cell r="A12661" t="str">
            <v>), PARA PA</v>
          </cell>
          <cell r="B12661" t="str">
            <v>REDES COM ÁREA LÍQUIDA MENOR QUE 6M², COM VÃOS, UTILIZANDO P</v>
          </cell>
        </row>
        <row r="12662">
          <cell r="A12662" t="str">
            <v>ALHETA E A</v>
          </cell>
          <cell r="B12662" t="str">
            <v>RGAMASSA DE ASSENTAMENTO COM PREPARO MANUAL. AF_12/2014</v>
          </cell>
        </row>
        <row r="12663">
          <cell r="A12663">
            <v>89288</v>
          </cell>
          <cell r="B12663" t="str">
            <v>ALVENARIA ESTRUTURAL DE BLOCOS CERÂMICOS 14X19X39, (ESPESSURA DE 14 CM</v>
          </cell>
          <cell r="C12663" t="str">
            <v>M2</v>
          </cell>
          <cell r="D12663" t="str">
            <v>CR</v>
          </cell>
          <cell r="E12663">
            <v>40.159999999999997</v>
          </cell>
        </row>
        <row r="12664">
          <cell r="A12664" t="str">
            <v>), PARA PA</v>
          </cell>
          <cell r="B12664" t="str">
            <v>REDES COM ÁREA LÍQUIDA MAIOR OU IGUAL A 6M², COM VÃOS, UTILI</v>
          </cell>
        </row>
        <row r="12665">
          <cell r="A12665" t="str">
            <v>ZANDO PALH</v>
          </cell>
          <cell r="B12665" t="str">
            <v>ETA E ARGAMASSA DE ASSENTAMENTO COM PREPARO EM BETONEIRA. AF</v>
          </cell>
        </row>
        <row r="12666">
          <cell r="A12666" t="str">
            <v>_12/2014</v>
          </cell>
        </row>
        <row r="12667">
          <cell r="A12667">
            <v>89289</v>
          </cell>
          <cell r="B12667" t="str">
            <v>ALVENARIA ESTRUTURAL DE BLOCOS CERÂMICOS 14X19X39, (ESPESSURA DE 14 CM</v>
          </cell>
          <cell r="C12667" t="str">
            <v>M2</v>
          </cell>
          <cell r="D12667" t="str">
            <v>CR</v>
          </cell>
          <cell r="E12667">
            <v>41.55</v>
          </cell>
        </row>
        <row r="12668">
          <cell r="A12668" t="str">
            <v>), PARA PA</v>
          </cell>
          <cell r="B12668" t="str">
            <v>REDES COM ÁREA LÍQUIDA MAIOR OU IGUAL A 6M², COM VÃOS, UTILI</v>
          </cell>
        </row>
        <row r="12669">
          <cell r="A12669" t="str">
            <v>ZANDO PALH</v>
          </cell>
          <cell r="B12669" t="str">
            <v>ETA E ARGAMASSA DE ASSENTAMENTO COM PREPARO MANUAL. AF_12/20</v>
          </cell>
        </row>
        <row r="12670">
          <cell r="A12670">
            <v>14</v>
          </cell>
        </row>
        <row r="12671">
          <cell r="A12671">
            <v>89290</v>
          </cell>
          <cell r="B12671" t="str">
            <v>ALVENARIA ESTRUTURAL DE BLOCOS CERÂMICOS 14X19X29, (ESPESSURA DE 14 CM</v>
          </cell>
          <cell r="C12671" t="str">
            <v>M2</v>
          </cell>
          <cell r="D12671" t="str">
            <v>CR</v>
          </cell>
          <cell r="E12671">
            <v>48.19</v>
          </cell>
        </row>
        <row r="12672">
          <cell r="A12672" t="str">
            <v>), PARA PA</v>
          </cell>
          <cell r="B12672" t="str">
            <v>REDES COM ÁREA LÍQUIDA MENOR QUE 6M², SEM VÃOS, UTILIZANDO P</v>
          </cell>
        </row>
        <row r="12673">
          <cell r="A12673" t="str">
            <v>ALHETA E A</v>
          </cell>
          <cell r="B12673" t="str">
            <v>RGAMASSA DE ASSENTAMENTO COM PREPARO EM BETONEIRA. AF_12/201</v>
          </cell>
        </row>
        <row r="12674">
          <cell r="A12674">
            <v>4</v>
          </cell>
        </row>
        <row r="12675">
          <cell r="A12675">
            <v>89291</v>
          </cell>
          <cell r="B12675" t="str">
            <v>ALVENARIA ESTRUTURAL DE BLOCOS CERÂMICOS 14X19X29, (ESPESSURA DE 14 CM</v>
          </cell>
          <cell r="C12675" t="str">
            <v>M2</v>
          </cell>
          <cell r="D12675" t="str">
            <v>CR</v>
          </cell>
          <cell r="E12675">
            <v>49.74</v>
          </cell>
        </row>
        <row r="12676">
          <cell r="A12676" t="str">
            <v>), PARA PA</v>
          </cell>
          <cell r="B12676" t="str">
            <v>REDES COM ÁREA LÍQUIDA MENOR QUE 6M², SEM VÃOS, UTILIZANDO P</v>
          </cell>
        </row>
        <row r="12677">
          <cell r="A12677" t="str">
            <v>ALHETA E A</v>
          </cell>
          <cell r="B12677" t="str">
            <v>RGAMASSA DE ASSENTAMENTO COM PREPARO MANUAL. AF_12/2014</v>
          </cell>
        </row>
        <row r="12678">
          <cell r="A12678">
            <v>89292</v>
          </cell>
          <cell r="B12678" t="str">
            <v>ALVENARIA ESTRUTURAL DE BLOCOS CERÂMICOS 14X19X29, (ESPESSURA DE 14 CM</v>
          </cell>
          <cell r="C12678" t="str">
            <v>M2</v>
          </cell>
          <cell r="D12678" t="str">
            <v>CR</v>
          </cell>
          <cell r="E12678">
            <v>44.8</v>
          </cell>
        </row>
        <row r="12679">
          <cell r="A12679" t="str">
            <v>), PARA PA</v>
          </cell>
          <cell r="B12679" t="str">
            <v>REDES COM ÁREA LÍQUIDA MAIOR OU IGUAL A 6M², SEM VÃOS, UTILI</v>
          </cell>
        </row>
        <row r="12680">
          <cell r="A12680" t="str">
            <v>ZANDO PALH</v>
          </cell>
          <cell r="B12680" t="str">
            <v>ETA E ARGAMASSA DE ASSENTAMENTO COM PREPARO EM BETONEIRA. AF</v>
          </cell>
        </row>
        <row r="12681">
          <cell r="A12681" t="str">
            <v>_12/2014</v>
          </cell>
        </row>
        <row r="12682">
          <cell r="A12682">
            <v>89293</v>
          </cell>
          <cell r="B12682" t="str">
            <v>ALVENARIA ESTRUTURAL DE BLOCOS CERÂMICOS 14X19X29, (ESPESSURA DE 14 CM</v>
          </cell>
          <cell r="C12682" t="str">
            <v>M2</v>
          </cell>
          <cell r="D12682" t="str">
            <v>CR</v>
          </cell>
          <cell r="E12682">
            <v>46.35</v>
          </cell>
        </row>
        <row r="12683">
          <cell r="A12683" t="str">
            <v>), PARA PA</v>
          </cell>
          <cell r="B12683" t="str">
            <v>REDES COM ÁREA LÍQUIDA MAIOR OU IGUAL A 6M2, SEM VÃOS, UTILI</v>
          </cell>
        </row>
        <row r="12684">
          <cell r="A12684" t="str">
            <v>ZANDO PALH</v>
          </cell>
          <cell r="B12684" t="str">
            <v>ETA E ARGAMASSA DE ASSENTAMENTO COM PREPARO MANUAL. AF_12/20</v>
          </cell>
        </row>
        <row r="12685">
          <cell r="A12685">
            <v>14</v>
          </cell>
        </row>
        <row r="12686">
          <cell r="A12686">
            <v>89294</v>
          </cell>
          <cell r="B12686" t="str">
            <v>ALVENARIA ESTRUTURAL DE BLOCOS CERÂMICOS 14X19X29, (ESPESSURA DE 14 CM</v>
          </cell>
          <cell r="C12686" t="str">
            <v>M2</v>
          </cell>
          <cell r="D12686" t="str">
            <v>CR</v>
          </cell>
          <cell r="E12686">
            <v>52.77</v>
          </cell>
        </row>
        <row r="12687">
          <cell r="A12687" t="str">
            <v>), PARA PA</v>
          </cell>
          <cell r="B12687" t="str">
            <v>REDES COM ÁREA LÍQUIDA MENOR QUE 6M², COM VÃOS, UTILIZANDO P</v>
          </cell>
        </row>
        <row r="12688">
          <cell r="A12688" t="str">
            <v>ALHETA E A</v>
          </cell>
          <cell r="B12688" t="str">
            <v>RGAMASSA DE ASSENTAMENTO COM PREPARO EM BETONEIRA. AF_12/201</v>
          </cell>
        </row>
        <row r="12689">
          <cell r="A12689" t="str">
            <v>SINAPI - S</v>
          </cell>
          <cell r="B12689" t="str">
            <v>ISTEMA NACIONAL DE PESQUISA DE CUSTOS E ÍNDICES DA CONSTRUÇÃO CIVIL</v>
          </cell>
        </row>
        <row r="12690">
          <cell r="A12690" t="str">
            <v>PCI.817.01</v>
          </cell>
          <cell r="B12690" t="e">
            <v>#NAME?</v>
          </cell>
          <cell r="D12690" t="str">
            <v>EM</v>
          </cell>
          <cell r="E12690" t="str">
            <v>06/2016 AS 13:04:4</v>
          </cell>
        </row>
        <row r="12691">
          <cell r="D12691" t="str">
            <v>TA</v>
          </cell>
          <cell r="E12691" t="str">
            <v>TÉCNICA: 13/06/20</v>
          </cell>
        </row>
        <row r="12692">
          <cell r="A12692" t="str">
            <v>ENCARGOS S</v>
          </cell>
          <cell r="B12692" t="str">
            <v>OCIAIS DESONERADOS: 90,80%(HORA)   52,84%(MÊS)</v>
          </cell>
        </row>
        <row r="12693">
          <cell r="A12693" t="str">
            <v>ABRANGÊNCI</v>
          </cell>
          <cell r="B12693" t="str">
            <v>A : NACIONAL                                              LOCALIDADE  : BELO</v>
          </cell>
          <cell r="C12693" t="str">
            <v>HORI</v>
          </cell>
        </row>
        <row r="12694">
          <cell r="A12694" t="str">
            <v>REF.COLETA</v>
          </cell>
          <cell r="B12694" t="str">
            <v>: MEDIANO</v>
          </cell>
          <cell r="D12694" t="str">
            <v>TA</v>
          </cell>
          <cell r="E12694" t="str">
            <v>: 05/2016</v>
          </cell>
        </row>
        <row r="12695">
          <cell r="A12695" t="str">
            <v>CÓDIGO</v>
          </cell>
          <cell r="B12695" t="str">
            <v>|D E S C R I Ç Ã O                                                   |UN</v>
          </cell>
          <cell r="C12695" t="str">
            <v>IDADE</v>
          </cell>
          <cell r="D12695" t="str">
            <v>DE</v>
          </cell>
          <cell r="E12695" t="str">
            <v>|CUSTO TOTA</v>
          </cell>
        </row>
        <row r="12696">
          <cell r="A12696" t="str">
            <v>VÍNCULO...</v>
          </cell>
          <cell r="B12696" t="str">
            <v>..: CAIXA REFERENCIAL</v>
          </cell>
        </row>
        <row r="12697">
          <cell r="A12697">
            <v>4</v>
          </cell>
        </row>
        <row r="12698">
          <cell r="A12698">
            <v>89295</v>
          </cell>
          <cell r="B12698" t="str">
            <v>ALVENARIA ESTRUTURAL DE BLOCOS CERÂMICOS 14X19X29, (ESPESSURA DE 14 CM</v>
          </cell>
          <cell r="C12698" t="str">
            <v>M2</v>
          </cell>
          <cell r="D12698" t="str">
            <v>CR</v>
          </cell>
          <cell r="E12698">
            <v>54.32</v>
          </cell>
        </row>
        <row r="12699">
          <cell r="A12699" t="str">
            <v>), PARA PA</v>
          </cell>
          <cell r="B12699" t="str">
            <v>REDES COM ÁREA LÍQUIDA MENOR QUE 6M², COM VÃOS, UTILIZANDO P</v>
          </cell>
        </row>
        <row r="12700">
          <cell r="A12700" t="str">
            <v>ALHETA E A</v>
          </cell>
          <cell r="B12700" t="str">
            <v>RGAMASSA DE ASSENTAMENTO COM PREPARO MANUAL. AF_12/2014</v>
          </cell>
        </row>
        <row r="12701">
          <cell r="A12701">
            <v>89296</v>
          </cell>
          <cell r="B12701" t="str">
            <v>ALVENARIA ESTRUTURAL DE BLOCOS CERÂMICOS 14X19X29, (ESPESSURA DE 14 CM</v>
          </cell>
          <cell r="C12701" t="str">
            <v>M2</v>
          </cell>
          <cell r="D12701" t="str">
            <v>CR</v>
          </cell>
          <cell r="E12701">
            <v>47.45</v>
          </cell>
        </row>
        <row r="12702">
          <cell r="A12702" t="str">
            <v>), PARA PA</v>
          </cell>
          <cell r="B12702" t="str">
            <v>REDES COM ÁREA LÍQUIDA MAIOR OU IGUAL A 6M², COM VÃOS, UTILI</v>
          </cell>
        </row>
        <row r="12703">
          <cell r="A12703" t="str">
            <v>ZANDO PALH</v>
          </cell>
          <cell r="B12703" t="str">
            <v>ETA E ARGAMASSA DE ASSENTAMENTO COM PREPARO EM BETONEIRA. AF</v>
          </cell>
        </row>
        <row r="12704">
          <cell r="A12704" t="str">
            <v>_12/2014</v>
          </cell>
        </row>
        <row r="12705">
          <cell r="A12705">
            <v>89297</v>
          </cell>
          <cell r="B12705" t="str">
            <v>ALVENARIA ESTRUTURAL DE BLOCOS CERÂMICOS 14X19X29, (ESPESSURA DE 14 CM</v>
          </cell>
          <cell r="C12705" t="str">
            <v>M2</v>
          </cell>
          <cell r="D12705" t="str">
            <v>CR</v>
          </cell>
          <cell r="E12705">
            <v>49</v>
          </cell>
        </row>
        <row r="12706">
          <cell r="A12706" t="str">
            <v>), PARA PA</v>
          </cell>
          <cell r="B12706" t="str">
            <v>REDES COM ÁREA LÍQUIDA MAIOR OU IGUAL A 6M², COM VÃOS, UTILI</v>
          </cell>
        </row>
        <row r="12707">
          <cell r="A12707" t="str">
            <v>ZANDO PALH</v>
          </cell>
          <cell r="B12707" t="str">
            <v>ETA E ARGAMASSA DE ASSENTAMENTO COM PREPARO MANUAL. AF_12/20</v>
          </cell>
        </row>
        <row r="12708">
          <cell r="A12708">
            <v>14</v>
          </cell>
        </row>
        <row r="12709">
          <cell r="A12709">
            <v>89298</v>
          </cell>
          <cell r="B12709" t="str">
            <v>ALVENARIA ESTRUTURAL DE BLOCOS CERÂMICOS 14X19X39, (ESPESSURA DE 14 CM</v>
          </cell>
          <cell r="C12709" t="str">
            <v>M2</v>
          </cell>
          <cell r="D12709" t="str">
            <v>CR</v>
          </cell>
          <cell r="E12709">
            <v>49.17</v>
          </cell>
        </row>
        <row r="12710">
          <cell r="A12710" t="str">
            <v>), PARA PA</v>
          </cell>
          <cell r="B12710" t="str">
            <v>REDES COM ÁREA LÍQUIDA MENOR QUE 6M², SEM VÃOS, UTILIZANDO C</v>
          </cell>
        </row>
        <row r="12711">
          <cell r="A12711" t="str">
            <v>OLHER DE P</v>
          </cell>
          <cell r="B12711" t="str">
            <v>EDREIRO E ARGAMASSA DE ASSENTAMENTO COM PREPARO EM BETONEIRA</v>
          </cell>
        </row>
        <row r="12712">
          <cell r="A12712" t="str">
            <v>. AF_12/20</v>
          </cell>
          <cell r="B12712">
            <v>14</v>
          </cell>
        </row>
        <row r="12713">
          <cell r="A12713">
            <v>89299</v>
          </cell>
          <cell r="B12713" t="str">
            <v>ALVENARIA ESTRUTURAL DE BLOCOS CERÂMICOS 14X19X39, (ESPESSURA DE 14 CM</v>
          </cell>
          <cell r="C12713" t="str">
            <v>M2</v>
          </cell>
          <cell r="D12713" t="str">
            <v>CR</v>
          </cell>
          <cell r="E12713">
            <v>51.14</v>
          </cell>
        </row>
        <row r="12714">
          <cell r="A12714" t="str">
            <v>), PARA PA</v>
          </cell>
          <cell r="B12714" t="str">
            <v>REDES COM ÁREA LÍQUIDA MENOR QUE 6M², SEM VÃOS, UTILIZANDO C</v>
          </cell>
        </row>
        <row r="12715">
          <cell r="A12715" t="str">
            <v>OLHER DE P</v>
          </cell>
          <cell r="B12715" t="str">
            <v>EDREIRO E ARGAMASSA DE ASSENTAMENTO COM PREPARO MANUAL. AF_1</v>
          </cell>
        </row>
        <row r="12716">
          <cell r="A12716">
            <v>41671</v>
          </cell>
        </row>
        <row r="12717">
          <cell r="A12717">
            <v>89300</v>
          </cell>
          <cell r="B12717" t="str">
            <v>ALVENARIA ESTRUTURAL DE BLOCOS CERÂMICOS 14X19X39, (ESPESSURA DE 14 CM</v>
          </cell>
          <cell r="C12717" t="str">
            <v>M2</v>
          </cell>
          <cell r="D12717" t="str">
            <v>CR</v>
          </cell>
          <cell r="E12717">
            <v>45.73</v>
          </cell>
        </row>
        <row r="12718">
          <cell r="A12718" t="str">
            <v>), PARA PA</v>
          </cell>
          <cell r="B12718" t="str">
            <v>REDES COM ÁREA LÍQUIDA MAIOR OU IGUAL A 6M², SEM VÃOS, UTILI</v>
          </cell>
        </row>
        <row r="12719">
          <cell r="A12719" t="str">
            <v>ZANDO COLH</v>
          </cell>
          <cell r="B12719" t="str">
            <v>ER DE PEDREIRO E ARGAMASSA DE ASSENTAMENTO COM PREPARO EM BE</v>
          </cell>
        </row>
        <row r="12720">
          <cell r="A12720" t="str">
            <v>TONEIRA. A</v>
          </cell>
          <cell r="B12720" t="str">
            <v>F_12/2014</v>
          </cell>
        </row>
        <row r="12721">
          <cell r="A12721">
            <v>89301</v>
          </cell>
          <cell r="B12721" t="str">
            <v>ALVENARIA ESTRUTURAL DE BLOCOS CERÂMICOS 14X19X39, (ESPESSURA DE 14 CM</v>
          </cell>
          <cell r="C12721" t="str">
            <v>M2</v>
          </cell>
          <cell r="D12721" t="str">
            <v>CR</v>
          </cell>
          <cell r="E12721">
            <v>47.7</v>
          </cell>
        </row>
        <row r="12722">
          <cell r="A12722" t="str">
            <v>), PARA PA</v>
          </cell>
          <cell r="B12722" t="str">
            <v>REDES COM ÁREA LÍQUIDA MAIOR OU IGUAL A 6M², SEM VÃOS, UTILI</v>
          </cell>
        </row>
        <row r="12723">
          <cell r="A12723" t="str">
            <v>ZANDO COLH</v>
          </cell>
          <cell r="B12723" t="str">
            <v>ER DE PEDREIRO E ARGAMASSA DE ASSENTAMENTO COM PREPARO MANUA</v>
          </cell>
        </row>
        <row r="12724">
          <cell r="A12724" t="str">
            <v>L. AF_12/2</v>
          </cell>
          <cell r="B12724">
            <v>14</v>
          </cell>
        </row>
        <row r="12725">
          <cell r="A12725" t="str">
            <v>SINAPI - S</v>
          </cell>
          <cell r="B12725" t="str">
            <v>ISTEMA NACIONAL DE PESQUISA DE CUSTOS E ÍNDICES DA CONSTRUÇÃO CIVIL</v>
          </cell>
        </row>
        <row r="12726">
          <cell r="A12726" t="str">
            <v>PCI.817.01</v>
          </cell>
          <cell r="B12726" t="e">
            <v>#NAME?</v>
          </cell>
          <cell r="D12726" t="str">
            <v>EM</v>
          </cell>
          <cell r="E12726" t="str">
            <v>06/2016 AS 13:04:4</v>
          </cell>
        </row>
        <row r="12727">
          <cell r="D12727" t="str">
            <v>TA</v>
          </cell>
          <cell r="E12727" t="str">
            <v>TÉCNICA: 13/06/20</v>
          </cell>
        </row>
        <row r="12728">
          <cell r="A12728" t="str">
            <v>ENCARGOS S</v>
          </cell>
          <cell r="B12728" t="str">
            <v>OCIAIS DESONERADOS: 90,80%(HORA)   52,84%(MÊS)</v>
          </cell>
        </row>
        <row r="12729">
          <cell r="A12729" t="str">
            <v>ABRANGÊNCI</v>
          </cell>
          <cell r="B12729" t="str">
            <v>A : NACIONAL                                              LOCALIDADE  : BELO</v>
          </cell>
          <cell r="C12729" t="str">
            <v>HORI</v>
          </cell>
        </row>
        <row r="12730">
          <cell r="A12730" t="str">
            <v>REF.COLETA</v>
          </cell>
          <cell r="B12730" t="str">
            <v>: MEDIANO</v>
          </cell>
          <cell r="D12730" t="str">
            <v>TA</v>
          </cell>
          <cell r="E12730" t="str">
            <v>: 05/2016</v>
          </cell>
        </row>
        <row r="12731">
          <cell r="A12731" t="str">
            <v>CÓDIGO</v>
          </cell>
          <cell r="B12731" t="str">
            <v>|D E S C R I Ç Ã O                                                   |UN</v>
          </cell>
          <cell r="C12731" t="str">
            <v>IDADE</v>
          </cell>
          <cell r="D12731" t="str">
            <v>DE</v>
          </cell>
          <cell r="E12731" t="str">
            <v>|CUSTO TOTA</v>
          </cell>
        </row>
        <row r="12732">
          <cell r="A12732" t="str">
            <v>VÍNCULO...</v>
          </cell>
          <cell r="B12732" t="str">
            <v>..: CAIXA REFERENCIAL</v>
          </cell>
        </row>
        <row r="12733">
          <cell r="A12733">
            <v>89302</v>
          </cell>
          <cell r="B12733" t="str">
            <v>ALVENARIA ESTRUTURAL DE BLOCOS CERÂMICOS 14X19X39, (ESPESSURA DE 14 CM</v>
          </cell>
          <cell r="C12733" t="str">
            <v>M2</v>
          </cell>
          <cell r="D12733" t="str">
            <v>CR</v>
          </cell>
          <cell r="E12733">
            <v>54.86</v>
          </cell>
        </row>
        <row r="12734">
          <cell r="A12734" t="str">
            <v>), PARA PA</v>
          </cell>
          <cell r="B12734" t="str">
            <v>REDES COM ÁREA LÍQUIDA MENOR QUE 6M², COM VÃOS, UTILIZANDO C</v>
          </cell>
        </row>
        <row r="12735">
          <cell r="A12735" t="str">
            <v>OLHER DE P</v>
          </cell>
          <cell r="B12735" t="str">
            <v>EDREIRO E ARGAMASSA DE ASSENTAMENTO COM PREPARO EM BETONEIRA</v>
          </cell>
        </row>
        <row r="12736">
          <cell r="A12736" t="str">
            <v>. AF_12/20</v>
          </cell>
          <cell r="B12736">
            <v>14</v>
          </cell>
        </row>
        <row r="12737">
          <cell r="A12737">
            <v>89303</v>
          </cell>
          <cell r="B12737" t="str">
            <v>ALVENARIA ESTRUTURAL DE BLOCOS CERÂMICOS 14X19X39, (ESPESSURA DE 14 CM</v>
          </cell>
          <cell r="C12737" t="str">
            <v>M2</v>
          </cell>
          <cell r="D12737" t="str">
            <v>CR</v>
          </cell>
          <cell r="E12737">
            <v>56.83</v>
          </cell>
        </row>
        <row r="12738">
          <cell r="A12738" t="str">
            <v>), PARA PA</v>
          </cell>
          <cell r="B12738" t="str">
            <v>REDES COM ÁREA LÍQUIDA MENOR QUE 6M², COM VÃOS, UTILIZANDO C</v>
          </cell>
        </row>
        <row r="12739">
          <cell r="A12739" t="str">
            <v>OLHER DE P</v>
          </cell>
          <cell r="B12739" t="str">
            <v>EDREIRO E ARGAMASSA DE ASSENTAMENTO COM PREPARO MANUAL. AF_1</v>
          </cell>
        </row>
        <row r="12740">
          <cell r="A12740">
            <v>41671</v>
          </cell>
        </row>
        <row r="12741">
          <cell r="A12741">
            <v>89304</v>
          </cell>
          <cell r="B12741" t="str">
            <v>ALVENARIA ESTRUTURAL DE BLOCOS CERÂMICOS 14X19X39, (ESPESSURA DE 14 CM</v>
          </cell>
          <cell r="C12741" t="str">
            <v>M2</v>
          </cell>
          <cell r="D12741" t="str">
            <v>CR</v>
          </cell>
          <cell r="E12741">
            <v>49.21</v>
          </cell>
        </row>
        <row r="12742">
          <cell r="A12742" t="str">
            <v>), PARA PA</v>
          </cell>
          <cell r="B12742" t="str">
            <v>REDES COM ÁREA LÍQUIDA MAIOR OU IGUAL A 6M², COM VÃOS, UTILI</v>
          </cell>
        </row>
        <row r="12743">
          <cell r="A12743" t="str">
            <v>ZANDO COLH</v>
          </cell>
          <cell r="B12743" t="str">
            <v>ER DE PEDREIRO E ARGAMASSA DE ASSENTAMENTO COM PREPARO EM BE</v>
          </cell>
        </row>
        <row r="12744">
          <cell r="A12744" t="str">
            <v>TONEIRA. A</v>
          </cell>
          <cell r="B12744" t="str">
            <v>F_12/2014</v>
          </cell>
        </row>
        <row r="12745">
          <cell r="A12745">
            <v>89305</v>
          </cell>
          <cell r="B12745" t="str">
            <v>ALVENARIA ESTRUTURAL DE BLOCOS CERÂMICOS 14X19X39, (ESPESSURA DE 14 CM</v>
          </cell>
          <cell r="C12745" t="str">
            <v>M2</v>
          </cell>
          <cell r="D12745" t="str">
            <v>CR</v>
          </cell>
          <cell r="E12745">
            <v>51.18</v>
          </cell>
        </row>
        <row r="12746">
          <cell r="A12746" t="str">
            <v>), PARA PA</v>
          </cell>
          <cell r="B12746" t="str">
            <v>REDES COM ÁREA LÍQUIDA MAIOR OU IGUAL A 6M², COM VÃOS, UTILI</v>
          </cell>
        </row>
        <row r="12747">
          <cell r="A12747" t="str">
            <v>ZANDO COLH</v>
          </cell>
          <cell r="B12747" t="str">
            <v>ER DE PEDREIRO E ARGAMASSA DE ASSENTAMENTO COM PREPARO MANUA</v>
          </cell>
        </row>
        <row r="12748">
          <cell r="A12748" t="str">
            <v>L. AF_12/2</v>
          </cell>
          <cell r="B12748">
            <v>14</v>
          </cell>
        </row>
        <row r="12749">
          <cell r="A12749">
            <v>89306</v>
          </cell>
          <cell r="B12749" t="str">
            <v>ALVENARIA ESTRUTURAL DE BLOCOS CERÂMICOS 14X19X29, (ESPESSURA DE 14 CM</v>
          </cell>
          <cell r="C12749" t="str">
            <v>M2</v>
          </cell>
          <cell r="D12749" t="str">
            <v>CR</v>
          </cell>
          <cell r="E12749">
            <v>55.99</v>
          </cell>
        </row>
        <row r="12750">
          <cell r="A12750" t="str">
            <v>), PARA PA</v>
          </cell>
          <cell r="B12750" t="str">
            <v>REDES COM ÁREA LÍQUIDA MENOR QUE 6M², SEM VÃOS, UTILIZANDO C</v>
          </cell>
        </row>
        <row r="12751">
          <cell r="A12751" t="str">
            <v>OLHER DE P</v>
          </cell>
          <cell r="B12751" t="str">
            <v>EDREIRO E ARGAMASSA DE ASSENTAMENTO COM PREPARO EM BETONEIRA</v>
          </cell>
        </row>
        <row r="12752">
          <cell r="A12752" t="str">
            <v>. AF_12/20</v>
          </cell>
          <cell r="B12752">
            <v>14</v>
          </cell>
        </row>
        <row r="12753">
          <cell r="A12753">
            <v>89307</v>
          </cell>
          <cell r="B12753" t="str">
            <v>ALVENARIA ESTRUTURAL DE BLOCOS CERÂMICOS 14X19X29, (ESPESSURA DE 14 CM</v>
          </cell>
          <cell r="C12753" t="str">
            <v>M2</v>
          </cell>
          <cell r="D12753" t="str">
            <v>CR</v>
          </cell>
          <cell r="E12753">
            <v>58.19</v>
          </cell>
        </row>
        <row r="12754">
          <cell r="A12754" t="str">
            <v>), PARA PA</v>
          </cell>
          <cell r="B12754" t="str">
            <v>REDES COM ÁREA LÍQUIDA MENOR QUE 6M², SEM VÃOS, UTILIZANDO C</v>
          </cell>
        </row>
        <row r="12755">
          <cell r="A12755" t="str">
            <v>OLHER DE P</v>
          </cell>
          <cell r="B12755" t="str">
            <v>EDREIRO E ARGAMASSA DE ASSENTAMENTO COM PREPARO MANUAL. AF_1</v>
          </cell>
        </row>
        <row r="12756">
          <cell r="A12756">
            <v>41671</v>
          </cell>
        </row>
        <row r="12757">
          <cell r="A12757">
            <v>89308</v>
          </cell>
          <cell r="B12757" t="str">
            <v>ALVENARIA ESTRUTURAL DE BLOCOS CERÂMICOS 14X19X29, (ESPESSURA DE 14 CM</v>
          </cell>
          <cell r="C12757" t="str">
            <v>M2</v>
          </cell>
          <cell r="D12757" t="str">
            <v>CR</v>
          </cell>
          <cell r="E12757">
            <v>52.6</v>
          </cell>
        </row>
        <row r="12758">
          <cell r="A12758" t="str">
            <v>), PARA PA</v>
          </cell>
          <cell r="B12758" t="str">
            <v>REDES COM ÁREA LÍQUIDA MAIOR OU IGUAL A 6M², SEM VÃOS, UTILI</v>
          </cell>
        </row>
        <row r="12759">
          <cell r="A12759" t="str">
            <v>ZANDO COLH</v>
          </cell>
          <cell r="B12759" t="str">
            <v>ER DE PEDREIRO E ARGAMASSA DE ASSENTAMENTO COM PREPARO EM BE</v>
          </cell>
        </row>
        <row r="12760">
          <cell r="A12760" t="str">
            <v>TONEIRA. A</v>
          </cell>
          <cell r="B12760" t="str">
            <v>F_12/2014</v>
          </cell>
        </row>
        <row r="12761">
          <cell r="A12761" t="str">
            <v>SINAPI - S</v>
          </cell>
          <cell r="B12761" t="str">
            <v>ISTEMA NACIONAL DE PESQUISA DE CUSTOS E ÍNDICES DA CONSTRUÇÃO CIVIL</v>
          </cell>
        </row>
        <row r="12762">
          <cell r="A12762" t="str">
            <v>PCI.817.01</v>
          </cell>
          <cell r="B12762" t="e">
            <v>#NAME?</v>
          </cell>
          <cell r="D12762" t="str">
            <v>EM</v>
          </cell>
          <cell r="E12762" t="str">
            <v>06/2016 AS 13:04:4</v>
          </cell>
        </row>
        <row r="12763">
          <cell r="D12763" t="str">
            <v>TA</v>
          </cell>
          <cell r="E12763" t="str">
            <v>TÉCNICA: 13/06/20</v>
          </cell>
        </row>
        <row r="12764">
          <cell r="A12764" t="str">
            <v>ENCARGOS S</v>
          </cell>
          <cell r="B12764" t="str">
            <v>OCIAIS DESONERADOS: 90,80%(HORA)   52,84%(MÊS)</v>
          </cell>
        </row>
        <row r="12765">
          <cell r="A12765" t="str">
            <v>ABRANGÊNCI</v>
          </cell>
          <cell r="B12765" t="str">
            <v>A : NACIONAL                                              LOCALIDADE  : BELO</v>
          </cell>
          <cell r="C12765" t="str">
            <v>HORI</v>
          </cell>
        </row>
        <row r="12766">
          <cell r="A12766" t="str">
            <v>REF.COLETA</v>
          </cell>
          <cell r="B12766" t="str">
            <v>: MEDIANO</v>
          </cell>
          <cell r="D12766" t="str">
            <v>TA</v>
          </cell>
          <cell r="E12766" t="str">
            <v>: 05/2016</v>
          </cell>
        </row>
        <row r="12767">
          <cell r="A12767" t="str">
            <v>CÓDIGO</v>
          </cell>
          <cell r="B12767" t="str">
            <v>|D E S C R I Ç Ã O                                                   |UN</v>
          </cell>
          <cell r="C12767" t="str">
            <v>IDADE</v>
          </cell>
          <cell r="D12767" t="str">
            <v>DE</v>
          </cell>
          <cell r="E12767" t="str">
            <v>|CUSTO TOTA</v>
          </cell>
        </row>
        <row r="12768">
          <cell r="A12768" t="str">
            <v>VÍNCULO...</v>
          </cell>
          <cell r="B12768" t="str">
            <v>..: CAIXA REFERENCIAL</v>
          </cell>
        </row>
        <row r="12769">
          <cell r="A12769">
            <v>89309</v>
          </cell>
          <cell r="B12769" t="str">
            <v>ALVENARIA ESTRUTURAL DE BLOCOS CERÂMICOS 14X19X29, (ESPESSURA DE 14 CM</v>
          </cell>
          <cell r="C12769" t="str">
            <v>M2</v>
          </cell>
          <cell r="D12769" t="str">
            <v>CR</v>
          </cell>
          <cell r="E12769">
            <v>54.8</v>
          </cell>
        </row>
        <row r="12770">
          <cell r="A12770" t="str">
            <v>), PARA PA</v>
          </cell>
          <cell r="B12770" t="str">
            <v>REDES COM ÁREA LÍQUIDA MAIOR OU IGUAL A 6M², SEM VÃOS, UTILI</v>
          </cell>
        </row>
        <row r="12771">
          <cell r="A12771" t="str">
            <v>ZANDO COLH</v>
          </cell>
          <cell r="B12771" t="str">
            <v>ER DE PEDREIRO E ARGAMASSA DE ASSENTAMENTO COM PREPARO MANUA</v>
          </cell>
        </row>
        <row r="12772">
          <cell r="A12772" t="str">
            <v>L. AF_12/2</v>
          </cell>
          <cell r="B12772">
            <v>14</v>
          </cell>
        </row>
        <row r="12773">
          <cell r="A12773">
            <v>89310</v>
          </cell>
          <cell r="B12773" t="str">
            <v>ALVENARIA ESTRUTURAL DE BLOCOS CERÂMICOS 14X19X29, (ESPESSURA DE 14 CM</v>
          </cell>
          <cell r="C12773" t="str">
            <v>M2</v>
          </cell>
          <cell r="D12773" t="str">
            <v>CR</v>
          </cell>
          <cell r="E12773">
            <v>62.81</v>
          </cell>
        </row>
        <row r="12774">
          <cell r="A12774" t="str">
            <v>), PARA PA</v>
          </cell>
          <cell r="B12774" t="str">
            <v>REDES COM ÁREA LÍQUIDA MENOR QUE 6M², COM VÃOS, UTILIZANDO C</v>
          </cell>
        </row>
        <row r="12775">
          <cell r="A12775" t="str">
            <v>OLHER DE P</v>
          </cell>
          <cell r="B12775" t="str">
            <v>EDREIRO E ARGAMASSA DE ASSENTAMENTO COM PREPARO EM BETONEIRA</v>
          </cell>
        </row>
        <row r="12776">
          <cell r="A12776" t="str">
            <v>. AF_12/20</v>
          </cell>
          <cell r="B12776">
            <v>14</v>
          </cell>
        </row>
        <row r="12777">
          <cell r="A12777">
            <v>89311</v>
          </cell>
          <cell r="B12777" t="str">
            <v>ALVENARIA ESTRUTURAL DE BLOCOS CERÂMICOS 14X19X29, (ESPESSURA DE 14 CM</v>
          </cell>
          <cell r="C12777" t="str">
            <v>M2</v>
          </cell>
          <cell r="D12777" t="str">
            <v>CR</v>
          </cell>
          <cell r="E12777">
            <v>65</v>
          </cell>
        </row>
        <row r="12778">
          <cell r="A12778" t="str">
            <v>), PARA PA</v>
          </cell>
          <cell r="B12778" t="str">
            <v>REDES COM ÁREA LÍQUIDA MENOR QUE 6M², COM VÃOS, UTILIZANDO C</v>
          </cell>
        </row>
        <row r="12779">
          <cell r="A12779" t="str">
            <v>OLHER DE P</v>
          </cell>
          <cell r="B12779" t="str">
            <v>EDREIRO E ARGAMASSA DE ASSENTAMENTO COM PREPARO MANUAL. AF_1</v>
          </cell>
        </row>
        <row r="12780">
          <cell r="A12780">
            <v>41671</v>
          </cell>
        </row>
        <row r="12781">
          <cell r="A12781">
            <v>89312</v>
          </cell>
          <cell r="B12781" t="str">
            <v>ALVENARIA ESTRUTURAL DE BLOCOS CERÂMICOS 14X19X29, (ESPESSURA DE 14 CM</v>
          </cell>
          <cell r="C12781" t="str">
            <v>M2</v>
          </cell>
          <cell r="D12781" t="str">
            <v>CR</v>
          </cell>
          <cell r="E12781">
            <v>56.66</v>
          </cell>
        </row>
        <row r="12782">
          <cell r="A12782" t="str">
            <v>), PARA PA</v>
          </cell>
          <cell r="B12782" t="str">
            <v>REDES COM ÁREA LÍQUIDA MAIOR OU IGUAL A 6M², COM VÃOS, UTILI</v>
          </cell>
        </row>
        <row r="12783">
          <cell r="A12783" t="str">
            <v>ZANDO COLH</v>
          </cell>
          <cell r="B12783" t="str">
            <v>ER DE PEDREIRO E ARGAMASSA DE ASSENTAMENTO COM PREPARO EM BE</v>
          </cell>
        </row>
        <row r="12784">
          <cell r="A12784" t="str">
            <v>TONEIRA. A</v>
          </cell>
          <cell r="B12784" t="str">
            <v>F_12/2014</v>
          </cell>
        </row>
        <row r="12785">
          <cell r="A12785">
            <v>89313</v>
          </cell>
          <cell r="B12785" t="str">
            <v>ALVENARIA ESTRUTURAL DE BLOCOS CERÂMICOS 14X19X29, (ESPESSURA DE 14 CM</v>
          </cell>
          <cell r="C12785" t="str">
            <v>M2</v>
          </cell>
          <cell r="D12785" t="str">
            <v>CR</v>
          </cell>
          <cell r="E12785">
            <v>58.86</v>
          </cell>
        </row>
        <row r="12786">
          <cell r="A12786" t="str">
            <v>), PARA PA</v>
          </cell>
          <cell r="B12786" t="str">
            <v>REDES COM ÁREA LÍQUIDA MAIOR OU IGUAL A 6M², COM VÃOS, UTILI</v>
          </cell>
        </row>
        <row r="12787">
          <cell r="A12787" t="str">
            <v>ZANDO COLH</v>
          </cell>
          <cell r="B12787" t="str">
            <v>ER DE PEDREIRO E ARGAMASSA DE ASSENTAMENTO COM PREPARO MANUA</v>
          </cell>
        </row>
        <row r="12788">
          <cell r="A12788" t="str">
            <v>L. AF_12/2</v>
          </cell>
          <cell r="B12788">
            <v>14</v>
          </cell>
        </row>
        <row r="12789">
          <cell r="A12789">
            <v>65</v>
          </cell>
          <cell r="B12789" t="str">
            <v>ALVENARIA DE BLOCOS DE CONCRETO</v>
          </cell>
        </row>
        <row r="12790">
          <cell r="A12790">
            <v>87447</v>
          </cell>
          <cell r="B12790" t="str">
            <v>ALVENARIA DE VEDAÇÃO DE BLOCOS VAZADOS DE CONCRETO DE 9X19X39CM (ESPES</v>
          </cell>
          <cell r="C12790" t="str">
            <v>M2</v>
          </cell>
          <cell r="D12790" t="str">
            <v>CR</v>
          </cell>
          <cell r="E12790">
            <v>36.49</v>
          </cell>
        </row>
        <row r="12791">
          <cell r="A12791" t="str">
            <v>SURA 9CM)</v>
          </cell>
          <cell r="B12791" t="str">
            <v>DE PAREDES COM ÁREA LÍQUIDA MENOR QUE 6M² SEM VÃOS E ARGAMAS</v>
          </cell>
        </row>
        <row r="12792">
          <cell r="A12792" t="str">
            <v>SA DE ASSE</v>
          </cell>
          <cell r="B12792" t="str">
            <v>NTAMENTO COM PREPARO EM BETONEIRA. AF_06/2014</v>
          </cell>
        </row>
        <row r="12793">
          <cell r="A12793">
            <v>87448</v>
          </cell>
          <cell r="B12793" t="str">
            <v>ALVENARIA DE VEDAÇÃO DE BLOCOS VAZADOS DE CONCRETO DE 9X19X39CM (ESPES</v>
          </cell>
          <cell r="C12793" t="str">
            <v>M2</v>
          </cell>
          <cell r="D12793" t="str">
            <v>CR</v>
          </cell>
          <cell r="E12793">
            <v>36.76</v>
          </cell>
        </row>
        <row r="12794">
          <cell r="A12794" t="str">
            <v>SURA 9CM)</v>
          </cell>
          <cell r="B12794" t="str">
            <v>DE PAREDES COM ÁREA LÍQUIDA MENOR QUE 6M² SEM VÃOS E ARGAMAS</v>
          </cell>
        </row>
        <row r="12795">
          <cell r="A12795" t="str">
            <v>SA DE ASSE</v>
          </cell>
          <cell r="B12795" t="str">
            <v>NTAMENTO COM PREPARO MANUAL. AF_06/2014</v>
          </cell>
        </row>
        <row r="12796">
          <cell r="A12796">
            <v>87449</v>
          </cell>
          <cell r="B12796" t="str">
            <v>ALVENARIA DE VEDAÇÃO DE BLOCOS VAZADOS DE CONCRETO DE 14X19X39CM (ESPE</v>
          </cell>
          <cell r="C12796" t="str">
            <v>M2</v>
          </cell>
          <cell r="D12796" t="str">
            <v>CR</v>
          </cell>
          <cell r="E12796">
            <v>46.75</v>
          </cell>
        </row>
        <row r="12797">
          <cell r="A12797" t="str">
            <v>SINAPI - S</v>
          </cell>
          <cell r="B12797" t="str">
            <v>ISTEMA NACIONAL DE PESQUISA DE CUSTOS E ÍNDICES DA CONSTRUÇÃO CIVIL</v>
          </cell>
        </row>
        <row r="12798">
          <cell r="A12798" t="str">
            <v>PCI.817.01</v>
          </cell>
          <cell r="B12798" t="e">
            <v>#NAME?</v>
          </cell>
          <cell r="D12798" t="str">
            <v>EM</v>
          </cell>
          <cell r="E12798" t="str">
            <v>06/2016 AS 13:04:4</v>
          </cell>
        </row>
        <row r="12799">
          <cell r="D12799" t="str">
            <v>TA</v>
          </cell>
          <cell r="E12799" t="str">
            <v>TÉCNICA: 13/06/20</v>
          </cell>
        </row>
        <row r="12800">
          <cell r="A12800" t="str">
            <v>ENCARGOS S</v>
          </cell>
          <cell r="B12800" t="str">
            <v>OCIAIS DESONERADOS: 90,80%(HORA)   52,84%(MÊS)</v>
          </cell>
        </row>
        <row r="12801">
          <cell r="A12801" t="str">
            <v>ABRANGÊNCI</v>
          </cell>
          <cell r="B12801" t="str">
            <v>A : NACIONAL                                              LOCALIDADE  : BELO</v>
          </cell>
          <cell r="C12801" t="str">
            <v>HORI</v>
          </cell>
        </row>
        <row r="12802">
          <cell r="A12802" t="str">
            <v>REF.COLETA</v>
          </cell>
          <cell r="B12802" t="str">
            <v>: MEDIANO</v>
          </cell>
          <cell r="D12802" t="str">
            <v>TA</v>
          </cell>
          <cell r="E12802" t="str">
            <v>: 05/2016</v>
          </cell>
        </row>
        <row r="12803">
          <cell r="A12803" t="str">
            <v>CÓDIGO</v>
          </cell>
          <cell r="B12803" t="str">
            <v>|D E S C R I Ç Ã O                                                   |UN</v>
          </cell>
          <cell r="C12803" t="str">
            <v>IDADE</v>
          </cell>
          <cell r="D12803" t="str">
            <v>DE</v>
          </cell>
          <cell r="E12803" t="str">
            <v>|CUSTO TOTA</v>
          </cell>
        </row>
        <row r="12804">
          <cell r="A12804" t="str">
            <v>VÍNCULO...</v>
          </cell>
          <cell r="B12804" t="str">
            <v>..: CAIXA REFERENCIAL</v>
          </cell>
        </row>
        <row r="12805">
          <cell r="A12805" t="str">
            <v>SSURA 14CM</v>
          </cell>
          <cell r="B12805" t="str">
            <v>) DE PAREDES COM ÁREA LÍQUIDA MENOR QUE 6M² SEM VÃOS E ARGAM</v>
          </cell>
        </row>
        <row r="12806">
          <cell r="A12806" t="str">
            <v>ASSA DE AS</v>
          </cell>
          <cell r="B12806" t="str">
            <v>SENTAMENTO COM PREPARO EM BETONEIRA. AF_06/2014</v>
          </cell>
        </row>
        <row r="12807">
          <cell r="A12807">
            <v>87450</v>
          </cell>
          <cell r="B12807" t="str">
            <v>ALVENARIA DE VEDAÇÃO DE BLOCOS VAZADOS DE CONCRETO DE 14X19X39CM (ESPE</v>
          </cell>
          <cell r="C12807" t="str">
            <v>M2</v>
          </cell>
          <cell r="D12807" t="str">
            <v>CR</v>
          </cell>
          <cell r="E12807">
            <v>47.42</v>
          </cell>
        </row>
        <row r="12808">
          <cell r="A12808" t="str">
            <v>SSURA 14CM</v>
          </cell>
          <cell r="B12808" t="str">
            <v>) DE PAREDES COM ÁREA LÍQUIDA MENOR QUE 6M² SEM VÃOS E ARGAM</v>
          </cell>
        </row>
        <row r="12809">
          <cell r="A12809" t="str">
            <v>ASSA DE AS</v>
          </cell>
          <cell r="B12809" t="str">
            <v>SENTAMENTO COM PREPARO MANUAL. AF_06/2014</v>
          </cell>
        </row>
        <row r="12810">
          <cell r="A12810">
            <v>87451</v>
          </cell>
          <cell r="B12810" t="str">
            <v>ALVENARIA DE VEDAÇÃO DE BLOCOS VAZADOS DE CONCRETO DE 19X19X39CM (ESPE</v>
          </cell>
          <cell r="C12810" t="str">
            <v>M2</v>
          </cell>
          <cell r="D12810" t="str">
            <v>CR</v>
          </cell>
          <cell r="E12810">
            <v>56.66</v>
          </cell>
        </row>
        <row r="12811">
          <cell r="A12811" t="str">
            <v>SSURA 19CM</v>
          </cell>
          <cell r="B12811" t="str">
            <v>) DE PAREDES COM ÁREA LÍQUIDA MENOR QUE 6M² SEM VÃOS E ARGAM</v>
          </cell>
        </row>
        <row r="12812">
          <cell r="A12812" t="str">
            <v>ASSA DE AS</v>
          </cell>
          <cell r="B12812" t="str">
            <v>SENTAMENTO COM PREPARO EM BETONEIRA. AF_06/2014</v>
          </cell>
        </row>
        <row r="12813">
          <cell r="A12813">
            <v>87452</v>
          </cell>
          <cell r="B12813" t="str">
            <v>ALVENARIA DE VEDAÇÃO DE BLOCOS VAZADOS DE CONCRETO DE 19X19X39CM (ESPE</v>
          </cell>
          <cell r="C12813" t="str">
            <v>M2</v>
          </cell>
          <cell r="D12813" t="str">
            <v>CR</v>
          </cell>
          <cell r="E12813">
            <v>56.94</v>
          </cell>
        </row>
        <row r="12814">
          <cell r="A12814" t="str">
            <v>SSURA 19CM</v>
          </cell>
          <cell r="B12814" t="str">
            <v>) DE PAREDES COM ÁREA LÍQUIDA MENOR QUE 6M² SEM VÃOS E ARGAM</v>
          </cell>
        </row>
        <row r="12815">
          <cell r="A12815" t="str">
            <v>ASSA DE AS</v>
          </cell>
          <cell r="B12815" t="str">
            <v>SENTAMENTO COM PREPARO MANUAL. AF_06/2014</v>
          </cell>
        </row>
        <row r="12816">
          <cell r="A12816">
            <v>87453</v>
          </cell>
          <cell r="B12816" t="str">
            <v>ALVENARIA DE VEDAÇÃO DE BLOCOS VAZADOS DE CONCRETO DE 9X19X39CM (ESPES</v>
          </cell>
          <cell r="C12816" t="str">
            <v>M2</v>
          </cell>
          <cell r="D12816" t="str">
            <v>CR</v>
          </cell>
          <cell r="E12816">
            <v>33.729999999999997</v>
          </cell>
        </row>
        <row r="12817">
          <cell r="A12817" t="str">
            <v>SURA 9CM)</v>
          </cell>
          <cell r="B12817" t="str">
            <v>DE PAREDES COM ÁREA LÍQUIDA MAIOR OU IGUAL A 6M² SEM VÃOS E</v>
          </cell>
        </row>
        <row r="12818">
          <cell r="A12818" t="str">
            <v>ARGAMASSA</v>
          </cell>
          <cell r="B12818" t="str">
            <v>DE ASSENTAMENTO COM PREPARO EM BETONEIRA. AF_06/2014</v>
          </cell>
        </row>
        <row r="12819">
          <cell r="A12819">
            <v>87454</v>
          </cell>
          <cell r="B12819" t="str">
            <v>ALVENARIA DE VEDAÇÃO DE BLOCOS VAZADOS DE CONCRETO DE 9X19X39CM (ESPES</v>
          </cell>
          <cell r="C12819" t="str">
            <v>M2</v>
          </cell>
          <cell r="D12819" t="str">
            <v>CR</v>
          </cell>
          <cell r="E12819">
            <v>34.31</v>
          </cell>
        </row>
        <row r="12820">
          <cell r="A12820" t="str">
            <v>SURA 9CM)</v>
          </cell>
          <cell r="B12820" t="str">
            <v>DE PAREDES COM ÁREA LÍQUIDA MAIOR OU IGUAL A 6M² SEM VÃOS E</v>
          </cell>
        </row>
        <row r="12821">
          <cell r="A12821" t="str">
            <v>ARGAMASSA</v>
          </cell>
          <cell r="B12821" t="str">
            <v>DE ASSENTAMENTO COM PREPARO MANUAL. AF_06/2014</v>
          </cell>
        </row>
        <row r="12822">
          <cell r="A12822">
            <v>87455</v>
          </cell>
          <cell r="B12822" t="str">
            <v>ALVENARIA DE VEDAÇÃO DE BLOCOS VAZADOS DE CONCRETO DE 14X19X39CM (ESPE</v>
          </cell>
          <cell r="C12822" t="str">
            <v>M2</v>
          </cell>
          <cell r="D12822" t="str">
            <v>CR</v>
          </cell>
          <cell r="E12822">
            <v>43.32</v>
          </cell>
        </row>
        <row r="12823">
          <cell r="A12823" t="str">
            <v>SSURA 14CM</v>
          </cell>
          <cell r="B12823" t="str">
            <v>) DE PAREDES COM ÁREA LÍQUIDA MAIOR OU IGUAL A 6M² SEM VÃOS</v>
          </cell>
        </row>
        <row r="12824">
          <cell r="A12824" t="str">
            <v>E ARGAMASS</v>
          </cell>
          <cell r="B12824" t="str">
            <v>A DE ASSENTAMENTO COM PREPARO EM BETONEIRA. AF_06/2014</v>
          </cell>
        </row>
        <row r="12825">
          <cell r="A12825">
            <v>87456</v>
          </cell>
          <cell r="B12825" t="str">
            <v>ALVENARIA DE VEDAÇÃO DE BLOCOS VAZADOS DE CONCRETO DE 14X19X39CM (ESPE</v>
          </cell>
          <cell r="C12825" t="str">
            <v>M2</v>
          </cell>
          <cell r="D12825" t="str">
            <v>CR</v>
          </cell>
          <cell r="E12825">
            <v>44.21</v>
          </cell>
        </row>
        <row r="12826">
          <cell r="A12826" t="str">
            <v>SSURA 14CM</v>
          </cell>
          <cell r="B12826" t="str">
            <v>) DE PAREDES COM ÁREA LÍQUIDA MAIOR OU IGUAL A 6M² SEM VÃOS</v>
          </cell>
        </row>
        <row r="12827">
          <cell r="A12827" t="str">
            <v>E ARGAMASS</v>
          </cell>
          <cell r="B12827" t="str">
            <v>A DE ASSENTAMENTO COM PREPARO MANUAL. AF_06/2014</v>
          </cell>
        </row>
        <row r="12828">
          <cell r="A12828">
            <v>87457</v>
          </cell>
          <cell r="B12828" t="str">
            <v>ALVENARIA DE VEDAÇÃO DE BLOCOS VAZADOS DE CONCRETO DE 19X19X39CM (ESPE</v>
          </cell>
          <cell r="C12828" t="str">
            <v>M2</v>
          </cell>
          <cell r="D12828" t="str">
            <v>CR</v>
          </cell>
          <cell r="E12828">
            <v>52.62</v>
          </cell>
        </row>
        <row r="12829">
          <cell r="A12829" t="str">
            <v>SSURA 19CM</v>
          </cell>
          <cell r="B12829" t="str">
            <v>) DE PAREDES COM ÁREA LÍQUIDA MAIOR OU IGUAL A 6M² SEM VÃOS</v>
          </cell>
        </row>
        <row r="12830">
          <cell r="A12830" t="str">
            <v>E ARGAMASS</v>
          </cell>
          <cell r="B12830" t="str">
            <v>A DE ASSENTAMENTO COM PREPARO EM BETONEIRA. AF_06/2014</v>
          </cell>
        </row>
        <row r="12831">
          <cell r="A12831">
            <v>87458</v>
          </cell>
          <cell r="B12831" t="str">
            <v>ALVENARIA DE VEDAÇÃO DE BLOCOS VAZADOS DE CONCRETO DE 19X19X39CM (ESPE</v>
          </cell>
          <cell r="C12831" t="str">
            <v>M2</v>
          </cell>
          <cell r="D12831" t="str">
            <v>CR</v>
          </cell>
          <cell r="E12831">
            <v>53.46</v>
          </cell>
        </row>
        <row r="12832">
          <cell r="A12832" t="str">
            <v>SSURA 19CM</v>
          </cell>
          <cell r="B12832" t="str">
            <v>) DE PAREDES COM ÁREA LÍQUIDA MAIOR OU IGUAL A 6M² SEM VÃOS</v>
          </cell>
        </row>
        <row r="12833">
          <cell r="A12833" t="str">
            <v>SINAPI - S</v>
          </cell>
          <cell r="B12833" t="str">
            <v>ISTEMA NACIONAL DE PESQUISA DE CUSTOS E ÍNDICES DA CONSTRUÇÃO CIVIL</v>
          </cell>
        </row>
        <row r="12834">
          <cell r="A12834" t="str">
            <v>PCI.817.01</v>
          </cell>
          <cell r="B12834" t="e">
            <v>#NAME?</v>
          </cell>
          <cell r="D12834" t="str">
            <v>EM</v>
          </cell>
          <cell r="E12834" t="str">
            <v>06/2016 AS 13:04:4</v>
          </cell>
        </row>
        <row r="12835">
          <cell r="D12835" t="str">
            <v>TA</v>
          </cell>
          <cell r="E12835" t="str">
            <v>TÉCNICA: 13/06/20</v>
          </cell>
        </row>
        <row r="12836">
          <cell r="A12836" t="str">
            <v>ENCARGOS S</v>
          </cell>
          <cell r="B12836" t="str">
            <v>OCIAIS DESONERADOS: 90,80%(HORA)   52,84%(MÊS)</v>
          </cell>
        </row>
        <row r="12837">
          <cell r="A12837" t="str">
            <v>ABRANGÊNCI</v>
          </cell>
          <cell r="B12837" t="str">
            <v>A : NACIONAL                                              LOCALIDADE  : BELO</v>
          </cell>
          <cell r="C12837" t="str">
            <v>HORI</v>
          </cell>
        </row>
        <row r="12838">
          <cell r="A12838" t="str">
            <v>REF.COLETA</v>
          </cell>
          <cell r="B12838" t="str">
            <v>: MEDIANO</v>
          </cell>
          <cell r="D12838" t="str">
            <v>TA</v>
          </cell>
          <cell r="E12838" t="str">
            <v>: 05/2016</v>
          </cell>
        </row>
        <row r="12839">
          <cell r="A12839" t="str">
            <v>CÓDIGO</v>
          </cell>
          <cell r="B12839" t="str">
            <v>|D E S C R I Ç Ã O                                                   |UN</v>
          </cell>
          <cell r="C12839" t="str">
            <v>IDADE</v>
          </cell>
          <cell r="D12839" t="str">
            <v>DE</v>
          </cell>
          <cell r="E12839" t="str">
            <v>|CUSTO TOTA</v>
          </cell>
        </row>
        <row r="12840">
          <cell r="A12840" t="str">
            <v>VÍNCULO...</v>
          </cell>
          <cell r="B12840" t="str">
            <v>..: CAIXA REFERENCIAL</v>
          </cell>
        </row>
        <row r="12841">
          <cell r="A12841" t="str">
            <v>E ARGAMASS</v>
          </cell>
          <cell r="B12841" t="str">
            <v>A DE ASSENTAMENTO COM PREPARO MANUAL. AF_06/2014</v>
          </cell>
        </row>
        <row r="12842">
          <cell r="A12842">
            <v>87459</v>
          </cell>
          <cell r="B12842" t="str">
            <v>ALVENARIA DE VEDAÇÃO DE BLOCOS VAZADOS DE CONCRETO DE 9X19X39CM (ESPES</v>
          </cell>
          <cell r="C12842" t="str">
            <v>M2</v>
          </cell>
          <cell r="D12842" t="str">
            <v>CR</v>
          </cell>
          <cell r="E12842">
            <v>40.93</v>
          </cell>
        </row>
        <row r="12843">
          <cell r="A12843" t="str">
            <v>SURA 9CM)</v>
          </cell>
          <cell r="B12843" t="str">
            <v>DE PAREDES COM ÁREA LÍQUIDA MENOR QUE 6M² COM VÃOS E ARGAMAS</v>
          </cell>
        </row>
        <row r="12844">
          <cell r="A12844" t="str">
            <v>SA DE ASSE</v>
          </cell>
          <cell r="B12844" t="str">
            <v>NTAMENTO COM PREPARO EM BETONEIRA. AF_06/2014</v>
          </cell>
        </row>
        <row r="12845">
          <cell r="A12845">
            <v>87460</v>
          </cell>
          <cell r="B12845" t="str">
            <v>ALVENARIA DE VEDAÇÃO DE BLOCOS VAZADOS DE CONCRETO DE 9X19X39CM (ESPES</v>
          </cell>
          <cell r="C12845" t="str">
            <v>M2</v>
          </cell>
          <cell r="D12845" t="str">
            <v>CR</v>
          </cell>
          <cell r="E12845">
            <v>41.5</v>
          </cell>
        </row>
        <row r="12846">
          <cell r="A12846" t="str">
            <v>SURA 9CM)</v>
          </cell>
          <cell r="B12846" t="str">
            <v>DE PAREDES COM ÁREA LÍQUIDA MENOR QUE 6M² COM VÃOS E ARGAMAS</v>
          </cell>
        </row>
        <row r="12847">
          <cell r="A12847" t="str">
            <v>SA DE ASSE</v>
          </cell>
          <cell r="B12847" t="str">
            <v>NTAMENTO COM PREPARO MANUAL. AF_06/2014</v>
          </cell>
        </row>
        <row r="12848">
          <cell r="A12848">
            <v>87461</v>
          </cell>
          <cell r="B12848" t="str">
            <v>ALVENARIA DE VEDAÇÃO DE BLOCOS VAZADOS DE CONCRETO DE 14X19X39CM (ESPE</v>
          </cell>
          <cell r="C12848" t="str">
            <v>M2</v>
          </cell>
          <cell r="D12848" t="str">
            <v>CR</v>
          </cell>
          <cell r="E12848">
            <v>51.21</v>
          </cell>
        </row>
        <row r="12849">
          <cell r="A12849" t="str">
            <v>SSURA 14CM</v>
          </cell>
          <cell r="B12849" t="str">
            <v>) DE PAREDES COM ÁREA LÍQUIDA MENOR QUE 6M² COM VÃOS E ARGAM</v>
          </cell>
        </row>
        <row r="12850">
          <cell r="A12850" t="str">
            <v>ASSA DE AS</v>
          </cell>
          <cell r="B12850" t="str">
            <v>SENTAMENTO COM PREPARO EM BETONEIRA. AF_06/2014</v>
          </cell>
        </row>
        <row r="12851">
          <cell r="A12851">
            <v>87462</v>
          </cell>
          <cell r="B12851" t="str">
            <v>ALVENARIA DE VEDAÇÃO DE BLOCOS VAZADOS DE CONCRETO DE 14X19X39CM (ESPE</v>
          </cell>
          <cell r="C12851" t="str">
            <v>M2</v>
          </cell>
          <cell r="D12851" t="str">
            <v>CR</v>
          </cell>
          <cell r="E12851">
            <v>51.88</v>
          </cell>
        </row>
        <row r="12852">
          <cell r="A12852" t="str">
            <v>SSURA 14CM</v>
          </cell>
          <cell r="B12852" t="str">
            <v>) DE PAREDES COM ÁREA LÍQUIDA MENOR QUE 6M² COM VÃOS E ARGAM</v>
          </cell>
        </row>
        <row r="12853">
          <cell r="A12853" t="str">
            <v>ASSA DE AS</v>
          </cell>
          <cell r="B12853" t="str">
            <v>SENTAMENTO COM PREPARO MANUAL. AF_06/2014</v>
          </cell>
        </row>
        <row r="12854">
          <cell r="A12854">
            <v>87463</v>
          </cell>
          <cell r="B12854" t="str">
            <v>ALVENARIA DE VEDAÇÃO DE BLOCOS VAZADOS DE CONCRETO DE 19X19X39CM (ESPE</v>
          </cell>
          <cell r="C12854" t="str">
            <v>M2</v>
          </cell>
          <cell r="D12854" t="str">
            <v>CR</v>
          </cell>
          <cell r="E12854">
            <v>60.6</v>
          </cell>
        </row>
        <row r="12855">
          <cell r="A12855" t="str">
            <v>SSURA 19CM</v>
          </cell>
          <cell r="B12855" t="str">
            <v>) DE PAREDES COM ÁREA LÍQUIDA MENOR QUE 6M² COM VÃOS E ARGAM</v>
          </cell>
        </row>
        <row r="12856">
          <cell r="A12856" t="str">
            <v>ASSA DE AS</v>
          </cell>
          <cell r="B12856" t="str">
            <v>SENTAMENTO COM PREPARO EM BETONEIRA. AF_06/2014</v>
          </cell>
        </row>
        <row r="12857">
          <cell r="A12857">
            <v>87464</v>
          </cell>
          <cell r="B12857" t="str">
            <v>ALVENARIA DE VEDAÇÃO DE BLOCOS VAZADOS DE CONCRETO DE 19X19X39CM (ESPE</v>
          </cell>
          <cell r="C12857" t="str">
            <v>M2</v>
          </cell>
          <cell r="D12857" t="str">
            <v>CR</v>
          </cell>
          <cell r="E12857">
            <v>61.44</v>
          </cell>
        </row>
        <row r="12858">
          <cell r="A12858" t="str">
            <v>SSURA 19CM</v>
          </cell>
          <cell r="B12858" t="str">
            <v>) DE PAREDES COM ÁREA LÍQUIDA MENOR QUE 6M² COM VÃOS E ARGAM</v>
          </cell>
        </row>
        <row r="12859">
          <cell r="A12859" t="str">
            <v>ASSA DE AS</v>
          </cell>
          <cell r="B12859" t="str">
            <v>SENTAMENTO COM PREPARO MANUAL. AF_06/2014</v>
          </cell>
        </row>
        <row r="12860">
          <cell r="A12860">
            <v>87465</v>
          </cell>
          <cell r="B12860" t="str">
            <v>ALVENARIA DE VEDAÇÃO DE BLOCOS VAZADOS DE CONCRETO DE 9X19X39CM (ESPES</v>
          </cell>
          <cell r="C12860" t="str">
            <v>M2</v>
          </cell>
          <cell r="D12860" t="str">
            <v>CR</v>
          </cell>
          <cell r="E12860">
            <v>36.229999999999997</v>
          </cell>
        </row>
        <row r="12861">
          <cell r="A12861" t="str">
            <v>SURA 9CM)</v>
          </cell>
          <cell r="B12861" t="str">
            <v>DE PAREDES COM ÁREA LÍQUIDA MAIOR OU IGUAL A 6M² COM VÃOS E</v>
          </cell>
        </row>
        <row r="12862">
          <cell r="A12862" t="str">
            <v>ARGAMASSA</v>
          </cell>
          <cell r="B12862" t="str">
            <v>DE ASSENTAMENTO COM PREPARO EM BETONEIRA. AF_06/2014</v>
          </cell>
        </row>
        <row r="12863">
          <cell r="A12863">
            <v>87466</v>
          </cell>
          <cell r="B12863" t="str">
            <v>ALVENARIA DE VEDAÇÃO DE BLOCOS VAZADOS DE CONCRETO DE 9X19X39CM (ESPES</v>
          </cell>
          <cell r="C12863" t="str">
            <v>M2</v>
          </cell>
          <cell r="D12863" t="str">
            <v>CR</v>
          </cell>
          <cell r="E12863">
            <v>36.799999999999997</v>
          </cell>
        </row>
        <row r="12864">
          <cell r="A12864" t="str">
            <v>SURA 9CM)</v>
          </cell>
          <cell r="B12864" t="str">
            <v>DE PAREDES COM ÁREA LÍQUIDA MAIOR OU IGUAL A 6M² COM VÃOS E</v>
          </cell>
        </row>
        <row r="12865">
          <cell r="A12865" t="str">
            <v>ARGAMASSA</v>
          </cell>
          <cell r="B12865" t="str">
            <v>DE ASSENTAMENTO COM PREPARO MANUAL. AF_06/2014</v>
          </cell>
        </row>
        <row r="12866">
          <cell r="A12866">
            <v>87467</v>
          </cell>
          <cell r="B12866" t="str">
            <v>ALVENARIA DE VEDAÇÃO DE BLOCOS VAZADOS DE CONCRETO DE 14X19X39CM (ESPE</v>
          </cell>
          <cell r="C12866" t="str">
            <v>M2</v>
          </cell>
          <cell r="D12866" t="str">
            <v>CR</v>
          </cell>
          <cell r="E12866">
            <v>46.06</v>
          </cell>
        </row>
        <row r="12867">
          <cell r="A12867" t="str">
            <v>SSURA 14CM</v>
          </cell>
          <cell r="B12867" t="str">
            <v>) DE PAREDES COM ÁREA LÍQUIDA MAIOR OU IGUAL A 6M² COM VÃOS</v>
          </cell>
        </row>
        <row r="12868">
          <cell r="A12868" t="str">
            <v>E ARGAMASS</v>
          </cell>
          <cell r="B12868" t="str">
            <v>A DE ASSENTAMENTO COM PREPARO EM BETONEIRA. AF_06/2014</v>
          </cell>
        </row>
        <row r="12869">
          <cell r="A12869" t="str">
            <v>SINAPI - S</v>
          </cell>
          <cell r="B12869" t="str">
            <v>ISTEMA NACIONAL DE PESQUISA DE CUSTOS E ÍNDICES DA CONSTRUÇÃO CIVIL</v>
          </cell>
        </row>
        <row r="12870">
          <cell r="A12870" t="str">
            <v>PCI.817.01</v>
          </cell>
          <cell r="B12870" t="e">
            <v>#NAME?</v>
          </cell>
          <cell r="D12870" t="str">
            <v>EM</v>
          </cell>
          <cell r="E12870" t="str">
            <v>06/2016 AS 13:04:4</v>
          </cell>
        </row>
        <row r="12871">
          <cell r="D12871" t="str">
            <v>TA</v>
          </cell>
          <cell r="E12871" t="str">
            <v>TÉCNICA: 13/06/20</v>
          </cell>
        </row>
        <row r="12872">
          <cell r="A12872" t="str">
            <v>ENCARGOS S</v>
          </cell>
          <cell r="B12872" t="str">
            <v>OCIAIS DESONERADOS: 90,80%(HORA)   52,84%(MÊS)</v>
          </cell>
        </row>
        <row r="12873">
          <cell r="A12873" t="str">
            <v>ABRANGÊNCI</v>
          </cell>
          <cell r="B12873" t="str">
            <v>A : NACIONAL                                              LOCALIDADE  : BELO</v>
          </cell>
          <cell r="C12873" t="str">
            <v>HORI</v>
          </cell>
        </row>
        <row r="12874">
          <cell r="A12874" t="str">
            <v>REF.COLETA</v>
          </cell>
          <cell r="B12874" t="str">
            <v>: MEDIANO</v>
          </cell>
          <cell r="D12874" t="str">
            <v>TA</v>
          </cell>
          <cell r="E12874" t="str">
            <v>: 05/2016</v>
          </cell>
        </row>
        <row r="12875">
          <cell r="A12875" t="str">
            <v>CÓDIGO</v>
          </cell>
          <cell r="B12875" t="str">
            <v>|D E S C R I Ç Ã O                                                   |UN</v>
          </cell>
          <cell r="C12875" t="str">
            <v>IDADE</v>
          </cell>
          <cell r="D12875" t="str">
            <v>DE</v>
          </cell>
          <cell r="E12875" t="str">
            <v>|CUSTO TOTA</v>
          </cell>
        </row>
        <row r="12876">
          <cell r="A12876" t="str">
            <v>VÍNCULO...</v>
          </cell>
          <cell r="B12876" t="str">
            <v>..: CAIXA REFERENCIAL</v>
          </cell>
        </row>
        <row r="12877">
          <cell r="A12877">
            <v>87468</v>
          </cell>
          <cell r="B12877" t="str">
            <v>ALVENARIA DE VEDAÇÃO DE BLOCOS VAZADOS DE CONCRETO DE 14X19X39CM (ESPE</v>
          </cell>
          <cell r="C12877" t="str">
            <v>M2</v>
          </cell>
          <cell r="D12877" t="str">
            <v>CR</v>
          </cell>
          <cell r="E12877">
            <v>46.73</v>
          </cell>
        </row>
        <row r="12878">
          <cell r="A12878" t="str">
            <v>SSURA 14CM</v>
          </cell>
          <cell r="B12878" t="str">
            <v>) DE PAREDES COM ÁREA LÍQUIDA MAIOR OU IGUAL A 6M² COM VÃOS</v>
          </cell>
        </row>
        <row r="12879">
          <cell r="A12879" t="str">
            <v>E ARGAMASS</v>
          </cell>
          <cell r="B12879" t="str">
            <v>A DE ASSENTAMENTO COM PREPARO MANUAL. AF_06/2014</v>
          </cell>
        </row>
        <row r="12880">
          <cell r="A12880">
            <v>87469</v>
          </cell>
          <cell r="B12880" t="str">
            <v>ALVENARIA DE VEDAÇÃO DE BLOCOS VAZADOS DE CONCRETO DE 19X19X39CM (ESPE</v>
          </cell>
          <cell r="C12880" t="str">
            <v>M2</v>
          </cell>
          <cell r="D12880" t="str">
            <v>CR</v>
          </cell>
          <cell r="E12880">
            <v>55.47</v>
          </cell>
        </row>
        <row r="12881">
          <cell r="A12881" t="str">
            <v>SSURA 19CM</v>
          </cell>
          <cell r="B12881" t="str">
            <v>) DE PAREDES COM ÁREA LÍQUIDA MAIOR OU IGUAL A 6M² COM VÃOS</v>
          </cell>
        </row>
        <row r="12882">
          <cell r="A12882" t="str">
            <v>E ARGAMASS</v>
          </cell>
          <cell r="B12882" t="str">
            <v>A DE ASSENTAMENTO COM PREPARO EM BETONEIRA. AF_06/2014</v>
          </cell>
        </row>
        <row r="12883">
          <cell r="A12883">
            <v>87470</v>
          </cell>
          <cell r="B12883" t="str">
            <v>ALVENARIA DE VEDAÇÃO DE BLOCOS VAZADOS DE CONCRETO DE 19X19X39CM (ESPE</v>
          </cell>
          <cell r="C12883" t="str">
            <v>M2</v>
          </cell>
          <cell r="D12883" t="str">
            <v>CR</v>
          </cell>
          <cell r="E12883">
            <v>56.31</v>
          </cell>
        </row>
        <row r="12884">
          <cell r="A12884" t="str">
            <v>SSURA 19CM</v>
          </cell>
          <cell r="B12884" t="str">
            <v>) DE PAREDES COM ÁREA LÍQUIDA MAIOR OU IGUAL A 6M² COM VÃOS</v>
          </cell>
        </row>
        <row r="12885">
          <cell r="A12885" t="str">
            <v>E ARGAMASS</v>
          </cell>
          <cell r="B12885" t="str">
            <v>A DE ASSENTAMENTO COM PREPARO MANUAL. AF_06/2014</v>
          </cell>
        </row>
        <row r="12886">
          <cell r="A12886">
            <v>89044</v>
          </cell>
          <cell r="B12886" t="str">
            <v>(COMPOSIÇÃO REPRESENTATIVA) DO SERVIÇO DE ALVENARIA DE VEDAÇÃO DE BLOC</v>
          </cell>
          <cell r="C12886" t="str">
            <v>M2</v>
          </cell>
          <cell r="D12886" t="str">
            <v>CR</v>
          </cell>
          <cell r="E12886">
            <v>36.35</v>
          </cell>
        </row>
        <row r="12887">
          <cell r="A12887" t="str">
            <v>OS VAZADOS</v>
          </cell>
          <cell r="B12887" t="str">
            <v>DE CONCRETO DE 9X19X39CM (ESPESSURA 9CM), PARA EDIFICAÇÃO H</v>
          </cell>
        </row>
        <row r="12888">
          <cell r="A12888" t="str">
            <v>ABITACIONA</v>
          </cell>
          <cell r="B12888" t="str">
            <v>L MULTIFAMILIAR (PRÉDIO). AF_11/2014</v>
          </cell>
        </row>
        <row r="12889">
          <cell r="A12889">
            <v>89169</v>
          </cell>
          <cell r="B12889" t="str">
            <v>(COMPOSIÇÃO REPRESENTATIVA) DO SERVIÇO DE ALVENARIA DE VEDAÇÃO DE BLOC</v>
          </cell>
          <cell r="C12889" t="str">
            <v>M2</v>
          </cell>
          <cell r="D12889" t="str">
            <v>CR</v>
          </cell>
          <cell r="E12889">
            <v>36.950000000000003</v>
          </cell>
        </row>
        <row r="12890">
          <cell r="A12890" t="str">
            <v>OS VAZADOS</v>
          </cell>
          <cell r="B12890" t="str">
            <v>DE CONCRETO DE 9X19X39CM (ESPESSURA 9CM), PARA EDIFICAÇÃO H</v>
          </cell>
        </row>
        <row r="12891">
          <cell r="A12891" t="str">
            <v>ABITACIONA</v>
          </cell>
          <cell r="B12891" t="str">
            <v>L UNIFAMILIAR (CASA) E EDIFICAÇÃO PÚBLICA PADRÃO. AF_11/2014</v>
          </cell>
        </row>
        <row r="12892">
          <cell r="A12892">
            <v>89978</v>
          </cell>
          <cell r="B12892" t="str">
            <v>(COMPOSIÇÃO REPRESENTATIVA) DO SERVIÇO DE ALVENARIA DE VEDAÇÃO DE BLOC</v>
          </cell>
          <cell r="C12892" t="str">
            <v>M2</v>
          </cell>
          <cell r="D12892" t="str">
            <v>CR</v>
          </cell>
          <cell r="E12892">
            <v>46.94</v>
          </cell>
        </row>
        <row r="12893">
          <cell r="A12893" t="str">
            <v>OS VAZADOS</v>
          </cell>
          <cell r="B12893" t="str">
            <v>DE CONCRETO DE 14X19X39CM (ESPESSURA 14CM), PARA EDIFICAÇÃO</v>
          </cell>
        </row>
        <row r="12894">
          <cell r="A12894" t="str">
            <v>HABITACION</v>
          </cell>
          <cell r="B12894" t="str">
            <v>AL UNIFAMILIAR (CASA) E EDIFICAÇÃO PÚBLICA PADRÃO. AF_12/20</v>
          </cell>
        </row>
        <row r="12895">
          <cell r="A12895">
            <v>14</v>
          </cell>
        </row>
        <row r="12896">
          <cell r="A12896">
            <v>66</v>
          </cell>
          <cell r="B12896" t="str">
            <v>ALVENARIA DE ELEMENTOS VAZADOS DE CONCRETO</v>
          </cell>
        </row>
        <row r="12897">
          <cell r="A12897">
            <v>73937</v>
          </cell>
          <cell r="B12897" t="str">
            <v>ALVENARIA ELEMENTO VAZADO CONCRETO (COBOGO)</v>
          </cell>
        </row>
        <row r="12898">
          <cell r="A12898" t="str">
            <v>73937/001</v>
          </cell>
          <cell r="B12898" t="str">
            <v>COBOGO DE CONCRETO (ELEMENTO VAZADO), 7X50X50CM, ASSENTADO COM ARGAMAS</v>
          </cell>
          <cell r="C12898" t="str">
            <v>M2</v>
          </cell>
          <cell r="D12898" t="str">
            <v>CR</v>
          </cell>
          <cell r="E12898">
            <v>81.17</v>
          </cell>
        </row>
        <row r="12899">
          <cell r="A12899" t="str">
            <v>SA TRACO 1</v>
          </cell>
          <cell r="B12899" t="str">
            <v>:4 (CIMENTO E AREIA)</v>
          </cell>
        </row>
        <row r="12900">
          <cell r="A12900" t="str">
            <v>73937/003</v>
          </cell>
          <cell r="B12900" t="str">
            <v>COBOGO DE CONCRETO (ELEMENTO VAZADO), 7X50X50CM, ASSENTADO COM ARGAMAS</v>
          </cell>
          <cell r="C12900" t="str">
            <v>M2</v>
          </cell>
          <cell r="D12900" t="str">
            <v>CR</v>
          </cell>
          <cell r="E12900">
            <v>81.33</v>
          </cell>
        </row>
        <row r="12901">
          <cell r="A12901" t="str">
            <v>SA TRACO 1</v>
          </cell>
          <cell r="B12901" t="str">
            <v>:3 (CIMENTO E AREIA)</v>
          </cell>
        </row>
        <row r="12902">
          <cell r="A12902" t="str">
            <v>73937/004</v>
          </cell>
          <cell r="B12902" t="str">
            <v>COBOGO DE CONCRETO (ELEMENTO VAZADO), 6X29X29CM, ASSENTADO COM ARGAMAS</v>
          </cell>
          <cell r="C12902" t="str">
            <v>M2</v>
          </cell>
          <cell r="D12902" t="str">
            <v>CR</v>
          </cell>
          <cell r="E12902">
            <v>78.319999999999993</v>
          </cell>
        </row>
        <row r="12903">
          <cell r="A12903" t="str">
            <v>SA TRACO 1</v>
          </cell>
          <cell r="B12903" t="str">
            <v>:7 (CIMENTO E AREIA)</v>
          </cell>
        </row>
        <row r="12904">
          <cell r="A12904" t="str">
            <v>73937/005</v>
          </cell>
          <cell r="B12904" t="str">
            <v>COBOGO DE CONCRETO (ELEMENTO VAZADO), 10X29X39CM ABERTURA COM VIDRO, A</v>
          </cell>
          <cell r="C12904" t="str">
            <v>M2</v>
          </cell>
          <cell r="D12904" t="str">
            <v>CR</v>
          </cell>
          <cell r="E12904">
            <v>140.94999999999999</v>
          </cell>
        </row>
        <row r="12905">
          <cell r="A12905" t="str">
            <v>SINAPI - S</v>
          </cell>
          <cell r="B12905" t="str">
            <v>ISTEMA NACIONAL DE PESQUISA DE CUSTOS E ÍNDICES DA CONSTRUÇÃO CIVIL</v>
          </cell>
        </row>
        <row r="12906">
          <cell r="A12906" t="str">
            <v>PCI.817.01</v>
          </cell>
          <cell r="B12906" t="e">
            <v>#NAME?</v>
          </cell>
          <cell r="D12906" t="str">
            <v>EM</v>
          </cell>
          <cell r="E12906" t="str">
            <v>06/2016 AS 13:04:4</v>
          </cell>
        </row>
        <row r="12907">
          <cell r="D12907" t="str">
            <v>TA</v>
          </cell>
          <cell r="E12907" t="str">
            <v>TÉCNICA: 13/06/20</v>
          </cell>
        </row>
        <row r="12908">
          <cell r="A12908" t="str">
            <v>ENCARGOS S</v>
          </cell>
          <cell r="B12908" t="str">
            <v>OCIAIS DESONERADOS: 90,80%(HORA)   52,84%(MÊS)</v>
          </cell>
        </row>
        <row r="12909">
          <cell r="A12909" t="str">
            <v>ABRANGÊNCI</v>
          </cell>
          <cell r="B12909" t="str">
            <v>A : NACIONAL                                              LOCALIDADE  : BELO</v>
          </cell>
          <cell r="C12909" t="str">
            <v>HORI</v>
          </cell>
        </row>
        <row r="12910">
          <cell r="A12910" t="str">
            <v>REF.COLETA</v>
          </cell>
          <cell r="B12910" t="str">
            <v>: MEDIANO</v>
          </cell>
          <cell r="D12910" t="str">
            <v>TA</v>
          </cell>
          <cell r="E12910" t="str">
            <v>: 05/2016</v>
          </cell>
        </row>
        <row r="12911">
          <cell r="A12911" t="str">
            <v>CÓDIGO</v>
          </cell>
          <cell r="B12911" t="str">
            <v>|D E S C R I Ç Ã O                                                   |UN</v>
          </cell>
          <cell r="C12911" t="str">
            <v>IDADE</v>
          </cell>
          <cell r="D12911" t="str">
            <v>DE</v>
          </cell>
          <cell r="E12911" t="str">
            <v>|CUSTO TOTA</v>
          </cell>
        </row>
        <row r="12912">
          <cell r="A12912" t="str">
            <v>VÍNCULO...</v>
          </cell>
          <cell r="B12912" t="str">
            <v>..: CAIXA REFERENCIAL</v>
          </cell>
        </row>
        <row r="12913">
          <cell r="A12913" t="str">
            <v>SSENTADO C</v>
          </cell>
          <cell r="B12913" t="str">
            <v>OM ARGAMASSA TRACO 1:4 (CIMENTO E AREIA MEDIA NAO PENEIRADA)</v>
          </cell>
        </row>
        <row r="12914">
          <cell r="A12914">
            <v>74196</v>
          </cell>
          <cell r="B12914" t="str">
            <v>COBOGO CONCRETO</v>
          </cell>
        </row>
        <row r="12915">
          <cell r="A12915" t="str">
            <v>74196/001</v>
          </cell>
          <cell r="B12915" t="str">
            <v>COBOGO DE CONCRETO (ELEMENTO VAZADO), 5X50X50CM, ASSENTADO COM ARGAMAS</v>
          </cell>
          <cell r="C12915" t="str">
            <v>M2</v>
          </cell>
          <cell r="D12915" t="str">
            <v>CR</v>
          </cell>
          <cell r="E12915">
            <v>88.83</v>
          </cell>
        </row>
        <row r="12916">
          <cell r="A12916" t="str">
            <v>SA DE CIME</v>
          </cell>
          <cell r="B12916" t="str">
            <v>NTO E AREIA COM ACO CA-25</v>
          </cell>
        </row>
        <row r="12917">
          <cell r="A12917">
            <v>89453</v>
          </cell>
          <cell r="B12917" t="str">
            <v>ALVENARIA DE BLOCOS DE CONCRETO ESTRUTURAL 14X19X39 CM, (ESPESSURA 14</v>
          </cell>
          <cell r="C12917" t="str">
            <v>M2</v>
          </cell>
          <cell r="D12917" t="str">
            <v>CR</v>
          </cell>
          <cell r="E12917">
            <v>40.94</v>
          </cell>
        </row>
        <row r="12918">
          <cell r="A12918" t="str">
            <v>CM), FBK =</v>
          </cell>
          <cell r="B12918" t="str">
            <v>4,5 MPA, PARA PAREDES COM ÁREA LÍQUIDA MENOR QUE 6M², SEM V</v>
          </cell>
        </row>
        <row r="12919">
          <cell r="A12919" t="str">
            <v>ÃOS, UTILI</v>
          </cell>
          <cell r="B12919" t="str">
            <v>ZANDO PALHETA. AF_12/2014</v>
          </cell>
        </row>
        <row r="12920">
          <cell r="A12920">
            <v>89454</v>
          </cell>
          <cell r="B12920" t="str">
            <v>ALVENARIA DE BLOCOS DE CONCRETO ESTRUTURAL 14X19X39 CM, (ESPESSURA 14</v>
          </cell>
          <cell r="C12920" t="str">
            <v>M2</v>
          </cell>
          <cell r="D12920" t="str">
            <v>CR</v>
          </cell>
          <cell r="E12920">
            <v>38.99</v>
          </cell>
        </row>
        <row r="12921">
          <cell r="A12921" t="str">
            <v>CM), FBK =</v>
          </cell>
          <cell r="B12921" t="str">
            <v>4,5 MPA, PARA PAREDES COM ÁREA LÍQUIDA MAIOR OU IGUAL A 6M²</v>
          </cell>
        </row>
        <row r="12922">
          <cell r="A12922" t="str">
            <v>, SEM VÃOS</v>
          </cell>
          <cell r="B12922" t="str">
            <v>, UTILIZANDO PALHETA. AF_12/2014</v>
          </cell>
        </row>
        <row r="12923">
          <cell r="A12923">
            <v>89455</v>
          </cell>
          <cell r="B12923" t="str">
            <v>ALVENARIA DE BLOCOS DE CONCRETO ESTRUTURAL 14X19X39 CM, (ESPESSURA 14</v>
          </cell>
          <cell r="C12923" t="str">
            <v>M2</v>
          </cell>
          <cell r="D12923" t="str">
            <v>CR</v>
          </cell>
          <cell r="E12923">
            <v>50.39</v>
          </cell>
        </row>
        <row r="12924">
          <cell r="A12924" t="str">
            <v>CM) FBK =</v>
          </cell>
          <cell r="B12924" t="str">
            <v>14,0 MPA, PARA PAREDES COM ÁREA LÍQUIDA MENOR QUE 6M², SEM V</v>
          </cell>
        </row>
        <row r="12925">
          <cell r="A12925" t="str">
            <v>ÃOS, UTILI</v>
          </cell>
          <cell r="B12925" t="str">
            <v>ZANDO PALHETA. AF_12/2014</v>
          </cell>
        </row>
        <row r="12926">
          <cell r="A12926">
            <v>89456</v>
          </cell>
          <cell r="B12926" t="str">
            <v>ALVENARIA DE BLOCOS DE CONCRETO ESTRUTURAL 14X19X39 CM, (ESPESSURA 14</v>
          </cell>
          <cell r="C12926" t="str">
            <v>M2</v>
          </cell>
          <cell r="D12926" t="str">
            <v>CR</v>
          </cell>
          <cell r="E12926">
            <v>48.03</v>
          </cell>
        </row>
        <row r="12927">
          <cell r="A12927" t="str">
            <v>CM) FBK =</v>
          </cell>
          <cell r="B12927" t="str">
            <v>14,0 MPA, PARA PAREDES COM ÁREA LÍQUIDA MAIOR OU IGUAL A 6M²</v>
          </cell>
        </row>
        <row r="12928">
          <cell r="A12928" t="str">
            <v>, SEM VÃOS</v>
          </cell>
          <cell r="B12928" t="str">
            <v>, UTILIZANDO PALHETA. AF_12/2014</v>
          </cell>
        </row>
        <row r="12929">
          <cell r="A12929">
            <v>89457</v>
          </cell>
          <cell r="B12929" t="str">
            <v>ALVENARIA DE BLOCOS DE CONCRETO ESTRUTURAL 14X19X39 CM, (ESPESSURA 14</v>
          </cell>
          <cell r="C12929" t="str">
            <v>M2</v>
          </cell>
          <cell r="D12929" t="str">
            <v>CR</v>
          </cell>
          <cell r="E12929">
            <v>43.7</v>
          </cell>
        </row>
        <row r="12930">
          <cell r="A12930" t="str">
            <v>CM), FBK =</v>
          </cell>
          <cell r="B12930" t="str">
            <v>4,5 MPA, PARA PAREDES COM ÁREA LÍQUIDA MENOR QUE 6M², COM V</v>
          </cell>
        </row>
        <row r="12931">
          <cell r="A12931" t="str">
            <v>ÃOS, UTILI</v>
          </cell>
          <cell r="B12931" t="str">
            <v>ZANDO PALHETA. AF_12/2014</v>
          </cell>
        </row>
        <row r="12932">
          <cell r="A12932">
            <v>89458</v>
          </cell>
          <cell r="B12932" t="str">
            <v>ALVENARIA DE BLOCOS DE CONCRETO ESTRUTURAL 14X19X39 CM, (ESPESSURA 14</v>
          </cell>
          <cell r="C12932" t="str">
            <v>M2</v>
          </cell>
          <cell r="D12932" t="str">
            <v>CR</v>
          </cell>
          <cell r="E12932">
            <v>40.549999999999997</v>
          </cell>
        </row>
        <row r="12933">
          <cell r="A12933" t="str">
            <v>CM), FBK =</v>
          </cell>
          <cell r="B12933" t="str">
            <v>4,5 MPA, PARA PAREDES COM ÁREA LÍQUIDA MAIOR OU IGUAL A 6M²</v>
          </cell>
        </row>
        <row r="12934">
          <cell r="A12934" t="str">
            <v>, COM VÃOS</v>
          </cell>
          <cell r="B12934" t="str">
            <v>, UTILIZANDO PALHETA. AF_12/2014</v>
          </cell>
        </row>
        <row r="12935">
          <cell r="A12935">
            <v>89459</v>
          </cell>
          <cell r="B12935" t="str">
            <v>ALVENARIA DE BLOCOS DE CONCRETO ESTRUTURAL 14X19X39 CM, (ESPESSURA 14</v>
          </cell>
          <cell r="C12935" t="str">
            <v>M2</v>
          </cell>
          <cell r="D12935" t="str">
            <v>CR</v>
          </cell>
          <cell r="E12935">
            <v>54.15</v>
          </cell>
        </row>
        <row r="12936">
          <cell r="A12936" t="str">
            <v>CM) FBK =</v>
          </cell>
          <cell r="B12936" t="str">
            <v>14,0 MPA, PARA PAREDES COM ÁREA LÍQUIDA MENOR QUE 6M², COM V</v>
          </cell>
        </row>
        <row r="12937">
          <cell r="A12937" t="str">
            <v>ÃOS, UTILI</v>
          </cell>
          <cell r="B12937" t="str">
            <v>ZANDO PALHETA. AF_12/2014</v>
          </cell>
        </row>
        <row r="12938">
          <cell r="A12938">
            <v>89460</v>
          </cell>
          <cell r="B12938" t="str">
            <v>ALVENARIA DE BLOCOS DE CONCRETO ESTRUTURAL 14X19X39 CM, (ESPESSURA 14</v>
          </cell>
          <cell r="C12938" t="str">
            <v>M2</v>
          </cell>
          <cell r="D12938" t="str">
            <v>CR</v>
          </cell>
          <cell r="E12938">
            <v>50.32</v>
          </cell>
        </row>
        <row r="12939">
          <cell r="A12939" t="str">
            <v>CM) FBK =</v>
          </cell>
          <cell r="B12939" t="str">
            <v>14,0 MPA, PARA PAREDES COM ÁREA LÍQUIDA MAIOR OU IGUAL A 6M²</v>
          </cell>
        </row>
        <row r="12940">
          <cell r="A12940" t="str">
            <v>, COM VÃOS</v>
          </cell>
          <cell r="B12940" t="str">
            <v>, UTILIZANDO PALHETA. AF_12/2014</v>
          </cell>
        </row>
        <row r="12941">
          <cell r="A12941" t="str">
            <v>SINAPI - S</v>
          </cell>
          <cell r="B12941" t="str">
            <v>ISTEMA NACIONAL DE PESQUISA DE CUSTOS E ÍNDICES DA CONSTRUÇÃO CIVIL</v>
          </cell>
        </row>
        <row r="12942">
          <cell r="A12942" t="str">
            <v>PCI.817.01</v>
          </cell>
          <cell r="B12942" t="e">
            <v>#NAME?</v>
          </cell>
          <cell r="D12942" t="str">
            <v>EM</v>
          </cell>
          <cell r="E12942" t="str">
            <v>06/2016 AS 13:04:4</v>
          </cell>
        </row>
        <row r="12943">
          <cell r="D12943" t="str">
            <v>TA</v>
          </cell>
          <cell r="E12943" t="str">
            <v>TÉCNICA: 13/06/20</v>
          </cell>
        </row>
        <row r="12944">
          <cell r="A12944" t="str">
            <v>ENCARGOS S</v>
          </cell>
          <cell r="B12944" t="str">
            <v>OCIAIS DESONERADOS: 90,80%(HORA)   52,84%(MÊS)</v>
          </cell>
        </row>
        <row r="12945">
          <cell r="A12945" t="str">
            <v>ABRANGÊNCI</v>
          </cell>
          <cell r="B12945" t="str">
            <v>A : NACIONAL                                              LOCALIDADE  : BELO</v>
          </cell>
          <cell r="C12945" t="str">
            <v>HORI</v>
          </cell>
        </row>
        <row r="12946">
          <cell r="A12946" t="str">
            <v>REF.COLETA</v>
          </cell>
          <cell r="B12946" t="str">
            <v>: MEDIANO</v>
          </cell>
          <cell r="D12946" t="str">
            <v>TA</v>
          </cell>
          <cell r="E12946" t="str">
            <v>: 05/2016</v>
          </cell>
        </row>
        <row r="12947">
          <cell r="A12947" t="str">
            <v>CÓDIGO</v>
          </cell>
          <cell r="B12947" t="str">
            <v>|D E S C R I Ç Ã O                                                   |UN</v>
          </cell>
          <cell r="C12947" t="str">
            <v>IDADE</v>
          </cell>
          <cell r="D12947" t="str">
            <v>DE</v>
          </cell>
          <cell r="E12947" t="str">
            <v>|CUSTO TOTA</v>
          </cell>
        </row>
        <row r="12948">
          <cell r="A12948" t="str">
            <v>VÍNCULO...</v>
          </cell>
          <cell r="B12948" t="str">
            <v>..: CAIXA REFERENCIAL</v>
          </cell>
        </row>
        <row r="12949">
          <cell r="A12949">
            <v>89462</v>
          </cell>
          <cell r="B12949" t="str">
            <v>ALVENARIA DE BLOCOS DE CONCRETO ESTRUTURAL 14X19X29 CM, (ESPESSURA 14</v>
          </cell>
          <cell r="C12949" t="str">
            <v>M2</v>
          </cell>
          <cell r="D12949" t="str">
            <v>CR</v>
          </cell>
          <cell r="E12949">
            <v>47.29</v>
          </cell>
        </row>
        <row r="12950">
          <cell r="A12950" t="str">
            <v>CM), FBK =</v>
          </cell>
          <cell r="B12950" t="str">
            <v>4,5 MPA, PARA PAREDES COM ÁREA LÍQUIDA MENOR QUE 6M², SEM V</v>
          </cell>
        </row>
        <row r="12951">
          <cell r="A12951" t="str">
            <v>ÃOS, UTILI</v>
          </cell>
          <cell r="B12951" t="str">
            <v>ZANDO PALHETA. AF_12/2014</v>
          </cell>
        </row>
        <row r="12952">
          <cell r="A12952">
            <v>89463</v>
          </cell>
          <cell r="B12952" t="str">
            <v>ALVENARIA DE BLOCOS DE CONCRETO ESTRUTURAL 14X19X29 CM, (ESPESSURA 14</v>
          </cell>
          <cell r="C12952" t="str">
            <v>M2</v>
          </cell>
          <cell r="D12952" t="str">
            <v>CR</v>
          </cell>
          <cell r="E12952">
            <v>45.51</v>
          </cell>
        </row>
        <row r="12953">
          <cell r="A12953" t="str">
            <v>CM), FBK =</v>
          </cell>
          <cell r="B12953" t="str">
            <v>4,5 MPA, PARA PAREDES COM ÁREA LÍQUIDA MAIOR OU IGUAL A 6M²</v>
          </cell>
        </row>
        <row r="12954">
          <cell r="A12954" t="str">
            <v>, SEM VÃOS</v>
          </cell>
          <cell r="B12954" t="str">
            <v>, UTILIZANDO PALHETA. AF_12/2014</v>
          </cell>
        </row>
        <row r="12955">
          <cell r="A12955">
            <v>89464</v>
          </cell>
          <cell r="B12955" t="str">
            <v>ALVENARIA DE BLOCOS DE CONCRETO ESTRUTURAL 14X19X29 CM, (ESPESSURA 14</v>
          </cell>
          <cell r="C12955" t="str">
            <v>M2</v>
          </cell>
          <cell r="D12955" t="str">
            <v>CR</v>
          </cell>
          <cell r="E12955">
            <v>62.42</v>
          </cell>
        </row>
        <row r="12956">
          <cell r="A12956" t="str">
            <v>CM) FBK =</v>
          </cell>
          <cell r="B12956" t="str">
            <v>14,0 MPA, PARA PAREDES COM ÁREA LÍQUIDA MENOR QUE 6M², SEM V</v>
          </cell>
        </row>
        <row r="12957">
          <cell r="A12957" t="str">
            <v>ÃOS, UTILI</v>
          </cell>
          <cell r="B12957" t="str">
            <v>ZANDO PALHETA. AF_12/2014</v>
          </cell>
        </row>
        <row r="12958">
          <cell r="A12958">
            <v>89465</v>
          </cell>
          <cell r="B12958" t="str">
            <v>ALVENARIA DE BLOCOS DE CONCRETO ESTRUTURAL 14X19X29 CM, (ESPESSURA 14</v>
          </cell>
          <cell r="C12958" t="str">
            <v>M2</v>
          </cell>
          <cell r="D12958" t="str">
            <v>CR</v>
          </cell>
          <cell r="E12958">
            <v>60.31</v>
          </cell>
        </row>
        <row r="12959">
          <cell r="A12959" t="str">
            <v>CM) FBK =</v>
          </cell>
          <cell r="B12959" t="str">
            <v>14,0 MPA, PARA PAREDES COM ÁREA LÍQUIDA MAIOR OU IGUAL A 6M²</v>
          </cell>
        </row>
        <row r="12960">
          <cell r="A12960" t="str">
            <v>, SEM VÃOS</v>
          </cell>
          <cell r="B12960" t="str">
            <v>, UTILIZANDO PALHETA. AF_12/2014</v>
          </cell>
        </row>
        <row r="12961">
          <cell r="A12961">
            <v>89466</v>
          </cell>
          <cell r="B12961" t="str">
            <v>ALVENARIA DE BLOCOS DE CONCRETO ESTRUTURAL 14X19X29 CM, (ESPESSURA 14</v>
          </cell>
          <cell r="C12961" t="str">
            <v>M2</v>
          </cell>
          <cell r="D12961" t="str">
            <v>CR</v>
          </cell>
          <cell r="E12961">
            <v>50.25</v>
          </cell>
        </row>
        <row r="12962">
          <cell r="A12962" t="str">
            <v>CM), FBK =</v>
          </cell>
          <cell r="B12962" t="str">
            <v>4,5 MPA, PARA PAREDES COM ÁREA LÍQUIDA MENOR QUE 6M², COM V</v>
          </cell>
        </row>
        <row r="12963">
          <cell r="A12963" t="str">
            <v>ÃOS, UTILI</v>
          </cell>
          <cell r="B12963" t="str">
            <v>ZANDO PALHETA. AF_12/2014</v>
          </cell>
        </row>
        <row r="12964">
          <cell r="A12964">
            <v>89467</v>
          </cell>
          <cell r="B12964" t="str">
            <v>ALVENARIA DE BLOCOS DE CONCRETO ESTRUTURAL 14X19X29 CM, (ESPESSURA 14</v>
          </cell>
          <cell r="C12964" t="str">
            <v>M2</v>
          </cell>
          <cell r="D12964" t="str">
            <v>CR</v>
          </cell>
          <cell r="E12964">
            <v>47.12</v>
          </cell>
        </row>
        <row r="12965">
          <cell r="A12965" t="str">
            <v>CM), FBK =</v>
          </cell>
          <cell r="B12965" t="str">
            <v>4,5 MPA, PARA PAREDES COM ÁREA LÍQUIDA MAIOR OU IGUAL A 6M²</v>
          </cell>
        </row>
        <row r="12966">
          <cell r="A12966" t="str">
            <v>, COM VÃOS</v>
          </cell>
          <cell r="B12966" t="str">
            <v>, UTILIZANDO PALHETA. AF_12/2014</v>
          </cell>
        </row>
        <row r="12967">
          <cell r="A12967">
            <v>89468</v>
          </cell>
          <cell r="B12967" t="str">
            <v>ALVENARIA DE BLOCOS DE CONCRETO ESTRUTURAL 14X19X29 CM, (ESPESSURA 14</v>
          </cell>
          <cell r="C12967" t="str">
            <v>M2</v>
          </cell>
          <cell r="D12967" t="str">
            <v>CR</v>
          </cell>
          <cell r="E12967">
            <v>66</v>
          </cell>
        </row>
        <row r="12968">
          <cell r="A12968" t="str">
            <v>CM) FBK =</v>
          </cell>
          <cell r="B12968" t="str">
            <v>14,0 MPA, PARA PAREDES COM ÁREA LÍQUIDA MENOR QUE 6M², COM V</v>
          </cell>
        </row>
        <row r="12969">
          <cell r="A12969" t="str">
            <v>ÃOS, UTILI</v>
          </cell>
          <cell r="B12969" t="str">
            <v>ZANDO PALHETA. AF_12/2014</v>
          </cell>
        </row>
        <row r="12970">
          <cell r="A12970">
            <v>89469</v>
          </cell>
          <cell r="B12970" t="str">
            <v>ALVENARIA DE BLOCOS DE CONCRETO ESTRUTURAL 14X19X29 CM, (ESPESSURA 14</v>
          </cell>
          <cell r="C12970" t="str">
            <v>M2</v>
          </cell>
          <cell r="D12970" t="str">
            <v>CR</v>
          </cell>
          <cell r="E12970">
            <v>62.26</v>
          </cell>
        </row>
        <row r="12971">
          <cell r="A12971" t="str">
            <v>CM) FBK =</v>
          </cell>
          <cell r="B12971" t="str">
            <v>14,0 MPA, PARA PAREDES COM ÁREA LÍQUIDA MAIOR OU IGUAL A 6M²</v>
          </cell>
        </row>
        <row r="12972">
          <cell r="A12972" t="str">
            <v>, COM VÃOS</v>
          </cell>
          <cell r="B12972" t="str">
            <v>, UTILIZANDO PALHETA. AF_12/2014</v>
          </cell>
        </row>
        <row r="12973">
          <cell r="A12973">
            <v>89470</v>
          </cell>
          <cell r="B12973" t="str">
            <v>ALVENARIA DE BLOCOS DE CONCRETO ESTRUTURAL 14X19X39 CM, (ESPESSURA 14</v>
          </cell>
          <cell r="C12973" t="str">
            <v>M2</v>
          </cell>
          <cell r="D12973" t="str">
            <v>CR</v>
          </cell>
          <cell r="E12973">
            <v>50.02</v>
          </cell>
        </row>
        <row r="12974">
          <cell r="A12974" t="str">
            <v>CM), FBK =</v>
          </cell>
          <cell r="B12974" t="str">
            <v>4,5 MPA, PARA PAREDES COM ÁREA LÍQUIDA MENOR QUE 6M², SEM V</v>
          </cell>
        </row>
        <row r="12975">
          <cell r="A12975" t="str">
            <v>ÃOS, UTILI</v>
          </cell>
          <cell r="B12975" t="str">
            <v>ZANDO COLHER DE PEDREIRO. AF_12/2014</v>
          </cell>
        </row>
        <row r="12976">
          <cell r="A12976">
            <v>89471</v>
          </cell>
          <cell r="B12976" t="str">
            <v>ALVENARIA DE BLOCOS DE CONCRETO ESTRUTURAL 14X19X39 CM, (ESPESSURA 14</v>
          </cell>
          <cell r="C12976" t="str">
            <v>M2</v>
          </cell>
          <cell r="D12976" t="str">
            <v>CR</v>
          </cell>
          <cell r="E12976">
            <v>48.07</v>
          </cell>
        </row>
        <row r="12977">
          <cell r="A12977" t="str">
            <v>SINAPI - S</v>
          </cell>
          <cell r="B12977" t="str">
            <v>ISTEMA NACIONAL DE PESQUISA DE CUSTOS E ÍNDICES DA CONSTRUÇÃO CIVIL</v>
          </cell>
        </row>
        <row r="12978">
          <cell r="A12978" t="str">
            <v>PCI.817.01</v>
          </cell>
          <cell r="B12978" t="e">
            <v>#NAME?</v>
          </cell>
          <cell r="D12978" t="str">
            <v>EM</v>
          </cell>
          <cell r="E12978" t="str">
            <v>06/2016 AS 13:04:4</v>
          </cell>
        </row>
        <row r="12979">
          <cell r="D12979" t="str">
            <v>TA</v>
          </cell>
          <cell r="E12979" t="str">
            <v>TÉCNICA: 13/06/20</v>
          </cell>
        </row>
        <row r="12980">
          <cell r="A12980" t="str">
            <v>ENCARGOS S</v>
          </cell>
          <cell r="B12980" t="str">
            <v>OCIAIS DESONERADOS: 90,80%(HORA)   52,84%(MÊS)</v>
          </cell>
        </row>
        <row r="12981">
          <cell r="A12981" t="str">
            <v>ABRANGÊNCI</v>
          </cell>
          <cell r="B12981" t="str">
            <v>A : NACIONAL                                              LOCALIDADE  : BELO</v>
          </cell>
          <cell r="C12981" t="str">
            <v>HORI</v>
          </cell>
        </row>
        <row r="12982">
          <cell r="A12982" t="str">
            <v>REF.COLETA</v>
          </cell>
          <cell r="B12982" t="str">
            <v>: MEDIANO</v>
          </cell>
          <cell r="D12982" t="str">
            <v>TA</v>
          </cell>
          <cell r="E12982" t="str">
            <v>: 05/2016</v>
          </cell>
        </row>
        <row r="12983">
          <cell r="A12983" t="str">
            <v>CÓDIGO</v>
          </cell>
          <cell r="B12983" t="str">
            <v>|D E S C R I Ç Ã O                                                   |UN</v>
          </cell>
          <cell r="C12983" t="str">
            <v>IDADE</v>
          </cell>
          <cell r="D12983" t="str">
            <v>DE</v>
          </cell>
          <cell r="E12983" t="str">
            <v>|CUSTO TOTA</v>
          </cell>
        </row>
        <row r="12984">
          <cell r="A12984" t="str">
            <v>VÍNCULO...</v>
          </cell>
          <cell r="B12984" t="str">
            <v>..: CAIXA REFERENCIAL</v>
          </cell>
        </row>
        <row r="12985">
          <cell r="A12985" t="str">
            <v>CM), FBK =</v>
          </cell>
          <cell r="B12985" t="str">
            <v>4,5 MPA, PARA PAREDES COM ÁREA LÍQUIDA MAIOR OU IGUAL A 6M²</v>
          </cell>
        </row>
        <row r="12986">
          <cell r="A12986" t="str">
            <v>, SEM VÃOS</v>
          </cell>
          <cell r="B12986" t="str">
            <v>, UTILIZANDO COLHER DE PEDREIRO. AF_12/2014</v>
          </cell>
        </row>
        <row r="12987">
          <cell r="A12987">
            <v>89472</v>
          </cell>
          <cell r="B12987" t="str">
            <v>ALVENARIA DE BLOCOS DE CONCRETO ESTRUTURAL 14X19X39 CM, (ESPESSURA 14</v>
          </cell>
          <cell r="C12987" t="str">
            <v>M2</v>
          </cell>
          <cell r="D12987" t="str">
            <v>CR</v>
          </cell>
          <cell r="E12987">
            <v>59.3</v>
          </cell>
        </row>
        <row r="12988">
          <cell r="A12988" t="str">
            <v>CM) FBK =</v>
          </cell>
          <cell r="B12988" t="str">
            <v>14,0 MPA, PARA PAREDES COM ÁREA LÍQUIDA MENOR QUE 6M², SEM V</v>
          </cell>
        </row>
        <row r="12989">
          <cell r="A12989" t="str">
            <v>ÃOS, UTILI</v>
          </cell>
          <cell r="B12989" t="str">
            <v>ZANDO COLHER DE PEDREIRO. AF_12/2014</v>
          </cell>
        </row>
        <row r="12990">
          <cell r="A12990">
            <v>89473</v>
          </cell>
          <cell r="B12990" t="str">
            <v>ALVENARIA DE BLOCOS DE CONCRETO ESTRUTURAL 14X19X39 CM, (ESPESSURA 14</v>
          </cell>
          <cell r="C12990" t="str">
            <v>M2</v>
          </cell>
          <cell r="D12990" t="str">
            <v>CR</v>
          </cell>
          <cell r="E12990">
            <v>57.1</v>
          </cell>
        </row>
        <row r="12991">
          <cell r="A12991" t="str">
            <v>CM) FBK =</v>
          </cell>
          <cell r="B12991" t="str">
            <v>14,0 MPA, PARA PAREDES COM ÁREA LÍQUIDA MAIOR OU IGUAL A 6M²</v>
          </cell>
        </row>
        <row r="12992">
          <cell r="A12992" t="str">
            <v>, SEM VÃOS</v>
          </cell>
          <cell r="B12992" t="str">
            <v>, UTILIZANDO COLHER DE PEDREIRO. AF_12/2014</v>
          </cell>
        </row>
        <row r="12993">
          <cell r="A12993">
            <v>89474</v>
          </cell>
          <cell r="B12993" t="str">
            <v>ALVENARIA DE BLOCOS DE CONCRETO ESTRUTURAL 14X19X39 CM, (ESPESSURA 14</v>
          </cell>
          <cell r="C12993" t="str">
            <v>M2</v>
          </cell>
          <cell r="D12993" t="str">
            <v>CR</v>
          </cell>
          <cell r="E12993">
            <v>55.28</v>
          </cell>
        </row>
        <row r="12994">
          <cell r="A12994" t="str">
            <v>CM), FBK =</v>
          </cell>
          <cell r="B12994" t="str">
            <v>4,5 MPA, PARA PAREDES COM ÁREA LÍQUIDA MENOR QUE 6M², COM V</v>
          </cell>
        </row>
        <row r="12995">
          <cell r="A12995" t="str">
            <v>ÃOS, UTILI</v>
          </cell>
          <cell r="B12995" t="str">
            <v>ZANDO COLHER DE PEDREIRO. AF_12/2014</v>
          </cell>
        </row>
        <row r="12996">
          <cell r="A12996">
            <v>89475</v>
          </cell>
          <cell r="B12996" t="str">
            <v>ALVENARIA DE BLOCOS DE CONCRETO ESTRUTURAL 14X19X39 CM, (ESPESSURA 14</v>
          </cell>
          <cell r="C12996" t="str">
            <v>M2</v>
          </cell>
          <cell r="D12996" t="str">
            <v>CR</v>
          </cell>
          <cell r="E12996">
            <v>51</v>
          </cell>
        </row>
        <row r="12997">
          <cell r="A12997" t="str">
            <v>CM), FBK =</v>
          </cell>
          <cell r="B12997" t="str">
            <v>4,5 MPA, PARA PAREDES COM ÁREA LÍQUIDA MAIOR OU IGUAL A 6M²</v>
          </cell>
        </row>
        <row r="12998">
          <cell r="A12998" t="str">
            <v>, COM VÃOS</v>
          </cell>
          <cell r="B12998" t="str">
            <v>, UTILIZANDO COLHER DE PEDREIRO. AF_12/2014</v>
          </cell>
        </row>
        <row r="12999">
          <cell r="A12999">
            <v>89476</v>
          </cell>
          <cell r="B12999" t="str">
            <v>ALVENARIA DE BLOCOS DE CONCRETO ESTRUTURAL 14X19X39 CM, (ESPESSURA 14</v>
          </cell>
          <cell r="C12999" t="str">
            <v>M2</v>
          </cell>
          <cell r="D12999" t="str">
            <v>CR</v>
          </cell>
          <cell r="E12999">
            <v>65.72</v>
          </cell>
        </row>
        <row r="13000">
          <cell r="A13000" t="str">
            <v>CM) FBK =</v>
          </cell>
          <cell r="B13000" t="str">
            <v>14,0 MPA, PARA PAREDES COM ÁREA LÍQUIDA MENOR QUE 6M², COM V</v>
          </cell>
        </row>
        <row r="13001">
          <cell r="A13001" t="str">
            <v>ÃOS, UTILI</v>
          </cell>
          <cell r="B13001" t="str">
            <v>ZANDO COLHER DE PEDREIRO. AF_12/2014</v>
          </cell>
        </row>
        <row r="13002">
          <cell r="A13002">
            <v>89477</v>
          </cell>
          <cell r="B13002" t="str">
            <v>ALVENARIA DE BLOCOS DE CONCRETO ESTRUTURAL 14X19X39 CM, (ESPESSURA 14</v>
          </cell>
          <cell r="C13002" t="str">
            <v>M2</v>
          </cell>
          <cell r="D13002" t="str">
            <v>CR</v>
          </cell>
          <cell r="E13002">
            <v>60.91</v>
          </cell>
        </row>
        <row r="13003">
          <cell r="A13003" t="str">
            <v>CM) FBK =</v>
          </cell>
          <cell r="B13003" t="str">
            <v>14,0 MPA, PARA PAREDES COM ÁREA LÍQUIDA MAIOR OU IGUAL A 6M²</v>
          </cell>
        </row>
        <row r="13004">
          <cell r="A13004" t="str">
            <v>, COM VÃOS</v>
          </cell>
          <cell r="B13004" t="str">
            <v>, UTILIZANDO COLHER DE PEDREIRO. AF_12/2014</v>
          </cell>
        </row>
        <row r="13005">
          <cell r="A13005">
            <v>89478</v>
          </cell>
          <cell r="B13005" t="str">
            <v>ALVENARIA DE BLOCOS DE CONCRETO ESTRUTURAL 14X19X29 CM, (ESPESSURA 14</v>
          </cell>
          <cell r="C13005" t="str">
            <v>M2</v>
          </cell>
          <cell r="D13005" t="str">
            <v>CR</v>
          </cell>
          <cell r="E13005">
            <v>56.55</v>
          </cell>
        </row>
        <row r="13006">
          <cell r="A13006" t="str">
            <v>CM), FBK =</v>
          </cell>
          <cell r="B13006" t="str">
            <v>4,5 MPA, PARA PAREDES COM ÁREA LÍQUIDA MENOR QUE 6M², SEM V</v>
          </cell>
        </row>
        <row r="13007">
          <cell r="A13007" t="str">
            <v>ÃOS, UTILI</v>
          </cell>
          <cell r="B13007" t="str">
            <v>ZANDO COLHER DE PEDREIRO. AF_12/2014</v>
          </cell>
        </row>
        <row r="13008">
          <cell r="A13008">
            <v>89479</v>
          </cell>
          <cell r="B13008" t="str">
            <v>ALVENARIA DE BLOCOS DE CONCRETO ESTRUTURAL 14X19X29 CM, (ESPESSURA 14</v>
          </cell>
          <cell r="C13008" t="str">
            <v>M2</v>
          </cell>
          <cell r="D13008" t="str">
            <v>CR</v>
          </cell>
          <cell r="E13008">
            <v>54.78</v>
          </cell>
        </row>
        <row r="13009">
          <cell r="A13009" t="str">
            <v>CM), FBK =</v>
          </cell>
          <cell r="B13009" t="str">
            <v>4,5 MPA, PARA PAREDES COM ÁREA LÍQUIDA MAIOR OU IGUAL A 6M²</v>
          </cell>
        </row>
        <row r="13010">
          <cell r="A13010" t="str">
            <v>, SEM VÃOS</v>
          </cell>
          <cell r="B13010" t="str">
            <v>, UTILIZANDO COLHER DE PEDREIRO. AF_12/2014</v>
          </cell>
        </row>
        <row r="13011">
          <cell r="A13011">
            <v>89480</v>
          </cell>
          <cell r="B13011" t="str">
            <v>ALVENARIA DE BLOCOS DE CONCRETO ESTRUTURAL 14X19X29 CM, (ESPESSURA 14</v>
          </cell>
          <cell r="C13011" t="str">
            <v>M2</v>
          </cell>
          <cell r="D13011" t="str">
            <v>CR</v>
          </cell>
          <cell r="E13011">
            <v>71.510000000000005</v>
          </cell>
        </row>
        <row r="13012">
          <cell r="A13012" t="str">
            <v>CM) FBK =</v>
          </cell>
          <cell r="B13012" t="str">
            <v>14,0 MPA, PARA PAREDES COM ÁREA LÍQUIDA MENOR QUE 6M², SEM V</v>
          </cell>
        </row>
        <row r="13013">
          <cell r="A13013" t="str">
            <v>SINAPI - S</v>
          </cell>
          <cell r="B13013" t="str">
            <v>ISTEMA NACIONAL DE PESQUISA DE CUSTOS E ÍNDICES DA CONSTRUÇÃO CIVIL</v>
          </cell>
        </row>
        <row r="13014">
          <cell r="A13014" t="str">
            <v>PCI.817.01</v>
          </cell>
          <cell r="B13014" t="e">
            <v>#NAME?</v>
          </cell>
          <cell r="D13014" t="str">
            <v>EM</v>
          </cell>
          <cell r="E13014" t="str">
            <v>06/2016 AS 13:04:4</v>
          </cell>
        </row>
        <row r="13015">
          <cell r="D13015" t="str">
            <v>TA</v>
          </cell>
          <cell r="E13015" t="str">
            <v>TÉCNICA: 13/06/20</v>
          </cell>
        </row>
        <row r="13016">
          <cell r="A13016" t="str">
            <v>ENCARGOS S</v>
          </cell>
          <cell r="B13016" t="str">
            <v>OCIAIS DESONERADOS: 90,80%(HORA)   52,84%(MÊS)</v>
          </cell>
        </row>
        <row r="13017">
          <cell r="A13017" t="str">
            <v>ABRANGÊNCI</v>
          </cell>
          <cell r="B13017" t="str">
            <v>A : NACIONAL                                              LOCALIDADE  : BELO</v>
          </cell>
          <cell r="C13017" t="str">
            <v>HORI</v>
          </cell>
        </row>
        <row r="13018">
          <cell r="A13018" t="str">
            <v>REF.COLETA</v>
          </cell>
          <cell r="B13018" t="str">
            <v>: MEDIANO</v>
          </cell>
          <cell r="D13018" t="str">
            <v>TA</v>
          </cell>
          <cell r="E13018" t="str">
            <v>: 05/2016</v>
          </cell>
        </row>
        <row r="13019">
          <cell r="A13019" t="str">
            <v>CÓDIGO</v>
          </cell>
          <cell r="B13019" t="str">
            <v>|D E S C R I Ç Ã O                                                   |UN</v>
          </cell>
          <cell r="C13019" t="str">
            <v>IDADE</v>
          </cell>
          <cell r="D13019" t="str">
            <v>DE</v>
          </cell>
          <cell r="E13019" t="str">
            <v>|CUSTO TOTA</v>
          </cell>
        </row>
        <row r="13020">
          <cell r="A13020" t="str">
            <v>VÍNCULO...</v>
          </cell>
          <cell r="B13020" t="str">
            <v>..: CAIXA REFERENCIAL</v>
          </cell>
        </row>
        <row r="13021">
          <cell r="A13021" t="str">
            <v>ÃOS, UTILI</v>
          </cell>
          <cell r="B13021" t="str">
            <v>ZANDO COLHER DE PEDREIRO. AF_12/2014</v>
          </cell>
        </row>
        <row r="13022">
          <cell r="A13022">
            <v>89483</v>
          </cell>
          <cell r="B13022" t="str">
            <v>ALVENARIA DE BLOCOS DE CONCRETO ESTRUTURAL 14X19X29 CM, (ESPESSURA 14</v>
          </cell>
          <cell r="C13022" t="str">
            <v>M2</v>
          </cell>
          <cell r="D13022" t="str">
            <v>CR</v>
          </cell>
          <cell r="E13022">
            <v>69.56</v>
          </cell>
        </row>
        <row r="13023">
          <cell r="A13023" t="str">
            <v>CM) FBK =</v>
          </cell>
          <cell r="B13023" t="str">
            <v>14,0 MPA, PARA PAREDES COM ÁREA LÍQUIDA MAIOR OU IGUAL A 6M²</v>
          </cell>
        </row>
        <row r="13024">
          <cell r="A13024" t="str">
            <v>, SEM VÃOS</v>
          </cell>
          <cell r="B13024" t="str">
            <v>, UTILIZANDO COLHER DE PEDREIRO. AF_12/2014</v>
          </cell>
        </row>
        <row r="13025">
          <cell r="A13025">
            <v>89484</v>
          </cell>
          <cell r="B13025" t="str">
            <v>ALVENARIA DE BLOCOS DE CONCRETO ESTRUTURAL 14X19X29 CM, (ESPESSURA 14</v>
          </cell>
          <cell r="C13025" t="str">
            <v>M2</v>
          </cell>
          <cell r="D13025" t="str">
            <v>CR</v>
          </cell>
          <cell r="E13025">
            <v>62.01</v>
          </cell>
        </row>
        <row r="13026">
          <cell r="A13026" t="str">
            <v>CM), FBK =</v>
          </cell>
          <cell r="B13026" t="str">
            <v>4,5 MPA, PARA PAREDES COM ÁREA LÍQUIDA MENOR QUE 6M², COM V</v>
          </cell>
        </row>
        <row r="13027">
          <cell r="A13027" t="str">
            <v>ÃOS, UTILI</v>
          </cell>
          <cell r="B13027" t="str">
            <v>ZANDO COLHER DE PEDREIRO. AF_12/2014</v>
          </cell>
        </row>
        <row r="13028">
          <cell r="A13028">
            <v>89486</v>
          </cell>
          <cell r="B13028" t="str">
            <v>ALVENARIA DE BLOCOS DE CONCRETO ESTRUTURAL 14X19X29 CM, (ESPESSURA 14</v>
          </cell>
          <cell r="C13028" t="str">
            <v>M2</v>
          </cell>
          <cell r="D13028" t="str">
            <v>CR</v>
          </cell>
          <cell r="E13028">
            <v>57.9</v>
          </cell>
        </row>
        <row r="13029">
          <cell r="A13029" t="str">
            <v>CM), FBK =</v>
          </cell>
          <cell r="B13029" t="str">
            <v>4,5 MPA, PARA PAREDES COM ÁREA LÍQUIDA MAIOR OU IGUAL A 6M²</v>
          </cell>
        </row>
        <row r="13030">
          <cell r="A13030" t="str">
            <v>, COM VÃOS</v>
          </cell>
          <cell r="B13030" t="str">
            <v>, UTILIZANDO COLHER DE PEDREIRO. AF_12/2014</v>
          </cell>
        </row>
        <row r="13031">
          <cell r="A13031">
            <v>89487</v>
          </cell>
          <cell r="B13031" t="str">
            <v>ALVENARIA DE BLOCOS DE CONCRETO ESTRUTURAL 14X19X29 CM, (ESPESSURA 14</v>
          </cell>
          <cell r="C13031" t="str">
            <v>M2</v>
          </cell>
          <cell r="D13031" t="str">
            <v>CR</v>
          </cell>
          <cell r="E13031">
            <v>77.75</v>
          </cell>
        </row>
        <row r="13032">
          <cell r="A13032" t="str">
            <v>CM) FBK =</v>
          </cell>
          <cell r="B13032" t="str">
            <v>14,0 MPA, PARA PAREDES COM ÁREA LÍQUIDA MENOR QUE 6M², COM V</v>
          </cell>
        </row>
        <row r="13033">
          <cell r="A13033" t="str">
            <v>ÃOS, UTILI</v>
          </cell>
          <cell r="B13033" t="str">
            <v>ZANDO COLHER DE PEDREIRO. AF_12/2014</v>
          </cell>
        </row>
        <row r="13034">
          <cell r="A13034">
            <v>89488</v>
          </cell>
          <cell r="B13034" t="str">
            <v>ALVENARIA DE BLOCOS DE CONCRETO ESTRUTURAL 14X19X29 CM, (ESPESSURA 14</v>
          </cell>
          <cell r="C13034" t="str">
            <v>M2</v>
          </cell>
          <cell r="D13034" t="str">
            <v>CR</v>
          </cell>
          <cell r="E13034">
            <v>73.03</v>
          </cell>
        </row>
        <row r="13035">
          <cell r="A13035" t="str">
            <v>CM) FBK =</v>
          </cell>
          <cell r="B13035" t="str">
            <v>14,0 MPA, PARA PAREDES COM ÁREA LÍQUIDA MAIOR OU IGUAL A 6M²</v>
          </cell>
        </row>
        <row r="13036">
          <cell r="A13036" t="str">
            <v>, COM VÃOS</v>
          </cell>
          <cell r="B13036" t="str">
            <v>, UTILIZANDO COLHER DE PEDREIRO. AF_12/2014</v>
          </cell>
        </row>
        <row r="13037">
          <cell r="A13037">
            <v>91815</v>
          </cell>
          <cell r="B13037" t="str">
            <v>(COMPOSIÇÃO REPRESENTATIVA) DE ALVENARIA DE BLOCOS DE CONCRETO ESTRUTU</v>
          </cell>
          <cell r="C13037" t="str">
            <v>M2</v>
          </cell>
          <cell r="D13037" t="str">
            <v>CR</v>
          </cell>
          <cell r="E13037">
            <v>40.97</v>
          </cell>
        </row>
        <row r="13038">
          <cell r="A13038" t="str">
            <v>RAL 14X19X</v>
          </cell>
          <cell r="B13038" t="str">
            <v>39 CM, (ESPESSURA 14 CM), FBK = 4,5 MPA, UTILIZANDO PALHETA,</v>
          </cell>
        </row>
        <row r="13039">
          <cell r="A13039" t="str">
            <v>PARA EDIFI</v>
          </cell>
          <cell r="B13039" t="str">
            <v>CAÇÃO HABITACIONAL. AF_10/2015</v>
          </cell>
        </row>
        <row r="13040">
          <cell r="A13040">
            <v>91816</v>
          </cell>
          <cell r="B13040" t="str">
            <v>COMPOSIÇÃO REPRESENTATIVA DE SERVIÇOS DE ALVENARIA DE BLOCOS DE CONCRE</v>
          </cell>
          <cell r="C13040" t="str">
            <v>M2</v>
          </cell>
          <cell r="D13040" t="str">
            <v>CR</v>
          </cell>
          <cell r="E13040">
            <v>47.46</v>
          </cell>
        </row>
        <row r="13041">
          <cell r="A13041" t="str">
            <v>TO ESTRUTU</v>
          </cell>
          <cell r="B13041" t="str">
            <v>RAL 14X19X29 CM, (ESPESSURA 14 CM), FBK = 4,5 MPA, UTILIZAND</v>
          </cell>
        </row>
        <row r="13042">
          <cell r="A13042" t="str">
            <v>O PALHETA,</v>
          </cell>
          <cell r="B13042" t="str">
            <v>PARA EDIFICAÇÃO HABITACIONAL. AF_10/2015</v>
          </cell>
        </row>
        <row r="13043">
          <cell r="A13043">
            <v>67</v>
          </cell>
          <cell r="B13043" t="str">
            <v>ALVENARIA DE BLOCOS DE VIDRO</v>
          </cell>
        </row>
        <row r="13044">
          <cell r="A13044">
            <v>72139</v>
          </cell>
          <cell r="B13044" t="str">
            <v>BLOCOS DE VIDRO TIPO CANELADO 19X19X8CM, ASSENTADO COM ARGAMASSA TRACO</v>
          </cell>
          <cell r="C13044" t="str">
            <v>M2</v>
          </cell>
          <cell r="D13044" t="str">
            <v>CR</v>
          </cell>
          <cell r="E13044">
            <v>429.46</v>
          </cell>
        </row>
        <row r="13045">
          <cell r="A13045" t="str">
            <v>1:3 (CIMEN</v>
          </cell>
          <cell r="B13045" t="str">
            <v>TO E AREIA GROSSA) PREPARO MECANICO, COM REJUNTAMENTO EM CI</v>
          </cell>
        </row>
        <row r="13046">
          <cell r="A13046" t="str">
            <v>MENTO BRAN</v>
          </cell>
          <cell r="B13046" t="str">
            <v>CO E BARRAS DE ACO</v>
          </cell>
        </row>
        <row r="13047">
          <cell r="A13047">
            <v>72175</v>
          </cell>
          <cell r="B13047" t="str">
            <v>BLOCOS DE VIDRO TIPO XADREZ 20X20X10CM, ASSENTADO COM ARGAMASSA TRACO</v>
          </cell>
          <cell r="C13047" t="str">
            <v>M2</v>
          </cell>
          <cell r="D13047" t="str">
            <v>CR</v>
          </cell>
          <cell r="E13047">
            <v>432.95</v>
          </cell>
        </row>
        <row r="13048">
          <cell r="A13048" t="str">
            <v>1:3 (CIMEN</v>
          </cell>
          <cell r="B13048" t="str">
            <v>TO E AREIA GROSSA) PREPARO MECANICO, COM REJUNTAMENTO EM CIM</v>
          </cell>
        </row>
        <row r="13049">
          <cell r="A13049" t="str">
            <v>SINAPI - S</v>
          </cell>
          <cell r="B13049" t="str">
            <v>ISTEMA NACIONAL DE PESQUISA DE CUSTOS E ÍNDICES DA CONSTRUÇÃO CIVIL</v>
          </cell>
        </row>
        <row r="13050">
          <cell r="A13050" t="str">
            <v>PCI.817.01</v>
          </cell>
          <cell r="B13050" t="e">
            <v>#NAME?</v>
          </cell>
          <cell r="D13050" t="str">
            <v>EM</v>
          </cell>
          <cell r="E13050" t="str">
            <v>06/2016 AS 13:04:4</v>
          </cell>
        </row>
        <row r="13051">
          <cell r="D13051" t="str">
            <v>TA</v>
          </cell>
          <cell r="E13051" t="str">
            <v>TÉCNICA: 13/06/20</v>
          </cell>
        </row>
        <row r="13052">
          <cell r="A13052" t="str">
            <v>ENCARGOS S</v>
          </cell>
          <cell r="B13052" t="str">
            <v>OCIAIS DESONERADOS: 90,80%(HORA)   52,84%(MÊS)</v>
          </cell>
        </row>
        <row r="13053">
          <cell r="A13053" t="str">
            <v>ABRANGÊNCI</v>
          </cell>
          <cell r="B13053" t="str">
            <v>A : NACIONAL                                              LOCALIDADE  : BELO</v>
          </cell>
          <cell r="C13053" t="str">
            <v>HORI</v>
          </cell>
        </row>
        <row r="13054">
          <cell r="A13054" t="str">
            <v>REF.COLETA</v>
          </cell>
          <cell r="B13054" t="str">
            <v>: MEDIANO</v>
          </cell>
          <cell r="D13054" t="str">
            <v>TA</v>
          </cell>
          <cell r="E13054" t="str">
            <v>: 05/2016</v>
          </cell>
        </row>
        <row r="13055">
          <cell r="A13055" t="str">
            <v>CÓDIGO</v>
          </cell>
          <cell r="B13055" t="str">
            <v>|D E S C R I Ç Ã O                                                   |UN</v>
          </cell>
          <cell r="C13055" t="str">
            <v>IDADE</v>
          </cell>
          <cell r="D13055" t="str">
            <v>DE</v>
          </cell>
          <cell r="E13055" t="str">
            <v>|CUSTO TOTA</v>
          </cell>
        </row>
        <row r="13056">
          <cell r="A13056" t="str">
            <v>VÍNCULO...</v>
          </cell>
          <cell r="B13056" t="str">
            <v>..: CAIXA REFERENCIAL</v>
          </cell>
        </row>
        <row r="13057">
          <cell r="A13057" t="str">
            <v>ENTO BRANC</v>
          </cell>
          <cell r="B13057" t="str">
            <v>O E BARRAS DE ACO</v>
          </cell>
        </row>
        <row r="13058">
          <cell r="A13058">
            <v>72176</v>
          </cell>
          <cell r="B13058" t="str">
            <v>BLOCOS DE VIDRO TIPO XADREZ 20X10X8CM, ASSENTADO COM ARGAMASSA TRACO 1</v>
          </cell>
          <cell r="C13058" t="str">
            <v>M2</v>
          </cell>
          <cell r="D13058" t="str">
            <v>CR</v>
          </cell>
          <cell r="E13058">
            <v>436.28</v>
          </cell>
        </row>
        <row r="13059">
          <cell r="A13059" t="str">
            <v>:3 (CIMENT</v>
          </cell>
          <cell r="B13059" t="str">
            <v>O E AREIA GROSSA) PREPARO MECANICO, COM REJUNTAMENTO EM CIME</v>
          </cell>
        </row>
        <row r="13060">
          <cell r="A13060" t="str">
            <v>NTO BRANCO</v>
          </cell>
          <cell r="B13060" t="str">
            <v>E BARRAS DE ACO</v>
          </cell>
        </row>
        <row r="13061">
          <cell r="A13061">
            <v>68</v>
          </cell>
          <cell r="B13061" t="str">
            <v>ALVENARIA DE BLOCOS DE PEDRA COM JUNTA ARGAMASSADA</v>
          </cell>
        </row>
        <row r="13062">
          <cell r="A13062">
            <v>74053</v>
          </cell>
          <cell r="B13062" t="str">
            <v>ALVENARIA EM PEDRA RACHAO</v>
          </cell>
        </row>
        <row r="13063">
          <cell r="A13063" t="str">
            <v>74053/001</v>
          </cell>
          <cell r="B13063" t="str">
            <v>ALVENARIA EM PEDRA RACHAO OU PEDRA DE MAO, ASSENTADA COM ARGAMASSA TRA</v>
          </cell>
          <cell r="C13063" t="str">
            <v>M3</v>
          </cell>
          <cell r="D13063" t="str">
            <v>CR</v>
          </cell>
          <cell r="E13063">
            <v>349.47</v>
          </cell>
        </row>
        <row r="13064">
          <cell r="A13064" t="str">
            <v>CO 1:6 (CI</v>
          </cell>
          <cell r="B13064" t="str">
            <v>MENTO E AREIA)</v>
          </cell>
        </row>
        <row r="13065">
          <cell r="A13065">
            <v>70</v>
          </cell>
          <cell r="B13065" t="str">
            <v>DIVISORIAS/MARMORE/GRANITO/MARMORITE/CONCRETO/MAD.AGLOM.</v>
          </cell>
        </row>
        <row r="13066">
          <cell r="A13066">
            <v>72178</v>
          </cell>
          <cell r="B13066" t="str">
            <v>RETIRADA DE DIVISORIAS EM CHAPAS DE MADEIRA, COM MONTANTES METALICOS</v>
          </cell>
          <cell r="C13066" t="str">
            <v>M2</v>
          </cell>
          <cell r="D13066" t="str">
            <v>CR</v>
          </cell>
          <cell r="E13066">
            <v>18.8</v>
          </cell>
        </row>
        <row r="13067">
          <cell r="A13067">
            <v>72179</v>
          </cell>
          <cell r="B13067" t="str">
            <v>RECOLOCACAO DE PLACAS DIVISORIAS DE GRANILITE, CONSIDERANDO REAPROVEIT</v>
          </cell>
          <cell r="C13067" t="str">
            <v>M2</v>
          </cell>
          <cell r="D13067" t="str">
            <v>CR</v>
          </cell>
          <cell r="E13067">
            <v>39.65</v>
          </cell>
        </row>
        <row r="13068">
          <cell r="A13068" t="str">
            <v>AMENTO DO</v>
          </cell>
          <cell r="B13068" t="str">
            <v>MATERIAL</v>
          </cell>
        </row>
        <row r="13069">
          <cell r="A13069">
            <v>72180</v>
          </cell>
          <cell r="B13069" t="str">
            <v>RECOLOCACAO DE DIVISORIAS TIPO CHAPAS OU TABUAS, EXCLUSIVE ENTARUGAMEN</v>
          </cell>
          <cell r="C13069" t="str">
            <v>M2</v>
          </cell>
          <cell r="D13069" t="str">
            <v>CR</v>
          </cell>
          <cell r="E13069">
            <v>11.48</v>
          </cell>
        </row>
        <row r="13070">
          <cell r="A13070" t="str">
            <v>TO, CONSID</v>
          </cell>
          <cell r="B13070" t="str">
            <v>ERANDO REAPROVEITAMENTO DO MATERIAL</v>
          </cell>
        </row>
        <row r="13071">
          <cell r="A13071">
            <v>72181</v>
          </cell>
          <cell r="B13071" t="str">
            <v>RECOLOCACAO DE DIVISORIAS TIPO CHAPAS OU TABUAS, INCLUSIVE ENTARUGAMEN</v>
          </cell>
          <cell r="C13071" t="str">
            <v>M2</v>
          </cell>
          <cell r="D13071" t="str">
            <v>CR</v>
          </cell>
          <cell r="E13071">
            <v>23.29</v>
          </cell>
        </row>
        <row r="13072">
          <cell r="A13072" t="str">
            <v>TO, CONSID</v>
          </cell>
          <cell r="B13072" t="str">
            <v>ERANDO REAPROVEITAMENTO DO MATERIAL</v>
          </cell>
        </row>
        <row r="13073">
          <cell r="A13073">
            <v>73774</v>
          </cell>
          <cell r="B13073" t="str">
            <v>PAREDE DIVISORIA PARA SANITARIOS E BANHEIROS</v>
          </cell>
        </row>
        <row r="13074">
          <cell r="A13074" t="str">
            <v>73774/001</v>
          </cell>
          <cell r="B13074" t="str">
            <v>DIVISORIA EM MARMORITE ESPESSURA 35MM, CHUMBAMENTO NO PISO E PAREDE CO</v>
          </cell>
          <cell r="C13074" t="str">
            <v>M2</v>
          </cell>
          <cell r="D13074" t="str">
            <v>CR</v>
          </cell>
          <cell r="E13074">
            <v>219.49</v>
          </cell>
        </row>
        <row r="13075">
          <cell r="A13075" t="str">
            <v>M ARGAMASS</v>
          </cell>
          <cell r="B13075" t="str">
            <v>A DE CIMENTO E AREIA, POLIMENTO MANUAL, EXCLUSIVE FERRAGENS</v>
          </cell>
        </row>
        <row r="13076">
          <cell r="A13076">
            <v>73909</v>
          </cell>
          <cell r="B13076" t="str">
            <v>PAINEL DIVISORIO MADEIRA</v>
          </cell>
        </row>
        <row r="13077">
          <cell r="A13077" t="str">
            <v>73909/001</v>
          </cell>
          <cell r="B13077" t="str">
            <v>DIVISORIA EM MADEIRA COMPENSADA RESINADA ESPESSURA 6MM, ESTRUTURADA EM</v>
          </cell>
          <cell r="C13077" t="str">
            <v>M2</v>
          </cell>
          <cell r="D13077" t="str">
            <v>CR</v>
          </cell>
          <cell r="E13077">
            <v>161.38</v>
          </cell>
        </row>
        <row r="13078">
          <cell r="A13078" t="str">
            <v>MADEIRA DE</v>
          </cell>
          <cell r="B13078" t="str">
            <v>LEI 3"X3"</v>
          </cell>
        </row>
        <row r="13079">
          <cell r="A13079">
            <v>74229</v>
          </cell>
          <cell r="B13079" t="str">
            <v>PAINEL DIVISORIO MARMORE/GRANITO</v>
          </cell>
        </row>
        <row r="13080">
          <cell r="A13080" t="str">
            <v>74229/001</v>
          </cell>
          <cell r="B13080" t="str">
            <v>DIVISORIA EM MARMORE BRANCO POLIDO, ESPESSURA 3 CM, ASSENTADO COM ARGA</v>
          </cell>
          <cell r="C13080" t="str">
            <v>M2</v>
          </cell>
          <cell r="D13080" t="str">
            <v>CR</v>
          </cell>
          <cell r="E13080">
            <v>299.97000000000003</v>
          </cell>
        </row>
        <row r="13081">
          <cell r="A13081" t="str">
            <v>MASSA TRAC</v>
          </cell>
          <cell r="B13081" t="str">
            <v>O 1:4 (CIMENTO E AREIA), ARREMATE COM CIMENTO BRANCO, EXCLUS</v>
          </cell>
        </row>
        <row r="13082">
          <cell r="A13082" t="str">
            <v>IVE FERRAG</v>
          </cell>
          <cell r="B13082" t="str">
            <v>ENS</v>
          </cell>
        </row>
        <row r="13083">
          <cell r="A13083">
            <v>79627</v>
          </cell>
          <cell r="B13083" t="str">
            <v>DIVISORIA EM GRANITO BRANCO POLIDO, ESP = 3CM, ASSENTADO COM ARGAMASSA</v>
          </cell>
          <cell r="C13083" t="str">
            <v>M2</v>
          </cell>
          <cell r="D13083" t="str">
            <v>CR</v>
          </cell>
          <cell r="E13083">
            <v>476.26</v>
          </cell>
        </row>
        <row r="13084">
          <cell r="A13084" t="str">
            <v>TRACO 1:4,</v>
          </cell>
          <cell r="B13084" t="str">
            <v>ARREMATE EM CIMENTO BRANCO, EXCLUSIVE FERRAGENS</v>
          </cell>
        </row>
        <row r="13085">
          <cell r="A13085" t="str">
            <v>SINAPI - S</v>
          </cell>
          <cell r="B13085" t="str">
            <v>ISTEMA NACIONAL DE PESQUISA DE CUSTOS E ÍNDICES DA CONSTRUÇÃO CIVIL</v>
          </cell>
        </row>
        <row r="13086">
          <cell r="A13086" t="str">
            <v>PCI.817.01</v>
          </cell>
          <cell r="B13086" t="e">
            <v>#NAME?</v>
          </cell>
          <cell r="D13086" t="str">
            <v>EM</v>
          </cell>
          <cell r="E13086" t="str">
            <v>06/2016 AS 13:04:4</v>
          </cell>
        </row>
        <row r="13087">
          <cell r="D13087" t="str">
            <v>TA</v>
          </cell>
          <cell r="E13087" t="str">
            <v>TÉCNICA: 13/06/20</v>
          </cell>
        </row>
        <row r="13088">
          <cell r="A13088" t="str">
            <v>ENCARGOS S</v>
          </cell>
          <cell r="B13088" t="str">
            <v>OCIAIS DESONERADOS: 90,80%(HORA)   52,84%(MÊS)</v>
          </cell>
        </row>
        <row r="13089">
          <cell r="A13089" t="str">
            <v>ABRANGÊNCI</v>
          </cell>
          <cell r="B13089" t="str">
            <v>A : NACIONAL                                              LOCALIDADE  : BELO</v>
          </cell>
          <cell r="C13089" t="str">
            <v>HORI</v>
          </cell>
        </row>
        <row r="13090">
          <cell r="A13090" t="str">
            <v>REF.COLETA</v>
          </cell>
          <cell r="B13090" t="str">
            <v>: MEDIANO</v>
          </cell>
          <cell r="D13090" t="str">
            <v>TA</v>
          </cell>
          <cell r="E13090" t="str">
            <v>: 05/2016</v>
          </cell>
        </row>
        <row r="13091">
          <cell r="A13091" t="str">
            <v>CÓDIGO</v>
          </cell>
          <cell r="B13091" t="str">
            <v>|D E S C R I Ç Ã O                                                   |UN</v>
          </cell>
          <cell r="C13091" t="str">
            <v>IDADE</v>
          </cell>
          <cell r="D13091" t="str">
            <v>DE</v>
          </cell>
          <cell r="E13091" t="str">
            <v>|CUSTO TOTA</v>
          </cell>
        </row>
        <row r="13092">
          <cell r="A13092" t="str">
            <v>VÍNCULO...</v>
          </cell>
          <cell r="B13092" t="str">
            <v>..: CAIXA REFERENCIAL</v>
          </cell>
        </row>
        <row r="13093">
          <cell r="A13093">
            <v>251</v>
          </cell>
          <cell r="B13093" t="str">
            <v>ALVENARIA DE BLOCO-CONCRETO CELULAR</v>
          </cell>
        </row>
        <row r="13094">
          <cell r="A13094">
            <v>73863</v>
          </cell>
          <cell r="B13094" t="str">
            <v>ALVENARIA DE BLOCOS DE CONCRETO CELULAR</v>
          </cell>
        </row>
        <row r="13095">
          <cell r="A13095" t="str">
            <v>73863/001</v>
          </cell>
          <cell r="B13095" t="str">
            <v>ALVENARIA COM BLOCOS DE CONCRETO CELULAR 10X30X60CM, ESPESSURA 10CM, A</v>
          </cell>
          <cell r="C13095" t="str">
            <v>M2</v>
          </cell>
          <cell r="D13095" t="str">
            <v>CR</v>
          </cell>
          <cell r="E13095">
            <v>42.27</v>
          </cell>
        </row>
        <row r="13096">
          <cell r="A13096" t="str">
            <v>SSENTADOS</v>
          </cell>
          <cell r="B13096" t="str">
            <v>COM ARGAMASSA TRACO 1:2:9 (CIMENTO, CAL E AREIA) PREPARO MAN</v>
          </cell>
        </row>
        <row r="13097">
          <cell r="A13097" t="str">
            <v>UAL</v>
          </cell>
        </row>
        <row r="13098">
          <cell r="A13098" t="str">
            <v>73863/002</v>
          </cell>
          <cell r="B13098" t="str">
            <v>ALVENARIA COM BLOCOS DE CONCRETO CELULAR 20X30X60CM, ESPESSURA 20CM, A</v>
          </cell>
          <cell r="C13098" t="str">
            <v>M2</v>
          </cell>
          <cell r="D13098" t="str">
            <v>CR</v>
          </cell>
          <cell r="E13098">
            <v>86.31</v>
          </cell>
        </row>
        <row r="13099">
          <cell r="A13099" t="str">
            <v>SSENTADOS</v>
          </cell>
          <cell r="B13099" t="str">
            <v>COM ARGAMASSA TRACO 1:2:9 (CIMENTO, CAL E AREIA) PREPARO MAN</v>
          </cell>
        </row>
        <row r="13100">
          <cell r="A13100" t="str">
            <v>UAL</v>
          </cell>
        </row>
        <row r="13101">
          <cell r="A13101">
            <v>322</v>
          </cell>
          <cell r="B13101" t="str">
            <v>PAREDE DE ADOBE</v>
          </cell>
        </row>
        <row r="13102">
          <cell r="A13102">
            <v>68079</v>
          </cell>
          <cell r="B13102" t="str">
            <v>PAREDE DE ADOBE PARA FORNOS</v>
          </cell>
          <cell r="C13102" t="str">
            <v>M3</v>
          </cell>
          <cell r="D13102" t="str">
            <v>CR</v>
          </cell>
          <cell r="E13102">
            <v>659.48</v>
          </cell>
        </row>
        <row r="13103">
          <cell r="A13103" t="str">
            <v>PAVI</v>
          </cell>
          <cell r="B13103" t="str">
            <v>PAVIMENTACAO</v>
          </cell>
        </row>
        <row r="13104">
          <cell r="A13104">
            <v>54</v>
          </cell>
          <cell r="B13104" t="str">
            <v>RECOMPOSICAO DE PAVIMENTACAO</v>
          </cell>
        </row>
        <row r="13105">
          <cell r="A13105">
            <v>72948</v>
          </cell>
          <cell r="B13105" t="str">
            <v>COLCHAO DE AREIA PARA PAVIMENTACAO EM PARALELEPIPEDO OU BLOCOS DE CONC</v>
          </cell>
          <cell r="C13105" t="str">
            <v>M3</v>
          </cell>
          <cell r="D13105" t="str">
            <v>CR</v>
          </cell>
          <cell r="E13105">
            <v>71.64</v>
          </cell>
        </row>
        <row r="13106">
          <cell r="A13106" t="str">
            <v>RETO INTER</v>
          </cell>
          <cell r="B13106" t="str">
            <v>TRAVADOS</v>
          </cell>
        </row>
        <row r="13107">
          <cell r="A13107">
            <v>73790</v>
          </cell>
          <cell r="B13107" t="str">
            <v>REFORMA CONSERVACAO LOGRADOUROS EM PARALELEPIPEDO</v>
          </cell>
        </row>
        <row r="13108">
          <cell r="A13108" t="str">
            <v>73790/001</v>
          </cell>
          <cell r="B13108" t="str">
            <v>RETIRADA, LIMPEZA E REASSENTAMENTO DE PARALELEPIPEDO SOBRE COLCHAO DE</v>
          </cell>
          <cell r="C13108" t="str">
            <v>M2</v>
          </cell>
          <cell r="D13108" t="str">
            <v>CR</v>
          </cell>
          <cell r="E13108">
            <v>51.24</v>
          </cell>
        </row>
        <row r="13109">
          <cell r="A13109" t="str">
            <v>PO DE PEDR</v>
          </cell>
          <cell r="B13109" t="str">
            <v>A ESPESSURA 10CM, REJUNTADO COM BETUME E PEDRISCO, CONSIDERA</v>
          </cell>
        </row>
        <row r="13110">
          <cell r="A13110" t="str">
            <v>NDO APROVE</v>
          </cell>
          <cell r="B13110" t="str">
            <v>ITAMENTO DO PARALELEPIPEDO</v>
          </cell>
        </row>
        <row r="13111">
          <cell r="A13111" t="str">
            <v>73790/002</v>
          </cell>
          <cell r="B13111" t="str">
            <v>REASSENTAMENTO DE PARALELEPIPEDO SOBRE COLCHAO DE PO DE PEDRA ESPESSUR</v>
          </cell>
          <cell r="C13111" t="str">
            <v>M2</v>
          </cell>
          <cell r="D13111" t="str">
            <v>CR</v>
          </cell>
          <cell r="E13111">
            <v>36.4</v>
          </cell>
        </row>
        <row r="13112">
          <cell r="A13112" t="str">
            <v>A 10CM, RE</v>
          </cell>
          <cell r="B13112" t="str">
            <v>JUNTADO COM BETUME E PEDRISCO, CONSIDERANDO APROVEITAMENTO D</v>
          </cell>
        </row>
        <row r="13113">
          <cell r="A13113" t="str">
            <v>O PARALELE</v>
          </cell>
          <cell r="B13113" t="str">
            <v>PIPEDO</v>
          </cell>
        </row>
        <row r="13114">
          <cell r="A13114" t="str">
            <v>73790/003</v>
          </cell>
          <cell r="B13114" t="str">
            <v>RETIRADA, LIMPEZA E REASSENTAMENTO DE PARALELEPIPEDO SOBRE COLCHAO DE</v>
          </cell>
          <cell r="C13114" t="str">
            <v>M2</v>
          </cell>
          <cell r="D13114" t="str">
            <v>CR</v>
          </cell>
          <cell r="E13114">
            <v>47.11</v>
          </cell>
        </row>
        <row r="13115">
          <cell r="A13115" t="str">
            <v>PO DE PEDR</v>
          </cell>
          <cell r="B13115" t="str">
            <v>A ESPESSURA 10CM, REJUNTADO COM ARGAMASSA TRACO 1:3 (CIMENTO</v>
          </cell>
        </row>
        <row r="13116">
          <cell r="A13116" t="str">
            <v>E AREIA),</v>
          </cell>
          <cell r="B13116" t="str">
            <v>CONSIDERANDO APROVEITAMENTO DO PARALELEPIPEDO</v>
          </cell>
        </row>
        <row r="13117">
          <cell r="A13117" t="str">
            <v>73790/004</v>
          </cell>
          <cell r="B13117" t="str">
            <v>REASSENTAMENTO DE PARALELEPIPEDO SOBRE COLCHAO DE PO DE PEDRA ESPESSUR</v>
          </cell>
          <cell r="C13117" t="str">
            <v>M2</v>
          </cell>
          <cell r="D13117" t="str">
            <v>CR</v>
          </cell>
          <cell r="E13117">
            <v>32.020000000000003</v>
          </cell>
        </row>
        <row r="13118">
          <cell r="A13118" t="str">
            <v>A 10CM, RE</v>
          </cell>
          <cell r="B13118" t="str">
            <v>JUNTADO COM ARGAMASSA TRACO 1:3 (CIMENTO E AREIA), CONSIDERA</v>
          </cell>
        </row>
        <row r="13119">
          <cell r="A13119" t="str">
            <v>NDO APROVE</v>
          </cell>
          <cell r="B13119" t="str">
            <v>ITAMENTO DO PARALELEPIPEDO</v>
          </cell>
        </row>
        <row r="13120">
          <cell r="A13120">
            <v>83694</v>
          </cell>
          <cell r="B13120" t="str">
            <v>RECOMPOSICAO DE PAVIMENTACAO TIPO BLOKRET SOBRE COLCHAO DE AREIA COM R</v>
          </cell>
          <cell r="C13120" t="str">
            <v>M2</v>
          </cell>
          <cell r="D13120" t="str">
            <v>CR</v>
          </cell>
          <cell r="E13120">
            <v>12.35</v>
          </cell>
        </row>
        <row r="13121">
          <cell r="A13121" t="str">
            <v>SINAPI - S</v>
          </cell>
          <cell r="B13121" t="str">
            <v>ISTEMA NACIONAL DE PESQUISA DE CUSTOS E ÍNDICES DA CONSTRUÇÃO CIVIL</v>
          </cell>
        </row>
        <row r="13122">
          <cell r="A13122" t="str">
            <v>PCI.817.01</v>
          </cell>
          <cell r="B13122" t="e">
            <v>#NAME?</v>
          </cell>
          <cell r="D13122" t="str">
            <v>EM</v>
          </cell>
          <cell r="E13122" t="str">
            <v>06/2016 AS 13:04:4</v>
          </cell>
        </row>
        <row r="13123">
          <cell r="D13123" t="str">
            <v>TA</v>
          </cell>
          <cell r="E13123" t="str">
            <v>TÉCNICA: 13/06/20</v>
          </cell>
        </row>
        <row r="13124">
          <cell r="A13124" t="str">
            <v>ENCARGOS S</v>
          </cell>
          <cell r="B13124" t="str">
            <v>OCIAIS DESONERADOS: 90,80%(HORA)   52,84%(MÊS)</v>
          </cell>
        </row>
        <row r="13125">
          <cell r="A13125" t="str">
            <v>ABRANGÊNCI</v>
          </cell>
          <cell r="B13125" t="str">
            <v>A : NACIONAL                                              LOCALIDADE  : BELO</v>
          </cell>
          <cell r="C13125" t="str">
            <v>HORI</v>
          </cell>
        </row>
        <row r="13126">
          <cell r="A13126" t="str">
            <v>REF.COLETA</v>
          </cell>
          <cell r="B13126" t="str">
            <v>: MEDIANO</v>
          </cell>
          <cell r="D13126" t="str">
            <v>TA</v>
          </cell>
          <cell r="E13126" t="str">
            <v>: 05/2016</v>
          </cell>
        </row>
        <row r="13127">
          <cell r="A13127" t="str">
            <v>CÓDIGO</v>
          </cell>
          <cell r="B13127" t="str">
            <v>|D E S C R I Ç Ã O                                                   |UN</v>
          </cell>
          <cell r="C13127" t="str">
            <v>IDADE</v>
          </cell>
          <cell r="D13127" t="str">
            <v>DE</v>
          </cell>
          <cell r="E13127" t="str">
            <v>|CUSTO TOTA</v>
          </cell>
        </row>
        <row r="13128">
          <cell r="A13128" t="str">
            <v>VÍNCULO...</v>
          </cell>
          <cell r="B13128" t="str">
            <v>..: CAIXA REFERENCIAL</v>
          </cell>
        </row>
        <row r="13129">
          <cell r="A13129" t="str">
            <v>EAPROVEITA</v>
          </cell>
          <cell r="B13129" t="str">
            <v>MENTO DE MATERIAL</v>
          </cell>
        </row>
        <row r="13130">
          <cell r="A13130">
            <v>83695</v>
          </cell>
          <cell r="B13130" t="str">
            <v>REFORMA CONSERVACAO LOGRADOUROS EM PARALELEPIPEDO</v>
          </cell>
        </row>
        <row r="13131">
          <cell r="A13131" t="str">
            <v>83695/001</v>
          </cell>
          <cell r="B13131" t="str">
            <v>REJUNTAMENTO PAVIMENTACAO PARALELEPIPEDO BETUME CASCALH INCL MATERIAIS</v>
          </cell>
          <cell r="C13131" t="str">
            <v>M2</v>
          </cell>
          <cell r="D13131" t="str">
            <v>CR</v>
          </cell>
          <cell r="E13131">
            <v>16.07</v>
          </cell>
        </row>
        <row r="13132">
          <cell r="A13132">
            <v>83771</v>
          </cell>
          <cell r="B13132" t="str">
            <v>RECOMPOSICAO DE REVESTIMENTO PRIMARIO MEDIDO P/ VOLUME COMPACTADO</v>
          </cell>
          <cell r="C13132" t="str">
            <v>M3</v>
          </cell>
          <cell r="D13132" t="str">
            <v>CR</v>
          </cell>
          <cell r="E13132">
            <v>5.94</v>
          </cell>
        </row>
        <row r="13133">
          <cell r="A13133">
            <v>92970</v>
          </cell>
          <cell r="B13133" t="str">
            <v>DEMOLIÇÃO DE PAVIMENTAÇÃO ASFÁLTICA COM UTILIZAÇÃO DE MARTELO PERFURAD</v>
          </cell>
          <cell r="C13133" t="str">
            <v>M2</v>
          </cell>
          <cell r="D13133" t="str">
            <v>CR</v>
          </cell>
          <cell r="E13133">
            <v>8.84</v>
          </cell>
        </row>
        <row r="13134">
          <cell r="A13134" t="str">
            <v>OR, ESPESS</v>
          </cell>
          <cell r="B13134" t="str">
            <v>URA ATÉ 15 CM, EXCLUSIVE CARGA E TRANSPORTE</v>
          </cell>
        </row>
        <row r="13135">
          <cell r="A13135">
            <v>55</v>
          </cell>
          <cell r="B13135" t="str">
            <v>REGULARIZACAO/REFORCO DE SUBLEITO</v>
          </cell>
        </row>
        <row r="13136">
          <cell r="A13136">
            <v>41879</v>
          </cell>
          <cell r="B13136" t="str">
            <v>CONFORMACAO GEOMETRICA DE PLATAFORMA PARA EXECUCAO DE REVESTIMENTO PRI</v>
          </cell>
          <cell r="C13136" t="str">
            <v>M2</v>
          </cell>
          <cell r="D13136" t="str">
            <v>CR</v>
          </cell>
          <cell r="E13136">
            <v>0.11</v>
          </cell>
        </row>
        <row r="13137">
          <cell r="A13137" t="str">
            <v>MARIO EM R</v>
          </cell>
          <cell r="B13137" t="str">
            <v>ODOVIAS VICINAIS</v>
          </cell>
        </row>
        <row r="13138">
          <cell r="A13138">
            <v>56</v>
          </cell>
          <cell r="B13138" t="str">
            <v>EXECUCAO DE SUB-LEITO, LEITO, SUB-BASE, BASE ETC</v>
          </cell>
        </row>
        <row r="13139">
          <cell r="A13139">
            <v>72910</v>
          </cell>
          <cell r="B13139" t="str">
            <v>BASE DE SOLO ARENOSO FINO, COMPACTACAO 100% PROCTOR MODIFICADO</v>
          </cell>
          <cell r="C13139" t="str">
            <v>M3</v>
          </cell>
          <cell r="D13139" t="str">
            <v>CR</v>
          </cell>
          <cell r="E13139">
            <v>6.77</v>
          </cell>
        </row>
        <row r="13140">
          <cell r="A13140">
            <v>72911</v>
          </cell>
          <cell r="B13140" t="str">
            <v>BASE DE SOLO ESTABILIZADO SEM MISTURA, COMPACTACAO 100% PROCTOR NORMAL</v>
          </cell>
          <cell r="C13140" t="str">
            <v>M3</v>
          </cell>
          <cell r="D13140" t="str">
            <v>CR</v>
          </cell>
          <cell r="E13140">
            <v>8.24</v>
          </cell>
        </row>
        <row r="13141">
          <cell r="A13141" t="str">
            <v>, EXCLUSIV</v>
          </cell>
          <cell r="B13141" t="str">
            <v>E ESCAVACAO, CARGA E TRANSPORTE DO SOLO</v>
          </cell>
        </row>
        <row r="13142">
          <cell r="A13142">
            <v>72912</v>
          </cell>
          <cell r="B13142" t="str">
            <v>BASE DE SOLO CIMENTO 2% MISTURA EM PISTA, COMPACTACAO 100% PROCTOR INT</v>
          </cell>
          <cell r="C13142" t="str">
            <v>M3</v>
          </cell>
          <cell r="D13142" t="str">
            <v>CR</v>
          </cell>
          <cell r="E13142">
            <v>24.79</v>
          </cell>
        </row>
        <row r="13143">
          <cell r="A13143" t="str">
            <v>ERMEDIARIO</v>
          </cell>
          <cell r="B13143" t="str">
            <v>, EXCLUSIVE ESCAVACAO, CARGA E TRANSPORTE DO SOLO</v>
          </cell>
        </row>
        <row r="13144">
          <cell r="A13144">
            <v>72913</v>
          </cell>
          <cell r="B13144" t="str">
            <v>BASE DE SOLO CIMENTO 4% MISTURA EM PISTA, COMPACTACAO 100% PROCTOR NOR</v>
          </cell>
          <cell r="C13144" t="str">
            <v>M3</v>
          </cell>
          <cell r="D13144" t="str">
            <v>CR</v>
          </cell>
          <cell r="E13144">
            <v>40.07</v>
          </cell>
        </row>
        <row r="13145">
          <cell r="A13145" t="str">
            <v>MAL, EXCLU</v>
          </cell>
          <cell r="B13145" t="str">
            <v>SIVE TRANSPORTE DO SOLO</v>
          </cell>
        </row>
        <row r="13146">
          <cell r="A13146">
            <v>72914</v>
          </cell>
          <cell r="B13146" t="str">
            <v>BASE DE SOLO CIMENTO 6% MISTURA EM PISTA, COMPACTACAO 100% PROCTOR NOR</v>
          </cell>
          <cell r="C13146" t="str">
            <v>M3</v>
          </cell>
          <cell r="D13146" t="str">
            <v>CR</v>
          </cell>
          <cell r="E13146">
            <v>57.36</v>
          </cell>
        </row>
        <row r="13147">
          <cell r="A13147" t="str">
            <v>MAL, EXCLU</v>
          </cell>
          <cell r="B13147" t="str">
            <v>SIVE ESCAVACAO, CARGA E TRANSPORTE DO SOLO</v>
          </cell>
        </row>
        <row r="13148">
          <cell r="A13148">
            <v>72916</v>
          </cell>
          <cell r="B13148" t="str">
            <v>BASE DE SOLO CIMENTO 2% MISTURA EM USINA, COMPACTACAO 100% PROCTOR INT</v>
          </cell>
          <cell r="C13148" t="str">
            <v>M3</v>
          </cell>
          <cell r="D13148" t="str">
            <v>CR</v>
          </cell>
          <cell r="E13148">
            <v>26.98</v>
          </cell>
        </row>
        <row r="13149">
          <cell r="A13149" t="str">
            <v>ERMEDIARIO</v>
          </cell>
          <cell r="B13149" t="str">
            <v>, EXCLUSIVE ESCAVACAO, CARGA E TRANSPORTE DO SOLO</v>
          </cell>
        </row>
        <row r="13150">
          <cell r="A13150">
            <v>72919</v>
          </cell>
          <cell r="B13150" t="str">
            <v>BASE DE SOLO CIMENTO 4% MISTURA EM USINA, COMPACTACAO 100% PROCTOR NOR</v>
          </cell>
          <cell r="C13150" t="str">
            <v>M3</v>
          </cell>
          <cell r="D13150" t="str">
            <v>CR</v>
          </cell>
          <cell r="E13150">
            <v>40.54</v>
          </cell>
        </row>
        <row r="13151">
          <cell r="A13151" t="str">
            <v>MAL, EXCLU</v>
          </cell>
          <cell r="B13151" t="str">
            <v>SIVE ESCAVACAO, CARGA E TRANSPORTE DO SOLO</v>
          </cell>
        </row>
        <row r="13152">
          <cell r="A13152">
            <v>72922</v>
          </cell>
          <cell r="B13152" t="str">
            <v>BASE DE SOLO CIMENTO 6% COM MISTURA EM USINA, COMPACTACAO 100% PROCTOR</v>
          </cell>
          <cell r="C13152" t="str">
            <v>M3</v>
          </cell>
          <cell r="D13152" t="str">
            <v>CR</v>
          </cell>
          <cell r="E13152">
            <v>56.18</v>
          </cell>
        </row>
        <row r="13153">
          <cell r="A13153" t="str">
            <v>NORMAL, EX</v>
          </cell>
          <cell r="B13153" t="str">
            <v>CLUSIVE ESCAVACAO, CARGA E TRANSPORTE DO SOLO</v>
          </cell>
        </row>
        <row r="13154">
          <cell r="A13154">
            <v>72923</v>
          </cell>
          <cell r="B13154" t="str">
            <v>BASE DE SOLO - BRITA (40/60), MISTURA EM USINA, COMPACTACAO 100% PROCT</v>
          </cell>
          <cell r="C13154" t="str">
            <v>M3</v>
          </cell>
          <cell r="D13154" t="str">
            <v>CR</v>
          </cell>
          <cell r="E13154">
            <v>56.18</v>
          </cell>
        </row>
        <row r="13155">
          <cell r="A13155" t="str">
            <v>OR MODIFIC</v>
          </cell>
          <cell r="B13155" t="str">
            <v>ADO, EXCLUSIVE ESCAVACAO, CARGA E TRANSPORTE</v>
          </cell>
        </row>
        <row r="13156">
          <cell r="A13156">
            <v>72924</v>
          </cell>
          <cell r="B13156" t="str">
            <v>BASE DE SOLO - BRITA (50/50), MISTURA EM USINA, COMPACTACAO 100% PROCT</v>
          </cell>
          <cell r="C13156" t="str">
            <v>M3</v>
          </cell>
          <cell r="D13156" t="str">
            <v>CR</v>
          </cell>
          <cell r="E13156">
            <v>48.07</v>
          </cell>
        </row>
        <row r="13157">
          <cell r="A13157" t="str">
            <v>SINAPI - S</v>
          </cell>
          <cell r="B13157" t="str">
            <v>ISTEMA NACIONAL DE PESQUISA DE CUSTOS E ÍNDICES DA CONSTRUÇÃO CIVIL</v>
          </cell>
        </row>
        <row r="13158">
          <cell r="A13158" t="str">
            <v>PCI.817.01</v>
          </cell>
          <cell r="B13158" t="e">
            <v>#NAME?</v>
          </cell>
          <cell r="D13158" t="str">
            <v>EM</v>
          </cell>
          <cell r="E13158" t="str">
            <v>06/2016 AS 13:04:4</v>
          </cell>
        </row>
        <row r="13159">
          <cell r="D13159" t="str">
            <v>TA</v>
          </cell>
          <cell r="E13159" t="str">
            <v>TÉCNICA: 13/06/20</v>
          </cell>
        </row>
        <row r="13160">
          <cell r="A13160" t="str">
            <v>ENCARGOS S</v>
          </cell>
          <cell r="B13160" t="str">
            <v>OCIAIS DESONERADOS: 90,80%(HORA)   52,84%(MÊS)</v>
          </cell>
        </row>
        <row r="13161">
          <cell r="A13161" t="str">
            <v>ABRANGÊNCI</v>
          </cell>
          <cell r="B13161" t="str">
            <v>A : NACIONAL                                              LOCALIDADE  : BELO</v>
          </cell>
          <cell r="C13161" t="str">
            <v>HORI</v>
          </cell>
        </row>
        <row r="13162">
          <cell r="A13162" t="str">
            <v>REF.COLETA</v>
          </cell>
          <cell r="B13162" t="str">
            <v>: MEDIANO</v>
          </cell>
          <cell r="D13162" t="str">
            <v>TA</v>
          </cell>
          <cell r="E13162" t="str">
            <v>: 05/2016</v>
          </cell>
        </row>
        <row r="13163">
          <cell r="A13163" t="str">
            <v>CÓDIGO</v>
          </cell>
          <cell r="B13163" t="str">
            <v>|D E S C R I Ç Ã O                                                   |UN</v>
          </cell>
          <cell r="C13163" t="str">
            <v>IDADE</v>
          </cell>
          <cell r="D13163" t="str">
            <v>DE</v>
          </cell>
          <cell r="E13163" t="str">
            <v>|CUSTO TOTA</v>
          </cell>
        </row>
        <row r="13164">
          <cell r="A13164" t="str">
            <v>VÍNCULO...</v>
          </cell>
          <cell r="B13164" t="str">
            <v>..: CAIXA REFERENCIAL</v>
          </cell>
        </row>
        <row r="13165">
          <cell r="A13165" t="str">
            <v>OR MODIFIC</v>
          </cell>
          <cell r="B13165" t="str">
            <v>ADO, EXCLUSIVE ESCAVACAO, CARGA E TRANSPORTE</v>
          </cell>
        </row>
        <row r="13166">
          <cell r="A13166">
            <v>72961</v>
          </cell>
          <cell r="B13166" t="str">
            <v>REGULARIZACAO E COMPACTACAO DE SUBLEITO ATE 20 CM DE ESPESSURA</v>
          </cell>
          <cell r="C13166" t="str">
            <v>M2</v>
          </cell>
          <cell r="D13166" t="str">
            <v>CR</v>
          </cell>
          <cell r="E13166">
            <v>1.1000000000000001</v>
          </cell>
        </row>
        <row r="13167">
          <cell r="A13167">
            <v>73710</v>
          </cell>
          <cell r="B13167" t="str">
            <v>BASE PARA PAVIMENTACAO COM BRITA GRADUADA, INCLUSIVE COMPACTACAO</v>
          </cell>
          <cell r="C13167" t="str">
            <v>M3</v>
          </cell>
          <cell r="D13167" t="str">
            <v>AS</v>
          </cell>
          <cell r="E13167">
            <v>94.68</v>
          </cell>
        </row>
        <row r="13168">
          <cell r="A13168">
            <v>73711</v>
          </cell>
          <cell r="B13168" t="str">
            <v>BASE PARA PAVIMENTACAO COM BRITA CORRIDA, INCLUSIVE COMPACTACAO</v>
          </cell>
          <cell r="C13168" t="str">
            <v>M3</v>
          </cell>
          <cell r="D13168" t="str">
            <v>AS</v>
          </cell>
          <cell r="E13168">
            <v>83.93</v>
          </cell>
        </row>
        <row r="13169">
          <cell r="A13169">
            <v>73766</v>
          </cell>
          <cell r="B13169" t="str">
            <v>BASE E SUB-BASE</v>
          </cell>
        </row>
        <row r="13170">
          <cell r="A13170" t="str">
            <v>73766/001</v>
          </cell>
          <cell r="B13170" t="str">
            <v>BASE PARA PAVIMENTACAO COM MACADAME HIDRAULICO, INCLUSIVE COMPACTACAO</v>
          </cell>
          <cell r="C13170" t="str">
            <v>M3</v>
          </cell>
          <cell r="D13170" t="str">
            <v>CR</v>
          </cell>
          <cell r="E13170">
            <v>105.22</v>
          </cell>
        </row>
        <row r="13171">
          <cell r="A13171">
            <v>83772</v>
          </cell>
          <cell r="B13171" t="str">
            <v>BASE SOLO ESTABIL C/ MATERIAIS MISTURADOS NA USINA / TRANSP AGUA EXCL.</v>
          </cell>
          <cell r="C13171" t="str">
            <v>M3</v>
          </cell>
          <cell r="D13171" t="str">
            <v>AS</v>
          </cell>
          <cell r="E13171">
            <v>11.39</v>
          </cell>
        </row>
        <row r="13172">
          <cell r="A13172" t="str">
            <v>ESCAV., CA</v>
          </cell>
          <cell r="B13172" t="str">
            <v>RGA E TRANSPORTE DOS SOLOS UTILIZADOS E BRITA</v>
          </cell>
        </row>
        <row r="13173">
          <cell r="A13173">
            <v>57</v>
          </cell>
          <cell r="B13173" t="str">
            <v>EXECUCAO DE PAVIMENTACOES DIVERSAS</v>
          </cell>
        </row>
        <row r="13174">
          <cell r="A13174">
            <v>72799</v>
          </cell>
          <cell r="B13174" t="str">
            <v>PAVIMENTO EM PARALELEPIPEDO SOBRE COLCHAO DE AREIA REJUNTADO COM ARGAM</v>
          </cell>
          <cell r="C13174" t="str">
            <v>M2</v>
          </cell>
          <cell r="D13174" t="str">
            <v>CR</v>
          </cell>
          <cell r="E13174">
            <v>82.59</v>
          </cell>
        </row>
        <row r="13175">
          <cell r="A13175" t="str">
            <v>ASSA DE CI</v>
          </cell>
          <cell r="B13175" t="str">
            <v>MENTO E AREIA NO TRAÇO 1:3 (PEDRAS PEQUENAS 30 A 35 PECAS PO</v>
          </cell>
        </row>
        <row r="13176">
          <cell r="A13176" t="str">
            <v>R M2)</v>
          </cell>
        </row>
        <row r="13177">
          <cell r="A13177">
            <v>72942</v>
          </cell>
          <cell r="B13177" t="str">
            <v>PINTURA DE LIGACAO COM EMULSAO RR-1C</v>
          </cell>
          <cell r="C13177" t="str">
            <v>M2</v>
          </cell>
          <cell r="D13177" t="str">
            <v>AS</v>
          </cell>
          <cell r="E13177">
            <v>1.24</v>
          </cell>
        </row>
        <row r="13178">
          <cell r="A13178">
            <v>72943</v>
          </cell>
          <cell r="B13178" t="str">
            <v>PINTURA DE LIGACAO COM EMULSAO RR-2C</v>
          </cell>
          <cell r="C13178" t="str">
            <v>M2</v>
          </cell>
          <cell r="D13178" t="str">
            <v>AS</v>
          </cell>
          <cell r="E13178">
            <v>1.29</v>
          </cell>
        </row>
        <row r="13179">
          <cell r="A13179">
            <v>72944</v>
          </cell>
          <cell r="B13179" t="str">
            <v>PAVIMENTACAO EM PARALELEPIPEDO SOBRE COLCHAO DE AREIA 10CM, REJUNTADO</v>
          </cell>
          <cell r="C13179" t="str">
            <v>M2</v>
          </cell>
          <cell r="D13179" t="str">
            <v>CR</v>
          </cell>
          <cell r="E13179">
            <v>68.900000000000006</v>
          </cell>
        </row>
        <row r="13180">
          <cell r="A13180" t="str">
            <v>COM AREIA</v>
          </cell>
        </row>
        <row r="13181">
          <cell r="A13181">
            <v>72945</v>
          </cell>
          <cell r="B13181" t="str">
            <v>IMPRIMACAO DE BASE DE PAVIMENTACAO COM EMULSAO CM-30</v>
          </cell>
          <cell r="C13181" t="str">
            <v>M2</v>
          </cell>
          <cell r="D13181" t="str">
            <v>AS</v>
          </cell>
          <cell r="E13181">
            <v>4.75</v>
          </cell>
        </row>
        <row r="13182">
          <cell r="A13182">
            <v>72956</v>
          </cell>
          <cell r="B13182" t="str">
            <v>TRATAMENTO SUPERFICIAL SIMPLES - TSS, COM EMULSAO RR-2C</v>
          </cell>
          <cell r="C13182" t="str">
            <v>M2</v>
          </cell>
          <cell r="D13182" t="str">
            <v>AS</v>
          </cell>
          <cell r="E13182">
            <v>4.8</v>
          </cell>
        </row>
        <row r="13183">
          <cell r="A13183">
            <v>72958</v>
          </cell>
          <cell r="B13183" t="str">
            <v>TRATAMENTO SUPERFICIAL DUPLO - TSD, COM EMULSAO RR-2C</v>
          </cell>
          <cell r="C13183" t="str">
            <v>M2</v>
          </cell>
          <cell r="D13183" t="str">
            <v>AS</v>
          </cell>
          <cell r="E13183">
            <v>8.6</v>
          </cell>
        </row>
        <row r="13184">
          <cell r="A13184">
            <v>72960</v>
          </cell>
          <cell r="B13184" t="str">
            <v>TRATAMENTO SUPERFICIAL TRIPLO - TST, COM EMULSAO RR-2C</v>
          </cell>
          <cell r="C13184" t="str">
            <v>M2</v>
          </cell>
          <cell r="D13184" t="str">
            <v>AS</v>
          </cell>
          <cell r="E13184">
            <v>11.26</v>
          </cell>
        </row>
        <row r="13185">
          <cell r="A13185">
            <v>72967</v>
          </cell>
          <cell r="B13185" t="str">
            <v>MEIO-FIO DE CONCRETO PRE-MOLDADO 12 X 30 CM, SOBRE BASE DE CONCRETO SI</v>
          </cell>
          <cell r="C13185" t="str">
            <v>M</v>
          </cell>
          <cell r="D13185" t="str">
            <v>CR</v>
          </cell>
          <cell r="E13185">
            <v>29.09</v>
          </cell>
        </row>
        <row r="13186">
          <cell r="A13186" t="str">
            <v>MPLES E RE</v>
          </cell>
          <cell r="B13186" t="str">
            <v>JUNTADO COM ARGAMASSA TRACO 1:3 (CIMENTO E AREIA)</v>
          </cell>
        </row>
        <row r="13187">
          <cell r="A13187">
            <v>72969</v>
          </cell>
          <cell r="B13187" t="str">
            <v>CARGA DE PEDRA PARA PAVIMENTO POLIEDRICO</v>
          </cell>
          <cell r="C13187" t="str">
            <v>M2</v>
          </cell>
          <cell r="D13187" t="str">
            <v>CR</v>
          </cell>
          <cell r="E13187">
            <v>0.76</v>
          </cell>
        </row>
        <row r="13188">
          <cell r="A13188">
            <v>72971</v>
          </cell>
          <cell r="B13188" t="str">
            <v>COMPACTACAO DE PAVIMENTO POLIEDRICO</v>
          </cell>
          <cell r="C13188" t="str">
            <v>M2</v>
          </cell>
          <cell r="D13188" t="str">
            <v>CR</v>
          </cell>
          <cell r="E13188">
            <v>0.05</v>
          </cell>
        </row>
        <row r="13189">
          <cell r="A13189">
            <v>72972</v>
          </cell>
          <cell r="B13189" t="str">
            <v>CONTENCAO LATERAL COM SOLO LOCAL PARA PAVIMENTO POLIEDRICO</v>
          </cell>
          <cell r="C13189" t="str">
            <v>M2</v>
          </cell>
          <cell r="D13189" t="str">
            <v>CR</v>
          </cell>
          <cell r="E13189">
            <v>0.6</v>
          </cell>
        </row>
        <row r="13190">
          <cell r="A13190">
            <v>72973</v>
          </cell>
          <cell r="B13190" t="str">
            <v>CORTE E PREPARO DE CORDAO DE PEDRA PARA PAVIMENTO POLIEDRICO</v>
          </cell>
          <cell r="C13190" t="str">
            <v>M</v>
          </cell>
          <cell r="D13190" t="str">
            <v>CR</v>
          </cell>
          <cell r="E13190">
            <v>1.1399999999999999</v>
          </cell>
        </row>
        <row r="13191">
          <cell r="A13191">
            <v>72974</v>
          </cell>
          <cell r="B13191" t="str">
            <v>CORTE E PREPARO DE PEDRA PARA PAVIMENTO POLIEDRICO</v>
          </cell>
          <cell r="C13191" t="str">
            <v>M2</v>
          </cell>
          <cell r="D13191" t="str">
            <v>CR</v>
          </cell>
          <cell r="E13191">
            <v>3.8</v>
          </cell>
        </row>
        <row r="13192">
          <cell r="A13192">
            <v>72975</v>
          </cell>
          <cell r="B13192" t="str">
            <v>DESMONTE MANUAL DE PEDRA PARA PAVIMENTO POLIEDRICO</v>
          </cell>
          <cell r="C13192" t="str">
            <v>M2</v>
          </cell>
          <cell r="D13192" t="str">
            <v>CR</v>
          </cell>
          <cell r="E13192">
            <v>0.42</v>
          </cell>
        </row>
        <row r="13193">
          <cell r="A13193" t="str">
            <v>SINAPI - S</v>
          </cell>
          <cell r="B13193" t="str">
            <v>ISTEMA NACIONAL DE PESQUISA DE CUSTOS E ÍNDICES DA CONSTRUÇÃO CIVIL</v>
          </cell>
        </row>
        <row r="13194">
          <cell r="A13194" t="str">
            <v>PCI.817.01</v>
          </cell>
          <cell r="B13194" t="e">
            <v>#NAME?</v>
          </cell>
          <cell r="D13194" t="str">
            <v>EM</v>
          </cell>
          <cell r="E13194" t="str">
            <v>06/2016 AS 13:04:4</v>
          </cell>
        </row>
        <row r="13195">
          <cell r="D13195" t="str">
            <v>TA</v>
          </cell>
          <cell r="E13195" t="str">
            <v>TÉCNICA: 13/06/20</v>
          </cell>
        </row>
        <row r="13196">
          <cell r="A13196" t="str">
            <v>ENCARGOS S</v>
          </cell>
          <cell r="B13196" t="str">
            <v>OCIAIS DESONERADOS: 90,80%(HORA)   52,84%(MÊS)</v>
          </cell>
        </row>
        <row r="13197">
          <cell r="A13197" t="str">
            <v>ABRANGÊNCI</v>
          </cell>
          <cell r="B13197" t="str">
            <v>A : NACIONAL                                              LOCALIDADE  : BELO</v>
          </cell>
          <cell r="C13197" t="str">
            <v>HORI</v>
          </cell>
        </row>
        <row r="13198">
          <cell r="A13198" t="str">
            <v>REF.COLETA</v>
          </cell>
          <cell r="B13198" t="str">
            <v>: MEDIANO</v>
          </cell>
          <cell r="D13198" t="str">
            <v>TA</v>
          </cell>
          <cell r="E13198" t="str">
            <v>: 05/2016</v>
          </cell>
        </row>
        <row r="13199">
          <cell r="A13199" t="str">
            <v>CÓDIGO</v>
          </cell>
          <cell r="B13199" t="str">
            <v>|D E S C R I Ç Ã O                                                   |UN</v>
          </cell>
          <cell r="C13199" t="str">
            <v>IDADE</v>
          </cell>
          <cell r="D13199" t="str">
            <v>DE</v>
          </cell>
          <cell r="E13199" t="str">
            <v>|CUSTO TOTA</v>
          </cell>
        </row>
        <row r="13200">
          <cell r="A13200" t="str">
            <v>VÍNCULO...</v>
          </cell>
          <cell r="B13200" t="str">
            <v>..: CAIXA REFERENCIAL</v>
          </cell>
        </row>
        <row r="13201">
          <cell r="A13201">
            <v>72976</v>
          </cell>
          <cell r="B13201" t="str">
            <v>CARGA DE CORDAO DE PEDRA PARA PAVIMENTO POLIEDRICO</v>
          </cell>
          <cell r="C13201" t="str">
            <v>M</v>
          </cell>
          <cell r="D13201" t="str">
            <v>CR</v>
          </cell>
          <cell r="E13201">
            <v>0.38</v>
          </cell>
        </row>
        <row r="13202">
          <cell r="A13202">
            <v>72978</v>
          </cell>
          <cell r="B13202" t="str">
            <v>EXTRACAO, CARGA E ASSENTAMENTO DE CORDAO DE PEDRA PARA PAVIMENTO POLIE</v>
          </cell>
          <cell r="C13202" t="str">
            <v>M</v>
          </cell>
          <cell r="D13202" t="str">
            <v>CR</v>
          </cell>
          <cell r="E13202">
            <v>3.8</v>
          </cell>
        </row>
        <row r="13203">
          <cell r="A13203" t="str">
            <v>DRICO, EXC</v>
          </cell>
          <cell r="B13203" t="str">
            <v>LUSIVE TRANSPORTE DE PEDRA E INDENIZACAO PEDREIRA</v>
          </cell>
        </row>
        <row r="13204">
          <cell r="A13204">
            <v>72979</v>
          </cell>
          <cell r="B13204" t="str">
            <v>EXTRACAO, CARGA, PREPARO E ASSENTAMENTO DE PEDRAS POLIEDRICAS, EXCLUSI</v>
          </cell>
          <cell r="C13204" t="str">
            <v>M2</v>
          </cell>
          <cell r="D13204" t="str">
            <v>CR</v>
          </cell>
          <cell r="E13204">
            <v>7.27</v>
          </cell>
        </row>
        <row r="13205">
          <cell r="A13205" t="str">
            <v>VE TRANSPO</v>
          </cell>
          <cell r="B13205" t="str">
            <v>RTE DE PEDRA E INDENIZACAO PEDREIRA</v>
          </cell>
        </row>
        <row r="13206">
          <cell r="A13206">
            <v>73760</v>
          </cell>
          <cell r="B13206" t="str">
            <v>REVESTIMENTO BETUMINOSO</v>
          </cell>
        </row>
        <row r="13207">
          <cell r="A13207" t="str">
            <v>73760/001</v>
          </cell>
          <cell r="B13207" t="str">
            <v>CAPA SELANTE COMPREENDENDO APLICAÇÃO DE ASFALTO NA PROPORÇÃO DE 0,7 A</v>
          </cell>
          <cell r="C13207" t="str">
            <v>M2</v>
          </cell>
          <cell r="D13207" t="str">
            <v>AS</v>
          </cell>
          <cell r="E13207">
            <v>2.67</v>
          </cell>
        </row>
        <row r="13208">
          <cell r="A13208" t="str">
            <v>1,5L / M2,</v>
          </cell>
          <cell r="B13208" t="str">
            <v>DISTRIBUIÇÃO DE AGREGADOS DE 5 A 15KG/M2 E COMPACTAÇÃO COM</v>
          </cell>
        </row>
        <row r="13209">
          <cell r="A13209" t="str">
            <v>ROLO - COM</v>
          </cell>
          <cell r="B13209" t="str">
            <v>USO DA EMULSAO RR-2C, INCLUSO APLICACAO E COMPACTACAO</v>
          </cell>
        </row>
        <row r="13210">
          <cell r="A13210">
            <v>73765</v>
          </cell>
          <cell r="B13210" t="str">
            <v>PAVIMENTACAO C/PARALELEPIPEDO</v>
          </cell>
        </row>
        <row r="13211">
          <cell r="A13211" t="str">
            <v>73765/001</v>
          </cell>
          <cell r="B13211" t="str">
            <v>PAVIMENTACAO EM PARALELEPIPEDO SOBRE COLCHAO DE PO DE PEDRA ESPESSURA</v>
          </cell>
          <cell r="C13211" t="str">
            <v>M2</v>
          </cell>
          <cell r="D13211" t="str">
            <v>CR</v>
          </cell>
          <cell r="E13211">
            <v>88.44</v>
          </cell>
        </row>
        <row r="13212">
          <cell r="A13212" t="str">
            <v>10CM, REJU</v>
          </cell>
          <cell r="B13212" t="str">
            <v>NTADO COM ARGAMASSA DE CIMENTO E AREIA TRACO 1:3 (CIMENTO E</v>
          </cell>
        </row>
        <row r="13213">
          <cell r="A13213" t="str">
            <v>AREIA)</v>
          </cell>
        </row>
        <row r="13214">
          <cell r="A13214" t="str">
            <v>73765/002</v>
          </cell>
          <cell r="B13214" t="str">
            <v>PAVIMENTACAO EM PARALELEPIPEDO SOBRE COLCHAO DE PO DE PEDRA ESPESSURA</v>
          </cell>
          <cell r="C13214" t="str">
            <v>M2</v>
          </cell>
          <cell r="D13214" t="str">
            <v>CR</v>
          </cell>
          <cell r="E13214">
            <v>91.52</v>
          </cell>
        </row>
        <row r="13215">
          <cell r="A13215" t="str">
            <v>10CM, REJU</v>
          </cell>
          <cell r="B13215" t="str">
            <v>NTADO COM BETUME E PEDRISCO</v>
          </cell>
        </row>
        <row r="13216">
          <cell r="A13216">
            <v>73849</v>
          </cell>
          <cell r="B13216" t="str">
            <v>FORNECIMENTO AREIA-ASFALTO</v>
          </cell>
        </row>
        <row r="13217">
          <cell r="A13217" t="str">
            <v>73849/001</v>
          </cell>
          <cell r="B13217" t="str">
            <v>AREIA ASFALTO A QUENTE (AAUQ) COM CAP 50/70, INCLUSO USINAGEM E APLICA</v>
          </cell>
          <cell r="C13217" t="str">
            <v>M3</v>
          </cell>
          <cell r="D13217" t="str">
            <v>CR</v>
          </cell>
          <cell r="E13217">
            <v>480.22</v>
          </cell>
        </row>
        <row r="13218">
          <cell r="A13218" t="str">
            <v>CAO, EXCLU</v>
          </cell>
          <cell r="B13218" t="str">
            <v>SIVE TRANSPORTE</v>
          </cell>
        </row>
        <row r="13219">
          <cell r="A13219" t="str">
            <v>73849/002</v>
          </cell>
          <cell r="B13219" t="str">
            <v>AREIA ASFALTO A FRIO (AAUF), COM EMULSAO RR-2C INCLUSO USINAGEM E APLI</v>
          </cell>
          <cell r="C13219" t="str">
            <v>M3</v>
          </cell>
          <cell r="D13219" t="str">
            <v>CR</v>
          </cell>
          <cell r="E13219">
            <v>454.33</v>
          </cell>
        </row>
        <row r="13220">
          <cell r="A13220" t="str">
            <v>CACAO, EXC</v>
          </cell>
          <cell r="B13220" t="str">
            <v>LUSIVE TRANSPORTE</v>
          </cell>
        </row>
        <row r="13221">
          <cell r="A13221">
            <v>92391</v>
          </cell>
          <cell r="B13221" t="str">
            <v>EXECUÇÃO DE PAVIMENTO EM PISO INTERTRAVADO, COM BLOCO PISOGRAMA DE 35</v>
          </cell>
          <cell r="C13221" t="str">
            <v>M2</v>
          </cell>
          <cell r="D13221" t="str">
            <v>CR</v>
          </cell>
          <cell r="E13221">
            <v>31.15</v>
          </cell>
        </row>
        <row r="13222">
          <cell r="A13222" t="str">
            <v>X 25 CM, E</v>
          </cell>
          <cell r="B13222" t="str">
            <v>SPESSURA 6 CM. AF_12/2015</v>
          </cell>
        </row>
        <row r="13223">
          <cell r="A13223">
            <v>92392</v>
          </cell>
          <cell r="B13223" t="str">
            <v>EXECUÇÃO DE PAVIMENTO EM PISO INTERTRAVADO, COM BLOCO PISOGRAMA DE 35</v>
          </cell>
          <cell r="C13223" t="str">
            <v>M2</v>
          </cell>
          <cell r="D13223" t="str">
            <v>CR</v>
          </cell>
          <cell r="E13223">
            <v>34.65</v>
          </cell>
        </row>
        <row r="13224">
          <cell r="A13224" t="str">
            <v>X 25 CM, E</v>
          </cell>
          <cell r="B13224" t="str">
            <v>SPESSURA 8 CM. AF_12/2015</v>
          </cell>
        </row>
        <row r="13225">
          <cell r="A13225">
            <v>92393</v>
          </cell>
          <cell r="B13225" t="str">
            <v>EXECUÇÃO DE PAVIMENTO EM PISO INTERTRAVADO, COM BLOCO SEXTAVADO DE 25</v>
          </cell>
          <cell r="C13225" t="str">
            <v>M2</v>
          </cell>
          <cell r="D13225" t="str">
            <v>CR</v>
          </cell>
          <cell r="E13225">
            <v>42.32</v>
          </cell>
        </row>
        <row r="13226">
          <cell r="A13226" t="str">
            <v>X 25 CM, E</v>
          </cell>
          <cell r="B13226" t="str">
            <v>SPESSURA 6 CM. AF_12/2015</v>
          </cell>
        </row>
        <row r="13227">
          <cell r="A13227">
            <v>92394</v>
          </cell>
          <cell r="B13227" t="str">
            <v>EXECUÇÃO DE PAVIMENTO EM PISO INTERTRAVADO, COM BLOCO SEXTAVADO DE 25</v>
          </cell>
          <cell r="C13227" t="str">
            <v>M2</v>
          </cell>
          <cell r="D13227" t="str">
            <v>CR</v>
          </cell>
          <cell r="E13227">
            <v>42.65</v>
          </cell>
        </row>
        <row r="13228">
          <cell r="A13228" t="str">
            <v>X 25 CM, E</v>
          </cell>
          <cell r="B13228" t="str">
            <v>SPESSURA 8 CM. AF_12/2015</v>
          </cell>
        </row>
        <row r="13229">
          <cell r="A13229" t="str">
            <v>SINAPI - S</v>
          </cell>
          <cell r="B13229" t="str">
            <v>ISTEMA NACIONAL DE PESQUISA DE CUSTOS E ÍNDICES DA CONSTRUÇÃO CIVIL</v>
          </cell>
        </row>
        <row r="13230">
          <cell r="A13230" t="str">
            <v>PCI.817.01</v>
          </cell>
          <cell r="B13230" t="e">
            <v>#NAME?</v>
          </cell>
          <cell r="D13230" t="str">
            <v>EM</v>
          </cell>
          <cell r="E13230" t="str">
            <v>06/2016 AS 13:04:4</v>
          </cell>
        </row>
        <row r="13231">
          <cell r="D13231" t="str">
            <v>TA</v>
          </cell>
          <cell r="E13231" t="str">
            <v>TÉCNICA: 13/06/20</v>
          </cell>
        </row>
        <row r="13232">
          <cell r="A13232" t="str">
            <v>ENCARGOS S</v>
          </cell>
          <cell r="B13232" t="str">
            <v>OCIAIS DESONERADOS: 90,80%(HORA)   52,84%(MÊS)</v>
          </cell>
        </row>
        <row r="13233">
          <cell r="A13233" t="str">
            <v>ABRANGÊNCI</v>
          </cell>
          <cell r="B13233" t="str">
            <v>A : NACIONAL                                              LOCALIDADE  : BELO</v>
          </cell>
          <cell r="C13233" t="str">
            <v>HORI</v>
          </cell>
        </row>
        <row r="13234">
          <cell r="A13234" t="str">
            <v>REF.COLETA</v>
          </cell>
          <cell r="B13234" t="str">
            <v>: MEDIANO</v>
          </cell>
          <cell r="D13234" t="str">
            <v>TA</v>
          </cell>
          <cell r="E13234" t="str">
            <v>: 05/2016</v>
          </cell>
        </row>
        <row r="13235">
          <cell r="A13235" t="str">
            <v>CÓDIGO</v>
          </cell>
          <cell r="B13235" t="str">
            <v>|D E S C R I Ç Ã O                                                   |UN</v>
          </cell>
          <cell r="C13235" t="str">
            <v>IDADE</v>
          </cell>
          <cell r="D13235" t="str">
            <v>DE</v>
          </cell>
          <cell r="E13235" t="str">
            <v>|CUSTO TOTA</v>
          </cell>
        </row>
        <row r="13236">
          <cell r="A13236" t="str">
            <v>VÍNCULO...</v>
          </cell>
          <cell r="B13236" t="str">
            <v>..: CAIXA REFERENCIAL</v>
          </cell>
        </row>
        <row r="13237">
          <cell r="A13237">
            <v>92395</v>
          </cell>
          <cell r="B13237" t="str">
            <v>EXECUÇÃO DE PAVIMENTO EM PISO INTERTRAVADO, COM BLOCO SEXTAVADO DE 25</v>
          </cell>
          <cell r="C13237" t="str">
            <v>M2</v>
          </cell>
          <cell r="D13237" t="str">
            <v>CR</v>
          </cell>
          <cell r="E13237">
            <v>53.82</v>
          </cell>
        </row>
        <row r="13238">
          <cell r="A13238" t="str">
            <v>X 25 CM, E</v>
          </cell>
          <cell r="B13238" t="str">
            <v>SPESSURA 10 CM. AF_12/2015</v>
          </cell>
        </row>
        <row r="13239">
          <cell r="A13239">
            <v>92396</v>
          </cell>
          <cell r="B13239" t="str">
            <v>EXECUÇÃO DE PASSEIO EM PISO INTERTRAVADO, COM BLOCO RETANGULAR COR NAT</v>
          </cell>
          <cell r="C13239" t="str">
            <v>M2</v>
          </cell>
          <cell r="D13239" t="str">
            <v>CR</v>
          </cell>
          <cell r="E13239">
            <v>43.11</v>
          </cell>
        </row>
        <row r="13240">
          <cell r="A13240" t="str">
            <v>URAL DE 20</v>
          </cell>
          <cell r="B13240" t="str">
            <v>X 10 CM, ESPESSURA 6 CM. AF_12/2015</v>
          </cell>
        </row>
        <row r="13241">
          <cell r="A13241">
            <v>92397</v>
          </cell>
          <cell r="B13241" t="str">
            <v>EXECUÇÃO DE PÁTIO/ESTACIONAMENTO EM PISO INTERTRAVADO, COM BLOCO RETAN</v>
          </cell>
          <cell r="C13241" t="str">
            <v>M2</v>
          </cell>
          <cell r="D13241" t="str">
            <v>CR</v>
          </cell>
          <cell r="E13241">
            <v>34.9</v>
          </cell>
        </row>
        <row r="13242">
          <cell r="A13242" t="str">
            <v>GULAR COR</v>
          </cell>
          <cell r="B13242" t="str">
            <v>NATURAL DE 20 X 10 CM, ESPESSURA 6 CM. AF_12/2015</v>
          </cell>
        </row>
        <row r="13243">
          <cell r="A13243">
            <v>92398</v>
          </cell>
          <cell r="B13243" t="str">
            <v>EXECUÇÃO DE PÁTIO/ESTACIONAMENTO EM PISO INTERTRAVADO, COM BLOCO RETAN</v>
          </cell>
          <cell r="C13243" t="str">
            <v>M2</v>
          </cell>
          <cell r="D13243" t="str">
            <v>CR</v>
          </cell>
          <cell r="E13243">
            <v>42.6</v>
          </cell>
        </row>
        <row r="13244">
          <cell r="A13244" t="str">
            <v>GULAR COR</v>
          </cell>
          <cell r="B13244" t="str">
            <v>NATURAL DE 20 X 10 CM, ESPESSURA 8 CM. AF_12/2015</v>
          </cell>
        </row>
        <row r="13245">
          <cell r="A13245">
            <v>92399</v>
          </cell>
          <cell r="B13245" t="str">
            <v>EXECUÇÃO DE VIA EM PISO INTERTRAVADO, COM BLOCO RETANGULAR COR NATURAL</v>
          </cell>
          <cell r="C13245" t="str">
            <v>M2</v>
          </cell>
          <cell r="D13245" t="str">
            <v>CR</v>
          </cell>
          <cell r="E13245">
            <v>43.5</v>
          </cell>
        </row>
        <row r="13246">
          <cell r="A13246" t="str">
            <v>DE 20 X 10</v>
          </cell>
          <cell r="B13246" t="str">
            <v>CM, ESPESSURA 8 CM. AF_12/2015</v>
          </cell>
        </row>
        <row r="13247">
          <cell r="A13247">
            <v>92400</v>
          </cell>
          <cell r="B13247" t="str">
            <v>EXECUÇÃO DE PÁTIO/ESTACIONAMENTO EM PISO INTERTRAVADO, COM BLOCO RETAN</v>
          </cell>
          <cell r="C13247" t="str">
            <v>M2</v>
          </cell>
          <cell r="D13247" t="str">
            <v>CR</v>
          </cell>
          <cell r="E13247">
            <v>47.67</v>
          </cell>
        </row>
        <row r="13248">
          <cell r="A13248" t="str">
            <v>GULAR DE 2</v>
          </cell>
          <cell r="B13248" t="str">
            <v>0 X 10 CM, ESPESSURA 10 CM. AF_12/2015</v>
          </cell>
        </row>
        <row r="13249">
          <cell r="A13249">
            <v>92401</v>
          </cell>
          <cell r="B13249" t="str">
            <v>EXECUÇÃO DE VIA EM PISO INTERTRAVADO, COM BLOCO RETANGULAR DE 20 X 10</v>
          </cell>
          <cell r="C13249" t="str">
            <v>M2</v>
          </cell>
          <cell r="D13249" t="str">
            <v>CR</v>
          </cell>
          <cell r="E13249">
            <v>48.59</v>
          </cell>
        </row>
        <row r="13250">
          <cell r="A13250" t="str">
            <v>CM, ESPESS</v>
          </cell>
          <cell r="B13250" t="str">
            <v>URA 10 CM. AF_12/2015</v>
          </cell>
        </row>
        <row r="13251">
          <cell r="A13251">
            <v>92402</v>
          </cell>
          <cell r="B13251" t="str">
            <v>EXECUÇÃO DE PASSEIO EM PISO INTERTRAVADO, COM BLOCO 16 FACES DE 22 X 1</v>
          </cell>
          <cell r="C13251" t="str">
            <v>M2</v>
          </cell>
          <cell r="D13251" t="str">
            <v>CR</v>
          </cell>
          <cell r="E13251">
            <v>44.25</v>
          </cell>
        </row>
        <row r="13252">
          <cell r="A13252" t="str">
            <v>1 CM, ESPE</v>
          </cell>
          <cell r="B13252" t="str">
            <v>SSURA 6 CM. AF_12/2015</v>
          </cell>
        </row>
        <row r="13253">
          <cell r="A13253">
            <v>92403</v>
          </cell>
          <cell r="B13253" t="str">
            <v>EXECUÇÃO DE PÁTIO/ESTACIONAMENTO EM PISO INTERTRAVADO, COM BLOCO 16 FA</v>
          </cell>
          <cell r="C13253" t="str">
            <v>M2</v>
          </cell>
          <cell r="D13253" t="str">
            <v>CR</v>
          </cell>
          <cell r="E13253">
            <v>35.97</v>
          </cell>
        </row>
        <row r="13254">
          <cell r="A13254" t="str">
            <v>CES DE 22</v>
          </cell>
          <cell r="B13254" t="str">
            <v>X 11 CM, ESPESSURA 6 CM. AF_12/2015</v>
          </cell>
        </row>
        <row r="13255">
          <cell r="A13255">
            <v>92404</v>
          </cell>
          <cell r="B13255" t="str">
            <v>EXECUÇÃO DE PÁTIO/ESTACIONAMENTO EM PISO INTERTRAVADO, COM BLOCO 16 FA</v>
          </cell>
          <cell r="C13255" t="str">
            <v>M2</v>
          </cell>
          <cell r="D13255" t="str">
            <v>CR</v>
          </cell>
          <cell r="E13255">
            <v>44.51</v>
          </cell>
        </row>
        <row r="13256">
          <cell r="A13256" t="str">
            <v>CES DE 22</v>
          </cell>
          <cell r="B13256" t="str">
            <v>X 11 CM, ESPESSURA 8 CM. AF_12/2015</v>
          </cell>
        </row>
        <row r="13257">
          <cell r="A13257">
            <v>92405</v>
          </cell>
          <cell r="B13257" t="str">
            <v>EXECUÇÃO DE VIA EM PISO INTERTRAVADO, COM BLOCO 16 FACES DE 22 X 11 CM</v>
          </cell>
          <cell r="C13257" t="str">
            <v>M2</v>
          </cell>
          <cell r="D13257" t="str">
            <v>CR</v>
          </cell>
          <cell r="E13257">
            <v>45.4</v>
          </cell>
        </row>
        <row r="13258">
          <cell r="A13258" t="str">
            <v>, ESPESSUR</v>
          </cell>
          <cell r="B13258" t="str">
            <v>A 8 CM. AF_12/2015</v>
          </cell>
        </row>
        <row r="13259">
          <cell r="A13259">
            <v>92406</v>
          </cell>
          <cell r="B13259" t="str">
            <v>EXECUÇÃO DE PÁTIO/ESTACIONAMENTO EM PISO INTERTRAVADO, COM BLOCO 16 FA</v>
          </cell>
          <cell r="C13259" t="str">
            <v>M2</v>
          </cell>
          <cell r="D13259" t="str">
            <v>CR</v>
          </cell>
          <cell r="E13259">
            <v>50.11</v>
          </cell>
        </row>
        <row r="13260">
          <cell r="A13260" t="str">
            <v>CES DE 22</v>
          </cell>
          <cell r="B13260" t="str">
            <v>X 11 CM, ESPESSURA 10 CM. AF_12/2015</v>
          </cell>
        </row>
        <row r="13261">
          <cell r="A13261">
            <v>92407</v>
          </cell>
          <cell r="B13261" t="str">
            <v>EXECUÇÃO DE VIA EM PISO INTERTRAVADO, COM BLOCO 16 FACES DE 22 X 11 CM</v>
          </cell>
          <cell r="C13261" t="str">
            <v>M2</v>
          </cell>
          <cell r="D13261" t="str">
            <v>CR</v>
          </cell>
          <cell r="E13261">
            <v>51.03</v>
          </cell>
        </row>
        <row r="13262">
          <cell r="A13262" t="str">
            <v>, ESPESSUR</v>
          </cell>
          <cell r="B13262" t="str">
            <v>A 10 CM. AF_12/2015</v>
          </cell>
        </row>
        <row r="13263">
          <cell r="A13263">
            <v>93679</v>
          </cell>
          <cell r="B13263" t="str">
            <v>EXECUÇÃO DE PASSEIO EM PISO INTERTRAVADO, COM BLOCO RETANGULAR COLORID</v>
          </cell>
          <cell r="C13263" t="str">
            <v>M2</v>
          </cell>
          <cell r="D13263" t="str">
            <v>CR</v>
          </cell>
          <cell r="E13263">
            <v>50.12</v>
          </cell>
        </row>
        <row r="13264">
          <cell r="A13264" t="str">
            <v>O DE 20 X</v>
          </cell>
          <cell r="B13264" t="str">
            <v>10 CM, ESPESSURA 6 CM. AF_12/2015</v>
          </cell>
        </row>
        <row r="13265">
          <cell r="A13265" t="str">
            <v>SINAPI - S</v>
          </cell>
          <cell r="B13265" t="str">
            <v>ISTEMA NACIONAL DE PESQUISA DE CUSTOS E ÍNDICES DA CONSTRUÇÃO CIVIL</v>
          </cell>
        </row>
        <row r="13266">
          <cell r="A13266" t="str">
            <v>PCI.817.01</v>
          </cell>
          <cell r="B13266" t="e">
            <v>#NAME?</v>
          </cell>
          <cell r="D13266" t="str">
            <v>EM</v>
          </cell>
          <cell r="E13266" t="str">
            <v>06/2016 AS 13:04:4</v>
          </cell>
        </row>
        <row r="13267">
          <cell r="D13267" t="str">
            <v>TA</v>
          </cell>
          <cell r="E13267" t="str">
            <v>TÉCNICA: 13/06/20</v>
          </cell>
        </row>
        <row r="13268">
          <cell r="A13268" t="str">
            <v>ENCARGOS S</v>
          </cell>
          <cell r="B13268" t="str">
            <v>OCIAIS DESONERADOS: 90,80%(HORA)   52,84%(MÊS)</v>
          </cell>
        </row>
        <row r="13269">
          <cell r="A13269" t="str">
            <v>ABRANGÊNCI</v>
          </cell>
          <cell r="B13269" t="str">
            <v>A : NACIONAL                                              LOCALIDADE  : BELO</v>
          </cell>
          <cell r="C13269" t="str">
            <v>HORI</v>
          </cell>
        </row>
        <row r="13270">
          <cell r="A13270" t="str">
            <v>REF.COLETA</v>
          </cell>
          <cell r="B13270" t="str">
            <v>: MEDIANO</v>
          </cell>
          <cell r="D13270" t="str">
            <v>TA</v>
          </cell>
          <cell r="E13270" t="str">
            <v>: 05/2016</v>
          </cell>
        </row>
        <row r="13271">
          <cell r="A13271" t="str">
            <v>CÓDIGO</v>
          </cell>
          <cell r="B13271" t="str">
            <v>|D E S C R I Ç Ã O                                                   |UN</v>
          </cell>
          <cell r="C13271" t="str">
            <v>IDADE</v>
          </cell>
          <cell r="D13271" t="str">
            <v>DE</v>
          </cell>
          <cell r="E13271" t="str">
            <v>|CUSTO TOTA</v>
          </cell>
        </row>
        <row r="13272">
          <cell r="A13272" t="str">
            <v>VÍNCULO...</v>
          </cell>
          <cell r="B13272" t="str">
            <v>..: CAIXA REFERENCIAL</v>
          </cell>
        </row>
        <row r="13273">
          <cell r="A13273">
            <v>93680</v>
          </cell>
          <cell r="B13273" t="str">
            <v>EXECUÇÃO DE PÁTIO/ESTACIONAMENTO EM PISO INTERTRAVADO, COM BLOCO RETAN</v>
          </cell>
          <cell r="C13273" t="str">
            <v>M2</v>
          </cell>
          <cell r="D13273" t="str">
            <v>CR</v>
          </cell>
          <cell r="E13273">
            <v>41.61</v>
          </cell>
        </row>
        <row r="13274">
          <cell r="A13274" t="str">
            <v>GULAR COLO</v>
          </cell>
          <cell r="B13274" t="str">
            <v>RIDO DE 20 X 10 CM, ESPESSURA 6 CM. AF_12/2015</v>
          </cell>
        </row>
        <row r="13275">
          <cell r="A13275">
            <v>93681</v>
          </cell>
          <cell r="B13275" t="str">
            <v>EXECUÇÃO DE PÁTIO/ESTACIONAMENTO EM PISO INTERTRAVADO, COM BLOCO RETAN</v>
          </cell>
          <cell r="C13275" t="str">
            <v>M2</v>
          </cell>
          <cell r="D13275" t="str">
            <v>CR</v>
          </cell>
          <cell r="E13275">
            <v>49.81</v>
          </cell>
        </row>
        <row r="13276">
          <cell r="A13276" t="str">
            <v>GULAR COLO</v>
          </cell>
          <cell r="B13276" t="str">
            <v>RIDO DE 20 X 10 CM, ESPESSURA 8 CM. AF_12/2015</v>
          </cell>
        </row>
        <row r="13277">
          <cell r="A13277">
            <v>93682</v>
          </cell>
          <cell r="B13277" t="str">
            <v>EXECUÇÃO DE VIA EM PISO INTERTRAVADO, COM BLOCO RETANGULAR COLORIDO DE</v>
          </cell>
          <cell r="C13277" t="str">
            <v>M2</v>
          </cell>
          <cell r="D13277" t="str">
            <v>CR</v>
          </cell>
          <cell r="E13277">
            <v>50.78</v>
          </cell>
        </row>
        <row r="13278">
          <cell r="A13278" t="str">
            <v>20 X 10 CM</v>
          </cell>
          <cell r="B13278" t="str">
            <v>, ESPESSURA 8 CM. AF_12/2015</v>
          </cell>
        </row>
        <row r="13279">
          <cell r="A13279">
            <v>249</v>
          </cell>
          <cell r="B13279" t="str">
            <v>SINALIZACAO HORIZONTAL/VERTICAL</v>
          </cell>
        </row>
        <row r="13280">
          <cell r="A13280">
            <v>72947</v>
          </cell>
          <cell r="B13280" t="str">
            <v>SINALIZACAO HORIZONTAL COM TINTA RETRORREFLETIVA A BASE DE RESINA ACRI</v>
          </cell>
          <cell r="C13280" t="str">
            <v>M2</v>
          </cell>
          <cell r="D13280" t="str">
            <v>AS</v>
          </cell>
          <cell r="E13280">
            <v>18.010000000000002</v>
          </cell>
        </row>
        <row r="13281">
          <cell r="A13281" t="str">
            <v>LICA COM M</v>
          </cell>
          <cell r="B13281" t="str">
            <v>ICROESFERAS DE VIDRO</v>
          </cell>
        </row>
        <row r="13282">
          <cell r="A13282">
            <v>83693</v>
          </cell>
          <cell r="B13282" t="str">
            <v>CAIACAO EM MEIO FIO</v>
          </cell>
          <cell r="C13282" t="str">
            <v>M2</v>
          </cell>
          <cell r="D13282" t="str">
            <v>CR</v>
          </cell>
          <cell r="E13282">
            <v>2.64</v>
          </cell>
        </row>
        <row r="13283">
          <cell r="A13283">
            <v>250</v>
          </cell>
          <cell r="B13283" t="str">
            <v>MURETA DIVISORIA E/OU DE PROTECAO</v>
          </cell>
        </row>
        <row r="13284">
          <cell r="A13284">
            <v>73770</v>
          </cell>
          <cell r="B13284" t="str">
            <v>BARREIRA PRE-MOLDADA CONCR ARMADO/MURETA DIVISORIA DE TRAFEGO</v>
          </cell>
        </row>
        <row r="13285">
          <cell r="A13285" t="str">
            <v>73770/001</v>
          </cell>
          <cell r="B13285" t="str">
            <v>BARREIRA PRE-MOLDADA EXTERNA CONCRETO ARMADO 0,25X0,40X1,14M FCK=25MPA</v>
          </cell>
          <cell r="C13285" t="str">
            <v>M</v>
          </cell>
          <cell r="D13285" t="str">
            <v>CR</v>
          </cell>
          <cell r="E13285">
            <v>431.39</v>
          </cell>
        </row>
        <row r="13286">
          <cell r="A13286" t="str">
            <v>ACO CA-50</v>
          </cell>
          <cell r="B13286" t="str">
            <v>INCL VIGOTA HORIZONTAL MONTANTE A CADA 1,00M  FERROS DE LIG</v>
          </cell>
        </row>
        <row r="13287">
          <cell r="A13287" t="str">
            <v>ACAO E MAT</v>
          </cell>
          <cell r="B13287" t="str">
            <v>ERIAIS.</v>
          </cell>
        </row>
        <row r="13288">
          <cell r="A13288" t="str">
            <v>73770/002</v>
          </cell>
          <cell r="B13288" t="str">
            <v>BARREIRA DUPLA PRE-MOL INTER CONCRETO ARMADO 0,15X0,65X0,77M FCK=25MPA</v>
          </cell>
          <cell r="C13288" t="str">
            <v>M</v>
          </cell>
          <cell r="D13288" t="str">
            <v>CR</v>
          </cell>
          <cell r="E13288">
            <v>377.08</v>
          </cell>
        </row>
        <row r="13289">
          <cell r="A13289" t="str">
            <v>ACO CA-50</v>
          </cell>
          <cell r="B13289" t="str">
            <v>INCL FERROS DE LIGACAO E MATERIAIS.</v>
          </cell>
        </row>
        <row r="13290">
          <cell r="A13290">
            <v>83696</v>
          </cell>
          <cell r="B13290" t="str">
            <v>PINTURA GUARDA-CORPO GUARDA-RODA E MURETA PROTECAO</v>
          </cell>
        </row>
        <row r="13291">
          <cell r="A13291" t="str">
            <v>83696/001</v>
          </cell>
          <cell r="B13291" t="str">
            <v>PINTURA GUARDA-CORPO GUARDA-RODA E MURETA PROTECAO COM CAL EM PONTES E</v>
          </cell>
          <cell r="C13291" t="str">
            <v>M2</v>
          </cell>
          <cell r="D13291" t="str">
            <v>CR</v>
          </cell>
          <cell r="E13291">
            <v>3.85</v>
          </cell>
        </row>
        <row r="13292">
          <cell r="A13292" t="str">
            <v>VIADUTOS M</v>
          </cell>
          <cell r="B13292" t="str">
            <v>EDIDA PELO DOBRO DA AREA TOTAL (LARGURAXALTURA).</v>
          </cell>
        </row>
        <row r="13293">
          <cell r="A13293">
            <v>287</v>
          </cell>
          <cell r="B13293" t="str">
            <v>FABRICACAO/EXECUCAO DE CBUQ/PRE-MISTURADOS</v>
          </cell>
        </row>
        <row r="13294">
          <cell r="A13294">
            <v>72962</v>
          </cell>
          <cell r="B13294" t="str">
            <v>USINAGEM DE CBUQ COM CAP 50/70, PARA CAPA DE ROLAMENTO</v>
          </cell>
          <cell r="C13294" t="str">
            <v>T</v>
          </cell>
          <cell r="D13294" t="str">
            <v>CR</v>
          </cell>
          <cell r="E13294">
            <v>197.58</v>
          </cell>
        </row>
        <row r="13295">
          <cell r="A13295">
            <v>72963</v>
          </cell>
          <cell r="B13295" t="str">
            <v>USINAGEM DE CBUQ COM CAP 50/70, PARA BINDER</v>
          </cell>
          <cell r="C13295" t="str">
            <v>T</v>
          </cell>
          <cell r="D13295" t="str">
            <v>CR</v>
          </cell>
          <cell r="E13295">
            <v>165.65</v>
          </cell>
        </row>
        <row r="13296">
          <cell r="A13296">
            <v>72964</v>
          </cell>
          <cell r="B13296" t="str">
            <v>CONCRETO BETUMINOSO USINADO A QUENTE COM CAP 50/70, BINDER, INCLUSO US</v>
          </cell>
          <cell r="C13296" t="str">
            <v>T</v>
          </cell>
          <cell r="D13296" t="str">
            <v>CR</v>
          </cell>
          <cell r="E13296">
            <v>173.55</v>
          </cell>
        </row>
        <row r="13297">
          <cell r="A13297" t="str">
            <v>INAGEM E A</v>
          </cell>
          <cell r="B13297" t="str">
            <v>PLICACAO, EXCLUSIVE TRANSPORTE</v>
          </cell>
        </row>
        <row r="13298">
          <cell r="A13298">
            <v>72965</v>
          </cell>
          <cell r="B13298" t="str">
            <v>FABRICAÇÃO E APLICAÇÃO DE CONCRETO BETUMINOSO USINADO A QUENTE(CBUQ),C</v>
          </cell>
          <cell r="C13298" t="str">
            <v>T</v>
          </cell>
          <cell r="D13298" t="str">
            <v>CR</v>
          </cell>
          <cell r="E13298">
            <v>207.46</v>
          </cell>
        </row>
        <row r="13299">
          <cell r="A13299" t="str">
            <v>AP 50/70,</v>
          </cell>
          <cell r="B13299" t="str">
            <v>EXCLUSIVE TRANSPORTE</v>
          </cell>
        </row>
        <row r="13300">
          <cell r="A13300">
            <v>73759</v>
          </cell>
          <cell r="B13300" t="str">
            <v>REVESTIMENTO BETUMINOSO</v>
          </cell>
        </row>
        <row r="13301">
          <cell r="A13301" t="str">
            <v>SINAPI - S</v>
          </cell>
          <cell r="B13301" t="str">
            <v>ISTEMA NACIONAL DE PESQUISA DE CUSTOS E ÍNDICES DA CONSTRUÇÃO CIVIL</v>
          </cell>
        </row>
        <row r="13302">
          <cell r="A13302" t="str">
            <v>PCI.817.01</v>
          </cell>
          <cell r="B13302" t="e">
            <v>#NAME?</v>
          </cell>
          <cell r="D13302" t="str">
            <v>EM</v>
          </cell>
          <cell r="E13302" t="str">
            <v>06/2016 AS 13:04:4</v>
          </cell>
        </row>
        <row r="13303">
          <cell r="D13303" t="str">
            <v>TA</v>
          </cell>
          <cell r="E13303" t="str">
            <v>TÉCNICA: 13/06/20</v>
          </cell>
        </row>
        <row r="13304">
          <cell r="A13304" t="str">
            <v>ENCARGOS S</v>
          </cell>
          <cell r="B13304" t="str">
            <v>OCIAIS DESONERADOS: 90,80%(HORA)   52,84%(MÊS)</v>
          </cell>
        </row>
        <row r="13305">
          <cell r="A13305" t="str">
            <v>ABRANGÊNCI</v>
          </cell>
          <cell r="B13305" t="str">
            <v>A : NACIONAL                                              LOCALIDADE  : BELO</v>
          </cell>
          <cell r="C13305" t="str">
            <v>HORI</v>
          </cell>
        </row>
        <row r="13306">
          <cell r="A13306" t="str">
            <v>REF.COLETA</v>
          </cell>
          <cell r="B13306" t="str">
            <v>: MEDIANO</v>
          </cell>
          <cell r="D13306" t="str">
            <v>TA</v>
          </cell>
          <cell r="E13306" t="str">
            <v>: 05/2016</v>
          </cell>
        </row>
        <row r="13307">
          <cell r="A13307" t="str">
            <v>CÓDIGO</v>
          </cell>
          <cell r="B13307" t="str">
            <v>|D E S C R I Ç Ã O                                                   |UN</v>
          </cell>
          <cell r="C13307" t="str">
            <v>IDADE</v>
          </cell>
          <cell r="D13307" t="str">
            <v>DE</v>
          </cell>
          <cell r="E13307" t="str">
            <v>|CUSTO TOTA</v>
          </cell>
        </row>
        <row r="13308">
          <cell r="A13308" t="str">
            <v>VÍNCULO...</v>
          </cell>
          <cell r="B13308" t="str">
            <v>..: CAIXA REFERENCIAL</v>
          </cell>
        </row>
        <row r="13309">
          <cell r="A13309" t="str">
            <v>73759/002</v>
          </cell>
          <cell r="B13309" t="str">
            <v>PRE-MISTURADO A FRIO COM EMULSAO RM-1C, INCLUSO USINAGEM E APLICACAO,</v>
          </cell>
          <cell r="C13309" t="str">
            <v>M3</v>
          </cell>
          <cell r="D13309" t="str">
            <v>CR</v>
          </cell>
          <cell r="E13309">
            <v>337.39</v>
          </cell>
        </row>
        <row r="13310">
          <cell r="A13310" t="str">
            <v>EXCLUSIVE</v>
          </cell>
          <cell r="B13310" t="str">
            <v>TRANSPORTE</v>
          </cell>
        </row>
        <row r="13311">
          <cell r="A13311" t="str">
            <v>PINT</v>
          </cell>
          <cell r="B13311" t="str">
            <v>PINTURAS</v>
          </cell>
        </row>
        <row r="13312">
          <cell r="A13312">
            <v>155</v>
          </cell>
          <cell r="B13312" t="str">
            <v>PINTURA DE PAREDE</v>
          </cell>
        </row>
        <row r="13313">
          <cell r="A13313">
            <v>72125</v>
          </cell>
          <cell r="B13313" t="str">
            <v>REMOÇÃO DE PINTURA PVA/ACRILICA</v>
          </cell>
          <cell r="C13313" t="str">
            <v>M2</v>
          </cell>
          <cell r="D13313" t="str">
            <v>CR</v>
          </cell>
          <cell r="E13313">
            <v>5.96</v>
          </cell>
        </row>
        <row r="13314">
          <cell r="A13314">
            <v>73446</v>
          </cell>
          <cell r="B13314" t="str">
            <v>PINTURA DE SUPERFICIE C/TINTA GRAFITE</v>
          </cell>
          <cell r="C13314" t="str">
            <v>M2</v>
          </cell>
          <cell r="D13314" t="str">
            <v>CR</v>
          </cell>
          <cell r="E13314">
            <v>14.71</v>
          </cell>
        </row>
        <row r="13315">
          <cell r="A13315">
            <v>73791</v>
          </cell>
          <cell r="B13315" t="str">
            <v>PINTURA COM TINTA EM PO</v>
          </cell>
        </row>
        <row r="13316">
          <cell r="A13316" t="str">
            <v>73791/001</v>
          </cell>
          <cell r="B13316" t="str">
            <v>PINTURA COM TINTA EM PO INDUSTRIALIZADA A BASE DE CAL, DUAS DEMAOS</v>
          </cell>
          <cell r="C13316" t="str">
            <v>M2</v>
          </cell>
          <cell r="D13316" t="str">
            <v>CR</v>
          </cell>
          <cell r="E13316">
            <v>6.14</v>
          </cell>
        </row>
        <row r="13317">
          <cell r="A13317">
            <v>73999</v>
          </cell>
          <cell r="B13317" t="str">
            <v>CAIACAO</v>
          </cell>
        </row>
        <row r="13318">
          <cell r="A13318" t="str">
            <v>73999/001</v>
          </cell>
          <cell r="B13318" t="str">
            <v>PINTURA A BASE DE CAL E FIXADOR A BASE DE OLEO DE LINHACA, TRES DEMAOS</v>
          </cell>
          <cell r="C13318" t="str">
            <v>M2</v>
          </cell>
          <cell r="D13318" t="str">
            <v>CR</v>
          </cell>
          <cell r="E13318">
            <v>5.8</v>
          </cell>
        </row>
        <row r="13319">
          <cell r="A13319">
            <v>74133</v>
          </cell>
          <cell r="B13319" t="str">
            <v>EMASSAMENTO P/PINTURA OLEO/ESMALTE</v>
          </cell>
        </row>
        <row r="13320">
          <cell r="A13320" t="str">
            <v>74133/001</v>
          </cell>
          <cell r="B13320" t="str">
            <v>EMASSAMENTO COM MASA A OLEO, UMA DEMAO</v>
          </cell>
          <cell r="C13320" t="str">
            <v>M2</v>
          </cell>
          <cell r="D13320" t="str">
            <v>CR</v>
          </cell>
          <cell r="E13320">
            <v>12.67</v>
          </cell>
        </row>
        <row r="13321">
          <cell r="A13321" t="str">
            <v>74133/002</v>
          </cell>
          <cell r="B13321" t="str">
            <v>EMASSAMENTO COM MASSA A OLEO, DUAS DEMAOS</v>
          </cell>
          <cell r="C13321" t="str">
            <v>M2</v>
          </cell>
          <cell r="D13321" t="str">
            <v>CR</v>
          </cell>
          <cell r="E13321">
            <v>15.9</v>
          </cell>
        </row>
        <row r="13322">
          <cell r="A13322">
            <v>79334</v>
          </cell>
          <cell r="B13322" t="str">
            <v>PINTURA DE PAREDE - SUPERFICIES EXTERNAS</v>
          </cell>
        </row>
        <row r="13323">
          <cell r="A13323" t="str">
            <v>79334/001</v>
          </cell>
          <cell r="B13323" t="str">
            <v>PINTURA A BASE DE CAL E FIXADOR A BASE DE COLA, DUAS DEMAOS</v>
          </cell>
          <cell r="C13323" t="str">
            <v>M2</v>
          </cell>
          <cell r="D13323" t="str">
            <v>CR</v>
          </cell>
          <cell r="E13323">
            <v>5.27</v>
          </cell>
        </row>
        <row r="13324">
          <cell r="A13324">
            <v>79461</v>
          </cell>
          <cell r="B13324" t="str">
            <v>PINTURA COM LIQUIDO PARA BRILHO, UMA DEMAO</v>
          </cell>
          <cell r="C13324" t="str">
            <v>M2</v>
          </cell>
          <cell r="D13324" t="str">
            <v>CR</v>
          </cell>
          <cell r="E13324">
            <v>5.59</v>
          </cell>
        </row>
        <row r="13325">
          <cell r="A13325">
            <v>79462</v>
          </cell>
          <cell r="B13325" t="str">
            <v>EMASSAMENTO COM MASSA EPOXI, 2 DEMAOS</v>
          </cell>
          <cell r="C13325" t="str">
            <v>M2</v>
          </cell>
          <cell r="D13325" t="str">
            <v>CR</v>
          </cell>
          <cell r="E13325">
            <v>41.44</v>
          </cell>
        </row>
        <row r="13326">
          <cell r="A13326">
            <v>79494</v>
          </cell>
          <cell r="B13326" t="str">
            <v>PINTURAS A OLEO E ALQUIDICOS SOBRE PAREDES E TETOS</v>
          </cell>
        </row>
        <row r="13327">
          <cell r="A13327" t="str">
            <v>79494/001</v>
          </cell>
          <cell r="B13327" t="str">
            <v>PINTURA DE QUADRO ESCOLAR COM TINTA ESMALTE ACABAMENTO FOSCO, DUAS DEM</v>
          </cell>
          <cell r="C13327" t="str">
            <v>M2</v>
          </cell>
          <cell r="D13327" t="str">
            <v>CR</v>
          </cell>
          <cell r="E13327">
            <v>9.32</v>
          </cell>
        </row>
        <row r="13328">
          <cell r="A13328" t="str">
            <v>AOS SOBRE</v>
          </cell>
          <cell r="B13328" t="str">
            <v>MASSA ACRILICA</v>
          </cell>
        </row>
        <row r="13329">
          <cell r="A13329">
            <v>79495</v>
          </cell>
          <cell r="B13329" t="str">
            <v>PINTURA A BASE DE PVA E ACRILICO P/PAREDES E TETO</v>
          </cell>
        </row>
        <row r="13330">
          <cell r="A13330" t="str">
            <v>79495/003</v>
          </cell>
          <cell r="B13330" t="str">
            <v>PINTURA C/REGULADOR DE BRILHO EM UMA DEMAO ADICIONADO AO PVA</v>
          </cell>
          <cell r="C13330" t="str">
            <v>M2</v>
          </cell>
          <cell r="D13330" t="str">
            <v>CR</v>
          </cell>
          <cell r="E13330">
            <v>4.46</v>
          </cell>
        </row>
        <row r="13331">
          <cell r="A13331">
            <v>84649</v>
          </cell>
          <cell r="B13331" t="str">
            <v>PINTURA COM TINTA EM PO INDUSTRIALIZADA A BASE DE CAL, TRES DEMAOS</v>
          </cell>
          <cell r="C13331" t="str">
            <v>M2</v>
          </cell>
          <cell r="D13331" t="str">
            <v>CR</v>
          </cell>
          <cell r="E13331">
            <v>6.47</v>
          </cell>
        </row>
        <row r="13332">
          <cell r="A13332">
            <v>84651</v>
          </cell>
          <cell r="B13332" t="str">
            <v>PINTURA COM TINTA IMPERMEAVEL MINERAL EM PO, DUAS DEMAOS</v>
          </cell>
          <cell r="C13332" t="str">
            <v>M2</v>
          </cell>
          <cell r="D13332" t="str">
            <v>CR</v>
          </cell>
          <cell r="E13332">
            <v>7.2</v>
          </cell>
        </row>
        <row r="13333">
          <cell r="A13333">
            <v>84652</v>
          </cell>
          <cell r="B13333" t="str">
            <v>PINTURA A BASE DE CAL COM PIGMENTO E FIXADOR A BASE DE OLEO DE LINHAÇA</v>
          </cell>
          <cell r="C13333" t="str">
            <v>M2</v>
          </cell>
          <cell r="D13333" t="str">
            <v>CR</v>
          </cell>
          <cell r="E13333">
            <v>5.86</v>
          </cell>
        </row>
        <row r="13334">
          <cell r="A13334" t="str">
            <v>, TRES DEM</v>
          </cell>
          <cell r="B13334" t="str">
            <v>AOS</v>
          </cell>
        </row>
        <row r="13335">
          <cell r="A13335">
            <v>88411</v>
          </cell>
          <cell r="B13335" t="str">
            <v>APLICAÇÃO MANUAL DE FUNDO SELADOR ACRÍLICO EM PANOS COM PRESENÇA DE VÃ</v>
          </cell>
          <cell r="C13335" t="str">
            <v>M2</v>
          </cell>
          <cell r="D13335" t="str">
            <v>CR</v>
          </cell>
          <cell r="E13335">
            <v>1.77</v>
          </cell>
        </row>
        <row r="13336">
          <cell r="A13336" t="str">
            <v>OS DE EDIF</v>
          </cell>
          <cell r="B13336" t="str">
            <v>ÍCIOS DE MÚLTIPLOS PAVIMENTOS. AF_06/2014</v>
          </cell>
        </row>
        <row r="13337">
          <cell r="A13337" t="str">
            <v>SINAPI - S</v>
          </cell>
          <cell r="B13337" t="str">
            <v>ISTEMA NACIONAL DE PESQUISA DE CUSTOS E ÍNDICES DA CONSTRUÇÃO CIVIL</v>
          </cell>
        </row>
        <row r="13338">
          <cell r="A13338" t="str">
            <v>PCI.817.01</v>
          </cell>
          <cell r="B13338" t="e">
            <v>#NAME?</v>
          </cell>
          <cell r="D13338" t="str">
            <v>EM</v>
          </cell>
          <cell r="E13338" t="str">
            <v>06/2016 AS 13:04:4</v>
          </cell>
        </row>
        <row r="13339">
          <cell r="D13339" t="str">
            <v>TA</v>
          </cell>
          <cell r="E13339" t="str">
            <v>TÉCNICA: 13/06/20</v>
          </cell>
        </row>
        <row r="13340">
          <cell r="A13340" t="str">
            <v>ENCARGOS S</v>
          </cell>
          <cell r="B13340" t="str">
            <v>OCIAIS DESONERADOS: 90,80%(HORA)   52,84%(MÊS)</v>
          </cell>
        </row>
        <row r="13341">
          <cell r="A13341" t="str">
            <v>ABRANGÊNCI</v>
          </cell>
          <cell r="B13341" t="str">
            <v>A : NACIONAL                                              LOCALIDADE  : BELO</v>
          </cell>
          <cell r="C13341" t="str">
            <v>HORI</v>
          </cell>
        </row>
        <row r="13342">
          <cell r="A13342" t="str">
            <v>REF.COLETA</v>
          </cell>
          <cell r="B13342" t="str">
            <v>: MEDIANO</v>
          </cell>
          <cell r="D13342" t="str">
            <v>TA</v>
          </cell>
          <cell r="E13342" t="str">
            <v>: 05/2016</v>
          </cell>
        </row>
        <row r="13343">
          <cell r="A13343" t="str">
            <v>CÓDIGO</v>
          </cell>
          <cell r="B13343" t="str">
            <v>|D E S C R I Ç Ã O                                                   |UN</v>
          </cell>
          <cell r="C13343" t="str">
            <v>IDADE</v>
          </cell>
          <cell r="D13343" t="str">
            <v>DE</v>
          </cell>
          <cell r="E13343" t="str">
            <v>|CUSTO TOTA</v>
          </cell>
        </row>
        <row r="13344">
          <cell r="A13344" t="str">
            <v>VÍNCULO...</v>
          </cell>
          <cell r="B13344" t="str">
            <v>..: CAIXA REFERENCIAL</v>
          </cell>
        </row>
        <row r="13345">
          <cell r="A13345">
            <v>88412</v>
          </cell>
          <cell r="B13345" t="str">
            <v>APLICAÇÃO MANUAL DE FUNDO SELADOR ACRÍLICO EM PANOS CEGOS DE FACHADA (</v>
          </cell>
          <cell r="C13345" t="str">
            <v>M2</v>
          </cell>
          <cell r="D13345" t="str">
            <v>CR</v>
          </cell>
          <cell r="E13345">
            <v>1.35</v>
          </cell>
        </row>
        <row r="13346">
          <cell r="A13346" t="str">
            <v>SEM PRESEN</v>
          </cell>
          <cell r="B13346" t="str">
            <v>ÇA DE VÃOS) DE EDIFÍCIOS DE MÚLTIPLOS PAVIMENTOS. AF_06/2014</v>
          </cell>
        </row>
        <row r="13347">
          <cell r="A13347">
            <v>88413</v>
          </cell>
          <cell r="B13347" t="str">
            <v>APLICAÇÃO MANUAL DE FUNDO SELADOR ACRÍLICO EM SUPERFÍCIES EXTERNAS DE</v>
          </cell>
          <cell r="C13347" t="str">
            <v>M2</v>
          </cell>
          <cell r="D13347" t="str">
            <v>CR</v>
          </cell>
          <cell r="E13347">
            <v>2.61</v>
          </cell>
        </row>
        <row r="13348">
          <cell r="A13348" t="str">
            <v>SACADA DE</v>
          </cell>
          <cell r="B13348" t="str">
            <v>EDIFÍCIOS DE MÚLTIPLOS PAVIMENTOS. AF_06/2014</v>
          </cell>
        </row>
        <row r="13349">
          <cell r="A13349">
            <v>88414</v>
          </cell>
          <cell r="B13349" t="str">
            <v>APLICAÇÃO MANUAL DE FUNDO SELADOR ACRÍLICO EM SUPERFÍCIES INTERNAS DA</v>
          </cell>
          <cell r="C13349" t="str">
            <v>M2</v>
          </cell>
          <cell r="D13349" t="str">
            <v>CR</v>
          </cell>
          <cell r="E13349">
            <v>2.88</v>
          </cell>
        </row>
        <row r="13350">
          <cell r="A13350" t="str">
            <v>SACADA DE</v>
          </cell>
          <cell r="B13350" t="str">
            <v>EDIFÍCIOS DE MÚLTIPLOS PAVIMENTOS. AF_06/2014</v>
          </cell>
        </row>
        <row r="13351">
          <cell r="A13351">
            <v>88415</v>
          </cell>
          <cell r="B13351" t="str">
            <v>APLICAÇÃO MANUAL DE FUNDO SELADOR ACRÍLICO EM PAREDES EXTERNAS DE CASA</v>
          </cell>
          <cell r="C13351" t="str">
            <v>M2</v>
          </cell>
          <cell r="D13351" t="str">
            <v>CR</v>
          </cell>
          <cell r="E13351">
            <v>1.91</v>
          </cell>
        </row>
        <row r="13352">
          <cell r="A13352" t="str">
            <v>S. AF_06/2</v>
          </cell>
          <cell r="B13352">
            <v>14</v>
          </cell>
        </row>
        <row r="13353">
          <cell r="A13353">
            <v>88416</v>
          </cell>
          <cell r="B13353" t="str">
            <v>APLICAÇÃO MANUAL DE PINTURA COM TINTA TEXTURIZADA ACRÍLICA EM PANOS CO</v>
          </cell>
          <cell r="C13353" t="str">
            <v>M2</v>
          </cell>
          <cell r="D13353" t="str">
            <v>CR</v>
          </cell>
          <cell r="E13353">
            <v>10.78</v>
          </cell>
        </row>
        <row r="13354">
          <cell r="A13354" t="str">
            <v>M PRESENÇA</v>
          </cell>
          <cell r="B13354" t="str">
            <v>DE VÃOS DE EDIFÍCIOS DE MÚLTIPLOS PAVIMENTOS, UMA COR. AF_0</v>
          </cell>
        </row>
        <row r="13355">
          <cell r="A13355">
            <v>41791</v>
          </cell>
        </row>
        <row r="13356">
          <cell r="A13356">
            <v>88417</v>
          </cell>
          <cell r="B13356" t="str">
            <v>APLICAÇÃO MANUAL DE PINTURA COM TINTA TEXTURIZADA ACRÍLICA EM PANOS CE</v>
          </cell>
          <cell r="C13356" t="str">
            <v>M2</v>
          </cell>
          <cell r="D13356" t="str">
            <v>CR</v>
          </cell>
          <cell r="E13356">
            <v>9.3000000000000007</v>
          </cell>
        </row>
        <row r="13357">
          <cell r="A13357" t="str">
            <v>GOS DE FAC</v>
          </cell>
          <cell r="B13357" t="str">
            <v>HADA (SEM PRESENÇA DE VÃOS) DE EDIFÍCIOS DE MÚLTIPLOS PAVIME</v>
          </cell>
        </row>
        <row r="13358">
          <cell r="A13358" t="str">
            <v>NTOS, UMA</v>
          </cell>
          <cell r="B13358" t="str">
            <v>COR. AF_06/2014</v>
          </cell>
        </row>
        <row r="13359">
          <cell r="A13359">
            <v>88420</v>
          </cell>
          <cell r="B13359" t="str">
            <v>APLICAÇÃO MANUAL DE PINTURA COM TINTA TEXTURIZADA ACRÍLICA EM SUPERFÍC</v>
          </cell>
          <cell r="C13359" t="str">
            <v>M2</v>
          </cell>
          <cell r="D13359" t="str">
            <v>CR</v>
          </cell>
          <cell r="E13359">
            <v>13.77</v>
          </cell>
        </row>
        <row r="13360">
          <cell r="A13360" t="str">
            <v>IES EXTERN</v>
          </cell>
          <cell r="B13360" t="str">
            <v>AS DE SACADA DE EDIFÍCIOS DE MÚLTIPLOS PAVIMENTOS, UMA COR.</v>
          </cell>
        </row>
        <row r="13361">
          <cell r="A13361" t="str">
            <v>AF_06/2014</v>
          </cell>
        </row>
        <row r="13362">
          <cell r="A13362">
            <v>88421</v>
          </cell>
          <cell r="B13362" t="str">
            <v>APLICAÇÃO MANUAL DE PINTURA COM TINTA TEXTURIZADA ACRÍLICA EM SUPERFÍC</v>
          </cell>
          <cell r="C13362" t="str">
            <v>M2</v>
          </cell>
          <cell r="D13362" t="str">
            <v>CR</v>
          </cell>
          <cell r="E13362">
            <v>14.72</v>
          </cell>
        </row>
        <row r="13363">
          <cell r="A13363" t="str">
            <v>IES INTERN</v>
          </cell>
          <cell r="B13363" t="str">
            <v>AS DA SACADA DE EDIFÍCIOS DE MÚLTIPLOS PAVIMENTOS, UMA COR.</v>
          </cell>
        </row>
        <row r="13364">
          <cell r="A13364" t="str">
            <v>AF_06/2014</v>
          </cell>
        </row>
        <row r="13365">
          <cell r="A13365">
            <v>88423</v>
          </cell>
          <cell r="B13365" t="str">
            <v>APLICAÇÃO MANUAL DE PINTURA COM TINTA TEXTURIZADA ACRÍLICA EM PAREDES</v>
          </cell>
          <cell r="C13365" t="str">
            <v>M2</v>
          </cell>
          <cell r="D13365" t="str">
            <v>CR</v>
          </cell>
          <cell r="E13365">
            <v>11.24</v>
          </cell>
        </row>
        <row r="13366">
          <cell r="A13366" t="str">
            <v>EXTERNAS D</v>
          </cell>
          <cell r="B13366" t="str">
            <v>E CASAS, UMA COR. AF_06/2014</v>
          </cell>
        </row>
        <row r="13367">
          <cell r="A13367">
            <v>88424</v>
          </cell>
          <cell r="B13367" t="str">
            <v>APLICAÇÃO MANUAL DE PINTURA COM TINTA TEXTURIZADA ACRÍLICA EM PANOS CO</v>
          </cell>
          <cell r="C13367" t="str">
            <v>M2</v>
          </cell>
          <cell r="D13367" t="str">
            <v>CR</v>
          </cell>
          <cell r="E13367">
            <v>12.81</v>
          </cell>
        </row>
        <row r="13368">
          <cell r="A13368" t="str">
            <v>M PRESENÇA</v>
          </cell>
          <cell r="B13368" t="str">
            <v>DE VÃOS DE EDIFÍCIOS DE MÚLTIPLOS PAVIMENTOS, DUAS CORES. A</v>
          </cell>
        </row>
        <row r="13369">
          <cell r="A13369" t="str">
            <v>F_06/2014</v>
          </cell>
        </row>
        <row r="13370">
          <cell r="A13370">
            <v>88426</v>
          </cell>
          <cell r="B13370" t="str">
            <v>APLICAÇÃO MANUAL DE PINTURA COM TINTA TEXTURIZADA ACRÍLICA EM PANOS CE</v>
          </cell>
          <cell r="C13370" t="str">
            <v>M2</v>
          </cell>
          <cell r="D13370" t="str">
            <v>CR</v>
          </cell>
          <cell r="E13370">
            <v>10.25</v>
          </cell>
        </row>
        <row r="13371">
          <cell r="A13371" t="str">
            <v>GOS DE FAC</v>
          </cell>
          <cell r="B13371" t="str">
            <v>HADA (SEM PRESENÇA DE VÃOS) DE EDIFÍCIOS DE MÚLTIPLOS PAVIME</v>
          </cell>
        </row>
        <row r="13372">
          <cell r="A13372" t="str">
            <v>NTOS, DUAS</v>
          </cell>
          <cell r="B13372" t="str">
            <v>CORES. AF_06/2014</v>
          </cell>
        </row>
        <row r="13373">
          <cell r="A13373" t="str">
            <v>SINAPI - S</v>
          </cell>
          <cell r="B13373" t="str">
            <v>ISTEMA NACIONAL DE PESQUISA DE CUSTOS E ÍNDICES DA CONSTRUÇÃO CIVIL</v>
          </cell>
        </row>
        <row r="13374">
          <cell r="A13374" t="str">
            <v>PCI.817.01</v>
          </cell>
          <cell r="B13374" t="e">
            <v>#NAME?</v>
          </cell>
          <cell r="D13374" t="str">
            <v>EM</v>
          </cell>
          <cell r="E13374" t="str">
            <v>06/2016 AS 13:04:4</v>
          </cell>
        </row>
        <row r="13375">
          <cell r="D13375" t="str">
            <v>TA</v>
          </cell>
          <cell r="E13375" t="str">
            <v>TÉCNICA: 13/06/20</v>
          </cell>
        </row>
        <row r="13376">
          <cell r="A13376" t="str">
            <v>ENCARGOS S</v>
          </cell>
          <cell r="B13376" t="str">
            <v>OCIAIS DESONERADOS: 90,80%(HORA)   52,84%(MÊS)</v>
          </cell>
        </row>
        <row r="13377">
          <cell r="A13377" t="str">
            <v>ABRANGÊNCI</v>
          </cell>
          <cell r="B13377" t="str">
            <v>A : NACIONAL                                              LOCALIDADE  : BELO</v>
          </cell>
          <cell r="C13377" t="str">
            <v>HORI</v>
          </cell>
        </row>
        <row r="13378">
          <cell r="A13378" t="str">
            <v>REF.COLETA</v>
          </cell>
          <cell r="B13378" t="str">
            <v>: MEDIANO</v>
          </cell>
          <cell r="D13378" t="str">
            <v>TA</v>
          </cell>
          <cell r="E13378" t="str">
            <v>: 05/2016</v>
          </cell>
        </row>
        <row r="13379">
          <cell r="A13379" t="str">
            <v>CÓDIGO</v>
          </cell>
          <cell r="B13379" t="str">
            <v>|D E S C R I Ç Ã O                                                   |UN</v>
          </cell>
          <cell r="C13379" t="str">
            <v>IDADE</v>
          </cell>
          <cell r="D13379" t="str">
            <v>DE</v>
          </cell>
          <cell r="E13379" t="str">
            <v>|CUSTO TOTA</v>
          </cell>
        </row>
        <row r="13380">
          <cell r="A13380" t="str">
            <v>VÍNCULO...</v>
          </cell>
          <cell r="B13380" t="str">
            <v>..: CAIXA REFERENCIAL</v>
          </cell>
        </row>
        <row r="13381">
          <cell r="A13381">
            <v>88428</v>
          </cell>
          <cell r="B13381" t="str">
            <v>APLICAÇÃO MANUAL DE PINTURA COM TINTA TEXTURIZADA ACRÍLICA EM SUPERFÍC</v>
          </cell>
          <cell r="C13381" t="str">
            <v>M2</v>
          </cell>
          <cell r="D13381" t="str">
            <v>CR</v>
          </cell>
          <cell r="E13381">
            <v>17.96</v>
          </cell>
        </row>
        <row r="13382">
          <cell r="A13382" t="str">
            <v>IES EXTERN</v>
          </cell>
          <cell r="B13382" t="str">
            <v>AS DE SACADA DE EDIFÍCIOS DE MÚLTIPLOS PAVIMENTOS, DUAS CORE</v>
          </cell>
        </row>
        <row r="13383">
          <cell r="A13383" t="str">
            <v>S. AF_06/2</v>
          </cell>
          <cell r="B13383">
            <v>14</v>
          </cell>
        </row>
        <row r="13384">
          <cell r="A13384">
            <v>88429</v>
          </cell>
          <cell r="B13384" t="str">
            <v>APLICAÇÃO MANUAL DE PINTURA COM TINTA TEXTURIZADA ACRÍLICA EM SUPERFÍC</v>
          </cell>
          <cell r="C13384" t="str">
            <v>M2</v>
          </cell>
          <cell r="D13384" t="str">
            <v>CR</v>
          </cell>
          <cell r="E13384">
            <v>19.61</v>
          </cell>
        </row>
        <row r="13385">
          <cell r="A13385" t="str">
            <v>IES INTERN</v>
          </cell>
          <cell r="B13385" t="str">
            <v>AS DA SACADA DE EDIFÍCIOS DE MÚLTIPLOS PAVIMENTOS, DUAS CORE</v>
          </cell>
        </row>
        <row r="13386">
          <cell r="A13386" t="str">
            <v>S. AF_06/2</v>
          </cell>
          <cell r="B13386">
            <v>14</v>
          </cell>
        </row>
        <row r="13387">
          <cell r="A13387">
            <v>88431</v>
          </cell>
          <cell r="B13387" t="str">
            <v>APLICAÇÃO MANUAL DE PINTURA COM TINTA TEXTURIZADA ACRÍLICA EM PAREDES</v>
          </cell>
          <cell r="C13387" t="str">
            <v>M2</v>
          </cell>
          <cell r="D13387" t="str">
            <v>CR</v>
          </cell>
          <cell r="E13387">
            <v>13.62</v>
          </cell>
        </row>
        <row r="13388">
          <cell r="A13388" t="str">
            <v>EXTERNAS D</v>
          </cell>
          <cell r="B13388" t="str">
            <v>E CASAS, DUAS CORES. AF_06/2014</v>
          </cell>
        </row>
        <row r="13389">
          <cell r="A13389">
            <v>88432</v>
          </cell>
          <cell r="B13389" t="str">
            <v>APLICAÇÃO MANUAL DE PINTURA COM TINTA TEXTURIZADA ACRÍLICA EM MOLDURAS</v>
          </cell>
          <cell r="C13389" t="str">
            <v>M2</v>
          </cell>
          <cell r="D13389" t="str">
            <v>CR</v>
          </cell>
          <cell r="E13389">
            <v>10.199999999999999</v>
          </cell>
        </row>
        <row r="13390">
          <cell r="A13390" t="str">
            <v>DE EPS, PR</v>
          </cell>
          <cell r="B13390" t="str">
            <v>É-FABRICADOS, OU OUTROS. AF_06/2014</v>
          </cell>
        </row>
        <row r="13391">
          <cell r="A13391">
            <v>88482</v>
          </cell>
          <cell r="B13391" t="str">
            <v>APLICAÇÃO DE FUNDO SELADOR LÁTEX PVA EM TETO, UMA DEMÃO. AF_06/2014</v>
          </cell>
          <cell r="C13391" t="str">
            <v>M2</v>
          </cell>
          <cell r="D13391" t="str">
            <v>CR</v>
          </cell>
          <cell r="E13391">
            <v>2.41</v>
          </cell>
        </row>
        <row r="13392">
          <cell r="A13392">
            <v>88483</v>
          </cell>
          <cell r="B13392" t="str">
            <v>APLICAÇÃO DE FUNDO SELADOR LÁTEX PVA EM PAREDES, UMA DEMÃO. AF_06/2014</v>
          </cell>
          <cell r="C13392" t="str">
            <v>M2</v>
          </cell>
          <cell r="D13392" t="str">
            <v>CR</v>
          </cell>
          <cell r="E13392">
            <v>2.2400000000000002</v>
          </cell>
        </row>
        <row r="13393">
          <cell r="A13393">
            <v>88484</v>
          </cell>
          <cell r="B13393" t="str">
            <v>APLICAÇÃO DE FUNDO SELADOR ACRÍLICO EM TETO, UMA DEMÃO. AF_06/2014</v>
          </cell>
          <cell r="C13393" t="str">
            <v>M2</v>
          </cell>
          <cell r="D13393" t="str">
            <v>CR</v>
          </cell>
          <cell r="E13393">
            <v>1.92</v>
          </cell>
        </row>
        <row r="13394">
          <cell r="A13394">
            <v>88485</v>
          </cell>
          <cell r="B13394" t="str">
            <v>APLICAÇÃO DE FUNDO SELADOR ACRÍLICO EM PAREDES, UMA DEMÃO. AF_06/2014</v>
          </cell>
          <cell r="C13394" t="str">
            <v>M2</v>
          </cell>
          <cell r="D13394" t="str">
            <v>CR</v>
          </cell>
          <cell r="E13394">
            <v>1.67</v>
          </cell>
        </row>
        <row r="13395">
          <cell r="A13395">
            <v>88486</v>
          </cell>
          <cell r="B13395" t="str">
            <v>APLICAÇÃO MANUAL DE PINTURA COM TINTA LÁTEX PVA EM TETO, DUAS DEMÃOS.</v>
          </cell>
          <cell r="C13395" t="str">
            <v>M2</v>
          </cell>
          <cell r="D13395" t="str">
            <v>CR</v>
          </cell>
          <cell r="E13395">
            <v>7.2</v>
          </cell>
        </row>
        <row r="13396">
          <cell r="A13396" t="str">
            <v>AF_06/2014</v>
          </cell>
        </row>
        <row r="13397">
          <cell r="A13397">
            <v>88487</v>
          </cell>
          <cell r="B13397" t="str">
            <v>APLICAÇÃO MANUAL DE PINTURA COM TINTA LÁTEX PVA EM PAREDES, DUAS DEMÃO</v>
          </cell>
          <cell r="C13397" t="str">
            <v>M2</v>
          </cell>
          <cell r="D13397" t="str">
            <v>CR</v>
          </cell>
          <cell r="E13397">
            <v>6.4</v>
          </cell>
        </row>
        <row r="13398">
          <cell r="A13398" t="str">
            <v>S. AF_06/2</v>
          </cell>
          <cell r="B13398">
            <v>14</v>
          </cell>
        </row>
        <row r="13399">
          <cell r="A13399">
            <v>88488</v>
          </cell>
          <cell r="B13399" t="str">
            <v>APLICAÇÃO MANUAL DE PINTURA COM TINTA LÁTEX ACRÍLICA EM TETO, DUAS DEM</v>
          </cell>
          <cell r="C13399" t="str">
            <v>M2</v>
          </cell>
          <cell r="D13399" t="str">
            <v>CR</v>
          </cell>
          <cell r="E13399">
            <v>9.2799999999999994</v>
          </cell>
        </row>
        <row r="13400">
          <cell r="A13400" t="str">
            <v>ÃOS. AF_06</v>
          </cell>
          <cell r="B13400" t="str">
            <v>/2014</v>
          </cell>
        </row>
        <row r="13401">
          <cell r="A13401">
            <v>88489</v>
          </cell>
          <cell r="B13401" t="str">
            <v>APLICAÇÃO MANUAL DE PINTURA COM TINTA LÁTEX ACRÍLICA EM PAREDES, DUAS</v>
          </cell>
          <cell r="C13401" t="str">
            <v>M2</v>
          </cell>
          <cell r="D13401" t="str">
            <v>CR</v>
          </cell>
          <cell r="E13401">
            <v>8.14</v>
          </cell>
        </row>
        <row r="13402">
          <cell r="A13402" t="str">
            <v>DEMÃOS. AF</v>
          </cell>
          <cell r="B13402" t="str">
            <v>_06/2014</v>
          </cell>
        </row>
        <row r="13403">
          <cell r="A13403">
            <v>88494</v>
          </cell>
          <cell r="B13403" t="str">
            <v>APLICAÇÃO E LIXAMENTO DE MASSA LÁTEX EM TETO, UMA DEMÃO. AF_06/2014</v>
          </cell>
          <cell r="C13403" t="str">
            <v>M2</v>
          </cell>
          <cell r="D13403" t="str">
            <v>CR</v>
          </cell>
          <cell r="E13403">
            <v>12.08</v>
          </cell>
        </row>
        <row r="13404">
          <cell r="A13404">
            <v>88495</v>
          </cell>
          <cell r="B13404" t="str">
            <v>APLICAÇÃO E LIXAMENTO DE MASSA LÁTEX EM PAREDES, UMA DEMÃO. AF_06/2014</v>
          </cell>
          <cell r="C13404" t="str">
            <v>M2</v>
          </cell>
          <cell r="D13404" t="str">
            <v>CR</v>
          </cell>
          <cell r="E13404">
            <v>6.67</v>
          </cell>
        </row>
        <row r="13405">
          <cell r="A13405">
            <v>88496</v>
          </cell>
          <cell r="B13405" t="str">
            <v>APLICAÇÃO E LIXAMENTO DE MASSA LÁTEX EM TETO, DUAS DEMÃOS. AF_06/2014</v>
          </cell>
          <cell r="C13405" t="str">
            <v>M2</v>
          </cell>
          <cell r="D13405" t="str">
            <v>CR</v>
          </cell>
          <cell r="E13405">
            <v>16.41</v>
          </cell>
        </row>
        <row r="13406">
          <cell r="A13406">
            <v>88497</v>
          </cell>
          <cell r="B13406" t="str">
            <v>APLICAÇÃO E LIXAMENTO DE MASSA LÁTEX EM PAREDES, DUAS DEMÃOS. AF_06/20</v>
          </cell>
          <cell r="C13406" t="str">
            <v>M2</v>
          </cell>
          <cell r="D13406" t="str">
            <v>CR</v>
          </cell>
          <cell r="E13406">
            <v>9.18</v>
          </cell>
        </row>
        <row r="13407">
          <cell r="A13407">
            <v>14</v>
          </cell>
        </row>
        <row r="13408">
          <cell r="A13408">
            <v>92236</v>
          </cell>
          <cell r="B13408" t="str">
            <v>APLICAÇÃO MANUAL DE PINTURA COM TINTA LÁTEX ACRÍLICA EM PAREDES, DUAS</v>
          </cell>
          <cell r="C13408" t="str">
            <v>M2</v>
          </cell>
          <cell r="D13408" t="str">
            <v>CR</v>
          </cell>
          <cell r="E13408">
            <v>5.77</v>
          </cell>
        </row>
        <row r="13409">
          <cell r="A13409" t="str">
            <v>SINAPI - S</v>
          </cell>
          <cell r="B13409" t="str">
            <v>ISTEMA NACIONAL DE PESQUISA DE CUSTOS E ÍNDICES DA CONSTRUÇÃO CIVIL</v>
          </cell>
        </row>
        <row r="13410">
          <cell r="A13410" t="str">
            <v>PCI.817.01</v>
          </cell>
          <cell r="B13410" t="e">
            <v>#NAME?</v>
          </cell>
          <cell r="D13410" t="str">
            <v>EM</v>
          </cell>
          <cell r="E13410" t="str">
            <v>06/2016 AS 13:04:4</v>
          </cell>
        </row>
        <row r="13411">
          <cell r="D13411" t="str">
            <v>TA</v>
          </cell>
          <cell r="E13411" t="str">
            <v>TÉCNICA: 13/06/20</v>
          </cell>
        </row>
        <row r="13412">
          <cell r="A13412" t="str">
            <v>ENCARGOS S</v>
          </cell>
          <cell r="B13412" t="str">
            <v>OCIAIS DESONERADOS: 90,80%(HORA)   52,84%(MÊS)</v>
          </cell>
        </row>
        <row r="13413">
          <cell r="A13413" t="str">
            <v>ABRANGÊNCI</v>
          </cell>
          <cell r="B13413" t="str">
            <v>A : NACIONAL                                              LOCALIDADE  : BELO</v>
          </cell>
          <cell r="C13413" t="str">
            <v>HORI</v>
          </cell>
        </row>
        <row r="13414">
          <cell r="A13414" t="str">
            <v>REF.COLETA</v>
          </cell>
          <cell r="B13414" t="str">
            <v>: MEDIANO</v>
          </cell>
          <cell r="D13414" t="str">
            <v>TA</v>
          </cell>
          <cell r="E13414" t="str">
            <v>: 05/2016</v>
          </cell>
        </row>
        <row r="13415">
          <cell r="A13415" t="str">
            <v>CÓDIGO</v>
          </cell>
          <cell r="B13415" t="str">
            <v>|D E S C R I Ç Ã O                                                   |UN</v>
          </cell>
          <cell r="C13415" t="str">
            <v>IDADE</v>
          </cell>
          <cell r="D13415" t="str">
            <v>DE</v>
          </cell>
          <cell r="E13415" t="str">
            <v>|CUSTO TOTA</v>
          </cell>
        </row>
        <row r="13416">
          <cell r="A13416" t="str">
            <v>VÍNCULO...</v>
          </cell>
          <cell r="B13416" t="str">
            <v>..: CAIXA REFERENCIAL</v>
          </cell>
        </row>
        <row r="13417">
          <cell r="A13417" t="str">
            <v>DEMÃOS</v>
          </cell>
        </row>
        <row r="13418">
          <cell r="A13418">
            <v>156</v>
          </cell>
          <cell r="B13418" t="str">
            <v>PINTURA EM CONCRETO APARENTE</v>
          </cell>
        </row>
        <row r="13419">
          <cell r="A13419">
            <v>79460</v>
          </cell>
          <cell r="B13419" t="str">
            <v>PINTURA EPOXI, DUAS DEMAOS</v>
          </cell>
          <cell r="C13419" t="str">
            <v>M2</v>
          </cell>
          <cell r="D13419" t="str">
            <v>CR</v>
          </cell>
          <cell r="E13419">
            <v>33.64</v>
          </cell>
        </row>
        <row r="13420">
          <cell r="A13420">
            <v>79465</v>
          </cell>
          <cell r="B13420" t="str">
            <v>PINTURA COM TINTA A BASE DE BORRACHA CLORADA, 2 DEMAOS</v>
          </cell>
          <cell r="C13420" t="str">
            <v>M2</v>
          </cell>
          <cell r="D13420" t="str">
            <v>CR</v>
          </cell>
          <cell r="E13420">
            <v>30.16</v>
          </cell>
        </row>
        <row r="13421">
          <cell r="A13421">
            <v>79514</v>
          </cell>
          <cell r="B13421" t="str">
            <v>ACABAMENTO EPOXI</v>
          </cell>
        </row>
        <row r="13422">
          <cell r="A13422" t="str">
            <v>79514/001</v>
          </cell>
          <cell r="B13422" t="str">
            <v>PINTURA EPOXI, TRES DEMAOS</v>
          </cell>
          <cell r="C13422" t="str">
            <v>M2</v>
          </cell>
          <cell r="D13422" t="str">
            <v>CR</v>
          </cell>
          <cell r="E13422">
            <v>47.29</v>
          </cell>
        </row>
        <row r="13423">
          <cell r="A13423">
            <v>84647</v>
          </cell>
          <cell r="B13423" t="str">
            <v>PINTURA EPOXI INCLUSO EMASSAMENTO E FUNDO PREPARADOR</v>
          </cell>
          <cell r="C13423" t="str">
            <v>M2</v>
          </cell>
          <cell r="D13423" t="str">
            <v>CR</v>
          </cell>
          <cell r="E13423">
            <v>104.31</v>
          </cell>
        </row>
        <row r="13424">
          <cell r="A13424">
            <v>84656</v>
          </cell>
          <cell r="B13424" t="str">
            <v>TRATAMENTO EM  CONCRETO COM ESTUQUE E LIXAMENTO</v>
          </cell>
          <cell r="C13424" t="str">
            <v>M2</v>
          </cell>
          <cell r="D13424" t="str">
            <v>CR</v>
          </cell>
          <cell r="E13424">
            <v>24.3</v>
          </cell>
        </row>
        <row r="13425">
          <cell r="A13425">
            <v>84671</v>
          </cell>
          <cell r="B13425" t="str">
            <v>PINTURA DE NATA DE CIMENTO, 3 DEMAOS</v>
          </cell>
          <cell r="C13425" t="str">
            <v>M2</v>
          </cell>
          <cell r="D13425" t="str">
            <v>CR</v>
          </cell>
          <cell r="E13425">
            <v>7.5</v>
          </cell>
        </row>
        <row r="13426">
          <cell r="A13426">
            <v>84677</v>
          </cell>
          <cell r="B13426" t="str">
            <v>VERNIZ SINTETICO BRILHANTE EM CONCRETO OU TIJOLO, DUAS DEMAOS</v>
          </cell>
          <cell r="C13426" t="str">
            <v>M2</v>
          </cell>
          <cell r="D13426" t="str">
            <v>CR</v>
          </cell>
          <cell r="E13426">
            <v>8.4700000000000006</v>
          </cell>
        </row>
        <row r="13427">
          <cell r="A13427">
            <v>84678</v>
          </cell>
          <cell r="B13427" t="str">
            <v>VERNIZ POLIURETANO BRILHANTE EM CONCRETO OU TIJOLO, TRES DEMAOS</v>
          </cell>
          <cell r="C13427" t="str">
            <v>M2</v>
          </cell>
          <cell r="D13427" t="str">
            <v>CR</v>
          </cell>
          <cell r="E13427">
            <v>14.3</v>
          </cell>
        </row>
        <row r="13428">
          <cell r="A13428">
            <v>157</v>
          </cell>
          <cell r="B13428" t="str">
            <v>PINTURA EM MADEIRA</v>
          </cell>
        </row>
        <row r="13429">
          <cell r="A13429" t="str">
            <v>6081     P</v>
          </cell>
          <cell r="B13429" t="str">
            <v>INTURA VERNIZ POLIURETANO BRILHANTE EM MADEIRA, TRES DEMAOS</v>
          </cell>
          <cell r="C13429" t="str">
            <v>M2</v>
          </cell>
          <cell r="D13429" t="str">
            <v>CR</v>
          </cell>
          <cell r="E13429">
            <v>16.3</v>
          </cell>
        </row>
        <row r="13430">
          <cell r="A13430" t="str">
            <v>6082     P</v>
          </cell>
          <cell r="B13430" t="str">
            <v>INTURA EM VERNIZ SINTETICO BRILHANTE EM MADEIRA, TRES DEMAOS</v>
          </cell>
          <cell r="C13430" t="str">
            <v>M2</v>
          </cell>
          <cell r="D13430" t="str">
            <v>CR</v>
          </cell>
          <cell r="E13430">
            <v>12.47</v>
          </cell>
        </row>
        <row r="13431">
          <cell r="A13431">
            <v>40905</v>
          </cell>
          <cell r="B13431" t="str">
            <v>VERNIZ SINTETICO EM MADEIRA, DUAS DEMAOS</v>
          </cell>
          <cell r="C13431" t="str">
            <v>M2</v>
          </cell>
          <cell r="D13431" t="str">
            <v>CR</v>
          </cell>
          <cell r="E13431">
            <v>16.23</v>
          </cell>
        </row>
        <row r="13432">
          <cell r="A13432">
            <v>73739</v>
          </cell>
          <cell r="B13432" t="str">
            <v>PINTURA ESMALTE</v>
          </cell>
        </row>
        <row r="13433">
          <cell r="A13433" t="str">
            <v>73739/001</v>
          </cell>
          <cell r="B13433" t="str">
            <v>PINTURA ESMALTE ACETINADO EM MADEIRA, DUAS DEMAOS</v>
          </cell>
          <cell r="C13433" t="str">
            <v>M2</v>
          </cell>
          <cell r="D13433" t="str">
            <v>CR</v>
          </cell>
          <cell r="E13433">
            <v>12.42</v>
          </cell>
        </row>
        <row r="13434">
          <cell r="A13434">
            <v>74065</v>
          </cell>
          <cell r="B13434" t="str">
            <v>PINTURA ESMALTE ACETINADO 2 DEMAOS APARELHADA P/MADEIRA</v>
          </cell>
        </row>
        <row r="13435">
          <cell r="A13435" t="str">
            <v>74065/001</v>
          </cell>
          <cell r="B13435" t="str">
            <v>PINTURA ESMALTE FOSCO PARA MADEIRA, DUAS DEMAOS, SOBRE FUNDO NIVELADOR</v>
          </cell>
          <cell r="C13435" t="str">
            <v>M2</v>
          </cell>
          <cell r="D13435" t="str">
            <v>CR</v>
          </cell>
          <cell r="E13435">
            <v>17.739999999999998</v>
          </cell>
        </row>
        <row r="13436">
          <cell r="A13436" t="str">
            <v>BRANCO</v>
          </cell>
        </row>
        <row r="13437">
          <cell r="A13437" t="str">
            <v>74065/002</v>
          </cell>
          <cell r="B13437" t="str">
            <v>PINTURA ESMALTE ACETINADO PARA MADEIRA, DUAS DEMAOS, SOBRE FUNDO NIVEL</v>
          </cell>
          <cell r="C13437" t="str">
            <v>M2</v>
          </cell>
          <cell r="D13437" t="str">
            <v>CR</v>
          </cell>
          <cell r="E13437">
            <v>17.420000000000002</v>
          </cell>
        </row>
        <row r="13438">
          <cell r="A13438" t="str">
            <v>ADOR BRANC</v>
          </cell>
          <cell r="B13438" t="str">
            <v>O</v>
          </cell>
        </row>
        <row r="13439">
          <cell r="A13439" t="str">
            <v>74065/003</v>
          </cell>
          <cell r="B13439" t="str">
            <v>PINTURA ESMALTE BRILHANTE PARA MADEIRA, DUAS DEMAOS, SOBRE FUNDO NIVEL</v>
          </cell>
          <cell r="C13439" t="str">
            <v>M2</v>
          </cell>
          <cell r="D13439" t="str">
            <v>CR</v>
          </cell>
          <cell r="E13439">
            <v>17.329999999999998</v>
          </cell>
        </row>
        <row r="13440">
          <cell r="A13440" t="str">
            <v>ADOR BRANC</v>
          </cell>
          <cell r="B13440" t="str">
            <v>O</v>
          </cell>
        </row>
        <row r="13441">
          <cell r="A13441">
            <v>79463</v>
          </cell>
          <cell r="B13441" t="str">
            <v>PINTURA A OLEO, 1 DEMAO</v>
          </cell>
          <cell r="C13441" t="str">
            <v>M2</v>
          </cell>
          <cell r="D13441" t="str">
            <v>CR</v>
          </cell>
          <cell r="E13441">
            <v>10.37</v>
          </cell>
        </row>
        <row r="13442">
          <cell r="A13442">
            <v>79464</v>
          </cell>
          <cell r="B13442" t="str">
            <v>PINTURA A OLEO, 2 DEMAOS</v>
          </cell>
          <cell r="C13442" t="str">
            <v>M2</v>
          </cell>
          <cell r="D13442" t="str">
            <v>CR</v>
          </cell>
          <cell r="E13442">
            <v>13.95</v>
          </cell>
        </row>
        <row r="13443">
          <cell r="A13443">
            <v>79466</v>
          </cell>
          <cell r="B13443" t="str">
            <v>PINTURA COM VERNIZ POLIURETANO, 2 DEMAOS</v>
          </cell>
          <cell r="C13443" t="str">
            <v>M2</v>
          </cell>
          <cell r="D13443" t="str">
            <v>CR</v>
          </cell>
          <cell r="E13443">
            <v>15.03</v>
          </cell>
        </row>
        <row r="13444">
          <cell r="A13444">
            <v>79497</v>
          </cell>
          <cell r="B13444" t="str">
            <v>PINTURA EM ESQUADRIAS DE MADEIRA</v>
          </cell>
        </row>
        <row r="13445">
          <cell r="A13445" t="str">
            <v>SINAPI - S</v>
          </cell>
          <cell r="B13445" t="str">
            <v>ISTEMA NACIONAL DE PESQUISA DE CUSTOS E ÍNDICES DA CONSTRUÇÃO CIVIL</v>
          </cell>
        </row>
        <row r="13446">
          <cell r="A13446" t="str">
            <v>PCI.817.01</v>
          </cell>
          <cell r="B13446" t="e">
            <v>#NAME?</v>
          </cell>
          <cell r="D13446" t="str">
            <v>EM</v>
          </cell>
          <cell r="E13446" t="str">
            <v>06/2016 AS 13:04:4</v>
          </cell>
        </row>
        <row r="13447">
          <cell r="D13447" t="str">
            <v>TA</v>
          </cell>
          <cell r="E13447" t="str">
            <v>TÉCNICA: 13/06/20</v>
          </cell>
        </row>
        <row r="13448">
          <cell r="A13448" t="str">
            <v>ENCARGOS S</v>
          </cell>
          <cell r="B13448" t="str">
            <v>OCIAIS DESONERADOS: 90,80%(HORA)   52,84%(MÊS)</v>
          </cell>
        </row>
        <row r="13449">
          <cell r="A13449" t="str">
            <v>ABRANGÊNCI</v>
          </cell>
          <cell r="B13449" t="str">
            <v>A : NACIONAL                                              LOCALIDADE  : BELO</v>
          </cell>
          <cell r="C13449" t="str">
            <v>HORI</v>
          </cell>
        </row>
        <row r="13450">
          <cell r="A13450" t="str">
            <v>REF.COLETA</v>
          </cell>
          <cell r="B13450" t="str">
            <v>: MEDIANO</v>
          </cell>
          <cell r="D13450" t="str">
            <v>TA</v>
          </cell>
          <cell r="E13450" t="str">
            <v>: 05/2016</v>
          </cell>
        </row>
        <row r="13451">
          <cell r="A13451" t="str">
            <v>CÓDIGO</v>
          </cell>
          <cell r="B13451" t="str">
            <v>|D E S C R I Ç Ã O                                                   |UN</v>
          </cell>
          <cell r="C13451" t="str">
            <v>IDADE</v>
          </cell>
          <cell r="D13451" t="str">
            <v>DE</v>
          </cell>
          <cell r="E13451" t="str">
            <v>|CUSTO TOTA</v>
          </cell>
        </row>
        <row r="13452">
          <cell r="A13452" t="str">
            <v>VÍNCULO...</v>
          </cell>
          <cell r="B13452" t="str">
            <v>..: CAIXA REFERENCIAL</v>
          </cell>
        </row>
        <row r="13453">
          <cell r="A13453" t="str">
            <v>79497/001</v>
          </cell>
          <cell r="B13453" t="str">
            <v>PINTURA A OLEO, 3 DEMAOS</v>
          </cell>
          <cell r="C13453" t="str">
            <v>M2</v>
          </cell>
          <cell r="D13453" t="str">
            <v>CR</v>
          </cell>
          <cell r="E13453">
            <v>17.329999999999998</v>
          </cell>
        </row>
        <row r="13454">
          <cell r="A13454">
            <v>84645</v>
          </cell>
          <cell r="B13454" t="str">
            <v>VERNIZ SINTETICO BRILHANTE, 2 DEMAOS</v>
          </cell>
          <cell r="C13454" t="str">
            <v>M2</v>
          </cell>
          <cell r="D13454" t="str">
            <v>CR</v>
          </cell>
          <cell r="E13454">
            <v>13.8</v>
          </cell>
        </row>
        <row r="13455">
          <cell r="A13455">
            <v>84657</v>
          </cell>
          <cell r="B13455" t="str">
            <v>FUNDO SINTETICO NIVELADOR BRANCO</v>
          </cell>
          <cell r="C13455" t="str">
            <v>M2</v>
          </cell>
          <cell r="D13455" t="str">
            <v>CR</v>
          </cell>
          <cell r="E13455">
            <v>7.35</v>
          </cell>
        </row>
        <row r="13456">
          <cell r="A13456">
            <v>84658</v>
          </cell>
          <cell r="B13456" t="str">
            <v>REMOÇÃO DE VERNIZ SOBRE MADEIRA</v>
          </cell>
          <cell r="C13456" t="str">
            <v>M2</v>
          </cell>
          <cell r="D13456" t="str">
            <v>CR</v>
          </cell>
          <cell r="E13456">
            <v>3.68</v>
          </cell>
        </row>
        <row r="13457">
          <cell r="A13457">
            <v>84659</v>
          </cell>
          <cell r="B13457" t="str">
            <v>PINTURA ESMALTE FOSCO EM MADEIRA, DUAS DEMAOS</v>
          </cell>
          <cell r="C13457" t="str">
            <v>M2</v>
          </cell>
          <cell r="D13457" t="str">
            <v>CR</v>
          </cell>
          <cell r="E13457">
            <v>11.52</v>
          </cell>
        </row>
        <row r="13458">
          <cell r="A13458">
            <v>84664</v>
          </cell>
          <cell r="B13458" t="str">
            <v>PINTURA IMUNIZANTE FUNGICIDA A BASE DE CARBOLINEUM, DUAS DEMAOS</v>
          </cell>
          <cell r="C13458" t="str">
            <v>M2</v>
          </cell>
          <cell r="D13458" t="str">
            <v>CR</v>
          </cell>
          <cell r="E13458">
            <v>2.98</v>
          </cell>
        </row>
        <row r="13459">
          <cell r="A13459">
            <v>84679</v>
          </cell>
          <cell r="B13459" t="str">
            <v>PINTURA IMUNIZANTE PARA MADEIRA, DUAS DEMAOS</v>
          </cell>
          <cell r="C13459" t="str">
            <v>M2</v>
          </cell>
          <cell r="D13459" t="str">
            <v>CR</v>
          </cell>
          <cell r="E13459">
            <v>14.16</v>
          </cell>
        </row>
        <row r="13460">
          <cell r="A13460">
            <v>158</v>
          </cell>
          <cell r="B13460" t="str">
            <v>PINTURA PARA METAL</v>
          </cell>
        </row>
        <row r="13461">
          <cell r="A13461" t="str">
            <v>6067     P</v>
          </cell>
          <cell r="B13461" t="str">
            <v>INTURA ESMALTE BRILHANTE (2 DEMAOS) SOBRE SUPERFICIE METALICA, INCLUS</v>
          </cell>
          <cell r="C13461" t="str">
            <v>M2</v>
          </cell>
          <cell r="D13461" t="str">
            <v>CR</v>
          </cell>
          <cell r="E13461">
            <v>27.95</v>
          </cell>
        </row>
        <row r="13462">
          <cell r="A13462" t="str">
            <v>IVE PROTEC</v>
          </cell>
          <cell r="B13462" t="str">
            <v>AO COM ZARCAO (1 DEMAO)</v>
          </cell>
        </row>
        <row r="13463">
          <cell r="A13463">
            <v>73656</v>
          </cell>
          <cell r="B13463" t="str">
            <v>JATEAMENTO COM AREIA EM ESTRUTURA METALICA</v>
          </cell>
          <cell r="C13463" t="str">
            <v>M2</v>
          </cell>
          <cell r="D13463" t="str">
            <v>CR</v>
          </cell>
          <cell r="E13463">
            <v>12.84</v>
          </cell>
        </row>
        <row r="13464">
          <cell r="A13464">
            <v>73794</v>
          </cell>
          <cell r="B13464" t="str">
            <v>PINTURA EM FERRO, SOBRE BASE ANTI-CORROSIVA, EM DUAS DEMAOS</v>
          </cell>
        </row>
        <row r="13465">
          <cell r="A13465" t="str">
            <v>73794/001</v>
          </cell>
          <cell r="B13465" t="str">
            <v>PINTURA COM TINTA PROTETORA ACABAMENTO GRAFITE ESMALTE SOBRE SUPERFICI</v>
          </cell>
          <cell r="C13465" t="str">
            <v>M2</v>
          </cell>
          <cell r="D13465" t="str">
            <v>CR</v>
          </cell>
          <cell r="E13465">
            <v>25.46</v>
          </cell>
        </row>
        <row r="13466">
          <cell r="A13466" t="str">
            <v>E METALICA</v>
          </cell>
          <cell r="B13466" t="str">
            <v>, 2 DEMAOS</v>
          </cell>
        </row>
        <row r="13467">
          <cell r="A13467">
            <v>73865</v>
          </cell>
          <cell r="B13467" t="str">
            <v>PRIMER EPOXI</v>
          </cell>
        </row>
        <row r="13468">
          <cell r="A13468" t="str">
            <v>73865/001</v>
          </cell>
          <cell r="B13468" t="str">
            <v>FUNDO PREPARADOR PRIMER A BASE DE EPOXI, PARA ESTRUTURA METALICA, UMA</v>
          </cell>
          <cell r="C13468" t="str">
            <v>M2</v>
          </cell>
          <cell r="D13468" t="str">
            <v>CR</v>
          </cell>
          <cell r="E13468">
            <v>7.63</v>
          </cell>
        </row>
        <row r="13469">
          <cell r="A13469" t="str">
            <v>DEMAO, ESP</v>
          </cell>
          <cell r="B13469" t="str">
            <v>ESSURA DE 25 MICRA.</v>
          </cell>
        </row>
        <row r="13470">
          <cell r="A13470">
            <v>73924</v>
          </cell>
          <cell r="B13470" t="str">
            <v>PINTURA ESMALTE</v>
          </cell>
        </row>
        <row r="13471">
          <cell r="A13471" t="str">
            <v>73924/001</v>
          </cell>
          <cell r="B13471" t="str">
            <v>PINTURA ESMALTE ALTO BRILHO, DUAS DEMAOS, SOBRE SUPERFICIE METALICA</v>
          </cell>
          <cell r="C13471" t="str">
            <v>M2</v>
          </cell>
          <cell r="D13471" t="str">
            <v>CR</v>
          </cell>
          <cell r="E13471">
            <v>18.77</v>
          </cell>
        </row>
        <row r="13472">
          <cell r="A13472" t="str">
            <v>73924/002</v>
          </cell>
          <cell r="B13472" t="str">
            <v>PINTURA ESMALTE ACETINADO, DUAS DEMAOS, SOBRE SUPERFICIE METALICA</v>
          </cell>
          <cell r="C13472" t="str">
            <v>M2</v>
          </cell>
          <cell r="D13472" t="str">
            <v>CR</v>
          </cell>
          <cell r="E13472">
            <v>18.86</v>
          </cell>
        </row>
        <row r="13473">
          <cell r="A13473" t="str">
            <v>73924/003</v>
          </cell>
          <cell r="B13473" t="str">
            <v>PINTURA ESMALTE FOSCO, DUAS DEMAOS, SOBRE SUPERFICIE METALICA</v>
          </cell>
          <cell r="C13473" t="str">
            <v>M2</v>
          </cell>
          <cell r="D13473" t="str">
            <v>CR</v>
          </cell>
          <cell r="E13473">
            <v>19.18</v>
          </cell>
        </row>
        <row r="13474">
          <cell r="A13474">
            <v>74064</v>
          </cell>
          <cell r="B13474" t="str">
            <v>PINTURA FUNDO OXIDO FERRO/ZARCAO 1 DEMAO  P/FERRO</v>
          </cell>
        </row>
        <row r="13475">
          <cell r="A13475" t="str">
            <v>74064/001</v>
          </cell>
          <cell r="B13475" t="str">
            <v>FUNDO ANTICORROSIVO A BASE DE OXIDO DE FERRO (ZARCAO), DUAS DEMAOS</v>
          </cell>
          <cell r="C13475" t="str">
            <v>M2</v>
          </cell>
          <cell r="D13475" t="str">
            <v>CR</v>
          </cell>
          <cell r="E13475">
            <v>14.54</v>
          </cell>
        </row>
        <row r="13476">
          <cell r="A13476" t="str">
            <v>74064/002</v>
          </cell>
          <cell r="B13476" t="str">
            <v>FUNDO ANTICORROSIVO A BASE DE OXIDO DE FERRO (ZARCAO), UMA DEMAO</v>
          </cell>
          <cell r="C13476" t="str">
            <v>M2</v>
          </cell>
          <cell r="D13476" t="str">
            <v>CR</v>
          </cell>
          <cell r="E13476">
            <v>9.43</v>
          </cell>
        </row>
        <row r="13477">
          <cell r="A13477">
            <v>74145</v>
          </cell>
          <cell r="B13477" t="str">
            <v>PINTURA DE PECAS METALICAS A REVOLVER(AR-COMPRIMIDO)</v>
          </cell>
        </row>
        <row r="13478">
          <cell r="A13478" t="str">
            <v>74145/001</v>
          </cell>
          <cell r="B13478" t="str">
            <v>PINTURA ESMALTE FOSCO, DUAS DEMAOS, SOBRE SUPERFICIE METALICA, INCLUSO</v>
          </cell>
          <cell r="C13478" t="str">
            <v>M2</v>
          </cell>
          <cell r="D13478" t="str">
            <v>CR</v>
          </cell>
          <cell r="E13478">
            <v>13.51</v>
          </cell>
        </row>
        <row r="13479">
          <cell r="A13479" t="str">
            <v>UMA DEMAO</v>
          </cell>
          <cell r="B13479" t="str">
            <v>DE FUNDO ANTICORROSIVO. UTILIZACAO DE REVOLVER ( AR-COMPRIM</v>
          </cell>
        </row>
        <row r="13480">
          <cell r="A13480" t="str">
            <v>IDO).</v>
          </cell>
        </row>
        <row r="13481">
          <cell r="A13481" t="str">
            <v>SINAPI - S</v>
          </cell>
          <cell r="B13481" t="str">
            <v>ISTEMA NACIONAL DE PESQUISA DE CUSTOS E ÍNDICES DA CONSTRUÇÃO CIVIL</v>
          </cell>
        </row>
        <row r="13482">
          <cell r="A13482" t="str">
            <v>PCI.817.01</v>
          </cell>
          <cell r="B13482" t="e">
            <v>#NAME?</v>
          </cell>
          <cell r="D13482" t="str">
            <v>EM</v>
          </cell>
          <cell r="E13482" t="str">
            <v>06/2016 AS 13:04:4</v>
          </cell>
        </row>
        <row r="13483">
          <cell r="D13483" t="str">
            <v>TA</v>
          </cell>
          <cell r="E13483" t="str">
            <v>TÉCNICA: 13/06/20</v>
          </cell>
        </row>
        <row r="13484">
          <cell r="A13484" t="str">
            <v>ENCARGOS S</v>
          </cell>
          <cell r="B13484" t="str">
            <v>OCIAIS DESONERADOS: 90,80%(HORA)   52,84%(MÊS)</v>
          </cell>
        </row>
        <row r="13485">
          <cell r="A13485" t="str">
            <v>ABRANGÊNCI</v>
          </cell>
          <cell r="B13485" t="str">
            <v>A : NACIONAL                                              LOCALIDADE  : BELO</v>
          </cell>
          <cell r="C13485" t="str">
            <v>HORI</v>
          </cell>
        </row>
        <row r="13486">
          <cell r="A13486" t="str">
            <v>REF.COLETA</v>
          </cell>
          <cell r="B13486" t="str">
            <v>: MEDIANO</v>
          </cell>
          <cell r="D13486" t="str">
            <v>TA</v>
          </cell>
          <cell r="E13486" t="str">
            <v>: 05/2016</v>
          </cell>
        </row>
        <row r="13487">
          <cell r="A13487" t="str">
            <v>CÓDIGO</v>
          </cell>
          <cell r="B13487" t="str">
            <v>|D E S C R I Ç Ã O                                                   |UN</v>
          </cell>
          <cell r="C13487" t="str">
            <v>IDADE</v>
          </cell>
          <cell r="D13487" t="str">
            <v>DE</v>
          </cell>
          <cell r="E13487" t="str">
            <v>|CUSTO TOTA</v>
          </cell>
        </row>
        <row r="13488">
          <cell r="A13488" t="str">
            <v>VÍNCULO...</v>
          </cell>
          <cell r="B13488" t="str">
            <v>..: CAIXA REFERENCIAL</v>
          </cell>
        </row>
        <row r="13489">
          <cell r="A13489">
            <v>79498</v>
          </cell>
          <cell r="B13489" t="str">
            <v>PINTURA A OLEO E ALQUIDICOS SOBRE FERRO</v>
          </cell>
        </row>
        <row r="13490">
          <cell r="A13490" t="str">
            <v>79498/001</v>
          </cell>
          <cell r="B13490" t="str">
            <v>PINTURA A OLEO BRILHANTE SOBRE SUPERFICIE METALICA, UMA DEMAO INCLUSO</v>
          </cell>
          <cell r="C13490" t="str">
            <v>M2</v>
          </cell>
          <cell r="D13490" t="str">
            <v>CR</v>
          </cell>
          <cell r="E13490">
            <v>12.13</v>
          </cell>
        </row>
        <row r="13491">
          <cell r="A13491" t="str">
            <v>UMA DEMAO</v>
          </cell>
          <cell r="B13491" t="str">
            <v>DE FUNDO ANTICORROSIVO</v>
          </cell>
        </row>
        <row r="13492">
          <cell r="A13492">
            <v>79499</v>
          </cell>
          <cell r="B13492" t="str">
            <v>PINTURA DE POSTES</v>
          </cell>
        </row>
        <row r="13493">
          <cell r="A13493" t="str">
            <v>79499/001</v>
          </cell>
          <cell r="B13493" t="str">
            <v>PINTURA POSTE RETO DE ACO 3,5 A 6M C/1 DEMAO D/TINTA GRAFITE C/PROPRIE</v>
          </cell>
          <cell r="C13493" t="str">
            <v>UN</v>
          </cell>
          <cell r="D13493" t="str">
            <v>CR</v>
          </cell>
          <cell r="E13493">
            <v>15.51</v>
          </cell>
        </row>
        <row r="13494">
          <cell r="A13494" t="str">
            <v>DADES DE P</v>
          </cell>
          <cell r="B13494" t="str">
            <v>RIMER E ACABAMENTO - OBS: C/ALTO TEOR DE ZARCAO</v>
          </cell>
        </row>
        <row r="13495">
          <cell r="A13495">
            <v>79515</v>
          </cell>
          <cell r="B13495" t="str">
            <v>ACABAMENTO ALUMINIO</v>
          </cell>
        </row>
        <row r="13496">
          <cell r="A13496" t="str">
            <v>79515/001</v>
          </cell>
          <cell r="B13496" t="str">
            <v>PINTURA COM TINTA PROTETORA ACABAMENTO ALUMINIO, TRES DEMAOS</v>
          </cell>
          <cell r="C13496" t="str">
            <v>M2</v>
          </cell>
          <cell r="D13496" t="str">
            <v>CR</v>
          </cell>
          <cell r="E13496">
            <v>24.22</v>
          </cell>
        </row>
        <row r="13497">
          <cell r="A13497">
            <v>79516</v>
          </cell>
          <cell r="B13497" t="str">
            <v>LIXAMENTO METAL</v>
          </cell>
        </row>
        <row r="13498">
          <cell r="A13498" t="str">
            <v>79516/001</v>
          </cell>
          <cell r="B13498" t="str">
            <v>REMOCAO DE PINTURA A OLEO/ESMALTE SOBRE SUPERFICIE METALICA</v>
          </cell>
          <cell r="C13498" t="str">
            <v>M2</v>
          </cell>
          <cell r="D13498" t="str">
            <v>CR</v>
          </cell>
          <cell r="E13498">
            <v>9.6999999999999993</v>
          </cell>
        </row>
        <row r="13499">
          <cell r="A13499">
            <v>84660</v>
          </cell>
          <cell r="B13499" t="str">
            <v>FUNDO PREPARADOR PRIMER SINTETICO, PARA ESTRUTURA METALICA, UMA DEMÃO,</v>
          </cell>
          <cell r="C13499" t="str">
            <v>M2</v>
          </cell>
          <cell r="D13499" t="str">
            <v>CR</v>
          </cell>
          <cell r="E13499">
            <v>5.28</v>
          </cell>
        </row>
        <row r="13500">
          <cell r="A13500" t="str">
            <v>ESPESSURA</v>
          </cell>
          <cell r="B13500" t="str">
            <v>DE 25 MICRA</v>
          </cell>
        </row>
        <row r="13501">
          <cell r="A13501">
            <v>84661</v>
          </cell>
          <cell r="B13501" t="str">
            <v>PINTURA COM TINTA PROTETORA ACABAMENTO ALUMINIO, UMA DEMAO SOBRE SUPER</v>
          </cell>
          <cell r="C13501" t="str">
            <v>M2</v>
          </cell>
          <cell r="D13501" t="str">
            <v>CR</v>
          </cell>
          <cell r="E13501">
            <v>12.27</v>
          </cell>
        </row>
        <row r="13502">
          <cell r="A13502" t="str">
            <v>FCIE METAL</v>
          </cell>
          <cell r="B13502" t="str">
            <v>ICA</v>
          </cell>
        </row>
        <row r="13503">
          <cell r="A13503">
            <v>84662</v>
          </cell>
          <cell r="B13503" t="str">
            <v>PINTURA COM TINTA PROTETORA ACABAMENTO ALUMINIO, DUAS DEMAOS SOBRE SUP</v>
          </cell>
          <cell r="C13503" t="str">
            <v>M2</v>
          </cell>
          <cell r="D13503" t="str">
            <v>CR</v>
          </cell>
          <cell r="E13503">
            <v>19.260000000000002</v>
          </cell>
        </row>
        <row r="13504">
          <cell r="A13504" t="str">
            <v>ERFICIE ME</v>
          </cell>
          <cell r="B13504" t="str">
            <v>TALICA</v>
          </cell>
        </row>
        <row r="13505">
          <cell r="A13505">
            <v>159</v>
          </cell>
          <cell r="B13505" t="str">
            <v>VERNIZ</v>
          </cell>
        </row>
        <row r="13506">
          <cell r="A13506">
            <v>73715</v>
          </cell>
          <cell r="B13506" t="str">
            <v>PINTURA VERNIZ TIPO GOMA LACA DISSOLVIDO EM ALCOOL</v>
          </cell>
          <cell r="C13506" t="str">
            <v>M2</v>
          </cell>
          <cell r="D13506" t="str">
            <v>CR</v>
          </cell>
          <cell r="E13506">
            <v>51.06</v>
          </cell>
        </row>
        <row r="13507">
          <cell r="A13507">
            <v>161</v>
          </cell>
          <cell r="B13507" t="str">
            <v>PINTURA PARA PISO</v>
          </cell>
        </row>
        <row r="13508">
          <cell r="A13508">
            <v>41595</v>
          </cell>
          <cell r="B13508" t="str">
            <v>PINTURA ACRILICA DE FAIXAS DE DEMARCACAO EM QUADRA POLIESPORTIVA, 5 CM</v>
          </cell>
          <cell r="C13508" t="str">
            <v>M</v>
          </cell>
          <cell r="D13508" t="str">
            <v>CR</v>
          </cell>
          <cell r="E13508">
            <v>7.65</v>
          </cell>
        </row>
        <row r="13509">
          <cell r="A13509" t="str">
            <v>DE LARGURA</v>
          </cell>
        </row>
        <row r="13510">
          <cell r="A13510">
            <v>73978</v>
          </cell>
          <cell r="B13510" t="str">
            <v>PINTURAS IMPERMEABILIZANTES</v>
          </cell>
        </row>
        <row r="13511">
          <cell r="A13511" t="str">
            <v>73978/001</v>
          </cell>
          <cell r="B13511" t="str">
            <v>PINTURA HIDROFUGANTE COM SILICONE SOBRE PISO CIMENTADO, UMA DEMAO</v>
          </cell>
          <cell r="C13511" t="str">
            <v>M2</v>
          </cell>
          <cell r="D13511" t="str">
            <v>CR</v>
          </cell>
          <cell r="E13511">
            <v>15.37</v>
          </cell>
        </row>
        <row r="13512">
          <cell r="A13512">
            <v>74245</v>
          </cell>
          <cell r="B13512" t="str">
            <v>PINTURA ACRILICA EM PISO CIMENTADO DUAS DEMAOS</v>
          </cell>
        </row>
        <row r="13513">
          <cell r="A13513" t="str">
            <v>74245/001</v>
          </cell>
          <cell r="B13513" t="str">
            <v>PINTURA ACRILICA EM PISO CIMENTADO DUAS DEMAOS</v>
          </cell>
          <cell r="C13513" t="str">
            <v>M2</v>
          </cell>
          <cell r="D13513" t="str">
            <v>CR</v>
          </cell>
          <cell r="E13513">
            <v>9.91</v>
          </cell>
        </row>
        <row r="13514">
          <cell r="A13514">
            <v>79467</v>
          </cell>
          <cell r="B13514" t="str">
            <v>PINTURA COM TINTA A BASE DE BORRACHA CLORADA , DE FAIXAS DE DEMARCACAO</v>
          </cell>
          <cell r="C13514" t="str">
            <v>ML</v>
          </cell>
          <cell r="D13514" t="str">
            <v>CR</v>
          </cell>
          <cell r="E13514">
            <v>9.5500000000000007</v>
          </cell>
        </row>
        <row r="13515">
          <cell r="A13515" t="str">
            <v>, EM QUADR</v>
          </cell>
          <cell r="B13515" t="str">
            <v>A POLIESPORTIVA, 5 CM DE LARGURA.</v>
          </cell>
        </row>
        <row r="13516">
          <cell r="A13516">
            <v>79500</v>
          </cell>
          <cell r="B13516" t="str">
            <v>MARCACAO DE QUADRAS E PINTURAS DE PISOS</v>
          </cell>
        </row>
        <row r="13517">
          <cell r="A13517" t="str">
            <v>SINAPI - S</v>
          </cell>
          <cell r="B13517" t="str">
            <v>ISTEMA NACIONAL DE PESQUISA DE CUSTOS E ÍNDICES DA CONSTRUÇÃO CIVIL</v>
          </cell>
        </row>
        <row r="13518">
          <cell r="A13518" t="str">
            <v>PCI.817.01</v>
          </cell>
          <cell r="B13518" t="e">
            <v>#NAME?</v>
          </cell>
          <cell r="D13518" t="str">
            <v>EM</v>
          </cell>
          <cell r="E13518" t="str">
            <v>06/2016 AS 13:04:4</v>
          </cell>
        </row>
        <row r="13519">
          <cell r="D13519" t="str">
            <v>TA</v>
          </cell>
          <cell r="E13519" t="str">
            <v>TÉCNICA: 13/06/20</v>
          </cell>
        </row>
        <row r="13520">
          <cell r="A13520" t="str">
            <v>ENCARGOS S</v>
          </cell>
          <cell r="B13520" t="str">
            <v>OCIAIS DESONERADOS: 90,80%(HORA)   52,84%(MÊS)</v>
          </cell>
        </row>
        <row r="13521">
          <cell r="A13521" t="str">
            <v>ABRANGÊNCI</v>
          </cell>
          <cell r="B13521" t="str">
            <v>A : NACIONAL                                              LOCALIDADE  : BELO</v>
          </cell>
          <cell r="C13521" t="str">
            <v>HORI</v>
          </cell>
        </row>
        <row r="13522">
          <cell r="A13522" t="str">
            <v>REF.COLETA</v>
          </cell>
          <cell r="B13522" t="str">
            <v>: MEDIANO</v>
          </cell>
          <cell r="D13522" t="str">
            <v>TA</v>
          </cell>
          <cell r="E13522" t="str">
            <v>: 05/2016</v>
          </cell>
        </row>
        <row r="13523">
          <cell r="A13523" t="str">
            <v>CÓDIGO</v>
          </cell>
          <cell r="B13523" t="str">
            <v>|D E S C R I Ç Ã O                                                   |UN</v>
          </cell>
          <cell r="C13523" t="str">
            <v>IDADE</v>
          </cell>
          <cell r="D13523" t="str">
            <v>DE</v>
          </cell>
          <cell r="E13523" t="str">
            <v>|CUSTO TOTA</v>
          </cell>
        </row>
        <row r="13524">
          <cell r="A13524" t="str">
            <v>VÍNCULO...</v>
          </cell>
          <cell r="B13524" t="str">
            <v>..: CAIXA REFERENCIAL</v>
          </cell>
        </row>
        <row r="13525">
          <cell r="A13525" t="str">
            <v>79500/002</v>
          </cell>
          <cell r="B13525" t="str">
            <v>PINTURA ACRILICA EM PISO CIMENTADO, TRES DEMAOS</v>
          </cell>
          <cell r="C13525" t="str">
            <v>M2</v>
          </cell>
          <cell r="D13525" t="str">
            <v>CR</v>
          </cell>
          <cell r="E13525">
            <v>13.83</v>
          </cell>
        </row>
        <row r="13526">
          <cell r="A13526">
            <v>84663</v>
          </cell>
          <cell r="B13526" t="str">
            <v>APLICACAO DE VERNIZ POLIURETANO FOSCO SOBRE PISO DE PEDRAS DECORATIVAS</v>
          </cell>
          <cell r="C13526" t="str">
            <v>M2</v>
          </cell>
          <cell r="D13526" t="str">
            <v>CR</v>
          </cell>
          <cell r="E13526">
            <v>17.8</v>
          </cell>
        </row>
        <row r="13527">
          <cell r="A13527" t="str">
            <v>, 3 DEMAOS</v>
          </cell>
        </row>
        <row r="13528">
          <cell r="A13528">
            <v>84665</v>
          </cell>
          <cell r="B13528" t="str">
            <v>PINTURA ACRILICA PARA SINALIZAÇÃO HORIZONTAL EM PISO CIMENTADO</v>
          </cell>
          <cell r="C13528" t="str">
            <v>M2</v>
          </cell>
          <cell r="D13528" t="str">
            <v>CR</v>
          </cell>
          <cell r="E13528">
            <v>15.27</v>
          </cell>
        </row>
        <row r="13529">
          <cell r="A13529">
            <v>84666</v>
          </cell>
          <cell r="B13529" t="str">
            <v>POLIMENTO E ENCERAMENTO DE PISO EM MADEIRA</v>
          </cell>
          <cell r="C13529" t="str">
            <v>M2</v>
          </cell>
          <cell r="D13529" t="str">
            <v>CR</v>
          </cell>
          <cell r="E13529">
            <v>15.73</v>
          </cell>
        </row>
        <row r="13530">
          <cell r="A13530">
            <v>261</v>
          </cell>
          <cell r="B13530" t="str">
            <v>PINTURA EM TELHA</v>
          </cell>
        </row>
        <row r="13531">
          <cell r="A13531">
            <v>75889</v>
          </cell>
          <cell r="B13531" t="str">
            <v>PINTURA PARA TELHAS DE ALUMINIO COM TINTA ESMALTE AUTOMOTIVA</v>
          </cell>
          <cell r="C13531" t="str">
            <v>M2</v>
          </cell>
          <cell r="D13531" t="str">
            <v>CR</v>
          </cell>
          <cell r="E13531">
            <v>14.26</v>
          </cell>
        </row>
        <row r="13532">
          <cell r="A13532" t="str">
            <v>PISO</v>
          </cell>
          <cell r="B13532" t="str">
            <v>PISOS</v>
          </cell>
        </row>
        <row r="13533">
          <cell r="A13533">
            <v>111</v>
          </cell>
          <cell r="B13533" t="str">
            <v>PISO CIMENTADO</v>
          </cell>
        </row>
        <row r="13534">
          <cell r="A13534">
            <v>73465</v>
          </cell>
          <cell r="B13534" t="str">
            <v>PISO CIMENTADO E=1,5CM C/ARGAMASSA 1:3 CIMENTO AREIA ALISADO COLHER</v>
          </cell>
          <cell r="C13534" t="str">
            <v>M2</v>
          </cell>
          <cell r="D13534" t="str">
            <v>CR</v>
          </cell>
          <cell r="E13534">
            <v>26.53</v>
          </cell>
        </row>
        <row r="13535">
          <cell r="A13535" t="str">
            <v>SOBRE BASE</v>
          </cell>
          <cell r="B13535" t="str">
            <v>EXISTENTE E ARGAMASSA EM PREPARO MECANIZADO</v>
          </cell>
        </row>
        <row r="13536">
          <cell r="A13536">
            <v>73675</v>
          </cell>
          <cell r="B13536" t="str">
            <v>PISO DE CONCRETO ACABAMENTO RÚSTICO ESPESSURA 7CM COM JUNTAS EM MADEIR</v>
          </cell>
          <cell r="C13536" t="str">
            <v>M2</v>
          </cell>
          <cell r="D13536" t="str">
            <v>CR</v>
          </cell>
          <cell r="E13536">
            <v>56.43</v>
          </cell>
        </row>
        <row r="13537">
          <cell r="A13537" t="str">
            <v>A</v>
          </cell>
        </row>
        <row r="13538">
          <cell r="A13538">
            <v>73676</v>
          </cell>
          <cell r="B13538" t="str">
            <v>PISO CIMENTADO TRAÇO 1:3 (CIMENTO E AREIA) ACABAMENTO LISO PIGMENTADO</v>
          </cell>
          <cell r="C13538" t="str">
            <v>M2</v>
          </cell>
          <cell r="D13538" t="str">
            <v>CR</v>
          </cell>
          <cell r="E13538">
            <v>43.02</v>
          </cell>
        </row>
        <row r="13539">
          <cell r="A13539" t="str">
            <v>ESPESSURA</v>
          </cell>
          <cell r="B13539" t="str">
            <v>1,5CM COM JUNTAS PLASTICAS DE DILATACAO E ARGAMASSA EM PREPA</v>
          </cell>
        </row>
        <row r="13540">
          <cell r="A13540" t="str">
            <v>RO MANUAL</v>
          </cell>
        </row>
        <row r="13541">
          <cell r="A13541">
            <v>73922</v>
          </cell>
          <cell r="B13541" t="str">
            <v>CIMENTADO LISO DESEMPENADO</v>
          </cell>
        </row>
        <row r="13542">
          <cell r="A13542" t="str">
            <v>73922/001</v>
          </cell>
          <cell r="B13542" t="str">
            <v>PISO CIMENTADO TRACO 1:3 (CIMENTO E AREIA) ACABAMENTO LISO ESPESSURA 3</v>
          </cell>
          <cell r="C13542" t="str">
            <v>M2</v>
          </cell>
          <cell r="D13542" t="str">
            <v>CR</v>
          </cell>
          <cell r="E13542">
            <v>40.119999999999997</v>
          </cell>
        </row>
        <row r="13543">
          <cell r="A13543" t="str">
            <v>,5CM, PREP</v>
          </cell>
          <cell r="B13543" t="str">
            <v>ARO MANUAL DA ARGAMASSA</v>
          </cell>
        </row>
        <row r="13544">
          <cell r="A13544" t="str">
            <v>73922/002</v>
          </cell>
          <cell r="B13544" t="str">
            <v>PISO CIMENTADO TRACO 1:4 (CIMENTO E AREIA) ACABAMENTO LISO ESPESSURA 2</v>
          </cell>
          <cell r="C13544" t="str">
            <v>M2</v>
          </cell>
          <cell r="D13544" t="str">
            <v>CR</v>
          </cell>
          <cell r="E13544">
            <v>35.6</v>
          </cell>
        </row>
        <row r="13545">
          <cell r="A13545" t="str">
            <v>,5CM PREPA</v>
          </cell>
          <cell r="B13545" t="str">
            <v>RO MANUAL DA ARGAMASSA</v>
          </cell>
        </row>
        <row r="13546">
          <cell r="A13546" t="str">
            <v>73922/003</v>
          </cell>
          <cell r="B13546" t="str">
            <v>PISO CIMENTADO TRACO 1:3 (CIMENTO E AREIA) ACABAMENTO LISO ESPESSURA 2</v>
          </cell>
          <cell r="C13546" t="str">
            <v>M2</v>
          </cell>
          <cell r="D13546" t="str">
            <v>CR</v>
          </cell>
          <cell r="E13546">
            <v>34.61</v>
          </cell>
        </row>
        <row r="13547">
          <cell r="A13547" t="str">
            <v>,0CM, PREP</v>
          </cell>
          <cell r="B13547" t="str">
            <v>ARO MANUAL DA ARGAMASSA</v>
          </cell>
        </row>
        <row r="13548">
          <cell r="A13548" t="str">
            <v>73922/004</v>
          </cell>
          <cell r="B13548" t="str">
            <v>PISO CIMENTADO TRACO 1:4 (CIMENTO E AREIA) ACABAMENTO LISO ESPESSURA 2</v>
          </cell>
          <cell r="C13548" t="str">
            <v>M2</v>
          </cell>
          <cell r="D13548" t="str">
            <v>CR</v>
          </cell>
          <cell r="E13548">
            <v>33.94</v>
          </cell>
        </row>
        <row r="13549">
          <cell r="A13549" t="str">
            <v>,0CM, PREP</v>
          </cell>
          <cell r="B13549" t="str">
            <v>ARO MANUAL DA ARGAMASSA</v>
          </cell>
        </row>
        <row r="13550">
          <cell r="A13550" t="str">
            <v>73922/005</v>
          </cell>
          <cell r="B13550" t="str">
            <v>PISO CIMENTADO TRACO 1:3 (CIMENTO E AREIA) ACABAMENTO LISO ESPESSURA 3</v>
          </cell>
          <cell r="C13550" t="str">
            <v>M2</v>
          </cell>
          <cell r="D13550" t="str">
            <v>CR</v>
          </cell>
          <cell r="E13550">
            <v>38.28</v>
          </cell>
        </row>
        <row r="13551">
          <cell r="A13551" t="str">
            <v>,0CM, PREP</v>
          </cell>
          <cell r="B13551" t="str">
            <v>ARO MANUAL DA ARGAMASSA</v>
          </cell>
        </row>
        <row r="13552">
          <cell r="A13552">
            <v>73923</v>
          </cell>
          <cell r="B13552" t="str">
            <v>CIMENTADO RUSTICO E=1,5CM CIMENTO/AREIA 1:4</v>
          </cell>
        </row>
        <row r="13553">
          <cell r="A13553" t="str">
            <v>SINAPI - S</v>
          </cell>
          <cell r="B13553" t="str">
            <v>ISTEMA NACIONAL DE PESQUISA DE CUSTOS E ÍNDICES DA CONSTRUÇÃO CIVIL</v>
          </cell>
        </row>
        <row r="13554">
          <cell r="A13554" t="str">
            <v>PCI.817.01</v>
          </cell>
          <cell r="B13554" t="e">
            <v>#NAME?</v>
          </cell>
          <cell r="D13554" t="str">
            <v>EM</v>
          </cell>
          <cell r="E13554" t="str">
            <v>06/2016 AS 13:04:4</v>
          </cell>
        </row>
        <row r="13555">
          <cell r="D13555" t="str">
            <v>TA</v>
          </cell>
          <cell r="E13555" t="str">
            <v>TÉCNICA: 13/06/20</v>
          </cell>
        </row>
        <row r="13556">
          <cell r="A13556" t="str">
            <v>ENCARGOS S</v>
          </cell>
          <cell r="B13556" t="str">
            <v>OCIAIS DESONERADOS: 90,80%(HORA)   52,84%(MÊS)</v>
          </cell>
        </row>
        <row r="13557">
          <cell r="A13557" t="str">
            <v>ABRANGÊNCI</v>
          </cell>
          <cell r="B13557" t="str">
            <v>A : NACIONAL                                              LOCALIDADE  : BELO</v>
          </cell>
          <cell r="C13557" t="str">
            <v>HORI</v>
          </cell>
        </row>
        <row r="13558">
          <cell r="A13558" t="str">
            <v>REF.COLETA</v>
          </cell>
          <cell r="B13558" t="str">
            <v>: MEDIANO</v>
          </cell>
          <cell r="D13558" t="str">
            <v>TA</v>
          </cell>
          <cell r="E13558" t="str">
            <v>: 05/2016</v>
          </cell>
        </row>
        <row r="13559">
          <cell r="A13559" t="str">
            <v>CÓDIGO</v>
          </cell>
          <cell r="B13559" t="str">
            <v>|D E S C R I Ç Ã O                                                   |UN</v>
          </cell>
          <cell r="C13559" t="str">
            <v>IDADE</v>
          </cell>
          <cell r="D13559" t="str">
            <v>DE</v>
          </cell>
          <cell r="E13559" t="str">
            <v>|CUSTO TOTA</v>
          </cell>
        </row>
        <row r="13560">
          <cell r="A13560" t="str">
            <v>VÍNCULO...</v>
          </cell>
          <cell r="B13560" t="str">
            <v>..: CAIXA REFERENCIAL</v>
          </cell>
        </row>
        <row r="13561">
          <cell r="A13561" t="str">
            <v>73923/001</v>
          </cell>
          <cell r="B13561" t="str">
            <v>PISO CIMENTADO TRACO 1:4 (CIMENTO E AREIA) ACABAMENTO RUSTICO ESPESSUR</v>
          </cell>
          <cell r="C13561" t="str">
            <v>M2</v>
          </cell>
          <cell r="D13561" t="str">
            <v>CR</v>
          </cell>
          <cell r="E13561">
            <v>29.85</v>
          </cell>
        </row>
        <row r="13562">
          <cell r="A13562" t="str">
            <v>A 2CM, ARG</v>
          </cell>
          <cell r="B13562" t="str">
            <v>AMASSA COM PREPARO MANUAL</v>
          </cell>
        </row>
        <row r="13563">
          <cell r="A13563" t="str">
            <v>73923/002</v>
          </cell>
          <cell r="B13563" t="str">
            <v>PISO CIMENTADO TRACO 1:4 (CIMENTO E AREIA), COM ACABAMENTO RUSTICO ESP</v>
          </cell>
          <cell r="C13563" t="str">
            <v>M2</v>
          </cell>
          <cell r="D13563" t="str">
            <v>CR</v>
          </cell>
          <cell r="E13563">
            <v>45.76</v>
          </cell>
        </row>
        <row r="13564">
          <cell r="A13564" t="str">
            <v>ESSURA 3CM</v>
          </cell>
          <cell r="B13564" t="str">
            <v>, PREPARO MANUAL</v>
          </cell>
        </row>
        <row r="13565">
          <cell r="A13565" t="str">
            <v>73923/003</v>
          </cell>
          <cell r="B13565" t="str">
            <v>PISO CIMENTADO TRACO 1:3 (CIMENTO E AREIA), COM ACABAMENTO RUSTICO E F</v>
          </cell>
          <cell r="C13565" t="str">
            <v>M2</v>
          </cell>
          <cell r="D13565" t="str">
            <v>CR</v>
          </cell>
          <cell r="E13565">
            <v>34.61</v>
          </cell>
        </row>
        <row r="13566">
          <cell r="A13566" t="str">
            <v>RISADO ESP</v>
          </cell>
          <cell r="B13566" t="str">
            <v>ESSURA 2CM, PREPARO MANUAL</v>
          </cell>
        </row>
        <row r="13567">
          <cell r="A13567">
            <v>73974</v>
          </cell>
          <cell r="B13567" t="str">
            <v>PISO CIMENTADO RUSTICO</v>
          </cell>
        </row>
        <row r="13568">
          <cell r="A13568" t="str">
            <v>73974/001</v>
          </cell>
          <cell r="B13568" t="str">
            <v>PISO CIMENTADO TRACO 1:3 (CIMENTO E AREIA) ACABAMENTO RUSTICO ESPESSUR</v>
          </cell>
          <cell r="C13568" t="str">
            <v>M2</v>
          </cell>
          <cell r="D13568" t="str">
            <v>CR</v>
          </cell>
          <cell r="E13568">
            <v>29.42</v>
          </cell>
        </row>
        <row r="13569">
          <cell r="A13569" t="str">
            <v>A 2CM, PRE</v>
          </cell>
          <cell r="B13569" t="str">
            <v>PARO MECANICO DA ARGAMASSA</v>
          </cell>
        </row>
        <row r="13570">
          <cell r="A13570">
            <v>73991</v>
          </cell>
          <cell r="B13570" t="str">
            <v>PISO CIMENTADO LISO C/ IMPERMEABILIZANTE</v>
          </cell>
        </row>
        <row r="13571">
          <cell r="A13571" t="str">
            <v>73991/001</v>
          </cell>
          <cell r="B13571" t="str">
            <v>PISO CIMENTADO TRACO 1:4 (CIMENTO E AREIA) COM ACABAMENTO LISO ESPESSU</v>
          </cell>
          <cell r="C13571" t="str">
            <v>M2</v>
          </cell>
          <cell r="D13571" t="str">
            <v>CR</v>
          </cell>
          <cell r="E13571">
            <v>33.58</v>
          </cell>
        </row>
        <row r="13572">
          <cell r="A13572" t="str">
            <v>RA 1,5CM,</v>
          </cell>
          <cell r="B13572" t="str">
            <v>PREPARO MANUAL DA ARGAMASSA  INCLUSO ADITIVO IMPERMEABILIZAN</v>
          </cell>
        </row>
        <row r="13573">
          <cell r="A13573" t="str">
            <v>TE</v>
          </cell>
        </row>
        <row r="13574">
          <cell r="A13574" t="str">
            <v>73991/002</v>
          </cell>
          <cell r="B13574" t="str">
            <v>PISO CIMENTADO TRACO 1:3 (CIMENTO E AREIA) COM ACABAMENTO LISO ESPESSU</v>
          </cell>
          <cell r="C13574" t="str">
            <v>M2</v>
          </cell>
          <cell r="D13574" t="str">
            <v>CR</v>
          </cell>
          <cell r="E13574">
            <v>32.78</v>
          </cell>
        </row>
        <row r="13575">
          <cell r="A13575" t="str">
            <v>RA 1,5CM P</v>
          </cell>
          <cell r="B13575" t="str">
            <v>REPARO MANUAL DA ARGAMASSA</v>
          </cell>
        </row>
        <row r="13576">
          <cell r="A13576" t="str">
            <v>73991/003</v>
          </cell>
          <cell r="B13576" t="str">
            <v>PISO CIMENTADO TRACO 1:3 (CIMENTO E AREIA) COM ACABAMENTO LISO ESPESSU</v>
          </cell>
          <cell r="C13576" t="str">
            <v>M2</v>
          </cell>
          <cell r="D13576" t="str">
            <v>CR</v>
          </cell>
          <cell r="E13576">
            <v>39.11</v>
          </cell>
        </row>
        <row r="13577">
          <cell r="A13577" t="str">
            <v>RA 3CM PRE</v>
          </cell>
          <cell r="B13577" t="str">
            <v>PARO MECANICO ARGAMASSA  INCLUSO ADITIVO IMPERMEABILIZANTE</v>
          </cell>
        </row>
        <row r="13578">
          <cell r="A13578" t="str">
            <v>73991/004</v>
          </cell>
          <cell r="B13578" t="str">
            <v>PISO CIMENTADO TRACO 1:3 (CIMENTO E AREIA) COM ACABAMENTO LISO ESPESSU</v>
          </cell>
          <cell r="C13578" t="str">
            <v>M2</v>
          </cell>
          <cell r="D13578" t="str">
            <v>CR</v>
          </cell>
          <cell r="E13578">
            <v>34.020000000000003</v>
          </cell>
        </row>
        <row r="13579">
          <cell r="A13579" t="str">
            <v>RA 1,5CM,</v>
          </cell>
          <cell r="B13579" t="str">
            <v>PREPARO MANUAL DA ARGAMASSA INCLUSO ADITIVO IMPERMEABILIZANT</v>
          </cell>
        </row>
        <row r="13580">
          <cell r="A13580" t="str">
            <v>E</v>
          </cell>
        </row>
        <row r="13581">
          <cell r="A13581">
            <v>74079</v>
          </cell>
          <cell r="B13581" t="str">
            <v>CIMENTADO LISO QUEIMADO E=2CM C/JUNTA BATIDA CIM/AREIA 1:3</v>
          </cell>
        </row>
        <row r="13582">
          <cell r="A13582" t="str">
            <v>74079/001</v>
          </cell>
          <cell r="B13582" t="str">
            <v>PISO CIMENTADO TRACO 1:4 (CIMENTO E AREIA) COM ACABAMENTO LISO  ESPESS</v>
          </cell>
          <cell r="C13582" t="str">
            <v>M2</v>
          </cell>
          <cell r="D13582" t="str">
            <v>CR</v>
          </cell>
          <cell r="E13582">
            <v>45.25</v>
          </cell>
        </row>
        <row r="13583">
          <cell r="A13583" t="str">
            <v>URA 2,0CM</v>
          </cell>
          <cell r="B13583" t="str">
            <v>COM JUNTAS PLASTICAS DE DILATACAO E PREPARO MANUAL DA ARGAMA</v>
          </cell>
        </row>
        <row r="13584">
          <cell r="A13584" t="str">
            <v>SSA</v>
          </cell>
        </row>
        <row r="13585">
          <cell r="A13585" t="str">
            <v>74079/002</v>
          </cell>
          <cell r="B13585" t="str">
            <v>PISO CIMENTADO TRAÇO 1:3 (CIMENTO E AREIA) ACABAMENTO LISO ESPESSURA 2</v>
          </cell>
          <cell r="C13585" t="str">
            <v>M2</v>
          </cell>
          <cell r="D13585" t="str">
            <v>CR</v>
          </cell>
          <cell r="E13585">
            <v>44.16</v>
          </cell>
        </row>
        <row r="13586">
          <cell r="A13586" t="str">
            <v>CM COM JUN</v>
          </cell>
          <cell r="B13586" t="str">
            <v>TA BATIDA E PREPARO MANUAL DA ARGAMASSA</v>
          </cell>
        </row>
        <row r="13587">
          <cell r="A13587">
            <v>76447</v>
          </cell>
          <cell r="B13587" t="str">
            <v>PISO CIMENTADO LISO</v>
          </cell>
        </row>
        <row r="13588">
          <cell r="A13588" t="str">
            <v>76447/001</v>
          </cell>
          <cell r="B13588" t="str">
            <v>PISO CIMENTADO TRACO 1:3 (CIMENTO E AREIA) ACABAMENTO LISO ESPESSURA 2</v>
          </cell>
          <cell r="C13588" t="str">
            <v>M2</v>
          </cell>
          <cell r="D13588" t="str">
            <v>CR</v>
          </cell>
          <cell r="E13588">
            <v>35.08</v>
          </cell>
        </row>
        <row r="13589">
          <cell r="A13589" t="str">
            <v>SINAPI - S</v>
          </cell>
          <cell r="B13589" t="str">
            <v>ISTEMA NACIONAL DE PESQUISA DE CUSTOS E ÍNDICES DA CONSTRUÇÃO CIVIL</v>
          </cell>
        </row>
        <row r="13590">
          <cell r="A13590" t="str">
            <v>PCI.817.01</v>
          </cell>
          <cell r="B13590" t="e">
            <v>#NAME?</v>
          </cell>
          <cell r="D13590" t="str">
            <v>EM</v>
          </cell>
          <cell r="E13590" t="str">
            <v>06/2016 AS 13:04:4</v>
          </cell>
        </row>
        <row r="13591">
          <cell r="D13591" t="str">
            <v>TA</v>
          </cell>
          <cell r="E13591" t="str">
            <v>TÉCNICA: 13/06/20</v>
          </cell>
        </row>
        <row r="13592">
          <cell r="A13592" t="str">
            <v>ENCARGOS S</v>
          </cell>
          <cell r="B13592" t="str">
            <v>OCIAIS DESONERADOS: 90,80%(HORA)   52,84%(MÊS)</v>
          </cell>
        </row>
        <row r="13593">
          <cell r="A13593" t="str">
            <v>ABRANGÊNCI</v>
          </cell>
          <cell r="B13593" t="str">
            <v>A : NACIONAL                                              LOCALIDADE  : BELO</v>
          </cell>
          <cell r="C13593" t="str">
            <v>HORI</v>
          </cell>
        </row>
        <row r="13594">
          <cell r="A13594" t="str">
            <v>REF.COLETA</v>
          </cell>
          <cell r="B13594" t="str">
            <v>: MEDIANO</v>
          </cell>
          <cell r="D13594" t="str">
            <v>TA</v>
          </cell>
          <cell r="E13594" t="str">
            <v>: 05/2016</v>
          </cell>
        </row>
        <row r="13595">
          <cell r="A13595" t="str">
            <v>CÓDIGO</v>
          </cell>
          <cell r="B13595" t="str">
            <v>|D E S C R I Ç Ã O                                                   |UN</v>
          </cell>
          <cell r="C13595" t="str">
            <v>IDADE</v>
          </cell>
          <cell r="D13595" t="str">
            <v>DE</v>
          </cell>
          <cell r="E13595" t="str">
            <v>|CUSTO TOTA</v>
          </cell>
        </row>
        <row r="13596">
          <cell r="A13596" t="str">
            <v>VÍNCULO...</v>
          </cell>
          <cell r="B13596" t="str">
            <v>..: CAIXA REFERENCIAL</v>
          </cell>
        </row>
        <row r="13597">
          <cell r="A13597" t="str">
            <v>,5 CM PREP</v>
          </cell>
          <cell r="B13597" t="str">
            <v>ARO MECANICO DA ARGAMASSA</v>
          </cell>
        </row>
        <row r="13598">
          <cell r="A13598">
            <v>76448</v>
          </cell>
          <cell r="B13598" t="str">
            <v>CIMENTADO RUSTICO E=1,5CM CIMENTO/AREIA 1:4</v>
          </cell>
        </row>
        <row r="13599">
          <cell r="A13599" t="str">
            <v>76448/001</v>
          </cell>
          <cell r="B13599" t="str">
            <v>PISO CIMENTADO TRACO 1:4 (CIMENTO E AREIA) ACABAMENTO RUSTICO ESPESSUR</v>
          </cell>
          <cell r="C13599" t="str">
            <v>M2</v>
          </cell>
          <cell r="D13599" t="str">
            <v>CR</v>
          </cell>
          <cell r="E13599">
            <v>28.18</v>
          </cell>
        </row>
        <row r="13600">
          <cell r="A13600" t="str">
            <v>A 1,5 CM P</v>
          </cell>
          <cell r="B13600" t="str">
            <v>REPARO MANUAL DA ARGAMASSA</v>
          </cell>
        </row>
        <row r="13601">
          <cell r="A13601" t="str">
            <v>76448/002</v>
          </cell>
          <cell r="B13601" t="str">
            <v>PISO CIMENTADO TRAÇO 1:4 (CIMENTO E AREIA) ACABAMENTO RUSTICO ESPESSUR</v>
          </cell>
          <cell r="C13601" t="str">
            <v>M2</v>
          </cell>
          <cell r="D13601" t="str">
            <v>CR</v>
          </cell>
          <cell r="E13601">
            <v>34.840000000000003</v>
          </cell>
        </row>
        <row r="13602">
          <cell r="A13602" t="str">
            <v>A 3,5 CM P</v>
          </cell>
          <cell r="B13602" t="str">
            <v>REPARO MANUAL DA ARGAMASSA</v>
          </cell>
        </row>
        <row r="13603">
          <cell r="A13603" t="str">
            <v>76448/003</v>
          </cell>
          <cell r="B13603" t="str">
            <v>PISO CIMENTADO TRAÇO 1:4 (CIMENTO E AREIA) ACABAMENTO RUSTICO ESPESSUR</v>
          </cell>
          <cell r="C13603" t="str">
            <v>M2</v>
          </cell>
          <cell r="D13603" t="str">
            <v>CR</v>
          </cell>
          <cell r="E13603">
            <v>31.51</v>
          </cell>
        </row>
        <row r="13604">
          <cell r="A13604" t="str">
            <v>A 2,5 CM P</v>
          </cell>
          <cell r="B13604" t="str">
            <v>REPARO MANUAL DA ARGAMASSA</v>
          </cell>
        </row>
        <row r="13605">
          <cell r="A13605">
            <v>84172</v>
          </cell>
          <cell r="B13605" t="str">
            <v>PISO CIMENTADO TRACO 1:3 (CIMENTO E AREIA) ACABAMENTO RUSTICO ESPESSUR</v>
          </cell>
          <cell r="C13605" t="str">
            <v>M2</v>
          </cell>
          <cell r="D13605" t="str">
            <v>CR</v>
          </cell>
          <cell r="E13605">
            <v>42.16</v>
          </cell>
        </row>
        <row r="13606">
          <cell r="A13606" t="str">
            <v>A 2 CM COM</v>
          </cell>
          <cell r="B13606" t="str">
            <v>JUNTAS PLASTICAS DE DILATACAO, PREPARO MANUAL DA ARGAMASSA</v>
          </cell>
        </row>
        <row r="13607">
          <cell r="A13607">
            <v>84173</v>
          </cell>
          <cell r="B13607" t="str">
            <v>PISO CIMENTADO TRACO 1:3 (CIMENTO/AREIA) ACABAMENTO LISO ESPESSURA 2,0</v>
          </cell>
          <cell r="C13607" t="str">
            <v>M2</v>
          </cell>
          <cell r="D13607" t="str">
            <v>CR</v>
          </cell>
          <cell r="E13607">
            <v>36.36</v>
          </cell>
        </row>
        <row r="13608">
          <cell r="A13608" t="str">
            <v>CM PREPARO</v>
          </cell>
          <cell r="B13608" t="str">
            <v>MANUAL DA ARGAMASSA INCLUSO ADITIVO IMPERMEABILIZANTE</v>
          </cell>
        </row>
        <row r="13609">
          <cell r="A13609">
            <v>84174</v>
          </cell>
          <cell r="B13609" t="str">
            <v>PISO CIMENTADO TRACO 1:3 (CIMENTO E AREIA) COM ACABAMENTO LISO ESPESSU</v>
          </cell>
          <cell r="C13609" t="str">
            <v>M2</v>
          </cell>
          <cell r="D13609" t="str">
            <v>CR</v>
          </cell>
          <cell r="E13609">
            <v>52.72</v>
          </cell>
        </row>
        <row r="13610">
          <cell r="A13610" t="str">
            <v>RA 3CM COM</v>
          </cell>
          <cell r="B13610" t="str">
            <v>JUNTAS DE MADEIRA, PREPARO MANUAL DA ARGAMASSA INCLUSO ADIT</v>
          </cell>
        </row>
        <row r="13611">
          <cell r="A13611" t="str">
            <v>IVO IMPERM</v>
          </cell>
          <cell r="B13611" t="str">
            <v>EABILIZANTE</v>
          </cell>
        </row>
        <row r="13612">
          <cell r="A13612">
            <v>112</v>
          </cell>
          <cell r="B13612" t="str">
            <v>PISO DE MADEIRA</v>
          </cell>
        </row>
        <row r="13613">
          <cell r="A13613">
            <v>72191</v>
          </cell>
          <cell r="B13613" t="str">
            <v>RECOLOCACAO DE TACOS DE MADEIRA COM REAPROVEITAMENTO DE MATERIAL E ASS</v>
          </cell>
          <cell r="C13613" t="str">
            <v>M2</v>
          </cell>
          <cell r="D13613" t="str">
            <v>CR</v>
          </cell>
          <cell r="E13613">
            <v>58.58</v>
          </cell>
        </row>
        <row r="13614">
          <cell r="A13614" t="str">
            <v>ENTAMENTO</v>
          </cell>
          <cell r="B13614" t="str">
            <v>COM ARGAMASSA 1:4 (CIMENTO E AREIA)</v>
          </cell>
        </row>
        <row r="13615">
          <cell r="A13615">
            <v>72192</v>
          </cell>
          <cell r="B13615" t="str">
            <v>RECOLOCACAO DE PISO DE TABUAS DE MADEIRA, CONSIDERANDO REAPROVEITAMENT</v>
          </cell>
          <cell r="C13615" t="str">
            <v>M2</v>
          </cell>
          <cell r="D13615" t="str">
            <v>CR</v>
          </cell>
          <cell r="E13615">
            <v>15.65</v>
          </cell>
        </row>
        <row r="13616">
          <cell r="A13616" t="str">
            <v>O DO MATER</v>
          </cell>
          <cell r="B13616" t="str">
            <v>IAL</v>
          </cell>
        </row>
        <row r="13617">
          <cell r="A13617">
            <v>72193</v>
          </cell>
          <cell r="B13617" t="str">
            <v>RECOLOCACAO DE PISO DE TABUAS DE MADEIRA, CONSIDERANDO REAPROVEITAMENT</v>
          </cell>
          <cell r="C13617" t="str">
            <v>M2</v>
          </cell>
          <cell r="D13617" t="str">
            <v>CR</v>
          </cell>
          <cell r="E13617">
            <v>42.74</v>
          </cell>
        </row>
        <row r="13618">
          <cell r="A13618" t="str">
            <v>O DO MATER</v>
          </cell>
          <cell r="B13618" t="str">
            <v>IAL</v>
          </cell>
        </row>
        <row r="13619">
          <cell r="A13619">
            <v>73655</v>
          </cell>
          <cell r="B13619" t="str">
            <v>PISO EM TABUA CORRIDA DE MADEIRA ESPESSURA 2,5CM FIXADO EM PECAS DE MA</v>
          </cell>
          <cell r="C13619" t="str">
            <v>M2</v>
          </cell>
          <cell r="D13619" t="str">
            <v>CR</v>
          </cell>
          <cell r="E13619">
            <v>118.57</v>
          </cell>
        </row>
        <row r="13620">
          <cell r="A13620" t="str">
            <v>DEIRA E AS</v>
          </cell>
          <cell r="B13620" t="str">
            <v>SENTADO EM ARGAMASSA TRACO 1:4 (CIMENTO/AREIA)</v>
          </cell>
        </row>
        <row r="13621">
          <cell r="A13621">
            <v>73734</v>
          </cell>
          <cell r="B13621" t="str">
            <v>PISO EM MADEIRA</v>
          </cell>
        </row>
        <row r="13622">
          <cell r="A13622" t="str">
            <v>73734/001</v>
          </cell>
          <cell r="B13622" t="str">
            <v>PISO EM TACO DE MADEIRA 7X21CM, ASSENTADO COM ARGAMASSA TRACO 1:4 (CIM</v>
          </cell>
          <cell r="C13622" t="str">
            <v>M2</v>
          </cell>
          <cell r="D13622" t="str">
            <v>CR</v>
          </cell>
          <cell r="E13622">
            <v>118.9</v>
          </cell>
        </row>
        <row r="13623">
          <cell r="A13623" t="str">
            <v>ENTO E ARE</v>
          </cell>
          <cell r="B13623" t="str">
            <v>IA MEDIA)</v>
          </cell>
        </row>
        <row r="13624">
          <cell r="A13624">
            <v>84181</v>
          </cell>
          <cell r="B13624" t="str">
            <v>PISO EM TACO DE MADEIRA 7X21CM, FIXADO COM COLA BASE DE PVA</v>
          </cell>
          <cell r="C13624" t="str">
            <v>M2</v>
          </cell>
          <cell r="D13624" t="str">
            <v>CR</v>
          </cell>
          <cell r="E13624">
            <v>95.86</v>
          </cell>
        </row>
        <row r="13625">
          <cell r="A13625" t="str">
            <v>SINAPI - S</v>
          </cell>
          <cell r="B13625" t="str">
            <v>ISTEMA NACIONAL DE PESQUISA DE CUSTOS E ÍNDICES DA CONSTRUÇÃO CIVIL</v>
          </cell>
        </row>
        <row r="13626">
          <cell r="A13626" t="str">
            <v>PCI.817.01</v>
          </cell>
          <cell r="B13626" t="e">
            <v>#NAME?</v>
          </cell>
          <cell r="D13626" t="str">
            <v>EM</v>
          </cell>
          <cell r="E13626" t="str">
            <v>06/2016 AS 13:04:4</v>
          </cell>
        </row>
        <row r="13627">
          <cell r="D13627" t="str">
            <v>TA</v>
          </cell>
          <cell r="E13627" t="str">
            <v>TÉCNICA: 13/06/20</v>
          </cell>
        </row>
        <row r="13628">
          <cell r="A13628" t="str">
            <v>ENCARGOS S</v>
          </cell>
          <cell r="B13628" t="str">
            <v>OCIAIS DESONERADOS: 90,80%(HORA)   52,84%(MÊS)</v>
          </cell>
        </row>
        <row r="13629">
          <cell r="A13629" t="str">
            <v>ABRANGÊNCI</v>
          </cell>
          <cell r="B13629" t="str">
            <v>A : NACIONAL                                              LOCALIDADE  : BELO</v>
          </cell>
          <cell r="C13629" t="str">
            <v>HORI</v>
          </cell>
        </row>
        <row r="13630">
          <cell r="A13630" t="str">
            <v>REF.COLETA</v>
          </cell>
          <cell r="B13630" t="str">
            <v>: MEDIANO</v>
          </cell>
          <cell r="D13630" t="str">
            <v>TA</v>
          </cell>
          <cell r="E13630" t="str">
            <v>: 05/2016</v>
          </cell>
        </row>
        <row r="13631">
          <cell r="A13631" t="str">
            <v>CÓDIGO</v>
          </cell>
          <cell r="B13631" t="str">
            <v>|D E S C R I Ç Ã O                                                   |UN</v>
          </cell>
          <cell r="C13631" t="str">
            <v>IDADE</v>
          </cell>
          <cell r="D13631" t="str">
            <v>DE</v>
          </cell>
          <cell r="E13631" t="str">
            <v>|CUSTO TOTA</v>
          </cell>
        </row>
        <row r="13632">
          <cell r="A13632" t="str">
            <v>VÍNCULO...</v>
          </cell>
          <cell r="B13632" t="str">
            <v>..: CAIXA REFERENCIAL</v>
          </cell>
        </row>
        <row r="13633">
          <cell r="A13633">
            <v>113</v>
          </cell>
          <cell r="B13633" t="str">
            <v>PISO CERAMICO</v>
          </cell>
        </row>
        <row r="13634">
          <cell r="A13634">
            <v>87246</v>
          </cell>
          <cell r="B13634" t="str">
            <v>REVESTIMENTO CERÂMICO PARA PISO COM PLACAS TIPO GRÊS DE DIMENSÕES 35X3</v>
          </cell>
          <cell r="C13634" t="str">
            <v>M2</v>
          </cell>
          <cell r="D13634" t="str">
            <v>CR</v>
          </cell>
          <cell r="E13634">
            <v>42.46</v>
          </cell>
        </row>
        <row r="13635">
          <cell r="A13635" t="str">
            <v>5 CM APLIC</v>
          </cell>
          <cell r="B13635" t="str">
            <v>ADA EM AMBIENTES DE ÁREA MENOR QUE 5 M2. AF_06/2014</v>
          </cell>
        </row>
        <row r="13636">
          <cell r="A13636">
            <v>87247</v>
          </cell>
          <cell r="B13636" t="str">
            <v>REVESTIMENTO CERÂMICO PARA PISO COM PLACAS TIPO GRÊS DE DIMENSÕES 35X3</v>
          </cell>
          <cell r="C13636" t="str">
            <v>M2</v>
          </cell>
          <cell r="D13636" t="str">
            <v>CR</v>
          </cell>
          <cell r="E13636">
            <v>38.19</v>
          </cell>
        </row>
        <row r="13637">
          <cell r="A13637" t="str">
            <v>5 CM APLIC</v>
          </cell>
          <cell r="B13637" t="str">
            <v>ADA EM AMBIENTES DE ÁREA ENTRE 5 M2 E 10 M2. AF_06/2014</v>
          </cell>
        </row>
        <row r="13638">
          <cell r="A13638">
            <v>87248</v>
          </cell>
          <cell r="B13638" t="str">
            <v>REVESTIMENTO CERÂMICO PARA PISO COM PLACAS TIPO GRÊS DE DIMENSÕES 35X3</v>
          </cell>
          <cell r="C13638" t="str">
            <v>M2</v>
          </cell>
          <cell r="D13638" t="str">
            <v>CR</v>
          </cell>
          <cell r="E13638">
            <v>34.82</v>
          </cell>
        </row>
        <row r="13639">
          <cell r="A13639" t="str">
            <v>5 CM APLIC</v>
          </cell>
          <cell r="B13639" t="str">
            <v>ADA EM AMBIENTES DE ÁREA MAIOR QUE 10 M2. AF_06/2014</v>
          </cell>
        </row>
        <row r="13640">
          <cell r="A13640">
            <v>87249</v>
          </cell>
          <cell r="B13640" t="str">
            <v>REVESTIMENTO CERÂMICO PARA PISO COM PLACAS TIPO GRÊS DE DIMENSÕES 45X4</v>
          </cell>
          <cell r="C13640" t="str">
            <v>M2</v>
          </cell>
          <cell r="D13640" t="str">
            <v>CR</v>
          </cell>
          <cell r="E13640">
            <v>46.65</v>
          </cell>
        </row>
        <row r="13641">
          <cell r="A13641" t="str">
            <v>5 CM APLIC</v>
          </cell>
          <cell r="B13641" t="str">
            <v>ADA EM AMBIENTES DE ÁREA MENOR QUE 5 M2. AF_06/2014</v>
          </cell>
        </row>
        <row r="13642">
          <cell r="A13642">
            <v>87250</v>
          </cell>
          <cell r="B13642" t="str">
            <v>REVESTIMENTO CERÂMICO PARA PISO COM PLACAS TIPO GRÊS DE DIMENSÕES 45X4</v>
          </cell>
          <cell r="C13642" t="str">
            <v>M2</v>
          </cell>
          <cell r="D13642" t="str">
            <v>CR</v>
          </cell>
          <cell r="E13642">
            <v>39.909999999999997</v>
          </cell>
        </row>
        <row r="13643">
          <cell r="A13643" t="str">
            <v>5 CM APLIC</v>
          </cell>
          <cell r="B13643" t="str">
            <v>ADA EM AMBIENTES DE ÁREA ENTRE 5 M2 E 10 M2. AF_06/2014</v>
          </cell>
        </row>
        <row r="13644">
          <cell r="A13644">
            <v>87251</v>
          </cell>
          <cell r="B13644" t="str">
            <v>REVESTIMENTO CERÂMICO PARA PISO COM PLACAS TIPO GRÊS DE DIMENSÕES 45X4</v>
          </cell>
          <cell r="C13644" t="str">
            <v>M2</v>
          </cell>
          <cell r="D13644" t="str">
            <v>CR</v>
          </cell>
          <cell r="E13644">
            <v>35.6</v>
          </cell>
        </row>
        <row r="13645">
          <cell r="A13645" t="str">
            <v>5 CM APLIC</v>
          </cell>
          <cell r="B13645" t="str">
            <v>ADA EM AMBIENTES DE ÁREA MAIOR QUE 10 M2. AF_06/2014</v>
          </cell>
        </row>
        <row r="13646">
          <cell r="A13646">
            <v>87255</v>
          </cell>
          <cell r="B13646" t="str">
            <v>REVESTIMENTO CERÂMICO PARA PISO COM PLACAS TIPO GRÊS DE DIMENSÕES 60X6</v>
          </cell>
          <cell r="C13646" t="str">
            <v>M2</v>
          </cell>
          <cell r="D13646" t="str">
            <v>CR</v>
          </cell>
          <cell r="E13646">
            <v>79.16</v>
          </cell>
        </row>
        <row r="13647">
          <cell r="A13647" t="str">
            <v>0 CM APLIC</v>
          </cell>
          <cell r="B13647" t="str">
            <v>ADA EM AMBIENTES DE ÁREA MENOR QUE 5 M2. AF_06/2014</v>
          </cell>
        </row>
        <row r="13648">
          <cell r="A13648">
            <v>87256</v>
          </cell>
          <cell r="B13648" t="str">
            <v>REVESTIMENTO CERÂMICO PARA PISO COM PLACAS TIPO GRÊS DE DIMENSÕES 60X6</v>
          </cell>
          <cell r="C13648" t="str">
            <v>M2</v>
          </cell>
          <cell r="D13648" t="str">
            <v>CR</v>
          </cell>
          <cell r="E13648">
            <v>70.69</v>
          </cell>
        </row>
        <row r="13649">
          <cell r="A13649" t="str">
            <v>0 CM APLIC</v>
          </cell>
          <cell r="B13649" t="str">
            <v>ADA EM AMBIENTES DE ÁREA ENTRE 5 M2 E 10 M2. AF_06/2014</v>
          </cell>
        </row>
        <row r="13650">
          <cell r="A13650">
            <v>87257</v>
          </cell>
          <cell r="B13650" t="str">
            <v>REVESTIMENTO CERÂMICO PARA PISO COM PLACAS TIPO GRÊS DE DIMENSÕES 60X6</v>
          </cell>
          <cell r="C13650" t="str">
            <v>M2</v>
          </cell>
          <cell r="D13650" t="str">
            <v>CR</v>
          </cell>
          <cell r="E13650">
            <v>65.56</v>
          </cell>
        </row>
        <row r="13651">
          <cell r="A13651" t="str">
            <v>0 CM APLIC</v>
          </cell>
          <cell r="B13651" t="str">
            <v>ADA EM AMBIENTES DE ÁREA MAIOR QUE 10 M2. AF_06/2014</v>
          </cell>
        </row>
        <row r="13652">
          <cell r="A13652">
            <v>87258</v>
          </cell>
          <cell r="B13652" t="str">
            <v>REVESTIMENTO CERÂMICO PARA PISO COM PLACAS TIPO PORCELANATO DE DIMENSÕ</v>
          </cell>
          <cell r="C13652" t="str">
            <v>M2</v>
          </cell>
          <cell r="D13652" t="str">
            <v>CR</v>
          </cell>
          <cell r="E13652">
            <v>106.08</v>
          </cell>
        </row>
        <row r="13653">
          <cell r="A13653" t="str">
            <v>ES 45X45 C</v>
          </cell>
          <cell r="B13653" t="str">
            <v>M APLICADA EM AMBIENTES DE ÁREA MENOR QUE 5 M². AF_06/2014</v>
          </cell>
        </row>
        <row r="13654">
          <cell r="A13654">
            <v>87259</v>
          </cell>
          <cell r="B13654" t="str">
            <v>REVESTIMENTO CERÂMICO PARA PISO COM PLACAS TIPO PORCELANATO DE DIMENSÕ</v>
          </cell>
          <cell r="C13654" t="str">
            <v>M2</v>
          </cell>
          <cell r="D13654" t="str">
            <v>CR</v>
          </cell>
          <cell r="E13654">
            <v>98.02</v>
          </cell>
        </row>
        <row r="13655">
          <cell r="A13655" t="str">
            <v>ES 45X45 C</v>
          </cell>
          <cell r="B13655" t="str">
            <v>M APLICADA EM AMBIENTES DE ÁREA ENTRE 5 M² E 10 M². AF_06/20</v>
          </cell>
        </row>
        <row r="13656">
          <cell r="A13656">
            <v>14</v>
          </cell>
        </row>
        <row r="13657">
          <cell r="A13657">
            <v>87260</v>
          </cell>
          <cell r="B13657" t="str">
            <v>REVESTIMENTO CERÂMICO PARA PISO COM PLACAS TIPO PORCELANATO DE DIMENSÕ</v>
          </cell>
          <cell r="C13657" t="str">
            <v>M2</v>
          </cell>
          <cell r="D13657" t="str">
            <v>CR</v>
          </cell>
          <cell r="E13657">
            <v>93.43</v>
          </cell>
        </row>
        <row r="13658">
          <cell r="A13658" t="str">
            <v>ES 45X45 C</v>
          </cell>
          <cell r="B13658" t="str">
            <v>M APLICADA EM AMBIENTES DE ÁREA MAIOR QUE 10 M². AF_06/2014</v>
          </cell>
        </row>
        <row r="13659">
          <cell r="A13659">
            <v>87261</v>
          </cell>
          <cell r="B13659" t="str">
            <v>REVESTIMENTO CERÂMICO PARA PISO COM PLACAS TIPO PORCELANATO DE DIMENSÕ</v>
          </cell>
          <cell r="C13659" t="str">
            <v>M2</v>
          </cell>
          <cell r="D13659" t="str">
            <v>CR</v>
          </cell>
          <cell r="E13659">
            <v>122.79</v>
          </cell>
        </row>
        <row r="13660">
          <cell r="A13660" t="str">
            <v>ES 60X60 C</v>
          </cell>
          <cell r="B13660" t="str">
            <v>M APLICADA EM AMBIENTES DE ÁREA MENOR QUE 5 M². AF_06/2014</v>
          </cell>
        </row>
        <row r="13661">
          <cell r="A13661" t="str">
            <v>SINAPI - S</v>
          </cell>
          <cell r="B13661" t="str">
            <v>ISTEMA NACIONAL DE PESQUISA DE CUSTOS E ÍNDICES DA CONSTRUÇÃO CIVIL</v>
          </cell>
        </row>
        <row r="13662">
          <cell r="A13662" t="str">
            <v>PCI.817.01</v>
          </cell>
          <cell r="B13662" t="e">
            <v>#NAME?</v>
          </cell>
          <cell r="D13662" t="str">
            <v>EM</v>
          </cell>
          <cell r="E13662" t="str">
            <v>06/2016 AS 13:04:4</v>
          </cell>
        </row>
        <row r="13663">
          <cell r="D13663" t="str">
            <v>TA</v>
          </cell>
          <cell r="E13663" t="str">
            <v>TÉCNICA: 13/06/20</v>
          </cell>
        </row>
        <row r="13664">
          <cell r="A13664" t="str">
            <v>ENCARGOS S</v>
          </cell>
          <cell r="B13664" t="str">
            <v>OCIAIS DESONERADOS: 90,80%(HORA)   52,84%(MÊS)</v>
          </cell>
        </row>
        <row r="13665">
          <cell r="A13665" t="str">
            <v>ABRANGÊNCI</v>
          </cell>
          <cell r="B13665" t="str">
            <v>A : NACIONAL                                              LOCALIDADE  : BELO</v>
          </cell>
          <cell r="C13665" t="str">
            <v>HORI</v>
          </cell>
        </row>
        <row r="13666">
          <cell r="A13666" t="str">
            <v>REF.COLETA</v>
          </cell>
          <cell r="B13666" t="str">
            <v>: MEDIANO</v>
          </cell>
          <cell r="D13666" t="str">
            <v>TA</v>
          </cell>
          <cell r="E13666" t="str">
            <v>: 05/2016</v>
          </cell>
        </row>
        <row r="13667">
          <cell r="A13667" t="str">
            <v>CÓDIGO</v>
          </cell>
          <cell r="B13667" t="str">
            <v>|D E S C R I Ç Ã O                                                   |UN</v>
          </cell>
          <cell r="C13667" t="str">
            <v>IDADE</v>
          </cell>
          <cell r="D13667" t="str">
            <v>DE</v>
          </cell>
          <cell r="E13667" t="str">
            <v>|CUSTO TOTA</v>
          </cell>
        </row>
        <row r="13668">
          <cell r="A13668" t="str">
            <v>VÍNCULO...</v>
          </cell>
          <cell r="B13668" t="str">
            <v>..: CAIXA REFERENCIAL</v>
          </cell>
        </row>
        <row r="13669">
          <cell r="A13669">
            <v>87262</v>
          </cell>
          <cell r="B13669" t="str">
            <v>REVESTIMENTO CERÂMICO PARA PISO COM PLACAS TIPO PORCELANATO DE DIMENSÕ</v>
          </cell>
          <cell r="C13669" t="str">
            <v>M2</v>
          </cell>
          <cell r="D13669" t="str">
            <v>CR</v>
          </cell>
          <cell r="E13669">
            <v>113.16</v>
          </cell>
        </row>
        <row r="13670">
          <cell r="A13670" t="str">
            <v>ES 60X60 C</v>
          </cell>
          <cell r="B13670" t="str">
            <v>M APLICADA EM AMBIENTES DE ÁREA ENTRE 5 M² E 10 M². AF_06/20</v>
          </cell>
        </row>
        <row r="13671">
          <cell r="A13671">
            <v>14</v>
          </cell>
        </row>
        <row r="13672">
          <cell r="A13672">
            <v>87263</v>
          </cell>
          <cell r="B13672" t="str">
            <v>REVESTIMENTO CERÂMICO PARA PISO COM PLACAS TIPO PORCELANATO DE DIMENSÕ</v>
          </cell>
          <cell r="C13672" t="str">
            <v>M2</v>
          </cell>
          <cell r="D13672" t="str">
            <v>CR</v>
          </cell>
          <cell r="E13672">
            <v>107.74</v>
          </cell>
        </row>
        <row r="13673">
          <cell r="A13673" t="str">
            <v>ES 60X60 C</v>
          </cell>
          <cell r="B13673" t="str">
            <v>M APLICADA EM AMBIENTES DE ÁREA MAIOR QUE 10 M². AF_06/2014</v>
          </cell>
        </row>
        <row r="13674">
          <cell r="A13674">
            <v>89046</v>
          </cell>
          <cell r="B13674" t="str">
            <v>(COMPOSIÇÃO REPRESENTATIVA) DO SERVIÇO DE REVESTIMENTO CERÂMICO PARA P</v>
          </cell>
          <cell r="C13674" t="str">
            <v>M2</v>
          </cell>
          <cell r="D13674" t="str">
            <v>CR</v>
          </cell>
          <cell r="E13674">
            <v>38.04</v>
          </cell>
        </row>
        <row r="13675">
          <cell r="A13675" t="str">
            <v>ISO COM PL</v>
          </cell>
          <cell r="B13675" t="str">
            <v>ACAS TIPO GRÉS DE DIMENSÕES 35X35 CM, PARA EDIFICAÇÃO HABITA</v>
          </cell>
        </row>
        <row r="13676">
          <cell r="A13676" t="str">
            <v>CIONAL MUL</v>
          </cell>
          <cell r="B13676" t="str">
            <v>TIFAMILIAR (PRÉDIO). AF_11/2014</v>
          </cell>
        </row>
        <row r="13677">
          <cell r="A13677">
            <v>89171</v>
          </cell>
          <cell r="B13677" t="str">
            <v>(COMPOSIÇÃO REPRESENTATIVA) DO SERVIÇO DE REVESTIMENTO CERÂMICO PARA P</v>
          </cell>
          <cell r="C13677" t="str">
            <v>M2</v>
          </cell>
          <cell r="D13677" t="str">
            <v>CR</v>
          </cell>
          <cell r="E13677">
            <v>36.369999999999997</v>
          </cell>
        </row>
        <row r="13678">
          <cell r="A13678" t="str">
            <v>ISO COM PL</v>
          </cell>
          <cell r="B13678" t="str">
            <v>ACAS TIPO GRÉS DE DIMENSÕES 35X35 CM, PARA EDIFICAÇÃO HABITA</v>
          </cell>
        </row>
        <row r="13679">
          <cell r="A13679" t="str">
            <v>CIONAL UNI</v>
          </cell>
          <cell r="B13679" t="str">
            <v>FAMILIAR (CASA) E EDIFICAÇÃO PÚBLICA PADRÃO. AF_11/2014</v>
          </cell>
        </row>
        <row r="13680">
          <cell r="A13680">
            <v>93389</v>
          </cell>
          <cell r="B13680" t="str">
            <v>REVESTIMENTO CERÂMICO PARA PISO COM PLACAS TIPO GRÊS PADRÃO POPULAR DE</v>
          </cell>
          <cell r="C13680" t="str">
            <v>M2</v>
          </cell>
          <cell r="D13680" t="str">
            <v>CR</v>
          </cell>
          <cell r="E13680">
            <v>33.35</v>
          </cell>
        </row>
        <row r="13681">
          <cell r="A13681" t="str">
            <v>DIMENSÕES</v>
          </cell>
          <cell r="B13681" t="str">
            <v>35X35 CM APLICADA EM AMBIENTES DE ÁREA MENOR QUE 5 M2. AF_0</v>
          </cell>
        </row>
        <row r="13682">
          <cell r="A13682">
            <v>41791</v>
          </cell>
        </row>
        <row r="13683">
          <cell r="A13683">
            <v>93390</v>
          </cell>
          <cell r="B13683" t="str">
            <v>REVESTIMENTO CERÂMICO PARA PISO COM PLACAS TIPO GRÊS PADRÃO POPULAR DE</v>
          </cell>
          <cell r="C13683" t="str">
            <v>M2</v>
          </cell>
          <cell r="D13683" t="str">
            <v>CR</v>
          </cell>
          <cell r="E13683">
            <v>29.25</v>
          </cell>
        </row>
        <row r="13684">
          <cell r="A13684" t="str">
            <v>DIMENSÕES</v>
          </cell>
          <cell r="B13684" t="str">
            <v>35X35 CM APLICADA EM AMBIENTES DE ÁREA ENTRE 5 M2 E 10 M2.</v>
          </cell>
        </row>
        <row r="13685">
          <cell r="A13685" t="str">
            <v>AF_06/2014</v>
          </cell>
        </row>
        <row r="13686">
          <cell r="A13686">
            <v>93391</v>
          </cell>
          <cell r="B13686" t="str">
            <v>REVESTIMENTO CERÂMICO PARA PISO COM PLACAS TIPO GRÊS PADRÃO POPULAR DE</v>
          </cell>
          <cell r="C13686" t="str">
            <v>M2</v>
          </cell>
          <cell r="D13686" t="str">
            <v>CR</v>
          </cell>
          <cell r="E13686">
            <v>25.89</v>
          </cell>
        </row>
        <row r="13687">
          <cell r="A13687" t="str">
            <v>DIMENSÕES</v>
          </cell>
          <cell r="B13687" t="str">
            <v>35X35 CM APLICADA EM AMBIENTES DE ÁREA MAIOR QUE 10 M2. AF_</v>
          </cell>
        </row>
        <row r="13688">
          <cell r="A13688">
            <v>41791</v>
          </cell>
        </row>
        <row r="13689">
          <cell r="A13689">
            <v>115</v>
          </cell>
          <cell r="B13689" t="str">
            <v>PISO DE PEDRA</v>
          </cell>
        </row>
        <row r="13690">
          <cell r="A13690">
            <v>73743</v>
          </cell>
          <cell r="B13690" t="str">
            <v>PISO EM PEDRA</v>
          </cell>
        </row>
        <row r="13691">
          <cell r="A13691" t="str">
            <v>73743/001</v>
          </cell>
          <cell r="B13691" t="str">
            <v>PISO EM PEDRA SÃO TOME ASSENTADO SOBRE ARGAMASSA 1:3 (CIMENTO E AREIA)</v>
          </cell>
          <cell r="C13691" t="str">
            <v>M2</v>
          </cell>
          <cell r="D13691" t="str">
            <v>CR</v>
          </cell>
          <cell r="E13691">
            <v>103.85</v>
          </cell>
        </row>
        <row r="13692">
          <cell r="A13692" t="str">
            <v>REJUNTADO</v>
          </cell>
          <cell r="B13692" t="str">
            <v>COM CIMENTO BRANCO</v>
          </cell>
        </row>
        <row r="13693">
          <cell r="A13693">
            <v>73818</v>
          </cell>
          <cell r="B13693" t="str">
            <v>PAVIMENTACAO C/PEDRISCO S/COMPACTACAO E=5CM -11209</v>
          </cell>
        </row>
        <row r="13694">
          <cell r="A13694" t="str">
            <v>73818/001</v>
          </cell>
          <cell r="B13694" t="str">
            <v>PAVIMENTACAO EM PEDRISCO, ESPESSURA 5CM</v>
          </cell>
          <cell r="C13694" t="str">
            <v>M2</v>
          </cell>
          <cell r="D13694" t="str">
            <v>CR</v>
          </cell>
          <cell r="E13694">
            <v>5.79</v>
          </cell>
        </row>
        <row r="13695">
          <cell r="A13695">
            <v>73921</v>
          </cell>
          <cell r="B13695" t="str">
            <v>PISO PEDRA</v>
          </cell>
        </row>
        <row r="13696">
          <cell r="A13696" t="str">
            <v>73921/001</v>
          </cell>
          <cell r="B13696" t="str">
            <v>PISO EM PEDRA PORTUGUESA ASSENTADO SOBRE BASE DE SAIBRO, REJUNTADO COM</v>
          </cell>
          <cell r="C13696" t="str">
            <v>M2</v>
          </cell>
          <cell r="D13696" t="str">
            <v>CR</v>
          </cell>
          <cell r="E13696">
            <v>82.61</v>
          </cell>
        </row>
        <row r="13697">
          <cell r="A13697" t="str">
            <v>SINAPI - S</v>
          </cell>
          <cell r="B13697" t="str">
            <v>ISTEMA NACIONAL DE PESQUISA DE CUSTOS E ÍNDICES DA CONSTRUÇÃO CIVIL</v>
          </cell>
        </row>
        <row r="13698">
          <cell r="A13698" t="str">
            <v>PCI.817.01</v>
          </cell>
          <cell r="B13698" t="e">
            <v>#NAME?</v>
          </cell>
          <cell r="D13698" t="str">
            <v>EM</v>
          </cell>
          <cell r="E13698" t="str">
            <v>06/2016 AS 13:04:4</v>
          </cell>
        </row>
        <row r="13699">
          <cell r="D13699" t="str">
            <v>TA</v>
          </cell>
          <cell r="E13699" t="str">
            <v>TÉCNICA: 13/06/20</v>
          </cell>
        </row>
        <row r="13700">
          <cell r="A13700" t="str">
            <v>ENCARGOS S</v>
          </cell>
          <cell r="B13700" t="str">
            <v>OCIAIS DESONERADOS: 90,80%(HORA)   52,84%(MÊS)</v>
          </cell>
        </row>
        <row r="13701">
          <cell r="A13701" t="str">
            <v>ABRANGÊNCI</v>
          </cell>
          <cell r="B13701" t="str">
            <v>A : NACIONAL                                              LOCALIDADE  : BELO</v>
          </cell>
          <cell r="C13701" t="str">
            <v>HORI</v>
          </cell>
        </row>
        <row r="13702">
          <cell r="A13702" t="str">
            <v>REF.COLETA</v>
          </cell>
          <cell r="B13702" t="str">
            <v>: MEDIANO</v>
          </cell>
          <cell r="D13702" t="str">
            <v>TA</v>
          </cell>
          <cell r="E13702" t="str">
            <v>: 05/2016</v>
          </cell>
        </row>
        <row r="13703">
          <cell r="A13703" t="str">
            <v>CÓDIGO</v>
          </cell>
          <cell r="B13703" t="str">
            <v>|D E S C R I Ç Ã O                                                   |UN</v>
          </cell>
          <cell r="C13703" t="str">
            <v>IDADE</v>
          </cell>
          <cell r="D13703" t="str">
            <v>DE</v>
          </cell>
          <cell r="E13703" t="str">
            <v>|CUSTO TOTA</v>
          </cell>
        </row>
        <row r="13704">
          <cell r="A13704" t="str">
            <v>VÍNCULO...</v>
          </cell>
          <cell r="B13704" t="str">
            <v>..: CAIXA REFERENCIAL</v>
          </cell>
        </row>
        <row r="13705">
          <cell r="A13705" t="str">
            <v>CIMENTO BR</v>
          </cell>
          <cell r="B13705" t="str">
            <v>ANCO</v>
          </cell>
        </row>
        <row r="13706">
          <cell r="A13706" t="str">
            <v>73921/002</v>
          </cell>
          <cell r="B13706" t="str">
            <v>PISO EM PEDRA ARDOSIA ASSENTADO SOBRE ARGAMASSA COLANTE REJUNTADO COM</v>
          </cell>
          <cell r="C13706" t="str">
            <v>M2</v>
          </cell>
          <cell r="D13706" t="str">
            <v>CR</v>
          </cell>
          <cell r="E13706">
            <v>23.26</v>
          </cell>
        </row>
        <row r="13707">
          <cell r="A13707" t="str">
            <v>CIMENTO CO</v>
          </cell>
          <cell r="B13707" t="str">
            <v>MUM</v>
          </cell>
        </row>
        <row r="13708">
          <cell r="A13708">
            <v>73957</v>
          </cell>
          <cell r="B13708" t="str">
            <v>PISOS DE PEDRA PORTUGUESA, ARENITO E ARDOSIA</v>
          </cell>
        </row>
        <row r="13709">
          <cell r="A13709" t="str">
            <v>73957/001</v>
          </cell>
          <cell r="B13709" t="str">
            <v>RECOMPOSICAO DE PISO EM PEDRA PORTUGUESA, ASSENTADA SOBRE ARGAMASSA TR</v>
          </cell>
          <cell r="C13709" t="str">
            <v>M2</v>
          </cell>
          <cell r="D13709" t="str">
            <v>CR</v>
          </cell>
          <cell r="E13709">
            <v>43.59</v>
          </cell>
        </row>
        <row r="13710">
          <cell r="A13710" t="str">
            <v>ACO 1:5 (C</v>
          </cell>
          <cell r="B13710" t="str">
            <v>IMENTO E SAIBRO), REJUNTADO COM CIMENTO COMUM, COM APROVEITA</v>
          </cell>
        </row>
        <row r="13711">
          <cell r="A13711" t="str">
            <v>MENTO DA P</v>
          </cell>
          <cell r="B13711" t="str">
            <v>EDRA</v>
          </cell>
        </row>
        <row r="13712">
          <cell r="A13712">
            <v>74235</v>
          </cell>
          <cell r="B13712" t="str">
            <v>PISOS DE PEDRA PORTUGUESA ARENITO E ARDOSIA</v>
          </cell>
        </row>
        <row r="13713">
          <cell r="A13713" t="str">
            <v>74235/001</v>
          </cell>
          <cell r="B13713" t="str">
            <v>PISO EM PEDRA PORTUGUESA ASSENTADO SOBRE ARGAMASSA TRACO 1:5 (CIMENTO</v>
          </cell>
          <cell r="C13713" t="str">
            <v>M2</v>
          </cell>
          <cell r="D13713" t="str">
            <v>CR</v>
          </cell>
          <cell r="E13713">
            <v>89.28</v>
          </cell>
        </row>
        <row r="13714">
          <cell r="A13714" t="str">
            <v>E SAIBRO),</v>
          </cell>
          <cell r="B13714" t="str">
            <v>REJUNTADO COM CIMENTO COMUM</v>
          </cell>
        </row>
        <row r="13715">
          <cell r="A13715">
            <v>84183</v>
          </cell>
          <cell r="B13715" t="str">
            <v>PISO EM PEDRA PORTUGUESA ASSENTADO SOBRE BASE DE AREIA, REJUNTADO COM</v>
          </cell>
          <cell r="C13715" t="str">
            <v>M2</v>
          </cell>
          <cell r="D13715" t="str">
            <v>CR</v>
          </cell>
          <cell r="E13715">
            <v>76.489999999999995</v>
          </cell>
        </row>
        <row r="13716">
          <cell r="A13716" t="str">
            <v>CIMENTO CO</v>
          </cell>
          <cell r="B13716" t="str">
            <v>MUM</v>
          </cell>
        </row>
        <row r="13717">
          <cell r="A13717">
            <v>116</v>
          </cell>
          <cell r="B13717" t="str">
            <v>PISO VINILICO/BORRACHA</v>
          </cell>
        </row>
        <row r="13718">
          <cell r="A13718">
            <v>72185</v>
          </cell>
          <cell r="B13718" t="str">
            <v>PISO VINILICO SEMIFLEXIVEL PADRAO LISO, ESPESSURA 2MM, FIXADO COM COLA</v>
          </cell>
          <cell r="C13718" t="str">
            <v>M2</v>
          </cell>
          <cell r="D13718" t="str">
            <v>CR</v>
          </cell>
          <cell r="E13718">
            <v>83.06</v>
          </cell>
        </row>
        <row r="13719">
          <cell r="A13719">
            <v>72186</v>
          </cell>
          <cell r="B13719" t="str">
            <v>PISO VINILICO SEMIFLEXIVEL PADRAO LISO, ESPESSURA 3,2MM, FIXADO COM CO</v>
          </cell>
          <cell r="C13719" t="str">
            <v>M2</v>
          </cell>
          <cell r="D13719" t="str">
            <v>CR</v>
          </cell>
          <cell r="E13719">
            <v>133.4</v>
          </cell>
        </row>
        <row r="13720">
          <cell r="A13720" t="str">
            <v>LA</v>
          </cell>
        </row>
        <row r="13721">
          <cell r="A13721">
            <v>72187</v>
          </cell>
          <cell r="B13721" t="str">
            <v>PISO DE BORRACHA FRISADO, ESPESSURA 7MM, ASSENTADO COM ARGAMASSA TRACO</v>
          </cell>
          <cell r="C13721" t="str">
            <v>M2</v>
          </cell>
          <cell r="D13721" t="str">
            <v>CR</v>
          </cell>
          <cell r="E13721">
            <v>180.64</v>
          </cell>
        </row>
        <row r="13722">
          <cell r="A13722" t="str">
            <v>1:3 (CIMEN</v>
          </cell>
          <cell r="B13722" t="str">
            <v>TO E AREIA)</v>
          </cell>
        </row>
        <row r="13723">
          <cell r="A13723">
            <v>72188</v>
          </cell>
          <cell r="B13723" t="str">
            <v>PISO DE BORRACHA PASTILHADO, ESPESSURA 7MM, ASSENTADO COM ARGAMASSA TR</v>
          </cell>
          <cell r="C13723" t="str">
            <v>M2</v>
          </cell>
          <cell r="D13723" t="str">
            <v>CR</v>
          </cell>
          <cell r="E13723">
            <v>180.64</v>
          </cell>
        </row>
        <row r="13724">
          <cell r="A13724" t="str">
            <v>ACO 1:3 (C</v>
          </cell>
          <cell r="B13724" t="str">
            <v>IMENTO E AREIA)</v>
          </cell>
        </row>
        <row r="13725">
          <cell r="A13725">
            <v>73876</v>
          </cell>
          <cell r="B13725" t="str">
            <v>PLURIGOMA</v>
          </cell>
        </row>
        <row r="13726">
          <cell r="A13726" t="str">
            <v>73876/001</v>
          </cell>
          <cell r="B13726" t="str">
            <v>PISO DE BORRACHA PASTILHADO, ESPESSURA 7MM, FIXADO COM COLA</v>
          </cell>
          <cell r="C13726" t="str">
            <v>M2</v>
          </cell>
          <cell r="D13726" t="str">
            <v>CR</v>
          </cell>
          <cell r="E13726">
            <v>166.86</v>
          </cell>
        </row>
        <row r="13727">
          <cell r="A13727">
            <v>84186</v>
          </cell>
          <cell r="B13727" t="str">
            <v>PISO DE BORRACHA CANELADA, ESPESSURA 3,5MM, FIXADO COM COLA</v>
          </cell>
          <cell r="C13727" t="str">
            <v>M2</v>
          </cell>
          <cell r="D13727" t="str">
            <v>CR</v>
          </cell>
          <cell r="E13727">
            <v>70.88</v>
          </cell>
        </row>
        <row r="13728">
          <cell r="A13728">
            <v>84187</v>
          </cell>
          <cell r="B13728" t="str">
            <v>ASSENTAMENTO DE PISO DE BORRACHA PASTILHADA FIXADO COM COLA</v>
          </cell>
          <cell r="C13728" t="str">
            <v>M2</v>
          </cell>
          <cell r="D13728" t="str">
            <v>CR</v>
          </cell>
          <cell r="E13728">
            <v>11.83</v>
          </cell>
        </row>
        <row r="13729">
          <cell r="A13729">
            <v>84188</v>
          </cell>
          <cell r="B13729" t="str">
            <v>TESTEIRA OU RODAPE VINILICO 6CM FIXADO COM COLA</v>
          </cell>
          <cell r="C13729" t="str">
            <v>M</v>
          </cell>
          <cell r="D13729" t="str">
            <v>CR</v>
          </cell>
          <cell r="E13729">
            <v>18.95</v>
          </cell>
        </row>
        <row r="13730">
          <cell r="A13730">
            <v>117</v>
          </cell>
          <cell r="B13730" t="str">
            <v>PISO DE ALTA RESISTENCIA</v>
          </cell>
        </row>
        <row r="13731">
          <cell r="A13731">
            <v>72136</v>
          </cell>
          <cell r="B13731" t="str">
            <v>PISO INDUSTRIAL DE ALTA RESISTENCIA, ESPESSURA 8MM, INCLUSO JUNTAS DE</v>
          </cell>
          <cell r="C13731" t="str">
            <v>M2</v>
          </cell>
          <cell r="D13731" t="str">
            <v>CR</v>
          </cell>
          <cell r="E13731">
            <v>58.72</v>
          </cell>
        </row>
        <row r="13732">
          <cell r="A13732" t="str">
            <v>DILATACAO</v>
          </cell>
          <cell r="B13732" t="str">
            <v>PLASTICAS E POLIMENTO MECANIZADO</v>
          </cell>
        </row>
        <row r="13733">
          <cell r="A13733" t="str">
            <v>SINAPI - S</v>
          </cell>
          <cell r="B13733" t="str">
            <v>ISTEMA NACIONAL DE PESQUISA DE CUSTOS E ÍNDICES DA CONSTRUÇÃO CIVIL</v>
          </cell>
        </row>
        <row r="13734">
          <cell r="A13734" t="str">
            <v>PCI.817.01</v>
          </cell>
          <cell r="B13734" t="e">
            <v>#NAME?</v>
          </cell>
          <cell r="D13734" t="str">
            <v>EM</v>
          </cell>
          <cell r="E13734" t="str">
            <v>06/2016 AS 13:04:4</v>
          </cell>
        </row>
        <row r="13735">
          <cell r="D13735" t="str">
            <v>TA</v>
          </cell>
          <cell r="E13735" t="str">
            <v>TÉCNICA: 13/06/20</v>
          </cell>
        </row>
        <row r="13736">
          <cell r="A13736" t="str">
            <v>ENCARGOS S</v>
          </cell>
          <cell r="B13736" t="str">
            <v>OCIAIS DESONERADOS: 90,80%(HORA)   52,84%(MÊS)</v>
          </cell>
        </row>
        <row r="13737">
          <cell r="A13737" t="str">
            <v>ABRANGÊNCI</v>
          </cell>
          <cell r="B13737" t="str">
            <v>A : NACIONAL                                              LOCALIDADE  : BELO</v>
          </cell>
          <cell r="C13737" t="str">
            <v>HORI</v>
          </cell>
        </row>
        <row r="13738">
          <cell r="A13738" t="str">
            <v>REF.COLETA</v>
          </cell>
          <cell r="B13738" t="str">
            <v>: MEDIANO</v>
          </cell>
          <cell r="D13738" t="str">
            <v>TA</v>
          </cell>
          <cell r="E13738" t="str">
            <v>: 05/2016</v>
          </cell>
        </row>
        <row r="13739">
          <cell r="A13739" t="str">
            <v>CÓDIGO</v>
          </cell>
          <cell r="B13739" t="str">
            <v>|D E S C R I Ç Ã O                                                   |UN</v>
          </cell>
          <cell r="C13739" t="str">
            <v>IDADE</v>
          </cell>
          <cell r="D13739" t="str">
            <v>DE</v>
          </cell>
          <cell r="E13739" t="str">
            <v>|CUSTO TOTA</v>
          </cell>
        </row>
        <row r="13740">
          <cell r="A13740" t="str">
            <v>VÍNCULO...</v>
          </cell>
          <cell r="B13740" t="str">
            <v>..: CAIXA REFERENCIAL</v>
          </cell>
        </row>
        <row r="13741">
          <cell r="A13741">
            <v>72137</v>
          </cell>
          <cell r="B13741" t="str">
            <v>PISO INDUSTRIAL ALTA RESISTENCIA, ESPESSURA 12MM, INCLUSO JUNTAS DE DI</v>
          </cell>
          <cell r="C13741" t="str">
            <v>M2</v>
          </cell>
          <cell r="D13741" t="str">
            <v>CR</v>
          </cell>
          <cell r="E13741">
            <v>68.78</v>
          </cell>
        </row>
        <row r="13742">
          <cell r="A13742" t="str">
            <v>LATACAO PL</v>
          </cell>
          <cell r="B13742" t="str">
            <v>ASTICAS E POLIMENTO MECANIZADO</v>
          </cell>
        </row>
        <row r="13743">
          <cell r="A13743">
            <v>72815</v>
          </cell>
          <cell r="B13743" t="str">
            <v>APLICACAO DE TINTA A BASE DE EPOXI SOBRE PISO</v>
          </cell>
          <cell r="C13743" t="str">
            <v>M2</v>
          </cell>
          <cell r="D13743" t="str">
            <v>CR</v>
          </cell>
          <cell r="E13743">
            <v>37.340000000000003</v>
          </cell>
        </row>
        <row r="13744">
          <cell r="A13744">
            <v>118</v>
          </cell>
          <cell r="B13744" t="str">
            <v>PISO GRANILITE/MARMORITE</v>
          </cell>
        </row>
        <row r="13745">
          <cell r="A13745">
            <v>84191</v>
          </cell>
          <cell r="B13745" t="str">
            <v>PISO EM GRANILITE, MARMORITE OU GRANITINA ESPESSURA 8 MM, INCLUSO JUNT</v>
          </cell>
          <cell r="C13745" t="str">
            <v>M2</v>
          </cell>
          <cell r="D13745" t="str">
            <v>CR</v>
          </cell>
          <cell r="E13745">
            <v>67.63</v>
          </cell>
        </row>
        <row r="13746">
          <cell r="A13746" t="str">
            <v>AS DE DILA</v>
          </cell>
          <cell r="B13746" t="str">
            <v>TACAO PLASTICAS</v>
          </cell>
        </row>
        <row r="13747">
          <cell r="A13747">
            <v>119</v>
          </cell>
          <cell r="B13747" t="str">
            <v>PISO DE MARMORE/GRANITO</v>
          </cell>
        </row>
        <row r="13748">
          <cell r="A13748">
            <v>72138</v>
          </cell>
          <cell r="B13748" t="str">
            <v>PISO EM GRANITO BRANCO 50X50CM LEVIGADO ESPESSURA 2CM, ASSENTADO COM A</v>
          </cell>
          <cell r="C13748" t="str">
            <v>M2</v>
          </cell>
          <cell r="D13748" t="str">
            <v>CR</v>
          </cell>
          <cell r="E13748">
            <v>214.42</v>
          </cell>
        </row>
        <row r="13749">
          <cell r="A13749" t="str">
            <v>RGAMASSA C</v>
          </cell>
          <cell r="B13749" t="str">
            <v>OLANTE DUPLA COLAGEM, COM REJUNTAMENTO EM CIMENTO BRANCO</v>
          </cell>
        </row>
        <row r="13750">
          <cell r="A13750">
            <v>84190</v>
          </cell>
          <cell r="B13750" t="str">
            <v>PISO GRANITO ASSENTADO SOBRE ARGAMASSA CIMENTO / CAL / AREIA TRACO 1:0</v>
          </cell>
          <cell r="C13750" t="str">
            <v>M2</v>
          </cell>
          <cell r="D13750" t="str">
            <v>CR</v>
          </cell>
          <cell r="E13750">
            <v>190.79</v>
          </cell>
        </row>
        <row r="13751">
          <cell r="A13751" t="str">
            <v>,25:3 INCL</v>
          </cell>
          <cell r="B13751" t="str">
            <v>USIVE REJUNTE EM CIMENTO</v>
          </cell>
        </row>
        <row r="13752">
          <cell r="A13752">
            <v>84193</v>
          </cell>
          <cell r="B13752" t="str">
            <v>ASSENTAMENTO DE PISO GRANITO/MARMORE SOBRE ARGAMASSA TRACO 1:2:2 (CIME</v>
          </cell>
          <cell r="C13752" t="str">
            <v>M2</v>
          </cell>
          <cell r="D13752" t="str">
            <v>CR</v>
          </cell>
          <cell r="E13752">
            <v>19.350000000000001</v>
          </cell>
        </row>
        <row r="13753">
          <cell r="A13753" t="str">
            <v>NTO/AREIA/</v>
          </cell>
          <cell r="B13753" t="str">
            <v>SAIBRO)</v>
          </cell>
        </row>
        <row r="13754">
          <cell r="A13754">
            <v>84195</v>
          </cell>
          <cell r="B13754" t="str">
            <v>PISO MARMORE BRANCO ASSENTADO SOBRE ARGAMASSA TRACO 1:4 (CIMENTO/AREIA</v>
          </cell>
          <cell r="C13754" t="str">
            <v>M2</v>
          </cell>
          <cell r="D13754" t="str">
            <v>CR</v>
          </cell>
          <cell r="E13754">
            <v>154.99</v>
          </cell>
        </row>
        <row r="13755">
          <cell r="A13755" t="str">
            <v>)</v>
          </cell>
        </row>
        <row r="13756">
          <cell r="A13756">
            <v>120</v>
          </cell>
          <cell r="B13756" t="str">
            <v>SOLEIRA CERAMICA</v>
          </cell>
        </row>
        <row r="13757">
          <cell r="A13757">
            <v>84192</v>
          </cell>
          <cell r="B13757" t="str">
            <v>SOLEIRA CERAMICA ESMALTADA, COMERCIAL, PADRAO POPULAR, PEI MAIOR OU IG</v>
          </cell>
          <cell r="C13757" t="str">
            <v>M</v>
          </cell>
          <cell r="D13757" t="str">
            <v>CR</v>
          </cell>
          <cell r="E13757">
            <v>13.07</v>
          </cell>
        </row>
        <row r="13758">
          <cell r="A13758" t="str">
            <v>UAL A 3</v>
          </cell>
        </row>
        <row r="13759">
          <cell r="A13759">
            <v>121</v>
          </cell>
          <cell r="B13759" t="str">
            <v>SOLEIRA DE GRANILITE, MARMORITE E OUTROS</v>
          </cell>
        </row>
        <row r="13760">
          <cell r="A13760">
            <v>74159</v>
          </cell>
          <cell r="B13760" t="str">
            <v>SOLEIRA DE ARDOSIA</v>
          </cell>
        </row>
        <row r="13761">
          <cell r="A13761" t="str">
            <v>74159/001</v>
          </cell>
          <cell r="B13761" t="str">
            <v>SOLEIRA EM ARDOSIA LARGURA 15CM ASSENTADA COM ARGAMASSA DE CIMENTO E A</v>
          </cell>
          <cell r="C13761" t="str">
            <v>M</v>
          </cell>
          <cell r="D13761" t="str">
            <v>CR</v>
          </cell>
          <cell r="E13761">
            <v>11.43</v>
          </cell>
        </row>
        <row r="13762">
          <cell r="A13762" t="str">
            <v>REIA TRACO</v>
          </cell>
          <cell r="B13762" t="str">
            <v>1:4 REJUNTE EM CIMENTO BRANCO</v>
          </cell>
        </row>
        <row r="13763">
          <cell r="A13763">
            <v>74192</v>
          </cell>
          <cell r="B13763" t="str">
            <v>SOLEIRA DE MARMORITE</v>
          </cell>
        </row>
        <row r="13764">
          <cell r="A13764" t="str">
            <v>74192/001</v>
          </cell>
          <cell r="B13764" t="str">
            <v>SOLEIRA EM MARMORITE LARGURA 15CM SOBRE ARGAMASSA TRACO 1:4 (CIMENTO E</v>
          </cell>
          <cell r="C13764" t="str">
            <v>M</v>
          </cell>
          <cell r="D13764" t="str">
            <v>CR</v>
          </cell>
          <cell r="E13764">
            <v>52.92</v>
          </cell>
        </row>
        <row r="13765">
          <cell r="A13765" t="str">
            <v>AREIA)</v>
          </cell>
        </row>
        <row r="13766">
          <cell r="A13766">
            <v>84194</v>
          </cell>
          <cell r="B13766" t="str">
            <v>SOLEIRA DE CIMENTADO LISO LARGURA 15CM  EXECUTADA COM ARGAMASSA TRACO</v>
          </cell>
          <cell r="C13766" t="str">
            <v>M</v>
          </cell>
          <cell r="D13766" t="str">
            <v>CR</v>
          </cell>
          <cell r="E13766">
            <v>10.01</v>
          </cell>
        </row>
        <row r="13767">
          <cell r="A13767" t="str">
            <v>1:3 (CIMEN</v>
          </cell>
          <cell r="B13767" t="str">
            <v>TO E AREIA)</v>
          </cell>
        </row>
        <row r="13768">
          <cell r="A13768">
            <v>122</v>
          </cell>
          <cell r="B13768" t="str">
            <v>SOLEIRA DE MARMORE/GRANITO</v>
          </cell>
        </row>
        <row r="13769">
          <cell r="A13769" t="str">
            <v>SINAPI - S</v>
          </cell>
          <cell r="B13769" t="str">
            <v>ISTEMA NACIONAL DE PESQUISA DE CUSTOS E ÍNDICES DA CONSTRUÇÃO CIVIL</v>
          </cell>
        </row>
        <row r="13770">
          <cell r="A13770" t="str">
            <v>PCI.817.01</v>
          </cell>
          <cell r="B13770" t="e">
            <v>#NAME?</v>
          </cell>
          <cell r="D13770" t="str">
            <v>EM</v>
          </cell>
          <cell r="E13770" t="str">
            <v>06/2016 AS 13:04:4</v>
          </cell>
        </row>
        <row r="13771">
          <cell r="D13771" t="str">
            <v>TA</v>
          </cell>
          <cell r="E13771" t="str">
            <v>TÉCNICA: 13/06/20</v>
          </cell>
        </row>
        <row r="13772">
          <cell r="A13772" t="str">
            <v>ENCARGOS S</v>
          </cell>
          <cell r="B13772" t="str">
            <v>OCIAIS DESONERADOS: 90,80%(HORA)   52,84%(MÊS)</v>
          </cell>
        </row>
        <row r="13773">
          <cell r="A13773" t="str">
            <v>ABRANGÊNCI</v>
          </cell>
          <cell r="B13773" t="str">
            <v>A : NACIONAL                                              LOCALIDADE  : BELO</v>
          </cell>
          <cell r="C13773" t="str">
            <v>HORI</v>
          </cell>
        </row>
        <row r="13774">
          <cell r="A13774" t="str">
            <v>REF.COLETA</v>
          </cell>
          <cell r="B13774" t="str">
            <v>: MEDIANO</v>
          </cell>
          <cell r="D13774" t="str">
            <v>TA</v>
          </cell>
          <cell r="E13774" t="str">
            <v>: 05/2016</v>
          </cell>
        </row>
        <row r="13775">
          <cell r="A13775" t="str">
            <v>CÓDIGO</v>
          </cell>
          <cell r="B13775" t="str">
            <v>|D E S C R I Ç Ã O                                                   |UN</v>
          </cell>
          <cell r="C13775" t="str">
            <v>IDADE</v>
          </cell>
          <cell r="D13775" t="str">
            <v>DE</v>
          </cell>
          <cell r="E13775" t="str">
            <v>|CUSTO TOTA</v>
          </cell>
        </row>
        <row r="13776">
          <cell r="A13776" t="str">
            <v>VÍNCULO...</v>
          </cell>
          <cell r="B13776" t="str">
            <v>..: CAIXA REFERENCIAL</v>
          </cell>
        </row>
        <row r="13777">
          <cell r="A13777">
            <v>74111</v>
          </cell>
          <cell r="B13777" t="str">
            <v>SOLEIRA MARMORE BRANCO</v>
          </cell>
        </row>
        <row r="13778">
          <cell r="A13778" t="str">
            <v>74111/001</v>
          </cell>
          <cell r="B13778" t="str">
            <v>SOLEIRA / TABEIRA EM MARMORE BRANCO COMUM, POLIDO, LARGURA 5 CM, ESPES</v>
          </cell>
          <cell r="C13778" t="str">
            <v>M</v>
          </cell>
          <cell r="D13778" t="str">
            <v>CR</v>
          </cell>
          <cell r="E13778">
            <v>16.23</v>
          </cell>
        </row>
        <row r="13779">
          <cell r="A13779" t="str">
            <v>SURA 2 CM,</v>
          </cell>
          <cell r="B13779" t="str">
            <v>ASSENTADA COM ARGAMASSA COLANTE</v>
          </cell>
        </row>
        <row r="13780">
          <cell r="A13780">
            <v>84161</v>
          </cell>
          <cell r="B13780" t="str">
            <v>SOLEIRA DE MARMORE BRANCO, LARGURA 15CM, ESPESSURA 3CM, ASSENTADA SOBR</v>
          </cell>
          <cell r="C13780" t="str">
            <v>M</v>
          </cell>
          <cell r="D13780" t="str">
            <v>CR</v>
          </cell>
          <cell r="E13780">
            <v>32.68</v>
          </cell>
        </row>
        <row r="13781">
          <cell r="A13781" t="str">
            <v>E ARGAMASS</v>
          </cell>
          <cell r="B13781" t="str">
            <v>A TRACO 1:4 (CIMENTO E AREIA)</v>
          </cell>
        </row>
        <row r="13782">
          <cell r="A13782">
            <v>130</v>
          </cell>
          <cell r="B13782" t="str">
            <v>RODAPE DE MADEIRA</v>
          </cell>
        </row>
        <row r="13783">
          <cell r="A13783">
            <v>72194</v>
          </cell>
          <cell r="B13783" t="str">
            <v>RECOLOCACAO DE RODAPE DE MADEIRA E CORDAO, CONSIDERANDO REAPROVEITAMEN</v>
          </cell>
          <cell r="C13783" t="str">
            <v>M</v>
          </cell>
          <cell r="D13783" t="str">
            <v>CR</v>
          </cell>
          <cell r="E13783">
            <v>4.1500000000000004</v>
          </cell>
        </row>
        <row r="13784">
          <cell r="A13784" t="str">
            <v>TO DO MATE</v>
          </cell>
          <cell r="B13784" t="str">
            <v>RIAL</v>
          </cell>
        </row>
        <row r="13785">
          <cell r="A13785">
            <v>73886</v>
          </cell>
          <cell r="B13785" t="str">
            <v>RODAPES DE MADEIRA</v>
          </cell>
        </row>
        <row r="13786">
          <cell r="A13786" t="str">
            <v>73886/001</v>
          </cell>
          <cell r="B13786" t="str">
            <v>RODAPE EM MADEIRA, ALTURA 7CM, FIXADO EM PECAS DE MADEIRA</v>
          </cell>
          <cell r="C13786" t="str">
            <v>M</v>
          </cell>
          <cell r="D13786" t="str">
            <v>CR</v>
          </cell>
          <cell r="E13786">
            <v>12.4</v>
          </cell>
        </row>
        <row r="13787">
          <cell r="A13787">
            <v>84162</v>
          </cell>
          <cell r="B13787" t="str">
            <v>RODAPE EM MADEIRA, ALTURA 7CM, FIXADO COM COLA</v>
          </cell>
          <cell r="C13787" t="str">
            <v>M</v>
          </cell>
          <cell r="D13787" t="str">
            <v>CR</v>
          </cell>
          <cell r="E13787">
            <v>12.35</v>
          </cell>
        </row>
        <row r="13788">
          <cell r="A13788">
            <v>131</v>
          </cell>
          <cell r="B13788" t="str">
            <v>RODAPE CERAMICO</v>
          </cell>
        </row>
        <row r="13789">
          <cell r="A13789">
            <v>88648</v>
          </cell>
          <cell r="B13789" t="str">
            <v>RODAPÉ CERÂMICO DE 7CM DE ALTURA COM PLACAS TIPO GRÊS DE DIMENSÕES 35X</v>
          </cell>
          <cell r="C13789" t="str">
            <v>M</v>
          </cell>
          <cell r="D13789" t="str">
            <v>CR</v>
          </cell>
          <cell r="E13789">
            <v>5.01</v>
          </cell>
        </row>
        <row r="13790">
          <cell r="A13790" t="str">
            <v>35CM. AF_0</v>
          </cell>
          <cell r="B13790">
            <v>41791</v>
          </cell>
        </row>
        <row r="13791">
          <cell r="A13791">
            <v>88649</v>
          </cell>
          <cell r="B13791" t="str">
            <v>RODAPÉ CERÂMICO DE 7CM DE ALTURA COM PLACAS TIPO GRÊS DE DIMENSÕES 45X</v>
          </cell>
          <cell r="C13791" t="str">
            <v>M</v>
          </cell>
          <cell r="D13791" t="str">
            <v>CR</v>
          </cell>
          <cell r="E13791">
            <v>5.74</v>
          </cell>
        </row>
        <row r="13792">
          <cell r="A13792" t="str">
            <v>45CM. AF_0</v>
          </cell>
          <cell r="B13792">
            <v>41791</v>
          </cell>
        </row>
        <row r="13793">
          <cell r="A13793">
            <v>88650</v>
          </cell>
          <cell r="B13793" t="str">
            <v>RODAPÉ CERÂMICO DE 7CM DE ALTURA COM PLACAS TIPO GRÊS DE DIMENSÕES 60X</v>
          </cell>
          <cell r="C13793" t="str">
            <v>M</v>
          </cell>
          <cell r="D13793" t="str">
            <v>CR</v>
          </cell>
          <cell r="E13793">
            <v>11.71</v>
          </cell>
        </row>
        <row r="13794">
          <cell r="A13794" t="str">
            <v>60CM. AF_0</v>
          </cell>
          <cell r="B13794">
            <v>41791</v>
          </cell>
        </row>
        <row r="13795">
          <cell r="A13795">
            <v>164</v>
          </cell>
          <cell r="B13795" t="str">
            <v>RODAPE DE MARMORE,GRANITO,MARMORITE,GRANILITE E OUTROS</v>
          </cell>
        </row>
        <row r="13796">
          <cell r="A13796">
            <v>40904</v>
          </cell>
          <cell r="B13796" t="str">
            <v>RODAPE EM ARDOSIA ALTURA 8CM ASSENTADO COM ARGAMASSA TRACO 1:2:8 (CIME</v>
          </cell>
          <cell r="C13796" t="str">
            <v>ML</v>
          </cell>
          <cell r="D13796" t="str">
            <v>CR</v>
          </cell>
          <cell r="E13796">
            <v>10.34</v>
          </cell>
        </row>
        <row r="13797">
          <cell r="A13797" t="str">
            <v>NTO, CAL E</v>
          </cell>
          <cell r="B13797" t="str">
            <v>AREIA) REJUNTE EM CIMENTO BRANCO</v>
          </cell>
        </row>
        <row r="13798">
          <cell r="A13798">
            <v>73742</v>
          </cell>
          <cell r="B13798" t="str">
            <v>RODAPE DE GRANITO</v>
          </cell>
        </row>
        <row r="13799">
          <cell r="A13799" t="str">
            <v>73742/001</v>
          </cell>
          <cell r="B13799" t="str">
            <v>RODAPE EM MARMORE BRANCO ASSENTADO COM ARGAMASSA TRACO 1:2:8 (CIMENTO,</v>
          </cell>
          <cell r="C13799" t="str">
            <v>M</v>
          </cell>
          <cell r="D13799" t="str">
            <v>CR</v>
          </cell>
          <cell r="E13799">
            <v>20.86</v>
          </cell>
        </row>
        <row r="13800">
          <cell r="A13800" t="str">
            <v>CAL E AREI</v>
          </cell>
          <cell r="B13800" t="str">
            <v>A) ALTURA 7CM</v>
          </cell>
        </row>
        <row r="13801">
          <cell r="A13801">
            <v>73850</v>
          </cell>
          <cell r="B13801" t="str">
            <v>RODAPE DE MARMORITE</v>
          </cell>
        </row>
        <row r="13802">
          <cell r="A13802" t="str">
            <v>73850/001</v>
          </cell>
          <cell r="B13802" t="str">
            <v>RODAPE EM MARMORITE, ALTURA 10CM</v>
          </cell>
          <cell r="C13802" t="str">
            <v>M</v>
          </cell>
          <cell r="D13802" t="str">
            <v>CR</v>
          </cell>
          <cell r="E13802">
            <v>18.52</v>
          </cell>
        </row>
        <row r="13803">
          <cell r="A13803">
            <v>84165</v>
          </cell>
          <cell r="B13803" t="str">
            <v>RODAPE EM ARGAMASSA TRACO 1:3 (CIMENTO E AREIA) ALTURA 8CM</v>
          </cell>
          <cell r="C13803" t="str">
            <v>M</v>
          </cell>
          <cell r="D13803" t="str">
            <v>CR</v>
          </cell>
          <cell r="E13803">
            <v>8.92</v>
          </cell>
        </row>
        <row r="13804">
          <cell r="A13804">
            <v>84167</v>
          </cell>
          <cell r="B13804" t="str">
            <v>RODAPE EM MARMORE BRANCO ASSENTADO COM ARGAMASSA TRACO 1:4 (CIMENTO E</v>
          </cell>
          <cell r="C13804" t="str">
            <v>M</v>
          </cell>
          <cell r="D13804" t="str">
            <v>CR</v>
          </cell>
          <cell r="E13804">
            <v>22.63</v>
          </cell>
        </row>
        <row r="13805">
          <cell r="A13805" t="str">
            <v>SINAPI - S</v>
          </cell>
          <cell r="B13805" t="str">
            <v>ISTEMA NACIONAL DE PESQUISA DE CUSTOS E ÍNDICES DA CONSTRUÇÃO CIVIL</v>
          </cell>
        </row>
        <row r="13806">
          <cell r="A13806" t="str">
            <v>PCI.817.01</v>
          </cell>
          <cell r="B13806" t="e">
            <v>#NAME?</v>
          </cell>
          <cell r="D13806" t="str">
            <v>EM</v>
          </cell>
          <cell r="E13806" t="str">
            <v>06/2016 AS 13:04:4</v>
          </cell>
        </row>
        <row r="13807">
          <cell r="D13807" t="str">
            <v>TA</v>
          </cell>
          <cell r="E13807" t="str">
            <v>TÉCNICA: 13/06/20</v>
          </cell>
        </row>
        <row r="13808">
          <cell r="A13808" t="str">
            <v>ENCARGOS S</v>
          </cell>
          <cell r="B13808" t="str">
            <v>OCIAIS DESONERADOS: 90,80%(HORA)   52,84%(MÊS)</v>
          </cell>
        </row>
        <row r="13809">
          <cell r="A13809" t="str">
            <v>ABRANGÊNCI</v>
          </cell>
          <cell r="B13809" t="str">
            <v>A : NACIONAL                                              LOCALIDADE  : BELO</v>
          </cell>
          <cell r="C13809" t="str">
            <v>HORI</v>
          </cell>
        </row>
        <row r="13810">
          <cell r="A13810" t="str">
            <v>REF.COLETA</v>
          </cell>
          <cell r="B13810" t="str">
            <v>: MEDIANO</v>
          </cell>
          <cell r="D13810" t="str">
            <v>TA</v>
          </cell>
          <cell r="E13810" t="str">
            <v>: 05/2016</v>
          </cell>
        </row>
        <row r="13811">
          <cell r="A13811" t="str">
            <v>CÓDIGO</v>
          </cell>
          <cell r="B13811" t="str">
            <v>|D E S C R I Ç Ã O                                                   |UN</v>
          </cell>
          <cell r="C13811" t="str">
            <v>IDADE</v>
          </cell>
          <cell r="D13811" t="str">
            <v>DE</v>
          </cell>
          <cell r="E13811" t="str">
            <v>|CUSTO TOTA</v>
          </cell>
        </row>
        <row r="13812">
          <cell r="A13812" t="str">
            <v>VÍNCULO...</v>
          </cell>
          <cell r="B13812" t="str">
            <v>..: CAIXA REFERENCIAL</v>
          </cell>
        </row>
        <row r="13813">
          <cell r="A13813" t="str">
            <v>AREIA) ALT</v>
          </cell>
          <cell r="B13813" t="str">
            <v>URA 7CM</v>
          </cell>
        </row>
        <row r="13814">
          <cell r="A13814">
            <v>84168</v>
          </cell>
          <cell r="B13814" t="str">
            <v>RODAPE EM ARDOSIA ASSENTADO COM ARGAMASSA TRACO 1:4 (CIMENTO E AREIA)</v>
          </cell>
          <cell r="C13814" t="str">
            <v>M</v>
          </cell>
          <cell r="D13814" t="str">
            <v>CR</v>
          </cell>
          <cell r="E13814">
            <v>10.78</v>
          </cell>
        </row>
        <row r="13815">
          <cell r="A13815" t="str">
            <v>ALTURA 10C</v>
          </cell>
          <cell r="B13815" t="str">
            <v>M</v>
          </cell>
        </row>
        <row r="13816">
          <cell r="A13816">
            <v>258</v>
          </cell>
          <cell r="B13816" t="str">
            <v>PISO CONCRETO</v>
          </cell>
        </row>
        <row r="13817">
          <cell r="A13817">
            <v>68325</v>
          </cell>
          <cell r="B13817" t="str">
            <v>PISO EM CONCRETO 20 MPA PREPARO MECANICO, ESPESSURA 7CM, INCLUSO SELAN</v>
          </cell>
          <cell r="C13817" t="str">
            <v>M2</v>
          </cell>
          <cell r="D13817" t="str">
            <v>CR</v>
          </cell>
          <cell r="E13817">
            <v>39.78</v>
          </cell>
        </row>
        <row r="13818">
          <cell r="A13818" t="str">
            <v>TE ELASTIC</v>
          </cell>
          <cell r="B13818" t="str">
            <v>O A BASE DE POLIURETANO</v>
          </cell>
        </row>
        <row r="13819">
          <cell r="A13819">
            <v>68333</v>
          </cell>
          <cell r="B13819" t="str">
            <v>PISO EM CONCRETO 20 MPA PREPARO MECANICO, ESPESSURA 7CM, INCLUSO JUNTA</v>
          </cell>
          <cell r="C13819" t="str">
            <v>M2</v>
          </cell>
          <cell r="D13819" t="str">
            <v>CR</v>
          </cell>
          <cell r="E13819">
            <v>41.12</v>
          </cell>
        </row>
        <row r="13820">
          <cell r="A13820" t="str">
            <v>S DE DILAT</v>
          </cell>
          <cell r="B13820" t="str">
            <v>ACAO EM MADEIRA</v>
          </cell>
        </row>
        <row r="13821">
          <cell r="A13821">
            <v>72182</v>
          </cell>
          <cell r="B13821" t="str">
            <v>PISO EM CONCRETO 20 MPA PREPARO MECANICO, ESPESSURA 7CM, INCLUSO JUNTA</v>
          </cell>
          <cell r="C13821" t="str">
            <v>M2</v>
          </cell>
          <cell r="D13821" t="str">
            <v>CR</v>
          </cell>
          <cell r="E13821">
            <v>40.57</v>
          </cell>
        </row>
        <row r="13822">
          <cell r="A13822" t="str">
            <v>S DE DILAT</v>
          </cell>
          <cell r="B13822" t="str">
            <v>ACAO EM POLIURETANO 2X2M</v>
          </cell>
        </row>
        <row r="13823">
          <cell r="A13823">
            <v>72183</v>
          </cell>
          <cell r="B13823" t="str">
            <v>PISO EM CONCRETO 20MPA PREPARO MECANICO, ESPESSURA 7 CM, COM ARMACAO E</v>
          </cell>
          <cell r="C13823" t="str">
            <v>M2</v>
          </cell>
          <cell r="D13823" t="str">
            <v>CR</v>
          </cell>
          <cell r="E13823">
            <v>64.010000000000005</v>
          </cell>
        </row>
        <row r="13824">
          <cell r="A13824" t="str">
            <v>M TELA SOL</v>
          </cell>
          <cell r="B13824" t="str">
            <v>DADA</v>
          </cell>
        </row>
        <row r="13825">
          <cell r="A13825">
            <v>72195</v>
          </cell>
          <cell r="B13825" t="str">
            <v>PISO EM CONCRETO ESPESSURA 7CM, COM JUNTA EM GRAMA</v>
          </cell>
          <cell r="C13825" t="str">
            <v>M2</v>
          </cell>
          <cell r="D13825" t="str">
            <v>CR</v>
          </cell>
          <cell r="E13825">
            <v>45.25</v>
          </cell>
        </row>
        <row r="13826">
          <cell r="A13826">
            <v>73892</v>
          </cell>
          <cell r="B13826" t="str">
            <v>CALCADA EM CONCRETO</v>
          </cell>
        </row>
        <row r="13827">
          <cell r="A13827" t="str">
            <v>73892/001</v>
          </cell>
          <cell r="B13827" t="str">
            <v>EXECUÇÃO DE PASSEIO (CALÇADA) EM CONCRETO (CIMENTO/AREIA/SEIXO ROLADO)</v>
          </cell>
          <cell r="C13827" t="str">
            <v>M2</v>
          </cell>
          <cell r="D13827" t="str">
            <v>CR</v>
          </cell>
          <cell r="E13827">
            <v>32.86</v>
          </cell>
        </row>
        <row r="13828">
          <cell r="A13828" t="str">
            <v>, PREPARO</v>
          </cell>
          <cell r="B13828" t="str">
            <v>MECÂNICO, ESPESSURA 7CM, COM JUNTA DE DILATAÇÃO EM MADEIRA,</v>
          </cell>
        </row>
        <row r="13829">
          <cell r="A13829" t="str">
            <v>INCLUSO LA</v>
          </cell>
          <cell r="B13829" t="str">
            <v>NÇAMENTO E ADENSAMENTO</v>
          </cell>
        </row>
        <row r="13830">
          <cell r="A13830" t="str">
            <v>73892/002</v>
          </cell>
          <cell r="B13830" t="str">
            <v>EXECUÇÃO DE PASSEIO (CALÇADA) EM CONCRETO 12 MPA, TRAÇO 1:3:5 (CIMENTO</v>
          </cell>
          <cell r="C13830" t="str">
            <v>M2</v>
          </cell>
          <cell r="D13830" t="str">
            <v>CR</v>
          </cell>
          <cell r="E13830">
            <v>31.49</v>
          </cell>
        </row>
        <row r="13831">
          <cell r="A13831" t="str">
            <v>/AREIA/BRI</v>
          </cell>
          <cell r="B13831" t="str">
            <v>TA), PREPARO MECÂNICO, ESPESSURA 7CM, COM JUNTA DE DILATAÇÃO</v>
          </cell>
        </row>
        <row r="13832">
          <cell r="A13832" t="str">
            <v>EM MADEIRA</v>
          </cell>
          <cell r="B13832" t="str">
            <v>, INCLUSO LANÇAMENTO E ADENSAMENTO</v>
          </cell>
        </row>
        <row r="13833">
          <cell r="A13833">
            <v>74147</v>
          </cell>
          <cell r="B13833" t="str">
            <v>PISO C/BLOKRET H=8CM PRE-FABRICADO, INCLUSIVE COLCHAO AREIA H=6,0CM</v>
          </cell>
        </row>
        <row r="13834">
          <cell r="A13834" t="str">
            <v>74147/001</v>
          </cell>
          <cell r="B13834" t="str">
            <v>PISO EM BLOCO SEXTAVADO 30X30CM, ESPESSURA 8CM, ASSENTADO SOBRE COLCHA</v>
          </cell>
          <cell r="C13834" t="str">
            <v>M2</v>
          </cell>
          <cell r="D13834" t="str">
            <v>CR</v>
          </cell>
          <cell r="E13834">
            <v>54.92</v>
          </cell>
        </row>
        <row r="13835">
          <cell r="A13835" t="str">
            <v>O DE AREIA</v>
          </cell>
          <cell r="B13835" t="str">
            <v>ESPESSURA 6CM</v>
          </cell>
        </row>
        <row r="13836">
          <cell r="A13836">
            <v>84175</v>
          </cell>
          <cell r="B13836" t="str">
            <v>JUNTA 5X5CM COM ARGAMASSA TRACO 1:3 (CIMENTO E AREIA) PARA PISO EM PLA</v>
          </cell>
          <cell r="C13836" t="str">
            <v>M</v>
          </cell>
          <cell r="D13836" t="str">
            <v>CR</v>
          </cell>
          <cell r="E13836">
            <v>9.18</v>
          </cell>
        </row>
        <row r="13837">
          <cell r="A13837" t="str">
            <v>CAS</v>
          </cell>
        </row>
        <row r="13838">
          <cell r="A13838">
            <v>84176</v>
          </cell>
          <cell r="B13838" t="str">
            <v>JUNTA 2,5X2,5CM COM ARGAMASSA 1:1:3 IMPERMEABILIZANTE DE HIDRO-ASFALTO</v>
          </cell>
          <cell r="C13838" t="str">
            <v>M</v>
          </cell>
          <cell r="D13838" t="str">
            <v>CR</v>
          </cell>
          <cell r="E13838">
            <v>16.309999999999999</v>
          </cell>
        </row>
        <row r="13839">
          <cell r="A13839" t="str">
            <v>CIMENTO E</v>
          </cell>
          <cell r="B13839" t="str">
            <v>AREIA PARA PISO EM PLACAS</v>
          </cell>
        </row>
        <row r="13840">
          <cell r="A13840">
            <v>84177</v>
          </cell>
          <cell r="B13840" t="str">
            <v>JUNTA GRAMADA 5CM DE LARGURA</v>
          </cell>
          <cell r="C13840" t="str">
            <v>M</v>
          </cell>
          <cell r="D13840" t="str">
            <v>CR</v>
          </cell>
          <cell r="E13840">
            <v>10.09</v>
          </cell>
        </row>
        <row r="13841">
          <cell r="A13841" t="str">
            <v>SINAPI - S</v>
          </cell>
          <cell r="B13841" t="str">
            <v>ISTEMA NACIONAL DE PESQUISA DE CUSTOS E ÍNDICES DA CONSTRUÇÃO CIVIL</v>
          </cell>
        </row>
        <row r="13842">
          <cell r="A13842" t="str">
            <v>PCI.817.01</v>
          </cell>
          <cell r="B13842" t="e">
            <v>#NAME?</v>
          </cell>
          <cell r="D13842" t="str">
            <v>EM</v>
          </cell>
          <cell r="E13842" t="str">
            <v>06/2016 AS 13:04:4</v>
          </cell>
        </row>
        <row r="13843">
          <cell r="D13843" t="str">
            <v>TA</v>
          </cell>
          <cell r="E13843" t="str">
            <v>TÉCNICA: 13/06/20</v>
          </cell>
        </row>
        <row r="13844">
          <cell r="A13844" t="str">
            <v>ENCARGOS S</v>
          </cell>
          <cell r="B13844" t="str">
            <v>OCIAIS DESONERADOS: 90,80%(HORA)   52,84%(MÊS)</v>
          </cell>
        </row>
        <row r="13845">
          <cell r="A13845" t="str">
            <v>ABRANGÊNCI</v>
          </cell>
          <cell r="B13845" t="str">
            <v>A : NACIONAL                                              LOCALIDADE  : BELO</v>
          </cell>
          <cell r="C13845" t="str">
            <v>HORI</v>
          </cell>
        </row>
        <row r="13846">
          <cell r="A13846" t="str">
            <v>REF.COLETA</v>
          </cell>
          <cell r="B13846" t="str">
            <v>: MEDIANO</v>
          </cell>
          <cell r="D13846" t="str">
            <v>TA</v>
          </cell>
          <cell r="E13846" t="str">
            <v>: 05/2016</v>
          </cell>
        </row>
        <row r="13847">
          <cell r="A13847" t="str">
            <v>CÓDIGO</v>
          </cell>
          <cell r="B13847" t="str">
            <v>|D E S C R I Ç Ã O                                                   |UN</v>
          </cell>
          <cell r="C13847" t="str">
            <v>IDADE</v>
          </cell>
          <cell r="D13847" t="str">
            <v>DE</v>
          </cell>
          <cell r="E13847" t="str">
            <v>|CUSTO TOTA</v>
          </cell>
        </row>
        <row r="13848">
          <cell r="A13848" t="str">
            <v>VÍNCULO...</v>
          </cell>
          <cell r="B13848" t="str">
            <v>..: CAIXA REFERENCIAL</v>
          </cell>
        </row>
        <row r="13849">
          <cell r="A13849">
            <v>84184</v>
          </cell>
          <cell r="B13849" t="str">
            <v>REPOSICAO DE BLOCOS DE CONCRETO HEXAGONAL, TIPO BLOKRET, SOBRE COXIM A</v>
          </cell>
          <cell r="C13849" t="str">
            <v>M2</v>
          </cell>
          <cell r="D13849" t="str">
            <v>CR</v>
          </cell>
          <cell r="E13849">
            <v>13.86</v>
          </cell>
        </row>
        <row r="13850">
          <cell r="A13850" t="str">
            <v>REIA</v>
          </cell>
        </row>
        <row r="13851">
          <cell r="A13851">
            <v>84212</v>
          </cell>
          <cell r="B13851" t="str">
            <v>PISO EM CONCRETO 20 MPA USINADO, ESPESSURA 7CM E JUNTAS SERRADAS 2X2M,</v>
          </cell>
          <cell r="C13851" t="str">
            <v>M2</v>
          </cell>
          <cell r="D13851" t="str">
            <v>CR</v>
          </cell>
          <cell r="E13851">
            <v>36.96</v>
          </cell>
        </row>
        <row r="13852">
          <cell r="A13852" t="str">
            <v>INCLUSO PO</v>
          </cell>
          <cell r="B13852" t="str">
            <v>LIMENTO COM DESEMPENADEIRA ELETRICA</v>
          </cell>
        </row>
        <row r="13853">
          <cell r="A13853">
            <v>260</v>
          </cell>
          <cell r="B13853" t="str">
            <v>CARPETE</v>
          </cell>
        </row>
        <row r="13854">
          <cell r="A13854">
            <v>84179</v>
          </cell>
          <cell r="B13854" t="str">
            <v>CARPETE NYLON ESPESSURA 6MM, COLOCADO SOBRE ARGAMASSA TRACO 1:4 (CIMEN</v>
          </cell>
          <cell r="C13854" t="str">
            <v>M2</v>
          </cell>
          <cell r="D13854" t="str">
            <v>CR</v>
          </cell>
          <cell r="E13854">
            <v>152.83000000000001</v>
          </cell>
        </row>
        <row r="13855">
          <cell r="A13855" t="str">
            <v>TO E AREIA</v>
          </cell>
          <cell r="B13855" t="str">
            <v>)</v>
          </cell>
        </row>
        <row r="13856">
          <cell r="A13856">
            <v>264</v>
          </cell>
          <cell r="B13856" t="str">
            <v>REGULARIZACAO DE CONTRA-PISOS E OUTRAS SUPERFICIES</v>
          </cell>
        </row>
        <row r="13857">
          <cell r="A13857">
            <v>87620</v>
          </cell>
          <cell r="B13857" t="str">
            <v>CONTRAPISO EM ARGAMASSA TRAÇO 1:4 (CIMENTO E AREIA), PREPARO MECÂNICO</v>
          </cell>
          <cell r="C13857" t="str">
            <v>M2</v>
          </cell>
          <cell r="D13857" t="str">
            <v>CR</v>
          </cell>
          <cell r="E13857">
            <v>21.2</v>
          </cell>
        </row>
        <row r="13858">
          <cell r="A13858" t="str">
            <v>COM BETONE</v>
          </cell>
          <cell r="B13858" t="str">
            <v>IRA 400 L, APLICADO EM ÁREAS SECAS SOBRE LAJE, ADERIDO, ESPE</v>
          </cell>
        </row>
        <row r="13859">
          <cell r="A13859" t="str">
            <v>SSURA 2CM.</v>
          </cell>
          <cell r="B13859" t="str">
            <v>AF_06/2014</v>
          </cell>
        </row>
        <row r="13860">
          <cell r="A13860">
            <v>87622</v>
          </cell>
          <cell r="B13860" t="str">
            <v>CONTRAPISO EM ARGAMASSA TRAÇO 1:4 (CIMENTO E AREIA), PREPARO MANUAL, A</v>
          </cell>
          <cell r="C13860" t="str">
            <v>M2</v>
          </cell>
          <cell r="D13860" t="str">
            <v>CR</v>
          </cell>
          <cell r="E13860">
            <v>23.2</v>
          </cell>
        </row>
        <row r="13861">
          <cell r="A13861" t="str">
            <v>PLICADO EM</v>
          </cell>
          <cell r="B13861" t="str">
            <v>ÁREAS SECAS SOBRE LAJE, ADERIDO, ESPESSURA 2CM. AF_06/2014</v>
          </cell>
        </row>
        <row r="13862">
          <cell r="A13862">
            <v>87623</v>
          </cell>
          <cell r="B13862" t="str">
            <v>CONTRAPISO EM ARGAMASSA PRONTA, PREPARO MECÂNICO COM MISTURADOR 300 KG</v>
          </cell>
          <cell r="C13862" t="str">
            <v>M2</v>
          </cell>
          <cell r="D13862" t="str">
            <v>CR</v>
          </cell>
          <cell r="E13862">
            <v>46.05</v>
          </cell>
        </row>
        <row r="13863">
          <cell r="A13863" t="str">
            <v>, APLICADO</v>
          </cell>
          <cell r="B13863" t="str">
            <v>EM ÁREAS SECAS SOBRE LAJE, ADERIDO, ESPESSURA 2CM. AF_06/20</v>
          </cell>
        </row>
        <row r="13864">
          <cell r="A13864">
            <v>14</v>
          </cell>
        </row>
        <row r="13865">
          <cell r="A13865">
            <v>87624</v>
          </cell>
          <cell r="B13865" t="str">
            <v>CONTRAPISO EM ARGAMASSA PRONTA, PREPARO MANUAL, APLICADO EM ÁREAS SECA</v>
          </cell>
          <cell r="C13865" t="str">
            <v>M2</v>
          </cell>
          <cell r="D13865" t="str">
            <v>CR</v>
          </cell>
          <cell r="E13865">
            <v>49.96</v>
          </cell>
        </row>
        <row r="13866">
          <cell r="A13866" t="str">
            <v>S SOBRE LA</v>
          </cell>
          <cell r="B13866" t="str">
            <v>JE, ADERIDO, ESPESSURA 2CM. AF_06/2014</v>
          </cell>
        </row>
        <row r="13867">
          <cell r="A13867">
            <v>87630</v>
          </cell>
          <cell r="B13867" t="str">
            <v>CONTRAPISO EM ARGAMASSA TRAÇO 1:4 (CIMENTO E AREIA), PREPARO MECÂNICO</v>
          </cell>
          <cell r="C13867" t="str">
            <v>M2</v>
          </cell>
          <cell r="D13867" t="str">
            <v>CR</v>
          </cell>
          <cell r="E13867">
            <v>26.36</v>
          </cell>
        </row>
        <row r="13868">
          <cell r="A13868" t="str">
            <v>COM BETONE</v>
          </cell>
          <cell r="B13868" t="str">
            <v>IRA 400 L, APLICADO EM ÁREAS SECAS SOBRE LAJE, ADERIDO, ESPE</v>
          </cell>
        </row>
        <row r="13869">
          <cell r="A13869" t="str">
            <v>SSURA 3CM.</v>
          </cell>
          <cell r="B13869" t="str">
            <v>AF_06/2014</v>
          </cell>
        </row>
        <row r="13870">
          <cell r="A13870">
            <v>87632</v>
          </cell>
          <cell r="B13870" t="str">
            <v>CONTRAPISO EM ARGAMASSA TRAÇO 1:4 (CIMENTO E AREIA), PREPARO MANUAL, A</v>
          </cell>
          <cell r="C13870" t="str">
            <v>M2</v>
          </cell>
          <cell r="D13870" t="str">
            <v>CR</v>
          </cell>
          <cell r="E13870">
            <v>29.13</v>
          </cell>
        </row>
        <row r="13871">
          <cell r="A13871" t="str">
            <v>PLICADO EM</v>
          </cell>
          <cell r="B13871" t="str">
            <v>ÁREAS SECAS SOBRE LAJE, ADERIDO, ESPESSURA 3CM. AF_06/2014</v>
          </cell>
        </row>
        <row r="13872">
          <cell r="A13872">
            <v>87633</v>
          </cell>
          <cell r="B13872" t="str">
            <v>CONTRAPISO EM ARGAMASSA PRONTA, PREPARO MECÂNICO COM MISTURADOR 300 KG</v>
          </cell>
          <cell r="C13872" t="str">
            <v>M2</v>
          </cell>
          <cell r="D13872" t="str">
            <v>CR</v>
          </cell>
          <cell r="E13872">
            <v>60.91</v>
          </cell>
        </row>
        <row r="13873">
          <cell r="A13873" t="str">
            <v>, APLICADO</v>
          </cell>
          <cell r="B13873" t="str">
            <v>EM ÁREAS SECAS SOBRE LAJE, ADERIDO, ESPESSURA 3CM. AF_06/20</v>
          </cell>
        </row>
        <row r="13874">
          <cell r="A13874">
            <v>14</v>
          </cell>
        </row>
        <row r="13875">
          <cell r="A13875">
            <v>87634</v>
          </cell>
          <cell r="B13875" t="str">
            <v>CONTRAPISO EM ARGAMASSA PRONTA, PREPARO MANUAL, APLICADO EM ÁREAS SECA</v>
          </cell>
          <cell r="C13875" t="str">
            <v>M2</v>
          </cell>
          <cell r="D13875" t="str">
            <v>CR</v>
          </cell>
          <cell r="E13875">
            <v>66.34</v>
          </cell>
        </row>
        <row r="13876">
          <cell r="A13876" t="str">
            <v>S SOBRE LA</v>
          </cell>
          <cell r="B13876" t="str">
            <v>JE, ADERIDO, ESPESSURA 3CM. AF_06/2014</v>
          </cell>
        </row>
        <row r="13877">
          <cell r="A13877" t="str">
            <v>SINAPI - S</v>
          </cell>
          <cell r="B13877" t="str">
            <v>ISTEMA NACIONAL DE PESQUISA DE CUSTOS E ÍNDICES DA CONSTRUÇÃO CIVIL</v>
          </cell>
        </row>
        <row r="13878">
          <cell r="A13878" t="str">
            <v>PCI.817.01</v>
          </cell>
          <cell r="B13878" t="e">
            <v>#NAME?</v>
          </cell>
          <cell r="D13878" t="str">
            <v>EM</v>
          </cell>
          <cell r="E13878" t="str">
            <v>06/2016 AS 13:04:4</v>
          </cell>
        </row>
        <row r="13879">
          <cell r="D13879" t="str">
            <v>TA</v>
          </cell>
          <cell r="E13879" t="str">
            <v>TÉCNICA: 13/06/20</v>
          </cell>
        </row>
        <row r="13880">
          <cell r="A13880" t="str">
            <v>ENCARGOS S</v>
          </cell>
          <cell r="B13880" t="str">
            <v>OCIAIS DESONERADOS: 90,80%(HORA)   52,84%(MÊS)</v>
          </cell>
        </row>
        <row r="13881">
          <cell r="A13881" t="str">
            <v>ABRANGÊNCI</v>
          </cell>
          <cell r="B13881" t="str">
            <v>A : NACIONAL                                              LOCALIDADE  : BELO</v>
          </cell>
          <cell r="C13881" t="str">
            <v>HORI</v>
          </cell>
        </row>
        <row r="13882">
          <cell r="A13882" t="str">
            <v>REF.COLETA</v>
          </cell>
          <cell r="B13882" t="str">
            <v>: MEDIANO</v>
          </cell>
          <cell r="D13882" t="str">
            <v>TA</v>
          </cell>
          <cell r="E13882" t="str">
            <v>: 05/2016</v>
          </cell>
        </row>
        <row r="13883">
          <cell r="A13883" t="str">
            <v>CÓDIGO</v>
          </cell>
          <cell r="B13883" t="str">
            <v>|D E S C R I Ç Ã O                                                   |UN</v>
          </cell>
          <cell r="C13883" t="str">
            <v>IDADE</v>
          </cell>
          <cell r="D13883" t="str">
            <v>DE</v>
          </cell>
          <cell r="E13883" t="str">
            <v>|CUSTO TOTA</v>
          </cell>
        </row>
        <row r="13884">
          <cell r="A13884" t="str">
            <v>VÍNCULO...</v>
          </cell>
          <cell r="B13884" t="str">
            <v>..: CAIXA REFERENCIAL</v>
          </cell>
        </row>
        <row r="13885">
          <cell r="A13885">
            <v>87640</v>
          </cell>
          <cell r="B13885" t="str">
            <v>CONTRAPISO EM ARGAMASSA TRAÇO 1:4 (CIMENTO E AREIA), PREPARO MECÂNICO</v>
          </cell>
          <cell r="C13885" t="str">
            <v>M2</v>
          </cell>
          <cell r="D13885" t="str">
            <v>CR</v>
          </cell>
          <cell r="E13885">
            <v>30.52</v>
          </cell>
        </row>
        <row r="13886">
          <cell r="A13886" t="str">
            <v>COM BETONE</v>
          </cell>
          <cell r="B13886" t="str">
            <v>IRA 400 L, APLICADO EM ÁREAS SECAS SOBRE LAJE, ADERIDO, ESPE</v>
          </cell>
        </row>
        <row r="13887">
          <cell r="A13887" t="str">
            <v>SSURA 4CM.</v>
          </cell>
          <cell r="B13887" t="str">
            <v>AF_06/2014</v>
          </cell>
        </row>
        <row r="13888">
          <cell r="A13888">
            <v>87642</v>
          </cell>
          <cell r="B13888" t="str">
            <v>CONTRAPISO EM ARGAMASSA TRAÇO 1:4 (CIMENTO E AREIA), PREPARO MANUAL, A</v>
          </cell>
          <cell r="C13888" t="str">
            <v>M2</v>
          </cell>
          <cell r="D13888" t="str">
            <v>CR</v>
          </cell>
          <cell r="E13888">
            <v>33.93</v>
          </cell>
        </row>
        <row r="13889">
          <cell r="A13889" t="str">
            <v>PLICADO EM</v>
          </cell>
          <cell r="B13889" t="str">
            <v>ÁREAS SECAS SOBRE LAJE, ADERIDO, ESPESSURA 4CM. AF_06/2014</v>
          </cell>
        </row>
        <row r="13890">
          <cell r="A13890">
            <v>87643</v>
          </cell>
          <cell r="B13890" t="str">
            <v>CONTRAPISO EM ARGAMASSA PRONTA, PREPARO MECÂNICO COM MISTURADOR 300 KG</v>
          </cell>
          <cell r="C13890" t="str">
            <v>M2</v>
          </cell>
          <cell r="D13890" t="str">
            <v>CR</v>
          </cell>
          <cell r="E13890">
            <v>73.010000000000005</v>
          </cell>
        </row>
        <row r="13891">
          <cell r="A13891" t="str">
            <v>, APLICADO</v>
          </cell>
          <cell r="B13891" t="str">
            <v>EM ÁREAS SECAS SOBRE LAJE, ADERIDO, ESPESSURA 4CM. AF_06/20</v>
          </cell>
        </row>
        <row r="13892">
          <cell r="A13892">
            <v>14</v>
          </cell>
        </row>
        <row r="13893">
          <cell r="A13893">
            <v>87644</v>
          </cell>
          <cell r="B13893" t="str">
            <v>CONTRAPISO EM ARGAMASSA PRONTA, PREPARO MANUAL, APLICADO EM ÁREAS SECA</v>
          </cell>
          <cell r="C13893" t="str">
            <v>M2</v>
          </cell>
          <cell r="D13893" t="str">
            <v>CR</v>
          </cell>
          <cell r="E13893">
            <v>79.69</v>
          </cell>
        </row>
        <row r="13894">
          <cell r="A13894" t="str">
            <v>S SOBRE LA</v>
          </cell>
          <cell r="B13894" t="str">
            <v>JE, ADERIDO, ESPESSURA 4CM. AF_06/2014</v>
          </cell>
        </row>
        <row r="13895">
          <cell r="A13895">
            <v>87680</v>
          </cell>
          <cell r="B13895" t="str">
            <v>CONTRAPISO EM ARGAMASSA TRAÇO 1:4 (CIMENTO E AREIA), PREPARO MECÂNICO</v>
          </cell>
          <cell r="C13895" t="str">
            <v>M2</v>
          </cell>
          <cell r="D13895" t="str">
            <v>CR</v>
          </cell>
          <cell r="E13895">
            <v>25.06</v>
          </cell>
        </row>
        <row r="13896">
          <cell r="A13896" t="str">
            <v>COM BETONE</v>
          </cell>
          <cell r="B13896" t="str">
            <v>IRA 400 L, APLICADO EM ÁREAS SECAS SOBRE LAJE, NÃO ADERIDO,</v>
          </cell>
        </row>
        <row r="13897">
          <cell r="A13897" t="str">
            <v>ESPESSURA</v>
          </cell>
          <cell r="B13897" t="str">
            <v>4CM. AF_06/2014</v>
          </cell>
        </row>
        <row r="13898">
          <cell r="A13898">
            <v>87682</v>
          </cell>
          <cell r="B13898" t="str">
            <v>CONTRAPISO EM ARGAMASSA TRAÇO 1:4 (CIMENTO E AREIA), PREPARO MANUAL, A</v>
          </cell>
          <cell r="C13898" t="str">
            <v>M2</v>
          </cell>
          <cell r="D13898" t="str">
            <v>CR</v>
          </cell>
          <cell r="E13898">
            <v>28.48</v>
          </cell>
        </row>
        <row r="13899">
          <cell r="A13899" t="str">
            <v>PLICADO EM</v>
          </cell>
          <cell r="B13899" t="str">
            <v>ÁREAS SECAS SOBRE LAJE, NÃO ADERIDO, ESPESSURA 4CM. AF_06/2</v>
          </cell>
        </row>
        <row r="13900">
          <cell r="A13900">
            <v>14</v>
          </cell>
        </row>
        <row r="13901">
          <cell r="A13901">
            <v>87683</v>
          </cell>
          <cell r="B13901" t="str">
            <v>CONTRAPISO EM ARGAMASSA PRONTA, PREPARO MECÂNICO COM MISTURADOR 300 KG</v>
          </cell>
          <cell r="C13901" t="str">
            <v>M2</v>
          </cell>
          <cell r="D13901" t="str">
            <v>CR</v>
          </cell>
          <cell r="E13901">
            <v>67.55</v>
          </cell>
        </row>
        <row r="13902">
          <cell r="A13902" t="str">
            <v>, APLICADO</v>
          </cell>
          <cell r="B13902" t="str">
            <v>EM ÁREAS SECAS SOBRE LAJE, NÃO ADERIDO, ESPESSURA 4CM. AF_0</v>
          </cell>
        </row>
        <row r="13903">
          <cell r="A13903">
            <v>41791</v>
          </cell>
        </row>
        <row r="13904">
          <cell r="A13904">
            <v>87684</v>
          </cell>
          <cell r="B13904" t="str">
            <v>CONTRAPISO EM ARGAMASSA PRONTA, PREPARO MANUAL, APLICADO EM ÁREAS SECA</v>
          </cell>
          <cell r="C13904" t="str">
            <v>M2</v>
          </cell>
          <cell r="D13904" t="str">
            <v>CR</v>
          </cell>
          <cell r="E13904">
            <v>74.23</v>
          </cell>
        </row>
        <row r="13905">
          <cell r="A13905" t="str">
            <v>S SOBRE LA</v>
          </cell>
          <cell r="B13905" t="str">
            <v>JE, NÃO ADERIDO, ESPESSURA 4CM. AF_06/2014</v>
          </cell>
        </row>
        <row r="13906">
          <cell r="A13906">
            <v>87690</v>
          </cell>
          <cell r="B13906" t="str">
            <v>CONTRAPISO EM ARGAMASSA TRAÇO 1:4 (CIMENTO E AREIA), PREPARO MECÂNICO</v>
          </cell>
          <cell r="C13906" t="str">
            <v>M2</v>
          </cell>
          <cell r="D13906" t="str">
            <v>CR</v>
          </cell>
          <cell r="E13906">
            <v>29.09</v>
          </cell>
        </row>
        <row r="13907">
          <cell r="A13907" t="str">
            <v>COM BETONE</v>
          </cell>
          <cell r="B13907" t="str">
            <v>IRA 400 L, APLICADO EM ÁREAS SECAS SOBRE LAJE, NÃO ADERIDO,</v>
          </cell>
        </row>
        <row r="13908">
          <cell r="A13908" t="str">
            <v>ESPESSURA</v>
          </cell>
          <cell r="B13908" t="str">
            <v>5CM. AF_06/2014</v>
          </cell>
        </row>
        <row r="13909">
          <cell r="A13909">
            <v>87692</v>
          </cell>
          <cell r="B13909" t="str">
            <v>CONTRAPISO EM ARGAMASSA TRAÇO 1:4 (CIMENTO E AREIA), PREPARO MANUAL, A</v>
          </cell>
          <cell r="C13909" t="str">
            <v>M2</v>
          </cell>
          <cell r="D13909" t="str">
            <v>CR</v>
          </cell>
          <cell r="E13909">
            <v>33</v>
          </cell>
        </row>
        <row r="13910">
          <cell r="A13910" t="str">
            <v>PLICADO EM</v>
          </cell>
          <cell r="B13910" t="str">
            <v>ÁREAS SECAS SOBRE LAJE, NÃO ADERIDO, ESPESSURA 5CM. AF_06/2</v>
          </cell>
        </row>
        <row r="13911">
          <cell r="A13911">
            <v>14</v>
          </cell>
        </row>
        <row r="13912">
          <cell r="A13912">
            <v>87693</v>
          </cell>
          <cell r="B13912" t="str">
            <v>CONTRAPISO EM ARGAMASSA PRONTA, PREPARO MECÂNICO COM MISTURADOR 300 KG</v>
          </cell>
          <cell r="C13912" t="str">
            <v>M2</v>
          </cell>
          <cell r="D13912" t="str">
            <v>CR</v>
          </cell>
          <cell r="E13912">
            <v>77.75</v>
          </cell>
        </row>
        <row r="13913">
          <cell r="A13913" t="str">
            <v>SINAPI - S</v>
          </cell>
          <cell r="B13913" t="str">
            <v>ISTEMA NACIONAL DE PESQUISA DE CUSTOS E ÍNDICES DA CONSTRUÇÃO CIVIL</v>
          </cell>
        </row>
        <row r="13914">
          <cell r="A13914" t="str">
            <v>PCI.817.01</v>
          </cell>
          <cell r="B13914" t="e">
            <v>#NAME?</v>
          </cell>
          <cell r="D13914" t="str">
            <v>EM</v>
          </cell>
          <cell r="E13914" t="str">
            <v>06/2016 AS 13:04:4</v>
          </cell>
        </row>
        <row r="13915">
          <cell r="D13915" t="str">
            <v>TA</v>
          </cell>
          <cell r="E13915" t="str">
            <v>TÉCNICA: 13/06/20</v>
          </cell>
        </row>
        <row r="13916">
          <cell r="A13916" t="str">
            <v>ENCARGOS S</v>
          </cell>
          <cell r="B13916" t="str">
            <v>OCIAIS DESONERADOS: 90,80%(HORA)   52,84%(MÊS)</v>
          </cell>
        </row>
        <row r="13917">
          <cell r="A13917" t="str">
            <v>ABRANGÊNCI</v>
          </cell>
          <cell r="B13917" t="str">
            <v>A : NACIONAL                                              LOCALIDADE  : BELO</v>
          </cell>
          <cell r="C13917" t="str">
            <v>HORI</v>
          </cell>
        </row>
        <row r="13918">
          <cell r="A13918" t="str">
            <v>REF.COLETA</v>
          </cell>
          <cell r="B13918" t="str">
            <v>: MEDIANO</v>
          </cell>
          <cell r="D13918" t="str">
            <v>TA</v>
          </cell>
          <cell r="E13918" t="str">
            <v>: 05/2016</v>
          </cell>
        </row>
        <row r="13919">
          <cell r="A13919" t="str">
            <v>CÓDIGO</v>
          </cell>
          <cell r="B13919" t="str">
            <v>|D E S C R I Ç Ã O                                                   |UN</v>
          </cell>
          <cell r="C13919" t="str">
            <v>IDADE</v>
          </cell>
          <cell r="D13919" t="str">
            <v>DE</v>
          </cell>
          <cell r="E13919" t="str">
            <v>|CUSTO TOTA</v>
          </cell>
        </row>
        <row r="13920">
          <cell r="A13920" t="str">
            <v>VÍNCULO...</v>
          </cell>
          <cell r="B13920" t="str">
            <v>..: CAIXA REFERENCIAL</v>
          </cell>
        </row>
        <row r="13921">
          <cell r="A13921" t="str">
            <v>, APLICADO</v>
          </cell>
          <cell r="B13921" t="str">
            <v>EM ÁREAS SECAS SOBRE LAJE, NÃO ADERIDO, ESPESSURA 5CM. AF_0</v>
          </cell>
        </row>
        <row r="13922">
          <cell r="A13922">
            <v>41791</v>
          </cell>
        </row>
        <row r="13923">
          <cell r="A13923">
            <v>87694</v>
          </cell>
          <cell r="B13923" t="str">
            <v>CONTRAPISO EM ARGAMASSA PRONTA, PREPARO MANUAL, APLICADO EM ÁREAS SECA</v>
          </cell>
          <cell r="C13923" t="str">
            <v>M2</v>
          </cell>
          <cell r="D13923" t="str">
            <v>CR</v>
          </cell>
          <cell r="E13923">
            <v>85.4</v>
          </cell>
        </row>
        <row r="13924">
          <cell r="A13924" t="str">
            <v>S SOBRE LA</v>
          </cell>
          <cell r="B13924" t="str">
            <v>JE, NÃO ADERIDO, ESPESSURA 5CM. AF_06/2014</v>
          </cell>
        </row>
        <row r="13925">
          <cell r="A13925">
            <v>87700</v>
          </cell>
          <cell r="B13925" t="str">
            <v>CONTRAPISO EM ARGAMASSA TRAÇO 1:4 (CIMENTO E AREIA), PREPARO MECÂNICO</v>
          </cell>
          <cell r="C13925" t="str">
            <v>M2</v>
          </cell>
          <cell r="D13925" t="str">
            <v>CR</v>
          </cell>
          <cell r="E13925">
            <v>31.44</v>
          </cell>
        </row>
        <row r="13926">
          <cell r="A13926" t="str">
            <v>COM BETONE</v>
          </cell>
          <cell r="B13926" t="str">
            <v>IRA 400 L, APLICADO EM ÁREAS SECAS SOBRE LAJE, NÃO ADERIDO,</v>
          </cell>
        </row>
        <row r="13927">
          <cell r="A13927" t="str">
            <v>ESPESSURA</v>
          </cell>
          <cell r="B13927" t="str">
            <v>6CM. AF_06/2014</v>
          </cell>
        </row>
        <row r="13928">
          <cell r="A13928">
            <v>87702</v>
          </cell>
          <cell r="B13928" t="str">
            <v>CONTRAPISO EM ARGAMASSA TRAÇO 1:4 (CIMENTO E AREIA), PREPARO MANUAL, A</v>
          </cell>
          <cell r="C13928" t="str">
            <v>M2</v>
          </cell>
          <cell r="D13928" t="str">
            <v>CR</v>
          </cell>
          <cell r="E13928">
            <v>35.700000000000003</v>
          </cell>
        </row>
        <row r="13929">
          <cell r="A13929" t="str">
            <v>PLICADO EM</v>
          </cell>
          <cell r="B13929" t="str">
            <v>ÁREAS SECAS SOBRE LAJE, NÃO ADERIDO, ESPESSURA 6CM. AF_06/2</v>
          </cell>
        </row>
        <row r="13930">
          <cell r="A13930">
            <v>14</v>
          </cell>
        </row>
        <row r="13931">
          <cell r="A13931">
            <v>87703</v>
          </cell>
          <cell r="B13931" t="str">
            <v>CONTRAPISO EM ARGAMASSA PRONTA, PREPARO MECÂNICO COM MISTURADOR 300 KG</v>
          </cell>
          <cell r="C13931" t="str">
            <v>M2</v>
          </cell>
          <cell r="D13931" t="str">
            <v>CR</v>
          </cell>
          <cell r="E13931">
            <v>84.43</v>
          </cell>
        </row>
        <row r="13932">
          <cell r="A13932" t="str">
            <v>, APLICADO</v>
          </cell>
          <cell r="B13932" t="str">
            <v>EM ÁREAS SECAS SOBRE LAJE, NÃO ADERIDO, ESPESSURA 6CM. AF_0</v>
          </cell>
        </row>
        <row r="13933">
          <cell r="A13933">
            <v>41791</v>
          </cell>
        </row>
        <row r="13934">
          <cell r="A13934">
            <v>87704</v>
          </cell>
          <cell r="B13934" t="str">
            <v>CONTRAPISO EM ARGAMASSA PRONTA, PREPARO MANUAL, APLICADO EM ÁREAS SECA</v>
          </cell>
          <cell r="C13934" t="str">
            <v>M2</v>
          </cell>
          <cell r="D13934" t="str">
            <v>CR</v>
          </cell>
          <cell r="E13934">
            <v>92.76</v>
          </cell>
        </row>
        <row r="13935">
          <cell r="A13935" t="str">
            <v>S SOBRE LA</v>
          </cell>
          <cell r="B13935" t="str">
            <v>JE, NÃO ADERIDO, ESPESSURA 6CM. AF_06/2014</v>
          </cell>
        </row>
        <row r="13936">
          <cell r="A13936">
            <v>87735</v>
          </cell>
          <cell r="B13936" t="str">
            <v>CONTRAPISO EM ARGAMASSA TRAÇO 1:4 (CIMENTO E AREIA), PREPARO MECÂNICO</v>
          </cell>
          <cell r="C13936" t="str">
            <v>M2</v>
          </cell>
          <cell r="D13936" t="str">
            <v>CR</v>
          </cell>
          <cell r="E13936">
            <v>27.67</v>
          </cell>
        </row>
        <row r="13937">
          <cell r="A13937" t="str">
            <v>COM BETONE</v>
          </cell>
          <cell r="B13937" t="str">
            <v>IRA 400 L, APLICADO EM ÁREAS MOLHADAS SOBRE LAJE, ADERIDO, E</v>
          </cell>
        </row>
        <row r="13938">
          <cell r="A13938" t="str">
            <v>SPESSURA 2</v>
          </cell>
          <cell r="B13938" t="str">
            <v>CM. AF_06/2014</v>
          </cell>
        </row>
        <row r="13939">
          <cell r="A13939">
            <v>87737</v>
          </cell>
          <cell r="B13939" t="str">
            <v>CONTRAPISO EM ARGAMASSA TRAÇO 1:4 (CIMENTO E AREIA), PREPARO MANUAL, A</v>
          </cell>
          <cell r="C13939" t="str">
            <v>M2</v>
          </cell>
          <cell r="D13939" t="str">
            <v>CR</v>
          </cell>
          <cell r="E13939">
            <v>29.67</v>
          </cell>
        </row>
        <row r="13940">
          <cell r="A13940" t="str">
            <v>PLICADO EM</v>
          </cell>
          <cell r="B13940" t="str">
            <v>ÁREAS MOLHADAS SOBRE LAJE, ADERIDO, ESPESSURA 2CM. AF_06/20</v>
          </cell>
        </row>
        <row r="13941">
          <cell r="A13941">
            <v>14</v>
          </cell>
        </row>
        <row r="13942">
          <cell r="A13942">
            <v>87738</v>
          </cell>
          <cell r="B13942" t="str">
            <v>CONTRAPISO EM ARGAMASSA PRONTA, PREPARO MECÂNICO COM MISTURADOR 300 KG</v>
          </cell>
          <cell r="C13942" t="str">
            <v>M2</v>
          </cell>
          <cell r="D13942" t="str">
            <v>CR</v>
          </cell>
          <cell r="E13942">
            <v>52.52</v>
          </cell>
        </row>
        <row r="13943">
          <cell r="A13943" t="str">
            <v>, APLICADO</v>
          </cell>
          <cell r="B13943" t="str">
            <v>EM ÁREAS MOLHADAS SOBRE LAJE, ADERIDO, ESPESSURA 2CM. AF_06</v>
          </cell>
        </row>
        <row r="13944">
          <cell r="A13944" t="str">
            <v>/2014</v>
          </cell>
        </row>
        <row r="13945">
          <cell r="A13945">
            <v>87739</v>
          </cell>
          <cell r="B13945" t="str">
            <v>CONTRAPISO EM ARGAMASSA PRONTA, PREPARO MANUAL, APLICADO EM ÁREAS MOLH</v>
          </cell>
          <cell r="C13945" t="str">
            <v>M2</v>
          </cell>
          <cell r="D13945" t="str">
            <v>CR</v>
          </cell>
          <cell r="E13945">
            <v>56.43</v>
          </cell>
        </row>
        <row r="13946">
          <cell r="A13946" t="str">
            <v>ADAS SOBRE</v>
          </cell>
          <cell r="B13946" t="str">
            <v>LAJE, ADERIDO, ESPESSURA 2CM. AF_06/2014</v>
          </cell>
        </row>
        <row r="13947">
          <cell r="A13947">
            <v>87745</v>
          </cell>
          <cell r="B13947" t="str">
            <v>CONTRAPISO EM ARGAMASSA TRAÇO 1:4 (CIMENTO E AREIA), PREPARO MECÂNICO</v>
          </cell>
          <cell r="C13947" t="str">
            <v>M2</v>
          </cell>
          <cell r="D13947" t="str">
            <v>CR</v>
          </cell>
          <cell r="E13947">
            <v>32.83</v>
          </cell>
        </row>
        <row r="13948">
          <cell r="A13948" t="str">
            <v>COM BETONE</v>
          </cell>
          <cell r="B13948" t="str">
            <v>IRA 400 L, APLICADO EM ÁREAS MOLHADAS SOBRE LAJE, ADERIDO, E</v>
          </cell>
        </row>
        <row r="13949">
          <cell r="A13949" t="str">
            <v>SINAPI - S</v>
          </cell>
          <cell r="B13949" t="str">
            <v>ISTEMA NACIONAL DE PESQUISA DE CUSTOS E ÍNDICES DA CONSTRUÇÃO CIVIL</v>
          </cell>
        </row>
        <row r="13950">
          <cell r="A13950" t="str">
            <v>PCI.817.01</v>
          </cell>
          <cell r="B13950" t="e">
            <v>#NAME?</v>
          </cell>
          <cell r="D13950" t="str">
            <v>EM</v>
          </cell>
          <cell r="E13950" t="str">
            <v>06/2016 AS 13:04:4</v>
          </cell>
        </row>
        <row r="13951">
          <cell r="D13951" t="str">
            <v>TA</v>
          </cell>
          <cell r="E13951" t="str">
            <v>TÉCNICA: 13/06/20</v>
          </cell>
        </row>
        <row r="13952">
          <cell r="A13952" t="str">
            <v>ENCARGOS S</v>
          </cell>
          <cell r="B13952" t="str">
            <v>OCIAIS DESONERADOS: 90,80%(HORA)   52,84%(MÊS)</v>
          </cell>
        </row>
        <row r="13953">
          <cell r="A13953" t="str">
            <v>ABRANGÊNCI</v>
          </cell>
          <cell r="B13953" t="str">
            <v>A : NACIONAL                                              LOCALIDADE  : BELO</v>
          </cell>
          <cell r="C13953" t="str">
            <v>HORI</v>
          </cell>
        </row>
        <row r="13954">
          <cell r="A13954" t="str">
            <v>REF.COLETA</v>
          </cell>
          <cell r="B13954" t="str">
            <v>: MEDIANO</v>
          </cell>
          <cell r="D13954" t="str">
            <v>TA</v>
          </cell>
          <cell r="E13954" t="str">
            <v>: 05/2016</v>
          </cell>
        </row>
        <row r="13955">
          <cell r="A13955" t="str">
            <v>CÓDIGO</v>
          </cell>
          <cell r="B13955" t="str">
            <v>|D E S C R I Ç Ã O                                                   |UN</v>
          </cell>
          <cell r="C13955" t="str">
            <v>IDADE</v>
          </cell>
          <cell r="D13955" t="str">
            <v>DE</v>
          </cell>
          <cell r="E13955" t="str">
            <v>|CUSTO TOTA</v>
          </cell>
        </row>
        <row r="13956">
          <cell r="A13956" t="str">
            <v>VÍNCULO...</v>
          </cell>
          <cell r="B13956" t="str">
            <v>..: CAIXA REFERENCIAL</v>
          </cell>
        </row>
        <row r="13957">
          <cell r="A13957" t="str">
            <v>SPESSURA 3</v>
          </cell>
          <cell r="B13957" t="str">
            <v>CM. AF_06/2014</v>
          </cell>
        </row>
        <row r="13958">
          <cell r="A13958">
            <v>87747</v>
          </cell>
          <cell r="B13958" t="str">
            <v>CONTRAPISO EM ARGAMASSA TRAÇO 1:4 (CIMENTO E AREIA), PREPARO MANUAL, A</v>
          </cell>
          <cell r="C13958" t="str">
            <v>M2</v>
          </cell>
          <cell r="D13958" t="str">
            <v>CR</v>
          </cell>
          <cell r="E13958">
            <v>35.6</v>
          </cell>
        </row>
        <row r="13959">
          <cell r="A13959" t="str">
            <v>PLICADO EM</v>
          </cell>
          <cell r="B13959" t="str">
            <v>ÁREAS MOLHADAS SOBRE LAJE, ADERIDO, ESPESSURA 3CM. AF_06/20</v>
          </cell>
        </row>
        <row r="13960">
          <cell r="A13960">
            <v>14</v>
          </cell>
        </row>
        <row r="13961">
          <cell r="A13961">
            <v>87748</v>
          </cell>
          <cell r="B13961" t="str">
            <v>CONTRAPISO EM ARGAMASSA PRONTA, PREPARO MECÂNICO COM MISTURADOR 300 KG</v>
          </cell>
          <cell r="C13961" t="str">
            <v>M2</v>
          </cell>
          <cell r="D13961" t="str">
            <v>CR</v>
          </cell>
          <cell r="E13961">
            <v>67.38</v>
          </cell>
        </row>
        <row r="13962">
          <cell r="A13962" t="str">
            <v>, APLICADO</v>
          </cell>
          <cell r="B13962" t="str">
            <v>EM ÁREAS MOLHADAS SOBRE LAJE, ADERIDO, ESPESSURA 3CM. AF_06</v>
          </cell>
        </row>
        <row r="13963">
          <cell r="A13963" t="str">
            <v>/2014</v>
          </cell>
        </row>
        <row r="13964">
          <cell r="A13964">
            <v>87749</v>
          </cell>
          <cell r="B13964" t="str">
            <v>CONTRAPISO EM ARGAMASSA PRONTA, PREPARO MANUAL, APLICADO EM ÁREAS MOLH</v>
          </cell>
          <cell r="C13964" t="str">
            <v>M2</v>
          </cell>
          <cell r="D13964" t="str">
            <v>CR</v>
          </cell>
          <cell r="E13964">
            <v>72.81</v>
          </cell>
        </row>
        <row r="13965">
          <cell r="A13965" t="str">
            <v>ADAS SOBRE</v>
          </cell>
          <cell r="B13965" t="str">
            <v>LAJE, ADERIDO, ESPESSURA 3CM. AF_06/2014</v>
          </cell>
        </row>
        <row r="13966">
          <cell r="A13966">
            <v>87755</v>
          </cell>
          <cell r="B13966" t="str">
            <v>CONTRAPISO EM ARGAMASSA TRAÇO 1:4 (CIMENTO E AREIA), PREPARO MECÂNICO</v>
          </cell>
          <cell r="C13966" t="str">
            <v>M2</v>
          </cell>
          <cell r="D13966" t="str">
            <v>CR</v>
          </cell>
          <cell r="E13966">
            <v>29.76</v>
          </cell>
        </row>
        <row r="13967">
          <cell r="A13967" t="str">
            <v>COM BETONE</v>
          </cell>
          <cell r="B13967" t="str">
            <v>IRA 400 L, APLICADO EM ÁREAS MOLHADAS SOBRE IMPERMEABILIZAÇÃ</v>
          </cell>
        </row>
        <row r="13968">
          <cell r="A13968" t="str">
            <v>O, ESPESSU</v>
          </cell>
          <cell r="B13968" t="str">
            <v>RA 3CM. AF_06/2014</v>
          </cell>
        </row>
        <row r="13969">
          <cell r="A13969">
            <v>87757</v>
          </cell>
          <cell r="B13969" t="str">
            <v>CONTRAPISO EM ARGAMASSA TRAÇO 1:4 (CIMENTO E AREIA), PREPARO MANUAL, A</v>
          </cell>
          <cell r="C13969" t="str">
            <v>M2</v>
          </cell>
          <cell r="D13969" t="str">
            <v>CR</v>
          </cell>
          <cell r="E13969">
            <v>32.54</v>
          </cell>
        </row>
        <row r="13970">
          <cell r="A13970" t="str">
            <v>PLICADO EM</v>
          </cell>
          <cell r="B13970" t="str">
            <v>ÁREAS MOLHADAS SOBRE IMPERMEABILIZAÇÃO, ESPESSURA 3CM. AF_0</v>
          </cell>
        </row>
        <row r="13971">
          <cell r="A13971">
            <v>41791</v>
          </cell>
        </row>
        <row r="13972">
          <cell r="A13972">
            <v>87758</v>
          </cell>
          <cell r="B13972" t="str">
            <v>CONTRAPISO EM ARGAMASSA PRONTA, PREPARO MECÂNICO COM MISTURADOR 300 KG</v>
          </cell>
          <cell r="C13972" t="str">
            <v>M2</v>
          </cell>
          <cell r="D13972" t="str">
            <v>CR</v>
          </cell>
          <cell r="E13972">
            <v>64.31</v>
          </cell>
        </row>
        <row r="13973">
          <cell r="A13973" t="str">
            <v>, APLICADO</v>
          </cell>
          <cell r="B13973" t="str">
            <v>EM ÁREAS MOLHADAS SOBRE IMPERMEABILIZAÇÃO, ESPESSURA 3CM. A</v>
          </cell>
        </row>
        <row r="13974">
          <cell r="A13974" t="str">
            <v>F_06/2014</v>
          </cell>
        </row>
        <row r="13975">
          <cell r="A13975">
            <v>87759</v>
          </cell>
          <cell r="B13975" t="str">
            <v>CONTRAPISO EM ARGAMASSA PRONTA, PREPARO MANUAL, APLICADO EM ÁREAS MOLH</v>
          </cell>
          <cell r="C13975" t="str">
            <v>M2</v>
          </cell>
          <cell r="D13975" t="str">
            <v>CR</v>
          </cell>
          <cell r="E13975">
            <v>69.75</v>
          </cell>
        </row>
        <row r="13976">
          <cell r="A13976" t="str">
            <v>ADAS SOBRE</v>
          </cell>
          <cell r="B13976" t="str">
            <v>IMPERMEABILIZAÇÃO, ESPESSURA 3CM. AF_06/2014</v>
          </cell>
        </row>
        <row r="13977">
          <cell r="A13977">
            <v>87765</v>
          </cell>
          <cell r="B13977" t="str">
            <v>CONTRAPISO EM ARGAMASSA TRAÇO 1:4 (CIMENTO E AREIA), PREPARO MECÂNICO</v>
          </cell>
          <cell r="C13977" t="str">
            <v>M2</v>
          </cell>
          <cell r="D13977" t="str">
            <v>CR</v>
          </cell>
          <cell r="E13977">
            <v>33.92</v>
          </cell>
        </row>
        <row r="13978">
          <cell r="A13978" t="str">
            <v>COM BETONE</v>
          </cell>
          <cell r="B13978" t="str">
            <v>IRA 400 L, APLICADO EM ÁREAS MOLHADAS SOBRE IMPERMEABILIZAÇÃ</v>
          </cell>
        </row>
        <row r="13979">
          <cell r="A13979" t="str">
            <v>O, ESPESSU</v>
          </cell>
          <cell r="B13979" t="str">
            <v>RA 4CM. AF_06/2014</v>
          </cell>
        </row>
        <row r="13980">
          <cell r="A13980">
            <v>87767</v>
          </cell>
          <cell r="B13980" t="str">
            <v>CONTRAPISO EM ARGAMASSA TRAÇO 1:4 (CIMENTO E AREIA), PREPARO MANUAL, A</v>
          </cell>
          <cell r="C13980" t="str">
            <v>M2</v>
          </cell>
          <cell r="D13980" t="str">
            <v>CR</v>
          </cell>
          <cell r="E13980">
            <v>37.340000000000003</v>
          </cell>
        </row>
        <row r="13981">
          <cell r="A13981" t="str">
            <v>PLICADO EM</v>
          </cell>
          <cell r="B13981" t="str">
            <v>ÁREAS MOLHADAS SOBRE IMPERMEABILIZAÇÃO, ESPESSURA 4CM. AF_0</v>
          </cell>
        </row>
        <row r="13982">
          <cell r="A13982">
            <v>41791</v>
          </cell>
        </row>
        <row r="13983">
          <cell r="A13983">
            <v>87768</v>
          </cell>
          <cell r="B13983" t="str">
            <v>CONTRAPISO EM ARGAMASSA PRONTA, PREPARO MECÂNICO COM MISTURADOR 300 KG</v>
          </cell>
          <cell r="C13983" t="str">
            <v>M2</v>
          </cell>
          <cell r="D13983" t="str">
            <v>CR</v>
          </cell>
          <cell r="E13983">
            <v>76.41</v>
          </cell>
        </row>
        <row r="13984">
          <cell r="A13984" t="str">
            <v>, APLICADO</v>
          </cell>
          <cell r="B13984" t="str">
            <v>EM ÁREAS MOLHADAS SOBRE IMPERMEABILIZAÇÃO, ESPESSURA 4CM. A</v>
          </cell>
        </row>
        <row r="13985">
          <cell r="A13985" t="str">
            <v>SINAPI - S</v>
          </cell>
          <cell r="B13985" t="str">
            <v>ISTEMA NACIONAL DE PESQUISA DE CUSTOS E ÍNDICES DA CONSTRUÇÃO CIVIL</v>
          </cell>
        </row>
        <row r="13986">
          <cell r="A13986" t="str">
            <v>PCI.817.01</v>
          </cell>
          <cell r="B13986" t="e">
            <v>#NAME?</v>
          </cell>
          <cell r="D13986" t="str">
            <v>EM</v>
          </cell>
          <cell r="E13986" t="str">
            <v>06/2016 AS 13:04:4</v>
          </cell>
        </row>
        <row r="13987">
          <cell r="D13987" t="str">
            <v>TA</v>
          </cell>
          <cell r="E13987" t="str">
            <v>TÉCNICA: 13/06/20</v>
          </cell>
        </row>
        <row r="13988">
          <cell r="A13988" t="str">
            <v>ENCARGOS S</v>
          </cell>
          <cell r="B13988" t="str">
            <v>OCIAIS DESONERADOS: 90,80%(HORA)   52,84%(MÊS)</v>
          </cell>
        </row>
        <row r="13989">
          <cell r="A13989" t="str">
            <v>ABRANGÊNCI</v>
          </cell>
          <cell r="B13989" t="str">
            <v>A : NACIONAL                                              LOCALIDADE  : BELO</v>
          </cell>
          <cell r="C13989" t="str">
            <v>HORI</v>
          </cell>
        </row>
        <row r="13990">
          <cell r="A13990" t="str">
            <v>REF.COLETA</v>
          </cell>
          <cell r="B13990" t="str">
            <v>: MEDIANO</v>
          </cell>
          <cell r="D13990" t="str">
            <v>TA</v>
          </cell>
          <cell r="E13990" t="str">
            <v>: 05/2016</v>
          </cell>
        </row>
        <row r="13991">
          <cell r="A13991" t="str">
            <v>CÓDIGO</v>
          </cell>
          <cell r="B13991" t="str">
            <v>|D E S C R I Ç Ã O                                                   |UN</v>
          </cell>
          <cell r="C13991" t="str">
            <v>IDADE</v>
          </cell>
          <cell r="D13991" t="str">
            <v>DE</v>
          </cell>
          <cell r="E13991" t="str">
            <v>|CUSTO TOTA</v>
          </cell>
        </row>
        <row r="13992">
          <cell r="A13992" t="str">
            <v>VÍNCULO...</v>
          </cell>
          <cell r="B13992" t="str">
            <v>..: CAIXA REFERENCIAL</v>
          </cell>
        </row>
        <row r="13993">
          <cell r="A13993" t="str">
            <v>F_06/2014</v>
          </cell>
        </row>
        <row r="13994">
          <cell r="A13994">
            <v>87769</v>
          </cell>
          <cell r="B13994" t="str">
            <v>CONTRAPISO EM ARGAMASSA PRONTA, PREPARO MANUAL, APLICADO EM ÁREAS MOLH</v>
          </cell>
          <cell r="C13994" t="str">
            <v>M2</v>
          </cell>
          <cell r="D13994" t="str">
            <v>CR</v>
          </cell>
          <cell r="E13994">
            <v>83.09</v>
          </cell>
        </row>
        <row r="13995">
          <cell r="A13995" t="str">
            <v>ADAS SOBRE</v>
          </cell>
          <cell r="B13995" t="str">
            <v>IMPERMEABILIZAÇÃO, ESPESSURA 4CM. AF_06/2014</v>
          </cell>
        </row>
        <row r="13996">
          <cell r="A13996">
            <v>88470</v>
          </cell>
          <cell r="B13996" t="str">
            <v>CONTRAPISO AUTONIVELANTE, APLICADO SOBRE LAJE, NÃO ADERIDO, ESPESSURA</v>
          </cell>
          <cell r="C13996" t="str">
            <v>M2</v>
          </cell>
          <cell r="D13996" t="str">
            <v>CR</v>
          </cell>
          <cell r="E13996">
            <v>16.739999999999998</v>
          </cell>
        </row>
        <row r="13997">
          <cell r="A13997" t="str">
            <v>3CM. AF_06</v>
          </cell>
          <cell r="B13997" t="str">
            <v>/2014</v>
          </cell>
        </row>
        <row r="13998">
          <cell r="A13998">
            <v>88471</v>
          </cell>
          <cell r="B13998" t="str">
            <v>CONTRAPISO AUTONIVELANTE, APLICADO SOBRE LAJE, NÃO ADERIDO, ESPESSURA</v>
          </cell>
          <cell r="C13998" t="str">
            <v>M2</v>
          </cell>
          <cell r="D13998" t="str">
            <v>CR</v>
          </cell>
          <cell r="E13998">
            <v>20.69</v>
          </cell>
        </row>
        <row r="13999">
          <cell r="A13999" t="str">
            <v>4CM. AF_06</v>
          </cell>
          <cell r="B13999" t="str">
            <v>/2014</v>
          </cell>
        </row>
        <row r="14000">
          <cell r="A14000">
            <v>88472</v>
          </cell>
          <cell r="B14000" t="str">
            <v>CONTRAPISO AUTONIVELANTE, APLICADO SOBRE LAJE, NÃO ADERIDO, ESPESSURA</v>
          </cell>
          <cell r="C14000" t="str">
            <v>M2</v>
          </cell>
          <cell r="D14000" t="str">
            <v>CR</v>
          </cell>
          <cell r="E14000">
            <v>23.78</v>
          </cell>
        </row>
        <row r="14001">
          <cell r="A14001" t="str">
            <v>5CM. AF_06</v>
          </cell>
          <cell r="B14001" t="str">
            <v>/2014</v>
          </cell>
        </row>
        <row r="14002">
          <cell r="A14002">
            <v>88476</v>
          </cell>
          <cell r="B14002" t="str">
            <v>CONTRAPISO AUTONIVELANTE, APLICADO SOBRE LAJE, ADERIDO, ESPESSURA 2CM.</v>
          </cell>
          <cell r="C14002" t="str">
            <v>M2</v>
          </cell>
          <cell r="D14002" t="str">
            <v>CR</v>
          </cell>
          <cell r="E14002">
            <v>13.8</v>
          </cell>
        </row>
        <row r="14003">
          <cell r="A14003" t="str">
            <v>AF_06/2014</v>
          </cell>
        </row>
        <row r="14004">
          <cell r="A14004">
            <v>88477</v>
          </cell>
          <cell r="B14004" t="str">
            <v>CONTRAPISO AUTONIVELANTE, APLICADO SOBRE LAJE, ADERIDO, ESPESSURA 3CM.</v>
          </cell>
          <cell r="C14004" t="str">
            <v>M2</v>
          </cell>
          <cell r="D14004" t="str">
            <v>CR</v>
          </cell>
          <cell r="E14004">
            <v>18.87</v>
          </cell>
        </row>
        <row r="14005">
          <cell r="A14005" t="str">
            <v>AF_06/2014</v>
          </cell>
        </row>
        <row r="14006">
          <cell r="A14006">
            <v>88478</v>
          </cell>
          <cell r="B14006" t="str">
            <v>CONTRAPISO AUTONIVELANTE, APLICADO SOBRE LAJE, ADERIDO, ESPESSURA 4CM.</v>
          </cell>
          <cell r="C14006" t="str">
            <v>M2</v>
          </cell>
          <cell r="D14006" t="str">
            <v>CR</v>
          </cell>
          <cell r="E14006">
            <v>22.97</v>
          </cell>
        </row>
        <row r="14007">
          <cell r="A14007" t="str">
            <v>AF_06/2014</v>
          </cell>
        </row>
        <row r="14008">
          <cell r="A14008">
            <v>89047</v>
          </cell>
          <cell r="B14008" t="str">
            <v>(COMPOSIÇÃO REPRESENTATIVA) DO SERVIÇO DE CONTRAPISO EM ARGAMASSA TRAÇ</v>
          </cell>
          <cell r="C14008" t="str">
            <v>M2</v>
          </cell>
          <cell r="D14008" t="str">
            <v>CR</v>
          </cell>
          <cell r="E14008">
            <v>30.38</v>
          </cell>
        </row>
        <row r="14009">
          <cell r="A14009" t="str">
            <v>O 1:4 (CIM</v>
          </cell>
          <cell r="B14009" t="str">
            <v>ENTO E AREIA), PREPARO COM BETONEIRA 400 L, ESPESSURA 4 CM P</v>
          </cell>
        </row>
        <row r="14010">
          <cell r="A14010" t="str">
            <v>ARA ÁREAS</v>
          </cell>
          <cell r="B14010" t="str">
            <v>SECAS E 3 CM PARA ÁREAS MOLHADAS, PARA EDIFICAÇÃO HABITACION</v>
          </cell>
        </row>
        <row r="14011">
          <cell r="A14011" t="str">
            <v>AL MULTIFA</v>
          </cell>
          <cell r="B14011" t="str">
            <v>MILIAR (PRÉDIO). AF_11/2014</v>
          </cell>
        </row>
        <row r="14012">
          <cell r="A14012">
            <v>89172</v>
          </cell>
          <cell r="B14012" t="str">
            <v>(COMPOSIÇÃO REPRESENTATIVA) DO SERVIÇO DE CONTRAPISO EM ARGAMASSA TRAÇ</v>
          </cell>
          <cell r="C14012" t="str">
            <v>M2</v>
          </cell>
          <cell r="D14012" t="str">
            <v>CR</v>
          </cell>
          <cell r="E14012">
            <v>30.4</v>
          </cell>
        </row>
        <row r="14013">
          <cell r="A14013" t="str">
            <v>O 1:4 (CIM</v>
          </cell>
          <cell r="B14013" t="str">
            <v>E AREIA), EM BETONEIRA 400 L, ESPESSURA 4 CM ÁREAS SECAS E</v>
          </cell>
        </row>
        <row r="14014">
          <cell r="A14014" t="str">
            <v>3 CM ÁREAS</v>
          </cell>
          <cell r="B14014" t="str">
            <v>MOLHADAS, PARA EDIFICAÇÃO HABITACIONAL UNIFAMILIAR (CASA) E</v>
          </cell>
        </row>
        <row r="14015">
          <cell r="A14015" t="str">
            <v>EDIFICAÇÃO</v>
          </cell>
          <cell r="B14015" t="str">
            <v>PÚBLICA PADRÃO. AF_11/2014</v>
          </cell>
        </row>
        <row r="14016">
          <cell r="A14016">
            <v>90900</v>
          </cell>
          <cell r="B14016" t="str">
            <v>CONTRAPISO ACÚSTICO EM ARGAMASSA TRAÇO 1:4 (CIMENTO E AREIA), PREPARO</v>
          </cell>
          <cell r="C14016" t="str">
            <v>M2</v>
          </cell>
          <cell r="D14016" t="str">
            <v>CR</v>
          </cell>
          <cell r="E14016">
            <v>48.4</v>
          </cell>
        </row>
        <row r="14017">
          <cell r="A14017" t="str">
            <v>MECÂNICO C</v>
          </cell>
          <cell r="B14017" t="str">
            <v>OM BETONEIRA 400L, APLICADO EM ÁREAS SECAS MENORES QUE 15M2,</v>
          </cell>
        </row>
        <row r="14018">
          <cell r="A14018" t="str">
            <v>ESPESSURA</v>
          </cell>
          <cell r="B14018" t="str">
            <v>5CM. AF_10/2014</v>
          </cell>
        </row>
        <row r="14019">
          <cell r="A14019">
            <v>90902</v>
          </cell>
          <cell r="B14019" t="str">
            <v>CONTRAPISO ACÚSTICO EM ARGAMASSA TRAÇO 1:4 (CIMENTO E AREIA), PREPARO</v>
          </cell>
          <cell r="C14019" t="str">
            <v>M2</v>
          </cell>
          <cell r="D14019" t="str">
            <v>CR</v>
          </cell>
          <cell r="E14019">
            <v>52.31</v>
          </cell>
        </row>
        <row r="14020">
          <cell r="A14020" t="str">
            <v>MANUAL, AP</v>
          </cell>
          <cell r="B14020" t="str">
            <v>LICADO EM ÁREAS SECAS MENORES QUE 15M2, ESPESSURA 5CM. AF_10</v>
          </cell>
        </row>
        <row r="14021">
          <cell r="A14021" t="str">
            <v>SINAPI - S</v>
          </cell>
          <cell r="B14021" t="str">
            <v>ISTEMA NACIONAL DE PESQUISA DE CUSTOS E ÍNDICES DA CONSTRUÇÃO CIVIL</v>
          </cell>
        </row>
        <row r="14022">
          <cell r="A14022" t="str">
            <v>PCI.817.01</v>
          </cell>
          <cell r="B14022" t="e">
            <v>#NAME?</v>
          </cell>
          <cell r="D14022" t="str">
            <v>EM</v>
          </cell>
          <cell r="E14022" t="str">
            <v>06/2016 AS 13:04:4</v>
          </cell>
        </row>
        <row r="14023">
          <cell r="D14023" t="str">
            <v>TA</v>
          </cell>
          <cell r="E14023" t="str">
            <v>TÉCNICA: 13/06/20</v>
          </cell>
        </row>
        <row r="14024">
          <cell r="A14024" t="str">
            <v>ENCARGOS S</v>
          </cell>
          <cell r="B14024" t="str">
            <v>OCIAIS DESONERADOS: 90,80%(HORA)   52,84%(MÊS)</v>
          </cell>
        </row>
        <row r="14025">
          <cell r="A14025" t="str">
            <v>ABRANGÊNCI</v>
          </cell>
          <cell r="B14025" t="str">
            <v>A : NACIONAL                                              LOCALIDADE  : BELO</v>
          </cell>
          <cell r="C14025" t="str">
            <v>HORI</v>
          </cell>
        </row>
        <row r="14026">
          <cell r="A14026" t="str">
            <v>REF.COLETA</v>
          </cell>
          <cell r="B14026" t="str">
            <v>: MEDIANO</v>
          </cell>
          <cell r="D14026" t="str">
            <v>TA</v>
          </cell>
          <cell r="E14026" t="str">
            <v>: 05/2016</v>
          </cell>
        </row>
        <row r="14027">
          <cell r="A14027" t="str">
            <v>CÓDIGO</v>
          </cell>
          <cell r="B14027" t="str">
            <v>|D E S C R I Ç Ã O                                                   |UN</v>
          </cell>
          <cell r="C14027" t="str">
            <v>IDADE</v>
          </cell>
          <cell r="D14027" t="str">
            <v>DE</v>
          </cell>
          <cell r="E14027" t="str">
            <v>|CUSTO TOTA</v>
          </cell>
        </row>
        <row r="14028">
          <cell r="A14028" t="str">
            <v>VÍNCULO...</v>
          </cell>
          <cell r="B14028" t="str">
            <v>..: CAIXA REFERENCIAL</v>
          </cell>
        </row>
        <row r="14029">
          <cell r="A14029" t="str">
            <v>/2014</v>
          </cell>
        </row>
        <row r="14030">
          <cell r="A14030">
            <v>90903</v>
          </cell>
          <cell r="B14030" t="str">
            <v>CONTRAPISO ACÚSTICO EM ARGAMASSA PRONTA, PREPARO MECÂNICO COM MISTURAD</v>
          </cell>
          <cell r="C14030" t="str">
            <v>M2</v>
          </cell>
          <cell r="D14030" t="str">
            <v>CR</v>
          </cell>
          <cell r="E14030">
            <v>97.06</v>
          </cell>
        </row>
        <row r="14031">
          <cell r="A14031" t="str">
            <v>OR 300 KG,</v>
          </cell>
          <cell r="B14031" t="str">
            <v>APLICADO EM ÁREAS SECAS MENORES QUE 15M2, ESPESSURA 5CM. AF</v>
          </cell>
        </row>
        <row r="14032">
          <cell r="A14032" t="str">
            <v>_10/2014</v>
          </cell>
        </row>
        <row r="14033">
          <cell r="A14033">
            <v>90904</v>
          </cell>
          <cell r="B14033" t="str">
            <v>CONTRAPISO ACÚSTICO EM ARGAMASSA PRONTA, PREPARO MANUAL, APLICADO EM Á</v>
          </cell>
          <cell r="C14033" t="str">
            <v>M2</v>
          </cell>
          <cell r="D14033" t="str">
            <v>CR</v>
          </cell>
          <cell r="E14033">
            <v>104.71</v>
          </cell>
        </row>
        <row r="14034">
          <cell r="A14034" t="str">
            <v>REAS SECAS</v>
          </cell>
          <cell r="B14034" t="str">
            <v>MENORES QUE 15M2, ESPESSURA 5CM. AF_10/2014</v>
          </cell>
        </row>
        <row r="14035">
          <cell r="A14035">
            <v>90910</v>
          </cell>
          <cell r="B14035" t="str">
            <v>CONTRAPISO ACÚSTICO EM ARGAMASSA TRAÇO 1:4 (CIMENTO E AREIA), PREPARO</v>
          </cell>
          <cell r="C14035" t="str">
            <v>M2</v>
          </cell>
          <cell r="D14035" t="str">
            <v>CR</v>
          </cell>
          <cell r="E14035">
            <v>51.33</v>
          </cell>
        </row>
        <row r="14036">
          <cell r="A14036" t="str">
            <v>MECÂNICO C</v>
          </cell>
          <cell r="B14036" t="str">
            <v>OM BETONEIRA 400L, APLICADO EM ÁREAS SECAS MENORES QUE 15M2,</v>
          </cell>
        </row>
        <row r="14037">
          <cell r="A14037" t="str">
            <v>ESPESSURA</v>
          </cell>
          <cell r="B14037" t="str">
            <v>6CM. AF_10/2014</v>
          </cell>
        </row>
        <row r="14038">
          <cell r="A14038">
            <v>90912</v>
          </cell>
          <cell r="B14038" t="str">
            <v>CONTRAPISO ACÚSTICO EM ARGAMASSA TRAÇO 1:4 (CIMENTO E AREIA), PREPARO</v>
          </cell>
          <cell r="C14038" t="str">
            <v>M2</v>
          </cell>
          <cell r="D14038" t="str">
            <v>CR</v>
          </cell>
          <cell r="E14038">
            <v>55.58</v>
          </cell>
        </row>
        <row r="14039">
          <cell r="A14039" t="str">
            <v>MANUAL, AP</v>
          </cell>
          <cell r="B14039" t="str">
            <v>LICADO EM ÁREAS SECAS MENORES QUE 15M2, ESPESSURA 6CM. AF_10</v>
          </cell>
        </row>
        <row r="14040">
          <cell r="A14040" t="str">
            <v>/2014</v>
          </cell>
        </row>
        <row r="14041">
          <cell r="A14041">
            <v>90913</v>
          </cell>
          <cell r="B14041" t="str">
            <v>CONTRAPISO ACÚSTICO EM ARGAMASSA PRONTA, PREPARO MECÂNICO COM MISTURAD</v>
          </cell>
          <cell r="C14041" t="str">
            <v>M2</v>
          </cell>
          <cell r="D14041" t="str">
            <v>CR</v>
          </cell>
          <cell r="E14041">
            <v>104.32</v>
          </cell>
        </row>
        <row r="14042">
          <cell r="A14042" t="str">
            <v>OR 300 KG,</v>
          </cell>
          <cell r="B14042" t="str">
            <v>APLICADO EM ÁREAS SECAS MENORES QUE 15M2, ESPESSURA 6CM. AF</v>
          </cell>
        </row>
        <row r="14043">
          <cell r="A14043" t="str">
            <v>_10/2014</v>
          </cell>
        </row>
        <row r="14044">
          <cell r="A14044">
            <v>90914</v>
          </cell>
          <cell r="B14044" t="str">
            <v>CONTRAPISO ACÚSTICO EM ARGAMASSA PRONTA, PREPARO MANUAL, APLICADO EM Á</v>
          </cell>
          <cell r="C14044" t="str">
            <v>M2</v>
          </cell>
          <cell r="D14044" t="str">
            <v>CR</v>
          </cell>
          <cell r="E14044">
            <v>112.65</v>
          </cell>
        </row>
        <row r="14045">
          <cell r="A14045" t="str">
            <v>REAS SECAS</v>
          </cell>
          <cell r="B14045" t="str">
            <v>MENORES QUE 15M2, ESPESSURA 6CM. AF_10/2014</v>
          </cell>
        </row>
        <row r="14046">
          <cell r="A14046">
            <v>90920</v>
          </cell>
          <cell r="B14046" t="str">
            <v>CONTRAPISO ACÚSTICO EM ARGAMASSA TRAÇO 1:4 (CIMENTO E AREIA), PREPARO</v>
          </cell>
          <cell r="C14046" t="str">
            <v>M2</v>
          </cell>
          <cell r="D14046" t="str">
            <v>CR</v>
          </cell>
          <cell r="E14046">
            <v>56.74</v>
          </cell>
        </row>
        <row r="14047">
          <cell r="A14047" t="str">
            <v>MECÂNICO C</v>
          </cell>
          <cell r="B14047" t="str">
            <v>OM BETONEIRA 400L, APLICADO EM ÁREAS SECAS MENORES QUE 15M2,</v>
          </cell>
        </row>
        <row r="14048">
          <cell r="A14048" t="str">
            <v>ESPESSURA</v>
          </cell>
          <cell r="B14048" t="str">
            <v>7CM. AF_10/2014</v>
          </cell>
        </row>
        <row r="14049">
          <cell r="A14049">
            <v>90922</v>
          </cell>
          <cell r="B14049" t="str">
            <v>CONTRAPISO ACÚSTICO EM ARGAMASSA TRAÇO 1:4 (CIMENTO E AREIA), PREPARO</v>
          </cell>
          <cell r="C14049" t="str">
            <v>M2</v>
          </cell>
          <cell r="D14049" t="str">
            <v>CR</v>
          </cell>
          <cell r="E14049">
            <v>61.63</v>
          </cell>
        </row>
        <row r="14050">
          <cell r="A14050" t="str">
            <v>MANUAL, AP</v>
          </cell>
          <cell r="B14050" t="str">
            <v>LICADO EM ÁREAS SECAS MENORES QUE 15M2, ESPESSURA 7CM. AF_10</v>
          </cell>
        </row>
        <row r="14051">
          <cell r="A14051" t="str">
            <v>/2014</v>
          </cell>
        </row>
        <row r="14052">
          <cell r="A14052">
            <v>90923</v>
          </cell>
          <cell r="B14052" t="str">
            <v>CONTRAPISO ACÚSTICO EM ARGAMASSA PRONTA, PREPARO MECÂNICO COM MISTURAD</v>
          </cell>
          <cell r="C14052" t="str">
            <v>M2</v>
          </cell>
          <cell r="D14052" t="str">
            <v>CR</v>
          </cell>
          <cell r="E14052">
            <v>117.66</v>
          </cell>
        </row>
        <row r="14053">
          <cell r="A14053" t="str">
            <v>OR 300 KG,</v>
          </cell>
          <cell r="B14053" t="str">
            <v>APLICADO EM ÁREAS SECAS MENORES QUE 15M2, ESPESSURA 7CM. AF</v>
          </cell>
        </row>
        <row r="14054">
          <cell r="A14054" t="str">
            <v>_10/2014</v>
          </cell>
        </row>
        <row r="14055">
          <cell r="A14055">
            <v>90924</v>
          </cell>
          <cell r="B14055" t="str">
            <v>CONTRAPISO ACÚSTICO EM ARGAMASSA PRONTA, PREPARO MANUAL, APLICADO EM Á</v>
          </cell>
          <cell r="C14055" t="str">
            <v>M2</v>
          </cell>
          <cell r="D14055" t="str">
            <v>CR</v>
          </cell>
          <cell r="E14055">
            <v>127.25</v>
          </cell>
        </row>
        <row r="14056">
          <cell r="A14056" t="str">
            <v>REAS SECAS</v>
          </cell>
          <cell r="B14056" t="str">
            <v>MENORES QUE 15M2, ESPESSURA 7CM. AF_10/2014</v>
          </cell>
        </row>
        <row r="14057">
          <cell r="A14057" t="str">
            <v>SINAPI - S</v>
          </cell>
          <cell r="B14057" t="str">
            <v>ISTEMA NACIONAL DE PESQUISA DE CUSTOS E ÍNDICES DA CONSTRUÇÃO CIVIL</v>
          </cell>
        </row>
        <row r="14058">
          <cell r="A14058" t="str">
            <v>PCI.817.01</v>
          </cell>
          <cell r="B14058" t="e">
            <v>#NAME?</v>
          </cell>
          <cell r="D14058" t="str">
            <v>EM</v>
          </cell>
          <cell r="E14058" t="str">
            <v>06/2016 AS 13:04:4</v>
          </cell>
        </row>
        <row r="14059">
          <cell r="D14059" t="str">
            <v>TA</v>
          </cell>
          <cell r="E14059" t="str">
            <v>TÉCNICA: 13/06/20</v>
          </cell>
        </row>
        <row r="14060">
          <cell r="A14060" t="str">
            <v>ENCARGOS S</v>
          </cell>
          <cell r="B14060" t="str">
            <v>OCIAIS DESONERADOS: 90,80%(HORA)   52,84%(MÊS)</v>
          </cell>
        </row>
        <row r="14061">
          <cell r="A14061" t="str">
            <v>ABRANGÊNCI</v>
          </cell>
          <cell r="B14061" t="str">
            <v>A : NACIONAL                                              LOCALIDADE  : BELO</v>
          </cell>
          <cell r="C14061" t="str">
            <v>HORI</v>
          </cell>
        </row>
        <row r="14062">
          <cell r="A14062" t="str">
            <v>REF.COLETA</v>
          </cell>
          <cell r="B14062" t="str">
            <v>: MEDIANO</v>
          </cell>
          <cell r="D14062" t="str">
            <v>TA</v>
          </cell>
          <cell r="E14062" t="str">
            <v>: 05/2016</v>
          </cell>
        </row>
        <row r="14063">
          <cell r="A14063" t="str">
            <v>CÓDIGO</v>
          </cell>
          <cell r="B14063" t="str">
            <v>|D E S C R I Ç Ã O                                                   |UN</v>
          </cell>
          <cell r="C14063" t="str">
            <v>IDADE</v>
          </cell>
          <cell r="D14063" t="str">
            <v>DE</v>
          </cell>
          <cell r="E14063" t="str">
            <v>|CUSTO TOTA</v>
          </cell>
        </row>
        <row r="14064">
          <cell r="A14064" t="str">
            <v>VÍNCULO...</v>
          </cell>
          <cell r="B14064" t="str">
            <v>..: CAIXA REFERENCIAL</v>
          </cell>
        </row>
        <row r="14065">
          <cell r="A14065">
            <v>90930</v>
          </cell>
          <cell r="B14065" t="str">
            <v>CONTRAPISO ACÚSTICO EM ARGAMASSA TRAÇO 1:4 (CIMENTO E AREIA), PREPARO</v>
          </cell>
          <cell r="C14065" t="str">
            <v>M2</v>
          </cell>
          <cell r="D14065" t="str">
            <v>CR</v>
          </cell>
          <cell r="E14065">
            <v>44.3</v>
          </cell>
        </row>
        <row r="14066">
          <cell r="A14066" t="str">
            <v>MECÂNICO C</v>
          </cell>
          <cell r="B14066" t="str">
            <v>OM BETONEIRA 400L, APLICADO EM ÁREAS SECAS MAIORES QUE 15M2,</v>
          </cell>
        </row>
        <row r="14067">
          <cell r="A14067" t="str">
            <v>ESPESSURA</v>
          </cell>
          <cell r="B14067" t="str">
            <v>5CM. AF_10/2014</v>
          </cell>
        </row>
        <row r="14068">
          <cell r="A14068">
            <v>90932</v>
          </cell>
          <cell r="B14068" t="str">
            <v>CONTRAPISO ACÚSTICO EM ARGAMASSA TRAÇO 1:4 (CIMENTO E AREIA), PREPARO</v>
          </cell>
          <cell r="C14068" t="str">
            <v>M2</v>
          </cell>
          <cell r="D14068" t="str">
            <v>CR</v>
          </cell>
          <cell r="E14068">
            <v>48.21</v>
          </cell>
        </row>
        <row r="14069">
          <cell r="A14069" t="str">
            <v>MANUAL, AP</v>
          </cell>
          <cell r="B14069" t="str">
            <v>LICADO EM ÁREAS SECAS MAIORES QUE 15M2, ESPESSURA 5CM. AF_10</v>
          </cell>
        </row>
        <row r="14070">
          <cell r="A14070" t="str">
            <v>/2014</v>
          </cell>
        </row>
        <row r="14071">
          <cell r="A14071">
            <v>90933</v>
          </cell>
          <cell r="B14071" t="str">
            <v>CONTRAPISO ACÚSTICO EM ARGAMASSA PRONTA, PREPARO MECÂNICO COM MISTURAD</v>
          </cell>
          <cell r="C14071" t="str">
            <v>M2</v>
          </cell>
          <cell r="D14071" t="str">
            <v>CR</v>
          </cell>
          <cell r="E14071">
            <v>92.96</v>
          </cell>
        </row>
        <row r="14072">
          <cell r="A14072" t="str">
            <v>OR 300 KG,</v>
          </cell>
          <cell r="B14072" t="str">
            <v>APLICADO EM ÁREAS SECAS MAIORES QUE 15M2, ESPESSURA 5CM. AF</v>
          </cell>
        </row>
        <row r="14073">
          <cell r="A14073" t="str">
            <v>_10/2014</v>
          </cell>
        </row>
        <row r="14074">
          <cell r="A14074">
            <v>90934</v>
          </cell>
          <cell r="B14074" t="str">
            <v>CONTRAPISO ACÚSTICO EM ARGAMASSA PRONTA, PREPARO MANUAL, APLICADO EM Á</v>
          </cell>
          <cell r="C14074" t="str">
            <v>M2</v>
          </cell>
          <cell r="D14074" t="str">
            <v>CR</v>
          </cell>
          <cell r="E14074">
            <v>100.62</v>
          </cell>
        </row>
        <row r="14075">
          <cell r="A14075" t="str">
            <v>REAS SECAS</v>
          </cell>
          <cell r="B14075" t="str">
            <v>MAIORES QUE 15M2, ESPESSURA 5CM. AF_10/2014</v>
          </cell>
        </row>
        <row r="14076">
          <cell r="A14076">
            <v>90940</v>
          </cell>
          <cell r="B14076" t="str">
            <v>CONTRAPISO ACÚSTICO EM ARGAMASSA TRAÇO 1:4 (CIMENTO E AREIA), PREPARO</v>
          </cell>
          <cell r="C14076" t="str">
            <v>M2</v>
          </cell>
          <cell r="D14076" t="str">
            <v>CR</v>
          </cell>
          <cell r="E14076">
            <v>47.26</v>
          </cell>
        </row>
        <row r="14077">
          <cell r="A14077" t="str">
            <v>MECÂNICO C</v>
          </cell>
          <cell r="B14077" t="str">
            <v>OM BETONEIRA 400L, APLICADO EM ÁREAS SECAS MAIORES QUE 15M2,</v>
          </cell>
        </row>
        <row r="14078">
          <cell r="A14078" t="str">
            <v>ESPESSURA</v>
          </cell>
          <cell r="B14078" t="str">
            <v>6CM. AF_10/2014</v>
          </cell>
        </row>
        <row r="14079">
          <cell r="A14079">
            <v>90942</v>
          </cell>
          <cell r="B14079" t="str">
            <v>CONTRAPISO ACÚSTICO EM ARGAMASSA TRAÇO 1:4 (CIMENTO E AREIA), PREPARO</v>
          </cell>
          <cell r="C14079" t="str">
            <v>M2</v>
          </cell>
          <cell r="D14079" t="str">
            <v>CR</v>
          </cell>
          <cell r="E14079">
            <v>51.51</v>
          </cell>
        </row>
        <row r="14080">
          <cell r="A14080" t="str">
            <v>MANUAL, AP</v>
          </cell>
          <cell r="B14080" t="str">
            <v>LICADO EM ÁREAS SECAS MAIORES QUE 15M2, ESPESSURA 6CM. AF_10</v>
          </cell>
        </row>
        <row r="14081">
          <cell r="A14081" t="str">
            <v>/2014</v>
          </cell>
        </row>
        <row r="14082">
          <cell r="A14082">
            <v>90943</v>
          </cell>
          <cell r="B14082" t="str">
            <v>CONTRAPISO ACÚSTICO EM ARGAMASSA PRONTA, PREPARO MECÂNICO COM MISTURAD</v>
          </cell>
          <cell r="C14082" t="str">
            <v>M2</v>
          </cell>
          <cell r="D14082" t="str">
            <v>CR</v>
          </cell>
          <cell r="E14082">
            <v>100.24</v>
          </cell>
        </row>
        <row r="14083">
          <cell r="A14083" t="str">
            <v>OR 300 KG,</v>
          </cell>
          <cell r="B14083" t="str">
            <v>APLICADO EM ÁREAS SECAS MAIORES QUE 15M2, ESPESSURA 6CM. AF</v>
          </cell>
        </row>
        <row r="14084">
          <cell r="A14084" t="str">
            <v>_10/2014</v>
          </cell>
        </row>
        <row r="14085">
          <cell r="A14085">
            <v>90944</v>
          </cell>
          <cell r="B14085" t="str">
            <v>CONTRAPISO ACÚSTICO EM ARGAMASSA PRONTA, PREPARO MANUAL, APLICADO EM Á</v>
          </cell>
          <cell r="C14085" t="str">
            <v>M2</v>
          </cell>
          <cell r="D14085" t="str">
            <v>CR</v>
          </cell>
          <cell r="E14085">
            <v>108.58</v>
          </cell>
        </row>
        <row r="14086">
          <cell r="A14086" t="str">
            <v>REAS SECAS</v>
          </cell>
          <cell r="B14086" t="str">
            <v>MAIORES QUE 15M2, ESPESSURA 6CM. AF_10/2014</v>
          </cell>
        </row>
        <row r="14087">
          <cell r="A14087">
            <v>90950</v>
          </cell>
          <cell r="B14087" t="str">
            <v>CONTRAPISO ACÚSTICO EM ARGAMASSA TRAÇO 1:4 (CIMENTO E AREIA), PREPARO</v>
          </cell>
          <cell r="C14087" t="str">
            <v>M2</v>
          </cell>
          <cell r="D14087" t="str">
            <v>CR</v>
          </cell>
          <cell r="E14087">
            <v>52.65</v>
          </cell>
        </row>
        <row r="14088">
          <cell r="A14088" t="str">
            <v>MECÂNICO C</v>
          </cell>
          <cell r="B14088" t="str">
            <v>OM BETONEIRA 400L, APLICADO EM ÁREAS SECAS MAIORES QUE 15M2,</v>
          </cell>
        </row>
        <row r="14089">
          <cell r="A14089" t="str">
            <v>ESPESSURA</v>
          </cell>
          <cell r="B14089" t="str">
            <v>7CM. AF_10/2014</v>
          </cell>
        </row>
        <row r="14090">
          <cell r="A14090">
            <v>90952</v>
          </cell>
          <cell r="B14090" t="str">
            <v>CONTRAPISO ACÚSTICO EM ARGAMASSA TRAÇO 1:4 (CIMENTO E AREIA), PREPARO</v>
          </cell>
          <cell r="C14090" t="str">
            <v>M2</v>
          </cell>
          <cell r="D14090" t="str">
            <v>CR</v>
          </cell>
          <cell r="E14090">
            <v>57.54</v>
          </cell>
        </row>
        <row r="14091">
          <cell r="A14091" t="str">
            <v>MANUAL, AP</v>
          </cell>
          <cell r="B14091" t="str">
            <v>LICADO EM ÁREAS SECAS MAIORES QUE 15M2, ESPESSURA 7CM. AF_10</v>
          </cell>
        </row>
        <row r="14092">
          <cell r="A14092" t="str">
            <v>/2014</v>
          </cell>
        </row>
        <row r="14093">
          <cell r="A14093" t="str">
            <v>SINAPI - S</v>
          </cell>
          <cell r="B14093" t="str">
            <v>ISTEMA NACIONAL DE PESQUISA DE CUSTOS E ÍNDICES DA CONSTRUÇÃO CIVIL</v>
          </cell>
        </row>
        <row r="14094">
          <cell r="A14094" t="str">
            <v>PCI.817.01</v>
          </cell>
          <cell r="B14094" t="e">
            <v>#NAME?</v>
          </cell>
          <cell r="D14094" t="str">
            <v>EM</v>
          </cell>
          <cell r="E14094" t="str">
            <v>06/2016 AS 13:04:4</v>
          </cell>
        </row>
        <row r="14095">
          <cell r="D14095" t="str">
            <v>TA</v>
          </cell>
          <cell r="E14095" t="str">
            <v>TÉCNICA: 13/06/20</v>
          </cell>
        </row>
        <row r="14096">
          <cell r="A14096" t="str">
            <v>ENCARGOS S</v>
          </cell>
          <cell r="B14096" t="str">
            <v>OCIAIS DESONERADOS: 90,80%(HORA)   52,84%(MÊS)</v>
          </cell>
        </row>
        <row r="14097">
          <cell r="A14097" t="str">
            <v>ABRANGÊNCI</v>
          </cell>
          <cell r="B14097" t="str">
            <v>A : NACIONAL                                              LOCALIDADE  : BELO</v>
          </cell>
          <cell r="C14097" t="str">
            <v>HORI</v>
          </cell>
        </row>
        <row r="14098">
          <cell r="A14098" t="str">
            <v>REF.COLETA</v>
          </cell>
          <cell r="B14098" t="str">
            <v>: MEDIANO</v>
          </cell>
          <cell r="D14098" t="str">
            <v>TA</v>
          </cell>
          <cell r="E14098" t="str">
            <v>: 05/2016</v>
          </cell>
        </row>
        <row r="14099">
          <cell r="A14099" t="str">
            <v>CÓDIGO</v>
          </cell>
          <cell r="B14099" t="str">
            <v>|D E S C R I Ç Ã O                                                   |UN</v>
          </cell>
          <cell r="C14099" t="str">
            <v>IDADE</v>
          </cell>
          <cell r="D14099" t="str">
            <v>DE</v>
          </cell>
          <cell r="E14099" t="str">
            <v>|CUSTO TOTA</v>
          </cell>
        </row>
        <row r="14100">
          <cell r="A14100" t="str">
            <v>VÍNCULO...</v>
          </cell>
          <cell r="B14100" t="str">
            <v>..: CAIXA REFERENCIAL</v>
          </cell>
        </row>
        <row r="14101">
          <cell r="A14101">
            <v>90953</v>
          </cell>
          <cell r="B14101" t="str">
            <v>CONTRAPISO ACÚSTICO EM ARGAMASSA PRONTA, PREPARO MECÂNICO COM MISTURAD</v>
          </cell>
          <cell r="C14101" t="str">
            <v>M2</v>
          </cell>
          <cell r="D14101" t="str">
            <v>CR</v>
          </cell>
          <cell r="E14101">
            <v>113.57</v>
          </cell>
        </row>
        <row r="14102">
          <cell r="A14102" t="str">
            <v>OR 300 KG,</v>
          </cell>
          <cell r="B14102" t="str">
            <v>APLICADO EM ÁREAS SECAS MAIORES QUE 15M2, ESPESSURA 7CM. AF</v>
          </cell>
        </row>
        <row r="14103">
          <cell r="A14103" t="str">
            <v>_10/2014</v>
          </cell>
        </row>
        <row r="14104">
          <cell r="A14104">
            <v>90954</v>
          </cell>
          <cell r="B14104" t="str">
            <v>CONTRAPISO ACÚSTICO EM ARGAMASSA PRONTA, PREPARO MANUAL, APLICADO EM Á</v>
          </cell>
          <cell r="C14104" t="str">
            <v>M2</v>
          </cell>
          <cell r="D14104" t="str">
            <v>CR</v>
          </cell>
          <cell r="E14104">
            <v>123.15</v>
          </cell>
        </row>
        <row r="14105">
          <cell r="A14105" t="str">
            <v>REAS SECAS</v>
          </cell>
          <cell r="B14105" t="str">
            <v>MAIORES QUE 15M2, ESPESSURA 7CM. AF_10/2014</v>
          </cell>
        </row>
        <row r="14106">
          <cell r="A14106">
            <v>299</v>
          </cell>
          <cell r="B14106" t="str">
            <v>LASTROS (AREIA, BRITA, CASCALHO ETC)</v>
          </cell>
        </row>
        <row r="14107">
          <cell r="A14107">
            <v>73907</v>
          </cell>
          <cell r="B14107" t="str">
            <v>CONTRAPISO/LASTRO CONCRETO</v>
          </cell>
        </row>
        <row r="14108">
          <cell r="A14108" t="str">
            <v>73907/003</v>
          </cell>
          <cell r="B14108" t="str">
            <v>CONTRAPISO/LASTRO DE CONCRETO NAO-ESTRUTURAL, E=5CM, PREPARO COM BETON</v>
          </cell>
          <cell r="C14108" t="str">
            <v>M2</v>
          </cell>
          <cell r="D14108" t="str">
            <v>CR</v>
          </cell>
          <cell r="E14108">
            <v>24.58</v>
          </cell>
        </row>
        <row r="14109">
          <cell r="A14109" t="str">
            <v>EIRA</v>
          </cell>
        </row>
        <row r="14110">
          <cell r="A14110" t="str">
            <v>73907/006</v>
          </cell>
          <cell r="B14110" t="str">
            <v>LASTRO DE CONCRETO, ESPESSURA 3CM, PREPARO MECANICO</v>
          </cell>
          <cell r="C14110" t="str">
            <v>M2</v>
          </cell>
          <cell r="D14110" t="str">
            <v>CR</v>
          </cell>
          <cell r="E14110">
            <v>16.29</v>
          </cell>
        </row>
        <row r="14111">
          <cell r="A14111">
            <v>74048</v>
          </cell>
          <cell r="B14111" t="str">
            <v>CONTRAPISO/LASTRO CONCRETO C/IMPERMEABILIZACAO</v>
          </cell>
        </row>
        <row r="14112">
          <cell r="A14112" t="str">
            <v>74048/007</v>
          </cell>
          <cell r="B14112" t="str">
            <v>LASTRO DE CONCRETO, ESPESSURA 3 CM, PREPARO MECANICO, INCLUSO ADITIVO</v>
          </cell>
          <cell r="C14112" t="str">
            <v>M2</v>
          </cell>
          <cell r="D14112" t="str">
            <v>CR</v>
          </cell>
          <cell r="E14112">
            <v>18.91</v>
          </cell>
        </row>
        <row r="14113">
          <cell r="A14113" t="str">
            <v>IMPERMEABI</v>
          </cell>
          <cell r="B14113" t="str">
            <v>LIZANTE</v>
          </cell>
        </row>
        <row r="14114">
          <cell r="A14114">
            <v>308</v>
          </cell>
          <cell r="B14114" t="str">
            <v>RODAPE VINILICO/BORRACHA</v>
          </cell>
        </row>
        <row r="14115">
          <cell r="A14115">
            <v>72189</v>
          </cell>
          <cell r="B14115" t="str">
            <v>RODAPE VINILICO ALTURA 5CM, ESPESSURA 1MM, FIXADO COM COLA</v>
          </cell>
          <cell r="C14115" t="str">
            <v>M</v>
          </cell>
          <cell r="D14115" t="str">
            <v>CR</v>
          </cell>
          <cell r="E14115">
            <v>24.7</v>
          </cell>
        </row>
        <row r="14116">
          <cell r="A14116">
            <v>72190</v>
          </cell>
          <cell r="B14116" t="str">
            <v>RODAPE BORRACHA LISO, ALTURA = 7CM, ESPESSURA = 2 MM, PARA ARGAMASSA</v>
          </cell>
          <cell r="C14116" t="str">
            <v>M</v>
          </cell>
          <cell r="D14116" t="str">
            <v>CR</v>
          </cell>
          <cell r="E14116">
            <v>29.92</v>
          </cell>
        </row>
        <row r="14117">
          <cell r="A14117" t="str">
            <v>REVE</v>
          </cell>
          <cell r="B14117" t="str">
            <v>REVESTIMENTO E TRATAMENTO DE SUPERFICIES</v>
          </cell>
        </row>
        <row r="14118">
          <cell r="A14118">
            <v>106</v>
          </cell>
          <cell r="B14118" t="str">
            <v>CHAPISCO</v>
          </cell>
        </row>
        <row r="14119">
          <cell r="A14119">
            <v>74199</v>
          </cell>
          <cell r="B14119" t="str">
            <v>CHAPISCO RUSTICO/PAREDES ARG CIM/AREIA 1:3 E=2,0CM</v>
          </cell>
        </row>
        <row r="14120">
          <cell r="A14120" t="str">
            <v>74199/001</v>
          </cell>
          <cell r="B14120" t="str">
            <v>CHAPISCO RUSTICO TRACO 1:3 (CIMENTO E AREIA GROSSA), ESPESSURA 2CM, PR</v>
          </cell>
          <cell r="C14120" t="str">
            <v>M2</v>
          </cell>
          <cell r="D14120" t="str">
            <v>CR</v>
          </cell>
          <cell r="E14120">
            <v>24.05</v>
          </cell>
        </row>
        <row r="14121">
          <cell r="A14121" t="str">
            <v>EPARO MANU</v>
          </cell>
          <cell r="B14121" t="str">
            <v>AL DA ARGAMASSA</v>
          </cell>
        </row>
        <row r="14122">
          <cell r="A14122">
            <v>87871</v>
          </cell>
          <cell r="B14122" t="str">
            <v>CHAPISCO APLICADO SOMENTE EM ESTRUTURAS DE CONCRETO EM ALVENARIAS INTE</v>
          </cell>
          <cell r="C14122" t="str">
            <v>M2</v>
          </cell>
          <cell r="D14122" t="str">
            <v>CR</v>
          </cell>
          <cell r="E14122">
            <v>13.79</v>
          </cell>
        </row>
        <row r="14123">
          <cell r="A14123" t="str">
            <v>RNAS, COM</v>
          </cell>
          <cell r="B14123" t="str">
            <v>DESEMPENADEIRA DENTADA. ARGAMASSA INDUSTRIALIZADA COM PREPAR</v>
          </cell>
        </row>
        <row r="14124">
          <cell r="A14124" t="str">
            <v>O MANUAL.</v>
          </cell>
          <cell r="B14124" t="str">
            <v>AF_06/2014</v>
          </cell>
        </row>
        <row r="14125">
          <cell r="A14125">
            <v>87872</v>
          </cell>
          <cell r="B14125" t="str">
            <v>CHAPISCO APLICADO SOMENTE EM ESTRUTURAS DE CONCRETO EM ALVENARIAS INTE</v>
          </cell>
          <cell r="C14125" t="str">
            <v>M2</v>
          </cell>
          <cell r="D14125" t="str">
            <v>CR</v>
          </cell>
          <cell r="E14125">
            <v>13.34</v>
          </cell>
        </row>
        <row r="14126">
          <cell r="A14126" t="str">
            <v>RNAS, COM</v>
          </cell>
          <cell r="B14126" t="str">
            <v>DESEMPENADEIRA DENTADA.  ARGAMASSA INDUSTRIALIZADA COM PREPA</v>
          </cell>
        </row>
        <row r="14127">
          <cell r="A14127" t="str">
            <v>RO EM MIST</v>
          </cell>
          <cell r="B14127" t="str">
            <v>URADOR 300 KG. AF_06/2014</v>
          </cell>
        </row>
        <row r="14128">
          <cell r="A14128">
            <v>87873</v>
          </cell>
          <cell r="B14128" t="str">
            <v>CHAPISCO APLICADO EM ALVENARIAS E ESTRUTURAS DE CONCRETO INTERNAS, COM</v>
          </cell>
          <cell r="C14128" t="str">
            <v>M2</v>
          </cell>
          <cell r="D14128" t="str">
            <v>CR</v>
          </cell>
          <cell r="E14128">
            <v>3.54</v>
          </cell>
        </row>
        <row r="14129">
          <cell r="A14129" t="str">
            <v>SINAPI - S</v>
          </cell>
          <cell r="B14129" t="str">
            <v>ISTEMA NACIONAL DE PESQUISA DE CUSTOS E ÍNDICES DA CONSTRUÇÃO CIVIL</v>
          </cell>
        </row>
        <row r="14130">
          <cell r="A14130" t="str">
            <v>PCI.817.01</v>
          </cell>
          <cell r="B14130" t="e">
            <v>#NAME?</v>
          </cell>
          <cell r="D14130" t="str">
            <v>EM</v>
          </cell>
          <cell r="E14130" t="str">
            <v>06/2016 AS 13:04:4</v>
          </cell>
        </row>
        <row r="14131">
          <cell r="D14131" t="str">
            <v>TA</v>
          </cell>
          <cell r="E14131" t="str">
            <v>TÉCNICA: 13/06/20</v>
          </cell>
        </row>
        <row r="14132">
          <cell r="A14132" t="str">
            <v>ENCARGOS S</v>
          </cell>
          <cell r="B14132" t="str">
            <v>OCIAIS DESONERADOS: 90,80%(HORA)   52,84%(MÊS)</v>
          </cell>
        </row>
        <row r="14133">
          <cell r="A14133" t="str">
            <v>ABRANGÊNCI</v>
          </cell>
          <cell r="B14133" t="str">
            <v>A : NACIONAL                                              LOCALIDADE  : BELO</v>
          </cell>
          <cell r="C14133" t="str">
            <v>HORI</v>
          </cell>
        </row>
        <row r="14134">
          <cell r="A14134" t="str">
            <v>REF.COLETA</v>
          </cell>
          <cell r="B14134" t="str">
            <v>: MEDIANO</v>
          </cell>
          <cell r="D14134" t="str">
            <v>TA</v>
          </cell>
          <cell r="E14134" t="str">
            <v>: 05/2016</v>
          </cell>
        </row>
        <row r="14135">
          <cell r="A14135" t="str">
            <v>CÓDIGO</v>
          </cell>
          <cell r="B14135" t="str">
            <v>|D E S C R I Ç Ã O                                                   |UN</v>
          </cell>
          <cell r="C14135" t="str">
            <v>IDADE</v>
          </cell>
          <cell r="D14135" t="str">
            <v>DE</v>
          </cell>
          <cell r="E14135" t="str">
            <v>|CUSTO TOTA</v>
          </cell>
        </row>
        <row r="14136">
          <cell r="A14136" t="str">
            <v>VÍNCULO...</v>
          </cell>
          <cell r="B14136" t="str">
            <v>..: CAIXA REFERENCIAL</v>
          </cell>
        </row>
        <row r="14137">
          <cell r="A14137" t="str">
            <v>ROLO PARA</v>
          </cell>
          <cell r="B14137" t="str">
            <v>TEXTURA ACRÍLICA.  ARGAMASSA TRAÇO 1:4 E EMULSÃO POLIMÉRICA</v>
          </cell>
        </row>
        <row r="14138">
          <cell r="A14138" t="str">
            <v>(ADESIVO)</v>
          </cell>
          <cell r="B14138" t="str">
            <v>COM PREPARO MANUAL. AF_06/2014</v>
          </cell>
        </row>
        <row r="14139">
          <cell r="A14139">
            <v>87874</v>
          </cell>
          <cell r="B14139" t="str">
            <v>CHAPISCO APLICADO EM ALVENARIAS E ESTRUTURAS DE CONCRETO INTERNAS, COM</v>
          </cell>
          <cell r="C14139" t="str">
            <v>M2</v>
          </cell>
          <cell r="D14139" t="str">
            <v>CR</v>
          </cell>
          <cell r="E14139">
            <v>3.46</v>
          </cell>
        </row>
        <row r="14140">
          <cell r="A14140" t="str">
            <v>ROLO PARA</v>
          </cell>
          <cell r="B14140" t="str">
            <v>TEXTURA ACRÍLICA.  ARGAMASSA TRAÇO 1:4 E EMULSÃO POLIMÉRICA</v>
          </cell>
        </row>
        <row r="14141">
          <cell r="A14141" t="str">
            <v>(ADESIVO)</v>
          </cell>
          <cell r="B14141" t="str">
            <v>COM PREPARO EM BETONEIRA 400L. AF_06/2014</v>
          </cell>
        </row>
        <row r="14142">
          <cell r="A14142">
            <v>87876</v>
          </cell>
          <cell r="B14142" t="str">
            <v>CHAPISCO APLICADO EM ALVENARIAS E ESTRUTURAS DE CONCRETO INTERNAS, COM</v>
          </cell>
          <cell r="C14142" t="str">
            <v>M2</v>
          </cell>
          <cell r="D14142" t="str">
            <v>CR</v>
          </cell>
          <cell r="E14142">
            <v>7.45</v>
          </cell>
        </row>
        <row r="14143">
          <cell r="A14143" t="str">
            <v>ROLO PARA</v>
          </cell>
          <cell r="B14143" t="str">
            <v>TEXTURA ACRÍLICA.  ARGAMASSA INDUSTRIALIZADA COM PREPARO MA</v>
          </cell>
        </row>
        <row r="14144">
          <cell r="A14144" t="str">
            <v>NUAL. AF_0</v>
          </cell>
          <cell r="B14144">
            <v>41791</v>
          </cell>
        </row>
        <row r="14145">
          <cell r="A14145">
            <v>87877</v>
          </cell>
          <cell r="B14145" t="str">
            <v>CHAPISCO APLICADO EM ALVENARIAS E ESTRUTURAS DE CONCRETO INTERNAS, COM</v>
          </cell>
          <cell r="C14145" t="str">
            <v>M2</v>
          </cell>
          <cell r="D14145" t="str">
            <v>CR</v>
          </cell>
          <cell r="E14145">
            <v>7.25</v>
          </cell>
        </row>
        <row r="14146">
          <cell r="A14146" t="str">
            <v>ROLO PARA</v>
          </cell>
          <cell r="B14146" t="str">
            <v>TEXTURA ACRÍLICA.  ARGAMASSA INDUSTRIALIZADA COM PREPARO EM</v>
          </cell>
        </row>
        <row r="14147">
          <cell r="A14147" t="str">
            <v>MISTURADOR</v>
          </cell>
          <cell r="B14147" t="str">
            <v>300 KG. AF_06/2014</v>
          </cell>
        </row>
        <row r="14148">
          <cell r="A14148">
            <v>87878</v>
          </cell>
          <cell r="B14148" t="str">
            <v>CHAPISCO APLICADO EM ALVENARIAS E ESTRUTURAS DE CONCRETO INTERNAS, COM</v>
          </cell>
          <cell r="C14148" t="str">
            <v>M2</v>
          </cell>
          <cell r="D14148" t="str">
            <v>CR</v>
          </cell>
          <cell r="E14148">
            <v>2.8</v>
          </cell>
        </row>
        <row r="14149">
          <cell r="A14149" t="str">
            <v>COLHER DE</v>
          </cell>
          <cell r="B14149" t="str">
            <v>PEDREIRO.  ARGAMASSA TRAÇO 1:3 COM PREPARO MANUAL. AF_06/20</v>
          </cell>
        </row>
        <row r="14150">
          <cell r="A14150">
            <v>14</v>
          </cell>
        </row>
        <row r="14151">
          <cell r="A14151">
            <v>87879</v>
          </cell>
          <cell r="B14151" t="str">
            <v>CHAPISCO APLICADO EM ALVENARIAS E ESTRUTURAS DE CONCRETO INTERNAS, COM</v>
          </cell>
          <cell r="C14151" t="str">
            <v>M2</v>
          </cell>
          <cell r="D14151" t="str">
            <v>CR</v>
          </cell>
          <cell r="E14151">
            <v>2.5099999999999998</v>
          </cell>
        </row>
        <row r="14152">
          <cell r="A14152" t="str">
            <v>COLHER DE</v>
          </cell>
          <cell r="B14152" t="str">
            <v>PEDREIRO.  ARGAMASSA TRAÇO 1:3 COM PREPARO EM BETONEIRA 400</v>
          </cell>
        </row>
        <row r="14153">
          <cell r="A14153" t="str">
            <v>L. AF_06/2</v>
          </cell>
          <cell r="B14153">
            <v>14</v>
          </cell>
        </row>
        <row r="14154">
          <cell r="A14154">
            <v>87881</v>
          </cell>
          <cell r="B14154" t="str">
            <v>CHAPISCO APLICADO NO TETO, COM ROLO PARA TEXTURA ACRÍLICA. ARGAMASSA T</v>
          </cell>
          <cell r="C14154" t="str">
            <v>M2</v>
          </cell>
          <cell r="D14154" t="str">
            <v>CR</v>
          </cell>
          <cell r="E14154">
            <v>3.47</v>
          </cell>
        </row>
        <row r="14155">
          <cell r="A14155" t="str">
            <v>RAÇO 1:4 E</v>
          </cell>
          <cell r="B14155" t="str">
            <v>EMULSÃO POLIMÉRICA (ADESIVO) COM PREPARO MANUAL. AF_06/2014</v>
          </cell>
        </row>
        <row r="14156">
          <cell r="A14156">
            <v>87882</v>
          </cell>
          <cell r="B14156" t="str">
            <v>CHAPISCO APLICADO NO TETO, COM ROLO PARA TEXTURA ACRÍLICA. ARGAMASSA T</v>
          </cell>
          <cell r="C14156" t="str">
            <v>M2</v>
          </cell>
          <cell r="D14156" t="str">
            <v>CR</v>
          </cell>
          <cell r="E14156">
            <v>3.39</v>
          </cell>
        </row>
        <row r="14157">
          <cell r="A14157" t="str">
            <v>RAÇO 1:4 E</v>
          </cell>
          <cell r="B14157" t="str">
            <v>EMULSÃO POLIMÉRICA (ADESIVO) COM PREPARO EM BETONEIRA 400L.</v>
          </cell>
        </row>
        <row r="14158">
          <cell r="A14158" t="str">
            <v>AF_06/2014</v>
          </cell>
        </row>
        <row r="14159">
          <cell r="A14159">
            <v>87884</v>
          </cell>
          <cell r="B14159" t="str">
            <v>CHAPISCO APLICADO NO TETO, COM ROLO PARA TEXTURA ACRÍLICA. ARGAMASSA I</v>
          </cell>
          <cell r="C14159" t="str">
            <v>M2</v>
          </cell>
          <cell r="D14159" t="str">
            <v>CR</v>
          </cell>
          <cell r="E14159">
            <v>7.38</v>
          </cell>
        </row>
        <row r="14160">
          <cell r="A14160" t="str">
            <v>NDUSTRIALI</v>
          </cell>
          <cell r="B14160" t="str">
            <v>ZADA COM PREPARO MANUAL. AF_06/2014</v>
          </cell>
        </row>
        <row r="14161">
          <cell r="A14161">
            <v>87885</v>
          </cell>
          <cell r="B14161" t="str">
            <v>CHAPISCO APLICADO NO TETO, COM ROLO PARA TEXTURA ACRÍLICA. ARGAMASSA I</v>
          </cell>
          <cell r="C14161" t="str">
            <v>M2</v>
          </cell>
          <cell r="D14161" t="str">
            <v>CR</v>
          </cell>
          <cell r="E14161">
            <v>7.18</v>
          </cell>
        </row>
        <row r="14162">
          <cell r="A14162" t="str">
            <v>NDUSTRIALI</v>
          </cell>
          <cell r="B14162" t="str">
            <v>ZADA COM PREPARO EM MISTURADOR 300 KG. AF_06/2014</v>
          </cell>
        </row>
        <row r="14163">
          <cell r="A14163">
            <v>87886</v>
          </cell>
          <cell r="B14163" t="str">
            <v>CHAPISCO APLICADO NO TETO, COM DESEMPENADEIRA DENTADA. ARGAMASSA INDUS</v>
          </cell>
          <cell r="C14163" t="str">
            <v>M2</v>
          </cell>
          <cell r="D14163" t="str">
            <v>CR</v>
          </cell>
          <cell r="E14163">
            <v>17.93</v>
          </cell>
        </row>
        <row r="14164">
          <cell r="A14164" t="str">
            <v>TRIALIZADA</v>
          </cell>
          <cell r="B14164" t="str">
            <v>COM PREPARO MANUAL. AF_06/2014</v>
          </cell>
        </row>
        <row r="14165">
          <cell r="A14165" t="str">
            <v>SINAPI - S</v>
          </cell>
          <cell r="B14165" t="str">
            <v>ISTEMA NACIONAL DE PESQUISA DE CUSTOS E ÍNDICES DA CONSTRUÇÃO CIVIL</v>
          </cell>
        </row>
        <row r="14166">
          <cell r="A14166" t="str">
            <v>PCI.817.01</v>
          </cell>
          <cell r="B14166" t="e">
            <v>#NAME?</v>
          </cell>
          <cell r="D14166" t="str">
            <v>EM</v>
          </cell>
          <cell r="E14166" t="str">
            <v>06/2016 AS 13:04:4</v>
          </cell>
        </row>
        <row r="14167">
          <cell r="D14167" t="str">
            <v>TA</v>
          </cell>
          <cell r="E14167" t="str">
            <v>TÉCNICA: 13/06/20</v>
          </cell>
        </row>
        <row r="14168">
          <cell r="A14168" t="str">
            <v>ENCARGOS S</v>
          </cell>
          <cell r="B14168" t="str">
            <v>OCIAIS DESONERADOS: 90,80%(HORA)   52,84%(MÊS)</v>
          </cell>
        </row>
        <row r="14169">
          <cell r="A14169" t="str">
            <v>ABRANGÊNCI</v>
          </cell>
          <cell r="B14169" t="str">
            <v>A : NACIONAL                                              LOCALIDADE  : BELO</v>
          </cell>
          <cell r="C14169" t="str">
            <v>HORI</v>
          </cell>
        </row>
        <row r="14170">
          <cell r="A14170" t="str">
            <v>REF.COLETA</v>
          </cell>
          <cell r="B14170" t="str">
            <v>: MEDIANO</v>
          </cell>
          <cell r="D14170" t="str">
            <v>TA</v>
          </cell>
          <cell r="E14170" t="str">
            <v>: 05/2016</v>
          </cell>
        </row>
        <row r="14171">
          <cell r="A14171" t="str">
            <v>CÓDIGO</v>
          </cell>
          <cell r="B14171" t="str">
            <v>|D E S C R I Ç Ã O                                                   |UN</v>
          </cell>
          <cell r="C14171" t="str">
            <v>IDADE</v>
          </cell>
          <cell r="D14171" t="str">
            <v>DE</v>
          </cell>
          <cell r="E14171" t="str">
            <v>|CUSTO TOTA</v>
          </cell>
        </row>
        <row r="14172">
          <cell r="A14172" t="str">
            <v>VÍNCULO...</v>
          </cell>
          <cell r="B14172" t="str">
            <v>..: CAIXA REFERENCIAL</v>
          </cell>
        </row>
        <row r="14173">
          <cell r="A14173">
            <v>87887</v>
          </cell>
          <cell r="B14173" t="str">
            <v>CHAPISCO APLICADO NO TETO, COM DESEMPENADEIRA DENTADA. ARGAMASSA INDUS</v>
          </cell>
          <cell r="C14173" t="str">
            <v>M2</v>
          </cell>
          <cell r="D14173" t="str">
            <v>CR</v>
          </cell>
          <cell r="E14173">
            <v>17.47</v>
          </cell>
        </row>
        <row r="14174">
          <cell r="A14174" t="str">
            <v>TRIALIZADA</v>
          </cell>
          <cell r="B14174" t="str">
            <v>COM PREPARO EM MISTURADOR 300 KG. AF_06/2014</v>
          </cell>
        </row>
        <row r="14175">
          <cell r="A14175">
            <v>87888</v>
          </cell>
          <cell r="B14175" t="str">
            <v>CHAPISCO APLICADO EM ALVENARIA (SEM PRESENÇA DE VÃOS) E ESTRUTURAS DE</v>
          </cell>
          <cell r="C14175" t="str">
            <v>M2</v>
          </cell>
          <cell r="D14175" t="str">
            <v>CR</v>
          </cell>
          <cell r="E14175">
            <v>4.4000000000000004</v>
          </cell>
        </row>
        <row r="14176">
          <cell r="A14176" t="str">
            <v>CONCRETO D</v>
          </cell>
          <cell r="B14176" t="str">
            <v>E FACHADA, COM ROLO PARA TEXTURA ACRÍLICA.  ARGAMASSA TRAÇO</v>
          </cell>
        </row>
        <row r="14177">
          <cell r="A14177" t="str">
            <v>1:4 E EMUL</v>
          </cell>
          <cell r="B14177" t="str">
            <v>SÃO POLIMÉRICA (ADESIVO) COM PREPARO MANUAL. AF_06/2014</v>
          </cell>
        </row>
        <row r="14178">
          <cell r="A14178">
            <v>87889</v>
          </cell>
          <cell r="B14178" t="str">
            <v>CHAPISCO APLICADO EM ALVENARIA (SEM PRESENÇA DE VÃOS) E ESTRUTURAS DE</v>
          </cell>
          <cell r="C14178" t="str">
            <v>M2</v>
          </cell>
          <cell r="D14178" t="str">
            <v>CR</v>
          </cell>
          <cell r="E14178">
            <v>4.3099999999999996</v>
          </cell>
        </row>
        <row r="14179">
          <cell r="A14179" t="str">
            <v>CONCRETO D</v>
          </cell>
          <cell r="B14179" t="str">
            <v>E FACHADA, COM ROLO PARA TEXTURA ACRÍLICA.  ARGAMASSA TRAÇO</v>
          </cell>
        </row>
        <row r="14180">
          <cell r="A14180" t="str">
            <v>1:4 E EMUL</v>
          </cell>
          <cell r="B14180" t="str">
            <v>SÃO POLIMÉRICA (ADESIVO) COM PREPARO EM BETONEIRA 400L. AF_0</v>
          </cell>
        </row>
        <row r="14181">
          <cell r="A14181">
            <v>41791</v>
          </cell>
        </row>
        <row r="14182">
          <cell r="A14182">
            <v>87891</v>
          </cell>
          <cell r="B14182" t="str">
            <v>CHAPISCO APLICADO EM ALVENARIA (SEM PRESENÇA DE VÃOS) E ESTRUTURAS DE</v>
          </cell>
          <cell r="C14182" t="str">
            <v>M2</v>
          </cell>
          <cell r="D14182" t="str">
            <v>CR</v>
          </cell>
          <cell r="E14182">
            <v>8.31</v>
          </cell>
        </row>
        <row r="14183">
          <cell r="A14183" t="str">
            <v>CONCRETO D</v>
          </cell>
          <cell r="B14183" t="str">
            <v>E FACHADA, COM ROLO PARA TEXTURA ACRÍLICA.  ARGAMASSA INDUST</v>
          </cell>
        </row>
        <row r="14184">
          <cell r="A14184" t="str">
            <v>RIALIZADA</v>
          </cell>
          <cell r="B14184" t="str">
            <v>COM PREPARO MANUAL. AF_06/2014</v>
          </cell>
        </row>
        <row r="14185">
          <cell r="A14185">
            <v>87892</v>
          </cell>
          <cell r="B14185" t="str">
            <v>CHAPISCO APLICADO EM ALVENARIA (SEM PRESENÇA DE VÃOS) E ESTRUTURAS DE</v>
          </cell>
          <cell r="C14185" t="str">
            <v>M2</v>
          </cell>
          <cell r="D14185" t="str">
            <v>CR</v>
          </cell>
          <cell r="E14185">
            <v>8.1</v>
          </cell>
        </row>
        <row r="14186">
          <cell r="A14186" t="str">
            <v>CONCRETO D</v>
          </cell>
          <cell r="B14186" t="str">
            <v>E FACHADA, COM ROLO PARA TEXTURA ACRÍLICA.  ARGAMASSA INDUST</v>
          </cell>
        </row>
        <row r="14187">
          <cell r="A14187" t="str">
            <v>RIALIZADA</v>
          </cell>
          <cell r="B14187" t="str">
            <v>COM PREPARO EM MISTURADOR 300 KG. AF_06/2014</v>
          </cell>
        </row>
        <row r="14188">
          <cell r="A14188">
            <v>87893</v>
          </cell>
          <cell r="B14188" t="str">
            <v>CHAPISCO APLICADO EM ALVENARIA (SEM PRESENÇA DE VÃOS) E ESTRUTURAS DE</v>
          </cell>
          <cell r="C14188" t="str">
            <v>M2</v>
          </cell>
          <cell r="D14188" t="str">
            <v>CR</v>
          </cell>
          <cell r="E14188">
            <v>4.28</v>
          </cell>
        </row>
        <row r="14189">
          <cell r="A14189" t="str">
            <v>CONCRETO D</v>
          </cell>
          <cell r="B14189" t="str">
            <v>E FACHADA, COM COLHER DE PEDREIRO.  ARGAMASSA TRAÇO 1:3 COM</v>
          </cell>
        </row>
        <row r="14190">
          <cell r="A14190" t="str">
            <v>PREPARO MA</v>
          </cell>
          <cell r="B14190" t="str">
            <v>NUAL. AF_06/2014</v>
          </cell>
        </row>
        <row r="14191">
          <cell r="A14191">
            <v>87894</v>
          </cell>
          <cell r="B14191" t="str">
            <v>CHAPISCO APLICADO EM ALVENARIA (SEM PRESENÇA DE VÃOS) E ESTRUTURAS DE</v>
          </cell>
          <cell r="C14191" t="str">
            <v>M2</v>
          </cell>
          <cell r="D14191" t="str">
            <v>CR</v>
          </cell>
          <cell r="E14191">
            <v>4</v>
          </cell>
        </row>
        <row r="14192">
          <cell r="A14192" t="str">
            <v>CONCRETO D</v>
          </cell>
          <cell r="B14192" t="str">
            <v>E FACHADA, COM COLHER DE PEDREIRO.  ARGAMASSA TRAÇO 1:3 COM</v>
          </cell>
        </row>
        <row r="14193">
          <cell r="A14193" t="str">
            <v>PREPARO EM</v>
          </cell>
          <cell r="B14193" t="str">
            <v>BETONEIRA 400L. AF_06/2014</v>
          </cell>
        </row>
        <row r="14194">
          <cell r="A14194">
            <v>87896</v>
          </cell>
          <cell r="B14194" t="str">
            <v>CHAPISCO APLICADO EM ALVENARIA (SEM PRESENÇA DE VÃOS) E ESTRUTURAS DE</v>
          </cell>
          <cell r="C14194" t="str">
            <v>M2</v>
          </cell>
          <cell r="D14194" t="str">
            <v>CR</v>
          </cell>
          <cell r="E14194">
            <v>3.98</v>
          </cell>
        </row>
        <row r="14195">
          <cell r="A14195" t="str">
            <v>CONCRETO D</v>
          </cell>
          <cell r="B14195" t="str">
            <v>E FACHADA, COM EQUIPAMENTO DE PROJEÇÃO.  ARGAMASSA TRAÇO 1:3</v>
          </cell>
        </row>
        <row r="14196">
          <cell r="A14196" t="str">
            <v>COM PREPAR</v>
          </cell>
          <cell r="B14196" t="str">
            <v>O MANUAL. AF_06/2014</v>
          </cell>
        </row>
        <row r="14197">
          <cell r="A14197">
            <v>87897</v>
          </cell>
          <cell r="B14197" t="str">
            <v>CHAPISCO APLICADO EM ALVENARIA (SEM PRESENÇA DE VÃOS) E ESTRUTURAS DE</v>
          </cell>
          <cell r="C14197" t="str">
            <v>M2</v>
          </cell>
          <cell r="D14197" t="str">
            <v>CR</v>
          </cell>
          <cell r="E14197">
            <v>3.69</v>
          </cell>
        </row>
        <row r="14198">
          <cell r="A14198" t="str">
            <v>CONCRETO D</v>
          </cell>
          <cell r="B14198" t="str">
            <v>E FACHADA, COM EQUIPAMENTO DE PROJEÇÃO.  ARGAMASSA TRAÇO 1:3</v>
          </cell>
        </row>
        <row r="14199">
          <cell r="A14199" t="str">
            <v>COM PREPAR</v>
          </cell>
          <cell r="B14199" t="str">
            <v>O EM BETONEIRA 400 L. AF_06/2014</v>
          </cell>
        </row>
        <row r="14200">
          <cell r="A14200">
            <v>87899</v>
          </cell>
          <cell r="B14200" t="str">
            <v>CHAPISCO APLICADO EM ALVENARIA (COM PRESENÇA DE VÃOS) E ESTRUTURAS DE</v>
          </cell>
          <cell r="C14200" t="str">
            <v>M2</v>
          </cell>
          <cell r="D14200" t="str">
            <v>CR</v>
          </cell>
          <cell r="E14200">
            <v>5.16</v>
          </cell>
        </row>
        <row r="14201">
          <cell r="A14201" t="str">
            <v>SINAPI - S</v>
          </cell>
          <cell r="B14201" t="str">
            <v>ISTEMA NACIONAL DE PESQUISA DE CUSTOS E ÍNDICES DA CONSTRUÇÃO CIVIL</v>
          </cell>
        </row>
        <row r="14202">
          <cell r="A14202" t="str">
            <v>PCI.817.01</v>
          </cell>
          <cell r="B14202" t="e">
            <v>#NAME?</v>
          </cell>
          <cell r="D14202" t="str">
            <v>EM</v>
          </cell>
          <cell r="E14202" t="str">
            <v>06/2016 AS 13:04:4</v>
          </cell>
        </row>
        <row r="14203">
          <cell r="D14203" t="str">
            <v>TA</v>
          </cell>
          <cell r="E14203" t="str">
            <v>TÉCNICA: 13/06/20</v>
          </cell>
        </row>
        <row r="14204">
          <cell r="A14204" t="str">
            <v>ENCARGOS S</v>
          </cell>
          <cell r="B14204" t="str">
            <v>OCIAIS DESONERADOS: 90,80%(HORA)   52,84%(MÊS)</v>
          </cell>
        </row>
        <row r="14205">
          <cell r="A14205" t="str">
            <v>ABRANGÊNCI</v>
          </cell>
          <cell r="B14205" t="str">
            <v>A : NACIONAL                                              LOCALIDADE  : BELO</v>
          </cell>
          <cell r="C14205" t="str">
            <v>HORI</v>
          </cell>
        </row>
        <row r="14206">
          <cell r="A14206" t="str">
            <v>REF.COLETA</v>
          </cell>
          <cell r="B14206" t="str">
            <v>: MEDIANO</v>
          </cell>
          <cell r="D14206" t="str">
            <v>TA</v>
          </cell>
          <cell r="E14206" t="str">
            <v>: 05/2016</v>
          </cell>
        </row>
        <row r="14207">
          <cell r="A14207" t="str">
            <v>CÓDIGO</v>
          </cell>
          <cell r="B14207" t="str">
            <v>|D E S C R I Ç Ã O                                                   |UN</v>
          </cell>
          <cell r="C14207" t="str">
            <v>IDADE</v>
          </cell>
          <cell r="D14207" t="str">
            <v>DE</v>
          </cell>
          <cell r="E14207" t="str">
            <v>|CUSTO TOTA</v>
          </cell>
        </row>
        <row r="14208">
          <cell r="A14208" t="str">
            <v>VÍNCULO...</v>
          </cell>
          <cell r="B14208" t="str">
            <v>..: CAIXA REFERENCIAL</v>
          </cell>
        </row>
        <row r="14209">
          <cell r="A14209" t="str">
            <v>CONCRETO D</v>
          </cell>
          <cell r="B14209" t="str">
            <v>E FACHADA, COM ROLO PARA TEXTURA ACRÍLICA.  ARGAMASSA TRAÇO</v>
          </cell>
        </row>
        <row r="14210">
          <cell r="A14210" t="str">
            <v>1:4 E EMUL</v>
          </cell>
          <cell r="B14210" t="str">
            <v>SÃO POLIMÉRICA (ADESIVO) COM PREPARO MANUAL. AF_06/2014</v>
          </cell>
        </row>
        <row r="14211">
          <cell r="A14211">
            <v>87900</v>
          </cell>
          <cell r="B14211" t="str">
            <v>CHAPISCO APLICADO EM ALVENARIA (COM PRESENÇA DE VÃOS) E ESTRUTURAS DE</v>
          </cell>
          <cell r="C14211" t="str">
            <v>M2</v>
          </cell>
          <cell r="D14211" t="str">
            <v>CR</v>
          </cell>
          <cell r="E14211">
            <v>5.07</v>
          </cell>
        </row>
        <row r="14212">
          <cell r="A14212" t="str">
            <v>CONCRETO D</v>
          </cell>
          <cell r="B14212" t="str">
            <v>E FACHADA, COM ROLO PARA TEXTURA ACRÍLICA.  ARGAMASSA TRAÇO</v>
          </cell>
        </row>
        <row r="14213">
          <cell r="A14213" t="str">
            <v>1:4 E EMUL</v>
          </cell>
          <cell r="B14213" t="str">
            <v>SÃO POLIMÉRICA (ADESIVO) COM PREPARO EM BETONEIRA 400L. AF_0</v>
          </cell>
        </row>
        <row r="14214">
          <cell r="A14214">
            <v>41791</v>
          </cell>
        </row>
        <row r="14215">
          <cell r="A14215">
            <v>87902</v>
          </cell>
          <cell r="B14215" t="str">
            <v>CHAPISCO APLICADO EM ALVENARIA (COM PRESENÇA DE VÃOS) E ESTRUTURAS DE</v>
          </cell>
          <cell r="C14215" t="str">
            <v>M2</v>
          </cell>
          <cell r="D14215" t="str">
            <v>CR</v>
          </cell>
          <cell r="E14215">
            <v>9.07</v>
          </cell>
        </row>
        <row r="14216">
          <cell r="A14216" t="str">
            <v>CONCRETO D</v>
          </cell>
          <cell r="B14216" t="str">
            <v>E FACHADA, COM ROLO PARA TEXTURA ACRÍLICA.  ARGAMASSA INDUST</v>
          </cell>
        </row>
        <row r="14217">
          <cell r="A14217" t="str">
            <v>RIALIZADA</v>
          </cell>
          <cell r="B14217" t="str">
            <v>COM PREPARO MANUAL. AF_06/2014</v>
          </cell>
        </row>
        <row r="14218">
          <cell r="A14218">
            <v>87903</v>
          </cell>
          <cell r="B14218" t="str">
            <v>CHAPISCO APLICADO EM ALVENARIA (COM PRESENÇA DE VÃOS) E ESTRUTURAS DE</v>
          </cell>
          <cell r="C14218" t="str">
            <v>M2</v>
          </cell>
          <cell r="D14218" t="str">
            <v>CR</v>
          </cell>
          <cell r="E14218">
            <v>8.86</v>
          </cell>
        </row>
        <row r="14219">
          <cell r="A14219" t="str">
            <v>CONCRETO D</v>
          </cell>
          <cell r="B14219" t="str">
            <v>E FACHADA, COM ROLO PARA TEXTURA ACRÍLICA.  ARGAMASSA INDUST</v>
          </cell>
        </row>
        <row r="14220">
          <cell r="A14220" t="str">
            <v>RIALIZADA</v>
          </cell>
          <cell r="B14220" t="str">
            <v>COM PREPARO EM MISTURADOR 300 KG. AF_06/2014</v>
          </cell>
        </row>
        <row r="14221">
          <cell r="A14221">
            <v>87904</v>
          </cell>
          <cell r="B14221" t="str">
            <v>CHAPISCO APLICADO EM ALVENARIA (COM PRESENÇA DE VÃOS) E ESTRUTURAS DE</v>
          </cell>
          <cell r="C14221" t="str">
            <v>M2</v>
          </cell>
          <cell r="D14221" t="str">
            <v>CR</v>
          </cell>
          <cell r="E14221">
            <v>5.55</v>
          </cell>
        </row>
        <row r="14222">
          <cell r="A14222" t="str">
            <v>CONCRETO D</v>
          </cell>
          <cell r="B14222" t="str">
            <v>E FACHADA, COM COLHER DE PEDREIRO.  ARGAMASSA TRAÇO 1:3 COM</v>
          </cell>
        </row>
        <row r="14223">
          <cell r="A14223" t="str">
            <v>PREPARO MA</v>
          </cell>
          <cell r="B14223" t="str">
            <v>NUAL. AF_06/2014</v>
          </cell>
        </row>
        <row r="14224">
          <cell r="A14224">
            <v>87905</v>
          </cell>
          <cell r="B14224" t="str">
            <v>CHAPISCO APLICADO EM ALVENARIA (COM PRESENÇA DE VÃOS) E ESTRUTURAS DE</v>
          </cell>
          <cell r="C14224" t="str">
            <v>M2</v>
          </cell>
          <cell r="D14224" t="str">
            <v>CR</v>
          </cell>
          <cell r="E14224">
            <v>5.26</v>
          </cell>
        </row>
        <row r="14225">
          <cell r="A14225" t="str">
            <v>CONCRETO D</v>
          </cell>
          <cell r="B14225" t="str">
            <v>E FACHADA, COM COLHER DE PEDREIRO.  ARGAMASSA TRAÇO 1:3 COM</v>
          </cell>
        </row>
        <row r="14226">
          <cell r="A14226" t="str">
            <v>PREPARO EM</v>
          </cell>
          <cell r="B14226" t="str">
            <v>BETONEIRA 400L. AF_06/2014</v>
          </cell>
        </row>
        <row r="14227">
          <cell r="A14227">
            <v>87907</v>
          </cell>
          <cell r="B14227" t="str">
            <v>CHAPISCO APLICADO EM ALVENARIA (COM PRESENÇA DE VÃOS) E ESTRUTURAS DE</v>
          </cell>
          <cell r="C14227" t="str">
            <v>M2</v>
          </cell>
          <cell r="D14227" t="str">
            <v>CR</v>
          </cell>
          <cell r="E14227">
            <v>5.1100000000000003</v>
          </cell>
        </row>
        <row r="14228">
          <cell r="A14228" t="str">
            <v>CONCRETO D</v>
          </cell>
          <cell r="B14228" t="str">
            <v>E FACHADA, COM EQUIPAMENTO DE PROJEÇÃO.  ARGAMASSA TRAÇO 1:3</v>
          </cell>
        </row>
        <row r="14229">
          <cell r="A14229" t="str">
            <v>COM PREPAR</v>
          </cell>
          <cell r="B14229" t="str">
            <v>O MANUAL. AF_06/2014</v>
          </cell>
        </row>
        <row r="14230">
          <cell r="A14230">
            <v>87908</v>
          </cell>
          <cell r="B14230" t="str">
            <v>CHAPISCO APLICADO EM ALVENARIA (COM PRESENÇA DE VÃOS) E ESTRUTURAS DE</v>
          </cell>
          <cell r="C14230" t="str">
            <v>M2</v>
          </cell>
          <cell r="D14230" t="str">
            <v>CR</v>
          </cell>
          <cell r="E14230">
            <v>4.82</v>
          </cell>
        </row>
        <row r="14231">
          <cell r="A14231" t="str">
            <v>CONCRETO D</v>
          </cell>
          <cell r="B14231" t="str">
            <v>E FACHADA, COM EQUIPAMENTO DE PROJEÇÃO.  ARGAMASSA TRAÇO 1:3</v>
          </cell>
        </row>
        <row r="14232">
          <cell r="A14232" t="str">
            <v>COM PREPAR</v>
          </cell>
          <cell r="B14232" t="str">
            <v>O EM BETONEIRA 400 L. AF_06/2014</v>
          </cell>
        </row>
        <row r="14233">
          <cell r="A14233">
            <v>87910</v>
          </cell>
          <cell r="B14233" t="str">
            <v>CHAPISCO APLICADO SOMENTE NA ESTRUTURA DE CONCRETO DA FACHADA, COM DES</v>
          </cell>
          <cell r="C14233" t="str">
            <v>M2</v>
          </cell>
          <cell r="D14233" t="str">
            <v>CR</v>
          </cell>
          <cell r="E14233">
            <v>17.690000000000001</v>
          </cell>
        </row>
        <row r="14234">
          <cell r="A14234" t="str">
            <v>EMPENADEIR</v>
          </cell>
          <cell r="B14234" t="str">
            <v>A DENTADA. ARGAMASSA INDUSTRIALIZADA COM PREPARO MANUAL. AF_</v>
          </cell>
        </row>
        <row r="14235">
          <cell r="A14235">
            <v>41791</v>
          </cell>
        </row>
        <row r="14236">
          <cell r="A14236">
            <v>87911</v>
          </cell>
          <cell r="B14236" t="str">
            <v>CHAPISCO APLICADO SOMENTE NA ESTRUTURA DE CONCRETO DA FACHADA, COM DES</v>
          </cell>
          <cell r="C14236" t="str">
            <v>M2</v>
          </cell>
          <cell r="D14236" t="str">
            <v>CR</v>
          </cell>
          <cell r="E14236">
            <v>17.239999999999998</v>
          </cell>
        </row>
        <row r="14237">
          <cell r="A14237" t="str">
            <v>SINAPI - S</v>
          </cell>
          <cell r="B14237" t="str">
            <v>ISTEMA NACIONAL DE PESQUISA DE CUSTOS E ÍNDICES DA CONSTRUÇÃO CIVIL</v>
          </cell>
        </row>
        <row r="14238">
          <cell r="A14238" t="str">
            <v>PCI.817.01</v>
          </cell>
          <cell r="B14238" t="e">
            <v>#NAME?</v>
          </cell>
          <cell r="D14238" t="str">
            <v>EM</v>
          </cell>
          <cell r="E14238" t="str">
            <v>06/2016 AS 13:04:4</v>
          </cell>
        </row>
        <row r="14239">
          <cell r="D14239" t="str">
            <v>TA</v>
          </cell>
          <cell r="E14239" t="str">
            <v>TÉCNICA: 13/06/20</v>
          </cell>
        </row>
        <row r="14240">
          <cell r="A14240" t="str">
            <v>ENCARGOS S</v>
          </cell>
          <cell r="B14240" t="str">
            <v>OCIAIS DESONERADOS: 90,80%(HORA)   52,84%(MÊS)</v>
          </cell>
        </row>
        <row r="14241">
          <cell r="A14241" t="str">
            <v>ABRANGÊNCI</v>
          </cell>
          <cell r="B14241" t="str">
            <v>A : NACIONAL                                              LOCALIDADE  : BELO</v>
          </cell>
          <cell r="C14241" t="str">
            <v>HORI</v>
          </cell>
        </row>
        <row r="14242">
          <cell r="A14242" t="str">
            <v>REF.COLETA</v>
          </cell>
          <cell r="B14242" t="str">
            <v>: MEDIANO</v>
          </cell>
          <cell r="D14242" t="str">
            <v>TA</v>
          </cell>
          <cell r="E14242" t="str">
            <v>: 05/2016</v>
          </cell>
        </row>
        <row r="14243">
          <cell r="A14243" t="str">
            <v>CÓDIGO</v>
          </cell>
          <cell r="B14243" t="str">
            <v>|D E S C R I Ç Ã O                                                   |UN</v>
          </cell>
          <cell r="C14243" t="str">
            <v>IDADE</v>
          </cell>
          <cell r="D14243" t="str">
            <v>DE</v>
          </cell>
          <cell r="E14243" t="str">
            <v>|CUSTO TOTA</v>
          </cell>
        </row>
        <row r="14244">
          <cell r="A14244" t="str">
            <v>VÍNCULO...</v>
          </cell>
          <cell r="B14244" t="str">
            <v>..: CAIXA REFERENCIAL</v>
          </cell>
        </row>
        <row r="14245">
          <cell r="A14245" t="str">
            <v>EMPENADEIR</v>
          </cell>
          <cell r="B14245" t="str">
            <v>A DENTADA. ARGAMASSA INDUSTRIALIZADA COM PREPARO EM MISTURAD</v>
          </cell>
        </row>
        <row r="14246">
          <cell r="A14246" t="str">
            <v>OR 300 KG.</v>
          </cell>
          <cell r="B14246" t="str">
            <v>AF_06/2014</v>
          </cell>
        </row>
        <row r="14247">
          <cell r="A14247">
            <v>107</v>
          </cell>
          <cell r="B14247" t="str">
            <v>EMBOCO</v>
          </cell>
        </row>
        <row r="14248">
          <cell r="A14248" t="str">
            <v>5991     B</v>
          </cell>
          <cell r="B14248" t="str">
            <v>ARRA LISA COM ARGAMASSA TRACO 1:4 (CIMENTO E AREIA GROSSA), ESPESSURA</v>
          </cell>
          <cell r="C14248" t="str">
            <v>M2</v>
          </cell>
          <cell r="D14248" t="str">
            <v>CR</v>
          </cell>
          <cell r="E14248">
            <v>32.85</v>
          </cell>
        </row>
        <row r="14249">
          <cell r="A14249" t="str">
            <v>2,0CM, INC</v>
          </cell>
          <cell r="B14249" t="str">
            <v>LUSO ADITIVO IMPERMEABILIZANTE, PREPARO MECANICO DA ARGAMAS</v>
          </cell>
        </row>
        <row r="14250">
          <cell r="A14250" t="str">
            <v>SA</v>
          </cell>
        </row>
        <row r="14251">
          <cell r="A14251" t="str">
            <v>5997     B</v>
          </cell>
          <cell r="B14251" t="str">
            <v>ARRA LISA COM ARGAMASSA TRACO 1:4 (CIMENTO E AREIA GROSSA), ESPESSURA</v>
          </cell>
          <cell r="C14251" t="str">
            <v>M2</v>
          </cell>
          <cell r="D14251" t="str">
            <v>CR</v>
          </cell>
          <cell r="E14251">
            <v>31.11</v>
          </cell>
        </row>
        <row r="14252">
          <cell r="A14252" t="str">
            <v>2,0CM, PRE</v>
          </cell>
          <cell r="B14252" t="str">
            <v>PARO MECANICO DA ARGAMASSA</v>
          </cell>
        </row>
        <row r="14253">
          <cell r="A14253">
            <v>84023</v>
          </cell>
          <cell r="B14253" t="str">
            <v>BARRA LISA TRACO 1:3 (CIMENTO E AREIA MEDIA), ESPESSURA 1,5CM, PREPARO</v>
          </cell>
          <cell r="C14253" t="str">
            <v>M2</v>
          </cell>
          <cell r="D14253" t="str">
            <v>CR</v>
          </cell>
          <cell r="E14253">
            <v>30.51</v>
          </cell>
        </row>
        <row r="14254">
          <cell r="A14254" t="str">
            <v>MANUAL DA</v>
          </cell>
          <cell r="B14254" t="str">
            <v>ARGAMASSA</v>
          </cell>
        </row>
        <row r="14255">
          <cell r="A14255">
            <v>84024</v>
          </cell>
          <cell r="B14255" t="str">
            <v>BARRA LISA TRACO 1:3 (CIMENTO E AREIA MEDIA), ESPESSURA 1,0CM, PREPARO</v>
          </cell>
          <cell r="C14255" t="str">
            <v>M2</v>
          </cell>
          <cell r="D14255" t="str">
            <v>CR</v>
          </cell>
          <cell r="E14255">
            <v>28.68</v>
          </cell>
        </row>
        <row r="14256">
          <cell r="A14256" t="str">
            <v>MANUAL DA</v>
          </cell>
          <cell r="B14256" t="str">
            <v>ARGAMASSA</v>
          </cell>
        </row>
        <row r="14257">
          <cell r="A14257">
            <v>84026</v>
          </cell>
          <cell r="B14257" t="str">
            <v>BARRA LISA TRACO 1:4 (CIMENTO E AREIA MEDIA), ESPESSURA 2,0CM, PREPARO</v>
          </cell>
          <cell r="C14257" t="str">
            <v>M2</v>
          </cell>
          <cell r="D14257" t="str">
            <v>CR</v>
          </cell>
          <cell r="E14257">
            <v>36.119999999999997</v>
          </cell>
        </row>
        <row r="14258">
          <cell r="A14258" t="str">
            <v>MANUAL DA</v>
          </cell>
          <cell r="B14258" t="str">
            <v>ARGAMASSA</v>
          </cell>
        </row>
        <row r="14259">
          <cell r="A14259">
            <v>84027</v>
          </cell>
          <cell r="B14259" t="str">
            <v>BARRA LISA TRACO 1:3 (CIMENTO E AREIA MEDIA), ESPESSURA 0,5CM, PREPARO</v>
          </cell>
          <cell r="C14259" t="str">
            <v>M2</v>
          </cell>
          <cell r="D14259" t="str">
            <v>CR</v>
          </cell>
          <cell r="E14259">
            <v>24.11</v>
          </cell>
        </row>
        <row r="14260">
          <cell r="A14260" t="str">
            <v>MANUAL DA</v>
          </cell>
          <cell r="B14260" t="str">
            <v>ARGAMASSA</v>
          </cell>
        </row>
        <row r="14261">
          <cell r="A14261">
            <v>84028</v>
          </cell>
          <cell r="B14261" t="str">
            <v>BARRA LISA TRACO 1:4 (CIMENTO E AREIA MEDIA), COM CORANTE AMARELO, ESP</v>
          </cell>
          <cell r="C14261" t="str">
            <v>M2</v>
          </cell>
          <cell r="D14261" t="str">
            <v>CR</v>
          </cell>
          <cell r="E14261">
            <v>41.33</v>
          </cell>
        </row>
        <row r="14262">
          <cell r="A14262" t="str">
            <v>ESSURA 2,0</v>
          </cell>
          <cell r="B14262" t="str">
            <v>CM, PREPARO MANUAL DA ARGAMASSA</v>
          </cell>
        </row>
        <row r="14263">
          <cell r="A14263">
            <v>84072</v>
          </cell>
          <cell r="B14263" t="str">
            <v>BARRA LISA TRACO 1:3 (CIMENTO E AREIA MEDIA NAO PENEIRADA), INCLUSO AD</v>
          </cell>
          <cell r="C14263" t="str">
            <v>M2</v>
          </cell>
          <cell r="D14263" t="str">
            <v>CR</v>
          </cell>
          <cell r="E14263">
            <v>24.49</v>
          </cell>
        </row>
        <row r="14264">
          <cell r="A14264" t="str">
            <v>ITIVO IMPE</v>
          </cell>
          <cell r="B14264" t="str">
            <v>RMEABILIZANTE, ESPESSURA 0,5CM, PREPARO MANUAL DA ARGAMASSA</v>
          </cell>
        </row>
        <row r="14265">
          <cell r="A14265">
            <v>87411</v>
          </cell>
          <cell r="B14265" t="str">
            <v>APLICAÇÃO MANUAL DE GESSO DESEMPENADO (SEM TALISCAS) EM TETO DE AMBIEN</v>
          </cell>
          <cell r="C14265" t="str">
            <v>M2</v>
          </cell>
          <cell r="D14265" t="str">
            <v>CR</v>
          </cell>
          <cell r="E14265">
            <v>10.94</v>
          </cell>
        </row>
        <row r="14266">
          <cell r="A14266" t="str">
            <v>TES DE ÁRE</v>
          </cell>
          <cell r="B14266" t="str">
            <v>A MAIOR QUE 10M², ESPESSURA DE 0,5CM. AF_06/2014</v>
          </cell>
        </row>
        <row r="14267">
          <cell r="A14267">
            <v>87412</v>
          </cell>
          <cell r="B14267" t="str">
            <v>APLICAÇÃO MANUAL DE GESSO DESEMPENADO (SEM TALISCAS) EM TETO DE AMBIEN</v>
          </cell>
          <cell r="C14267" t="str">
            <v>M2</v>
          </cell>
          <cell r="D14267" t="str">
            <v>CR</v>
          </cell>
          <cell r="E14267">
            <v>14.81</v>
          </cell>
        </row>
        <row r="14268">
          <cell r="A14268" t="str">
            <v>TES DE ÁRE</v>
          </cell>
          <cell r="B14268" t="str">
            <v>A ENTRE 5M² E 10M², ESPESSURA DE 0,5CM. AF_06/2014</v>
          </cell>
        </row>
        <row r="14269">
          <cell r="A14269">
            <v>87413</v>
          </cell>
          <cell r="B14269" t="str">
            <v>APLICAÇÃO MANUAL DE GESSO DESEMPENADO (SEM TALISCAS) EM TETO DE AMBIEN</v>
          </cell>
          <cell r="C14269" t="str">
            <v>M2</v>
          </cell>
          <cell r="D14269" t="str">
            <v>CR</v>
          </cell>
          <cell r="E14269">
            <v>17.02</v>
          </cell>
        </row>
        <row r="14270">
          <cell r="A14270" t="str">
            <v>TES DE ÁRE</v>
          </cell>
          <cell r="B14270" t="str">
            <v>A MENOR QUE 5M², ESPESSURA DE 0,5CM. AF_06/2014</v>
          </cell>
        </row>
        <row r="14271">
          <cell r="A14271">
            <v>87414</v>
          </cell>
          <cell r="B14271" t="str">
            <v>APLICAÇÃO MANUAL DE GESSO DESEMPENADO (SEM TALISCAS) EM TETO DE AMBIEN</v>
          </cell>
          <cell r="C14271" t="str">
            <v>M2</v>
          </cell>
          <cell r="D14271" t="str">
            <v>CR</v>
          </cell>
          <cell r="E14271">
            <v>16.79</v>
          </cell>
        </row>
        <row r="14272">
          <cell r="A14272" t="str">
            <v>TES DE ÁRE</v>
          </cell>
          <cell r="B14272" t="str">
            <v>A MAIOR QUE 10M², ESPESSURA DE 1,0CM. AF_06/2014</v>
          </cell>
        </row>
        <row r="14273">
          <cell r="A14273" t="str">
            <v>SINAPI - S</v>
          </cell>
          <cell r="B14273" t="str">
            <v>ISTEMA NACIONAL DE PESQUISA DE CUSTOS E ÍNDICES DA CONSTRUÇÃO CIVIL</v>
          </cell>
        </row>
        <row r="14274">
          <cell r="A14274" t="str">
            <v>PCI.817.01</v>
          </cell>
          <cell r="B14274" t="e">
            <v>#NAME?</v>
          </cell>
          <cell r="D14274" t="str">
            <v>EM</v>
          </cell>
          <cell r="E14274" t="str">
            <v>06/2016 AS 13:04:4</v>
          </cell>
        </row>
        <row r="14275">
          <cell r="D14275" t="str">
            <v>TA</v>
          </cell>
          <cell r="E14275" t="str">
            <v>TÉCNICA: 13/06/20</v>
          </cell>
        </row>
        <row r="14276">
          <cell r="A14276" t="str">
            <v>ENCARGOS S</v>
          </cell>
          <cell r="B14276" t="str">
            <v>OCIAIS DESONERADOS: 90,80%(HORA)   52,84%(MÊS)</v>
          </cell>
        </row>
        <row r="14277">
          <cell r="A14277" t="str">
            <v>ABRANGÊNCI</v>
          </cell>
          <cell r="B14277" t="str">
            <v>A : NACIONAL                                              LOCALIDADE  : BELO</v>
          </cell>
          <cell r="C14277" t="str">
            <v>HORI</v>
          </cell>
        </row>
        <row r="14278">
          <cell r="A14278" t="str">
            <v>REF.COLETA</v>
          </cell>
          <cell r="B14278" t="str">
            <v>: MEDIANO</v>
          </cell>
          <cell r="D14278" t="str">
            <v>TA</v>
          </cell>
          <cell r="E14278" t="str">
            <v>: 05/2016</v>
          </cell>
        </row>
        <row r="14279">
          <cell r="A14279" t="str">
            <v>CÓDIGO</v>
          </cell>
          <cell r="B14279" t="str">
            <v>|D E S C R I Ç Ã O                                                   |UN</v>
          </cell>
          <cell r="C14279" t="str">
            <v>IDADE</v>
          </cell>
          <cell r="D14279" t="str">
            <v>DE</v>
          </cell>
          <cell r="E14279" t="str">
            <v>|CUSTO TOTA</v>
          </cell>
        </row>
        <row r="14280">
          <cell r="A14280" t="str">
            <v>VÍNCULO...</v>
          </cell>
          <cell r="B14280" t="str">
            <v>..: CAIXA REFERENCIAL</v>
          </cell>
        </row>
        <row r="14281">
          <cell r="A14281">
            <v>87415</v>
          </cell>
          <cell r="B14281" t="str">
            <v>APLICAÇÃO MANUAL DE GESSO DESEMPENADO (SEM TALISCAS) EM TETO DE AMBIEN</v>
          </cell>
          <cell r="C14281" t="str">
            <v>M2</v>
          </cell>
          <cell r="D14281" t="str">
            <v>CR</v>
          </cell>
          <cell r="E14281">
            <v>20.55</v>
          </cell>
        </row>
        <row r="14282">
          <cell r="A14282" t="str">
            <v>TES DE ÁRE</v>
          </cell>
          <cell r="B14282" t="str">
            <v>A ENTRE 5M² E 10M², ESPESSURA DE 1,0CM. AF_06/2014</v>
          </cell>
        </row>
        <row r="14283">
          <cell r="A14283">
            <v>87416</v>
          </cell>
          <cell r="B14283" t="str">
            <v>APLICAÇÃO MANUAL DE GESSO DESEMPENADO (SEM TALISCAS) EM TETO DE AMBIEN</v>
          </cell>
          <cell r="C14283" t="str">
            <v>M2</v>
          </cell>
          <cell r="D14283" t="str">
            <v>CR</v>
          </cell>
          <cell r="E14283">
            <v>22.9</v>
          </cell>
        </row>
        <row r="14284">
          <cell r="A14284" t="str">
            <v>TES DE ÁRE</v>
          </cell>
          <cell r="B14284" t="str">
            <v>A MENOR QUE 5M², ESPESSURA DE 1,0CM. AF_06/2014</v>
          </cell>
        </row>
        <row r="14285">
          <cell r="A14285">
            <v>87417</v>
          </cell>
          <cell r="B14285" t="str">
            <v>APLICAÇÃO MANUAL DE GESSO DESEMPENADO (SEM TALISCAS) EM PAREDES DE AMB</v>
          </cell>
          <cell r="C14285" t="str">
            <v>M2</v>
          </cell>
          <cell r="D14285" t="str">
            <v>CR</v>
          </cell>
          <cell r="E14285">
            <v>11.49</v>
          </cell>
        </row>
        <row r="14286">
          <cell r="A14286" t="str">
            <v>IENTES DE</v>
          </cell>
          <cell r="B14286" t="str">
            <v>ÁREA MAIOR QUE 10M², ESPESSURA DE 0,5CM. AF_06/2014</v>
          </cell>
        </row>
        <row r="14287">
          <cell r="A14287">
            <v>87418</v>
          </cell>
          <cell r="B14287" t="str">
            <v>APLICAÇÃO MANUAL DE GESSO DESEMPENADO (SEM TALISCAS) EM PAREDES DE AMB</v>
          </cell>
          <cell r="C14287" t="str">
            <v>M2</v>
          </cell>
          <cell r="D14287" t="str">
            <v>CR</v>
          </cell>
          <cell r="E14287">
            <v>11.77</v>
          </cell>
        </row>
        <row r="14288">
          <cell r="A14288" t="str">
            <v>IENTES DE</v>
          </cell>
          <cell r="B14288" t="str">
            <v>ÁREA ENTRE 5M² E 10M², ESPESSURA DE 0,5CM. AF_06/2014</v>
          </cell>
        </row>
        <row r="14289">
          <cell r="A14289">
            <v>87419</v>
          </cell>
          <cell r="B14289" t="str">
            <v>APLICAÇÃO MANUAL DE GESSO DESEMPENADO (SEM TALISCAS) EM PAREDES DE AMB</v>
          </cell>
          <cell r="C14289" t="str">
            <v>M2</v>
          </cell>
          <cell r="D14289" t="str">
            <v>CR</v>
          </cell>
          <cell r="E14289">
            <v>12.61</v>
          </cell>
        </row>
        <row r="14290">
          <cell r="A14290" t="str">
            <v>IENTES DE</v>
          </cell>
          <cell r="B14290" t="str">
            <v>ÁREA MENOR QUE 5M², ESPESSURA DE 0,5CM. AF_06/2014</v>
          </cell>
        </row>
        <row r="14291">
          <cell r="A14291">
            <v>87420</v>
          </cell>
          <cell r="B14291" t="str">
            <v>APLICAÇÃO MANUAL DE GESSO DESEMPENADO (SEM TALISCAS) EM PAREDES DE AMB</v>
          </cell>
          <cell r="C14291" t="str">
            <v>M2</v>
          </cell>
          <cell r="D14291" t="str">
            <v>CR</v>
          </cell>
          <cell r="E14291">
            <v>17.77</v>
          </cell>
        </row>
        <row r="14292">
          <cell r="A14292" t="str">
            <v>IENTES DE</v>
          </cell>
          <cell r="B14292" t="str">
            <v>ÁREA MAIOR QUE 10M², ESPESSURA DE 1,0CM. AF_06/2014</v>
          </cell>
        </row>
        <row r="14293">
          <cell r="A14293">
            <v>87421</v>
          </cell>
          <cell r="B14293" t="str">
            <v>APLICAÇÃO MANUAL DE GESSO DESEMPENADO (SEM TALISCAS) EM PAREDES DE AMB</v>
          </cell>
          <cell r="C14293" t="str">
            <v>M2</v>
          </cell>
          <cell r="D14293" t="str">
            <v>CR</v>
          </cell>
          <cell r="E14293">
            <v>18.059999999999999</v>
          </cell>
        </row>
        <row r="14294">
          <cell r="A14294" t="str">
            <v>IENTES DE</v>
          </cell>
          <cell r="B14294" t="str">
            <v>ÁREA ENTRE 5M² E 10M², ESPESSURA DE 1,0CM. AF_06/2014</v>
          </cell>
        </row>
        <row r="14295">
          <cell r="A14295">
            <v>87422</v>
          </cell>
          <cell r="B14295" t="str">
            <v>APLICAÇÃO MANUAL DE GESSO DESEMPENADO (SEM TALISCAS) EM PAREDES DE AMB</v>
          </cell>
          <cell r="C14295" t="str">
            <v>M2</v>
          </cell>
          <cell r="D14295" t="str">
            <v>CR</v>
          </cell>
          <cell r="E14295">
            <v>18.89</v>
          </cell>
        </row>
        <row r="14296">
          <cell r="A14296" t="str">
            <v>IENTES DE</v>
          </cell>
          <cell r="B14296" t="str">
            <v>ÁREA MENOR QUE 5M², ESPESSURA DE 1,0CM. AF_06/2014</v>
          </cell>
        </row>
        <row r="14297">
          <cell r="A14297">
            <v>87423</v>
          </cell>
          <cell r="B14297" t="str">
            <v>APLICAÇÃO MANUAL DE GESSO SARRAFEADO (COM TALISCAS) EM PAREDES DE AMBI</v>
          </cell>
          <cell r="C14297" t="str">
            <v>M2</v>
          </cell>
          <cell r="D14297" t="str">
            <v>CR</v>
          </cell>
          <cell r="E14297">
            <v>22.47</v>
          </cell>
        </row>
        <row r="14298">
          <cell r="A14298" t="str">
            <v>ENTES DE Á</v>
          </cell>
          <cell r="B14298" t="str">
            <v>REA MAIOR QUE 10M², ESPESSURA DE 1,0CM. AF_06/2014</v>
          </cell>
        </row>
        <row r="14299">
          <cell r="A14299">
            <v>87424</v>
          </cell>
          <cell r="B14299" t="str">
            <v>APLICAÇÃO MANUAL DE GESSO SARRAFEADO (COM TALISCAS) EM PAREDES DE AMBI</v>
          </cell>
          <cell r="C14299" t="str">
            <v>M2</v>
          </cell>
          <cell r="D14299" t="str">
            <v>CR</v>
          </cell>
          <cell r="E14299">
            <v>22.9</v>
          </cell>
        </row>
        <row r="14300">
          <cell r="A14300" t="str">
            <v>ENTES DE Á</v>
          </cell>
          <cell r="B14300" t="str">
            <v>REA ENTRE 5M² E 10M², ESPESSURA DE 1,0CM. AF_06/2014</v>
          </cell>
        </row>
        <row r="14301">
          <cell r="A14301">
            <v>87425</v>
          </cell>
          <cell r="B14301" t="str">
            <v>APLICAÇÃO MANUAL DE GESSO SARRAFEADO (COM TALISCAS) EM PAREDES DE AMBI</v>
          </cell>
          <cell r="C14301" t="str">
            <v>M2</v>
          </cell>
          <cell r="D14301" t="str">
            <v>CR</v>
          </cell>
          <cell r="E14301">
            <v>23.59</v>
          </cell>
        </row>
        <row r="14302">
          <cell r="A14302" t="str">
            <v>ENTES DE Á</v>
          </cell>
          <cell r="B14302" t="str">
            <v>REA MENOR QUE 5M², ESPESSURA DE 1,0CM. AF_06/2014</v>
          </cell>
        </row>
        <row r="14303">
          <cell r="A14303">
            <v>87426</v>
          </cell>
          <cell r="B14303" t="str">
            <v>APLICAÇÃO MANUAL DE GESSO SARRAFEADO (COM TALISCAS) EM PAREDES DE AMBI</v>
          </cell>
          <cell r="C14303" t="str">
            <v>M2</v>
          </cell>
          <cell r="D14303" t="str">
            <v>CR</v>
          </cell>
          <cell r="E14303">
            <v>26.86</v>
          </cell>
        </row>
        <row r="14304">
          <cell r="A14304" t="str">
            <v>ENTES DE Á</v>
          </cell>
          <cell r="B14304" t="str">
            <v>REA MAIOR QUE 10M², ESPESSURA DE 1,5CM. AF_06/2014</v>
          </cell>
        </row>
        <row r="14305">
          <cell r="A14305">
            <v>87427</v>
          </cell>
          <cell r="B14305" t="str">
            <v>APLICAÇÃO MANUAL DE GESSO SARRAFEADO (COM TALISCAS) EM PAREDES DE AMBI</v>
          </cell>
          <cell r="C14305" t="str">
            <v>M2</v>
          </cell>
          <cell r="D14305" t="str">
            <v>CR</v>
          </cell>
          <cell r="E14305">
            <v>27.29</v>
          </cell>
        </row>
        <row r="14306">
          <cell r="A14306" t="str">
            <v>ENTES DE Á</v>
          </cell>
          <cell r="B14306" t="str">
            <v>REA ENTRE 5M² E 10M², ESPESSURA DE 1,5CM. AF_06/2014</v>
          </cell>
        </row>
        <row r="14307">
          <cell r="A14307">
            <v>87428</v>
          </cell>
          <cell r="B14307" t="str">
            <v>APLICAÇÃO MANUAL DE GESSO SARRAFEADO (COM TALISCAS) EM PAREDES DE AMBI</v>
          </cell>
          <cell r="C14307" t="str">
            <v>M2</v>
          </cell>
          <cell r="D14307" t="str">
            <v>CR</v>
          </cell>
          <cell r="E14307">
            <v>27.98</v>
          </cell>
        </row>
        <row r="14308">
          <cell r="A14308" t="str">
            <v>ENTES DE Á</v>
          </cell>
          <cell r="B14308" t="str">
            <v>REA MENOR QUE 5M², ESPESSURA DE 1,5CM. AF_06/2014</v>
          </cell>
        </row>
        <row r="14309">
          <cell r="A14309" t="str">
            <v>SINAPI - S</v>
          </cell>
          <cell r="B14309" t="str">
            <v>ISTEMA NACIONAL DE PESQUISA DE CUSTOS E ÍNDICES DA CONSTRUÇÃO CIVIL</v>
          </cell>
        </row>
        <row r="14310">
          <cell r="A14310" t="str">
            <v>PCI.817.01</v>
          </cell>
          <cell r="B14310" t="e">
            <v>#NAME?</v>
          </cell>
          <cell r="D14310" t="str">
            <v>EM</v>
          </cell>
          <cell r="E14310" t="str">
            <v>06/2016 AS 13:04:4</v>
          </cell>
        </row>
        <row r="14311">
          <cell r="D14311" t="str">
            <v>TA</v>
          </cell>
          <cell r="E14311" t="str">
            <v>TÉCNICA: 13/06/20</v>
          </cell>
        </row>
        <row r="14312">
          <cell r="A14312" t="str">
            <v>ENCARGOS S</v>
          </cell>
          <cell r="B14312" t="str">
            <v>OCIAIS DESONERADOS: 90,80%(HORA)   52,84%(MÊS)</v>
          </cell>
        </row>
        <row r="14313">
          <cell r="A14313" t="str">
            <v>ABRANGÊNCI</v>
          </cell>
          <cell r="B14313" t="str">
            <v>A : NACIONAL                                              LOCALIDADE  : BELO</v>
          </cell>
          <cell r="C14313" t="str">
            <v>HORI</v>
          </cell>
        </row>
        <row r="14314">
          <cell r="A14314" t="str">
            <v>REF.COLETA</v>
          </cell>
          <cell r="B14314" t="str">
            <v>: MEDIANO</v>
          </cell>
          <cell r="D14314" t="str">
            <v>TA</v>
          </cell>
          <cell r="E14314" t="str">
            <v>: 05/2016</v>
          </cell>
        </row>
        <row r="14315">
          <cell r="A14315" t="str">
            <v>CÓDIGO</v>
          </cell>
          <cell r="B14315" t="str">
            <v>|D E S C R I Ç Ã O                                                   |UN</v>
          </cell>
          <cell r="C14315" t="str">
            <v>IDADE</v>
          </cell>
          <cell r="D14315" t="str">
            <v>DE</v>
          </cell>
          <cell r="E14315" t="str">
            <v>|CUSTO TOTA</v>
          </cell>
        </row>
        <row r="14316">
          <cell r="A14316" t="str">
            <v>VÍNCULO...</v>
          </cell>
          <cell r="B14316" t="str">
            <v>..: CAIXA REFERENCIAL</v>
          </cell>
        </row>
        <row r="14317">
          <cell r="A14317">
            <v>87429</v>
          </cell>
          <cell r="B14317" t="str">
            <v>APLICAÇÃO DE GESSO PROJETADO COM EQUIPAMENTO DE PROJEÇÃO EM PAREDES DE</v>
          </cell>
          <cell r="C14317" t="str">
            <v>M2</v>
          </cell>
          <cell r="D14317" t="str">
            <v>CR</v>
          </cell>
          <cell r="E14317">
            <v>13.04</v>
          </cell>
        </row>
        <row r="14318">
          <cell r="A14318" t="str">
            <v>AMBIENTES</v>
          </cell>
          <cell r="B14318" t="str">
            <v>DE ÁREA MAIOR QUE 10M², DESEMPENADO (SEM TALISCAS), ESPESSU</v>
          </cell>
        </row>
        <row r="14319">
          <cell r="A14319" t="str">
            <v>RA DE 0,5C</v>
          </cell>
          <cell r="B14319" t="str">
            <v>M. AF_06/2014</v>
          </cell>
        </row>
        <row r="14320">
          <cell r="A14320">
            <v>87430</v>
          </cell>
          <cell r="B14320" t="str">
            <v>APLICAÇÃO DE GESSO PROJETADO COM EQUIPAMENTO DE PROJEÇÃO EM PAREDES DE</v>
          </cell>
          <cell r="C14320" t="str">
            <v>M2</v>
          </cell>
          <cell r="D14320" t="str">
            <v>CR</v>
          </cell>
          <cell r="E14320">
            <v>13.33</v>
          </cell>
        </row>
        <row r="14321">
          <cell r="A14321" t="str">
            <v>AMBIENTES</v>
          </cell>
          <cell r="B14321" t="str">
            <v>DE ÁREA ENTRE 5M² E 10M², DESEMPENADO (SEM TALISCAS), ESPES</v>
          </cell>
        </row>
        <row r="14322">
          <cell r="A14322" t="str">
            <v>SURA DE 0,</v>
          </cell>
          <cell r="B14322" t="str">
            <v>5CM. AF_06/2014</v>
          </cell>
        </row>
        <row r="14323">
          <cell r="A14323">
            <v>87431</v>
          </cell>
          <cell r="B14323" t="str">
            <v>APLICAÇÃO DE GESSO PROJETADO COM EQUIPAMENTO DE PROJEÇÃO EM PAREDES DE</v>
          </cell>
          <cell r="C14323" t="str">
            <v>M2</v>
          </cell>
          <cell r="D14323" t="str">
            <v>CR</v>
          </cell>
          <cell r="E14323">
            <v>13.47</v>
          </cell>
        </row>
        <row r="14324">
          <cell r="A14324" t="str">
            <v>AMBIENTES</v>
          </cell>
          <cell r="B14324" t="str">
            <v>DE ÁREA MENOR QUE 5M², DESEMPENADO (SEM TALISCAS), ESPESSUR</v>
          </cell>
        </row>
        <row r="14325">
          <cell r="A14325" t="str">
            <v>A DE 0,5CM</v>
          </cell>
          <cell r="B14325" t="str">
            <v>. AF_06/2014</v>
          </cell>
        </row>
        <row r="14326">
          <cell r="A14326">
            <v>87432</v>
          </cell>
          <cell r="B14326" t="str">
            <v>APLICAÇÃO DE GESSO PROJETADO COM EQUIPAMENTO DE PROJEÇÃO EM PAREDES DE</v>
          </cell>
          <cell r="C14326" t="str">
            <v>M2</v>
          </cell>
          <cell r="D14326" t="str">
            <v>CR</v>
          </cell>
          <cell r="E14326">
            <v>19.53</v>
          </cell>
        </row>
        <row r="14327">
          <cell r="A14327" t="str">
            <v>AMBIENTES</v>
          </cell>
          <cell r="B14327" t="str">
            <v>DE ÁREA MAIOR QUE 10M², DESEMPENADO (SEM TALISCAS), ESPESSU</v>
          </cell>
        </row>
        <row r="14328">
          <cell r="A14328" t="str">
            <v>RA DE 1,0C</v>
          </cell>
          <cell r="B14328" t="str">
            <v>M. AF_06/2014</v>
          </cell>
        </row>
        <row r="14329">
          <cell r="A14329">
            <v>87433</v>
          </cell>
          <cell r="B14329" t="str">
            <v>APLICAÇÃO DE GESSO PROJETADO COM EQUIPAMENTO DE PROJEÇÃO EM PAREDES DE</v>
          </cell>
          <cell r="C14329" t="str">
            <v>M2</v>
          </cell>
          <cell r="D14329" t="str">
            <v>CR</v>
          </cell>
          <cell r="E14329">
            <v>20.11</v>
          </cell>
        </row>
        <row r="14330">
          <cell r="A14330" t="str">
            <v>AMBIENTES</v>
          </cell>
          <cell r="B14330" t="str">
            <v>DE ÁREA ENTRE 5M² E 10M², DESEMPENADO (SEM TALISCAS), ESPES</v>
          </cell>
        </row>
        <row r="14331">
          <cell r="A14331" t="str">
            <v>SURA DE 1,</v>
          </cell>
          <cell r="B14331" t="str">
            <v>0CM. AF_06/2014</v>
          </cell>
        </row>
        <row r="14332">
          <cell r="A14332">
            <v>87434</v>
          </cell>
          <cell r="B14332" t="str">
            <v>APLICAÇÃO DE GESSO PROJETADO COM EQUIPAMENTO DE PROJEÇÃO EM PAREDES DE</v>
          </cell>
          <cell r="C14332" t="str">
            <v>M2</v>
          </cell>
          <cell r="D14332" t="str">
            <v>CR</v>
          </cell>
          <cell r="E14332">
            <v>20.51</v>
          </cell>
        </row>
        <row r="14333">
          <cell r="A14333" t="str">
            <v>AMBIENTES</v>
          </cell>
          <cell r="B14333" t="str">
            <v>DE ÁREA MENOR QUE 5M², DESEMPENADO (SEM TALISCAS), ESPESSUR</v>
          </cell>
        </row>
        <row r="14334">
          <cell r="A14334" t="str">
            <v>A DE 1,0CM</v>
          </cell>
          <cell r="B14334" t="str">
            <v>. AF_06/2014</v>
          </cell>
        </row>
        <row r="14335">
          <cell r="A14335">
            <v>87435</v>
          </cell>
          <cell r="B14335" t="str">
            <v>APLICAÇÃO DE GESSO PROJETADO COM EQUIPAMENTO DE PROJEÇÃO EM PAREDES DE</v>
          </cell>
          <cell r="C14335" t="str">
            <v>M2</v>
          </cell>
          <cell r="D14335" t="str">
            <v>CR</v>
          </cell>
          <cell r="E14335">
            <v>21.34</v>
          </cell>
        </row>
        <row r="14336">
          <cell r="A14336" t="str">
            <v>AMBIENTES</v>
          </cell>
          <cell r="B14336" t="str">
            <v>DE ÁREA MAIOR QUE 10M², SARRAFEADO (COM TALISCAS), ESPESSUR</v>
          </cell>
        </row>
        <row r="14337">
          <cell r="A14337" t="str">
            <v>A DE 1,0CM</v>
          </cell>
          <cell r="B14337" t="str">
            <v>. AF_06/2014</v>
          </cell>
        </row>
        <row r="14338">
          <cell r="A14338">
            <v>87436</v>
          </cell>
          <cell r="B14338" t="str">
            <v>APLICAÇÃO DE GESSO PROJETADO COM EQUIPAMENTO DE PROJEÇÃO EM PAREDES DE</v>
          </cell>
          <cell r="C14338" t="str">
            <v>M2</v>
          </cell>
          <cell r="D14338" t="str">
            <v>CR</v>
          </cell>
          <cell r="E14338">
            <v>22.31</v>
          </cell>
        </row>
        <row r="14339">
          <cell r="A14339" t="str">
            <v>AMBIENTES</v>
          </cell>
          <cell r="B14339" t="str">
            <v>DE ÁREA ENTRE 5M² E 10M², SARRAFEADO (COM TALISCAS), ESPESS</v>
          </cell>
        </row>
        <row r="14340">
          <cell r="A14340" t="str">
            <v>URA DE 1,0</v>
          </cell>
          <cell r="B14340" t="str">
            <v>CM. AF_06/2014</v>
          </cell>
        </row>
        <row r="14341">
          <cell r="A14341">
            <v>87437</v>
          </cell>
          <cell r="B14341" t="str">
            <v>APLICAÇÃO DE GESSO PROJETADO COM EQUIPAMENTO DE PROJEÇÃO EM PAREDES DE</v>
          </cell>
          <cell r="C14341" t="str">
            <v>M2</v>
          </cell>
          <cell r="D14341" t="str">
            <v>CR</v>
          </cell>
          <cell r="E14341">
            <v>23</v>
          </cell>
        </row>
        <row r="14342">
          <cell r="A14342" t="str">
            <v>AMBIENTES</v>
          </cell>
          <cell r="B14342" t="str">
            <v>DE ÁREA MENOR QUE 5M², SARRAFEADO (COM TALISCAS), ESPESSURA</v>
          </cell>
        </row>
        <row r="14343">
          <cell r="A14343" t="str">
            <v>DE 1,0CM.</v>
          </cell>
          <cell r="B14343" t="str">
            <v>AF_06/2014</v>
          </cell>
        </row>
        <row r="14344">
          <cell r="A14344">
            <v>87438</v>
          </cell>
          <cell r="B14344" t="str">
            <v>APLICAÇÃO DE GESSO PROJETADO COM EQUIPAMENTO DE PROJEÇÃO EM PAREDES DE</v>
          </cell>
          <cell r="C14344" t="str">
            <v>M2</v>
          </cell>
          <cell r="D14344" t="str">
            <v>CR</v>
          </cell>
          <cell r="E14344">
            <v>26.64</v>
          </cell>
        </row>
        <row r="14345">
          <cell r="A14345" t="str">
            <v>SINAPI - S</v>
          </cell>
          <cell r="B14345" t="str">
            <v>ISTEMA NACIONAL DE PESQUISA DE CUSTOS E ÍNDICES DA CONSTRUÇÃO CIVIL</v>
          </cell>
        </row>
        <row r="14346">
          <cell r="A14346" t="str">
            <v>PCI.817.01</v>
          </cell>
          <cell r="B14346" t="e">
            <v>#NAME?</v>
          </cell>
          <cell r="D14346" t="str">
            <v>EM</v>
          </cell>
          <cell r="E14346" t="str">
            <v>06/2016 AS 13:04:4</v>
          </cell>
        </row>
        <row r="14347">
          <cell r="D14347" t="str">
            <v>TA</v>
          </cell>
          <cell r="E14347" t="str">
            <v>TÉCNICA: 13/06/20</v>
          </cell>
        </row>
        <row r="14348">
          <cell r="A14348" t="str">
            <v>ENCARGOS S</v>
          </cell>
          <cell r="B14348" t="str">
            <v>OCIAIS DESONERADOS: 90,80%(HORA)   52,84%(MÊS)</v>
          </cell>
        </row>
        <row r="14349">
          <cell r="A14349" t="str">
            <v>ABRANGÊNCI</v>
          </cell>
          <cell r="B14349" t="str">
            <v>A : NACIONAL                                              LOCALIDADE  : BELO</v>
          </cell>
          <cell r="C14349" t="str">
            <v>HORI</v>
          </cell>
        </row>
        <row r="14350">
          <cell r="A14350" t="str">
            <v>REF.COLETA</v>
          </cell>
          <cell r="B14350" t="str">
            <v>: MEDIANO</v>
          </cell>
          <cell r="D14350" t="str">
            <v>TA</v>
          </cell>
          <cell r="E14350" t="str">
            <v>: 05/2016</v>
          </cell>
        </row>
        <row r="14351">
          <cell r="A14351" t="str">
            <v>CÓDIGO</v>
          </cell>
          <cell r="B14351" t="str">
            <v>|D E S C R I Ç Ã O                                                   |UN</v>
          </cell>
          <cell r="C14351" t="str">
            <v>IDADE</v>
          </cell>
          <cell r="D14351" t="str">
            <v>DE</v>
          </cell>
          <cell r="E14351" t="str">
            <v>|CUSTO TOTA</v>
          </cell>
        </row>
        <row r="14352">
          <cell r="A14352" t="str">
            <v>VÍNCULO...</v>
          </cell>
          <cell r="B14352" t="str">
            <v>..: CAIXA REFERENCIAL</v>
          </cell>
        </row>
        <row r="14353">
          <cell r="A14353" t="str">
            <v>AMBIENTES</v>
          </cell>
          <cell r="B14353" t="str">
            <v>DE ÁREA MAIOR QUE 10M², SARRAFEADO (COM TALISCAS), ESPESSUR</v>
          </cell>
        </row>
        <row r="14354">
          <cell r="A14354" t="str">
            <v>A DE 1,5CM</v>
          </cell>
          <cell r="B14354" t="str">
            <v>. AF_06/2014</v>
          </cell>
        </row>
        <row r="14355">
          <cell r="A14355">
            <v>87439</v>
          </cell>
          <cell r="B14355" t="str">
            <v>APLICAÇÃO DE GESSO PROJETADO COM EQUIPAMENTO DE PROJEÇÃO EM PAREDES DE</v>
          </cell>
          <cell r="C14355" t="str">
            <v>M2</v>
          </cell>
          <cell r="D14355" t="str">
            <v>CR</v>
          </cell>
          <cell r="E14355">
            <v>27.87</v>
          </cell>
        </row>
        <row r="14356">
          <cell r="A14356" t="str">
            <v>AMBIENTES</v>
          </cell>
          <cell r="B14356" t="str">
            <v>DE ÁREA ENTRE 5M² E 10M², SARRAFEADO (COM TALISCAS), ESPESS</v>
          </cell>
        </row>
        <row r="14357">
          <cell r="A14357" t="str">
            <v>URA DE 1,5</v>
          </cell>
          <cell r="B14357" t="str">
            <v>CM. AF_06/2014</v>
          </cell>
        </row>
        <row r="14358">
          <cell r="A14358">
            <v>87440</v>
          </cell>
          <cell r="B14358" t="str">
            <v>APLICAÇÃO DE GESSO PROJETADO COM EQUIPAMENTO DE PROJEÇÃO EM PAREDES DE</v>
          </cell>
          <cell r="C14358" t="str">
            <v>M2</v>
          </cell>
          <cell r="D14358" t="str">
            <v>CR</v>
          </cell>
          <cell r="E14358">
            <v>28.44</v>
          </cell>
        </row>
        <row r="14359">
          <cell r="A14359" t="str">
            <v>AMBIENTES</v>
          </cell>
          <cell r="B14359" t="str">
            <v>DE ÁREA MENOR QUE 5M², SARRAFEADO (COM TALISCAS), ESPESSURA</v>
          </cell>
        </row>
        <row r="14360">
          <cell r="A14360" t="str">
            <v>DE 1,5CM.</v>
          </cell>
          <cell r="B14360" t="str">
            <v>AF_06/2014</v>
          </cell>
        </row>
        <row r="14361">
          <cell r="A14361">
            <v>87527</v>
          </cell>
          <cell r="B14361" t="str">
            <v>EMBOÇO, PARA RECEBIMENTO DE CERÂMICA, EM ARGAMASSA TRAÇO 1:2:8, PREPAR</v>
          </cell>
          <cell r="C14361" t="str">
            <v>M2</v>
          </cell>
          <cell r="D14361" t="str">
            <v>CR</v>
          </cell>
          <cell r="E14361">
            <v>23.56</v>
          </cell>
        </row>
        <row r="14362">
          <cell r="A14362" t="str">
            <v>O MECÂNICO</v>
          </cell>
          <cell r="B14362" t="str">
            <v>COM BETONEIRA 400L, APLICADO MANUALMENTE EM FACES INTERNAS</v>
          </cell>
        </row>
        <row r="14363">
          <cell r="A14363" t="str">
            <v>DE PAREDES</v>
          </cell>
          <cell r="B14363" t="str">
            <v>DE AMBIENTES COM ÁREA MENOR QUE 5M2, ESPESSURA DE 20MM, COM</v>
          </cell>
        </row>
        <row r="14364">
          <cell r="A14364" t="str">
            <v>EXECUÇÃO D</v>
          </cell>
          <cell r="B14364" t="str">
            <v>E TALISCAS. AF_06/2014</v>
          </cell>
        </row>
        <row r="14365">
          <cell r="A14365">
            <v>87528</v>
          </cell>
          <cell r="B14365" t="str">
            <v>EMBOÇO, PARA RECEBIMENTO DE CERÂMICA, EM ARGAMASSA TRAÇO 1:2:8, PREPAR</v>
          </cell>
          <cell r="C14365" t="str">
            <v>M2</v>
          </cell>
          <cell r="D14365" t="str">
            <v>CR</v>
          </cell>
          <cell r="E14365">
            <v>26</v>
          </cell>
        </row>
        <row r="14366">
          <cell r="A14366" t="str">
            <v>O MANUAL,</v>
          </cell>
          <cell r="B14366" t="str">
            <v>APLICADO MANUALMENTE EM FACES INTERNAS DE PAREDES DE AMBIENT</v>
          </cell>
        </row>
        <row r="14367">
          <cell r="A14367" t="str">
            <v>ES COM ÁRE</v>
          </cell>
          <cell r="B14367" t="str">
            <v>A MENOR QUE 5M2, ESPESSURA DE 20MM, COM EXECUÇÃO DE TALISCAS</v>
          </cell>
        </row>
        <row r="14368">
          <cell r="A14368" t="str">
            <v>. AF_06/20</v>
          </cell>
          <cell r="B14368">
            <v>14</v>
          </cell>
        </row>
        <row r="14369">
          <cell r="A14369">
            <v>87529</v>
          </cell>
          <cell r="B14369" t="str">
            <v>MASSA ÚNICA, PARA RECEBIMENTO DE PINTURA, EM ARGAMASSA TRAÇO 1:2:8, PR</v>
          </cell>
          <cell r="C14369" t="str">
            <v>M2</v>
          </cell>
          <cell r="D14369" t="str">
            <v>CR</v>
          </cell>
          <cell r="E14369">
            <v>21.35</v>
          </cell>
        </row>
        <row r="14370">
          <cell r="A14370" t="str">
            <v>EPARO MECÂ</v>
          </cell>
          <cell r="B14370" t="str">
            <v>NICO COM BETONEIRA 400L, APLICADA MANUALMENTE EM FACES INTER</v>
          </cell>
        </row>
        <row r="14371">
          <cell r="A14371" t="str">
            <v>NAS DE PAR</v>
          </cell>
          <cell r="B14371" t="str">
            <v>EDES DE AMBIENTES COM ÁREA MENOR QUE 10M2, ESPESSURA DE 20MM</v>
          </cell>
        </row>
        <row r="14372">
          <cell r="A14372" t="str">
            <v>, COM EXEC</v>
          </cell>
          <cell r="B14372" t="str">
            <v>UÇÃO DE TALISCAS. AF_06/2014</v>
          </cell>
        </row>
        <row r="14373">
          <cell r="A14373">
            <v>87530</v>
          </cell>
          <cell r="B14373" t="str">
            <v>MASSA ÚNICA, PARA RECEBIMENTO DE PINTURA, EM ARGAMASSA TRAÇO 1:2:8, PR</v>
          </cell>
          <cell r="C14373" t="str">
            <v>M2</v>
          </cell>
          <cell r="D14373" t="str">
            <v>CR</v>
          </cell>
          <cell r="E14373">
            <v>23.8</v>
          </cell>
        </row>
        <row r="14374">
          <cell r="A14374" t="str">
            <v>EPARO MANU</v>
          </cell>
          <cell r="B14374" t="str">
            <v>AL, APLICADA MANUALMENTE EM FACES INTERNAS DE PAREDES DE AMB</v>
          </cell>
        </row>
        <row r="14375">
          <cell r="A14375" t="str">
            <v>IENTES COM</v>
          </cell>
          <cell r="B14375" t="str">
            <v>ÁREA MENOR QUE 10M2, ESPESSURA DE 20MM, COM EXECUÇÃO DE TAL</v>
          </cell>
        </row>
        <row r="14376">
          <cell r="A14376" t="str">
            <v>ISCAS. AF_</v>
          </cell>
          <cell r="B14376">
            <v>41791</v>
          </cell>
        </row>
        <row r="14377">
          <cell r="A14377">
            <v>87531</v>
          </cell>
          <cell r="B14377" t="str">
            <v>EMBOÇO, PARA RECEBIMENTO DE CERÂMICA, EM ARGAMASSA TRAÇO 1:2:8, PREPAR</v>
          </cell>
          <cell r="C14377" t="str">
            <v>M2</v>
          </cell>
          <cell r="D14377" t="str">
            <v>CR</v>
          </cell>
          <cell r="E14377">
            <v>20.57</v>
          </cell>
        </row>
        <row r="14378">
          <cell r="A14378" t="str">
            <v>O MECÂNICO</v>
          </cell>
          <cell r="B14378" t="str">
            <v>COM BETONEIRA 400L, APLICADO MANUALMENTE EM FACES INTERNAS</v>
          </cell>
        </row>
        <row r="14379">
          <cell r="A14379" t="str">
            <v>DE PAREDES</v>
          </cell>
          <cell r="B14379" t="str">
            <v>DE AMBIENTES COM ÁREA ENTRE 5M2 E 10M2, ESPESSURA DE 20MM,</v>
          </cell>
        </row>
        <row r="14380">
          <cell r="A14380" t="str">
            <v>COM EXECUÇ</v>
          </cell>
          <cell r="B14380" t="str">
            <v>ÃO DE TALISCAS. AF_06/2014</v>
          </cell>
        </row>
        <row r="14381">
          <cell r="A14381" t="str">
            <v>SINAPI - S</v>
          </cell>
          <cell r="B14381" t="str">
            <v>ISTEMA NACIONAL DE PESQUISA DE CUSTOS E ÍNDICES DA CONSTRUÇÃO CIVIL</v>
          </cell>
        </row>
        <row r="14382">
          <cell r="A14382" t="str">
            <v>PCI.817.01</v>
          </cell>
          <cell r="B14382" t="e">
            <v>#NAME?</v>
          </cell>
          <cell r="D14382" t="str">
            <v>EM</v>
          </cell>
          <cell r="E14382" t="str">
            <v>06/2016 AS 13:04:4</v>
          </cell>
        </row>
        <row r="14383">
          <cell r="D14383" t="str">
            <v>TA</v>
          </cell>
          <cell r="E14383" t="str">
            <v>TÉCNICA: 13/06/20</v>
          </cell>
        </row>
        <row r="14384">
          <cell r="A14384" t="str">
            <v>ENCARGOS S</v>
          </cell>
          <cell r="B14384" t="str">
            <v>OCIAIS DESONERADOS: 90,80%(HORA)   52,84%(MÊS)</v>
          </cell>
        </row>
        <row r="14385">
          <cell r="A14385" t="str">
            <v>ABRANGÊNCI</v>
          </cell>
          <cell r="B14385" t="str">
            <v>A : NACIONAL                                              LOCALIDADE  : BELO</v>
          </cell>
          <cell r="C14385" t="str">
            <v>HORI</v>
          </cell>
        </row>
        <row r="14386">
          <cell r="A14386" t="str">
            <v>REF.COLETA</v>
          </cell>
          <cell r="B14386" t="str">
            <v>: MEDIANO</v>
          </cell>
          <cell r="D14386" t="str">
            <v>TA</v>
          </cell>
          <cell r="E14386" t="str">
            <v>: 05/2016</v>
          </cell>
        </row>
        <row r="14387">
          <cell r="A14387" t="str">
            <v>CÓDIGO</v>
          </cell>
          <cell r="B14387" t="str">
            <v>|D E S C R I Ç Ã O                                                   |UN</v>
          </cell>
          <cell r="C14387" t="str">
            <v>IDADE</v>
          </cell>
          <cell r="D14387" t="str">
            <v>DE</v>
          </cell>
          <cell r="E14387" t="str">
            <v>|CUSTO TOTA</v>
          </cell>
        </row>
        <row r="14388">
          <cell r="A14388" t="str">
            <v>VÍNCULO...</v>
          </cell>
          <cell r="B14388" t="str">
            <v>..: CAIXA REFERENCIAL</v>
          </cell>
        </row>
        <row r="14389">
          <cell r="A14389">
            <v>87532</v>
          </cell>
          <cell r="B14389" t="str">
            <v>EMBOÇO, PARA RECEBIMENTO DE CERÂMICA, EM ARGAMASSA TRAÇO 1:2:8, PREPAR</v>
          </cell>
          <cell r="C14389" t="str">
            <v>M2</v>
          </cell>
          <cell r="D14389" t="str">
            <v>CR</v>
          </cell>
          <cell r="E14389">
            <v>23.02</v>
          </cell>
        </row>
        <row r="14390">
          <cell r="A14390" t="str">
            <v>O MANUAL,</v>
          </cell>
          <cell r="B14390" t="str">
            <v>APLICADO MANUALMENTE EM FACES INTERNAS DE PAREDES DE AMBIENT</v>
          </cell>
        </row>
        <row r="14391">
          <cell r="A14391" t="str">
            <v>ES COM ÁRE</v>
          </cell>
          <cell r="B14391" t="str">
            <v>A ENTRE 5M2 E 10M2, ESPESSURA DE 20MM, COM EXECUÇÃO DE TALIS</v>
          </cell>
        </row>
        <row r="14392">
          <cell r="A14392" t="str">
            <v>CAS. AF_06</v>
          </cell>
          <cell r="B14392" t="str">
            <v>/2014</v>
          </cell>
        </row>
        <row r="14393">
          <cell r="A14393">
            <v>87533</v>
          </cell>
          <cell r="B14393" t="str">
            <v>MASSA ÚNICA, PARA RECEBIMENTO DE PINTURA, EM ARGAMASSA TRAÇO 1:2:8, PR</v>
          </cell>
          <cell r="C14393" t="str">
            <v>M2</v>
          </cell>
          <cell r="D14393" t="str">
            <v>CR</v>
          </cell>
          <cell r="E14393">
            <v>20.16</v>
          </cell>
        </row>
        <row r="14394">
          <cell r="A14394" t="str">
            <v>EPARO MECÂ</v>
          </cell>
          <cell r="B14394" t="str">
            <v>NICO COM BETONEIRA 400L, APLICADA MANUALMENTE EM FACES INTER</v>
          </cell>
        </row>
        <row r="14395">
          <cell r="A14395" t="str">
            <v>NAS DE PAR</v>
          </cell>
          <cell r="B14395" t="str">
            <v>EDES DE AMBIENTES COM ÁREA MAIOR QUE 10M2, ESPESSURA DE 20MM</v>
          </cell>
        </row>
        <row r="14396">
          <cell r="A14396" t="str">
            <v>, COM EXEC</v>
          </cell>
          <cell r="B14396" t="str">
            <v>UÇÃO DE TALISCAS. AF_06/2014</v>
          </cell>
        </row>
        <row r="14397">
          <cell r="A14397">
            <v>87534</v>
          </cell>
          <cell r="B14397" t="str">
            <v>MASSA ÚNICA, PARA RECEBIMENTO DE PINTURA, EM ARGAMASSA TRAÇO 1:2:8, PR</v>
          </cell>
          <cell r="C14397" t="str">
            <v>M2</v>
          </cell>
          <cell r="D14397" t="str">
            <v>CR</v>
          </cell>
          <cell r="E14397">
            <v>22.61</v>
          </cell>
        </row>
        <row r="14398">
          <cell r="A14398" t="str">
            <v>EPARO MANU</v>
          </cell>
          <cell r="B14398" t="str">
            <v>AL, APLICADA MANUALMENTE EM FACES INTERNAS DE PAREDES DE AMB</v>
          </cell>
        </row>
        <row r="14399">
          <cell r="A14399" t="str">
            <v>IENTES COM</v>
          </cell>
          <cell r="B14399" t="str">
            <v>ÁREA MAIOR QUE 10M2, ESPESSURA DE 20MM, COM EXECUÇÃO DE TAL</v>
          </cell>
        </row>
        <row r="14400">
          <cell r="A14400" t="str">
            <v>ISCAS. AF_</v>
          </cell>
          <cell r="B14400">
            <v>41791</v>
          </cell>
        </row>
        <row r="14401">
          <cell r="A14401">
            <v>87535</v>
          </cell>
          <cell r="B14401" t="str">
            <v>EMBOÇO, PARA RECEBIMENTO DE CERÂMICA, EM ARGAMASSA TRAÇO 1:2:8, PREPAR</v>
          </cell>
          <cell r="C14401" t="str">
            <v>M2</v>
          </cell>
          <cell r="D14401" t="str">
            <v>CR</v>
          </cell>
          <cell r="E14401">
            <v>18.37</v>
          </cell>
        </row>
        <row r="14402">
          <cell r="A14402" t="str">
            <v>O MECÂNICO</v>
          </cell>
          <cell r="B14402" t="str">
            <v>COM BETONEIRA 400L, APLICADO MANUALMENTE EM FACES INTERNAS</v>
          </cell>
        </row>
        <row r="14403">
          <cell r="A14403" t="str">
            <v>DE PAREDES</v>
          </cell>
          <cell r="B14403" t="str">
            <v>DE AMBIENTES COM ÁREA MAIOR QUE 10M2, ESPESSURA DE 20MM, CO</v>
          </cell>
        </row>
        <row r="14404">
          <cell r="A14404" t="str">
            <v>M EXECUÇÃO</v>
          </cell>
          <cell r="B14404" t="str">
            <v>DE TALISCAS. AF_06/2014</v>
          </cell>
        </row>
        <row r="14405">
          <cell r="A14405">
            <v>87536</v>
          </cell>
          <cell r="B14405" t="str">
            <v>EMBOÇO, PARA RECEBIMENTO DE CERÂMICA, EM ARGAMASSA TRAÇO 1:2:8, PREPAR</v>
          </cell>
          <cell r="C14405" t="str">
            <v>M2</v>
          </cell>
          <cell r="D14405" t="str">
            <v>CR</v>
          </cell>
          <cell r="E14405">
            <v>20.82</v>
          </cell>
        </row>
        <row r="14406">
          <cell r="A14406" t="str">
            <v>O MANUAL,</v>
          </cell>
          <cell r="B14406" t="str">
            <v>APLICADO MANUALMENTE EM FACES INTERNAS DE PAREDES DE AMBIENT</v>
          </cell>
        </row>
        <row r="14407">
          <cell r="A14407" t="str">
            <v>ES COM ÁRE</v>
          </cell>
          <cell r="B14407" t="str">
            <v>A MAIOR QUE 10M2, ESPESSURA DE 20MM, COM EXECUÇÃO DE TALISCA</v>
          </cell>
        </row>
        <row r="14408">
          <cell r="A14408" t="str">
            <v>S. AF_06/2</v>
          </cell>
          <cell r="B14408">
            <v>14</v>
          </cell>
        </row>
        <row r="14409">
          <cell r="A14409">
            <v>87537</v>
          </cell>
          <cell r="B14409" t="str">
            <v>EMBOÇO, PARA RECEBIMENTO DE CERÂMICA, EM ARGAMASSA INDUSTRIALIZADA, AP</v>
          </cell>
          <cell r="C14409" t="str">
            <v>M2</v>
          </cell>
          <cell r="D14409" t="str">
            <v>CR</v>
          </cell>
          <cell r="E14409">
            <v>43.49</v>
          </cell>
        </row>
        <row r="14410">
          <cell r="A14410" t="str">
            <v>LICADO COM</v>
          </cell>
          <cell r="B14410" t="str">
            <v>EQUIPAMENTO DE MISTURA E PROJEÇÃO DE 1,5 M3/H, EM FACES INT</v>
          </cell>
        </row>
        <row r="14411">
          <cell r="A14411" t="str">
            <v>ERNAS DE P</v>
          </cell>
          <cell r="B14411" t="str">
            <v>AREDES DE AMBIENTES COM ÁREA MENOR QUE 5M2, ESPESSURA 20MM,</v>
          </cell>
        </row>
        <row r="14412">
          <cell r="A14412" t="str">
            <v>COM TALISC</v>
          </cell>
          <cell r="B14412" t="str">
            <v>AS. AF_06/2014</v>
          </cell>
        </row>
        <row r="14413">
          <cell r="A14413">
            <v>87538</v>
          </cell>
          <cell r="B14413" t="str">
            <v>MASSA ÚNICA, PARA RECEBIMENTO DE PINTURA, EM ARGAMASSA INDUSTRIALIZADA</v>
          </cell>
          <cell r="C14413" t="str">
            <v>M2</v>
          </cell>
          <cell r="D14413" t="str">
            <v>CR</v>
          </cell>
          <cell r="E14413">
            <v>41.59</v>
          </cell>
        </row>
        <row r="14414">
          <cell r="A14414" t="str">
            <v>, APLICADO</v>
          </cell>
          <cell r="B14414" t="str">
            <v>COM EQUIPAMENTO DE MISTURA E PROJEÇÃO DE 1,5 M3/H, EM FACES</v>
          </cell>
        </row>
        <row r="14415">
          <cell r="A14415" t="str">
            <v>INTERNAS D</v>
          </cell>
          <cell r="B14415" t="str">
            <v>E PAREDES DE AMBIENTES COM ÁREA MENOR QUE 10M2, ESPESSURA 2</v>
          </cell>
        </row>
        <row r="14416">
          <cell r="A14416" t="str">
            <v>0MM, COM T</v>
          </cell>
          <cell r="B14416" t="str">
            <v>ALISCAS. AF_06/2014</v>
          </cell>
        </row>
        <row r="14417">
          <cell r="A14417" t="str">
            <v>SINAPI - S</v>
          </cell>
          <cell r="B14417" t="str">
            <v>ISTEMA NACIONAL DE PESQUISA DE CUSTOS E ÍNDICES DA CONSTRUÇÃO CIVIL</v>
          </cell>
        </row>
        <row r="14418">
          <cell r="A14418" t="str">
            <v>PCI.817.01</v>
          </cell>
          <cell r="B14418" t="e">
            <v>#NAME?</v>
          </cell>
          <cell r="D14418" t="str">
            <v>EM</v>
          </cell>
          <cell r="E14418" t="str">
            <v>06/2016 AS 13:04:4</v>
          </cell>
        </row>
        <row r="14419">
          <cell r="D14419" t="str">
            <v>TA</v>
          </cell>
          <cell r="E14419" t="str">
            <v>TÉCNICA: 13/06/20</v>
          </cell>
        </row>
        <row r="14420">
          <cell r="A14420" t="str">
            <v>ENCARGOS S</v>
          </cell>
          <cell r="B14420" t="str">
            <v>OCIAIS DESONERADOS: 90,80%(HORA)   52,84%(MÊS)</v>
          </cell>
        </row>
        <row r="14421">
          <cell r="A14421" t="str">
            <v>ABRANGÊNCI</v>
          </cell>
          <cell r="B14421" t="str">
            <v>A : NACIONAL                                              LOCALIDADE  : BELO</v>
          </cell>
          <cell r="C14421" t="str">
            <v>HORI</v>
          </cell>
        </row>
        <row r="14422">
          <cell r="A14422" t="str">
            <v>REF.COLETA</v>
          </cell>
          <cell r="B14422" t="str">
            <v>: MEDIANO</v>
          </cell>
          <cell r="D14422" t="str">
            <v>TA</v>
          </cell>
          <cell r="E14422" t="str">
            <v>: 05/2016</v>
          </cell>
        </row>
        <row r="14423">
          <cell r="A14423" t="str">
            <v>CÓDIGO</v>
          </cell>
          <cell r="B14423" t="str">
            <v>|D E S C R I Ç Ã O                                                   |UN</v>
          </cell>
          <cell r="C14423" t="str">
            <v>IDADE</v>
          </cell>
          <cell r="D14423" t="str">
            <v>DE</v>
          </cell>
          <cell r="E14423" t="str">
            <v>|CUSTO TOTA</v>
          </cell>
        </row>
        <row r="14424">
          <cell r="A14424" t="str">
            <v>VÍNCULO...</v>
          </cell>
          <cell r="B14424" t="str">
            <v>..: CAIXA REFERENCIAL</v>
          </cell>
        </row>
        <row r="14425">
          <cell r="A14425">
            <v>87539</v>
          </cell>
          <cell r="B14425" t="str">
            <v>EMBOÇO, PARA RECEBIMENTO DE CERÂMICA, EM ARGAMASSA INDUSTRIALIZADA, AP</v>
          </cell>
          <cell r="C14425" t="str">
            <v>M2</v>
          </cell>
          <cell r="D14425" t="str">
            <v>CR</v>
          </cell>
          <cell r="E14425">
            <v>40.909999999999997</v>
          </cell>
        </row>
        <row r="14426">
          <cell r="A14426" t="str">
            <v>LICADO COM</v>
          </cell>
          <cell r="B14426" t="str">
            <v>EQUIPAMENTO DE MISTURA E PROJEÇÃO DE 1,5 M3/H, EM FACES INT</v>
          </cell>
        </row>
        <row r="14427">
          <cell r="A14427" t="str">
            <v>ERNAS DE P</v>
          </cell>
          <cell r="B14427" t="str">
            <v>AREDES DE AMBIENTES COM ÁREA ENTRE 5M2 E 10M2, ESPESSURA 20M</v>
          </cell>
        </row>
        <row r="14428">
          <cell r="A14428" t="str">
            <v>M, COM TAL</v>
          </cell>
          <cell r="B14428" t="str">
            <v>ISCAS. AF_06/2014</v>
          </cell>
        </row>
        <row r="14429">
          <cell r="A14429">
            <v>87540</v>
          </cell>
          <cell r="B14429" t="str">
            <v>MASSA ÚNICA, PARA RECEBIMENTO DE PINTURA, EM ARGAMASSA INDUSTRIALIZADA</v>
          </cell>
          <cell r="C14429" t="str">
            <v>M2</v>
          </cell>
          <cell r="D14429" t="str">
            <v>CR</v>
          </cell>
          <cell r="E14429">
            <v>40.549999999999997</v>
          </cell>
        </row>
        <row r="14430">
          <cell r="A14430" t="str">
            <v>, APLICADO</v>
          </cell>
          <cell r="B14430" t="str">
            <v>COM EQUIPAMENTO DE MISTURA E PROJEÇÃO DE 1,5 M3/H, EM FACES</v>
          </cell>
        </row>
        <row r="14431">
          <cell r="A14431" t="str">
            <v>INTERNAS D</v>
          </cell>
          <cell r="B14431" t="str">
            <v>E PAREDES DE AMBIENTES COM ÁREA MAIOR QUE 10M2, ESPESSURA 2</v>
          </cell>
        </row>
        <row r="14432">
          <cell r="A14432" t="str">
            <v>0MM, COM T</v>
          </cell>
          <cell r="B14432" t="str">
            <v>ALISCAS. AF_06/2014</v>
          </cell>
        </row>
        <row r="14433">
          <cell r="A14433">
            <v>87541</v>
          </cell>
          <cell r="B14433" t="str">
            <v>EMBOÇO, PARA RECEBIMENTO DE CERÂMICA, EM ARGAMASSA INDUSTRIALIZADA, AP</v>
          </cell>
          <cell r="C14433" t="str">
            <v>M2</v>
          </cell>
          <cell r="D14433" t="str">
            <v>CR</v>
          </cell>
          <cell r="E14433">
            <v>39</v>
          </cell>
        </row>
        <row r="14434">
          <cell r="A14434" t="str">
            <v>LICADO COM</v>
          </cell>
          <cell r="B14434" t="str">
            <v>EQUIPAMENTO DE MISTURA E PROJEÇÃO DE 1,5 M3/H, EM FACES INT</v>
          </cell>
        </row>
        <row r="14435">
          <cell r="A14435" t="str">
            <v>ERNAS DE P</v>
          </cell>
          <cell r="B14435" t="str">
            <v>AREDES DE AMBIENTES COM ÁREA MAIOR QUE 10M2, ESPESSURA 20MM,</v>
          </cell>
        </row>
        <row r="14436">
          <cell r="A14436" t="str">
            <v>COM TALISC</v>
          </cell>
          <cell r="B14436" t="str">
            <v>AS. AF_06/2014</v>
          </cell>
        </row>
        <row r="14437">
          <cell r="A14437">
            <v>87542</v>
          </cell>
          <cell r="B14437" t="str">
            <v>MASSA ÚNICA, PARA RECEBIMENTO DE PINTURA OU CERÂMICA, EM ARGAMASSA IND</v>
          </cell>
          <cell r="C14437" t="str">
            <v>M2</v>
          </cell>
          <cell r="D14437" t="str">
            <v>CR</v>
          </cell>
          <cell r="E14437">
            <v>14.93</v>
          </cell>
        </row>
        <row r="14438">
          <cell r="A14438" t="str">
            <v>USTRIALIZA</v>
          </cell>
          <cell r="B14438" t="str">
            <v>DA, APLICADO COM EQUIPAMENTO DE MISTURA E PROJEÇÃO DE 1,5 M3</v>
          </cell>
        </row>
        <row r="14439">
          <cell r="A14439" t="str">
            <v>/H, EM FAC</v>
          </cell>
          <cell r="B14439" t="str">
            <v>ES INTERNAS DE PAREDES DE AMBIENTES COM ÁREA MENOR QUE 5M2,</v>
          </cell>
        </row>
        <row r="14440">
          <cell r="A14440" t="str">
            <v>ESPESSURA</v>
          </cell>
          <cell r="B14440" t="str">
            <v>5MM, SEM TALISCAS. AF_06/2014</v>
          </cell>
        </row>
        <row r="14441">
          <cell r="A14441">
            <v>87543</v>
          </cell>
          <cell r="B14441" t="str">
            <v>MASSA ÚNICA, PARA RECEBIMENTO DE PINTURA OU CERÂMICA, EM ARGAMASSA IND</v>
          </cell>
          <cell r="C14441" t="str">
            <v>M2</v>
          </cell>
          <cell r="D14441" t="str">
            <v>CR</v>
          </cell>
          <cell r="E14441">
            <v>13.72</v>
          </cell>
        </row>
        <row r="14442">
          <cell r="A14442" t="str">
            <v>USTRIALIZA</v>
          </cell>
          <cell r="B14442" t="str">
            <v>DA, APLICADO COM EQUIPAMENTO DE MISTURA E PROJEÇÃO DE 1,5 M3</v>
          </cell>
        </row>
        <row r="14443">
          <cell r="A14443" t="str">
            <v>/H, EM FAC</v>
          </cell>
          <cell r="B14443" t="str">
            <v>ES INTERNAS DE PAREDES DE AMBIENTES COM ÁREA ENTRE 5M2 E 10M</v>
          </cell>
        </row>
        <row r="14444">
          <cell r="A14444" t="str">
            <v>2, ESPESSU</v>
          </cell>
          <cell r="B14444" t="str">
            <v>RA 5MM, SEM TALISCAS. AF_06/2014</v>
          </cell>
        </row>
        <row r="14445">
          <cell r="A14445">
            <v>87544</v>
          </cell>
          <cell r="B14445" t="str">
            <v>MASSA ÚNICA, PARA RECEBIMENTO DE PINTURA OU CERÂMICA, EM ARGAMASSA IND</v>
          </cell>
          <cell r="C14445" t="str">
            <v>M2</v>
          </cell>
          <cell r="D14445" t="str">
            <v>CR</v>
          </cell>
          <cell r="E14445">
            <v>13.04</v>
          </cell>
        </row>
        <row r="14446">
          <cell r="A14446" t="str">
            <v>USTRIALIZA</v>
          </cell>
          <cell r="B14446" t="str">
            <v>DA, APLICADO COM EQUIPAMENTO DE MISTURA E PROJEÇÃO DE 1,5 M3</v>
          </cell>
        </row>
        <row r="14447">
          <cell r="A14447" t="str">
            <v>/H, EM FAC</v>
          </cell>
          <cell r="B14447" t="str">
            <v>ES INTERNAS DE PAREDES DE AMBIENTES COM ÁREA MAIOR QUE 10M2,</v>
          </cell>
        </row>
        <row r="14448">
          <cell r="A14448" t="str">
            <v>ESPESSURA</v>
          </cell>
          <cell r="B14448" t="str">
            <v>5MM, SEM TALISCAS. AF_06/2014</v>
          </cell>
        </row>
        <row r="14449">
          <cell r="A14449">
            <v>87545</v>
          </cell>
          <cell r="B14449" t="str">
            <v>EMBOÇO, PARA RECEBIMENTO DE CERÂMICA, EM ARGAMASSA TRAÇO 1:2:8, PREPAR</v>
          </cell>
          <cell r="C14449" t="str">
            <v>M2</v>
          </cell>
          <cell r="D14449" t="str">
            <v>CR</v>
          </cell>
          <cell r="E14449">
            <v>15.97</v>
          </cell>
        </row>
        <row r="14450">
          <cell r="A14450" t="str">
            <v>O MECÂNICO</v>
          </cell>
          <cell r="B14450" t="str">
            <v>COM BETONEIRA 400L, APLICADO MANUALMENTE EM FACES INTERNAS</v>
          </cell>
        </row>
        <row r="14451">
          <cell r="A14451" t="str">
            <v>DE PAREDES</v>
          </cell>
          <cell r="B14451" t="str">
            <v>DE AMBIENTES COM ÁREA MENOR QUE 5M2, ESPESSURA DE 10MM, COM</v>
          </cell>
        </row>
        <row r="14452">
          <cell r="A14452" t="str">
            <v>EXECUÇÃO D</v>
          </cell>
          <cell r="B14452" t="str">
            <v>E TALISCAS. AF_06/2014</v>
          </cell>
        </row>
        <row r="14453">
          <cell r="A14453" t="str">
            <v>SINAPI - S</v>
          </cell>
          <cell r="B14453" t="str">
            <v>ISTEMA NACIONAL DE PESQUISA DE CUSTOS E ÍNDICES DA CONSTRUÇÃO CIVIL</v>
          </cell>
        </row>
        <row r="14454">
          <cell r="A14454" t="str">
            <v>PCI.817.01</v>
          </cell>
          <cell r="B14454" t="e">
            <v>#NAME?</v>
          </cell>
          <cell r="D14454" t="str">
            <v>EM</v>
          </cell>
          <cell r="E14454" t="str">
            <v>06/2016 AS 13:04:4</v>
          </cell>
        </row>
        <row r="14455">
          <cell r="D14455" t="str">
            <v>TA</v>
          </cell>
          <cell r="E14455" t="str">
            <v>TÉCNICA: 13/06/20</v>
          </cell>
        </row>
        <row r="14456">
          <cell r="A14456" t="str">
            <v>ENCARGOS S</v>
          </cell>
          <cell r="B14456" t="str">
            <v>OCIAIS DESONERADOS: 90,80%(HORA)   52,84%(MÊS)</v>
          </cell>
        </row>
        <row r="14457">
          <cell r="A14457" t="str">
            <v>ABRANGÊNCI</v>
          </cell>
          <cell r="B14457" t="str">
            <v>A : NACIONAL                                              LOCALIDADE  : BELO</v>
          </cell>
          <cell r="C14457" t="str">
            <v>HORI</v>
          </cell>
        </row>
        <row r="14458">
          <cell r="A14458" t="str">
            <v>REF.COLETA</v>
          </cell>
          <cell r="B14458" t="str">
            <v>: MEDIANO</v>
          </cell>
          <cell r="D14458" t="str">
            <v>TA</v>
          </cell>
          <cell r="E14458" t="str">
            <v>: 05/2016</v>
          </cell>
        </row>
        <row r="14459">
          <cell r="A14459" t="str">
            <v>CÓDIGO</v>
          </cell>
          <cell r="B14459" t="str">
            <v>|D E S C R I Ç Ã O                                                   |UN</v>
          </cell>
          <cell r="C14459" t="str">
            <v>IDADE</v>
          </cell>
          <cell r="D14459" t="str">
            <v>DE</v>
          </cell>
          <cell r="E14459" t="str">
            <v>|CUSTO TOTA</v>
          </cell>
        </row>
        <row r="14460">
          <cell r="A14460" t="str">
            <v>VÍNCULO...</v>
          </cell>
          <cell r="B14460" t="str">
            <v>..: CAIXA REFERENCIAL</v>
          </cell>
        </row>
        <row r="14461">
          <cell r="A14461">
            <v>87546</v>
          </cell>
          <cell r="B14461" t="str">
            <v>EMBOÇO, PARA RECEBIMENTO DE CERÂMICA, EM ARGAMASSA TRAÇO 1:2:8, PREPAR</v>
          </cell>
          <cell r="C14461" t="str">
            <v>M2</v>
          </cell>
          <cell r="D14461" t="str">
            <v>CR</v>
          </cell>
          <cell r="E14461">
            <v>17.36</v>
          </cell>
        </row>
        <row r="14462">
          <cell r="A14462" t="str">
            <v>O MANUAL,</v>
          </cell>
          <cell r="B14462" t="str">
            <v>APLICADO MANUALMENTE EM FACES INTERNAS DE PAREDES DE AMBIENT</v>
          </cell>
        </row>
        <row r="14463">
          <cell r="A14463" t="str">
            <v>ES COM ÁRE</v>
          </cell>
          <cell r="B14463" t="str">
            <v>A MENOR QUE 5M2, ESPESSURA DE 10MM, COM EXECUÇÃO DE TALISCAS</v>
          </cell>
        </row>
        <row r="14464">
          <cell r="A14464" t="str">
            <v>. AF_06/20</v>
          </cell>
          <cell r="B14464">
            <v>14</v>
          </cell>
        </row>
        <row r="14465">
          <cell r="A14465">
            <v>87547</v>
          </cell>
          <cell r="B14465" t="str">
            <v>MASSA ÚNICA, PARA RECEBIMENTO DE PINTURA, EM ARGAMASSA TRAÇO 1:2:8, PR</v>
          </cell>
          <cell r="C14465" t="str">
            <v>M2</v>
          </cell>
          <cell r="D14465" t="str">
            <v>CR</v>
          </cell>
          <cell r="E14465">
            <v>13.78</v>
          </cell>
        </row>
        <row r="14466">
          <cell r="A14466" t="str">
            <v>EPARO MECÂ</v>
          </cell>
          <cell r="B14466" t="str">
            <v>NICO COM BETONEIRA 400L, APLICADA MANUALMENTE EM FACES INTER</v>
          </cell>
        </row>
        <row r="14467">
          <cell r="A14467" t="str">
            <v>NAS DE PAR</v>
          </cell>
          <cell r="B14467" t="str">
            <v>EDES DE AMBIENTES COM ÁREA MENOR QUE 10M2, ESPESSURA DE 10MM</v>
          </cell>
        </row>
        <row r="14468">
          <cell r="A14468" t="str">
            <v>, COM EXEC</v>
          </cell>
          <cell r="B14468" t="str">
            <v>UÇÃO DE TALISCAS. AF_06/2014</v>
          </cell>
        </row>
        <row r="14469">
          <cell r="A14469">
            <v>87548</v>
          </cell>
          <cell r="B14469" t="str">
            <v>MASSA ÚNICA, PARA RECEBIMENTO DE PINTURA, EM ARGAMASSA TRAÇO 1:2:8, PR</v>
          </cell>
          <cell r="C14469" t="str">
            <v>M2</v>
          </cell>
          <cell r="D14469" t="str">
            <v>CR</v>
          </cell>
          <cell r="E14469">
            <v>15.17</v>
          </cell>
        </row>
        <row r="14470">
          <cell r="A14470" t="str">
            <v>EPARO MANU</v>
          </cell>
          <cell r="B14470" t="str">
            <v>AL, APLICADA MANUALMENTE EM FACES INTERNAS DE PAREDES DE AMB</v>
          </cell>
        </row>
        <row r="14471">
          <cell r="A14471" t="str">
            <v>IENTES COM</v>
          </cell>
          <cell r="B14471" t="str">
            <v>ÁREA MENOR QUE 10M2, ESPESSURA DE 10MM, COM EXECUÇÃO DE TAL</v>
          </cell>
        </row>
        <row r="14472">
          <cell r="A14472" t="str">
            <v>ISCAS. AF_</v>
          </cell>
          <cell r="B14472">
            <v>41791</v>
          </cell>
        </row>
        <row r="14473">
          <cell r="A14473">
            <v>87549</v>
          </cell>
          <cell r="B14473" t="str">
            <v>EMBOÇO, PARA RECEBIMENTO DE CERÂMICA, EM ARGAMASSA TRAÇO 1:2:8, PREPAR</v>
          </cell>
          <cell r="C14473" t="str">
            <v>M2</v>
          </cell>
          <cell r="D14473" t="str">
            <v>CR</v>
          </cell>
          <cell r="E14473">
            <v>12.98</v>
          </cell>
        </row>
        <row r="14474">
          <cell r="A14474" t="str">
            <v>O MECÂNICO</v>
          </cell>
          <cell r="B14474" t="str">
            <v>COM BETONEIRA 400L, APLICADO MANUALMENTE EM FACES INTERNAS</v>
          </cell>
        </row>
        <row r="14475">
          <cell r="A14475" t="str">
            <v>DE PAREDES</v>
          </cell>
          <cell r="B14475" t="str">
            <v>DE AMBIENTES COM ÁREA ENTRE 5M2 E 10M2, ESPESSURA DE 10MM,</v>
          </cell>
        </row>
        <row r="14476">
          <cell r="A14476" t="str">
            <v>COM EXECUÇ</v>
          </cell>
          <cell r="B14476" t="str">
            <v>ÃO DE TALISCAS. AF_06/2014</v>
          </cell>
        </row>
        <row r="14477">
          <cell r="A14477">
            <v>87550</v>
          </cell>
          <cell r="B14477" t="str">
            <v>EMBOÇO, PARA RECEBIMENTO DE CERÂMICA, EM ARGAMASSA TRAÇO 1:2:8, PREPAR</v>
          </cell>
          <cell r="C14477" t="str">
            <v>M2</v>
          </cell>
          <cell r="D14477" t="str">
            <v>CR</v>
          </cell>
          <cell r="E14477">
            <v>14.37</v>
          </cell>
        </row>
        <row r="14478">
          <cell r="A14478" t="str">
            <v>O MANUAL,</v>
          </cell>
          <cell r="B14478" t="str">
            <v>APLICADO MANUALMENTE EM FACES INTERNAS DE PAREDES DE AMBIENT</v>
          </cell>
        </row>
        <row r="14479">
          <cell r="A14479" t="str">
            <v>ES COM ÁRE</v>
          </cell>
          <cell r="B14479" t="str">
            <v>A ENTRE 5M2 E 10M2, ESPESSURA DE 10MM, COM EXECUÇÃO DE TALIS</v>
          </cell>
        </row>
        <row r="14480">
          <cell r="A14480" t="str">
            <v>CAS. AF_06</v>
          </cell>
          <cell r="B14480" t="str">
            <v>/2014</v>
          </cell>
        </row>
        <row r="14481">
          <cell r="A14481">
            <v>87551</v>
          </cell>
          <cell r="B14481" t="str">
            <v>MASSA ÚNICA, PARA RECEBIMENTO DE PINTURA, EM ARGAMASSA TRAÇO 1:2:8, PR</v>
          </cell>
          <cell r="C14481" t="str">
            <v>M2</v>
          </cell>
          <cell r="D14481" t="str">
            <v>CR</v>
          </cell>
          <cell r="E14481">
            <v>12.59</v>
          </cell>
        </row>
        <row r="14482">
          <cell r="A14482" t="str">
            <v>EPARO MECÂ</v>
          </cell>
          <cell r="B14482" t="str">
            <v>NICO COM BETONEIRA 400L, APLICADA MANUALMENTE EM FACES INTER</v>
          </cell>
        </row>
        <row r="14483">
          <cell r="A14483" t="str">
            <v>NAS DE PAR</v>
          </cell>
          <cell r="B14483" t="str">
            <v>EDES DE AMBIENTES COM ÁREA MAIOR QUE 10M2, ESPESSURA DE 10MM</v>
          </cell>
        </row>
        <row r="14484">
          <cell r="A14484" t="str">
            <v>, COM EXEC</v>
          </cell>
          <cell r="B14484" t="str">
            <v>UÇÃO DE TALISCAS. AF_06/2014</v>
          </cell>
        </row>
        <row r="14485">
          <cell r="A14485">
            <v>87552</v>
          </cell>
          <cell r="B14485" t="str">
            <v>MASSA ÚNICA, PARA RECEBIMENTO DE PINTURA, EM ARGAMASSA TRAÇO 1:2:8, PR</v>
          </cell>
          <cell r="C14485" t="str">
            <v>M2</v>
          </cell>
          <cell r="D14485" t="str">
            <v>CR</v>
          </cell>
          <cell r="E14485">
            <v>13.97</v>
          </cell>
        </row>
        <row r="14486">
          <cell r="A14486" t="str">
            <v>EPARO MANU</v>
          </cell>
          <cell r="B14486" t="str">
            <v>AL, APLICADA MANUALMENTE EM FACES INTERNAS DE PAREDES DE AMB</v>
          </cell>
        </row>
        <row r="14487">
          <cell r="A14487" t="str">
            <v>IENTES COM</v>
          </cell>
          <cell r="B14487" t="str">
            <v>ÁREA MAIOR QUE 10M2, ESPESSURA DE 10MM, COM EXECUÇÃO DE TAL</v>
          </cell>
        </row>
        <row r="14488">
          <cell r="A14488" t="str">
            <v>ISCAS. AF_</v>
          </cell>
          <cell r="B14488">
            <v>41791</v>
          </cell>
        </row>
        <row r="14489">
          <cell r="A14489" t="str">
            <v>SINAPI - S</v>
          </cell>
          <cell r="B14489" t="str">
            <v>ISTEMA NACIONAL DE PESQUISA DE CUSTOS E ÍNDICES DA CONSTRUÇÃO CIVIL</v>
          </cell>
        </row>
        <row r="14490">
          <cell r="A14490" t="str">
            <v>PCI.817.01</v>
          </cell>
          <cell r="B14490" t="e">
            <v>#NAME?</v>
          </cell>
          <cell r="D14490" t="str">
            <v>EM</v>
          </cell>
          <cell r="E14490" t="str">
            <v>06/2016 AS 13:04:4</v>
          </cell>
        </row>
        <row r="14491">
          <cell r="D14491" t="str">
            <v>TA</v>
          </cell>
          <cell r="E14491" t="str">
            <v>TÉCNICA: 13/06/20</v>
          </cell>
        </row>
        <row r="14492">
          <cell r="A14492" t="str">
            <v>ENCARGOS S</v>
          </cell>
          <cell r="B14492" t="str">
            <v>OCIAIS DESONERADOS: 90,80%(HORA)   52,84%(MÊS)</v>
          </cell>
        </row>
        <row r="14493">
          <cell r="A14493" t="str">
            <v>ABRANGÊNCI</v>
          </cell>
          <cell r="B14493" t="str">
            <v>A : NACIONAL                                              LOCALIDADE  : BELO</v>
          </cell>
          <cell r="C14493" t="str">
            <v>HORI</v>
          </cell>
        </row>
        <row r="14494">
          <cell r="A14494" t="str">
            <v>REF.COLETA</v>
          </cell>
          <cell r="B14494" t="str">
            <v>: MEDIANO</v>
          </cell>
          <cell r="D14494" t="str">
            <v>TA</v>
          </cell>
          <cell r="E14494" t="str">
            <v>: 05/2016</v>
          </cell>
        </row>
        <row r="14495">
          <cell r="A14495" t="str">
            <v>CÓDIGO</v>
          </cell>
          <cell r="B14495" t="str">
            <v>|D E S C R I Ç Ã O                                                   |UN</v>
          </cell>
          <cell r="C14495" t="str">
            <v>IDADE</v>
          </cell>
          <cell r="D14495" t="str">
            <v>DE</v>
          </cell>
          <cell r="E14495" t="str">
            <v>|CUSTO TOTA</v>
          </cell>
        </row>
        <row r="14496">
          <cell r="A14496" t="str">
            <v>VÍNCULO...</v>
          </cell>
          <cell r="B14496" t="str">
            <v>..: CAIXA REFERENCIAL</v>
          </cell>
        </row>
        <row r="14497">
          <cell r="A14497">
            <v>87553</v>
          </cell>
          <cell r="B14497" t="str">
            <v>EMBOÇO, PARA RECEBIMENTO DE CERÂMICA, EM ARGAMASSA TRAÇO 1:2:8, PREPAR</v>
          </cell>
          <cell r="C14497" t="str">
            <v>M2</v>
          </cell>
          <cell r="D14497" t="str">
            <v>CR</v>
          </cell>
          <cell r="E14497">
            <v>10.78</v>
          </cell>
        </row>
        <row r="14498">
          <cell r="A14498" t="str">
            <v>O MECÂNICO</v>
          </cell>
          <cell r="B14498" t="str">
            <v>COM BETONEIRA 400L, APLICADO MANUALMENTE EM FACES INTERNAS</v>
          </cell>
        </row>
        <row r="14499">
          <cell r="A14499" t="str">
            <v>DE PAREDES</v>
          </cell>
          <cell r="B14499" t="str">
            <v>DE AMBIENTES COM ÁREA MAIOR QUE 10M2, ESPESSURA DE 10MM, CO</v>
          </cell>
        </row>
        <row r="14500">
          <cell r="A14500" t="str">
            <v>M EXECUÇÃO</v>
          </cell>
          <cell r="B14500" t="str">
            <v>DE TALISCAS. AF_06/2014</v>
          </cell>
        </row>
        <row r="14501">
          <cell r="A14501">
            <v>87554</v>
          </cell>
          <cell r="B14501" t="str">
            <v>EMBOÇO, PARA RECEBIMENTO DE CERÂMICA, EM ARGAMASSA TRAÇO 1:2:8, PREPAR</v>
          </cell>
          <cell r="C14501" t="str">
            <v>M2</v>
          </cell>
          <cell r="D14501" t="str">
            <v>CR</v>
          </cell>
          <cell r="E14501">
            <v>12.17</v>
          </cell>
        </row>
        <row r="14502">
          <cell r="A14502" t="str">
            <v>O MANUAL,</v>
          </cell>
          <cell r="B14502" t="str">
            <v>APLICADO MANUALMENTE EM FACES INTERNAS DE PAREDES DE AMBIENT</v>
          </cell>
        </row>
        <row r="14503">
          <cell r="A14503" t="str">
            <v>ES COM ÁRE</v>
          </cell>
          <cell r="B14503" t="str">
            <v>A MAIOR QUE 10M2, ESPESSURA DE 10MM, COM EXECUÇÃO DE TALISCA</v>
          </cell>
        </row>
        <row r="14504">
          <cell r="A14504" t="str">
            <v>S. AF_06/2</v>
          </cell>
          <cell r="B14504">
            <v>14</v>
          </cell>
        </row>
        <row r="14505">
          <cell r="A14505">
            <v>87555</v>
          </cell>
          <cell r="B14505" t="str">
            <v>EMBOÇO, PARA RECEBIMENTO DE CERÂMICA, EM ARGAMASSA INDUSTRIALIZADA, AP</v>
          </cell>
          <cell r="C14505" t="str">
            <v>M2</v>
          </cell>
          <cell r="D14505" t="str">
            <v>CR</v>
          </cell>
          <cell r="E14505">
            <v>26.61</v>
          </cell>
        </row>
        <row r="14506">
          <cell r="A14506" t="str">
            <v>LICADO COM</v>
          </cell>
          <cell r="B14506" t="str">
            <v>EQUIPAMENTO DE MISTURA E PROJEÇÃO DE 1,5 M3/H, EM FACES INT</v>
          </cell>
        </row>
        <row r="14507">
          <cell r="A14507" t="str">
            <v>ERNAS DE P</v>
          </cell>
          <cell r="B14507" t="str">
            <v>AREDES DE AMBIENTES COM ÁREA MENOR QUE 5M2, ESPESSURA 10MM,</v>
          </cell>
        </row>
        <row r="14508">
          <cell r="A14508" t="str">
            <v>COM TALISC</v>
          </cell>
          <cell r="B14508" t="str">
            <v>AS. AF_06/2014</v>
          </cell>
        </row>
        <row r="14509">
          <cell r="A14509">
            <v>87556</v>
          </cell>
          <cell r="B14509" t="str">
            <v>MASSA ÚNICA, PARA RECEBIMENTO DE PINTURA, EM ARGAMASSA INDUSTRIALIZADA</v>
          </cell>
          <cell r="C14509" t="str">
            <v>M2</v>
          </cell>
          <cell r="D14509" t="str">
            <v>CR</v>
          </cell>
          <cell r="E14509">
            <v>24.71</v>
          </cell>
        </row>
        <row r="14510">
          <cell r="A14510" t="str">
            <v>, APLICADO</v>
          </cell>
          <cell r="B14510" t="str">
            <v>COM EQUIPAMENTO DE MISTURA E PROJEÇÃO DE 1,5 M3/H, EM FACES</v>
          </cell>
        </row>
        <row r="14511">
          <cell r="A14511" t="str">
            <v>INTERNAS D</v>
          </cell>
          <cell r="B14511" t="str">
            <v>E PAREDES DE AMBIENTES COM ÁREA MENOR QUE 10M2, ESPESSURA 1</v>
          </cell>
        </row>
        <row r="14512">
          <cell r="A14512" t="str">
            <v>0MM, COM T</v>
          </cell>
          <cell r="B14512" t="str">
            <v>ALISCAS. AF_06/2014</v>
          </cell>
        </row>
        <row r="14513">
          <cell r="A14513">
            <v>87557</v>
          </cell>
          <cell r="B14513" t="str">
            <v>EMBOÇO, PARA RECEBIMENTO DE CERÂMICA, EM ARGAMASSA INDUSTRIALIZADA, AP</v>
          </cell>
          <cell r="C14513" t="str">
            <v>M2</v>
          </cell>
          <cell r="D14513" t="str">
            <v>CR</v>
          </cell>
          <cell r="E14513">
            <v>24.02</v>
          </cell>
        </row>
        <row r="14514">
          <cell r="A14514" t="str">
            <v>LICADO COM</v>
          </cell>
          <cell r="B14514" t="str">
            <v>EQUIPAMENTO DE MISTURA E PROJEÇÃO DE 1,5 M3/H, EM FACES INT</v>
          </cell>
        </row>
        <row r="14515">
          <cell r="A14515" t="str">
            <v>ERNAS DE P</v>
          </cell>
          <cell r="B14515" t="str">
            <v>AREDES DE AMBIENTES COM ÁREA ENTRE 5M2 E 10M2, ESPESSURA 10M</v>
          </cell>
        </row>
        <row r="14516">
          <cell r="A14516" t="str">
            <v>M, COM TAL</v>
          </cell>
          <cell r="B14516" t="str">
            <v>ISCAS. AF_06/2014</v>
          </cell>
        </row>
        <row r="14517">
          <cell r="A14517">
            <v>87558</v>
          </cell>
          <cell r="B14517" t="str">
            <v>MASSA ÚNICA, PARA RECEBIMENTO DE PINTURA, EM ARGAMASSA INDUSTRIALIZADA</v>
          </cell>
          <cell r="C14517" t="str">
            <v>M2</v>
          </cell>
          <cell r="D14517" t="str">
            <v>CR</v>
          </cell>
          <cell r="E14517">
            <v>23.67</v>
          </cell>
        </row>
        <row r="14518">
          <cell r="A14518" t="str">
            <v>, APLICADO</v>
          </cell>
          <cell r="B14518" t="str">
            <v>COM EQUIPAMENTO DE MISTURA E PROJEÇÃO DE 1,5 M3/H, EM FACES</v>
          </cell>
        </row>
        <row r="14519">
          <cell r="A14519" t="str">
            <v>INTERNAS D</v>
          </cell>
          <cell r="B14519" t="str">
            <v>E PAREDES DE AMBIENTES COM ÁREA MAIOR QUE 10M2, ESPESSURA 1</v>
          </cell>
        </row>
        <row r="14520">
          <cell r="A14520" t="str">
            <v>0MM, COM T</v>
          </cell>
          <cell r="B14520" t="str">
            <v>ALISCAS. AF_06/2014</v>
          </cell>
        </row>
        <row r="14521">
          <cell r="A14521">
            <v>87559</v>
          </cell>
          <cell r="B14521" t="str">
            <v>EMBOÇO, PARA RECEBIMENTO DE CERÂMICA, EM ARGAMASSA INDUSTRIALIZADA, AP</v>
          </cell>
          <cell r="C14521" t="str">
            <v>M2</v>
          </cell>
          <cell r="D14521" t="str">
            <v>CR</v>
          </cell>
          <cell r="E14521">
            <v>22.12</v>
          </cell>
        </row>
        <row r="14522">
          <cell r="A14522" t="str">
            <v>LICADO COM</v>
          </cell>
          <cell r="B14522" t="str">
            <v>EQUIPAMENTO DE MISTURA E PROJEÇÃO DE 1,5 M3/H, EM FACES INT</v>
          </cell>
        </row>
        <row r="14523">
          <cell r="A14523" t="str">
            <v>ERNAS DE P</v>
          </cell>
          <cell r="B14523" t="str">
            <v>AREDES DE AMBIENTES COM ÁREA MAIOR QUE 10M2, ESPESSURA 10MM,</v>
          </cell>
        </row>
        <row r="14524">
          <cell r="A14524" t="str">
            <v>COM TALISC</v>
          </cell>
          <cell r="B14524" t="str">
            <v>AS. AF_06/2014</v>
          </cell>
        </row>
        <row r="14525">
          <cell r="A14525" t="str">
            <v>SINAPI - S</v>
          </cell>
          <cell r="B14525" t="str">
            <v>ISTEMA NACIONAL DE PESQUISA DE CUSTOS E ÍNDICES DA CONSTRUÇÃO CIVIL</v>
          </cell>
        </row>
        <row r="14526">
          <cell r="A14526" t="str">
            <v>PCI.817.01</v>
          </cell>
          <cell r="B14526" t="e">
            <v>#NAME?</v>
          </cell>
          <cell r="D14526" t="str">
            <v>EM</v>
          </cell>
          <cell r="E14526" t="str">
            <v>06/2016 AS 13:04:4</v>
          </cell>
        </row>
        <row r="14527">
          <cell r="D14527" t="str">
            <v>TA</v>
          </cell>
          <cell r="E14527" t="str">
            <v>TÉCNICA: 13/06/20</v>
          </cell>
        </row>
        <row r="14528">
          <cell r="A14528" t="str">
            <v>ENCARGOS S</v>
          </cell>
          <cell r="B14528" t="str">
            <v>OCIAIS DESONERADOS: 90,80%(HORA)   52,84%(MÊS)</v>
          </cell>
        </row>
        <row r="14529">
          <cell r="A14529" t="str">
            <v>ABRANGÊNCI</v>
          </cell>
          <cell r="B14529" t="str">
            <v>A : NACIONAL                                              LOCALIDADE  : BELO</v>
          </cell>
          <cell r="C14529" t="str">
            <v>HORI</v>
          </cell>
        </row>
        <row r="14530">
          <cell r="A14530" t="str">
            <v>REF.COLETA</v>
          </cell>
          <cell r="B14530" t="str">
            <v>: MEDIANO</v>
          </cell>
          <cell r="D14530" t="str">
            <v>TA</v>
          </cell>
          <cell r="E14530" t="str">
            <v>: 05/2016</v>
          </cell>
        </row>
        <row r="14531">
          <cell r="A14531" t="str">
            <v>CÓDIGO</v>
          </cell>
          <cell r="B14531" t="str">
            <v>|D E S C R I Ç Ã O                                                   |UN</v>
          </cell>
          <cell r="C14531" t="str">
            <v>IDADE</v>
          </cell>
          <cell r="D14531" t="str">
            <v>DE</v>
          </cell>
          <cell r="E14531" t="str">
            <v>|CUSTO TOTA</v>
          </cell>
        </row>
        <row r="14532">
          <cell r="A14532" t="str">
            <v>VÍNCULO...</v>
          </cell>
          <cell r="B14532" t="str">
            <v>..: CAIXA REFERENCIAL</v>
          </cell>
        </row>
        <row r="14533">
          <cell r="A14533">
            <v>87560</v>
          </cell>
          <cell r="B14533" t="str">
            <v>MASSA ÚNICA, PARA RECEBIMENTO DE PINTURA OU CERÂMICA, EM ARGAMASSA IND</v>
          </cell>
          <cell r="C14533" t="str">
            <v>M2</v>
          </cell>
          <cell r="D14533" t="str">
            <v>CR</v>
          </cell>
          <cell r="E14533">
            <v>25.4</v>
          </cell>
        </row>
        <row r="14534">
          <cell r="A14534" t="str">
            <v>USTRIALIZA</v>
          </cell>
          <cell r="B14534" t="str">
            <v>DA, APLICADO COM EQUIPAMENTO DE MISTURA E PROJEÇÃO DE 1,5 M3</v>
          </cell>
        </row>
        <row r="14535">
          <cell r="A14535" t="str">
            <v>/H, EM FAC</v>
          </cell>
          <cell r="B14535" t="str">
            <v>ES INTERNAS DE PAREDES DE AMBIENTES COM ÁREA MENOR QUE 5M2,</v>
          </cell>
        </row>
        <row r="14536">
          <cell r="A14536" t="str">
            <v>ESPESSURA</v>
          </cell>
          <cell r="B14536" t="str">
            <v>10MM, SEM TALISCAS. AF_06/2014</v>
          </cell>
        </row>
        <row r="14537">
          <cell r="A14537">
            <v>87561</v>
          </cell>
          <cell r="B14537" t="str">
            <v>MASSA ÚNICA, PARA RECEBIMENTO DE PINTURA OU CERÂMICA, EM ARGAMASSA IND</v>
          </cell>
          <cell r="C14537" t="str">
            <v>M2</v>
          </cell>
          <cell r="D14537" t="str">
            <v>CR</v>
          </cell>
          <cell r="E14537">
            <v>24.19</v>
          </cell>
        </row>
        <row r="14538">
          <cell r="A14538" t="str">
            <v>USTRIALIZA</v>
          </cell>
          <cell r="B14538" t="str">
            <v>DA, APLICADO COM EQUIPAMENTO DE MISTURA E PROJEÇÃO DE 1,5 M3</v>
          </cell>
        </row>
        <row r="14539">
          <cell r="A14539" t="str">
            <v>/H, EM FAC</v>
          </cell>
          <cell r="B14539" t="str">
            <v>ES INTERNAS DE PAREDES DE AMBIENTES COM ÁREA ENTRE 5M2 E 10M</v>
          </cell>
        </row>
        <row r="14540">
          <cell r="A14540" t="str">
            <v>2, ESPESSU</v>
          </cell>
          <cell r="B14540" t="str">
            <v>RA 10MM, SEM TALISCAS. AF_06/2014</v>
          </cell>
        </row>
        <row r="14541">
          <cell r="A14541">
            <v>87562</v>
          </cell>
          <cell r="B14541" t="str">
            <v>MASSA ÚNICA, PARA RECEBIMENTO DE PINTURA OU CERÂMICA, EM ARGAMASSA IND</v>
          </cell>
          <cell r="C14541" t="str">
            <v>M2</v>
          </cell>
          <cell r="D14541" t="str">
            <v>CR</v>
          </cell>
          <cell r="E14541">
            <v>23.5</v>
          </cell>
        </row>
        <row r="14542">
          <cell r="A14542" t="str">
            <v>USTRIALIZA</v>
          </cell>
          <cell r="B14542" t="str">
            <v>DA, APLICADO COM EQUIPAMENTO DE MISTURA E PROJEÇÃO DE 1,5 M3</v>
          </cell>
        </row>
        <row r="14543">
          <cell r="A14543" t="str">
            <v>/H, EM FAC</v>
          </cell>
          <cell r="B14543" t="str">
            <v>ES INTERNAS DE PAREDES DE AMBIENTES COM ÁREA MAIOR QUE 10M2,</v>
          </cell>
        </row>
        <row r="14544">
          <cell r="A14544" t="str">
            <v>ESPESSURA</v>
          </cell>
          <cell r="B14544" t="str">
            <v>10MM, SEM TALISCAS. AF_06/2014</v>
          </cell>
        </row>
        <row r="14545">
          <cell r="A14545">
            <v>87775</v>
          </cell>
          <cell r="B14545" t="str">
            <v>EMBOÇO OU MASSA ÚNICA EM ARGAMASSA TRAÇO 1:2:8, PREPARO MECÂNICO COM B</v>
          </cell>
          <cell r="C14545" t="str">
            <v>M2</v>
          </cell>
          <cell r="D14545" t="str">
            <v>CR</v>
          </cell>
          <cell r="E14545">
            <v>32.53</v>
          </cell>
        </row>
        <row r="14546">
          <cell r="A14546" t="str">
            <v>ETONEIRA 4</v>
          </cell>
          <cell r="B14546" t="str">
            <v>00 L, APLICADA MANUALMENTE EM PANOS DE FACHADA COM PRESENÇA</v>
          </cell>
        </row>
        <row r="14547">
          <cell r="A14547" t="str">
            <v>DE VÃOS, E</v>
          </cell>
          <cell r="B14547" t="str">
            <v>SPESSURA DE 25 MM. AF_06/2014</v>
          </cell>
        </row>
        <row r="14548">
          <cell r="A14548">
            <v>87777</v>
          </cell>
          <cell r="B14548" t="str">
            <v>EMBOÇO OU MASSA ÚNICA EM ARGAMASSA TRAÇO 1:2:8, PREPARO MANUAL, APLICA</v>
          </cell>
          <cell r="C14548" t="str">
            <v>M2</v>
          </cell>
          <cell r="D14548" t="str">
            <v>CR</v>
          </cell>
          <cell r="E14548">
            <v>34.57</v>
          </cell>
        </row>
        <row r="14549">
          <cell r="A14549" t="str">
            <v>DA MANUALM</v>
          </cell>
          <cell r="B14549" t="str">
            <v>ENTE EM PANOS DE FACHADA COM PRESENÇA DE VÃOS, ESPESSURA DE</v>
          </cell>
        </row>
        <row r="14550">
          <cell r="A14550" t="str">
            <v>25 MM. AF_</v>
          </cell>
          <cell r="B14550">
            <v>41791</v>
          </cell>
        </row>
        <row r="14551">
          <cell r="A14551">
            <v>87778</v>
          </cell>
          <cell r="B14551" t="str">
            <v>EMBOÇO OU MASSA ÚNICA EM ARGAMASSA INDUSTRIALIZADA, PREPARO MECÂNICO E</v>
          </cell>
          <cell r="C14551" t="str">
            <v>M2</v>
          </cell>
          <cell r="D14551" t="str">
            <v>CR</v>
          </cell>
          <cell r="E14551">
            <v>47.53</v>
          </cell>
        </row>
        <row r="14552">
          <cell r="A14552" t="str">
            <v>APLICAÇÃO</v>
          </cell>
          <cell r="B14552" t="str">
            <v>COM EQUIPAMENTO DE MISTURA E PROJEÇÃO DE 1,5 M3/H DE ARGAMA</v>
          </cell>
        </row>
        <row r="14553">
          <cell r="A14553" t="str">
            <v>SSA EM PAN</v>
          </cell>
          <cell r="B14553" t="str">
            <v>OS DE FACHADA COM PRESENÇA DE VÃOS, ESPESSURA DE 25 MM. AF_0</v>
          </cell>
        </row>
        <row r="14554">
          <cell r="A14554">
            <v>41791</v>
          </cell>
        </row>
        <row r="14555">
          <cell r="A14555">
            <v>87779</v>
          </cell>
          <cell r="B14555" t="str">
            <v>EMBOÇO OU MASSA ÚNICA EM ARGAMASSA TRAÇO 1:2:8, PREPARO MECÂNICO COM B</v>
          </cell>
          <cell r="C14555" t="str">
            <v>M2</v>
          </cell>
          <cell r="D14555" t="str">
            <v>CR</v>
          </cell>
          <cell r="E14555">
            <v>38.11</v>
          </cell>
        </row>
        <row r="14556">
          <cell r="A14556" t="str">
            <v>ETONEIRA 4</v>
          </cell>
          <cell r="B14556" t="str">
            <v>00 L, APLICADA MANUALMENTE EM PANOS DE FACHADA COM PRESENÇA</v>
          </cell>
        </row>
        <row r="14557">
          <cell r="A14557" t="str">
            <v>DE VÃOS, E</v>
          </cell>
          <cell r="B14557" t="str">
            <v>SPESSURA DE 35 MM. AF_06/2014</v>
          </cell>
        </row>
        <row r="14558">
          <cell r="A14558">
            <v>87781</v>
          </cell>
          <cell r="B14558" t="str">
            <v>EMBOÇO OU MASSA ÚNICA EM ARGAMASSA TRAÇO 1:2:8, PREPARO MANUAL, APLICA</v>
          </cell>
          <cell r="C14558" t="str">
            <v>M2</v>
          </cell>
          <cell r="D14558" t="str">
            <v>CR</v>
          </cell>
          <cell r="E14558">
            <v>40.85</v>
          </cell>
        </row>
        <row r="14559">
          <cell r="A14559" t="str">
            <v>DA MANUALM</v>
          </cell>
          <cell r="B14559" t="str">
            <v>ENTE EM PANOS DE FACHADA COM PRESENÇA DE VÃOS, ESPESSURA DE</v>
          </cell>
        </row>
        <row r="14560">
          <cell r="A14560" t="str">
            <v>35 MM. AF_</v>
          </cell>
          <cell r="B14560">
            <v>41791</v>
          </cell>
        </row>
        <row r="14561">
          <cell r="A14561" t="str">
            <v>SINAPI - S</v>
          </cell>
          <cell r="B14561" t="str">
            <v>ISTEMA NACIONAL DE PESQUISA DE CUSTOS E ÍNDICES DA CONSTRUÇÃO CIVIL</v>
          </cell>
        </row>
        <row r="14562">
          <cell r="A14562" t="str">
            <v>PCI.817.01</v>
          </cell>
          <cell r="B14562" t="e">
            <v>#NAME?</v>
          </cell>
          <cell r="D14562" t="str">
            <v>EM</v>
          </cell>
          <cell r="E14562" t="str">
            <v>06/2016 AS 13:04:4</v>
          </cell>
        </row>
        <row r="14563">
          <cell r="D14563" t="str">
            <v>TA</v>
          </cell>
          <cell r="E14563" t="str">
            <v>TÉCNICA: 13/06/20</v>
          </cell>
        </row>
        <row r="14564">
          <cell r="A14564" t="str">
            <v>ENCARGOS S</v>
          </cell>
          <cell r="B14564" t="str">
            <v>OCIAIS DESONERADOS: 90,80%(HORA)   52,84%(MÊS)</v>
          </cell>
        </row>
        <row r="14565">
          <cell r="A14565" t="str">
            <v>ABRANGÊNCI</v>
          </cell>
          <cell r="B14565" t="str">
            <v>A : NACIONAL                                              LOCALIDADE  : BELO</v>
          </cell>
          <cell r="C14565" t="str">
            <v>HORI</v>
          </cell>
        </row>
        <row r="14566">
          <cell r="A14566" t="str">
            <v>REF.COLETA</v>
          </cell>
          <cell r="B14566" t="str">
            <v>: MEDIANO</v>
          </cell>
          <cell r="D14566" t="str">
            <v>TA</v>
          </cell>
          <cell r="E14566" t="str">
            <v>: 05/2016</v>
          </cell>
        </row>
        <row r="14567">
          <cell r="A14567" t="str">
            <v>CÓDIGO</v>
          </cell>
          <cell r="B14567" t="str">
            <v>|D E S C R I Ç Ã O                                                   |UN</v>
          </cell>
          <cell r="C14567" t="str">
            <v>IDADE</v>
          </cell>
          <cell r="D14567" t="str">
            <v>DE</v>
          </cell>
          <cell r="E14567" t="str">
            <v>|CUSTO TOTA</v>
          </cell>
        </row>
        <row r="14568">
          <cell r="A14568" t="str">
            <v>VÍNCULO...</v>
          </cell>
          <cell r="B14568" t="str">
            <v>..: CAIXA REFERENCIAL</v>
          </cell>
        </row>
        <row r="14569">
          <cell r="A14569">
            <v>87783</v>
          </cell>
          <cell r="B14569" t="str">
            <v>EMBOÇO OU MASSA ÚNICA EM ARGAMASSA INDUSTRIALIZADA, PREPARO MECÂNICO E</v>
          </cell>
          <cell r="C14569" t="str">
            <v>M2</v>
          </cell>
          <cell r="D14569" t="str">
            <v>CR</v>
          </cell>
          <cell r="E14569">
            <v>59.44</v>
          </cell>
        </row>
        <row r="14570">
          <cell r="A14570" t="str">
            <v>APLICAÇÃO</v>
          </cell>
          <cell r="B14570" t="str">
            <v>COM EQUIPAMENTO DE MISTURA E PROJEÇÃO DE 1,5 M3/H DE ARGAMA</v>
          </cell>
        </row>
        <row r="14571">
          <cell r="A14571" t="str">
            <v>SSA EM PAN</v>
          </cell>
          <cell r="B14571" t="str">
            <v>OS DE FACHADA COM PRESENÇA DE VÃOS, ESPESSURA DE 35 MM. AF_0</v>
          </cell>
        </row>
        <row r="14572">
          <cell r="A14572">
            <v>41791</v>
          </cell>
        </row>
        <row r="14573">
          <cell r="A14573">
            <v>87784</v>
          </cell>
          <cell r="B14573" t="str">
            <v>EMBOÇO OU MASSA ÚNICA EM ARGAMASSA TRAÇO 1:2:8, PREPARO MECÂNICO COM B</v>
          </cell>
          <cell r="C14573" t="str">
            <v>M2</v>
          </cell>
          <cell r="D14573" t="str">
            <v>CR</v>
          </cell>
          <cell r="E14573">
            <v>43.69</v>
          </cell>
        </row>
        <row r="14574">
          <cell r="A14574" t="str">
            <v>ETONEIRA 4</v>
          </cell>
          <cell r="B14574" t="str">
            <v>00 L, APLICADA MANUALMENTE EM PANOS DE FACHADA COM PRESENÇA</v>
          </cell>
        </row>
        <row r="14575">
          <cell r="A14575" t="str">
            <v>DE VÃOS, E</v>
          </cell>
          <cell r="B14575" t="str">
            <v>SPESSURA DE 45 MM. AF_06/2014</v>
          </cell>
        </row>
        <row r="14576">
          <cell r="A14576">
            <v>87786</v>
          </cell>
          <cell r="B14576" t="str">
            <v>EMBOÇO OU MASSA ÚNICA EM ARGAMASSA TRAÇO 1:2:8, PREPARO MANUAL, APLICA</v>
          </cell>
          <cell r="C14576" t="str">
            <v>M2</v>
          </cell>
          <cell r="D14576" t="str">
            <v>CR</v>
          </cell>
          <cell r="E14576">
            <v>47.13</v>
          </cell>
        </row>
        <row r="14577">
          <cell r="A14577" t="str">
            <v>DA MANUALM</v>
          </cell>
          <cell r="B14577" t="str">
            <v>ENTE EM PANOS DE FACHADA COM PRESENÇA DE VÃOS, ESPESSURA DE</v>
          </cell>
        </row>
        <row r="14578">
          <cell r="A14578" t="str">
            <v>45 MM. AF_</v>
          </cell>
          <cell r="B14578">
            <v>41791</v>
          </cell>
        </row>
        <row r="14579">
          <cell r="A14579">
            <v>87787</v>
          </cell>
          <cell r="B14579" t="str">
            <v>EMBOÇO OU MASSA ÚNICA EM ARGAMASSA INDUSTRIALIZADA, PREPARO MECÂNICO E</v>
          </cell>
          <cell r="C14579" t="str">
            <v>M2</v>
          </cell>
          <cell r="D14579" t="str">
            <v>CR</v>
          </cell>
          <cell r="E14579">
            <v>71.34</v>
          </cell>
        </row>
        <row r="14580">
          <cell r="A14580" t="str">
            <v>APLICAÇÃO</v>
          </cell>
          <cell r="B14580" t="str">
            <v>COM EQUIPAMENTO DE MISTURA E PROJEÇÃO DE 1,5 M3/H DE ARGAMA</v>
          </cell>
        </row>
        <row r="14581">
          <cell r="A14581" t="str">
            <v>SSA EM PAN</v>
          </cell>
          <cell r="B14581" t="str">
            <v>OS DE FACHADA COM PRESENÇA DE VÃOS, ESPESSURA DE 45 MM. AF_0</v>
          </cell>
        </row>
        <row r="14582">
          <cell r="A14582">
            <v>41791</v>
          </cell>
        </row>
        <row r="14583">
          <cell r="A14583">
            <v>87788</v>
          </cell>
          <cell r="B14583" t="str">
            <v>EMBOÇO OU MASSA ÚNICA EM ARGAMASSA TRAÇO 1:2:8, PREPARO MECÂNICO COM B</v>
          </cell>
          <cell r="C14583" t="str">
            <v>M2</v>
          </cell>
          <cell r="D14583" t="str">
            <v>CR</v>
          </cell>
          <cell r="E14583">
            <v>56.02</v>
          </cell>
        </row>
        <row r="14584">
          <cell r="A14584" t="str">
            <v>ETONEIRA 4</v>
          </cell>
          <cell r="B14584" t="str">
            <v>00 L, APLICADA MANUALMENTE EM PANOS DE FACHADA COM PRESENÇA</v>
          </cell>
        </row>
        <row r="14585">
          <cell r="A14585" t="str">
            <v>DE VÃOS, E</v>
          </cell>
          <cell r="B14585" t="str">
            <v>SPESSURA MAIOR OU IGUAL A 50 MM. AF_06/2014</v>
          </cell>
        </row>
        <row r="14586">
          <cell r="A14586">
            <v>87790</v>
          </cell>
          <cell r="B14586" t="str">
            <v>EMBOÇO OU MASSA ÚNICA EM ARGAMASSA TRAÇO 1:2:8, PREPARO MANUAL, APLICA</v>
          </cell>
          <cell r="C14586" t="str">
            <v>M2</v>
          </cell>
          <cell r="D14586" t="str">
            <v>CR</v>
          </cell>
          <cell r="E14586">
            <v>59.8</v>
          </cell>
        </row>
        <row r="14587">
          <cell r="A14587" t="str">
            <v>DA MANUALM</v>
          </cell>
          <cell r="B14587" t="str">
            <v>ENTE EM PANOS DE FACHADA COM PRESENÇA DE VÃOS, ESPESSURA MAI</v>
          </cell>
        </row>
        <row r="14588">
          <cell r="A14588" t="str">
            <v>OR OU IGUA</v>
          </cell>
          <cell r="B14588" t="str">
            <v>L A 50 MM. AF_06/2014</v>
          </cell>
        </row>
        <row r="14589">
          <cell r="A14589">
            <v>87791</v>
          </cell>
          <cell r="B14589" t="str">
            <v>EMBOÇO OU MASSA ÚNICA EM ARGAMASSA INDUSTRIALIZADA, PREPARO MECÂNICO E</v>
          </cell>
          <cell r="C14589" t="str">
            <v>M2</v>
          </cell>
          <cell r="D14589" t="str">
            <v>CR</v>
          </cell>
          <cell r="E14589">
            <v>84.34</v>
          </cell>
        </row>
        <row r="14590">
          <cell r="A14590" t="str">
            <v>APLICAÇÃO</v>
          </cell>
          <cell r="B14590" t="str">
            <v>COM EQUIPAMENTO DE MISTURA E PROJEÇÃO DE 1,5 M3/H DE ARGAMA</v>
          </cell>
        </row>
        <row r="14591">
          <cell r="A14591" t="str">
            <v>SSA EM PAN</v>
          </cell>
          <cell r="B14591" t="str">
            <v>OS DE FACHADA COM PRESENÇA DE VÃOS, ESPESSURA MAIOR OU IGUAL</v>
          </cell>
        </row>
        <row r="14592">
          <cell r="A14592" t="str">
            <v>A 50 MM. A</v>
          </cell>
          <cell r="B14592" t="str">
            <v>F_06/2014</v>
          </cell>
        </row>
        <row r="14593">
          <cell r="A14593">
            <v>87792</v>
          </cell>
          <cell r="B14593" t="str">
            <v>EMBOÇO OU MASSA ÚNICA EM ARGAMASSA TRAÇO 1:2:8, PREPARO MECÂNICO COM B</v>
          </cell>
          <cell r="C14593" t="str">
            <v>M2</v>
          </cell>
          <cell r="D14593" t="str">
            <v>CR</v>
          </cell>
          <cell r="E14593">
            <v>21.67</v>
          </cell>
        </row>
        <row r="14594">
          <cell r="A14594" t="str">
            <v>ETONEIRA 4</v>
          </cell>
          <cell r="B14594" t="str">
            <v>00 L, APLICADA MANUALMENTE EM PANOS CEGOS DE FACHADA (SEM PR</v>
          </cell>
        </row>
        <row r="14595">
          <cell r="A14595" t="str">
            <v>ESENÇA DE</v>
          </cell>
          <cell r="B14595" t="str">
            <v>VÃOS), ESPESSURA DE 25 MM. AF_06/2014</v>
          </cell>
        </row>
        <row r="14596">
          <cell r="A14596">
            <v>87794</v>
          </cell>
          <cell r="B14596" t="str">
            <v>EMBOÇO OU MASSA ÚNICA EM ARGAMASSA TRAÇO 1:2:8, PREPARO MANUAL, APLICA</v>
          </cell>
          <cell r="C14596" t="str">
            <v>M2</v>
          </cell>
          <cell r="D14596" t="str">
            <v>CR</v>
          </cell>
          <cell r="E14596">
            <v>23.58</v>
          </cell>
        </row>
        <row r="14597">
          <cell r="A14597" t="str">
            <v>SINAPI - S</v>
          </cell>
          <cell r="B14597" t="str">
            <v>ISTEMA NACIONAL DE PESQUISA DE CUSTOS E ÍNDICES DA CONSTRUÇÃO CIVIL</v>
          </cell>
        </row>
        <row r="14598">
          <cell r="A14598" t="str">
            <v>PCI.817.01</v>
          </cell>
          <cell r="B14598" t="e">
            <v>#NAME?</v>
          </cell>
          <cell r="D14598" t="str">
            <v>EM</v>
          </cell>
          <cell r="E14598" t="str">
            <v>06/2016 AS 13:04:4</v>
          </cell>
        </row>
        <row r="14599">
          <cell r="D14599" t="str">
            <v>TA</v>
          </cell>
          <cell r="E14599" t="str">
            <v>TÉCNICA: 13/06/20</v>
          </cell>
        </row>
        <row r="14600">
          <cell r="A14600" t="str">
            <v>ENCARGOS S</v>
          </cell>
          <cell r="B14600" t="str">
            <v>OCIAIS DESONERADOS: 90,80%(HORA)   52,84%(MÊS)</v>
          </cell>
        </row>
        <row r="14601">
          <cell r="A14601" t="str">
            <v>ABRANGÊNCI</v>
          </cell>
          <cell r="B14601" t="str">
            <v>A : NACIONAL                                              LOCALIDADE  : BELO</v>
          </cell>
          <cell r="C14601" t="str">
            <v>HORI</v>
          </cell>
        </row>
        <row r="14602">
          <cell r="A14602" t="str">
            <v>REF.COLETA</v>
          </cell>
          <cell r="B14602" t="str">
            <v>: MEDIANO</v>
          </cell>
          <cell r="D14602" t="str">
            <v>TA</v>
          </cell>
          <cell r="E14602" t="str">
            <v>: 05/2016</v>
          </cell>
        </row>
        <row r="14603">
          <cell r="A14603" t="str">
            <v>CÓDIGO</v>
          </cell>
          <cell r="B14603" t="str">
            <v>|D E S C R I Ç Ã O                                                   |UN</v>
          </cell>
          <cell r="C14603" t="str">
            <v>IDADE</v>
          </cell>
          <cell r="D14603" t="str">
            <v>DE</v>
          </cell>
          <cell r="E14603" t="str">
            <v>|CUSTO TOTA</v>
          </cell>
        </row>
        <row r="14604">
          <cell r="A14604" t="str">
            <v>VÍNCULO...</v>
          </cell>
          <cell r="B14604" t="str">
            <v>..: CAIXA REFERENCIAL</v>
          </cell>
        </row>
        <row r="14605">
          <cell r="A14605" t="str">
            <v>DA MANUALM</v>
          </cell>
          <cell r="B14605" t="str">
            <v>ENTE EM PANOS CEGOS DE FACHADA (SEM PRESENÇA DE VÃOS), ESPES</v>
          </cell>
        </row>
        <row r="14606">
          <cell r="A14606" t="str">
            <v>SURA DE 25</v>
          </cell>
          <cell r="B14606" t="str">
            <v>MM. AF_06/2014</v>
          </cell>
        </row>
        <row r="14607">
          <cell r="A14607">
            <v>87795</v>
          </cell>
          <cell r="B14607" t="str">
            <v>EMBOÇO OU MASSA ÚNICA EM ARGAMASSA INDUSTRIALIZADA, PREPARO MECÂNICO E</v>
          </cell>
          <cell r="C14607" t="str">
            <v>M2</v>
          </cell>
          <cell r="D14607" t="str">
            <v>CR</v>
          </cell>
          <cell r="E14607">
            <v>35.44</v>
          </cell>
        </row>
        <row r="14608">
          <cell r="A14608" t="str">
            <v>APLICAÇÃO</v>
          </cell>
          <cell r="B14608" t="str">
            <v>COM EQUIPAMENTO DE MISTURA E PROJEÇÃO DE 1,5 M3/H DE ARGAMA</v>
          </cell>
        </row>
        <row r="14609">
          <cell r="A14609" t="str">
            <v>SSA EM PAN</v>
          </cell>
          <cell r="B14609" t="str">
            <v>OS CEGOS DE FACHADA (SEM PRESENÇA DE VÃOS), ESPESSURA DE 25</v>
          </cell>
        </row>
        <row r="14610">
          <cell r="A14610" t="str">
            <v>MM. AF_06/</v>
          </cell>
          <cell r="B14610">
            <v>2014</v>
          </cell>
        </row>
        <row r="14611">
          <cell r="A14611">
            <v>87797</v>
          </cell>
          <cell r="B14611" t="str">
            <v>EMBOÇO OU MASSA ÚNICA EM ARGAMASSA TRAÇO 1:2:8, PREPARO MECÂNICO COM B</v>
          </cell>
          <cell r="C14611" t="str">
            <v>M2</v>
          </cell>
          <cell r="D14611" t="str">
            <v>CR</v>
          </cell>
          <cell r="E14611">
            <v>27.03</v>
          </cell>
        </row>
        <row r="14612">
          <cell r="A14612" t="str">
            <v>ETONEIRA 4</v>
          </cell>
          <cell r="B14612" t="str">
            <v>00 L, APLICADA MANUALMENTE EM PANOS CEGOS DE FACHADA (SEM PR</v>
          </cell>
        </row>
        <row r="14613">
          <cell r="A14613" t="str">
            <v>ESENÇA DE</v>
          </cell>
          <cell r="B14613" t="str">
            <v>VÃOS), ESPESSURA DE 35 MM. AF_06/2014</v>
          </cell>
        </row>
        <row r="14614">
          <cell r="A14614">
            <v>87799</v>
          </cell>
          <cell r="B14614" t="str">
            <v>EMBOÇO OU MASSA ÚNICA EM ARGAMASSA TRAÇO 1:2:8, PREPARO MANUAL, APLICA</v>
          </cell>
          <cell r="C14614" t="str">
            <v>M2</v>
          </cell>
          <cell r="D14614" t="str">
            <v>CR</v>
          </cell>
          <cell r="E14614">
            <v>29.59</v>
          </cell>
        </row>
        <row r="14615">
          <cell r="A14615" t="str">
            <v>DA MANUALM</v>
          </cell>
          <cell r="B14615" t="str">
            <v>ENTE EM PANOS CEGOS DE FACHADA (SEM PRESENÇA DE VÃOS), ESPES</v>
          </cell>
        </row>
        <row r="14616">
          <cell r="A14616" t="str">
            <v>SURA DE 35</v>
          </cell>
          <cell r="B14616" t="str">
            <v>MM. AF_06/2014</v>
          </cell>
        </row>
        <row r="14617">
          <cell r="A14617">
            <v>87800</v>
          </cell>
          <cell r="B14617" t="str">
            <v>EMBOÇO OU MASSA ÚNICA EM ARGAMASSA INDUSTRIALIZADA, PREPARO MECÂNICO E</v>
          </cell>
          <cell r="C14617" t="str">
            <v>M2</v>
          </cell>
          <cell r="D14617" t="str">
            <v>CR</v>
          </cell>
          <cell r="E14617">
            <v>46.7</v>
          </cell>
        </row>
        <row r="14618">
          <cell r="A14618" t="str">
            <v>APLICAÇÃO</v>
          </cell>
          <cell r="B14618" t="str">
            <v>COM EQUIPAMENTO DE MISTURA E PROJEÇÃO DE 1,5 M3/H DE ARGAMA</v>
          </cell>
        </row>
        <row r="14619">
          <cell r="A14619" t="str">
            <v>SSA EM PAN</v>
          </cell>
          <cell r="B14619" t="str">
            <v>OS CEGOS DE FACHADA (SEM PRESENÇA DE VÃOS), ESPESSURA DE 35</v>
          </cell>
        </row>
        <row r="14620">
          <cell r="A14620" t="str">
            <v>MM. AF_06/</v>
          </cell>
          <cell r="B14620">
            <v>2014</v>
          </cell>
        </row>
        <row r="14621">
          <cell r="A14621">
            <v>87801</v>
          </cell>
          <cell r="B14621" t="str">
            <v>EMBOÇO OU MASSA ÚNICA EM ARGAMASSA TRAÇO 1:2:8, PREPARO MECÂNICO COM B</v>
          </cell>
          <cell r="C14621" t="str">
            <v>M2</v>
          </cell>
          <cell r="D14621" t="str">
            <v>CR</v>
          </cell>
          <cell r="E14621">
            <v>32.39</v>
          </cell>
        </row>
        <row r="14622">
          <cell r="A14622" t="str">
            <v>ETONEIRA 4</v>
          </cell>
          <cell r="B14622" t="str">
            <v>00 L, APLICADA MANUALMENTE EM PANOS CEGOS DE FACHADA (SEM PR</v>
          </cell>
        </row>
        <row r="14623">
          <cell r="A14623" t="str">
            <v>ESENÇA DE</v>
          </cell>
          <cell r="B14623" t="str">
            <v>VÃOS), ESPESSURA DE 45 MM. AF_06/2014</v>
          </cell>
        </row>
        <row r="14624">
          <cell r="A14624">
            <v>87803</v>
          </cell>
          <cell r="B14624" t="str">
            <v>EMBOÇO OU MASSA ÚNICA EM ARGAMASSA TRAÇO 1:2:8, PREPARO MANUAL, APLICA</v>
          </cell>
          <cell r="C14624" t="str">
            <v>M2</v>
          </cell>
          <cell r="D14624" t="str">
            <v>CR</v>
          </cell>
          <cell r="E14624">
            <v>35.6</v>
          </cell>
        </row>
        <row r="14625">
          <cell r="A14625" t="str">
            <v>DA MANUALM</v>
          </cell>
          <cell r="B14625" t="str">
            <v>ENTE EM PANOS CEGOS DE FACHADA (SEM PRESENÇA DE VÃOS), ESPES</v>
          </cell>
        </row>
        <row r="14626">
          <cell r="A14626" t="str">
            <v>SURA DE 45</v>
          </cell>
          <cell r="B14626" t="str">
            <v>MM. AF_06/2014</v>
          </cell>
        </row>
        <row r="14627">
          <cell r="A14627">
            <v>87804</v>
          </cell>
          <cell r="B14627" t="str">
            <v>EMBOÇO OU MASSA ÚNICA EM ARGAMASSA INDUSTRIALIZADA, PREPARO MECÂNICO E</v>
          </cell>
          <cell r="C14627" t="str">
            <v>M2</v>
          </cell>
          <cell r="D14627" t="str">
            <v>CR</v>
          </cell>
          <cell r="E14627">
            <v>57.97</v>
          </cell>
        </row>
        <row r="14628">
          <cell r="A14628" t="str">
            <v>APLICAÇÃO</v>
          </cell>
          <cell r="B14628" t="str">
            <v>COM EQUIPAMENTO DE MISTURA E PROJEÇÃO DE 1,5 M3/H DE ARGAMA</v>
          </cell>
        </row>
        <row r="14629">
          <cell r="A14629" t="str">
            <v>SSA EM PAN</v>
          </cell>
          <cell r="B14629" t="str">
            <v>OS CEGOS DE FACHADA (SEM PRESENÇA DE VÃOS), ESPESSURA DE 45</v>
          </cell>
        </row>
        <row r="14630">
          <cell r="A14630" t="str">
            <v>MM. AF_06/</v>
          </cell>
          <cell r="B14630">
            <v>2014</v>
          </cell>
        </row>
        <row r="14631">
          <cell r="A14631">
            <v>87805</v>
          </cell>
          <cell r="B14631" t="str">
            <v>EMBOÇO OU MASSA ÚNICA EM ARGAMASSA TRAÇO 1:2:8, PREPARO MECÂNICO COM B</v>
          </cell>
          <cell r="C14631" t="str">
            <v>M2</v>
          </cell>
          <cell r="D14631" t="str">
            <v>CR</v>
          </cell>
          <cell r="E14631">
            <v>37.25</v>
          </cell>
        </row>
        <row r="14632">
          <cell r="A14632" t="str">
            <v>ETONEIRA 4</v>
          </cell>
          <cell r="B14632" t="str">
            <v>00 L, APLICADA MANUALMENTE EM PANOS CEGOS DE FACHADA (SEM PR</v>
          </cell>
        </row>
        <row r="14633">
          <cell r="A14633" t="str">
            <v>SINAPI - S</v>
          </cell>
          <cell r="B14633" t="str">
            <v>ISTEMA NACIONAL DE PESQUISA DE CUSTOS E ÍNDICES DA CONSTRUÇÃO CIVIL</v>
          </cell>
        </row>
        <row r="14634">
          <cell r="A14634" t="str">
            <v>PCI.817.01</v>
          </cell>
          <cell r="B14634" t="e">
            <v>#NAME?</v>
          </cell>
          <cell r="D14634" t="str">
            <v>EM</v>
          </cell>
          <cell r="E14634" t="str">
            <v>06/2016 AS 13:04:4</v>
          </cell>
        </row>
        <row r="14635">
          <cell r="D14635" t="str">
            <v>TA</v>
          </cell>
          <cell r="E14635" t="str">
            <v>TÉCNICA: 13/06/20</v>
          </cell>
        </row>
        <row r="14636">
          <cell r="A14636" t="str">
            <v>ENCARGOS S</v>
          </cell>
          <cell r="B14636" t="str">
            <v>OCIAIS DESONERADOS: 90,80%(HORA)   52,84%(MÊS)</v>
          </cell>
        </row>
        <row r="14637">
          <cell r="A14637" t="str">
            <v>ABRANGÊNCI</v>
          </cell>
          <cell r="B14637" t="str">
            <v>A : NACIONAL                                              LOCALIDADE  : BELO</v>
          </cell>
          <cell r="C14637" t="str">
            <v>HORI</v>
          </cell>
        </row>
        <row r="14638">
          <cell r="A14638" t="str">
            <v>REF.COLETA</v>
          </cell>
          <cell r="B14638" t="str">
            <v>: MEDIANO</v>
          </cell>
          <cell r="D14638" t="str">
            <v>TA</v>
          </cell>
          <cell r="E14638" t="str">
            <v>: 05/2016</v>
          </cell>
        </row>
        <row r="14639">
          <cell r="A14639" t="str">
            <v>CÓDIGO</v>
          </cell>
          <cell r="B14639" t="str">
            <v>|D E S C R I Ç Ã O                                                   |UN</v>
          </cell>
          <cell r="C14639" t="str">
            <v>IDADE</v>
          </cell>
          <cell r="D14639" t="str">
            <v>DE</v>
          </cell>
          <cell r="E14639" t="str">
            <v>|CUSTO TOTA</v>
          </cell>
        </row>
        <row r="14640">
          <cell r="A14640" t="str">
            <v>VÍNCULO...</v>
          </cell>
          <cell r="B14640" t="str">
            <v>..: CAIXA REFERENCIAL</v>
          </cell>
        </row>
        <row r="14641">
          <cell r="A14641" t="str">
            <v>ESENÇA DE</v>
          </cell>
          <cell r="B14641" t="str">
            <v>VÃOS), ESPESSURA MAIOR OU IGUAL A 50 MM. AF_06/2014</v>
          </cell>
        </row>
        <row r="14642">
          <cell r="A14642">
            <v>87807</v>
          </cell>
          <cell r="B14642" t="str">
            <v>EMBOÇO OU MASSA ÚNICA EM ARGAMASSA TRAÇO 1:2:8, PREPARO MANUAL, APLICA</v>
          </cell>
          <cell r="C14642" t="str">
            <v>M2</v>
          </cell>
          <cell r="D14642" t="str">
            <v>CR</v>
          </cell>
          <cell r="E14642">
            <v>40.79</v>
          </cell>
        </row>
        <row r="14643">
          <cell r="A14643" t="str">
            <v>DA MANUALM</v>
          </cell>
          <cell r="B14643" t="str">
            <v>ENTE EM PANOS CEGOS DE FACHADA (SEM PRESENÇA DE VÃOS), ESPES</v>
          </cell>
        </row>
        <row r="14644">
          <cell r="A14644" t="str">
            <v>SURA MAIOR</v>
          </cell>
          <cell r="B14644" t="str">
            <v>OU IGUAL A 50 MM. AF_06/2014</v>
          </cell>
        </row>
        <row r="14645">
          <cell r="A14645">
            <v>87808</v>
          </cell>
          <cell r="B14645" t="str">
            <v>EMBOÇO OU MASSA ÚNICA EM ARGAMASSA INDUSTRIALIZADA, PREPARO MECÂNICO E</v>
          </cell>
          <cell r="C14645" t="str">
            <v>M2</v>
          </cell>
          <cell r="D14645" t="str">
            <v>CR</v>
          </cell>
          <cell r="E14645">
            <v>63.33</v>
          </cell>
        </row>
        <row r="14646">
          <cell r="A14646" t="str">
            <v>APLICAÇÃO</v>
          </cell>
          <cell r="B14646" t="str">
            <v>COM EQUIPAMENTO DE MISTURA E PROJEÇÃO DE 1,5 M3/H DE ARGAMA</v>
          </cell>
        </row>
        <row r="14647">
          <cell r="A14647" t="str">
            <v>SSA EM PAN</v>
          </cell>
          <cell r="B14647" t="str">
            <v>OS CEGOS DE FACHADA (SEM PRESENÇA DE VÃOS), ESPESSURA MAIOR</v>
          </cell>
        </row>
        <row r="14648">
          <cell r="A14648" t="str">
            <v>OU IGUAL A</v>
          </cell>
          <cell r="B14648" t="str">
            <v>50 MM. AF_06/2014</v>
          </cell>
        </row>
        <row r="14649">
          <cell r="A14649">
            <v>87809</v>
          </cell>
          <cell r="B14649" t="str">
            <v>EMBOÇO OU MASSA ÚNICA EM ARGAMASSA TRAÇO 1:2:8, PREPARO MECÂNICO COM B</v>
          </cell>
          <cell r="C14649" t="str">
            <v>M2</v>
          </cell>
          <cell r="D14649" t="str">
            <v>CR</v>
          </cell>
          <cell r="E14649">
            <v>51.59</v>
          </cell>
        </row>
        <row r="14650">
          <cell r="A14650" t="str">
            <v>ETONEIRA 4</v>
          </cell>
          <cell r="B14650" t="str">
            <v>00 L, APLICADA MANUALMENTE EM SUPERFÍCIES EXTERNAS DA SACADA</v>
          </cell>
        </row>
        <row r="14651">
          <cell r="A14651" t="str">
            <v>, ESPESSUR</v>
          </cell>
          <cell r="B14651" t="str">
            <v>A DE 25 MM, SEM USO DE TELA METÁLICA DE REFORÇO CONTRA FISSU</v>
          </cell>
        </row>
        <row r="14652">
          <cell r="A14652" t="str">
            <v>RAÇÃO. AF_</v>
          </cell>
          <cell r="B14652">
            <v>41791</v>
          </cell>
        </row>
        <row r="14653">
          <cell r="A14653">
            <v>87811</v>
          </cell>
          <cell r="B14653" t="str">
            <v>EMBOÇO OU MASSA ÚNICA EM ARGAMASSA TRAÇO 1:2:8, PREPARO MANUAL, APLICA</v>
          </cell>
          <cell r="C14653" t="str">
            <v>M2</v>
          </cell>
          <cell r="D14653" t="str">
            <v>CR</v>
          </cell>
          <cell r="E14653">
            <v>53.5</v>
          </cell>
        </row>
        <row r="14654">
          <cell r="A14654" t="str">
            <v>DA MANUALM</v>
          </cell>
          <cell r="B14654" t="str">
            <v>ENTE EM SUPERFÍCIES EXTERNAS DA SACADA, ESPESSURA DE 25 MM,</v>
          </cell>
        </row>
        <row r="14655">
          <cell r="A14655" t="str">
            <v>SEM USO DE</v>
          </cell>
          <cell r="B14655" t="str">
            <v>TELA METÁLICA DE REFORÇO CONTRA FISSURAÇÃO. AF_06/2014</v>
          </cell>
        </row>
        <row r="14656">
          <cell r="A14656">
            <v>87812</v>
          </cell>
          <cell r="B14656" t="str">
            <v>EMBOÇO OU MASSA ÚNICA EM ARGAMASSA INDUSTRIALIZADA, PREPARO MECÂNICO E</v>
          </cell>
          <cell r="C14656" t="str">
            <v>M2</v>
          </cell>
          <cell r="D14656" t="str">
            <v>CR</v>
          </cell>
          <cell r="E14656">
            <v>65.08</v>
          </cell>
        </row>
        <row r="14657">
          <cell r="A14657" t="str">
            <v>APLICAÇÃO</v>
          </cell>
          <cell r="B14657" t="str">
            <v>COM EQUIPAMENTO DE MISTURA E PROJEÇÃO DE 1,5 M3/H EM SUPERF</v>
          </cell>
        </row>
        <row r="14658">
          <cell r="A14658" t="str">
            <v>ÍCIES EXTE</v>
          </cell>
          <cell r="B14658" t="str">
            <v>RNAS DA SACADA, ESPESSURA 25 MM, SEM USO DE TELA METÁLICA. A</v>
          </cell>
        </row>
        <row r="14659">
          <cell r="A14659" t="str">
            <v>F_06/2014</v>
          </cell>
        </row>
        <row r="14660">
          <cell r="A14660">
            <v>87813</v>
          </cell>
          <cell r="B14660" t="str">
            <v>EMBOÇO OU MASSA ÚNICA EM ARGAMASSA TRAÇO 1:2:8, PREPARO MECÂNICO COM B</v>
          </cell>
          <cell r="C14660" t="str">
            <v>M2</v>
          </cell>
          <cell r="D14660" t="str">
            <v>CR</v>
          </cell>
          <cell r="E14660">
            <v>56.95</v>
          </cell>
        </row>
        <row r="14661">
          <cell r="A14661" t="str">
            <v>ETONEIRA 4</v>
          </cell>
          <cell r="B14661" t="str">
            <v>00 L, APLICADA MANUALMENTE EM SUPERFÍCIES EXTERNAS DA SACADA</v>
          </cell>
        </row>
        <row r="14662">
          <cell r="A14662" t="str">
            <v>, ESPESSUR</v>
          </cell>
          <cell r="B14662" t="str">
            <v>A DE 35 MM, SEM USO DE TELA METÁLICA DE REFORÇO CONTRA FISSU</v>
          </cell>
        </row>
        <row r="14663">
          <cell r="A14663" t="str">
            <v>RAÇÃO. AF_</v>
          </cell>
          <cell r="B14663">
            <v>41791</v>
          </cell>
        </row>
        <row r="14664">
          <cell r="A14664">
            <v>87815</v>
          </cell>
          <cell r="B14664" t="str">
            <v>EMBOÇO OU MASSA ÚNICA EM ARGAMASSA TRAÇO 1:2:8, PREPARO MANUAL, APLICA</v>
          </cell>
          <cell r="C14664" t="str">
            <v>M2</v>
          </cell>
          <cell r="D14664" t="str">
            <v>CR</v>
          </cell>
          <cell r="E14664">
            <v>59.51</v>
          </cell>
        </row>
        <row r="14665">
          <cell r="A14665" t="str">
            <v>DA MANUALM</v>
          </cell>
          <cell r="B14665" t="str">
            <v>ENTE EM SUPERFÍCIES EXTERNAS DA SACADA, ESPESSURA DE 35 MM,</v>
          </cell>
        </row>
        <row r="14666">
          <cell r="A14666" t="str">
            <v>SEM USO DE</v>
          </cell>
          <cell r="B14666" t="str">
            <v>TELA METÁLICA DE REFORÇO CONTRA FISSURAÇÃO. AF_06/2014</v>
          </cell>
        </row>
        <row r="14667">
          <cell r="A14667">
            <v>87816</v>
          </cell>
          <cell r="B14667" t="str">
            <v>EMBOÇO OU MASSA ÚNICA EM ARGAMASSA INDUSTRIALIZADA, PREPARO MECÂNICO E</v>
          </cell>
          <cell r="C14667" t="str">
            <v>M2</v>
          </cell>
          <cell r="D14667" t="str">
            <v>CR</v>
          </cell>
          <cell r="E14667">
            <v>76.349999999999994</v>
          </cell>
        </row>
        <row r="14668">
          <cell r="A14668" t="str">
            <v>APLICAÇÃO</v>
          </cell>
          <cell r="B14668" t="str">
            <v>COM EQUIPAMENTO DE MISTURA E PROJEÇÃO DE 1,5 M3/H EM SUPERF</v>
          </cell>
        </row>
        <row r="14669">
          <cell r="A14669" t="str">
            <v>SINAPI - S</v>
          </cell>
          <cell r="B14669" t="str">
            <v>ISTEMA NACIONAL DE PESQUISA DE CUSTOS E ÍNDICES DA CONSTRUÇÃO CIVIL</v>
          </cell>
        </row>
        <row r="14670">
          <cell r="A14670" t="str">
            <v>PCI.817.01</v>
          </cell>
          <cell r="B14670" t="e">
            <v>#NAME?</v>
          </cell>
          <cell r="D14670" t="str">
            <v>EM</v>
          </cell>
          <cell r="E14670" t="str">
            <v>06/2016 AS 13:04:4</v>
          </cell>
        </row>
        <row r="14671">
          <cell r="D14671" t="str">
            <v>TA</v>
          </cell>
          <cell r="E14671" t="str">
            <v>TÉCNICA: 13/06/20</v>
          </cell>
        </row>
        <row r="14672">
          <cell r="A14672" t="str">
            <v>ENCARGOS S</v>
          </cell>
          <cell r="B14672" t="str">
            <v>OCIAIS DESONERADOS: 90,80%(HORA)   52,84%(MÊS)</v>
          </cell>
        </row>
        <row r="14673">
          <cell r="A14673" t="str">
            <v>ABRANGÊNCI</v>
          </cell>
          <cell r="B14673" t="str">
            <v>A : NACIONAL                                              LOCALIDADE  : BELO</v>
          </cell>
          <cell r="C14673" t="str">
            <v>HORI</v>
          </cell>
        </row>
        <row r="14674">
          <cell r="A14674" t="str">
            <v>REF.COLETA</v>
          </cell>
          <cell r="B14674" t="str">
            <v>: MEDIANO</v>
          </cell>
          <cell r="D14674" t="str">
            <v>TA</v>
          </cell>
          <cell r="E14674" t="str">
            <v>: 05/2016</v>
          </cell>
        </row>
        <row r="14675">
          <cell r="A14675" t="str">
            <v>CÓDIGO</v>
          </cell>
          <cell r="B14675" t="str">
            <v>|D E S C R I Ç Ã O                                                   |UN</v>
          </cell>
          <cell r="C14675" t="str">
            <v>IDADE</v>
          </cell>
          <cell r="D14675" t="str">
            <v>DE</v>
          </cell>
          <cell r="E14675" t="str">
            <v>|CUSTO TOTA</v>
          </cell>
        </row>
        <row r="14676">
          <cell r="A14676" t="str">
            <v>VÍNCULO...</v>
          </cell>
          <cell r="B14676" t="str">
            <v>..: CAIXA REFERENCIAL</v>
          </cell>
        </row>
        <row r="14677">
          <cell r="A14677" t="str">
            <v>ÍCIES EXTE</v>
          </cell>
          <cell r="B14677" t="str">
            <v>RNAS DA SACADA, ESPESSURA 35 MM, SEM USO DE TELA METÁLICA. A</v>
          </cell>
        </row>
        <row r="14678">
          <cell r="A14678" t="str">
            <v>F_06/2014</v>
          </cell>
        </row>
        <row r="14679">
          <cell r="A14679">
            <v>87817</v>
          </cell>
          <cell r="B14679" t="str">
            <v>EMBOÇO OU MASSA ÚNICA EM ARGAMASSA TRAÇO 1:2:8, PREPARO MECÂNICO COM B</v>
          </cell>
          <cell r="C14679" t="str">
            <v>M2</v>
          </cell>
          <cell r="D14679" t="str">
            <v>CR</v>
          </cell>
          <cell r="E14679">
            <v>62.04</v>
          </cell>
        </row>
        <row r="14680">
          <cell r="A14680" t="str">
            <v>ETONEIRA 4</v>
          </cell>
          <cell r="B14680" t="str">
            <v>00 L, APLICADA MANUALMENTE EM SUPERFÍCIES EXTERNAS DA SACADA</v>
          </cell>
        </row>
        <row r="14681">
          <cell r="A14681" t="str">
            <v>, ESPESSUR</v>
          </cell>
          <cell r="B14681" t="str">
            <v>A DE 45 MM, SEM USO DE TELA METÁLICA DE REFORÇO CONTRA FISSU</v>
          </cell>
        </row>
        <row r="14682">
          <cell r="A14682" t="str">
            <v>RAÇÃO. AF_</v>
          </cell>
          <cell r="B14682">
            <v>41791</v>
          </cell>
        </row>
        <row r="14683">
          <cell r="A14683">
            <v>87819</v>
          </cell>
          <cell r="B14683" t="str">
            <v>EMBOÇO OU MASSA ÚNICA EM ARGAMASSA TRAÇO 1:2:8, PREPARO MANUAL, APLICA</v>
          </cell>
          <cell r="C14683" t="str">
            <v>M2</v>
          </cell>
          <cell r="D14683" t="str">
            <v>CR</v>
          </cell>
          <cell r="E14683">
            <v>65.25</v>
          </cell>
        </row>
        <row r="14684">
          <cell r="A14684" t="str">
            <v>DA MANUALM</v>
          </cell>
          <cell r="B14684" t="str">
            <v>ENTE EM SUPERFÍCIES EXTERNAS DA SACADA, ESPESSURA DE 45 MM,</v>
          </cell>
        </row>
        <row r="14685">
          <cell r="A14685" t="str">
            <v>SEM USO DE</v>
          </cell>
          <cell r="B14685" t="str">
            <v>TELA METÁLICA DE REFORÇO CONTRA FISSURAÇÃO. AF_06/2014</v>
          </cell>
        </row>
        <row r="14686">
          <cell r="A14686">
            <v>87820</v>
          </cell>
          <cell r="B14686" t="str">
            <v>EMBOÇO OU MASSA ÚNICA EM ARGAMASSA INDUSTRIALIZADA, PREPARO MECÂNICO E</v>
          </cell>
          <cell r="C14686" t="str">
            <v>M2</v>
          </cell>
          <cell r="D14686" t="str">
            <v>CR</v>
          </cell>
          <cell r="E14686">
            <v>87.62</v>
          </cell>
        </row>
        <row r="14687">
          <cell r="A14687" t="str">
            <v>APLICAÇÃO</v>
          </cell>
          <cell r="B14687" t="str">
            <v>COM EQUIPAMENTO DE MISTURA E PROJEÇÃO DE 1,5 M3/H EM SUPERF</v>
          </cell>
        </row>
        <row r="14688">
          <cell r="A14688" t="str">
            <v>ÍCIES EXTE</v>
          </cell>
          <cell r="B14688" t="str">
            <v>RNAS DA SACADA, ESPESSURA 45 MM, SEM USO DE TELA METÁLICA. A</v>
          </cell>
        </row>
        <row r="14689">
          <cell r="A14689" t="str">
            <v>F_06/2014</v>
          </cell>
        </row>
        <row r="14690">
          <cell r="A14690">
            <v>87821</v>
          </cell>
          <cell r="B14690" t="str">
            <v>EMBOÇO OU MASSA ÚNICA EM ARGAMASSA TRAÇO 1:2:8, PREPARO MECÂNICO COM B</v>
          </cell>
          <cell r="C14690" t="str">
            <v>M2</v>
          </cell>
          <cell r="D14690" t="str">
            <v>CR</v>
          </cell>
          <cell r="E14690">
            <v>89</v>
          </cell>
        </row>
        <row r="14691">
          <cell r="A14691" t="str">
            <v>ETONEIRA 4</v>
          </cell>
          <cell r="B14691" t="str">
            <v>00 L, APLICADA MANUALMENTE EM SUPERFÍCIES EXTERNAS DA SACADA</v>
          </cell>
        </row>
        <row r="14692">
          <cell r="A14692" t="str">
            <v>, ESPESSUR</v>
          </cell>
          <cell r="B14692" t="str">
            <v>A MAIOR OU IGUAL A 50 MM, SEM USO DE TELA METÁLICA DE REFORÇ</v>
          </cell>
        </row>
        <row r="14693">
          <cell r="A14693" t="str">
            <v>O CONTRA F</v>
          </cell>
          <cell r="B14693" t="str">
            <v>ISSURAÇÃO. AF_06/2014</v>
          </cell>
        </row>
        <row r="14694">
          <cell r="A14694">
            <v>87823</v>
          </cell>
          <cell r="B14694" t="str">
            <v>EMBOÇO OU MASSA ÚNICA EM ARGAMASSA TRAÇO 1:2:8, PREPARO MANUAL, APLICA</v>
          </cell>
          <cell r="C14694" t="str">
            <v>M2</v>
          </cell>
          <cell r="D14694" t="str">
            <v>CR</v>
          </cell>
          <cell r="E14694">
            <v>92.53</v>
          </cell>
        </row>
        <row r="14695">
          <cell r="A14695" t="str">
            <v>DA MANUALM</v>
          </cell>
          <cell r="B14695" t="str">
            <v>ENTE EM SUPERFÍCIES EXTERNAS DA SACADA, ESPESSURA MAIOR OU I</v>
          </cell>
        </row>
        <row r="14696">
          <cell r="A14696" t="str">
            <v>GUAL A 50</v>
          </cell>
          <cell r="B14696" t="str">
            <v>MM, SEM USO DE TELA METÁLICA DE REFORÇO CONTRA FISSURAÇÃO. A</v>
          </cell>
        </row>
        <row r="14697">
          <cell r="A14697" t="str">
            <v>F_06/2014</v>
          </cell>
        </row>
        <row r="14698">
          <cell r="A14698">
            <v>87824</v>
          </cell>
          <cell r="B14698" t="str">
            <v>EMBOÇO OU MASSA ÚNICA EM ARGAMASSA INDUSTRIALIZADA, PREPARO MECÂNICO E</v>
          </cell>
          <cell r="C14698" t="str">
            <v>M2</v>
          </cell>
          <cell r="D14698" t="str">
            <v>CR</v>
          </cell>
          <cell r="E14698">
            <v>114.81</v>
          </cell>
        </row>
        <row r="14699">
          <cell r="A14699" t="str">
            <v>APLICAÇÃO</v>
          </cell>
          <cell r="B14699" t="str">
            <v>COM EQUIPAMENTO DE MISTURA E PROJEÇÃO DE 1,5 M3/H EM SUPERF</v>
          </cell>
        </row>
        <row r="14700">
          <cell r="A14700" t="str">
            <v>ÍCIES EXTE</v>
          </cell>
          <cell r="B14700" t="str">
            <v>RNAS DA SACADA, ESPESSURA MAIOR OU IGUAL A 50 MM, SEM USO DE</v>
          </cell>
        </row>
        <row r="14701">
          <cell r="A14701" t="str">
            <v>TELA METÁL</v>
          </cell>
          <cell r="B14701" t="str">
            <v>ICA. AF_06/2014</v>
          </cell>
        </row>
        <row r="14702">
          <cell r="A14702">
            <v>87825</v>
          </cell>
          <cell r="B14702" t="str">
            <v>EMBOÇO OU MASSA ÚNICA EM ARGAMASSA TRAÇO 1:2:8, PREPARO MECÂNICO COM B</v>
          </cell>
          <cell r="C14702" t="str">
            <v>M2</v>
          </cell>
          <cell r="D14702" t="str">
            <v>CR</v>
          </cell>
          <cell r="E14702">
            <v>41.14</v>
          </cell>
        </row>
        <row r="14703">
          <cell r="A14703" t="str">
            <v>ETONEIRA 4</v>
          </cell>
          <cell r="B14703" t="str">
            <v>00 L, APLICADA MANUALMENTE NAS PAREDES INTERNAS DA SACADA, E</v>
          </cell>
        </row>
        <row r="14704">
          <cell r="A14704" t="str">
            <v>SPESSURA D</v>
          </cell>
          <cell r="B14704" t="str">
            <v>E 25 MM, SEM USO DE TELA METÁLICA DE REFORÇO CONTRA FISSURAÇ</v>
          </cell>
        </row>
        <row r="14705">
          <cell r="A14705" t="str">
            <v>SINAPI - S</v>
          </cell>
          <cell r="B14705" t="str">
            <v>ISTEMA NACIONAL DE PESQUISA DE CUSTOS E ÍNDICES DA CONSTRUÇÃO CIVIL</v>
          </cell>
        </row>
        <row r="14706">
          <cell r="A14706" t="str">
            <v>PCI.817.01</v>
          </cell>
          <cell r="B14706" t="e">
            <v>#NAME?</v>
          </cell>
          <cell r="D14706" t="str">
            <v>EM</v>
          </cell>
          <cell r="E14706" t="str">
            <v>06/2016 AS 13:04:4</v>
          </cell>
        </row>
        <row r="14707">
          <cell r="D14707" t="str">
            <v>TA</v>
          </cell>
          <cell r="E14707" t="str">
            <v>TÉCNICA: 13/06/20</v>
          </cell>
        </row>
        <row r="14708">
          <cell r="A14708" t="str">
            <v>ENCARGOS S</v>
          </cell>
          <cell r="B14708" t="str">
            <v>OCIAIS DESONERADOS: 90,80%(HORA)   52,84%(MÊS)</v>
          </cell>
        </row>
        <row r="14709">
          <cell r="A14709" t="str">
            <v>ABRANGÊNCI</v>
          </cell>
          <cell r="B14709" t="str">
            <v>A : NACIONAL                                              LOCALIDADE  : BELO</v>
          </cell>
          <cell r="C14709" t="str">
            <v>HORI</v>
          </cell>
        </row>
        <row r="14710">
          <cell r="A14710" t="str">
            <v>REF.COLETA</v>
          </cell>
          <cell r="B14710" t="str">
            <v>: MEDIANO</v>
          </cell>
          <cell r="D14710" t="str">
            <v>TA</v>
          </cell>
          <cell r="E14710" t="str">
            <v>: 05/2016</v>
          </cell>
        </row>
        <row r="14711">
          <cell r="A14711" t="str">
            <v>CÓDIGO</v>
          </cell>
          <cell r="B14711" t="str">
            <v>|D E S C R I Ç Ã O                                                   |UN</v>
          </cell>
          <cell r="C14711" t="str">
            <v>IDADE</v>
          </cell>
          <cell r="D14711" t="str">
            <v>DE</v>
          </cell>
          <cell r="E14711" t="str">
            <v>|CUSTO TOTA</v>
          </cell>
        </row>
        <row r="14712">
          <cell r="A14712" t="str">
            <v>VÍNCULO...</v>
          </cell>
          <cell r="B14712" t="str">
            <v>..: CAIXA REFERENCIAL</v>
          </cell>
        </row>
        <row r="14713">
          <cell r="A14713" t="str">
            <v>ÃO. AF_06/</v>
          </cell>
          <cell r="B14713">
            <v>2014</v>
          </cell>
        </row>
        <row r="14714">
          <cell r="A14714">
            <v>87827</v>
          </cell>
          <cell r="B14714" t="str">
            <v>EMBOÇO OU MASSA ÚNICA EM ARGAMASSA TRAÇO 1:2:8, PREPARO MANUAL, APLICA</v>
          </cell>
          <cell r="C14714" t="str">
            <v>M2</v>
          </cell>
          <cell r="D14714" t="str">
            <v>CR</v>
          </cell>
          <cell r="E14714">
            <v>43.48</v>
          </cell>
        </row>
        <row r="14715">
          <cell r="A14715" t="str">
            <v>DA MANUALM</v>
          </cell>
          <cell r="B14715" t="str">
            <v>ENTE NAS PAREDES INTERNAS DA SACADA, ESPESSURA DE 25 MM, SEM</v>
          </cell>
        </row>
        <row r="14716">
          <cell r="A14716" t="str">
            <v>USO DE TEL</v>
          </cell>
          <cell r="B14716" t="str">
            <v>A METÁLICA DE REFORÇO CONTRA FISSURAÇÃO. AF_06/2014</v>
          </cell>
        </row>
        <row r="14717">
          <cell r="A14717">
            <v>87828</v>
          </cell>
          <cell r="B14717" t="str">
            <v>EMBOÇO OU MASSA ÚNICA EM ARGAMASSA INDUSTRIALIZADA, PREPARO MECÂNICO E</v>
          </cell>
          <cell r="C14717" t="str">
            <v>M2</v>
          </cell>
          <cell r="D14717" t="str">
            <v>CR</v>
          </cell>
          <cell r="E14717">
            <v>58.8</v>
          </cell>
        </row>
        <row r="14718">
          <cell r="A14718" t="str">
            <v>APLICAÇÃO</v>
          </cell>
          <cell r="B14718" t="str">
            <v>COM EQUIPAMENTO DE MISTURA E PROJEÇÃO DE 1,5 M3/H NAS PARED</v>
          </cell>
        </row>
        <row r="14719">
          <cell r="A14719" t="str">
            <v>ES INTERNA</v>
          </cell>
          <cell r="B14719" t="str">
            <v>S DA SACADA, ESPESSURA 25 MM, SEM USO DE TELA METÁLICA. AF_0</v>
          </cell>
        </row>
        <row r="14720">
          <cell r="A14720">
            <v>41791</v>
          </cell>
        </row>
        <row r="14721">
          <cell r="A14721">
            <v>87829</v>
          </cell>
          <cell r="B14721" t="str">
            <v>EMBOÇO OU MASSA ÚNICA EM ARGAMASSA TRAÇO 1:2:8, PREPARO MECÂNICO COM B</v>
          </cell>
          <cell r="C14721" t="str">
            <v>M2</v>
          </cell>
          <cell r="D14721" t="str">
            <v>CR</v>
          </cell>
          <cell r="E14721">
            <v>47.2</v>
          </cell>
        </row>
        <row r="14722">
          <cell r="A14722" t="str">
            <v>ETONEIRA 4</v>
          </cell>
          <cell r="B14722" t="str">
            <v>00 L, APLICADA MANUALMENTE NAS PAREDES INTERNAS DA SACADA, E</v>
          </cell>
        </row>
        <row r="14723">
          <cell r="A14723" t="str">
            <v>SPESSURA D</v>
          </cell>
          <cell r="B14723" t="str">
            <v>E 35 MM, SEM USO DE TELA METÁLICA DE REFORÇO CONTRA FISSURAÇ</v>
          </cell>
        </row>
        <row r="14724">
          <cell r="A14724" t="str">
            <v>ÃO. AF_06/</v>
          </cell>
          <cell r="B14724">
            <v>2014</v>
          </cell>
        </row>
        <row r="14725">
          <cell r="A14725">
            <v>87831</v>
          </cell>
          <cell r="B14725" t="str">
            <v>EMBOÇO OU MASSA ÚNICA EM ARGAMASSA TRAÇO 1:2:8, PREPARO MANUAL, APLICA</v>
          </cell>
          <cell r="C14725" t="str">
            <v>M2</v>
          </cell>
          <cell r="D14725" t="str">
            <v>CR</v>
          </cell>
          <cell r="E14725">
            <v>50.33</v>
          </cell>
        </row>
        <row r="14726">
          <cell r="A14726" t="str">
            <v>DA MANUALM</v>
          </cell>
          <cell r="B14726" t="str">
            <v>ENTE NAS PAREDES INTERNAS DA SACADA, ESPESSURA DE 35 MM, SEM</v>
          </cell>
        </row>
        <row r="14727">
          <cell r="A14727" t="str">
            <v>USO DE TEL</v>
          </cell>
          <cell r="B14727" t="str">
            <v>A METÁLICA DE REFORÇO CONTRA FISSURAÇÃO. AF_06/2014</v>
          </cell>
        </row>
        <row r="14728">
          <cell r="A14728">
            <v>87832</v>
          </cell>
          <cell r="B14728" t="str">
            <v>EMBOÇO OU MASSA ÚNICA EM ARGAMASSA INDUSTRIALIZADA, PREPARO MECÂNICO E</v>
          </cell>
          <cell r="C14728" t="str">
            <v>M2</v>
          </cell>
          <cell r="D14728" t="str">
            <v>CR</v>
          </cell>
          <cell r="E14728">
            <v>72.069999999999993</v>
          </cell>
        </row>
        <row r="14729">
          <cell r="A14729" t="str">
            <v>APLICAÇÃO</v>
          </cell>
          <cell r="B14729" t="str">
            <v>COM EQUIPAMENTO DE MISTURA E PROJEÇÃO DE 1,5 M3/H DE ARGAMA</v>
          </cell>
        </row>
        <row r="14730">
          <cell r="A14730" t="str">
            <v>SSA NAS PA</v>
          </cell>
          <cell r="B14730" t="str">
            <v>REDES INTERNAS DA SACADA, ESPESSURA 35 MM, SEM USO DE TELA M</v>
          </cell>
        </row>
        <row r="14731">
          <cell r="A14731" t="str">
            <v>ETÁLICA. A</v>
          </cell>
          <cell r="B14731" t="str">
            <v>F_06/2014</v>
          </cell>
        </row>
        <row r="14732">
          <cell r="A14732">
            <v>87834</v>
          </cell>
          <cell r="B14732" t="str">
            <v>REVESTIMENTO DECORATIVO MONOCAMADA APLICADO MANUALMENTE EM PANOS CEGOS</v>
          </cell>
          <cell r="C14732" t="str">
            <v>M2</v>
          </cell>
          <cell r="D14732" t="str">
            <v>CR</v>
          </cell>
          <cell r="E14732">
            <v>113.61</v>
          </cell>
        </row>
        <row r="14733">
          <cell r="A14733" t="str">
            <v>DA FACHADA</v>
          </cell>
          <cell r="B14733" t="str">
            <v>DE UM EDIFÍCIO DE ESTRUTURA CONVENCIONAL, COM ACABAMENTO R</v>
          </cell>
        </row>
        <row r="14734">
          <cell r="A14734" t="str">
            <v>ASPADO. AF</v>
          </cell>
          <cell r="B14734" t="str">
            <v>_06/2014</v>
          </cell>
        </row>
        <row r="14735">
          <cell r="A14735">
            <v>87835</v>
          </cell>
          <cell r="B14735" t="str">
            <v>REVESTIMENTO DECORATIVO MONOCAMADA APLICADO MANUALMENTE EM PANOS CEGOS</v>
          </cell>
          <cell r="C14735" t="str">
            <v>M2</v>
          </cell>
          <cell r="D14735" t="str">
            <v>CR</v>
          </cell>
          <cell r="E14735">
            <v>77.69</v>
          </cell>
        </row>
        <row r="14736">
          <cell r="A14736" t="str">
            <v>DA FACHADA</v>
          </cell>
          <cell r="B14736" t="str">
            <v>DE UM EDIFÍCIO DE ALVENARIA ESTRUTURAL, COM ACABAMENTO RAS</v>
          </cell>
        </row>
        <row r="14737">
          <cell r="A14737" t="str">
            <v>PADO. AF_0</v>
          </cell>
          <cell r="B14737">
            <v>41791</v>
          </cell>
        </row>
        <row r="14738">
          <cell r="A14738">
            <v>87836</v>
          </cell>
          <cell r="B14738" t="str">
            <v>REVESTIMENTO DECORATIVO MONOCAMADA APLICADO COM EQUIPAMENTO DE PROJEÇÃ</v>
          </cell>
          <cell r="C14738" t="str">
            <v>M2</v>
          </cell>
          <cell r="D14738" t="str">
            <v>CR</v>
          </cell>
          <cell r="E14738">
            <v>108.73</v>
          </cell>
        </row>
        <row r="14739">
          <cell r="A14739" t="str">
            <v>O EM PANOS</v>
          </cell>
          <cell r="B14739" t="str">
            <v>CEGOS DA FACHADA DE UM EDIFÍCIO DE ESTRUTURA CONVENCIONAL,</v>
          </cell>
        </row>
        <row r="14740">
          <cell r="A14740" t="str">
            <v>COM ACABAM</v>
          </cell>
          <cell r="B14740" t="str">
            <v>ENTO RASPADO. AF_06/2014</v>
          </cell>
        </row>
        <row r="14741">
          <cell r="A14741" t="str">
            <v>SINAPI - S</v>
          </cell>
          <cell r="B14741" t="str">
            <v>ISTEMA NACIONAL DE PESQUISA DE CUSTOS E ÍNDICES DA CONSTRUÇÃO CIVIL</v>
          </cell>
        </row>
        <row r="14742">
          <cell r="A14742" t="str">
            <v>PCI.817.01</v>
          </cell>
          <cell r="B14742" t="e">
            <v>#NAME?</v>
          </cell>
          <cell r="D14742" t="str">
            <v>EM</v>
          </cell>
          <cell r="E14742" t="str">
            <v>06/2016 AS 13:04:4</v>
          </cell>
        </row>
        <row r="14743">
          <cell r="D14743" t="str">
            <v>TA</v>
          </cell>
          <cell r="E14743" t="str">
            <v>TÉCNICA: 13/06/20</v>
          </cell>
        </row>
        <row r="14744">
          <cell r="A14744" t="str">
            <v>ENCARGOS S</v>
          </cell>
          <cell r="B14744" t="str">
            <v>OCIAIS DESONERADOS: 90,80%(HORA)   52,84%(MÊS)</v>
          </cell>
        </row>
        <row r="14745">
          <cell r="A14745" t="str">
            <v>ABRANGÊNCI</v>
          </cell>
          <cell r="B14745" t="str">
            <v>A : NACIONAL                                              LOCALIDADE  : BELO</v>
          </cell>
          <cell r="C14745" t="str">
            <v>HORI</v>
          </cell>
        </row>
        <row r="14746">
          <cell r="A14746" t="str">
            <v>REF.COLETA</v>
          </cell>
          <cell r="B14746" t="str">
            <v>: MEDIANO</v>
          </cell>
          <cell r="D14746" t="str">
            <v>TA</v>
          </cell>
          <cell r="E14746" t="str">
            <v>: 05/2016</v>
          </cell>
        </row>
        <row r="14747">
          <cell r="A14747" t="str">
            <v>CÓDIGO</v>
          </cell>
          <cell r="B14747" t="str">
            <v>|D E S C R I Ç Ã O                                                   |UN</v>
          </cell>
          <cell r="C14747" t="str">
            <v>IDADE</v>
          </cell>
          <cell r="D14747" t="str">
            <v>DE</v>
          </cell>
          <cell r="E14747" t="str">
            <v>|CUSTO TOTA</v>
          </cell>
        </row>
        <row r="14748">
          <cell r="A14748" t="str">
            <v>VÍNCULO...</v>
          </cell>
          <cell r="B14748" t="str">
            <v>..: CAIXA REFERENCIAL</v>
          </cell>
        </row>
        <row r="14749">
          <cell r="A14749">
            <v>87837</v>
          </cell>
          <cell r="B14749" t="str">
            <v>REVESTIMENTO DECORATIVO MONOCAMADA APLICADO COM EQUIPAMENTO DE PROJEÇÃ</v>
          </cell>
          <cell r="C14749" t="str">
            <v>M2</v>
          </cell>
          <cell r="D14749" t="str">
            <v>CR</v>
          </cell>
          <cell r="E14749">
            <v>73.41</v>
          </cell>
        </row>
        <row r="14750">
          <cell r="A14750" t="str">
            <v>O EM PANOS</v>
          </cell>
          <cell r="B14750" t="str">
            <v>CEGOS DA FACHADA DE UM EDIFÍCIO DE ALVENARIA ESTRUTURAL, CO</v>
          </cell>
        </row>
        <row r="14751">
          <cell r="A14751" t="str">
            <v>M ACABAMEN</v>
          </cell>
          <cell r="B14751" t="str">
            <v>TO RASPADO. AF_06/2014</v>
          </cell>
        </row>
        <row r="14752">
          <cell r="A14752">
            <v>87838</v>
          </cell>
          <cell r="B14752" t="str">
            <v>REVESTIMENTO DECORATIVO MONOCAMADA APLICADO MANUALMENTE EM PANOS DA FA</v>
          </cell>
          <cell r="C14752" t="str">
            <v>M2</v>
          </cell>
          <cell r="D14752" t="str">
            <v>CR</v>
          </cell>
          <cell r="E14752">
            <v>118.77</v>
          </cell>
        </row>
        <row r="14753">
          <cell r="A14753" t="str">
            <v>CHADA COM</v>
          </cell>
          <cell r="B14753" t="str">
            <v>PRESENÇA DE VÃOS, DE UM EDIFÍCIO DE ESTRUTURA CONVENCIONAL E</v>
          </cell>
        </row>
        <row r="14754">
          <cell r="A14754" t="str">
            <v>ACABAMENTO</v>
          </cell>
          <cell r="B14754" t="str">
            <v>RASPADO. AF_06/2014</v>
          </cell>
        </row>
        <row r="14755">
          <cell r="A14755">
            <v>87839</v>
          </cell>
          <cell r="B14755" t="str">
            <v>REVESTIMENTO DECORATIVO MONOCAMADA APLICADO MANUALMENTE EM PANOS DA FA</v>
          </cell>
          <cell r="C14755" t="str">
            <v>M2</v>
          </cell>
          <cell r="D14755" t="str">
            <v>CR</v>
          </cell>
          <cell r="E14755">
            <v>81.17</v>
          </cell>
        </row>
        <row r="14756">
          <cell r="A14756" t="str">
            <v>CHADA COM</v>
          </cell>
          <cell r="B14756" t="str">
            <v>PRESENÇA DE VÃOS, DE UM EDIFÍCIO DE ALVENARIA ESTRUTURAL E A</v>
          </cell>
        </row>
        <row r="14757">
          <cell r="A14757" t="str">
            <v>CABAMENTO</v>
          </cell>
          <cell r="B14757" t="str">
            <v>RASPADO. AF_06/2014</v>
          </cell>
        </row>
        <row r="14758">
          <cell r="A14758">
            <v>87840</v>
          </cell>
          <cell r="B14758" t="str">
            <v>REVESTIMENTO DECORATIVO MONOCAMADA APLICADO COM EQUIPAMENTO DE PROJEÇÃ</v>
          </cell>
          <cell r="C14758" t="str">
            <v>M2</v>
          </cell>
          <cell r="D14758" t="str">
            <v>CR</v>
          </cell>
          <cell r="E14758">
            <v>112.84</v>
          </cell>
        </row>
        <row r="14759">
          <cell r="A14759" t="str">
            <v>O EM PANOS</v>
          </cell>
          <cell r="B14759" t="str">
            <v>DA FACHADA COM PRESENÇA DE VÃOS, DE UM EDIFÍCIO DE ESTRUTUR</v>
          </cell>
        </row>
        <row r="14760">
          <cell r="A14760" t="str">
            <v>A CONVENCI</v>
          </cell>
          <cell r="B14760" t="str">
            <v>ONAL E ACABAMENTO RASPADO. AF_06/2014</v>
          </cell>
        </row>
        <row r="14761">
          <cell r="A14761">
            <v>87841</v>
          </cell>
          <cell r="B14761" t="str">
            <v>REVESTIMENTO DECORATIVO MONOCAMADA APLICADO COM EQUIPAMENTO DE PROJEÇÃ</v>
          </cell>
          <cell r="C14761" t="str">
            <v>M2</v>
          </cell>
          <cell r="D14761" t="str">
            <v>CR</v>
          </cell>
          <cell r="E14761">
            <v>75.84</v>
          </cell>
        </row>
        <row r="14762">
          <cell r="A14762" t="str">
            <v>O EM PANOS</v>
          </cell>
          <cell r="B14762" t="str">
            <v>DA FACHADA COM PRESENÇA DE VÃOS, DE UM EDIFÍCIO DE ALVENARI</v>
          </cell>
        </row>
        <row r="14763">
          <cell r="A14763" t="str">
            <v>A ESTRUTUR</v>
          </cell>
          <cell r="B14763" t="str">
            <v>AL E ACABAMENTO RASPADO. AF_06/2014</v>
          </cell>
        </row>
        <row r="14764">
          <cell r="A14764">
            <v>87842</v>
          </cell>
          <cell r="B14764" t="str">
            <v>REVESTIMENTO DECORATIVO MONOCAMADA APLICADO MANUALMENTE EM SUPERFÍCIES</v>
          </cell>
          <cell r="C14764" t="str">
            <v>M2</v>
          </cell>
          <cell r="D14764" t="str">
            <v>CR</v>
          </cell>
          <cell r="E14764">
            <v>117.02</v>
          </cell>
        </row>
        <row r="14765">
          <cell r="A14765" t="str">
            <v>EXTERNAS D</v>
          </cell>
          <cell r="B14765" t="str">
            <v>A SACADA DE UM EDIFÍCIO DE ESTRUTURA CONVENCIONAL E ACABAME</v>
          </cell>
        </row>
        <row r="14766">
          <cell r="A14766" t="str">
            <v>NTO RASPAD</v>
          </cell>
          <cell r="B14766" t="str">
            <v>O. AF_06/2014</v>
          </cell>
        </row>
        <row r="14767">
          <cell r="A14767">
            <v>87843</v>
          </cell>
          <cell r="B14767" t="str">
            <v>REVESTIMENTO DECORATIVO MONOCAMADA APLICADO MANUALMENTE EM SUPERFÍCIES</v>
          </cell>
          <cell r="C14767" t="str">
            <v>M2</v>
          </cell>
          <cell r="D14767" t="str">
            <v>CR</v>
          </cell>
          <cell r="E14767">
            <v>86.46</v>
          </cell>
        </row>
        <row r="14768">
          <cell r="A14768" t="str">
            <v>EXTERNAS D</v>
          </cell>
          <cell r="B14768" t="str">
            <v>A SACADA DE UM EDIFÍCIO DE ALVENARIA ESTRUTURAL E ACABAMENT</v>
          </cell>
        </row>
        <row r="14769">
          <cell r="A14769" t="str">
            <v>O RASPADO.</v>
          </cell>
          <cell r="B14769" t="str">
            <v>AF_06/2014</v>
          </cell>
        </row>
        <row r="14770">
          <cell r="A14770">
            <v>87844</v>
          </cell>
          <cell r="B14770" t="str">
            <v>REVESTIMENTO DECORATIVO MONOCAMADA APLICADO COM EQUIPAMENTO DE PROJEÇÃ</v>
          </cell>
          <cell r="C14770" t="str">
            <v>M2</v>
          </cell>
          <cell r="D14770" t="str">
            <v>CR</v>
          </cell>
          <cell r="E14770">
            <v>108.31</v>
          </cell>
        </row>
        <row r="14771">
          <cell r="A14771" t="str">
            <v>O EM SUPER</v>
          </cell>
          <cell r="B14771" t="str">
            <v>FÍCIES EXTERNAS DA SACADA DE UM EDIFÍCIO DE ESTRUTURA CONVEN</v>
          </cell>
        </row>
        <row r="14772">
          <cell r="A14772" t="str">
            <v>CIONAL E A</v>
          </cell>
          <cell r="B14772" t="str">
            <v>CABAMENTO RASPADO. AF_06/2014</v>
          </cell>
        </row>
        <row r="14773">
          <cell r="A14773">
            <v>87845</v>
          </cell>
          <cell r="B14773" t="str">
            <v>REVESTIMENTO DECORATIVO MONOCAMADA APLICADO COM EQUIPAMENTO DE PROJEÇÃ</v>
          </cell>
          <cell r="C14773" t="str">
            <v>M2</v>
          </cell>
          <cell r="D14773" t="str">
            <v>CR</v>
          </cell>
          <cell r="E14773">
            <v>78.38</v>
          </cell>
        </row>
        <row r="14774">
          <cell r="A14774" t="str">
            <v>O EM SUPER</v>
          </cell>
          <cell r="B14774" t="str">
            <v>FÍCIES EXTERNAS DA SACADA DE UM EDIFÍCIO DE ALVENARIA ESTRUT</v>
          </cell>
        </row>
        <row r="14775">
          <cell r="A14775" t="str">
            <v>URAL E ACA</v>
          </cell>
          <cell r="B14775" t="str">
            <v>BAMENTO RASPADO. AF_06/2014</v>
          </cell>
        </row>
        <row r="14776">
          <cell r="A14776">
            <v>87846</v>
          </cell>
          <cell r="B14776" t="str">
            <v>REVESTIMENTO DECORATIVO MONOCAMADA APLICADO MANUALMENTE EM PANOS CEGOS</v>
          </cell>
          <cell r="C14776" t="str">
            <v>M2</v>
          </cell>
          <cell r="D14776" t="str">
            <v>CR</v>
          </cell>
          <cell r="E14776">
            <v>123.01</v>
          </cell>
        </row>
        <row r="14777">
          <cell r="A14777" t="str">
            <v>SINAPI - S</v>
          </cell>
          <cell r="B14777" t="str">
            <v>ISTEMA NACIONAL DE PESQUISA DE CUSTOS E ÍNDICES DA CONSTRUÇÃO CIVIL</v>
          </cell>
        </row>
        <row r="14778">
          <cell r="A14778" t="str">
            <v>PCI.817.01</v>
          </cell>
          <cell r="B14778" t="e">
            <v>#NAME?</v>
          </cell>
          <cell r="D14778" t="str">
            <v>EM</v>
          </cell>
          <cell r="E14778" t="str">
            <v>06/2016 AS 13:04:4</v>
          </cell>
        </row>
        <row r="14779">
          <cell r="D14779" t="str">
            <v>TA</v>
          </cell>
          <cell r="E14779" t="str">
            <v>TÉCNICA: 13/06/20</v>
          </cell>
        </row>
        <row r="14780">
          <cell r="A14780" t="str">
            <v>ENCARGOS S</v>
          </cell>
          <cell r="B14780" t="str">
            <v>OCIAIS DESONERADOS: 90,80%(HORA)   52,84%(MÊS)</v>
          </cell>
        </row>
        <row r="14781">
          <cell r="A14781" t="str">
            <v>ABRANGÊNCI</v>
          </cell>
          <cell r="B14781" t="str">
            <v>A : NACIONAL                                              LOCALIDADE  : BELO</v>
          </cell>
          <cell r="C14781" t="str">
            <v>HORI</v>
          </cell>
        </row>
        <row r="14782">
          <cell r="A14782" t="str">
            <v>REF.COLETA</v>
          </cell>
          <cell r="B14782" t="str">
            <v>: MEDIANO</v>
          </cell>
          <cell r="D14782" t="str">
            <v>TA</v>
          </cell>
          <cell r="E14782" t="str">
            <v>: 05/2016</v>
          </cell>
        </row>
        <row r="14783">
          <cell r="A14783" t="str">
            <v>CÓDIGO</v>
          </cell>
          <cell r="B14783" t="str">
            <v>|D E S C R I Ç Ã O                                                   |UN</v>
          </cell>
          <cell r="C14783" t="str">
            <v>IDADE</v>
          </cell>
          <cell r="D14783" t="str">
            <v>DE</v>
          </cell>
          <cell r="E14783" t="str">
            <v>|CUSTO TOTA</v>
          </cell>
        </row>
        <row r="14784">
          <cell r="A14784" t="str">
            <v>VÍNCULO...</v>
          </cell>
          <cell r="B14784" t="str">
            <v>..: CAIXA REFERENCIAL</v>
          </cell>
        </row>
        <row r="14785">
          <cell r="A14785" t="str">
            <v>DA FACHADA</v>
          </cell>
          <cell r="B14785" t="str">
            <v>DE UM EDIFÍCIO DE ESTRUTURA CONVENCIONAL, COM ACABAMENTO T</v>
          </cell>
        </row>
        <row r="14786">
          <cell r="A14786" t="str">
            <v>RAVERTINO.</v>
          </cell>
          <cell r="B14786" t="str">
            <v>AF_06/2014</v>
          </cell>
        </row>
        <row r="14787">
          <cell r="A14787">
            <v>87847</v>
          </cell>
          <cell r="B14787" t="str">
            <v>REVESTIMENTO DECORATIVO MONOCAMADA APLICADO MANUALMENTE EM PANOS CEGOS</v>
          </cell>
          <cell r="C14787" t="str">
            <v>M2</v>
          </cell>
          <cell r="D14787" t="str">
            <v>CR</v>
          </cell>
          <cell r="E14787">
            <v>87.09</v>
          </cell>
        </row>
        <row r="14788">
          <cell r="A14788" t="str">
            <v>DA FACHADA</v>
          </cell>
          <cell r="B14788" t="str">
            <v>DE UM EDIFÍCIO DE ALVENARIA ESTRUTURAL, COM ACABAMENTO TRA</v>
          </cell>
        </row>
        <row r="14789">
          <cell r="A14789" t="str">
            <v>VERTINO. A</v>
          </cell>
          <cell r="B14789" t="str">
            <v>F_06/2014</v>
          </cell>
        </row>
        <row r="14790">
          <cell r="A14790">
            <v>87848</v>
          </cell>
          <cell r="B14790" t="str">
            <v>REVESTIMENTO DECORATIVO MONOCAMADA APLICADO COM EQUIPAMENTO DE PROJEÇÃ</v>
          </cell>
          <cell r="C14790" t="str">
            <v>M2</v>
          </cell>
          <cell r="D14790" t="str">
            <v>CR</v>
          </cell>
          <cell r="E14790">
            <v>117.35</v>
          </cell>
        </row>
        <row r="14791">
          <cell r="A14791" t="str">
            <v>O EM PANOS</v>
          </cell>
          <cell r="B14791" t="str">
            <v>CEGOS DA FACHADA DE UM EDIFÍCIO DE ESTRUTURA CONVENCIONAL,</v>
          </cell>
        </row>
        <row r="14792">
          <cell r="A14792" t="str">
            <v>COM ACABAM</v>
          </cell>
          <cell r="B14792" t="str">
            <v>ENTO TRAVERTINO. AF_06/2014</v>
          </cell>
        </row>
        <row r="14793">
          <cell r="A14793">
            <v>87849</v>
          </cell>
          <cell r="B14793" t="str">
            <v>REVESTIMENTO DECORATIVO MONOCAMADA APLICADO COM EQUIPAMENTO DE PROJEÇÃ</v>
          </cell>
          <cell r="C14793" t="str">
            <v>M2</v>
          </cell>
          <cell r="D14793" t="str">
            <v>CR</v>
          </cell>
          <cell r="E14793">
            <v>82.03</v>
          </cell>
        </row>
        <row r="14794">
          <cell r="A14794" t="str">
            <v>O EM PANOS</v>
          </cell>
          <cell r="B14794" t="str">
            <v>CEGOS DA FACHADA DE UM EDIFÍCIO DE ALVENARIA ESTRUTURAL, CO</v>
          </cell>
        </row>
        <row r="14795">
          <cell r="A14795" t="str">
            <v>M ACABAMEN</v>
          </cell>
          <cell r="B14795" t="str">
            <v>TO TRAVERTINO. AF_06/2014</v>
          </cell>
        </row>
        <row r="14796">
          <cell r="A14796">
            <v>87850</v>
          </cell>
          <cell r="B14796" t="str">
            <v>REVESTIMENTO DECORATIVO MONOCAMADA APLICADO MANUALMENTE EM PANOS DA FA</v>
          </cell>
          <cell r="C14796" t="str">
            <v>M2</v>
          </cell>
          <cell r="D14796" t="str">
            <v>CR</v>
          </cell>
          <cell r="E14796">
            <v>128.18</v>
          </cell>
        </row>
        <row r="14797">
          <cell r="A14797" t="str">
            <v>CHADA COM</v>
          </cell>
          <cell r="B14797" t="str">
            <v>PRESENÇA DE VÃOS, DE UM EDIFÍCIO DE ESTRUTURA CONVENCIONAL E</v>
          </cell>
        </row>
        <row r="14798">
          <cell r="A14798" t="str">
            <v>ACABAMENTO</v>
          </cell>
          <cell r="B14798" t="str">
            <v>TRAVERTINO. AF_06/2014</v>
          </cell>
        </row>
        <row r="14799">
          <cell r="A14799">
            <v>87851</v>
          </cell>
          <cell r="B14799" t="str">
            <v>REVESTIMENTO DECORATIVO MONOCAMADA APLICADO MANUALMENTE EM PANOS DA FA</v>
          </cell>
          <cell r="C14799" t="str">
            <v>M2</v>
          </cell>
          <cell r="D14799" t="str">
            <v>CR</v>
          </cell>
          <cell r="E14799">
            <v>90.59</v>
          </cell>
        </row>
        <row r="14800">
          <cell r="A14800" t="str">
            <v>CHADA COM</v>
          </cell>
          <cell r="B14800" t="str">
            <v>PRESENÇA DE VÃOS, DE UM EDIFÍCIO DE ALVENARIA ESTRUTURAL E A</v>
          </cell>
        </row>
        <row r="14801">
          <cell r="A14801" t="str">
            <v>CABAMENTO</v>
          </cell>
          <cell r="B14801" t="str">
            <v>TRAVERTINO. AF_06/2014</v>
          </cell>
        </row>
        <row r="14802">
          <cell r="A14802">
            <v>87852</v>
          </cell>
          <cell r="B14802" t="str">
            <v>REVESTIMENTO DECORATIVO MONOCAMADA APLICADO COM EQUIPAMENTO DE PROJEÇÃ</v>
          </cell>
          <cell r="C14802" t="str">
            <v>M2</v>
          </cell>
          <cell r="D14802" t="str">
            <v>CR</v>
          </cell>
          <cell r="E14802">
            <v>121.44</v>
          </cell>
        </row>
        <row r="14803">
          <cell r="A14803" t="str">
            <v>O EM PANOS</v>
          </cell>
          <cell r="B14803" t="str">
            <v>DA FACHADA COM PRESENÇA DE VÃOS, DE UM EDIFÍCIO DE ESTRUTUR</v>
          </cell>
        </row>
        <row r="14804">
          <cell r="A14804" t="str">
            <v>A CONVENCI</v>
          </cell>
          <cell r="B14804" t="str">
            <v>ONAL E ACABAMENTO TRAVERTINO. AF_06/2014</v>
          </cell>
        </row>
        <row r="14805">
          <cell r="A14805">
            <v>87853</v>
          </cell>
          <cell r="B14805" t="str">
            <v>REVESTIMENTO DECORATIVO MONOCAMADA APLICADO COM EQUIPAMENTO DE PROJEÇÃ</v>
          </cell>
          <cell r="C14805" t="str">
            <v>M2</v>
          </cell>
          <cell r="D14805" t="str">
            <v>CR</v>
          </cell>
          <cell r="E14805">
            <v>84.45</v>
          </cell>
        </row>
        <row r="14806">
          <cell r="A14806" t="str">
            <v>O EM PANOS</v>
          </cell>
          <cell r="B14806" t="str">
            <v>DA FACHADA COM PRESENÇA DE VÃOS, DE UM EDIFÍCIO DE ALVENARI</v>
          </cell>
        </row>
        <row r="14807">
          <cell r="A14807" t="str">
            <v>A ESTRUTUR</v>
          </cell>
          <cell r="B14807" t="str">
            <v>AL E ACABAMENTO TRAVERTINO. AF_06/2014</v>
          </cell>
        </row>
        <row r="14808">
          <cell r="A14808">
            <v>87854</v>
          </cell>
          <cell r="B14808" t="str">
            <v>REVESTIMENTO DECORATIVO MONOCAMADA APLICADO MANUALMENTE EM SUPERFÍCIES</v>
          </cell>
          <cell r="C14808" t="str">
            <v>M2</v>
          </cell>
          <cell r="D14808" t="str">
            <v>CR</v>
          </cell>
          <cell r="E14808">
            <v>126.41</v>
          </cell>
        </row>
        <row r="14809">
          <cell r="A14809" t="str">
            <v>EXTERNAS D</v>
          </cell>
          <cell r="B14809" t="str">
            <v>A SACADA DE UM EDIFÍCIO DE ESTRUTURA CONVENCIONAL E ACABAME</v>
          </cell>
        </row>
        <row r="14810">
          <cell r="A14810" t="str">
            <v>NTO TRAVER</v>
          </cell>
          <cell r="B14810" t="str">
            <v>TINO. AF_06/2014</v>
          </cell>
        </row>
        <row r="14811">
          <cell r="A14811">
            <v>87855</v>
          </cell>
          <cell r="B14811" t="str">
            <v>REVESTIMENTO DECORATIVO MONOCAMADA APLICADO MANUALMENTE EM SUPERFÍCIES</v>
          </cell>
          <cell r="C14811" t="str">
            <v>M2</v>
          </cell>
          <cell r="D14811" t="str">
            <v>CR</v>
          </cell>
          <cell r="E14811">
            <v>95.87</v>
          </cell>
        </row>
        <row r="14812">
          <cell r="A14812" t="str">
            <v>EXTERNAS D</v>
          </cell>
          <cell r="B14812" t="str">
            <v>A SACADA DE UM EDIFÍCIO DE ALVENARIA ESTRUTURAL E ACABAMENT</v>
          </cell>
        </row>
        <row r="14813">
          <cell r="A14813" t="str">
            <v>SINAPI - S</v>
          </cell>
          <cell r="B14813" t="str">
            <v>ISTEMA NACIONAL DE PESQUISA DE CUSTOS E ÍNDICES DA CONSTRUÇÃO CIVIL</v>
          </cell>
        </row>
        <row r="14814">
          <cell r="A14814" t="str">
            <v>PCI.817.01</v>
          </cell>
          <cell r="B14814" t="e">
            <v>#NAME?</v>
          </cell>
          <cell r="D14814" t="str">
            <v>EM</v>
          </cell>
          <cell r="E14814" t="str">
            <v>06/2016 AS 13:04:4</v>
          </cell>
        </row>
        <row r="14815">
          <cell r="D14815" t="str">
            <v>TA</v>
          </cell>
          <cell r="E14815" t="str">
            <v>TÉCNICA: 13/06/20</v>
          </cell>
        </row>
        <row r="14816">
          <cell r="A14816" t="str">
            <v>ENCARGOS S</v>
          </cell>
          <cell r="B14816" t="str">
            <v>OCIAIS DESONERADOS: 90,80%(HORA)   52,84%(MÊS)</v>
          </cell>
        </row>
        <row r="14817">
          <cell r="A14817" t="str">
            <v>ABRANGÊNCI</v>
          </cell>
          <cell r="B14817" t="str">
            <v>A : NACIONAL                                              LOCALIDADE  : BELO</v>
          </cell>
          <cell r="C14817" t="str">
            <v>HORI</v>
          </cell>
        </row>
        <row r="14818">
          <cell r="A14818" t="str">
            <v>REF.COLETA</v>
          </cell>
          <cell r="B14818" t="str">
            <v>: MEDIANO</v>
          </cell>
          <cell r="D14818" t="str">
            <v>TA</v>
          </cell>
          <cell r="E14818" t="str">
            <v>: 05/2016</v>
          </cell>
        </row>
        <row r="14819">
          <cell r="A14819" t="str">
            <v>CÓDIGO</v>
          </cell>
          <cell r="B14819" t="str">
            <v>|D E S C R I Ç Ã O                                                   |UN</v>
          </cell>
          <cell r="C14819" t="str">
            <v>IDADE</v>
          </cell>
          <cell r="D14819" t="str">
            <v>DE</v>
          </cell>
          <cell r="E14819" t="str">
            <v>|CUSTO TOTA</v>
          </cell>
        </row>
        <row r="14820">
          <cell r="A14820" t="str">
            <v>VÍNCULO...</v>
          </cell>
          <cell r="B14820" t="str">
            <v>..: CAIXA REFERENCIAL</v>
          </cell>
        </row>
        <row r="14821">
          <cell r="A14821" t="str">
            <v>O TRAVERTI</v>
          </cell>
          <cell r="B14821" t="str">
            <v>NO. AF_06/2014</v>
          </cell>
        </row>
        <row r="14822">
          <cell r="A14822">
            <v>87856</v>
          </cell>
          <cell r="B14822" t="str">
            <v>REVESTIMENTO DECORATIVO MONOCAMADA APLICADO COM EQUIPAMENTO DE PROJEÇÃ</v>
          </cell>
          <cell r="C14822" t="str">
            <v>M2</v>
          </cell>
          <cell r="D14822" t="str">
            <v>CR</v>
          </cell>
          <cell r="E14822">
            <v>116.93</v>
          </cell>
        </row>
        <row r="14823">
          <cell r="A14823" t="str">
            <v>O EM SUPER</v>
          </cell>
          <cell r="B14823" t="str">
            <v>FÍCIES EXTERNAS DA SACADA DE UM EDIFÍCIO DE ESTRUTURA CONVEN</v>
          </cell>
        </row>
        <row r="14824">
          <cell r="A14824" t="str">
            <v>CIONAL E A</v>
          </cell>
          <cell r="B14824" t="str">
            <v>CABAMENTO TRAVERTINO. AF_06/2014</v>
          </cell>
        </row>
        <row r="14825">
          <cell r="A14825">
            <v>87857</v>
          </cell>
          <cell r="B14825" t="str">
            <v>REVESTIMENTO DECORATIVO MONOCAMADA APLICADO COM EQUIPAMENTO DE PROJEÇÃ</v>
          </cell>
          <cell r="C14825" t="str">
            <v>M2</v>
          </cell>
          <cell r="D14825" t="str">
            <v>CR</v>
          </cell>
          <cell r="E14825">
            <v>86.98</v>
          </cell>
        </row>
        <row r="14826">
          <cell r="A14826" t="str">
            <v>O EM SUPER</v>
          </cell>
          <cell r="B14826" t="str">
            <v>FÍCIES EXTERNAS DA SACADA DE UM EDIFÍCIO DE ALVENARIA ESTRUT</v>
          </cell>
        </row>
        <row r="14827">
          <cell r="A14827" t="str">
            <v>URAL E ACA</v>
          </cell>
          <cell r="B14827" t="str">
            <v>BAMENTO TRAVERTINO. AF_06/2014</v>
          </cell>
        </row>
        <row r="14828">
          <cell r="A14828">
            <v>87858</v>
          </cell>
          <cell r="B14828" t="str">
            <v>REVESTIMENTO DECORATIVO MONOCAMADA APLICADO MANUALMENTE NAS PAREDES IN</v>
          </cell>
          <cell r="C14828" t="str">
            <v>M2</v>
          </cell>
          <cell r="D14828" t="str">
            <v>CR</v>
          </cell>
          <cell r="E14828">
            <v>83.49</v>
          </cell>
        </row>
        <row r="14829">
          <cell r="A14829" t="str">
            <v>TERNAS DA</v>
          </cell>
          <cell r="B14829" t="str">
            <v>SACADA COM ACABAMENTO RASPADO. AF_06/2014</v>
          </cell>
        </row>
        <row r="14830">
          <cell r="A14830">
            <v>87859</v>
          </cell>
          <cell r="B14830" t="str">
            <v>REVESTIMENTO DECORATIVO MONOCAMADA APLICADO MANUALMENTE NAS PAREDES IN</v>
          </cell>
          <cell r="C14830" t="str">
            <v>M2</v>
          </cell>
          <cell r="D14830" t="str">
            <v>CR</v>
          </cell>
          <cell r="E14830">
            <v>96.47</v>
          </cell>
        </row>
        <row r="14831">
          <cell r="A14831" t="str">
            <v>TERNAS DA</v>
          </cell>
          <cell r="B14831" t="str">
            <v>SACADA COM ACABAMENTO TRAVERTINO. AF_06/2014</v>
          </cell>
        </row>
        <row r="14832">
          <cell r="A14832">
            <v>89048</v>
          </cell>
          <cell r="B14832" t="str">
            <v>(COMPOSIÇÃO REPRESENTATIVA) DO SERVIÇO DE EMBOÇO/MASSA ÚNICA, TRAÇO 1:</v>
          </cell>
          <cell r="C14832" t="str">
            <v>M2</v>
          </cell>
          <cell r="D14832" t="str">
            <v>CR</v>
          </cell>
          <cell r="E14832">
            <v>21.48</v>
          </cell>
        </row>
        <row r="14833">
          <cell r="A14833" t="str">
            <v>2:8, PREPA</v>
          </cell>
          <cell r="B14833" t="str">
            <v>RO MECÂNICO, COM BETONEIRA DE 400L, EM PAREDES DE AMBIENTES</v>
          </cell>
        </row>
        <row r="14834">
          <cell r="A14834" t="str">
            <v>INTERNOS,</v>
          </cell>
          <cell r="B14834" t="str">
            <v>COM EXECUÇÃO DE TALISCAS, PARA EDIFICAÇÃO HABITACIONAL MULTI</v>
          </cell>
        </row>
        <row r="14835">
          <cell r="A14835" t="str">
            <v>FAMILIAR (</v>
          </cell>
          <cell r="B14835" t="str">
            <v>PRÉDIO). AF_11/2014</v>
          </cell>
        </row>
        <row r="14836">
          <cell r="A14836">
            <v>89049</v>
          </cell>
          <cell r="B14836" t="str">
            <v>(COMPOSIÇÃO REPRESENTATIVA) DO SERVIÇO DE APLICAÇÃO MANUAL DE GESSO DE</v>
          </cell>
          <cell r="C14836" t="str">
            <v>M2</v>
          </cell>
          <cell r="D14836" t="str">
            <v>CR</v>
          </cell>
          <cell r="E14836">
            <v>14.49</v>
          </cell>
        </row>
        <row r="14837">
          <cell r="A14837" t="str">
            <v>SEMPENADO</v>
          </cell>
          <cell r="B14837" t="str">
            <v>(SEM TALISCAS) EM TETO, ESPESSURA 0,5 CM, PARA EDIFICAÇÃO HA</v>
          </cell>
        </row>
        <row r="14838">
          <cell r="A14838" t="str">
            <v>BITACIONAL</v>
          </cell>
          <cell r="B14838" t="str">
            <v>MULTIFAMILIAR (PRÉDIO). AF_11/2014</v>
          </cell>
        </row>
        <row r="14839">
          <cell r="A14839">
            <v>89173</v>
          </cell>
          <cell r="B14839" t="str">
            <v>(COMPOSIÇÃO REPRESENTATIVA) DO SERVIÇO DE EMBOÇO/MASSA ÚNICA, APLICADO</v>
          </cell>
          <cell r="C14839" t="str">
            <v>M2</v>
          </cell>
          <cell r="D14839" t="str">
            <v>CR</v>
          </cell>
          <cell r="E14839">
            <v>20.99</v>
          </cell>
        </row>
        <row r="14840">
          <cell r="A14840" t="str">
            <v>MANUALMENT</v>
          </cell>
          <cell r="B14840" t="str">
            <v>E, TRAÇO 1:2:8, EM BETONEIRA DE 400L, PAREDES INTERNAS, COM</v>
          </cell>
        </row>
        <row r="14841">
          <cell r="A14841" t="str">
            <v>EXECUÇÃO D</v>
          </cell>
          <cell r="B14841" t="str">
            <v>E TALISCAS, EDIFICAÇÃO HABITACIONAL UNIFAMILIAR (CASAS) E E</v>
          </cell>
        </row>
        <row r="14842">
          <cell r="A14842" t="str">
            <v>DIFICAÇÃO</v>
          </cell>
          <cell r="B14842" t="str">
            <v>PÚBLICA PADRÃO. AF_12/2014</v>
          </cell>
        </row>
        <row r="14843">
          <cell r="A14843">
            <v>90406</v>
          </cell>
          <cell r="B14843" t="str">
            <v>MASSA ÚNICA, PARA RECEBIMENTO DE PINTURA, EM ARGAMASSA TRAÇO 1:2:8, PR</v>
          </cell>
          <cell r="C14843" t="str">
            <v>M2</v>
          </cell>
          <cell r="D14843" t="str">
            <v>CR</v>
          </cell>
          <cell r="E14843">
            <v>27.78</v>
          </cell>
        </row>
        <row r="14844">
          <cell r="A14844" t="str">
            <v>EPARO MECÂ</v>
          </cell>
          <cell r="B14844" t="str">
            <v>NICO COM BETONEIRA 400L, APLICADA MANUALMENTE EM TETO, ESPES</v>
          </cell>
        </row>
        <row r="14845">
          <cell r="A14845" t="str">
            <v>SURA DE 20</v>
          </cell>
          <cell r="B14845" t="str">
            <v>MM, COM EXECUÇÃO DE TALISCAS. AF_03/2015</v>
          </cell>
        </row>
        <row r="14846">
          <cell r="A14846">
            <v>90407</v>
          </cell>
          <cell r="B14846" t="str">
            <v>MASSA ÚNICA, PARA RECEBIMENTO DE PINTURA, EM ARGAMASSA TRAÇO 1:2:8, PR</v>
          </cell>
          <cell r="C14846" t="str">
            <v>M2</v>
          </cell>
          <cell r="D14846" t="str">
            <v>CR</v>
          </cell>
          <cell r="E14846">
            <v>30.23</v>
          </cell>
        </row>
        <row r="14847">
          <cell r="A14847" t="str">
            <v>EPARO MANU</v>
          </cell>
          <cell r="B14847" t="str">
            <v>AL, APLICADA MANUALMENTE EM TETO, ESPESSURA DE 20MM, COM EXE</v>
          </cell>
        </row>
        <row r="14848">
          <cell r="A14848" t="str">
            <v>CUÇÃO DE T</v>
          </cell>
          <cell r="B14848" t="str">
            <v>ALISCAS. AF_03/2015</v>
          </cell>
        </row>
        <row r="14849">
          <cell r="A14849" t="str">
            <v>SINAPI - S</v>
          </cell>
          <cell r="B14849" t="str">
            <v>ISTEMA NACIONAL DE PESQUISA DE CUSTOS E ÍNDICES DA CONSTRUÇÃO CIVIL</v>
          </cell>
        </row>
        <row r="14850">
          <cell r="A14850" t="str">
            <v>PCI.817.01</v>
          </cell>
          <cell r="B14850" t="e">
            <v>#NAME?</v>
          </cell>
          <cell r="D14850" t="str">
            <v>EM</v>
          </cell>
          <cell r="E14850" t="str">
            <v>06/2016 AS 13:04:4</v>
          </cell>
        </row>
        <row r="14851">
          <cell r="D14851" t="str">
            <v>TA</v>
          </cell>
          <cell r="E14851" t="str">
            <v>TÉCNICA: 13/06/20</v>
          </cell>
        </row>
        <row r="14852">
          <cell r="A14852" t="str">
            <v>ENCARGOS S</v>
          </cell>
          <cell r="B14852" t="str">
            <v>OCIAIS DESONERADOS: 90,80%(HORA)   52,84%(MÊS)</v>
          </cell>
        </row>
        <row r="14853">
          <cell r="A14853" t="str">
            <v>ABRANGÊNCI</v>
          </cell>
          <cell r="B14853" t="str">
            <v>A : NACIONAL                                              LOCALIDADE  : BELO</v>
          </cell>
          <cell r="C14853" t="str">
            <v>HORI</v>
          </cell>
        </row>
        <row r="14854">
          <cell r="A14854" t="str">
            <v>REF.COLETA</v>
          </cell>
          <cell r="B14854" t="str">
            <v>: MEDIANO</v>
          </cell>
          <cell r="D14854" t="str">
            <v>TA</v>
          </cell>
          <cell r="E14854" t="str">
            <v>: 05/2016</v>
          </cell>
        </row>
        <row r="14855">
          <cell r="A14855" t="str">
            <v>CÓDIGO</v>
          </cell>
          <cell r="B14855" t="str">
            <v>|D E S C R I Ç Ã O                                                   |UN</v>
          </cell>
          <cell r="C14855" t="str">
            <v>IDADE</v>
          </cell>
          <cell r="D14855" t="str">
            <v>DE</v>
          </cell>
          <cell r="E14855" t="str">
            <v>|CUSTO TOTA</v>
          </cell>
        </row>
        <row r="14856">
          <cell r="A14856" t="str">
            <v>VÍNCULO...</v>
          </cell>
          <cell r="B14856" t="str">
            <v>..: CAIXA REFERENCIAL</v>
          </cell>
        </row>
        <row r="14857">
          <cell r="A14857">
            <v>90408</v>
          </cell>
          <cell r="B14857" t="str">
            <v>MASSA ÚNICA, PARA RECEBIMENTO DE PINTURA, EM ARGAMASSA TRAÇO 1:2:8, PR</v>
          </cell>
          <cell r="C14857" t="str">
            <v>M2</v>
          </cell>
          <cell r="D14857" t="str">
            <v>CR</v>
          </cell>
          <cell r="E14857">
            <v>20.010000000000002</v>
          </cell>
        </row>
        <row r="14858">
          <cell r="A14858" t="str">
            <v>EPARO MECÂ</v>
          </cell>
          <cell r="B14858" t="str">
            <v>NICO COM BETONEIRA 400L, APLICADA MANUALMENTE EM TETO, ESPES</v>
          </cell>
        </row>
        <row r="14859">
          <cell r="A14859" t="str">
            <v>SURA DE 10</v>
          </cell>
          <cell r="B14859" t="str">
            <v>MM, COM EXECUÇÃO DE TALISCAS. AF_03/2015</v>
          </cell>
        </row>
        <row r="14860">
          <cell r="A14860">
            <v>90409</v>
          </cell>
          <cell r="B14860" t="str">
            <v>MASSA ÚNICA, PARA RECEBIMENTO DE PINTURA, EM ARGAMASSA TRAÇO 1:2:8, PR</v>
          </cell>
          <cell r="C14860" t="str">
            <v>M2</v>
          </cell>
          <cell r="D14860" t="str">
            <v>CR</v>
          </cell>
          <cell r="E14860">
            <v>21.4</v>
          </cell>
        </row>
        <row r="14861">
          <cell r="A14861" t="str">
            <v>EPARO MANU</v>
          </cell>
          <cell r="B14861" t="str">
            <v>AL, APLICADA MANUALMENTE EM TETO, ESPESSURA DE 10MM, COM EXE</v>
          </cell>
        </row>
        <row r="14862">
          <cell r="A14862" t="str">
            <v>CUÇÃO DE T</v>
          </cell>
          <cell r="B14862" t="str">
            <v>ALISCAS. AF_03/2015</v>
          </cell>
        </row>
        <row r="14863">
          <cell r="A14863">
            <v>108</v>
          </cell>
          <cell r="B14863" t="str">
            <v>REBOCO</v>
          </cell>
        </row>
        <row r="14864">
          <cell r="A14864">
            <v>5998</v>
          </cell>
          <cell r="B14864" t="str">
            <v>PASTA DE CIMENTO PORTLAND, ESPESSURA 1MM</v>
          </cell>
          <cell r="C14864" t="str">
            <v>M2</v>
          </cell>
          <cell r="D14864" t="str">
            <v>CR</v>
          </cell>
          <cell r="E14864">
            <v>0.71</v>
          </cell>
        </row>
        <row r="14865">
          <cell r="A14865">
            <v>73747</v>
          </cell>
          <cell r="B14865" t="str">
            <v>REVESTIMENTOS ESPECIAIS</v>
          </cell>
        </row>
        <row r="14866">
          <cell r="A14866" t="str">
            <v>73747/001</v>
          </cell>
          <cell r="B14866" t="str">
            <v>ISOLAMENTO ACUSTICO EM ESPUMA DE POLIURETANO ESPESSURA 20 MM, DENSIDAD</v>
          </cell>
          <cell r="C14866" t="str">
            <v>M2</v>
          </cell>
          <cell r="D14866" t="str">
            <v>CR</v>
          </cell>
          <cell r="E14866">
            <v>34.99</v>
          </cell>
        </row>
        <row r="14867">
          <cell r="B14867" t="str">
            <v>E 29KG/M3</v>
          </cell>
        </row>
        <row r="14868">
          <cell r="A14868">
            <v>74001</v>
          </cell>
          <cell r="B14868" t="str">
            <v>REVESTIMENTO DE PAREDES</v>
          </cell>
        </row>
        <row r="14869">
          <cell r="A14869" t="str">
            <v>74001/001</v>
          </cell>
          <cell r="B14869" t="str">
            <v>REBOCO COM ARGAMASSA PRE-FABRICADA, ESPESSURA 0,5CM, PREPARO MECANICO</v>
          </cell>
          <cell r="C14869" t="str">
            <v>M2</v>
          </cell>
          <cell r="D14869" t="str">
            <v>CR</v>
          </cell>
          <cell r="E14869">
            <v>16.84</v>
          </cell>
        </row>
        <row r="14870">
          <cell r="A14870" t="str">
            <v>DA ARGAMAS</v>
          </cell>
          <cell r="B14870" t="str">
            <v>SA</v>
          </cell>
        </row>
        <row r="14871">
          <cell r="A14871">
            <v>75481</v>
          </cell>
          <cell r="B14871" t="str">
            <v>REBOCO ARGAMASSA TRACO 1:2 (CAL E AREIA FINA PENEIRADA), ESPESSURA 0,5</v>
          </cell>
          <cell r="C14871" t="str">
            <v>M2</v>
          </cell>
          <cell r="D14871" t="str">
            <v>CR</v>
          </cell>
          <cell r="E14871">
            <v>14.24</v>
          </cell>
        </row>
        <row r="14872">
          <cell r="A14872" t="str">
            <v>CM, PREPAR</v>
          </cell>
          <cell r="B14872" t="str">
            <v>O MANUAL DA ARGAMASSA</v>
          </cell>
        </row>
        <row r="14873">
          <cell r="A14873">
            <v>84074</v>
          </cell>
          <cell r="B14873" t="str">
            <v>REBOCO COM ARGAMASSA PRÉ-FABRICADA, ACABAMENTO CAMURCADO, ESPESSURA 0,</v>
          </cell>
          <cell r="C14873" t="str">
            <v>M2</v>
          </cell>
          <cell r="D14873" t="str">
            <v>CR</v>
          </cell>
          <cell r="E14873">
            <v>21.12</v>
          </cell>
        </row>
        <row r="14874">
          <cell r="A14874" t="str">
            <v>3CM, PREPA</v>
          </cell>
          <cell r="B14874" t="str">
            <v>RO MANUAL</v>
          </cell>
        </row>
        <row r="14875">
          <cell r="A14875">
            <v>84075</v>
          </cell>
          <cell r="B14875" t="str">
            <v>REBOCO COM ARGAMASSA PRÉ-FABRICADA, ACABAMENTO FRISADO, ESPESSURA 0,7C</v>
          </cell>
          <cell r="C14875" t="str">
            <v>M2</v>
          </cell>
          <cell r="D14875" t="str">
            <v>CR</v>
          </cell>
          <cell r="E14875">
            <v>63.8</v>
          </cell>
        </row>
        <row r="14876">
          <cell r="A14876" t="str">
            <v>M, PREPARO</v>
          </cell>
          <cell r="B14876" t="str">
            <v>MECANICO</v>
          </cell>
        </row>
        <row r="14877">
          <cell r="A14877">
            <v>84076</v>
          </cell>
          <cell r="B14877" t="str">
            <v>REBOCO TRACO 1:3 (CIMENTO E AREIA MEDIA NAO PENEIRADA), BASE PARA TINT</v>
          </cell>
          <cell r="C14877" t="str">
            <v>M2</v>
          </cell>
          <cell r="D14877" t="str">
            <v>CR</v>
          </cell>
          <cell r="E14877">
            <v>20.81</v>
          </cell>
        </row>
        <row r="14878">
          <cell r="A14878" t="str">
            <v>A EPOXI, P</v>
          </cell>
          <cell r="B14878" t="str">
            <v>REPARO MANUAL DA ARGAMASSA</v>
          </cell>
        </row>
        <row r="14879">
          <cell r="A14879">
            <v>110</v>
          </cell>
          <cell r="B14879" t="str">
            <v>PASTILHAS,CERAMICAS, PLACAS PRE-MOLDADAS E OUTROS</v>
          </cell>
        </row>
        <row r="14880">
          <cell r="A14880">
            <v>84078</v>
          </cell>
          <cell r="B14880" t="str">
            <v>REVESTIMENTO DE PAREDE COM PEDRA SAO TOME 20X40CM, ASSENTAMENTO COM AR</v>
          </cell>
          <cell r="C14880" t="str">
            <v>M2</v>
          </cell>
          <cell r="D14880" t="str">
            <v>CR</v>
          </cell>
          <cell r="E14880">
            <v>128.01</v>
          </cell>
        </row>
        <row r="14881">
          <cell r="A14881" t="str">
            <v>GAMASSA TR</v>
          </cell>
          <cell r="B14881" t="str">
            <v>ACO 1:2:2 (CIMENTO, SAIBRO E AREIA MEDIA NAO PENEIRADA), PRE</v>
          </cell>
        </row>
        <row r="14882">
          <cell r="A14882" t="str">
            <v>PARO MANUA</v>
          </cell>
          <cell r="B14882" t="str">
            <v>L DA ARGAMASSA</v>
          </cell>
        </row>
        <row r="14883">
          <cell r="A14883">
            <v>84079</v>
          </cell>
          <cell r="B14883" t="str">
            <v>REVESTIMENTO DE PAREDE COM PEDRA ARDOSIA CINZA 30X30X1CM, ASSENTADO CO</v>
          </cell>
          <cell r="C14883" t="str">
            <v>M2</v>
          </cell>
          <cell r="D14883" t="str">
            <v>CR</v>
          </cell>
          <cell r="E14883">
            <v>62.97</v>
          </cell>
        </row>
        <row r="14884">
          <cell r="A14884" t="str">
            <v>M ARGAMASS</v>
          </cell>
          <cell r="B14884" t="str">
            <v>A TRACO 1:2:2 (CIMENTO, SAIBRO E AREIA MEDIA NAO PENEIRADA)</v>
          </cell>
        </row>
        <row r="14885">
          <cell r="A14885" t="str">
            <v>SINAPI - S</v>
          </cell>
          <cell r="B14885" t="str">
            <v>ISTEMA NACIONAL DE PESQUISA DE CUSTOS E ÍNDICES DA CONSTRUÇÃO CIVIL</v>
          </cell>
        </row>
        <row r="14886">
          <cell r="A14886" t="str">
            <v>PCI.817.01</v>
          </cell>
          <cell r="B14886" t="e">
            <v>#NAME?</v>
          </cell>
          <cell r="D14886" t="str">
            <v>EM</v>
          </cell>
          <cell r="E14886" t="str">
            <v>06/2016 AS 13:04:4</v>
          </cell>
        </row>
        <row r="14887">
          <cell r="D14887" t="str">
            <v>TA</v>
          </cell>
          <cell r="E14887" t="str">
            <v>TÉCNICA: 13/06/20</v>
          </cell>
        </row>
        <row r="14888">
          <cell r="A14888" t="str">
            <v>ENCARGOS S</v>
          </cell>
          <cell r="B14888" t="str">
            <v>OCIAIS DESONERADOS: 90,80%(HORA)   52,84%(MÊS)</v>
          </cell>
        </row>
        <row r="14889">
          <cell r="A14889" t="str">
            <v>ABRANGÊNCI</v>
          </cell>
          <cell r="B14889" t="str">
            <v>A : NACIONAL                                              LOCALIDADE  : BELO</v>
          </cell>
          <cell r="C14889" t="str">
            <v>HORI</v>
          </cell>
        </row>
        <row r="14890">
          <cell r="A14890" t="str">
            <v>REF.COLETA</v>
          </cell>
          <cell r="B14890" t="str">
            <v>: MEDIANO</v>
          </cell>
          <cell r="D14890" t="str">
            <v>TA</v>
          </cell>
          <cell r="E14890" t="str">
            <v>: 05/2016</v>
          </cell>
        </row>
        <row r="14891">
          <cell r="A14891" t="str">
            <v>CÓDIGO</v>
          </cell>
          <cell r="B14891" t="str">
            <v>|D E S C R I Ç Ã O                                                   |UN</v>
          </cell>
          <cell r="C14891" t="str">
            <v>IDADE</v>
          </cell>
          <cell r="D14891" t="str">
            <v>DE</v>
          </cell>
          <cell r="E14891" t="str">
            <v>|CUSTO TOTA</v>
          </cell>
        </row>
        <row r="14892">
          <cell r="A14892" t="str">
            <v>VÍNCULO...</v>
          </cell>
          <cell r="B14892" t="str">
            <v>..: CAIXA REFERENCIAL</v>
          </cell>
        </row>
        <row r="14893">
          <cell r="A14893" t="str">
            <v>PREPARO MA</v>
          </cell>
          <cell r="B14893" t="str">
            <v>NUAL DA ARGAMASSA</v>
          </cell>
        </row>
        <row r="14894">
          <cell r="A14894">
            <v>84080</v>
          </cell>
          <cell r="B14894" t="str">
            <v>REVESTIMENTO DE PAREDE COM PEDRA ARDOSIA CINZA 40X40X1CM, ASSENTAMENTO</v>
          </cell>
          <cell r="C14894" t="str">
            <v>M2</v>
          </cell>
          <cell r="D14894" t="str">
            <v>CR</v>
          </cell>
          <cell r="E14894">
            <v>63.38</v>
          </cell>
        </row>
        <row r="14895">
          <cell r="A14895" t="str">
            <v>COM ARGAMA</v>
          </cell>
          <cell r="B14895" t="str">
            <v>SSA TRACO 1:2:2 (CIMENTO, SAIBRO E AREIA MEDIA NAO PENEIRAD</v>
          </cell>
        </row>
        <row r="14896">
          <cell r="A14896" t="str">
            <v>A) PREPARO</v>
          </cell>
          <cell r="B14896" t="str">
            <v>MANUAL DA ARGAMASSA</v>
          </cell>
        </row>
        <row r="14897">
          <cell r="A14897">
            <v>84081</v>
          </cell>
          <cell r="B14897" t="str">
            <v>REVESTIMENTO DE PAREDE COM PEDRA BASALTO CINZA IRREGULAR, ASSENTAMENTO</v>
          </cell>
          <cell r="C14897" t="str">
            <v>M2</v>
          </cell>
          <cell r="D14897" t="str">
            <v>CR</v>
          </cell>
          <cell r="E14897">
            <v>96.85</v>
          </cell>
        </row>
        <row r="14898">
          <cell r="A14898" t="str">
            <v>COM ARGAMA</v>
          </cell>
          <cell r="B14898" t="str">
            <v>SSA TRACO 1:4 (CIMENTO E AREIA MEDIA NAO PENEIRADA), PREPAR</v>
          </cell>
        </row>
        <row r="14899">
          <cell r="A14899" t="str">
            <v>O MANUAL D</v>
          </cell>
          <cell r="B14899" t="str">
            <v>A ARGAMASSA</v>
          </cell>
        </row>
        <row r="14900">
          <cell r="A14900">
            <v>84084</v>
          </cell>
          <cell r="B14900" t="str">
            <v>APICOAMENTO MANUAL DE SUPERFICIE DE CONCRETO</v>
          </cell>
          <cell r="C14900" t="str">
            <v>M2</v>
          </cell>
          <cell r="D14900" t="str">
            <v>CR</v>
          </cell>
          <cell r="E14900">
            <v>4.5599999999999996</v>
          </cell>
        </row>
        <row r="14901">
          <cell r="A14901">
            <v>87242</v>
          </cell>
          <cell r="B14901" t="str">
            <v>REVESTIMENTO CERÂMICO PARA PAREDES EXTERNAS EM PASTILHAS DE PORCELANA</v>
          </cell>
          <cell r="C14901" t="str">
            <v>M2</v>
          </cell>
          <cell r="D14901" t="str">
            <v>CR</v>
          </cell>
          <cell r="E14901">
            <v>132.38</v>
          </cell>
        </row>
        <row r="14902">
          <cell r="A14902" t="str">
            <v>5 X 5 CM (</v>
          </cell>
          <cell r="B14902" t="str">
            <v>PLACAS DE 30 X 30 CM), ALINHADAS A PRUMO, APLICADO EM PANOS</v>
          </cell>
        </row>
        <row r="14903">
          <cell r="A14903" t="str">
            <v>COM VÃOS.</v>
          </cell>
          <cell r="B14903" t="str">
            <v>AF_06/2014</v>
          </cell>
        </row>
        <row r="14904">
          <cell r="A14904">
            <v>87243</v>
          </cell>
          <cell r="B14904" t="str">
            <v>REVESTIMENTO CERÂMICO PARA PAREDES EXTERNAS EM PASTILHAS DE PORCELANA</v>
          </cell>
          <cell r="C14904" t="str">
            <v>M2</v>
          </cell>
          <cell r="D14904" t="str">
            <v>CR</v>
          </cell>
          <cell r="E14904">
            <v>121.27</v>
          </cell>
        </row>
        <row r="14905">
          <cell r="A14905" t="str">
            <v>5 X 5 CM (</v>
          </cell>
          <cell r="B14905" t="str">
            <v>PLACAS DE 30 X 30 CM), ALINHADAS A PRUMO, APLICADO EM PANOS</v>
          </cell>
        </row>
        <row r="14906">
          <cell r="A14906" t="str">
            <v>SEM VÃOS.</v>
          </cell>
          <cell r="B14906" t="str">
            <v>AF_06/2014</v>
          </cell>
        </row>
        <row r="14907">
          <cell r="A14907">
            <v>87244</v>
          </cell>
          <cell r="B14907" t="str">
            <v>REVESTIMENTO CERÂMICO PARA PAREDES EXTERNAS EM PASTILHAS DE PORCELANA</v>
          </cell>
          <cell r="C14907" t="str">
            <v>M2</v>
          </cell>
          <cell r="D14907" t="str">
            <v>CR</v>
          </cell>
          <cell r="E14907">
            <v>128.47</v>
          </cell>
        </row>
        <row r="14908">
          <cell r="A14908" t="str">
            <v>5 X 5 CM (</v>
          </cell>
          <cell r="B14908" t="str">
            <v>PLACAS DE 30 X 30 CM), ALINHADAS A PRUMO, APLICADO EM SUPERF</v>
          </cell>
        </row>
        <row r="14909">
          <cell r="A14909" t="str">
            <v>ÍCIES EXTE</v>
          </cell>
          <cell r="B14909" t="str">
            <v>RNAS DA SACADA. AF_06/2014</v>
          </cell>
        </row>
        <row r="14910">
          <cell r="A14910">
            <v>87245</v>
          </cell>
          <cell r="B14910" t="str">
            <v>REVESTIMENTO CERÂMICO PARA PAREDES EXTERNAS EM PASTILHAS DE PORCELANA</v>
          </cell>
          <cell r="C14910" t="str">
            <v>M2</v>
          </cell>
          <cell r="D14910" t="str">
            <v>CR</v>
          </cell>
          <cell r="E14910">
            <v>154.52000000000001</v>
          </cell>
        </row>
        <row r="14911">
          <cell r="A14911" t="str">
            <v>5 X 5 CM (</v>
          </cell>
          <cell r="B14911" t="str">
            <v>PLACAS DE 30 X 30 CM), ALINHADAS A PRUMO, APLICADO EM SUPERF</v>
          </cell>
        </row>
        <row r="14912">
          <cell r="A14912" t="str">
            <v>ÍCIES INTE</v>
          </cell>
          <cell r="B14912" t="str">
            <v>RNAS DA SACADA. AF_06/2014</v>
          </cell>
        </row>
        <row r="14913">
          <cell r="A14913">
            <v>87264</v>
          </cell>
          <cell r="B14913" t="str">
            <v>REVESTIMENTO CERÂMICO PARA PAREDES INTERNAS COM PLACAS TIPO GRÊS OU SE</v>
          </cell>
          <cell r="C14913" t="str">
            <v>M2</v>
          </cell>
          <cell r="D14913" t="str">
            <v>CR</v>
          </cell>
          <cell r="E14913">
            <v>48.26</v>
          </cell>
        </row>
        <row r="14914">
          <cell r="A14914" t="str">
            <v>MI-GRÊS DE</v>
          </cell>
          <cell r="B14914" t="str">
            <v>DIMENSÕES 20X20 CM APLICADAS EM AMBIENTES DE ÁREA MENOR QUE</v>
          </cell>
        </row>
        <row r="14915">
          <cell r="A14915" t="str">
            <v>5 M² NA AL</v>
          </cell>
          <cell r="B14915" t="str">
            <v>TURA INTEIRA DAS PAREDES. AF_06/2014</v>
          </cell>
        </row>
        <row r="14916">
          <cell r="A14916">
            <v>87265</v>
          </cell>
          <cell r="B14916" t="str">
            <v>REVESTIMENTO CERÂMICO PARA PAREDES INTERNAS COM PLACAS TIPO GRÊS OU SE</v>
          </cell>
          <cell r="C14916" t="str">
            <v>M2</v>
          </cell>
          <cell r="D14916" t="str">
            <v>CR</v>
          </cell>
          <cell r="E14916">
            <v>43.57</v>
          </cell>
        </row>
        <row r="14917">
          <cell r="A14917" t="str">
            <v>MI-GRÊS DE</v>
          </cell>
          <cell r="B14917" t="str">
            <v>DIMENSÕES 20X20 CM APLICADAS EM AMBIENTES DE ÁREA MAIOR QUE</v>
          </cell>
        </row>
        <row r="14918">
          <cell r="A14918" t="str">
            <v>5 M² NA AL</v>
          </cell>
          <cell r="B14918" t="str">
            <v>TURA INTEIRA DAS PAREDES. AF_06/2014</v>
          </cell>
        </row>
        <row r="14919">
          <cell r="A14919">
            <v>87266</v>
          </cell>
          <cell r="B14919" t="str">
            <v>REVESTIMENTO CERÂMICO PARA PAREDES INTERNAS COM PLACAS TIPO GRÊS OU SE</v>
          </cell>
          <cell r="C14919" t="str">
            <v>M2</v>
          </cell>
          <cell r="D14919" t="str">
            <v>CR</v>
          </cell>
          <cell r="E14919">
            <v>49.89</v>
          </cell>
        </row>
        <row r="14920">
          <cell r="A14920" t="str">
            <v>MI-GRÊS DE</v>
          </cell>
          <cell r="B14920" t="str">
            <v>DIMENSÕES 20X20 CM APLICADAS EM AMBIENTES DE ÁREA MENOR QUE</v>
          </cell>
        </row>
        <row r="14921">
          <cell r="A14921" t="str">
            <v>SINAPI - S</v>
          </cell>
          <cell r="B14921" t="str">
            <v>ISTEMA NACIONAL DE PESQUISA DE CUSTOS E ÍNDICES DA CONSTRUÇÃO CIVIL</v>
          </cell>
        </row>
        <row r="14922">
          <cell r="A14922" t="str">
            <v>PCI.817.01</v>
          </cell>
          <cell r="B14922" t="e">
            <v>#NAME?</v>
          </cell>
          <cell r="D14922" t="str">
            <v>EM</v>
          </cell>
          <cell r="E14922" t="str">
            <v>06/2016 AS 13:04:4</v>
          </cell>
        </row>
        <row r="14923">
          <cell r="D14923" t="str">
            <v>TA</v>
          </cell>
          <cell r="E14923" t="str">
            <v>TÉCNICA: 13/06/20</v>
          </cell>
        </row>
        <row r="14924">
          <cell r="A14924" t="str">
            <v>ENCARGOS S</v>
          </cell>
          <cell r="B14924" t="str">
            <v>OCIAIS DESONERADOS: 90,80%(HORA)   52,84%(MÊS)</v>
          </cell>
        </row>
        <row r="14925">
          <cell r="A14925" t="str">
            <v>ABRANGÊNCI</v>
          </cell>
          <cell r="B14925" t="str">
            <v>A : NACIONAL                                              LOCALIDADE  : BELO</v>
          </cell>
          <cell r="C14925" t="str">
            <v>HORI</v>
          </cell>
        </row>
        <row r="14926">
          <cell r="A14926" t="str">
            <v>REF.COLETA</v>
          </cell>
          <cell r="B14926" t="str">
            <v>: MEDIANO</v>
          </cell>
          <cell r="D14926" t="str">
            <v>TA</v>
          </cell>
          <cell r="E14926" t="str">
            <v>: 05/2016</v>
          </cell>
        </row>
        <row r="14927">
          <cell r="A14927" t="str">
            <v>CÓDIGO</v>
          </cell>
          <cell r="B14927" t="str">
            <v>|D E S C R I Ç Ã O                                                   |UN</v>
          </cell>
          <cell r="C14927" t="str">
            <v>IDADE</v>
          </cell>
          <cell r="D14927" t="str">
            <v>DE</v>
          </cell>
          <cell r="E14927" t="str">
            <v>|CUSTO TOTA</v>
          </cell>
        </row>
        <row r="14928">
          <cell r="A14928" t="str">
            <v>VÍNCULO...</v>
          </cell>
          <cell r="B14928" t="str">
            <v>..: CAIXA REFERENCIAL</v>
          </cell>
        </row>
        <row r="14929">
          <cell r="A14929" t="str">
            <v>5 M² A MEI</v>
          </cell>
          <cell r="B14929" t="str">
            <v>A ALTURA DAS PAREDES. AF_06/2014</v>
          </cell>
        </row>
        <row r="14930">
          <cell r="A14930">
            <v>87267</v>
          </cell>
          <cell r="B14930" t="str">
            <v>REVESTIMENTO CERÂMICO PARA PAREDES INTERNAS COM PLACAS TIPO GRÊS OU SE</v>
          </cell>
          <cell r="C14930" t="str">
            <v>M2</v>
          </cell>
          <cell r="D14930" t="str">
            <v>CR</v>
          </cell>
          <cell r="E14930">
            <v>47.85</v>
          </cell>
        </row>
        <row r="14931">
          <cell r="A14931" t="str">
            <v>MI-GRÊS DE</v>
          </cell>
          <cell r="B14931" t="str">
            <v>DIMENSÕES 20X20 CM APLICADAS EM AMBIENTES DE ÁREA MAIOR QUE</v>
          </cell>
        </row>
        <row r="14932">
          <cell r="A14932" t="str">
            <v>5 M² A MEI</v>
          </cell>
          <cell r="B14932" t="str">
            <v>A ALTURA DAS PAREDES. AF_06/2014</v>
          </cell>
        </row>
        <row r="14933">
          <cell r="A14933">
            <v>87268</v>
          </cell>
          <cell r="B14933" t="str">
            <v>REVESTIMENTO CERÂMICO PARA PAREDES INTERNAS COM PLACAS TIPO GRÊS OU SE</v>
          </cell>
          <cell r="C14933" t="str">
            <v>M2</v>
          </cell>
          <cell r="D14933" t="str">
            <v>CR</v>
          </cell>
          <cell r="E14933">
            <v>51.15</v>
          </cell>
        </row>
        <row r="14934">
          <cell r="A14934" t="str">
            <v>MI-GRÊS DE</v>
          </cell>
          <cell r="B14934" t="str">
            <v>DIMENSÕES 25X35 CM APLICADAS EM AMBIENTES DE ÁREA MENOR QUE</v>
          </cell>
        </row>
        <row r="14935">
          <cell r="A14935" t="str">
            <v>5 M² NA AL</v>
          </cell>
          <cell r="B14935" t="str">
            <v>TURA INTEIRA DAS PAREDES. AF_06/2014</v>
          </cell>
        </row>
        <row r="14936">
          <cell r="A14936">
            <v>87269</v>
          </cell>
          <cell r="B14936" t="str">
            <v>REVESTIMENTO CERÂMICO PARA PAREDES INTERNAS COM PLACAS TIPO GRÊS OU SE</v>
          </cell>
          <cell r="C14936" t="str">
            <v>M2</v>
          </cell>
          <cell r="D14936" t="str">
            <v>CR</v>
          </cell>
          <cell r="E14936">
            <v>46.05</v>
          </cell>
        </row>
        <row r="14937">
          <cell r="A14937" t="str">
            <v>MI-GRÊS DE</v>
          </cell>
          <cell r="B14937" t="str">
            <v>DIMENSÕES 25X35 CM APLICADAS EM AMBIENTES DE ÁREA MAIOR QUE</v>
          </cell>
        </row>
        <row r="14938">
          <cell r="A14938" t="str">
            <v>5 M² NA AL</v>
          </cell>
          <cell r="B14938" t="str">
            <v>TURA INTEIRA DAS PAREDES. AF_06/2014</v>
          </cell>
        </row>
        <row r="14939">
          <cell r="A14939">
            <v>87270</v>
          </cell>
          <cell r="B14939" t="str">
            <v>REVESTIMENTO CERÂMICO PARA PAREDES INTERNAS COM PLACAS TIPO GRÊS OU SE</v>
          </cell>
          <cell r="C14939" t="str">
            <v>M2</v>
          </cell>
          <cell r="D14939" t="str">
            <v>CR</v>
          </cell>
          <cell r="E14939">
            <v>52.52</v>
          </cell>
        </row>
        <row r="14940">
          <cell r="A14940" t="str">
            <v>MI-GRÊS DE</v>
          </cell>
          <cell r="B14940" t="str">
            <v>DIMENSÕES 25X35 CM APLICADAS EM AMBIENTES DE ÁREA MENOR QUE</v>
          </cell>
        </row>
        <row r="14941">
          <cell r="A14941" t="str">
            <v>5 M² A MEI</v>
          </cell>
          <cell r="B14941" t="str">
            <v>A ALTURA DAS PAREDES. AF_06/2014</v>
          </cell>
        </row>
        <row r="14942">
          <cell r="A14942">
            <v>87271</v>
          </cell>
          <cell r="B14942" t="str">
            <v>REVESTIMENTO CERÂMICO PARA PAREDES INTERNAS COM PLACAS TIPO GRÊS OU SE</v>
          </cell>
          <cell r="C14942" t="str">
            <v>M2</v>
          </cell>
          <cell r="D14942" t="str">
            <v>CR</v>
          </cell>
          <cell r="E14942">
            <v>50.05</v>
          </cell>
        </row>
        <row r="14943">
          <cell r="A14943" t="str">
            <v>MI-GRÊS DE</v>
          </cell>
          <cell r="B14943" t="str">
            <v>DIMENSÕES 25X35 CM APLICADAS EM AMBIENTES DE ÁREA MAIOR QUE</v>
          </cell>
        </row>
        <row r="14944">
          <cell r="A14944" t="str">
            <v>5 M² A MEI</v>
          </cell>
          <cell r="B14944" t="str">
            <v>A ALTURA DAS PAREDES. AF_06/2014</v>
          </cell>
        </row>
        <row r="14945">
          <cell r="A14945">
            <v>87272</v>
          </cell>
          <cell r="B14945" t="str">
            <v>REVESTIMENTO CERÂMICO PARA PAREDES INTERNAS COM PLACAS TIPO GRÊS OU SE</v>
          </cell>
          <cell r="C14945" t="str">
            <v>M2</v>
          </cell>
          <cell r="D14945" t="str">
            <v>CR</v>
          </cell>
          <cell r="E14945">
            <v>53.91</v>
          </cell>
        </row>
        <row r="14946">
          <cell r="A14946" t="str">
            <v>MI-GRÊS DE</v>
          </cell>
          <cell r="B14946" t="str">
            <v>DIMENSÕES 33X45 CM APLICADAS EM AMBIENTES DE ÁREA MENOR QUE</v>
          </cell>
        </row>
        <row r="14947">
          <cell r="A14947" t="str">
            <v>5 M² NA AL</v>
          </cell>
          <cell r="B14947" t="str">
            <v>TURA INTEIRA DAS PAREDES. AF_06/2014</v>
          </cell>
        </row>
        <row r="14948">
          <cell r="A14948">
            <v>87273</v>
          </cell>
          <cell r="B14948" t="str">
            <v>REVESTIMENTO CERÂMICO PARA PAREDES INTERNAS COM PLACAS TIPO GRÊS OU SE</v>
          </cell>
          <cell r="C14948" t="str">
            <v>M2</v>
          </cell>
          <cell r="D14948" t="str">
            <v>CR</v>
          </cell>
          <cell r="E14948">
            <v>47.71</v>
          </cell>
        </row>
        <row r="14949">
          <cell r="A14949" t="str">
            <v>MI-GRÊS DE</v>
          </cell>
          <cell r="B14949" t="str">
            <v>DIMENSÕES 33X45 CM APLICADAS EM AMBIENTES DE ÁREA MAIOR QUE</v>
          </cell>
        </row>
        <row r="14950">
          <cell r="A14950" t="str">
            <v>5 M² NA AL</v>
          </cell>
          <cell r="B14950" t="str">
            <v>TURA INTEIRA DAS PAREDES. AF_06/2014</v>
          </cell>
        </row>
        <row r="14951">
          <cell r="A14951">
            <v>87274</v>
          </cell>
          <cell r="B14951" t="str">
            <v>REVESTIMENTO CERÂMICO PARA PAREDES INTERNAS COM PLACAS TIPO GRÊS OU SE</v>
          </cell>
          <cell r="C14951" t="str">
            <v>M2</v>
          </cell>
          <cell r="D14951" t="str">
            <v>CR</v>
          </cell>
          <cell r="E14951">
            <v>54.88</v>
          </cell>
        </row>
        <row r="14952">
          <cell r="A14952" t="str">
            <v>MI-GRÊS DE</v>
          </cell>
          <cell r="B14952" t="str">
            <v>DIMENSÕES 33X45 CM APLICADAS EM AMBIENTES DE ÁREA MENOR QUE</v>
          </cell>
        </row>
        <row r="14953">
          <cell r="A14953" t="str">
            <v>5 M² A MEI</v>
          </cell>
          <cell r="B14953" t="str">
            <v>A ALTURA DAS PAREDES. AF_06/2014</v>
          </cell>
        </row>
        <row r="14954">
          <cell r="A14954">
            <v>87275</v>
          </cell>
          <cell r="B14954" t="str">
            <v>REVESTIMENTO CERÂMICO PARA PAREDES INTERNAS COM PLACAS TIPO GRÊS OU SE</v>
          </cell>
          <cell r="C14954" t="str">
            <v>M2</v>
          </cell>
          <cell r="D14954" t="str">
            <v>CR</v>
          </cell>
          <cell r="E14954">
            <v>52.8</v>
          </cell>
        </row>
        <row r="14955">
          <cell r="A14955" t="str">
            <v>MI-GRÊS DE</v>
          </cell>
          <cell r="B14955" t="str">
            <v>DIMENSÕES 33X45 CM APLICADAS EM AMBIENTES DE ÁREA MAIOR QUE</v>
          </cell>
        </row>
        <row r="14956">
          <cell r="A14956" t="str">
            <v>5 M² A MEI</v>
          </cell>
          <cell r="B14956" t="str">
            <v>A ALTURA DAS PAREDES. AF_06/2014</v>
          </cell>
        </row>
        <row r="14957">
          <cell r="A14957" t="str">
            <v>SINAPI - S</v>
          </cell>
          <cell r="B14957" t="str">
            <v>ISTEMA NACIONAL DE PESQUISA DE CUSTOS E ÍNDICES DA CONSTRUÇÃO CIVIL</v>
          </cell>
        </row>
        <row r="14958">
          <cell r="A14958" t="str">
            <v>PCI.817.01</v>
          </cell>
          <cell r="B14958" t="e">
            <v>#NAME?</v>
          </cell>
          <cell r="D14958" t="str">
            <v>EM</v>
          </cell>
          <cell r="E14958" t="str">
            <v>06/2016 AS 13:04:4</v>
          </cell>
        </row>
        <row r="14959">
          <cell r="D14959" t="str">
            <v>TA</v>
          </cell>
          <cell r="E14959" t="str">
            <v>TÉCNICA: 13/06/20</v>
          </cell>
        </row>
        <row r="14960">
          <cell r="A14960" t="str">
            <v>ENCARGOS S</v>
          </cell>
          <cell r="B14960" t="str">
            <v>OCIAIS DESONERADOS: 90,80%(HORA)   52,84%(MÊS)</v>
          </cell>
        </row>
        <row r="14961">
          <cell r="A14961" t="str">
            <v>ABRANGÊNCI</v>
          </cell>
          <cell r="B14961" t="str">
            <v>A : NACIONAL                                              LOCALIDADE  : BELO</v>
          </cell>
          <cell r="C14961" t="str">
            <v>HORI</v>
          </cell>
        </row>
        <row r="14962">
          <cell r="A14962" t="str">
            <v>REF.COLETA</v>
          </cell>
          <cell r="B14962" t="str">
            <v>: MEDIANO</v>
          </cell>
          <cell r="D14962" t="str">
            <v>TA</v>
          </cell>
          <cell r="E14962" t="str">
            <v>: 05/2016</v>
          </cell>
        </row>
        <row r="14963">
          <cell r="A14963" t="str">
            <v>CÓDIGO</v>
          </cell>
          <cell r="B14963" t="str">
            <v>|D E S C R I Ç Ã O                                                   |UN</v>
          </cell>
          <cell r="C14963" t="str">
            <v>IDADE</v>
          </cell>
          <cell r="D14963" t="str">
            <v>DE</v>
          </cell>
          <cell r="E14963" t="str">
            <v>|CUSTO TOTA</v>
          </cell>
        </row>
        <row r="14964">
          <cell r="A14964" t="str">
            <v>VÍNCULO...</v>
          </cell>
          <cell r="B14964" t="str">
            <v>..: CAIXA REFERENCIAL</v>
          </cell>
        </row>
        <row r="14965">
          <cell r="A14965">
            <v>88786</v>
          </cell>
          <cell r="B14965" t="str">
            <v>REVESTIMENTO CERÂMICO PARA PAREDES EXTERNAS EM PASTILHAS DE PORCELANA</v>
          </cell>
          <cell r="C14965" t="str">
            <v>M2</v>
          </cell>
          <cell r="D14965" t="str">
            <v>CR</v>
          </cell>
          <cell r="E14965">
            <v>146.87</v>
          </cell>
        </row>
        <row r="14966">
          <cell r="A14966" t="str">
            <v>2,5 X 2,5</v>
          </cell>
          <cell r="B14966" t="str">
            <v>CM (PLACAS DE 30 X 30 CM), ALINHADAS A PRUMO, APLICADO EM PA</v>
          </cell>
        </row>
        <row r="14967">
          <cell r="A14967" t="str">
            <v>NOS COM VÃ</v>
          </cell>
          <cell r="B14967" t="str">
            <v>OS. AF_10/2014</v>
          </cell>
        </row>
        <row r="14968">
          <cell r="A14968">
            <v>88787</v>
          </cell>
          <cell r="B14968" t="str">
            <v>REVESTIMENTO CERÂMICO PARA PAREDES EXTERNAS EM PASTILHAS DE PORCELANA</v>
          </cell>
          <cell r="C14968" t="str">
            <v>M2</v>
          </cell>
          <cell r="D14968" t="str">
            <v>CR</v>
          </cell>
          <cell r="E14968">
            <v>135.08000000000001</v>
          </cell>
        </row>
        <row r="14969">
          <cell r="A14969" t="str">
            <v>2,5 X 2,5</v>
          </cell>
          <cell r="B14969" t="str">
            <v>CM (PLACAS DE 30 X 30 CM), ALINHADAS A PRUMO, APLICADO EM PA</v>
          </cell>
        </row>
        <row r="14970">
          <cell r="A14970" t="str">
            <v>NOS SEM VÃ</v>
          </cell>
          <cell r="B14970" t="str">
            <v>OS. AF_10/2014</v>
          </cell>
        </row>
        <row r="14971">
          <cell r="A14971">
            <v>88788</v>
          </cell>
          <cell r="B14971" t="str">
            <v>REVESTIMENTO CERÂMICO PARA PAREDES EXTERNAS EM PASTILHAS DE PORCELANA</v>
          </cell>
          <cell r="C14971" t="str">
            <v>M2</v>
          </cell>
          <cell r="D14971" t="str">
            <v>CR</v>
          </cell>
          <cell r="E14971">
            <v>142.28</v>
          </cell>
        </row>
        <row r="14972">
          <cell r="A14972" t="str">
            <v>2,5 X 2,5</v>
          </cell>
          <cell r="B14972" t="str">
            <v>CM (PLACAS DE 30 X 30 CM), ALINHADAS A PRUMO, APLICADO EM SU</v>
          </cell>
        </row>
        <row r="14973">
          <cell r="A14973" t="str">
            <v>PERFÍCIES</v>
          </cell>
          <cell r="B14973" t="str">
            <v>EXTERNAS DA SACADA. AF_10/2014</v>
          </cell>
        </row>
        <row r="14974">
          <cell r="A14974">
            <v>88789</v>
          </cell>
          <cell r="B14974" t="str">
            <v>REVESTIMENTO CERÂMICO PARA PAREDES EXTERNAS EM PASTILHAS DE PORCELANA</v>
          </cell>
          <cell r="C14974" t="str">
            <v>M2</v>
          </cell>
          <cell r="D14974" t="str">
            <v>CR</v>
          </cell>
          <cell r="E14974">
            <v>170.66</v>
          </cell>
        </row>
        <row r="14975">
          <cell r="A14975" t="str">
            <v>2,5 X 2,5</v>
          </cell>
          <cell r="B14975" t="str">
            <v>CM (PLACAS DE 30 X 30 CM), ALINHADAS A PRUMO, APLICADO EM SU</v>
          </cell>
        </row>
        <row r="14976">
          <cell r="A14976" t="str">
            <v>PERFÍCIES</v>
          </cell>
          <cell r="B14976" t="str">
            <v>INTERNAS DA SACADA. AF_10/2014</v>
          </cell>
        </row>
        <row r="14977">
          <cell r="A14977">
            <v>89045</v>
          </cell>
          <cell r="B14977" t="str">
            <v>(COMPOSIÇÃO REPRESENTATIVA) DO SERVIÇO DE REVESTIMENTO CERÂMICO PARA A</v>
          </cell>
          <cell r="C14977" t="str">
            <v>M2</v>
          </cell>
          <cell r="D14977" t="str">
            <v>CR</v>
          </cell>
          <cell r="E14977">
            <v>48.15</v>
          </cell>
        </row>
        <row r="14978">
          <cell r="A14978" t="str">
            <v>MBIENTES D</v>
          </cell>
          <cell r="B14978" t="str">
            <v>E ÁREAS MOLHADAS, MEIA PAREDE OU PAREDE INTEIRA, COM PLACAS</v>
          </cell>
        </row>
        <row r="14979">
          <cell r="A14979" t="str">
            <v>TIPO GRÊS</v>
          </cell>
          <cell r="B14979" t="str">
            <v>OU SEMI-GRÊS, DIMENSÕES 20X20 CM, PARA EDIFICAÇÃO HABITACION</v>
          </cell>
        </row>
        <row r="14980">
          <cell r="A14980" t="str">
            <v>AL MULTIFA</v>
          </cell>
          <cell r="B14980" t="str">
            <v>MILIAR (PRÉDIO). AF_11/2014</v>
          </cell>
        </row>
        <row r="14981">
          <cell r="A14981">
            <v>89170</v>
          </cell>
          <cell r="B14981" t="str">
            <v>(COMPOSIÇÃO REPRESENTATIVA) DO SERVIÇO DE REVESTIMENTO CERÂMICO PARA P</v>
          </cell>
          <cell r="C14981" t="str">
            <v>M2</v>
          </cell>
          <cell r="D14981" t="str">
            <v>CR</v>
          </cell>
          <cell r="E14981">
            <v>46.97</v>
          </cell>
        </row>
        <row r="14982">
          <cell r="A14982" t="str">
            <v>AREDES INT</v>
          </cell>
          <cell r="B14982" t="str">
            <v>ERNAS, MEIA PAREDE, OU PAREDE INTEIRA, PLACAS GRÊS OU SEMI-G</v>
          </cell>
        </row>
        <row r="14983">
          <cell r="A14983" t="str">
            <v>RÊS DE 20X</v>
          </cell>
          <cell r="B14983" t="str">
            <v>20 CM, PARA EDIFICAÇÕES HABITACIONAIS UNIFAMILIAR (CASAS) E</v>
          </cell>
        </row>
        <row r="14984">
          <cell r="A14984" t="str">
            <v>EDIFICAÇÕE</v>
          </cell>
          <cell r="B14984" t="str">
            <v>S PÚBLICAS PADRÃO. AF_11/2014</v>
          </cell>
        </row>
        <row r="14985">
          <cell r="A14985">
            <v>93392</v>
          </cell>
          <cell r="B14985" t="str">
            <v>REVESTIMENTO CERÂMICO PARA PAREDES INTERNAS COM PLACAS TIPO GRÊS OU SE</v>
          </cell>
          <cell r="C14985" t="str">
            <v>M2</v>
          </cell>
          <cell r="D14985" t="str">
            <v>CR</v>
          </cell>
          <cell r="E14985">
            <v>36.14</v>
          </cell>
        </row>
        <row r="14986">
          <cell r="A14986" t="str">
            <v>MI-GRÊS PA</v>
          </cell>
          <cell r="B14986" t="str">
            <v>DRÃO POPULAR DE DIMENSÕES 20X20 CM APLICADAS EM AMBIENTES DE</v>
          </cell>
        </row>
        <row r="14987">
          <cell r="A14987" t="str">
            <v>ÁREA MENOR</v>
          </cell>
          <cell r="B14987" t="str">
            <v>QUE 5 M2 NA ALTURA INTEIRA DAS PAREDES. AF_06/2014</v>
          </cell>
        </row>
        <row r="14988">
          <cell r="A14988">
            <v>93393</v>
          </cell>
          <cell r="B14988" t="str">
            <v>REVESTIMENTO CERÂMICO PARA PAREDES INTERNAS COM PLACAS TIPO GRÊS OU SE</v>
          </cell>
          <cell r="C14988" t="str">
            <v>M2</v>
          </cell>
          <cell r="D14988" t="str">
            <v>CR</v>
          </cell>
          <cell r="E14988">
            <v>31.57</v>
          </cell>
        </row>
        <row r="14989">
          <cell r="A14989" t="str">
            <v>MI-GRÊS PA</v>
          </cell>
          <cell r="B14989" t="str">
            <v>DRÃO POPULAR DE DIMENSÕES 20X20 CM APLICADAS EM AMBIENTES DE</v>
          </cell>
        </row>
        <row r="14990">
          <cell r="A14990" t="str">
            <v>ÁREA MAIOR</v>
          </cell>
          <cell r="B14990" t="str">
            <v>QUE 5 M2 NA ALTURA INTEIRA DAS PAREDES. AF_06/2014</v>
          </cell>
        </row>
        <row r="14991">
          <cell r="A14991">
            <v>93394</v>
          </cell>
          <cell r="B14991" t="str">
            <v>REVESTIMENTO CERÂMICO PARA PAREDES INTERNAS COM PLACAS TIPO GRÊS OU SE</v>
          </cell>
          <cell r="C14991" t="str">
            <v>M2</v>
          </cell>
          <cell r="D14991" t="str">
            <v>CR</v>
          </cell>
          <cell r="E14991">
            <v>37.770000000000003</v>
          </cell>
        </row>
        <row r="14992">
          <cell r="A14992" t="str">
            <v>MI-GRÊS PA</v>
          </cell>
          <cell r="B14992" t="str">
            <v>DRÃO POPULAR DE DIMENSÕES 20X20 CM APLICADAS EM AMBIENTES DE</v>
          </cell>
        </row>
        <row r="14993">
          <cell r="A14993" t="str">
            <v>SINAPI - S</v>
          </cell>
          <cell r="B14993" t="str">
            <v>ISTEMA NACIONAL DE PESQUISA DE CUSTOS E ÍNDICES DA CONSTRUÇÃO CIVIL</v>
          </cell>
        </row>
        <row r="14994">
          <cell r="A14994" t="str">
            <v>PCI.817.01</v>
          </cell>
          <cell r="B14994" t="e">
            <v>#NAME?</v>
          </cell>
          <cell r="D14994" t="str">
            <v>EM</v>
          </cell>
          <cell r="E14994" t="str">
            <v>06/2016 AS 13:04:4</v>
          </cell>
        </row>
        <row r="14995">
          <cell r="D14995" t="str">
            <v>TA</v>
          </cell>
          <cell r="E14995" t="str">
            <v>TÉCNICA: 13/06/20</v>
          </cell>
        </row>
        <row r="14996">
          <cell r="A14996" t="str">
            <v>ENCARGOS S</v>
          </cell>
          <cell r="B14996" t="str">
            <v>OCIAIS DESONERADOS: 90,80%(HORA)   52,84%(MÊS)</v>
          </cell>
        </row>
        <row r="14997">
          <cell r="A14997" t="str">
            <v>ABRANGÊNCI</v>
          </cell>
          <cell r="B14997" t="str">
            <v>A : NACIONAL                                              LOCALIDADE  : BELO</v>
          </cell>
          <cell r="C14997" t="str">
            <v>HORI</v>
          </cell>
        </row>
        <row r="14998">
          <cell r="A14998" t="str">
            <v>REF.COLETA</v>
          </cell>
          <cell r="B14998" t="str">
            <v>: MEDIANO</v>
          </cell>
          <cell r="D14998" t="str">
            <v>TA</v>
          </cell>
          <cell r="E14998" t="str">
            <v>: 05/2016</v>
          </cell>
        </row>
        <row r="14999">
          <cell r="A14999" t="str">
            <v>CÓDIGO</v>
          </cell>
          <cell r="B14999" t="str">
            <v>|D E S C R I Ç Ã O                                                   |UN</v>
          </cell>
          <cell r="C14999" t="str">
            <v>IDADE</v>
          </cell>
          <cell r="D14999" t="str">
            <v>DE</v>
          </cell>
          <cell r="E14999" t="str">
            <v>|CUSTO TOTA</v>
          </cell>
        </row>
        <row r="15000">
          <cell r="A15000" t="str">
            <v>VÍNCULO...</v>
          </cell>
          <cell r="B15000" t="str">
            <v>..: CAIXA REFERENCIAL</v>
          </cell>
        </row>
        <row r="15001">
          <cell r="A15001" t="str">
            <v>ÁREA MENOR</v>
          </cell>
          <cell r="B15001" t="str">
            <v>QUE 5 M2 A MEIA ALTURA DAS PAREDES. AF_06/2014</v>
          </cell>
        </row>
        <row r="15002">
          <cell r="A15002">
            <v>93395</v>
          </cell>
          <cell r="B15002" t="str">
            <v>REVESTIMENTO CERÂMICO PARA PAREDES INTERNAS COM PLACAS TIPO GRÊS OU SE</v>
          </cell>
          <cell r="C15002" t="str">
            <v>M2</v>
          </cell>
          <cell r="D15002" t="str">
            <v>CR</v>
          </cell>
          <cell r="E15002">
            <v>35.729999999999997</v>
          </cell>
        </row>
        <row r="15003">
          <cell r="A15003" t="str">
            <v>MI-GRÊS PA</v>
          </cell>
          <cell r="B15003" t="str">
            <v>DRÃO POPULAR DE DIMENSÕES 20X20 CM APLICADAS EM AMBIENTES DE</v>
          </cell>
        </row>
        <row r="15004">
          <cell r="A15004" t="str">
            <v>ÁREA MAIOR</v>
          </cell>
          <cell r="B15004" t="str">
            <v>QUE 5 M2 A MEIA ALTURA DAS PAREDES. AF_06/2014</v>
          </cell>
        </row>
        <row r="15005">
          <cell r="A15005">
            <v>123</v>
          </cell>
          <cell r="B15005" t="str">
            <v>PEITORIL CERAMICO</v>
          </cell>
        </row>
        <row r="15006">
          <cell r="A15006">
            <v>84087</v>
          </cell>
          <cell r="B15006" t="str">
            <v>PEITORIL CERAMICO COM LARGURA DE 15CM, ASSENTADO COM ARGAMASSA TRACO 1</v>
          </cell>
          <cell r="C15006" t="str">
            <v>M</v>
          </cell>
          <cell r="D15006" t="str">
            <v>CR</v>
          </cell>
          <cell r="E15006">
            <v>31.57</v>
          </cell>
        </row>
        <row r="15007">
          <cell r="A15007" t="str">
            <v>:3 (CIMENT</v>
          </cell>
          <cell r="B15007" t="str">
            <v>O E AREIA GROSSA), PREPARO MANUAL DA ARGAMASSA</v>
          </cell>
        </row>
        <row r="15008">
          <cell r="A15008">
            <v>124</v>
          </cell>
          <cell r="B15008" t="str">
            <v>PEITORIL GRANILITE/MARMORITE</v>
          </cell>
        </row>
        <row r="15009">
          <cell r="A15009">
            <v>84086</v>
          </cell>
          <cell r="B15009" t="str">
            <v>PEITORIL EM GRANILITE PREMOLDADO, COMPRIMENTO DE 13 A 20CM, ASSENTADO</v>
          </cell>
          <cell r="C15009" t="str">
            <v>M</v>
          </cell>
          <cell r="D15009" t="str">
            <v>CR</v>
          </cell>
          <cell r="E15009">
            <v>53.71</v>
          </cell>
        </row>
        <row r="15010">
          <cell r="A15010" t="str">
            <v>COM ARGAMA</v>
          </cell>
          <cell r="B15010" t="str">
            <v>SSA TRACO 1:3 (CIMENTO E AREIA MEDIA), PREPARO MANUAL DA ARG</v>
          </cell>
        </row>
        <row r="15011">
          <cell r="A15011" t="str">
            <v>AMASSA</v>
          </cell>
        </row>
        <row r="15012">
          <cell r="A15012">
            <v>125</v>
          </cell>
          <cell r="B15012" t="str">
            <v>PEITORIL DE MARMORE/GRANITO</v>
          </cell>
        </row>
        <row r="15013">
          <cell r="A15013">
            <v>84088</v>
          </cell>
          <cell r="B15013" t="str">
            <v>PEITORIL EM MARMORE BRANCO, LARGURA DE 15CM, ASSENTADO COM ARGAMASSA T</v>
          </cell>
          <cell r="C15013" t="str">
            <v>M</v>
          </cell>
          <cell r="D15013" t="str">
            <v>CR</v>
          </cell>
          <cell r="E15013">
            <v>44.62</v>
          </cell>
        </row>
        <row r="15014">
          <cell r="A15014" t="str">
            <v>RACO 1:4 (</v>
          </cell>
          <cell r="B15014" t="str">
            <v>CIMENTO E AREIA MEDIA), PREPARO MANUAL DA ARGAMASSA</v>
          </cell>
        </row>
        <row r="15015">
          <cell r="A15015">
            <v>84089</v>
          </cell>
          <cell r="B15015" t="str">
            <v>PEITORIL EM MARMORE BRANCO, LARGURA DE 25CM, ASSENTADO COM ARGAMASSA T</v>
          </cell>
          <cell r="C15015" t="str">
            <v>M</v>
          </cell>
          <cell r="D15015" t="str">
            <v>CR</v>
          </cell>
          <cell r="E15015">
            <v>63.63</v>
          </cell>
        </row>
        <row r="15016">
          <cell r="A15016" t="str">
            <v>RACO 1:3 (</v>
          </cell>
          <cell r="B15016" t="str">
            <v>CIMENTO E AREIA MEDIA), PREPARO MANUAL DA ARGAMASSA</v>
          </cell>
        </row>
        <row r="15017">
          <cell r="A15017">
            <v>129</v>
          </cell>
          <cell r="B15017" t="str">
            <v>PEITORIL DE CONCRETO</v>
          </cell>
        </row>
        <row r="15018">
          <cell r="A15018">
            <v>40675</v>
          </cell>
          <cell r="B15018" t="str">
            <v>ASSENTAMENTO DE PEITORIL COM ARGAMASSA DE CIMENTO COLANTE</v>
          </cell>
          <cell r="C15018" t="str">
            <v>M</v>
          </cell>
          <cell r="D15018" t="str">
            <v>CR</v>
          </cell>
          <cell r="E15018">
            <v>3.24</v>
          </cell>
        </row>
        <row r="15019">
          <cell r="A15019">
            <v>84118</v>
          </cell>
          <cell r="B15019" t="str">
            <v>PEITORIL CIMENTADO LISO 20X3CM TRACO 1:4 (CIMENTO E AREIA)</v>
          </cell>
          <cell r="C15019" t="str">
            <v>M</v>
          </cell>
          <cell r="D15019" t="str">
            <v>CR</v>
          </cell>
          <cell r="E15019">
            <v>18.649999999999999</v>
          </cell>
        </row>
        <row r="15020">
          <cell r="A15020">
            <v>133</v>
          </cell>
          <cell r="B15020" t="str">
            <v>FORRO DE MADEIRA</v>
          </cell>
        </row>
        <row r="15021">
          <cell r="A15021" t="str">
            <v>9536     F</v>
          </cell>
          <cell r="B15021" t="str">
            <v>ORRO DE MADEIRA PARA BEIRAL, TABUAS DE 10X1CM COM FRISO MACHO/FEMEA,</v>
          </cell>
          <cell r="C15021" t="str">
            <v>M2</v>
          </cell>
          <cell r="D15021" t="str">
            <v>CR</v>
          </cell>
          <cell r="E15021">
            <v>116.63</v>
          </cell>
        </row>
        <row r="15022">
          <cell r="A15022" t="str">
            <v>INCLUSA ME</v>
          </cell>
          <cell r="B15022" t="str">
            <v>IA-CANA E TESTEIRA COM ALTURA DE 15CM</v>
          </cell>
        </row>
        <row r="15023">
          <cell r="A15023">
            <v>74250</v>
          </cell>
          <cell r="B15023" t="str">
            <v>FORRO DE TABUA DE PINHO</v>
          </cell>
        </row>
        <row r="15024">
          <cell r="A15024" t="str">
            <v>74250/001</v>
          </cell>
          <cell r="B15024" t="str">
            <v>FORRO DE MADEIRA, TABUAS 10X1CM COM FRISO MACHO/FEMEA, EXCLUSIVE ENTAR</v>
          </cell>
          <cell r="C15024" t="str">
            <v>M2</v>
          </cell>
          <cell r="D15024" t="str">
            <v>CR</v>
          </cell>
          <cell r="E15024">
            <v>63.88</v>
          </cell>
        </row>
        <row r="15025">
          <cell r="A15025" t="str">
            <v>UGAMENTO</v>
          </cell>
        </row>
        <row r="15026">
          <cell r="A15026" t="str">
            <v>74250/002</v>
          </cell>
          <cell r="B15026" t="str">
            <v>FORRO DE MADEIRA, TABUAS 10X1CM COM FRISO MACHO/FEMEA, INCLUSIVE MEIA-</v>
          </cell>
          <cell r="C15026" t="str">
            <v>M2</v>
          </cell>
          <cell r="D15026" t="str">
            <v>CR</v>
          </cell>
          <cell r="E15026">
            <v>72.47</v>
          </cell>
        </row>
        <row r="15027">
          <cell r="A15027" t="str">
            <v>CANA E ENT</v>
          </cell>
          <cell r="B15027" t="str">
            <v>ARUGAMENTO</v>
          </cell>
        </row>
        <row r="15028">
          <cell r="A15028">
            <v>84090</v>
          </cell>
          <cell r="B15028" t="str">
            <v>FORRO DE MADEIRA COM TABUAS 10X1CM FIXADAS EM SARRAFOS DE 2X10CM COM E</v>
          </cell>
          <cell r="C15028" t="str">
            <v>M2</v>
          </cell>
          <cell r="D15028" t="str">
            <v>CR</v>
          </cell>
          <cell r="E15028">
            <v>84.53</v>
          </cell>
        </row>
        <row r="15029">
          <cell r="A15029" t="str">
            <v>SINAPI - S</v>
          </cell>
          <cell r="B15029" t="str">
            <v>ISTEMA NACIONAL DE PESQUISA DE CUSTOS E ÍNDICES DA CONSTRUÇÃO CIVIL</v>
          </cell>
        </row>
        <row r="15030">
          <cell r="A15030" t="str">
            <v>PCI.817.01</v>
          </cell>
          <cell r="B15030" t="e">
            <v>#NAME?</v>
          </cell>
          <cell r="D15030" t="str">
            <v>EM</v>
          </cell>
          <cell r="E15030" t="str">
            <v>06/2016 AS 13:04:4</v>
          </cell>
        </row>
        <row r="15031">
          <cell r="D15031" t="str">
            <v>TA</v>
          </cell>
          <cell r="E15031" t="str">
            <v>TÉCNICA: 13/06/20</v>
          </cell>
        </row>
        <row r="15032">
          <cell r="A15032" t="str">
            <v>ENCARGOS S</v>
          </cell>
          <cell r="B15032" t="str">
            <v>OCIAIS DESONERADOS: 90,80%(HORA)   52,84%(MÊS)</v>
          </cell>
        </row>
        <row r="15033">
          <cell r="A15033" t="str">
            <v>ABRANGÊNCI</v>
          </cell>
          <cell r="B15033" t="str">
            <v>A : NACIONAL                                              LOCALIDADE  : BELO</v>
          </cell>
          <cell r="C15033" t="str">
            <v>HORI</v>
          </cell>
        </row>
        <row r="15034">
          <cell r="A15034" t="str">
            <v>REF.COLETA</v>
          </cell>
          <cell r="B15034" t="str">
            <v>: MEDIANO</v>
          </cell>
          <cell r="D15034" t="str">
            <v>TA</v>
          </cell>
          <cell r="E15034" t="str">
            <v>: 05/2016</v>
          </cell>
        </row>
        <row r="15035">
          <cell r="A15035" t="str">
            <v>CÓDIGO</v>
          </cell>
          <cell r="B15035" t="str">
            <v>|D E S C R I Ç Ã O                                                   |UN</v>
          </cell>
          <cell r="C15035" t="str">
            <v>IDADE</v>
          </cell>
          <cell r="D15035" t="str">
            <v>DE</v>
          </cell>
          <cell r="E15035" t="str">
            <v>|CUSTO TOTA</v>
          </cell>
        </row>
        <row r="15036">
          <cell r="A15036" t="str">
            <v>VÍNCULO...</v>
          </cell>
          <cell r="B15036" t="str">
            <v>..: CAIXA REFERENCIAL</v>
          </cell>
        </row>
        <row r="15037">
          <cell r="A15037" t="str">
            <v>SPACAMENTO</v>
          </cell>
          <cell r="B15037" t="str">
            <v>DE 50CM</v>
          </cell>
        </row>
        <row r="15038">
          <cell r="A15038">
            <v>84091</v>
          </cell>
          <cell r="B15038" t="str">
            <v>BARROTEAMENTO PARA FORRO, COM PECAS DE MADEIRA 2,5X10CM, ESPACADAS DE</v>
          </cell>
          <cell r="C15038" t="str">
            <v>M2</v>
          </cell>
          <cell r="D15038" t="str">
            <v>CR</v>
          </cell>
          <cell r="E15038">
            <v>37.86</v>
          </cell>
        </row>
        <row r="15039">
          <cell r="A15039" t="str">
            <v>50CM</v>
          </cell>
        </row>
        <row r="15040">
          <cell r="A15040">
            <v>84093</v>
          </cell>
          <cell r="B15040" t="str">
            <v>TABEIRA DE MADEIRA LEI, 1A QUALIDADE, 2,5X30,0CM PARA BEIRAL DE TELHAD</v>
          </cell>
          <cell r="C15040" t="str">
            <v>M</v>
          </cell>
          <cell r="D15040" t="str">
            <v>CR</v>
          </cell>
          <cell r="E15040">
            <v>21.44</v>
          </cell>
        </row>
        <row r="15041">
          <cell r="A15041" t="str">
            <v>O</v>
          </cell>
        </row>
        <row r="15042">
          <cell r="A15042">
            <v>84094</v>
          </cell>
          <cell r="B15042" t="str">
            <v>MEIA CANA 2,5X2,5CM COM ACABAMENTO PARA FORRO DE MADEIRA</v>
          </cell>
          <cell r="C15042" t="str">
            <v>M</v>
          </cell>
          <cell r="D15042" t="str">
            <v>CR</v>
          </cell>
          <cell r="E15042">
            <v>6.78</v>
          </cell>
        </row>
        <row r="15043">
          <cell r="A15043">
            <v>84095</v>
          </cell>
          <cell r="B15043" t="str">
            <v>RODATETO EM MADEIRA DE LEI 7,0X2,5CM</v>
          </cell>
          <cell r="C15043" t="str">
            <v>M</v>
          </cell>
          <cell r="D15043" t="str">
            <v>CR</v>
          </cell>
          <cell r="E15043">
            <v>15.52</v>
          </cell>
        </row>
        <row r="15044">
          <cell r="A15044">
            <v>84096</v>
          </cell>
          <cell r="B15044" t="str">
            <v>RODATETO EM MADEIRA DE LEI NATIVA/REGIONAL 1,5 X 5 CM</v>
          </cell>
          <cell r="C15044" t="str">
            <v>M</v>
          </cell>
          <cell r="D15044" t="str">
            <v>CR</v>
          </cell>
          <cell r="E15044">
            <v>13.32</v>
          </cell>
        </row>
        <row r="15045">
          <cell r="A15045">
            <v>134</v>
          </cell>
          <cell r="B15045" t="str">
            <v>FORRO DE GESSO</v>
          </cell>
        </row>
        <row r="15046">
          <cell r="A15046">
            <v>72197</v>
          </cell>
          <cell r="B15046" t="str">
            <v>SANCA DE GESSO, ALTURA 15CM, MOLDADA NA OBRA</v>
          </cell>
          <cell r="C15046" t="str">
            <v>M</v>
          </cell>
          <cell r="D15046" t="str">
            <v>CR</v>
          </cell>
          <cell r="E15046">
            <v>22.97</v>
          </cell>
        </row>
        <row r="15047">
          <cell r="A15047">
            <v>73792</v>
          </cell>
          <cell r="B15047" t="str">
            <v>FORRO DE GESSO</v>
          </cell>
        </row>
        <row r="15048">
          <cell r="A15048" t="str">
            <v>73792/001</v>
          </cell>
          <cell r="B15048" t="str">
            <v>FORRO EM PLACAS PRE-MOLDADAS DE GESSO LISO, BISOTADO, 60X60CM COM ESPE</v>
          </cell>
          <cell r="C15048" t="str">
            <v>M2</v>
          </cell>
          <cell r="D15048" t="str">
            <v>CR</v>
          </cell>
          <cell r="E15048">
            <v>63.28</v>
          </cell>
        </row>
        <row r="15049">
          <cell r="A15049" t="str">
            <v>SSURA CENT</v>
          </cell>
          <cell r="B15049" t="str">
            <v>RAL 1,2CM E NAS BORDAS 3,0CM, INCLUSO FIXACAO COM ARAME E ES</v>
          </cell>
        </row>
        <row r="15050">
          <cell r="A15050" t="str">
            <v>TRUTURA DE</v>
          </cell>
          <cell r="B15050" t="str">
            <v>MADEIRA</v>
          </cell>
        </row>
        <row r="15051">
          <cell r="A15051">
            <v>73986</v>
          </cell>
          <cell r="B15051" t="str">
            <v>FORRO DE GESSO</v>
          </cell>
        </row>
        <row r="15052">
          <cell r="A15052" t="str">
            <v>73986/001</v>
          </cell>
          <cell r="B15052" t="str">
            <v>FORRO DE GESSO EM PLACAS 60X60CM, ESPESSURA 1,2CM, INCLUSIVE FIXACAO C</v>
          </cell>
          <cell r="C15052" t="str">
            <v>M2</v>
          </cell>
          <cell r="D15052" t="str">
            <v>CR</v>
          </cell>
          <cell r="E15052">
            <v>30.26</v>
          </cell>
        </row>
        <row r="15053">
          <cell r="A15053" t="str">
            <v>OM ARAME</v>
          </cell>
        </row>
        <row r="15054">
          <cell r="A15054">
            <v>255</v>
          </cell>
          <cell r="B15054" t="str">
            <v>MARMORE/GRANITO PARA PAREDE</v>
          </cell>
        </row>
        <row r="15055">
          <cell r="A15055">
            <v>84097</v>
          </cell>
          <cell r="B15055" t="str">
            <v>REVESTIMENTO COM MARMORE ACINZENTADO POLIDO 20X30CM, ESPESSURA DE 2CM,</v>
          </cell>
          <cell r="C15055" t="str">
            <v>M2</v>
          </cell>
          <cell r="D15055" t="str">
            <v>CR</v>
          </cell>
          <cell r="E15055">
            <v>156.81</v>
          </cell>
        </row>
        <row r="15056">
          <cell r="A15056" t="str">
            <v>ASSENTADO</v>
          </cell>
          <cell r="B15056" t="str">
            <v>COM ARGAMASSA PRE-FABRICADA DE CIMENTO COLANTE E REJUNTAMEN</v>
          </cell>
        </row>
        <row r="15057">
          <cell r="A15057" t="str">
            <v>TO COM ARG</v>
          </cell>
          <cell r="B15057" t="str">
            <v>AMASSA PRE-FABRICADA PARA REJUNTAMENTO</v>
          </cell>
        </row>
        <row r="15058">
          <cell r="A15058">
            <v>257</v>
          </cell>
          <cell r="B15058" t="str">
            <v>LAMINADO PARA PAREDE</v>
          </cell>
        </row>
        <row r="15059">
          <cell r="A15059">
            <v>72200</v>
          </cell>
          <cell r="B15059" t="str">
            <v>REVESTIMENTO EM LAMINADO MELAMINICO TEXTURIZADO, ESPESSURA 0,8 MM, FIX</v>
          </cell>
          <cell r="C15059" t="str">
            <v>M2</v>
          </cell>
          <cell r="D15059" t="str">
            <v>CR</v>
          </cell>
          <cell r="E15059">
            <v>69.319999999999993</v>
          </cell>
        </row>
        <row r="15060">
          <cell r="A15060" t="str">
            <v>ADO COM CO</v>
          </cell>
          <cell r="B15060" t="str">
            <v>LA</v>
          </cell>
        </row>
        <row r="15061">
          <cell r="A15061">
            <v>290</v>
          </cell>
          <cell r="B15061" t="str">
            <v>REVESTIMENTO DE CORRIMAO</v>
          </cell>
        </row>
        <row r="15062">
          <cell r="A15062">
            <v>73807</v>
          </cell>
          <cell r="B15062" t="str">
            <v>CORRIMAO DE GRANITO ARTIFICIAL (MARMORITE) COM 15 CM DE LARGURA</v>
          </cell>
        </row>
        <row r="15063">
          <cell r="A15063" t="str">
            <v>73807/001</v>
          </cell>
          <cell r="B15063" t="str">
            <v>CORRIMAO EM MARMORITE, LARGURA 15CM</v>
          </cell>
          <cell r="C15063" t="str">
            <v>M</v>
          </cell>
          <cell r="D15063" t="str">
            <v>CR</v>
          </cell>
          <cell r="E15063">
            <v>72.430000000000007</v>
          </cell>
        </row>
        <row r="15064">
          <cell r="A15064">
            <v>311</v>
          </cell>
          <cell r="B15064" t="str">
            <v>FORRO METALICO/PVC</v>
          </cell>
        </row>
        <row r="15065">
          <cell r="A15065" t="str">
            <v>SINAPI - S</v>
          </cell>
          <cell r="B15065" t="str">
            <v>ISTEMA NACIONAL DE PESQUISA DE CUSTOS E ÍNDICES DA CONSTRUÇÃO CIVIL</v>
          </cell>
        </row>
        <row r="15066">
          <cell r="A15066" t="str">
            <v>PCI.817.01</v>
          </cell>
          <cell r="B15066" t="e">
            <v>#NAME?</v>
          </cell>
          <cell r="D15066" t="str">
            <v>EM</v>
          </cell>
          <cell r="E15066" t="str">
            <v>06/2016 AS 13:04:4</v>
          </cell>
        </row>
        <row r="15067">
          <cell r="D15067" t="str">
            <v>TA</v>
          </cell>
          <cell r="E15067" t="str">
            <v>TÉCNICA: 13/06/20</v>
          </cell>
        </row>
        <row r="15068">
          <cell r="A15068" t="str">
            <v>ENCARGOS S</v>
          </cell>
          <cell r="B15068" t="str">
            <v>OCIAIS DESONERADOS: 90,80%(HORA)   52,84%(MÊS)</v>
          </cell>
        </row>
        <row r="15069">
          <cell r="A15069" t="str">
            <v>ABRANGÊNCI</v>
          </cell>
          <cell r="B15069" t="str">
            <v>A : NACIONAL                                              LOCALIDADE  : BELO</v>
          </cell>
          <cell r="C15069" t="str">
            <v>HORI</v>
          </cell>
        </row>
        <row r="15070">
          <cell r="A15070" t="str">
            <v>REF.COLETA</v>
          </cell>
          <cell r="B15070" t="str">
            <v>: MEDIANO</v>
          </cell>
          <cell r="D15070" t="str">
            <v>TA</v>
          </cell>
          <cell r="E15070" t="str">
            <v>: 05/2016</v>
          </cell>
        </row>
        <row r="15071">
          <cell r="A15071" t="str">
            <v>CÓDIGO</v>
          </cell>
          <cell r="B15071" t="str">
            <v>|D E S C R I Ç Ã O                                                   |UN</v>
          </cell>
          <cell r="C15071" t="str">
            <v>IDADE</v>
          </cell>
          <cell r="D15071" t="str">
            <v>DE</v>
          </cell>
          <cell r="E15071" t="str">
            <v>|CUSTO TOTA</v>
          </cell>
        </row>
        <row r="15072">
          <cell r="A15072" t="str">
            <v>VÍNCULO...</v>
          </cell>
          <cell r="B15072" t="str">
            <v>..: CAIXA REFERENCIAL</v>
          </cell>
        </row>
        <row r="15073">
          <cell r="A15073">
            <v>72201</v>
          </cell>
          <cell r="B15073" t="str">
            <v>RECOLOCACO DE FORROS EM REGUA DE PVC E PERFIS, CONSIDERANDO REAPROVEIT</v>
          </cell>
          <cell r="C15073" t="str">
            <v>M2</v>
          </cell>
          <cell r="D15073" t="str">
            <v>CR</v>
          </cell>
          <cell r="E15073">
            <v>8.1199999999999992</v>
          </cell>
        </row>
        <row r="15074">
          <cell r="A15074" t="str">
            <v>AMENTO DO</v>
          </cell>
          <cell r="B15074" t="str">
            <v>MATERIAL</v>
          </cell>
        </row>
        <row r="15075">
          <cell r="A15075">
            <v>315</v>
          </cell>
          <cell r="B15075" t="str">
            <v>REVESTIMENTO TERMICO E/OU ACUSTICO</v>
          </cell>
        </row>
        <row r="15076">
          <cell r="A15076">
            <v>72198</v>
          </cell>
          <cell r="B15076" t="str">
            <v>ISOLAMENTO TERMICO COM ARGAMASSA TRACO 1:3 (CIMENTO E AREIA GROSSA NAO</v>
          </cell>
          <cell r="C15076" t="str">
            <v>M2</v>
          </cell>
          <cell r="D15076" t="str">
            <v>CR</v>
          </cell>
          <cell r="E15076">
            <v>76.010000000000005</v>
          </cell>
        </row>
        <row r="15077">
          <cell r="A15077" t="str">
            <v>PENEIRADA)</v>
          </cell>
          <cell r="B15077" t="str">
            <v>, COM ADICAO DE PEROLAS DE ISOPOR, ESPESSURA 6CM, PREPARO M</v>
          </cell>
        </row>
        <row r="15078">
          <cell r="A15078" t="str">
            <v>ANUAL DA A</v>
          </cell>
          <cell r="B15078" t="str">
            <v>RGAMASSA</v>
          </cell>
        </row>
        <row r="15079">
          <cell r="A15079">
            <v>73833</v>
          </cell>
          <cell r="B15079" t="str">
            <v>ISOLAMENTO TERMICO C/LA DE VIDRO</v>
          </cell>
        </row>
        <row r="15080">
          <cell r="A15080" t="str">
            <v>73833/001</v>
          </cell>
          <cell r="B15080" t="str">
            <v>ISOLAMENTO TERMICO COM MANTA DE LA DE VIDRO, ESPESSURA 2,5CM</v>
          </cell>
          <cell r="C15080" t="str">
            <v>M2</v>
          </cell>
          <cell r="D15080" t="str">
            <v>CR</v>
          </cell>
          <cell r="E15080">
            <v>42.62</v>
          </cell>
        </row>
        <row r="15081">
          <cell r="A15081">
            <v>84098</v>
          </cell>
          <cell r="B15081" t="str">
            <v>ISOLAMENTO ACUSTICO COM ESPUMA POLIURETANO E=25MM, FLEXIVEL 100X100X2C</v>
          </cell>
          <cell r="C15081" t="str">
            <v>M2</v>
          </cell>
          <cell r="D15081" t="str">
            <v>CR</v>
          </cell>
          <cell r="E15081">
            <v>34.340000000000003</v>
          </cell>
        </row>
        <row r="15082">
          <cell r="A15082" t="str">
            <v>M, DENSIDA</v>
          </cell>
          <cell r="B15082" t="str">
            <v>DE 29 A 35 KG/M3</v>
          </cell>
        </row>
        <row r="15083">
          <cell r="A15083">
            <v>319</v>
          </cell>
          <cell r="B15083" t="str">
            <v>RESTAURO</v>
          </cell>
        </row>
        <row r="15084">
          <cell r="A15084">
            <v>83730</v>
          </cell>
          <cell r="B15084" t="str">
            <v>REPARO ESTRUTURAL DE ESTRUTURAS DE CONCRETO COM ARGAMASSA POLIMERICA D</v>
          </cell>
          <cell r="C15084" t="str">
            <v>M2</v>
          </cell>
          <cell r="D15084" t="str">
            <v>CR</v>
          </cell>
          <cell r="E15084">
            <v>163.79</v>
          </cell>
        </row>
        <row r="15085">
          <cell r="A15085" t="str">
            <v>E ALTO DES</v>
          </cell>
          <cell r="B15085" t="str">
            <v>EMPENHO, E=2 CM</v>
          </cell>
        </row>
        <row r="15086">
          <cell r="A15086">
            <v>83736</v>
          </cell>
          <cell r="B15086" t="str">
            <v>REPARO/COLAGEM DE ESTRUTURAS DE CONCRETO COM ADESIVO ESTRUTURAL A BASE</v>
          </cell>
          <cell r="C15086" t="str">
            <v>M2</v>
          </cell>
          <cell r="D15086" t="str">
            <v>CR</v>
          </cell>
          <cell r="E15086">
            <v>149.66999999999999</v>
          </cell>
        </row>
        <row r="15087">
          <cell r="A15087" t="str">
            <v>DE EPOXI,</v>
          </cell>
          <cell r="B15087" t="str">
            <v>E=2 MM</v>
          </cell>
        </row>
        <row r="15088">
          <cell r="A15088">
            <v>91514</v>
          </cell>
          <cell r="B15088" t="str">
            <v>ESTUCAMENTO DE PANOS DE FACHADA SEM VÃOS DO SISTEMA DE PAREDES DE CONC</v>
          </cell>
          <cell r="C15088" t="str">
            <v>M2</v>
          </cell>
          <cell r="D15088" t="str">
            <v>CR</v>
          </cell>
          <cell r="E15088">
            <v>4.12</v>
          </cell>
        </row>
        <row r="15089">
          <cell r="A15089" t="str">
            <v>RETO EM ED</v>
          </cell>
          <cell r="B15089" t="str">
            <v>IFICAÇÕES DE MÚLTIPLOS PAVIMENTOS. AF_06/2015</v>
          </cell>
        </row>
        <row r="15090">
          <cell r="A15090">
            <v>91515</v>
          </cell>
          <cell r="B15090" t="str">
            <v>ESTUCAMENTO DE PANOS DE FACHADA COM VÃOS DO SISTEMA DE PAREDES DE CONC</v>
          </cell>
          <cell r="C15090" t="str">
            <v>M2</v>
          </cell>
          <cell r="D15090" t="str">
            <v>CR</v>
          </cell>
          <cell r="E15090">
            <v>5.44</v>
          </cell>
        </row>
        <row r="15091">
          <cell r="A15091" t="str">
            <v>RETO EM ED</v>
          </cell>
          <cell r="B15091" t="str">
            <v>IFICAÇÕES DE MÚLTIPLOS PAVIMENTOS. AF_06/2015</v>
          </cell>
        </row>
        <row r="15092">
          <cell r="A15092">
            <v>91516</v>
          </cell>
          <cell r="B15092" t="str">
            <v>ESTUCAMENTO DE SUPERFÍCIE EXTERNA DA SACADA DO SISTEMA DE PAREDES DE C</v>
          </cell>
          <cell r="C15092" t="str">
            <v>M2</v>
          </cell>
          <cell r="D15092" t="str">
            <v>CR</v>
          </cell>
          <cell r="E15092">
            <v>7.94</v>
          </cell>
        </row>
        <row r="15093">
          <cell r="A15093" t="str">
            <v>ONCRETO EM</v>
          </cell>
          <cell r="B15093" t="str">
            <v>EDIFICAÇÕES DE MÚLTIPLOS PAVIMENTOS. AF_06/2015</v>
          </cell>
        </row>
        <row r="15094">
          <cell r="A15094">
            <v>91517</v>
          </cell>
          <cell r="B15094" t="str">
            <v>ESTUCAMENTO DE PANOS DE FACHADA SEM VÃOS DO SISTEMA DE PAREDES DE CONC</v>
          </cell>
          <cell r="C15094" t="str">
            <v>M2</v>
          </cell>
          <cell r="D15094" t="str">
            <v>CR</v>
          </cell>
          <cell r="E15094">
            <v>8.85</v>
          </cell>
        </row>
        <row r="15095">
          <cell r="A15095" t="str">
            <v>RETO EM ED</v>
          </cell>
          <cell r="B15095" t="str">
            <v>IFICAÇÕES DE PAVIMENTO ÚNICO. AF_06/2015</v>
          </cell>
        </row>
        <row r="15096">
          <cell r="A15096">
            <v>91519</v>
          </cell>
          <cell r="B15096" t="str">
            <v>ESTUCAMENTO DE PANOS DE FACHADA COM VÃOS DO SISTEMA DE PAREDES DE CONC</v>
          </cell>
          <cell r="C15096" t="str">
            <v>M2</v>
          </cell>
          <cell r="D15096" t="str">
            <v>CR</v>
          </cell>
          <cell r="E15096">
            <v>10.16</v>
          </cell>
        </row>
        <row r="15097">
          <cell r="A15097" t="str">
            <v>RETO EM ED</v>
          </cell>
          <cell r="B15097" t="str">
            <v>IFICAÇÕES DE PAVIMENTO ÚNICO. AF_06/2015</v>
          </cell>
        </row>
        <row r="15098">
          <cell r="A15098">
            <v>91520</v>
          </cell>
          <cell r="B15098" t="str">
            <v>ESTUCAMENTO DE DENSIDADE BAIXA NAS FACES INTERNAS DE PAREDES DO SISTEM</v>
          </cell>
          <cell r="C15098" t="str">
            <v>M2</v>
          </cell>
          <cell r="D15098" t="str">
            <v>CR</v>
          </cell>
          <cell r="E15098">
            <v>1.5</v>
          </cell>
        </row>
        <row r="15099">
          <cell r="A15099" t="str">
            <v>A DE PARED</v>
          </cell>
          <cell r="B15099" t="str">
            <v>ES DE CONCRETO. AF_06/2015</v>
          </cell>
        </row>
        <row r="15100">
          <cell r="A15100">
            <v>91522</v>
          </cell>
          <cell r="B15100" t="str">
            <v>ESTUCAMENTO, PARA QUALQUER REVESTIMENTO, EM TETO DO SISTEMA DE PAREDES</v>
          </cell>
          <cell r="C15100" t="str">
            <v>M2</v>
          </cell>
          <cell r="D15100" t="str">
            <v>CR</v>
          </cell>
          <cell r="E15100">
            <v>1.8</v>
          </cell>
        </row>
        <row r="15101">
          <cell r="A15101" t="str">
            <v>SINAPI - S</v>
          </cell>
          <cell r="B15101" t="str">
            <v>ISTEMA NACIONAL DE PESQUISA DE CUSTOS E ÍNDICES DA CONSTRUÇÃO CIVIL</v>
          </cell>
        </row>
        <row r="15102">
          <cell r="A15102" t="str">
            <v>PCI.817.01</v>
          </cell>
          <cell r="B15102" t="e">
            <v>#NAME?</v>
          </cell>
          <cell r="D15102" t="str">
            <v>EM</v>
          </cell>
          <cell r="E15102" t="str">
            <v>06/2016 AS 13:04:4</v>
          </cell>
        </row>
        <row r="15103">
          <cell r="D15103" t="str">
            <v>TA</v>
          </cell>
          <cell r="E15103" t="str">
            <v>TÉCNICA: 13/06/20</v>
          </cell>
        </row>
        <row r="15104">
          <cell r="A15104" t="str">
            <v>ENCARGOS S</v>
          </cell>
          <cell r="B15104" t="str">
            <v>OCIAIS DESONERADOS: 90,80%(HORA)   52,84%(MÊS)</v>
          </cell>
        </row>
        <row r="15105">
          <cell r="A15105" t="str">
            <v>ABRANGÊNCI</v>
          </cell>
          <cell r="B15105" t="str">
            <v>A : NACIONAL                                              LOCALIDADE  : BELO</v>
          </cell>
          <cell r="C15105" t="str">
            <v>HORI</v>
          </cell>
        </row>
        <row r="15106">
          <cell r="A15106" t="str">
            <v>REF.COLETA</v>
          </cell>
          <cell r="B15106" t="str">
            <v>: MEDIANO</v>
          </cell>
          <cell r="D15106" t="str">
            <v>TA</v>
          </cell>
          <cell r="E15106" t="str">
            <v>: 05/2016</v>
          </cell>
        </row>
        <row r="15107">
          <cell r="A15107" t="str">
            <v>CÓDIGO</v>
          </cell>
          <cell r="B15107" t="str">
            <v>|D E S C R I Ç Ã O                                                   |UN</v>
          </cell>
          <cell r="C15107" t="str">
            <v>IDADE</v>
          </cell>
          <cell r="D15107" t="str">
            <v>DE</v>
          </cell>
          <cell r="E15107" t="str">
            <v>|CUSTO TOTA</v>
          </cell>
        </row>
        <row r="15108">
          <cell r="A15108" t="str">
            <v>VÍNCULO...</v>
          </cell>
          <cell r="B15108" t="str">
            <v>..: CAIXA REFERENCIAL</v>
          </cell>
        </row>
        <row r="15109">
          <cell r="A15109" t="str">
            <v>DE CONCRET</v>
          </cell>
          <cell r="B15109" t="str">
            <v>O. AF_06/2015</v>
          </cell>
        </row>
        <row r="15110">
          <cell r="A15110">
            <v>91525</v>
          </cell>
          <cell r="B15110" t="str">
            <v>ESTUCAMENTO DE DENSIDADE ALTA, NAS FACES INTERNAS DE PAREDES DO SISTEM</v>
          </cell>
          <cell r="C15110" t="str">
            <v>M2</v>
          </cell>
          <cell r="D15110" t="str">
            <v>CR</v>
          </cell>
          <cell r="E15110">
            <v>3.36</v>
          </cell>
        </row>
        <row r="15111">
          <cell r="A15111" t="str">
            <v>A DE PARED</v>
          </cell>
          <cell r="B15111" t="str">
            <v>ES DE CONCRETO. AF_06/2015</v>
          </cell>
        </row>
        <row r="15112">
          <cell r="A15112" t="str">
            <v>SEDI</v>
          </cell>
          <cell r="B15112" t="str">
            <v>SERVICOS DIVERSOS</v>
          </cell>
        </row>
        <row r="15113">
          <cell r="A15113">
            <v>209</v>
          </cell>
          <cell r="B15113" t="str">
            <v>ANDAIMES</v>
          </cell>
        </row>
        <row r="15114">
          <cell r="A15114">
            <v>72817</v>
          </cell>
          <cell r="B15114" t="str">
            <v>BANDEJA SALVA-VIDAS/COLETA DE ENTULHOS, COM TABUA</v>
          </cell>
          <cell r="C15114" t="str">
            <v>M</v>
          </cell>
          <cell r="D15114" t="str">
            <v>CR</v>
          </cell>
          <cell r="E15114">
            <v>182.34</v>
          </cell>
        </row>
        <row r="15115">
          <cell r="A15115">
            <v>73618</v>
          </cell>
          <cell r="B15115" t="str">
            <v>LOCACAO MENSAL DE ANDAIME METALICO TIPO FACHADEIRO, INCLUSIVE MONTAGEM</v>
          </cell>
          <cell r="C15115" t="str">
            <v>M2</v>
          </cell>
          <cell r="D15115" t="str">
            <v>CR</v>
          </cell>
          <cell r="E15115">
            <v>7.21</v>
          </cell>
        </row>
        <row r="15116">
          <cell r="A15116">
            <v>73673</v>
          </cell>
          <cell r="B15116" t="str">
            <v>ANDAIME PARA REVESTIMENTO DE FORROS EM MADEIRA DE 3A</v>
          </cell>
          <cell r="C15116" t="str">
            <v>M2</v>
          </cell>
          <cell r="D15116" t="str">
            <v>CR</v>
          </cell>
          <cell r="E15116">
            <v>18.36</v>
          </cell>
        </row>
        <row r="15117">
          <cell r="A15117">
            <v>73674</v>
          </cell>
          <cell r="B15117" t="str">
            <v>ANDAIME PARA ALVENARIA EM MADEIRA DE 2A</v>
          </cell>
          <cell r="C15117" t="str">
            <v>M2</v>
          </cell>
          <cell r="D15117" t="str">
            <v>CR</v>
          </cell>
          <cell r="E15117">
            <v>20.27</v>
          </cell>
        </row>
        <row r="15118">
          <cell r="A15118">
            <v>73804</v>
          </cell>
          <cell r="B15118" t="str">
            <v>PROTECAO PARA FACHADAS</v>
          </cell>
        </row>
        <row r="15119">
          <cell r="A15119" t="str">
            <v>73804/001</v>
          </cell>
          <cell r="B15119" t="str">
            <v>PROTECAO DE FACHADA COM TELA DE POLIPROPILENO FIXADA EM ESTRUTURA DE M</v>
          </cell>
          <cell r="C15119" t="str">
            <v>M2</v>
          </cell>
          <cell r="D15119" t="str">
            <v>CR</v>
          </cell>
          <cell r="E15119">
            <v>19.45</v>
          </cell>
        </row>
        <row r="15120">
          <cell r="A15120" t="str">
            <v>ADEIRA COM</v>
          </cell>
          <cell r="B15120" t="str">
            <v>ARAME GALVANIZADO</v>
          </cell>
        </row>
        <row r="15121">
          <cell r="A15121">
            <v>84111</v>
          </cell>
          <cell r="B15121" t="str">
            <v>PLATAFORMA MADEIRA P/ ANDAIME TUBULAR APROVEITAMENTO 20 VEZES</v>
          </cell>
          <cell r="C15121" t="str">
            <v>M2</v>
          </cell>
          <cell r="D15121" t="str">
            <v>CR</v>
          </cell>
          <cell r="E15121">
            <v>3.15</v>
          </cell>
        </row>
        <row r="15122">
          <cell r="A15122">
            <v>84112</v>
          </cell>
          <cell r="B15122" t="str">
            <v>ANDAIME TABUADO SOBRE CAVALETES (INCLUSO CAVALETE) EM MADEIRA DE 1ª UT</v>
          </cell>
          <cell r="C15122" t="str">
            <v>M2</v>
          </cell>
          <cell r="D15122" t="str">
            <v>CR</v>
          </cell>
          <cell r="E15122">
            <v>11.35</v>
          </cell>
        </row>
        <row r="15123">
          <cell r="A15123" t="str">
            <v>IL 20X INC</v>
          </cell>
          <cell r="B15123" t="str">
            <v>L MOVIMENTACAO P/ PE-DIREITO 4,00M</v>
          </cell>
        </row>
        <row r="15124">
          <cell r="A15124">
            <v>210</v>
          </cell>
          <cell r="B15124" t="str">
            <v>ARGAMASSAS</v>
          </cell>
        </row>
        <row r="15125">
          <cell r="A15125" t="str">
            <v>6022     A</v>
          </cell>
          <cell r="B15125" t="str">
            <v>RGAMASSA TRACO 1:2  (CAL E AREIA FINA PENEIRADA), PREPARO MANUAL</v>
          </cell>
          <cell r="C15125" t="str">
            <v>M3</v>
          </cell>
          <cell r="D15125" t="str">
            <v>CR</v>
          </cell>
          <cell r="E15125">
            <v>445.14</v>
          </cell>
        </row>
        <row r="15126">
          <cell r="A15126">
            <v>73548</v>
          </cell>
          <cell r="B15126" t="str">
            <v>ARGAMASSA TRACO 1:3 (CIMENTO E AREIA), PREPARO MANUAL, INCLUSO ADITIVO</v>
          </cell>
          <cell r="C15126" t="str">
            <v>M3</v>
          </cell>
          <cell r="D15126" t="str">
            <v>CR</v>
          </cell>
          <cell r="E15126">
            <v>442.4</v>
          </cell>
        </row>
        <row r="15127">
          <cell r="A15127" t="str">
            <v>IMPERMEABI</v>
          </cell>
          <cell r="B15127" t="str">
            <v>LIZANTE</v>
          </cell>
        </row>
        <row r="15128">
          <cell r="A15128">
            <v>73549</v>
          </cell>
          <cell r="B15128" t="str">
            <v>ARGAMASSA TRACO 1:4 (CIMENTO E AREIA), PREPARO MANUAL, INCLUSO ADITIVO</v>
          </cell>
          <cell r="C15128" t="str">
            <v>M3</v>
          </cell>
          <cell r="D15128" t="str">
            <v>CR</v>
          </cell>
          <cell r="E15128">
            <v>420.41</v>
          </cell>
        </row>
        <row r="15129">
          <cell r="A15129" t="str">
            <v>IMPERMEABI</v>
          </cell>
          <cell r="B15129" t="str">
            <v>LIZANTE</v>
          </cell>
        </row>
        <row r="15130">
          <cell r="A15130">
            <v>73551</v>
          </cell>
          <cell r="B15130" t="str">
            <v>ARGAMASSA TRACO 1:4 (CIMENTO E PEDRISCO), PREPARO MANUAL</v>
          </cell>
          <cell r="C15130" t="str">
            <v>M3</v>
          </cell>
          <cell r="D15130" t="str">
            <v>CR</v>
          </cell>
          <cell r="E15130">
            <v>318.93</v>
          </cell>
        </row>
        <row r="15131">
          <cell r="A15131">
            <v>84100</v>
          </cell>
          <cell r="B15131" t="str">
            <v>ARGAMASSA GROUT CIMENTO/CAL/AREIA/PEDRISCO 1:0,1:3:2 - PREPARO MANUAL</v>
          </cell>
          <cell r="C15131" t="str">
            <v>M3</v>
          </cell>
          <cell r="D15131" t="str">
            <v>CR</v>
          </cell>
          <cell r="E15131">
            <v>501.13</v>
          </cell>
        </row>
        <row r="15132">
          <cell r="A15132">
            <v>84101</v>
          </cell>
          <cell r="B15132" t="str">
            <v>ARGAMASSA CIMENTO/AREIA/SAIBRO 1:2:2 - PREPARO MANUAL</v>
          </cell>
          <cell r="C15132" t="str">
            <v>M3</v>
          </cell>
          <cell r="D15132" t="str">
            <v>CR</v>
          </cell>
          <cell r="E15132">
            <v>304.19</v>
          </cell>
        </row>
        <row r="15133">
          <cell r="A15133">
            <v>87280</v>
          </cell>
          <cell r="B15133" t="str">
            <v>ARGAMASSA TRAÇO 1:7 (CIMENTO E AREIA MÉDIA) COM ADIÇÃO DE PLASTIFICANT</v>
          </cell>
          <cell r="C15133" t="str">
            <v>M3</v>
          </cell>
          <cell r="D15133" t="str">
            <v>CR</v>
          </cell>
          <cell r="E15133">
            <v>257.85000000000002</v>
          </cell>
        </row>
        <row r="15134">
          <cell r="A15134" t="str">
            <v>E PARA EMB</v>
          </cell>
          <cell r="B15134" t="str">
            <v>OÇO/MASSA ÚNICA/ASSENTAMENTO DE ALVENARIA DE VEDAÇÃO, PREPAR</v>
          </cell>
        </row>
        <row r="15135">
          <cell r="A15135" t="str">
            <v>O MECÂNICO</v>
          </cell>
          <cell r="B15135" t="str">
            <v>COM BETONEIRA 400 L. AF_06/2014</v>
          </cell>
        </row>
        <row r="15136">
          <cell r="A15136">
            <v>87281</v>
          </cell>
          <cell r="B15136" t="str">
            <v>ARGAMASSA TRAÇO 1:7 (CIMENTO E AREIA MÉDIA) COM ADIÇÃO DE PLASTIFICANT</v>
          </cell>
          <cell r="C15136" t="str">
            <v>M3</v>
          </cell>
          <cell r="D15136" t="str">
            <v>CR</v>
          </cell>
          <cell r="E15136">
            <v>256.70999999999998</v>
          </cell>
        </row>
        <row r="15137">
          <cell r="A15137" t="str">
            <v>SINAPI - S</v>
          </cell>
          <cell r="B15137" t="str">
            <v>ISTEMA NACIONAL DE PESQUISA DE CUSTOS E ÍNDICES DA CONSTRUÇÃO CIVIL</v>
          </cell>
        </row>
        <row r="15138">
          <cell r="A15138" t="str">
            <v>PCI.817.01</v>
          </cell>
          <cell r="B15138" t="e">
            <v>#NAME?</v>
          </cell>
          <cell r="D15138" t="str">
            <v>EM</v>
          </cell>
          <cell r="E15138" t="str">
            <v>06/2016 AS 13:04:4</v>
          </cell>
        </row>
        <row r="15139">
          <cell r="D15139" t="str">
            <v>TA</v>
          </cell>
          <cell r="E15139" t="str">
            <v>TÉCNICA: 13/06/20</v>
          </cell>
        </row>
        <row r="15140">
          <cell r="A15140" t="str">
            <v>ENCARGOS S</v>
          </cell>
          <cell r="B15140" t="str">
            <v>OCIAIS DESONERADOS: 90,80%(HORA)   52,84%(MÊS)</v>
          </cell>
        </row>
        <row r="15141">
          <cell r="A15141" t="str">
            <v>ABRANGÊNCI</v>
          </cell>
          <cell r="B15141" t="str">
            <v>A : NACIONAL                                              LOCALIDADE  : BELO</v>
          </cell>
          <cell r="C15141" t="str">
            <v>HORI</v>
          </cell>
        </row>
        <row r="15142">
          <cell r="A15142" t="str">
            <v>REF.COLETA</v>
          </cell>
          <cell r="B15142" t="str">
            <v>: MEDIANO</v>
          </cell>
          <cell r="D15142" t="str">
            <v>TA</v>
          </cell>
          <cell r="E15142" t="str">
            <v>: 05/2016</v>
          </cell>
        </row>
        <row r="15143">
          <cell r="A15143" t="str">
            <v>CÓDIGO</v>
          </cell>
          <cell r="B15143" t="str">
            <v>|D E S C R I Ç Ã O                                                   |UN</v>
          </cell>
          <cell r="C15143" t="str">
            <v>IDADE</v>
          </cell>
          <cell r="D15143" t="str">
            <v>DE</v>
          </cell>
          <cell r="E15143" t="str">
            <v>|CUSTO TOTA</v>
          </cell>
        </row>
        <row r="15144">
          <cell r="A15144" t="str">
            <v>VÍNCULO...</v>
          </cell>
          <cell r="B15144" t="str">
            <v>..: CAIXA REFERENCIAL</v>
          </cell>
        </row>
        <row r="15145">
          <cell r="A15145" t="str">
            <v>E PARA EMB</v>
          </cell>
          <cell r="B15145" t="str">
            <v>OÇO/MASSA ÚNICA/ASSENTAMENTO DE ALVENARIA DE VEDAÇÃO, PREPAR</v>
          </cell>
        </row>
        <row r="15146">
          <cell r="A15146" t="str">
            <v>O MECÂNICO</v>
          </cell>
          <cell r="B15146" t="str">
            <v>COM BETONEIRA 600 L. AF_06/2014</v>
          </cell>
        </row>
        <row r="15147">
          <cell r="A15147">
            <v>87283</v>
          </cell>
          <cell r="B15147" t="str">
            <v>ARGAMASSA TRAÇO 1:6 (CIMENTO E AREIA MÉDIA) COM ADIÇÃO DE PLASTIFICANT</v>
          </cell>
          <cell r="C15147" t="str">
            <v>M3</v>
          </cell>
          <cell r="D15147" t="str">
            <v>CR</v>
          </cell>
          <cell r="E15147">
            <v>277.37</v>
          </cell>
        </row>
        <row r="15148">
          <cell r="A15148" t="str">
            <v>E PARA EMB</v>
          </cell>
          <cell r="B15148" t="str">
            <v>OÇO/MASSA ÚNICA/ASSENTAMENTO DE ALVENARIA DE VEDAÇÃO, PREPAR</v>
          </cell>
        </row>
        <row r="15149">
          <cell r="A15149" t="str">
            <v>O MECÂNICO</v>
          </cell>
          <cell r="B15149" t="str">
            <v>COM BETONEIRA 400 L. AF_06/2014</v>
          </cell>
        </row>
        <row r="15150">
          <cell r="A15150">
            <v>87284</v>
          </cell>
          <cell r="B15150" t="str">
            <v>ARGAMASSA TRAÇO 1:6 (CIMENTO E AREIA MÉDIA) COM ADIÇÃO DE PLASTIFICANT</v>
          </cell>
          <cell r="C15150" t="str">
            <v>M3</v>
          </cell>
          <cell r="D15150" t="str">
            <v>CR</v>
          </cell>
          <cell r="E15150">
            <v>265.73</v>
          </cell>
        </row>
        <row r="15151">
          <cell r="A15151" t="str">
            <v>E PARA EMB</v>
          </cell>
          <cell r="B15151" t="str">
            <v>OÇO/MASSA ÚNICA/ASSENTAMENTO DE ALVENARIA DE VEDAÇÃO, PREPAR</v>
          </cell>
        </row>
        <row r="15152">
          <cell r="A15152" t="str">
            <v>O MECÂNICO</v>
          </cell>
          <cell r="B15152" t="str">
            <v>COM BETONEIRA 600 L. AF_06/2014</v>
          </cell>
        </row>
        <row r="15153">
          <cell r="A15153">
            <v>87286</v>
          </cell>
          <cell r="B15153" t="str">
            <v>ARGAMASSA TRAÇO 1:1:6 (CIMENTO, CAL E AREIA MÉDIA) PARA EMBOÇO/MASSA Ú</v>
          </cell>
          <cell r="C15153" t="str">
            <v>M3</v>
          </cell>
          <cell r="D15153" t="str">
            <v>CR</v>
          </cell>
          <cell r="E15153">
            <v>271.75</v>
          </cell>
        </row>
        <row r="15154">
          <cell r="A15154" t="str">
            <v>NICA/ASSEN</v>
          </cell>
          <cell r="B15154" t="str">
            <v>TAMENTO DE ALVENARIA DE VEDAÇÃO, PREPARO MECÂNICO COM BETONE</v>
          </cell>
        </row>
        <row r="15155">
          <cell r="A15155" t="str">
            <v>IRA 400 L.</v>
          </cell>
          <cell r="B15155" t="str">
            <v>AF_06/2014</v>
          </cell>
        </row>
        <row r="15156">
          <cell r="A15156">
            <v>87287</v>
          </cell>
          <cell r="B15156" t="str">
            <v>ARGAMASSA TRAÇO 1:1:6 (CIMENTO, CAL E AREIA MÉDIA) PARA EMBOÇO/MASSA Ú</v>
          </cell>
          <cell r="C15156" t="str">
            <v>M3</v>
          </cell>
          <cell r="D15156" t="str">
            <v>CR</v>
          </cell>
          <cell r="E15156">
            <v>319.41000000000003</v>
          </cell>
        </row>
        <row r="15157">
          <cell r="A15157" t="str">
            <v>NICA/ASSEN</v>
          </cell>
          <cell r="B15157" t="str">
            <v>TAMENTO DE ALVENARIA DE VEDAÇÃO, PREPARO MECÂNICO COM BETONE</v>
          </cell>
        </row>
        <row r="15158">
          <cell r="A15158" t="str">
            <v>IRA 600 L.</v>
          </cell>
          <cell r="B15158" t="str">
            <v>AF_06/2014</v>
          </cell>
        </row>
        <row r="15159">
          <cell r="A15159">
            <v>87289</v>
          </cell>
          <cell r="B15159" t="str">
            <v>ARGAMASSA TRAÇO 1:1,5:7,5 (CIMENTO, CAL E AREIA MÉDIA) PARA EMBOÇO/MAS</v>
          </cell>
          <cell r="C15159" t="str">
            <v>M3</v>
          </cell>
          <cell r="D15159" t="str">
            <v>CR</v>
          </cell>
          <cell r="E15159">
            <v>306.22000000000003</v>
          </cell>
        </row>
        <row r="15160">
          <cell r="A15160" t="str">
            <v>SA ÚNICA/A</v>
          </cell>
          <cell r="B15160" t="str">
            <v>SSENTAMENTO DE ALVENARIA DE VEDAÇÃO, PREPARO MECÂNICO COM BE</v>
          </cell>
        </row>
        <row r="15161">
          <cell r="A15161" t="str">
            <v>TONEIRA 40</v>
          </cell>
          <cell r="B15161" t="str">
            <v>0 L. AF_06/2014</v>
          </cell>
        </row>
        <row r="15162">
          <cell r="A15162">
            <v>87290</v>
          </cell>
          <cell r="B15162" t="str">
            <v>ARGAMASSA TRAÇO 1:1,5:7,5 (CIMENTO, CAL E AREIA MÉDIA) PARA EMBOÇO/MAS</v>
          </cell>
          <cell r="C15162" t="str">
            <v>M3</v>
          </cell>
          <cell r="D15162" t="str">
            <v>CR</v>
          </cell>
          <cell r="E15162">
            <v>304.58</v>
          </cell>
        </row>
        <row r="15163">
          <cell r="A15163" t="str">
            <v>SA ÚNICA/A</v>
          </cell>
          <cell r="B15163" t="str">
            <v>SSENTAMENTO DE ALVENARIA DE VEDAÇÃO, PREPARO MECÂNICO COM BE</v>
          </cell>
        </row>
        <row r="15164">
          <cell r="A15164" t="str">
            <v>TONEIRA 60</v>
          </cell>
          <cell r="B15164" t="str">
            <v>0 L. AF_06/2014</v>
          </cell>
        </row>
        <row r="15165">
          <cell r="A15165">
            <v>87292</v>
          </cell>
          <cell r="B15165" t="str">
            <v>ARGAMASSA TRAÇO 1:2:8 (CIMENTO, CAL E AREIA MÉDIA) PARA EMBOÇO/MASSA Ú</v>
          </cell>
          <cell r="C15165" t="str">
            <v>M3</v>
          </cell>
          <cell r="D15165" t="str">
            <v>CR</v>
          </cell>
          <cell r="E15165">
            <v>317.83999999999997</v>
          </cell>
        </row>
        <row r="15166">
          <cell r="A15166" t="str">
            <v>NICA/ASSEN</v>
          </cell>
          <cell r="B15166" t="str">
            <v>TAMENTO DE ALVENARIA DE VEDAÇÃO, PREPARO MECÂNICO COM BETONE</v>
          </cell>
        </row>
        <row r="15167">
          <cell r="A15167" t="str">
            <v>IRA 400 L.</v>
          </cell>
          <cell r="B15167" t="str">
            <v>AF_06/2014</v>
          </cell>
        </row>
        <row r="15168">
          <cell r="A15168">
            <v>87294</v>
          </cell>
          <cell r="B15168" t="str">
            <v>ARGAMASSA TRAÇO 1:2:9 (CIMENTO, CAL E AREIA MÉDIA) PARA EMBOÇO/MASSA Ú</v>
          </cell>
          <cell r="C15168" t="str">
            <v>M3</v>
          </cell>
          <cell r="D15168" t="str">
            <v>CR</v>
          </cell>
          <cell r="E15168">
            <v>303.27999999999997</v>
          </cell>
        </row>
        <row r="15169">
          <cell r="A15169" t="str">
            <v>NICA/ASSEN</v>
          </cell>
          <cell r="B15169" t="str">
            <v>TAMENTO DE ALVENARIA DE VEDAÇÃO, PREPARO MECÂNICO COM BETONE</v>
          </cell>
        </row>
        <row r="15170">
          <cell r="A15170" t="str">
            <v>IRA 600 L.</v>
          </cell>
          <cell r="B15170" t="str">
            <v>AF_06/2014</v>
          </cell>
        </row>
        <row r="15171">
          <cell r="A15171">
            <v>87295</v>
          </cell>
          <cell r="B15171" t="str">
            <v>ARGAMASSA TRAÇO 1:3:12 (CIMENTO, CAL E AREIA MÉDIA) PARA EMBOÇO/MASSA</v>
          </cell>
          <cell r="C15171" t="str">
            <v>M3</v>
          </cell>
          <cell r="D15171" t="str">
            <v>CR</v>
          </cell>
          <cell r="E15171">
            <v>304.58</v>
          </cell>
        </row>
        <row r="15172">
          <cell r="A15172" t="str">
            <v>ÚNICA/ASSE</v>
          </cell>
          <cell r="B15172" t="str">
            <v>NTAMENTO DE ALVENARIA DE VEDAÇÃO, PREPARO MECÂNICO COM BETON</v>
          </cell>
        </row>
        <row r="15173">
          <cell r="A15173" t="str">
            <v>SINAPI - S</v>
          </cell>
          <cell r="B15173" t="str">
            <v>ISTEMA NACIONAL DE PESQUISA DE CUSTOS E ÍNDICES DA CONSTRUÇÃO CIVIL</v>
          </cell>
        </row>
        <row r="15174">
          <cell r="A15174" t="str">
            <v>PCI.817.01</v>
          </cell>
          <cell r="B15174" t="e">
            <v>#NAME?</v>
          </cell>
          <cell r="D15174" t="str">
            <v>EM</v>
          </cell>
          <cell r="E15174" t="str">
            <v>06/2016 AS 13:04:4</v>
          </cell>
        </row>
        <row r="15175">
          <cell r="D15175" t="str">
            <v>TA</v>
          </cell>
          <cell r="E15175" t="str">
            <v>TÉCNICA: 13/06/20</v>
          </cell>
        </row>
        <row r="15176">
          <cell r="A15176" t="str">
            <v>ENCARGOS S</v>
          </cell>
          <cell r="B15176" t="str">
            <v>OCIAIS DESONERADOS: 90,80%(HORA)   52,84%(MÊS)</v>
          </cell>
        </row>
        <row r="15177">
          <cell r="A15177" t="str">
            <v>ABRANGÊNCI</v>
          </cell>
          <cell r="B15177" t="str">
            <v>A : NACIONAL                                              LOCALIDADE  : BELO</v>
          </cell>
          <cell r="C15177" t="str">
            <v>HORI</v>
          </cell>
        </row>
        <row r="15178">
          <cell r="A15178" t="str">
            <v>REF.COLETA</v>
          </cell>
          <cell r="B15178" t="str">
            <v>: MEDIANO</v>
          </cell>
          <cell r="D15178" t="str">
            <v>TA</v>
          </cell>
          <cell r="E15178" t="str">
            <v>: 05/2016</v>
          </cell>
        </row>
        <row r="15179">
          <cell r="A15179" t="str">
            <v>CÓDIGO</v>
          </cell>
          <cell r="B15179" t="str">
            <v>|D E S C R I Ç Ã O                                                   |UN</v>
          </cell>
          <cell r="C15179" t="str">
            <v>IDADE</v>
          </cell>
          <cell r="D15179" t="str">
            <v>DE</v>
          </cell>
          <cell r="E15179" t="str">
            <v>|CUSTO TOTA</v>
          </cell>
        </row>
        <row r="15180">
          <cell r="A15180" t="str">
            <v>VÍNCULO...</v>
          </cell>
          <cell r="B15180" t="str">
            <v>..: CAIXA REFERENCIAL</v>
          </cell>
        </row>
        <row r="15181">
          <cell r="A15181" t="str">
            <v>EIRA 400 L</v>
          </cell>
          <cell r="B15181" t="str">
            <v>. AF_06/2014</v>
          </cell>
        </row>
        <row r="15182">
          <cell r="A15182">
            <v>87296</v>
          </cell>
          <cell r="B15182" t="str">
            <v>ARGAMASSA TRAÇO 1:3:12 (CIMENTO, CAL E AREIA MÉDIA) PARA EMBOÇO/MASSA</v>
          </cell>
          <cell r="C15182" t="str">
            <v>M3</v>
          </cell>
          <cell r="D15182" t="str">
            <v>CR</v>
          </cell>
          <cell r="E15182">
            <v>293.05</v>
          </cell>
        </row>
        <row r="15183">
          <cell r="A15183" t="str">
            <v>ÚNICA/ASSE</v>
          </cell>
          <cell r="B15183" t="str">
            <v>NTAMENTO DE ALVENARIA DE VEDAÇÃO, PREPARO MECÂNICO COM BETON</v>
          </cell>
        </row>
        <row r="15184">
          <cell r="A15184" t="str">
            <v>EIRA 600 L</v>
          </cell>
          <cell r="B15184" t="str">
            <v>. AF_06/2014</v>
          </cell>
        </row>
        <row r="15185">
          <cell r="A15185">
            <v>87298</v>
          </cell>
          <cell r="B15185" t="str">
            <v>ARGAMASSA TRAÇO 1:3 (CIMENTO E AREIA MÉDIA) PARA CONTRAPISO, PREPARO M</v>
          </cell>
          <cell r="C15185" t="str">
            <v>M3</v>
          </cell>
          <cell r="D15185" t="str">
            <v>CR</v>
          </cell>
          <cell r="E15185">
            <v>399.87</v>
          </cell>
        </row>
        <row r="15186">
          <cell r="A15186" t="str">
            <v>ECÂNICO CO</v>
          </cell>
          <cell r="B15186" t="str">
            <v>M BETONEIRA 400 L. AF_06/2014</v>
          </cell>
        </row>
        <row r="15187">
          <cell r="A15187">
            <v>87299</v>
          </cell>
          <cell r="B15187" t="str">
            <v>ARGAMASSA TRAÇO 1:3 (CIMENTO E AREIA MÉDIA) PARA CONTRAPISO, PREPARO M</v>
          </cell>
          <cell r="C15187" t="str">
            <v>M3</v>
          </cell>
          <cell r="D15187" t="str">
            <v>CR</v>
          </cell>
          <cell r="E15187">
            <v>391.47</v>
          </cell>
        </row>
        <row r="15188">
          <cell r="A15188" t="str">
            <v>ECÂNICO CO</v>
          </cell>
          <cell r="B15188" t="str">
            <v>M BETONEIRA 600 L. AF_06/2014</v>
          </cell>
        </row>
        <row r="15189">
          <cell r="A15189">
            <v>87301</v>
          </cell>
          <cell r="B15189" t="str">
            <v>ARGAMASSA TRAÇO 1:4 (CIMENTO E AREIA MÉDIA) PARA CONTRAPISO, PREPARO M</v>
          </cell>
          <cell r="C15189" t="str">
            <v>M3</v>
          </cell>
          <cell r="D15189" t="str">
            <v>CR</v>
          </cell>
          <cell r="E15189">
            <v>354.98</v>
          </cell>
        </row>
        <row r="15190">
          <cell r="A15190" t="str">
            <v>ECÂNICO CO</v>
          </cell>
          <cell r="B15190" t="str">
            <v>M BETONEIRA 400 L. AF_06/2014</v>
          </cell>
        </row>
        <row r="15191">
          <cell r="A15191">
            <v>87302</v>
          </cell>
          <cell r="B15191" t="str">
            <v>ARGAMASSA TRAÇO 1:4 (CIMENTO E AREIA MÉDIA) PARA CONTRAPISO, PREPARO M</v>
          </cell>
          <cell r="C15191" t="str">
            <v>M3</v>
          </cell>
          <cell r="D15191" t="str">
            <v>CR</v>
          </cell>
          <cell r="E15191">
            <v>348.39</v>
          </cell>
        </row>
        <row r="15192">
          <cell r="A15192" t="str">
            <v>ECÂNICO CO</v>
          </cell>
          <cell r="B15192" t="str">
            <v>M BETONEIRA 600 L. AF_06/2014</v>
          </cell>
        </row>
        <row r="15193">
          <cell r="A15193">
            <v>87304</v>
          </cell>
          <cell r="B15193" t="str">
            <v>ARGAMASSA TRAÇO 1:5 (CIMENTO E AREIA MÉDIA) PARA CONTRAPISO, PREPARO M</v>
          </cell>
          <cell r="C15193" t="str">
            <v>M3</v>
          </cell>
          <cell r="D15193" t="str">
            <v>CR</v>
          </cell>
          <cell r="E15193">
            <v>327.74</v>
          </cell>
        </row>
        <row r="15194">
          <cell r="A15194" t="str">
            <v>ECÂNICO CO</v>
          </cell>
          <cell r="B15194" t="str">
            <v>M BETONEIRA 400 L. AF_06/2014</v>
          </cell>
        </row>
        <row r="15195">
          <cell r="A15195">
            <v>87305</v>
          </cell>
          <cell r="B15195" t="str">
            <v>ARGAMASSA TRAÇO 1:5 (CIMENTO E AREIA MÉDIA) PARA CONTRAPISO, PREPARO M</v>
          </cell>
          <cell r="C15195" t="str">
            <v>M3</v>
          </cell>
          <cell r="D15195" t="str">
            <v>CR</v>
          </cell>
          <cell r="E15195">
            <v>321.23</v>
          </cell>
        </row>
        <row r="15196">
          <cell r="A15196" t="str">
            <v>ECÂNICO CO</v>
          </cell>
          <cell r="B15196" t="str">
            <v>M BETONEIRA 600 L. AF_06/2014</v>
          </cell>
        </row>
        <row r="15197">
          <cell r="A15197">
            <v>87307</v>
          </cell>
          <cell r="B15197" t="str">
            <v>ARGAMASSA TRAÇO 1:6 (CIMENTO E AREIA MÉDIA) PARA CONTRAPISO, PREPARO M</v>
          </cell>
          <cell r="C15197" t="str">
            <v>M3</v>
          </cell>
          <cell r="D15197" t="str">
            <v>CR</v>
          </cell>
          <cell r="E15197">
            <v>304.83999999999997</v>
          </cell>
        </row>
        <row r="15198">
          <cell r="A15198" t="str">
            <v>ECÂNICO CO</v>
          </cell>
          <cell r="B15198" t="str">
            <v>M BETONEIRA 400 L. AF_06/2014</v>
          </cell>
        </row>
        <row r="15199">
          <cell r="A15199">
            <v>87308</v>
          </cell>
          <cell r="B15199" t="str">
            <v>ARGAMASSA TRAÇO 1:6 (CIMENTO E AREIA MÉDIA) PARA CONTRAPISO, PREPARO M</v>
          </cell>
          <cell r="C15199" t="str">
            <v>M3</v>
          </cell>
          <cell r="D15199" t="str">
            <v>CR</v>
          </cell>
          <cell r="E15199">
            <v>299.19</v>
          </cell>
        </row>
        <row r="15200">
          <cell r="A15200" t="str">
            <v>ECÂNICO CO</v>
          </cell>
          <cell r="B15200" t="str">
            <v>M BETONEIRA 600 L. AF_06/2014</v>
          </cell>
        </row>
        <row r="15201">
          <cell r="A15201">
            <v>87310</v>
          </cell>
          <cell r="B15201" t="str">
            <v>ARGAMASSA TRAÇO 1:5 (CIMENTO E AREIA GROSSA) PARA CHAPISCO CONVENCIONA</v>
          </cell>
          <cell r="C15201" t="str">
            <v>M3</v>
          </cell>
          <cell r="D15201" t="str">
            <v>CR</v>
          </cell>
          <cell r="E15201">
            <v>263.39</v>
          </cell>
        </row>
        <row r="15202">
          <cell r="A15202" t="str">
            <v>L, PREPARO</v>
          </cell>
          <cell r="B15202" t="str">
            <v>MECÂNICO COM BETONEIRA 400 L. AF_06/2014</v>
          </cell>
        </row>
        <row r="15203">
          <cell r="A15203">
            <v>87311</v>
          </cell>
          <cell r="B15203" t="str">
            <v>ARGAMASSA TRAÇO 1:5 (CIMENTO E AREIA GROSSA) PARA CHAPISCO CONVENCIONA</v>
          </cell>
          <cell r="C15203" t="str">
            <v>M3</v>
          </cell>
          <cell r="D15203" t="str">
            <v>CR</v>
          </cell>
          <cell r="E15203">
            <v>259.72000000000003</v>
          </cell>
        </row>
        <row r="15204">
          <cell r="A15204" t="str">
            <v>L, PREPARO</v>
          </cell>
          <cell r="B15204" t="str">
            <v>MECÂNICO COM BETONEIRA 600 L. AF_06/2014</v>
          </cell>
        </row>
        <row r="15205">
          <cell r="A15205">
            <v>87313</v>
          </cell>
          <cell r="B15205" t="str">
            <v>ARGAMASSA TRAÇO 1:3 (CIMENTO E AREIA GROSSA) PARA CHAPISCO CONVENCIONA</v>
          </cell>
          <cell r="C15205" t="str">
            <v>M3</v>
          </cell>
          <cell r="D15205" t="str">
            <v>CR</v>
          </cell>
          <cell r="E15205">
            <v>315.60000000000002</v>
          </cell>
        </row>
        <row r="15206">
          <cell r="A15206" t="str">
            <v>L, PREPARO</v>
          </cell>
          <cell r="B15206" t="str">
            <v>MECÂNICO COM BETONEIRA 400 L. AF_06/2014</v>
          </cell>
        </row>
        <row r="15207">
          <cell r="A15207">
            <v>87314</v>
          </cell>
          <cell r="B15207" t="str">
            <v>ARGAMASSA TRAÇO 1:3 (CIMENTO E AREIA GROSSA) PARA CHAPISCO CONVENCIONA</v>
          </cell>
          <cell r="C15207" t="str">
            <v>M3</v>
          </cell>
          <cell r="D15207" t="str">
            <v>CR</v>
          </cell>
          <cell r="E15207">
            <v>312.83</v>
          </cell>
        </row>
        <row r="15208">
          <cell r="A15208" t="str">
            <v>L, PREPARO</v>
          </cell>
          <cell r="B15208" t="str">
            <v>MECÂNICO COM BETONEIRA 600 L. AF_06/2014</v>
          </cell>
        </row>
        <row r="15209">
          <cell r="A15209" t="str">
            <v>SINAPI - S</v>
          </cell>
          <cell r="B15209" t="str">
            <v>ISTEMA NACIONAL DE PESQUISA DE CUSTOS E ÍNDICES DA CONSTRUÇÃO CIVIL</v>
          </cell>
        </row>
        <row r="15210">
          <cell r="A15210" t="str">
            <v>PCI.817.01</v>
          </cell>
          <cell r="B15210" t="e">
            <v>#NAME?</v>
          </cell>
          <cell r="D15210" t="str">
            <v>EM</v>
          </cell>
          <cell r="E15210" t="str">
            <v>06/2016 AS 13:04:4</v>
          </cell>
        </row>
        <row r="15211">
          <cell r="D15211" t="str">
            <v>TA</v>
          </cell>
          <cell r="E15211" t="str">
            <v>TÉCNICA: 13/06/20</v>
          </cell>
        </row>
        <row r="15212">
          <cell r="A15212" t="str">
            <v>ENCARGOS S</v>
          </cell>
          <cell r="B15212" t="str">
            <v>OCIAIS DESONERADOS: 90,80%(HORA)   52,84%(MÊS)</v>
          </cell>
        </row>
        <row r="15213">
          <cell r="A15213" t="str">
            <v>ABRANGÊNCI</v>
          </cell>
          <cell r="B15213" t="str">
            <v>A : NACIONAL                                              LOCALIDADE  : BELO</v>
          </cell>
          <cell r="C15213" t="str">
            <v>HORI</v>
          </cell>
        </row>
        <row r="15214">
          <cell r="A15214" t="str">
            <v>REF.COLETA</v>
          </cell>
          <cell r="B15214" t="str">
            <v>: MEDIANO</v>
          </cell>
          <cell r="D15214" t="str">
            <v>TA</v>
          </cell>
          <cell r="E15214" t="str">
            <v>: 05/2016</v>
          </cell>
        </row>
        <row r="15215">
          <cell r="A15215" t="str">
            <v>CÓDIGO</v>
          </cell>
          <cell r="B15215" t="str">
            <v>|D E S C R I Ç Ã O                                                   |UN</v>
          </cell>
          <cell r="C15215" t="str">
            <v>IDADE</v>
          </cell>
          <cell r="D15215" t="str">
            <v>DE</v>
          </cell>
          <cell r="E15215" t="str">
            <v>|CUSTO TOTA</v>
          </cell>
        </row>
        <row r="15216">
          <cell r="A15216" t="str">
            <v>VÍNCULO...</v>
          </cell>
          <cell r="B15216" t="str">
            <v>..: CAIXA REFERENCIAL</v>
          </cell>
        </row>
        <row r="15217">
          <cell r="A15217">
            <v>87316</v>
          </cell>
          <cell r="B15217" t="str">
            <v>ARGAMASSA TRAÇO 1:4 (CIMENTO E AREIA GROSSA) PARA CHAPISCO CONVENCIONA</v>
          </cell>
          <cell r="C15217" t="str">
            <v>M3</v>
          </cell>
          <cell r="D15217" t="str">
            <v>CR</v>
          </cell>
          <cell r="E15217">
            <v>287.33</v>
          </cell>
        </row>
        <row r="15218">
          <cell r="A15218" t="str">
            <v>L, PREPARO</v>
          </cell>
          <cell r="B15218" t="str">
            <v>MECÂNICO COM BETONEIRA 400 L. AF_06/2014</v>
          </cell>
        </row>
        <row r="15219">
          <cell r="A15219">
            <v>87317</v>
          </cell>
          <cell r="B15219" t="str">
            <v>ARGAMASSA TRAÇO 1:4 (CIMENTO E AREIA GROSSA) PARA CHAPISCO CONVENCIONA</v>
          </cell>
          <cell r="C15219" t="str">
            <v>M3</v>
          </cell>
          <cell r="D15219" t="str">
            <v>CR</v>
          </cell>
          <cell r="E15219">
            <v>281.52999999999997</v>
          </cell>
        </row>
        <row r="15220">
          <cell r="A15220" t="str">
            <v>L, PREPARO</v>
          </cell>
          <cell r="B15220" t="str">
            <v>MECÂNICO COM BETONEIRA 600 L. AF_06/2014</v>
          </cell>
        </row>
        <row r="15221">
          <cell r="A15221">
            <v>87319</v>
          </cell>
          <cell r="B15221" t="str">
            <v>ARGAMASSA TRAÇO 1:5 (CIMENTO E AREIA GROSSA) COM ADIÇÃO DE EMULSÃO POL</v>
          </cell>
          <cell r="C15221" t="str">
            <v>M3</v>
          </cell>
          <cell r="D15221" t="str">
            <v>CR</v>
          </cell>
          <cell r="E15221">
            <v>1810.87</v>
          </cell>
        </row>
        <row r="15222">
          <cell r="A15222" t="str">
            <v>IMÉRICA PA</v>
          </cell>
          <cell r="B15222" t="str">
            <v>RA CHAPISCO ROLADO, PREPARO MECÂNICO COM BETONEIRA 400 L. AF</v>
          </cell>
        </row>
        <row r="15223">
          <cell r="A15223" t="str">
            <v>_06/2014</v>
          </cell>
        </row>
        <row r="15224">
          <cell r="A15224">
            <v>87320</v>
          </cell>
          <cell r="B15224" t="str">
            <v>ARGAMASSA TRAÇO 1:5 (CIMENTO E AREIA GROSSA) COM ADIÇÃO DE EMULSÃO POL</v>
          </cell>
          <cell r="C15224" t="str">
            <v>M3</v>
          </cell>
          <cell r="D15224" t="str">
            <v>CR</v>
          </cell>
          <cell r="E15224">
            <v>1814.56</v>
          </cell>
        </row>
        <row r="15225">
          <cell r="A15225" t="str">
            <v>IMÉRICA PA</v>
          </cell>
          <cell r="B15225" t="str">
            <v>RA CHAPISCO ROLADO, PREPARO MECÂNICO COM BETONEIRA 600 L. AF</v>
          </cell>
        </row>
        <row r="15226">
          <cell r="A15226" t="str">
            <v>_06/2014</v>
          </cell>
        </row>
        <row r="15227">
          <cell r="A15227">
            <v>87322</v>
          </cell>
          <cell r="B15227" t="str">
            <v>ARGAMASSA TRAÇO 1:3 (CIMENTO E AREIA GROSSA) COM ADIÇÃO DE EMULSÃO POL</v>
          </cell>
          <cell r="C15227" t="str">
            <v>M3</v>
          </cell>
          <cell r="D15227" t="str">
            <v>CR</v>
          </cell>
          <cell r="E15227">
            <v>1866.81</v>
          </cell>
        </row>
        <row r="15228">
          <cell r="A15228" t="str">
            <v>IMÉRICA PA</v>
          </cell>
          <cell r="B15228" t="str">
            <v>RA CHAPISCO ROLADO, PREPARO MECÂNICO COM BETONEIRA 400 L. AF</v>
          </cell>
        </row>
        <row r="15229">
          <cell r="A15229" t="str">
            <v>_06/2014</v>
          </cell>
        </row>
        <row r="15230">
          <cell r="A15230">
            <v>87323</v>
          </cell>
          <cell r="B15230" t="str">
            <v>ARGAMASSA TRAÇO 1:3 (CIMENTO E AREIA GROSSA) COM ADIÇÃO DE EMULSÃO POL</v>
          </cell>
          <cell r="C15230" t="str">
            <v>M3</v>
          </cell>
          <cell r="D15230" t="str">
            <v>CR</v>
          </cell>
          <cell r="E15230">
            <v>1858.18</v>
          </cell>
        </row>
        <row r="15231">
          <cell r="A15231" t="str">
            <v>IMÉRICA PA</v>
          </cell>
          <cell r="B15231" t="str">
            <v>RA CHAPISCO ROLADO, PREPARO MECÂNICO COM BETONEIRA 600 L. AF</v>
          </cell>
        </row>
        <row r="15232">
          <cell r="A15232" t="str">
            <v>_06/2014</v>
          </cell>
        </row>
        <row r="15233">
          <cell r="A15233">
            <v>87325</v>
          </cell>
          <cell r="B15233" t="str">
            <v>ARGAMASSA TRAÇO 1:4 (CIMENTO E AREIA GROSSA) COM ADIÇÃO DE EMULSÃO POL</v>
          </cell>
          <cell r="C15233" t="str">
            <v>M3</v>
          </cell>
          <cell r="D15233" t="str">
            <v>CR</v>
          </cell>
          <cell r="E15233">
            <v>1831.74</v>
          </cell>
        </row>
        <row r="15234">
          <cell r="A15234" t="str">
            <v>IMÉRICA PA</v>
          </cell>
          <cell r="B15234" t="str">
            <v>RA CHAPISCO ROLADO, PREPARO MECÂNICO COM BETONEIRA 400 L. AF</v>
          </cell>
        </row>
        <row r="15235">
          <cell r="A15235" t="str">
            <v>_06/2014</v>
          </cell>
        </row>
        <row r="15236">
          <cell r="A15236">
            <v>87326</v>
          </cell>
          <cell r="B15236" t="str">
            <v>ARGAMASSA TRAÇO 1:4 (CIMENTO E AREIA GROSSA) COM ADIÇÃO DE EMULSÃO POL</v>
          </cell>
          <cell r="C15236" t="str">
            <v>M3</v>
          </cell>
          <cell r="D15236" t="str">
            <v>CR</v>
          </cell>
          <cell r="E15236">
            <v>1829.74</v>
          </cell>
        </row>
        <row r="15237">
          <cell r="A15237" t="str">
            <v>IMÉRICA PA</v>
          </cell>
          <cell r="B15237" t="str">
            <v>RA CHAPISCO ROLADO, PREPARO MECÂNICO COM BETONEIRA 600 L. AF</v>
          </cell>
        </row>
        <row r="15238">
          <cell r="A15238" t="str">
            <v>_06/2014</v>
          </cell>
        </row>
        <row r="15239">
          <cell r="A15239">
            <v>87327</v>
          </cell>
          <cell r="B15239" t="str">
            <v>ARGAMASSA TRAÇO 1:7 (CIMENTO E AREIA MÉDIA) COM ADIÇÃO DE PLASTIFICANT</v>
          </cell>
          <cell r="C15239" t="str">
            <v>M3</v>
          </cell>
          <cell r="D15239" t="str">
            <v>CR</v>
          </cell>
          <cell r="E15239">
            <v>270.83</v>
          </cell>
        </row>
        <row r="15240">
          <cell r="A15240" t="str">
            <v>E PARA EMB</v>
          </cell>
          <cell r="B15240" t="str">
            <v>OÇO/MASSA ÚNICA/ASSENTAMENTO DE ALVENARIA DE VEDAÇÃO, PREPAR</v>
          </cell>
        </row>
        <row r="15241">
          <cell r="A15241" t="str">
            <v>O MECÂNICO</v>
          </cell>
          <cell r="B15241" t="str">
            <v>COM MISTURADOR DE EIXO HORIZONTAL DE 300 KG. AF_06/2014</v>
          </cell>
        </row>
        <row r="15242">
          <cell r="A15242">
            <v>87328</v>
          </cell>
          <cell r="B15242" t="str">
            <v>ARGAMASSA TRAÇO 1:7 (CIMENTO E AREIA MÉDIA) COM ADIÇÃO DE PLASTIFICANT</v>
          </cell>
          <cell r="C15242" t="str">
            <v>M3</v>
          </cell>
          <cell r="D15242" t="str">
            <v>CR</v>
          </cell>
          <cell r="E15242">
            <v>245.73</v>
          </cell>
        </row>
        <row r="15243">
          <cell r="A15243" t="str">
            <v>E PARA EMB</v>
          </cell>
          <cell r="B15243" t="str">
            <v>OÇO/MASSA ÚNICA/ASSENTAMENTO DE ALVENARIA DE VEDAÇÃO, PREPAR</v>
          </cell>
        </row>
        <row r="15244">
          <cell r="A15244" t="str">
            <v>O MECÂNICO</v>
          </cell>
          <cell r="B15244" t="str">
            <v>COM MISTURADOR DE EIXO HORIZONTAL DE 600 KG. AF_06/2014</v>
          </cell>
        </row>
        <row r="15245">
          <cell r="A15245" t="str">
            <v>SINAPI - S</v>
          </cell>
          <cell r="B15245" t="str">
            <v>ISTEMA NACIONAL DE PESQUISA DE CUSTOS E ÍNDICES DA CONSTRUÇÃO CIVIL</v>
          </cell>
        </row>
        <row r="15246">
          <cell r="A15246" t="str">
            <v>PCI.817.01</v>
          </cell>
          <cell r="B15246" t="e">
            <v>#NAME?</v>
          </cell>
          <cell r="D15246" t="str">
            <v>EM</v>
          </cell>
          <cell r="E15246" t="str">
            <v>06/2016 AS 13:04:4</v>
          </cell>
        </row>
        <row r="15247">
          <cell r="D15247" t="str">
            <v>TA</v>
          </cell>
          <cell r="E15247" t="str">
            <v>TÉCNICA: 13/06/20</v>
          </cell>
        </row>
        <row r="15248">
          <cell r="A15248" t="str">
            <v>ENCARGOS S</v>
          </cell>
          <cell r="B15248" t="str">
            <v>OCIAIS DESONERADOS: 90,80%(HORA)   52,84%(MÊS)</v>
          </cell>
        </row>
        <row r="15249">
          <cell r="A15249" t="str">
            <v>ABRANGÊNCI</v>
          </cell>
          <cell r="B15249" t="str">
            <v>A : NACIONAL                                              LOCALIDADE  : BELO</v>
          </cell>
          <cell r="C15249" t="str">
            <v>HORI</v>
          </cell>
        </row>
        <row r="15250">
          <cell r="A15250" t="str">
            <v>REF.COLETA</v>
          </cell>
          <cell r="B15250" t="str">
            <v>: MEDIANO</v>
          </cell>
          <cell r="D15250" t="str">
            <v>TA</v>
          </cell>
          <cell r="E15250" t="str">
            <v>: 05/2016</v>
          </cell>
        </row>
        <row r="15251">
          <cell r="A15251" t="str">
            <v>CÓDIGO</v>
          </cell>
          <cell r="B15251" t="str">
            <v>|D E S C R I Ç Ã O                                                   |UN</v>
          </cell>
          <cell r="C15251" t="str">
            <v>IDADE</v>
          </cell>
          <cell r="D15251" t="str">
            <v>DE</v>
          </cell>
          <cell r="E15251" t="str">
            <v>|CUSTO TOTA</v>
          </cell>
        </row>
        <row r="15252">
          <cell r="A15252" t="str">
            <v>VÍNCULO...</v>
          </cell>
          <cell r="B15252" t="str">
            <v>..: CAIXA REFERENCIAL</v>
          </cell>
        </row>
        <row r="15253">
          <cell r="A15253">
            <v>87329</v>
          </cell>
          <cell r="B15253" t="str">
            <v>ARGAMASSA TRAÇO 1:6 (CIMENTO E AREIA MÉDIA) COM ADIÇÃO DE PLASTIFICANT</v>
          </cell>
          <cell r="C15253" t="str">
            <v>M3</v>
          </cell>
          <cell r="D15253" t="str">
            <v>CR</v>
          </cell>
          <cell r="E15253">
            <v>291.31</v>
          </cell>
        </row>
        <row r="15254">
          <cell r="A15254" t="str">
            <v>E PARA EMB</v>
          </cell>
          <cell r="B15254" t="str">
            <v>OÇO/MASSA ÚNICA/ASSENTAMENTO DE ALVENARIA DE VEDAÇÃO, PREPAR</v>
          </cell>
        </row>
        <row r="15255">
          <cell r="A15255" t="str">
            <v>O MECÂNICO</v>
          </cell>
          <cell r="B15255" t="str">
            <v>COM MISTURADOR DE EIXO HORIZONTAL DE 300 KG. AF_06/2014</v>
          </cell>
        </row>
        <row r="15256">
          <cell r="A15256">
            <v>87330</v>
          </cell>
          <cell r="B15256" t="str">
            <v>ARGAMASSA TRAÇO 1:6 (CIMENTO E AREIA MÉDIA) COM ADIÇÃO DE PLASTIFICANT</v>
          </cell>
          <cell r="C15256" t="str">
            <v>M3</v>
          </cell>
          <cell r="D15256" t="str">
            <v>CR</v>
          </cell>
          <cell r="E15256">
            <v>264.10000000000002</v>
          </cell>
        </row>
        <row r="15257">
          <cell r="A15257" t="str">
            <v>E PARA EMB</v>
          </cell>
          <cell r="B15257" t="str">
            <v>OÇO/MASSA ÚNICA/ASSENTAMENTO DE ALVENARIA DE VEDAÇÃO, PREPAR</v>
          </cell>
        </row>
        <row r="15258">
          <cell r="A15258" t="str">
            <v>O MECÂNICO</v>
          </cell>
          <cell r="B15258" t="str">
            <v>COM MISTURADOR DE EIXO HORIZONTAL DE 600 KG. AF_06/2014</v>
          </cell>
        </row>
        <row r="15259">
          <cell r="A15259">
            <v>87331</v>
          </cell>
          <cell r="B15259" t="str">
            <v>ARGAMASSA TRAÇO 1:1:6 (CIMENTO, CAL E AREIA MÉDIA) PARA EMBOÇO/MASSA Ú</v>
          </cell>
          <cell r="C15259" t="str">
            <v>M3</v>
          </cell>
          <cell r="D15259" t="str">
            <v>CR</v>
          </cell>
          <cell r="E15259">
            <v>332.78</v>
          </cell>
        </row>
        <row r="15260">
          <cell r="A15260" t="str">
            <v>NICA/ASSEN</v>
          </cell>
          <cell r="B15260" t="str">
            <v>TAMENTO DE ALVENARIA DE VEDAÇÃO, PREPARO MECÂNICO COM MISTUR</v>
          </cell>
        </row>
        <row r="15261">
          <cell r="A15261" t="str">
            <v>ADOR DE EI</v>
          </cell>
          <cell r="B15261" t="str">
            <v>XO HORIZONTAL DE 300 KG. AF_06/2014</v>
          </cell>
        </row>
        <row r="15262">
          <cell r="A15262">
            <v>87332</v>
          </cell>
          <cell r="B15262" t="str">
            <v>ARGAMASSA TRAÇO 1:1:6 (CIMENTO, CAL E AREIA MÉDIA) PARA EMBOÇO/MASSA Ú</v>
          </cell>
          <cell r="C15262" t="str">
            <v>M3</v>
          </cell>
          <cell r="D15262" t="str">
            <v>CR</v>
          </cell>
          <cell r="E15262">
            <v>305.83999999999997</v>
          </cell>
        </row>
        <row r="15263">
          <cell r="A15263" t="str">
            <v>NICA/ASSEN</v>
          </cell>
          <cell r="B15263" t="str">
            <v>TAMENTO DE ALVENARIA DE VEDAÇÃO, PREPARO MECÂNICO COM MISTUR</v>
          </cell>
        </row>
        <row r="15264">
          <cell r="A15264" t="str">
            <v>ADOR DE EI</v>
          </cell>
          <cell r="B15264" t="str">
            <v>XO HORIZONTAL DE 600 KG. AF_06/2014</v>
          </cell>
        </row>
        <row r="15265">
          <cell r="A15265">
            <v>87333</v>
          </cell>
          <cell r="B15265" t="str">
            <v>ARGAMASSA TRAÇO 1:1,5:7,5 (CIMENTO, CAL E AREIA MÉDIA) PARA EMBOÇO/MAS</v>
          </cell>
          <cell r="C15265" t="str">
            <v>M3</v>
          </cell>
          <cell r="D15265" t="str">
            <v>CR</v>
          </cell>
          <cell r="E15265">
            <v>310.06</v>
          </cell>
        </row>
        <row r="15266">
          <cell r="A15266" t="str">
            <v>SA ÚNICA/A</v>
          </cell>
          <cell r="B15266" t="str">
            <v>SSENTAMENTO DE ALVENARIA DE VEDAÇÃO, PREPARO MECÂNICO COM MI</v>
          </cell>
        </row>
        <row r="15267">
          <cell r="A15267" t="str">
            <v>STURADOR D</v>
          </cell>
          <cell r="B15267" t="str">
            <v>E EIXO HORIZONTAL DE 300 KG. AF_06/2014</v>
          </cell>
        </row>
        <row r="15268">
          <cell r="A15268">
            <v>87334</v>
          </cell>
          <cell r="B15268" t="str">
            <v>ARGAMASSA TRAÇO 1:1,5:7,5 (CIMENTO, CAL E AREIA MÉDIA) PARA EMBOÇO/MAS</v>
          </cell>
          <cell r="C15268" t="str">
            <v>M3</v>
          </cell>
          <cell r="D15268" t="str">
            <v>CR</v>
          </cell>
          <cell r="E15268">
            <v>290.42</v>
          </cell>
        </row>
        <row r="15269">
          <cell r="A15269" t="str">
            <v>SA ÚNICA/A</v>
          </cell>
          <cell r="B15269" t="str">
            <v>SSENTAMENTO DE ALVENARIA DE VEDAÇÃO, PREPARO MECÂNICO COM MI</v>
          </cell>
        </row>
        <row r="15270">
          <cell r="A15270" t="str">
            <v>STURADOR D</v>
          </cell>
          <cell r="B15270" t="str">
            <v>E EIXO HORIZONTAL DE 600 KG. AF_06/2014</v>
          </cell>
        </row>
        <row r="15271">
          <cell r="A15271">
            <v>87335</v>
          </cell>
          <cell r="B15271" t="str">
            <v>ARGAMASSA TRAÇO 1:2:8 (CIMENTO, CAL E AREIA MÉDIA) PARA EMBOÇO/MASSA Ú</v>
          </cell>
          <cell r="C15271" t="str">
            <v>M3</v>
          </cell>
          <cell r="D15271" t="str">
            <v>CR</v>
          </cell>
          <cell r="E15271">
            <v>314.57</v>
          </cell>
        </row>
        <row r="15272">
          <cell r="A15272" t="str">
            <v>NICA/ASSEN</v>
          </cell>
          <cell r="B15272" t="str">
            <v>TAMENTO DE ALVENARIA DE VEDAÇÃO, PREPARO MECÂNICO COM MISTUR</v>
          </cell>
        </row>
        <row r="15273">
          <cell r="A15273" t="str">
            <v>ADOR DE EI</v>
          </cell>
          <cell r="B15273" t="str">
            <v>XO HORIZONTAL DE 300 KG. AF_06/2014</v>
          </cell>
        </row>
        <row r="15274">
          <cell r="A15274">
            <v>87336</v>
          </cell>
          <cell r="B15274" t="str">
            <v>ARGAMASSA TRAÇO 1:2:8 (CIMENTO, CAL E AREIA MÉDIA) PARA EMBOÇO/MASSA Ú</v>
          </cell>
          <cell r="C15274" t="str">
            <v>M3</v>
          </cell>
          <cell r="D15274" t="str">
            <v>CR</v>
          </cell>
          <cell r="E15274">
            <v>300.39</v>
          </cell>
        </row>
        <row r="15275">
          <cell r="A15275" t="str">
            <v>NICA/ASSEN</v>
          </cell>
          <cell r="B15275" t="str">
            <v>TAMENTO DE ALVENARIA DE VEDAÇÃO, PREPARO MECÂNICO COM MISTUR</v>
          </cell>
        </row>
        <row r="15276">
          <cell r="A15276" t="str">
            <v>ADOR DE EI</v>
          </cell>
          <cell r="B15276" t="str">
            <v>XO HORIZONTAL DE 600 KG. AF_06/2014</v>
          </cell>
        </row>
        <row r="15277">
          <cell r="A15277">
            <v>87337</v>
          </cell>
          <cell r="B15277" t="str">
            <v>ARGAMASSA TRAÇO 1:2:9 (CIMENTO, CAL E AREIA MÉDIA) PARA EMBOÇO/MASSA Ú</v>
          </cell>
          <cell r="C15277" t="str">
            <v>M3</v>
          </cell>
          <cell r="D15277" t="str">
            <v>CR</v>
          </cell>
          <cell r="E15277">
            <v>299.82</v>
          </cell>
        </row>
        <row r="15278">
          <cell r="A15278" t="str">
            <v>NICA/ASSEN</v>
          </cell>
          <cell r="B15278" t="str">
            <v>TAMENTO DE ALVENARIA DE VEDAÇÃO, PREPARO MECÂNICO COM MISTUR</v>
          </cell>
        </row>
        <row r="15279">
          <cell r="A15279" t="str">
            <v>ADOR DE EI</v>
          </cell>
          <cell r="B15279" t="str">
            <v>XO HORIZONTAL DE 300 KG. AF_06/2014</v>
          </cell>
        </row>
        <row r="15280">
          <cell r="A15280">
            <v>87338</v>
          </cell>
          <cell r="B15280" t="str">
            <v>ARGAMASSA TRAÇO 1:3:12 (CIMENTO, CAL E AREIA MÉDIA) PARA EMBOÇO/MASSA</v>
          </cell>
          <cell r="C15280" t="str">
            <v>M3</v>
          </cell>
          <cell r="D15280" t="str">
            <v>CR</v>
          </cell>
          <cell r="E15280">
            <v>289.08</v>
          </cell>
        </row>
        <row r="15281">
          <cell r="A15281" t="str">
            <v>SINAPI - S</v>
          </cell>
          <cell r="B15281" t="str">
            <v>ISTEMA NACIONAL DE PESQUISA DE CUSTOS E ÍNDICES DA CONSTRUÇÃO CIVIL</v>
          </cell>
        </row>
        <row r="15282">
          <cell r="A15282" t="str">
            <v>PCI.817.01</v>
          </cell>
          <cell r="B15282" t="e">
            <v>#NAME?</v>
          </cell>
          <cell r="D15282" t="str">
            <v>EM</v>
          </cell>
          <cell r="E15282" t="str">
            <v>06/2016 AS 13:04:4</v>
          </cell>
        </row>
        <row r="15283">
          <cell r="D15283" t="str">
            <v>TA</v>
          </cell>
          <cell r="E15283" t="str">
            <v>TÉCNICA: 13/06/20</v>
          </cell>
        </row>
        <row r="15284">
          <cell r="A15284" t="str">
            <v>ENCARGOS S</v>
          </cell>
          <cell r="B15284" t="str">
            <v>OCIAIS DESONERADOS: 90,80%(HORA)   52,84%(MÊS)</v>
          </cell>
        </row>
        <row r="15285">
          <cell r="A15285" t="str">
            <v>ABRANGÊNCI</v>
          </cell>
          <cell r="B15285" t="str">
            <v>A : NACIONAL                                              LOCALIDADE  : BELO</v>
          </cell>
          <cell r="C15285" t="str">
            <v>HORI</v>
          </cell>
        </row>
        <row r="15286">
          <cell r="A15286" t="str">
            <v>REF.COLETA</v>
          </cell>
          <cell r="B15286" t="str">
            <v>: MEDIANO</v>
          </cell>
          <cell r="D15286" t="str">
            <v>TA</v>
          </cell>
          <cell r="E15286" t="str">
            <v>: 05/2016</v>
          </cell>
        </row>
        <row r="15287">
          <cell r="A15287" t="str">
            <v>CÓDIGO</v>
          </cell>
          <cell r="B15287" t="str">
            <v>|D E S C R I Ç Ã O                                                   |UN</v>
          </cell>
          <cell r="C15287" t="str">
            <v>IDADE</v>
          </cell>
          <cell r="D15287" t="str">
            <v>DE</v>
          </cell>
          <cell r="E15287" t="str">
            <v>|CUSTO TOTA</v>
          </cell>
        </row>
        <row r="15288">
          <cell r="A15288" t="str">
            <v>VÍNCULO...</v>
          </cell>
          <cell r="B15288" t="str">
            <v>..: CAIXA REFERENCIAL</v>
          </cell>
        </row>
        <row r="15289">
          <cell r="A15289" t="str">
            <v>ÚNICA/ASSE</v>
          </cell>
          <cell r="B15289" t="str">
            <v>NTAMENTO DE ALVENARIA DE VEDAÇÃO, PREPARO MECÂNICO COM MISTU</v>
          </cell>
        </row>
        <row r="15290">
          <cell r="A15290" t="str">
            <v>RADOR DE E</v>
          </cell>
          <cell r="B15290" t="str">
            <v>IXO HORIZONTAL DE 600 KG. AF_06/2014</v>
          </cell>
        </row>
        <row r="15291">
          <cell r="A15291">
            <v>87339</v>
          </cell>
          <cell r="B15291" t="str">
            <v>ARGAMASSA TRAÇO 1:3 (CIMENTO E AREIA MÉDIA) PARA CONTRAPISO, PREPARO M</v>
          </cell>
          <cell r="C15291" t="str">
            <v>M3</v>
          </cell>
          <cell r="D15291" t="str">
            <v>CR</v>
          </cell>
          <cell r="E15291">
            <v>451.57</v>
          </cell>
        </row>
        <row r="15292">
          <cell r="A15292" t="str">
            <v>ECÂNICO CO</v>
          </cell>
          <cell r="B15292" t="str">
            <v>M MISTURADOR DE EIXO HORIZONTAL DE 160 KG. AF_06/2014</v>
          </cell>
        </row>
        <row r="15293">
          <cell r="A15293">
            <v>87340</v>
          </cell>
          <cell r="B15293" t="str">
            <v>ARGAMASSA TRAÇO 1:3 (CIMENTO E AREIA MÉDIA) PARA CONTRAPISO, PREPARO M</v>
          </cell>
          <cell r="C15293" t="str">
            <v>M3</v>
          </cell>
          <cell r="D15293" t="str">
            <v>CR</v>
          </cell>
          <cell r="E15293">
            <v>390.79</v>
          </cell>
        </row>
        <row r="15294">
          <cell r="A15294" t="str">
            <v>ECÂNICO CO</v>
          </cell>
          <cell r="B15294" t="str">
            <v>M MISTURADOR DE EIXO HORIZONTAL DE 300 KG. AF_06/2014</v>
          </cell>
        </row>
        <row r="15295">
          <cell r="A15295">
            <v>87341</v>
          </cell>
          <cell r="B15295" t="str">
            <v>ARGAMASSA TRAÇO 1:3 (CIMENTO E AREIA MÉDIA) PARA CONTRAPISO, PREPARO M</v>
          </cell>
          <cell r="C15295" t="str">
            <v>M3</v>
          </cell>
          <cell r="D15295" t="str">
            <v>CR</v>
          </cell>
          <cell r="E15295">
            <v>379.76</v>
          </cell>
        </row>
        <row r="15296">
          <cell r="A15296" t="str">
            <v>ECÂNICO CO</v>
          </cell>
          <cell r="B15296" t="str">
            <v>M MISTURADOR DE EIXO HORIZONTAL DE 600 KG. AF_06/2014</v>
          </cell>
        </row>
        <row r="15297">
          <cell r="A15297">
            <v>87342</v>
          </cell>
          <cell r="B15297" t="str">
            <v>ARGAMASSA TRAÇO 1:4 (CIMENTO E AREIA MÉDIA) PARA CONTRAPISO, PREPARO M</v>
          </cell>
          <cell r="C15297" t="str">
            <v>M3</v>
          </cell>
          <cell r="D15297" t="str">
            <v>CR</v>
          </cell>
          <cell r="E15297">
            <v>391.66</v>
          </cell>
        </row>
        <row r="15298">
          <cell r="A15298" t="str">
            <v>ECÂNICO CO</v>
          </cell>
          <cell r="B15298" t="str">
            <v>M MISTURADOR DE EIXO HORIZONTAL DE 160 KG. AF_06/2014</v>
          </cell>
        </row>
        <row r="15299">
          <cell r="A15299">
            <v>87343</v>
          </cell>
          <cell r="B15299" t="str">
            <v>ARGAMASSA TRAÇO 1:4 (CIMENTO E AREIA MÉDIA) PARA CONTRAPISO, PREPARO M</v>
          </cell>
          <cell r="C15299" t="str">
            <v>M3</v>
          </cell>
          <cell r="D15299" t="str">
            <v>CR</v>
          </cell>
          <cell r="E15299">
            <v>352.44</v>
          </cell>
        </row>
        <row r="15300">
          <cell r="A15300" t="str">
            <v>ECÂNICO CO</v>
          </cell>
          <cell r="B15300" t="str">
            <v>M MISTURADOR DE EIXO HORIZONTAL DE 300 KG. AF_06/2014</v>
          </cell>
        </row>
        <row r="15301">
          <cell r="A15301">
            <v>87344</v>
          </cell>
          <cell r="B15301" t="str">
            <v>ARGAMASSA TRAÇO 1:4 (CIMENTO E AREIA MÉDIA) PARA CONTRAPISO, PREPARO M</v>
          </cell>
          <cell r="C15301" t="str">
            <v>M3</v>
          </cell>
          <cell r="D15301" t="str">
            <v>CR</v>
          </cell>
          <cell r="E15301">
            <v>336.87</v>
          </cell>
        </row>
        <row r="15302">
          <cell r="A15302" t="str">
            <v>ECÂNICO CO</v>
          </cell>
          <cell r="B15302" t="str">
            <v>M MISTURADOR DE EIXO HORIZONTAL DE 600 KG. AF_06/2014</v>
          </cell>
        </row>
        <row r="15303">
          <cell r="A15303">
            <v>87345</v>
          </cell>
          <cell r="B15303" t="str">
            <v>ARGAMASSA TRAÇO 1:5 (CIMENTO E AREIA MÉDIA) PARA CONTRAPISO, PREPARO M</v>
          </cell>
          <cell r="C15303" t="str">
            <v>M3</v>
          </cell>
          <cell r="D15303" t="str">
            <v>CR</v>
          </cell>
          <cell r="E15303">
            <v>345.77</v>
          </cell>
        </row>
        <row r="15304">
          <cell r="A15304" t="str">
            <v>ECÂNICO CO</v>
          </cell>
          <cell r="B15304" t="str">
            <v>M MISTURADOR DE EIXO HORIZONTAL DE 160 KG. AF_06/2014</v>
          </cell>
        </row>
        <row r="15305">
          <cell r="A15305">
            <v>87346</v>
          </cell>
          <cell r="B15305" t="str">
            <v>ARGAMASSA TRAÇO 1:5 (CIMENTO E AREIA MÉDIA) PARA CONTRAPISO, PREPARO M</v>
          </cell>
          <cell r="C15305" t="str">
            <v>M3</v>
          </cell>
          <cell r="D15305" t="str">
            <v>CR</v>
          </cell>
          <cell r="E15305">
            <v>319.14999999999998</v>
          </cell>
        </row>
        <row r="15306">
          <cell r="A15306" t="str">
            <v>ECÂNICO CO</v>
          </cell>
          <cell r="B15306" t="str">
            <v>M MISTURADOR DE EIXO HORIZONTAL DE 300 KG. AF_06/2014</v>
          </cell>
        </row>
        <row r="15307">
          <cell r="A15307">
            <v>87347</v>
          </cell>
          <cell r="B15307" t="str">
            <v>ARGAMASSA TRAÇO 1:5 (CIMENTO E AREIA MÉDIA) PARA CONTRAPISO, PREPARO M</v>
          </cell>
          <cell r="C15307" t="str">
            <v>M3</v>
          </cell>
          <cell r="D15307" t="str">
            <v>CR</v>
          </cell>
          <cell r="E15307">
            <v>310.70999999999998</v>
          </cell>
        </row>
        <row r="15308">
          <cell r="A15308" t="str">
            <v>ECÂNICO CO</v>
          </cell>
          <cell r="B15308" t="str">
            <v>M MISTURADOR DE EIXO HORIZONTAL DE 600 KG. AF_06/2014</v>
          </cell>
        </row>
        <row r="15309">
          <cell r="A15309">
            <v>87348</v>
          </cell>
          <cell r="B15309" t="str">
            <v>ARGAMASSA TRAÇO 1:6 (CIMENTO E AREIA MÉDIA) PARA CONTRAPISO, PREPARO M</v>
          </cell>
          <cell r="C15309" t="str">
            <v>M3</v>
          </cell>
          <cell r="D15309" t="str">
            <v>CR</v>
          </cell>
          <cell r="E15309">
            <v>321.52999999999997</v>
          </cell>
        </row>
        <row r="15310">
          <cell r="A15310" t="str">
            <v>ECÂNICO CO</v>
          </cell>
          <cell r="B15310" t="str">
            <v>M MISTURADOR DE EIXO HORIZONTAL DE 160 KG. AF_06/2014</v>
          </cell>
        </row>
        <row r="15311">
          <cell r="A15311">
            <v>87349</v>
          </cell>
          <cell r="B15311" t="str">
            <v>ARGAMASSA TRAÇO 1:6 (CIMENTO E AREIA MÉDIA) PARA CONTRAPISO, PREPARO M</v>
          </cell>
          <cell r="C15311" t="str">
            <v>M3</v>
          </cell>
          <cell r="D15311" t="str">
            <v>CR</v>
          </cell>
          <cell r="E15311">
            <v>287.66000000000003</v>
          </cell>
        </row>
        <row r="15312">
          <cell r="A15312" t="str">
            <v>ECÂNICO CO</v>
          </cell>
          <cell r="B15312" t="str">
            <v>M MISTURADOR DE EIXO HORIZONTAL DE 600 KG. AF_06/2014</v>
          </cell>
        </row>
        <row r="15313">
          <cell r="A15313">
            <v>87350</v>
          </cell>
          <cell r="B15313" t="str">
            <v>ARGAMASSA TRAÇO 1:5 (CIMENTO E AREIA GROSSA) PARA CHAPISCO CONVENCIONA</v>
          </cell>
          <cell r="C15313" t="str">
            <v>M3</v>
          </cell>
          <cell r="D15313" t="str">
            <v>CR</v>
          </cell>
          <cell r="E15313">
            <v>283.54000000000002</v>
          </cell>
        </row>
        <row r="15314">
          <cell r="A15314" t="str">
            <v>L, PREPARO</v>
          </cell>
          <cell r="B15314" t="str">
            <v>MECÂNICO COM MISTURADOR DE EIXO HORIZONTAL DE 300 KG. AF_06</v>
          </cell>
        </row>
        <row r="15315">
          <cell r="A15315" t="str">
            <v>/2014</v>
          </cell>
        </row>
        <row r="15316">
          <cell r="A15316">
            <v>87351</v>
          </cell>
          <cell r="B15316" t="str">
            <v>ARGAMASSA TRAÇO 1:5 (CIMENTO E AREIA GROSSA) PARA CHAPISCO CONVENCIONA</v>
          </cell>
          <cell r="C15316" t="str">
            <v>M3</v>
          </cell>
          <cell r="D15316" t="str">
            <v>CR</v>
          </cell>
          <cell r="E15316">
            <v>258.18</v>
          </cell>
        </row>
        <row r="15317">
          <cell r="A15317" t="str">
            <v>SINAPI - S</v>
          </cell>
          <cell r="B15317" t="str">
            <v>ISTEMA NACIONAL DE PESQUISA DE CUSTOS E ÍNDICES DA CONSTRUÇÃO CIVIL</v>
          </cell>
        </row>
        <row r="15318">
          <cell r="A15318" t="str">
            <v>PCI.817.01</v>
          </cell>
          <cell r="B15318" t="e">
            <v>#NAME?</v>
          </cell>
          <cell r="D15318" t="str">
            <v>EM</v>
          </cell>
          <cell r="E15318" t="str">
            <v>06/2016 AS 13:04:4</v>
          </cell>
        </row>
        <row r="15319">
          <cell r="D15319" t="str">
            <v>TA</v>
          </cell>
          <cell r="E15319" t="str">
            <v>TÉCNICA: 13/06/20</v>
          </cell>
        </row>
        <row r="15320">
          <cell r="A15320" t="str">
            <v>ENCARGOS S</v>
          </cell>
          <cell r="B15320" t="str">
            <v>OCIAIS DESONERADOS: 90,80%(HORA)   52,84%(MÊS)</v>
          </cell>
        </row>
        <row r="15321">
          <cell r="A15321" t="str">
            <v>ABRANGÊNCI</v>
          </cell>
          <cell r="B15321" t="str">
            <v>A : NACIONAL                                              LOCALIDADE  : BELO</v>
          </cell>
          <cell r="C15321" t="str">
            <v>HORI</v>
          </cell>
        </row>
        <row r="15322">
          <cell r="A15322" t="str">
            <v>REF.COLETA</v>
          </cell>
          <cell r="B15322" t="str">
            <v>: MEDIANO</v>
          </cell>
          <cell r="D15322" t="str">
            <v>TA</v>
          </cell>
          <cell r="E15322" t="str">
            <v>: 05/2016</v>
          </cell>
        </row>
        <row r="15323">
          <cell r="A15323" t="str">
            <v>CÓDIGO</v>
          </cell>
          <cell r="B15323" t="str">
            <v>|D E S C R I Ç Ã O                                                   |UN</v>
          </cell>
          <cell r="C15323" t="str">
            <v>IDADE</v>
          </cell>
          <cell r="D15323" t="str">
            <v>DE</v>
          </cell>
          <cell r="E15323" t="str">
            <v>|CUSTO TOTA</v>
          </cell>
        </row>
        <row r="15324">
          <cell r="A15324" t="str">
            <v>VÍNCULO...</v>
          </cell>
          <cell r="B15324" t="str">
            <v>..: CAIXA REFERENCIAL</v>
          </cell>
        </row>
        <row r="15325">
          <cell r="A15325" t="str">
            <v>L, PREPARO</v>
          </cell>
          <cell r="B15325" t="str">
            <v>MECÂNICO COM MISTURADOR DE EIXO HORIZONTAL DE 600 KG. AF_06</v>
          </cell>
        </row>
        <row r="15326">
          <cell r="A15326" t="str">
            <v>/2014</v>
          </cell>
        </row>
        <row r="15327">
          <cell r="A15327">
            <v>87352</v>
          </cell>
          <cell r="B15327" t="str">
            <v>ARGAMASSA TRAÇO 1:3 (CIMENTO E AREIA GROSSA) PARA CHAPISCO CONVENCIONA</v>
          </cell>
          <cell r="C15327" t="str">
            <v>M3</v>
          </cell>
          <cell r="D15327" t="str">
            <v>CR</v>
          </cell>
          <cell r="E15327">
            <v>353.38</v>
          </cell>
        </row>
        <row r="15328">
          <cell r="A15328" t="str">
            <v>L, PREPARO</v>
          </cell>
          <cell r="B15328" t="str">
            <v>MECÂNICO COM MISTURADOR DE EIXO HORIZONTAL DE 160 KG. AF_06</v>
          </cell>
        </row>
        <row r="15329">
          <cell r="A15329" t="str">
            <v>/2014</v>
          </cell>
        </row>
        <row r="15330">
          <cell r="A15330">
            <v>87353</v>
          </cell>
          <cell r="B15330" t="str">
            <v>ARGAMASSA TRAÇO 1:3 (CIMENTO E AREIA GROSSA) PARA CHAPISCO CONVENCIONA</v>
          </cell>
          <cell r="C15330" t="str">
            <v>M3</v>
          </cell>
          <cell r="D15330" t="str">
            <v>CR</v>
          </cell>
          <cell r="E15330">
            <v>318.08</v>
          </cell>
        </row>
        <row r="15331">
          <cell r="A15331" t="str">
            <v>L, PREPARO</v>
          </cell>
          <cell r="B15331" t="str">
            <v>MECÂNICO COM MISTURADOR DE EIXO HORIZONTAL DE 300 KG. AF_06</v>
          </cell>
        </row>
        <row r="15332">
          <cell r="A15332" t="str">
            <v>/2014</v>
          </cell>
        </row>
        <row r="15333">
          <cell r="A15333">
            <v>87354</v>
          </cell>
          <cell r="B15333" t="str">
            <v>ARGAMASSA TRAÇO 1:3 (CIMENTO E AREIA GROSSA) PARA CHAPISCO CONVENCIONA</v>
          </cell>
          <cell r="C15333" t="str">
            <v>M3</v>
          </cell>
          <cell r="D15333" t="str">
            <v>CR</v>
          </cell>
          <cell r="E15333">
            <v>302.29000000000002</v>
          </cell>
        </row>
        <row r="15334">
          <cell r="A15334" t="str">
            <v>L, PREPARO</v>
          </cell>
          <cell r="B15334" t="str">
            <v>MECÂNICO COM MISTURADOR DE EIXO HORIZONTAL DE 600 KG. AF_06</v>
          </cell>
        </row>
        <row r="15335">
          <cell r="A15335" t="str">
            <v>/2014</v>
          </cell>
        </row>
        <row r="15336">
          <cell r="A15336">
            <v>87355</v>
          </cell>
          <cell r="B15336" t="str">
            <v>ARGAMASSA TRAÇO 1:4 (CIMENTO E AREIA GROSSA) PARA CHAPISCO CONVENCIONA</v>
          </cell>
          <cell r="C15336" t="str">
            <v>M3</v>
          </cell>
          <cell r="D15336" t="str">
            <v>CR</v>
          </cell>
          <cell r="E15336">
            <v>309.02</v>
          </cell>
        </row>
        <row r="15337">
          <cell r="A15337" t="str">
            <v>L, PREPARO</v>
          </cell>
          <cell r="B15337" t="str">
            <v>MECÂNICO COM MISTURADOR DE EIXO HORIZONTAL DE 160 KG. AF_06</v>
          </cell>
        </row>
        <row r="15338">
          <cell r="A15338" t="str">
            <v>/2014</v>
          </cell>
        </row>
        <row r="15339">
          <cell r="A15339">
            <v>87356</v>
          </cell>
          <cell r="B15339" t="str">
            <v>ARGAMASSA TRAÇO 1:4 (CIMENTO E AREIA GROSSA) PARA CHAPISCO CONVENCIONA</v>
          </cell>
          <cell r="C15339" t="str">
            <v>M3</v>
          </cell>
          <cell r="D15339" t="str">
            <v>CR</v>
          </cell>
          <cell r="E15339">
            <v>280.5</v>
          </cell>
        </row>
        <row r="15340">
          <cell r="A15340" t="str">
            <v>L, PREPARO</v>
          </cell>
          <cell r="B15340" t="str">
            <v>MECÂNICO COM MISTURADOR DE EIXO HORIZONTAL DE 300 KG. AF_06</v>
          </cell>
        </row>
        <row r="15341">
          <cell r="A15341" t="str">
            <v>/2014</v>
          </cell>
        </row>
        <row r="15342">
          <cell r="A15342">
            <v>87357</v>
          </cell>
          <cell r="B15342" t="str">
            <v>ARGAMASSA TRAÇO 1:4 (CIMENTO E AREIA GROSSA) PARA CHAPISCO CONVENCIONA</v>
          </cell>
          <cell r="C15342" t="str">
            <v>M3</v>
          </cell>
          <cell r="D15342" t="str">
            <v>CR</v>
          </cell>
          <cell r="E15342">
            <v>274.19</v>
          </cell>
        </row>
        <row r="15343">
          <cell r="A15343" t="str">
            <v>L, PREPARO</v>
          </cell>
          <cell r="B15343" t="str">
            <v>MECÂNICO COM MISTURADOR DE EIXO HORIZONTAL DE 600 KG. AF_06</v>
          </cell>
        </row>
        <row r="15344">
          <cell r="A15344" t="str">
            <v>/2014</v>
          </cell>
        </row>
        <row r="15345">
          <cell r="A15345">
            <v>87358</v>
          </cell>
          <cell r="B15345" t="str">
            <v>ARGAMASSA TRAÇO 1:5 (CIMENTO E AREIA GROSSA) COM ADIÇÃO DE EMULSÃO POL</v>
          </cell>
          <cell r="C15345" t="str">
            <v>M3</v>
          </cell>
          <cell r="D15345" t="str">
            <v>CR</v>
          </cell>
          <cell r="E15345">
            <v>1784.56</v>
          </cell>
        </row>
        <row r="15346">
          <cell r="A15346" t="str">
            <v>IMÉRICA PA</v>
          </cell>
          <cell r="B15346" t="str">
            <v>RA CHAPISCO ROLADO, PREPARO MECÂNICO COM MISTURADOR DE EIXO</v>
          </cell>
        </row>
        <row r="15347">
          <cell r="A15347" t="str">
            <v>HORIZONTAL</v>
          </cell>
          <cell r="B15347" t="str">
            <v>DE 300 KG. AF_06/2014</v>
          </cell>
        </row>
        <row r="15348">
          <cell r="A15348">
            <v>87359</v>
          </cell>
          <cell r="B15348" t="str">
            <v>ARGAMASSA TRAÇO 1:5 (CIMENTO E AREIA GROSSA) COM ADIÇÃO DE EMULSÃO POL</v>
          </cell>
          <cell r="C15348" t="str">
            <v>M3</v>
          </cell>
          <cell r="D15348" t="str">
            <v>CR</v>
          </cell>
          <cell r="E15348">
            <v>1774.31</v>
          </cell>
        </row>
        <row r="15349">
          <cell r="A15349" t="str">
            <v>IMÉRICA PA</v>
          </cell>
          <cell r="B15349" t="str">
            <v>RA CHAPISCO ROLADO, PREPARO MECÂNICO COM MISTURADOR DE EIXO</v>
          </cell>
        </row>
        <row r="15350">
          <cell r="A15350" t="str">
            <v>HORIZONTAL</v>
          </cell>
          <cell r="B15350" t="str">
            <v>DE 600 KG. AF_06/2014</v>
          </cell>
        </row>
        <row r="15351">
          <cell r="A15351">
            <v>87360</v>
          </cell>
          <cell r="B15351" t="str">
            <v>ARGAMASSA TRAÇO 1:3 (CIMENTO E AREIA GROSSA) COM ADIÇÃO DE EMULSÃO POL</v>
          </cell>
          <cell r="C15351" t="str">
            <v>M3</v>
          </cell>
          <cell r="D15351" t="str">
            <v>CR</v>
          </cell>
          <cell r="E15351">
            <v>1846.27</v>
          </cell>
        </row>
        <row r="15352">
          <cell r="A15352" t="str">
            <v>IMÉRICA PA</v>
          </cell>
          <cell r="B15352" t="str">
            <v>RA CHAPISCO ROLADO, PREPARO MECÂNICO COM MISTURADOR DE EIXO</v>
          </cell>
        </row>
        <row r="15353">
          <cell r="A15353" t="str">
            <v>SINAPI - S</v>
          </cell>
          <cell r="B15353" t="str">
            <v>ISTEMA NACIONAL DE PESQUISA DE CUSTOS E ÍNDICES DA CONSTRUÇÃO CIVIL</v>
          </cell>
        </row>
        <row r="15354">
          <cell r="A15354" t="str">
            <v>PCI.817.01</v>
          </cell>
          <cell r="B15354" t="e">
            <v>#NAME?</v>
          </cell>
          <cell r="D15354" t="str">
            <v>EM</v>
          </cell>
          <cell r="E15354" t="str">
            <v>06/2016 AS 13:04:4</v>
          </cell>
        </row>
        <row r="15355">
          <cell r="D15355" t="str">
            <v>TA</v>
          </cell>
          <cell r="E15355" t="str">
            <v>TÉCNICA: 13/06/20</v>
          </cell>
        </row>
        <row r="15356">
          <cell r="A15356" t="str">
            <v>ENCARGOS S</v>
          </cell>
          <cell r="B15356" t="str">
            <v>OCIAIS DESONERADOS: 90,80%(HORA)   52,84%(MÊS)</v>
          </cell>
        </row>
        <row r="15357">
          <cell r="A15357" t="str">
            <v>ABRANGÊNCI</v>
          </cell>
          <cell r="B15357" t="str">
            <v>A : NACIONAL                                              LOCALIDADE  : BELO</v>
          </cell>
          <cell r="C15357" t="str">
            <v>HORI</v>
          </cell>
        </row>
        <row r="15358">
          <cell r="A15358" t="str">
            <v>REF.COLETA</v>
          </cell>
          <cell r="B15358" t="str">
            <v>: MEDIANO</v>
          </cell>
          <cell r="D15358" t="str">
            <v>TA</v>
          </cell>
          <cell r="E15358" t="str">
            <v>: 05/2016</v>
          </cell>
        </row>
        <row r="15359">
          <cell r="A15359" t="str">
            <v>CÓDIGO</v>
          </cell>
          <cell r="B15359" t="str">
            <v>|D E S C R I Ç Ã O                                                   |UN</v>
          </cell>
          <cell r="C15359" t="str">
            <v>IDADE</v>
          </cell>
          <cell r="D15359" t="str">
            <v>DE</v>
          </cell>
          <cell r="E15359" t="str">
            <v>|CUSTO TOTA</v>
          </cell>
        </row>
        <row r="15360">
          <cell r="A15360" t="str">
            <v>VÍNCULO...</v>
          </cell>
          <cell r="B15360" t="str">
            <v>..: CAIXA REFERENCIAL</v>
          </cell>
        </row>
        <row r="15361">
          <cell r="A15361" t="str">
            <v>HORIZONTAL</v>
          </cell>
          <cell r="B15361" t="str">
            <v>DE 160 KG. AF_06/2014</v>
          </cell>
        </row>
        <row r="15362">
          <cell r="A15362">
            <v>87361</v>
          </cell>
          <cell r="B15362" t="str">
            <v>ARGAMASSA TRAÇO 1:3 (CIMENTO E AREIA GROSSA) COM ADIÇÃO DE EMULSÃO POL</v>
          </cell>
          <cell r="C15362" t="str">
            <v>M3</v>
          </cell>
          <cell r="D15362" t="str">
            <v>CR</v>
          </cell>
          <cell r="E15362">
            <v>1828.63</v>
          </cell>
        </row>
        <row r="15363">
          <cell r="A15363" t="str">
            <v>IMÉRICA PA</v>
          </cell>
          <cell r="B15363" t="str">
            <v>RA CHAPISCO ROLADO, PREPARO MECÂNICO COM MISTURADOR DE EIXO</v>
          </cell>
        </row>
        <row r="15364">
          <cell r="A15364" t="str">
            <v>HORIZONTAL</v>
          </cell>
          <cell r="B15364" t="str">
            <v>DE 300 KG. AF_06/2014</v>
          </cell>
        </row>
        <row r="15365">
          <cell r="A15365">
            <v>87362</v>
          </cell>
          <cell r="B15365" t="str">
            <v>ARGAMASSA TRAÇO 1:3 (CIMENTO E AREIA GROSSA) COM ADIÇÃO DE EMULSÃO POL</v>
          </cell>
          <cell r="C15365" t="str">
            <v>M3</v>
          </cell>
          <cell r="D15365" t="str">
            <v>CR</v>
          </cell>
          <cell r="E15365">
            <v>1826.14</v>
          </cell>
        </row>
        <row r="15366">
          <cell r="A15366" t="str">
            <v>IMÉRICA PA</v>
          </cell>
          <cell r="B15366" t="str">
            <v>RA CHAPISCO ROLADO, PREPARO MECÂNICO COM MISTURADOR DE EIXO</v>
          </cell>
        </row>
        <row r="15367">
          <cell r="A15367" t="str">
            <v>HORIZONTAL</v>
          </cell>
          <cell r="B15367" t="str">
            <v>DE 600 KG. AF_06/2014</v>
          </cell>
        </row>
        <row r="15368">
          <cell r="A15368">
            <v>87363</v>
          </cell>
          <cell r="B15368" t="str">
            <v>ARGAMASSA TRAÇO 1:4 (CIMENTO E AREIA GROSSA) COM ADIÇÃO DE EMULSÃO POL</v>
          </cell>
          <cell r="C15368" t="str">
            <v>M3</v>
          </cell>
          <cell r="D15368" t="str">
            <v>CR</v>
          </cell>
          <cell r="E15368">
            <v>1818.76</v>
          </cell>
        </row>
        <row r="15369">
          <cell r="A15369" t="str">
            <v>IMÉRICA PA</v>
          </cell>
          <cell r="B15369" t="str">
            <v>RA CHAPISCO ROLADO, PREPARO MECÂNICO COM MISTURADOR DE EIXO</v>
          </cell>
        </row>
        <row r="15370">
          <cell r="A15370" t="str">
            <v>HORIZONTAL</v>
          </cell>
          <cell r="B15370" t="str">
            <v>DE 300 KG. AF_06/2014</v>
          </cell>
        </row>
        <row r="15371">
          <cell r="A15371">
            <v>87364</v>
          </cell>
          <cell r="B15371" t="str">
            <v>ARGAMASSA TRAÇO 1:4 (CIMENTO E AREIA GROSSA) COM ADIÇÃO DE EMULSÃO POL</v>
          </cell>
          <cell r="C15371" t="str">
            <v>M3</v>
          </cell>
          <cell r="D15371" t="str">
            <v>CR</v>
          </cell>
          <cell r="E15371">
            <v>1793.32</v>
          </cell>
        </row>
        <row r="15372">
          <cell r="A15372" t="str">
            <v>IMÉRICA PA</v>
          </cell>
          <cell r="B15372" t="str">
            <v>RA CHAPISCO ROLADO, PREPARO MECÂNICO COM MISTURADOR DE EIXO</v>
          </cell>
        </row>
        <row r="15373">
          <cell r="A15373" t="str">
            <v>HORIZONTAL</v>
          </cell>
          <cell r="B15373" t="str">
            <v>DE 600 KG. AF_06/2014</v>
          </cell>
        </row>
        <row r="15374">
          <cell r="A15374">
            <v>87365</v>
          </cell>
          <cell r="B15374" t="str">
            <v>ARGAMASSA TRAÇO 1:7 (CIMENTO E AREIA MÉDIA) COM ADIÇÃO DE PLASTIFICANT</v>
          </cell>
          <cell r="C15374" t="str">
            <v>M3</v>
          </cell>
          <cell r="D15374" t="str">
            <v>CR</v>
          </cell>
          <cell r="E15374">
            <v>322.77999999999997</v>
          </cell>
        </row>
        <row r="15375">
          <cell r="A15375" t="str">
            <v>E PARA EMB</v>
          </cell>
          <cell r="B15375" t="str">
            <v>OÇO/MASSA ÚNICA/ASSENTAMENTO DE ALVENARIA DE VEDAÇÃO, PREPAR</v>
          </cell>
        </row>
        <row r="15376">
          <cell r="A15376" t="str">
            <v>O MANUAL.</v>
          </cell>
          <cell r="B15376" t="str">
            <v>AF_06/2014</v>
          </cell>
        </row>
        <row r="15377">
          <cell r="A15377">
            <v>87366</v>
          </cell>
          <cell r="B15377" t="str">
            <v>ARGAMASSA TRAÇO 1:6 (CIMENTO E AREIA MÉDIA) COM ADIÇÃO DE PLASTIFICANT</v>
          </cell>
          <cell r="C15377" t="str">
            <v>M3</v>
          </cell>
          <cell r="D15377" t="str">
            <v>CR</v>
          </cell>
          <cell r="E15377">
            <v>337.16</v>
          </cell>
        </row>
        <row r="15378">
          <cell r="A15378" t="str">
            <v>E PARA EMB</v>
          </cell>
          <cell r="B15378" t="str">
            <v>OÇO/MASSA ÚNICA/ASSENTAMENTO DE ALVENARIA DE VEDAÇÃO, PREPAR</v>
          </cell>
        </row>
        <row r="15379">
          <cell r="A15379" t="str">
            <v>O MANUAL.</v>
          </cell>
          <cell r="B15379" t="str">
            <v>AF_06/2014</v>
          </cell>
        </row>
        <row r="15380">
          <cell r="A15380">
            <v>87367</v>
          </cell>
          <cell r="B15380" t="str">
            <v>ARGAMASSA TRAÇO 1:1:6 (CIMENTO, CAL E AREIA MÉDIA) PARA EMBOÇO/MASSA Ú</v>
          </cell>
          <cell r="C15380" t="str">
            <v>M3</v>
          </cell>
          <cell r="D15380" t="str">
            <v>CR</v>
          </cell>
          <cell r="E15380">
            <v>381.51</v>
          </cell>
        </row>
        <row r="15381">
          <cell r="A15381" t="str">
            <v>NICA/ASSEN</v>
          </cell>
          <cell r="B15381" t="str">
            <v>TAMENTO DE ALVENARIA DE VEDAÇÃO, PREPARO MANUAL. AF_06/2014</v>
          </cell>
        </row>
        <row r="15382">
          <cell r="A15382">
            <v>87368</v>
          </cell>
          <cell r="B15382" t="str">
            <v>ARGAMASSA TRAÇO 1:1,5:7,5 (CIMENTO, CAL E AREIA MÉDIA) PARA EMBOÇO/MAS</v>
          </cell>
          <cell r="C15382" t="str">
            <v>M3</v>
          </cell>
          <cell r="D15382" t="str">
            <v>CR</v>
          </cell>
          <cell r="E15382">
            <v>374.46</v>
          </cell>
        </row>
        <row r="15383">
          <cell r="A15383" t="str">
            <v>SA ÚNICA/A</v>
          </cell>
          <cell r="B15383" t="str">
            <v>SSENTAMENTO DE ALVENARIA DE VEDAÇÃO, PREPARO MANUAL. AF_06/2</v>
          </cell>
        </row>
        <row r="15384">
          <cell r="A15384">
            <v>14</v>
          </cell>
        </row>
        <row r="15385">
          <cell r="A15385">
            <v>87369</v>
          </cell>
          <cell r="B15385" t="str">
            <v>ARGAMASSA TRAÇO 1:2:8 (CIMENTO, CAL E AREIA MÉDIA) PARA EMBOÇO/MASSA Ú</v>
          </cell>
          <cell r="C15385" t="str">
            <v>M3</v>
          </cell>
          <cell r="D15385" t="str">
            <v>CR</v>
          </cell>
          <cell r="E15385">
            <v>382.95</v>
          </cell>
        </row>
        <row r="15386">
          <cell r="A15386" t="str">
            <v>NICA/ASSEN</v>
          </cell>
          <cell r="B15386" t="str">
            <v>TAMENTO DE ALVENARIA DE VEDAÇÃO, PREPARO MANUAL. AF_06/2014</v>
          </cell>
        </row>
        <row r="15387">
          <cell r="A15387">
            <v>87370</v>
          </cell>
          <cell r="B15387" t="str">
            <v>ARGAMASSA TRAÇO 1:2:9 (CIMENTO, CAL E AREIA MÉDIA) PARA EMBOÇO/MASSA Ú</v>
          </cell>
          <cell r="C15387" t="str">
            <v>M3</v>
          </cell>
          <cell r="D15387" t="str">
            <v>CR</v>
          </cell>
          <cell r="E15387">
            <v>369.09</v>
          </cell>
        </row>
        <row r="15388">
          <cell r="A15388" t="str">
            <v>NICA/ASSEN</v>
          </cell>
          <cell r="B15388" t="str">
            <v>TAMENTO DE ALVENARIA DE VEDAÇÃO, PREPARO MANUAL. AF_06/2014</v>
          </cell>
        </row>
        <row r="15389">
          <cell r="A15389" t="str">
            <v>SINAPI - S</v>
          </cell>
          <cell r="B15389" t="str">
            <v>ISTEMA NACIONAL DE PESQUISA DE CUSTOS E ÍNDICES DA CONSTRUÇÃO CIVIL</v>
          </cell>
        </row>
        <row r="15390">
          <cell r="A15390" t="str">
            <v>PCI.817.01</v>
          </cell>
          <cell r="B15390" t="e">
            <v>#NAME?</v>
          </cell>
          <cell r="D15390" t="str">
            <v>EM</v>
          </cell>
          <cell r="E15390" t="str">
            <v>06/2016 AS 13:04:4</v>
          </cell>
        </row>
        <row r="15391">
          <cell r="D15391" t="str">
            <v>TA</v>
          </cell>
          <cell r="E15391" t="str">
            <v>TÉCNICA: 13/06/20</v>
          </cell>
        </row>
        <row r="15392">
          <cell r="A15392" t="str">
            <v>ENCARGOS S</v>
          </cell>
          <cell r="B15392" t="str">
            <v>OCIAIS DESONERADOS: 90,80%(HORA)   52,84%(MÊS)</v>
          </cell>
        </row>
        <row r="15393">
          <cell r="A15393" t="str">
            <v>ABRANGÊNCI</v>
          </cell>
          <cell r="B15393" t="str">
            <v>A : NACIONAL                                              LOCALIDADE  : BELO</v>
          </cell>
          <cell r="C15393" t="str">
            <v>HORI</v>
          </cell>
        </row>
        <row r="15394">
          <cell r="A15394" t="str">
            <v>REF.COLETA</v>
          </cell>
          <cell r="B15394" t="str">
            <v>: MEDIANO</v>
          </cell>
          <cell r="D15394" t="str">
            <v>TA</v>
          </cell>
          <cell r="E15394" t="str">
            <v>: 05/2016</v>
          </cell>
        </row>
        <row r="15395">
          <cell r="A15395" t="str">
            <v>CÓDIGO</v>
          </cell>
          <cell r="B15395" t="str">
            <v>|D E S C R I Ç Ã O                                                   |UN</v>
          </cell>
          <cell r="C15395" t="str">
            <v>IDADE</v>
          </cell>
          <cell r="D15395" t="str">
            <v>DE</v>
          </cell>
          <cell r="E15395" t="str">
            <v>|CUSTO TOTA</v>
          </cell>
        </row>
        <row r="15396">
          <cell r="A15396" t="str">
            <v>VÍNCULO...</v>
          </cell>
          <cell r="B15396" t="str">
            <v>..: CAIXA REFERENCIAL</v>
          </cell>
        </row>
        <row r="15397">
          <cell r="A15397">
            <v>87371</v>
          </cell>
          <cell r="B15397" t="str">
            <v>ARGAMASSA TRAÇO 1:3:12 (CIMENTO, CAL E AREIA MÉDIA) PARA EMBOÇO/MASSA</v>
          </cell>
          <cell r="C15397" t="str">
            <v>M3</v>
          </cell>
          <cell r="D15397" t="str">
            <v>CR</v>
          </cell>
          <cell r="E15397">
            <v>362.39</v>
          </cell>
        </row>
        <row r="15398">
          <cell r="A15398" t="str">
            <v>ÚNICA/ASSE</v>
          </cell>
          <cell r="B15398" t="str">
            <v>NTAMENTO DE ALVENARIA DE VEDAÇÃO, PREPARO MANUAL. AF_06/2014</v>
          </cell>
        </row>
        <row r="15399">
          <cell r="A15399">
            <v>87372</v>
          </cell>
          <cell r="B15399" t="str">
            <v>ARGAMASSA TRAÇO 1:3 (CIMENTO E AREIA MÉDIA) PARA CONTRAPISO, PREPARO M</v>
          </cell>
          <cell r="C15399" t="str">
            <v>M3</v>
          </cell>
          <cell r="D15399" t="str">
            <v>CR</v>
          </cell>
          <cell r="E15399">
            <v>462.61</v>
          </cell>
        </row>
        <row r="15400">
          <cell r="A15400" t="str">
            <v>ANUAL. AF_</v>
          </cell>
          <cell r="B15400">
            <v>41791</v>
          </cell>
        </row>
        <row r="15401">
          <cell r="A15401">
            <v>87373</v>
          </cell>
          <cell r="B15401" t="str">
            <v>ARGAMASSA TRAÇO 1:4 (CIMENTO E AREIA MÉDIA) PARA CONTRAPISO, PREPARO M</v>
          </cell>
          <cell r="C15401" t="str">
            <v>M3</v>
          </cell>
          <cell r="D15401" t="str">
            <v>CR</v>
          </cell>
          <cell r="E15401">
            <v>419.37</v>
          </cell>
        </row>
        <row r="15402">
          <cell r="A15402" t="str">
            <v>ANUAL. AF_</v>
          </cell>
          <cell r="B15402">
            <v>41791</v>
          </cell>
        </row>
        <row r="15403">
          <cell r="A15403">
            <v>87374</v>
          </cell>
          <cell r="B15403" t="str">
            <v>ARGAMASSA TRAÇO 1:5 (CIMENTO E AREIA MÉDIA) PARA CONTRAPISO, PREPARO M</v>
          </cell>
          <cell r="C15403" t="str">
            <v>M3</v>
          </cell>
          <cell r="D15403" t="str">
            <v>CR</v>
          </cell>
          <cell r="E15403">
            <v>390.33</v>
          </cell>
        </row>
        <row r="15404">
          <cell r="A15404" t="str">
            <v>ANUAL. AF_</v>
          </cell>
          <cell r="B15404">
            <v>41791</v>
          </cell>
        </row>
        <row r="15405">
          <cell r="A15405">
            <v>87375</v>
          </cell>
          <cell r="B15405" t="str">
            <v>ARGAMASSA TRAÇO 1:6 (CIMENTO E AREIA MÉDIA) PARA CONTRAPISO, PREPARO M</v>
          </cell>
          <cell r="C15405" t="str">
            <v>M3</v>
          </cell>
          <cell r="D15405" t="str">
            <v>CR</v>
          </cell>
          <cell r="E15405">
            <v>366.39</v>
          </cell>
        </row>
        <row r="15406">
          <cell r="A15406" t="str">
            <v>ANUAL. AF_</v>
          </cell>
          <cell r="B15406">
            <v>41791</v>
          </cell>
        </row>
        <row r="15407">
          <cell r="A15407">
            <v>87376</v>
          </cell>
          <cell r="B15407" t="str">
            <v>ARGAMASSA TRAÇO 1:5 (CIMENTO E AREIA GROSSA) PARA CHAPISCO CONVENCIONA</v>
          </cell>
          <cell r="C15407" t="str">
            <v>M3</v>
          </cell>
          <cell r="D15407" t="str">
            <v>CR</v>
          </cell>
          <cell r="E15407">
            <v>333.67</v>
          </cell>
        </row>
        <row r="15408">
          <cell r="A15408" t="str">
            <v>L, PREPARO</v>
          </cell>
          <cell r="B15408" t="str">
            <v>MANUAL. AF_06/2014</v>
          </cell>
        </row>
        <row r="15409">
          <cell r="A15409">
            <v>87377</v>
          </cell>
          <cell r="B15409" t="str">
            <v>ARGAMASSA TRAÇO 1:3 (CIMENTO E AREIA GROSSA) PARA CHAPISCO CONVENCIONA</v>
          </cell>
          <cell r="C15409" t="str">
            <v>M3</v>
          </cell>
          <cell r="D15409" t="str">
            <v>CR</v>
          </cell>
          <cell r="E15409">
            <v>384.43</v>
          </cell>
        </row>
        <row r="15410">
          <cell r="A15410" t="str">
            <v>L, PREPARO</v>
          </cell>
          <cell r="B15410" t="str">
            <v>MANUAL. AF_06/2014</v>
          </cell>
        </row>
        <row r="15411">
          <cell r="A15411">
            <v>87378</v>
          </cell>
          <cell r="B15411" t="str">
            <v>ARGAMASSA TRAÇO 1:4 (CIMENTO E AREIA GROSSA) PARA CHAPISCO CONVENCIONA</v>
          </cell>
          <cell r="C15411" t="str">
            <v>M3</v>
          </cell>
          <cell r="D15411" t="str">
            <v>CR</v>
          </cell>
          <cell r="E15411">
            <v>353.93</v>
          </cell>
        </row>
        <row r="15412">
          <cell r="A15412" t="str">
            <v>L, PREPARO</v>
          </cell>
          <cell r="B15412" t="str">
            <v>MANUAL. AF_06/2014</v>
          </cell>
        </row>
        <row r="15413">
          <cell r="A15413">
            <v>87379</v>
          </cell>
          <cell r="B15413" t="str">
            <v>ARGAMASSA TRAÇO 1:5 (CIMENTO E AREIA GROSSA) COM ADIÇÃO DE EMULSÃO POL</v>
          </cell>
          <cell r="C15413" t="str">
            <v>M3</v>
          </cell>
          <cell r="D15413" t="str">
            <v>CR</v>
          </cell>
          <cell r="E15413">
            <v>1866.47</v>
          </cell>
        </row>
        <row r="15414">
          <cell r="A15414" t="str">
            <v>IMÉRICA PA</v>
          </cell>
          <cell r="B15414" t="str">
            <v>RA CHAPISCO ROLADO, PREPARO MANUAL. AF_06/2014</v>
          </cell>
        </row>
        <row r="15415">
          <cell r="A15415">
            <v>87380</v>
          </cell>
          <cell r="B15415" t="str">
            <v>ARGAMASSA TRAÇO 1:3 (CIMENTO E AREIA GROSSA) COM ADIÇÃO DE EMULSÃO POL</v>
          </cell>
          <cell r="C15415" t="str">
            <v>M3</v>
          </cell>
          <cell r="D15415" t="str">
            <v>CR</v>
          </cell>
          <cell r="E15415">
            <v>1917.4</v>
          </cell>
        </row>
        <row r="15416">
          <cell r="A15416" t="str">
            <v>IMÉRICA PA</v>
          </cell>
          <cell r="B15416" t="str">
            <v>RA CHAPISCO ROLADO, PREPARO MANUAL. AF_06/2014</v>
          </cell>
        </row>
        <row r="15417">
          <cell r="A15417">
            <v>87381</v>
          </cell>
          <cell r="B15417" t="str">
            <v>ARGAMASSA TRAÇO 1:4 (CIMENTO E AREIA GROSSA) COM ADIÇÃO DE EMULSÃO POL</v>
          </cell>
          <cell r="C15417" t="str">
            <v>M3</v>
          </cell>
          <cell r="D15417" t="str">
            <v>CR</v>
          </cell>
          <cell r="E15417">
            <v>1887.48</v>
          </cell>
        </row>
        <row r="15418">
          <cell r="A15418" t="str">
            <v>IMÉRICA PA</v>
          </cell>
          <cell r="B15418" t="str">
            <v>RA CHAPISCO ROLADO, PREPARO MANUAL. AF_06/2014</v>
          </cell>
        </row>
        <row r="15419">
          <cell r="A15419">
            <v>87382</v>
          </cell>
          <cell r="B15419" t="str">
            <v>ARGAMASSA INDUSTRIALIZADA MULTIUSO PARA REVESTIMENTOS E ASSENTAMENTO D</v>
          </cell>
          <cell r="C15419" t="str">
            <v>M3</v>
          </cell>
          <cell r="D15419" t="str">
            <v>CR</v>
          </cell>
          <cell r="E15419">
            <v>892.92</v>
          </cell>
        </row>
        <row r="15420">
          <cell r="A15420" t="str">
            <v>A ALVENARI</v>
          </cell>
          <cell r="B15420" t="str">
            <v>A, PREPARO COM MISTURADOR DE EIXO HORIZONTAL DE 160 KG. AF_0</v>
          </cell>
        </row>
        <row r="15421">
          <cell r="A15421">
            <v>41791</v>
          </cell>
        </row>
        <row r="15422">
          <cell r="A15422">
            <v>87383</v>
          </cell>
          <cell r="B15422" t="str">
            <v>ARGAMASSA INDUSTRIALIZADA MULTIUSO PARA REVESTIMENTOS E ASSENTAMENTO D</v>
          </cell>
          <cell r="C15422" t="str">
            <v>M3</v>
          </cell>
          <cell r="D15422" t="str">
            <v>CR</v>
          </cell>
          <cell r="E15422">
            <v>890.64</v>
          </cell>
        </row>
        <row r="15423">
          <cell r="A15423" t="str">
            <v>A ALVENARI</v>
          </cell>
          <cell r="B15423" t="str">
            <v>A, PREPARO COM MISTURADOR DE EIXO HORIZONTAL DE 300 KG. AF_0</v>
          </cell>
        </row>
        <row r="15424">
          <cell r="A15424">
            <v>41791</v>
          </cell>
        </row>
        <row r="15425">
          <cell r="A15425" t="str">
            <v>SINAPI - S</v>
          </cell>
          <cell r="B15425" t="str">
            <v>ISTEMA NACIONAL DE PESQUISA DE CUSTOS E ÍNDICES DA CONSTRUÇÃO CIVIL</v>
          </cell>
        </row>
        <row r="15426">
          <cell r="A15426" t="str">
            <v>PCI.817.01</v>
          </cell>
          <cell r="B15426" t="e">
            <v>#NAME?</v>
          </cell>
          <cell r="D15426" t="str">
            <v>EM</v>
          </cell>
          <cell r="E15426" t="str">
            <v>06/2016 AS 13:04:4</v>
          </cell>
        </row>
        <row r="15427">
          <cell r="D15427" t="str">
            <v>TA</v>
          </cell>
          <cell r="E15427" t="str">
            <v>TÉCNICA: 13/06/20</v>
          </cell>
        </row>
        <row r="15428">
          <cell r="A15428" t="str">
            <v>ENCARGOS S</v>
          </cell>
          <cell r="B15428" t="str">
            <v>OCIAIS DESONERADOS: 90,80%(HORA)   52,84%(MÊS)</v>
          </cell>
        </row>
        <row r="15429">
          <cell r="A15429" t="str">
            <v>ABRANGÊNCI</v>
          </cell>
          <cell r="B15429" t="str">
            <v>A : NACIONAL                                              LOCALIDADE  : BELO</v>
          </cell>
          <cell r="C15429" t="str">
            <v>HORI</v>
          </cell>
        </row>
        <row r="15430">
          <cell r="A15430" t="str">
            <v>REF.COLETA</v>
          </cell>
          <cell r="B15430" t="str">
            <v>: MEDIANO</v>
          </cell>
          <cell r="D15430" t="str">
            <v>TA</v>
          </cell>
          <cell r="E15430" t="str">
            <v>: 05/2016</v>
          </cell>
        </row>
        <row r="15431">
          <cell r="A15431" t="str">
            <v>CÓDIGO</v>
          </cell>
          <cell r="B15431" t="str">
            <v>|D E S C R I Ç Ã O                                                   |UN</v>
          </cell>
          <cell r="C15431" t="str">
            <v>IDADE</v>
          </cell>
          <cell r="D15431" t="str">
            <v>DE</v>
          </cell>
          <cell r="E15431" t="str">
            <v>|CUSTO TOTA</v>
          </cell>
        </row>
        <row r="15432">
          <cell r="A15432" t="str">
            <v>VÍNCULO...</v>
          </cell>
          <cell r="B15432" t="str">
            <v>..: CAIXA REFERENCIAL</v>
          </cell>
        </row>
        <row r="15433">
          <cell r="A15433">
            <v>87384</v>
          </cell>
          <cell r="B15433" t="str">
            <v>ARGAMASSA INDUSTRIALIZADA MULTIUSO PARA REVESTIMENTOS E ASSENTAMENTO D</v>
          </cell>
          <cell r="C15433" t="str">
            <v>M3</v>
          </cell>
          <cell r="D15433" t="str">
            <v>CR</v>
          </cell>
          <cell r="E15433">
            <v>886.78</v>
          </cell>
        </row>
        <row r="15434">
          <cell r="A15434" t="str">
            <v>A ALVENARI</v>
          </cell>
          <cell r="B15434" t="str">
            <v>A, PREPARO COM MISTURADOR DE EIXO HORIZONTAL DE 600 KG. AF_0</v>
          </cell>
        </row>
        <row r="15435">
          <cell r="A15435">
            <v>41791</v>
          </cell>
        </row>
        <row r="15436">
          <cell r="A15436">
            <v>87385</v>
          </cell>
          <cell r="B15436" t="str">
            <v>ARGAMASSA PRONTA PARA CONTRAPISO, PREPARO COM MISTURADOR DE EIXO HORIZ</v>
          </cell>
          <cell r="C15436" t="str">
            <v>M3</v>
          </cell>
          <cell r="D15436" t="str">
            <v>CR</v>
          </cell>
          <cell r="E15436">
            <v>1159.76</v>
          </cell>
        </row>
        <row r="15437">
          <cell r="A15437" t="str">
            <v>ONTAL DE 1</v>
          </cell>
          <cell r="B15437" t="str">
            <v>60 KG. AF_06/2014</v>
          </cell>
        </row>
        <row r="15438">
          <cell r="A15438">
            <v>87386</v>
          </cell>
          <cell r="B15438" t="str">
            <v>ARGAMASSA PRONTA PARA CONTRAPISO, PREPARO COM MISTURADOR DE EIXO HORIZ</v>
          </cell>
          <cell r="C15438" t="str">
            <v>M3</v>
          </cell>
          <cell r="D15438" t="str">
            <v>CR</v>
          </cell>
          <cell r="E15438">
            <v>1156.5999999999999</v>
          </cell>
        </row>
        <row r="15439">
          <cell r="A15439" t="str">
            <v>ONTAL DE 3</v>
          </cell>
          <cell r="B15439" t="str">
            <v>00 KG. AF_06/2014</v>
          </cell>
        </row>
        <row r="15440">
          <cell r="A15440">
            <v>87387</v>
          </cell>
          <cell r="B15440" t="str">
            <v>ARGAMASSA PRONTA PARA CONTRAPISO, PREPARO COM MISTURADOR DE EIXO HORIZ</v>
          </cell>
          <cell r="C15440" t="str">
            <v>M3</v>
          </cell>
          <cell r="D15440" t="str">
            <v>CR</v>
          </cell>
          <cell r="E15440">
            <v>1155.02</v>
          </cell>
        </row>
        <row r="15441">
          <cell r="A15441" t="str">
            <v>ONTAL DE 6</v>
          </cell>
          <cell r="B15441" t="str">
            <v>00 KG. AF_06/2014</v>
          </cell>
        </row>
        <row r="15442">
          <cell r="A15442">
            <v>87388</v>
          </cell>
          <cell r="B15442" t="str">
            <v>ARGAMASSA PARA REVESTIMENTO DECORATIVO MONOCAMADA (MONOCAPA), PREPARO</v>
          </cell>
          <cell r="C15442" t="str">
            <v>M3</v>
          </cell>
          <cell r="D15442" t="str">
            <v>CR</v>
          </cell>
          <cell r="E15442">
            <v>2711.65</v>
          </cell>
        </row>
        <row r="15443">
          <cell r="A15443" t="str">
            <v>COM MISTUR</v>
          </cell>
          <cell r="B15443" t="str">
            <v>ADOR DE EIXO HORIZONTAL DE 160 KG. AF_06/2014</v>
          </cell>
        </row>
        <row r="15444">
          <cell r="A15444">
            <v>87389</v>
          </cell>
          <cell r="B15444" t="str">
            <v>ARGAMASSA PARA REVESTIMENTO DECORATIVO MONOCAMADA (MONOCAPA), PREPARO</v>
          </cell>
          <cell r="C15444" t="str">
            <v>M3</v>
          </cell>
          <cell r="D15444" t="str">
            <v>CR</v>
          </cell>
          <cell r="E15444">
            <v>2724</v>
          </cell>
        </row>
        <row r="15445">
          <cell r="A15445" t="str">
            <v>COM MISTUR</v>
          </cell>
          <cell r="B15445" t="str">
            <v>ADOR DE EIXO HORIZONTAL DE 300 KG. AF_06/2014</v>
          </cell>
        </row>
        <row r="15446">
          <cell r="A15446">
            <v>87390</v>
          </cell>
          <cell r="B15446" t="str">
            <v>ARGAMASSA PARA REVESTIMENTO DECORATIVO MONOCAMADA (MONOCAPA), PREPARO</v>
          </cell>
          <cell r="C15446" t="str">
            <v>M3</v>
          </cell>
          <cell r="D15446" t="str">
            <v>CR</v>
          </cell>
          <cell r="E15446">
            <v>2731.3</v>
          </cell>
        </row>
        <row r="15447">
          <cell r="A15447" t="str">
            <v>COM MISTUR</v>
          </cell>
          <cell r="B15447" t="str">
            <v>ADOR DE EIXO HORIZONTAL DE 600 KG. AF_06/2014</v>
          </cell>
        </row>
        <row r="15448">
          <cell r="A15448">
            <v>87391</v>
          </cell>
          <cell r="B15448" t="str">
            <v>ARGAMASSA INDUSTRIALIZADA PARA CHAPISCO ROLADO, PREPARO COM MISTURADOR</v>
          </cell>
          <cell r="C15448" t="str">
            <v>M3</v>
          </cell>
          <cell r="D15448" t="str">
            <v>CR</v>
          </cell>
          <cell r="E15448">
            <v>4304.1400000000003</v>
          </cell>
        </row>
        <row r="15449">
          <cell r="A15449" t="str">
            <v>DE EIXO HO</v>
          </cell>
          <cell r="B15449" t="str">
            <v>RIZONTAL DE 160 KG. AF_06/2014</v>
          </cell>
        </row>
        <row r="15450">
          <cell r="A15450">
            <v>87393</v>
          </cell>
          <cell r="B15450" t="str">
            <v>ARGAMASSA INDUSTRIALIZADA PARA CHAPISCO ROLADO, PREPARO COM MISTURADOR</v>
          </cell>
          <cell r="C15450" t="str">
            <v>M3</v>
          </cell>
          <cell r="D15450" t="str">
            <v>CR</v>
          </cell>
          <cell r="E15450">
            <v>4357.33</v>
          </cell>
        </row>
        <row r="15451">
          <cell r="A15451" t="str">
            <v>DE EIXO HO</v>
          </cell>
          <cell r="B15451" t="str">
            <v>RIZONTAL DE 300 KG. AF_06/2014</v>
          </cell>
        </row>
        <row r="15452">
          <cell r="A15452">
            <v>87394</v>
          </cell>
          <cell r="B15452" t="str">
            <v>ARGAMASSA INDUSTRIALIZADA PARA CHAPISCO ROLADO, PREPARO COM MISTURADOR</v>
          </cell>
          <cell r="C15452" t="str">
            <v>M3</v>
          </cell>
          <cell r="D15452" t="str">
            <v>CR</v>
          </cell>
          <cell r="E15452">
            <v>4379.49</v>
          </cell>
        </row>
        <row r="15453">
          <cell r="A15453" t="str">
            <v>DE EIXO HO</v>
          </cell>
          <cell r="B15453" t="str">
            <v>RIZONTAL DE 600 KG. AF_06/2014</v>
          </cell>
        </row>
        <row r="15454">
          <cell r="A15454">
            <v>87395</v>
          </cell>
          <cell r="B15454" t="str">
            <v>ARGAMASSA INDUSTRIALIZADA PARA CHAPISCO COLANTE, PREPARO COM MISTURADO</v>
          </cell>
          <cell r="C15454" t="str">
            <v>M3</v>
          </cell>
          <cell r="D15454" t="str">
            <v>CR</v>
          </cell>
          <cell r="E15454">
            <v>3379.91</v>
          </cell>
        </row>
        <row r="15455">
          <cell r="A15455" t="str">
            <v>R DE EIXO</v>
          </cell>
          <cell r="B15455" t="str">
            <v>HORIZONTAL DE 160 KG. AF_06/2014</v>
          </cell>
        </row>
        <row r="15456">
          <cell r="A15456">
            <v>87396</v>
          </cell>
          <cell r="B15456" t="str">
            <v>ARGAMASSA INDUSTRIALIZADA PARA CHAPISCO COLANTE, PREPARO COM MISTURADO</v>
          </cell>
          <cell r="C15456" t="str">
            <v>M3</v>
          </cell>
          <cell r="D15456" t="str">
            <v>CR</v>
          </cell>
          <cell r="E15456">
            <v>3420.01</v>
          </cell>
        </row>
        <row r="15457">
          <cell r="A15457" t="str">
            <v>R DE EIXO</v>
          </cell>
          <cell r="B15457" t="str">
            <v>HORIZONTAL DE 300 KG. AF_06/2014</v>
          </cell>
        </row>
        <row r="15458">
          <cell r="A15458">
            <v>87397</v>
          </cell>
          <cell r="B15458" t="str">
            <v>ARGAMASSA INDUSTRIALIZADA PARA CHAPISCO COLANTE, PREPARO COM MISTURADO</v>
          </cell>
          <cell r="C15458" t="str">
            <v>M3</v>
          </cell>
          <cell r="D15458" t="str">
            <v>CR</v>
          </cell>
          <cell r="E15458">
            <v>3433.14</v>
          </cell>
        </row>
        <row r="15459">
          <cell r="A15459" t="str">
            <v>R DE EIXO</v>
          </cell>
          <cell r="B15459" t="str">
            <v>HORIZONTAL DE 600 KG. AF_06/2014</v>
          </cell>
        </row>
        <row r="15460">
          <cell r="A15460">
            <v>87398</v>
          </cell>
          <cell r="B15460" t="str">
            <v>ARGAMASSA INDUSTRIALIZADA MULTIUSO PARA REVESTIMENTOS E ASSENTAMENTO D</v>
          </cell>
          <cell r="C15460" t="str">
            <v>M3</v>
          </cell>
          <cell r="D15460" t="str">
            <v>CR</v>
          </cell>
          <cell r="E15460">
            <v>1006.22</v>
          </cell>
        </row>
        <row r="15461">
          <cell r="A15461" t="str">
            <v>SINAPI - S</v>
          </cell>
          <cell r="B15461" t="str">
            <v>ISTEMA NACIONAL DE PESQUISA DE CUSTOS E ÍNDICES DA CONSTRUÇÃO CIVIL</v>
          </cell>
        </row>
        <row r="15462">
          <cell r="A15462" t="str">
            <v>PCI.817.01</v>
          </cell>
          <cell r="B15462" t="e">
            <v>#NAME?</v>
          </cell>
          <cell r="D15462" t="str">
            <v>EM</v>
          </cell>
          <cell r="E15462" t="str">
            <v>06/2016 AS 13:04:4</v>
          </cell>
        </row>
        <row r="15463">
          <cell r="D15463" t="str">
            <v>TA</v>
          </cell>
          <cell r="E15463" t="str">
            <v>TÉCNICA: 13/06/20</v>
          </cell>
        </row>
        <row r="15464">
          <cell r="A15464" t="str">
            <v>ENCARGOS S</v>
          </cell>
          <cell r="B15464" t="str">
            <v>OCIAIS DESONERADOS: 90,80%(HORA)   52,84%(MÊS)</v>
          </cell>
        </row>
        <row r="15465">
          <cell r="A15465" t="str">
            <v>ABRANGÊNCI</v>
          </cell>
          <cell r="B15465" t="str">
            <v>A : NACIONAL                                              LOCALIDADE  : BELO</v>
          </cell>
          <cell r="C15465" t="str">
            <v>HORI</v>
          </cell>
        </row>
        <row r="15466">
          <cell r="A15466" t="str">
            <v>REF.COLETA</v>
          </cell>
          <cell r="B15466" t="str">
            <v>: MEDIANO</v>
          </cell>
          <cell r="D15466" t="str">
            <v>TA</v>
          </cell>
          <cell r="E15466" t="str">
            <v>: 05/2016</v>
          </cell>
        </row>
        <row r="15467">
          <cell r="A15467" t="str">
            <v>CÓDIGO</v>
          </cell>
          <cell r="B15467" t="str">
            <v>|D E S C R I Ç Ã O                                                   |UN</v>
          </cell>
          <cell r="C15467" t="str">
            <v>IDADE</v>
          </cell>
          <cell r="D15467" t="str">
            <v>DE</v>
          </cell>
          <cell r="E15467" t="str">
            <v>|CUSTO TOTA</v>
          </cell>
        </row>
        <row r="15468">
          <cell r="A15468" t="str">
            <v>VÍNCULO...</v>
          </cell>
          <cell r="B15468" t="str">
            <v>..: CAIXA REFERENCIAL</v>
          </cell>
        </row>
        <row r="15469">
          <cell r="A15469" t="str">
            <v>A ALVENARI</v>
          </cell>
          <cell r="B15469" t="str">
            <v>A, PREPARO MANUAL. AF_06/2014</v>
          </cell>
        </row>
        <row r="15470">
          <cell r="A15470">
            <v>87399</v>
          </cell>
          <cell r="B15470" t="str">
            <v>ARGAMASSA PRONTA PARA CONTRAPISO, PREPARO MANUAL. AF_06/2014</v>
          </cell>
          <cell r="C15470" t="str">
            <v>M3</v>
          </cell>
          <cell r="D15470" t="str">
            <v>CR</v>
          </cell>
          <cell r="E15470">
            <v>1282.69</v>
          </cell>
        </row>
        <row r="15471">
          <cell r="A15471">
            <v>87401</v>
          </cell>
          <cell r="B15471" t="str">
            <v>ARGAMASSA INDUSTRIALIZADA PARA CHAPISCO ROLADO, PREPARO MANUAL. AF_06/</v>
          </cell>
          <cell r="C15471" t="str">
            <v>M3</v>
          </cell>
          <cell r="D15471" t="str">
            <v>CR</v>
          </cell>
          <cell r="E15471">
            <v>4494.82</v>
          </cell>
        </row>
        <row r="15472">
          <cell r="A15472">
            <v>2014</v>
          </cell>
        </row>
        <row r="15473">
          <cell r="A15473">
            <v>87402</v>
          </cell>
          <cell r="B15473" t="str">
            <v>ARGAMASSA INDUSTRIALIZADA PARA CHAPISCO COLANTE, PREPARO MANUAL. AF_06</v>
          </cell>
          <cell r="C15473" t="str">
            <v>M3</v>
          </cell>
          <cell r="D15473" t="str">
            <v>CR</v>
          </cell>
          <cell r="E15473">
            <v>3562.82</v>
          </cell>
        </row>
        <row r="15474">
          <cell r="A15474" t="str">
            <v>/2014</v>
          </cell>
        </row>
        <row r="15475">
          <cell r="A15475">
            <v>87404</v>
          </cell>
          <cell r="B15475" t="str">
            <v>ARGAMASSA PARA REVESTIMENTO DECORATIVO MONOCAMADA (MONOCAPA), MISTURA</v>
          </cell>
          <cell r="C15475" t="str">
            <v>M3</v>
          </cell>
          <cell r="D15475" t="str">
            <v>CR</v>
          </cell>
          <cell r="E15475">
            <v>2811.21</v>
          </cell>
        </row>
        <row r="15476">
          <cell r="A15476" t="str">
            <v>E PROJEÇÃO</v>
          </cell>
          <cell r="B15476" t="str">
            <v>DE 1,5 M3/H DE ARGAMASSA. AF_06/2014</v>
          </cell>
        </row>
        <row r="15477">
          <cell r="A15477">
            <v>87405</v>
          </cell>
          <cell r="B15477" t="str">
            <v>ARGAMASSA PARA REVESTIMENTO DECORATIVO MONOCAMADA (MONOCAPA), MISTURA</v>
          </cell>
          <cell r="C15477" t="str">
            <v>M3</v>
          </cell>
          <cell r="D15477" t="str">
            <v>CR</v>
          </cell>
          <cell r="E15477">
            <v>2816.81</v>
          </cell>
        </row>
        <row r="15478">
          <cell r="A15478" t="str">
            <v>E PROJEÇÃO</v>
          </cell>
          <cell r="B15478" t="str">
            <v>DE 2 M3/H DE ARGAMASSA. AF_06/2014</v>
          </cell>
        </row>
        <row r="15479">
          <cell r="A15479">
            <v>87407</v>
          </cell>
          <cell r="B15479" t="str">
            <v>ARGAMASSA INDUSTRIALIZADA PARA REVESTIMENTOS, MISTURA E PROJEÇÃO DE 1,</v>
          </cell>
          <cell r="C15479" t="str">
            <v>M3</v>
          </cell>
          <cell r="D15479" t="str">
            <v>CR</v>
          </cell>
          <cell r="E15479">
            <v>908.65</v>
          </cell>
        </row>
        <row r="15480">
          <cell r="A15480" t="str">
            <v>5 M³/H DE</v>
          </cell>
          <cell r="B15480" t="str">
            <v>ARGAMASSA. AF_06/2014</v>
          </cell>
        </row>
        <row r="15481">
          <cell r="A15481">
            <v>87408</v>
          </cell>
          <cell r="B15481" t="str">
            <v>ARGAMASSA INDUSTRIALIZADA PARA REVESTIMENTOS, MISTURA E PROJEÇÃO DE 2</v>
          </cell>
          <cell r="C15481" t="str">
            <v>M3</v>
          </cell>
          <cell r="D15481" t="str">
            <v>CR</v>
          </cell>
          <cell r="E15481">
            <v>900.77</v>
          </cell>
        </row>
        <row r="15482">
          <cell r="A15482" t="str">
            <v>M³/H DE AR</v>
          </cell>
          <cell r="B15482" t="str">
            <v>GAMASSA. AF_06/2014</v>
          </cell>
        </row>
        <row r="15483">
          <cell r="A15483">
            <v>87410</v>
          </cell>
          <cell r="B15483" t="str">
            <v>ARGAMASSA À BASE DE GESSO, MISTURA E PROJEÇÃO DE 1,5 M³/H DE ARGAMASSA</v>
          </cell>
          <cell r="C15483" t="str">
            <v>M3</v>
          </cell>
          <cell r="D15483" t="str">
            <v>CR</v>
          </cell>
          <cell r="E15483">
            <v>774.03</v>
          </cell>
        </row>
        <row r="15484">
          <cell r="A15484" t="str">
            <v>. AF_06/20</v>
          </cell>
          <cell r="B15484">
            <v>14</v>
          </cell>
        </row>
        <row r="15485">
          <cell r="A15485">
            <v>88626</v>
          </cell>
          <cell r="B15485" t="str">
            <v>ARGAMASSA TRAÇO 1:0,5:4,5 (CIMENTO, CAL E AREIA MÉDIA), PREPARO MECÂNI</v>
          </cell>
          <cell r="C15485" t="str">
            <v>M3</v>
          </cell>
          <cell r="D15485" t="str">
            <v>CR</v>
          </cell>
          <cell r="E15485">
            <v>299.48</v>
          </cell>
        </row>
        <row r="15486">
          <cell r="A15486" t="str">
            <v>CO COM BET</v>
          </cell>
          <cell r="B15486" t="str">
            <v>ONEIRA 400 L. AF_08/2014</v>
          </cell>
        </row>
        <row r="15487">
          <cell r="A15487">
            <v>88627</v>
          </cell>
          <cell r="B15487" t="str">
            <v>ARGAMASSA TRAÇO 1:0,5:4,5 (CIMENTO, CAL E AREIA MÉDIA) PARA ASSENTAMEN</v>
          </cell>
          <cell r="C15487" t="str">
            <v>M3</v>
          </cell>
          <cell r="D15487" t="str">
            <v>CR</v>
          </cell>
          <cell r="E15487">
            <v>351.36</v>
          </cell>
        </row>
        <row r="15488">
          <cell r="A15488" t="str">
            <v>TO DE ALVE</v>
          </cell>
          <cell r="B15488" t="str">
            <v>NARIA, PREPARO MANUAL. AF_08/2014</v>
          </cell>
        </row>
        <row r="15489">
          <cell r="A15489">
            <v>88628</v>
          </cell>
          <cell r="B15489" t="str">
            <v>ARGAMASSA TRAÇO 1:3 (CIMENTO E AREIA MÉDIA), PREPARO MECÂNICO COM BETO</v>
          </cell>
          <cell r="C15489" t="str">
            <v>M3</v>
          </cell>
          <cell r="D15489" t="str">
            <v>CR</v>
          </cell>
          <cell r="E15489">
            <v>312.10000000000002</v>
          </cell>
        </row>
        <row r="15490">
          <cell r="A15490" t="str">
            <v>NEIRA 400</v>
          </cell>
          <cell r="B15490" t="str">
            <v>L. AF_08/2014</v>
          </cell>
        </row>
        <row r="15491">
          <cell r="A15491">
            <v>88629</v>
          </cell>
          <cell r="B15491" t="str">
            <v>ARGAMASSA TRAÇO 1:3 (CIMENTO E AREIA MÉDIA), PREPARO MANUAL. AF_08/201</v>
          </cell>
          <cell r="C15491" t="str">
            <v>M3</v>
          </cell>
          <cell r="D15491" t="str">
            <v>CR</v>
          </cell>
          <cell r="E15491">
            <v>366.98</v>
          </cell>
        </row>
        <row r="15492">
          <cell r="A15492">
            <v>4</v>
          </cell>
        </row>
        <row r="15493">
          <cell r="A15493">
            <v>88630</v>
          </cell>
          <cell r="B15493" t="str">
            <v>ARGAMASSA TRAÇO 1:4 (CIMENTO E AREIA MÉDIA), PREPARO MECÂNICO COM BETO</v>
          </cell>
          <cell r="C15493" t="str">
            <v>M3</v>
          </cell>
          <cell r="D15493" t="str">
            <v>CR</v>
          </cell>
          <cell r="E15493">
            <v>276.38</v>
          </cell>
        </row>
        <row r="15494">
          <cell r="A15494" t="str">
            <v>NEIRA 400</v>
          </cell>
          <cell r="B15494" t="str">
            <v>L. AF_08/2014</v>
          </cell>
        </row>
        <row r="15495">
          <cell r="A15495">
            <v>88631</v>
          </cell>
          <cell r="B15495" t="str">
            <v>ARGAMASSA TRAÇO 1:4 (CIMENTO E AREIA MÉDIA), PREPARO MANUAL. AF_08/201</v>
          </cell>
          <cell r="C15495" t="str">
            <v>M3</v>
          </cell>
          <cell r="D15495" t="str">
            <v>CR</v>
          </cell>
          <cell r="E15495">
            <v>333.13</v>
          </cell>
        </row>
        <row r="15496">
          <cell r="A15496">
            <v>4</v>
          </cell>
        </row>
        <row r="15497">
          <cell r="A15497" t="str">
            <v>SINAPI - S</v>
          </cell>
          <cell r="B15497" t="str">
            <v>ISTEMA NACIONAL DE PESQUISA DE CUSTOS E ÍNDICES DA CONSTRUÇÃO CIVIL</v>
          </cell>
        </row>
        <row r="15498">
          <cell r="A15498" t="str">
            <v>PCI.817.01</v>
          </cell>
          <cell r="B15498" t="e">
            <v>#NAME?</v>
          </cell>
          <cell r="D15498" t="str">
            <v>EM</v>
          </cell>
          <cell r="E15498" t="str">
            <v>06/2016 AS 13:04:4</v>
          </cell>
        </row>
        <row r="15499">
          <cell r="D15499" t="str">
            <v>TA</v>
          </cell>
          <cell r="E15499" t="str">
            <v>TÉCNICA: 13/06/20</v>
          </cell>
        </row>
        <row r="15500">
          <cell r="A15500" t="str">
            <v>ENCARGOS S</v>
          </cell>
          <cell r="B15500" t="str">
            <v>OCIAIS DESONERADOS: 90,80%(HORA)   52,84%(MÊS)</v>
          </cell>
        </row>
        <row r="15501">
          <cell r="A15501" t="str">
            <v>ABRANGÊNCI</v>
          </cell>
          <cell r="B15501" t="str">
            <v>A : NACIONAL                                              LOCALIDADE  : BELO</v>
          </cell>
          <cell r="C15501" t="str">
            <v>HORI</v>
          </cell>
        </row>
        <row r="15502">
          <cell r="A15502" t="str">
            <v>REF.COLETA</v>
          </cell>
          <cell r="B15502" t="str">
            <v>: MEDIANO</v>
          </cell>
          <cell r="D15502" t="str">
            <v>TA</v>
          </cell>
          <cell r="E15502" t="str">
            <v>: 05/2016</v>
          </cell>
        </row>
        <row r="15503">
          <cell r="A15503" t="str">
            <v>CÓDIGO</v>
          </cell>
          <cell r="B15503" t="str">
            <v>|D E S C R I Ç Ã O                                                   |UN</v>
          </cell>
          <cell r="C15503" t="str">
            <v>IDADE</v>
          </cell>
          <cell r="D15503" t="str">
            <v>DE</v>
          </cell>
          <cell r="E15503" t="str">
            <v>|CUSTO TOTA</v>
          </cell>
        </row>
        <row r="15504">
          <cell r="A15504" t="str">
            <v>VÍNCULO...</v>
          </cell>
          <cell r="B15504" t="str">
            <v>..: CAIXA REFERENCIAL</v>
          </cell>
        </row>
        <row r="15505">
          <cell r="A15505">
            <v>88715</v>
          </cell>
          <cell r="B15505" t="str">
            <v>ARGAMASSA TRAÇO 1:2:9 (CIMENTO, CAL E AREIA MÉDIA) PARA EMBOÇO/MASSA Ú</v>
          </cell>
          <cell r="C15505" t="str">
            <v>M3</v>
          </cell>
          <cell r="D15505" t="str">
            <v>CR</v>
          </cell>
          <cell r="E15505">
            <v>301.83</v>
          </cell>
        </row>
        <row r="15506">
          <cell r="A15506" t="str">
            <v>NICA/ASSEN</v>
          </cell>
          <cell r="B15506" t="str">
            <v>TAMENTO DE ALVENARIA DE VEDAÇÃO, PREPARO MECÂNICO COM BETONE</v>
          </cell>
        </row>
        <row r="15507">
          <cell r="A15507" t="str">
            <v>IRA 400 L.</v>
          </cell>
          <cell r="B15507" t="str">
            <v>AF_09/2014</v>
          </cell>
        </row>
        <row r="15508">
          <cell r="A15508">
            <v>211</v>
          </cell>
          <cell r="B15508" t="str">
            <v>CARGA, DESCARGA E TRANSPORTE DE MATERIAIS</v>
          </cell>
        </row>
        <row r="15509">
          <cell r="A15509">
            <v>73901</v>
          </cell>
          <cell r="B15509" t="str">
            <v>TRANSPORTE VERTICAL</v>
          </cell>
        </row>
        <row r="15510">
          <cell r="A15510" t="str">
            <v>73901/001</v>
          </cell>
          <cell r="B15510" t="str">
            <v>TRANSPORTE VERTICAL MANUAL DE MATERIAIS DIVERSOS A 1ª LAJE</v>
          </cell>
          <cell r="C15510" t="str">
            <v>M3</v>
          </cell>
          <cell r="D15510" t="str">
            <v>CR</v>
          </cell>
          <cell r="E15510">
            <v>19.97</v>
          </cell>
        </row>
        <row r="15511">
          <cell r="A15511" t="str">
            <v>73901/002</v>
          </cell>
          <cell r="B15511" t="str">
            <v>TRANSPORTE VERTICAL MANUAL DE MATERIAIS DIVERSOS A 2ª LAJE</v>
          </cell>
          <cell r="C15511" t="str">
            <v>M3</v>
          </cell>
          <cell r="D15511" t="str">
            <v>CR</v>
          </cell>
          <cell r="E15511">
            <v>47.95</v>
          </cell>
        </row>
        <row r="15512">
          <cell r="A15512" t="str">
            <v>73901/003</v>
          </cell>
          <cell r="B15512" t="str">
            <v>TRANSPORTE VERTICAL MANUAL DE MATERIAIS DIVERSOS A 1ª LAJE</v>
          </cell>
          <cell r="C15512" t="str">
            <v>T</v>
          </cell>
          <cell r="D15512" t="str">
            <v>CR</v>
          </cell>
          <cell r="E15512">
            <v>39.950000000000003</v>
          </cell>
        </row>
        <row r="15513">
          <cell r="A15513" t="str">
            <v>73901/004</v>
          </cell>
          <cell r="B15513" t="str">
            <v>TRANSPORTE VERTICAL MANUAL DE MATERIAIS DIVERSOS A 2ª LAJE</v>
          </cell>
          <cell r="C15513" t="str">
            <v>T</v>
          </cell>
          <cell r="D15513" t="str">
            <v>CR</v>
          </cell>
          <cell r="E15513">
            <v>66.209999999999994</v>
          </cell>
        </row>
        <row r="15514">
          <cell r="A15514">
            <v>74023</v>
          </cell>
          <cell r="B15514" t="str">
            <v>TRANSPORTE HORIZONTAL MANUAL</v>
          </cell>
        </row>
        <row r="15515">
          <cell r="A15515" t="str">
            <v>74023/001</v>
          </cell>
          <cell r="B15515" t="str">
            <v>TRANSPORTE HORIZONTAL DE MATERIAIS DIVERSOS A 30M</v>
          </cell>
          <cell r="C15515" t="str">
            <v>M3</v>
          </cell>
          <cell r="D15515" t="str">
            <v>CR</v>
          </cell>
          <cell r="E15515">
            <v>27.4</v>
          </cell>
        </row>
        <row r="15516">
          <cell r="A15516" t="str">
            <v>74023/002</v>
          </cell>
          <cell r="B15516" t="str">
            <v>TRANSPORTE HORIZONTAL DE MATERIAIS DIVERSOS A 40M</v>
          </cell>
          <cell r="C15516" t="str">
            <v>M3</v>
          </cell>
          <cell r="D15516" t="str">
            <v>CR</v>
          </cell>
          <cell r="E15516">
            <v>30.82</v>
          </cell>
        </row>
        <row r="15517">
          <cell r="A15517" t="str">
            <v>74023/003</v>
          </cell>
          <cell r="B15517" t="str">
            <v>TRANSPORTE HORIZONTAL DE MATERIAIS DIVERSOS A 50M</v>
          </cell>
          <cell r="C15517" t="str">
            <v>M3</v>
          </cell>
          <cell r="D15517" t="str">
            <v>CR</v>
          </cell>
          <cell r="E15517">
            <v>33.1</v>
          </cell>
        </row>
        <row r="15518">
          <cell r="A15518" t="str">
            <v>74023/004</v>
          </cell>
          <cell r="B15518" t="str">
            <v>TRANSPORTE HORIZONTAL DE MATERIAIS DIVERSOS A 60M</v>
          </cell>
          <cell r="C15518" t="str">
            <v>M3</v>
          </cell>
          <cell r="D15518" t="str">
            <v>CR</v>
          </cell>
          <cell r="E15518">
            <v>34.82</v>
          </cell>
        </row>
        <row r="15519">
          <cell r="A15519" t="str">
            <v>74023/005</v>
          </cell>
          <cell r="B15519" t="str">
            <v>TRANSPORTE HORIZONTAL DE MATERIAIS DIVERSOS A 100M</v>
          </cell>
          <cell r="C15519" t="str">
            <v>M3</v>
          </cell>
          <cell r="D15519" t="str">
            <v>CR</v>
          </cell>
          <cell r="E15519">
            <v>45.66</v>
          </cell>
        </row>
        <row r="15520">
          <cell r="A15520">
            <v>88036</v>
          </cell>
          <cell r="B15520" t="str">
            <v>TRANSPORTE HORIZONTAL, MASSA/GRANEL, JERICA 90L, 30M. AF_06/2014</v>
          </cell>
          <cell r="C15520" t="str">
            <v>M3</v>
          </cell>
          <cell r="D15520" t="str">
            <v>CR</v>
          </cell>
          <cell r="E15520">
            <v>19.8</v>
          </cell>
        </row>
        <row r="15521">
          <cell r="A15521">
            <v>88037</v>
          </cell>
          <cell r="B15521" t="str">
            <v>TRANSPORTE HORIZONTAL, MASSA/GRANEL, JERICA 90L, 50M. AF_06/2014</v>
          </cell>
          <cell r="C15521" t="str">
            <v>M3</v>
          </cell>
          <cell r="D15521" t="str">
            <v>CR</v>
          </cell>
          <cell r="E15521">
            <v>27.74</v>
          </cell>
        </row>
        <row r="15522">
          <cell r="A15522">
            <v>88038</v>
          </cell>
          <cell r="B15522" t="str">
            <v>TRANSPORTE HORIZONTAL, MASSA/GRANEL, JERICA 90L, 75M. AF_06/2014</v>
          </cell>
          <cell r="C15522" t="str">
            <v>M3</v>
          </cell>
          <cell r="D15522" t="str">
            <v>CR</v>
          </cell>
          <cell r="E15522">
            <v>37.67</v>
          </cell>
        </row>
        <row r="15523">
          <cell r="A15523">
            <v>88039</v>
          </cell>
          <cell r="B15523" t="str">
            <v>TRANSPORTE HORIZONTAL, MASSA/GRANEL, JERICA 90L, 100M. AF_06/2014</v>
          </cell>
          <cell r="C15523" t="str">
            <v>M3</v>
          </cell>
          <cell r="D15523" t="str">
            <v>CR</v>
          </cell>
          <cell r="E15523">
            <v>47.59</v>
          </cell>
        </row>
        <row r="15524">
          <cell r="A15524">
            <v>88040</v>
          </cell>
          <cell r="B15524" t="str">
            <v>TRANSPORTE HORIZONTAL, MASSA/GRANEL, MINICARREGADEIRA, 30M. AF_06/2014</v>
          </cell>
          <cell r="C15524" t="str">
            <v>M3</v>
          </cell>
          <cell r="D15524" t="str">
            <v>CR</v>
          </cell>
          <cell r="E15524">
            <v>6.08</v>
          </cell>
        </row>
        <row r="15525">
          <cell r="A15525">
            <v>88041</v>
          </cell>
          <cell r="B15525" t="str">
            <v>TRANSPORTE HORIZONTAL, MASSA/GRANEL, MINICARREGADEIRA, 50M. AF_06/2014</v>
          </cell>
          <cell r="C15525" t="str">
            <v>M3</v>
          </cell>
          <cell r="D15525" t="str">
            <v>CR</v>
          </cell>
          <cell r="E15525">
            <v>9.42</v>
          </cell>
        </row>
        <row r="15526">
          <cell r="A15526">
            <v>88042</v>
          </cell>
          <cell r="B15526" t="str">
            <v>TRANSPORTE HORIZONTAL, MASSA/GRANEL, MINICARREGADEIRA, 75M. AF_06/2014</v>
          </cell>
          <cell r="C15526" t="str">
            <v>M3</v>
          </cell>
          <cell r="D15526" t="str">
            <v>CR</v>
          </cell>
          <cell r="E15526">
            <v>13.6</v>
          </cell>
        </row>
        <row r="15527">
          <cell r="A15527">
            <v>88043</v>
          </cell>
          <cell r="B15527" t="str">
            <v>TRANSPORTE HORIZONTAL, MASSA/GRANEL, MINICARREGADEIRA, 100M. AF_06/201</v>
          </cell>
          <cell r="C15527" t="str">
            <v>M3</v>
          </cell>
          <cell r="D15527" t="str">
            <v>CR</v>
          </cell>
          <cell r="E15527">
            <v>17.78</v>
          </cell>
        </row>
        <row r="15528">
          <cell r="A15528">
            <v>4</v>
          </cell>
        </row>
        <row r="15529">
          <cell r="A15529">
            <v>88044</v>
          </cell>
          <cell r="B15529" t="str">
            <v>TRANSPORTE HORIZONTAL, BLOCOS VAZADOS DE CONCRETO OU CERÂMICO 19X19X39</v>
          </cell>
          <cell r="C15529" t="str">
            <v>UN</v>
          </cell>
          <cell r="D15529" t="str">
            <v>CR</v>
          </cell>
          <cell r="E15529">
            <v>0.41</v>
          </cell>
        </row>
        <row r="15530">
          <cell r="A15530" t="str">
            <v>CM, MANUAL</v>
          </cell>
          <cell r="B15530" t="str">
            <v>, 30M. AF_06/2014</v>
          </cell>
        </row>
        <row r="15531">
          <cell r="A15531">
            <v>88045</v>
          </cell>
          <cell r="B15531" t="str">
            <v>TRANSPORTE HORIZONTAL, BLOCOS CERÂMICOS FURADOS NA HORIZONTAL 9X19X19</v>
          </cell>
          <cell r="C15531" t="str">
            <v>UN</v>
          </cell>
          <cell r="D15531" t="str">
            <v>CR</v>
          </cell>
          <cell r="E15531">
            <v>0.2</v>
          </cell>
        </row>
        <row r="15532">
          <cell r="A15532" t="str">
            <v>CM, MANUAL</v>
          </cell>
          <cell r="B15532" t="str">
            <v>, 30M. AF_06/2014</v>
          </cell>
        </row>
        <row r="15533">
          <cell r="A15533" t="str">
            <v>SINAPI - S</v>
          </cell>
          <cell r="B15533" t="str">
            <v>ISTEMA NACIONAL DE PESQUISA DE CUSTOS E ÍNDICES DA CONSTRUÇÃO CIVIL</v>
          </cell>
        </row>
        <row r="15534">
          <cell r="A15534" t="str">
            <v>PCI.817.01</v>
          </cell>
          <cell r="B15534" t="e">
            <v>#NAME?</v>
          </cell>
          <cell r="D15534" t="str">
            <v>EM</v>
          </cell>
          <cell r="E15534" t="str">
            <v>06/2016 AS 13:04:4</v>
          </cell>
        </row>
        <row r="15535">
          <cell r="D15535" t="str">
            <v>TA</v>
          </cell>
          <cell r="E15535" t="str">
            <v>TÉCNICA: 13/06/20</v>
          </cell>
        </row>
        <row r="15536">
          <cell r="A15536" t="str">
            <v>ENCARGOS S</v>
          </cell>
          <cell r="B15536" t="str">
            <v>OCIAIS DESONERADOS: 90,80%(HORA)   52,84%(MÊS)</v>
          </cell>
        </row>
        <row r="15537">
          <cell r="A15537" t="str">
            <v>ABRANGÊNCI</v>
          </cell>
          <cell r="B15537" t="str">
            <v>A : NACIONAL                                              LOCALIDADE  : BELO</v>
          </cell>
          <cell r="C15537" t="str">
            <v>HORI</v>
          </cell>
        </row>
        <row r="15538">
          <cell r="A15538" t="str">
            <v>REF.COLETA</v>
          </cell>
          <cell r="B15538" t="str">
            <v>: MEDIANO</v>
          </cell>
          <cell r="D15538" t="str">
            <v>TA</v>
          </cell>
          <cell r="E15538" t="str">
            <v>: 05/2016</v>
          </cell>
        </row>
        <row r="15539">
          <cell r="A15539" t="str">
            <v>CÓDIGO</v>
          </cell>
          <cell r="B15539" t="str">
            <v>|D E S C R I Ç Ã O                                                   |UN</v>
          </cell>
          <cell r="C15539" t="str">
            <v>IDADE</v>
          </cell>
          <cell r="D15539" t="str">
            <v>DE</v>
          </cell>
          <cell r="E15539" t="str">
            <v>|CUSTO TOTA</v>
          </cell>
        </row>
        <row r="15540">
          <cell r="A15540" t="str">
            <v>VÍNCULO...</v>
          </cell>
          <cell r="B15540" t="str">
            <v>..: CAIXA REFERENCIAL</v>
          </cell>
        </row>
        <row r="15541">
          <cell r="A15541">
            <v>88046</v>
          </cell>
          <cell r="B15541" t="str">
            <v>TRANSPORTE HORIZONTAL, BLOCOS VAZADOS DE CONCRETO OU CERÂMICO 19X19X39</v>
          </cell>
          <cell r="C15541" t="str">
            <v>UN</v>
          </cell>
          <cell r="D15541" t="str">
            <v>CR</v>
          </cell>
          <cell r="E15541">
            <v>0.18</v>
          </cell>
        </row>
        <row r="15542">
          <cell r="A15542" t="str">
            <v>CM, CARRIN</v>
          </cell>
          <cell r="B15542" t="str">
            <v>HO PLATAFORMA, 30M. AF_06/2014</v>
          </cell>
        </row>
        <row r="15543">
          <cell r="A15543">
            <v>88047</v>
          </cell>
          <cell r="B15543" t="str">
            <v>TRANSPORTE HORIZONTAL, BLOCOS CERÂMICOS FURADOS NA HORIZONTAL 9X19X19</v>
          </cell>
          <cell r="C15543" t="str">
            <v>UN</v>
          </cell>
          <cell r="D15543" t="str">
            <v>CR</v>
          </cell>
          <cell r="E15543">
            <v>0.06</v>
          </cell>
        </row>
        <row r="15544">
          <cell r="A15544" t="str">
            <v>CM, CARRIN</v>
          </cell>
          <cell r="B15544" t="str">
            <v>HO PLATAFORMA, 30M. AF_06/2014</v>
          </cell>
        </row>
        <row r="15545">
          <cell r="A15545">
            <v>88048</v>
          </cell>
          <cell r="B15545" t="str">
            <v>TRANSPORTE HORIZONTAL, BLOCOS VAZADOS DE CONCRETO OU CERÂMICO 19X19X39</v>
          </cell>
          <cell r="C15545" t="str">
            <v>UN</v>
          </cell>
          <cell r="D15545" t="str">
            <v>CR</v>
          </cell>
          <cell r="E15545">
            <v>0.23</v>
          </cell>
        </row>
        <row r="15546">
          <cell r="A15546" t="str">
            <v>CM, CARRIN</v>
          </cell>
          <cell r="B15546" t="str">
            <v>HO PLATAFORMA, 50M. AF_06/2014</v>
          </cell>
        </row>
        <row r="15547">
          <cell r="A15547">
            <v>88049</v>
          </cell>
          <cell r="B15547" t="str">
            <v>TRANSPORTE HORIZONTAL, BLOCOS CERÂMICOS FURADOS NA HORIZONTAL 9X19X19</v>
          </cell>
          <cell r="C15547" t="str">
            <v>UN</v>
          </cell>
          <cell r="D15547" t="str">
            <v>CR</v>
          </cell>
          <cell r="E15547">
            <v>0.08</v>
          </cell>
        </row>
        <row r="15548">
          <cell r="A15548" t="str">
            <v>CM, CARRIN</v>
          </cell>
          <cell r="B15548" t="str">
            <v>HO PLATAFORMA, 50M. AF_06/2014</v>
          </cell>
        </row>
        <row r="15549">
          <cell r="A15549">
            <v>88050</v>
          </cell>
          <cell r="B15549" t="str">
            <v>TRANSPORTE HORIZONTAL, BLOCOS VAZADOS DE CONCRETO OU CERÂMICO 19X19X39</v>
          </cell>
          <cell r="C15549" t="str">
            <v>UN</v>
          </cell>
          <cell r="D15549" t="str">
            <v>CR</v>
          </cell>
          <cell r="E15549">
            <v>0.3</v>
          </cell>
        </row>
        <row r="15550">
          <cell r="A15550" t="str">
            <v>CM, CARRIN</v>
          </cell>
          <cell r="B15550" t="str">
            <v>HO PLATAFORMA, 75M. AF_06/2014</v>
          </cell>
        </row>
        <row r="15551">
          <cell r="A15551">
            <v>88051</v>
          </cell>
          <cell r="B15551" t="str">
            <v>TRANSPORTE HORIZONTAL, BLOCOS CERÂMICOS FURADOS NA HORIZONTAL 9X19X19</v>
          </cell>
          <cell r="C15551" t="str">
            <v>UN</v>
          </cell>
          <cell r="D15551" t="str">
            <v>CR</v>
          </cell>
          <cell r="E15551">
            <v>0.09</v>
          </cell>
        </row>
        <row r="15552">
          <cell r="A15552" t="str">
            <v>CM, CARRIN</v>
          </cell>
          <cell r="B15552" t="str">
            <v>HO PLATAFORMA, 75M. AF_06/2014</v>
          </cell>
        </row>
        <row r="15553">
          <cell r="A15553">
            <v>88052</v>
          </cell>
          <cell r="B15553" t="str">
            <v>TRANSPORTE HORIZONTAL, BLOCOS VAZADOS DE CONCRETO OU CERÂMICO 19X19X39</v>
          </cell>
          <cell r="C15553" t="str">
            <v>UN</v>
          </cell>
          <cell r="D15553" t="str">
            <v>CR</v>
          </cell>
          <cell r="E15553">
            <v>0.38</v>
          </cell>
        </row>
        <row r="15554">
          <cell r="A15554" t="str">
            <v>CM, CARRIN</v>
          </cell>
          <cell r="B15554" t="str">
            <v>HO PLATAFORMA, 100M. AF_06/2014</v>
          </cell>
        </row>
        <row r="15555">
          <cell r="A15555">
            <v>88053</v>
          </cell>
          <cell r="B15555" t="str">
            <v>TRANSPORTE HORIZONTAL, BLOCOS CERÂMICOS FURADOS NA HORIZONTAL 9X19X19</v>
          </cell>
          <cell r="C15555" t="str">
            <v>UN</v>
          </cell>
          <cell r="D15555" t="str">
            <v>CR</v>
          </cell>
          <cell r="E15555">
            <v>0.11</v>
          </cell>
        </row>
        <row r="15556">
          <cell r="A15556" t="str">
            <v>CM, CARRIN</v>
          </cell>
          <cell r="B15556" t="str">
            <v>HO PLATAFORMA, 100M. AF_06/2014</v>
          </cell>
        </row>
        <row r="15557">
          <cell r="A15557">
            <v>88054</v>
          </cell>
          <cell r="B15557" t="str">
            <v>TRANSPORTE HORIZONTAL, BLOCOS VAZADOS DE CONCRETO OU CERÂMICO 19X19X39</v>
          </cell>
          <cell r="C15557" t="str">
            <v>UN</v>
          </cell>
          <cell r="D15557" t="str">
            <v>CR</v>
          </cell>
          <cell r="E15557">
            <v>7.0000000000000007E-2</v>
          </cell>
        </row>
        <row r="15558">
          <cell r="A15558" t="str">
            <v>CM, CARRIN</v>
          </cell>
          <cell r="B15558" t="str">
            <v>HO PARA MINI PÁLETES, 30M. AF_06/2014</v>
          </cell>
        </row>
        <row r="15559">
          <cell r="A15559">
            <v>88055</v>
          </cell>
          <cell r="B15559" t="str">
            <v>TRANSPORTE HORIZONTAL, BLOCOS CERÂMICOS FURADOS NA HORIZONTAL 9X19X19</v>
          </cell>
          <cell r="C15559" t="str">
            <v>UN</v>
          </cell>
          <cell r="D15559" t="str">
            <v>CR</v>
          </cell>
          <cell r="E15559">
            <v>0.01</v>
          </cell>
        </row>
        <row r="15560">
          <cell r="A15560" t="str">
            <v>CM, CARRIN</v>
          </cell>
          <cell r="B15560" t="str">
            <v>HO PARA MINI PÁLETES, 30M. AF_06/2014</v>
          </cell>
        </row>
        <row r="15561">
          <cell r="A15561">
            <v>88056</v>
          </cell>
          <cell r="B15561" t="str">
            <v>TRANSPORTE HORIZONTAL, BLOCOS VAZADOS DE CONCRETO OU CERÂMICO 19X19X39</v>
          </cell>
          <cell r="C15561" t="str">
            <v>UN</v>
          </cell>
          <cell r="D15561" t="str">
            <v>CR</v>
          </cell>
          <cell r="E15561">
            <v>0.12</v>
          </cell>
        </row>
        <row r="15562">
          <cell r="A15562" t="str">
            <v>CM, CARRIN</v>
          </cell>
          <cell r="B15562" t="str">
            <v>HO PARA MINI PÁLETES, 50M. AF_06/2014</v>
          </cell>
        </row>
        <row r="15563">
          <cell r="A15563">
            <v>88057</v>
          </cell>
          <cell r="B15563" t="str">
            <v>TRANSPORTE HORIZONTAL, BLOCOS CERÂMICOS FURADOS NA HORIZONTAL 9X19X19</v>
          </cell>
          <cell r="C15563" t="str">
            <v>UN</v>
          </cell>
          <cell r="D15563" t="str">
            <v>CR</v>
          </cell>
          <cell r="E15563">
            <v>0.02</v>
          </cell>
        </row>
        <row r="15564">
          <cell r="A15564" t="str">
            <v>CM, CARRIN</v>
          </cell>
          <cell r="B15564" t="str">
            <v>HO PARA MINI PÁLETES, 50M. AF_06/2014</v>
          </cell>
        </row>
        <row r="15565">
          <cell r="A15565">
            <v>88058</v>
          </cell>
          <cell r="B15565" t="str">
            <v>TRANSPORTE HORIZONTAL, BLOCOS VAZADOS DE CONCRETO OU CERÂMICO 19X19X39</v>
          </cell>
          <cell r="C15565" t="str">
            <v>UN</v>
          </cell>
          <cell r="D15565" t="str">
            <v>CR</v>
          </cell>
          <cell r="E15565">
            <v>0.17</v>
          </cell>
        </row>
        <row r="15566">
          <cell r="A15566" t="str">
            <v>CM, CARRIN</v>
          </cell>
          <cell r="B15566" t="str">
            <v>HO PARA MINI PÁLETES, 75M. AF_06/2014</v>
          </cell>
        </row>
        <row r="15567">
          <cell r="A15567">
            <v>88059</v>
          </cell>
          <cell r="B15567" t="str">
            <v>TRANSPORTE HORIZONTAL, BLOCOS CERÂMICOS FURADOS NA HORIZONTAL 9X19X19</v>
          </cell>
          <cell r="C15567" t="str">
            <v>UN</v>
          </cell>
          <cell r="D15567" t="str">
            <v>CR</v>
          </cell>
          <cell r="E15567">
            <v>0.04</v>
          </cell>
        </row>
        <row r="15568">
          <cell r="A15568" t="str">
            <v>CM, CARRIN</v>
          </cell>
          <cell r="B15568" t="str">
            <v>HO PARA MINI PÁLETES, 75M. AF_06/2014</v>
          </cell>
        </row>
        <row r="15569">
          <cell r="A15569" t="str">
            <v>SINAPI - S</v>
          </cell>
          <cell r="B15569" t="str">
            <v>ISTEMA NACIONAL DE PESQUISA DE CUSTOS E ÍNDICES DA CONSTRUÇÃO CIVIL</v>
          </cell>
        </row>
        <row r="15570">
          <cell r="A15570" t="str">
            <v>PCI.817.01</v>
          </cell>
          <cell r="B15570" t="e">
            <v>#NAME?</v>
          </cell>
          <cell r="D15570" t="str">
            <v>EM</v>
          </cell>
          <cell r="E15570" t="str">
            <v>06/2016 AS 13:04:4</v>
          </cell>
        </row>
        <row r="15571">
          <cell r="D15571" t="str">
            <v>TA</v>
          </cell>
          <cell r="E15571" t="str">
            <v>TÉCNICA: 13/06/20</v>
          </cell>
        </row>
        <row r="15572">
          <cell r="A15572" t="str">
            <v>ENCARGOS S</v>
          </cell>
          <cell r="B15572" t="str">
            <v>OCIAIS DESONERADOS: 90,80%(HORA)   52,84%(MÊS)</v>
          </cell>
        </row>
        <row r="15573">
          <cell r="A15573" t="str">
            <v>ABRANGÊNCI</v>
          </cell>
          <cell r="B15573" t="str">
            <v>A : NACIONAL                                              LOCALIDADE  : BELO</v>
          </cell>
          <cell r="C15573" t="str">
            <v>HORI</v>
          </cell>
        </row>
        <row r="15574">
          <cell r="A15574" t="str">
            <v>REF.COLETA</v>
          </cell>
          <cell r="B15574" t="str">
            <v>: MEDIANO</v>
          </cell>
          <cell r="D15574" t="str">
            <v>TA</v>
          </cell>
          <cell r="E15574" t="str">
            <v>: 05/2016</v>
          </cell>
        </row>
        <row r="15575">
          <cell r="A15575" t="str">
            <v>CÓDIGO</v>
          </cell>
          <cell r="B15575" t="str">
            <v>|D E S C R I Ç Ã O                                                   |UN</v>
          </cell>
          <cell r="C15575" t="str">
            <v>IDADE</v>
          </cell>
          <cell r="D15575" t="str">
            <v>DE</v>
          </cell>
          <cell r="E15575" t="str">
            <v>|CUSTO TOTA</v>
          </cell>
        </row>
        <row r="15576">
          <cell r="A15576" t="str">
            <v>VÍNCULO...</v>
          </cell>
          <cell r="B15576" t="str">
            <v>..: CAIXA REFERENCIAL</v>
          </cell>
        </row>
        <row r="15577">
          <cell r="A15577">
            <v>88060</v>
          </cell>
          <cell r="B15577" t="str">
            <v>TRANSPORTE HORIZONTAL, BLOCOS VAZADOS DE CONCRETO OU CERÂMICO 19X19X39</v>
          </cell>
          <cell r="C15577" t="str">
            <v>UN</v>
          </cell>
          <cell r="D15577" t="str">
            <v>CR</v>
          </cell>
          <cell r="E15577">
            <v>0.23</v>
          </cell>
        </row>
        <row r="15578">
          <cell r="A15578" t="str">
            <v>CM, CARRIN</v>
          </cell>
          <cell r="B15578" t="str">
            <v>HO PARA MINI PÁLETES, 100M. AF_06/2014</v>
          </cell>
        </row>
        <row r="15579">
          <cell r="A15579">
            <v>88061</v>
          </cell>
          <cell r="B15579" t="str">
            <v>TRANSPORTE HORIZONTAL, BLOCOS CERÂMICOS FURADOS NA HORIZONTAL 9X19X19</v>
          </cell>
          <cell r="C15579" t="str">
            <v>UN</v>
          </cell>
          <cell r="D15579" t="str">
            <v>CR</v>
          </cell>
          <cell r="E15579">
            <v>0.05</v>
          </cell>
        </row>
        <row r="15580">
          <cell r="A15580" t="str">
            <v>CM, CARRIN</v>
          </cell>
          <cell r="B15580" t="str">
            <v>HO PARA MINI PÁLETES, 100M. AF_06/2014</v>
          </cell>
        </row>
        <row r="15581">
          <cell r="A15581">
            <v>88074</v>
          </cell>
          <cell r="B15581" t="str">
            <v>TRANSPORTE HORIZONTAL, PLACAS CERÂMICAS, MANUAL, 30M. AF_06/2014</v>
          </cell>
          <cell r="C15581" t="str">
            <v>M2</v>
          </cell>
          <cell r="D15581" t="str">
            <v>CR</v>
          </cell>
          <cell r="E15581">
            <v>0.59</v>
          </cell>
        </row>
        <row r="15582">
          <cell r="A15582">
            <v>88075</v>
          </cell>
          <cell r="B15582" t="str">
            <v>TRANSPORTE HORIZONTAL, PLACAS CERÂMICAS, CARRINHO PLATAFORMA, 30M. AF_</v>
          </cell>
          <cell r="C15582" t="str">
            <v>M2</v>
          </cell>
          <cell r="D15582" t="str">
            <v>CR</v>
          </cell>
          <cell r="E15582">
            <v>0.4</v>
          </cell>
        </row>
        <row r="15583">
          <cell r="A15583">
            <v>41791</v>
          </cell>
        </row>
        <row r="15584">
          <cell r="A15584">
            <v>88076</v>
          </cell>
          <cell r="B15584" t="str">
            <v>TRANSPORTE HORIZONTAL, PLACAS CERÂMICAS, CARRINHO PLATAFORMA, 50M. AF_</v>
          </cell>
          <cell r="C15584" t="str">
            <v>M2</v>
          </cell>
          <cell r="D15584" t="str">
            <v>CR</v>
          </cell>
          <cell r="E15584">
            <v>0.46</v>
          </cell>
        </row>
        <row r="15585">
          <cell r="A15585">
            <v>41791</v>
          </cell>
        </row>
        <row r="15586">
          <cell r="A15586">
            <v>88077</v>
          </cell>
          <cell r="B15586" t="str">
            <v>TRANSPORTE HORIZONTAL, PLACAS CERÂMICAS, CARRINHO PLATAFORMA, 75M. AF_</v>
          </cell>
          <cell r="C15586" t="str">
            <v>M2</v>
          </cell>
          <cell r="D15586" t="str">
            <v>CR</v>
          </cell>
          <cell r="E15586">
            <v>0.53</v>
          </cell>
        </row>
        <row r="15587">
          <cell r="A15587">
            <v>41791</v>
          </cell>
        </row>
        <row r="15588">
          <cell r="A15588">
            <v>88078</v>
          </cell>
          <cell r="B15588" t="str">
            <v>TRANSPORTE HORIZONTAL, PLACAS CERÂMICAS, CARRINHO PLATAFORMA, 100M. AF</v>
          </cell>
          <cell r="C15588" t="str">
            <v>M2</v>
          </cell>
          <cell r="D15588" t="str">
            <v>CR</v>
          </cell>
          <cell r="E15588">
            <v>0.6</v>
          </cell>
        </row>
        <row r="15589">
          <cell r="A15589" t="str">
            <v>_06/2014</v>
          </cell>
        </row>
        <row r="15590">
          <cell r="A15590">
            <v>88079</v>
          </cell>
          <cell r="B15590" t="str">
            <v>TRANSPORTE HORIZONTAL, PLACAS CERÂMICAS, CARRINHO PARA MINI PÁLETES, 3</v>
          </cell>
          <cell r="C15590" t="str">
            <v>M2</v>
          </cell>
          <cell r="D15590" t="str">
            <v>CR</v>
          </cell>
          <cell r="E15590">
            <v>0.1</v>
          </cell>
        </row>
        <row r="15591">
          <cell r="A15591" t="str">
            <v>0M. AF_06/</v>
          </cell>
          <cell r="B15591">
            <v>2014</v>
          </cell>
        </row>
        <row r="15592">
          <cell r="A15592">
            <v>88080</v>
          </cell>
          <cell r="B15592" t="str">
            <v>TRANSPORTE HORIZONTAL, PLACAS CERÂMICAS, CARRINHO PARA MINI PÁLETES, 5</v>
          </cell>
          <cell r="C15592" t="str">
            <v>M2</v>
          </cell>
          <cell r="D15592" t="str">
            <v>CR</v>
          </cell>
          <cell r="E15592">
            <v>0.17</v>
          </cell>
        </row>
        <row r="15593">
          <cell r="A15593" t="str">
            <v>0M. AF_06/</v>
          </cell>
          <cell r="B15593">
            <v>2014</v>
          </cell>
        </row>
        <row r="15594">
          <cell r="A15594">
            <v>88081</v>
          </cell>
          <cell r="B15594" t="str">
            <v>TRANSPORTE HORIZONTAL, PLACAS CERÂMICAS, CARRINHO PARA MINI PÁLETES, 7</v>
          </cell>
          <cell r="C15594" t="str">
            <v>M2</v>
          </cell>
          <cell r="D15594" t="str">
            <v>CR</v>
          </cell>
          <cell r="E15594">
            <v>0.25</v>
          </cell>
        </row>
        <row r="15595">
          <cell r="A15595" t="str">
            <v>5M. AF_06/</v>
          </cell>
          <cell r="B15595">
            <v>2014</v>
          </cell>
        </row>
        <row r="15596">
          <cell r="A15596">
            <v>88082</v>
          </cell>
          <cell r="B15596" t="str">
            <v>TRANSPORTE HORIZONTAL, PLACAS CERÂMICAS, CARRINHO PARA MINI PÁLETES, 1</v>
          </cell>
          <cell r="C15596" t="str">
            <v>M2</v>
          </cell>
          <cell r="D15596" t="str">
            <v>CR</v>
          </cell>
          <cell r="E15596">
            <v>0.34</v>
          </cell>
        </row>
        <row r="15597">
          <cell r="A15597" t="str">
            <v>00M. AF_06</v>
          </cell>
          <cell r="B15597" t="str">
            <v>/2014</v>
          </cell>
        </row>
        <row r="15598">
          <cell r="A15598">
            <v>88083</v>
          </cell>
          <cell r="B15598" t="str">
            <v>TRANSPORTE HORIZONTAL, PLACAS CERÂMICAS, MANIPULADOR TELESCÓPICO, 30M.</v>
          </cell>
          <cell r="C15598" t="str">
            <v>M2</v>
          </cell>
          <cell r="D15598" t="str">
            <v>CR</v>
          </cell>
          <cell r="E15598">
            <v>0.06</v>
          </cell>
        </row>
        <row r="15599">
          <cell r="A15599" t="str">
            <v>AF_06/2014</v>
          </cell>
        </row>
        <row r="15600">
          <cell r="A15600">
            <v>88084</v>
          </cell>
          <cell r="B15600" t="str">
            <v>TRANSPORTE HORIZONTAL, PLACAS CERÂMICAS, MANIPULADOR TELESCÓPICO, 50M.</v>
          </cell>
          <cell r="C15600" t="str">
            <v>M2</v>
          </cell>
          <cell r="D15600" t="str">
            <v>CR</v>
          </cell>
          <cell r="E15600">
            <v>0.1</v>
          </cell>
        </row>
        <row r="15601">
          <cell r="A15601" t="str">
            <v>AF_06/2014</v>
          </cell>
        </row>
        <row r="15602">
          <cell r="A15602">
            <v>88085</v>
          </cell>
          <cell r="B15602" t="str">
            <v>TRANSPORTE HORIZONTAL, PLACAS CERÂMICAS, MANIPULADOR TELESCÓPICO, 75M.</v>
          </cell>
          <cell r="C15602" t="str">
            <v>M2</v>
          </cell>
          <cell r="D15602" t="str">
            <v>CR</v>
          </cell>
          <cell r="E15602">
            <v>0.13</v>
          </cell>
        </row>
        <row r="15603">
          <cell r="A15603" t="str">
            <v>AF_06/2014</v>
          </cell>
        </row>
        <row r="15604">
          <cell r="A15604">
            <v>88086</v>
          </cell>
          <cell r="B15604" t="str">
            <v>TRANSPORTE HORIZONTAL, PLACAS CERÂMICAS, MANIPULADOR TELESCÓPICO, 100M</v>
          </cell>
          <cell r="C15604" t="str">
            <v>M2</v>
          </cell>
          <cell r="D15604" t="str">
            <v>CR</v>
          </cell>
          <cell r="E15604">
            <v>0.18</v>
          </cell>
        </row>
        <row r="15605">
          <cell r="A15605" t="str">
            <v>SINAPI - S</v>
          </cell>
          <cell r="B15605" t="str">
            <v>ISTEMA NACIONAL DE PESQUISA DE CUSTOS E ÍNDICES DA CONSTRUÇÃO CIVIL</v>
          </cell>
        </row>
        <row r="15606">
          <cell r="A15606" t="str">
            <v>PCI.817.01</v>
          </cell>
          <cell r="B15606" t="e">
            <v>#NAME?</v>
          </cell>
          <cell r="D15606" t="str">
            <v>EM</v>
          </cell>
          <cell r="E15606" t="str">
            <v>06/2016 AS 13:04:4</v>
          </cell>
        </row>
        <row r="15607">
          <cell r="D15607" t="str">
            <v>TA</v>
          </cell>
          <cell r="E15607" t="str">
            <v>TÉCNICA: 13/06/20</v>
          </cell>
        </row>
        <row r="15608">
          <cell r="A15608" t="str">
            <v>ENCARGOS S</v>
          </cell>
          <cell r="B15608" t="str">
            <v>OCIAIS DESONERADOS: 90,80%(HORA)   52,84%(MÊS)</v>
          </cell>
        </row>
        <row r="15609">
          <cell r="A15609" t="str">
            <v>ABRANGÊNCI</v>
          </cell>
          <cell r="B15609" t="str">
            <v>A : NACIONAL                                              LOCALIDADE  : BELO</v>
          </cell>
          <cell r="C15609" t="str">
            <v>HORI</v>
          </cell>
        </row>
        <row r="15610">
          <cell r="A15610" t="str">
            <v>REF.COLETA</v>
          </cell>
          <cell r="B15610" t="str">
            <v>: MEDIANO</v>
          </cell>
          <cell r="D15610" t="str">
            <v>TA</v>
          </cell>
          <cell r="E15610" t="str">
            <v>: 05/2016</v>
          </cell>
        </row>
        <row r="15611">
          <cell r="A15611" t="str">
            <v>CÓDIGO</v>
          </cell>
          <cell r="B15611" t="str">
            <v>|D E S C R I Ç Ã O                                                   |UN</v>
          </cell>
          <cell r="C15611" t="str">
            <v>IDADE</v>
          </cell>
          <cell r="D15611" t="str">
            <v>DE</v>
          </cell>
          <cell r="E15611" t="str">
            <v>|CUSTO TOTA</v>
          </cell>
        </row>
        <row r="15612">
          <cell r="A15612" t="str">
            <v>VÍNCULO...</v>
          </cell>
          <cell r="B15612" t="str">
            <v>..: CAIXA REFERENCIAL</v>
          </cell>
        </row>
        <row r="15613">
          <cell r="A15613" t="str">
            <v>. AF_06/20</v>
          </cell>
          <cell r="B15613">
            <v>14</v>
          </cell>
        </row>
        <row r="15614">
          <cell r="A15614">
            <v>88087</v>
          </cell>
          <cell r="B15614" t="str">
            <v>TRANSPORTE HORIZONTAL, LATA DE 18 L, MANUAL, 30M. AF_06/2014</v>
          </cell>
          <cell r="C15614" t="str">
            <v>L</v>
          </cell>
          <cell r="D15614" t="str">
            <v>CR</v>
          </cell>
          <cell r="E15614">
            <v>0.04</v>
          </cell>
        </row>
        <row r="15615">
          <cell r="A15615">
            <v>88099</v>
          </cell>
          <cell r="B15615" t="str">
            <v>TRANSPORTE VERTICAL, BLOCOS VAZADOS DE CONCRETO OU CERÂMICO 19X19X39 C</v>
          </cell>
          <cell r="C15615" t="str">
            <v>UN</v>
          </cell>
          <cell r="D15615" t="str">
            <v>CR</v>
          </cell>
          <cell r="E15615">
            <v>0.16</v>
          </cell>
        </row>
        <row r="15616">
          <cell r="A15616" t="str">
            <v>M, MANUAL,</v>
          </cell>
          <cell r="B15616" t="str">
            <v>1 PAVIMENTO. AF_06/2014</v>
          </cell>
        </row>
        <row r="15617">
          <cell r="A15617">
            <v>88100</v>
          </cell>
          <cell r="B15617" t="str">
            <v>TRANSPORTE VERTICAL, BLOCOS CERÂMICOS FURADOS NA HORIZONTAL 9X19X19 CM</v>
          </cell>
          <cell r="C15617" t="str">
            <v>UN</v>
          </cell>
          <cell r="D15617" t="str">
            <v>CR</v>
          </cell>
          <cell r="E15617">
            <v>0.08</v>
          </cell>
        </row>
        <row r="15618">
          <cell r="A15618" t="str">
            <v>, MANUAL,</v>
          </cell>
          <cell r="B15618" t="str">
            <v>1 PAVIMENTO. AF_06/2014</v>
          </cell>
        </row>
        <row r="15619">
          <cell r="A15619">
            <v>88101</v>
          </cell>
          <cell r="B15619" t="str">
            <v>TRANSPORTE VERTICAL, PLACAS CERÂMICAS, MANUAL, 1 PAVIMENTO. AF_06/2014</v>
          </cell>
          <cell r="C15619" t="str">
            <v>M2</v>
          </cell>
          <cell r="D15619" t="str">
            <v>CR</v>
          </cell>
          <cell r="E15619">
            <v>0.26</v>
          </cell>
        </row>
        <row r="15620">
          <cell r="A15620">
            <v>88102</v>
          </cell>
          <cell r="B15620" t="str">
            <v>TRANSPORTE VERTICAL, LATA DE 18 L, MANUAL, 1 PAVIMENTO. AF_06/2014</v>
          </cell>
          <cell r="C15620" t="str">
            <v>L</v>
          </cell>
          <cell r="D15620" t="str">
            <v>CR</v>
          </cell>
          <cell r="E15620">
            <v>0.01</v>
          </cell>
        </row>
        <row r="15621">
          <cell r="A15621">
            <v>88103</v>
          </cell>
          <cell r="B15621" t="str">
            <v>TRANSPORTE VERTICAL, MASSA/GRANEL LATA DE 10 L, MANUAL, 1 PAVIMENTO. A</v>
          </cell>
          <cell r="C15621" t="str">
            <v>L</v>
          </cell>
          <cell r="D15621" t="str">
            <v>CR</v>
          </cell>
          <cell r="E15621">
            <v>0.03</v>
          </cell>
        </row>
        <row r="15622">
          <cell r="A15622" t="str">
            <v>F_06/2014</v>
          </cell>
        </row>
        <row r="15623">
          <cell r="A15623">
            <v>89176</v>
          </cell>
          <cell r="B15623" t="str">
            <v>TRANSPORTE HORIZONTAL, SACOS 50 KG, CARRINHO PLATAFORMA, 30M. AF_06/20</v>
          </cell>
          <cell r="C15623" t="str">
            <v>T</v>
          </cell>
          <cell r="D15623" t="str">
            <v>CR</v>
          </cell>
          <cell r="E15623">
            <v>5.7</v>
          </cell>
        </row>
        <row r="15624">
          <cell r="A15624">
            <v>14</v>
          </cell>
        </row>
        <row r="15625">
          <cell r="A15625">
            <v>89177</v>
          </cell>
          <cell r="B15625" t="str">
            <v>TRANSPORTE HORIZONTAL, SACOS 30 KG, CARRINHO PLATAFORMA, 30M. AF_06/20</v>
          </cell>
          <cell r="C15625" t="str">
            <v>T</v>
          </cell>
          <cell r="D15625" t="str">
            <v>CR</v>
          </cell>
          <cell r="E15625">
            <v>7.99</v>
          </cell>
        </row>
        <row r="15626">
          <cell r="A15626">
            <v>14</v>
          </cell>
        </row>
        <row r="15627">
          <cell r="A15627">
            <v>89178</v>
          </cell>
          <cell r="B15627" t="str">
            <v>TRANSPORTE HORIZONTAL, SACOS 20 KG, CARRINHO PLATAFORMA, 30M. AF_06/20</v>
          </cell>
          <cell r="C15627" t="str">
            <v>T</v>
          </cell>
          <cell r="D15627" t="str">
            <v>CR</v>
          </cell>
          <cell r="E15627">
            <v>9.1300000000000008</v>
          </cell>
        </row>
        <row r="15628">
          <cell r="A15628">
            <v>14</v>
          </cell>
        </row>
        <row r="15629">
          <cell r="A15629">
            <v>89179</v>
          </cell>
          <cell r="B15629" t="str">
            <v>TRANSPORTE HORIZONTAL, SACOS 50 KG, CARRINHO PLATAFORMA, 50M. AF_06/20</v>
          </cell>
          <cell r="C15629" t="str">
            <v>T</v>
          </cell>
          <cell r="D15629" t="str">
            <v>CR</v>
          </cell>
          <cell r="E15629">
            <v>9.1300000000000008</v>
          </cell>
        </row>
        <row r="15630">
          <cell r="A15630">
            <v>14</v>
          </cell>
        </row>
        <row r="15631">
          <cell r="A15631">
            <v>89180</v>
          </cell>
          <cell r="B15631" t="str">
            <v>TRANSPORTE HORIZONTAL, SACOS 30 KG, CARRINHO PLATAFORMA, 50M. AF_06/20</v>
          </cell>
          <cell r="C15631" t="str">
            <v>T</v>
          </cell>
          <cell r="D15631" t="str">
            <v>CR</v>
          </cell>
          <cell r="E15631">
            <v>10.27</v>
          </cell>
        </row>
        <row r="15632">
          <cell r="A15632">
            <v>14</v>
          </cell>
        </row>
        <row r="15633">
          <cell r="A15633">
            <v>89181</v>
          </cell>
          <cell r="B15633" t="str">
            <v>TRANSPORTE HORIZONTAL, SACOS 20 KG, CARRINHO PLATAFORMA, 50M. AF_06/20</v>
          </cell>
          <cell r="C15633" t="str">
            <v>T</v>
          </cell>
          <cell r="D15633" t="str">
            <v>CR</v>
          </cell>
          <cell r="E15633">
            <v>12.55</v>
          </cell>
        </row>
        <row r="15634">
          <cell r="A15634">
            <v>14</v>
          </cell>
        </row>
        <row r="15635">
          <cell r="A15635">
            <v>89182</v>
          </cell>
          <cell r="B15635" t="str">
            <v>TRANSPORTE HORIZONTAL, SACOS 50 KG, CARRINHO PLATAFORMA, 75M. AF_06/20</v>
          </cell>
          <cell r="C15635" t="str">
            <v>T</v>
          </cell>
          <cell r="D15635" t="str">
            <v>CR</v>
          </cell>
          <cell r="E15635">
            <v>12.55</v>
          </cell>
        </row>
        <row r="15636">
          <cell r="A15636">
            <v>14</v>
          </cell>
        </row>
        <row r="15637">
          <cell r="A15637">
            <v>89183</v>
          </cell>
          <cell r="B15637" t="str">
            <v>TRANSPORTE HORIZONTAL, SACOS 30 KG, CARRINHO PLATAFORMA, 75M. AF_06/20</v>
          </cell>
          <cell r="C15637" t="str">
            <v>T</v>
          </cell>
          <cell r="D15637" t="str">
            <v>CR</v>
          </cell>
          <cell r="E15637">
            <v>13.7</v>
          </cell>
        </row>
        <row r="15638">
          <cell r="A15638">
            <v>14</v>
          </cell>
        </row>
        <row r="15639">
          <cell r="A15639">
            <v>89184</v>
          </cell>
          <cell r="B15639" t="str">
            <v>TRANSPORTE HORIZONTAL, SACOS 20 KG, CARRINHO PLATAFORMA, 75M. AF_06/20</v>
          </cell>
          <cell r="C15639" t="str">
            <v>T</v>
          </cell>
          <cell r="D15639" t="str">
            <v>CR</v>
          </cell>
          <cell r="E15639">
            <v>15.98</v>
          </cell>
        </row>
        <row r="15640">
          <cell r="A15640">
            <v>14</v>
          </cell>
        </row>
        <row r="15641">
          <cell r="A15641" t="str">
            <v>SINAPI - S</v>
          </cell>
          <cell r="B15641" t="str">
            <v>ISTEMA NACIONAL DE PESQUISA DE CUSTOS E ÍNDICES DA CONSTRUÇÃO CIVIL</v>
          </cell>
        </row>
        <row r="15642">
          <cell r="A15642" t="str">
            <v>PCI.817.01</v>
          </cell>
          <cell r="B15642" t="e">
            <v>#NAME?</v>
          </cell>
          <cell r="D15642" t="str">
            <v>EM</v>
          </cell>
          <cell r="E15642" t="str">
            <v>06/2016 AS 13:04:4</v>
          </cell>
        </row>
        <row r="15643">
          <cell r="D15643" t="str">
            <v>TA</v>
          </cell>
          <cell r="E15643" t="str">
            <v>TÉCNICA: 13/06/20</v>
          </cell>
        </row>
        <row r="15644">
          <cell r="A15644" t="str">
            <v>ENCARGOS S</v>
          </cell>
          <cell r="B15644" t="str">
            <v>OCIAIS DESONERADOS: 90,80%(HORA)   52,84%(MÊS)</v>
          </cell>
        </row>
        <row r="15645">
          <cell r="A15645" t="str">
            <v>ABRANGÊNCI</v>
          </cell>
          <cell r="B15645" t="str">
            <v>A : NACIONAL                                              LOCALIDADE  : BELO</v>
          </cell>
          <cell r="C15645" t="str">
            <v>HORI</v>
          </cell>
        </row>
        <row r="15646">
          <cell r="A15646" t="str">
            <v>REF.COLETA</v>
          </cell>
          <cell r="B15646" t="str">
            <v>: MEDIANO</v>
          </cell>
          <cell r="D15646" t="str">
            <v>TA</v>
          </cell>
          <cell r="E15646" t="str">
            <v>: 05/2016</v>
          </cell>
        </row>
        <row r="15647">
          <cell r="A15647" t="str">
            <v>CÓDIGO</v>
          </cell>
          <cell r="B15647" t="str">
            <v>|D E S C R I Ç Ã O                                                   |UN</v>
          </cell>
          <cell r="C15647" t="str">
            <v>IDADE</v>
          </cell>
          <cell r="D15647" t="str">
            <v>DE</v>
          </cell>
          <cell r="E15647" t="str">
            <v>|CUSTO TOTA</v>
          </cell>
        </row>
        <row r="15648">
          <cell r="A15648" t="str">
            <v>VÍNCULO...</v>
          </cell>
          <cell r="B15648" t="str">
            <v>..: CAIXA REFERENCIAL</v>
          </cell>
        </row>
        <row r="15649">
          <cell r="A15649">
            <v>89185</v>
          </cell>
          <cell r="B15649" t="str">
            <v>TRANSPORTE HORIZONTAL, SACOS 50 KG, CARRINHO PLATAFORMA, 100M. AF_06/2</v>
          </cell>
          <cell r="C15649" t="str">
            <v>T</v>
          </cell>
          <cell r="D15649" t="str">
            <v>CR</v>
          </cell>
          <cell r="E15649">
            <v>15.98</v>
          </cell>
        </row>
        <row r="15650">
          <cell r="A15650">
            <v>14</v>
          </cell>
        </row>
        <row r="15651">
          <cell r="A15651">
            <v>89186</v>
          </cell>
          <cell r="B15651" t="str">
            <v>TRANSPORTE HORIZONTAL, SACOS 30 KG, CARRINHO PLATAFORMA, 100M. AF_06/2</v>
          </cell>
          <cell r="C15651" t="str">
            <v>T</v>
          </cell>
          <cell r="D15651" t="str">
            <v>CR</v>
          </cell>
          <cell r="E15651">
            <v>17.12</v>
          </cell>
        </row>
        <row r="15652">
          <cell r="A15652">
            <v>14</v>
          </cell>
        </row>
        <row r="15653">
          <cell r="A15653">
            <v>89187</v>
          </cell>
          <cell r="B15653" t="str">
            <v>TRANSPORTE HORIZONTAL, SACOS 20 KG, CARRINHO PLATAFORMA, 100M. AF_06/2</v>
          </cell>
          <cell r="C15653" t="str">
            <v>T</v>
          </cell>
          <cell r="D15653" t="str">
            <v>CR</v>
          </cell>
          <cell r="E15653">
            <v>19.399999999999999</v>
          </cell>
        </row>
        <row r="15654">
          <cell r="A15654">
            <v>14</v>
          </cell>
        </row>
        <row r="15655">
          <cell r="A15655">
            <v>89188</v>
          </cell>
          <cell r="B15655" t="str">
            <v>TRANSPORTE HORIZONTAL, LATA DE 18 L, CARRINHO PLATAFORMA, 30M. AF_06/2</v>
          </cell>
          <cell r="C15655" t="str">
            <v>18L</v>
          </cell>
          <cell r="D15655" t="str">
            <v>CR</v>
          </cell>
          <cell r="E15655">
            <v>0.28000000000000003</v>
          </cell>
        </row>
        <row r="15656">
          <cell r="A15656">
            <v>14</v>
          </cell>
        </row>
        <row r="15657">
          <cell r="A15657">
            <v>89189</v>
          </cell>
          <cell r="B15657" t="str">
            <v>TRANSPORTE HORIZONTAL, LATA DE 18 L, CARRINHO PLATAFORMA, 50M. AF_06/2</v>
          </cell>
          <cell r="C15657" t="str">
            <v>18L</v>
          </cell>
          <cell r="D15657" t="str">
            <v>CR</v>
          </cell>
          <cell r="E15657">
            <v>0.36</v>
          </cell>
        </row>
        <row r="15658">
          <cell r="A15658">
            <v>14</v>
          </cell>
        </row>
        <row r="15659">
          <cell r="A15659">
            <v>89190</v>
          </cell>
          <cell r="B15659" t="str">
            <v>TRANSPORTE HORIZONTAL, LATA DE 18 L, CARRINHO PLATAFORMA, 75M. AF_06/2</v>
          </cell>
          <cell r="C15659" t="str">
            <v>18L</v>
          </cell>
          <cell r="D15659" t="str">
            <v>CR</v>
          </cell>
          <cell r="E15659">
            <v>0.49</v>
          </cell>
        </row>
        <row r="15660">
          <cell r="A15660">
            <v>14</v>
          </cell>
        </row>
        <row r="15661">
          <cell r="A15661">
            <v>89191</v>
          </cell>
          <cell r="B15661" t="str">
            <v>TRANSPORTE HORIZONTAL, LATA DE 18 L, CARRINHO PLATAFORMA, 100M. AF_06/</v>
          </cell>
          <cell r="C15661" t="str">
            <v>18L</v>
          </cell>
          <cell r="D15661" t="str">
            <v>CR</v>
          </cell>
          <cell r="E15661">
            <v>0.59</v>
          </cell>
        </row>
        <row r="15662">
          <cell r="A15662">
            <v>2014</v>
          </cell>
        </row>
        <row r="15663">
          <cell r="A15663">
            <v>89192</v>
          </cell>
          <cell r="B15663" t="str">
            <v>TRANSPORTE HORIZONTAL, SACOS 50 KG, MANUAL, 30M. AF_06/2014</v>
          </cell>
          <cell r="C15663" t="str">
            <v>T</v>
          </cell>
          <cell r="D15663" t="str">
            <v>CR</v>
          </cell>
          <cell r="E15663">
            <v>17.12</v>
          </cell>
        </row>
        <row r="15664">
          <cell r="A15664">
            <v>89193</v>
          </cell>
          <cell r="B15664" t="str">
            <v>TRANSPORTE HORIZONTAL, SACOS 30 KG, MANUAL, 30M. AF_06/2014</v>
          </cell>
          <cell r="C15664" t="str">
            <v>T</v>
          </cell>
          <cell r="D15664" t="str">
            <v>CR</v>
          </cell>
          <cell r="E15664">
            <v>28.54</v>
          </cell>
        </row>
        <row r="15665">
          <cell r="A15665">
            <v>89194</v>
          </cell>
          <cell r="B15665" t="str">
            <v>TRANSPORTE HORIZONTAL, SACOS 20 KG, MANUAL, 30M. AF_06/2014</v>
          </cell>
          <cell r="C15665" t="str">
            <v>T</v>
          </cell>
          <cell r="D15665" t="str">
            <v>CR</v>
          </cell>
          <cell r="E15665">
            <v>42.24</v>
          </cell>
        </row>
        <row r="15666">
          <cell r="A15666">
            <v>89195</v>
          </cell>
          <cell r="B15666" t="str">
            <v>TRANSPORTE VERTICAL, SACOS 50 KG, MANUAL, 1 PAVIMENTO. AF_06/2014</v>
          </cell>
          <cell r="C15666" t="str">
            <v>T</v>
          </cell>
          <cell r="D15666" t="str">
            <v>CR</v>
          </cell>
          <cell r="E15666">
            <v>6.85</v>
          </cell>
        </row>
        <row r="15667">
          <cell r="A15667">
            <v>89196</v>
          </cell>
          <cell r="B15667" t="str">
            <v>TRANSPORTE VERTICAL, SACOS 30 KG, MANUAL, 1 PAVIMENTO. AF_06/2014</v>
          </cell>
          <cell r="C15667" t="str">
            <v>T</v>
          </cell>
          <cell r="D15667" t="str">
            <v>CR</v>
          </cell>
          <cell r="E15667">
            <v>11.41</v>
          </cell>
        </row>
        <row r="15668">
          <cell r="A15668">
            <v>89197</v>
          </cell>
          <cell r="B15668" t="str">
            <v>TRANSPORTE VERTICAL, SACOS 20 KG, MANUAL, 1 PAVIMENTO. AF_06/2014</v>
          </cell>
          <cell r="C15668" t="str">
            <v>T</v>
          </cell>
          <cell r="D15668" t="str">
            <v>CR</v>
          </cell>
          <cell r="E15668">
            <v>17.12</v>
          </cell>
        </row>
        <row r="15669">
          <cell r="A15669">
            <v>91104</v>
          </cell>
          <cell r="B15669" t="str">
            <v>TRANSPORTE HORIZONTAL, TUBOS DE PVC SOLDÁVEL COM DIÂMETRO MENOR OU IGU</v>
          </cell>
          <cell r="C15669" t="str">
            <v>M</v>
          </cell>
          <cell r="D15669" t="str">
            <v>CR</v>
          </cell>
          <cell r="E15669">
            <v>0.04</v>
          </cell>
        </row>
        <row r="15670">
          <cell r="A15670" t="str">
            <v>AL A 60 MM</v>
          </cell>
          <cell r="B15670" t="str">
            <v>, MANUAL, 30M. AF_06/2015</v>
          </cell>
        </row>
        <row r="15671">
          <cell r="A15671">
            <v>91105</v>
          </cell>
          <cell r="B15671" t="str">
            <v>TRANSPORTE HORIZONTAL, TUBOS DE PVC SOLDÁVEL COM DIÂMETRO MAIOR QUE 60</v>
          </cell>
          <cell r="C15671" t="str">
            <v>M</v>
          </cell>
          <cell r="D15671" t="str">
            <v>CR</v>
          </cell>
          <cell r="E15671">
            <v>0.11</v>
          </cell>
        </row>
        <row r="15672">
          <cell r="A15672" t="str">
            <v>MM E MENOR</v>
          </cell>
          <cell r="B15672" t="str">
            <v>OU IGUAL A 85 MM, MANUAL, 30M. AF_06/2015</v>
          </cell>
        </row>
        <row r="15673">
          <cell r="A15673">
            <v>91106</v>
          </cell>
          <cell r="B15673" t="str">
            <v>TRANSPORTE HORIZONTAL, TUBOS DE PVC SÉRIE NORMAL - ESGOTO PREDIAL, OU</v>
          </cell>
          <cell r="C15673" t="str">
            <v>M</v>
          </cell>
          <cell r="D15673" t="str">
            <v>CR</v>
          </cell>
          <cell r="E15673">
            <v>0.04</v>
          </cell>
        </row>
        <row r="15674">
          <cell r="A15674" t="str">
            <v>REFORÇADO</v>
          </cell>
          <cell r="B15674" t="str">
            <v>PARA ESGOTO OU ÁGUAS PLUVIAIS PREDIAL, COM DIÂMETRO MENOR OU</v>
          </cell>
        </row>
        <row r="15675">
          <cell r="A15675" t="str">
            <v>IGUAL A 75</v>
          </cell>
          <cell r="B15675" t="str">
            <v>MM, MANUAL, 30M. AF_06/2015</v>
          </cell>
        </row>
        <row r="15676">
          <cell r="A15676">
            <v>91107</v>
          </cell>
          <cell r="B15676" t="str">
            <v>TRANSPORTE HORIZONTAL, TUBOS DE PVC SÉRIE NORMAL - ESGOTO PREDIAL, OU</v>
          </cell>
          <cell r="C15676" t="str">
            <v>M</v>
          </cell>
          <cell r="D15676" t="str">
            <v>CR</v>
          </cell>
          <cell r="E15676">
            <v>0.05</v>
          </cell>
        </row>
        <row r="15677">
          <cell r="A15677" t="str">
            <v>SINAPI - S</v>
          </cell>
          <cell r="B15677" t="str">
            <v>ISTEMA NACIONAL DE PESQUISA DE CUSTOS E ÍNDICES DA CONSTRUÇÃO CIVIL</v>
          </cell>
        </row>
        <row r="15678">
          <cell r="A15678" t="str">
            <v>PCI.817.01</v>
          </cell>
          <cell r="B15678" t="e">
            <v>#NAME?</v>
          </cell>
          <cell r="D15678" t="str">
            <v>EM</v>
          </cell>
          <cell r="E15678" t="str">
            <v>06/2016 AS 13:04:4</v>
          </cell>
        </row>
        <row r="15679">
          <cell r="D15679" t="str">
            <v>TA</v>
          </cell>
          <cell r="E15679" t="str">
            <v>TÉCNICA: 13/06/20</v>
          </cell>
        </row>
        <row r="15680">
          <cell r="A15680" t="str">
            <v>ENCARGOS S</v>
          </cell>
          <cell r="B15680" t="str">
            <v>OCIAIS DESONERADOS: 90,80%(HORA)   52,84%(MÊS)</v>
          </cell>
        </row>
        <row r="15681">
          <cell r="A15681" t="str">
            <v>ABRANGÊNCI</v>
          </cell>
          <cell r="B15681" t="str">
            <v>A : NACIONAL                                              LOCALIDADE  : BELO</v>
          </cell>
          <cell r="C15681" t="str">
            <v>HORI</v>
          </cell>
        </row>
        <row r="15682">
          <cell r="A15682" t="str">
            <v>REF.COLETA</v>
          </cell>
          <cell r="B15682" t="str">
            <v>: MEDIANO</v>
          </cell>
          <cell r="D15682" t="str">
            <v>TA</v>
          </cell>
          <cell r="E15682" t="str">
            <v>: 05/2016</v>
          </cell>
        </row>
        <row r="15683">
          <cell r="A15683" t="str">
            <v>CÓDIGO</v>
          </cell>
          <cell r="B15683" t="str">
            <v>|D E S C R I Ç Ã O                                                   |UN</v>
          </cell>
          <cell r="C15683" t="str">
            <v>IDADE</v>
          </cell>
          <cell r="D15683" t="str">
            <v>DE</v>
          </cell>
          <cell r="E15683" t="str">
            <v>|CUSTO TOTA</v>
          </cell>
        </row>
        <row r="15684">
          <cell r="A15684" t="str">
            <v>VÍNCULO...</v>
          </cell>
          <cell r="B15684" t="str">
            <v>..: CAIXA REFERENCIAL</v>
          </cell>
        </row>
        <row r="15685">
          <cell r="A15685" t="str">
            <v>REFORÇADO</v>
          </cell>
          <cell r="B15685" t="str">
            <v>PARA ESGOTO OU ÁGUAS PLUVIAIS PREDIAL, COM DIÂMETRO MAIOR QU</v>
          </cell>
        </row>
        <row r="15686">
          <cell r="A15686" t="str">
            <v>E 75 MM E</v>
          </cell>
          <cell r="B15686" t="str">
            <v>MENOR OU IGUAL A 100 MM, MANUAL, 30M. AF_06/2015</v>
          </cell>
        </row>
        <row r="15687">
          <cell r="A15687">
            <v>91108</v>
          </cell>
          <cell r="B15687" t="str">
            <v>TRANSPORTE HORIZONTAL, TUBOS DE PVC SÉRIE NORMAL - ESGOTO PREDIAL, OU</v>
          </cell>
          <cell r="C15687" t="str">
            <v>M</v>
          </cell>
          <cell r="D15687" t="str">
            <v>CR</v>
          </cell>
          <cell r="E15687">
            <v>0.11</v>
          </cell>
        </row>
        <row r="15688">
          <cell r="A15688" t="str">
            <v>REFORÇADO</v>
          </cell>
          <cell r="B15688" t="str">
            <v>PARA ESGOTO OU ÁGUAS PLUVIAIS PREDIAL, COM DIÂMETRO MAIOR QU</v>
          </cell>
        </row>
        <row r="15689">
          <cell r="A15689" t="str">
            <v>E 100 MM E</v>
          </cell>
          <cell r="B15689" t="str">
            <v>MENOR OU IGUAL A 150 MM, MANUAL, 30M. AF_06/2015</v>
          </cell>
        </row>
        <row r="15690">
          <cell r="A15690">
            <v>91109</v>
          </cell>
          <cell r="B15690" t="str">
            <v>TRANSPORTE HORIZONTAL, TUBOS DE CPVC COM DIÂMETRO MENOR OU IGUAL A 54</v>
          </cell>
          <cell r="C15690" t="str">
            <v>M</v>
          </cell>
          <cell r="D15690" t="str">
            <v>CR</v>
          </cell>
          <cell r="E15690">
            <v>0.08</v>
          </cell>
        </row>
        <row r="15691">
          <cell r="A15691" t="str">
            <v>MM, MANUAL</v>
          </cell>
          <cell r="B15691" t="str">
            <v>, 30M. AF_06/2015</v>
          </cell>
        </row>
        <row r="15692">
          <cell r="A15692">
            <v>91110</v>
          </cell>
          <cell r="B15692" t="str">
            <v>TRANSPORTE HORIZONTAL, TUBOS DE CPVC COM DIÂMETRO MAIOR QUE 54 MM E ME</v>
          </cell>
          <cell r="C15692" t="str">
            <v>M</v>
          </cell>
          <cell r="D15692" t="str">
            <v>CR</v>
          </cell>
          <cell r="E15692">
            <v>0.11</v>
          </cell>
        </row>
        <row r="15693">
          <cell r="A15693" t="str">
            <v>NOR OU IGU</v>
          </cell>
          <cell r="B15693" t="str">
            <v>AL A 73 MM, MANUAL, 30M. AF_06/2015</v>
          </cell>
        </row>
        <row r="15694">
          <cell r="A15694">
            <v>91111</v>
          </cell>
          <cell r="B15694" t="str">
            <v>TRANSPORTE HORIZONTAL, TUBOS DE CPVC COM DIÂMETRO MAIOR QUE 73 MM E ME</v>
          </cell>
          <cell r="C15694" t="str">
            <v>M</v>
          </cell>
          <cell r="D15694" t="str">
            <v>CR</v>
          </cell>
          <cell r="E15694">
            <v>0.14000000000000001</v>
          </cell>
        </row>
        <row r="15695">
          <cell r="A15695" t="str">
            <v>NOR OU IGU</v>
          </cell>
          <cell r="B15695" t="str">
            <v>AL A 89 MM, MANUAL, 30M. AF_06/2015</v>
          </cell>
        </row>
        <row r="15696">
          <cell r="A15696">
            <v>91112</v>
          </cell>
          <cell r="B15696" t="str">
            <v>TRANSPORTE HORIZONTAL, TUBOS DE PPR - PN 12 OU PN 25 COM DIÂMETRO MENO</v>
          </cell>
          <cell r="C15696" t="str">
            <v>M</v>
          </cell>
          <cell r="D15696" t="str">
            <v>CR</v>
          </cell>
          <cell r="E15696">
            <v>0.08</v>
          </cell>
        </row>
        <row r="15697">
          <cell r="A15697" t="str">
            <v>R OU IGUAL</v>
          </cell>
          <cell r="B15697" t="str">
            <v>A 50 MM, MANUAL, 30M. AF_06/2015</v>
          </cell>
        </row>
        <row r="15698">
          <cell r="A15698">
            <v>91113</v>
          </cell>
          <cell r="B15698" t="str">
            <v>TRANSPORTE HORIZONTAL, TUBOS DE PPR - PN 12 OU PN 25 COM DIÂMETRO MAIO</v>
          </cell>
          <cell r="C15698" t="str">
            <v>M</v>
          </cell>
          <cell r="D15698" t="str">
            <v>CR</v>
          </cell>
          <cell r="E15698">
            <v>0.16</v>
          </cell>
        </row>
        <row r="15699">
          <cell r="A15699" t="str">
            <v>R QUE 50 M</v>
          </cell>
          <cell r="B15699" t="str">
            <v>M E MENOR OU IGUAL A 75 MM, MANUAL, 30M. AF_06/2015</v>
          </cell>
        </row>
        <row r="15700">
          <cell r="A15700">
            <v>91114</v>
          </cell>
          <cell r="B15700" t="str">
            <v>TRANSPORTE HORIZONTAL, TUBOS DE PPR - PN 12 OU PN 25 COM DIÂMETRO MAIO</v>
          </cell>
          <cell r="C15700" t="str">
            <v>M</v>
          </cell>
          <cell r="D15700" t="str">
            <v>CR</v>
          </cell>
          <cell r="E15700">
            <v>0.31</v>
          </cell>
        </row>
        <row r="15701">
          <cell r="A15701" t="str">
            <v>R QUE 75 M</v>
          </cell>
          <cell r="B15701" t="str">
            <v>M E MENOR OU IGUAL A 110 MM, MANUAL, 30M. AF_06/2015</v>
          </cell>
        </row>
        <row r="15702">
          <cell r="A15702">
            <v>91115</v>
          </cell>
          <cell r="B15702" t="str">
            <v>TRANSPORTE HORIZONTAL, TUBOS DE COBRE - CLASSE E, COM DIÂMETRO MENOR O</v>
          </cell>
          <cell r="C15702" t="str">
            <v>M</v>
          </cell>
          <cell r="D15702" t="str">
            <v>CR</v>
          </cell>
          <cell r="E15702">
            <v>0.05</v>
          </cell>
        </row>
        <row r="15703">
          <cell r="A15703" t="str">
            <v>U IGUAL A</v>
          </cell>
          <cell r="B15703" t="str">
            <v>42 MM, MANUAL, 30M. AF_06/2015</v>
          </cell>
        </row>
        <row r="15704">
          <cell r="A15704">
            <v>91116</v>
          </cell>
          <cell r="B15704" t="str">
            <v>TRANSPORTE HORIZONTAL, TUBOS DE COBRE - CLASSE E, COM DIÂMETRO MAIOR Q</v>
          </cell>
          <cell r="C15704" t="str">
            <v>M</v>
          </cell>
          <cell r="D15704" t="str">
            <v>CR</v>
          </cell>
          <cell r="E15704">
            <v>0.08</v>
          </cell>
        </row>
        <row r="15705">
          <cell r="A15705" t="str">
            <v>UE 42 MM E</v>
          </cell>
          <cell r="B15705" t="str">
            <v>MENOR OU IGUAL A 66 MM, MANUAL, 30M. AF_06/2015</v>
          </cell>
        </row>
        <row r="15706">
          <cell r="A15706">
            <v>91117</v>
          </cell>
          <cell r="B15706" t="str">
            <v>TRANSPORTE HORIZONTAL, TUBOS DE COBRE - CLASSE E, COM DIÂMETRO MAIOR Q</v>
          </cell>
          <cell r="C15706" t="str">
            <v>M</v>
          </cell>
          <cell r="D15706" t="str">
            <v>CR</v>
          </cell>
          <cell r="E15706">
            <v>0.13</v>
          </cell>
        </row>
        <row r="15707">
          <cell r="A15707" t="str">
            <v>UE 66 MM E</v>
          </cell>
          <cell r="B15707" t="str">
            <v>MENOR OU IGUAL A 104 MM, MANUAL, 30M. AF_06/2015</v>
          </cell>
        </row>
        <row r="15708">
          <cell r="A15708">
            <v>91118</v>
          </cell>
          <cell r="B15708" t="str">
            <v>TRANSPORTE HORIZONTAL, TUBOS DE AÇO CARBONO LEVE OU MÉDIO, PRETO OU GA</v>
          </cell>
          <cell r="C15708" t="str">
            <v>M</v>
          </cell>
          <cell r="D15708" t="str">
            <v>CR</v>
          </cell>
          <cell r="E15708">
            <v>0.11</v>
          </cell>
        </row>
        <row r="15709">
          <cell r="A15709" t="str">
            <v>LVANIZADO,</v>
          </cell>
          <cell r="B15709" t="str">
            <v>COM DIÂMETRO MENOR OU IGUAL A 25 MM, MANUAL, 30M. AF_06/201</v>
          </cell>
        </row>
        <row r="15710">
          <cell r="A15710">
            <v>5</v>
          </cell>
        </row>
        <row r="15711">
          <cell r="A15711">
            <v>91119</v>
          </cell>
          <cell r="B15711" t="str">
            <v>TRANSPORTE HORIZONTAL, TUBOS DE AÇO CARBONO LEVE OU MÉDIO, PRETO OU GA</v>
          </cell>
          <cell r="C15711" t="str">
            <v>M</v>
          </cell>
          <cell r="D15711" t="str">
            <v>CR</v>
          </cell>
          <cell r="E15711">
            <v>0.21</v>
          </cell>
        </row>
        <row r="15712">
          <cell r="A15712" t="str">
            <v>LVANIZADO,</v>
          </cell>
          <cell r="B15712" t="str">
            <v>COM DIÂMETRO MAIOR QUE 25 MM E MENOR OU IGUAL A 40 MM, MANU</v>
          </cell>
        </row>
        <row r="15713">
          <cell r="A15713" t="str">
            <v>SINAPI - S</v>
          </cell>
          <cell r="B15713" t="str">
            <v>ISTEMA NACIONAL DE PESQUISA DE CUSTOS E ÍNDICES DA CONSTRUÇÃO CIVIL</v>
          </cell>
        </row>
        <row r="15714">
          <cell r="A15714" t="str">
            <v>PCI.817.01</v>
          </cell>
          <cell r="B15714" t="e">
            <v>#NAME?</v>
          </cell>
          <cell r="D15714" t="str">
            <v>EM</v>
          </cell>
          <cell r="E15714" t="str">
            <v>06/2016 AS 13:04:4</v>
          </cell>
        </row>
        <row r="15715">
          <cell r="D15715" t="str">
            <v>TA</v>
          </cell>
          <cell r="E15715" t="str">
            <v>TÉCNICA: 13/06/20</v>
          </cell>
        </row>
        <row r="15716">
          <cell r="A15716" t="str">
            <v>ENCARGOS S</v>
          </cell>
          <cell r="B15716" t="str">
            <v>OCIAIS DESONERADOS: 90,80%(HORA)   52,84%(MÊS)</v>
          </cell>
        </row>
        <row r="15717">
          <cell r="A15717" t="str">
            <v>ABRANGÊNCI</v>
          </cell>
          <cell r="B15717" t="str">
            <v>A : NACIONAL                                              LOCALIDADE  : BELO</v>
          </cell>
          <cell r="C15717" t="str">
            <v>HORI</v>
          </cell>
        </row>
        <row r="15718">
          <cell r="A15718" t="str">
            <v>REF.COLETA</v>
          </cell>
          <cell r="B15718" t="str">
            <v>: MEDIANO</v>
          </cell>
          <cell r="D15718" t="str">
            <v>TA</v>
          </cell>
          <cell r="E15718" t="str">
            <v>: 05/2016</v>
          </cell>
        </row>
        <row r="15719">
          <cell r="A15719" t="str">
            <v>CÓDIGO</v>
          </cell>
          <cell r="B15719" t="str">
            <v>|D E S C R I Ç Ã O                                                   |UN</v>
          </cell>
          <cell r="C15719" t="str">
            <v>IDADE</v>
          </cell>
          <cell r="D15719" t="str">
            <v>DE</v>
          </cell>
          <cell r="E15719" t="str">
            <v>|CUSTO TOTA</v>
          </cell>
        </row>
        <row r="15720">
          <cell r="A15720" t="str">
            <v>VÍNCULO...</v>
          </cell>
          <cell r="B15720" t="str">
            <v>..: CAIXA REFERENCIAL</v>
          </cell>
        </row>
        <row r="15721">
          <cell r="A15721" t="str">
            <v>AL, 30M. A</v>
          </cell>
          <cell r="B15721" t="str">
            <v>F_06/2015</v>
          </cell>
        </row>
        <row r="15722">
          <cell r="A15722">
            <v>91120</v>
          </cell>
          <cell r="B15722" t="str">
            <v>TRANSPORTE HORIZONTAL, TUBOS DE AÇO CARBONO LEVE OU MÉDIO, PRETO OU GA</v>
          </cell>
          <cell r="C15722" t="str">
            <v>M</v>
          </cell>
          <cell r="D15722" t="str">
            <v>CR</v>
          </cell>
          <cell r="E15722">
            <v>0.31</v>
          </cell>
        </row>
        <row r="15723">
          <cell r="A15723" t="str">
            <v>LVANIZADO,</v>
          </cell>
          <cell r="B15723" t="str">
            <v>COM DIÂMETRO MAIOR QUE 40 MM E MENOR OU IGUAL A 65 MM, MANU</v>
          </cell>
        </row>
        <row r="15724">
          <cell r="A15724" t="str">
            <v>AL, 30M. A</v>
          </cell>
          <cell r="B15724" t="str">
            <v>F_06/2015</v>
          </cell>
        </row>
        <row r="15725">
          <cell r="A15725">
            <v>91121</v>
          </cell>
          <cell r="B15725" t="str">
            <v>TRANSPORTE HORIZONTAL, TUBOS DE AÇO CARBONO LEVE OU MÉDIO, PRETO OU GA</v>
          </cell>
          <cell r="C15725" t="str">
            <v>M</v>
          </cell>
          <cell r="D15725" t="str">
            <v>CR</v>
          </cell>
          <cell r="E15725">
            <v>0.52</v>
          </cell>
        </row>
        <row r="15726">
          <cell r="A15726" t="str">
            <v>LVANIZADO,</v>
          </cell>
          <cell r="B15726" t="str">
            <v>COM DIÂMETRO MAIOR QUE 65 MM E MENOR OU IGUAL A 90 MM, MANU</v>
          </cell>
        </row>
        <row r="15727">
          <cell r="A15727" t="str">
            <v>AL, 30M. A</v>
          </cell>
          <cell r="B15727" t="str">
            <v>F_06/2015</v>
          </cell>
        </row>
        <row r="15728">
          <cell r="A15728">
            <v>91122</v>
          </cell>
          <cell r="B15728" t="str">
            <v>TRANSPORTE HORIZONTAL, TUBOS DE AÇO CARBONO LEVE OU MÉDIO, PRETO OU GA</v>
          </cell>
          <cell r="C15728" t="str">
            <v>M</v>
          </cell>
          <cell r="D15728" t="str">
            <v>CR</v>
          </cell>
          <cell r="E15728">
            <v>0.73</v>
          </cell>
        </row>
        <row r="15729">
          <cell r="A15729" t="str">
            <v>LVANIZADO,</v>
          </cell>
          <cell r="B15729" t="str">
            <v>COM DIÂMETRO MAIOR QUE 90 MM E MENOR OU IGUAL A 125 MM, MAN</v>
          </cell>
        </row>
        <row r="15730">
          <cell r="A15730" t="str">
            <v>UAL, 30M.</v>
          </cell>
          <cell r="B15730" t="str">
            <v>AF_06/2015</v>
          </cell>
        </row>
        <row r="15731">
          <cell r="A15731">
            <v>91123</v>
          </cell>
          <cell r="B15731" t="str">
            <v>TRANSPORTE HORIZONTAL, TUBOS DE AÇO CARBONO LEVE OU MÉDIO, PRETO OU GA</v>
          </cell>
          <cell r="C15731" t="str">
            <v>M</v>
          </cell>
          <cell r="D15731" t="str">
            <v>CR</v>
          </cell>
          <cell r="E15731">
            <v>0.94</v>
          </cell>
        </row>
        <row r="15732">
          <cell r="A15732" t="str">
            <v>LVANIZADO,</v>
          </cell>
          <cell r="B15732" t="str">
            <v>COM DIÂMETRO MAIOR QUE 125 MM E MENOR OU IGUAL A 150 MM, MA</v>
          </cell>
        </row>
        <row r="15733">
          <cell r="A15733" t="str">
            <v>NUAL, 30M.</v>
          </cell>
          <cell r="B15733" t="str">
            <v>AF_06/2015</v>
          </cell>
        </row>
        <row r="15734">
          <cell r="A15734">
            <v>91124</v>
          </cell>
          <cell r="B15734" t="str">
            <v>TRANSPORTE HORIZONTAL, MADEIRA, MANUAL, 30M. AF_06/2015</v>
          </cell>
          <cell r="C15734" t="str">
            <v>M3</v>
          </cell>
          <cell r="D15734" t="str">
            <v>CR</v>
          </cell>
          <cell r="E15734">
            <v>48.52</v>
          </cell>
        </row>
        <row r="15735">
          <cell r="A15735">
            <v>91125</v>
          </cell>
          <cell r="B15735" t="str">
            <v>TRANSPORTE HORIZONTAL, VERGALHÕES DE AÇO, MANUAL, 30M. AF_06/2015</v>
          </cell>
          <cell r="C15735" t="str">
            <v>KG</v>
          </cell>
          <cell r="D15735" t="str">
            <v>CR</v>
          </cell>
          <cell r="E15735">
            <v>0.05</v>
          </cell>
        </row>
        <row r="15736">
          <cell r="A15736">
            <v>91128</v>
          </cell>
          <cell r="B15736" t="str">
            <v>TRANSPORTE HORIZONTAL, LATA DE 18 L, MANIPULADOR TELESCÓPICO, 30M. AF_</v>
          </cell>
          <cell r="C15736" t="str">
            <v>18L</v>
          </cell>
          <cell r="D15736" t="str">
            <v>CR</v>
          </cell>
          <cell r="E15736">
            <v>0.11</v>
          </cell>
        </row>
        <row r="15737">
          <cell r="A15737">
            <v>41791</v>
          </cell>
        </row>
        <row r="15738">
          <cell r="A15738">
            <v>91129</v>
          </cell>
          <cell r="B15738" t="str">
            <v>TRANSPORTE HORIZONTAL, LATA DE 18 L, MANIPULADOR TELESCÓPICO, 50M. AF_</v>
          </cell>
          <cell r="C15738" t="str">
            <v>18L</v>
          </cell>
          <cell r="D15738" t="str">
            <v>CR</v>
          </cell>
          <cell r="E15738">
            <v>0.18</v>
          </cell>
        </row>
        <row r="15739">
          <cell r="A15739">
            <v>41791</v>
          </cell>
        </row>
        <row r="15740">
          <cell r="A15740">
            <v>91130</v>
          </cell>
          <cell r="B15740" t="str">
            <v>TRANSPORTE HORIZONTAL, LATA DE 18 L, MANIPULADOR TELESCÓPICO, 75M. AF_</v>
          </cell>
          <cell r="C15740" t="str">
            <v>18L</v>
          </cell>
          <cell r="D15740" t="str">
            <v>CR</v>
          </cell>
          <cell r="E15740">
            <v>0.24</v>
          </cell>
        </row>
        <row r="15741">
          <cell r="A15741">
            <v>41791</v>
          </cell>
        </row>
        <row r="15742">
          <cell r="A15742">
            <v>91132</v>
          </cell>
          <cell r="B15742" t="str">
            <v>TRANSPORTE HORIZONTAL, LATA DE 18 L, MANIPULADOR TELESCÓPICO, 100M. AF</v>
          </cell>
          <cell r="C15742" t="str">
            <v>18L</v>
          </cell>
          <cell r="D15742" t="str">
            <v>CR</v>
          </cell>
          <cell r="E15742">
            <v>0.33</v>
          </cell>
        </row>
        <row r="15743">
          <cell r="A15743" t="str">
            <v>_06/2014</v>
          </cell>
        </row>
        <row r="15744">
          <cell r="A15744">
            <v>91134</v>
          </cell>
          <cell r="B15744" t="str">
            <v>TRANSPORTE HORIZONTAL, PÁLETE DE SACOS, MANIPULADOR TELESCÓPICO, 30M.</v>
          </cell>
          <cell r="C15744" t="str">
            <v>T</v>
          </cell>
          <cell r="D15744" t="str">
            <v>CR</v>
          </cell>
          <cell r="E15744">
            <v>1.97</v>
          </cell>
        </row>
        <row r="15745">
          <cell r="A15745" t="str">
            <v>AF_06/2014</v>
          </cell>
        </row>
        <row r="15746">
          <cell r="A15746">
            <v>91135</v>
          </cell>
          <cell r="B15746" t="str">
            <v>TRANSPORTE HORIZONTAL, PÁLETE DE SACOS, MANIPULADOR TELESCÓPICO, 50M.</v>
          </cell>
          <cell r="C15746" t="str">
            <v>T</v>
          </cell>
          <cell r="D15746" t="str">
            <v>CR</v>
          </cell>
          <cell r="E15746">
            <v>3.52</v>
          </cell>
        </row>
        <row r="15747">
          <cell r="A15747" t="str">
            <v>AF_06/2014</v>
          </cell>
        </row>
        <row r="15748">
          <cell r="A15748">
            <v>91136</v>
          </cell>
          <cell r="B15748" t="str">
            <v>TRANSPORTE HORIZONTAL, PÁLETE DE SACOS, MANIPULADOR TELESCÓPICO, 75M.</v>
          </cell>
          <cell r="C15748" t="str">
            <v>T</v>
          </cell>
          <cell r="D15748" t="str">
            <v>CR</v>
          </cell>
          <cell r="E15748">
            <v>5.08</v>
          </cell>
        </row>
        <row r="15749">
          <cell r="A15749" t="str">
            <v>SINAPI - S</v>
          </cell>
          <cell r="B15749" t="str">
            <v>ISTEMA NACIONAL DE PESQUISA DE CUSTOS E ÍNDICES DA CONSTRUÇÃO CIVIL</v>
          </cell>
        </row>
        <row r="15750">
          <cell r="A15750" t="str">
            <v>PCI.817.01</v>
          </cell>
          <cell r="B15750" t="e">
            <v>#NAME?</v>
          </cell>
          <cell r="D15750" t="str">
            <v>EM</v>
          </cell>
          <cell r="E15750" t="str">
            <v>06/2016 AS 13:04:4</v>
          </cell>
        </row>
        <row r="15751">
          <cell r="D15751" t="str">
            <v>TA</v>
          </cell>
          <cell r="E15751" t="str">
            <v>TÉCNICA: 13/06/20</v>
          </cell>
        </row>
        <row r="15752">
          <cell r="A15752" t="str">
            <v>ENCARGOS S</v>
          </cell>
          <cell r="B15752" t="str">
            <v>OCIAIS DESONERADOS: 90,80%(HORA)   52,84%(MÊS)</v>
          </cell>
        </row>
        <row r="15753">
          <cell r="A15753" t="str">
            <v>ABRANGÊNCI</v>
          </cell>
          <cell r="B15753" t="str">
            <v>A : NACIONAL                                              LOCALIDADE  : BELO</v>
          </cell>
          <cell r="C15753" t="str">
            <v>HORI</v>
          </cell>
        </row>
        <row r="15754">
          <cell r="A15754" t="str">
            <v>REF.COLETA</v>
          </cell>
          <cell r="B15754" t="str">
            <v>: MEDIANO</v>
          </cell>
          <cell r="D15754" t="str">
            <v>TA</v>
          </cell>
          <cell r="E15754" t="str">
            <v>: 05/2016</v>
          </cell>
        </row>
        <row r="15755">
          <cell r="A15755" t="str">
            <v>CÓDIGO</v>
          </cell>
          <cell r="B15755" t="str">
            <v>|D E S C R I Ç Ã O                                                   |UN</v>
          </cell>
          <cell r="C15755" t="str">
            <v>IDADE</v>
          </cell>
          <cell r="D15755" t="str">
            <v>DE</v>
          </cell>
          <cell r="E15755" t="str">
            <v>|CUSTO TOTA</v>
          </cell>
        </row>
        <row r="15756">
          <cell r="A15756" t="str">
            <v>VÍNCULO...</v>
          </cell>
          <cell r="B15756" t="str">
            <v>..: CAIXA REFERENCIAL</v>
          </cell>
        </row>
        <row r="15757">
          <cell r="A15757" t="str">
            <v>AF_06/2014</v>
          </cell>
        </row>
        <row r="15758">
          <cell r="A15758">
            <v>91137</v>
          </cell>
          <cell r="B15758" t="str">
            <v>TRANSPORTE HORIZONTAL, PÁLETE DE SACOS, MANIPULADOR TELESCÓPICO, 100M.</v>
          </cell>
          <cell r="C15758" t="str">
            <v>T</v>
          </cell>
          <cell r="D15758" t="str">
            <v>CR</v>
          </cell>
          <cell r="E15758">
            <v>6.64</v>
          </cell>
        </row>
        <row r="15759">
          <cell r="A15759" t="str">
            <v>AF_06/2014</v>
          </cell>
        </row>
        <row r="15760">
          <cell r="A15760">
            <v>91138</v>
          </cell>
          <cell r="B15760" t="str">
            <v>TRANSPORTE HORIZONTAL, BLOCOS VAZADOS DE CONCRETO 19X19X39 CM, MANIPUL</v>
          </cell>
          <cell r="C15760" t="str">
            <v>MIL</v>
          </cell>
          <cell r="D15760" t="str">
            <v>CR</v>
          </cell>
          <cell r="E15760">
            <v>66.459999999999994</v>
          </cell>
        </row>
        <row r="15761">
          <cell r="A15761" t="str">
            <v>ADOR TELES</v>
          </cell>
          <cell r="B15761" t="str">
            <v>CÓPICO, 30M. AF_06/2014</v>
          </cell>
        </row>
        <row r="15762">
          <cell r="A15762">
            <v>91139</v>
          </cell>
          <cell r="B15762" t="str">
            <v>TRANSPORTE HORIZONTAL, BLOCOS CERÂMICOS FURADOS NA VERTICAL 19X19X39 C</v>
          </cell>
          <cell r="C15762" t="str">
            <v>MIL</v>
          </cell>
          <cell r="D15762" t="str">
            <v>CR</v>
          </cell>
          <cell r="E15762">
            <v>35.29</v>
          </cell>
        </row>
        <row r="15763">
          <cell r="A15763" t="str">
            <v>M, MANIPUL</v>
          </cell>
          <cell r="B15763" t="str">
            <v>ADOR TELESCÓPICO, 30M. AF_06/2014</v>
          </cell>
        </row>
        <row r="15764">
          <cell r="A15764">
            <v>91140</v>
          </cell>
          <cell r="B15764" t="str">
            <v>TRANSPORTE HORIZONTAL, BLOCOS CERÂMICOS FURADOS NA HORIZONTAL 9X19X19</v>
          </cell>
          <cell r="C15764" t="str">
            <v>MIL</v>
          </cell>
          <cell r="D15764" t="str">
            <v>CR</v>
          </cell>
          <cell r="E15764">
            <v>15.58</v>
          </cell>
        </row>
        <row r="15765">
          <cell r="A15765" t="str">
            <v>CM, MANIPU</v>
          </cell>
          <cell r="B15765" t="str">
            <v>LADOR TELESCÓPICO, 30M. AF_06/2014</v>
          </cell>
        </row>
        <row r="15766">
          <cell r="A15766">
            <v>91141</v>
          </cell>
          <cell r="B15766" t="str">
            <v>TRANSPORTE HORIZONTAL, BLOCOS VAZADOS DE CONCRETO 19X19X39 CM, MANIPUL</v>
          </cell>
          <cell r="C15766" t="str">
            <v>MIL</v>
          </cell>
          <cell r="D15766" t="str">
            <v>CR</v>
          </cell>
          <cell r="E15766">
            <v>101.76</v>
          </cell>
        </row>
        <row r="15767">
          <cell r="A15767" t="str">
            <v>ADOR TELES</v>
          </cell>
          <cell r="B15767" t="str">
            <v>CÓPICO, 50M. AF_06/2014</v>
          </cell>
        </row>
        <row r="15768">
          <cell r="A15768">
            <v>91142</v>
          </cell>
          <cell r="B15768" t="str">
            <v>TRANSPORTE HORIZONTAL, BLOCOS CERÂMICOS FURADOS NA VERTICAL 19X19X39 C</v>
          </cell>
          <cell r="C15768" t="str">
            <v>MIL</v>
          </cell>
          <cell r="D15768" t="str">
            <v>CR</v>
          </cell>
          <cell r="E15768">
            <v>66.459999999999994</v>
          </cell>
        </row>
        <row r="15769">
          <cell r="A15769" t="str">
            <v>M, MANIPUL</v>
          </cell>
          <cell r="B15769" t="str">
            <v>ADOR TELESCÓPICO, 50M. AF_06/2014</v>
          </cell>
        </row>
        <row r="15770">
          <cell r="A15770">
            <v>91143</v>
          </cell>
          <cell r="B15770" t="str">
            <v>TRANSPORTE HORIZONTAL, BLOCOS CERÂMICOS FURADOS NA HORIZONTAL 9X19X19</v>
          </cell>
          <cell r="C15770" t="str">
            <v>MIL</v>
          </cell>
          <cell r="D15770" t="str">
            <v>CR</v>
          </cell>
          <cell r="E15770">
            <v>15.58</v>
          </cell>
        </row>
        <row r="15771">
          <cell r="A15771" t="str">
            <v>CM, MANIPU</v>
          </cell>
          <cell r="B15771" t="str">
            <v>LADOR TELESCÓPICO, 50M. AF_06/2014</v>
          </cell>
        </row>
        <row r="15772">
          <cell r="A15772">
            <v>91144</v>
          </cell>
          <cell r="B15772" t="str">
            <v>TRANSPORTE HORIZONTAL, BLOCOS VAZADOS DE CONCRETO 19X19X39 CM, MANIPUL</v>
          </cell>
          <cell r="C15772" t="str">
            <v>MIL</v>
          </cell>
          <cell r="D15772" t="str">
            <v>CR</v>
          </cell>
          <cell r="E15772">
            <v>137.06</v>
          </cell>
        </row>
        <row r="15773">
          <cell r="A15773" t="str">
            <v>ADOR TELES</v>
          </cell>
          <cell r="B15773" t="str">
            <v>CÓPICO, 75M. AF_06/2014</v>
          </cell>
        </row>
        <row r="15774">
          <cell r="A15774">
            <v>91145</v>
          </cell>
          <cell r="B15774" t="str">
            <v>TRANSPORTE HORIZONTAL, BLOCOS CERÂMICOS FURADOS NA VERTICAL 19X19X39 C</v>
          </cell>
          <cell r="C15774" t="str">
            <v>MIL</v>
          </cell>
          <cell r="D15774" t="str">
            <v>CR</v>
          </cell>
          <cell r="E15774">
            <v>101.76</v>
          </cell>
        </row>
        <row r="15775">
          <cell r="A15775" t="str">
            <v>M, MANIPUL</v>
          </cell>
          <cell r="B15775" t="str">
            <v>ADOR TELESCÓPICO, 75M. AF_06/2014</v>
          </cell>
        </row>
        <row r="15776">
          <cell r="A15776">
            <v>91146</v>
          </cell>
          <cell r="B15776" t="str">
            <v>TRANSPORTE HORIZONTAL, BLOCOS CERÂMICOS FURADOS NA HORIZONTAL 9X19X19</v>
          </cell>
          <cell r="C15776" t="str">
            <v>MIL</v>
          </cell>
          <cell r="D15776" t="str">
            <v>CR</v>
          </cell>
          <cell r="E15776">
            <v>19.71</v>
          </cell>
        </row>
        <row r="15777">
          <cell r="A15777" t="str">
            <v>CM, MANIPU</v>
          </cell>
          <cell r="B15777" t="str">
            <v>LADOR TELESCÓPICO, 75M. AF_06/2014</v>
          </cell>
        </row>
        <row r="15778">
          <cell r="A15778">
            <v>91147</v>
          </cell>
          <cell r="B15778" t="str">
            <v>TRANSPORTE HORIZONTAL, BLOCOS VAZADOS DE CONCRETO 19X19X39 CM, MANIPUL</v>
          </cell>
          <cell r="C15778" t="str">
            <v>MIL</v>
          </cell>
          <cell r="D15778" t="str">
            <v>CR</v>
          </cell>
          <cell r="E15778">
            <v>187.94</v>
          </cell>
        </row>
        <row r="15779">
          <cell r="A15779" t="str">
            <v>ADOR TELES</v>
          </cell>
          <cell r="B15779" t="str">
            <v>CÓPICO, 100M. AF_06/2014</v>
          </cell>
        </row>
        <row r="15780">
          <cell r="A15780">
            <v>91148</v>
          </cell>
          <cell r="B15780" t="str">
            <v>TRANSPORTE HORIZONTAL, BLOCOS CERÂMICOS FURADOS NA VERTICAL 19X19X39 C</v>
          </cell>
          <cell r="C15780" t="str">
            <v>MIL</v>
          </cell>
          <cell r="D15780" t="str">
            <v>CR</v>
          </cell>
          <cell r="E15780">
            <v>121.48</v>
          </cell>
        </row>
        <row r="15781">
          <cell r="A15781" t="str">
            <v>M, MANIPUL</v>
          </cell>
          <cell r="B15781" t="str">
            <v>ADOR TELESCÓPICO, 100M. AF_06/2014</v>
          </cell>
        </row>
        <row r="15782">
          <cell r="A15782">
            <v>91149</v>
          </cell>
          <cell r="B15782" t="str">
            <v>TRANSPORTE HORIZONTAL, BLOCOS CERÂMICOS FURADOS NA HORIZONTAL 9X19X19</v>
          </cell>
          <cell r="C15782" t="str">
            <v>MIL</v>
          </cell>
          <cell r="D15782" t="str">
            <v>CR</v>
          </cell>
          <cell r="E15782">
            <v>31.16</v>
          </cell>
        </row>
        <row r="15783">
          <cell r="A15783" t="str">
            <v>CM, MANIPU</v>
          </cell>
          <cell r="B15783" t="str">
            <v>LADOR TELESCÓPICO, 100M. AF_06/2014</v>
          </cell>
        </row>
        <row r="15784">
          <cell r="A15784">
            <v>92121</v>
          </cell>
          <cell r="B15784" t="str">
            <v>PENEIRAMENTO DE AREIA COM PENEIRA ELÉTRICA. AF_11/2015</v>
          </cell>
          <cell r="C15784" t="str">
            <v>M3</v>
          </cell>
          <cell r="D15784" t="str">
            <v>CR</v>
          </cell>
          <cell r="E15784">
            <v>17.14</v>
          </cell>
        </row>
        <row r="15785">
          <cell r="A15785" t="str">
            <v>SINAPI - S</v>
          </cell>
          <cell r="B15785" t="str">
            <v>ISTEMA NACIONAL DE PESQUISA DE CUSTOS E ÍNDICES DA CONSTRUÇÃO CIVIL</v>
          </cell>
        </row>
        <row r="15786">
          <cell r="A15786" t="str">
            <v>PCI.817.01</v>
          </cell>
          <cell r="B15786" t="e">
            <v>#NAME?</v>
          </cell>
          <cell r="D15786" t="str">
            <v>EM</v>
          </cell>
          <cell r="E15786" t="str">
            <v>06/2016 AS 13:04:4</v>
          </cell>
        </row>
        <row r="15787">
          <cell r="D15787" t="str">
            <v>TA</v>
          </cell>
          <cell r="E15787" t="str">
            <v>TÉCNICA: 13/06/20</v>
          </cell>
        </row>
        <row r="15788">
          <cell r="A15788" t="str">
            <v>ENCARGOS S</v>
          </cell>
          <cell r="B15788" t="str">
            <v>OCIAIS DESONERADOS: 90,80%(HORA)   52,84%(MÊS)</v>
          </cell>
        </row>
        <row r="15789">
          <cell r="A15789" t="str">
            <v>ABRANGÊNCI</v>
          </cell>
          <cell r="B15789" t="str">
            <v>A : NACIONAL                                              LOCALIDADE  : BELO</v>
          </cell>
          <cell r="C15789" t="str">
            <v>HORI</v>
          </cell>
        </row>
        <row r="15790">
          <cell r="A15790" t="str">
            <v>REF.COLETA</v>
          </cell>
          <cell r="B15790" t="str">
            <v>: MEDIANO</v>
          </cell>
          <cell r="D15790" t="str">
            <v>TA</v>
          </cell>
          <cell r="E15790" t="str">
            <v>: 05/2016</v>
          </cell>
        </row>
        <row r="15791">
          <cell r="A15791" t="str">
            <v>CÓDIGO</v>
          </cell>
          <cell r="B15791" t="str">
            <v>|D E S C R I Ç Ã O                                                   |UN</v>
          </cell>
          <cell r="C15791" t="str">
            <v>IDADE</v>
          </cell>
          <cell r="D15791" t="str">
            <v>DE</v>
          </cell>
          <cell r="E15791" t="str">
            <v>|CUSTO TOTA</v>
          </cell>
        </row>
        <row r="15792">
          <cell r="A15792" t="str">
            <v>VÍNCULO...</v>
          </cell>
          <cell r="B15792" t="str">
            <v>..: CAIXA REFERENCIAL</v>
          </cell>
        </row>
        <row r="15793">
          <cell r="A15793">
            <v>92122</v>
          </cell>
          <cell r="B15793" t="str">
            <v>PENEIRAMENTO DE AREIA COM PENEIRA MANUAL. AF_11/2015</v>
          </cell>
          <cell r="C15793" t="str">
            <v>M3</v>
          </cell>
          <cell r="D15793" t="str">
            <v>CR</v>
          </cell>
          <cell r="E15793">
            <v>27.37</v>
          </cell>
        </row>
        <row r="15794">
          <cell r="A15794">
            <v>92123</v>
          </cell>
          <cell r="B15794" t="str">
            <v>ENSACAMENTO DE AREIA. AF_11/2015</v>
          </cell>
          <cell r="C15794" t="str">
            <v>M3</v>
          </cell>
          <cell r="D15794" t="str">
            <v>CR</v>
          </cell>
          <cell r="E15794">
            <v>28.09</v>
          </cell>
        </row>
        <row r="15795">
          <cell r="A15795">
            <v>212</v>
          </cell>
          <cell r="B15795" t="str">
            <v>LIMPEZA E ARREMATES FINAIS</v>
          </cell>
        </row>
        <row r="15796">
          <cell r="A15796" t="str">
            <v>9537     L</v>
          </cell>
          <cell r="B15796" t="str">
            <v>IMPEZA FINAL DA OBRA</v>
          </cell>
          <cell r="C15796" t="str">
            <v>M2</v>
          </cell>
          <cell r="D15796" t="str">
            <v>CR</v>
          </cell>
          <cell r="E15796">
            <v>1.75</v>
          </cell>
        </row>
        <row r="15797">
          <cell r="A15797">
            <v>73745</v>
          </cell>
          <cell r="B15797" t="str">
            <v>LIMPEZAS DE SUPERFICIES</v>
          </cell>
        </row>
        <row r="15798">
          <cell r="A15798" t="str">
            <v>73745/001</v>
          </cell>
          <cell r="B15798" t="str">
            <v>LIMPEZA DE ESTRUTURAL DE ACO OU CONCRETO COM JATEAMENTO DE AREIA</v>
          </cell>
          <cell r="C15798" t="str">
            <v>M2</v>
          </cell>
          <cell r="D15798" t="str">
            <v>CR</v>
          </cell>
          <cell r="E15798">
            <v>13.13</v>
          </cell>
        </row>
        <row r="15799">
          <cell r="A15799">
            <v>73800</v>
          </cell>
          <cell r="B15799" t="str">
            <v>POLIMENTO DE PISOS</v>
          </cell>
        </row>
        <row r="15800">
          <cell r="A15800" t="str">
            <v>73800/001</v>
          </cell>
          <cell r="B15800" t="str">
            <v>LIMPEZA E POLIMENTO MECANIZADO EM PISO ALTA RESISTENCIA, UTILIZANDO ES</v>
          </cell>
          <cell r="C15800" t="str">
            <v>M2</v>
          </cell>
          <cell r="D15800" t="str">
            <v>CR</v>
          </cell>
          <cell r="E15800">
            <v>30.48</v>
          </cell>
        </row>
        <row r="15801">
          <cell r="A15801" t="str">
            <v>TUQUE COM</v>
          </cell>
          <cell r="B15801" t="str">
            <v>ADESIVO, CIMENTO BRANCO E CORANTE</v>
          </cell>
        </row>
        <row r="15802">
          <cell r="A15802">
            <v>73806</v>
          </cell>
          <cell r="B15802" t="str">
            <v>LIMPEZA DE SUPERFICIES</v>
          </cell>
        </row>
        <row r="15803">
          <cell r="A15803" t="str">
            <v>73806/001</v>
          </cell>
          <cell r="B15803" t="str">
            <v>LIMPEZA DE SUPERFICIES COM JATO DE ALTA PRESSAO DE AR E AGUA</v>
          </cell>
          <cell r="C15803" t="str">
            <v>M2</v>
          </cell>
          <cell r="D15803" t="str">
            <v>CR</v>
          </cell>
          <cell r="E15803">
            <v>1.18</v>
          </cell>
        </row>
        <row r="15804">
          <cell r="A15804">
            <v>73948</v>
          </cell>
          <cell r="B15804" t="str">
            <v>LIMPEZA DIVERSAS DA OBRA</v>
          </cell>
        </row>
        <row r="15805">
          <cell r="A15805" t="str">
            <v>73948/002</v>
          </cell>
          <cell r="B15805" t="str">
            <v>LIMPEZA/PREPARO SUPERFICIE CONCRETO P/PINTURA</v>
          </cell>
          <cell r="C15805" t="str">
            <v>M2</v>
          </cell>
          <cell r="D15805" t="str">
            <v>CR</v>
          </cell>
          <cell r="E15805">
            <v>6.14</v>
          </cell>
        </row>
        <row r="15806">
          <cell r="A15806" t="str">
            <v>73948/003</v>
          </cell>
          <cell r="B15806" t="str">
            <v>LIMPEZA AZULEJO</v>
          </cell>
          <cell r="C15806" t="str">
            <v>M2</v>
          </cell>
          <cell r="D15806" t="str">
            <v>CR</v>
          </cell>
          <cell r="E15806">
            <v>4.62</v>
          </cell>
        </row>
        <row r="15807">
          <cell r="A15807" t="str">
            <v>73948/004</v>
          </cell>
          <cell r="B15807" t="str">
            <v>LIMPEZA E LAVAGEM DE PASTILHAS</v>
          </cell>
          <cell r="C15807" t="str">
            <v>M2</v>
          </cell>
          <cell r="D15807" t="str">
            <v>CR</v>
          </cell>
          <cell r="E15807">
            <v>6.02</v>
          </cell>
        </row>
        <row r="15808">
          <cell r="A15808" t="str">
            <v>73948/005</v>
          </cell>
          <cell r="B15808" t="str">
            <v>LIMPEZA CHAPA MELAMINICA EM PAREDE</v>
          </cell>
          <cell r="C15808" t="str">
            <v>M2</v>
          </cell>
          <cell r="D15808" t="str">
            <v>CR</v>
          </cell>
          <cell r="E15808">
            <v>4.5999999999999996</v>
          </cell>
        </row>
        <row r="15809">
          <cell r="A15809" t="str">
            <v>73948/006</v>
          </cell>
          <cell r="B15809" t="str">
            <v>LIMPEZA LAMBRI ALUMINIO</v>
          </cell>
          <cell r="C15809" t="str">
            <v>M2</v>
          </cell>
          <cell r="D15809" t="str">
            <v>CR</v>
          </cell>
          <cell r="E15809">
            <v>10.57</v>
          </cell>
        </row>
        <row r="15810">
          <cell r="A15810" t="str">
            <v>73948/007</v>
          </cell>
          <cell r="B15810" t="str">
            <v>LIMPEZA ESQUADRIA FERRO C/SOLVENTE</v>
          </cell>
          <cell r="C15810" t="str">
            <v>M2</v>
          </cell>
          <cell r="D15810" t="str">
            <v>CR</v>
          </cell>
          <cell r="E15810">
            <v>17.63</v>
          </cell>
        </row>
        <row r="15811">
          <cell r="A15811" t="str">
            <v>73948/008</v>
          </cell>
          <cell r="B15811" t="str">
            <v>LIMPEZA VIDRO COMUM</v>
          </cell>
          <cell r="C15811" t="str">
            <v>M2</v>
          </cell>
          <cell r="D15811" t="str">
            <v>CR</v>
          </cell>
          <cell r="E15811">
            <v>8.75</v>
          </cell>
        </row>
        <row r="15812">
          <cell r="A15812" t="str">
            <v>73948/009</v>
          </cell>
          <cell r="B15812" t="str">
            <v>LIMPEZA FORRO</v>
          </cell>
          <cell r="C15812" t="str">
            <v>M2</v>
          </cell>
          <cell r="D15812" t="str">
            <v>CR</v>
          </cell>
          <cell r="E15812">
            <v>17.559999999999999</v>
          </cell>
        </row>
        <row r="15813">
          <cell r="A15813" t="str">
            <v>73948/010</v>
          </cell>
          <cell r="B15813" t="str">
            <v>LIMPEZA PISO MARMORE/GRANITO</v>
          </cell>
          <cell r="C15813" t="str">
            <v>M2</v>
          </cell>
          <cell r="D15813" t="str">
            <v>CR</v>
          </cell>
          <cell r="E15813">
            <v>16.5</v>
          </cell>
        </row>
        <row r="15814">
          <cell r="A15814" t="str">
            <v>73948/011</v>
          </cell>
          <cell r="B15814" t="str">
            <v>LIMPEZA PISO CERAMICO</v>
          </cell>
          <cell r="C15814" t="str">
            <v>M2</v>
          </cell>
          <cell r="D15814" t="str">
            <v>CR</v>
          </cell>
          <cell r="E15814">
            <v>15.14</v>
          </cell>
        </row>
        <row r="15815">
          <cell r="A15815" t="str">
            <v>73948/012</v>
          </cell>
          <cell r="B15815" t="str">
            <v>LIMPEZA PISO PLACA BORRACHA C/ENCERAMENTO</v>
          </cell>
          <cell r="C15815" t="str">
            <v>M2</v>
          </cell>
          <cell r="D15815" t="str">
            <v>CR</v>
          </cell>
          <cell r="E15815">
            <v>21.27</v>
          </cell>
        </row>
        <row r="15816">
          <cell r="A15816" t="str">
            <v>73948/013</v>
          </cell>
          <cell r="B15816" t="str">
            <v>LIMPEZA PISO PLACA BORRACHA</v>
          </cell>
          <cell r="C15816" t="str">
            <v>M2</v>
          </cell>
          <cell r="D15816" t="str">
            <v>CR</v>
          </cell>
          <cell r="E15816">
            <v>8.1</v>
          </cell>
        </row>
        <row r="15817">
          <cell r="A15817" t="str">
            <v>73948/014</v>
          </cell>
          <cell r="B15817" t="str">
            <v>LIMPEZA PISO CIMENTADO</v>
          </cell>
          <cell r="C15817" t="str">
            <v>M2</v>
          </cell>
          <cell r="D15817" t="str">
            <v>CR</v>
          </cell>
          <cell r="E15817">
            <v>8.2899999999999991</v>
          </cell>
        </row>
        <row r="15818">
          <cell r="A15818" t="str">
            <v>73948/015</v>
          </cell>
          <cell r="B15818" t="str">
            <v>LIMPEZA PISO MARMORITE/GRANILITE</v>
          </cell>
          <cell r="C15818" t="str">
            <v>M2</v>
          </cell>
          <cell r="D15818" t="str">
            <v>CR</v>
          </cell>
          <cell r="E15818">
            <v>10.14</v>
          </cell>
        </row>
        <row r="15819">
          <cell r="A15819" t="str">
            <v>73948/016</v>
          </cell>
          <cell r="B15819" t="str">
            <v>LIMPEZA MANUAL DO TERRENO (C/ RASPAGEM SUPERFICIAL)</v>
          </cell>
          <cell r="C15819" t="str">
            <v>M2</v>
          </cell>
          <cell r="D15819" t="str">
            <v>CR</v>
          </cell>
          <cell r="E15819">
            <v>2.85</v>
          </cell>
        </row>
        <row r="15820">
          <cell r="A15820">
            <v>74086</v>
          </cell>
          <cell r="B15820" t="str">
            <v>LIMPEZA DIVERSAS DA OBRA</v>
          </cell>
        </row>
        <row r="15821">
          <cell r="A15821" t="str">
            <v>SINAPI - S</v>
          </cell>
          <cell r="B15821" t="str">
            <v>ISTEMA NACIONAL DE PESQUISA DE CUSTOS E ÍNDICES DA CONSTRUÇÃO CIVIL</v>
          </cell>
        </row>
        <row r="15822">
          <cell r="A15822" t="str">
            <v>PCI.817.01</v>
          </cell>
          <cell r="B15822" t="e">
            <v>#NAME?</v>
          </cell>
          <cell r="D15822" t="str">
            <v>EM</v>
          </cell>
          <cell r="E15822" t="str">
            <v>06/2016 AS 13:04:4</v>
          </cell>
        </row>
        <row r="15823">
          <cell r="D15823" t="str">
            <v>TA</v>
          </cell>
          <cell r="E15823" t="str">
            <v>TÉCNICA: 13/06/20</v>
          </cell>
        </row>
        <row r="15824">
          <cell r="A15824" t="str">
            <v>ENCARGOS S</v>
          </cell>
          <cell r="B15824" t="str">
            <v>OCIAIS DESONERADOS: 90,80%(HORA)   52,84%(MÊS)</v>
          </cell>
        </row>
        <row r="15825">
          <cell r="A15825" t="str">
            <v>ABRANGÊNCI</v>
          </cell>
          <cell r="B15825" t="str">
            <v>A : NACIONAL                                              LOCALIDADE  : BELO</v>
          </cell>
          <cell r="C15825" t="str">
            <v>HORI</v>
          </cell>
        </row>
        <row r="15826">
          <cell r="A15826" t="str">
            <v>REF.COLETA</v>
          </cell>
          <cell r="B15826" t="str">
            <v>: MEDIANO</v>
          </cell>
          <cell r="D15826" t="str">
            <v>TA</v>
          </cell>
          <cell r="E15826" t="str">
            <v>: 05/2016</v>
          </cell>
        </row>
        <row r="15827">
          <cell r="A15827" t="str">
            <v>CÓDIGO</v>
          </cell>
          <cell r="B15827" t="str">
            <v>|D E S C R I Ç Ã O                                                   |UN</v>
          </cell>
          <cell r="C15827" t="str">
            <v>IDADE</v>
          </cell>
          <cell r="D15827" t="str">
            <v>DE</v>
          </cell>
          <cell r="E15827" t="str">
            <v>|CUSTO TOTA</v>
          </cell>
        </row>
        <row r="15828">
          <cell r="A15828" t="str">
            <v>VÍNCULO...</v>
          </cell>
          <cell r="B15828" t="str">
            <v>..: CAIXA REFERENCIAL</v>
          </cell>
        </row>
        <row r="15829">
          <cell r="A15829" t="str">
            <v>74086/001</v>
          </cell>
          <cell r="B15829" t="str">
            <v>LIMPEZA LOUCAS E METAIS</v>
          </cell>
          <cell r="C15829" t="str">
            <v>UN</v>
          </cell>
          <cell r="D15829" t="str">
            <v>CR</v>
          </cell>
          <cell r="E15829">
            <v>19.27</v>
          </cell>
        </row>
        <row r="15830">
          <cell r="A15830">
            <v>74243</v>
          </cell>
          <cell r="B15830" t="str">
            <v>LIMPEZA GERAL DE QUADRA POLIESPORTIVA</v>
          </cell>
        </row>
        <row r="15831">
          <cell r="A15831" t="str">
            <v>74243/001</v>
          </cell>
          <cell r="B15831" t="str">
            <v>LIMPEZA GERAL DE QUADRA POLIESPORTIVA</v>
          </cell>
          <cell r="C15831" t="str">
            <v>M2</v>
          </cell>
          <cell r="D15831" t="str">
            <v>CR</v>
          </cell>
          <cell r="E15831">
            <v>1.59</v>
          </cell>
        </row>
        <row r="15832">
          <cell r="A15832">
            <v>84115</v>
          </cell>
          <cell r="B15832" t="str">
            <v>LIMPEZA DE ESTRUTURA METALICA SEM ANDAIME</v>
          </cell>
          <cell r="C15832" t="str">
            <v>M2</v>
          </cell>
          <cell r="D15832" t="str">
            <v>CR</v>
          </cell>
          <cell r="E15832">
            <v>2.13</v>
          </cell>
        </row>
        <row r="15833">
          <cell r="A15833">
            <v>84117</v>
          </cell>
          <cell r="B15833" t="str">
            <v>RASPAGEM / CALAFETACAO TACOS MADEIRA 1 DEMAO CERA</v>
          </cell>
          <cell r="C15833" t="str">
            <v>M2</v>
          </cell>
          <cell r="D15833" t="str">
            <v>CR</v>
          </cell>
          <cell r="E15833">
            <v>15.16</v>
          </cell>
        </row>
        <row r="15834">
          <cell r="A15834">
            <v>84119</v>
          </cell>
          <cell r="B15834" t="str">
            <v>ENCERAMENTO MANUAL PISO DE QUALQUER NATUREZA - 2 DEMAOS</v>
          </cell>
          <cell r="C15834" t="str">
            <v>M2</v>
          </cell>
          <cell r="D15834" t="str">
            <v>CR</v>
          </cell>
          <cell r="E15834">
            <v>8.81</v>
          </cell>
        </row>
        <row r="15835">
          <cell r="A15835">
            <v>84120</v>
          </cell>
          <cell r="B15835" t="str">
            <v>ENCERAMENTO MANUAL EM MADEIRA - 3 DEMAOS</v>
          </cell>
          <cell r="C15835" t="str">
            <v>M2</v>
          </cell>
          <cell r="D15835" t="str">
            <v>CR</v>
          </cell>
          <cell r="E15835">
            <v>13.43</v>
          </cell>
        </row>
        <row r="15836">
          <cell r="A15836">
            <v>84121</v>
          </cell>
          <cell r="B15836" t="str">
            <v>PLACA IDENTIFICACAO ACRILICO 25X8CM BORDA POLIDA - FORNECIMENTO E COLO</v>
          </cell>
          <cell r="C15836" t="str">
            <v>UN</v>
          </cell>
          <cell r="D15836" t="str">
            <v>CR</v>
          </cell>
          <cell r="E15836">
            <v>36.1</v>
          </cell>
        </row>
        <row r="15837">
          <cell r="A15837" t="str">
            <v>CACAO</v>
          </cell>
        </row>
        <row r="15838">
          <cell r="A15838">
            <v>84122</v>
          </cell>
          <cell r="B15838" t="str">
            <v>PLACA INAUGURACAO EM ALUMINIO 0,40X0,60M FORNECIMENTO E COLOCACAO</v>
          </cell>
          <cell r="C15838" t="str">
            <v>UN</v>
          </cell>
          <cell r="D15838" t="str">
            <v>CR</v>
          </cell>
          <cell r="E15838">
            <v>747.4</v>
          </cell>
        </row>
        <row r="15839">
          <cell r="A15839">
            <v>84123</v>
          </cell>
          <cell r="B15839" t="str">
            <v>LIXAMENTO MAN C/ LIXA CALAFATE DE CONCR APARENTE ANTIGO</v>
          </cell>
          <cell r="C15839" t="str">
            <v>M2</v>
          </cell>
          <cell r="D15839" t="str">
            <v>CR</v>
          </cell>
          <cell r="E15839">
            <v>4.3499999999999996</v>
          </cell>
        </row>
        <row r="15840">
          <cell r="A15840">
            <v>84124</v>
          </cell>
          <cell r="B15840" t="str">
            <v>LETRA DE ACO INOX NO22 ALT=20CM FORNECIMENTO E COLOCACAO</v>
          </cell>
          <cell r="C15840" t="str">
            <v>UN</v>
          </cell>
          <cell r="D15840" t="str">
            <v>CR</v>
          </cell>
          <cell r="E15840">
            <v>64.510000000000005</v>
          </cell>
        </row>
        <row r="15841">
          <cell r="A15841">
            <v>84125</v>
          </cell>
          <cell r="B15841" t="str">
            <v>LIMPEZA DE REVESTIMENTO EM PAREDE C/ SOLUCAO DE ACIDO MURIATICO/AMONIA</v>
          </cell>
          <cell r="C15841" t="str">
            <v>M2</v>
          </cell>
          <cell r="D15841" t="str">
            <v>CR</v>
          </cell>
          <cell r="E15841">
            <v>5.44</v>
          </cell>
        </row>
        <row r="15842">
          <cell r="A15842">
            <v>215</v>
          </cell>
          <cell r="B15842" t="str">
            <v>ABERTURA DE POCO | CISTERNA OU CACIMBA |</v>
          </cell>
        </row>
        <row r="15843">
          <cell r="A15843">
            <v>74163</v>
          </cell>
          <cell r="B15843" t="str">
            <v>PERFURACAO DE POCO</v>
          </cell>
        </row>
        <row r="15844">
          <cell r="A15844" t="str">
            <v>74163/001</v>
          </cell>
          <cell r="B15844" t="str">
            <v>PERFURACAO DE POCO COM PERFURATRIZ PNEUMATICA</v>
          </cell>
          <cell r="C15844" t="str">
            <v>M</v>
          </cell>
          <cell r="D15844" t="str">
            <v>CR</v>
          </cell>
          <cell r="E15844">
            <v>34.76</v>
          </cell>
        </row>
        <row r="15845">
          <cell r="A15845" t="str">
            <v>74163/002</v>
          </cell>
          <cell r="B15845" t="str">
            <v>PERFURACAO DE POCO COM PERFURATRIZ A PERCUSSAO</v>
          </cell>
          <cell r="C15845" t="str">
            <v>M</v>
          </cell>
          <cell r="D15845" t="str">
            <v>CR</v>
          </cell>
          <cell r="E15845">
            <v>56.49</v>
          </cell>
        </row>
        <row r="15846">
          <cell r="A15846">
            <v>84127</v>
          </cell>
          <cell r="B15846" t="str">
            <v>REVESTIMENTO DE POCOS C/ TUBOS DE CONCRETO</v>
          </cell>
          <cell r="C15846" t="str">
            <v>M</v>
          </cell>
          <cell r="D15846" t="str">
            <v>CR</v>
          </cell>
          <cell r="E15846">
            <v>246.28</v>
          </cell>
        </row>
        <row r="15847">
          <cell r="A15847">
            <v>84128</v>
          </cell>
          <cell r="B15847" t="str">
            <v>ABERTURA POCO PARA CISTERNA TERRENO COMPACTO COM DN 1,0M COM PROFUNDID</v>
          </cell>
          <cell r="C15847" t="str">
            <v>M</v>
          </cell>
          <cell r="D15847" t="str">
            <v>CR</v>
          </cell>
          <cell r="E15847">
            <v>140.59</v>
          </cell>
        </row>
        <row r="15848">
          <cell r="A15848" t="str">
            <v>ADES DE 15</v>
          </cell>
          <cell r="B15848" t="str">
            <v>A 20M</v>
          </cell>
        </row>
        <row r="15849">
          <cell r="A15849">
            <v>84129</v>
          </cell>
          <cell r="B15849" t="str">
            <v>ABERTURA POCO PARA CISTERNA TERRENO COMPACTO COM DN 1,0M PROFUNDIDADE</v>
          </cell>
          <cell r="C15849" t="str">
            <v>M</v>
          </cell>
          <cell r="D15849" t="str">
            <v>CR</v>
          </cell>
          <cell r="E15849">
            <v>112.47</v>
          </cell>
        </row>
        <row r="15850">
          <cell r="A15850" t="str">
            <v>DE 10 A 15</v>
          </cell>
          <cell r="B15850" t="str">
            <v>M</v>
          </cell>
        </row>
        <row r="15851">
          <cell r="A15851">
            <v>84130</v>
          </cell>
          <cell r="B15851" t="str">
            <v>ABERTURA POCO PARA CISTERNA TERRENO COMPACTO COM DN 1,0 COM PROFUNDIDA</v>
          </cell>
          <cell r="C15851" t="str">
            <v>M</v>
          </cell>
          <cell r="D15851" t="str">
            <v>CR</v>
          </cell>
          <cell r="E15851">
            <v>84.35</v>
          </cell>
        </row>
        <row r="15852">
          <cell r="A15852" t="str">
            <v>DE DE 5 A</v>
          </cell>
          <cell r="B15852" t="str">
            <v>10M</v>
          </cell>
        </row>
        <row r="15853">
          <cell r="A15853">
            <v>84131</v>
          </cell>
          <cell r="B15853" t="str">
            <v>ABERTURA POCO PARA CISTERNA TERRENO COMPACTO COM DN 1,0 COM PROFUNDIDA</v>
          </cell>
          <cell r="C15853" t="str">
            <v>M</v>
          </cell>
          <cell r="D15853" t="str">
            <v>CR</v>
          </cell>
          <cell r="E15853">
            <v>70.290000000000006</v>
          </cell>
        </row>
        <row r="15854">
          <cell r="A15854" t="str">
            <v>DEATE 5M</v>
          </cell>
        </row>
        <row r="15855">
          <cell r="A15855">
            <v>216</v>
          </cell>
          <cell r="B15855" t="str">
            <v>POCO TUBULAR PROFUNDO</v>
          </cell>
        </row>
        <row r="15856">
          <cell r="A15856">
            <v>40841</v>
          </cell>
          <cell r="B15856" t="str">
            <v>ABRACADEIRA P/POCOS PROFUNDOS</v>
          </cell>
          <cell r="C15856" t="str">
            <v>UN</v>
          </cell>
          <cell r="D15856" t="str">
            <v>CR</v>
          </cell>
          <cell r="E15856">
            <v>85.69</v>
          </cell>
        </row>
        <row r="15857">
          <cell r="A15857" t="str">
            <v>SINAPI - S</v>
          </cell>
          <cell r="B15857" t="str">
            <v>ISTEMA NACIONAL DE PESQUISA DE CUSTOS E ÍNDICES DA CONSTRUÇÃO CIVIL</v>
          </cell>
        </row>
        <row r="15858">
          <cell r="A15858" t="str">
            <v>PCI.817.01</v>
          </cell>
          <cell r="B15858" t="e">
            <v>#NAME?</v>
          </cell>
          <cell r="D15858" t="str">
            <v>EM</v>
          </cell>
          <cell r="E15858" t="str">
            <v>06/2016 AS 13:04:4</v>
          </cell>
        </row>
        <row r="15859">
          <cell r="D15859" t="str">
            <v>TA</v>
          </cell>
          <cell r="E15859" t="str">
            <v>TÉCNICA: 13/06/20</v>
          </cell>
        </row>
        <row r="15860">
          <cell r="A15860" t="str">
            <v>ENCARGOS S</v>
          </cell>
          <cell r="B15860" t="str">
            <v>OCIAIS DESONERADOS: 90,80%(HORA)   52,84%(MÊS)</v>
          </cell>
        </row>
        <row r="15861">
          <cell r="A15861" t="str">
            <v>ABRANGÊNCI</v>
          </cell>
          <cell r="B15861" t="str">
            <v>A : NACIONAL                                              LOCALIDADE  : BELO</v>
          </cell>
          <cell r="C15861" t="str">
            <v>HORI</v>
          </cell>
        </row>
        <row r="15862">
          <cell r="A15862" t="str">
            <v>REF.COLETA</v>
          </cell>
          <cell r="B15862" t="str">
            <v>: MEDIANO</v>
          </cell>
          <cell r="D15862" t="str">
            <v>TA</v>
          </cell>
          <cell r="E15862" t="str">
            <v>: 05/2016</v>
          </cell>
        </row>
        <row r="15863">
          <cell r="A15863" t="str">
            <v>CÓDIGO</v>
          </cell>
          <cell r="B15863" t="str">
            <v>|D E S C R I Ç Ã O                                                   |UN</v>
          </cell>
          <cell r="C15863" t="str">
            <v>IDADE</v>
          </cell>
          <cell r="D15863" t="str">
            <v>DE</v>
          </cell>
          <cell r="E15863" t="str">
            <v>|CUSTO TOTA</v>
          </cell>
        </row>
        <row r="15864">
          <cell r="A15864" t="str">
            <v>VÍNCULO...</v>
          </cell>
          <cell r="B15864" t="str">
            <v>..: CAIXA REFERENCIAL</v>
          </cell>
        </row>
        <row r="15865">
          <cell r="A15865">
            <v>279</v>
          </cell>
          <cell r="B15865" t="str">
            <v>SOLDAS/CORTES</v>
          </cell>
        </row>
        <row r="15866">
          <cell r="A15866" t="str">
            <v>6391     S</v>
          </cell>
          <cell r="B15866" t="str">
            <v>OLDA TOPO DESCENDENTE CHANFRADA ESPESSURA=1/4" CHAPA/PERFIL/TUBO ACO</v>
          </cell>
          <cell r="C15866" t="str">
            <v>M</v>
          </cell>
          <cell r="D15866" t="str">
            <v>CR</v>
          </cell>
          <cell r="E15866">
            <v>115.43</v>
          </cell>
        </row>
        <row r="15867">
          <cell r="A15867" t="str">
            <v>COM CONVER</v>
          </cell>
          <cell r="B15867" t="str">
            <v>SOR DIESEL.</v>
          </cell>
        </row>
        <row r="15868">
          <cell r="A15868">
            <v>84132</v>
          </cell>
          <cell r="B15868" t="str">
            <v>SOLDA DE TOPO DESCENDENTE, EM CHAPA ACO CHANFR 5/16" ESP (P/ ASSENT TU</v>
          </cell>
          <cell r="C15868" t="str">
            <v>M</v>
          </cell>
          <cell r="D15868" t="str">
            <v>CR</v>
          </cell>
          <cell r="E15868">
            <v>183.39</v>
          </cell>
        </row>
        <row r="15869">
          <cell r="A15869" t="str">
            <v>BULACAO OU</v>
          </cell>
          <cell r="B15869" t="str">
            <v>PECA DE ACO) UTILIZANDO CONVERSOR DIESEL.</v>
          </cell>
        </row>
        <row r="15870">
          <cell r="A15870">
            <v>84133</v>
          </cell>
          <cell r="B15870" t="str">
            <v>SOLDA DE TOPO DESCENDENTE, EM CHAPA ACO CHANFR 3/8" ESP (P/ ASSENT TUB</v>
          </cell>
          <cell r="C15870" t="str">
            <v>M</v>
          </cell>
          <cell r="D15870" t="str">
            <v>CR</v>
          </cell>
          <cell r="E15870">
            <v>253.44</v>
          </cell>
        </row>
        <row r="15871">
          <cell r="A15871" t="str">
            <v>ULACAO OU</v>
          </cell>
          <cell r="B15871" t="str">
            <v>PECA DE ACO) UTILIZANDO CONVERSOR DIESEL</v>
          </cell>
        </row>
        <row r="15872">
          <cell r="A15872">
            <v>318</v>
          </cell>
          <cell r="B15872" t="str">
            <v>OUTROS</v>
          </cell>
        </row>
        <row r="15873">
          <cell r="A15873">
            <v>71516</v>
          </cell>
          <cell r="B15873" t="str">
            <v>CONJUNTO DE MANGUEIRA PARA COMBATE A INCENDIO EM FIBRA DE POLIESTER PU</v>
          </cell>
          <cell r="C15873" t="str">
            <v>UN</v>
          </cell>
          <cell r="D15873" t="str">
            <v>C</v>
          </cell>
          <cell r="E15873">
            <v>449</v>
          </cell>
        </row>
        <row r="15874">
          <cell r="A15874" t="str">
            <v>RA, COM 1.</v>
          </cell>
          <cell r="B15874" t="str">
            <v>1/2", REVESTIDA INTERNAMENTE, COM 2 LANCES DE 15M CADA</v>
          </cell>
        </row>
        <row r="15875">
          <cell r="A15875">
            <v>73361</v>
          </cell>
          <cell r="B15875" t="str">
            <v>CONCRETO CICLOPICO FCK=10MPA 30% PEDRA DE MAO INCLUSIVE LANCAMENTO</v>
          </cell>
          <cell r="C15875" t="str">
            <v>M3</v>
          </cell>
          <cell r="D15875" t="str">
            <v>CR</v>
          </cell>
          <cell r="E15875">
            <v>325.74</v>
          </cell>
        </row>
        <row r="15876">
          <cell r="A15876">
            <v>73370</v>
          </cell>
          <cell r="B15876" t="str">
            <v>TRANSPORTE QQ NAT CAM BASCULANTE 30 KM/H 8.00 T EXCL  DESPE-</v>
          </cell>
          <cell r="C15876" t="str">
            <v>T/KM</v>
          </cell>
          <cell r="D15876" t="str">
            <v>CR</v>
          </cell>
          <cell r="E15876">
            <v>1.1000000000000001</v>
          </cell>
        </row>
        <row r="15877">
          <cell r="A15877" t="str">
            <v>SA CARGA/D</v>
          </cell>
          <cell r="B15877" t="str">
            <v>ESC ESPERA DO CAMINHAO/SERVENTE/E OU EQUIP AUX.</v>
          </cell>
        </row>
        <row r="15878">
          <cell r="A15878">
            <v>73372</v>
          </cell>
          <cell r="B15878" t="str">
            <v>PINHO DE TERCEIRA 1" X 12" E 1" X 9"</v>
          </cell>
          <cell r="C15878" t="str">
            <v>M2</v>
          </cell>
          <cell r="D15878" t="str">
            <v>CR</v>
          </cell>
          <cell r="E15878">
            <v>43.16</v>
          </cell>
        </row>
        <row r="15879">
          <cell r="A15879">
            <v>73397</v>
          </cell>
          <cell r="B15879" t="str">
            <v>EMBOCO CIMENTO AREIA 1:4 ESP=1,5CM INCL CHAPISCO 1:3 E=9MM</v>
          </cell>
          <cell r="C15879" t="str">
            <v>M2</v>
          </cell>
          <cell r="D15879" t="str">
            <v>CR</v>
          </cell>
          <cell r="E15879">
            <v>22.72</v>
          </cell>
        </row>
        <row r="15880">
          <cell r="A15880">
            <v>73413</v>
          </cell>
          <cell r="B15880" t="str">
            <v>ESCAVACAO MEC.VALA N ESCOR ATE 1,5M C/RETRO MAT 1A COM REDUTOR (PEDRAS</v>
          </cell>
          <cell r="C15880" t="str">
            <v>M3</v>
          </cell>
          <cell r="D15880" t="str">
            <v>CR</v>
          </cell>
          <cell r="E15880">
            <v>11.67</v>
          </cell>
        </row>
        <row r="15881">
          <cell r="A15881" t="str">
            <v>/INST PRED</v>
          </cell>
          <cell r="B15881" t="str">
            <v>IAIS/OUTROS REDUT PRODUT OU CAVAS FUNDACAO) -  EXCL. ESGOTAM</v>
          </cell>
        </row>
        <row r="15882">
          <cell r="A15882" t="str">
            <v>ENTO</v>
          </cell>
        </row>
        <row r="15883">
          <cell r="A15883">
            <v>73415</v>
          </cell>
          <cell r="B15883" t="str">
            <v>PINTURA PVA, TRES DEMAOS</v>
          </cell>
          <cell r="C15883" t="str">
            <v>M2</v>
          </cell>
          <cell r="D15883" t="str">
            <v>CR</v>
          </cell>
          <cell r="E15883">
            <v>12.66</v>
          </cell>
        </row>
        <row r="15884">
          <cell r="A15884">
            <v>73426</v>
          </cell>
          <cell r="B15884" t="str">
            <v>PERFURACAO MANUAL DIAMETRO 20 CM (5 TF)</v>
          </cell>
          <cell r="C15884" t="str">
            <v>M</v>
          </cell>
          <cell r="D15884" t="str">
            <v>CR</v>
          </cell>
          <cell r="E15884">
            <v>54.4</v>
          </cell>
        </row>
        <row r="15885">
          <cell r="A15885">
            <v>73430</v>
          </cell>
          <cell r="B15885" t="str">
            <v>ESCAVACAO MEC. VALA N ESCOR MAT 1A C/RETRO ENTRE 1,5 E 3M C/ REDUTOR (</v>
          </cell>
          <cell r="C15885" t="str">
            <v>M3</v>
          </cell>
          <cell r="D15885" t="str">
            <v>CR</v>
          </cell>
          <cell r="E15885">
            <v>14.2</v>
          </cell>
        </row>
        <row r="15886">
          <cell r="A15886" t="str">
            <v>PEDRAS/INS</v>
          </cell>
          <cell r="B15886" t="str">
            <v>T PREDIAIS/OUTROS REDUT.PRODUTIV OU CAVAS FUNDACAO ) - EXCL.</v>
          </cell>
        </row>
        <row r="15887">
          <cell r="A15887" t="str">
            <v>ESGOTAMENT</v>
          </cell>
          <cell r="B15887" t="str">
            <v>O.</v>
          </cell>
        </row>
        <row r="15888">
          <cell r="A15888">
            <v>73431</v>
          </cell>
          <cell r="B15888" t="str">
            <v>PINHO TERCEIRA  2,5X10CM</v>
          </cell>
          <cell r="C15888" t="str">
            <v>M</v>
          </cell>
          <cell r="D15888" t="str">
            <v>CR</v>
          </cell>
          <cell r="E15888">
            <v>4.42</v>
          </cell>
        </row>
        <row r="15889">
          <cell r="A15889">
            <v>73460</v>
          </cell>
          <cell r="B15889" t="str">
            <v>MACARANDUBA APARELHADA 3" X 4.1/2"</v>
          </cell>
          <cell r="C15889" t="str">
            <v>M</v>
          </cell>
          <cell r="D15889" t="str">
            <v>CR</v>
          </cell>
          <cell r="E15889">
            <v>18.38</v>
          </cell>
        </row>
        <row r="15890">
          <cell r="A15890">
            <v>73488</v>
          </cell>
          <cell r="B15890" t="str">
            <v>MACARANDUBA APARELHADA 3" X 6"</v>
          </cell>
          <cell r="C15890" t="str">
            <v>M</v>
          </cell>
          <cell r="D15890" t="str">
            <v>CR</v>
          </cell>
          <cell r="E15890">
            <v>24.01</v>
          </cell>
        </row>
        <row r="15891">
          <cell r="A15891">
            <v>73489</v>
          </cell>
          <cell r="B15891" t="str">
            <v>MACARANDUBA APARELHADA DE 3" X 9"</v>
          </cell>
          <cell r="C15891" t="str">
            <v>M</v>
          </cell>
          <cell r="D15891" t="str">
            <v>CR</v>
          </cell>
          <cell r="E15891">
            <v>36.799999999999997</v>
          </cell>
        </row>
        <row r="15892">
          <cell r="A15892">
            <v>73490</v>
          </cell>
          <cell r="B15892" t="str">
            <v>TUBO CA-1 CONCR ARMADO P/GALERIAS AGUAS PLUV DIAM=0,80M FORNEC MAT</v>
          </cell>
          <cell r="C15892" t="str">
            <v>M</v>
          </cell>
          <cell r="D15892" t="str">
            <v>CR</v>
          </cell>
          <cell r="E15892">
            <v>256.93</v>
          </cell>
        </row>
        <row r="15893">
          <cell r="A15893" t="str">
            <v>SINAPI - S</v>
          </cell>
          <cell r="B15893" t="str">
            <v>ISTEMA NACIONAL DE PESQUISA DE CUSTOS E ÍNDICES DA CONSTRUÇÃO CIVIL</v>
          </cell>
        </row>
        <row r="15894">
          <cell r="A15894" t="str">
            <v>PCI.817.01</v>
          </cell>
          <cell r="B15894" t="e">
            <v>#NAME?</v>
          </cell>
          <cell r="D15894" t="str">
            <v>EM</v>
          </cell>
          <cell r="E15894" t="str">
            <v>06/2016 AS 13:04:4</v>
          </cell>
        </row>
        <row r="15895">
          <cell r="D15895" t="str">
            <v>TA</v>
          </cell>
          <cell r="E15895" t="str">
            <v>TÉCNICA: 13/06/20</v>
          </cell>
        </row>
        <row r="15896">
          <cell r="A15896" t="str">
            <v>ENCARGOS S</v>
          </cell>
          <cell r="B15896" t="str">
            <v>OCIAIS DESONERADOS: 90,80%(HORA)   52,84%(MÊS)</v>
          </cell>
        </row>
        <row r="15897">
          <cell r="A15897" t="str">
            <v>ABRANGÊNCI</v>
          </cell>
          <cell r="B15897" t="str">
            <v>A : NACIONAL                                              LOCALIDADE  : BELO</v>
          </cell>
          <cell r="C15897" t="str">
            <v>HORI</v>
          </cell>
        </row>
        <row r="15898">
          <cell r="A15898" t="str">
            <v>REF.COLETA</v>
          </cell>
          <cell r="B15898" t="str">
            <v>: MEDIANO</v>
          </cell>
          <cell r="D15898" t="str">
            <v>TA</v>
          </cell>
          <cell r="E15898" t="str">
            <v>: 05/2016</v>
          </cell>
        </row>
        <row r="15899">
          <cell r="A15899" t="str">
            <v>CÓDIGO</v>
          </cell>
          <cell r="B15899" t="str">
            <v>|D E S C R I Ç Ã O                                                   |UN</v>
          </cell>
          <cell r="C15899" t="str">
            <v>IDADE</v>
          </cell>
          <cell r="D15899" t="str">
            <v>DE</v>
          </cell>
          <cell r="E15899" t="str">
            <v>|CUSTO TOTA</v>
          </cell>
        </row>
        <row r="15900">
          <cell r="A15900" t="str">
            <v>VÍNCULO...</v>
          </cell>
          <cell r="B15900" t="str">
            <v>..: CAIXA REFERENCIAL</v>
          </cell>
        </row>
        <row r="15901">
          <cell r="A15901" t="str">
            <v>COM AREIA</v>
          </cell>
          <cell r="B15901" t="str">
            <v>CIMENTO 1:4 - FORNECIMENTO E ASSENTAMENTO</v>
          </cell>
        </row>
        <row r="15902">
          <cell r="A15902">
            <v>73493</v>
          </cell>
          <cell r="B15902" t="str">
            <v>TEODOLITO CONVENCIONAL DE MICROMETRO C/LEITURA NUMERICA (CP) PRECISAO</v>
          </cell>
          <cell r="C15902" t="str">
            <v>H</v>
          </cell>
          <cell r="D15902" t="str">
            <v>C</v>
          </cell>
          <cell r="E15902">
            <v>1.76</v>
          </cell>
        </row>
        <row r="15903">
          <cell r="A15903" t="str">
            <v>DE 6S PARA</v>
          </cell>
          <cell r="B15903" t="str">
            <v>LEVANTAMENTO DE TERRENOS DIVERSOS</v>
          </cell>
        </row>
        <row r="15904">
          <cell r="A15904">
            <v>73503</v>
          </cell>
          <cell r="B15904" t="str">
            <v>TRANSPORTE DE TUBOS DE PVC DN 1000</v>
          </cell>
          <cell r="C15904" t="str">
            <v>M</v>
          </cell>
          <cell r="D15904" t="str">
            <v>CR</v>
          </cell>
          <cell r="E15904">
            <v>6.2</v>
          </cell>
        </row>
        <row r="15905">
          <cell r="A15905">
            <v>73504</v>
          </cell>
          <cell r="B15905" t="str">
            <v>TRANSPORTE DE TUBOS DE PVC DN 900</v>
          </cell>
          <cell r="C15905" t="str">
            <v>M</v>
          </cell>
          <cell r="D15905" t="str">
            <v>CR</v>
          </cell>
          <cell r="E15905">
            <v>5.24</v>
          </cell>
        </row>
        <row r="15906">
          <cell r="A15906">
            <v>73505</v>
          </cell>
          <cell r="B15906" t="str">
            <v>TRANSPORTE DE TUBOS DE PVC DN 800</v>
          </cell>
          <cell r="C15906" t="str">
            <v>M</v>
          </cell>
          <cell r="D15906" t="str">
            <v>CR</v>
          </cell>
          <cell r="E15906">
            <v>4.34</v>
          </cell>
        </row>
        <row r="15907">
          <cell r="A15907">
            <v>73506</v>
          </cell>
          <cell r="B15907" t="str">
            <v>TRANSPORTE DE TUBOS DE PVC DN 700</v>
          </cell>
          <cell r="C15907" t="str">
            <v>M</v>
          </cell>
          <cell r="D15907" t="str">
            <v>CR</v>
          </cell>
          <cell r="E15907">
            <v>3.52</v>
          </cell>
        </row>
        <row r="15908">
          <cell r="A15908">
            <v>73507</v>
          </cell>
          <cell r="B15908" t="str">
            <v>TRANSPORTE DE TUBOS DE PVC DN 600</v>
          </cell>
          <cell r="C15908" t="str">
            <v>M</v>
          </cell>
          <cell r="D15908" t="str">
            <v>CR</v>
          </cell>
          <cell r="E15908">
            <v>2.76</v>
          </cell>
        </row>
        <row r="15909">
          <cell r="A15909">
            <v>73508</v>
          </cell>
          <cell r="B15909" t="str">
            <v>TRANSPORTE DE TUBOS DE PVC DN 500</v>
          </cell>
          <cell r="C15909" t="str">
            <v>M</v>
          </cell>
          <cell r="D15909" t="str">
            <v>CR</v>
          </cell>
          <cell r="E15909">
            <v>2.09</v>
          </cell>
        </row>
        <row r="15910">
          <cell r="A15910">
            <v>73509</v>
          </cell>
          <cell r="B15910" t="str">
            <v>TRANSPORTE DE TUBOS DE PVC DN 400</v>
          </cell>
          <cell r="C15910" t="str">
            <v>M</v>
          </cell>
          <cell r="D15910" t="str">
            <v>CR</v>
          </cell>
          <cell r="E15910">
            <v>1.52</v>
          </cell>
        </row>
        <row r="15911">
          <cell r="A15911">
            <v>73510</v>
          </cell>
          <cell r="B15911" t="str">
            <v>TRANSPORTE DE TUBOS DE FERRO DUTIL DN 1200</v>
          </cell>
          <cell r="C15911" t="str">
            <v>M</v>
          </cell>
          <cell r="D15911" t="str">
            <v>CR</v>
          </cell>
          <cell r="E15911">
            <v>15.98</v>
          </cell>
        </row>
        <row r="15912">
          <cell r="A15912">
            <v>73511</v>
          </cell>
          <cell r="B15912" t="str">
            <v>TRANSPORTE DE TUBOS DE FERRO DUTIL DN 1100</v>
          </cell>
          <cell r="C15912" t="str">
            <v>M</v>
          </cell>
          <cell r="D15912" t="str">
            <v>CR</v>
          </cell>
          <cell r="E15912">
            <v>13.78</v>
          </cell>
        </row>
        <row r="15913">
          <cell r="A15913">
            <v>73512</v>
          </cell>
          <cell r="B15913" t="str">
            <v>TRANSPORTE DE TUBOS DE FERRO DUTIL DN 1000</v>
          </cell>
          <cell r="C15913" t="str">
            <v>M</v>
          </cell>
          <cell r="D15913" t="str">
            <v>CR</v>
          </cell>
          <cell r="E15913">
            <v>11.97</v>
          </cell>
        </row>
        <row r="15914">
          <cell r="A15914">
            <v>73513</v>
          </cell>
          <cell r="B15914" t="str">
            <v>TRANSPORTE DE TUBOS DE FERRO DUTIL DN 900</v>
          </cell>
          <cell r="C15914" t="str">
            <v>M</v>
          </cell>
          <cell r="D15914" t="str">
            <v>CR</v>
          </cell>
          <cell r="E15914">
            <v>10.09</v>
          </cell>
        </row>
        <row r="15915">
          <cell r="A15915">
            <v>73514</v>
          </cell>
          <cell r="B15915" t="str">
            <v>TRANSPORTE DE TUBOS DE FERRO DUTIL DN 800</v>
          </cell>
          <cell r="C15915" t="str">
            <v>M</v>
          </cell>
          <cell r="D15915" t="str">
            <v>CR</v>
          </cell>
          <cell r="E15915">
            <v>8.3699999999999992</v>
          </cell>
        </row>
        <row r="15916">
          <cell r="A15916">
            <v>73515</v>
          </cell>
          <cell r="B15916" t="str">
            <v>TRANSPORTE DE TUBOS DE FERRO DUTIL DN 700</v>
          </cell>
          <cell r="C15916" t="str">
            <v>M</v>
          </cell>
          <cell r="D15916" t="str">
            <v>CR</v>
          </cell>
          <cell r="E15916">
            <v>6.78</v>
          </cell>
        </row>
        <row r="15917">
          <cell r="A15917">
            <v>73516</v>
          </cell>
          <cell r="B15917" t="str">
            <v>TRANSPORTE DE TUBOS DE FERRO DUTIL DN 600</v>
          </cell>
          <cell r="C15917" t="str">
            <v>M</v>
          </cell>
          <cell r="D15917" t="str">
            <v>CR</v>
          </cell>
          <cell r="E15917">
            <v>5.34</v>
          </cell>
        </row>
        <row r="15918">
          <cell r="A15918">
            <v>73517</v>
          </cell>
          <cell r="B15918" t="str">
            <v>TRANSPORTE DE TUBOS DE FERRO DUTIL DN 500</v>
          </cell>
          <cell r="C15918" t="str">
            <v>M</v>
          </cell>
          <cell r="D15918" t="str">
            <v>CR</v>
          </cell>
          <cell r="E15918">
            <v>4.04</v>
          </cell>
        </row>
        <row r="15919">
          <cell r="A15919">
            <v>73518</v>
          </cell>
          <cell r="B15919" t="str">
            <v>TRANSPORTE DE TUBOS DE FERRO DUTIL DN 450</v>
          </cell>
          <cell r="C15919" t="str">
            <v>M</v>
          </cell>
          <cell r="D15919" t="str">
            <v>CR</v>
          </cell>
          <cell r="E15919">
            <v>3.5</v>
          </cell>
        </row>
        <row r="15920">
          <cell r="A15920">
            <v>73519</v>
          </cell>
          <cell r="B15920" t="str">
            <v>TRANSPORTE DE TUBOS DE FERRO DUTIL DN 400</v>
          </cell>
          <cell r="C15920" t="str">
            <v>M</v>
          </cell>
          <cell r="D15920" t="str">
            <v>CR</v>
          </cell>
          <cell r="E15920">
            <v>2.93</v>
          </cell>
        </row>
        <row r="15921">
          <cell r="A15921">
            <v>73520</v>
          </cell>
          <cell r="B15921" t="str">
            <v>TRANSPORTE DE TUBOS DE FERRO DUTIL DN 350</v>
          </cell>
          <cell r="C15921" t="str">
            <v>M</v>
          </cell>
          <cell r="D15921" t="str">
            <v>CR</v>
          </cell>
          <cell r="E15921">
            <v>2.4700000000000002</v>
          </cell>
        </row>
        <row r="15922">
          <cell r="A15922">
            <v>73521</v>
          </cell>
          <cell r="B15922" t="str">
            <v>TRANSPORTE DE TUBOS DE FERRO DUTIL DN 300</v>
          </cell>
          <cell r="C15922" t="str">
            <v>M</v>
          </cell>
          <cell r="D15922" t="str">
            <v>CR</v>
          </cell>
          <cell r="E15922">
            <v>1.99</v>
          </cell>
        </row>
        <row r="15923">
          <cell r="A15923">
            <v>73522</v>
          </cell>
          <cell r="B15923" t="str">
            <v>TRANSPORTE DE TUBOS DE FERRO DUTIL DN 250</v>
          </cell>
          <cell r="C15923" t="str">
            <v>M</v>
          </cell>
          <cell r="D15923" t="str">
            <v>CR</v>
          </cell>
          <cell r="E15923">
            <v>1.57</v>
          </cell>
        </row>
        <row r="15924">
          <cell r="A15924">
            <v>73523</v>
          </cell>
          <cell r="B15924" t="str">
            <v>TRANSPORTE DE TUBOS DE FERRO DUTIL DN 200</v>
          </cell>
          <cell r="C15924" t="str">
            <v>M</v>
          </cell>
          <cell r="D15924" t="str">
            <v>CR</v>
          </cell>
          <cell r="E15924">
            <v>1.18</v>
          </cell>
        </row>
        <row r="15925">
          <cell r="A15925">
            <v>73524</v>
          </cell>
          <cell r="B15925" t="str">
            <v>TRANSPORTE DE TUBOS DE FERRO DUTIL DN 150</v>
          </cell>
          <cell r="C15925" t="str">
            <v>M</v>
          </cell>
          <cell r="D15925" t="str">
            <v>CR</v>
          </cell>
          <cell r="E15925">
            <v>0.92</v>
          </cell>
        </row>
        <row r="15926">
          <cell r="A15926">
            <v>73540</v>
          </cell>
          <cell r="B15926" t="str">
            <v>COLOCACAO CUBA LOUCA/ACO INOX EXCLUSIVE CUBA/COMPLEMENTO - P</v>
          </cell>
          <cell r="C15926" t="str">
            <v>UN</v>
          </cell>
          <cell r="D15926" t="str">
            <v>CR</v>
          </cell>
          <cell r="E15926">
            <v>28.53</v>
          </cell>
        </row>
        <row r="15927">
          <cell r="A15927">
            <v>73541</v>
          </cell>
          <cell r="B15927" t="str">
            <v>COLOCACAO BANCA MARMORE/GRANITO/ACO INOX EXCLUSIVE BANCA - P</v>
          </cell>
          <cell r="C15927" t="str">
            <v>M</v>
          </cell>
          <cell r="D15927" t="str">
            <v>CR</v>
          </cell>
          <cell r="E15927">
            <v>56.21</v>
          </cell>
        </row>
        <row r="15928">
          <cell r="A15928">
            <v>73542</v>
          </cell>
          <cell r="B15928" t="str">
            <v>BUCHA/ARRUELA ALUMINIO 3/4" - P</v>
          </cell>
          <cell r="C15928" t="str">
            <v>CJ</v>
          </cell>
          <cell r="D15928" t="str">
            <v>CR</v>
          </cell>
          <cell r="E15928">
            <v>1.24</v>
          </cell>
        </row>
        <row r="15929">
          <cell r="A15929" t="str">
            <v>SINAPI - S</v>
          </cell>
          <cell r="B15929" t="str">
            <v>ISTEMA NACIONAL DE PESQUISA DE CUSTOS E ÍNDICES DA CONSTRUÇÃO CIVIL</v>
          </cell>
        </row>
        <row r="15930">
          <cell r="A15930" t="str">
            <v>PCI.817.01</v>
          </cell>
          <cell r="B15930" t="e">
            <v>#NAME?</v>
          </cell>
          <cell r="D15930" t="str">
            <v>EM</v>
          </cell>
          <cell r="E15930" t="str">
            <v>06/2016 AS 13:04:4</v>
          </cell>
        </row>
        <row r="15931">
          <cell r="D15931" t="str">
            <v>TA</v>
          </cell>
          <cell r="E15931" t="str">
            <v>TÉCNICA: 13/06/20</v>
          </cell>
        </row>
        <row r="15932">
          <cell r="A15932" t="str">
            <v>ENCARGOS S</v>
          </cell>
          <cell r="B15932" t="str">
            <v>OCIAIS DESONERADOS: 90,80%(HORA)   52,84%(MÊS)</v>
          </cell>
        </row>
        <row r="15933">
          <cell r="A15933" t="str">
            <v>ABRANGÊNCI</v>
          </cell>
          <cell r="B15933" t="str">
            <v>A : NACIONAL                                              LOCALIDADE  : BELO</v>
          </cell>
          <cell r="C15933" t="str">
            <v>HORI</v>
          </cell>
        </row>
        <row r="15934">
          <cell r="A15934" t="str">
            <v>REF.COLETA</v>
          </cell>
          <cell r="B15934" t="str">
            <v>: MEDIANO</v>
          </cell>
          <cell r="D15934" t="str">
            <v>TA</v>
          </cell>
          <cell r="E15934" t="str">
            <v>: 05/2016</v>
          </cell>
        </row>
        <row r="15935">
          <cell r="A15935" t="str">
            <v>CÓDIGO</v>
          </cell>
          <cell r="B15935" t="str">
            <v>|D E S C R I Ç Ã O                                                   |UN</v>
          </cell>
          <cell r="C15935" t="str">
            <v>IDADE</v>
          </cell>
          <cell r="D15935" t="str">
            <v>DE</v>
          </cell>
          <cell r="E15935" t="str">
            <v>|CUSTO TOTA</v>
          </cell>
        </row>
        <row r="15936">
          <cell r="A15936" t="str">
            <v>VÍNCULO...</v>
          </cell>
          <cell r="B15936" t="str">
            <v>..: CAIXA REFERENCIAL</v>
          </cell>
        </row>
        <row r="15937">
          <cell r="A15937">
            <v>73543</v>
          </cell>
          <cell r="B15937" t="str">
            <v>BUCHA/ARRUELA ALUMINIO 1/2" - P</v>
          </cell>
          <cell r="C15937" t="str">
            <v>CJ</v>
          </cell>
          <cell r="D15937" t="str">
            <v>CR</v>
          </cell>
          <cell r="E15937">
            <v>1.07</v>
          </cell>
        </row>
        <row r="15938">
          <cell r="A15938">
            <v>73562</v>
          </cell>
          <cell r="B15938" t="str">
            <v>NIVEL WILD-NA-Z</v>
          </cell>
          <cell r="C15938" t="str">
            <v>H</v>
          </cell>
          <cell r="D15938" t="str">
            <v>C</v>
          </cell>
          <cell r="E15938">
            <v>0.57999999999999996</v>
          </cell>
        </row>
        <row r="15939">
          <cell r="A15939">
            <v>73564</v>
          </cell>
          <cell r="B15939" t="str">
            <v>CORTE REMOCAO DO PAVIMENTO APICOAMENTO LAJE FORMAS E CONCRETAGEM BER-</v>
          </cell>
          <cell r="C15939" t="str">
            <v>M</v>
          </cell>
          <cell r="D15939" t="str">
            <v>CR</v>
          </cell>
          <cell r="E15939">
            <v>250.83</v>
          </cell>
        </row>
        <row r="15940">
          <cell r="A15940" t="str">
            <v>COS FCK=25</v>
          </cell>
          <cell r="B15940" t="str">
            <v>MPA-24H UTILIZANDO GRAUTH</v>
          </cell>
        </row>
        <row r="15941">
          <cell r="A15941">
            <v>73587</v>
          </cell>
          <cell r="B15941" t="str">
            <v>TRANSPORTE DE TUBOS DE PVC DN 350</v>
          </cell>
          <cell r="C15941" t="str">
            <v>M</v>
          </cell>
          <cell r="D15941" t="str">
            <v>CR</v>
          </cell>
          <cell r="E15941">
            <v>1.06</v>
          </cell>
        </row>
        <row r="15942">
          <cell r="A15942">
            <v>73588</v>
          </cell>
          <cell r="B15942" t="str">
            <v>TRANSPORTE DE TUBOS DE PVC DN 300</v>
          </cell>
          <cell r="C15942" t="str">
            <v>M</v>
          </cell>
          <cell r="D15942" t="str">
            <v>CR</v>
          </cell>
          <cell r="E15942">
            <v>0.71</v>
          </cell>
        </row>
        <row r="15943">
          <cell r="A15943">
            <v>73589</v>
          </cell>
          <cell r="B15943" t="str">
            <v>TRANSPORTE DE TUBOS DE PVC DN 250</v>
          </cell>
          <cell r="C15943" t="str">
            <v>M</v>
          </cell>
          <cell r="D15943" t="str">
            <v>CR</v>
          </cell>
          <cell r="E15943">
            <v>0.49</v>
          </cell>
        </row>
        <row r="15944">
          <cell r="A15944">
            <v>73590</v>
          </cell>
          <cell r="B15944" t="str">
            <v>TRANSPORTE DE TUBOS DE PVC DN 200</v>
          </cell>
          <cell r="C15944" t="str">
            <v>M</v>
          </cell>
          <cell r="D15944" t="str">
            <v>CR</v>
          </cell>
          <cell r="E15944">
            <v>0.31</v>
          </cell>
        </row>
        <row r="15945">
          <cell r="A15945">
            <v>73597</v>
          </cell>
          <cell r="B15945" t="str">
            <v>TRANSPORTE DE TUBOS DE FERRO DUTIL DN 100</v>
          </cell>
          <cell r="C15945" t="str">
            <v>M</v>
          </cell>
          <cell r="D15945" t="str">
            <v>CR</v>
          </cell>
          <cell r="E15945">
            <v>0.71</v>
          </cell>
        </row>
        <row r="15946">
          <cell r="A15946">
            <v>73598</v>
          </cell>
          <cell r="B15946" t="str">
            <v>TRANSPORTE DE TUBOS DE FERRO DUTIL DN 75</v>
          </cell>
          <cell r="C15946" t="str">
            <v>M</v>
          </cell>
          <cell r="D15946" t="str">
            <v>CR</v>
          </cell>
          <cell r="E15946">
            <v>0.49</v>
          </cell>
        </row>
        <row r="15947">
          <cell r="A15947">
            <v>73714</v>
          </cell>
          <cell r="B15947" t="str">
            <v>CAIXA PARA RALO C OM GRELHA FOFO 135 KG DE ALV TIJOLO MACICO (7X10X20)</v>
          </cell>
          <cell r="C15947" t="str">
            <v>UN</v>
          </cell>
          <cell r="D15947" t="str">
            <v>CR</v>
          </cell>
          <cell r="E15947">
            <v>1169.25</v>
          </cell>
        </row>
        <row r="15948">
          <cell r="A15948" t="str">
            <v>PAREDES DE</v>
          </cell>
          <cell r="B15948" t="str">
            <v>UMA VEZ (0.20 M) DE 0.90X1.20X1.50 M (EXTERNA) COM ARGAMAS</v>
          </cell>
        </row>
        <row r="15949">
          <cell r="A15949" t="str">
            <v>SA 1:4 CIM</v>
          </cell>
          <cell r="B15949" t="str">
            <v>ENTO:AREIA, BASE CONC FCK=10 MPA, EXCLUSIVE ESCAVACAO E REAT</v>
          </cell>
        </row>
        <row r="15950">
          <cell r="A15950" t="str">
            <v>ERRO.</v>
          </cell>
        </row>
        <row r="15951">
          <cell r="A15951">
            <v>84114</v>
          </cell>
          <cell r="B15951" t="str">
            <v>ALCAPAO DE MADEIRA 63X63CM INCL FERRAGENS</v>
          </cell>
          <cell r="C15951" t="str">
            <v>UN</v>
          </cell>
          <cell r="D15951" t="str">
            <v>AS</v>
          </cell>
          <cell r="E15951">
            <v>126.7</v>
          </cell>
        </row>
        <row r="15952">
          <cell r="A15952">
            <v>84135</v>
          </cell>
          <cell r="B15952" t="str">
            <v>FORNECIMENTO E INSTALACAO CAIXA PRE MOLDADA EM CONCRETO PARA AR CONDIC</v>
          </cell>
          <cell r="C15952" t="str">
            <v>UN</v>
          </cell>
          <cell r="D15952" t="str">
            <v>AS</v>
          </cell>
          <cell r="E15952">
            <v>206.27</v>
          </cell>
        </row>
        <row r="15953">
          <cell r="A15953" t="str">
            <v>IONADO 180</v>
          </cell>
          <cell r="B15953" t="str">
            <v>00 BTUS</v>
          </cell>
        </row>
        <row r="15954">
          <cell r="A15954">
            <v>84158</v>
          </cell>
          <cell r="B15954" t="str">
            <v>BUCHA / ARRUELA ALUMINIO 1"</v>
          </cell>
          <cell r="C15954" t="str">
            <v>CJ</v>
          </cell>
          <cell r="D15954" t="str">
            <v>CR</v>
          </cell>
          <cell r="E15954">
            <v>1.47</v>
          </cell>
        </row>
        <row r="15955">
          <cell r="A15955">
            <v>84159</v>
          </cell>
          <cell r="B15955" t="str">
            <v>BUCHA / ARRUELA ALUMINIO 1 1/4"</v>
          </cell>
          <cell r="C15955" t="str">
            <v>CJ</v>
          </cell>
          <cell r="D15955" t="str">
            <v>CR</v>
          </cell>
          <cell r="E15955">
            <v>2.79</v>
          </cell>
        </row>
        <row r="15956">
          <cell r="A15956">
            <v>86957</v>
          </cell>
          <cell r="B15956" t="str">
            <v>MÃO FRANCESA EM BARRA DE FERRO CHATO RETANGULAR 2" X 1/4", REFORÇADA,</v>
          </cell>
          <cell r="C15956" t="str">
            <v>UN</v>
          </cell>
          <cell r="D15956" t="str">
            <v>CR</v>
          </cell>
          <cell r="E15956">
            <v>22.52</v>
          </cell>
        </row>
        <row r="15957">
          <cell r="A15957" t="str">
            <v>40 X 30 CM</v>
          </cell>
        </row>
        <row r="15958">
          <cell r="A15958">
            <v>86958</v>
          </cell>
          <cell r="B15958" t="str">
            <v>MÃO FRANCESA EM BARRA DE FERRO CHATO RETANGULAR 2" X 1/4", REFORÇADA,</v>
          </cell>
          <cell r="C15958" t="str">
            <v>UN</v>
          </cell>
          <cell r="D15958" t="str">
            <v>CR</v>
          </cell>
          <cell r="E15958">
            <v>20.04</v>
          </cell>
        </row>
        <row r="15959">
          <cell r="A15959" t="str">
            <v>30 X 25 CM</v>
          </cell>
        </row>
        <row r="15960">
          <cell r="A15960">
            <v>321</v>
          </cell>
          <cell r="B15960" t="str">
            <v>COMPOSICAO SERVICO MIGRACAO</v>
          </cell>
        </row>
        <row r="15961">
          <cell r="A15961" t="str">
            <v>5803     C</v>
          </cell>
          <cell r="B15961" t="str">
            <v>OMPACTADOR DE SOLOS COM PLACA VIBRATORIA, 46X51CM, 5HP, 156KG, DIESEL</v>
          </cell>
          <cell r="C15961" t="str">
            <v>H</v>
          </cell>
          <cell r="D15961" t="str">
            <v>C</v>
          </cell>
          <cell r="E15961">
            <v>2.16</v>
          </cell>
        </row>
        <row r="15962">
          <cell r="A15962" t="str">
            <v>, IMPACTO</v>
          </cell>
          <cell r="B15962" t="str">
            <v>DINAMICO 1700KG - CUSTO HORARIO DE MATERIAIS NA OPERACAO</v>
          </cell>
        </row>
        <row r="15963">
          <cell r="A15963" t="str">
            <v>6541     T</v>
          </cell>
          <cell r="B15963" t="str">
            <v>RATOR DE ESTEIRAS - D6 - CUSTOS C/ MAT. NA OPERACAO</v>
          </cell>
          <cell r="C15963" t="str">
            <v>H</v>
          </cell>
          <cell r="D15963" t="str">
            <v>C</v>
          </cell>
          <cell r="E15963">
            <v>75.599999999999994</v>
          </cell>
        </row>
        <row r="15964">
          <cell r="A15964">
            <v>73554</v>
          </cell>
          <cell r="B15964" t="str">
            <v>MACARANDUBA APARELHADA 3" X 3"</v>
          </cell>
          <cell r="C15964" t="str">
            <v>M</v>
          </cell>
          <cell r="D15964" t="str">
            <v>CR</v>
          </cell>
          <cell r="E15964">
            <v>12</v>
          </cell>
        </row>
        <row r="15965">
          <cell r="A15965" t="str">
            <v>SINAPI - S</v>
          </cell>
          <cell r="B15965" t="str">
            <v>ISTEMA NACIONAL DE PESQUISA DE CUSTOS E ÍNDICES DA CONSTRUÇÃO CIVIL</v>
          </cell>
        </row>
        <row r="15966">
          <cell r="A15966" t="str">
            <v>PCI.817.01</v>
          </cell>
          <cell r="B15966" t="e">
            <v>#NAME?</v>
          </cell>
          <cell r="D15966" t="str">
            <v>EM</v>
          </cell>
          <cell r="E15966" t="str">
            <v>06/2016 AS 13:04:4</v>
          </cell>
        </row>
        <row r="15967">
          <cell r="D15967" t="str">
            <v>TA</v>
          </cell>
          <cell r="E15967" t="str">
            <v>TÉCNICA: 13/06/20</v>
          </cell>
        </row>
        <row r="15968">
          <cell r="A15968" t="str">
            <v>ENCARGOS S</v>
          </cell>
          <cell r="B15968" t="str">
            <v>OCIAIS DESONERADOS: 90,80%(HORA)   52,84%(MÊS)</v>
          </cell>
        </row>
        <row r="15969">
          <cell r="A15969" t="str">
            <v>ABRANGÊNCI</v>
          </cell>
          <cell r="B15969" t="str">
            <v>A : NACIONAL                                              LOCALIDADE  : BELO</v>
          </cell>
          <cell r="C15969" t="str">
            <v>HORI</v>
          </cell>
        </row>
        <row r="15970">
          <cell r="A15970" t="str">
            <v>REF.COLETA</v>
          </cell>
          <cell r="B15970" t="str">
            <v>: MEDIANO</v>
          </cell>
          <cell r="D15970" t="str">
            <v>TA</v>
          </cell>
          <cell r="E15970" t="str">
            <v>: 05/2016</v>
          </cell>
        </row>
        <row r="15971">
          <cell r="A15971" t="str">
            <v>CÓDIGO</v>
          </cell>
          <cell r="B15971" t="str">
            <v>|D E S C R I Ç Ã O                                                   |UN</v>
          </cell>
          <cell r="C15971" t="str">
            <v>IDADE</v>
          </cell>
          <cell r="D15971" t="str">
            <v>DE</v>
          </cell>
          <cell r="E15971" t="str">
            <v>|CUSTO TOTA</v>
          </cell>
        </row>
        <row r="15972">
          <cell r="A15972" t="str">
            <v>VÍNCULO...</v>
          </cell>
          <cell r="B15972" t="str">
            <v>..: CAIXA REFERENCIAL</v>
          </cell>
        </row>
        <row r="15973">
          <cell r="A15973">
            <v>324</v>
          </cell>
          <cell r="B15973" t="str">
            <v>LETREIROS/LOGOTIPOS/NUMERAÇÕES/SINALIZAÇÕES</v>
          </cell>
        </row>
        <row r="15974">
          <cell r="A15974">
            <v>73916</v>
          </cell>
          <cell r="B15974" t="str">
            <v>´PLACA DE IDENTIFICAÇÃO</v>
          </cell>
        </row>
        <row r="15975">
          <cell r="A15975" t="str">
            <v>73916/001</v>
          </cell>
          <cell r="B15975" t="str">
            <v>PLACA DE IDENTIFICAÇÃO EM CHAPA GALVANIZADA NUM. 18, 12X18CM</v>
          </cell>
          <cell r="C15975" t="str">
            <v>UN</v>
          </cell>
          <cell r="D15975" t="str">
            <v>CR</v>
          </cell>
          <cell r="E15975">
            <v>40.92</v>
          </cell>
        </row>
        <row r="15976">
          <cell r="A15976" t="str">
            <v>73916/002</v>
          </cell>
          <cell r="B15976" t="str">
            <v>PLACA ESMALTADA PARA IDENTIFICAÇÃO NR DE RUA, DIMENSÕES 45X25CM</v>
          </cell>
          <cell r="C15976" t="str">
            <v>UN</v>
          </cell>
          <cell r="D15976" t="str">
            <v>CR</v>
          </cell>
          <cell r="E15976">
            <v>84.48</v>
          </cell>
        </row>
        <row r="15977">
          <cell r="A15977" t="str">
            <v>73916/003</v>
          </cell>
          <cell r="B15977" t="str">
            <v>PLACA DE IDENTIFICAÇÃO EM CHAPA GALVANIZADA NUM. 18, DIMENSÕES 8X12CM</v>
          </cell>
          <cell r="C15977" t="str">
            <v>UN</v>
          </cell>
          <cell r="D15977" t="str">
            <v>CR</v>
          </cell>
          <cell r="E15977">
            <v>20.76</v>
          </cell>
        </row>
        <row r="15978">
          <cell r="A15978" t="str">
            <v>SERP</v>
          </cell>
          <cell r="B15978" t="str">
            <v>SERVICOS PRELIMINARES</v>
          </cell>
        </row>
        <row r="15979">
          <cell r="A15979">
            <v>10</v>
          </cell>
          <cell r="B15979" t="str">
            <v>PREPARO DO TERRENO</v>
          </cell>
        </row>
        <row r="15980">
          <cell r="A15980">
            <v>73672</v>
          </cell>
          <cell r="B15980" t="str">
            <v>DESMATAMENTO E LIMPEZA MECANIZADA DE TERRENO COM ARVORES ATE Ø 15CM, U</v>
          </cell>
          <cell r="C15980" t="str">
            <v>M2</v>
          </cell>
          <cell r="D15980" t="str">
            <v>CR</v>
          </cell>
          <cell r="E15980">
            <v>0.36</v>
          </cell>
        </row>
        <row r="15981">
          <cell r="A15981" t="str">
            <v>TILIZANDO</v>
          </cell>
          <cell r="B15981" t="str">
            <v>TRATOR DE ESTEIRAS</v>
          </cell>
        </row>
        <row r="15982">
          <cell r="A15982">
            <v>73822</v>
          </cell>
          <cell r="B15982" t="str">
            <v>LIMPEZA DE TERRENO - ROCADA</v>
          </cell>
        </row>
        <row r="15983">
          <cell r="A15983" t="str">
            <v>73822/001</v>
          </cell>
          <cell r="B15983" t="str">
            <v>CAPINA E LIMPEZA MANUAL DE TERRENO COM PEQUENOS ARBUSTOS</v>
          </cell>
          <cell r="C15983" t="str">
            <v>M2</v>
          </cell>
          <cell r="D15983" t="str">
            <v>CR</v>
          </cell>
          <cell r="E15983">
            <v>3.42</v>
          </cell>
        </row>
        <row r="15984">
          <cell r="A15984" t="str">
            <v>73822/002</v>
          </cell>
          <cell r="B15984" t="str">
            <v>LIMPEZA MECANIZADA DE TERRENO COM REMOCAO DE CAMADA VEGETAL, UTILIZAND</v>
          </cell>
          <cell r="C15984" t="str">
            <v>M2</v>
          </cell>
          <cell r="D15984" t="str">
            <v>CR</v>
          </cell>
          <cell r="E15984">
            <v>0.46</v>
          </cell>
        </row>
        <row r="15985">
          <cell r="A15985" t="str">
            <v>O MOTONIVE</v>
          </cell>
          <cell r="B15985" t="str">
            <v>LADORA</v>
          </cell>
        </row>
        <row r="15986">
          <cell r="A15986">
            <v>73859</v>
          </cell>
          <cell r="B15986" t="str">
            <v>DESMATAMENTO / LIMPEZA</v>
          </cell>
        </row>
        <row r="15987">
          <cell r="A15987" t="str">
            <v>73859/001</v>
          </cell>
          <cell r="B15987" t="str">
            <v>DESMATAMENTO E LIMPEZA MECANIZADA DE TERRENO COM REMOCAO DE CAMADA VEG</v>
          </cell>
          <cell r="C15987" t="str">
            <v>M2</v>
          </cell>
          <cell r="D15987" t="str">
            <v>CR</v>
          </cell>
          <cell r="E15987">
            <v>0.14000000000000001</v>
          </cell>
        </row>
        <row r="15988">
          <cell r="A15988" t="str">
            <v>ETAL, UTIL</v>
          </cell>
          <cell r="B15988" t="str">
            <v>IZANDO TRATOR DE ESTEIRAS</v>
          </cell>
        </row>
        <row r="15989">
          <cell r="A15989" t="str">
            <v>73859/002</v>
          </cell>
          <cell r="B15989" t="str">
            <v>CAPINA E LIMPEZA MANUAL DE TERRENO</v>
          </cell>
          <cell r="C15989" t="str">
            <v>M2</v>
          </cell>
          <cell r="D15989" t="str">
            <v>CR</v>
          </cell>
          <cell r="E15989">
            <v>0.91</v>
          </cell>
        </row>
        <row r="15990">
          <cell r="A15990">
            <v>85331</v>
          </cell>
          <cell r="B15990" t="str">
            <v>CORTE DE CAPOEIRA FINA A FOICE</v>
          </cell>
          <cell r="C15990" t="str">
            <v>M2</v>
          </cell>
          <cell r="D15990" t="str">
            <v>CR</v>
          </cell>
          <cell r="E15990">
            <v>0.88</v>
          </cell>
        </row>
        <row r="15991">
          <cell r="A15991">
            <v>85422</v>
          </cell>
          <cell r="B15991" t="str">
            <v>PREPARO MANUAL DE TERRENO S/ RASPAGEM SUPERFICIAL</v>
          </cell>
          <cell r="C15991" t="str">
            <v>M2</v>
          </cell>
          <cell r="D15991" t="str">
            <v>CR</v>
          </cell>
          <cell r="E15991">
            <v>4.5599999999999996</v>
          </cell>
        </row>
        <row r="15992">
          <cell r="A15992">
            <v>11</v>
          </cell>
          <cell r="B15992" t="str">
            <v>TRANSITO E SEGURANCA</v>
          </cell>
        </row>
        <row r="15993">
          <cell r="A15993">
            <v>74220</v>
          </cell>
          <cell r="B15993" t="str">
            <v>TAPUME DE VEDACAO</v>
          </cell>
        </row>
        <row r="15994">
          <cell r="A15994" t="str">
            <v>74220/001</v>
          </cell>
          <cell r="B15994" t="str">
            <v>TAPUME DE CHAPA DE MADEIRA COMPENSADA, E= 6MM, COM PINTURA A CAL E REA</v>
          </cell>
          <cell r="C15994" t="str">
            <v>M2</v>
          </cell>
          <cell r="D15994" t="str">
            <v>CR</v>
          </cell>
          <cell r="E15994">
            <v>43.56</v>
          </cell>
        </row>
        <row r="15995">
          <cell r="A15995" t="str">
            <v>PROVEITAME</v>
          </cell>
          <cell r="B15995" t="str">
            <v>NTO DE 2X</v>
          </cell>
        </row>
        <row r="15996">
          <cell r="A15996">
            <v>74221</v>
          </cell>
          <cell r="B15996" t="str">
            <v>SINALIZACAO DE TRANSITO</v>
          </cell>
        </row>
        <row r="15997">
          <cell r="A15997" t="str">
            <v>74221/001</v>
          </cell>
          <cell r="B15997" t="str">
            <v>SINALIZACAO DE TRANSITO - NOTURNA</v>
          </cell>
          <cell r="C15997" t="str">
            <v>M</v>
          </cell>
          <cell r="D15997" t="str">
            <v>CR</v>
          </cell>
          <cell r="E15997">
            <v>1.95</v>
          </cell>
        </row>
        <row r="15998">
          <cell r="A15998">
            <v>12</v>
          </cell>
          <cell r="B15998" t="str">
            <v>ACESSOS/PASSADICOS</v>
          </cell>
        </row>
        <row r="15999">
          <cell r="A15999">
            <v>74219</v>
          </cell>
          <cell r="B15999" t="str">
            <v>PASSADICOS E TRAVESSIAS - MONTAGEM, MANUTENCAO E REMOCAO</v>
          </cell>
        </row>
        <row r="16000">
          <cell r="A16000" t="str">
            <v>74219/001</v>
          </cell>
          <cell r="B16000" t="str">
            <v>PASSADICOS COM TABUAS DE MADEIRA PARA PEDESTRES</v>
          </cell>
          <cell r="C16000" t="str">
            <v>M2</v>
          </cell>
          <cell r="D16000" t="str">
            <v>CR</v>
          </cell>
          <cell r="E16000">
            <v>46.44</v>
          </cell>
        </row>
        <row r="16001">
          <cell r="A16001" t="str">
            <v>SINAPI - S</v>
          </cell>
          <cell r="B16001" t="str">
            <v>ISTEMA NACIONAL DE PESQUISA DE CUSTOS E ÍNDICES DA CONSTRUÇÃO CIVIL</v>
          </cell>
        </row>
        <row r="16002">
          <cell r="A16002" t="str">
            <v>PCI.817.01</v>
          </cell>
          <cell r="B16002" t="e">
            <v>#NAME?</v>
          </cell>
          <cell r="D16002" t="str">
            <v>EM</v>
          </cell>
          <cell r="E16002" t="str">
            <v>06/2016 AS 13:04:4</v>
          </cell>
        </row>
        <row r="16003">
          <cell r="D16003" t="str">
            <v>TA</v>
          </cell>
          <cell r="E16003" t="str">
            <v>TÉCNICA: 13/06/20</v>
          </cell>
        </row>
        <row r="16004">
          <cell r="A16004" t="str">
            <v>ENCARGOS S</v>
          </cell>
          <cell r="B16004" t="str">
            <v>OCIAIS DESONERADOS: 90,80%(HORA)   52,84%(MÊS)</v>
          </cell>
        </row>
        <row r="16005">
          <cell r="A16005" t="str">
            <v>ABRANGÊNCI</v>
          </cell>
          <cell r="B16005" t="str">
            <v>A : NACIONAL                                              LOCALIDADE  : BELO</v>
          </cell>
          <cell r="C16005" t="str">
            <v>HORI</v>
          </cell>
        </row>
        <row r="16006">
          <cell r="A16006" t="str">
            <v>REF.COLETA</v>
          </cell>
          <cell r="B16006" t="str">
            <v>: MEDIANO</v>
          </cell>
          <cell r="D16006" t="str">
            <v>TA</v>
          </cell>
          <cell r="E16006" t="str">
            <v>: 05/2016</v>
          </cell>
        </row>
        <row r="16007">
          <cell r="A16007" t="str">
            <v>CÓDIGO</v>
          </cell>
          <cell r="B16007" t="str">
            <v>|D E S C R I Ç Ã O                                                   |UN</v>
          </cell>
          <cell r="C16007" t="str">
            <v>IDADE</v>
          </cell>
          <cell r="D16007" t="str">
            <v>DE</v>
          </cell>
          <cell r="E16007" t="str">
            <v>|CUSTO TOTA</v>
          </cell>
        </row>
        <row r="16008">
          <cell r="A16008" t="str">
            <v>VÍNCULO...</v>
          </cell>
          <cell r="B16008" t="str">
            <v>..: CAIXA REFERENCIAL</v>
          </cell>
        </row>
        <row r="16009">
          <cell r="A16009" t="str">
            <v>74219/002</v>
          </cell>
          <cell r="B16009" t="str">
            <v>PASSADICOS COM TABUAS DE MADEIRA PARA VEICULOS</v>
          </cell>
          <cell r="C16009" t="str">
            <v>M2</v>
          </cell>
          <cell r="D16009" t="str">
            <v>CR</v>
          </cell>
          <cell r="E16009">
            <v>44.22</v>
          </cell>
        </row>
        <row r="16010">
          <cell r="A16010">
            <v>84126</v>
          </cell>
          <cell r="B16010" t="str">
            <v>CHAPA DE ACO CARBONO 3/8 (COLOC/ USO/ RETIR) P/ PASS VEICULO SOBRE VAL</v>
          </cell>
          <cell r="C16010" t="str">
            <v>M2</v>
          </cell>
          <cell r="D16010" t="str">
            <v>CR</v>
          </cell>
          <cell r="E16010">
            <v>24.96</v>
          </cell>
        </row>
        <row r="16011">
          <cell r="A16011" t="str">
            <v>A MEDIDA P</v>
          </cell>
          <cell r="B16011" t="str">
            <v>/ AREA CHAPA EM CADA APLICACAO</v>
          </cell>
        </row>
        <row r="16012">
          <cell r="A16012">
            <v>13</v>
          </cell>
          <cell r="B16012" t="str">
            <v>SUSTENTACOES DIVERSAS</v>
          </cell>
        </row>
        <row r="16013">
          <cell r="A16013">
            <v>73875</v>
          </cell>
          <cell r="B16013" t="str">
            <v>LOCACAO DE ANDAIMES</v>
          </cell>
        </row>
        <row r="16014">
          <cell r="A16014" t="str">
            <v>73875/001</v>
          </cell>
          <cell r="B16014" t="str">
            <v>LOCACAO DE ANDAIME METALICO TUBULAR TIPO TORRE</v>
          </cell>
          <cell r="C16014" t="str">
            <v>M/ME</v>
          </cell>
          <cell r="D16014" t="str">
            <v>CR</v>
          </cell>
          <cell r="E16014">
            <v>17.7</v>
          </cell>
        </row>
        <row r="16015">
          <cell r="A16015">
            <v>14</v>
          </cell>
          <cell r="B16015" t="str">
            <v>DEMOLICOES/RETIRADAS</v>
          </cell>
        </row>
        <row r="16016">
          <cell r="A16016">
            <v>72213</v>
          </cell>
          <cell r="B16016" t="str">
            <v>LIMPEZA MANUAL GERAL COM REMOCAO DE COBERTURA VEGETAL</v>
          </cell>
          <cell r="C16016" t="str">
            <v>M2</v>
          </cell>
          <cell r="D16016" t="str">
            <v>CR</v>
          </cell>
          <cell r="E16016">
            <v>2.85</v>
          </cell>
        </row>
        <row r="16017">
          <cell r="A16017">
            <v>72214</v>
          </cell>
          <cell r="B16017" t="str">
            <v>DEMOLICAO DE ALVENARIA ESTRUTURAL DE BLOCOS VAZADOS DE CONCRETO</v>
          </cell>
          <cell r="C16017" t="str">
            <v>M3</v>
          </cell>
          <cell r="D16017" t="str">
            <v>CR</v>
          </cell>
          <cell r="E16017">
            <v>45.66</v>
          </cell>
        </row>
        <row r="16018">
          <cell r="A16018">
            <v>72215</v>
          </cell>
          <cell r="B16018" t="str">
            <v>DEMOLICAO DE ALVENARIA DE ELEMENTOS CERAMICOS VAZADOS</v>
          </cell>
          <cell r="C16018" t="str">
            <v>M3</v>
          </cell>
          <cell r="D16018" t="str">
            <v>CR</v>
          </cell>
          <cell r="E16018">
            <v>28.54</v>
          </cell>
        </row>
        <row r="16019">
          <cell r="A16019">
            <v>72216</v>
          </cell>
          <cell r="B16019" t="str">
            <v>DEMOLICAO DE VERGAS, CINTAS E PILARETES DE CONCRETO</v>
          </cell>
          <cell r="C16019" t="str">
            <v>M3</v>
          </cell>
          <cell r="D16019" t="str">
            <v>CR</v>
          </cell>
          <cell r="E16019">
            <v>148.41</v>
          </cell>
        </row>
        <row r="16020">
          <cell r="A16020">
            <v>72217</v>
          </cell>
          <cell r="B16020" t="str">
            <v>DEMOLICAO DE PLACAS DIVISORIAS DE GRANILITE</v>
          </cell>
          <cell r="C16020" t="str">
            <v>M2</v>
          </cell>
          <cell r="D16020" t="str">
            <v>CR</v>
          </cell>
          <cell r="E16020">
            <v>5.7</v>
          </cell>
        </row>
        <row r="16021">
          <cell r="A16021">
            <v>72218</v>
          </cell>
          <cell r="B16021" t="str">
            <v>DEMOLICAO DE DIVISORIAS EM CHAPAS OU TABUAS, INCLUSIVE DEMOLICAO DE EN</v>
          </cell>
          <cell r="C16021" t="str">
            <v>M2</v>
          </cell>
          <cell r="D16021" t="str">
            <v>CR</v>
          </cell>
          <cell r="E16021">
            <v>4.5599999999999996</v>
          </cell>
        </row>
        <row r="16022">
          <cell r="A16022" t="str">
            <v>TARUGAMENT</v>
          </cell>
          <cell r="B16022" t="str">
            <v>O</v>
          </cell>
        </row>
        <row r="16023">
          <cell r="A16023">
            <v>72219</v>
          </cell>
          <cell r="B16023" t="str">
            <v>DEMOLICAO DE ALVENARIA DE BLOCOS DE PEDRA NATURAL</v>
          </cell>
          <cell r="C16023" t="str">
            <v>M3</v>
          </cell>
          <cell r="D16023" t="str">
            <v>CR</v>
          </cell>
          <cell r="E16023">
            <v>74.2</v>
          </cell>
        </row>
        <row r="16024">
          <cell r="A16024">
            <v>72220</v>
          </cell>
          <cell r="B16024" t="str">
            <v>RETIRADA DE ALVENARIA DE TIJOLOS DE VIDRO</v>
          </cell>
          <cell r="C16024" t="str">
            <v>M2</v>
          </cell>
          <cell r="D16024" t="str">
            <v>CR</v>
          </cell>
          <cell r="E16024">
            <v>11.41</v>
          </cell>
        </row>
        <row r="16025">
          <cell r="A16025">
            <v>72221</v>
          </cell>
          <cell r="B16025" t="str">
            <v>RETIRADA DE PLACAS DIVISORIAS DE GRANILITE</v>
          </cell>
          <cell r="C16025" t="str">
            <v>M2</v>
          </cell>
          <cell r="D16025" t="str">
            <v>CR</v>
          </cell>
          <cell r="E16025">
            <v>11.41</v>
          </cell>
        </row>
        <row r="16026">
          <cell r="A16026">
            <v>72222</v>
          </cell>
          <cell r="B16026" t="str">
            <v>RETIRADAS DE DIVISORIAS EM CHAPAS OU TABUAS, SEM RETIRADA DO ENTARUGAM</v>
          </cell>
          <cell r="C16026" t="str">
            <v>M2</v>
          </cell>
          <cell r="D16026" t="str">
            <v>CR</v>
          </cell>
          <cell r="E16026">
            <v>6.26</v>
          </cell>
        </row>
        <row r="16027">
          <cell r="A16027" t="str">
            <v>ENTO</v>
          </cell>
        </row>
        <row r="16028">
          <cell r="A16028">
            <v>72223</v>
          </cell>
          <cell r="B16028" t="str">
            <v>RETIRADAS DE DIVISORIAS EM CHAPAS OU TABUAS, COM RETIRADA DO ENTARUGAM</v>
          </cell>
          <cell r="C16028" t="str">
            <v>M2</v>
          </cell>
          <cell r="D16028" t="str">
            <v>CR</v>
          </cell>
          <cell r="E16028">
            <v>12.53</v>
          </cell>
        </row>
        <row r="16029">
          <cell r="A16029" t="str">
            <v>ENTO</v>
          </cell>
        </row>
        <row r="16030">
          <cell r="A16030">
            <v>72224</v>
          </cell>
          <cell r="B16030" t="str">
            <v>DEMOLICAO DE TELHAS CERAMICAS OU DE VIDRO</v>
          </cell>
          <cell r="C16030" t="str">
            <v>M2</v>
          </cell>
          <cell r="D16030" t="str">
            <v>CR</v>
          </cell>
          <cell r="E16030">
            <v>6.85</v>
          </cell>
        </row>
        <row r="16031">
          <cell r="A16031">
            <v>72225</v>
          </cell>
          <cell r="B16031" t="str">
            <v>DEMOLICAO DE TELHAS ONDULADAS</v>
          </cell>
          <cell r="C16031" t="str">
            <v>M2</v>
          </cell>
          <cell r="D16031" t="str">
            <v>CR</v>
          </cell>
          <cell r="E16031">
            <v>2.85</v>
          </cell>
        </row>
        <row r="16032">
          <cell r="A16032">
            <v>72226</v>
          </cell>
          <cell r="B16032" t="str">
            <v>RETIRADA DE ESTRUTURA DE MADEIRA PONTALETEADA PARA TELHAS CERAMICAS OU</v>
          </cell>
          <cell r="C16032" t="str">
            <v>M2</v>
          </cell>
          <cell r="D16032" t="str">
            <v>CR</v>
          </cell>
          <cell r="E16032">
            <v>8.1199999999999992</v>
          </cell>
        </row>
        <row r="16033">
          <cell r="A16033" t="str">
            <v>DE VIDRO</v>
          </cell>
        </row>
        <row r="16034">
          <cell r="A16034">
            <v>72227</v>
          </cell>
          <cell r="B16034" t="str">
            <v>RETIRADA DE ESTRUTURA DE MADEIRA PONTALETEADA PARA TELHAS ONDULADAS</v>
          </cell>
          <cell r="C16034" t="str">
            <v>M2</v>
          </cell>
          <cell r="D16034" t="str">
            <v>CR</v>
          </cell>
          <cell r="E16034">
            <v>5.41</v>
          </cell>
        </row>
        <row r="16035">
          <cell r="A16035">
            <v>72228</v>
          </cell>
          <cell r="B16035" t="str">
            <v>RETIRADA DE ESTRUTURA DE MADEIRA COM TESOURAS PARA TELHAS CERAMICAS OU</v>
          </cell>
          <cell r="C16035" t="str">
            <v>M2</v>
          </cell>
          <cell r="D16035" t="str">
            <v>CR</v>
          </cell>
          <cell r="E16035">
            <v>13.54</v>
          </cell>
        </row>
        <row r="16036">
          <cell r="A16036" t="str">
            <v>DE VIDRO</v>
          </cell>
        </row>
        <row r="16037">
          <cell r="A16037" t="str">
            <v>SINAPI - S</v>
          </cell>
          <cell r="B16037" t="str">
            <v>ISTEMA NACIONAL DE PESQUISA DE CUSTOS E ÍNDICES DA CONSTRUÇÃO CIVIL</v>
          </cell>
        </row>
        <row r="16038">
          <cell r="A16038" t="str">
            <v>PCI.817.01</v>
          </cell>
          <cell r="B16038" t="e">
            <v>#NAME?</v>
          </cell>
          <cell r="D16038" t="str">
            <v>EM</v>
          </cell>
          <cell r="E16038" t="str">
            <v>06/2016 AS 13:04:4</v>
          </cell>
        </row>
        <row r="16039">
          <cell r="D16039" t="str">
            <v>TA</v>
          </cell>
          <cell r="E16039" t="str">
            <v>TÉCNICA: 13/06/20</v>
          </cell>
        </row>
        <row r="16040">
          <cell r="A16040" t="str">
            <v>ENCARGOS S</v>
          </cell>
          <cell r="B16040" t="str">
            <v>OCIAIS DESONERADOS: 90,80%(HORA)   52,84%(MÊS)</v>
          </cell>
        </row>
        <row r="16041">
          <cell r="A16041" t="str">
            <v>ABRANGÊNCI</v>
          </cell>
          <cell r="B16041" t="str">
            <v>A : NACIONAL                                              LOCALIDADE  : BELO</v>
          </cell>
          <cell r="C16041" t="str">
            <v>HORI</v>
          </cell>
        </row>
        <row r="16042">
          <cell r="A16042" t="str">
            <v>REF.COLETA</v>
          </cell>
          <cell r="B16042" t="str">
            <v>: MEDIANO</v>
          </cell>
          <cell r="D16042" t="str">
            <v>TA</v>
          </cell>
          <cell r="E16042" t="str">
            <v>: 05/2016</v>
          </cell>
        </row>
        <row r="16043">
          <cell r="A16043" t="str">
            <v>CÓDIGO</v>
          </cell>
          <cell r="B16043" t="str">
            <v>|D E S C R I Ç Ã O                                                   |UN</v>
          </cell>
          <cell r="C16043" t="str">
            <v>IDADE</v>
          </cell>
          <cell r="D16043" t="str">
            <v>DE</v>
          </cell>
          <cell r="E16043" t="str">
            <v>|CUSTO TOTA</v>
          </cell>
        </row>
        <row r="16044">
          <cell r="A16044" t="str">
            <v>VÍNCULO...</v>
          </cell>
          <cell r="B16044" t="str">
            <v>..: CAIXA REFERENCIAL</v>
          </cell>
        </row>
        <row r="16045">
          <cell r="A16045">
            <v>72229</v>
          </cell>
          <cell r="B16045" t="str">
            <v>RETIRADA DE ESTRUTURA DE MADEIRA COM TESOURAS PARA TELHAS ONDULADAS</v>
          </cell>
          <cell r="C16045" t="str">
            <v>M2</v>
          </cell>
          <cell r="D16045" t="str">
            <v>CR</v>
          </cell>
          <cell r="E16045">
            <v>10.83</v>
          </cell>
        </row>
        <row r="16046">
          <cell r="A16046">
            <v>72230</v>
          </cell>
          <cell r="B16046" t="str">
            <v>RETIRADA DE TELHAS DE CERAMICAS OU DE VIDRO</v>
          </cell>
          <cell r="C16046" t="str">
            <v>M2</v>
          </cell>
          <cell r="D16046" t="str">
            <v>CR</v>
          </cell>
          <cell r="E16046">
            <v>5.7</v>
          </cell>
        </row>
        <row r="16047">
          <cell r="A16047">
            <v>72231</v>
          </cell>
          <cell r="B16047" t="str">
            <v>RETIRADA DE TELHAS ONDULADAS</v>
          </cell>
          <cell r="C16047" t="str">
            <v>M2</v>
          </cell>
          <cell r="D16047" t="str">
            <v>CR</v>
          </cell>
          <cell r="E16047">
            <v>3.99</v>
          </cell>
        </row>
        <row r="16048">
          <cell r="A16048">
            <v>72232</v>
          </cell>
          <cell r="B16048" t="str">
            <v>RETIRADA DE CUMEEIRAS CERAMICAS</v>
          </cell>
          <cell r="C16048" t="str">
            <v>M</v>
          </cell>
          <cell r="D16048" t="str">
            <v>CR</v>
          </cell>
          <cell r="E16048">
            <v>3.42</v>
          </cell>
        </row>
        <row r="16049">
          <cell r="A16049">
            <v>72233</v>
          </cell>
          <cell r="B16049" t="str">
            <v>RETIRADA DE CUMEEIRAS EM ALUMINIO</v>
          </cell>
          <cell r="C16049" t="str">
            <v>M</v>
          </cell>
          <cell r="D16049" t="str">
            <v>CR</v>
          </cell>
          <cell r="E16049">
            <v>2.2799999999999998</v>
          </cell>
        </row>
        <row r="16050">
          <cell r="A16050">
            <v>72235</v>
          </cell>
          <cell r="B16050" t="str">
            <v>DEMOLICAO DE ENTARUGAMENTO DE FORRO</v>
          </cell>
          <cell r="C16050" t="str">
            <v>M2</v>
          </cell>
          <cell r="D16050" t="str">
            <v>CR</v>
          </cell>
          <cell r="E16050">
            <v>4.5599999999999996</v>
          </cell>
        </row>
        <row r="16051">
          <cell r="A16051">
            <v>72236</v>
          </cell>
          <cell r="B16051" t="str">
            <v>RETIRADA DE FORRO DE MADEIRA EM TABUAS</v>
          </cell>
          <cell r="C16051" t="str">
            <v>M2</v>
          </cell>
          <cell r="D16051" t="str">
            <v>CR</v>
          </cell>
          <cell r="E16051">
            <v>8.84</v>
          </cell>
        </row>
        <row r="16052">
          <cell r="A16052">
            <v>72237</v>
          </cell>
          <cell r="B16052" t="str">
            <v>RETIRADA DE ENTARUGAMENTO DE FORRO</v>
          </cell>
          <cell r="C16052" t="str">
            <v>M2</v>
          </cell>
          <cell r="D16052" t="str">
            <v>CR</v>
          </cell>
          <cell r="E16052">
            <v>10.83</v>
          </cell>
        </row>
        <row r="16053">
          <cell r="A16053">
            <v>72238</v>
          </cell>
          <cell r="B16053" t="str">
            <v>RETIRADA DE FORRO EM REGUAS DE PVC, INCLUSIVE RETIRADA DE PERFIS</v>
          </cell>
          <cell r="C16053" t="str">
            <v>M2</v>
          </cell>
          <cell r="D16053" t="str">
            <v>CR</v>
          </cell>
          <cell r="E16053">
            <v>5.41</v>
          </cell>
        </row>
        <row r="16054">
          <cell r="A16054">
            <v>72239</v>
          </cell>
          <cell r="B16054" t="str">
            <v>RETIRADA DE TACOS DE MADEIRA</v>
          </cell>
          <cell r="C16054" t="str">
            <v>M2</v>
          </cell>
          <cell r="D16054" t="str">
            <v>CR</v>
          </cell>
          <cell r="E16054">
            <v>4.09</v>
          </cell>
        </row>
        <row r="16055">
          <cell r="A16055">
            <v>72240</v>
          </cell>
          <cell r="B16055" t="str">
            <v>RETIRADA DE ASSOALHO DE MADEIRA, EXCLUSIVE RETIRADA DE VIGAMENTO</v>
          </cell>
          <cell r="C16055" t="str">
            <v>M2</v>
          </cell>
          <cell r="D16055" t="str">
            <v>CR</v>
          </cell>
          <cell r="E16055">
            <v>19.25</v>
          </cell>
        </row>
        <row r="16056">
          <cell r="A16056">
            <v>72241</v>
          </cell>
          <cell r="B16056" t="str">
            <v>RETIRADA DE ASSOALHO DE MADEIRA, INCLUSIVE RETIRADA DE VIGAMENTO</v>
          </cell>
          <cell r="C16056" t="str">
            <v>M2</v>
          </cell>
          <cell r="D16056" t="str">
            <v>CR</v>
          </cell>
          <cell r="E16056">
            <v>23.1</v>
          </cell>
        </row>
        <row r="16057">
          <cell r="A16057">
            <v>72242</v>
          </cell>
          <cell r="B16057" t="str">
            <v>RETIRADA DE RODAPES DE MADEIRA, INCLUSIVE RETIRADA DE CORDAO</v>
          </cell>
          <cell r="C16057" t="str">
            <v>M2</v>
          </cell>
          <cell r="D16057" t="str">
            <v>CR</v>
          </cell>
          <cell r="E16057">
            <v>4.2</v>
          </cell>
        </row>
        <row r="16058">
          <cell r="A16058">
            <v>73616</v>
          </cell>
          <cell r="B16058" t="str">
            <v>DEMOLICAO DE CONCRETO SIMPLES</v>
          </cell>
          <cell r="C16058" t="str">
            <v>M3</v>
          </cell>
          <cell r="D16058" t="str">
            <v>CR</v>
          </cell>
          <cell r="E16058">
            <v>169.04</v>
          </cell>
        </row>
        <row r="16059">
          <cell r="A16059">
            <v>73801</v>
          </cell>
          <cell r="B16059" t="str">
            <v>DEMOLICAO MANUAL DE PISO / CONTRAPISO</v>
          </cell>
        </row>
        <row r="16060">
          <cell r="A16060" t="str">
            <v>73801/001</v>
          </cell>
          <cell r="B16060" t="str">
            <v>DEMOLICAO DE PISO DE ALTA RESISTENCIA</v>
          </cell>
          <cell r="C16060" t="str">
            <v>M2</v>
          </cell>
          <cell r="D16060" t="str">
            <v>CR</v>
          </cell>
          <cell r="E16060">
            <v>17.12</v>
          </cell>
        </row>
        <row r="16061">
          <cell r="A16061" t="str">
            <v>73801/002</v>
          </cell>
          <cell r="B16061" t="str">
            <v>DEMOLICAO DE CAMADA DE ASSENTAMENTO/CONTRAPISO COM USO DE PONTEIRO, ES</v>
          </cell>
          <cell r="C16061" t="str">
            <v>M2</v>
          </cell>
          <cell r="D16061" t="str">
            <v>CR</v>
          </cell>
          <cell r="E16061">
            <v>17.12</v>
          </cell>
        </row>
        <row r="16062">
          <cell r="A16062" t="str">
            <v>PESSURA AT</v>
          </cell>
          <cell r="B16062" t="str">
            <v>E 4CM</v>
          </cell>
        </row>
        <row r="16063">
          <cell r="A16063">
            <v>73802</v>
          </cell>
          <cell r="B16063" t="str">
            <v>DEMOLICAO MANUAL DE REVESTIMENTOS EM PAREDES</v>
          </cell>
        </row>
        <row r="16064">
          <cell r="A16064" t="str">
            <v>73802/001</v>
          </cell>
          <cell r="B16064" t="str">
            <v>DEMOLICAO DE REVESTIMENTO DE ARGAMASSA DE CAL E AREIA</v>
          </cell>
          <cell r="C16064" t="str">
            <v>M2</v>
          </cell>
          <cell r="D16064" t="str">
            <v>CR</v>
          </cell>
          <cell r="E16064">
            <v>5.7</v>
          </cell>
        </row>
        <row r="16065">
          <cell r="A16065">
            <v>73874</v>
          </cell>
          <cell r="B16065" t="str">
            <v>REMOCAO DE PINTURAS COM JATEAMENTO DE AREIA</v>
          </cell>
        </row>
        <row r="16066">
          <cell r="A16066" t="str">
            <v>73874/001</v>
          </cell>
          <cell r="B16066" t="str">
            <v>REMOCAO DE PINTURAS COM JATEAMENTO DE AREIA, EM SUPERFICIES METALICAS</v>
          </cell>
          <cell r="C16066" t="str">
            <v>M2</v>
          </cell>
          <cell r="D16066" t="str">
            <v>CR</v>
          </cell>
          <cell r="E16066">
            <v>25.82</v>
          </cell>
        </row>
        <row r="16067">
          <cell r="A16067">
            <v>73895</v>
          </cell>
          <cell r="B16067" t="str">
            <v>DEMOLICAO PISO MARMORE/SOLEIRA/PEITORIL/ESCADA</v>
          </cell>
        </row>
        <row r="16068">
          <cell r="A16068" t="str">
            <v>73895/001</v>
          </cell>
          <cell r="B16068" t="str">
            <v>DEMOLICAO DE PISO DE MARMORE E ARGAMASSA DE ASSENTAMENTO</v>
          </cell>
          <cell r="C16068" t="str">
            <v>M2</v>
          </cell>
          <cell r="D16068" t="str">
            <v>CR</v>
          </cell>
          <cell r="E16068">
            <v>6.97</v>
          </cell>
        </row>
        <row r="16069">
          <cell r="A16069">
            <v>73896</v>
          </cell>
          <cell r="B16069" t="str">
            <v>RETIRADA DE AZULEJOS OU LADRILHOS</v>
          </cell>
        </row>
        <row r="16070">
          <cell r="A16070" t="str">
            <v>73896/001</v>
          </cell>
          <cell r="B16070" t="str">
            <v>RETIRADA CUIDADOSA DE AZULEJOS/LADRILHOS E ARGAMASSA DE ASSENTAMENTO</v>
          </cell>
          <cell r="C16070" t="str">
            <v>M2</v>
          </cell>
          <cell r="D16070" t="str">
            <v>CR</v>
          </cell>
          <cell r="E16070">
            <v>39.17</v>
          </cell>
        </row>
        <row r="16071">
          <cell r="A16071">
            <v>73899</v>
          </cell>
          <cell r="B16071" t="str">
            <v>DEMOLICAO DE ALVENARIA DE TIJOLOS S/REAPROVEITAMENTO</v>
          </cell>
        </row>
        <row r="16072">
          <cell r="A16072" t="str">
            <v>73899/001</v>
          </cell>
          <cell r="B16072" t="str">
            <v>DEMOLICAO DE ALVENARIA DE TIJOLOS MACICOS S/REAPROVEITAMENTO</v>
          </cell>
          <cell r="C16072" t="str">
            <v>M3</v>
          </cell>
          <cell r="D16072" t="str">
            <v>CR</v>
          </cell>
          <cell r="E16072">
            <v>52.01</v>
          </cell>
        </row>
        <row r="16073">
          <cell r="A16073" t="str">
            <v>SINAPI - S</v>
          </cell>
          <cell r="B16073" t="str">
            <v>ISTEMA NACIONAL DE PESQUISA DE CUSTOS E ÍNDICES DA CONSTRUÇÃO CIVIL</v>
          </cell>
        </row>
        <row r="16074">
          <cell r="A16074" t="str">
            <v>PCI.817.01</v>
          </cell>
          <cell r="B16074" t="e">
            <v>#NAME?</v>
          </cell>
          <cell r="D16074" t="str">
            <v>EM</v>
          </cell>
          <cell r="E16074" t="str">
            <v>06/2016 AS 13:04:4</v>
          </cell>
        </row>
        <row r="16075">
          <cell r="D16075" t="str">
            <v>TA</v>
          </cell>
          <cell r="E16075" t="str">
            <v>TÉCNICA: 13/06/20</v>
          </cell>
        </row>
        <row r="16076">
          <cell r="A16076" t="str">
            <v>ENCARGOS S</v>
          </cell>
          <cell r="B16076" t="str">
            <v>OCIAIS DESONERADOS: 90,80%(HORA)   52,84%(MÊS)</v>
          </cell>
        </row>
        <row r="16077">
          <cell r="A16077" t="str">
            <v>ABRANGÊNCI</v>
          </cell>
          <cell r="B16077" t="str">
            <v>A : NACIONAL                                              LOCALIDADE  : BELO</v>
          </cell>
          <cell r="C16077" t="str">
            <v>HORI</v>
          </cell>
        </row>
        <row r="16078">
          <cell r="A16078" t="str">
            <v>REF.COLETA</v>
          </cell>
          <cell r="B16078" t="str">
            <v>: MEDIANO</v>
          </cell>
          <cell r="D16078" t="str">
            <v>TA</v>
          </cell>
          <cell r="E16078" t="str">
            <v>: 05/2016</v>
          </cell>
        </row>
        <row r="16079">
          <cell r="A16079" t="str">
            <v>CÓDIGO</v>
          </cell>
          <cell r="B16079" t="str">
            <v>|D E S C R I Ç Ã O                                                   |UN</v>
          </cell>
          <cell r="C16079" t="str">
            <v>IDADE</v>
          </cell>
          <cell r="D16079" t="str">
            <v>DE</v>
          </cell>
          <cell r="E16079" t="str">
            <v>|CUSTO TOTA</v>
          </cell>
        </row>
        <row r="16080">
          <cell r="A16080" t="str">
            <v>VÍNCULO...</v>
          </cell>
          <cell r="B16080" t="str">
            <v>..: CAIXA REFERENCIAL</v>
          </cell>
        </row>
        <row r="16081">
          <cell r="A16081" t="str">
            <v>73899/002</v>
          </cell>
          <cell r="B16081" t="str">
            <v>DEMOLICAO DE ALVENARIA DE TIJOLOS FURADOS S/REAPROVEITAMENTO</v>
          </cell>
          <cell r="C16081" t="str">
            <v>M3</v>
          </cell>
          <cell r="D16081" t="str">
            <v>CR</v>
          </cell>
          <cell r="E16081">
            <v>65.010000000000005</v>
          </cell>
        </row>
        <row r="16082">
          <cell r="A16082">
            <v>84152</v>
          </cell>
          <cell r="B16082" t="str">
            <v>DEMOLICAO MANUAL CONCRETO ARMADO (PILAR / VIGA / LAJE) - INCL EMPILHAC</v>
          </cell>
          <cell r="C16082" t="str">
            <v>M3</v>
          </cell>
          <cell r="D16082" t="str">
            <v>CR</v>
          </cell>
          <cell r="E16082">
            <v>221.05</v>
          </cell>
        </row>
        <row r="16083">
          <cell r="A16083" t="str">
            <v>AO LATERAL</v>
          </cell>
          <cell r="B16083" t="str">
            <v>NO CANTEIRO</v>
          </cell>
        </row>
        <row r="16084">
          <cell r="A16084">
            <v>85332</v>
          </cell>
          <cell r="B16084" t="str">
            <v>RETIRADA DE APARELHOS DE ILUMINACAO C/ REAPROVEITAMENTO DE LAMPADAS</v>
          </cell>
          <cell r="C16084" t="str">
            <v>UN</v>
          </cell>
          <cell r="D16084" t="str">
            <v>CR</v>
          </cell>
          <cell r="E16084">
            <v>3.96</v>
          </cell>
        </row>
        <row r="16085">
          <cell r="A16085">
            <v>85333</v>
          </cell>
          <cell r="B16085" t="str">
            <v>RETIRADA DE APARELHOS SANITARIOS</v>
          </cell>
          <cell r="C16085" t="str">
            <v>UN</v>
          </cell>
          <cell r="D16085" t="str">
            <v>CR</v>
          </cell>
          <cell r="E16085">
            <v>13.63</v>
          </cell>
        </row>
        <row r="16086">
          <cell r="A16086">
            <v>85334</v>
          </cell>
          <cell r="B16086" t="str">
            <v>RETIRADA DE ESQUADRIAS METALICAS</v>
          </cell>
          <cell r="C16086" t="str">
            <v>M2</v>
          </cell>
          <cell r="D16086" t="str">
            <v>CR</v>
          </cell>
          <cell r="E16086">
            <v>11.41</v>
          </cell>
        </row>
        <row r="16087">
          <cell r="A16087">
            <v>85335</v>
          </cell>
          <cell r="B16087" t="str">
            <v>RETIRADA DE MEIO FIO C/ EMPILHAMENTO E S/ REMOCAO</v>
          </cell>
          <cell r="C16087" t="str">
            <v>M</v>
          </cell>
          <cell r="D16087" t="str">
            <v>CR</v>
          </cell>
          <cell r="E16087">
            <v>5.72</v>
          </cell>
        </row>
        <row r="16088">
          <cell r="A16088">
            <v>85336</v>
          </cell>
          <cell r="B16088" t="str">
            <v>RETIRADA DE TUBULACAO DE FERRO GALVANIZADO S/ ESCAVACAO OU RASGO EM AL</v>
          </cell>
          <cell r="C16088" t="str">
            <v>M</v>
          </cell>
          <cell r="D16088" t="str">
            <v>CR</v>
          </cell>
          <cell r="E16088">
            <v>3.96</v>
          </cell>
        </row>
        <row r="16089">
          <cell r="A16089" t="str">
            <v>VENARIA</v>
          </cell>
        </row>
        <row r="16090">
          <cell r="A16090">
            <v>85362</v>
          </cell>
          <cell r="B16090" t="str">
            <v>DEMOLICAO DE DIVISORIAS EM PLACAS DE MARMORITE OU DE CONCRETO</v>
          </cell>
          <cell r="C16090" t="str">
            <v>M2</v>
          </cell>
          <cell r="D16090" t="str">
            <v>CR</v>
          </cell>
          <cell r="E16090">
            <v>9.1300000000000008</v>
          </cell>
        </row>
        <row r="16091">
          <cell r="A16091">
            <v>85364</v>
          </cell>
          <cell r="B16091" t="str">
            <v>DEMOLICAO MANUAL DE ESTRUTURA DE CONCRETO ARMADO</v>
          </cell>
          <cell r="C16091" t="str">
            <v>M3</v>
          </cell>
          <cell r="D16091" t="str">
            <v>CR</v>
          </cell>
          <cell r="E16091">
            <v>169.04</v>
          </cell>
        </row>
        <row r="16092">
          <cell r="A16092">
            <v>85365</v>
          </cell>
          <cell r="B16092" t="str">
            <v>DEMOLICAO MANUAL DE PAVIMENTACAO EM MACADAME BETUMINOSO</v>
          </cell>
          <cell r="C16092" t="str">
            <v>M3</v>
          </cell>
          <cell r="D16092" t="str">
            <v>CR</v>
          </cell>
          <cell r="E16092">
            <v>42.24</v>
          </cell>
        </row>
        <row r="16093">
          <cell r="A16093">
            <v>85366</v>
          </cell>
          <cell r="B16093" t="str">
            <v>DEMOLICAO MANUAL DE PAVIMENTACAO EM CONCRETO ASFALTICO, ESPESSURA 5CM</v>
          </cell>
          <cell r="C16093" t="str">
            <v>M2</v>
          </cell>
          <cell r="D16093" t="str">
            <v>CR</v>
          </cell>
          <cell r="E16093">
            <v>14.84</v>
          </cell>
        </row>
        <row r="16094">
          <cell r="A16094">
            <v>85367</v>
          </cell>
          <cell r="B16094" t="str">
            <v>DEMOLICAO DE PISO EM LADRILHO COM ARGAMASSA</v>
          </cell>
          <cell r="C16094" t="str">
            <v>M2</v>
          </cell>
          <cell r="D16094" t="str">
            <v>CR</v>
          </cell>
          <cell r="E16094">
            <v>11.16</v>
          </cell>
        </row>
        <row r="16095">
          <cell r="A16095">
            <v>85369</v>
          </cell>
          <cell r="B16095" t="str">
            <v>REMOCAO DE FORRO DE MADEIRA (LAMBRI) C/ REAPROVEITAMENTO</v>
          </cell>
          <cell r="C16095" t="str">
            <v>M2</v>
          </cell>
          <cell r="D16095" t="str">
            <v>CR</v>
          </cell>
          <cell r="E16095">
            <v>26</v>
          </cell>
        </row>
        <row r="16096">
          <cell r="A16096">
            <v>85370</v>
          </cell>
          <cell r="B16096" t="str">
            <v>DEMOLICAO MANUAL DE LAJE PREMOLDADA COM TRANSPORTE E CARGA EM CAMINHAO</v>
          </cell>
          <cell r="C16096" t="str">
            <v>M3</v>
          </cell>
          <cell r="D16096" t="str">
            <v>CR</v>
          </cell>
          <cell r="E16096">
            <v>175.24</v>
          </cell>
        </row>
        <row r="16097">
          <cell r="A16097" t="str">
            <v>BASCULANTE</v>
          </cell>
        </row>
        <row r="16098">
          <cell r="A16098">
            <v>85371</v>
          </cell>
          <cell r="B16098" t="str">
            <v>REMOCAO DE PISO EM CARPETE</v>
          </cell>
          <cell r="C16098" t="str">
            <v>M2</v>
          </cell>
          <cell r="D16098" t="str">
            <v>CR</v>
          </cell>
          <cell r="E16098">
            <v>2.14</v>
          </cell>
        </row>
        <row r="16099">
          <cell r="A16099">
            <v>85372</v>
          </cell>
          <cell r="B16099" t="str">
            <v>DEMOLICAO DE FORRO DE GESSO</v>
          </cell>
          <cell r="C16099" t="str">
            <v>M2</v>
          </cell>
          <cell r="D16099" t="str">
            <v>CR</v>
          </cell>
          <cell r="E16099">
            <v>1.71</v>
          </cell>
        </row>
        <row r="16100">
          <cell r="A16100">
            <v>85373</v>
          </cell>
          <cell r="B16100" t="str">
            <v>DEMOLICAO DE CAIBROS E RIPAS</v>
          </cell>
          <cell r="C16100" t="str">
            <v>M2</v>
          </cell>
          <cell r="D16100" t="str">
            <v>CR</v>
          </cell>
          <cell r="E16100">
            <v>4.0999999999999996</v>
          </cell>
        </row>
        <row r="16101">
          <cell r="A16101">
            <v>85374</v>
          </cell>
          <cell r="B16101" t="str">
            <v>REMOCAO DE DISPOSITIVOS PARA FUNCIONAMENTO DE APARELHOS SANITARIOS</v>
          </cell>
          <cell r="C16101" t="str">
            <v>UN</v>
          </cell>
          <cell r="D16101" t="str">
            <v>CR</v>
          </cell>
          <cell r="E16101">
            <v>7.61</v>
          </cell>
        </row>
        <row r="16102">
          <cell r="A16102">
            <v>85375</v>
          </cell>
          <cell r="B16102" t="str">
            <v>REMOCAO DE BLOKRET COM EMPILHAMENTO</v>
          </cell>
          <cell r="C16102" t="str">
            <v>M2</v>
          </cell>
          <cell r="D16102" t="str">
            <v>CR</v>
          </cell>
          <cell r="E16102">
            <v>9.1</v>
          </cell>
        </row>
        <row r="16103">
          <cell r="A16103">
            <v>85376</v>
          </cell>
          <cell r="B16103" t="str">
            <v>DEMOLICAO DE PISO VINILICO</v>
          </cell>
          <cell r="C16103" t="str">
            <v>M2</v>
          </cell>
          <cell r="D16103" t="str">
            <v>CR</v>
          </cell>
          <cell r="E16103">
            <v>3.9</v>
          </cell>
        </row>
        <row r="16104">
          <cell r="A16104">
            <v>85377</v>
          </cell>
          <cell r="B16104" t="str">
            <v>DESMONTAGEM E REMOCAO DE DIVISORIAS DE MARMORE OU GRANITO</v>
          </cell>
          <cell r="C16104" t="str">
            <v>M2</v>
          </cell>
          <cell r="D16104" t="str">
            <v>CR</v>
          </cell>
          <cell r="E16104">
            <v>29.58</v>
          </cell>
        </row>
        <row r="16105">
          <cell r="A16105">
            <v>85378</v>
          </cell>
          <cell r="B16105" t="str">
            <v>DESMONTAGEM E REMOCAO DE PAINEIS DE DIVISORIAS DE MADEIRA</v>
          </cell>
          <cell r="C16105" t="str">
            <v>M2</v>
          </cell>
          <cell r="D16105" t="str">
            <v>CR</v>
          </cell>
          <cell r="E16105">
            <v>28.09</v>
          </cell>
        </row>
        <row r="16106">
          <cell r="A16106">
            <v>85379</v>
          </cell>
          <cell r="B16106" t="str">
            <v>DEMOLICAO DE CERCA DE ARAME FARPADO E MOUROES DE CONCRETO S/ REMOCAO</v>
          </cell>
          <cell r="C16106" t="str">
            <v>M</v>
          </cell>
          <cell r="D16106" t="str">
            <v>CR</v>
          </cell>
          <cell r="E16106">
            <v>1.71</v>
          </cell>
        </row>
        <row r="16107">
          <cell r="A16107">
            <v>85381</v>
          </cell>
          <cell r="B16107" t="str">
            <v>RETIRADA DE COBERTURA COM TELHA ARDOSIA, INCLUINDO ESTRUTURA DE MADEIR</v>
          </cell>
          <cell r="C16107" t="str">
            <v>M2</v>
          </cell>
          <cell r="D16107" t="str">
            <v>CR</v>
          </cell>
          <cell r="E16107">
            <v>46.43</v>
          </cell>
        </row>
        <row r="16108">
          <cell r="A16108" t="str">
            <v>A</v>
          </cell>
        </row>
        <row r="16109">
          <cell r="A16109" t="str">
            <v>SINAPI - S</v>
          </cell>
          <cell r="B16109" t="str">
            <v>ISTEMA NACIONAL DE PESQUISA DE CUSTOS E ÍNDICES DA CONSTRUÇÃO CIVIL</v>
          </cell>
        </row>
        <row r="16110">
          <cell r="A16110" t="str">
            <v>PCI.817.01</v>
          </cell>
          <cell r="B16110" t="e">
            <v>#NAME?</v>
          </cell>
          <cell r="D16110" t="str">
            <v>EM</v>
          </cell>
          <cell r="E16110" t="str">
            <v>06/2016 AS 13:04:4</v>
          </cell>
        </row>
        <row r="16111">
          <cell r="D16111" t="str">
            <v>TA</v>
          </cell>
          <cell r="E16111" t="str">
            <v>TÉCNICA: 13/06/20</v>
          </cell>
        </row>
        <row r="16112">
          <cell r="A16112" t="str">
            <v>ENCARGOS S</v>
          </cell>
          <cell r="B16112" t="str">
            <v>OCIAIS DESONERADOS: 90,80%(HORA)   52,84%(MÊS)</v>
          </cell>
        </row>
        <row r="16113">
          <cell r="A16113" t="str">
            <v>ABRANGÊNCI</v>
          </cell>
          <cell r="B16113" t="str">
            <v>A : NACIONAL                                              LOCALIDADE  : BELO</v>
          </cell>
          <cell r="C16113" t="str">
            <v>HORI</v>
          </cell>
        </row>
        <row r="16114">
          <cell r="A16114" t="str">
            <v>REF.COLETA</v>
          </cell>
          <cell r="B16114" t="str">
            <v>: MEDIANO</v>
          </cell>
          <cell r="D16114" t="str">
            <v>TA</v>
          </cell>
          <cell r="E16114" t="str">
            <v>: 05/2016</v>
          </cell>
        </row>
        <row r="16115">
          <cell r="A16115" t="str">
            <v>CÓDIGO</v>
          </cell>
          <cell r="B16115" t="str">
            <v>|D E S C R I Ç Ã O                                                   |UN</v>
          </cell>
          <cell r="C16115" t="str">
            <v>IDADE</v>
          </cell>
          <cell r="D16115" t="str">
            <v>DE</v>
          </cell>
          <cell r="E16115" t="str">
            <v>|CUSTO TOTA</v>
          </cell>
        </row>
        <row r="16116">
          <cell r="A16116" t="str">
            <v>VÍNCULO...</v>
          </cell>
          <cell r="B16116" t="str">
            <v>..: CAIXA REFERENCIAL</v>
          </cell>
        </row>
        <row r="16117">
          <cell r="A16117">
            <v>85382</v>
          </cell>
          <cell r="B16117" t="str">
            <v>REMOCAO DE PROTECAO MECANICA DE IMPERMEABILIZACAO</v>
          </cell>
          <cell r="C16117" t="str">
            <v>M2</v>
          </cell>
          <cell r="D16117" t="str">
            <v>CR</v>
          </cell>
          <cell r="E16117">
            <v>14.27</v>
          </cell>
        </row>
        <row r="16118">
          <cell r="A16118">
            <v>85383</v>
          </cell>
          <cell r="B16118" t="str">
            <v>REMOCAO DE CALHAS E CONDUTORES DE AGUAS PLUVIAIS</v>
          </cell>
          <cell r="C16118" t="str">
            <v>M</v>
          </cell>
          <cell r="D16118" t="str">
            <v>CR</v>
          </cell>
          <cell r="E16118">
            <v>2.2799999999999998</v>
          </cell>
        </row>
        <row r="16119">
          <cell r="A16119">
            <v>85384</v>
          </cell>
          <cell r="B16119" t="str">
            <v>REMOCAO MANUAL DE PASSEIO EM PEDRA PORTUGUESA</v>
          </cell>
          <cell r="C16119" t="str">
            <v>M2</v>
          </cell>
          <cell r="D16119" t="str">
            <v>CR</v>
          </cell>
          <cell r="E16119">
            <v>6.27</v>
          </cell>
        </row>
        <row r="16120">
          <cell r="A16120">
            <v>85386</v>
          </cell>
          <cell r="B16120" t="str">
            <v>REMOCAO MANUAL DE PAVIMENTACAO DE LAJOES DE GRANITO EM PASSEIOS</v>
          </cell>
          <cell r="C16120" t="str">
            <v>M2</v>
          </cell>
          <cell r="D16120" t="str">
            <v>CR</v>
          </cell>
          <cell r="E16120">
            <v>13.7</v>
          </cell>
        </row>
        <row r="16121">
          <cell r="A16121">
            <v>85387</v>
          </cell>
          <cell r="B16121" t="str">
            <v>REMOCAO MANUAL DE ENTULHO</v>
          </cell>
          <cell r="C16121" t="str">
            <v>M3</v>
          </cell>
          <cell r="D16121" t="str">
            <v>CR</v>
          </cell>
          <cell r="E16121">
            <v>41.1</v>
          </cell>
        </row>
        <row r="16122">
          <cell r="A16122">
            <v>85389</v>
          </cell>
          <cell r="B16122" t="str">
            <v>REMOCAO TUBULACAO FF C/ DN 400 A 600MM EXCLUINDO ESCAVACAO/REATERRO</v>
          </cell>
          <cell r="C16122" t="str">
            <v>M</v>
          </cell>
          <cell r="D16122" t="str">
            <v>CR</v>
          </cell>
          <cell r="E16122">
            <v>58.65</v>
          </cell>
        </row>
        <row r="16123">
          <cell r="A16123">
            <v>85390</v>
          </cell>
          <cell r="B16123" t="str">
            <v>REMOCAO TUBULACAO FF C/ DN 50 A 300MM EXCLUINDO ESCAVACAO/REATERRO</v>
          </cell>
          <cell r="C16123" t="str">
            <v>M</v>
          </cell>
          <cell r="D16123" t="str">
            <v>CR</v>
          </cell>
          <cell r="E16123">
            <v>29.18</v>
          </cell>
        </row>
        <row r="16124">
          <cell r="A16124">
            <v>85392</v>
          </cell>
          <cell r="B16124" t="str">
            <v>REMOCAO TUBULACAO FF C/ DN 700 A 1200MM EXCLUINDO ESCAVACAO/REATERRO</v>
          </cell>
          <cell r="C16124" t="str">
            <v>M</v>
          </cell>
          <cell r="D16124" t="str">
            <v>CR</v>
          </cell>
          <cell r="E16124">
            <v>143.21</v>
          </cell>
        </row>
        <row r="16125">
          <cell r="A16125">
            <v>85397</v>
          </cell>
          <cell r="B16125" t="str">
            <v>RETIRADA DE AZULEJO COLADO</v>
          </cell>
          <cell r="C16125" t="str">
            <v>M2</v>
          </cell>
          <cell r="D16125" t="str">
            <v>CR</v>
          </cell>
          <cell r="E16125">
            <v>15.6</v>
          </cell>
        </row>
        <row r="16126">
          <cell r="A16126">
            <v>85406</v>
          </cell>
          <cell r="B16126" t="str">
            <v>REMOCAO DE AZULEJO E SUBSTRATO DE ADERENCIA EM ARGAMASSA</v>
          </cell>
          <cell r="C16126" t="str">
            <v>M2</v>
          </cell>
          <cell r="D16126" t="str">
            <v>CR</v>
          </cell>
          <cell r="E16126">
            <v>32.5</v>
          </cell>
        </row>
        <row r="16127">
          <cell r="A16127">
            <v>85407</v>
          </cell>
          <cell r="B16127" t="str">
            <v>REMOCAO DE FIACAO ELETRICA</v>
          </cell>
          <cell r="C16127" t="str">
            <v>M</v>
          </cell>
          <cell r="D16127" t="str">
            <v>CR</v>
          </cell>
          <cell r="E16127">
            <v>7.29</v>
          </cell>
        </row>
        <row r="16128">
          <cell r="A16128">
            <v>85408</v>
          </cell>
          <cell r="B16128" t="str">
            <v>REMOCAO DE PEITORIL EM MARMORE OU GRANITO</v>
          </cell>
          <cell r="C16128" t="str">
            <v>M2</v>
          </cell>
          <cell r="D16128" t="str">
            <v>CR</v>
          </cell>
          <cell r="E16128">
            <v>23.4</v>
          </cell>
        </row>
        <row r="16129">
          <cell r="A16129">
            <v>85409</v>
          </cell>
          <cell r="B16129" t="str">
            <v>REMOCAO DE PISO EM PLACAS DE BORRACHA COLADA</v>
          </cell>
          <cell r="C16129" t="str">
            <v>M2</v>
          </cell>
          <cell r="D16129" t="str">
            <v>CR</v>
          </cell>
          <cell r="E16129">
            <v>4.78</v>
          </cell>
        </row>
        <row r="16130">
          <cell r="A16130">
            <v>85410</v>
          </cell>
          <cell r="B16130" t="str">
            <v>REMOCAO DE RALO SECO OU SIFONADO</v>
          </cell>
          <cell r="C16130" t="str">
            <v>UN</v>
          </cell>
          <cell r="D16130" t="str">
            <v>CR</v>
          </cell>
          <cell r="E16130">
            <v>11.41</v>
          </cell>
        </row>
        <row r="16131">
          <cell r="A16131">
            <v>85411</v>
          </cell>
          <cell r="B16131" t="str">
            <v>REMOCAO DE RODAPE CERAMICO</v>
          </cell>
          <cell r="C16131" t="str">
            <v>M</v>
          </cell>
          <cell r="D16131" t="str">
            <v>CR</v>
          </cell>
          <cell r="E16131">
            <v>2.4500000000000002</v>
          </cell>
        </row>
        <row r="16132">
          <cell r="A16132">
            <v>85412</v>
          </cell>
          <cell r="B16132" t="str">
            <v>REMOCAO DE RODAPE DE MARMORE OU GRANITO</v>
          </cell>
          <cell r="C16132" t="str">
            <v>M</v>
          </cell>
          <cell r="D16132" t="str">
            <v>CR</v>
          </cell>
          <cell r="E16132">
            <v>3.51</v>
          </cell>
        </row>
        <row r="16133">
          <cell r="A16133">
            <v>85413</v>
          </cell>
          <cell r="B16133" t="str">
            <v>REMOCAO DE RODAPE VINILICO OU DE BORRACHA COLADA</v>
          </cell>
          <cell r="C16133" t="str">
            <v>M</v>
          </cell>
          <cell r="D16133" t="str">
            <v>CR</v>
          </cell>
          <cell r="E16133">
            <v>1.93</v>
          </cell>
        </row>
        <row r="16134">
          <cell r="A16134">
            <v>85414</v>
          </cell>
          <cell r="B16134" t="str">
            <v>REMOCAO DE RUFO OU CALHA METALICA</v>
          </cell>
          <cell r="C16134" t="str">
            <v>M</v>
          </cell>
          <cell r="D16134" t="str">
            <v>CR</v>
          </cell>
          <cell r="E16134">
            <v>5.0999999999999996</v>
          </cell>
        </row>
        <row r="16135">
          <cell r="A16135">
            <v>85415</v>
          </cell>
          <cell r="B16135" t="str">
            <v>REMOCAO DE DISPOSITIVOS PARA FUNCIONAMENTO DE PIA DE COZINHA</v>
          </cell>
          <cell r="C16135" t="str">
            <v>UN</v>
          </cell>
          <cell r="D16135" t="str">
            <v>CR</v>
          </cell>
          <cell r="E16135">
            <v>7.13</v>
          </cell>
        </row>
        <row r="16136">
          <cell r="A16136">
            <v>85416</v>
          </cell>
          <cell r="B16136" t="str">
            <v>REMOCAO DE TOMADAS OU INTERRUPTORES ELETRICOS</v>
          </cell>
          <cell r="C16136" t="str">
            <v>UN</v>
          </cell>
          <cell r="D16136" t="str">
            <v>CR</v>
          </cell>
          <cell r="E16136">
            <v>9.99</v>
          </cell>
        </row>
        <row r="16137">
          <cell r="A16137">
            <v>85417</v>
          </cell>
          <cell r="B16137" t="str">
            <v>RETIRADA DE TUBULACAO HIDROSSANITARIA APARENTE COM CONEXOES, Ø 1/2" A</v>
          </cell>
          <cell r="C16137" t="str">
            <v>M</v>
          </cell>
          <cell r="D16137" t="str">
            <v>CR</v>
          </cell>
          <cell r="E16137">
            <v>2.85</v>
          </cell>
        </row>
        <row r="16138">
          <cell r="A16138" t="str">
            <v>2"</v>
          </cell>
        </row>
        <row r="16139">
          <cell r="A16139">
            <v>85418</v>
          </cell>
          <cell r="B16139" t="str">
            <v>RETIRADA DE TUBULACAO HIDROSSANITARIA EMBUTIDA COM CONEXOES Ø 1/2" A 2</v>
          </cell>
          <cell r="C16139" t="str">
            <v>M</v>
          </cell>
          <cell r="D16139" t="str">
            <v>CR</v>
          </cell>
          <cell r="E16139">
            <v>5.7</v>
          </cell>
        </row>
        <row r="16140">
          <cell r="A16140" t="str">
            <v>"</v>
          </cell>
        </row>
        <row r="16141">
          <cell r="A16141">
            <v>85419</v>
          </cell>
          <cell r="B16141" t="str">
            <v>RETIRADA DE TUBULACAO HIDROSSANITARIA APARENTE COM CONEXOES, Ø 2 1/2"</v>
          </cell>
          <cell r="C16141" t="str">
            <v>M</v>
          </cell>
          <cell r="D16141" t="str">
            <v>CR</v>
          </cell>
          <cell r="E16141">
            <v>3.55</v>
          </cell>
        </row>
        <row r="16142">
          <cell r="A16142" t="str">
            <v>A 4"</v>
          </cell>
        </row>
        <row r="16143">
          <cell r="A16143">
            <v>85420</v>
          </cell>
          <cell r="B16143" t="str">
            <v>RETIRADA DE TUBULACAO HIDROSSANITARIA EMBUTIDA COM CONEXOES, Ø 2 1/2"</v>
          </cell>
          <cell r="C16143" t="str">
            <v>M</v>
          </cell>
          <cell r="D16143" t="str">
            <v>CR</v>
          </cell>
          <cell r="E16143">
            <v>8.56</v>
          </cell>
        </row>
        <row r="16144">
          <cell r="A16144" t="str">
            <v>A 4"</v>
          </cell>
        </row>
        <row r="16145">
          <cell r="A16145" t="str">
            <v>SINAPI - S</v>
          </cell>
          <cell r="B16145" t="str">
            <v>ISTEMA NACIONAL DE PESQUISA DE CUSTOS E ÍNDICES DA CONSTRUÇÃO CIVIL</v>
          </cell>
        </row>
        <row r="16146">
          <cell r="A16146" t="str">
            <v>PCI.817.01</v>
          </cell>
          <cell r="B16146" t="e">
            <v>#NAME?</v>
          </cell>
          <cell r="D16146" t="str">
            <v>EM</v>
          </cell>
          <cell r="E16146" t="str">
            <v>06/2016 AS 13:04:4</v>
          </cell>
        </row>
        <row r="16147">
          <cell r="D16147" t="str">
            <v>TA</v>
          </cell>
          <cell r="E16147" t="str">
            <v>TÉCNICA: 13/06/20</v>
          </cell>
        </row>
        <row r="16148">
          <cell r="A16148" t="str">
            <v>ENCARGOS S</v>
          </cell>
          <cell r="B16148" t="str">
            <v>OCIAIS DESONERADOS: 90,80%(HORA)   52,84%(MÊS)</v>
          </cell>
        </row>
        <row r="16149">
          <cell r="A16149" t="str">
            <v>ABRANGÊNCI</v>
          </cell>
          <cell r="B16149" t="str">
            <v>A : NACIONAL                                              LOCALIDADE  : BELO</v>
          </cell>
          <cell r="C16149" t="str">
            <v>HORI</v>
          </cell>
        </row>
        <row r="16150">
          <cell r="A16150" t="str">
            <v>REF.COLETA</v>
          </cell>
          <cell r="B16150" t="str">
            <v>: MEDIANO</v>
          </cell>
          <cell r="D16150" t="str">
            <v>TA</v>
          </cell>
          <cell r="E16150" t="str">
            <v>: 05/2016</v>
          </cell>
        </row>
        <row r="16151">
          <cell r="A16151" t="str">
            <v>CÓDIGO</v>
          </cell>
          <cell r="B16151" t="str">
            <v>|D E S C R I Ç Ã O                                                   |UN</v>
          </cell>
          <cell r="C16151" t="str">
            <v>IDADE</v>
          </cell>
          <cell r="D16151" t="str">
            <v>DE</v>
          </cell>
          <cell r="E16151" t="str">
            <v>|CUSTO TOTA</v>
          </cell>
        </row>
        <row r="16152">
          <cell r="A16152" t="str">
            <v>VÍNCULO...</v>
          </cell>
          <cell r="B16152" t="str">
            <v>..: CAIXA REFERENCIAL</v>
          </cell>
        </row>
        <row r="16153">
          <cell r="A16153">
            <v>85421</v>
          </cell>
          <cell r="B16153" t="str">
            <v>REMOCAO DE VIDRO COMUM</v>
          </cell>
          <cell r="C16153" t="str">
            <v>M2</v>
          </cell>
          <cell r="D16153" t="str">
            <v>CR</v>
          </cell>
          <cell r="E16153">
            <v>9.33</v>
          </cell>
        </row>
        <row r="16154">
          <cell r="A16154">
            <v>89263</v>
          </cell>
          <cell r="B16154" t="str">
            <v>DEMOLICAO DE ESTRUTURA METALICA SEM REMOCAO</v>
          </cell>
          <cell r="C16154" t="str">
            <v>M2</v>
          </cell>
          <cell r="D16154" t="str">
            <v>CR</v>
          </cell>
          <cell r="E16154">
            <v>22.16</v>
          </cell>
        </row>
        <row r="16155">
          <cell r="A16155">
            <v>16</v>
          </cell>
          <cell r="B16155" t="str">
            <v>LIGACOES PROVISORIAS</v>
          </cell>
        </row>
        <row r="16156">
          <cell r="A16156">
            <v>73960</v>
          </cell>
          <cell r="B16156" t="str">
            <v>LIGACOES PROVISORIAS AGUA / ESGOTO / ELETRICA / FORCA</v>
          </cell>
        </row>
        <row r="16157">
          <cell r="A16157" t="str">
            <v>73960/001</v>
          </cell>
          <cell r="B16157" t="str">
            <v>INSTAL/LIGACAO PROVISORIA ELETRICA BAIXA TENSAO P/CANT OBRA</v>
          </cell>
          <cell r="C16157" t="str">
            <v>UN</v>
          </cell>
          <cell r="D16157" t="str">
            <v>CR</v>
          </cell>
          <cell r="E16157">
            <v>1224.57</v>
          </cell>
        </row>
        <row r="16158">
          <cell r="A16158" t="str">
            <v>OBRA,M3-CH</v>
          </cell>
          <cell r="B16158" t="str">
            <v>AVE 100A CARGA 3KWH,20CV EXCL FORN MEDIDOR</v>
          </cell>
        </row>
        <row r="16159">
          <cell r="A16159">
            <v>233</v>
          </cell>
          <cell r="B16159" t="str">
            <v>SINALIZACAO DO CANTEIRO DE OBRAS</v>
          </cell>
        </row>
        <row r="16160">
          <cell r="A16160">
            <v>73683</v>
          </cell>
          <cell r="B16160" t="str">
            <v>INSTALAÇÃO DE GAMBIARRA PARA SINALIZAÇÃO, PADRÃO 20 M, INCLUINDO LÂMPA</v>
          </cell>
          <cell r="C16160" t="str">
            <v>UN</v>
          </cell>
          <cell r="D16160" t="str">
            <v>CR</v>
          </cell>
          <cell r="E16160">
            <v>43.78</v>
          </cell>
        </row>
        <row r="16161">
          <cell r="A16161" t="str">
            <v>DA, BOCAL</v>
          </cell>
          <cell r="B16161" t="str">
            <v>E BALDE A CADA 2 M</v>
          </cell>
        </row>
        <row r="16162">
          <cell r="A16162">
            <v>85423</v>
          </cell>
          <cell r="B16162" t="str">
            <v>ISOLAMENTO DE OBRA COM TELA PLASTICA COM MALHA DE 5MM</v>
          </cell>
          <cell r="C16162" t="str">
            <v>M2</v>
          </cell>
          <cell r="D16162" t="str">
            <v>CR</v>
          </cell>
          <cell r="E16162">
            <v>5.22</v>
          </cell>
        </row>
        <row r="16163">
          <cell r="A16163">
            <v>85424</v>
          </cell>
          <cell r="B16163" t="str">
            <v>ISOLAMENTO DE OBRA COM TELA PLASTICA COM MALHA DE 5MM E ESTRUTURA DE M</v>
          </cell>
          <cell r="C16163" t="str">
            <v>M2</v>
          </cell>
          <cell r="D16163" t="str">
            <v>CR</v>
          </cell>
          <cell r="E16163">
            <v>16.54</v>
          </cell>
        </row>
        <row r="16164">
          <cell r="A16164" t="str">
            <v>ADEIRA PON</v>
          </cell>
          <cell r="B16164" t="str">
            <v>TALETEADA</v>
          </cell>
        </row>
        <row r="16165">
          <cell r="A16165" t="str">
            <v>SERT</v>
          </cell>
          <cell r="B16165" t="str">
            <v>SERVICOS TECNICOS</v>
          </cell>
        </row>
        <row r="16166">
          <cell r="A16166">
            <v>6</v>
          </cell>
          <cell r="B16166" t="str">
            <v>CONTROLE TECNOLOGICO</v>
          </cell>
        </row>
        <row r="16167">
          <cell r="A16167">
            <v>72742</v>
          </cell>
          <cell r="B16167" t="str">
            <v>ENSAIO DE RECEBIMENTO E ACEITACAO DE CIMENTO PORTLAND</v>
          </cell>
          <cell r="C16167" t="str">
            <v>UN</v>
          </cell>
          <cell r="D16167" t="str">
            <v>CR</v>
          </cell>
          <cell r="E16167">
            <v>399.37</v>
          </cell>
        </row>
        <row r="16168">
          <cell r="A16168">
            <v>72743</v>
          </cell>
          <cell r="B16168" t="str">
            <v>ENSAIO DE RECEBIMENTO E ACEITACAO DE AGREGADO GRAUDO</v>
          </cell>
          <cell r="C16168" t="str">
            <v>UN</v>
          </cell>
          <cell r="D16168" t="str">
            <v>CR</v>
          </cell>
          <cell r="E16168">
            <v>199.68</v>
          </cell>
        </row>
        <row r="16169">
          <cell r="A16169">
            <v>73900</v>
          </cell>
          <cell r="B16169" t="str">
            <v>ENSAIOS TECNOLÓGICO DE ASFALTO</v>
          </cell>
        </row>
        <row r="16170">
          <cell r="A16170" t="str">
            <v>73900/001</v>
          </cell>
          <cell r="B16170" t="str">
            <v>ENSAIOS DE IMPRIMACAO - ASFALTO DILUIDO</v>
          </cell>
          <cell r="C16170" t="str">
            <v>M2</v>
          </cell>
          <cell r="D16170" t="str">
            <v>CR</v>
          </cell>
          <cell r="E16170">
            <v>0.03</v>
          </cell>
        </row>
        <row r="16171">
          <cell r="A16171" t="str">
            <v>73900/002</v>
          </cell>
          <cell r="B16171" t="str">
            <v>ENSAIOS DE TRATAMENTO SUPERFICIAL SIMPLES - COM CAP</v>
          </cell>
          <cell r="C16171" t="str">
            <v>M2</v>
          </cell>
          <cell r="D16171" t="str">
            <v>CR</v>
          </cell>
          <cell r="E16171">
            <v>0.1</v>
          </cell>
        </row>
        <row r="16172">
          <cell r="A16172" t="str">
            <v>73900/003</v>
          </cell>
          <cell r="B16172" t="str">
            <v>ENSAIOS DE TRATAMENTO SUPERFICIAL SIMPLES - COM EMULSAO ASFALTICA</v>
          </cell>
          <cell r="C16172" t="str">
            <v>M2</v>
          </cell>
          <cell r="D16172" t="str">
            <v>CR</v>
          </cell>
          <cell r="E16172">
            <v>0.1</v>
          </cell>
        </row>
        <row r="16173">
          <cell r="A16173" t="str">
            <v>73900/004</v>
          </cell>
          <cell r="B16173" t="str">
            <v>ENSAIOS DE TRATAMENTO SUPERFICIAL DUPLO - COM CAP</v>
          </cell>
          <cell r="C16173" t="str">
            <v>M2</v>
          </cell>
          <cell r="D16173" t="str">
            <v>CR</v>
          </cell>
          <cell r="E16173">
            <v>0.12</v>
          </cell>
        </row>
        <row r="16174">
          <cell r="A16174" t="str">
            <v>73900/005</v>
          </cell>
          <cell r="B16174" t="str">
            <v>ENSAIOS DE TRATAMENTO SUPERFICIAL DUPLO - COM EMULSAO ASFALTICA</v>
          </cell>
          <cell r="C16174" t="str">
            <v>M2</v>
          </cell>
          <cell r="D16174" t="str">
            <v>CR</v>
          </cell>
          <cell r="E16174">
            <v>0.17</v>
          </cell>
        </row>
        <row r="16175">
          <cell r="A16175" t="str">
            <v>73900/006</v>
          </cell>
          <cell r="B16175" t="str">
            <v>ENSAIOS DE TRATAMENTO SUPERFICIAL TRIPLO - COM CAP</v>
          </cell>
          <cell r="C16175" t="str">
            <v>M2</v>
          </cell>
          <cell r="D16175" t="str">
            <v>CR</v>
          </cell>
          <cell r="E16175">
            <v>0.18</v>
          </cell>
        </row>
        <row r="16176">
          <cell r="A16176" t="str">
            <v>73900/007</v>
          </cell>
          <cell r="B16176" t="str">
            <v>ENSAIOS DE TRATAMENTO SUPERFICIAL TRIPLO - COM EMULSAO ASFALTICA</v>
          </cell>
          <cell r="C16176" t="str">
            <v>M2</v>
          </cell>
          <cell r="D16176" t="str">
            <v>CR</v>
          </cell>
          <cell r="E16176">
            <v>0.19</v>
          </cell>
        </row>
        <row r="16177">
          <cell r="A16177" t="str">
            <v>73900/008</v>
          </cell>
          <cell r="B16177" t="str">
            <v>ENSAIOS DE MACADAME BETUMINOSO POR PENETRACAO - COM CAP</v>
          </cell>
          <cell r="C16177" t="str">
            <v>M3</v>
          </cell>
          <cell r="D16177" t="str">
            <v>CR</v>
          </cell>
          <cell r="E16177">
            <v>0.89</v>
          </cell>
        </row>
        <row r="16178">
          <cell r="A16178" t="str">
            <v>73900/009</v>
          </cell>
          <cell r="B16178" t="str">
            <v>ENSAIOS DE MACADAME BETUMINOSO POR PENETRACAO - COM EMULSAO ASFALTICA</v>
          </cell>
          <cell r="C16178" t="str">
            <v>M3</v>
          </cell>
          <cell r="D16178" t="str">
            <v>CR</v>
          </cell>
          <cell r="E16178">
            <v>0.88</v>
          </cell>
        </row>
        <row r="16179">
          <cell r="A16179" t="str">
            <v>73900/010</v>
          </cell>
          <cell r="B16179" t="str">
            <v>ENSAIOS DE PRE MISTURADO A FRIO</v>
          </cell>
          <cell r="C16179" t="str">
            <v>M3</v>
          </cell>
          <cell r="D16179" t="str">
            <v>CR</v>
          </cell>
          <cell r="E16179">
            <v>0.68</v>
          </cell>
        </row>
        <row r="16180">
          <cell r="A16180" t="str">
            <v>73900/011</v>
          </cell>
          <cell r="B16180" t="str">
            <v>ENSAIOS DE AREIA ASFALTO A QUENTE</v>
          </cell>
          <cell r="C16180" t="str">
            <v>T</v>
          </cell>
          <cell r="D16180" t="str">
            <v>CR</v>
          </cell>
          <cell r="E16180">
            <v>22.53</v>
          </cell>
        </row>
        <row r="16181">
          <cell r="A16181" t="str">
            <v>SINAPI - S</v>
          </cell>
          <cell r="B16181" t="str">
            <v>ISTEMA NACIONAL DE PESQUISA DE CUSTOS E ÍNDICES DA CONSTRUÇÃO CIVIL</v>
          </cell>
        </row>
        <row r="16182">
          <cell r="A16182" t="str">
            <v>PCI.817.01</v>
          </cell>
          <cell r="B16182" t="e">
            <v>#NAME?</v>
          </cell>
          <cell r="D16182" t="str">
            <v>EM</v>
          </cell>
          <cell r="E16182" t="str">
            <v>06/2016 AS 13:04:4</v>
          </cell>
        </row>
        <row r="16183">
          <cell r="D16183" t="str">
            <v>TA</v>
          </cell>
          <cell r="E16183" t="str">
            <v>TÉCNICA: 13/06/20</v>
          </cell>
        </row>
        <row r="16184">
          <cell r="A16184" t="str">
            <v>ENCARGOS S</v>
          </cell>
          <cell r="B16184" t="str">
            <v>OCIAIS DESONERADOS: 90,80%(HORA)   52,84%(MÊS)</v>
          </cell>
        </row>
        <row r="16185">
          <cell r="A16185" t="str">
            <v>ABRANGÊNCI</v>
          </cell>
          <cell r="B16185" t="str">
            <v>A : NACIONAL                                              LOCALIDADE  : BELO</v>
          </cell>
          <cell r="C16185" t="str">
            <v>HORI</v>
          </cell>
        </row>
        <row r="16186">
          <cell r="A16186" t="str">
            <v>REF.COLETA</v>
          </cell>
          <cell r="B16186" t="str">
            <v>: MEDIANO</v>
          </cell>
          <cell r="D16186" t="str">
            <v>TA</v>
          </cell>
          <cell r="E16186" t="str">
            <v>: 05/2016</v>
          </cell>
        </row>
        <row r="16187">
          <cell r="A16187" t="str">
            <v>CÓDIGO</v>
          </cell>
          <cell r="B16187" t="str">
            <v>|D E S C R I Ç Ã O                                                   |UN</v>
          </cell>
          <cell r="C16187" t="str">
            <v>IDADE</v>
          </cell>
          <cell r="D16187" t="str">
            <v>DE</v>
          </cell>
          <cell r="E16187" t="str">
            <v>|CUSTO TOTA</v>
          </cell>
        </row>
        <row r="16188">
          <cell r="A16188" t="str">
            <v>VÍNCULO...</v>
          </cell>
          <cell r="B16188" t="str">
            <v>..: CAIXA REFERENCIAL</v>
          </cell>
        </row>
        <row r="16189">
          <cell r="A16189" t="str">
            <v>73900/012</v>
          </cell>
          <cell r="B16189" t="str">
            <v>ENSAIOS DE CONCRETO ASFALTICO</v>
          </cell>
          <cell r="C16189" t="str">
            <v>T</v>
          </cell>
          <cell r="D16189" t="str">
            <v>CR</v>
          </cell>
          <cell r="E16189">
            <v>31.39</v>
          </cell>
        </row>
        <row r="16190">
          <cell r="A16190">
            <v>74020</v>
          </cell>
          <cell r="B16190" t="str">
            <v>ENSAIO TECNOLOGICO COM CONCRETO</v>
          </cell>
        </row>
        <row r="16191">
          <cell r="A16191" t="str">
            <v>74020/001</v>
          </cell>
          <cell r="B16191" t="str">
            <v>ENSAIO DE PAVIMENTO DE CONCRETO</v>
          </cell>
          <cell r="C16191" t="str">
            <v>M3</v>
          </cell>
          <cell r="D16191" t="str">
            <v>CR</v>
          </cell>
          <cell r="E16191">
            <v>15.32</v>
          </cell>
        </row>
        <row r="16192">
          <cell r="A16192" t="str">
            <v>74020/002</v>
          </cell>
          <cell r="B16192" t="str">
            <v>ENSAIOS DE PAVIMENTO DE CONCRETO COMPACTADO COM ROLO</v>
          </cell>
          <cell r="C16192" t="str">
            <v>M3</v>
          </cell>
          <cell r="D16192" t="str">
            <v>CR</v>
          </cell>
          <cell r="E16192">
            <v>13.68</v>
          </cell>
        </row>
        <row r="16193">
          <cell r="A16193">
            <v>74021</v>
          </cell>
          <cell r="B16193" t="str">
            <v>ENSAIO TECNOLOGICO DE TERRAPLENAGEM</v>
          </cell>
        </row>
        <row r="16194">
          <cell r="A16194" t="str">
            <v>74021/001</v>
          </cell>
          <cell r="B16194" t="str">
            <v>ENSAIOS DE TERRAPLENAGEM - CORPO DO ATERRO</v>
          </cell>
          <cell r="C16194" t="str">
            <v>M3</v>
          </cell>
          <cell r="D16194" t="str">
            <v>CR</v>
          </cell>
          <cell r="E16194">
            <v>0.37</v>
          </cell>
        </row>
        <row r="16195">
          <cell r="A16195" t="str">
            <v>74021/002</v>
          </cell>
          <cell r="B16195" t="str">
            <v>ENSAIO DE TERRAPLENAGEM - CAMADA FINAL DO ATERRO</v>
          </cell>
          <cell r="C16195" t="str">
            <v>M3</v>
          </cell>
          <cell r="D16195" t="str">
            <v>CR</v>
          </cell>
          <cell r="E16195">
            <v>1.19</v>
          </cell>
        </row>
        <row r="16196">
          <cell r="A16196" t="str">
            <v>74021/003</v>
          </cell>
          <cell r="B16196" t="str">
            <v>ENSAIOS DE REGULARIZACAO DO SUBLEITO</v>
          </cell>
          <cell r="C16196" t="str">
            <v>M2</v>
          </cell>
          <cell r="D16196" t="str">
            <v>CR</v>
          </cell>
          <cell r="E16196">
            <v>0.56000000000000005</v>
          </cell>
        </row>
        <row r="16197">
          <cell r="A16197" t="str">
            <v>74021/004</v>
          </cell>
          <cell r="B16197" t="str">
            <v>ENSAIOS DE REFORCO DO SUBLEITO</v>
          </cell>
          <cell r="C16197" t="str">
            <v>M3</v>
          </cell>
          <cell r="D16197" t="str">
            <v>CR</v>
          </cell>
          <cell r="E16197">
            <v>1</v>
          </cell>
        </row>
        <row r="16198">
          <cell r="A16198" t="str">
            <v>74021/005</v>
          </cell>
          <cell r="B16198" t="str">
            <v>ENSAIOS DE SUB BASE DE SOLO MELHORADO COM CIMENTO</v>
          </cell>
          <cell r="C16198" t="str">
            <v>M3</v>
          </cell>
          <cell r="D16198" t="str">
            <v>CR</v>
          </cell>
          <cell r="E16198">
            <v>1</v>
          </cell>
        </row>
        <row r="16199">
          <cell r="A16199" t="str">
            <v>74021/006</v>
          </cell>
          <cell r="B16199" t="str">
            <v>ENSAIOS DE BASE ESTABILIZADA GRANULOMETRICAMENTE</v>
          </cell>
          <cell r="C16199" t="str">
            <v>M3</v>
          </cell>
          <cell r="D16199" t="str">
            <v>CR</v>
          </cell>
          <cell r="E16199">
            <v>1.07</v>
          </cell>
        </row>
        <row r="16200">
          <cell r="A16200" t="str">
            <v>74021/007</v>
          </cell>
          <cell r="B16200" t="str">
            <v>ENSAIO DE BASE DE SOLO MELHORADO COM CIMENTO</v>
          </cell>
          <cell r="C16200" t="str">
            <v>M3</v>
          </cell>
          <cell r="D16200" t="str">
            <v>CR</v>
          </cell>
          <cell r="E16200">
            <v>1</v>
          </cell>
        </row>
        <row r="16201">
          <cell r="A16201" t="str">
            <v>74021/008</v>
          </cell>
          <cell r="B16201" t="str">
            <v>ENSAIOS DE BASE DE SOLO CIMENTO</v>
          </cell>
          <cell r="C16201" t="str">
            <v>M3</v>
          </cell>
          <cell r="D16201" t="str">
            <v>CR</v>
          </cell>
          <cell r="E16201">
            <v>1.0900000000000001</v>
          </cell>
        </row>
        <row r="16202">
          <cell r="A16202">
            <v>74022</v>
          </cell>
          <cell r="B16202" t="str">
            <v>ENSAIO TECNOLOGICO</v>
          </cell>
        </row>
        <row r="16203">
          <cell r="A16203" t="str">
            <v>74022/001</v>
          </cell>
          <cell r="B16203" t="str">
            <v>ENSAIO DE PENETRACAO - MATERIAL BETUMINOSO</v>
          </cell>
          <cell r="C16203" t="str">
            <v>UN</v>
          </cell>
          <cell r="D16203" t="str">
            <v>CR</v>
          </cell>
          <cell r="E16203">
            <v>84.86</v>
          </cell>
        </row>
        <row r="16204">
          <cell r="A16204" t="str">
            <v>74022/002</v>
          </cell>
          <cell r="B16204" t="str">
            <v>ENSAIO DE VISCOSIDADE SAYBOLT - FUROL - MATERIAL BETUMINOSO</v>
          </cell>
          <cell r="C16204" t="str">
            <v>UN</v>
          </cell>
          <cell r="D16204" t="str">
            <v>CR</v>
          </cell>
          <cell r="E16204">
            <v>109.82</v>
          </cell>
        </row>
        <row r="16205">
          <cell r="A16205" t="str">
            <v>74022/003</v>
          </cell>
          <cell r="B16205" t="str">
            <v>ENSAIO DE DETERMINACAO DA PENEIRACAO - EMULSAO ASFALTICA</v>
          </cell>
          <cell r="C16205" t="str">
            <v>UN</v>
          </cell>
          <cell r="D16205" t="str">
            <v>CR</v>
          </cell>
          <cell r="E16205">
            <v>99.84</v>
          </cell>
        </row>
        <row r="16206">
          <cell r="A16206" t="str">
            <v>74022/004</v>
          </cell>
          <cell r="B16206" t="str">
            <v>ENSAIO DE DETERMINACAO DA SEDIMENTACAO - EMULSAO ASFALTICA</v>
          </cell>
          <cell r="C16206" t="str">
            <v>UN</v>
          </cell>
          <cell r="D16206" t="str">
            <v>CR</v>
          </cell>
          <cell r="E16206">
            <v>109.82</v>
          </cell>
        </row>
        <row r="16207">
          <cell r="A16207" t="str">
            <v>74022/005</v>
          </cell>
          <cell r="B16207" t="str">
            <v>ENSAIO DE DETERMINACAO DO TEOR DE BETUME - CIMENTO ASFALTICO DE PETROL</v>
          </cell>
          <cell r="C16207" t="str">
            <v>UN</v>
          </cell>
          <cell r="D16207" t="str">
            <v>CR</v>
          </cell>
          <cell r="E16207">
            <v>87.36</v>
          </cell>
        </row>
        <row r="16208">
          <cell r="A16208" t="str">
            <v>EO</v>
          </cell>
        </row>
        <row r="16209">
          <cell r="A16209" t="str">
            <v>74022/006</v>
          </cell>
          <cell r="B16209" t="str">
            <v>ENSAIO DE GRANULOMETRIA POR PENEIRAMENTO - SOLOS</v>
          </cell>
          <cell r="C16209" t="str">
            <v>UN</v>
          </cell>
          <cell r="D16209" t="str">
            <v>CR</v>
          </cell>
          <cell r="E16209">
            <v>79.87</v>
          </cell>
        </row>
        <row r="16210">
          <cell r="A16210" t="str">
            <v>74022/007</v>
          </cell>
          <cell r="B16210" t="str">
            <v>ENSAIO DE GRANULOMETRIA POR PENEIRAMENTO E SEDIMENTACAO - SOLOS</v>
          </cell>
          <cell r="C16210" t="str">
            <v>UN</v>
          </cell>
          <cell r="D16210" t="str">
            <v>CR</v>
          </cell>
          <cell r="E16210">
            <v>94.85</v>
          </cell>
        </row>
        <row r="16211">
          <cell r="A16211" t="str">
            <v>74022/008</v>
          </cell>
          <cell r="B16211" t="str">
            <v>ENSAIO DE LIMITE DE LIQUIDEZ - SOLOS</v>
          </cell>
          <cell r="C16211" t="str">
            <v>UN</v>
          </cell>
          <cell r="D16211" t="str">
            <v>CR</v>
          </cell>
          <cell r="E16211">
            <v>49.92</v>
          </cell>
        </row>
        <row r="16212">
          <cell r="A16212" t="str">
            <v>74022/009</v>
          </cell>
          <cell r="B16212" t="str">
            <v>ENSAIO DE LIMITE DE PLASTICIDADE - SOLOS</v>
          </cell>
          <cell r="C16212" t="str">
            <v>UN</v>
          </cell>
          <cell r="D16212" t="str">
            <v>CR</v>
          </cell>
          <cell r="E16212">
            <v>44.92</v>
          </cell>
        </row>
        <row r="16213">
          <cell r="A16213" t="str">
            <v>74022/010</v>
          </cell>
          <cell r="B16213" t="str">
            <v>ENSAIO DE COMPACTACAO - AMOSTRAS NAO TRABALHADAS - ENERGIA NORMAL - SO</v>
          </cell>
          <cell r="C16213" t="str">
            <v>UN</v>
          </cell>
          <cell r="D16213" t="str">
            <v>CR</v>
          </cell>
          <cell r="E16213">
            <v>94.85</v>
          </cell>
        </row>
        <row r="16214">
          <cell r="A16214" t="str">
            <v>LOS</v>
          </cell>
        </row>
        <row r="16215">
          <cell r="A16215" t="str">
            <v>74022/011</v>
          </cell>
          <cell r="B16215" t="str">
            <v>ENSAIO DE COMPACTACAO - AMOSTRAS NAO TRABALHADAS - ENERGIA INTERMEDIAR</v>
          </cell>
          <cell r="C16215" t="str">
            <v>UN</v>
          </cell>
          <cell r="D16215" t="str">
            <v>CR</v>
          </cell>
          <cell r="E16215">
            <v>144.77000000000001</v>
          </cell>
        </row>
        <row r="16216">
          <cell r="A16216" t="str">
            <v>IA - SOLOS</v>
          </cell>
        </row>
        <row r="16217">
          <cell r="A16217" t="str">
            <v>SINAPI - S</v>
          </cell>
          <cell r="B16217" t="str">
            <v>ISTEMA NACIONAL DE PESQUISA DE CUSTOS E ÍNDICES DA CONSTRUÇÃO CIVIL</v>
          </cell>
        </row>
        <row r="16218">
          <cell r="A16218" t="str">
            <v>PCI.817.01</v>
          </cell>
          <cell r="B16218" t="e">
            <v>#NAME?</v>
          </cell>
          <cell r="D16218" t="str">
            <v>EM</v>
          </cell>
          <cell r="E16218" t="str">
            <v>06/2016 AS 13:04:4</v>
          </cell>
        </row>
        <row r="16219">
          <cell r="D16219" t="str">
            <v>TA</v>
          </cell>
          <cell r="E16219" t="str">
            <v>TÉCNICA: 13/06/20</v>
          </cell>
        </row>
        <row r="16220">
          <cell r="A16220" t="str">
            <v>ENCARGOS S</v>
          </cell>
          <cell r="B16220" t="str">
            <v>OCIAIS DESONERADOS: 90,80%(HORA)   52,84%(MÊS)</v>
          </cell>
        </row>
        <row r="16221">
          <cell r="A16221" t="str">
            <v>ABRANGÊNCI</v>
          </cell>
          <cell r="B16221" t="str">
            <v>A : NACIONAL                                              LOCALIDADE  : BELO</v>
          </cell>
          <cell r="C16221" t="str">
            <v>HORI</v>
          </cell>
        </row>
        <row r="16222">
          <cell r="A16222" t="str">
            <v>REF.COLETA</v>
          </cell>
          <cell r="B16222" t="str">
            <v>: MEDIANO</v>
          </cell>
          <cell r="D16222" t="str">
            <v>TA</v>
          </cell>
          <cell r="E16222" t="str">
            <v>: 05/2016</v>
          </cell>
        </row>
        <row r="16223">
          <cell r="A16223" t="str">
            <v>CÓDIGO</v>
          </cell>
          <cell r="B16223" t="str">
            <v>|D E S C R I Ç Ã O                                                   |UN</v>
          </cell>
          <cell r="C16223" t="str">
            <v>IDADE</v>
          </cell>
          <cell r="D16223" t="str">
            <v>DE</v>
          </cell>
          <cell r="E16223" t="str">
            <v>|CUSTO TOTA</v>
          </cell>
        </row>
        <row r="16224">
          <cell r="A16224" t="str">
            <v>VÍNCULO...</v>
          </cell>
          <cell r="B16224" t="str">
            <v>..: CAIXA REFERENCIAL</v>
          </cell>
        </row>
        <row r="16225">
          <cell r="A16225" t="str">
            <v>74022/012</v>
          </cell>
          <cell r="B16225" t="str">
            <v>ENSAIO DE COMPACTACAO - AMOSTRAS NAO TRABALHADAS - ENERGIA MODIFICADA</v>
          </cell>
          <cell r="C16225" t="str">
            <v>UN</v>
          </cell>
          <cell r="D16225" t="str">
            <v>CR</v>
          </cell>
          <cell r="E16225">
            <v>189.7</v>
          </cell>
        </row>
        <row r="16226">
          <cell r="A16226" t="e">
            <v>#NAME?</v>
          </cell>
        </row>
        <row r="16227">
          <cell r="A16227" t="str">
            <v>74022/013</v>
          </cell>
          <cell r="B16227" t="str">
            <v>ENSAIO DE COMPACTACAO - AMOSTRAS TRABALHADAS - SOLOS</v>
          </cell>
          <cell r="C16227" t="str">
            <v>UN</v>
          </cell>
          <cell r="D16227" t="str">
            <v>CR</v>
          </cell>
          <cell r="E16227">
            <v>99.84</v>
          </cell>
        </row>
        <row r="16228">
          <cell r="A16228" t="str">
            <v>74022/014</v>
          </cell>
          <cell r="B16228" t="str">
            <v>ENSAIO DE MASSA ESPECIFICA - IN SITU - METODO FRASCO DE AREIA - SOLOS</v>
          </cell>
          <cell r="C16228" t="str">
            <v>UN</v>
          </cell>
          <cell r="D16228" t="str">
            <v>CR</v>
          </cell>
          <cell r="E16228">
            <v>34.94</v>
          </cell>
        </row>
        <row r="16229">
          <cell r="A16229" t="str">
            <v>74022/015</v>
          </cell>
          <cell r="B16229" t="str">
            <v>ENSAIO DE MASSA ESPECIFICA - IN SITU - METODO BALAO DE BORRACHA - SOLO</v>
          </cell>
          <cell r="C16229" t="str">
            <v>UN</v>
          </cell>
          <cell r="D16229" t="str">
            <v>CR</v>
          </cell>
          <cell r="E16229">
            <v>39.93</v>
          </cell>
        </row>
        <row r="16230">
          <cell r="A16230" t="str">
            <v>S</v>
          </cell>
        </row>
        <row r="16231">
          <cell r="A16231" t="str">
            <v>74022/016</v>
          </cell>
          <cell r="B16231" t="str">
            <v>ENSAIO DE DENSIDADE REAL - SOLOS</v>
          </cell>
          <cell r="C16231" t="str">
            <v>UN</v>
          </cell>
          <cell r="D16231" t="str">
            <v>CR</v>
          </cell>
          <cell r="E16231">
            <v>44.92</v>
          </cell>
        </row>
        <row r="16232">
          <cell r="A16232" t="str">
            <v>74022/017</v>
          </cell>
          <cell r="B16232" t="str">
            <v>ENSAIO DE ABRASAO LOS ANGELES - AGREGADOS</v>
          </cell>
          <cell r="C16232" t="str">
            <v>UN</v>
          </cell>
          <cell r="D16232" t="str">
            <v>CR</v>
          </cell>
          <cell r="E16232">
            <v>209.67</v>
          </cell>
        </row>
        <row r="16233">
          <cell r="A16233" t="str">
            <v>74022/018</v>
          </cell>
          <cell r="B16233" t="str">
            <v>ENSAIO DE MASSA ESPECIFICA - IN SITU - EMPREGO DO OLEO - SOLOS</v>
          </cell>
          <cell r="C16233" t="str">
            <v>UN</v>
          </cell>
          <cell r="D16233" t="str">
            <v>CR</v>
          </cell>
          <cell r="E16233">
            <v>54.91</v>
          </cell>
        </row>
        <row r="16234">
          <cell r="A16234" t="str">
            <v>74022/019</v>
          </cell>
          <cell r="B16234" t="str">
            <v>ENSAIO DE INDICE DE SUPORTE CALIFORNIA - AMOSTRAS NAO TRABALHADAS - EN</v>
          </cell>
          <cell r="C16234" t="str">
            <v>UN</v>
          </cell>
          <cell r="D16234" t="str">
            <v>CR</v>
          </cell>
          <cell r="E16234">
            <v>114.82</v>
          </cell>
        </row>
        <row r="16235">
          <cell r="A16235" t="str">
            <v>ERGIA NORM</v>
          </cell>
          <cell r="B16235" t="str">
            <v>AL - SOLOS</v>
          </cell>
        </row>
        <row r="16236">
          <cell r="A16236" t="str">
            <v>74022/020</v>
          </cell>
          <cell r="B16236" t="str">
            <v>ENSAIO DE INDICE DE SUPORTE CALIFORNIA - AMOSTRAS NAO TRABALHADAS - EN</v>
          </cell>
          <cell r="C16236" t="str">
            <v>UN</v>
          </cell>
          <cell r="D16236" t="str">
            <v>CR</v>
          </cell>
          <cell r="E16236">
            <v>129.79</v>
          </cell>
        </row>
        <row r="16237">
          <cell r="A16237" t="str">
            <v>ERGIA INTE</v>
          </cell>
          <cell r="B16237" t="str">
            <v>RMEDIARIA - SOLOS</v>
          </cell>
        </row>
        <row r="16238">
          <cell r="A16238" t="str">
            <v>74022/021</v>
          </cell>
          <cell r="B16238" t="str">
            <v>ENSAIO DE INDICE DE SUPORTE CALIFORNIA- AMOSTRAS NAO TRABALHADAS - ENE</v>
          </cell>
          <cell r="C16238" t="str">
            <v>UN</v>
          </cell>
          <cell r="D16238" t="str">
            <v>CR</v>
          </cell>
          <cell r="E16238">
            <v>139.78</v>
          </cell>
        </row>
        <row r="16239">
          <cell r="A16239" t="str">
            <v>RGIA MODIF</v>
          </cell>
          <cell r="B16239" t="str">
            <v>ICADA- SOLOS</v>
          </cell>
        </row>
        <row r="16240">
          <cell r="A16240" t="str">
            <v>74022/022</v>
          </cell>
          <cell r="B16240" t="str">
            <v>ENSAIO DE TEOR DE UMIDADE - METODO EXPEDITO DO ALCOOL - SOLOS</v>
          </cell>
          <cell r="C16240" t="str">
            <v>UN</v>
          </cell>
          <cell r="D16240" t="str">
            <v>CR</v>
          </cell>
          <cell r="E16240">
            <v>29.95</v>
          </cell>
        </row>
        <row r="16241">
          <cell r="A16241" t="str">
            <v>74022/023</v>
          </cell>
          <cell r="B16241" t="str">
            <v>ENSAIO DE TEOR DE UMIDADE - PROCESSO SPEEDY - SOLOS E AGREGADOS MIUDOS</v>
          </cell>
          <cell r="C16241" t="str">
            <v>UN</v>
          </cell>
          <cell r="D16241" t="str">
            <v>CR</v>
          </cell>
          <cell r="E16241">
            <v>29.95</v>
          </cell>
        </row>
        <row r="16242">
          <cell r="A16242" t="str">
            <v>74022/024</v>
          </cell>
          <cell r="B16242" t="str">
            <v>ENSAIO DE TEOR DE UMIDADE - EM LABORATORIO - SOLOS</v>
          </cell>
          <cell r="C16242" t="str">
            <v>UN</v>
          </cell>
          <cell r="D16242" t="str">
            <v>CR</v>
          </cell>
          <cell r="E16242">
            <v>39.93</v>
          </cell>
        </row>
        <row r="16243">
          <cell r="A16243" t="str">
            <v>74022/025</v>
          </cell>
          <cell r="B16243" t="str">
            <v>ENSAIO DE PONTO DE FULGOR - MATERIAL BETUMINOSO</v>
          </cell>
          <cell r="C16243" t="str">
            <v>UN</v>
          </cell>
          <cell r="D16243" t="str">
            <v>CR</v>
          </cell>
          <cell r="E16243">
            <v>79.87</v>
          </cell>
        </row>
        <row r="16244">
          <cell r="A16244" t="str">
            <v>74022/026</v>
          </cell>
          <cell r="B16244" t="str">
            <v>ENSAIO DE DESTILACAO - ASFALTO DILUIDO</v>
          </cell>
          <cell r="C16244" t="str">
            <v>UN</v>
          </cell>
          <cell r="D16244" t="str">
            <v>CR</v>
          </cell>
          <cell r="E16244">
            <v>129.79</v>
          </cell>
        </row>
        <row r="16245">
          <cell r="A16245" t="str">
            <v>74022/027</v>
          </cell>
          <cell r="B16245" t="str">
            <v>ENSAIO DE CONTROLE DE TAXA DE APLICACAO DE LIGANTE BETUMINOSO</v>
          </cell>
          <cell r="C16245" t="str">
            <v>UN</v>
          </cell>
          <cell r="D16245" t="str">
            <v>CR</v>
          </cell>
          <cell r="E16245">
            <v>34.94</v>
          </cell>
        </row>
        <row r="16246">
          <cell r="A16246" t="str">
            <v>74022/028</v>
          </cell>
          <cell r="B16246" t="str">
            <v>ENSAIO DE SUSCEPTIBILIDADE TERMICA - INDICE PFEIFFER - MATERIAL ASFALT</v>
          </cell>
          <cell r="C16246" t="str">
            <v>UN</v>
          </cell>
          <cell r="D16246" t="str">
            <v>CR</v>
          </cell>
          <cell r="E16246">
            <v>124.8</v>
          </cell>
        </row>
        <row r="16247">
          <cell r="A16247" t="str">
            <v>ICO</v>
          </cell>
        </row>
        <row r="16248">
          <cell r="A16248" t="str">
            <v>74022/029</v>
          </cell>
          <cell r="B16248" t="str">
            <v>ENSAIO DE ESPUMA - MATERIAL ASFALTICO</v>
          </cell>
          <cell r="C16248" t="str">
            <v>UN</v>
          </cell>
          <cell r="D16248" t="str">
            <v>CR</v>
          </cell>
          <cell r="E16248">
            <v>89.85</v>
          </cell>
        </row>
        <row r="16249">
          <cell r="A16249" t="str">
            <v>74022/030</v>
          </cell>
          <cell r="B16249" t="str">
            <v>ENSAIO DE RESISTENCIA A COMPRESSAO SIMPLES - CONCRETO</v>
          </cell>
          <cell r="C16249" t="str">
            <v>UN</v>
          </cell>
          <cell r="D16249" t="str">
            <v>CR</v>
          </cell>
          <cell r="E16249">
            <v>89.85</v>
          </cell>
        </row>
        <row r="16250">
          <cell r="A16250" t="str">
            <v>74022/031</v>
          </cell>
          <cell r="B16250" t="str">
            <v>ENSAIO DE RESISTENCIA A TRACAO POR COMPRESSAO DIAMETRAL - CONCRETO</v>
          </cell>
          <cell r="C16250" t="str">
            <v>UN</v>
          </cell>
          <cell r="D16250" t="str">
            <v>CR</v>
          </cell>
          <cell r="E16250">
            <v>89.85</v>
          </cell>
        </row>
        <row r="16251">
          <cell r="A16251" t="str">
            <v>74022/032</v>
          </cell>
          <cell r="B16251" t="str">
            <v>ENSAIO DE RESISTENCIA A TRACAO NA FLEXAO DE CONCRETO</v>
          </cell>
          <cell r="C16251" t="str">
            <v>UN</v>
          </cell>
          <cell r="D16251" t="str">
            <v>CR</v>
          </cell>
          <cell r="E16251">
            <v>99.84</v>
          </cell>
        </row>
        <row r="16252">
          <cell r="A16252" t="str">
            <v>74022/033</v>
          </cell>
          <cell r="B16252" t="str">
            <v>ENSAIO DE RESILIENCIA - SOLOS</v>
          </cell>
          <cell r="C16252" t="str">
            <v>UN</v>
          </cell>
          <cell r="D16252" t="str">
            <v>CR</v>
          </cell>
          <cell r="E16252">
            <v>643.99</v>
          </cell>
        </row>
        <row r="16253">
          <cell r="A16253" t="str">
            <v>SINAPI - S</v>
          </cell>
          <cell r="B16253" t="str">
            <v>ISTEMA NACIONAL DE PESQUISA DE CUSTOS E ÍNDICES DA CONSTRUÇÃO CIVIL</v>
          </cell>
        </row>
        <row r="16254">
          <cell r="A16254" t="str">
            <v>PCI.817.01</v>
          </cell>
          <cell r="B16254" t="e">
            <v>#NAME?</v>
          </cell>
          <cell r="D16254" t="str">
            <v>EM</v>
          </cell>
          <cell r="E16254" t="str">
            <v>06/2016 AS 13:04:4</v>
          </cell>
        </row>
        <row r="16255">
          <cell r="D16255" t="str">
            <v>TA</v>
          </cell>
          <cell r="E16255" t="str">
            <v>TÉCNICA: 13/06/20</v>
          </cell>
        </row>
        <row r="16256">
          <cell r="A16256" t="str">
            <v>ENCARGOS S</v>
          </cell>
          <cell r="B16256" t="str">
            <v>OCIAIS DESONERADOS: 90,80%(HORA)   52,84%(MÊS)</v>
          </cell>
        </row>
        <row r="16257">
          <cell r="A16257" t="str">
            <v>ABRANGÊNCI</v>
          </cell>
          <cell r="B16257" t="str">
            <v>A : NACIONAL                                              LOCALIDADE  : BELO</v>
          </cell>
          <cell r="C16257" t="str">
            <v>HORI</v>
          </cell>
        </row>
        <row r="16258">
          <cell r="A16258" t="str">
            <v>REF.COLETA</v>
          </cell>
          <cell r="B16258" t="str">
            <v>: MEDIANO</v>
          </cell>
          <cell r="D16258" t="str">
            <v>TA</v>
          </cell>
          <cell r="E16258" t="str">
            <v>: 05/2016</v>
          </cell>
        </row>
        <row r="16259">
          <cell r="A16259" t="str">
            <v>CÓDIGO</v>
          </cell>
          <cell r="B16259" t="str">
            <v>|D E S C R I Ç Ã O                                                   |UN</v>
          </cell>
          <cell r="C16259" t="str">
            <v>IDADE</v>
          </cell>
          <cell r="D16259" t="str">
            <v>DE</v>
          </cell>
          <cell r="E16259" t="str">
            <v>|CUSTO TOTA</v>
          </cell>
        </row>
        <row r="16260">
          <cell r="A16260" t="str">
            <v>VÍNCULO...</v>
          </cell>
          <cell r="B16260" t="str">
            <v>..: CAIXA REFERENCIAL</v>
          </cell>
        </row>
        <row r="16261">
          <cell r="A16261" t="str">
            <v>74022/034</v>
          </cell>
          <cell r="B16261" t="str">
            <v>ENSAIO DE RESILIENCIA - MISTURAS BETUMINOSAS</v>
          </cell>
          <cell r="C16261" t="str">
            <v>UN</v>
          </cell>
          <cell r="D16261" t="str">
            <v>CR</v>
          </cell>
          <cell r="E16261">
            <v>134.78</v>
          </cell>
        </row>
        <row r="16262">
          <cell r="A16262" t="str">
            <v>74022/035</v>
          </cell>
          <cell r="B16262" t="str">
            <v>ENSAIO DE PERCENTAGEM DE BETUME - MISTURAS BETUMINOSAS</v>
          </cell>
          <cell r="C16262" t="str">
            <v>UN</v>
          </cell>
          <cell r="D16262" t="str">
            <v>CR</v>
          </cell>
          <cell r="E16262">
            <v>74.88</v>
          </cell>
        </row>
        <row r="16263">
          <cell r="A16263" t="str">
            <v>74022/036</v>
          </cell>
          <cell r="B16263" t="str">
            <v>ENSAIO DE ADESIVIDADE - RESISTENCIA A AGUA - EMULSAO ASFALTICA</v>
          </cell>
          <cell r="C16263" t="str">
            <v>UN</v>
          </cell>
          <cell r="D16263" t="str">
            <v>CR</v>
          </cell>
          <cell r="E16263">
            <v>59.9</v>
          </cell>
        </row>
        <row r="16264">
          <cell r="A16264" t="str">
            <v>74022/037</v>
          </cell>
          <cell r="B16264" t="str">
            <v>ENSAIO DE ADESIVIDADE A LIGANTE BETUMINOSO - AGREGADO GRAUDO</v>
          </cell>
          <cell r="C16264" t="str">
            <v>UN</v>
          </cell>
          <cell r="D16264" t="str">
            <v>CR</v>
          </cell>
          <cell r="E16264">
            <v>49.92</v>
          </cell>
        </row>
        <row r="16265">
          <cell r="A16265" t="str">
            <v>74022/038</v>
          </cell>
          <cell r="B16265" t="str">
            <v>ENSAIO DE EXPANSIBILIDADE - SOLOS</v>
          </cell>
          <cell r="C16265" t="str">
            <v>UN</v>
          </cell>
          <cell r="D16265" t="str">
            <v>CR</v>
          </cell>
          <cell r="E16265">
            <v>72.38</v>
          </cell>
        </row>
        <row r="16266">
          <cell r="A16266" t="str">
            <v>74022/039</v>
          </cell>
          <cell r="B16266" t="str">
            <v>PREPARACAO DE AMOSTRAS PARA ENSAIO DE CARACTERIZACAO - SOLOS</v>
          </cell>
          <cell r="C16266" t="str">
            <v>UN</v>
          </cell>
          <cell r="D16266" t="str">
            <v>CR</v>
          </cell>
          <cell r="E16266">
            <v>54.91</v>
          </cell>
        </row>
        <row r="16267">
          <cell r="A16267" t="str">
            <v>74022/040</v>
          </cell>
          <cell r="B16267" t="str">
            <v>ENSAIO MARSHALL - MISTURA BETUMINOSA A QUENTE</v>
          </cell>
          <cell r="C16267" t="str">
            <v>UN</v>
          </cell>
          <cell r="D16267" t="str">
            <v>CR</v>
          </cell>
          <cell r="E16267">
            <v>174.72</v>
          </cell>
        </row>
        <row r="16268">
          <cell r="A16268" t="str">
            <v>74022/041</v>
          </cell>
          <cell r="B16268" t="str">
            <v>ENSAIO DE DETERMINACAO DO INDICE DE FORMA - AGREGADOS</v>
          </cell>
          <cell r="C16268" t="str">
            <v>UN</v>
          </cell>
          <cell r="D16268" t="str">
            <v>CR</v>
          </cell>
          <cell r="E16268">
            <v>49.92</v>
          </cell>
        </row>
        <row r="16269">
          <cell r="A16269" t="str">
            <v>74022/042</v>
          </cell>
          <cell r="B16269" t="str">
            <v>ENSAIO DE EQUIVALENTE EM AREIA - SOLOS</v>
          </cell>
          <cell r="C16269" t="str">
            <v>UN</v>
          </cell>
          <cell r="D16269" t="str">
            <v>CR</v>
          </cell>
          <cell r="E16269">
            <v>44.92</v>
          </cell>
        </row>
        <row r="16270">
          <cell r="A16270" t="str">
            <v>74022/043</v>
          </cell>
          <cell r="B16270" t="str">
            <v>ENSAIO DE MOLDAGEM E CURA DE SOLO CIMENTO</v>
          </cell>
          <cell r="C16270" t="str">
            <v>UN</v>
          </cell>
          <cell r="D16270" t="str">
            <v>CR</v>
          </cell>
          <cell r="E16270">
            <v>49.92</v>
          </cell>
        </row>
        <row r="16271">
          <cell r="A16271" t="str">
            <v>74022/044</v>
          </cell>
          <cell r="B16271" t="str">
            <v>ENSAIO DE COMPRESSAO AXIAL DE SOLO CIMENTO</v>
          </cell>
          <cell r="C16271" t="str">
            <v>UN</v>
          </cell>
          <cell r="D16271" t="str">
            <v>CR</v>
          </cell>
          <cell r="E16271">
            <v>39.93</v>
          </cell>
        </row>
        <row r="16272">
          <cell r="A16272" t="str">
            <v>74022/045</v>
          </cell>
          <cell r="B16272" t="str">
            <v>ENSAIO DE VISCOSIDADE CINEMATICA - ASFALTO</v>
          </cell>
          <cell r="C16272" t="str">
            <v>UN</v>
          </cell>
          <cell r="D16272" t="str">
            <v>CR</v>
          </cell>
          <cell r="E16272">
            <v>99.84</v>
          </cell>
        </row>
        <row r="16273">
          <cell r="A16273" t="str">
            <v>74022/047</v>
          </cell>
          <cell r="B16273" t="str">
            <v>ENSAIO DE RESIDUO POR EVAPORACAO - EMULSAO ASFALTICA</v>
          </cell>
          <cell r="C16273" t="str">
            <v>UN</v>
          </cell>
          <cell r="D16273" t="str">
            <v>CR</v>
          </cell>
          <cell r="E16273">
            <v>49.92</v>
          </cell>
        </row>
        <row r="16274">
          <cell r="A16274" t="str">
            <v>74022/048</v>
          </cell>
          <cell r="B16274" t="str">
            <v>ENSAIO DE CARGA DA PARTICULA - EMULSAO ASFALTICA</v>
          </cell>
          <cell r="C16274" t="str">
            <v>UN</v>
          </cell>
          <cell r="D16274" t="str">
            <v>CR</v>
          </cell>
          <cell r="E16274">
            <v>37.44</v>
          </cell>
        </row>
        <row r="16275">
          <cell r="A16275" t="str">
            <v>74022/049</v>
          </cell>
          <cell r="B16275" t="str">
            <v>ENSAIO DE DESEMULSIBILIDADE - EMULSAO ASFALTICA</v>
          </cell>
          <cell r="C16275" t="str">
            <v>UN</v>
          </cell>
          <cell r="D16275" t="str">
            <v>CR</v>
          </cell>
          <cell r="E16275">
            <v>99.84</v>
          </cell>
        </row>
        <row r="16276">
          <cell r="A16276" t="str">
            <v>74022/050</v>
          </cell>
          <cell r="B16276" t="str">
            <v>ENSAIO DE DETERMINACAO DA TAXA DE ESPALHAMENTO DO AGREGADO</v>
          </cell>
          <cell r="C16276" t="str">
            <v>UN</v>
          </cell>
          <cell r="D16276" t="str">
            <v>CR</v>
          </cell>
          <cell r="E16276">
            <v>24.96</v>
          </cell>
        </row>
        <row r="16277">
          <cell r="A16277" t="str">
            <v>74022/051</v>
          </cell>
          <cell r="B16277" t="str">
            <v>ENSAIO DE ADESIVIDADE A LIGANTE BETUMINOSO - AGREGADO</v>
          </cell>
          <cell r="C16277" t="str">
            <v>UN</v>
          </cell>
          <cell r="D16277" t="str">
            <v>CR</v>
          </cell>
          <cell r="E16277">
            <v>54.91</v>
          </cell>
        </row>
        <row r="16278">
          <cell r="A16278" t="str">
            <v>74022/052</v>
          </cell>
          <cell r="B16278" t="str">
            <v>ENSAIO DE GRANULOMETRIA DO AGREGADO</v>
          </cell>
          <cell r="C16278" t="str">
            <v>UN</v>
          </cell>
          <cell r="D16278" t="str">
            <v>CR</v>
          </cell>
          <cell r="E16278">
            <v>49.92</v>
          </cell>
        </row>
        <row r="16279">
          <cell r="A16279" t="str">
            <v>74022/053</v>
          </cell>
          <cell r="B16279" t="str">
            <v>ENSAIO DE CONTROLE DO GRAU DE COMPACTACAO DA MISTURA ASFALTICA</v>
          </cell>
          <cell r="C16279" t="str">
            <v>UN</v>
          </cell>
          <cell r="D16279" t="str">
            <v>CR</v>
          </cell>
          <cell r="E16279">
            <v>44.92</v>
          </cell>
        </row>
        <row r="16280">
          <cell r="A16280" t="str">
            <v>74022/054</v>
          </cell>
          <cell r="B16280" t="str">
            <v>ENSAIO DE GRANULOMETRIA DO FILLER</v>
          </cell>
          <cell r="C16280" t="str">
            <v>UN</v>
          </cell>
          <cell r="D16280" t="str">
            <v>CR</v>
          </cell>
          <cell r="E16280">
            <v>44.92</v>
          </cell>
        </row>
        <row r="16281">
          <cell r="A16281" t="str">
            <v>74022/055</v>
          </cell>
          <cell r="B16281" t="str">
            <v>ENSAIO DE TRACAO POR COMPRESSAO DIAMETRAL - MISTURAS BETUMINOSAS</v>
          </cell>
          <cell r="C16281" t="str">
            <v>UN</v>
          </cell>
          <cell r="D16281" t="str">
            <v>CR</v>
          </cell>
          <cell r="E16281">
            <v>124.8</v>
          </cell>
        </row>
        <row r="16282">
          <cell r="A16282" t="str">
            <v>74022/056</v>
          </cell>
          <cell r="B16282" t="str">
            <v>ENSAIO DE DENSIDADE DO MATERIAL BETUMINOSO</v>
          </cell>
          <cell r="C16282" t="str">
            <v>UN</v>
          </cell>
          <cell r="D16282" t="str">
            <v>CR</v>
          </cell>
          <cell r="E16282">
            <v>37.01</v>
          </cell>
        </row>
        <row r="16283">
          <cell r="A16283" t="str">
            <v>74022/057</v>
          </cell>
          <cell r="B16283" t="str">
            <v>ENSAIO DE CONSISTENCIA DO CONCRETO CCR - INDICE VEBE</v>
          </cell>
          <cell r="C16283" t="str">
            <v>UN</v>
          </cell>
          <cell r="D16283" t="str">
            <v>CR</v>
          </cell>
          <cell r="E16283">
            <v>37.01</v>
          </cell>
        </row>
        <row r="16284">
          <cell r="A16284" t="str">
            <v>74022/058</v>
          </cell>
          <cell r="B16284" t="str">
            <v>ENSAIO DE ABATIMENTO DO TRONCO DE CONE</v>
          </cell>
          <cell r="C16284" t="str">
            <v>UN</v>
          </cell>
          <cell r="D16284" t="str">
            <v>CR</v>
          </cell>
          <cell r="E16284">
            <v>37.01</v>
          </cell>
        </row>
        <row r="16285">
          <cell r="A16285">
            <v>74259</v>
          </cell>
          <cell r="B16285" t="str">
            <v>ENSAIOS DE PINTURA DE LIGACAO</v>
          </cell>
          <cell r="C16285" t="str">
            <v>M2</v>
          </cell>
          <cell r="D16285" t="str">
            <v>CR</v>
          </cell>
          <cell r="E16285">
            <v>0.02</v>
          </cell>
        </row>
        <row r="16286">
          <cell r="A16286">
            <v>7</v>
          </cell>
          <cell r="B16286" t="str">
            <v>SONDAGENS</v>
          </cell>
        </row>
        <row r="16287">
          <cell r="A16287">
            <v>72733</v>
          </cell>
          <cell r="B16287" t="str">
            <v>MOBILIZACAO E INSTALACAO DE 01  EQUIPAMENTO DE SONDAGEM, DISTANCIA ACI</v>
          </cell>
          <cell r="C16287" t="str">
            <v>UN</v>
          </cell>
          <cell r="D16287" t="str">
            <v>CR</v>
          </cell>
          <cell r="E16287">
            <v>508.18</v>
          </cell>
        </row>
        <row r="16288">
          <cell r="A16288" t="str">
            <v>MA DE 20KM</v>
          </cell>
        </row>
        <row r="16289">
          <cell r="A16289" t="str">
            <v>SINAPI - S</v>
          </cell>
          <cell r="B16289" t="str">
            <v>ISTEMA NACIONAL DE PESQUISA DE CUSTOS E ÍNDICES DA CONSTRUÇÃO CIVIL</v>
          </cell>
        </row>
        <row r="16290">
          <cell r="A16290" t="str">
            <v>PCI.817.01</v>
          </cell>
          <cell r="B16290" t="e">
            <v>#NAME?</v>
          </cell>
          <cell r="D16290" t="str">
            <v>EM</v>
          </cell>
          <cell r="E16290" t="str">
            <v>06/2016 AS 13:04:4</v>
          </cell>
        </row>
        <row r="16291">
          <cell r="D16291" t="str">
            <v>TA</v>
          </cell>
          <cell r="E16291" t="str">
            <v>TÉCNICA: 13/06/20</v>
          </cell>
        </row>
        <row r="16292">
          <cell r="A16292" t="str">
            <v>ENCARGOS S</v>
          </cell>
          <cell r="B16292" t="str">
            <v>OCIAIS DESONERADOS: 90,80%(HORA)   52,84%(MÊS)</v>
          </cell>
        </row>
        <row r="16293">
          <cell r="A16293" t="str">
            <v>ABRANGÊNCI</v>
          </cell>
          <cell r="B16293" t="str">
            <v>A : NACIONAL                                              LOCALIDADE  : BELO</v>
          </cell>
          <cell r="C16293" t="str">
            <v>HORI</v>
          </cell>
        </row>
        <row r="16294">
          <cell r="A16294" t="str">
            <v>REF.COLETA</v>
          </cell>
          <cell r="B16294" t="str">
            <v>: MEDIANO</v>
          </cell>
          <cell r="D16294" t="str">
            <v>TA</v>
          </cell>
          <cell r="E16294" t="str">
            <v>: 05/2016</v>
          </cell>
        </row>
        <row r="16295">
          <cell r="A16295" t="str">
            <v>CÓDIGO</v>
          </cell>
          <cell r="B16295" t="str">
            <v>|D E S C R I Ç Ã O                                                   |UN</v>
          </cell>
          <cell r="C16295" t="str">
            <v>IDADE</v>
          </cell>
          <cell r="D16295" t="str">
            <v>DE</v>
          </cell>
          <cell r="E16295" t="str">
            <v>|CUSTO TOTA</v>
          </cell>
        </row>
        <row r="16296">
          <cell r="A16296" t="str">
            <v>VÍNCULO...</v>
          </cell>
          <cell r="B16296" t="str">
            <v>..: CAIXA REFERENCIAL</v>
          </cell>
        </row>
        <row r="16297">
          <cell r="A16297">
            <v>72871</v>
          </cell>
          <cell r="B16297" t="str">
            <v>MOBILIZACAO E INSTALACAO DE 01 EQUIPAMENTO DE SONDAGEM, DISTANCIA ATE</v>
          </cell>
          <cell r="C16297" t="str">
            <v>UN</v>
          </cell>
          <cell r="D16297" t="str">
            <v>CR</v>
          </cell>
          <cell r="E16297">
            <v>225.47</v>
          </cell>
        </row>
        <row r="16298">
          <cell r="A16298" t="str">
            <v>10KM</v>
          </cell>
        </row>
        <row r="16299">
          <cell r="A16299">
            <v>72872</v>
          </cell>
          <cell r="B16299" t="str">
            <v>MOBILIZACAO E INSTALACAO DE 01 EQUIPAMENTO DE SONDAGEM, DISTANCIA DE 1</v>
          </cell>
          <cell r="C16299" t="str">
            <v>UN</v>
          </cell>
          <cell r="D16299" t="str">
            <v>CR</v>
          </cell>
          <cell r="E16299">
            <v>366.82</v>
          </cell>
        </row>
        <row r="16300">
          <cell r="A16300" t="str">
            <v>0KM ATE 20</v>
          </cell>
          <cell r="B16300" t="str">
            <v>KM</v>
          </cell>
        </row>
        <row r="16301">
          <cell r="A16301">
            <v>8</v>
          </cell>
          <cell r="B16301" t="str">
            <v>LOCACAO</v>
          </cell>
        </row>
        <row r="16302">
          <cell r="A16302">
            <v>68051</v>
          </cell>
          <cell r="B16302" t="str">
            <v>LOCACAO ALVENARIA</v>
          </cell>
          <cell r="C16302" t="str">
            <v>M</v>
          </cell>
          <cell r="D16302" t="str">
            <v>CR</v>
          </cell>
          <cell r="E16302">
            <v>4.3600000000000003</v>
          </cell>
        </row>
        <row r="16303">
          <cell r="A16303">
            <v>73610</v>
          </cell>
          <cell r="B16303" t="str">
            <v>LOCAÇÃO DE REDES DE ÁGUA OU DE ESGOTO</v>
          </cell>
          <cell r="C16303" t="str">
            <v>M</v>
          </cell>
          <cell r="D16303" t="str">
            <v>CR</v>
          </cell>
          <cell r="E16303">
            <v>0.99</v>
          </cell>
        </row>
        <row r="16304">
          <cell r="A16304">
            <v>73679</v>
          </cell>
          <cell r="B16304" t="str">
            <v>LOCAÇÃO DE ADUTORAS, COLETORES TRONCO E INTERCEPTORES - ATÉ DN 500 MM</v>
          </cell>
          <cell r="C16304" t="str">
            <v>M</v>
          </cell>
          <cell r="D16304" t="str">
            <v>CR</v>
          </cell>
          <cell r="E16304">
            <v>1.54</v>
          </cell>
        </row>
        <row r="16305">
          <cell r="A16305">
            <v>73686</v>
          </cell>
          <cell r="B16305" t="str">
            <v>LOCACAO DA OBRA, COM USO DE EQUIPAMENTOS TOPOGRAFICOS, INCLUSIVE NIVEL</v>
          </cell>
          <cell r="C16305" t="str">
            <v>M2</v>
          </cell>
          <cell r="D16305" t="str">
            <v>CR</v>
          </cell>
          <cell r="E16305">
            <v>20.86</v>
          </cell>
        </row>
        <row r="16306">
          <cell r="A16306" t="str">
            <v>ADOR</v>
          </cell>
        </row>
        <row r="16307">
          <cell r="A16307">
            <v>73992</v>
          </cell>
          <cell r="B16307" t="str">
            <v>LOCACAO DE OBRA</v>
          </cell>
        </row>
        <row r="16308">
          <cell r="A16308" t="str">
            <v>73992/001</v>
          </cell>
          <cell r="B16308" t="str">
            <v>LOCACAO CONVENCIONAL DE OBRA, ATRAVÉS DE GABARITO DE TABUAS CORRIDAS P</v>
          </cell>
          <cell r="C16308" t="str">
            <v>M2</v>
          </cell>
          <cell r="D16308" t="str">
            <v>CR</v>
          </cell>
          <cell r="E16308">
            <v>9.59</v>
          </cell>
        </row>
        <row r="16309">
          <cell r="A16309" t="str">
            <v>ONTALETADA</v>
          </cell>
          <cell r="B16309" t="str">
            <v>S A CADA 1,50M, SEM REAPROVEITAMENTO</v>
          </cell>
        </row>
        <row r="16310">
          <cell r="A16310">
            <v>74077</v>
          </cell>
          <cell r="B16310" t="str">
            <v>LOCACAO OBRA C/PECA DE PINHO / REAPROVEITAMENTO</v>
          </cell>
        </row>
        <row r="16311">
          <cell r="A16311" t="str">
            <v>74077/001</v>
          </cell>
          <cell r="B16311" t="str">
            <v>LOCACAO CONVENCIONAL DE OBRA, ATRAVÉS DE GABARITO DE TABUAS CORRIDAS P</v>
          </cell>
          <cell r="C16311" t="str">
            <v>M2</v>
          </cell>
          <cell r="D16311" t="str">
            <v>CR</v>
          </cell>
          <cell r="E16311">
            <v>8.11</v>
          </cell>
        </row>
        <row r="16312">
          <cell r="A16312" t="str">
            <v>ONTALETADA</v>
          </cell>
          <cell r="B16312" t="str">
            <v>S, SEM REAPROVEITAMENTO</v>
          </cell>
        </row>
        <row r="16313">
          <cell r="A16313" t="str">
            <v>74077/002</v>
          </cell>
          <cell r="B16313" t="str">
            <v>LOCACAO CONVENCIONAL DE OBRA, ATRAVÉS DE GABARITO DE TABUAS CORRIDAS P</v>
          </cell>
          <cell r="C16313" t="str">
            <v>M2</v>
          </cell>
          <cell r="D16313" t="str">
            <v>CR</v>
          </cell>
          <cell r="E16313">
            <v>3.46</v>
          </cell>
        </row>
        <row r="16314">
          <cell r="A16314" t="str">
            <v>ONTALETADA</v>
          </cell>
          <cell r="B16314" t="str">
            <v>S, COM REAPROVEITAMENTO DE 10 VEZES.</v>
          </cell>
        </row>
        <row r="16315">
          <cell r="A16315" t="str">
            <v>74077/003</v>
          </cell>
          <cell r="B16315" t="str">
            <v>LOCACAO CONVENCIONAL DE OBRA, ATRAVÉS DE GABARITO DE TABUAS CORRIDAS P</v>
          </cell>
          <cell r="C16315" t="str">
            <v>M2</v>
          </cell>
          <cell r="D16315" t="str">
            <v>CR</v>
          </cell>
          <cell r="E16315">
            <v>4.67</v>
          </cell>
        </row>
        <row r="16316">
          <cell r="A16316" t="str">
            <v>ONTALETADA</v>
          </cell>
          <cell r="B16316" t="str">
            <v>S, COM REAPROVEITAMENTO DE 3 VEZES.</v>
          </cell>
        </row>
        <row r="16317">
          <cell r="A16317">
            <v>85323</v>
          </cell>
          <cell r="B16317" t="str">
            <v>LOCACAO E NIVELAMENTO DE EMISSARIO/REDE COLETORA COM AUXILIO DE EQUIPA</v>
          </cell>
          <cell r="C16317" t="str">
            <v>M</v>
          </cell>
          <cell r="D16317" t="str">
            <v>CR</v>
          </cell>
          <cell r="E16317">
            <v>1.79</v>
          </cell>
        </row>
        <row r="16318">
          <cell r="A16318" t="str">
            <v>MENTO TOPO</v>
          </cell>
          <cell r="B16318" t="str">
            <v>GRAFICO</v>
          </cell>
        </row>
        <row r="16319">
          <cell r="A16319">
            <v>9</v>
          </cell>
          <cell r="B16319" t="str">
            <v>LEVANTAMENTO CADASTRAL</v>
          </cell>
        </row>
        <row r="16320">
          <cell r="A16320">
            <v>73677</v>
          </cell>
          <cell r="B16320" t="str">
            <v>CADASTRO DE LIGAÇÕES PREDIAIS, INCLUSIVE DESENHISTA</v>
          </cell>
          <cell r="C16320" t="str">
            <v>UN</v>
          </cell>
          <cell r="D16320" t="str">
            <v>CR</v>
          </cell>
          <cell r="E16320">
            <v>7.51</v>
          </cell>
        </row>
        <row r="16321">
          <cell r="A16321">
            <v>73678</v>
          </cell>
          <cell r="B16321" t="str">
            <v>CADASTRO DE ADUTORAS. COLETORES E INTERCEPTORES - ATÉ DN 500 MM, INCLU</v>
          </cell>
          <cell r="C16321" t="str">
            <v>M</v>
          </cell>
          <cell r="D16321" t="str">
            <v>CR</v>
          </cell>
          <cell r="E16321">
            <v>3.01</v>
          </cell>
        </row>
        <row r="16322">
          <cell r="A16322" t="str">
            <v>SIVE DESEN</v>
          </cell>
          <cell r="B16322" t="str">
            <v>HISTA</v>
          </cell>
        </row>
        <row r="16323">
          <cell r="A16323">
            <v>73682</v>
          </cell>
          <cell r="B16323" t="str">
            <v>CADASTRO DE REDES, INCLUSIVE DESENHISTA</v>
          </cell>
          <cell r="C16323" t="str">
            <v>M</v>
          </cell>
          <cell r="D16323" t="str">
            <v>CR</v>
          </cell>
          <cell r="E16323">
            <v>1.25</v>
          </cell>
        </row>
        <row r="16324">
          <cell r="A16324">
            <v>73758</v>
          </cell>
          <cell r="B16324" t="str">
            <v>LEVANT SECAO TRANSV C/NIVEL P/M LINEAR SECAO</v>
          </cell>
        </row>
        <row r="16325">
          <cell r="A16325" t="str">
            <v>SINAPI - S</v>
          </cell>
          <cell r="B16325" t="str">
            <v>ISTEMA NACIONAL DE PESQUISA DE CUSTOS E ÍNDICES DA CONSTRUÇÃO CIVIL</v>
          </cell>
        </row>
        <row r="16326">
          <cell r="A16326" t="str">
            <v>PCI.817.01</v>
          </cell>
          <cell r="B16326" t="e">
            <v>#NAME?</v>
          </cell>
          <cell r="D16326" t="str">
            <v>EM</v>
          </cell>
          <cell r="E16326" t="str">
            <v>06/2016 AS 13:04:4</v>
          </cell>
        </row>
        <row r="16327">
          <cell r="D16327" t="str">
            <v>TA</v>
          </cell>
          <cell r="E16327" t="str">
            <v>TÉCNICA: 13/06/20</v>
          </cell>
        </row>
        <row r="16328">
          <cell r="A16328" t="str">
            <v>ENCARGOS S</v>
          </cell>
          <cell r="B16328" t="str">
            <v>OCIAIS DESONERADOS: 90,80%(HORA)   52,84%(MÊS)</v>
          </cell>
        </row>
        <row r="16329">
          <cell r="A16329" t="str">
            <v>ABRANGÊNCI</v>
          </cell>
          <cell r="B16329" t="str">
            <v>A : NACIONAL                                              LOCALIDADE  : BELO</v>
          </cell>
          <cell r="C16329" t="str">
            <v>HORI</v>
          </cell>
        </row>
        <row r="16330">
          <cell r="A16330" t="str">
            <v>REF.COLETA</v>
          </cell>
          <cell r="B16330" t="str">
            <v>: MEDIANO</v>
          </cell>
          <cell r="D16330" t="str">
            <v>TA</v>
          </cell>
          <cell r="E16330" t="str">
            <v>: 05/2016</v>
          </cell>
        </row>
        <row r="16331">
          <cell r="A16331" t="str">
            <v>CÓDIGO</v>
          </cell>
          <cell r="B16331" t="str">
            <v>|D E S C R I Ç Ã O                                                   |UN</v>
          </cell>
          <cell r="C16331" t="str">
            <v>IDADE</v>
          </cell>
          <cell r="D16331" t="str">
            <v>DE</v>
          </cell>
          <cell r="E16331" t="str">
            <v>|CUSTO TOTA</v>
          </cell>
        </row>
        <row r="16332">
          <cell r="A16332" t="str">
            <v>VÍNCULO...</v>
          </cell>
          <cell r="B16332" t="str">
            <v>..: CAIXA REFERENCIAL</v>
          </cell>
        </row>
        <row r="16333">
          <cell r="A16333" t="str">
            <v>73758/001</v>
          </cell>
          <cell r="B16333" t="str">
            <v>LEVANTAMENTO SECAO TRANSVERSAL C/NIVEL TERRENO NAO ACIDENTADO VEGETAÇÃ</v>
          </cell>
          <cell r="C16333" t="str">
            <v>M</v>
          </cell>
          <cell r="D16333" t="str">
            <v>CR</v>
          </cell>
          <cell r="E16333">
            <v>1.56</v>
          </cell>
        </row>
        <row r="16334">
          <cell r="A16334" t="str">
            <v>O DENSA IN</v>
          </cell>
          <cell r="B16334" t="str">
            <v>CLUSIVE DESENHO ESC 1:200 EM PAPEL VEGETAL MILIMETRADO (MEDI</v>
          </cell>
        </row>
        <row r="16335">
          <cell r="A16335" t="str">
            <v>DO P/M SEC</v>
          </cell>
          <cell r="B16335" t="str">
            <v>AO), INCLUSIVE NIVELADOR, AUXILIAR DE CALCULO TOPOGRAFICO E</v>
          </cell>
        </row>
        <row r="16336">
          <cell r="A16336" t="str">
            <v>DESENHISTA</v>
          </cell>
          <cell r="B16336" t="str">
            <v>.</v>
          </cell>
        </row>
        <row r="16337">
          <cell r="A16337">
            <v>78472</v>
          </cell>
          <cell r="B16337" t="str">
            <v>SERVICOS TOPOGRAFICOS PARA PAVIMENTACAO, INCLUSIVE NOTA DE SERVICOS, A</v>
          </cell>
          <cell r="C16337" t="str">
            <v>M2</v>
          </cell>
          <cell r="D16337" t="str">
            <v>CR</v>
          </cell>
          <cell r="E16337">
            <v>0.32</v>
          </cell>
        </row>
        <row r="16338">
          <cell r="A16338" t="str">
            <v>COMPANHAME</v>
          </cell>
          <cell r="B16338" t="str">
            <v>NTO E GREIDE</v>
          </cell>
        </row>
        <row r="16339">
          <cell r="A16339" t="str">
            <v>TRAN</v>
          </cell>
          <cell r="B16339" t="str">
            <v>TRANPORTES, CARGAS E DESCARGAS</v>
          </cell>
        </row>
        <row r="16340">
          <cell r="A16340">
            <v>332</v>
          </cell>
          <cell r="B16340" t="str">
            <v>TRANSPORTE COMERCIAL</v>
          </cell>
        </row>
        <row r="16341">
          <cell r="A16341">
            <v>93588</v>
          </cell>
          <cell r="B16341" t="str">
            <v>TRANSPORTE COM CAMINHÃO BASCULANTE DE 10 M3, EM VIA URBANA EM LEITO NA</v>
          </cell>
          <cell r="C16341" t="str">
            <v>M3XK</v>
          </cell>
          <cell r="D16341" t="str">
            <v>CR</v>
          </cell>
          <cell r="E16341">
            <v>1.17</v>
          </cell>
        </row>
        <row r="16342">
          <cell r="A16342" t="str">
            <v>TURAL (UNI</v>
          </cell>
          <cell r="B16342" t="str">
            <v>DADE: M3XKM). AF_04/2016</v>
          </cell>
        </row>
        <row r="16343">
          <cell r="A16343">
            <v>93589</v>
          </cell>
          <cell r="B16343" t="str">
            <v>TRANSPORTE COM CAMINHÃO BASCULANTE DE 10 M3, EM VIA URBANA EM REVESTIM</v>
          </cell>
          <cell r="C16343" t="str">
            <v>M3XK</v>
          </cell>
          <cell r="D16343" t="str">
            <v>CR</v>
          </cell>
          <cell r="E16343">
            <v>0.8</v>
          </cell>
        </row>
        <row r="16344">
          <cell r="A16344" t="str">
            <v>ENTO PRIMÁ</v>
          </cell>
          <cell r="B16344" t="str">
            <v>RIO (UNIDADE: M3XKM). AF_04/2016</v>
          </cell>
        </row>
        <row r="16345">
          <cell r="A16345">
            <v>93590</v>
          </cell>
          <cell r="B16345" t="str">
            <v>TRANSPORTE COM CAMINHÃO BASCULANTE DE 10 M3, EM VIA URBANA PAVIMENTADA</v>
          </cell>
          <cell r="C16345" t="str">
            <v>M3XK</v>
          </cell>
          <cell r="D16345" t="str">
            <v>CR</v>
          </cell>
          <cell r="E16345">
            <v>0.62</v>
          </cell>
        </row>
        <row r="16346">
          <cell r="A16346" t="str">
            <v>(UNIDADE:</v>
          </cell>
          <cell r="B16346" t="str">
            <v>M3XKM). AF_04/2016</v>
          </cell>
        </row>
        <row r="16347">
          <cell r="A16347">
            <v>93591</v>
          </cell>
          <cell r="B16347" t="str">
            <v>TRANSPORTE COM CAMINHÃO BASCULANTE DE 14 M3, EM VIA URBANA EM LEITO NA</v>
          </cell>
          <cell r="C16347" t="str">
            <v>M3XK</v>
          </cell>
          <cell r="D16347" t="str">
            <v>CR</v>
          </cell>
          <cell r="E16347">
            <v>1.07</v>
          </cell>
        </row>
        <row r="16348">
          <cell r="A16348" t="str">
            <v>TURAL (UNI</v>
          </cell>
          <cell r="B16348" t="str">
            <v>DADE: M3XKM). AF_04/2016</v>
          </cell>
        </row>
        <row r="16349">
          <cell r="A16349">
            <v>93592</v>
          </cell>
          <cell r="B16349" t="str">
            <v>TRANSPORTE COM CAMINHÃO BASCULANTE DE 14 M3, EM VIA URBANA EM REVESTIM</v>
          </cell>
          <cell r="C16349" t="str">
            <v>M3XK</v>
          </cell>
          <cell r="D16349" t="str">
            <v>CR</v>
          </cell>
          <cell r="E16349">
            <v>0.73</v>
          </cell>
        </row>
        <row r="16350">
          <cell r="A16350" t="str">
            <v>ENTO PRIMÁ</v>
          </cell>
          <cell r="B16350" t="str">
            <v>RIO (UNIDADE: M3XKM). AF_04/2016</v>
          </cell>
        </row>
        <row r="16351">
          <cell r="A16351">
            <v>93593</v>
          </cell>
          <cell r="B16351" t="str">
            <v>TRANSPORTE COM CAMINHÃO BASCULANTE DE 14 M3, EM VIA URBANA PAVIMENTADA</v>
          </cell>
          <cell r="C16351" t="str">
            <v>M3XK</v>
          </cell>
          <cell r="D16351" t="str">
            <v>CR</v>
          </cell>
          <cell r="E16351">
            <v>0.56999999999999995</v>
          </cell>
        </row>
        <row r="16352">
          <cell r="A16352" t="str">
            <v>(UNIDADE:</v>
          </cell>
          <cell r="B16352" t="str">
            <v>M3XKM). AF_04/2016</v>
          </cell>
        </row>
        <row r="16353">
          <cell r="A16353">
            <v>93594</v>
          </cell>
          <cell r="B16353" t="str">
            <v>TRANSPORTE COM CAMINHÃO BASCULANTE DE 10 M3, EM VIA URBANA EM LEITO NA</v>
          </cell>
          <cell r="C16353" t="str">
            <v>TXKM</v>
          </cell>
          <cell r="D16353" t="str">
            <v>CR</v>
          </cell>
          <cell r="E16353">
            <v>0.78</v>
          </cell>
        </row>
        <row r="16354">
          <cell r="A16354" t="str">
            <v>TURAL (UNI</v>
          </cell>
          <cell r="B16354" t="str">
            <v>DADE: TONXKM). AF_04/2016</v>
          </cell>
        </row>
        <row r="16355">
          <cell r="A16355">
            <v>93595</v>
          </cell>
          <cell r="B16355" t="str">
            <v>TRANSPORTE COM CAMINHÃO BASCULANTE DE 10 M3, EM VIA URBANA EM REVESTIM</v>
          </cell>
          <cell r="C16355" t="str">
            <v>TXKM</v>
          </cell>
          <cell r="D16355" t="str">
            <v>CR</v>
          </cell>
          <cell r="E16355">
            <v>0.53</v>
          </cell>
        </row>
        <row r="16356">
          <cell r="A16356" t="str">
            <v>ENTO PRIMÁ</v>
          </cell>
          <cell r="B16356" t="str">
            <v>RIO (UNIDADE: TONXKM). AF_04/2016</v>
          </cell>
        </row>
        <row r="16357">
          <cell r="A16357">
            <v>93596</v>
          </cell>
          <cell r="B16357" t="str">
            <v>TRANSPORTE COM CAMINHÃO BASCULANTE DE 10 M3, EM VIA URBANA PAVIMENTADA</v>
          </cell>
          <cell r="C16357" t="str">
            <v>TXKM</v>
          </cell>
          <cell r="D16357" t="str">
            <v>CR</v>
          </cell>
          <cell r="E16357">
            <v>0.41</v>
          </cell>
        </row>
        <row r="16358">
          <cell r="A16358" t="str">
            <v>(UNIDADE:</v>
          </cell>
          <cell r="B16358" t="str">
            <v>TONXKM). AF_04/2016</v>
          </cell>
        </row>
        <row r="16359">
          <cell r="A16359">
            <v>93597</v>
          </cell>
          <cell r="B16359" t="str">
            <v>TRANSPORTE COM CAMINHÃO BASCULANTE DE 14 M3, EM VIA URBANA EM LEITO NA</v>
          </cell>
          <cell r="C16359" t="str">
            <v>TXKM</v>
          </cell>
          <cell r="D16359" t="str">
            <v>CR</v>
          </cell>
          <cell r="E16359">
            <v>0.71</v>
          </cell>
        </row>
        <row r="16360">
          <cell r="A16360" t="str">
            <v>TURAL (UNI</v>
          </cell>
          <cell r="B16360" t="str">
            <v>DADE: TONXKM). AF_04/2016</v>
          </cell>
        </row>
        <row r="16361">
          <cell r="A16361" t="str">
            <v>SINAPI - S</v>
          </cell>
          <cell r="B16361" t="str">
            <v>ISTEMA NACIONAL DE PESQUISA DE CUSTOS E ÍNDICES DA CONSTRUÇÃO CIVIL</v>
          </cell>
        </row>
        <row r="16362">
          <cell r="A16362" t="str">
            <v>PCI.817.01</v>
          </cell>
          <cell r="B16362" t="e">
            <v>#NAME?</v>
          </cell>
          <cell r="D16362" t="str">
            <v>EM</v>
          </cell>
          <cell r="E16362" t="str">
            <v>06/2016 AS 13:04:4</v>
          </cell>
        </row>
        <row r="16363">
          <cell r="D16363" t="str">
            <v>TA</v>
          </cell>
          <cell r="E16363" t="str">
            <v>TÉCNICA: 13/06/20</v>
          </cell>
        </row>
        <row r="16364">
          <cell r="A16364" t="str">
            <v>ENCARGOS S</v>
          </cell>
          <cell r="B16364" t="str">
            <v>OCIAIS DESONERADOS: 90,80%(HORA)   52,84%(MÊS)</v>
          </cell>
        </row>
        <row r="16365">
          <cell r="A16365" t="str">
            <v>ABRANGÊNCI</v>
          </cell>
          <cell r="B16365" t="str">
            <v>A : NACIONAL                                              LOCALIDADE  : BELO</v>
          </cell>
          <cell r="C16365" t="str">
            <v>HORI</v>
          </cell>
        </row>
        <row r="16366">
          <cell r="A16366" t="str">
            <v>REF.COLETA</v>
          </cell>
          <cell r="B16366" t="str">
            <v>: MEDIANO</v>
          </cell>
          <cell r="D16366" t="str">
            <v>TA</v>
          </cell>
          <cell r="E16366" t="str">
            <v>: 05/2016</v>
          </cell>
        </row>
        <row r="16367">
          <cell r="A16367" t="str">
            <v>CÓDIGO</v>
          </cell>
          <cell r="B16367" t="str">
            <v>|D E S C R I Ç Ã O                                                   |UN</v>
          </cell>
          <cell r="C16367" t="str">
            <v>IDADE</v>
          </cell>
          <cell r="D16367" t="str">
            <v>DE</v>
          </cell>
          <cell r="E16367" t="str">
            <v>|CUSTO TOTA</v>
          </cell>
        </row>
        <row r="16368">
          <cell r="A16368" t="str">
            <v>VÍNCULO...</v>
          </cell>
          <cell r="B16368" t="str">
            <v>..: CAIXA REFERENCIAL</v>
          </cell>
        </row>
        <row r="16369">
          <cell r="A16369">
            <v>93598</v>
          </cell>
          <cell r="B16369" t="str">
            <v>TRANSPORTE COM CAMINHÃO BASCULANTE DE 14 M3, EM VIA URBANA EM REVESTIM</v>
          </cell>
          <cell r="C16369" t="str">
            <v>TXKM</v>
          </cell>
          <cell r="D16369" t="str">
            <v>CR</v>
          </cell>
          <cell r="E16369">
            <v>0.49</v>
          </cell>
        </row>
        <row r="16370">
          <cell r="A16370" t="str">
            <v>ENTO PRIMÁ</v>
          </cell>
          <cell r="B16370" t="str">
            <v>RIO (UNIDADE: TONXKM). AF_04/2016</v>
          </cell>
        </row>
        <row r="16371">
          <cell r="A16371">
            <v>93599</v>
          </cell>
          <cell r="B16371" t="str">
            <v>TRANSPORTE COM CAMINHÃO BASCULANTE DE 14 M3, EM VIA URBANA PAVIMENTADA</v>
          </cell>
          <cell r="C16371" t="str">
            <v>TXKM</v>
          </cell>
          <cell r="D16371" t="str">
            <v>CR</v>
          </cell>
          <cell r="E16371">
            <v>0.38</v>
          </cell>
        </row>
        <row r="16372">
          <cell r="A16372" t="str">
            <v>(UNIDADE:</v>
          </cell>
          <cell r="B16372" t="str">
            <v>TONXKM). AF_04/2016</v>
          </cell>
        </row>
        <row r="16373">
          <cell r="A16373">
            <v>333</v>
          </cell>
          <cell r="B16373" t="str">
            <v>TRANSPORTE MATERIAIS BETUMINOSOS</v>
          </cell>
        </row>
        <row r="16374">
          <cell r="A16374">
            <v>93176</v>
          </cell>
          <cell r="B16374" t="str">
            <v>TRANSPORTE DE MATERIAL ASFALTICO, COM CAMINHÃO COM CAPACIDADE DE 30000</v>
          </cell>
          <cell r="C16374" t="str">
            <v>TXKM</v>
          </cell>
          <cell r="D16374" t="str">
            <v>CR</v>
          </cell>
          <cell r="E16374">
            <v>0.37</v>
          </cell>
        </row>
        <row r="16375">
          <cell r="A16375" t="str">
            <v>L EM RODOV</v>
          </cell>
          <cell r="B16375" t="str">
            <v>IA PAVIMENTADA PARA DISTÂNCIAS MÉDIAS DE TRANSPORTE SUPERIO</v>
          </cell>
        </row>
        <row r="16376">
          <cell r="A16376" t="str">
            <v>RES A 100</v>
          </cell>
          <cell r="B16376" t="str">
            <v>KM. AF_02/2016</v>
          </cell>
        </row>
        <row r="16377">
          <cell r="A16377">
            <v>93177</v>
          </cell>
          <cell r="B16377" t="str">
            <v>TRANSPORTE DE MATERIAL ASFALTICO, COM CAMINHÃO COM CAPACIDADE DE 20000</v>
          </cell>
          <cell r="C16377" t="str">
            <v>TXKM</v>
          </cell>
          <cell r="D16377" t="str">
            <v>CR</v>
          </cell>
          <cell r="E16377">
            <v>1.27</v>
          </cell>
        </row>
        <row r="16378">
          <cell r="A16378" t="str">
            <v>L EM RODOV</v>
          </cell>
          <cell r="B16378" t="str">
            <v>IA PAVIMENTADA PARA DISTÂNCIAS MÉDIAS DE TRANSPORTE IGUAL O</v>
          </cell>
        </row>
        <row r="16379">
          <cell r="A16379" t="str">
            <v>U INFERIOR</v>
          </cell>
          <cell r="B16379" t="str">
            <v>A 100 KM. AF_02/2016</v>
          </cell>
        </row>
        <row r="16380">
          <cell r="A16380">
            <v>93178</v>
          </cell>
          <cell r="B16380" t="str">
            <v>TRANSPORTE DE MATERIAL ASFALTICO, COM CAMINHÃO COM CAPACIDADE DE 30000</v>
          </cell>
          <cell r="C16380" t="str">
            <v>TXKM</v>
          </cell>
          <cell r="D16380" t="str">
            <v>CR</v>
          </cell>
          <cell r="E16380">
            <v>0.42</v>
          </cell>
        </row>
        <row r="16381">
          <cell r="A16381" t="str">
            <v>L EM RODOV</v>
          </cell>
          <cell r="B16381" t="str">
            <v>IA NÃO PAVIMENTADA PARA DISTÂNCIAS MÉDIAS DE TRANSPORTE SUP</v>
          </cell>
        </row>
        <row r="16382">
          <cell r="A16382" t="str">
            <v>ERIORES A</v>
          </cell>
          <cell r="B16382" t="str">
            <v>100 KM. AF_02/2016</v>
          </cell>
        </row>
        <row r="16383">
          <cell r="A16383">
            <v>93179</v>
          </cell>
          <cell r="B16383" t="str">
            <v>TRANSPORTE DE MATERIAL ASFALTICO, COM CAMINHÃO COM CAPACIDADE DE 20000</v>
          </cell>
          <cell r="C16383" t="str">
            <v>TXKM</v>
          </cell>
          <cell r="D16383" t="str">
            <v>CR</v>
          </cell>
          <cell r="E16383">
            <v>1.41</v>
          </cell>
        </row>
        <row r="16384">
          <cell r="A16384" t="str">
            <v>L EM RODOV</v>
          </cell>
          <cell r="B16384" t="str">
            <v>IA NÃO PAVIMENTADA PARA DISTÂNCIAS MÉDIAS DE TRANSPORTE IGU</v>
          </cell>
        </row>
        <row r="16385">
          <cell r="A16385" t="str">
            <v>AL OU INFE</v>
          </cell>
          <cell r="B16385" t="str">
            <v>RIOR A 100 KM. AF_02/2016</v>
          </cell>
        </row>
        <row r="16386">
          <cell r="A16386" t="str">
            <v>URBA</v>
          </cell>
          <cell r="B16386" t="str">
            <v>URBANIZACAO</v>
          </cell>
        </row>
        <row r="16387">
          <cell r="A16387">
            <v>202</v>
          </cell>
          <cell r="B16387" t="str">
            <v>CERCA/PROTETORES</v>
          </cell>
        </row>
        <row r="16388">
          <cell r="A16388">
            <v>74038</v>
          </cell>
          <cell r="B16388" t="str">
            <v>PORTÃO PARA CERCA</v>
          </cell>
        </row>
        <row r="16389">
          <cell r="A16389" t="str">
            <v>74038/001</v>
          </cell>
          <cell r="B16389" t="str">
            <v>PORTAO COM MOUROES DE MADEIRA ROLICA, DIAMETRO 11CM, COM 5 FIOS DE ARA</v>
          </cell>
          <cell r="C16389" t="str">
            <v>M</v>
          </cell>
          <cell r="D16389" t="str">
            <v>CR</v>
          </cell>
          <cell r="E16389">
            <v>17.170000000000002</v>
          </cell>
        </row>
        <row r="16390">
          <cell r="A16390" t="str">
            <v>ME FARPADO</v>
          </cell>
          <cell r="B16390" t="str">
            <v>Nº 14 CLASSE 250, SEM DOBRADICAS</v>
          </cell>
        </row>
        <row r="16391">
          <cell r="A16391">
            <v>74039</v>
          </cell>
          <cell r="B16391" t="str">
            <v>CERCA COM MOURÕES DE MADEIRA</v>
          </cell>
        </row>
        <row r="16392">
          <cell r="A16392" t="str">
            <v>74039/001</v>
          </cell>
          <cell r="B16392" t="str">
            <v>CERCA COM MOUROES DE MADEIRA ROLICA, DIAMETRO 11CM, ESPACAMENTO DE 2M,</v>
          </cell>
          <cell r="C16392" t="str">
            <v>M</v>
          </cell>
          <cell r="D16392" t="str">
            <v>CR</v>
          </cell>
          <cell r="E16392">
            <v>17.170000000000002</v>
          </cell>
        </row>
        <row r="16393">
          <cell r="A16393" t="str">
            <v>ALTURA LIV</v>
          </cell>
          <cell r="B16393" t="str">
            <v>RE DE 1M, CRAVADOS 0,5M, COM 5 FIOS DE ARAME FARPADO Nº 14</v>
          </cell>
        </row>
        <row r="16394">
          <cell r="A16394" t="str">
            <v>CLASSE 250</v>
          </cell>
        </row>
        <row r="16395">
          <cell r="A16395">
            <v>74118</v>
          </cell>
          <cell r="B16395" t="str">
            <v>CERCA VIVA - MMA</v>
          </cell>
        </row>
        <row r="16396">
          <cell r="A16396" t="str">
            <v>74118/001</v>
          </cell>
          <cell r="B16396" t="str">
            <v>PLANTIO DE CERCA VIVA COM ARBUSTOS DE ALTURA 50 A 100CM, COM 4UN/M</v>
          </cell>
          <cell r="C16396" t="str">
            <v>M</v>
          </cell>
          <cell r="D16396" t="str">
            <v>CR</v>
          </cell>
          <cell r="E16396">
            <v>198.05</v>
          </cell>
        </row>
        <row r="16397">
          <cell r="A16397" t="str">
            <v>SINAPI - S</v>
          </cell>
          <cell r="B16397" t="str">
            <v>ISTEMA NACIONAL DE PESQUISA DE CUSTOS E ÍNDICES DA CONSTRUÇÃO CIVIL</v>
          </cell>
        </row>
        <row r="16398">
          <cell r="A16398" t="str">
            <v>PCI.817.01</v>
          </cell>
          <cell r="B16398" t="e">
            <v>#NAME?</v>
          </cell>
          <cell r="D16398" t="str">
            <v>EM</v>
          </cell>
          <cell r="E16398" t="str">
            <v>06/2016 AS 13:04:4</v>
          </cell>
        </row>
        <row r="16399">
          <cell r="D16399" t="str">
            <v>TA</v>
          </cell>
          <cell r="E16399" t="str">
            <v>TÉCNICA: 13/06/20</v>
          </cell>
        </row>
        <row r="16400">
          <cell r="A16400" t="str">
            <v>ENCARGOS S</v>
          </cell>
          <cell r="B16400" t="str">
            <v>OCIAIS DESONERADOS: 90,80%(HORA)   52,84%(MÊS)</v>
          </cell>
        </row>
        <row r="16401">
          <cell r="A16401" t="str">
            <v>ABRANGÊNCI</v>
          </cell>
          <cell r="B16401" t="str">
            <v>A : NACIONAL                                              LOCALIDADE  : BELO</v>
          </cell>
          <cell r="C16401" t="str">
            <v>HORI</v>
          </cell>
        </row>
        <row r="16402">
          <cell r="A16402" t="str">
            <v>REF.COLETA</v>
          </cell>
          <cell r="B16402" t="str">
            <v>: MEDIANO</v>
          </cell>
          <cell r="D16402" t="str">
            <v>TA</v>
          </cell>
          <cell r="E16402" t="str">
            <v>: 05/2016</v>
          </cell>
        </row>
        <row r="16403">
          <cell r="A16403" t="str">
            <v>CÓDIGO</v>
          </cell>
          <cell r="B16403" t="str">
            <v>|D E S C R I Ç Ã O                                                   |UN</v>
          </cell>
          <cell r="C16403" t="str">
            <v>IDADE</v>
          </cell>
          <cell r="D16403" t="str">
            <v>DE</v>
          </cell>
          <cell r="E16403" t="str">
            <v>|CUSTO TOTA</v>
          </cell>
        </row>
        <row r="16404">
          <cell r="A16404" t="str">
            <v>VÍNCULO...</v>
          </cell>
          <cell r="B16404" t="str">
            <v>..: CAIXA REFERENCIAL</v>
          </cell>
        </row>
        <row r="16405">
          <cell r="A16405">
            <v>74142</v>
          </cell>
          <cell r="B16405" t="str">
            <v>CERCA COM MOUROES - MMA</v>
          </cell>
        </row>
        <row r="16406">
          <cell r="A16406" t="str">
            <v>74142/001</v>
          </cell>
          <cell r="B16406" t="str">
            <v>CERCA COM MOUROES DE CONCRETO, RETO, ESPACAMENTO DE 3M, CRAVADOS 0,5M,</v>
          </cell>
          <cell r="C16406" t="str">
            <v>M</v>
          </cell>
          <cell r="D16406" t="str">
            <v>CR</v>
          </cell>
          <cell r="E16406">
            <v>33.380000000000003</v>
          </cell>
        </row>
        <row r="16407">
          <cell r="A16407" t="str">
            <v>COM 4 FIOS</v>
          </cell>
          <cell r="B16407" t="str">
            <v>DE ARAME FARPADO Nº 14 CLASSE 250</v>
          </cell>
        </row>
        <row r="16408">
          <cell r="A16408" t="str">
            <v>74142/002</v>
          </cell>
          <cell r="B16408" t="str">
            <v>CERCA COM MOUROES DE MADEIRA, 7,5X7,5CM, ESPACAMENTO DE 2M, ALTURA LIV</v>
          </cell>
          <cell r="C16408" t="str">
            <v>M</v>
          </cell>
          <cell r="D16408" t="str">
            <v>CR</v>
          </cell>
          <cell r="E16408">
            <v>17.09</v>
          </cell>
        </row>
        <row r="16409">
          <cell r="A16409" t="str">
            <v>RE DE 2M,</v>
          </cell>
          <cell r="B16409" t="str">
            <v>CRAVADOS 0,5M, COM 4 FIOS DE ARAME FARPADO Nº 14 CLASSE 250</v>
          </cell>
        </row>
        <row r="16410">
          <cell r="A16410" t="str">
            <v>74142/003</v>
          </cell>
          <cell r="B16410" t="str">
            <v>CERCA COM MOUROES DE MADEIRA, 7,5X7,5CM, ESPACAMENTO DE 2M, ALTURA LIV</v>
          </cell>
          <cell r="C16410" t="str">
            <v>M</v>
          </cell>
          <cell r="D16410" t="str">
            <v>CR</v>
          </cell>
          <cell r="E16410">
            <v>25.74</v>
          </cell>
        </row>
        <row r="16411">
          <cell r="A16411" t="str">
            <v>RE DE 2M,</v>
          </cell>
          <cell r="B16411" t="str">
            <v>CRAVADOS 0,5M, COM 8 FIOS DE ARAME FARPADO Nº 14 CLASSE 250</v>
          </cell>
        </row>
        <row r="16412">
          <cell r="A16412" t="str">
            <v>74142/004</v>
          </cell>
          <cell r="B16412" t="str">
            <v>CERCA COM MOUROES DE CONCRETO, SECAO "T" PONTA INCLINADA, 10X10CM, ESP</v>
          </cell>
          <cell r="C16412" t="str">
            <v>M</v>
          </cell>
          <cell r="D16412" t="str">
            <v>CR</v>
          </cell>
          <cell r="E16412">
            <v>40.53</v>
          </cell>
        </row>
        <row r="16413">
          <cell r="A16413" t="str">
            <v>ACAMENTO D</v>
          </cell>
          <cell r="B16413" t="str">
            <v>E 3M, CRAVADOS 0,5M, COM 11 FIOS DE ARAME FARPADO Nº 16</v>
          </cell>
        </row>
        <row r="16414">
          <cell r="A16414">
            <v>74143</v>
          </cell>
          <cell r="B16414" t="str">
            <v>CERCA DE ARAME LISO</v>
          </cell>
        </row>
        <row r="16415">
          <cell r="A16415" t="str">
            <v>74143/001</v>
          </cell>
          <cell r="B16415" t="str">
            <v>CERCA COM MOUROES DE CONCRETO, RETO, 15X15CM, ESPACAMENTO DE 3M, CRAVA</v>
          </cell>
          <cell r="C16415" t="str">
            <v>M</v>
          </cell>
          <cell r="D16415" t="str">
            <v>CR</v>
          </cell>
          <cell r="E16415">
            <v>39.770000000000003</v>
          </cell>
        </row>
        <row r="16416">
          <cell r="A16416" t="str">
            <v>DOS 0,5M,</v>
          </cell>
          <cell r="B16416" t="str">
            <v>ESCORAS DE 10X10CM NOS CANTOS, COM 12 FIOS DE ARAME DE ACO O</v>
          </cell>
        </row>
        <row r="16417">
          <cell r="A16417" t="str">
            <v>VALADO 15X</v>
          </cell>
          <cell r="B16417">
            <v>17</v>
          </cell>
        </row>
        <row r="16418">
          <cell r="A16418" t="str">
            <v>74143/002</v>
          </cell>
          <cell r="B16418" t="str">
            <v>CERCA COM MOUROES DE CONCRETO, RETO, 15X15CM, ESPACAMENTO DE 3M, CRAVA</v>
          </cell>
          <cell r="C16418" t="str">
            <v>M</v>
          </cell>
          <cell r="D16418" t="str">
            <v>CR</v>
          </cell>
          <cell r="E16418">
            <v>38.22</v>
          </cell>
        </row>
        <row r="16419">
          <cell r="A16419" t="str">
            <v>DOS 0,5M,</v>
          </cell>
          <cell r="B16419" t="str">
            <v>ESCORAS DE 10X10CM NOS CANTOS, COM 9 FIOS DE ARAME DE ACO OV</v>
          </cell>
        </row>
        <row r="16420">
          <cell r="A16420" t="str">
            <v>ALADO 15X1</v>
          </cell>
          <cell r="B16420">
            <v>7</v>
          </cell>
        </row>
        <row r="16421">
          <cell r="A16421">
            <v>85171</v>
          </cell>
          <cell r="B16421" t="str">
            <v>RECOMPOSICAO PARCIAL DO ARAME FARPADO Nº 14 CLASSE 250, FIXADO EM CERC</v>
          </cell>
          <cell r="C16421" t="str">
            <v>M</v>
          </cell>
          <cell r="D16421" t="str">
            <v>CR</v>
          </cell>
          <cell r="E16421">
            <v>2.74</v>
          </cell>
        </row>
        <row r="16422">
          <cell r="A16422" t="str">
            <v>A COM MOUR</v>
          </cell>
          <cell r="B16422" t="str">
            <v>ÕES DE CONCRETO, RETO, 15X15CM</v>
          </cell>
        </row>
        <row r="16423">
          <cell r="A16423">
            <v>204</v>
          </cell>
          <cell r="B16423" t="str">
            <v>ALAMBRADO</v>
          </cell>
        </row>
        <row r="16424">
          <cell r="A16424">
            <v>73787</v>
          </cell>
          <cell r="B16424" t="str">
            <v>ALAMBRADO</v>
          </cell>
        </row>
        <row r="16425">
          <cell r="A16425" t="str">
            <v>73787/001</v>
          </cell>
          <cell r="B16425" t="str">
            <v>ALAMBRADO EM TUBOS DE ACO GALVANIZADO, COM COSTURA, DIN 2440, DIAMETRO</v>
          </cell>
          <cell r="C16425" t="str">
            <v>M2</v>
          </cell>
          <cell r="D16425" t="str">
            <v>CR</v>
          </cell>
          <cell r="E16425">
            <v>154.30000000000001</v>
          </cell>
        </row>
        <row r="16426">
          <cell r="A16426" t="str">
            <v>2", ALTURA</v>
          </cell>
          <cell r="B16426" t="str">
            <v>3M, FIXADOS A CADA 2M EM BLOCOS DE CONCRETO, COM TELA DE A</v>
          </cell>
        </row>
        <row r="16427">
          <cell r="A16427" t="str">
            <v>RAME GALVA</v>
          </cell>
          <cell r="B16427" t="str">
            <v>NIZADO REVESTIDO COM PVC, FIO 12 BWG E MALHA 7,5X7,5CM</v>
          </cell>
        </row>
        <row r="16428">
          <cell r="A16428">
            <v>74244</v>
          </cell>
          <cell r="B16428" t="str">
            <v>ALAMBRADO PARA QUADRA POLIESPORTIVA</v>
          </cell>
        </row>
        <row r="16429">
          <cell r="A16429" t="str">
            <v>74244/001</v>
          </cell>
          <cell r="B16429" t="str">
            <v>ALAMBRADO PARA QUADRA POLIESPORTIVA, ESTRUTURADO POR TUBOS DE ACO GALV</v>
          </cell>
          <cell r="C16429" t="str">
            <v>M2</v>
          </cell>
          <cell r="D16429" t="str">
            <v>CR</v>
          </cell>
          <cell r="E16429">
            <v>93.12</v>
          </cell>
        </row>
        <row r="16430">
          <cell r="A16430" t="str">
            <v>ANIZADO, C</v>
          </cell>
          <cell r="B16430" t="str">
            <v>OM COSTURA, DIN 2440, DIAMETRO 2", COM TELA DE ARAME GALVANI</v>
          </cell>
        </row>
        <row r="16431">
          <cell r="A16431" t="str">
            <v>ZADO, FIO</v>
          </cell>
          <cell r="B16431" t="str">
            <v>14 BWG E MALHA QUADRADA 5X5CM</v>
          </cell>
        </row>
        <row r="16432">
          <cell r="A16432">
            <v>85172</v>
          </cell>
          <cell r="B16432" t="str">
            <v>ALAMBRADO EM MOUROES DE CONCRETO "T", ALTURA LIVRE 2M, ESPACADOS A CAD</v>
          </cell>
          <cell r="C16432" t="str">
            <v>M</v>
          </cell>
          <cell r="D16432" t="str">
            <v>CR</v>
          </cell>
          <cell r="E16432">
            <v>77.260000000000005</v>
          </cell>
        </row>
        <row r="16433">
          <cell r="A16433" t="str">
            <v>SINAPI - S</v>
          </cell>
          <cell r="B16433" t="str">
            <v>ISTEMA NACIONAL DE PESQUISA DE CUSTOS E ÍNDICES DA CONSTRUÇÃO CIVIL</v>
          </cell>
        </row>
        <row r="16434">
          <cell r="A16434" t="str">
            <v>PCI.817.01</v>
          </cell>
          <cell r="B16434" t="e">
            <v>#NAME?</v>
          </cell>
          <cell r="D16434" t="str">
            <v>EM</v>
          </cell>
          <cell r="E16434" t="str">
            <v>06/2016 AS 13:04:4</v>
          </cell>
        </row>
        <row r="16435">
          <cell r="D16435" t="str">
            <v>TA</v>
          </cell>
          <cell r="E16435" t="str">
            <v>TÉCNICA: 13/06/20</v>
          </cell>
        </row>
        <row r="16436">
          <cell r="A16436" t="str">
            <v>ENCARGOS S</v>
          </cell>
          <cell r="B16436" t="str">
            <v>OCIAIS DESONERADOS: 90,80%(HORA)   52,84%(MÊS)</v>
          </cell>
        </row>
        <row r="16437">
          <cell r="A16437" t="str">
            <v>ABRANGÊNCI</v>
          </cell>
          <cell r="B16437" t="str">
            <v>A : NACIONAL                                              LOCALIDADE  : BELO</v>
          </cell>
          <cell r="C16437" t="str">
            <v>HORI</v>
          </cell>
        </row>
        <row r="16438">
          <cell r="A16438" t="str">
            <v>REF.COLETA</v>
          </cell>
          <cell r="B16438" t="str">
            <v>: MEDIANO</v>
          </cell>
          <cell r="D16438" t="str">
            <v>TA</v>
          </cell>
          <cell r="E16438" t="str">
            <v>: 05/2016</v>
          </cell>
        </row>
        <row r="16439">
          <cell r="A16439" t="str">
            <v>CÓDIGO</v>
          </cell>
          <cell r="B16439" t="str">
            <v>|D E S C R I Ç Ã O                                                   |UN</v>
          </cell>
          <cell r="C16439" t="str">
            <v>IDADE</v>
          </cell>
          <cell r="D16439" t="str">
            <v>DE</v>
          </cell>
          <cell r="E16439" t="str">
            <v>|CUSTO TOTA</v>
          </cell>
        </row>
        <row r="16440">
          <cell r="A16440" t="str">
            <v>VÍNCULO...</v>
          </cell>
          <cell r="B16440" t="str">
            <v>..: CAIXA REFERENCIAL</v>
          </cell>
        </row>
        <row r="16441">
          <cell r="A16441" t="str">
            <v>A 2M, COM</v>
          </cell>
          <cell r="B16441" t="str">
            <v>TELA DE ARAME GALVANIZADO, FIO 14 BWG E MALHA QUADRADA 5X5CM</v>
          </cell>
        </row>
        <row r="16442">
          <cell r="A16442">
            <v>205</v>
          </cell>
          <cell r="B16442" t="str">
            <v>ARBORIZACAO, INCLUSIVE PREPARO DO SOLO</v>
          </cell>
        </row>
        <row r="16443">
          <cell r="A16443">
            <v>73788</v>
          </cell>
          <cell r="B16443" t="str">
            <v>PLANTIO DE ARVORES E ARBUSTOS</v>
          </cell>
        </row>
        <row r="16444">
          <cell r="A16444" t="str">
            <v>73788/002</v>
          </cell>
          <cell r="B16444" t="str">
            <v>GRADE EM MADEIRA PARA PROTECAO DE MUDAS DE ARVORES</v>
          </cell>
          <cell r="C16444" t="str">
            <v>UN</v>
          </cell>
          <cell r="D16444" t="str">
            <v>CR</v>
          </cell>
          <cell r="E16444">
            <v>98.6</v>
          </cell>
        </row>
        <row r="16445">
          <cell r="A16445">
            <v>73967</v>
          </cell>
          <cell r="B16445" t="str">
            <v>PLANTIO DE ARBUSTOS E ARVORES</v>
          </cell>
        </row>
        <row r="16446">
          <cell r="A16446" t="str">
            <v>73967/001</v>
          </cell>
          <cell r="B16446" t="str">
            <v>PLANTIO DE ARVORE, ALTURA DE 1,00M, EM CAVAS DE 80X80X80CM</v>
          </cell>
          <cell r="C16446" t="str">
            <v>UN</v>
          </cell>
          <cell r="D16446" t="str">
            <v>CR</v>
          </cell>
          <cell r="E16446">
            <v>82.22</v>
          </cell>
        </row>
        <row r="16447">
          <cell r="A16447" t="str">
            <v>73967/002</v>
          </cell>
          <cell r="B16447" t="str">
            <v>PLANTIO DE ARVORE REGIONAL, ALTURA MAIOR QUE 2,00M, EM CAVAS DE 80X80X</v>
          </cell>
          <cell r="C16447" t="str">
            <v>UN</v>
          </cell>
          <cell r="D16447" t="str">
            <v>CR</v>
          </cell>
          <cell r="E16447">
            <v>116.29</v>
          </cell>
        </row>
        <row r="16448">
          <cell r="A16448" t="str">
            <v>80CM</v>
          </cell>
        </row>
        <row r="16449">
          <cell r="A16449" t="str">
            <v>73967/004</v>
          </cell>
          <cell r="B16449" t="str">
            <v>IRRIGAÇÃO DE ÁRVORE COM CARRO PIPA</v>
          </cell>
          <cell r="C16449" t="str">
            <v>UN</v>
          </cell>
          <cell r="D16449" t="str">
            <v>CR</v>
          </cell>
          <cell r="E16449">
            <v>0.28000000000000003</v>
          </cell>
        </row>
        <row r="16450">
          <cell r="A16450">
            <v>85178</v>
          </cell>
          <cell r="B16450" t="str">
            <v>PLANTIO DE ARBUSTO COM ALTURA 50 A 100CM, EM CAVA DE 60X60X60CM</v>
          </cell>
          <cell r="C16450" t="str">
            <v>UN</v>
          </cell>
          <cell r="D16450" t="str">
            <v>CR</v>
          </cell>
          <cell r="E16450">
            <v>57.32</v>
          </cell>
        </row>
        <row r="16451">
          <cell r="A16451">
            <v>206</v>
          </cell>
          <cell r="B16451" t="str">
            <v>GRAMA, INCLUSIVE PREPARO DO SOLO</v>
          </cell>
        </row>
        <row r="16452">
          <cell r="A16452">
            <v>74236</v>
          </cell>
          <cell r="B16452" t="str">
            <v>PLANTIO DE GRAMA</v>
          </cell>
        </row>
        <row r="16453">
          <cell r="A16453" t="str">
            <v>74236/001</v>
          </cell>
          <cell r="B16453" t="str">
            <v>PLANTIO DE GRAMA BATATAIS EM PLACAS</v>
          </cell>
          <cell r="C16453" t="str">
            <v>M2</v>
          </cell>
          <cell r="D16453" t="str">
            <v>CR</v>
          </cell>
          <cell r="E16453">
            <v>7.67</v>
          </cell>
        </row>
        <row r="16454">
          <cell r="A16454">
            <v>85179</v>
          </cell>
          <cell r="B16454" t="str">
            <v>PLANTIO DE GRAMA SAO CARLOS EM LEIVAS</v>
          </cell>
          <cell r="C16454" t="str">
            <v>M2</v>
          </cell>
          <cell r="D16454" t="str">
            <v>CR</v>
          </cell>
          <cell r="E16454">
            <v>9.4</v>
          </cell>
        </row>
        <row r="16455">
          <cell r="A16455">
            <v>85180</v>
          </cell>
          <cell r="B16455" t="str">
            <v>PLANTIO DE GRAMA ESMERALDA EM ROLO</v>
          </cell>
          <cell r="C16455" t="str">
            <v>M2</v>
          </cell>
          <cell r="D16455" t="str">
            <v>CR</v>
          </cell>
          <cell r="E16455">
            <v>9.4</v>
          </cell>
        </row>
        <row r="16456">
          <cell r="A16456">
            <v>207</v>
          </cell>
          <cell r="B16456" t="str">
            <v>PASSEIO</v>
          </cell>
        </row>
        <row r="16457">
          <cell r="A16457">
            <v>73608</v>
          </cell>
          <cell r="B16457" t="str">
            <v>PISO EM PEDRA PORTUGUESA BRANCA, ASSENTADA SOBRE ARGAMASSA SECA TRACO</v>
          </cell>
          <cell r="C16457" t="str">
            <v>M2</v>
          </cell>
          <cell r="D16457" t="str">
            <v>CR</v>
          </cell>
          <cell r="E16457">
            <v>80.37</v>
          </cell>
        </row>
        <row r="16458">
          <cell r="A16458" t="str">
            <v>1:6 (CIMEN</v>
          </cell>
          <cell r="B16458" t="str">
            <v>TO E AREIA) E REJUNTADA COM ARGAMASSA SECA TRACO 1:2 (CIMENT</v>
          </cell>
        </row>
        <row r="16459">
          <cell r="A16459" t="str">
            <v>O E AREIA)</v>
          </cell>
        </row>
        <row r="16460">
          <cell r="A16460">
            <v>85181</v>
          </cell>
          <cell r="B16460" t="str">
            <v>PASSEIO (CALÇADA) DE CONTORNO DE EDIFICAÇÃO EM CONCRETO DESEMPENADO, T</v>
          </cell>
          <cell r="C16460" t="str">
            <v>M2</v>
          </cell>
          <cell r="D16460" t="str">
            <v>CR</v>
          </cell>
          <cell r="E16460">
            <v>47.87</v>
          </cell>
        </row>
        <row r="16461">
          <cell r="A16461" t="str">
            <v>RAÇO 1:2,5</v>
          </cell>
          <cell r="B16461" t="str">
            <v>:3,5, ESPESSURA 5 CM, COMPREENDENDO ACABAMENTO DO ESPELHO DE</v>
          </cell>
        </row>
        <row r="16462">
          <cell r="A16462" t="str">
            <v>30* CM, ES</v>
          </cell>
          <cell r="B16462" t="str">
            <v>CAVAÇÃO, REATERRO, APILOAMENTO E ATERRO INTERNO</v>
          </cell>
        </row>
        <row r="16463">
          <cell r="A16463">
            <v>277</v>
          </cell>
          <cell r="B16463" t="str">
            <v>MANUTENCAO E LIMPEZA DE AREAS VERDES</v>
          </cell>
        </row>
        <row r="16464">
          <cell r="A16464">
            <v>85182</v>
          </cell>
          <cell r="B16464" t="str">
            <v>REVOLVIMENTO E DESTORROAMENTO MANUAL DE SUPERFÍCIE GRAMADA COM PROFUND</v>
          </cell>
          <cell r="C16464" t="str">
            <v>M2</v>
          </cell>
          <cell r="D16464" t="str">
            <v>CR</v>
          </cell>
          <cell r="E16464">
            <v>1.82</v>
          </cell>
        </row>
        <row r="16465">
          <cell r="A16465" t="str">
            <v>IDADE ATÉ</v>
          </cell>
          <cell r="B16465" t="str">
            <v>20CM</v>
          </cell>
        </row>
        <row r="16466">
          <cell r="A16466">
            <v>85183</v>
          </cell>
          <cell r="B16466" t="str">
            <v>REVOLVIMENTO MANUAL DE SOLO, PROFUNDIDADE ATÉ 20CM</v>
          </cell>
          <cell r="C16466" t="str">
            <v>M2</v>
          </cell>
          <cell r="D16466" t="str">
            <v>CR</v>
          </cell>
          <cell r="E16466">
            <v>1.71</v>
          </cell>
        </row>
        <row r="16467">
          <cell r="A16467">
            <v>85184</v>
          </cell>
          <cell r="B16467" t="str">
            <v>RETIRADA DE GRAMA EM PLACAS</v>
          </cell>
          <cell r="C16467" t="str">
            <v>M2</v>
          </cell>
          <cell r="D16467" t="str">
            <v>CR</v>
          </cell>
          <cell r="E16467">
            <v>2.85</v>
          </cell>
        </row>
        <row r="16468">
          <cell r="A16468">
            <v>85185</v>
          </cell>
          <cell r="B16468" t="str">
            <v>PODA E LIMPEZA DE ARBUSTO TIPO CERCA VIVA</v>
          </cell>
          <cell r="C16468" t="str">
            <v>M2</v>
          </cell>
          <cell r="D16468" t="str">
            <v>CR</v>
          </cell>
          <cell r="E16468">
            <v>3.18</v>
          </cell>
        </row>
        <row r="16469">
          <cell r="A16469" t="str">
            <v>SINAPI - S</v>
          </cell>
          <cell r="B16469" t="str">
            <v>ISTEMA NACIONAL DE PESQUISA DE CUSTOS E ÍNDICES DA CONSTRUÇÃO CIVIL</v>
          </cell>
        </row>
        <row r="16470">
          <cell r="A16470" t="str">
            <v>PCI.817.01</v>
          </cell>
          <cell r="B16470" t="e">
            <v>#NAME?</v>
          </cell>
          <cell r="D16470" t="str">
            <v>EM</v>
          </cell>
          <cell r="E16470" t="str">
            <v>06/2016 AS 13:04:4</v>
          </cell>
        </row>
        <row r="16471">
          <cell r="D16471" t="str">
            <v>TA</v>
          </cell>
          <cell r="E16471" t="str">
            <v>TÉCNICA: 13/06/20</v>
          </cell>
        </row>
        <row r="16472">
          <cell r="A16472" t="str">
            <v>ENCARGOS S</v>
          </cell>
          <cell r="B16472" t="str">
            <v>OCIAIS DESONERADOS: 90,80%(HORA)   52,84%(MÊS)</v>
          </cell>
        </row>
        <row r="16473">
          <cell r="A16473" t="str">
            <v>ABRANGÊNCI</v>
          </cell>
          <cell r="B16473" t="str">
            <v>A : NACIONAL                                              LOCALIDADE  : BELO</v>
          </cell>
          <cell r="C16473" t="str">
            <v>HORI</v>
          </cell>
        </row>
        <row r="16474">
          <cell r="A16474" t="str">
            <v>REF.COLETA</v>
          </cell>
          <cell r="B16474" t="str">
            <v>: MEDIANO</v>
          </cell>
          <cell r="D16474" t="str">
            <v>TA</v>
          </cell>
          <cell r="E16474" t="str">
            <v>: 05/2016</v>
          </cell>
        </row>
        <row r="16475">
          <cell r="A16475" t="str">
            <v>CÓDIGO</v>
          </cell>
          <cell r="B16475" t="str">
            <v>|D E S C R I Ç Ã O                                                   |UN</v>
          </cell>
          <cell r="C16475" t="str">
            <v>IDADE</v>
          </cell>
          <cell r="D16475" t="str">
            <v>DE</v>
          </cell>
          <cell r="E16475" t="str">
            <v>|CUSTO TOTA</v>
          </cell>
        </row>
        <row r="16476">
          <cell r="A16476" t="str">
            <v>VÍNCULO...</v>
          </cell>
          <cell r="B16476" t="str">
            <v>..: CAIXA REFERENCIAL</v>
          </cell>
        </row>
        <row r="16477">
          <cell r="A16477">
            <v>85186</v>
          </cell>
          <cell r="B16477" t="str">
            <v>PODA DE ARVORES, COM LIMPEZA DE GALHOS SECOS E RETIRADA DE PARASITAS,</v>
          </cell>
          <cell r="C16477" t="str">
            <v>UN</v>
          </cell>
          <cell r="D16477" t="str">
            <v>CR</v>
          </cell>
          <cell r="E16477">
            <v>66.87</v>
          </cell>
        </row>
        <row r="16478">
          <cell r="A16478" t="str">
            <v>INCLUINDO</v>
          </cell>
          <cell r="B16478" t="str">
            <v>REMOCAO DE ENTULHO</v>
          </cell>
        </row>
        <row r="16479">
          <cell r="A16479">
            <v>278</v>
          </cell>
          <cell r="B16479" t="str">
            <v>FORNECIMENTO DE ADUBOS, MATERIAIS E EQUIPAMENTOS PARA JARDIM</v>
          </cell>
        </row>
        <row r="16480">
          <cell r="A16480">
            <v>85187</v>
          </cell>
          <cell r="B16480" t="str">
            <v>APLICACAO DE HERBICIDA SELETIVO EM GRAMADOS, COM FREQUENCIA DE DUAS VE</v>
          </cell>
          <cell r="C16480" t="str">
            <v>HA</v>
          </cell>
          <cell r="D16480" t="str">
            <v>CR</v>
          </cell>
          <cell r="E16480">
            <v>333.33</v>
          </cell>
        </row>
        <row r="16481">
          <cell r="A16481" t="str">
            <v>ZES AO ANO</v>
          </cell>
        </row>
        <row r="16482">
          <cell r="A16482" t="str">
            <v>----------</v>
          </cell>
          <cell r="B16482" t="str">
            <v>-------------------------------------------------------</v>
          </cell>
        </row>
        <row r="16483">
          <cell r="A16483" t="str">
            <v>TOTAIS DO</v>
          </cell>
          <cell r="B16483" t="str">
            <v>VINCULO - AGRUPADORES:      317 COMPOSIÇÕES:   5.332</v>
          </cell>
        </row>
        <row r="16484">
          <cell r="A16484" t="str">
            <v>----------</v>
          </cell>
          <cell r="B16484" t="str">
            <v>-------------------------------------------------------</v>
          </cell>
        </row>
        <row r="16485">
          <cell r="A16485" t="str">
            <v>TOTALIZAÇÃ</v>
          </cell>
          <cell r="B16485" t="str">
            <v>O  DE  COMPOSIÇOES</v>
          </cell>
        </row>
        <row r="16486">
          <cell r="A16486" t="str">
            <v>----------</v>
          </cell>
          <cell r="B16486" t="str">
            <v>-------------------------------------------------------</v>
          </cell>
        </row>
        <row r="16487">
          <cell r="A16487" t="str">
            <v>AGRUPADOR</v>
          </cell>
          <cell r="B16487" t="str">
            <v>COMPOSIÇÃO</v>
          </cell>
        </row>
        <row r="16488">
          <cell r="A16488" t="str">
            <v>----------</v>
          </cell>
          <cell r="B16488" t="str">
            <v>-------------------------------------------------------</v>
          </cell>
        </row>
        <row r="16489">
          <cell r="A16489" t="str">
            <v>TOTAL GERA</v>
          </cell>
          <cell r="B16489" t="str">
            <v>L ........                  317                5.332</v>
          </cell>
        </row>
        <row r="16490">
          <cell r="A16490" t="str">
            <v>SINAPI - S</v>
          </cell>
          <cell r="B16490" t="str">
            <v>ISTEMA NACIONAL DE PESQUISA DE CUSTOS E ÍNDICES DA CONSTRUÇÃO CIVIL</v>
          </cell>
        </row>
        <row r="16491">
          <cell r="A16491" t="str">
            <v>PCI.817.01</v>
          </cell>
          <cell r="B16491" t="e">
            <v>#NAME?</v>
          </cell>
          <cell r="D16491" t="str">
            <v>EM</v>
          </cell>
          <cell r="E16491" t="str">
            <v>06/2016 AS 13:50:1</v>
          </cell>
        </row>
        <row r="16492">
          <cell r="D16492" t="str">
            <v>TA</v>
          </cell>
          <cell r="E16492" t="str">
            <v>TÉCNICA: 13/06/20</v>
          </cell>
        </row>
        <row r="16493">
          <cell r="A16493" t="str">
            <v>ENCARGOS S</v>
          </cell>
          <cell r="B16493" t="str">
            <v>OCIAIS DESONERADOS: 90,80%(HORA)   52,84%(MÊS)</v>
          </cell>
        </row>
        <row r="16494">
          <cell r="A16494" t="str">
            <v>ABRANGÊNCI</v>
          </cell>
          <cell r="B16494" t="str">
            <v>A : NACIONAL                                              LOCALIDADE  : BELO</v>
          </cell>
          <cell r="C16494" t="str">
            <v>HORI</v>
          </cell>
        </row>
        <row r="16495">
          <cell r="A16495" t="str">
            <v>REF.COLETA</v>
          </cell>
          <cell r="B16495" t="str">
            <v>: MEDIANO</v>
          </cell>
          <cell r="D16495" t="str">
            <v>TA</v>
          </cell>
          <cell r="E16495" t="str">
            <v>: 05/2016</v>
          </cell>
        </row>
        <row r="16496">
          <cell r="A16496" t="str">
            <v>S U M Á R</v>
          </cell>
          <cell r="B16496" t="str">
            <v>I O</v>
          </cell>
        </row>
        <row r="16497">
          <cell r="A16497" t="str">
            <v>DADOS DO R</v>
          </cell>
          <cell r="B16497" t="str">
            <v>ELATÓRIO</v>
          </cell>
        </row>
        <row r="16498">
          <cell r="A16498" t="str">
            <v>+---------</v>
          </cell>
          <cell r="B16498" t="str">
            <v>----------------------------------------------------------------------------</v>
          </cell>
          <cell r="C16498" t="str">
            <v>-----</v>
          </cell>
          <cell r="D16498" t="str">
            <v>---</v>
          </cell>
          <cell r="E16498" t="str">
            <v>------------------</v>
          </cell>
        </row>
        <row r="16499">
          <cell r="A16499" t="str">
            <v>| NOME</v>
          </cell>
          <cell r="B16499" t="str">
            <v>: PCI.817-01</v>
          </cell>
          <cell r="D16499" t="str">
            <v>E</v>
          </cell>
          <cell r="E16499">
            <v>42525.576516203706</v>
          </cell>
        </row>
        <row r="16500">
          <cell r="A16500" t="str">
            <v>| DESCRIÇÃ</v>
          </cell>
          <cell r="B16500" t="str">
            <v>O   : Custos de Composição  Sintético</v>
          </cell>
        </row>
        <row r="16501">
          <cell r="A16501" t="str">
            <v>| VERSÃO</v>
          </cell>
          <cell r="B16501" t="str">
            <v>: 00</v>
          </cell>
        </row>
        <row r="16502">
          <cell r="A16502" t="str">
            <v>+---------</v>
          </cell>
          <cell r="B16502" t="str">
            <v>----------------------------------------------------------------------------</v>
          </cell>
          <cell r="C16502" t="str">
            <v>-----</v>
          </cell>
          <cell r="D16502" t="str">
            <v>---</v>
          </cell>
          <cell r="E16502" t="str">
            <v>------------------</v>
          </cell>
        </row>
        <row r="16503">
          <cell r="A16503" t="str">
            <v>DADOS DA S</v>
          </cell>
          <cell r="B16503" t="str">
            <v>OLICITAÇÃO</v>
          </cell>
        </row>
        <row r="16504">
          <cell r="A16504" t="str">
            <v>+---------</v>
          </cell>
          <cell r="B16504" t="str">
            <v>----------------------------------------------------------------------------</v>
          </cell>
          <cell r="C16504" t="str">
            <v>-----</v>
          </cell>
          <cell r="D16504" t="str">
            <v>---</v>
          </cell>
          <cell r="E16504" t="str">
            <v>------------------</v>
          </cell>
        </row>
        <row r="16505">
          <cell r="A16505" t="str">
            <v>| PROTOCOL</v>
          </cell>
          <cell r="B16505" t="str">
            <v>O   : 000325600</v>
          </cell>
        </row>
        <row r="16506">
          <cell r="A16506" t="str">
            <v>| USUÁRIO</v>
          </cell>
          <cell r="B16506" t="str">
            <v>: C080858         - DANILO CABRAL</v>
          </cell>
        </row>
        <row r="16507">
          <cell r="A16507" t="str">
            <v>| LOTAÇÃO</v>
          </cell>
          <cell r="B16507" t="str">
            <v>: NACIONAL</v>
          </cell>
        </row>
        <row r="16508">
          <cell r="A16508" t="str">
            <v>| PARÂMETR</v>
          </cell>
          <cell r="B16508" t="str">
            <v>OS  :</v>
          </cell>
        </row>
        <row r="16509">
          <cell r="A16509" t="str">
            <v>|</v>
          </cell>
          <cell r="B16509" t="str">
            <v>ABRANGÊNCIA                 : NACIONAL</v>
          </cell>
        </row>
        <row r="16510">
          <cell r="A16510" t="str">
            <v>|</v>
          </cell>
          <cell r="B16510" t="str">
            <v>LOCALIDADE                  : BELO HORIZONTE</v>
          </cell>
        </row>
        <row r="16511">
          <cell r="A16511" t="str">
            <v>|</v>
          </cell>
          <cell r="B16511" t="str">
            <v>VÍNCULO                     : ENCARGOS COMPLEMENTARES REFERENCIAL</v>
          </cell>
        </row>
        <row r="16512">
          <cell r="A16512" t="str">
            <v>|</v>
          </cell>
          <cell r="B16512" t="str">
            <v>DATA DE PREÇO               : 01/05/2016</v>
          </cell>
        </row>
        <row r="16513">
          <cell r="A16513" t="str">
            <v>|</v>
          </cell>
          <cell r="B16513" t="str">
            <v>DATA DE RT                  : 13/06/2016</v>
          </cell>
        </row>
        <row r="16514">
          <cell r="A16514" t="str">
            <v>|</v>
          </cell>
          <cell r="B16514" t="str">
            <v>NÍVEL DE PREÇO              : MEDIANO</v>
          </cell>
        </row>
        <row r="16515">
          <cell r="A16515" t="str">
            <v>|</v>
          </cell>
          <cell r="B16515" t="str">
            <v>ENCARGOS                    : DESONERADO</v>
          </cell>
        </row>
        <row r="16516">
          <cell r="A16516" t="str">
            <v>|</v>
          </cell>
          <cell r="B16516" t="str">
            <v>CLASSES A SUPRIMIR          : NENHUMA</v>
          </cell>
        </row>
        <row r="16517">
          <cell r="A16517" t="str">
            <v>|</v>
          </cell>
        </row>
        <row r="16518">
          <cell r="A16518" t="str">
            <v>| LEGENDA</v>
          </cell>
          <cell r="B16518" t="e">
            <v>#NAME?</v>
          </cell>
        </row>
        <row r="16519">
          <cell r="A16519" t="str">
            <v>|   C  - C</v>
          </cell>
          <cell r="B16519" t="str">
            <v>OLETADO</v>
          </cell>
        </row>
        <row r="16520">
          <cell r="A16520" t="str">
            <v>|   AS - A</v>
          </cell>
          <cell r="B16520" t="str">
            <v>TRIBUÍDO SÃO PAULO</v>
          </cell>
        </row>
        <row r="16521">
          <cell r="A16521" t="str">
            <v>|   CR - C</v>
          </cell>
          <cell r="B16521" t="str">
            <v>OEFICIENTE DE REPRESENTATIVIDADE</v>
          </cell>
        </row>
        <row r="16522">
          <cell r="A16522" t="str">
            <v>+---------</v>
          </cell>
          <cell r="B16522" t="str">
            <v>----------------------------------------------------------------------------</v>
          </cell>
          <cell r="C16522" t="str">
            <v>-----</v>
          </cell>
          <cell r="D16522" t="str">
            <v>---</v>
          </cell>
          <cell r="E16522" t="str">
            <v>------------------</v>
          </cell>
        </row>
        <row r="16523">
          <cell r="A16523" t="str">
            <v>SINAPI - S</v>
          </cell>
          <cell r="B16523" t="str">
            <v>ISTEMA NACIONAL DE PESQUISA DE CUSTOS E ÍNDICES DA CONSTRUÇÃO CIVIL</v>
          </cell>
        </row>
        <row r="16524">
          <cell r="A16524" t="str">
            <v>PCI.817.01</v>
          </cell>
          <cell r="B16524" t="e">
            <v>#NAME?</v>
          </cell>
          <cell r="D16524" t="str">
            <v>EM</v>
          </cell>
          <cell r="E16524" t="str">
            <v>06/2016 AS 13:50:1</v>
          </cell>
        </row>
        <row r="16525">
          <cell r="D16525" t="str">
            <v>TA</v>
          </cell>
          <cell r="E16525" t="str">
            <v>TÉCNICA: 13/06/20</v>
          </cell>
        </row>
        <row r="16526">
          <cell r="A16526" t="str">
            <v>ENCARGOS S</v>
          </cell>
          <cell r="B16526" t="str">
            <v>OCIAIS DESONERADOS: 90,80%(HORA)   52,84%(MÊS)</v>
          </cell>
        </row>
        <row r="16527">
          <cell r="A16527" t="str">
            <v>ABRANGÊNCI</v>
          </cell>
          <cell r="B16527" t="str">
            <v>A : NACIONAL                                              LOCALIDADE  : BELO</v>
          </cell>
          <cell r="C16527" t="str">
            <v>HORI</v>
          </cell>
        </row>
        <row r="16528">
          <cell r="A16528" t="str">
            <v>REF.COLETA</v>
          </cell>
          <cell r="B16528" t="str">
            <v>: MEDIANO</v>
          </cell>
          <cell r="D16528" t="str">
            <v>TA</v>
          </cell>
          <cell r="E16528" t="str">
            <v>: 05/2016</v>
          </cell>
        </row>
        <row r="16529">
          <cell r="A16529" t="str">
            <v>CÓDIGO</v>
          </cell>
          <cell r="B16529" t="str">
            <v>|D E S C R I Ç Ã O                                                   |UN</v>
          </cell>
          <cell r="C16529" t="str">
            <v>IDADE</v>
          </cell>
          <cell r="D16529" t="str">
            <v>DE</v>
          </cell>
          <cell r="E16529" t="str">
            <v>|CUSTO TOTA</v>
          </cell>
        </row>
        <row r="16530">
          <cell r="A16530" t="str">
            <v>VÍNCULO...</v>
          </cell>
          <cell r="B16530" t="str">
            <v>..: ENCARGOS COMPLEMENTARES REFERENCIAL</v>
          </cell>
        </row>
        <row r="16531">
          <cell r="A16531" t="str">
            <v>SEDI</v>
          </cell>
          <cell r="B16531" t="str">
            <v>SERVICOS DIVERSOS</v>
          </cell>
        </row>
        <row r="16532">
          <cell r="A16532">
            <v>318</v>
          </cell>
          <cell r="B16532" t="str">
            <v>OUTROS</v>
          </cell>
        </row>
        <row r="16533">
          <cell r="A16533">
            <v>88236</v>
          </cell>
          <cell r="B16533" t="str">
            <v>FERRAMENTAS (ENCARGOS COMPLEMENTARES) - HORISTA</v>
          </cell>
          <cell r="C16533" t="str">
            <v>H</v>
          </cell>
          <cell r="D16533" t="str">
            <v>CR</v>
          </cell>
          <cell r="E16533">
            <v>0.44</v>
          </cell>
        </row>
        <row r="16534">
          <cell r="A16534">
            <v>88237</v>
          </cell>
          <cell r="B16534" t="str">
            <v>EPI (ENCARGOS COMPLEMENTARES) - HORISTA</v>
          </cell>
          <cell r="C16534" t="str">
            <v>H</v>
          </cell>
          <cell r="D16534" t="str">
            <v>CR</v>
          </cell>
          <cell r="E16534">
            <v>0.89</v>
          </cell>
        </row>
        <row r="16535">
          <cell r="A16535">
            <v>88238</v>
          </cell>
          <cell r="B16535" t="str">
            <v>AJUDANTE DE ARMADOR COM ENCARGOS COMPLEMENTARES</v>
          </cell>
          <cell r="C16535" t="str">
            <v>H</v>
          </cell>
          <cell r="D16535" t="str">
            <v>CR</v>
          </cell>
          <cell r="E16535">
            <v>12.67</v>
          </cell>
        </row>
        <row r="16536">
          <cell r="A16536">
            <v>88239</v>
          </cell>
          <cell r="B16536" t="str">
            <v>AJUDANTE DE CARPINTEIRO COM ENCARGOS COMPLEMENTARES</v>
          </cell>
          <cell r="C16536" t="str">
            <v>H</v>
          </cell>
          <cell r="D16536" t="str">
            <v>CR</v>
          </cell>
          <cell r="E16536">
            <v>12.67</v>
          </cell>
        </row>
        <row r="16537">
          <cell r="A16537">
            <v>88240</v>
          </cell>
          <cell r="B16537" t="str">
            <v>AJUDANTE DE ESTRUTURA METÁLICA COM ENCARGOS COMPLEMENTARES</v>
          </cell>
          <cell r="C16537" t="str">
            <v>H</v>
          </cell>
          <cell r="D16537" t="str">
            <v>CR</v>
          </cell>
          <cell r="E16537">
            <v>7.81</v>
          </cell>
        </row>
        <row r="16538">
          <cell r="A16538">
            <v>88241</v>
          </cell>
          <cell r="B16538" t="str">
            <v>AJUDANTE DE OPERAÇÃO EM GERAL COM ENCARGOS COMPLEMENTARES</v>
          </cell>
          <cell r="C16538" t="str">
            <v>H</v>
          </cell>
          <cell r="D16538" t="str">
            <v>CR</v>
          </cell>
          <cell r="E16538">
            <v>12.15</v>
          </cell>
        </row>
        <row r="16539">
          <cell r="A16539">
            <v>88242</v>
          </cell>
          <cell r="B16539" t="str">
            <v>AJUDANTE DE PEDREIRO COM ENCARGOS COMPLEMENTARES</v>
          </cell>
          <cell r="C16539" t="str">
            <v>H</v>
          </cell>
          <cell r="D16539" t="str">
            <v>CR</v>
          </cell>
          <cell r="E16539">
            <v>12.37</v>
          </cell>
        </row>
        <row r="16540">
          <cell r="A16540">
            <v>88243</v>
          </cell>
          <cell r="B16540" t="str">
            <v>AJUDANTE ESPECIALIZADO COM ENCARGOS COMPLEMENTARES</v>
          </cell>
          <cell r="C16540" t="str">
            <v>H</v>
          </cell>
          <cell r="D16540" t="str">
            <v>CR</v>
          </cell>
          <cell r="E16540">
            <v>12.15</v>
          </cell>
        </row>
        <row r="16541">
          <cell r="A16541">
            <v>88245</v>
          </cell>
          <cell r="B16541" t="str">
            <v>ARMADOR COM ENCARGOS COMPLEMENTARES</v>
          </cell>
          <cell r="C16541" t="str">
            <v>H</v>
          </cell>
          <cell r="D16541" t="str">
            <v>CR</v>
          </cell>
          <cell r="E16541">
            <v>15.86</v>
          </cell>
        </row>
        <row r="16542">
          <cell r="A16542">
            <v>88246</v>
          </cell>
          <cell r="B16542" t="str">
            <v>ASSENTADOR DE TUBOS COM ENCARGOS COMPLEMENTARES</v>
          </cell>
          <cell r="C16542" t="str">
            <v>H</v>
          </cell>
          <cell r="D16542" t="str">
            <v>CR</v>
          </cell>
          <cell r="E16542">
            <v>19.899999999999999</v>
          </cell>
        </row>
        <row r="16543">
          <cell r="A16543">
            <v>88247</v>
          </cell>
          <cell r="B16543" t="str">
            <v>AUXILIAR DE ELETRICISTA COM ENCARGOS COMPLEMENTARES</v>
          </cell>
          <cell r="C16543" t="str">
            <v>H</v>
          </cell>
          <cell r="D16543" t="str">
            <v>CR</v>
          </cell>
          <cell r="E16543">
            <v>12.69</v>
          </cell>
        </row>
        <row r="16544">
          <cell r="A16544">
            <v>88248</v>
          </cell>
          <cell r="B16544" t="str">
            <v>AUXILIAR DE ENCANADOR OU BOMBEIRO HIDRÁULICO COM ENCARGOS COMPLEMENTAR</v>
          </cell>
          <cell r="C16544" t="str">
            <v>H</v>
          </cell>
          <cell r="D16544" t="str">
            <v>CR</v>
          </cell>
          <cell r="E16544">
            <v>12.67</v>
          </cell>
        </row>
        <row r="16545">
          <cell r="A16545" t="str">
            <v>ES</v>
          </cell>
        </row>
        <row r="16546">
          <cell r="A16546">
            <v>88249</v>
          </cell>
          <cell r="B16546" t="str">
            <v>AUXILIAR DE LABORATÓRIO COM ENCARGOS COMPLEMENTARES</v>
          </cell>
          <cell r="C16546" t="str">
            <v>H</v>
          </cell>
          <cell r="D16546" t="str">
            <v>CR</v>
          </cell>
          <cell r="E16546">
            <v>12.9</v>
          </cell>
        </row>
        <row r="16547">
          <cell r="A16547">
            <v>88250</v>
          </cell>
          <cell r="B16547" t="str">
            <v>AUXILIAR DE MECÂNICO COM ENCARGOS COMPLEMENTARES</v>
          </cell>
          <cell r="C16547" t="str">
            <v>H</v>
          </cell>
          <cell r="D16547" t="str">
            <v>CR</v>
          </cell>
          <cell r="E16547">
            <v>10.5</v>
          </cell>
        </row>
        <row r="16548">
          <cell r="A16548">
            <v>88251</v>
          </cell>
          <cell r="B16548" t="str">
            <v>AUXILIAR DE SERRALHEIRO COM ENCARGOS COMPLEMENTARES</v>
          </cell>
          <cell r="C16548" t="str">
            <v>H</v>
          </cell>
          <cell r="D16548" t="str">
            <v>CR</v>
          </cell>
          <cell r="E16548">
            <v>12.15</v>
          </cell>
        </row>
        <row r="16549">
          <cell r="A16549">
            <v>88252</v>
          </cell>
          <cell r="B16549" t="str">
            <v>AUXILIAR DE SERVIÇOS GERAIS COM ENCARGOS COMPLEMENTARES</v>
          </cell>
          <cell r="C16549" t="str">
            <v>H</v>
          </cell>
          <cell r="D16549" t="str">
            <v>CR</v>
          </cell>
          <cell r="E16549">
            <v>11.72</v>
          </cell>
        </row>
        <row r="16550">
          <cell r="A16550">
            <v>88253</v>
          </cell>
          <cell r="B16550" t="str">
            <v>AUXILIAR DE TOPÓGRAFO COM ENCARGOS COMPLEMENTARES</v>
          </cell>
          <cell r="C16550" t="str">
            <v>H</v>
          </cell>
          <cell r="D16550" t="str">
            <v>CR</v>
          </cell>
          <cell r="E16550">
            <v>17.77</v>
          </cell>
        </row>
        <row r="16551">
          <cell r="A16551">
            <v>88255</v>
          </cell>
          <cell r="B16551" t="str">
            <v>AUXILIAR TÉCNICO DE ENGENHARIA COM ENCARGOS COMPLEMENTARES</v>
          </cell>
          <cell r="C16551" t="str">
            <v>H</v>
          </cell>
          <cell r="D16551" t="str">
            <v>CR</v>
          </cell>
          <cell r="E16551">
            <v>23.98</v>
          </cell>
        </row>
        <row r="16552">
          <cell r="A16552">
            <v>88256</v>
          </cell>
          <cell r="B16552" t="str">
            <v>AZULEJISTA OU LADRILHISTA COM ENCARGOS COMPLEMENTARES</v>
          </cell>
          <cell r="C16552" t="str">
            <v>H</v>
          </cell>
          <cell r="D16552" t="str">
            <v>CR</v>
          </cell>
          <cell r="E16552">
            <v>14.69</v>
          </cell>
        </row>
        <row r="16553">
          <cell r="A16553">
            <v>88257</v>
          </cell>
          <cell r="B16553" t="str">
            <v>BLASTER, DINAMITADOR OU CABO DE FOGO COM ENCARGOS COMPLEMENTARES</v>
          </cell>
          <cell r="C16553" t="str">
            <v>H</v>
          </cell>
          <cell r="D16553" t="str">
            <v>CR</v>
          </cell>
          <cell r="E16553">
            <v>17.59</v>
          </cell>
        </row>
        <row r="16554">
          <cell r="A16554">
            <v>88258</v>
          </cell>
          <cell r="B16554" t="str">
            <v>CADASTRISTA DE USUÁRIOS COM ENCARGOS COMPLEMENTARES</v>
          </cell>
          <cell r="C16554" t="str">
            <v>H</v>
          </cell>
          <cell r="D16554" t="str">
            <v>CR</v>
          </cell>
          <cell r="E16554">
            <v>22.54</v>
          </cell>
        </row>
        <row r="16555">
          <cell r="A16555">
            <v>88259</v>
          </cell>
          <cell r="B16555" t="str">
            <v>CALAFETADOR/CALAFATE COM ENCARGOS COMPLEMENTARES</v>
          </cell>
          <cell r="C16555" t="str">
            <v>H</v>
          </cell>
          <cell r="D16555" t="str">
            <v>CR</v>
          </cell>
          <cell r="E16555">
            <v>15.05</v>
          </cell>
        </row>
        <row r="16556">
          <cell r="A16556">
            <v>88260</v>
          </cell>
          <cell r="B16556" t="str">
            <v>CALCETEIRO COM ENCARGOS COMPLEMENTARES</v>
          </cell>
          <cell r="C16556" t="str">
            <v>H</v>
          </cell>
          <cell r="D16556" t="str">
            <v>CR</v>
          </cell>
          <cell r="E16556">
            <v>14.84</v>
          </cell>
        </row>
        <row r="16557">
          <cell r="A16557">
            <v>88261</v>
          </cell>
          <cell r="B16557" t="str">
            <v>CARPINTEIRO DE ESQUADRIA COM ENCARGOS COMPLEMENTARES</v>
          </cell>
          <cell r="C16557" t="str">
            <v>H</v>
          </cell>
          <cell r="D16557" t="str">
            <v>CR</v>
          </cell>
          <cell r="E16557">
            <v>15.67</v>
          </cell>
        </row>
        <row r="16558">
          <cell r="A16558">
            <v>88262</v>
          </cell>
          <cell r="B16558" t="str">
            <v>CARPINTEIRO DE FORMAS COM ENCARGOS COMPLEMENTARES</v>
          </cell>
          <cell r="C16558" t="str">
            <v>H</v>
          </cell>
          <cell r="D16558" t="str">
            <v>CR</v>
          </cell>
          <cell r="E16558">
            <v>15.86</v>
          </cell>
        </row>
        <row r="16559">
          <cell r="A16559" t="str">
            <v>SINAPI - S</v>
          </cell>
          <cell r="B16559" t="str">
            <v>ISTEMA NACIONAL DE PESQUISA DE CUSTOS E ÍNDICES DA CONSTRUÇÃO CIVIL</v>
          </cell>
        </row>
        <row r="16560">
          <cell r="A16560" t="str">
            <v>PCI.817.01</v>
          </cell>
          <cell r="B16560" t="e">
            <v>#NAME?</v>
          </cell>
          <cell r="D16560" t="str">
            <v>EM</v>
          </cell>
          <cell r="E16560" t="str">
            <v>06/2016 AS 13:50:1</v>
          </cell>
        </row>
        <row r="16561">
          <cell r="D16561" t="str">
            <v>TA</v>
          </cell>
          <cell r="E16561" t="str">
            <v>TÉCNICA: 13/06/20</v>
          </cell>
        </row>
        <row r="16562">
          <cell r="A16562" t="str">
            <v>ENCARGOS S</v>
          </cell>
          <cell r="B16562" t="str">
            <v>OCIAIS DESONERADOS: 90,80%(HORA)   52,84%(MÊS)</v>
          </cell>
        </row>
        <row r="16563">
          <cell r="A16563" t="str">
            <v>ABRANGÊNCI</v>
          </cell>
          <cell r="B16563" t="str">
            <v>A : NACIONAL                                              LOCALIDADE  : BELO</v>
          </cell>
          <cell r="C16563" t="str">
            <v>HORI</v>
          </cell>
        </row>
        <row r="16564">
          <cell r="A16564" t="str">
            <v>REF.COLETA</v>
          </cell>
          <cell r="B16564" t="str">
            <v>: MEDIANO</v>
          </cell>
          <cell r="D16564" t="str">
            <v>TA</v>
          </cell>
          <cell r="E16564" t="str">
            <v>: 05/2016</v>
          </cell>
        </row>
        <row r="16565">
          <cell r="A16565" t="str">
            <v>CÓDIGO</v>
          </cell>
          <cell r="B16565" t="str">
            <v>|D E S C R I Ç Ã O                                                   |UN</v>
          </cell>
          <cell r="C16565" t="str">
            <v>IDADE</v>
          </cell>
          <cell r="D16565" t="str">
            <v>DE</v>
          </cell>
          <cell r="E16565" t="str">
            <v>|CUSTO TOTA</v>
          </cell>
        </row>
        <row r="16566">
          <cell r="A16566" t="str">
            <v>VÍNCULO...</v>
          </cell>
          <cell r="B16566" t="str">
            <v>..: ENCARGOS COMPLEMENTARES REFERENCIAL</v>
          </cell>
        </row>
        <row r="16567">
          <cell r="A16567">
            <v>88263</v>
          </cell>
          <cell r="B16567" t="str">
            <v>CAVOUQUEIRO OU OPERADOR PERFURATRIZ/ROMPEDOR COM ENCARGOS COMPLEMENTAR</v>
          </cell>
          <cell r="C16567" t="str">
            <v>H</v>
          </cell>
          <cell r="D16567" t="str">
            <v>CR</v>
          </cell>
          <cell r="E16567">
            <v>11.01</v>
          </cell>
        </row>
        <row r="16568">
          <cell r="A16568" t="str">
            <v>ES</v>
          </cell>
        </row>
        <row r="16569">
          <cell r="A16569">
            <v>88264</v>
          </cell>
          <cell r="B16569" t="str">
            <v>ELETRICISTA COM ENCARGOS COMPLEMENTARES</v>
          </cell>
          <cell r="C16569" t="str">
            <v>H</v>
          </cell>
          <cell r="D16569" t="str">
            <v>CR</v>
          </cell>
          <cell r="E16569">
            <v>15.86</v>
          </cell>
        </row>
        <row r="16570">
          <cell r="A16570">
            <v>88265</v>
          </cell>
          <cell r="B16570" t="str">
            <v>ELETRICISTA INDUSTRIAL COM ENCARGOS COMPLEMENTARES</v>
          </cell>
          <cell r="C16570" t="str">
            <v>H</v>
          </cell>
          <cell r="D16570" t="str">
            <v>CR</v>
          </cell>
          <cell r="E16570">
            <v>19.55</v>
          </cell>
        </row>
        <row r="16571">
          <cell r="A16571">
            <v>88266</v>
          </cell>
          <cell r="B16571" t="str">
            <v>ELETROTÉCNICO COM ENCARGOS COMPLEMENTARES</v>
          </cell>
          <cell r="C16571" t="str">
            <v>H</v>
          </cell>
          <cell r="D16571" t="str">
            <v>CR</v>
          </cell>
          <cell r="E16571">
            <v>22.71</v>
          </cell>
        </row>
        <row r="16572">
          <cell r="A16572">
            <v>88267</v>
          </cell>
          <cell r="B16572" t="str">
            <v>ENCANADOR OU BOMBEIRO HIDRÁULICO COM ENCARGOS COMPLEMENTARES</v>
          </cell>
          <cell r="C16572" t="str">
            <v>H</v>
          </cell>
          <cell r="D16572" t="str">
            <v>CR</v>
          </cell>
          <cell r="E16572">
            <v>15.86</v>
          </cell>
        </row>
        <row r="16573">
          <cell r="A16573">
            <v>88268</v>
          </cell>
          <cell r="B16573" t="str">
            <v>ESTUCADOR COM ENCARGOS COMPLEMENTARES</v>
          </cell>
          <cell r="C16573" t="str">
            <v>H</v>
          </cell>
          <cell r="D16573" t="str">
            <v>CR</v>
          </cell>
          <cell r="E16573">
            <v>14.35</v>
          </cell>
        </row>
        <row r="16574">
          <cell r="A16574">
            <v>88269</v>
          </cell>
          <cell r="B16574" t="str">
            <v>GESSEIRO COM ENCARGOS COMPLEMENTARES</v>
          </cell>
          <cell r="C16574" t="str">
            <v>H</v>
          </cell>
          <cell r="D16574" t="str">
            <v>CR</v>
          </cell>
          <cell r="E16574">
            <v>14.35</v>
          </cell>
        </row>
        <row r="16575">
          <cell r="A16575">
            <v>88270</v>
          </cell>
          <cell r="B16575" t="str">
            <v>IMPERMEABILIZADOR COM ENCARGOS COMPLEMENTARES</v>
          </cell>
          <cell r="C16575" t="str">
            <v>H</v>
          </cell>
          <cell r="D16575" t="str">
            <v>CR</v>
          </cell>
          <cell r="E16575">
            <v>16.52</v>
          </cell>
        </row>
        <row r="16576">
          <cell r="A16576">
            <v>88272</v>
          </cell>
          <cell r="B16576" t="str">
            <v>MACARIQUEIRO COM ENCARGOS COMPLEMENTARES</v>
          </cell>
          <cell r="C16576" t="str">
            <v>H</v>
          </cell>
          <cell r="D16576" t="str">
            <v>CR</v>
          </cell>
          <cell r="E16576">
            <v>17.100000000000001</v>
          </cell>
        </row>
        <row r="16577">
          <cell r="A16577">
            <v>88273</v>
          </cell>
          <cell r="B16577" t="str">
            <v>MARCENEIRO COM ENCARGOS COMPLEMENTARES</v>
          </cell>
          <cell r="C16577" t="str">
            <v>H</v>
          </cell>
          <cell r="D16577" t="str">
            <v>CR</v>
          </cell>
          <cell r="E16577">
            <v>14.56</v>
          </cell>
        </row>
        <row r="16578">
          <cell r="A16578">
            <v>88274</v>
          </cell>
          <cell r="B16578" t="str">
            <v>MARMORISTA/GRANITEIRO COM ENCARGOS COMPLEMENTARES</v>
          </cell>
          <cell r="C16578" t="str">
            <v>H</v>
          </cell>
          <cell r="D16578" t="str">
            <v>CR</v>
          </cell>
          <cell r="E16578">
            <v>15.11</v>
          </cell>
        </row>
        <row r="16579">
          <cell r="A16579">
            <v>88275</v>
          </cell>
          <cell r="B16579" t="str">
            <v>MECÃNICO DE EQUIPAMENTOS PESADOS COM ENCARGOS COMPLEMENTARES</v>
          </cell>
          <cell r="C16579" t="str">
            <v>H</v>
          </cell>
          <cell r="D16579" t="str">
            <v>CR</v>
          </cell>
          <cell r="E16579">
            <v>17.100000000000001</v>
          </cell>
        </row>
        <row r="16580">
          <cell r="A16580">
            <v>88276</v>
          </cell>
          <cell r="B16580" t="str">
            <v>MONTADOR COM ENCARGOS COMPLEMENTARES</v>
          </cell>
          <cell r="C16580" t="str">
            <v>H</v>
          </cell>
          <cell r="D16580" t="str">
            <v>CR</v>
          </cell>
          <cell r="E16580">
            <v>19.899999999999999</v>
          </cell>
        </row>
        <row r="16581">
          <cell r="A16581">
            <v>88277</v>
          </cell>
          <cell r="B16581" t="str">
            <v>MONTADOR (TUBO AÇO/EQUIPAMENTOS) COM ENCARGOS COMPLEMENTARES</v>
          </cell>
          <cell r="C16581" t="str">
            <v>H</v>
          </cell>
          <cell r="D16581" t="str">
            <v>CR</v>
          </cell>
          <cell r="E16581">
            <v>19.899999999999999</v>
          </cell>
        </row>
        <row r="16582">
          <cell r="A16582">
            <v>88278</v>
          </cell>
          <cell r="B16582" t="str">
            <v>MONTADOR DE ESTRUTURA METÁLICA COM ENCARGOS COMPLEMENTARES</v>
          </cell>
          <cell r="C16582" t="str">
            <v>H</v>
          </cell>
          <cell r="D16582" t="str">
            <v>CR</v>
          </cell>
          <cell r="E16582">
            <v>10.57</v>
          </cell>
        </row>
        <row r="16583">
          <cell r="A16583">
            <v>88279</v>
          </cell>
          <cell r="B16583" t="str">
            <v>MONTADOR ELETROMECÃNICO COM ENCARGOS COMPLEMENTARES</v>
          </cell>
          <cell r="C16583" t="str">
            <v>H</v>
          </cell>
          <cell r="D16583" t="str">
            <v>CR</v>
          </cell>
          <cell r="E16583">
            <v>20.53</v>
          </cell>
        </row>
        <row r="16584">
          <cell r="A16584">
            <v>88281</v>
          </cell>
          <cell r="B16584" t="str">
            <v>MOTORISTA DE BASCULANTE COM ENCARGOS COMPLEMENTARES</v>
          </cell>
          <cell r="C16584" t="str">
            <v>H</v>
          </cell>
          <cell r="D16584" t="str">
            <v>CR</v>
          </cell>
          <cell r="E16584">
            <v>12.55</v>
          </cell>
        </row>
        <row r="16585">
          <cell r="A16585">
            <v>88282</v>
          </cell>
          <cell r="B16585" t="str">
            <v>MOTORISTA DE CAMINHÃO COM ENCARGOS COMPLEMENTARES</v>
          </cell>
          <cell r="C16585" t="str">
            <v>H</v>
          </cell>
          <cell r="D16585" t="str">
            <v>CR</v>
          </cell>
          <cell r="E16585">
            <v>12.55</v>
          </cell>
        </row>
        <row r="16586">
          <cell r="A16586">
            <v>88283</v>
          </cell>
          <cell r="B16586" t="str">
            <v>MOTORISTA DE CAMINHÃO E CARRETA COM ENCARGOS COMPLEMENTARES</v>
          </cell>
          <cell r="C16586" t="str">
            <v>H</v>
          </cell>
          <cell r="D16586" t="str">
            <v>CR</v>
          </cell>
          <cell r="E16586">
            <v>12.56</v>
          </cell>
        </row>
        <row r="16587">
          <cell r="A16587">
            <v>88284</v>
          </cell>
          <cell r="B16587" t="str">
            <v>MOTORISTA DE VEIÍCULO LEVE COM ENCARGOS COMPLEMENTARES</v>
          </cell>
          <cell r="C16587" t="str">
            <v>H</v>
          </cell>
          <cell r="D16587" t="str">
            <v>CR</v>
          </cell>
          <cell r="E16587">
            <v>11.73</v>
          </cell>
        </row>
        <row r="16588">
          <cell r="A16588">
            <v>88285</v>
          </cell>
          <cell r="B16588" t="str">
            <v>MOTORISTA DE VEÍCULO PESADO COM ENCARGOS COMPLEMENTARES</v>
          </cell>
          <cell r="C16588" t="str">
            <v>H</v>
          </cell>
          <cell r="D16588" t="str">
            <v>CR</v>
          </cell>
          <cell r="E16588">
            <v>12.56</v>
          </cell>
        </row>
        <row r="16589">
          <cell r="A16589">
            <v>88286</v>
          </cell>
          <cell r="B16589" t="str">
            <v>MOTORISTA OPERADOR DE MUNCK COM ENCARGOS COMPLEMENTARES</v>
          </cell>
          <cell r="C16589" t="str">
            <v>H</v>
          </cell>
          <cell r="D16589" t="str">
            <v>CR</v>
          </cell>
          <cell r="E16589">
            <v>13.59</v>
          </cell>
        </row>
        <row r="16590">
          <cell r="A16590">
            <v>88288</v>
          </cell>
          <cell r="B16590" t="str">
            <v>NIVELADOR COM ENCARGOS COMPLEMENTARES</v>
          </cell>
          <cell r="C16590" t="str">
            <v>H</v>
          </cell>
          <cell r="D16590" t="str">
            <v>CR</v>
          </cell>
          <cell r="E16590">
            <v>18.96</v>
          </cell>
        </row>
        <row r="16591">
          <cell r="A16591">
            <v>88290</v>
          </cell>
          <cell r="B16591" t="str">
            <v>OPERADOR DE ACABADORA COM ENCARGOS COMPLEMENTARES</v>
          </cell>
          <cell r="C16591" t="str">
            <v>H</v>
          </cell>
          <cell r="D16591" t="str">
            <v>CR</v>
          </cell>
          <cell r="E16591">
            <v>13.44</v>
          </cell>
        </row>
        <row r="16592">
          <cell r="A16592">
            <v>88291</v>
          </cell>
          <cell r="B16592" t="str">
            <v>OPERADOR DE BETONEIRA (CAMINHÃO) COM ENCARGOS COMPLEMENTARES</v>
          </cell>
          <cell r="C16592" t="str">
            <v>H</v>
          </cell>
          <cell r="D16592" t="str">
            <v>CR</v>
          </cell>
          <cell r="E16592">
            <v>14.07</v>
          </cell>
        </row>
        <row r="16593">
          <cell r="A16593">
            <v>88292</v>
          </cell>
          <cell r="B16593" t="str">
            <v>OPERADOR DE COMPRESSOR OU COMPRESSORISTA COM ENCARGOS COMPLEMENTARES</v>
          </cell>
          <cell r="C16593" t="str">
            <v>H</v>
          </cell>
          <cell r="D16593" t="str">
            <v>CR</v>
          </cell>
          <cell r="E16593">
            <v>10.24</v>
          </cell>
        </row>
        <row r="16594">
          <cell r="A16594">
            <v>88293</v>
          </cell>
          <cell r="B16594" t="str">
            <v>OPERADOR DE DEMARCADORA DE FAIXAS COM ENCARGOS COMPLEMENTARES</v>
          </cell>
          <cell r="C16594" t="str">
            <v>H</v>
          </cell>
          <cell r="D16594" t="str">
            <v>CR</v>
          </cell>
          <cell r="E16594">
            <v>14.49</v>
          </cell>
        </row>
        <row r="16595">
          <cell r="A16595" t="str">
            <v>SINAPI - S</v>
          </cell>
          <cell r="B16595" t="str">
            <v>ISTEMA NACIONAL DE PESQUISA DE CUSTOS E ÍNDICES DA CONSTRUÇÃO CIVIL</v>
          </cell>
        </row>
        <row r="16596">
          <cell r="A16596" t="str">
            <v>PCI.817.01</v>
          </cell>
          <cell r="B16596" t="e">
            <v>#NAME?</v>
          </cell>
          <cell r="D16596" t="str">
            <v>EM</v>
          </cell>
          <cell r="E16596" t="str">
            <v>06/2016 AS 13:50:1</v>
          </cell>
        </row>
        <row r="16597">
          <cell r="D16597" t="str">
            <v>TA</v>
          </cell>
          <cell r="E16597" t="str">
            <v>TÉCNICA: 13/06/20</v>
          </cell>
        </row>
        <row r="16598">
          <cell r="A16598" t="str">
            <v>ENCARGOS S</v>
          </cell>
          <cell r="B16598" t="str">
            <v>OCIAIS DESONERADOS: 90,80%(HORA)   52,84%(MÊS)</v>
          </cell>
        </row>
        <row r="16599">
          <cell r="A16599" t="str">
            <v>ABRANGÊNCI</v>
          </cell>
          <cell r="B16599" t="str">
            <v>A : NACIONAL                                              LOCALIDADE  : BELO</v>
          </cell>
          <cell r="C16599" t="str">
            <v>HORI</v>
          </cell>
        </row>
        <row r="16600">
          <cell r="A16600" t="str">
            <v>REF.COLETA</v>
          </cell>
          <cell r="B16600" t="str">
            <v>: MEDIANO</v>
          </cell>
          <cell r="D16600" t="str">
            <v>TA</v>
          </cell>
          <cell r="E16600" t="str">
            <v>: 05/2016</v>
          </cell>
        </row>
        <row r="16601">
          <cell r="A16601" t="str">
            <v>CÓDIGO</v>
          </cell>
          <cell r="B16601" t="str">
            <v>|D E S C R I Ç Ã O                                                   |UN</v>
          </cell>
          <cell r="C16601" t="str">
            <v>IDADE</v>
          </cell>
          <cell r="D16601" t="str">
            <v>DE</v>
          </cell>
          <cell r="E16601" t="str">
            <v>|CUSTO TOTA</v>
          </cell>
        </row>
        <row r="16602">
          <cell r="A16602" t="str">
            <v>VÍNCULO...</v>
          </cell>
          <cell r="B16602" t="str">
            <v>..: ENCARGOS COMPLEMENTARES REFERENCIAL</v>
          </cell>
        </row>
        <row r="16603">
          <cell r="A16603">
            <v>88294</v>
          </cell>
          <cell r="B16603" t="str">
            <v>OPERADOR DE ESCAVADEIRA COM ENCARGOS COMPLEMENTARES</v>
          </cell>
          <cell r="C16603" t="str">
            <v>H</v>
          </cell>
          <cell r="D16603" t="str">
            <v>CR</v>
          </cell>
          <cell r="E16603">
            <v>15.41</v>
          </cell>
        </row>
        <row r="16604">
          <cell r="A16604">
            <v>88295</v>
          </cell>
          <cell r="B16604" t="str">
            <v>OPERADOR DE GUINCHO COM ENCARGOS COMPLEMENTARES</v>
          </cell>
          <cell r="C16604" t="str">
            <v>H</v>
          </cell>
          <cell r="D16604" t="str">
            <v>CR</v>
          </cell>
          <cell r="E16604">
            <v>9.66</v>
          </cell>
        </row>
        <row r="16605">
          <cell r="A16605">
            <v>88296</v>
          </cell>
          <cell r="B16605" t="str">
            <v>OPERADOR DE GUINDASTE COM ENCARGOS COMPLEMENTARES</v>
          </cell>
          <cell r="C16605" t="str">
            <v>H</v>
          </cell>
          <cell r="D16605" t="str">
            <v>CR</v>
          </cell>
          <cell r="E16605">
            <v>17.440000000000001</v>
          </cell>
        </row>
        <row r="16606">
          <cell r="A16606">
            <v>88297</v>
          </cell>
          <cell r="B16606" t="str">
            <v>OPERADOR DE MÁQUINAS E EQUIPAMENTOS COM ENCARGOS COMPLEMENTARES</v>
          </cell>
          <cell r="C16606" t="str">
            <v>H</v>
          </cell>
          <cell r="D16606" t="str">
            <v>CR</v>
          </cell>
          <cell r="E16606">
            <v>13.34</v>
          </cell>
        </row>
        <row r="16607">
          <cell r="A16607">
            <v>88298</v>
          </cell>
          <cell r="B16607" t="str">
            <v>OPERADOR DE MARTELETE OU MARTELETEIRO COM ENCARGOS COMPLEMENTARES</v>
          </cell>
          <cell r="C16607" t="str">
            <v>H</v>
          </cell>
          <cell r="D16607" t="str">
            <v>CR</v>
          </cell>
          <cell r="E16607">
            <v>9.6999999999999993</v>
          </cell>
        </row>
        <row r="16608">
          <cell r="A16608">
            <v>88299</v>
          </cell>
          <cell r="B16608" t="str">
            <v>OPERADOR DE MOTO-ESCREIPER COM ENCARGOS COMPLEMENTARES</v>
          </cell>
          <cell r="C16608" t="str">
            <v>H</v>
          </cell>
          <cell r="D16608" t="str">
            <v>CR</v>
          </cell>
          <cell r="E16608">
            <v>19.420000000000002</v>
          </cell>
        </row>
        <row r="16609">
          <cell r="A16609">
            <v>88300</v>
          </cell>
          <cell r="B16609" t="str">
            <v>OPERADOR DE MOTONIVELADORA COM ENCARGOS COMPLEMENTARES</v>
          </cell>
          <cell r="C16609" t="str">
            <v>H</v>
          </cell>
          <cell r="D16609" t="str">
            <v>CR</v>
          </cell>
          <cell r="E16609">
            <v>19.420000000000002</v>
          </cell>
        </row>
        <row r="16610">
          <cell r="A16610">
            <v>88301</v>
          </cell>
          <cell r="B16610" t="str">
            <v>OPERADOR DE PÁ CARREGADEIRA COM ENCARGOS COMPLEMENTARES</v>
          </cell>
          <cell r="C16610" t="str">
            <v>H</v>
          </cell>
          <cell r="D16610" t="str">
            <v>CR</v>
          </cell>
          <cell r="E16610">
            <v>14.63</v>
          </cell>
        </row>
        <row r="16611">
          <cell r="A16611">
            <v>88302</v>
          </cell>
          <cell r="B16611" t="str">
            <v>OPERADOR DE PAVIMENTADORA COM ENCARGOS COMPLEMENTARES</v>
          </cell>
          <cell r="C16611" t="str">
            <v>H</v>
          </cell>
          <cell r="D16611" t="str">
            <v>CR</v>
          </cell>
          <cell r="E16611">
            <v>14.49</v>
          </cell>
        </row>
        <row r="16612">
          <cell r="A16612">
            <v>88303</v>
          </cell>
          <cell r="B16612" t="str">
            <v>OPERADOR DE ROLO COMPACTADOR COM ENCARGOS COMPLEMENTARES</v>
          </cell>
          <cell r="C16612" t="str">
            <v>H</v>
          </cell>
          <cell r="D16612" t="str">
            <v>CR</v>
          </cell>
          <cell r="E16612">
            <v>12.97</v>
          </cell>
        </row>
        <row r="16613">
          <cell r="A16613">
            <v>88304</v>
          </cell>
          <cell r="B16613" t="str">
            <v>OPERADOR DE USINA DE ASFALTO, DE SOLOS OU DE CONCRETO COM ENCARGOS COM</v>
          </cell>
          <cell r="C16613" t="str">
            <v>H</v>
          </cell>
          <cell r="D16613" t="str">
            <v>CR</v>
          </cell>
          <cell r="E16613">
            <v>13.44</v>
          </cell>
        </row>
        <row r="16614">
          <cell r="A16614" t="str">
            <v>PLEMENTARE</v>
          </cell>
          <cell r="B16614" t="str">
            <v>S</v>
          </cell>
        </row>
        <row r="16615">
          <cell r="A16615">
            <v>88306</v>
          </cell>
          <cell r="B16615" t="str">
            <v>OPERADOR JATO DE AREIA OU JATISTA COM ENCARGOS COMPLEMENTARES</v>
          </cell>
          <cell r="C16615" t="str">
            <v>H</v>
          </cell>
          <cell r="D16615" t="str">
            <v>CR</v>
          </cell>
          <cell r="E16615">
            <v>10.18</v>
          </cell>
        </row>
        <row r="16616">
          <cell r="A16616">
            <v>88307</v>
          </cell>
          <cell r="B16616" t="str">
            <v>OPERADOR PARA BATE ESTACAS COM ENCARGOS COMPLEMENTARES</v>
          </cell>
          <cell r="C16616" t="str">
            <v>H</v>
          </cell>
          <cell r="D16616" t="str">
            <v>CR</v>
          </cell>
          <cell r="E16616">
            <v>11.56</v>
          </cell>
        </row>
        <row r="16617">
          <cell r="A16617">
            <v>88308</v>
          </cell>
          <cell r="B16617" t="str">
            <v>PASTILHEIRO COM ENCARGOS COMPLEMENTARES</v>
          </cell>
          <cell r="C16617" t="str">
            <v>H</v>
          </cell>
          <cell r="D16617" t="str">
            <v>CR</v>
          </cell>
          <cell r="E16617">
            <v>18.510000000000002</v>
          </cell>
        </row>
        <row r="16618">
          <cell r="A16618">
            <v>88309</v>
          </cell>
          <cell r="B16618" t="str">
            <v>PEDREIRO COM ENCARGOS COMPLEMENTARES</v>
          </cell>
          <cell r="C16618" t="str">
            <v>H</v>
          </cell>
          <cell r="D16618" t="str">
            <v>CR</v>
          </cell>
          <cell r="E16618">
            <v>15.86</v>
          </cell>
        </row>
        <row r="16619">
          <cell r="A16619">
            <v>88310</v>
          </cell>
          <cell r="B16619" t="str">
            <v>PINTOR COM ENCARGOS COMPLEMENTARES</v>
          </cell>
          <cell r="C16619" t="str">
            <v>H</v>
          </cell>
          <cell r="D16619" t="str">
            <v>CR</v>
          </cell>
          <cell r="E16619">
            <v>15.86</v>
          </cell>
        </row>
        <row r="16620">
          <cell r="A16620">
            <v>88311</v>
          </cell>
          <cell r="B16620" t="str">
            <v>PINTOR DE LETREIROS COM ENCARGOS COMPLEMENTARES</v>
          </cell>
          <cell r="C16620" t="str">
            <v>H</v>
          </cell>
          <cell r="D16620" t="str">
            <v>CR</v>
          </cell>
          <cell r="E16620">
            <v>16.59</v>
          </cell>
        </row>
        <row r="16621">
          <cell r="A16621">
            <v>88312</v>
          </cell>
          <cell r="B16621" t="str">
            <v>PINTOR PARA TINTA EPÓXI COM ENCARGOS COMPLEMENTARES</v>
          </cell>
          <cell r="C16621" t="str">
            <v>H</v>
          </cell>
          <cell r="D16621" t="str">
            <v>CR</v>
          </cell>
          <cell r="E16621">
            <v>18.3</v>
          </cell>
        </row>
        <row r="16622">
          <cell r="A16622">
            <v>88313</v>
          </cell>
          <cell r="B16622" t="str">
            <v>POCEIRO COM ENCARGOS COMPLEMENTARES</v>
          </cell>
          <cell r="C16622" t="str">
            <v>H</v>
          </cell>
          <cell r="D16622" t="str">
            <v>CR</v>
          </cell>
          <cell r="E16622">
            <v>16.7</v>
          </cell>
        </row>
        <row r="16623">
          <cell r="A16623">
            <v>88314</v>
          </cell>
          <cell r="B16623" t="str">
            <v>RASTELEIRO COM ENCARGOS COMPLEMENTARES</v>
          </cell>
          <cell r="C16623" t="str">
            <v>H</v>
          </cell>
          <cell r="D16623" t="str">
            <v>CR</v>
          </cell>
          <cell r="E16623">
            <v>8.1300000000000008</v>
          </cell>
        </row>
        <row r="16624">
          <cell r="A16624">
            <v>88315</v>
          </cell>
          <cell r="B16624" t="str">
            <v>SERRALHEIRO COM ENCARGOS COMPLEMENTARES</v>
          </cell>
          <cell r="C16624" t="str">
            <v>H</v>
          </cell>
          <cell r="D16624" t="str">
            <v>CR</v>
          </cell>
          <cell r="E16624">
            <v>15.15</v>
          </cell>
        </row>
        <row r="16625">
          <cell r="A16625">
            <v>88316</v>
          </cell>
          <cell r="B16625" t="str">
            <v>SERVENTE COM ENCARGOS COMPLEMENTARES</v>
          </cell>
          <cell r="C16625" t="str">
            <v>H</v>
          </cell>
          <cell r="D16625" t="str">
            <v>CR</v>
          </cell>
          <cell r="E16625">
            <v>11.41</v>
          </cell>
        </row>
        <row r="16626">
          <cell r="A16626">
            <v>88317</v>
          </cell>
          <cell r="B16626" t="str">
            <v>SOLDADOR COM ENCARGOS COMPLEMENTARES</v>
          </cell>
          <cell r="C16626" t="str">
            <v>H</v>
          </cell>
          <cell r="D16626" t="str">
            <v>CR</v>
          </cell>
          <cell r="E16626">
            <v>16.79</v>
          </cell>
        </row>
        <row r="16627">
          <cell r="A16627">
            <v>88318</v>
          </cell>
          <cell r="B16627" t="str">
            <v>SOLDADOR A (PARA SOLDA A SER TESTADA COM RAIOS "X") COM ENCARGOS COMPL</v>
          </cell>
          <cell r="C16627" t="str">
            <v>H</v>
          </cell>
          <cell r="D16627" t="str">
            <v>CR</v>
          </cell>
          <cell r="E16627">
            <v>18.059999999999999</v>
          </cell>
        </row>
        <row r="16628">
          <cell r="A16628" t="str">
            <v>EMENTARES</v>
          </cell>
        </row>
        <row r="16629">
          <cell r="A16629">
            <v>88319</v>
          </cell>
          <cell r="B16629" t="str">
            <v>SONDADOR COM ENCARGOS COMPLEMENTARES</v>
          </cell>
          <cell r="C16629" t="str">
            <v>H</v>
          </cell>
          <cell r="D16629" t="str">
            <v>CR</v>
          </cell>
          <cell r="E16629">
            <v>19.22</v>
          </cell>
        </row>
        <row r="16630">
          <cell r="A16630">
            <v>88320</v>
          </cell>
          <cell r="B16630" t="str">
            <v>TAQUEADOR OU TAQUEIRO COM ENCARGOS COMPLEMENTARES</v>
          </cell>
          <cell r="C16630" t="str">
            <v>H</v>
          </cell>
          <cell r="D16630" t="str">
            <v>CR</v>
          </cell>
          <cell r="E16630">
            <v>13.56</v>
          </cell>
        </row>
        <row r="16631">
          <cell r="A16631" t="str">
            <v>SINAPI - S</v>
          </cell>
          <cell r="B16631" t="str">
            <v>ISTEMA NACIONAL DE PESQUISA DE CUSTOS E ÍNDICES DA CONSTRUÇÃO CIVIL</v>
          </cell>
        </row>
        <row r="16632">
          <cell r="A16632" t="str">
            <v>PCI.817.01</v>
          </cell>
          <cell r="B16632" t="e">
            <v>#NAME?</v>
          </cell>
          <cell r="D16632" t="str">
            <v>EM</v>
          </cell>
          <cell r="E16632" t="str">
            <v>06/2016 AS 13:50:1</v>
          </cell>
        </row>
        <row r="16633">
          <cell r="D16633" t="str">
            <v>TA</v>
          </cell>
          <cell r="E16633" t="str">
            <v>TÉCNICA: 13/06/20</v>
          </cell>
        </row>
        <row r="16634">
          <cell r="A16634" t="str">
            <v>ENCARGOS S</v>
          </cell>
          <cell r="B16634" t="str">
            <v>OCIAIS DESONERADOS: 90,80%(HORA)   52,84%(MÊS)</v>
          </cell>
        </row>
        <row r="16635">
          <cell r="A16635" t="str">
            <v>ABRANGÊNCI</v>
          </cell>
          <cell r="B16635" t="str">
            <v>A : NACIONAL                                              LOCALIDADE  : BELO</v>
          </cell>
          <cell r="C16635" t="str">
            <v>HORI</v>
          </cell>
        </row>
        <row r="16636">
          <cell r="A16636" t="str">
            <v>REF.COLETA</v>
          </cell>
          <cell r="B16636" t="str">
            <v>: MEDIANO</v>
          </cell>
          <cell r="D16636" t="str">
            <v>TA</v>
          </cell>
          <cell r="E16636" t="str">
            <v>: 05/2016</v>
          </cell>
        </row>
        <row r="16637">
          <cell r="A16637" t="str">
            <v>CÓDIGO</v>
          </cell>
          <cell r="B16637" t="str">
            <v>|D E S C R I Ç Ã O                                                   |UN</v>
          </cell>
          <cell r="C16637" t="str">
            <v>IDADE</v>
          </cell>
          <cell r="D16637" t="str">
            <v>DE</v>
          </cell>
          <cell r="E16637" t="str">
            <v>|CUSTO TOTA</v>
          </cell>
        </row>
        <row r="16638">
          <cell r="A16638" t="str">
            <v>VÍNCULO...</v>
          </cell>
          <cell r="B16638" t="str">
            <v>..: ENCARGOS COMPLEMENTARES REFERENCIAL</v>
          </cell>
        </row>
        <row r="16639">
          <cell r="A16639">
            <v>88321</v>
          </cell>
          <cell r="B16639" t="str">
            <v>TÉCNICO DE LABORATÓRIO COM ENCARGOS COMPLEMENTARES</v>
          </cell>
          <cell r="C16639" t="str">
            <v>H</v>
          </cell>
          <cell r="D16639" t="str">
            <v>CR</v>
          </cell>
          <cell r="E16639">
            <v>24.11</v>
          </cell>
        </row>
        <row r="16640">
          <cell r="A16640">
            <v>88322</v>
          </cell>
          <cell r="B16640" t="str">
            <v>TÉCNICO DE SONDAGEM COM ENCARGOS COMPLEMENTARES</v>
          </cell>
          <cell r="C16640" t="str">
            <v>H</v>
          </cell>
          <cell r="D16640" t="str">
            <v>CR</v>
          </cell>
          <cell r="E16640">
            <v>28.35</v>
          </cell>
        </row>
        <row r="16641">
          <cell r="A16641">
            <v>88323</v>
          </cell>
          <cell r="B16641" t="str">
            <v>TELHADISTA COM ENCARGOS COMPLEMENTARES</v>
          </cell>
          <cell r="C16641" t="str">
            <v>H</v>
          </cell>
          <cell r="D16641" t="str">
            <v>CR</v>
          </cell>
          <cell r="E16641">
            <v>14.12</v>
          </cell>
        </row>
        <row r="16642">
          <cell r="A16642">
            <v>88324</v>
          </cell>
          <cell r="B16642" t="str">
            <v>TRATORISTA COM ENCARGOS COMPLEMENTARES</v>
          </cell>
          <cell r="C16642" t="str">
            <v>H</v>
          </cell>
          <cell r="D16642" t="str">
            <v>CR</v>
          </cell>
          <cell r="E16642">
            <v>14.38</v>
          </cell>
        </row>
        <row r="16643">
          <cell r="A16643">
            <v>88325</v>
          </cell>
          <cell r="B16643" t="str">
            <v>VIDRACEIRO COM ENCARGOS COMPLEMENTARES</v>
          </cell>
          <cell r="C16643" t="str">
            <v>H</v>
          </cell>
          <cell r="D16643" t="str">
            <v>CR</v>
          </cell>
          <cell r="E16643">
            <v>14.09</v>
          </cell>
        </row>
        <row r="16644">
          <cell r="A16644">
            <v>88326</v>
          </cell>
          <cell r="B16644" t="str">
            <v>VIGIA NOTURNO COM ENCARGOS COMPLEMENTARES</v>
          </cell>
          <cell r="C16644" t="str">
            <v>H</v>
          </cell>
          <cell r="D16644" t="str">
            <v>CR</v>
          </cell>
          <cell r="E16644">
            <v>12.96</v>
          </cell>
        </row>
        <row r="16645">
          <cell r="A16645">
            <v>88377</v>
          </cell>
          <cell r="B16645" t="str">
            <v>OPERADOR DE BETONEIRA ESTACIONÁRIA/MISTURADOR COM ENCARGOS COMPLEMENTA</v>
          </cell>
          <cell r="C16645" t="str">
            <v>H</v>
          </cell>
          <cell r="D16645" t="str">
            <v>CR</v>
          </cell>
          <cell r="E16645">
            <v>11.8</v>
          </cell>
        </row>
        <row r="16646">
          <cell r="A16646" t="str">
            <v>RES</v>
          </cell>
        </row>
        <row r="16647">
          <cell r="A16647">
            <v>88441</v>
          </cell>
          <cell r="B16647" t="str">
            <v>JARDINEIRO COM ENCARGOS COMPLEMENTARES</v>
          </cell>
          <cell r="C16647" t="str">
            <v>H</v>
          </cell>
          <cell r="D16647" t="str">
            <v>CR</v>
          </cell>
          <cell r="E16647">
            <v>12.75</v>
          </cell>
        </row>
        <row r="16648">
          <cell r="A16648">
            <v>88597</v>
          </cell>
          <cell r="B16648" t="str">
            <v>DESENHISTA DETALHISTA COM ENCARGOS COMPLEMENTARES</v>
          </cell>
          <cell r="C16648" t="str">
            <v>H</v>
          </cell>
          <cell r="D16648" t="str">
            <v>C</v>
          </cell>
          <cell r="E16648">
            <v>17.04</v>
          </cell>
        </row>
        <row r="16649">
          <cell r="A16649">
            <v>90766</v>
          </cell>
          <cell r="B16649" t="str">
            <v>ALMOXARIFE COM ENCARGOS COMPLEMENTARES</v>
          </cell>
          <cell r="C16649" t="str">
            <v>H</v>
          </cell>
          <cell r="D16649" t="str">
            <v>CR</v>
          </cell>
          <cell r="E16649">
            <v>15.69</v>
          </cell>
        </row>
        <row r="16650">
          <cell r="A16650">
            <v>90767</v>
          </cell>
          <cell r="B16650" t="str">
            <v>APONTADOR OU APROPRIADOR COM ENCARGOS COMPLEMENTARES</v>
          </cell>
          <cell r="C16650" t="str">
            <v>H</v>
          </cell>
          <cell r="D16650" t="str">
            <v>CR</v>
          </cell>
          <cell r="E16650">
            <v>10.56</v>
          </cell>
        </row>
        <row r="16651">
          <cell r="A16651">
            <v>90768</v>
          </cell>
          <cell r="B16651" t="str">
            <v>ARQUITETO DE OBRA JUNIOR COM ENCARGOS COMPLEMENTARES</v>
          </cell>
          <cell r="C16651" t="str">
            <v>H</v>
          </cell>
          <cell r="D16651" t="str">
            <v>CR</v>
          </cell>
          <cell r="E16651">
            <v>61.69</v>
          </cell>
        </row>
        <row r="16652">
          <cell r="A16652">
            <v>90769</v>
          </cell>
          <cell r="B16652" t="str">
            <v>ARQUITETO DE OBRA PLENO COM ENCARGOS COMPLEMENTARES</v>
          </cell>
          <cell r="C16652" t="str">
            <v>H</v>
          </cell>
          <cell r="D16652" t="str">
            <v>CR</v>
          </cell>
          <cell r="E16652">
            <v>70.739999999999995</v>
          </cell>
        </row>
        <row r="16653">
          <cell r="A16653">
            <v>90770</v>
          </cell>
          <cell r="B16653" t="str">
            <v>ARQUITETO DE OBRA SENIOR COM ENCARGOS COMPLEMENTARES</v>
          </cell>
          <cell r="C16653" t="str">
            <v>H</v>
          </cell>
          <cell r="D16653" t="str">
            <v>CR</v>
          </cell>
          <cell r="E16653">
            <v>83.74</v>
          </cell>
        </row>
        <row r="16654">
          <cell r="A16654">
            <v>90771</v>
          </cell>
          <cell r="B16654" t="str">
            <v>AUXILIAR DE DESENHISTA COM ENCARGOS COMPLEMENTARES</v>
          </cell>
          <cell r="C16654" t="str">
            <v>H</v>
          </cell>
          <cell r="D16654" t="str">
            <v>CR</v>
          </cell>
          <cell r="E16654">
            <v>14.15</v>
          </cell>
        </row>
        <row r="16655">
          <cell r="A16655">
            <v>90772</v>
          </cell>
          <cell r="B16655" t="str">
            <v>AUXILIAR DE ESCRITORIO COM ENCARGOS COMPLEMENTARES</v>
          </cell>
          <cell r="C16655" t="str">
            <v>H</v>
          </cell>
          <cell r="D16655" t="str">
            <v>CR</v>
          </cell>
          <cell r="E16655">
            <v>13.22</v>
          </cell>
        </row>
        <row r="16656">
          <cell r="A16656">
            <v>90773</v>
          </cell>
          <cell r="B16656" t="str">
            <v>DESENHISTA COPISTA COM ENCARGOS COMPLEMENTARES</v>
          </cell>
          <cell r="C16656" t="str">
            <v>H</v>
          </cell>
          <cell r="D16656" t="str">
            <v>CR</v>
          </cell>
          <cell r="E16656">
            <v>14.31</v>
          </cell>
        </row>
        <row r="16657">
          <cell r="A16657">
            <v>90775</v>
          </cell>
          <cell r="B16657" t="str">
            <v>DESENHISTA PROJETISTA COM ENCARGOS COMPLEMENTARES</v>
          </cell>
          <cell r="C16657" t="str">
            <v>H</v>
          </cell>
          <cell r="D16657" t="str">
            <v>CR</v>
          </cell>
          <cell r="E16657">
            <v>23.27</v>
          </cell>
        </row>
        <row r="16658">
          <cell r="A16658">
            <v>90776</v>
          </cell>
          <cell r="B16658" t="str">
            <v>ENCARREGADO GERAL COM ENCARGOS COMPLEMENTARES</v>
          </cell>
          <cell r="C16658" t="str">
            <v>H</v>
          </cell>
          <cell r="D16658" t="str">
            <v>CR</v>
          </cell>
          <cell r="E16658">
            <v>30.28</v>
          </cell>
        </row>
        <row r="16659">
          <cell r="A16659">
            <v>90777</v>
          </cell>
          <cell r="B16659" t="str">
            <v>ENGENHEIRO CIVIL DE OBRA JUNIOR COM ENCARGOS COMPLEMENTARES</v>
          </cell>
          <cell r="C16659" t="str">
            <v>H</v>
          </cell>
          <cell r="D16659" t="str">
            <v>CR</v>
          </cell>
          <cell r="E16659">
            <v>65.25</v>
          </cell>
        </row>
        <row r="16660">
          <cell r="A16660">
            <v>90778</v>
          </cell>
          <cell r="B16660" t="str">
            <v>ENGENHEIRO CIVIL DE OBRA PLENO COM ENCARGOS COMPLEMENTARES</v>
          </cell>
          <cell r="C16660" t="str">
            <v>H</v>
          </cell>
          <cell r="D16660" t="str">
            <v>CR</v>
          </cell>
          <cell r="E16660">
            <v>82.08</v>
          </cell>
        </row>
        <row r="16661">
          <cell r="A16661">
            <v>90779</v>
          </cell>
          <cell r="B16661" t="str">
            <v>ENGENHEIRO CIVIL DE OBRA SENIOR COM ENCARGOS COMPLEMENTARES</v>
          </cell>
          <cell r="C16661" t="str">
            <v>H</v>
          </cell>
          <cell r="D16661" t="str">
            <v>CR</v>
          </cell>
          <cell r="E16661">
            <v>107.71</v>
          </cell>
        </row>
        <row r="16662">
          <cell r="A16662">
            <v>90780</v>
          </cell>
          <cell r="B16662" t="str">
            <v>MESTRE DE OBRAS COM ENCARGOS COMPLEMENTARES</v>
          </cell>
          <cell r="C16662" t="str">
            <v>H</v>
          </cell>
          <cell r="D16662" t="str">
            <v>CR</v>
          </cell>
          <cell r="E16662">
            <v>47.95</v>
          </cell>
        </row>
        <row r="16663">
          <cell r="A16663">
            <v>90781</v>
          </cell>
          <cell r="B16663" t="str">
            <v>TOPOGRAFO COM ENCARGOS COMPLEMENTARES</v>
          </cell>
          <cell r="C16663" t="str">
            <v>H</v>
          </cell>
          <cell r="D16663" t="str">
            <v>CR</v>
          </cell>
          <cell r="E16663">
            <v>21.35</v>
          </cell>
        </row>
        <row r="16664">
          <cell r="A16664">
            <v>91677</v>
          </cell>
          <cell r="B16664" t="str">
            <v>ENGENHEIRO ELETRICISTA COM ENCARGOS COMPLEMENTARES</v>
          </cell>
          <cell r="C16664" t="str">
            <v>H</v>
          </cell>
          <cell r="D16664" t="str">
            <v>CR</v>
          </cell>
          <cell r="E16664">
            <v>75.290000000000006</v>
          </cell>
        </row>
        <row r="16665">
          <cell r="A16665">
            <v>91678</v>
          </cell>
          <cell r="B16665" t="str">
            <v>ENGENHEIRO SANITARISTA COM ENCARGOS COMPLEMENTARES</v>
          </cell>
          <cell r="C16665" t="str">
            <v>H</v>
          </cell>
          <cell r="D16665" t="str">
            <v>CR</v>
          </cell>
          <cell r="E16665">
            <v>65.239999999999995</v>
          </cell>
        </row>
        <row r="16666">
          <cell r="A16666">
            <v>93556</v>
          </cell>
          <cell r="B16666" t="str">
            <v>FERRAMENTAS (ENCARGOS COMPLEMENTARES) - MENSALISTA</v>
          </cell>
          <cell r="C16666" t="str">
            <v>MES</v>
          </cell>
          <cell r="D16666" t="str">
            <v>CR</v>
          </cell>
          <cell r="E16666">
            <v>84.83</v>
          </cell>
        </row>
        <row r="16667">
          <cell r="A16667" t="str">
            <v>SINAPI - S</v>
          </cell>
          <cell r="B16667" t="str">
            <v>ISTEMA NACIONAL DE PESQUISA DE CUSTOS E ÍNDICES DA CONSTRUÇÃO CIVIL</v>
          </cell>
        </row>
        <row r="16668">
          <cell r="A16668" t="str">
            <v>PCI.817.01</v>
          </cell>
          <cell r="B16668" t="e">
            <v>#NAME?</v>
          </cell>
          <cell r="D16668" t="str">
            <v>EM</v>
          </cell>
          <cell r="E16668" t="str">
            <v>06/2016 AS 13:50:1</v>
          </cell>
        </row>
        <row r="16669">
          <cell r="D16669" t="str">
            <v>TA</v>
          </cell>
          <cell r="E16669" t="str">
            <v>TÉCNICA: 13/06/20</v>
          </cell>
        </row>
        <row r="16670">
          <cell r="A16670" t="str">
            <v>ENCARGOS S</v>
          </cell>
          <cell r="B16670" t="str">
            <v>OCIAIS DESONERADOS: 90,80%(HORA)   52,84%(MÊS)</v>
          </cell>
        </row>
        <row r="16671">
          <cell r="A16671" t="str">
            <v>ABRANGÊNCI</v>
          </cell>
          <cell r="B16671" t="str">
            <v>A : NACIONAL                                              LOCALIDADE  : BELO</v>
          </cell>
          <cell r="C16671" t="str">
            <v>HORI</v>
          </cell>
        </row>
        <row r="16672">
          <cell r="A16672" t="str">
            <v>REF.COLETA</v>
          </cell>
          <cell r="B16672" t="str">
            <v>: MEDIANO</v>
          </cell>
          <cell r="D16672" t="str">
            <v>TA</v>
          </cell>
          <cell r="E16672" t="str">
            <v>: 05/2016</v>
          </cell>
        </row>
        <row r="16673">
          <cell r="A16673" t="str">
            <v>CÓDIGO</v>
          </cell>
          <cell r="B16673" t="str">
            <v>|D E S C R I Ç Ã O                                                   |UN</v>
          </cell>
          <cell r="C16673" t="str">
            <v>IDADE</v>
          </cell>
          <cell r="D16673" t="str">
            <v>DE</v>
          </cell>
          <cell r="E16673" t="str">
            <v>|CUSTO TOTA</v>
          </cell>
        </row>
        <row r="16674">
          <cell r="A16674" t="str">
            <v>VÍNCULO...</v>
          </cell>
          <cell r="B16674" t="str">
            <v>..: ENCARGOS COMPLEMENTARES REFERENCIAL</v>
          </cell>
        </row>
        <row r="16675">
          <cell r="A16675">
            <v>93557</v>
          </cell>
          <cell r="B16675" t="str">
            <v>EPI (ENCARGOS COMPLEMENTARES) - MENSALISTA</v>
          </cell>
          <cell r="C16675" t="str">
            <v>MES</v>
          </cell>
          <cell r="D16675" t="str">
            <v>CR</v>
          </cell>
          <cell r="E16675">
            <v>167.99</v>
          </cell>
        </row>
        <row r="16676">
          <cell r="A16676">
            <v>93558</v>
          </cell>
          <cell r="B16676" t="str">
            <v>MOTORISTA DE CAMINHAO COM ENCARGOS COMPLEMENTARES</v>
          </cell>
          <cell r="C16676" t="str">
            <v>MES</v>
          </cell>
          <cell r="D16676" t="str">
            <v>CR</v>
          </cell>
          <cell r="E16676">
            <v>2235.92</v>
          </cell>
        </row>
        <row r="16677">
          <cell r="A16677">
            <v>93559</v>
          </cell>
          <cell r="B16677" t="str">
            <v>DESENHISTA DETALHISTA COM ENCARGOS COMPLEMENTARES</v>
          </cell>
          <cell r="C16677" t="str">
            <v>MES</v>
          </cell>
          <cell r="D16677" t="str">
            <v>CR</v>
          </cell>
          <cell r="E16677">
            <v>3024.44</v>
          </cell>
        </row>
        <row r="16678">
          <cell r="A16678">
            <v>93560</v>
          </cell>
          <cell r="B16678" t="str">
            <v>DESENHISTA COPISTA COM ENCARGOS COMPLEMENTARES</v>
          </cell>
          <cell r="C16678" t="str">
            <v>MES</v>
          </cell>
          <cell r="D16678" t="str">
            <v>CR</v>
          </cell>
          <cell r="E16678">
            <v>2543.8000000000002</v>
          </cell>
        </row>
        <row r="16679">
          <cell r="A16679">
            <v>93561</v>
          </cell>
          <cell r="B16679" t="str">
            <v>DESENHISTA PROJETISTA COM ENCARGOS COMPLEMENTARES</v>
          </cell>
          <cell r="C16679" t="str">
            <v>MES</v>
          </cell>
          <cell r="D16679" t="str">
            <v>CR</v>
          </cell>
          <cell r="E16679">
            <v>4241.5200000000004</v>
          </cell>
        </row>
        <row r="16680">
          <cell r="A16680">
            <v>93562</v>
          </cell>
          <cell r="B16680" t="str">
            <v>AUXILIAR DE DESENHISTA COM ENCARGOS COMPLEMENTARES</v>
          </cell>
          <cell r="C16680" t="str">
            <v>MES</v>
          </cell>
          <cell r="D16680" t="str">
            <v>CR</v>
          </cell>
          <cell r="E16680">
            <v>2516.29</v>
          </cell>
        </row>
        <row r="16681">
          <cell r="A16681">
            <v>93563</v>
          </cell>
          <cell r="B16681" t="str">
            <v>ALMOXARIFE COM ENCARGOS COMPLEMENTARES</v>
          </cell>
          <cell r="C16681" t="str">
            <v>MES</v>
          </cell>
          <cell r="D16681" t="str">
            <v>CR</v>
          </cell>
          <cell r="E16681">
            <v>2787.38</v>
          </cell>
        </row>
        <row r="16682">
          <cell r="A16682">
            <v>93564</v>
          </cell>
          <cell r="B16682" t="str">
            <v>APONTADOR OU APROPRIADOR COM ENCARGOS COMPLEMENTARES</v>
          </cell>
          <cell r="C16682" t="str">
            <v>MES</v>
          </cell>
          <cell r="D16682" t="str">
            <v>CR</v>
          </cell>
          <cell r="E16682">
            <v>1884.23</v>
          </cell>
        </row>
        <row r="16683">
          <cell r="A16683">
            <v>93565</v>
          </cell>
          <cell r="B16683" t="str">
            <v>ENGENHEIRO CIVIL DE OBRA JUNIOR COM ENCARGOS COMPLEMENTARES</v>
          </cell>
          <cell r="C16683" t="str">
            <v>MES</v>
          </cell>
          <cell r="D16683" t="str">
            <v>CR</v>
          </cell>
          <cell r="E16683">
            <v>11504.65</v>
          </cell>
        </row>
        <row r="16684">
          <cell r="A16684">
            <v>93566</v>
          </cell>
          <cell r="B16684" t="str">
            <v>AUXILIAR DE ESCRITORIO COM ENCARGOS COMPLEMENTARES</v>
          </cell>
          <cell r="C16684" t="str">
            <v>MES</v>
          </cell>
          <cell r="D16684" t="str">
            <v>CR</v>
          </cell>
          <cell r="E16684">
            <v>2351.21</v>
          </cell>
        </row>
        <row r="16685">
          <cell r="A16685">
            <v>93567</v>
          </cell>
          <cell r="B16685" t="str">
            <v>ENGENHEIRO CIVIL DE OBRA PLENO COM ENCARGOS COMPLEMENTARES</v>
          </cell>
          <cell r="C16685" t="str">
            <v>MES</v>
          </cell>
          <cell r="D16685" t="str">
            <v>CR</v>
          </cell>
          <cell r="E16685">
            <v>14470.83</v>
          </cell>
        </row>
        <row r="16686">
          <cell r="A16686">
            <v>93568</v>
          </cell>
          <cell r="B16686" t="str">
            <v>ENGENHEIRO CIVIL DE OBRA SENIOR COM ENCARGOS COMPLEMENTARES</v>
          </cell>
          <cell r="C16686" t="str">
            <v>MES</v>
          </cell>
          <cell r="D16686" t="str">
            <v>CR</v>
          </cell>
          <cell r="E16686">
            <v>18986.669999999998</v>
          </cell>
        </row>
        <row r="16687">
          <cell r="A16687">
            <v>93569</v>
          </cell>
          <cell r="B16687" t="str">
            <v>ARQUITETO JUNIOR COM ENCARGOS COMPLEMENTARES</v>
          </cell>
          <cell r="C16687" t="str">
            <v>MES</v>
          </cell>
          <cell r="D16687" t="str">
            <v>CR</v>
          </cell>
          <cell r="E16687">
            <v>10877.44</v>
          </cell>
        </row>
        <row r="16688">
          <cell r="A16688">
            <v>93570</v>
          </cell>
          <cell r="B16688" t="str">
            <v>ARQUITETO PLENO COM ENCARGOS COMPLEMENTARES</v>
          </cell>
          <cell r="C16688" t="str">
            <v>MES</v>
          </cell>
          <cell r="D16688" t="str">
            <v>CR</v>
          </cell>
          <cell r="E16688">
            <v>12471.5</v>
          </cell>
        </row>
        <row r="16689">
          <cell r="A16689">
            <v>93571</v>
          </cell>
          <cell r="B16689" t="str">
            <v>ARQUITETO SENIOR COM ENCARGOS COMPLEMENTARES</v>
          </cell>
          <cell r="C16689" t="str">
            <v>MES</v>
          </cell>
          <cell r="D16689" t="str">
            <v>CR</v>
          </cell>
          <cell r="E16689">
            <v>14762.23</v>
          </cell>
        </row>
        <row r="16690">
          <cell r="A16690">
            <v>93572</v>
          </cell>
          <cell r="B16690" t="str">
            <v>ENCARREGADO GERAL DE OBRAS COM ENCARGOS COMPLEMENTARES</v>
          </cell>
          <cell r="C16690" t="str">
            <v>MES</v>
          </cell>
          <cell r="D16690" t="str">
            <v>CR</v>
          </cell>
          <cell r="E16690">
            <v>5359.67</v>
          </cell>
        </row>
        <row r="16691">
          <cell r="A16691">
            <v>94295</v>
          </cell>
          <cell r="B16691" t="str">
            <v>MESTRE DE OBRAS COM ENCARGOS COMPLEMENTARES</v>
          </cell>
          <cell r="C16691" t="str">
            <v>MES</v>
          </cell>
          <cell r="D16691" t="str">
            <v>CR</v>
          </cell>
          <cell r="E16691">
            <v>8456</v>
          </cell>
        </row>
        <row r="16692">
          <cell r="A16692">
            <v>94296</v>
          </cell>
          <cell r="B16692" t="str">
            <v>TOPOGRAFO COM ENCARGOS COMPLEMENTARES</v>
          </cell>
          <cell r="C16692" t="str">
            <v>MES</v>
          </cell>
          <cell r="D16692" t="str">
            <v>CR</v>
          </cell>
          <cell r="E16692">
            <v>3786.03</v>
          </cell>
        </row>
        <row r="16693">
          <cell r="A16693" t="str">
            <v>----------</v>
          </cell>
          <cell r="B16693" t="str">
            <v>-------------------------------------------------------</v>
          </cell>
        </row>
        <row r="16694">
          <cell r="A16694" t="str">
            <v>TOTAIS DO</v>
          </cell>
          <cell r="B16694" t="str">
            <v>VINCULO - AGRUPADORES:        0 COMPOSIÇÕES:     123</v>
          </cell>
        </row>
        <row r="16695">
          <cell r="A16695" t="str">
            <v>----------</v>
          </cell>
          <cell r="B16695" t="str">
            <v>-------------------------------------------------------</v>
          </cell>
        </row>
        <row r="16696">
          <cell r="A16696" t="str">
            <v>TOTALIZAÇÃ</v>
          </cell>
          <cell r="B16696" t="str">
            <v>O  DE  COMPOSIÇOES</v>
          </cell>
        </row>
        <row r="16697">
          <cell r="A16697" t="str">
            <v>----------</v>
          </cell>
          <cell r="B16697" t="str">
            <v>-------------------------------------------------------</v>
          </cell>
        </row>
        <row r="16698">
          <cell r="A16698" t="str">
            <v>AGRUPADOR</v>
          </cell>
          <cell r="B16698" t="str">
            <v>COMPOSIÇÃO</v>
          </cell>
        </row>
        <row r="16699">
          <cell r="A16699" t="str">
            <v>----------</v>
          </cell>
          <cell r="B16699" t="str">
            <v>-------------------------------------------------------</v>
          </cell>
        </row>
        <row r="16700">
          <cell r="A16700" t="str">
            <v>TOTAL GERA</v>
          </cell>
          <cell r="B16700" t="str">
            <v>L ........                    0                  123</v>
          </cell>
        </row>
      </sheetData>
      <sheetData sheetId="9"/>
      <sheetData sheetId="10"/>
      <sheetData sheetId="1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vendas5.montagemeletrica@gmail.com" TargetMode="External"/><Relationship Id="rId13" Type="http://schemas.openxmlformats.org/officeDocument/2006/relationships/hyperlink" Target="mailto:vendas5.montagemeletrica@gmail.com" TargetMode="External"/><Relationship Id="rId18" Type="http://schemas.openxmlformats.org/officeDocument/2006/relationships/hyperlink" Target="mailto:marcelo@energiaextra.com.br" TargetMode="External"/><Relationship Id="rId26" Type="http://schemas.openxmlformats.org/officeDocument/2006/relationships/hyperlink" Target="mailto:eduardo@pisoleds.com.br" TargetMode="External"/><Relationship Id="rId3" Type="http://schemas.openxmlformats.org/officeDocument/2006/relationships/hyperlink" Target="http://www.pinezi.com.br/" TargetMode="External"/><Relationship Id="rId21" Type="http://schemas.openxmlformats.org/officeDocument/2006/relationships/hyperlink" Target="mailto:jorge@histeccomercial.com.br" TargetMode="External"/><Relationship Id="rId7" Type="http://schemas.openxmlformats.org/officeDocument/2006/relationships/hyperlink" Target="mailto:vendas5.montagemeletrica@gmail.com" TargetMode="External"/><Relationship Id="rId12" Type="http://schemas.openxmlformats.org/officeDocument/2006/relationships/hyperlink" Target="mailto:vendas5.montagemeletrica@gmail.com" TargetMode="External"/><Relationship Id="rId17" Type="http://schemas.openxmlformats.org/officeDocument/2006/relationships/hyperlink" Target="mailto:marcelo@energiaextra.com.br" TargetMode="External"/><Relationship Id="rId25" Type="http://schemas.openxmlformats.org/officeDocument/2006/relationships/hyperlink" Target="mailto:jorge@histeccomercial.com.br" TargetMode="External"/><Relationship Id="rId2" Type="http://schemas.openxmlformats.org/officeDocument/2006/relationships/hyperlink" Target="http://www.lojasamericanas.com.br/" TargetMode="External"/><Relationship Id="rId16" Type="http://schemas.openxmlformats.org/officeDocument/2006/relationships/hyperlink" Target="mailto:vendas@portaspotter.com.br" TargetMode="External"/><Relationship Id="rId20" Type="http://schemas.openxmlformats.org/officeDocument/2006/relationships/hyperlink" Target="mailto:eduardo@pisoleds.com.br" TargetMode="External"/><Relationship Id="rId29" Type="http://schemas.openxmlformats.org/officeDocument/2006/relationships/hyperlink" Target="mailto:jorge@histeccomercial.com.br" TargetMode="External"/><Relationship Id="rId1" Type="http://schemas.openxmlformats.org/officeDocument/2006/relationships/hyperlink" Target="http://www.cottamascarenhas.com.br/" TargetMode="External"/><Relationship Id="rId6" Type="http://schemas.openxmlformats.org/officeDocument/2006/relationships/hyperlink" Target="mailto:vendas5.montagemeletrica@gmail.com" TargetMode="External"/><Relationship Id="rId11" Type="http://schemas.openxmlformats.org/officeDocument/2006/relationships/hyperlink" Target="mailto:vendas5.montagemeletrica@gmail.com" TargetMode="External"/><Relationship Id="rId24" Type="http://schemas.openxmlformats.org/officeDocument/2006/relationships/hyperlink" Target="mailto:eduardo@pisoleds.com.br" TargetMode="External"/><Relationship Id="rId32" Type="http://schemas.openxmlformats.org/officeDocument/2006/relationships/printerSettings" Target="../printerSettings/printerSettings7.bin"/><Relationship Id="rId5" Type="http://schemas.openxmlformats.org/officeDocument/2006/relationships/hyperlink" Target="http://www.cec.com.br/" TargetMode="External"/><Relationship Id="rId15" Type="http://schemas.openxmlformats.org/officeDocument/2006/relationships/hyperlink" Target="mailto:vendas5.montagemeletrica@gmail.com" TargetMode="External"/><Relationship Id="rId23" Type="http://schemas.openxmlformats.org/officeDocument/2006/relationships/hyperlink" Target="mailto:jorge@histeccomercial.com.br" TargetMode="External"/><Relationship Id="rId28" Type="http://schemas.openxmlformats.org/officeDocument/2006/relationships/hyperlink" Target="mailto:eduardo@pisoleds.com.br" TargetMode="External"/><Relationship Id="rId10" Type="http://schemas.openxmlformats.org/officeDocument/2006/relationships/hyperlink" Target="mailto:vendas5.montagemeletrica@gmail.com" TargetMode="External"/><Relationship Id="rId19" Type="http://schemas.openxmlformats.org/officeDocument/2006/relationships/hyperlink" Target="mailto:contato@portopisos.com.br" TargetMode="External"/><Relationship Id="rId31" Type="http://schemas.openxmlformats.org/officeDocument/2006/relationships/hyperlink" Target="mailto:jorge@histeccomercial.com.br" TargetMode="External"/><Relationship Id="rId4" Type="http://schemas.openxmlformats.org/officeDocument/2006/relationships/hyperlink" Target="http://www.walmart.com.br/" TargetMode="External"/><Relationship Id="rId9" Type="http://schemas.openxmlformats.org/officeDocument/2006/relationships/hyperlink" Target="mailto:vendas5.montagemeletrica@gmail.com" TargetMode="External"/><Relationship Id="rId14" Type="http://schemas.openxmlformats.org/officeDocument/2006/relationships/hyperlink" Target="mailto:vendas5.montagemeletrica@gmail.com" TargetMode="External"/><Relationship Id="rId22" Type="http://schemas.openxmlformats.org/officeDocument/2006/relationships/hyperlink" Target="mailto:eduardo@pisoleds.com.br" TargetMode="External"/><Relationship Id="rId27" Type="http://schemas.openxmlformats.org/officeDocument/2006/relationships/hyperlink" Target="mailto:jorge@histeccomercial.com.br" TargetMode="External"/><Relationship Id="rId30" Type="http://schemas.openxmlformats.org/officeDocument/2006/relationships/hyperlink" Target="mailto:eduardo@pisoleds.com.b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pageSetUpPr fitToPage="1"/>
  </sheetPr>
  <dimension ref="A1:N323"/>
  <sheetViews>
    <sheetView tabSelected="1" zoomScaleNormal="100" workbookViewId="0">
      <selection activeCell="N19" sqref="N19"/>
    </sheetView>
  </sheetViews>
  <sheetFormatPr defaultRowHeight="15"/>
  <cols>
    <col min="1" max="1" width="12.42578125" style="50" customWidth="1"/>
    <col min="2" max="2" width="14.42578125" style="50" customWidth="1"/>
    <col min="3" max="3" width="15.7109375" style="50" customWidth="1"/>
    <col min="4" max="4" width="65.42578125" style="50" customWidth="1"/>
    <col min="5" max="5" width="7.140625" style="50" customWidth="1"/>
    <col min="6" max="6" width="13.140625" style="36" customWidth="1"/>
    <col min="7" max="7" width="20" style="50" customWidth="1"/>
    <col min="8" max="8" width="16.28515625" style="50" customWidth="1"/>
    <col min="9" max="9" width="19.5703125" style="50" customWidth="1"/>
    <col min="10" max="10" width="18.7109375" style="50" customWidth="1"/>
    <col min="11" max="11" width="10.140625" style="50" customWidth="1"/>
    <col min="12" max="13" width="9.140625" style="50"/>
    <col min="14" max="14" width="32.28515625" style="50" customWidth="1"/>
    <col min="15" max="16384" width="9.140625" style="50"/>
  </cols>
  <sheetData>
    <row r="1" spans="1:11" ht="17.25" customHeight="1">
      <c r="A1" s="25"/>
      <c r="B1" s="25"/>
      <c r="C1" s="25"/>
      <c r="D1" s="25"/>
      <c r="E1" s="25"/>
      <c r="F1" s="567"/>
      <c r="G1" s="25"/>
      <c r="H1" s="25"/>
      <c r="I1" s="25"/>
      <c r="J1" s="25"/>
      <c r="K1" s="25"/>
    </row>
    <row r="2" spans="1:11" ht="19.5" customHeight="1">
      <c r="A2" s="51" t="s">
        <v>18</v>
      </c>
      <c r="B2" s="52"/>
      <c r="C2" s="52"/>
      <c r="D2" s="52"/>
      <c r="E2" s="52"/>
      <c r="F2" s="568"/>
      <c r="G2" s="52"/>
      <c r="H2" s="52"/>
      <c r="I2" s="52"/>
      <c r="J2" s="52"/>
      <c r="K2" s="53"/>
    </row>
    <row r="3" spans="1:11" ht="14.25" customHeight="1">
      <c r="A3" s="25"/>
      <c r="B3" s="25"/>
      <c r="C3" s="25"/>
      <c r="D3" s="25"/>
      <c r="E3" s="25"/>
      <c r="F3" s="567"/>
      <c r="G3" s="25"/>
      <c r="H3" s="25"/>
      <c r="I3" s="25"/>
      <c r="J3" s="25"/>
      <c r="K3" s="25"/>
    </row>
    <row r="4" spans="1:11" ht="15.75" customHeight="1">
      <c r="A4" s="872" t="s">
        <v>31195</v>
      </c>
      <c r="B4" s="873"/>
      <c r="C4" s="873"/>
      <c r="D4" s="874"/>
      <c r="E4" s="54"/>
      <c r="F4" s="569"/>
      <c r="G4" s="54"/>
      <c r="H4" s="54"/>
      <c r="I4" s="54"/>
      <c r="J4" s="54"/>
      <c r="K4" s="55"/>
    </row>
    <row r="5" spans="1:11" ht="17.25" customHeight="1">
      <c r="A5" s="875" t="s">
        <v>18977</v>
      </c>
      <c r="B5" s="876"/>
      <c r="C5" s="876"/>
      <c r="D5" s="876"/>
      <c r="E5" s="56"/>
      <c r="F5" s="570"/>
      <c r="G5" s="56"/>
      <c r="H5" s="56"/>
      <c r="I5" s="56"/>
      <c r="J5" s="56"/>
      <c r="K5" s="57"/>
    </row>
    <row r="6" spans="1:11" ht="16.5" customHeight="1">
      <c r="A6" s="25"/>
      <c r="B6" s="25"/>
      <c r="C6" s="25"/>
      <c r="D6" s="25"/>
      <c r="E6" s="25"/>
      <c r="F6" s="567"/>
      <c r="G6" s="25"/>
      <c r="H6" s="25"/>
      <c r="I6" s="25"/>
      <c r="J6" s="25"/>
      <c r="K6" s="25"/>
    </row>
    <row r="7" spans="1:11" ht="15" customHeight="1">
      <c r="A7" s="58" t="s">
        <v>0</v>
      </c>
      <c r="B7" s="59"/>
      <c r="C7" s="59"/>
      <c r="D7" s="60"/>
      <c r="E7" s="61"/>
      <c r="F7" s="567"/>
      <c r="G7" s="62" t="s">
        <v>1</v>
      </c>
      <c r="H7" s="63"/>
      <c r="I7" s="60"/>
      <c r="J7" s="621" t="s">
        <v>2</v>
      </c>
      <c r="K7" s="549"/>
    </row>
    <row r="8" spans="1:11" ht="15.95" customHeight="1">
      <c r="A8" s="64" t="s">
        <v>18973</v>
      </c>
      <c r="B8" s="65"/>
      <c r="C8" s="65"/>
      <c r="D8" s="66"/>
      <c r="E8" s="67"/>
      <c r="F8" s="567"/>
      <c r="G8" s="68" t="s">
        <v>3</v>
      </c>
      <c r="H8" s="69"/>
      <c r="I8" s="70">
        <v>42534</v>
      </c>
      <c r="J8" s="71"/>
      <c r="K8" s="72"/>
    </row>
    <row r="9" spans="1:11" ht="12.75" customHeight="1">
      <c r="A9" s="25"/>
      <c r="B9" s="25"/>
      <c r="C9" s="25"/>
      <c r="D9" s="25"/>
      <c r="E9" s="25"/>
      <c r="F9" s="567"/>
      <c r="G9" s="73"/>
      <c r="H9" s="73"/>
      <c r="I9" s="73"/>
      <c r="J9" s="74"/>
      <c r="K9" s="75"/>
    </row>
    <row r="10" spans="1:11" ht="17.25" customHeight="1">
      <c r="A10" s="877" t="s">
        <v>4</v>
      </c>
      <c r="B10" s="878"/>
      <c r="C10" s="878"/>
      <c r="D10" s="879"/>
      <c r="E10" s="883">
        <v>42491</v>
      </c>
      <c r="F10" s="567"/>
      <c r="G10" s="877" t="s">
        <v>5</v>
      </c>
      <c r="H10" s="879"/>
      <c r="I10" s="870">
        <f>365/12*12</f>
        <v>365</v>
      </c>
      <c r="J10" s="76" t="s">
        <v>30963</v>
      </c>
      <c r="K10" s="32">
        <f>'BDI OBRA'!C16</f>
        <v>0.28347674918197008</v>
      </c>
    </row>
    <row r="11" spans="1:11" ht="17.25" customHeight="1">
      <c r="A11" s="880"/>
      <c r="B11" s="881"/>
      <c r="C11" s="881"/>
      <c r="D11" s="882"/>
      <c r="E11" s="884"/>
      <c r="F11" s="567"/>
      <c r="G11" s="880"/>
      <c r="H11" s="882"/>
      <c r="I11" s="871"/>
      <c r="J11" s="76" t="s">
        <v>30964</v>
      </c>
      <c r="K11" s="32">
        <f>'BDI EQUIP.'!C16</f>
        <v>0.20925856497550344</v>
      </c>
    </row>
    <row r="12" spans="1:11" ht="18.75" customHeight="1">
      <c r="A12" s="25"/>
      <c r="B12" s="25"/>
      <c r="C12" s="25"/>
      <c r="D12" s="25"/>
      <c r="E12" s="25"/>
      <c r="F12" s="567"/>
      <c r="G12" s="25"/>
      <c r="H12" s="25"/>
      <c r="I12" s="25"/>
      <c r="J12" s="25"/>
      <c r="K12" s="25"/>
    </row>
    <row r="13" spans="1:11" ht="30.75" customHeight="1">
      <c r="A13" s="888" t="s">
        <v>70</v>
      </c>
      <c r="B13" s="889"/>
      <c r="C13" s="889"/>
      <c r="D13" s="889"/>
      <c r="E13" s="889"/>
      <c r="F13" s="889"/>
      <c r="G13" s="889"/>
      <c r="H13" s="889"/>
      <c r="I13" s="889"/>
      <c r="J13" s="889"/>
      <c r="K13" s="890"/>
    </row>
    <row r="14" spans="1:11" ht="24.75" customHeight="1">
      <c r="A14" s="891" t="s">
        <v>8</v>
      </c>
      <c r="B14" s="892" t="s">
        <v>88</v>
      </c>
      <c r="C14" s="892" t="s">
        <v>47</v>
      </c>
      <c r="D14" s="891" t="s">
        <v>9</v>
      </c>
      <c r="E14" s="891" t="s">
        <v>10</v>
      </c>
      <c r="F14" s="895" t="s">
        <v>11</v>
      </c>
      <c r="G14" s="896" t="s">
        <v>40</v>
      </c>
      <c r="H14" s="898" t="s">
        <v>16</v>
      </c>
      <c r="I14" s="30" t="s">
        <v>20</v>
      </c>
      <c r="J14" s="900" t="s">
        <v>17</v>
      </c>
      <c r="K14" s="901" t="s">
        <v>30995</v>
      </c>
    </row>
    <row r="15" spans="1:11" ht="18" customHeight="1">
      <c r="A15" s="891"/>
      <c r="B15" s="893"/>
      <c r="C15" s="893"/>
      <c r="D15" s="894"/>
      <c r="E15" s="891"/>
      <c r="F15" s="895"/>
      <c r="G15" s="897"/>
      <c r="H15" s="899"/>
      <c r="I15" s="31">
        <f>K10</f>
        <v>0.28347674918197008</v>
      </c>
      <c r="J15" s="900"/>
      <c r="K15" s="901"/>
    </row>
    <row r="16" spans="1:11" ht="15.75" customHeight="1">
      <c r="A16" s="77"/>
      <c r="B16" s="77"/>
      <c r="C16" s="77"/>
      <c r="D16" s="25"/>
      <c r="E16" s="25"/>
      <c r="F16" s="566"/>
      <c r="G16" s="25"/>
      <c r="H16" s="25"/>
      <c r="I16" s="25"/>
      <c r="J16" s="25"/>
      <c r="K16" s="25"/>
    </row>
    <row r="17" spans="1:11" s="794" customFormat="1" ht="15.75" customHeight="1">
      <c r="A17" s="864">
        <v>1</v>
      </c>
      <c r="B17" s="864"/>
      <c r="C17" s="865"/>
      <c r="D17" s="802" t="s">
        <v>31236</v>
      </c>
      <c r="E17" s="802"/>
      <c r="F17" s="801"/>
      <c r="G17" s="43"/>
      <c r="H17" s="41"/>
      <c r="I17" s="78"/>
      <c r="J17" s="810"/>
      <c r="K17" s="810"/>
    </row>
    <row r="18" spans="1:11" s="794" customFormat="1" ht="15.75" customHeight="1">
      <c r="A18" s="796"/>
      <c r="B18" s="796"/>
      <c r="C18" s="806"/>
      <c r="D18" s="854" t="s">
        <v>31237</v>
      </c>
      <c r="E18" s="808"/>
      <c r="F18" s="797"/>
      <c r="G18" s="808"/>
      <c r="H18" s="804"/>
      <c r="I18" s="804"/>
      <c r="J18" s="804"/>
      <c r="K18" s="811"/>
    </row>
    <row r="19" spans="1:11" s="794" customFormat="1" ht="15.75" customHeight="1">
      <c r="A19" s="796" t="s">
        <v>48</v>
      </c>
      <c r="B19" s="796" t="s">
        <v>89</v>
      </c>
      <c r="C19" s="806" t="s">
        <v>31238</v>
      </c>
      <c r="D19" s="803" t="s">
        <v>31239</v>
      </c>
      <c r="E19" s="808" t="s">
        <v>31240</v>
      </c>
      <c r="F19" s="797">
        <v>12</v>
      </c>
      <c r="G19" s="808">
        <f>'SINAPI-Tabela-Mai.2016'!E16650</f>
        <v>11504.65</v>
      </c>
      <c r="H19" s="804">
        <f t="shared" ref="H19:H26" si="0">G19*F19</f>
        <v>138055.79999999999</v>
      </c>
      <c r="I19" s="804">
        <f t="shared" ref="I19:I26" si="1">H19*$K$10</f>
        <v>39135.609389716221</v>
      </c>
      <c r="J19" s="804">
        <f t="shared" ref="J19:J26" si="2">I19+H19</f>
        <v>177191.40938971622</v>
      </c>
      <c r="K19" s="811">
        <f t="shared" ref="K19:K26" si="3">J19/J$301</f>
        <v>4.8827335747984937E-2</v>
      </c>
    </row>
    <row r="20" spans="1:11" ht="18" customHeight="1">
      <c r="A20" s="796" t="s">
        <v>49</v>
      </c>
      <c r="B20" s="796" t="s">
        <v>89</v>
      </c>
      <c r="C20" s="806" t="s">
        <v>30958</v>
      </c>
      <c r="D20" s="803" t="s">
        <v>103</v>
      </c>
      <c r="E20" s="808" t="s">
        <v>31240</v>
      </c>
      <c r="F20" s="797">
        <v>12</v>
      </c>
      <c r="G20" s="808">
        <f>Composições!G15</f>
        <v>2329.768637316562</v>
      </c>
      <c r="H20" s="804">
        <f t="shared" si="0"/>
        <v>27957.223647798746</v>
      </c>
      <c r="I20" s="804">
        <f t="shared" si="1"/>
        <v>7925.2228758312876</v>
      </c>
      <c r="J20" s="804">
        <f t="shared" si="2"/>
        <v>35882.446523630031</v>
      </c>
      <c r="K20" s="811">
        <f t="shared" si="3"/>
        <v>9.8878623399565498E-3</v>
      </c>
    </row>
    <row r="21" spans="1:11" ht="18" customHeight="1">
      <c r="A21" s="796" t="s">
        <v>50</v>
      </c>
      <c r="B21" s="796" t="s">
        <v>89</v>
      </c>
      <c r="C21" s="806" t="s">
        <v>30959</v>
      </c>
      <c r="D21" s="803" t="s">
        <v>104</v>
      </c>
      <c r="E21" s="808" t="s">
        <v>31240</v>
      </c>
      <c r="F21" s="797">
        <v>12</v>
      </c>
      <c r="G21" s="808">
        <f>Composições!G22</f>
        <v>2765.0582389937108</v>
      </c>
      <c r="H21" s="804">
        <f t="shared" si="0"/>
        <v>33180.698867924526</v>
      </c>
      <c r="I21" s="804">
        <f t="shared" si="1"/>
        <v>9405.956650665119</v>
      </c>
      <c r="J21" s="804">
        <f t="shared" si="2"/>
        <v>42586.655518589643</v>
      </c>
      <c r="K21" s="811">
        <f t="shared" si="3"/>
        <v>1.1735291990462802E-2</v>
      </c>
    </row>
    <row r="22" spans="1:11" s="794" customFormat="1" ht="18" customHeight="1">
      <c r="A22" s="796" t="s">
        <v>31241</v>
      </c>
      <c r="B22" s="796" t="s">
        <v>89</v>
      </c>
      <c r="C22" s="806" t="s">
        <v>30960</v>
      </c>
      <c r="D22" s="803" t="s">
        <v>105</v>
      </c>
      <c r="E22" s="808" t="s">
        <v>789</v>
      </c>
      <c r="F22" s="797">
        <v>12</v>
      </c>
      <c r="G22" s="808">
        <f>Composições!G29</f>
        <v>8450.2576519916147</v>
      </c>
      <c r="H22" s="804">
        <f t="shared" si="0"/>
        <v>101403.09182389938</v>
      </c>
      <c r="I22" s="804">
        <f t="shared" si="1"/>
        <v>28745.418827239806</v>
      </c>
      <c r="J22" s="804">
        <f t="shared" si="2"/>
        <v>130148.51065113918</v>
      </c>
      <c r="K22" s="811">
        <f t="shared" si="3"/>
        <v>3.5864069531082947E-2</v>
      </c>
    </row>
    <row r="23" spans="1:11" s="794" customFormat="1" ht="18" customHeight="1">
      <c r="A23" s="796" t="s">
        <v>31242</v>
      </c>
      <c r="B23" s="796" t="s">
        <v>89</v>
      </c>
      <c r="C23" s="806" t="s">
        <v>30961</v>
      </c>
      <c r="D23" s="803" t="s">
        <v>31243</v>
      </c>
      <c r="E23" s="808" t="s">
        <v>789</v>
      </c>
      <c r="F23" s="797">
        <v>4</v>
      </c>
      <c r="G23" s="808">
        <f>Composições!G36</f>
        <v>5336.2628092243185</v>
      </c>
      <c r="H23" s="804">
        <f t="shared" si="0"/>
        <v>21345.051236897274</v>
      </c>
      <c r="I23" s="804">
        <f t="shared" si="1"/>
        <v>6050.8257357582288</v>
      </c>
      <c r="J23" s="804">
        <f t="shared" si="2"/>
        <v>27395.876972655504</v>
      </c>
      <c r="K23" s="811">
        <f t="shared" si="3"/>
        <v>7.5492806771024793E-3</v>
      </c>
    </row>
    <row r="24" spans="1:11" s="794" customFormat="1" ht="18" customHeight="1">
      <c r="A24" s="796" t="s">
        <v>31244</v>
      </c>
      <c r="B24" s="796" t="s">
        <v>89</v>
      </c>
      <c r="C24" s="806" t="s">
        <v>30965</v>
      </c>
      <c r="D24" s="803" t="s">
        <v>31245</v>
      </c>
      <c r="E24" s="808" t="s">
        <v>789</v>
      </c>
      <c r="F24" s="797">
        <v>6</v>
      </c>
      <c r="G24" s="808">
        <f>Composições!G43</f>
        <v>2653.6804947589108</v>
      </c>
      <c r="H24" s="804">
        <f t="shared" si="0"/>
        <v>15922.082968553465</v>
      </c>
      <c r="I24" s="804">
        <f t="shared" si="1"/>
        <v>4513.5403201311483</v>
      </c>
      <c r="J24" s="804">
        <f t="shared" si="2"/>
        <v>20435.623288684612</v>
      </c>
      <c r="K24" s="811">
        <f t="shared" si="3"/>
        <v>5.6312946715229113E-3</v>
      </c>
    </row>
    <row r="25" spans="1:11" s="794" customFormat="1" ht="18" customHeight="1">
      <c r="A25" s="796" t="s">
        <v>31246</v>
      </c>
      <c r="B25" s="796" t="s">
        <v>1127</v>
      </c>
      <c r="C25" s="806" t="s">
        <v>30966</v>
      </c>
      <c r="D25" s="803" t="s">
        <v>31247</v>
      </c>
      <c r="E25" s="808" t="s">
        <v>789</v>
      </c>
      <c r="F25" s="797">
        <v>2</v>
      </c>
      <c r="G25" s="808">
        <f>Composições!G50</f>
        <v>2741.7957987421387</v>
      </c>
      <c r="H25" s="804">
        <f t="shared" si="0"/>
        <v>5483.5915974842774</v>
      </c>
      <c r="I25" s="804">
        <f t="shared" si="1"/>
        <v>1554.470719896409</v>
      </c>
      <c r="J25" s="804">
        <f t="shared" si="2"/>
        <v>7038.0623173806862</v>
      </c>
      <c r="K25" s="811">
        <f t="shared" si="3"/>
        <v>1.939427159418104E-3</v>
      </c>
    </row>
    <row r="26" spans="1:11" s="794" customFormat="1" ht="18" customHeight="1">
      <c r="A26" s="796" t="s">
        <v>31248</v>
      </c>
      <c r="B26" s="796" t="s">
        <v>89</v>
      </c>
      <c r="C26" s="806" t="s">
        <v>30968</v>
      </c>
      <c r="D26" s="803" t="s">
        <v>31412</v>
      </c>
      <c r="E26" s="808" t="s">
        <v>789</v>
      </c>
      <c r="F26" s="797">
        <v>24</v>
      </c>
      <c r="G26" s="808">
        <f>Composições!G57</f>
        <v>2283.9486792452835</v>
      </c>
      <c r="H26" s="804">
        <f t="shared" si="0"/>
        <v>54814.768301886805</v>
      </c>
      <c r="I26" s="804">
        <f t="shared" si="1"/>
        <v>15538.71232538177</v>
      </c>
      <c r="J26" s="804">
        <f t="shared" si="2"/>
        <v>70353.480627268582</v>
      </c>
      <c r="K26" s="811">
        <f t="shared" si="3"/>
        <v>1.938679212191179E-2</v>
      </c>
    </row>
    <row r="27" spans="1:11" s="794" customFormat="1" ht="18" customHeight="1">
      <c r="A27" s="796"/>
      <c r="B27" s="796"/>
      <c r="C27" s="806"/>
      <c r="D27" s="803" t="s">
        <v>31249</v>
      </c>
      <c r="E27" s="808"/>
      <c r="F27" s="797"/>
      <c r="G27" s="808"/>
      <c r="H27" s="804"/>
      <c r="I27" s="804"/>
      <c r="J27" s="804"/>
      <c r="K27" s="791"/>
    </row>
    <row r="28" spans="1:11" s="794" customFormat="1" ht="18" customHeight="1">
      <c r="A28" s="796" t="s">
        <v>31250</v>
      </c>
      <c r="B28" s="796"/>
      <c r="C28" s="806" t="s">
        <v>31251</v>
      </c>
      <c r="D28" s="803" t="s">
        <v>31252</v>
      </c>
      <c r="E28" s="808" t="s">
        <v>789</v>
      </c>
      <c r="F28" s="797">
        <v>12</v>
      </c>
      <c r="G28" s="808">
        <f>Composições!G3702</f>
        <v>245.39999999999998</v>
      </c>
      <c r="H28" s="804">
        <f>G28*F28</f>
        <v>2944.7999999999997</v>
      </c>
      <c r="I28" s="804">
        <f>H28*$K$10</f>
        <v>834.78233099106546</v>
      </c>
      <c r="J28" s="804">
        <f>I28+H28</f>
        <v>3779.5823309910652</v>
      </c>
      <c r="K28" s="811">
        <f>J28/J$301</f>
        <v>1.041511753295885E-3</v>
      </c>
    </row>
    <row r="29" spans="1:11" s="794" customFormat="1" ht="18" customHeight="1">
      <c r="A29" s="796" t="s">
        <v>31256</v>
      </c>
      <c r="B29" s="796" t="s">
        <v>288</v>
      </c>
      <c r="C29" s="806" t="s">
        <v>31257</v>
      </c>
      <c r="D29" s="803" t="s">
        <v>31258</v>
      </c>
      <c r="E29" s="808" t="s">
        <v>789</v>
      </c>
      <c r="F29" s="797">
        <v>12</v>
      </c>
      <c r="G29" s="808">
        <v>180</v>
      </c>
      <c r="H29" s="804">
        <f>G29*F29</f>
        <v>2160</v>
      </c>
      <c r="I29" s="804">
        <f>H29*$K$10</f>
        <v>612.30977823305534</v>
      </c>
      <c r="J29" s="804">
        <f>I29+H29</f>
        <v>2772.3097782330551</v>
      </c>
      <c r="K29" s="811">
        <f>J29/J$301</f>
        <v>7.6394505131727501E-4</v>
      </c>
    </row>
    <row r="30" spans="1:11" s="794" customFormat="1" ht="18" customHeight="1">
      <c r="A30" s="796" t="s">
        <v>31259</v>
      </c>
      <c r="B30" s="796" t="s">
        <v>288</v>
      </c>
      <c r="C30" s="806" t="s">
        <v>31260</v>
      </c>
      <c r="D30" s="803" t="s">
        <v>31261</v>
      </c>
      <c r="E30" s="808" t="s">
        <v>789</v>
      </c>
      <c r="F30" s="797">
        <v>12</v>
      </c>
      <c r="G30" s="808">
        <v>280</v>
      </c>
      <c r="H30" s="804">
        <f>G30*F30</f>
        <v>3360</v>
      </c>
      <c r="I30" s="804">
        <f>H30*$K$10</f>
        <v>952.48187725141952</v>
      </c>
      <c r="J30" s="804">
        <f>I30+H30</f>
        <v>4312.4818772514191</v>
      </c>
      <c r="K30" s="811">
        <f>J30/J$301</f>
        <v>1.1883589687157611E-3</v>
      </c>
    </row>
    <row r="31" spans="1:11" s="794" customFormat="1" ht="18" customHeight="1">
      <c r="A31" s="796" t="s">
        <v>31262</v>
      </c>
      <c r="B31" s="796" t="s">
        <v>288</v>
      </c>
      <c r="C31" s="806" t="s">
        <v>31263</v>
      </c>
      <c r="D31" s="803" t="s">
        <v>31264</v>
      </c>
      <c r="E31" s="808" t="s">
        <v>789</v>
      </c>
      <c r="F31" s="797">
        <v>12</v>
      </c>
      <c r="G31" s="808">
        <v>30</v>
      </c>
      <c r="H31" s="804">
        <f>G31*F31</f>
        <v>360</v>
      </c>
      <c r="I31" s="804">
        <f>H31*$K$10</f>
        <v>102.05162970550923</v>
      </c>
      <c r="J31" s="804">
        <f>I31+H31</f>
        <v>462.05162970550924</v>
      </c>
      <c r="K31" s="811">
        <f>J31/J$301</f>
        <v>1.2732417521954585E-4</v>
      </c>
    </row>
    <row r="32" spans="1:11" s="794" customFormat="1" ht="18" customHeight="1">
      <c r="A32" s="796" t="s">
        <v>31265</v>
      </c>
      <c r="B32" s="796"/>
      <c r="C32" s="806"/>
      <c r="D32" s="803" t="s">
        <v>31266</v>
      </c>
      <c r="E32" s="808" t="s">
        <v>193</v>
      </c>
      <c r="F32" s="797">
        <v>1</v>
      </c>
      <c r="G32" s="808">
        <v>800</v>
      </c>
      <c r="H32" s="804">
        <f>G32*F32</f>
        <v>800</v>
      </c>
      <c r="I32" s="804">
        <f>H32*$K$10</f>
        <v>226.78139934557606</v>
      </c>
      <c r="J32" s="804">
        <f>I32+H32</f>
        <v>1026.7813993455761</v>
      </c>
      <c r="K32" s="811">
        <f>J32/J$301</f>
        <v>2.829426115989908E-4</v>
      </c>
    </row>
    <row r="33" spans="1:14" ht="18" customHeight="1">
      <c r="A33" s="796"/>
      <c r="B33" s="796"/>
      <c r="C33" s="806"/>
      <c r="D33" s="803"/>
      <c r="E33" s="807"/>
      <c r="F33" s="862"/>
      <c r="G33" s="808"/>
      <c r="H33" s="804"/>
      <c r="I33" s="804"/>
      <c r="J33" s="794"/>
      <c r="K33" s="804"/>
    </row>
    <row r="34" spans="1:14" ht="18" customHeight="1">
      <c r="A34" s="885" t="s">
        <v>22</v>
      </c>
      <c r="B34" s="886"/>
      <c r="C34" s="886"/>
      <c r="D34" s="886"/>
      <c r="E34" s="886"/>
      <c r="F34" s="886"/>
      <c r="G34" s="887"/>
      <c r="H34" s="805">
        <f>SUM(H19:H32)</f>
        <v>407787.10844444443</v>
      </c>
      <c r="I34" s="805">
        <f>SUM(I19:I32)</f>
        <v>115598.16386014661</v>
      </c>
      <c r="J34" s="805">
        <f>SUM(J19:J32)</f>
        <v>523385.27230459102</v>
      </c>
      <c r="K34" s="690">
        <f>J34/J$301</f>
        <v>0.14422543679958996</v>
      </c>
      <c r="N34" s="98"/>
    </row>
    <row r="35" spans="1:14" ht="18" customHeight="1">
      <c r="A35" s="809"/>
      <c r="B35" s="809"/>
      <c r="C35" s="809"/>
      <c r="D35" s="799"/>
      <c r="E35" s="799"/>
      <c r="F35" s="861"/>
      <c r="G35" s="799"/>
      <c r="H35" s="799"/>
      <c r="I35" s="799"/>
      <c r="J35" s="799"/>
      <c r="K35" s="799"/>
    </row>
    <row r="36" spans="1:14" ht="18" customHeight="1">
      <c r="A36" s="864">
        <v>2</v>
      </c>
      <c r="B36" s="864"/>
      <c r="C36" s="865"/>
      <c r="D36" s="802" t="s">
        <v>31267</v>
      </c>
      <c r="E36" s="802"/>
      <c r="F36" s="801"/>
      <c r="G36" s="43"/>
      <c r="H36" s="41"/>
      <c r="I36" s="78"/>
      <c r="J36" s="810"/>
      <c r="K36" s="810"/>
    </row>
    <row r="37" spans="1:14" ht="18" customHeight="1">
      <c r="A37" s="796" t="s">
        <v>51</v>
      </c>
      <c r="B37" s="796" t="s">
        <v>89</v>
      </c>
      <c r="C37" s="806" t="s">
        <v>110</v>
      </c>
      <c r="D37" s="803" t="s">
        <v>31268</v>
      </c>
      <c r="E37" s="808" t="s">
        <v>112</v>
      </c>
      <c r="F37" s="797">
        <v>107.1</v>
      </c>
      <c r="G37" s="808">
        <f>Composições!G71</f>
        <v>43.552869999999999</v>
      </c>
      <c r="H37" s="804">
        <f t="shared" ref="H37:H53" si="4">G37*F37</f>
        <v>4664.512377</v>
      </c>
      <c r="I37" s="804">
        <f t="shared" ref="I37:I53" si="5">H37*$K$10</f>
        <v>1322.280805151024</v>
      </c>
      <c r="J37" s="804">
        <f t="shared" ref="J37:J53" si="6">I37+H37</f>
        <v>5986.7931821510238</v>
      </c>
      <c r="K37" s="811">
        <f t="shared" ref="K37:K53" si="7">J37/J$301</f>
        <v>1.6497366422302453E-3</v>
      </c>
    </row>
    <row r="38" spans="1:14" ht="18" customHeight="1">
      <c r="A38" s="796" t="s">
        <v>30972</v>
      </c>
      <c r="B38" s="796" t="s">
        <v>89</v>
      </c>
      <c r="C38" s="806" t="s">
        <v>125</v>
      </c>
      <c r="D38" s="803" t="s">
        <v>31269</v>
      </c>
      <c r="E38" s="808" t="s">
        <v>112</v>
      </c>
      <c r="F38" s="797">
        <v>32</v>
      </c>
      <c r="G38" s="808">
        <f>VLOOKUP(C38,Composições!A:G,7,FALSE)</f>
        <v>295.60049600000013</v>
      </c>
      <c r="H38" s="804">
        <f t="shared" si="4"/>
        <v>9459.2158720000043</v>
      </c>
      <c r="I38" s="804">
        <f t="shared" si="5"/>
        <v>2681.4677652050555</v>
      </c>
      <c r="J38" s="804">
        <f t="shared" si="6"/>
        <v>12140.68363720506</v>
      </c>
      <c r="K38" s="811">
        <f t="shared" si="7"/>
        <v>3.3455190531278827E-3</v>
      </c>
    </row>
    <row r="39" spans="1:14">
      <c r="A39" s="796" t="s">
        <v>30973</v>
      </c>
      <c r="B39" s="796" t="s">
        <v>89</v>
      </c>
      <c r="C39" s="806" t="s">
        <v>159</v>
      </c>
      <c r="D39" s="803" t="s">
        <v>31270</v>
      </c>
      <c r="E39" s="808" t="s">
        <v>112</v>
      </c>
      <c r="F39" s="797">
        <v>50</v>
      </c>
      <c r="G39" s="808">
        <f>VLOOKUP(C39,Composições!A:G,7,FALSE)</f>
        <v>344.89760000000001</v>
      </c>
      <c r="H39" s="804">
        <f t="shared" si="4"/>
        <v>17244.88</v>
      </c>
      <c r="I39" s="804">
        <f t="shared" si="5"/>
        <v>4888.5225224331725</v>
      </c>
      <c r="J39" s="804">
        <f t="shared" si="6"/>
        <v>22133.402522433174</v>
      </c>
      <c r="K39" s="811">
        <f t="shared" si="7"/>
        <v>6.0991392298890054E-3</v>
      </c>
    </row>
    <row r="40" spans="1:14" s="794" customFormat="1">
      <c r="A40" s="796" t="s">
        <v>30974</v>
      </c>
      <c r="B40" s="796" t="s">
        <v>89</v>
      </c>
      <c r="C40" s="806" t="s">
        <v>31271</v>
      </c>
      <c r="D40" s="803" t="s">
        <v>31272</v>
      </c>
      <c r="E40" s="808" t="s">
        <v>112</v>
      </c>
      <c r="F40" s="797">
        <v>38</v>
      </c>
      <c r="G40" s="808">
        <f>'SINAPI-Tabela-Mai.2016'!E680</f>
        <v>468.31</v>
      </c>
      <c r="H40" s="804">
        <f t="shared" si="4"/>
        <v>17795.78</v>
      </c>
      <c r="I40" s="804">
        <f t="shared" si="5"/>
        <v>5044.6898635575189</v>
      </c>
      <c r="J40" s="804">
        <f t="shared" si="6"/>
        <v>22840.469863557519</v>
      </c>
      <c r="K40" s="811">
        <f t="shared" si="7"/>
        <v>6.2939805858013599E-3</v>
      </c>
    </row>
    <row r="41" spans="1:14" s="794" customFormat="1">
      <c r="A41" s="796" t="s">
        <v>30975</v>
      </c>
      <c r="B41" s="796"/>
      <c r="C41" s="806" t="s">
        <v>30978</v>
      </c>
      <c r="D41" s="803" t="s">
        <v>30979</v>
      </c>
      <c r="E41" s="808" t="s">
        <v>193</v>
      </c>
      <c r="F41" s="797">
        <v>1</v>
      </c>
      <c r="G41" s="808">
        <f>Composições!G3489</f>
        <v>2001.2199999999998</v>
      </c>
      <c r="H41" s="804">
        <f t="shared" si="4"/>
        <v>2001.2199999999998</v>
      </c>
      <c r="I41" s="804">
        <f t="shared" si="5"/>
        <v>567.29933999794207</v>
      </c>
      <c r="J41" s="804">
        <f t="shared" si="6"/>
        <v>2568.5193399979416</v>
      </c>
      <c r="K41" s="811">
        <f t="shared" si="7"/>
        <v>7.0778801648016532E-4</v>
      </c>
    </row>
    <row r="42" spans="1:14" s="794" customFormat="1">
      <c r="A42" s="796" t="s">
        <v>30976</v>
      </c>
      <c r="B42" s="796" t="s">
        <v>89</v>
      </c>
      <c r="C42" s="806" t="s">
        <v>172</v>
      </c>
      <c r="D42" s="803" t="s">
        <v>173</v>
      </c>
      <c r="E42" s="808" t="s">
        <v>112</v>
      </c>
      <c r="F42" s="797">
        <v>3</v>
      </c>
      <c r="G42" s="808">
        <f>Composições!G140</f>
        <v>310.41629999999998</v>
      </c>
      <c r="H42" s="804">
        <f t="shared" si="4"/>
        <v>931.24889999999994</v>
      </c>
      <c r="I42" s="804">
        <f t="shared" si="5"/>
        <v>263.98741085128552</v>
      </c>
      <c r="J42" s="804">
        <f t="shared" si="6"/>
        <v>1195.2363108512855</v>
      </c>
      <c r="K42" s="811">
        <f t="shared" si="7"/>
        <v>3.2936249476835924E-4</v>
      </c>
    </row>
    <row r="43" spans="1:14" s="794" customFormat="1">
      <c r="A43" s="796" t="s">
        <v>30977</v>
      </c>
      <c r="B43" s="796" t="s">
        <v>89</v>
      </c>
      <c r="C43" s="806" t="s">
        <v>195</v>
      </c>
      <c r="D43" s="803" t="s">
        <v>31273</v>
      </c>
      <c r="E43" s="808" t="s">
        <v>112</v>
      </c>
      <c r="F43" s="797">
        <v>1012.41</v>
      </c>
      <c r="G43" s="808">
        <f>Composições!G179</f>
        <v>3.4650000000000003</v>
      </c>
      <c r="H43" s="804">
        <f t="shared" si="4"/>
        <v>3508.0006500000004</v>
      </c>
      <c r="I43" s="804">
        <f t="shared" si="5"/>
        <v>994.43662039023809</v>
      </c>
      <c r="J43" s="804">
        <f t="shared" si="6"/>
        <v>4502.4372703902382</v>
      </c>
      <c r="K43" s="811">
        <f t="shared" si="7"/>
        <v>1.2407035817524465E-3</v>
      </c>
    </row>
    <row r="44" spans="1:14" s="794" customFormat="1">
      <c r="A44" s="796" t="s">
        <v>31274</v>
      </c>
      <c r="B44" s="796" t="s">
        <v>89</v>
      </c>
      <c r="C44" s="806" t="s">
        <v>31275</v>
      </c>
      <c r="D44" s="803" t="s">
        <v>209</v>
      </c>
      <c r="E44" s="808" t="s">
        <v>210</v>
      </c>
      <c r="F44" s="797">
        <v>1565.76</v>
      </c>
      <c r="G44" s="808">
        <f>Composições!G215</f>
        <v>7.5273000000000003</v>
      </c>
      <c r="H44" s="804">
        <f t="shared" si="4"/>
        <v>11785.945248</v>
      </c>
      <c r="I44" s="804">
        <f t="shared" si="5"/>
        <v>3341.0414449397281</v>
      </c>
      <c r="J44" s="804">
        <f t="shared" si="6"/>
        <v>15126.986692939729</v>
      </c>
      <c r="K44" s="811">
        <f t="shared" si="7"/>
        <v>4.1684326607897941E-3</v>
      </c>
    </row>
    <row r="45" spans="1:14" s="794" customFormat="1">
      <c r="A45" s="796" t="s">
        <v>31276</v>
      </c>
      <c r="B45" s="796" t="s">
        <v>89</v>
      </c>
      <c r="C45" s="806" t="s">
        <v>31277</v>
      </c>
      <c r="D45" s="803" t="s">
        <v>31278</v>
      </c>
      <c r="E45" s="808" t="s">
        <v>112</v>
      </c>
      <c r="F45" s="797">
        <v>486.3</v>
      </c>
      <c r="G45" s="808">
        <f>Composições!G231</f>
        <v>3.1584999999999996</v>
      </c>
      <c r="H45" s="804">
        <f t="shared" si="4"/>
        <v>1535.9785499999998</v>
      </c>
      <c r="I45" s="804">
        <f t="shared" si="5"/>
        <v>435.41420616723605</v>
      </c>
      <c r="J45" s="804">
        <f t="shared" si="6"/>
        <v>1971.3927561672358</v>
      </c>
      <c r="K45" s="811">
        <f t="shared" si="7"/>
        <v>5.4324222787128867E-4</v>
      </c>
    </row>
    <row r="46" spans="1:14" s="794" customFormat="1">
      <c r="A46" s="796" t="s">
        <v>31279</v>
      </c>
      <c r="B46" s="796"/>
      <c r="C46" s="806" t="s">
        <v>787</v>
      </c>
      <c r="D46" s="803" t="s">
        <v>31280</v>
      </c>
      <c r="E46" s="808" t="s">
        <v>789</v>
      </c>
      <c r="F46" s="797">
        <v>7</v>
      </c>
      <c r="G46" s="808">
        <f>Composições!G2477</f>
        <v>225.99999999999997</v>
      </c>
      <c r="H46" s="804">
        <f t="shared" si="4"/>
        <v>1581.9999999999998</v>
      </c>
      <c r="I46" s="804">
        <f t="shared" si="5"/>
        <v>448.46021720587657</v>
      </c>
      <c r="J46" s="804">
        <f t="shared" si="6"/>
        <v>2030.4602172058762</v>
      </c>
      <c r="K46" s="811">
        <f t="shared" si="7"/>
        <v>5.5951901443700418E-4</v>
      </c>
    </row>
    <row r="47" spans="1:14" s="794" customFormat="1" ht="22.5">
      <c r="A47" s="796" t="s">
        <v>31281</v>
      </c>
      <c r="B47" s="796"/>
      <c r="C47" s="806" t="s">
        <v>1010</v>
      </c>
      <c r="D47" s="803" t="s">
        <v>31282</v>
      </c>
      <c r="E47" s="808" t="s">
        <v>112</v>
      </c>
      <c r="F47" s="797">
        <v>12</v>
      </c>
      <c r="G47" s="808">
        <f>Composições!G3055</f>
        <v>66.154000000000011</v>
      </c>
      <c r="H47" s="804">
        <f t="shared" si="4"/>
        <v>793.84800000000018</v>
      </c>
      <c r="I47" s="804">
        <f t="shared" si="5"/>
        <v>225.03745038460863</v>
      </c>
      <c r="J47" s="804">
        <f t="shared" si="6"/>
        <v>1018.8854503846088</v>
      </c>
      <c r="K47" s="811">
        <f t="shared" si="7"/>
        <v>2.8076678291579459E-4</v>
      </c>
    </row>
    <row r="48" spans="1:14" s="794" customFormat="1" ht="22.5">
      <c r="A48" s="796" t="s">
        <v>31283</v>
      </c>
      <c r="B48" s="796"/>
      <c r="C48" s="806" t="s">
        <v>18530</v>
      </c>
      <c r="D48" s="803" t="s">
        <v>31284</v>
      </c>
      <c r="E48" s="808" t="s">
        <v>789</v>
      </c>
      <c r="F48" s="797">
        <v>12</v>
      </c>
      <c r="G48" s="808">
        <f>Composições!G3113</f>
        <v>3226.7777777777778</v>
      </c>
      <c r="H48" s="804">
        <f t="shared" si="4"/>
        <v>38721.333333333336</v>
      </c>
      <c r="I48" s="804">
        <f t="shared" si="5"/>
        <v>10976.597697324791</v>
      </c>
      <c r="J48" s="804">
        <f t="shared" si="6"/>
        <v>49697.931030658125</v>
      </c>
      <c r="K48" s="811">
        <f t="shared" si="7"/>
        <v>1.3694893972410485E-2</v>
      </c>
    </row>
    <row r="49" spans="1:11" s="794" customFormat="1" ht="28.5" customHeight="1">
      <c r="A49" s="796" t="s">
        <v>31285</v>
      </c>
      <c r="B49" s="796"/>
      <c r="C49" s="806" t="s">
        <v>30980</v>
      </c>
      <c r="D49" s="803" t="s">
        <v>30981</v>
      </c>
      <c r="E49" s="808" t="s">
        <v>789</v>
      </c>
      <c r="F49" s="797">
        <v>12</v>
      </c>
      <c r="G49" s="808">
        <f>Composições!G3496</f>
        <v>2510.1999999999998</v>
      </c>
      <c r="H49" s="804">
        <f t="shared" si="4"/>
        <v>30122.399999999998</v>
      </c>
      <c r="I49" s="804">
        <f t="shared" si="5"/>
        <v>8539.0000295589743</v>
      </c>
      <c r="J49" s="804">
        <f t="shared" si="6"/>
        <v>38661.400029558972</v>
      </c>
      <c r="K49" s="811">
        <f t="shared" si="7"/>
        <v>1.0653638154536798E-2</v>
      </c>
    </row>
    <row r="50" spans="1:11" s="794" customFormat="1" ht="23.25" customHeight="1">
      <c r="A50" s="796" t="s">
        <v>31286</v>
      </c>
      <c r="B50" s="796" t="s">
        <v>89</v>
      </c>
      <c r="C50" s="806" t="s">
        <v>31287</v>
      </c>
      <c r="D50" s="803" t="s">
        <v>31288</v>
      </c>
      <c r="E50" s="808" t="s">
        <v>121</v>
      </c>
      <c r="F50" s="797">
        <v>10</v>
      </c>
      <c r="G50" s="808">
        <f>Composições!G192</f>
        <v>184.53300000000002</v>
      </c>
      <c r="H50" s="804">
        <f t="shared" si="4"/>
        <v>1845.3300000000002</v>
      </c>
      <c r="I50" s="804">
        <f t="shared" si="5"/>
        <v>523.10814956796492</v>
      </c>
      <c r="J50" s="804">
        <f t="shared" si="6"/>
        <v>2368.438149567965</v>
      </c>
      <c r="K50" s="811">
        <f t="shared" si="7"/>
        <v>6.5265311182745713E-4</v>
      </c>
    </row>
    <row r="51" spans="1:11" s="794" customFormat="1" ht="27" customHeight="1">
      <c r="A51" s="796" t="s">
        <v>31289</v>
      </c>
      <c r="B51" s="796" t="s">
        <v>89</v>
      </c>
      <c r="C51" s="806" t="s">
        <v>204</v>
      </c>
      <c r="D51" s="803" t="s">
        <v>31290</v>
      </c>
      <c r="E51" s="808" t="s">
        <v>112</v>
      </c>
      <c r="F51" s="797">
        <v>800</v>
      </c>
      <c r="G51" s="808">
        <f>Composições!G206</f>
        <v>19.0855</v>
      </c>
      <c r="H51" s="804">
        <f t="shared" si="4"/>
        <v>15268.4</v>
      </c>
      <c r="I51" s="804">
        <f t="shared" si="5"/>
        <v>4328.236397209992</v>
      </c>
      <c r="J51" s="804">
        <f t="shared" si="6"/>
        <v>19596.636397209993</v>
      </c>
      <c r="K51" s="811">
        <f t="shared" si="7"/>
        <v>5.4001012136725389E-3</v>
      </c>
    </row>
    <row r="52" spans="1:11" s="794" customFormat="1" ht="28.5" customHeight="1">
      <c r="A52" s="796" t="s">
        <v>31291</v>
      </c>
      <c r="B52" s="796"/>
      <c r="C52" s="806" t="s">
        <v>1007</v>
      </c>
      <c r="D52" s="803" t="s">
        <v>31292</v>
      </c>
      <c r="E52" s="808" t="s">
        <v>121</v>
      </c>
      <c r="F52" s="797">
        <v>13.5</v>
      </c>
      <c r="G52" s="808">
        <f>Composições!G3043</f>
        <v>58.664000000000009</v>
      </c>
      <c r="H52" s="804">
        <f t="shared" si="4"/>
        <v>791.96400000000017</v>
      </c>
      <c r="I52" s="804">
        <f t="shared" si="5"/>
        <v>224.50338018914979</v>
      </c>
      <c r="J52" s="804">
        <f t="shared" si="6"/>
        <v>1016.4673801891499</v>
      </c>
      <c r="K52" s="811">
        <f t="shared" si="7"/>
        <v>2.8010045306547899E-4</v>
      </c>
    </row>
    <row r="53" spans="1:11" s="794" customFormat="1">
      <c r="A53" s="796" t="s">
        <v>31293</v>
      </c>
      <c r="B53" s="796" t="s">
        <v>12976</v>
      </c>
      <c r="C53" s="806" t="s">
        <v>13315</v>
      </c>
      <c r="D53" s="803" t="s">
        <v>31294</v>
      </c>
      <c r="E53" s="808" t="s">
        <v>31295</v>
      </c>
      <c r="F53" s="797">
        <v>54</v>
      </c>
      <c r="G53" s="808">
        <f>'SUDECAP-Tabela Serv.-Jan-16'!H232</f>
        <v>212.03</v>
      </c>
      <c r="H53" s="804">
        <f t="shared" si="4"/>
        <v>11449.62</v>
      </c>
      <c r="I53" s="804">
        <f t="shared" si="5"/>
        <v>3245.7010569688687</v>
      </c>
      <c r="J53" s="804">
        <f t="shared" si="6"/>
        <v>14695.321056968869</v>
      </c>
      <c r="K53" s="811">
        <f t="shared" si="7"/>
        <v>4.0494817307700458E-3</v>
      </c>
    </row>
    <row r="54" spans="1:11" ht="18" customHeight="1">
      <c r="A54" s="796"/>
      <c r="B54" s="796"/>
      <c r="C54" s="806"/>
      <c r="D54" s="803"/>
      <c r="E54" s="807"/>
      <c r="F54" s="862"/>
      <c r="G54" s="808"/>
      <c r="H54" s="804"/>
      <c r="I54" s="804"/>
      <c r="J54" s="794"/>
      <c r="K54" s="804"/>
    </row>
    <row r="55" spans="1:11">
      <c r="A55" s="885" t="s">
        <v>22</v>
      </c>
      <c r="B55" s="886"/>
      <c r="C55" s="886"/>
      <c r="D55" s="886"/>
      <c r="E55" s="886"/>
      <c r="F55" s="886"/>
      <c r="G55" s="887"/>
      <c r="H55" s="805">
        <f>SUM(H37:H54)</f>
        <v>169501.67693033331</v>
      </c>
      <c r="I55" s="805">
        <f>SUM(I37:I54)</f>
        <v>48049.784357103432</v>
      </c>
      <c r="J55" s="805">
        <f>SUM(J37:J53)</f>
        <v>217551.46128743677</v>
      </c>
      <c r="K55" s="690">
        <f>J55/J$301</f>
        <v>5.9949058926346152E-2</v>
      </c>
    </row>
    <row r="56" spans="1:11" ht="20.25" customHeight="1">
      <c r="A56" s="809"/>
      <c r="B56" s="809"/>
      <c r="C56" s="809"/>
      <c r="D56" s="799"/>
      <c r="E56" s="799"/>
      <c r="F56" s="861"/>
      <c r="G56" s="799"/>
      <c r="H56" s="799"/>
      <c r="I56" s="799"/>
      <c r="J56" s="799"/>
      <c r="K56" s="799"/>
    </row>
    <row r="57" spans="1:11" s="794" customFormat="1" ht="39" customHeight="1">
      <c r="A57" s="864">
        <v>3</v>
      </c>
      <c r="B57" s="864"/>
      <c r="C57" s="865"/>
      <c r="D57" s="802" t="s">
        <v>31296</v>
      </c>
      <c r="E57" s="802"/>
      <c r="F57" s="801"/>
      <c r="G57" s="43"/>
      <c r="H57" s="41"/>
      <c r="I57" s="78"/>
      <c r="J57" s="810"/>
      <c r="K57" s="810"/>
    </row>
    <row r="58" spans="1:11" ht="23.25" customHeight="1">
      <c r="A58" s="796" t="s">
        <v>52</v>
      </c>
      <c r="B58" s="796"/>
      <c r="C58" s="806" t="s">
        <v>31297</v>
      </c>
      <c r="D58" s="803" t="s">
        <v>31298</v>
      </c>
      <c r="E58" s="808" t="s">
        <v>31299</v>
      </c>
      <c r="F58" s="797">
        <v>1</v>
      </c>
      <c r="G58" s="808">
        <f>Composições!G3712</f>
        <v>4674.24</v>
      </c>
      <c r="H58" s="804">
        <f>G58*F58</f>
        <v>4674.24</v>
      </c>
      <c r="I58" s="804">
        <f>H58*$K$10</f>
        <v>1325.0383600963316</v>
      </c>
      <c r="J58" s="804">
        <f>I58+H58</f>
        <v>5999.2783600963312</v>
      </c>
      <c r="K58" s="811">
        <f>J58/J$301</f>
        <v>1.6531770910505831E-3</v>
      </c>
    </row>
    <row r="59" spans="1:11" ht="18" customHeight="1">
      <c r="A59" s="796"/>
      <c r="B59" s="796"/>
      <c r="C59" s="806"/>
      <c r="D59" s="803"/>
      <c r="E59" s="807"/>
      <c r="F59" s="862"/>
      <c r="G59" s="808"/>
      <c r="H59" s="804"/>
      <c r="I59" s="804"/>
      <c r="J59" s="794"/>
      <c r="K59" s="804"/>
    </row>
    <row r="60" spans="1:11">
      <c r="A60" s="885" t="s">
        <v>22</v>
      </c>
      <c r="B60" s="886"/>
      <c r="C60" s="886"/>
      <c r="D60" s="886"/>
      <c r="E60" s="886"/>
      <c r="F60" s="886"/>
      <c r="G60" s="887"/>
      <c r="H60" s="805">
        <f>SUM(H58:H59)</f>
        <v>4674.24</v>
      </c>
      <c r="I60" s="805">
        <f>SUM(I58:I59)</f>
        <v>1325.0383600963316</v>
      </c>
      <c r="J60" s="805">
        <f>SUM(J58:J59)</f>
        <v>5999.2783600963312</v>
      </c>
      <c r="K60" s="690">
        <f>J60/J$301</f>
        <v>1.6531770910505831E-3</v>
      </c>
    </row>
    <row r="61" spans="1:11" ht="18" customHeight="1">
      <c r="A61" s="795"/>
      <c r="B61" s="795"/>
      <c r="C61" s="795"/>
      <c r="D61" s="812"/>
      <c r="E61" s="798"/>
      <c r="F61" s="863"/>
      <c r="G61" s="812"/>
      <c r="H61" s="795"/>
      <c r="I61" s="813"/>
      <c r="J61" s="795"/>
      <c r="K61" s="813"/>
    </row>
    <row r="62" spans="1:11" ht="18" customHeight="1">
      <c r="A62" s="864">
        <v>4</v>
      </c>
      <c r="B62" s="864"/>
      <c r="C62" s="865"/>
      <c r="D62" s="802" t="s">
        <v>1129</v>
      </c>
      <c r="E62" s="802"/>
      <c r="F62" s="801"/>
      <c r="G62" s="43"/>
      <c r="H62" s="41"/>
      <c r="I62" s="78"/>
      <c r="J62" s="810"/>
      <c r="K62" s="810"/>
    </row>
    <row r="63" spans="1:11" ht="18" customHeight="1">
      <c r="A63" s="796" t="s">
        <v>53</v>
      </c>
      <c r="B63" s="796" t="s">
        <v>1127</v>
      </c>
      <c r="C63" s="806" t="s">
        <v>12882</v>
      </c>
      <c r="D63" s="803" t="s">
        <v>30971</v>
      </c>
      <c r="E63" s="808" t="s">
        <v>112</v>
      </c>
      <c r="F63" s="797">
        <v>1673.52</v>
      </c>
      <c r="G63" s="808" t="str">
        <f>VLOOKUP(C63,'SETOP-Tabela Proj.-Dez.2015'!A:D,4,0)</f>
        <v xml:space="preserve">0,65 </v>
      </c>
      <c r="H63" s="804">
        <f>G63*F63</f>
        <v>1087.788</v>
      </c>
      <c r="I63" s="804">
        <f>H63*$K$10</f>
        <v>308.36260603915684</v>
      </c>
      <c r="J63" s="804">
        <f>I63+H63</f>
        <v>1396.1506060391569</v>
      </c>
      <c r="K63" s="811">
        <f>J63/J$301</f>
        <v>3.8472697198255375E-4</v>
      </c>
    </row>
    <row r="64" spans="1:11" ht="18" customHeight="1">
      <c r="A64" s="796" t="s">
        <v>54</v>
      </c>
      <c r="B64" s="796" t="s">
        <v>89</v>
      </c>
      <c r="C64" s="806" t="s">
        <v>674</v>
      </c>
      <c r="D64" s="803" t="s">
        <v>31303</v>
      </c>
      <c r="E64" s="808" t="s">
        <v>193</v>
      </c>
      <c r="F64" s="797">
        <v>71</v>
      </c>
      <c r="G64" s="808">
        <f>VLOOKUP(C64,Composições!A:G,7,FALSE)</f>
        <v>89.838000000000008</v>
      </c>
      <c r="H64" s="804">
        <f>G64*F64</f>
        <v>6378.4980000000005</v>
      </c>
      <c r="I64" s="804">
        <f>H64*$K$10</f>
        <v>1808.155877703698</v>
      </c>
      <c r="J64" s="804">
        <f>I64+H64</f>
        <v>8186.6538777036985</v>
      </c>
      <c r="K64" s="811">
        <f>J64/J$301</f>
        <v>2.2559361027486746E-3</v>
      </c>
    </row>
    <row r="65" spans="1:11" ht="22.5">
      <c r="A65" s="796" t="s">
        <v>18529</v>
      </c>
      <c r="B65" s="796"/>
      <c r="C65" s="806" t="s">
        <v>1012</v>
      </c>
      <c r="D65" s="803" t="s">
        <v>31304</v>
      </c>
      <c r="E65" s="808" t="s">
        <v>193</v>
      </c>
      <c r="F65" s="797">
        <v>3</v>
      </c>
      <c r="G65" s="808">
        <f>VLOOKUP(C65,Composições!A:G,7,FALSE)</f>
        <v>2644.3399999999997</v>
      </c>
      <c r="H65" s="804">
        <f>G65*F65</f>
        <v>7933.0199999999986</v>
      </c>
      <c r="I65" s="804">
        <f>H65*$K$10</f>
        <v>2248.8267207955519</v>
      </c>
      <c r="J65" s="804">
        <f>I65+H65</f>
        <v>10181.846720795551</v>
      </c>
      <c r="K65" s="811">
        <f>J65/J$301</f>
        <v>2.805736745833782E-3</v>
      </c>
    </row>
    <row r="66" spans="1:11" s="794" customFormat="1">
      <c r="A66" s="796" t="s">
        <v>31142</v>
      </c>
      <c r="B66" s="796"/>
      <c r="C66" s="806" t="s">
        <v>30983</v>
      </c>
      <c r="D66" s="803" t="s">
        <v>30984</v>
      </c>
      <c r="E66" s="808" t="s">
        <v>193</v>
      </c>
      <c r="F66" s="797">
        <v>1</v>
      </c>
      <c r="G66" s="808">
        <f>VLOOKUP(C66,Composições!A:G,7,FALSE)</f>
        <v>1600</v>
      </c>
      <c r="H66" s="804">
        <f>G66*F66</f>
        <v>1600</v>
      </c>
      <c r="I66" s="804">
        <f>H66*$K$10</f>
        <v>453.56279869115212</v>
      </c>
      <c r="J66" s="804">
        <f>I66+H66</f>
        <v>2053.5627986911522</v>
      </c>
      <c r="K66" s="811">
        <f>J66/J$301</f>
        <v>5.658852231979816E-4</v>
      </c>
    </row>
    <row r="67" spans="1:11" ht="18.75" customHeight="1">
      <c r="A67" s="796"/>
      <c r="B67" s="796"/>
      <c r="C67" s="806"/>
      <c r="D67" s="803"/>
      <c r="E67" s="807"/>
      <c r="F67" s="862"/>
      <c r="G67" s="808"/>
      <c r="H67" s="804"/>
      <c r="I67" s="804"/>
      <c r="J67" s="794"/>
      <c r="K67" s="804"/>
    </row>
    <row r="68" spans="1:11" ht="18" customHeight="1">
      <c r="A68" s="885" t="s">
        <v>22</v>
      </c>
      <c r="B68" s="886"/>
      <c r="C68" s="886"/>
      <c r="D68" s="886"/>
      <c r="E68" s="886"/>
      <c r="F68" s="886"/>
      <c r="G68" s="887"/>
      <c r="H68" s="805">
        <f>SUM(H63:H67)</f>
        <v>16999.305999999997</v>
      </c>
      <c r="I68" s="805">
        <f>SUM(I63:I67)</f>
        <v>4818.9080032295597</v>
      </c>
      <c r="J68" s="805">
        <f>SUM(J63:J67)</f>
        <v>21818.214003229561</v>
      </c>
      <c r="K68" s="690">
        <f>J68/J$301</f>
        <v>6.0122850437629924E-3</v>
      </c>
    </row>
    <row r="69" spans="1:11" ht="23.25" customHeight="1">
      <c r="A69" s="6"/>
      <c r="B69" s="6"/>
      <c r="C69" s="6"/>
      <c r="D69" s="81"/>
      <c r="E69" s="23"/>
      <c r="F69" s="573"/>
      <c r="G69" s="81"/>
      <c r="H69" s="6"/>
      <c r="I69" s="82"/>
      <c r="J69" s="6"/>
      <c r="K69" s="82"/>
    </row>
    <row r="70" spans="1:11" ht="23.25" customHeight="1">
      <c r="A70" s="93">
        <v>5</v>
      </c>
      <c r="B70" s="93"/>
      <c r="C70" s="764"/>
      <c r="D70" s="42" t="s">
        <v>18537</v>
      </c>
      <c r="E70" s="42"/>
      <c r="F70" s="571"/>
      <c r="G70" s="43"/>
      <c r="H70" s="43"/>
      <c r="I70" s="83"/>
      <c r="J70" s="84"/>
      <c r="K70" s="79"/>
    </row>
    <row r="71" spans="1:11" ht="18" customHeight="1">
      <c r="A71" s="20"/>
      <c r="B71" s="20"/>
      <c r="C71" s="48"/>
      <c r="D71" s="513" t="s">
        <v>9061</v>
      </c>
      <c r="E71" s="49"/>
      <c r="F71" s="572"/>
      <c r="G71" s="49"/>
      <c r="H71" s="49"/>
      <c r="I71" s="724"/>
      <c r="J71" s="49"/>
      <c r="K71" s="724"/>
    </row>
    <row r="72" spans="1:11" ht="29.25" customHeight="1">
      <c r="A72" s="796" t="s">
        <v>18715</v>
      </c>
      <c r="B72" s="20" t="s">
        <v>89</v>
      </c>
      <c r="C72" s="48" t="s">
        <v>233</v>
      </c>
      <c r="D72" s="46" t="s">
        <v>18535</v>
      </c>
      <c r="E72" s="49" t="s">
        <v>128</v>
      </c>
      <c r="F72" s="21">
        <v>422.24</v>
      </c>
      <c r="G72" s="49">
        <f>VLOOKUP(C72,Composições!A:G,7,FALSE)</f>
        <v>340.63450000000006</v>
      </c>
      <c r="H72" s="724">
        <f t="shared" ref="H72:H80" si="8">G72*F72</f>
        <v>143829.51128000004</v>
      </c>
      <c r="I72" s="724">
        <f t="shared" ref="I72:I80" si="9">H72*$K$10</f>
        <v>40772.322294085905</v>
      </c>
      <c r="J72" s="724">
        <f t="shared" ref="J72:J80" si="10">I72+H72</f>
        <v>184601.83357408593</v>
      </c>
      <c r="K72" s="80">
        <f t="shared" ref="K72:K78" si="11">J72/J$301</f>
        <v>5.0869371933212136E-2</v>
      </c>
    </row>
    <row r="73" spans="1:11" ht="22.5" customHeight="1">
      <c r="A73" s="796" t="s">
        <v>18716</v>
      </c>
      <c r="B73" s="20" t="s">
        <v>89</v>
      </c>
      <c r="C73" s="48" t="s">
        <v>238</v>
      </c>
      <c r="D73" s="46" t="s">
        <v>18536</v>
      </c>
      <c r="E73" s="49" t="s">
        <v>118</v>
      </c>
      <c r="F73" s="21">
        <v>39541.53</v>
      </c>
      <c r="G73" s="49">
        <f>VLOOKUP(C73,Composições!A:G,7,FALSE)</f>
        <v>7.133</v>
      </c>
      <c r="H73" s="724">
        <f t="shared" si="8"/>
        <v>282049.73349000001</v>
      </c>
      <c r="I73" s="724">
        <f t="shared" si="9"/>
        <v>79954.541557386241</v>
      </c>
      <c r="J73" s="724">
        <f t="shared" si="10"/>
        <v>362004.27504738624</v>
      </c>
      <c r="K73" s="80">
        <f t="shared" si="11"/>
        <v>9.9754860243074922E-2</v>
      </c>
    </row>
    <row r="74" spans="1:11" ht="38.25" customHeight="1">
      <c r="A74" s="796" t="s">
        <v>18717</v>
      </c>
      <c r="B74" s="20" t="s">
        <v>89</v>
      </c>
      <c r="C74" s="784">
        <v>92510</v>
      </c>
      <c r="D74" s="46" t="s">
        <v>31186</v>
      </c>
      <c r="E74" s="49" t="s">
        <v>112</v>
      </c>
      <c r="F74" s="775">
        <v>2125.46</v>
      </c>
      <c r="G74" s="49">
        <f>'SINAPI-Tabela-Mai.2016'!E6015</f>
        <v>25.19</v>
      </c>
      <c r="H74" s="724">
        <f t="shared" si="8"/>
        <v>53540.337400000004</v>
      </c>
      <c r="I74" s="724">
        <f t="shared" si="9"/>
        <v>15177.440796257853</v>
      </c>
      <c r="J74" s="724">
        <f t="shared" si="10"/>
        <v>68717.778196257859</v>
      </c>
      <c r="K74" s="80">
        <f t="shared" si="11"/>
        <v>1.8936053612308903E-2</v>
      </c>
    </row>
    <row r="75" spans="1:11" ht="38.25" customHeight="1">
      <c r="A75" s="796" t="s">
        <v>31305</v>
      </c>
      <c r="B75" s="20" t="s">
        <v>89</v>
      </c>
      <c r="C75" s="784">
        <v>92507</v>
      </c>
      <c r="D75" s="46" t="s">
        <v>31187</v>
      </c>
      <c r="E75" s="49" t="s">
        <v>112</v>
      </c>
      <c r="F75" s="21">
        <v>33.15</v>
      </c>
      <c r="G75" s="49">
        <f>'SINAPI-Tabela-Mai.2016'!E6006</f>
        <v>38.61</v>
      </c>
      <c r="H75" s="724">
        <f t="shared" si="8"/>
        <v>1279.9214999999999</v>
      </c>
      <c r="I75" s="724">
        <f t="shared" si="9"/>
        <v>362.8279860281109</v>
      </c>
      <c r="J75" s="724">
        <f t="shared" si="10"/>
        <v>1642.7494860281108</v>
      </c>
      <c r="K75" s="80">
        <f t="shared" si="11"/>
        <v>4.5268041481462206E-4</v>
      </c>
    </row>
    <row r="76" spans="1:11" ht="30" customHeight="1">
      <c r="A76" s="796" t="s">
        <v>31306</v>
      </c>
      <c r="B76" s="20" t="s">
        <v>288</v>
      </c>
      <c r="C76" s="48" t="s">
        <v>31188</v>
      </c>
      <c r="D76" s="46" t="s">
        <v>31189</v>
      </c>
      <c r="E76" s="49" t="s">
        <v>112</v>
      </c>
      <c r="F76" s="775">
        <v>120.12</v>
      </c>
      <c r="G76" s="49">
        <v>81.28</v>
      </c>
      <c r="H76" s="724">
        <f>G76*F76</f>
        <v>9763.3536000000004</v>
      </c>
      <c r="I76" s="724">
        <f t="shared" si="9"/>
        <v>2767.6837396420847</v>
      </c>
      <c r="J76" s="724">
        <f t="shared" si="10"/>
        <v>12531.037339642085</v>
      </c>
      <c r="K76" s="80">
        <f t="shared" si="11"/>
        <v>3.4530859569355107E-3</v>
      </c>
    </row>
    <row r="77" spans="1:11" ht="24.75" customHeight="1">
      <c r="A77" s="796" t="s">
        <v>31307</v>
      </c>
      <c r="B77" s="20" t="s">
        <v>89</v>
      </c>
      <c r="C77" s="784">
        <v>92452</v>
      </c>
      <c r="D77" s="46" t="s">
        <v>31190</v>
      </c>
      <c r="E77" s="49" t="s">
        <v>112</v>
      </c>
      <c r="F77" s="775">
        <v>1684.8</v>
      </c>
      <c r="G77" s="49">
        <f>'SINAPI-Tabela-Mai.2016'!E5800</f>
        <v>76.150000000000006</v>
      </c>
      <c r="H77" s="724">
        <f>G77*F77</f>
        <v>128297.52</v>
      </c>
      <c r="I77" s="724">
        <f t="shared" si="9"/>
        <v>36369.36389770879</v>
      </c>
      <c r="J77" s="724">
        <f t="shared" si="10"/>
        <v>164666.88389770879</v>
      </c>
      <c r="K77" s="80">
        <f t="shared" si="11"/>
        <v>4.5376044213092187E-2</v>
      </c>
    </row>
    <row r="78" spans="1:11" ht="27.75" customHeight="1">
      <c r="A78" s="796" t="s">
        <v>31308</v>
      </c>
      <c r="B78" s="20" t="s">
        <v>89</v>
      </c>
      <c r="C78" s="784">
        <v>92415</v>
      </c>
      <c r="D78" s="46" t="s">
        <v>31191</v>
      </c>
      <c r="E78" s="49" t="s">
        <v>112</v>
      </c>
      <c r="F78" s="775">
        <v>265.52999999999997</v>
      </c>
      <c r="G78" s="49">
        <f>'SINAPI-Tabela-Mai.2016'!E5627</f>
        <v>62.54</v>
      </c>
      <c r="H78" s="724">
        <f>G78*F78</f>
        <v>16606.246199999998</v>
      </c>
      <c r="I78" s="724">
        <f t="shared" si="9"/>
        <v>4707.4846888914435</v>
      </c>
      <c r="J78" s="724">
        <f t="shared" si="10"/>
        <v>21313.730888891441</v>
      </c>
      <c r="K78" s="80">
        <f t="shared" si="11"/>
        <v>5.8732683358547703E-3</v>
      </c>
    </row>
    <row r="79" spans="1:11" ht="18" customHeight="1">
      <c r="A79" s="20"/>
      <c r="B79" s="20"/>
      <c r="C79" s="48"/>
      <c r="D79" s="513" t="s">
        <v>9085</v>
      </c>
      <c r="E79" s="49"/>
      <c r="F79" s="572"/>
      <c r="G79" s="49"/>
      <c r="H79" s="724"/>
      <c r="I79" s="724"/>
      <c r="J79" s="724"/>
      <c r="K79" s="724"/>
    </row>
    <row r="80" spans="1:11" ht="27.75" customHeight="1">
      <c r="A80" s="796" t="s">
        <v>31309</v>
      </c>
      <c r="B80" s="20" t="s">
        <v>288</v>
      </c>
      <c r="C80" s="48" t="s">
        <v>18588</v>
      </c>
      <c r="D80" s="46" t="s">
        <v>18589</v>
      </c>
      <c r="E80" s="49" t="s">
        <v>118</v>
      </c>
      <c r="F80" s="21">
        <v>7701</v>
      </c>
      <c r="G80" s="49">
        <f>VLOOKUP(C80,Composições!A:G,7,FALSE)</f>
        <v>17.28</v>
      </c>
      <c r="H80" s="724">
        <f t="shared" si="8"/>
        <v>133073.28</v>
      </c>
      <c r="I80" s="724">
        <f t="shared" si="9"/>
        <v>37723.180817382075</v>
      </c>
      <c r="J80" s="724">
        <f t="shared" si="10"/>
        <v>170796.46081738209</v>
      </c>
      <c r="K80" s="80">
        <f>J80/J$301</f>
        <v>4.706512672155469E-2</v>
      </c>
    </row>
    <row r="81" spans="1:11">
      <c r="A81" s="20"/>
      <c r="B81" s="20"/>
      <c r="C81" s="48"/>
      <c r="D81" s="46"/>
      <c r="E81" s="49"/>
      <c r="F81" s="572"/>
      <c r="G81" s="49"/>
      <c r="H81" s="49"/>
      <c r="I81" s="724"/>
      <c r="J81" s="49"/>
      <c r="K81" s="724"/>
    </row>
    <row r="82" spans="1:11">
      <c r="A82" s="885" t="s">
        <v>22</v>
      </c>
      <c r="B82" s="886"/>
      <c r="C82" s="886"/>
      <c r="D82" s="886"/>
      <c r="E82" s="886"/>
      <c r="F82" s="886"/>
      <c r="G82" s="887"/>
      <c r="H82" s="47">
        <f>SUM(H72:H80)</f>
        <v>768439.90347000014</v>
      </c>
      <c r="I82" s="47">
        <f>SUM(I72:I80)</f>
        <v>217834.84577738249</v>
      </c>
      <c r="J82" s="47">
        <f>SUM(J72:J80)</f>
        <v>986274.74924738251</v>
      </c>
      <c r="K82" s="690">
        <f>J82/J$301</f>
        <v>0.2717804914308477</v>
      </c>
    </row>
    <row r="83" spans="1:11">
      <c r="A83" s="6"/>
      <c r="B83" s="6"/>
      <c r="C83" s="6"/>
      <c r="D83" s="81"/>
      <c r="E83" s="23"/>
      <c r="F83" s="573"/>
      <c r="G83" s="81"/>
      <c r="H83" s="6"/>
      <c r="I83" s="82"/>
      <c r="J83" s="6"/>
      <c r="K83" s="82"/>
    </row>
    <row r="84" spans="1:11">
      <c r="A84" s="93">
        <v>6</v>
      </c>
      <c r="B84" s="93"/>
      <c r="C84" s="764"/>
      <c r="D84" s="42" t="s">
        <v>18544</v>
      </c>
      <c r="E84" s="40"/>
      <c r="F84" s="574"/>
      <c r="G84" s="41"/>
      <c r="H84" s="41"/>
      <c r="I84" s="41"/>
      <c r="J84" s="79"/>
      <c r="K84" s="79"/>
    </row>
    <row r="85" spans="1:11">
      <c r="A85" s="20"/>
      <c r="B85" s="20"/>
      <c r="C85" s="726"/>
      <c r="D85" s="514" t="s">
        <v>18538</v>
      </c>
      <c r="E85" s="86"/>
      <c r="F85" s="572"/>
      <c r="G85" s="49"/>
      <c r="H85" s="724"/>
      <c r="I85" s="724"/>
      <c r="J85" s="724"/>
      <c r="K85" s="724"/>
    </row>
    <row r="86" spans="1:11" ht="29.25" customHeight="1">
      <c r="A86" s="796" t="s">
        <v>55</v>
      </c>
      <c r="B86" s="20" t="s">
        <v>89</v>
      </c>
      <c r="C86" s="726">
        <v>87448</v>
      </c>
      <c r="D86" s="85" t="s">
        <v>18787</v>
      </c>
      <c r="E86" s="86" t="s">
        <v>112</v>
      </c>
      <c r="F86" s="771">
        <v>712.37</v>
      </c>
      <c r="G86" s="49">
        <f>VLOOKUP(C86,Composições!A:G,7,FALSE)</f>
        <v>36.759566</v>
      </c>
      <c r="H86" s="724">
        <f>G86*F86</f>
        <v>26186.412031420001</v>
      </c>
      <c r="I86" s="724">
        <f>H86*$K$10</f>
        <v>7423.2389554065712</v>
      </c>
      <c r="J86" s="724">
        <f>I86+H86</f>
        <v>33609.650986826571</v>
      </c>
      <c r="K86" s="80">
        <f>J86/J$301</f>
        <v>9.26156476072151E-3</v>
      </c>
    </row>
    <row r="87" spans="1:11" ht="24.75" customHeight="1">
      <c r="A87" s="796" t="s">
        <v>18532</v>
      </c>
      <c r="B87" s="20" t="s">
        <v>89</v>
      </c>
      <c r="C87" s="546">
        <v>87452</v>
      </c>
      <c r="D87" s="547" t="s">
        <v>18788</v>
      </c>
      <c r="E87" s="86" t="s">
        <v>112</v>
      </c>
      <c r="F87" s="771">
        <v>1573.72</v>
      </c>
      <c r="G87" s="49">
        <f>VLOOKUP(C87,Composições!A:G,7,FALSE)</f>
        <v>56.823551000000002</v>
      </c>
      <c r="H87" s="724">
        <f>G87*F87</f>
        <v>89424.358679720011</v>
      </c>
      <c r="I87" s="724">
        <f>H87*$K$10</f>
        <v>25349.726496209518</v>
      </c>
      <c r="J87" s="724">
        <f>I87+H87</f>
        <v>114774.08517592953</v>
      </c>
      <c r="K87" s="80">
        <f>J87/J$301</f>
        <v>3.1627451981756073E-2</v>
      </c>
    </row>
    <row r="88" spans="1:11" ht="24" customHeight="1">
      <c r="A88" s="20"/>
      <c r="B88" s="135"/>
      <c r="C88" s="88"/>
      <c r="D88" s="515" t="s">
        <v>18539</v>
      </c>
      <c r="E88" s="727"/>
      <c r="F88" s="572"/>
      <c r="G88" s="49"/>
      <c r="H88" s="724"/>
      <c r="I88" s="724"/>
      <c r="J88" s="724"/>
      <c r="K88" s="724"/>
    </row>
    <row r="89" spans="1:11" ht="26.25" customHeight="1">
      <c r="A89" s="796" t="s">
        <v>18533</v>
      </c>
      <c r="B89" s="135" t="s">
        <v>89</v>
      </c>
      <c r="C89" s="88" t="s">
        <v>271</v>
      </c>
      <c r="D89" s="725" t="s">
        <v>18540</v>
      </c>
      <c r="E89" s="727" t="s">
        <v>121</v>
      </c>
      <c r="F89" s="772">
        <v>211.79</v>
      </c>
      <c r="G89" s="49">
        <f>VLOOKUP(C89,Composições!A:G,7,FALSE)</f>
        <v>7.2018500000000003</v>
      </c>
      <c r="H89" s="724">
        <f>G89*F89</f>
        <v>1525.2798115000001</v>
      </c>
      <c r="I89" s="724">
        <f t="shared" ref="I89:I94" si="12">H89*$K$10</f>
        <v>432.38136255690813</v>
      </c>
      <c r="J89" s="724">
        <f>I89+H89</f>
        <v>1957.6611740569083</v>
      </c>
      <c r="K89" s="80">
        <f>J89/J$301</f>
        <v>5.39458316606283E-4</v>
      </c>
    </row>
    <row r="90" spans="1:11" ht="30" customHeight="1">
      <c r="A90" s="796" t="s">
        <v>18534</v>
      </c>
      <c r="B90" s="135" t="s">
        <v>89</v>
      </c>
      <c r="C90" s="88" t="s">
        <v>275</v>
      </c>
      <c r="D90" s="725" t="s">
        <v>18541</v>
      </c>
      <c r="E90" s="727" t="s">
        <v>121</v>
      </c>
      <c r="F90" s="772">
        <v>539.91999999999996</v>
      </c>
      <c r="G90" s="49">
        <f>VLOOKUP(C90,Composições!A:G,7,FALSE)</f>
        <v>12.247199999999999</v>
      </c>
      <c r="H90" s="724">
        <f>G90*F90</f>
        <v>6612.5082239999992</v>
      </c>
      <c r="I90" s="724">
        <f t="shared" si="12"/>
        <v>1874.4923352785622</v>
      </c>
      <c r="J90" s="724">
        <f>I90+H90</f>
        <v>8487.0005592785619</v>
      </c>
      <c r="K90" s="80">
        <f>J90/J$301</f>
        <v>2.3387004326479552E-3</v>
      </c>
    </row>
    <row r="91" spans="1:11">
      <c r="A91" s="20"/>
      <c r="B91" s="135"/>
      <c r="C91" s="88"/>
      <c r="D91" s="515" t="s">
        <v>18542</v>
      </c>
      <c r="E91" s="727"/>
      <c r="F91" s="572"/>
      <c r="G91" s="49"/>
      <c r="H91" s="724"/>
      <c r="I91" s="724"/>
      <c r="J91" s="724"/>
      <c r="K91" s="724"/>
    </row>
    <row r="92" spans="1:11" ht="28.5" customHeight="1">
      <c r="A92" s="796" t="s">
        <v>31310</v>
      </c>
      <c r="B92" s="135" t="s">
        <v>1127</v>
      </c>
      <c r="C92" s="88" t="s">
        <v>277</v>
      </c>
      <c r="D92" s="725" t="s">
        <v>18543</v>
      </c>
      <c r="E92" s="727" t="s">
        <v>112</v>
      </c>
      <c r="F92" s="773">
        <v>304.39999999999998</v>
      </c>
      <c r="G92" s="49">
        <f>VLOOKUP(C92,Composições!A:G,7,FALSE)</f>
        <v>80.290000000000006</v>
      </c>
      <c r="H92" s="724">
        <f>G92*F92</f>
        <v>24440.276000000002</v>
      </c>
      <c r="I92" s="724">
        <f t="shared" si="12"/>
        <v>6928.2499895901237</v>
      </c>
      <c r="J92" s="724">
        <f>I92+H92</f>
        <v>31368.525989590125</v>
      </c>
      <c r="K92" s="80">
        <f>J92/J$301</f>
        <v>8.6439943995501711E-3</v>
      </c>
    </row>
    <row r="93" spans="1:11">
      <c r="A93" s="20"/>
      <c r="B93" s="135"/>
      <c r="C93" s="88"/>
      <c r="D93" s="515" t="s">
        <v>31034</v>
      </c>
      <c r="E93" s="727"/>
      <c r="F93" s="572"/>
      <c r="G93" s="49"/>
      <c r="H93" s="724"/>
      <c r="I93" s="724"/>
      <c r="J93" s="724"/>
      <c r="K93" s="724"/>
    </row>
    <row r="94" spans="1:11" ht="19.5" customHeight="1">
      <c r="A94" s="796" t="s">
        <v>31311</v>
      </c>
      <c r="B94" s="135" t="s">
        <v>89</v>
      </c>
      <c r="C94" s="88">
        <v>93189</v>
      </c>
      <c r="D94" s="725" t="s">
        <v>31023</v>
      </c>
      <c r="E94" s="727" t="s">
        <v>121</v>
      </c>
      <c r="F94" s="775">
        <v>83.15</v>
      </c>
      <c r="G94" s="729">
        <f>VLOOKUP(C94,'SINAPI-Tabela-Mai.2016'!A:E,5,0)</f>
        <v>49.06</v>
      </c>
      <c r="H94" s="724">
        <f>G94*F94</f>
        <v>4079.3390000000004</v>
      </c>
      <c r="I94" s="724">
        <f t="shared" si="12"/>
        <v>1156.3977585312286</v>
      </c>
      <c r="J94" s="724">
        <f>I94+H94</f>
        <v>5235.7367585312295</v>
      </c>
      <c r="K94" s="80">
        <f>J94/J$301</f>
        <v>1.4427735378220196E-3</v>
      </c>
    </row>
    <row r="95" spans="1:11" ht="18.75" customHeight="1">
      <c r="A95" s="796" t="s">
        <v>31312</v>
      </c>
      <c r="B95" s="135" t="s">
        <v>89</v>
      </c>
      <c r="C95" s="88">
        <v>93197</v>
      </c>
      <c r="D95" s="725" t="s">
        <v>31024</v>
      </c>
      <c r="E95" s="727" t="s">
        <v>121</v>
      </c>
      <c r="F95" s="775">
        <v>58</v>
      </c>
      <c r="G95" s="729">
        <f>VLOOKUP(C95,'SINAPI-Tabela-Mai.2016'!A:E,5,0)</f>
        <v>44.62</v>
      </c>
      <c r="H95" s="724">
        <f>G95*F95</f>
        <v>2587.96</v>
      </c>
      <c r="I95" s="724">
        <f>H95*$K$10</f>
        <v>733.62648781297128</v>
      </c>
      <c r="J95" s="724">
        <f>I95+H95</f>
        <v>3321.5864878129714</v>
      </c>
      <c r="K95" s="80">
        <f>J95/J$301</f>
        <v>9.1530520139215528E-4</v>
      </c>
    </row>
    <row r="96" spans="1:11">
      <c r="A96" s="20"/>
      <c r="B96" s="135"/>
      <c r="C96" s="88"/>
      <c r="D96" s="725"/>
      <c r="E96" s="727"/>
      <c r="F96" s="572"/>
      <c r="G96" s="89"/>
      <c r="H96" s="724"/>
      <c r="I96" s="724"/>
      <c r="J96" s="724"/>
      <c r="K96" s="724"/>
    </row>
    <row r="97" spans="1:11">
      <c r="A97" s="885" t="s">
        <v>22</v>
      </c>
      <c r="B97" s="886"/>
      <c r="C97" s="886"/>
      <c r="D97" s="886"/>
      <c r="E97" s="886"/>
      <c r="F97" s="886"/>
      <c r="G97" s="887"/>
      <c r="H97" s="47">
        <f>SUM(H86:H95)</f>
        <v>154856.13374664003</v>
      </c>
      <c r="I97" s="47">
        <f>SUM(I86:I95)</f>
        <v>43898.113385385885</v>
      </c>
      <c r="J97" s="47">
        <f>SUM(J86:J95)</f>
        <v>198754.24713202589</v>
      </c>
      <c r="K97" s="690">
        <f>J97/J$301</f>
        <v>5.4769248630496169E-2</v>
      </c>
    </row>
    <row r="98" spans="1:11" ht="18" customHeight="1">
      <c r="A98" s="6"/>
      <c r="B98" s="6"/>
      <c r="C98" s="6"/>
      <c r="D98" s="81"/>
      <c r="E98" s="23"/>
      <c r="F98" s="573"/>
      <c r="G98" s="81"/>
      <c r="H98" s="6"/>
      <c r="I98" s="82"/>
      <c r="J98" s="6"/>
      <c r="K98" s="82"/>
    </row>
    <row r="99" spans="1:11" ht="18" customHeight="1">
      <c r="A99" s="93">
        <v>7</v>
      </c>
      <c r="B99" s="93"/>
      <c r="C99" s="764"/>
      <c r="D99" s="42" t="s">
        <v>18727</v>
      </c>
      <c r="E99" s="40"/>
      <c r="F99" s="574"/>
      <c r="G99" s="41"/>
      <c r="H99" s="41"/>
      <c r="I99" s="41"/>
      <c r="J99" s="79"/>
      <c r="K99" s="79"/>
    </row>
    <row r="100" spans="1:11">
      <c r="A100" s="20"/>
      <c r="B100" s="20"/>
      <c r="C100" s="726"/>
      <c r="D100" s="514" t="s">
        <v>18547</v>
      </c>
      <c r="E100" s="86"/>
      <c r="F100" s="572"/>
      <c r="G100" s="87"/>
      <c r="H100" s="724"/>
      <c r="I100" s="724"/>
      <c r="J100" s="724"/>
      <c r="K100" s="724"/>
    </row>
    <row r="101" spans="1:11" ht="36.75" customHeight="1">
      <c r="A101" s="796" t="s">
        <v>56</v>
      </c>
      <c r="B101" s="20"/>
      <c r="C101" s="726" t="s">
        <v>1101</v>
      </c>
      <c r="D101" s="85" t="s">
        <v>18824</v>
      </c>
      <c r="E101" s="86" t="s">
        <v>193</v>
      </c>
      <c r="F101" s="21">
        <v>30</v>
      </c>
      <c r="G101" s="49">
        <f>VLOOKUP(C101,Composições!A:G,7,FALSE)</f>
        <v>788.37146600000005</v>
      </c>
      <c r="H101" s="724">
        <f t="shared" ref="H101:H105" si="13">G101*F101</f>
        <v>23651.143980000001</v>
      </c>
      <c r="I101" s="724">
        <f t="shared" ref="I101:I128" si="14">H101*$K$10</f>
        <v>6704.5494098851213</v>
      </c>
      <c r="J101" s="724">
        <f t="shared" ref="J101:J105" si="15">I101+H101</f>
        <v>30355.69338988512</v>
      </c>
      <c r="K101" s="80">
        <f>J101/J$301</f>
        <v>8.3648955562561859E-3</v>
      </c>
    </row>
    <row r="102" spans="1:11" ht="40.5" customHeight="1">
      <c r="A102" s="796" t="s">
        <v>57</v>
      </c>
      <c r="B102" s="20"/>
      <c r="C102" s="726" t="s">
        <v>1104</v>
      </c>
      <c r="D102" s="725" t="s">
        <v>18825</v>
      </c>
      <c r="E102" s="727" t="s">
        <v>193</v>
      </c>
      <c r="F102" s="21">
        <v>14</v>
      </c>
      <c r="G102" s="49">
        <f>VLOOKUP(C102,Composições!A:G,7,FALSE)</f>
        <v>876.86059999999998</v>
      </c>
      <c r="H102" s="724">
        <f t="shared" si="13"/>
        <v>12276.0484</v>
      </c>
      <c r="I102" s="724">
        <f t="shared" si="14"/>
        <v>3479.9742932325248</v>
      </c>
      <c r="J102" s="724">
        <f t="shared" si="15"/>
        <v>15756.022693232524</v>
      </c>
      <c r="K102" s="80">
        <f>J102/J$301</f>
        <v>4.341771493014515E-3</v>
      </c>
    </row>
    <row r="103" spans="1:11" ht="36" customHeight="1">
      <c r="A103" s="796" t="s">
        <v>31202</v>
      </c>
      <c r="B103" s="135"/>
      <c r="C103" s="88" t="s">
        <v>805</v>
      </c>
      <c r="D103" s="725" t="s">
        <v>31025</v>
      </c>
      <c r="E103" s="727" t="s">
        <v>193</v>
      </c>
      <c r="F103" s="21">
        <v>7</v>
      </c>
      <c r="G103" s="49">
        <f>VLOOKUP(C103,Composições!A:G,7,FALSE)</f>
        <v>1152.8912</v>
      </c>
      <c r="H103" s="724">
        <f t="shared" si="13"/>
        <v>8070.2384000000002</v>
      </c>
      <c r="I103" s="724">
        <f t="shared" si="14"/>
        <v>2287.7249467555034</v>
      </c>
      <c r="J103" s="724">
        <f t="shared" si="15"/>
        <v>10357.963346755503</v>
      </c>
      <c r="K103" s="80">
        <f>J103/J$301</f>
        <v>2.854267911403076E-3</v>
      </c>
    </row>
    <row r="104" spans="1:11" ht="36.75" customHeight="1">
      <c r="A104" s="796" t="s">
        <v>31203</v>
      </c>
      <c r="B104" s="135"/>
      <c r="C104" s="88" t="s">
        <v>796</v>
      </c>
      <c r="D104" s="734" t="s">
        <v>31066</v>
      </c>
      <c r="E104" s="727" t="s">
        <v>193</v>
      </c>
      <c r="F104" s="21">
        <v>5</v>
      </c>
      <c r="G104" s="49">
        <f>VLOOKUP(C104,Composições!A:G,7,FALSE)</f>
        <v>884.09960000000012</v>
      </c>
      <c r="H104" s="724">
        <f t="shared" si="13"/>
        <v>4420.4980000000005</v>
      </c>
      <c r="I104" s="724">
        <f t="shared" si="14"/>
        <v>1253.1084028054006</v>
      </c>
      <c r="J104" s="724">
        <f t="shared" si="15"/>
        <v>5673.6064028054006</v>
      </c>
      <c r="K104" s="80">
        <f>J104/J$301</f>
        <v>1.5634340608601444E-3</v>
      </c>
    </row>
    <row r="105" spans="1:11" ht="39" customHeight="1">
      <c r="A105" s="796" t="s">
        <v>31204</v>
      </c>
      <c r="B105" s="135"/>
      <c r="C105" s="88" t="s">
        <v>812</v>
      </c>
      <c r="D105" s="725" t="s">
        <v>31026</v>
      </c>
      <c r="E105" s="727" t="s">
        <v>193</v>
      </c>
      <c r="F105" s="21">
        <v>3</v>
      </c>
      <c r="G105" s="49">
        <f>VLOOKUP(C105,Composições!A:G,7,FALSE)</f>
        <v>1537.3863839999999</v>
      </c>
      <c r="H105" s="724">
        <f t="shared" si="13"/>
        <v>4612.1591520000002</v>
      </c>
      <c r="I105" s="724">
        <f t="shared" si="14"/>
        <v>1307.4398831188319</v>
      </c>
      <c r="J105" s="724">
        <f t="shared" si="15"/>
        <v>5919.599035118832</v>
      </c>
      <c r="K105" s="80">
        <f>J105/J$301</f>
        <v>1.6312204444713335E-3</v>
      </c>
    </row>
    <row r="106" spans="1:11">
      <c r="A106" s="20"/>
      <c r="B106" s="135"/>
      <c r="C106" s="88"/>
      <c r="D106" s="515" t="s">
        <v>18548</v>
      </c>
      <c r="E106" s="727"/>
      <c r="F106" s="572"/>
      <c r="G106" s="89"/>
      <c r="H106" s="724"/>
      <c r="I106" s="724"/>
      <c r="J106" s="724"/>
      <c r="K106" s="724"/>
    </row>
    <row r="107" spans="1:11" ht="27" customHeight="1">
      <c r="A107" s="796" t="s">
        <v>31205</v>
      </c>
      <c r="B107" s="135"/>
      <c r="C107" s="88" t="s">
        <v>31086</v>
      </c>
      <c r="D107" s="734" t="s">
        <v>31089</v>
      </c>
      <c r="E107" s="727" t="s">
        <v>193</v>
      </c>
      <c r="F107" s="21">
        <v>1</v>
      </c>
      <c r="G107" s="49">
        <f>VLOOKUP(C107,Composições!A:G,7,FALSE)</f>
        <v>10540.903125000001</v>
      </c>
      <c r="H107" s="724">
        <f>G107*F107</f>
        <v>10540.903125000001</v>
      </c>
      <c r="I107" s="724">
        <f>H107*$K$10</f>
        <v>2988.1009513170698</v>
      </c>
      <c r="J107" s="724">
        <f>I107+H107</f>
        <v>13529.004076317071</v>
      </c>
      <c r="K107" s="80">
        <f>J107/J$301</f>
        <v>3.7280883234993294E-3</v>
      </c>
    </row>
    <row r="108" spans="1:11" ht="21.75" customHeight="1">
      <c r="A108" s="796" t="s">
        <v>31206</v>
      </c>
      <c r="B108" s="135"/>
      <c r="C108" s="88" t="s">
        <v>31087</v>
      </c>
      <c r="D108" s="734" t="s">
        <v>31314</v>
      </c>
      <c r="E108" s="727" t="s">
        <v>193</v>
      </c>
      <c r="F108" s="21">
        <v>1</v>
      </c>
      <c r="G108" s="49">
        <f>VLOOKUP(C108,Composições!A:G,7,FALSE)</f>
        <v>7314.2771999999995</v>
      </c>
      <c r="H108" s="724">
        <f>G108*F108</f>
        <v>7314.2771999999995</v>
      </c>
      <c r="I108" s="724">
        <f t="shared" si="14"/>
        <v>2073.4275232718023</v>
      </c>
      <c r="J108" s="724">
        <f>I108+H108</f>
        <v>9387.7047232718014</v>
      </c>
      <c r="K108" s="80">
        <f>J108/J$301</f>
        <v>2.5869008661586921E-3</v>
      </c>
    </row>
    <row r="109" spans="1:11" ht="18" customHeight="1">
      <c r="A109" s="20"/>
      <c r="B109" s="135"/>
      <c r="C109" s="88"/>
      <c r="D109" s="515" t="s">
        <v>18549</v>
      </c>
      <c r="E109" s="727"/>
      <c r="F109" s="572"/>
      <c r="G109" s="49"/>
      <c r="H109" s="724"/>
      <c r="I109" s="724"/>
      <c r="J109" s="724"/>
      <c r="K109" s="724"/>
    </row>
    <row r="110" spans="1:11" ht="28.5" customHeight="1">
      <c r="A110" s="796" t="s">
        <v>31207</v>
      </c>
      <c r="B110" s="135"/>
      <c r="C110" s="88" t="s">
        <v>815</v>
      </c>
      <c r="D110" s="725" t="s">
        <v>18830</v>
      </c>
      <c r="E110" s="727" t="s">
        <v>193</v>
      </c>
      <c r="F110" s="21">
        <v>8</v>
      </c>
      <c r="G110" s="49">
        <f>VLOOKUP(C110,Composições!A:G,7,FALSE)</f>
        <v>2899.7462822400007</v>
      </c>
      <c r="H110" s="724">
        <f t="shared" ref="H110:H119" si="16">G110*F110</f>
        <v>23197.970257920006</v>
      </c>
      <c r="I110" s="724">
        <f t="shared" si="14"/>
        <v>6576.0851963351915</v>
      </c>
      <c r="J110" s="724">
        <f t="shared" ref="J110:J119" si="17">I110+H110</f>
        <v>29774.055454255198</v>
      </c>
      <c r="K110" s="80">
        <f t="shared" ref="K110:K122" si="18">J110/J$301</f>
        <v>8.2046178607145005E-3</v>
      </c>
    </row>
    <row r="111" spans="1:11" ht="25.5" customHeight="1">
      <c r="A111" s="796" t="s">
        <v>31208</v>
      </c>
      <c r="B111" s="135"/>
      <c r="C111" s="88" t="s">
        <v>816</v>
      </c>
      <c r="D111" s="725" t="s">
        <v>18831</v>
      </c>
      <c r="E111" s="727" t="s">
        <v>193</v>
      </c>
      <c r="F111" s="21">
        <v>5</v>
      </c>
      <c r="G111" s="49">
        <f>VLOOKUP(C111,Composições!A:G,7,FALSE)</f>
        <v>2265.4267830000003</v>
      </c>
      <c r="H111" s="724">
        <f t="shared" si="16"/>
        <v>11327.133915000002</v>
      </c>
      <c r="I111" s="724">
        <f t="shared" si="14"/>
        <v>3210.9790997730424</v>
      </c>
      <c r="J111" s="724">
        <f t="shared" si="17"/>
        <v>14538.113014773044</v>
      </c>
      <c r="K111" s="80">
        <f t="shared" si="18"/>
        <v>4.0061610648020017E-3</v>
      </c>
    </row>
    <row r="112" spans="1:11" ht="25.5" customHeight="1">
      <c r="A112" s="796" t="s">
        <v>31315</v>
      </c>
      <c r="B112" s="135"/>
      <c r="C112" s="88" t="s">
        <v>817</v>
      </c>
      <c r="D112" s="725" t="s">
        <v>18832</v>
      </c>
      <c r="E112" s="727" t="s">
        <v>193</v>
      </c>
      <c r="F112" s="21">
        <v>3</v>
      </c>
      <c r="G112" s="49">
        <f>VLOOKUP(C112,Composições!A:G,7,FALSE)</f>
        <v>276.94838400000003</v>
      </c>
      <c r="H112" s="724">
        <f t="shared" si="16"/>
        <v>830.8451520000001</v>
      </c>
      <c r="I112" s="724">
        <f t="shared" si="14"/>
        <v>235.52528276255984</v>
      </c>
      <c r="J112" s="724">
        <f t="shared" si="17"/>
        <v>1066.3704347625599</v>
      </c>
      <c r="K112" s="80">
        <f t="shared" si="18"/>
        <v>2.9385187142655058E-4</v>
      </c>
    </row>
    <row r="113" spans="1:11" ht="22.5">
      <c r="A113" s="796" t="s">
        <v>31316</v>
      </c>
      <c r="B113" s="135"/>
      <c r="C113" s="88" t="s">
        <v>818</v>
      </c>
      <c r="D113" s="725" t="s">
        <v>31068</v>
      </c>
      <c r="E113" s="727" t="s">
        <v>193</v>
      </c>
      <c r="F113" s="21">
        <v>9</v>
      </c>
      <c r="G113" s="49">
        <f>VLOOKUP(C113,Composições!A:G,7,FALSE)</f>
        <v>4077.7682094000002</v>
      </c>
      <c r="H113" s="724">
        <f t="shared" si="16"/>
        <v>36699.913884599999</v>
      </c>
      <c r="I113" s="724">
        <f t="shared" si="14"/>
        <v>10403.572283264655</v>
      </c>
      <c r="J113" s="724">
        <f t="shared" si="17"/>
        <v>47103.486167864656</v>
      </c>
      <c r="K113" s="80">
        <f t="shared" si="18"/>
        <v>1.2979961849958484E-2</v>
      </c>
    </row>
    <row r="114" spans="1:11" ht="24.75" customHeight="1">
      <c r="A114" s="796" t="s">
        <v>31317</v>
      </c>
      <c r="B114" s="135"/>
      <c r="C114" s="88" t="s">
        <v>819</v>
      </c>
      <c r="D114" s="725" t="s">
        <v>31069</v>
      </c>
      <c r="E114" s="727" t="s">
        <v>193</v>
      </c>
      <c r="F114" s="21">
        <v>2</v>
      </c>
      <c r="G114" s="49">
        <f>VLOOKUP(C114,Composições!A:G,7,FALSE)</f>
        <v>531.40780000000007</v>
      </c>
      <c r="H114" s="724">
        <f t="shared" si="16"/>
        <v>1062.8156000000001</v>
      </c>
      <c r="I114" s="724">
        <f t="shared" si="14"/>
        <v>301.28351126788505</v>
      </c>
      <c r="J114" s="724">
        <f t="shared" si="17"/>
        <v>1364.0991112678853</v>
      </c>
      <c r="K114" s="80">
        <f t="shared" si="18"/>
        <v>3.7589477689018547E-4</v>
      </c>
    </row>
    <row r="115" spans="1:11" ht="28.5" customHeight="1">
      <c r="A115" s="796" t="s">
        <v>31318</v>
      </c>
      <c r="B115" s="135"/>
      <c r="C115" s="88" t="s">
        <v>31083</v>
      </c>
      <c r="D115" s="725" t="s">
        <v>31084</v>
      </c>
      <c r="E115" s="727" t="s">
        <v>193</v>
      </c>
      <c r="F115" s="21">
        <v>2</v>
      </c>
      <c r="G115" s="49">
        <f>VLOOKUP(C115,Composições!A:G,7,FALSE)</f>
        <v>1077.6000224000002</v>
      </c>
      <c r="H115" s="724">
        <f>G115*F115</f>
        <v>2155.2000448000003</v>
      </c>
      <c r="I115" s="724">
        <f>H115*$K$10</f>
        <v>610.94910253674038</v>
      </c>
      <c r="J115" s="724">
        <f>I115+H115</f>
        <v>2766.1491473367405</v>
      </c>
      <c r="K115" s="80">
        <f t="shared" si="18"/>
        <v>7.6224741149246746E-4</v>
      </c>
    </row>
    <row r="116" spans="1:11" ht="27" customHeight="1">
      <c r="A116" s="796" t="s">
        <v>31319</v>
      </c>
      <c r="B116" s="135"/>
      <c r="C116" s="88" t="s">
        <v>820</v>
      </c>
      <c r="D116" s="725" t="s">
        <v>31070</v>
      </c>
      <c r="E116" s="727" t="s">
        <v>193</v>
      </c>
      <c r="F116" s="21">
        <v>3</v>
      </c>
      <c r="G116" s="49">
        <f>VLOOKUP(C116,Composições!A:G,7,FALSE)</f>
        <v>410.63330000000002</v>
      </c>
      <c r="H116" s="724">
        <f t="shared" si="16"/>
        <v>1231.8999000000001</v>
      </c>
      <c r="I116" s="724">
        <f t="shared" si="14"/>
        <v>349.21497896959403</v>
      </c>
      <c r="J116" s="724">
        <f t="shared" si="17"/>
        <v>1581.1148789695942</v>
      </c>
      <c r="K116" s="80">
        <f t="shared" si="18"/>
        <v>4.3569621866816952E-4</v>
      </c>
    </row>
    <row r="117" spans="1:11" ht="27" customHeight="1">
      <c r="A117" s="796" t="s">
        <v>31320</v>
      </c>
      <c r="B117" s="135"/>
      <c r="C117" s="88" t="s">
        <v>821</v>
      </c>
      <c r="D117" s="725" t="s">
        <v>31071</v>
      </c>
      <c r="E117" s="727" t="s">
        <v>193</v>
      </c>
      <c r="F117" s="21">
        <v>6</v>
      </c>
      <c r="G117" s="49">
        <f>VLOOKUP(C117,Composições!A:G,7,FALSE)</f>
        <v>1581.0479999999998</v>
      </c>
      <c r="H117" s="724">
        <f t="shared" si="16"/>
        <v>9486.2879999999986</v>
      </c>
      <c r="I117" s="724">
        <f t="shared" si="14"/>
        <v>2689.1420840439323</v>
      </c>
      <c r="J117" s="724">
        <f t="shared" si="17"/>
        <v>12175.430084043932</v>
      </c>
      <c r="K117" s="80">
        <f t="shared" si="18"/>
        <v>3.3550938763752085E-3</v>
      </c>
    </row>
    <row r="118" spans="1:11" ht="27.75" customHeight="1">
      <c r="A118" s="796" t="s">
        <v>31321</v>
      </c>
      <c r="B118" s="135"/>
      <c r="C118" s="88" t="s">
        <v>822</v>
      </c>
      <c r="D118" s="725" t="s">
        <v>31072</v>
      </c>
      <c r="E118" s="727" t="s">
        <v>193</v>
      </c>
      <c r="F118" s="21">
        <v>2</v>
      </c>
      <c r="G118" s="49">
        <f>VLOOKUP(C118,Composições!A:G,7,FALSE)</f>
        <v>432.73185000000007</v>
      </c>
      <c r="H118" s="724">
        <f t="shared" si="16"/>
        <v>865.46370000000013</v>
      </c>
      <c r="I118" s="724">
        <f t="shared" si="14"/>
        <v>245.33883621099983</v>
      </c>
      <c r="J118" s="724">
        <f t="shared" si="17"/>
        <v>1110.802536211</v>
      </c>
      <c r="K118" s="80">
        <f t="shared" si="18"/>
        <v>3.0609569940265687E-4</v>
      </c>
    </row>
    <row r="119" spans="1:11" ht="18" customHeight="1">
      <c r="A119" s="796" t="s">
        <v>31322</v>
      </c>
      <c r="B119" s="135"/>
      <c r="C119" s="88" t="s">
        <v>823</v>
      </c>
      <c r="D119" s="725" t="s">
        <v>31073</v>
      </c>
      <c r="E119" s="727" t="s">
        <v>193</v>
      </c>
      <c r="F119" s="21">
        <v>1</v>
      </c>
      <c r="G119" s="49">
        <f>VLOOKUP(C119,Composições!A:G,7,FALSE)</f>
        <v>346.18548000000004</v>
      </c>
      <c r="H119" s="724">
        <f t="shared" si="16"/>
        <v>346.18548000000004</v>
      </c>
      <c r="I119" s="724">
        <f t="shared" si="14"/>
        <v>98.135534484399926</v>
      </c>
      <c r="J119" s="724">
        <f t="shared" si="17"/>
        <v>444.32101448439994</v>
      </c>
      <c r="K119" s="80">
        <f t="shared" si="18"/>
        <v>1.2243827976106275E-4</v>
      </c>
    </row>
    <row r="120" spans="1:11" ht="27" customHeight="1">
      <c r="A120" s="796" t="s">
        <v>31323</v>
      </c>
      <c r="B120" s="135"/>
      <c r="C120" s="88" t="s">
        <v>824</v>
      </c>
      <c r="D120" s="725" t="s">
        <v>31074</v>
      </c>
      <c r="E120" s="727" t="s">
        <v>193</v>
      </c>
      <c r="F120" s="21">
        <v>5</v>
      </c>
      <c r="G120" s="49">
        <f>VLOOKUP(C120,Composições!A:G,7,FALSE)</f>
        <v>1545.9136000000003</v>
      </c>
      <c r="H120" s="724">
        <f>G120*F120</f>
        <v>7729.5680000000011</v>
      </c>
      <c r="I120" s="724">
        <f t="shared" si="14"/>
        <v>2191.1528092209824</v>
      </c>
      <c r="J120" s="724">
        <f>I120+H120</f>
        <v>9920.7208092209839</v>
      </c>
      <c r="K120" s="80">
        <f t="shared" si="18"/>
        <v>2.7337801955649855E-3</v>
      </c>
    </row>
    <row r="121" spans="1:11" ht="31.5" customHeight="1">
      <c r="A121" s="796" t="s">
        <v>31324</v>
      </c>
      <c r="B121" s="135"/>
      <c r="C121" s="88" t="s">
        <v>825</v>
      </c>
      <c r="D121" s="725" t="s">
        <v>31075</v>
      </c>
      <c r="E121" s="727" t="s">
        <v>193</v>
      </c>
      <c r="F121" s="21">
        <v>10</v>
      </c>
      <c r="G121" s="49">
        <f>VLOOKUP(C121,Composições!A:G,7,FALSE)</f>
        <v>724.64700000000005</v>
      </c>
      <c r="H121" s="724">
        <f>G121*F121</f>
        <v>7246.47</v>
      </c>
      <c r="I121" s="724">
        <f t="shared" si="14"/>
        <v>2054.2057586446708</v>
      </c>
      <c r="J121" s="724">
        <f>I121+H121</f>
        <v>9300.6757586446711</v>
      </c>
      <c r="K121" s="80">
        <f t="shared" si="18"/>
        <v>2.5629189333421735E-3</v>
      </c>
    </row>
    <row r="122" spans="1:11" ht="24" customHeight="1">
      <c r="A122" s="796" t="s">
        <v>31325</v>
      </c>
      <c r="B122" s="135"/>
      <c r="C122" s="88" t="s">
        <v>18762</v>
      </c>
      <c r="D122" s="725" t="s">
        <v>31076</v>
      </c>
      <c r="E122" s="727" t="s">
        <v>193</v>
      </c>
      <c r="F122" s="21">
        <v>1</v>
      </c>
      <c r="G122" s="49">
        <f>VLOOKUP(C122,Composições!A:G,7,FALSE)</f>
        <v>1207.7450000000001</v>
      </c>
      <c r="H122" s="724">
        <f>G122*F122</f>
        <v>1207.7450000000001</v>
      </c>
      <c r="I122" s="724">
        <f t="shared" si="14"/>
        <v>342.36762644077851</v>
      </c>
      <c r="J122" s="724">
        <f>I122+H122</f>
        <v>1550.1126264407785</v>
      </c>
      <c r="K122" s="80">
        <f t="shared" si="18"/>
        <v>4.271531555570289E-4</v>
      </c>
    </row>
    <row r="123" spans="1:11" ht="18" customHeight="1">
      <c r="A123" s="20"/>
      <c r="B123" s="135"/>
      <c r="C123" s="88"/>
      <c r="D123" s="515" t="s">
        <v>18554</v>
      </c>
      <c r="E123" s="727"/>
      <c r="F123" s="572"/>
      <c r="G123" s="49"/>
      <c r="H123" s="724"/>
      <c r="I123" s="724"/>
      <c r="J123" s="724"/>
      <c r="K123" s="724"/>
    </row>
    <row r="124" spans="1:11" ht="18" customHeight="1">
      <c r="A124" s="796" t="s">
        <v>31326</v>
      </c>
      <c r="B124" s="135"/>
      <c r="C124" s="88" t="s">
        <v>31080</v>
      </c>
      <c r="D124" s="725" t="s">
        <v>31079</v>
      </c>
      <c r="E124" s="727" t="s">
        <v>193</v>
      </c>
      <c r="F124" s="21">
        <v>1</v>
      </c>
      <c r="G124" s="49">
        <f>VLOOKUP(C124,Composições!A:G,7,FALSE)</f>
        <v>42595.3125</v>
      </c>
      <c r="H124" s="724">
        <f>G124*F124</f>
        <v>42595.3125</v>
      </c>
      <c r="I124" s="724">
        <f t="shared" si="14"/>
        <v>12074.780717890135</v>
      </c>
      <c r="J124" s="724">
        <f>I124+H124</f>
        <v>54670.093217890135</v>
      </c>
      <c r="K124" s="80">
        <f>J124/J$301</f>
        <v>1.5065036200781421E-2</v>
      </c>
    </row>
    <row r="125" spans="1:11" ht="18" customHeight="1">
      <c r="A125" s="20"/>
      <c r="B125" s="135"/>
      <c r="C125" s="88"/>
      <c r="D125" s="515" t="s">
        <v>18550</v>
      </c>
      <c r="E125" s="727"/>
      <c r="F125" s="572"/>
      <c r="G125" s="49"/>
      <c r="H125" s="724"/>
      <c r="I125" s="724"/>
      <c r="J125" s="724"/>
      <c r="K125" s="724"/>
    </row>
    <row r="126" spans="1:11" ht="29.25" customHeight="1">
      <c r="A126" s="796" t="s">
        <v>31327</v>
      </c>
      <c r="B126" s="135"/>
      <c r="C126" s="88" t="s">
        <v>1105</v>
      </c>
      <c r="D126" s="725" t="s">
        <v>18826</v>
      </c>
      <c r="E126" s="727" t="s">
        <v>193</v>
      </c>
      <c r="F126" s="21">
        <v>4</v>
      </c>
      <c r="G126" s="49">
        <f>VLOOKUP(C126,Composições!A:G,7,FALSE)</f>
        <v>1915.0635000000002</v>
      </c>
      <c r="H126" s="724">
        <f>G126*F126</f>
        <v>7660.2540000000008</v>
      </c>
      <c r="I126" s="724">
        <f t="shared" si="14"/>
        <v>2171.5039018281832</v>
      </c>
      <c r="J126" s="724">
        <f>I126+H126</f>
        <v>9831.7579018281831</v>
      </c>
      <c r="K126" s="80">
        <f>J126/J$301</f>
        <v>2.7092653403395194E-3</v>
      </c>
    </row>
    <row r="127" spans="1:11" ht="18" customHeight="1">
      <c r="A127" s="796" t="s">
        <v>31328</v>
      </c>
      <c r="B127" s="135" t="s">
        <v>89</v>
      </c>
      <c r="C127" s="88" t="s">
        <v>18681</v>
      </c>
      <c r="D127" s="725" t="s">
        <v>18827</v>
      </c>
      <c r="E127" s="727" t="s">
        <v>193</v>
      </c>
      <c r="F127" s="21">
        <v>2</v>
      </c>
      <c r="G127" s="49">
        <f>VLOOKUP(C127,Composições!A:G,7,FALSE)</f>
        <v>1016.1377160000001</v>
      </c>
      <c r="H127" s="724">
        <f>G127*F127</f>
        <v>2032.2754320000001</v>
      </c>
      <c r="I127" s="724">
        <f t="shared" si="14"/>
        <v>576.10283290574398</v>
      </c>
      <c r="J127" s="724">
        <f>I127+H127</f>
        <v>2608.3782649057439</v>
      </c>
      <c r="K127" s="80">
        <f>J127/J$301</f>
        <v>7.1877164777318404E-4</v>
      </c>
    </row>
    <row r="128" spans="1:11" ht="27.75" customHeight="1">
      <c r="A128" s="796" t="s">
        <v>31329</v>
      </c>
      <c r="B128" s="135"/>
      <c r="C128" s="88" t="s">
        <v>18686</v>
      </c>
      <c r="D128" s="725" t="s">
        <v>18829</v>
      </c>
      <c r="E128" s="727" t="s">
        <v>193</v>
      </c>
      <c r="F128" s="21">
        <v>1</v>
      </c>
      <c r="G128" s="49">
        <f>VLOOKUP(C128,Composições!A:G,7,FALSE)</f>
        <v>472.59450000000004</v>
      </c>
      <c r="H128" s="724">
        <f>G128*F128</f>
        <v>472.59450000000004</v>
      </c>
      <c r="I128" s="724">
        <f t="shared" si="14"/>
        <v>133.96955254127857</v>
      </c>
      <c r="J128" s="724">
        <f>I128+H128</f>
        <v>606.56405254127867</v>
      </c>
      <c r="K128" s="80">
        <f>J128/J$301</f>
        <v>1.671464025716491E-4</v>
      </c>
    </row>
    <row r="129" spans="1:11" ht="18" customHeight="1">
      <c r="A129" s="20"/>
      <c r="B129" s="135"/>
      <c r="C129" s="88"/>
      <c r="D129" s="515" t="s">
        <v>9157</v>
      </c>
      <c r="E129" s="727"/>
      <c r="F129" s="572"/>
      <c r="G129" s="49"/>
      <c r="H129" s="724"/>
      <c r="I129" s="724"/>
      <c r="J129" s="724"/>
      <c r="K129" s="724"/>
    </row>
    <row r="130" spans="1:11" ht="27.75" customHeight="1">
      <c r="A130" s="796" t="s">
        <v>31330</v>
      </c>
      <c r="B130" s="135" t="s">
        <v>89</v>
      </c>
      <c r="C130" s="88" t="s">
        <v>544</v>
      </c>
      <c r="D130" s="725" t="s">
        <v>18555</v>
      </c>
      <c r="E130" s="727"/>
      <c r="F130" s="21">
        <f>F101+F102+F103+F105+F107</f>
        <v>55</v>
      </c>
      <c r="G130" s="49">
        <f>VLOOKUP(C130,Composições!A:G,7,FALSE)</f>
        <v>89.24199999999999</v>
      </c>
      <c r="H130" s="724">
        <f>G130*F130</f>
        <v>4908.3099999999995</v>
      </c>
      <c r="I130" s="724">
        <f>H130*$K$10</f>
        <v>1391.3917627773553</v>
      </c>
      <c r="J130" s="724">
        <f>I130+H130</f>
        <v>6299.7017627773548</v>
      </c>
      <c r="K130" s="80">
        <f>J130/J$301</f>
        <v>1.7359625624218029E-3</v>
      </c>
    </row>
    <row r="131" spans="1:11" ht="33.75" customHeight="1">
      <c r="A131" s="796" t="s">
        <v>31331</v>
      </c>
      <c r="B131" s="135" t="s">
        <v>89</v>
      </c>
      <c r="C131" s="88" t="s">
        <v>313</v>
      </c>
      <c r="D131" s="725" t="s">
        <v>18556</v>
      </c>
      <c r="E131" s="727"/>
      <c r="F131" s="21">
        <f>F139</f>
        <v>15</v>
      </c>
      <c r="G131" s="49">
        <f>VLOOKUP(C131,Composições!A:G,7,FALSE)</f>
        <v>32.744999999999997</v>
      </c>
      <c r="H131" s="724">
        <f>G131*F131</f>
        <v>491.17499999999995</v>
      </c>
      <c r="I131" s="724">
        <f>H131*$K$10</f>
        <v>139.23669227945413</v>
      </c>
      <c r="J131" s="724">
        <f>I131+H131</f>
        <v>630.41169227945409</v>
      </c>
      <c r="K131" s="80">
        <f>J131/J$301</f>
        <v>1.7371792156516786E-4</v>
      </c>
    </row>
    <row r="132" spans="1:11" ht="33.75" customHeight="1">
      <c r="A132" s="796" t="s">
        <v>31332</v>
      </c>
      <c r="B132" s="135"/>
      <c r="C132" s="88" t="s">
        <v>826</v>
      </c>
      <c r="D132" s="725" t="s">
        <v>18557</v>
      </c>
      <c r="E132" s="727"/>
      <c r="F132" s="21">
        <f>F131*2</f>
        <v>30</v>
      </c>
      <c r="G132" s="49">
        <f>VLOOKUP(C132,Composições!A:G,7,FALSE)</f>
        <v>60.432000000000002</v>
      </c>
      <c r="H132" s="724">
        <f>G132*F132</f>
        <v>1812.96</v>
      </c>
      <c r="I132" s="724">
        <f>H132*$K$10</f>
        <v>513.93200719694448</v>
      </c>
      <c r="J132" s="724">
        <f>I132+H132</f>
        <v>2326.8920071969446</v>
      </c>
      <c r="K132" s="80">
        <f>J132/J$301</f>
        <v>6.4120454640563291E-4</v>
      </c>
    </row>
    <row r="133" spans="1:11" ht="31.5" customHeight="1">
      <c r="A133" s="796" t="s">
        <v>31333</v>
      </c>
      <c r="B133" s="135"/>
      <c r="C133" s="88" t="s">
        <v>830</v>
      </c>
      <c r="D133" s="725" t="s">
        <v>18558</v>
      </c>
      <c r="E133" s="727"/>
      <c r="F133" s="21">
        <f>F131</f>
        <v>15</v>
      </c>
      <c r="G133" s="49">
        <f>VLOOKUP(C133,Composições!A:G,7,FALSE)</f>
        <v>33.861999999999995</v>
      </c>
      <c r="H133" s="724">
        <f>G133*F133</f>
        <v>507.92999999999995</v>
      </c>
      <c r="I133" s="724">
        <f>H133*$K$10</f>
        <v>143.98634521199804</v>
      </c>
      <c r="J133" s="724">
        <f>I133+H133</f>
        <v>651.91634521199796</v>
      </c>
      <c r="K133" s="80">
        <f>J133/J$301</f>
        <v>1.796438008868442E-4</v>
      </c>
    </row>
    <row r="134" spans="1:11" ht="18" customHeight="1">
      <c r="A134" s="20"/>
      <c r="B134" s="135"/>
      <c r="C134" s="88"/>
      <c r="D134" s="725"/>
      <c r="E134" s="727"/>
      <c r="F134" s="572"/>
      <c r="G134" s="89"/>
      <c r="H134" s="724"/>
      <c r="I134" s="724"/>
      <c r="J134" s="724"/>
      <c r="K134" s="724"/>
    </row>
    <row r="135" spans="1:11">
      <c r="A135" s="885" t="s">
        <v>22</v>
      </c>
      <c r="B135" s="886"/>
      <c r="C135" s="886"/>
      <c r="D135" s="886"/>
      <c r="E135" s="886"/>
      <c r="F135" s="886"/>
      <c r="G135" s="887"/>
      <c r="H135" s="47">
        <f>SUM(H101:H133)</f>
        <v>234753.57862331995</v>
      </c>
      <c r="I135" s="47">
        <f>SUM(I101:I133)</f>
        <v>66547.181326972772</v>
      </c>
      <c r="J135" s="47">
        <f>SUM(J101:J133)</f>
        <v>301300.75995029282</v>
      </c>
      <c r="K135" s="690">
        <f>J135/J$301</f>
        <v>8.3027238272363982E-2</v>
      </c>
    </row>
    <row r="136" spans="1:11" ht="16.5" customHeight="1">
      <c r="A136" s="6"/>
      <c r="B136" s="6"/>
      <c r="C136" s="6"/>
      <c r="D136" s="81"/>
      <c r="E136" s="23"/>
      <c r="F136" s="573"/>
      <c r="G136" s="81"/>
      <c r="H136" s="6"/>
      <c r="I136" s="81"/>
      <c r="J136" s="6"/>
      <c r="K136" s="81"/>
    </row>
    <row r="137" spans="1:11" ht="27.75" customHeight="1">
      <c r="A137" s="93">
        <v>8</v>
      </c>
      <c r="B137" s="93"/>
      <c r="C137" s="764"/>
      <c r="D137" s="42" t="s">
        <v>18728</v>
      </c>
      <c r="E137" s="40"/>
      <c r="F137" s="574"/>
      <c r="G137" s="41"/>
      <c r="H137" s="41"/>
      <c r="I137" s="41"/>
      <c r="J137" s="79"/>
      <c r="K137" s="79"/>
    </row>
    <row r="138" spans="1:11" ht="18" customHeight="1">
      <c r="A138" s="20"/>
      <c r="B138" s="20"/>
      <c r="C138" s="726"/>
      <c r="D138" s="514" t="s">
        <v>18551</v>
      </c>
      <c r="E138" s="86"/>
      <c r="F138" s="572"/>
      <c r="G138" s="87"/>
      <c r="H138" s="724"/>
      <c r="I138" s="724"/>
      <c r="J138" s="724"/>
      <c r="K138" s="724"/>
    </row>
    <row r="139" spans="1:11" ht="18" customHeight="1">
      <c r="A139" s="796" t="s">
        <v>18545</v>
      </c>
      <c r="B139" s="135"/>
      <c r="C139" s="88" t="s">
        <v>18683</v>
      </c>
      <c r="D139" s="725" t="s">
        <v>18828</v>
      </c>
      <c r="E139" s="727" t="s">
        <v>193</v>
      </c>
      <c r="F139" s="21">
        <v>15</v>
      </c>
      <c r="G139" s="49">
        <f>VLOOKUP(C139,Composições!A:G,7,FALSE)</f>
        <v>212.92160000000001</v>
      </c>
      <c r="H139" s="724">
        <f>G139*F139</f>
        <v>3193.8240000000001</v>
      </c>
      <c r="I139" s="724">
        <f>H139*$K$10</f>
        <v>905.37484497935645</v>
      </c>
      <c r="J139" s="724">
        <f>I139+H139</f>
        <v>4099.1988449793562</v>
      </c>
      <c r="K139" s="80">
        <f>J139/J$301</f>
        <v>1.1295861294344188E-3</v>
      </c>
    </row>
    <row r="140" spans="1:11" ht="18" customHeight="1">
      <c r="A140" s="796" t="s">
        <v>18546</v>
      </c>
      <c r="B140" s="135"/>
      <c r="C140" s="88" t="s">
        <v>31081</v>
      </c>
      <c r="D140" s="725" t="s">
        <v>31077</v>
      </c>
      <c r="E140" s="727" t="s">
        <v>193</v>
      </c>
      <c r="F140" s="21">
        <v>1</v>
      </c>
      <c r="G140" s="49">
        <f>VLOOKUP(C140,Composições!A:G,7,FALSE)</f>
        <v>1309.3380000000002</v>
      </c>
      <c r="H140" s="724">
        <f>G140*F140</f>
        <v>1309.3380000000002</v>
      </c>
      <c r="I140" s="724">
        <f>H140*$K$10</f>
        <v>371.16687982042237</v>
      </c>
      <c r="J140" s="724">
        <f>I140+H140</f>
        <v>1680.5048798204225</v>
      </c>
      <c r="K140" s="80">
        <f>J140/J$301</f>
        <v>4.6308439148224929E-4</v>
      </c>
    </row>
    <row r="141" spans="1:11" ht="18" customHeight="1">
      <c r="A141" s="20"/>
      <c r="B141" s="135"/>
      <c r="C141" s="88"/>
      <c r="D141" s="515" t="s">
        <v>18552</v>
      </c>
      <c r="E141" s="727"/>
      <c r="F141" s="572"/>
      <c r="G141" s="49"/>
      <c r="H141" s="724"/>
      <c r="I141" s="724"/>
      <c r="J141" s="724"/>
      <c r="K141" s="724"/>
    </row>
    <row r="142" spans="1:11" ht="24.75" customHeight="1">
      <c r="A142" s="796" t="s">
        <v>31334</v>
      </c>
      <c r="B142" s="135" t="s">
        <v>89</v>
      </c>
      <c r="C142" s="88">
        <v>85005</v>
      </c>
      <c r="D142" s="725" t="s">
        <v>18677</v>
      </c>
      <c r="E142" s="727" t="s">
        <v>112</v>
      </c>
      <c r="F142" s="21">
        <v>13.48</v>
      </c>
      <c r="G142" s="49">
        <f>VLOOKUP(C142,Composições!A:G,7,FALSE)</f>
        <v>232.85400000000001</v>
      </c>
      <c r="H142" s="724">
        <f>G142*F142</f>
        <v>3138.8719200000005</v>
      </c>
      <c r="I142" s="724">
        <f>H142*$K$10</f>
        <v>889.79720798016899</v>
      </c>
      <c r="J142" s="724">
        <f>I142+H142</f>
        <v>4028.6691279801694</v>
      </c>
      <c r="K142" s="80">
        <f>J142/J$301</f>
        <v>1.1101507731494232E-3</v>
      </c>
    </row>
    <row r="143" spans="1:11" ht="27.75" customHeight="1">
      <c r="A143" s="20"/>
      <c r="B143" s="135"/>
      <c r="C143" s="88"/>
      <c r="D143" s="725"/>
      <c r="E143" s="727"/>
      <c r="F143" s="572"/>
      <c r="G143" s="89"/>
      <c r="H143" s="724"/>
      <c r="I143" s="724"/>
      <c r="J143" s="724"/>
      <c r="K143" s="724"/>
    </row>
    <row r="144" spans="1:11" ht="24" customHeight="1">
      <c r="A144" s="885" t="s">
        <v>22</v>
      </c>
      <c r="B144" s="886"/>
      <c r="C144" s="886"/>
      <c r="D144" s="886"/>
      <c r="E144" s="886"/>
      <c r="F144" s="886"/>
      <c r="G144" s="887"/>
      <c r="H144" s="47">
        <f>SUM(H139:H143)</f>
        <v>7642.0339200000008</v>
      </c>
      <c r="I144" s="47">
        <f>SUM(I139:I143)</f>
        <v>2166.3389327799478</v>
      </c>
      <c r="J144" s="47">
        <f>SUM(J139:J143)</f>
        <v>9808.3728527799485</v>
      </c>
      <c r="K144" s="690">
        <f>J144/J$301</f>
        <v>2.7028212940660916E-3</v>
      </c>
    </row>
    <row r="145" spans="1:11" ht="15.75" customHeight="1">
      <c r="A145" s="6"/>
      <c r="B145" s="6"/>
      <c r="C145" s="6"/>
      <c r="D145" s="81"/>
      <c r="E145" s="23"/>
      <c r="F145" s="573"/>
      <c r="G145" s="81"/>
      <c r="H145" s="6"/>
      <c r="I145" s="81"/>
      <c r="J145" s="6"/>
      <c r="K145" s="81"/>
    </row>
    <row r="146" spans="1:11">
      <c r="A146" s="93">
        <v>9</v>
      </c>
      <c r="B146" s="93"/>
      <c r="C146" s="782"/>
      <c r="D146" s="42" t="s">
        <v>18559</v>
      </c>
      <c r="E146" s="40"/>
      <c r="F146" s="574"/>
      <c r="G146" s="41"/>
      <c r="H146" s="41"/>
      <c r="I146" s="41"/>
      <c r="J146" s="79"/>
      <c r="K146" s="79"/>
    </row>
    <row r="147" spans="1:11" ht="18.75" customHeight="1">
      <c r="A147" s="20"/>
      <c r="B147" s="20"/>
      <c r="C147" s="726"/>
      <c r="D147" s="514" t="s">
        <v>31224</v>
      </c>
      <c r="E147" s="86"/>
      <c r="F147" s="774"/>
      <c r="G147" s="87"/>
      <c r="H147" s="724"/>
      <c r="I147" s="724"/>
      <c r="J147" s="724"/>
      <c r="K147" s="724"/>
    </row>
    <row r="148" spans="1:11" ht="29.25" customHeight="1">
      <c r="A148" s="796" t="s">
        <v>18718</v>
      </c>
      <c r="B148" s="135"/>
      <c r="C148" s="88" t="s">
        <v>319</v>
      </c>
      <c r="D148" s="734" t="s">
        <v>31197</v>
      </c>
      <c r="E148" s="727" t="s">
        <v>112</v>
      </c>
      <c r="F148" s="775">
        <v>1122.56</v>
      </c>
      <c r="G148" s="49">
        <f>VLOOKUP(C148,Composições!A:G,7,FALSE)</f>
        <v>73.210000000000008</v>
      </c>
      <c r="H148" s="724">
        <f>G148*F148</f>
        <v>82182.617599999998</v>
      </c>
      <c r="I148" s="724">
        <f>H148*$K$10</f>
        <v>23296.861276512958</v>
      </c>
      <c r="J148" s="724">
        <f>I148+H148</f>
        <v>105479.47887651296</v>
      </c>
      <c r="K148" s="80">
        <f>J148/J$301</f>
        <v>2.9066205564731482E-2</v>
      </c>
    </row>
    <row r="149" spans="1:11" ht="29.25" customHeight="1">
      <c r="A149" s="796" t="s">
        <v>30951</v>
      </c>
      <c r="B149" s="135" t="s">
        <v>1127</v>
      </c>
      <c r="C149" s="88" t="s">
        <v>6672</v>
      </c>
      <c r="D149" s="734" t="s">
        <v>31222</v>
      </c>
      <c r="E149" s="727" t="s">
        <v>112</v>
      </c>
      <c r="F149" s="775">
        <v>1122.56</v>
      </c>
      <c r="G149" s="49">
        <f>'SETOP-Tabela Serv.-Dez.2015'!F368</f>
        <v>55.21</v>
      </c>
      <c r="H149" s="724">
        <f>G149*F149</f>
        <v>61976.537599999996</v>
      </c>
      <c r="I149" s="724">
        <f>H149*$K$10</f>
        <v>17568.907404402136</v>
      </c>
      <c r="J149" s="724">
        <f>I149+H149</f>
        <v>79545.445004402136</v>
      </c>
      <c r="K149" s="80">
        <f>J149/J$301</f>
        <v>2.1919754258008808E-2</v>
      </c>
    </row>
    <row r="150" spans="1:11" ht="18" customHeight="1">
      <c r="A150" s="20"/>
      <c r="B150" s="135"/>
      <c r="C150" s="88"/>
      <c r="D150" s="515" t="s">
        <v>31198</v>
      </c>
      <c r="E150" s="727"/>
      <c r="F150" s="775"/>
      <c r="G150" s="49"/>
      <c r="H150" s="724"/>
      <c r="I150" s="724"/>
      <c r="J150" s="724"/>
      <c r="K150" s="724"/>
    </row>
    <row r="151" spans="1:11" ht="30.75" customHeight="1">
      <c r="A151" s="796" t="s">
        <v>30952</v>
      </c>
      <c r="B151" s="135" t="s">
        <v>89</v>
      </c>
      <c r="C151" s="88" t="s">
        <v>31199</v>
      </c>
      <c r="D151" s="725" t="s">
        <v>31200</v>
      </c>
      <c r="E151" s="727" t="s">
        <v>121</v>
      </c>
      <c r="F151" s="775">
        <v>232.11</v>
      </c>
      <c r="G151" s="49">
        <f>Composições!G533</f>
        <v>17.820499999999999</v>
      </c>
      <c r="H151" s="724">
        <f>G151*F151</f>
        <v>4136.3162549999997</v>
      </c>
      <c r="I151" s="724">
        <f>H151*$K$10</f>
        <v>1172.5494855559407</v>
      </c>
      <c r="J151" s="724">
        <f>I151+H151</f>
        <v>5308.8657405559406</v>
      </c>
      <c r="K151" s="80">
        <f>J151/J$301</f>
        <v>1.4629251544863214E-3</v>
      </c>
    </row>
    <row r="152" spans="1:11" ht="30" customHeight="1">
      <c r="A152" s="796" t="s">
        <v>30953</v>
      </c>
      <c r="B152" s="135" t="s">
        <v>1127</v>
      </c>
      <c r="C152" s="88" t="s">
        <v>686</v>
      </c>
      <c r="D152" s="725" t="s">
        <v>31201</v>
      </c>
      <c r="E152" s="727" t="s">
        <v>121</v>
      </c>
      <c r="F152" s="775">
        <v>254.37</v>
      </c>
      <c r="G152" s="516">
        <f>Composições!G1826</f>
        <v>44.69</v>
      </c>
      <c r="H152" s="724">
        <f>G152*F152</f>
        <v>11367.7953</v>
      </c>
      <c r="I152" s="724">
        <f>H152*$K$10</f>
        <v>3222.5056570100783</v>
      </c>
      <c r="J152" s="724">
        <f>I152+H152</f>
        <v>14590.300957010078</v>
      </c>
      <c r="K152" s="80">
        <f>J152/J$301</f>
        <v>4.0205421128809158E-3</v>
      </c>
    </row>
    <row r="153" spans="1:11" ht="18" customHeight="1">
      <c r="A153" s="20"/>
      <c r="B153" s="135"/>
      <c r="C153" s="88"/>
      <c r="D153" s="725"/>
      <c r="E153" s="727"/>
      <c r="F153" s="774"/>
      <c r="G153" s="89"/>
      <c r="H153" s="724"/>
      <c r="I153" s="724"/>
      <c r="J153" s="724"/>
      <c r="K153" s="724"/>
    </row>
    <row r="154" spans="1:11" ht="45.75" customHeight="1">
      <c r="A154" s="885" t="s">
        <v>22</v>
      </c>
      <c r="B154" s="886"/>
      <c r="C154" s="886"/>
      <c r="D154" s="886"/>
      <c r="E154" s="886"/>
      <c r="F154" s="886"/>
      <c r="G154" s="887"/>
      <c r="H154" s="47">
        <f>SUM(H148:H152)</f>
        <v>159663.26675499999</v>
      </c>
      <c r="I154" s="47">
        <f>SUM(I148:I152)</f>
        <v>45260.823823481107</v>
      </c>
      <c r="J154" s="47">
        <f>SUM(J148:J152)</f>
        <v>204924.09057848112</v>
      </c>
      <c r="K154" s="690">
        <f>J154/J$301</f>
        <v>5.6469427090107528E-2</v>
      </c>
    </row>
    <row r="155" spans="1:11" ht="19.5" customHeight="1">
      <c r="A155" s="6"/>
      <c r="B155" s="6"/>
      <c r="C155" s="6"/>
      <c r="D155" s="81"/>
      <c r="E155" s="23"/>
      <c r="F155" s="573"/>
      <c r="G155" s="81"/>
      <c r="H155" s="6"/>
      <c r="I155" s="81"/>
      <c r="J155" s="6"/>
      <c r="K155" s="81"/>
    </row>
    <row r="156" spans="1:11" ht="24.75" customHeight="1">
      <c r="A156" s="93">
        <v>10</v>
      </c>
      <c r="B156" s="93"/>
      <c r="C156" s="764"/>
      <c r="D156" s="42" t="s">
        <v>16103</v>
      </c>
      <c r="E156" s="40"/>
      <c r="F156" s="574"/>
      <c r="G156" s="41"/>
      <c r="H156" s="41"/>
      <c r="I156" s="41"/>
      <c r="J156" s="79"/>
      <c r="K156" s="79"/>
    </row>
    <row r="157" spans="1:11">
      <c r="A157" s="20"/>
      <c r="B157" s="20"/>
      <c r="C157" s="726"/>
      <c r="D157" s="514" t="s">
        <v>18644</v>
      </c>
      <c r="E157" s="86"/>
      <c r="F157" s="572"/>
      <c r="G157" s="87"/>
      <c r="H157" s="724"/>
      <c r="I157" s="724"/>
      <c r="J157" s="724"/>
      <c r="K157" s="724"/>
    </row>
    <row r="158" spans="1:11" ht="18" customHeight="1">
      <c r="A158" s="796" t="s">
        <v>18719</v>
      </c>
      <c r="B158" s="20" t="s">
        <v>89</v>
      </c>
      <c r="C158" s="726">
        <v>87905</v>
      </c>
      <c r="D158" s="85" t="s">
        <v>18560</v>
      </c>
      <c r="E158" s="86" t="s">
        <v>112</v>
      </c>
      <c r="F158" s="21">
        <v>3183.97</v>
      </c>
      <c r="G158" s="49">
        <f>VLOOKUP(C158,Composições!A:G,7,FALSE)</f>
        <v>5.2662100000000001</v>
      </c>
      <c r="H158" s="724">
        <f>G158*F158</f>
        <v>16767.454653699999</v>
      </c>
      <c r="I158" s="724">
        <f>H158*$K$10</f>
        <v>4753.1835372869718</v>
      </c>
      <c r="J158" s="724">
        <f>I158+H158</f>
        <v>21520.638190986971</v>
      </c>
      <c r="K158" s="80">
        <f>J158/J$301</f>
        <v>5.9302842619819119E-3</v>
      </c>
    </row>
    <row r="159" spans="1:11">
      <c r="A159" s="796" t="s">
        <v>18720</v>
      </c>
      <c r="B159" s="135" t="s">
        <v>89</v>
      </c>
      <c r="C159" s="684">
        <v>87527</v>
      </c>
      <c r="D159" s="725" t="s">
        <v>18561</v>
      </c>
      <c r="E159" s="727" t="s">
        <v>112</v>
      </c>
      <c r="F159" s="21">
        <v>774.61</v>
      </c>
      <c r="G159" s="49">
        <f>VLOOKUP(C159,Composições!A:G,7,FALSE)</f>
        <v>23.557093999999996</v>
      </c>
      <c r="H159" s="724">
        <f>G159*F159</f>
        <v>18247.560583339997</v>
      </c>
      <c r="I159" s="724">
        <f>H159*$K$10</f>
        <v>5172.7591546662761</v>
      </c>
      <c r="J159" s="724">
        <f>I159+H159</f>
        <v>23420.319738006274</v>
      </c>
      <c r="K159" s="80">
        <f>J159/J$301</f>
        <v>6.4537655584512785E-3</v>
      </c>
    </row>
    <row r="160" spans="1:11" ht="18" customHeight="1">
      <c r="A160" s="796" t="s">
        <v>18721</v>
      </c>
      <c r="B160" s="135" t="s">
        <v>89</v>
      </c>
      <c r="C160" s="88">
        <v>84076</v>
      </c>
      <c r="D160" s="725" t="s">
        <v>30954</v>
      </c>
      <c r="E160" s="727" t="s">
        <v>112</v>
      </c>
      <c r="F160" s="21">
        <f>3556.15-F159</f>
        <v>2781.54</v>
      </c>
      <c r="G160" s="49">
        <f>VLOOKUP(C160,Composições!A:G,7,FALSE)</f>
        <v>20.811221</v>
      </c>
      <c r="H160" s="724">
        <f>G160*F160</f>
        <v>57887.243660339998</v>
      </c>
      <c r="I160" s="724">
        <f>H160*$K$10</f>
        <v>16409.687651937787</v>
      </c>
      <c r="J160" s="724">
        <f>I160+H160</f>
        <v>74296.931312277782</v>
      </c>
      <c r="K160" s="80">
        <f>J160/J$301</f>
        <v>2.0473459874404649E-2</v>
      </c>
    </row>
    <row r="161" spans="1:11" ht="18" customHeight="1">
      <c r="A161" s="20"/>
      <c r="B161" s="135"/>
      <c r="C161" s="88"/>
      <c r="D161" s="515" t="s">
        <v>18632</v>
      </c>
      <c r="E161" s="727"/>
      <c r="F161" s="572"/>
      <c r="G161" s="49"/>
      <c r="H161" s="724"/>
      <c r="I161" s="724"/>
      <c r="J161" s="724"/>
      <c r="K161" s="724"/>
    </row>
    <row r="162" spans="1:11" ht="31.5" customHeight="1">
      <c r="A162" s="796" t="s">
        <v>31179</v>
      </c>
      <c r="B162" s="135"/>
      <c r="C162" s="88" t="s">
        <v>835</v>
      </c>
      <c r="D162" s="725" t="s">
        <v>18563</v>
      </c>
      <c r="E162" s="727" t="s">
        <v>112</v>
      </c>
      <c r="F162" s="775">
        <v>363.42000000000007</v>
      </c>
      <c r="G162" s="49">
        <f>VLOOKUP(C162,Composições!A:G,7,FALSE)</f>
        <v>92.002399999999994</v>
      </c>
      <c r="H162" s="724">
        <f>G162*F162</f>
        <v>33435.512208000007</v>
      </c>
      <c r="I162" s="724">
        <f>H162*$K$10</f>
        <v>9478.190307957917</v>
      </c>
      <c r="J162" s="724">
        <f>I162+H162</f>
        <v>42913.702515957921</v>
      </c>
      <c r="K162" s="80">
        <f>J162/J$301</f>
        <v>1.1825413930351825E-2</v>
      </c>
    </row>
    <row r="163" spans="1:11" ht="31.5" customHeight="1">
      <c r="A163" s="796" t="s">
        <v>31180</v>
      </c>
      <c r="B163" s="135"/>
      <c r="C163" s="88" t="s">
        <v>31103</v>
      </c>
      <c r="D163" s="725" t="s">
        <v>31104</v>
      </c>
      <c r="E163" s="727" t="s">
        <v>112</v>
      </c>
      <c r="F163" s="775">
        <v>33.21</v>
      </c>
      <c r="G163" s="49">
        <f>VLOOKUP(C163,Composições!A:G,7,FALSE)</f>
        <v>631.11239999999998</v>
      </c>
      <c r="H163" s="724">
        <f>G163*F163</f>
        <v>20959.242804000001</v>
      </c>
      <c r="I163" s="724">
        <f>H163*$K$10</f>
        <v>5941.4580153935194</v>
      </c>
      <c r="J163" s="724">
        <f>I163+H163</f>
        <v>26900.700819393522</v>
      </c>
      <c r="K163" s="80">
        <f>J163/J$301</f>
        <v>7.4128286201263936E-3</v>
      </c>
    </row>
    <row r="164" spans="1:11" ht="30.75" customHeight="1">
      <c r="A164" s="796" t="s">
        <v>31194</v>
      </c>
      <c r="B164" s="135" t="s">
        <v>288</v>
      </c>
      <c r="C164" s="88" t="s">
        <v>31335</v>
      </c>
      <c r="D164" s="725" t="s">
        <v>18633</v>
      </c>
      <c r="E164" s="727" t="s">
        <v>112</v>
      </c>
      <c r="F164" s="775">
        <v>930.68999999999994</v>
      </c>
      <c r="G164" s="49">
        <v>62.52</v>
      </c>
      <c r="H164" s="724">
        <f>G164*F164</f>
        <v>58186.738799999999</v>
      </c>
      <c r="I164" s="724">
        <f>H164*$K$10</f>
        <v>16494.587560524407</v>
      </c>
      <c r="J164" s="724">
        <f>I164+H164</f>
        <v>74681.326360524399</v>
      </c>
      <c r="K164" s="80">
        <f>J164/J$301</f>
        <v>2.0579384795625405E-2</v>
      </c>
    </row>
    <row r="165" spans="1:11" ht="28.5" customHeight="1">
      <c r="A165" s="796" t="s">
        <v>31209</v>
      </c>
      <c r="B165" s="135"/>
      <c r="C165" s="88" t="s">
        <v>18743</v>
      </c>
      <c r="D165" s="725" t="s">
        <v>18744</v>
      </c>
      <c r="E165" s="727" t="s">
        <v>112</v>
      </c>
      <c r="F165" s="775">
        <v>184.96999999999997</v>
      </c>
      <c r="G165" s="49">
        <f>VLOOKUP(C165,Composições!A:G,7,FALSE)</f>
        <v>75.568733333333341</v>
      </c>
      <c r="H165" s="724">
        <f>G165*F165</f>
        <v>13977.948604666666</v>
      </c>
      <c r="I165" s="724">
        <f>H165*$K$10</f>
        <v>3962.423430683561</v>
      </c>
      <c r="J165" s="724">
        <f>I165+H165</f>
        <v>17940.372035350229</v>
      </c>
      <c r="K165" s="80">
        <f>J165/J$301</f>
        <v>4.94369660375107E-3</v>
      </c>
    </row>
    <row r="166" spans="1:11" ht="27" customHeight="1">
      <c r="A166" s="20"/>
      <c r="B166" s="20"/>
      <c r="C166" s="726"/>
      <c r="D166" s="514" t="s">
        <v>18645</v>
      </c>
      <c r="E166" s="86"/>
      <c r="F166" s="572"/>
      <c r="G166" s="87"/>
      <c r="H166" s="724"/>
      <c r="I166" s="724"/>
      <c r="J166" s="724"/>
      <c r="K166" s="724"/>
    </row>
    <row r="167" spans="1:11" ht="26.25" customHeight="1">
      <c r="A167" s="796" t="s">
        <v>31210</v>
      </c>
      <c r="B167" s="20" t="s">
        <v>89</v>
      </c>
      <c r="C167" s="726">
        <v>87905</v>
      </c>
      <c r="D167" s="85" t="s">
        <v>18560</v>
      </c>
      <c r="E167" s="86" t="s">
        <v>112</v>
      </c>
      <c r="F167" s="775">
        <v>1079.3817499999996</v>
      </c>
      <c r="G167" s="49">
        <f>VLOOKUP(C167,Composições!A:G,7,FALSE)</f>
        <v>5.2662100000000001</v>
      </c>
      <c r="H167" s="724">
        <f>G167*F167</f>
        <v>5684.2509656674974</v>
      </c>
      <c r="I167" s="724">
        <f>H167*$K$10</f>
        <v>1611.3529852818963</v>
      </c>
      <c r="J167" s="724">
        <f>I167+H167</f>
        <v>7295.6039509493939</v>
      </c>
      <c r="K167" s="80">
        <f>J167/J$301</f>
        <v>2.0103960165125589E-3</v>
      </c>
    </row>
    <row r="168" spans="1:11" ht="21.75" customHeight="1">
      <c r="A168" s="796" t="s">
        <v>31211</v>
      </c>
      <c r="B168" s="135" t="s">
        <v>89</v>
      </c>
      <c r="C168" s="88">
        <v>84076</v>
      </c>
      <c r="D168" s="725" t="s">
        <v>18562</v>
      </c>
      <c r="E168" s="727" t="s">
        <v>112</v>
      </c>
      <c r="F168" s="775">
        <v>1079.3817499999996</v>
      </c>
      <c r="G168" s="49">
        <f>VLOOKUP(C168,Composições!A:G,7,FALSE)</f>
        <v>20.811221</v>
      </c>
      <c r="H168" s="724">
        <f>G168*F168</f>
        <v>22463.25214261674</v>
      </c>
      <c r="I168" s="724">
        <f>H168*$K$10</f>
        <v>6367.8096934439172</v>
      </c>
      <c r="J168" s="724">
        <f>I168+H168</f>
        <v>28831.061836060657</v>
      </c>
      <c r="K168" s="80">
        <f>J168/J$301</f>
        <v>7.9447640327982572E-3</v>
      </c>
    </row>
    <row r="169" spans="1:11">
      <c r="A169" s="20"/>
      <c r="B169" s="135"/>
      <c r="C169" s="88"/>
      <c r="D169" s="725"/>
      <c r="E169" s="727"/>
      <c r="F169" s="572"/>
      <c r="G169" s="89"/>
      <c r="H169" s="724"/>
      <c r="I169" s="724"/>
      <c r="J169" s="724"/>
      <c r="K169" s="724"/>
    </row>
    <row r="170" spans="1:11" s="781" customFormat="1">
      <c r="A170" s="885" t="s">
        <v>22</v>
      </c>
      <c r="B170" s="886"/>
      <c r="C170" s="886"/>
      <c r="D170" s="886"/>
      <c r="E170" s="886"/>
      <c r="F170" s="886"/>
      <c r="G170" s="887"/>
      <c r="H170" s="47">
        <f>SUM(H158:H168)</f>
        <v>247609.20442233092</v>
      </c>
      <c r="I170" s="47">
        <f>SUM(I158:I168)</f>
        <v>70191.452337176263</v>
      </c>
      <c r="J170" s="47">
        <f>SUM(J158:J168)</f>
        <v>317800.65675950714</v>
      </c>
      <c r="K170" s="690">
        <f>J170/J$301</f>
        <v>8.7573993694003344E-2</v>
      </c>
    </row>
    <row r="171" spans="1:11">
      <c r="A171" s="6"/>
      <c r="B171" s="6"/>
      <c r="C171" s="6"/>
      <c r="D171" s="81"/>
      <c r="E171" s="23"/>
      <c r="F171" s="573"/>
      <c r="G171" s="81"/>
      <c r="H171" s="6"/>
      <c r="I171" s="81"/>
      <c r="J171" s="6"/>
      <c r="K171" s="81"/>
    </row>
    <row r="172" spans="1:11" s="781" customFormat="1">
      <c r="A172" s="93">
        <v>11</v>
      </c>
      <c r="B172" s="93"/>
      <c r="C172" s="764"/>
      <c r="D172" s="42" t="s">
        <v>9133</v>
      </c>
      <c r="E172" s="40"/>
      <c r="F172" s="574"/>
      <c r="G172" s="41"/>
      <c r="H172" s="41"/>
      <c r="I172" s="41"/>
      <c r="J172" s="79"/>
      <c r="K172" s="79"/>
    </row>
    <row r="173" spans="1:11" ht="18" customHeight="1">
      <c r="A173" s="20"/>
      <c r="B173" s="20"/>
      <c r="C173" s="726"/>
      <c r="D173" s="514" t="s">
        <v>31185</v>
      </c>
      <c r="E173" s="86"/>
      <c r="F173" s="572"/>
      <c r="G173" s="87"/>
      <c r="H173" s="724"/>
      <c r="I173" s="724"/>
      <c r="J173" s="724"/>
      <c r="K173" s="724"/>
    </row>
    <row r="174" spans="1:11" ht="45">
      <c r="A174" s="796" t="s">
        <v>18974</v>
      </c>
      <c r="B174" s="20" t="s">
        <v>1127</v>
      </c>
      <c r="C174" s="726" t="s">
        <v>345</v>
      </c>
      <c r="D174" s="85" t="s">
        <v>18786</v>
      </c>
      <c r="E174" s="86" t="s">
        <v>112</v>
      </c>
      <c r="F174" s="775">
        <v>772.69</v>
      </c>
      <c r="G174" s="49">
        <f>VLOOKUP(C174,Composições!A:G,7,FALSE)</f>
        <v>35</v>
      </c>
      <c r="H174" s="724">
        <f>G174*F174</f>
        <v>27044.15</v>
      </c>
      <c r="I174" s="724">
        <f>H174*$K$10</f>
        <v>7666.3877263895765</v>
      </c>
      <c r="J174" s="724">
        <f>I174+H174</f>
        <v>34710.537726389579</v>
      </c>
      <c r="K174" s="80">
        <f>J174/J$301</f>
        <v>9.564928036843558E-3</v>
      </c>
    </row>
    <row r="175" spans="1:11" ht="42.75" customHeight="1">
      <c r="A175" s="796" t="s">
        <v>18975</v>
      </c>
      <c r="B175" s="135"/>
      <c r="C175" s="88" t="s">
        <v>18760</v>
      </c>
      <c r="D175" s="725" t="s">
        <v>18627</v>
      </c>
      <c r="E175" s="727" t="s">
        <v>112</v>
      </c>
      <c r="F175" s="775">
        <v>750.66000000000008</v>
      </c>
      <c r="G175" s="49">
        <f>VLOOKUP(C175,Composições!A:G,7,FALSE)</f>
        <v>75</v>
      </c>
      <c r="H175" s="724">
        <f>G175*F175</f>
        <v>56299.500000000007</v>
      </c>
      <c r="I175" s="724">
        <f>H175*$K$10</f>
        <v>15959.599240570327</v>
      </c>
      <c r="J175" s="724">
        <f>I175+H175</f>
        <v>72259.099240570329</v>
      </c>
      <c r="K175" s="80">
        <f>J175/J$301</f>
        <v>1.9911909452146728E-2</v>
      </c>
    </row>
    <row r="176" spans="1:11" ht="29.25" customHeight="1">
      <c r="A176" s="20"/>
      <c r="B176" s="135"/>
      <c r="C176" s="88"/>
      <c r="D176" s="725"/>
      <c r="E176" s="727"/>
      <c r="F176" s="572"/>
      <c r="G176" s="89"/>
      <c r="H176" s="724"/>
      <c r="I176" s="724"/>
      <c r="J176" s="724"/>
      <c r="K176" s="724"/>
    </row>
    <row r="177" spans="1:11" ht="30.75" customHeight="1">
      <c r="A177" s="885" t="s">
        <v>22</v>
      </c>
      <c r="B177" s="886"/>
      <c r="C177" s="886"/>
      <c r="D177" s="886"/>
      <c r="E177" s="886"/>
      <c r="F177" s="886"/>
      <c r="G177" s="887"/>
      <c r="H177" s="47">
        <f>SUM(H174:H176)</f>
        <v>83343.650000000009</v>
      </c>
      <c r="I177" s="47">
        <f>SUM(I174:I176)</f>
        <v>23625.986966959903</v>
      </c>
      <c r="J177" s="47">
        <f>SUM(J174:J176)</f>
        <v>106969.63696695991</v>
      </c>
      <c r="K177" s="690">
        <f>J177/J$301</f>
        <v>2.9476837488990288E-2</v>
      </c>
    </row>
    <row r="178" spans="1:11" ht="20.25" customHeight="1">
      <c r="A178" s="6"/>
      <c r="B178" s="6"/>
      <c r="C178" s="6"/>
      <c r="D178" s="81"/>
      <c r="E178" s="23"/>
      <c r="F178" s="573"/>
      <c r="G178" s="81"/>
      <c r="H178" s="6"/>
      <c r="I178" s="81"/>
      <c r="J178" s="6"/>
      <c r="K178" s="81"/>
    </row>
    <row r="179" spans="1:11" ht="31.5" customHeight="1">
      <c r="A179" s="93">
        <v>12</v>
      </c>
      <c r="B179" s="93"/>
      <c r="C179" s="764"/>
      <c r="D179" s="42" t="s">
        <v>31059</v>
      </c>
      <c r="E179" s="40"/>
      <c r="F179" s="574"/>
      <c r="G179" s="41"/>
      <c r="H179" s="41"/>
      <c r="I179" s="41"/>
      <c r="J179" s="79"/>
      <c r="K179" s="79"/>
    </row>
    <row r="180" spans="1:11" ht="21" customHeight="1">
      <c r="A180" s="20"/>
      <c r="B180" s="20"/>
      <c r="C180" s="726"/>
      <c r="D180" s="514" t="s">
        <v>31053</v>
      </c>
      <c r="E180" s="86"/>
      <c r="F180" s="572"/>
      <c r="G180" s="87"/>
      <c r="H180" s="724"/>
      <c r="I180" s="724"/>
      <c r="J180" s="724"/>
      <c r="K180" s="80"/>
    </row>
    <row r="181" spans="1:11" ht="28.5" customHeight="1">
      <c r="A181" s="796" t="s">
        <v>18722</v>
      </c>
      <c r="B181" s="20" t="s">
        <v>12976</v>
      </c>
      <c r="C181" s="726" t="s">
        <v>16737</v>
      </c>
      <c r="D181" s="85" t="s">
        <v>31054</v>
      </c>
      <c r="E181" s="86" t="s">
        <v>112</v>
      </c>
      <c r="F181" s="21">
        <v>5.04</v>
      </c>
      <c r="G181" s="732">
        <f>VLOOKUP(C181,'SUDECAP-Tabela Serv.-Jan-16'!A:H,8,0)</f>
        <v>705.36</v>
      </c>
      <c r="H181" s="724">
        <f>G181*F181</f>
        <v>3555.0144</v>
      </c>
      <c r="I181" s="724">
        <f>H181*$K$10</f>
        <v>1007.7639254070918</v>
      </c>
      <c r="J181" s="724">
        <f>I181+H181</f>
        <v>4562.7783254070919</v>
      </c>
      <c r="K181" s="80">
        <f>J181/J$301</f>
        <v>1.257331323260024E-3</v>
      </c>
    </row>
    <row r="182" spans="1:11" ht="30" customHeight="1">
      <c r="A182" s="796" t="s">
        <v>18723</v>
      </c>
      <c r="B182" s="20"/>
      <c r="C182" s="726" t="s">
        <v>31111</v>
      </c>
      <c r="D182" s="85" t="s">
        <v>31112</v>
      </c>
      <c r="E182" s="86" t="s">
        <v>128</v>
      </c>
      <c r="F182" s="21">
        <v>6.04</v>
      </c>
      <c r="G182" s="49">
        <f>VLOOKUP(C182,Composições!A:G,7,FALSE)</f>
        <v>296.60952380952381</v>
      </c>
      <c r="H182" s="724">
        <f>G182*F182</f>
        <v>1791.5215238095238</v>
      </c>
      <c r="I182" s="724">
        <f>H182*$K$10</f>
        <v>507.85469765905322</v>
      </c>
      <c r="J182" s="724">
        <f>I182+H182</f>
        <v>2299.3762214685771</v>
      </c>
      <c r="K182" s="80">
        <f>J182/J$301</f>
        <v>6.3362222335308779E-4</v>
      </c>
    </row>
    <row r="183" spans="1:11" ht="20.25" customHeight="1">
      <c r="A183" s="20"/>
      <c r="B183" s="20"/>
      <c r="C183" s="726"/>
      <c r="D183" s="514" t="s">
        <v>11978</v>
      </c>
      <c r="E183" s="86"/>
      <c r="F183" s="572"/>
      <c r="G183" s="87"/>
      <c r="H183" s="724"/>
      <c r="I183" s="724"/>
      <c r="J183" s="724"/>
      <c r="K183" s="724"/>
    </row>
    <row r="184" spans="1:11" ht="30" customHeight="1">
      <c r="A184" s="796" t="s">
        <v>31181</v>
      </c>
      <c r="B184" s="20" t="s">
        <v>288</v>
      </c>
      <c r="C184" s="726" t="s">
        <v>31130</v>
      </c>
      <c r="D184" s="85" t="s">
        <v>31131</v>
      </c>
      <c r="E184" s="86" t="s">
        <v>121</v>
      </c>
      <c r="F184" s="21">
        <v>18.72</v>
      </c>
      <c r="G184" s="49">
        <v>81.8</v>
      </c>
      <c r="H184" s="724">
        <f>G184*F184</f>
        <v>1531.2959999999998</v>
      </c>
      <c r="I184" s="724">
        <f>H184*$K$10</f>
        <v>434.08681211535401</v>
      </c>
      <c r="J184" s="724">
        <f>I184+H184</f>
        <v>1965.3828121153538</v>
      </c>
      <c r="K184" s="80">
        <f>J184/J$301</f>
        <v>5.415861117138601E-4</v>
      </c>
    </row>
    <row r="185" spans="1:11" ht="30.75" customHeight="1">
      <c r="A185" s="796" t="s">
        <v>31182</v>
      </c>
      <c r="B185" s="135"/>
      <c r="C185" s="88" t="s">
        <v>841</v>
      </c>
      <c r="D185" s="725" t="s">
        <v>31126</v>
      </c>
      <c r="E185" s="727" t="s">
        <v>112</v>
      </c>
      <c r="F185" s="21">
        <v>5.34</v>
      </c>
      <c r="G185" s="49">
        <f>VLOOKUP(C185,Composições!A:G,7,FALSE)</f>
        <v>1236.2333333333333</v>
      </c>
      <c r="H185" s="724">
        <f>G185*F185</f>
        <v>6601.4859999999999</v>
      </c>
      <c r="I185" s="724">
        <f>H185*$K$10</f>
        <v>1871.367791050287</v>
      </c>
      <c r="J185" s="724">
        <f>I185+H185</f>
        <v>8472.8537910502873</v>
      </c>
      <c r="K185" s="80">
        <f>J185/J$301</f>
        <v>2.334802111592719E-3</v>
      </c>
    </row>
    <row r="186" spans="1:11" ht="21.75" customHeight="1">
      <c r="A186" s="796" t="s">
        <v>31183</v>
      </c>
      <c r="B186" s="135" t="s">
        <v>89</v>
      </c>
      <c r="C186" s="88">
        <v>73665</v>
      </c>
      <c r="D186" s="725" t="s">
        <v>31060</v>
      </c>
      <c r="E186" s="727" t="s">
        <v>121</v>
      </c>
      <c r="F186" s="21">
        <v>2.1</v>
      </c>
      <c r="G186" s="732">
        <f>VLOOKUP(C186,'SINAPI-Tabela-Mai.2016'!A:E,5,0)</f>
        <v>48.03</v>
      </c>
      <c r="H186" s="724">
        <f>G186*F186</f>
        <v>100.863</v>
      </c>
      <c r="I186" s="724">
        <f>H186*$K$10</f>
        <v>28.592315352741046</v>
      </c>
      <c r="J186" s="724">
        <f>I186+H186</f>
        <v>129.45531535274105</v>
      </c>
      <c r="K186" s="80">
        <f>J186/J$301</f>
        <v>3.567305079213626E-5</v>
      </c>
    </row>
    <row r="187" spans="1:11" ht="30" customHeight="1">
      <c r="A187" s="796" t="s">
        <v>31184</v>
      </c>
      <c r="B187" s="135" t="s">
        <v>1127</v>
      </c>
      <c r="C187" s="88" t="s">
        <v>12049</v>
      </c>
      <c r="D187" s="725" t="s">
        <v>31061</v>
      </c>
      <c r="E187" s="727" t="s">
        <v>121</v>
      </c>
      <c r="F187" s="21">
        <v>7.65</v>
      </c>
      <c r="G187" s="733">
        <f>VLOOKUP(C187,'SETOP-Tabela Serv.-Dez.2015'!A:H,6,0)</f>
        <v>150.01</v>
      </c>
      <c r="H187" s="724">
        <f>G187*F187</f>
        <v>1147.5764999999999</v>
      </c>
      <c r="I187" s="724">
        <f>H187*$K$10</f>
        <v>325.31125565762306</v>
      </c>
      <c r="J187" s="724">
        <f>I187+H187</f>
        <v>1472.8877556576231</v>
      </c>
      <c r="K187" s="80">
        <f>J187/J$301</f>
        <v>4.0587286489953653E-4</v>
      </c>
    </row>
    <row r="188" spans="1:11" ht="25.5" customHeight="1">
      <c r="A188" s="796" t="s">
        <v>31336</v>
      </c>
      <c r="B188" s="135" t="s">
        <v>288</v>
      </c>
      <c r="C188" s="88" t="s">
        <v>18621</v>
      </c>
      <c r="D188" s="725" t="s">
        <v>31143</v>
      </c>
      <c r="E188" s="727" t="s">
        <v>112</v>
      </c>
      <c r="F188" s="21">
        <v>53.1</v>
      </c>
      <c r="G188" s="733">
        <v>250.05</v>
      </c>
      <c r="H188" s="724">
        <f>G188*F188</f>
        <v>13277.655000000001</v>
      </c>
      <c r="I188" s="724">
        <f>H188*$K$10</f>
        <v>3763.906476159731</v>
      </c>
      <c r="J188" s="724">
        <f>I188+H188</f>
        <v>17041.561476159732</v>
      </c>
      <c r="K188" s="80">
        <f>J188/J$301</f>
        <v>4.6960179770129977E-3</v>
      </c>
    </row>
    <row r="189" spans="1:11" ht="27" customHeight="1">
      <c r="A189" s="20"/>
      <c r="B189" s="135"/>
      <c r="C189" s="88"/>
      <c r="D189" s="725"/>
      <c r="E189" s="727"/>
      <c r="F189" s="572"/>
      <c r="G189" s="89"/>
      <c r="H189" s="724"/>
      <c r="I189" s="724"/>
      <c r="J189" s="724"/>
      <c r="K189" s="724"/>
    </row>
    <row r="190" spans="1:11" ht="24.75" customHeight="1">
      <c r="A190" s="885" t="s">
        <v>22</v>
      </c>
      <c r="B190" s="886"/>
      <c r="C190" s="886"/>
      <c r="D190" s="886"/>
      <c r="E190" s="886"/>
      <c r="F190" s="886"/>
      <c r="G190" s="887"/>
      <c r="H190" s="47">
        <f>SUM(H181:H188)</f>
        <v>28005.412423809525</v>
      </c>
      <c r="I190" s="47">
        <f>SUM(I181:I188)</f>
        <v>7938.8832734018815</v>
      </c>
      <c r="J190" s="47">
        <f>SUM(J181:J188)</f>
        <v>35944.295697211404</v>
      </c>
      <c r="K190" s="690">
        <f>J190/J$301</f>
        <v>9.9049056626243619E-3</v>
      </c>
    </row>
    <row r="191" spans="1:11" ht="21" customHeight="1">
      <c r="A191" s="6"/>
      <c r="B191" s="6"/>
      <c r="C191" s="6"/>
      <c r="D191" s="81"/>
      <c r="E191" s="23"/>
      <c r="F191" s="573"/>
      <c r="G191" s="81"/>
      <c r="H191" s="6"/>
      <c r="I191" s="81"/>
      <c r="J191" s="6"/>
      <c r="K191" s="81"/>
    </row>
    <row r="192" spans="1:11" ht="18" customHeight="1">
      <c r="A192" s="93">
        <v>13</v>
      </c>
      <c r="B192" s="93"/>
      <c r="C192" s="764"/>
      <c r="D192" s="42" t="s">
        <v>10932</v>
      </c>
      <c r="E192" s="40"/>
      <c r="F192" s="574"/>
      <c r="G192" s="41"/>
      <c r="H192" s="41"/>
      <c r="I192" s="41"/>
      <c r="J192" s="79"/>
      <c r="K192" s="79"/>
    </row>
    <row r="193" spans="1:11" ht="31.5" customHeight="1">
      <c r="A193" s="796" t="s">
        <v>18724</v>
      </c>
      <c r="B193" s="20"/>
      <c r="C193" s="726" t="s">
        <v>842</v>
      </c>
      <c r="D193" s="85" t="s">
        <v>843</v>
      </c>
      <c r="E193" s="86" t="s">
        <v>112</v>
      </c>
      <c r="F193" s="775">
        <f>F197+F198+F199</f>
        <v>2628.8999999999996</v>
      </c>
      <c r="G193" s="49">
        <f>VLOOKUP(C193,Composições!A:G,7,FALSE)</f>
        <v>1.6422999999999999</v>
      </c>
      <c r="H193" s="724">
        <f t="shared" ref="H193:H202" si="19">G193*F193</f>
        <v>4317.442469999999</v>
      </c>
      <c r="I193" s="724">
        <f t="shared" ref="I193:I202" si="20">H193*$K$10</f>
        <v>1223.8945561757751</v>
      </c>
      <c r="J193" s="724">
        <f t="shared" ref="J193:J202" si="21">I193+H193</f>
        <v>5541.3370261757736</v>
      </c>
      <c r="K193" s="80">
        <f t="shared" ref="K193:K203" si="22">J193/J$301</f>
        <v>1.5269855598627462E-3</v>
      </c>
    </row>
    <row r="194" spans="1:11" ht="18" customHeight="1">
      <c r="A194" s="796" t="s">
        <v>18725</v>
      </c>
      <c r="B194" s="20" t="s">
        <v>89</v>
      </c>
      <c r="C194" s="726">
        <v>88484</v>
      </c>
      <c r="D194" s="85" t="s">
        <v>18564</v>
      </c>
      <c r="E194" s="86" t="s">
        <v>112</v>
      </c>
      <c r="F194" s="775">
        <f>F196+F197+F198+F199</f>
        <v>3401.5899999999997</v>
      </c>
      <c r="G194" s="49">
        <f>VLOOKUP(C194,Composições!A:G,7,FALSE)</f>
        <v>1.9200499999999998</v>
      </c>
      <c r="H194" s="724">
        <f t="shared" si="19"/>
        <v>6531.2228794999992</v>
      </c>
      <c r="I194" s="724">
        <f t="shared" si="20"/>
        <v>1851.4498300635657</v>
      </c>
      <c r="J194" s="724">
        <f t="shared" si="21"/>
        <v>8382.6727095635651</v>
      </c>
      <c r="K194" s="80">
        <f t="shared" si="22"/>
        <v>2.3099515730760131E-3</v>
      </c>
    </row>
    <row r="195" spans="1:11" ht="29.25" customHeight="1">
      <c r="A195" s="796" t="s">
        <v>31212</v>
      </c>
      <c r="B195" s="135" t="s">
        <v>1127</v>
      </c>
      <c r="C195" s="88" t="s">
        <v>724</v>
      </c>
      <c r="D195" s="725" t="s">
        <v>18565</v>
      </c>
      <c r="E195" s="727" t="s">
        <v>112</v>
      </c>
      <c r="F195" s="775">
        <f>F194</f>
        <v>3401.5899999999997</v>
      </c>
      <c r="G195" s="49">
        <f>VLOOKUP(C195,Composições!A:G,7,FALSE)</f>
        <v>15.53</v>
      </c>
      <c r="H195" s="724">
        <f t="shared" si="19"/>
        <v>52826.692699999992</v>
      </c>
      <c r="I195" s="724">
        <f t="shared" si="20"/>
        <v>14975.139116630908</v>
      </c>
      <c r="J195" s="724">
        <f t="shared" si="21"/>
        <v>67801.831816630904</v>
      </c>
      <c r="K195" s="80">
        <f t="shared" si="22"/>
        <v>1.8683652993344176E-2</v>
      </c>
    </row>
    <row r="196" spans="1:11" ht="29.25" customHeight="1">
      <c r="A196" s="796" t="s">
        <v>31213</v>
      </c>
      <c r="B196" s="135" t="s">
        <v>89</v>
      </c>
      <c r="C196" s="726" t="s">
        <v>18628</v>
      </c>
      <c r="D196" s="725" t="s">
        <v>31056</v>
      </c>
      <c r="E196" s="727" t="s">
        <v>112</v>
      </c>
      <c r="F196" s="775">
        <v>772.69</v>
      </c>
      <c r="G196" s="49">
        <f>VLOOKUP(C196,Composições!A:G,7,FALSE)</f>
        <v>9.2776300000000003</v>
      </c>
      <c r="H196" s="724">
        <f t="shared" si="19"/>
        <v>7168.7319247000005</v>
      </c>
      <c r="I196" s="724">
        <f t="shared" si="20"/>
        <v>2032.1688217709636</v>
      </c>
      <c r="J196" s="724">
        <f t="shared" si="21"/>
        <v>9200.9007464709648</v>
      </c>
      <c r="K196" s="80">
        <f t="shared" si="22"/>
        <v>2.5354246657845977E-3</v>
      </c>
    </row>
    <row r="197" spans="1:11" ht="27" customHeight="1">
      <c r="A197" s="796" t="s">
        <v>31214</v>
      </c>
      <c r="B197" s="135" t="s">
        <v>89</v>
      </c>
      <c r="C197" s="726" t="s">
        <v>18630</v>
      </c>
      <c r="D197" s="725" t="s">
        <v>31055</v>
      </c>
      <c r="E197" s="727" t="s">
        <v>112</v>
      </c>
      <c r="F197" s="775">
        <v>190.87</v>
      </c>
      <c r="G197" s="49">
        <f>VLOOKUP(C197,Composições!A:G,7,FALSE)</f>
        <v>8.14541</v>
      </c>
      <c r="H197" s="724">
        <f t="shared" si="19"/>
        <v>1554.7144067000002</v>
      </c>
      <c r="I197" s="724">
        <f t="shared" si="20"/>
        <v>440.72538591769137</v>
      </c>
      <c r="J197" s="724">
        <f t="shared" si="21"/>
        <v>1995.4397926176916</v>
      </c>
      <c r="K197" s="80">
        <f t="shared" si="22"/>
        <v>5.49868693152842E-4</v>
      </c>
    </row>
    <row r="198" spans="1:11" ht="32.25" customHeight="1">
      <c r="A198" s="796" t="s">
        <v>31215</v>
      </c>
      <c r="B198" s="135" t="s">
        <v>288</v>
      </c>
      <c r="C198" s="48" t="s">
        <v>31132</v>
      </c>
      <c r="D198" s="776" t="s">
        <v>31124</v>
      </c>
      <c r="E198" s="777" t="s">
        <v>112</v>
      </c>
      <c r="F198" s="775">
        <v>2343.14</v>
      </c>
      <c r="G198" s="49">
        <v>12.61</v>
      </c>
      <c r="H198" s="779">
        <f>G198*F198</f>
        <v>29546.995399999996</v>
      </c>
      <c r="I198" s="779">
        <f>H198*$K$10</f>
        <v>8375.8862040866225</v>
      </c>
      <c r="J198" s="779">
        <f>I198+H198</f>
        <v>37922.881604086622</v>
      </c>
      <c r="K198" s="780">
        <f t="shared" si="22"/>
        <v>1.0450130054224209E-2</v>
      </c>
    </row>
    <row r="199" spans="1:11" ht="30.75" customHeight="1">
      <c r="A199" s="796" t="s">
        <v>31216</v>
      </c>
      <c r="B199" s="135" t="s">
        <v>288</v>
      </c>
      <c r="C199" s="726" t="s">
        <v>31133</v>
      </c>
      <c r="D199" s="725" t="s">
        <v>31057</v>
      </c>
      <c r="E199" s="727" t="s">
        <v>112</v>
      </c>
      <c r="F199" s="775">
        <v>94.89</v>
      </c>
      <c r="G199" s="49">
        <v>13.74</v>
      </c>
      <c r="H199" s="724">
        <f t="shared" si="19"/>
        <v>1303.7886000000001</v>
      </c>
      <c r="I199" s="724">
        <f t="shared" si="20"/>
        <v>369.59375394851196</v>
      </c>
      <c r="J199" s="724">
        <f t="shared" si="21"/>
        <v>1673.382353948512</v>
      </c>
      <c r="K199" s="80">
        <f t="shared" si="22"/>
        <v>4.6112168932123995E-4</v>
      </c>
    </row>
    <row r="200" spans="1:11" ht="27.75" customHeight="1">
      <c r="A200" s="796" t="s">
        <v>31217</v>
      </c>
      <c r="B200" s="135" t="s">
        <v>89</v>
      </c>
      <c r="C200" s="739">
        <v>79460</v>
      </c>
      <c r="D200" s="776" t="s">
        <v>31125</v>
      </c>
      <c r="E200" s="777" t="s">
        <v>112</v>
      </c>
      <c r="F200" s="775">
        <v>0</v>
      </c>
      <c r="G200" s="778">
        <f>VLOOKUP(C200,'SINAPI-Tabela-Mai.2016'!A:E,5,0)</f>
        <v>33.64</v>
      </c>
      <c r="H200" s="779">
        <f>G200*F200</f>
        <v>0</v>
      </c>
      <c r="I200" s="779">
        <f>H200*$K$10</f>
        <v>0</v>
      </c>
      <c r="J200" s="779">
        <f>I200+H200</f>
        <v>0</v>
      </c>
      <c r="K200" s="780">
        <f t="shared" si="22"/>
        <v>0</v>
      </c>
    </row>
    <row r="201" spans="1:11" ht="21.75" customHeight="1">
      <c r="A201" s="796" t="s">
        <v>31218</v>
      </c>
      <c r="B201" s="135" t="s">
        <v>89</v>
      </c>
      <c r="C201" s="88" t="s">
        <v>5512</v>
      </c>
      <c r="D201" s="725" t="s">
        <v>31058</v>
      </c>
      <c r="E201" s="727" t="s">
        <v>112</v>
      </c>
      <c r="F201" s="775">
        <v>167.04</v>
      </c>
      <c r="G201" s="738">
        <f>VLOOKUP(C201,'SINAPI-Tabela-Mai.2016'!A:E,5,0)</f>
        <v>5.8</v>
      </c>
      <c r="H201" s="724">
        <f t="shared" si="19"/>
        <v>968.83199999999988</v>
      </c>
      <c r="I201" s="724">
        <f t="shared" si="20"/>
        <v>274.64134586346643</v>
      </c>
      <c r="J201" s="724">
        <f t="shared" si="21"/>
        <v>1243.4733458634664</v>
      </c>
      <c r="K201" s="80">
        <f t="shared" si="22"/>
        <v>3.426548203508418E-4</v>
      </c>
    </row>
    <row r="202" spans="1:11" ht="27" customHeight="1">
      <c r="A202" s="796" t="s">
        <v>31219</v>
      </c>
      <c r="B202" s="135" t="s">
        <v>89</v>
      </c>
      <c r="C202" s="88" t="s">
        <v>5561</v>
      </c>
      <c r="D202" s="725" t="s">
        <v>18836</v>
      </c>
      <c r="E202" s="727" t="s">
        <v>112</v>
      </c>
      <c r="F202" s="775">
        <v>165.6</v>
      </c>
      <c r="G202" s="49">
        <f>VLOOKUP(C202,Composições!A:G,7,FALSE)</f>
        <v>25.459200000000003</v>
      </c>
      <c r="H202" s="724">
        <f t="shared" si="19"/>
        <v>4216.0435200000002</v>
      </c>
      <c r="I202" s="724">
        <f t="shared" si="20"/>
        <v>1195.1503114593104</v>
      </c>
      <c r="J202" s="724">
        <f t="shared" si="21"/>
        <v>5411.1938314593108</v>
      </c>
      <c r="K202" s="80">
        <f t="shared" si="22"/>
        <v>1.4911229552047526E-3</v>
      </c>
    </row>
    <row r="203" spans="1:11" ht="21.75" customHeight="1">
      <c r="A203" s="796" t="s">
        <v>31220</v>
      </c>
      <c r="B203" s="135" t="s">
        <v>89</v>
      </c>
      <c r="C203" s="88">
        <v>40905</v>
      </c>
      <c r="D203" s="725" t="s">
        <v>31115</v>
      </c>
      <c r="E203" s="727" t="s">
        <v>112</v>
      </c>
      <c r="F203" s="775">
        <f>35.73*2</f>
        <v>71.459999999999994</v>
      </c>
      <c r="G203" s="732">
        <f>VLOOKUP(C203,'SINAPI-Tabela-Mai.2016'!A:E,5,0)</f>
        <v>16.23</v>
      </c>
      <c r="H203" s="724">
        <f>G203*F203</f>
        <v>1159.7957999999999</v>
      </c>
      <c r="I203" s="724">
        <f>H203*$K$10</f>
        <v>328.77514309890228</v>
      </c>
      <c r="J203" s="724">
        <f>I203+H203</f>
        <v>1488.5709430989023</v>
      </c>
      <c r="K203" s="80">
        <f t="shared" si="22"/>
        <v>4.1019456571692595E-4</v>
      </c>
    </row>
    <row r="204" spans="1:11" ht="18" customHeight="1">
      <c r="A204" s="20"/>
      <c r="B204" s="135"/>
      <c r="C204" s="88"/>
      <c r="D204" s="725"/>
      <c r="E204" s="727"/>
      <c r="F204" s="572"/>
      <c r="G204" s="89"/>
      <c r="H204" s="724"/>
      <c r="I204" s="724"/>
      <c r="J204" s="724"/>
      <c r="K204" s="724"/>
    </row>
    <row r="205" spans="1:11" ht="29.25" customHeight="1">
      <c r="A205" s="885" t="s">
        <v>22</v>
      </c>
      <c r="B205" s="886"/>
      <c r="C205" s="886"/>
      <c r="D205" s="886"/>
      <c r="E205" s="886"/>
      <c r="F205" s="886"/>
      <c r="G205" s="887"/>
      <c r="H205" s="47">
        <f>SUM(H193:H204)</f>
        <v>109594.2597009</v>
      </c>
      <c r="I205" s="47">
        <f>SUM(I193:I204)</f>
        <v>31067.424469015717</v>
      </c>
      <c r="J205" s="47">
        <f>SUM(J193:J203)</f>
        <v>140661.68416991568</v>
      </c>
      <c r="K205" s="690">
        <f>J205/J$301</f>
        <v>3.8761107570038332E-2</v>
      </c>
    </row>
    <row r="206" spans="1:11" ht="18" customHeight="1">
      <c r="A206" s="6"/>
      <c r="B206" s="6"/>
      <c r="C206" s="6"/>
      <c r="D206" s="81"/>
      <c r="E206" s="23"/>
      <c r="F206" s="573"/>
      <c r="G206" s="81"/>
      <c r="H206" s="6"/>
      <c r="I206" s="81"/>
      <c r="J206" s="6"/>
      <c r="K206" s="81"/>
    </row>
    <row r="207" spans="1:11" ht="18" customHeight="1">
      <c r="A207" s="93">
        <v>14</v>
      </c>
      <c r="B207" s="93"/>
      <c r="C207" s="764"/>
      <c r="D207" s="42" t="s">
        <v>11120</v>
      </c>
      <c r="E207" s="40"/>
      <c r="F207" s="574"/>
      <c r="G207" s="41"/>
      <c r="H207" s="41"/>
      <c r="I207" s="41"/>
      <c r="J207" s="79"/>
      <c r="K207" s="79"/>
    </row>
    <row r="208" spans="1:11" ht="24" customHeight="1">
      <c r="A208" s="20"/>
      <c r="B208" s="20"/>
      <c r="C208" s="726"/>
      <c r="D208" s="514" t="s">
        <v>31192</v>
      </c>
      <c r="E208" s="86"/>
      <c r="F208" s="774"/>
      <c r="G208" s="87"/>
      <c r="H208" s="724"/>
      <c r="I208" s="724"/>
      <c r="J208" s="724"/>
      <c r="K208" s="724"/>
    </row>
    <row r="209" spans="1:11" s="794" customFormat="1" ht="24" customHeight="1">
      <c r="A209" s="796" t="s">
        <v>18726</v>
      </c>
      <c r="B209" s="796" t="s">
        <v>89</v>
      </c>
      <c r="C209" s="726" t="s">
        <v>31337</v>
      </c>
      <c r="D209" s="85" t="s">
        <v>31338</v>
      </c>
      <c r="E209" s="86" t="s">
        <v>112</v>
      </c>
      <c r="F209" s="797">
        <v>165.95</v>
      </c>
      <c r="G209" s="87">
        <f>'SINAPI-Tabela-Mai.2016'!E13987</f>
        <v>16.739999999999998</v>
      </c>
      <c r="H209" s="804">
        <f>G209*F209</f>
        <v>2778.0029999999997</v>
      </c>
      <c r="I209" s="804">
        <f t="shared" ref="I209" si="23">H209*$K$10</f>
        <v>787.49925965776038</v>
      </c>
      <c r="J209" s="804">
        <f>I209+H209</f>
        <v>3565.5022596577601</v>
      </c>
      <c r="K209" s="811">
        <f>J209/J$301</f>
        <v>9.8251927981228885E-4</v>
      </c>
    </row>
    <row r="210" spans="1:11" ht="24" customHeight="1">
      <c r="A210" s="796" t="s">
        <v>31221</v>
      </c>
      <c r="B210" s="20" t="s">
        <v>89</v>
      </c>
      <c r="C210" s="785">
        <v>84212</v>
      </c>
      <c r="D210" s="85" t="s">
        <v>31193</v>
      </c>
      <c r="E210" s="86" t="s">
        <v>112</v>
      </c>
      <c r="F210" s="775">
        <v>1195.5999999999999</v>
      </c>
      <c r="G210" s="87">
        <f>'SINAPI-Tabela-Mai.2016'!E13842</f>
        <v>36.96</v>
      </c>
      <c r="H210" s="724">
        <f>G210*F210</f>
        <v>44189.375999999997</v>
      </c>
      <c r="I210" s="724">
        <f t="shared" ref="I210:I217" si="24">H210*$K$10</f>
        <v>12526.660656859767</v>
      </c>
      <c r="J210" s="724">
        <f>I210+H210</f>
        <v>56716.036656859767</v>
      </c>
      <c r="K210" s="80">
        <f>J210/J$301</f>
        <v>1.5628821812962206E-2</v>
      </c>
    </row>
    <row r="211" spans="1:11">
      <c r="A211" s="20"/>
      <c r="B211" s="135"/>
      <c r="C211" s="88"/>
      <c r="D211" s="515" t="s">
        <v>18593</v>
      </c>
      <c r="E211" s="727"/>
      <c r="F211" s="774"/>
      <c r="G211" s="89"/>
      <c r="H211" s="724"/>
      <c r="I211" s="724"/>
      <c r="J211" s="724"/>
      <c r="K211" s="724"/>
    </row>
    <row r="212" spans="1:11" ht="29.25" customHeight="1">
      <c r="A212" s="796" t="s">
        <v>31339</v>
      </c>
      <c r="B212" s="135"/>
      <c r="C212" s="88" t="s">
        <v>851</v>
      </c>
      <c r="D212" s="725" t="s">
        <v>18595</v>
      </c>
      <c r="E212" s="727" t="s">
        <v>112</v>
      </c>
      <c r="F212" s="775">
        <v>165.95</v>
      </c>
      <c r="G212" s="49">
        <f>VLOOKUP(C212,Composições!A:G,7,FALSE)</f>
        <v>119.50430000000001</v>
      </c>
      <c r="H212" s="724">
        <f t="shared" ref="H212:H217" si="25">G212*F212</f>
        <v>19831.738585000003</v>
      </c>
      <c r="I212" s="724">
        <f t="shared" si="24"/>
        <v>5621.8367847024438</v>
      </c>
      <c r="J212" s="724">
        <f t="shared" ref="J212:J217" si="26">I212+H212</f>
        <v>25453.575369702448</v>
      </c>
      <c r="K212" s="80">
        <f>J212/J$301</f>
        <v>7.0140548847354685E-3</v>
      </c>
    </row>
    <row r="213" spans="1:11">
      <c r="A213" s="20"/>
      <c r="B213" s="135"/>
      <c r="C213" s="88"/>
      <c r="D213" s="515" t="s">
        <v>18566</v>
      </c>
      <c r="E213" s="727"/>
      <c r="F213" s="774"/>
      <c r="G213" s="89"/>
      <c r="H213" s="724"/>
      <c r="I213" s="724"/>
      <c r="J213" s="724"/>
      <c r="K213" s="724"/>
    </row>
    <row r="214" spans="1:11" ht="27.75" customHeight="1">
      <c r="A214" s="796" t="s">
        <v>31340</v>
      </c>
      <c r="B214" s="135"/>
      <c r="C214" s="88" t="s">
        <v>856</v>
      </c>
      <c r="D214" s="725" t="s">
        <v>18592</v>
      </c>
      <c r="E214" s="727" t="s">
        <v>112</v>
      </c>
      <c r="F214" s="775">
        <v>1275.92</v>
      </c>
      <c r="G214" s="49">
        <f>VLOOKUP(C214,Composições!A:G,7,FALSE)</f>
        <v>74.070099999999996</v>
      </c>
      <c r="H214" s="724">
        <f t="shared" si="25"/>
        <v>94507.521991999994</v>
      </c>
      <c r="I214" s="724">
        <f t="shared" si="24"/>
        <v>26790.685107535704</v>
      </c>
      <c r="J214" s="724">
        <f t="shared" si="26"/>
        <v>121298.20709953571</v>
      </c>
      <c r="K214" s="80">
        <f>J214/J$301</f>
        <v>3.342525636020692E-2</v>
      </c>
    </row>
    <row r="215" spans="1:11" ht="28.5" customHeight="1">
      <c r="A215" s="796" t="s">
        <v>31341</v>
      </c>
      <c r="B215" s="135"/>
      <c r="C215" s="88" t="s">
        <v>856</v>
      </c>
      <c r="D215" s="725" t="s">
        <v>18596</v>
      </c>
      <c r="E215" s="727" t="s">
        <v>112</v>
      </c>
      <c r="F215" s="775">
        <v>269.75</v>
      </c>
      <c r="G215" s="49">
        <f>VLOOKUP(C215,Composições!A:G,7,FALSE)</f>
        <v>74.070099999999996</v>
      </c>
      <c r="H215" s="724">
        <f t="shared" si="25"/>
        <v>19980.409475</v>
      </c>
      <c r="I215" s="724">
        <f t="shared" si="24"/>
        <v>5663.9815252976332</v>
      </c>
      <c r="J215" s="724">
        <f t="shared" si="26"/>
        <v>25644.391000297634</v>
      </c>
      <c r="K215" s="80">
        <f>J215/J$301</f>
        <v>7.0666365470921505E-3</v>
      </c>
    </row>
    <row r="216" spans="1:11">
      <c r="A216" s="20"/>
      <c r="B216" s="135"/>
      <c r="C216" s="88"/>
      <c r="D216" s="515" t="s">
        <v>18597</v>
      </c>
      <c r="E216" s="727"/>
      <c r="F216" s="774"/>
      <c r="G216" s="89"/>
      <c r="H216" s="724"/>
      <c r="I216" s="724"/>
      <c r="J216" s="724"/>
      <c r="K216" s="724"/>
    </row>
    <row r="217" spans="1:11" ht="28.5" customHeight="1">
      <c r="A217" s="796" t="s">
        <v>31342</v>
      </c>
      <c r="B217" s="135"/>
      <c r="C217" s="88" t="s">
        <v>854</v>
      </c>
      <c r="D217" s="725" t="s">
        <v>18598</v>
      </c>
      <c r="E217" s="727" t="s">
        <v>112</v>
      </c>
      <c r="F217" s="775">
        <v>25.34</v>
      </c>
      <c r="G217" s="49">
        <f>VLOOKUP(C217,Composições!A:G,7,FALSE)</f>
        <v>236.66333333333333</v>
      </c>
      <c r="H217" s="724">
        <f t="shared" si="25"/>
        <v>5997.0488666666661</v>
      </c>
      <c r="I217" s="724">
        <f t="shared" si="24"/>
        <v>1700.0239174080843</v>
      </c>
      <c r="J217" s="724">
        <f t="shared" si="26"/>
        <v>7697.0727840747504</v>
      </c>
      <c r="K217" s="80">
        <f>J217/J$301</f>
        <v>2.121025835276793E-3</v>
      </c>
    </row>
    <row r="218" spans="1:11">
      <c r="A218" s="20"/>
      <c r="B218" s="135"/>
      <c r="C218" s="88"/>
      <c r="D218" s="725"/>
      <c r="E218" s="727"/>
      <c r="F218" s="572"/>
      <c r="G218" s="89"/>
      <c r="H218" s="724"/>
      <c r="I218" s="724"/>
      <c r="J218" s="724"/>
      <c r="K218" s="724"/>
    </row>
    <row r="219" spans="1:11" ht="30" customHeight="1">
      <c r="A219" s="885" t="s">
        <v>22</v>
      </c>
      <c r="B219" s="886"/>
      <c r="C219" s="886"/>
      <c r="D219" s="886"/>
      <c r="E219" s="886"/>
      <c r="F219" s="886"/>
      <c r="G219" s="887"/>
      <c r="H219" s="47">
        <f>SUM(H209:H217)</f>
        <v>187284.09791866667</v>
      </c>
      <c r="I219" s="47">
        <f>SUM(I209:I217)</f>
        <v>53090.687251461393</v>
      </c>
      <c r="J219" s="47">
        <f>SUM(J209:J217)</f>
        <v>240374.78517012805</v>
      </c>
      <c r="K219" s="690">
        <f>J219/J$301</f>
        <v>6.6238314720085817E-2</v>
      </c>
    </row>
    <row r="220" spans="1:11" ht="25.5" customHeight="1">
      <c r="A220" s="6"/>
      <c r="B220" s="6"/>
      <c r="C220" s="6"/>
      <c r="D220" s="81"/>
      <c r="E220" s="23"/>
      <c r="F220" s="573"/>
      <c r="G220" s="81"/>
      <c r="H220" s="6"/>
      <c r="I220" s="81"/>
      <c r="J220" s="6"/>
      <c r="K220" s="81"/>
    </row>
    <row r="221" spans="1:11" ht="24.75" customHeight="1">
      <c r="A221" s="93">
        <v>15</v>
      </c>
      <c r="B221" s="93"/>
      <c r="C221" s="764"/>
      <c r="D221" s="42" t="s">
        <v>18568</v>
      </c>
      <c r="E221" s="40"/>
      <c r="F221" s="574"/>
      <c r="G221" s="41"/>
      <c r="H221" s="41"/>
      <c r="I221" s="41"/>
      <c r="J221" s="79"/>
      <c r="K221" s="79"/>
    </row>
    <row r="222" spans="1:11" ht="24.75" customHeight="1">
      <c r="A222" s="20"/>
      <c r="B222" s="20"/>
      <c r="C222" s="726"/>
      <c r="D222" s="514" t="s">
        <v>11617</v>
      </c>
      <c r="E222" s="86"/>
      <c r="F222" s="572"/>
      <c r="G222" s="87"/>
      <c r="H222" s="724"/>
      <c r="I222" s="724"/>
      <c r="J222" s="724"/>
      <c r="K222" s="724"/>
    </row>
    <row r="223" spans="1:11" ht="18" customHeight="1">
      <c r="A223" s="796" t="s">
        <v>31223</v>
      </c>
      <c r="B223" s="20"/>
      <c r="C223" s="726" t="s">
        <v>862</v>
      </c>
      <c r="D223" s="85" t="s">
        <v>18646</v>
      </c>
      <c r="E223" s="86" t="s">
        <v>121</v>
      </c>
      <c r="F223" s="21">
        <v>556.17999999999995</v>
      </c>
      <c r="G223" s="49">
        <f>VLOOKUP(C223,Composições!A:G,7,FALSE)</f>
        <v>17.574310000000004</v>
      </c>
      <c r="H223" s="724">
        <f t="shared" ref="H223:H230" si="27">G223*F223</f>
        <v>9774.4797358000014</v>
      </c>
      <c r="I223" s="724">
        <f t="shared" ref="I223:I230" si="28">H223*$K$10</f>
        <v>2770.8377404496264</v>
      </c>
      <c r="J223" s="724">
        <f t="shared" ref="J223:J230" si="29">I223+H223</f>
        <v>12545.317476249627</v>
      </c>
      <c r="K223" s="80">
        <f>J223/J$301</f>
        <v>3.4570210293358322E-3</v>
      </c>
    </row>
    <row r="224" spans="1:11" ht="22.5">
      <c r="A224" s="796" t="s">
        <v>31343</v>
      </c>
      <c r="B224" s="135"/>
      <c r="C224" s="726" t="s">
        <v>864</v>
      </c>
      <c r="D224" s="725" t="s">
        <v>18649</v>
      </c>
      <c r="E224" s="727" t="s">
        <v>121</v>
      </c>
      <c r="F224" s="21">
        <v>213.12</v>
      </c>
      <c r="G224" s="49">
        <f>VLOOKUP(C224,Composições!A:G,7,FALSE)</f>
        <v>34.372300000000003</v>
      </c>
      <c r="H224" s="724">
        <f t="shared" si="27"/>
        <v>7325.4245760000003</v>
      </c>
      <c r="I224" s="724">
        <f t="shared" si="28"/>
        <v>2076.5875451821917</v>
      </c>
      <c r="J224" s="724">
        <f t="shared" si="29"/>
        <v>9402.0121211821915</v>
      </c>
      <c r="K224" s="80">
        <f>J224/J$301</f>
        <v>2.5908434507560872E-3</v>
      </c>
    </row>
    <row r="225" spans="1:14">
      <c r="A225" s="796" t="s">
        <v>31344</v>
      </c>
      <c r="B225" s="135" t="s">
        <v>89</v>
      </c>
      <c r="C225" s="726" t="s">
        <v>18651</v>
      </c>
      <c r="D225" s="725" t="s">
        <v>18652</v>
      </c>
      <c r="E225" s="727" t="s">
        <v>121</v>
      </c>
      <c r="F225" s="21">
        <v>22.99</v>
      </c>
      <c r="G225" s="49">
        <f>VLOOKUP(C225,Composições!A:G,7,FALSE)</f>
        <v>12.352</v>
      </c>
      <c r="H225" s="724">
        <f>G225*F225</f>
        <v>283.97247999999996</v>
      </c>
      <c r="I225" s="724">
        <f>H225*$K$10</f>
        <v>80.49959548754201</v>
      </c>
      <c r="J225" s="724">
        <f>I225+H225</f>
        <v>364.47207548754199</v>
      </c>
      <c r="K225" s="80">
        <f>J225/J$301</f>
        <v>1.0043489389180271E-4</v>
      </c>
    </row>
    <row r="226" spans="1:14">
      <c r="A226" s="20"/>
      <c r="B226" s="135"/>
      <c r="C226" s="88"/>
      <c r="D226" s="515" t="s">
        <v>18567</v>
      </c>
      <c r="E226" s="727"/>
      <c r="F226" s="572"/>
      <c r="G226" s="49"/>
      <c r="H226" s="724"/>
      <c r="I226" s="724"/>
      <c r="J226" s="724"/>
      <c r="K226" s="724"/>
      <c r="N226" s="800"/>
    </row>
    <row r="227" spans="1:14" ht="18" customHeight="1">
      <c r="A227" s="796" t="s">
        <v>31345</v>
      </c>
      <c r="B227" s="135" t="s">
        <v>288</v>
      </c>
      <c r="C227" s="88" t="s">
        <v>18611</v>
      </c>
      <c r="D227" s="725" t="s">
        <v>18612</v>
      </c>
      <c r="E227" s="727" t="s">
        <v>121</v>
      </c>
      <c r="F227" s="21">
        <v>20.260000000000002</v>
      </c>
      <c r="G227" s="49">
        <f>VLOOKUP(C227,Composições!A:G,7,FALSE)</f>
        <v>51.461480000000002</v>
      </c>
      <c r="H227" s="724">
        <f t="shared" si="27"/>
        <v>1042.6095848000002</v>
      </c>
      <c r="I227" s="724">
        <f t="shared" si="28"/>
        <v>295.5555757650676</v>
      </c>
      <c r="J227" s="724">
        <f t="shared" si="29"/>
        <v>1338.1651605650677</v>
      </c>
      <c r="K227" s="80">
        <f>J227/J$301</f>
        <v>3.6874834850181433E-4</v>
      </c>
    </row>
    <row r="228" spans="1:14">
      <c r="A228" s="796" t="s">
        <v>31346</v>
      </c>
      <c r="B228" s="135"/>
      <c r="C228" s="88" t="s">
        <v>856</v>
      </c>
      <c r="D228" s="725" t="s">
        <v>18610</v>
      </c>
      <c r="E228" s="727" t="s">
        <v>112</v>
      </c>
      <c r="F228" s="21">
        <v>5.27</v>
      </c>
      <c r="G228" s="49">
        <f>VLOOKUP(C228,Composições!A:G,7,FALSE)</f>
        <v>74.070099999999996</v>
      </c>
      <c r="H228" s="724">
        <f t="shared" si="27"/>
        <v>390.34942699999993</v>
      </c>
      <c r="I228" s="724">
        <f t="shared" si="28"/>
        <v>110.65498661100472</v>
      </c>
      <c r="J228" s="724">
        <f t="shared" si="29"/>
        <v>501.00441361100468</v>
      </c>
      <c r="K228" s="80">
        <f>J228/J$301</f>
        <v>1.3805810788943698E-4</v>
      </c>
    </row>
    <row r="229" spans="1:14">
      <c r="A229" s="20"/>
      <c r="B229" s="135"/>
      <c r="C229" s="88"/>
      <c r="D229" s="515" t="s">
        <v>18569</v>
      </c>
      <c r="E229" s="727"/>
      <c r="F229" s="572"/>
      <c r="G229" s="89"/>
      <c r="H229" s="724"/>
      <c r="I229" s="724"/>
      <c r="J229" s="724"/>
      <c r="K229" s="724"/>
    </row>
    <row r="230" spans="1:14" ht="25.5" customHeight="1">
      <c r="A230" s="796" t="s">
        <v>31347</v>
      </c>
      <c r="B230" s="135" t="s">
        <v>89</v>
      </c>
      <c r="C230" s="88" t="s">
        <v>18785</v>
      </c>
      <c r="D230" s="725" t="s">
        <v>18784</v>
      </c>
      <c r="E230" s="727" t="s">
        <v>121</v>
      </c>
      <c r="F230" s="21">
        <v>138.35</v>
      </c>
      <c r="G230" s="49">
        <f>'SINAPI-Tabela-Mai.2016'!E15006</f>
        <v>63.63</v>
      </c>
      <c r="H230" s="724">
        <f t="shared" si="27"/>
        <v>8803.2104999999992</v>
      </c>
      <c r="I230" s="724">
        <f t="shared" si="28"/>
        <v>2495.5054949045852</v>
      </c>
      <c r="J230" s="724">
        <f t="shared" si="29"/>
        <v>11298.715994904585</v>
      </c>
      <c r="K230" s="80">
        <f>J230/J$301</f>
        <v>3.1135042116570717E-3</v>
      </c>
    </row>
    <row r="231" spans="1:14">
      <c r="A231" s="20"/>
      <c r="B231" s="135"/>
      <c r="C231" s="88"/>
      <c r="D231" s="725"/>
      <c r="E231" s="727"/>
      <c r="F231" s="572"/>
      <c r="G231" s="89"/>
      <c r="H231" s="724"/>
      <c r="I231" s="724"/>
      <c r="J231" s="724"/>
      <c r="K231" s="724"/>
    </row>
    <row r="232" spans="1:14" ht="27" customHeight="1">
      <c r="A232" s="885" t="s">
        <v>22</v>
      </c>
      <c r="B232" s="886"/>
      <c r="C232" s="886"/>
      <c r="D232" s="886"/>
      <c r="E232" s="886"/>
      <c r="F232" s="886"/>
      <c r="G232" s="887"/>
      <c r="H232" s="47">
        <f>SUM(H223:H230)</f>
        <v>27620.0463036</v>
      </c>
      <c r="I232" s="47">
        <f>SUM(I223:I230)</f>
        <v>7829.6409384000171</v>
      </c>
      <c r="J232" s="47">
        <f>SUM(J223:J230)</f>
        <v>35449.687242000015</v>
      </c>
      <c r="K232" s="690">
        <f>J232/J$301</f>
        <v>9.7686100420320433E-3</v>
      </c>
    </row>
    <row r="233" spans="1:14">
      <c r="A233" s="6"/>
      <c r="B233" s="6"/>
      <c r="C233" s="6"/>
      <c r="D233" s="81"/>
      <c r="E233" s="23"/>
      <c r="F233" s="573"/>
      <c r="G233" s="81"/>
      <c r="H233" s="6"/>
      <c r="I233" s="81"/>
      <c r="J233" s="6"/>
      <c r="K233" s="81"/>
    </row>
    <row r="234" spans="1:14">
      <c r="A234" s="93">
        <v>16</v>
      </c>
      <c r="B234" s="93"/>
      <c r="C234" s="764"/>
      <c r="D234" s="42" t="s">
        <v>18585</v>
      </c>
      <c r="E234" s="40"/>
      <c r="F234" s="574"/>
      <c r="G234" s="41"/>
      <c r="H234" s="41"/>
      <c r="I234" s="41"/>
      <c r="J234" s="79"/>
      <c r="K234" s="79"/>
    </row>
    <row r="235" spans="1:14">
      <c r="A235" s="20"/>
      <c r="B235" s="20"/>
      <c r="C235" s="726"/>
      <c r="D235" s="514" t="s">
        <v>18570</v>
      </c>
      <c r="E235" s="86"/>
      <c r="F235" s="572"/>
      <c r="G235" s="87"/>
      <c r="H235" s="724"/>
      <c r="I235" s="724"/>
      <c r="J235" s="724"/>
      <c r="K235" s="724"/>
    </row>
    <row r="236" spans="1:14" ht="33.75">
      <c r="A236" s="796" t="s">
        <v>31348</v>
      </c>
      <c r="B236" s="20"/>
      <c r="C236" s="726" t="s">
        <v>865</v>
      </c>
      <c r="D236" s="85" t="s">
        <v>18571</v>
      </c>
      <c r="E236" s="86" t="s">
        <v>193</v>
      </c>
      <c r="F236" s="21">
        <v>8</v>
      </c>
      <c r="G236" s="49">
        <f>VLOOKUP(C236,Composições!A:G,7,FALSE)</f>
        <v>145.476</v>
      </c>
      <c r="H236" s="724">
        <f>G236*F236</f>
        <v>1163.808</v>
      </c>
      <c r="I236" s="724">
        <f>H236*$K$10</f>
        <v>329.9125085119702</v>
      </c>
      <c r="J236" s="724">
        <f>I236+H236</f>
        <v>1493.7205085119701</v>
      </c>
      <c r="K236" s="80">
        <f>J236/J$301</f>
        <v>4.1161359364974781E-4</v>
      </c>
    </row>
    <row r="237" spans="1:14" ht="29.25" customHeight="1">
      <c r="A237" s="796" t="s">
        <v>31349</v>
      </c>
      <c r="B237" s="135" t="s">
        <v>89</v>
      </c>
      <c r="C237" s="88">
        <v>89985</v>
      </c>
      <c r="D237" s="725" t="s">
        <v>31052</v>
      </c>
      <c r="E237" s="727" t="s">
        <v>193</v>
      </c>
      <c r="F237" s="21">
        <v>3</v>
      </c>
      <c r="G237" s="729">
        <f>VLOOKUP(C237,'SINAPI-Tabela-Mai.2016'!A:E,5,0)</f>
        <v>39.299999999999997</v>
      </c>
      <c r="H237" s="724">
        <f>G237*F237</f>
        <v>117.89999999999999</v>
      </c>
      <c r="I237" s="724">
        <f>H237*$K$10</f>
        <v>33.421908728554271</v>
      </c>
      <c r="J237" s="724">
        <f>I237+H237</f>
        <v>151.32190872855426</v>
      </c>
      <c r="K237" s="80">
        <f>J237/J$301</f>
        <v>4.1698667384401262E-5</v>
      </c>
    </row>
    <row r="238" spans="1:14">
      <c r="A238" s="20"/>
      <c r="B238" s="135"/>
      <c r="C238" s="88"/>
      <c r="D238" s="515" t="s">
        <v>18572</v>
      </c>
      <c r="E238" s="727"/>
      <c r="F238" s="572"/>
      <c r="G238" s="89"/>
      <c r="H238" s="724"/>
      <c r="I238" s="724"/>
      <c r="J238" s="724"/>
      <c r="K238" s="724"/>
    </row>
    <row r="239" spans="1:14" ht="22.5">
      <c r="A239" s="796" t="s">
        <v>31350</v>
      </c>
      <c r="B239" s="135"/>
      <c r="C239" s="88" t="s">
        <v>869</v>
      </c>
      <c r="D239" s="725" t="s">
        <v>18679</v>
      </c>
      <c r="E239" s="727" t="s">
        <v>193</v>
      </c>
      <c r="F239" s="21">
        <v>18</v>
      </c>
      <c r="G239" s="49">
        <f>VLOOKUP(C239,Composições!A:G,7,FALSE)</f>
        <v>433.48209600000001</v>
      </c>
      <c r="H239" s="724">
        <f t="shared" ref="H239:H244" si="30">G239*F239</f>
        <v>7802.6777280000006</v>
      </c>
      <c r="I239" s="724">
        <f t="shared" ref="I239:I272" si="31">H239*$K$10</f>
        <v>2211.8777172480004</v>
      </c>
      <c r="J239" s="724">
        <f t="shared" ref="J239:J244" si="32">I239+H239</f>
        <v>10014.555445248001</v>
      </c>
      <c r="K239" s="80">
        <f>J239/J$301</f>
        <v>2.7596375172819999E-3</v>
      </c>
    </row>
    <row r="240" spans="1:14" ht="27.75" customHeight="1">
      <c r="A240" s="796" t="s">
        <v>31351</v>
      </c>
      <c r="B240" s="135"/>
      <c r="C240" s="88" t="s">
        <v>874</v>
      </c>
      <c r="D240" s="725" t="s">
        <v>18823</v>
      </c>
      <c r="E240" s="727" t="s">
        <v>193</v>
      </c>
      <c r="F240" s="21">
        <v>1</v>
      </c>
      <c r="G240" s="49">
        <f>VLOOKUP(C240,Composições!A:G,7,FALSE)</f>
        <v>419.122096</v>
      </c>
      <c r="H240" s="724">
        <f t="shared" si="30"/>
        <v>419.122096</v>
      </c>
      <c r="I240" s="724">
        <f t="shared" si="31"/>
        <v>118.81136928441359</v>
      </c>
      <c r="J240" s="724">
        <f t="shared" si="32"/>
        <v>537.93346528441361</v>
      </c>
      <c r="K240" s="80">
        <f>J240/J$301</f>
        <v>1.4823437552635366E-4</v>
      </c>
    </row>
    <row r="241" spans="1:14" ht="22.5">
      <c r="A241" s="796" t="s">
        <v>31352</v>
      </c>
      <c r="B241" s="135"/>
      <c r="C241" s="88" t="s">
        <v>877</v>
      </c>
      <c r="D241" s="725" t="s">
        <v>18573</v>
      </c>
      <c r="E241" s="727" t="s">
        <v>193</v>
      </c>
      <c r="F241" s="21">
        <v>1</v>
      </c>
      <c r="G241" s="49">
        <f>VLOOKUP(C241,Composições!A:G,7,FALSE)</f>
        <v>66.262096</v>
      </c>
      <c r="H241" s="724">
        <f t="shared" si="30"/>
        <v>66.262096</v>
      </c>
      <c r="I241" s="724">
        <f t="shared" si="31"/>
        <v>18.783763568063623</v>
      </c>
      <c r="J241" s="724">
        <f t="shared" si="32"/>
        <v>85.045859568063619</v>
      </c>
      <c r="K241" s="80">
        <f>J241/J$301</f>
        <v>2.3435463115328799E-5</v>
      </c>
    </row>
    <row r="242" spans="1:14" ht="22.5">
      <c r="A242" s="796" t="s">
        <v>31353</v>
      </c>
      <c r="B242" s="135"/>
      <c r="C242" s="88" t="s">
        <v>880</v>
      </c>
      <c r="D242" s="725" t="s">
        <v>18574</v>
      </c>
      <c r="E242" s="727" t="s">
        <v>193</v>
      </c>
      <c r="F242" s="21">
        <v>2</v>
      </c>
      <c r="G242" s="49">
        <f>VLOOKUP(C242,Composições!A:G,7,FALSE)</f>
        <v>147.562096</v>
      </c>
      <c r="H242" s="724">
        <f t="shared" si="30"/>
        <v>295.12419199999999</v>
      </c>
      <c r="I242" s="724">
        <f t="shared" si="31"/>
        <v>83.660846553115576</v>
      </c>
      <c r="J242" s="724">
        <f t="shared" si="32"/>
        <v>378.78503855311556</v>
      </c>
      <c r="K242" s="80">
        <f>J242/J$301</f>
        <v>1.0437901203815247E-4</v>
      </c>
    </row>
    <row r="243" spans="1:14">
      <c r="A243" s="20"/>
      <c r="B243" s="135"/>
      <c r="C243" s="88"/>
      <c r="D243" s="515" t="s">
        <v>18575</v>
      </c>
      <c r="E243" s="727"/>
      <c r="F243" s="572"/>
      <c r="G243" s="89"/>
      <c r="H243" s="724"/>
      <c r="I243" s="724"/>
      <c r="J243" s="724"/>
      <c r="K243" s="724"/>
    </row>
    <row r="244" spans="1:14" ht="22.5">
      <c r="A244" s="796" t="s">
        <v>31354</v>
      </c>
      <c r="B244" s="135" t="s">
        <v>89</v>
      </c>
      <c r="C244" s="88">
        <v>86932</v>
      </c>
      <c r="D244" s="725" t="s">
        <v>18666</v>
      </c>
      <c r="E244" s="727" t="s">
        <v>193</v>
      </c>
      <c r="F244" s="21">
        <v>17</v>
      </c>
      <c r="G244" s="49">
        <f>VLOOKUP(C244,Composições!A:G,7,FALSE)</f>
        <v>380.658342</v>
      </c>
      <c r="H244" s="724">
        <f t="shared" si="30"/>
        <v>6471.1918139999998</v>
      </c>
      <c r="I244" s="724">
        <f t="shared" si="31"/>
        <v>1834.432418765696</v>
      </c>
      <c r="J244" s="724">
        <f t="shared" si="32"/>
        <v>8305.6242327656964</v>
      </c>
      <c r="K244" s="80">
        <f>J244/J$301</f>
        <v>2.2887198900139634E-3</v>
      </c>
    </row>
    <row r="245" spans="1:14" ht="24.75" customHeight="1">
      <c r="A245" s="796" t="s">
        <v>31355</v>
      </c>
      <c r="B245" s="135"/>
      <c r="C245" s="88" t="s">
        <v>883</v>
      </c>
      <c r="D245" s="725" t="s">
        <v>18667</v>
      </c>
      <c r="E245" s="727" t="s">
        <v>193</v>
      </c>
      <c r="F245" s="21">
        <v>7</v>
      </c>
      <c r="G245" s="49">
        <f>VLOOKUP(C245,Composições!A:G,7,FALSE)</f>
        <v>903.31214199999999</v>
      </c>
      <c r="H245" s="724">
        <f>G245*F245</f>
        <v>6323.1849940000002</v>
      </c>
      <c r="I245" s="724">
        <f>H245*$K$10</f>
        <v>1792.4759265753351</v>
      </c>
      <c r="J245" s="724">
        <f>I245+H245</f>
        <v>8115.6609205753357</v>
      </c>
      <c r="K245" s="80">
        <f>J245/J$301</f>
        <v>2.2363730947823862E-3</v>
      </c>
    </row>
    <row r="246" spans="1:14" ht="25.5" customHeight="1">
      <c r="A246" s="796" t="s">
        <v>31356</v>
      </c>
      <c r="B246" s="135"/>
      <c r="C246" s="88" t="s">
        <v>994</v>
      </c>
      <c r="D246" s="725" t="s">
        <v>18576</v>
      </c>
      <c r="E246" s="727" t="s">
        <v>193</v>
      </c>
      <c r="F246" s="21">
        <v>14</v>
      </c>
      <c r="G246" s="49">
        <f>VLOOKUP(C246,Composições!A:G,7,FALSE)</f>
        <v>26.655000000000001</v>
      </c>
      <c r="H246" s="724">
        <f t="shared" ref="H246:H252" si="33">G246*F246</f>
        <v>373.17</v>
      </c>
      <c r="I246" s="724">
        <f t="shared" si="31"/>
        <v>105.78501849223578</v>
      </c>
      <c r="J246" s="724">
        <f t="shared" ref="J246:J252" si="34">I246+H246</f>
        <v>478.95501849223581</v>
      </c>
      <c r="K246" s="80">
        <f>J246/J$301</f>
        <v>1.3198211796299424E-4</v>
      </c>
    </row>
    <row r="247" spans="1:14" ht="28.5" customHeight="1">
      <c r="A247" s="20"/>
      <c r="B247" s="135"/>
      <c r="C247" s="88"/>
      <c r="D247" s="515" t="s">
        <v>18577</v>
      </c>
      <c r="E247" s="727"/>
      <c r="F247" s="572"/>
      <c r="G247" s="89"/>
      <c r="H247" s="724"/>
      <c r="I247" s="724"/>
      <c r="K247" s="724"/>
    </row>
    <row r="248" spans="1:14" ht="26.25" customHeight="1">
      <c r="A248" s="796" t="s">
        <v>31357</v>
      </c>
      <c r="B248" s="135" t="s">
        <v>89</v>
      </c>
      <c r="C248" s="88">
        <v>86900</v>
      </c>
      <c r="D248" s="725" t="s">
        <v>31035</v>
      </c>
      <c r="E248" s="727" t="s">
        <v>193</v>
      </c>
      <c r="F248" s="21">
        <v>2</v>
      </c>
      <c r="G248" s="729">
        <f>VLOOKUP(C248,'SINAPI-Tabela-Mai.2016'!A:E,5,0)</f>
        <v>104.42</v>
      </c>
      <c r="H248" s="724">
        <f t="shared" si="33"/>
        <v>208.84</v>
      </c>
      <c r="I248" s="724">
        <f t="shared" si="31"/>
        <v>59.20128429916263</v>
      </c>
      <c r="J248" s="724">
        <f t="shared" si="34"/>
        <v>268.04128429916261</v>
      </c>
      <c r="K248" s="80">
        <f>J248/J$301</f>
        <v>7.3862168757916541E-5</v>
      </c>
    </row>
    <row r="249" spans="1:14" ht="22.5">
      <c r="A249" s="796" t="s">
        <v>31358</v>
      </c>
      <c r="B249" s="135" t="s">
        <v>288</v>
      </c>
      <c r="C249" s="88" t="s">
        <v>31037</v>
      </c>
      <c r="D249" s="725" t="s">
        <v>31036</v>
      </c>
      <c r="E249" s="727" t="s">
        <v>193</v>
      </c>
      <c r="F249" s="21">
        <v>2</v>
      </c>
      <c r="G249" s="89">
        <v>722.83</v>
      </c>
      <c r="H249" s="724">
        <f t="shared" si="33"/>
        <v>1445.66</v>
      </c>
      <c r="I249" s="724">
        <f t="shared" si="31"/>
        <v>409.81099722240691</v>
      </c>
      <c r="J249" s="724">
        <f t="shared" si="34"/>
        <v>1855.470997222407</v>
      </c>
      <c r="K249" s="80">
        <f>J249/J$301</f>
        <v>5.1129851985524629E-4</v>
      </c>
    </row>
    <row r="250" spans="1:14" ht="22.5">
      <c r="A250" s="796" t="s">
        <v>31359</v>
      </c>
      <c r="B250" s="135" t="s">
        <v>1127</v>
      </c>
      <c r="C250" s="88" t="s">
        <v>10370</v>
      </c>
      <c r="D250" s="725" t="s">
        <v>31038</v>
      </c>
      <c r="E250" s="727" t="s">
        <v>193</v>
      </c>
      <c r="F250" s="21">
        <v>13</v>
      </c>
      <c r="G250" s="732">
        <f>VLOOKUP(C250,'SETOP-Tabela Serv.-Dez.2015'!A:H,6,0)</f>
        <v>354.13</v>
      </c>
      <c r="H250" s="724">
        <f>G250*F250</f>
        <v>4603.6899999999996</v>
      </c>
      <c r="I250" s="724">
        <f>H250*$K$10</f>
        <v>1305.0390754415437</v>
      </c>
      <c r="J250" s="724">
        <f>I250+H250</f>
        <v>5908.7290754415435</v>
      </c>
      <c r="K250" s="80">
        <f>J250/J$301</f>
        <v>1.6282250894901972E-3</v>
      </c>
    </row>
    <row r="251" spans="1:14" ht="25.5" customHeight="1">
      <c r="A251" s="20"/>
      <c r="B251" s="135"/>
      <c r="C251" s="88"/>
      <c r="D251" s="515" t="s">
        <v>31062</v>
      </c>
      <c r="E251" s="727"/>
      <c r="F251" s="572"/>
      <c r="G251" s="89"/>
      <c r="H251" s="724"/>
      <c r="I251" s="724"/>
      <c r="J251" s="724"/>
      <c r="K251" s="724"/>
    </row>
    <row r="252" spans="1:14" ht="38.25" customHeight="1">
      <c r="A252" s="796" t="s">
        <v>31360</v>
      </c>
      <c r="B252" s="135"/>
      <c r="C252" s="88" t="s">
        <v>893</v>
      </c>
      <c r="D252" s="725" t="s">
        <v>18678</v>
      </c>
      <c r="E252" s="727" t="s">
        <v>193</v>
      </c>
      <c r="F252" s="21">
        <v>7</v>
      </c>
      <c r="G252" s="49">
        <f>VLOOKUP(C252,Composições!A:G,7,FALSE)</f>
        <v>271.03506700000003</v>
      </c>
      <c r="H252" s="724">
        <f t="shared" si="33"/>
        <v>1897.2454690000002</v>
      </c>
      <c r="I252" s="724">
        <f t="shared" si="31"/>
        <v>537.82497795234224</v>
      </c>
      <c r="J252" s="724">
        <f t="shared" si="34"/>
        <v>2435.0704469523425</v>
      </c>
      <c r="K252" s="80">
        <f>J252/J$301</f>
        <v>6.7101448480401523E-4</v>
      </c>
    </row>
    <row r="253" spans="1:14" ht="26.25" customHeight="1">
      <c r="A253" s="796" t="s">
        <v>31361</v>
      </c>
      <c r="B253" s="135" t="s">
        <v>288</v>
      </c>
      <c r="C253" s="88" t="s">
        <v>31039</v>
      </c>
      <c r="D253" s="725" t="s">
        <v>31040</v>
      </c>
      <c r="E253" s="727" t="s">
        <v>193</v>
      </c>
      <c r="F253" s="21">
        <v>4</v>
      </c>
      <c r="G253" s="516">
        <v>444.77</v>
      </c>
      <c r="H253" s="724">
        <f>G253*F253</f>
        <v>1779.08</v>
      </c>
      <c r="I253" s="724">
        <f>H253*$K$10</f>
        <v>504.32781493465933</v>
      </c>
      <c r="J253" s="724">
        <f>I253+H253</f>
        <v>2283.4078149346592</v>
      </c>
      <c r="K253" s="80">
        <f>J253/J$301</f>
        <v>6.2922192680441556E-4</v>
      </c>
    </row>
    <row r="254" spans="1:14" ht="29.25" customHeight="1">
      <c r="A254" s="796" t="s">
        <v>31362</v>
      </c>
      <c r="B254" s="135" t="s">
        <v>89</v>
      </c>
      <c r="C254" s="88">
        <v>86872</v>
      </c>
      <c r="D254" s="725" t="s">
        <v>31063</v>
      </c>
      <c r="E254" s="727" t="s">
        <v>193</v>
      </c>
      <c r="F254" s="21">
        <v>3</v>
      </c>
      <c r="G254" s="729">
        <f>VLOOKUP(C254,'SINAPI-Tabela-Mai.2016'!A:E,5,0)</f>
        <v>569.33000000000004</v>
      </c>
      <c r="H254" s="724">
        <f>G254*F254</f>
        <v>1707.9900000000002</v>
      </c>
      <c r="I254" s="724">
        <f t="shared" si="31"/>
        <v>484.17545283531314</v>
      </c>
      <c r="J254" s="724">
        <f>I254+H254</f>
        <v>2192.1654528353133</v>
      </c>
      <c r="K254" s="80"/>
    </row>
    <row r="255" spans="1:14" ht="21.75" customHeight="1">
      <c r="A255" s="20"/>
      <c r="B255" s="135"/>
      <c r="C255" s="88"/>
      <c r="D255" s="515" t="s">
        <v>18578</v>
      </c>
      <c r="E255" s="727"/>
      <c r="F255" s="572"/>
      <c r="G255" s="89"/>
      <c r="H255" s="724"/>
      <c r="I255" s="724"/>
      <c r="J255" s="724"/>
      <c r="K255" s="724"/>
      <c r="N255" s="768"/>
    </row>
    <row r="256" spans="1:14" ht="21.75" customHeight="1">
      <c r="A256" s="796" t="s">
        <v>31363</v>
      </c>
      <c r="B256" s="135"/>
      <c r="C256" s="88" t="s">
        <v>899</v>
      </c>
      <c r="D256" s="725" t="s">
        <v>18579</v>
      </c>
      <c r="E256" s="727" t="s">
        <v>193</v>
      </c>
      <c r="F256" s="21">
        <v>22</v>
      </c>
      <c r="G256" s="49">
        <f>VLOOKUP(C256,Composições!A:G,7,FALSE)</f>
        <v>40.426000000000002</v>
      </c>
      <c r="H256" s="724">
        <f>G256*F256</f>
        <v>889.37200000000007</v>
      </c>
      <c r="I256" s="724">
        <f t="shared" si="31"/>
        <v>252.1162833734671</v>
      </c>
      <c r="J256" s="724">
        <f>I256+H256</f>
        <v>1141.4882833734671</v>
      </c>
      <c r="K256" s="80">
        <f>J256/J$301</f>
        <v>3.1455154545377204E-4</v>
      </c>
      <c r="N256" s="98"/>
    </row>
    <row r="257" spans="1:14" s="681" customFormat="1" ht="21.75" customHeight="1">
      <c r="A257" s="796" t="s">
        <v>31364</v>
      </c>
      <c r="B257" s="135"/>
      <c r="C257" s="88" t="s">
        <v>902</v>
      </c>
      <c r="D257" s="725" t="s">
        <v>18580</v>
      </c>
      <c r="E257" s="727" t="s">
        <v>193</v>
      </c>
      <c r="F257" s="21">
        <v>23</v>
      </c>
      <c r="G257" s="49">
        <f>VLOOKUP(C257,Composições!A:G,7,FALSE)</f>
        <v>31.096</v>
      </c>
      <c r="H257" s="724">
        <f>G257*F257</f>
        <v>715.20799999999997</v>
      </c>
      <c r="I257" s="724">
        <f t="shared" si="31"/>
        <v>202.74483882893844</v>
      </c>
      <c r="J257" s="724">
        <f>I257+H257</f>
        <v>917.95283882893841</v>
      </c>
      <c r="K257" s="80">
        <f>J257/J$301</f>
        <v>2.5295352419561372E-4</v>
      </c>
    </row>
    <row r="258" spans="1:14" ht="26.25" customHeight="1">
      <c r="A258" s="20"/>
      <c r="B258" s="135"/>
      <c r="C258" s="88"/>
      <c r="D258" s="515" t="s">
        <v>18581</v>
      </c>
      <c r="E258" s="727"/>
      <c r="F258" s="572"/>
      <c r="G258" s="89"/>
      <c r="H258" s="724"/>
      <c r="I258" s="724"/>
      <c r="J258" s="724"/>
      <c r="K258" s="724"/>
    </row>
    <row r="259" spans="1:14" ht="22.5">
      <c r="A259" s="796" t="s">
        <v>31365</v>
      </c>
      <c r="B259" s="135" t="s">
        <v>1127</v>
      </c>
      <c r="C259" s="88" t="s">
        <v>713</v>
      </c>
      <c r="D259" s="725" t="s">
        <v>18653</v>
      </c>
      <c r="E259" s="727" t="s">
        <v>193</v>
      </c>
      <c r="F259" s="21">
        <v>6</v>
      </c>
      <c r="G259" s="49">
        <f>VLOOKUP(C259,Composições!A:G,7,FALSE)</f>
        <v>70.39</v>
      </c>
      <c r="H259" s="724">
        <f>G259*F259</f>
        <v>422.34000000000003</v>
      </c>
      <c r="I259" s="724">
        <f t="shared" si="31"/>
        <v>119.72357024951326</v>
      </c>
      <c r="J259" s="724">
        <f>I259+H259</f>
        <v>542.0635702495133</v>
      </c>
      <c r="K259" s="80">
        <f>J259/J$301</f>
        <v>1.4937247822839722E-4</v>
      </c>
    </row>
    <row r="260" spans="1:14" ht="18" customHeight="1">
      <c r="A260" s="20"/>
      <c r="B260" s="135"/>
      <c r="C260" s="88"/>
      <c r="D260" s="548" t="s">
        <v>18582</v>
      </c>
      <c r="E260" s="727"/>
      <c r="F260" s="572"/>
      <c r="G260" s="89"/>
      <c r="H260" s="724"/>
      <c r="I260" s="724"/>
      <c r="J260" s="724"/>
      <c r="K260" s="724"/>
    </row>
    <row r="261" spans="1:14" ht="18" customHeight="1">
      <c r="A261" s="796" t="s">
        <v>31366</v>
      </c>
      <c r="B261" s="135"/>
      <c r="C261" s="88" t="s">
        <v>18658</v>
      </c>
      <c r="D261" s="725" t="s">
        <v>31042</v>
      </c>
      <c r="E261" s="727" t="s">
        <v>193</v>
      </c>
      <c r="F261" s="21">
        <v>14</v>
      </c>
      <c r="G261" s="49">
        <f>VLOOKUP(C261,Composições!A:G,7,FALSE)</f>
        <v>220.86</v>
      </c>
      <c r="H261" s="724">
        <f>G261*F261</f>
        <v>3092.04</v>
      </c>
      <c r="I261" s="724">
        <f t="shared" si="31"/>
        <v>876.52144754061874</v>
      </c>
      <c r="J261" s="724">
        <f>I261+H261</f>
        <v>3968.5614475406187</v>
      </c>
      <c r="K261" s="80">
        <f>J261/J$301</f>
        <v>1.0935873409606792E-3</v>
      </c>
    </row>
    <row r="262" spans="1:14" ht="18" customHeight="1">
      <c r="A262" s="796" t="s">
        <v>16413</v>
      </c>
      <c r="B262" s="135"/>
      <c r="C262" s="88" t="s">
        <v>18655</v>
      </c>
      <c r="D262" s="725" t="s">
        <v>31043</v>
      </c>
      <c r="E262" s="727" t="s">
        <v>193</v>
      </c>
      <c r="F262" s="21">
        <v>8</v>
      </c>
      <c r="G262" s="49">
        <f>VLOOKUP(C262,Composições!A:G,7,FALSE)</f>
        <v>184.08749999999998</v>
      </c>
      <c r="H262" s="724">
        <f>G262*F262</f>
        <v>1472.6999999999998</v>
      </c>
      <c r="I262" s="724">
        <f>H262*$K$10</f>
        <v>417.47620852028729</v>
      </c>
      <c r="J262" s="724">
        <f>I262+H262</f>
        <v>1890.1762085202872</v>
      </c>
      <c r="K262" s="80">
        <f>J262/J$301</f>
        <v>5.2086198012729211E-4</v>
      </c>
      <c r="N262" s="98"/>
    </row>
    <row r="263" spans="1:14" ht="21.75" customHeight="1">
      <c r="A263" s="796" t="s">
        <v>31367</v>
      </c>
      <c r="B263" s="135"/>
      <c r="C263" s="88" t="s">
        <v>18659</v>
      </c>
      <c r="D263" s="725" t="s">
        <v>31041</v>
      </c>
      <c r="E263" s="727" t="s">
        <v>193</v>
      </c>
      <c r="F263" s="21">
        <v>1</v>
      </c>
      <c r="G263" s="49">
        <f>VLOOKUP(C263,Composições!A:G,7,FALSE)</f>
        <v>118.36</v>
      </c>
      <c r="H263" s="724">
        <f>G263*F263</f>
        <v>118.36</v>
      </c>
      <c r="I263" s="724">
        <f>H263*$K$10</f>
        <v>33.552308033177979</v>
      </c>
      <c r="J263" s="724">
        <f>I263+H263</f>
        <v>151.91230803317796</v>
      </c>
      <c r="K263" s="80">
        <f>J263/J$301</f>
        <v>4.1861359386070685E-5</v>
      </c>
    </row>
    <row r="264" spans="1:14" ht="21.75" customHeight="1">
      <c r="A264" s="796" t="s">
        <v>31368</v>
      </c>
      <c r="B264" s="135"/>
      <c r="C264" s="88" t="s">
        <v>18660</v>
      </c>
      <c r="D264" s="725" t="s">
        <v>31044</v>
      </c>
      <c r="E264" s="727" t="s">
        <v>193</v>
      </c>
      <c r="F264" s="21">
        <v>7</v>
      </c>
      <c r="G264" s="49">
        <f>VLOOKUP(C264,Composições!A:G,7,FALSE)</f>
        <v>92.734999999999999</v>
      </c>
      <c r="H264" s="724">
        <f>G264*F264</f>
        <v>649.14499999999998</v>
      </c>
      <c r="I264" s="724">
        <f>H264*$K$10</f>
        <v>184.01751434772996</v>
      </c>
      <c r="J264" s="724">
        <f>I264+H264</f>
        <v>833.16251434772994</v>
      </c>
      <c r="K264" s="80">
        <f>J264/J$301</f>
        <v>2.2958847700803358E-4</v>
      </c>
      <c r="N264" s="98"/>
    </row>
    <row r="265" spans="1:14" ht="18" customHeight="1">
      <c r="A265" s="20"/>
      <c r="B265" s="135"/>
      <c r="C265" s="88"/>
      <c r="D265" s="515" t="s">
        <v>18668</v>
      </c>
      <c r="E265" s="727"/>
      <c r="F265" s="572"/>
      <c r="G265" s="89"/>
      <c r="H265" s="724"/>
      <c r="I265" s="724"/>
      <c r="J265" s="724"/>
      <c r="K265" s="724"/>
    </row>
    <row r="266" spans="1:14" ht="22.5">
      <c r="A266" s="792" t="s">
        <v>31369</v>
      </c>
      <c r="B266" s="135" t="s">
        <v>89</v>
      </c>
      <c r="C266" s="88">
        <v>9535</v>
      </c>
      <c r="D266" s="725" t="s">
        <v>18789</v>
      </c>
      <c r="E266" s="727" t="s">
        <v>193</v>
      </c>
      <c r="F266" s="21">
        <v>2</v>
      </c>
      <c r="G266" s="49">
        <f>VLOOKUP(C266,Composições!A:G,7,FALSE)</f>
        <v>56.192599999999999</v>
      </c>
      <c r="H266" s="724">
        <f t="shared" ref="H266:H272" si="35">G266*F266</f>
        <v>112.3852</v>
      </c>
      <c r="I266" s="724">
        <f t="shared" si="31"/>
        <v>31.858591152165541</v>
      </c>
      <c r="J266" s="724">
        <f t="shared" ref="J266:J272" si="36">I266+H266</f>
        <v>144.24379115216553</v>
      </c>
      <c r="K266" s="80">
        <f t="shared" ref="K266:K272" si="37">J266/J$301</f>
        <v>3.9748202491343618E-5</v>
      </c>
      <c r="N266" s="98"/>
    </row>
    <row r="267" spans="1:14" ht="22.5">
      <c r="A267" s="792" t="s">
        <v>31370</v>
      </c>
      <c r="B267" s="135"/>
      <c r="C267" s="88" t="s">
        <v>18791</v>
      </c>
      <c r="D267" s="725" t="s">
        <v>18790</v>
      </c>
      <c r="E267" s="727" t="s">
        <v>193</v>
      </c>
      <c r="F267" s="21">
        <v>1</v>
      </c>
      <c r="G267" s="49">
        <f>VLOOKUP(C267,Composições!A:G,7,FALSE)</f>
        <v>268.54259999999999</v>
      </c>
      <c r="H267" s="724">
        <f t="shared" si="35"/>
        <v>268.54259999999999</v>
      </c>
      <c r="I267" s="724">
        <f t="shared" si="31"/>
        <v>76.125583264874109</v>
      </c>
      <c r="J267" s="724">
        <f t="shared" si="36"/>
        <v>344.66818326487407</v>
      </c>
      <c r="K267" s="80">
        <f t="shared" si="37"/>
        <v>9.4977680711978913E-5</v>
      </c>
    </row>
    <row r="268" spans="1:14" ht="22.5">
      <c r="A268" s="796" t="s">
        <v>31371</v>
      </c>
      <c r="B268" s="135"/>
      <c r="C268" s="88" t="s">
        <v>18814</v>
      </c>
      <c r="D268" s="725" t="s">
        <v>18815</v>
      </c>
      <c r="E268" s="727" t="s">
        <v>193</v>
      </c>
      <c r="F268" s="21">
        <v>1</v>
      </c>
      <c r="G268" s="49">
        <f>VLOOKUP(C268,Composições!A:G,7,FALSE)</f>
        <v>245.99199999999999</v>
      </c>
      <c r="H268" s="724">
        <f t="shared" si="35"/>
        <v>245.99199999999999</v>
      </c>
      <c r="I268" s="724">
        <f t="shared" si="31"/>
        <v>69.73301248477118</v>
      </c>
      <c r="J268" s="724">
        <f t="shared" si="36"/>
        <v>315.72501248477118</v>
      </c>
      <c r="K268" s="80">
        <f t="shared" si="37"/>
        <v>8.7002023640573675E-5</v>
      </c>
    </row>
    <row r="269" spans="1:14" ht="22.5">
      <c r="A269" s="796" t="s">
        <v>31372</v>
      </c>
      <c r="B269" s="135"/>
      <c r="C269" s="88" t="s">
        <v>905</v>
      </c>
      <c r="D269" s="725" t="s">
        <v>18584</v>
      </c>
      <c r="E269" s="727" t="s">
        <v>193</v>
      </c>
      <c r="F269" s="21">
        <v>21</v>
      </c>
      <c r="G269" s="49">
        <f>VLOOKUP(C269,Composições!A:G,7,FALSE)</f>
        <v>28.216000000000001</v>
      </c>
      <c r="H269" s="724">
        <f t="shared" si="35"/>
        <v>592.53600000000006</v>
      </c>
      <c r="I269" s="724">
        <f t="shared" si="31"/>
        <v>167.97017905328784</v>
      </c>
      <c r="J269" s="724">
        <f t="shared" si="36"/>
        <v>760.50617905328795</v>
      </c>
      <c r="K269" s="80">
        <f t="shared" si="37"/>
        <v>2.0956710413302454E-4</v>
      </c>
    </row>
    <row r="270" spans="1:14" ht="22.5">
      <c r="A270" s="796" t="s">
        <v>31373</v>
      </c>
      <c r="B270" s="135" t="s">
        <v>288</v>
      </c>
      <c r="C270" s="88" t="s">
        <v>31049</v>
      </c>
      <c r="D270" s="725" t="s">
        <v>31045</v>
      </c>
      <c r="E270" s="727" t="s">
        <v>193</v>
      </c>
      <c r="F270" s="21">
        <v>2</v>
      </c>
      <c r="G270" s="49">
        <v>172.5</v>
      </c>
      <c r="H270" s="724">
        <f t="shared" si="35"/>
        <v>345</v>
      </c>
      <c r="I270" s="724">
        <f t="shared" si="31"/>
        <v>97.799478467779679</v>
      </c>
      <c r="J270" s="724">
        <f t="shared" si="36"/>
        <v>442.79947846777969</v>
      </c>
      <c r="K270" s="80">
        <f t="shared" si="37"/>
        <v>1.2201900125206478E-4</v>
      </c>
      <c r="N270" s="769"/>
    </row>
    <row r="271" spans="1:14" ht="27" customHeight="1">
      <c r="A271" s="796" t="s">
        <v>31373</v>
      </c>
      <c r="B271" s="135"/>
      <c r="C271" s="88" t="s">
        <v>18670</v>
      </c>
      <c r="D271" s="725" t="s">
        <v>31047</v>
      </c>
      <c r="E271" s="727" t="s">
        <v>193</v>
      </c>
      <c r="F271" s="21">
        <v>13</v>
      </c>
      <c r="G271" s="49">
        <f>VLOOKUP(C271,Composições!A:G,7,FALSE)</f>
        <v>28.082000000000001</v>
      </c>
      <c r="H271" s="724">
        <f t="shared" si="35"/>
        <v>365.06600000000003</v>
      </c>
      <c r="I271" s="724">
        <f t="shared" si="31"/>
        <v>103.4877229168651</v>
      </c>
      <c r="J271" s="724">
        <f t="shared" si="36"/>
        <v>468.55372291686513</v>
      </c>
      <c r="K271" s="80">
        <f t="shared" si="37"/>
        <v>1.2911590930749647E-4</v>
      </c>
    </row>
    <row r="272" spans="1:14" ht="36.75" customHeight="1">
      <c r="A272" s="796" t="s">
        <v>31374</v>
      </c>
      <c r="B272" s="135" t="s">
        <v>288</v>
      </c>
      <c r="C272" s="88" t="s">
        <v>31046</v>
      </c>
      <c r="D272" s="725" t="s">
        <v>31048</v>
      </c>
      <c r="E272" s="727" t="s">
        <v>193</v>
      </c>
      <c r="F272" s="21">
        <v>1</v>
      </c>
      <c r="G272" s="49">
        <v>773.64</v>
      </c>
      <c r="H272" s="724">
        <f t="shared" si="35"/>
        <v>773.64</v>
      </c>
      <c r="I272" s="724">
        <f t="shared" si="31"/>
        <v>219.30895223713932</v>
      </c>
      <c r="J272" s="724">
        <f t="shared" si="36"/>
        <v>992.94895223713934</v>
      </c>
      <c r="K272" s="80">
        <f t="shared" si="37"/>
        <v>2.7361965254680404E-4</v>
      </c>
    </row>
    <row r="273" spans="1:11" ht="18" customHeight="1">
      <c r="A273" s="20"/>
      <c r="B273" s="135"/>
      <c r="C273" s="88"/>
      <c r="D273" s="725"/>
      <c r="E273" s="727"/>
      <c r="F273" s="572"/>
      <c r="G273" s="89"/>
      <c r="H273" s="724"/>
      <c r="I273" s="724"/>
      <c r="J273" s="724"/>
      <c r="K273" s="724"/>
    </row>
    <row r="274" spans="1:11" ht="18" customHeight="1">
      <c r="A274" s="885" t="s">
        <v>22</v>
      </c>
      <c r="B274" s="886"/>
      <c r="C274" s="886"/>
      <c r="D274" s="886"/>
      <c r="E274" s="886"/>
      <c r="F274" s="886"/>
      <c r="G274" s="887"/>
      <c r="H274" s="47">
        <f>SUM(H236:H272)</f>
        <v>44737.273188999985</v>
      </c>
      <c r="I274" s="47">
        <f>SUM(I236:I272)</f>
        <v>12681.976770883428</v>
      </c>
      <c r="J274" s="47">
        <f>SUM(J236:J272)</f>
        <v>57419.249959883411</v>
      </c>
      <c r="K274" s="690">
        <f>J274/J$301</f>
        <v>1.5822601139891458E-2</v>
      </c>
    </row>
    <row r="275" spans="1:11" ht="18" customHeight="1">
      <c r="A275" s="6"/>
      <c r="B275" s="6"/>
      <c r="C275" s="6"/>
      <c r="D275" s="81"/>
      <c r="E275" s="23"/>
      <c r="F275" s="573"/>
      <c r="G275" s="81"/>
      <c r="H275" s="6"/>
      <c r="I275" s="81"/>
      <c r="J275" s="6"/>
      <c r="K275" s="81"/>
    </row>
    <row r="276" spans="1:11" ht="18" customHeight="1">
      <c r="A276" s="93">
        <v>17</v>
      </c>
      <c r="B276" s="93"/>
      <c r="C276" s="764"/>
      <c r="D276" s="42" t="s">
        <v>31145</v>
      </c>
      <c r="E276" s="40"/>
      <c r="F276" s="574"/>
      <c r="G276" s="41"/>
      <c r="H276" s="41"/>
      <c r="I276" s="41"/>
      <c r="J276" s="79"/>
      <c r="K276" s="79"/>
    </row>
    <row r="277" spans="1:11" ht="33.75">
      <c r="A277" s="796" t="s">
        <v>31375</v>
      </c>
      <c r="B277" s="20"/>
      <c r="C277" s="726" t="s">
        <v>909</v>
      </c>
      <c r="D277" s="85" t="s">
        <v>18665</v>
      </c>
      <c r="E277" s="86" t="s">
        <v>112</v>
      </c>
      <c r="F277" s="21">
        <v>18.989999999999998</v>
      </c>
      <c r="G277" s="49">
        <f>VLOOKUP(C277,Composições!A:G,7,FALSE)</f>
        <v>654.37093734748021</v>
      </c>
      <c r="H277" s="724">
        <f>G277*F277</f>
        <v>12426.504100228649</v>
      </c>
      <c r="I277" s="724">
        <f>H277*$K$10</f>
        <v>3522.6249860292396</v>
      </c>
      <c r="J277" s="724">
        <f>I277+H277</f>
        <v>15949.129086257888</v>
      </c>
      <c r="K277" s="80">
        <f>J277/J$301</f>
        <v>4.394984403955326E-3</v>
      </c>
    </row>
    <row r="278" spans="1:11" ht="22.5">
      <c r="A278" s="796" t="s">
        <v>31376</v>
      </c>
      <c r="B278" s="135" t="s">
        <v>288</v>
      </c>
      <c r="C278" s="88" t="s">
        <v>18671</v>
      </c>
      <c r="D278" s="725" t="s">
        <v>18672</v>
      </c>
      <c r="E278" s="727" t="s">
        <v>112</v>
      </c>
      <c r="F278" s="21">
        <v>39.119999999999997</v>
      </c>
      <c r="G278" s="49">
        <f>VLOOKUP(C278,Composições!A:G,7,FALSE)</f>
        <v>496.96600000000001</v>
      </c>
      <c r="H278" s="724">
        <f>G278*F278</f>
        <v>19441.30992</v>
      </c>
      <c r="I278" s="724">
        <f>H278*$K$10</f>
        <v>5511.1593359607868</v>
      </c>
      <c r="J278" s="724">
        <f>I278+H278</f>
        <v>24952.469255960787</v>
      </c>
      <c r="K278" s="80">
        <f>J278/J$301</f>
        <v>6.8759687520877077E-3</v>
      </c>
    </row>
    <row r="279" spans="1:11">
      <c r="A279" s="20"/>
      <c r="B279" s="135"/>
      <c r="C279" s="88"/>
      <c r="D279" s="725"/>
      <c r="E279" s="727"/>
      <c r="F279" s="572"/>
      <c r="G279" s="89"/>
      <c r="H279" s="724"/>
      <c r="I279" s="724"/>
      <c r="J279" s="724"/>
      <c r="K279" s="724"/>
    </row>
    <row r="280" spans="1:11">
      <c r="A280" s="885" t="s">
        <v>22</v>
      </c>
      <c r="B280" s="886"/>
      <c r="C280" s="886"/>
      <c r="D280" s="886"/>
      <c r="E280" s="886"/>
      <c r="F280" s="886"/>
      <c r="G280" s="887"/>
      <c r="H280" s="47">
        <f>SUM(H277:H279)</f>
        <v>31867.814020228649</v>
      </c>
      <c r="I280" s="47">
        <f>SUM(I277:I279)</f>
        <v>9033.784321990026</v>
      </c>
      <c r="J280" s="47">
        <f>SUM(J277:J278)</f>
        <v>40901.598342218676</v>
      </c>
      <c r="K280" s="690">
        <f>J280/J$301</f>
        <v>1.1270953156043035E-2</v>
      </c>
    </row>
    <row r="281" spans="1:11">
      <c r="A281" s="6"/>
      <c r="B281" s="6"/>
      <c r="C281" s="6"/>
      <c r="D281" s="81"/>
      <c r="E281" s="23"/>
      <c r="F281" s="573"/>
      <c r="G281" s="81"/>
      <c r="H281" s="6"/>
      <c r="I281" s="81"/>
      <c r="J281" s="6"/>
      <c r="K281" s="81"/>
    </row>
    <row r="282" spans="1:11">
      <c r="A282" s="93">
        <v>18</v>
      </c>
      <c r="B282" s="93"/>
      <c r="C282" s="789"/>
      <c r="D282" s="802" t="s">
        <v>31377</v>
      </c>
      <c r="E282" s="40"/>
      <c r="F282" s="574"/>
      <c r="G282" s="41"/>
      <c r="H282" s="41"/>
      <c r="I282" s="41"/>
      <c r="J282" s="810"/>
      <c r="K282" s="810"/>
    </row>
    <row r="283" spans="1:11" s="794" customFormat="1">
      <c r="A283" s="796"/>
      <c r="B283" s="135"/>
      <c r="C283" s="88"/>
      <c r="D283" s="515" t="s">
        <v>31378</v>
      </c>
      <c r="E283" s="727"/>
      <c r="F283" s="862"/>
      <c r="G283" s="89"/>
      <c r="H283" s="804"/>
      <c r="I283" s="804"/>
      <c r="J283" s="804"/>
      <c r="K283" s="804"/>
    </row>
    <row r="284" spans="1:11" ht="45">
      <c r="A284" s="796" t="s">
        <v>31379</v>
      </c>
      <c r="B284" s="796"/>
      <c r="C284" s="726" t="s">
        <v>18935</v>
      </c>
      <c r="D284" s="85" t="s">
        <v>31380</v>
      </c>
      <c r="E284" s="727" t="s">
        <v>193</v>
      </c>
      <c r="F284" s="797">
        <v>122</v>
      </c>
      <c r="G284" s="808">
        <f>VLOOKUP(C284,Composições!A:G,7,FALSE)</f>
        <v>363.28</v>
      </c>
      <c r="H284" s="804">
        <f t="shared" ref="H284:H290" si="38">G284*F284</f>
        <v>44320.159999999996</v>
      </c>
      <c r="I284" s="804">
        <f t="shared" ref="I284:I290" si="39">H284*$K$10</f>
        <v>12563.734880024782</v>
      </c>
      <c r="J284" s="804">
        <f t="shared" ref="J284:J290" si="40">I284+H284</f>
        <v>56883.894880024774</v>
      </c>
      <c r="K284" s="811">
        <f t="shared" ref="K284:K290" si="41">J284/J$301</f>
        <v>1.5675077271106407E-2</v>
      </c>
    </row>
    <row r="285" spans="1:11" ht="45">
      <c r="A285" s="796" t="s">
        <v>31391</v>
      </c>
      <c r="B285" s="135"/>
      <c r="C285" s="88" t="s">
        <v>18943</v>
      </c>
      <c r="D285" s="725" t="s">
        <v>31392</v>
      </c>
      <c r="E285" s="727" t="s">
        <v>193</v>
      </c>
      <c r="F285" s="797">
        <v>87</v>
      </c>
      <c r="G285" s="808">
        <f>VLOOKUP(C285,Composições!A:G,7,FALSE)</f>
        <v>382.62</v>
      </c>
      <c r="H285" s="804">
        <f t="shared" si="38"/>
        <v>33287.94</v>
      </c>
      <c r="I285" s="804">
        <f t="shared" si="39"/>
        <v>9436.35701816447</v>
      </c>
      <c r="J285" s="804">
        <f t="shared" si="40"/>
        <v>42724.297018164471</v>
      </c>
      <c r="K285" s="811">
        <f t="shared" si="41"/>
        <v>1.1773220847938137E-2</v>
      </c>
    </row>
    <row r="286" spans="1:11" s="794" customFormat="1" ht="45">
      <c r="A286" s="796" t="s">
        <v>31394</v>
      </c>
      <c r="B286" s="135"/>
      <c r="C286" s="88" t="s">
        <v>18948</v>
      </c>
      <c r="D286" s="725" t="s">
        <v>31395</v>
      </c>
      <c r="E286" s="727" t="s">
        <v>193</v>
      </c>
      <c r="F286" s="797">
        <v>74</v>
      </c>
      <c r="G286" s="808">
        <f>Composições!G3443</f>
        <v>276.78999999999996</v>
      </c>
      <c r="H286" s="804">
        <f t="shared" si="38"/>
        <v>20482.46</v>
      </c>
      <c r="I286" s="804">
        <f t="shared" si="39"/>
        <v>5806.3011760497347</v>
      </c>
      <c r="J286" s="804">
        <f t="shared" si="40"/>
        <v>26288.761176049735</v>
      </c>
      <c r="K286" s="811">
        <f t="shared" si="41"/>
        <v>7.2442009054648308E-3</v>
      </c>
    </row>
    <row r="287" spans="1:11" s="794" customFormat="1" ht="33.75">
      <c r="A287" s="796" t="s">
        <v>31396</v>
      </c>
      <c r="B287" s="135"/>
      <c r="C287" s="88" t="s">
        <v>18952</v>
      </c>
      <c r="D287" s="725" t="s">
        <v>31397</v>
      </c>
      <c r="E287" s="727" t="s">
        <v>193</v>
      </c>
      <c r="F287" s="797">
        <v>9</v>
      </c>
      <c r="G287" s="808">
        <f>Composições!G3452</f>
        <v>444.98666666666668</v>
      </c>
      <c r="H287" s="804">
        <f t="shared" si="38"/>
        <v>4004.88</v>
      </c>
      <c r="I287" s="804">
        <f t="shared" si="39"/>
        <v>1135.2903632638884</v>
      </c>
      <c r="J287" s="804">
        <f t="shared" si="40"/>
        <v>5140.1703632638882</v>
      </c>
      <c r="K287" s="811">
        <f t="shared" si="41"/>
        <v>1.4164390079257076E-3</v>
      </c>
    </row>
    <row r="288" spans="1:11" s="794" customFormat="1" ht="45">
      <c r="A288" s="796" t="s">
        <v>31398</v>
      </c>
      <c r="B288" s="135"/>
      <c r="C288" s="88" t="s">
        <v>18957</v>
      </c>
      <c r="D288" s="725" t="s">
        <v>31399</v>
      </c>
      <c r="E288" s="727" t="s">
        <v>193</v>
      </c>
      <c r="F288" s="797">
        <v>8</v>
      </c>
      <c r="G288" s="808">
        <f>Composições!G3461</f>
        <v>549.97</v>
      </c>
      <c r="H288" s="804">
        <f t="shared" si="38"/>
        <v>4399.76</v>
      </c>
      <c r="I288" s="804">
        <f t="shared" si="39"/>
        <v>1247.2296619808646</v>
      </c>
      <c r="J288" s="804">
        <f t="shared" si="40"/>
        <v>5646.9896619808651</v>
      </c>
      <c r="K288" s="811">
        <f t="shared" si="41"/>
        <v>1.5560994810109698E-3</v>
      </c>
    </row>
    <row r="289" spans="1:11" s="794" customFormat="1" ht="45">
      <c r="A289" s="796" t="s">
        <v>31400</v>
      </c>
      <c r="B289" s="135"/>
      <c r="C289" s="88" t="s">
        <v>18961</v>
      </c>
      <c r="D289" s="725" t="s">
        <v>31401</v>
      </c>
      <c r="E289" s="727" t="s">
        <v>193</v>
      </c>
      <c r="F289" s="797">
        <v>30</v>
      </c>
      <c r="G289" s="808">
        <f>Composições!G3470</f>
        <v>503.52</v>
      </c>
      <c r="H289" s="804">
        <f t="shared" si="38"/>
        <v>15105.599999999999</v>
      </c>
      <c r="I289" s="804">
        <f t="shared" si="39"/>
        <v>4282.0863824431672</v>
      </c>
      <c r="J289" s="804">
        <f t="shared" si="40"/>
        <v>19387.686382443164</v>
      </c>
      <c r="K289" s="811">
        <f t="shared" si="41"/>
        <v>5.3425223922121427E-3</v>
      </c>
    </row>
    <row r="290" spans="1:11" s="794" customFormat="1" ht="33.75">
      <c r="A290" s="796" t="s">
        <v>31402</v>
      </c>
      <c r="B290" s="135" t="s">
        <v>288</v>
      </c>
      <c r="C290" s="88" t="s">
        <v>31403</v>
      </c>
      <c r="D290" s="725" t="s">
        <v>31404</v>
      </c>
      <c r="E290" s="727" t="s">
        <v>193</v>
      </c>
      <c r="F290" s="797">
        <v>3</v>
      </c>
      <c r="G290" s="808">
        <v>1499.7</v>
      </c>
      <c r="H290" s="804">
        <f t="shared" si="38"/>
        <v>4499.1000000000004</v>
      </c>
      <c r="I290" s="804">
        <f t="shared" si="39"/>
        <v>1275.3902422446017</v>
      </c>
      <c r="J290" s="804">
        <f t="shared" si="40"/>
        <v>5774.4902422446021</v>
      </c>
      <c r="K290" s="811">
        <f t="shared" si="41"/>
        <v>1.5912338798062743E-3</v>
      </c>
    </row>
    <row r="291" spans="1:11">
      <c r="A291" s="796"/>
      <c r="B291" s="135"/>
      <c r="C291" s="88"/>
      <c r="D291" s="725"/>
      <c r="E291" s="727"/>
      <c r="F291" s="862"/>
      <c r="G291" s="89"/>
      <c r="H291" s="804"/>
      <c r="I291" s="804"/>
      <c r="J291" s="804"/>
      <c r="K291" s="804"/>
    </row>
    <row r="292" spans="1:11">
      <c r="A292" s="885" t="s">
        <v>22</v>
      </c>
      <c r="B292" s="886"/>
      <c r="C292" s="886"/>
      <c r="D292" s="886"/>
      <c r="E292" s="886"/>
      <c r="F292" s="886"/>
      <c r="G292" s="887"/>
      <c r="H292" s="805">
        <f>SUM(H284:H291)</f>
        <v>126099.9</v>
      </c>
      <c r="I292" s="805">
        <f>SUM(I284:I291)</f>
        <v>35746.389724171517</v>
      </c>
      <c r="J292" s="805">
        <f>SUM(J284:J290)</f>
        <v>161846.28972417148</v>
      </c>
      <c r="K292" s="690">
        <f>J292/J$301</f>
        <v>4.4598793785464462E-2</v>
      </c>
    </row>
    <row r="293" spans="1:11" s="794" customFormat="1"/>
    <row r="294" spans="1:11">
      <c r="A294" s="93">
        <v>19</v>
      </c>
      <c r="B294" s="93"/>
      <c r="C294" s="789"/>
      <c r="D294" s="802" t="s">
        <v>31407</v>
      </c>
      <c r="E294" s="40"/>
      <c r="F294" s="574"/>
      <c r="G294" s="41"/>
      <c r="H294" s="41"/>
      <c r="I294" s="41"/>
      <c r="J294" s="810"/>
      <c r="K294" s="810"/>
    </row>
    <row r="295" spans="1:11">
      <c r="A295" s="796" t="s">
        <v>31405</v>
      </c>
      <c r="B295" s="796"/>
      <c r="C295" s="726" t="s">
        <v>951</v>
      </c>
      <c r="D295" s="85" t="s">
        <v>31406</v>
      </c>
      <c r="E295" s="86" t="s">
        <v>789</v>
      </c>
      <c r="F295" s="797">
        <v>12</v>
      </c>
      <c r="G295" s="808">
        <f>VLOOKUP(C295,Composições!A:G,7,FALSE)</f>
        <v>1255.0999999999999</v>
      </c>
      <c r="H295" s="804">
        <f>G295*F295</f>
        <v>15061.199999999999</v>
      </c>
      <c r="I295" s="804">
        <f>H295*$K$11</f>
        <v>3151.6850988090523</v>
      </c>
      <c r="J295" s="804">
        <f>I295+H295</f>
        <v>18212.885098809053</v>
      </c>
      <c r="K295" s="811">
        <f>J295/J300</f>
        <v>6.4391324799438366E-3</v>
      </c>
    </row>
    <row r="296" spans="1:11" s="794" customFormat="1">
      <c r="A296" s="796" t="s">
        <v>31408</v>
      </c>
      <c r="B296" s="135" t="s">
        <v>89</v>
      </c>
      <c r="C296" s="88" t="s">
        <v>31409</v>
      </c>
      <c r="D296" s="867" t="s">
        <v>31410</v>
      </c>
      <c r="E296" s="727" t="s">
        <v>112</v>
      </c>
      <c r="F296" s="797">
        <v>1673.52</v>
      </c>
      <c r="G296" s="808">
        <f>'SINAPI-Tabela-Mai.2016'!E15787</f>
        <v>1.75</v>
      </c>
      <c r="H296" s="804">
        <f>G296*F296</f>
        <v>2928.66</v>
      </c>
      <c r="I296" s="804">
        <f>H296*$K$11</f>
        <v>612.84718890115789</v>
      </c>
      <c r="J296" s="804">
        <f>I296+H296</f>
        <v>3541.5071889011579</v>
      </c>
      <c r="K296" s="811">
        <f>J296/J301</f>
        <v>9.7590713433545924E-4</v>
      </c>
    </row>
    <row r="297" spans="1:11">
      <c r="A297" s="796"/>
      <c r="B297" s="135"/>
      <c r="C297" s="88"/>
      <c r="D297" s="725"/>
      <c r="E297" s="727"/>
      <c r="F297" s="862"/>
      <c r="G297" s="89"/>
      <c r="H297" s="804"/>
      <c r="I297" s="804"/>
      <c r="J297" s="804"/>
      <c r="K297" s="811"/>
    </row>
    <row r="298" spans="1:11">
      <c r="A298" s="885" t="s">
        <v>22</v>
      </c>
      <c r="B298" s="886"/>
      <c r="C298" s="886"/>
      <c r="D298" s="886"/>
      <c r="E298" s="886"/>
      <c r="F298" s="886"/>
      <c r="G298" s="887"/>
      <c r="H298" s="805">
        <f>SUM(H295:H297)</f>
        <v>17989.86</v>
      </c>
      <c r="I298" s="805">
        <f>SUM(I295:I297)</f>
        <v>3764.5322877102103</v>
      </c>
      <c r="J298" s="805">
        <f>SUM(J295:J297)</f>
        <v>21754.392287710209</v>
      </c>
      <c r="K298" s="805"/>
    </row>
    <row r="299" spans="1:11">
      <c r="A299" s="794"/>
      <c r="B299" s="794"/>
      <c r="C299" s="794"/>
      <c r="D299" s="794"/>
      <c r="E299" s="794"/>
      <c r="F299" s="794"/>
      <c r="G299" s="794"/>
      <c r="H299" s="794"/>
      <c r="I299" s="794"/>
      <c r="J299" s="794"/>
      <c r="K299" s="794"/>
    </row>
    <row r="300" spans="1:11">
      <c r="A300" s="907" t="s">
        <v>21</v>
      </c>
      <c r="B300" s="908"/>
      <c r="C300" s="908"/>
      <c r="D300" s="908"/>
      <c r="E300" s="908"/>
      <c r="F300" s="908"/>
      <c r="G300" s="908"/>
      <c r="H300" s="908"/>
      <c r="I300" s="909"/>
      <c r="J300" s="905">
        <f>SUM(H34+H55+H60+H68+H82+H97+H135+H144+H154+H170+H177+H190+H205+H219+H232+H274+H280+H292+H298)</f>
        <v>2828468.7658682726</v>
      </c>
      <c r="K300" s="906"/>
    </row>
    <row r="301" spans="1:11">
      <c r="A301" s="910" t="s">
        <v>25</v>
      </c>
      <c r="B301" s="910"/>
      <c r="C301" s="910"/>
      <c r="D301" s="910"/>
      <c r="E301" s="910"/>
      <c r="F301" s="910"/>
      <c r="G301" s="910"/>
      <c r="H301" s="910"/>
      <c r="I301" s="910"/>
      <c r="J301" s="905">
        <f>SUM(J34+J55+J60+J68+J82+J97+J135+J144+J154+J170+J177+J190+J205+J219+J232+J274+J280+J292+J298)</f>
        <v>3628938.7220360218</v>
      </c>
      <c r="K301" s="906"/>
    </row>
    <row r="302" spans="1:11">
      <c r="A302" s="682"/>
      <c r="B302" s="682"/>
      <c r="C302" s="682"/>
      <c r="D302" s="682"/>
      <c r="E302" s="682"/>
      <c r="F302" s="682"/>
      <c r="G302" s="682"/>
      <c r="H302" s="682"/>
      <c r="I302" s="682"/>
      <c r="J302" s="683"/>
      <c r="K302" s="683"/>
    </row>
    <row r="303" spans="1:11">
      <c r="A303" s="93">
        <v>20</v>
      </c>
      <c r="B303" s="93"/>
      <c r="C303" s="764"/>
      <c r="D303" s="42" t="s">
        <v>30962</v>
      </c>
      <c r="E303" s="40"/>
      <c r="F303" s="574"/>
      <c r="G303" s="41"/>
      <c r="H303" s="41"/>
      <c r="I303" s="41"/>
      <c r="J303" s="79"/>
      <c r="K303" s="79"/>
    </row>
    <row r="304" spans="1:11" ht="45">
      <c r="A304" s="796" t="s">
        <v>31411</v>
      </c>
      <c r="B304" s="20"/>
      <c r="C304" s="726" t="s">
        <v>833</v>
      </c>
      <c r="D304" s="85" t="s">
        <v>18553</v>
      </c>
      <c r="E304" s="86" t="s">
        <v>112</v>
      </c>
      <c r="F304" s="21">
        <v>291.41000000000003</v>
      </c>
      <c r="G304" s="49">
        <f>VLOOKUP(C304,Composições!A:G,7,FALSE)</f>
        <v>853.71</v>
      </c>
      <c r="H304" s="724">
        <f>G304*F304</f>
        <v>248779.63110000003</v>
      </c>
      <c r="I304" s="701">
        <f>H304*$K$11</f>
        <v>52059.268599121133</v>
      </c>
      <c r="J304" s="724">
        <f>I304+H304</f>
        <v>300838.89969912113</v>
      </c>
      <c r="K304" s="80">
        <f>J304/J309</f>
        <v>7.6553670119962045E-2</v>
      </c>
    </row>
    <row r="305" spans="1:11">
      <c r="A305" s="20"/>
      <c r="B305" s="135"/>
      <c r="C305" s="88"/>
      <c r="D305" s="725"/>
      <c r="E305" s="727"/>
      <c r="F305" s="572"/>
      <c r="G305" s="89"/>
      <c r="H305" s="724"/>
      <c r="I305" s="724"/>
      <c r="J305" s="724"/>
      <c r="K305" s="80"/>
    </row>
    <row r="306" spans="1:11">
      <c r="A306" s="885" t="s">
        <v>22</v>
      </c>
      <c r="B306" s="886"/>
      <c r="C306" s="886"/>
      <c r="D306" s="886"/>
      <c r="E306" s="886"/>
      <c r="F306" s="886"/>
      <c r="G306" s="887"/>
      <c r="H306" s="47">
        <f>SUM(H304:H305)</f>
        <v>248779.63110000003</v>
      </c>
      <c r="I306" s="47">
        <f>SUM(I304:I305)</f>
        <v>52059.268599121133</v>
      </c>
      <c r="J306" s="47">
        <f>SUM(J304:J305)</f>
        <v>300838.89969912113</v>
      </c>
      <c r="K306" s="47"/>
    </row>
    <row r="307" spans="1:11">
      <c r="F307" s="50"/>
    </row>
    <row r="308" spans="1:11">
      <c r="A308" s="902" t="s">
        <v>30949</v>
      </c>
      <c r="B308" s="903"/>
      <c r="C308" s="903"/>
      <c r="D308" s="903"/>
      <c r="E308" s="903"/>
      <c r="F308" s="903"/>
      <c r="G308" s="903"/>
      <c r="H308" s="903"/>
      <c r="I308" s="904"/>
      <c r="J308" s="905">
        <f>J300+H306</f>
        <v>3077248.3969682725</v>
      </c>
      <c r="K308" s="906"/>
    </row>
    <row r="309" spans="1:11">
      <c r="A309" s="911" t="s">
        <v>30950</v>
      </c>
      <c r="B309" s="911"/>
      <c r="C309" s="911"/>
      <c r="D309" s="911"/>
      <c r="E309" s="911"/>
      <c r="F309" s="911"/>
      <c r="G309" s="911"/>
      <c r="H309" s="911"/>
      <c r="I309" s="911"/>
      <c r="J309" s="905">
        <f>J301+J306</f>
        <v>3929777.621735143</v>
      </c>
      <c r="K309" s="906"/>
    </row>
    <row r="310" spans="1:11">
      <c r="A310" s="25"/>
      <c r="B310" s="25"/>
      <c r="C310" s="25"/>
      <c r="D310" s="912"/>
      <c r="E310" s="912"/>
      <c r="F310" s="912"/>
      <c r="G310" s="912"/>
      <c r="H310" s="912"/>
      <c r="I310" s="912"/>
      <c r="J310" s="912"/>
      <c r="K310" s="912"/>
    </row>
    <row r="311" spans="1:11">
      <c r="F311" s="50"/>
    </row>
    <row r="312" spans="1:11">
      <c r="A312" s="700" t="s">
        <v>30990</v>
      </c>
      <c r="B312" s="50" t="s">
        <v>30991</v>
      </c>
      <c r="F312" s="50"/>
    </row>
    <row r="313" spans="1:11">
      <c r="B313" s="50" t="s">
        <v>30992</v>
      </c>
      <c r="F313" s="50"/>
    </row>
    <row r="314" spans="1:11">
      <c r="B314" s="50" t="s">
        <v>30993</v>
      </c>
      <c r="F314" s="50"/>
    </row>
    <row r="315" spans="1:11">
      <c r="B315" s="713" t="s">
        <v>30996</v>
      </c>
      <c r="F315" s="50"/>
    </row>
    <row r="316" spans="1:11">
      <c r="A316" s="6"/>
      <c r="B316" s="728" t="s">
        <v>31016</v>
      </c>
      <c r="C316" s="6"/>
      <c r="D316" s="81"/>
      <c r="E316" s="23"/>
      <c r="F316" s="573"/>
      <c r="G316" s="81"/>
      <c r="H316" s="6"/>
      <c r="I316" s="81"/>
      <c r="J316" s="6"/>
      <c r="K316" s="81"/>
    </row>
    <row r="317" spans="1:11">
      <c r="A317" s="6"/>
      <c r="B317" s="728"/>
      <c r="C317" s="6"/>
      <c r="D317" s="81"/>
      <c r="E317" s="23"/>
      <c r="F317" s="573"/>
      <c r="G317" s="81"/>
      <c r="H317" s="6"/>
      <c r="I317" s="81"/>
      <c r="J317" s="6"/>
      <c r="K317" s="81"/>
    </row>
    <row r="318" spans="1:11">
      <c r="A318" s="6"/>
      <c r="B318" s="728"/>
      <c r="C318" s="6"/>
      <c r="D318" s="81"/>
      <c r="E318" s="23"/>
      <c r="F318" s="573"/>
      <c r="G318" s="81"/>
      <c r="H318" s="6"/>
      <c r="I318" s="81"/>
      <c r="J318" s="6"/>
      <c r="K318" s="81"/>
    </row>
    <row r="319" spans="1:11">
      <c r="A319" s="6"/>
      <c r="B319" s="6"/>
      <c r="C319" s="6"/>
      <c r="D319" s="81"/>
      <c r="E319" s="23"/>
      <c r="F319" s="573"/>
      <c r="G319" s="81"/>
      <c r="H319" s="6"/>
      <c r="I319" s="81"/>
      <c r="J319" s="6"/>
      <c r="K319" s="81"/>
    </row>
    <row r="320" spans="1:11">
      <c r="D320" s="913" t="s">
        <v>67</v>
      </c>
      <c r="E320" s="913"/>
      <c r="F320" s="913"/>
      <c r="G320" s="913"/>
      <c r="H320" s="913"/>
      <c r="I320" s="913"/>
      <c r="J320" s="36"/>
      <c r="K320" s="45"/>
    </row>
    <row r="321" spans="4:11">
      <c r="D321" s="913" t="s">
        <v>68</v>
      </c>
      <c r="E321" s="913"/>
      <c r="F321" s="913"/>
      <c r="G321" s="913"/>
      <c r="H321" s="913"/>
      <c r="I321" s="913"/>
      <c r="J321" s="36"/>
      <c r="K321" s="45"/>
    </row>
    <row r="322" spans="4:11">
      <c r="D322" s="36"/>
      <c r="E322" s="36"/>
      <c r="G322" s="36"/>
      <c r="H322" s="36"/>
      <c r="I322" s="36"/>
      <c r="J322" s="36"/>
      <c r="K322" s="36"/>
    </row>
    <row r="323" spans="4:11">
      <c r="J323" s="26"/>
    </row>
  </sheetData>
  <sheetProtection selectLockedCells="1"/>
  <mergeCells count="48">
    <mergeCell ref="A309:I309"/>
    <mergeCell ref="J309:K309"/>
    <mergeCell ref="D310:K310"/>
    <mergeCell ref="D320:I320"/>
    <mergeCell ref="D321:I321"/>
    <mergeCell ref="A280:G280"/>
    <mergeCell ref="A308:I308"/>
    <mergeCell ref="J308:K308"/>
    <mergeCell ref="A300:I300"/>
    <mergeCell ref="J300:K300"/>
    <mergeCell ref="A301:I301"/>
    <mergeCell ref="J301:K301"/>
    <mergeCell ref="A306:G306"/>
    <mergeCell ref="A292:G292"/>
    <mergeCell ref="A298:G298"/>
    <mergeCell ref="A190:G190"/>
    <mergeCell ref="A205:G205"/>
    <mergeCell ref="A219:G219"/>
    <mergeCell ref="A232:G232"/>
    <mergeCell ref="A274:G274"/>
    <mergeCell ref="A97:G97"/>
    <mergeCell ref="A135:G135"/>
    <mergeCell ref="A144:G144"/>
    <mergeCell ref="A170:G170"/>
    <mergeCell ref="A177:G177"/>
    <mergeCell ref="A154:G154"/>
    <mergeCell ref="A82:G82"/>
    <mergeCell ref="A13:K13"/>
    <mergeCell ref="A14:A15"/>
    <mergeCell ref="B14:B15"/>
    <mergeCell ref="C14:C15"/>
    <mergeCell ref="D14:D15"/>
    <mergeCell ref="E14:E15"/>
    <mergeCell ref="F14:F15"/>
    <mergeCell ref="G14:G15"/>
    <mergeCell ref="H14:H15"/>
    <mergeCell ref="J14:J15"/>
    <mergeCell ref="K14:K15"/>
    <mergeCell ref="A68:G68"/>
    <mergeCell ref="A34:G34"/>
    <mergeCell ref="A55:G55"/>
    <mergeCell ref="A60:G60"/>
    <mergeCell ref="I10:I11"/>
    <mergeCell ref="A4:D4"/>
    <mergeCell ref="A5:D5"/>
    <mergeCell ref="A10:D11"/>
    <mergeCell ref="E10:E11"/>
    <mergeCell ref="G10:H11"/>
  </mergeCells>
  <printOptions horizontalCentered="1"/>
  <pageMargins left="0.39370078740157483" right="0.39370078740157483" top="0.35433070866141736" bottom="0.35433070866141736" header="0" footer="0"/>
  <pageSetup paperSize="9" scale="65" fitToHeight="0" orientation="landscape" r:id="rId1"/>
  <headerFooter alignWithMargins="0">
    <oddFooter>&amp;RPágina &amp;P de &amp;N</oddFooter>
  </headerFooter>
  <ignoredErrors>
    <ignoredError sqref="K210" unlockedFormula="1"/>
  </ignoredErrors>
  <legacyDrawing r:id="rId2"/>
</worksheet>
</file>

<file path=xl/worksheets/sheet10.xml><?xml version="1.0" encoding="utf-8"?>
<worksheet xmlns="http://schemas.openxmlformats.org/spreadsheetml/2006/main" xmlns:r="http://schemas.openxmlformats.org/officeDocument/2006/relationships">
  <dimension ref="A1:M6008"/>
  <sheetViews>
    <sheetView view="pageBreakPreview" topLeftCell="A361" zoomScale="90" zoomScaleNormal="90" zoomScaleSheetLayoutView="90" workbookViewId="0">
      <selection activeCell="H227" sqref="H227"/>
    </sheetView>
  </sheetViews>
  <sheetFormatPr defaultRowHeight="15.75"/>
  <cols>
    <col min="1" max="1" width="22.42578125" style="417" customWidth="1"/>
    <col min="2" max="2" width="70.5703125" style="417" customWidth="1"/>
    <col min="3" max="3" width="9.42578125" style="417" customWidth="1"/>
    <col min="4" max="4" width="10.140625" style="418" customWidth="1"/>
    <col min="5" max="5" width="11.5703125" style="418" customWidth="1"/>
    <col min="6" max="6" width="14.140625" style="419" customWidth="1"/>
    <col min="7" max="7" width="11" style="418" customWidth="1"/>
    <col min="8" max="8" width="12" style="418" customWidth="1"/>
    <col min="9" max="11" width="9.140625" style="414"/>
    <col min="12" max="12" width="21.85546875" style="416" bestFit="1" customWidth="1"/>
    <col min="13" max="13" width="9.140625" style="416"/>
    <col min="14" max="16384" width="9.140625" style="414"/>
  </cols>
  <sheetData>
    <row r="1" spans="1:13">
      <c r="A1" s="412" t="s">
        <v>6192</v>
      </c>
      <c r="B1" s="412"/>
      <c r="C1" s="412"/>
      <c r="D1" s="412"/>
      <c r="E1" s="412"/>
      <c r="F1" s="413"/>
      <c r="G1" s="412"/>
      <c r="H1" s="412"/>
      <c r="L1" s="415"/>
    </row>
    <row r="2" spans="1:13">
      <c r="L2" s="415"/>
    </row>
    <row r="3" spans="1:13" s="424" customFormat="1" ht="15.75" customHeight="1">
      <c r="A3" s="420" t="s">
        <v>91</v>
      </c>
      <c r="B3" s="421" t="s">
        <v>9</v>
      </c>
      <c r="C3" s="421" t="s">
        <v>92</v>
      </c>
      <c r="D3" s="422" t="s">
        <v>6193</v>
      </c>
      <c r="E3" s="422" t="s">
        <v>6194</v>
      </c>
      <c r="F3" s="423" t="s">
        <v>6195</v>
      </c>
      <c r="G3" s="422" t="s">
        <v>6196</v>
      </c>
      <c r="H3" s="422" t="s">
        <v>6197</v>
      </c>
      <c r="L3" s="425"/>
      <c r="M3" s="425"/>
    </row>
    <row r="4" spans="1:13" ht="15">
      <c r="A4" s="426" t="s">
        <v>6198</v>
      </c>
      <c r="B4" s="417" t="s">
        <v>6199</v>
      </c>
      <c r="D4" s="427"/>
      <c r="F4" s="428"/>
      <c r="L4" s="415"/>
    </row>
    <row r="5" spans="1:13">
      <c r="A5" s="426"/>
      <c r="D5" s="429"/>
      <c r="F5" s="430"/>
    </row>
    <row r="6" spans="1:13" ht="15">
      <c r="A6" s="426" t="s">
        <v>6200</v>
      </c>
      <c r="B6" s="417" t="s">
        <v>6201</v>
      </c>
      <c r="C6" s="417" t="s">
        <v>108</v>
      </c>
      <c r="D6" s="429"/>
      <c r="F6" s="431">
        <v>3918.08</v>
      </c>
    </row>
    <row r="7" spans="1:13" ht="15">
      <c r="A7" s="426"/>
      <c r="B7" s="417" t="s">
        <v>6202</v>
      </c>
      <c r="D7" s="429"/>
      <c r="F7" s="431"/>
    </row>
    <row r="8" spans="1:13">
      <c r="A8" s="426"/>
      <c r="B8" s="417" t="s">
        <v>6203</v>
      </c>
      <c r="D8" s="429"/>
      <c r="F8" s="430"/>
    </row>
    <row r="9" spans="1:13" ht="15">
      <c r="A9" s="426" t="s">
        <v>6204</v>
      </c>
      <c r="B9" s="417" t="s">
        <v>6205</v>
      </c>
      <c r="C9" s="417" t="s">
        <v>108</v>
      </c>
      <c r="D9" s="429"/>
      <c r="F9" s="431">
        <v>996.34</v>
      </c>
    </row>
    <row r="10" spans="1:13" ht="15">
      <c r="A10" s="426"/>
      <c r="D10" s="429"/>
      <c r="F10" s="431"/>
    </row>
    <row r="11" spans="1:13" ht="15">
      <c r="A11" s="426" t="s">
        <v>6206</v>
      </c>
      <c r="B11" s="417" t="s">
        <v>6207</v>
      </c>
      <c r="C11" s="417" t="s">
        <v>108</v>
      </c>
      <c r="D11" s="429"/>
      <c r="F11" s="431">
        <v>1400.87</v>
      </c>
    </row>
    <row r="12" spans="1:13" ht="15">
      <c r="A12" s="426"/>
      <c r="B12" s="417" t="s">
        <v>6205</v>
      </c>
      <c r="D12" s="429"/>
      <c r="F12" s="431"/>
    </row>
    <row r="13" spans="1:13">
      <c r="A13" s="426"/>
      <c r="B13" s="417" t="s">
        <v>6208</v>
      </c>
      <c r="D13" s="429"/>
      <c r="F13" s="430"/>
    </row>
    <row r="14" spans="1:13" ht="15">
      <c r="A14" s="426" t="s">
        <v>6209</v>
      </c>
      <c r="B14" s="417" t="s">
        <v>6205</v>
      </c>
      <c r="C14" s="417" t="s">
        <v>108</v>
      </c>
      <c r="D14" s="429"/>
      <c r="F14" s="431">
        <v>1606.63</v>
      </c>
    </row>
    <row r="15" spans="1:13" s="432" customFormat="1" ht="15">
      <c r="A15" s="426"/>
      <c r="B15" s="417"/>
      <c r="C15" s="417"/>
      <c r="D15" s="429"/>
      <c r="E15" s="418"/>
      <c r="F15" s="431"/>
      <c r="G15" s="418"/>
      <c r="H15" s="418"/>
      <c r="L15" s="433"/>
      <c r="M15" s="433"/>
    </row>
    <row r="16" spans="1:13" ht="15">
      <c r="A16" s="426" t="s">
        <v>6210</v>
      </c>
      <c r="B16" s="417" t="s">
        <v>6211</v>
      </c>
      <c r="C16" s="417" t="s">
        <v>108</v>
      </c>
      <c r="D16" s="429"/>
      <c r="F16" s="431">
        <v>1819.67</v>
      </c>
    </row>
    <row r="17" spans="1:6" ht="15">
      <c r="A17" s="426"/>
      <c r="B17" s="417" t="s">
        <v>6205</v>
      </c>
      <c r="D17" s="429"/>
      <c r="F17" s="431"/>
    </row>
    <row r="18" spans="1:6">
      <c r="A18" s="426"/>
      <c r="D18" s="429"/>
      <c r="F18" s="430"/>
    </row>
    <row r="19" spans="1:6" ht="15">
      <c r="A19" s="426" t="s">
        <v>6212</v>
      </c>
      <c r="B19" s="417" t="s">
        <v>6213</v>
      </c>
      <c r="C19" s="417" t="s">
        <v>108</v>
      </c>
      <c r="D19" s="429"/>
      <c r="F19" s="431">
        <v>309.20999999999998</v>
      </c>
    </row>
    <row r="20" spans="1:6" ht="15">
      <c r="A20" s="426" t="s">
        <v>6214</v>
      </c>
      <c r="D20" s="429"/>
      <c r="F20" s="431"/>
    </row>
    <row r="21" spans="1:6" ht="15">
      <c r="A21" s="426" t="s">
        <v>6215</v>
      </c>
      <c r="B21" s="417" t="s">
        <v>6216</v>
      </c>
      <c r="C21" s="417" t="s">
        <v>121</v>
      </c>
      <c r="D21" s="427"/>
      <c r="F21" s="431">
        <v>108.04</v>
      </c>
    </row>
    <row r="22" spans="1:6" ht="15">
      <c r="A22" s="426" t="s">
        <v>6217</v>
      </c>
      <c r="B22" s="417" t="s">
        <v>6218</v>
      </c>
      <c r="C22" s="417" t="s">
        <v>121</v>
      </c>
      <c r="D22" s="429"/>
      <c r="F22" s="431">
        <v>138.56</v>
      </c>
    </row>
    <row r="23" spans="1:6" ht="15">
      <c r="A23" s="426" t="s">
        <v>6219</v>
      </c>
      <c r="B23" s="417" t="s">
        <v>6220</v>
      </c>
      <c r="C23" s="417" t="s">
        <v>121</v>
      </c>
      <c r="D23" s="429"/>
      <c r="F23" s="431">
        <v>764.2</v>
      </c>
    </row>
    <row r="24" spans="1:6" ht="15">
      <c r="A24" s="426" t="s">
        <v>6221</v>
      </c>
      <c r="B24" s="417" t="s">
        <v>6222</v>
      </c>
      <c r="C24" s="417" t="s">
        <v>121</v>
      </c>
      <c r="D24" s="429"/>
      <c r="F24" s="431">
        <v>443.75</v>
      </c>
    </row>
    <row r="25" spans="1:6" ht="15">
      <c r="A25" s="426" t="s">
        <v>6223</v>
      </c>
      <c r="B25" s="417" t="s">
        <v>6224</v>
      </c>
      <c r="D25" s="429"/>
      <c r="F25" s="431"/>
    </row>
    <row r="26" spans="1:6" ht="15">
      <c r="A26" s="426" t="s">
        <v>6225</v>
      </c>
      <c r="B26" s="417" t="s">
        <v>6226</v>
      </c>
      <c r="C26" s="417" t="s">
        <v>108</v>
      </c>
      <c r="D26" s="429"/>
      <c r="F26" s="431">
        <v>43.03</v>
      </c>
    </row>
    <row r="27" spans="1:6" ht="15">
      <c r="A27" s="426" t="s">
        <v>6227</v>
      </c>
      <c r="B27" s="417" t="s">
        <v>6228</v>
      </c>
      <c r="C27" s="417" t="s">
        <v>108</v>
      </c>
      <c r="D27" s="429"/>
      <c r="F27" s="431">
        <v>23.01</v>
      </c>
    </row>
    <row r="28" spans="1:6" ht="15">
      <c r="A28" s="426" t="s">
        <v>6229</v>
      </c>
      <c r="B28" s="417" t="s">
        <v>6230</v>
      </c>
      <c r="C28" s="417" t="s">
        <v>108</v>
      </c>
      <c r="D28" s="429"/>
      <c r="F28" s="431">
        <v>2876.26</v>
      </c>
    </row>
    <row r="29" spans="1:6" ht="15">
      <c r="A29" s="426" t="s">
        <v>6231</v>
      </c>
      <c r="B29" s="417" t="s">
        <v>6232</v>
      </c>
      <c r="C29" s="417" t="s">
        <v>108</v>
      </c>
      <c r="D29" s="429"/>
      <c r="F29" s="431">
        <v>2853.01</v>
      </c>
    </row>
    <row r="30" spans="1:6" ht="15">
      <c r="A30" s="426" t="s">
        <v>382</v>
      </c>
      <c r="B30" s="417" t="s">
        <v>6233</v>
      </c>
      <c r="C30" s="417" t="s">
        <v>108</v>
      </c>
      <c r="D30" s="429"/>
      <c r="F30" s="431">
        <v>101.26</v>
      </c>
    </row>
    <row r="31" spans="1:6" ht="15">
      <c r="A31" s="426" t="s">
        <v>383</v>
      </c>
      <c r="B31" s="417" t="s">
        <v>6234</v>
      </c>
      <c r="C31" s="417" t="s">
        <v>108</v>
      </c>
      <c r="D31" s="429"/>
      <c r="F31" s="431">
        <v>116.26</v>
      </c>
    </row>
    <row r="32" spans="1:6" ht="15">
      <c r="A32" s="426" t="s">
        <v>6235</v>
      </c>
      <c r="B32" s="417" t="s">
        <v>6236</v>
      </c>
      <c r="C32" s="417" t="s">
        <v>108</v>
      </c>
      <c r="D32" s="429"/>
      <c r="F32" s="431">
        <v>166.26</v>
      </c>
    </row>
    <row r="33" spans="1:6">
      <c r="A33" s="426"/>
      <c r="B33" s="417" t="s">
        <v>6237</v>
      </c>
      <c r="D33" s="429"/>
      <c r="F33" s="430"/>
    </row>
    <row r="34" spans="1:6" ht="15">
      <c r="A34" s="426" t="s">
        <v>6238</v>
      </c>
      <c r="B34" s="417" t="s">
        <v>6239</v>
      </c>
      <c r="C34" s="417" t="s">
        <v>108</v>
      </c>
      <c r="D34" s="429"/>
      <c r="F34" s="431">
        <v>206.26</v>
      </c>
    </row>
    <row r="35" spans="1:6" ht="15">
      <c r="A35" s="426"/>
      <c r="B35" s="417" t="s">
        <v>6240</v>
      </c>
      <c r="D35" s="429"/>
      <c r="F35" s="431"/>
    </row>
    <row r="36" spans="1:6" ht="15">
      <c r="A36" s="426" t="s">
        <v>6241</v>
      </c>
      <c r="C36" s="417" t="s">
        <v>108</v>
      </c>
      <c r="D36" s="429"/>
      <c r="F36" s="431">
        <v>266.26</v>
      </c>
    </row>
    <row r="37" spans="1:6" ht="15">
      <c r="A37" s="426"/>
      <c r="B37" s="417" t="s">
        <v>6242</v>
      </c>
      <c r="D37" s="429"/>
      <c r="F37" s="431"/>
    </row>
    <row r="38" spans="1:6">
      <c r="A38" s="426"/>
      <c r="B38" s="417" t="s">
        <v>6243</v>
      </c>
      <c r="D38" s="429"/>
      <c r="F38" s="430"/>
    </row>
    <row r="39" spans="1:6" ht="15">
      <c r="A39" s="426" t="s">
        <v>6244</v>
      </c>
      <c r="B39" s="417" t="s">
        <v>6245</v>
      </c>
      <c r="C39" s="417" t="s">
        <v>108</v>
      </c>
      <c r="D39" s="429"/>
      <c r="F39" s="431">
        <v>266.26</v>
      </c>
    </row>
    <row r="40" spans="1:6" ht="15">
      <c r="A40" s="426" t="s">
        <v>6246</v>
      </c>
      <c r="B40" s="417" t="s">
        <v>6247</v>
      </c>
      <c r="C40" s="417" t="s">
        <v>108</v>
      </c>
      <c r="D40" s="429"/>
      <c r="F40" s="431">
        <v>245.87</v>
      </c>
    </row>
    <row r="41" spans="1:6" ht="15">
      <c r="A41" s="426" t="s">
        <v>380</v>
      </c>
      <c r="B41" s="417" t="s">
        <v>381</v>
      </c>
      <c r="C41" s="417" t="s">
        <v>108</v>
      </c>
      <c r="D41" s="429"/>
      <c r="F41" s="431">
        <v>685.87</v>
      </c>
    </row>
    <row r="42" spans="1:6" ht="15">
      <c r="A42" s="426" t="s">
        <v>6248</v>
      </c>
      <c r="B42" s="417" t="s">
        <v>6249</v>
      </c>
      <c r="C42" s="417" t="s">
        <v>108</v>
      </c>
      <c r="D42" s="429"/>
      <c r="F42" s="431">
        <v>785.87</v>
      </c>
    </row>
    <row r="43" spans="1:6" ht="15">
      <c r="A43" s="426" t="s">
        <v>6250</v>
      </c>
      <c r="B43" s="417" t="s">
        <v>6251</v>
      </c>
      <c r="C43" s="417" t="s">
        <v>108</v>
      </c>
      <c r="D43" s="429"/>
      <c r="F43" s="431">
        <v>745.87</v>
      </c>
    </row>
    <row r="44" spans="1:6" ht="15">
      <c r="A44" s="426" t="s">
        <v>6252</v>
      </c>
      <c r="B44" s="417" t="s">
        <v>6253</v>
      </c>
      <c r="C44" s="417" t="s">
        <v>108</v>
      </c>
      <c r="D44" s="429"/>
      <c r="F44" s="431">
        <v>685.87</v>
      </c>
    </row>
    <row r="45" spans="1:6" ht="15">
      <c r="A45" s="426" t="s">
        <v>6254</v>
      </c>
      <c r="B45" s="417" t="s">
        <v>6255</v>
      </c>
      <c r="C45" s="417" t="s">
        <v>108</v>
      </c>
      <c r="D45" s="429"/>
      <c r="F45" s="431">
        <v>245.87</v>
      </c>
    </row>
    <row r="46" spans="1:6" ht="15">
      <c r="A46" s="426" t="s">
        <v>6256</v>
      </c>
      <c r="B46" s="417" t="s">
        <v>6257</v>
      </c>
      <c r="C46" s="417" t="s">
        <v>108</v>
      </c>
      <c r="D46" s="429"/>
      <c r="F46" s="431">
        <v>45.9</v>
      </c>
    </row>
    <row r="47" spans="1:6" ht="15">
      <c r="A47" s="426" t="s">
        <v>6258</v>
      </c>
      <c r="B47" s="417" t="s">
        <v>6259</v>
      </c>
      <c r="C47" s="417" t="s">
        <v>108</v>
      </c>
      <c r="D47" s="429"/>
      <c r="F47" s="431">
        <v>60.66</v>
      </c>
    </row>
    <row r="48" spans="1:6" ht="15">
      <c r="A48" s="426" t="s">
        <v>6260</v>
      </c>
      <c r="B48" s="417" t="s">
        <v>6261</v>
      </c>
      <c r="C48" s="417" t="s">
        <v>108</v>
      </c>
      <c r="D48" s="429"/>
      <c r="F48" s="431">
        <v>76.14</v>
      </c>
    </row>
    <row r="49" spans="1:13" ht="15">
      <c r="A49" s="426" t="s">
        <v>6262</v>
      </c>
      <c r="B49" s="417" t="s">
        <v>6263</v>
      </c>
      <c r="C49" s="417" t="s">
        <v>108</v>
      </c>
      <c r="D49" s="429"/>
      <c r="F49" s="431">
        <v>111.22</v>
      </c>
    </row>
    <row r="50" spans="1:13" s="432" customFormat="1" ht="15">
      <c r="A50" s="426" t="s">
        <v>6264</v>
      </c>
      <c r="B50" s="417" t="s">
        <v>6265</v>
      </c>
      <c r="C50" s="417" t="s">
        <v>1048</v>
      </c>
      <c r="D50" s="429"/>
      <c r="E50" s="418"/>
      <c r="F50" s="431">
        <v>185.35</v>
      </c>
      <c r="G50" s="418"/>
      <c r="H50" s="418"/>
      <c r="L50" s="433"/>
      <c r="M50" s="433"/>
    </row>
    <row r="51" spans="1:13" ht="15">
      <c r="A51" s="426" t="s">
        <v>6266</v>
      </c>
      <c r="B51" s="417" t="s">
        <v>6267</v>
      </c>
      <c r="C51" s="417" t="s">
        <v>108</v>
      </c>
      <c r="D51" s="429"/>
      <c r="F51" s="431">
        <v>59.99</v>
      </c>
    </row>
    <row r="52" spans="1:13" ht="15">
      <c r="A52" s="426" t="s">
        <v>6268</v>
      </c>
      <c r="B52" s="417" t="s">
        <v>6269</v>
      </c>
      <c r="C52" s="417" t="s">
        <v>108</v>
      </c>
      <c r="D52" s="429"/>
      <c r="F52" s="431">
        <v>65.38</v>
      </c>
    </row>
    <row r="53" spans="1:13" ht="15">
      <c r="A53" s="426" t="s">
        <v>6270</v>
      </c>
      <c r="B53" s="417" t="s">
        <v>6271</v>
      </c>
      <c r="C53" s="417" t="s">
        <v>108</v>
      </c>
      <c r="D53" s="429"/>
      <c r="F53" s="431">
        <v>41.55</v>
      </c>
    </row>
    <row r="54" spans="1:13" ht="15">
      <c r="A54" s="426" t="s">
        <v>6272</v>
      </c>
      <c r="B54" s="417" t="s">
        <v>6273</v>
      </c>
      <c r="C54" s="417" t="s">
        <v>108</v>
      </c>
      <c r="D54" s="429"/>
      <c r="F54" s="431">
        <v>35.03</v>
      </c>
    </row>
    <row r="55" spans="1:13" ht="15">
      <c r="A55" s="426" t="s">
        <v>6274</v>
      </c>
      <c r="B55" s="417" t="s">
        <v>6275</v>
      </c>
      <c r="C55" s="417" t="s">
        <v>108</v>
      </c>
      <c r="D55" s="429"/>
      <c r="F55" s="431">
        <v>39.5</v>
      </c>
    </row>
    <row r="56" spans="1:13" ht="15">
      <c r="A56" s="426" t="s">
        <v>6276</v>
      </c>
      <c r="B56" s="417" t="s">
        <v>6277</v>
      </c>
      <c r="C56" s="417" t="s">
        <v>108</v>
      </c>
      <c r="D56" s="427"/>
      <c r="F56" s="431">
        <v>37.54</v>
      </c>
    </row>
    <row r="57" spans="1:13" ht="15">
      <c r="A57" s="426" t="s">
        <v>6278</v>
      </c>
      <c r="B57" s="417" t="s">
        <v>6279</v>
      </c>
      <c r="C57" s="417" t="s">
        <v>108</v>
      </c>
      <c r="D57" s="429"/>
      <c r="F57" s="431">
        <v>61.79</v>
      </c>
    </row>
    <row r="58" spans="1:13" ht="15">
      <c r="A58" s="426" t="s">
        <v>6280</v>
      </c>
      <c r="B58" s="417" t="s">
        <v>6281</v>
      </c>
      <c r="C58" s="417" t="s">
        <v>108</v>
      </c>
      <c r="D58" s="429"/>
      <c r="F58" s="431">
        <v>48.29</v>
      </c>
    </row>
    <row r="59" spans="1:13" ht="15">
      <c r="A59" s="426" t="s">
        <v>6282</v>
      </c>
      <c r="B59" s="417" t="s">
        <v>6283</v>
      </c>
      <c r="C59" s="417" t="s">
        <v>108</v>
      </c>
      <c r="D59" s="429"/>
      <c r="F59" s="431">
        <v>123.95</v>
      </c>
    </row>
    <row r="60" spans="1:13" ht="15">
      <c r="A60" s="426" t="s">
        <v>6284</v>
      </c>
      <c r="B60" s="417" t="s">
        <v>6285</v>
      </c>
      <c r="C60" s="417" t="s">
        <v>108</v>
      </c>
      <c r="D60" s="429"/>
      <c r="F60" s="431">
        <v>56.16</v>
      </c>
    </row>
    <row r="61" spans="1:13" ht="15">
      <c r="A61" s="426" t="s">
        <v>6286</v>
      </c>
      <c r="B61" s="417" t="s">
        <v>6287</v>
      </c>
      <c r="D61" s="429"/>
      <c r="F61" s="431"/>
    </row>
    <row r="62" spans="1:13" ht="15">
      <c r="A62" s="426" t="s">
        <v>6288</v>
      </c>
      <c r="B62" s="417" t="s">
        <v>6289</v>
      </c>
      <c r="C62" s="417" t="s">
        <v>112</v>
      </c>
      <c r="D62" s="429"/>
      <c r="F62" s="431">
        <v>34.75</v>
      </c>
    </row>
    <row r="63" spans="1:13" ht="15">
      <c r="A63" s="426" t="s">
        <v>6290</v>
      </c>
      <c r="B63" s="417" t="s">
        <v>6291</v>
      </c>
      <c r="C63" s="417" t="s">
        <v>112</v>
      </c>
      <c r="D63" s="429"/>
      <c r="F63" s="431">
        <v>40.840000000000003</v>
      </c>
    </row>
    <row r="64" spans="1:13" ht="15">
      <c r="A64" s="426" t="s">
        <v>6292</v>
      </c>
      <c r="B64" s="417" t="s">
        <v>6293</v>
      </c>
      <c r="C64" s="417" t="s">
        <v>112</v>
      </c>
      <c r="D64" s="429"/>
      <c r="F64" s="431">
        <v>48.49</v>
      </c>
    </row>
    <row r="65" spans="1:6" ht="15">
      <c r="A65" s="426" t="s">
        <v>6294</v>
      </c>
      <c r="B65" s="417" t="s">
        <v>6295</v>
      </c>
      <c r="C65" s="417" t="s">
        <v>112</v>
      </c>
      <c r="D65" s="429"/>
      <c r="F65" s="431">
        <v>42.6</v>
      </c>
    </row>
    <row r="66" spans="1:6" ht="15">
      <c r="A66" s="426" t="s">
        <v>6296</v>
      </c>
      <c r="B66" s="417" t="s">
        <v>6297</v>
      </c>
      <c r="C66" s="417" t="s">
        <v>112</v>
      </c>
      <c r="D66" s="429"/>
      <c r="F66" s="431">
        <v>47.03</v>
      </c>
    </row>
    <row r="67" spans="1:6" ht="15">
      <c r="A67" s="426" t="s">
        <v>6298</v>
      </c>
      <c r="B67" s="417" t="s">
        <v>6299</v>
      </c>
      <c r="C67" s="417" t="s">
        <v>112</v>
      </c>
      <c r="D67" s="429"/>
      <c r="F67" s="431">
        <v>63.83</v>
      </c>
    </row>
    <row r="68" spans="1:6">
      <c r="A68" s="426"/>
      <c r="B68" s="417" t="s">
        <v>6300</v>
      </c>
      <c r="D68" s="429"/>
      <c r="F68" s="430"/>
    </row>
    <row r="69" spans="1:6" ht="15">
      <c r="A69" s="426" t="s">
        <v>6301</v>
      </c>
      <c r="C69" s="417" t="s">
        <v>112</v>
      </c>
      <c r="D69" s="429"/>
      <c r="F69" s="431">
        <v>38.79</v>
      </c>
    </row>
    <row r="70" spans="1:6" ht="15">
      <c r="A70" s="426"/>
      <c r="B70" s="417" t="s">
        <v>6302</v>
      </c>
      <c r="D70" s="429"/>
      <c r="F70" s="431"/>
    </row>
    <row r="71" spans="1:6">
      <c r="A71" s="426"/>
      <c r="B71" s="417" t="s">
        <v>6303</v>
      </c>
      <c r="D71" s="429"/>
      <c r="F71" s="430"/>
    </row>
    <row r="72" spans="1:6" ht="15">
      <c r="A72" s="426" t="s">
        <v>6304</v>
      </c>
      <c r="C72" s="417" t="s">
        <v>112</v>
      </c>
      <c r="D72" s="429"/>
      <c r="F72" s="431">
        <v>43.99</v>
      </c>
    </row>
    <row r="73" spans="1:6" ht="15">
      <c r="A73" s="426"/>
      <c r="B73" s="417" t="s">
        <v>6302</v>
      </c>
      <c r="D73" s="429"/>
      <c r="F73" s="431"/>
    </row>
    <row r="74" spans="1:6">
      <c r="A74" s="426"/>
      <c r="B74" s="417" t="s">
        <v>6305</v>
      </c>
      <c r="D74" s="429"/>
      <c r="F74" s="430"/>
    </row>
    <row r="75" spans="1:6" ht="15">
      <c r="A75" s="426" t="s">
        <v>6306</v>
      </c>
      <c r="B75" s="417" t="s">
        <v>6302</v>
      </c>
      <c r="C75" s="417" t="s">
        <v>112</v>
      </c>
      <c r="D75" s="434"/>
      <c r="F75" s="431">
        <v>47.21</v>
      </c>
    </row>
    <row r="76" spans="1:6" ht="15">
      <c r="A76" s="426"/>
      <c r="B76" s="417" t="s">
        <v>6307</v>
      </c>
      <c r="D76" s="429"/>
      <c r="F76" s="431"/>
    </row>
    <row r="77" spans="1:6" ht="15">
      <c r="A77" s="426" t="s">
        <v>6308</v>
      </c>
      <c r="C77" s="417" t="s">
        <v>112</v>
      </c>
      <c r="D77" s="429"/>
      <c r="F77" s="431">
        <v>45.87</v>
      </c>
    </row>
    <row r="78" spans="1:6" ht="15">
      <c r="A78" s="426"/>
      <c r="B78" s="417" t="s">
        <v>6302</v>
      </c>
      <c r="D78" s="434"/>
      <c r="F78" s="431"/>
    </row>
    <row r="79" spans="1:6">
      <c r="A79" s="426"/>
      <c r="B79" s="417" t="s">
        <v>6309</v>
      </c>
      <c r="D79" s="429"/>
      <c r="F79" s="430"/>
    </row>
    <row r="80" spans="1:6" ht="15">
      <c r="A80" s="426" t="s">
        <v>6310</v>
      </c>
      <c r="C80" s="417" t="s">
        <v>112</v>
      </c>
      <c r="D80" s="434"/>
      <c r="F80" s="431">
        <v>52.11</v>
      </c>
    </row>
    <row r="81" spans="1:13" ht="15">
      <c r="A81" s="426"/>
      <c r="B81" s="417" t="s">
        <v>6302</v>
      </c>
      <c r="D81" s="434"/>
      <c r="F81" s="431"/>
    </row>
    <row r="82" spans="1:13">
      <c r="A82" s="426"/>
      <c r="B82" s="417" t="s">
        <v>6311</v>
      </c>
      <c r="D82" s="429"/>
      <c r="F82" s="430"/>
    </row>
    <row r="83" spans="1:13" ht="15">
      <c r="A83" s="426" t="s">
        <v>6312</v>
      </c>
      <c r="C83" s="417" t="s">
        <v>112</v>
      </c>
      <c r="D83" s="434"/>
      <c r="F83" s="431">
        <v>55.59</v>
      </c>
    </row>
    <row r="84" spans="1:13" ht="15">
      <c r="A84" s="426"/>
      <c r="B84" s="417" t="s">
        <v>6302</v>
      </c>
      <c r="D84" s="429"/>
      <c r="F84" s="431"/>
    </row>
    <row r="85" spans="1:13" ht="15">
      <c r="A85" s="426"/>
      <c r="B85" s="417" t="s">
        <v>6313</v>
      </c>
      <c r="D85" s="429"/>
      <c r="F85" s="431"/>
    </row>
    <row r="86" spans="1:13" ht="15">
      <c r="A86" s="426" t="s">
        <v>6314</v>
      </c>
      <c r="B86" s="417" t="s">
        <v>6315</v>
      </c>
      <c r="C86" s="417" t="s">
        <v>112</v>
      </c>
      <c r="D86" s="429"/>
      <c r="F86" s="431">
        <v>31.12</v>
      </c>
    </row>
    <row r="87" spans="1:13" ht="15">
      <c r="A87" s="426"/>
      <c r="B87" s="417" t="s">
        <v>6316</v>
      </c>
      <c r="D87" s="429"/>
      <c r="F87" s="431"/>
    </row>
    <row r="88" spans="1:13" ht="15">
      <c r="A88" s="426"/>
      <c r="B88" s="417" t="s">
        <v>6313</v>
      </c>
      <c r="D88" s="429"/>
      <c r="F88" s="431"/>
    </row>
    <row r="89" spans="1:13" ht="15">
      <c r="A89" s="426" t="s">
        <v>6317</v>
      </c>
      <c r="B89" s="417" t="s">
        <v>6318</v>
      </c>
      <c r="C89" s="417" t="s">
        <v>112</v>
      </c>
      <c r="D89" s="429"/>
      <c r="F89" s="431">
        <v>37.68</v>
      </c>
    </row>
    <row r="90" spans="1:13" ht="15">
      <c r="A90" s="426"/>
      <c r="B90" s="417" t="s">
        <v>6319</v>
      </c>
      <c r="D90" s="429"/>
      <c r="F90" s="431"/>
    </row>
    <row r="91" spans="1:13" ht="15">
      <c r="A91" s="426"/>
      <c r="B91" s="417" t="s">
        <v>6313</v>
      </c>
      <c r="D91" s="429"/>
      <c r="F91" s="431"/>
    </row>
    <row r="92" spans="1:13" ht="15">
      <c r="A92" s="426" t="s">
        <v>6320</v>
      </c>
      <c r="B92" s="417" t="s">
        <v>6321</v>
      </c>
      <c r="C92" s="417" t="s">
        <v>112</v>
      </c>
      <c r="D92" s="429"/>
      <c r="F92" s="431">
        <v>47.19</v>
      </c>
    </row>
    <row r="93" spans="1:13">
      <c r="A93" s="426"/>
      <c r="B93" s="417" t="s">
        <v>6322</v>
      </c>
      <c r="D93" s="429"/>
      <c r="F93" s="430"/>
    </row>
    <row r="94" spans="1:13" ht="15">
      <c r="A94" s="426" t="s">
        <v>6323</v>
      </c>
      <c r="B94" s="417" t="s">
        <v>6324</v>
      </c>
      <c r="C94" s="417" t="s">
        <v>112</v>
      </c>
      <c r="D94" s="429"/>
      <c r="F94" s="431">
        <v>82.5</v>
      </c>
    </row>
    <row r="95" spans="1:13" s="435" customFormat="1" ht="15">
      <c r="A95" s="426" t="s">
        <v>6325</v>
      </c>
      <c r="B95" s="417" t="s">
        <v>6326</v>
      </c>
      <c r="C95" s="417" t="s">
        <v>112</v>
      </c>
      <c r="D95" s="429"/>
      <c r="E95" s="418"/>
      <c r="F95" s="431">
        <v>89.42</v>
      </c>
      <c r="G95" s="418"/>
      <c r="H95" s="418"/>
      <c r="L95" s="436"/>
      <c r="M95" s="436"/>
    </row>
    <row r="96" spans="1:13" ht="15">
      <c r="A96" s="426" t="s">
        <v>6327</v>
      </c>
      <c r="B96" s="417" t="s">
        <v>6328</v>
      </c>
      <c r="C96" s="417" t="s">
        <v>112</v>
      </c>
      <c r="D96" s="429"/>
      <c r="F96" s="431">
        <v>99.79</v>
      </c>
    </row>
    <row r="97" spans="1:6">
      <c r="A97" s="426"/>
      <c r="D97" s="429"/>
      <c r="F97" s="430"/>
    </row>
    <row r="98" spans="1:6" ht="15">
      <c r="A98" s="426" t="s">
        <v>280</v>
      </c>
      <c r="B98" s="417" t="s">
        <v>6329</v>
      </c>
      <c r="C98" s="417" t="s">
        <v>112</v>
      </c>
      <c r="D98" s="429"/>
      <c r="F98" s="431">
        <v>80.290000000000006</v>
      </c>
    </row>
    <row r="99" spans="1:6" ht="15">
      <c r="A99" s="426"/>
      <c r="B99" s="417" t="s">
        <v>6330</v>
      </c>
      <c r="D99" s="429"/>
      <c r="F99" s="431"/>
    </row>
    <row r="100" spans="1:6">
      <c r="A100" s="426"/>
      <c r="D100" s="429"/>
      <c r="F100" s="430"/>
    </row>
    <row r="101" spans="1:6" ht="15">
      <c r="A101" s="426" t="s">
        <v>6332</v>
      </c>
      <c r="B101" s="417" t="s">
        <v>6331</v>
      </c>
      <c r="C101" s="417" t="s">
        <v>112</v>
      </c>
      <c r="D101" s="429"/>
      <c r="F101" s="431">
        <v>109.81</v>
      </c>
    </row>
    <row r="102" spans="1:6" ht="15">
      <c r="A102" s="426"/>
      <c r="B102" s="417" t="s">
        <v>6333</v>
      </c>
      <c r="D102" s="429"/>
      <c r="F102" s="431"/>
    </row>
    <row r="103" spans="1:6" ht="15">
      <c r="A103" s="426" t="s">
        <v>6334</v>
      </c>
      <c r="B103" s="417" t="s">
        <v>6335</v>
      </c>
      <c r="C103" s="417" t="s">
        <v>112</v>
      </c>
      <c r="D103" s="429"/>
      <c r="F103" s="431">
        <v>74.650000000000006</v>
      </c>
    </row>
    <row r="104" spans="1:6" ht="15">
      <c r="A104" s="426"/>
      <c r="B104" s="417" t="s">
        <v>6336</v>
      </c>
      <c r="D104" s="429"/>
      <c r="F104" s="431"/>
    </row>
    <row r="105" spans="1:6">
      <c r="A105" s="426"/>
      <c r="B105" s="417" t="s">
        <v>6337</v>
      </c>
      <c r="D105" s="429"/>
      <c r="F105" s="430"/>
    </row>
    <row r="106" spans="1:6" ht="15">
      <c r="A106" s="426" t="s">
        <v>6338</v>
      </c>
      <c r="B106" s="417" t="s">
        <v>6339</v>
      </c>
      <c r="C106" s="417" t="s">
        <v>112</v>
      </c>
      <c r="D106" s="429"/>
      <c r="F106" s="431">
        <v>125.25</v>
      </c>
    </row>
    <row r="107" spans="1:6" ht="15">
      <c r="A107" s="426"/>
      <c r="B107" s="417" t="s">
        <v>6337</v>
      </c>
      <c r="D107" s="429"/>
      <c r="F107" s="431"/>
    </row>
    <row r="108" spans="1:6" ht="15">
      <c r="A108" s="426" t="s">
        <v>6340</v>
      </c>
      <c r="C108" s="417" t="s">
        <v>112</v>
      </c>
      <c r="D108" s="429"/>
      <c r="F108" s="431">
        <v>130.44999999999999</v>
      </c>
    </row>
    <row r="109" spans="1:6" ht="15">
      <c r="A109" s="426"/>
      <c r="B109" s="417" t="s">
        <v>6341</v>
      </c>
      <c r="D109" s="429"/>
      <c r="F109" s="431"/>
    </row>
    <row r="110" spans="1:6">
      <c r="A110" s="426"/>
      <c r="B110" s="417" t="s">
        <v>6337</v>
      </c>
      <c r="D110" s="429"/>
      <c r="F110" s="430"/>
    </row>
    <row r="111" spans="1:6" ht="15">
      <c r="A111" s="426" t="s">
        <v>6342</v>
      </c>
      <c r="B111" s="417" t="s">
        <v>6343</v>
      </c>
      <c r="C111" s="417" t="s">
        <v>112</v>
      </c>
      <c r="D111" s="429"/>
      <c r="F111" s="431">
        <v>148.32</v>
      </c>
    </row>
    <row r="112" spans="1:6" ht="15">
      <c r="A112" s="426"/>
      <c r="B112" s="417" t="s">
        <v>6344</v>
      </c>
      <c r="D112" s="429"/>
      <c r="F112" s="431"/>
    </row>
    <row r="113" spans="1:8" ht="15">
      <c r="A113" s="426" t="s">
        <v>6345</v>
      </c>
      <c r="C113" s="417" t="s">
        <v>112</v>
      </c>
      <c r="D113" s="429"/>
      <c r="F113" s="431">
        <v>75.42</v>
      </c>
      <c r="G113" s="437"/>
      <c r="H113" s="437"/>
    </row>
    <row r="114" spans="1:8" ht="15">
      <c r="A114" s="426"/>
      <c r="B114" s="417" t="s">
        <v>6346</v>
      </c>
      <c r="D114" s="429"/>
      <c r="F114" s="431"/>
      <c r="G114" s="437"/>
      <c r="H114" s="437"/>
    </row>
    <row r="115" spans="1:8">
      <c r="A115" s="426"/>
      <c r="B115" s="417" t="s">
        <v>6344</v>
      </c>
      <c r="D115" s="429"/>
      <c r="F115" s="430"/>
      <c r="G115" s="437"/>
      <c r="H115" s="437"/>
    </row>
    <row r="116" spans="1:8" ht="15">
      <c r="A116" s="426" t="s">
        <v>6347</v>
      </c>
      <c r="C116" s="417" t="s">
        <v>112</v>
      </c>
      <c r="D116" s="429"/>
      <c r="F116" s="431">
        <v>80.62</v>
      </c>
      <c r="G116" s="437"/>
      <c r="H116" s="437"/>
    </row>
    <row r="117" spans="1:8" ht="15">
      <c r="A117" s="426"/>
      <c r="B117" s="417" t="s">
        <v>6348</v>
      </c>
      <c r="D117" s="429"/>
      <c r="F117" s="431"/>
      <c r="G117" s="437"/>
      <c r="H117" s="437"/>
    </row>
    <row r="118" spans="1:8">
      <c r="A118" s="426"/>
      <c r="B118" s="417" t="s">
        <v>6344</v>
      </c>
      <c r="D118" s="429"/>
      <c r="F118" s="430"/>
      <c r="G118" s="437"/>
      <c r="H118" s="437"/>
    </row>
    <row r="119" spans="1:8" ht="15">
      <c r="A119" s="426" t="s">
        <v>6349</v>
      </c>
      <c r="C119" s="417" t="s">
        <v>112</v>
      </c>
      <c r="D119" s="429"/>
      <c r="F119" s="431">
        <v>98.5</v>
      </c>
      <c r="G119" s="437"/>
      <c r="H119" s="437"/>
    </row>
    <row r="120" spans="1:8" ht="15">
      <c r="A120" s="426"/>
      <c r="B120" s="417" t="s">
        <v>6350</v>
      </c>
      <c r="D120" s="429"/>
      <c r="F120" s="431"/>
      <c r="G120" s="437"/>
      <c r="H120" s="437"/>
    </row>
    <row r="121" spans="1:8">
      <c r="A121" s="426"/>
      <c r="B121" s="417" t="s">
        <v>6351</v>
      </c>
      <c r="D121" s="429"/>
      <c r="F121" s="430"/>
      <c r="G121" s="437"/>
      <c r="H121" s="437"/>
    </row>
    <row r="122" spans="1:8" ht="15">
      <c r="A122" s="426" t="s">
        <v>6352</v>
      </c>
      <c r="C122" s="417" t="s">
        <v>112</v>
      </c>
      <c r="D122" s="429"/>
      <c r="F122" s="431">
        <v>78.58</v>
      </c>
      <c r="G122" s="437"/>
      <c r="H122" s="437"/>
    </row>
    <row r="123" spans="1:8" ht="15">
      <c r="A123" s="426"/>
      <c r="B123" s="417" t="s">
        <v>6346</v>
      </c>
      <c r="D123" s="429"/>
      <c r="F123" s="431"/>
      <c r="G123" s="437"/>
      <c r="H123" s="437"/>
    </row>
    <row r="124" spans="1:8">
      <c r="A124" s="426"/>
      <c r="B124" s="417" t="s">
        <v>6351</v>
      </c>
      <c r="D124" s="429"/>
      <c r="F124" s="430"/>
      <c r="G124" s="437"/>
      <c r="H124" s="437"/>
    </row>
    <row r="125" spans="1:8" ht="15">
      <c r="A125" s="426" t="s">
        <v>6353</v>
      </c>
      <c r="C125" s="417" t="s">
        <v>112</v>
      </c>
      <c r="D125" s="429"/>
      <c r="F125" s="431">
        <v>83.78</v>
      </c>
      <c r="G125" s="437"/>
      <c r="H125" s="437"/>
    </row>
    <row r="126" spans="1:8" ht="15">
      <c r="A126" s="426"/>
      <c r="B126" s="417" t="s">
        <v>6348</v>
      </c>
      <c r="D126" s="429"/>
      <c r="F126" s="431"/>
      <c r="G126" s="437"/>
      <c r="H126" s="437"/>
    </row>
    <row r="127" spans="1:8">
      <c r="A127" s="426"/>
      <c r="B127" s="417" t="s">
        <v>6351</v>
      </c>
      <c r="D127" s="429"/>
      <c r="F127" s="430"/>
      <c r="G127" s="437"/>
      <c r="H127" s="437"/>
    </row>
    <row r="128" spans="1:8" ht="15">
      <c r="A128" s="426" t="s">
        <v>6354</v>
      </c>
      <c r="B128" s="417" t="s">
        <v>6350</v>
      </c>
      <c r="C128" s="417" t="s">
        <v>112</v>
      </c>
      <c r="D128" s="429"/>
      <c r="F128" s="431">
        <v>102.92</v>
      </c>
      <c r="G128" s="437"/>
      <c r="H128" s="437"/>
    </row>
    <row r="129" spans="1:6" ht="15">
      <c r="A129" s="426" t="s">
        <v>6355</v>
      </c>
      <c r="B129" s="417" t="s">
        <v>6356</v>
      </c>
      <c r="C129" s="417" t="s">
        <v>112</v>
      </c>
      <c r="D129" s="429"/>
      <c r="F129" s="431">
        <v>106.82</v>
      </c>
    </row>
    <row r="130" spans="1:6" ht="15">
      <c r="A130" s="426" t="s">
        <v>6357</v>
      </c>
      <c r="B130" s="417" t="s">
        <v>6358</v>
      </c>
      <c r="C130" s="417" t="s">
        <v>112</v>
      </c>
      <c r="D130" s="429"/>
      <c r="F130" s="431">
        <v>119.76</v>
      </c>
    </row>
    <row r="131" spans="1:6">
      <c r="A131" s="426"/>
      <c r="B131" s="417" t="s">
        <v>6359</v>
      </c>
      <c r="D131" s="437"/>
      <c r="F131" s="430"/>
    </row>
    <row r="132" spans="1:6" ht="15">
      <c r="A132" s="426" t="s">
        <v>6360</v>
      </c>
      <c r="C132" s="417" t="s">
        <v>112</v>
      </c>
      <c r="D132" s="437"/>
      <c r="F132" s="431">
        <v>125.01</v>
      </c>
    </row>
    <row r="133" spans="1:6" ht="15">
      <c r="A133" s="426"/>
      <c r="B133" s="417" t="s">
        <v>6361</v>
      </c>
      <c r="D133" s="437"/>
      <c r="F133" s="431"/>
    </row>
    <row r="134" spans="1:6" ht="15">
      <c r="A134" s="426" t="s">
        <v>6362</v>
      </c>
      <c r="B134" s="417" t="s">
        <v>6363</v>
      </c>
      <c r="C134" s="417" t="s">
        <v>112</v>
      </c>
      <c r="D134" s="437"/>
      <c r="F134" s="431">
        <v>199.77</v>
      </c>
    </row>
    <row r="135" spans="1:6">
      <c r="A135" s="426"/>
      <c r="B135" s="417" t="s">
        <v>6364</v>
      </c>
      <c r="D135" s="437"/>
      <c r="F135" s="430"/>
    </row>
    <row r="136" spans="1:6" ht="15">
      <c r="A136" s="426" t="s">
        <v>6365</v>
      </c>
      <c r="C136" s="417" t="s">
        <v>112</v>
      </c>
      <c r="F136" s="431">
        <v>205.02</v>
      </c>
    </row>
    <row r="137" spans="1:6">
      <c r="A137" s="426"/>
      <c r="B137" s="417" t="s">
        <v>6361</v>
      </c>
      <c r="D137" s="437"/>
      <c r="F137" s="430"/>
    </row>
    <row r="138" spans="1:6" ht="15">
      <c r="A138" s="426" t="s">
        <v>6366</v>
      </c>
      <c r="B138" s="417" t="s">
        <v>6367</v>
      </c>
      <c r="C138" s="417" t="s">
        <v>112</v>
      </c>
      <c r="D138" s="437"/>
      <c r="F138" s="431">
        <v>26.6</v>
      </c>
    </row>
    <row r="139" spans="1:6" ht="15">
      <c r="A139" s="426" t="s">
        <v>6368</v>
      </c>
      <c r="B139" s="417" t="s">
        <v>6369</v>
      </c>
      <c r="C139" s="417" t="s">
        <v>112</v>
      </c>
      <c r="D139" s="437"/>
      <c r="F139" s="431">
        <v>75.58</v>
      </c>
    </row>
    <row r="140" spans="1:6" ht="15">
      <c r="A140" s="426" t="s">
        <v>6370</v>
      </c>
      <c r="B140" s="417" t="s">
        <v>6371</v>
      </c>
      <c r="C140" s="417" t="s">
        <v>112</v>
      </c>
      <c r="D140" s="437"/>
      <c r="F140" s="431">
        <v>112.5</v>
      </c>
    </row>
    <row r="141" spans="1:6" ht="15">
      <c r="A141" s="426" t="s">
        <v>6372</v>
      </c>
      <c r="B141" s="417" t="s">
        <v>6373</v>
      </c>
      <c r="C141" s="417" t="s">
        <v>112</v>
      </c>
      <c r="D141" s="437"/>
      <c r="F141" s="431">
        <v>102.22</v>
      </c>
    </row>
    <row r="142" spans="1:6" ht="15">
      <c r="A142" s="426" t="s">
        <v>6374</v>
      </c>
      <c r="B142" s="417" t="s">
        <v>6375</v>
      </c>
      <c r="C142" s="417" t="s">
        <v>112</v>
      </c>
      <c r="D142" s="437"/>
      <c r="F142" s="431">
        <v>145.68</v>
      </c>
    </row>
    <row r="143" spans="1:6" ht="15">
      <c r="A143" s="426" t="s">
        <v>6376</v>
      </c>
      <c r="B143" s="417" t="s">
        <v>6377</v>
      </c>
      <c r="C143" s="417" t="s">
        <v>112</v>
      </c>
      <c r="D143" s="437"/>
      <c r="F143" s="431">
        <v>31.98</v>
      </c>
    </row>
    <row r="144" spans="1:6" ht="15">
      <c r="A144" s="426" t="s">
        <v>6378</v>
      </c>
      <c r="B144" s="417" t="s">
        <v>6379</v>
      </c>
      <c r="C144" s="417" t="s">
        <v>112</v>
      </c>
      <c r="D144" s="437"/>
      <c r="F144" s="431">
        <v>37.700000000000003</v>
      </c>
    </row>
    <row r="145" spans="1:6" ht="15">
      <c r="A145" s="426" t="s">
        <v>6380</v>
      </c>
      <c r="B145" s="417" t="s">
        <v>6381</v>
      </c>
      <c r="C145" s="417" t="s">
        <v>112</v>
      </c>
      <c r="D145" s="437"/>
      <c r="F145" s="431">
        <v>56.82</v>
      </c>
    </row>
    <row r="146" spans="1:6" ht="15">
      <c r="A146" s="426" t="s">
        <v>6382</v>
      </c>
      <c r="B146" s="417" t="s">
        <v>6383</v>
      </c>
      <c r="C146" s="417" t="s">
        <v>112</v>
      </c>
      <c r="D146" s="437"/>
      <c r="F146" s="431">
        <v>473.18</v>
      </c>
    </row>
    <row r="147" spans="1:6">
      <c r="A147" s="426"/>
      <c r="B147" s="417" t="s">
        <v>6384</v>
      </c>
      <c r="D147" s="437"/>
      <c r="F147" s="430"/>
    </row>
    <row r="148" spans="1:6" ht="15">
      <c r="A148" s="426" t="s">
        <v>6385</v>
      </c>
      <c r="C148" s="417" t="s">
        <v>112</v>
      </c>
      <c r="D148" s="437"/>
      <c r="F148" s="431">
        <v>639.96</v>
      </c>
    </row>
    <row r="149" spans="1:6">
      <c r="A149" s="426"/>
      <c r="B149" s="417" t="s">
        <v>6386</v>
      </c>
      <c r="D149" s="437"/>
      <c r="F149" s="430"/>
    </row>
    <row r="150" spans="1:6" ht="15">
      <c r="A150" s="426"/>
      <c r="B150" s="417" t="s">
        <v>6387</v>
      </c>
      <c r="D150" s="438"/>
      <c r="F150" s="431"/>
    </row>
    <row r="151" spans="1:6" ht="15">
      <c r="A151" s="426" t="s">
        <v>6388</v>
      </c>
      <c r="C151" s="417" t="s">
        <v>112</v>
      </c>
      <c r="F151" s="431">
        <v>753.41</v>
      </c>
    </row>
    <row r="152" spans="1:6">
      <c r="A152" s="426"/>
      <c r="B152" s="417" t="s">
        <v>6389</v>
      </c>
      <c r="D152" s="437"/>
      <c r="F152" s="430"/>
    </row>
    <row r="153" spans="1:6">
      <c r="A153" s="426" t="s">
        <v>6390</v>
      </c>
      <c r="B153" s="417" t="s">
        <v>6391</v>
      </c>
      <c r="D153" s="437"/>
      <c r="F153" s="430"/>
    </row>
    <row r="154" spans="1:6">
      <c r="A154" s="426"/>
      <c r="B154" s="417" t="s">
        <v>6392</v>
      </c>
      <c r="D154" s="437"/>
      <c r="F154" s="430"/>
    </row>
    <row r="155" spans="1:6" ht="15">
      <c r="A155" s="426" t="s">
        <v>6393</v>
      </c>
      <c r="C155" s="417" t="s">
        <v>112</v>
      </c>
      <c r="D155" s="437"/>
      <c r="F155" s="431">
        <v>5.79</v>
      </c>
    </row>
    <row r="156" spans="1:6" ht="15">
      <c r="A156" s="426"/>
      <c r="B156" s="417" t="s">
        <v>6394</v>
      </c>
      <c r="D156" s="437"/>
      <c r="F156" s="431"/>
    </row>
    <row r="157" spans="1:6">
      <c r="A157" s="426"/>
      <c r="B157" s="417" t="s">
        <v>6395</v>
      </c>
      <c r="D157" s="437"/>
      <c r="F157" s="430"/>
    </row>
    <row r="158" spans="1:6" ht="15">
      <c r="A158" s="426" t="s">
        <v>6396</v>
      </c>
      <c r="C158" s="417" t="s">
        <v>121</v>
      </c>
      <c r="D158" s="437"/>
      <c r="F158" s="431">
        <v>158.1</v>
      </c>
    </row>
    <row r="159" spans="1:6" ht="15">
      <c r="A159" s="426"/>
      <c r="B159" s="417" t="s">
        <v>6397</v>
      </c>
      <c r="D159" s="437"/>
      <c r="F159" s="431"/>
    </row>
    <row r="160" spans="1:6">
      <c r="A160" s="426"/>
      <c r="B160" s="417" t="s">
        <v>6398</v>
      </c>
      <c r="D160" s="437"/>
      <c r="F160" s="430"/>
    </row>
    <row r="161" spans="1:6" ht="15">
      <c r="A161" s="426" t="s">
        <v>6399</v>
      </c>
      <c r="C161" s="417" t="s">
        <v>121</v>
      </c>
      <c r="D161" s="437"/>
      <c r="F161" s="431">
        <v>243</v>
      </c>
    </row>
    <row r="162" spans="1:6">
      <c r="A162" s="426"/>
      <c r="B162" s="417" t="s">
        <v>6400</v>
      </c>
      <c r="D162" s="437"/>
      <c r="F162" s="430"/>
    </row>
    <row r="163" spans="1:6">
      <c r="A163" s="426"/>
      <c r="B163" s="417" t="s">
        <v>6401</v>
      </c>
      <c r="D163" s="437"/>
      <c r="F163" s="430"/>
    </row>
    <row r="164" spans="1:6" ht="15">
      <c r="A164" s="426" t="s">
        <v>6402</v>
      </c>
      <c r="B164" s="417" t="s">
        <v>6403</v>
      </c>
      <c r="C164" s="417" t="s">
        <v>121</v>
      </c>
      <c r="D164" s="437"/>
      <c r="F164" s="431">
        <v>105.96</v>
      </c>
    </row>
    <row r="165" spans="1:6">
      <c r="A165" s="426"/>
      <c r="B165" s="417" t="s">
        <v>6404</v>
      </c>
      <c r="D165" s="437"/>
      <c r="F165" s="430"/>
    </row>
    <row r="166" spans="1:6" ht="15">
      <c r="A166" s="426" t="s">
        <v>6405</v>
      </c>
      <c r="C166" s="417" t="s">
        <v>121</v>
      </c>
      <c r="D166" s="437"/>
      <c r="F166" s="431">
        <v>174.37</v>
      </c>
    </row>
    <row r="167" spans="1:6">
      <c r="A167" s="426"/>
      <c r="B167" s="417" t="s">
        <v>6406</v>
      </c>
      <c r="D167" s="437"/>
      <c r="F167" s="430"/>
    </row>
    <row r="168" spans="1:6" ht="15">
      <c r="A168" s="426"/>
      <c r="B168" s="417" t="s">
        <v>6407</v>
      </c>
      <c r="F168" s="431"/>
    </row>
    <row r="169" spans="1:6" ht="15">
      <c r="A169" s="426" t="s">
        <v>6408</v>
      </c>
      <c r="B169" s="417" t="s">
        <v>6409</v>
      </c>
      <c r="C169" s="417" t="s">
        <v>112</v>
      </c>
      <c r="D169" s="437"/>
      <c r="F169" s="431">
        <v>2.35</v>
      </c>
    </row>
    <row r="170" spans="1:6" ht="15">
      <c r="A170" s="426" t="s">
        <v>6410</v>
      </c>
      <c r="B170" s="417" t="s">
        <v>6411</v>
      </c>
      <c r="C170" s="417" t="s">
        <v>121</v>
      </c>
      <c r="D170" s="437"/>
      <c r="F170" s="431">
        <v>306.83999999999997</v>
      </c>
    </row>
    <row r="171" spans="1:6" ht="15">
      <c r="A171" s="426" t="s">
        <v>6412</v>
      </c>
      <c r="B171" s="417" t="s">
        <v>6413</v>
      </c>
      <c r="C171" s="417" t="s">
        <v>210</v>
      </c>
      <c r="D171" s="437"/>
      <c r="F171" s="431">
        <v>3.99</v>
      </c>
    </row>
    <row r="172" spans="1:6">
      <c r="A172" s="426"/>
      <c r="B172" s="417" t="s">
        <v>6414</v>
      </c>
      <c r="D172" s="437"/>
      <c r="F172" s="430"/>
    </row>
    <row r="173" spans="1:6" ht="15">
      <c r="A173" s="426" t="s">
        <v>6415</v>
      </c>
      <c r="C173" s="417" t="s">
        <v>112</v>
      </c>
      <c r="D173" s="437"/>
      <c r="F173" s="431">
        <v>8.26</v>
      </c>
    </row>
    <row r="174" spans="1:6">
      <c r="A174" s="426"/>
      <c r="B174" s="417" t="s">
        <v>6416</v>
      </c>
      <c r="D174" s="437"/>
      <c r="F174" s="430"/>
    </row>
    <row r="175" spans="1:6">
      <c r="A175" s="426"/>
      <c r="B175" s="417" t="s">
        <v>6417</v>
      </c>
      <c r="D175" s="437"/>
      <c r="F175" s="430"/>
    </row>
    <row r="176" spans="1:6" ht="15">
      <c r="A176" s="426" t="s">
        <v>6418</v>
      </c>
      <c r="B176" s="417" t="s">
        <v>6419</v>
      </c>
      <c r="C176" s="417" t="s">
        <v>112</v>
      </c>
      <c r="D176" s="437"/>
      <c r="F176" s="431">
        <v>5.96</v>
      </c>
    </row>
    <row r="177" spans="1:6" ht="15">
      <c r="A177" s="426" t="s">
        <v>6420</v>
      </c>
      <c r="B177" s="417" t="s">
        <v>6421</v>
      </c>
      <c r="C177" s="417" t="s">
        <v>112</v>
      </c>
      <c r="D177" s="437"/>
      <c r="F177" s="431">
        <v>10.28</v>
      </c>
    </row>
    <row r="178" spans="1:6" ht="15">
      <c r="A178" s="426" t="s">
        <v>6422</v>
      </c>
      <c r="B178" s="417" t="s">
        <v>6423</v>
      </c>
      <c r="F178" s="431"/>
    </row>
    <row r="179" spans="1:6" ht="15">
      <c r="A179" s="426" t="s">
        <v>6424</v>
      </c>
      <c r="B179" s="417" t="s">
        <v>6425</v>
      </c>
      <c r="C179" s="417" t="s">
        <v>108</v>
      </c>
      <c r="D179" s="437"/>
      <c r="F179" s="431">
        <v>48.21</v>
      </c>
    </row>
    <row r="180" spans="1:6" ht="15">
      <c r="A180" s="426" t="s">
        <v>6426</v>
      </c>
      <c r="B180" s="417" t="s">
        <v>6427</v>
      </c>
      <c r="C180" s="417" t="s">
        <v>108</v>
      </c>
      <c r="D180" s="437"/>
      <c r="F180" s="431">
        <v>2308.7399999999998</v>
      </c>
    </row>
    <row r="181" spans="1:6" ht="15">
      <c r="A181" s="426" t="s">
        <v>6428</v>
      </c>
      <c r="B181" s="417" t="s">
        <v>6429</v>
      </c>
      <c r="C181" s="417" t="s">
        <v>108</v>
      </c>
      <c r="D181" s="437"/>
      <c r="F181" s="431">
        <v>45.6</v>
      </c>
    </row>
    <row r="182" spans="1:6" ht="15">
      <c r="A182" s="426" t="s">
        <v>6430</v>
      </c>
      <c r="B182" s="417" t="s">
        <v>6431</v>
      </c>
      <c r="C182" s="417" t="s">
        <v>1048</v>
      </c>
      <c r="D182" s="437"/>
      <c r="F182" s="431">
        <v>24.52</v>
      </c>
    </row>
    <row r="183" spans="1:6" ht="15">
      <c r="A183" s="426" t="s">
        <v>6432</v>
      </c>
      <c r="B183" s="417" t="s">
        <v>6433</v>
      </c>
      <c r="D183" s="437"/>
      <c r="F183" s="431"/>
    </row>
    <row r="184" spans="1:6" ht="15">
      <c r="A184" s="426" t="s">
        <v>6434</v>
      </c>
      <c r="B184" s="417" t="s">
        <v>6435</v>
      </c>
      <c r="C184" s="417" t="s">
        <v>118</v>
      </c>
      <c r="D184" s="437"/>
      <c r="F184" s="431">
        <v>7.79</v>
      </c>
    </row>
    <row r="185" spans="1:6" ht="15">
      <c r="A185" s="426" t="s">
        <v>6436</v>
      </c>
      <c r="B185" s="417" t="s">
        <v>6437</v>
      </c>
      <c r="C185" s="417" t="s">
        <v>118</v>
      </c>
      <c r="D185" s="437"/>
      <c r="F185" s="431">
        <v>6.86</v>
      </c>
    </row>
    <row r="186" spans="1:6" ht="15">
      <c r="A186" s="426" t="s">
        <v>6438</v>
      </c>
      <c r="B186" s="417" t="s">
        <v>6439</v>
      </c>
      <c r="C186" s="417" t="s">
        <v>118</v>
      </c>
      <c r="D186" s="437"/>
      <c r="F186" s="431">
        <v>7.66</v>
      </c>
    </row>
    <row r="187" spans="1:6" ht="15">
      <c r="A187" s="426" t="s">
        <v>6440</v>
      </c>
      <c r="B187" s="417" t="s">
        <v>6441</v>
      </c>
      <c r="C187" s="417" t="s">
        <v>118</v>
      </c>
      <c r="D187" s="437"/>
      <c r="F187" s="431">
        <v>7.79</v>
      </c>
    </row>
    <row r="188" spans="1:6" ht="15">
      <c r="A188" s="426"/>
      <c r="B188" s="417" t="s">
        <v>6442</v>
      </c>
      <c r="D188" s="437"/>
      <c r="F188" s="431"/>
    </row>
    <row r="189" spans="1:6" ht="15">
      <c r="A189" s="426" t="s">
        <v>6443</v>
      </c>
      <c r="B189" s="417" t="s">
        <v>6444</v>
      </c>
      <c r="C189" s="417" t="s">
        <v>118</v>
      </c>
      <c r="D189" s="437"/>
      <c r="F189" s="431">
        <v>6.78</v>
      </c>
    </row>
    <row r="190" spans="1:6" ht="15">
      <c r="A190" s="426"/>
      <c r="B190" s="417" t="s">
        <v>6445</v>
      </c>
      <c r="D190" s="437"/>
      <c r="F190" s="431"/>
    </row>
    <row r="191" spans="1:6" ht="15">
      <c r="A191" s="426"/>
      <c r="B191" s="417" t="s">
        <v>6446</v>
      </c>
      <c r="D191" s="437"/>
      <c r="F191" s="431"/>
    </row>
    <row r="192" spans="1:6" ht="15">
      <c r="A192" s="426" t="s">
        <v>6447</v>
      </c>
      <c r="B192" s="417" t="s">
        <v>6448</v>
      </c>
      <c r="C192" s="417" t="s">
        <v>118</v>
      </c>
      <c r="D192" s="438"/>
      <c r="F192" s="431">
        <v>9.7200000000000006</v>
      </c>
    </row>
    <row r="193" spans="1:6" ht="15">
      <c r="A193" s="426"/>
      <c r="B193" s="417" t="s">
        <v>6449</v>
      </c>
      <c r="D193" s="438"/>
      <c r="F193" s="431"/>
    </row>
    <row r="194" spans="1:6" ht="15">
      <c r="A194" s="426" t="s">
        <v>6450</v>
      </c>
      <c r="B194" s="417" t="s">
        <v>6451</v>
      </c>
      <c r="D194" s="437"/>
      <c r="F194" s="431"/>
    </row>
    <row r="195" spans="1:6" ht="15">
      <c r="A195" s="426" t="s">
        <v>6452</v>
      </c>
      <c r="B195" s="417" t="s">
        <v>6453</v>
      </c>
      <c r="C195" s="417" t="s">
        <v>112</v>
      </c>
      <c r="D195" s="437"/>
      <c r="F195" s="431">
        <v>926.76</v>
      </c>
    </row>
    <row r="196" spans="1:6" ht="15">
      <c r="A196" s="426" t="s">
        <v>6454</v>
      </c>
      <c r="B196" s="417" t="s">
        <v>6455</v>
      </c>
      <c r="C196" s="417" t="s">
        <v>112</v>
      </c>
      <c r="D196" s="437"/>
      <c r="F196" s="431">
        <v>185.38</v>
      </c>
    </row>
    <row r="197" spans="1:6">
      <c r="A197" s="426"/>
      <c r="B197" s="417" t="s">
        <v>6456</v>
      </c>
      <c r="D197" s="437"/>
      <c r="F197" s="430"/>
    </row>
    <row r="198" spans="1:6" ht="15">
      <c r="A198" s="426" t="s">
        <v>6457</v>
      </c>
      <c r="C198" s="417" t="s">
        <v>112</v>
      </c>
      <c r="D198" s="437"/>
      <c r="F198" s="431">
        <v>199.36</v>
      </c>
    </row>
    <row r="199" spans="1:6">
      <c r="A199" s="426"/>
      <c r="B199" s="417" t="s">
        <v>6458</v>
      </c>
      <c r="D199" s="437"/>
      <c r="F199" s="430"/>
    </row>
    <row r="200" spans="1:6" ht="15">
      <c r="A200" s="426" t="s">
        <v>6459</v>
      </c>
      <c r="B200" s="417" t="s">
        <v>6460</v>
      </c>
      <c r="C200" s="417" t="s">
        <v>112</v>
      </c>
      <c r="D200" s="437"/>
      <c r="F200" s="431">
        <v>205.34</v>
      </c>
    </row>
    <row r="201" spans="1:6" ht="15">
      <c r="A201" s="426" t="s">
        <v>6461</v>
      </c>
      <c r="B201" s="417" t="s">
        <v>6462</v>
      </c>
      <c r="C201" s="417" t="s">
        <v>112</v>
      </c>
      <c r="D201" s="437"/>
      <c r="F201" s="431">
        <v>222.75</v>
      </c>
    </row>
    <row r="202" spans="1:6" ht="15">
      <c r="A202" s="426" t="s">
        <v>6463</v>
      </c>
      <c r="B202" s="417" t="s">
        <v>6464</v>
      </c>
      <c r="C202" s="417" t="s">
        <v>108</v>
      </c>
      <c r="D202" s="437"/>
      <c r="F202" s="431">
        <v>32.619999999999997</v>
      </c>
    </row>
    <row r="203" spans="1:6">
      <c r="A203" s="426"/>
      <c r="B203" s="417" t="s">
        <v>6465</v>
      </c>
      <c r="F203" s="430"/>
    </row>
    <row r="204" spans="1:6" ht="15">
      <c r="A204" s="426" t="s">
        <v>6466</v>
      </c>
      <c r="B204" s="417" t="s">
        <v>6467</v>
      </c>
      <c r="C204" s="417" t="s">
        <v>112</v>
      </c>
      <c r="D204" s="437"/>
      <c r="F204" s="431">
        <v>326.62</v>
      </c>
    </row>
    <row r="205" spans="1:6">
      <c r="A205" s="426"/>
      <c r="B205" s="417" t="s">
        <v>6465</v>
      </c>
      <c r="D205" s="437"/>
      <c r="F205" s="430"/>
    </row>
    <row r="206" spans="1:6" ht="15">
      <c r="A206" s="426" t="s">
        <v>6468</v>
      </c>
      <c r="C206" s="417" t="s">
        <v>112</v>
      </c>
      <c r="D206" s="437"/>
      <c r="F206" s="431">
        <v>304.27</v>
      </c>
    </row>
    <row r="207" spans="1:6">
      <c r="A207" s="426"/>
      <c r="B207" s="417" t="s">
        <v>6469</v>
      </c>
      <c r="F207" s="430"/>
    </row>
    <row r="208" spans="1:6">
      <c r="A208" s="426"/>
      <c r="B208" s="417" t="s">
        <v>6470</v>
      </c>
      <c r="D208" s="437"/>
      <c r="F208" s="430"/>
    </row>
    <row r="209" spans="1:6" ht="15">
      <c r="A209" s="426" t="s">
        <v>6471</v>
      </c>
      <c r="C209" s="417" t="s">
        <v>112</v>
      </c>
      <c r="D209" s="437"/>
      <c r="F209" s="431">
        <v>390.15</v>
      </c>
    </row>
    <row r="210" spans="1:6">
      <c r="A210" s="426"/>
      <c r="B210" s="417" t="s">
        <v>6472</v>
      </c>
      <c r="D210" s="437"/>
      <c r="F210" s="430"/>
    </row>
    <row r="211" spans="1:6" ht="15">
      <c r="A211" s="426" t="s">
        <v>6473</v>
      </c>
      <c r="B211" s="417" t="s">
        <v>6474</v>
      </c>
      <c r="C211" s="417" t="s">
        <v>112</v>
      </c>
      <c r="D211" s="437"/>
      <c r="F211" s="431">
        <v>374.83</v>
      </c>
    </row>
    <row r="212" spans="1:6" ht="15">
      <c r="A212" s="426" t="s">
        <v>6475</v>
      </c>
      <c r="B212" s="417" t="s">
        <v>6476</v>
      </c>
      <c r="C212" s="417" t="s">
        <v>121</v>
      </c>
      <c r="D212" s="437"/>
      <c r="F212" s="431">
        <v>22.79</v>
      </c>
    </row>
    <row r="213" spans="1:6" ht="15">
      <c r="A213" s="426" t="s">
        <v>6477</v>
      </c>
      <c r="B213" s="417" t="s">
        <v>6478</v>
      </c>
      <c r="C213" s="417" t="s">
        <v>121</v>
      </c>
      <c r="D213" s="437"/>
      <c r="F213" s="431">
        <v>29.68</v>
      </c>
    </row>
    <row r="214" spans="1:6" ht="15">
      <c r="A214" s="426" t="s">
        <v>6479</v>
      </c>
      <c r="B214" s="417" t="s">
        <v>6480</v>
      </c>
      <c r="C214" s="417" t="s">
        <v>121</v>
      </c>
      <c r="D214" s="437"/>
      <c r="F214" s="431">
        <v>23.11</v>
      </c>
    </row>
    <row r="215" spans="1:6" ht="15">
      <c r="A215" s="426" t="s">
        <v>6481</v>
      </c>
      <c r="B215" s="417" t="s">
        <v>6482</v>
      </c>
      <c r="C215" s="417" t="s">
        <v>121</v>
      </c>
      <c r="D215" s="437"/>
      <c r="F215" s="431">
        <v>30.12</v>
      </c>
    </row>
    <row r="216" spans="1:6" ht="15">
      <c r="A216" s="426" t="s">
        <v>6483</v>
      </c>
      <c r="B216" s="417" t="s">
        <v>6484</v>
      </c>
      <c r="C216" s="417" t="s">
        <v>121</v>
      </c>
      <c r="D216" s="437"/>
      <c r="F216" s="431">
        <v>9.3800000000000008</v>
      </c>
    </row>
    <row r="217" spans="1:6" ht="15">
      <c r="A217" s="426" t="s">
        <v>6485</v>
      </c>
      <c r="B217" s="417" t="s">
        <v>6486</v>
      </c>
      <c r="C217" s="417" t="s">
        <v>121</v>
      </c>
      <c r="D217" s="437"/>
      <c r="F217" s="431">
        <v>9.52</v>
      </c>
    </row>
    <row r="218" spans="1:6" ht="15">
      <c r="A218" s="426" t="s">
        <v>6487</v>
      </c>
      <c r="B218" s="417" t="s">
        <v>6488</v>
      </c>
      <c r="D218" s="437"/>
      <c r="F218" s="431"/>
    </row>
    <row r="219" spans="1:6">
      <c r="A219" s="426"/>
      <c r="B219" s="417" t="s">
        <v>6489</v>
      </c>
      <c r="D219" s="438"/>
      <c r="F219" s="430"/>
    </row>
    <row r="220" spans="1:6" ht="15">
      <c r="A220" s="426" t="s">
        <v>6490</v>
      </c>
      <c r="B220" s="417" t="s">
        <v>6491</v>
      </c>
      <c r="C220" s="417" t="s">
        <v>139</v>
      </c>
      <c r="D220" s="438"/>
      <c r="F220" s="431">
        <v>267.42</v>
      </c>
    </row>
    <row r="221" spans="1:6">
      <c r="A221" s="426"/>
      <c r="B221" s="417" t="s">
        <v>6492</v>
      </c>
      <c r="F221" s="430"/>
    </row>
    <row r="222" spans="1:6" ht="15">
      <c r="A222" s="426" t="s">
        <v>6493</v>
      </c>
      <c r="C222" s="417" t="s">
        <v>121</v>
      </c>
      <c r="D222" s="437"/>
      <c r="F222" s="431">
        <v>148.41</v>
      </c>
    </row>
    <row r="223" spans="1:6">
      <c r="A223" s="426"/>
      <c r="B223" s="417" t="s">
        <v>6494</v>
      </c>
      <c r="D223" s="437"/>
      <c r="F223" s="430"/>
    </row>
    <row r="224" spans="1:6">
      <c r="A224" s="426"/>
      <c r="B224" s="417" t="s">
        <v>6495</v>
      </c>
      <c r="D224" s="437"/>
      <c r="F224" s="430"/>
    </row>
    <row r="225" spans="1:6" ht="15">
      <c r="A225" s="426" t="s">
        <v>6496</v>
      </c>
      <c r="C225" s="417" t="s">
        <v>121</v>
      </c>
      <c r="D225" s="437"/>
      <c r="F225" s="431">
        <v>97.36</v>
      </c>
    </row>
    <row r="226" spans="1:6" ht="15">
      <c r="A226" s="426"/>
      <c r="B226" s="417" t="s">
        <v>6214</v>
      </c>
      <c r="D226" s="437"/>
      <c r="F226" s="431"/>
    </row>
    <row r="227" spans="1:6" ht="15">
      <c r="A227" s="426" t="s">
        <v>6497</v>
      </c>
      <c r="B227" s="417" t="s">
        <v>6498</v>
      </c>
      <c r="C227" s="417" t="s">
        <v>108</v>
      </c>
      <c r="D227" s="437"/>
      <c r="F227" s="431">
        <v>28.33</v>
      </c>
    </row>
    <row r="228" spans="1:6">
      <c r="A228" s="426"/>
      <c r="B228" s="417" t="s">
        <v>6499</v>
      </c>
      <c r="D228" s="437"/>
      <c r="F228" s="430"/>
    </row>
    <row r="229" spans="1:6" ht="15">
      <c r="A229" s="426" t="s">
        <v>6500</v>
      </c>
      <c r="C229" s="417" t="s">
        <v>108</v>
      </c>
      <c r="D229" s="437"/>
      <c r="F229" s="431">
        <v>173.75</v>
      </c>
    </row>
    <row r="230" spans="1:6">
      <c r="A230" s="426"/>
      <c r="B230" s="417" t="s">
        <v>6501</v>
      </c>
      <c r="D230" s="437"/>
      <c r="F230" s="430"/>
    </row>
    <row r="231" spans="1:6" ht="15">
      <c r="A231" s="426" t="s">
        <v>6502</v>
      </c>
      <c r="B231" s="417" t="s">
        <v>6503</v>
      </c>
      <c r="C231" s="417" t="s">
        <v>1048</v>
      </c>
      <c r="D231" s="437"/>
      <c r="F231" s="431">
        <v>283.45999999999998</v>
      </c>
    </row>
    <row r="232" spans="1:6" ht="15">
      <c r="A232" s="426" t="s">
        <v>6504</v>
      </c>
      <c r="B232" s="417" t="s">
        <v>6505</v>
      </c>
      <c r="C232" s="417" t="s">
        <v>1048</v>
      </c>
      <c r="D232" s="437"/>
      <c r="F232" s="431">
        <v>323.95999999999998</v>
      </c>
    </row>
    <row r="233" spans="1:6" ht="15">
      <c r="A233" s="426" t="s">
        <v>6506</v>
      </c>
      <c r="B233" s="417" t="s">
        <v>6507</v>
      </c>
      <c r="C233" s="417" t="s">
        <v>139</v>
      </c>
      <c r="D233" s="437"/>
      <c r="F233" s="431">
        <v>454.22</v>
      </c>
    </row>
    <row r="234" spans="1:6" ht="15">
      <c r="A234" s="426"/>
      <c r="B234" s="417" t="s">
        <v>6508</v>
      </c>
      <c r="D234" s="437"/>
      <c r="F234" s="431"/>
    </row>
    <row r="235" spans="1:6" ht="15">
      <c r="A235" s="426" t="s">
        <v>6509</v>
      </c>
      <c r="B235" s="417" t="s">
        <v>6510</v>
      </c>
      <c r="C235" s="417" t="s">
        <v>139</v>
      </c>
      <c r="D235" s="437"/>
      <c r="F235" s="431">
        <v>447.47</v>
      </c>
    </row>
    <row r="236" spans="1:6" ht="15">
      <c r="A236" s="426"/>
      <c r="B236" s="417" t="s">
        <v>6511</v>
      </c>
      <c r="D236" s="437"/>
      <c r="F236" s="431"/>
    </row>
    <row r="237" spans="1:6" ht="15">
      <c r="A237" s="426" t="s">
        <v>6512</v>
      </c>
      <c r="B237" s="417" t="s">
        <v>6513</v>
      </c>
      <c r="D237" s="437"/>
      <c r="F237" s="431"/>
    </row>
    <row r="238" spans="1:6" ht="15">
      <c r="A238" s="426" t="s">
        <v>6514</v>
      </c>
      <c r="B238" s="417" t="s">
        <v>6515</v>
      </c>
      <c r="C238" s="417" t="s">
        <v>1048</v>
      </c>
      <c r="D238" s="437"/>
      <c r="F238" s="431">
        <v>18.68</v>
      </c>
    </row>
    <row r="239" spans="1:6" ht="15">
      <c r="A239" s="426" t="s">
        <v>6516</v>
      </c>
      <c r="B239" s="417" t="s">
        <v>6517</v>
      </c>
      <c r="C239" s="417" t="s">
        <v>1048</v>
      </c>
      <c r="D239" s="437"/>
      <c r="F239" s="431">
        <v>18.68</v>
      </c>
    </row>
    <row r="240" spans="1:6" ht="15">
      <c r="A240" s="426" t="s">
        <v>6518</v>
      </c>
      <c r="B240" s="417" t="s">
        <v>6519</v>
      </c>
      <c r="C240" s="417" t="s">
        <v>121</v>
      </c>
      <c r="D240" s="437"/>
      <c r="F240" s="431">
        <v>3.95</v>
      </c>
    </row>
    <row r="241" spans="1:6">
      <c r="A241" s="426"/>
      <c r="D241" s="437"/>
      <c r="F241" s="430"/>
    </row>
    <row r="242" spans="1:6" ht="15">
      <c r="A242" s="426" t="s">
        <v>572</v>
      </c>
      <c r="B242" s="417" t="s">
        <v>6520</v>
      </c>
      <c r="C242" s="417" t="s">
        <v>121</v>
      </c>
      <c r="D242" s="437"/>
      <c r="F242" s="431">
        <v>6.19</v>
      </c>
    </row>
    <row r="243" spans="1:6">
      <c r="A243" s="426"/>
      <c r="B243" s="417" t="s">
        <v>6521</v>
      </c>
      <c r="D243" s="437"/>
      <c r="F243" s="430"/>
    </row>
    <row r="244" spans="1:6">
      <c r="A244" s="426"/>
      <c r="D244" s="437"/>
      <c r="F244" s="430"/>
    </row>
    <row r="245" spans="1:6" ht="15">
      <c r="A245" s="426" t="s">
        <v>497</v>
      </c>
      <c r="B245" s="417" t="s">
        <v>6522</v>
      </c>
      <c r="C245" s="417" t="s">
        <v>121</v>
      </c>
      <c r="D245" s="437"/>
      <c r="F245" s="431">
        <v>6.19</v>
      </c>
    </row>
    <row r="246" spans="1:6" ht="15">
      <c r="A246" s="426"/>
      <c r="B246" s="417" t="s">
        <v>6523</v>
      </c>
      <c r="D246" s="437"/>
      <c r="F246" s="431"/>
    </row>
    <row r="247" spans="1:6">
      <c r="A247" s="426"/>
      <c r="B247" s="417" t="s">
        <v>6524</v>
      </c>
      <c r="D247" s="437"/>
      <c r="F247" s="430"/>
    </row>
    <row r="248" spans="1:6" ht="15">
      <c r="A248" s="426" t="s">
        <v>6525</v>
      </c>
      <c r="B248" s="417" t="s">
        <v>6526</v>
      </c>
      <c r="C248" s="417" t="s">
        <v>121</v>
      </c>
      <c r="D248" s="437"/>
      <c r="F248" s="431">
        <v>13.03</v>
      </c>
    </row>
    <row r="249" spans="1:6" ht="15">
      <c r="A249" s="426"/>
      <c r="D249" s="437"/>
      <c r="F249" s="431"/>
    </row>
    <row r="250" spans="1:6" ht="15">
      <c r="A250" s="426" t="s">
        <v>6527</v>
      </c>
      <c r="B250" s="417" t="s">
        <v>6528</v>
      </c>
      <c r="C250" s="417" t="s">
        <v>108</v>
      </c>
      <c r="D250" s="437"/>
      <c r="F250" s="431">
        <v>3.87</v>
      </c>
    </row>
    <row r="251" spans="1:6" ht="15">
      <c r="A251" s="426"/>
      <c r="B251" s="417" t="s">
        <v>6529</v>
      </c>
      <c r="D251" s="437"/>
      <c r="F251" s="431"/>
    </row>
    <row r="252" spans="1:6">
      <c r="A252" s="426"/>
      <c r="D252" s="437"/>
      <c r="F252" s="430"/>
    </row>
    <row r="253" spans="1:6" ht="15">
      <c r="A253" s="426" t="s">
        <v>500</v>
      </c>
      <c r="B253" s="417" t="s">
        <v>6528</v>
      </c>
      <c r="C253" s="417" t="s">
        <v>108</v>
      </c>
      <c r="D253" s="437"/>
      <c r="F253" s="431">
        <v>13.3</v>
      </c>
    </row>
    <row r="254" spans="1:6" ht="15">
      <c r="A254" s="426"/>
      <c r="B254" s="417" t="s">
        <v>6530</v>
      </c>
      <c r="D254" s="437"/>
      <c r="F254" s="431"/>
    </row>
    <row r="255" spans="1:6" ht="15">
      <c r="A255" s="426" t="s">
        <v>785</v>
      </c>
      <c r="B255" s="417" t="s">
        <v>6531</v>
      </c>
      <c r="C255" s="417" t="s">
        <v>139</v>
      </c>
      <c r="D255" s="437"/>
      <c r="F255" s="431">
        <v>20.64</v>
      </c>
    </row>
    <row r="256" spans="1:6" ht="15">
      <c r="A256" s="426" t="s">
        <v>6532</v>
      </c>
      <c r="B256" s="417" t="s">
        <v>6533</v>
      </c>
      <c r="F256" s="431">
        <v>31.42</v>
      </c>
    </row>
    <row r="257" spans="1:6">
      <c r="B257" s="417" t="s">
        <v>6534</v>
      </c>
      <c r="C257" s="417" t="s">
        <v>139</v>
      </c>
      <c r="D257" s="437"/>
    </row>
    <row r="258" spans="1:6" ht="15">
      <c r="A258" s="426"/>
      <c r="B258" s="417" t="s">
        <v>6535</v>
      </c>
      <c r="D258" s="437"/>
      <c r="F258" s="431"/>
    </row>
    <row r="259" spans="1:6" ht="15">
      <c r="A259" s="426" t="s">
        <v>6536</v>
      </c>
      <c r="B259" s="417" t="s">
        <v>6537</v>
      </c>
      <c r="C259" s="417" t="s">
        <v>108</v>
      </c>
      <c r="D259" s="437"/>
      <c r="F259" s="431">
        <v>685.05</v>
      </c>
    </row>
    <row r="260" spans="1:6">
      <c r="A260" s="426"/>
      <c r="D260" s="437"/>
      <c r="F260" s="430"/>
    </row>
    <row r="261" spans="1:6" ht="15">
      <c r="A261" s="426" t="s">
        <v>782</v>
      </c>
      <c r="B261" s="417" t="s">
        <v>6538</v>
      </c>
      <c r="C261" s="417" t="s">
        <v>139</v>
      </c>
      <c r="D261" s="437"/>
      <c r="F261" s="431">
        <v>26.53</v>
      </c>
    </row>
    <row r="262" spans="1:6">
      <c r="A262" s="426"/>
      <c r="B262" s="417" t="s">
        <v>6539</v>
      </c>
      <c r="D262" s="437"/>
      <c r="F262" s="430"/>
    </row>
    <row r="263" spans="1:6" ht="15">
      <c r="A263" s="426" t="s">
        <v>780</v>
      </c>
      <c r="B263" s="417" t="s">
        <v>6540</v>
      </c>
      <c r="C263" s="417" t="s">
        <v>139</v>
      </c>
      <c r="D263" s="437"/>
      <c r="F263" s="431">
        <v>946.94</v>
      </c>
    </row>
    <row r="264" spans="1:6" ht="15">
      <c r="A264" s="426" t="s">
        <v>6541</v>
      </c>
      <c r="B264" s="417" t="s">
        <v>6542</v>
      </c>
      <c r="C264" s="417" t="s">
        <v>139</v>
      </c>
      <c r="D264" s="437"/>
      <c r="F264" s="431">
        <v>1548.1</v>
      </c>
    </row>
    <row r="265" spans="1:6" ht="15">
      <c r="A265" s="426" t="s">
        <v>6543</v>
      </c>
      <c r="B265" s="417" t="s">
        <v>6544</v>
      </c>
      <c r="C265" s="417" t="s">
        <v>139</v>
      </c>
      <c r="D265" s="437"/>
      <c r="F265" s="431">
        <v>2465.2600000000002</v>
      </c>
    </row>
    <row r="266" spans="1:6" ht="15">
      <c r="A266" s="426"/>
      <c r="B266" s="417" t="s">
        <v>6545</v>
      </c>
      <c r="D266" s="437"/>
      <c r="F266" s="431"/>
    </row>
    <row r="267" spans="1:6">
      <c r="A267" s="426"/>
      <c r="B267" s="417" t="s">
        <v>6546</v>
      </c>
      <c r="D267" s="437"/>
      <c r="F267" s="430"/>
    </row>
    <row r="268" spans="1:6" ht="15">
      <c r="A268" s="426" t="s">
        <v>507</v>
      </c>
      <c r="B268" s="417" t="s">
        <v>6547</v>
      </c>
      <c r="C268" s="417" t="s">
        <v>139</v>
      </c>
      <c r="D268" s="437"/>
      <c r="F268" s="431">
        <v>98.99</v>
      </c>
    </row>
    <row r="269" spans="1:6" ht="15">
      <c r="A269" s="426" t="s">
        <v>513</v>
      </c>
      <c r="B269" s="417" t="s">
        <v>6548</v>
      </c>
      <c r="C269" s="417" t="s">
        <v>139</v>
      </c>
      <c r="D269" s="437"/>
      <c r="F269" s="431">
        <v>825.69</v>
      </c>
    </row>
    <row r="270" spans="1:6" ht="15">
      <c r="A270" s="426" t="s">
        <v>510</v>
      </c>
      <c r="B270" s="417" t="s">
        <v>6549</v>
      </c>
      <c r="C270" s="417" t="s">
        <v>139</v>
      </c>
      <c r="D270" s="437"/>
      <c r="F270" s="431">
        <v>50.38</v>
      </c>
    </row>
    <row r="271" spans="1:6" ht="15">
      <c r="A271" s="426" t="s">
        <v>6550</v>
      </c>
      <c r="B271" s="417" t="s">
        <v>6551</v>
      </c>
      <c r="C271" s="417" t="s">
        <v>139</v>
      </c>
      <c r="D271" s="437"/>
      <c r="F271" s="431">
        <v>13.02</v>
      </c>
    </row>
    <row r="272" spans="1:6" ht="15">
      <c r="A272" s="426" t="s">
        <v>6552</v>
      </c>
      <c r="B272" s="417" t="s">
        <v>6553</v>
      </c>
      <c r="C272" s="417" t="s">
        <v>108</v>
      </c>
      <c r="D272" s="437"/>
      <c r="F272" s="431">
        <v>24.79</v>
      </c>
    </row>
    <row r="273" spans="1:6" ht="15">
      <c r="A273" s="426" t="s">
        <v>6554</v>
      </c>
      <c r="B273" s="417" t="s">
        <v>6555</v>
      </c>
      <c r="C273" s="417" t="s">
        <v>139</v>
      </c>
      <c r="D273" s="437"/>
      <c r="F273" s="431">
        <v>43.3</v>
      </c>
    </row>
    <row r="274" spans="1:6" ht="15">
      <c r="A274" s="426" t="s">
        <v>490</v>
      </c>
      <c r="B274" s="417" t="s">
        <v>6556</v>
      </c>
      <c r="C274" s="417" t="s">
        <v>139</v>
      </c>
      <c r="D274" s="437"/>
      <c r="F274" s="431">
        <v>51.05</v>
      </c>
    </row>
    <row r="275" spans="1:6" ht="15">
      <c r="A275" s="426" t="s">
        <v>6557</v>
      </c>
      <c r="B275" s="417" t="s">
        <v>6558</v>
      </c>
      <c r="C275" s="417" t="s">
        <v>139</v>
      </c>
      <c r="D275" s="437"/>
      <c r="F275" s="431">
        <v>87.63</v>
      </c>
    </row>
    <row r="276" spans="1:6" ht="15">
      <c r="A276" s="426" t="s">
        <v>6559</v>
      </c>
      <c r="B276" s="417" t="s">
        <v>6560</v>
      </c>
      <c r="C276" s="417" t="s">
        <v>139</v>
      </c>
      <c r="D276" s="437"/>
      <c r="F276" s="431">
        <v>47.92</v>
      </c>
    </row>
    <row r="277" spans="1:6">
      <c r="A277" s="426" t="s">
        <v>6561</v>
      </c>
      <c r="B277" s="417" t="s">
        <v>6562</v>
      </c>
      <c r="D277" s="437"/>
      <c r="F277" s="430"/>
    </row>
    <row r="278" spans="1:6">
      <c r="A278" s="426"/>
      <c r="B278" s="417" t="s">
        <v>6563</v>
      </c>
      <c r="D278" s="437"/>
      <c r="F278" s="430"/>
    </row>
    <row r="279" spans="1:6" ht="15">
      <c r="A279" s="426" t="s">
        <v>6564</v>
      </c>
      <c r="C279" s="417" t="s">
        <v>121</v>
      </c>
      <c r="D279" s="437"/>
      <c r="F279" s="431">
        <v>29.95</v>
      </c>
    </row>
    <row r="280" spans="1:6" ht="15">
      <c r="A280" s="426"/>
      <c r="B280" s="417" t="s">
        <v>6565</v>
      </c>
      <c r="D280" s="437"/>
      <c r="F280" s="431"/>
    </row>
    <row r="281" spans="1:6">
      <c r="A281" s="426"/>
      <c r="B281" s="417" t="s">
        <v>6566</v>
      </c>
      <c r="D281" s="437"/>
      <c r="F281" s="430"/>
    </row>
    <row r="282" spans="1:6" ht="15">
      <c r="A282" s="426" t="s">
        <v>6567</v>
      </c>
      <c r="B282" s="417" t="s">
        <v>6568</v>
      </c>
      <c r="C282" s="417" t="s">
        <v>121</v>
      </c>
      <c r="D282" s="437"/>
      <c r="F282" s="431">
        <v>38.049999999999997</v>
      </c>
    </row>
    <row r="283" spans="1:6" ht="15">
      <c r="A283" s="426"/>
      <c r="B283" s="417" t="s">
        <v>6569</v>
      </c>
      <c r="D283" s="437"/>
      <c r="F283" s="431"/>
    </row>
    <row r="284" spans="1:6">
      <c r="A284" s="426"/>
      <c r="B284" s="417" t="s">
        <v>6566</v>
      </c>
      <c r="D284" s="437"/>
      <c r="F284" s="430"/>
    </row>
    <row r="285" spans="1:6" ht="15">
      <c r="A285" s="426" t="s">
        <v>6570</v>
      </c>
      <c r="B285" s="417" t="s">
        <v>6571</v>
      </c>
      <c r="C285" s="417" t="s">
        <v>121</v>
      </c>
      <c r="D285" s="437"/>
      <c r="F285" s="431">
        <v>162.07</v>
      </c>
    </row>
    <row r="286" spans="1:6" ht="15">
      <c r="A286" s="426"/>
      <c r="B286" s="417" t="s">
        <v>6572</v>
      </c>
      <c r="D286" s="437"/>
      <c r="F286" s="431"/>
    </row>
    <row r="287" spans="1:6" ht="15">
      <c r="A287" s="426" t="s">
        <v>6573</v>
      </c>
      <c r="B287" s="417" t="s">
        <v>6574</v>
      </c>
      <c r="D287" s="437"/>
      <c r="F287" s="431"/>
    </row>
    <row r="288" spans="1:6">
      <c r="A288" s="426"/>
      <c r="B288" s="417" t="s">
        <v>6575</v>
      </c>
      <c r="D288" s="437"/>
      <c r="F288" s="430"/>
    </row>
    <row r="289" spans="1:6" ht="15">
      <c r="A289" s="426" t="s">
        <v>6576</v>
      </c>
      <c r="B289" s="417" t="s">
        <v>6577</v>
      </c>
      <c r="C289" s="417" t="s">
        <v>121</v>
      </c>
      <c r="D289" s="437"/>
      <c r="F289" s="431">
        <v>9.43</v>
      </c>
    </row>
    <row r="290" spans="1:6">
      <c r="A290" s="426"/>
      <c r="B290" s="417" t="s">
        <v>6578</v>
      </c>
      <c r="D290" s="437"/>
      <c r="F290" s="430"/>
    </row>
    <row r="291" spans="1:6" ht="15">
      <c r="A291" s="426" t="s">
        <v>6579</v>
      </c>
      <c r="C291" s="417" t="s">
        <v>121</v>
      </c>
      <c r="D291" s="437"/>
      <c r="F291" s="431">
        <v>10.66</v>
      </c>
    </row>
    <row r="292" spans="1:6">
      <c r="A292" s="426"/>
      <c r="B292" s="417" t="s">
        <v>6577</v>
      </c>
      <c r="D292" s="437"/>
      <c r="F292" s="430"/>
    </row>
    <row r="293" spans="1:6">
      <c r="A293" s="426"/>
      <c r="B293" s="417" t="s">
        <v>6580</v>
      </c>
      <c r="D293" s="437"/>
      <c r="F293" s="430"/>
    </row>
    <row r="294" spans="1:6" ht="15">
      <c r="A294" s="426" t="s">
        <v>6581</v>
      </c>
      <c r="C294" s="417" t="s">
        <v>121</v>
      </c>
      <c r="D294" s="437"/>
      <c r="F294" s="431">
        <v>12.51</v>
      </c>
    </row>
    <row r="295" spans="1:6">
      <c r="A295" s="426"/>
      <c r="B295" s="417" t="s">
        <v>6577</v>
      </c>
      <c r="D295" s="437"/>
      <c r="F295" s="430"/>
    </row>
    <row r="296" spans="1:6">
      <c r="A296" s="426"/>
      <c r="B296" s="417" t="s">
        <v>6582</v>
      </c>
      <c r="D296" s="437"/>
      <c r="F296" s="430"/>
    </row>
    <row r="297" spans="1:6" ht="15">
      <c r="A297" s="426" t="s">
        <v>6583</v>
      </c>
      <c r="C297" s="417" t="s">
        <v>121</v>
      </c>
      <c r="D297" s="437"/>
      <c r="F297" s="431">
        <v>9.6199999999999992</v>
      </c>
    </row>
    <row r="298" spans="1:6" ht="15">
      <c r="A298" s="426"/>
      <c r="B298" s="417" t="s">
        <v>6577</v>
      </c>
      <c r="D298" s="437"/>
      <c r="F298" s="431"/>
    </row>
    <row r="299" spans="1:6">
      <c r="A299" s="426"/>
      <c r="B299" s="417" t="s">
        <v>6584</v>
      </c>
      <c r="D299" s="437"/>
      <c r="F299" s="430"/>
    </row>
    <row r="300" spans="1:6" ht="15">
      <c r="A300" s="426" t="s">
        <v>6585</v>
      </c>
      <c r="B300" s="417" t="s">
        <v>6577</v>
      </c>
      <c r="C300" s="417" t="s">
        <v>121</v>
      </c>
      <c r="D300" s="437"/>
      <c r="F300" s="431">
        <v>11.38</v>
      </c>
    </row>
    <row r="301" spans="1:6">
      <c r="A301" s="426"/>
      <c r="B301" s="417" t="s">
        <v>6586</v>
      </c>
      <c r="D301" s="437"/>
      <c r="F301" s="430"/>
    </row>
    <row r="302" spans="1:6" ht="15">
      <c r="A302" s="426" t="s">
        <v>6587</v>
      </c>
      <c r="C302" s="417" t="s">
        <v>121</v>
      </c>
      <c r="D302" s="437"/>
      <c r="F302" s="431">
        <v>12.72</v>
      </c>
    </row>
    <row r="303" spans="1:6">
      <c r="A303" s="426"/>
      <c r="B303" s="417" t="s">
        <v>6577</v>
      </c>
      <c r="D303" s="437"/>
      <c r="F303" s="430"/>
    </row>
    <row r="304" spans="1:6">
      <c r="A304" s="426"/>
      <c r="B304" s="417" t="s">
        <v>6578</v>
      </c>
      <c r="D304" s="437"/>
      <c r="F304" s="430"/>
    </row>
    <row r="305" spans="1:6" ht="15">
      <c r="A305" s="426" t="s">
        <v>6588</v>
      </c>
      <c r="B305" s="417" t="s">
        <v>6589</v>
      </c>
      <c r="C305" s="417" t="s">
        <v>121</v>
      </c>
      <c r="D305" s="437"/>
      <c r="F305" s="431">
        <v>10.94</v>
      </c>
    </row>
    <row r="306" spans="1:6" ht="15">
      <c r="A306" s="426"/>
      <c r="B306" s="417" t="s">
        <v>6584</v>
      </c>
      <c r="D306" s="437"/>
      <c r="F306" s="431"/>
    </row>
    <row r="307" spans="1:6" ht="15">
      <c r="A307" s="426" t="s">
        <v>6590</v>
      </c>
      <c r="C307" s="417" t="s">
        <v>121</v>
      </c>
      <c r="D307" s="437"/>
      <c r="F307" s="431">
        <v>12.27</v>
      </c>
    </row>
    <row r="308" spans="1:6" ht="15">
      <c r="A308" s="426"/>
      <c r="B308" s="417" t="s">
        <v>6589</v>
      </c>
      <c r="D308" s="437"/>
      <c r="F308" s="431"/>
    </row>
    <row r="309" spans="1:6">
      <c r="A309" s="426"/>
      <c r="B309" s="417" t="s">
        <v>6591</v>
      </c>
      <c r="D309" s="437"/>
      <c r="F309" s="430"/>
    </row>
    <row r="310" spans="1:6" ht="15">
      <c r="A310" s="426" t="s">
        <v>6592</v>
      </c>
      <c r="C310" s="417" t="s">
        <v>121</v>
      </c>
      <c r="D310" s="437"/>
      <c r="F310" s="431">
        <v>17.579999999999998</v>
      </c>
    </row>
    <row r="311" spans="1:6">
      <c r="A311" s="426"/>
      <c r="B311" s="417" t="s">
        <v>6593</v>
      </c>
      <c r="D311" s="437"/>
      <c r="F311" s="430"/>
    </row>
    <row r="312" spans="1:6">
      <c r="A312" s="426"/>
      <c r="B312" s="417" t="s">
        <v>6591</v>
      </c>
      <c r="D312" s="437"/>
      <c r="F312" s="430"/>
    </row>
    <row r="313" spans="1:6" ht="15">
      <c r="A313" s="426" t="s">
        <v>6594</v>
      </c>
      <c r="C313" s="417" t="s">
        <v>121</v>
      </c>
      <c r="D313" s="437"/>
      <c r="F313" s="431">
        <v>27.84</v>
      </c>
    </row>
    <row r="314" spans="1:6" ht="15">
      <c r="A314" s="426"/>
      <c r="B314" s="417" t="s">
        <v>6595</v>
      </c>
      <c r="D314" s="437"/>
      <c r="F314" s="431"/>
    </row>
    <row r="315" spans="1:6">
      <c r="A315" s="426"/>
      <c r="B315" s="417" t="s">
        <v>6596</v>
      </c>
      <c r="D315" s="437"/>
      <c r="F315" s="430"/>
    </row>
    <row r="316" spans="1:6" ht="15">
      <c r="A316" s="426" t="s">
        <v>6597</v>
      </c>
      <c r="C316" s="417" t="s">
        <v>121</v>
      </c>
      <c r="D316" s="437"/>
      <c r="F316" s="431">
        <v>11.98</v>
      </c>
    </row>
    <row r="317" spans="1:6">
      <c r="A317" s="426"/>
      <c r="B317" s="417" t="s">
        <v>6598</v>
      </c>
      <c r="D317" s="437"/>
      <c r="F317" s="430"/>
    </row>
    <row r="318" spans="1:6" ht="15">
      <c r="A318" s="426" t="s">
        <v>683</v>
      </c>
      <c r="B318" s="417" t="s">
        <v>6599</v>
      </c>
      <c r="C318" s="417" t="s">
        <v>128</v>
      </c>
      <c r="D318" s="437"/>
      <c r="F318" s="431">
        <v>1630.43</v>
      </c>
    </row>
    <row r="319" spans="1:6" ht="15">
      <c r="A319" s="426" t="s">
        <v>6600</v>
      </c>
      <c r="B319" s="417" t="s">
        <v>6601</v>
      </c>
      <c r="C319" s="417" t="s">
        <v>128</v>
      </c>
      <c r="D319" s="437"/>
      <c r="F319" s="431">
        <v>1630.43</v>
      </c>
    </row>
    <row r="320" spans="1:6">
      <c r="A320" s="426" t="s">
        <v>6602</v>
      </c>
      <c r="B320" s="417" t="s">
        <v>6603</v>
      </c>
      <c r="D320" s="437"/>
      <c r="F320" s="430"/>
    </row>
    <row r="321" spans="1:6" ht="15">
      <c r="A321" s="426" t="s">
        <v>6604</v>
      </c>
      <c r="B321" s="417" t="s">
        <v>6605</v>
      </c>
      <c r="C321" s="417" t="s">
        <v>121</v>
      </c>
      <c r="D321" s="437"/>
      <c r="F321" s="431">
        <v>18.190000000000001</v>
      </c>
    </row>
    <row r="322" spans="1:6" ht="15">
      <c r="A322" s="426"/>
      <c r="B322" s="417" t="s">
        <v>6606</v>
      </c>
      <c r="D322" s="437"/>
      <c r="F322" s="431"/>
    </row>
    <row r="323" spans="1:6" ht="15">
      <c r="A323" s="426" t="s">
        <v>6607</v>
      </c>
      <c r="C323" s="417" t="s">
        <v>121</v>
      </c>
      <c r="D323" s="437"/>
      <c r="F323" s="431">
        <v>23.92</v>
      </c>
    </row>
    <row r="324" spans="1:6">
      <c r="A324" s="426"/>
      <c r="B324" s="417" t="s">
        <v>6608</v>
      </c>
      <c r="D324" s="437"/>
      <c r="F324" s="430"/>
    </row>
    <row r="325" spans="1:6" ht="15">
      <c r="A325" s="426"/>
      <c r="B325" s="417" t="s">
        <v>6609</v>
      </c>
      <c r="D325" s="437"/>
      <c r="F325" s="431"/>
    </row>
    <row r="326" spans="1:6" ht="15">
      <c r="A326" s="426" t="s">
        <v>6610</v>
      </c>
      <c r="C326" s="417" t="s">
        <v>121</v>
      </c>
      <c r="D326" s="437"/>
      <c r="F326" s="431">
        <v>33.729999999999997</v>
      </c>
    </row>
    <row r="327" spans="1:6" ht="15">
      <c r="A327" s="426"/>
      <c r="B327" s="417" t="s">
        <v>6611</v>
      </c>
      <c r="D327" s="437"/>
      <c r="F327" s="431"/>
    </row>
    <row r="328" spans="1:6">
      <c r="A328" s="426"/>
      <c r="B328" s="417" t="s">
        <v>6612</v>
      </c>
      <c r="D328" s="437"/>
      <c r="F328" s="430"/>
    </row>
    <row r="329" spans="1:6" ht="15">
      <c r="A329" s="426" t="s">
        <v>6613</v>
      </c>
      <c r="B329" s="417" t="s">
        <v>6614</v>
      </c>
      <c r="C329" s="417" t="s">
        <v>121</v>
      </c>
      <c r="D329" s="437"/>
      <c r="F329" s="431">
        <v>74.42</v>
      </c>
    </row>
    <row r="330" spans="1:6" ht="15">
      <c r="A330" s="426"/>
      <c r="B330" s="417" t="s">
        <v>6615</v>
      </c>
      <c r="D330" s="437"/>
      <c r="F330" s="431"/>
    </row>
    <row r="331" spans="1:6" ht="15">
      <c r="A331" s="426" t="s">
        <v>6616</v>
      </c>
      <c r="C331" s="417" t="s">
        <v>121</v>
      </c>
      <c r="D331" s="437"/>
      <c r="F331" s="431">
        <v>69.17</v>
      </c>
    </row>
    <row r="332" spans="1:6">
      <c r="A332" s="426"/>
      <c r="B332" s="417" t="s">
        <v>6617</v>
      </c>
      <c r="D332" s="437"/>
      <c r="F332" s="430"/>
    </row>
    <row r="333" spans="1:6" ht="15">
      <c r="A333" s="426"/>
      <c r="B333" s="417" t="s">
        <v>6618</v>
      </c>
      <c r="D333" s="437"/>
      <c r="F333" s="431"/>
    </row>
    <row r="334" spans="1:6" ht="15">
      <c r="A334" s="426" t="s">
        <v>6619</v>
      </c>
      <c r="B334" s="417" t="s">
        <v>6620</v>
      </c>
      <c r="C334" s="417" t="s">
        <v>121</v>
      </c>
      <c r="D334" s="437"/>
      <c r="F334" s="431">
        <v>28.63</v>
      </c>
    </row>
    <row r="335" spans="1:6" ht="15">
      <c r="A335" s="426"/>
      <c r="B335" s="417" t="s">
        <v>6621</v>
      </c>
      <c r="D335" s="437"/>
      <c r="F335" s="431"/>
    </row>
    <row r="336" spans="1:6" ht="15">
      <c r="A336" s="426" t="s">
        <v>6622</v>
      </c>
      <c r="B336" s="417" t="s">
        <v>6623</v>
      </c>
      <c r="C336" s="417" t="s">
        <v>121</v>
      </c>
      <c r="D336" s="437"/>
      <c r="F336" s="431">
        <v>8.61</v>
      </c>
    </row>
    <row r="337" spans="1:6" ht="15">
      <c r="A337" s="426"/>
      <c r="B337" s="417" t="s">
        <v>6624</v>
      </c>
      <c r="D337" s="437"/>
      <c r="F337" s="431"/>
    </row>
    <row r="338" spans="1:6" ht="15">
      <c r="A338" s="426" t="s">
        <v>6625</v>
      </c>
      <c r="C338" s="417" t="s">
        <v>112</v>
      </c>
      <c r="D338" s="437"/>
      <c r="F338" s="431">
        <v>108.2</v>
      </c>
    </row>
    <row r="339" spans="1:6" ht="15">
      <c r="A339" s="426"/>
      <c r="B339" s="417" t="s">
        <v>6626</v>
      </c>
      <c r="D339" s="437"/>
      <c r="F339" s="431"/>
    </row>
    <row r="340" spans="1:6" ht="15">
      <c r="A340" s="426" t="s">
        <v>6627</v>
      </c>
      <c r="B340" s="417" t="s">
        <v>6628</v>
      </c>
      <c r="C340" s="417" t="s">
        <v>112</v>
      </c>
      <c r="F340" s="431">
        <v>63.09</v>
      </c>
    </row>
    <row r="341" spans="1:6">
      <c r="A341" s="426"/>
      <c r="B341" s="417" t="s">
        <v>6629</v>
      </c>
      <c r="F341" s="430"/>
    </row>
    <row r="342" spans="1:6" ht="15">
      <c r="A342" s="426" t="s">
        <v>6630</v>
      </c>
      <c r="C342" s="417" t="s">
        <v>112</v>
      </c>
      <c r="F342" s="431">
        <v>21.79</v>
      </c>
    </row>
    <row r="343" spans="1:6">
      <c r="A343" s="426"/>
      <c r="B343" s="417" t="s">
        <v>6614</v>
      </c>
      <c r="F343" s="430"/>
    </row>
    <row r="344" spans="1:6">
      <c r="A344" s="426"/>
      <c r="B344" s="417" t="s">
        <v>6631</v>
      </c>
      <c r="F344" s="430"/>
    </row>
    <row r="345" spans="1:6" ht="15">
      <c r="A345" s="426" t="s">
        <v>6632</v>
      </c>
      <c r="C345" s="417" t="s">
        <v>112</v>
      </c>
      <c r="F345" s="431">
        <v>20.54</v>
      </c>
    </row>
    <row r="346" spans="1:6" ht="15">
      <c r="A346" s="426"/>
      <c r="B346" s="417" t="s">
        <v>6633</v>
      </c>
      <c r="F346" s="431"/>
    </row>
    <row r="347" spans="1:6" ht="15">
      <c r="A347" s="426" t="s">
        <v>6634</v>
      </c>
      <c r="B347" s="417" t="s">
        <v>6635</v>
      </c>
      <c r="C347" s="417" t="s">
        <v>121</v>
      </c>
      <c r="F347" s="431">
        <v>38.06</v>
      </c>
    </row>
    <row r="348" spans="1:6" ht="15">
      <c r="A348" s="426" t="s">
        <v>6636</v>
      </c>
      <c r="B348" s="417" t="s">
        <v>6637</v>
      </c>
      <c r="C348" s="417" t="s">
        <v>121</v>
      </c>
      <c r="F348" s="431">
        <v>31.06</v>
      </c>
    </row>
    <row r="349" spans="1:6" ht="15">
      <c r="A349" s="426" t="s">
        <v>6638</v>
      </c>
      <c r="B349" s="417" t="s">
        <v>6639</v>
      </c>
      <c r="C349" s="417" t="s">
        <v>121</v>
      </c>
      <c r="F349" s="431">
        <v>21.62</v>
      </c>
    </row>
    <row r="350" spans="1:6" ht="15">
      <c r="A350" s="426" t="s">
        <v>6640</v>
      </c>
      <c r="B350" s="417" t="s">
        <v>6641</v>
      </c>
      <c r="C350" s="417" t="s">
        <v>121</v>
      </c>
      <c r="F350" s="431">
        <v>10.66</v>
      </c>
    </row>
    <row r="351" spans="1:6" ht="15">
      <c r="A351" s="426" t="s">
        <v>6642</v>
      </c>
      <c r="B351" s="417" t="s">
        <v>6643</v>
      </c>
      <c r="C351" s="417" t="s">
        <v>121</v>
      </c>
      <c r="F351" s="431">
        <v>3.94</v>
      </c>
    </row>
    <row r="352" spans="1:6" ht="15">
      <c r="A352" s="426" t="s">
        <v>6644</v>
      </c>
      <c r="B352" s="417" t="s">
        <v>6645</v>
      </c>
      <c r="C352" s="417" t="s">
        <v>121</v>
      </c>
      <c r="F352" s="431">
        <v>15.78</v>
      </c>
    </row>
    <row r="353" spans="1:6" ht="15">
      <c r="A353" s="426" t="s">
        <v>6646</v>
      </c>
      <c r="B353" s="417" t="s">
        <v>6647</v>
      </c>
      <c r="C353" s="417" t="s">
        <v>121</v>
      </c>
      <c r="F353" s="431">
        <v>21.63</v>
      </c>
    </row>
    <row r="354" spans="1:6" ht="15">
      <c r="A354" s="426" t="s">
        <v>6648</v>
      </c>
      <c r="B354" s="417" t="s">
        <v>6649</v>
      </c>
      <c r="C354" s="417" t="s">
        <v>121</v>
      </c>
      <c r="F354" s="431">
        <v>27.49</v>
      </c>
    </row>
    <row r="355" spans="1:6">
      <c r="A355" s="426"/>
      <c r="B355" s="417" t="s">
        <v>6650</v>
      </c>
      <c r="F355" s="430"/>
    </row>
    <row r="356" spans="1:6" ht="15">
      <c r="A356" s="426" t="s">
        <v>6651</v>
      </c>
      <c r="C356" s="417" t="s">
        <v>121</v>
      </c>
      <c r="D356" s="437"/>
      <c r="F356" s="431">
        <v>57.87</v>
      </c>
    </row>
    <row r="357" spans="1:6">
      <c r="A357" s="426"/>
      <c r="B357" s="417" t="s">
        <v>6652</v>
      </c>
      <c r="D357" s="437"/>
      <c r="F357" s="430"/>
    </row>
    <row r="358" spans="1:6" ht="15">
      <c r="A358" s="426" t="s">
        <v>6653</v>
      </c>
      <c r="B358" s="417" t="s">
        <v>6654</v>
      </c>
      <c r="C358" s="417" t="s">
        <v>112</v>
      </c>
      <c r="D358" s="437"/>
      <c r="F358" s="431">
        <v>39.72</v>
      </c>
    </row>
    <row r="359" spans="1:6" ht="15">
      <c r="A359" s="426" t="s">
        <v>6655</v>
      </c>
      <c r="B359" s="417" t="s">
        <v>6656</v>
      </c>
      <c r="C359" s="417" t="s">
        <v>112</v>
      </c>
      <c r="D359" s="437"/>
      <c r="F359" s="431">
        <v>48.54</v>
      </c>
    </row>
    <row r="360" spans="1:6" ht="15">
      <c r="A360" s="426" t="s">
        <v>6657</v>
      </c>
      <c r="B360" s="417" t="s">
        <v>6658</v>
      </c>
      <c r="C360" s="417" t="s">
        <v>112</v>
      </c>
      <c r="D360" s="437"/>
      <c r="F360" s="431">
        <v>57.24</v>
      </c>
    </row>
    <row r="361" spans="1:6" ht="15">
      <c r="A361" s="426" t="s">
        <v>6659</v>
      </c>
      <c r="B361" s="417" t="s">
        <v>6660</v>
      </c>
      <c r="C361" s="417" t="s">
        <v>112</v>
      </c>
      <c r="F361" s="431">
        <v>22.01</v>
      </c>
    </row>
    <row r="362" spans="1:6" ht="15">
      <c r="A362" s="426" t="s">
        <v>6661</v>
      </c>
      <c r="B362" s="417" t="s">
        <v>6662</v>
      </c>
      <c r="C362" s="417" t="s">
        <v>112</v>
      </c>
      <c r="D362" s="437"/>
      <c r="F362" s="431">
        <v>17.53</v>
      </c>
    </row>
    <row r="363" spans="1:6" ht="15">
      <c r="A363" s="426" t="s">
        <v>6663</v>
      </c>
      <c r="B363" s="417" t="s">
        <v>6664</v>
      </c>
      <c r="C363" s="417" t="s">
        <v>112</v>
      </c>
      <c r="D363" s="437"/>
      <c r="F363" s="431">
        <v>21.67</v>
      </c>
    </row>
    <row r="364" spans="1:6" ht="15">
      <c r="A364" s="426" t="s">
        <v>6665</v>
      </c>
      <c r="B364" s="417" t="s">
        <v>6666</v>
      </c>
      <c r="C364" s="417" t="s">
        <v>112</v>
      </c>
      <c r="D364" s="437"/>
      <c r="F364" s="431">
        <v>27.68</v>
      </c>
    </row>
    <row r="365" spans="1:6" ht="15">
      <c r="A365" s="426" t="s">
        <v>6667</v>
      </c>
      <c r="B365" s="417" t="s">
        <v>6668</v>
      </c>
      <c r="C365" s="417" t="s">
        <v>112</v>
      </c>
      <c r="F365" s="431">
        <v>74.69</v>
      </c>
    </row>
    <row r="366" spans="1:6" ht="15">
      <c r="A366" s="426" t="s">
        <v>6669</v>
      </c>
      <c r="B366" s="417" t="s">
        <v>6670</v>
      </c>
      <c r="C366" s="417" t="s">
        <v>112</v>
      </c>
      <c r="D366" s="437"/>
      <c r="F366" s="431">
        <v>63.91</v>
      </c>
    </row>
    <row r="367" spans="1:6">
      <c r="A367" s="426"/>
      <c r="B367" s="417" t="s">
        <v>6671</v>
      </c>
      <c r="D367" s="437"/>
      <c r="F367" s="430"/>
    </row>
    <row r="368" spans="1:6" ht="15">
      <c r="A368" s="426" t="s">
        <v>6672</v>
      </c>
      <c r="C368" s="417" t="s">
        <v>112</v>
      </c>
      <c r="D368" s="437"/>
      <c r="F368" s="431">
        <v>55.21</v>
      </c>
    </row>
    <row r="369" spans="1:6">
      <c r="A369" s="426"/>
      <c r="B369" s="417" t="s">
        <v>6611</v>
      </c>
      <c r="D369" s="437"/>
      <c r="F369" s="430"/>
    </row>
    <row r="370" spans="1:6" ht="15">
      <c r="A370" s="426"/>
      <c r="B370" s="417" t="s">
        <v>6673</v>
      </c>
      <c r="D370" s="437"/>
      <c r="F370" s="431"/>
    </row>
    <row r="371" spans="1:6" ht="15">
      <c r="A371" s="426" t="s">
        <v>325</v>
      </c>
      <c r="C371" s="417" t="s">
        <v>112</v>
      </c>
      <c r="D371" s="437"/>
      <c r="F371" s="431">
        <v>124.53</v>
      </c>
    </row>
    <row r="372" spans="1:6" ht="15">
      <c r="A372" s="426"/>
      <c r="B372" s="417" t="s">
        <v>6674</v>
      </c>
      <c r="D372" s="438"/>
      <c r="F372" s="431"/>
    </row>
    <row r="373" spans="1:6">
      <c r="A373" s="426"/>
      <c r="B373" s="417" t="s">
        <v>6673</v>
      </c>
      <c r="D373" s="438"/>
      <c r="F373" s="430"/>
    </row>
    <row r="374" spans="1:6" ht="15">
      <c r="A374" s="426" t="s">
        <v>6675</v>
      </c>
      <c r="B374" s="417" t="s">
        <v>6676</v>
      </c>
      <c r="C374" s="417" t="s">
        <v>112</v>
      </c>
      <c r="D374" s="438"/>
      <c r="F374" s="431">
        <v>118.24</v>
      </c>
    </row>
    <row r="375" spans="1:6" ht="15">
      <c r="A375" s="426"/>
      <c r="B375" s="417" t="s">
        <v>6677</v>
      </c>
      <c r="D375" s="438"/>
      <c r="F375" s="431"/>
    </row>
    <row r="376" spans="1:6" ht="15">
      <c r="A376" s="426" t="s">
        <v>6678</v>
      </c>
      <c r="B376" s="417" t="s">
        <v>6679</v>
      </c>
      <c r="C376" s="417" t="s">
        <v>112</v>
      </c>
      <c r="D376" s="438"/>
      <c r="F376" s="431">
        <v>31.18</v>
      </c>
    </row>
    <row r="377" spans="1:6" ht="15">
      <c r="A377" s="426"/>
      <c r="B377" s="417" t="s">
        <v>6680</v>
      </c>
      <c r="D377" s="437"/>
      <c r="F377" s="431"/>
    </row>
    <row r="378" spans="1:6" ht="15">
      <c r="A378" s="426"/>
      <c r="B378" s="417" t="s">
        <v>6677</v>
      </c>
      <c r="D378" s="437"/>
      <c r="F378" s="431"/>
    </row>
    <row r="379" spans="1:6" ht="15">
      <c r="A379" s="426" t="s">
        <v>6681</v>
      </c>
      <c r="B379" s="417" t="s">
        <v>6682</v>
      </c>
      <c r="C379" s="417" t="s">
        <v>112</v>
      </c>
      <c r="D379" s="437"/>
      <c r="F379" s="431">
        <v>30.52</v>
      </c>
    </row>
    <row r="380" spans="1:6" ht="15">
      <c r="A380" s="426"/>
      <c r="B380" s="417" t="s">
        <v>6680</v>
      </c>
      <c r="D380" s="437"/>
      <c r="F380" s="431"/>
    </row>
    <row r="381" spans="1:6">
      <c r="A381" s="426"/>
      <c r="B381" s="417" t="s">
        <v>6683</v>
      </c>
      <c r="D381" s="437"/>
      <c r="F381" s="430"/>
    </row>
    <row r="382" spans="1:6" ht="15">
      <c r="A382" s="426" t="s">
        <v>6684</v>
      </c>
      <c r="C382" s="417" t="s">
        <v>121</v>
      </c>
      <c r="D382" s="437"/>
      <c r="F382" s="431">
        <v>16.37</v>
      </c>
    </row>
    <row r="383" spans="1:6" ht="15">
      <c r="A383" s="426"/>
      <c r="B383" s="417" t="s">
        <v>6685</v>
      </c>
      <c r="D383" s="437"/>
      <c r="F383" s="431"/>
    </row>
    <row r="384" spans="1:6">
      <c r="A384" s="439" t="s">
        <v>6686</v>
      </c>
      <c r="B384" s="440" t="s">
        <v>6687</v>
      </c>
      <c r="D384" s="437"/>
      <c r="F384" s="430"/>
    </row>
    <row r="385" spans="1:6" ht="15">
      <c r="A385" s="426" t="s">
        <v>6688</v>
      </c>
      <c r="B385" s="417" t="s">
        <v>6689</v>
      </c>
      <c r="C385" s="417" t="s">
        <v>112</v>
      </c>
      <c r="D385" s="437"/>
      <c r="F385" s="431">
        <v>7.64</v>
      </c>
    </row>
    <row r="386" spans="1:6">
      <c r="A386" s="426"/>
      <c r="D386" s="437"/>
      <c r="F386" s="430"/>
    </row>
    <row r="387" spans="1:6" ht="15">
      <c r="A387" s="426" t="s">
        <v>6690</v>
      </c>
      <c r="B387" s="417" t="s">
        <v>6691</v>
      </c>
      <c r="C387" s="417" t="s">
        <v>128</v>
      </c>
      <c r="D387" s="437"/>
      <c r="F387" s="431">
        <v>70.03</v>
      </c>
    </row>
    <row r="388" spans="1:6" ht="15">
      <c r="A388" s="426"/>
      <c r="B388" s="417" t="s">
        <v>6692</v>
      </c>
      <c r="D388" s="437"/>
      <c r="F388" s="431"/>
    </row>
    <row r="389" spans="1:6">
      <c r="A389" s="426"/>
      <c r="D389" s="437"/>
      <c r="F389" s="430"/>
    </row>
    <row r="390" spans="1:6" ht="15">
      <c r="A390" s="426" t="s">
        <v>6693</v>
      </c>
      <c r="B390" s="417" t="s">
        <v>6694</v>
      </c>
      <c r="C390" s="417" t="s">
        <v>128</v>
      </c>
      <c r="D390" s="437"/>
      <c r="F390" s="431">
        <v>76.400000000000006</v>
      </c>
    </row>
    <row r="391" spans="1:6" ht="15">
      <c r="A391" s="426"/>
      <c r="B391" s="417" t="s">
        <v>6695</v>
      </c>
      <c r="D391" s="437"/>
      <c r="F391" s="431"/>
    </row>
    <row r="392" spans="1:6">
      <c r="A392" s="426"/>
      <c r="B392" s="417" t="s">
        <v>6696</v>
      </c>
      <c r="D392" s="437"/>
      <c r="F392" s="430"/>
    </row>
    <row r="393" spans="1:6" ht="15">
      <c r="A393" s="426" t="s">
        <v>6697</v>
      </c>
      <c r="C393" s="417" t="s">
        <v>112</v>
      </c>
      <c r="D393" s="437"/>
      <c r="F393" s="431">
        <v>28.89</v>
      </c>
    </row>
    <row r="394" spans="1:6">
      <c r="A394" s="426"/>
      <c r="B394" s="417" t="s">
        <v>6698</v>
      </c>
      <c r="D394" s="437"/>
      <c r="F394" s="430"/>
    </row>
    <row r="395" spans="1:6" ht="15">
      <c r="A395" s="426" t="s">
        <v>6699</v>
      </c>
      <c r="B395" s="417" t="s">
        <v>6700</v>
      </c>
      <c r="C395" s="417" t="s">
        <v>121</v>
      </c>
      <c r="D395" s="437"/>
      <c r="F395" s="431">
        <v>5.09</v>
      </c>
    </row>
    <row r="396" spans="1:6" ht="15">
      <c r="A396" s="426" t="s">
        <v>6701</v>
      </c>
      <c r="B396" s="417" t="s">
        <v>6702</v>
      </c>
      <c r="C396" s="417" t="s">
        <v>112</v>
      </c>
      <c r="D396" s="437"/>
      <c r="F396" s="431">
        <v>10.19</v>
      </c>
    </row>
    <row r="397" spans="1:6" ht="15">
      <c r="A397" s="426" t="s">
        <v>6703</v>
      </c>
      <c r="B397" s="417" t="s">
        <v>6704</v>
      </c>
      <c r="C397" s="417" t="s">
        <v>128</v>
      </c>
      <c r="D397" s="437"/>
      <c r="F397" s="431">
        <v>165.53</v>
      </c>
    </row>
    <row r="398" spans="1:6" ht="15">
      <c r="A398" s="426" t="s">
        <v>6705</v>
      </c>
      <c r="B398" s="417" t="s">
        <v>6706</v>
      </c>
      <c r="C398" s="417" t="s">
        <v>128</v>
      </c>
      <c r="D398" s="437"/>
      <c r="F398" s="431">
        <v>203.73</v>
      </c>
    </row>
    <row r="399" spans="1:6">
      <c r="A399" s="426"/>
      <c r="B399" s="417" t="s">
        <v>6707</v>
      </c>
      <c r="D399" s="438"/>
      <c r="F399" s="430"/>
    </row>
    <row r="400" spans="1:6" ht="15">
      <c r="A400" s="426" t="s">
        <v>6708</v>
      </c>
      <c r="C400" s="417" t="s">
        <v>128</v>
      </c>
      <c r="D400" s="437"/>
      <c r="F400" s="431">
        <v>42.23</v>
      </c>
    </row>
    <row r="401" spans="1:6" ht="15">
      <c r="A401" s="426"/>
      <c r="B401" s="417" t="s">
        <v>6709</v>
      </c>
      <c r="D401" s="437"/>
      <c r="F401" s="431"/>
    </row>
    <row r="402" spans="1:6">
      <c r="A402" s="426"/>
      <c r="B402" s="417" t="s">
        <v>6710</v>
      </c>
      <c r="D402" s="437"/>
      <c r="F402" s="430"/>
    </row>
    <row r="403" spans="1:6" ht="15">
      <c r="A403" s="426" t="s">
        <v>6711</v>
      </c>
      <c r="B403" s="417" t="s">
        <v>6709</v>
      </c>
      <c r="C403" s="417" t="s">
        <v>128</v>
      </c>
      <c r="D403" s="437"/>
      <c r="F403" s="431">
        <v>69.92</v>
      </c>
    </row>
    <row r="404" spans="1:6">
      <c r="A404" s="426"/>
      <c r="B404" s="417" t="s">
        <v>6712</v>
      </c>
      <c r="D404" s="437"/>
      <c r="F404" s="430"/>
    </row>
    <row r="405" spans="1:6" ht="15">
      <c r="A405" s="426" t="s">
        <v>6713</v>
      </c>
      <c r="C405" s="417" t="s">
        <v>128</v>
      </c>
      <c r="D405" s="437"/>
      <c r="F405" s="431">
        <v>68.61</v>
      </c>
    </row>
    <row r="406" spans="1:6">
      <c r="A406" s="426"/>
      <c r="B406" s="417" t="s">
        <v>6709</v>
      </c>
      <c r="D406" s="437"/>
      <c r="F406" s="430"/>
    </row>
    <row r="407" spans="1:6">
      <c r="A407" s="426"/>
      <c r="B407" s="417" t="s">
        <v>6714</v>
      </c>
      <c r="D407" s="437"/>
      <c r="F407" s="430"/>
    </row>
    <row r="408" spans="1:6" ht="15">
      <c r="A408" s="426" t="s">
        <v>6715</v>
      </c>
      <c r="B408" s="417" t="s">
        <v>6709</v>
      </c>
      <c r="C408" s="417" t="s">
        <v>128</v>
      </c>
      <c r="D408" s="437"/>
      <c r="F408" s="431">
        <v>133.96</v>
      </c>
    </row>
    <row r="409" spans="1:6" ht="15">
      <c r="A409" s="426"/>
      <c r="B409" s="417" t="s">
        <v>6716</v>
      </c>
      <c r="D409" s="438"/>
      <c r="F409" s="431"/>
    </row>
    <row r="410" spans="1:6" ht="15">
      <c r="A410" s="426" t="s">
        <v>6717</v>
      </c>
      <c r="C410" s="417" t="s">
        <v>121</v>
      </c>
      <c r="D410" s="437"/>
      <c r="F410" s="431">
        <v>3.18</v>
      </c>
    </row>
    <row r="411" spans="1:6" ht="15">
      <c r="A411" s="426"/>
      <c r="B411" s="417" t="s">
        <v>6718</v>
      </c>
      <c r="D411" s="437"/>
      <c r="F411" s="431"/>
    </row>
    <row r="412" spans="1:6" ht="15">
      <c r="A412" s="426" t="s">
        <v>6719</v>
      </c>
      <c r="B412" s="417" t="s">
        <v>6720</v>
      </c>
      <c r="C412" s="417" t="s">
        <v>112</v>
      </c>
      <c r="D412" s="437"/>
      <c r="F412" s="431">
        <v>86.51</v>
      </c>
    </row>
    <row r="413" spans="1:6">
      <c r="A413" s="426"/>
      <c r="B413" s="417" t="s">
        <v>6721</v>
      </c>
      <c r="D413" s="437"/>
      <c r="F413" s="430"/>
    </row>
    <row r="414" spans="1:6" ht="15">
      <c r="A414" s="426" t="s">
        <v>6722</v>
      </c>
      <c r="B414" s="417" t="s">
        <v>6723</v>
      </c>
      <c r="C414" s="417" t="s">
        <v>121</v>
      </c>
      <c r="D414" s="437"/>
      <c r="F414" s="431">
        <v>1.57</v>
      </c>
    </row>
    <row r="415" spans="1:6">
      <c r="A415" s="426"/>
      <c r="B415" s="417" t="s">
        <v>6724</v>
      </c>
      <c r="D415" s="437"/>
      <c r="F415" s="430"/>
    </row>
    <row r="416" spans="1:6" ht="15">
      <c r="A416" s="426" t="s">
        <v>6725</v>
      </c>
      <c r="C416" s="417" t="s">
        <v>121</v>
      </c>
      <c r="D416" s="437"/>
      <c r="F416" s="431">
        <v>1.57</v>
      </c>
    </row>
    <row r="417" spans="1:6">
      <c r="A417" s="426"/>
      <c r="B417" s="417" t="s">
        <v>6726</v>
      </c>
      <c r="D417" s="437"/>
      <c r="F417" s="430"/>
    </row>
    <row r="418" spans="1:6">
      <c r="A418" s="426"/>
      <c r="B418" s="417" t="s">
        <v>6727</v>
      </c>
      <c r="D418" s="437"/>
      <c r="F418" s="430"/>
    </row>
    <row r="419" spans="1:6" ht="15">
      <c r="A419" s="426" t="s">
        <v>6728</v>
      </c>
      <c r="C419" s="417" t="s">
        <v>112</v>
      </c>
      <c r="D419" s="438"/>
      <c r="F419" s="431">
        <v>28.89</v>
      </c>
    </row>
    <row r="420" spans="1:6" ht="15">
      <c r="A420" s="426"/>
      <c r="B420" s="417" t="s">
        <v>6729</v>
      </c>
      <c r="D420" s="437"/>
      <c r="F420" s="431"/>
    </row>
    <row r="421" spans="1:6" ht="15">
      <c r="A421" s="426" t="s">
        <v>6730</v>
      </c>
      <c r="B421" s="417" t="s">
        <v>6731</v>
      </c>
      <c r="C421" s="417" t="s">
        <v>112</v>
      </c>
      <c r="D421" s="437"/>
      <c r="F421" s="431">
        <v>12.73</v>
      </c>
    </row>
    <row r="422" spans="1:6">
      <c r="A422" s="426"/>
      <c r="B422" s="417" t="s">
        <v>6732</v>
      </c>
      <c r="D422" s="437"/>
      <c r="F422" s="430"/>
    </row>
    <row r="423" spans="1:6" ht="15">
      <c r="A423" s="426" t="s">
        <v>6733</v>
      </c>
      <c r="C423" s="417" t="s">
        <v>112</v>
      </c>
      <c r="D423" s="438"/>
      <c r="F423" s="431">
        <v>10.19</v>
      </c>
    </row>
    <row r="424" spans="1:6">
      <c r="A424" s="426"/>
      <c r="B424" s="417" t="s">
        <v>6709</v>
      </c>
      <c r="D424" s="438"/>
      <c r="F424" s="430"/>
    </row>
    <row r="425" spans="1:6" ht="15">
      <c r="A425" s="426" t="s">
        <v>6734</v>
      </c>
      <c r="B425" s="417" t="s">
        <v>6735</v>
      </c>
      <c r="C425" s="417" t="s">
        <v>112</v>
      </c>
      <c r="D425" s="438"/>
      <c r="F425" s="431">
        <v>12.73</v>
      </c>
    </row>
    <row r="426" spans="1:6">
      <c r="A426" s="426"/>
      <c r="D426" s="438"/>
      <c r="F426" s="430"/>
    </row>
    <row r="427" spans="1:6" ht="15">
      <c r="A427" s="426" t="s">
        <v>6736</v>
      </c>
      <c r="B427" s="417" t="s">
        <v>6737</v>
      </c>
      <c r="C427" s="417" t="s">
        <v>112</v>
      </c>
      <c r="D427" s="438"/>
      <c r="F427" s="431">
        <v>11.07</v>
      </c>
    </row>
    <row r="428" spans="1:6" ht="15">
      <c r="A428" s="426"/>
      <c r="B428" s="417" t="s">
        <v>6738</v>
      </c>
      <c r="D428" s="438"/>
      <c r="F428" s="431"/>
    </row>
    <row r="429" spans="1:6" ht="15">
      <c r="A429" s="426" t="s">
        <v>6739</v>
      </c>
      <c r="B429" s="417" t="s">
        <v>6740</v>
      </c>
      <c r="C429" s="417" t="s">
        <v>112</v>
      </c>
      <c r="D429" s="438"/>
      <c r="F429" s="431">
        <v>11.07</v>
      </c>
    </row>
    <row r="430" spans="1:6" ht="15">
      <c r="A430" s="426"/>
      <c r="B430" s="417" t="s">
        <v>6741</v>
      </c>
      <c r="D430" s="438"/>
      <c r="F430" s="431"/>
    </row>
    <row r="431" spans="1:6" ht="15">
      <c r="A431" s="426" t="s">
        <v>6742</v>
      </c>
      <c r="B431" s="417" t="s">
        <v>6743</v>
      </c>
      <c r="C431" s="417" t="s">
        <v>112</v>
      </c>
      <c r="D431" s="438"/>
      <c r="F431" s="431">
        <v>12.75</v>
      </c>
    </row>
    <row r="432" spans="1:6" ht="15">
      <c r="A432" s="426"/>
      <c r="B432" s="417" t="s">
        <v>6744</v>
      </c>
      <c r="D432" s="438"/>
      <c r="F432" s="431"/>
    </row>
    <row r="433" spans="1:6">
      <c r="A433" s="426"/>
      <c r="D433" s="438"/>
      <c r="F433" s="430"/>
    </row>
    <row r="434" spans="1:6" ht="15">
      <c r="A434" s="426" t="s">
        <v>6745</v>
      </c>
      <c r="B434" s="417" t="s">
        <v>6746</v>
      </c>
      <c r="C434" s="417" t="s">
        <v>112</v>
      </c>
      <c r="D434" s="438"/>
      <c r="F434" s="431">
        <v>15.38</v>
      </c>
    </row>
    <row r="435" spans="1:6" ht="15">
      <c r="A435" s="426"/>
      <c r="B435" s="417" t="s">
        <v>6726</v>
      </c>
      <c r="D435" s="438"/>
      <c r="F435" s="431"/>
    </row>
    <row r="436" spans="1:6" ht="15">
      <c r="A436" s="426" t="s">
        <v>6747</v>
      </c>
      <c r="B436" s="417" t="s">
        <v>6748</v>
      </c>
      <c r="C436" s="417" t="s">
        <v>108</v>
      </c>
      <c r="D436" s="438"/>
      <c r="F436" s="431">
        <v>8.8800000000000008</v>
      </c>
    </row>
    <row r="437" spans="1:6">
      <c r="A437" s="426"/>
      <c r="D437" s="438"/>
      <c r="F437" s="430"/>
    </row>
    <row r="438" spans="1:6" ht="15">
      <c r="A438" s="426" t="s">
        <v>6749</v>
      </c>
      <c r="B438" s="417" t="s">
        <v>6750</v>
      </c>
      <c r="C438" s="417" t="s">
        <v>112</v>
      </c>
      <c r="D438" s="438"/>
      <c r="F438" s="431">
        <v>11.46</v>
      </c>
    </row>
    <row r="439" spans="1:6">
      <c r="A439" s="426"/>
      <c r="B439" s="417" t="s">
        <v>6751</v>
      </c>
      <c r="D439" s="438"/>
      <c r="F439" s="430"/>
    </row>
    <row r="440" spans="1:6">
      <c r="A440" s="426"/>
      <c r="B440" s="417" t="s">
        <v>6752</v>
      </c>
      <c r="D440" s="438"/>
      <c r="F440" s="430"/>
    </row>
    <row r="441" spans="1:6" ht="15">
      <c r="A441" s="426" t="s">
        <v>6753</v>
      </c>
      <c r="B441" s="417" t="s">
        <v>6751</v>
      </c>
      <c r="C441" s="417" t="s">
        <v>112</v>
      </c>
      <c r="D441" s="438"/>
      <c r="F441" s="431">
        <v>6.37</v>
      </c>
    </row>
    <row r="442" spans="1:6" ht="15">
      <c r="A442" s="426"/>
      <c r="B442" s="414"/>
      <c r="D442" s="438"/>
      <c r="F442" s="431"/>
    </row>
    <row r="443" spans="1:6" ht="15">
      <c r="A443" s="426" t="s">
        <v>6754</v>
      </c>
      <c r="B443" s="417" t="s">
        <v>6755</v>
      </c>
      <c r="C443" s="417" t="s">
        <v>112</v>
      </c>
      <c r="D443" s="438"/>
      <c r="F443" s="431">
        <v>19.489999999999998</v>
      </c>
    </row>
    <row r="444" spans="1:6" ht="15">
      <c r="A444" s="426"/>
      <c r="B444" s="417" t="s">
        <v>6756</v>
      </c>
      <c r="D444" s="438"/>
      <c r="F444" s="431"/>
    </row>
    <row r="445" spans="1:6">
      <c r="A445" s="426"/>
      <c r="B445" s="417" t="s">
        <v>6757</v>
      </c>
      <c r="D445" s="438"/>
      <c r="F445" s="430"/>
    </row>
    <row r="446" spans="1:6" ht="15">
      <c r="A446" s="426" t="s">
        <v>6758</v>
      </c>
      <c r="C446" s="417" t="s">
        <v>112</v>
      </c>
      <c r="D446" s="438"/>
      <c r="F446" s="431">
        <v>11.46</v>
      </c>
    </row>
    <row r="447" spans="1:6">
      <c r="A447" s="426"/>
      <c r="B447" s="417" t="s">
        <v>6756</v>
      </c>
      <c r="D447" s="438"/>
      <c r="F447" s="430"/>
    </row>
    <row r="448" spans="1:6">
      <c r="A448" s="426"/>
      <c r="D448" s="438"/>
      <c r="F448" s="430"/>
    </row>
    <row r="449" spans="1:6" ht="15">
      <c r="A449" s="426" t="s">
        <v>6759</v>
      </c>
      <c r="B449" s="417" t="s">
        <v>6760</v>
      </c>
      <c r="C449" s="417" t="s">
        <v>112</v>
      </c>
      <c r="D449" s="438"/>
      <c r="F449" s="431">
        <v>10.82</v>
      </c>
    </row>
    <row r="450" spans="1:6" ht="15">
      <c r="A450" s="426"/>
      <c r="B450" s="417" t="s">
        <v>6761</v>
      </c>
      <c r="D450" s="438"/>
      <c r="F450" s="431"/>
    </row>
    <row r="451" spans="1:6">
      <c r="A451" s="426"/>
      <c r="D451" s="438"/>
      <c r="F451" s="430"/>
    </row>
    <row r="452" spans="1:6" ht="15">
      <c r="A452" s="426" t="s">
        <v>6762</v>
      </c>
      <c r="B452" s="417" t="s">
        <v>6763</v>
      </c>
      <c r="C452" s="417" t="s">
        <v>112</v>
      </c>
      <c r="D452" s="438"/>
      <c r="F452" s="431">
        <v>11.46</v>
      </c>
    </row>
    <row r="453" spans="1:6">
      <c r="A453" s="426"/>
      <c r="B453" s="417" t="s">
        <v>6761</v>
      </c>
      <c r="D453" s="438"/>
      <c r="F453" s="430"/>
    </row>
    <row r="454" spans="1:6" ht="15">
      <c r="A454" s="426" t="s">
        <v>6764</v>
      </c>
      <c r="B454" s="417" t="s">
        <v>6765</v>
      </c>
      <c r="C454" s="417" t="s">
        <v>112</v>
      </c>
      <c r="D454" s="438"/>
      <c r="F454" s="431">
        <v>25.86</v>
      </c>
    </row>
    <row r="455" spans="1:6" ht="15">
      <c r="A455" s="426" t="s">
        <v>6766</v>
      </c>
      <c r="B455" s="417" t="s">
        <v>6767</v>
      </c>
      <c r="C455" s="417" t="s">
        <v>108</v>
      </c>
      <c r="D455" s="438"/>
      <c r="F455" s="431">
        <v>26.26</v>
      </c>
    </row>
    <row r="456" spans="1:6">
      <c r="A456" s="426"/>
      <c r="D456" s="438"/>
      <c r="F456" s="430"/>
    </row>
    <row r="457" spans="1:6" ht="15">
      <c r="A457" s="426" t="s">
        <v>6768</v>
      </c>
      <c r="B457" s="417" t="s">
        <v>6769</v>
      </c>
      <c r="C457" s="417" t="s">
        <v>108</v>
      </c>
      <c r="D457" s="438"/>
      <c r="F457" s="431">
        <v>42.02</v>
      </c>
    </row>
    <row r="458" spans="1:6" ht="15">
      <c r="A458" s="426"/>
      <c r="B458" s="417" t="s">
        <v>6770</v>
      </c>
      <c r="D458" s="438"/>
      <c r="F458" s="431"/>
    </row>
    <row r="459" spans="1:6" ht="15">
      <c r="A459" s="426" t="s">
        <v>6771</v>
      </c>
      <c r="B459" s="417" t="s">
        <v>6772</v>
      </c>
      <c r="C459" s="417" t="s">
        <v>108</v>
      </c>
      <c r="D459" s="438"/>
      <c r="F459" s="431">
        <v>10.5</v>
      </c>
    </row>
    <row r="460" spans="1:6" ht="15">
      <c r="A460" s="426" t="s">
        <v>6773</v>
      </c>
      <c r="B460" s="417" t="s">
        <v>6774</v>
      </c>
      <c r="C460" s="417" t="s">
        <v>108</v>
      </c>
      <c r="D460" s="438"/>
      <c r="F460" s="431">
        <v>6.57</v>
      </c>
    </row>
    <row r="461" spans="1:6" ht="15">
      <c r="A461" s="426" t="s">
        <v>6775</v>
      </c>
      <c r="B461" s="417" t="s">
        <v>6776</v>
      </c>
      <c r="C461" s="417" t="s">
        <v>108</v>
      </c>
      <c r="D461" s="438"/>
      <c r="F461" s="431">
        <v>9.69</v>
      </c>
    </row>
    <row r="462" spans="1:6">
      <c r="A462" s="426"/>
      <c r="B462" s="417" t="s">
        <v>6777</v>
      </c>
      <c r="D462" s="438"/>
      <c r="F462" s="430"/>
    </row>
    <row r="463" spans="1:6" ht="15">
      <c r="A463" s="426" t="s">
        <v>6778</v>
      </c>
      <c r="C463" s="417" t="s">
        <v>108</v>
      </c>
      <c r="D463" s="438"/>
      <c r="F463" s="431">
        <v>10.18</v>
      </c>
    </row>
    <row r="464" spans="1:6">
      <c r="A464" s="426"/>
      <c r="B464" s="417" t="s">
        <v>6779</v>
      </c>
      <c r="D464" s="438"/>
      <c r="F464" s="430"/>
    </row>
    <row r="465" spans="1:6" ht="15">
      <c r="A465" s="426" t="s">
        <v>6780</v>
      </c>
      <c r="B465" s="417" t="s">
        <v>6781</v>
      </c>
      <c r="C465" s="417" t="s">
        <v>121</v>
      </c>
      <c r="D465" s="438"/>
      <c r="F465" s="431">
        <v>6.37</v>
      </c>
    </row>
    <row r="466" spans="1:6">
      <c r="A466" s="426"/>
      <c r="D466" s="438"/>
      <c r="F466" s="430"/>
    </row>
    <row r="467" spans="1:6" ht="15">
      <c r="A467" s="426" t="s">
        <v>6782</v>
      </c>
      <c r="B467" s="417" t="s">
        <v>6783</v>
      </c>
      <c r="C467" s="417" t="s">
        <v>121</v>
      </c>
      <c r="D467" s="438"/>
      <c r="F467" s="431">
        <v>15.92</v>
      </c>
    </row>
    <row r="468" spans="1:6" ht="15">
      <c r="A468" s="426"/>
      <c r="B468" s="417" t="s">
        <v>6784</v>
      </c>
      <c r="D468" s="438"/>
      <c r="F468" s="431"/>
    </row>
    <row r="469" spans="1:6" ht="15">
      <c r="A469" s="426" t="s">
        <v>6785</v>
      </c>
      <c r="B469" s="417" t="s">
        <v>6786</v>
      </c>
      <c r="C469" s="417" t="s">
        <v>108</v>
      </c>
      <c r="D469" s="438"/>
      <c r="F469" s="431">
        <v>65.650000000000006</v>
      </c>
    </row>
    <row r="470" spans="1:6" ht="15">
      <c r="A470" s="426" t="s">
        <v>6787</v>
      </c>
      <c r="B470" s="417" t="s">
        <v>6788</v>
      </c>
      <c r="C470" s="417" t="s">
        <v>108</v>
      </c>
      <c r="D470" s="438"/>
      <c r="F470" s="431">
        <v>52.52</v>
      </c>
    </row>
    <row r="471" spans="1:6" ht="15">
      <c r="A471" s="426" t="s">
        <v>6789</v>
      </c>
      <c r="B471" s="417" t="s">
        <v>6790</v>
      </c>
      <c r="C471" s="417" t="s">
        <v>112</v>
      </c>
      <c r="D471" s="438"/>
      <c r="F471" s="431">
        <v>8.91</v>
      </c>
    </row>
    <row r="472" spans="1:6" ht="15">
      <c r="A472" s="426" t="s">
        <v>6791</v>
      </c>
      <c r="B472" s="417" t="s">
        <v>6790</v>
      </c>
      <c r="C472" s="417" t="s">
        <v>112</v>
      </c>
      <c r="D472" s="438"/>
      <c r="F472" s="431">
        <v>8.91</v>
      </c>
    </row>
    <row r="473" spans="1:6" ht="15">
      <c r="A473" s="426" t="s">
        <v>6792</v>
      </c>
      <c r="B473" s="417" t="s">
        <v>6793</v>
      </c>
      <c r="C473" s="417" t="s">
        <v>121</v>
      </c>
      <c r="D473" s="438"/>
      <c r="F473" s="431">
        <v>4.49</v>
      </c>
    </row>
    <row r="474" spans="1:6">
      <c r="A474" s="426"/>
      <c r="D474" s="437"/>
      <c r="F474" s="430"/>
    </row>
    <row r="475" spans="1:6" ht="15">
      <c r="A475" s="426" t="s">
        <v>6794</v>
      </c>
      <c r="B475" s="417" t="s">
        <v>6795</v>
      </c>
      <c r="C475" s="417" t="s">
        <v>112</v>
      </c>
      <c r="D475" s="437"/>
      <c r="F475" s="431">
        <v>10.19</v>
      </c>
    </row>
    <row r="476" spans="1:6">
      <c r="A476" s="426"/>
      <c r="B476" s="417" t="s">
        <v>6709</v>
      </c>
      <c r="D476" s="437"/>
      <c r="F476" s="430"/>
    </row>
    <row r="477" spans="1:6">
      <c r="A477" s="426"/>
      <c r="D477" s="437"/>
      <c r="F477" s="430"/>
    </row>
    <row r="478" spans="1:6" ht="15">
      <c r="A478" s="426" t="s">
        <v>6796</v>
      </c>
      <c r="B478" s="417" t="s">
        <v>6797</v>
      </c>
      <c r="C478" s="417" t="s">
        <v>112</v>
      </c>
      <c r="D478" s="437"/>
      <c r="F478" s="431">
        <v>9.0299999999999994</v>
      </c>
    </row>
    <row r="479" spans="1:6" ht="15">
      <c r="A479" s="426"/>
      <c r="B479" s="417" t="s">
        <v>6718</v>
      </c>
      <c r="D479" s="437"/>
      <c r="F479" s="431"/>
    </row>
    <row r="480" spans="1:6">
      <c r="A480" s="426"/>
      <c r="D480" s="437"/>
      <c r="F480" s="430"/>
    </row>
    <row r="481" spans="1:6" ht="15">
      <c r="A481" s="426" t="s">
        <v>6798</v>
      </c>
      <c r="B481" s="417" t="s">
        <v>6799</v>
      </c>
      <c r="C481" s="417" t="s">
        <v>112</v>
      </c>
      <c r="D481" s="437"/>
      <c r="F481" s="431">
        <v>15.28</v>
      </c>
    </row>
    <row r="482" spans="1:6">
      <c r="A482" s="426"/>
      <c r="B482" s="417" t="s">
        <v>6800</v>
      </c>
      <c r="D482" s="437"/>
      <c r="F482" s="430"/>
    </row>
    <row r="483" spans="1:6" ht="15">
      <c r="A483" s="426" t="s">
        <v>6801</v>
      </c>
      <c r="B483" s="417" t="s">
        <v>6802</v>
      </c>
      <c r="C483" s="417" t="s">
        <v>112</v>
      </c>
      <c r="D483" s="437"/>
      <c r="F483" s="431">
        <v>5.09</v>
      </c>
    </row>
    <row r="484" spans="1:6" ht="15">
      <c r="A484" s="426" t="s">
        <v>6803</v>
      </c>
      <c r="B484" s="417" t="s">
        <v>6804</v>
      </c>
      <c r="C484" s="417" t="s">
        <v>112</v>
      </c>
      <c r="D484" s="437"/>
      <c r="F484" s="431">
        <v>13.22</v>
      </c>
    </row>
    <row r="485" spans="1:6" ht="15">
      <c r="A485" s="426" t="s">
        <v>6805</v>
      </c>
      <c r="B485" s="417" t="s">
        <v>6806</v>
      </c>
      <c r="C485" s="417" t="s">
        <v>112</v>
      </c>
      <c r="D485" s="437"/>
      <c r="F485" s="431">
        <v>12.73</v>
      </c>
    </row>
    <row r="486" spans="1:6" ht="15">
      <c r="A486" s="426" t="s">
        <v>6807</v>
      </c>
      <c r="B486" s="417" t="s">
        <v>6808</v>
      </c>
      <c r="C486" s="417" t="s">
        <v>112</v>
      </c>
      <c r="D486" s="437"/>
      <c r="F486" s="431">
        <v>11.46</v>
      </c>
    </row>
    <row r="487" spans="1:6">
      <c r="B487" s="426" t="s">
        <v>6809</v>
      </c>
      <c r="D487" s="437"/>
      <c r="F487" s="430"/>
    </row>
    <row r="488" spans="1:6" ht="15">
      <c r="A488" s="426" t="s">
        <v>6810</v>
      </c>
      <c r="B488" s="417" t="s">
        <v>6811</v>
      </c>
      <c r="C488" s="417" t="s">
        <v>112</v>
      </c>
      <c r="D488" s="437"/>
      <c r="F488" s="431">
        <v>5.79</v>
      </c>
    </row>
    <row r="489" spans="1:6" ht="15">
      <c r="A489" s="426"/>
      <c r="D489" s="437"/>
      <c r="F489" s="431"/>
    </row>
    <row r="490" spans="1:6" ht="15">
      <c r="A490" s="426" t="s">
        <v>6812</v>
      </c>
      <c r="B490" s="417" t="s">
        <v>6813</v>
      </c>
      <c r="C490" s="417" t="s">
        <v>112</v>
      </c>
      <c r="D490" s="437"/>
      <c r="F490" s="431">
        <v>17.829999999999998</v>
      </c>
    </row>
    <row r="491" spans="1:6" ht="15">
      <c r="A491" s="426"/>
      <c r="B491" s="417" t="s">
        <v>6718</v>
      </c>
      <c r="D491" s="437"/>
      <c r="F491" s="431"/>
    </row>
    <row r="492" spans="1:6" ht="15">
      <c r="A492" s="426" t="s">
        <v>6814</v>
      </c>
      <c r="B492" s="417" t="s">
        <v>6815</v>
      </c>
      <c r="C492" s="417" t="s">
        <v>112</v>
      </c>
      <c r="D492" s="437"/>
      <c r="F492" s="431">
        <v>11.46</v>
      </c>
    </row>
    <row r="493" spans="1:6">
      <c r="A493" s="426"/>
      <c r="B493" s="417" t="s">
        <v>6816</v>
      </c>
      <c r="D493" s="437"/>
      <c r="F493" s="430"/>
    </row>
    <row r="494" spans="1:6" ht="15">
      <c r="A494" s="426" t="s">
        <v>6817</v>
      </c>
      <c r="B494" s="417" t="s">
        <v>6709</v>
      </c>
      <c r="C494" s="417" t="s">
        <v>112</v>
      </c>
      <c r="D494" s="437"/>
      <c r="F494" s="431">
        <v>11.08</v>
      </c>
    </row>
    <row r="495" spans="1:6" ht="15">
      <c r="A495" s="426" t="s">
        <v>6818</v>
      </c>
      <c r="B495" s="417" t="s">
        <v>6819</v>
      </c>
      <c r="C495" s="417" t="s">
        <v>112</v>
      </c>
      <c r="D495" s="437"/>
      <c r="F495" s="431">
        <v>8.91</v>
      </c>
    </row>
    <row r="496" spans="1:6">
      <c r="A496" s="426"/>
      <c r="D496" s="437"/>
      <c r="F496" s="430"/>
    </row>
    <row r="497" spans="1:6" ht="15">
      <c r="A497" s="426" t="s">
        <v>6820</v>
      </c>
      <c r="B497" s="417" t="s">
        <v>6821</v>
      </c>
      <c r="C497" s="417" t="s">
        <v>112</v>
      </c>
      <c r="D497" s="437"/>
      <c r="F497" s="431">
        <v>8.91</v>
      </c>
    </row>
    <row r="498" spans="1:6">
      <c r="A498" s="426"/>
      <c r="B498" s="417" t="s">
        <v>6822</v>
      </c>
      <c r="D498" s="437"/>
      <c r="F498" s="430"/>
    </row>
    <row r="499" spans="1:6">
      <c r="A499" s="426"/>
      <c r="B499" s="417" t="s">
        <v>6823</v>
      </c>
      <c r="D499" s="437"/>
      <c r="F499" s="430"/>
    </row>
    <row r="500" spans="1:6" ht="15">
      <c r="A500" s="426" t="s">
        <v>6824</v>
      </c>
      <c r="B500" s="417" t="s">
        <v>6811</v>
      </c>
      <c r="C500" s="417" t="s">
        <v>112</v>
      </c>
      <c r="D500" s="437"/>
      <c r="F500" s="431">
        <v>6.28</v>
      </c>
    </row>
    <row r="501" spans="1:6">
      <c r="A501" s="426"/>
      <c r="B501" s="414"/>
      <c r="F501" s="430"/>
    </row>
    <row r="502" spans="1:6" ht="15">
      <c r="A502" s="426" t="s">
        <v>6825</v>
      </c>
      <c r="B502" s="417" t="s">
        <v>6826</v>
      </c>
      <c r="C502" s="417" t="s">
        <v>112</v>
      </c>
      <c r="D502" s="437"/>
      <c r="F502" s="431">
        <v>7.64</v>
      </c>
    </row>
    <row r="503" spans="1:6">
      <c r="A503" s="426"/>
      <c r="B503" s="417" t="s">
        <v>6751</v>
      </c>
      <c r="D503" s="437"/>
      <c r="F503" s="430"/>
    </row>
    <row r="504" spans="1:6" ht="15">
      <c r="A504" s="426"/>
      <c r="B504" s="417" t="s">
        <v>6827</v>
      </c>
      <c r="D504" s="437"/>
      <c r="F504" s="431"/>
    </row>
    <row r="505" spans="1:6" ht="15">
      <c r="A505" s="426" t="s">
        <v>6828</v>
      </c>
      <c r="B505" s="417" t="s">
        <v>6761</v>
      </c>
      <c r="C505" s="417" t="s">
        <v>112</v>
      </c>
      <c r="D505" s="437"/>
      <c r="F505" s="431">
        <v>5.09</v>
      </c>
    </row>
    <row r="506" spans="1:6" ht="15">
      <c r="A506" s="426" t="s">
        <v>6829</v>
      </c>
      <c r="B506" s="417" t="s">
        <v>6830</v>
      </c>
      <c r="C506" s="417" t="s">
        <v>108</v>
      </c>
      <c r="D506" s="437"/>
      <c r="F506" s="431">
        <v>8.56</v>
      </c>
    </row>
    <row r="507" spans="1:6" ht="15">
      <c r="A507" s="426" t="s">
        <v>6831</v>
      </c>
      <c r="B507" s="417" t="s">
        <v>6832</v>
      </c>
      <c r="C507" s="417" t="s">
        <v>139</v>
      </c>
      <c r="D507" s="437"/>
      <c r="F507" s="431">
        <v>1.84</v>
      </c>
    </row>
    <row r="508" spans="1:6" ht="15">
      <c r="A508" s="426" t="s">
        <v>6833</v>
      </c>
      <c r="B508" s="417" t="s">
        <v>6834</v>
      </c>
      <c r="C508" s="417" t="s">
        <v>112</v>
      </c>
      <c r="D508" s="437"/>
      <c r="F508" s="431">
        <v>10.82</v>
      </c>
    </row>
    <row r="509" spans="1:6" ht="15">
      <c r="A509" s="426" t="s">
        <v>6835</v>
      </c>
      <c r="B509" s="417" t="s">
        <v>6836</v>
      </c>
      <c r="C509" s="417" t="s">
        <v>112</v>
      </c>
      <c r="D509" s="437"/>
      <c r="F509" s="431">
        <v>16.3</v>
      </c>
    </row>
    <row r="510" spans="1:6" ht="15">
      <c r="A510" s="426" t="s">
        <v>6837</v>
      </c>
      <c r="B510" s="417" t="s">
        <v>6838</v>
      </c>
      <c r="C510" s="417" t="s">
        <v>121</v>
      </c>
      <c r="D510" s="437"/>
      <c r="F510" s="431">
        <v>5.09</v>
      </c>
    </row>
    <row r="511" spans="1:6">
      <c r="A511" s="426"/>
      <c r="D511" s="437"/>
      <c r="F511" s="430"/>
    </row>
    <row r="512" spans="1:6" ht="15">
      <c r="A512" s="426" t="s">
        <v>6839</v>
      </c>
      <c r="B512" s="417" t="s">
        <v>6840</v>
      </c>
      <c r="C512" s="417" t="s">
        <v>121</v>
      </c>
      <c r="D512" s="437"/>
      <c r="F512" s="431">
        <v>9.19</v>
      </c>
    </row>
    <row r="513" spans="1:6" ht="15">
      <c r="A513" s="426"/>
      <c r="B513" s="417" t="s">
        <v>6841</v>
      </c>
      <c r="D513" s="437"/>
      <c r="F513" s="431"/>
    </row>
    <row r="514" spans="1:6" ht="15">
      <c r="A514" s="426" t="s">
        <v>6842</v>
      </c>
      <c r="B514" s="417" t="s">
        <v>6843</v>
      </c>
      <c r="C514" s="417" t="s">
        <v>112</v>
      </c>
      <c r="D514" s="437"/>
      <c r="F514" s="431">
        <v>8.91</v>
      </c>
    </row>
    <row r="515" spans="1:6">
      <c r="A515" s="426"/>
      <c r="D515" s="437"/>
      <c r="F515" s="430"/>
    </row>
    <row r="516" spans="1:6" ht="15">
      <c r="A516" s="426" t="s">
        <v>6844</v>
      </c>
      <c r="B516" s="417" t="s">
        <v>6845</v>
      </c>
      <c r="C516" s="417" t="s">
        <v>112</v>
      </c>
      <c r="D516" s="437"/>
      <c r="F516" s="431">
        <v>10.19</v>
      </c>
    </row>
    <row r="517" spans="1:6">
      <c r="A517" s="426"/>
      <c r="B517" s="417" t="s">
        <v>6846</v>
      </c>
      <c r="D517" s="437"/>
      <c r="F517" s="430"/>
    </row>
    <row r="518" spans="1:6">
      <c r="A518" s="426"/>
      <c r="D518" s="437"/>
      <c r="F518" s="430"/>
    </row>
    <row r="519" spans="1:6" ht="15">
      <c r="A519" s="426" t="s">
        <v>6847</v>
      </c>
      <c r="B519" s="417" t="s">
        <v>6848</v>
      </c>
      <c r="C519" s="417" t="s">
        <v>112</v>
      </c>
      <c r="D519" s="437"/>
      <c r="F519" s="431">
        <v>15.28</v>
      </c>
    </row>
    <row r="520" spans="1:6" ht="15">
      <c r="A520" s="426"/>
      <c r="B520" s="417" t="s">
        <v>6849</v>
      </c>
      <c r="D520" s="437"/>
      <c r="F520" s="431"/>
    </row>
    <row r="521" spans="1:6" ht="15">
      <c r="A521" s="426" t="s">
        <v>6850</v>
      </c>
      <c r="B521" s="417" t="s">
        <v>6851</v>
      </c>
      <c r="C521" s="417" t="s">
        <v>112</v>
      </c>
      <c r="D521" s="437"/>
      <c r="F521" s="431">
        <v>7.64</v>
      </c>
    </row>
    <row r="522" spans="1:6">
      <c r="A522" s="426"/>
      <c r="D522" s="437"/>
      <c r="F522" s="430"/>
    </row>
    <row r="523" spans="1:6" ht="15">
      <c r="A523" s="426" t="s">
        <v>6852</v>
      </c>
      <c r="B523" s="417" t="s">
        <v>6853</v>
      </c>
      <c r="C523" s="417" t="s">
        <v>121</v>
      </c>
      <c r="D523" s="437"/>
      <c r="F523" s="431">
        <v>1.53</v>
      </c>
    </row>
    <row r="524" spans="1:6">
      <c r="A524" s="426"/>
      <c r="B524" s="417" t="s">
        <v>6854</v>
      </c>
      <c r="D524" s="437"/>
      <c r="F524" s="430"/>
    </row>
    <row r="525" spans="1:6" ht="15">
      <c r="A525" s="426" t="s">
        <v>6855</v>
      </c>
      <c r="B525" s="417" t="s">
        <v>6856</v>
      </c>
      <c r="C525" s="417" t="s">
        <v>121</v>
      </c>
      <c r="D525" s="437"/>
      <c r="F525" s="431">
        <v>3.57</v>
      </c>
    </row>
    <row r="526" spans="1:6" ht="15">
      <c r="A526" s="426" t="s">
        <v>6857</v>
      </c>
      <c r="B526" s="417" t="s">
        <v>6858</v>
      </c>
      <c r="C526" s="417" t="s">
        <v>112</v>
      </c>
      <c r="D526" s="437"/>
      <c r="F526" s="431">
        <v>10.19</v>
      </c>
    </row>
    <row r="527" spans="1:6" ht="15">
      <c r="A527" s="426" t="s">
        <v>6859</v>
      </c>
      <c r="B527" s="417" t="s">
        <v>6860</v>
      </c>
      <c r="C527" s="417" t="s">
        <v>121</v>
      </c>
      <c r="D527" s="437"/>
      <c r="F527" s="431">
        <v>4.83</v>
      </c>
    </row>
    <row r="528" spans="1:6">
      <c r="A528" s="426"/>
      <c r="D528" s="437"/>
      <c r="F528" s="430"/>
    </row>
    <row r="529" spans="1:6" ht="15">
      <c r="A529" s="426" t="s">
        <v>6861</v>
      </c>
      <c r="B529" s="417" t="s">
        <v>6862</v>
      </c>
      <c r="C529" s="417" t="s">
        <v>112</v>
      </c>
      <c r="D529" s="437"/>
      <c r="F529" s="431">
        <v>4.16</v>
      </c>
    </row>
    <row r="530" spans="1:6" ht="15">
      <c r="A530" s="426"/>
      <c r="B530" s="417" t="s">
        <v>6761</v>
      </c>
      <c r="D530" s="437"/>
      <c r="F530" s="431"/>
    </row>
    <row r="531" spans="1:6">
      <c r="A531" s="426"/>
      <c r="B531" s="417" t="s">
        <v>6863</v>
      </c>
      <c r="D531" s="437"/>
      <c r="F531" s="430"/>
    </row>
    <row r="532" spans="1:6" ht="15">
      <c r="A532" s="426" t="s">
        <v>6864</v>
      </c>
      <c r="C532" s="417" t="s">
        <v>112</v>
      </c>
      <c r="D532" s="437"/>
      <c r="F532" s="431">
        <v>7.64</v>
      </c>
    </row>
    <row r="533" spans="1:6">
      <c r="A533" s="426"/>
      <c r="B533" s="417" t="s">
        <v>6751</v>
      </c>
      <c r="D533" s="437"/>
      <c r="F533" s="430"/>
    </row>
    <row r="534" spans="1:6">
      <c r="A534" s="426"/>
      <c r="B534" s="417" t="s">
        <v>6865</v>
      </c>
      <c r="D534" s="437"/>
      <c r="F534" s="430"/>
    </row>
    <row r="535" spans="1:6" ht="15">
      <c r="A535" s="426" t="s">
        <v>6866</v>
      </c>
      <c r="C535" s="417" t="s">
        <v>112</v>
      </c>
      <c r="D535" s="437"/>
      <c r="F535" s="431">
        <v>7</v>
      </c>
    </row>
    <row r="536" spans="1:6">
      <c r="A536" s="426"/>
      <c r="B536" s="417" t="s">
        <v>6751</v>
      </c>
      <c r="D536" s="437"/>
      <c r="F536" s="430"/>
    </row>
    <row r="537" spans="1:6" ht="15">
      <c r="A537" s="426" t="s">
        <v>6867</v>
      </c>
      <c r="B537" s="417" t="s">
        <v>6868</v>
      </c>
      <c r="C537" s="417" t="s">
        <v>112</v>
      </c>
      <c r="D537" s="437"/>
      <c r="F537" s="431">
        <v>8.2799999999999994</v>
      </c>
    </row>
    <row r="538" spans="1:6">
      <c r="A538" s="426"/>
      <c r="B538" s="417" t="s">
        <v>6869</v>
      </c>
      <c r="D538" s="437"/>
      <c r="F538" s="430"/>
    </row>
    <row r="539" spans="1:6" ht="15">
      <c r="A539" s="426" t="s">
        <v>6870</v>
      </c>
      <c r="C539" s="417" t="s">
        <v>112</v>
      </c>
      <c r="D539" s="437"/>
      <c r="F539" s="431">
        <v>7.64</v>
      </c>
    </row>
    <row r="540" spans="1:6" ht="15">
      <c r="A540" s="426"/>
      <c r="B540" s="417" t="s">
        <v>6751</v>
      </c>
      <c r="D540" s="437"/>
      <c r="F540" s="431"/>
    </row>
    <row r="541" spans="1:6">
      <c r="A541" s="426"/>
      <c r="B541" s="417" t="s">
        <v>6871</v>
      </c>
      <c r="D541" s="437"/>
      <c r="F541" s="430"/>
    </row>
    <row r="542" spans="1:6" ht="15">
      <c r="A542" s="426" t="s">
        <v>6872</v>
      </c>
      <c r="C542" s="417" t="s">
        <v>112</v>
      </c>
      <c r="D542" s="437"/>
      <c r="F542" s="431">
        <v>12.73</v>
      </c>
    </row>
    <row r="543" spans="1:6">
      <c r="A543" s="426"/>
      <c r="B543" s="417" t="s">
        <v>6873</v>
      </c>
      <c r="D543" s="437"/>
      <c r="F543" s="430"/>
    </row>
    <row r="544" spans="1:6">
      <c r="A544" s="426"/>
      <c r="B544" s="417" t="s">
        <v>6874</v>
      </c>
      <c r="D544" s="437"/>
      <c r="F544" s="430"/>
    </row>
    <row r="545" spans="1:6" ht="15">
      <c r="A545" s="426" t="s">
        <v>6875</v>
      </c>
      <c r="C545" s="417" t="s">
        <v>121</v>
      </c>
      <c r="D545" s="437"/>
      <c r="F545" s="431">
        <v>9.19</v>
      </c>
    </row>
    <row r="546" spans="1:6" ht="15">
      <c r="A546" s="426" t="s">
        <v>6876</v>
      </c>
      <c r="B546" s="417" t="s">
        <v>6877</v>
      </c>
      <c r="C546" s="417" t="s">
        <v>112</v>
      </c>
      <c r="D546" s="437"/>
      <c r="F546" s="431">
        <v>1.68</v>
      </c>
    </row>
    <row r="547" spans="1:6">
      <c r="A547" s="426" t="s">
        <v>6878</v>
      </c>
      <c r="B547" s="417" t="s">
        <v>6879</v>
      </c>
      <c r="D547" s="437"/>
      <c r="F547" s="430"/>
    </row>
    <row r="548" spans="1:6" ht="15">
      <c r="A548" s="426"/>
      <c r="B548" s="417" t="s">
        <v>6880</v>
      </c>
      <c r="D548" s="437"/>
      <c r="F548" s="431"/>
    </row>
    <row r="549" spans="1:6" ht="15">
      <c r="A549" s="426" t="s">
        <v>6881</v>
      </c>
      <c r="B549" s="417" t="s">
        <v>6882</v>
      </c>
      <c r="C549" s="417" t="s">
        <v>112</v>
      </c>
      <c r="D549" s="437"/>
      <c r="F549" s="431">
        <v>85.71</v>
      </c>
    </row>
    <row r="550" spans="1:6" ht="15">
      <c r="A550" s="426"/>
      <c r="B550" s="417" t="s">
        <v>6883</v>
      </c>
      <c r="D550" s="437"/>
      <c r="F550" s="431"/>
    </row>
    <row r="551" spans="1:6" ht="15">
      <c r="A551" s="426" t="s">
        <v>284</v>
      </c>
      <c r="C551" s="417" t="s">
        <v>112</v>
      </c>
      <c r="D551" s="437"/>
      <c r="F551" s="431">
        <v>91.42</v>
      </c>
    </row>
    <row r="552" spans="1:6" ht="15">
      <c r="A552" s="426"/>
      <c r="B552" s="417" t="s">
        <v>6884</v>
      </c>
      <c r="D552" s="437"/>
      <c r="F552" s="431"/>
    </row>
    <row r="553" spans="1:6" ht="15">
      <c r="A553" s="426" t="s">
        <v>6885</v>
      </c>
      <c r="B553" s="417" t="s">
        <v>6886</v>
      </c>
      <c r="C553" s="417" t="s">
        <v>139</v>
      </c>
      <c r="D553" s="437"/>
      <c r="F553" s="431">
        <v>85.77</v>
      </c>
    </row>
    <row r="554" spans="1:6" ht="15">
      <c r="A554" s="426" t="s">
        <v>6887</v>
      </c>
      <c r="B554" s="417" t="s">
        <v>6888</v>
      </c>
      <c r="D554" s="437"/>
      <c r="F554" s="431"/>
    </row>
    <row r="555" spans="1:6">
      <c r="A555" s="426"/>
      <c r="B555" s="417" t="s">
        <v>6889</v>
      </c>
      <c r="D555" s="437"/>
      <c r="F555" s="430"/>
    </row>
    <row r="556" spans="1:6" ht="15">
      <c r="A556" s="426" t="s">
        <v>6890</v>
      </c>
      <c r="B556" s="417" t="s">
        <v>6891</v>
      </c>
      <c r="C556" s="417" t="s">
        <v>112</v>
      </c>
      <c r="D556" s="437"/>
      <c r="F556" s="431">
        <v>437.78</v>
      </c>
    </row>
    <row r="557" spans="1:6">
      <c r="A557" s="426"/>
      <c r="B557" s="417" t="s">
        <v>6892</v>
      </c>
      <c r="D557" s="437"/>
      <c r="F557" s="430"/>
    </row>
    <row r="558" spans="1:6" ht="15">
      <c r="A558" s="426" t="s">
        <v>6893</v>
      </c>
      <c r="C558" s="417" t="s">
        <v>112</v>
      </c>
      <c r="D558" s="437"/>
      <c r="F558" s="431">
        <v>224.39</v>
      </c>
    </row>
    <row r="559" spans="1:6">
      <c r="A559" s="426"/>
      <c r="B559" s="417" t="s">
        <v>6894</v>
      </c>
      <c r="D559" s="437"/>
      <c r="F559" s="430"/>
    </row>
    <row r="560" spans="1:6">
      <c r="A560" s="426"/>
      <c r="D560" s="437"/>
      <c r="F560" s="430"/>
    </row>
    <row r="561" spans="1:6" ht="15">
      <c r="A561" s="426" t="s">
        <v>6895</v>
      </c>
      <c r="B561" s="417" t="s">
        <v>6896</v>
      </c>
      <c r="C561" s="417" t="s">
        <v>112</v>
      </c>
      <c r="D561" s="437"/>
      <c r="F561" s="431">
        <v>498.48</v>
      </c>
    </row>
    <row r="562" spans="1:6" ht="15">
      <c r="A562" s="426"/>
      <c r="B562" s="417" t="s">
        <v>6897</v>
      </c>
      <c r="D562" s="437"/>
      <c r="F562" s="431"/>
    </row>
    <row r="563" spans="1:6">
      <c r="A563" s="426"/>
      <c r="B563" s="417" t="s">
        <v>6898</v>
      </c>
      <c r="D563" s="437"/>
      <c r="F563" s="430"/>
    </row>
    <row r="564" spans="1:6" ht="15">
      <c r="A564" s="426" t="s">
        <v>6899</v>
      </c>
      <c r="C564" s="417" t="s">
        <v>112</v>
      </c>
      <c r="D564" s="437"/>
      <c r="F564" s="431">
        <v>340.53</v>
      </c>
    </row>
    <row r="565" spans="1:6">
      <c r="A565" s="426"/>
      <c r="B565" s="417" t="s">
        <v>6894</v>
      </c>
      <c r="D565" s="437"/>
      <c r="F565" s="430"/>
    </row>
    <row r="566" spans="1:6" ht="15">
      <c r="A566" s="426" t="s">
        <v>6900</v>
      </c>
      <c r="B566" s="417" t="s">
        <v>6901</v>
      </c>
      <c r="C566" s="417" t="s">
        <v>112</v>
      </c>
      <c r="D566" s="437"/>
      <c r="F566" s="431">
        <v>198.96</v>
      </c>
    </row>
    <row r="567" spans="1:6">
      <c r="A567" s="426" t="s">
        <v>6902</v>
      </c>
      <c r="B567" s="417" t="s">
        <v>6903</v>
      </c>
      <c r="D567" s="437"/>
      <c r="F567" s="430"/>
    </row>
    <row r="568" spans="1:6" ht="15">
      <c r="A568" s="426" t="s">
        <v>6904</v>
      </c>
      <c r="B568" s="417" t="s">
        <v>6905</v>
      </c>
      <c r="C568" s="417" t="s">
        <v>108</v>
      </c>
      <c r="D568" s="437"/>
      <c r="F568" s="431">
        <v>694.49</v>
      </c>
    </row>
    <row r="569" spans="1:6" ht="15">
      <c r="A569" s="426" t="s">
        <v>6906</v>
      </c>
      <c r="B569" s="417" t="s">
        <v>6907</v>
      </c>
      <c r="C569" s="417" t="s">
        <v>108</v>
      </c>
      <c r="D569" s="437"/>
      <c r="F569" s="431">
        <v>773.09</v>
      </c>
    </row>
    <row r="570" spans="1:6" ht="15">
      <c r="A570" s="426" t="s">
        <v>6908</v>
      </c>
      <c r="B570" s="417" t="s">
        <v>6909</v>
      </c>
      <c r="C570" s="417" t="s">
        <v>108</v>
      </c>
      <c r="D570" s="437"/>
      <c r="F570" s="431">
        <v>851.79</v>
      </c>
    </row>
    <row r="571" spans="1:6" ht="15">
      <c r="A571" s="426" t="s">
        <v>6910</v>
      </c>
      <c r="B571" s="417" t="s">
        <v>6911</v>
      </c>
      <c r="C571" s="417" t="s">
        <v>108</v>
      </c>
      <c r="D571" s="437"/>
      <c r="F571" s="431">
        <v>932.68</v>
      </c>
    </row>
    <row r="572" spans="1:6" ht="15">
      <c r="A572" s="426" t="s">
        <v>6912</v>
      </c>
      <c r="B572" s="417" t="s">
        <v>6913</v>
      </c>
      <c r="C572" s="417" t="s">
        <v>108</v>
      </c>
      <c r="D572" s="437"/>
      <c r="F572" s="431">
        <v>1020.56</v>
      </c>
    </row>
    <row r="573" spans="1:6" ht="15">
      <c r="A573" s="426" t="s">
        <v>6914</v>
      </c>
      <c r="B573" s="417" t="s">
        <v>6915</v>
      </c>
      <c r="C573" s="417" t="s">
        <v>108</v>
      </c>
      <c r="D573" s="437"/>
      <c r="F573" s="431">
        <v>1116.3699999999999</v>
      </c>
    </row>
    <row r="574" spans="1:6" ht="15">
      <c r="A574" s="426" t="s">
        <v>6916</v>
      </c>
      <c r="B574" s="417" t="s">
        <v>6917</v>
      </c>
      <c r="C574" s="417" t="s">
        <v>108</v>
      </c>
      <c r="D574" s="437"/>
      <c r="F574" s="431">
        <v>1498.87</v>
      </c>
    </row>
    <row r="575" spans="1:6" ht="15">
      <c r="A575" s="426" t="s">
        <v>6918</v>
      </c>
      <c r="B575" s="417" t="s">
        <v>6919</v>
      </c>
      <c r="C575" s="417" t="s">
        <v>108</v>
      </c>
      <c r="D575" s="437"/>
      <c r="F575" s="431">
        <v>1603.14</v>
      </c>
    </row>
    <row r="576" spans="1:6" ht="15">
      <c r="A576" s="426" t="s">
        <v>6920</v>
      </c>
      <c r="B576" s="417" t="s">
        <v>6921</v>
      </c>
      <c r="C576" s="417" t="s">
        <v>108</v>
      </c>
      <c r="D576" s="437"/>
      <c r="F576" s="431">
        <v>1959.43</v>
      </c>
    </row>
    <row r="577" spans="1:6" ht="15">
      <c r="A577" s="426" t="s">
        <v>6922</v>
      </c>
      <c r="B577" s="417" t="s">
        <v>6923</v>
      </c>
      <c r="C577" s="417" t="s">
        <v>108</v>
      </c>
      <c r="D577" s="437"/>
      <c r="F577" s="431">
        <v>2199.4299999999998</v>
      </c>
    </row>
    <row r="578" spans="1:6">
      <c r="A578" s="426"/>
      <c r="B578" s="417" t="s">
        <v>6924</v>
      </c>
      <c r="D578" s="437"/>
      <c r="F578" s="430"/>
    </row>
    <row r="579" spans="1:6" ht="15">
      <c r="A579" s="426" t="s">
        <v>6925</v>
      </c>
      <c r="C579" s="417" t="s">
        <v>108</v>
      </c>
      <c r="D579" s="437"/>
      <c r="F579" s="431">
        <v>1309.51</v>
      </c>
    </row>
    <row r="580" spans="1:6" ht="15">
      <c r="A580" s="426"/>
      <c r="B580" s="417" t="s">
        <v>6926</v>
      </c>
      <c r="D580" s="437"/>
      <c r="F580" s="431"/>
    </row>
    <row r="581" spans="1:6">
      <c r="A581" s="426"/>
      <c r="B581" s="417" t="s">
        <v>6927</v>
      </c>
      <c r="D581" s="437"/>
      <c r="F581" s="430"/>
    </row>
    <row r="582" spans="1:6" ht="15">
      <c r="A582" s="426" t="s">
        <v>662</v>
      </c>
      <c r="C582" s="417" t="s">
        <v>108</v>
      </c>
      <c r="D582" s="437"/>
      <c r="F582" s="431">
        <v>780.97</v>
      </c>
    </row>
    <row r="583" spans="1:6">
      <c r="A583" s="426"/>
      <c r="B583" s="417" t="s">
        <v>6926</v>
      </c>
      <c r="D583" s="437"/>
      <c r="F583" s="430"/>
    </row>
    <row r="584" spans="1:6">
      <c r="A584" s="426"/>
      <c r="B584" s="417" t="s">
        <v>6928</v>
      </c>
      <c r="D584" s="437"/>
      <c r="F584" s="430"/>
    </row>
    <row r="585" spans="1:6" ht="15">
      <c r="A585" s="426" t="s">
        <v>6929</v>
      </c>
      <c r="C585" s="417" t="s">
        <v>121</v>
      </c>
      <c r="D585" s="437"/>
      <c r="F585" s="431">
        <v>30</v>
      </c>
    </row>
    <row r="586" spans="1:6" ht="15">
      <c r="A586" s="426"/>
      <c r="B586" s="417" t="s">
        <v>6930</v>
      </c>
      <c r="D586" s="437"/>
      <c r="F586" s="431"/>
    </row>
    <row r="587" spans="1:6">
      <c r="A587" s="426"/>
      <c r="B587" s="417" t="s">
        <v>6931</v>
      </c>
      <c r="D587" s="437"/>
      <c r="F587" s="430"/>
    </row>
    <row r="588" spans="1:6" ht="15">
      <c r="A588" s="426" t="s">
        <v>6932</v>
      </c>
      <c r="C588" s="417" t="s">
        <v>121</v>
      </c>
      <c r="D588" s="437"/>
      <c r="F588" s="431">
        <v>42.07</v>
      </c>
    </row>
    <row r="589" spans="1:6">
      <c r="A589" s="426"/>
      <c r="B589" s="417" t="s">
        <v>6930</v>
      </c>
      <c r="D589" s="437"/>
      <c r="F589" s="430"/>
    </row>
    <row r="590" spans="1:6">
      <c r="A590" s="426"/>
      <c r="B590" s="417" t="s">
        <v>6933</v>
      </c>
      <c r="D590" s="437"/>
      <c r="F590" s="430"/>
    </row>
    <row r="591" spans="1:6" ht="15">
      <c r="A591" s="426" t="s">
        <v>6934</v>
      </c>
      <c r="C591" s="417" t="s">
        <v>121</v>
      </c>
      <c r="D591" s="437"/>
      <c r="F591" s="431">
        <v>52.77</v>
      </c>
    </row>
    <row r="592" spans="1:6" ht="15">
      <c r="A592" s="426"/>
      <c r="B592" s="417" t="s">
        <v>6930</v>
      </c>
      <c r="D592" s="437"/>
      <c r="F592" s="431"/>
    </row>
    <row r="593" spans="1:6">
      <c r="A593" s="426"/>
      <c r="B593" s="417" t="s">
        <v>6935</v>
      </c>
      <c r="D593" s="437"/>
      <c r="F593" s="430"/>
    </row>
    <row r="594" spans="1:6" ht="15">
      <c r="A594" s="426" t="s">
        <v>6936</v>
      </c>
      <c r="C594" s="417" t="s">
        <v>121</v>
      </c>
      <c r="D594" s="437"/>
      <c r="F594" s="431">
        <v>67.709999999999994</v>
      </c>
    </row>
    <row r="595" spans="1:6">
      <c r="A595" s="426"/>
      <c r="B595" s="417" t="s">
        <v>6930</v>
      </c>
      <c r="D595" s="437"/>
      <c r="F595" s="430"/>
    </row>
    <row r="596" spans="1:6">
      <c r="A596" s="426"/>
      <c r="B596" s="417" t="s">
        <v>6937</v>
      </c>
      <c r="D596" s="437"/>
      <c r="F596" s="430"/>
    </row>
    <row r="597" spans="1:6" ht="15">
      <c r="A597" s="426" t="s">
        <v>6938</v>
      </c>
      <c r="C597" s="417" t="s">
        <v>121</v>
      </c>
      <c r="D597" s="437"/>
      <c r="F597" s="431">
        <v>200.86</v>
      </c>
    </row>
    <row r="598" spans="1:6" ht="15">
      <c r="A598" s="426"/>
      <c r="B598" s="417" t="s">
        <v>6939</v>
      </c>
      <c r="D598" s="437"/>
      <c r="F598" s="431"/>
    </row>
    <row r="599" spans="1:6">
      <c r="A599" s="426"/>
      <c r="B599" s="417" t="s">
        <v>6940</v>
      </c>
      <c r="D599" s="437"/>
      <c r="F599" s="430"/>
    </row>
    <row r="600" spans="1:6" ht="15">
      <c r="A600" s="426" t="s">
        <v>6941</v>
      </c>
      <c r="C600" s="417" t="s">
        <v>121</v>
      </c>
      <c r="D600" s="437"/>
      <c r="F600" s="431">
        <v>100.59</v>
      </c>
    </row>
    <row r="601" spans="1:6">
      <c r="A601" s="426"/>
      <c r="B601" s="417" t="s">
        <v>6942</v>
      </c>
      <c r="D601" s="437"/>
      <c r="F601" s="430"/>
    </row>
    <row r="602" spans="1:6">
      <c r="A602" s="426"/>
      <c r="D602" s="437"/>
      <c r="F602" s="430"/>
    </row>
    <row r="603" spans="1:6">
      <c r="B603" s="426" t="s">
        <v>6943</v>
      </c>
      <c r="D603" s="437"/>
      <c r="F603" s="430"/>
    </row>
    <row r="604" spans="1:6" ht="15">
      <c r="A604" s="426" t="s">
        <v>6944</v>
      </c>
      <c r="B604" s="417" t="s">
        <v>6942</v>
      </c>
      <c r="C604" s="417" t="s">
        <v>121</v>
      </c>
      <c r="D604" s="437"/>
      <c r="F604" s="431">
        <v>74.5</v>
      </c>
    </row>
    <row r="605" spans="1:6" ht="15">
      <c r="A605" s="426" t="s">
        <v>6945</v>
      </c>
      <c r="B605" s="417" t="s">
        <v>6946</v>
      </c>
      <c r="C605" s="417" t="s">
        <v>121</v>
      </c>
      <c r="D605" s="437"/>
      <c r="F605" s="431">
        <v>117.96</v>
      </c>
    </row>
    <row r="606" spans="1:6" ht="15">
      <c r="A606" s="426" t="s">
        <v>6947</v>
      </c>
      <c r="B606" s="417" t="s">
        <v>6948</v>
      </c>
      <c r="C606" s="417" t="s">
        <v>121</v>
      </c>
      <c r="D606" s="437"/>
      <c r="F606" s="431">
        <v>168.87</v>
      </c>
    </row>
    <row r="607" spans="1:6" ht="15">
      <c r="A607" s="426" t="s">
        <v>6949</v>
      </c>
      <c r="B607" s="417" t="s">
        <v>6950</v>
      </c>
      <c r="C607" s="417" t="s">
        <v>121</v>
      </c>
      <c r="D607" s="437"/>
      <c r="F607" s="431">
        <v>144.08000000000001</v>
      </c>
    </row>
    <row r="608" spans="1:6" ht="15">
      <c r="A608" s="426" t="s">
        <v>6951</v>
      </c>
      <c r="B608" s="417" t="s">
        <v>6952</v>
      </c>
      <c r="C608" s="417" t="s">
        <v>121</v>
      </c>
      <c r="D608" s="437"/>
      <c r="F608" s="431">
        <v>19.91</v>
      </c>
    </row>
    <row r="609" spans="1:6">
      <c r="A609" s="426"/>
      <c r="B609" s="417" t="s">
        <v>6953</v>
      </c>
      <c r="D609" s="437"/>
      <c r="F609" s="430"/>
    </row>
    <row r="610" spans="1:6" ht="15">
      <c r="A610" s="426" t="s">
        <v>6954</v>
      </c>
      <c r="C610" s="417" t="s">
        <v>121</v>
      </c>
      <c r="D610" s="437"/>
      <c r="F610" s="431">
        <v>94.44</v>
      </c>
    </row>
    <row r="611" spans="1:6" ht="15">
      <c r="A611" s="426"/>
      <c r="B611" s="417" t="s">
        <v>6955</v>
      </c>
      <c r="D611" s="437"/>
      <c r="F611" s="431"/>
    </row>
    <row r="612" spans="1:6">
      <c r="A612" s="426"/>
      <c r="B612" s="417" t="s">
        <v>6953</v>
      </c>
      <c r="D612" s="437"/>
      <c r="F612" s="430"/>
    </row>
    <row r="613" spans="1:6" ht="15">
      <c r="A613" s="426" t="s">
        <v>6956</v>
      </c>
      <c r="B613" s="417" t="s">
        <v>6957</v>
      </c>
      <c r="C613" s="417" t="s">
        <v>121</v>
      </c>
      <c r="D613" s="437"/>
      <c r="F613" s="431">
        <v>97.68</v>
      </c>
    </row>
    <row r="614" spans="1:6">
      <c r="A614" s="426"/>
      <c r="B614" s="417" t="s">
        <v>6953</v>
      </c>
      <c r="D614" s="437"/>
      <c r="F614" s="430"/>
    </row>
    <row r="615" spans="1:6" ht="15">
      <c r="A615" s="426" t="s">
        <v>6958</v>
      </c>
      <c r="C615" s="417" t="s">
        <v>121</v>
      </c>
      <c r="D615" s="437"/>
      <c r="F615" s="431">
        <v>100.08</v>
      </c>
    </row>
    <row r="616" spans="1:6">
      <c r="A616" s="426"/>
      <c r="B616" s="417" t="s">
        <v>6959</v>
      </c>
      <c r="D616" s="437"/>
      <c r="F616" s="430"/>
    </row>
    <row r="617" spans="1:6">
      <c r="A617" s="426"/>
      <c r="B617" s="417" t="s">
        <v>6953</v>
      </c>
      <c r="D617" s="437"/>
      <c r="F617" s="430"/>
    </row>
    <row r="618" spans="1:6" ht="15">
      <c r="A618" s="426" t="s">
        <v>6960</v>
      </c>
      <c r="B618" s="417" t="s">
        <v>6961</v>
      </c>
      <c r="C618" s="417" t="s">
        <v>121</v>
      </c>
      <c r="D618" s="437"/>
      <c r="F618" s="431">
        <v>89.9</v>
      </c>
    </row>
    <row r="619" spans="1:6" ht="15">
      <c r="A619" s="426"/>
      <c r="B619" s="417" t="s">
        <v>6953</v>
      </c>
      <c r="D619" s="437"/>
      <c r="F619" s="431"/>
    </row>
    <row r="620" spans="1:6" ht="15">
      <c r="A620" s="426" t="s">
        <v>6962</v>
      </c>
      <c r="C620" s="417" t="s">
        <v>121</v>
      </c>
      <c r="D620" s="437"/>
      <c r="F620" s="431">
        <v>111.39</v>
      </c>
    </row>
    <row r="621" spans="1:6">
      <c r="A621" s="426"/>
      <c r="B621" s="417" t="s">
        <v>6963</v>
      </c>
      <c r="D621" s="437"/>
      <c r="F621" s="430"/>
    </row>
    <row r="622" spans="1:6" ht="15">
      <c r="A622" s="426"/>
      <c r="B622" s="417" t="s">
        <v>6964</v>
      </c>
      <c r="D622" s="437"/>
      <c r="F622" s="431"/>
    </row>
    <row r="623" spans="1:6" ht="15">
      <c r="A623" s="426" t="s">
        <v>6965</v>
      </c>
      <c r="C623" s="417" t="s">
        <v>121</v>
      </c>
      <c r="D623" s="437"/>
      <c r="F623" s="431">
        <v>482.67</v>
      </c>
    </row>
    <row r="624" spans="1:6" ht="15">
      <c r="A624" s="426"/>
      <c r="B624" s="417" t="s">
        <v>6966</v>
      </c>
      <c r="D624" s="437"/>
      <c r="F624" s="431"/>
    </row>
    <row r="625" spans="1:6" ht="15">
      <c r="A625" s="426" t="s">
        <v>6967</v>
      </c>
      <c r="B625" s="417" t="s">
        <v>6968</v>
      </c>
      <c r="C625" s="417" t="s">
        <v>121</v>
      </c>
      <c r="D625" s="437"/>
      <c r="F625" s="431">
        <v>224.65</v>
      </c>
    </row>
    <row r="626" spans="1:6">
      <c r="A626" s="426"/>
      <c r="B626" s="417" t="s">
        <v>6969</v>
      </c>
      <c r="D626" s="437"/>
      <c r="F626" s="430"/>
    </row>
    <row r="627" spans="1:6" ht="15">
      <c r="A627" s="426" t="s">
        <v>6970</v>
      </c>
      <c r="C627" s="417" t="s">
        <v>128</v>
      </c>
      <c r="D627" s="437"/>
      <c r="F627" s="431">
        <v>334.33</v>
      </c>
    </row>
    <row r="628" spans="1:6">
      <c r="A628" s="426"/>
      <c r="B628" s="417" t="s">
        <v>6971</v>
      </c>
      <c r="D628" s="437"/>
      <c r="F628" s="430"/>
    </row>
    <row r="629" spans="1:6" ht="15">
      <c r="A629" s="426" t="s">
        <v>6972</v>
      </c>
      <c r="B629" s="417" t="s">
        <v>6973</v>
      </c>
      <c r="C629" s="417" t="s">
        <v>108</v>
      </c>
      <c r="D629" s="437"/>
      <c r="F629" s="431">
        <v>982.6</v>
      </c>
    </row>
    <row r="630" spans="1:6" ht="15">
      <c r="A630" s="426" t="s">
        <v>6974</v>
      </c>
      <c r="B630" s="417" t="s">
        <v>6975</v>
      </c>
      <c r="C630" s="417" t="s">
        <v>108</v>
      </c>
      <c r="D630" s="437"/>
      <c r="F630" s="431">
        <v>1268.5</v>
      </c>
    </row>
    <row r="631" spans="1:6" ht="15">
      <c r="A631" s="426" t="s">
        <v>6976</v>
      </c>
      <c r="B631" s="417" t="s">
        <v>6977</v>
      </c>
      <c r="C631" s="417" t="s">
        <v>108</v>
      </c>
      <c r="D631" s="437"/>
      <c r="F631" s="431">
        <v>1555.56</v>
      </c>
    </row>
    <row r="632" spans="1:6" ht="15">
      <c r="A632" s="426" t="s">
        <v>6978</v>
      </c>
      <c r="B632" s="417" t="s">
        <v>6979</v>
      </c>
      <c r="C632" s="417" t="s">
        <v>121</v>
      </c>
      <c r="D632" s="437"/>
      <c r="F632" s="431">
        <v>487.41</v>
      </c>
    </row>
    <row r="633" spans="1:6" ht="15">
      <c r="A633" s="426" t="s">
        <v>6980</v>
      </c>
      <c r="B633" s="417" t="s">
        <v>6981</v>
      </c>
      <c r="C633" s="417" t="s">
        <v>121</v>
      </c>
      <c r="D633" s="437"/>
      <c r="F633" s="431">
        <v>554.67999999999995</v>
      </c>
    </row>
    <row r="634" spans="1:6" ht="15">
      <c r="A634" s="426" t="s">
        <v>6982</v>
      </c>
      <c r="B634" s="417" t="s">
        <v>6983</v>
      </c>
      <c r="C634" s="417" t="s">
        <v>121</v>
      </c>
      <c r="D634" s="437"/>
      <c r="F634" s="431">
        <v>619.15</v>
      </c>
    </row>
    <row r="635" spans="1:6" ht="15">
      <c r="A635" s="426" t="s">
        <v>6984</v>
      </c>
      <c r="B635" s="417" t="s">
        <v>6985</v>
      </c>
      <c r="C635" s="417" t="s">
        <v>121</v>
      </c>
      <c r="D635" s="437"/>
      <c r="F635" s="431">
        <v>688.95</v>
      </c>
    </row>
    <row r="636" spans="1:6" ht="15">
      <c r="A636" s="426" t="s">
        <v>6986</v>
      </c>
      <c r="B636" s="417" t="s">
        <v>6987</v>
      </c>
      <c r="C636" s="417" t="s">
        <v>121</v>
      </c>
      <c r="D636" s="437"/>
      <c r="F636" s="431">
        <v>755.95</v>
      </c>
    </row>
    <row r="637" spans="1:6" ht="15">
      <c r="A637" s="426" t="s">
        <v>6988</v>
      </c>
      <c r="B637" s="417" t="s">
        <v>6989</v>
      </c>
      <c r="C637" s="417" t="s">
        <v>121</v>
      </c>
      <c r="D637" s="437"/>
      <c r="F637" s="431">
        <v>828.27</v>
      </c>
    </row>
    <row r="638" spans="1:6" ht="15">
      <c r="A638" s="426" t="s">
        <v>6990</v>
      </c>
      <c r="B638" s="417" t="s">
        <v>6991</v>
      </c>
      <c r="C638" s="417" t="s">
        <v>121</v>
      </c>
      <c r="D638" s="437"/>
      <c r="F638" s="431">
        <v>1027.8599999999999</v>
      </c>
    </row>
    <row r="639" spans="1:6" ht="15">
      <c r="A639" s="426" t="s">
        <v>6992</v>
      </c>
      <c r="B639" s="417" t="s">
        <v>6993</v>
      </c>
      <c r="C639" s="417" t="s">
        <v>121</v>
      </c>
      <c r="D639" s="437"/>
      <c r="F639" s="431">
        <v>1107.44</v>
      </c>
    </row>
    <row r="640" spans="1:6" ht="15">
      <c r="A640" s="426" t="s">
        <v>6994</v>
      </c>
      <c r="B640" s="417" t="s">
        <v>6995</v>
      </c>
      <c r="C640" s="417" t="s">
        <v>121</v>
      </c>
      <c r="D640" s="437"/>
      <c r="F640" s="431">
        <v>1189.08</v>
      </c>
    </row>
    <row r="641" spans="1:6" ht="15">
      <c r="A641" s="426" t="s">
        <v>6996</v>
      </c>
      <c r="B641" s="417" t="s">
        <v>6997</v>
      </c>
      <c r="C641" s="417" t="s">
        <v>121</v>
      </c>
      <c r="D641" s="437"/>
      <c r="F641" s="431">
        <v>1563.32</v>
      </c>
    </row>
    <row r="642" spans="1:6" ht="15">
      <c r="A642" s="426" t="s">
        <v>6998</v>
      </c>
      <c r="B642" s="417" t="s">
        <v>6999</v>
      </c>
      <c r="C642" s="417" t="s">
        <v>121</v>
      </c>
      <c r="D642" s="437"/>
      <c r="F642" s="431">
        <v>325.66000000000003</v>
      </c>
    </row>
    <row r="643" spans="1:6" ht="15">
      <c r="A643" s="426" t="s">
        <v>7000</v>
      </c>
      <c r="B643" s="417" t="s">
        <v>7001</v>
      </c>
      <c r="C643" s="417" t="s">
        <v>121</v>
      </c>
      <c r="D643" s="437"/>
      <c r="F643" s="431">
        <v>388.65</v>
      </c>
    </row>
    <row r="644" spans="1:6" ht="15">
      <c r="A644" s="426" t="s">
        <v>7002</v>
      </c>
      <c r="B644" s="417" t="s">
        <v>7003</v>
      </c>
      <c r="C644" s="417" t="s">
        <v>121</v>
      </c>
      <c r="D644" s="437"/>
      <c r="F644" s="431">
        <v>448.38</v>
      </c>
    </row>
    <row r="645" spans="1:6" ht="15">
      <c r="A645" s="426" t="s">
        <v>7004</v>
      </c>
      <c r="B645" s="417" t="s">
        <v>7005</v>
      </c>
      <c r="C645" s="417" t="s">
        <v>121</v>
      </c>
      <c r="D645" s="437"/>
      <c r="F645" s="431">
        <v>514.39</v>
      </c>
    </row>
    <row r="646" spans="1:6" ht="15">
      <c r="A646" s="426" t="s">
        <v>7006</v>
      </c>
      <c r="B646" s="417" t="s">
        <v>7007</v>
      </c>
      <c r="C646" s="417" t="s">
        <v>121</v>
      </c>
      <c r="D646" s="437"/>
      <c r="F646" s="431">
        <v>576.64</v>
      </c>
    </row>
    <row r="647" spans="1:6" ht="15">
      <c r="A647" s="426" t="s">
        <v>7008</v>
      </c>
      <c r="B647" s="417" t="s">
        <v>7009</v>
      </c>
      <c r="C647" s="417" t="s">
        <v>121</v>
      </c>
      <c r="D647" s="437"/>
      <c r="F647" s="431">
        <v>640.91999999999996</v>
      </c>
    </row>
    <row r="648" spans="1:6" ht="15">
      <c r="A648" s="426" t="s">
        <v>7010</v>
      </c>
      <c r="B648" s="417" t="s">
        <v>7011</v>
      </c>
      <c r="C648" s="417" t="s">
        <v>121</v>
      </c>
      <c r="D648" s="437"/>
      <c r="F648" s="431">
        <v>825.67</v>
      </c>
    </row>
    <row r="649" spans="1:6" ht="15">
      <c r="A649" s="426" t="s">
        <v>7012</v>
      </c>
      <c r="B649" s="417" t="s">
        <v>7013</v>
      </c>
      <c r="C649" s="417" t="s">
        <v>121</v>
      </c>
      <c r="D649" s="437"/>
      <c r="F649" s="431">
        <v>901.51</v>
      </c>
    </row>
    <row r="650" spans="1:6" ht="15">
      <c r="A650" s="426" t="s">
        <v>7014</v>
      </c>
      <c r="B650" s="417" t="s">
        <v>7015</v>
      </c>
      <c r="C650" s="417" t="s">
        <v>121</v>
      </c>
      <c r="D650" s="437"/>
      <c r="F650" s="431">
        <v>978.86</v>
      </c>
    </row>
    <row r="651" spans="1:6" ht="15">
      <c r="A651" s="426" t="s">
        <v>7016</v>
      </c>
      <c r="B651" s="417" t="s">
        <v>7017</v>
      </c>
      <c r="C651" s="417" t="s">
        <v>121</v>
      </c>
      <c r="D651" s="437"/>
      <c r="F651" s="431">
        <v>1406.59</v>
      </c>
    </row>
    <row r="652" spans="1:6">
      <c r="A652" s="426"/>
      <c r="B652" s="417" t="s">
        <v>7018</v>
      </c>
      <c r="D652" s="437"/>
      <c r="F652" s="430"/>
    </row>
    <row r="653" spans="1:6" ht="15">
      <c r="A653" s="426" t="s">
        <v>7019</v>
      </c>
      <c r="C653" s="417" t="s">
        <v>121</v>
      </c>
      <c r="D653" s="437"/>
      <c r="F653" s="431">
        <v>99.66</v>
      </c>
    </row>
    <row r="654" spans="1:6" ht="15">
      <c r="A654" s="426"/>
      <c r="B654" s="417" t="s">
        <v>7020</v>
      </c>
      <c r="D654" s="437"/>
      <c r="F654" s="431"/>
    </row>
    <row r="655" spans="1:6">
      <c r="B655" s="426" t="s">
        <v>7021</v>
      </c>
      <c r="D655" s="437"/>
      <c r="F655" s="430"/>
    </row>
    <row r="656" spans="1:6" ht="15">
      <c r="A656" s="426" t="s">
        <v>7022</v>
      </c>
      <c r="B656" s="417" t="s">
        <v>7020</v>
      </c>
      <c r="C656" s="417" t="s">
        <v>121</v>
      </c>
      <c r="D656" s="437"/>
      <c r="F656" s="431">
        <v>119.33</v>
      </c>
    </row>
    <row r="657" spans="1:6" ht="15">
      <c r="A657" s="426" t="s">
        <v>7023</v>
      </c>
      <c r="B657" s="417" t="s">
        <v>7024</v>
      </c>
      <c r="C657" s="417" t="s">
        <v>112</v>
      </c>
      <c r="D657" s="437"/>
      <c r="F657" s="431">
        <v>60.11</v>
      </c>
    </row>
    <row r="658" spans="1:6" ht="15">
      <c r="A658" s="426" t="s">
        <v>7025</v>
      </c>
      <c r="B658" s="417" t="s">
        <v>7026</v>
      </c>
      <c r="C658" s="417" t="s">
        <v>121</v>
      </c>
      <c r="D658" s="437"/>
      <c r="F658" s="431">
        <v>5078.87</v>
      </c>
    </row>
    <row r="659" spans="1:6" ht="15">
      <c r="A659" s="426" t="s">
        <v>7027</v>
      </c>
      <c r="B659" s="417" t="s">
        <v>7028</v>
      </c>
      <c r="C659" s="417" t="s">
        <v>121</v>
      </c>
      <c r="D659" s="437"/>
      <c r="F659" s="431">
        <v>5281.48</v>
      </c>
    </row>
    <row r="660" spans="1:6" ht="15">
      <c r="A660" s="426" t="s">
        <v>7029</v>
      </c>
      <c r="B660" s="417" t="s">
        <v>7030</v>
      </c>
      <c r="C660" s="417" t="s">
        <v>121</v>
      </c>
      <c r="D660" s="437"/>
      <c r="F660" s="431">
        <v>5483.54</v>
      </c>
    </row>
    <row r="661" spans="1:6" ht="15">
      <c r="A661" s="426" t="s">
        <v>7031</v>
      </c>
      <c r="B661" s="417" t="s">
        <v>7032</v>
      </c>
      <c r="C661" s="417" t="s">
        <v>121</v>
      </c>
      <c r="D661" s="437"/>
      <c r="F661" s="431">
        <v>5689.86</v>
      </c>
    </row>
    <row r="662" spans="1:6" ht="15">
      <c r="A662" s="426" t="s">
        <v>7033</v>
      </c>
      <c r="B662" s="417" t="s">
        <v>7034</v>
      </c>
      <c r="C662" s="417" t="s">
        <v>121</v>
      </c>
      <c r="D662" s="437"/>
      <c r="F662" s="431">
        <v>7960.2</v>
      </c>
    </row>
    <row r="663" spans="1:6" ht="15">
      <c r="A663" s="426" t="s">
        <v>7035</v>
      </c>
      <c r="B663" s="417" t="s">
        <v>7036</v>
      </c>
      <c r="C663" s="417" t="s">
        <v>121</v>
      </c>
      <c r="D663" s="437"/>
      <c r="F663" s="431">
        <v>8213.2000000000007</v>
      </c>
    </row>
    <row r="664" spans="1:6" ht="15">
      <c r="A664" s="426" t="s">
        <v>7037</v>
      </c>
      <c r="B664" s="417" t="s">
        <v>7038</v>
      </c>
      <c r="C664" s="417" t="s">
        <v>121</v>
      </c>
      <c r="D664" s="437"/>
      <c r="F664" s="431">
        <v>8458.59</v>
      </c>
    </row>
    <row r="665" spans="1:6" ht="15">
      <c r="A665" s="426" t="s">
        <v>7039</v>
      </c>
      <c r="B665" s="417" t="s">
        <v>7040</v>
      </c>
      <c r="C665" s="417" t="s">
        <v>121</v>
      </c>
      <c r="D665" s="437"/>
      <c r="F665" s="431">
        <v>8724.4500000000007</v>
      </c>
    </row>
    <row r="666" spans="1:6" ht="15">
      <c r="A666" s="426" t="s">
        <v>7041</v>
      </c>
      <c r="B666" s="417" t="s">
        <v>7042</v>
      </c>
      <c r="C666" s="417" t="s">
        <v>121</v>
      </c>
      <c r="D666" s="437"/>
      <c r="F666" s="431">
        <v>9021.83</v>
      </c>
    </row>
    <row r="667" spans="1:6" ht="15">
      <c r="A667" s="426" t="s">
        <v>7043</v>
      </c>
      <c r="B667" s="417" t="s">
        <v>7044</v>
      </c>
      <c r="C667" s="417" t="s">
        <v>121</v>
      </c>
      <c r="D667" s="437"/>
      <c r="F667" s="431">
        <v>9331.39</v>
      </c>
    </row>
    <row r="668" spans="1:6" ht="15">
      <c r="A668" s="426" t="s">
        <v>7045</v>
      </c>
      <c r="B668" s="417" t="s">
        <v>7046</v>
      </c>
      <c r="C668" s="417" t="s">
        <v>121</v>
      </c>
      <c r="D668" s="437"/>
      <c r="F668" s="431">
        <v>9620.34</v>
      </c>
    </row>
    <row r="669" spans="1:6" ht="15">
      <c r="A669" s="426" t="s">
        <v>7047</v>
      </c>
      <c r="B669" s="417" t="s">
        <v>7048</v>
      </c>
      <c r="C669" s="417" t="s">
        <v>121</v>
      </c>
      <c r="D669" s="437"/>
      <c r="F669" s="431">
        <v>9986.85</v>
      </c>
    </row>
    <row r="670" spans="1:6" ht="15">
      <c r="A670" s="426" t="s">
        <v>7049</v>
      </c>
      <c r="B670" s="417" t="s">
        <v>7050</v>
      </c>
      <c r="C670" s="417" t="s">
        <v>121</v>
      </c>
      <c r="D670" s="437"/>
      <c r="F670" s="431">
        <v>10273.08</v>
      </c>
    </row>
    <row r="671" spans="1:6" ht="15">
      <c r="A671" s="426" t="s">
        <v>7051</v>
      </c>
      <c r="B671" s="417" t="s">
        <v>7052</v>
      </c>
      <c r="C671" s="417" t="s">
        <v>121</v>
      </c>
      <c r="D671" s="437"/>
      <c r="F671" s="431">
        <v>10582.5</v>
      </c>
    </row>
    <row r="672" spans="1:6" ht="15">
      <c r="A672" s="426" t="s">
        <v>7053</v>
      </c>
      <c r="B672" s="417" t="s">
        <v>7054</v>
      </c>
      <c r="C672" s="417" t="s">
        <v>121</v>
      </c>
      <c r="D672" s="437"/>
      <c r="F672" s="431">
        <v>10895.14</v>
      </c>
    </row>
    <row r="673" spans="1:6" ht="15">
      <c r="A673" s="426" t="s">
        <v>7055</v>
      </c>
      <c r="B673" s="417" t="s">
        <v>7056</v>
      </c>
      <c r="C673" s="417" t="s">
        <v>121</v>
      </c>
      <c r="D673" s="437"/>
      <c r="F673" s="431">
        <v>11159.96</v>
      </c>
    </row>
    <row r="674" spans="1:6" ht="15">
      <c r="A674" s="426" t="s">
        <v>7057</v>
      </c>
      <c r="B674" s="417" t="s">
        <v>7058</v>
      </c>
      <c r="C674" s="417" t="s">
        <v>121</v>
      </c>
      <c r="D674" s="437"/>
      <c r="F674" s="431">
        <v>11440.96</v>
      </c>
    </row>
    <row r="675" spans="1:6" ht="15">
      <c r="A675" s="426" t="s">
        <v>7059</v>
      </c>
      <c r="B675" s="417" t="s">
        <v>7060</v>
      </c>
      <c r="C675" s="417" t="s">
        <v>121</v>
      </c>
      <c r="D675" s="437"/>
      <c r="F675" s="431">
        <v>11704.83</v>
      </c>
    </row>
    <row r="676" spans="1:6" ht="15">
      <c r="A676" s="426" t="s">
        <v>7061</v>
      </c>
      <c r="B676" s="417" t="s">
        <v>7062</v>
      </c>
      <c r="C676" s="417" t="s">
        <v>121</v>
      </c>
      <c r="D676" s="437"/>
      <c r="F676" s="431">
        <v>11970.25</v>
      </c>
    </row>
    <row r="677" spans="1:6">
      <c r="A677" s="426"/>
      <c r="B677" s="417" t="s">
        <v>7063</v>
      </c>
      <c r="D677" s="437"/>
      <c r="F677" s="430"/>
    </row>
    <row r="678" spans="1:6" ht="15">
      <c r="A678" s="426" t="s">
        <v>7064</v>
      </c>
      <c r="C678" s="417" t="s">
        <v>108</v>
      </c>
      <c r="D678" s="437"/>
      <c r="F678" s="431">
        <v>1402.25</v>
      </c>
    </row>
    <row r="679" spans="1:6">
      <c r="A679" s="426"/>
      <c r="B679" s="417" t="s">
        <v>7065</v>
      </c>
      <c r="D679" s="437"/>
      <c r="F679" s="430"/>
    </row>
    <row r="680" spans="1:6" ht="15">
      <c r="A680" s="426"/>
      <c r="B680" s="417" t="s">
        <v>7066</v>
      </c>
      <c r="D680" s="437"/>
      <c r="F680" s="431"/>
    </row>
    <row r="681" spans="1:6" ht="15">
      <c r="A681" s="426" t="s">
        <v>7067</v>
      </c>
      <c r="C681" s="417" t="s">
        <v>108</v>
      </c>
      <c r="D681" s="437"/>
      <c r="F681" s="431">
        <v>1485.79</v>
      </c>
    </row>
    <row r="682" spans="1:6" ht="15">
      <c r="A682" s="426"/>
      <c r="B682" s="417" t="s">
        <v>7065</v>
      </c>
      <c r="D682" s="437"/>
      <c r="F682" s="431"/>
    </row>
    <row r="683" spans="1:6">
      <c r="A683" s="426"/>
      <c r="B683" s="417" t="s">
        <v>7068</v>
      </c>
      <c r="D683" s="437"/>
      <c r="F683" s="430"/>
    </row>
    <row r="684" spans="1:6" ht="15">
      <c r="A684" s="426" t="s">
        <v>7069</v>
      </c>
      <c r="C684" s="417" t="s">
        <v>108</v>
      </c>
      <c r="D684" s="437"/>
      <c r="F684" s="431">
        <v>1558.52</v>
      </c>
    </row>
    <row r="685" spans="1:6">
      <c r="A685" s="426"/>
      <c r="B685" s="417" t="s">
        <v>7065</v>
      </c>
      <c r="D685" s="437"/>
      <c r="F685" s="430"/>
    </row>
    <row r="686" spans="1:6">
      <c r="A686" s="426"/>
      <c r="B686" s="417" t="s">
        <v>7070</v>
      </c>
      <c r="D686" s="437"/>
      <c r="F686" s="430"/>
    </row>
    <row r="687" spans="1:6" ht="15">
      <c r="A687" s="426" t="s">
        <v>7071</v>
      </c>
      <c r="C687" s="417" t="s">
        <v>108</v>
      </c>
      <c r="D687" s="437"/>
      <c r="F687" s="431">
        <v>1754.34</v>
      </c>
    </row>
    <row r="688" spans="1:6">
      <c r="A688" s="426"/>
      <c r="B688" s="417" t="s">
        <v>7065</v>
      </c>
      <c r="D688" s="437"/>
      <c r="F688" s="430"/>
    </row>
    <row r="689" spans="1:6">
      <c r="A689" s="426"/>
      <c r="B689" s="417" t="s">
        <v>7070</v>
      </c>
      <c r="D689" s="437"/>
      <c r="F689" s="430"/>
    </row>
    <row r="690" spans="1:6" ht="15">
      <c r="A690" s="426" t="s">
        <v>7072</v>
      </c>
      <c r="C690" s="417" t="s">
        <v>108</v>
      </c>
      <c r="D690" s="437"/>
      <c r="F690" s="431">
        <v>1934.21</v>
      </c>
    </row>
    <row r="691" spans="1:6" ht="15">
      <c r="A691" s="426"/>
      <c r="B691" s="417" t="s">
        <v>7065</v>
      </c>
      <c r="D691" s="437"/>
      <c r="F691" s="431"/>
    </row>
    <row r="692" spans="1:6">
      <c r="A692" s="426"/>
      <c r="B692" s="417" t="s">
        <v>7073</v>
      </c>
      <c r="D692" s="437"/>
      <c r="F692" s="430"/>
    </row>
    <row r="693" spans="1:6" ht="15">
      <c r="A693" s="426" t="s">
        <v>7074</v>
      </c>
      <c r="B693" s="417" t="s">
        <v>7065</v>
      </c>
      <c r="C693" s="417" t="s">
        <v>108</v>
      </c>
      <c r="D693" s="437"/>
      <c r="F693" s="431">
        <v>1934.21</v>
      </c>
    </row>
    <row r="694" spans="1:6">
      <c r="A694" s="426"/>
      <c r="B694" s="417" t="s">
        <v>7075</v>
      </c>
      <c r="D694" s="437"/>
      <c r="F694" s="430"/>
    </row>
    <row r="695" spans="1:6" ht="15">
      <c r="A695" s="426" t="s">
        <v>7076</v>
      </c>
      <c r="C695" s="417" t="s">
        <v>108</v>
      </c>
      <c r="D695" s="437"/>
      <c r="F695" s="431">
        <v>2114.56</v>
      </c>
    </row>
    <row r="696" spans="1:6">
      <c r="A696" s="426"/>
      <c r="B696" s="417" t="s">
        <v>7065</v>
      </c>
      <c r="D696" s="437"/>
      <c r="F696" s="430"/>
    </row>
    <row r="697" spans="1:6">
      <c r="A697" s="426"/>
      <c r="B697" s="417" t="s">
        <v>7077</v>
      </c>
      <c r="D697" s="437"/>
      <c r="F697" s="430"/>
    </row>
    <row r="698" spans="1:6" ht="15">
      <c r="A698" s="426" t="s">
        <v>7078</v>
      </c>
      <c r="C698" s="417" t="s">
        <v>108</v>
      </c>
      <c r="D698" s="437"/>
      <c r="F698" s="431">
        <v>2517.0100000000002</v>
      </c>
    </row>
    <row r="699" spans="1:6" ht="15">
      <c r="A699" s="426"/>
      <c r="B699" s="417" t="s">
        <v>7065</v>
      </c>
      <c r="D699" s="437"/>
      <c r="F699" s="431"/>
    </row>
    <row r="700" spans="1:6">
      <c r="A700" s="426"/>
      <c r="B700" s="417" t="s">
        <v>7079</v>
      </c>
      <c r="D700" s="437"/>
      <c r="F700" s="430"/>
    </row>
    <row r="701" spans="1:6" ht="15">
      <c r="A701" s="426" t="s">
        <v>7080</v>
      </c>
      <c r="C701" s="417" t="s">
        <v>108</v>
      </c>
      <c r="D701" s="437"/>
      <c r="F701" s="431">
        <v>2710</v>
      </c>
    </row>
    <row r="702" spans="1:6">
      <c r="A702" s="426"/>
      <c r="B702" s="417" t="s">
        <v>7065</v>
      </c>
      <c r="D702" s="437"/>
      <c r="F702" s="430"/>
    </row>
    <row r="703" spans="1:6">
      <c r="A703" s="426"/>
      <c r="B703" s="417" t="s">
        <v>7081</v>
      </c>
      <c r="D703" s="437"/>
      <c r="F703" s="430"/>
    </row>
    <row r="704" spans="1:6" ht="15">
      <c r="A704" s="426" t="s">
        <v>7082</v>
      </c>
      <c r="C704" s="417" t="s">
        <v>108</v>
      </c>
      <c r="D704" s="437"/>
      <c r="F704" s="431">
        <v>2945.19</v>
      </c>
    </row>
    <row r="705" spans="1:6" ht="15">
      <c r="A705" s="426"/>
      <c r="B705" s="417" t="s">
        <v>7065</v>
      </c>
      <c r="D705" s="437"/>
      <c r="F705" s="431"/>
    </row>
    <row r="706" spans="1:6">
      <c r="A706" s="426"/>
      <c r="B706" s="417" t="s">
        <v>7083</v>
      </c>
      <c r="D706" s="437"/>
      <c r="F706" s="430"/>
    </row>
    <row r="707" spans="1:6" ht="15">
      <c r="A707" s="426" t="s">
        <v>7084</v>
      </c>
      <c r="C707" s="417" t="s">
        <v>108</v>
      </c>
      <c r="D707" s="437"/>
      <c r="F707" s="431">
        <v>3416.13</v>
      </c>
    </row>
    <row r="708" spans="1:6">
      <c r="A708" s="426"/>
      <c r="B708" s="417" t="s">
        <v>7065</v>
      </c>
      <c r="D708" s="437"/>
      <c r="F708" s="430"/>
    </row>
    <row r="709" spans="1:6">
      <c r="A709" s="426"/>
      <c r="B709" s="417" t="s">
        <v>7085</v>
      </c>
      <c r="D709" s="437"/>
      <c r="F709" s="430"/>
    </row>
    <row r="710" spans="1:6" ht="15">
      <c r="A710" s="426" t="s">
        <v>7086</v>
      </c>
      <c r="C710" s="417" t="s">
        <v>108</v>
      </c>
      <c r="D710" s="437"/>
      <c r="F710" s="431">
        <v>1730.33</v>
      </c>
    </row>
    <row r="711" spans="1:6" ht="15">
      <c r="A711" s="426"/>
      <c r="B711" s="417" t="s">
        <v>7065</v>
      </c>
      <c r="D711" s="437"/>
      <c r="F711" s="431"/>
    </row>
    <row r="712" spans="1:6">
      <c r="B712" s="426" t="s">
        <v>7087</v>
      </c>
      <c r="D712" s="437"/>
      <c r="F712" s="430"/>
    </row>
    <row r="713" spans="1:6" ht="15">
      <c r="A713" s="426" t="s">
        <v>7088</v>
      </c>
      <c r="B713" s="417" t="s">
        <v>7065</v>
      </c>
      <c r="C713" s="417" t="s">
        <v>108</v>
      </c>
      <c r="D713" s="437"/>
      <c r="F713" s="431">
        <v>1888.8</v>
      </c>
    </row>
    <row r="714" spans="1:6">
      <c r="A714" s="426"/>
      <c r="B714" s="417" t="s">
        <v>7089</v>
      </c>
      <c r="D714" s="437"/>
      <c r="F714" s="430"/>
    </row>
    <row r="715" spans="1:6" ht="15">
      <c r="A715" s="426" t="s">
        <v>7090</v>
      </c>
      <c r="C715" s="417" t="s">
        <v>108</v>
      </c>
      <c r="D715" s="437"/>
      <c r="F715" s="431">
        <v>1978.67</v>
      </c>
    </row>
    <row r="716" spans="1:6">
      <c r="A716" s="426"/>
      <c r="B716" s="417" t="s">
        <v>7065</v>
      </c>
      <c r="D716" s="437"/>
      <c r="F716" s="430"/>
    </row>
    <row r="717" spans="1:6">
      <c r="A717" s="426"/>
      <c r="B717" s="417" t="s">
        <v>7091</v>
      </c>
      <c r="D717" s="437"/>
      <c r="F717" s="430"/>
    </row>
    <row r="718" spans="1:6" ht="15">
      <c r="A718" s="426" t="s">
        <v>7092</v>
      </c>
      <c r="B718" s="417" t="s">
        <v>7065</v>
      </c>
      <c r="C718" s="417" t="s">
        <v>108</v>
      </c>
      <c r="D718" s="437"/>
      <c r="F718" s="431">
        <v>2060.2399999999998</v>
      </c>
    </row>
    <row r="719" spans="1:6" ht="15">
      <c r="A719" s="426"/>
      <c r="B719" s="417" t="s">
        <v>7093</v>
      </c>
      <c r="D719" s="437"/>
      <c r="F719" s="431"/>
    </row>
    <row r="720" spans="1:6" ht="15">
      <c r="A720" s="426" t="s">
        <v>7094</v>
      </c>
      <c r="C720" s="417" t="s">
        <v>108</v>
      </c>
      <c r="D720" s="437"/>
      <c r="F720" s="431">
        <v>2351.27</v>
      </c>
    </row>
    <row r="721" spans="1:6" ht="15">
      <c r="A721" s="426"/>
      <c r="B721" s="417" t="s">
        <v>7065</v>
      </c>
      <c r="D721" s="437"/>
      <c r="F721" s="431"/>
    </row>
    <row r="722" spans="1:6">
      <c r="A722" s="426"/>
      <c r="B722" s="417" t="s">
        <v>7095</v>
      </c>
      <c r="D722" s="437"/>
      <c r="F722" s="430"/>
    </row>
    <row r="723" spans="1:6" ht="15">
      <c r="A723" s="426" t="s">
        <v>7096</v>
      </c>
      <c r="C723" s="417" t="s">
        <v>108</v>
      </c>
      <c r="D723" s="437"/>
      <c r="F723" s="431">
        <v>2601.1999999999998</v>
      </c>
    </row>
    <row r="724" spans="1:6">
      <c r="A724" s="426"/>
      <c r="B724" s="417" t="s">
        <v>7065</v>
      </c>
      <c r="D724" s="437"/>
      <c r="F724" s="430"/>
    </row>
    <row r="725" spans="1:6">
      <c r="A725" s="426"/>
      <c r="B725" s="417" t="s">
        <v>7097</v>
      </c>
      <c r="D725" s="437"/>
      <c r="F725" s="430"/>
    </row>
    <row r="726" spans="1:6" ht="15">
      <c r="A726" s="426" t="s">
        <v>7098</v>
      </c>
      <c r="C726" s="417" t="s">
        <v>108</v>
      </c>
      <c r="D726" s="437"/>
      <c r="F726" s="431">
        <v>2832.92</v>
      </c>
    </row>
    <row r="727" spans="1:6" ht="15">
      <c r="A727" s="426"/>
      <c r="B727" s="417" t="s">
        <v>7065</v>
      </c>
      <c r="D727" s="437"/>
      <c r="F727" s="431"/>
    </row>
    <row r="728" spans="1:6">
      <c r="A728" s="426"/>
      <c r="B728" s="417" t="s">
        <v>7099</v>
      </c>
      <c r="D728" s="437"/>
      <c r="F728" s="430"/>
    </row>
    <row r="729" spans="1:6" ht="15">
      <c r="A729" s="426" t="s">
        <v>7100</v>
      </c>
      <c r="C729" s="417" t="s">
        <v>108</v>
      </c>
      <c r="D729" s="437"/>
      <c r="F729" s="431">
        <v>3063.73</v>
      </c>
    </row>
    <row r="730" spans="1:6">
      <c r="A730" s="426"/>
      <c r="B730" s="417" t="s">
        <v>7065</v>
      </c>
      <c r="D730" s="437"/>
      <c r="F730" s="430"/>
    </row>
    <row r="731" spans="1:6">
      <c r="A731" s="426"/>
      <c r="B731" s="417" t="s">
        <v>7101</v>
      </c>
      <c r="D731" s="437"/>
      <c r="F731" s="430"/>
    </row>
    <row r="732" spans="1:6" ht="15">
      <c r="A732" s="426" t="s">
        <v>7102</v>
      </c>
      <c r="C732" s="417" t="s">
        <v>108</v>
      </c>
      <c r="D732" s="437"/>
      <c r="F732" s="431">
        <v>3313.47</v>
      </c>
    </row>
    <row r="733" spans="1:6" ht="15">
      <c r="A733" s="426"/>
      <c r="B733" s="417" t="s">
        <v>7065</v>
      </c>
      <c r="D733" s="437"/>
      <c r="F733" s="431"/>
    </row>
    <row r="734" spans="1:6">
      <c r="A734" s="426"/>
      <c r="B734" s="417" t="s">
        <v>7103</v>
      </c>
      <c r="D734" s="437"/>
      <c r="F734" s="430"/>
    </row>
    <row r="735" spans="1:6" ht="15">
      <c r="A735" s="426" t="s">
        <v>7104</v>
      </c>
      <c r="B735" s="417" t="s">
        <v>7065</v>
      </c>
      <c r="C735" s="417" t="s">
        <v>108</v>
      </c>
      <c r="D735" s="437"/>
      <c r="F735" s="431">
        <v>3840.39</v>
      </c>
    </row>
    <row r="736" spans="1:6">
      <c r="A736" s="426"/>
      <c r="B736" s="417" t="s">
        <v>7105</v>
      </c>
      <c r="D736" s="437"/>
      <c r="F736" s="430"/>
    </row>
    <row r="737" spans="1:6" ht="15">
      <c r="A737" s="426" t="s">
        <v>7106</v>
      </c>
      <c r="C737" s="417" t="s">
        <v>108</v>
      </c>
      <c r="D737" s="437"/>
      <c r="F737" s="431">
        <v>2134.4299999999998</v>
      </c>
    </row>
    <row r="738" spans="1:6">
      <c r="A738" s="426"/>
      <c r="B738" s="417" t="s">
        <v>7065</v>
      </c>
      <c r="D738" s="437"/>
      <c r="F738" s="430"/>
    </row>
    <row r="739" spans="1:6">
      <c r="A739" s="426"/>
      <c r="B739" s="417" t="s">
        <v>7107</v>
      </c>
      <c r="D739" s="437"/>
      <c r="F739" s="430"/>
    </row>
    <row r="740" spans="1:6" ht="15">
      <c r="A740" s="426" t="s">
        <v>649</v>
      </c>
      <c r="C740" s="417" t="s">
        <v>108</v>
      </c>
      <c r="D740" s="437"/>
      <c r="F740" s="431">
        <v>2227.9</v>
      </c>
    </row>
    <row r="741" spans="1:6" ht="15">
      <c r="A741" s="426"/>
      <c r="B741" s="417" t="s">
        <v>7065</v>
      </c>
      <c r="D741" s="437"/>
      <c r="F741" s="431"/>
    </row>
    <row r="742" spans="1:6">
      <c r="A742" s="426"/>
      <c r="B742" s="417" t="s">
        <v>7108</v>
      </c>
      <c r="D742" s="437"/>
      <c r="F742" s="430"/>
    </row>
    <row r="743" spans="1:6" ht="15">
      <c r="A743" s="426" t="s">
        <v>7109</v>
      </c>
      <c r="C743" s="417" t="s">
        <v>108</v>
      </c>
      <c r="D743" s="437"/>
      <c r="F743" s="431">
        <v>2317.77</v>
      </c>
    </row>
    <row r="744" spans="1:6">
      <c r="A744" s="426"/>
      <c r="B744" s="417" t="s">
        <v>7065</v>
      </c>
      <c r="D744" s="437"/>
      <c r="F744" s="430"/>
    </row>
    <row r="745" spans="1:6">
      <c r="A745" s="426"/>
      <c r="B745" s="417" t="s">
        <v>7110</v>
      </c>
      <c r="D745" s="437"/>
      <c r="F745" s="430"/>
    </row>
    <row r="746" spans="1:6" ht="15">
      <c r="A746" s="426" t="s">
        <v>664</v>
      </c>
      <c r="C746" s="417" t="s">
        <v>108</v>
      </c>
      <c r="D746" s="437"/>
      <c r="F746" s="431">
        <v>2498.59</v>
      </c>
    </row>
    <row r="747" spans="1:6" ht="15">
      <c r="A747" s="426"/>
      <c r="B747" s="417" t="s">
        <v>7065</v>
      </c>
      <c r="D747" s="437"/>
      <c r="F747" s="431"/>
    </row>
    <row r="748" spans="1:6">
      <c r="A748" s="426"/>
      <c r="B748" s="417" t="s">
        <v>7111</v>
      </c>
      <c r="D748" s="437"/>
      <c r="F748" s="430"/>
    </row>
    <row r="749" spans="1:6" ht="15">
      <c r="A749" s="426" t="s">
        <v>7112</v>
      </c>
      <c r="C749" s="417" t="s">
        <v>108</v>
      </c>
      <c r="D749" s="437"/>
      <c r="F749" s="431">
        <v>2713.83</v>
      </c>
    </row>
    <row r="750" spans="1:6">
      <c r="A750" s="426"/>
      <c r="B750" s="417" t="s">
        <v>7065</v>
      </c>
      <c r="D750" s="437"/>
      <c r="F750" s="430"/>
    </row>
    <row r="751" spans="1:6">
      <c r="A751" s="426"/>
      <c r="B751" s="417" t="s">
        <v>7113</v>
      </c>
      <c r="D751" s="437"/>
      <c r="F751" s="430"/>
    </row>
    <row r="752" spans="1:6" ht="15">
      <c r="A752" s="426" t="s">
        <v>7114</v>
      </c>
      <c r="B752" s="417" t="s">
        <v>7065</v>
      </c>
      <c r="C752" s="417" t="s">
        <v>108</v>
      </c>
      <c r="D752" s="437"/>
      <c r="F752" s="431">
        <v>2981.65</v>
      </c>
    </row>
    <row r="753" spans="1:6" ht="15">
      <c r="A753" s="426"/>
      <c r="B753" s="417" t="s">
        <v>7115</v>
      </c>
      <c r="D753" s="437"/>
      <c r="F753" s="431"/>
    </row>
    <row r="754" spans="1:6" ht="15">
      <c r="A754" s="426" t="s">
        <v>7116</v>
      </c>
      <c r="C754" s="417" t="s">
        <v>108</v>
      </c>
      <c r="D754" s="437"/>
      <c r="F754" s="431">
        <v>3231.26</v>
      </c>
    </row>
    <row r="755" spans="1:6">
      <c r="A755" s="426"/>
      <c r="B755" s="417" t="s">
        <v>7065</v>
      </c>
      <c r="D755" s="437"/>
      <c r="F755" s="430"/>
    </row>
    <row r="756" spans="1:6" ht="15">
      <c r="A756" s="426"/>
      <c r="B756" s="417" t="s">
        <v>7117</v>
      </c>
      <c r="D756" s="437"/>
      <c r="F756" s="431"/>
    </row>
    <row r="757" spans="1:6" ht="15">
      <c r="A757" s="426" t="s">
        <v>7118</v>
      </c>
      <c r="C757" s="417" t="s">
        <v>108</v>
      </c>
      <c r="D757" s="437"/>
      <c r="F757" s="431">
        <v>3479.96</v>
      </c>
    </row>
    <row r="758" spans="1:6" ht="15">
      <c r="A758" s="426"/>
      <c r="B758" s="417" t="s">
        <v>7065</v>
      </c>
      <c r="D758" s="437"/>
      <c r="F758" s="431"/>
    </row>
    <row r="759" spans="1:6">
      <c r="A759" s="426"/>
      <c r="B759" s="417" t="s">
        <v>7119</v>
      </c>
      <c r="D759" s="437"/>
      <c r="F759" s="430"/>
    </row>
    <row r="760" spans="1:6" ht="15">
      <c r="A760" s="426" t="s">
        <v>7120</v>
      </c>
      <c r="C760" s="417" t="s">
        <v>108</v>
      </c>
      <c r="D760" s="437"/>
      <c r="F760" s="431">
        <v>3747.59</v>
      </c>
    </row>
    <row r="761" spans="1:6">
      <c r="A761" s="426"/>
      <c r="B761" s="417" t="s">
        <v>7065</v>
      </c>
      <c r="D761" s="437"/>
      <c r="F761" s="430"/>
    </row>
    <row r="762" spans="1:6">
      <c r="A762" s="426"/>
      <c r="D762" s="437"/>
      <c r="F762" s="430"/>
    </row>
    <row r="763" spans="1:6" ht="15">
      <c r="A763" s="426" t="s">
        <v>7121</v>
      </c>
      <c r="B763" s="417" t="s">
        <v>7122</v>
      </c>
      <c r="C763" s="417" t="s">
        <v>108</v>
      </c>
      <c r="D763" s="437"/>
      <c r="F763" s="431">
        <v>4310.28</v>
      </c>
    </row>
    <row r="764" spans="1:6">
      <c r="A764" s="426"/>
      <c r="B764" s="417" t="s">
        <v>7065</v>
      </c>
      <c r="D764" s="437"/>
      <c r="F764" s="430"/>
    </row>
    <row r="765" spans="1:6" ht="15">
      <c r="A765" s="426" t="s">
        <v>7123</v>
      </c>
      <c r="B765" s="417" t="s">
        <v>7124</v>
      </c>
      <c r="C765" s="417" t="s">
        <v>121</v>
      </c>
      <c r="D765" s="437"/>
      <c r="F765" s="431">
        <v>16.940000000000001</v>
      </c>
    </row>
    <row r="766" spans="1:6" ht="15">
      <c r="A766" s="426" t="s">
        <v>7125</v>
      </c>
      <c r="B766" s="417" t="s">
        <v>7126</v>
      </c>
      <c r="C766" s="417" t="s">
        <v>121</v>
      </c>
      <c r="D766" s="437"/>
      <c r="F766" s="431">
        <v>17.97</v>
      </c>
    </row>
    <row r="767" spans="1:6" ht="15">
      <c r="A767" s="426" t="s">
        <v>7127</v>
      </c>
      <c r="B767" s="417" t="s">
        <v>7128</v>
      </c>
      <c r="C767" s="417" t="s">
        <v>121</v>
      </c>
      <c r="D767" s="437"/>
      <c r="F767" s="431">
        <v>18.47</v>
      </c>
    </row>
    <row r="768" spans="1:6">
      <c r="A768" s="426"/>
      <c r="B768" s="417" t="s">
        <v>7129</v>
      </c>
      <c r="D768" s="437"/>
      <c r="F768" s="430"/>
    </row>
    <row r="769" spans="1:6" ht="15">
      <c r="A769" s="426" t="s">
        <v>7130</v>
      </c>
      <c r="C769" s="417" t="s">
        <v>121</v>
      </c>
      <c r="D769" s="437"/>
      <c r="F769" s="431">
        <v>48.23</v>
      </c>
    </row>
    <row r="770" spans="1:6" ht="15">
      <c r="A770" s="426" t="s">
        <v>7131</v>
      </c>
      <c r="D770" s="437"/>
      <c r="F770" s="431"/>
    </row>
    <row r="771" spans="1:6">
      <c r="A771" s="426"/>
      <c r="B771" s="417" t="s">
        <v>7132</v>
      </c>
      <c r="D771" s="437"/>
      <c r="F771" s="430"/>
    </row>
    <row r="772" spans="1:6" ht="15">
      <c r="A772" s="426" t="s">
        <v>7133</v>
      </c>
      <c r="C772" s="417" t="s">
        <v>121</v>
      </c>
      <c r="D772" s="437"/>
      <c r="F772" s="431">
        <v>27.09</v>
      </c>
    </row>
    <row r="773" spans="1:6">
      <c r="A773" s="426"/>
      <c r="B773" s="417" t="s">
        <v>7134</v>
      </c>
      <c r="D773" s="437"/>
      <c r="F773" s="430"/>
    </row>
    <row r="774" spans="1:6" ht="15">
      <c r="A774" s="426" t="s">
        <v>651</v>
      </c>
      <c r="B774" s="417" t="s">
        <v>7135</v>
      </c>
      <c r="C774" s="417" t="s">
        <v>108</v>
      </c>
      <c r="D774" s="437"/>
      <c r="F774" s="431">
        <v>256.14999999999998</v>
      </c>
    </row>
    <row r="775" spans="1:6">
      <c r="D775" s="437"/>
      <c r="F775" s="430"/>
    </row>
    <row r="776" spans="1:6" ht="15">
      <c r="A776" s="426" t="s">
        <v>7137</v>
      </c>
      <c r="B776" s="426" t="s">
        <v>7136</v>
      </c>
      <c r="C776" s="417" t="s">
        <v>121</v>
      </c>
      <c r="D776" s="437"/>
      <c r="F776" s="431">
        <v>13.15</v>
      </c>
    </row>
    <row r="777" spans="1:6">
      <c r="A777" s="426"/>
      <c r="B777" s="417" t="s">
        <v>7138</v>
      </c>
      <c r="D777" s="437"/>
      <c r="F777" s="430"/>
    </row>
    <row r="778" spans="1:6" ht="15">
      <c r="A778" s="426" t="s">
        <v>7140</v>
      </c>
      <c r="B778" s="417" t="s">
        <v>7139</v>
      </c>
      <c r="C778" s="417" t="s">
        <v>121</v>
      </c>
      <c r="D778" s="437"/>
      <c r="F778" s="431">
        <v>14.92</v>
      </c>
    </row>
    <row r="779" spans="1:6">
      <c r="A779" s="426"/>
      <c r="B779" s="417" t="s">
        <v>7138</v>
      </c>
      <c r="D779" s="437"/>
      <c r="F779" s="430"/>
    </row>
    <row r="780" spans="1:6" ht="15">
      <c r="A780" s="426"/>
      <c r="B780" s="417" t="s">
        <v>7141</v>
      </c>
      <c r="D780" s="437"/>
      <c r="F780" s="431"/>
    </row>
    <row r="781" spans="1:6" ht="15">
      <c r="A781" s="426" t="s">
        <v>7142</v>
      </c>
      <c r="B781" s="417" t="s">
        <v>7138</v>
      </c>
      <c r="C781" s="417" t="s">
        <v>121</v>
      </c>
      <c r="D781" s="437"/>
      <c r="F781" s="431">
        <v>23.22</v>
      </c>
    </row>
    <row r="782" spans="1:6" ht="15">
      <c r="A782" s="426"/>
      <c r="D782" s="437"/>
      <c r="F782" s="431"/>
    </row>
    <row r="783" spans="1:6" ht="15">
      <c r="A783" s="426" t="s">
        <v>408</v>
      </c>
      <c r="B783" s="417" t="s">
        <v>7143</v>
      </c>
      <c r="C783" s="417" t="s">
        <v>121</v>
      </c>
      <c r="D783" s="437"/>
      <c r="F783" s="431">
        <v>52.55</v>
      </c>
    </row>
    <row r="784" spans="1:6" ht="15">
      <c r="A784" s="426"/>
      <c r="B784" s="417" t="s">
        <v>7138</v>
      </c>
      <c r="D784" s="437"/>
      <c r="F784" s="431"/>
    </row>
    <row r="785" spans="1:6">
      <c r="A785" s="426"/>
      <c r="B785" s="417" t="s">
        <v>7144</v>
      </c>
      <c r="D785" s="437"/>
      <c r="F785" s="430"/>
    </row>
    <row r="786" spans="1:6" ht="15">
      <c r="A786" s="426" t="s">
        <v>411</v>
      </c>
      <c r="C786" s="417" t="s">
        <v>121</v>
      </c>
      <c r="D786" s="437"/>
      <c r="F786" s="431">
        <v>99.12</v>
      </c>
    </row>
    <row r="787" spans="1:6">
      <c r="A787" s="426"/>
      <c r="B787" s="417" t="s">
        <v>7138</v>
      </c>
      <c r="D787" s="437"/>
      <c r="F787" s="430"/>
    </row>
    <row r="788" spans="1:6">
      <c r="A788" s="426"/>
      <c r="B788" s="417" t="s">
        <v>7145</v>
      </c>
      <c r="D788" s="437"/>
      <c r="F788" s="430"/>
    </row>
    <row r="789" spans="1:6" ht="15">
      <c r="A789" s="426" t="s">
        <v>7146</v>
      </c>
      <c r="C789" s="417" t="s">
        <v>121</v>
      </c>
      <c r="D789" s="437"/>
      <c r="F789" s="431">
        <v>140.5</v>
      </c>
    </row>
    <row r="790" spans="1:6" ht="33.75" customHeight="1">
      <c r="A790" s="426"/>
      <c r="B790" s="417" t="s">
        <v>7138</v>
      </c>
      <c r="D790" s="437"/>
      <c r="F790" s="430"/>
    </row>
    <row r="791" spans="1:6" ht="15">
      <c r="A791" s="426"/>
      <c r="D791" s="437"/>
      <c r="F791" s="431"/>
    </row>
    <row r="792" spans="1:6" ht="15">
      <c r="A792" s="426" t="s">
        <v>414</v>
      </c>
      <c r="B792" s="417" t="s">
        <v>7147</v>
      </c>
      <c r="C792" s="417" t="s">
        <v>121</v>
      </c>
      <c r="D792" s="437"/>
      <c r="F792" s="431">
        <v>199.05</v>
      </c>
    </row>
    <row r="793" spans="1:6" ht="15">
      <c r="A793" s="426"/>
      <c r="B793" s="417" t="s">
        <v>7138</v>
      </c>
      <c r="D793" s="437"/>
      <c r="F793" s="431"/>
    </row>
    <row r="794" spans="1:6">
      <c r="A794" s="426"/>
      <c r="B794" s="417" t="s">
        <v>7148</v>
      </c>
      <c r="D794" s="437"/>
      <c r="F794" s="430"/>
    </row>
    <row r="795" spans="1:6" ht="15">
      <c r="A795" s="426" t="s">
        <v>417</v>
      </c>
      <c r="C795" s="417" t="s">
        <v>121</v>
      </c>
      <c r="D795" s="437"/>
      <c r="F795" s="431">
        <v>310.42</v>
      </c>
    </row>
    <row r="796" spans="1:6">
      <c r="A796" s="426"/>
      <c r="B796" s="417" t="s">
        <v>7138</v>
      </c>
      <c r="D796" s="437"/>
      <c r="F796" s="430"/>
    </row>
    <row r="797" spans="1:6">
      <c r="A797" s="426"/>
      <c r="B797" s="417" t="s">
        <v>7149</v>
      </c>
      <c r="D797" s="437"/>
      <c r="F797" s="430"/>
    </row>
    <row r="798" spans="1:6" ht="15">
      <c r="A798" s="426" t="s">
        <v>7150</v>
      </c>
      <c r="B798" s="417" t="s">
        <v>7151</v>
      </c>
      <c r="C798" s="417" t="s">
        <v>121</v>
      </c>
      <c r="D798" s="437"/>
      <c r="F798" s="431">
        <v>52.27</v>
      </c>
    </row>
    <row r="799" spans="1:6" ht="15">
      <c r="A799" s="426"/>
      <c r="B799" s="417" t="s">
        <v>7149</v>
      </c>
      <c r="D799" s="437"/>
      <c r="F799" s="431"/>
    </row>
    <row r="800" spans="1:6" ht="15">
      <c r="A800" s="426" t="s">
        <v>7152</v>
      </c>
      <c r="C800" s="417" t="s">
        <v>121</v>
      </c>
      <c r="D800" s="437"/>
      <c r="F800" s="431">
        <v>78.63</v>
      </c>
    </row>
    <row r="801" spans="1:6">
      <c r="A801" s="426"/>
      <c r="B801" s="417" t="s">
        <v>7153</v>
      </c>
      <c r="D801" s="437"/>
      <c r="F801" s="430"/>
    </row>
    <row r="802" spans="1:6" ht="15">
      <c r="A802" s="426"/>
      <c r="B802" s="417" t="s">
        <v>7149</v>
      </c>
      <c r="D802" s="437"/>
      <c r="F802" s="431"/>
    </row>
    <row r="803" spans="1:6" ht="15">
      <c r="A803" s="426" t="s">
        <v>7154</v>
      </c>
      <c r="C803" s="417" t="s">
        <v>121</v>
      </c>
      <c r="D803" s="437"/>
      <c r="F803" s="431">
        <v>107.8</v>
      </c>
    </row>
    <row r="804" spans="1:6" ht="15">
      <c r="A804" s="426"/>
      <c r="B804" s="417" t="s">
        <v>7155</v>
      </c>
      <c r="D804" s="437"/>
      <c r="F804" s="431"/>
    </row>
    <row r="805" spans="1:6">
      <c r="A805" s="426"/>
      <c r="B805" s="417" t="s">
        <v>7149</v>
      </c>
      <c r="D805" s="437"/>
      <c r="F805" s="430"/>
    </row>
    <row r="806" spans="1:6" ht="15">
      <c r="A806" s="426" t="s">
        <v>7156</v>
      </c>
      <c r="C806" s="417" t="s">
        <v>121</v>
      </c>
      <c r="D806" s="437"/>
      <c r="F806" s="431">
        <v>136.05000000000001</v>
      </c>
    </row>
    <row r="807" spans="1:6">
      <c r="A807" s="426"/>
      <c r="B807" s="417" t="s">
        <v>7157</v>
      </c>
      <c r="D807" s="437"/>
      <c r="F807" s="430"/>
    </row>
    <row r="808" spans="1:6">
      <c r="A808" s="426"/>
      <c r="B808" s="417" t="s">
        <v>7149</v>
      </c>
      <c r="D808" s="437"/>
      <c r="F808" s="430"/>
    </row>
    <row r="809" spans="1:6" ht="15">
      <c r="A809" s="426" t="s">
        <v>7158</v>
      </c>
      <c r="C809" s="417" t="s">
        <v>121</v>
      </c>
      <c r="D809" s="437"/>
      <c r="F809" s="431">
        <v>49.16</v>
      </c>
    </row>
    <row r="810" spans="1:6">
      <c r="A810" s="426"/>
      <c r="B810" s="417" t="s">
        <v>7159</v>
      </c>
      <c r="D810" s="437"/>
      <c r="F810" s="430"/>
    </row>
    <row r="811" spans="1:6" ht="15">
      <c r="A811" s="426"/>
      <c r="B811" s="417" t="s">
        <v>7149</v>
      </c>
      <c r="D811" s="437"/>
      <c r="F811" s="431"/>
    </row>
    <row r="812" spans="1:6" ht="15">
      <c r="A812" s="426" t="s">
        <v>658</v>
      </c>
      <c r="C812" s="417" t="s">
        <v>121</v>
      </c>
      <c r="D812" s="437"/>
      <c r="F812" s="431">
        <v>71.64</v>
      </c>
    </row>
    <row r="813" spans="1:6" ht="15">
      <c r="A813" s="426"/>
      <c r="B813" s="417" t="s">
        <v>7160</v>
      </c>
      <c r="D813" s="437"/>
      <c r="F813" s="431"/>
    </row>
    <row r="814" spans="1:6">
      <c r="A814" s="426"/>
      <c r="B814" s="417" t="s">
        <v>7149</v>
      </c>
      <c r="D814" s="437"/>
      <c r="F814" s="430"/>
    </row>
    <row r="815" spans="1:6" ht="15">
      <c r="A815" s="426" t="s">
        <v>660</v>
      </c>
      <c r="B815" s="417" t="s">
        <v>7161</v>
      </c>
      <c r="C815" s="417" t="s">
        <v>121</v>
      </c>
      <c r="D815" s="437"/>
      <c r="F815" s="431">
        <v>93.96</v>
      </c>
    </row>
    <row r="816" spans="1:6">
      <c r="A816" s="426"/>
      <c r="B816" s="417" t="s">
        <v>7149</v>
      </c>
      <c r="D816" s="437"/>
      <c r="F816" s="430"/>
    </row>
    <row r="817" spans="1:6" ht="15">
      <c r="A817" s="426" t="s">
        <v>7162</v>
      </c>
      <c r="C817" s="417" t="s">
        <v>121</v>
      </c>
      <c r="D817" s="437"/>
      <c r="F817" s="431">
        <v>123.53</v>
      </c>
    </row>
    <row r="818" spans="1:6">
      <c r="A818" s="426"/>
      <c r="B818" s="417" t="s">
        <v>7163</v>
      </c>
      <c r="D818" s="437"/>
      <c r="F818" s="430"/>
    </row>
    <row r="819" spans="1:6">
      <c r="A819" s="426"/>
      <c r="B819" s="417" t="s">
        <v>7149</v>
      </c>
      <c r="D819" s="437"/>
      <c r="F819" s="430"/>
    </row>
    <row r="820" spans="1:6" ht="15">
      <c r="A820" s="426" t="s">
        <v>7164</v>
      </c>
      <c r="C820" s="417" t="s">
        <v>121</v>
      </c>
      <c r="D820" s="437"/>
      <c r="F820" s="431">
        <v>221.49</v>
      </c>
    </row>
    <row r="821" spans="1:6">
      <c r="A821" s="426"/>
      <c r="B821" s="417" t="s">
        <v>7165</v>
      </c>
      <c r="D821" s="437"/>
      <c r="F821" s="430"/>
    </row>
    <row r="822" spans="1:6" ht="15">
      <c r="A822" s="426"/>
      <c r="B822" s="417" t="s">
        <v>7149</v>
      </c>
      <c r="D822" s="437"/>
      <c r="F822" s="431"/>
    </row>
    <row r="823" spans="1:6" ht="15">
      <c r="A823" s="426" t="s">
        <v>7166</v>
      </c>
      <c r="C823" s="417" t="s">
        <v>121</v>
      </c>
      <c r="D823" s="437"/>
      <c r="F823" s="431">
        <v>311.72000000000003</v>
      </c>
    </row>
    <row r="824" spans="1:6" ht="15">
      <c r="A824" s="426"/>
      <c r="B824" s="417" t="s">
        <v>7167</v>
      </c>
      <c r="D824" s="437"/>
      <c r="F824" s="431"/>
    </row>
    <row r="825" spans="1:6">
      <c r="A825" s="426"/>
      <c r="B825" s="417" t="s">
        <v>7149</v>
      </c>
      <c r="D825" s="437"/>
      <c r="F825" s="430"/>
    </row>
    <row r="826" spans="1:6" ht="15">
      <c r="A826" s="426" t="s">
        <v>7168</v>
      </c>
      <c r="C826" s="417" t="s">
        <v>121</v>
      </c>
      <c r="D826" s="437"/>
      <c r="F826" s="431">
        <v>418.56</v>
      </c>
    </row>
    <row r="827" spans="1:6">
      <c r="A827" s="426"/>
      <c r="B827" s="417" t="s">
        <v>7169</v>
      </c>
      <c r="D827" s="437"/>
      <c r="F827" s="430"/>
    </row>
    <row r="828" spans="1:6">
      <c r="A828" s="426"/>
      <c r="B828" s="417" t="s">
        <v>7149</v>
      </c>
      <c r="D828" s="437"/>
      <c r="F828" s="430"/>
    </row>
    <row r="829" spans="1:6" ht="15">
      <c r="A829" s="426" t="s">
        <v>7170</v>
      </c>
      <c r="C829" s="417" t="s">
        <v>121</v>
      </c>
      <c r="D829" s="437"/>
      <c r="F829" s="431">
        <v>643.51</v>
      </c>
    </row>
    <row r="830" spans="1:6" ht="15">
      <c r="A830" s="426"/>
      <c r="B830" s="417" t="s">
        <v>7171</v>
      </c>
      <c r="D830" s="437"/>
      <c r="F830" s="431"/>
    </row>
    <row r="831" spans="1:6" ht="15">
      <c r="A831" s="426" t="s">
        <v>7172</v>
      </c>
      <c r="B831" s="417" t="s">
        <v>7173</v>
      </c>
      <c r="C831" s="417" t="s">
        <v>121</v>
      </c>
      <c r="D831" s="437"/>
      <c r="F831" s="431">
        <v>57.33</v>
      </c>
    </row>
    <row r="832" spans="1:6">
      <c r="A832" s="426" t="s">
        <v>7174</v>
      </c>
      <c r="B832" s="417" t="s">
        <v>7175</v>
      </c>
      <c r="D832" s="437"/>
      <c r="F832" s="430"/>
    </row>
    <row r="833" spans="1:6" ht="15">
      <c r="A833" s="426"/>
      <c r="B833" s="417" t="s">
        <v>7176</v>
      </c>
      <c r="D833" s="437"/>
      <c r="F833" s="431"/>
    </row>
    <row r="834" spans="1:6" ht="15">
      <c r="A834" s="426" t="s">
        <v>7177</v>
      </c>
      <c r="C834" s="417" t="s">
        <v>108</v>
      </c>
      <c r="D834" s="437"/>
      <c r="F834" s="431">
        <v>219.31</v>
      </c>
    </row>
    <row r="835" spans="1:6" ht="15">
      <c r="A835" s="426"/>
      <c r="B835" s="417" t="s">
        <v>7178</v>
      </c>
      <c r="D835" s="437"/>
      <c r="F835" s="431"/>
    </row>
    <row r="836" spans="1:6">
      <c r="A836" s="426"/>
      <c r="D836" s="437"/>
      <c r="F836" s="430"/>
    </row>
    <row r="837" spans="1:6" ht="15">
      <c r="A837" s="426" t="s">
        <v>7179</v>
      </c>
      <c r="B837" s="417" t="s">
        <v>7176</v>
      </c>
      <c r="C837" s="417" t="s">
        <v>108</v>
      </c>
      <c r="D837" s="437"/>
      <c r="F837" s="431">
        <v>79.86</v>
      </c>
    </row>
    <row r="838" spans="1:6">
      <c r="A838" s="426"/>
      <c r="B838" s="417" t="s">
        <v>7180</v>
      </c>
      <c r="D838" s="437"/>
      <c r="F838" s="430"/>
    </row>
    <row r="839" spans="1:6">
      <c r="A839" s="426"/>
      <c r="D839" s="437"/>
      <c r="F839" s="430"/>
    </row>
    <row r="840" spans="1:6" ht="15">
      <c r="A840" s="426" t="s">
        <v>7181</v>
      </c>
      <c r="B840" s="417" t="s">
        <v>7176</v>
      </c>
      <c r="C840" s="417" t="s">
        <v>108</v>
      </c>
      <c r="D840" s="437"/>
      <c r="F840" s="431">
        <v>108.54</v>
      </c>
    </row>
    <row r="841" spans="1:6" ht="15">
      <c r="A841" s="426"/>
      <c r="B841" s="417" t="s">
        <v>7182</v>
      </c>
      <c r="D841" s="437"/>
      <c r="F841" s="431"/>
    </row>
    <row r="842" spans="1:6" ht="15">
      <c r="A842" s="426" t="s">
        <v>7183</v>
      </c>
      <c r="B842" s="417" t="s">
        <v>7176</v>
      </c>
      <c r="C842" s="417" t="s">
        <v>108</v>
      </c>
      <c r="D842" s="437"/>
      <c r="F842" s="431">
        <v>200.14</v>
      </c>
    </row>
    <row r="843" spans="1:6" ht="15">
      <c r="A843" s="426"/>
      <c r="B843" s="417" t="s">
        <v>7184</v>
      </c>
      <c r="D843" s="437"/>
      <c r="F843" s="431"/>
    </row>
    <row r="844" spans="1:6">
      <c r="A844" s="426"/>
      <c r="D844" s="437"/>
      <c r="F844" s="430"/>
    </row>
    <row r="845" spans="1:6" ht="15">
      <c r="A845" s="426" t="s">
        <v>7186</v>
      </c>
      <c r="B845" s="417" t="s">
        <v>7185</v>
      </c>
      <c r="C845" s="417" t="s">
        <v>108</v>
      </c>
      <c r="D845" s="437"/>
      <c r="F845" s="431">
        <v>105.55</v>
      </c>
    </row>
    <row r="846" spans="1:6">
      <c r="A846" s="426"/>
      <c r="B846" s="417" t="s">
        <v>7187</v>
      </c>
      <c r="D846" s="437"/>
      <c r="F846" s="430"/>
    </row>
    <row r="847" spans="1:6" ht="15">
      <c r="A847" s="426" t="s">
        <v>7189</v>
      </c>
      <c r="B847" s="417" t="s">
        <v>7188</v>
      </c>
      <c r="C847" s="417" t="s">
        <v>108</v>
      </c>
      <c r="D847" s="437"/>
      <c r="F847" s="431">
        <v>106.96</v>
      </c>
    </row>
    <row r="848" spans="1:6">
      <c r="A848" s="426"/>
      <c r="B848" s="417" t="s">
        <v>7190</v>
      </c>
      <c r="D848" s="437"/>
      <c r="F848" s="430"/>
    </row>
    <row r="849" spans="1:6">
      <c r="A849" s="426"/>
      <c r="D849" s="437"/>
      <c r="F849" s="430"/>
    </row>
    <row r="850" spans="1:6" ht="15">
      <c r="A850" s="426" t="s">
        <v>7192</v>
      </c>
      <c r="B850" s="417" t="s">
        <v>7191</v>
      </c>
      <c r="C850" s="417" t="s">
        <v>108</v>
      </c>
      <c r="D850" s="437"/>
      <c r="F850" s="431">
        <v>100.58</v>
      </c>
    </row>
    <row r="851" spans="1:6" ht="15">
      <c r="A851" s="426"/>
      <c r="B851" s="417" t="s">
        <v>7193</v>
      </c>
      <c r="D851" s="437"/>
      <c r="F851" s="431"/>
    </row>
    <row r="852" spans="1:6">
      <c r="A852" s="426"/>
      <c r="D852" s="437"/>
      <c r="F852" s="430"/>
    </row>
    <row r="853" spans="1:6" ht="15">
      <c r="A853" s="426" t="s">
        <v>7195</v>
      </c>
      <c r="B853" s="417" t="s">
        <v>7194</v>
      </c>
      <c r="C853" s="417" t="s">
        <v>112</v>
      </c>
      <c r="D853" s="437"/>
      <c r="F853" s="431">
        <v>29.47</v>
      </c>
    </row>
    <row r="854" spans="1:6">
      <c r="A854" s="426"/>
      <c r="B854" s="417" t="s">
        <v>7196</v>
      </c>
      <c r="D854" s="437"/>
      <c r="F854" s="430"/>
    </row>
    <row r="855" spans="1:6">
      <c r="A855" s="426"/>
      <c r="D855" s="437"/>
      <c r="F855" s="430"/>
    </row>
    <row r="856" spans="1:6" ht="15">
      <c r="A856" s="426" t="s">
        <v>7197</v>
      </c>
      <c r="B856" s="417" t="s">
        <v>7194</v>
      </c>
      <c r="C856" s="417" t="s">
        <v>112</v>
      </c>
      <c r="D856" s="437"/>
      <c r="F856" s="431">
        <v>118.95</v>
      </c>
    </row>
    <row r="857" spans="1:6" ht="15">
      <c r="A857" s="426"/>
      <c r="B857" s="417" t="s">
        <v>7198</v>
      </c>
      <c r="D857" s="437"/>
      <c r="F857" s="431"/>
    </row>
    <row r="858" spans="1:6">
      <c r="A858" s="426"/>
      <c r="D858" s="437"/>
      <c r="F858" s="430"/>
    </row>
    <row r="859" spans="1:6" ht="15">
      <c r="A859" s="426" t="s">
        <v>7200</v>
      </c>
      <c r="B859" s="417" t="s">
        <v>7199</v>
      </c>
      <c r="C859" s="417" t="s">
        <v>108</v>
      </c>
      <c r="D859" s="437"/>
      <c r="F859" s="431">
        <v>232.3</v>
      </c>
    </row>
    <row r="860" spans="1:6">
      <c r="A860" s="426"/>
      <c r="B860" s="417" t="s">
        <v>7201</v>
      </c>
      <c r="D860" s="437"/>
      <c r="F860" s="430"/>
    </row>
    <row r="861" spans="1:6">
      <c r="A861" s="426"/>
      <c r="D861" s="437"/>
      <c r="F861" s="430"/>
    </row>
    <row r="862" spans="1:6" ht="15">
      <c r="A862" s="426" t="s">
        <v>7202</v>
      </c>
      <c r="B862" s="417" t="s">
        <v>7199</v>
      </c>
      <c r="C862" s="417" t="s">
        <v>108</v>
      </c>
      <c r="D862" s="437"/>
      <c r="F862" s="431">
        <v>141.08000000000001</v>
      </c>
    </row>
    <row r="863" spans="1:6" ht="15">
      <c r="A863" s="426"/>
      <c r="B863" s="417" t="s">
        <v>7203</v>
      </c>
      <c r="D863" s="437"/>
      <c r="F863" s="431"/>
    </row>
    <row r="864" spans="1:6" ht="15">
      <c r="A864" s="426" t="s">
        <v>7204</v>
      </c>
      <c r="B864" s="417" t="s">
        <v>7199</v>
      </c>
      <c r="C864" s="417" t="s">
        <v>108</v>
      </c>
      <c r="D864" s="437"/>
      <c r="F864" s="431">
        <v>315.97000000000003</v>
      </c>
    </row>
    <row r="865" spans="1:6" ht="15">
      <c r="A865" s="426"/>
      <c r="B865" s="417" t="s">
        <v>7205</v>
      </c>
      <c r="D865" s="437"/>
      <c r="F865" s="431"/>
    </row>
    <row r="866" spans="1:6">
      <c r="A866" s="426"/>
      <c r="D866" s="437"/>
      <c r="F866" s="430"/>
    </row>
    <row r="867" spans="1:6" ht="15">
      <c r="A867" s="426" t="s">
        <v>1052</v>
      </c>
      <c r="B867" s="417" t="s">
        <v>7206</v>
      </c>
      <c r="C867" s="417" t="s">
        <v>108</v>
      </c>
      <c r="D867" s="437"/>
      <c r="F867" s="431">
        <v>160.56</v>
      </c>
    </row>
    <row r="868" spans="1:6">
      <c r="A868" s="426"/>
      <c r="B868" s="417" t="s">
        <v>7207</v>
      </c>
      <c r="D868" s="437"/>
      <c r="F868" s="430"/>
    </row>
    <row r="869" spans="1:6">
      <c r="A869" s="426"/>
      <c r="D869" s="437"/>
      <c r="F869" s="430"/>
    </row>
    <row r="870" spans="1:6" ht="15">
      <c r="A870" s="426" t="s">
        <v>7209</v>
      </c>
      <c r="B870" s="417" t="s">
        <v>7208</v>
      </c>
      <c r="C870" s="417" t="s">
        <v>108</v>
      </c>
      <c r="D870" s="437"/>
      <c r="F870" s="431">
        <v>163.16</v>
      </c>
    </row>
    <row r="871" spans="1:6" ht="15">
      <c r="A871" s="426"/>
      <c r="B871" s="417" t="s">
        <v>7210</v>
      </c>
      <c r="D871" s="437"/>
      <c r="F871" s="431"/>
    </row>
    <row r="872" spans="1:6" ht="15">
      <c r="A872" s="426" t="s">
        <v>7211</v>
      </c>
      <c r="B872" s="417" t="s">
        <v>7212</v>
      </c>
      <c r="C872" s="417" t="s">
        <v>108</v>
      </c>
      <c r="D872" s="437"/>
      <c r="F872" s="431">
        <v>397.14</v>
      </c>
    </row>
    <row r="873" spans="1:6" ht="15">
      <c r="A873" s="426" t="s">
        <v>1053</v>
      </c>
      <c r="B873" s="417" t="s">
        <v>7213</v>
      </c>
      <c r="C873" s="417" t="s">
        <v>108</v>
      </c>
      <c r="D873" s="437"/>
      <c r="F873" s="431">
        <v>148.03</v>
      </c>
    </row>
    <row r="874" spans="1:6" ht="15">
      <c r="A874" s="426" t="s">
        <v>7214</v>
      </c>
      <c r="B874" s="417" t="s">
        <v>7215</v>
      </c>
      <c r="D874" s="437"/>
      <c r="F874" s="431"/>
    </row>
    <row r="875" spans="1:6" ht="15">
      <c r="A875" s="426" t="s">
        <v>7216</v>
      </c>
      <c r="B875" s="417" t="s">
        <v>7217</v>
      </c>
      <c r="C875" s="417" t="s">
        <v>108</v>
      </c>
      <c r="D875" s="437"/>
      <c r="F875" s="431">
        <v>4.72</v>
      </c>
    </row>
    <row r="876" spans="1:6" ht="15">
      <c r="A876" s="426" t="s">
        <v>7218</v>
      </c>
      <c r="B876" s="417" t="s">
        <v>7219</v>
      </c>
      <c r="C876" s="417" t="s">
        <v>108</v>
      </c>
      <c r="D876" s="437"/>
      <c r="F876" s="431">
        <v>31.43</v>
      </c>
    </row>
    <row r="877" spans="1:6" ht="15">
      <c r="A877" s="426" t="s">
        <v>7220</v>
      </c>
      <c r="B877" s="417" t="s">
        <v>7221</v>
      </c>
      <c r="C877" s="417" t="s">
        <v>108</v>
      </c>
      <c r="D877" s="437"/>
      <c r="F877" s="431">
        <v>78.180000000000007</v>
      </c>
    </row>
    <row r="878" spans="1:6" ht="15">
      <c r="A878" s="426" t="s">
        <v>7222</v>
      </c>
      <c r="B878" s="417" t="s">
        <v>7223</v>
      </c>
      <c r="C878" s="417" t="s">
        <v>108</v>
      </c>
      <c r="D878" s="437"/>
      <c r="F878" s="431">
        <v>2.78</v>
      </c>
    </row>
    <row r="879" spans="1:6">
      <c r="A879" s="426"/>
      <c r="B879" s="417" t="s">
        <v>7224</v>
      </c>
      <c r="D879" s="437"/>
      <c r="F879" s="430"/>
    </row>
    <row r="880" spans="1:6" ht="15">
      <c r="A880" s="426" t="s">
        <v>7225</v>
      </c>
      <c r="C880" s="417" t="s">
        <v>108</v>
      </c>
      <c r="D880" s="437"/>
      <c r="F880" s="431">
        <v>134.34</v>
      </c>
    </row>
    <row r="881" spans="1:6">
      <c r="A881" s="426"/>
      <c r="B881" s="417" t="s">
        <v>7226</v>
      </c>
      <c r="D881" s="437"/>
      <c r="F881" s="430"/>
    </row>
    <row r="882" spans="1:6" ht="15">
      <c r="A882" s="426" t="s">
        <v>7227</v>
      </c>
      <c r="B882" s="417" t="s">
        <v>7228</v>
      </c>
      <c r="C882" s="417" t="s">
        <v>108</v>
      </c>
      <c r="F882" s="431">
        <v>11.84</v>
      </c>
    </row>
    <row r="883" spans="1:6" ht="15">
      <c r="A883" s="426" t="s">
        <v>7229</v>
      </c>
      <c r="B883" s="417" t="s">
        <v>7230</v>
      </c>
      <c r="C883" s="417" t="s">
        <v>108</v>
      </c>
      <c r="D883" s="437"/>
      <c r="F883" s="431">
        <v>2.56</v>
      </c>
    </row>
    <row r="884" spans="1:6">
      <c r="A884" s="426"/>
      <c r="B884" s="417" t="s">
        <v>7231</v>
      </c>
      <c r="D884" s="437"/>
      <c r="F884" s="430"/>
    </row>
    <row r="885" spans="1:6" ht="15">
      <c r="A885" s="426" t="s">
        <v>7232</v>
      </c>
      <c r="C885" s="417" t="s">
        <v>121</v>
      </c>
      <c r="D885" s="437"/>
      <c r="F885" s="431">
        <v>3.42</v>
      </c>
    </row>
    <row r="886" spans="1:6" ht="15">
      <c r="A886" s="426"/>
      <c r="B886" s="417" t="s">
        <v>7233</v>
      </c>
      <c r="D886" s="437"/>
      <c r="F886" s="431"/>
    </row>
    <row r="887" spans="1:6">
      <c r="A887" s="426"/>
      <c r="D887" s="437"/>
      <c r="F887" s="430"/>
    </row>
    <row r="888" spans="1:6" ht="15">
      <c r="A888" s="426" t="s">
        <v>7234</v>
      </c>
      <c r="B888" s="417" t="s">
        <v>7231</v>
      </c>
      <c r="C888" s="417" t="s">
        <v>121</v>
      </c>
      <c r="D888" s="437"/>
      <c r="F888" s="431">
        <v>3.42</v>
      </c>
    </row>
    <row r="889" spans="1:6">
      <c r="A889" s="426"/>
      <c r="B889" s="417" t="s">
        <v>7235</v>
      </c>
      <c r="D889" s="437"/>
      <c r="F889" s="430"/>
    </row>
    <row r="890" spans="1:6">
      <c r="A890" s="426"/>
      <c r="D890" s="437"/>
      <c r="F890" s="430"/>
    </row>
    <row r="891" spans="1:6" ht="15">
      <c r="A891" s="426" t="s">
        <v>7236</v>
      </c>
      <c r="B891" s="417" t="s">
        <v>7231</v>
      </c>
      <c r="C891" s="417" t="s">
        <v>121</v>
      </c>
      <c r="D891" s="437"/>
      <c r="F891" s="431">
        <v>3.42</v>
      </c>
    </row>
    <row r="892" spans="1:6" ht="15">
      <c r="A892" s="426"/>
      <c r="B892" s="417" t="s">
        <v>7237</v>
      </c>
      <c r="D892" s="437"/>
      <c r="F892" s="431"/>
    </row>
    <row r="893" spans="1:6">
      <c r="A893" s="426"/>
      <c r="D893" s="437"/>
      <c r="F893" s="430"/>
    </row>
    <row r="894" spans="1:6" ht="15">
      <c r="A894" s="426" t="s">
        <v>7238</v>
      </c>
      <c r="B894" s="417" t="s">
        <v>7231</v>
      </c>
      <c r="C894" s="417" t="s">
        <v>121</v>
      </c>
      <c r="D894" s="437"/>
      <c r="F894" s="431">
        <v>3.42</v>
      </c>
    </row>
    <row r="895" spans="1:6">
      <c r="A895" s="426"/>
      <c r="B895" s="417" t="s">
        <v>7239</v>
      </c>
      <c r="D895" s="437"/>
      <c r="F895" s="430"/>
    </row>
    <row r="896" spans="1:6">
      <c r="A896" s="426"/>
      <c r="D896" s="437"/>
      <c r="F896" s="430"/>
    </row>
    <row r="897" spans="1:6" ht="15">
      <c r="A897" s="426" t="s">
        <v>7240</v>
      </c>
      <c r="B897" s="417" t="s">
        <v>7231</v>
      </c>
      <c r="C897" s="417" t="s">
        <v>121</v>
      </c>
      <c r="D897" s="437"/>
      <c r="F897" s="431">
        <v>3.42</v>
      </c>
    </row>
    <row r="898" spans="1:6" ht="15">
      <c r="A898" s="426"/>
      <c r="B898" s="417" t="s">
        <v>7241</v>
      </c>
      <c r="D898" s="437"/>
      <c r="F898" s="431"/>
    </row>
    <row r="899" spans="1:6">
      <c r="B899" s="426" t="s">
        <v>7231</v>
      </c>
      <c r="D899" s="437"/>
      <c r="F899" s="430"/>
    </row>
    <row r="900" spans="1:6" ht="15">
      <c r="A900" s="426" t="s">
        <v>7242</v>
      </c>
      <c r="B900" s="417" t="s">
        <v>7243</v>
      </c>
      <c r="C900" s="417" t="s">
        <v>121</v>
      </c>
      <c r="D900" s="437"/>
      <c r="F900" s="431">
        <v>3.42</v>
      </c>
    </row>
    <row r="901" spans="1:6" ht="15">
      <c r="A901" s="426" t="s">
        <v>7244</v>
      </c>
      <c r="B901" s="417" t="s">
        <v>7231</v>
      </c>
      <c r="C901" s="417" t="s">
        <v>121</v>
      </c>
      <c r="D901" s="437"/>
      <c r="F901" s="431">
        <v>3.42</v>
      </c>
    </row>
    <row r="902" spans="1:6" ht="15">
      <c r="A902" s="426"/>
      <c r="B902" s="417" t="s">
        <v>7245</v>
      </c>
      <c r="D902" s="437"/>
      <c r="F902" s="431"/>
    </row>
    <row r="903" spans="1:6" ht="15">
      <c r="A903" s="426" t="s">
        <v>7246</v>
      </c>
      <c r="B903" s="417" t="s">
        <v>7231</v>
      </c>
      <c r="C903" s="417" t="s">
        <v>121</v>
      </c>
      <c r="D903" s="437"/>
      <c r="F903" s="431">
        <v>3.42</v>
      </c>
    </row>
    <row r="904" spans="1:6" ht="15">
      <c r="A904" s="414"/>
      <c r="B904" s="417" t="s">
        <v>7247</v>
      </c>
      <c r="D904" s="437"/>
      <c r="F904" s="431"/>
    </row>
    <row r="905" spans="1:6" ht="15">
      <c r="A905" s="426" t="s">
        <v>7248</v>
      </c>
      <c r="B905" s="417" t="s">
        <v>7231</v>
      </c>
      <c r="C905" s="417" t="s">
        <v>121</v>
      </c>
      <c r="D905" s="437"/>
      <c r="F905" s="431">
        <v>3.42</v>
      </c>
    </row>
    <row r="906" spans="1:6" ht="15">
      <c r="A906" s="426"/>
      <c r="B906" s="417" t="s">
        <v>7249</v>
      </c>
      <c r="D906" s="437"/>
      <c r="F906" s="431"/>
    </row>
    <row r="907" spans="1:6" ht="15">
      <c r="A907" s="426" t="s">
        <v>7250</v>
      </c>
      <c r="B907" s="417" t="s">
        <v>7251</v>
      </c>
      <c r="C907" s="417" t="s">
        <v>121</v>
      </c>
      <c r="D907" s="437"/>
      <c r="F907" s="431">
        <v>3.7</v>
      </c>
    </row>
    <row r="908" spans="1:6" ht="15">
      <c r="A908" s="426"/>
      <c r="B908" s="417" t="s">
        <v>7233</v>
      </c>
      <c r="D908" s="437"/>
      <c r="F908" s="431"/>
    </row>
    <row r="909" spans="1:6" ht="15">
      <c r="A909" s="426" t="s">
        <v>7252</v>
      </c>
      <c r="B909" s="417" t="s">
        <v>7251</v>
      </c>
      <c r="C909" s="417" t="s">
        <v>121</v>
      </c>
      <c r="D909" s="437"/>
      <c r="F909" s="431">
        <v>3.7</v>
      </c>
    </row>
    <row r="910" spans="1:6" ht="15">
      <c r="A910" s="426"/>
      <c r="B910" s="417" t="s">
        <v>7235</v>
      </c>
      <c r="D910" s="437"/>
      <c r="F910" s="431"/>
    </row>
    <row r="911" spans="1:6" ht="15">
      <c r="A911" s="426" t="s">
        <v>7253</v>
      </c>
      <c r="B911" s="417" t="s">
        <v>7251</v>
      </c>
      <c r="C911" s="417" t="s">
        <v>121</v>
      </c>
      <c r="D911" s="437"/>
      <c r="F911" s="431">
        <v>3.7</v>
      </c>
    </row>
    <row r="912" spans="1:6" ht="15">
      <c r="A912" s="426"/>
      <c r="B912" s="417" t="s">
        <v>7237</v>
      </c>
      <c r="D912" s="437"/>
      <c r="F912" s="431"/>
    </row>
    <row r="913" spans="1:6" ht="15">
      <c r="A913" s="426" t="s">
        <v>7254</v>
      </c>
      <c r="B913" s="417" t="s">
        <v>7251</v>
      </c>
      <c r="C913" s="417" t="s">
        <v>121</v>
      </c>
      <c r="D913" s="437"/>
      <c r="F913" s="431">
        <v>3.7</v>
      </c>
    </row>
    <row r="914" spans="1:6" ht="15">
      <c r="A914" s="426"/>
      <c r="B914" s="417" t="s">
        <v>7239</v>
      </c>
      <c r="D914" s="437"/>
      <c r="F914" s="431"/>
    </row>
    <row r="915" spans="1:6" ht="15">
      <c r="A915" s="426" t="s">
        <v>7255</v>
      </c>
      <c r="B915" s="417" t="s">
        <v>7251</v>
      </c>
      <c r="C915" s="417" t="s">
        <v>121</v>
      </c>
      <c r="D915" s="437"/>
      <c r="F915" s="431">
        <v>3.7</v>
      </c>
    </row>
    <row r="916" spans="1:6" ht="15">
      <c r="A916" s="426"/>
      <c r="B916" s="417" t="s">
        <v>7241</v>
      </c>
      <c r="D916" s="437"/>
      <c r="F916" s="431"/>
    </row>
    <row r="917" spans="1:6" ht="15">
      <c r="A917" s="426" t="s">
        <v>7256</v>
      </c>
      <c r="B917" s="417" t="s">
        <v>7251</v>
      </c>
      <c r="C917" s="417" t="s">
        <v>121</v>
      </c>
      <c r="D917" s="437"/>
      <c r="F917" s="431">
        <v>3.7</v>
      </c>
    </row>
    <row r="918" spans="1:6" ht="15">
      <c r="A918" s="426"/>
      <c r="B918" s="417" t="s">
        <v>7243</v>
      </c>
      <c r="D918" s="437"/>
      <c r="F918" s="431"/>
    </row>
    <row r="919" spans="1:6" ht="15">
      <c r="A919" s="426" t="s">
        <v>7257</v>
      </c>
      <c r="B919" s="417" t="s">
        <v>7251</v>
      </c>
      <c r="C919" s="417" t="s">
        <v>121</v>
      </c>
      <c r="D919" s="437"/>
      <c r="F919" s="431">
        <v>3.7</v>
      </c>
    </row>
    <row r="920" spans="1:6" ht="15">
      <c r="A920" s="426"/>
      <c r="B920" s="417" t="s">
        <v>7245</v>
      </c>
      <c r="D920" s="437"/>
      <c r="F920" s="431"/>
    </row>
    <row r="921" spans="1:6">
      <c r="A921" s="426"/>
      <c r="B921" s="414"/>
      <c r="D921" s="437"/>
      <c r="F921" s="430"/>
    </row>
    <row r="922" spans="1:6" ht="15">
      <c r="A922" s="426" t="s">
        <v>7258</v>
      </c>
      <c r="B922" s="417" t="s">
        <v>7251</v>
      </c>
      <c r="C922" s="417" t="s">
        <v>121</v>
      </c>
      <c r="D922" s="437"/>
      <c r="F922" s="431">
        <v>3.7</v>
      </c>
    </row>
    <row r="923" spans="1:6">
      <c r="A923" s="426"/>
      <c r="B923" s="417" t="s">
        <v>7247</v>
      </c>
      <c r="D923" s="437"/>
      <c r="F923" s="430"/>
    </row>
    <row r="924" spans="1:6">
      <c r="A924" s="426"/>
      <c r="B924" s="417" t="s">
        <v>7251</v>
      </c>
      <c r="D924" s="437"/>
      <c r="F924" s="430"/>
    </row>
    <row r="925" spans="1:6" ht="15">
      <c r="A925" s="426" t="s">
        <v>7259</v>
      </c>
      <c r="C925" s="417" t="s">
        <v>121</v>
      </c>
      <c r="D925" s="437"/>
      <c r="F925" s="431">
        <v>3.7</v>
      </c>
    </row>
    <row r="926" spans="1:6" ht="15">
      <c r="A926" s="426"/>
      <c r="B926" s="417" t="s">
        <v>7249</v>
      </c>
      <c r="D926" s="437"/>
      <c r="F926" s="431"/>
    </row>
    <row r="927" spans="1:6">
      <c r="A927" s="426"/>
      <c r="B927" s="417" t="s">
        <v>7260</v>
      </c>
      <c r="D927" s="437"/>
      <c r="F927" s="430"/>
    </row>
    <row r="928" spans="1:6" ht="15">
      <c r="A928" s="426" t="s">
        <v>7261</v>
      </c>
      <c r="C928" s="417" t="s">
        <v>121</v>
      </c>
      <c r="D928" s="437"/>
      <c r="F928" s="431">
        <v>4.67</v>
      </c>
    </row>
    <row r="929" spans="1:6">
      <c r="A929" s="426"/>
      <c r="B929" s="417" t="s">
        <v>7233</v>
      </c>
      <c r="D929" s="437"/>
      <c r="F929" s="430"/>
    </row>
    <row r="930" spans="1:6">
      <c r="A930" s="426"/>
      <c r="B930" s="417" t="s">
        <v>7260</v>
      </c>
      <c r="D930" s="437"/>
      <c r="F930" s="430"/>
    </row>
    <row r="931" spans="1:6" ht="15">
      <c r="A931" s="426" t="s">
        <v>7262</v>
      </c>
      <c r="B931" s="417" t="s">
        <v>7235</v>
      </c>
      <c r="C931" s="417" t="s">
        <v>121</v>
      </c>
      <c r="D931" s="437"/>
      <c r="F931" s="431">
        <v>4.67</v>
      </c>
    </row>
    <row r="932" spans="1:6" ht="15">
      <c r="A932" s="426"/>
      <c r="B932" s="417" t="s">
        <v>7260</v>
      </c>
      <c r="D932" s="437"/>
      <c r="F932" s="431"/>
    </row>
    <row r="933" spans="1:6" ht="15">
      <c r="A933" s="426" t="s">
        <v>7263</v>
      </c>
      <c r="C933" s="417" t="s">
        <v>121</v>
      </c>
      <c r="F933" s="431">
        <v>4.67</v>
      </c>
    </row>
    <row r="934" spans="1:6" ht="15">
      <c r="A934" s="426"/>
      <c r="B934" s="417" t="s">
        <v>7237</v>
      </c>
      <c r="F934" s="431"/>
    </row>
    <row r="935" spans="1:6">
      <c r="A935" s="426"/>
      <c r="B935" s="417" t="s">
        <v>7260</v>
      </c>
      <c r="D935" s="437"/>
      <c r="F935" s="430"/>
    </row>
    <row r="936" spans="1:6" ht="15">
      <c r="A936" s="426" t="s">
        <v>7264</v>
      </c>
      <c r="C936" s="417" t="s">
        <v>121</v>
      </c>
      <c r="D936" s="437"/>
      <c r="F936" s="431">
        <v>4.67</v>
      </c>
    </row>
    <row r="937" spans="1:6">
      <c r="A937" s="426"/>
      <c r="B937" s="417" t="s">
        <v>7239</v>
      </c>
      <c r="D937" s="437"/>
      <c r="F937" s="430"/>
    </row>
    <row r="938" spans="1:6">
      <c r="A938" s="426"/>
      <c r="B938" s="417" t="s">
        <v>7260</v>
      </c>
      <c r="D938" s="437"/>
      <c r="F938" s="430"/>
    </row>
    <row r="939" spans="1:6" ht="15">
      <c r="A939" s="426" t="s">
        <v>7265</v>
      </c>
      <c r="C939" s="417" t="s">
        <v>121</v>
      </c>
      <c r="D939" s="437"/>
      <c r="F939" s="431">
        <v>4.67</v>
      </c>
    </row>
    <row r="940" spans="1:6" ht="15">
      <c r="A940" s="426"/>
      <c r="B940" s="417" t="s">
        <v>7241</v>
      </c>
      <c r="D940" s="437"/>
      <c r="F940" s="431"/>
    </row>
    <row r="941" spans="1:6">
      <c r="A941" s="426"/>
      <c r="B941" s="417" t="s">
        <v>7260</v>
      </c>
      <c r="D941" s="437"/>
      <c r="F941" s="430"/>
    </row>
    <row r="942" spans="1:6" ht="15">
      <c r="A942" s="426" t="s">
        <v>7266</v>
      </c>
      <c r="C942" s="417" t="s">
        <v>121</v>
      </c>
      <c r="D942" s="437"/>
      <c r="F942" s="431">
        <v>4.67</v>
      </c>
    </row>
    <row r="943" spans="1:6">
      <c r="A943" s="426"/>
      <c r="B943" s="417" t="s">
        <v>7243</v>
      </c>
      <c r="D943" s="437"/>
      <c r="F943" s="430"/>
    </row>
    <row r="944" spans="1:6">
      <c r="A944" s="426"/>
      <c r="B944" s="417" t="s">
        <v>7260</v>
      </c>
      <c r="D944" s="437"/>
      <c r="F944" s="430"/>
    </row>
    <row r="945" spans="1:6" ht="15">
      <c r="A945" s="426" t="s">
        <v>7267</v>
      </c>
      <c r="C945" s="417" t="s">
        <v>121</v>
      </c>
      <c r="D945" s="437"/>
      <c r="F945" s="431">
        <v>4.67</v>
      </c>
    </row>
    <row r="946" spans="1:6">
      <c r="A946" s="426"/>
      <c r="B946" s="417" t="s">
        <v>7245</v>
      </c>
      <c r="D946" s="437"/>
      <c r="F946" s="430"/>
    </row>
    <row r="947" spans="1:6" ht="15">
      <c r="A947" s="426"/>
      <c r="B947" s="417" t="s">
        <v>7260</v>
      </c>
      <c r="D947" s="437"/>
      <c r="F947" s="431"/>
    </row>
    <row r="948" spans="1:6" ht="15">
      <c r="A948" s="426" t="s">
        <v>7268</v>
      </c>
      <c r="C948" s="417" t="s">
        <v>121</v>
      </c>
      <c r="D948" s="437"/>
      <c r="F948" s="431">
        <v>4.67</v>
      </c>
    </row>
    <row r="949" spans="1:6" ht="15">
      <c r="A949" s="426"/>
      <c r="B949" s="417" t="s">
        <v>7247</v>
      </c>
      <c r="D949" s="437"/>
      <c r="F949" s="431"/>
    </row>
    <row r="950" spans="1:6">
      <c r="A950" s="426"/>
      <c r="B950" s="417" t="s">
        <v>7260</v>
      </c>
      <c r="D950" s="437"/>
      <c r="F950" s="430"/>
    </row>
    <row r="951" spans="1:6" ht="15">
      <c r="A951" s="426" t="s">
        <v>7269</v>
      </c>
      <c r="C951" s="417" t="s">
        <v>121</v>
      </c>
      <c r="D951" s="437"/>
      <c r="F951" s="431">
        <v>4.67</v>
      </c>
    </row>
    <row r="952" spans="1:6">
      <c r="A952" s="426"/>
      <c r="B952" s="417" t="s">
        <v>7249</v>
      </c>
      <c r="D952" s="437"/>
      <c r="F952" s="430"/>
    </row>
    <row r="953" spans="1:6">
      <c r="A953" s="426"/>
      <c r="B953" s="417" t="s">
        <v>7270</v>
      </c>
      <c r="D953" s="437"/>
      <c r="F953" s="430"/>
    </row>
    <row r="954" spans="1:6" ht="15">
      <c r="A954" s="426" t="s">
        <v>7271</v>
      </c>
      <c r="C954" s="417" t="s">
        <v>121</v>
      </c>
      <c r="D954" s="437"/>
      <c r="F954" s="431">
        <v>5.69</v>
      </c>
    </row>
    <row r="955" spans="1:6" ht="15">
      <c r="A955" s="426"/>
      <c r="B955" s="417" t="s">
        <v>7233</v>
      </c>
      <c r="D955" s="437"/>
      <c r="F955" s="431"/>
    </row>
    <row r="956" spans="1:6">
      <c r="B956" s="426" t="s">
        <v>7270</v>
      </c>
      <c r="D956" s="437"/>
      <c r="F956" s="430"/>
    </row>
    <row r="957" spans="1:6" ht="15">
      <c r="A957" s="426" t="s">
        <v>7272</v>
      </c>
      <c r="B957" s="417" t="s">
        <v>7235</v>
      </c>
      <c r="C957" s="417" t="s">
        <v>121</v>
      </c>
      <c r="D957" s="437"/>
      <c r="F957" s="431">
        <v>5.69</v>
      </c>
    </row>
    <row r="958" spans="1:6">
      <c r="A958" s="426"/>
      <c r="B958" s="417" t="s">
        <v>7270</v>
      </c>
      <c r="D958" s="437"/>
      <c r="F958" s="430"/>
    </row>
    <row r="959" spans="1:6" ht="15">
      <c r="A959" s="426" t="s">
        <v>7273</v>
      </c>
      <c r="C959" s="417" t="s">
        <v>121</v>
      </c>
      <c r="D959" s="437"/>
      <c r="F959" s="431">
        <v>5.69</v>
      </c>
    </row>
    <row r="960" spans="1:6">
      <c r="A960" s="426"/>
      <c r="B960" s="417" t="s">
        <v>7237</v>
      </c>
      <c r="D960" s="437"/>
      <c r="F960" s="430"/>
    </row>
    <row r="961" spans="1:6">
      <c r="A961" s="426"/>
      <c r="B961" s="417" t="s">
        <v>7270</v>
      </c>
      <c r="D961" s="437"/>
      <c r="F961" s="430"/>
    </row>
    <row r="962" spans="1:6" ht="15">
      <c r="A962" s="426" t="s">
        <v>7274</v>
      </c>
      <c r="B962" s="417" t="s">
        <v>7239</v>
      </c>
      <c r="C962" s="417" t="s">
        <v>121</v>
      </c>
      <c r="D962" s="437"/>
      <c r="F962" s="431">
        <v>5.69</v>
      </c>
    </row>
    <row r="963" spans="1:6" ht="15">
      <c r="A963" s="426"/>
      <c r="B963" s="417" t="s">
        <v>7270</v>
      </c>
      <c r="D963" s="437"/>
      <c r="F963" s="431"/>
    </row>
    <row r="964" spans="1:6" ht="15">
      <c r="A964" s="426" t="s">
        <v>7275</v>
      </c>
      <c r="C964" s="417" t="s">
        <v>121</v>
      </c>
      <c r="D964" s="437"/>
      <c r="F964" s="431">
        <v>5.69</v>
      </c>
    </row>
    <row r="965" spans="1:6" ht="15">
      <c r="A965" s="426"/>
      <c r="B965" s="417" t="s">
        <v>7241</v>
      </c>
      <c r="D965" s="437"/>
      <c r="F965" s="431"/>
    </row>
    <row r="966" spans="1:6">
      <c r="A966" s="426"/>
      <c r="B966" s="417" t="s">
        <v>7270</v>
      </c>
      <c r="D966" s="437"/>
      <c r="F966" s="430"/>
    </row>
    <row r="967" spans="1:6" ht="15">
      <c r="A967" s="426" t="s">
        <v>7276</v>
      </c>
      <c r="C967" s="417" t="s">
        <v>121</v>
      </c>
      <c r="D967" s="437"/>
      <c r="F967" s="431">
        <v>5.69</v>
      </c>
    </row>
    <row r="968" spans="1:6">
      <c r="A968" s="426"/>
      <c r="B968" s="417" t="s">
        <v>7243</v>
      </c>
      <c r="D968" s="437"/>
      <c r="F968" s="430"/>
    </row>
    <row r="969" spans="1:6">
      <c r="A969" s="426"/>
      <c r="B969" s="417" t="s">
        <v>7270</v>
      </c>
      <c r="D969" s="437"/>
      <c r="F969" s="430"/>
    </row>
    <row r="970" spans="1:6" ht="15">
      <c r="A970" s="426" t="s">
        <v>7277</v>
      </c>
      <c r="C970" s="417" t="s">
        <v>121</v>
      </c>
      <c r="D970" s="437"/>
      <c r="F970" s="431">
        <v>5.69</v>
      </c>
    </row>
    <row r="971" spans="1:6" ht="15">
      <c r="A971" s="426"/>
      <c r="B971" s="417" t="s">
        <v>7245</v>
      </c>
      <c r="D971" s="437"/>
      <c r="F971" s="431"/>
    </row>
    <row r="972" spans="1:6">
      <c r="A972" s="426"/>
      <c r="B972" s="417" t="s">
        <v>7270</v>
      </c>
      <c r="D972" s="437"/>
      <c r="F972" s="430"/>
    </row>
    <row r="973" spans="1:6" ht="15">
      <c r="A973" s="426" t="s">
        <v>7278</v>
      </c>
      <c r="C973" s="417" t="s">
        <v>121</v>
      </c>
      <c r="D973" s="437"/>
      <c r="F973" s="431">
        <v>5.69</v>
      </c>
    </row>
    <row r="974" spans="1:6">
      <c r="A974" s="426"/>
      <c r="B974" s="417" t="s">
        <v>7247</v>
      </c>
      <c r="D974" s="437"/>
      <c r="F974" s="430"/>
    </row>
    <row r="975" spans="1:6">
      <c r="A975" s="426"/>
      <c r="B975" s="417" t="s">
        <v>7270</v>
      </c>
      <c r="D975" s="437"/>
      <c r="F975" s="430"/>
    </row>
    <row r="976" spans="1:6" ht="15">
      <c r="A976" s="426" t="s">
        <v>7279</v>
      </c>
      <c r="C976" s="417" t="s">
        <v>121</v>
      </c>
      <c r="D976" s="437"/>
      <c r="F976" s="431">
        <v>5.69</v>
      </c>
    </row>
    <row r="977" spans="1:6" ht="15">
      <c r="A977" s="426"/>
      <c r="B977" s="417" t="s">
        <v>7249</v>
      </c>
      <c r="D977" s="437"/>
      <c r="F977" s="431"/>
    </row>
    <row r="978" spans="1:6">
      <c r="A978" s="426"/>
      <c r="B978" s="417" t="s">
        <v>7280</v>
      </c>
      <c r="D978" s="437"/>
      <c r="F978" s="430"/>
    </row>
    <row r="979" spans="1:6" ht="15">
      <c r="A979" s="426" t="s">
        <v>7281</v>
      </c>
      <c r="B979" s="417" t="s">
        <v>7233</v>
      </c>
      <c r="C979" s="417" t="s">
        <v>121</v>
      </c>
      <c r="D979" s="437"/>
      <c r="F979" s="431">
        <v>7.41</v>
      </c>
    </row>
    <row r="980" spans="1:6">
      <c r="A980" s="426"/>
      <c r="B980" s="417" t="s">
        <v>7280</v>
      </c>
      <c r="D980" s="437"/>
      <c r="F980" s="430"/>
    </row>
    <row r="981" spans="1:6" ht="15">
      <c r="A981" s="426" t="s">
        <v>7282</v>
      </c>
      <c r="C981" s="417" t="s">
        <v>121</v>
      </c>
      <c r="D981" s="437"/>
      <c r="F981" s="431">
        <v>7.41</v>
      </c>
    </row>
    <row r="982" spans="1:6">
      <c r="A982" s="426"/>
      <c r="B982" s="417" t="s">
        <v>7235</v>
      </c>
      <c r="D982" s="437"/>
      <c r="F982" s="430"/>
    </row>
    <row r="983" spans="1:6">
      <c r="A983" s="426"/>
      <c r="B983" s="417" t="s">
        <v>7280</v>
      </c>
      <c r="D983" s="437"/>
      <c r="F983" s="430"/>
    </row>
    <row r="984" spans="1:6" ht="15">
      <c r="A984" s="426" t="s">
        <v>7283</v>
      </c>
      <c r="C984" s="417" t="s">
        <v>121</v>
      </c>
      <c r="D984" s="437"/>
      <c r="F984" s="431">
        <v>7.41</v>
      </c>
    </row>
    <row r="985" spans="1:6" ht="15">
      <c r="A985" s="426"/>
      <c r="B985" s="417" t="s">
        <v>7237</v>
      </c>
      <c r="D985" s="437"/>
      <c r="F985" s="431"/>
    </row>
    <row r="986" spans="1:6">
      <c r="A986" s="426"/>
      <c r="B986" s="417" t="s">
        <v>7280</v>
      </c>
      <c r="D986" s="437"/>
      <c r="F986" s="430"/>
    </row>
    <row r="987" spans="1:6" ht="15">
      <c r="A987" s="426" t="s">
        <v>7284</v>
      </c>
      <c r="C987" s="417" t="s">
        <v>121</v>
      </c>
      <c r="D987" s="437"/>
      <c r="F987" s="431">
        <v>7.41</v>
      </c>
    </row>
    <row r="988" spans="1:6">
      <c r="A988" s="426"/>
      <c r="B988" s="417" t="s">
        <v>7239</v>
      </c>
      <c r="D988" s="437"/>
      <c r="F988" s="430"/>
    </row>
    <row r="989" spans="1:6">
      <c r="A989" s="426"/>
      <c r="B989" s="417" t="s">
        <v>7280</v>
      </c>
      <c r="D989" s="437"/>
      <c r="F989" s="430"/>
    </row>
    <row r="990" spans="1:6" ht="15">
      <c r="A990" s="426" t="s">
        <v>7285</v>
      </c>
      <c r="C990" s="417" t="s">
        <v>121</v>
      </c>
      <c r="D990" s="437"/>
      <c r="F990" s="431">
        <v>7.41</v>
      </c>
    </row>
    <row r="991" spans="1:6" ht="15">
      <c r="A991" s="426"/>
      <c r="B991" s="417" t="s">
        <v>7241</v>
      </c>
      <c r="D991" s="437"/>
      <c r="F991" s="431"/>
    </row>
    <row r="992" spans="1:6">
      <c r="A992" s="426"/>
      <c r="B992" s="417" t="s">
        <v>7280</v>
      </c>
      <c r="D992" s="437"/>
      <c r="F992" s="430"/>
    </row>
    <row r="993" spans="1:6" ht="15">
      <c r="A993" s="426" t="s">
        <v>7286</v>
      </c>
      <c r="C993" s="417" t="s">
        <v>121</v>
      </c>
      <c r="D993" s="437"/>
      <c r="F993" s="431">
        <v>7.41</v>
      </c>
    </row>
    <row r="994" spans="1:6">
      <c r="A994" s="426"/>
      <c r="B994" s="417" t="s">
        <v>7243</v>
      </c>
      <c r="D994" s="437"/>
      <c r="F994" s="430"/>
    </row>
    <row r="995" spans="1:6">
      <c r="A995" s="426"/>
      <c r="B995" s="417" t="s">
        <v>7280</v>
      </c>
      <c r="D995" s="437"/>
      <c r="F995" s="430"/>
    </row>
    <row r="996" spans="1:6" ht="15">
      <c r="A996" s="426" t="s">
        <v>7287</v>
      </c>
      <c r="B996" s="417" t="s">
        <v>7245</v>
      </c>
      <c r="C996" s="417" t="s">
        <v>121</v>
      </c>
      <c r="D996" s="437"/>
      <c r="F996" s="431">
        <v>7.41</v>
      </c>
    </row>
    <row r="997" spans="1:6" ht="15">
      <c r="A997" s="426"/>
      <c r="B997" s="417" t="s">
        <v>7280</v>
      </c>
      <c r="D997" s="438"/>
      <c r="F997" s="431"/>
    </row>
    <row r="998" spans="1:6" ht="15">
      <c r="A998" s="426" t="s">
        <v>7288</v>
      </c>
      <c r="C998" s="417" t="s">
        <v>121</v>
      </c>
      <c r="D998" s="438"/>
      <c r="F998" s="431">
        <v>7.41</v>
      </c>
    </row>
    <row r="999" spans="1:6">
      <c r="A999" s="426"/>
      <c r="B999" s="417" t="s">
        <v>7247</v>
      </c>
      <c r="D999" s="438"/>
      <c r="F999" s="430"/>
    </row>
    <row r="1000" spans="1:6" ht="15">
      <c r="A1000" s="426"/>
      <c r="B1000" s="417" t="s">
        <v>7280</v>
      </c>
      <c r="D1000" s="438"/>
      <c r="F1000" s="431"/>
    </row>
    <row r="1001" spans="1:6" ht="15">
      <c r="A1001" s="426" t="s">
        <v>7289</v>
      </c>
      <c r="C1001" s="417" t="s">
        <v>121</v>
      </c>
      <c r="D1001" s="437"/>
      <c r="F1001" s="431">
        <v>7.41</v>
      </c>
    </row>
    <row r="1002" spans="1:6" ht="15">
      <c r="A1002" s="426"/>
      <c r="B1002" s="417" t="s">
        <v>7249</v>
      </c>
      <c r="D1002" s="437"/>
      <c r="F1002" s="431"/>
    </row>
    <row r="1003" spans="1:6">
      <c r="A1003" s="426"/>
      <c r="B1003" s="417" t="s">
        <v>7290</v>
      </c>
      <c r="D1003" s="437"/>
      <c r="F1003" s="430"/>
    </row>
    <row r="1004" spans="1:6" ht="15">
      <c r="A1004" s="426" t="s">
        <v>7291</v>
      </c>
      <c r="C1004" s="417" t="s">
        <v>121</v>
      </c>
      <c r="D1004" s="437"/>
      <c r="F1004" s="431">
        <v>11.85</v>
      </c>
    </row>
    <row r="1005" spans="1:6">
      <c r="A1005" s="426"/>
      <c r="B1005" s="417" t="s">
        <v>7233</v>
      </c>
      <c r="D1005" s="437"/>
      <c r="F1005" s="430"/>
    </row>
    <row r="1006" spans="1:6">
      <c r="A1006" s="426"/>
      <c r="B1006" s="417" t="s">
        <v>7290</v>
      </c>
      <c r="D1006" s="437"/>
      <c r="F1006" s="430"/>
    </row>
    <row r="1007" spans="1:6" ht="15">
      <c r="A1007" s="426" t="s">
        <v>7292</v>
      </c>
      <c r="C1007" s="417" t="s">
        <v>121</v>
      </c>
      <c r="D1007" s="437"/>
      <c r="F1007" s="431">
        <v>11.85</v>
      </c>
    </row>
    <row r="1008" spans="1:6">
      <c r="A1008" s="426"/>
      <c r="B1008" s="417" t="s">
        <v>7235</v>
      </c>
      <c r="D1008" s="437"/>
      <c r="F1008" s="430"/>
    </row>
    <row r="1009" spans="1:6" ht="15">
      <c r="A1009" s="426"/>
      <c r="B1009" s="417" t="s">
        <v>7290</v>
      </c>
      <c r="D1009" s="437"/>
      <c r="F1009" s="431"/>
    </row>
    <row r="1010" spans="1:6" ht="15">
      <c r="A1010" s="426" t="s">
        <v>7293</v>
      </c>
      <c r="C1010" s="417" t="s">
        <v>121</v>
      </c>
      <c r="D1010" s="437"/>
      <c r="F1010" s="431">
        <v>11.85</v>
      </c>
    </row>
    <row r="1011" spans="1:6" ht="15">
      <c r="A1011" s="426"/>
      <c r="B1011" s="417" t="s">
        <v>7237</v>
      </c>
      <c r="D1011" s="437"/>
      <c r="F1011" s="431"/>
    </row>
    <row r="1012" spans="1:6">
      <c r="A1012" s="426"/>
      <c r="B1012" s="417" t="s">
        <v>7290</v>
      </c>
      <c r="D1012" s="437"/>
      <c r="F1012" s="430"/>
    </row>
    <row r="1013" spans="1:6" ht="15">
      <c r="A1013" s="426" t="s">
        <v>7294</v>
      </c>
      <c r="C1013" s="417" t="s">
        <v>121</v>
      </c>
      <c r="D1013" s="437"/>
      <c r="F1013" s="431">
        <v>11.85</v>
      </c>
    </row>
    <row r="1014" spans="1:6">
      <c r="A1014" s="426"/>
      <c r="B1014" s="417" t="s">
        <v>7239</v>
      </c>
      <c r="D1014" s="437"/>
      <c r="F1014" s="430"/>
    </row>
    <row r="1015" spans="1:6">
      <c r="A1015" s="426"/>
      <c r="B1015" s="417" t="s">
        <v>7290</v>
      </c>
      <c r="D1015" s="437"/>
      <c r="F1015" s="430"/>
    </row>
    <row r="1016" spans="1:6" ht="15">
      <c r="A1016" s="426" t="s">
        <v>7295</v>
      </c>
      <c r="C1016" s="417" t="s">
        <v>121</v>
      </c>
      <c r="D1016" s="437"/>
      <c r="F1016" s="431">
        <v>11.85</v>
      </c>
    </row>
    <row r="1017" spans="1:6">
      <c r="A1017" s="426"/>
      <c r="B1017" s="417" t="s">
        <v>7241</v>
      </c>
      <c r="D1017" s="437"/>
      <c r="F1017" s="430"/>
    </row>
    <row r="1018" spans="1:6" ht="15">
      <c r="A1018" s="426"/>
      <c r="B1018" s="417" t="s">
        <v>7290</v>
      </c>
      <c r="D1018" s="437"/>
      <c r="F1018" s="431"/>
    </row>
    <row r="1019" spans="1:6" ht="15">
      <c r="A1019" s="426" t="s">
        <v>7296</v>
      </c>
      <c r="C1019" s="417" t="s">
        <v>121</v>
      </c>
      <c r="D1019" s="437"/>
      <c r="F1019" s="431">
        <v>11.85</v>
      </c>
    </row>
    <row r="1020" spans="1:6" ht="15">
      <c r="A1020" s="426"/>
      <c r="B1020" s="417" t="s">
        <v>7243</v>
      </c>
      <c r="D1020" s="437"/>
      <c r="F1020" s="431"/>
    </row>
    <row r="1021" spans="1:6">
      <c r="B1021" s="426" t="s">
        <v>7290</v>
      </c>
      <c r="D1021" s="437"/>
      <c r="F1021" s="430"/>
    </row>
    <row r="1022" spans="1:6" ht="15">
      <c r="A1022" s="426" t="s">
        <v>7297</v>
      </c>
      <c r="B1022" s="417" t="s">
        <v>7245</v>
      </c>
      <c r="C1022" s="417" t="s">
        <v>121</v>
      </c>
      <c r="D1022" s="437"/>
      <c r="F1022" s="431">
        <v>11.85</v>
      </c>
    </row>
    <row r="1023" spans="1:6">
      <c r="A1023" s="426"/>
      <c r="B1023" s="417" t="s">
        <v>7290</v>
      </c>
      <c r="D1023" s="437"/>
      <c r="F1023" s="430"/>
    </row>
    <row r="1024" spans="1:6" ht="15">
      <c r="A1024" s="426" t="s">
        <v>7298</v>
      </c>
      <c r="C1024" s="417" t="s">
        <v>121</v>
      </c>
      <c r="D1024" s="437"/>
      <c r="F1024" s="431">
        <v>11.85</v>
      </c>
    </row>
    <row r="1025" spans="1:6" ht="15">
      <c r="A1025" s="426"/>
      <c r="B1025" s="417" t="s">
        <v>7247</v>
      </c>
      <c r="D1025" s="437"/>
      <c r="F1025" s="431"/>
    </row>
    <row r="1026" spans="1:6">
      <c r="A1026" s="426"/>
      <c r="B1026" s="417" t="s">
        <v>7290</v>
      </c>
      <c r="D1026" s="437"/>
      <c r="F1026" s="430"/>
    </row>
    <row r="1027" spans="1:6" ht="15">
      <c r="A1027" s="426" t="s">
        <v>7299</v>
      </c>
      <c r="B1027" s="417" t="s">
        <v>7249</v>
      </c>
      <c r="C1027" s="417" t="s">
        <v>121</v>
      </c>
      <c r="D1027" s="437"/>
      <c r="F1027" s="431">
        <v>11.85</v>
      </c>
    </row>
    <row r="1028" spans="1:6">
      <c r="A1028" s="426"/>
      <c r="B1028" s="417" t="s">
        <v>7300</v>
      </c>
      <c r="D1028" s="437"/>
      <c r="F1028" s="430"/>
    </row>
    <row r="1029" spans="1:6" ht="15">
      <c r="A1029" s="426" t="s">
        <v>7301</v>
      </c>
      <c r="C1029" s="417" t="s">
        <v>121</v>
      </c>
      <c r="D1029" s="437"/>
      <c r="F1029" s="431">
        <v>12.69</v>
      </c>
    </row>
    <row r="1030" spans="1:6" ht="15">
      <c r="A1030" s="426"/>
      <c r="B1030" s="417" t="s">
        <v>7233</v>
      </c>
      <c r="D1030" s="437"/>
      <c r="F1030" s="431"/>
    </row>
    <row r="1031" spans="1:6">
      <c r="A1031" s="426"/>
      <c r="B1031" s="417" t="s">
        <v>7300</v>
      </c>
      <c r="D1031" s="437"/>
      <c r="F1031" s="430"/>
    </row>
    <row r="1032" spans="1:6" ht="15">
      <c r="A1032" s="426" t="s">
        <v>7302</v>
      </c>
      <c r="C1032" s="417" t="s">
        <v>121</v>
      </c>
      <c r="D1032" s="437"/>
      <c r="F1032" s="431">
        <v>12.69</v>
      </c>
    </row>
    <row r="1033" spans="1:6" ht="15">
      <c r="A1033" s="426"/>
      <c r="B1033" s="417" t="s">
        <v>7235</v>
      </c>
      <c r="D1033" s="437"/>
      <c r="F1033" s="431">
        <v>12.69</v>
      </c>
    </row>
    <row r="1034" spans="1:6" ht="15">
      <c r="A1034" s="426"/>
      <c r="B1034" s="417" t="s">
        <v>7300</v>
      </c>
      <c r="D1034" s="437"/>
      <c r="F1034" s="431"/>
    </row>
    <row r="1035" spans="1:6" ht="15">
      <c r="A1035" s="426" t="s">
        <v>7303</v>
      </c>
      <c r="C1035" s="417" t="s">
        <v>121</v>
      </c>
      <c r="D1035" s="437"/>
      <c r="F1035" s="431">
        <v>12.69</v>
      </c>
    </row>
    <row r="1036" spans="1:6" ht="15">
      <c r="A1036" s="426"/>
      <c r="B1036" s="417" t="s">
        <v>7237</v>
      </c>
      <c r="D1036" s="437"/>
      <c r="F1036" s="431"/>
    </row>
    <row r="1037" spans="1:6" ht="15">
      <c r="A1037" s="426"/>
      <c r="B1037" s="417" t="s">
        <v>7300</v>
      </c>
      <c r="D1037" s="437"/>
      <c r="F1037" s="431"/>
    </row>
    <row r="1038" spans="1:6" ht="15">
      <c r="A1038" s="426" t="s">
        <v>7304</v>
      </c>
      <c r="C1038" s="417" t="s">
        <v>121</v>
      </c>
      <c r="D1038" s="437"/>
      <c r="F1038" s="431">
        <v>12.69</v>
      </c>
    </row>
    <row r="1039" spans="1:6">
      <c r="A1039" s="426"/>
      <c r="B1039" s="417" t="s">
        <v>7239</v>
      </c>
      <c r="D1039" s="437"/>
      <c r="F1039" s="430"/>
    </row>
    <row r="1040" spans="1:6" ht="15">
      <c r="A1040" s="426"/>
      <c r="B1040" s="417" t="s">
        <v>7300</v>
      </c>
      <c r="D1040" s="437"/>
      <c r="F1040" s="431"/>
    </row>
    <row r="1041" spans="1:6" ht="15">
      <c r="A1041" s="426" t="s">
        <v>7305</v>
      </c>
      <c r="C1041" s="417" t="s">
        <v>121</v>
      </c>
      <c r="D1041" s="437"/>
      <c r="F1041" s="431">
        <v>12.69</v>
      </c>
    </row>
    <row r="1042" spans="1:6" ht="15">
      <c r="A1042" s="426"/>
      <c r="B1042" s="417" t="s">
        <v>7241</v>
      </c>
      <c r="D1042" s="437"/>
      <c r="F1042" s="431"/>
    </row>
    <row r="1043" spans="1:6">
      <c r="A1043" s="426"/>
      <c r="B1043" s="417" t="s">
        <v>7300</v>
      </c>
      <c r="D1043" s="437"/>
      <c r="F1043" s="430"/>
    </row>
    <row r="1044" spans="1:6" ht="15">
      <c r="A1044" s="426" t="s">
        <v>7306</v>
      </c>
      <c r="B1044" s="417" t="s">
        <v>7243</v>
      </c>
      <c r="C1044" s="417" t="s">
        <v>121</v>
      </c>
      <c r="D1044" s="437"/>
      <c r="F1044" s="431">
        <v>12.69</v>
      </c>
    </row>
    <row r="1045" spans="1:6">
      <c r="A1045" s="426"/>
      <c r="B1045" s="417" t="s">
        <v>7300</v>
      </c>
      <c r="D1045" s="437"/>
      <c r="F1045" s="430"/>
    </row>
    <row r="1046" spans="1:6" ht="15">
      <c r="A1046" s="426" t="s">
        <v>7307</v>
      </c>
      <c r="C1046" s="417" t="s">
        <v>121</v>
      </c>
      <c r="D1046" s="437"/>
      <c r="F1046" s="431">
        <v>12.69</v>
      </c>
    </row>
    <row r="1047" spans="1:6">
      <c r="A1047" s="426"/>
      <c r="B1047" s="417" t="s">
        <v>7245</v>
      </c>
      <c r="D1047" s="437"/>
      <c r="F1047" s="430"/>
    </row>
    <row r="1048" spans="1:6">
      <c r="A1048" s="426"/>
      <c r="B1048" s="417" t="s">
        <v>7300</v>
      </c>
      <c r="D1048" s="437"/>
      <c r="F1048" s="430"/>
    </row>
    <row r="1049" spans="1:6" ht="15">
      <c r="A1049" s="426" t="s">
        <v>7308</v>
      </c>
      <c r="C1049" s="417" t="s">
        <v>121</v>
      </c>
      <c r="D1049" s="437"/>
      <c r="F1049" s="431">
        <v>12.69</v>
      </c>
    </row>
    <row r="1050" spans="1:6" ht="15">
      <c r="A1050" s="426"/>
      <c r="B1050" s="417" t="s">
        <v>7247</v>
      </c>
      <c r="D1050" s="437"/>
      <c r="F1050" s="431"/>
    </row>
    <row r="1051" spans="1:6" ht="15">
      <c r="A1051" s="426"/>
      <c r="B1051" s="417" t="s">
        <v>7300</v>
      </c>
      <c r="D1051" s="437"/>
      <c r="F1051" s="431"/>
    </row>
    <row r="1052" spans="1:6" ht="15">
      <c r="A1052" s="426" t="s">
        <v>7309</v>
      </c>
      <c r="C1052" s="417" t="s">
        <v>121</v>
      </c>
      <c r="D1052" s="437"/>
      <c r="F1052" s="431">
        <v>12.69</v>
      </c>
    </row>
    <row r="1053" spans="1:6" ht="15">
      <c r="A1053" s="426"/>
      <c r="B1053" s="417" t="s">
        <v>7249</v>
      </c>
      <c r="D1053" s="437"/>
      <c r="F1053" s="431"/>
    </row>
    <row r="1054" spans="1:6" ht="15">
      <c r="A1054" s="426"/>
      <c r="B1054" s="417" t="s">
        <v>7310</v>
      </c>
      <c r="D1054" s="437"/>
      <c r="F1054" s="431"/>
    </row>
    <row r="1055" spans="1:6" ht="15">
      <c r="A1055" s="426" t="s">
        <v>7311</v>
      </c>
      <c r="C1055" s="417" t="s">
        <v>121</v>
      </c>
      <c r="D1055" s="437"/>
      <c r="F1055" s="431">
        <v>16.39</v>
      </c>
    </row>
    <row r="1056" spans="1:6" ht="15">
      <c r="A1056" s="426"/>
      <c r="B1056" s="417" t="s">
        <v>7233</v>
      </c>
      <c r="D1056" s="437"/>
      <c r="F1056" s="431"/>
    </row>
    <row r="1057" spans="1:6" ht="15">
      <c r="A1057" s="426"/>
      <c r="B1057" s="417" t="s">
        <v>7310</v>
      </c>
      <c r="D1057" s="437"/>
      <c r="F1057" s="431"/>
    </row>
    <row r="1058" spans="1:6" ht="15">
      <c r="A1058" s="426" t="s">
        <v>7312</v>
      </c>
      <c r="C1058" s="417" t="s">
        <v>121</v>
      </c>
      <c r="D1058" s="437"/>
      <c r="F1058" s="431">
        <v>16.39</v>
      </c>
    </row>
    <row r="1059" spans="1:6">
      <c r="A1059" s="426"/>
      <c r="B1059" s="417" t="s">
        <v>7235</v>
      </c>
      <c r="D1059" s="437"/>
      <c r="F1059" s="430"/>
    </row>
    <row r="1060" spans="1:6" ht="15">
      <c r="A1060" s="426"/>
      <c r="B1060" s="417" t="s">
        <v>7310</v>
      </c>
      <c r="D1060" s="437"/>
      <c r="F1060" s="431"/>
    </row>
    <row r="1061" spans="1:6" ht="15">
      <c r="A1061" s="426" t="s">
        <v>7313</v>
      </c>
      <c r="B1061" s="417" t="s">
        <v>7237</v>
      </c>
      <c r="C1061" s="417" t="s">
        <v>121</v>
      </c>
      <c r="D1061" s="437"/>
      <c r="F1061" s="431">
        <v>16.39</v>
      </c>
    </row>
    <row r="1062" spans="1:6" ht="15">
      <c r="A1062" s="426"/>
      <c r="B1062" s="417" t="s">
        <v>7310</v>
      </c>
      <c r="D1062" s="437"/>
      <c r="F1062" s="431"/>
    </row>
    <row r="1063" spans="1:6" ht="15">
      <c r="A1063" s="426" t="s">
        <v>7314</v>
      </c>
      <c r="C1063" s="417" t="s">
        <v>121</v>
      </c>
      <c r="D1063" s="437"/>
      <c r="F1063" s="431">
        <v>16.39</v>
      </c>
    </row>
    <row r="1064" spans="1:6" ht="15">
      <c r="A1064" s="426"/>
      <c r="B1064" s="417" t="s">
        <v>7239</v>
      </c>
      <c r="D1064" s="437"/>
      <c r="F1064" s="431"/>
    </row>
    <row r="1065" spans="1:6">
      <c r="A1065" s="426"/>
      <c r="B1065" s="417" t="s">
        <v>7310</v>
      </c>
      <c r="D1065" s="437"/>
      <c r="F1065" s="430"/>
    </row>
    <row r="1066" spans="1:6">
      <c r="A1066" s="426" t="s">
        <v>7315</v>
      </c>
      <c r="C1066" s="417" t="s">
        <v>121</v>
      </c>
      <c r="D1066" s="437"/>
      <c r="F1066" s="441" t="s">
        <v>7316</v>
      </c>
    </row>
    <row r="1067" spans="1:6">
      <c r="A1067" s="426"/>
      <c r="B1067" s="417" t="s">
        <v>7241</v>
      </c>
      <c r="D1067" s="437"/>
      <c r="F1067" s="441"/>
    </row>
    <row r="1068" spans="1:6">
      <c r="A1068" s="426"/>
      <c r="B1068" s="417" t="s">
        <v>7310</v>
      </c>
      <c r="D1068" s="437"/>
      <c r="F1068" s="441"/>
    </row>
    <row r="1069" spans="1:6">
      <c r="A1069" s="426" t="s">
        <v>7317</v>
      </c>
      <c r="C1069" s="417" t="s">
        <v>121</v>
      </c>
      <c r="D1069" s="437"/>
      <c r="F1069" s="441" t="s">
        <v>7316</v>
      </c>
    </row>
    <row r="1070" spans="1:6">
      <c r="A1070" s="426"/>
      <c r="B1070" s="417" t="s">
        <v>7243</v>
      </c>
      <c r="D1070" s="437"/>
      <c r="F1070" s="441"/>
    </row>
    <row r="1071" spans="1:6">
      <c r="A1071" s="426"/>
      <c r="B1071" s="417" t="s">
        <v>7310</v>
      </c>
      <c r="D1071" s="437"/>
      <c r="F1071" s="441"/>
    </row>
    <row r="1072" spans="1:6">
      <c r="A1072" s="426" t="s">
        <v>7318</v>
      </c>
      <c r="C1072" s="417" t="s">
        <v>121</v>
      </c>
      <c r="D1072" s="437"/>
      <c r="F1072" s="441" t="s">
        <v>7316</v>
      </c>
    </row>
    <row r="1073" spans="1:6">
      <c r="A1073" s="426"/>
      <c r="B1073" s="417" t="s">
        <v>7245</v>
      </c>
      <c r="D1073" s="437"/>
      <c r="F1073" s="441"/>
    </row>
    <row r="1074" spans="1:6">
      <c r="A1074" s="426"/>
      <c r="B1074" s="417" t="s">
        <v>7310</v>
      </c>
      <c r="D1074" s="437"/>
      <c r="F1074" s="441"/>
    </row>
    <row r="1075" spans="1:6">
      <c r="A1075" s="426" t="s">
        <v>7319</v>
      </c>
      <c r="C1075" s="417" t="s">
        <v>121</v>
      </c>
      <c r="D1075" s="437"/>
      <c r="F1075" s="441" t="s">
        <v>7316</v>
      </c>
    </row>
    <row r="1076" spans="1:6">
      <c r="A1076" s="426"/>
      <c r="B1076" s="417" t="s">
        <v>7247</v>
      </c>
      <c r="D1076" s="437"/>
      <c r="F1076" s="441"/>
    </row>
    <row r="1077" spans="1:6">
      <c r="A1077" s="426"/>
      <c r="B1077" s="417" t="s">
        <v>7310</v>
      </c>
      <c r="D1077" s="437"/>
      <c r="F1077" s="441"/>
    </row>
    <row r="1078" spans="1:6">
      <c r="A1078" s="426" t="s">
        <v>7320</v>
      </c>
      <c r="C1078" s="417" t="s">
        <v>121</v>
      </c>
      <c r="D1078" s="437"/>
      <c r="F1078" s="441" t="s">
        <v>7316</v>
      </c>
    </row>
    <row r="1079" spans="1:6">
      <c r="A1079" s="426"/>
      <c r="B1079" s="417" t="s">
        <v>7249</v>
      </c>
      <c r="D1079" s="437"/>
      <c r="F1079" s="441"/>
    </row>
    <row r="1080" spans="1:6">
      <c r="A1080" s="426"/>
      <c r="B1080" s="417" t="s">
        <v>7321</v>
      </c>
      <c r="D1080" s="437"/>
      <c r="F1080" s="441"/>
    </row>
    <row r="1081" spans="1:6">
      <c r="A1081" s="426" t="s">
        <v>7322</v>
      </c>
      <c r="C1081" s="417" t="s">
        <v>121</v>
      </c>
      <c r="D1081" s="437"/>
      <c r="F1081" s="441" t="s">
        <v>7323</v>
      </c>
    </row>
    <row r="1082" spans="1:6">
      <c r="A1082" s="426"/>
      <c r="B1082" s="417" t="s">
        <v>7233</v>
      </c>
      <c r="D1082" s="437"/>
      <c r="F1082" s="441"/>
    </row>
    <row r="1083" spans="1:6">
      <c r="A1083" s="426"/>
      <c r="B1083" s="417" t="s">
        <v>7321</v>
      </c>
      <c r="D1083" s="437"/>
      <c r="F1083" s="441"/>
    </row>
    <row r="1084" spans="1:6">
      <c r="A1084" s="426" t="s">
        <v>7324</v>
      </c>
      <c r="C1084" s="417" t="s">
        <v>121</v>
      </c>
      <c r="D1084" s="437"/>
      <c r="F1084" s="441" t="s">
        <v>7323</v>
      </c>
    </row>
    <row r="1085" spans="1:6">
      <c r="A1085" s="426"/>
      <c r="B1085" s="417" t="s">
        <v>7235</v>
      </c>
      <c r="D1085" s="437"/>
      <c r="F1085" s="441"/>
    </row>
    <row r="1086" spans="1:6">
      <c r="B1086" s="426" t="s">
        <v>7321</v>
      </c>
      <c r="D1086" s="437"/>
      <c r="F1086" s="441"/>
    </row>
    <row r="1087" spans="1:6">
      <c r="A1087" s="426" t="s">
        <v>7325</v>
      </c>
      <c r="B1087" s="417" t="s">
        <v>7237</v>
      </c>
      <c r="C1087" s="417" t="s">
        <v>121</v>
      </c>
      <c r="D1087" s="437"/>
      <c r="F1087" s="441" t="s">
        <v>7323</v>
      </c>
    </row>
    <row r="1088" spans="1:6">
      <c r="A1088" s="426"/>
      <c r="B1088" s="417" t="s">
        <v>7321</v>
      </c>
      <c r="D1088" s="437"/>
      <c r="F1088" s="441"/>
    </row>
    <row r="1089" spans="1:6">
      <c r="A1089" s="426" t="s">
        <v>7326</v>
      </c>
      <c r="C1089" s="417" t="s">
        <v>121</v>
      </c>
      <c r="D1089" s="437"/>
      <c r="F1089" s="441" t="s">
        <v>7323</v>
      </c>
    </row>
    <row r="1090" spans="1:6">
      <c r="A1090" s="426"/>
      <c r="B1090" s="417" t="s">
        <v>7239</v>
      </c>
      <c r="D1090" s="437"/>
      <c r="F1090" s="441"/>
    </row>
    <row r="1091" spans="1:6">
      <c r="A1091" s="426"/>
      <c r="B1091" s="417" t="s">
        <v>7321</v>
      </c>
      <c r="D1091" s="437"/>
      <c r="F1091" s="441"/>
    </row>
    <row r="1092" spans="1:6" ht="31.5" customHeight="1">
      <c r="A1092" s="426" t="s">
        <v>7327</v>
      </c>
      <c r="B1092" s="417" t="s">
        <v>7241</v>
      </c>
      <c r="C1092" s="417" t="s">
        <v>121</v>
      </c>
      <c r="D1092" s="437"/>
      <c r="F1092" s="441" t="s">
        <v>7323</v>
      </c>
    </row>
    <row r="1093" spans="1:6" ht="31.5" customHeight="1">
      <c r="A1093" s="426"/>
      <c r="B1093" s="417" t="s">
        <v>7321</v>
      </c>
      <c r="D1093" s="437"/>
      <c r="F1093" s="441"/>
    </row>
    <row r="1094" spans="1:6" ht="31.5" customHeight="1">
      <c r="A1094" s="426" t="s">
        <v>7328</v>
      </c>
      <c r="C1094" s="417" t="s">
        <v>121</v>
      </c>
      <c r="D1094" s="437"/>
      <c r="F1094" s="441" t="s">
        <v>7323</v>
      </c>
    </row>
    <row r="1095" spans="1:6" ht="31.5" customHeight="1">
      <c r="A1095" s="426"/>
      <c r="B1095" s="417" t="s">
        <v>7243</v>
      </c>
      <c r="D1095" s="437"/>
      <c r="F1095" s="441"/>
    </row>
    <row r="1096" spans="1:6" ht="31.5" customHeight="1">
      <c r="A1096" s="426"/>
      <c r="B1096" s="417" t="s">
        <v>7321</v>
      </c>
      <c r="D1096" s="437"/>
      <c r="F1096" s="441"/>
    </row>
    <row r="1097" spans="1:6" ht="31.5" customHeight="1">
      <c r="A1097" s="426" t="s">
        <v>7329</v>
      </c>
      <c r="C1097" s="417" t="s">
        <v>121</v>
      </c>
      <c r="D1097" s="437"/>
      <c r="F1097" s="441" t="s">
        <v>7323</v>
      </c>
    </row>
    <row r="1098" spans="1:6">
      <c r="A1098" s="426"/>
      <c r="B1098" s="417" t="s">
        <v>7245</v>
      </c>
      <c r="D1098" s="437"/>
      <c r="F1098" s="441"/>
    </row>
    <row r="1099" spans="1:6">
      <c r="A1099" s="426"/>
      <c r="B1099" s="417" t="s">
        <v>7321</v>
      </c>
      <c r="D1099" s="437"/>
      <c r="F1099" s="441"/>
    </row>
    <row r="1100" spans="1:6">
      <c r="A1100" s="426" t="s">
        <v>7330</v>
      </c>
      <c r="C1100" s="417" t="s">
        <v>121</v>
      </c>
      <c r="D1100" s="437"/>
      <c r="F1100" s="441" t="s">
        <v>7323</v>
      </c>
    </row>
    <row r="1101" spans="1:6">
      <c r="A1101" s="426"/>
      <c r="B1101" s="417" t="s">
        <v>7247</v>
      </c>
      <c r="D1101" s="437"/>
      <c r="F1101" s="441"/>
    </row>
    <row r="1102" spans="1:6">
      <c r="A1102" s="426"/>
      <c r="B1102" s="417" t="s">
        <v>7321</v>
      </c>
      <c r="D1102" s="437"/>
      <c r="F1102" s="441"/>
    </row>
    <row r="1103" spans="1:6">
      <c r="A1103" s="426" t="s">
        <v>7331</v>
      </c>
      <c r="C1103" s="417" t="s">
        <v>121</v>
      </c>
      <c r="D1103" s="437"/>
      <c r="F1103" s="441" t="s">
        <v>7323</v>
      </c>
    </row>
    <row r="1104" spans="1:6" ht="15.75" customHeight="1">
      <c r="A1104" s="426"/>
      <c r="B1104" s="417" t="s">
        <v>7249</v>
      </c>
      <c r="D1104" s="437"/>
      <c r="F1104" s="441"/>
    </row>
    <row r="1105" spans="1:6" ht="15.75" customHeight="1">
      <c r="A1105" s="426"/>
      <c r="B1105" s="417" t="s">
        <v>7332</v>
      </c>
      <c r="D1105" s="437"/>
      <c r="F1105" s="441"/>
    </row>
    <row r="1106" spans="1:6" ht="15.75" customHeight="1">
      <c r="A1106" s="426" t="s">
        <v>7333</v>
      </c>
      <c r="C1106" s="417" t="s">
        <v>121</v>
      </c>
      <c r="D1106" s="437"/>
      <c r="F1106" s="441" t="s">
        <v>7334</v>
      </c>
    </row>
    <row r="1107" spans="1:6" ht="15.75" customHeight="1">
      <c r="A1107" s="426"/>
      <c r="B1107" s="417" t="s">
        <v>7233</v>
      </c>
      <c r="D1107" s="437"/>
      <c r="F1107" s="441"/>
    </row>
    <row r="1108" spans="1:6" ht="15.75" customHeight="1">
      <c r="A1108" s="426"/>
      <c r="B1108" s="417" t="s">
        <v>7332</v>
      </c>
      <c r="D1108" s="437"/>
      <c r="F1108" s="441"/>
    </row>
    <row r="1109" spans="1:6" ht="15.75" customHeight="1">
      <c r="A1109" s="426" t="s">
        <v>7335</v>
      </c>
      <c r="B1109" s="417" t="s">
        <v>7235</v>
      </c>
      <c r="C1109" s="417" t="s">
        <v>121</v>
      </c>
      <c r="D1109" s="437"/>
      <c r="F1109" s="441" t="s">
        <v>7334</v>
      </c>
    </row>
    <row r="1110" spans="1:6" ht="15.75" customHeight="1">
      <c r="A1110" s="426"/>
      <c r="B1110" s="417" t="s">
        <v>7332</v>
      </c>
      <c r="D1110" s="437"/>
      <c r="F1110" s="441"/>
    </row>
    <row r="1111" spans="1:6">
      <c r="A1111" s="426" t="s">
        <v>7336</v>
      </c>
      <c r="C1111" s="417" t="s">
        <v>121</v>
      </c>
      <c r="D1111" s="437"/>
      <c r="F1111" s="441" t="s">
        <v>7334</v>
      </c>
    </row>
    <row r="1112" spans="1:6">
      <c r="A1112" s="426"/>
      <c r="B1112" s="417" t="s">
        <v>7237</v>
      </c>
      <c r="D1112" s="437"/>
      <c r="F1112" s="441"/>
    </row>
    <row r="1113" spans="1:6">
      <c r="A1113" s="426"/>
      <c r="B1113" s="417" t="s">
        <v>7332</v>
      </c>
      <c r="D1113" s="437"/>
      <c r="F1113" s="441"/>
    </row>
    <row r="1114" spans="1:6">
      <c r="A1114" s="426" t="s">
        <v>7337</v>
      </c>
      <c r="C1114" s="417" t="s">
        <v>121</v>
      </c>
      <c r="D1114" s="437"/>
      <c r="F1114" s="441" t="s">
        <v>7334</v>
      </c>
    </row>
    <row r="1115" spans="1:6">
      <c r="A1115" s="426"/>
      <c r="B1115" s="417" t="s">
        <v>7239</v>
      </c>
      <c r="D1115" s="437"/>
      <c r="F1115" s="441"/>
    </row>
    <row r="1116" spans="1:6">
      <c r="A1116" s="426"/>
      <c r="B1116" s="417" t="s">
        <v>7332</v>
      </c>
      <c r="D1116" s="437"/>
      <c r="F1116" s="441"/>
    </row>
    <row r="1117" spans="1:6">
      <c r="A1117" s="426" t="s">
        <v>7338</v>
      </c>
      <c r="C1117" s="417" t="s">
        <v>121</v>
      </c>
      <c r="D1117" s="437"/>
      <c r="F1117" s="441" t="s">
        <v>7334</v>
      </c>
    </row>
    <row r="1118" spans="1:6">
      <c r="A1118" s="426"/>
      <c r="B1118" s="417" t="s">
        <v>7241</v>
      </c>
      <c r="D1118" s="437"/>
      <c r="F1118" s="441"/>
    </row>
    <row r="1119" spans="1:6">
      <c r="A1119" s="426"/>
      <c r="B1119" s="417" t="s">
        <v>7332</v>
      </c>
      <c r="D1119" s="437"/>
      <c r="F1119" s="441"/>
    </row>
    <row r="1120" spans="1:6">
      <c r="A1120" s="426" t="s">
        <v>7339</v>
      </c>
      <c r="C1120" s="417" t="s">
        <v>121</v>
      </c>
      <c r="D1120" s="437"/>
      <c r="F1120" s="441" t="s">
        <v>7334</v>
      </c>
    </row>
    <row r="1121" spans="1:6">
      <c r="A1121" s="426"/>
      <c r="B1121" s="417" t="s">
        <v>7243</v>
      </c>
      <c r="D1121" s="437"/>
      <c r="F1121" s="441"/>
    </row>
    <row r="1122" spans="1:6">
      <c r="A1122" s="426"/>
      <c r="B1122" s="417" t="s">
        <v>7332</v>
      </c>
      <c r="D1122" s="437"/>
      <c r="F1122" s="441"/>
    </row>
    <row r="1123" spans="1:6">
      <c r="A1123" s="426" t="s">
        <v>7340</v>
      </c>
      <c r="C1123" s="417" t="s">
        <v>121</v>
      </c>
      <c r="D1123" s="437"/>
      <c r="F1123" s="441" t="s">
        <v>7334</v>
      </c>
    </row>
    <row r="1124" spans="1:6">
      <c r="A1124" s="426"/>
      <c r="B1124" s="417" t="s">
        <v>7245</v>
      </c>
      <c r="D1124" s="437"/>
      <c r="F1124" s="441"/>
    </row>
    <row r="1125" spans="1:6">
      <c r="A1125" s="426"/>
      <c r="B1125" s="417" t="s">
        <v>7332</v>
      </c>
      <c r="D1125" s="437"/>
      <c r="F1125" s="441"/>
    </row>
    <row r="1126" spans="1:6">
      <c r="A1126" s="426" t="s">
        <v>7341</v>
      </c>
      <c r="B1126" s="417" t="s">
        <v>7247</v>
      </c>
      <c r="C1126" s="417" t="s">
        <v>121</v>
      </c>
      <c r="D1126" s="437"/>
      <c r="F1126" s="441" t="s">
        <v>7334</v>
      </c>
    </row>
    <row r="1127" spans="1:6">
      <c r="A1127" s="426"/>
      <c r="B1127" s="417" t="s">
        <v>7332</v>
      </c>
      <c r="D1127" s="437"/>
      <c r="F1127" s="441"/>
    </row>
    <row r="1128" spans="1:6">
      <c r="A1128" s="426" t="s">
        <v>7342</v>
      </c>
      <c r="C1128" s="417" t="s">
        <v>121</v>
      </c>
      <c r="D1128" s="437"/>
      <c r="F1128" s="441" t="s">
        <v>7334</v>
      </c>
    </row>
    <row r="1129" spans="1:6">
      <c r="A1129" s="426"/>
      <c r="B1129" s="417" t="s">
        <v>7249</v>
      </c>
      <c r="D1129" s="437"/>
      <c r="F1129" s="441"/>
    </row>
    <row r="1130" spans="1:6">
      <c r="A1130" s="426"/>
      <c r="B1130" s="417" t="s">
        <v>7343</v>
      </c>
      <c r="D1130" s="437"/>
      <c r="F1130" s="441"/>
    </row>
    <row r="1131" spans="1:6">
      <c r="A1131" s="426" t="s">
        <v>7344</v>
      </c>
      <c r="C1131" s="417" t="s">
        <v>121</v>
      </c>
      <c r="D1131" s="437"/>
      <c r="F1131" s="441" t="s">
        <v>7345</v>
      </c>
    </row>
    <row r="1132" spans="1:6">
      <c r="A1132" s="426"/>
      <c r="B1132" s="417" t="s">
        <v>7233</v>
      </c>
      <c r="D1132" s="437"/>
      <c r="F1132" s="441"/>
    </row>
    <row r="1133" spans="1:6">
      <c r="A1133" s="426"/>
      <c r="B1133" s="417" t="s">
        <v>7343</v>
      </c>
      <c r="D1133" s="437"/>
      <c r="F1133" s="441"/>
    </row>
    <row r="1134" spans="1:6">
      <c r="A1134" s="426" t="s">
        <v>7346</v>
      </c>
      <c r="C1134" s="417" t="s">
        <v>121</v>
      </c>
      <c r="D1134" s="437"/>
      <c r="F1134" s="441" t="s">
        <v>7345</v>
      </c>
    </row>
    <row r="1135" spans="1:6">
      <c r="A1135" s="426"/>
      <c r="B1135" s="417" t="s">
        <v>7235</v>
      </c>
      <c r="D1135" s="437"/>
      <c r="F1135" s="441"/>
    </row>
    <row r="1136" spans="1:6">
      <c r="A1136" s="426"/>
      <c r="B1136" s="417" t="s">
        <v>7343</v>
      </c>
      <c r="D1136" s="437"/>
      <c r="F1136" s="441"/>
    </row>
    <row r="1137" spans="1:6">
      <c r="A1137" s="426" t="s">
        <v>7347</v>
      </c>
      <c r="C1137" s="417" t="s">
        <v>121</v>
      </c>
      <c r="D1137" s="437"/>
      <c r="F1137" s="441" t="s">
        <v>7345</v>
      </c>
    </row>
    <row r="1138" spans="1:6">
      <c r="A1138" s="426"/>
      <c r="B1138" s="417" t="s">
        <v>7237</v>
      </c>
      <c r="D1138" s="437"/>
      <c r="F1138" s="441"/>
    </row>
    <row r="1139" spans="1:6">
      <c r="A1139" s="426"/>
      <c r="B1139" s="417" t="s">
        <v>7343</v>
      </c>
      <c r="D1139" s="437"/>
      <c r="F1139" s="441"/>
    </row>
    <row r="1140" spans="1:6">
      <c r="A1140" s="426" t="s">
        <v>7348</v>
      </c>
      <c r="C1140" s="417" t="s">
        <v>121</v>
      </c>
      <c r="D1140" s="437"/>
      <c r="F1140" s="441" t="s">
        <v>7345</v>
      </c>
    </row>
    <row r="1141" spans="1:6">
      <c r="A1141" s="426"/>
      <c r="B1141" s="417" t="s">
        <v>7239</v>
      </c>
      <c r="D1141" s="437"/>
      <c r="F1141" s="441"/>
    </row>
    <row r="1142" spans="1:6">
      <c r="A1142" s="426"/>
      <c r="B1142" s="417" t="s">
        <v>7343</v>
      </c>
      <c r="D1142" s="437"/>
      <c r="F1142" s="441"/>
    </row>
    <row r="1143" spans="1:6">
      <c r="A1143" s="426" t="s">
        <v>7349</v>
      </c>
      <c r="C1143" s="417" t="s">
        <v>121</v>
      </c>
      <c r="D1143" s="437"/>
      <c r="F1143" s="441" t="s">
        <v>7345</v>
      </c>
    </row>
    <row r="1144" spans="1:6">
      <c r="A1144" s="426"/>
      <c r="B1144" s="417" t="s">
        <v>7241</v>
      </c>
      <c r="D1144" s="437"/>
      <c r="F1144" s="441"/>
    </row>
    <row r="1145" spans="1:6">
      <c r="A1145" s="426"/>
      <c r="B1145" s="417" t="s">
        <v>7343</v>
      </c>
      <c r="D1145" s="437"/>
      <c r="F1145" s="441"/>
    </row>
    <row r="1146" spans="1:6">
      <c r="A1146" s="426" t="s">
        <v>7350</v>
      </c>
      <c r="C1146" s="417" t="s">
        <v>121</v>
      </c>
      <c r="D1146" s="437"/>
      <c r="F1146" s="441" t="s">
        <v>7345</v>
      </c>
    </row>
    <row r="1147" spans="1:6">
      <c r="A1147" s="426"/>
      <c r="B1147" s="417" t="s">
        <v>7243</v>
      </c>
      <c r="D1147" s="437"/>
      <c r="F1147" s="441"/>
    </row>
    <row r="1148" spans="1:6">
      <c r="A1148" s="426"/>
      <c r="B1148" s="417" t="s">
        <v>7343</v>
      </c>
      <c r="D1148" s="437"/>
      <c r="F1148" s="441"/>
    </row>
    <row r="1149" spans="1:6">
      <c r="A1149" s="426" t="s">
        <v>7351</v>
      </c>
      <c r="C1149" s="417" t="s">
        <v>121</v>
      </c>
      <c r="D1149" s="437"/>
      <c r="F1149" s="441" t="s">
        <v>7345</v>
      </c>
    </row>
    <row r="1150" spans="1:6">
      <c r="A1150" s="426"/>
      <c r="B1150" s="417" t="s">
        <v>7245</v>
      </c>
      <c r="D1150" s="437"/>
      <c r="F1150" s="441"/>
    </row>
    <row r="1151" spans="1:6">
      <c r="A1151" s="426"/>
      <c r="D1151" s="437"/>
      <c r="F1151" s="441"/>
    </row>
    <row r="1152" spans="1:6">
      <c r="B1152" s="426" t="s">
        <v>7343</v>
      </c>
      <c r="D1152" s="437"/>
      <c r="F1152" s="441"/>
    </row>
    <row r="1153" spans="1:6">
      <c r="A1153" s="426" t="s">
        <v>7352</v>
      </c>
      <c r="B1153" s="417" t="s">
        <v>7247</v>
      </c>
      <c r="C1153" s="417" t="s">
        <v>121</v>
      </c>
      <c r="D1153" s="437"/>
      <c r="F1153" s="441" t="s">
        <v>7345</v>
      </c>
    </row>
    <row r="1154" spans="1:6">
      <c r="A1154" s="426"/>
      <c r="B1154" s="417" t="s">
        <v>7343</v>
      </c>
      <c r="D1154" s="437"/>
      <c r="F1154" s="441"/>
    </row>
    <row r="1155" spans="1:6">
      <c r="A1155" s="426" t="s">
        <v>7353</v>
      </c>
      <c r="C1155" s="417" t="s">
        <v>121</v>
      </c>
      <c r="D1155" s="437"/>
      <c r="F1155" s="441" t="s">
        <v>7345</v>
      </c>
    </row>
    <row r="1156" spans="1:6">
      <c r="A1156" s="426"/>
      <c r="B1156" s="417" t="s">
        <v>7249</v>
      </c>
      <c r="D1156" s="437"/>
      <c r="F1156" s="441"/>
    </row>
    <row r="1157" spans="1:6">
      <c r="A1157" s="426"/>
      <c r="B1157" s="417" t="s">
        <v>7354</v>
      </c>
      <c r="D1157" s="437"/>
      <c r="F1157" s="441"/>
    </row>
    <row r="1158" spans="1:6">
      <c r="A1158" s="426" t="s">
        <v>7355</v>
      </c>
      <c r="B1158" s="417" t="s">
        <v>7233</v>
      </c>
      <c r="C1158" s="417" t="s">
        <v>121</v>
      </c>
      <c r="D1158" s="437"/>
      <c r="F1158" s="441" t="s">
        <v>7356</v>
      </c>
    </row>
    <row r="1159" spans="1:6">
      <c r="A1159" s="426"/>
      <c r="B1159" s="417" t="s">
        <v>7354</v>
      </c>
      <c r="D1159" s="437"/>
      <c r="F1159" s="441"/>
    </row>
    <row r="1160" spans="1:6">
      <c r="A1160" s="426" t="s">
        <v>7357</v>
      </c>
      <c r="C1160" s="417" t="s">
        <v>121</v>
      </c>
      <c r="D1160" s="437"/>
      <c r="F1160" s="441" t="s">
        <v>7356</v>
      </c>
    </row>
    <row r="1161" spans="1:6">
      <c r="A1161" s="426"/>
      <c r="B1161" s="417" t="s">
        <v>7235</v>
      </c>
      <c r="D1161" s="437"/>
      <c r="F1161" s="441"/>
    </row>
    <row r="1162" spans="1:6">
      <c r="A1162" s="426"/>
      <c r="B1162" s="417" t="s">
        <v>7354</v>
      </c>
      <c r="D1162" s="437"/>
      <c r="F1162" s="441"/>
    </row>
    <row r="1163" spans="1:6">
      <c r="A1163" s="426" t="s">
        <v>7358</v>
      </c>
      <c r="C1163" s="417" t="s">
        <v>121</v>
      </c>
      <c r="D1163" s="437"/>
      <c r="F1163" s="441" t="s">
        <v>7356</v>
      </c>
    </row>
    <row r="1164" spans="1:6">
      <c r="A1164" s="426"/>
      <c r="B1164" s="417" t="s">
        <v>7237</v>
      </c>
      <c r="D1164" s="437"/>
      <c r="F1164" s="441"/>
    </row>
    <row r="1165" spans="1:6">
      <c r="A1165" s="426"/>
      <c r="B1165" s="417" t="s">
        <v>7354</v>
      </c>
      <c r="D1165" s="437"/>
      <c r="F1165" s="441"/>
    </row>
    <row r="1166" spans="1:6">
      <c r="A1166" s="426" t="s">
        <v>7359</v>
      </c>
      <c r="C1166" s="417" t="s">
        <v>121</v>
      </c>
      <c r="D1166" s="437"/>
      <c r="F1166" s="441" t="s">
        <v>7356</v>
      </c>
    </row>
    <row r="1167" spans="1:6">
      <c r="A1167" s="426"/>
      <c r="B1167" s="417" t="s">
        <v>7239</v>
      </c>
      <c r="D1167" s="437"/>
      <c r="F1167" s="441"/>
    </row>
    <row r="1168" spans="1:6">
      <c r="A1168" s="426"/>
      <c r="B1168" s="417" t="s">
        <v>7354</v>
      </c>
      <c r="D1168" s="437"/>
      <c r="F1168" s="441"/>
    </row>
    <row r="1169" spans="1:6">
      <c r="A1169" s="426" t="s">
        <v>7360</v>
      </c>
      <c r="C1169" s="417" t="s">
        <v>121</v>
      </c>
      <c r="D1169" s="437"/>
      <c r="F1169" s="441" t="s">
        <v>7356</v>
      </c>
    </row>
    <row r="1170" spans="1:6">
      <c r="A1170" s="426"/>
      <c r="B1170" s="417" t="s">
        <v>7241</v>
      </c>
      <c r="D1170" s="437"/>
      <c r="F1170" s="441"/>
    </row>
    <row r="1171" spans="1:6">
      <c r="A1171" s="426"/>
      <c r="B1171" s="417" t="s">
        <v>7354</v>
      </c>
      <c r="D1171" s="437"/>
      <c r="F1171" s="441"/>
    </row>
    <row r="1172" spans="1:6">
      <c r="A1172" s="426" t="s">
        <v>7361</v>
      </c>
      <c r="C1172" s="417" t="s">
        <v>121</v>
      </c>
      <c r="D1172" s="437"/>
      <c r="F1172" s="441" t="s">
        <v>7356</v>
      </c>
    </row>
    <row r="1173" spans="1:6">
      <c r="A1173" s="426"/>
      <c r="B1173" s="417" t="s">
        <v>7243</v>
      </c>
      <c r="D1173" s="437"/>
      <c r="F1173" s="441"/>
    </row>
    <row r="1174" spans="1:6">
      <c r="A1174" s="426"/>
      <c r="B1174" s="417" t="s">
        <v>7354</v>
      </c>
      <c r="D1174" s="437"/>
      <c r="F1174" s="441"/>
    </row>
    <row r="1175" spans="1:6">
      <c r="A1175" s="426" t="s">
        <v>7362</v>
      </c>
      <c r="B1175" s="417" t="s">
        <v>7245</v>
      </c>
      <c r="C1175" s="417" t="s">
        <v>121</v>
      </c>
      <c r="D1175" s="437"/>
      <c r="F1175" s="441" t="s">
        <v>7356</v>
      </c>
    </row>
    <row r="1176" spans="1:6">
      <c r="A1176" s="426"/>
      <c r="B1176" s="417" t="s">
        <v>7354</v>
      </c>
      <c r="D1176" s="437"/>
      <c r="F1176" s="441"/>
    </row>
    <row r="1177" spans="1:6">
      <c r="A1177" s="426" t="s">
        <v>7363</v>
      </c>
      <c r="C1177" s="417" t="s">
        <v>121</v>
      </c>
      <c r="D1177" s="437"/>
      <c r="F1177" s="441" t="s">
        <v>7356</v>
      </c>
    </row>
    <row r="1178" spans="1:6">
      <c r="A1178" s="426"/>
      <c r="B1178" s="417" t="s">
        <v>7247</v>
      </c>
      <c r="D1178" s="437"/>
      <c r="F1178" s="430"/>
    </row>
    <row r="1179" spans="1:6">
      <c r="A1179" s="426"/>
      <c r="B1179" s="417" t="s">
        <v>7354</v>
      </c>
      <c r="D1179" s="437"/>
      <c r="F1179" s="430"/>
    </row>
    <row r="1180" spans="1:6">
      <c r="A1180" s="426" t="s">
        <v>7364</v>
      </c>
      <c r="C1180" s="417" t="s">
        <v>121</v>
      </c>
      <c r="D1180" s="437"/>
      <c r="F1180" s="441" t="s">
        <v>7365</v>
      </c>
    </row>
    <row r="1181" spans="1:6">
      <c r="A1181" s="426"/>
      <c r="B1181" s="417" t="s">
        <v>7249</v>
      </c>
      <c r="D1181" s="437"/>
      <c r="F1181" s="441"/>
    </row>
    <row r="1182" spans="1:6">
      <c r="A1182" s="426"/>
      <c r="B1182" s="417" t="s">
        <v>7366</v>
      </c>
      <c r="D1182" s="437"/>
      <c r="F1182" s="441"/>
    </row>
    <row r="1183" spans="1:6">
      <c r="A1183" s="426" t="s">
        <v>7367</v>
      </c>
      <c r="C1183" s="417" t="s">
        <v>121</v>
      </c>
      <c r="D1183" s="437"/>
      <c r="F1183" s="441" t="s">
        <v>7368</v>
      </c>
    </row>
    <row r="1184" spans="1:6">
      <c r="A1184" s="426"/>
      <c r="B1184" s="417" t="s">
        <v>7233</v>
      </c>
      <c r="D1184" s="437"/>
      <c r="F1184" s="441"/>
    </row>
    <row r="1185" spans="1:6">
      <c r="A1185" s="426"/>
      <c r="B1185" s="417" t="s">
        <v>7366</v>
      </c>
      <c r="D1185" s="437"/>
      <c r="F1185" s="441"/>
    </row>
    <row r="1186" spans="1:6">
      <c r="A1186" s="426" t="s">
        <v>7369</v>
      </c>
      <c r="C1186" s="417" t="s">
        <v>121</v>
      </c>
      <c r="D1186" s="438"/>
      <c r="F1186" s="441" t="s">
        <v>7368</v>
      </c>
    </row>
    <row r="1187" spans="1:6">
      <c r="A1187" s="426"/>
      <c r="B1187" s="417" t="s">
        <v>7235</v>
      </c>
      <c r="D1187" s="438"/>
      <c r="F1187" s="441"/>
    </row>
    <row r="1188" spans="1:6">
      <c r="A1188" s="426"/>
      <c r="B1188" s="417" t="s">
        <v>7366</v>
      </c>
      <c r="D1188" s="438"/>
      <c r="F1188" s="441"/>
    </row>
    <row r="1189" spans="1:6">
      <c r="A1189" s="426" t="s">
        <v>7370</v>
      </c>
      <c r="C1189" s="417" t="s">
        <v>121</v>
      </c>
      <c r="D1189" s="438"/>
      <c r="F1189" s="441" t="s">
        <v>7368</v>
      </c>
    </row>
    <row r="1190" spans="1:6">
      <c r="A1190" s="426"/>
      <c r="B1190" s="417" t="s">
        <v>7237</v>
      </c>
      <c r="D1190" s="438"/>
      <c r="F1190" s="441"/>
    </row>
    <row r="1191" spans="1:6">
      <c r="A1191" s="426"/>
      <c r="B1191" s="417" t="s">
        <v>7366</v>
      </c>
      <c r="D1191" s="437"/>
      <c r="F1191" s="441"/>
    </row>
    <row r="1192" spans="1:6">
      <c r="A1192" s="426" t="s">
        <v>7371</v>
      </c>
      <c r="B1192" s="417" t="s">
        <v>7239</v>
      </c>
      <c r="C1192" s="417" t="s">
        <v>121</v>
      </c>
      <c r="D1192" s="437"/>
      <c r="F1192" s="441" t="s">
        <v>7368</v>
      </c>
    </row>
    <row r="1193" spans="1:6">
      <c r="A1193" s="426"/>
      <c r="B1193" s="417" t="s">
        <v>7366</v>
      </c>
      <c r="D1193" s="437"/>
      <c r="F1193" s="441"/>
    </row>
    <row r="1194" spans="1:6">
      <c r="A1194" s="426" t="s">
        <v>7372</v>
      </c>
      <c r="C1194" s="417" t="s">
        <v>121</v>
      </c>
      <c r="D1194" s="437"/>
      <c r="F1194" s="441" t="s">
        <v>7368</v>
      </c>
    </row>
    <row r="1195" spans="1:6">
      <c r="A1195" s="426"/>
      <c r="B1195" s="417" t="s">
        <v>7241</v>
      </c>
      <c r="D1195" s="437"/>
      <c r="F1195" s="441"/>
    </row>
    <row r="1196" spans="1:6">
      <c r="A1196" s="426"/>
      <c r="B1196" s="417" t="s">
        <v>7366</v>
      </c>
      <c r="D1196" s="437"/>
      <c r="F1196" s="441"/>
    </row>
    <row r="1197" spans="1:6">
      <c r="A1197" s="426" t="s">
        <v>7373</v>
      </c>
      <c r="C1197" s="417" t="s">
        <v>121</v>
      </c>
      <c r="D1197" s="437"/>
      <c r="F1197" s="441" t="s">
        <v>7368</v>
      </c>
    </row>
    <row r="1198" spans="1:6">
      <c r="A1198" s="426"/>
      <c r="B1198" s="417" t="s">
        <v>7243</v>
      </c>
      <c r="D1198" s="437"/>
      <c r="F1198" s="441"/>
    </row>
    <row r="1199" spans="1:6">
      <c r="A1199" s="426"/>
      <c r="B1199" s="417" t="s">
        <v>7366</v>
      </c>
      <c r="D1199" s="437"/>
      <c r="F1199" s="441"/>
    </row>
    <row r="1200" spans="1:6">
      <c r="A1200" s="426" t="s">
        <v>7374</v>
      </c>
      <c r="C1200" s="417" t="s">
        <v>121</v>
      </c>
      <c r="D1200" s="438"/>
      <c r="F1200" s="441" t="s">
        <v>7368</v>
      </c>
    </row>
    <row r="1201" spans="1:6">
      <c r="A1201" s="426"/>
      <c r="B1201" s="417" t="s">
        <v>7245</v>
      </c>
      <c r="D1201" s="438"/>
      <c r="F1201" s="441"/>
    </row>
    <row r="1202" spans="1:6">
      <c r="A1202" s="426"/>
      <c r="B1202" s="417" t="s">
        <v>7366</v>
      </c>
      <c r="D1202" s="438"/>
      <c r="F1202" s="441"/>
    </row>
    <row r="1203" spans="1:6">
      <c r="A1203" s="426" t="s">
        <v>7375</v>
      </c>
      <c r="C1203" s="417" t="s">
        <v>121</v>
      </c>
      <c r="D1203" s="438"/>
      <c r="F1203" s="441" t="s">
        <v>7368</v>
      </c>
    </row>
    <row r="1204" spans="1:6">
      <c r="A1204" s="426"/>
      <c r="B1204" s="417" t="s">
        <v>7247</v>
      </c>
      <c r="D1204" s="438"/>
      <c r="F1204" s="441"/>
    </row>
    <row r="1205" spans="1:6">
      <c r="A1205" s="426"/>
      <c r="B1205" s="417" t="s">
        <v>7366</v>
      </c>
      <c r="D1205" s="438"/>
      <c r="F1205" s="441"/>
    </row>
    <row r="1206" spans="1:6">
      <c r="A1206" s="426" t="s">
        <v>7376</v>
      </c>
      <c r="C1206" s="417" t="s">
        <v>121</v>
      </c>
      <c r="D1206" s="438"/>
      <c r="F1206" s="441" t="s">
        <v>7368</v>
      </c>
    </row>
    <row r="1207" spans="1:6">
      <c r="A1207" s="426"/>
      <c r="B1207" s="417" t="s">
        <v>7249</v>
      </c>
      <c r="D1207" s="437"/>
      <c r="F1207" s="441"/>
    </row>
    <row r="1208" spans="1:6">
      <c r="A1208" s="426"/>
      <c r="B1208" s="417" t="s">
        <v>7377</v>
      </c>
      <c r="D1208" s="437"/>
      <c r="F1208" s="441"/>
    </row>
    <row r="1209" spans="1:6">
      <c r="A1209" s="426" t="s">
        <v>7378</v>
      </c>
      <c r="C1209" s="417" t="s">
        <v>121</v>
      </c>
      <c r="D1209" s="438"/>
      <c r="F1209" s="441" t="s">
        <v>7379</v>
      </c>
    </row>
    <row r="1210" spans="1:6">
      <c r="A1210" s="426"/>
      <c r="B1210" s="417" t="s">
        <v>7233</v>
      </c>
      <c r="D1210" s="438"/>
      <c r="F1210" s="441"/>
    </row>
    <row r="1211" spans="1:6">
      <c r="A1211" s="426"/>
      <c r="B1211" s="417" t="s">
        <v>7377</v>
      </c>
      <c r="D1211" s="438"/>
      <c r="F1211" s="441"/>
    </row>
    <row r="1212" spans="1:6">
      <c r="A1212" s="426" t="s">
        <v>7380</v>
      </c>
      <c r="C1212" s="417" t="s">
        <v>121</v>
      </c>
      <c r="D1212" s="438"/>
      <c r="F1212" s="441" t="s">
        <v>7379</v>
      </c>
    </row>
    <row r="1213" spans="1:6">
      <c r="A1213" s="426"/>
      <c r="B1213" s="417" t="s">
        <v>7237</v>
      </c>
      <c r="D1213" s="438"/>
      <c r="F1213" s="441"/>
    </row>
    <row r="1214" spans="1:6">
      <c r="A1214" s="426"/>
      <c r="B1214" s="417" t="s">
        <v>7381</v>
      </c>
      <c r="D1214" s="438"/>
      <c r="F1214" s="441"/>
    </row>
    <row r="1215" spans="1:6">
      <c r="A1215" s="426" t="s">
        <v>7382</v>
      </c>
      <c r="C1215" s="417" t="s">
        <v>121</v>
      </c>
      <c r="D1215" s="438"/>
      <c r="F1215" s="441" t="s">
        <v>7383</v>
      </c>
    </row>
    <row r="1216" spans="1:6">
      <c r="A1216" s="426"/>
      <c r="B1216" s="417" t="s">
        <v>7233</v>
      </c>
      <c r="D1216" s="438"/>
      <c r="F1216" s="441"/>
    </row>
    <row r="1217" spans="1:6">
      <c r="B1217" s="426" t="s">
        <v>7381</v>
      </c>
      <c r="D1217" s="437"/>
      <c r="F1217" s="441"/>
    </row>
    <row r="1218" spans="1:6">
      <c r="A1218" s="426" t="s">
        <v>7384</v>
      </c>
      <c r="B1218" s="417" t="s">
        <v>7237</v>
      </c>
      <c r="C1218" s="417" t="s">
        <v>121</v>
      </c>
      <c r="D1218" s="437"/>
      <c r="F1218" s="441" t="s">
        <v>7383</v>
      </c>
    </row>
    <row r="1219" spans="1:6">
      <c r="A1219" s="426"/>
      <c r="B1219" s="417" t="s">
        <v>7385</v>
      </c>
      <c r="D1219" s="437"/>
      <c r="F1219" s="441"/>
    </row>
    <row r="1220" spans="1:6">
      <c r="A1220" s="426" t="s">
        <v>7386</v>
      </c>
      <c r="C1220" s="417" t="s">
        <v>121</v>
      </c>
      <c r="D1220" s="437"/>
      <c r="F1220" s="441" t="s">
        <v>7387</v>
      </c>
    </row>
    <row r="1221" spans="1:6">
      <c r="A1221" s="426"/>
      <c r="B1221" s="417" t="s">
        <v>7388</v>
      </c>
      <c r="D1221" s="438"/>
      <c r="F1221" s="441"/>
    </row>
    <row r="1222" spans="1:6">
      <c r="A1222" s="426"/>
      <c r="B1222" s="417" t="s">
        <v>7385</v>
      </c>
      <c r="D1222" s="437"/>
      <c r="F1222" s="441"/>
    </row>
    <row r="1223" spans="1:6">
      <c r="A1223" s="426" t="s">
        <v>7389</v>
      </c>
      <c r="B1223" s="417" t="s">
        <v>7390</v>
      </c>
      <c r="C1223" s="417" t="s">
        <v>121</v>
      </c>
      <c r="D1223" s="437"/>
      <c r="F1223" s="441" t="s">
        <v>7387</v>
      </c>
    </row>
    <row r="1224" spans="1:6">
      <c r="A1224" s="426"/>
      <c r="B1224" s="417" t="s">
        <v>7385</v>
      </c>
      <c r="D1224" s="437"/>
      <c r="F1224" s="441"/>
    </row>
    <row r="1225" spans="1:6">
      <c r="A1225" s="426" t="s">
        <v>7391</v>
      </c>
      <c r="C1225" s="417" t="s">
        <v>121</v>
      </c>
      <c r="D1225" s="437"/>
      <c r="F1225" s="441" t="s">
        <v>7387</v>
      </c>
    </row>
    <row r="1226" spans="1:6">
      <c r="A1226" s="426"/>
      <c r="B1226" s="417" t="s">
        <v>7392</v>
      </c>
      <c r="D1226" s="437"/>
      <c r="F1226" s="441"/>
    </row>
    <row r="1227" spans="1:6">
      <c r="A1227" s="426"/>
      <c r="B1227" s="417" t="s">
        <v>7385</v>
      </c>
      <c r="D1227" s="437"/>
      <c r="F1227" s="441"/>
    </row>
    <row r="1228" spans="1:6">
      <c r="A1228" s="426" t="s">
        <v>7393</v>
      </c>
      <c r="C1228" s="417" t="s">
        <v>121</v>
      </c>
      <c r="D1228" s="437"/>
      <c r="F1228" s="441" t="s">
        <v>7387</v>
      </c>
    </row>
    <row r="1229" spans="1:6">
      <c r="A1229" s="426"/>
      <c r="B1229" s="417" t="s">
        <v>7394</v>
      </c>
      <c r="D1229" s="437"/>
      <c r="F1229" s="441"/>
    </row>
    <row r="1230" spans="1:6">
      <c r="A1230" s="426"/>
      <c r="B1230" s="417" t="s">
        <v>7385</v>
      </c>
      <c r="D1230" s="437"/>
      <c r="F1230" s="441"/>
    </row>
    <row r="1231" spans="1:6">
      <c r="A1231" s="426" t="s">
        <v>7395</v>
      </c>
      <c r="C1231" s="417" t="s">
        <v>121</v>
      </c>
      <c r="D1231" s="437"/>
      <c r="F1231" s="441" t="s">
        <v>7387</v>
      </c>
    </row>
    <row r="1232" spans="1:6">
      <c r="A1232" s="426"/>
      <c r="B1232" s="417" t="s">
        <v>7396</v>
      </c>
      <c r="D1232" s="437"/>
      <c r="F1232" s="441"/>
    </row>
    <row r="1233" spans="1:6">
      <c r="A1233" s="426"/>
      <c r="B1233" s="417" t="s">
        <v>7385</v>
      </c>
      <c r="D1233" s="437"/>
      <c r="F1233" s="441"/>
    </row>
    <row r="1234" spans="1:6">
      <c r="A1234" s="426" t="s">
        <v>7397</v>
      </c>
      <c r="C1234" s="417" t="s">
        <v>121</v>
      </c>
      <c r="D1234" s="437"/>
      <c r="F1234" s="441" t="s">
        <v>7387</v>
      </c>
    </row>
    <row r="1235" spans="1:6">
      <c r="A1235" s="426"/>
      <c r="B1235" s="417" t="s">
        <v>7398</v>
      </c>
      <c r="D1235" s="437"/>
      <c r="F1235" s="441"/>
    </row>
    <row r="1236" spans="1:6">
      <c r="A1236" s="426"/>
      <c r="B1236" s="417" t="s">
        <v>7385</v>
      </c>
      <c r="D1236" s="437"/>
      <c r="F1236" s="441"/>
    </row>
    <row r="1237" spans="1:6">
      <c r="A1237" s="426" t="s">
        <v>7399</v>
      </c>
      <c r="C1237" s="417" t="s">
        <v>121</v>
      </c>
      <c r="D1237" s="437"/>
      <c r="F1237" s="441" t="s">
        <v>7387</v>
      </c>
    </row>
    <row r="1238" spans="1:6">
      <c r="A1238" s="426"/>
      <c r="B1238" s="417" t="s">
        <v>7400</v>
      </c>
      <c r="D1238" s="437"/>
      <c r="F1238" s="441"/>
    </row>
    <row r="1239" spans="1:6">
      <c r="A1239" s="426"/>
      <c r="B1239" s="417" t="s">
        <v>7401</v>
      </c>
      <c r="D1239" s="437"/>
      <c r="F1239" s="441"/>
    </row>
    <row r="1240" spans="1:6">
      <c r="A1240" s="426" t="s">
        <v>7402</v>
      </c>
      <c r="B1240" s="417" t="s">
        <v>7388</v>
      </c>
      <c r="C1240" s="417" t="s">
        <v>121</v>
      </c>
      <c r="D1240" s="437"/>
      <c r="F1240" s="441" t="s">
        <v>7403</v>
      </c>
    </row>
    <row r="1241" spans="1:6">
      <c r="A1241" s="426"/>
      <c r="D1241" s="437"/>
      <c r="F1241" s="441"/>
    </row>
    <row r="1242" spans="1:6">
      <c r="A1242" s="426" t="s">
        <v>7404</v>
      </c>
      <c r="B1242" s="417" t="s">
        <v>7401</v>
      </c>
      <c r="C1242" s="417" t="s">
        <v>121</v>
      </c>
      <c r="D1242" s="437"/>
      <c r="F1242" s="441" t="s">
        <v>7403</v>
      </c>
    </row>
    <row r="1243" spans="1:6">
      <c r="A1243" s="426"/>
      <c r="B1243" s="417" t="s">
        <v>7390</v>
      </c>
      <c r="D1243" s="437"/>
      <c r="F1243" s="441"/>
    </row>
    <row r="1244" spans="1:6">
      <c r="A1244" s="426"/>
      <c r="D1244" s="437"/>
      <c r="F1244" s="441"/>
    </row>
    <row r="1245" spans="1:6">
      <c r="A1245" s="426" t="s">
        <v>7405</v>
      </c>
      <c r="B1245" s="417" t="s">
        <v>7401</v>
      </c>
      <c r="C1245" s="417" t="s">
        <v>121</v>
      </c>
      <c r="D1245" s="437"/>
      <c r="F1245" s="441" t="s">
        <v>7403</v>
      </c>
    </row>
    <row r="1246" spans="1:6">
      <c r="A1246" s="426"/>
      <c r="B1246" s="417" t="s">
        <v>7392</v>
      </c>
      <c r="D1246" s="437"/>
      <c r="F1246" s="441"/>
    </row>
    <row r="1247" spans="1:6">
      <c r="A1247" s="426"/>
      <c r="B1247" s="417" t="s">
        <v>7401</v>
      </c>
      <c r="D1247" s="437"/>
      <c r="F1247" s="441"/>
    </row>
    <row r="1248" spans="1:6">
      <c r="A1248" s="426" t="s">
        <v>7406</v>
      </c>
      <c r="C1248" s="417" t="s">
        <v>121</v>
      </c>
      <c r="D1248" s="437"/>
      <c r="F1248" s="441" t="s">
        <v>7403</v>
      </c>
    </row>
    <row r="1249" spans="1:6">
      <c r="A1249" s="426"/>
      <c r="B1249" s="417" t="s">
        <v>7394</v>
      </c>
      <c r="D1249" s="437"/>
      <c r="F1249" s="441"/>
    </row>
    <row r="1250" spans="1:6">
      <c r="A1250" s="426"/>
      <c r="B1250" s="417" t="s">
        <v>7401</v>
      </c>
      <c r="D1250" s="437"/>
      <c r="F1250" s="441"/>
    </row>
    <row r="1251" spans="1:6">
      <c r="A1251" s="426" t="s">
        <v>7407</v>
      </c>
      <c r="C1251" s="417" t="s">
        <v>121</v>
      </c>
      <c r="D1251" s="437"/>
      <c r="F1251" s="441" t="s">
        <v>7403</v>
      </c>
    </row>
    <row r="1252" spans="1:6">
      <c r="A1252" s="426"/>
      <c r="B1252" s="417" t="s">
        <v>7396</v>
      </c>
      <c r="D1252" s="437"/>
      <c r="F1252" s="441"/>
    </row>
    <row r="1253" spans="1:6">
      <c r="A1253" s="426"/>
      <c r="B1253" s="417" t="s">
        <v>7401</v>
      </c>
      <c r="D1253" s="437"/>
      <c r="F1253" s="441"/>
    </row>
    <row r="1254" spans="1:6">
      <c r="A1254" s="426" t="s">
        <v>7408</v>
      </c>
      <c r="C1254" s="417" t="s">
        <v>121</v>
      </c>
      <c r="D1254" s="437"/>
      <c r="F1254" s="441" t="s">
        <v>7403</v>
      </c>
    </row>
    <row r="1255" spans="1:6">
      <c r="A1255" s="426"/>
      <c r="B1255" s="417" t="s">
        <v>7398</v>
      </c>
      <c r="D1255" s="437"/>
      <c r="F1255" s="441"/>
    </row>
    <row r="1256" spans="1:6">
      <c r="A1256" s="426"/>
      <c r="B1256" s="417" t="s">
        <v>7401</v>
      </c>
      <c r="D1256" s="437"/>
      <c r="F1256" s="441"/>
    </row>
    <row r="1257" spans="1:6">
      <c r="A1257" s="426" t="s">
        <v>7409</v>
      </c>
      <c r="B1257" s="417" t="s">
        <v>7400</v>
      </c>
      <c r="C1257" s="417" t="s">
        <v>121</v>
      </c>
      <c r="D1257" s="437"/>
      <c r="F1257" s="441" t="s">
        <v>7403</v>
      </c>
    </row>
    <row r="1258" spans="1:6">
      <c r="A1258" s="426"/>
      <c r="B1258" s="417" t="s">
        <v>7410</v>
      </c>
      <c r="D1258" s="437"/>
      <c r="F1258" s="441"/>
    </row>
    <row r="1259" spans="1:6">
      <c r="A1259" s="426" t="s">
        <v>7411</v>
      </c>
      <c r="C1259" s="417" t="s">
        <v>121</v>
      </c>
      <c r="D1259" s="437"/>
      <c r="F1259" s="441" t="s">
        <v>7412</v>
      </c>
    </row>
    <row r="1260" spans="1:6">
      <c r="A1260" s="426"/>
      <c r="B1260" s="417" t="s">
        <v>7388</v>
      </c>
      <c r="D1260" s="437"/>
      <c r="F1260" s="441"/>
    </row>
    <row r="1261" spans="1:6">
      <c r="A1261" s="426"/>
      <c r="B1261" s="417" t="s">
        <v>7410</v>
      </c>
      <c r="D1261" s="437"/>
      <c r="F1261" s="441"/>
    </row>
    <row r="1262" spans="1:6">
      <c r="A1262" s="426" t="s">
        <v>7413</v>
      </c>
      <c r="C1262" s="417" t="s">
        <v>121</v>
      </c>
      <c r="D1262" s="437"/>
      <c r="F1262" s="441" t="s">
        <v>7412</v>
      </c>
    </row>
    <row r="1263" spans="1:6">
      <c r="A1263" s="426"/>
      <c r="B1263" s="417" t="s">
        <v>7390</v>
      </c>
      <c r="D1263" s="437"/>
      <c r="F1263" s="441"/>
    </row>
    <row r="1264" spans="1:6">
      <c r="A1264" s="426"/>
      <c r="B1264" s="417" t="s">
        <v>7410</v>
      </c>
      <c r="D1264" s="437"/>
      <c r="F1264" s="441"/>
    </row>
    <row r="1265" spans="1:6">
      <c r="A1265" s="426" t="s">
        <v>7414</v>
      </c>
      <c r="C1265" s="417" t="s">
        <v>121</v>
      </c>
      <c r="D1265" s="437"/>
      <c r="F1265" s="441" t="s">
        <v>7412</v>
      </c>
    </row>
    <row r="1266" spans="1:6">
      <c r="A1266" s="426"/>
      <c r="B1266" s="417" t="s">
        <v>7392</v>
      </c>
      <c r="D1266" s="437"/>
      <c r="F1266" s="441"/>
    </row>
    <row r="1267" spans="1:6">
      <c r="A1267" s="426"/>
      <c r="B1267" s="417" t="s">
        <v>7410</v>
      </c>
      <c r="D1267" s="437"/>
      <c r="F1267" s="441"/>
    </row>
    <row r="1268" spans="1:6">
      <c r="A1268" s="426" t="s">
        <v>7415</v>
      </c>
      <c r="C1268" s="417" t="s">
        <v>121</v>
      </c>
      <c r="D1268" s="437"/>
      <c r="F1268" s="441" t="s">
        <v>7412</v>
      </c>
    </row>
    <row r="1269" spans="1:6">
      <c r="A1269" s="426"/>
      <c r="B1269" s="417" t="s">
        <v>7394</v>
      </c>
      <c r="D1269" s="437"/>
      <c r="F1269" s="441"/>
    </row>
    <row r="1270" spans="1:6">
      <c r="A1270" s="426"/>
      <c r="B1270" s="417" t="s">
        <v>7410</v>
      </c>
      <c r="D1270" s="437"/>
      <c r="F1270" s="441"/>
    </row>
    <row r="1271" spans="1:6">
      <c r="A1271" s="426" t="s">
        <v>7416</v>
      </c>
      <c r="C1271" s="417" t="s">
        <v>121</v>
      </c>
      <c r="D1271" s="437"/>
      <c r="F1271" s="441" t="s">
        <v>7412</v>
      </c>
    </row>
    <row r="1272" spans="1:6">
      <c r="A1272" s="426"/>
      <c r="B1272" s="417" t="s">
        <v>7396</v>
      </c>
      <c r="D1272" s="437"/>
      <c r="F1272" s="441"/>
    </row>
    <row r="1273" spans="1:6">
      <c r="A1273" s="426"/>
      <c r="B1273" s="417" t="s">
        <v>7410</v>
      </c>
      <c r="D1273" s="437"/>
      <c r="F1273" s="441"/>
    </row>
    <row r="1274" spans="1:6">
      <c r="A1274" s="426" t="s">
        <v>7417</v>
      </c>
      <c r="C1274" s="417" t="s">
        <v>121</v>
      </c>
      <c r="D1274" s="437"/>
      <c r="F1274" s="441" t="s">
        <v>7412</v>
      </c>
    </row>
    <row r="1275" spans="1:6">
      <c r="A1275" s="426"/>
      <c r="B1275" s="417" t="s">
        <v>7398</v>
      </c>
      <c r="D1275" s="438"/>
      <c r="F1275" s="441"/>
    </row>
    <row r="1276" spans="1:6">
      <c r="A1276" s="426"/>
      <c r="B1276" s="417" t="s">
        <v>7410</v>
      </c>
      <c r="D1276" s="437"/>
      <c r="F1276" s="441"/>
    </row>
    <row r="1277" spans="1:6">
      <c r="A1277" s="426" t="s">
        <v>7418</v>
      </c>
      <c r="C1277" s="417" t="s">
        <v>121</v>
      </c>
      <c r="D1277" s="437"/>
      <c r="F1277" s="441" t="s">
        <v>7412</v>
      </c>
    </row>
    <row r="1278" spans="1:6">
      <c r="A1278" s="426"/>
      <c r="B1278" s="417" t="s">
        <v>7400</v>
      </c>
      <c r="D1278" s="438"/>
      <c r="F1278" s="441"/>
    </row>
    <row r="1279" spans="1:6">
      <c r="A1279" s="426"/>
      <c r="B1279" s="417" t="s">
        <v>7419</v>
      </c>
      <c r="D1279" s="437"/>
      <c r="F1279" s="441"/>
    </row>
    <row r="1280" spans="1:6">
      <c r="A1280" s="426" t="s">
        <v>7420</v>
      </c>
      <c r="C1280" s="417" t="s">
        <v>121</v>
      </c>
      <c r="D1280" s="437"/>
      <c r="F1280" s="441" t="s">
        <v>7421</v>
      </c>
    </row>
    <row r="1281" spans="1:6">
      <c r="A1281" s="426"/>
      <c r="B1281" s="417" t="s">
        <v>7388</v>
      </c>
      <c r="D1281" s="437"/>
      <c r="F1281" s="441"/>
    </row>
    <row r="1282" spans="1:6">
      <c r="A1282" s="426"/>
      <c r="D1282" s="437"/>
      <c r="F1282" s="441"/>
    </row>
    <row r="1283" spans="1:6">
      <c r="B1283" s="426" t="s">
        <v>7419</v>
      </c>
      <c r="D1283" s="437"/>
      <c r="F1283" s="441"/>
    </row>
    <row r="1284" spans="1:6">
      <c r="A1284" s="426" t="s">
        <v>7422</v>
      </c>
      <c r="B1284" s="417" t="s">
        <v>7390</v>
      </c>
      <c r="C1284" s="417" t="s">
        <v>121</v>
      </c>
      <c r="D1284" s="437"/>
      <c r="F1284" s="441" t="s">
        <v>7421</v>
      </c>
    </row>
    <row r="1285" spans="1:6">
      <c r="A1285" s="426"/>
      <c r="B1285" s="417" t="s">
        <v>7419</v>
      </c>
      <c r="D1285" s="437"/>
      <c r="F1285" s="441"/>
    </row>
    <row r="1286" spans="1:6">
      <c r="A1286" s="426" t="s">
        <v>7423</v>
      </c>
      <c r="C1286" s="417" t="s">
        <v>121</v>
      </c>
      <c r="D1286" s="437"/>
      <c r="F1286" s="441" t="s">
        <v>7421</v>
      </c>
    </row>
    <row r="1287" spans="1:6">
      <c r="A1287" s="426"/>
      <c r="B1287" s="417" t="s">
        <v>7392</v>
      </c>
      <c r="D1287" s="437"/>
      <c r="F1287" s="441"/>
    </row>
    <row r="1288" spans="1:6">
      <c r="A1288" s="426"/>
      <c r="B1288" s="417" t="s">
        <v>7419</v>
      </c>
      <c r="D1288" s="437"/>
      <c r="F1288" s="441"/>
    </row>
    <row r="1289" spans="1:6">
      <c r="A1289" s="426" t="s">
        <v>7424</v>
      </c>
      <c r="B1289" s="417" t="s">
        <v>7394</v>
      </c>
      <c r="C1289" s="417" t="s">
        <v>121</v>
      </c>
      <c r="D1289" s="437"/>
      <c r="F1289" s="441" t="s">
        <v>7421</v>
      </c>
    </row>
    <row r="1290" spans="1:6">
      <c r="A1290" s="426"/>
      <c r="B1290" s="417" t="s">
        <v>7419</v>
      </c>
      <c r="D1290" s="437"/>
      <c r="F1290" s="441"/>
    </row>
    <row r="1291" spans="1:6">
      <c r="A1291" s="426" t="s">
        <v>7425</v>
      </c>
      <c r="C1291" s="417" t="s">
        <v>121</v>
      </c>
      <c r="D1291" s="437"/>
      <c r="F1291" s="441" t="s">
        <v>7421</v>
      </c>
    </row>
    <row r="1292" spans="1:6">
      <c r="A1292" s="426"/>
      <c r="B1292" s="417" t="s">
        <v>7396</v>
      </c>
      <c r="D1292" s="437"/>
      <c r="F1292" s="441"/>
    </row>
    <row r="1293" spans="1:6">
      <c r="A1293" s="426"/>
      <c r="B1293" s="417" t="s">
        <v>7419</v>
      </c>
      <c r="D1293" s="437"/>
      <c r="F1293" s="441"/>
    </row>
    <row r="1294" spans="1:6">
      <c r="A1294" s="426" t="s">
        <v>7426</v>
      </c>
      <c r="C1294" s="417" t="s">
        <v>121</v>
      </c>
      <c r="D1294" s="437"/>
      <c r="F1294" s="441" t="s">
        <v>7421</v>
      </c>
    </row>
    <row r="1295" spans="1:6">
      <c r="A1295" s="426"/>
      <c r="B1295" s="417" t="s">
        <v>7398</v>
      </c>
      <c r="D1295" s="437"/>
      <c r="F1295" s="441"/>
    </row>
    <row r="1296" spans="1:6">
      <c r="A1296" s="426"/>
      <c r="B1296" s="417" t="s">
        <v>7419</v>
      </c>
      <c r="D1296" s="437"/>
      <c r="F1296" s="441"/>
    </row>
    <row r="1297" spans="1:6">
      <c r="A1297" s="426" t="s">
        <v>7427</v>
      </c>
      <c r="C1297" s="417" t="s">
        <v>121</v>
      </c>
      <c r="D1297" s="437"/>
      <c r="F1297" s="441" t="s">
        <v>7421</v>
      </c>
    </row>
    <row r="1298" spans="1:6">
      <c r="A1298" s="426"/>
      <c r="B1298" s="417" t="s">
        <v>7400</v>
      </c>
      <c r="D1298" s="437"/>
      <c r="F1298" s="441"/>
    </row>
    <row r="1299" spans="1:6">
      <c r="A1299" s="426"/>
      <c r="B1299" s="417" t="s">
        <v>7428</v>
      </c>
      <c r="D1299" s="437"/>
      <c r="F1299" s="441"/>
    </row>
    <row r="1300" spans="1:6">
      <c r="A1300" s="426" t="s">
        <v>7429</v>
      </c>
      <c r="C1300" s="417" t="s">
        <v>121</v>
      </c>
      <c r="D1300" s="437"/>
      <c r="F1300" s="441" t="s">
        <v>7430</v>
      </c>
    </row>
    <row r="1301" spans="1:6">
      <c r="A1301" s="426"/>
      <c r="B1301" s="417" t="s">
        <v>7388</v>
      </c>
      <c r="D1301" s="437"/>
      <c r="F1301" s="441"/>
    </row>
    <row r="1302" spans="1:6">
      <c r="A1302" s="426"/>
      <c r="B1302" s="417" t="s">
        <v>7428</v>
      </c>
      <c r="D1302" s="437"/>
      <c r="F1302" s="441"/>
    </row>
    <row r="1303" spans="1:6">
      <c r="A1303" s="426" t="s">
        <v>7431</v>
      </c>
      <c r="C1303" s="417" t="s">
        <v>121</v>
      </c>
      <c r="D1303" s="437"/>
      <c r="F1303" s="441" t="s">
        <v>7430</v>
      </c>
    </row>
    <row r="1304" spans="1:6">
      <c r="A1304" s="426"/>
      <c r="B1304" s="417" t="s">
        <v>7390</v>
      </c>
      <c r="D1304" s="437"/>
      <c r="F1304" s="441"/>
    </row>
    <row r="1305" spans="1:6">
      <c r="A1305" s="426"/>
      <c r="B1305" s="417" t="s">
        <v>7428</v>
      </c>
      <c r="D1305" s="437"/>
      <c r="F1305" s="441"/>
    </row>
    <row r="1306" spans="1:6">
      <c r="A1306" s="426" t="s">
        <v>7432</v>
      </c>
      <c r="B1306" s="417" t="s">
        <v>7392</v>
      </c>
      <c r="C1306" s="417" t="s">
        <v>121</v>
      </c>
      <c r="D1306" s="437"/>
      <c r="F1306" s="441" t="s">
        <v>7430</v>
      </c>
    </row>
    <row r="1307" spans="1:6">
      <c r="A1307" s="426"/>
      <c r="B1307" s="417" t="s">
        <v>7428</v>
      </c>
      <c r="D1307" s="437"/>
      <c r="F1307" s="441"/>
    </row>
    <row r="1308" spans="1:6">
      <c r="A1308" s="426" t="s">
        <v>7433</v>
      </c>
      <c r="C1308" s="417" t="s">
        <v>121</v>
      </c>
      <c r="D1308" s="437"/>
      <c r="F1308" s="441" t="s">
        <v>7430</v>
      </c>
    </row>
    <row r="1309" spans="1:6">
      <c r="A1309" s="426"/>
      <c r="B1309" s="417" t="s">
        <v>7394</v>
      </c>
      <c r="D1309" s="437"/>
      <c r="F1309" s="441"/>
    </row>
    <row r="1310" spans="1:6">
      <c r="A1310" s="426"/>
      <c r="B1310" s="417" t="s">
        <v>7428</v>
      </c>
      <c r="D1310" s="437"/>
      <c r="F1310" s="441"/>
    </row>
    <row r="1311" spans="1:6">
      <c r="A1311" s="426" t="s">
        <v>7434</v>
      </c>
      <c r="C1311" s="417" t="s">
        <v>121</v>
      </c>
      <c r="D1311" s="437"/>
      <c r="F1311" s="441" t="s">
        <v>7430</v>
      </c>
    </row>
    <row r="1312" spans="1:6">
      <c r="A1312" s="426"/>
      <c r="B1312" s="417" t="s">
        <v>7396</v>
      </c>
      <c r="D1312" s="437"/>
      <c r="F1312" s="441"/>
    </row>
    <row r="1313" spans="1:6">
      <c r="A1313" s="426"/>
      <c r="B1313" s="417" t="s">
        <v>7428</v>
      </c>
      <c r="D1313" s="437"/>
      <c r="F1313" s="441"/>
    </row>
    <row r="1314" spans="1:6">
      <c r="A1314" s="426" t="s">
        <v>7435</v>
      </c>
      <c r="C1314" s="417" t="s">
        <v>121</v>
      </c>
      <c r="D1314" s="437"/>
      <c r="F1314" s="441" t="s">
        <v>7430</v>
      </c>
    </row>
    <row r="1315" spans="1:6">
      <c r="A1315" s="426"/>
      <c r="B1315" s="417" t="s">
        <v>7398</v>
      </c>
      <c r="D1315" s="437"/>
      <c r="F1315" s="441"/>
    </row>
    <row r="1316" spans="1:6">
      <c r="A1316" s="426"/>
      <c r="B1316" s="417" t="s">
        <v>7428</v>
      </c>
      <c r="D1316" s="437"/>
      <c r="F1316" s="441"/>
    </row>
    <row r="1317" spans="1:6">
      <c r="A1317" s="426" t="s">
        <v>7436</v>
      </c>
      <c r="C1317" s="417" t="s">
        <v>121</v>
      </c>
      <c r="D1317" s="437"/>
      <c r="F1317" s="441" t="s">
        <v>7430</v>
      </c>
    </row>
    <row r="1318" spans="1:6">
      <c r="A1318" s="426"/>
      <c r="B1318" s="417" t="s">
        <v>7400</v>
      </c>
      <c r="D1318" s="437"/>
      <c r="F1318" s="441"/>
    </row>
    <row r="1319" spans="1:6">
      <c r="A1319" s="426"/>
      <c r="B1319" s="417" t="s">
        <v>7437</v>
      </c>
      <c r="D1319" s="437"/>
      <c r="F1319" s="441"/>
    </row>
    <row r="1320" spans="1:6">
      <c r="A1320" s="426" t="s">
        <v>7438</v>
      </c>
      <c r="C1320" s="417" t="s">
        <v>121</v>
      </c>
      <c r="D1320" s="437"/>
      <c r="F1320" s="441" t="s">
        <v>7439</v>
      </c>
    </row>
    <row r="1321" spans="1:6">
      <c r="A1321" s="426"/>
      <c r="B1321" s="417" t="s">
        <v>7388</v>
      </c>
      <c r="D1321" s="437"/>
      <c r="F1321" s="441"/>
    </row>
    <row r="1322" spans="1:6">
      <c r="A1322" s="426"/>
      <c r="B1322" s="417" t="s">
        <v>7437</v>
      </c>
      <c r="F1322" s="441"/>
    </row>
    <row r="1323" spans="1:6">
      <c r="A1323" s="426" t="s">
        <v>7440</v>
      </c>
      <c r="B1323" s="417" t="s">
        <v>7390</v>
      </c>
      <c r="C1323" s="417" t="s">
        <v>121</v>
      </c>
      <c r="D1323" s="437"/>
      <c r="F1323" s="441" t="s">
        <v>7439</v>
      </c>
    </row>
    <row r="1324" spans="1:6">
      <c r="A1324" s="426"/>
      <c r="B1324" s="417" t="s">
        <v>7437</v>
      </c>
      <c r="D1324" s="437"/>
      <c r="F1324" s="441"/>
    </row>
    <row r="1325" spans="1:6">
      <c r="A1325" s="426" t="s">
        <v>7441</v>
      </c>
      <c r="C1325" s="417" t="s">
        <v>121</v>
      </c>
      <c r="F1325" s="441" t="s">
        <v>7439</v>
      </c>
    </row>
    <row r="1326" spans="1:6">
      <c r="A1326" s="426"/>
      <c r="B1326" s="417" t="s">
        <v>7392</v>
      </c>
      <c r="D1326" s="437"/>
      <c r="F1326" s="441"/>
    </row>
    <row r="1327" spans="1:6">
      <c r="A1327" s="426"/>
      <c r="B1327" s="417" t="s">
        <v>7437</v>
      </c>
      <c r="D1327" s="437"/>
      <c r="F1327" s="441"/>
    </row>
    <row r="1328" spans="1:6">
      <c r="A1328" s="426" t="s">
        <v>7442</v>
      </c>
      <c r="C1328" s="417" t="s">
        <v>121</v>
      </c>
      <c r="D1328" s="437"/>
      <c r="F1328" s="441" t="s">
        <v>7439</v>
      </c>
    </row>
    <row r="1329" spans="1:6">
      <c r="A1329" s="426"/>
      <c r="B1329" s="417" t="s">
        <v>7398</v>
      </c>
      <c r="D1329" s="437"/>
      <c r="F1329" s="441"/>
    </row>
    <row r="1330" spans="1:6">
      <c r="A1330" s="426"/>
      <c r="B1330" s="417" t="s">
        <v>7437</v>
      </c>
      <c r="D1330" s="437"/>
      <c r="F1330" s="441"/>
    </row>
    <row r="1331" spans="1:6">
      <c r="A1331" s="426" t="s">
        <v>7443</v>
      </c>
      <c r="C1331" s="417" t="s">
        <v>121</v>
      </c>
      <c r="D1331" s="437"/>
      <c r="F1331" s="441" t="s">
        <v>7439</v>
      </c>
    </row>
    <row r="1332" spans="1:6">
      <c r="A1332" s="426"/>
      <c r="B1332" s="417" t="s">
        <v>7396</v>
      </c>
      <c r="D1332" s="437"/>
      <c r="F1332" s="441"/>
    </row>
    <row r="1333" spans="1:6">
      <c r="A1333" s="426"/>
      <c r="B1333" s="417" t="s">
        <v>7437</v>
      </c>
      <c r="D1333" s="437"/>
      <c r="F1333" s="441"/>
    </row>
    <row r="1334" spans="1:6">
      <c r="A1334" s="426" t="s">
        <v>7444</v>
      </c>
      <c r="C1334" s="417" t="s">
        <v>121</v>
      </c>
      <c r="D1334" s="437"/>
      <c r="F1334" s="441" t="s">
        <v>7439</v>
      </c>
    </row>
    <row r="1335" spans="1:6">
      <c r="A1335" s="426"/>
      <c r="B1335" s="417" t="s">
        <v>7394</v>
      </c>
      <c r="D1335" s="437"/>
      <c r="F1335" s="430"/>
    </row>
    <row r="1336" spans="1:6">
      <c r="A1336" s="426"/>
      <c r="B1336" s="417" t="s">
        <v>7437</v>
      </c>
      <c r="F1336" s="430"/>
    </row>
    <row r="1337" spans="1:6">
      <c r="A1337" s="426" t="s">
        <v>7445</v>
      </c>
      <c r="C1337" s="417" t="s">
        <v>121</v>
      </c>
      <c r="D1337" s="437"/>
      <c r="F1337" s="441" t="s">
        <v>7446</v>
      </c>
    </row>
    <row r="1338" spans="1:6">
      <c r="A1338" s="426"/>
      <c r="B1338" s="417" t="s">
        <v>7400</v>
      </c>
      <c r="D1338" s="438"/>
      <c r="F1338" s="441"/>
    </row>
    <row r="1339" spans="1:6">
      <c r="A1339" s="426"/>
      <c r="B1339" s="417" t="s">
        <v>7447</v>
      </c>
      <c r="D1339" s="438"/>
      <c r="F1339" s="441"/>
    </row>
    <row r="1340" spans="1:6">
      <c r="A1340" s="426" t="s">
        <v>7448</v>
      </c>
      <c r="C1340" s="417" t="s">
        <v>121</v>
      </c>
      <c r="D1340" s="437"/>
      <c r="F1340" s="441" t="s">
        <v>7449</v>
      </c>
    </row>
    <row r="1341" spans="1:6">
      <c r="A1341" s="426"/>
      <c r="B1341" s="417" t="s">
        <v>7388</v>
      </c>
      <c r="D1341" s="437"/>
      <c r="F1341" s="441"/>
    </row>
    <row r="1342" spans="1:6">
      <c r="A1342" s="426"/>
      <c r="B1342" s="417" t="s">
        <v>7447</v>
      </c>
      <c r="D1342" s="438"/>
      <c r="F1342" s="441"/>
    </row>
    <row r="1343" spans="1:6">
      <c r="A1343" s="426" t="s">
        <v>7450</v>
      </c>
      <c r="C1343" s="417" t="s">
        <v>121</v>
      </c>
      <c r="F1343" s="441" t="s">
        <v>7449</v>
      </c>
    </row>
    <row r="1344" spans="1:6">
      <c r="A1344" s="426"/>
      <c r="B1344" s="417" t="s">
        <v>7390</v>
      </c>
      <c r="D1344" s="437"/>
      <c r="F1344" s="441"/>
    </row>
    <row r="1345" spans="1:6">
      <c r="A1345" s="426"/>
      <c r="B1345" s="417" t="s">
        <v>7447</v>
      </c>
      <c r="D1345" s="437"/>
      <c r="F1345" s="441"/>
    </row>
    <row r="1346" spans="1:6">
      <c r="A1346" s="426" t="s">
        <v>7451</v>
      </c>
      <c r="C1346" s="417" t="s">
        <v>121</v>
      </c>
      <c r="D1346" s="437"/>
      <c r="F1346" s="441" t="s">
        <v>7449</v>
      </c>
    </row>
    <row r="1347" spans="1:6">
      <c r="A1347" s="426"/>
      <c r="B1347" s="417" t="s">
        <v>7392</v>
      </c>
      <c r="D1347" s="437"/>
      <c r="F1347" s="441"/>
    </row>
    <row r="1348" spans="1:6">
      <c r="A1348" s="426"/>
      <c r="D1348" s="437"/>
      <c r="F1348" s="441"/>
    </row>
    <row r="1349" spans="1:6">
      <c r="B1349" s="426" t="s">
        <v>7447</v>
      </c>
      <c r="D1349" s="437"/>
      <c r="F1349" s="441"/>
    </row>
    <row r="1350" spans="1:6">
      <c r="A1350" s="426" t="s">
        <v>7452</v>
      </c>
      <c r="B1350" s="417" t="s">
        <v>7394</v>
      </c>
      <c r="C1350" s="417" t="s">
        <v>121</v>
      </c>
      <c r="D1350" s="437"/>
      <c r="F1350" s="441" t="s">
        <v>7449</v>
      </c>
    </row>
    <row r="1351" spans="1:6">
      <c r="A1351" s="426"/>
      <c r="B1351" s="417" t="s">
        <v>7447</v>
      </c>
      <c r="D1351" s="438"/>
      <c r="F1351" s="441"/>
    </row>
    <row r="1352" spans="1:6">
      <c r="A1352" s="426" t="s">
        <v>7453</v>
      </c>
      <c r="C1352" s="417" t="s">
        <v>121</v>
      </c>
      <c r="D1352" s="438"/>
      <c r="F1352" s="441" t="s">
        <v>7449</v>
      </c>
    </row>
    <row r="1353" spans="1:6">
      <c r="A1353" s="426"/>
      <c r="B1353" s="417" t="s">
        <v>7396</v>
      </c>
      <c r="D1353" s="438"/>
      <c r="F1353" s="441"/>
    </row>
    <row r="1354" spans="1:6">
      <c r="A1354" s="426"/>
      <c r="B1354" s="417" t="s">
        <v>7447</v>
      </c>
      <c r="D1354" s="438"/>
      <c r="F1354" s="441"/>
    </row>
    <row r="1355" spans="1:6">
      <c r="A1355" s="426" t="s">
        <v>7454</v>
      </c>
      <c r="B1355" s="417" t="s">
        <v>7398</v>
      </c>
      <c r="C1355" s="417" t="s">
        <v>121</v>
      </c>
      <c r="D1355" s="438"/>
      <c r="F1355" s="441" t="s">
        <v>7449</v>
      </c>
    </row>
    <row r="1356" spans="1:6">
      <c r="A1356" s="426"/>
      <c r="B1356" s="417" t="s">
        <v>7447</v>
      </c>
      <c r="D1356" s="438"/>
      <c r="F1356" s="441"/>
    </row>
    <row r="1357" spans="1:6">
      <c r="A1357" s="426" t="s">
        <v>7455</v>
      </c>
      <c r="C1357" s="417" t="s">
        <v>121</v>
      </c>
      <c r="D1357" s="438"/>
      <c r="F1357" s="441" t="s">
        <v>7449</v>
      </c>
    </row>
    <row r="1358" spans="1:6">
      <c r="A1358" s="426"/>
      <c r="B1358" s="417" t="s">
        <v>7400</v>
      </c>
      <c r="D1358" s="437"/>
      <c r="F1358" s="441"/>
    </row>
    <row r="1359" spans="1:6">
      <c r="A1359" s="426"/>
      <c r="B1359" s="417" t="s">
        <v>7456</v>
      </c>
      <c r="D1359" s="438"/>
      <c r="F1359" s="441"/>
    </row>
    <row r="1360" spans="1:6">
      <c r="A1360" s="426" t="s">
        <v>7457</v>
      </c>
      <c r="C1360" s="417" t="s">
        <v>121</v>
      </c>
      <c r="D1360" s="438"/>
      <c r="F1360" s="441" t="s">
        <v>7458</v>
      </c>
    </row>
    <row r="1361" spans="1:6">
      <c r="A1361" s="426"/>
      <c r="B1361" s="417" t="s">
        <v>7388</v>
      </c>
      <c r="D1361" s="438"/>
      <c r="F1361" s="441"/>
    </row>
    <row r="1362" spans="1:6">
      <c r="A1362" s="426"/>
      <c r="B1362" s="417" t="s">
        <v>7456</v>
      </c>
      <c r="D1362" s="438"/>
      <c r="F1362" s="441"/>
    </row>
    <row r="1363" spans="1:6">
      <c r="A1363" s="426" t="s">
        <v>7459</v>
      </c>
      <c r="C1363" s="417" t="s">
        <v>121</v>
      </c>
      <c r="D1363" s="438"/>
      <c r="F1363" s="441" t="s">
        <v>7458</v>
      </c>
    </row>
    <row r="1364" spans="1:6">
      <c r="A1364" s="426"/>
      <c r="B1364" s="417" t="s">
        <v>7390</v>
      </c>
      <c r="D1364" s="438"/>
      <c r="F1364" s="441"/>
    </row>
    <row r="1365" spans="1:6">
      <c r="A1365" s="426"/>
      <c r="B1365" s="417" t="s">
        <v>7456</v>
      </c>
      <c r="F1365" s="441"/>
    </row>
    <row r="1366" spans="1:6">
      <c r="A1366" s="426" t="s">
        <v>7460</v>
      </c>
      <c r="C1366" s="417" t="s">
        <v>121</v>
      </c>
      <c r="D1366" s="437"/>
      <c r="F1366" s="441" t="s">
        <v>7458</v>
      </c>
    </row>
    <row r="1367" spans="1:6">
      <c r="A1367" s="426"/>
      <c r="B1367" s="417" t="s">
        <v>7392</v>
      </c>
      <c r="D1367" s="437"/>
      <c r="F1367" s="441"/>
    </row>
    <row r="1368" spans="1:6">
      <c r="A1368" s="426"/>
      <c r="B1368" s="417" t="s">
        <v>7456</v>
      </c>
      <c r="D1368" s="437"/>
      <c r="F1368" s="441"/>
    </row>
    <row r="1369" spans="1:6">
      <c r="A1369" s="426" t="s">
        <v>7461</v>
      </c>
      <c r="C1369" s="417" t="s">
        <v>121</v>
      </c>
      <c r="D1369" s="437"/>
      <c r="F1369" s="441" t="s">
        <v>7458</v>
      </c>
    </row>
    <row r="1370" spans="1:6">
      <c r="A1370" s="426"/>
      <c r="B1370" s="417" t="s">
        <v>7394</v>
      </c>
      <c r="D1370" s="437"/>
      <c r="F1370" s="441"/>
    </row>
    <row r="1371" spans="1:6">
      <c r="A1371" s="426"/>
      <c r="B1371" s="417" t="s">
        <v>7456</v>
      </c>
      <c r="D1371" s="437"/>
      <c r="F1371" s="441"/>
    </row>
    <row r="1372" spans="1:6">
      <c r="A1372" s="426" t="s">
        <v>7462</v>
      </c>
      <c r="B1372" s="417" t="s">
        <v>7396</v>
      </c>
      <c r="C1372" s="417" t="s">
        <v>121</v>
      </c>
      <c r="D1372" s="437"/>
      <c r="F1372" s="441" t="s">
        <v>7458</v>
      </c>
    </row>
    <row r="1373" spans="1:6">
      <c r="A1373" s="426"/>
      <c r="B1373" s="417" t="s">
        <v>7456</v>
      </c>
      <c r="D1373" s="437"/>
      <c r="F1373" s="441"/>
    </row>
    <row r="1374" spans="1:6">
      <c r="A1374" s="426" t="s">
        <v>7463</v>
      </c>
      <c r="C1374" s="417" t="s">
        <v>121</v>
      </c>
      <c r="D1374" s="437"/>
      <c r="F1374" s="441" t="s">
        <v>7458</v>
      </c>
    </row>
    <row r="1375" spans="1:6">
      <c r="A1375" s="426"/>
      <c r="B1375" s="417" t="s">
        <v>7398</v>
      </c>
      <c r="D1375" s="437"/>
      <c r="F1375" s="441"/>
    </row>
    <row r="1376" spans="1:6">
      <c r="A1376" s="426"/>
      <c r="B1376" s="417" t="s">
        <v>7456</v>
      </c>
      <c r="D1376" s="437"/>
      <c r="F1376" s="441"/>
    </row>
    <row r="1377" spans="1:6">
      <c r="A1377" s="426" t="s">
        <v>7464</v>
      </c>
      <c r="C1377" s="417" t="s">
        <v>121</v>
      </c>
      <c r="D1377" s="438"/>
      <c r="F1377" s="441" t="s">
        <v>7458</v>
      </c>
    </row>
    <row r="1378" spans="1:6">
      <c r="A1378" s="426"/>
      <c r="B1378" s="417" t="s">
        <v>7400</v>
      </c>
      <c r="D1378" s="437"/>
      <c r="F1378" s="441"/>
    </row>
    <row r="1379" spans="1:6">
      <c r="A1379" s="426"/>
      <c r="B1379" s="417" t="s">
        <v>7465</v>
      </c>
      <c r="D1379" s="437"/>
      <c r="F1379" s="441"/>
    </row>
    <row r="1380" spans="1:6">
      <c r="A1380" s="426" t="s">
        <v>7466</v>
      </c>
      <c r="C1380" s="417" t="s">
        <v>121</v>
      </c>
      <c r="D1380" s="437"/>
      <c r="F1380" s="441" t="s">
        <v>7467</v>
      </c>
    </row>
    <row r="1381" spans="1:6">
      <c r="A1381" s="426"/>
      <c r="B1381" s="417" t="s">
        <v>7388</v>
      </c>
      <c r="D1381" s="437"/>
      <c r="F1381" s="441"/>
    </row>
    <row r="1382" spans="1:6">
      <c r="A1382" s="426"/>
      <c r="B1382" s="417" t="s">
        <v>7465</v>
      </c>
      <c r="D1382" s="437"/>
      <c r="F1382" s="441"/>
    </row>
    <row r="1383" spans="1:6">
      <c r="A1383" s="426" t="s">
        <v>7468</v>
      </c>
      <c r="C1383" s="417" t="s">
        <v>121</v>
      </c>
      <c r="D1383" s="437"/>
      <c r="F1383" s="441" t="s">
        <v>7467</v>
      </c>
    </row>
    <row r="1384" spans="1:6">
      <c r="A1384" s="426"/>
      <c r="B1384" s="417" t="s">
        <v>7390</v>
      </c>
      <c r="D1384" s="437"/>
      <c r="F1384" s="441"/>
    </row>
    <row r="1385" spans="1:6">
      <c r="A1385" s="426"/>
      <c r="B1385" s="417" t="s">
        <v>7465</v>
      </c>
      <c r="D1385" s="437"/>
      <c r="F1385" s="441"/>
    </row>
    <row r="1386" spans="1:6">
      <c r="A1386" s="426" t="s">
        <v>7469</v>
      </c>
      <c r="C1386" s="417" t="s">
        <v>121</v>
      </c>
      <c r="D1386" s="437"/>
      <c r="F1386" s="441" t="s">
        <v>7467</v>
      </c>
    </row>
    <row r="1387" spans="1:6">
      <c r="A1387" s="426"/>
      <c r="B1387" s="417" t="s">
        <v>7392</v>
      </c>
      <c r="D1387" s="437"/>
      <c r="F1387" s="441"/>
    </row>
    <row r="1388" spans="1:6">
      <c r="A1388" s="426"/>
      <c r="B1388" s="417" t="s">
        <v>7465</v>
      </c>
      <c r="D1388" s="437"/>
      <c r="F1388" s="441"/>
    </row>
    <row r="1389" spans="1:6">
      <c r="A1389" s="426" t="s">
        <v>7470</v>
      </c>
      <c r="B1389" s="417" t="s">
        <v>7394</v>
      </c>
      <c r="C1389" s="417" t="s">
        <v>121</v>
      </c>
      <c r="D1389" s="437"/>
      <c r="F1389" s="441" t="s">
        <v>7467</v>
      </c>
    </row>
    <row r="1390" spans="1:6">
      <c r="A1390" s="426"/>
      <c r="B1390" s="417" t="s">
        <v>7465</v>
      </c>
      <c r="D1390" s="437"/>
      <c r="F1390" s="441"/>
    </row>
    <row r="1391" spans="1:6">
      <c r="A1391" s="426" t="s">
        <v>7471</v>
      </c>
      <c r="C1391" s="417" t="s">
        <v>121</v>
      </c>
      <c r="D1391" s="437"/>
      <c r="F1391" s="441" t="s">
        <v>7467</v>
      </c>
    </row>
    <row r="1392" spans="1:6">
      <c r="A1392" s="426"/>
      <c r="B1392" s="417" t="s">
        <v>7396</v>
      </c>
      <c r="D1392" s="437"/>
      <c r="F1392" s="441"/>
    </row>
    <row r="1393" spans="1:6">
      <c r="A1393" s="426"/>
      <c r="B1393" s="417" t="s">
        <v>7465</v>
      </c>
      <c r="D1393" s="437"/>
      <c r="F1393" s="441"/>
    </row>
    <row r="1394" spans="1:6">
      <c r="A1394" s="426" t="s">
        <v>7472</v>
      </c>
      <c r="C1394" s="417" t="s">
        <v>121</v>
      </c>
      <c r="D1394" s="437"/>
      <c r="F1394" s="441" t="s">
        <v>7467</v>
      </c>
    </row>
    <row r="1395" spans="1:6">
      <c r="A1395" s="426"/>
      <c r="B1395" s="417" t="s">
        <v>7398</v>
      </c>
      <c r="D1395" s="437"/>
      <c r="F1395" s="441"/>
    </row>
    <row r="1396" spans="1:6">
      <c r="A1396" s="426"/>
      <c r="B1396" s="417" t="s">
        <v>7465</v>
      </c>
      <c r="D1396" s="437"/>
      <c r="F1396" s="441"/>
    </row>
    <row r="1397" spans="1:6">
      <c r="A1397" s="426" t="s">
        <v>7473</v>
      </c>
      <c r="C1397" s="417" t="s">
        <v>121</v>
      </c>
      <c r="F1397" s="441" t="s">
        <v>7467</v>
      </c>
    </row>
    <row r="1398" spans="1:6">
      <c r="A1398" s="426"/>
      <c r="B1398" s="417" t="s">
        <v>7400</v>
      </c>
      <c r="D1398" s="437"/>
      <c r="F1398" s="441"/>
    </row>
    <row r="1399" spans="1:6">
      <c r="A1399" s="426"/>
      <c r="B1399" s="417" t="s">
        <v>7474</v>
      </c>
      <c r="D1399" s="437"/>
      <c r="F1399" s="441"/>
    </row>
    <row r="1400" spans="1:6">
      <c r="A1400" s="426" t="s">
        <v>7475</v>
      </c>
      <c r="C1400" s="417" t="s">
        <v>121</v>
      </c>
      <c r="D1400" s="437"/>
      <c r="F1400" s="441" t="s">
        <v>7476</v>
      </c>
    </row>
    <row r="1401" spans="1:6">
      <c r="A1401" s="426"/>
      <c r="B1401" s="417" t="s">
        <v>7388</v>
      </c>
      <c r="D1401" s="437"/>
      <c r="F1401" s="441"/>
    </row>
    <row r="1402" spans="1:6">
      <c r="A1402" s="426"/>
      <c r="B1402" s="417" t="s">
        <v>7474</v>
      </c>
      <c r="D1402" s="437"/>
      <c r="F1402" s="441"/>
    </row>
    <row r="1403" spans="1:6">
      <c r="A1403" s="426" t="s">
        <v>7477</v>
      </c>
      <c r="C1403" s="417" t="s">
        <v>121</v>
      </c>
      <c r="D1403" s="437"/>
      <c r="F1403" s="441" t="s">
        <v>7476</v>
      </c>
    </row>
    <row r="1404" spans="1:6">
      <c r="A1404" s="426"/>
      <c r="B1404" s="417" t="s">
        <v>7390</v>
      </c>
      <c r="D1404" s="437"/>
      <c r="F1404" s="441"/>
    </row>
    <row r="1405" spans="1:6">
      <c r="A1405" s="426"/>
      <c r="B1405" s="417" t="s">
        <v>7474</v>
      </c>
      <c r="D1405" s="437"/>
      <c r="F1405" s="441"/>
    </row>
    <row r="1406" spans="1:6">
      <c r="A1406" s="426" t="s">
        <v>7478</v>
      </c>
      <c r="C1406" s="417" t="s">
        <v>121</v>
      </c>
      <c r="D1406" s="437"/>
      <c r="F1406" s="441" t="s">
        <v>7476</v>
      </c>
    </row>
    <row r="1407" spans="1:6">
      <c r="A1407" s="426"/>
      <c r="B1407" s="417" t="s">
        <v>7392</v>
      </c>
      <c r="D1407" s="437"/>
      <c r="F1407" s="441"/>
    </row>
    <row r="1408" spans="1:6">
      <c r="A1408" s="426"/>
      <c r="B1408" s="417" t="s">
        <v>7474</v>
      </c>
      <c r="D1408" s="437"/>
      <c r="F1408" s="441"/>
    </row>
    <row r="1409" spans="1:6">
      <c r="A1409" s="426" t="s">
        <v>7479</v>
      </c>
      <c r="C1409" s="417" t="s">
        <v>121</v>
      </c>
      <c r="D1409" s="437"/>
      <c r="F1409" s="441" t="s">
        <v>7476</v>
      </c>
    </row>
    <row r="1410" spans="1:6">
      <c r="A1410" s="426"/>
      <c r="B1410" s="417" t="s">
        <v>7394</v>
      </c>
      <c r="D1410" s="437"/>
      <c r="F1410" s="441"/>
    </row>
    <row r="1411" spans="1:6">
      <c r="A1411" s="426"/>
      <c r="B1411" s="414"/>
      <c r="D1411" s="437"/>
      <c r="F1411" s="441"/>
    </row>
    <row r="1412" spans="1:6">
      <c r="A1412" s="426" t="s">
        <v>7480</v>
      </c>
      <c r="B1412" s="417" t="s">
        <v>7474</v>
      </c>
      <c r="C1412" s="417" t="s">
        <v>121</v>
      </c>
      <c r="D1412" s="437"/>
      <c r="F1412" s="441" t="s">
        <v>7476</v>
      </c>
    </row>
    <row r="1413" spans="1:6">
      <c r="A1413" s="426"/>
      <c r="B1413" s="417" t="s">
        <v>7396</v>
      </c>
      <c r="D1413" s="437"/>
      <c r="F1413" s="441"/>
    </row>
    <row r="1414" spans="1:6">
      <c r="A1414" s="426"/>
      <c r="B1414" s="414"/>
      <c r="D1414" s="437"/>
      <c r="F1414" s="441"/>
    </row>
    <row r="1415" spans="1:6">
      <c r="A1415" s="414"/>
      <c r="D1415" s="437"/>
      <c r="F1415" s="441"/>
    </row>
    <row r="1416" spans="1:6">
      <c r="A1416" s="426" t="s">
        <v>7481</v>
      </c>
      <c r="B1416" s="426" t="s">
        <v>7474</v>
      </c>
      <c r="C1416" s="417" t="s">
        <v>121</v>
      </c>
      <c r="D1416" s="437"/>
      <c r="F1416" s="441" t="s">
        <v>7476</v>
      </c>
    </row>
    <row r="1417" spans="1:6">
      <c r="A1417" s="426"/>
      <c r="B1417" s="417" t="s">
        <v>7398</v>
      </c>
      <c r="D1417" s="437"/>
      <c r="F1417" s="441"/>
    </row>
    <row r="1418" spans="1:6">
      <c r="A1418" s="426" t="s">
        <v>7482</v>
      </c>
      <c r="B1418" s="417" t="s">
        <v>7474</v>
      </c>
      <c r="C1418" s="417" t="s">
        <v>121</v>
      </c>
      <c r="D1418" s="437"/>
      <c r="F1418" s="441" t="s">
        <v>7476</v>
      </c>
    </row>
    <row r="1419" spans="1:6">
      <c r="A1419" s="426"/>
      <c r="B1419" s="417" t="s">
        <v>7400</v>
      </c>
      <c r="D1419" s="437"/>
      <c r="F1419" s="441"/>
    </row>
    <row r="1420" spans="1:6">
      <c r="A1420" s="426"/>
      <c r="B1420" s="417" t="s">
        <v>7483</v>
      </c>
      <c r="D1420" s="437"/>
      <c r="F1420" s="441"/>
    </row>
    <row r="1421" spans="1:6">
      <c r="A1421" s="426" t="s">
        <v>7484</v>
      </c>
      <c r="B1421" s="417" t="s">
        <v>7388</v>
      </c>
      <c r="C1421" s="417" t="s">
        <v>121</v>
      </c>
      <c r="D1421" s="437"/>
      <c r="F1421" s="441" t="s">
        <v>7485</v>
      </c>
    </row>
    <row r="1422" spans="1:6">
      <c r="A1422" s="426"/>
      <c r="B1422" s="417" t="s">
        <v>7483</v>
      </c>
      <c r="D1422" s="437"/>
      <c r="F1422" s="441"/>
    </row>
    <row r="1423" spans="1:6">
      <c r="A1423" s="426" t="s">
        <v>7486</v>
      </c>
      <c r="C1423" s="417" t="s">
        <v>121</v>
      </c>
      <c r="D1423" s="437"/>
      <c r="F1423" s="441" t="s">
        <v>7485</v>
      </c>
    </row>
    <row r="1424" spans="1:6">
      <c r="A1424" s="426"/>
      <c r="B1424" s="417" t="s">
        <v>7390</v>
      </c>
      <c r="D1424" s="437"/>
      <c r="F1424" s="441"/>
    </row>
    <row r="1425" spans="1:6">
      <c r="A1425" s="426"/>
      <c r="B1425" s="417" t="s">
        <v>7483</v>
      </c>
      <c r="D1425" s="437"/>
      <c r="F1425" s="441"/>
    </row>
    <row r="1426" spans="1:6">
      <c r="A1426" s="426" t="s">
        <v>7487</v>
      </c>
      <c r="C1426" s="417" t="s">
        <v>121</v>
      </c>
      <c r="D1426" s="437"/>
      <c r="F1426" s="441" t="s">
        <v>7485</v>
      </c>
    </row>
    <row r="1427" spans="1:6">
      <c r="A1427" s="426"/>
      <c r="B1427" s="417" t="s">
        <v>7392</v>
      </c>
      <c r="D1427" s="437"/>
      <c r="F1427" s="441"/>
    </row>
    <row r="1428" spans="1:6">
      <c r="A1428" s="426"/>
      <c r="B1428" s="417" t="s">
        <v>7483</v>
      </c>
      <c r="D1428" s="437"/>
      <c r="E1428" s="437"/>
      <c r="F1428" s="441"/>
    </row>
    <row r="1429" spans="1:6">
      <c r="A1429" s="426" t="s">
        <v>7488</v>
      </c>
      <c r="C1429" s="417" t="s">
        <v>121</v>
      </c>
      <c r="D1429" s="437"/>
      <c r="F1429" s="441" t="s">
        <v>7485</v>
      </c>
    </row>
    <row r="1430" spans="1:6">
      <c r="A1430" s="426"/>
      <c r="B1430" s="417" t="s">
        <v>7394</v>
      </c>
      <c r="D1430" s="437"/>
      <c r="F1430" s="441"/>
    </row>
    <row r="1431" spans="1:6">
      <c r="A1431" s="426"/>
      <c r="B1431" s="417" t="s">
        <v>7483</v>
      </c>
      <c r="D1431" s="437"/>
      <c r="F1431" s="441"/>
    </row>
    <row r="1432" spans="1:6">
      <c r="A1432" s="426" t="s">
        <v>7489</v>
      </c>
      <c r="C1432" s="417" t="s">
        <v>121</v>
      </c>
      <c r="D1432" s="437"/>
      <c r="F1432" s="441" t="s">
        <v>7485</v>
      </c>
    </row>
    <row r="1433" spans="1:6">
      <c r="A1433" s="426"/>
      <c r="B1433" s="417" t="s">
        <v>7394</v>
      </c>
      <c r="D1433" s="437"/>
      <c r="F1433" s="441"/>
    </row>
    <row r="1434" spans="1:6">
      <c r="A1434" s="426"/>
      <c r="B1434" s="417" t="s">
        <v>7483</v>
      </c>
      <c r="D1434" s="437"/>
      <c r="F1434" s="441"/>
    </row>
    <row r="1435" spans="1:6">
      <c r="A1435" s="426" t="s">
        <v>7490</v>
      </c>
      <c r="C1435" s="417" t="s">
        <v>121</v>
      </c>
      <c r="D1435" s="437"/>
      <c r="F1435" s="441" t="s">
        <v>7485</v>
      </c>
    </row>
    <row r="1436" spans="1:6">
      <c r="A1436" s="426"/>
      <c r="B1436" s="417" t="s">
        <v>7398</v>
      </c>
      <c r="D1436" s="437"/>
      <c r="F1436" s="441"/>
    </row>
    <row r="1437" spans="1:6">
      <c r="A1437" s="426"/>
      <c r="B1437" s="417" t="s">
        <v>7483</v>
      </c>
      <c r="D1437" s="437"/>
      <c r="F1437" s="441"/>
    </row>
    <row r="1438" spans="1:6">
      <c r="A1438" s="426" t="s">
        <v>7491</v>
      </c>
      <c r="B1438" s="417" t="s">
        <v>7400</v>
      </c>
      <c r="C1438" s="417" t="s">
        <v>121</v>
      </c>
      <c r="D1438" s="437"/>
      <c r="F1438" s="441" t="s">
        <v>7485</v>
      </c>
    </row>
    <row r="1439" spans="1:6">
      <c r="A1439" s="426"/>
      <c r="B1439" s="417" t="s">
        <v>7492</v>
      </c>
      <c r="D1439" s="437"/>
      <c r="F1439" s="441"/>
    </row>
    <row r="1440" spans="1:6">
      <c r="A1440" s="426" t="s">
        <v>7493</v>
      </c>
      <c r="C1440" s="417" t="s">
        <v>121</v>
      </c>
      <c r="D1440" s="437"/>
      <c r="E1440" s="437"/>
      <c r="F1440" s="441" t="s">
        <v>7494</v>
      </c>
    </row>
    <row r="1441" spans="1:8">
      <c r="A1441" s="426"/>
      <c r="B1441" s="417" t="s">
        <v>7388</v>
      </c>
      <c r="F1441" s="441"/>
    </row>
    <row r="1442" spans="1:8">
      <c r="A1442" s="426"/>
      <c r="B1442" s="417" t="s">
        <v>7492</v>
      </c>
      <c r="D1442" s="437"/>
      <c r="F1442" s="441"/>
    </row>
    <row r="1443" spans="1:8">
      <c r="A1443" s="426" t="s">
        <v>7495</v>
      </c>
      <c r="C1443" s="417" t="s">
        <v>121</v>
      </c>
      <c r="D1443" s="437"/>
      <c r="F1443" s="441" t="s">
        <v>7494</v>
      </c>
    </row>
    <row r="1444" spans="1:8">
      <c r="A1444" s="426"/>
      <c r="B1444" s="417" t="s">
        <v>7390</v>
      </c>
      <c r="D1444" s="437"/>
      <c r="F1444" s="441"/>
    </row>
    <row r="1445" spans="1:8">
      <c r="A1445" s="426"/>
      <c r="B1445" s="417" t="s">
        <v>7492</v>
      </c>
      <c r="D1445" s="437"/>
      <c r="F1445" s="441"/>
    </row>
    <row r="1446" spans="1:8">
      <c r="A1446" s="426" t="s">
        <v>7496</v>
      </c>
      <c r="C1446" s="417" t="s">
        <v>121</v>
      </c>
      <c r="D1446" s="437"/>
      <c r="F1446" s="441" t="s">
        <v>7494</v>
      </c>
    </row>
    <row r="1447" spans="1:8">
      <c r="A1447" s="426"/>
      <c r="B1447" s="417" t="s">
        <v>7392</v>
      </c>
      <c r="D1447" s="437"/>
      <c r="F1447" s="441"/>
    </row>
    <row r="1448" spans="1:8">
      <c r="A1448" s="426"/>
      <c r="B1448" s="417" t="s">
        <v>7492</v>
      </c>
      <c r="D1448" s="437"/>
      <c r="F1448" s="441"/>
    </row>
    <row r="1449" spans="1:8">
      <c r="A1449" s="426" t="s">
        <v>7497</v>
      </c>
      <c r="C1449" s="417" t="s">
        <v>121</v>
      </c>
      <c r="D1449" s="438"/>
      <c r="F1449" s="441" t="s">
        <v>7494</v>
      </c>
      <c r="G1449" s="437"/>
      <c r="H1449" s="437"/>
    </row>
    <row r="1450" spans="1:8">
      <c r="A1450" s="426"/>
      <c r="B1450" s="417" t="s">
        <v>7394</v>
      </c>
      <c r="F1450" s="441"/>
    </row>
    <row r="1451" spans="1:8">
      <c r="A1451" s="426"/>
      <c r="B1451" s="417" t="s">
        <v>7492</v>
      </c>
      <c r="F1451" s="441"/>
    </row>
    <row r="1452" spans="1:8">
      <c r="A1452" s="426" t="s">
        <v>7498</v>
      </c>
      <c r="C1452" s="417" t="s">
        <v>121</v>
      </c>
      <c r="F1452" s="441" t="s">
        <v>7494</v>
      </c>
    </row>
    <row r="1453" spans="1:8">
      <c r="A1453" s="426"/>
      <c r="B1453" s="417" t="s">
        <v>7396</v>
      </c>
      <c r="F1453" s="441"/>
    </row>
    <row r="1454" spans="1:8">
      <c r="A1454" s="426"/>
      <c r="B1454" s="417" t="s">
        <v>7492</v>
      </c>
      <c r="F1454" s="441"/>
    </row>
    <row r="1455" spans="1:8">
      <c r="A1455" s="426" t="s">
        <v>7499</v>
      </c>
      <c r="B1455" s="417" t="s">
        <v>7398</v>
      </c>
      <c r="C1455" s="417" t="s">
        <v>121</v>
      </c>
      <c r="D1455" s="437"/>
      <c r="F1455" s="441" t="s">
        <v>7494</v>
      </c>
    </row>
    <row r="1456" spans="1:8">
      <c r="A1456" s="426"/>
      <c r="B1456" s="417" t="s">
        <v>7492</v>
      </c>
      <c r="D1456" s="437"/>
      <c r="F1456" s="441"/>
    </row>
    <row r="1457" spans="1:8">
      <c r="A1457" s="426" t="s">
        <v>7500</v>
      </c>
      <c r="C1457" s="417" t="s">
        <v>121</v>
      </c>
      <c r="D1457" s="437"/>
      <c r="F1457" s="441" t="s">
        <v>7494</v>
      </c>
    </row>
    <row r="1458" spans="1:8">
      <c r="A1458" s="426"/>
      <c r="B1458" s="417" t="s">
        <v>7400</v>
      </c>
      <c r="D1458" s="437"/>
      <c r="F1458" s="441"/>
    </row>
    <row r="1459" spans="1:8">
      <c r="A1459" s="426"/>
      <c r="B1459" s="417" t="s">
        <v>7501</v>
      </c>
      <c r="D1459" s="437"/>
      <c r="F1459" s="441"/>
    </row>
    <row r="1460" spans="1:8">
      <c r="A1460" s="426" t="s">
        <v>7502</v>
      </c>
      <c r="C1460" s="417" t="s">
        <v>121</v>
      </c>
      <c r="D1460" s="437"/>
      <c r="F1460" s="441" t="s">
        <v>7503</v>
      </c>
    </row>
    <row r="1461" spans="1:8">
      <c r="A1461" s="426"/>
      <c r="B1461" s="417" t="s">
        <v>7388</v>
      </c>
      <c r="D1461" s="437"/>
      <c r="F1461" s="441"/>
      <c r="G1461" s="437"/>
      <c r="H1461" s="437"/>
    </row>
    <row r="1462" spans="1:8">
      <c r="A1462" s="426"/>
      <c r="B1462" s="417" t="s">
        <v>7501</v>
      </c>
      <c r="D1462" s="437"/>
      <c r="F1462" s="441"/>
    </row>
    <row r="1463" spans="1:8">
      <c r="A1463" s="426" t="s">
        <v>7504</v>
      </c>
      <c r="C1463" s="417" t="s">
        <v>121</v>
      </c>
      <c r="D1463" s="437"/>
      <c r="F1463" s="441" t="s">
        <v>7503</v>
      </c>
    </row>
    <row r="1464" spans="1:8">
      <c r="A1464" s="426"/>
      <c r="B1464" s="417" t="s">
        <v>7390</v>
      </c>
      <c r="D1464" s="437"/>
      <c r="F1464" s="441"/>
    </row>
    <row r="1465" spans="1:8">
      <c r="A1465" s="426"/>
      <c r="B1465" s="417" t="s">
        <v>7501</v>
      </c>
      <c r="D1465" s="437"/>
      <c r="F1465" s="441"/>
    </row>
    <row r="1466" spans="1:8">
      <c r="A1466" s="426" t="s">
        <v>7505</v>
      </c>
      <c r="C1466" s="417" t="s">
        <v>121</v>
      </c>
      <c r="D1466" s="437"/>
      <c r="F1466" s="441" t="s">
        <v>7503</v>
      </c>
    </row>
    <row r="1467" spans="1:8">
      <c r="A1467" s="426"/>
      <c r="B1467" s="417" t="s">
        <v>7392</v>
      </c>
      <c r="D1467" s="437"/>
      <c r="F1467" s="441"/>
    </row>
    <row r="1468" spans="1:8">
      <c r="A1468" s="426"/>
      <c r="B1468" s="417" t="s">
        <v>7501</v>
      </c>
      <c r="D1468" s="437"/>
      <c r="F1468" s="441"/>
    </row>
    <row r="1469" spans="1:8">
      <c r="A1469" s="426" t="s">
        <v>7506</v>
      </c>
      <c r="C1469" s="417" t="s">
        <v>121</v>
      </c>
      <c r="D1469" s="437"/>
      <c r="F1469" s="441" t="s">
        <v>7503</v>
      </c>
    </row>
    <row r="1470" spans="1:8">
      <c r="A1470" s="426"/>
      <c r="B1470" s="417" t="s">
        <v>7394</v>
      </c>
      <c r="D1470" s="437"/>
      <c r="F1470" s="441"/>
    </row>
    <row r="1471" spans="1:8">
      <c r="A1471" s="426"/>
      <c r="B1471" s="417" t="s">
        <v>7501</v>
      </c>
      <c r="D1471" s="437"/>
      <c r="F1471" s="441"/>
    </row>
    <row r="1472" spans="1:8">
      <c r="A1472" s="426" t="s">
        <v>7507</v>
      </c>
      <c r="C1472" s="417" t="s">
        <v>121</v>
      </c>
      <c r="D1472" s="437"/>
      <c r="F1472" s="441" t="s">
        <v>7503</v>
      </c>
    </row>
    <row r="1473" spans="1:6">
      <c r="A1473" s="426"/>
      <c r="B1473" s="417" t="s">
        <v>7396</v>
      </c>
      <c r="F1473" s="441"/>
    </row>
    <row r="1474" spans="1:6">
      <c r="A1474" s="426"/>
      <c r="B1474" s="417" t="s">
        <v>7501</v>
      </c>
      <c r="D1474" s="437"/>
      <c r="F1474" s="441"/>
    </row>
    <row r="1475" spans="1:6">
      <c r="A1475" s="426" t="s">
        <v>7508</v>
      </c>
      <c r="C1475" s="417" t="s">
        <v>121</v>
      </c>
      <c r="D1475" s="437"/>
      <c r="F1475" s="441" t="s">
        <v>7503</v>
      </c>
    </row>
    <row r="1476" spans="1:6">
      <c r="A1476" s="426"/>
      <c r="B1476" s="417" t="s">
        <v>7398</v>
      </c>
      <c r="D1476" s="437"/>
      <c r="F1476" s="441"/>
    </row>
    <row r="1477" spans="1:6">
      <c r="A1477" s="426"/>
      <c r="B1477" s="417" t="s">
        <v>7501</v>
      </c>
      <c r="D1477" s="437"/>
      <c r="F1477" s="441"/>
    </row>
    <row r="1478" spans="1:6">
      <c r="A1478" s="426" t="s">
        <v>7509</v>
      </c>
      <c r="C1478" s="417" t="s">
        <v>121</v>
      </c>
      <c r="D1478" s="437"/>
      <c r="F1478" s="441" t="s">
        <v>7503</v>
      </c>
    </row>
    <row r="1479" spans="1:6">
      <c r="A1479" s="426"/>
      <c r="B1479" s="417" t="s">
        <v>7400</v>
      </c>
      <c r="D1479" s="437"/>
      <c r="F1479" s="441"/>
    </row>
    <row r="1480" spans="1:6">
      <c r="A1480" s="426"/>
      <c r="B1480" s="417" t="s">
        <v>7510</v>
      </c>
      <c r="D1480" s="437"/>
      <c r="F1480" s="441"/>
    </row>
    <row r="1481" spans="1:6">
      <c r="A1481" s="426" t="s">
        <v>7511</v>
      </c>
      <c r="B1481" s="417" t="s">
        <v>7388</v>
      </c>
      <c r="C1481" s="417" t="s">
        <v>121</v>
      </c>
      <c r="D1481" s="437"/>
      <c r="F1481" s="441" t="s">
        <v>7512</v>
      </c>
    </row>
    <row r="1482" spans="1:6">
      <c r="A1482" s="426"/>
      <c r="B1482" s="417" t="s">
        <v>7510</v>
      </c>
      <c r="D1482" s="437"/>
      <c r="F1482" s="441"/>
    </row>
    <row r="1483" spans="1:6">
      <c r="A1483" s="426" t="s">
        <v>7513</v>
      </c>
      <c r="C1483" s="417" t="s">
        <v>121</v>
      </c>
      <c r="D1483" s="437"/>
      <c r="F1483" s="441" t="s">
        <v>7512</v>
      </c>
    </row>
    <row r="1484" spans="1:6">
      <c r="A1484" s="426"/>
      <c r="B1484" s="417" t="s">
        <v>7390</v>
      </c>
      <c r="D1484" s="437"/>
      <c r="F1484" s="441"/>
    </row>
    <row r="1485" spans="1:6">
      <c r="A1485" s="426"/>
      <c r="B1485" s="417" t="s">
        <v>7510</v>
      </c>
      <c r="D1485" s="437"/>
      <c r="F1485" s="441"/>
    </row>
    <row r="1486" spans="1:6">
      <c r="A1486" s="426" t="s">
        <v>7514</v>
      </c>
      <c r="B1486" s="417" t="s">
        <v>7392</v>
      </c>
      <c r="C1486" s="417" t="s">
        <v>121</v>
      </c>
      <c r="F1486" s="441" t="s">
        <v>7512</v>
      </c>
    </row>
    <row r="1487" spans="1:6">
      <c r="A1487" s="426"/>
      <c r="B1487" s="417" t="s">
        <v>7510</v>
      </c>
      <c r="D1487" s="437"/>
      <c r="F1487" s="441"/>
    </row>
    <row r="1488" spans="1:6">
      <c r="A1488" s="426" t="s">
        <v>7515</v>
      </c>
      <c r="C1488" s="417" t="s">
        <v>121</v>
      </c>
      <c r="D1488" s="437"/>
      <c r="F1488" s="441" t="s">
        <v>7512</v>
      </c>
    </row>
    <row r="1489" spans="1:6">
      <c r="A1489" s="426"/>
      <c r="B1489" s="417" t="s">
        <v>7394</v>
      </c>
      <c r="D1489" s="437"/>
      <c r="F1489" s="441"/>
    </row>
    <row r="1490" spans="1:6">
      <c r="A1490" s="426"/>
      <c r="B1490" s="417" t="s">
        <v>7510</v>
      </c>
      <c r="D1490" s="437"/>
      <c r="F1490" s="441"/>
    </row>
    <row r="1491" spans="1:6">
      <c r="A1491" s="426" t="s">
        <v>7516</v>
      </c>
      <c r="C1491" s="417" t="s">
        <v>121</v>
      </c>
      <c r="D1491" s="437"/>
      <c r="F1491" s="441" t="s">
        <v>7512</v>
      </c>
    </row>
    <row r="1492" spans="1:6">
      <c r="A1492" s="426"/>
      <c r="B1492" s="417" t="s">
        <v>7396</v>
      </c>
      <c r="D1492" s="437"/>
      <c r="F1492" s="441"/>
    </row>
    <row r="1493" spans="1:6">
      <c r="A1493" s="426"/>
      <c r="B1493" s="417" t="s">
        <v>7510</v>
      </c>
      <c r="D1493" s="437"/>
      <c r="F1493" s="441"/>
    </row>
    <row r="1494" spans="1:6">
      <c r="A1494" s="426" t="s">
        <v>7517</v>
      </c>
      <c r="C1494" s="417" t="s">
        <v>121</v>
      </c>
      <c r="D1494" s="438"/>
      <c r="F1494" s="441" t="s">
        <v>7512</v>
      </c>
    </row>
    <row r="1495" spans="1:6">
      <c r="A1495" s="426"/>
      <c r="B1495" s="417" t="s">
        <v>7398</v>
      </c>
      <c r="D1495" s="437"/>
      <c r="F1495" s="441"/>
    </row>
    <row r="1496" spans="1:6">
      <c r="A1496" s="426"/>
      <c r="B1496" s="417" t="s">
        <v>7510</v>
      </c>
      <c r="D1496" s="437"/>
      <c r="F1496" s="441"/>
    </row>
    <row r="1497" spans="1:6">
      <c r="A1497" s="426" t="s">
        <v>7518</v>
      </c>
      <c r="C1497" s="417" t="s">
        <v>121</v>
      </c>
      <c r="F1497" s="441" t="s">
        <v>7512</v>
      </c>
    </row>
    <row r="1498" spans="1:6">
      <c r="A1498" s="426"/>
      <c r="B1498" s="417" t="s">
        <v>7400</v>
      </c>
      <c r="D1498" s="438"/>
      <c r="F1498" s="441"/>
    </row>
    <row r="1499" spans="1:6">
      <c r="A1499" s="426"/>
      <c r="B1499" s="417" t="s">
        <v>7519</v>
      </c>
      <c r="D1499" s="438"/>
      <c r="F1499" s="441"/>
    </row>
    <row r="1500" spans="1:6">
      <c r="A1500" s="426" t="s">
        <v>7520</v>
      </c>
      <c r="C1500" s="417" t="s">
        <v>121</v>
      </c>
      <c r="D1500" s="437"/>
      <c r="F1500" s="441" t="s">
        <v>7521</v>
      </c>
    </row>
    <row r="1501" spans="1:6">
      <c r="A1501" s="426"/>
      <c r="B1501" s="417" t="s">
        <v>7388</v>
      </c>
      <c r="D1501" s="437"/>
      <c r="F1501" s="441"/>
    </row>
    <row r="1502" spans="1:6">
      <c r="A1502" s="426"/>
      <c r="B1502" s="417" t="s">
        <v>7519</v>
      </c>
      <c r="D1502" s="437"/>
      <c r="F1502" s="441"/>
    </row>
    <row r="1503" spans="1:6">
      <c r="A1503" s="426" t="s">
        <v>7522</v>
      </c>
      <c r="B1503" s="417" t="s">
        <v>7390</v>
      </c>
      <c r="C1503" s="417" t="s">
        <v>121</v>
      </c>
      <c r="D1503" s="437"/>
      <c r="F1503" s="441" t="s">
        <v>7521</v>
      </c>
    </row>
    <row r="1504" spans="1:6">
      <c r="A1504" s="426"/>
      <c r="B1504" s="417" t="s">
        <v>7519</v>
      </c>
      <c r="D1504" s="437"/>
      <c r="F1504" s="441"/>
    </row>
    <row r="1505" spans="1:6">
      <c r="A1505" s="426" t="s">
        <v>7523</v>
      </c>
      <c r="C1505" s="417" t="s">
        <v>121</v>
      </c>
      <c r="D1505" s="438"/>
      <c r="F1505" s="441" t="s">
        <v>7521</v>
      </c>
    </row>
    <row r="1506" spans="1:6">
      <c r="A1506" s="426"/>
      <c r="B1506" s="417" t="s">
        <v>7392</v>
      </c>
      <c r="D1506" s="438"/>
      <c r="F1506" s="441"/>
    </row>
    <row r="1507" spans="1:6">
      <c r="A1507" s="426"/>
      <c r="B1507" s="417" t="s">
        <v>7519</v>
      </c>
      <c r="D1507" s="437"/>
      <c r="F1507" s="441"/>
    </row>
    <row r="1508" spans="1:6">
      <c r="A1508" s="426" t="s">
        <v>7524</v>
      </c>
      <c r="C1508" s="417" t="s">
        <v>121</v>
      </c>
      <c r="D1508" s="437"/>
      <c r="F1508" s="441" t="s">
        <v>7521</v>
      </c>
    </row>
    <row r="1509" spans="1:6">
      <c r="A1509" s="426"/>
      <c r="B1509" s="417" t="s">
        <v>7394</v>
      </c>
      <c r="D1509" s="437"/>
      <c r="F1509" s="441"/>
    </row>
    <row r="1510" spans="1:6">
      <c r="A1510" s="426"/>
      <c r="B1510" s="417" t="s">
        <v>7519</v>
      </c>
      <c r="D1510" s="437"/>
      <c r="F1510" s="441"/>
    </row>
    <row r="1511" spans="1:6">
      <c r="A1511" s="426" t="s">
        <v>7525</v>
      </c>
      <c r="C1511" s="417" t="s">
        <v>121</v>
      </c>
      <c r="D1511" s="437"/>
      <c r="F1511" s="441" t="s">
        <v>7521</v>
      </c>
    </row>
    <row r="1512" spans="1:6">
      <c r="A1512" s="426"/>
      <c r="B1512" s="417" t="s">
        <v>7396</v>
      </c>
      <c r="D1512" s="437"/>
      <c r="F1512" s="441"/>
    </row>
    <row r="1513" spans="1:6">
      <c r="A1513" s="426"/>
      <c r="B1513" s="417" t="s">
        <v>7519</v>
      </c>
      <c r="D1513" s="437"/>
      <c r="F1513" s="441"/>
    </row>
    <row r="1514" spans="1:6">
      <c r="A1514" s="426" t="s">
        <v>7526</v>
      </c>
      <c r="C1514" s="417" t="s">
        <v>121</v>
      </c>
      <c r="D1514" s="438"/>
      <c r="F1514" s="441" t="s">
        <v>7521</v>
      </c>
    </row>
    <row r="1515" spans="1:6">
      <c r="A1515" s="426"/>
      <c r="B1515" s="417" t="s">
        <v>7398</v>
      </c>
      <c r="D1515" s="438"/>
      <c r="F1515" s="441"/>
    </row>
    <row r="1516" spans="1:6">
      <c r="A1516" s="426"/>
      <c r="B1516" s="417" t="s">
        <v>7519</v>
      </c>
      <c r="D1516" s="437"/>
      <c r="F1516" s="441"/>
    </row>
    <row r="1517" spans="1:6">
      <c r="A1517" s="426" t="s">
        <v>7527</v>
      </c>
      <c r="C1517" s="417" t="s">
        <v>121</v>
      </c>
      <c r="D1517" s="437"/>
      <c r="F1517" s="441" t="s">
        <v>7521</v>
      </c>
    </row>
    <row r="1518" spans="1:6">
      <c r="A1518" s="426"/>
      <c r="B1518" s="417" t="s">
        <v>7400</v>
      </c>
      <c r="D1518" s="437"/>
      <c r="F1518" s="430"/>
    </row>
    <row r="1519" spans="1:6" ht="15">
      <c r="A1519" s="426" t="s">
        <v>542</v>
      </c>
      <c r="B1519" s="417" t="s">
        <v>543</v>
      </c>
      <c r="C1519" s="417" t="s">
        <v>121</v>
      </c>
      <c r="D1519" s="437"/>
      <c r="F1519" s="431">
        <v>5.56</v>
      </c>
    </row>
    <row r="1520" spans="1:6" ht="15">
      <c r="A1520" s="426" t="s">
        <v>7528</v>
      </c>
      <c r="B1520" s="417" t="s">
        <v>7529</v>
      </c>
      <c r="C1520" s="417" t="s">
        <v>121</v>
      </c>
      <c r="D1520" s="437"/>
      <c r="F1520" s="431">
        <v>10.130000000000001</v>
      </c>
    </row>
    <row r="1521" spans="1:6" ht="15">
      <c r="A1521" s="426" t="s">
        <v>7530</v>
      </c>
      <c r="B1521" s="417" t="s">
        <v>7531</v>
      </c>
      <c r="C1521" s="417" t="s">
        <v>121</v>
      </c>
      <c r="D1521" s="437"/>
      <c r="F1521" s="431">
        <v>11.82</v>
      </c>
    </row>
    <row r="1522" spans="1:6" ht="15">
      <c r="A1522" s="426" t="s">
        <v>747</v>
      </c>
      <c r="B1522" s="417" t="s">
        <v>7532</v>
      </c>
      <c r="C1522" s="417" t="s">
        <v>121</v>
      </c>
      <c r="D1522" s="437"/>
      <c r="F1522" s="431">
        <v>17.11</v>
      </c>
    </row>
    <row r="1523" spans="1:6" ht="15">
      <c r="A1523" s="426" t="s">
        <v>7533</v>
      </c>
      <c r="B1523" s="417" t="s">
        <v>7534</v>
      </c>
      <c r="C1523" s="417" t="s">
        <v>121</v>
      </c>
      <c r="D1523" s="437"/>
      <c r="F1523" s="431">
        <v>44.03</v>
      </c>
    </row>
    <row r="1524" spans="1:6" ht="15">
      <c r="A1524" s="426" t="s">
        <v>7535</v>
      </c>
      <c r="B1524" s="417" t="s">
        <v>7536</v>
      </c>
      <c r="C1524" s="417" t="s">
        <v>121</v>
      </c>
      <c r="D1524" s="437"/>
      <c r="F1524" s="431">
        <v>12.72</v>
      </c>
    </row>
    <row r="1525" spans="1:6" ht="15">
      <c r="A1525" s="426" t="s">
        <v>7537</v>
      </c>
      <c r="B1525" s="417" t="s">
        <v>7538</v>
      </c>
      <c r="C1525" s="417" t="s">
        <v>121</v>
      </c>
      <c r="D1525" s="437"/>
      <c r="F1525" s="431">
        <v>13.5</v>
      </c>
    </row>
    <row r="1526" spans="1:6" ht="15">
      <c r="A1526" s="426" t="s">
        <v>7539</v>
      </c>
      <c r="B1526" s="417" t="s">
        <v>7540</v>
      </c>
      <c r="C1526" s="417" t="s">
        <v>121</v>
      </c>
      <c r="D1526" s="437"/>
      <c r="F1526" s="431">
        <v>13.73</v>
      </c>
    </row>
    <row r="1527" spans="1:6" ht="15">
      <c r="A1527" s="426" t="s">
        <v>7541</v>
      </c>
      <c r="B1527" s="417" t="s">
        <v>7542</v>
      </c>
      <c r="C1527" s="417" t="s">
        <v>121</v>
      </c>
      <c r="D1527" s="437"/>
      <c r="F1527" s="431">
        <v>13.2</v>
      </c>
    </row>
    <row r="1528" spans="1:6" ht="15">
      <c r="A1528" s="426" t="s">
        <v>7543</v>
      </c>
      <c r="B1528" s="417" t="s">
        <v>7544</v>
      </c>
      <c r="C1528" s="417" t="s">
        <v>121</v>
      </c>
      <c r="D1528" s="437"/>
      <c r="F1528" s="431">
        <v>15.36</v>
      </c>
    </row>
    <row r="1529" spans="1:6" ht="15">
      <c r="A1529" s="426" t="s">
        <v>7545</v>
      </c>
      <c r="B1529" s="417" t="s">
        <v>7546</v>
      </c>
      <c r="C1529" s="417" t="s">
        <v>121</v>
      </c>
      <c r="D1529" s="437"/>
      <c r="F1529" s="431">
        <v>25.37</v>
      </c>
    </row>
    <row r="1530" spans="1:6" ht="15">
      <c r="A1530" s="426" t="s">
        <v>7547</v>
      </c>
      <c r="B1530" s="417" t="s">
        <v>7548</v>
      </c>
      <c r="C1530" s="417" t="s">
        <v>121</v>
      </c>
      <c r="D1530" s="437"/>
      <c r="F1530" s="431">
        <v>27.87</v>
      </c>
    </row>
    <row r="1531" spans="1:6" ht="15">
      <c r="A1531" s="426" t="s">
        <v>7549</v>
      </c>
      <c r="B1531" s="417" t="s">
        <v>7550</v>
      </c>
      <c r="C1531" s="417" t="s">
        <v>121</v>
      </c>
      <c r="D1531" s="437"/>
      <c r="F1531" s="431">
        <v>28.95</v>
      </c>
    </row>
    <row r="1532" spans="1:6" ht="15">
      <c r="A1532" s="426" t="s">
        <v>7551</v>
      </c>
      <c r="B1532" s="417" t="s">
        <v>7552</v>
      </c>
      <c r="C1532" s="417" t="s">
        <v>121</v>
      </c>
      <c r="D1532" s="437"/>
      <c r="F1532" s="431">
        <v>38.729999999999997</v>
      </c>
    </row>
    <row r="1533" spans="1:6" ht="15">
      <c r="A1533" s="426" t="s">
        <v>7553</v>
      </c>
      <c r="B1533" s="417" t="s">
        <v>7554</v>
      </c>
      <c r="C1533" s="417" t="s">
        <v>121</v>
      </c>
      <c r="D1533" s="437"/>
      <c r="F1533" s="431">
        <v>45.58</v>
      </c>
    </row>
    <row r="1534" spans="1:6">
      <c r="A1534" s="426"/>
      <c r="B1534" s="417" t="s">
        <v>7555</v>
      </c>
      <c r="D1534" s="438"/>
      <c r="F1534" s="441"/>
    </row>
    <row r="1535" spans="1:6">
      <c r="A1535" s="426" t="s">
        <v>7556</v>
      </c>
      <c r="C1535" s="417" t="s">
        <v>121</v>
      </c>
      <c r="D1535" s="438"/>
      <c r="F1535" s="441" t="s">
        <v>7557</v>
      </c>
    </row>
    <row r="1536" spans="1:6">
      <c r="A1536" s="426"/>
      <c r="B1536" s="417" t="s">
        <v>7558</v>
      </c>
      <c r="D1536" s="437"/>
      <c r="F1536" s="441"/>
    </row>
    <row r="1537" spans="1:6">
      <c r="A1537" s="426"/>
      <c r="B1537" s="417" t="s">
        <v>7555</v>
      </c>
      <c r="D1537" s="437"/>
      <c r="F1537" s="441"/>
    </row>
    <row r="1538" spans="1:6">
      <c r="A1538" s="426" t="s">
        <v>7559</v>
      </c>
      <c r="C1538" s="417" t="s">
        <v>121</v>
      </c>
      <c r="D1538" s="437"/>
      <c r="F1538" s="441" t="s">
        <v>7557</v>
      </c>
    </row>
    <row r="1539" spans="1:6">
      <c r="A1539" s="426"/>
      <c r="B1539" s="417" t="s">
        <v>7560</v>
      </c>
      <c r="D1539" s="437"/>
      <c r="F1539" s="441"/>
    </row>
    <row r="1540" spans="1:6">
      <c r="A1540" s="426"/>
      <c r="B1540" s="417" t="s">
        <v>7555</v>
      </c>
      <c r="D1540" s="437"/>
      <c r="F1540" s="441"/>
    </row>
    <row r="1541" spans="1:6">
      <c r="A1541" s="426" t="s">
        <v>7561</v>
      </c>
      <c r="B1541" s="417" t="s">
        <v>7562</v>
      </c>
      <c r="C1541" s="417" t="s">
        <v>121</v>
      </c>
      <c r="D1541" s="437"/>
      <c r="F1541" s="441" t="s">
        <v>7557</v>
      </c>
    </row>
    <row r="1542" spans="1:6">
      <c r="A1542" s="426"/>
      <c r="B1542" s="417" t="s">
        <v>7555</v>
      </c>
      <c r="D1542" s="437"/>
      <c r="F1542" s="441"/>
    </row>
    <row r="1543" spans="1:6">
      <c r="A1543" s="426" t="s">
        <v>7563</v>
      </c>
      <c r="C1543" s="417" t="s">
        <v>121</v>
      </c>
      <c r="D1543" s="437"/>
      <c r="F1543" s="441" t="s">
        <v>7557</v>
      </c>
    </row>
    <row r="1544" spans="1:6">
      <c r="A1544" s="426"/>
      <c r="B1544" s="417" t="s">
        <v>7564</v>
      </c>
      <c r="D1544" s="437"/>
      <c r="F1544" s="441"/>
    </row>
    <row r="1545" spans="1:6">
      <c r="A1545" s="426"/>
      <c r="B1545" s="417" t="s">
        <v>7555</v>
      </c>
      <c r="D1545" s="438"/>
      <c r="F1545" s="441"/>
    </row>
    <row r="1546" spans="1:6">
      <c r="A1546" s="426" t="s">
        <v>7565</v>
      </c>
      <c r="B1546" s="417" t="s">
        <v>7566</v>
      </c>
      <c r="C1546" s="417" t="s">
        <v>121</v>
      </c>
      <c r="D1546" s="438"/>
      <c r="F1546" s="441" t="s">
        <v>7557</v>
      </c>
    </row>
    <row r="1547" spans="1:6">
      <c r="A1547" s="426"/>
      <c r="B1547" s="417" t="s">
        <v>7567</v>
      </c>
      <c r="D1547" s="437"/>
      <c r="F1547" s="441"/>
    </row>
    <row r="1548" spans="1:6">
      <c r="A1548" s="426" t="s">
        <v>7568</v>
      </c>
      <c r="C1548" s="417" t="s">
        <v>121</v>
      </c>
      <c r="D1548" s="437"/>
      <c r="F1548" s="441" t="s">
        <v>7569</v>
      </c>
    </row>
    <row r="1549" spans="1:6">
      <c r="A1549" s="426"/>
      <c r="B1549" s="417" t="s">
        <v>7558</v>
      </c>
      <c r="D1549" s="437"/>
      <c r="F1549" s="441"/>
    </row>
    <row r="1550" spans="1:6">
      <c r="A1550" s="426"/>
      <c r="B1550" s="417" t="s">
        <v>7567</v>
      </c>
      <c r="D1550" s="437"/>
      <c r="F1550" s="441"/>
    </row>
    <row r="1551" spans="1:6">
      <c r="A1551" s="426" t="s">
        <v>7570</v>
      </c>
      <c r="C1551" s="417" t="s">
        <v>121</v>
      </c>
      <c r="D1551" s="437"/>
      <c r="F1551" s="441" t="s">
        <v>7569</v>
      </c>
    </row>
    <row r="1552" spans="1:6">
      <c r="A1552" s="426"/>
      <c r="B1552" s="417" t="s">
        <v>7560</v>
      </c>
      <c r="D1552" s="437"/>
      <c r="F1552" s="441"/>
    </row>
    <row r="1553" spans="1:6">
      <c r="A1553" s="426"/>
      <c r="B1553" s="417" t="s">
        <v>7567</v>
      </c>
      <c r="D1553" s="437"/>
      <c r="F1553" s="441"/>
    </row>
    <row r="1554" spans="1:6">
      <c r="A1554" s="426" t="s">
        <v>7571</v>
      </c>
      <c r="C1554" s="417" t="s">
        <v>121</v>
      </c>
      <c r="D1554" s="438"/>
      <c r="F1554" s="441" t="s">
        <v>7569</v>
      </c>
    </row>
    <row r="1555" spans="1:6">
      <c r="A1555" s="426"/>
      <c r="B1555" s="417" t="s">
        <v>7562</v>
      </c>
      <c r="D1555" s="438"/>
      <c r="F1555" s="441"/>
    </row>
    <row r="1556" spans="1:6">
      <c r="A1556" s="426"/>
      <c r="B1556" s="417" t="s">
        <v>7567</v>
      </c>
      <c r="D1556" s="437"/>
      <c r="F1556" s="441"/>
    </row>
    <row r="1557" spans="1:6">
      <c r="A1557" s="426" t="s">
        <v>7572</v>
      </c>
      <c r="C1557" s="417" t="s">
        <v>121</v>
      </c>
      <c r="D1557" s="437"/>
      <c r="F1557" s="441" t="s">
        <v>7569</v>
      </c>
    </row>
    <row r="1558" spans="1:6">
      <c r="A1558" s="426"/>
      <c r="B1558" s="417" t="s">
        <v>7564</v>
      </c>
      <c r="D1558" s="437"/>
      <c r="F1558" s="441"/>
    </row>
    <row r="1559" spans="1:6">
      <c r="A1559" s="426"/>
      <c r="B1559" s="417" t="s">
        <v>7567</v>
      </c>
      <c r="D1559" s="437"/>
      <c r="F1559" s="441"/>
    </row>
    <row r="1560" spans="1:6">
      <c r="A1560" s="426" t="s">
        <v>7573</v>
      </c>
      <c r="C1560" s="417" t="s">
        <v>121</v>
      </c>
      <c r="D1560" s="437"/>
      <c r="F1560" s="441" t="s">
        <v>7569</v>
      </c>
    </row>
    <row r="1561" spans="1:6">
      <c r="A1561" s="426"/>
      <c r="B1561" s="417" t="s">
        <v>7566</v>
      </c>
      <c r="D1561" s="437"/>
      <c r="F1561" s="441"/>
    </row>
    <row r="1562" spans="1:6">
      <c r="A1562" s="426"/>
      <c r="B1562" s="417" t="s">
        <v>7574</v>
      </c>
      <c r="D1562" s="437"/>
      <c r="F1562" s="441"/>
    </row>
    <row r="1563" spans="1:6">
      <c r="A1563" s="426" t="s">
        <v>7575</v>
      </c>
      <c r="B1563" s="417" t="s">
        <v>7558</v>
      </c>
      <c r="C1563" s="417" t="s">
        <v>121</v>
      </c>
      <c r="D1563" s="437"/>
      <c r="F1563" s="441" t="s">
        <v>7576</v>
      </c>
    </row>
    <row r="1564" spans="1:6">
      <c r="A1564" s="426"/>
      <c r="B1564" s="417" t="s">
        <v>7574</v>
      </c>
      <c r="D1564" s="437"/>
      <c r="F1564" s="441"/>
    </row>
    <row r="1565" spans="1:6">
      <c r="A1565" s="426" t="s">
        <v>7577</v>
      </c>
      <c r="C1565" s="417" t="s">
        <v>121</v>
      </c>
      <c r="D1565" s="437"/>
      <c r="F1565" s="441" t="s">
        <v>7576</v>
      </c>
    </row>
    <row r="1566" spans="1:6">
      <c r="A1566" s="426"/>
      <c r="B1566" s="417" t="s">
        <v>7560</v>
      </c>
      <c r="D1566" s="437"/>
      <c r="F1566" s="441"/>
    </row>
    <row r="1567" spans="1:6">
      <c r="A1567" s="426"/>
      <c r="B1567" s="417" t="s">
        <v>7574</v>
      </c>
      <c r="D1567" s="437"/>
      <c r="F1567" s="441"/>
    </row>
    <row r="1568" spans="1:6">
      <c r="A1568" s="426" t="s">
        <v>7578</v>
      </c>
      <c r="C1568" s="417" t="s">
        <v>121</v>
      </c>
      <c r="D1568" s="437"/>
      <c r="F1568" s="441" t="s">
        <v>7576</v>
      </c>
    </row>
    <row r="1569" spans="1:6">
      <c r="A1569" s="426"/>
      <c r="B1569" s="417" t="s">
        <v>7562</v>
      </c>
      <c r="D1569" s="437"/>
      <c r="F1569" s="441"/>
    </row>
    <row r="1570" spans="1:6">
      <c r="A1570" s="426"/>
      <c r="B1570" s="417" t="s">
        <v>7574</v>
      </c>
      <c r="D1570" s="437"/>
      <c r="F1570" s="441"/>
    </row>
    <row r="1571" spans="1:6">
      <c r="A1571" s="426" t="s">
        <v>7579</v>
      </c>
      <c r="C1571" s="417" t="s">
        <v>121</v>
      </c>
      <c r="D1571" s="437"/>
      <c r="F1571" s="441" t="s">
        <v>7576</v>
      </c>
    </row>
    <row r="1572" spans="1:6">
      <c r="A1572" s="426"/>
      <c r="B1572" s="417" t="s">
        <v>7564</v>
      </c>
      <c r="D1572" s="437"/>
      <c r="F1572" s="441"/>
    </row>
    <row r="1573" spans="1:6">
      <c r="A1573" s="426"/>
      <c r="B1573" s="417" t="s">
        <v>7574</v>
      </c>
      <c r="D1573" s="437"/>
      <c r="F1573" s="441"/>
    </row>
    <row r="1574" spans="1:6">
      <c r="A1574" s="426" t="s">
        <v>7580</v>
      </c>
      <c r="C1574" s="417" t="s">
        <v>121</v>
      </c>
      <c r="D1574" s="437"/>
      <c r="F1574" s="441" t="s">
        <v>7576</v>
      </c>
    </row>
    <row r="1575" spans="1:6">
      <c r="A1575" s="426"/>
      <c r="B1575" s="417" t="s">
        <v>7566</v>
      </c>
      <c r="D1575" s="437"/>
      <c r="F1575" s="441"/>
    </row>
    <row r="1576" spans="1:6">
      <c r="A1576" s="426"/>
      <c r="B1576" s="417" t="s">
        <v>7581</v>
      </c>
      <c r="D1576" s="438"/>
      <c r="F1576" s="441"/>
    </row>
    <row r="1577" spans="1:6">
      <c r="A1577" s="426" t="s">
        <v>7582</v>
      </c>
      <c r="C1577" s="417" t="s">
        <v>121</v>
      </c>
      <c r="D1577" s="438"/>
      <c r="F1577" s="441" t="s">
        <v>7583</v>
      </c>
    </row>
    <row r="1578" spans="1:6">
      <c r="A1578" s="426"/>
      <c r="B1578" s="417" t="s">
        <v>7558</v>
      </c>
      <c r="D1578" s="438"/>
      <c r="F1578" s="441"/>
    </row>
    <row r="1579" spans="1:6">
      <c r="A1579" s="426"/>
      <c r="B1579" s="417" t="s">
        <v>7581</v>
      </c>
      <c r="D1579" s="437"/>
      <c r="F1579" s="441"/>
    </row>
    <row r="1580" spans="1:6">
      <c r="A1580" s="426" t="s">
        <v>7584</v>
      </c>
      <c r="B1580" s="417" t="s">
        <v>7560</v>
      </c>
      <c r="C1580" s="417" t="s">
        <v>121</v>
      </c>
      <c r="D1580" s="437"/>
      <c r="F1580" s="441" t="s">
        <v>7583</v>
      </c>
    </row>
    <row r="1581" spans="1:6">
      <c r="A1581" s="426"/>
      <c r="B1581" s="417" t="s">
        <v>7581</v>
      </c>
      <c r="D1581" s="438"/>
      <c r="F1581" s="441"/>
    </row>
    <row r="1582" spans="1:6">
      <c r="A1582" s="426" t="s">
        <v>7585</v>
      </c>
      <c r="C1582" s="417" t="s">
        <v>121</v>
      </c>
      <c r="F1582" s="441" t="s">
        <v>7583</v>
      </c>
    </row>
    <row r="1583" spans="1:6">
      <c r="A1583" s="426"/>
      <c r="B1583" s="417" t="s">
        <v>7562</v>
      </c>
      <c r="D1583" s="437"/>
      <c r="F1583" s="441"/>
    </row>
    <row r="1584" spans="1:6">
      <c r="A1584" s="426"/>
      <c r="B1584" s="417" t="s">
        <v>7581</v>
      </c>
      <c r="D1584" s="437"/>
      <c r="F1584" s="441"/>
    </row>
    <row r="1585" spans="1:6">
      <c r="A1585" s="426" t="s">
        <v>7586</v>
      </c>
      <c r="C1585" s="417" t="s">
        <v>121</v>
      </c>
      <c r="D1585" s="437"/>
      <c r="F1585" s="441" t="s">
        <v>7583</v>
      </c>
    </row>
    <row r="1586" spans="1:6">
      <c r="A1586" s="426"/>
      <c r="B1586" s="417" t="s">
        <v>7564</v>
      </c>
      <c r="D1586" s="437"/>
      <c r="F1586" s="441"/>
    </row>
    <row r="1587" spans="1:6">
      <c r="A1587" s="426"/>
      <c r="B1587" s="417" t="s">
        <v>7581</v>
      </c>
      <c r="D1587" s="437"/>
      <c r="F1587" s="441"/>
    </row>
    <row r="1588" spans="1:6">
      <c r="A1588" s="426" t="s">
        <v>7587</v>
      </c>
      <c r="C1588" s="417" t="s">
        <v>121</v>
      </c>
      <c r="D1588" s="437"/>
      <c r="F1588" s="441" t="s">
        <v>7583</v>
      </c>
    </row>
    <row r="1589" spans="1:6">
      <c r="A1589" s="426"/>
      <c r="B1589" s="417" t="s">
        <v>7566</v>
      </c>
      <c r="D1589" s="437"/>
      <c r="F1589" s="441"/>
    </row>
    <row r="1590" spans="1:6">
      <c r="A1590" s="426"/>
      <c r="D1590" s="437"/>
      <c r="F1590" s="441"/>
    </row>
    <row r="1591" spans="1:6">
      <c r="A1591" s="426" t="s">
        <v>7588</v>
      </c>
      <c r="B1591" s="417" t="s">
        <v>7589</v>
      </c>
      <c r="C1591" s="417" t="s">
        <v>121</v>
      </c>
      <c r="D1591" s="437"/>
      <c r="F1591" s="441" t="s">
        <v>7590</v>
      </c>
    </row>
    <row r="1592" spans="1:6">
      <c r="A1592" s="426"/>
      <c r="B1592" s="417" t="s">
        <v>7558</v>
      </c>
      <c r="D1592" s="437"/>
      <c r="F1592" s="441"/>
    </row>
    <row r="1593" spans="1:6">
      <c r="A1593" s="426"/>
      <c r="B1593" s="417" t="s">
        <v>7589</v>
      </c>
      <c r="D1593" s="437"/>
      <c r="F1593" s="441"/>
    </row>
    <row r="1594" spans="1:6">
      <c r="A1594" s="426" t="s">
        <v>7591</v>
      </c>
      <c r="C1594" s="417" t="s">
        <v>121</v>
      </c>
      <c r="D1594" s="437"/>
      <c r="F1594" s="441" t="s">
        <v>7590</v>
      </c>
    </row>
    <row r="1595" spans="1:6">
      <c r="A1595" s="426"/>
      <c r="B1595" s="417" t="s">
        <v>7560</v>
      </c>
      <c r="D1595" s="437"/>
      <c r="F1595" s="441"/>
    </row>
    <row r="1596" spans="1:6">
      <c r="A1596" s="426"/>
      <c r="B1596" s="417" t="s">
        <v>7589</v>
      </c>
      <c r="D1596" s="437"/>
      <c r="F1596" s="441"/>
    </row>
    <row r="1597" spans="1:6">
      <c r="A1597" s="426" t="s">
        <v>7592</v>
      </c>
      <c r="C1597" s="417" t="s">
        <v>121</v>
      </c>
      <c r="D1597" s="437"/>
      <c r="F1597" s="441" t="s">
        <v>7590</v>
      </c>
    </row>
    <row r="1598" spans="1:6">
      <c r="A1598" s="426"/>
      <c r="B1598" s="417" t="s">
        <v>7562</v>
      </c>
      <c r="D1598" s="437"/>
      <c r="F1598" s="441"/>
    </row>
    <row r="1599" spans="1:6">
      <c r="A1599" s="426"/>
      <c r="B1599" s="417" t="s">
        <v>7589</v>
      </c>
      <c r="D1599" s="437"/>
      <c r="F1599" s="441"/>
    </row>
    <row r="1600" spans="1:6">
      <c r="A1600" s="426" t="s">
        <v>7593</v>
      </c>
      <c r="C1600" s="417" t="s">
        <v>121</v>
      </c>
      <c r="D1600" s="437"/>
      <c r="F1600" s="441" t="s">
        <v>7590</v>
      </c>
    </row>
    <row r="1601" spans="1:6">
      <c r="A1601" s="426"/>
      <c r="B1601" s="417" t="s">
        <v>7564</v>
      </c>
      <c r="D1601" s="437"/>
      <c r="F1601" s="441"/>
    </row>
    <row r="1602" spans="1:6">
      <c r="A1602" s="426"/>
      <c r="B1602" s="417" t="s">
        <v>7589</v>
      </c>
      <c r="D1602" s="437"/>
      <c r="F1602" s="441"/>
    </row>
    <row r="1603" spans="1:6">
      <c r="A1603" s="426" t="s">
        <v>7594</v>
      </c>
      <c r="C1603" s="417" t="s">
        <v>121</v>
      </c>
      <c r="D1603" s="437"/>
      <c r="F1603" s="441" t="s">
        <v>7590</v>
      </c>
    </row>
    <row r="1604" spans="1:6">
      <c r="A1604" s="426"/>
      <c r="B1604" s="417" t="s">
        <v>7595</v>
      </c>
      <c r="D1604" s="437"/>
      <c r="F1604" s="441"/>
    </row>
    <row r="1605" spans="1:6">
      <c r="A1605" s="426"/>
      <c r="D1605" s="437"/>
      <c r="F1605" s="441"/>
    </row>
    <row r="1606" spans="1:6">
      <c r="A1606" s="426" t="s">
        <v>7596</v>
      </c>
      <c r="B1606" s="417" t="s">
        <v>7597</v>
      </c>
      <c r="C1606" s="417" t="s">
        <v>121</v>
      </c>
      <c r="D1606" s="437"/>
      <c r="F1606" s="441" t="s">
        <v>7598</v>
      </c>
    </row>
    <row r="1607" spans="1:6">
      <c r="A1607" s="426"/>
      <c r="B1607" s="417" t="s">
        <v>7558</v>
      </c>
      <c r="D1607" s="437"/>
      <c r="F1607" s="441"/>
    </row>
    <row r="1608" spans="1:6">
      <c r="A1608" s="426" t="s">
        <v>7599</v>
      </c>
      <c r="B1608" s="417" t="s">
        <v>7597</v>
      </c>
      <c r="C1608" s="417" t="s">
        <v>121</v>
      </c>
      <c r="D1608" s="437"/>
      <c r="F1608" s="441" t="s">
        <v>7598</v>
      </c>
    </row>
    <row r="1609" spans="1:6">
      <c r="A1609" s="426"/>
      <c r="B1609" s="417" t="s">
        <v>7560</v>
      </c>
      <c r="D1609" s="437"/>
      <c r="F1609" s="441"/>
    </row>
    <row r="1610" spans="1:6">
      <c r="A1610" s="426"/>
      <c r="B1610" s="417" t="s">
        <v>7597</v>
      </c>
      <c r="D1610" s="437"/>
      <c r="F1610" s="441"/>
    </row>
    <row r="1611" spans="1:6">
      <c r="A1611" s="426" t="s">
        <v>7600</v>
      </c>
      <c r="B1611" s="417" t="s">
        <v>7562</v>
      </c>
      <c r="C1611" s="417" t="s">
        <v>121</v>
      </c>
      <c r="D1611" s="437"/>
      <c r="F1611" s="441" t="s">
        <v>7598</v>
      </c>
    </row>
    <row r="1612" spans="1:6">
      <c r="A1612" s="426"/>
      <c r="B1612" s="417" t="s">
        <v>7597</v>
      </c>
      <c r="D1612" s="437"/>
      <c r="F1612" s="441"/>
    </row>
    <row r="1613" spans="1:6">
      <c r="A1613" s="426" t="s">
        <v>7601</v>
      </c>
      <c r="C1613" s="417" t="s">
        <v>121</v>
      </c>
      <c r="D1613" s="437"/>
      <c r="F1613" s="441" t="s">
        <v>7598</v>
      </c>
    </row>
    <row r="1614" spans="1:6">
      <c r="A1614" s="426"/>
      <c r="B1614" s="417" t="s">
        <v>7564</v>
      </c>
      <c r="D1614" s="437"/>
      <c r="F1614" s="441"/>
    </row>
    <row r="1615" spans="1:6">
      <c r="A1615" s="426"/>
      <c r="B1615" s="417" t="s">
        <v>7597</v>
      </c>
      <c r="D1615" s="437"/>
      <c r="F1615" s="441"/>
    </row>
    <row r="1616" spans="1:6">
      <c r="A1616" s="426" t="s">
        <v>7602</v>
      </c>
      <c r="C1616" s="417" t="s">
        <v>121</v>
      </c>
      <c r="D1616" s="437"/>
      <c r="F1616" s="441" t="s">
        <v>7598</v>
      </c>
    </row>
    <row r="1617" spans="1:6">
      <c r="A1617" s="426"/>
      <c r="B1617" s="417" t="s">
        <v>7595</v>
      </c>
      <c r="D1617" s="437"/>
      <c r="F1617" s="441"/>
    </row>
    <row r="1618" spans="1:6">
      <c r="A1618" s="426"/>
      <c r="B1618" s="417" t="s">
        <v>7603</v>
      </c>
      <c r="D1618" s="437"/>
      <c r="F1618" s="441"/>
    </row>
    <row r="1619" spans="1:6">
      <c r="A1619" s="426" t="s">
        <v>7604</v>
      </c>
      <c r="C1619" s="417" t="s">
        <v>121</v>
      </c>
      <c r="D1619" s="437"/>
      <c r="F1619" s="441" t="s">
        <v>7605</v>
      </c>
    </row>
    <row r="1620" spans="1:6">
      <c r="A1620" s="426"/>
      <c r="B1620" s="417" t="s">
        <v>7558</v>
      </c>
      <c r="F1620" s="441"/>
    </row>
    <row r="1621" spans="1:6">
      <c r="A1621" s="426"/>
      <c r="B1621" s="417" t="s">
        <v>7603</v>
      </c>
      <c r="D1621" s="437"/>
      <c r="F1621" s="441"/>
    </row>
    <row r="1622" spans="1:6">
      <c r="A1622" s="426" t="s">
        <v>7606</v>
      </c>
      <c r="C1622" s="417" t="s">
        <v>121</v>
      </c>
      <c r="D1622" s="437"/>
      <c r="F1622" s="441" t="s">
        <v>7605</v>
      </c>
    </row>
    <row r="1623" spans="1:6">
      <c r="A1623" s="426"/>
      <c r="B1623" s="417" t="s">
        <v>7560</v>
      </c>
      <c r="D1623" s="437"/>
      <c r="F1623" s="441"/>
    </row>
    <row r="1624" spans="1:6">
      <c r="A1624" s="426"/>
      <c r="B1624" s="417" t="s">
        <v>7603</v>
      </c>
      <c r="D1624" s="437"/>
      <c r="F1624" s="441"/>
    </row>
    <row r="1625" spans="1:6">
      <c r="A1625" s="426" t="s">
        <v>7607</v>
      </c>
      <c r="C1625" s="417" t="s">
        <v>121</v>
      </c>
      <c r="D1625" s="437"/>
      <c r="F1625" s="441" t="s">
        <v>7605</v>
      </c>
    </row>
    <row r="1626" spans="1:6">
      <c r="A1626" s="426"/>
      <c r="B1626" s="417" t="s">
        <v>7562</v>
      </c>
      <c r="D1626" s="437"/>
      <c r="F1626" s="441"/>
    </row>
    <row r="1627" spans="1:6">
      <c r="A1627" s="426"/>
      <c r="B1627" s="417" t="s">
        <v>7603</v>
      </c>
      <c r="D1627" s="437"/>
      <c r="F1627" s="441"/>
    </row>
    <row r="1628" spans="1:6">
      <c r="A1628" s="426" t="s">
        <v>7608</v>
      </c>
      <c r="B1628" s="417" t="s">
        <v>7564</v>
      </c>
      <c r="C1628" s="417" t="s">
        <v>121</v>
      </c>
      <c r="D1628" s="437"/>
      <c r="F1628" s="441" t="s">
        <v>7605</v>
      </c>
    </row>
    <row r="1629" spans="1:6">
      <c r="A1629" s="426"/>
      <c r="B1629" s="417" t="s">
        <v>7603</v>
      </c>
      <c r="D1629" s="437"/>
      <c r="F1629" s="441"/>
    </row>
    <row r="1630" spans="1:6">
      <c r="A1630" s="426" t="s">
        <v>7609</v>
      </c>
      <c r="C1630" s="417" t="s">
        <v>121</v>
      </c>
      <c r="D1630" s="437"/>
      <c r="F1630" s="441" t="s">
        <v>7605</v>
      </c>
    </row>
    <row r="1631" spans="1:6">
      <c r="A1631" s="426"/>
      <c r="B1631" s="417" t="s">
        <v>7595</v>
      </c>
      <c r="F1631" s="441"/>
    </row>
    <row r="1632" spans="1:6">
      <c r="A1632" s="426"/>
      <c r="B1632" s="417" t="s">
        <v>7610</v>
      </c>
      <c r="D1632" s="437"/>
      <c r="F1632" s="441"/>
    </row>
    <row r="1633" spans="1:6">
      <c r="A1633" s="426" t="s">
        <v>7611</v>
      </c>
      <c r="C1633" s="417" t="s">
        <v>121</v>
      </c>
      <c r="D1633" s="437"/>
      <c r="F1633" s="441" t="s">
        <v>7612</v>
      </c>
    </row>
    <row r="1634" spans="1:6">
      <c r="A1634" s="426"/>
      <c r="B1634" s="417" t="s">
        <v>7558</v>
      </c>
      <c r="D1634" s="437"/>
      <c r="F1634" s="441"/>
    </row>
    <row r="1635" spans="1:6">
      <c r="A1635" s="426"/>
      <c r="B1635" s="417" t="s">
        <v>7610</v>
      </c>
      <c r="D1635" s="437"/>
      <c r="F1635" s="441"/>
    </row>
    <row r="1636" spans="1:6">
      <c r="A1636" s="426" t="s">
        <v>7613</v>
      </c>
      <c r="C1636" s="417" t="s">
        <v>121</v>
      </c>
      <c r="D1636" s="437"/>
      <c r="F1636" s="441" t="s">
        <v>7612</v>
      </c>
    </row>
    <row r="1637" spans="1:6">
      <c r="A1637" s="426"/>
      <c r="B1637" s="417" t="s">
        <v>7560</v>
      </c>
      <c r="D1637" s="438"/>
      <c r="F1637" s="441"/>
    </row>
    <row r="1638" spans="1:6">
      <c r="A1638" s="426"/>
      <c r="B1638" s="417" t="s">
        <v>7610</v>
      </c>
      <c r="D1638" s="437"/>
      <c r="F1638" s="441"/>
    </row>
    <row r="1639" spans="1:6">
      <c r="A1639" s="426" t="s">
        <v>7614</v>
      </c>
      <c r="C1639" s="417" t="s">
        <v>121</v>
      </c>
      <c r="D1639" s="437"/>
      <c r="F1639" s="441" t="s">
        <v>7612</v>
      </c>
    </row>
    <row r="1640" spans="1:6">
      <c r="A1640" s="426"/>
      <c r="B1640" s="417" t="s">
        <v>7562</v>
      </c>
      <c r="D1640" s="437"/>
      <c r="F1640" s="441"/>
    </row>
    <row r="1641" spans="1:6">
      <c r="A1641" s="426"/>
      <c r="B1641" s="417" t="s">
        <v>7610</v>
      </c>
      <c r="D1641" s="437"/>
      <c r="F1641" s="441"/>
    </row>
    <row r="1642" spans="1:6">
      <c r="A1642" s="426" t="s">
        <v>7615</v>
      </c>
      <c r="C1642" s="417" t="s">
        <v>121</v>
      </c>
      <c r="D1642" s="437"/>
      <c r="F1642" s="441" t="s">
        <v>7612</v>
      </c>
    </row>
    <row r="1643" spans="1:6">
      <c r="A1643" s="426"/>
      <c r="B1643" s="417" t="s">
        <v>7564</v>
      </c>
      <c r="D1643" s="437"/>
      <c r="F1643" s="441"/>
    </row>
    <row r="1644" spans="1:6">
      <c r="A1644" s="426"/>
      <c r="B1644" s="417" t="s">
        <v>7610</v>
      </c>
      <c r="D1644" s="437"/>
      <c r="F1644" s="430"/>
    </row>
    <row r="1645" spans="1:6" ht="15">
      <c r="A1645" s="426" t="s">
        <v>7616</v>
      </c>
      <c r="B1645" s="417" t="s">
        <v>7595</v>
      </c>
      <c r="C1645" s="417" t="s">
        <v>121</v>
      </c>
      <c r="D1645" s="437"/>
      <c r="F1645" s="431">
        <v>20.05</v>
      </c>
    </row>
    <row r="1646" spans="1:6" ht="15">
      <c r="A1646" s="426"/>
      <c r="B1646" s="417" t="s">
        <v>7617</v>
      </c>
      <c r="D1646" s="437"/>
      <c r="F1646" s="431"/>
    </row>
    <row r="1647" spans="1:6" ht="15">
      <c r="A1647" s="426" t="s">
        <v>7618</v>
      </c>
      <c r="C1647" s="417" t="s">
        <v>121</v>
      </c>
      <c r="D1647" s="437"/>
      <c r="F1647" s="431">
        <v>3.5</v>
      </c>
    </row>
    <row r="1648" spans="1:6" ht="15">
      <c r="A1648" s="426"/>
      <c r="B1648" s="417" t="s">
        <v>7619</v>
      </c>
      <c r="D1648" s="437"/>
      <c r="F1648" s="431"/>
    </row>
    <row r="1649" spans="1:6">
      <c r="A1649" s="426"/>
      <c r="B1649" s="417" t="s">
        <v>7617</v>
      </c>
      <c r="D1649" s="437"/>
      <c r="F1649" s="441"/>
    </row>
    <row r="1650" spans="1:6">
      <c r="A1650" s="426" t="s">
        <v>7620</v>
      </c>
      <c r="C1650" s="417" t="s">
        <v>121</v>
      </c>
      <c r="D1650" s="437"/>
      <c r="F1650" s="441" t="s">
        <v>7621</v>
      </c>
    </row>
    <row r="1651" spans="1:6">
      <c r="A1651" s="426"/>
      <c r="B1651" s="417" t="s">
        <v>7622</v>
      </c>
      <c r="D1651" s="437"/>
      <c r="F1651" s="441"/>
    </row>
    <row r="1652" spans="1:6">
      <c r="A1652" s="426"/>
      <c r="B1652" s="417" t="s">
        <v>7617</v>
      </c>
      <c r="D1652" s="437"/>
      <c r="F1652" s="441"/>
    </row>
    <row r="1653" spans="1:6">
      <c r="A1653" s="426" t="s">
        <v>7623</v>
      </c>
      <c r="C1653" s="417" t="s">
        <v>121</v>
      </c>
      <c r="D1653" s="437"/>
      <c r="F1653" s="441" t="s">
        <v>7621</v>
      </c>
    </row>
    <row r="1654" spans="1:6">
      <c r="A1654" s="426"/>
      <c r="B1654" s="417" t="s">
        <v>7624</v>
      </c>
      <c r="F1654" s="441"/>
    </row>
    <row r="1655" spans="1:6">
      <c r="A1655" s="426"/>
      <c r="B1655" s="417" t="s">
        <v>7625</v>
      </c>
      <c r="D1655" s="437"/>
      <c r="F1655" s="441"/>
    </row>
    <row r="1656" spans="1:6">
      <c r="A1656" s="426" t="s">
        <v>7626</v>
      </c>
      <c r="C1656" s="417" t="s">
        <v>121</v>
      </c>
      <c r="D1656" s="437"/>
      <c r="F1656" s="441" t="s">
        <v>7627</v>
      </c>
    </row>
    <row r="1657" spans="1:6">
      <c r="A1657" s="426"/>
      <c r="B1657" s="417" t="s">
        <v>7619</v>
      </c>
      <c r="D1657" s="437"/>
      <c r="F1657" s="441"/>
    </row>
    <row r="1658" spans="1:6">
      <c r="A1658" s="426"/>
      <c r="B1658" s="417" t="s">
        <v>7625</v>
      </c>
      <c r="D1658" s="437"/>
      <c r="F1658" s="441"/>
    </row>
    <row r="1659" spans="1:6">
      <c r="A1659" s="426" t="s">
        <v>7628</v>
      </c>
      <c r="C1659" s="417" t="s">
        <v>121</v>
      </c>
      <c r="D1659" s="437"/>
      <c r="F1659" s="441" t="s">
        <v>7627</v>
      </c>
    </row>
    <row r="1660" spans="1:6">
      <c r="A1660" s="426"/>
      <c r="B1660" s="417" t="s">
        <v>7622</v>
      </c>
      <c r="D1660" s="437"/>
      <c r="F1660" s="441"/>
    </row>
    <row r="1661" spans="1:6">
      <c r="A1661" s="426"/>
      <c r="B1661" s="417" t="s">
        <v>7625</v>
      </c>
      <c r="D1661" s="437"/>
      <c r="F1661" s="441"/>
    </row>
    <row r="1662" spans="1:6">
      <c r="A1662" s="426" t="s">
        <v>7629</v>
      </c>
      <c r="C1662" s="417" t="s">
        <v>121</v>
      </c>
      <c r="D1662" s="437"/>
      <c r="F1662" s="441" t="s">
        <v>7627</v>
      </c>
    </row>
    <row r="1663" spans="1:6">
      <c r="A1663" s="426"/>
      <c r="B1663" s="417" t="s">
        <v>7624</v>
      </c>
      <c r="D1663" s="437"/>
      <c r="F1663" s="441"/>
    </row>
    <row r="1664" spans="1:6">
      <c r="A1664" s="426"/>
      <c r="B1664" s="417" t="s">
        <v>7630</v>
      </c>
      <c r="D1664" s="437"/>
      <c r="F1664" s="441"/>
    </row>
    <row r="1665" spans="1:6">
      <c r="A1665" s="426" t="s">
        <v>7631</v>
      </c>
      <c r="C1665" s="417" t="s">
        <v>121</v>
      </c>
      <c r="D1665" s="437"/>
      <c r="F1665" s="441" t="s">
        <v>7632</v>
      </c>
    </row>
    <row r="1666" spans="1:6">
      <c r="A1666" s="426"/>
      <c r="B1666" s="417" t="s">
        <v>7633</v>
      </c>
      <c r="D1666" s="437"/>
      <c r="F1666" s="441"/>
    </row>
    <row r="1667" spans="1:6">
      <c r="A1667" s="426"/>
      <c r="B1667" s="417" t="s">
        <v>7630</v>
      </c>
      <c r="D1667" s="437"/>
      <c r="F1667" s="441"/>
    </row>
    <row r="1668" spans="1:6">
      <c r="A1668" s="426" t="s">
        <v>7634</v>
      </c>
      <c r="C1668" s="417" t="s">
        <v>121</v>
      </c>
      <c r="D1668" s="437"/>
      <c r="F1668" s="441" t="s">
        <v>7632</v>
      </c>
    </row>
    <row r="1669" spans="1:6">
      <c r="A1669" s="426"/>
      <c r="B1669" s="417" t="s">
        <v>7635</v>
      </c>
      <c r="D1669" s="437"/>
      <c r="F1669" s="441"/>
    </row>
    <row r="1670" spans="1:6">
      <c r="A1670" s="426"/>
      <c r="D1670" s="438"/>
      <c r="F1670" s="441"/>
    </row>
    <row r="1671" spans="1:6">
      <c r="A1671" s="426" t="s">
        <v>7636</v>
      </c>
      <c r="B1671" s="417" t="s">
        <v>7630</v>
      </c>
      <c r="C1671" s="417" t="s">
        <v>121</v>
      </c>
      <c r="D1671" s="437"/>
      <c r="F1671" s="441" t="s">
        <v>7632</v>
      </c>
    </row>
    <row r="1672" spans="1:6">
      <c r="A1672" s="426"/>
      <c r="B1672" s="417" t="s">
        <v>7637</v>
      </c>
      <c r="D1672" s="438"/>
      <c r="F1672" s="441"/>
    </row>
    <row r="1673" spans="1:6">
      <c r="A1673" s="426" t="s">
        <v>7638</v>
      </c>
      <c r="B1673" s="417" t="s">
        <v>7639</v>
      </c>
      <c r="C1673" s="417" t="s">
        <v>121</v>
      </c>
      <c r="D1673" s="437"/>
      <c r="F1673" s="441" t="s">
        <v>7640</v>
      </c>
    </row>
    <row r="1674" spans="1:6">
      <c r="A1674" s="426"/>
      <c r="B1674" s="417" t="s">
        <v>7633</v>
      </c>
      <c r="D1674" s="437"/>
      <c r="F1674" s="441"/>
    </row>
    <row r="1675" spans="1:6">
      <c r="A1675" s="426"/>
      <c r="B1675" s="417" t="s">
        <v>7639</v>
      </c>
      <c r="D1675" s="437"/>
      <c r="F1675" s="441"/>
    </row>
    <row r="1676" spans="1:6">
      <c r="A1676" s="426" t="s">
        <v>7641</v>
      </c>
      <c r="B1676" s="417" t="s">
        <v>7635</v>
      </c>
      <c r="C1676" s="417" t="s">
        <v>121</v>
      </c>
      <c r="D1676" s="438"/>
      <c r="F1676" s="441" t="s">
        <v>7640</v>
      </c>
    </row>
    <row r="1677" spans="1:6">
      <c r="A1677" s="426"/>
      <c r="B1677" s="417" t="s">
        <v>7639</v>
      </c>
      <c r="D1677" s="437"/>
      <c r="F1677" s="441"/>
    </row>
    <row r="1678" spans="1:6">
      <c r="A1678" s="426" t="s">
        <v>7642</v>
      </c>
      <c r="C1678" s="417" t="s">
        <v>121</v>
      </c>
      <c r="D1678" s="438"/>
      <c r="F1678" s="441" t="s">
        <v>7640</v>
      </c>
    </row>
    <row r="1679" spans="1:6">
      <c r="A1679" s="426"/>
      <c r="B1679" s="417" t="s">
        <v>7637</v>
      </c>
      <c r="D1679" s="438"/>
      <c r="F1679" s="441"/>
    </row>
    <row r="1680" spans="1:6">
      <c r="A1680" s="426"/>
      <c r="B1680" s="417" t="s">
        <v>7643</v>
      </c>
      <c r="D1680" s="438"/>
      <c r="F1680" s="441"/>
    </row>
    <row r="1681" spans="1:6">
      <c r="A1681" s="426" t="s">
        <v>7644</v>
      </c>
      <c r="C1681" s="417" t="s">
        <v>121</v>
      </c>
      <c r="D1681" s="437"/>
      <c r="F1681" s="441" t="s">
        <v>7645</v>
      </c>
    </row>
    <row r="1682" spans="1:6">
      <c r="A1682" s="426"/>
      <c r="B1682" s="417" t="s">
        <v>7619</v>
      </c>
      <c r="D1682" s="437"/>
      <c r="F1682" s="441"/>
    </row>
    <row r="1683" spans="1:6">
      <c r="A1683" s="426"/>
      <c r="B1683" s="417" t="s">
        <v>7643</v>
      </c>
      <c r="D1683" s="437"/>
      <c r="F1683" s="441"/>
    </row>
    <row r="1684" spans="1:6">
      <c r="A1684" s="426" t="s">
        <v>7646</v>
      </c>
      <c r="C1684" s="417" t="s">
        <v>121</v>
      </c>
      <c r="D1684" s="437"/>
      <c r="F1684" s="441" t="s">
        <v>7645</v>
      </c>
    </row>
    <row r="1685" spans="1:6">
      <c r="A1685" s="426"/>
      <c r="B1685" s="417" t="s">
        <v>7622</v>
      </c>
      <c r="D1685" s="437"/>
      <c r="F1685" s="441"/>
    </row>
    <row r="1686" spans="1:6">
      <c r="A1686" s="426"/>
      <c r="B1686" s="417" t="s">
        <v>7643</v>
      </c>
      <c r="D1686" s="437"/>
      <c r="F1686" s="441"/>
    </row>
    <row r="1687" spans="1:6">
      <c r="A1687" s="426" t="s">
        <v>7647</v>
      </c>
      <c r="C1687" s="417" t="s">
        <v>121</v>
      </c>
      <c r="D1687" s="437"/>
      <c r="F1687" s="441" t="s">
        <v>7645</v>
      </c>
    </row>
    <row r="1688" spans="1:6">
      <c r="A1688" s="426"/>
      <c r="B1688" s="417" t="s">
        <v>7624</v>
      </c>
      <c r="D1688" s="437"/>
      <c r="F1688" s="441"/>
    </row>
    <row r="1689" spans="1:6">
      <c r="A1689" s="426"/>
      <c r="B1689" s="417" t="s">
        <v>7648</v>
      </c>
      <c r="D1689" s="437"/>
      <c r="F1689" s="441"/>
    </row>
    <row r="1690" spans="1:6">
      <c r="A1690" s="426" t="s">
        <v>7649</v>
      </c>
      <c r="C1690" s="417" t="s">
        <v>121</v>
      </c>
      <c r="D1690" s="437"/>
      <c r="F1690" s="441" t="s">
        <v>7650</v>
      </c>
    </row>
    <row r="1691" spans="1:6">
      <c r="A1691" s="426"/>
      <c r="B1691" s="417" t="s">
        <v>7619</v>
      </c>
      <c r="D1691" s="437"/>
      <c r="F1691" s="441"/>
    </row>
    <row r="1692" spans="1:6">
      <c r="A1692" s="426"/>
      <c r="B1692" s="417" t="s">
        <v>7648</v>
      </c>
      <c r="D1692" s="437"/>
      <c r="F1692" s="441"/>
    </row>
    <row r="1693" spans="1:6">
      <c r="A1693" s="426" t="s">
        <v>7651</v>
      </c>
      <c r="B1693" s="417" t="s">
        <v>7622</v>
      </c>
      <c r="C1693" s="417" t="s">
        <v>121</v>
      </c>
      <c r="D1693" s="437"/>
      <c r="F1693" s="441" t="s">
        <v>7650</v>
      </c>
    </row>
    <row r="1694" spans="1:6" ht="18.75" customHeight="1">
      <c r="A1694" s="426"/>
      <c r="B1694" s="417" t="s">
        <v>7648</v>
      </c>
      <c r="D1694" s="437"/>
      <c r="F1694" s="441"/>
    </row>
    <row r="1695" spans="1:6" ht="18.75" customHeight="1">
      <c r="A1695" s="426" t="s">
        <v>7652</v>
      </c>
      <c r="C1695" s="417" t="s">
        <v>121</v>
      </c>
      <c r="D1695" s="437"/>
      <c r="F1695" s="441" t="s">
        <v>7650</v>
      </c>
    </row>
    <row r="1696" spans="1:6">
      <c r="A1696" s="426"/>
      <c r="B1696" s="417" t="s">
        <v>7624</v>
      </c>
      <c r="D1696" s="437"/>
      <c r="F1696" s="441"/>
    </row>
    <row r="1697" spans="1:6">
      <c r="A1697" s="426"/>
      <c r="B1697" s="417" t="s">
        <v>7653</v>
      </c>
      <c r="D1697" s="437"/>
      <c r="F1697" s="441"/>
    </row>
    <row r="1698" spans="1:6">
      <c r="A1698" s="426" t="s">
        <v>7654</v>
      </c>
      <c r="C1698" s="417" t="s">
        <v>121</v>
      </c>
      <c r="D1698" s="437"/>
      <c r="F1698" s="441" t="s">
        <v>7655</v>
      </c>
    </row>
    <row r="1699" spans="1:6">
      <c r="A1699" s="426"/>
      <c r="B1699" s="417" t="s">
        <v>7619</v>
      </c>
      <c r="D1699" s="437"/>
      <c r="F1699" s="441"/>
    </row>
    <row r="1700" spans="1:6" ht="20.25" customHeight="1">
      <c r="A1700" s="426"/>
      <c r="B1700" s="417" t="s">
        <v>7653</v>
      </c>
      <c r="D1700" s="437"/>
      <c r="F1700" s="441"/>
    </row>
    <row r="1701" spans="1:6" ht="21" customHeight="1">
      <c r="A1701" s="426" t="s">
        <v>7656</v>
      </c>
      <c r="C1701" s="417" t="s">
        <v>121</v>
      </c>
      <c r="D1701" s="437"/>
      <c r="F1701" s="441" t="s">
        <v>7655</v>
      </c>
    </row>
    <row r="1702" spans="1:6">
      <c r="A1702" s="426"/>
      <c r="B1702" s="417" t="s">
        <v>7622</v>
      </c>
      <c r="D1702" s="437"/>
      <c r="F1702" s="441"/>
    </row>
    <row r="1703" spans="1:6">
      <c r="A1703" s="426"/>
      <c r="B1703" s="417" t="s">
        <v>7653</v>
      </c>
      <c r="D1703" s="437"/>
      <c r="F1703" s="441"/>
    </row>
    <row r="1704" spans="1:6">
      <c r="A1704" s="426" t="s">
        <v>7657</v>
      </c>
      <c r="C1704" s="417" t="s">
        <v>121</v>
      </c>
      <c r="D1704" s="437"/>
      <c r="F1704" s="441" t="s">
        <v>7655</v>
      </c>
    </row>
    <row r="1705" spans="1:6">
      <c r="A1705" s="426"/>
      <c r="B1705" s="417" t="s">
        <v>7624</v>
      </c>
      <c r="D1705" s="437"/>
      <c r="F1705" s="441"/>
    </row>
    <row r="1706" spans="1:6">
      <c r="A1706" s="426"/>
      <c r="B1706" s="417" t="s">
        <v>7658</v>
      </c>
      <c r="D1706" s="437"/>
      <c r="F1706" s="441"/>
    </row>
    <row r="1707" spans="1:6">
      <c r="A1707" s="426" t="s">
        <v>7659</v>
      </c>
      <c r="C1707" s="417" t="s">
        <v>121</v>
      </c>
      <c r="D1707" s="437"/>
      <c r="F1707" s="441" t="s">
        <v>7660</v>
      </c>
    </row>
    <row r="1708" spans="1:6">
      <c r="A1708" s="426"/>
      <c r="B1708" s="417" t="s">
        <v>7619</v>
      </c>
      <c r="D1708" s="437"/>
      <c r="F1708" s="441"/>
    </row>
    <row r="1709" spans="1:6">
      <c r="A1709" s="426"/>
      <c r="B1709" s="417" t="s">
        <v>7658</v>
      </c>
      <c r="D1709" s="437"/>
      <c r="F1709" s="441"/>
    </row>
    <row r="1710" spans="1:6">
      <c r="A1710" s="426" t="s">
        <v>7661</v>
      </c>
      <c r="B1710" s="417" t="s">
        <v>7622</v>
      </c>
      <c r="C1710" s="417" t="s">
        <v>121</v>
      </c>
      <c r="D1710" s="437"/>
      <c r="F1710" s="441" t="s">
        <v>7660</v>
      </c>
    </row>
    <row r="1711" spans="1:6">
      <c r="A1711" s="426"/>
      <c r="B1711" s="417" t="s">
        <v>7658</v>
      </c>
      <c r="D1711" s="437"/>
      <c r="F1711" s="441"/>
    </row>
    <row r="1712" spans="1:6">
      <c r="A1712" s="426" t="s">
        <v>7662</v>
      </c>
      <c r="C1712" s="417" t="s">
        <v>121</v>
      </c>
      <c r="D1712" s="437"/>
      <c r="F1712" s="441" t="s">
        <v>7660</v>
      </c>
    </row>
    <row r="1713" spans="1:6">
      <c r="A1713" s="426"/>
      <c r="B1713" s="417" t="s">
        <v>7624</v>
      </c>
      <c r="D1713" s="437"/>
      <c r="F1713" s="441"/>
    </row>
    <row r="1714" spans="1:6">
      <c r="A1714" s="426"/>
      <c r="B1714" s="417" t="s">
        <v>7663</v>
      </c>
      <c r="D1714" s="437"/>
      <c r="F1714" s="441"/>
    </row>
    <row r="1715" spans="1:6">
      <c r="A1715" s="426" t="s">
        <v>7664</v>
      </c>
      <c r="C1715" s="417" t="s">
        <v>121</v>
      </c>
      <c r="D1715" s="437"/>
      <c r="F1715" s="441" t="s">
        <v>7665</v>
      </c>
    </row>
    <row r="1716" spans="1:6">
      <c r="A1716" s="426"/>
      <c r="B1716" s="417" t="s">
        <v>7619</v>
      </c>
      <c r="D1716" s="437"/>
      <c r="F1716" s="441"/>
    </row>
    <row r="1717" spans="1:6">
      <c r="A1717" s="426"/>
      <c r="B1717" s="417" t="s">
        <v>7663</v>
      </c>
      <c r="D1717" s="437"/>
      <c r="F1717" s="441"/>
    </row>
    <row r="1718" spans="1:6">
      <c r="A1718" s="426" t="s">
        <v>7666</v>
      </c>
      <c r="C1718" s="417" t="s">
        <v>121</v>
      </c>
      <c r="D1718" s="437"/>
      <c r="F1718" s="441" t="s">
        <v>7665</v>
      </c>
    </row>
    <row r="1719" spans="1:6">
      <c r="A1719" s="426"/>
      <c r="B1719" s="417" t="s">
        <v>7622</v>
      </c>
      <c r="D1719" s="437"/>
      <c r="F1719" s="441"/>
    </row>
    <row r="1720" spans="1:6">
      <c r="A1720" s="426"/>
      <c r="B1720" s="417" t="s">
        <v>7663</v>
      </c>
      <c r="D1720" s="437"/>
      <c r="F1720" s="441"/>
    </row>
    <row r="1721" spans="1:6">
      <c r="A1721" s="426" t="s">
        <v>7667</v>
      </c>
      <c r="C1721" s="417" t="s">
        <v>121</v>
      </c>
      <c r="D1721" s="437"/>
      <c r="F1721" s="441" t="s">
        <v>7665</v>
      </c>
    </row>
    <row r="1722" spans="1:6">
      <c r="A1722" s="426"/>
      <c r="B1722" s="417" t="s">
        <v>7624</v>
      </c>
      <c r="D1722" s="437"/>
      <c r="F1722" s="441"/>
    </row>
    <row r="1723" spans="1:6">
      <c r="A1723" s="426"/>
      <c r="B1723" s="417" t="s">
        <v>7668</v>
      </c>
      <c r="D1723" s="437"/>
      <c r="F1723" s="441"/>
    </row>
    <row r="1724" spans="1:6">
      <c r="A1724" s="426" t="s">
        <v>7669</v>
      </c>
      <c r="C1724" s="417" t="s">
        <v>121</v>
      </c>
      <c r="D1724" s="437"/>
      <c r="F1724" s="441" t="s">
        <v>7670</v>
      </c>
    </row>
    <row r="1725" spans="1:6">
      <c r="A1725" s="426"/>
      <c r="B1725" s="417" t="s">
        <v>7619</v>
      </c>
      <c r="D1725" s="437"/>
      <c r="F1725" s="441"/>
    </row>
    <row r="1726" spans="1:6">
      <c r="A1726" s="426"/>
      <c r="B1726" s="417" t="s">
        <v>7668</v>
      </c>
      <c r="D1726" s="437"/>
      <c r="F1726" s="441"/>
    </row>
    <row r="1727" spans="1:6">
      <c r="A1727" s="426" t="s">
        <v>7671</v>
      </c>
      <c r="C1727" s="417" t="s">
        <v>121</v>
      </c>
      <c r="D1727" s="437"/>
      <c r="F1727" s="441" t="s">
        <v>7670</v>
      </c>
    </row>
    <row r="1728" spans="1:6">
      <c r="A1728" s="426"/>
      <c r="B1728" s="417" t="s">
        <v>7622</v>
      </c>
      <c r="D1728" s="437"/>
      <c r="F1728" s="441"/>
    </row>
    <row r="1729" spans="1:6">
      <c r="A1729" s="426"/>
      <c r="B1729" s="417" t="s">
        <v>7668</v>
      </c>
      <c r="D1729" s="437"/>
      <c r="F1729" s="441"/>
    </row>
    <row r="1730" spans="1:6">
      <c r="A1730" s="426" t="s">
        <v>7672</v>
      </c>
      <c r="C1730" s="417" t="s">
        <v>121</v>
      </c>
      <c r="D1730" s="437"/>
      <c r="F1730" s="441" t="s">
        <v>7670</v>
      </c>
    </row>
    <row r="1731" spans="1:6">
      <c r="A1731" s="426"/>
      <c r="B1731" s="417" t="s">
        <v>7624</v>
      </c>
      <c r="D1731" s="437"/>
      <c r="F1731" s="441"/>
    </row>
    <row r="1732" spans="1:6">
      <c r="A1732" s="426"/>
      <c r="B1732" s="417" t="s">
        <v>7673</v>
      </c>
      <c r="D1732" s="437"/>
      <c r="F1732" s="441"/>
    </row>
    <row r="1733" spans="1:6">
      <c r="A1733" s="426" t="s">
        <v>7674</v>
      </c>
      <c r="C1733" s="417" t="s">
        <v>121</v>
      </c>
      <c r="D1733" s="437"/>
      <c r="F1733" s="441" t="s">
        <v>7675</v>
      </c>
    </row>
    <row r="1734" spans="1:6">
      <c r="A1734" s="426"/>
      <c r="B1734" s="417" t="s">
        <v>7619</v>
      </c>
      <c r="D1734" s="437"/>
      <c r="F1734" s="441"/>
    </row>
    <row r="1735" spans="1:6">
      <c r="A1735" s="426"/>
      <c r="D1735" s="437"/>
      <c r="F1735" s="441"/>
    </row>
    <row r="1736" spans="1:6">
      <c r="A1736" s="426" t="s">
        <v>7676</v>
      </c>
      <c r="B1736" s="417" t="s">
        <v>7673</v>
      </c>
      <c r="C1736" s="417" t="s">
        <v>121</v>
      </c>
      <c r="D1736" s="437"/>
      <c r="F1736" s="441" t="s">
        <v>7675</v>
      </c>
    </row>
    <row r="1737" spans="1:6">
      <c r="A1737" s="426"/>
      <c r="B1737" s="417" t="s">
        <v>7622</v>
      </c>
      <c r="D1737" s="437"/>
      <c r="F1737" s="441"/>
    </row>
    <row r="1738" spans="1:6">
      <c r="A1738" s="426" t="s">
        <v>7677</v>
      </c>
      <c r="B1738" s="417" t="s">
        <v>7673</v>
      </c>
      <c r="C1738" s="417" t="s">
        <v>121</v>
      </c>
      <c r="D1738" s="437"/>
      <c r="F1738" s="441" t="s">
        <v>7675</v>
      </c>
    </row>
    <row r="1739" spans="1:6">
      <c r="A1739" s="426"/>
      <c r="B1739" s="417" t="s">
        <v>7678</v>
      </c>
      <c r="D1739" s="437"/>
      <c r="F1739" s="441"/>
    </row>
    <row r="1740" spans="1:6">
      <c r="A1740" s="426"/>
      <c r="B1740" s="417" t="s">
        <v>7679</v>
      </c>
      <c r="D1740" s="437"/>
      <c r="F1740" s="441"/>
    </row>
    <row r="1741" spans="1:6">
      <c r="A1741" s="426" t="s">
        <v>7680</v>
      </c>
      <c r="B1741" s="417" t="s">
        <v>7619</v>
      </c>
      <c r="C1741" s="417" t="s">
        <v>121</v>
      </c>
      <c r="D1741" s="437"/>
      <c r="F1741" s="441" t="s">
        <v>7681</v>
      </c>
    </row>
    <row r="1742" spans="1:6">
      <c r="A1742" s="426"/>
      <c r="B1742" s="417" t="s">
        <v>7679</v>
      </c>
      <c r="D1742" s="437"/>
      <c r="F1742" s="441"/>
    </row>
    <row r="1743" spans="1:6">
      <c r="A1743" s="426" t="s">
        <v>7682</v>
      </c>
      <c r="C1743" s="417" t="s">
        <v>121</v>
      </c>
      <c r="D1743" s="437"/>
      <c r="F1743" s="441" t="s">
        <v>7681</v>
      </c>
    </row>
    <row r="1744" spans="1:6">
      <c r="A1744" s="426"/>
      <c r="B1744" s="417" t="s">
        <v>7622</v>
      </c>
      <c r="D1744" s="438"/>
      <c r="F1744" s="441"/>
    </row>
    <row r="1745" spans="1:6">
      <c r="A1745" s="426"/>
      <c r="B1745" s="417" t="s">
        <v>7679</v>
      </c>
      <c r="D1745" s="437"/>
      <c r="F1745" s="441"/>
    </row>
    <row r="1746" spans="1:6">
      <c r="A1746" s="426" t="s">
        <v>7683</v>
      </c>
      <c r="C1746" s="417" t="s">
        <v>121</v>
      </c>
      <c r="D1746" s="437"/>
      <c r="F1746" s="441" t="s">
        <v>7681</v>
      </c>
    </row>
    <row r="1747" spans="1:6">
      <c r="A1747" s="426"/>
      <c r="B1747" s="417" t="s">
        <v>7678</v>
      </c>
      <c r="D1747" s="437"/>
      <c r="F1747" s="441"/>
    </row>
    <row r="1748" spans="1:6">
      <c r="A1748" s="426"/>
      <c r="B1748" s="417" t="s">
        <v>7684</v>
      </c>
      <c r="D1748" s="437"/>
      <c r="F1748" s="441"/>
    </row>
    <row r="1749" spans="1:6">
      <c r="A1749" s="426" t="s">
        <v>7685</v>
      </c>
      <c r="C1749" s="417" t="s">
        <v>121</v>
      </c>
      <c r="D1749" s="437"/>
      <c r="F1749" s="441" t="s">
        <v>7686</v>
      </c>
    </row>
    <row r="1750" spans="1:6">
      <c r="A1750" s="426"/>
      <c r="B1750" s="417" t="s">
        <v>7619</v>
      </c>
      <c r="D1750" s="437"/>
      <c r="F1750" s="441"/>
    </row>
    <row r="1751" spans="1:6">
      <c r="A1751" s="426"/>
      <c r="B1751" s="417" t="s">
        <v>7684</v>
      </c>
      <c r="D1751" s="437"/>
      <c r="F1751" s="441"/>
    </row>
    <row r="1752" spans="1:6">
      <c r="A1752" s="426" t="s">
        <v>7687</v>
      </c>
      <c r="C1752" s="417" t="s">
        <v>121</v>
      </c>
      <c r="D1752" s="437"/>
      <c r="F1752" s="441" t="s">
        <v>7686</v>
      </c>
    </row>
    <row r="1753" spans="1:6">
      <c r="A1753" s="426"/>
      <c r="B1753" s="417" t="s">
        <v>7622</v>
      </c>
      <c r="D1753" s="437"/>
      <c r="F1753" s="441"/>
    </row>
    <row r="1754" spans="1:6">
      <c r="A1754" s="426"/>
      <c r="B1754" s="417" t="s">
        <v>7684</v>
      </c>
      <c r="D1754" s="437"/>
      <c r="F1754" s="441"/>
    </row>
    <row r="1755" spans="1:6">
      <c r="A1755" s="426" t="s">
        <v>7688</v>
      </c>
      <c r="C1755" s="417" t="s">
        <v>121</v>
      </c>
      <c r="D1755" s="437"/>
      <c r="F1755" s="441" t="s">
        <v>7686</v>
      </c>
    </row>
    <row r="1756" spans="1:6">
      <c r="A1756" s="426"/>
      <c r="B1756" s="417" t="s">
        <v>7624</v>
      </c>
      <c r="D1756" s="437"/>
      <c r="F1756" s="441"/>
    </row>
    <row r="1757" spans="1:6">
      <c r="A1757" s="426"/>
      <c r="B1757" s="417" t="s">
        <v>7689</v>
      </c>
      <c r="D1757" s="437"/>
      <c r="F1757" s="441"/>
    </row>
    <row r="1758" spans="1:6">
      <c r="A1758" s="426" t="s">
        <v>7690</v>
      </c>
      <c r="B1758" s="417" t="s">
        <v>7619</v>
      </c>
      <c r="C1758" s="417" t="s">
        <v>121</v>
      </c>
      <c r="D1758" s="437"/>
      <c r="F1758" s="441" t="s">
        <v>7691</v>
      </c>
    </row>
    <row r="1759" spans="1:6">
      <c r="A1759" s="426"/>
      <c r="B1759" s="417" t="s">
        <v>7689</v>
      </c>
      <c r="D1759" s="437"/>
      <c r="F1759" s="441"/>
    </row>
    <row r="1760" spans="1:6">
      <c r="A1760" s="426" t="s">
        <v>7692</v>
      </c>
      <c r="C1760" s="417" t="s">
        <v>121</v>
      </c>
      <c r="D1760" s="437"/>
      <c r="F1760" s="441" t="s">
        <v>7691</v>
      </c>
    </row>
    <row r="1761" spans="1:6">
      <c r="A1761" s="426"/>
      <c r="B1761" s="417" t="s">
        <v>7622</v>
      </c>
      <c r="D1761" s="437"/>
      <c r="F1761" s="441"/>
    </row>
    <row r="1762" spans="1:6">
      <c r="A1762" s="426"/>
      <c r="B1762" s="417" t="s">
        <v>7689</v>
      </c>
      <c r="D1762" s="437"/>
      <c r="F1762" s="441"/>
    </row>
    <row r="1763" spans="1:6">
      <c r="A1763" s="426" t="s">
        <v>7693</v>
      </c>
      <c r="C1763" s="417" t="s">
        <v>121</v>
      </c>
      <c r="D1763" s="437"/>
      <c r="F1763" s="441" t="s">
        <v>7691</v>
      </c>
    </row>
    <row r="1764" spans="1:6">
      <c r="A1764" s="426"/>
      <c r="B1764" s="417" t="s">
        <v>7624</v>
      </c>
      <c r="D1764" s="437"/>
      <c r="F1764" s="441"/>
    </row>
    <row r="1765" spans="1:6">
      <c r="A1765" s="426"/>
      <c r="B1765" s="417" t="s">
        <v>7694</v>
      </c>
      <c r="D1765" s="437"/>
      <c r="F1765" s="441"/>
    </row>
    <row r="1766" spans="1:6">
      <c r="A1766" s="426" t="s">
        <v>7695</v>
      </c>
      <c r="C1766" s="417" t="s">
        <v>121</v>
      </c>
      <c r="D1766" s="437"/>
      <c r="F1766" s="441" t="s">
        <v>7696</v>
      </c>
    </row>
    <row r="1767" spans="1:6">
      <c r="A1767" s="426"/>
      <c r="B1767" s="417" t="s">
        <v>7619</v>
      </c>
      <c r="D1767" s="437"/>
      <c r="F1767" s="441"/>
    </row>
    <row r="1768" spans="1:6">
      <c r="A1768" s="426"/>
      <c r="B1768" s="417" t="s">
        <v>7694</v>
      </c>
      <c r="D1768" s="437"/>
      <c r="F1768" s="441"/>
    </row>
    <row r="1769" spans="1:6">
      <c r="A1769" s="426" t="s">
        <v>7697</v>
      </c>
      <c r="C1769" s="417" t="s">
        <v>121</v>
      </c>
      <c r="D1769" s="437"/>
      <c r="F1769" s="441" t="s">
        <v>7696</v>
      </c>
    </row>
    <row r="1770" spans="1:6">
      <c r="A1770" s="426"/>
      <c r="B1770" s="417" t="s">
        <v>7622</v>
      </c>
      <c r="D1770" s="437"/>
      <c r="F1770" s="441"/>
    </row>
    <row r="1771" spans="1:6">
      <c r="A1771" s="426"/>
      <c r="B1771" s="417" t="s">
        <v>7694</v>
      </c>
      <c r="D1771" s="437"/>
      <c r="F1771" s="441"/>
    </row>
    <row r="1772" spans="1:6">
      <c r="A1772" s="426" t="s">
        <v>7698</v>
      </c>
      <c r="C1772" s="417" t="s">
        <v>121</v>
      </c>
      <c r="D1772" s="437"/>
      <c r="F1772" s="441" t="s">
        <v>7696</v>
      </c>
    </row>
    <row r="1773" spans="1:6">
      <c r="A1773" s="426"/>
      <c r="B1773" s="417" t="s">
        <v>7624</v>
      </c>
      <c r="D1773" s="437"/>
      <c r="F1773" s="441"/>
    </row>
    <row r="1774" spans="1:6">
      <c r="A1774" s="426"/>
      <c r="B1774" s="417" t="s">
        <v>7699</v>
      </c>
      <c r="D1774" s="437"/>
      <c r="F1774" s="441"/>
    </row>
    <row r="1775" spans="1:6">
      <c r="A1775" s="426" t="s">
        <v>7700</v>
      </c>
      <c r="B1775" s="417" t="s">
        <v>7619</v>
      </c>
      <c r="C1775" s="417" t="s">
        <v>121</v>
      </c>
      <c r="D1775" s="437"/>
      <c r="F1775" s="441" t="s">
        <v>7701</v>
      </c>
    </row>
    <row r="1776" spans="1:6">
      <c r="A1776" s="426"/>
      <c r="B1776" s="417" t="s">
        <v>7699</v>
      </c>
      <c r="D1776" s="437"/>
      <c r="F1776" s="441"/>
    </row>
    <row r="1777" spans="1:6">
      <c r="A1777" s="426" t="s">
        <v>7702</v>
      </c>
      <c r="C1777" s="417" t="s">
        <v>121</v>
      </c>
      <c r="D1777" s="437"/>
      <c r="F1777" s="441" t="s">
        <v>7701</v>
      </c>
    </row>
    <row r="1778" spans="1:6">
      <c r="A1778" s="426"/>
      <c r="B1778" s="417" t="s">
        <v>7622</v>
      </c>
      <c r="D1778" s="437"/>
      <c r="F1778" s="441"/>
    </row>
    <row r="1779" spans="1:6">
      <c r="A1779" s="426"/>
      <c r="B1779" s="417" t="s">
        <v>7699</v>
      </c>
      <c r="D1779" s="437"/>
      <c r="F1779" s="441"/>
    </row>
    <row r="1780" spans="1:6">
      <c r="A1780" s="426" t="s">
        <v>7703</v>
      </c>
      <c r="C1780" s="417" t="s">
        <v>121</v>
      </c>
      <c r="D1780" s="437"/>
      <c r="F1780" s="441" t="s">
        <v>7701</v>
      </c>
    </row>
    <row r="1781" spans="1:6">
      <c r="A1781" s="426"/>
      <c r="B1781" s="417" t="s">
        <v>7624</v>
      </c>
      <c r="D1781" s="437"/>
      <c r="F1781" s="441"/>
    </row>
    <row r="1782" spans="1:6">
      <c r="A1782" s="426"/>
      <c r="B1782" s="417" t="s">
        <v>7704</v>
      </c>
      <c r="D1782" s="437"/>
      <c r="F1782" s="441"/>
    </row>
    <row r="1783" spans="1:6">
      <c r="A1783" s="426" t="s">
        <v>7705</v>
      </c>
      <c r="C1783" s="417" t="s">
        <v>121</v>
      </c>
      <c r="D1783" s="437"/>
      <c r="F1783" s="441" t="s">
        <v>7706</v>
      </c>
    </row>
    <row r="1784" spans="1:6">
      <c r="A1784" s="426"/>
      <c r="B1784" s="417" t="s">
        <v>7619</v>
      </c>
      <c r="D1784" s="437"/>
      <c r="F1784" s="441"/>
    </row>
    <row r="1785" spans="1:6">
      <c r="A1785" s="426"/>
      <c r="B1785" s="417" t="s">
        <v>7704</v>
      </c>
      <c r="D1785" s="437"/>
      <c r="F1785" s="441"/>
    </row>
    <row r="1786" spans="1:6">
      <c r="A1786" s="426" t="s">
        <v>7707</v>
      </c>
      <c r="C1786" s="417" t="s">
        <v>121</v>
      </c>
      <c r="D1786" s="437"/>
      <c r="F1786" s="441" t="s">
        <v>7706</v>
      </c>
    </row>
    <row r="1787" spans="1:6">
      <c r="A1787" s="426"/>
      <c r="B1787" s="417" t="s">
        <v>7622</v>
      </c>
      <c r="D1787" s="437"/>
      <c r="F1787" s="441"/>
    </row>
    <row r="1788" spans="1:6">
      <c r="A1788" s="426"/>
      <c r="B1788" s="417" t="s">
        <v>7704</v>
      </c>
      <c r="D1788" s="437"/>
      <c r="F1788" s="441"/>
    </row>
    <row r="1789" spans="1:6">
      <c r="A1789" s="426" t="s">
        <v>7708</v>
      </c>
      <c r="C1789" s="417" t="s">
        <v>121</v>
      </c>
      <c r="D1789" s="437"/>
      <c r="F1789" s="441" t="s">
        <v>7706</v>
      </c>
    </row>
    <row r="1790" spans="1:6">
      <c r="A1790" s="426"/>
      <c r="B1790" s="417" t="s">
        <v>7624</v>
      </c>
      <c r="D1790" s="437"/>
      <c r="F1790" s="441"/>
    </row>
    <row r="1791" spans="1:6">
      <c r="A1791" s="426"/>
      <c r="B1791" s="417" t="s">
        <v>7709</v>
      </c>
      <c r="D1791" s="437"/>
      <c r="F1791" s="441"/>
    </row>
    <row r="1792" spans="1:6">
      <c r="A1792" s="426" t="s">
        <v>7710</v>
      </c>
      <c r="C1792" s="417" t="s">
        <v>121</v>
      </c>
      <c r="D1792" s="437"/>
      <c r="F1792" s="441" t="s">
        <v>7711</v>
      </c>
    </row>
    <row r="1793" spans="1:6">
      <c r="A1793" s="426"/>
      <c r="B1793" s="417" t="s">
        <v>7619</v>
      </c>
      <c r="D1793" s="437"/>
      <c r="F1793" s="441"/>
    </row>
    <row r="1794" spans="1:6">
      <c r="A1794" s="426"/>
      <c r="B1794" s="417" t="s">
        <v>7709</v>
      </c>
      <c r="D1794" s="437"/>
      <c r="F1794" s="441"/>
    </row>
    <row r="1795" spans="1:6">
      <c r="A1795" s="426" t="s">
        <v>7712</v>
      </c>
      <c r="C1795" s="417" t="s">
        <v>121</v>
      </c>
      <c r="D1795" s="437"/>
      <c r="F1795" s="441" t="s">
        <v>7711</v>
      </c>
    </row>
    <row r="1796" spans="1:6">
      <c r="A1796" s="426"/>
      <c r="B1796" s="417" t="s">
        <v>7622</v>
      </c>
      <c r="D1796" s="437"/>
      <c r="F1796" s="441"/>
    </row>
    <row r="1797" spans="1:6">
      <c r="A1797" s="426"/>
      <c r="B1797" s="417" t="s">
        <v>7709</v>
      </c>
      <c r="D1797" s="437"/>
      <c r="F1797" s="441"/>
    </row>
    <row r="1798" spans="1:6">
      <c r="A1798" s="426" t="s">
        <v>7713</v>
      </c>
      <c r="C1798" s="417" t="s">
        <v>121</v>
      </c>
      <c r="D1798" s="437"/>
      <c r="F1798" s="441" t="s">
        <v>7711</v>
      </c>
    </row>
    <row r="1799" spans="1:6">
      <c r="A1799" s="426"/>
      <c r="B1799" s="417" t="s">
        <v>7624</v>
      </c>
      <c r="D1799" s="437"/>
      <c r="F1799" s="441"/>
    </row>
    <row r="1800" spans="1:6">
      <c r="A1800" s="426"/>
      <c r="D1800" s="437"/>
      <c r="F1800" s="441"/>
    </row>
    <row r="1801" spans="1:6">
      <c r="A1801" s="426" t="s">
        <v>7714</v>
      </c>
      <c r="B1801" s="417" t="s">
        <v>7715</v>
      </c>
      <c r="C1801" s="417" t="s">
        <v>121</v>
      </c>
      <c r="D1801" s="437"/>
      <c r="F1801" s="441" t="s">
        <v>7716</v>
      </c>
    </row>
    <row r="1802" spans="1:6">
      <c r="A1802" s="426"/>
      <c r="B1802" s="417" t="s">
        <v>7717</v>
      </c>
      <c r="D1802" s="437"/>
      <c r="F1802" s="441"/>
    </row>
    <row r="1803" spans="1:6">
      <c r="A1803" s="426" t="s">
        <v>7718</v>
      </c>
      <c r="B1803" s="417" t="s">
        <v>7719</v>
      </c>
      <c r="C1803" s="417" t="s">
        <v>121</v>
      </c>
      <c r="D1803" s="437"/>
      <c r="F1803" s="441" t="s">
        <v>7720</v>
      </c>
    </row>
    <row r="1804" spans="1:6">
      <c r="A1804" s="426"/>
      <c r="B1804" s="417" t="s">
        <v>7717</v>
      </c>
      <c r="D1804" s="437"/>
      <c r="F1804" s="441"/>
    </row>
    <row r="1805" spans="1:6">
      <c r="A1805" s="426"/>
      <c r="B1805" s="417" t="s">
        <v>7721</v>
      </c>
      <c r="D1805" s="437"/>
      <c r="F1805" s="441"/>
    </row>
    <row r="1806" spans="1:6">
      <c r="A1806" s="426" t="s">
        <v>7722</v>
      </c>
      <c r="B1806" s="417" t="s">
        <v>7717</v>
      </c>
      <c r="C1806" s="417" t="s">
        <v>121</v>
      </c>
      <c r="D1806" s="437"/>
      <c r="F1806" s="441" t="s">
        <v>7723</v>
      </c>
    </row>
    <row r="1807" spans="1:6">
      <c r="A1807" s="426"/>
      <c r="B1807" s="417" t="s">
        <v>7724</v>
      </c>
      <c r="D1807" s="437"/>
      <c r="F1807" s="441"/>
    </row>
    <row r="1808" spans="1:6">
      <c r="A1808" s="426" t="s">
        <v>7725</v>
      </c>
      <c r="C1808" s="417" t="s">
        <v>121</v>
      </c>
      <c r="D1808" s="437"/>
      <c r="F1808" s="441" t="s">
        <v>7726</v>
      </c>
    </row>
    <row r="1809" spans="1:6">
      <c r="A1809" s="426"/>
      <c r="B1809" s="417" t="s">
        <v>7717</v>
      </c>
      <c r="D1809" s="437"/>
      <c r="F1809" s="441"/>
    </row>
    <row r="1810" spans="1:6">
      <c r="A1810" s="426"/>
      <c r="B1810" s="417" t="s">
        <v>7727</v>
      </c>
      <c r="D1810" s="437"/>
      <c r="F1810" s="441"/>
    </row>
    <row r="1811" spans="1:6">
      <c r="A1811" s="426" t="s">
        <v>7728</v>
      </c>
      <c r="C1811" s="417" t="s">
        <v>121</v>
      </c>
      <c r="D1811" s="437"/>
      <c r="F1811" s="441" t="s">
        <v>7729</v>
      </c>
    </row>
    <row r="1812" spans="1:6">
      <c r="A1812" s="426"/>
      <c r="B1812" s="417" t="s">
        <v>7717</v>
      </c>
      <c r="D1812" s="437"/>
      <c r="F1812" s="441"/>
    </row>
    <row r="1813" spans="1:6">
      <c r="A1813" s="426"/>
      <c r="B1813" s="417" t="s">
        <v>7730</v>
      </c>
      <c r="D1813" s="437"/>
      <c r="F1813" s="441"/>
    </row>
    <row r="1814" spans="1:6">
      <c r="A1814" s="426" t="s">
        <v>7731</v>
      </c>
      <c r="C1814" s="417" t="s">
        <v>121</v>
      </c>
      <c r="D1814" s="437"/>
      <c r="F1814" s="441" t="s">
        <v>7732</v>
      </c>
    </row>
    <row r="1815" spans="1:6">
      <c r="A1815" s="426"/>
      <c r="B1815" s="417" t="s">
        <v>7717</v>
      </c>
      <c r="D1815" s="437"/>
      <c r="F1815" s="441"/>
    </row>
    <row r="1816" spans="1:6">
      <c r="A1816" s="426"/>
      <c r="B1816" s="417" t="s">
        <v>7733</v>
      </c>
      <c r="D1816" s="437"/>
      <c r="F1816" s="441"/>
    </row>
    <row r="1817" spans="1:6">
      <c r="A1817" s="426" t="s">
        <v>7734</v>
      </c>
      <c r="C1817" s="417" t="s">
        <v>121</v>
      </c>
      <c r="D1817" s="437"/>
      <c r="F1817" s="441" t="s">
        <v>7735</v>
      </c>
    </row>
    <row r="1818" spans="1:6">
      <c r="A1818" s="426"/>
      <c r="B1818" s="417" t="s">
        <v>7717</v>
      </c>
      <c r="D1818" s="437"/>
      <c r="F1818" s="441"/>
    </row>
    <row r="1819" spans="1:6">
      <c r="A1819" s="426"/>
      <c r="B1819" s="417" t="s">
        <v>7736</v>
      </c>
      <c r="D1819" s="437"/>
      <c r="F1819" s="441"/>
    </row>
    <row r="1820" spans="1:6">
      <c r="A1820" s="426" t="s">
        <v>7737</v>
      </c>
      <c r="C1820" s="417" t="s">
        <v>121</v>
      </c>
      <c r="D1820" s="437"/>
      <c r="F1820" s="441" t="s">
        <v>7738</v>
      </c>
    </row>
    <row r="1821" spans="1:6">
      <c r="A1821" s="426"/>
      <c r="B1821" s="417" t="s">
        <v>7717</v>
      </c>
      <c r="D1821" s="437"/>
      <c r="F1821" s="441"/>
    </row>
    <row r="1822" spans="1:6">
      <c r="A1822" s="426"/>
      <c r="B1822" s="417" t="s">
        <v>7739</v>
      </c>
      <c r="D1822" s="437"/>
      <c r="F1822" s="441"/>
    </row>
    <row r="1823" spans="1:6">
      <c r="A1823" s="426" t="s">
        <v>7740</v>
      </c>
      <c r="B1823" s="417" t="s">
        <v>7741</v>
      </c>
      <c r="C1823" s="417" t="s">
        <v>121</v>
      </c>
      <c r="D1823" s="437"/>
      <c r="F1823" s="441" t="s">
        <v>7742</v>
      </c>
    </row>
    <row r="1824" spans="1:6">
      <c r="A1824" s="426"/>
      <c r="B1824" s="417" t="s">
        <v>7743</v>
      </c>
      <c r="D1824" s="437"/>
      <c r="F1824" s="430"/>
    </row>
    <row r="1825" spans="1:6">
      <c r="A1825" s="426" t="s">
        <v>7744</v>
      </c>
      <c r="C1825" s="417" t="s">
        <v>121</v>
      </c>
      <c r="D1825" s="437"/>
      <c r="F1825" s="441" t="s">
        <v>7745</v>
      </c>
    </row>
    <row r="1826" spans="1:6">
      <c r="A1826" s="426"/>
      <c r="B1826" s="417" t="s">
        <v>7741</v>
      </c>
      <c r="D1826" s="437"/>
      <c r="F1826" s="441"/>
    </row>
    <row r="1827" spans="1:6">
      <c r="A1827" s="426"/>
      <c r="B1827" s="417" t="s">
        <v>7746</v>
      </c>
      <c r="D1827" s="437"/>
      <c r="F1827" s="441"/>
    </row>
    <row r="1828" spans="1:6">
      <c r="A1828" s="426" t="s">
        <v>7747</v>
      </c>
      <c r="C1828" s="417" t="s">
        <v>121</v>
      </c>
      <c r="D1828" s="437"/>
      <c r="F1828" s="441" t="s">
        <v>7748</v>
      </c>
    </row>
    <row r="1829" spans="1:6">
      <c r="A1829" s="426"/>
      <c r="B1829" s="417" t="s">
        <v>7741</v>
      </c>
      <c r="D1829" s="437"/>
      <c r="F1829" s="441"/>
    </row>
    <row r="1830" spans="1:6">
      <c r="A1830" s="426"/>
      <c r="B1830" s="417" t="s">
        <v>7749</v>
      </c>
      <c r="D1830" s="437"/>
      <c r="F1830" s="441"/>
    </row>
    <row r="1831" spans="1:6">
      <c r="A1831" s="426" t="s">
        <v>7750</v>
      </c>
      <c r="C1831" s="417" t="s">
        <v>121</v>
      </c>
      <c r="D1831" s="437"/>
      <c r="F1831" s="441" t="s">
        <v>7751</v>
      </c>
    </row>
    <row r="1832" spans="1:6">
      <c r="A1832" s="426"/>
      <c r="B1832" s="417" t="s">
        <v>7741</v>
      </c>
      <c r="D1832" s="437"/>
      <c r="F1832" s="441"/>
    </row>
    <row r="1833" spans="1:6">
      <c r="A1833" s="426"/>
      <c r="B1833" s="417" t="s">
        <v>7752</v>
      </c>
      <c r="D1833" s="437"/>
      <c r="F1833" s="441"/>
    </row>
    <row r="1834" spans="1:6">
      <c r="A1834" s="426" t="s">
        <v>7753</v>
      </c>
      <c r="C1834" s="417" t="s">
        <v>121</v>
      </c>
      <c r="D1834" s="437"/>
      <c r="F1834" s="441" t="s">
        <v>7754</v>
      </c>
    </row>
    <row r="1835" spans="1:6">
      <c r="A1835" s="426"/>
      <c r="B1835" s="417" t="s">
        <v>7755</v>
      </c>
      <c r="D1835" s="437"/>
      <c r="F1835" s="441"/>
    </row>
    <row r="1836" spans="1:6">
      <c r="A1836" s="426"/>
      <c r="D1836" s="437"/>
      <c r="F1836" s="441"/>
    </row>
    <row r="1837" spans="1:6">
      <c r="A1837" s="426" t="s">
        <v>7757</v>
      </c>
      <c r="B1837" s="417" t="s">
        <v>7756</v>
      </c>
      <c r="C1837" s="417" t="s">
        <v>121</v>
      </c>
      <c r="D1837" s="437"/>
      <c r="F1837" s="441" t="s">
        <v>7758</v>
      </c>
    </row>
    <row r="1838" spans="1:6">
      <c r="A1838" s="426"/>
      <c r="B1838" s="417" t="s">
        <v>7755</v>
      </c>
      <c r="D1838" s="437"/>
      <c r="F1838" s="441"/>
    </row>
    <row r="1839" spans="1:6">
      <c r="A1839" s="426"/>
      <c r="B1839" s="417" t="s">
        <v>7759</v>
      </c>
      <c r="D1839" s="437"/>
      <c r="F1839" s="441"/>
    </row>
    <row r="1840" spans="1:6">
      <c r="A1840" s="426" t="s">
        <v>7760</v>
      </c>
      <c r="B1840" s="417" t="s">
        <v>7755</v>
      </c>
      <c r="C1840" s="417" t="s">
        <v>121</v>
      </c>
      <c r="D1840" s="437"/>
      <c r="F1840" s="441" t="s">
        <v>7761</v>
      </c>
    </row>
    <row r="1841" spans="1:6">
      <c r="A1841" s="426"/>
      <c r="B1841" s="417" t="s">
        <v>7762</v>
      </c>
      <c r="D1841" s="437"/>
      <c r="F1841" s="441"/>
    </row>
    <row r="1842" spans="1:6">
      <c r="A1842" s="426" t="s">
        <v>7763</v>
      </c>
      <c r="C1842" s="417" t="s">
        <v>121</v>
      </c>
      <c r="D1842" s="437"/>
      <c r="F1842" s="441" t="s">
        <v>7764</v>
      </c>
    </row>
    <row r="1843" spans="1:6">
      <c r="A1843" s="426"/>
      <c r="B1843" s="417" t="s">
        <v>7755</v>
      </c>
      <c r="D1843" s="437"/>
      <c r="F1843" s="441"/>
    </row>
    <row r="1844" spans="1:6">
      <c r="A1844" s="426" t="s">
        <v>7765</v>
      </c>
      <c r="B1844" s="417" t="s">
        <v>7766</v>
      </c>
      <c r="C1844" s="417" t="s">
        <v>108</v>
      </c>
      <c r="D1844" s="437"/>
      <c r="F1844" s="441" t="s">
        <v>7767</v>
      </c>
    </row>
    <row r="1845" spans="1:6">
      <c r="A1845" s="426" t="s">
        <v>7768</v>
      </c>
      <c r="B1845" s="417" t="s">
        <v>7769</v>
      </c>
      <c r="C1845" s="417" t="s">
        <v>108</v>
      </c>
      <c r="D1845" s="437"/>
      <c r="F1845" s="441" t="s">
        <v>7770</v>
      </c>
    </row>
    <row r="1846" spans="1:6">
      <c r="A1846" s="426" t="s">
        <v>7771</v>
      </c>
      <c r="B1846" s="417" t="s">
        <v>7772</v>
      </c>
      <c r="C1846" s="417" t="s">
        <v>108</v>
      </c>
      <c r="D1846" s="437"/>
      <c r="F1846" s="441" t="s">
        <v>7773</v>
      </c>
    </row>
    <row r="1847" spans="1:6">
      <c r="A1847" s="426" t="s">
        <v>7774</v>
      </c>
      <c r="B1847" s="417" t="s">
        <v>7775</v>
      </c>
      <c r="C1847" s="417" t="s">
        <v>108</v>
      </c>
      <c r="D1847" s="437"/>
      <c r="F1847" s="441" t="s">
        <v>7776</v>
      </c>
    </row>
    <row r="1848" spans="1:6">
      <c r="A1848" s="426" t="s">
        <v>7777</v>
      </c>
      <c r="B1848" s="417" t="s">
        <v>7778</v>
      </c>
      <c r="C1848" s="417" t="s">
        <v>108</v>
      </c>
      <c r="D1848" s="437"/>
      <c r="F1848" s="441" t="s">
        <v>7779</v>
      </c>
    </row>
    <row r="1849" spans="1:6">
      <c r="A1849" s="426"/>
      <c r="B1849" s="417" t="s">
        <v>7780</v>
      </c>
      <c r="D1849" s="437"/>
      <c r="F1849" s="441"/>
    </row>
    <row r="1850" spans="1:6">
      <c r="A1850" s="426" t="s">
        <v>7781</v>
      </c>
      <c r="C1850" s="417" t="s">
        <v>121</v>
      </c>
      <c r="D1850" s="437"/>
      <c r="F1850" s="441" t="s">
        <v>7782</v>
      </c>
    </row>
    <row r="1851" spans="1:6">
      <c r="A1851" s="426"/>
      <c r="B1851" s="417" t="s">
        <v>7783</v>
      </c>
      <c r="D1851" s="437"/>
      <c r="F1851" s="441"/>
    </row>
    <row r="1852" spans="1:6">
      <c r="A1852" s="426"/>
      <c r="B1852" s="417" t="s">
        <v>7780</v>
      </c>
      <c r="D1852" s="437"/>
      <c r="F1852" s="441"/>
    </row>
    <row r="1853" spans="1:6">
      <c r="A1853" s="426" t="s">
        <v>7784</v>
      </c>
      <c r="C1853" s="417" t="s">
        <v>121</v>
      </c>
      <c r="D1853" s="437"/>
      <c r="F1853" s="441" t="s">
        <v>7785</v>
      </c>
    </row>
    <row r="1854" spans="1:6">
      <c r="A1854" s="426"/>
      <c r="B1854" s="417" t="s">
        <v>7786</v>
      </c>
      <c r="D1854" s="437"/>
      <c r="F1854" s="430"/>
    </row>
    <row r="1855" spans="1:6" ht="15">
      <c r="A1855" s="426" t="s">
        <v>7787</v>
      </c>
      <c r="B1855" s="417" t="s">
        <v>7788</v>
      </c>
      <c r="C1855" s="417" t="s">
        <v>108</v>
      </c>
      <c r="D1855" s="437"/>
      <c r="F1855" s="431">
        <v>526.69000000000005</v>
      </c>
    </row>
    <row r="1856" spans="1:6" ht="15">
      <c r="A1856" s="426" t="s">
        <v>7789</v>
      </c>
      <c r="B1856" s="417" t="s">
        <v>7790</v>
      </c>
      <c r="C1856" s="417" t="s">
        <v>108</v>
      </c>
      <c r="D1856" s="437"/>
      <c r="F1856" s="431">
        <v>2.66</v>
      </c>
    </row>
    <row r="1857" spans="1:6" ht="15">
      <c r="A1857" s="426" t="s">
        <v>7791</v>
      </c>
      <c r="B1857" s="417" t="s">
        <v>7792</v>
      </c>
      <c r="C1857" s="417" t="s">
        <v>108</v>
      </c>
      <c r="D1857" s="437"/>
      <c r="F1857" s="431">
        <v>3.53</v>
      </c>
    </row>
    <row r="1858" spans="1:6" ht="15">
      <c r="A1858" s="426" t="s">
        <v>7793</v>
      </c>
      <c r="B1858" s="417" t="s">
        <v>7794</v>
      </c>
      <c r="C1858" s="417" t="s">
        <v>108</v>
      </c>
      <c r="D1858" s="437"/>
      <c r="F1858" s="431">
        <v>3.66</v>
      </c>
    </row>
    <row r="1859" spans="1:6" ht="15">
      <c r="A1859" s="426" t="s">
        <v>7795</v>
      </c>
      <c r="B1859" s="417" t="s">
        <v>7796</v>
      </c>
      <c r="C1859" s="417" t="s">
        <v>108</v>
      </c>
      <c r="D1859" s="437"/>
      <c r="F1859" s="431">
        <v>247.64</v>
      </c>
    </row>
    <row r="1860" spans="1:6" ht="15">
      <c r="A1860" s="426" t="s">
        <v>7797</v>
      </c>
      <c r="B1860" s="417" t="s">
        <v>7798</v>
      </c>
      <c r="C1860" s="417" t="s">
        <v>108</v>
      </c>
      <c r="D1860" s="437"/>
      <c r="F1860" s="431">
        <v>258.20999999999998</v>
      </c>
    </row>
    <row r="1861" spans="1:6" ht="15">
      <c r="A1861" s="426" t="s">
        <v>7799</v>
      </c>
      <c r="B1861" s="417" t="s">
        <v>7800</v>
      </c>
      <c r="C1861" s="417" t="s">
        <v>108</v>
      </c>
      <c r="D1861" s="437"/>
      <c r="F1861" s="431">
        <v>376.43</v>
      </c>
    </row>
    <row r="1862" spans="1:6" ht="15">
      <c r="A1862" s="426" t="s">
        <v>7801</v>
      </c>
      <c r="B1862" s="417" t="s">
        <v>7802</v>
      </c>
      <c r="C1862" s="417" t="s">
        <v>108</v>
      </c>
      <c r="D1862" s="437"/>
      <c r="F1862" s="431">
        <v>19.38</v>
      </c>
    </row>
    <row r="1863" spans="1:6" ht="15">
      <c r="A1863" s="426" t="s">
        <v>7803</v>
      </c>
      <c r="B1863" s="417" t="s">
        <v>7804</v>
      </c>
      <c r="C1863" s="417" t="s">
        <v>108</v>
      </c>
      <c r="D1863" s="437"/>
      <c r="F1863" s="431">
        <v>19.62</v>
      </c>
    </row>
    <row r="1864" spans="1:6" ht="15">
      <c r="A1864" s="426" t="s">
        <v>565</v>
      </c>
      <c r="B1864" s="417" t="s">
        <v>7805</v>
      </c>
      <c r="C1864" s="417" t="s">
        <v>108</v>
      </c>
      <c r="D1864" s="437"/>
      <c r="F1864" s="431">
        <v>23.19</v>
      </c>
    </row>
    <row r="1865" spans="1:6" ht="15">
      <c r="A1865" s="426" t="s">
        <v>7806</v>
      </c>
      <c r="B1865" s="417" t="s">
        <v>7807</v>
      </c>
      <c r="C1865" s="417" t="s">
        <v>108</v>
      </c>
      <c r="D1865" s="437"/>
      <c r="F1865" s="431">
        <v>27.84</v>
      </c>
    </row>
    <row r="1866" spans="1:6" ht="15">
      <c r="A1866" s="426" t="s">
        <v>7808</v>
      </c>
      <c r="B1866" s="417" t="s">
        <v>7809</v>
      </c>
      <c r="C1866" s="417" t="s">
        <v>108</v>
      </c>
      <c r="D1866" s="437"/>
      <c r="F1866" s="431">
        <v>35.33</v>
      </c>
    </row>
    <row r="1867" spans="1:6" ht="15">
      <c r="A1867" s="426" t="s">
        <v>7810</v>
      </c>
      <c r="B1867" s="417" t="s">
        <v>7811</v>
      </c>
      <c r="C1867" s="417" t="s">
        <v>108</v>
      </c>
      <c r="D1867" s="437"/>
      <c r="F1867" s="431">
        <v>42.62</v>
      </c>
    </row>
    <row r="1868" spans="1:6" ht="15">
      <c r="A1868" s="426" t="s">
        <v>7812</v>
      </c>
      <c r="B1868" s="417" t="s">
        <v>7813</v>
      </c>
      <c r="C1868" s="417" t="s">
        <v>108</v>
      </c>
      <c r="D1868" s="437"/>
      <c r="F1868" s="431">
        <v>68.25</v>
      </c>
    </row>
    <row r="1869" spans="1:6" ht="15">
      <c r="A1869" s="426" t="s">
        <v>7814</v>
      </c>
      <c r="B1869" s="417" t="s">
        <v>7815</v>
      </c>
      <c r="C1869" s="417" t="s">
        <v>108</v>
      </c>
      <c r="D1869" s="437"/>
      <c r="F1869" s="431">
        <v>107.3</v>
      </c>
    </row>
    <row r="1870" spans="1:6" ht="15">
      <c r="A1870" s="426" t="s">
        <v>7816</v>
      </c>
      <c r="B1870" s="417" t="s">
        <v>7817</v>
      </c>
      <c r="C1870" s="417" t="s">
        <v>108</v>
      </c>
      <c r="D1870" s="437"/>
      <c r="F1870" s="431">
        <v>138.16999999999999</v>
      </c>
    </row>
    <row r="1871" spans="1:6" ht="15">
      <c r="A1871" s="426" t="s">
        <v>7818</v>
      </c>
      <c r="B1871" s="417" t="s">
        <v>7819</v>
      </c>
      <c r="C1871" s="417" t="s">
        <v>108</v>
      </c>
      <c r="D1871" s="437"/>
      <c r="F1871" s="431">
        <v>18.8</v>
      </c>
    </row>
    <row r="1872" spans="1:6" ht="15">
      <c r="A1872" s="426" t="s">
        <v>7820</v>
      </c>
      <c r="B1872" s="417" t="s">
        <v>7821</v>
      </c>
      <c r="C1872" s="417" t="s">
        <v>108</v>
      </c>
      <c r="D1872" s="437"/>
      <c r="F1872" s="431">
        <v>19.22</v>
      </c>
    </row>
    <row r="1873" spans="1:6" ht="15">
      <c r="A1873" s="426" t="s">
        <v>568</v>
      </c>
      <c r="B1873" s="417" t="s">
        <v>7822</v>
      </c>
      <c r="C1873" s="417" t="s">
        <v>108</v>
      </c>
      <c r="D1873" s="437"/>
      <c r="F1873" s="431">
        <v>22.91</v>
      </c>
    </row>
    <row r="1874" spans="1:6" ht="15">
      <c r="A1874" s="426" t="s">
        <v>7823</v>
      </c>
      <c r="B1874" s="417" t="s">
        <v>7824</v>
      </c>
      <c r="C1874" s="417" t="s">
        <v>108</v>
      </c>
      <c r="D1874" s="437"/>
      <c r="F1874" s="431">
        <v>27.53</v>
      </c>
    </row>
    <row r="1875" spans="1:6" ht="15">
      <c r="A1875" s="426" t="s">
        <v>7825</v>
      </c>
      <c r="B1875" s="417" t="s">
        <v>7826</v>
      </c>
      <c r="C1875" s="417" t="s">
        <v>108</v>
      </c>
      <c r="D1875" s="437"/>
      <c r="F1875" s="431">
        <v>36</v>
      </c>
    </row>
    <row r="1876" spans="1:6" ht="15">
      <c r="A1876" s="426" t="s">
        <v>7827</v>
      </c>
      <c r="B1876" s="417" t="s">
        <v>7828</v>
      </c>
      <c r="C1876" s="417" t="s">
        <v>108</v>
      </c>
      <c r="D1876" s="437"/>
      <c r="F1876" s="431">
        <v>44.06</v>
      </c>
    </row>
    <row r="1877" spans="1:6" ht="15">
      <c r="A1877" s="426" t="s">
        <v>7829</v>
      </c>
      <c r="B1877" s="417" t="s">
        <v>7830</v>
      </c>
      <c r="C1877" s="417" t="s">
        <v>108</v>
      </c>
      <c r="D1877" s="437"/>
      <c r="F1877" s="431">
        <v>69.69</v>
      </c>
    </row>
    <row r="1878" spans="1:6" ht="15">
      <c r="A1878" s="426" t="s">
        <v>7831</v>
      </c>
      <c r="B1878" s="417" t="s">
        <v>7832</v>
      </c>
      <c r="C1878" s="417" t="s">
        <v>108</v>
      </c>
      <c r="D1878" s="437"/>
      <c r="F1878" s="431">
        <v>79.39</v>
      </c>
    </row>
    <row r="1879" spans="1:6" ht="15">
      <c r="A1879" s="426" t="s">
        <v>7833</v>
      </c>
      <c r="B1879" s="417" t="s">
        <v>7834</v>
      </c>
      <c r="C1879" s="417" t="s">
        <v>108</v>
      </c>
      <c r="D1879" s="437"/>
      <c r="F1879" s="431">
        <v>132.47</v>
      </c>
    </row>
    <row r="1880" spans="1:6" ht="15">
      <c r="A1880" s="426" t="s">
        <v>7835</v>
      </c>
      <c r="B1880" s="417" t="s">
        <v>7836</v>
      </c>
      <c r="C1880" s="417" t="s">
        <v>108</v>
      </c>
      <c r="D1880" s="437"/>
      <c r="F1880" s="431">
        <v>20.07</v>
      </c>
    </row>
    <row r="1881" spans="1:6" ht="15">
      <c r="A1881" s="426" t="s">
        <v>7837</v>
      </c>
      <c r="B1881" s="417" t="s">
        <v>7838</v>
      </c>
      <c r="C1881" s="417" t="s">
        <v>108</v>
      </c>
      <c r="D1881" s="437"/>
      <c r="F1881" s="431">
        <v>22.81</v>
      </c>
    </row>
    <row r="1882" spans="1:6" ht="15">
      <c r="A1882" s="426" t="s">
        <v>7839</v>
      </c>
      <c r="B1882" s="417" t="s">
        <v>7840</v>
      </c>
      <c r="C1882" s="417" t="s">
        <v>108</v>
      </c>
      <c r="D1882" s="437"/>
      <c r="F1882" s="431">
        <v>24.67</v>
      </c>
    </row>
    <row r="1883" spans="1:6" ht="15">
      <c r="A1883" s="426" t="s">
        <v>7841</v>
      </c>
      <c r="B1883" s="417" t="s">
        <v>7842</v>
      </c>
      <c r="C1883" s="417" t="s">
        <v>108</v>
      </c>
      <c r="D1883" s="437"/>
      <c r="F1883" s="431">
        <v>34.380000000000003</v>
      </c>
    </row>
    <row r="1884" spans="1:6" ht="15">
      <c r="A1884" s="426" t="s">
        <v>7843</v>
      </c>
      <c r="B1884" s="417" t="s">
        <v>7844</v>
      </c>
      <c r="C1884" s="417" t="s">
        <v>108</v>
      </c>
      <c r="D1884" s="437"/>
      <c r="F1884" s="431">
        <v>42.25</v>
      </c>
    </row>
    <row r="1885" spans="1:6" ht="15">
      <c r="A1885" s="426" t="s">
        <v>7845</v>
      </c>
      <c r="B1885" s="417" t="s">
        <v>7846</v>
      </c>
      <c r="C1885" s="417" t="s">
        <v>108</v>
      </c>
      <c r="D1885" s="437"/>
      <c r="F1885" s="431">
        <v>52.73</v>
      </c>
    </row>
    <row r="1886" spans="1:6" ht="15">
      <c r="A1886" s="426" t="s">
        <v>7847</v>
      </c>
      <c r="B1886" s="417" t="s">
        <v>7848</v>
      </c>
      <c r="C1886" s="417" t="s">
        <v>108</v>
      </c>
      <c r="D1886" s="437"/>
      <c r="F1886" s="431">
        <v>89.01</v>
      </c>
    </row>
    <row r="1887" spans="1:6" ht="15">
      <c r="A1887" s="426" t="s">
        <v>7849</v>
      </c>
      <c r="B1887" s="417" t="s">
        <v>7850</v>
      </c>
      <c r="C1887" s="417" t="s">
        <v>108</v>
      </c>
      <c r="D1887" s="437"/>
      <c r="F1887" s="431">
        <v>88.4</v>
      </c>
    </row>
    <row r="1888" spans="1:6" ht="15">
      <c r="A1888" s="426" t="s">
        <v>7851</v>
      </c>
      <c r="B1888" s="417" t="s">
        <v>7852</v>
      </c>
      <c r="C1888" s="417" t="s">
        <v>108</v>
      </c>
      <c r="D1888" s="437"/>
      <c r="F1888" s="431">
        <v>147.75</v>
      </c>
    </row>
    <row r="1889" spans="1:6" ht="15">
      <c r="A1889" s="426" t="s">
        <v>7853</v>
      </c>
      <c r="B1889" s="417" t="s">
        <v>7854</v>
      </c>
      <c r="C1889" s="417" t="s">
        <v>108</v>
      </c>
      <c r="F1889" s="431">
        <v>25.48</v>
      </c>
    </row>
    <row r="1890" spans="1:6" ht="15">
      <c r="A1890" s="426" t="s">
        <v>7855</v>
      </c>
      <c r="B1890" s="417" t="s">
        <v>7856</v>
      </c>
      <c r="C1890" s="417" t="s">
        <v>108</v>
      </c>
      <c r="D1890" s="437"/>
      <c r="F1890" s="431">
        <v>25.92</v>
      </c>
    </row>
    <row r="1891" spans="1:6" ht="15">
      <c r="A1891" s="426" t="s">
        <v>562</v>
      </c>
      <c r="B1891" s="417" t="s">
        <v>569</v>
      </c>
      <c r="C1891" s="417" t="s">
        <v>108</v>
      </c>
      <c r="D1891" s="437"/>
      <c r="F1891" s="431">
        <v>31.1</v>
      </c>
    </row>
    <row r="1892" spans="1:6" ht="15">
      <c r="A1892" s="426" t="s">
        <v>7857</v>
      </c>
      <c r="B1892" s="417" t="s">
        <v>7858</v>
      </c>
      <c r="C1892" s="417" t="s">
        <v>108</v>
      </c>
      <c r="D1892" s="437"/>
      <c r="F1892" s="431">
        <v>39.270000000000003</v>
      </c>
    </row>
    <row r="1893" spans="1:6" ht="15">
      <c r="A1893" s="426" t="s">
        <v>7859</v>
      </c>
      <c r="B1893" s="417" t="s">
        <v>7860</v>
      </c>
      <c r="C1893" s="417" t="s">
        <v>108</v>
      </c>
      <c r="D1893" s="437"/>
      <c r="F1893" s="431">
        <v>45.28</v>
      </c>
    </row>
    <row r="1894" spans="1:6" ht="15">
      <c r="A1894" s="426" t="s">
        <v>7861</v>
      </c>
      <c r="B1894" s="417" t="s">
        <v>7862</v>
      </c>
      <c r="C1894" s="417" t="s">
        <v>108</v>
      </c>
      <c r="D1894" s="437"/>
      <c r="F1894" s="431">
        <v>56.37</v>
      </c>
    </row>
    <row r="1895" spans="1:6" ht="15">
      <c r="A1895" s="426" t="s">
        <v>7863</v>
      </c>
      <c r="B1895" s="417" t="s">
        <v>7864</v>
      </c>
      <c r="C1895" s="417" t="s">
        <v>108</v>
      </c>
      <c r="D1895" s="437"/>
      <c r="F1895" s="431">
        <v>77.97</v>
      </c>
    </row>
    <row r="1896" spans="1:6" ht="15">
      <c r="A1896" s="426" t="s">
        <v>7865</v>
      </c>
      <c r="B1896" s="417" t="s">
        <v>7866</v>
      </c>
      <c r="C1896" s="417" t="s">
        <v>108</v>
      </c>
      <c r="D1896" s="437"/>
      <c r="F1896" s="431">
        <v>89.44</v>
      </c>
    </row>
    <row r="1897" spans="1:6" ht="15">
      <c r="A1897" s="426" t="s">
        <v>7867</v>
      </c>
      <c r="B1897" s="417" t="s">
        <v>7868</v>
      </c>
      <c r="C1897" s="417" t="s">
        <v>108</v>
      </c>
      <c r="D1897" s="437"/>
      <c r="F1897" s="431">
        <v>161.97</v>
      </c>
    </row>
    <row r="1898" spans="1:6" ht="15">
      <c r="A1898" s="426" t="s">
        <v>7869</v>
      </c>
      <c r="B1898" s="417" t="s">
        <v>7870</v>
      </c>
      <c r="C1898" s="417" t="s">
        <v>108</v>
      </c>
      <c r="D1898" s="437"/>
      <c r="F1898" s="431">
        <v>19.22</v>
      </c>
    </row>
    <row r="1899" spans="1:6" ht="15">
      <c r="A1899" s="426" t="s">
        <v>7871</v>
      </c>
      <c r="B1899" s="417" t="s">
        <v>7872</v>
      </c>
      <c r="C1899" s="417" t="s">
        <v>108</v>
      </c>
      <c r="D1899" s="437"/>
      <c r="F1899" s="431">
        <v>19.66</v>
      </c>
    </row>
    <row r="1900" spans="1:6" ht="15">
      <c r="A1900" s="426" t="s">
        <v>7873</v>
      </c>
      <c r="B1900" s="417" t="s">
        <v>7874</v>
      </c>
      <c r="C1900" s="417" t="s">
        <v>108</v>
      </c>
      <c r="D1900" s="437"/>
      <c r="F1900" s="431">
        <v>22.99</v>
      </c>
    </row>
    <row r="1901" spans="1:6" ht="15">
      <c r="A1901" s="426" t="s">
        <v>7875</v>
      </c>
      <c r="B1901" s="417" t="s">
        <v>7876</v>
      </c>
      <c r="C1901" s="417" t="s">
        <v>108</v>
      </c>
      <c r="D1901" s="437"/>
      <c r="F1901" s="431">
        <v>29.67</v>
      </c>
    </row>
    <row r="1902" spans="1:6" ht="15">
      <c r="A1902" s="426" t="s">
        <v>7877</v>
      </c>
      <c r="B1902" s="417" t="s">
        <v>7878</v>
      </c>
      <c r="C1902" s="417" t="s">
        <v>108</v>
      </c>
      <c r="D1902" s="437"/>
      <c r="F1902" s="431">
        <v>37.61</v>
      </c>
    </row>
    <row r="1903" spans="1:6" ht="15">
      <c r="A1903" s="426" t="s">
        <v>7879</v>
      </c>
      <c r="B1903" s="417" t="s">
        <v>7880</v>
      </c>
      <c r="C1903" s="417" t="s">
        <v>108</v>
      </c>
      <c r="F1903" s="431">
        <v>47.69</v>
      </c>
    </row>
    <row r="1904" spans="1:6" ht="15">
      <c r="A1904" s="426" t="s">
        <v>7881</v>
      </c>
      <c r="B1904" s="417" t="s">
        <v>7882</v>
      </c>
      <c r="C1904" s="417" t="s">
        <v>108</v>
      </c>
      <c r="D1904" s="437"/>
      <c r="F1904" s="431">
        <v>76.37</v>
      </c>
    </row>
    <row r="1905" spans="1:6" ht="15">
      <c r="A1905" s="426" t="s">
        <v>7883</v>
      </c>
      <c r="B1905" s="417" t="s">
        <v>7884</v>
      </c>
      <c r="C1905" s="417" t="s">
        <v>108</v>
      </c>
      <c r="D1905" s="438"/>
      <c r="F1905" s="431">
        <v>79.349999999999994</v>
      </c>
    </row>
    <row r="1906" spans="1:6" ht="15">
      <c r="A1906" s="426" t="s">
        <v>7885</v>
      </c>
      <c r="B1906" s="417" t="s">
        <v>7886</v>
      </c>
      <c r="C1906" s="417" t="s">
        <v>108</v>
      </c>
      <c r="D1906" s="438"/>
      <c r="F1906" s="431">
        <v>140.82</v>
      </c>
    </row>
    <row r="1907" spans="1:6" ht="15">
      <c r="A1907" s="426" t="s">
        <v>7887</v>
      </c>
      <c r="B1907" s="417" t="s">
        <v>7888</v>
      </c>
      <c r="C1907" s="417" t="s">
        <v>139</v>
      </c>
      <c r="D1907" s="438"/>
      <c r="F1907" s="431">
        <v>29.11</v>
      </c>
    </row>
    <row r="1908" spans="1:6" ht="15">
      <c r="A1908" s="426" t="s">
        <v>7889</v>
      </c>
      <c r="B1908" s="417" t="s">
        <v>7890</v>
      </c>
      <c r="C1908" s="417" t="s">
        <v>139</v>
      </c>
      <c r="D1908" s="438"/>
      <c r="F1908" s="431">
        <v>45.1</v>
      </c>
    </row>
    <row r="1909" spans="1:6" ht="15">
      <c r="A1909" s="426" t="s">
        <v>7891</v>
      </c>
      <c r="B1909" s="417" t="s">
        <v>7892</v>
      </c>
      <c r="C1909" s="417" t="s">
        <v>139</v>
      </c>
      <c r="D1909" s="438"/>
      <c r="F1909" s="431">
        <v>21.85</v>
      </c>
    </row>
    <row r="1910" spans="1:6" ht="15">
      <c r="A1910" s="426" t="s">
        <v>7893</v>
      </c>
      <c r="B1910" s="417" t="s">
        <v>7894</v>
      </c>
      <c r="C1910" s="417" t="s">
        <v>139</v>
      </c>
      <c r="D1910" s="438"/>
      <c r="F1910" s="431">
        <v>32.090000000000003</v>
      </c>
    </row>
    <row r="1911" spans="1:6" ht="15">
      <c r="B1911" s="417" t="s">
        <v>7895</v>
      </c>
      <c r="D1911" s="438"/>
      <c r="F1911" s="431"/>
    </row>
    <row r="1912" spans="1:6" ht="15">
      <c r="A1912" s="426" t="s">
        <v>7896</v>
      </c>
      <c r="B1912" s="417" t="s">
        <v>7897</v>
      </c>
      <c r="C1912" s="417" t="s">
        <v>139</v>
      </c>
      <c r="D1912" s="438"/>
      <c r="F1912" s="431">
        <v>20.5</v>
      </c>
    </row>
    <row r="1913" spans="1:6">
      <c r="A1913" s="426"/>
      <c r="D1913" s="438"/>
      <c r="F1913" s="430"/>
    </row>
    <row r="1914" spans="1:6">
      <c r="A1914" s="426" t="s">
        <v>7898</v>
      </c>
      <c r="B1914" s="417" t="s">
        <v>7899</v>
      </c>
      <c r="C1914" s="417" t="s">
        <v>139</v>
      </c>
      <c r="D1914" s="437"/>
      <c r="F1914" s="441" t="s">
        <v>7900</v>
      </c>
    </row>
    <row r="1915" spans="1:6">
      <c r="A1915" s="426"/>
      <c r="B1915" s="417" t="s">
        <v>7901</v>
      </c>
      <c r="D1915" s="437"/>
      <c r="F1915" s="441"/>
    </row>
    <row r="1916" spans="1:6">
      <c r="A1916" s="426" t="s">
        <v>7902</v>
      </c>
      <c r="B1916" s="417" t="s">
        <v>7903</v>
      </c>
      <c r="C1916" s="417" t="s">
        <v>108</v>
      </c>
      <c r="D1916" s="438"/>
      <c r="F1916" s="441" t="s">
        <v>7904</v>
      </c>
    </row>
    <row r="1917" spans="1:6">
      <c r="A1917" s="426" t="s">
        <v>7905</v>
      </c>
      <c r="B1917" s="417" t="s">
        <v>7906</v>
      </c>
      <c r="C1917" s="417" t="s">
        <v>108</v>
      </c>
      <c r="D1917" s="438"/>
      <c r="F1917" s="441" t="s">
        <v>7904</v>
      </c>
    </row>
    <row r="1918" spans="1:6">
      <c r="A1918" s="426" t="s">
        <v>7907</v>
      </c>
      <c r="B1918" s="417" t="s">
        <v>7908</v>
      </c>
      <c r="C1918" s="417" t="s">
        <v>108</v>
      </c>
      <c r="D1918" s="438"/>
      <c r="F1918" s="441" t="s">
        <v>7909</v>
      </c>
    </row>
    <row r="1919" spans="1:6">
      <c r="A1919" s="426" t="s">
        <v>7910</v>
      </c>
      <c r="B1919" s="417" t="s">
        <v>7911</v>
      </c>
      <c r="C1919" s="417" t="s">
        <v>108</v>
      </c>
      <c r="D1919" s="438"/>
      <c r="F1919" s="441" t="s">
        <v>7912</v>
      </c>
    </row>
    <row r="1920" spans="1:6">
      <c r="A1920" s="426" t="s">
        <v>7913</v>
      </c>
      <c r="B1920" s="417" t="s">
        <v>7914</v>
      </c>
      <c r="C1920" s="417" t="s">
        <v>108</v>
      </c>
      <c r="D1920" s="437"/>
      <c r="F1920" s="441" t="s">
        <v>7915</v>
      </c>
    </row>
    <row r="1921" spans="1:6">
      <c r="A1921" s="426" t="s">
        <v>7916</v>
      </c>
      <c r="B1921" s="417" t="s">
        <v>7917</v>
      </c>
      <c r="C1921" s="417" t="s">
        <v>108</v>
      </c>
      <c r="D1921" s="438"/>
      <c r="F1921" s="441" t="s">
        <v>7918</v>
      </c>
    </row>
    <row r="1922" spans="1:6">
      <c r="A1922" s="426" t="s">
        <v>7919</v>
      </c>
      <c r="B1922" s="417" t="s">
        <v>7920</v>
      </c>
      <c r="C1922" s="417" t="s">
        <v>108</v>
      </c>
      <c r="D1922" s="437"/>
      <c r="F1922" s="441" t="s">
        <v>7921</v>
      </c>
    </row>
    <row r="1923" spans="1:6">
      <c r="A1923" s="426" t="s">
        <v>7922</v>
      </c>
      <c r="B1923" s="417" t="s">
        <v>7923</v>
      </c>
      <c r="C1923" s="417" t="s">
        <v>108</v>
      </c>
      <c r="D1923" s="437"/>
      <c r="F1923" s="441" t="s">
        <v>7924</v>
      </c>
    </row>
    <row r="1924" spans="1:6">
      <c r="A1924" s="426" t="s">
        <v>7925</v>
      </c>
      <c r="B1924" s="417" t="s">
        <v>7926</v>
      </c>
      <c r="C1924" s="417" t="s">
        <v>108</v>
      </c>
      <c r="D1924" s="437"/>
      <c r="F1924" s="441" t="s">
        <v>7927</v>
      </c>
    </row>
    <row r="1925" spans="1:6" ht="15">
      <c r="A1925" s="426"/>
      <c r="D1925" s="437"/>
      <c r="F1925" s="431"/>
    </row>
    <row r="1926" spans="1:6">
      <c r="A1926" s="426" t="s">
        <v>7928</v>
      </c>
      <c r="B1926" s="417" t="s">
        <v>7929</v>
      </c>
      <c r="C1926" s="417" t="s">
        <v>108</v>
      </c>
      <c r="D1926" s="437"/>
      <c r="F1926" s="441" t="s">
        <v>7930</v>
      </c>
    </row>
    <row r="1927" spans="1:6">
      <c r="A1927" s="426"/>
      <c r="B1927" s="417" t="s">
        <v>7931</v>
      </c>
      <c r="D1927" s="437"/>
      <c r="F1927" s="441"/>
    </row>
    <row r="1928" spans="1:6">
      <c r="A1928" s="426"/>
      <c r="D1928" s="437"/>
      <c r="F1928" s="441"/>
    </row>
    <row r="1929" spans="1:6">
      <c r="A1929" s="426" t="s">
        <v>7932</v>
      </c>
      <c r="B1929" s="417" t="s">
        <v>7933</v>
      </c>
      <c r="C1929" s="417" t="s">
        <v>108</v>
      </c>
      <c r="F1929" s="441" t="s">
        <v>7934</v>
      </c>
    </row>
    <row r="1930" spans="1:6">
      <c r="A1930" s="426"/>
      <c r="B1930" s="417" t="s">
        <v>7935</v>
      </c>
      <c r="D1930" s="437"/>
      <c r="F1930" s="441"/>
    </row>
    <row r="1931" spans="1:6">
      <c r="A1931" s="426" t="s">
        <v>7936</v>
      </c>
      <c r="B1931" s="417" t="s">
        <v>7937</v>
      </c>
      <c r="C1931" s="417" t="s">
        <v>121</v>
      </c>
      <c r="D1931" s="437"/>
      <c r="F1931" s="441" t="s">
        <v>7938</v>
      </c>
    </row>
    <row r="1932" spans="1:6">
      <c r="A1932" s="426" t="s">
        <v>7939</v>
      </c>
      <c r="B1932" s="417" t="s">
        <v>7940</v>
      </c>
      <c r="C1932" s="417" t="s">
        <v>121</v>
      </c>
      <c r="D1932" s="437"/>
      <c r="F1932" s="441" t="s">
        <v>7941</v>
      </c>
    </row>
    <row r="1933" spans="1:6">
      <c r="A1933" s="426" t="s">
        <v>7942</v>
      </c>
      <c r="B1933" s="417" t="s">
        <v>7943</v>
      </c>
      <c r="C1933" s="417" t="s">
        <v>121</v>
      </c>
      <c r="D1933" s="437"/>
      <c r="F1933" s="441" t="s">
        <v>7944</v>
      </c>
    </row>
    <row r="1934" spans="1:6">
      <c r="A1934" s="426" t="s">
        <v>7945</v>
      </c>
      <c r="B1934" s="417" t="s">
        <v>7946</v>
      </c>
      <c r="C1934" s="417" t="s">
        <v>121</v>
      </c>
      <c r="D1934" s="437"/>
      <c r="F1934" s="441" t="s">
        <v>7947</v>
      </c>
    </row>
    <row r="1935" spans="1:6">
      <c r="A1935" s="426" t="s">
        <v>7948</v>
      </c>
      <c r="B1935" s="417" t="s">
        <v>7949</v>
      </c>
      <c r="C1935" s="417" t="s">
        <v>121</v>
      </c>
      <c r="D1935" s="437"/>
      <c r="F1935" s="441" t="s">
        <v>7950</v>
      </c>
    </row>
    <row r="1936" spans="1:6">
      <c r="A1936" s="426" t="s">
        <v>7951</v>
      </c>
      <c r="B1936" s="417" t="s">
        <v>7952</v>
      </c>
      <c r="C1936" s="417" t="s">
        <v>121</v>
      </c>
      <c r="D1936" s="437"/>
      <c r="F1936" s="441" t="s">
        <v>7953</v>
      </c>
    </row>
    <row r="1937" spans="1:6">
      <c r="A1937" s="426" t="s">
        <v>7954</v>
      </c>
      <c r="B1937" s="417" t="s">
        <v>7955</v>
      </c>
      <c r="C1937" s="417" t="s">
        <v>121</v>
      </c>
      <c r="D1937" s="437"/>
      <c r="F1937" s="441" t="s">
        <v>7956</v>
      </c>
    </row>
    <row r="1938" spans="1:6">
      <c r="A1938" s="426" t="s">
        <v>7957</v>
      </c>
      <c r="B1938" s="417" t="s">
        <v>7958</v>
      </c>
      <c r="C1938" s="417" t="s">
        <v>121</v>
      </c>
      <c r="D1938" s="437"/>
      <c r="F1938" s="441" t="s">
        <v>7959</v>
      </c>
    </row>
    <row r="1939" spans="1:6">
      <c r="A1939" s="426" t="s">
        <v>7960</v>
      </c>
      <c r="B1939" s="417" t="s">
        <v>7961</v>
      </c>
      <c r="C1939" s="417" t="s">
        <v>108</v>
      </c>
      <c r="D1939" s="437"/>
      <c r="F1939" s="441" t="s">
        <v>7962</v>
      </c>
    </row>
    <row r="1940" spans="1:6">
      <c r="A1940" s="426" t="s">
        <v>7963</v>
      </c>
      <c r="B1940" s="417" t="s">
        <v>7964</v>
      </c>
      <c r="C1940" s="417" t="s">
        <v>108</v>
      </c>
      <c r="D1940" s="437"/>
      <c r="F1940" s="441" t="s">
        <v>7965</v>
      </c>
    </row>
    <row r="1941" spans="1:6">
      <c r="A1941" s="426" t="s">
        <v>7966</v>
      </c>
      <c r="B1941" s="417" t="s">
        <v>7967</v>
      </c>
      <c r="C1941" s="417" t="s">
        <v>108</v>
      </c>
      <c r="D1941" s="437"/>
      <c r="F1941" s="441" t="s">
        <v>7968</v>
      </c>
    </row>
    <row r="1942" spans="1:6">
      <c r="A1942" s="426" t="s">
        <v>7969</v>
      </c>
      <c r="B1942" s="417" t="s">
        <v>7970</v>
      </c>
      <c r="C1942" s="417" t="s">
        <v>108</v>
      </c>
      <c r="D1942" s="437"/>
      <c r="F1942" s="441" t="s">
        <v>7971</v>
      </c>
    </row>
    <row r="1943" spans="1:6">
      <c r="A1943" s="426" t="s">
        <v>7972</v>
      </c>
      <c r="B1943" s="417" t="s">
        <v>7973</v>
      </c>
      <c r="C1943" s="417" t="s">
        <v>108</v>
      </c>
      <c r="D1943" s="437"/>
      <c r="F1943" s="441" t="s">
        <v>7974</v>
      </c>
    </row>
    <row r="1944" spans="1:6">
      <c r="A1944" s="426"/>
      <c r="D1944" s="437"/>
      <c r="F1944" s="441"/>
    </row>
    <row r="1945" spans="1:6">
      <c r="A1945" s="426" t="s">
        <v>7975</v>
      </c>
      <c r="B1945" s="417" t="s">
        <v>7976</v>
      </c>
      <c r="C1945" s="417" t="s">
        <v>108</v>
      </c>
      <c r="D1945" s="437"/>
      <c r="F1945" s="441" t="s">
        <v>7977</v>
      </c>
    </row>
    <row r="1946" spans="1:6">
      <c r="A1946" s="426"/>
      <c r="B1946" s="417" t="s">
        <v>7978</v>
      </c>
      <c r="D1946" s="437"/>
      <c r="F1946" s="441"/>
    </row>
    <row r="1947" spans="1:6">
      <c r="A1947" s="426" t="s">
        <v>7979</v>
      </c>
      <c r="B1947" s="417" t="s">
        <v>7980</v>
      </c>
      <c r="C1947" s="417" t="s">
        <v>108</v>
      </c>
      <c r="D1947" s="437"/>
      <c r="F1947" s="441" t="s">
        <v>7981</v>
      </c>
    </row>
    <row r="1948" spans="1:6">
      <c r="A1948" s="426" t="s">
        <v>7982</v>
      </c>
      <c r="B1948" s="417" t="s">
        <v>7983</v>
      </c>
      <c r="C1948" s="417" t="s">
        <v>108</v>
      </c>
      <c r="D1948" s="437"/>
      <c r="F1948" s="441" t="s">
        <v>7984</v>
      </c>
    </row>
    <row r="1949" spans="1:6">
      <c r="A1949" s="426" t="s">
        <v>7985</v>
      </c>
      <c r="B1949" s="417" t="s">
        <v>7986</v>
      </c>
      <c r="C1949" s="417" t="s">
        <v>108</v>
      </c>
      <c r="D1949" s="437"/>
      <c r="F1949" s="441" t="s">
        <v>7987</v>
      </c>
    </row>
    <row r="1950" spans="1:6" ht="15">
      <c r="A1950" s="426" t="s">
        <v>7988</v>
      </c>
      <c r="B1950" s="417" t="s">
        <v>7989</v>
      </c>
      <c r="C1950" s="417" t="s">
        <v>108</v>
      </c>
      <c r="D1950" s="437"/>
      <c r="F1950" s="431">
        <v>66.12</v>
      </c>
    </row>
    <row r="1951" spans="1:6">
      <c r="A1951" s="426" t="s">
        <v>7990</v>
      </c>
      <c r="B1951" s="417" t="s">
        <v>7991</v>
      </c>
      <c r="C1951" s="417" t="s">
        <v>108</v>
      </c>
      <c r="D1951" s="437"/>
      <c r="F1951" s="441" t="s">
        <v>7992</v>
      </c>
    </row>
    <row r="1952" spans="1:6">
      <c r="A1952" s="426" t="s">
        <v>7993</v>
      </c>
      <c r="B1952" s="417" t="s">
        <v>7994</v>
      </c>
      <c r="C1952" s="417" t="s">
        <v>108</v>
      </c>
      <c r="D1952" s="437"/>
      <c r="F1952" s="441" t="s">
        <v>7995</v>
      </c>
    </row>
    <row r="1953" spans="1:6">
      <c r="A1953" s="426" t="s">
        <v>7996</v>
      </c>
      <c r="B1953" s="417" t="s">
        <v>7997</v>
      </c>
      <c r="C1953" s="417" t="s">
        <v>108</v>
      </c>
      <c r="D1953" s="437"/>
      <c r="F1953" s="441" t="s">
        <v>7998</v>
      </c>
    </row>
    <row r="1954" spans="1:6" ht="15">
      <c r="A1954" s="426"/>
      <c r="B1954" s="417" t="s">
        <v>7999</v>
      </c>
      <c r="F1954" s="431"/>
    </row>
    <row r="1955" spans="1:6">
      <c r="A1955" s="426"/>
      <c r="D1955" s="437"/>
      <c r="E1955" s="437"/>
      <c r="F1955" s="430"/>
    </row>
    <row r="1956" spans="1:6">
      <c r="A1956" s="426" t="s">
        <v>8000</v>
      </c>
      <c r="B1956" s="417" t="s">
        <v>7997</v>
      </c>
      <c r="C1956" s="417" t="s">
        <v>108</v>
      </c>
      <c r="D1956" s="437"/>
      <c r="F1956" s="441" t="s">
        <v>8001</v>
      </c>
    </row>
    <row r="1957" spans="1:6" ht="23.25" customHeight="1">
      <c r="A1957" s="426"/>
      <c r="B1957" s="417" t="s">
        <v>8002</v>
      </c>
      <c r="D1957" s="437"/>
      <c r="F1957" s="441"/>
    </row>
    <row r="1958" spans="1:6">
      <c r="A1958" s="414"/>
      <c r="B1958" s="414"/>
      <c r="D1958" s="437"/>
      <c r="F1958" s="441"/>
    </row>
    <row r="1959" spans="1:6">
      <c r="A1959" s="426" t="s">
        <v>8003</v>
      </c>
      <c r="B1959" s="426" t="s">
        <v>7997</v>
      </c>
      <c r="C1959" s="417" t="s">
        <v>108</v>
      </c>
      <c r="D1959" s="437"/>
      <c r="F1959" s="441" t="s">
        <v>8004</v>
      </c>
    </row>
    <row r="1960" spans="1:6">
      <c r="A1960" s="426"/>
      <c r="B1960" s="417" t="s">
        <v>8005</v>
      </c>
      <c r="D1960" s="437"/>
      <c r="F1960" s="430"/>
    </row>
    <row r="1961" spans="1:6" ht="15">
      <c r="A1961" s="426" t="s">
        <v>8006</v>
      </c>
      <c r="B1961" s="417" t="s">
        <v>7997</v>
      </c>
      <c r="C1961" s="417" t="s">
        <v>108</v>
      </c>
      <c r="D1961" s="437"/>
      <c r="F1961" s="431">
        <v>66.39</v>
      </c>
    </row>
    <row r="1962" spans="1:6" ht="15">
      <c r="A1962" s="426"/>
      <c r="B1962" s="417" t="s">
        <v>8007</v>
      </c>
      <c r="D1962" s="437"/>
      <c r="F1962" s="431"/>
    </row>
    <row r="1963" spans="1:6" ht="15">
      <c r="A1963" s="426" t="s">
        <v>8008</v>
      </c>
      <c r="B1963" s="417" t="s">
        <v>7997</v>
      </c>
      <c r="C1963" s="417" t="s">
        <v>108</v>
      </c>
      <c r="D1963" s="437"/>
      <c r="F1963" s="431">
        <v>80.86</v>
      </c>
    </row>
    <row r="1964" spans="1:6" ht="15">
      <c r="A1964" s="426"/>
      <c r="B1964" s="417" t="s">
        <v>8009</v>
      </c>
      <c r="D1964" s="437"/>
      <c r="F1964" s="431"/>
    </row>
    <row r="1965" spans="1:6" ht="15">
      <c r="A1965" s="426" t="s">
        <v>8010</v>
      </c>
      <c r="B1965" s="417" t="s">
        <v>7997</v>
      </c>
      <c r="C1965" s="417" t="s">
        <v>108</v>
      </c>
      <c r="D1965" s="437"/>
      <c r="F1965" s="431">
        <v>77.709999999999994</v>
      </c>
    </row>
    <row r="1966" spans="1:6" ht="15">
      <c r="A1966" s="426"/>
      <c r="B1966" s="417" t="s">
        <v>8011</v>
      </c>
      <c r="D1966" s="437"/>
      <c r="F1966" s="431"/>
    </row>
    <row r="1967" spans="1:6">
      <c r="A1967" s="426" t="s">
        <v>8012</v>
      </c>
      <c r="B1967" s="417" t="s">
        <v>8013</v>
      </c>
      <c r="C1967" s="417" t="s">
        <v>108</v>
      </c>
      <c r="D1967" s="437"/>
      <c r="F1967" s="441" t="s">
        <v>8014</v>
      </c>
    </row>
    <row r="1968" spans="1:6">
      <c r="A1968" s="426" t="s">
        <v>8015</v>
      </c>
      <c r="B1968" s="417" t="s">
        <v>8016</v>
      </c>
      <c r="C1968" s="417" t="s">
        <v>108</v>
      </c>
      <c r="D1968" s="437"/>
      <c r="F1968" s="441" t="s">
        <v>8017</v>
      </c>
    </row>
    <row r="1969" spans="1:8">
      <c r="A1969" s="426" t="s">
        <v>8018</v>
      </c>
      <c r="B1969" s="417" t="s">
        <v>8019</v>
      </c>
      <c r="C1969" s="417" t="s">
        <v>108</v>
      </c>
      <c r="D1969" s="437"/>
      <c r="F1969" s="441" t="s">
        <v>8017</v>
      </c>
    </row>
    <row r="1970" spans="1:8">
      <c r="A1970" s="426" t="s">
        <v>8020</v>
      </c>
      <c r="B1970" s="417" t="s">
        <v>8021</v>
      </c>
      <c r="C1970" s="417" t="s">
        <v>108</v>
      </c>
      <c r="D1970" s="437"/>
      <c r="F1970" s="441" t="s">
        <v>8022</v>
      </c>
    </row>
    <row r="1971" spans="1:8">
      <c r="A1971" s="426" t="s">
        <v>8023</v>
      </c>
      <c r="B1971" s="417" t="s">
        <v>8024</v>
      </c>
      <c r="C1971" s="417" t="s">
        <v>108</v>
      </c>
      <c r="D1971" s="437"/>
      <c r="F1971" s="441" t="s">
        <v>8025</v>
      </c>
    </row>
    <row r="1972" spans="1:8">
      <c r="A1972" s="426" t="s">
        <v>8026</v>
      </c>
      <c r="B1972" s="417" t="s">
        <v>8027</v>
      </c>
      <c r="C1972" s="417" t="s">
        <v>108</v>
      </c>
      <c r="D1972" s="437"/>
      <c r="F1972" s="441" t="s">
        <v>8028</v>
      </c>
    </row>
    <row r="1973" spans="1:8">
      <c r="A1973" s="426" t="s">
        <v>8029</v>
      </c>
      <c r="B1973" s="417" t="s">
        <v>8030</v>
      </c>
      <c r="C1973" s="417" t="s">
        <v>108</v>
      </c>
      <c r="D1973" s="437"/>
      <c r="F1973" s="441" t="s">
        <v>8031</v>
      </c>
    </row>
    <row r="1974" spans="1:8" ht="15">
      <c r="A1974" s="426"/>
      <c r="B1974" s="417" t="s">
        <v>8032</v>
      </c>
      <c r="D1974" s="437"/>
      <c r="F1974" s="431"/>
    </row>
    <row r="1975" spans="1:8" ht="15">
      <c r="A1975" s="426" t="s">
        <v>8033</v>
      </c>
      <c r="B1975" s="417" t="s">
        <v>8034</v>
      </c>
      <c r="C1975" s="417" t="s">
        <v>108</v>
      </c>
      <c r="D1975" s="437"/>
      <c r="F1975" s="431">
        <v>43.31</v>
      </c>
    </row>
    <row r="1976" spans="1:8" ht="15">
      <c r="A1976" s="426"/>
      <c r="B1976" s="417" t="s">
        <v>8035</v>
      </c>
      <c r="D1976" s="437"/>
      <c r="F1976" s="431"/>
      <c r="G1976" s="437"/>
      <c r="H1976" s="437"/>
    </row>
    <row r="1977" spans="1:8">
      <c r="A1977" s="426" t="s">
        <v>8036</v>
      </c>
      <c r="C1977" s="417" t="s">
        <v>108</v>
      </c>
      <c r="D1977" s="437"/>
      <c r="F1977" s="441" t="s">
        <v>8037</v>
      </c>
    </row>
    <row r="1978" spans="1:8">
      <c r="A1978" s="426"/>
      <c r="B1978" s="417" t="s">
        <v>8038</v>
      </c>
      <c r="D1978" s="437"/>
      <c r="F1978" s="430"/>
    </row>
    <row r="1979" spans="1:8">
      <c r="A1979" s="426"/>
      <c r="B1979" s="417" t="s">
        <v>8039</v>
      </c>
      <c r="D1979" s="437"/>
      <c r="F1979" s="430"/>
    </row>
    <row r="1980" spans="1:8">
      <c r="A1980" s="426" t="s">
        <v>8040</v>
      </c>
      <c r="C1980" s="417" t="s">
        <v>108</v>
      </c>
      <c r="D1980" s="437"/>
      <c r="F1980" s="441" t="s">
        <v>8041</v>
      </c>
    </row>
    <row r="1981" spans="1:8">
      <c r="A1981" s="426"/>
      <c r="B1981" s="417" t="s">
        <v>8042</v>
      </c>
      <c r="D1981" s="437"/>
      <c r="F1981" s="441"/>
    </row>
    <row r="1982" spans="1:8">
      <c r="A1982" s="426"/>
      <c r="B1982" s="417" t="s">
        <v>8043</v>
      </c>
      <c r="D1982" s="437"/>
      <c r="F1982" s="441"/>
    </row>
    <row r="1983" spans="1:8">
      <c r="A1983" s="426" t="s">
        <v>8044</v>
      </c>
      <c r="C1983" s="417" t="s">
        <v>108</v>
      </c>
      <c r="D1983" s="437"/>
      <c r="F1983" s="441" t="s">
        <v>8045</v>
      </c>
    </row>
    <row r="1984" spans="1:8">
      <c r="A1984" s="426"/>
      <c r="B1984" s="417" t="s">
        <v>8046</v>
      </c>
      <c r="D1984" s="437"/>
      <c r="F1984" s="430"/>
    </row>
    <row r="1985" spans="1:6">
      <c r="A1985" s="426"/>
      <c r="B1985" s="417" t="s">
        <v>8047</v>
      </c>
      <c r="D1985" s="437"/>
      <c r="F1985" s="430"/>
    </row>
    <row r="1986" spans="1:6" ht="15">
      <c r="A1986" s="426" t="s">
        <v>8048</v>
      </c>
      <c r="B1986" s="417" t="s">
        <v>8049</v>
      </c>
      <c r="C1986" s="417" t="s">
        <v>108</v>
      </c>
      <c r="D1986" s="437"/>
      <c r="F1986" s="431">
        <v>106.37</v>
      </c>
    </row>
    <row r="1987" spans="1:6" ht="15">
      <c r="A1987" s="426" t="s">
        <v>8050</v>
      </c>
      <c r="D1987" s="437"/>
      <c r="F1987" s="431"/>
    </row>
    <row r="1988" spans="1:6" ht="15">
      <c r="A1988" s="426"/>
      <c r="B1988" s="417" t="s">
        <v>8047</v>
      </c>
      <c r="D1988" s="437"/>
      <c r="F1988" s="431"/>
    </row>
    <row r="1989" spans="1:6" ht="15">
      <c r="A1989" s="426" t="s">
        <v>8051</v>
      </c>
      <c r="B1989" s="417" t="s">
        <v>8052</v>
      </c>
      <c r="C1989" s="417" t="s">
        <v>108</v>
      </c>
      <c r="D1989" s="437"/>
      <c r="F1989" s="431">
        <v>186.37</v>
      </c>
    </row>
    <row r="1990" spans="1:6">
      <c r="A1990" s="426" t="s">
        <v>8050</v>
      </c>
      <c r="D1990" s="437"/>
      <c r="F1990" s="430"/>
    </row>
    <row r="1991" spans="1:6">
      <c r="A1991" s="426"/>
      <c r="B1991" s="417" t="s">
        <v>8047</v>
      </c>
      <c r="D1991" s="437"/>
      <c r="F1991" s="430"/>
    </row>
    <row r="1992" spans="1:6" ht="15">
      <c r="A1992" s="426" t="s">
        <v>8053</v>
      </c>
      <c r="B1992" s="417" t="s">
        <v>8054</v>
      </c>
      <c r="C1992" s="417" t="s">
        <v>108</v>
      </c>
      <c r="D1992" s="437"/>
      <c r="F1992" s="431">
        <v>230.79</v>
      </c>
    </row>
    <row r="1993" spans="1:6" ht="15">
      <c r="A1993" s="426" t="s">
        <v>8050</v>
      </c>
      <c r="D1993" s="437"/>
      <c r="F1993" s="431"/>
    </row>
    <row r="1994" spans="1:6" ht="15">
      <c r="A1994" s="426"/>
      <c r="B1994" s="417" t="s">
        <v>8047</v>
      </c>
      <c r="D1994" s="437"/>
      <c r="F1994" s="431"/>
    </row>
    <row r="1995" spans="1:6" ht="15">
      <c r="A1995" s="426" t="s">
        <v>8055</v>
      </c>
      <c r="B1995" s="417" t="s">
        <v>8056</v>
      </c>
      <c r="C1995" s="417" t="s">
        <v>108</v>
      </c>
      <c r="D1995" s="437"/>
      <c r="F1995" s="431">
        <v>107.77</v>
      </c>
    </row>
    <row r="1996" spans="1:6" ht="15">
      <c r="A1996" s="426" t="s">
        <v>8050</v>
      </c>
      <c r="D1996" s="437"/>
      <c r="F1996" s="431"/>
    </row>
    <row r="1997" spans="1:6">
      <c r="A1997" s="426"/>
      <c r="B1997" s="417" t="s">
        <v>8057</v>
      </c>
      <c r="D1997" s="437"/>
      <c r="F1997" s="430"/>
    </row>
    <row r="1998" spans="1:6" ht="15">
      <c r="A1998" s="426" t="s">
        <v>8058</v>
      </c>
      <c r="C1998" s="417" t="s">
        <v>108</v>
      </c>
      <c r="F1998" s="431">
        <v>391.51</v>
      </c>
    </row>
    <row r="1999" spans="1:6" ht="15">
      <c r="A1999" s="426"/>
      <c r="B1999" s="417" t="s">
        <v>6926</v>
      </c>
      <c r="D1999" s="437"/>
      <c r="F1999" s="431"/>
    </row>
    <row r="2000" spans="1:6">
      <c r="A2000" s="426"/>
      <c r="B2000" s="417" t="s">
        <v>8059</v>
      </c>
      <c r="D2000" s="437"/>
      <c r="F2000" s="430"/>
    </row>
    <row r="2001" spans="1:6" ht="15">
      <c r="A2001" s="426" t="s">
        <v>8060</v>
      </c>
      <c r="C2001" s="417" t="s">
        <v>108</v>
      </c>
      <c r="D2001" s="437"/>
      <c r="F2001" s="431">
        <v>563.16999999999996</v>
      </c>
    </row>
    <row r="2002" spans="1:6" ht="15">
      <c r="A2002" s="426"/>
      <c r="B2002" s="417" t="s">
        <v>6926</v>
      </c>
      <c r="D2002" s="437"/>
      <c r="F2002" s="431"/>
    </row>
    <row r="2003" spans="1:6" ht="15">
      <c r="A2003" s="426" t="s">
        <v>8061</v>
      </c>
      <c r="B2003" s="417" t="s">
        <v>8062</v>
      </c>
      <c r="C2003" s="417" t="s">
        <v>108</v>
      </c>
      <c r="D2003" s="437"/>
      <c r="F2003" s="431">
        <v>69.62</v>
      </c>
    </row>
    <row r="2004" spans="1:6" ht="15">
      <c r="A2004" s="426" t="s">
        <v>8063</v>
      </c>
      <c r="B2004" s="417" t="s">
        <v>8064</v>
      </c>
      <c r="C2004" s="417" t="s">
        <v>108</v>
      </c>
      <c r="D2004" s="437"/>
      <c r="F2004" s="431">
        <v>387.38</v>
      </c>
    </row>
    <row r="2005" spans="1:6" ht="15">
      <c r="A2005" s="426" t="s">
        <v>8065</v>
      </c>
      <c r="B2005" s="417" t="s">
        <v>8066</v>
      </c>
      <c r="C2005" s="417" t="s">
        <v>108</v>
      </c>
      <c r="D2005" s="437"/>
      <c r="F2005" s="431">
        <v>622.95000000000005</v>
      </c>
    </row>
    <row r="2006" spans="1:6">
      <c r="A2006" s="426"/>
      <c r="B2006" s="417" t="s">
        <v>8067</v>
      </c>
      <c r="D2006" s="437"/>
      <c r="F2006" s="430"/>
    </row>
    <row r="2007" spans="1:6" ht="15">
      <c r="A2007" s="426" t="s">
        <v>8068</v>
      </c>
      <c r="C2007" s="417" t="s">
        <v>108</v>
      </c>
      <c r="D2007" s="437"/>
      <c r="F2007" s="431">
        <v>37</v>
      </c>
    </row>
    <row r="2008" spans="1:6" ht="15">
      <c r="A2008" s="426"/>
      <c r="B2008" s="417" t="s">
        <v>8069</v>
      </c>
      <c r="D2008" s="437"/>
      <c r="F2008" s="431"/>
    </row>
    <row r="2009" spans="1:6">
      <c r="A2009" s="426"/>
      <c r="B2009" s="417" t="s">
        <v>8070</v>
      </c>
      <c r="D2009" s="437"/>
      <c r="F2009" s="430"/>
    </row>
    <row r="2010" spans="1:6" ht="15">
      <c r="A2010" s="426" t="s">
        <v>688</v>
      </c>
      <c r="C2010" s="417" t="s">
        <v>108</v>
      </c>
      <c r="D2010" s="437"/>
      <c r="F2010" s="431">
        <v>54.61</v>
      </c>
    </row>
    <row r="2011" spans="1:6" ht="15">
      <c r="A2011" s="426"/>
      <c r="B2011" s="417" t="s">
        <v>8069</v>
      </c>
      <c r="F2011" s="431"/>
    </row>
    <row r="2012" spans="1:6">
      <c r="A2012" s="426"/>
      <c r="D2012" s="437"/>
      <c r="F2012" s="430"/>
    </row>
    <row r="2013" spans="1:6" ht="15">
      <c r="A2013" s="426" t="s">
        <v>690</v>
      </c>
      <c r="B2013" s="417" t="s">
        <v>8071</v>
      </c>
      <c r="C2013" s="417" t="s">
        <v>108</v>
      </c>
      <c r="D2013" s="437"/>
      <c r="F2013" s="431">
        <v>91.47</v>
      </c>
    </row>
    <row r="2014" spans="1:6" ht="15">
      <c r="A2014" s="426"/>
      <c r="B2014" s="417" t="s">
        <v>8069</v>
      </c>
      <c r="D2014" s="437"/>
      <c r="F2014" s="431"/>
    </row>
    <row r="2015" spans="1:6" ht="15">
      <c r="A2015" s="426" t="s">
        <v>8072</v>
      </c>
      <c r="B2015" s="417" t="s">
        <v>8073</v>
      </c>
      <c r="C2015" s="417" t="s">
        <v>108</v>
      </c>
      <c r="D2015" s="437"/>
      <c r="F2015" s="431">
        <v>167.03</v>
      </c>
    </row>
    <row r="2016" spans="1:6">
      <c r="A2016" s="426"/>
      <c r="B2016" s="417" t="s">
        <v>8069</v>
      </c>
      <c r="D2016" s="437"/>
      <c r="F2016" s="430"/>
    </row>
    <row r="2017" spans="1:6" ht="15">
      <c r="A2017" s="426"/>
      <c r="B2017" s="417" t="s">
        <v>8074</v>
      </c>
      <c r="D2017" s="437"/>
      <c r="F2017" s="431"/>
    </row>
    <row r="2018" spans="1:6" ht="15">
      <c r="A2018" s="426" t="s">
        <v>8075</v>
      </c>
      <c r="B2018" s="417" t="s">
        <v>8069</v>
      </c>
      <c r="C2018" s="417" t="s">
        <v>108</v>
      </c>
      <c r="D2018" s="437"/>
      <c r="F2018" s="431">
        <v>249.74</v>
      </c>
    </row>
    <row r="2019" spans="1:6" ht="15">
      <c r="A2019" s="426"/>
      <c r="B2019" s="417" t="s">
        <v>8076</v>
      </c>
      <c r="D2019" s="437"/>
      <c r="F2019" s="431"/>
    </row>
    <row r="2020" spans="1:6" ht="15">
      <c r="A2020" s="426" t="s">
        <v>8077</v>
      </c>
      <c r="C2020" s="417" t="s">
        <v>108</v>
      </c>
      <c r="D2020" s="437"/>
      <c r="F2020" s="431">
        <v>477.88</v>
      </c>
    </row>
    <row r="2021" spans="1:6" ht="15">
      <c r="A2021" s="426"/>
      <c r="B2021" s="417" t="s">
        <v>8069</v>
      </c>
      <c r="F2021" s="431"/>
    </row>
    <row r="2022" spans="1:6" ht="15">
      <c r="A2022" s="426" t="s">
        <v>8078</v>
      </c>
      <c r="B2022" s="417" t="s">
        <v>8079</v>
      </c>
      <c r="C2022" s="417" t="s">
        <v>108</v>
      </c>
      <c r="D2022" s="437"/>
      <c r="F2022" s="431">
        <v>164.4</v>
      </c>
    </row>
    <row r="2023" spans="1:6" ht="15">
      <c r="A2023" s="426" t="s">
        <v>8080</v>
      </c>
      <c r="B2023" s="417" t="s">
        <v>8081</v>
      </c>
      <c r="C2023" s="417" t="s">
        <v>108</v>
      </c>
      <c r="D2023" s="437"/>
      <c r="F2023" s="431">
        <v>219.89</v>
      </c>
    </row>
    <row r="2024" spans="1:6" ht="15">
      <c r="A2024" s="426" t="s">
        <v>8082</v>
      </c>
      <c r="B2024" s="417" t="s">
        <v>8083</v>
      </c>
      <c r="C2024" s="417" t="s">
        <v>108</v>
      </c>
      <c r="D2024" s="437"/>
      <c r="F2024" s="431">
        <v>304.20999999999998</v>
      </c>
    </row>
    <row r="2025" spans="1:6" ht="15">
      <c r="A2025" s="426" t="s">
        <v>8084</v>
      </c>
      <c r="B2025" s="417" t="s">
        <v>8085</v>
      </c>
      <c r="C2025" s="417" t="s">
        <v>108</v>
      </c>
      <c r="D2025" s="437"/>
      <c r="F2025" s="431">
        <v>613.21</v>
      </c>
    </row>
    <row r="2026" spans="1:6">
      <c r="A2026" s="426"/>
      <c r="B2026" s="417" t="s">
        <v>8086</v>
      </c>
      <c r="D2026" s="437"/>
      <c r="F2026" s="430"/>
    </row>
    <row r="2027" spans="1:6" ht="15">
      <c r="A2027" s="426" t="s">
        <v>8087</v>
      </c>
      <c r="B2027" s="417" t="s">
        <v>8088</v>
      </c>
      <c r="C2027" s="417" t="s">
        <v>108</v>
      </c>
      <c r="D2027" s="437"/>
      <c r="F2027" s="431">
        <v>5.74</v>
      </c>
    </row>
    <row r="2028" spans="1:6" ht="15">
      <c r="A2028" s="426"/>
      <c r="B2028" s="417" t="s">
        <v>8089</v>
      </c>
      <c r="D2028" s="437"/>
      <c r="F2028" s="431"/>
    </row>
    <row r="2029" spans="1:6" ht="15">
      <c r="A2029" s="426" t="s">
        <v>8090</v>
      </c>
      <c r="C2029" s="417" t="s">
        <v>108</v>
      </c>
      <c r="D2029" s="437"/>
      <c r="F2029" s="431">
        <v>6.9</v>
      </c>
    </row>
    <row r="2030" spans="1:6" ht="15">
      <c r="A2030" s="426"/>
      <c r="B2030" s="417" t="s">
        <v>8091</v>
      </c>
      <c r="D2030" s="437"/>
      <c r="F2030" s="431"/>
    </row>
    <row r="2031" spans="1:6">
      <c r="A2031" s="426"/>
      <c r="B2031" s="417" t="s">
        <v>8092</v>
      </c>
      <c r="D2031" s="437"/>
      <c r="F2031" s="430"/>
    </row>
    <row r="2032" spans="1:6" ht="15">
      <c r="A2032" s="426" t="s">
        <v>8093</v>
      </c>
      <c r="C2032" s="417" t="s">
        <v>108</v>
      </c>
      <c r="D2032" s="437"/>
      <c r="F2032" s="431">
        <v>7.7</v>
      </c>
    </row>
    <row r="2033" spans="1:6" ht="15">
      <c r="A2033" s="426"/>
      <c r="B2033" s="417" t="s">
        <v>8094</v>
      </c>
      <c r="D2033" s="437"/>
      <c r="F2033" s="431"/>
    </row>
    <row r="2034" spans="1:6">
      <c r="A2034" s="426"/>
      <c r="B2034" s="417" t="s">
        <v>8092</v>
      </c>
      <c r="D2034" s="437"/>
      <c r="F2034" s="430"/>
    </row>
    <row r="2035" spans="1:6" ht="15">
      <c r="A2035" s="426" t="s">
        <v>8095</v>
      </c>
      <c r="C2035" s="417" t="s">
        <v>108</v>
      </c>
      <c r="D2035" s="437"/>
      <c r="F2035" s="431">
        <v>7.7</v>
      </c>
    </row>
    <row r="2036" spans="1:6">
      <c r="A2036" s="426"/>
      <c r="B2036" s="417" t="s">
        <v>8096</v>
      </c>
      <c r="D2036" s="437"/>
      <c r="F2036" s="430"/>
    </row>
    <row r="2037" spans="1:6">
      <c r="A2037" s="426"/>
      <c r="B2037" s="417" t="s">
        <v>8092</v>
      </c>
      <c r="D2037" s="437"/>
      <c r="F2037" s="430"/>
    </row>
    <row r="2038" spans="1:6" ht="15">
      <c r="A2038" s="426" t="s">
        <v>8097</v>
      </c>
      <c r="C2038" s="417" t="s">
        <v>108</v>
      </c>
      <c r="D2038" s="437"/>
      <c r="F2038" s="431">
        <v>8.59</v>
      </c>
    </row>
    <row r="2039" spans="1:6" ht="15">
      <c r="A2039" s="426"/>
      <c r="B2039" s="417" t="s">
        <v>8098</v>
      </c>
      <c r="D2039" s="437"/>
      <c r="F2039" s="431"/>
    </row>
    <row r="2040" spans="1:6">
      <c r="A2040" s="426"/>
      <c r="B2040" s="417" t="s">
        <v>8099</v>
      </c>
      <c r="D2040" s="437"/>
      <c r="F2040" s="430"/>
    </row>
    <row r="2041" spans="1:6" ht="15">
      <c r="A2041" s="426" t="s">
        <v>8100</v>
      </c>
      <c r="C2041" s="417" t="s">
        <v>108</v>
      </c>
      <c r="D2041" s="437"/>
      <c r="F2041" s="431">
        <v>5.96</v>
      </c>
    </row>
    <row r="2042" spans="1:6">
      <c r="A2042" s="426"/>
      <c r="B2042" s="417" t="s">
        <v>8101</v>
      </c>
      <c r="D2042" s="437"/>
      <c r="F2042" s="430"/>
    </row>
    <row r="2043" spans="1:6">
      <c r="A2043" s="426"/>
      <c r="B2043" s="417" t="s">
        <v>8099</v>
      </c>
      <c r="F2043" s="430"/>
    </row>
    <row r="2044" spans="1:6" ht="15">
      <c r="A2044" s="426" t="s">
        <v>8102</v>
      </c>
      <c r="B2044" s="417" t="s">
        <v>8103</v>
      </c>
      <c r="C2044" s="417" t="s">
        <v>108</v>
      </c>
      <c r="D2044" s="437"/>
      <c r="E2044" s="437"/>
      <c r="F2044" s="431">
        <v>7.46</v>
      </c>
    </row>
    <row r="2045" spans="1:6" ht="15">
      <c r="A2045" s="426" t="s">
        <v>8104</v>
      </c>
      <c r="B2045" s="417" t="s">
        <v>8105</v>
      </c>
      <c r="C2045" s="417" t="s">
        <v>108</v>
      </c>
      <c r="D2045" s="437"/>
      <c r="E2045" s="437"/>
      <c r="F2045" s="431">
        <v>10.81</v>
      </c>
    </row>
    <row r="2046" spans="1:6" ht="15">
      <c r="A2046" s="426" t="s">
        <v>8106</v>
      </c>
      <c r="B2046" s="417" t="s">
        <v>8107</v>
      </c>
      <c r="C2046" s="417" t="s">
        <v>108</v>
      </c>
      <c r="D2046" s="437"/>
      <c r="E2046" s="437"/>
      <c r="F2046" s="431">
        <v>11.88</v>
      </c>
    </row>
    <row r="2047" spans="1:6" ht="15">
      <c r="A2047" s="426" t="s">
        <v>8108</v>
      </c>
      <c r="B2047" s="417" t="s">
        <v>8109</v>
      </c>
      <c r="C2047" s="417" t="s">
        <v>108</v>
      </c>
      <c r="D2047" s="437"/>
      <c r="E2047" s="437"/>
      <c r="F2047" s="431">
        <v>31.69</v>
      </c>
    </row>
    <row r="2048" spans="1:6" ht="15">
      <c r="A2048" s="426" t="s">
        <v>8110</v>
      </c>
      <c r="B2048" s="417" t="s">
        <v>8111</v>
      </c>
      <c r="C2048" s="417" t="s">
        <v>108</v>
      </c>
      <c r="D2048" s="437"/>
      <c r="E2048" s="437"/>
      <c r="F2048" s="431">
        <v>317.10000000000002</v>
      </c>
    </row>
    <row r="2049" spans="1:6" ht="15">
      <c r="A2049" s="426" t="s">
        <v>8112</v>
      </c>
      <c r="B2049" s="417" t="s">
        <v>8113</v>
      </c>
      <c r="C2049" s="417" t="s">
        <v>108</v>
      </c>
      <c r="D2049" s="437"/>
      <c r="E2049" s="437"/>
      <c r="F2049" s="431">
        <v>205.96</v>
      </c>
    </row>
    <row r="2050" spans="1:6" ht="15">
      <c r="A2050" s="426"/>
      <c r="B2050" s="417" t="s">
        <v>8114</v>
      </c>
      <c r="D2050" s="437"/>
      <c r="E2050" s="437"/>
      <c r="F2050" s="431"/>
    </row>
    <row r="2051" spans="1:6">
      <c r="A2051" s="426"/>
      <c r="D2051" s="437"/>
      <c r="E2051" s="437"/>
      <c r="F2051" s="430"/>
    </row>
    <row r="2052" spans="1:6" ht="15">
      <c r="A2052" s="426" t="s">
        <v>8116</v>
      </c>
      <c r="B2052" s="417" t="s">
        <v>8115</v>
      </c>
      <c r="C2052" s="417" t="s">
        <v>108</v>
      </c>
      <c r="D2052" s="437"/>
      <c r="E2052" s="437"/>
      <c r="F2052" s="431">
        <v>217.18</v>
      </c>
    </row>
    <row r="2053" spans="1:6">
      <c r="A2053" s="426"/>
      <c r="B2053" s="417" t="s">
        <v>8117</v>
      </c>
      <c r="F2053" s="430"/>
    </row>
    <row r="2054" spans="1:6">
      <c r="A2054" s="426"/>
      <c r="D2054" s="437"/>
      <c r="F2054" s="430"/>
    </row>
    <row r="2055" spans="1:6" ht="15">
      <c r="A2055" s="426" t="s">
        <v>8119</v>
      </c>
      <c r="B2055" s="417" t="s">
        <v>8118</v>
      </c>
      <c r="C2055" s="417" t="s">
        <v>108</v>
      </c>
      <c r="D2055" s="437"/>
      <c r="E2055" s="437"/>
      <c r="F2055" s="431">
        <v>136.74</v>
      </c>
    </row>
    <row r="2056" spans="1:6" ht="15">
      <c r="A2056" s="426"/>
      <c r="B2056" s="417" t="s">
        <v>8120</v>
      </c>
      <c r="D2056" s="437"/>
      <c r="E2056" s="437"/>
      <c r="F2056" s="431"/>
    </row>
    <row r="2057" spans="1:6">
      <c r="A2057" s="426"/>
      <c r="D2057" s="437"/>
      <c r="E2057" s="437"/>
      <c r="F2057" s="430"/>
    </row>
    <row r="2058" spans="1:6" ht="15">
      <c r="A2058" s="426" t="s">
        <v>8122</v>
      </c>
      <c r="B2058" s="417" t="s">
        <v>8121</v>
      </c>
      <c r="C2058" s="417" t="s">
        <v>108</v>
      </c>
      <c r="F2058" s="431">
        <v>3002.39</v>
      </c>
    </row>
    <row r="2059" spans="1:6">
      <c r="A2059" s="426"/>
      <c r="B2059" s="417" t="s">
        <v>8123</v>
      </c>
      <c r="D2059" s="437"/>
      <c r="E2059" s="437"/>
      <c r="F2059" s="430"/>
    </row>
    <row r="2060" spans="1:6">
      <c r="A2060" s="426"/>
      <c r="D2060" s="437"/>
      <c r="E2060" s="437"/>
      <c r="F2060" s="430"/>
    </row>
    <row r="2061" spans="1:6" ht="15">
      <c r="A2061" s="426" t="s">
        <v>8125</v>
      </c>
      <c r="B2061" s="417" t="s">
        <v>8124</v>
      </c>
      <c r="C2061" s="417" t="s">
        <v>108</v>
      </c>
      <c r="D2061" s="437"/>
      <c r="E2061" s="437"/>
      <c r="F2061" s="431">
        <v>3370.79</v>
      </c>
    </row>
    <row r="2062" spans="1:6" ht="15">
      <c r="A2062" s="426"/>
      <c r="B2062" s="417" t="s">
        <v>8123</v>
      </c>
      <c r="D2062" s="437"/>
      <c r="E2062" s="437"/>
      <c r="F2062" s="431"/>
    </row>
    <row r="2063" spans="1:6">
      <c r="A2063" s="426"/>
      <c r="D2063" s="437"/>
      <c r="E2063" s="437"/>
      <c r="F2063" s="430"/>
    </row>
    <row r="2064" spans="1:6" ht="15">
      <c r="A2064" s="426" t="s">
        <v>8127</v>
      </c>
      <c r="B2064" s="417" t="s">
        <v>8126</v>
      </c>
      <c r="C2064" s="417" t="s">
        <v>108</v>
      </c>
      <c r="D2064" s="437"/>
      <c r="E2064" s="437"/>
      <c r="F2064" s="431">
        <v>4122.2700000000004</v>
      </c>
    </row>
    <row r="2065" spans="1:8">
      <c r="A2065" s="426"/>
      <c r="B2065" s="417" t="s">
        <v>8123</v>
      </c>
      <c r="D2065" s="437"/>
      <c r="E2065" s="437"/>
      <c r="F2065" s="430"/>
      <c r="G2065" s="437"/>
      <c r="H2065" s="437"/>
    </row>
    <row r="2066" spans="1:8" ht="15">
      <c r="A2066" s="426" t="s">
        <v>8129</v>
      </c>
      <c r="B2066" s="417" t="s">
        <v>8128</v>
      </c>
      <c r="C2066" s="417" t="s">
        <v>108</v>
      </c>
      <c r="D2066" s="437"/>
      <c r="E2066" s="437"/>
      <c r="F2066" s="431">
        <v>5264.21</v>
      </c>
      <c r="G2066" s="437"/>
      <c r="H2066" s="437"/>
    </row>
    <row r="2067" spans="1:8">
      <c r="B2067" s="417" t="s">
        <v>8123</v>
      </c>
      <c r="G2067" s="437"/>
      <c r="H2067" s="437"/>
    </row>
    <row r="2068" spans="1:8" ht="15">
      <c r="A2068" s="426" t="s">
        <v>8130</v>
      </c>
      <c r="B2068" s="417" t="s">
        <v>8131</v>
      </c>
      <c r="C2068" s="417" t="s">
        <v>108</v>
      </c>
      <c r="D2068" s="437"/>
      <c r="E2068" s="437"/>
      <c r="F2068" s="431">
        <v>51.82</v>
      </c>
      <c r="G2068" s="437"/>
      <c r="H2068" s="437"/>
    </row>
    <row r="2069" spans="1:8" ht="15">
      <c r="A2069" s="426" t="s">
        <v>8132</v>
      </c>
      <c r="B2069" s="417" t="s">
        <v>8133</v>
      </c>
      <c r="C2069" s="417" t="s">
        <v>108</v>
      </c>
      <c r="D2069" s="437"/>
      <c r="E2069" s="437"/>
      <c r="F2069" s="431">
        <v>21</v>
      </c>
      <c r="G2069" s="437"/>
      <c r="H2069" s="437"/>
    </row>
    <row r="2070" spans="1:8" ht="15">
      <c r="A2070" s="426" t="s">
        <v>8134</v>
      </c>
      <c r="B2070" s="417" t="s">
        <v>8135</v>
      </c>
      <c r="C2070" s="417" t="s">
        <v>108</v>
      </c>
      <c r="D2070" s="437"/>
      <c r="E2070" s="437"/>
      <c r="F2070" s="431">
        <v>23.77</v>
      </c>
      <c r="G2070" s="437"/>
      <c r="H2070" s="437"/>
    </row>
    <row r="2071" spans="1:8" ht="15">
      <c r="A2071" s="426" t="s">
        <v>8136</v>
      </c>
      <c r="B2071" s="417" t="s">
        <v>8137</v>
      </c>
      <c r="C2071" s="417" t="s">
        <v>108</v>
      </c>
      <c r="D2071" s="437"/>
      <c r="E2071" s="437"/>
      <c r="F2071" s="431">
        <v>15.27</v>
      </c>
      <c r="G2071" s="437"/>
      <c r="H2071" s="437"/>
    </row>
    <row r="2072" spans="1:8" ht="15">
      <c r="A2072" s="426" t="s">
        <v>8138</v>
      </c>
      <c r="B2072" s="417" t="s">
        <v>8139</v>
      </c>
      <c r="C2072" s="417" t="s">
        <v>108</v>
      </c>
      <c r="D2072" s="437"/>
      <c r="E2072" s="437"/>
      <c r="F2072" s="431">
        <v>15.27</v>
      </c>
      <c r="G2072" s="437"/>
      <c r="H2072" s="437"/>
    </row>
    <row r="2073" spans="1:8" ht="15">
      <c r="A2073" s="426" t="s">
        <v>1120</v>
      </c>
      <c r="B2073" s="417" t="s">
        <v>1121</v>
      </c>
      <c r="C2073" s="417" t="s">
        <v>108</v>
      </c>
      <c r="D2073" s="437"/>
      <c r="E2073" s="437"/>
      <c r="F2073" s="431">
        <v>15.27</v>
      </c>
      <c r="G2073" s="437"/>
      <c r="H2073" s="437"/>
    </row>
    <row r="2074" spans="1:8" ht="15">
      <c r="A2074" s="426" t="s">
        <v>8140</v>
      </c>
      <c r="B2074" s="417" t="s">
        <v>8141</v>
      </c>
      <c r="C2074" s="417" t="s">
        <v>108</v>
      </c>
      <c r="D2074" s="437"/>
      <c r="E2074" s="437"/>
      <c r="F2074" s="431">
        <v>15.27</v>
      </c>
    </row>
    <row r="2075" spans="1:8" ht="15">
      <c r="A2075" s="426" t="s">
        <v>8142</v>
      </c>
      <c r="B2075" s="417" t="s">
        <v>8143</v>
      </c>
      <c r="C2075" s="417" t="s">
        <v>108</v>
      </c>
      <c r="D2075" s="437"/>
      <c r="E2075" s="437"/>
      <c r="F2075" s="431">
        <v>15.27</v>
      </c>
    </row>
    <row r="2076" spans="1:8" ht="15">
      <c r="A2076" s="426" t="s">
        <v>8144</v>
      </c>
      <c r="B2076" s="417" t="s">
        <v>8145</v>
      </c>
      <c r="C2076" s="417" t="s">
        <v>108</v>
      </c>
      <c r="D2076" s="437"/>
      <c r="E2076" s="437"/>
      <c r="F2076" s="431">
        <v>15.27</v>
      </c>
      <c r="G2076" s="437"/>
      <c r="H2076" s="437"/>
    </row>
    <row r="2077" spans="1:8" ht="15">
      <c r="A2077" s="426" t="s">
        <v>8146</v>
      </c>
      <c r="B2077" s="417" t="s">
        <v>8147</v>
      </c>
      <c r="C2077" s="417" t="s">
        <v>108</v>
      </c>
      <c r="D2077" s="437"/>
      <c r="E2077" s="437"/>
      <c r="F2077" s="431">
        <v>15.27</v>
      </c>
      <c r="G2077" s="437"/>
      <c r="H2077" s="437"/>
    </row>
    <row r="2078" spans="1:8" ht="15">
      <c r="A2078" s="426" t="s">
        <v>8148</v>
      </c>
      <c r="B2078" s="417" t="s">
        <v>8149</v>
      </c>
      <c r="C2078" s="417" t="s">
        <v>108</v>
      </c>
      <c r="D2078" s="437"/>
      <c r="E2078" s="437"/>
      <c r="F2078" s="431">
        <v>20.05</v>
      </c>
      <c r="G2078" s="437"/>
      <c r="H2078" s="437"/>
    </row>
    <row r="2079" spans="1:8" ht="15">
      <c r="A2079" s="426" t="s">
        <v>8150</v>
      </c>
      <c r="B2079" s="417" t="s">
        <v>8151</v>
      </c>
      <c r="C2079" s="417" t="s">
        <v>108</v>
      </c>
      <c r="D2079" s="437"/>
      <c r="E2079" s="437"/>
      <c r="F2079" s="431">
        <v>20.05</v>
      </c>
    </row>
    <row r="2080" spans="1:8" ht="15">
      <c r="A2080" s="426" t="s">
        <v>8152</v>
      </c>
      <c r="B2080" s="417" t="s">
        <v>8153</v>
      </c>
      <c r="C2080" s="417" t="s">
        <v>108</v>
      </c>
      <c r="D2080" s="437"/>
      <c r="E2080" s="437"/>
      <c r="F2080" s="431">
        <v>20.05</v>
      </c>
      <c r="G2080" s="437"/>
      <c r="H2080" s="437"/>
    </row>
    <row r="2081" spans="1:8" ht="15">
      <c r="A2081" s="426" t="s">
        <v>8154</v>
      </c>
      <c r="B2081" s="417" t="s">
        <v>8155</v>
      </c>
      <c r="C2081" s="417" t="s">
        <v>108</v>
      </c>
      <c r="D2081" s="437"/>
      <c r="E2081" s="437"/>
      <c r="F2081" s="431">
        <v>27.8</v>
      </c>
      <c r="G2081" s="437"/>
      <c r="H2081" s="437"/>
    </row>
    <row r="2082" spans="1:8" ht="15">
      <c r="A2082" s="426" t="s">
        <v>8156</v>
      </c>
      <c r="B2082" s="417" t="s">
        <v>8157</v>
      </c>
      <c r="C2082" s="417" t="s">
        <v>108</v>
      </c>
      <c r="D2082" s="437"/>
      <c r="E2082" s="437"/>
      <c r="F2082" s="431">
        <v>27.8</v>
      </c>
      <c r="G2082" s="437"/>
      <c r="H2082" s="437"/>
    </row>
    <row r="2083" spans="1:8" ht="15">
      <c r="A2083" s="426" t="s">
        <v>1114</v>
      </c>
      <c r="B2083" s="417" t="s">
        <v>1115</v>
      </c>
      <c r="C2083" s="417" t="s">
        <v>108</v>
      </c>
      <c r="D2083" s="437"/>
      <c r="E2083" s="437"/>
      <c r="F2083" s="431">
        <v>48.28</v>
      </c>
      <c r="G2083" s="437"/>
      <c r="H2083" s="437"/>
    </row>
    <row r="2084" spans="1:8" ht="15">
      <c r="A2084" s="426" t="s">
        <v>8158</v>
      </c>
      <c r="B2084" s="417" t="s">
        <v>8159</v>
      </c>
      <c r="C2084" s="417" t="s">
        <v>108</v>
      </c>
      <c r="D2084" s="437"/>
      <c r="E2084" s="437"/>
      <c r="F2084" s="431">
        <v>48.28</v>
      </c>
      <c r="G2084" s="437"/>
      <c r="H2084" s="437"/>
    </row>
    <row r="2085" spans="1:8" ht="15">
      <c r="A2085" s="426" t="s">
        <v>8160</v>
      </c>
      <c r="B2085" s="417" t="s">
        <v>8161</v>
      </c>
      <c r="C2085" s="417" t="s">
        <v>108</v>
      </c>
      <c r="D2085" s="437"/>
      <c r="E2085" s="437"/>
      <c r="F2085" s="431">
        <v>48.28</v>
      </c>
      <c r="G2085" s="437"/>
      <c r="H2085" s="437"/>
    </row>
    <row r="2086" spans="1:8" ht="15">
      <c r="A2086" s="426" t="s">
        <v>8162</v>
      </c>
      <c r="B2086" s="417" t="s">
        <v>8163</v>
      </c>
      <c r="C2086" s="417" t="s">
        <v>108</v>
      </c>
      <c r="D2086" s="437"/>
      <c r="E2086" s="437"/>
      <c r="F2086" s="431">
        <v>48.28</v>
      </c>
      <c r="G2086" s="437"/>
      <c r="H2086" s="437"/>
    </row>
    <row r="2087" spans="1:8" ht="15">
      <c r="A2087" s="426" t="s">
        <v>8164</v>
      </c>
      <c r="B2087" s="417" t="s">
        <v>8165</v>
      </c>
      <c r="C2087" s="417" t="s">
        <v>108</v>
      </c>
      <c r="D2087" s="437"/>
      <c r="E2087" s="437"/>
      <c r="F2087" s="431">
        <v>48.28</v>
      </c>
      <c r="G2087" s="437"/>
      <c r="H2087" s="437"/>
    </row>
    <row r="2088" spans="1:8" ht="15">
      <c r="A2088" s="426" t="s">
        <v>8166</v>
      </c>
      <c r="B2088" s="417" t="s">
        <v>8167</v>
      </c>
      <c r="C2088" s="417" t="s">
        <v>108</v>
      </c>
      <c r="D2088" s="437"/>
      <c r="E2088" s="437"/>
      <c r="F2088" s="431">
        <v>59.61</v>
      </c>
      <c r="G2088" s="437"/>
      <c r="H2088" s="437"/>
    </row>
    <row r="2089" spans="1:8" ht="15">
      <c r="A2089" s="426" t="s">
        <v>8168</v>
      </c>
      <c r="B2089" s="417" t="s">
        <v>8169</v>
      </c>
      <c r="C2089" s="417" t="s">
        <v>108</v>
      </c>
      <c r="D2089" s="437"/>
      <c r="E2089" s="437"/>
      <c r="F2089" s="431">
        <v>59.61</v>
      </c>
      <c r="G2089" s="437"/>
      <c r="H2089" s="437"/>
    </row>
    <row r="2090" spans="1:8" ht="15">
      <c r="A2090" s="426" t="s">
        <v>8170</v>
      </c>
      <c r="B2090" s="417" t="s">
        <v>8171</v>
      </c>
      <c r="C2090" s="417" t="s">
        <v>108</v>
      </c>
      <c r="D2090" s="437"/>
      <c r="E2090" s="437"/>
      <c r="F2090" s="431">
        <v>59.61</v>
      </c>
      <c r="G2090" s="437"/>
      <c r="H2090" s="437"/>
    </row>
    <row r="2091" spans="1:8" ht="15">
      <c r="A2091" s="426" t="s">
        <v>8172</v>
      </c>
      <c r="B2091" s="417" t="s">
        <v>8173</v>
      </c>
      <c r="C2091" s="417" t="s">
        <v>108</v>
      </c>
      <c r="D2091" s="437"/>
      <c r="E2091" s="437"/>
      <c r="F2091" s="431">
        <v>59.61</v>
      </c>
      <c r="G2091" s="437"/>
      <c r="H2091" s="437"/>
    </row>
    <row r="2092" spans="1:8" ht="15">
      <c r="A2092" s="426" t="s">
        <v>8174</v>
      </c>
      <c r="B2092" s="417" t="s">
        <v>8175</v>
      </c>
      <c r="C2092" s="417" t="s">
        <v>108</v>
      </c>
      <c r="D2092" s="437"/>
      <c r="E2092" s="437"/>
      <c r="F2092" s="431">
        <v>203.21</v>
      </c>
      <c r="G2092" s="437"/>
      <c r="H2092" s="437"/>
    </row>
    <row r="2093" spans="1:8" ht="15">
      <c r="A2093" s="426" t="s">
        <v>8176</v>
      </c>
      <c r="B2093" s="417" t="s">
        <v>8177</v>
      </c>
      <c r="C2093" s="417" t="s">
        <v>108</v>
      </c>
      <c r="D2093" s="437"/>
      <c r="E2093" s="437"/>
      <c r="F2093" s="431">
        <v>203.21</v>
      </c>
      <c r="G2093" s="437"/>
      <c r="H2093" s="437"/>
    </row>
    <row r="2094" spans="1:8" ht="15">
      <c r="A2094" s="426" t="s">
        <v>8178</v>
      </c>
      <c r="B2094" s="417" t="s">
        <v>8179</v>
      </c>
      <c r="C2094" s="417" t="s">
        <v>108</v>
      </c>
      <c r="D2094" s="437"/>
      <c r="E2094" s="437"/>
      <c r="F2094" s="431">
        <v>203.21</v>
      </c>
      <c r="G2094" s="437"/>
      <c r="H2094" s="437"/>
    </row>
    <row r="2095" spans="1:8" ht="15">
      <c r="A2095" s="426" t="s">
        <v>8180</v>
      </c>
      <c r="B2095" s="417" t="s">
        <v>8181</v>
      </c>
      <c r="C2095" s="417" t="s">
        <v>108</v>
      </c>
      <c r="D2095" s="437"/>
      <c r="E2095" s="437"/>
      <c r="F2095" s="431">
        <v>69.040000000000006</v>
      </c>
      <c r="G2095" s="437"/>
      <c r="H2095" s="437"/>
    </row>
    <row r="2096" spans="1:8" ht="15">
      <c r="A2096" s="426" t="s">
        <v>8182</v>
      </c>
      <c r="B2096" s="417" t="s">
        <v>8183</v>
      </c>
      <c r="C2096" s="417" t="s">
        <v>108</v>
      </c>
      <c r="D2096" s="437"/>
      <c r="E2096" s="437"/>
      <c r="F2096" s="431">
        <v>69.040000000000006</v>
      </c>
      <c r="G2096" s="437"/>
      <c r="H2096" s="437"/>
    </row>
    <row r="2097" spans="1:8" ht="15">
      <c r="A2097" s="426" t="s">
        <v>8184</v>
      </c>
      <c r="B2097" s="417" t="s">
        <v>8185</v>
      </c>
      <c r="C2097" s="417" t="s">
        <v>108</v>
      </c>
      <c r="D2097" s="437"/>
      <c r="E2097" s="437"/>
      <c r="F2097" s="431">
        <v>69.040000000000006</v>
      </c>
      <c r="G2097" s="437"/>
      <c r="H2097" s="437"/>
    </row>
    <row r="2098" spans="1:8" ht="15">
      <c r="A2098" s="426" t="s">
        <v>1124</v>
      </c>
      <c r="B2098" s="417" t="s">
        <v>1125</v>
      </c>
      <c r="C2098" s="417" t="s">
        <v>108</v>
      </c>
      <c r="D2098" s="437"/>
      <c r="E2098" s="437"/>
      <c r="F2098" s="431">
        <v>69.040000000000006</v>
      </c>
      <c r="G2098" s="437"/>
      <c r="H2098" s="437"/>
    </row>
    <row r="2099" spans="1:8" ht="15">
      <c r="A2099" s="426" t="s">
        <v>8186</v>
      </c>
      <c r="B2099" s="417" t="s">
        <v>8187</v>
      </c>
      <c r="C2099" s="417" t="s">
        <v>108</v>
      </c>
      <c r="D2099" s="437"/>
      <c r="E2099" s="437"/>
      <c r="F2099" s="431">
        <v>69.040000000000006</v>
      </c>
      <c r="G2099" s="437"/>
      <c r="H2099" s="437"/>
    </row>
    <row r="2100" spans="1:8" ht="15">
      <c r="A2100" s="426" t="s">
        <v>8188</v>
      </c>
      <c r="B2100" s="417" t="s">
        <v>8189</v>
      </c>
      <c r="C2100" s="417" t="s">
        <v>108</v>
      </c>
      <c r="D2100" s="437"/>
      <c r="E2100" s="437"/>
      <c r="F2100" s="431">
        <v>69.040000000000006</v>
      </c>
      <c r="G2100" s="437"/>
      <c r="H2100" s="437"/>
    </row>
    <row r="2101" spans="1:8" ht="15">
      <c r="A2101" s="426" t="s">
        <v>8190</v>
      </c>
      <c r="B2101" s="417" t="s">
        <v>8191</v>
      </c>
      <c r="C2101" s="417" t="s">
        <v>108</v>
      </c>
      <c r="D2101" s="437"/>
      <c r="E2101" s="437"/>
      <c r="F2101" s="431">
        <v>69.040000000000006</v>
      </c>
      <c r="G2101" s="437"/>
      <c r="H2101" s="437"/>
    </row>
    <row r="2102" spans="1:8" ht="15">
      <c r="A2102" s="426" t="s">
        <v>1118</v>
      </c>
      <c r="B2102" s="417" t="s">
        <v>1119</v>
      </c>
      <c r="C2102" s="417" t="s">
        <v>108</v>
      </c>
      <c r="D2102" s="437"/>
      <c r="E2102" s="437"/>
      <c r="F2102" s="431">
        <v>69.040000000000006</v>
      </c>
      <c r="G2102" s="437"/>
      <c r="H2102" s="437"/>
    </row>
    <row r="2103" spans="1:8" ht="15">
      <c r="A2103" s="426" t="s">
        <v>1112</v>
      </c>
      <c r="B2103" s="417" t="s">
        <v>1113</v>
      </c>
      <c r="C2103" s="417" t="s">
        <v>108</v>
      </c>
      <c r="D2103" s="437"/>
      <c r="E2103" s="437"/>
      <c r="F2103" s="431">
        <v>90.02</v>
      </c>
      <c r="G2103" s="437"/>
      <c r="H2103" s="437"/>
    </row>
    <row r="2104" spans="1:8" ht="15">
      <c r="A2104" s="426" t="s">
        <v>1110</v>
      </c>
      <c r="B2104" s="417" t="s">
        <v>1111</v>
      </c>
      <c r="C2104" s="417" t="s">
        <v>108</v>
      </c>
      <c r="D2104" s="437"/>
      <c r="E2104" s="437"/>
      <c r="F2104" s="431">
        <v>90.02</v>
      </c>
      <c r="G2104" s="437"/>
      <c r="H2104" s="437"/>
    </row>
    <row r="2105" spans="1:8" ht="15">
      <c r="A2105" s="426" t="s">
        <v>8192</v>
      </c>
      <c r="B2105" s="417" t="s">
        <v>8193</v>
      </c>
      <c r="C2105" s="417" t="s">
        <v>108</v>
      </c>
      <c r="D2105" s="437"/>
      <c r="E2105" s="437"/>
      <c r="F2105" s="431">
        <v>90.02</v>
      </c>
      <c r="G2105" s="437"/>
      <c r="H2105" s="437"/>
    </row>
    <row r="2106" spans="1:8" ht="15">
      <c r="A2106" s="426" t="s">
        <v>1108</v>
      </c>
      <c r="B2106" s="417" t="s">
        <v>1109</v>
      </c>
      <c r="C2106" s="417" t="s">
        <v>108</v>
      </c>
      <c r="D2106" s="437"/>
      <c r="E2106" s="437"/>
      <c r="F2106" s="431">
        <v>90.02</v>
      </c>
      <c r="G2106" s="437"/>
      <c r="H2106" s="437"/>
    </row>
    <row r="2107" spans="1:8" ht="15">
      <c r="A2107" s="426" t="s">
        <v>8194</v>
      </c>
      <c r="B2107" s="417" t="s">
        <v>8195</v>
      </c>
      <c r="C2107" s="417" t="s">
        <v>108</v>
      </c>
      <c r="D2107" s="437"/>
      <c r="E2107" s="437"/>
      <c r="F2107" s="431">
        <v>256.14999999999998</v>
      </c>
      <c r="G2107" s="437"/>
      <c r="H2107" s="437"/>
    </row>
    <row r="2108" spans="1:8" ht="15">
      <c r="A2108" s="426" t="s">
        <v>8196</v>
      </c>
      <c r="B2108" s="417" t="s">
        <v>8197</v>
      </c>
      <c r="C2108" s="417" t="s">
        <v>108</v>
      </c>
      <c r="D2108" s="437"/>
      <c r="E2108" s="437"/>
      <c r="F2108" s="431">
        <v>256.14999999999998</v>
      </c>
      <c r="G2108" s="437"/>
      <c r="H2108" s="437"/>
    </row>
    <row r="2109" spans="1:8" ht="15">
      <c r="A2109" s="426" t="s">
        <v>8198</v>
      </c>
      <c r="B2109" s="417" t="s">
        <v>8199</v>
      </c>
      <c r="C2109" s="417" t="s">
        <v>108</v>
      </c>
      <c r="D2109" s="437"/>
      <c r="E2109" s="437"/>
      <c r="F2109" s="431">
        <v>271.32</v>
      </c>
      <c r="G2109" s="437"/>
      <c r="H2109" s="437"/>
    </row>
    <row r="2110" spans="1:8" ht="15">
      <c r="A2110" s="426" t="s">
        <v>8200</v>
      </c>
      <c r="B2110" s="417" t="s">
        <v>8201</v>
      </c>
      <c r="C2110" s="417" t="s">
        <v>108</v>
      </c>
      <c r="D2110" s="437"/>
      <c r="E2110" s="437"/>
      <c r="F2110" s="431">
        <v>256.14999999999998</v>
      </c>
      <c r="G2110" s="437"/>
      <c r="H2110" s="437"/>
    </row>
    <row r="2111" spans="1:8" ht="15">
      <c r="A2111" s="426" t="s">
        <v>8202</v>
      </c>
      <c r="B2111" s="417" t="s">
        <v>8203</v>
      </c>
      <c r="C2111" s="417" t="s">
        <v>108</v>
      </c>
      <c r="D2111" s="437"/>
      <c r="E2111" s="437"/>
      <c r="F2111" s="431">
        <v>39.46</v>
      </c>
      <c r="G2111" s="437"/>
      <c r="H2111" s="437"/>
    </row>
    <row r="2112" spans="1:8" ht="15">
      <c r="A2112" s="426" t="s">
        <v>8204</v>
      </c>
      <c r="B2112" s="417" t="s">
        <v>8205</v>
      </c>
      <c r="C2112" s="417" t="s">
        <v>108</v>
      </c>
      <c r="D2112" s="437"/>
      <c r="E2112" s="437"/>
      <c r="F2112" s="431">
        <v>39.46</v>
      </c>
      <c r="G2112" s="437"/>
      <c r="H2112" s="437"/>
    </row>
    <row r="2113" spans="1:8" ht="15">
      <c r="A2113" s="426" t="s">
        <v>1116</v>
      </c>
      <c r="B2113" s="417" t="s">
        <v>1117</v>
      </c>
      <c r="C2113" s="417" t="s">
        <v>108</v>
      </c>
      <c r="D2113" s="437"/>
      <c r="E2113" s="437"/>
      <c r="F2113" s="431">
        <v>39.46</v>
      </c>
      <c r="G2113" s="437"/>
      <c r="H2113" s="437"/>
    </row>
    <row r="2114" spans="1:8" ht="15">
      <c r="A2114" s="426" t="s">
        <v>8206</v>
      </c>
      <c r="B2114" s="417" t="s">
        <v>8207</v>
      </c>
      <c r="C2114" s="417" t="s">
        <v>108</v>
      </c>
      <c r="D2114" s="437"/>
      <c r="E2114" s="437"/>
      <c r="F2114" s="431">
        <v>39.46</v>
      </c>
      <c r="G2114" s="437"/>
      <c r="H2114" s="437"/>
    </row>
    <row r="2115" spans="1:8" ht="15">
      <c r="A2115" s="426" t="s">
        <v>8208</v>
      </c>
      <c r="B2115" s="417" t="s">
        <v>8209</v>
      </c>
      <c r="C2115" s="417" t="s">
        <v>108</v>
      </c>
      <c r="D2115" s="437"/>
      <c r="E2115" s="437"/>
      <c r="F2115" s="431">
        <v>39.46</v>
      </c>
      <c r="G2115" s="437"/>
      <c r="H2115" s="437"/>
    </row>
    <row r="2116" spans="1:8" ht="15">
      <c r="A2116" s="426" t="s">
        <v>8210</v>
      </c>
      <c r="B2116" s="417" t="s">
        <v>8211</v>
      </c>
      <c r="C2116" s="417" t="s">
        <v>108</v>
      </c>
      <c r="D2116" s="437"/>
      <c r="E2116" s="437"/>
      <c r="F2116" s="431">
        <v>39.46</v>
      </c>
      <c r="G2116" s="437"/>
      <c r="H2116" s="437"/>
    </row>
    <row r="2117" spans="1:8" ht="15">
      <c r="A2117" s="426" t="s">
        <v>1122</v>
      </c>
      <c r="B2117" s="417" t="s">
        <v>1123</v>
      </c>
      <c r="C2117" s="417" t="s">
        <v>108</v>
      </c>
      <c r="D2117" s="437"/>
      <c r="E2117" s="437"/>
      <c r="F2117" s="431">
        <v>39.46</v>
      </c>
      <c r="G2117" s="437"/>
      <c r="H2117" s="437"/>
    </row>
    <row r="2118" spans="1:8" ht="15">
      <c r="A2118" s="426" t="s">
        <v>8212</v>
      </c>
      <c r="B2118" s="417" t="s">
        <v>8213</v>
      </c>
      <c r="C2118" s="417" t="s">
        <v>108</v>
      </c>
      <c r="D2118" s="437"/>
      <c r="E2118" s="437"/>
      <c r="F2118" s="431">
        <v>39.46</v>
      </c>
      <c r="G2118" s="437"/>
      <c r="H2118" s="437"/>
    </row>
    <row r="2119" spans="1:8" ht="15">
      <c r="A2119" s="426" t="s">
        <v>8214</v>
      </c>
      <c r="B2119" s="417" t="s">
        <v>8215</v>
      </c>
      <c r="C2119" s="417" t="s">
        <v>108</v>
      </c>
      <c r="D2119" s="437"/>
      <c r="E2119" s="437"/>
      <c r="F2119" s="431">
        <v>41.03</v>
      </c>
      <c r="G2119" s="437"/>
      <c r="H2119" s="437"/>
    </row>
    <row r="2120" spans="1:8" ht="15">
      <c r="A2120" s="426" t="s">
        <v>8216</v>
      </c>
      <c r="B2120" s="417" t="s">
        <v>8217</v>
      </c>
      <c r="C2120" s="417" t="s">
        <v>108</v>
      </c>
      <c r="D2120" s="437"/>
      <c r="E2120" s="437"/>
      <c r="F2120" s="431">
        <v>41.03</v>
      </c>
      <c r="G2120" s="437"/>
      <c r="H2120" s="437"/>
    </row>
    <row r="2121" spans="1:8" ht="15">
      <c r="A2121" s="426" t="s">
        <v>8218</v>
      </c>
      <c r="B2121" s="417" t="s">
        <v>8219</v>
      </c>
      <c r="C2121" s="417" t="s">
        <v>108</v>
      </c>
      <c r="D2121" s="437"/>
      <c r="E2121" s="437"/>
      <c r="F2121" s="431">
        <v>50.55</v>
      </c>
      <c r="G2121" s="437"/>
      <c r="H2121" s="437"/>
    </row>
    <row r="2122" spans="1:8" ht="15">
      <c r="A2122" s="426" t="s">
        <v>8220</v>
      </c>
      <c r="B2122" s="417" t="s">
        <v>8221</v>
      </c>
      <c r="C2122" s="417" t="s">
        <v>108</v>
      </c>
      <c r="D2122" s="437"/>
      <c r="E2122" s="437"/>
      <c r="F2122" s="431">
        <v>55.41</v>
      </c>
      <c r="G2122" s="437"/>
      <c r="H2122" s="437"/>
    </row>
    <row r="2123" spans="1:8" ht="15">
      <c r="A2123" s="426" t="s">
        <v>8222</v>
      </c>
      <c r="B2123" s="417" t="s">
        <v>8223</v>
      </c>
      <c r="C2123" s="417" t="s">
        <v>108</v>
      </c>
      <c r="D2123" s="437"/>
      <c r="E2123" s="437"/>
      <c r="F2123" s="431">
        <v>55.41</v>
      </c>
      <c r="G2123" s="437"/>
      <c r="H2123" s="437"/>
    </row>
    <row r="2124" spans="1:8" ht="15">
      <c r="A2124" s="426" t="s">
        <v>8224</v>
      </c>
      <c r="B2124" s="417" t="s">
        <v>8225</v>
      </c>
      <c r="C2124" s="417" t="s">
        <v>108</v>
      </c>
      <c r="D2124" s="437"/>
      <c r="E2124" s="437"/>
      <c r="F2124" s="431">
        <v>55.41</v>
      </c>
      <c r="G2124" s="437"/>
      <c r="H2124" s="437"/>
    </row>
    <row r="2125" spans="1:8" ht="15">
      <c r="A2125" s="426" t="s">
        <v>8226</v>
      </c>
      <c r="B2125" s="417" t="s">
        <v>8227</v>
      </c>
      <c r="C2125" s="417" t="s">
        <v>108</v>
      </c>
      <c r="D2125" s="437"/>
      <c r="E2125" s="437"/>
      <c r="F2125" s="431">
        <v>67.89</v>
      </c>
      <c r="G2125" s="437"/>
      <c r="H2125" s="437"/>
    </row>
    <row r="2126" spans="1:8" ht="15">
      <c r="A2126" s="426" t="s">
        <v>8228</v>
      </c>
      <c r="B2126" s="417" t="s">
        <v>8229</v>
      </c>
      <c r="C2126" s="417" t="s">
        <v>108</v>
      </c>
      <c r="D2126" s="437"/>
      <c r="E2126" s="437"/>
      <c r="F2126" s="431">
        <v>67.89</v>
      </c>
      <c r="G2126" s="437"/>
      <c r="H2126" s="437"/>
    </row>
    <row r="2127" spans="1:8" ht="15">
      <c r="A2127" s="426" t="s">
        <v>8230</v>
      </c>
      <c r="B2127" s="417" t="s">
        <v>8231</v>
      </c>
      <c r="C2127" s="417" t="s">
        <v>108</v>
      </c>
      <c r="D2127" s="437"/>
      <c r="E2127" s="437"/>
      <c r="F2127" s="431">
        <v>67.89</v>
      </c>
      <c r="G2127" s="437"/>
      <c r="H2127" s="437"/>
    </row>
    <row r="2128" spans="1:8" ht="15">
      <c r="A2128" s="426" t="s">
        <v>8232</v>
      </c>
      <c r="B2128" s="417" t="s">
        <v>8233</v>
      </c>
      <c r="C2128" s="417" t="s">
        <v>108</v>
      </c>
      <c r="D2128" s="437"/>
      <c r="E2128" s="437"/>
      <c r="F2128" s="431">
        <v>67.89</v>
      </c>
      <c r="G2128" s="437"/>
      <c r="H2128" s="437"/>
    </row>
    <row r="2129" spans="1:8" ht="15">
      <c r="A2129" s="426" t="s">
        <v>8234</v>
      </c>
      <c r="B2129" s="417" t="s">
        <v>8235</v>
      </c>
      <c r="C2129" s="417" t="s">
        <v>108</v>
      </c>
      <c r="D2129" s="437"/>
      <c r="E2129" s="437"/>
      <c r="F2129" s="431">
        <v>67.89</v>
      </c>
      <c r="G2129" s="437"/>
      <c r="H2129" s="437"/>
    </row>
    <row r="2130" spans="1:8" ht="15">
      <c r="A2130" s="426" t="s">
        <v>8236</v>
      </c>
      <c r="B2130" s="417" t="s">
        <v>8237</v>
      </c>
      <c r="C2130" s="417" t="s">
        <v>108</v>
      </c>
      <c r="D2130" s="437"/>
      <c r="E2130" s="437"/>
      <c r="F2130" s="431">
        <v>67.89</v>
      </c>
      <c r="G2130" s="437"/>
      <c r="H2130" s="437"/>
    </row>
    <row r="2131" spans="1:8" ht="15">
      <c r="A2131" s="426" t="s">
        <v>8238</v>
      </c>
      <c r="B2131" s="417" t="s">
        <v>8239</v>
      </c>
      <c r="C2131" s="417" t="s">
        <v>108</v>
      </c>
      <c r="D2131" s="437"/>
      <c r="E2131" s="437"/>
      <c r="F2131" s="431">
        <v>67.89</v>
      </c>
      <c r="G2131" s="437"/>
      <c r="H2131" s="437"/>
    </row>
    <row r="2132" spans="1:8" ht="15">
      <c r="A2132" s="426" t="s">
        <v>8240</v>
      </c>
      <c r="B2132" s="417" t="s">
        <v>8241</v>
      </c>
      <c r="C2132" s="417" t="s">
        <v>108</v>
      </c>
      <c r="D2132" s="437"/>
      <c r="E2132" s="437"/>
      <c r="F2132" s="431">
        <v>81.349999999999994</v>
      </c>
      <c r="G2132" s="437"/>
      <c r="H2132" s="437"/>
    </row>
    <row r="2133" spans="1:8" ht="15">
      <c r="A2133" s="426" t="s">
        <v>8242</v>
      </c>
      <c r="B2133" s="417" t="s">
        <v>8243</v>
      </c>
      <c r="C2133" s="417" t="s">
        <v>108</v>
      </c>
      <c r="D2133" s="437"/>
      <c r="E2133" s="437"/>
      <c r="F2133" s="431">
        <v>81.349999999999994</v>
      </c>
      <c r="G2133" s="437"/>
      <c r="H2133" s="437"/>
    </row>
    <row r="2134" spans="1:8" ht="15">
      <c r="A2134" s="426" t="s">
        <v>8244</v>
      </c>
      <c r="B2134" s="417" t="s">
        <v>8245</v>
      </c>
      <c r="C2134" s="417" t="s">
        <v>108</v>
      </c>
      <c r="D2134" s="437"/>
      <c r="E2134" s="437"/>
      <c r="F2134" s="431">
        <v>81.349999999999994</v>
      </c>
      <c r="G2134" s="437"/>
      <c r="H2134" s="437"/>
    </row>
    <row r="2135" spans="1:8" ht="15">
      <c r="A2135" s="426" t="s">
        <v>8246</v>
      </c>
      <c r="B2135" s="417" t="s">
        <v>8247</v>
      </c>
      <c r="C2135" s="417" t="s">
        <v>108</v>
      </c>
      <c r="D2135" s="437"/>
      <c r="E2135" s="437"/>
      <c r="F2135" s="431">
        <v>81.349999999999994</v>
      </c>
      <c r="G2135" s="437"/>
      <c r="H2135" s="437"/>
    </row>
    <row r="2136" spans="1:8" ht="15">
      <c r="A2136" s="426" t="s">
        <v>8248</v>
      </c>
      <c r="B2136" s="417" t="s">
        <v>8249</v>
      </c>
      <c r="C2136" s="417" t="s">
        <v>108</v>
      </c>
      <c r="D2136" s="437"/>
      <c r="E2136" s="437"/>
      <c r="F2136" s="431">
        <v>81.349999999999994</v>
      </c>
      <c r="G2136" s="437"/>
      <c r="H2136" s="437"/>
    </row>
    <row r="2137" spans="1:8" ht="15">
      <c r="A2137" s="426" t="s">
        <v>8250</v>
      </c>
      <c r="B2137" s="417" t="s">
        <v>8251</v>
      </c>
      <c r="C2137" s="417" t="s">
        <v>108</v>
      </c>
      <c r="D2137" s="437"/>
      <c r="E2137" s="437"/>
      <c r="F2137" s="431">
        <v>256.14999999999998</v>
      </c>
      <c r="G2137" s="437"/>
      <c r="H2137" s="437"/>
    </row>
    <row r="2138" spans="1:8">
      <c r="A2138" s="426"/>
      <c r="B2138" s="417" t="s">
        <v>8252</v>
      </c>
      <c r="D2138" s="437"/>
      <c r="E2138" s="437"/>
      <c r="F2138" s="430"/>
      <c r="G2138" s="437"/>
      <c r="H2138" s="437"/>
    </row>
    <row r="2139" spans="1:8" ht="15">
      <c r="A2139" s="426" t="s">
        <v>8253</v>
      </c>
      <c r="C2139" s="417" t="s">
        <v>121</v>
      </c>
      <c r="D2139" s="437"/>
      <c r="E2139" s="437"/>
      <c r="F2139" s="431">
        <v>18.18</v>
      </c>
      <c r="G2139" s="437"/>
      <c r="H2139" s="437"/>
    </row>
    <row r="2140" spans="1:8" ht="15">
      <c r="A2140" s="426"/>
      <c r="B2140" s="417" t="s">
        <v>8254</v>
      </c>
      <c r="D2140" s="437"/>
      <c r="E2140" s="437"/>
      <c r="F2140" s="431"/>
      <c r="G2140" s="437"/>
      <c r="H2140" s="437"/>
    </row>
    <row r="2141" spans="1:8">
      <c r="A2141" s="426"/>
      <c r="B2141" s="417" t="s">
        <v>8252</v>
      </c>
      <c r="D2141" s="437"/>
      <c r="E2141" s="437"/>
      <c r="F2141" s="430"/>
      <c r="G2141" s="437"/>
      <c r="H2141" s="437"/>
    </row>
    <row r="2142" spans="1:8" ht="15">
      <c r="A2142" s="426" t="s">
        <v>8255</v>
      </c>
      <c r="C2142" s="417" t="s">
        <v>121</v>
      </c>
      <c r="D2142" s="437"/>
      <c r="E2142" s="437"/>
      <c r="F2142" s="431">
        <v>20.53</v>
      </c>
      <c r="G2142" s="437"/>
      <c r="H2142" s="437"/>
    </row>
    <row r="2143" spans="1:8">
      <c r="A2143" s="426"/>
      <c r="B2143" s="417" t="s">
        <v>8256</v>
      </c>
      <c r="F2143" s="430"/>
      <c r="G2143" s="437"/>
      <c r="H2143" s="437"/>
    </row>
    <row r="2144" spans="1:8">
      <c r="A2144" s="426"/>
      <c r="B2144" s="417" t="s">
        <v>8252</v>
      </c>
      <c r="D2144" s="437"/>
      <c r="E2144" s="437"/>
      <c r="F2144" s="430"/>
      <c r="G2144" s="437"/>
      <c r="H2144" s="437"/>
    </row>
    <row r="2145" spans="1:8" ht="15">
      <c r="A2145" s="426" t="s">
        <v>8257</v>
      </c>
      <c r="B2145" s="417" t="s">
        <v>8258</v>
      </c>
      <c r="C2145" s="417" t="s">
        <v>121</v>
      </c>
      <c r="D2145" s="437"/>
      <c r="E2145" s="437"/>
      <c r="F2145" s="431">
        <v>39.06</v>
      </c>
      <c r="G2145" s="437"/>
      <c r="H2145" s="437"/>
    </row>
    <row r="2146" spans="1:8">
      <c r="A2146" s="426"/>
      <c r="B2146" s="417" t="s">
        <v>8252</v>
      </c>
      <c r="D2146" s="437"/>
      <c r="E2146" s="437"/>
      <c r="F2146" s="430"/>
      <c r="G2146" s="437"/>
      <c r="H2146" s="437"/>
    </row>
    <row r="2147" spans="1:8" ht="15">
      <c r="A2147" s="426" t="s">
        <v>692</v>
      </c>
      <c r="C2147" s="417" t="s">
        <v>121</v>
      </c>
      <c r="F2147" s="431">
        <v>48.97</v>
      </c>
      <c r="G2147" s="437"/>
      <c r="H2147" s="437"/>
    </row>
    <row r="2148" spans="1:8">
      <c r="A2148" s="426"/>
      <c r="B2148" s="417" t="s">
        <v>8259</v>
      </c>
      <c r="D2148" s="437"/>
      <c r="E2148" s="437"/>
      <c r="F2148" s="430"/>
      <c r="G2148" s="437"/>
      <c r="H2148" s="437"/>
    </row>
    <row r="2149" spans="1:8">
      <c r="A2149" s="426"/>
      <c r="B2149" s="417" t="s">
        <v>8252</v>
      </c>
      <c r="D2149" s="437"/>
      <c r="E2149" s="437"/>
      <c r="F2149" s="430"/>
      <c r="G2149" s="437"/>
      <c r="H2149" s="437"/>
    </row>
    <row r="2150" spans="1:8" ht="15">
      <c r="A2150" s="426" t="s">
        <v>8260</v>
      </c>
      <c r="C2150" s="417" t="s">
        <v>121</v>
      </c>
      <c r="D2150" s="437"/>
      <c r="E2150" s="437"/>
      <c r="F2150" s="431">
        <v>76.38</v>
      </c>
      <c r="G2150" s="437"/>
      <c r="H2150" s="437"/>
    </row>
    <row r="2151" spans="1:8" ht="15">
      <c r="A2151" s="426"/>
      <c r="B2151" s="417" t="s">
        <v>8261</v>
      </c>
      <c r="F2151" s="431"/>
      <c r="G2151" s="437"/>
      <c r="H2151" s="437"/>
    </row>
    <row r="2152" spans="1:8">
      <c r="A2152" s="426"/>
      <c r="B2152" s="417" t="s">
        <v>8252</v>
      </c>
      <c r="D2152" s="437"/>
      <c r="F2152" s="430"/>
      <c r="G2152" s="437"/>
      <c r="H2152" s="437"/>
    </row>
    <row r="2153" spans="1:8" ht="15">
      <c r="A2153" s="426" t="s">
        <v>8262</v>
      </c>
      <c r="C2153" s="417" t="s">
        <v>121</v>
      </c>
      <c r="D2153" s="437"/>
      <c r="F2153" s="431">
        <v>94.27</v>
      </c>
      <c r="G2153" s="437"/>
      <c r="H2153" s="437"/>
    </row>
    <row r="2154" spans="1:8">
      <c r="A2154" s="426"/>
      <c r="B2154" s="417" t="s">
        <v>8263</v>
      </c>
      <c r="D2154" s="437"/>
      <c r="F2154" s="430"/>
      <c r="G2154" s="437"/>
      <c r="H2154" s="437"/>
    </row>
    <row r="2155" spans="1:8">
      <c r="A2155" s="426"/>
      <c r="B2155" s="417" t="s">
        <v>8264</v>
      </c>
      <c r="D2155" s="437"/>
      <c r="F2155" s="430"/>
      <c r="G2155" s="437"/>
      <c r="H2155" s="437"/>
    </row>
    <row r="2156" spans="1:8" ht="15">
      <c r="A2156" s="426" t="s">
        <v>8265</v>
      </c>
      <c r="C2156" s="417" t="s">
        <v>108</v>
      </c>
      <c r="D2156" s="437"/>
      <c r="F2156" s="431">
        <v>635.98</v>
      </c>
      <c r="G2156" s="437"/>
      <c r="H2156" s="437"/>
    </row>
    <row r="2157" spans="1:8" ht="15">
      <c r="A2157" s="426"/>
      <c r="B2157" s="417" t="s">
        <v>8266</v>
      </c>
      <c r="D2157" s="437"/>
      <c r="F2157" s="431"/>
      <c r="G2157" s="437"/>
      <c r="H2157" s="437"/>
    </row>
    <row r="2158" spans="1:8">
      <c r="A2158" s="426"/>
      <c r="B2158" s="417" t="s">
        <v>8264</v>
      </c>
      <c r="D2158" s="437"/>
      <c r="F2158" s="430"/>
      <c r="G2158" s="437"/>
      <c r="H2158" s="437"/>
    </row>
    <row r="2159" spans="1:8" ht="15">
      <c r="A2159" s="426" t="s">
        <v>8267</v>
      </c>
      <c r="C2159" s="417" t="s">
        <v>108</v>
      </c>
      <c r="D2159" s="437"/>
      <c r="F2159" s="431">
        <v>648.99</v>
      </c>
      <c r="G2159" s="437"/>
      <c r="H2159" s="437"/>
    </row>
    <row r="2160" spans="1:8" ht="15">
      <c r="A2160" s="426"/>
      <c r="B2160" s="417" t="s">
        <v>8268</v>
      </c>
      <c r="D2160" s="437"/>
      <c r="F2160" s="431"/>
      <c r="G2160" s="437"/>
      <c r="H2160" s="437"/>
    </row>
    <row r="2161" spans="1:8">
      <c r="A2161" s="426"/>
      <c r="B2161" s="417" t="s">
        <v>8269</v>
      </c>
      <c r="D2161" s="437"/>
      <c r="F2161" s="430"/>
      <c r="G2161" s="437"/>
      <c r="H2161" s="437"/>
    </row>
    <row r="2162" spans="1:8" ht="15">
      <c r="A2162" s="426" t="s">
        <v>8270</v>
      </c>
      <c r="B2162" s="417" t="s">
        <v>8271</v>
      </c>
      <c r="C2162" s="417" t="s">
        <v>108</v>
      </c>
      <c r="D2162" s="437"/>
      <c r="F2162" s="431">
        <v>664.02</v>
      </c>
      <c r="G2162" s="437"/>
      <c r="H2162" s="437"/>
    </row>
    <row r="2163" spans="1:8">
      <c r="A2163" s="426"/>
      <c r="B2163" s="417" t="s">
        <v>8272</v>
      </c>
      <c r="D2163" s="437"/>
      <c r="F2163" s="430"/>
      <c r="G2163" s="437"/>
      <c r="H2163" s="437"/>
    </row>
    <row r="2164" spans="1:8">
      <c r="A2164" s="426"/>
      <c r="B2164" s="417" t="s">
        <v>8264</v>
      </c>
      <c r="D2164" s="437"/>
      <c r="F2164" s="430"/>
    </row>
    <row r="2165" spans="1:8" ht="15">
      <c r="A2165" s="426" t="s">
        <v>8273</v>
      </c>
      <c r="C2165" s="417" t="s">
        <v>108</v>
      </c>
      <c r="D2165" s="437"/>
      <c r="F2165" s="431">
        <v>881.73</v>
      </c>
      <c r="G2165" s="437"/>
      <c r="H2165" s="437"/>
    </row>
    <row r="2166" spans="1:8" ht="15">
      <c r="A2166" s="426"/>
      <c r="B2166" s="417" t="s">
        <v>8274</v>
      </c>
      <c r="D2166" s="437"/>
      <c r="F2166" s="431"/>
      <c r="G2166" s="437"/>
      <c r="H2166" s="437"/>
    </row>
    <row r="2167" spans="1:8">
      <c r="A2167" s="426"/>
      <c r="B2167" s="417" t="s">
        <v>8264</v>
      </c>
      <c r="D2167" s="437"/>
      <c r="F2167" s="430"/>
      <c r="G2167" s="437"/>
      <c r="H2167" s="437"/>
    </row>
    <row r="2168" spans="1:8" ht="15">
      <c r="A2168" s="426" t="s">
        <v>8275</v>
      </c>
      <c r="C2168" s="417" t="s">
        <v>108</v>
      </c>
      <c r="F2168" s="431">
        <v>970.45</v>
      </c>
    </row>
    <row r="2169" spans="1:8">
      <c r="A2169" s="426"/>
      <c r="B2169" s="417" t="s">
        <v>8276</v>
      </c>
      <c r="D2169" s="437"/>
      <c r="E2169" s="437"/>
      <c r="F2169" s="430"/>
      <c r="G2169" s="437"/>
      <c r="H2169" s="437"/>
    </row>
    <row r="2170" spans="1:8">
      <c r="A2170" s="426"/>
      <c r="B2170" s="417" t="s">
        <v>8264</v>
      </c>
      <c r="D2170" s="437"/>
      <c r="E2170" s="437"/>
      <c r="F2170" s="430"/>
      <c r="G2170" s="437"/>
      <c r="H2170" s="437"/>
    </row>
    <row r="2171" spans="1:8" ht="15">
      <c r="A2171" s="426" t="s">
        <v>8277</v>
      </c>
      <c r="C2171" s="417" t="s">
        <v>108</v>
      </c>
      <c r="D2171" s="437"/>
      <c r="E2171" s="437"/>
      <c r="F2171" s="431">
        <v>1023.97</v>
      </c>
      <c r="G2171" s="437"/>
      <c r="H2171" s="437"/>
    </row>
    <row r="2172" spans="1:8" ht="15">
      <c r="A2172" s="426"/>
      <c r="B2172" s="417" t="s">
        <v>8278</v>
      </c>
      <c r="D2172" s="437"/>
      <c r="E2172" s="437"/>
      <c r="F2172" s="431"/>
    </row>
    <row r="2173" spans="1:8" ht="15">
      <c r="A2173" s="426" t="s">
        <v>8279</v>
      </c>
      <c r="B2173" s="417" t="s">
        <v>8280</v>
      </c>
      <c r="C2173" s="417" t="s">
        <v>121</v>
      </c>
      <c r="D2173" s="437"/>
      <c r="E2173" s="437"/>
      <c r="F2173" s="431">
        <v>9.81</v>
      </c>
    </row>
    <row r="2174" spans="1:8" ht="15">
      <c r="A2174" s="426" t="s">
        <v>8281</v>
      </c>
      <c r="B2174" s="417" t="s">
        <v>8282</v>
      </c>
      <c r="C2174" s="417" t="s">
        <v>121</v>
      </c>
      <c r="D2174" s="437"/>
      <c r="E2174" s="437"/>
      <c r="F2174" s="431">
        <v>10.39</v>
      </c>
    </row>
    <row r="2175" spans="1:8" ht="15">
      <c r="A2175" s="426" t="s">
        <v>8283</v>
      </c>
      <c r="B2175" s="417" t="s">
        <v>8284</v>
      </c>
      <c r="C2175" s="417" t="s">
        <v>121</v>
      </c>
      <c r="D2175" s="437"/>
      <c r="E2175" s="437"/>
      <c r="F2175" s="431">
        <v>11.54</v>
      </c>
    </row>
    <row r="2176" spans="1:8" ht="15">
      <c r="A2176" s="426" t="s">
        <v>8285</v>
      </c>
      <c r="B2176" s="417" t="s">
        <v>8286</v>
      </c>
      <c r="C2176" s="417" t="s">
        <v>121</v>
      </c>
      <c r="D2176" s="437"/>
      <c r="E2176" s="437"/>
      <c r="F2176" s="431">
        <v>17.239999999999998</v>
      </c>
    </row>
    <row r="2177" spans="1:8" ht="15">
      <c r="A2177" s="426" t="s">
        <v>8287</v>
      </c>
      <c r="B2177" s="417" t="s">
        <v>8288</v>
      </c>
      <c r="C2177" s="417" t="s">
        <v>121</v>
      </c>
      <c r="D2177" s="437"/>
      <c r="E2177" s="437"/>
      <c r="F2177" s="431">
        <v>18.5</v>
      </c>
    </row>
    <row r="2178" spans="1:8" ht="15">
      <c r="A2178" s="426" t="s">
        <v>8289</v>
      </c>
      <c r="B2178" s="417" t="s">
        <v>8290</v>
      </c>
      <c r="C2178" s="417" t="s">
        <v>121</v>
      </c>
      <c r="D2178" s="437"/>
      <c r="E2178" s="437"/>
      <c r="F2178" s="431">
        <v>20.29</v>
      </c>
    </row>
    <row r="2179" spans="1:8" ht="15">
      <c r="A2179" s="426" t="s">
        <v>8291</v>
      </c>
      <c r="B2179" s="417" t="s">
        <v>8292</v>
      </c>
      <c r="C2179" s="417" t="s">
        <v>121</v>
      </c>
      <c r="D2179" s="437"/>
      <c r="E2179" s="437"/>
      <c r="F2179" s="431">
        <v>32.4</v>
      </c>
    </row>
    <row r="2180" spans="1:8" ht="15">
      <c r="A2180" s="426" t="s">
        <v>8293</v>
      </c>
      <c r="B2180" s="417" t="s">
        <v>8294</v>
      </c>
      <c r="C2180" s="417" t="s">
        <v>121</v>
      </c>
      <c r="D2180" s="437"/>
      <c r="E2180" s="437"/>
      <c r="F2180" s="431">
        <v>36.659999999999997</v>
      </c>
    </row>
    <row r="2181" spans="1:8" ht="15">
      <c r="A2181" s="426" t="s">
        <v>8295</v>
      </c>
      <c r="B2181" s="417" t="s">
        <v>8296</v>
      </c>
      <c r="C2181" s="417" t="s">
        <v>121</v>
      </c>
      <c r="D2181" s="437"/>
      <c r="E2181" s="437"/>
      <c r="F2181" s="431">
        <v>58.21</v>
      </c>
    </row>
    <row r="2182" spans="1:8" ht="15">
      <c r="A2182" s="426" t="s">
        <v>8297</v>
      </c>
      <c r="B2182" s="417" t="s">
        <v>8298</v>
      </c>
      <c r="C2182" s="417" t="s">
        <v>121</v>
      </c>
      <c r="D2182" s="437"/>
      <c r="E2182" s="437"/>
      <c r="F2182" s="431">
        <v>15.75</v>
      </c>
    </row>
    <row r="2183" spans="1:8" ht="15">
      <c r="A2183" s="426" t="s">
        <v>8299</v>
      </c>
      <c r="B2183" s="417" t="s">
        <v>8300</v>
      </c>
      <c r="C2183" s="417" t="s">
        <v>121</v>
      </c>
      <c r="D2183" s="437"/>
      <c r="E2183" s="437"/>
      <c r="F2183" s="431">
        <v>19.920000000000002</v>
      </c>
    </row>
    <row r="2184" spans="1:8" ht="15">
      <c r="A2184" s="426" t="s">
        <v>8301</v>
      </c>
      <c r="B2184" s="417" t="s">
        <v>8302</v>
      </c>
      <c r="C2184" s="417" t="s">
        <v>121</v>
      </c>
      <c r="D2184" s="437"/>
      <c r="E2184" s="437"/>
      <c r="F2184" s="431">
        <v>23.75</v>
      </c>
    </row>
    <row r="2185" spans="1:8" ht="15">
      <c r="A2185" s="426" t="s">
        <v>8303</v>
      </c>
      <c r="B2185" s="417" t="s">
        <v>8304</v>
      </c>
      <c r="C2185" s="417" t="s">
        <v>121</v>
      </c>
      <c r="D2185" s="437"/>
      <c r="E2185" s="437"/>
      <c r="F2185" s="431">
        <v>30.37</v>
      </c>
    </row>
    <row r="2186" spans="1:8" ht="15">
      <c r="A2186" s="426" t="s">
        <v>8305</v>
      </c>
      <c r="B2186" s="417" t="s">
        <v>8306</v>
      </c>
      <c r="C2186" s="417" t="s">
        <v>121</v>
      </c>
      <c r="D2186" s="437"/>
      <c r="E2186" s="437"/>
      <c r="F2186" s="431">
        <v>26.64</v>
      </c>
    </row>
    <row r="2187" spans="1:8" ht="15">
      <c r="A2187" s="426" t="s">
        <v>8307</v>
      </c>
      <c r="B2187" s="417" t="s">
        <v>8308</v>
      </c>
      <c r="C2187" s="417" t="s">
        <v>121</v>
      </c>
      <c r="D2187" s="437"/>
      <c r="E2187" s="437"/>
      <c r="F2187" s="431">
        <v>41.41</v>
      </c>
    </row>
    <row r="2188" spans="1:8" ht="15">
      <c r="A2188" s="426" t="s">
        <v>8309</v>
      </c>
      <c r="B2188" s="417" t="s">
        <v>8310</v>
      </c>
      <c r="C2188" s="417" t="s">
        <v>121</v>
      </c>
      <c r="D2188" s="437"/>
      <c r="E2188" s="437"/>
      <c r="F2188" s="431">
        <v>63.59</v>
      </c>
    </row>
    <row r="2189" spans="1:8" ht="15">
      <c r="A2189" s="426" t="s">
        <v>8311</v>
      </c>
      <c r="B2189" s="417" t="s">
        <v>8312</v>
      </c>
      <c r="C2189" s="417" t="s">
        <v>121</v>
      </c>
      <c r="D2189" s="437"/>
      <c r="E2189" s="437"/>
      <c r="F2189" s="431">
        <v>86.78</v>
      </c>
    </row>
    <row r="2190" spans="1:8" ht="15">
      <c r="A2190" s="426" t="s">
        <v>742</v>
      </c>
      <c r="B2190" s="417" t="s">
        <v>8313</v>
      </c>
      <c r="C2190" s="417" t="s">
        <v>121</v>
      </c>
      <c r="D2190" s="437"/>
      <c r="E2190" s="437"/>
      <c r="F2190" s="431">
        <v>107.79</v>
      </c>
      <c r="G2190" s="437"/>
      <c r="H2190" s="437"/>
    </row>
    <row r="2191" spans="1:8">
      <c r="A2191" s="426"/>
      <c r="F2191" s="430"/>
      <c r="G2191" s="437"/>
      <c r="H2191" s="437"/>
    </row>
    <row r="2192" spans="1:8" ht="15">
      <c r="A2192" s="426" t="s">
        <v>8315</v>
      </c>
      <c r="B2192" s="417" t="s">
        <v>8314</v>
      </c>
      <c r="C2192" s="417" t="s">
        <v>121</v>
      </c>
      <c r="F2192" s="431">
        <v>21.63</v>
      </c>
      <c r="G2192" s="437"/>
      <c r="H2192" s="437"/>
    </row>
    <row r="2193" spans="1:8">
      <c r="A2193" s="426"/>
      <c r="B2193" s="417" t="s">
        <v>8316</v>
      </c>
      <c r="D2193" s="437"/>
      <c r="E2193" s="437"/>
      <c r="F2193" s="430"/>
      <c r="G2193" s="437"/>
      <c r="H2193" s="437"/>
    </row>
    <row r="2194" spans="1:8" ht="15">
      <c r="A2194" s="426" t="s">
        <v>533</v>
      </c>
      <c r="B2194" s="417" t="s">
        <v>8314</v>
      </c>
      <c r="C2194" s="417" t="s">
        <v>121</v>
      </c>
      <c r="D2194" s="437"/>
      <c r="E2194" s="437"/>
      <c r="F2194" s="431">
        <v>26.08</v>
      </c>
      <c r="G2194" s="437"/>
      <c r="H2194" s="437"/>
    </row>
    <row r="2195" spans="1:8" ht="15">
      <c r="B2195" s="426" t="s">
        <v>8317</v>
      </c>
      <c r="D2195" s="437"/>
      <c r="E2195" s="437"/>
      <c r="F2195" s="431"/>
      <c r="G2195" s="437"/>
      <c r="H2195" s="437"/>
    </row>
    <row r="2196" spans="1:8" ht="15">
      <c r="A2196" s="426" t="s">
        <v>8318</v>
      </c>
      <c r="B2196" s="417" t="s">
        <v>8319</v>
      </c>
      <c r="C2196" s="417" t="s">
        <v>121</v>
      </c>
      <c r="D2196" s="437"/>
      <c r="E2196" s="437"/>
      <c r="F2196" s="431">
        <v>33.29</v>
      </c>
      <c r="G2196" s="437"/>
      <c r="H2196" s="437"/>
    </row>
    <row r="2197" spans="1:8">
      <c r="A2197" s="426"/>
      <c r="D2197" s="437"/>
      <c r="E2197" s="437"/>
      <c r="F2197" s="430"/>
      <c r="G2197" s="437"/>
      <c r="H2197" s="437"/>
    </row>
    <row r="2198" spans="1:8" ht="30">
      <c r="A2198" s="426" t="s">
        <v>8320</v>
      </c>
      <c r="B2198" s="417" t="s">
        <v>18764</v>
      </c>
      <c r="C2198" s="417" t="s">
        <v>121</v>
      </c>
      <c r="D2198" s="437"/>
      <c r="E2198" s="437"/>
      <c r="F2198" s="431">
        <v>30.37</v>
      </c>
      <c r="G2198" s="437"/>
      <c r="H2198" s="437"/>
    </row>
    <row r="2199" spans="1:8" ht="15">
      <c r="A2199" s="426"/>
      <c r="D2199" s="437"/>
      <c r="E2199" s="437"/>
      <c r="F2199" s="431"/>
      <c r="G2199" s="437"/>
      <c r="H2199" s="437"/>
    </row>
    <row r="2200" spans="1:8" ht="30">
      <c r="A2200" s="426" t="s">
        <v>8321</v>
      </c>
      <c r="B2200" s="417" t="s">
        <v>18763</v>
      </c>
      <c r="C2200" s="417" t="s">
        <v>121</v>
      </c>
      <c r="D2200" s="437"/>
      <c r="E2200" s="437"/>
      <c r="F2200" s="431">
        <v>47.61</v>
      </c>
      <c r="G2200" s="437"/>
      <c r="H2200" s="437"/>
    </row>
    <row r="2201" spans="1:8" ht="15">
      <c r="A2201" s="426"/>
      <c r="D2201" s="437"/>
      <c r="E2201" s="437"/>
      <c r="F2201" s="431"/>
      <c r="G2201" s="437"/>
      <c r="H2201" s="437"/>
    </row>
    <row r="2202" spans="1:8" ht="15">
      <c r="A2202" s="426" t="s">
        <v>8322</v>
      </c>
      <c r="B2202" s="417" t="s">
        <v>8323</v>
      </c>
      <c r="C2202" s="417" t="s">
        <v>121</v>
      </c>
      <c r="D2202" s="437"/>
      <c r="E2202" s="437"/>
      <c r="F2202" s="431">
        <v>71.08</v>
      </c>
      <c r="G2202" s="437"/>
      <c r="H2202" s="437"/>
    </row>
    <row r="2203" spans="1:8">
      <c r="A2203" s="426"/>
      <c r="B2203" s="417" t="s">
        <v>8324</v>
      </c>
      <c r="D2203" s="437"/>
      <c r="E2203" s="437"/>
      <c r="F2203" s="430"/>
      <c r="G2203" s="437"/>
      <c r="H2203" s="437"/>
    </row>
    <row r="2204" spans="1:8" ht="15">
      <c r="A2204" s="426" t="s">
        <v>8325</v>
      </c>
      <c r="B2204" s="417" t="s">
        <v>8316</v>
      </c>
      <c r="C2204" s="417" t="s">
        <v>121</v>
      </c>
      <c r="D2204" s="437"/>
      <c r="E2204" s="437"/>
      <c r="F2204" s="431">
        <v>100.06</v>
      </c>
      <c r="G2204" s="437"/>
      <c r="H2204" s="437"/>
    </row>
    <row r="2205" spans="1:8" ht="15">
      <c r="A2205" s="426" t="s">
        <v>8326</v>
      </c>
      <c r="B2205" s="417" t="s">
        <v>8327</v>
      </c>
      <c r="C2205" s="417" t="s">
        <v>121</v>
      </c>
      <c r="D2205" s="437"/>
      <c r="E2205" s="437"/>
      <c r="F2205" s="431">
        <v>116.42</v>
      </c>
      <c r="G2205" s="437"/>
      <c r="H2205" s="437"/>
    </row>
    <row r="2206" spans="1:8" ht="15">
      <c r="A2206" s="426" t="s">
        <v>8328</v>
      </c>
      <c r="B2206" s="417" t="s">
        <v>8329</v>
      </c>
      <c r="C2206" s="417" t="s">
        <v>121</v>
      </c>
      <c r="D2206" s="437"/>
      <c r="E2206" s="437"/>
      <c r="F2206" s="431">
        <v>151.80000000000001</v>
      </c>
      <c r="G2206" s="437"/>
      <c r="H2206" s="437"/>
    </row>
    <row r="2207" spans="1:8">
      <c r="A2207" s="426"/>
      <c r="B2207" s="417" t="s">
        <v>8330</v>
      </c>
      <c r="D2207" s="437"/>
      <c r="E2207" s="437"/>
      <c r="F2207" s="430"/>
      <c r="G2207" s="437"/>
      <c r="H2207" s="437"/>
    </row>
    <row r="2208" spans="1:8" ht="15">
      <c r="A2208" s="426" t="s">
        <v>721</v>
      </c>
      <c r="C2208" s="417" t="s">
        <v>128</v>
      </c>
      <c r="D2208" s="437"/>
      <c r="E2208" s="437"/>
      <c r="F2208" s="431">
        <v>533.42999999999995</v>
      </c>
      <c r="G2208" s="437"/>
      <c r="H2208" s="437"/>
    </row>
    <row r="2209" spans="1:8">
      <c r="A2209" s="426"/>
      <c r="B2209" s="417" t="s">
        <v>8331</v>
      </c>
      <c r="D2209" s="437"/>
      <c r="E2209" s="437"/>
      <c r="F2209" s="430"/>
      <c r="G2209" s="437"/>
      <c r="H2209" s="437"/>
    </row>
    <row r="2210" spans="1:8" ht="15">
      <c r="A2210" s="426" t="s">
        <v>8332</v>
      </c>
      <c r="B2210" s="417" t="s">
        <v>8333</v>
      </c>
      <c r="C2210" s="417" t="s">
        <v>121</v>
      </c>
      <c r="D2210" s="437"/>
      <c r="E2210" s="437"/>
      <c r="F2210" s="431">
        <v>3.41</v>
      </c>
      <c r="G2210" s="437"/>
      <c r="H2210" s="437"/>
    </row>
    <row r="2211" spans="1:8" ht="15">
      <c r="A2211" s="426" t="s">
        <v>8334</v>
      </c>
      <c r="B2211" s="417" t="s">
        <v>8335</v>
      </c>
      <c r="C2211" s="417" t="s">
        <v>121</v>
      </c>
      <c r="D2211" s="437"/>
      <c r="E2211" s="437"/>
      <c r="F2211" s="431">
        <v>4.03</v>
      </c>
      <c r="G2211" s="437"/>
      <c r="H2211" s="437"/>
    </row>
    <row r="2212" spans="1:8" ht="15">
      <c r="A2212" s="426" t="s">
        <v>8336</v>
      </c>
      <c r="B2212" s="417" t="s">
        <v>8337</v>
      </c>
      <c r="C2212" s="417" t="s">
        <v>121</v>
      </c>
      <c r="D2212" s="437"/>
      <c r="E2212" s="437"/>
      <c r="F2212" s="431">
        <v>4.92</v>
      </c>
    </row>
    <row r="2213" spans="1:8" ht="15">
      <c r="A2213" s="426" t="s">
        <v>8338</v>
      </c>
      <c r="B2213" s="417" t="s">
        <v>8339</v>
      </c>
      <c r="C2213" s="417" t="s">
        <v>121</v>
      </c>
      <c r="D2213" s="437"/>
      <c r="E2213" s="437"/>
      <c r="F2213" s="431">
        <v>5.91</v>
      </c>
    </row>
    <row r="2214" spans="1:8" ht="15">
      <c r="A2214" s="426" t="s">
        <v>8340</v>
      </c>
      <c r="B2214" s="417" t="s">
        <v>8341</v>
      </c>
      <c r="C2214" s="417" t="s">
        <v>121</v>
      </c>
      <c r="D2214" s="437"/>
      <c r="E2214" s="437"/>
      <c r="F2214" s="431">
        <v>7.94</v>
      </c>
      <c r="G2214" s="437"/>
      <c r="H2214" s="437"/>
    </row>
    <row r="2215" spans="1:8" ht="15">
      <c r="A2215" s="426" t="s">
        <v>8342</v>
      </c>
      <c r="B2215" s="417" t="s">
        <v>8343</v>
      </c>
      <c r="C2215" s="417" t="s">
        <v>121</v>
      </c>
      <c r="D2215" s="437"/>
      <c r="E2215" s="437"/>
      <c r="F2215" s="431">
        <v>2.04</v>
      </c>
      <c r="G2215" s="437"/>
      <c r="H2215" s="437"/>
    </row>
    <row r="2216" spans="1:8" ht="15">
      <c r="A2216" s="426" t="s">
        <v>8344</v>
      </c>
      <c r="B2216" s="417" t="s">
        <v>8345</v>
      </c>
      <c r="C2216" s="417" t="s">
        <v>121</v>
      </c>
      <c r="D2216" s="437"/>
      <c r="E2216" s="437"/>
      <c r="F2216" s="431">
        <v>1.88</v>
      </c>
      <c r="G2216" s="437"/>
      <c r="H2216" s="437"/>
    </row>
    <row r="2217" spans="1:8">
      <c r="A2217" s="426"/>
      <c r="B2217" s="417" t="s">
        <v>8346</v>
      </c>
      <c r="D2217" s="437"/>
      <c r="E2217" s="437"/>
      <c r="F2217" s="430"/>
      <c r="G2217" s="437"/>
      <c r="H2217" s="437"/>
    </row>
    <row r="2218" spans="1:8" ht="15">
      <c r="A2218" s="426" t="s">
        <v>8347</v>
      </c>
      <c r="C2218" s="417" t="s">
        <v>108</v>
      </c>
      <c r="D2218" s="437"/>
      <c r="E2218" s="437"/>
      <c r="F2218" s="431">
        <v>68.5</v>
      </c>
      <c r="G2218" s="437"/>
      <c r="H2218" s="437"/>
    </row>
    <row r="2219" spans="1:8">
      <c r="A2219" s="426"/>
      <c r="B2219" s="417" t="s">
        <v>8348</v>
      </c>
      <c r="D2219" s="437"/>
      <c r="E2219" s="437"/>
      <c r="F2219" s="430"/>
      <c r="G2219" s="437"/>
      <c r="H2219" s="437"/>
    </row>
    <row r="2220" spans="1:8">
      <c r="A2220" s="426"/>
      <c r="B2220" s="417" t="s">
        <v>8349</v>
      </c>
      <c r="D2220" s="437"/>
      <c r="E2220" s="437"/>
      <c r="F2220" s="430"/>
      <c r="G2220" s="437"/>
      <c r="H2220" s="437"/>
    </row>
    <row r="2221" spans="1:8" ht="15">
      <c r="A2221" s="426" t="s">
        <v>8350</v>
      </c>
      <c r="C2221" s="417" t="s">
        <v>108</v>
      </c>
      <c r="D2221" s="437"/>
      <c r="E2221" s="437"/>
      <c r="F2221" s="431">
        <v>42.43</v>
      </c>
      <c r="G2221" s="437"/>
      <c r="H2221" s="437"/>
    </row>
    <row r="2222" spans="1:8" ht="15">
      <c r="A2222" s="426"/>
      <c r="B2222" s="417" t="s">
        <v>8348</v>
      </c>
      <c r="D2222" s="437"/>
      <c r="E2222" s="437"/>
      <c r="F2222" s="431"/>
      <c r="G2222" s="437"/>
      <c r="H2222" s="437"/>
    </row>
    <row r="2223" spans="1:8" ht="15">
      <c r="A2223" s="426" t="s">
        <v>8351</v>
      </c>
      <c r="B2223" s="417" t="s">
        <v>8352</v>
      </c>
      <c r="C2223" s="417" t="s">
        <v>108</v>
      </c>
      <c r="D2223" s="437"/>
      <c r="E2223" s="437"/>
      <c r="F2223" s="431">
        <v>8.3800000000000008</v>
      </c>
      <c r="G2223" s="437"/>
      <c r="H2223" s="437"/>
    </row>
    <row r="2224" spans="1:8" ht="15">
      <c r="A2224" s="426" t="s">
        <v>8353</v>
      </c>
      <c r="B2224" s="417" t="s">
        <v>8354</v>
      </c>
      <c r="C2224" s="417" t="s">
        <v>108</v>
      </c>
      <c r="D2224" s="437"/>
      <c r="E2224" s="437"/>
      <c r="F2224" s="431">
        <v>12.08</v>
      </c>
      <c r="G2224" s="437"/>
      <c r="H2224" s="437"/>
    </row>
    <row r="2225" spans="1:8" ht="15">
      <c r="A2225" s="426" t="s">
        <v>8355</v>
      </c>
      <c r="B2225" s="417" t="s">
        <v>8356</v>
      </c>
      <c r="C2225" s="417" t="s">
        <v>108</v>
      </c>
      <c r="D2225" s="437"/>
      <c r="E2225" s="437"/>
      <c r="F2225" s="431">
        <v>11.23</v>
      </c>
      <c r="G2225" s="437"/>
      <c r="H2225" s="437"/>
    </row>
    <row r="2226" spans="1:8">
      <c r="A2226" s="426"/>
      <c r="D2226" s="437"/>
      <c r="E2226" s="437"/>
      <c r="F2226" s="430"/>
      <c r="G2226" s="437"/>
      <c r="H2226" s="437"/>
    </row>
    <row r="2227" spans="1:8" ht="15">
      <c r="A2227" s="426" t="s">
        <v>8357</v>
      </c>
      <c r="B2227" s="417" t="s">
        <v>8358</v>
      </c>
      <c r="C2227" s="417" t="s">
        <v>108</v>
      </c>
      <c r="D2227" s="437"/>
      <c r="E2227" s="437"/>
      <c r="F2227" s="431">
        <v>28.94</v>
      </c>
      <c r="G2227" s="437"/>
      <c r="H2227" s="437"/>
    </row>
    <row r="2228" spans="1:8" ht="15">
      <c r="A2228" s="426" t="s">
        <v>8359</v>
      </c>
      <c r="B2228" s="417" t="s">
        <v>8360</v>
      </c>
      <c r="C2228" s="417" t="s">
        <v>108</v>
      </c>
      <c r="D2228" s="437"/>
      <c r="E2228" s="437"/>
      <c r="F2228" s="431">
        <v>33.35</v>
      </c>
      <c r="G2228" s="437"/>
      <c r="H2228" s="437"/>
    </row>
    <row r="2229" spans="1:8" ht="15">
      <c r="A2229" s="426" t="s">
        <v>8361</v>
      </c>
      <c r="B2229" s="417" t="s">
        <v>8362</v>
      </c>
      <c r="C2229" s="417" t="s">
        <v>108</v>
      </c>
      <c r="D2229" s="437"/>
      <c r="E2229" s="437"/>
      <c r="F2229" s="431">
        <v>25.27</v>
      </c>
      <c r="G2229" s="437"/>
      <c r="H2229" s="437"/>
    </row>
    <row r="2230" spans="1:8" ht="15">
      <c r="A2230" s="426" t="s">
        <v>8363</v>
      </c>
      <c r="B2230" s="417" t="s">
        <v>8364</v>
      </c>
      <c r="C2230" s="417" t="s">
        <v>139</v>
      </c>
      <c r="D2230" s="437"/>
      <c r="E2230" s="437"/>
      <c r="F2230" s="431">
        <v>18.3</v>
      </c>
      <c r="G2230" s="437"/>
      <c r="H2230" s="437"/>
    </row>
    <row r="2231" spans="1:8" ht="15">
      <c r="A2231" s="426" t="s">
        <v>8365</v>
      </c>
      <c r="B2231" s="417" t="s">
        <v>8366</v>
      </c>
      <c r="C2231" s="417" t="s">
        <v>139</v>
      </c>
      <c r="D2231" s="437"/>
      <c r="E2231" s="437"/>
      <c r="F2231" s="431">
        <v>18.7</v>
      </c>
      <c r="G2231" s="437"/>
      <c r="H2231" s="437"/>
    </row>
    <row r="2232" spans="1:8">
      <c r="A2232" s="426"/>
      <c r="B2232" s="417" t="s">
        <v>8367</v>
      </c>
      <c r="D2232" s="437"/>
      <c r="E2232" s="437"/>
      <c r="F2232" s="430"/>
      <c r="G2232" s="437"/>
      <c r="H2232" s="437"/>
    </row>
    <row r="2233" spans="1:8" ht="15">
      <c r="A2233" s="426" t="s">
        <v>8368</v>
      </c>
      <c r="B2233" s="417" t="s">
        <v>8369</v>
      </c>
      <c r="C2233" s="417" t="s">
        <v>139</v>
      </c>
      <c r="D2233" s="437"/>
      <c r="E2233" s="437"/>
      <c r="F2233" s="431">
        <v>22.87</v>
      </c>
      <c r="G2233" s="437"/>
      <c r="H2233" s="437"/>
    </row>
    <row r="2234" spans="1:8" ht="15">
      <c r="A2234" s="426" t="s">
        <v>8370</v>
      </c>
      <c r="B2234" s="417" t="s">
        <v>8371</v>
      </c>
      <c r="C2234" s="417" t="s">
        <v>139</v>
      </c>
      <c r="D2234" s="437"/>
      <c r="E2234" s="437"/>
      <c r="F2234" s="431">
        <v>23.8</v>
      </c>
      <c r="G2234" s="437"/>
      <c r="H2234" s="437"/>
    </row>
    <row r="2235" spans="1:8" ht="15">
      <c r="A2235" s="426" t="s">
        <v>8372</v>
      </c>
      <c r="B2235" s="417" t="s">
        <v>8373</v>
      </c>
      <c r="C2235" s="417" t="s">
        <v>139</v>
      </c>
      <c r="D2235" s="437"/>
      <c r="E2235" s="437"/>
      <c r="F2235" s="431">
        <v>23.12</v>
      </c>
      <c r="G2235" s="437"/>
      <c r="H2235" s="437"/>
    </row>
    <row r="2236" spans="1:8">
      <c r="A2236" s="426"/>
      <c r="D2236" s="437"/>
      <c r="E2236" s="437"/>
      <c r="F2236" s="430"/>
      <c r="G2236" s="437"/>
      <c r="H2236" s="437"/>
    </row>
    <row r="2237" spans="1:8" ht="15">
      <c r="A2237" s="426" t="s">
        <v>8375</v>
      </c>
      <c r="B2237" s="417" t="s">
        <v>8374</v>
      </c>
      <c r="C2237" s="417" t="s">
        <v>139</v>
      </c>
      <c r="D2237" s="437"/>
      <c r="E2237" s="437"/>
      <c r="F2237" s="431">
        <v>23.77</v>
      </c>
      <c r="G2237" s="437"/>
      <c r="H2237" s="437"/>
    </row>
    <row r="2238" spans="1:8">
      <c r="A2238" s="426"/>
      <c r="B2238" s="417" t="s">
        <v>8376</v>
      </c>
      <c r="D2238" s="437"/>
      <c r="E2238" s="437"/>
      <c r="F2238" s="430"/>
      <c r="G2238" s="437"/>
      <c r="H2238" s="437"/>
    </row>
    <row r="2239" spans="1:8">
      <c r="A2239" s="426"/>
      <c r="B2239" s="417" t="s">
        <v>8377</v>
      </c>
      <c r="D2239" s="437"/>
      <c r="E2239" s="437"/>
      <c r="F2239" s="430"/>
      <c r="G2239" s="437"/>
      <c r="H2239" s="437"/>
    </row>
    <row r="2240" spans="1:8" ht="15">
      <c r="A2240" s="426" t="s">
        <v>8378</v>
      </c>
      <c r="C2240" s="417" t="s">
        <v>139</v>
      </c>
      <c r="D2240" s="437"/>
      <c r="E2240" s="437"/>
      <c r="F2240" s="431">
        <v>36.61</v>
      </c>
      <c r="G2240" s="437"/>
      <c r="H2240" s="437"/>
    </row>
    <row r="2241" spans="1:8" ht="15">
      <c r="A2241" s="426"/>
      <c r="B2241" s="417" t="s">
        <v>8376</v>
      </c>
      <c r="D2241" s="437"/>
      <c r="E2241" s="437"/>
      <c r="F2241" s="431"/>
      <c r="G2241" s="437"/>
      <c r="H2241" s="437"/>
    </row>
    <row r="2242" spans="1:8">
      <c r="A2242" s="426"/>
      <c r="B2242" s="417" t="s">
        <v>8379</v>
      </c>
      <c r="D2242" s="437"/>
      <c r="E2242" s="437"/>
      <c r="F2242" s="430"/>
      <c r="G2242" s="437"/>
      <c r="H2242" s="437"/>
    </row>
    <row r="2243" spans="1:8" ht="15">
      <c r="A2243" s="426" t="s">
        <v>8380</v>
      </c>
      <c r="C2243" s="417" t="s">
        <v>139</v>
      </c>
      <c r="D2243" s="437"/>
      <c r="E2243" s="437"/>
      <c r="F2243" s="431">
        <v>31.62</v>
      </c>
      <c r="G2243" s="437"/>
      <c r="H2243" s="437"/>
    </row>
    <row r="2244" spans="1:8">
      <c r="A2244" s="426"/>
      <c r="B2244" s="417" t="s">
        <v>8369</v>
      </c>
      <c r="D2244" s="437"/>
      <c r="E2244" s="437"/>
      <c r="F2244" s="430"/>
      <c r="G2244" s="437"/>
      <c r="H2244" s="437"/>
    </row>
    <row r="2245" spans="1:8" ht="15">
      <c r="A2245" s="426" t="s">
        <v>8381</v>
      </c>
      <c r="B2245" s="417" t="s">
        <v>8382</v>
      </c>
      <c r="C2245" s="417" t="s">
        <v>139</v>
      </c>
      <c r="D2245" s="437"/>
      <c r="E2245" s="437"/>
      <c r="F2245" s="431">
        <v>37.29</v>
      </c>
      <c r="G2245" s="437"/>
      <c r="H2245" s="437"/>
    </row>
    <row r="2246" spans="1:8">
      <c r="A2246" s="426"/>
      <c r="B2246" s="417" t="s">
        <v>8383</v>
      </c>
      <c r="D2246" s="437"/>
      <c r="E2246" s="437"/>
      <c r="F2246" s="430"/>
      <c r="G2246" s="437"/>
      <c r="H2246" s="437"/>
    </row>
    <row r="2247" spans="1:8" ht="15">
      <c r="A2247" s="426" t="s">
        <v>8384</v>
      </c>
      <c r="C2247" s="417" t="s">
        <v>139</v>
      </c>
      <c r="D2247" s="437"/>
      <c r="E2247" s="437"/>
      <c r="F2247" s="431">
        <v>24.42</v>
      </c>
      <c r="G2247" s="437"/>
      <c r="H2247" s="437"/>
    </row>
    <row r="2248" spans="1:8">
      <c r="A2248" s="426"/>
      <c r="B2248" s="417" t="s">
        <v>8385</v>
      </c>
      <c r="D2248" s="437"/>
      <c r="E2248" s="437"/>
      <c r="F2248" s="430"/>
      <c r="G2248" s="437"/>
      <c r="H2248" s="437"/>
    </row>
    <row r="2249" spans="1:8">
      <c r="A2249" s="426"/>
      <c r="B2249" s="417" t="s">
        <v>8386</v>
      </c>
      <c r="D2249" s="437"/>
      <c r="E2249" s="437"/>
      <c r="F2249" s="430"/>
      <c r="G2249" s="437"/>
      <c r="H2249" s="437"/>
    </row>
    <row r="2250" spans="1:8" ht="15">
      <c r="A2250" s="426" t="s">
        <v>8387</v>
      </c>
      <c r="C2250" s="417" t="s">
        <v>139</v>
      </c>
      <c r="D2250" s="437"/>
      <c r="E2250" s="437"/>
      <c r="F2250" s="431">
        <v>24.05</v>
      </c>
      <c r="G2250" s="437"/>
      <c r="H2250" s="437"/>
    </row>
    <row r="2251" spans="1:8" ht="15">
      <c r="A2251" s="426"/>
      <c r="B2251" s="417" t="s">
        <v>8388</v>
      </c>
      <c r="D2251" s="437"/>
      <c r="E2251" s="437"/>
      <c r="F2251" s="431"/>
      <c r="G2251" s="437"/>
      <c r="H2251" s="437"/>
    </row>
    <row r="2252" spans="1:8">
      <c r="A2252" s="426"/>
      <c r="B2252" s="417" t="s">
        <v>8389</v>
      </c>
      <c r="D2252" s="437"/>
      <c r="E2252" s="437"/>
      <c r="F2252" s="430"/>
      <c r="G2252" s="437"/>
      <c r="H2252" s="437"/>
    </row>
    <row r="2253" spans="1:8" ht="15">
      <c r="A2253" s="426" t="s">
        <v>8390</v>
      </c>
      <c r="B2253" s="417" t="s">
        <v>8391</v>
      </c>
      <c r="C2253" s="417" t="s">
        <v>139</v>
      </c>
      <c r="D2253" s="437"/>
      <c r="E2253" s="437"/>
      <c r="F2253" s="431">
        <v>32.119999999999997</v>
      </c>
      <c r="G2253" s="437"/>
      <c r="H2253" s="437"/>
    </row>
    <row r="2254" spans="1:8" ht="15">
      <c r="A2254" s="426" t="s">
        <v>8392</v>
      </c>
      <c r="B2254" s="417" t="s">
        <v>8393</v>
      </c>
      <c r="C2254" s="417" t="s">
        <v>108</v>
      </c>
      <c r="D2254" s="437"/>
      <c r="E2254" s="437"/>
      <c r="F2254" s="431">
        <v>18.059999999999999</v>
      </c>
      <c r="G2254" s="437"/>
      <c r="H2254" s="437"/>
    </row>
    <row r="2255" spans="1:8" ht="15">
      <c r="A2255" s="426" t="s">
        <v>8394</v>
      </c>
      <c r="B2255" s="417" t="s">
        <v>8395</v>
      </c>
      <c r="C2255" s="417" t="s">
        <v>108</v>
      </c>
      <c r="D2255" s="437"/>
      <c r="E2255" s="437"/>
      <c r="F2255" s="431">
        <v>25.54</v>
      </c>
      <c r="G2255" s="437"/>
      <c r="H2255" s="437"/>
    </row>
    <row r="2256" spans="1:8" ht="15">
      <c r="A2256" s="426" t="s">
        <v>8396</v>
      </c>
      <c r="B2256" s="417" t="s">
        <v>8397</v>
      </c>
      <c r="C2256" s="417" t="s">
        <v>108</v>
      </c>
      <c r="D2256" s="437"/>
      <c r="E2256" s="437"/>
      <c r="F2256" s="431">
        <v>34.71</v>
      </c>
      <c r="G2256" s="437"/>
      <c r="H2256" s="437"/>
    </row>
    <row r="2257" spans="1:8" ht="15">
      <c r="A2257" s="426" t="s">
        <v>8398</v>
      </c>
      <c r="B2257" s="417" t="s">
        <v>8399</v>
      </c>
      <c r="C2257" s="417" t="s">
        <v>108</v>
      </c>
      <c r="D2257" s="437"/>
      <c r="E2257" s="437"/>
      <c r="F2257" s="431">
        <v>21.64</v>
      </c>
      <c r="G2257" s="437"/>
      <c r="H2257" s="437"/>
    </row>
    <row r="2258" spans="1:8" ht="15">
      <c r="A2258" s="426" t="s">
        <v>8400</v>
      </c>
      <c r="B2258" s="417" t="s">
        <v>8401</v>
      </c>
      <c r="C2258" s="417" t="s">
        <v>108</v>
      </c>
      <c r="D2258" s="437"/>
      <c r="E2258" s="437"/>
      <c r="F2258" s="431">
        <v>30.83</v>
      </c>
      <c r="G2258" s="437"/>
      <c r="H2258" s="437"/>
    </row>
    <row r="2259" spans="1:8" ht="15">
      <c r="A2259" s="426" t="s">
        <v>8402</v>
      </c>
      <c r="B2259" s="417" t="s">
        <v>8403</v>
      </c>
      <c r="C2259" s="417" t="s">
        <v>108</v>
      </c>
      <c r="D2259" s="437"/>
      <c r="E2259" s="437"/>
      <c r="F2259" s="431">
        <v>39.03</v>
      </c>
      <c r="G2259" s="437"/>
      <c r="H2259" s="437"/>
    </row>
    <row r="2260" spans="1:8" ht="15">
      <c r="A2260" s="426" t="s">
        <v>8404</v>
      </c>
      <c r="B2260" s="417" t="s">
        <v>8405</v>
      </c>
      <c r="C2260" s="417" t="s">
        <v>108</v>
      </c>
      <c r="D2260" s="437"/>
      <c r="E2260" s="437"/>
      <c r="F2260" s="431">
        <v>26.27</v>
      </c>
      <c r="G2260" s="437"/>
      <c r="H2260" s="437"/>
    </row>
    <row r="2261" spans="1:8" ht="15">
      <c r="A2261" s="426" t="s">
        <v>8406</v>
      </c>
      <c r="B2261" s="417" t="s">
        <v>8407</v>
      </c>
      <c r="C2261" s="417" t="s">
        <v>108</v>
      </c>
      <c r="D2261" s="437"/>
      <c r="E2261" s="437"/>
      <c r="F2261" s="431">
        <v>32.1</v>
      </c>
      <c r="G2261" s="437"/>
      <c r="H2261" s="437"/>
    </row>
    <row r="2262" spans="1:8" ht="15">
      <c r="A2262" s="426" t="s">
        <v>8408</v>
      </c>
      <c r="B2262" s="417" t="s">
        <v>8409</v>
      </c>
      <c r="C2262" s="417" t="s">
        <v>108</v>
      </c>
      <c r="D2262" s="437"/>
      <c r="E2262" s="437"/>
      <c r="F2262" s="431">
        <v>3.68</v>
      </c>
      <c r="G2262" s="437"/>
      <c r="H2262" s="437"/>
    </row>
    <row r="2263" spans="1:8" ht="15">
      <c r="A2263" s="426" t="s">
        <v>8410</v>
      </c>
      <c r="B2263" s="417" t="s">
        <v>8411</v>
      </c>
      <c r="C2263" s="417" t="s">
        <v>108</v>
      </c>
      <c r="D2263" s="437"/>
      <c r="E2263" s="437"/>
      <c r="F2263" s="431">
        <v>3.68</v>
      </c>
      <c r="G2263" s="437"/>
      <c r="H2263" s="437"/>
    </row>
    <row r="2264" spans="1:8" ht="15">
      <c r="A2264" s="426" t="s">
        <v>8412</v>
      </c>
      <c r="B2264" s="417" t="s">
        <v>8413</v>
      </c>
      <c r="C2264" s="417" t="s">
        <v>108</v>
      </c>
      <c r="D2264" s="437"/>
      <c r="E2264" s="437"/>
      <c r="F2264" s="431">
        <v>3.96</v>
      </c>
      <c r="G2264" s="437"/>
      <c r="H2264" s="437"/>
    </row>
    <row r="2265" spans="1:8" ht="15">
      <c r="A2265" s="426" t="s">
        <v>8414</v>
      </c>
      <c r="B2265" s="417" t="s">
        <v>8415</v>
      </c>
      <c r="C2265" s="417" t="s">
        <v>108</v>
      </c>
      <c r="F2265" s="431">
        <v>8.4600000000000009</v>
      </c>
      <c r="G2265" s="437"/>
      <c r="H2265" s="437"/>
    </row>
    <row r="2266" spans="1:8" ht="15">
      <c r="A2266" s="426" t="s">
        <v>8416</v>
      </c>
      <c r="B2266" s="417" t="s">
        <v>8417</v>
      </c>
      <c r="C2266" s="417" t="s">
        <v>108</v>
      </c>
      <c r="F2266" s="431">
        <v>10.96</v>
      </c>
      <c r="G2266" s="437"/>
      <c r="H2266" s="437"/>
    </row>
    <row r="2267" spans="1:8" ht="15">
      <c r="A2267" s="426" t="s">
        <v>8418</v>
      </c>
      <c r="B2267" s="417" t="s">
        <v>8419</v>
      </c>
      <c r="C2267" s="417" t="s">
        <v>108</v>
      </c>
      <c r="D2267" s="437"/>
      <c r="E2267" s="437"/>
      <c r="F2267" s="431">
        <v>10.83</v>
      </c>
      <c r="G2267" s="437"/>
      <c r="H2267" s="437"/>
    </row>
    <row r="2268" spans="1:8" ht="15">
      <c r="A2268" s="426" t="s">
        <v>8420</v>
      </c>
      <c r="B2268" s="417" t="s">
        <v>8421</v>
      </c>
      <c r="C2268" s="417" t="s">
        <v>108</v>
      </c>
      <c r="D2268" s="437"/>
      <c r="E2268" s="437"/>
      <c r="F2268" s="431">
        <v>11.7</v>
      </c>
      <c r="G2268" s="437"/>
      <c r="H2268" s="437"/>
    </row>
    <row r="2269" spans="1:8" ht="15">
      <c r="A2269" s="426" t="s">
        <v>8422</v>
      </c>
      <c r="B2269" s="417" t="s">
        <v>8423</v>
      </c>
      <c r="C2269" s="417" t="s">
        <v>108</v>
      </c>
      <c r="D2269" s="437"/>
      <c r="E2269" s="437"/>
      <c r="F2269" s="431">
        <v>13.67</v>
      </c>
      <c r="G2269" s="437"/>
      <c r="H2269" s="437"/>
    </row>
    <row r="2270" spans="1:8" ht="15">
      <c r="A2270" s="426" t="s">
        <v>8424</v>
      </c>
      <c r="B2270" s="417" t="s">
        <v>8425</v>
      </c>
      <c r="C2270" s="417" t="s">
        <v>108</v>
      </c>
      <c r="D2270" s="437"/>
      <c r="E2270" s="437"/>
      <c r="F2270" s="431">
        <v>10.44</v>
      </c>
      <c r="G2270" s="437"/>
      <c r="H2270" s="437"/>
    </row>
    <row r="2271" spans="1:8" ht="15">
      <c r="A2271" s="426" t="s">
        <v>8426</v>
      </c>
      <c r="B2271" s="417" t="s">
        <v>8427</v>
      </c>
      <c r="C2271" s="417" t="s">
        <v>108</v>
      </c>
      <c r="D2271" s="437"/>
      <c r="E2271" s="437"/>
      <c r="F2271" s="431">
        <v>10.44</v>
      </c>
      <c r="G2271" s="437"/>
      <c r="H2271" s="437"/>
    </row>
    <row r="2272" spans="1:8" ht="15">
      <c r="A2272" s="426" t="s">
        <v>8428</v>
      </c>
      <c r="B2272" s="417" t="s">
        <v>8429</v>
      </c>
      <c r="C2272" s="417" t="s">
        <v>108</v>
      </c>
      <c r="D2272" s="437"/>
      <c r="E2272" s="437"/>
      <c r="F2272" s="431">
        <v>10.44</v>
      </c>
      <c r="G2272" s="437"/>
      <c r="H2272" s="437"/>
    </row>
    <row r="2273" spans="1:8" ht="15">
      <c r="A2273" s="426" t="s">
        <v>8430</v>
      </c>
      <c r="B2273" s="417" t="s">
        <v>8431</v>
      </c>
      <c r="C2273" s="417" t="s">
        <v>108</v>
      </c>
      <c r="D2273" s="437"/>
      <c r="E2273" s="437"/>
      <c r="F2273" s="431">
        <v>10.44</v>
      </c>
      <c r="G2273" s="437"/>
      <c r="H2273" s="437"/>
    </row>
    <row r="2274" spans="1:8" ht="15">
      <c r="A2274" s="426" t="s">
        <v>8432</v>
      </c>
      <c r="B2274" s="417" t="s">
        <v>8433</v>
      </c>
      <c r="C2274" s="417" t="s">
        <v>108</v>
      </c>
      <c r="D2274" s="437"/>
      <c r="E2274" s="437"/>
      <c r="F2274" s="431">
        <v>14.26</v>
      </c>
      <c r="G2274" s="437"/>
      <c r="H2274" s="437"/>
    </row>
    <row r="2275" spans="1:8" ht="15">
      <c r="A2275" s="426" t="s">
        <v>8434</v>
      </c>
      <c r="B2275" s="417" t="s">
        <v>8435</v>
      </c>
      <c r="C2275" s="417" t="s">
        <v>108</v>
      </c>
      <c r="D2275" s="437"/>
      <c r="E2275" s="437"/>
      <c r="F2275" s="431">
        <v>10.23</v>
      </c>
      <c r="G2275" s="437"/>
      <c r="H2275" s="437"/>
    </row>
    <row r="2276" spans="1:8" ht="15">
      <c r="A2276" s="426" t="s">
        <v>8436</v>
      </c>
      <c r="B2276" s="417" t="s">
        <v>8437</v>
      </c>
      <c r="C2276" s="417" t="s">
        <v>108</v>
      </c>
      <c r="D2276" s="437"/>
      <c r="E2276" s="437"/>
      <c r="F2276" s="431">
        <v>15.68</v>
      </c>
      <c r="G2276" s="437"/>
      <c r="H2276" s="437"/>
    </row>
    <row r="2277" spans="1:8">
      <c r="A2277" s="426"/>
      <c r="D2277" s="437"/>
      <c r="E2277" s="437"/>
      <c r="F2277" s="430"/>
      <c r="G2277" s="437"/>
      <c r="H2277" s="437"/>
    </row>
    <row r="2278" spans="1:8">
      <c r="B2278" s="426" t="s">
        <v>8438</v>
      </c>
      <c r="D2278" s="437"/>
      <c r="E2278" s="437"/>
      <c r="F2278" s="430"/>
      <c r="G2278" s="437"/>
      <c r="H2278" s="437"/>
    </row>
    <row r="2279" spans="1:8" ht="15">
      <c r="A2279" s="426" t="s">
        <v>8439</v>
      </c>
      <c r="B2279" s="417" t="s">
        <v>8440</v>
      </c>
      <c r="C2279" s="417" t="s">
        <v>108</v>
      </c>
      <c r="D2279" s="437"/>
      <c r="E2279" s="437"/>
      <c r="F2279" s="431">
        <v>10.48</v>
      </c>
      <c r="G2279" s="437"/>
      <c r="H2279" s="437"/>
    </row>
    <row r="2280" spans="1:8" ht="15">
      <c r="A2280" s="426"/>
      <c r="B2280" s="417" t="s">
        <v>8441</v>
      </c>
      <c r="D2280" s="437"/>
      <c r="E2280" s="437"/>
      <c r="F2280" s="431"/>
      <c r="G2280" s="437"/>
      <c r="H2280" s="437"/>
    </row>
    <row r="2281" spans="1:8" ht="15">
      <c r="A2281" s="426" t="s">
        <v>8442</v>
      </c>
      <c r="C2281" s="417" t="s">
        <v>108</v>
      </c>
      <c r="D2281" s="437"/>
      <c r="E2281" s="437"/>
      <c r="F2281" s="431">
        <v>10.48</v>
      </c>
      <c r="G2281" s="437"/>
      <c r="H2281" s="437"/>
    </row>
    <row r="2282" spans="1:8" ht="15">
      <c r="A2282" s="426"/>
      <c r="B2282" s="417" t="s">
        <v>8440</v>
      </c>
      <c r="D2282" s="437"/>
      <c r="E2282" s="437"/>
      <c r="F2282" s="431"/>
      <c r="G2282" s="437"/>
      <c r="H2282" s="437"/>
    </row>
    <row r="2283" spans="1:8" ht="15">
      <c r="A2283" s="426" t="s">
        <v>8443</v>
      </c>
      <c r="B2283" s="417" t="s">
        <v>8444</v>
      </c>
      <c r="C2283" s="417" t="s">
        <v>108</v>
      </c>
      <c r="F2283" s="431">
        <v>5.81</v>
      </c>
      <c r="G2283" s="437"/>
      <c r="H2283" s="437"/>
    </row>
    <row r="2284" spans="1:8">
      <c r="A2284" s="426"/>
      <c r="B2284" s="414"/>
      <c r="F2284" s="430"/>
      <c r="G2284" s="437"/>
      <c r="H2284" s="437"/>
    </row>
    <row r="2285" spans="1:8" ht="15">
      <c r="A2285" s="426" t="s">
        <v>8445</v>
      </c>
      <c r="B2285" s="417" t="s">
        <v>8446</v>
      </c>
      <c r="C2285" s="417" t="s">
        <v>108</v>
      </c>
      <c r="F2285" s="431">
        <v>41.54</v>
      </c>
      <c r="G2285" s="437"/>
      <c r="H2285" s="437"/>
    </row>
    <row r="2286" spans="1:8">
      <c r="A2286" s="426"/>
      <c r="F2286" s="430"/>
    </row>
    <row r="2287" spans="1:8">
      <c r="A2287" s="414"/>
      <c r="B2287" s="414"/>
      <c r="F2287" s="430"/>
    </row>
    <row r="2288" spans="1:8" ht="15">
      <c r="A2288" s="426" t="s">
        <v>8447</v>
      </c>
      <c r="B2288" s="426" t="s">
        <v>8446</v>
      </c>
      <c r="C2288" s="417" t="s">
        <v>108</v>
      </c>
      <c r="F2288" s="431">
        <v>96.9</v>
      </c>
      <c r="G2288" s="437"/>
      <c r="H2288" s="437"/>
    </row>
    <row r="2289" spans="1:8" ht="15">
      <c r="A2289" s="426"/>
      <c r="B2289" s="417" t="s">
        <v>8448</v>
      </c>
      <c r="D2289" s="437"/>
      <c r="E2289" s="437"/>
      <c r="F2289" s="431"/>
      <c r="G2289" s="437"/>
      <c r="H2289" s="437"/>
    </row>
    <row r="2290" spans="1:8">
      <c r="A2290" s="426"/>
      <c r="B2290" s="414"/>
      <c r="D2290" s="437"/>
      <c r="E2290" s="437"/>
      <c r="F2290" s="430"/>
      <c r="G2290" s="437"/>
      <c r="H2290" s="437"/>
    </row>
    <row r="2291" spans="1:8" ht="15">
      <c r="A2291" s="426" t="s">
        <v>8449</v>
      </c>
      <c r="B2291" s="417" t="s">
        <v>8450</v>
      </c>
      <c r="C2291" s="417" t="s">
        <v>108</v>
      </c>
      <c r="D2291" s="437"/>
      <c r="E2291" s="437"/>
      <c r="F2291" s="431">
        <v>50.77</v>
      </c>
      <c r="G2291" s="437"/>
      <c r="H2291" s="437"/>
    </row>
    <row r="2292" spans="1:8">
      <c r="A2292" s="426"/>
      <c r="B2292" s="417" t="s">
        <v>8451</v>
      </c>
      <c r="D2292" s="437"/>
      <c r="E2292" s="437"/>
      <c r="F2292" s="430"/>
      <c r="G2292" s="437"/>
      <c r="H2292" s="437"/>
    </row>
    <row r="2293" spans="1:8">
      <c r="A2293" s="414"/>
      <c r="D2293" s="437"/>
      <c r="E2293" s="437"/>
      <c r="F2293" s="430"/>
      <c r="G2293" s="437"/>
      <c r="H2293" s="437"/>
    </row>
    <row r="2294" spans="1:8" ht="15">
      <c r="A2294" s="426" t="s">
        <v>8452</v>
      </c>
      <c r="B2294" s="426" t="s">
        <v>8450</v>
      </c>
      <c r="C2294" s="417" t="s">
        <v>108</v>
      </c>
      <c r="D2294" s="437"/>
      <c r="E2294" s="437"/>
      <c r="F2294" s="431">
        <v>127.73</v>
      </c>
      <c r="G2294" s="437"/>
      <c r="H2294" s="437"/>
    </row>
    <row r="2295" spans="1:8" ht="15">
      <c r="A2295" s="426"/>
      <c r="D2295" s="437"/>
      <c r="E2295" s="437"/>
      <c r="F2295" s="431"/>
      <c r="G2295" s="437"/>
      <c r="H2295" s="437"/>
    </row>
    <row r="2296" spans="1:8">
      <c r="A2296" s="426"/>
      <c r="B2296" s="417" t="s">
        <v>8448</v>
      </c>
      <c r="D2296" s="437"/>
      <c r="E2296" s="437"/>
      <c r="F2296" s="430"/>
      <c r="G2296" s="437"/>
      <c r="H2296" s="437"/>
    </row>
    <row r="2297" spans="1:8" ht="15">
      <c r="A2297" s="426" t="s">
        <v>8453</v>
      </c>
      <c r="B2297" s="417" t="s">
        <v>8454</v>
      </c>
      <c r="C2297" s="417" t="s">
        <v>108</v>
      </c>
      <c r="D2297" s="437"/>
      <c r="E2297" s="437"/>
      <c r="F2297" s="431">
        <v>72.650000000000006</v>
      </c>
      <c r="G2297" s="437"/>
      <c r="H2297" s="437"/>
    </row>
    <row r="2298" spans="1:8">
      <c r="A2298" s="426" t="s">
        <v>8451</v>
      </c>
      <c r="D2298" s="437"/>
      <c r="E2298" s="437"/>
      <c r="F2298" s="430"/>
      <c r="G2298" s="437"/>
      <c r="H2298" s="437"/>
    </row>
    <row r="2299" spans="1:8" ht="15">
      <c r="A2299" s="426"/>
      <c r="D2299" s="437"/>
      <c r="E2299" s="437"/>
      <c r="F2299" s="431"/>
      <c r="G2299" s="437"/>
      <c r="H2299" s="437"/>
    </row>
    <row r="2300" spans="1:8">
      <c r="A2300" s="414"/>
      <c r="D2300" s="437"/>
      <c r="E2300" s="437"/>
      <c r="F2300" s="430"/>
      <c r="G2300" s="437"/>
      <c r="H2300" s="437"/>
    </row>
    <row r="2301" spans="1:8" ht="15">
      <c r="A2301" s="426" t="s">
        <v>8455</v>
      </c>
      <c r="B2301" s="426" t="s">
        <v>8454</v>
      </c>
      <c r="C2301" s="417" t="s">
        <v>108</v>
      </c>
      <c r="D2301" s="437"/>
      <c r="E2301" s="437"/>
      <c r="F2301" s="431">
        <v>226.56</v>
      </c>
      <c r="G2301" s="437"/>
      <c r="H2301" s="437"/>
    </row>
    <row r="2302" spans="1:8">
      <c r="A2302" s="426"/>
      <c r="D2302" s="437"/>
      <c r="E2302" s="437"/>
      <c r="F2302" s="430"/>
      <c r="G2302" s="437"/>
      <c r="H2302" s="437"/>
    </row>
    <row r="2303" spans="1:8">
      <c r="A2303" s="426"/>
      <c r="B2303" s="417" t="s">
        <v>8448</v>
      </c>
      <c r="D2303" s="437"/>
      <c r="E2303" s="437"/>
      <c r="F2303" s="430"/>
      <c r="G2303" s="437"/>
      <c r="H2303" s="437"/>
    </row>
    <row r="2304" spans="1:8" ht="15">
      <c r="A2304" s="426" t="s">
        <v>8456</v>
      </c>
      <c r="B2304" s="417" t="s">
        <v>8457</v>
      </c>
      <c r="C2304" s="417" t="s">
        <v>108</v>
      </c>
      <c r="D2304" s="437"/>
      <c r="E2304" s="437"/>
      <c r="F2304" s="431">
        <v>51.21</v>
      </c>
    </row>
    <row r="2305" spans="1:8">
      <c r="A2305" s="426" t="s">
        <v>8451</v>
      </c>
      <c r="D2305" s="437"/>
      <c r="E2305" s="437"/>
      <c r="F2305" s="430"/>
    </row>
    <row r="2306" spans="1:8" ht="15">
      <c r="A2306" s="426"/>
      <c r="D2306" s="437"/>
      <c r="E2306" s="437"/>
      <c r="F2306" s="431"/>
    </row>
    <row r="2307" spans="1:8">
      <c r="A2307" s="414"/>
      <c r="D2307" s="437"/>
      <c r="E2307" s="437"/>
      <c r="F2307" s="430"/>
    </row>
    <row r="2308" spans="1:8" ht="15">
      <c r="A2308" s="426" t="s">
        <v>8458</v>
      </c>
      <c r="B2308" s="426" t="s">
        <v>8457</v>
      </c>
      <c r="C2308" s="417" t="s">
        <v>108</v>
      </c>
      <c r="D2308" s="437"/>
      <c r="E2308" s="437"/>
      <c r="F2308" s="431">
        <v>106.57</v>
      </c>
    </row>
    <row r="2309" spans="1:8">
      <c r="A2309" s="426"/>
      <c r="B2309" s="417" t="s">
        <v>8448</v>
      </c>
      <c r="F2309" s="430"/>
    </row>
    <row r="2310" spans="1:8">
      <c r="A2310" s="426"/>
      <c r="B2310" s="417" t="s">
        <v>8459</v>
      </c>
      <c r="D2310" s="437"/>
      <c r="E2310" s="437"/>
      <c r="F2310" s="430"/>
      <c r="G2310" s="437"/>
      <c r="H2310" s="437"/>
    </row>
    <row r="2311" spans="1:8" ht="15">
      <c r="A2311" s="426" t="s">
        <v>8460</v>
      </c>
      <c r="B2311" s="417" t="s">
        <v>8451</v>
      </c>
      <c r="C2311" s="417" t="s">
        <v>108</v>
      </c>
      <c r="D2311" s="437"/>
      <c r="E2311" s="437"/>
      <c r="F2311" s="431">
        <v>59.72</v>
      </c>
      <c r="G2311" s="437"/>
      <c r="H2311" s="437"/>
    </row>
    <row r="2312" spans="1:8">
      <c r="A2312" s="426"/>
      <c r="D2312" s="437"/>
      <c r="E2312" s="437"/>
      <c r="F2312" s="430"/>
      <c r="G2312" s="437"/>
      <c r="H2312" s="437"/>
    </row>
    <row r="2313" spans="1:8" ht="15">
      <c r="B2313" s="426" t="s">
        <v>8459</v>
      </c>
      <c r="D2313" s="437"/>
      <c r="E2313" s="437"/>
      <c r="F2313" s="431"/>
      <c r="G2313" s="437"/>
      <c r="H2313" s="437"/>
    </row>
    <row r="2314" spans="1:8" ht="15">
      <c r="A2314" s="426" t="s">
        <v>8461</v>
      </c>
      <c r="C2314" s="417" t="s">
        <v>108</v>
      </c>
      <c r="D2314" s="437"/>
      <c r="E2314" s="437"/>
      <c r="F2314" s="431">
        <v>146.88</v>
      </c>
      <c r="G2314" s="437"/>
      <c r="H2314" s="437"/>
    </row>
    <row r="2315" spans="1:8" ht="15">
      <c r="A2315" s="426"/>
      <c r="B2315" s="417" t="s">
        <v>8448</v>
      </c>
      <c r="D2315" s="437"/>
      <c r="E2315" s="437"/>
      <c r="F2315" s="431"/>
      <c r="G2315" s="437"/>
      <c r="H2315" s="437"/>
    </row>
    <row r="2316" spans="1:8">
      <c r="A2316" s="426"/>
      <c r="B2316" s="417" t="s">
        <v>8462</v>
      </c>
      <c r="D2316" s="437"/>
      <c r="E2316" s="437"/>
      <c r="F2316" s="430"/>
      <c r="G2316" s="437"/>
      <c r="H2316" s="437"/>
    </row>
    <row r="2317" spans="1:8" ht="15">
      <c r="A2317" s="426" t="s">
        <v>8463</v>
      </c>
      <c r="C2317" s="417" t="s">
        <v>108</v>
      </c>
      <c r="D2317" s="437"/>
      <c r="E2317" s="437"/>
      <c r="F2317" s="431">
        <v>87.09</v>
      </c>
      <c r="G2317" s="437"/>
      <c r="H2317" s="437"/>
    </row>
    <row r="2318" spans="1:8">
      <c r="A2318" s="426" t="s">
        <v>8451</v>
      </c>
      <c r="D2318" s="437"/>
      <c r="E2318" s="437"/>
      <c r="F2318" s="430"/>
      <c r="G2318" s="437"/>
      <c r="H2318" s="437"/>
    </row>
    <row r="2319" spans="1:8">
      <c r="A2319" s="426"/>
      <c r="D2319" s="437"/>
      <c r="E2319" s="437"/>
      <c r="F2319" s="430"/>
      <c r="G2319" s="437"/>
      <c r="H2319" s="437"/>
    </row>
    <row r="2320" spans="1:8">
      <c r="B2320" s="426" t="s">
        <v>8462</v>
      </c>
      <c r="D2320" s="437"/>
      <c r="E2320" s="437"/>
      <c r="F2320" s="430"/>
      <c r="G2320" s="437"/>
      <c r="H2320" s="437"/>
    </row>
    <row r="2321" spans="1:8" ht="15">
      <c r="A2321" s="426" t="s">
        <v>8464</v>
      </c>
      <c r="C2321" s="417" t="s">
        <v>108</v>
      </c>
      <c r="D2321" s="437"/>
      <c r="E2321" s="437"/>
      <c r="F2321" s="431">
        <v>261.39999999999998</v>
      </c>
      <c r="G2321" s="437"/>
      <c r="H2321" s="437"/>
    </row>
    <row r="2322" spans="1:8" ht="15">
      <c r="A2322" s="426"/>
      <c r="B2322" s="417" t="s">
        <v>8448</v>
      </c>
      <c r="D2322" s="437"/>
      <c r="E2322" s="437"/>
      <c r="F2322" s="431"/>
      <c r="G2322" s="437"/>
      <c r="H2322" s="437"/>
    </row>
    <row r="2323" spans="1:8" ht="15">
      <c r="A2323" s="426" t="s">
        <v>8465</v>
      </c>
      <c r="B2323" s="417" t="s">
        <v>8466</v>
      </c>
      <c r="C2323" s="417" t="s">
        <v>108</v>
      </c>
      <c r="D2323" s="437"/>
      <c r="E2323" s="437"/>
      <c r="F2323" s="431">
        <v>55.03</v>
      </c>
      <c r="G2323" s="437"/>
      <c r="H2323" s="437"/>
    </row>
    <row r="2324" spans="1:8">
      <c r="A2324" s="426"/>
      <c r="B2324" s="417" t="s">
        <v>8467</v>
      </c>
      <c r="D2324" s="437"/>
      <c r="E2324" s="437"/>
      <c r="F2324" s="430"/>
      <c r="G2324" s="437"/>
      <c r="H2324" s="437"/>
    </row>
    <row r="2325" spans="1:8" ht="15">
      <c r="A2325" s="426" t="s">
        <v>8468</v>
      </c>
      <c r="C2325" s="417" t="s">
        <v>108</v>
      </c>
      <c r="D2325" s="437"/>
      <c r="E2325" s="437"/>
      <c r="F2325" s="431">
        <v>110.39</v>
      </c>
      <c r="G2325" s="437"/>
      <c r="H2325" s="437"/>
    </row>
    <row r="2326" spans="1:8">
      <c r="A2326" s="426"/>
      <c r="B2326" s="417" t="s">
        <v>8469</v>
      </c>
      <c r="D2326" s="437"/>
      <c r="E2326" s="437"/>
      <c r="F2326" s="430"/>
      <c r="G2326" s="437"/>
      <c r="H2326" s="437"/>
    </row>
    <row r="2327" spans="1:8" ht="15">
      <c r="A2327" s="426" t="s">
        <v>8470</v>
      </c>
      <c r="B2327" s="417" t="s">
        <v>8471</v>
      </c>
      <c r="C2327" s="417" t="s">
        <v>108</v>
      </c>
      <c r="D2327" s="437"/>
      <c r="E2327" s="437"/>
      <c r="F2327" s="431">
        <v>65.23</v>
      </c>
      <c r="G2327" s="437"/>
      <c r="H2327" s="437"/>
    </row>
    <row r="2328" spans="1:8">
      <c r="A2328" s="426"/>
      <c r="B2328" s="417" t="s">
        <v>8472</v>
      </c>
      <c r="D2328" s="437"/>
      <c r="E2328" s="437"/>
      <c r="F2328" s="430"/>
      <c r="G2328" s="437"/>
      <c r="H2328" s="437"/>
    </row>
    <row r="2329" spans="1:8" ht="15">
      <c r="A2329" s="426" t="s">
        <v>8473</v>
      </c>
      <c r="C2329" s="417" t="s">
        <v>108</v>
      </c>
      <c r="D2329" s="437"/>
      <c r="E2329" s="437"/>
      <c r="F2329" s="431">
        <v>120.59</v>
      </c>
      <c r="G2329" s="437"/>
      <c r="H2329" s="437"/>
    </row>
    <row r="2330" spans="1:8" ht="15">
      <c r="A2330" s="426"/>
      <c r="B2330" s="417" t="s">
        <v>8469</v>
      </c>
      <c r="D2330" s="437"/>
      <c r="E2330" s="437"/>
      <c r="F2330" s="431"/>
    </row>
    <row r="2331" spans="1:8" ht="15">
      <c r="A2331" s="426" t="s">
        <v>8474</v>
      </c>
      <c r="B2331" s="417" t="s">
        <v>8475</v>
      </c>
      <c r="C2331" s="417" t="s">
        <v>108</v>
      </c>
      <c r="D2331" s="437"/>
      <c r="E2331" s="437"/>
      <c r="F2331" s="431">
        <v>32.81</v>
      </c>
      <c r="G2331" s="437"/>
      <c r="H2331" s="437"/>
    </row>
    <row r="2332" spans="1:8">
      <c r="A2332" s="426"/>
      <c r="B2332" s="417" t="s">
        <v>8476</v>
      </c>
      <c r="D2332" s="437"/>
      <c r="E2332" s="437"/>
      <c r="F2332" s="430"/>
      <c r="G2332" s="437"/>
      <c r="H2332" s="437"/>
    </row>
    <row r="2333" spans="1:8" ht="15">
      <c r="A2333" s="426" t="s">
        <v>8477</v>
      </c>
      <c r="B2333" s="417" t="s">
        <v>8478</v>
      </c>
      <c r="C2333" s="417" t="s">
        <v>108</v>
      </c>
      <c r="D2333" s="437"/>
      <c r="E2333" s="437"/>
      <c r="F2333" s="431">
        <v>46.73</v>
      </c>
      <c r="G2333" s="437"/>
      <c r="H2333" s="437"/>
    </row>
    <row r="2334" spans="1:8" ht="15">
      <c r="A2334" s="426" t="s">
        <v>8479</v>
      </c>
      <c r="B2334" s="417" t="s">
        <v>8480</v>
      </c>
      <c r="C2334" s="417" t="s">
        <v>108</v>
      </c>
      <c r="D2334" s="437"/>
      <c r="E2334" s="437"/>
      <c r="F2334" s="431">
        <v>64.36</v>
      </c>
      <c r="G2334" s="437"/>
      <c r="H2334" s="437"/>
    </row>
    <row r="2335" spans="1:8">
      <c r="A2335" s="426"/>
      <c r="D2335" s="437"/>
      <c r="E2335" s="437"/>
      <c r="F2335" s="430"/>
      <c r="G2335" s="437"/>
      <c r="H2335" s="437"/>
    </row>
    <row r="2336" spans="1:8" ht="15">
      <c r="A2336" s="426" t="s">
        <v>8481</v>
      </c>
      <c r="B2336" s="417" t="s">
        <v>8482</v>
      </c>
      <c r="C2336" s="417" t="s">
        <v>108</v>
      </c>
      <c r="D2336" s="437"/>
      <c r="E2336" s="437"/>
      <c r="F2336" s="431">
        <v>78.28</v>
      </c>
      <c r="G2336" s="437"/>
      <c r="H2336" s="437"/>
    </row>
    <row r="2337" spans="1:8">
      <c r="A2337" s="426"/>
      <c r="B2337" s="417" t="s">
        <v>8469</v>
      </c>
      <c r="D2337" s="437"/>
      <c r="E2337" s="437"/>
      <c r="F2337" s="430"/>
      <c r="G2337" s="437"/>
      <c r="H2337" s="437"/>
    </row>
    <row r="2338" spans="1:8">
      <c r="A2338" s="426"/>
      <c r="D2338" s="437"/>
      <c r="E2338" s="437"/>
      <c r="F2338" s="430"/>
      <c r="G2338" s="437"/>
      <c r="H2338" s="437"/>
    </row>
    <row r="2339" spans="1:8" ht="15">
      <c r="A2339" s="426" t="s">
        <v>8483</v>
      </c>
      <c r="B2339" s="417" t="s">
        <v>8484</v>
      </c>
      <c r="C2339" s="417" t="s">
        <v>108</v>
      </c>
      <c r="D2339" s="437"/>
      <c r="E2339" s="437"/>
      <c r="F2339" s="431">
        <v>74.489999999999995</v>
      </c>
      <c r="G2339" s="437"/>
      <c r="H2339" s="437"/>
    </row>
    <row r="2340" spans="1:8">
      <c r="A2340" s="426"/>
      <c r="B2340" s="417" t="s">
        <v>8485</v>
      </c>
      <c r="D2340" s="437"/>
      <c r="E2340" s="437"/>
      <c r="F2340" s="430"/>
      <c r="G2340" s="437"/>
      <c r="H2340" s="437"/>
    </row>
    <row r="2341" spans="1:8" ht="15">
      <c r="A2341" s="426"/>
      <c r="D2341" s="437"/>
      <c r="E2341" s="437"/>
      <c r="F2341" s="431"/>
      <c r="G2341" s="437"/>
      <c r="H2341" s="437"/>
    </row>
    <row r="2342" spans="1:8" ht="15">
      <c r="A2342" s="426" t="s">
        <v>8486</v>
      </c>
      <c r="B2342" s="417" t="s">
        <v>8484</v>
      </c>
      <c r="C2342" s="417" t="s">
        <v>108</v>
      </c>
      <c r="D2342" s="437"/>
      <c r="E2342" s="437"/>
      <c r="F2342" s="431">
        <v>78.28</v>
      </c>
      <c r="G2342" s="437"/>
      <c r="H2342" s="437"/>
    </row>
    <row r="2343" spans="1:8" ht="15">
      <c r="A2343" s="426"/>
      <c r="B2343" s="417" t="s">
        <v>8487</v>
      </c>
      <c r="D2343" s="437"/>
      <c r="E2343" s="437"/>
      <c r="F2343" s="431"/>
      <c r="G2343" s="437"/>
      <c r="H2343" s="437"/>
    </row>
    <row r="2344" spans="1:8" ht="15">
      <c r="A2344" s="426"/>
      <c r="B2344" s="417" t="s">
        <v>8488</v>
      </c>
      <c r="D2344" s="437"/>
      <c r="E2344" s="437"/>
      <c r="F2344" s="431"/>
      <c r="G2344" s="437"/>
      <c r="H2344" s="437"/>
    </row>
    <row r="2345" spans="1:8" ht="15">
      <c r="A2345" s="426" t="s">
        <v>8489</v>
      </c>
      <c r="B2345" s="417" t="s">
        <v>8490</v>
      </c>
      <c r="C2345" s="417" t="s">
        <v>108</v>
      </c>
      <c r="D2345" s="437"/>
      <c r="E2345" s="437"/>
      <c r="F2345" s="431">
        <v>1974.36</v>
      </c>
      <c r="G2345" s="437"/>
      <c r="H2345" s="437"/>
    </row>
    <row r="2346" spans="1:8" ht="15">
      <c r="A2346" s="426"/>
      <c r="B2346" s="417" t="s">
        <v>8491</v>
      </c>
      <c r="D2346" s="437"/>
      <c r="E2346" s="437"/>
      <c r="F2346" s="431"/>
      <c r="G2346" s="437"/>
      <c r="H2346" s="437"/>
    </row>
    <row r="2347" spans="1:8" ht="15">
      <c r="A2347" s="426"/>
      <c r="B2347" s="417" t="s">
        <v>8488</v>
      </c>
      <c r="D2347" s="437"/>
      <c r="E2347" s="437"/>
      <c r="F2347" s="431"/>
      <c r="G2347" s="437"/>
      <c r="H2347" s="437"/>
    </row>
    <row r="2348" spans="1:8" ht="15">
      <c r="A2348" s="426" t="s">
        <v>8492</v>
      </c>
      <c r="B2348" s="417" t="s">
        <v>8493</v>
      </c>
      <c r="C2348" s="417" t="s">
        <v>108</v>
      </c>
      <c r="D2348" s="437"/>
      <c r="E2348" s="437"/>
      <c r="F2348" s="431">
        <v>2373.1999999999998</v>
      </c>
      <c r="G2348" s="437"/>
      <c r="H2348" s="437"/>
    </row>
    <row r="2349" spans="1:8" ht="15">
      <c r="A2349" s="426"/>
      <c r="B2349" s="417" t="s">
        <v>8494</v>
      </c>
      <c r="D2349" s="437"/>
      <c r="E2349" s="437"/>
      <c r="F2349" s="431"/>
      <c r="G2349" s="437"/>
      <c r="H2349" s="437"/>
    </row>
    <row r="2350" spans="1:8" ht="15">
      <c r="A2350" s="426"/>
      <c r="B2350" s="417" t="s">
        <v>8495</v>
      </c>
      <c r="D2350" s="437"/>
      <c r="E2350" s="437"/>
      <c r="F2350" s="431"/>
      <c r="G2350" s="437"/>
      <c r="H2350" s="437"/>
    </row>
    <row r="2351" spans="1:8" ht="15">
      <c r="A2351" s="426" t="s">
        <v>8496</v>
      </c>
      <c r="B2351" s="417" t="s">
        <v>8497</v>
      </c>
      <c r="C2351" s="417" t="s">
        <v>108</v>
      </c>
      <c r="D2351" s="437"/>
      <c r="E2351" s="437"/>
      <c r="F2351" s="431">
        <v>1544.2</v>
      </c>
      <c r="G2351" s="437"/>
      <c r="H2351" s="437"/>
    </row>
    <row r="2352" spans="1:8" ht="15">
      <c r="A2352" s="426"/>
      <c r="B2352" s="417" t="s">
        <v>8498</v>
      </c>
      <c r="D2352" s="437"/>
      <c r="E2352" s="437"/>
      <c r="F2352" s="431"/>
      <c r="G2352" s="437"/>
      <c r="H2352" s="437"/>
    </row>
    <row r="2353" spans="1:8" ht="15">
      <c r="A2353" s="426"/>
      <c r="B2353" s="417" t="s">
        <v>8495</v>
      </c>
      <c r="D2353" s="437"/>
      <c r="E2353" s="437"/>
      <c r="F2353" s="431"/>
      <c r="G2353" s="437"/>
      <c r="H2353" s="437"/>
    </row>
    <row r="2354" spans="1:8" ht="15">
      <c r="A2354" s="426" t="s">
        <v>8499</v>
      </c>
      <c r="B2354" s="417" t="s">
        <v>8500</v>
      </c>
      <c r="C2354" s="417" t="s">
        <v>108</v>
      </c>
      <c r="D2354" s="437"/>
      <c r="E2354" s="437"/>
      <c r="F2354" s="431">
        <v>1505.68</v>
      </c>
      <c r="G2354" s="437"/>
      <c r="H2354" s="437"/>
    </row>
    <row r="2355" spans="1:8" ht="15">
      <c r="A2355" s="426"/>
      <c r="B2355" s="417" t="s">
        <v>8498</v>
      </c>
      <c r="D2355" s="437"/>
      <c r="E2355" s="437"/>
      <c r="F2355" s="431"/>
      <c r="G2355" s="437"/>
      <c r="H2355" s="437"/>
    </row>
    <row r="2356" spans="1:8" ht="15">
      <c r="A2356" s="426"/>
      <c r="B2356" s="417" t="s">
        <v>8495</v>
      </c>
      <c r="D2356" s="437"/>
      <c r="E2356" s="437"/>
      <c r="F2356" s="431"/>
      <c r="G2356" s="437"/>
      <c r="H2356" s="437"/>
    </row>
    <row r="2357" spans="1:8" ht="15">
      <c r="A2357" s="426" t="s">
        <v>8501</v>
      </c>
      <c r="B2357" s="417" t="s">
        <v>8502</v>
      </c>
      <c r="C2357" s="417" t="s">
        <v>108</v>
      </c>
      <c r="D2357" s="437"/>
      <c r="E2357" s="437"/>
      <c r="F2357" s="431">
        <v>2319.9</v>
      </c>
      <c r="G2357" s="437"/>
      <c r="H2357" s="437"/>
    </row>
    <row r="2358" spans="1:8" ht="15">
      <c r="A2358" s="426"/>
      <c r="B2358" s="417" t="s">
        <v>8503</v>
      </c>
      <c r="D2358" s="437"/>
      <c r="E2358" s="437"/>
      <c r="F2358" s="431"/>
      <c r="G2358" s="437"/>
      <c r="H2358" s="437"/>
    </row>
    <row r="2359" spans="1:8" ht="15">
      <c r="A2359" s="426" t="s">
        <v>8504</v>
      </c>
      <c r="B2359" s="417" t="s">
        <v>8505</v>
      </c>
      <c r="C2359" s="417" t="s">
        <v>121</v>
      </c>
      <c r="D2359" s="437"/>
      <c r="E2359" s="437"/>
      <c r="F2359" s="431">
        <v>5.31</v>
      </c>
      <c r="G2359" s="437"/>
      <c r="H2359" s="437"/>
    </row>
    <row r="2360" spans="1:8" ht="15">
      <c r="A2360" s="426" t="s">
        <v>8506</v>
      </c>
      <c r="B2360" s="417" t="s">
        <v>8507</v>
      </c>
      <c r="C2360" s="417" t="s">
        <v>121</v>
      </c>
      <c r="D2360" s="437"/>
      <c r="E2360" s="437"/>
      <c r="F2360" s="431">
        <v>5.3</v>
      </c>
      <c r="G2360" s="437"/>
      <c r="H2360" s="437"/>
    </row>
    <row r="2361" spans="1:8" ht="15">
      <c r="A2361" s="426" t="s">
        <v>8508</v>
      </c>
      <c r="B2361" s="417" t="s">
        <v>8509</v>
      </c>
      <c r="C2361" s="417" t="s">
        <v>121</v>
      </c>
      <c r="D2361" s="437"/>
      <c r="E2361" s="437"/>
      <c r="F2361" s="431">
        <v>5.66</v>
      </c>
      <c r="G2361" s="437"/>
      <c r="H2361" s="437"/>
    </row>
    <row r="2362" spans="1:8" ht="15">
      <c r="A2362" s="426" t="s">
        <v>8510</v>
      </c>
      <c r="B2362" s="417" t="s">
        <v>8511</v>
      </c>
      <c r="C2362" s="417" t="s">
        <v>121</v>
      </c>
      <c r="D2362" s="437"/>
      <c r="E2362" s="437"/>
      <c r="F2362" s="431">
        <v>5.99</v>
      </c>
      <c r="G2362" s="437"/>
      <c r="H2362" s="437"/>
    </row>
    <row r="2363" spans="1:8" ht="15">
      <c r="A2363" s="426" t="s">
        <v>8512</v>
      </c>
      <c r="B2363" s="417" t="s">
        <v>8513</v>
      </c>
      <c r="C2363" s="417" t="s">
        <v>121</v>
      </c>
      <c r="D2363" s="437"/>
      <c r="E2363" s="437"/>
      <c r="F2363" s="431">
        <v>6.55</v>
      </c>
      <c r="G2363" s="437"/>
      <c r="H2363" s="437"/>
    </row>
    <row r="2364" spans="1:8" ht="15">
      <c r="A2364" s="426" t="s">
        <v>8514</v>
      </c>
      <c r="B2364" s="417" t="s">
        <v>8515</v>
      </c>
      <c r="C2364" s="417" t="s">
        <v>121</v>
      </c>
      <c r="D2364" s="437"/>
      <c r="E2364" s="437"/>
      <c r="F2364" s="431">
        <v>9.7799999999999994</v>
      </c>
      <c r="G2364" s="437"/>
      <c r="H2364" s="437"/>
    </row>
    <row r="2365" spans="1:8" ht="15">
      <c r="A2365" s="426" t="s">
        <v>8516</v>
      </c>
      <c r="B2365" s="417" t="s">
        <v>8517</v>
      </c>
      <c r="C2365" s="417" t="s">
        <v>121</v>
      </c>
      <c r="D2365" s="437"/>
      <c r="E2365" s="437"/>
      <c r="F2365" s="431">
        <v>11.42</v>
      </c>
      <c r="G2365" s="437"/>
      <c r="H2365" s="437"/>
    </row>
    <row r="2366" spans="1:8" ht="15">
      <c r="A2366" s="426" t="s">
        <v>8518</v>
      </c>
      <c r="B2366" s="417" t="s">
        <v>8519</v>
      </c>
      <c r="C2366" s="417" t="s">
        <v>121</v>
      </c>
      <c r="D2366" s="437"/>
      <c r="E2366" s="437"/>
      <c r="F2366" s="431">
        <v>16.89</v>
      </c>
      <c r="G2366" s="437"/>
      <c r="H2366" s="437"/>
    </row>
    <row r="2367" spans="1:8" ht="15">
      <c r="A2367" s="426" t="s">
        <v>8520</v>
      </c>
      <c r="B2367" s="417" t="s">
        <v>8521</v>
      </c>
      <c r="C2367" s="417" t="s">
        <v>108</v>
      </c>
      <c r="D2367" s="437"/>
      <c r="E2367" s="437"/>
      <c r="F2367" s="431">
        <v>1066.5</v>
      </c>
      <c r="G2367" s="437"/>
      <c r="H2367" s="437"/>
    </row>
    <row r="2368" spans="1:8" ht="15">
      <c r="A2368" s="426" t="s">
        <v>8522</v>
      </c>
      <c r="B2368" s="417" t="s">
        <v>8523</v>
      </c>
      <c r="C2368" s="417" t="s">
        <v>108</v>
      </c>
      <c r="D2368" s="437"/>
      <c r="E2368" s="437"/>
      <c r="F2368" s="431">
        <v>1395.51</v>
      </c>
      <c r="G2368" s="437"/>
      <c r="H2368" s="437"/>
    </row>
    <row r="2369" spans="1:8" ht="15">
      <c r="A2369" s="426" t="s">
        <v>8524</v>
      </c>
      <c r="B2369" s="417" t="s">
        <v>8525</v>
      </c>
      <c r="C2369" s="417" t="s">
        <v>108</v>
      </c>
      <c r="D2369" s="437"/>
      <c r="E2369" s="437"/>
      <c r="F2369" s="431">
        <v>1487.39</v>
      </c>
      <c r="G2369" s="437"/>
      <c r="H2369" s="437"/>
    </row>
    <row r="2370" spans="1:8" ht="15">
      <c r="A2370" s="426" t="s">
        <v>8526</v>
      </c>
      <c r="B2370" s="417" t="s">
        <v>8527</v>
      </c>
      <c r="C2370" s="417" t="s">
        <v>108</v>
      </c>
      <c r="D2370" s="437"/>
      <c r="E2370" s="437"/>
      <c r="F2370" s="431">
        <v>1880.83</v>
      </c>
      <c r="G2370" s="437"/>
      <c r="H2370" s="437"/>
    </row>
    <row r="2371" spans="1:8" ht="15">
      <c r="A2371" s="426" t="s">
        <v>8528</v>
      </c>
      <c r="B2371" s="417" t="s">
        <v>8529</v>
      </c>
      <c r="C2371" s="417" t="s">
        <v>108</v>
      </c>
      <c r="D2371" s="437"/>
      <c r="E2371" s="437"/>
      <c r="F2371" s="431">
        <v>2455.1799999999998</v>
      </c>
      <c r="G2371" s="437"/>
      <c r="H2371" s="437"/>
    </row>
    <row r="2372" spans="1:8" ht="15">
      <c r="A2372" s="426" t="s">
        <v>8530</v>
      </c>
      <c r="B2372" s="417" t="s">
        <v>8531</v>
      </c>
      <c r="C2372" s="417" t="s">
        <v>108</v>
      </c>
      <c r="D2372" s="437"/>
      <c r="E2372" s="437"/>
      <c r="F2372" s="431">
        <v>3241.54</v>
      </c>
      <c r="G2372" s="437"/>
      <c r="H2372" s="437"/>
    </row>
    <row r="2373" spans="1:8" ht="15">
      <c r="A2373" s="426" t="s">
        <v>8532</v>
      </c>
      <c r="B2373" s="417" t="s">
        <v>8533</v>
      </c>
      <c r="C2373" s="417" t="s">
        <v>108</v>
      </c>
      <c r="D2373" s="437"/>
      <c r="E2373" s="437"/>
      <c r="F2373" s="431">
        <v>3554.65</v>
      </c>
      <c r="G2373" s="437"/>
      <c r="H2373" s="437"/>
    </row>
    <row r="2374" spans="1:8" ht="15">
      <c r="A2374" s="426" t="s">
        <v>8534</v>
      </c>
      <c r="B2374" s="417" t="s">
        <v>8535</v>
      </c>
      <c r="C2374" s="417" t="s">
        <v>108</v>
      </c>
      <c r="D2374" s="437"/>
      <c r="E2374" s="437"/>
      <c r="F2374" s="431">
        <v>3567.05</v>
      </c>
      <c r="G2374" s="437"/>
      <c r="H2374" s="437"/>
    </row>
    <row r="2375" spans="1:8" ht="15">
      <c r="A2375" s="426" t="s">
        <v>8536</v>
      </c>
      <c r="B2375" s="417" t="s">
        <v>8537</v>
      </c>
      <c r="C2375" s="417" t="s">
        <v>108</v>
      </c>
      <c r="D2375" s="437"/>
      <c r="E2375" s="437"/>
      <c r="F2375" s="431">
        <v>950.46</v>
      </c>
      <c r="G2375" s="437"/>
      <c r="H2375" s="437"/>
    </row>
    <row r="2376" spans="1:8">
      <c r="A2376" s="426"/>
      <c r="B2376" s="417" t="s">
        <v>8538</v>
      </c>
      <c r="D2376" s="437"/>
      <c r="E2376" s="437"/>
      <c r="F2376" s="430"/>
      <c r="G2376" s="437"/>
      <c r="H2376" s="437"/>
    </row>
    <row r="2377" spans="1:8" ht="15">
      <c r="A2377" s="426" t="s">
        <v>8539</v>
      </c>
      <c r="C2377" s="417" t="s">
        <v>108</v>
      </c>
      <c r="D2377" s="437"/>
      <c r="E2377" s="437"/>
      <c r="F2377" s="431">
        <v>988.3</v>
      </c>
      <c r="G2377" s="437"/>
      <c r="H2377" s="437"/>
    </row>
    <row r="2378" spans="1:8">
      <c r="A2378" s="426"/>
      <c r="B2378" s="417" t="s">
        <v>8540</v>
      </c>
      <c r="D2378" s="437"/>
      <c r="E2378" s="437"/>
      <c r="F2378" s="430"/>
      <c r="G2378" s="437"/>
      <c r="H2378" s="437"/>
    </row>
    <row r="2379" spans="1:8" ht="15">
      <c r="A2379" s="426" t="s">
        <v>8541</v>
      </c>
      <c r="B2379" s="417" t="s">
        <v>8542</v>
      </c>
      <c r="C2379" s="417" t="s">
        <v>108</v>
      </c>
      <c r="D2379" s="437"/>
      <c r="E2379" s="437"/>
      <c r="F2379" s="431">
        <v>1161.05</v>
      </c>
      <c r="G2379" s="437"/>
      <c r="H2379" s="437"/>
    </row>
    <row r="2380" spans="1:8">
      <c r="A2380" s="426"/>
      <c r="D2380" s="437"/>
      <c r="E2380" s="437"/>
      <c r="F2380" s="430"/>
      <c r="G2380" s="437"/>
      <c r="H2380" s="437"/>
    </row>
    <row r="2381" spans="1:8" ht="15">
      <c r="A2381" s="426" t="s">
        <v>8543</v>
      </c>
      <c r="B2381" s="417" t="s">
        <v>8544</v>
      </c>
      <c r="C2381" s="417" t="s">
        <v>108</v>
      </c>
      <c r="D2381" s="437"/>
      <c r="E2381" s="437"/>
      <c r="F2381" s="431">
        <v>1449.92</v>
      </c>
      <c r="G2381" s="437"/>
      <c r="H2381" s="437"/>
    </row>
    <row r="2382" spans="1:8">
      <c r="A2382" s="426"/>
      <c r="B2382" s="417" t="s">
        <v>8545</v>
      </c>
      <c r="D2382" s="437"/>
      <c r="E2382" s="437"/>
      <c r="F2382" s="430"/>
      <c r="G2382" s="437"/>
      <c r="H2382" s="437"/>
    </row>
    <row r="2383" spans="1:8" ht="15">
      <c r="A2383" s="426"/>
      <c r="D2383" s="437"/>
      <c r="E2383" s="437"/>
      <c r="F2383" s="431"/>
      <c r="G2383" s="437"/>
      <c r="H2383" s="437"/>
    </row>
    <row r="2384" spans="1:8" ht="15">
      <c r="A2384" s="426" t="s">
        <v>8546</v>
      </c>
      <c r="B2384" s="417" t="s">
        <v>8547</v>
      </c>
      <c r="C2384" s="417" t="s">
        <v>108</v>
      </c>
      <c r="D2384" s="437"/>
      <c r="E2384" s="437"/>
      <c r="F2384" s="431">
        <v>1562.31</v>
      </c>
      <c r="G2384" s="437"/>
      <c r="H2384" s="437"/>
    </row>
    <row r="2385" spans="1:8" ht="15">
      <c r="A2385" s="426"/>
      <c r="B2385" s="417" t="s">
        <v>8545</v>
      </c>
      <c r="D2385" s="437"/>
      <c r="E2385" s="437"/>
      <c r="F2385" s="431"/>
      <c r="G2385" s="437"/>
      <c r="H2385" s="437"/>
    </row>
    <row r="2386" spans="1:8">
      <c r="A2386" s="426"/>
      <c r="D2386" s="437"/>
      <c r="E2386" s="437"/>
      <c r="F2386" s="430"/>
      <c r="G2386" s="437"/>
      <c r="H2386" s="437"/>
    </row>
    <row r="2387" spans="1:8" ht="15">
      <c r="A2387" s="426" t="s">
        <v>8548</v>
      </c>
      <c r="B2387" s="417" t="s">
        <v>8549</v>
      </c>
      <c r="C2387" s="417" t="s">
        <v>108</v>
      </c>
      <c r="D2387" s="437"/>
      <c r="E2387" s="437"/>
      <c r="F2387" s="431">
        <v>2027.04</v>
      </c>
      <c r="G2387" s="437"/>
      <c r="H2387" s="437"/>
    </row>
    <row r="2388" spans="1:8">
      <c r="A2388" s="426"/>
      <c r="B2388" s="417" t="s">
        <v>8545</v>
      </c>
      <c r="D2388" s="437"/>
      <c r="E2388" s="437"/>
      <c r="F2388" s="430"/>
      <c r="G2388" s="437"/>
      <c r="H2388" s="437"/>
    </row>
    <row r="2389" spans="1:8">
      <c r="A2389" s="426"/>
      <c r="B2389" s="417" t="s">
        <v>8550</v>
      </c>
      <c r="D2389" s="437"/>
      <c r="E2389" s="437"/>
      <c r="F2389" s="430"/>
      <c r="G2389" s="437"/>
      <c r="H2389" s="437"/>
    </row>
    <row r="2390" spans="1:8" ht="15">
      <c r="A2390" s="426" t="s">
        <v>8551</v>
      </c>
      <c r="C2390" s="417" t="s">
        <v>108</v>
      </c>
      <c r="D2390" s="437"/>
      <c r="E2390" s="437"/>
      <c r="F2390" s="431">
        <v>2511.59</v>
      </c>
      <c r="G2390" s="437"/>
      <c r="H2390" s="437"/>
    </row>
    <row r="2391" spans="1:8" ht="15">
      <c r="A2391" s="426"/>
      <c r="B2391" s="417" t="s">
        <v>8545</v>
      </c>
      <c r="D2391" s="437"/>
      <c r="E2391" s="437"/>
      <c r="F2391" s="431"/>
      <c r="G2391" s="437"/>
      <c r="H2391" s="437"/>
    </row>
    <row r="2392" spans="1:8">
      <c r="A2392" s="426"/>
      <c r="B2392" s="417" t="s">
        <v>8552</v>
      </c>
      <c r="D2392" s="437"/>
      <c r="E2392" s="437"/>
      <c r="F2392" s="430"/>
      <c r="G2392" s="437"/>
      <c r="H2392" s="437"/>
    </row>
    <row r="2393" spans="1:8" ht="15">
      <c r="A2393" s="426" t="s">
        <v>8553</v>
      </c>
      <c r="C2393" s="417" t="s">
        <v>108</v>
      </c>
      <c r="D2393" s="437"/>
      <c r="E2393" s="437"/>
      <c r="F2393" s="431">
        <v>3414.68</v>
      </c>
      <c r="G2393" s="437"/>
      <c r="H2393" s="437"/>
    </row>
    <row r="2394" spans="1:8">
      <c r="A2394" s="426"/>
      <c r="B2394" s="417" t="s">
        <v>8545</v>
      </c>
      <c r="D2394" s="437"/>
      <c r="E2394" s="437"/>
      <c r="F2394" s="430"/>
      <c r="G2394" s="437"/>
      <c r="H2394" s="437"/>
    </row>
    <row r="2395" spans="1:8">
      <c r="A2395" s="426"/>
      <c r="B2395" s="417" t="s">
        <v>8554</v>
      </c>
      <c r="F2395" s="430"/>
      <c r="G2395" s="437"/>
      <c r="H2395" s="437"/>
    </row>
    <row r="2396" spans="1:8" ht="15">
      <c r="A2396" s="426" t="s">
        <v>8555</v>
      </c>
      <c r="C2396" s="417" t="s">
        <v>108</v>
      </c>
      <c r="D2396" s="437"/>
      <c r="E2396" s="437"/>
      <c r="F2396" s="431">
        <v>3712.03</v>
      </c>
      <c r="G2396" s="437"/>
      <c r="H2396" s="437"/>
    </row>
    <row r="2397" spans="1:8" ht="15">
      <c r="A2397" s="426"/>
      <c r="B2397" s="417" t="s">
        <v>8545</v>
      </c>
      <c r="D2397" s="437"/>
      <c r="F2397" s="431"/>
      <c r="G2397" s="437"/>
      <c r="H2397" s="437"/>
    </row>
    <row r="2398" spans="1:8" ht="15">
      <c r="A2398" s="426" t="s">
        <v>8556</v>
      </c>
      <c r="B2398" s="417" t="s">
        <v>8557</v>
      </c>
      <c r="C2398" s="417" t="s">
        <v>108</v>
      </c>
      <c r="D2398" s="437"/>
      <c r="F2398" s="431">
        <v>3767.32</v>
      </c>
      <c r="G2398" s="437"/>
      <c r="H2398" s="437"/>
    </row>
    <row r="2399" spans="1:8" ht="15">
      <c r="A2399" s="426"/>
      <c r="B2399" s="417" t="s">
        <v>8545</v>
      </c>
      <c r="D2399" s="437"/>
      <c r="F2399" s="431"/>
      <c r="G2399" s="437"/>
      <c r="H2399" s="437"/>
    </row>
    <row r="2400" spans="1:8" ht="15">
      <c r="A2400" s="426" t="s">
        <v>8558</v>
      </c>
      <c r="B2400" s="417" t="s">
        <v>8559</v>
      </c>
      <c r="C2400" s="417" t="s">
        <v>108</v>
      </c>
      <c r="D2400" s="437"/>
      <c r="F2400" s="431">
        <v>950.09</v>
      </c>
      <c r="G2400" s="437"/>
      <c r="H2400" s="437"/>
    </row>
    <row r="2401" spans="1:8">
      <c r="A2401" s="426"/>
      <c r="D2401" s="437"/>
      <c r="E2401" s="437"/>
      <c r="F2401" s="430"/>
      <c r="G2401" s="437"/>
      <c r="H2401" s="437"/>
    </row>
    <row r="2402" spans="1:8" ht="15">
      <c r="A2402" s="426" t="s">
        <v>8560</v>
      </c>
      <c r="B2402" s="417" t="s">
        <v>8561</v>
      </c>
      <c r="C2402" s="417" t="s">
        <v>108</v>
      </c>
      <c r="D2402" s="437"/>
      <c r="F2402" s="431">
        <v>1041.73</v>
      </c>
      <c r="G2402" s="437"/>
      <c r="H2402" s="437"/>
    </row>
    <row r="2403" spans="1:8">
      <c r="A2403" s="426"/>
      <c r="B2403" s="417" t="s">
        <v>8540</v>
      </c>
      <c r="D2403" s="437"/>
      <c r="E2403" s="437"/>
      <c r="F2403" s="430"/>
      <c r="G2403" s="437"/>
      <c r="H2403" s="437"/>
    </row>
    <row r="2404" spans="1:8" ht="15">
      <c r="A2404" s="426" t="s">
        <v>8562</v>
      </c>
      <c r="B2404" s="417" t="s">
        <v>8563</v>
      </c>
      <c r="C2404" s="417" t="s">
        <v>108</v>
      </c>
      <c r="D2404" s="437"/>
      <c r="E2404" s="437"/>
      <c r="F2404" s="431">
        <v>9.1999999999999993</v>
      </c>
      <c r="G2404" s="437"/>
      <c r="H2404" s="437"/>
    </row>
    <row r="2405" spans="1:8" ht="15">
      <c r="A2405" s="426" t="s">
        <v>8564</v>
      </c>
      <c r="B2405" s="417" t="s">
        <v>8565</v>
      </c>
      <c r="C2405" s="417" t="s">
        <v>108</v>
      </c>
      <c r="D2405" s="437"/>
      <c r="F2405" s="431">
        <v>31.43</v>
      </c>
      <c r="G2405" s="437"/>
      <c r="H2405" s="437"/>
    </row>
    <row r="2406" spans="1:8" ht="15">
      <c r="A2406" s="426" t="s">
        <v>8566</v>
      </c>
      <c r="B2406" s="417" t="s">
        <v>8567</v>
      </c>
      <c r="C2406" s="417" t="s">
        <v>108</v>
      </c>
      <c r="D2406" s="437"/>
      <c r="F2406" s="431">
        <v>1224.8599999999999</v>
      </c>
      <c r="G2406" s="437"/>
      <c r="H2406" s="437"/>
    </row>
    <row r="2407" spans="1:8" ht="15">
      <c r="A2407" s="426" t="s">
        <v>8568</v>
      </c>
      <c r="B2407" s="417" t="s">
        <v>8569</v>
      </c>
      <c r="C2407" s="417" t="s">
        <v>108</v>
      </c>
      <c r="D2407" s="437"/>
      <c r="F2407" s="431">
        <v>5.49</v>
      </c>
      <c r="G2407" s="437"/>
      <c r="H2407" s="437"/>
    </row>
    <row r="2408" spans="1:8" ht="15">
      <c r="A2408" s="426" t="s">
        <v>8570</v>
      </c>
      <c r="B2408" s="417" t="s">
        <v>8571</v>
      </c>
      <c r="C2408" s="417" t="s">
        <v>108</v>
      </c>
      <c r="D2408" s="437"/>
      <c r="F2408" s="431">
        <v>6.77</v>
      </c>
      <c r="G2408" s="437"/>
      <c r="H2408" s="437"/>
    </row>
    <row r="2409" spans="1:8" ht="15">
      <c r="A2409" s="426" t="s">
        <v>8572</v>
      </c>
      <c r="B2409" s="417" t="s">
        <v>8573</v>
      </c>
      <c r="C2409" s="417" t="s">
        <v>108</v>
      </c>
      <c r="D2409" s="437"/>
      <c r="F2409" s="431">
        <v>18.11</v>
      </c>
      <c r="G2409" s="437"/>
      <c r="H2409" s="437"/>
    </row>
    <row r="2410" spans="1:8" ht="15">
      <c r="A2410" s="426" t="s">
        <v>8574</v>
      </c>
      <c r="B2410" s="417" t="s">
        <v>8575</v>
      </c>
      <c r="C2410" s="417" t="s">
        <v>121</v>
      </c>
      <c r="D2410" s="437"/>
      <c r="F2410" s="431">
        <v>18.02</v>
      </c>
      <c r="G2410" s="437"/>
      <c r="H2410" s="437"/>
    </row>
    <row r="2411" spans="1:8" ht="15">
      <c r="A2411" s="426" t="s">
        <v>8576</v>
      </c>
      <c r="B2411" s="417" t="s">
        <v>8577</v>
      </c>
      <c r="C2411" s="417" t="s">
        <v>121</v>
      </c>
      <c r="D2411" s="437"/>
      <c r="F2411" s="431">
        <v>19.68</v>
      </c>
      <c r="G2411" s="437"/>
      <c r="H2411" s="437"/>
    </row>
    <row r="2412" spans="1:8" ht="15">
      <c r="A2412" s="426" t="s">
        <v>8578</v>
      </c>
      <c r="B2412" s="417" t="s">
        <v>8579</v>
      </c>
      <c r="C2412" s="417" t="s">
        <v>121</v>
      </c>
      <c r="D2412" s="437"/>
      <c r="F2412" s="431">
        <v>26.97</v>
      </c>
      <c r="G2412" s="437"/>
      <c r="H2412" s="437"/>
    </row>
    <row r="2413" spans="1:8">
      <c r="A2413" s="426"/>
      <c r="B2413" s="417" t="s">
        <v>8580</v>
      </c>
      <c r="D2413" s="437"/>
      <c r="F2413" s="430"/>
      <c r="G2413" s="437"/>
      <c r="H2413" s="437"/>
    </row>
    <row r="2414" spans="1:8" ht="15">
      <c r="A2414" s="426" t="s">
        <v>8581</v>
      </c>
      <c r="C2414" s="417" t="s">
        <v>121</v>
      </c>
      <c r="D2414" s="437"/>
      <c r="F2414" s="431">
        <v>26.48</v>
      </c>
      <c r="G2414" s="437"/>
      <c r="H2414" s="437"/>
    </row>
    <row r="2415" spans="1:8" ht="15">
      <c r="A2415" s="426"/>
      <c r="B2415" s="417" t="s">
        <v>8582</v>
      </c>
      <c r="D2415" s="437"/>
      <c r="F2415" s="431"/>
      <c r="G2415" s="437"/>
      <c r="H2415" s="437"/>
    </row>
    <row r="2416" spans="1:8">
      <c r="A2416" s="426"/>
      <c r="B2416" s="417" t="s">
        <v>8583</v>
      </c>
      <c r="D2416" s="437"/>
      <c r="F2416" s="430"/>
    </row>
    <row r="2417" spans="1:8" ht="15">
      <c r="A2417" s="426" t="s">
        <v>8584</v>
      </c>
      <c r="C2417" s="417" t="s">
        <v>121</v>
      </c>
      <c r="D2417" s="437"/>
      <c r="F2417" s="431">
        <v>27.06</v>
      </c>
      <c r="G2417" s="437"/>
      <c r="H2417" s="437"/>
    </row>
    <row r="2418" spans="1:8">
      <c r="A2418" s="426"/>
      <c r="B2418" s="417" t="s">
        <v>8585</v>
      </c>
      <c r="D2418" s="437"/>
      <c r="F2418" s="430"/>
    </row>
    <row r="2419" spans="1:8" ht="15">
      <c r="A2419" s="426" t="s">
        <v>8586</v>
      </c>
      <c r="B2419" s="417" t="s">
        <v>8587</v>
      </c>
      <c r="C2419" s="417" t="s">
        <v>121</v>
      </c>
      <c r="D2419" s="437"/>
      <c r="F2419" s="431">
        <v>20.5</v>
      </c>
    </row>
    <row r="2420" spans="1:8">
      <c r="A2420" s="426"/>
      <c r="B2420" s="417" t="s">
        <v>8588</v>
      </c>
      <c r="D2420" s="437"/>
      <c r="F2420" s="430"/>
    </row>
    <row r="2421" spans="1:8" ht="15">
      <c r="A2421" s="426" t="s">
        <v>8589</v>
      </c>
      <c r="C2421" s="417" t="s">
        <v>108</v>
      </c>
      <c r="D2421" s="437"/>
      <c r="F2421" s="431">
        <v>12.1</v>
      </c>
    </row>
    <row r="2422" spans="1:8">
      <c r="A2422" s="426"/>
      <c r="B2422" s="417" t="s">
        <v>8590</v>
      </c>
      <c r="D2422" s="437"/>
      <c r="F2422" s="430"/>
      <c r="G2422" s="437"/>
      <c r="H2422" s="437"/>
    </row>
    <row r="2423" spans="1:8" ht="15">
      <c r="A2423" s="426" t="s">
        <v>8591</v>
      </c>
      <c r="B2423" s="417" t="s">
        <v>8592</v>
      </c>
      <c r="C2423" s="417" t="s">
        <v>108</v>
      </c>
      <c r="D2423" s="437"/>
      <c r="F2423" s="431">
        <v>6.09</v>
      </c>
    </row>
    <row r="2424" spans="1:8">
      <c r="A2424" s="426"/>
      <c r="B2424" s="417" t="s">
        <v>8593</v>
      </c>
      <c r="D2424" s="437"/>
      <c r="F2424" s="430"/>
      <c r="G2424" s="437"/>
      <c r="H2424" s="437"/>
    </row>
    <row r="2425" spans="1:8" ht="15">
      <c r="A2425" s="426" t="s">
        <v>8594</v>
      </c>
      <c r="C2425" s="417" t="s">
        <v>108</v>
      </c>
      <c r="D2425" s="437"/>
      <c r="F2425" s="431">
        <v>6.94</v>
      </c>
      <c r="G2425" s="437"/>
      <c r="H2425" s="437"/>
    </row>
    <row r="2426" spans="1:8" ht="15">
      <c r="A2426" s="426"/>
      <c r="B2426" s="417" t="s">
        <v>8595</v>
      </c>
      <c r="D2426" s="437"/>
      <c r="F2426" s="431"/>
    </row>
    <row r="2427" spans="1:8">
      <c r="A2427" s="426"/>
      <c r="B2427" s="417" t="s">
        <v>8596</v>
      </c>
      <c r="D2427" s="437"/>
      <c r="F2427" s="430"/>
    </row>
    <row r="2428" spans="1:8" ht="15">
      <c r="A2428" s="426" t="s">
        <v>8597</v>
      </c>
      <c r="C2428" s="417" t="s">
        <v>108</v>
      </c>
      <c r="D2428" s="437"/>
      <c r="F2428" s="431">
        <v>5.56</v>
      </c>
    </row>
    <row r="2429" spans="1:8">
      <c r="A2429" s="426"/>
      <c r="B2429" s="417" t="s">
        <v>8590</v>
      </c>
      <c r="D2429" s="437"/>
      <c r="F2429" s="430"/>
    </row>
    <row r="2430" spans="1:8" ht="15">
      <c r="A2430" s="426" t="s">
        <v>8598</v>
      </c>
      <c r="B2430" s="417" t="s">
        <v>8599</v>
      </c>
      <c r="C2430" s="417" t="s">
        <v>108</v>
      </c>
      <c r="D2430" s="437"/>
      <c r="F2430" s="431">
        <v>6.63</v>
      </c>
    </row>
    <row r="2431" spans="1:8" ht="15">
      <c r="A2431" s="426" t="s">
        <v>8600</v>
      </c>
      <c r="B2431" s="417" t="s">
        <v>8601</v>
      </c>
      <c r="C2431" s="417" t="s">
        <v>108</v>
      </c>
      <c r="D2431" s="437"/>
      <c r="F2431" s="431">
        <v>5.42</v>
      </c>
    </row>
    <row r="2432" spans="1:8" ht="15">
      <c r="A2432" s="426" t="s">
        <v>8602</v>
      </c>
      <c r="B2432" s="417" t="s">
        <v>8603</v>
      </c>
      <c r="C2432" s="417" t="s">
        <v>108</v>
      </c>
      <c r="D2432" s="437"/>
      <c r="F2432" s="431">
        <v>7.05</v>
      </c>
    </row>
    <row r="2433" spans="1:6" ht="15">
      <c r="A2433" s="426" t="s">
        <v>8604</v>
      </c>
      <c r="B2433" s="417" t="s">
        <v>8605</v>
      </c>
      <c r="C2433" s="417" t="s">
        <v>108</v>
      </c>
      <c r="D2433" s="437"/>
      <c r="F2433" s="431">
        <v>6.65</v>
      </c>
    </row>
    <row r="2434" spans="1:6" ht="15">
      <c r="A2434" s="426" t="s">
        <v>8606</v>
      </c>
      <c r="B2434" s="417" t="s">
        <v>8607</v>
      </c>
      <c r="C2434" s="417" t="s">
        <v>108</v>
      </c>
      <c r="D2434" s="437"/>
      <c r="F2434" s="431">
        <v>3.79</v>
      </c>
    </row>
    <row r="2435" spans="1:6">
      <c r="A2435" s="426"/>
      <c r="B2435" s="417" t="s">
        <v>8608</v>
      </c>
      <c r="D2435" s="437"/>
      <c r="F2435" s="430"/>
    </row>
    <row r="2436" spans="1:6" ht="15">
      <c r="A2436" s="426" t="s">
        <v>8609</v>
      </c>
      <c r="B2436" s="417" t="s">
        <v>8610</v>
      </c>
      <c r="C2436" s="417" t="s">
        <v>121</v>
      </c>
      <c r="D2436" s="437"/>
      <c r="F2436" s="431">
        <v>10</v>
      </c>
    </row>
    <row r="2437" spans="1:6">
      <c r="A2437" s="426"/>
      <c r="D2437" s="437"/>
      <c r="E2437" s="437"/>
      <c r="F2437" s="430"/>
    </row>
    <row r="2438" spans="1:6" ht="15">
      <c r="A2438" s="426" t="s">
        <v>8612</v>
      </c>
      <c r="B2438" s="417" t="s">
        <v>8611</v>
      </c>
      <c r="C2438" s="417" t="s">
        <v>108</v>
      </c>
      <c r="D2438" s="437"/>
      <c r="E2438" s="437"/>
      <c r="F2438" s="431">
        <v>24.01</v>
      </c>
    </row>
    <row r="2439" spans="1:6">
      <c r="A2439" s="426"/>
      <c r="B2439" s="417" t="s">
        <v>8590</v>
      </c>
      <c r="D2439" s="437"/>
      <c r="F2439" s="430"/>
    </row>
    <row r="2440" spans="1:6" ht="15">
      <c r="A2440" s="426" t="s">
        <v>8613</v>
      </c>
      <c r="B2440" s="417" t="s">
        <v>8614</v>
      </c>
      <c r="C2440" s="417" t="s">
        <v>108</v>
      </c>
      <c r="D2440" s="437"/>
      <c r="F2440" s="431">
        <v>17.61</v>
      </c>
    </row>
    <row r="2441" spans="1:6" ht="15">
      <c r="A2441" s="426" t="s">
        <v>8615</v>
      </c>
      <c r="B2441" s="417" t="s">
        <v>8616</v>
      </c>
      <c r="C2441" s="417" t="s">
        <v>108</v>
      </c>
      <c r="D2441" s="437"/>
      <c r="F2441" s="431">
        <v>17.600000000000001</v>
      </c>
    </row>
    <row r="2442" spans="1:6" ht="15">
      <c r="A2442" s="426" t="s">
        <v>8617</v>
      </c>
      <c r="B2442" s="417" t="s">
        <v>8618</v>
      </c>
      <c r="C2442" s="417" t="s">
        <v>108</v>
      </c>
      <c r="D2442" s="437"/>
      <c r="F2442" s="431">
        <v>18.55</v>
      </c>
    </row>
    <row r="2443" spans="1:6" ht="15">
      <c r="A2443" s="426" t="s">
        <v>8619</v>
      </c>
      <c r="B2443" s="417" t="s">
        <v>8620</v>
      </c>
      <c r="C2443" s="417" t="s">
        <v>108</v>
      </c>
      <c r="D2443" s="437"/>
      <c r="F2443" s="431">
        <v>19.350000000000001</v>
      </c>
    </row>
    <row r="2444" spans="1:6" ht="15">
      <c r="A2444" s="426" t="s">
        <v>8621</v>
      </c>
      <c r="B2444" s="417" t="s">
        <v>8622</v>
      </c>
      <c r="C2444" s="417" t="s">
        <v>108</v>
      </c>
      <c r="D2444" s="437"/>
      <c r="F2444" s="431">
        <v>14.2</v>
      </c>
    </row>
    <row r="2445" spans="1:6">
      <c r="A2445" s="426"/>
      <c r="B2445" s="417" t="s">
        <v>8623</v>
      </c>
      <c r="D2445" s="437"/>
      <c r="F2445" s="430"/>
    </row>
    <row r="2446" spans="1:6" ht="15">
      <c r="A2446" s="426" t="s">
        <v>8624</v>
      </c>
      <c r="C2446" s="417" t="s">
        <v>121</v>
      </c>
      <c r="D2446" s="437"/>
      <c r="F2446" s="431">
        <v>24.68</v>
      </c>
    </row>
    <row r="2447" spans="1:6" ht="15">
      <c r="A2447" s="426"/>
      <c r="B2447" s="417" t="s">
        <v>8625</v>
      </c>
      <c r="D2447" s="437"/>
      <c r="F2447" s="431"/>
    </row>
    <row r="2448" spans="1:6">
      <c r="A2448" s="426"/>
      <c r="B2448" s="417" t="s">
        <v>8623</v>
      </c>
      <c r="D2448" s="437"/>
      <c r="F2448" s="430"/>
    </row>
    <row r="2449" spans="1:8" ht="15">
      <c r="A2449" s="426" t="s">
        <v>8626</v>
      </c>
      <c r="C2449" s="417" t="s">
        <v>121</v>
      </c>
      <c r="D2449" s="437"/>
      <c r="F2449" s="431">
        <v>36.090000000000003</v>
      </c>
    </row>
    <row r="2450" spans="1:8">
      <c r="A2450" s="426"/>
      <c r="B2450" s="417" t="s">
        <v>8627</v>
      </c>
      <c r="D2450" s="437"/>
      <c r="F2450" s="430"/>
    </row>
    <row r="2451" spans="1:8">
      <c r="A2451" s="426"/>
      <c r="B2451" s="417" t="s">
        <v>8628</v>
      </c>
      <c r="D2451" s="437"/>
      <c r="F2451" s="430"/>
    </row>
    <row r="2452" spans="1:8" ht="15">
      <c r="A2452" s="426" t="s">
        <v>8629</v>
      </c>
      <c r="C2452" s="417" t="s">
        <v>121</v>
      </c>
      <c r="D2452" s="437"/>
      <c r="F2452" s="431">
        <v>37.44</v>
      </c>
    </row>
    <row r="2453" spans="1:8" ht="15">
      <c r="A2453" s="426"/>
      <c r="B2453" s="417" t="s">
        <v>8630</v>
      </c>
      <c r="D2453" s="437"/>
      <c r="F2453" s="431"/>
    </row>
    <row r="2454" spans="1:8">
      <c r="A2454" s="426"/>
      <c r="D2454" s="437"/>
      <c r="F2454" s="430"/>
    </row>
    <row r="2455" spans="1:8" ht="15">
      <c r="A2455" s="426" t="s">
        <v>8631</v>
      </c>
      <c r="B2455" s="417" t="s">
        <v>8632</v>
      </c>
      <c r="C2455" s="417" t="s">
        <v>108</v>
      </c>
      <c r="D2455" s="437"/>
      <c r="F2455" s="431">
        <v>11.66</v>
      </c>
    </row>
    <row r="2456" spans="1:8" ht="15">
      <c r="A2456" s="426"/>
      <c r="B2456" s="417" t="s">
        <v>8633</v>
      </c>
      <c r="D2456" s="437"/>
      <c r="F2456" s="431"/>
    </row>
    <row r="2457" spans="1:8" ht="15">
      <c r="A2457" s="426" t="s">
        <v>8634</v>
      </c>
      <c r="B2457" s="417" t="s">
        <v>8635</v>
      </c>
      <c r="C2457" s="417" t="s">
        <v>108</v>
      </c>
      <c r="D2457" s="437"/>
      <c r="F2457" s="431">
        <v>95.47</v>
      </c>
    </row>
    <row r="2458" spans="1:8">
      <c r="A2458" s="426"/>
      <c r="B2458" s="417" t="s">
        <v>8636</v>
      </c>
      <c r="D2458" s="437"/>
      <c r="F2458" s="430"/>
      <c r="G2458" s="437"/>
      <c r="H2458" s="437"/>
    </row>
    <row r="2459" spans="1:8" ht="15">
      <c r="A2459" s="426"/>
      <c r="B2459" s="417" t="s">
        <v>8635</v>
      </c>
      <c r="D2459" s="437"/>
      <c r="F2459" s="431"/>
      <c r="G2459" s="437"/>
      <c r="H2459" s="437"/>
    </row>
    <row r="2460" spans="1:8" ht="15">
      <c r="A2460" s="426" t="s">
        <v>8637</v>
      </c>
      <c r="B2460" s="417" t="s">
        <v>8638</v>
      </c>
      <c r="C2460" s="417" t="s">
        <v>108</v>
      </c>
      <c r="D2460" s="437"/>
      <c r="F2460" s="431">
        <v>70.989999999999995</v>
      </c>
    </row>
    <row r="2461" spans="1:8" ht="15">
      <c r="A2461" s="426"/>
      <c r="B2461" s="417" t="s">
        <v>8639</v>
      </c>
      <c r="D2461" s="437"/>
      <c r="F2461" s="431"/>
    </row>
    <row r="2462" spans="1:8" ht="15">
      <c r="A2462" s="426" t="s">
        <v>8640</v>
      </c>
      <c r="C2462" s="417" t="s">
        <v>108</v>
      </c>
      <c r="D2462" s="437"/>
      <c r="F2462" s="431">
        <v>126.51</v>
      </c>
    </row>
    <row r="2463" spans="1:8" ht="15">
      <c r="A2463" s="426"/>
      <c r="B2463" s="417" t="s">
        <v>8636</v>
      </c>
      <c r="F2463" s="431"/>
    </row>
    <row r="2464" spans="1:8">
      <c r="A2464" s="426"/>
      <c r="B2464" s="417" t="s">
        <v>8641</v>
      </c>
      <c r="D2464" s="437"/>
      <c r="F2464" s="430"/>
    </row>
    <row r="2465" spans="1:6" ht="15">
      <c r="A2465" s="426" t="s">
        <v>8642</v>
      </c>
      <c r="C2465" s="417" t="s">
        <v>108</v>
      </c>
      <c r="D2465" s="437"/>
      <c r="F2465" s="431">
        <v>38.31</v>
      </c>
    </row>
    <row r="2466" spans="1:6">
      <c r="A2466" s="426"/>
      <c r="B2466" s="417" t="s">
        <v>8643</v>
      </c>
      <c r="D2466" s="437"/>
      <c r="F2466" s="430"/>
    </row>
    <row r="2467" spans="1:6">
      <c r="A2467" s="426"/>
      <c r="B2467" s="417" t="s">
        <v>8641</v>
      </c>
      <c r="D2467" s="437"/>
      <c r="F2467" s="430"/>
    </row>
    <row r="2468" spans="1:6" ht="15">
      <c r="A2468" s="426" t="s">
        <v>8644</v>
      </c>
      <c r="C2468" s="417" t="s">
        <v>108</v>
      </c>
      <c r="D2468" s="437"/>
      <c r="F2468" s="431">
        <v>38.31</v>
      </c>
    </row>
    <row r="2469" spans="1:6">
      <c r="A2469" s="426"/>
      <c r="B2469" s="417" t="s">
        <v>8645</v>
      </c>
      <c r="D2469" s="437"/>
      <c r="F2469" s="430"/>
    </row>
    <row r="2470" spans="1:6">
      <c r="A2470" s="426"/>
      <c r="B2470" s="417" t="s">
        <v>8646</v>
      </c>
      <c r="D2470" s="437"/>
      <c r="F2470" s="430"/>
    </row>
    <row r="2471" spans="1:6" ht="15">
      <c r="A2471" s="426" t="s">
        <v>8647</v>
      </c>
      <c r="C2471" s="417" t="s">
        <v>108</v>
      </c>
      <c r="D2471" s="437"/>
      <c r="F2471" s="431">
        <v>28.78</v>
      </c>
    </row>
    <row r="2472" spans="1:6">
      <c r="A2472" s="426"/>
      <c r="B2472" s="417" t="s">
        <v>8638</v>
      </c>
      <c r="D2472" s="437"/>
      <c r="F2472" s="430"/>
    </row>
    <row r="2473" spans="1:6" ht="15">
      <c r="A2473" s="426"/>
      <c r="B2473" s="417" t="s">
        <v>8646</v>
      </c>
      <c r="D2473" s="437"/>
      <c r="F2473" s="431"/>
    </row>
    <row r="2474" spans="1:6" ht="15">
      <c r="A2474" s="426" t="s">
        <v>8648</v>
      </c>
      <c r="C2474" s="417" t="s">
        <v>108</v>
      </c>
      <c r="D2474" s="437"/>
      <c r="F2474" s="431">
        <v>36.22</v>
      </c>
    </row>
    <row r="2475" spans="1:6" ht="15">
      <c r="A2475" s="426"/>
      <c r="B2475" s="417" t="s">
        <v>8636</v>
      </c>
      <c r="D2475" s="437"/>
      <c r="F2475" s="431"/>
    </row>
    <row r="2476" spans="1:6">
      <c r="A2476" s="426"/>
      <c r="B2476" s="417" t="s">
        <v>8649</v>
      </c>
      <c r="D2476" s="437"/>
      <c r="F2476" s="430"/>
    </row>
    <row r="2477" spans="1:6" ht="15">
      <c r="A2477" s="426" t="s">
        <v>8650</v>
      </c>
      <c r="B2477" s="417" t="s">
        <v>8582</v>
      </c>
      <c r="C2477" s="417" t="s">
        <v>108</v>
      </c>
      <c r="D2477" s="437"/>
      <c r="F2477" s="431">
        <v>6.41</v>
      </c>
    </row>
    <row r="2478" spans="1:6">
      <c r="A2478" s="426"/>
      <c r="B2478" s="417" t="s">
        <v>8651</v>
      </c>
      <c r="D2478" s="437"/>
      <c r="F2478" s="430"/>
    </row>
    <row r="2479" spans="1:6" ht="15">
      <c r="A2479" s="426" t="s">
        <v>8652</v>
      </c>
      <c r="C2479" s="417" t="s">
        <v>108</v>
      </c>
      <c r="D2479" s="437"/>
      <c r="F2479" s="431">
        <v>6.69</v>
      </c>
    </row>
    <row r="2480" spans="1:6">
      <c r="A2480" s="426"/>
      <c r="B2480" s="417" t="s">
        <v>8653</v>
      </c>
      <c r="D2480" s="437"/>
      <c r="F2480" s="430"/>
    </row>
    <row r="2481" spans="1:6" ht="15">
      <c r="A2481" s="426" t="s">
        <v>8654</v>
      </c>
      <c r="B2481" s="417" t="s">
        <v>8655</v>
      </c>
      <c r="C2481" s="417" t="s">
        <v>108</v>
      </c>
      <c r="F2481" s="431">
        <v>16.63</v>
      </c>
    </row>
    <row r="2482" spans="1:6" ht="15">
      <c r="A2482" s="426" t="s">
        <v>8656</v>
      </c>
      <c r="B2482" s="417" t="s">
        <v>8657</v>
      </c>
      <c r="C2482" s="417" t="s">
        <v>108</v>
      </c>
      <c r="D2482" s="437"/>
      <c r="E2482" s="437"/>
      <c r="F2482" s="431">
        <v>18.75</v>
      </c>
    </row>
    <row r="2483" spans="1:6" ht="15">
      <c r="A2483" s="426" t="s">
        <v>8658</v>
      </c>
      <c r="B2483" s="417" t="s">
        <v>8659</v>
      </c>
      <c r="C2483" s="417" t="s">
        <v>108</v>
      </c>
      <c r="D2483" s="437"/>
      <c r="E2483" s="437"/>
      <c r="F2483" s="431">
        <v>4.5999999999999996</v>
      </c>
    </row>
    <row r="2484" spans="1:6" ht="15">
      <c r="A2484" s="426" t="s">
        <v>494</v>
      </c>
      <c r="B2484" s="417" t="s">
        <v>8660</v>
      </c>
      <c r="C2484" s="417" t="s">
        <v>108</v>
      </c>
      <c r="D2484" s="437"/>
      <c r="F2484" s="431">
        <v>3.01</v>
      </c>
    </row>
    <row r="2485" spans="1:6" ht="15">
      <c r="A2485" s="426" t="s">
        <v>8661</v>
      </c>
      <c r="B2485" s="417" t="s">
        <v>8662</v>
      </c>
      <c r="C2485" s="417" t="s">
        <v>108</v>
      </c>
      <c r="D2485" s="437"/>
      <c r="F2485" s="431">
        <v>5.4</v>
      </c>
    </row>
    <row r="2486" spans="1:6" ht="15">
      <c r="A2486" s="426" t="s">
        <v>8663</v>
      </c>
      <c r="B2486" s="417" t="s">
        <v>8664</v>
      </c>
      <c r="C2486" s="417" t="s">
        <v>108</v>
      </c>
      <c r="D2486" s="437"/>
      <c r="F2486" s="431">
        <v>2.93</v>
      </c>
    </row>
    <row r="2487" spans="1:6" ht="15">
      <c r="A2487" s="426" t="s">
        <v>8665</v>
      </c>
      <c r="B2487" s="417" t="s">
        <v>8666</v>
      </c>
      <c r="C2487" s="417" t="s">
        <v>108</v>
      </c>
      <c r="D2487" s="437"/>
      <c r="F2487" s="431">
        <v>5.85</v>
      </c>
    </row>
    <row r="2488" spans="1:6" ht="15">
      <c r="A2488" s="426" t="s">
        <v>8667</v>
      </c>
      <c r="B2488" s="417" t="s">
        <v>8668</v>
      </c>
      <c r="C2488" s="417" t="s">
        <v>108</v>
      </c>
      <c r="D2488" s="437"/>
      <c r="F2488" s="431">
        <v>7.9</v>
      </c>
    </row>
    <row r="2489" spans="1:6" ht="15">
      <c r="A2489" s="426" t="s">
        <v>8669</v>
      </c>
      <c r="B2489" s="417" t="s">
        <v>8670</v>
      </c>
      <c r="C2489" s="417" t="s">
        <v>108</v>
      </c>
      <c r="D2489" s="437"/>
      <c r="F2489" s="431">
        <v>4.8899999999999997</v>
      </c>
    </row>
    <row r="2490" spans="1:6" ht="15">
      <c r="A2490" s="426" t="s">
        <v>8671</v>
      </c>
      <c r="B2490" s="417" t="s">
        <v>8672</v>
      </c>
      <c r="C2490" s="417" t="s">
        <v>108</v>
      </c>
      <c r="D2490" s="437"/>
      <c r="F2490" s="431">
        <v>2.94</v>
      </c>
    </row>
    <row r="2491" spans="1:6" ht="15">
      <c r="A2491" s="426" t="s">
        <v>8673</v>
      </c>
      <c r="B2491" s="417" t="s">
        <v>8674</v>
      </c>
      <c r="C2491" s="417" t="s">
        <v>108</v>
      </c>
      <c r="D2491" s="437"/>
      <c r="F2491" s="431">
        <v>5.85</v>
      </c>
    </row>
    <row r="2492" spans="1:6" ht="15">
      <c r="A2492" s="426" t="s">
        <v>8675</v>
      </c>
      <c r="B2492" s="417" t="s">
        <v>8676</v>
      </c>
      <c r="C2492" s="417" t="s">
        <v>108</v>
      </c>
      <c r="D2492" s="437"/>
      <c r="F2492" s="431">
        <v>5.85</v>
      </c>
    </row>
    <row r="2493" spans="1:6" ht="15">
      <c r="A2493" s="426" t="s">
        <v>8677</v>
      </c>
      <c r="B2493" s="417" t="s">
        <v>8678</v>
      </c>
      <c r="C2493" s="417" t="s">
        <v>108</v>
      </c>
      <c r="D2493" s="437"/>
      <c r="F2493" s="431">
        <v>5.85</v>
      </c>
    </row>
    <row r="2494" spans="1:6" ht="15">
      <c r="A2494" s="426" t="s">
        <v>8679</v>
      </c>
      <c r="B2494" s="417" t="s">
        <v>8680</v>
      </c>
      <c r="C2494" s="417" t="s">
        <v>108</v>
      </c>
      <c r="F2494" s="431">
        <v>2.92</v>
      </c>
    </row>
    <row r="2495" spans="1:6" ht="15">
      <c r="A2495" s="426" t="s">
        <v>8681</v>
      </c>
      <c r="B2495" s="417" t="s">
        <v>8682</v>
      </c>
      <c r="C2495" s="417" t="s">
        <v>108</v>
      </c>
      <c r="D2495" s="437"/>
      <c r="F2495" s="431">
        <v>2.92</v>
      </c>
    </row>
    <row r="2496" spans="1:6">
      <c r="A2496" s="426"/>
      <c r="D2496" s="437"/>
      <c r="F2496" s="430"/>
    </row>
    <row r="2497" spans="1:8" ht="15">
      <c r="A2497" s="426" t="s">
        <v>8683</v>
      </c>
      <c r="B2497" s="417" t="s">
        <v>8684</v>
      </c>
      <c r="C2497" s="417" t="s">
        <v>108</v>
      </c>
      <c r="D2497" s="437"/>
      <c r="F2497" s="431">
        <v>1620.05</v>
      </c>
    </row>
    <row r="2498" spans="1:8" ht="15">
      <c r="A2498" s="426"/>
      <c r="B2498" s="417" t="s">
        <v>8685</v>
      </c>
      <c r="D2498" s="437"/>
      <c r="F2498" s="431"/>
    </row>
    <row r="2499" spans="1:8">
      <c r="A2499" s="426"/>
      <c r="B2499" s="417" t="s">
        <v>8686</v>
      </c>
      <c r="D2499" s="437"/>
      <c r="F2499" s="430"/>
    </row>
    <row r="2500" spans="1:8" ht="15">
      <c r="A2500" s="426" t="s">
        <v>8687</v>
      </c>
      <c r="B2500" s="417" t="s">
        <v>8688</v>
      </c>
      <c r="C2500" s="417" t="s">
        <v>108</v>
      </c>
      <c r="D2500" s="437"/>
      <c r="F2500" s="431">
        <v>437.58</v>
      </c>
    </row>
    <row r="2501" spans="1:8" ht="15">
      <c r="A2501" s="426"/>
      <c r="B2501" s="417" t="s">
        <v>8689</v>
      </c>
      <c r="D2501" s="437"/>
      <c r="F2501" s="431"/>
    </row>
    <row r="2502" spans="1:8" ht="15">
      <c r="A2502" s="426"/>
      <c r="B2502" s="417" t="s">
        <v>8690</v>
      </c>
      <c r="D2502" s="437"/>
      <c r="F2502" s="431"/>
    </row>
    <row r="2503" spans="1:8" ht="15">
      <c r="A2503" s="426" t="s">
        <v>615</v>
      </c>
      <c r="B2503" s="417" t="s">
        <v>8691</v>
      </c>
      <c r="C2503" s="417" t="s">
        <v>108</v>
      </c>
      <c r="D2503" s="437"/>
      <c r="F2503" s="431">
        <v>423.05</v>
      </c>
      <c r="G2503" s="437"/>
      <c r="H2503" s="437"/>
    </row>
    <row r="2504" spans="1:8" ht="15">
      <c r="A2504" s="426"/>
      <c r="B2504" s="417" t="s">
        <v>8692</v>
      </c>
      <c r="D2504" s="437"/>
      <c r="F2504" s="431"/>
      <c r="G2504" s="437"/>
      <c r="H2504" s="437"/>
    </row>
    <row r="2505" spans="1:8" ht="15">
      <c r="A2505" s="426" t="s">
        <v>8693</v>
      </c>
      <c r="B2505" s="417" t="s">
        <v>8694</v>
      </c>
      <c r="C2505" s="417" t="s">
        <v>108</v>
      </c>
      <c r="D2505" s="437"/>
      <c r="F2505" s="431">
        <v>1729.01</v>
      </c>
    </row>
    <row r="2506" spans="1:8" ht="15">
      <c r="A2506" s="426" t="s">
        <v>8695</v>
      </c>
      <c r="B2506" s="417" t="s">
        <v>8696</v>
      </c>
      <c r="C2506" s="417" t="s">
        <v>108</v>
      </c>
      <c r="D2506" s="437"/>
      <c r="F2506" s="431">
        <v>109.98</v>
      </c>
    </row>
    <row r="2507" spans="1:8" ht="15">
      <c r="A2507" s="426" t="s">
        <v>8697</v>
      </c>
      <c r="B2507" s="417" t="s">
        <v>8698</v>
      </c>
      <c r="C2507" s="417" t="s">
        <v>108</v>
      </c>
      <c r="D2507" s="437"/>
      <c r="F2507" s="431">
        <v>137.22</v>
      </c>
    </row>
    <row r="2508" spans="1:8" ht="15">
      <c r="A2508" s="426" t="s">
        <v>8699</v>
      </c>
      <c r="B2508" s="417" t="s">
        <v>8700</v>
      </c>
      <c r="C2508" s="417" t="s">
        <v>108</v>
      </c>
      <c r="D2508" s="437"/>
      <c r="F2508" s="431">
        <v>205.56</v>
      </c>
    </row>
    <row r="2509" spans="1:8" ht="15">
      <c r="A2509" s="426" t="s">
        <v>8701</v>
      </c>
      <c r="B2509" s="417" t="s">
        <v>8702</v>
      </c>
      <c r="C2509" s="417" t="s">
        <v>108</v>
      </c>
      <c r="D2509" s="437"/>
      <c r="F2509" s="431">
        <v>277.7</v>
      </c>
    </row>
    <row r="2510" spans="1:8" ht="15">
      <c r="A2510" s="426" t="s">
        <v>8703</v>
      </c>
      <c r="B2510" s="417" t="s">
        <v>8704</v>
      </c>
      <c r="C2510" s="417" t="s">
        <v>108</v>
      </c>
      <c r="D2510" s="437"/>
      <c r="F2510" s="431">
        <v>349.49</v>
      </c>
    </row>
    <row r="2511" spans="1:8" ht="15">
      <c r="A2511" s="426" t="s">
        <v>8705</v>
      </c>
      <c r="B2511" s="417" t="s">
        <v>8706</v>
      </c>
      <c r="C2511" s="417" t="s">
        <v>108</v>
      </c>
      <c r="F2511" s="431">
        <v>624.25</v>
      </c>
    </row>
    <row r="2512" spans="1:8" ht="15">
      <c r="A2512" s="426" t="s">
        <v>8707</v>
      </c>
      <c r="B2512" s="417" t="s">
        <v>8708</v>
      </c>
      <c r="C2512" s="417" t="s">
        <v>108</v>
      </c>
      <c r="D2512" s="437"/>
      <c r="F2512" s="431">
        <v>846.43</v>
      </c>
    </row>
    <row r="2513" spans="1:6">
      <c r="A2513" s="426"/>
      <c r="D2513" s="437"/>
      <c r="F2513" s="430"/>
    </row>
    <row r="2514" spans="1:6" ht="15">
      <c r="A2514" s="426" t="s">
        <v>8710</v>
      </c>
      <c r="B2514" s="417" t="s">
        <v>8709</v>
      </c>
      <c r="C2514" s="417" t="s">
        <v>108</v>
      </c>
      <c r="D2514" s="437"/>
      <c r="F2514" s="431">
        <v>156.09</v>
      </c>
    </row>
    <row r="2515" spans="1:6" ht="15">
      <c r="A2515" s="426"/>
      <c r="B2515" s="417" t="s">
        <v>8711</v>
      </c>
      <c r="D2515" s="437"/>
      <c r="F2515" s="431"/>
    </row>
    <row r="2516" spans="1:6" ht="15">
      <c r="A2516" s="426" t="s">
        <v>8712</v>
      </c>
      <c r="B2516" s="417" t="s">
        <v>8713</v>
      </c>
      <c r="C2516" s="417" t="s">
        <v>108</v>
      </c>
      <c r="D2516" s="437"/>
      <c r="F2516" s="431">
        <v>211.54</v>
      </c>
    </row>
    <row r="2517" spans="1:6" ht="15">
      <c r="A2517" s="426"/>
      <c r="B2517" s="417" t="s">
        <v>8714</v>
      </c>
      <c r="D2517" s="437"/>
      <c r="F2517" s="431"/>
    </row>
    <row r="2518" spans="1:6" ht="15">
      <c r="A2518" s="426" t="s">
        <v>8715</v>
      </c>
      <c r="B2518" s="417" t="s">
        <v>8716</v>
      </c>
      <c r="C2518" s="417" t="s">
        <v>108</v>
      </c>
      <c r="D2518" s="437"/>
      <c r="F2518" s="431">
        <v>182.44</v>
      </c>
    </row>
    <row r="2519" spans="1:6" ht="15">
      <c r="A2519" s="426" t="s">
        <v>8717</v>
      </c>
      <c r="B2519" s="417" t="s">
        <v>8718</v>
      </c>
      <c r="C2519" s="417" t="s">
        <v>108</v>
      </c>
      <c r="D2519" s="437"/>
      <c r="F2519" s="431">
        <v>190.61</v>
      </c>
    </row>
    <row r="2520" spans="1:6" ht="15">
      <c r="A2520" s="426" t="s">
        <v>8719</v>
      </c>
      <c r="B2520" s="417" t="s">
        <v>8720</v>
      </c>
      <c r="C2520" s="417" t="s">
        <v>108</v>
      </c>
      <c r="D2520" s="437"/>
      <c r="F2520" s="431">
        <v>194.14</v>
      </c>
    </row>
    <row r="2521" spans="1:6" ht="15">
      <c r="A2521" s="426" t="s">
        <v>8721</v>
      </c>
      <c r="B2521" s="417" t="s">
        <v>8722</v>
      </c>
      <c r="C2521" s="417" t="s">
        <v>108</v>
      </c>
      <c r="D2521" s="437"/>
      <c r="F2521" s="431">
        <v>226.45</v>
      </c>
    </row>
    <row r="2522" spans="1:6" ht="15">
      <c r="A2522" s="426" t="s">
        <v>8723</v>
      </c>
      <c r="B2522" s="417" t="s">
        <v>8724</v>
      </c>
      <c r="C2522" s="417" t="s">
        <v>108</v>
      </c>
      <c r="D2522" s="437"/>
      <c r="F2522" s="431">
        <v>229.65</v>
      </c>
    </row>
    <row r="2523" spans="1:6" ht="15">
      <c r="A2523" s="426" t="s">
        <v>8725</v>
      </c>
      <c r="B2523" s="417" t="s">
        <v>8726</v>
      </c>
      <c r="C2523" s="417" t="s">
        <v>108</v>
      </c>
      <c r="D2523" s="437"/>
      <c r="F2523" s="431">
        <v>232.72</v>
      </c>
    </row>
    <row r="2524" spans="1:6" ht="15">
      <c r="A2524" s="426" t="s">
        <v>8727</v>
      </c>
      <c r="B2524" s="417" t="s">
        <v>8728</v>
      </c>
      <c r="C2524" s="417" t="s">
        <v>108</v>
      </c>
      <c r="D2524" s="437"/>
      <c r="F2524" s="431">
        <v>34.43</v>
      </c>
    </row>
    <row r="2525" spans="1:6" ht="15">
      <c r="A2525" s="426" t="s">
        <v>8729</v>
      </c>
      <c r="B2525" s="417" t="s">
        <v>8730</v>
      </c>
      <c r="C2525" s="417" t="s">
        <v>108</v>
      </c>
      <c r="D2525" s="437"/>
      <c r="F2525" s="431">
        <v>35.1</v>
      </c>
    </row>
    <row r="2526" spans="1:6" ht="15">
      <c r="A2526" s="426" t="s">
        <v>8731</v>
      </c>
      <c r="B2526" s="417" t="s">
        <v>8732</v>
      </c>
      <c r="C2526" s="417" t="s">
        <v>108</v>
      </c>
      <c r="D2526" s="437"/>
      <c r="F2526" s="431">
        <v>34.43</v>
      </c>
    </row>
    <row r="2527" spans="1:6" ht="15">
      <c r="A2527" s="426" t="s">
        <v>8733</v>
      </c>
      <c r="B2527" s="417" t="s">
        <v>8734</v>
      </c>
      <c r="C2527" s="417" t="s">
        <v>108</v>
      </c>
      <c r="D2527" s="437"/>
      <c r="F2527" s="431">
        <v>45.3</v>
      </c>
    </row>
    <row r="2528" spans="1:6" ht="15">
      <c r="A2528" s="426" t="s">
        <v>8735</v>
      </c>
      <c r="B2528" s="417" t="s">
        <v>8736</v>
      </c>
      <c r="C2528" s="417" t="s">
        <v>108</v>
      </c>
      <c r="D2528" s="437"/>
      <c r="F2528" s="431">
        <v>34.43</v>
      </c>
    </row>
    <row r="2529" spans="1:6" ht="15">
      <c r="A2529" s="426" t="s">
        <v>8737</v>
      </c>
      <c r="B2529" s="417" t="s">
        <v>8738</v>
      </c>
      <c r="C2529" s="417" t="s">
        <v>108</v>
      </c>
      <c r="D2529" s="437"/>
      <c r="F2529" s="431">
        <v>26.93</v>
      </c>
    </row>
    <row r="2530" spans="1:6" ht="15">
      <c r="A2530" s="426" t="s">
        <v>8739</v>
      </c>
      <c r="B2530" s="417" t="s">
        <v>8740</v>
      </c>
      <c r="C2530" s="417" t="s">
        <v>108</v>
      </c>
      <c r="D2530" s="437"/>
      <c r="F2530" s="431">
        <v>34.43</v>
      </c>
    </row>
    <row r="2531" spans="1:6" ht="15">
      <c r="A2531" s="426" t="s">
        <v>8741</v>
      </c>
      <c r="B2531" s="417" t="s">
        <v>8742</v>
      </c>
      <c r="C2531" s="417" t="s">
        <v>108</v>
      </c>
      <c r="D2531" s="437"/>
      <c r="F2531" s="431">
        <v>46.21</v>
      </c>
    </row>
    <row r="2532" spans="1:6" ht="15">
      <c r="A2532" s="426" t="s">
        <v>8743</v>
      </c>
      <c r="B2532" s="417" t="s">
        <v>8744</v>
      </c>
      <c r="C2532" s="417" t="s">
        <v>108</v>
      </c>
      <c r="D2532" s="437"/>
      <c r="F2532" s="431">
        <v>44.62</v>
      </c>
    </row>
    <row r="2533" spans="1:6" ht="15">
      <c r="A2533" s="426" t="s">
        <v>8745</v>
      </c>
      <c r="B2533" s="417" t="s">
        <v>8746</v>
      </c>
      <c r="C2533" s="417" t="s">
        <v>108</v>
      </c>
      <c r="D2533" s="437"/>
      <c r="F2533" s="431">
        <v>53.64</v>
      </c>
    </row>
    <row r="2534" spans="1:6" ht="15">
      <c r="A2534" s="426" t="s">
        <v>8747</v>
      </c>
      <c r="B2534" s="417" t="s">
        <v>8748</v>
      </c>
      <c r="C2534" s="417" t="s">
        <v>108</v>
      </c>
      <c r="D2534" s="437"/>
      <c r="F2534" s="431">
        <v>53.09</v>
      </c>
    </row>
    <row r="2535" spans="1:6" ht="15">
      <c r="A2535" s="426" t="s">
        <v>8749</v>
      </c>
      <c r="B2535" s="417" t="s">
        <v>8750</v>
      </c>
      <c r="C2535" s="417" t="s">
        <v>108</v>
      </c>
      <c r="D2535" s="437"/>
      <c r="F2535" s="431">
        <v>53.24</v>
      </c>
    </row>
    <row r="2536" spans="1:6" ht="15">
      <c r="A2536" s="426" t="s">
        <v>8751</v>
      </c>
      <c r="B2536" s="417" t="s">
        <v>8752</v>
      </c>
      <c r="C2536" s="417" t="s">
        <v>108</v>
      </c>
      <c r="D2536" s="437"/>
      <c r="F2536" s="431">
        <v>445.49</v>
      </c>
    </row>
    <row r="2537" spans="1:6" ht="15">
      <c r="A2537" s="426" t="s">
        <v>8753</v>
      </c>
      <c r="B2537" s="417" t="s">
        <v>8754</v>
      </c>
      <c r="C2537" s="417" t="s">
        <v>108</v>
      </c>
      <c r="D2537" s="437"/>
      <c r="F2537" s="431">
        <v>375.69</v>
      </c>
    </row>
    <row r="2538" spans="1:6" ht="15">
      <c r="A2538" s="426" t="s">
        <v>8755</v>
      </c>
      <c r="B2538" s="417" t="s">
        <v>8756</v>
      </c>
      <c r="C2538" s="417" t="s">
        <v>108</v>
      </c>
      <c r="D2538" s="437"/>
      <c r="F2538" s="431">
        <v>199.27</v>
      </c>
    </row>
    <row r="2539" spans="1:6">
      <c r="A2539" s="426"/>
      <c r="B2539" s="417" t="s">
        <v>8757</v>
      </c>
      <c r="D2539" s="437"/>
      <c r="F2539" s="430"/>
    </row>
    <row r="2540" spans="1:6" ht="15">
      <c r="A2540" s="426" t="s">
        <v>8758</v>
      </c>
      <c r="C2540" s="417" t="s">
        <v>108</v>
      </c>
      <c r="D2540" s="437"/>
      <c r="F2540" s="431">
        <v>235.84</v>
      </c>
    </row>
    <row r="2541" spans="1:6" ht="15">
      <c r="A2541" s="426"/>
      <c r="B2541" s="417" t="s">
        <v>8759</v>
      </c>
      <c r="D2541" s="437"/>
      <c r="F2541" s="431"/>
    </row>
    <row r="2542" spans="1:6">
      <c r="A2542" s="426"/>
      <c r="B2542" s="417" t="s">
        <v>8760</v>
      </c>
      <c r="D2542" s="437"/>
      <c r="F2542" s="430"/>
    </row>
    <row r="2543" spans="1:6" ht="15">
      <c r="A2543" s="426" t="s">
        <v>8761</v>
      </c>
      <c r="B2543" s="417" t="s">
        <v>8762</v>
      </c>
      <c r="C2543" s="417" t="s">
        <v>108</v>
      </c>
      <c r="D2543" s="437"/>
      <c r="F2543" s="431">
        <v>272.72000000000003</v>
      </c>
    </row>
    <row r="2544" spans="1:6" ht="15">
      <c r="A2544" s="426" t="s">
        <v>8763</v>
      </c>
      <c r="B2544" s="417" t="s">
        <v>8764</v>
      </c>
      <c r="C2544" s="417" t="s">
        <v>108</v>
      </c>
      <c r="D2544" s="437"/>
      <c r="F2544" s="431">
        <v>16.100000000000001</v>
      </c>
    </row>
    <row r="2545" spans="1:6" ht="15">
      <c r="A2545" s="426" t="s">
        <v>8765</v>
      </c>
      <c r="B2545" s="417" t="s">
        <v>8766</v>
      </c>
      <c r="C2545" s="417" t="s">
        <v>108</v>
      </c>
      <c r="D2545" s="437"/>
      <c r="F2545" s="431">
        <v>14.42</v>
      </c>
    </row>
    <row r="2546" spans="1:6" ht="15">
      <c r="A2546" s="426" t="s">
        <v>8767</v>
      </c>
      <c r="B2546" s="417" t="s">
        <v>8768</v>
      </c>
      <c r="C2546" s="417" t="s">
        <v>108</v>
      </c>
      <c r="D2546" s="437"/>
      <c r="F2546" s="431">
        <v>18.670000000000002</v>
      </c>
    </row>
    <row r="2547" spans="1:6" ht="15">
      <c r="A2547" s="426" t="s">
        <v>8769</v>
      </c>
      <c r="B2547" s="417" t="s">
        <v>8770</v>
      </c>
      <c r="C2547" s="417" t="s">
        <v>108</v>
      </c>
      <c r="D2547" s="437"/>
      <c r="F2547" s="431">
        <v>18.5</v>
      </c>
    </row>
    <row r="2548" spans="1:6" ht="15">
      <c r="A2548" s="426" t="s">
        <v>8771</v>
      </c>
      <c r="B2548" s="417" t="s">
        <v>8772</v>
      </c>
      <c r="C2548" s="417" t="s">
        <v>139</v>
      </c>
      <c r="D2548" s="437"/>
      <c r="F2548" s="431">
        <v>24.13</v>
      </c>
    </row>
    <row r="2549" spans="1:6" ht="15">
      <c r="A2549" s="426" t="s">
        <v>8773</v>
      </c>
      <c r="B2549" s="417" t="s">
        <v>8774</v>
      </c>
      <c r="C2549" s="417" t="s">
        <v>139</v>
      </c>
      <c r="D2549" s="437"/>
      <c r="F2549" s="431">
        <v>22.22</v>
      </c>
    </row>
    <row r="2550" spans="1:6" ht="15">
      <c r="A2550" s="426" t="s">
        <v>8775</v>
      </c>
      <c r="B2550" s="417" t="s">
        <v>8776</v>
      </c>
      <c r="C2550" s="417" t="s">
        <v>139</v>
      </c>
      <c r="F2550" s="431">
        <v>25.9</v>
      </c>
    </row>
    <row r="2551" spans="1:6" ht="15">
      <c r="A2551" s="426" t="s">
        <v>8777</v>
      </c>
      <c r="B2551" s="417" t="s">
        <v>8778</v>
      </c>
      <c r="C2551" s="417" t="s">
        <v>139</v>
      </c>
      <c r="D2551" s="437"/>
      <c r="F2551" s="431">
        <v>20.63</v>
      </c>
    </row>
    <row r="2552" spans="1:6" ht="15">
      <c r="A2552" s="426" t="s">
        <v>8779</v>
      </c>
      <c r="B2552" s="417" t="s">
        <v>8780</v>
      </c>
      <c r="C2552" s="417" t="s">
        <v>108</v>
      </c>
      <c r="D2552" s="437"/>
      <c r="F2552" s="431">
        <v>15.7</v>
      </c>
    </row>
    <row r="2553" spans="1:6" ht="15">
      <c r="A2553" s="426" t="s">
        <v>8781</v>
      </c>
      <c r="B2553" s="417" t="s">
        <v>8782</v>
      </c>
      <c r="C2553" s="417" t="s">
        <v>108</v>
      </c>
      <c r="D2553" s="437"/>
      <c r="F2553" s="431">
        <v>21.08</v>
      </c>
    </row>
    <row r="2554" spans="1:6" ht="15">
      <c r="A2554" s="426" t="s">
        <v>8783</v>
      </c>
      <c r="B2554" s="417" t="s">
        <v>8784</v>
      </c>
      <c r="C2554" s="417" t="s">
        <v>108</v>
      </c>
      <c r="D2554" s="437"/>
      <c r="F2554" s="431">
        <v>2.5099999999999998</v>
      </c>
    </row>
    <row r="2555" spans="1:6">
      <c r="A2555" s="426" t="s">
        <v>8785</v>
      </c>
      <c r="B2555" s="417" t="s">
        <v>8786</v>
      </c>
      <c r="D2555" s="437"/>
      <c r="F2555" s="430"/>
    </row>
    <row r="2556" spans="1:6">
      <c r="A2556" s="426"/>
      <c r="D2556" s="437"/>
      <c r="F2556" s="430"/>
    </row>
    <row r="2557" spans="1:6" ht="15">
      <c r="A2557" s="426" t="s">
        <v>8787</v>
      </c>
      <c r="B2557" s="417" t="s">
        <v>8788</v>
      </c>
      <c r="C2557" s="417" t="s">
        <v>128</v>
      </c>
      <c r="D2557" s="437"/>
      <c r="F2557" s="431">
        <v>102.42</v>
      </c>
    </row>
    <row r="2558" spans="1:6">
      <c r="A2558" s="426"/>
      <c r="B2558" s="417" t="s">
        <v>8789</v>
      </c>
      <c r="D2558" s="437"/>
      <c r="F2558" s="430"/>
    </row>
    <row r="2559" spans="1:6" ht="15">
      <c r="A2559" s="426" t="s">
        <v>8790</v>
      </c>
      <c r="C2559" s="417" t="s">
        <v>128</v>
      </c>
      <c r="D2559" s="437"/>
      <c r="F2559" s="431">
        <v>139.99</v>
      </c>
    </row>
    <row r="2560" spans="1:6" ht="15">
      <c r="A2560" s="426"/>
      <c r="B2560" s="417" t="s">
        <v>8791</v>
      </c>
      <c r="D2560" s="437"/>
      <c r="F2560" s="431"/>
    </row>
    <row r="2561" spans="1:6" ht="15">
      <c r="A2561" s="426" t="s">
        <v>8792</v>
      </c>
      <c r="B2561" s="417" t="s">
        <v>8793</v>
      </c>
      <c r="F2561" s="431"/>
    </row>
    <row r="2562" spans="1:6">
      <c r="A2562" s="426"/>
      <c r="D2562" s="437"/>
      <c r="E2562" s="437"/>
      <c r="F2562" s="430"/>
    </row>
    <row r="2563" spans="1:6" ht="15">
      <c r="A2563" s="426" t="s">
        <v>8794</v>
      </c>
      <c r="B2563" s="417" t="s">
        <v>8795</v>
      </c>
      <c r="C2563" s="417" t="s">
        <v>108</v>
      </c>
      <c r="D2563" s="437"/>
      <c r="E2563" s="437"/>
      <c r="F2563" s="431">
        <v>55</v>
      </c>
    </row>
    <row r="2564" spans="1:6">
      <c r="A2564" s="426"/>
      <c r="B2564" s="417" t="s">
        <v>8796</v>
      </c>
      <c r="D2564" s="437"/>
      <c r="E2564" s="437"/>
      <c r="F2564" s="430"/>
    </row>
    <row r="2565" spans="1:6">
      <c r="A2565" s="426"/>
      <c r="F2565" s="430"/>
    </row>
    <row r="2566" spans="1:6" ht="15">
      <c r="A2566" s="426" t="s">
        <v>8797</v>
      </c>
      <c r="B2566" s="417" t="s">
        <v>8795</v>
      </c>
      <c r="C2566" s="417" t="s">
        <v>108</v>
      </c>
      <c r="D2566" s="437"/>
      <c r="F2566" s="431">
        <v>63</v>
      </c>
    </row>
    <row r="2567" spans="1:6" ht="15">
      <c r="A2567" s="426"/>
      <c r="B2567" s="417" t="s">
        <v>8798</v>
      </c>
      <c r="D2567" s="437"/>
      <c r="F2567" s="431"/>
    </row>
    <row r="2568" spans="1:6" ht="15">
      <c r="A2568" s="426" t="s">
        <v>8799</v>
      </c>
      <c r="B2568" s="417" t="s">
        <v>8800</v>
      </c>
      <c r="C2568" s="417" t="s">
        <v>108</v>
      </c>
      <c r="D2568" s="437"/>
      <c r="F2568" s="431">
        <v>96</v>
      </c>
    </row>
    <row r="2569" spans="1:6" ht="15">
      <c r="A2569" s="426"/>
      <c r="B2569" s="417" t="s">
        <v>8801</v>
      </c>
      <c r="D2569" s="437"/>
      <c r="F2569" s="431"/>
    </row>
    <row r="2570" spans="1:6" ht="15">
      <c r="A2570" s="426" t="s">
        <v>8802</v>
      </c>
      <c r="B2570" s="417" t="s">
        <v>8803</v>
      </c>
      <c r="C2570" s="417" t="s">
        <v>108</v>
      </c>
      <c r="D2570" s="437"/>
      <c r="F2570" s="431">
        <v>10</v>
      </c>
    </row>
    <row r="2571" spans="1:6">
      <c r="A2571" s="426"/>
      <c r="D2571" s="437"/>
      <c r="F2571" s="430"/>
    </row>
    <row r="2572" spans="1:6" ht="15">
      <c r="A2572" s="426" t="s">
        <v>8804</v>
      </c>
      <c r="B2572" s="417" t="s">
        <v>8805</v>
      </c>
      <c r="C2572" s="417" t="s">
        <v>108</v>
      </c>
      <c r="D2572" s="437"/>
      <c r="F2572" s="431">
        <v>11</v>
      </c>
    </row>
    <row r="2573" spans="1:6" ht="15">
      <c r="A2573" s="426"/>
      <c r="B2573" s="417" t="s">
        <v>8806</v>
      </c>
      <c r="D2573" s="437"/>
      <c r="F2573" s="431"/>
    </row>
    <row r="2574" spans="1:6" ht="15">
      <c r="A2574" s="426" t="s">
        <v>8807</v>
      </c>
      <c r="B2574" s="417" t="s">
        <v>8808</v>
      </c>
      <c r="C2574" s="417" t="s">
        <v>128</v>
      </c>
      <c r="D2574" s="437"/>
      <c r="F2574" s="431">
        <v>15</v>
      </c>
    </row>
    <row r="2575" spans="1:6" ht="15">
      <c r="A2575" s="426"/>
      <c r="B2575" s="417" t="s">
        <v>8809</v>
      </c>
      <c r="F2575" s="431"/>
    </row>
    <row r="2576" spans="1:6">
      <c r="A2576" s="426"/>
      <c r="B2576" s="417" t="s">
        <v>8810</v>
      </c>
      <c r="D2576" s="437"/>
      <c r="F2576" s="430"/>
    </row>
    <row r="2577" spans="1:8" ht="15">
      <c r="A2577" s="426" t="s">
        <v>8811</v>
      </c>
      <c r="C2577" s="417" t="s">
        <v>128</v>
      </c>
      <c r="D2577" s="437"/>
      <c r="F2577" s="431">
        <v>10</v>
      </c>
    </row>
    <row r="2578" spans="1:8">
      <c r="A2578" s="426"/>
      <c r="B2578" s="417" t="s">
        <v>8812</v>
      </c>
      <c r="D2578" s="437"/>
      <c r="F2578" s="430"/>
    </row>
    <row r="2579" spans="1:8">
      <c r="A2579" s="426"/>
      <c r="B2579" s="417" t="s">
        <v>8810</v>
      </c>
      <c r="D2579" s="437"/>
      <c r="F2579" s="430"/>
    </row>
    <row r="2580" spans="1:8" ht="15">
      <c r="A2580" s="426" t="s">
        <v>8813</v>
      </c>
      <c r="C2580" s="417" t="s">
        <v>128</v>
      </c>
      <c r="D2580" s="437"/>
      <c r="F2580" s="431">
        <v>8</v>
      </c>
    </row>
    <row r="2581" spans="1:8" ht="15">
      <c r="A2581" s="426"/>
      <c r="B2581" s="417" t="s">
        <v>8814</v>
      </c>
      <c r="D2581" s="437"/>
      <c r="F2581" s="431"/>
    </row>
    <row r="2582" spans="1:8" ht="15">
      <c r="A2582" s="426" t="s">
        <v>8815</v>
      </c>
      <c r="B2582" s="417" t="s">
        <v>8816</v>
      </c>
      <c r="C2582" s="417" t="s">
        <v>128</v>
      </c>
      <c r="D2582" s="437"/>
      <c r="F2582" s="431">
        <v>15</v>
      </c>
    </row>
    <row r="2583" spans="1:8" ht="15">
      <c r="A2583" s="426" t="s">
        <v>8817</v>
      </c>
      <c r="B2583" s="417" t="s">
        <v>8818</v>
      </c>
      <c r="C2583" s="417" t="s">
        <v>128</v>
      </c>
      <c r="D2583" s="437"/>
      <c r="F2583" s="431">
        <v>10</v>
      </c>
      <c r="G2583" s="437"/>
      <c r="H2583" s="437"/>
    </row>
    <row r="2584" spans="1:8">
      <c r="A2584" s="426" t="s">
        <v>8819</v>
      </c>
      <c r="B2584" s="417" t="s">
        <v>8820</v>
      </c>
      <c r="D2584" s="437"/>
      <c r="F2584" s="430"/>
      <c r="G2584" s="437"/>
      <c r="H2584" s="437"/>
    </row>
    <row r="2585" spans="1:8" ht="15">
      <c r="A2585" s="426" t="s">
        <v>8821</v>
      </c>
      <c r="B2585" s="417" t="s">
        <v>8822</v>
      </c>
      <c r="C2585" s="417" t="s">
        <v>108</v>
      </c>
      <c r="D2585" s="437"/>
      <c r="F2585" s="431">
        <v>1251.75</v>
      </c>
      <c r="G2585" s="437"/>
      <c r="H2585" s="437"/>
    </row>
    <row r="2586" spans="1:8" ht="15">
      <c r="A2586" s="426" t="s">
        <v>8823</v>
      </c>
      <c r="B2586" s="417" t="s">
        <v>8824</v>
      </c>
      <c r="C2586" s="417" t="s">
        <v>108</v>
      </c>
      <c r="D2586" s="437"/>
      <c r="F2586" s="431">
        <v>1659</v>
      </c>
    </row>
    <row r="2587" spans="1:8" ht="15">
      <c r="A2587" s="426" t="s">
        <v>8825</v>
      </c>
      <c r="B2587" s="417" t="s">
        <v>8826</v>
      </c>
      <c r="C2587" s="417" t="s">
        <v>139</v>
      </c>
      <c r="D2587" s="437"/>
      <c r="F2587" s="431">
        <v>1251.2</v>
      </c>
    </row>
    <row r="2588" spans="1:8" ht="15">
      <c r="A2588" s="426" t="s">
        <v>8827</v>
      </c>
      <c r="B2588" s="417" t="s">
        <v>8828</v>
      </c>
      <c r="C2588" s="417" t="s">
        <v>139</v>
      </c>
      <c r="D2588" s="437"/>
      <c r="F2588" s="431">
        <v>661</v>
      </c>
    </row>
    <row r="2589" spans="1:8" ht="15">
      <c r="A2589" s="426" t="s">
        <v>8829</v>
      </c>
      <c r="B2589" s="417" t="s">
        <v>8830</v>
      </c>
      <c r="C2589" s="417" t="s">
        <v>139</v>
      </c>
      <c r="D2589" s="437"/>
      <c r="F2589" s="431">
        <v>670</v>
      </c>
    </row>
    <row r="2590" spans="1:8" ht="15">
      <c r="A2590" s="426" t="s">
        <v>8831</v>
      </c>
      <c r="B2590" s="417" t="s">
        <v>8832</v>
      </c>
      <c r="C2590" s="417" t="s">
        <v>108</v>
      </c>
      <c r="D2590" s="437"/>
      <c r="F2590" s="431">
        <v>1425</v>
      </c>
    </row>
    <row r="2591" spans="1:8">
      <c r="A2591" s="426" t="s">
        <v>8833</v>
      </c>
      <c r="B2591" s="417" t="s">
        <v>8834</v>
      </c>
      <c r="D2591" s="437"/>
      <c r="F2591" s="430"/>
    </row>
    <row r="2592" spans="1:8" ht="15">
      <c r="A2592" s="426" t="s">
        <v>8835</v>
      </c>
      <c r="B2592" s="417" t="s">
        <v>8836</v>
      </c>
      <c r="C2592" s="417" t="s">
        <v>108</v>
      </c>
      <c r="D2592" s="437"/>
      <c r="F2592" s="431">
        <v>609.80999999999995</v>
      </c>
    </row>
    <row r="2593" spans="1:6" ht="15">
      <c r="A2593" s="426" t="s">
        <v>8837</v>
      </c>
      <c r="B2593" s="417" t="s">
        <v>8838</v>
      </c>
      <c r="C2593" s="417" t="s">
        <v>108</v>
      </c>
      <c r="D2593" s="437"/>
      <c r="F2593" s="431">
        <v>1060.17</v>
      </c>
    </row>
    <row r="2594" spans="1:6" ht="15">
      <c r="A2594" s="426" t="s">
        <v>8839</v>
      </c>
      <c r="B2594" s="417" t="s">
        <v>8840</v>
      </c>
      <c r="C2594" s="417" t="s">
        <v>108</v>
      </c>
      <c r="D2594" s="437"/>
      <c r="F2594" s="431">
        <v>741.66</v>
      </c>
    </row>
    <row r="2595" spans="1:6" ht="15">
      <c r="A2595" s="426" t="s">
        <v>8841</v>
      </c>
      <c r="B2595" s="417" t="s">
        <v>8842</v>
      </c>
      <c r="C2595" s="417" t="s">
        <v>108</v>
      </c>
      <c r="D2595" s="437"/>
      <c r="F2595" s="431">
        <v>777.92</v>
      </c>
    </row>
    <row r="2596" spans="1:6" ht="15">
      <c r="A2596" s="426" t="s">
        <v>8843</v>
      </c>
      <c r="B2596" s="417" t="s">
        <v>8844</v>
      </c>
      <c r="C2596" s="417" t="s">
        <v>108</v>
      </c>
      <c r="D2596" s="437"/>
      <c r="F2596" s="431">
        <v>875.49</v>
      </c>
    </row>
    <row r="2597" spans="1:6" ht="15">
      <c r="A2597" s="426" t="s">
        <v>8845</v>
      </c>
      <c r="B2597" s="417" t="s">
        <v>8846</v>
      </c>
      <c r="C2597" s="417" t="s">
        <v>108</v>
      </c>
      <c r="D2597" s="437"/>
      <c r="F2597" s="431">
        <v>883.98</v>
      </c>
    </row>
    <row r="2598" spans="1:6" ht="15">
      <c r="A2598" s="426" t="s">
        <v>8847</v>
      </c>
      <c r="B2598" s="417" t="s">
        <v>8848</v>
      </c>
      <c r="C2598" s="417" t="s">
        <v>108</v>
      </c>
      <c r="D2598" s="437"/>
      <c r="F2598" s="431">
        <v>1231.69</v>
      </c>
    </row>
    <row r="2599" spans="1:6" ht="15">
      <c r="A2599" s="426" t="s">
        <v>8849</v>
      </c>
      <c r="B2599" s="417" t="s">
        <v>8850</v>
      </c>
      <c r="C2599" s="417" t="s">
        <v>139</v>
      </c>
      <c r="D2599" s="437"/>
      <c r="F2599" s="431">
        <v>2610.2800000000002</v>
      </c>
    </row>
    <row r="2600" spans="1:6" ht="15">
      <c r="A2600" s="426" t="s">
        <v>8851</v>
      </c>
      <c r="B2600" s="417" t="s">
        <v>8852</v>
      </c>
      <c r="C2600" s="417" t="s">
        <v>108</v>
      </c>
      <c r="D2600" s="437"/>
      <c r="F2600" s="431">
        <v>2250.61</v>
      </c>
    </row>
    <row r="2601" spans="1:6" ht="15">
      <c r="A2601" s="426" t="s">
        <v>8853</v>
      </c>
      <c r="B2601" s="417" t="s">
        <v>8854</v>
      </c>
      <c r="C2601" s="417" t="s">
        <v>108</v>
      </c>
      <c r="D2601" s="437"/>
      <c r="F2601" s="431">
        <v>3223.95</v>
      </c>
    </row>
    <row r="2602" spans="1:6" ht="15">
      <c r="A2602" s="426" t="s">
        <v>8855</v>
      </c>
      <c r="B2602" s="417" t="s">
        <v>8856</v>
      </c>
      <c r="C2602" s="417" t="s">
        <v>108</v>
      </c>
      <c r="D2602" s="437"/>
      <c r="F2602" s="431">
        <v>2209.29</v>
      </c>
    </row>
    <row r="2603" spans="1:6" ht="15">
      <c r="A2603" s="426" t="s">
        <v>8857</v>
      </c>
      <c r="B2603" s="417" t="s">
        <v>8858</v>
      </c>
      <c r="C2603" s="417" t="s">
        <v>108</v>
      </c>
      <c r="D2603" s="437"/>
      <c r="F2603" s="431">
        <v>4383.41</v>
      </c>
    </row>
    <row r="2604" spans="1:6" ht="15">
      <c r="A2604" s="426" t="s">
        <v>8859</v>
      </c>
      <c r="B2604" s="417" t="s">
        <v>8860</v>
      </c>
      <c r="C2604" s="417" t="s">
        <v>108</v>
      </c>
      <c r="D2604" s="437"/>
      <c r="F2604" s="431">
        <v>2016.42</v>
      </c>
    </row>
    <row r="2605" spans="1:6" ht="15">
      <c r="A2605" s="426" t="s">
        <v>8861</v>
      </c>
      <c r="B2605" s="417" t="s">
        <v>8862</v>
      </c>
      <c r="C2605" s="417" t="s">
        <v>108</v>
      </c>
      <c r="D2605" s="437"/>
      <c r="F2605" s="431">
        <v>2157.1799999999998</v>
      </c>
    </row>
    <row r="2606" spans="1:6" ht="15">
      <c r="A2606" s="426" t="s">
        <v>8863</v>
      </c>
      <c r="B2606" s="417" t="s">
        <v>8864</v>
      </c>
      <c r="C2606" s="417" t="s">
        <v>108</v>
      </c>
      <c r="D2606" s="437"/>
      <c r="F2606" s="431">
        <v>1084.28</v>
      </c>
    </row>
    <row r="2607" spans="1:6">
      <c r="A2607" s="426"/>
      <c r="D2607" s="437"/>
      <c r="F2607" s="430"/>
    </row>
    <row r="2608" spans="1:6" ht="15">
      <c r="A2608" s="426" t="s">
        <v>8865</v>
      </c>
      <c r="B2608" s="417" t="s">
        <v>8866</v>
      </c>
      <c r="C2608" s="417" t="s">
        <v>139</v>
      </c>
      <c r="D2608" s="437"/>
      <c r="F2608" s="431">
        <v>6493.53</v>
      </c>
    </row>
    <row r="2609" spans="1:6" ht="15">
      <c r="A2609" s="426" t="s">
        <v>8867</v>
      </c>
      <c r="B2609" s="417" t="s">
        <v>8868</v>
      </c>
      <c r="C2609" s="417" t="s">
        <v>108</v>
      </c>
      <c r="D2609" s="437"/>
      <c r="F2609" s="431">
        <v>3925.93</v>
      </c>
    </row>
    <row r="2610" spans="1:6" ht="15">
      <c r="A2610" s="426" t="s">
        <v>8869</v>
      </c>
      <c r="B2610" s="417" t="s">
        <v>8870</v>
      </c>
      <c r="C2610" s="417" t="s">
        <v>139</v>
      </c>
      <c r="D2610" s="437"/>
      <c r="F2610" s="431">
        <v>1884.58</v>
      </c>
    </row>
    <row r="2611" spans="1:6" ht="15">
      <c r="A2611" s="426" t="s">
        <v>8871</v>
      </c>
      <c r="B2611" s="417" t="s">
        <v>8872</v>
      </c>
      <c r="C2611" s="417" t="s">
        <v>108</v>
      </c>
      <c r="D2611" s="437"/>
      <c r="F2611" s="431">
        <v>4286.42</v>
      </c>
    </row>
    <row r="2612" spans="1:6" ht="15">
      <c r="A2612" s="426" t="s">
        <v>8873</v>
      </c>
      <c r="B2612" s="417" t="s">
        <v>8874</v>
      </c>
      <c r="C2612" s="417" t="s">
        <v>139</v>
      </c>
      <c r="D2612" s="437"/>
      <c r="F2612" s="431">
        <v>1774.25</v>
      </c>
    </row>
    <row r="2613" spans="1:6" ht="15">
      <c r="A2613" s="426" t="s">
        <v>8875</v>
      </c>
      <c r="B2613" s="417" t="s">
        <v>8876</v>
      </c>
      <c r="C2613" s="417" t="s">
        <v>108</v>
      </c>
      <c r="D2613" s="437"/>
      <c r="F2613" s="431">
        <v>1835.36</v>
      </c>
    </row>
    <row r="2614" spans="1:6" ht="15">
      <c r="A2614" s="426" t="s">
        <v>8877</v>
      </c>
      <c r="B2614" s="417" t="s">
        <v>8878</v>
      </c>
      <c r="D2614" s="437"/>
      <c r="F2614" s="431"/>
    </row>
    <row r="2615" spans="1:6" ht="15">
      <c r="A2615" s="426" t="s">
        <v>8879</v>
      </c>
      <c r="B2615" s="417" t="s">
        <v>8880</v>
      </c>
      <c r="C2615" s="417" t="s">
        <v>121</v>
      </c>
      <c r="D2615" s="437"/>
      <c r="F2615" s="431">
        <v>42.55</v>
      </c>
    </row>
    <row r="2616" spans="1:6">
      <c r="A2616" s="426"/>
      <c r="D2616" s="437"/>
      <c r="F2616" s="430"/>
    </row>
    <row r="2617" spans="1:6" ht="15">
      <c r="A2617" s="426" t="s">
        <v>8881</v>
      </c>
      <c r="B2617" s="417" t="s">
        <v>8882</v>
      </c>
      <c r="C2617" s="417" t="s">
        <v>121</v>
      </c>
      <c r="D2617" s="437"/>
      <c r="F2617" s="431">
        <v>64.03</v>
      </c>
    </row>
    <row r="2618" spans="1:6">
      <c r="A2618" s="426"/>
      <c r="B2618" s="417" t="s">
        <v>8883</v>
      </c>
      <c r="D2618" s="437"/>
      <c r="F2618" s="430"/>
    </row>
    <row r="2619" spans="1:6">
      <c r="A2619" s="426"/>
      <c r="D2619" s="437"/>
      <c r="F2619" s="430"/>
    </row>
    <row r="2620" spans="1:6" ht="15">
      <c r="A2620" s="426" t="s">
        <v>8884</v>
      </c>
      <c r="B2620" s="417" t="s">
        <v>8885</v>
      </c>
      <c r="C2620" s="417" t="s">
        <v>108</v>
      </c>
      <c r="D2620" s="437"/>
      <c r="F2620" s="431">
        <v>113.23</v>
      </c>
    </row>
    <row r="2621" spans="1:6" ht="15">
      <c r="A2621" s="426"/>
      <c r="B2621" s="417" t="s">
        <v>8886</v>
      </c>
      <c r="D2621" s="437"/>
      <c r="F2621" s="431"/>
    </row>
    <row r="2622" spans="1:6" ht="15">
      <c r="A2622" s="426" t="s">
        <v>8887</v>
      </c>
      <c r="B2622" s="417" t="s">
        <v>8888</v>
      </c>
      <c r="C2622" s="417" t="s">
        <v>108</v>
      </c>
      <c r="D2622" s="437"/>
      <c r="F2622" s="431">
        <v>139.28</v>
      </c>
    </row>
    <row r="2623" spans="1:6" ht="15">
      <c r="A2623" s="426" t="s">
        <v>8889</v>
      </c>
      <c r="B2623" s="417" t="s">
        <v>8890</v>
      </c>
      <c r="C2623" s="417" t="s">
        <v>108</v>
      </c>
      <c r="D2623" s="437"/>
      <c r="F2623" s="431">
        <v>141.31</v>
      </c>
    </row>
    <row r="2624" spans="1:6" ht="15">
      <c r="A2624" s="426" t="s">
        <v>8891</v>
      </c>
      <c r="B2624" s="417" t="s">
        <v>8892</v>
      </c>
      <c r="C2624" s="417" t="s">
        <v>108</v>
      </c>
      <c r="D2624" s="437"/>
      <c r="F2624" s="431">
        <v>143.34</v>
      </c>
    </row>
    <row r="2625" spans="1:6" ht="15">
      <c r="A2625" s="426" t="s">
        <v>8893</v>
      </c>
      <c r="B2625" s="417" t="s">
        <v>8894</v>
      </c>
      <c r="C2625" s="417" t="s">
        <v>108</v>
      </c>
      <c r="D2625" s="437"/>
      <c r="F2625" s="431">
        <v>152.47999999999999</v>
      </c>
    </row>
    <row r="2626" spans="1:6" ht="15">
      <c r="A2626" s="426" t="s">
        <v>8895</v>
      </c>
      <c r="B2626" s="417" t="s">
        <v>8896</v>
      </c>
      <c r="C2626" s="417" t="s">
        <v>108</v>
      </c>
      <c r="D2626" s="437"/>
      <c r="F2626" s="431">
        <v>111.94</v>
      </c>
    </row>
    <row r="2627" spans="1:6" ht="15">
      <c r="A2627" s="426" t="s">
        <v>8897</v>
      </c>
      <c r="B2627" s="417" t="s">
        <v>8898</v>
      </c>
      <c r="C2627" s="417" t="s">
        <v>108</v>
      </c>
      <c r="D2627" s="437"/>
      <c r="F2627" s="431">
        <v>111.94</v>
      </c>
    </row>
    <row r="2628" spans="1:6" ht="15">
      <c r="A2628" s="426" t="s">
        <v>8899</v>
      </c>
      <c r="B2628" s="417" t="s">
        <v>8900</v>
      </c>
      <c r="C2628" s="417" t="s">
        <v>108</v>
      </c>
      <c r="F2628" s="431">
        <v>111.94</v>
      </c>
    </row>
    <row r="2629" spans="1:6" ht="15">
      <c r="A2629" s="426" t="s">
        <v>8901</v>
      </c>
      <c r="B2629" s="417" t="s">
        <v>8902</v>
      </c>
      <c r="C2629" s="417" t="s">
        <v>108</v>
      </c>
      <c r="D2629" s="437"/>
      <c r="F2629" s="431">
        <v>111.94</v>
      </c>
    </row>
    <row r="2630" spans="1:6">
      <c r="A2630" s="426"/>
      <c r="B2630" s="417" t="s">
        <v>8903</v>
      </c>
      <c r="D2630" s="437"/>
      <c r="F2630" s="430"/>
    </row>
    <row r="2631" spans="1:6" ht="15">
      <c r="A2631" s="426" t="s">
        <v>8904</v>
      </c>
      <c r="C2631" s="417" t="s">
        <v>108</v>
      </c>
      <c r="D2631" s="437"/>
      <c r="F2631" s="431">
        <v>1975.97</v>
      </c>
    </row>
    <row r="2632" spans="1:6" ht="15">
      <c r="A2632" s="426"/>
      <c r="B2632" s="417" t="s">
        <v>8905</v>
      </c>
      <c r="D2632" s="437"/>
      <c r="F2632" s="431"/>
    </row>
    <row r="2633" spans="1:6">
      <c r="A2633" s="426"/>
      <c r="B2633" s="417" t="s">
        <v>8906</v>
      </c>
      <c r="D2633" s="437"/>
      <c r="F2633" s="430"/>
    </row>
    <row r="2634" spans="1:6" ht="15">
      <c r="A2634" s="426" t="s">
        <v>8907</v>
      </c>
      <c r="C2634" s="417" t="s">
        <v>108</v>
      </c>
      <c r="D2634" s="437"/>
      <c r="F2634" s="431">
        <v>1004.61</v>
      </c>
    </row>
    <row r="2635" spans="1:6">
      <c r="A2635" s="426"/>
      <c r="B2635" s="417" t="s">
        <v>8908</v>
      </c>
      <c r="D2635" s="437"/>
      <c r="F2635" s="430"/>
    </row>
    <row r="2636" spans="1:6">
      <c r="A2636" s="426"/>
      <c r="B2636" s="417" t="s">
        <v>8909</v>
      </c>
      <c r="D2636" s="437"/>
      <c r="F2636" s="430"/>
    </row>
    <row r="2637" spans="1:6" ht="15">
      <c r="A2637" s="426" t="s">
        <v>8910</v>
      </c>
      <c r="C2637" s="417" t="s">
        <v>108</v>
      </c>
      <c r="D2637" s="437"/>
      <c r="F2637" s="431">
        <v>1004.61</v>
      </c>
    </row>
    <row r="2638" spans="1:6">
      <c r="A2638" s="426"/>
      <c r="B2638" s="417" t="s">
        <v>8911</v>
      </c>
      <c r="D2638" s="437"/>
      <c r="F2638" s="430"/>
    </row>
    <row r="2639" spans="1:6">
      <c r="A2639" s="426"/>
      <c r="B2639" s="417" t="s">
        <v>8912</v>
      </c>
      <c r="D2639" s="437"/>
      <c r="F2639" s="430"/>
    </row>
    <row r="2640" spans="1:6" ht="15">
      <c r="A2640" s="426" t="s">
        <v>8913</v>
      </c>
      <c r="C2640" s="417" t="s">
        <v>108</v>
      </c>
      <c r="D2640" s="437"/>
      <c r="F2640" s="431">
        <v>394.45</v>
      </c>
    </row>
    <row r="2641" spans="1:6">
      <c r="A2641" s="426"/>
      <c r="B2641" s="417" t="s">
        <v>8914</v>
      </c>
      <c r="D2641" s="437"/>
      <c r="F2641" s="430"/>
    </row>
    <row r="2642" spans="1:6" ht="15">
      <c r="A2642" s="426"/>
      <c r="B2642" s="417" t="s">
        <v>8912</v>
      </c>
      <c r="D2642" s="437"/>
      <c r="F2642" s="431"/>
    </row>
    <row r="2643" spans="1:6" ht="15">
      <c r="A2643" s="426" t="s">
        <v>8915</v>
      </c>
      <c r="C2643" s="417" t="s">
        <v>108</v>
      </c>
      <c r="D2643" s="437"/>
      <c r="F2643" s="431">
        <v>381.54</v>
      </c>
    </row>
    <row r="2644" spans="1:6" ht="15">
      <c r="A2644" s="426"/>
      <c r="B2644" s="417" t="s">
        <v>8916</v>
      </c>
      <c r="D2644" s="437"/>
      <c r="F2644" s="431"/>
    </row>
    <row r="2645" spans="1:6">
      <c r="A2645" s="426"/>
      <c r="B2645" s="417" t="s">
        <v>8912</v>
      </c>
      <c r="D2645" s="437"/>
      <c r="F2645" s="430"/>
    </row>
    <row r="2646" spans="1:6" ht="15">
      <c r="A2646" s="426" t="s">
        <v>8917</v>
      </c>
      <c r="C2646" s="417" t="s">
        <v>108</v>
      </c>
      <c r="D2646" s="437"/>
      <c r="F2646" s="431">
        <v>394.45</v>
      </c>
    </row>
    <row r="2647" spans="1:6">
      <c r="A2647" s="426"/>
      <c r="B2647" s="417" t="s">
        <v>8918</v>
      </c>
      <c r="D2647" s="437"/>
      <c r="F2647" s="430"/>
    </row>
    <row r="2648" spans="1:6">
      <c r="A2648" s="426"/>
      <c r="B2648" s="417" t="s">
        <v>8912</v>
      </c>
      <c r="D2648" s="437"/>
      <c r="F2648" s="430"/>
    </row>
    <row r="2649" spans="1:6" ht="15">
      <c r="A2649" s="426" t="s">
        <v>8919</v>
      </c>
      <c r="C2649" s="417" t="s">
        <v>108</v>
      </c>
      <c r="D2649" s="437"/>
      <c r="F2649" s="431">
        <v>394.45</v>
      </c>
    </row>
    <row r="2650" spans="1:6">
      <c r="A2650" s="426"/>
      <c r="B2650" s="417" t="s">
        <v>8920</v>
      </c>
      <c r="F2650" s="430"/>
    </row>
    <row r="2651" spans="1:6">
      <c r="A2651" s="426"/>
      <c r="B2651" s="417" t="s">
        <v>8912</v>
      </c>
      <c r="D2651" s="437"/>
      <c r="F2651" s="430"/>
    </row>
    <row r="2652" spans="1:6" ht="15">
      <c r="A2652" s="426" t="s">
        <v>8921</v>
      </c>
      <c r="C2652" s="417" t="s">
        <v>108</v>
      </c>
      <c r="D2652" s="437"/>
      <c r="F2652" s="431">
        <v>407.17</v>
      </c>
    </row>
    <row r="2653" spans="1:6">
      <c r="A2653" s="426"/>
      <c r="B2653" s="417" t="s">
        <v>8922</v>
      </c>
      <c r="D2653" s="438"/>
      <c r="F2653" s="430"/>
    </row>
    <row r="2654" spans="1:6" ht="15">
      <c r="A2654" s="426"/>
      <c r="B2654" s="417" t="s">
        <v>8912</v>
      </c>
      <c r="D2654" s="437"/>
      <c r="F2654" s="431"/>
    </row>
    <row r="2655" spans="1:6" ht="15">
      <c r="A2655" s="426" t="s">
        <v>8923</v>
      </c>
      <c r="C2655" s="417" t="s">
        <v>108</v>
      </c>
      <c r="D2655" s="437"/>
      <c r="F2655" s="431">
        <v>433.1</v>
      </c>
    </row>
    <row r="2656" spans="1:6" ht="15">
      <c r="A2656" s="426"/>
      <c r="B2656" s="417" t="s">
        <v>8924</v>
      </c>
      <c r="D2656" s="437"/>
      <c r="F2656" s="431"/>
    </row>
    <row r="2657" spans="1:6" ht="15">
      <c r="A2657" s="426"/>
      <c r="B2657" s="417" t="s">
        <v>8925</v>
      </c>
      <c r="D2657" s="437"/>
      <c r="F2657" s="431"/>
    </row>
    <row r="2658" spans="1:6" ht="15">
      <c r="A2658" s="426" t="s">
        <v>8926</v>
      </c>
      <c r="B2658" s="417" t="s">
        <v>8927</v>
      </c>
      <c r="C2658" s="417" t="s">
        <v>108</v>
      </c>
      <c r="D2658" s="437"/>
      <c r="F2658" s="431">
        <v>579.34</v>
      </c>
    </row>
    <row r="2659" spans="1:6" ht="15">
      <c r="A2659" s="426"/>
      <c r="B2659" s="417" t="s">
        <v>8928</v>
      </c>
      <c r="D2659" s="437"/>
      <c r="F2659" s="431"/>
    </row>
    <row r="2660" spans="1:6">
      <c r="A2660" s="426"/>
      <c r="D2660" s="437"/>
      <c r="F2660" s="430"/>
    </row>
    <row r="2661" spans="1:6" ht="15">
      <c r="A2661" s="426" t="s">
        <v>8929</v>
      </c>
      <c r="B2661" s="417" t="s">
        <v>8930</v>
      </c>
      <c r="C2661" s="417" t="s">
        <v>108</v>
      </c>
      <c r="D2661" s="437"/>
      <c r="F2661" s="431">
        <v>430.91</v>
      </c>
    </row>
    <row r="2662" spans="1:6">
      <c r="A2662" s="426"/>
      <c r="B2662" s="417" t="s">
        <v>8931</v>
      </c>
      <c r="D2662" s="437"/>
      <c r="F2662" s="430"/>
    </row>
    <row r="2663" spans="1:6">
      <c r="A2663" s="426"/>
      <c r="D2663" s="437"/>
      <c r="F2663" s="430"/>
    </row>
    <row r="2664" spans="1:6" ht="15">
      <c r="A2664" s="426" t="s">
        <v>8932</v>
      </c>
      <c r="B2664" s="417" t="s">
        <v>8933</v>
      </c>
      <c r="C2664" s="417" t="s">
        <v>108</v>
      </c>
      <c r="D2664" s="437"/>
      <c r="F2664" s="431">
        <v>421.59</v>
      </c>
    </row>
    <row r="2665" spans="1:6">
      <c r="A2665" s="426"/>
      <c r="B2665" s="417" t="s">
        <v>8931</v>
      </c>
      <c r="D2665" s="437"/>
      <c r="F2665" s="430"/>
    </row>
    <row r="2666" spans="1:6">
      <c r="D2666" s="437"/>
      <c r="F2666" s="430"/>
    </row>
    <row r="2667" spans="1:6" ht="15">
      <c r="A2667" s="426" t="s">
        <v>8934</v>
      </c>
      <c r="B2667" s="426" t="s">
        <v>8935</v>
      </c>
      <c r="C2667" s="417" t="s">
        <v>108</v>
      </c>
      <c r="D2667" s="437"/>
      <c r="F2667" s="431">
        <v>443.28</v>
      </c>
    </row>
    <row r="2668" spans="1:6">
      <c r="A2668" s="426"/>
      <c r="B2668" s="417" t="s">
        <v>8931</v>
      </c>
      <c r="D2668" s="438"/>
      <c r="F2668" s="430"/>
    </row>
    <row r="2669" spans="1:6" ht="15">
      <c r="A2669" s="426" t="s">
        <v>8936</v>
      </c>
      <c r="B2669" s="417" t="s">
        <v>8937</v>
      </c>
      <c r="C2669" s="417" t="s">
        <v>108</v>
      </c>
      <c r="D2669" s="437"/>
      <c r="F2669" s="431">
        <v>472.28</v>
      </c>
    </row>
    <row r="2670" spans="1:6" ht="15">
      <c r="A2670" s="426"/>
      <c r="B2670" s="417" t="s">
        <v>8931</v>
      </c>
      <c r="D2670" s="437"/>
      <c r="F2670" s="431"/>
    </row>
    <row r="2671" spans="1:6" ht="15">
      <c r="A2671" s="426"/>
      <c r="D2671" s="437"/>
      <c r="F2671" s="431"/>
    </row>
    <row r="2672" spans="1:6" ht="15">
      <c r="A2672" s="426" t="s">
        <v>8938</v>
      </c>
      <c r="B2672" s="417" t="s">
        <v>8939</v>
      </c>
      <c r="C2672" s="417" t="s">
        <v>108</v>
      </c>
      <c r="D2672" s="437"/>
      <c r="F2672" s="431">
        <v>502.58</v>
      </c>
    </row>
    <row r="2673" spans="1:6" ht="15">
      <c r="A2673" s="426"/>
      <c r="B2673" s="417" t="s">
        <v>8940</v>
      </c>
      <c r="D2673" s="437"/>
      <c r="F2673" s="431"/>
    </row>
    <row r="2674" spans="1:6" ht="15">
      <c r="A2674" s="426"/>
      <c r="B2674" s="417" t="s">
        <v>8941</v>
      </c>
      <c r="D2674" s="437"/>
      <c r="F2674" s="431"/>
    </row>
    <row r="2675" spans="1:6" ht="15">
      <c r="A2675" s="426" t="s">
        <v>8942</v>
      </c>
      <c r="B2675" s="417" t="s">
        <v>8943</v>
      </c>
      <c r="C2675" s="417" t="s">
        <v>108</v>
      </c>
      <c r="D2675" s="437"/>
      <c r="F2675" s="431">
        <v>583.55999999999995</v>
      </c>
    </row>
    <row r="2676" spans="1:6" ht="15">
      <c r="A2676" s="426"/>
      <c r="B2676" s="417" t="s">
        <v>8944</v>
      </c>
      <c r="D2676" s="437"/>
      <c r="F2676" s="431"/>
    </row>
    <row r="2677" spans="1:6" ht="15">
      <c r="A2677" s="426"/>
      <c r="B2677" s="417" t="s">
        <v>8945</v>
      </c>
      <c r="D2677" s="437"/>
      <c r="F2677" s="431"/>
    </row>
    <row r="2678" spans="1:6" ht="15">
      <c r="A2678" s="426" t="s">
        <v>8946</v>
      </c>
      <c r="B2678" s="417" t="s">
        <v>8947</v>
      </c>
      <c r="C2678" s="417" t="s">
        <v>108</v>
      </c>
      <c r="D2678" s="437"/>
      <c r="F2678" s="431">
        <v>578.36</v>
      </c>
    </row>
    <row r="2679" spans="1:6" ht="15">
      <c r="A2679" s="426"/>
      <c r="B2679" s="417" t="s">
        <v>8944</v>
      </c>
      <c r="D2679" s="438"/>
      <c r="F2679" s="431"/>
    </row>
    <row r="2680" spans="1:6" ht="15">
      <c r="A2680" s="426"/>
      <c r="B2680" s="417" t="s">
        <v>8945</v>
      </c>
      <c r="D2680" s="437"/>
      <c r="F2680" s="431"/>
    </row>
    <row r="2681" spans="1:6" ht="15">
      <c r="A2681" s="426" t="s">
        <v>8948</v>
      </c>
      <c r="B2681" s="417" t="s">
        <v>8949</v>
      </c>
      <c r="C2681" s="417" t="s">
        <v>108</v>
      </c>
      <c r="D2681" s="437"/>
      <c r="F2681" s="431">
        <v>574.9</v>
      </c>
    </row>
    <row r="2682" spans="1:6">
      <c r="A2682" s="426"/>
      <c r="B2682" s="417" t="s">
        <v>8944</v>
      </c>
      <c r="D2682" s="438"/>
      <c r="F2682" s="430"/>
    </row>
    <row r="2683" spans="1:6">
      <c r="A2683" s="426"/>
      <c r="B2683" s="417" t="s">
        <v>8945</v>
      </c>
      <c r="D2683" s="437"/>
      <c r="F2683" s="430"/>
    </row>
    <row r="2684" spans="1:6" ht="15">
      <c r="A2684" s="426" t="s">
        <v>8950</v>
      </c>
      <c r="B2684" s="417" t="s">
        <v>8951</v>
      </c>
      <c r="C2684" s="417" t="s">
        <v>139</v>
      </c>
      <c r="D2684" s="437"/>
      <c r="F2684" s="431">
        <v>29.86</v>
      </c>
    </row>
    <row r="2685" spans="1:6" ht="15">
      <c r="A2685" s="426"/>
      <c r="B2685" s="417" t="s">
        <v>8952</v>
      </c>
      <c r="D2685" s="437"/>
      <c r="F2685" s="431"/>
    </row>
    <row r="2686" spans="1:6">
      <c r="A2686" s="426"/>
      <c r="D2686" s="437"/>
      <c r="F2686" s="430"/>
    </row>
    <row r="2687" spans="1:6" ht="15">
      <c r="A2687" s="426" t="s">
        <v>8953</v>
      </c>
      <c r="B2687" s="417" t="s">
        <v>8954</v>
      </c>
      <c r="C2687" s="417" t="s">
        <v>139</v>
      </c>
      <c r="D2687" s="437"/>
      <c r="F2687" s="431">
        <v>39.409999999999997</v>
      </c>
    </row>
    <row r="2688" spans="1:6">
      <c r="A2688" s="426"/>
      <c r="B2688" s="417" t="s">
        <v>8952</v>
      </c>
      <c r="D2688" s="437"/>
      <c r="F2688" s="430"/>
    </row>
    <row r="2689" spans="1:6" ht="15">
      <c r="A2689" s="426" t="s">
        <v>8955</v>
      </c>
      <c r="B2689" s="417" t="s">
        <v>8956</v>
      </c>
      <c r="D2689" s="437"/>
      <c r="F2689" s="431"/>
    </row>
    <row r="2690" spans="1:6" ht="15">
      <c r="A2690" s="426"/>
      <c r="B2690" s="417" t="s">
        <v>8957</v>
      </c>
      <c r="D2690" s="437"/>
      <c r="F2690" s="431"/>
    </row>
    <row r="2691" spans="1:6" ht="15">
      <c r="A2691" s="426" t="s">
        <v>8958</v>
      </c>
      <c r="C2691" s="417" t="s">
        <v>128</v>
      </c>
      <c r="F2691" s="431">
        <v>399.31</v>
      </c>
    </row>
    <row r="2692" spans="1:6" ht="15">
      <c r="A2692" s="426"/>
      <c r="B2692" s="417" t="s">
        <v>8959</v>
      </c>
      <c r="D2692" s="437"/>
      <c r="F2692" s="431"/>
    </row>
    <row r="2693" spans="1:6">
      <c r="A2693" s="426"/>
      <c r="B2693" s="417" t="s">
        <v>8957</v>
      </c>
      <c r="D2693" s="437"/>
      <c r="F2693" s="430"/>
    </row>
    <row r="2694" spans="1:6" ht="15">
      <c r="A2694" s="426" t="s">
        <v>8960</v>
      </c>
      <c r="C2694" s="417" t="s">
        <v>128</v>
      </c>
      <c r="D2694" s="437"/>
      <c r="F2694" s="431">
        <v>402.34</v>
      </c>
    </row>
    <row r="2695" spans="1:6">
      <c r="A2695" s="426"/>
      <c r="B2695" s="417" t="s">
        <v>8961</v>
      </c>
      <c r="D2695" s="437"/>
      <c r="F2695" s="430"/>
    </row>
    <row r="2696" spans="1:6">
      <c r="A2696" s="426"/>
      <c r="B2696" s="417" t="s">
        <v>8957</v>
      </c>
      <c r="D2696" s="437"/>
      <c r="F2696" s="430"/>
    </row>
    <row r="2697" spans="1:6" ht="15">
      <c r="A2697" s="426" t="s">
        <v>8962</v>
      </c>
      <c r="C2697" s="417" t="s">
        <v>128</v>
      </c>
      <c r="D2697" s="437"/>
      <c r="F2697" s="431">
        <v>414.81</v>
      </c>
    </row>
    <row r="2698" spans="1:6">
      <c r="A2698" s="426"/>
      <c r="B2698" s="417" t="s">
        <v>8963</v>
      </c>
      <c r="D2698" s="437"/>
      <c r="F2698" s="430"/>
    </row>
    <row r="2699" spans="1:6" ht="15">
      <c r="A2699" s="426"/>
      <c r="B2699" s="417" t="s">
        <v>8964</v>
      </c>
      <c r="D2699" s="438"/>
      <c r="F2699" s="431"/>
    </row>
    <row r="2700" spans="1:6" ht="15">
      <c r="A2700" s="426" t="s">
        <v>8965</v>
      </c>
      <c r="C2700" s="417" t="s">
        <v>128</v>
      </c>
      <c r="D2700" s="437"/>
      <c r="F2700" s="431">
        <v>417.84</v>
      </c>
    </row>
    <row r="2701" spans="1:6" ht="15">
      <c r="A2701" s="426"/>
      <c r="B2701" s="417" t="s">
        <v>8966</v>
      </c>
      <c r="D2701" s="437"/>
      <c r="F2701" s="431"/>
    </row>
    <row r="2702" spans="1:6">
      <c r="A2702" s="426"/>
      <c r="B2702" s="417" t="s">
        <v>8964</v>
      </c>
      <c r="D2702" s="437"/>
      <c r="F2702" s="430"/>
    </row>
    <row r="2703" spans="1:6" ht="15">
      <c r="A2703" s="426" t="s">
        <v>8967</v>
      </c>
      <c r="B2703" s="417" t="s">
        <v>8968</v>
      </c>
      <c r="C2703" s="417" t="s">
        <v>128</v>
      </c>
      <c r="D2703" s="438"/>
      <c r="F2703" s="431">
        <v>428.93</v>
      </c>
    </row>
    <row r="2704" spans="1:6">
      <c r="A2704" s="426"/>
      <c r="B2704" s="417" t="s">
        <v>8964</v>
      </c>
      <c r="D2704" s="437"/>
      <c r="F2704" s="430"/>
    </row>
    <row r="2705" spans="1:6" ht="15">
      <c r="A2705" s="426" t="s">
        <v>8969</v>
      </c>
      <c r="C2705" s="417" t="s">
        <v>128</v>
      </c>
      <c r="D2705" s="437"/>
      <c r="F2705" s="431">
        <v>435.48</v>
      </c>
    </row>
    <row r="2706" spans="1:6">
      <c r="A2706" s="426"/>
      <c r="B2706" s="417" t="s">
        <v>8970</v>
      </c>
      <c r="D2706" s="437"/>
      <c r="F2706" s="430"/>
    </row>
    <row r="2707" spans="1:6">
      <c r="A2707" s="426"/>
      <c r="B2707" s="417" t="s">
        <v>8964</v>
      </c>
      <c r="D2707" s="438"/>
      <c r="F2707" s="430"/>
    </row>
    <row r="2708" spans="1:6" ht="15">
      <c r="A2708" s="426" t="s">
        <v>8971</v>
      </c>
      <c r="C2708" s="417" t="s">
        <v>128</v>
      </c>
      <c r="D2708" s="438"/>
      <c r="F2708" s="431">
        <v>447.21</v>
      </c>
    </row>
    <row r="2709" spans="1:6" ht="15">
      <c r="A2709" s="426"/>
      <c r="B2709" s="417" t="s">
        <v>8972</v>
      </c>
      <c r="D2709" s="438"/>
      <c r="F2709" s="431"/>
    </row>
    <row r="2710" spans="1:6">
      <c r="A2710" s="426"/>
      <c r="B2710" s="417" t="s">
        <v>8964</v>
      </c>
      <c r="D2710" s="437"/>
      <c r="F2710" s="430"/>
    </row>
    <row r="2711" spans="1:6" ht="15">
      <c r="A2711" s="426" t="s">
        <v>8973</v>
      </c>
      <c r="C2711" s="417" t="s">
        <v>128</v>
      </c>
      <c r="D2711" s="438"/>
      <c r="F2711" s="431">
        <v>473.95</v>
      </c>
    </row>
    <row r="2712" spans="1:6">
      <c r="A2712" s="426"/>
      <c r="B2712" s="417" t="s">
        <v>8974</v>
      </c>
      <c r="D2712" s="437"/>
      <c r="F2712" s="430"/>
    </row>
    <row r="2713" spans="1:6" ht="15">
      <c r="A2713" s="426"/>
      <c r="B2713" s="417" t="s">
        <v>8964</v>
      </c>
      <c r="D2713" s="437"/>
      <c r="F2713" s="431"/>
    </row>
    <row r="2714" spans="1:6" ht="15">
      <c r="A2714" s="426" t="s">
        <v>8975</v>
      </c>
      <c r="C2714" s="417" t="s">
        <v>128</v>
      </c>
      <c r="D2714" s="437"/>
      <c r="F2714" s="431">
        <v>339.1</v>
      </c>
    </row>
    <row r="2715" spans="1:6" ht="15">
      <c r="A2715" s="426"/>
      <c r="B2715" s="417" t="s">
        <v>8976</v>
      </c>
      <c r="D2715" s="438"/>
      <c r="F2715" s="431"/>
    </row>
    <row r="2716" spans="1:6">
      <c r="A2716" s="426"/>
      <c r="B2716" s="417" t="s">
        <v>8964</v>
      </c>
      <c r="D2716" s="438"/>
      <c r="F2716" s="430"/>
    </row>
    <row r="2717" spans="1:6" ht="15">
      <c r="A2717" s="426" t="s">
        <v>8977</v>
      </c>
      <c r="C2717" s="417" t="s">
        <v>128</v>
      </c>
      <c r="D2717" s="437"/>
      <c r="F2717" s="431">
        <v>509.31</v>
      </c>
    </row>
    <row r="2718" spans="1:6">
      <c r="A2718" s="426"/>
      <c r="B2718" s="417" t="s">
        <v>8978</v>
      </c>
      <c r="D2718" s="438"/>
      <c r="F2718" s="430"/>
    </row>
    <row r="2719" spans="1:6">
      <c r="A2719" s="426"/>
      <c r="B2719" s="417" t="s">
        <v>8979</v>
      </c>
      <c r="D2719" s="438"/>
      <c r="F2719" s="430"/>
    </row>
    <row r="2720" spans="1:6" ht="15">
      <c r="A2720" s="426" t="s">
        <v>8980</v>
      </c>
      <c r="C2720" s="417" t="s">
        <v>128</v>
      </c>
      <c r="D2720" s="438"/>
      <c r="F2720" s="431">
        <v>274.83</v>
      </c>
    </row>
    <row r="2721" spans="1:6">
      <c r="A2721" s="426"/>
      <c r="B2721" s="417" t="s">
        <v>8981</v>
      </c>
      <c r="D2721" s="438"/>
      <c r="F2721" s="430"/>
    </row>
    <row r="2722" spans="1:6" ht="15">
      <c r="A2722" s="426"/>
      <c r="B2722" s="417" t="s">
        <v>8982</v>
      </c>
      <c r="D2722" s="438"/>
      <c r="F2722" s="431"/>
    </row>
    <row r="2723" spans="1:6" ht="15">
      <c r="A2723" s="426" t="s">
        <v>8983</v>
      </c>
      <c r="C2723" s="417" t="s">
        <v>128</v>
      </c>
      <c r="D2723" s="438"/>
      <c r="F2723" s="431">
        <v>276.93</v>
      </c>
    </row>
    <row r="2724" spans="1:6" ht="15">
      <c r="A2724" s="426"/>
      <c r="B2724" s="417" t="s">
        <v>8984</v>
      </c>
      <c r="D2724" s="438"/>
      <c r="F2724" s="431"/>
    </row>
    <row r="2725" spans="1:6">
      <c r="B2725" s="426" t="s">
        <v>8982</v>
      </c>
      <c r="D2725" s="438"/>
      <c r="F2725" s="430"/>
    </row>
    <row r="2726" spans="1:6" ht="15">
      <c r="A2726" s="426" t="s">
        <v>8985</v>
      </c>
      <c r="B2726" s="417" t="s">
        <v>8986</v>
      </c>
      <c r="C2726" s="417" t="s">
        <v>128</v>
      </c>
      <c r="D2726" s="438"/>
      <c r="F2726" s="431">
        <v>280.08</v>
      </c>
    </row>
    <row r="2727" spans="1:6">
      <c r="A2727" s="426"/>
      <c r="B2727" s="417" t="s">
        <v>8982</v>
      </c>
      <c r="D2727" s="437"/>
      <c r="F2727" s="430"/>
    </row>
    <row r="2728" spans="1:6" ht="15">
      <c r="A2728" s="426" t="s">
        <v>8987</v>
      </c>
      <c r="C2728" s="417" t="s">
        <v>128</v>
      </c>
      <c r="D2728" s="438"/>
      <c r="F2728" s="431">
        <v>285.33</v>
      </c>
    </row>
    <row r="2729" spans="1:6">
      <c r="A2729" s="426"/>
      <c r="B2729" s="417" t="s">
        <v>8988</v>
      </c>
      <c r="D2729" s="437"/>
      <c r="F2729" s="430"/>
    </row>
    <row r="2730" spans="1:6">
      <c r="A2730" s="426"/>
      <c r="B2730" s="417" t="s">
        <v>8982</v>
      </c>
      <c r="D2730" s="437"/>
      <c r="F2730" s="430"/>
    </row>
    <row r="2731" spans="1:6" ht="15">
      <c r="A2731" s="426" t="s">
        <v>8989</v>
      </c>
      <c r="B2731" s="417" t="s">
        <v>8990</v>
      </c>
      <c r="C2731" s="417" t="s">
        <v>128</v>
      </c>
      <c r="D2731" s="437"/>
      <c r="F2731" s="431">
        <v>289.52999999999997</v>
      </c>
    </row>
    <row r="2732" spans="1:6">
      <c r="A2732" s="426"/>
      <c r="B2732" s="417" t="s">
        <v>8982</v>
      </c>
      <c r="D2732" s="437"/>
      <c r="F2732" s="430"/>
    </row>
    <row r="2733" spans="1:6" ht="15">
      <c r="A2733" s="426" t="s">
        <v>8991</v>
      </c>
      <c r="C2733" s="417" t="s">
        <v>128</v>
      </c>
      <c r="D2733" s="437"/>
      <c r="F2733" s="431">
        <v>297.93</v>
      </c>
    </row>
    <row r="2734" spans="1:6">
      <c r="A2734" s="426"/>
      <c r="B2734" s="417" t="s">
        <v>8992</v>
      </c>
      <c r="D2734" s="437"/>
      <c r="F2734" s="430"/>
    </row>
    <row r="2735" spans="1:6" ht="15">
      <c r="A2735" s="426"/>
      <c r="B2735" s="417" t="s">
        <v>8979</v>
      </c>
      <c r="D2735" s="437"/>
      <c r="F2735" s="431"/>
    </row>
    <row r="2736" spans="1:6" ht="15">
      <c r="A2736" s="426" t="s">
        <v>8993</v>
      </c>
      <c r="C2736" s="417" t="s">
        <v>128</v>
      </c>
      <c r="D2736" s="437"/>
      <c r="F2736" s="431">
        <v>300.02999999999997</v>
      </c>
    </row>
    <row r="2737" spans="1:6" ht="15">
      <c r="A2737" s="426"/>
      <c r="B2737" s="417" t="s">
        <v>8994</v>
      </c>
      <c r="D2737" s="437"/>
      <c r="F2737" s="431"/>
    </row>
    <row r="2738" spans="1:6">
      <c r="A2738" s="426"/>
      <c r="B2738" s="417" t="s">
        <v>8979</v>
      </c>
      <c r="D2738" s="437"/>
      <c r="F2738" s="430"/>
    </row>
    <row r="2739" spans="1:6" ht="15">
      <c r="A2739" s="426" t="s">
        <v>8995</v>
      </c>
      <c r="C2739" s="417" t="s">
        <v>128</v>
      </c>
      <c r="D2739" s="437"/>
      <c r="F2739" s="431">
        <v>311.58</v>
      </c>
    </row>
    <row r="2740" spans="1:6">
      <c r="A2740" s="426"/>
      <c r="B2740" s="417" t="s">
        <v>8996</v>
      </c>
      <c r="D2740" s="437"/>
      <c r="F2740" s="430"/>
    </row>
    <row r="2741" spans="1:6">
      <c r="A2741" s="426"/>
      <c r="B2741" s="417" t="s">
        <v>8979</v>
      </c>
      <c r="D2741" s="437"/>
      <c r="F2741" s="430"/>
    </row>
    <row r="2742" spans="1:6" ht="15">
      <c r="A2742" s="426" t="s">
        <v>8997</v>
      </c>
      <c r="C2742" s="417" t="s">
        <v>128</v>
      </c>
      <c r="F2742" s="431">
        <v>325.23</v>
      </c>
    </row>
    <row r="2743" spans="1:6">
      <c r="A2743" s="426"/>
      <c r="B2743" s="417" t="s">
        <v>8998</v>
      </c>
      <c r="D2743" s="438"/>
      <c r="F2743" s="430"/>
    </row>
    <row r="2744" spans="1:6">
      <c r="A2744" s="426"/>
      <c r="B2744" s="417" t="s">
        <v>8979</v>
      </c>
      <c r="F2744" s="430"/>
    </row>
    <row r="2745" spans="1:6" ht="15">
      <c r="A2745" s="426" t="s">
        <v>8999</v>
      </c>
      <c r="C2745" s="417" t="s">
        <v>128</v>
      </c>
      <c r="D2745" s="437"/>
      <c r="F2745" s="431">
        <v>348.33</v>
      </c>
    </row>
    <row r="2746" spans="1:6">
      <c r="A2746" s="426"/>
      <c r="B2746" s="417" t="s">
        <v>9000</v>
      </c>
      <c r="F2746" s="430"/>
    </row>
    <row r="2747" spans="1:6" ht="15">
      <c r="A2747" s="426"/>
      <c r="B2747" s="417" t="s">
        <v>8979</v>
      </c>
      <c r="D2747" s="437"/>
      <c r="F2747" s="431"/>
    </row>
    <row r="2748" spans="1:6" ht="15">
      <c r="A2748" s="426" t="s">
        <v>9001</v>
      </c>
      <c r="B2748" s="417" t="s">
        <v>9002</v>
      </c>
      <c r="C2748" s="417" t="s">
        <v>128</v>
      </c>
      <c r="F2748" s="431">
        <v>369.33</v>
      </c>
    </row>
    <row r="2749" spans="1:6" ht="15">
      <c r="A2749" s="426"/>
      <c r="B2749" s="417" t="s">
        <v>8979</v>
      </c>
      <c r="D2749" s="437"/>
      <c r="F2749" s="431"/>
    </row>
    <row r="2750" spans="1:6" ht="15">
      <c r="A2750" s="426" t="s">
        <v>9003</v>
      </c>
      <c r="C2750" s="417" t="s">
        <v>128</v>
      </c>
      <c r="F2750" s="431">
        <v>384.03</v>
      </c>
    </row>
    <row r="2751" spans="1:6" ht="15">
      <c r="A2751" s="426"/>
      <c r="B2751" s="417" t="s">
        <v>9004</v>
      </c>
      <c r="D2751" s="437"/>
      <c r="F2751" s="431"/>
    </row>
    <row r="2752" spans="1:6">
      <c r="A2752" s="426"/>
      <c r="B2752" s="417" t="s">
        <v>8982</v>
      </c>
      <c r="D2752" s="437"/>
      <c r="F2752" s="430"/>
    </row>
    <row r="2753" spans="1:6" ht="15">
      <c r="A2753" s="426" t="s">
        <v>9005</v>
      </c>
      <c r="C2753" s="417" t="s">
        <v>128</v>
      </c>
      <c r="F2753" s="431">
        <v>335.93</v>
      </c>
    </row>
    <row r="2754" spans="1:6">
      <c r="A2754" s="426"/>
      <c r="B2754" s="417" t="s">
        <v>9006</v>
      </c>
      <c r="D2754" s="437"/>
      <c r="F2754" s="430"/>
    </row>
    <row r="2755" spans="1:6">
      <c r="A2755" s="426"/>
      <c r="B2755" s="417" t="s">
        <v>8982</v>
      </c>
      <c r="F2755" s="430"/>
    </row>
    <row r="2756" spans="1:6" ht="15">
      <c r="A2756" s="426" t="s">
        <v>9007</v>
      </c>
      <c r="C2756" s="417" t="s">
        <v>128</v>
      </c>
      <c r="D2756" s="437"/>
      <c r="F2756" s="431">
        <v>344.33</v>
      </c>
    </row>
    <row r="2757" spans="1:6" ht="15">
      <c r="A2757" s="426"/>
      <c r="B2757" s="417" t="s">
        <v>9008</v>
      </c>
      <c r="F2757" s="431"/>
    </row>
    <row r="2758" spans="1:6" ht="15">
      <c r="A2758" s="426"/>
      <c r="B2758" s="417" t="s">
        <v>9009</v>
      </c>
      <c r="D2758" s="437"/>
      <c r="F2758" s="431"/>
    </row>
    <row r="2759" spans="1:6" ht="15">
      <c r="A2759" s="426" t="s">
        <v>9010</v>
      </c>
      <c r="B2759" s="417" t="s">
        <v>9011</v>
      </c>
      <c r="C2759" s="417" t="s">
        <v>128</v>
      </c>
      <c r="F2759" s="431">
        <v>346.43</v>
      </c>
    </row>
    <row r="2760" spans="1:6" ht="15">
      <c r="A2760" s="426"/>
      <c r="B2760" s="417" t="s">
        <v>9012</v>
      </c>
      <c r="D2760" s="437"/>
      <c r="F2760" s="431"/>
    </row>
    <row r="2761" spans="1:6" ht="15">
      <c r="A2761" s="426"/>
      <c r="B2761" s="417" t="s">
        <v>9009</v>
      </c>
      <c r="F2761" s="431"/>
    </row>
    <row r="2762" spans="1:6" ht="15">
      <c r="A2762" s="426" t="s">
        <v>9013</v>
      </c>
      <c r="B2762" s="417" t="s">
        <v>9014</v>
      </c>
      <c r="C2762" s="417" t="s">
        <v>128</v>
      </c>
      <c r="D2762" s="437"/>
      <c r="F2762" s="431">
        <v>357.98</v>
      </c>
    </row>
    <row r="2763" spans="1:6" ht="15">
      <c r="A2763" s="426"/>
      <c r="B2763" s="417" t="s">
        <v>9012</v>
      </c>
      <c r="F2763" s="431"/>
    </row>
    <row r="2764" spans="1:6" ht="15">
      <c r="A2764" s="426"/>
      <c r="B2764" s="417" t="s">
        <v>9009</v>
      </c>
      <c r="D2764" s="437"/>
      <c r="F2764" s="431"/>
    </row>
    <row r="2765" spans="1:6" ht="15">
      <c r="A2765" s="426" t="s">
        <v>9015</v>
      </c>
      <c r="B2765" s="417" t="s">
        <v>9016</v>
      </c>
      <c r="C2765" s="417" t="s">
        <v>128</v>
      </c>
      <c r="F2765" s="431">
        <v>371.63</v>
      </c>
    </row>
    <row r="2766" spans="1:6">
      <c r="A2766" s="426"/>
      <c r="B2766" s="417" t="s">
        <v>9012</v>
      </c>
      <c r="D2766" s="437"/>
      <c r="F2766" s="430"/>
    </row>
    <row r="2767" spans="1:6">
      <c r="A2767" s="426"/>
      <c r="B2767" s="417" t="s">
        <v>9009</v>
      </c>
      <c r="F2767" s="430"/>
    </row>
    <row r="2768" spans="1:6" ht="15">
      <c r="A2768" s="426" t="s">
        <v>9017</v>
      </c>
      <c r="B2768" s="417" t="s">
        <v>9018</v>
      </c>
      <c r="C2768" s="417" t="s">
        <v>128</v>
      </c>
      <c r="D2768" s="437"/>
      <c r="F2768" s="431">
        <v>405.23</v>
      </c>
    </row>
    <row r="2769" spans="1:6" ht="15">
      <c r="A2769" s="426"/>
      <c r="B2769" s="417" t="s">
        <v>9012</v>
      </c>
      <c r="F2769" s="431"/>
    </row>
    <row r="2770" spans="1:6" ht="15">
      <c r="A2770" s="426"/>
      <c r="B2770" s="417" t="s">
        <v>9009</v>
      </c>
      <c r="D2770" s="437"/>
      <c r="F2770" s="431"/>
    </row>
    <row r="2771" spans="1:6" ht="15">
      <c r="A2771" s="426" t="s">
        <v>9019</v>
      </c>
      <c r="B2771" s="417" t="s">
        <v>9020</v>
      </c>
      <c r="C2771" s="417" t="s">
        <v>128</v>
      </c>
      <c r="F2771" s="431">
        <v>415.73</v>
      </c>
    </row>
    <row r="2772" spans="1:6" ht="15">
      <c r="A2772" s="426"/>
      <c r="B2772" s="417" t="s">
        <v>9012</v>
      </c>
      <c r="D2772" s="437"/>
      <c r="F2772" s="431"/>
    </row>
    <row r="2773" spans="1:6" ht="15">
      <c r="A2773" s="426"/>
      <c r="B2773" s="417" t="s">
        <v>9009</v>
      </c>
      <c r="D2773" s="437"/>
      <c r="F2773" s="431"/>
    </row>
    <row r="2774" spans="1:6" ht="15">
      <c r="A2774" s="426" t="s">
        <v>9021</v>
      </c>
      <c r="B2774" s="417" t="s">
        <v>9022</v>
      </c>
      <c r="C2774" s="417" t="s">
        <v>128</v>
      </c>
      <c r="D2774" s="437"/>
      <c r="F2774" s="431">
        <v>419.93</v>
      </c>
    </row>
    <row r="2775" spans="1:6" ht="15">
      <c r="A2775" s="426"/>
      <c r="B2775" s="417" t="s">
        <v>9012</v>
      </c>
      <c r="D2775" s="437"/>
      <c r="F2775" s="431"/>
    </row>
    <row r="2776" spans="1:6" ht="15">
      <c r="A2776" s="426"/>
      <c r="B2776" s="417" t="s">
        <v>9023</v>
      </c>
      <c r="D2776" s="437"/>
      <c r="F2776" s="431">
        <v>112.3</v>
      </c>
    </row>
    <row r="2777" spans="1:6" ht="15">
      <c r="A2777" s="426" t="s">
        <v>9024</v>
      </c>
      <c r="C2777" s="417" t="s">
        <v>112</v>
      </c>
      <c r="F2777" s="431"/>
    </row>
    <row r="2778" spans="1:6">
      <c r="A2778" s="426"/>
      <c r="B2778" s="417" t="s">
        <v>9025</v>
      </c>
      <c r="D2778" s="437"/>
      <c r="F2778" s="430"/>
    </row>
    <row r="2779" spans="1:6" ht="15">
      <c r="A2779" s="426" t="s">
        <v>9026</v>
      </c>
      <c r="B2779" s="417" t="s">
        <v>9027</v>
      </c>
      <c r="C2779" s="417" t="s">
        <v>112</v>
      </c>
      <c r="D2779" s="437"/>
      <c r="F2779" s="431">
        <v>52.68</v>
      </c>
    </row>
    <row r="2780" spans="1:6">
      <c r="A2780" s="426"/>
      <c r="B2780" s="417" t="s">
        <v>9028</v>
      </c>
      <c r="D2780" s="437"/>
      <c r="F2780" s="430"/>
    </row>
    <row r="2781" spans="1:6" ht="15">
      <c r="A2781" s="426" t="s">
        <v>9029</v>
      </c>
      <c r="C2781" s="417" t="s">
        <v>112</v>
      </c>
      <c r="F2781" s="431">
        <v>52.87</v>
      </c>
    </row>
    <row r="2782" spans="1:6">
      <c r="A2782" s="426"/>
      <c r="B2782" s="417" t="s">
        <v>9030</v>
      </c>
      <c r="D2782" s="437"/>
      <c r="F2782" s="430"/>
    </row>
    <row r="2783" spans="1:6" ht="15">
      <c r="B2783" s="426" t="s">
        <v>9031</v>
      </c>
      <c r="D2783" s="437"/>
      <c r="F2783" s="431"/>
    </row>
    <row r="2784" spans="1:6" ht="15">
      <c r="A2784" s="426" t="s">
        <v>9032</v>
      </c>
      <c r="B2784" s="417" t="s">
        <v>9030</v>
      </c>
      <c r="C2784" s="417" t="s">
        <v>112</v>
      </c>
      <c r="D2784" s="437"/>
      <c r="F2784" s="431">
        <v>54.56</v>
      </c>
    </row>
    <row r="2785" spans="1:6" ht="15">
      <c r="A2785" s="426"/>
      <c r="B2785" s="417" t="s">
        <v>9033</v>
      </c>
      <c r="D2785" s="437"/>
      <c r="F2785" s="431"/>
    </row>
    <row r="2786" spans="1:6" ht="15">
      <c r="A2786" s="426" t="s">
        <v>9034</v>
      </c>
      <c r="C2786" s="417" t="s">
        <v>112</v>
      </c>
      <c r="D2786" s="437"/>
      <c r="F2786" s="431">
        <v>53.44</v>
      </c>
    </row>
    <row r="2787" spans="1:6" ht="15">
      <c r="A2787" s="426"/>
      <c r="B2787" s="417" t="s">
        <v>9030</v>
      </c>
      <c r="F2787" s="431"/>
    </row>
    <row r="2788" spans="1:6">
      <c r="A2788" s="426"/>
      <c r="B2788" s="417" t="s">
        <v>9035</v>
      </c>
      <c r="D2788" s="437"/>
      <c r="F2788" s="430"/>
    </row>
    <row r="2789" spans="1:6" ht="15">
      <c r="A2789" s="426" t="s">
        <v>9036</v>
      </c>
      <c r="B2789" s="417" t="s">
        <v>9037</v>
      </c>
      <c r="C2789" s="417" t="s">
        <v>112</v>
      </c>
      <c r="D2789" s="437"/>
      <c r="F2789" s="431">
        <v>50.48</v>
      </c>
    </row>
    <row r="2790" spans="1:6">
      <c r="A2790" s="426"/>
      <c r="B2790" s="417" t="s">
        <v>9038</v>
      </c>
      <c r="D2790" s="437"/>
      <c r="F2790" s="430"/>
    </row>
    <row r="2791" spans="1:6" ht="15">
      <c r="A2791" s="426" t="s">
        <v>9039</v>
      </c>
      <c r="C2791" s="417" t="s">
        <v>112</v>
      </c>
      <c r="D2791" s="437"/>
      <c r="F2791" s="431">
        <v>52.62</v>
      </c>
    </row>
    <row r="2792" spans="1:6" ht="15">
      <c r="A2792" s="426"/>
      <c r="B2792" s="417" t="s">
        <v>9037</v>
      </c>
      <c r="D2792" s="437"/>
      <c r="F2792" s="431"/>
    </row>
    <row r="2793" spans="1:6">
      <c r="A2793" s="426"/>
      <c r="B2793" s="417" t="s">
        <v>9040</v>
      </c>
      <c r="D2793" s="437"/>
      <c r="F2793" s="430"/>
    </row>
    <row r="2794" spans="1:6" ht="15">
      <c r="A2794" s="426" t="s">
        <v>9041</v>
      </c>
      <c r="B2794" s="417" t="s">
        <v>9042</v>
      </c>
      <c r="C2794" s="417" t="s">
        <v>112</v>
      </c>
      <c r="D2794" s="437"/>
      <c r="F2794" s="431">
        <v>86.73</v>
      </c>
    </row>
    <row r="2795" spans="1:6" ht="15">
      <c r="A2795" s="426"/>
      <c r="B2795" s="417" t="s">
        <v>9043</v>
      </c>
      <c r="D2795" s="437"/>
      <c r="F2795" s="431"/>
    </row>
    <row r="2796" spans="1:6">
      <c r="A2796" s="426"/>
      <c r="B2796" s="417" t="s">
        <v>9044</v>
      </c>
      <c r="D2796" s="437"/>
      <c r="F2796" s="430"/>
    </row>
    <row r="2797" spans="1:6" ht="15">
      <c r="A2797" s="426" t="s">
        <v>9045</v>
      </c>
      <c r="B2797" s="417" t="s">
        <v>9046</v>
      </c>
      <c r="C2797" s="417" t="s">
        <v>9047</v>
      </c>
      <c r="D2797" s="437"/>
      <c r="F2797" s="431">
        <v>2</v>
      </c>
    </row>
    <row r="2798" spans="1:6" ht="15">
      <c r="A2798" s="426"/>
      <c r="B2798" s="417" t="s">
        <v>9048</v>
      </c>
      <c r="D2798" s="437"/>
      <c r="F2798" s="431"/>
    </row>
    <row r="2799" spans="1:6" ht="15">
      <c r="A2799" s="426"/>
      <c r="B2799" s="417" t="s">
        <v>9049</v>
      </c>
      <c r="D2799" s="437"/>
      <c r="F2799" s="431"/>
    </row>
    <row r="2800" spans="1:6" ht="15">
      <c r="A2800" s="426" t="s">
        <v>9050</v>
      </c>
      <c r="B2800" s="417" t="s">
        <v>9046</v>
      </c>
      <c r="C2800" s="417" t="s">
        <v>9047</v>
      </c>
      <c r="D2800" s="437"/>
      <c r="F2800" s="431">
        <v>1.7</v>
      </c>
    </row>
    <row r="2801" spans="1:6" ht="15">
      <c r="A2801" s="426"/>
      <c r="B2801" s="417" t="s">
        <v>9048</v>
      </c>
      <c r="D2801" s="437"/>
      <c r="F2801" s="431"/>
    </row>
    <row r="2802" spans="1:6">
      <c r="A2802" s="426"/>
      <c r="B2802" s="417" t="s">
        <v>9051</v>
      </c>
      <c r="D2802" s="437"/>
      <c r="F2802" s="430"/>
    </row>
    <row r="2803" spans="1:6" ht="15">
      <c r="A2803" s="426" t="s">
        <v>9052</v>
      </c>
      <c r="C2803" s="417" t="s">
        <v>128</v>
      </c>
      <c r="D2803" s="437"/>
      <c r="F2803" s="431">
        <v>6.7</v>
      </c>
    </row>
    <row r="2804" spans="1:6" ht="15">
      <c r="A2804" s="426"/>
      <c r="B2804" s="417" t="s">
        <v>9053</v>
      </c>
      <c r="D2804" s="437"/>
      <c r="F2804" s="431"/>
    </row>
    <row r="2805" spans="1:6" ht="15">
      <c r="A2805" s="426" t="s">
        <v>9054</v>
      </c>
      <c r="B2805" s="417" t="s">
        <v>9055</v>
      </c>
      <c r="C2805" s="417" t="s">
        <v>128</v>
      </c>
      <c r="D2805" s="437"/>
      <c r="F2805" s="431">
        <v>28.93</v>
      </c>
    </row>
    <row r="2806" spans="1:6" ht="15">
      <c r="A2806" s="426"/>
      <c r="B2806" s="417" t="s">
        <v>9056</v>
      </c>
      <c r="D2806" s="437"/>
      <c r="F2806" s="431"/>
    </row>
    <row r="2807" spans="1:6" ht="15">
      <c r="A2807" s="426" t="s">
        <v>9057</v>
      </c>
      <c r="B2807" s="417" t="s">
        <v>9058</v>
      </c>
      <c r="C2807" s="417" t="s">
        <v>112</v>
      </c>
      <c r="D2807" s="437"/>
      <c r="F2807" s="431">
        <v>60.35</v>
      </c>
    </row>
    <row r="2808" spans="1:6">
      <c r="A2808" s="426"/>
      <c r="B2808" s="417" t="s">
        <v>9059</v>
      </c>
      <c r="D2808" s="437"/>
      <c r="F2808" s="430"/>
    </row>
    <row r="2809" spans="1:6">
      <c r="A2809" s="426" t="s">
        <v>9060</v>
      </c>
      <c r="B2809" s="417" t="s">
        <v>9061</v>
      </c>
      <c r="D2809" s="437"/>
      <c r="F2809" s="430"/>
    </row>
    <row r="2810" spans="1:6" ht="15">
      <c r="A2810" s="426" t="s">
        <v>9062</v>
      </c>
      <c r="B2810" s="417" t="s">
        <v>9063</v>
      </c>
      <c r="C2810" s="417" t="s">
        <v>1523</v>
      </c>
      <c r="D2810" s="437"/>
      <c r="F2810" s="431">
        <v>88.18</v>
      </c>
    </row>
    <row r="2811" spans="1:6" ht="15">
      <c r="A2811" s="426" t="s">
        <v>9064</v>
      </c>
      <c r="B2811" s="417" t="s">
        <v>9065</v>
      </c>
      <c r="C2811" s="417" t="s">
        <v>121</v>
      </c>
      <c r="D2811" s="437"/>
      <c r="F2811" s="431">
        <v>3.11</v>
      </c>
    </row>
    <row r="2812" spans="1:6">
      <c r="A2812" s="426"/>
      <c r="B2812" s="417" t="s">
        <v>9066</v>
      </c>
      <c r="D2812" s="437"/>
      <c r="F2812" s="430"/>
    </row>
    <row r="2813" spans="1:6" ht="15">
      <c r="A2813" s="426" t="s">
        <v>9067</v>
      </c>
      <c r="C2813" s="417" t="s">
        <v>121</v>
      </c>
      <c r="D2813" s="437"/>
      <c r="F2813" s="431">
        <v>3.2</v>
      </c>
    </row>
    <row r="2814" spans="1:6">
      <c r="A2814" s="426"/>
      <c r="B2814" s="417" t="s">
        <v>9068</v>
      </c>
      <c r="D2814" s="437"/>
      <c r="F2814" s="430"/>
    </row>
    <row r="2815" spans="1:6">
      <c r="A2815" s="426"/>
      <c r="B2815" s="417" t="s">
        <v>9069</v>
      </c>
      <c r="D2815" s="437"/>
      <c r="F2815" s="430"/>
    </row>
    <row r="2816" spans="1:6" ht="15">
      <c r="A2816" s="426" t="s">
        <v>9070</v>
      </c>
      <c r="C2816" s="417" t="s">
        <v>108</v>
      </c>
      <c r="D2816" s="437"/>
      <c r="F2816" s="431">
        <v>7.71</v>
      </c>
    </row>
    <row r="2817" spans="1:6">
      <c r="A2817" s="426"/>
      <c r="B2817" s="417" t="s">
        <v>9071</v>
      </c>
      <c r="D2817" s="437"/>
      <c r="F2817" s="430"/>
    </row>
    <row r="2818" spans="1:6" ht="15">
      <c r="A2818" s="426"/>
      <c r="B2818" s="417" t="s">
        <v>9072</v>
      </c>
      <c r="D2818" s="437"/>
      <c r="F2818" s="431"/>
    </row>
    <row r="2819" spans="1:6" ht="15">
      <c r="A2819" s="426" t="s">
        <v>9073</v>
      </c>
      <c r="C2819" s="417" t="s">
        <v>118</v>
      </c>
      <c r="D2819" s="437"/>
      <c r="F2819" s="431">
        <v>9.1300000000000008</v>
      </c>
    </row>
    <row r="2820" spans="1:6" ht="15">
      <c r="A2820" s="426"/>
      <c r="B2820" s="417" t="s">
        <v>9074</v>
      </c>
      <c r="D2820" s="437"/>
      <c r="F2820" s="431"/>
    </row>
    <row r="2821" spans="1:6">
      <c r="A2821" s="426"/>
      <c r="B2821" s="417" t="s">
        <v>9075</v>
      </c>
      <c r="D2821" s="437"/>
      <c r="F2821" s="430"/>
    </row>
    <row r="2822" spans="1:6" ht="15">
      <c r="A2822" s="426" t="s">
        <v>9076</v>
      </c>
      <c r="B2822" s="417" t="s">
        <v>9077</v>
      </c>
      <c r="C2822" s="417" t="s">
        <v>128</v>
      </c>
      <c r="D2822" s="437"/>
      <c r="F2822" s="431">
        <v>502.89</v>
      </c>
    </row>
    <row r="2823" spans="1:6" ht="15">
      <c r="A2823" s="426"/>
      <c r="B2823" s="417" t="s">
        <v>9078</v>
      </c>
      <c r="D2823" s="437"/>
      <c r="F2823" s="431"/>
    </row>
    <row r="2824" spans="1:6" ht="15">
      <c r="A2824" s="426" t="s">
        <v>9079</v>
      </c>
      <c r="C2824" s="417" t="s">
        <v>128</v>
      </c>
      <c r="D2824" s="437"/>
      <c r="F2824" s="431">
        <v>1902.42</v>
      </c>
    </row>
    <row r="2825" spans="1:6">
      <c r="A2825" s="426"/>
      <c r="B2825" s="417" t="s">
        <v>9080</v>
      </c>
      <c r="D2825" s="437"/>
      <c r="F2825" s="430"/>
    </row>
    <row r="2826" spans="1:6" ht="15">
      <c r="A2826" s="426"/>
      <c r="B2826" s="417" t="s">
        <v>9081</v>
      </c>
      <c r="D2826" s="437"/>
      <c r="F2826" s="431"/>
    </row>
    <row r="2827" spans="1:6" ht="15">
      <c r="A2827" s="426" t="s">
        <v>9082</v>
      </c>
      <c r="C2827" s="417" t="s">
        <v>128</v>
      </c>
      <c r="D2827" s="437"/>
      <c r="F2827" s="431">
        <v>342.73</v>
      </c>
    </row>
    <row r="2828" spans="1:6" ht="15">
      <c r="A2828" s="426"/>
      <c r="B2828" s="417" t="s">
        <v>9083</v>
      </c>
      <c r="D2828" s="437"/>
      <c r="F2828" s="431"/>
    </row>
    <row r="2829" spans="1:6" ht="15">
      <c r="A2829" s="426" t="s">
        <v>9084</v>
      </c>
      <c r="B2829" s="417" t="s">
        <v>9085</v>
      </c>
      <c r="D2829" s="437"/>
      <c r="F2829" s="431"/>
    </row>
    <row r="2830" spans="1:6">
      <c r="A2830" s="426"/>
      <c r="B2830" s="417" t="s">
        <v>9086</v>
      </c>
      <c r="D2830" s="437"/>
      <c r="F2830" s="430"/>
    </row>
    <row r="2831" spans="1:6" ht="15">
      <c r="A2831" s="426" t="s">
        <v>9087</v>
      </c>
      <c r="C2831" s="417" t="s">
        <v>118</v>
      </c>
      <c r="D2831" s="437"/>
      <c r="F2831" s="431">
        <v>12.31</v>
      </c>
    </row>
    <row r="2832" spans="1:6" ht="15">
      <c r="A2832" s="426"/>
      <c r="B2832" s="417" t="s">
        <v>9088</v>
      </c>
      <c r="D2832" s="437"/>
      <c r="F2832" s="431"/>
    </row>
    <row r="2833" spans="1:6">
      <c r="A2833" s="426"/>
      <c r="B2833" s="417" t="s">
        <v>9086</v>
      </c>
      <c r="D2833" s="437"/>
      <c r="F2833" s="430"/>
    </row>
    <row r="2834" spans="1:6" ht="15">
      <c r="A2834" s="426" t="s">
        <v>249</v>
      </c>
      <c r="C2834" s="417" t="s">
        <v>118</v>
      </c>
      <c r="D2834" s="437"/>
      <c r="F2834" s="431">
        <v>12.31</v>
      </c>
    </row>
    <row r="2835" spans="1:6">
      <c r="A2835" s="426"/>
      <c r="B2835" s="417" t="s">
        <v>9089</v>
      </c>
      <c r="D2835" s="437"/>
      <c r="F2835" s="430"/>
    </row>
    <row r="2836" spans="1:6" ht="15">
      <c r="A2836" s="426"/>
      <c r="B2836" s="417" t="s">
        <v>9086</v>
      </c>
      <c r="D2836" s="438"/>
      <c r="F2836" s="431"/>
    </row>
    <row r="2837" spans="1:6" ht="15">
      <c r="A2837" s="426" t="s">
        <v>9090</v>
      </c>
      <c r="C2837" s="417" t="s">
        <v>118</v>
      </c>
      <c r="D2837" s="437"/>
      <c r="F2837" s="431">
        <v>12.31</v>
      </c>
    </row>
    <row r="2838" spans="1:6" ht="15">
      <c r="A2838" s="426"/>
      <c r="B2838" s="417" t="s">
        <v>9091</v>
      </c>
      <c r="D2838" s="437"/>
      <c r="F2838" s="431"/>
    </row>
    <row r="2839" spans="1:6" ht="15">
      <c r="B2839" s="426" t="s">
        <v>9086</v>
      </c>
      <c r="D2839" s="437"/>
      <c r="F2839" s="431"/>
    </row>
    <row r="2840" spans="1:6" ht="15">
      <c r="A2840" s="426" t="s">
        <v>9092</v>
      </c>
      <c r="B2840" s="417" t="s">
        <v>9093</v>
      </c>
      <c r="C2840" s="417" t="s">
        <v>112</v>
      </c>
      <c r="D2840" s="437"/>
      <c r="F2840" s="431">
        <v>116.82</v>
      </c>
    </row>
    <row r="2841" spans="1:6" ht="15">
      <c r="A2841" s="426"/>
      <c r="B2841" s="417" t="s">
        <v>9094</v>
      </c>
      <c r="D2841" s="437"/>
      <c r="F2841" s="431"/>
    </row>
    <row r="2842" spans="1:6">
      <c r="A2842" s="426"/>
      <c r="B2842" s="417" t="s">
        <v>9086</v>
      </c>
      <c r="D2842" s="437"/>
      <c r="F2842" s="430"/>
    </row>
    <row r="2843" spans="1:6" ht="15">
      <c r="A2843" s="426" t="s">
        <v>321</v>
      </c>
      <c r="B2843" s="417" t="s">
        <v>9095</v>
      </c>
      <c r="C2843" s="417" t="s">
        <v>112</v>
      </c>
      <c r="D2843" s="437"/>
      <c r="F2843" s="431">
        <v>59.7</v>
      </c>
    </row>
    <row r="2844" spans="1:6">
      <c r="A2844" s="426"/>
      <c r="B2844" s="417" t="s">
        <v>9086</v>
      </c>
      <c r="D2844" s="437"/>
      <c r="F2844" s="430"/>
    </row>
    <row r="2845" spans="1:6" ht="15">
      <c r="A2845" s="426" t="s">
        <v>9096</v>
      </c>
      <c r="C2845" s="417" t="s">
        <v>112</v>
      </c>
      <c r="D2845" s="437"/>
      <c r="F2845" s="431">
        <v>89.55</v>
      </c>
    </row>
    <row r="2846" spans="1:6">
      <c r="A2846" s="426"/>
      <c r="B2846" s="417" t="s">
        <v>9097</v>
      </c>
      <c r="D2846" s="437"/>
      <c r="F2846" s="430"/>
    </row>
    <row r="2847" spans="1:6">
      <c r="A2847" s="426"/>
      <c r="B2847" s="417" t="s">
        <v>9098</v>
      </c>
      <c r="D2847" s="437"/>
      <c r="F2847" s="430"/>
    </row>
    <row r="2848" spans="1:6" ht="15">
      <c r="A2848" s="426" t="s">
        <v>9099</v>
      </c>
      <c r="B2848" s="417" t="s">
        <v>9100</v>
      </c>
      <c r="C2848" s="417" t="s">
        <v>112</v>
      </c>
      <c r="D2848" s="437"/>
      <c r="F2848" s="431">
        <v>99.23</v>
      </c>
    </row>
    <row r="2849" spans="1:6" ht="15">
      <c r="A2849" s="426"/>
      <c r="B2849" s="417" t="s">
        <v>9098</v>
      </c>
      <c r="D2849" s="437"/>
      <c r="F2849" s="431"/>
    </row>
    <row r="2850" spans="1:6" ht="15">
      <c r="A2850" s="426" t="s">
        <v>9101</v>
      </c>
      <c r="C2850" s="417" t="s">
        <v>112</v>
      </c>
      <c r="D2850" s="437"/>
      <c r="F2850" s="431">
        <v>105.37</v>
      </c>
    </row>
    <row r="2851" spans="1:6" ht="15">
      <c r="A2851" s="426"/>
      <c r="B2851" s="417" t="s">
        <v>9102</v>
      </c>
      <c r="D2851" s="437"/>
      <c r="F2851" s="431"/>
    </row>
    <row r="2852" spans="1:6">
      <c r="A2852" s="426"/>
      <c r="B2852" s="417" t="s">
        <v>9098</v>
      </c>
      <c r="D2852" s="437"/>
      <c r="F2852" s="430"/>
    </row>
    <row r="2853" spans="1:6" ht="15">
      <c r="A2853" s="426" t="s">
        <v>9103</v>
      </c>
      <c r="B2853" s="417" t="s">
        <v>9104</v>
      </c>
      <c r="C2853" s="417" t="s">
        <v>112</v>
      </c>
      <c r="D2853" s="437"/>
      <c r="F2853" s="431">
        <v>112.53</v>
      </c>
    </row>
    <row r="2854" spans="1:6">
      <c r="A2854" s="426"/>
      <c r="B2854" s="417" t="s">
        <v>9098</v>
      </c>
      <c r="D2854" s="437"/>
      <c r="F2854" s="430"/>
    </row>
    <row r="2855" spans="1:6" ht="15">
      <c r="A2855" s="426" t="s">
        <v>9105</v>
      </c>
      <c r="C2855" s="417" t="s">
        <v>112</v>
      </c>
      <c r="D2855" s="437"/>
      <c r="F2855" s="431">
        <v>116.62</v>
      </c>
    </row>
    <row r="2856" spans="1:6" ht="15">
      <c r="A2856" s="426"/>
      <c r="B2856" s="417" t="s">
        <v>9106</v>
      </c>
      <c r="D2856" s="437"/>
      <c r="F2856" s="431"/>
    </row>
    <row r="2857" spans="1:6">
      <c r="A2857" s="426"/>
      <c r="B2857" s="417" t="s">
        <v>9107</v>
      </c>
      <c r="D2857" s="437"/>
      <c r="F2857" s="430"/>
    </row>
    <row r="2858" spans="1:6" ht="15">
      <c r="A2858" s="426" t="s">
        <v>9108</v>
      </c>
      <c r="B2858" s="417" t="s">
        <v>9109</v>
      </c>
      <c r="C2858" s="417" t="s">
        <v>112</v>
      </c>
      <c r="D2858" s="438"/>
      <c r="F2858" s="431">
        <v>143.22</v>
      </c>
    </row>
    <row r="2859" spans="1:6">
      <c r="A2859" s="426"/>
      <c r="B2859" s="417" t="s">
        <v>9107</v>
      </c>
      <c r="D2859" s="437"/>
      <c r="F2859" s="430"/>
    </row>
    <row r="2860" spans="1:6" ht="15">
      <c r="A2860" s="426" t="s">
        <v>9110</v>
      </c>
      <c r="C2860" s="417" t="s">
        <v>112</v>
      </c>
      <c r="D2860" s="437"/>
      <c r="F2860" s="431">
        <v>153.44999999999999</v>
      </c>
    </row>
    <row r="2861" spans="1:6" ht="15">
      <c r="A2861" s="426"/>
      <c r="B2861" s="417" t="s">
        <v>9111</v>
      </c>
      <c r="F2861" s="431"/>
    </row>
    <row r="2862" spans="1:6">
      <c r="A2862" s="426"/>
      <c r="B2862" s="417" t="s">
        <v>9107</v>
      </c>
      <c r="D2862" s="437"/>
      <c r="F2862" s="430"/>
    </row>
    <row r="2863" spans="1:6" ht="15">
      <c r="A2863" s="426" t="s">
        <v>9112</v>
      </c>
      <c r="C2863" s="417" t="s">
        <v>112</v>
      </c>
      <c r="D2863" s="437"/>
      <c r="F2863" s="431">
        <v>163.68</v>
      </c>
    </row>
    <row r="2864" spans="1:6">
      <c r="A2864" s="426"/>
      <c r="B2864" s="417" t="s">
        <v>9113</v>
      </c>
      <c r="D2864" s="437"/>
      <c r="F2864" s="430"/>
    </row>
    <row r="2865" spans="1:6">
      <c r="A2865" s="426"/>
      <c r="B2865" s="417" t="s">
        <v>9107</v>
      </c>
      <c r="D2865" s="437"/>
      <c r="F2865" s="430"/>
    </row>
    <row r="2866" spans="1:6" ht="15">
      <c r="A2866" s="426" t="s">
        <v>9114</v>
      </c>
      <c r="C2866" s="417" t="s">
        <v>112</v>
      </c>
      <c r="D2866" s="437"/>
      <c r="F2866" s="431">
        <v>173.91</v>
      </c>
    </row>
    <row r="2867" spans="1:6">
      <c r="A2867" s="426"/>
      <c r="B2867" s="417" t="s">
        <v>9115</v>
      </c>
      <c r="D2867" s="437"/>
      <c r="F2867" s="430"/>
    </row>
    <row r="2868" spans="1:6" ht="15">
      <c r="A2868" s="426"/>
      <c r="B2868" s="417" t="s">
        <v>9116</v>
      </c>
      <c r="D2868" s="437"/>
      <c r="F2868" s="431"/>
    </row>
    <row r="2869" spans="1:6" ht="15">
      <c r="A2869" s="426" t="s">
        <v>9117</v>
      </c>
      <c r="B2869" s="417" t="s">
        <v>9118</v>
      </c>
      <c r="C2869" s="417" t="s">
        <v>112</v>
      </c>
      <c r="D2869" s="437"/>
      <c r="F2869" s="431">
        <v>143.22</v>
      </c>
    </row>
    <row r="2870" spans="1:6" ht="15">
      <c r="A2870" s="426"/>
      <c r="B2870" s="417" t="s">
        <v>9116</v>
      </c>
      <c r="D2870" s="437"/>
      <c r="F2870" s="431"/>
    </row>
    <row r="2871" spans="1:6" ht="15">
      <c r="A2871" s="426" t="s">
        <v>9119</v>
      </c>
      <c r="C2871" s="417" t="s">
        <v>112</v>
      </c>
      <c r="D2871" s="437"/>
      <c r="F2871" s="431">
        <v>163.68</v>
      </c>
    </row>
    <row r="2872" spans="1:6" ht="15">
      <c r="A2872" s="426"/>
      <c r="B2872" s="417" t="s">
        <v>9120</v>
      </c>
      <c r="D2872" s="437"/>
      <c r="F2872" s="431"/>
    </row>
    <row r="2873" spans="1:6">
      <c r="A2873" s="426"/>
      <c r="B2873" s="417" t="s">
        <v>9116</v>
      </c>
      <c r="D2873" s="437"/>
      <c r="F2873" s="430"/>
    </row>
    <row r="2874" spans="1:6" ht="15">
      <c r="A2874" s="426" t="s">
        <v>9121</v>
      </c>
      <c r="B2874" s="417" t="s">
        <v>9122</v>
      </c>
      <c r="C2874" s="417" t="s">
        <v>112</v>
      </c>
      <c r="D2874" s="437"/>
      <c r="F2874" s="431">
        <v>184.14</v>
      </c>
    </row>
    <row r="2875" spans="1:6" ht="30">
      <c r="A2875" s="426"/>
      <c r="B2875" s="417" t="s">
        <v>9123</v>
      </c>
      <c r="D2875" s="437"/>
      <c r="F2875" s="430"/>
    </row>
    <row r="2876" spans="1:6" ht="15">
      <c r="A2876" s="426" t="s">
        <v>9124</v>
      </c>
      <c r="C2876" s="417" t="s">
        <v>112</v>
      </c>
      <c r="F2876" s="431">
        <v>173.11</v>
      </c>
    </row>
    <row r="2877" spans="1:6" ht="15">
      <c r="A2877" s="426"/>
      <c r="B2877" s="417" t="s">
        <v>9125</v>
      </c>
      <c r="D2877" s="438"/>
      <c r="F2877" s="431"/>
    </row>
    <row r="2878" spans="1:6" ht="30">
      <c r="A2878" s="426"/>
      <c r="B2878" s="417" t="s">
        <v>9123</v>
      </c>
      <c r="D2878" s="437"/>
      <c r="F2878" s="430"/>
    </row>
    <row r="2879" spans="1:6" ht="15">
      <c r="A2879" s="426" t="s">
        <v>9126</v>
      </c>
      <c r="C2879" s="417" t="s">
        <v>112</v>
      </c>
      <c r="D2879" s="437"/>
      <c r="F2879" s="431">
        <v>185.71</v>
      </c>
    </row>
    <row r="2880" spans="1:6">
      <c r="A2880" s="426"/>
      <c r="B2880" s="417" t="s">
        <v>9127</v>
      </c>
      <c r="D2880" s="437"/>
      <c r="F2880" s="430"/>
    </row>
    <row r="2881" spans="1:6" ht="30">
      <c r="A2881" s="426"/>
      <c r="B2881" s="417" t="s">
        <v>9123</v>
      </c>
      <c r="D2881" s="437"/>
      <c r="F2881" s="430"/>
    </row>
    <row r="2882" spans="1:6" ht="15">
      <c r="A2882" s="426" t="s">
        <v>9128</v>
      </c>
      <c r="C2882" s="417" t="s">
        <v>112</v>
      </c>
      <c r="D2882" s="438"/>
      <c r="F2882" s="431">
        <v>198.3</v>
      </c>
    </row>
    <row r="2883" spans="1:6" ht="15">
      <c r="A2883" s="426"/>
      <c r="B2883" s="417" t="s">
        <v>9129</v>
      </c>
      <c r="D2883" s="437"/>
      <c r="F2883" s="431"/>
    </row>
    <row r="2884" spans="1:6" ht="30">
      <c r="A2884" s="426"/>
      <c r="B2884" s="417" t="s">
        <v>9123</v>
      </c>
      <c r="D2884" s="437"/>
      <c r="F2884" s="430"/>
    </row>
    <row r="2885" spans="1:6" ht="15">
      <c r="A2885" s="426" t="s">
        <v>9130</v>
      </c>
      <c r="B2885" s="417" t="s">
        <v>9131</v>
      </c>
      <c r="C2885" s="417" t="s">
        <v>112</v>
      </c>
      <c r="D2885" s="437"/>
      <c r="F2885" s="431">
        <v>219.29</v>
      </c>
    </row>
    <row r="2886" spans="1:6" ht="15">
      <c r="A2886" s="426" t="s">
        <v>9132</v>
      </c>
      <c r="B2886" s="417" t="s">
        <v>9133</v>
      </c>
      <c r="D2886" s="437"/>
      <c r="F2886" s="431"/>
    </row>
    <row r="2887" spans="1:6" ht="15">
      <c r="A2887" s="426" t="s">
        <v>9134</v>
      </c>
      <c r="B2887" s="417" t="s">
        <v>9135</v>
      </c>
      <c r="C2887" s="417" t="s">
        <v>112</v>
      </c>
      <c r="D2887" s="438"/>
      <c r="F2887" s="431">
        <v>24.73</v>
      </c>
    </row>
    <row r="2888" spans="1:6" ht="15">
      <c r="A2888" s="426" t="s">
        <v>347</v>
      </c>
      <c r="B2888" s="417" t="s">
        <v>348</v>
      </c>
      <c r="C2888" s="417" t="s">
        <v>112</v>
      </c>
      <c r="D2888" s="437"/>
      <c r="F2888" s="431">
        <v>35</v>
      </c>
    </row>
    <row r="2889" spans="1:6" ht="15">
      <c r="A2889" s="426" t="s">
        <v>9136</v>
      </c>
      <c r="B2889" s="417" t="s">
        <v>9137</v>
      </c>
      <c r="C2889" s="417" t="s">
        <v>112</v>
      </c>
      <c r="D2889" s="437"/>
      <c r="F2889" s="431">
        <v>31.45</v>
      </c>
    </row>
    <row r="2890" spans="1:6" ht="15">
      <c r="A2890" s="426" t="s">
        <v>9138</v>
      </c>
      <c r="B2890" s="417" t="s">
        <v>9139</v>
      </c>
      <c r="C2890" s="417" t="s">
        <v>121</v>
      </c>
      <c r="D2890" s="437"/>
      <c r="F2890" s="431">
        <v>11.95</v>
      </c>
    </row>
    <row r="2891" spans="1:6" ht="15">
      <c r="A2891" s="426" t="s">
        <v>9140</v>
      </c>
      <c r="B2891" s="417" t="s">
        <v>9141</v>
      </c>
      <c r="C2891" s="417" t="s">
        <v>112</v>
      </c>
      <c r="D2891" s="437"/>
      <c r="F2891" s="431">
        <v>66.81</v>
      </c>
    </row>
    <row r="2892" spans="1:6" ht="15">
      <c r="A2892" s="426" t="s">
        <v>9142</v>
      </c>
      <c r="B2892" s="417" t="s">
        <v>9143</v>
      </c>
      <c r="C2892" s="417" t="s">
        <v>112</v>
      </c>
      <c r="D2892" s="437"/>
      <c r="F2892" s="431">
        <v>34.85</v>
      </c>
    </row>
    <row r="2893" spans="1:6" ht="15">
      <c r="A2893" s="426" t="s">
        <v>9144</v>
      </c>
      <c r="B2893" s="417" t="s">
        <v>9145</v>
      </c>
      <c r="C2893" s="417" t="s">
        <v>121</v>
      </c>
      <c r="D2893" s="437"/>
      <c r="F2893" s="431">
        <v>10.19</v>
      </c>
    </row>
    <row r="2894" spans="1:6" ht="15">
      <c r="A2894" s="426" t="s">
        <v>9146</v>
      </c>
      <c r="B2894" s="417" t="s">
        <v>9147</v>
      </c>
      <c r="C2894" s="417" t="s">
        <v>112</v>
      </c>
      <c r="D2894" s="438"/>
      <c r="F2894" s="431">
        <v>46.36</v>
      </c>
    </row>
    <row r="2895" spans="1:6">
      <c r="A2895" s="426"/>
      <c r="D2895" s="437"/>
      <c r="F2895" s="430"/>
    </row>
    <row r="2896" spans="1:6" ht="15">
      <c r="A2896" s="426" t="s">
        <v>9148</v>
      </c>
      <c r="B2896" s="417" t="s">
        <v>9149</v>
      </c>
      <c r="C2896" s="417" t="s">
        <v>112</v>
      </c>
      <c r="F2896" s="431">
        <v>19.27</v>
      </c>
    </row>
    <row r="2897" spans="1:6" ht="15">
      <c r="A2897" s="426" t="s">
        <v>9150</v>
      </c>
      <c r="B2897" s="417" t="s">
        <v>9151</v>
      </c>
      <c r="C2897" s="417" t="s">
        <v>112</v>
      </c>
      <c r="D2897" s="437"/>
      <c r="F2897" s="431">
        <v>54.68</v>
      </c>
    </row>
    <row r="2898" spans="1:6" ht="15">
      <c r="A2898" s="426" t="s">
        <v>9152</v>
      </c>
      <c r="B2898" s="417" t="s">
        <v>9153</v>
      </c>
      <c r="C2898" s="417" t="s">
        <v>112</v>
      </c>
      <c r="D2898" s="437"/>
      <c r="F2898" s="431">
        <v>38.5</v>
      </c>
    </row>
    <row r="2899" spans="1:6" ht="15">
      <c r="A2899" s="426" t="s">
        <v>9154</v>
      </c>
      <c r="B2899" s="417" t="s">
        <v>9155</v>
      </c>
      <c r="C2899" s="417" t="s">
        <v>112</v>
      </c>
      <c r="D2899" s="437"/>
      <c r="F2899" s="431">
        <v>39</v>
      </c>
    </row>
    <row r="2900" spans="1:6">
      <c r="A2900" s="426" t="s">
        <v>9156</v>
      </c>
      <c r="B2900" s="417" t="s">
        <v>9157</v>
      </c>
      <c r="D2900" s="437"/>
      <c r="F2900" s="430"/>
    </row>
    <row r="2901" spans="1:6" ht="15">
      <c r="A2901" s="426" t="s">
        <v>9158</v>
      </c>
      <c r="B2901" s="417" t="s">
        <v>9159</v>
      </c>
      <c r="C2901" s="417" t="s">
        <v>108</v>
      </c>
      <c r="D2901" s="437"/>
      <c r="F2901" s="431">
        <v>5.97</v>
      </c>
    </row>
    <row r="2902" spans="1:6" ht="15">
      <c r="A2902" s="426" t="s">
        <v>9160</v>
      </c>
      <c r="B2902" s="417" t="s">
        <v>9161</v>
      </c>
      <c r="C2902" s="417" t="s">
        <v>108</v>
      </c>
      <c r="D2902" s="437"/>
      <c r="F2902" s="431">
        <v>7.15</v>
      </c>
    </row>
    <row r="2903" spans="1:6" ht="15">
      <c r="A2903" s="426" t="s">
        <v>9162</v>
      </c>
      <c r="B2903" s="417" t="s">
        <v>9163</v>
      </c>
      <c r="C2903" s="417" t="s">
        <v>108</v>
      </c>
      <c r="D2903" s="437"/>
      <c r="F2903" s="431">
        <v>7.59</v>
      </c>
    </row>
    <row r="2904" spans="1:6" ht="15">
      <c r="A2904" s="426" t="s">
        <v>9164</v>
      </c>
      <c r="B2904" s="417" t="s">
        <v>9165</v>
      </c>
      <c r="C2904" s="417" t="s">
        <v>1048</v>
      </c>
      <c r="D2904" s="437"/>
      <c r="F2904" s="431">
        <v>171.22</v>
      </c>
    </row>
    <row r="2905" spans="1:6" ht="15">
      <c r="A2905" s="426" t="s">
        <v>9166</v>
      </c>
      <c r="B2905" s="417" t="s">
        <v>9167</v>
      </c>
      <c r="C2905" s="417" t="s">
        <v>1048</v>
      </c>
      <c r="D2905" s="437"/>
      <c r="F2905" s="431">
        <v>133.85</v>
      </c>
    </row>
    <row r="2906" spans="1:6" ht="15">
      <c r="A2906" s="426" t="s">
        <v>9168</v>
      </c>
      <c r="B2906" s="417" t="s">
        <v>9169</v>
      </c>
      <c r="C2906" s="417" t="s">
        <v>1048</v>
      </c>
      <c r="D2906" s="437"/>
      <c r="F2906" s="431">
        <v>133.85</v>
      </c>
    </row>
    <row r="2907" spans="1:6" ht="15">
      <c r="A2907" s="426" t="s">
        <v>9170</v>
      </c>
      <c r="B2907" s="417" t="s">
        <v>9171</v>
      </c>
      <c r="C2907" s="417" t="s">
        <v>108</v>
      </c>
      <c r="D2907" s="437"/>
      <c r="F2907" s="431">
        <v>202.71</v>
      </c>
    </row>
    <row r="2908" spans="1:6" ht="15">
      <c r="A2908" s="426" t="s">
        <v>9172</v>
      </c>
      <c r="B2908" s="417" t="s">
        <v>9173</v>
      </c>
      <c r="C2908" s="417" t="s">
        <v>108</v>
      </c>
      <c r="D2908" s="437"/>
      <c r="F2908" s="431">
        <v>1153.99</v>
      </c>
    </row>
    <row r="2909" spans="1:6" ht="15">
      <c r="A2909" s="426" t="s">
        <v>9174</v>
      </c>
      <c r="B2909" s="417" t="s">
        <v>9175</v>
      </c>
      <c r="C2909" s="417" t="s">
        <v>1048</v>
      </c>
      <c r="D2909" s="437"/>
      <c r="F2909" s="431">
        <v>45</v>
      </c>
    </row>
    <row r="2910" spans="1:6" ht="15">
      <c r="A2910" s="426" t="s">
        <v>9176</v>
      </c>
      <c r="B2910" s="417" t="s">
        <v>9177</v>
      </c>
      <c r="C2910" s="417" t="s">
        <v>1048</v>
      </c>
      <c r="D2910" s="437"/>
      <c r="F2910" s="431">
        <v>57.91</v>
      </c>
    </row>
    <row r="2911" spans="1:6" ht="15">
      <c r="A2911" s="426"/>
      <c r="B2911" s="417" t="s">
        <v>9178</v>
      </c>
      <c r="D2911" s="437"/>
      <c r="F2911" s="431"/>
    </row>
    <row r="2912" spans="1:6">
      <c r="A2912" s="426" t="s">
        <v>9179</v>
      </c>
      <c r="D2912" s="437"/>
      <c r="F2912" s="430"/>
    </row>
    <row r="2913" spans="1:6">
      <c r="A2913" s="426"/>
      <c r="B2913" s="417" t="s">
        <v>9180</v>
      </c>
      <c r="D2913" s="437"/>
      <c r="F2913" s="430"/>
    </row>
    <row r="2914" spans="1:6">
      <c r="A2914" s="426"/>
      <c r="B2914" s="417" t="s">
        <v>9181</v>
      </c>
      <c r="D2914" s="437"/>
      <c r="F2914" s="430"/>
    </row>
    <row r="2915" spans="1:6" ht="15">
      <c r="A2915" s="426" t="s">
        <v>9182</v>
      </c>
      <c r="C2915" s="417" t="s">
        <v>9183</v>
      </c>
      <c r="D2915" s="437"/>
      <c r="F2915" s="431">
        <v>10000</v>
      </c>
    </row>
    <row r="2916" spans="1:6" ht="15">
      <c r="A2916" s="426"/>
      <c r="B2916" s="417" t="s">
        <v>9184</v>
      </c>
      <c r="D2916" s="437"/>
      <c r="F2916" s="431"/>
    </row>
    <row r="2917" spans="1:6">
      <c r="A2917" s="426"/>
      <c r="B2917" s="417" t="s">
        <v>9181</v>
      </c>
      <c r="D2917" s="437"/>
      <c r="F2917" s="430"/>
    </row>
    <row r="2918" spans="1:6" ht="15">
      <c r="A2918" s="426" t="s">
        <v>9185</v>
      </c>
      <c r="C2918" s="417" t="s">
        <v>9183</v>
      </c>
      <c r="D2918" s="437"/>
      <c r="F2918" s="431">
        <v>13500</v>
      </c>
    </row>
    <row r="2919" spans="1:6">
      <c r="A2919" s="426"/>
      <c r="B2919" s="417" t="s">
        <v>9186</v>
      </c>
      <c r="D2919" s="437"/>
      <c r="F2919" s="430"/>
    </row>
    <row r="2920" spans="1:6">
      <c r="A2920" s="426"/>
      <c r="B2920" s="417" t="s">
        <v>9187</v>
      </c>
      <c r="D2920" s="437"/>
      <c r="F2920" s="430"/>
    </row>
    <row r="2921" spans="1:6" ht="15">
      <c r="A2921" s="426" t="s">
        <v>9188</v>
      </c>
      <c r="C2921" s="417" t="s">
        <v>121</v>
      </c>
      <c r="D2921" s="437"/>
      <c r="F2921" s="431">
        <v>138.49</v>
      </c>
    </row>
    <row r="2922" spans="1:6" ht="15">
      <c r="A2922" s="426"/>
      <c r="B2922" s="417" t="s">
        <v>9189</v>
      </c>
      <c r="D2922" s="437"/>
      <c r="F2922" s="431"/>
    </row>
    <row r="2923" spans="1:6">
      <c r="A2923" s="426"/>
      <c r="B2923" s="417" t="s">
        <v>9190</v>
      </c>
      <c r="D2923" s="437"/>
      <c r="F2923" s="430"/>
    </row>
    <row r="2924" spans="1:6" ht="15">
      <c r="A2924" s="426" t="s">
        <v>9191</v>
      </c>
      <c r="C2924" s="417" t="s">
        <v>121</v>
      </c>
      <c r="D2924" s="437"/>
      <c r="F2924" s="431">
        <v>164.51</v>
      </c>
    </row>
    <row r="2925" spans="1:6">
      <c r="A2925" s="426"/>
      <c r="B2925" s="417" t="s">
        <v>9192</v>
      </c>
      <c r="D2925" s="437"/>
      <c r="F2925" s="430"/>
    </row>
    <row r="2926" spans="1:6">
      <c r="A2926" s="426"/>
      <c r="B2926" s="417" t="s">
        <v>9193</v>
      </c>
      <c r="F2926" s="430"/>
    </row>
    <row r="2927" spans="1:6" ht="15">
      <c r="A2927" s="426" t="s">
        <v>9194</v>
      </c>
      <c r="C2927" s="417" t="s">
        <v>121</v>
      </c>
      <c r="D2927" s="437"/>
      <c r="F2927" s="431">
        <v>198.59</v>
      </c>
    </row>
    <row r="2928" spans="1:6" ht="15">
      <c r="A2928" s="426"/>
      <c r="B2928" s="417" t="s">
        <v>9195</v>
      </c>
      <c r="D2928" s="437"/>
      <c r="F2928" s="431"/>
    </row>
    <row r="2929" spans="1:6">
      <c r="A2929" s="426"/>
      <c r="B2929" s="417" t="s">
        <v>9196</v>
      </c>
      <c r="D2929" s="437"/>
      <c r="F2929" s="430"/>
    </row>
    <row r="2930" spans="1:6" ht="15">
      <c r="A2930" s="426" t="s">
        <v>9197</v>
      </c>
      <c r="C2930" s="417" t="s">
        <v>121</v>
      </c>
      <c r="D2930" s="437"/>
      <c r="F2930" s="431">
        <v>229.39</v>
      </c>
    </row>
    <row r="2931" spans="1:6">
      <c r="A2931" s="426"/>
      <c r="B2931" s="417" t="s">
        <v>9198</v>
      </c>
      <c r="D2931" s="437"/>
      <c r="F2931" s="430"/>
    </row>
    <row r="2932" spans="1:6" ht="15">
      <c r="A2932" s="426"/>
      <c r="B2932" s="417" t="s">
        <v>9196</v>
      </c>
      <c r="D2932" s="437"/>
      <c r="F2932" s="431"/>
    </row>
    <row r="2933" spans="1:6" ht="15">
      <c r="A2933" s="426" t="s">
        <v>9199</v>
      </c>
      <c r="C2933" s="417" t="s">
        <v>121</v>
      </c>
      <c r="D2933" s="437"/>
      <c r="F2933" s="431">
        <v>281.98</v>
      </c>
    </row>
    <row r="2934" spans="1:6" ht="15">
      <c r="A2934" s="426"/>
      <c r="B2934" s="417" t="s">
        <v>9200</v>
      </c>
      <c r="D2934" s="437"/>
      <c r="F2934" s="431"/>
    </row>
    <row r="2935" spans="1:6">
      <c r="A2935" s="426"/>
      <c r="B2935" s="417" t="s">
        <v>9181</v>
      </c>
      <c r="D2935" s="437"/>
      <c r="F2935" s="430"/>
    </row>
    <row r="2936" spans="1:6" ht="15">
      <c r="A2936" s="426" t="s">
        <v>554</v>
      </c>
      <c r="C2936" s="417" t="s">
        <v>9183</v>
      </c>
      <c r="D2936" s="437"/>
      <c r="F2936" s="431">
        <v>9000</v>
      </c>
    </row>
    <row r="2937" spans="1:6" ht="15">
      <c r="A2937" s="426"/>
      <c r="B2937" s="417" t="s">
        <v>9201</v>
      </c>
      <c r="D2937" s="437"/>
      <c r="F2937" s="431"/>
    </row>
    <row r="2938" spans="1:6">
      <c r="A2938" s="426"/>
      <c r="B2938" s="417" t="s">
        <v>9181</v>
      </c>
      <c r="D2938" s="437"/>
      <c r="F2938" s="430"/>
    </row>
    <row r="2939" spans="1:6" ht="15">
      <c r="A2939" s="426" t="s">
        <v>9202</v>
      </c>
      <c r="C2939" s="417" t="s">
        <v>9183</v>
      </c>
      <c r="D2939" s="437"/>
      <c r="F2939" s="431">
        <v>12000</v>
      </c>
    </row>
    <row r="2940" spans="1:6">
      <c r="A2940" s="426"/>
      <c r="B2940" s="417" t="s">
        <v>9203</v>
      </c>
      <c r="D2940" s="437"/>
      <c r="F2940" s="430"/>
    </row>
    <row r="2941" spans="1:6" ht="15">
      <c r="A2941" s="426"/>
      <c r="B2941" s="417" t="s">
        <v>9204</v>
      </c>
      <c r="D2941" s="437"/>
      <c r="F2941" s="431"/>
    </row>
    <row r="2942" spans="1:6" ht="15">
      <c r="A2942" s="426" t="s">
        <v>9205</v>
      </c>
      <c r="C2942" s="417" t="s">
        <v>121</v>
      </c>
      <c r="D2942" s="437"/>
      <c r="F2942" s="431">
        <v>40</v>
      </c>
    </row>
    <row r="2943" spans="1:6" ht="15">
      <c r="A2943" s="426"/>
      <c r="B2943" s="417" t="s">
        <v>9206</v>
      </c>
      <c r="D2943" s="437"/>
      <c r="F2943" s="431"/>
    </row>
    <row r="2944" spans="1:6">
      <c r="A2944" s="426"/>
      <c r="B2944" s="417" t="s">
        <v>9207</v>
      </c>
      <c r="D2944" s="437"/>
      <c r="F2944" s="430"/>
    </row>
    <row r="2945" spans="1:6" ht="15">
      <c r="A2945" s="426" t="s">
        <v>9208</v>
      </c>
      <c r="C2945" s="417" t="s">
        <v>121</v>
      </c>
      <c r="D2945" s="437"/>
      <c r="F2945" s="431">
        <v>50</v>
      </c>
    </row>
    <row r="2946" spans="1:6">
      <c r="A2946" s="426"/>
      <c r="B2946" s="417" t="s">
        <v>9206</v>
      </c>
      <c r="D2946" s="437"/>
      <c r="F2946" s="430"/>
    </row>
    <row r="2947" spans="1:6">
      <c r="A2947" s="426"/>
      <c r="B2947" s="417" t="s">
        <v>9209</v>
      </c>
      <c r="D2947" s="437"/>
      <c r="F2947" s="430"/>
    </row>
    <row r="2948" spans="1:6" ht="15">
      <c r="A2948" s="426" t="s">
        <v>9210</v>
      </c>
      <c r="C2948" s="417" t="s">
        <v>121</v>
      </c>
      <c r="D2948" s="437"/>
      <c r="F2948" s="431">
        <v>60</v>
      </c>
    </row>
    <row r="2949" spans="1:6">
      <c r="A2949" s="426"/>
      <c r="B2949" s="417" t="s">
        <v>9206</v>
      </c>
      <c r="D2949" s="437"/>
      <c r="F2949" s="430"/>
    </row>
    <row r="2950" spans="1:6" ht="15">
      <c r="A2950" s="426"/>
      <c r="B2950" s="417" t="s">
        <v>9211</v>
      </c>
      <c r="D2950" s="437"/>
      <c r="F2950" s="431">
        <v>80</v>
      </c>
    </row>
    <row r="2951" spans="1:6" ht="15">
      <c r="A2951" s="426" t="s">
        <v>9212</v>
      </c>
      <c r="C2951" s="417" t="s">
        <v>121</v>
      </c>
      <c r="D2951" s="437"/>
      <c r="F2951" s="431"/>
    </row>
    <row r="2952" spans="1:6">
      <c r="A2952" s="426"/>
      <c r="B2952" s="417" t="s">
        <v>9206</v>
      </c>
      <c r="D2952" s="437"/>
      <c r="F2952" s="430"/>
    </row>
    <row r="2953" spans="1:6" ht="15">
      <c r="A2953" s="426" t="s">
        <v>9213</v>
      </c>
      <c r="B2953" s="417" t="s">
        <v>9214</v>
      </c>
      <c r="C2953" s="417" t="s">
        <v>128</v>
      </c>
      <c r="D2953" s="437"/>
      <c r="F2953" s="431">
        <v>402.4</v>
      </c>
    </row>
    <row r="2954" spans="1:6" ht="15">
      <c r="A2954" s="426" t="s">
        <v>9215</v>
      </c>
      <c r="B2954" s="417" t="s">
        <v>9216</v>
      </c>
      <c r="C2954" s="417" t="s">
        <v>128</v>
      </c>
      <c r="D2954" s="437"/>
      <c r="F2954" s="431">
        <v>93.92</v>
      </c>
    </row>
    <row r="2955" spans="1:6">
      <c r="A2955" s="426"/>
      <c r="D2955" s="437"/>
      <c r="F2955" s="430"/>
    </row>
    <row r="2956" spans="1:6" ht="15">
      <c r="A2956" s="426" t="s">
        <v>9217</v>
      </c>
      <c r="B2956" s="417" t="s">
        <v>9218</v>
      </c>
      <c r="C2956" s="417" t="s">
        <v>128</v>
      </c>
      <c r="D2956" s="437"/>
      <c r="F2956" s="431">
        <v>106.52</v>
      </c>
    </row>
    <row r="2957" spans="1:6" ht="15">
      <c r="A2957" s="426" t="s">
        <v>9219</v>
      </c>
      <c r="B2957" s="417" t="s">
        <v>9220</v>
      </c>
      <c r="C2957" s="417" t="s">
        <v>121</v>
      </c>
      <c r="D2957" s="437"/>
      <c r="F2957" s="431">
        <v>25</v>
      </c>
    </row>
    <row r="2958" spans="1:6" ht="15">
      <c r="A2958" s="426" t="s">
        <v>9221</v>
      </c>
      <c r="B2958" s="417" t="s">
        <v>9222</v>
      </c>
      <c r="C2958" s="417" t="s">
        <v>121</v>
      </c>
      <c r="D2958" s="437"/>
      <c r="F2958" s="431">
        <v>30</v>
      </c>
    </row>
    <row r="2959" spans="1:6" ht="15">
      <c r="A2959" s="426" t="s">
        <v>9223</v>
      </c>
      <c r="B2959" s="417" t="s">
        <v>9224</v>
      </c>
      <c r="C2959" s="417" t="s">
        <v>121</v>
      </c>
      <c r="D2959" s="437"/>
      <c r="F2959" s="431">
        <v>35</v>
      </c>
    </row>
    <row r="2960" spans="1:6">
      <c r="A2960" s="426"/>
      <c r="B2960" s="417" t="s">
        <v>9225</v>
      </c>
      <c r="D2960" s="437"/>
      <c r="F2960" s="430"/>
    </row>
    <row r="2961" spans="1:6" ht="15">
      <c r="A2961" s="426" t="s">
        <v>9226</v>
      </c>
      <c r="C2961" s="417" t="s">
        <v>9183</v>
      </c>
      <c r="D2961" s="437"/>
      <c r="F2961" s="431">
        <v>6500</v>
      </c>
    </row>
    <row r="2962" spans="1:6">
      <c r="A2962" s="426"/>
      <c r="B2962" s="417" t="s">
        <v>9227</v>
      </c>
      <c r="D2962" s="437"/>
      <c r="F2962" s="430"/>
    </row>
    <row r="2963" spans="1:6">
      <c r="A2963" s="426"/>
      <c r="B2963" s="417" t="s">
        <v>9225</v>
      </c>
      <c r="D2963" s="437"/>
      <c r="F2963" s="430"/>
    </row>
    <row r="2964" spans="1:6" ht="15">
      <c r="A2964" s="426" t="s">
        <v>9228</v>
      </c>
      <c r="C2964" s="417" t="s">
        <v>9183</v>
      </c>
      <c r="D2964" s="437"/>
      <c r="F2964" s="431">
        <v>9000</v>
      </c>
    </row>
    <row r="2965" spans="1:6">
      <c r="A2965" s="426"/>
      <c r="B2965" s="417" t="s">
        <v>9229</v>
      </c>
      <c r="D2965" s="437"/>
      <c r="E2965" s="437"/>
      <c r="F2965" s="430"/>
    </row>
    <row r="2966" spans="1:6" ht="15">
      <c r="A2966" s="426" t="s">
        <v>9230</v>
      </c>
      <c r="B2966" s="417" t="s">
        <v>9231</v>
      </c>
      <c r="C2966" s="417" t="s">
        <v>121</v>
      </c>
      <c r="F2966" s="431">
        <v>83.49</v>
      </c>
    </row>
    <row r="2967" spans="1:6" ht="15">
      <c r="A2967" s="426" t="s">
        <v>9232</v>
      </c>
      <c r="B2967" s="417" t="s">
        <v>9233</v>
      </c>
      <c r="C2967" s="417" t="s">
        <v>121</v>
      </c>
      <c r="D2967" s="437"/>
      <c r="E2967" s="437"/>
      <c r="F2967" s="431">
        <v>105.49</v>
      </c>
    </row>
    <row r="2968" spans="1:6" ht="15">
      <c r="A2968" s="426" t="s">
        <v>9234</v>
      </c>
      <c r="B2968" s="417" t="s">
        <v>9235</v>
      </c>
      <c r="C2968" s="417" t="s">
        <v>121</v>
      </c>
      <c r="D2968" s="437"/>
      <c r="E2968" s="437"/>
      <c r="F2968" s="431">
        <v>126.99</v>
      </c>
    </row>
    <row r="2969" spans="1:6" ht="15">
      <c r="A2969" s="426" t="s">
        <v>9236</v>
      </c>
      <c r="B2969" s="417" t="s">
        <v>9237</v>
      </c>
      <c r="C2969" s="417" t="s">
        <v>121</v>
      </c>
      <c r="D2969" s="437"/>
      <c r="E2969" s="437"/>
      <c r="F2969" s="431">
        <v>142.99</v>
      </c>
    </row>
    <row r="2970" spans="1:6">
      <c r="A2970" s="426"/>
      <c r="B2970" s="417" t="s">
        <v>9238</v>
      </c>
      <c r="D2970" s="437"/>
      <c r="E2970" s="437"/>
      <c r="F2970" s="430"/>
    </row>
    <row r="2971" spans="1:6" ht="15">
      <c r="A2971" s="426" t="s">
        <v>9239</v>
      </c>
      <c r="C2971" s="417" t="s">
        <v>121</v>
      </c>
      <c r="D2971" s="437"/>
      <c r="E2971" s="437"/>
      <c r="F2971" s="431">
        <v>151.79</v>
      </c>
    </row>
    <row r="2972" spans="1:6" ht="15">
      <c r="A2972" s="426"/>
      <c r="B2972" s="417" t="s">
        <v>9240</v>
      </c>
      <c r="D2972" s="437"/>
      <c r="E2972" s="437"/>
      <c r="F2972" s="431"/>
    </row>
    <row r="2973" spans="1:6">
      <c r="A2973" s="426"/>
      <c r="B2973" s="417" t="s">
        <v>9241</v>
      </c>
      <c r="D2973" s="437"/>
      <c r="E2973" s="437"/>
      <c r="F2973" s="430"/>
    </row>
    <row r="2974" spans="1:6" ht="15">
      <c r="A2974" s="426" t="s">
        <v>9242</v>
      </c>
      <c r="C2974" s="417" t="s">
        <v>121</v>
      </c>
      <c r="D2974" s="437"/>
      <c r="E2974" s="437"/>
      <c r="F2974" s="431">
        <v>175.49</v>
      </c>
    </row>
    <row r="2975" spans="1:6">
      <c r="A2975" s="426"/>
      <c r="B2975" s="417" t="s">
        <v>9243</v>
      </c>
      <c r="D2975" s="437"/>
      <c r="E2975" s="437"/>
      <c r="F2975" s="430"/>
    </row>
    <row r="2976" spans="1:6">
      <c r="A2976" s="426"/>
      <c r="B2976" s="417" t="s">
        <v>9244</v>
      </c>
      <c r="D2976" s="437"/>
      <c r="E2976" s="437"/>
      <c r="F2976" s="430"/>
    </row>
    <row r="2977" spans="1:8" ht="15">
      <c r="A2977" s="426" t="s">
        <v>9245</v>
      </c>
      <c r="C2977" s="417" t="s">
        <v>121</v>
      </c>
      <c r="F2977" s="431">
        <v>227.19</v>
      </c>
    </row>
    <row r="2978" spans="1:8" ht="15">
      <c r="A2978" s="426"/>
      <c r="B2978" s="417" t="s">
        <v>9246</v>
      </c>
      <c r="D2978" s="437"/>
      <c r="F2978" s="431"/>
    </row>
    <row r="2979" spans="1:8" ht="15">
      <c r="A2979" s="426" t="s">
        <v>9247</v>
      </c>
      <c r="B2979" s="417" t="s">
        <v>9248</v>
      </c>
      <c r="C2979" s="417" t="s">
        <v>121</v>
      </c>
      <c r="D2979" s="437"/>
      <c r="F2979" s="431">
        <v>66.989999999999995</v>
      </c>
    </row>
    <row r="2980" spans="1:8" ht="15">
      <c r="A2980" s="426" t="s">
        <v>9249</v>
      </c>
      <c r="B2980" s="417" t="s">
        <v>9250</v>
      </c>
      <c r="C2980" s="417" t="s">
        <v>121</v>
      </c>
      <c r="D2980" s="437"/>
      <c r="F2980" s="431">
        <v>72.489999999999995</v>
      </c>
    </row>
    <row r="2981" spans="1:8" ht="15">
      <c r="A2981" s="426" t="s">
        <v>9251</v>
      </c>
      <c r="B2981" s="417" t="s">
        <v>9252</v>
      </c>
      <c r="C2981" s="417" t="s">
        <v>121</v>
      </c>
      <c r="D2981" s="437"/>
      <c r="F2981" s="431">
        <v>83.49</v>
      </c>
    </row>
    <row r="2982" spans="1:8">
      <c r="A2982" s="426"/>
      <c r="B2982" s="417" t="s">
        <v>9253</v>
      </c>
      <c r="D2982" s="437"/>
      <c r="F2982" s="430"/>
    </row>
    <row r="2983" spans="1:8" ht="15">
      <c r="A2983" s="426" t="s">
        <v>9254</v>
      </c>
      <c r="C2983" s="417" t="s">
        <v>121</v>
      </c>
      <c r="D2983" s="437"/>
      <c r="F2983" s="431">
        <v>88.99</v>
      </c>
    </row>
    <row r="2984" spans="1:8" ht="15">
      <c r="A2984" s="426"/>
      <c r="B2984" s="417" t="s">
        <v>9255</v>
      </c>
      <c r="D2984" s="437"/>
      <c r="F2984" s="431"/>
    </row>
    <row r="2985" spans="1:8" ht="15">
      <c r="A2985" s="426" t="s">
        <v>9256</v>
      </c>
      <c r="B2985" s="417" t="s">
        <v>9257</v>
      </c>
      <c r="C2985" s="417" t="s">
        <v>121</v>
      </c>
      <c r="D2985" s="437"/>
      <c r="F2985" s="431">
        <v>101.69</v>
      </c>
    </row>
    <row r="2986" spans="1:8">
      <c r="A2986" s="426"/>
      <c r="B2986" s="417" t="s">
        <v>9258</v>
      </c>
      <c r="D2986" s="437"/>
      <c r="F2986" s="430"/>
      <c r="G2986" s="437"/>
      <c r="H2986" s="437"/>
    </row>
    <row r="2987" spans="1:8" ht="15">
      <c r="A2987" s="426" t="s">
        <v>9259</v>
      </c>
      <c r="B2987" s="417" t="s">
        <v>9260</v>
      </c>
      <c r="C2987" s="417" t="s">
        <v>121</v>
      </c>
      <c r="D2987" s="437"/>
      <c r="F2987" s="431">
        <v>114.89</v>
      </c>
    </row>
    <row r="2988" spans="1:8" ht="15">
      <c r="A2988" s="426"/>
      <c r="B2988" s="417" t="s">
        <v>9261</v>
      </c>
      <c r="D2988" s="437"/>
      <c r="F2988" s="431"/>
      <c r="G2988" s="437"/>
      <c r="H2988" s="437"/>
    </row>
    <row r="2989" spans="1:8" ht="15">
      <c r="A2989" s="426" t="s">
        <v>9262</v>
      </c>
      <c r="C2989" s="417" t="s">
        <v>121</v>
      </c>
      <c r="D2989" s="437"/>
      <c r="F2989" s="431">
        <v>131.99</v>
      </c>
      <c r="G2989" s="437"/>
      <c r="H2989" s="437"/>
    </row>
    <row r="2990" spans="1:8" ht="15">
      <c r="A2990" s="426"/>
      <c r="B2990" s="417" t="s">
        <v>9263</v>
      </c>
      <c r="D2990" s="437"/>
      <c r="F2990" s="431"/>
      <c r="G2990" s="437"/>
      <c r="H2990" s="437"/>
    </row>
    <row r="2991" spans="1:8" ht="15">
      <c r="A2991" s="426" t="s">
        <v>9264</v>
      </c>
      <c r="B2991" s="417" t="s">
        <v>9265</v>
      </c>
      <c r="C2991" s="417" t="s">
        <v>108</v>
      </c>
      <c r="D2991" s="437"/>
      <c r="F2991" s="431">
        <v>100</v>
      </c>
      <c r="G2991" s="437"/>
      <c r="H2991" s="437"/>
    </row>
    <row r="2992" spans="1:8" ht="15">
      <c r="A2992" s="426" t="s">
        <v>9266</v>
      </c>
      <c r="B2992" s="417" t="s">
        <v>9267</v>
      </c>
      <c r="C2992" s="417" t="s">
        <v>108</v>
      </c>
      <c r="F2992" s="431">
        <v>110</v>
      </c>
      <c r="G2992" s="437"/>
      <c r="H2992" s="437"/>
    </row>
    <row r="2993" spans="1:8" ht="15">
      <c r="A2993" s="426" t="s">
        <v>9268</v>
      </c>
      <c r="B2993" s="417" t="s">
        <v>9269</v>
      </c>
      <c r="C2993" s="417" t="s">
        <v>108</v>
      </c>
      <c r="D2993" s="437"/>
      <c r="F2993" s="431">
        <v>150</v>
      </c>
      <c r="G2993" s="437"/>
      <c r="H2993" s="437"/>
    </row>
    <row r="2994" spans="1:8" ht="15">
      <c r="A2994" s="426" t="s">
        <v>9270</v>
      </c>
      <c r="B2994" s="417" t="s">
        <v>9271</v>
      </c>
      <c r="C2994" s="417" t="s">
        <v>108</v>
      </c>
      <c r="D2994" s="437"/>
      <c r="F2994" s="431">
        <v>31.83</v>
      </c>
      <c r="G2994" s="437"/>
      <c r="H2994" s="437"/>
    </row>
    <row r="2995" spans="1:8">
      <c r="A2995" s="426"/>
      <c r="B2995" s="417" t="s">
        <v>9272</v>
      </c>
      <c r="D2995" s="437"/>
      <c r="F2995" s="430"/>
      <c r="G2995" s="437"/>
      <c r="H2995" s="437"/>
    </row>
    <row r="2996" spans="1:8" ht="15">
      <c r="A2996" s="426" t="s">
        <v>9273</v>
      </c>
      <c r="C2996" s="417" t="s">
        <v>9183</v>
      </c>
      <c r="D2996" s="437"/>
      <c r="F2996" s="431">
        <v>5000</v>
      </c>
      <c r="G2996" s="437"/>
      <c r="H2996" s="437"/>
    </row>
    <row r="2997" spans="1:8" ht="15">
      <c r="A2997" s="426"/>
      <c r="B2997" s="417" t="s">
        <v>9274</v>
      </c>
      <c r="D2997" s="437"/>
      <c r="F2997" s="431"/>
      <c r="G2997" s="437"/>
      <c r="H2997" s="437"/>
    </row>
    <row r="2998" spans="1:8">
      <c r="A2998" s="426"/>
      <c r="B2998" s="417" t="s">
        <v>9272</v>
      </c>
      <c r="D2998" s="437"/>
      <c r="F2998" s="430"/>
    </row>
    <row r="2999" spans="1:8" ht="15">
      <c r="A2999" s="426" t="s">
        <v>9275</v>
      </c>
      <c r="B2999" s="417" t="s">
        <v>9276</v>
      </c>
      <c r="C2999" s="417" t="s">
        <v>9183</v>
      </c>
      <c r="D2999" s="437"/>
      <c r="F2999" s="431">
        <v>6500</v>
      </c>
    </row>
    <row r="3000" spans="1:8">
      <c r="A3000" s="426"/>
      <c r="B3000" s="417" t="s">
        <v>9277</v>
      </c>
      <c r="D3000" s="437"/>
      <c r="F3000" s="430"/>
    </row>
    <row r="3001" spans="1:8" ht="15">
      <c r="A3001" s="426" t="s">
        <v>9278</v>
      </c>
      <c r="C3001" s="417" t="s">
        <v>121</v>
      </c>
      <c r="D3001" s="437"/>
      <c r="F3001" s="431">
        <v>62.38</v>
      </c>
    </row>
    <row r="3002" spans="1:8">
      <c r="A3002" s="426"/>
      <c r="B3002" s="417" t="s">
        <v>9279</v>
      </c>
      <c r="D3002" s="437"/>
      <c r="F3002" s="430"/>
    </row>
    <row r="3003" spans="1:8" ht="15">
      <c r="A3003" s="426"/>
      <c r="B3003" s="417" t="s">
        <v>9277</v>
      </c>
      <c r="F3003" s="431"/>
    </row>
    <row r="3004" spans="1:8" ht="15">
      <c r="A3004" s="426" t="s">
        <v>9280</v>
      </c>
      <c r="B3004" s="417" t="s">
        <v>9281</v>
      </c>
      <c r="C3004" s="417" t="s">
        <v>121</v>
      </c>
      <c r="D3004" s="437"/>
      <c r="F3004" s="431">
        <v>81.5</v>
      </c>
    </row>
    <row r="3005" spans="1:8" ht="15">
      <c r="A3005" s="426"/>
      <c r="B3005" s="417" t="s">
        <v>9277</v>
      </c>
      <c r="F3005" s="431"/>
    </row>
    <row r="3006" spans="1:8" ht="15">
      <c r="A3006" s="426" t="s">
        <v>9282</v>
      </c>
      <c r="C3006" s="417" t="s">
        <v>121</v>
      </c>
      <c r="F3006" s="431">
        <v>97.1</v>
      </c>
    </row>
    <row r="3007" spans="1:8" ht="15">
      <c r="A3007" s="426"/>
      <c r="B3007" s="417" t="s">
        <v>9283</v>
      </c>
      <c r="F3007" s="431"/>
    </row>
    <row r="3008" spans="1:8">
      <c r="A3008" s="426"/>
      <c r="B3008" s="417" t="s">
        <v>9277</v>
      </c>
      <c r="F3008" s="430"/>
    </row>
    <row r="3009" spans="1:6" ht="15">
      <c r="A3009" s="426" t="s">
        <v>9284</v>
      </c>
      <c r="C3009" s="417" t="s">
        <v>121</v>
      </c>
      <c r="F3009" s="431">
        <v>109.63</v>
      </c>
    </row>
    <row r="3010" spans="1:6">
      <c r="A3010" s="426"/>
      <c r="B3010" s="417" t="s">
        <v>9285</v>
      </c>
      <c r="F3010" s="430"/>
    </row>
    <row r="3011" spans="1:6">
      <c r="A3011" s="426"/>
      <c r="B3011" s="417" t="s">
        <v>9277</v>
      </c>
      <c r="F3011" s="430"/>
    </row>
    <row r="3012" spans="1:6" ht="15">
      <c r="A3012" s="426" t="s">
        <v>9286</v>
      </c>
      <c r="C3012" s="417" t="s">
        <v>121</v>
      </c>
      <c r="F3012" s="431">
        <v>143.80000000000001</v>
      </c>
    </row>
    <row r="3013" spans="1:6" ht="15">
      <c r="A3013" s="426"/>
      <c r="B3013" s="417" t="s">
        <v>9287</v>
      </c>
      <c r="F3013" s="431"/>
    </row>
    <row r="3014" spans="1:6" ht="15">
      <c r="A3014" s="426" t="s">
        <v>9288</v>
      </c>
      <c r="B3014" s="417" t="s">
        <v>9289</v>
      </c>
      <c r="C3014" s="417" t="s">
        <v>121</v>
      </c>
      <c r="F3014" s="431">
        <v>12.91</v>
      </c>
    </row>
    <row r="3015" spans="1:6" ht="15">
      <c r="A3015" s="426" t="s">
        <v>9290</v>
      </c>
      <c r="B3015" s="417" t="s">
        <v>9291</v>
      </c>
      <c r="C3015" s="417" t="s">
        <v>121</v>
      </c>
      <c r="F3015" s="431">
        <v>16.850000000000001</v>
      </c>
    </row>
    <row r="3016" spans="1:6" ht="15">
      <c r="A3016" s="426" t="s">
        <v>9292</v>
      </c>
      <c r="B3016" s="417" t="s">
        <v>9293</v>
      </c>
      <c r="C3016" s="417" t="s">
        <v>121</v>
      </c>
      <c r="F3016" s="431">
        <v>22.46</v>
      </c>
    </row>
    <row r="3017" spans="1:6" ht="15">
      <c r="A3017" s="426" t="s">
        <v>9294</v>
      </c>
      <c r="B3017" s="417" t="s">
        <v>9295</v>
      </c>
      <c r="C3017" s="417" t="s">
        <v>121</v>
      </c>
      <c r="F3017" s="431">
        <v>33.69</v>
      </c>
    </row>
    <row r="3018" spans="1:6">
      <c r="A3018" s="426"/>
      <c r="B3018" s="417" t="s">
        <v>9296</v>
      </c>
      <c r="F3018" s="430"/>
    </row>
    <row r="3019" spans="1:6" ht="15">
      <c r="A3019" s="426" t="s">
        <v>9297</v>
      </c>
      <c r="C3019" s="417" t="s">
        <v>9183</v>
      </c>
      <c r="F3019" s="431">
        <v>1000</v>
      </c>
    </row>
    <row r="3020" spans="1:6" ht="15">
      <c r="A3020" s="426"/>
      <c r="B3020" s="417" t="s">
        <v>9274</v>
      </c>
      <c r="F3020" s="431"/>
    </row>
    <row r="3021" spans="1:6">
      <c r="A3021" s="426"/>
      <c r="B3021" s="417" t="s">
        <v>9296</v>
      </c>
      <c r="F3021" s="430"/>
    </row>
    <row r="3022" spans="1:6" ht="15">
      <c r="A3022" s="426" t="s">
        <v>9298</v>
      </c>
      <c r="C3022" s="417" t="s">
        <v>9183</v>
      </c>
      <c r="F3022" s="431">
        <v>1500</v>
      </c>
    </row>
    <row r="3023" spans="1:6">
      <c r="A3023" s="426"/>
      <c r="B3023" s="417" t="s">
        <v>9276</v>
      </c>
      <c r="F3023" s="430"/>
    </row>
    <row r="3024" spans="1:6" ht="15">
      <c r="A3024" s="426" t="s">
        <v>9299</v>
      </c>
      <c r="B3024" s="417" t="s">
        <v>9300</v>
      </c>
      <c r="C3024" s="417" t="s">
        <v>121</v>
      </c>
      <c r="F3024" s="431">
        <v>10</v>
      </c>
    </row>
    <row r="3025" spans="1:6" ht="15">
      <c r="A3025" s="426" t="s">
        <v>9301</v>
      </c>
      <c r="B3025" s="417" t="s">
        <v>9302</v>
      </c>
      <c r="C3025" s="417" t="s">
        <v>121</v>
      </c>
      <c r="F3025" s="431">
        <v>13</v>
      </c>
    </row>
    <row r="3026" spans="1:6" ht="15">
      <c r="A3026" s="426" t="s">
        <v>9303</v>
      </c>
      <c r="B3026" s="417" t="s">
        <v>9304</v>
      </c>
      <c r="C3026" s="417" t="s">
        <v>121</v>
      </c>
      <c r="F3026" s="431">
        <v>13</v>
      </c>
    </row>
    <row r="3027" spans="1:6" ht="15">
      <c r="A3027" s="417" t="s">
        <v>9305</v>
      </c>
      <c r="B3027" s="417" t="s">
        <v>9306</v>
      </c>
      <c r="C3027" s="417" t="s">
        <v>121</v>
      </c>
      <c r="F3027" s="431">
        <v>14</v>
      </c>
    </row>
    <row r="3028" spans="1:6" ht="15">
      <c r="A3028" s="417" t="s">
        <v>9307</v>
      </c>
      <c r="B3028" s="417" t="s">
        <v>9308</v>
      </c>
      <c r="C3028" s="417" t="s">
        <v>121</v>
      </c>
      <c r="F3028" s="431">
        <v>16</v>
      </c>
    </row>
    <row r="3029" spans="1:6" ht="15">
      <c r="A3029" s="417" t="s">
        <v>9309</v>
      </c>
      <c r="B3029" s="417" t="s">
        <v>9310</v>
      </c>
      <c r="C3029" s="417" t="s">
        <v>121</v>
      </c>
      <c r="F3029" s="431">
        <v>18</v>
      </c>
    </row>
    <row r="3030" spans="1:6" ht="15">
      <c r="A3030" s="417" t="s">
        <v>9311</v>
      </c>
      <c r="B3030" s="417" t="s">
        <v>9312</v>
      </c>
      <c r="C3030" s="417" t="s">
        <v>9313</v>
      </c>
      <c r="F3030" s="431">
        <v>1</v>
      </c>
    </row>
    <row r="3031" spans="1:6">
      <c r="B3031" s="417" t="s">
        <v>9314</v>
      </c>
      <c r="F3031" s="430"/>
    </row>
    <row r="3032" spans="1:6" ht="15">
      <c r="A3032" s="417" t="s">
        <v>9315</v>
      </c>
      <c r="C3032" s="417" t="s">
        <v>9183</v>
      </c>
      <c r="F3032" s="431">
        <v>6500</v>
      </c>
    </row>
    <row r="3033" spans="1:6">
      <c r="B3033" s="417" t="s">
        <v>9274</v>
      </c>
      <c r="F3033" s="430"/>
    </row>
    <row r="3034" spans="1:6">
      <c r="B3034" s="417" t="s">
        <v>9314</v>
      </c>
      <c r="F3034" s="430"/>
    </row>
    <row r="3035" spans="1:6" ht="15">
      <c r="A3035" s="417" t="s">
        <v>9316</v>
      </c>
      <c r="C3035" s="417" t="s">
        <v>9183</v>
      </c>
      <c r="F3035" s="431">
        <v>9000</v>
      </c>
    </row>
    <row r="3036" spans="1:6" ht="15">
      <c r="B3036" s="417" t="s">
        <v>9276</v>
      </c>
      <c r="F3036" s="431"/>
    </row>
    <row r="3037" spans="1:6" ht="15">
      <c r="A3037" s="417" t="s">
        <v>9317</v>
      </c>
      <c r="B3037" s="417" t="s">
        <v>9318</v>
      </c>
      <c r="C3037" s="417" t="s">
        <v>121</v>
      </c>
      <c r="F3037" s="431">
        <v>117.42</v>
      </c>
    </row>
    <row r="3038" spans="1:6" ht="15">
      <c r="A3038" s="417" t="s">
        <v>9319</v>
      </c>
      <c r="B3038" s="417" t="s">
        <v>9320</v>
      </c>
      <c r="C3038" s="417" t="s">
        <v>121</v>
      </c>
      <c r="F3038" s="431">
        <v>141.05000000000001</v>
      </c>
    </row>
    <row r="3039" spans="1:6" ht="15">
      <c r="A3039" s="417" t="s">
        <v>9321</v>
      </c>
      <c r="B3039" s="417" t="s">
        <v>9322</v>
      </c>
      <c r="C3039" s="417" t="s">
        <v>121</v>
      </c>
      <c r="F3039" s="431">
        <v>162.93</v>
      </c>
    </row>
    <row r="3040" spans="1:6" ht="15">
      <c r="A3040" s="417" t="s">
        <v>9323</v>
      </c>
      <c r="B3040" s="417" t="s">
        <v>9324</v>
      </c>
      <c r="C3040" s="417" t="s">
        <v>121</v>
      </c>
      <c r="F3040" s="431">
        <v>194.93</v>
      </c>
    </row>
    <row r="3041" spans="1:6" ht="15">
      <c r="A3041" s="417" t="s">
        <v>9325</v>
      </c>
      <c r="B3041" s="417" t="s">
        <v>9326</v>
      </c>
      <c r="C3041" s="417" t="s">
        <v>121</v>
      </c>
      <c r="F3041" s="431">
        <v>245.44</v>
      </c>
    </row>
    <row r="3042" spans="1:6" ht="15">
      <c r="A3042" s="417" t="s">
        <v>9327</v>
      </c>
      <c r="B3042" s="417" t="s">
        <v>9328</v>
      </c>
      <c r="C3042" s="417" t="s">
        <v>121</v>
      </c>
      <c r="F3042" s="431">
        <v>268.02</v>
      </c>
    </row>
    <row r="3043" spans="1:6" ht="15">
      <c r="A3043" s="417" t="s">
        <v>9329</v>
      </c>
      <c r="B3043" s="417" t="s">
        <v>9330</v>
      </c>
      <c r="C3043" s="417" t="s">
        <v>121</v>
      </c>
      <c r="F3043" s="431">
        <v>320.27</v>
      </c>
    </row>
    <row r="3044" spans="1:6" ht="15">
      <c r="A3044" s="417" t="s">
        <v>9331</v>
      </c>
      <c r="B3044" s="417" t="s">
        <v>9332</v>
      </c>
      <c r="C3044" s="417" t="s">
        <v>121</v>
      </c>
      <c r="F3044" s="431">
        <v>364.02</v>
      </c>
    </row>
    <row r="3045" spans="1:6" ht="15">
      <c r="A3045" s="417" t="s">
        <v>9333</v>
      </c>
      <c r="B3045" s="417" t="s">
        <v>9334</v>
      </c>
      <c r="C3045" s="417" t="s">
        <v>121</v>
      </c>
      <c r="F3045" s="431">
        <v>428.03</v>
      </c>
    </row>
    <row r="3046" spans="1:6" ht="15">
      <c r="A3046" s="417" t="s">
        <v>9335</v>
      </c>
      <c r="B3046" s="417" t="s">
        <v>9336</v>
      </c>
      <c r="C3046" s="417" t="s">
        <v>121</v>
      </c>
      <c r="F3046" s="431">
        <v>524.05999999999995</v>
      </c>
    </row>
    <row r="3047" spans="1:6" ht="15">
      <c r="A3047" s="417" t="s">
        <v>9337</v>
      </c>
      <c r="B3047" s="417" t="s">
        <v>9338</v>
      </c>
      <c r="C3047" s="417" t="s">
        <v>108</v>
      </c>
      <c r="F3047" s="431">
        <v>100</v>
      </c>
    </row>
    <row r="3048" spans="1:6" ht="15">
      <c r="A3048" s="417" t="s">
        <v>9339</v>
      </c>
      <c r="B3048" s="417" t="s">
        <v>9340</v>
      </c>
      <c r="C3048" s="417" t="s">
        <v>108</v>
      </c>
      <c r="F3048" s="431">
        <v>130</v>
      </c>
    </row>
    <row r="3049" spans="1:6" ht="15">
      <c r="A3049" s="417" t="s">
        <v>9341</v>
      </c>
      <c r="B3049" s="417" t="s">
        <v>9342</v>
      </c>
      <c r="C3049" s="417" t="s">
        <v>108</v>
      </c>
      <c r="F3049" s="431">
        <v>200</v>
      </c>
    </row>
    <row r="3050" spans="1:6" ht="15">
      <c r="A3050" s="417" t="s">
        <v>9343</v>
      </c>
      <c r="B3050" s="417" t="s">
        <v>9344</v>
      </c>
      <c r="C3050" s="417" t="s">
        <v>108</v>
      </c>
      <c r="F3050" s="431">
        <v>260</v>
      </c>
    </row>
    <row r="3051" spans="1:6" ht="15">
      <c r="A3051" s="417" t="s">
        <v>9345</v>
      </c>
      <c r="B3051" s="417" t="s">
        <v>9346</v>
      </c>
      <c r="C3051" s="417" t="s">
        <v>108</v>
      </c>
      <c r="F3051" s="431">
        <v>180</v>
      </c>
    </row>
    <row r="3052" spans="1:6" ht="15">
      <c r="A3052" s="417" t="s">
        <v>9347</v>
      </c>
      <c r="B3052" s="417" t="s">
        <v>9348</v>
      </c>
      <c r="C3052" s="417" t="s">
        <v>108</v>
      </c>
      <c r="F3052" s="431">
        <v>280</v>
      </c>
    </row>
    <row r="3053" spans="1:6" ht="15">
      <c r="A3053" s="417" t="s">
        <v>9349</v>
      </c>
      <c r="B3053" s="417" t="s">
        <v>9350</v>
      </c>
      <c r="C3053" s="417" t="s">
        <v>128</v>
      </c>
      <c r="F3053" s="431">
        <v>202.58</v>
      </c>
    </row>
    <row r="3054" spans="1:6" ht="15">
      <c r="B3054" s="417" t="s">
        <v>9351</v>
      </c>
      <c r="F3054" s="431"/>
    </row>
    <row r="3055" spans="1:6" ht="15">
      <c r="A3055" s="417" t="s">
        <v>9352</v>
      </c>
      <c r="B3055" s="417" t="s">
        <v>9353</v>
      </c>
      <c r="C3055" s="417" t="s">
        <v>128</v>
      </c>
      <c r="F3055" s="431">
        <v>365.98</v>
      </c>
    </row>
    <row r="3056" spans="1:6" ht="15">
      <c r="B3056" s="417" t="s">
        <v>9354</v>
      </c>
      <c r="F3056" s="431"/>
    </row>
    <row r="3057" spans="1:6" ht="15">
      <c r="B3057" s="417" t="s">
        <v>9351</v>
      </c>
      <c r="F3057" s="431"/>
    </row>
    <row r="3058" spans="1:6" ht="15">
      <c r="A3058" s="417" t="s">
        <v>9355</v>
      </c>
      <c r="B3058" s="417" t="s">
        <v>9356</v>
      </c>
      <c r="C3058" s="417" t="s">
        <v>128</v>
      </c>
      <c r="F3058" s="431">
        <v>250</v>
      </c>
    </row>
    <row r="3059" spans="1:6" ht="15">
      <c r="B3059" s="417" t="s">
        <v>9354</v>
      </c>
      <c r="F3059" s="431"/>
    </row>
    <row r="3060" spans="1:6" ht="15">
      <c r="B3060" s="417" t="s">
        <v>9351</v>
      </c>
      <c r="F3060" s="431"/>
    </row>
    <row r="3061" spans="1:6" ht="15">
      <c r="A3061" s="417" t="s">
        <v>9357</v>
      </c>
      <c r="B3061" s="417" t="s">
        <v>9358</v>
      </c>
      <c r="C3061" s="417" t="s">
        <v>128</v>
      </c>
      <c r="F3061" s="431">
        <v>653.5</v>
      </c>
    </row>
    <row r="3062" spans="1:6">
      <c r="B3062" s="417" t="s">
        <v>9354</v>
      </c>
      <c r="F3062" s="430"/>
    </row>
    <row r="3063" spans="1:6">
      <c r="B3063" s="417" t="s">
        <v>9359</v>
      </c>
      <c r="F3063" s="430"/>
    </row>
    <row r="3064" spans="1:6" ht="15">
      <c r="A3064" s="417" t="s">
        <v>9360</v>
      </c>
      <c r="B3064" s="417" t="s">
        <v>9361</v>
      </c>
      <c r="C3064" s="417" t="s">
        <v>128</v>
      </c>
      <c r="F3064" s="431">
        <v>1829.75</v>
      </c>
    </row>
    <row r="3065" spans="1:6" ht="15">
      <c r="B3065" s="417" t="s">
        <v>9362</v>
      </c>
      <c r="F3065" s="431"/>
    </row>
    <row r="3066" spans="1:6" ht="15">
      <c r="F3066" s="431"/>
    </row>
    <row r="3067" spans="1:6" ht="15">
      <c r="A3067" s="417" t="s">
        <v>9363</v>
      </c>
      <c r="B3067" s="417" t="s">
        <v>9359</v>
      </c>
      <c r="C3067" s="417" t="s">
        <v>128</v>
      </c>
      <c r="F3067" s="431">
        <v>2458.9699999999998</v>
      </c>
    </row>
    <row r="3068" spans="1:6" ht="15">
      <c r="B3068" s="417" t="s">
        <v>9364</v>
      </c>
      <c r="F3068" s="431"/>
    </row>
    <row r="3069" spans="1:6" ht="15">
      <c r="B3069" s="417" t="s">
        <v>9362</v>
      </c>
      <c r="F3069" s="431"/>
    </row>
    <row r="3070" spans="1:6">
      <c r="B3070" s="417" t="s">
        <v>9359</v>
      </c>
      <c r="F3070" s="430"/>
    </row>
    <row r="3071" spans="1:6" ht="15">
      <c r="A3071" s="417" t="s">
        <v>9365</v>
      </c>
      <c r="B3071" s="417" t="s">
        <v>9366</v>
      </c>
      <c r="C3071" s="417" t="s">
        <v>128</v>
      </c>
      <c r="F3071" s="431">
        <v>3393</v>
      </c>
    </row>
    <row r="3072" spans="1:6">
      <c r="B3072" s="417" t="s">
        <v>9362</v>
      </c>
      <c r="F3072" s="430"/>
    </row>
    <row r="3073" spans="1:6">
      <c r="B3073" s="417" t="s">
        <v>9367</v>
      </c>
      <c r="F3073" s="430"/>
    </row>
    <row r="3074" spans="1:6" ht="15">
      <c r="A3074" s="417" t="s">
        <v>9368</v>
      </c>
      <c r="B3074" s="417" t="s">
        <v>9369</v>
      </c>
      <c r="C3074" s="417" t="s">
        <v>128</v>
      </c>
      <c r="F3074" s="431">
        <v>184.03</v>
      </c>
    </row>
    <row r="3075" spans="1:6" ht="15">
      <c r="B3075" s="417" t="s">
        <v>9370</v>
      </c>
      <c r="F3075" s="431"/>
    </row>
    <row r="3076" spans="1:6" ht="15">
      <c r="A3076" s="417" t="s">
        <v>9371</v>
      </c>
      <c r="C3076" s="417" t="s">
        <v>128</v>
      </c>
      <c r="F3076" s="431">
        <v>488.35</v>
      </c>
    </row>
    <row r="3077" spans="1:6">
      <c r="B3077" s="417" t="s">
        <v>9369</v>
      </c>
      <c r="F3077" s="430"/>
    </row>
    <row r="3078" spans="1:6">
      <c r="B3078" s="417" t="s">
        <v>9372</v>
      </c>
      <c r="F3078" s="430"/>
    </row>
    <row r="3079" spans="1:6" ht="15">
      <c r="A3079" s="417" t="s">
        <v>9373</v>
      </c>
      <c r="C3079" s="417" t="s">
        <v>128</v>
      </c>
      <c r="F3079" s="431">
        <v>3482.58</v>
      </c>
    </row>
    <row r="3080" spans="1:6" ht="15">
      <c r="B3080" s="417" t="s">
        <v>9374</v>
      </c>
      <c r="F3080" s="431"/>
    </row>
    <row r="3081" spans="1:6">
      <c r="A3081" s="417" t="s">
        <v>9375</v>
      </c>
      <c r="B3081" s="417" t="s">
        <v>9376</v>
      </c>
      <c r="F3081" s="430"/>
    </row>
    <row r="3082" spans="1:6" ht="15">
      <c r="A3082" s="417" t="s">
        <v>9377</v>
      </c>
      <c r="B3082" s="417" t="s">
        <v>9378</v>
      </c>
      <c r="C3082" s="417" t="s">
        <v>128</v>
      </c>
      <c r="F3082" s="431">
        <v>258.87</v>
      </c>
    </row>
    <row r="3083" spans="1:6" ht="15">
      <c r="A3083" s="417" t="s">
        <v>9379</v>
      </c>
      <c r="B3083" s="417" t="s">
        <v>9380</v>
      </c>
      <c r="C3083" s="417" t="s">
        <v>128</v>
      </c>
      <c r="F3083" s="431">
        <v>278.10000000000002</v>
      </c>
    </row>
    <row r="3084" spans="1:6" ht="15">
      <c r="A3084" s="417" t="s">
        <v>9381</v>
      </c>
      <c r="B3084" s="417" t="s">
        <v>9382</v>
      </c>
      <c r="C3084" s="417" t="s">
        <v>128</v>
      </c>
      <c r="F3084" s="431">
        <v>313.18</v>
      </c>
    </row>
    <row r="3085" spans="1:6">
      <c r="B3085" s="417" t="s">
        <v>8957</v>
      </c>
      <c r="F3085" s="430"/>
    </row>
    <row r="3086" spans="1:6" ht="15">
      <c r="A3086" s="417" t="s">
        <v>9383</v>
      </c>
      <c r="C3086" s="417" t="s">
        <v>128</v>
      </c>
      <c r="F3086" s="431">
        <v>378.7</v>
      </c>
    </row>
    <row r="3087" spans="1:6">
      <c r="B3087" s="417" t="s">
        <v>8959</v>
      </c>
      <c r="F3087" s="430"/>
    </row>
    <row r="3088" spans="1:6" ht="15">
      <c r="B3088" s="417" t="s">
        <v>8957</v>
      </c>
      <c r="F3088" s="431"/>
    </row>
    <row r="3089" spans="1:6" ht="15">
      <c r="A3089" s="417" t="s">
        <v>9384</v>
      </c>
      <c r="B3089" s="417" t="s">
        <v>8961</v>
      </c>
      <c r="C3089" s="417" t="s">
        <v>128</v>
      </c>
      <c r="F3089" s="431">
        <v>381.73</v>
      </c>
    </row>
    <row r="3090" spans="1:6" ht="15">
      <c r="B3090" s="417" t="s">
        <v>8957</v>
      </c>
      <c r="F3090" s="431"/>
    </row>
    <row r="3091" spans="1:6" ht="15">
      <c r="A3091" s="417" t="s">
        <v>9385</v>
      </c>
      <c r="C3091" s="417" t="s">
        <v>128</v>
      </c>
      <c r="F3091" s="431">
        <v>394.2</v>
      </c>
    </row>
    <row r="3092" spans="1:6" ht="15">
      <c r="B3092" s="417" t="s">
        <v>8963</v>
      </c>
      <c r="F3092" s="431"/>
    </row>
    <row r="3093" spans="1:6">
      <c r="B3093" s="417" t="s">
        <v>8964</v>
      </c>
      <c r="F3093" s="430"/>
    </row>
    <row r="3094" spans="1:6" ht="15">
      <c r="A3094" s="417" t="s">
        <v>9386</v>
      </c>
      <c r="C3094" s="417" t="s">
        <v>128</v>
      </c>
      <c r="F3094" s="431">
        <v>397.23</v>
      </c>
    </row>
    <row r="3095" spans="1:6">
      <c r="B3095" s="417" t="s">
        <v>8966</v>
      </c>
      <c r="F3095" s="430"/>
    </row>
    <row r="3096" spans="1:6">
      <c r="B3096" s="417" t="s">
        <v>8964</v>
      </c>
      <c r="F3096" s="430"/>
    </row>
    <row r="3097" spans="1:6" ht="15">
      <c r="A3097" s="417" t="s">
        <v>9387</v>
      </c>
      <c r="C3097" s="417" t="s">
        <v>128</v>
      </c>
      <c r="F3097" s="431">
        <v>408.32</v>
      </c>
    </row>
    <row r="3098" spans="1:6">
      <c r="B3098" s="417" t="s">
        <v>8968</v>
      </c>
      <c r="F3098" s="430"/>
    </row>
    <row r="3099" spans="1:6">
      <c r="B3099" s="417" t="s">
        <v>8964</v>
      </c>
      <c r="F3099" s="430"/>
    </row>
    <row r="3100" spans="1:6" ht="15">
      <c r="A3100" s="417" t="s">
        <v>9388</v>
      </c>
      <c r="C3100" s="417" t="s">
        <v>128</v>
      </c>
      <c r="F3100" s="431">
        <v>414.87</v>
      </c>
    </row>
    <row r="3101" spans="1:6">
      <c r="B3101" s="417" t="s">
        <v>8970</v>
      </c>
      <c r="F3101" s="430"/>
    </row>
    <row r="3102" spans="1:6">
      <c r="B3102" s="417" t="s">
        <v>8964</v>
      </c>
      <c r="F3102" s="430"/>
    </row>
    <row r="3103" spans="1:6" ht="15">
      <c r="A3103" s="417" t="s">
        <v>9389</v>
      </c>
      <c r="C3103" s="417" t="s">
        <v>128</v>
      </c>
      <c r="F3103" s="431">
        <v>426.6</v>
      </c>
    </row>
    <row r="3104" spans="1:6" ht="15">
      <c r="B3104" s="417" t="s">
        <v>8972</v>
      </c>
      <c r="F3104" s="431"/>
    </row>
    <row r="3105" spans="1:6">
      <c r="B3105" s="417" t="s">
        <v>8964</v>
      </c>
      <c r="F3105" s="430"/>
    </row>
    <row r="3106" spans="1:6" ht="15">
      <c r="A3106" s="417" t="s">
        <v>9390</v>
      </c>
      <c r="B3106" s="417" t="s">
        <v>8974</v>
      </c>
      <c r="C3106" s="417" t="s">
        <v>128</v>
      </c>
      <c r="F3106" s="431">
        <v>453.34</v>
      </c>
    </row>
    <row r="3107" spans="1:6" ht="15">
      <c r="B3107" s="417" t="s">
        <v>8964</v>
      </c>
      <c r="F3107" s="431"/>
    </row>
    <row r="3108" spans="1:6" ht="15">
      <c r="A3108" s="417" t="s">
        <v>9391</v>
      </c>
      <c r="C3108" s="417" t="s">
        <v>128</v>
      </c>
      <c r="F3108" s="431">
        <v>465.08</v>
      </c>
    </row>
    <row r="3109" spans="1:6">
      <c r="B3109" s="417" t="s">
        <v>8976</v>
      </c>
      <c r="F3109" s="430"/>
    </row>
    <row r="3110" spans="1:6">
      <c r="B3110" s="417" t="s">
        <v>8964</v>
      </c>
      <c r="F3110" s="430"/>
    </row>
    <row r="3111" spans="1:6" ht="15">
      <c r="A3111" s="417" t="s">
        <v>9392</v>
      </c>
      <c r="C3111" s="417" t="s">
        <v>128</v>
      </c>
      <c r="F3111" s="431">
        <v>488.7</v>
      </c>
    </row>
    <row r="3112" spans="1:6" ht="15">
      <c r="B3112" s="417" t="s">
        <v>8978</v>
      </c>
      <c r="F3112" s="431"/>
    </row>
    <row r="3113" spans="1:6">
      <c r="B3113" s="417" t="s">
        <v>9393</v>
      </c>
      <c r="F3113" s="430"/>
    </row>
    <row r="3114" spans="1:6" ht="15">
      <c r="A3114" s="417" t="s">
        <v>9394</v>
      </c>
      <c r="C3114" s="417" t="s">
        <v>128</v>
      </c>
      <c r="F3114" s="431">
        <v>257.99</v>
      </c>
    </row>
    <row r="3115" spans="1:6">
      <c r="B3115" s="417" t="s">
        <v>9395</v>
      </c>
      <c r="F3115" s="430"/>
    </row>
    <row r="3116" spans="1:6" ht="15">
      <c r="B3116" s="417" t="s">
        <v>8982</v>
      </c>
      <c r="F3116" s="431"/>
    </row>
    <row r="3117" spans="1:6" ht="15">
      <c r="A3117" s="417" t="s">
        <v>9396</v>
      </c>
      <c r="C3117" s="417" t="s">
        <v>128</v>
      </c>
      <c r="F3117" s="431">
        <v>260.08999999999997</v>
      </c>
    </row>
    <row r="3118" spans="1:6" ht="15">
      <c r="B3118" s="417" t="s">
        <v>9397</v>
      </c>
      <c r="F3118" s="431"/>
    </row>
    <row r="3119" spans="1:6">
      <c r="B3119" s="417" t="s">
        <v>8982</v>
      </c>
      <c r="F3119" s="430"/>
    </row>
    <row r="3120" spans="1:6" ht="15">
      <c r="A3120" s="417" t="s">
        <v>9398</v>
      </c>
      <c r="C3120" s="417" t="s">
        <v>128</v>
      </c>
      <c r="F3120" s="431">
        <v>263.24</v>
      </c>
    </row>
    <row r="3121" spans="1:6">
      <c r="B3121" s="417" t="s">
        <v>8986</v>
      </c>
      <c r="F3121" s="430"/>
    </row>
    <row r="3122" spans="1:6">
      <c r="B3122" s="417" t="s">
        <v>8982</v>
      </c>
      <c r="F3122" s="430"/>
    </row>
    <row r="3123" spans="1:6" ht="15">
      <c r="A3123" s="417" t="s">
        <v>9399</v>
      </c>
      <c r="C3123" s="417" t="s">
        <v>128</v>
      </c>
      <c r="F3123" s="431">
        <v>268.49</v>
      </c>
    </row>
    <row r="3124" spans="1:6">
      <c r="B3124" s="417" t="s">
        <v>8988</v>
      </c>
      <c r="F3124" s="430"/>
    </row>
    <row r="3125" spans="1:6">
      <c r="B3125" s="417" t="s">
        <v>8979</v>
      </c>
      <c r="F3125" s="430"/>
    </row>
    <row r="3126" spans="1:6" ht="15">
      <c r="A3126" s="417" t="s">
        <v>9400</v>
      </c>
      <c r="C3126" s="417" t="s">
        <v>128</v>
      </c>
      <c r="F3126" s="431">
        <v>272.69</v>
      </c>
    </row>
    <row r="3127" spans="1:6">
      <c r="B3127" s="417" t="s">
        <v>9401</v>
      </c>
      <c r="F3127" s="430"/>
    </row>
    <row r="3128" spans="1:6">
      <c r="F3128" s="430"/>
    </row>
    <row r="3129" spans="1:6" ht="15">
      <c r="A3129" s="417" t="s">
        <v>9402</v>
      </c>
      <c r="B3129" s="417" t="s">
        <v>8979</v>
      </c>
      <c r="C3129" s="417" t="s">
        <v>128</v>
      </c>
      <c r="F3129" s="431">
        <v>281.08999999999997</v>
      </c>
    </row>
    <row r="3130" spans="1:6" ht="15">
      <c r="B3130" s="417" t="s">
        <v>9403</v>
      </c>
      <c r="F3130" s="431"/>
    </row>
    <row r="3131" spans="1:6" ht="15">
      <c r="A3131" s="417" t="s">
        <v>9404</v>
      </c>
      <c r="B3131" s="417" t="s">
        <v>8979</v>
      </c>
      <c r="C3131" s="417" t="s">
        <v>128</v>
      </c>
      <c r="F3131" s="431">
        <v>283.19</v>
      </c>
    </row>
    <row r="3132" spans="1:6" ht="15">
      <c r="B3132" s="417" t="s">
        <v>9405</v>
      </c>
      <c r="F3132" s="431"/>
    </row>
    <row r="3133" spans="1:6">
      <c r="B3133" s="417" t="s">
        <v>8979</v>
      </c>
      <c r="F3133" s="430"/>
    </row>
    <row r="3134" spans="1:6" ht="15">
      <c r="A3134" s="417" t="s">
        <v>9406</v>
      </c>
      <c r="B3134" s="417" t="s">
        <v>9407</v>
      </c>
      <c r="C3134" s="417" t="s">
        <v>128</v>
      </c>
      <c r="F3134" s="431">
        <v>294.74</v>
      </c>
    </row>
    <row r="3135" spans="1:6" ht="15">
      <c r="B3135" s="417" t="s">
        <v>8979</v>
      </c>
      <c r="F3135" s="431"/>
    </row>
    <row r="3136" spans="1:6" ht="15">
      <c r="A3136" s="417" t="s">
        <v>9408</v>
      </c>
      <c r="C3136" s="417" t="s">
        <v>128</v>
      </c>
      <c r="F3136" s="431">
        <v>308.39</v>
      </c>
    </row>
    <row r="3137" spans="1:6">
      <c r="B3137" s="417" t="s">
        <v>9409</v>
      </c>
      <c r="F3137" s="430"/>
    </row>
    <row r="3138" spans="1:6">
      <c r="B3138" s="417" t="s">
        <v>8979</v>
      </c>
      <c r="F3138" s="430"/>
    </row>
    <row r="3139" spans="1:6" ht="15">
      <c r="A3139" s="417" t="s">
        <v>9410</v>
      </c>
      <c r="C3139" s="417" t="s">
        <v>128</v>
      </c>
      <c r="F3139" s="431">
        <v>331.49</v>
      </c>
    </row>
    <row r="3140" spans="1:6">
      <c r="B3140" s="417" t="s">
        <v>9411</v>
      </c>
      <c r="F3140" s="430"/>
    </row>
    <row r="3141" spans="1:6">
      <c r="B3141" s="417" t="s">
        <v>8979</v>
      </c>
      <c r="F3141" s="430"/>
    </row>
    <row r="3142" spans="1:6" ht="15">
      <c r="A3142" s="417" t="s">
        <v>9412</v>
      </c>
      <c r="C3142" s="417" t="s">
        <v>128</v>
      </c>
      <c r="F3142" s="431">
        <v>352.49</v>
      </c>
    </row>
    <row r="3143" spans="1:6">
      <c r="B3143" s="417" t="s">
        <v>9413</v>
      </c>
      <c r="F3143" s="430"/>
    </row>
    <row r="3144" spans="1:6" ht="15">
      <c r="B3144" s="417" t="s">
        <v>9009</v>
      </c>
      <c r="F3144" s="431"/>
    </row>
    <row r="3145" spans="1:6" ht="15">
      <c r="A3145" s="417" t="s">
        <v>9414</v>
      </c>
      <c r="C3145" s="417" t="s">
        <v>128</v>
      </c>
      <c r="F3145" s="431">
        <v>300.69</v>
      </c>
    </row>
    <row r="3146" spans="1:6" ht="15">
      <c r="B3146" s="417" t="s">
        <v>9006</v>
      </c>
      <c r="F3146" s="431"/>
    </row>
    <row r="3147" spans="1:6">
      <c r="B3147" s="417" t="s">
        <v>9009</v>
      </c>
      <c r="F3147" s="430"/>
    </row>
    <row r="3148" spans="1:6" ht="15">
      <c r="A3148" s="417" t="s">
        <v>9415</v>
      </c>
      <c r="C3148" s="417" t="s">
        <v>128</v>
      </c>
      <c r="F3148" s="431">
        <v>309.08999999999997</v>
      </c>
    </row>
    <row r="3149" spans="1:6">
      <c r="B3149" s="417" t="s">
        <v>9008</v>
      </c>
      <c r="F3149" s="430"/>
    </row>
    <row r="3150" spans="1:6" ht="15">
      <c r="B3150" s="417" t="s">
        <v>9009</v>
      </c>
      <c r="F3150" s="431"/>
    </row>
    <row r="3151" spans="1:6" ht="15">
      <c r="A3151" s="417" t="s">
        <v>9416</v>
      </c>
      <c r="B3151" s="417" t="s">
        <v>9417</v>
      </c>
      <c r="C3151" s="417" t="s">
        <v>128</v>
      </c>
      <c r="F3151" s="431">
        <v>311.19</v>
      </c>
    </row>
    <row r="3152" spans="1:6" ht="15">
      <c r="B3152" s="417" t="s">
        <v>9009</v>
      </c>
      <c r="F3152" s="431"/>
    </row>
    <row r="3153" spans="1:6" ht="15">
      <c r="A3153" s="417" t="s">
        <v>9418</v>
      </c>
      <c r="C3153" s="417" t="s">
        <v>128</v>
      </c>
      <c r="F3153" s="431">
        <v>322.74</v>
      </c>
    </row>
    <row r="3154" spans="1:6" ht="15">
      <c r="B3154" s="417" t="s">
        <v>9419</v>
      </c>
      <c r="F3154" s="431"/>
    </row>
    <row r="3155" spans="1:6">
      <c r="B3155" s="417" t="s">
        <v>9009</v>
      </c>
      <c r="F3155" s="430"/>
    </row>
    <row r="3156" spans="1:6" ht="15">
      <c r="A3156" s="417" t="s">
        <v>9420</v>
      </c>
      <c r="C3156" s="417" t="s">
        <v>128</v>
      </c>
      <c r="F3156" s="431">
        <v>336.39</v>
      </c>
    </row>
    <row r="3157" spans="1:6">
      <c r="B3157" s="417" t="s">
        <v>9421</v>
      </c>
      <c r="F3157" s="430"/>
    </row>
    <row r="3158" spans="1:6">
      <c r="B3158" s="417" t="s">
        <v>9009</v>
      </c>
      <c r="F3158" s="430"/>
    </row>
    <row r="3159" spans="1:6" ht="15">
      <c r="A3159" s="417" t="s">
        <v>9422</v>
      </c>
      <c r="C3159" s="417" t="s">
        <v>128</v>
      </c>
      <c r="F3159" s="431">
        <v>369.99</v>
      </c>
    </row>
    <row r="3160" spans="1:6">
      <c r="B3160" s="417" t="s">
        <v>9423</v>
      </c>
      <c r="F3160" s="430"/>
    </row>
    <row r="3161" spans="1:6">
      <c r="B3161" s="417" t="s">
        <v>9009</v>
      </c>
      <c r="F3161" s="430"/>
    </row>
    <row r="3162" spans="1:6" ht="15">
      <c r="A3162" s="417" t="s">
        <v>9424</v>
      </c>
      <c r="C3162" s="417" t="s">
        <v>128</v>
      </c>
      <c r="F3162" s="431">
        <v>380.49</v>
      </c>
    </row>
    <row r="3163" spans="1:6">
      <c r="B3163" s="417" t="s">
        <v>9425</v>
      </c>
      <c r="F3163" s="430"/>
    </row>
    <row r="3164" spans="1:6">
      <c r="B3164" s="417" t="s">
        <v>9009</v>
      </c>
      <c r="F3164" s="430"/>
    </row>
    <row r="3165" spans="1:6">
      <c r="B3165" s="417" t="s">
        <v>9426</v>
      </c>
      <c r="F3165" s="430"/>
    </row>
    <row r="3166" spans="1:6" ht="15">
      <c r="A3166" s="417" t="s">
        <v>719</v>
      </c>
      <c r="C3166" s="417" t="s">
        <v>128</v>
      </c>
      <c r="F3166" s="431">
        <v>327.99</v>
      </c>
    </row>
    <row r="3167" spans="1:6">
      <c r="B3167" s="417" t="s">
        <v>9427</v>
      </c>
      <c r="F3167" s="430"/>
    </row>
    <row r="3168" spans="1:6">
      <c r="A3168" s="417" t="s">
        <v>9428</v>
      </c>
      <c r="F3168" s="430"/>
    </row>
    <row r="3169" spans="1:6" ht="15">
      <c r="A3169" s="417" t="s">
        <v>9429</v>
      </c>
      <c r="B3169" s="417" t="s">
        <v>9430</v>
      </c>
      <c r="C3169" s="417" t="s">
        <v>112</v>
      </c>
      <c r="F3169" s="431">
        <v>54.43</v>
      </c>
    </row>
    <row r="3170" spans="1:6" ht="15">
      <c r="A3170" s="417" t="s">
        <v>9431</v>
      </c>
      <c r="B3170" s="417" t="s">
        <v>9432</v>
      </c>
      <c r="C3170" s="417" t="s">
        <v>112</v>
      </c>
      <c r="F3170" s="431">
        <v>72.59</v>
      </c>
    </row>
    <row r="3171" spans="1:6" ht="15">
      <c r="A3171" s="417" t="s">
        <v>9433</v>
      </c>
      <c r="B3171" s="417" t="s">
        <v>9434</v>
      </c>
      <c r="F3171" s="431"/>
    </row>
    <row r="3172" spans="1:6" ht="15">
      <c r="A3172" s="417" t="s">
        <v>9435</v>
      </c>
      <c r="B3172" s="417" t="s">
        <v>9436</v>
      </c>
      <c r="C3172" s="417" t="s">
        <v>108</v>
      </c>
      <c r="F3172" s="431">
        <v>15.53</v>
      </c>
    </row>
    <row r="3173" spans="1:6" ht="15">
      <c r="A3173" s="417" t="s">
        <v>9437</v>
      </c>
      <c r="B3173" s="417" t="s">
        <v>9438</v>
      </c>
      <c r="C3173" s="417" t="s">
        <v>108</v>
      </c>
      <c r="F3173" s="431">
        <v>17.920000000000002</v>
      </c>
    </row>
    <row r="3174" spans="1:6" ht="15">
      <c r="A3174" s="417" t="s">
        <v>9439</v>
      </c>
      <c r="B3174" s="417" t="s">
        <v>9440</v>
      </c>
      <c r="C3174" s="417" t="s">
        <v>108</v>
      </c>
      <c r="F3174" s="431">
        <v>17.920000000000002</v>
      </c>
    </row>
    <row r="3175" spans="1:6" ht="15">
      <c r="A3175" s="417" t="s">
        <v>9441</v>
      </c>
      <c r="B3175" s="417" t="s">
        <v>9442</v>
      </c>
      <c r="C3175" s="417" t="s">
        <v>108</v>
      </c>
      <c r="F3175" s="431">
        <v>22.7</v>
      </c>
    </row>
    <row r="3176" spans="1:6" ht="15">
      <c r="A3176" s="417" t="s">
        <v>9443</v>
      </c>
      <c r="B3176" s="417" t="s">
        <v>9444</v>
      </c>
      <c r="C3176" s="417" t="s">
        <v>108</v>
      </c>
      <c r="F3176" s="431">
        <v>27.48</v>
      </c>
    </row>
    <row r="3177" spans="1:6" ht="15">
      <c r="A3177" s="417" t="s">
        <v>9445</v>
      </c>
      <c r="B3177" s="417" t="s">
        <v>9446</v>
      </c>
      <c r="C3177" s="417" t="s">
        <v>108</v>
      </c>
      <c r="F3177" s="431">
        <v>27.48</v>
      </c>
    </row>
    <row r="3178" spans="1:6" ht="15">
      <c r="A3178" s="417" t="s">
        <v>9447</v>
      </c>
      <c r="B3178" s="417" t="s">
        <v>9448</v>
      </c>
      <c r="C3178" s="417" t="s">
        <v>108</v>
      </c>
      <c r="F3178" s="431">
        <v>29.9</v>
      </c>
    </row>
    <row r="3179" spans="1:6" ht="15">
      <c r="A3179" s="417" t="s">
        <v>9449</v>
      </c>
      <c r="B3179" s="417" t="s">
        <v>9450</v>
      </c>
      <c r="C3179" s="417" t="s">
        <v>108</v>
      </c>
      <c r="F3179" s="431">
        <v>35.840000000000003</v>
      </c>
    </row>
    <row r="3180" spans="1:6" ht="15">
      <c r="A3180" s="417" t="s">
        <v>9451</v>
      </c>
      <c r="B3180" s="417" t="s">
        <v>9452</v>
      </c>
      <c r="C3180" s="417" t="s">
        <v>108</v>
      </c>
      <c r="F3180" s="431">
        <v>47.78</v>
      </c>
    </row>
    <row r="3181" spans="1:6" ht="15">
      <c r="A3181" s="417" t="s">
        <v>9453</v>
      </c>
      <c r="B3181" s="417" t="s">
        <v>9454</v>
      </c>
      <c r="C3181" s="417" t="s">
        <v>108</v>
      </c>
      <c r="F3181" s="431">
        <v>60.93</v>
      </c>
    </row>
    <row r="3182" spans="1:6" ht="15">
      <c r="A3182" s="417" t="s">
        <v>9455</v>
      </c>
      <c r="B3182" s="417" t="s">
        <v>9456</v>
      </c>
      <c r="F3182" s="431"/>
    </row>
    <row r="3183" spans="1:6" ht="15">
      <c r="A3183" s="417" t="s">
        <v>9457</v>
      </c>
      <c r="B3183" s="417" t="s">
        <v>9458</v>
      </c>
      <c r="C3183" s="417" t="s">
        <v>108</v>
      </c>
      <c r="F3183" s="431">
        <v>14.76</v>
      </c>
    </row>
    <row r="3184" spans="1:6" ht="15">
      <c r="A3184" s="417" t="s">
        <v>9459</v>
      </c>
      <c r="B3184" s="417" t="s">
        <v>9460</v>
      </c>
      <c r="C3184" s="417" t="s">
        <v>108</v>
      </c>
      <c r="F3184" s="431">
        <v>227.86</v>
      </c>
    </row>
    <row r="3185" spans="1:6" ht="15">
      <c r="A3185" s="417" t="s">
        <v>9461</v>
      </c>
      <c r="B3185" s="417" t="s">
        <v>9462</v>
      </c>
      <c r="C3185" s="417" t="s">
        <v>108</v>
      </c>
      <c r="F3185" s="431">
        <v>113.65</v>
      </c>
    </row>
    <row r="3186" spans="1:6" ht="15">
      <c r="A3186" s="417" t="s">
        <v>9463</v>
      </c>
      <c r="B3186" s="417" t="s">
        <v>9464</v>
      </c>
      <c r="C3186" s="417" t="s">
        <v>108</v>
      </c>
      <c r="F3186" s="431">
        <v>113.65</v>
      </c>
    </row>
    <row r="3187" spans="1:6" ht="15">
      <c r="A3187" s="417" t="s">
        <v>9465</v>
      </c>
      <c r="B3187" s="417" t="s">
        <v>9466</v>
      </c>
      <c r="C3187" s="417" t="s">
        <v>108</v>
      </c>
      <c r="F3187" s="431">
        <v>14.48</v>
      </c>
    </row>
    <row r="3188" spans="1:6" ht="15">
      <c r="A3188" s="417" t="s">
        <v>531</v>
      </c>
      <c r="B3188" s="417" t="s">
        <v>9467</v>
      </c>
      <c r="C3188" s="417" t="s">
        <v>108</v>
      </c>
      <c r="F3188" s="431">
        <v>3082.43</v>
      </c>
    </row>
    <row r="3189" spans="1:6" ht="15">
      <c r="A3189" s="417" t="s">
        <v>9468</v>
      </c>
      <c r="B3189" s="417" t="s">
        <v>9469</v>
      </c>
      <c r="C3189" s="417" t="s">
        <v>108</v>
      </c>
      <c r="F3189" s="431">
        <v>13.1</v>
      </c>
    </row>
    <row r="3190" spans="1:6" ht="15">
      <c r="A3190" s="417" t="s">
        <v>9470</v>
      </c>
      <c r="B3190" s="417" t="s">
        <v>9471</v>
      </c>
      <c r="C3190" s="417" t="s">
        <v>108</v>
      </c>
      <c r="F3190" s="431">
        <v>10.4</v>
      </c>
    </row>
    <row r="3191" spans="1:6" ht="15">
      <c r="A3191" s="417" t="s">
        <v>9472</v>
      </c>
      <c r="B3191" s="417" t="s">
        <v>9473</v>
      </c>
      <c r="C3191" s="417" t="s">
        <v>108</v>
      </c>
      <c r="F3191" s="431">
        <v>10.4</v>
      </c>
    </row>
    <row r="3192" spans="1:6" ht="15">
      <c r="A3192" s="417" t="s">
        <v>9474</v>
      </c>
      <c r="B3192" s="417" t="s">
        <v>9475</v>
      </c>
      <c r="C3192" s="417" t="s">
        <v>108</v>
      </c>
      <c r="F3192" s="431">
        <v>10.4</v>
      </c>
    </row>
    <row r="3193" spans="1:6" ht="15">
      <c r="A3193" s="417" t="s">
        <v>9476</v>
      </c>
      <c r="B3193" s="417" t="s">
        <v>9477</v>
      </c>
      <c r="C3193" s="417" t="s">
        <v>108</v>
      </c>
      <c r="F3193" s="431">
        <v>22.61</v>
      </c>
    </row>
    <row r="3194" spans="1:6" ht="15">
      <c r="A3194" s="417" t="s">
        <v>9478</v>
      </c>
      <c r="B3194" s="417" t="s">
        <v>9479</v>
      </c>
      <c r="C3194" s="417" t="s">
        <v>108</v>
      </c>
      <c r="F3194" s="431">
        <v>45.37</v>
      </c>
    </row>
    <row r="3195" spans="1:6" ht="15">
      <c r="A3195" s="417" t="s">
        <v>9480</v>
      </c>
      <c r="B3195" s="417" t="s">
        <v>9481</v>
      </c>
      <c r="C3195" s="417" t="s">
        <v>108</v>
      </c>
      <c r="F3195" s="431">
        <v>32.49</v>
      </c>
    </row>
    <row r="3196" spans="1:6" ht="15">
      <c r="A3196" s="417" t="s">
        <v>9482</v>
      </c>
      <c r="B3196" s="417" t="s">
        <v>9483</v>
      </c>
      <c r="C3196" s="417" t="s">
        <v>108</v>
      </c>
      <c r="F3196" s="431">
        <v>31.92</v>
      </c>
    </row>
    <row r="3197" spans="1:6" ht="15">
      <c r="A3197" s="417" t="s">
        <v>9484</v>
      </c>
      <c r="B3197" s="417" t="s">
        <v>9485</v>
      </c>
      <c r="C3197" s="417" t="s">
        <v>108</v>
      </c>
      <c r="F3197" s="431">
        <v>98.84</v>
      </c>
    </row>
    <row r="3198" spans="1:6" ht="15">
      <c r="A3198" s="417" t="s">
        <v>9486</v>
      </c>
      <c r="B3198" s="417" t="s">
        <v>9487</v>
      </c>
      <c r="C3198" s="417" t="s">
        <v>108</v>
      </c>
      <c r="F3198" s="431">
        <v>14.48</v>
      </c>
    </row>
    <row r="3199" spans="1:6" ht="15">
      <c r="A3199" s="417" t="s">
        <v>9488</v>
      </c>
      <c r="B3199" s="417" t="s">
        <v>9489</v>
      </c>
      <c r="C3199" s="417" t="s">
        <v>121</v>
      </c>
      <c r="F3199" s="431">
        <v>42.37</v>
      </c>
    </row>
    <row r="3200" spans="1:6" ht="15">
      <c r="A3200" s="417" t="s">
        <v>9490</v>
      </c>
      <c r="B3200" s="417" t="s">
        <v>9491</v>
      </c>
      <c r="C3200" s="417" t="s">
        <v>121</v>
      </c>
      <c r="F3200" s="431">
        <v>31.71</v>
      </c>
    </row>
    <row r="3201" spans="1:6" ht="15">
      <c r="A3201" s="417" t="s">
        <v>9492</v>
      </c>
      <c r="B3201" s="417" t="s">
        <v>9493</v>
      </c>
      <c r="C3201" s="417" t="s">
        <v>121</v>
      </c>
      <c r="F3201" s="431">
        <v>39.68</v>
      </c>
    </row>
    <row r="3202" spans="1:6" ht="15">
      <c r="A3202" s="417" t="s">
        <v>9494</v>
      </c>
      <c r="B3202" s="417" t="s">
        <v>9495</v>
      </c>
      <c r="C3202" s="417" t="s">
        <v>108</v>
      </c>
      <c r="F3202" s="431">
        <v>36.39</v>
      </c>
    </row>
    <row r="3203" spans="1:6" ht="15">
      <c r="A3203" s="417" t="s">
        <v>9496</v>
      </c>
      <c r="B3203" s="417" t="s">
        <v>9497</v>
      </c>
      <c r="C3203" s="417" t="s">
        <v>108</v>
      </c>
      <c r="F3203" s="431">
        <v>79.89</v>
      </c>
    </row>
    <row r="3204" spans="1:6" ht="15">
      <c r="A3204" s="417" t="s">
        <v>9498</v>
      </c>
      <c r="B3204" s="417" t="s">
        <v>9499</v>
      </c>
      <c r="C3204" s="417" t="s">
        <v>108</v>
      </c>
      <c r="F3204" s="431">
        <v>60.23</v>
      </c>
    </row>
    <row r="3205" spans="1:6">
      <c r="A3205" s="417" t="s">
        <v>9500</v>
      </c>
      <c r="B3205" s="417" t="s">
        <v>9501</v>
      </c>
      <c r="F3205" s="430"/>
    </row>
    <row r="3206" spans="1:6">
      <c r="B3206" s="417" t="s">
        <v>9502</v>
      </c>
      <c r="F3206" s="430"/>
    </row>
    <row r="3207" spans="1:6" ht="15">
      <c r="A3207" s="417" t="s">
        <v>9503</v>
      </c>
      <c r="C3207" s="417" t="s">
        <v>108</v>
      </c>
      <c r="F3207" s="431">
        <v>11.13</v>
      </c>
    </row>
    <row r="3208" spans="1:6">
      <c r="B3208" s="417" t="s">
        <v>9504</v>
      </c>
      <c r="F3208" s="430"/>
    </row>
    <row r="3209" spans="1:6">
      <c r="B3209" s="417" t="s">
        <v>9502</v>
      </c>
      <c r="F3209" s="430"/>
    </row>
    <row r="3210" spans="1:6" ht="15">
      <c r="A3210" s="417" t="s">
        <v>9505</v>
      </c>
      <c r="C3210" s="417" t="s">
        <v>108</v>
      </c>
      <c r="F3210" s="431">
        <v>13.67</v>
      </c>
    </row>
    <row r="3211" spans="1:6">
      <c r="B3211" s="417" t="s">
        <v>9506</v>
      </c>
      <c r="F3211" s="430"/>
    </row>
    <row r="3212" spans="1:6">
      <c r="B3212" s="417" t="s">
        <v>9502</v>
      </c>
      <c r="F3212" s="430"/>
    </row>
    <row r="3213" spans="1:6" ht="15">
      <c r="A3213" s="417" t="s">
        <v>9507</v>
      </c>
      <c r="C3213" s="417" t="s">
        <v>108</v>
      </c>
      <c r="F3213" s="431">
        <v>16.579999999999998</v>
      </c>
    </row>
    <row r="3214" spans="1:6">
      <c r="B3214" s="417" t="s">
        <v>9508</v>
      </c>
      <c r="F3214" s="430"/>
    </row>
    <row r="3215" spans="1:6">
      <c r="B3215" s="417" t="s">
        <v>9502</v>
      </c>
      <c r="F3215" s="430"/>
    </row>
    <row r="3216" spans="1:6" ht="15">
      <c r="A3216" s="417" t="s">
        <v>9509</v>
      </c>
      <c r="C3216" s="417" t="s">
        <v>108</v>
      </c>
      <c r="F3216" s="431">
        <v>26.61</v>
      </c>
    </row>
    <row r="3217" spans="1:6" ht="15">
      <c r="B3217" s="417" t="s">
        <v>9510</v>
      </c>
      <c r="F3217" s="431"/>
    </row>
    <row r="3218" spans="1:6">
      <c r="B3218" s="417" t="s">
        <v>9502</v>
      </c>
      <c r="F3218" s="430"/>
    </row>
    <row r="3219" spans="1:6" ht="15">
      <c r="A3219" s="417" t="s">
        <v>9511</v>
      </c>
      <c r="C3219" s="417" t="s">
        <v>108</v>
      </c>
      <c r="F3219" s="431">
        <v>30.23</v>
      </c>
    </row>
    <row r="3220" spans="1:6">
      <c r="B3220" s="417" t="s">
        <v>9512</v>
      </c>
      <c r="F3220" s="430"/>
    </row>
    <row r="3221" spans="1:6" ht="15">
      <c r="B3221" s="417" t="s">
        <v>9502</v>
      </c>
      <c r="F3221" s="431"/>
    </row>
    <row r="3222" spans="1:6" ht="15">
      <c r="A3222" s="417" t="s">
        <v>9513</v>
      </c>
      <c r="C3222" s="417" t="s">
        <v>108</v>
      </c>
      <c r="F3222" s="431">
        <v>35.99</v>
      </c>
    </row>
    <row r="3223" spans="1:6" ht="15">
      <c r="B3223" s="417" t="s">
        <v>9514</v>
      </c>
      <c r="F3223" s="431"/>
    </row>
    <row r="3224" spans="1:6">
      <c r="B3224" s="417" t="s">
        <v>9515</v>
      </c>
      <c r="F3224" s="430"/>
    </row>
    <row r="3225" spans="1:6" ht="15">
      <c r="A3225" s="417" t="s">
        <v>9516</v>
      </c>
      <c r="C3225" s="417" t="s">
        <v>108</v>
      </c>
      <c r="F3225" s="431">
        <v>12.09</v>
      </c>
    </row>
    <row r="3226" spans="1:6">
      <c r="B3226" s="417" t="s">
        <v>9506</v>
      </c>
      <c r="F3226" s="430"/>
    </row>
    <row r="3227" spans="1:6" ht="15">
      <c r="B3227" s="417" t="s">
        <v>9515</v>
      </c>
      <c r="F3227" s="431"/>
    </row>
    <row r="3228" spans="1:6" ht="15">
      <c r="A3228" s="417" t="s">
        <v>9517</v>
      </c>
      <c r="C3228" s="417" t="s">
        <v>108</v>
      </c>
      <c r="F3228" s="431">
        <v>15.37</v>
      </c>
    </row>
    <row r="3229" spans="1:6" ht="15">
      <c r="B3229" s="417" t="s">
        <v>9508</v>
      </c>
      <c r="F3229" s="431"/>
    </row>
    <row r="3230" spans="1:6">
      <c r="B3230" s="417" t="s">
        <v>9515</v>
      </c>
      <c r="F3230" s="430"/>
    </row>
    <row r="3231" spans="1:6" ht="15">
      <c r="A3231" s="417" t="s">
        <v>9518</v>
      </c>
      <c r="C3231" s="417" t="s">
        <v>108</v>
      </c>
      <c r="F3231" s="431">
        <v>22.85</v>
      </c>
    </row>
    <row r="3232" spans="1:6">
      <c r="B3232" s="417" t="s">
        <v>9510</v>
      </c>
      <c r="F3232" s="430"/>
    </row>
    <row r="3233" spans="1:6" ht="15">
      <c r="B3233" s="417" t="s">
        <v>9515</v>
      </c>
      <c r="F3233" s="431"/>
    </row>
    <row r="3234" spans="1:6" ht="15">
      <c r="A3234" s="417" t="s">
        <v>9519</v>
      </c>
      <c r="C3234" s="417" t="s">
        <v>108</v>
      </c>
      <c r="F3234" s="431">
        <v>25.83</v>
      </c>
    </row>
    <row r="3235" spans="1:6" ht="15">
      <c r="B3235" s="417" t="s">
        <v>9512</v>
      </c>
      <c r="F3235" s="431"/>
    </row>
    <row r="3236" spans="1:6">
      <c r="B3236" s="417" t="s">
        <v>9515</v>
      </c>
      <c r="F3236" s="430"/>
    </row>
    <row r="3237" spans="1:6" ht="15">
      <c r="A3237" s="417" t="s">
        <v>9520</v>
      </c>
      <c r="C3237" s="417" t="s">
        <v>108</v>
      </c>
      <c r="F3237" s="431">
        <v>36.299999999999997</v>
      </c>
    </row>
    <row r="3238" spans="1:6">
      <c r="B3238" s="417" t="s">
        <v>9514</v>
      </c>
      <c r="F3238" s="430"/>
    </row>
    <row r="3239" spans="1:6" ht="15">
      <c r="B3239" s="417" t="s">
        <v>9515</v>
      </c>
      <c r="F3239" s="431"/>
    </row>
    <row r="3240" spans="1:6" ht="15">
      <c r="A3240" s="417" t="s">
        <v>9521</v>
      </c>
      <c r="C3240" s="417" t="s">
        <v>108</v>
      </c>
      <c r="F3240" s="431">
        <v>128.77000000000001</v>
      </c>
    </row>
    <row r="3241" spans="1:6" ht="15">
      <c r="B3241" s="417" t="s">
        <v>9522</v>
      </c>
      <c r="F3241" s="431"/>
    </row>
    <row r="3242" spans="1:6">
      <c r="B3242" s="417" t="s">
        <v>9515</v>
      </c>
      <c r="F3242" s="430"/>
    </row>
    <row r="3243" spans="1:6" ht="15">
      <c r="A3243" s="417" t="s">
        <v>9523</v>
      </c>
      <c r="B3243" s="417" t="s">
        <v>9524</v>
      </c>
      <c r="C3243" s="417" t="s">
        <v>108</v>
      </c>
      <c r="F3243" s="431">
        <v>171.36</v>
      </c>
    </row>
    <row r="3244" spans="1:6">
      <c r="B3244" s="417" t="s">
        <v>9515</v>
      </c>
      <c r="F3244" s="430"/>
    </row>
    <row r="3245" spans="1:6" ht="15">
      <c r="A3245" s="417" t="s">
        <v>9525</v>
      </c>
      <c r="C3245" s="417" t="s">
        <v>108</v>
      </c>
      <c r="F3245" s="431">
        <v>244.36</v>
      </c>
    </row>
    <row r="3246" spans="1:6" ht="15">
      <c r="B3246" s="417" t="s">
        <v>9526</v>
      </c>
      <c r="F3246" s="431"/>
    </row>
    <row r="3247" spans="1:6" ht="15">
      <c r="A3247" s="417" t="s">
        <v>9527</v>
      </c>
      <c r="B3247" s="417" t="s">
        <v>9528</v>
      </c>
      <c r="C3247" s="417" t="s">
        <v>108</v>
      </c>
      <c r="F3247" s="431">
        <v>1106.7</v>
      </c>
    </row>
    <row r="3248" spans="1:6" ht="15">
      <c r="A3248" s="417" t="s">
        <v>9529</v>
      </c>
      <c r="B3248" s="417" t="s">
        <v>9530</v>
      </c>
      <c r="C3248" s="417" t="s">
        <v>108</v>
      </c>
      <c r="F3248" s="431">
        <v>1141.42</v>
      </c>
    </row>
    <row r="3249" spans="1:6" ht="15">
      <c r="A3249" s="417" t="s">
        <v>9531</v>
      </c>
      <c r="B3249" s="417" t="s">
        <v>9532</v>
      </c>
      <c r="C3249" s="417" t="s">
        <v>108</v>
      </c>
      <c r="F3249" s="431">
        <v>1064.94</v>
      </c>
    </row>
    <row r="3250" spans="1:6" ht="15">
      <c r="A3250" s="417" t="s">
        <v>9533</v>
      </c>
      <c r="B3250" s="417" t="s">
        <v>9534</v>
      </c>
      <c r="C3250" s="417" t="s">
        <v>108</v>
      </c>
      <c r="F3250" s="431">
        <v>1462.13</v>
      </c>
    </row>
    <row r="3251" spans="1:6" ht="15">
      <c r="A3251" s="417" t="s">
        <v>9535</v>
      </c>
      <c r="B3251" s="417" t="s">
        <v>9536</v>
      </c>
      <c r="C3251" s="417" t="s">
        <v>108</v>
      </c>
      <c r="F3251" s="431">
        <v>634.08000000000004</v>
      </c>
    </row>
    <row r="3252" spans="1:6" ht="15">
      <c r="A3252" s="417" t="s">
        <v>9537</v>
      </c>
      <c r="B3252" s="417" t="s">
        <v>9538</v>
      </c>
      <c r="C3252" s="417" t="s">
        <v>108</v>
      </c>
      <c r="F3252" s="431">
        <v>662.64</v>
      </c>
    </row>
    <row r="3253" spans="1:6" ht="15">
      <c r="A3253" s="417" t="s">
        <v>9539</v>
      </c>
      <c r="B3253" s="417" t="s">
        <v>9540</v>
      </c>
      <c r="C3253" s="417" t="s">
        <v>139</v>
      </c>
      <c r="F3253" s="431">
        <v>1085.57</v>
      </c>
    </row>
    <row r="3254" spans="1:6" ht="15">
      <c r="A3254" s="417" t="s">
        <v>9541</v>
      </c>
      <c r="B3254" s="417" t="s">
        <v>9542</v>
      </c>
      <c r="C3254" s="417" t="s">
        <v>108</v>
      </c>
      <c r="F3254" s="431">
        <v>1226.44</v>
      </c>
    </row>
    <row r="3255" spans="1:6" ht="15">
      <c r="A3255" s="417" t="s">
        <v>9543</v>
      </c>
      <c r="B3255" s="417" t="s">
        <v>9544</v>
      </c>
      <c r="C3255" s="417" t="s">
        <v>108</v>
      </c>
      <c r="F3255" s="431">
        <v>1040.8599999999999</v>
      </c>
    </row>
    <row r="3256" spans="1:6" ht="15">
      <c r="A3256" s="417" t="s">
        <v>9545</v>
      </c>
      <c r="B3256" s="417" t="s">
        <v>9546</v>
      </c>
      <c r="C3256" s="417" t="s">
        <v>108</v>
      </c>
      <c r="F3256" s="431">
        <v>2065.65</v>
      </c>
    </row>
    <row r="3257" spans="1:6" ht="15">
      <c r="A3257" s="417" t="s">
        <v>9547</v>
      </c>
      <c r="B3257" s="417" t="s">
        <v>9548</v>
      </c>
      <c r="C3257" s="417" t="s">
        <v>108</v>
      </c>
      <c r="F3257" s="431">
        <v>2513.4</v>
      </c>
    </row>
    <row r="3258" spans="1:6" ht="15">
      <c r="A3258" s="417" t="s">
        <v>9549</v>
      </c>
      <c r="B3258" s="417" t="s">
        <v>9550</v>
      </c>
      <c r="C3258" s="417" t="s">
        <v>108</v>
      </c>
      <c r="F3258" s="431">
        <v>3068.28</v>
      </c>
    </row>
    <row r="3259" spans="1:6">
      <c r="B3259" s="417" t="s">
        <v>9551</v>
      </c>
      <c r="F3259" s="430"/>
    </row>
    <row r="3260" spans="1:6" ht="15">
      <c r="A3260" s="417" t="s">
        <v>9552</v>
      </c>
      <c r="C3260" s="417" t="s">
        <v>108</v>
      </c>
      <c r="F3260" s="431">
        <v>99.56</v>
      </c>
    </row>
    <row r="3261" spans="1:6">
      <c r="B3261" s="417" t="s">
        <v>9553</v>
      </c>
      <c r="F3261" s="430"/>
    </row>
    <row r="3262" spans="1:6">
      <c r="B3262" s="417" t="s">
        <v>9554</v>
      </c>
      <c r="F3262" s="430"/>
    </row>
    <row r="3263" spans="1:6" ht="15">
      <c r="A3263" s="417" t="s">
        <v>9555</v>
      </c>
      <c r="C3263" s="417" t="s">
        <v>108</v>
      </c>
      <c r="F3263" s="431">
        <v>119.66</v>
      </c>
    </row>
    <row r="3264" spans="1:6">
      <c r="B3264" s="417" t="s">
        <v>9553</v>
      </c>
      <c r="F3264" s="430"/>
    </row>
    <row r="3265" spans="1:6">
      <c r="B3265" s="417" t="s">
        <v>9556</v>
      </c>
      <c r="F3265" s="430"/>
    </row>
    <row r="3266" spans="1:6" ht="15">
      <c r="A3266" s="417" t="s">
        <v>9557</v>
      </c>
      <c r="C3266" s="417" t="s">
        <v>108</v>
      </c>
      <c r="F3266" s="431">
        <v>164.69</v>
      </c>
    </row>
    <row r="3267" spans="1:6">
      <c r="B3267" s="417" t="s">
        <v>9553</v>
      </c>
      <c r="F3267" s="430"/>
    </row>
    <row r="3268" spans="1:6" ht="15">
      <c r="B3268" s="417" t="s">
        <v>9558</v>
      </c>
      <c r="F3268" s="431"/>
    </row>
    <row r="3269" spans="1:6" ht="15">
      <c r="A3269" s="417" t="s">
        <v>9559</v>
      </c>
      <c r="C3269" s="417" t="s">
        <v>108</v>
      </c>
      <c r="F3269" s="431">
        <v>156.51</v>
      </c>
    </row>
    <row r="3270" spans="1:6" ht="15">
      <c r="B3270" s="417" t="s">
        <v>9553</v>
      </c>
      <c r="F3270" s="431"/>
    </row>
    <row r="3271" spans="1:6">
      <c r="B3271" s="417" t="s">
        <v>9560</v>
      </c>
      <c r="F3271" s="430"/>
    </row>
    <row r="3272" spans="1:6" ht="15">
      <c r="A3272" s="417" t="s">
        <v>9561</v>
      </c>
      <c r="C3272" s="417" t="s">
        <v>108</v>
      </c>
      <c r="F3272" s="431">
        <v>207.8</v>
      </c>
    </row>
    <row r="3273" spans="1:6">
      <c r="B3273" s="417" t="s">
        <v>9553</v>
      </c>
      <c r="F3273" s="430"/>
    </row>
    <row r="3274" spans="1:6" ht="15">
      <c r="B3274" s="417" t="s">
        <v>9562</v>
      </c>
      <c r="F3274" s="431"/>
    </row>
    <row r="3275" spans="1:6" ht="15">
      <c r="A3275" s="417" t="s">
        <v>9563</v>
      </c>
      <c r="C3275" s="417" t="s">
        <v>108</v>
      </c>
      <c r="F3275" s="431">
        <v>259.08999999999997</v>
      </c>
    </row>
    <row r="3276" spans="1:6" ht="15">
      <c r="B3276" s="417" t="s">
        <v>9553</v>
      </c>
      <c r="F3276" s="431"/>
    </row>
    <row r="3277" spans="1:6">
      <c r="B3277" s="417" t="s">
        <v>9564</v>
      </c>
      <c r="F3277" s="430"/>
    </row>
    <row r="3278" spans="1:6" ht="15">
      <c r="A3278" s="417" t="s">
        <v>9565</v>
      </c>
      <c r="C3278" s="417" t="s">
        <v>108</v>
      </c>
      <c r="F3278" s="431">
        <v>310.38</v>
      </c>
    </row>
    <row r="3279" spans="1:6">
      <c r="B3279" s="417" t="s">
        <v>9553</v>
      </c>
      <c r="F3279" s="430"/>
    </row>
    <row r="3280" spans="1:6" ht="15">
      <c r="B3280" s="417" t="s">
        <v>9566</v>
      </c>
      <c r="F3280" s="431"/>
    </row>
    <row r="3281" spans="1:6" ht="15">
      <c r="A3281" s="417" t="s">
        <v>9567</v>
      </c>
      <c r="C3281" s="417" t="s">
        <v>108</v>
      </c>
      <c r="F3281" s="431">
        <v>196.12</v>
      </c>
    </row>
    <row r="3282" spans="1:6" ht="15">
      <c r="B3282" s="417" t="s">
        <v>9553</v>
      </c>
      <c r="F3282" s="431"/>
    </row>
    <row r="3283" spans="1:6">
      <c r="B3283" s="417" t="s">
        <v>9568</v>
      </c>
      <c r="F3283" s="430"/>
    </row>
    <row r="3284" spans="1:6" ht="15">
      <c r="A3284" s="417" t="s">
        <v>9569</v>
      </c>
      <c r="C3284" s="417" t="s">
        <v>1048</v>
      </c>
      <c r="F3284" s="431">
        <v>161.06</v>
      </c>
    </row>
    <row r="3285" spans="1:6">
      <c r="B3285" s="417" t="s">
        <v>9553</v>
      </c>
      <c r="F3285" s="430"/>
    </row>
    <row r="3286" spans="1:6">
      <c r="B3286" s="417" t="s">
        <v>9570</v>
      </c>
      <c r="F3286" s="430"/>
    </row>
    <row r="3287" spans="1:6" ht="15">
      <c r="A3287" s="417" t="s">
        <v>9571</v>
      </c>
      <c r="C3287" s="417" t="s">
        <v>108</v>
      </c>
      <c r="F3287" s="431">
        <v>258.73</v>
      </c>
    </row>
    <row r="3288" spans="1:6">
      <c r="B3288" s="417" t="s">
        <v>9553</v>
      </c>
      <c r="F3288" s="430"/>
    </row>
    <row r="3289" spans="1:6">
      <c r="B3289" s="417" t="s">
        <v>9572</v>
      </c>
      <c r="F3289" s="430"/>
    </row>
    <row r="3290" spans="1:6" ht="15">
      <c r="A3290" s="417" t="s">
        <v>9573</v>
      </c>
      <c r="C3290" s="417" t="s">
        <v>108</v>
      </c>
      <c r="F3290" s="431">
        <v>321.33999999999997</v>
      </c>
    </row>
    <row r="3291" spans="1:6">
      <c r="B3291" s="417" t="s">
        <v>9553</v>
      </c>
      <c r="F3291" s="430"/>
    </row>
    <row r="3292" spans="1:6">
      <c r="B3292" s="417" t="s">
        <v>9574</v>
      </c>
      <c r="F3292" s="430"/>
    </row>
    <row r="3293" spans="1:6" ht="15">
      <c r="A3293" s="417" t="s">
        <v>9575</v>
      </c>
      <c r="C3293" s="417" t="s">
        <v>108</v>
      </c>
      <c r="F3293" s="431">
        <v>383.95</v>
      </c>
    </row>
    <row r="3294" spans="1:6">
      <c r="B3294" s="417" t="s">
        <v>9553</v>
      </c>
      <c r="F3294" s="430"/>
    </row>
    <row r="3295" spans="1:6" ht="15">
      <c r="B3295" s="417" t="s">
        <v>9576</v>
      </c>
      <c r="F3295" s="431"/>
    </row>
    <row r="3296" spans="1:6" ht="15">
      <c r="A3296" s="417" t="s">
        <v>9577</v>
      </c>
      <c r="C3296" s="417" t="s">
        <v>108</v>
      </c>
      <c r="F3296" s="431">
        <v>238.5</v>
      </c>
    </row>
    <row r="3297" spans="1:6" ht="15">
      <c r="B3297" s="417" t="s">
        <v>9553</v>
      </c>
      <c r="F3297" s="431"/>
    </row>
    <row r="3298" spans="1:6">
      <c r="B3298" s="417" t="s">
        <v>9578</v>
      </c>
      <c r="F3298" s="430"/>
    </row>
    <row r="3299" spans="1:6" ht="15">
      <c r="A3299" s="417" t="s">
        <v>9579</v>
      </c>
      <c r="C3299" s="417" t="s">
        <v>108</v>
      </c>
      <c r="F3299" s="431">
        <v>312.66000000000003</v>
      </c>
    </row>
    <row r="3300" spans="1:6">
      <c r="B3300" s="417" t="s">
        <v>9553</v>
      </c>
      <c r="F3300" s="430"/>
    </row>
    <row r="3301" spans="1:6" ht="15">
      <c r="B3301" s="417" t="s">
        <v>9580</v>
      </c>
      <c r="F3301" s="431"/>
    </row>
    <row r="3302" spans="1:6" ht="15">
      <c r="A3302" s="417" t="s">
        <v>9581</v>
      </c>
      <c r="C3302" s="417" t="s">
        <v>108</v>
      </c>
      <c r="F3302" s="431">
        <v>331.2</v>
      </c>
    </row>
    <row r="3303" spans="1:6" ht="15">
      <c r="B3303" s="417" t="s">
        <v>9553</v>
      </c>
      <c r="F3303" s="431"/>
    </row>
    <row r="3304" spans="1:6">
      <c r="B3304" s="417" t="s">
        <v>9582</v>
      </c>
      <c r="F3304" s="430"/>
    </row>
    <row r="3305" spans="1:6" ht="15">
      <c r="A3305" s="417" t="s">
        <v>9583</v>
      </c>
      <c r="B3305" s="417" t="s">
        <v>9553</v>
      </c>
      <c r="C3305" s="417" t="s">
        <v>108</v>
      </c>
      <c r="F3305" s="431">
        <v>349.72</v>
      </c>
    </row>
    <row r="3306" spans="1:6">
      <c r="B3306" s="417" t="s">
        <v>9584</v>
      </c>
      <c r="F3306" s="430"/>
    </row>
    <row r="3307" spans="1:6" ht="15">
      <c r="A3307" s="417" t="s">
        <v>9585</v>
      </c>
      <c r="C3307" s="417" t="s">
        <v>108</v>
      </c>
      <c r="F3307" s="431">
        <v>368.2</v>
      </c>
    </row>
    <row r="3308" spans="1:6">
      <c r="B3308" s="417" t="s">
        <v>9553</v>
      </c>
      <c r="F3308" s="430"/>
    </row>
    <row r="3309" spans="1:6">
      <c r="B3309" s="417" t="s">
        <v>9586</v>
      </c>
      <c r="F3309" s="430"/>
    </row>
    <row r="3310" spans="1:6" ht="15">
      <c r="A3310" s="417" t="s">
        <v>9587</v>
      </c>
      <c r="B3310" s="417" t="s">
        <v>9553</v>
      </c>
      <c r="C3310" s="417" t="s">
        <v>108</v>
      </c>
      <c r="F3310" s="431">
        <v>386.82</v>
      </c>
    </row>
    <row r="3311" spans="1:6" ht="15">
      <c r="B3311" s="417" t="s">
        <v>9588</v>
      </c>
      <c r="F3311" s="431"/>
    </row>
    <row r="3312" spans="1:6" ht="15">
      <c r="A3312" s="417" t="s">
        <v>9589</v>
      </c>
      <c r="C3312" s="417" t="s">
        <v>108</v>
      </c>
      <c r="F3312" s="431">
        <v>405.4</v>
      </c>
    </row>
    <row r="3313" spans="1:6">
      <c r="B3313" s="417" t="s">
        <v>9553</v>
      </c>
      <c r="F3313" s="430"/>
    </row>
    <row r="3314" spans="1:6">
      <c r="B3314" s="417" t="s">
        <v>9590</v>
      </c>
      <c r="F3314" s="430"/>
    </row>
    <row r="3315" spans="1:6" ht="15">
      <c r="A3315" s="417" t="s">
        <v>9591</v>
      </c>
      <c r="C3315" s="417" t="s">
        <v>108</v>
      </c>
      <c r="F3315" s="431">
        <v>460.98</v>
      </c>
    </row>
    <row r="3316" spans="1:6">
      <c r="B3316" s="417" t="s">
        <v>9553</v>
      </c>
      <c r="F3316" s="430"/>
    </row>
    <row r="3317" spans="1:6">
      <c r="B3317" s="417" t="s">
        <v>9592</v>
      </c>
      <c r="F3317" s="430"/>
    </row>
    <row r="3318" spans="1:6" ht="15">
      <c r="A3318" s="417" t="s">
        <v>9593</v>
      </c>
      <c r="C3318" s="417" t="s">
        <v>108</v>
      </c>
      <c r="F3318" s="431">
        <v>283.64</v>
      </c>
    </row>
    <row r="3319" spans="1:6" ht="15">
      <c r="B3319" s="417" t="s">
        <v>9553</v>
      </c>
      <c r="F3319" s="431"/>
    </row>
    <row r="3320" spans="1:6">
      <c r="B3320" s="417" t="s">
        <v>9594</v>
      </c>
      <c r="F3320" s="430"/>
    </row>
    <row r="3321" spans="1:6" ht="15">
      <c r="A3321" s="417" t="s">
        <v>9595</v>
      </c>
      <c r="C3321" s="417" t="s">
        <v>108</v>
      </c>
      <c r="F3321" s="431">
        <v>369.58</v>
      </c>
    </row>
    <row r="3322" spans="1:6">
      <c r="B3322" s="417" t="s">
        <v>9553</v>
      </c>
      <c r="F3322" s="430"/>
    </row>
    <row r="3323" spans="1:6" ht="15">
      <c r="B3323" s="417" t="s">
        <v>9596</v>
      </c>
      <c r="F3323" s="431"/>
    </row>
    <row r="3324" spans="1:6" ht="15">
      <c r="A3324" s="417" t="s">
        <v>9597</v>
      </c>
      <c r="C3324" s="417" t="s">
        <v>108</v>
      </c>
      <c r="F3324" s="431">
        <v>455.53</v>
      </c>
    </row>
    <row r="3325" spans="1:6" ht="15">
      <c r="B3325" s="417" t="s">
        <v>9553</v>
      </c>
      <c r="F3325" s="431"/>
    </row>
    <row r="3326" spans="1:6">
      <c r="B3326" s="417" t="s">
        <v>9598</v>
      </c>
      <c r="F3326" s="430"/>
    </row>
    <row r="3327" spans="1:6" ht="15">
      <c r="A3327" s="417" t="s">
        <v>9599</v>
      </c>
      <c r="B3327" s="417" t="s">
        <v>9553</v>
      </c>
      <c r="C3327" s="417" t="s">
        <v>108</v>
      </c>
      <c r="F3327" s="431">
        <v>584.44000000000005</v>
      </c>
    </row>
    <row r="3328" spans="1:6" ht="15">
      <c r="B3328" s="417" t="s">
        <v>9600</v>
      </c>
      <c r="F3328" s="431"/>
    </row>
    <row r="3329" spans="1:6" ht="15">
      <c r="A3329" s="417" t="s">
        <v>9601</v>
      </c>
      <c r="C3329" s="417" t="s">
        <v>108</v>
      </c>
      <c r="F3329" s="431">
        <v>331.54</v>
      </c>
    </row>
    <row r="3330" spans="1:6">
      <c r="B3330" s="417" t="s">
        <v>9553</v>
      </c>
      <c r="F3330" s="430"/>
    </row>
    <row r="3331" spans="1:6" ht="15">
      <c r="B3331" s="417" t="s">
        <v>9602</v>
      </c>
      <c r="F3331" s="431"/>
    </row>
    <row r="3332" spans="1:6" ht="15">
      <c r="A3332" s="417" t="s">
        <v>9603</v>
      </c>
      <c r="C3332" s="417" t="s">
        <v>108</v>
      </c>
      <c r="F3332" s="431">
        <v>429.5</v>
      </c>
    </row>
    <row r="3333" spans="1:6">
      <c r="B3333" s="417" t="s">
        <v>9553</v>
      </c>
      <c r="F3333" s="430"/>
    </row>
    <row r="3334" spans="1:6">
      <c r="B3334" s="417" t="s">
        <v>9604</v>
      </c>
      <c r="F3334" s="430"/>
    </row>
    <row r="3335" spans="1:6" ht="15">
      <c r="A3335" s="417" t="s">
        <v>9605</v>
      </c>
      <c r="C3335" s="417" t="s">
        <v>108</v>
      </c>
      <c r="F3335" s="431">
        <v>527.46</v>
      </c>
    </row>
    <row r="3336" spans="1:6">
      <c r="B3336" s="417" t="s">
        <v>9553</v>
      </c>
      <c r="F3336" s="430"/>
    </row>
    <row r="3337" spans="1:6" ht="15">
      <c r="B3337" s="417" t="s">
        <v>9606</v>
      </c>
      <c r="F3337" s="431"/>
    </row>
    <row r="3338" spans="1:6" ht="15">
      <c r="A3338" s="417" t="s">
        <v>9607</v>
      </c>
      <c r="C3338" s="417" t="s">
        <v>108</v>
      </c>
      <c r="F3338" s="431">
        <v>625.41999999999996</v>
      </c>
    </row>
    <row r="3339" spans="1:6" ht="15">
      <c r="B3339" s="417" t="s">
        <v>9553</v>
      </c>
      <c r="F3339" s="431"/>
    </row>
    <row r="3340" spans="1:6">
      <c r="B3340" s="417" t="s">
        <v>9608</v>
      </c>
      <c r="F3340" s="430"/>
    </row>
    <row r="3341" spans="1:6" ht="15">
      <c r="A3341" s="417" t="s">
        <v>9609</v>
      </c>
      <c r="C3341" s="417" t="s">
        <v>108</v>
      </c>
      <c r="F3341" s="431">
        <v>821.34</v>
      </c>
    </row>
    <row r="3342" spans="1:6">
      <c r="B3342" s="417" t="s">
        <v>9553</v>
      </c>
      <c r="F3342" s="430"/>
    </row>
    <row r="3343" spans="1:6" ht="15">
      <c r="B3343" s="417" t="s">
        <v>9610</v>
      </c>
      <c r="F3343" s="431"/>
    </row>
    <row r="3344" spans="1:6" ht="15">
      <c r="A3344" s="417" t="s">
        <v>9611</v>
      </c>
      <c r="B3344" s="417" t="s">
        <v>9553</v>
      </c>
      <c r="C3344" s="417" t="s">
        <v>108</v>
      </c>
      <c r="F3344" s="431">
        <v>492.41</v>
      </c>
    </row>
    <row r="3345" spans="1:6" ht="15">
      <c r="B3345" s="417" t="s">
        <v>9612</v>
      </c>
      <c r="F3345" s="431"/>
    </row>
    <row r="3346" spans="1:6" ht="15">
      <c r="A3346" s="417" t="s">
        <v>9613</v>
      </c>
      <c r="C3346" s="417" t="s">
        <v>108</v>
      </c>
      <c r="F3346" s="431">
        <v>602.62</v>
      </c>
    </row>
    <row r="3347" spans="1:6" ht="15">
      <c r="B3347" s="417" t="s">
        <v>9553</v>
      </c>
      <c r="F3347" s="431"/>
    </row>
    <row r="3348" spans="1:6">
      <c r="B3348" s="417" t="s">
        <v>9614</v>
      </c>
      <c r="F3348" s="430"/>
    </row>
    <row r="3349" spans="1:6" ht="15">
      <c r="A3349" s="417" t="s">
        <v>9615</v>
      </c>
      <c r="C3349" s="417" t="s">
        <v>108</v>
      </c>
      <c r="F3349" s="431">
        <v>712.83</v>
      </c>
    </row>
    <row r="3350" spans="1:6">
      <c r="B3350" s="417" t="s">
        <v>9553</v>
      </c>
      <c r="F3350" s="430"/>
    </row>
    <row r="3351" spans="1:6">
      <c r="B3351" s="417" t="s">
        <v>9616</v>
      </c>
      <c r="F3351" s="430"/>
    </row>
    <row r="3352" spans="1:6" ht="15">
      <c r="A3352" s="417" t="s">
        <v>9617</v>
      </c>
      <c r="C3352" s="417" t="s">
        <v>108</v>
      </c>
      <c r="F3352" s="431">
        <v>933.25</v>
      </c>
    </row>
    <row r="3353" spans="1:6">
      <c r="B3353" s="417" t="s">
        <v>9553</v>
      </c>
      <c r="F3353" s="430"/>
    </row>
    <row r="3354" spans="1:6">
      <c r="B3354" s="417" t="s">
        <v>9618</v>
      </c>
      <c r="F3354" s="430"/>
    </row>
    <row r="3355" spans="1:6" ht="15">
      <c r="A3355" s="417" t="s">
        <v>9619</v>
      </c>
      <c r="C3355" s="417" t="s">
        <v>108</v>
      </c>
      <c r="F3355" s="431">
        <v>496.97</v>
      </c>
    </row>
    <row r="3356" spans="1:6">
      <c r="B3356" s="417" t="s">
        <v>9553</v>
      </c>
      <c r="F3356" s="430"/>
    </row>
    <row r="3357" spans="1:6" ht="15">
      <c r="B3357" s="417" t="s">
        <v>9620</v>
      </c>
      <c r="F3357" s="431"/>
    </row>
    <row r="3358" spans="1:6" ht="15">
      <c r="A3358" s="417" t="s">
        <v>9621</v>
      </c>
      <c r="C3358" s="417" t="s">
        <v>108</v>
      </c>
      <c r="F3358" s="431">
        <v>681.01</v>
      </c>
    </row>
    <row r="3359" spans="1:6" ht="15">
      <c r="B3359" s="417" t="s">
        <v>9553</v>
      </c>
      <c r="F3359" s="431"/>
    </row>
    <row r="3360" spans="1:6">
      <c r="B3360" s="417" t="s">
        <v>9622</v>
      </c>
      <c r="F3360" s="430"/>
    </row>
    <row r="3361" spans="1:6" ht="15">
      <c r="A3361" s="417" t="s">
        <v>9623</v>
      </c>
      <c r="C3361" s="417" t="s">
        <v>108</v>
      </c>
      <c r="F3361" s="431">
        <v>115.67</v>
      </c>
    </row>
    <row r="3362" spans="1:6">
      <c r="B3362" s="417" t="s">
        <v>6926</v>
      </c>
      <c r="F3362" s="430"/>
    </row>
    <row r="3363" spans="1:6">
      <c r="B3363" s="417" t="s">
        <v>9624</v>
      </c>
      <c r="F3363" s="430"/>
    </row>
    <row r="3364" spans="1:6" ht="15">
      <c r="A3364" s="417" t="s">
        <v>9625</v>
      </c>
      <c r="C3364" s="417" t="s">
        <v>108</v>
      </c>
      <c r="F3364" s="431">
        <v>135.77000000000001</v>
      </c>
    </row>
    <row r="3365" spans="1:6" ht="15">
      <c r="B3365" s="417" t="s">
        <v>6926</v>
      </c>
      <c r="F3365" s="431"/>
    </row>
    <row r="3366" spans="1:6">
      <c r="B3366" s="417" t="s">
        <v>9626</v>
      </c>
      <c r="F3366" s="430"/>
    </row>
    <row r="3367" spans="1:6" ht="15">
      <c r="A3367" s="417" t="s">
        <v>9627</v>
      </c>
      <c r="C3367" s="417" t="s">
        <v>108</v>
      </c>
      <c r="F3367" s="431">
        <v>175.97</v>
      </c>
    </row>
    <row r="3368" spans="1:6">
      <c r="B3368" s="417" t="s">
        <v>6926</v>
      </c>
      <c r="F3368" s="430"/>
    </row>
    <row r="3369" spans="1:6">
      <c r="B3369" s="417" t="s">
        <v>9628</v>
      </c>
      <c r="F3369" s="430"/>
    </row>
    <row r="3370" spans="1:6" ht="15">
      <c r="A3370" s="417" t="s">
        <v>9629</v>
      </c>
      <c r="B3370" s="417" t="s">
        <v>6926</v>
      </c>
      <c r="C3370" s="417" t="s">
        <v>108</v>
      </c>
      <c r="F3370" s="431">
        <v>181.8</v>
      </c>
    </row>
    <row r="3371" spans="1:6" ht="15">
      <c r="B3371" s="417" t="s">
        <v>9630</v>
      </c>
      <c r="F3371" s="431"/>
    </row>
    <row r="3372" spans="1:6" ht="15">
      <c r="A3372" s="417" t="s">
        <v>9631</v>
      </c>
      <c r="C3372" s="417" t="s">
        <v>108</v>
      </c>
      <c r="F3372" s="431">
        <v>233.09</v>
      </c>
    </row>
    <row r="3373" spans="1:6" ht="15">
      <c r="B3373" s="417" t="s">
        <v>6926</v>
      </c>
      <c r="F3373" s="431"/>
    </row>
    <row r="3374" spans="1:6">
      <c r="B3374" s="417" t="s">
        <v>9632</v>
      </c>
      <c r="F3374" s="430"/>
    </row>
    <row r="3375" spans="1:6" ht="15">
      <c r="A3375" s="417" t="s">
        <v>9633</v>
      </c>
      <c r="B3375" s="417" t="s">
        <v>6926</v>
      </c>
      <c r="C3375" s="417" t="s">
        <v>108</v>
      </c>
      <c r="F3375" s="431">
        <v>284.38</v>
      </c>
    </row>
    <row r="3376" spans="1:6" ht="15">
      <c r="B3376" s="417" t="s">
        <v>9634</v>
      </c>
      <c r="F3376" s="431"/>
    </row>
    <row r="3377" spans="1:6" ht="15">
      <c r="A3377" s="417" t="s">
        <v>9635</v>
      </c>
      <c r="C3377" s="417" t="s">
        <v>108</v>
      </c>
      <c r="F3377" s="431">
        <v>232.57</v>
      </c>
    </row>
    <row r="3378" spans="1:6" ht="15">
      <c r="B3378" s="417" t="s">
        <v>6926</v>
      </c>
      <c r="F3378" s="431"/>
    </row>
    <row r="3379" spans="1:6">
      <c r="B3379" s="417" t="s">
        <v>9636</v>
      </c>
      <c r="F3379" s="430"/>
    </row>
    <row r="3380" spans="1:6" ht="15">
      <c r="A3380" s="417" t="s">
        <v>9637</v>
      </c>
      <c r="C3380" s="417" t="s">
        <v>108</v>
      </c>
      <c r="F3380" s="431">
        <v>295.18</v>
      </c>
    </row>
    <row r="3381" spans="1:6" ht="15">
      <c r="B3381" s="417" t="s">
        <v>6926</v>
      </c>
      <c r="F3381" s="431"/>
    </row>
    <row r="3382" spans="1:6">
      <c r="B3382" s="417" t="s">
        <v>9638</v>
      </c>
      <c r="F3382" s="430"/>
    </row>
    <row r="3383" spans="1:6" ht="15">
      <c r="A3383" s="417" t="s">
        <v>9639</v>
      </c>
      <c r="C3383" s="417" t="s">
        <v>108</v>
      </c>
      <c r="F3383" s="431">
        <v>357.79</v>
      </c>
    </row>
    <row r="3384" spans="1:6" ht="15">
      <c r="B3384" s="417" t="s">
        <v>9640</v>
      </c>
      <c r="F3384" s="431"/>
    </row>
    <row r="3385" spans="1:6">
      <c r="B3385" s="417" t="s">
        <v>9641</v>
      </c>
      <c r="F3385" s="430"/>
    </row>
    <row r="3386" spans="1:6" ht="15">
      <c r="A3386" s="417" t="s">
        <v>9642</v>
      </c>
      <c r="C3386" s="417" t="s">
        <v>108</v>
      </c>
      <c r="F3386" s="431">
        <v>288.08999999999997</v>
      </c>
    </row>
    <row r="3387" spans="1:6" ht="15">
      <c r="B3387" s="417" t="s">
        <v>6926</v>
      </c>
      <c r="F3387" s="431"/>
    </row>
    <row r="3388" spans="1:6">
      <c r="B3388" s="417" t="s">
        <v>9643</v>
      </c>
      <c r="F3388" s="430"/>
    </row>
    <row r="3389" spans="1:6" ht="15">
      <c r="A3389" s="417" t="s">
        <v>647</v>
      </c>
      <c r="C3389" s="417" t="s">
        <v>108</v>
      </c>
      <c r="F3389" s="431">
        <v>362.25</v>
      </c>
    </row>
    <row r="3390" spans="1:6" ht="15">
      <c r="B3390" s="417" t="s">
        <v>6926</v>
      </c>
      <c r="F3390" s="431"/>
    </row>
    <row r="3391" spans="1:6">
      <c r="B3391" s="417" t="s">
        <v>9644</v>
      </c>
      <c r="F3391" s="430"/>
    </row>
    <row r="3392" spans="1:6" ht="15">
      <c r="A3392" s="417" t="s">
        <v>9645</v>
      </c>
      <c r="B3392" s="417" t="s">
        <v>6926</v>
      </c>
      <c r="C3392" s="417" t="s">
        <v>108</v>
      </c>
      <c r="F3392" s="431">
        <v>436.41</v>
      </c>
    </row>
    <row r="3393" spans="1:6">
      <c r="B3393" s="417" t="s">
        <v>9646</v>
      </c>
      <c r="F3393" s="430"/>
    </row>
    <row r="3394" spans="1:6" ht="15">
      <c r="A3394" s="417" t="s">
        <v>9647</v>
      </c>
      <c r="C3394" s="417" t="s">
        <v>108</v>
      </c>
      <c r="F3394" s="431">
        <v>510.57</v>
      </c>
    </row>
    <row r="3395" spans="1:6" ht="15">
      <c r="B3395" s="417" t="s">
        <v>9640</v>
      </c>
      <c r="F3395" s="431"/>
    </row>
    <row r="3396" spans="1:6">
      <c r="B3396" s="417" t="s">
        <v>9648</v>
      </c>
      <c r="F3396" s="430"/>
    </row>
    <row r="3397" spans="1:6" ht="15">
      <c r="A3397" s="417" t="s">
        <v>9649</v>
      </c>
      <c r="C3397" s="417" t="s">
        <v>108</v>
      </c>
      <c r="F3397" s="431">
        <v>348.36</v>
      </c>
    </row>
    <row r="3398" spans="1:6" ht="15">
      <c r="B3398" s="417" t="s">
        <v>6926</v>
      </c>
      <c r="F3398" s="431"/>
    </row>
    <row r="3399" spans="1:6">
      <c r="B3399" s="417" t="s">
        <v>9650</v>
      </c>
      <c r="F3399" s="430"/>
    </row>
    <row r="3400" spans="1:6" ht="15">
      <c r="A3400" s="417" t="s">
        <v>9651</v>
      </c>
      <c r="C3400" s="417" t="s">
        <v>108</v>
      </c>
      <c r="F3400" s="431">
        <v>434.31</v>
      </c>
    </row>
    <row r="3401" spans="1:6" ht="15">
      <c r="B3401" s="417" t="s">
        <v>6926</v>
      </c>
      <c r="F3401" s="431"/>
    </row>
    <row r="3402" spans="1:6">
      <c r="B3402" s="417" t="s">
        <v>9652</v>
      </c>
      <c r="F3402" s="430"/>
    </row>
    <row r="3403" spans="1:6" ht="15">
      <c r="A3403" s="417" t="s">
        <v>9653</v>
      </c>
      <c r="C3403" s="417" t="s">
        <v>108</v>
      </c>
      <c r="F3403" s="431">
        <v>520.25</v>
      </c>
    </row>
    <row r="3404" spans="1:6" ht="15">
      <c r="B3404" s="417" t="s">
        <v>6926</v>
      </c>
      <c r="F3404" s="431"/>
    </row>
    <row r="3405" spans="1:6">
      <c r="B3405" s="417" t="s">
        <v>9654</v>
      </c>
      <c r="F3405" s="430"/>
    </row>
    <row r="3406" spans="1:6" ht="15">
      <c r="A3406" s="417" t="s">
        <v>9655</v>
      </c>
      <c r="C3406" s="417" t="s">
        <v>108</v>
      </c>
      <c r="F3406" s="431">
        <v>649.16999999999996</v>
      </c>
    </row>
    <row r="3407" spans="1:6" ht="15">
      <c r="B3407" s="417" t="s">
        <v>9640</v>
      </c>
      <c r="F3407" s="431"/>
    </row>
    <row r="3408" spans="1:6">
      <c r="B3408" s="417" t="s">
        <v>9656</v>
      </c>
      <c r="F3408" s="430"/>
    </row>
    <row r="3409" spans="1:6" ht="15">
      <c r="A3409" s="417" t="s">
        <v>9657</v>
      </c>
      <c r="B3409" s="417" t="s">
        <v>6926</v>
      </c>
      <c r="C3409" s="417" t="s">
        <v>108</v>
      </c>
      <c r="F3409" s="431">
        <v>413.38</v>
      </c>
    </row>
    <row r="3410" spans="1:6" ht="15">
      <c r="B3410" s="417" t="s">
        <v>9658</v>
      </c>
      <c r="F3410" s="431"/>
    </row>
    <row r="3411" spans="1:6" ht="15">
      <c r="A3411" s="417" t="s">
        <v>9659</v>
      </c>
      <c r="C3411" s="417" t="s">
        <v>108</v>
      </c>
      <c r="F3411" s="431">
        <v>511.34</v>
      </c>
    </row>
    <row r="3412" spans="1:6" ht="15">
      <c r="B3412" s="417" t="s">
        <v>6926</v>
      </c>
      <c r="F3412" s="431"/>
    </row>
    <row r="3413" spans="1:6">
      <c r="B3413" s="417" t="s">
        <v>9660</v>
      </c>
      <c r="F3413" s="430"/>
    </row>
    <row r="3414" spans="1:6" ht="15">
      <c r="A3414" s="417" t="s">
        <v>9661</v>
      </c>
      <c r="C3414" s="417" t="s">
        <v>108</v>
      </c>
      <c r="F3414" s="431">
        <v>609.29999999999995</v>
      </c>
    </row>
    <row r="3415" spans="1:6" ht="15">
      <c r="B3415" s="417" t="s">
        <v>6926</v>
      </c>
      <c r="F3415" s="431"/>
    </row>
    <row r="3416" spans="1:6">
      <c r="B3416" s="417" t="s">
        <v>9662</v>
      </c>
      <c r="F3416" s="430"/>
    </row>
    <row r="3417" spans="1:6" ht="15">
      <c r="A3417" s="417" t="s">
        <v>9663</v>
      </c>
      <c r="C3417" s="417" t="s">
        <v>108</v>
      </c>
      <c r="F3417" s="431">
        <v>707.26</v>
      </c>
    </row>
    <row r="3418" spans="1:6" ht="15">
      <c r="B3418" s="417" t="s">
        <v>9640</v>
      </c>
      <c r="F3418" s="431"/>
    </row>
    <row r="3419" spans="1:6">
      <c r="B3419" s="417" t="s">
        <v>9664</v>
      </c>
      <c r="F3419" s="430"/>
    </row>
    <row r="3420" spans="1:6" ht="15">
      <c r="A3420" s="417" t="s">
        <v>9665</v>
      </c>
      <c r="C3420" s="417" t="s">
        <v>108</v>
      </c>
      <c r="F3420" s="431">
        <v>903.19</v>
      </c>
    </row>
    <row r="3421" spans="1:6" ht="15">
      <c r="B3421" s="417" t="s">
        <v>9640</v>
      </c>
      <c r="F3421" s="431"/>
    </row>
    <row r="3422" spans="1:6">
      <c r="B3422" s="417" t="s">
        <v>9666</v>
      </c>
      <c r="F3422" s="430"/>
    </row>
    <row r="3423" spans="1:6" ht="15">
      <c r="A3423" s="417" t="s">
        <v>9667</v>
      </c>
      <c r="C3423" s="417" t="s">
        <v>108</v>
      </c>
      <c r="F3423" s="431">
        <v>593.36</v>
      </c>
    </row>
    <row r="3424" spans="1:6" ht="15">
      <c r="B3424" s="417" t="s">
        <v>6926</v>
      </c>
      <c r="F3424" s="431"/>
    </row>
    <row r="3425" spans="1:6">
      <c r="B3425" s="417" t="s">
        <v>9668</v>
      </c>
      <c r="F3425" s="430"/>
    </row>
    <row r="3426" spans="1:6" ht="15">
      <c r="A3426" s="417" t="s">
        <v>9669</v>
      </c>
      <c r="C3426" s="417" t="s">
        <v>108</v>
      </c>
      <c r="F3426" s="431">
        <v>703.57</v>
      </c>
    </row>
    <row r="3427" spans="1:6" ht="15">
      <c r="B3427" s="417" t="s">
        <v>6926</v>
      </c>
      <c r="F3427" s="431"/>
    </row>
    <row r="3428" spans="1:6">
      <c r="B3428" s="417" t="s">
        <v>9670</v>
      </c>
      <c r="F3428" s="430"/>
    </row>
    <row r="3429" spans="1:6" ht="15">
      <c r="A3429" s="417" t="s">
        <v>9671</v>
      </c>
      <c r="C3429" s="417" t="s">
        <v>108</v>
      </c>
      <c r="F3429" s="431">
        <v>813.78</v>
      </c>
    </row>
    <row r="3430" spans="1:6">
      <c r="B3430" s="417" t="s">
        <v>9640</v>
      </c>
      <c r="F3430" s="430"/>
    </row>
    <row r="3431" spans="1:6">
      <c r="B3431" s="417" t="s">
        <v>9672</v>
      </c>
      <c r="F3431" s="430"/>
    </row>
    <row r="3432" spans="1:6" ht="15">
      <c r="A3432" s="417" t="s">
        <v>9673</v>
      </c>
      <c r="C3432" s="417" t="s">
        <v>108</v>
      </c>
      <c r="F3432" s="431">
        <v>1034.2</v>
      </c>
    </row>
    <row r="3433" spans="1:6" ht="15">
      <c r="B3433" s="417" t="s">
        <v>9640</v>
      </c>
      <c r="F3433" s="431"/>
    </row>
    <row r="3434" spans="1:6">
      <c r="B3434" s="417" t="s">
        <v>9674</v>
      </c>
      <c r="F3434" s="430"/>
    </row>
    <row r="3435" spans="1:6" ht="15">
      <c r="A3435" s="417" t="s">
        <v>9675</v>
      </c>
      <c r="B3435" s="417" t="s">
        <v>9640</v>
      </c>
      <c r="C3435" s="417" t="s">
        <v>108</v>
      </c>
      <c r="F3435" s="431">
        <v>619.01</v>
      </c>
    </row>
    <row r="3436" spans="1:6" ht="15">
      <c r="B3436" s="417" t="s">
        <v>9676</v>
      </c>
      <c r="F3436" s="431"/>
    </row>
    <row r="3437" spans="1:6" ht="15">
      <c r="A3437" s="417" t="s">
        <v>9677</v>
      </c>
      <c r="C3437" s="417" t="s">
        <v>108</v>
      </c>
      <c r="F3437" s="431">
        <v>803.04</v>
      </c>
    </row>
    <row r="3438" spans="1:6" ht="15">
      <c r="B3438" s="417" t="s">
        <v>9640</v>
      </c>
      <c r="F3438" s="431"/>
    </row>
    <row r="3439" spans="1:6">
      <c r="B3439" s="417" t="s">
        <v>9678</v>
      </c>
      <c r="F3439" s="430"/>
    </row>
    <row r="3440" spans="1:6" ht="15">
      <c r="A3440" s="417" t="s">
        <v>9679</v>
      </c>
      <c r="B3440" s="417" t="s">
        <v>9680</v>
      </c>
      <c r="C3440" s="417" t="s">
        <v>108</v>
      </c>
      <c r="F3440" s="431">
        <v>12388.61</v>
      </c>
    </row>
    <row r="3441" spans="1:6" ht="15">
      <c r="A3441" s="417" t="s">
        <v>9681</v>
      </c>
      <c r="B3441" s="417" t="s">
        <v>9682</v>
      </c>
      <c r="C3441" s="417" t="s">
        <v>108</v>
      </c>
      <c r="F3441" s="431">
        <v>320.64999999999998</v>
      </c>
    </row>
    <row r="3442" spans="1:6" ht="15">
      <c r="A3442" s="417" t="s">
        <v>9683</v>
      </c>
      <c r="B3442" s="417" t="s">
        <v>9684</v>
      </c>
      <c r="C3442" s="417" t="s">
        <v>108</v>
      </c>
      <c r="F3442" s="431">
        <v>396.33</v>
      </c>
    </row>
    <row r="3443" spans="1:6" ht="15">
      <c r="A3443" s="417" t="s">
        <v>9685</v>
      </c>
      <c r="B3443" s="417" t="s">
        <v>9686</v>
      </c>
      <c r="C3443" s="417" t="s">
        <v>108</v>
      </c>
      <c r="F3443" s="431">
        <v>463.2</v>
      </c>
    </row>
    <row r="3444" spans="1:6" ht="15">
      <c r="A3444" s="417" t="s">
        <v>9687</v>
      </c>
      <c r="B3444" s="417" t="s">
        <v>9688</v>
      </c>
      <c r="C3444" s="417" t="s">
        <v>108</v>
      </c>
      <c r="F3444" s="431">
        <v>651.63</v>
      </c>
    </row>
    <row r="3445" spans="1:6">
      <c r="B3445" s="417" t="s">
        <v>9689</v>
      </c>
      <c r="F3445" s="430"/>
    </row>
    <row r="3446" spans="1:6" ht="15">
      <c r="A3446" s="417" t="s">
        <v>9690</v>
      </c>
      <c r="C3446" s="417" t="s">
        <v>1048</v>
      </c>
      <c r="F3446" s="431">
        <v>100.93</v>
      </c>
    </row>
    <row r="3447" spans="1:6" ht="15">
      <c r="B3447" s="417" t="s">
        <v>6224</v>
      </c>
      <c r="F3447" s="431"/>
    </row>
    <row r="3448" spans="1:6" ht="15">
      <c r="A3448" s="417" t="s">
        <v>9691</v>
      </c>
      <c r="B3448" s="417" t="s">
        <v>9692</v>
      </c>
      <c r="C3448" s="417" t="s">
        <v>108</v>
      </c>
      <c r="F3448" s="431">
        <v>52.96</v>
      </c>
    </row>
    <row r="3449" spans="1:6" ht="15">
      <c r="A3449" s="417" t="s">
        <v>9693</v>
      </c>
      <c r="B3449" s="417" t="s">
        <v>9694</v>
      </c>
      <c r="C3449" s="417" t="s">
        <v>108</v>
      </c>
      <c r="F3449" s="431">
        <v>61.51</v>
      </c>
    </row>
    <row r="3450" spans="1:6" ht="15">
      <c r="A3450" s="417" t="s">
        <v>9695</v>
      </c>
      <c r="B3450" s="417" t="s">
        <v>9696</v>
      </c>
      <c r="C3450" s="417" t="s">
        <v>108</v>
      </c>
      <c r="F3450" s="431">
        <v>74.22</v>
      </c>
    </row>
    <row r="3451" spans="1:6" ht="15">
      <c r="B3451" s="417" t="s">
        <v>9697</v>
      </c>
      <c r="F3451" s="431"/>
    </row>
    <row r="3452" spans="1:6" ht="15">
      <c r="A3452" s="417" t="s">
        <v>9698</v>
      </c>
      <c r="B3452" s="417" t="s">
        <v>9699</v>
      </c>
      <c r="C3452" s="417" t="s">
        <v>108</v>
      </c>
      <c r="F3452" s="431">
        <v>251.07</v>
      </c>
    </row>
    <row r="3453" spans="1:6" ht="15">
      <c r="B3453" s="417" t="s">
        <v>6926</v>
      </c>
      <c r="F3453" s="431"/>
    </row>
    <row r="3454" spans="1:6" ht="15">
      <c r="A3454" s="417" t="s">
        <v>9700</v>
      </c>
      <c r="B3454" s="417" t="s">
        <v>9701</v>
      </c>
      <c r="C3454" s="417" t="s">
        <v>108</v>
      </c>
      <c r="F3454" s="431">
        <v>241.99</v>
      </c>
    </row>
    <row r="3455" spans="1:6" ht="15">
      <c r="A3455" s="417" t="s">
        <v>9702</v>
      </c>
      <c r="B3455" s="417" t="s">
        <v>9703</v>
      </c>
      <c r="C3455" s="417" t="s">
        <v>108</v>
      </c>
      <c r="F3455" s="431">
        <v>33.51</v>
      </c>
    </row>
    <row r="3456" spans="1:6" ht="15">
      <c r="A3456" s="417" t="s">
        <v>9704</v>
      </c>
      <c r="B3456" s="417" t="s">
        <v>9705</v>
      </c>
      <c r="C3456" s="417" t="s">
        <v>108</v>
      </c>
      <c r="F3456" s="431">
        <v>43.38</v>
      </c>
    </row>
    <row r="3457" spans="1:6" ht="15">
      <c r="A3457" s="417" t="s">
        <v>9706</v>
      </c>
      <c r="B3457" s="417" t="s">
        <v>9707</v>
      </c>
      <c r="C3457" s="417" t="s">
        <v>108</v>
      </c>
      <c r="F3457" s="431">
        <v>39.17</v>
      </c>
    </row>
    <row r="3458" spans="1:6" ht="15">
      <c r="A3458" s="417" t="s">
        <v>9708</v>
      </c>
      <c r="B3458" s="417" t="s">
        <v>9709</v>
      </c>
      <c r="C3458" s="417" t="s">
        <v>108</v>
      </c>
      <c r="F3458" s="431">
        <v>22.61</v>
      </c>
    </row>
    <row r="3459" spans="1:6" ht="15">
      <c r="A3459" s="417" t="s">
        <v>9710</v>
      </c>
      <c r="B3459" s="417" t="s">
        <v>9711</v>
      </c>
      <c r="C3459" s="417" t="s">
        <v>108</v>
      </c>
      <c r="F3459" s="431">
        <v>21.17</v>
      </c>
    </row>
    <row r="3460" spans="1:6" ht="15">
      <c r="A3460" s="417" t="s">
        <v>9712</v>
      </c>
      <c r="B3460" s="417" t="s">
        <v>9713</v>
      </c>
      <c r="C3460" s="417" t="s">
        <v>108</v>
      </c>
      <c r="F3460" s="431">
        <v>170.8</v>
      </c>
    </row>
    <row r="3461" spans="1:6" ht="15">
      <c r="A3461" s="417" t="s">
        <v>9714</v>
      </c>
      <c r="B3461" s="417" t="s">
        <v>9715</v>
      </c>
      <c r="C3461" s="417" t="s">
        <v>108</v>
      </c>
      <c r="F3461" s="431">
        <v>175.86</v>
      </c>
    </row>
    <row r="3462" spans="1:6" ht="15">
      <c r="A3462" s="417" t="s">
        <v>9716</v>
      </c>
      <c r="B3462" s="417" t="s">
        <v>9717</v>
      </c>
      <c r="C3462" s="417" t="s">
        <v>108</v>
      </c>
      <c r="F3462" s="431">
        <v>319.08</v>
      </c>
    </row>
    <row r="3463" spans="1:6" ht="15">
      <c r="A3463" s="417" t="s">
        <v>9718</v>
      </c>
      <c r="B3463" s="417" t="s">
        <v>9719</v>
      </c>
      <c r="C3463" s="417" t="s">
        <v>108</v>
      </c>
      <c r="F3463" s="431">
        <v>152.26</v>
      </c>
    </row>
    <row r="3464" spans="1:6" ht="15">
      <c r="A3464" s="417" t="s">
        <v>9720</v>
      </c>
      <c r="B3464" s="417" t="s">
        <v>9721</v>
      </c>
      <c r="C3464" s="417" t="s">
        <v>108</v>
      </c>
      <c r="F3464" s="431">
        <v>158.16999999999999</v>
      </c>
    </row>
    <row r="3465" spans="1:6" ht="15">
      <c r="A3465" s="417" t="s">
        <v>9722</v>
      </c>
      <c r="B3465" s="417" t="s">
        <v>9723</v>
      </c>
      <c r="C3465" s="417" t="s">
        <v>108</v>
      </c>
      <c r="F3465" s="431">
        <v>342.72</v>
      </c>
    </row>
    <row r="3466" spans="1:6" ht="15">
      <c r="A3466" s="417" t="s">
        <v>9724</v>
      </c>
      <c r="B3466" s="417" t="s">
        <v>9725</v>
      </c>
      <c r="C3466" s="417" t="s">
        <v>108</v>
      </c>
      <c r="F3466" s="431">
        <v>212.62</v>
      </c>
    </row>
    <row r="3467" spans="1:6" ht="15">
      <c r="A3467" s="417" t="s">
        <v>9726</v>
      </c>
      <c r="B3467" s="417" t="s">
        <v>9727</v>
      </c>
      <c r="C3467" s="417" t="s">
        <v>1048</v>
      </c>
      <c r="F3467" s="431">
        <v>5.56</v>
      </c>
    </row>
    <row r="3468" spans="1:6">
      <c r="B3468" s="417" t="s">
        <v>9728</v>
      </c>
      <c r="F3468" s="430"/>
    </row>
    <row r="3469" spans="1:6" ht="15">
      <c r="A3469" s="417" t="s">
        <v>9729</v>
      </c>
      <c r="B3469" s="417" t="s">
        <v>9730</v>
      </c>
      <c r="C3469" s="417" t="s">
        <v>108</v>
      </c>
      <c r="F3469" s="431">
        <v>36.6</v>
      </c>
    </row>
    <row r="3470" spans="1:6" ht="15">
      <c r="A3470" s="417" t="s">
        <v>9731</v>
      </c>
      <c r="B3470" s="417" t="s">
        <v>9732</v>
      </c>
      <c r="C3470" s="417" t="s">
        <v>108</v>
      </c>
      <c r="F3470" s="431">
        <v>18.23</v>
      </c>
    </row>
    <row r="3471" spans="1:6" ht="15">
      <c r="A3471" s="417" t="s">
        <v>9733</v>
      </c>
      <c r="B3471" s="417" t="s">
        <v>9734</v>
      </c>
      <c r="C3471" s="417" t="s">
        <v>108</v>
      </c>
      <c r="F3471" s="431">
        <v>17.489999999999998</v>
      </c>
    </row>
    <row r="3472" spans="1:6" ht="15">
      <c r="A3472" s="417" t="s">
        <v>9735</v>
      </c>
      <c r="B3472" s="417" t="s">
        <v>9736</v>
      </c>
      <c r="C3472" s="417" t="s">
        <v>108</v>
      </c>
      <c r="F3472" s="431">
        <v>22.02</v>
      </c>
    </row>
    <row r="3473" spans="1:6">
      <c r="B3473" s="417" t="s">
        <v>9737</v>
      </c>
      <c r="F3473" s="430"/>
    </row>
    <row r="3474" spans="1:6" ht="15">
      <c r="A3474" s="417" t="s">
        <v>9738</v>
      </c>
      <c r="C3474" s="417" t="s">
        <v>108</v>
      </c>
      <c r="F3474" s="431">
        <v>16.440000000000001</v>
      </c>
    </row>
    <row r="3475" spans="1:6">
      <c r="B3475" s="417" t="s">
        <v>9739</v>
      </c>
      <c r="F3475" s="430"/>
    </row>
    <row r="3476" spans="1:6">
      <c r="B3476" s="417" t="s">
        <v>9740</v>
      </c>
      <c r="F3476" s="430"/>
    </row>
    <row r="3477" spans="1:6" ht="15">
      <c r="A3477" s="417" t="s">
        <v>9741</v>
      </c>
      <c r="C3477" s="417" t="s">
        <v>108</v>
      </c>
      <c r="F3477" s="431">
        <v>17.71</v>
      </c>
    </row>
    <row r="3478" spans="1:6" ht="15">
      <c r="B3478" s="417" t="s">
        <v>9742</v>
      </c>
      <c r="F3478" s="431"/>
    </row>
    <row r="3479" spans="1:6" ht="15">
      <c r="A3479" s="417" t="s">
        <v>9743</v>
      </c>
      <c r="B3479" s="417" t="s">
        <v>9744</v>
      </c>
      <c r="C3479" s="417" t="s">
        <v>108</v>
      </c>
      <c r="F3479" s="431">
        <v>21.18</v>
      </c>
    </row>
    <row r="3480" spans="1:6" ht="15">
      <c r="A3480" s="417" t="s">
        <v>9745</v>
      </c>
      <c r="B3480" s="417" t="s">
        <v>9746</v>
      </c>
      <c r="C3480" s="417" t="s">
        <v>108</v>
      </c>
      <c r="F3480" s="431">
        <v>18.23</v>
      </c>
    </row>
    <row r="3481" spans="1:6" ht="15">
      <c r="A3481" s="417" t="s">
        <v>9747</v>
      </c>
      <c r="B3481" s="417" t="s">
        <v>9748</v>
      </c>
      <c r="C3481" s="417" t="s">
        <v>1048</v>
      </c>
      <c r="F3481" s="431">
        <v>32.26</v>
      </c>
    </row>
    <row r="3482" spans="1:6" ht="15">
      <c r="A3482" s="417" t="s">
        <v>9749</v>
      </c>
      <c r="B3482" s="417" t="s">
        <v>9750</v>
      </c>
      <c r="C3482" s="417" t="s">
        <v>1048</v>
      </c>
      <c r="F3482" s="431">
        <v>32.56</v>
      </c>
    </row>
    <row r="3483" spans="1:6" ht="15">
      <c r="A3483" s="417" t="s">
        <v>421</v>
      </c>
      <c r="B3483" s="417" t="s">
        <v>9751</v>
      </c>
      <c r="C3483" s="417" t="s">
        <v>1048</v>
      </c>
      <c r="F3483" s="431">
        <v>32.799999999999997</v>
      </c>
    </row>
    <row r="3484" spans="1:6" ht="15">
      <c r="A3484" s="417" t="s">
        <v>9752</v>
      </c>
      <c r="B3484" s="417" t="s">
        <v>9753</v>
      </c>
      <c r="C3484" s="417" t="s">
        <v>108</v>
      </c>
      <c r="F3484" s="431">
        <v>75.56</v>
      </c>
    </row>
    <row r="3485" spans="1:6" ht="15">
      <c r="A3485" s="417" t="s">
        <v>9754</v>
      </c>
      <c r="B3485" s="417" t="s">
        <v>9755</v>
      </c>
      <c r="C3485" s="417" t="s">
        <v>108</v>
      </c>
      <c r="F3485" s="431">
        <v>77.62</v>
      </c>
    </row>
    <row r="3486" spans="1:6" ht="15">
      <c r="A3486" s="417" t="s">
        <v>9756</v>
      </c>
      <c r="B3486" s="417" t="s">
        <v>9757</v>
      </c>
      <c r="C3486" s="417" t="s">
        <v>108</v>
      </c>
      <c r="F3486" s="431">
        <v>70.27</v>
      </c>
    </row>
    <row r="3487" spans="1:6" ht="15">
      <c r="A3487" s="417" t="s">
        <v>9758</v>
      </c>
      <c r="B3487" s="417" t="s">
        <v>9759</v>
      </c>
      <c r="C3487" s="417" t="s">
        <v>108</v>
      </c>
      <c r="F3487" s="431">
        <v>41.77</v>
      </c>
    </row>
    <row r="3488" spans="1:6" ht="15">
      <c r="A3488" s="417" t="s">
        <v>9760</v>
      </c>
      <c r="B3488" s="417" t="s">
        <v>9761</v>
      </c>
      <c r="C3488" s="417" t="s">
        <v>108</v>
      </c>
      <c r="F3488" s="431">
        <v>43.23</v>
      </c>
    </row>
    <row r="3489" spans="1:6" ht="15">
      <c r="A3489" s="417" t="s">
        <v>9762</v>
      </c>
      <c r="B3489" s="417" t="s">
        <v>9763</v>
      </c>
      <c r="C3489" s="417" t="s">
        <v>108</v>
      </c>
      <c r="F3489" s="431">
        <v>58.57</v>
      </c>
    </row>
    <row r="3490" spans="1:6" ht="15">
      <c r="A3490" s="417" t="s">
        <v>9764</v>
      </c>
      <c r="B3490" s="417" t="s">
        <v>9765</v>
      </c>
      <c r="C3490" s="417" t="s">
        <v>108</v>
      </c>
      <c r="F3490" s="431">
        <v>83.02</v>
      </c>
    </row>
    <row r="3491" spans="1:6" ht="15">
      <c r="A3491" s="417" t="s">
        <v>9766</v>
      </c>
      <c r="B3491" s="417" t="s">
        <v>9767</v>
      </c>
      <c r="C3491" s="417" t="s">
        <v>108</v>
      </c>
      <c r="F3491" s="431">
        <v>98.03</v>
      </c>
    </row>
    <row r="3492" spans="1:6" ht="15">
      <c r="A3492" s="417" t="s">
        <v>9768</v>
      </c>
      <c r="B3492" s="417" t="s">
        <v>9769</v>
      </c>
      <c r="C3492" s="417" t="s">
        <v>108</v>
      </c>
      <c r="F3492" s="431">
        <v>126.31</v>
      </c>
    </row>
    <row r="3493" spans="1:6" ht="15">
      <c r="A3493" s="417" t="s">
        <v>9770</v>
      </c>
      <c r="B3493" s="417" t="s">
        <v>9771</v>
      </c>
      <c r="C3493" s="417" t="s">
        <v>108</v>
      </c>
      <c r="F3493" s="431">
        <v>239.28</v>
      </c>
    </row>
    <row r="3494" spans="1:6" ht="15">
      <c r="A3494" s="417" t="s">
        <v>9772</v>
      </c>
      <c r="B3494" s="417" t="s">
        <v>9773</v>
      </c>
      <c r="C3494" s="417" t="s">
        <v>108</v>
      </c>
      <c r="F3494" s="431">
        <v>420.36</v>
      </c>
    </row>
    <row r="3495" spans="1:6" ht="15">
      <c r="A3495" s="417" t="s">
        <v>9774</v>
      </c>
      <c r="B3495" s="417" t="s">
        <v>9775</v>
      </c>
      <c r="C3495" s="417" t="s">
        <v>108</v>
      </c>
      <c r="F3495" s="431">
        <v>699.59</v>
      </c>
    </row>
    <row r="3496" spans="1:6" ht="15">
      <c r="A3496" s="417" t="s">
        <v>9776</v>
      </c>
      <c r="B3496" s="417" t="s">
        <v>9777</v>
      </c>
      <c r="C3496" s="417" t="s">
        <v>108</v>
      </c>
      <c r="F3496" s="431">
        <v>73.83</v>
      </c>
    </row>
    <row r="3497" spans="1:6" ht="15">
      <c r="A3497" s="417" t="s">
        <v>9778</v>
      </c>
      <c r="B3497" s="417" t="s">
        <v>9779</v>
      </c>
      <c r="C3497" s="417" t="s">
        <v>108</v>
      </c>
      <c r="F3497" s="431">
        <v>81.290000000000006</v>
      </c>
    </row>
    <row r="3498" spans="1:6" ht="15">
      <c r="A3498" s="417" t="s">
        <v>9780</v>
      </c>
      <c r="B3498" s="417" t="s">
        <v>9781</v>
      </c>
      <c r="C3498" s="417" t="s">
        <v>108</v>
      </c>
      <c r="F3498" s="431">
        <v>95.79</v>
      </c>
    </row>
    <row r="3499" spans="1:6" ht="15">
      <c r="A3499" s="417" t="s">
        <v>9782</v>
      </c>
      <c r="B3499" s="417" t="s">
        <v>9783</v>
      </c>
      <c r="C3499" s="417" t="s">
        <v>108</v>
      </c>
      <c r="F3499" s="431">
        <v>129</v>
      </c>
    </row>
    <row r="3500" spans="1:6" ht="15">
      <c r="A3500" s="417" t="s">
        <v>9784</v>
      </c>
      <c r="B3500" s="417" t="s">
        <v>9785</v>
      </c>
      <c r="C3500" s="417" t="s">
        <v>108</v>
      </c>
      <c r="F3500" s="431">
        <v>140.97</v>
      </c>
    </row>
    <row r="3501" spans="1:6" ht="15">
      <c r="A3501" s="417" t="s">
        <v>9786</v>
      </c>
      <c r="B3501" s="417" t="s">
        <v>9787</v>
      </c>
      <c r="C3501" s="417" t="s">
        <v>108</v>
      </c>
      <c r="F3501" s="431">
        <v>126.16</v>
      </c>
    </row>
    <row r="3502" spans="1:6" ht="15">
      <c r="A3502" s="417" t="s">
        <v>9788</v>
      </c>
      <c r="B3502" s="417" t="s">
        <v>9789</v>
      </c>
      <c r="C3502" s="417" t="s">
        <v>108</v>
      </c>
      <c r="F3502" s="431">
        <v>14.46</v>
      </c>
    </row>
    <row r="3503" spans="1:6" ht="15">
      <c r="A3503" s="417" t="s">
        <v>9790</v>
      </c>
      <c r="B3503" s="417" t="s">
        <v>9791</v>
      </c>
      <c r="C3503" s="417" t="s">
        <v>108</v>
      </c>
      <c r="F3503" s="431">
        <v>17.940000000000001</v>
      </c>
    </row>
    <row r="3504" spans="1:6" ht="15">
      <c r="A3504" s="417" t="s">
        <v>9792</v>
      </c>
      <c r="B3504" s="417" t="s">
        <v>9793</v>
      </c>
      <c r="C3504" s="417" t="s">
        <v>108</v>
      </c>
      <c r="F3504" s="431">
        <v>23.11</v>
      </c>
    </row>
    <row r="3505" spans="1:6" ht="15">
      <c r="A3505" s="417" t="s">
        <v>9794</v>
      </c>
      <c r="B3505" s="417" t="s">
        <v>9795</v>
      </c>
      <c r="C3505" s="417" t="s">
        <v>108</v>
      </c>
      <c r="F3505" s="431">
        <v>31.15</v>
      </c>
    </row>
    <row r="3506" spans="1:6" ht="15">
      <c r="A3506" s="417" t="s">
        <v>9796</v>
      </c>
      <c r="B3506" s="417" t="s">
        <v>9797</v>
      </c>
      <c r="C3506" s="417" t="s">
        <v>108</v>
      </c>
      <c r="F3506" s="431">
        <v>34.909999999999997</v>
      </c>
    </row>
    <row r="3507" spans="1:6" ht="15">
      <c r="A3507" s="417" t="s">
        <v>9798</v>
      </c>
      <c r="B3507" s="417" t="s">
        <v>9799</v>
      </c>
      <c r="C3507" s="417" t="s">
        <v>108</v>
      </c>
      <c r="F3507" s="431">
        <v>57.14</v>
      </c>
    </row>
    <row r="3508" spans="1:6" ht="15">
      <c r="A3508" s="417" t="s">
        <v>9800</v>
      </c>
      <c r="B3508" s="417" t="s">
        <v>9801</v>
      </c>
      <c r="C3508" s="417" t="s">
        <v>108</v>
      </c>
      <c r="F3508" s="431">
        <v>224.32</v>
      </c>
    </row>
    <row r="3509" spans="1:6" ht="15">
      <c r="A3509" s="417" t="s">
        <v>9802</v>
      </c>
      <c r="B3509" s="417" t="s">
        <v>9803</v>
      </c>
      <c r="C3509" s="417" t="s">
        <v>108</v>
      </c>
      <c r="F3509" s="431">
        <v>222.21</v>
      </c>
    </row>
    <row r="3510" spans="1:6" ht="15">
      <c r="A3510" s="417" t="s">
        <v>9804</v>
      </c>
      <c r="B3510" s="417" t="s">
        <v>9805</v>
      </c>
      <c r="C3510" s="417" t="s">
        <v>1048</v>
      </c>
      <c r="F3510" s="431">
        <v>47.22</v>
      </c>
    </row>
    <row r="3511" spans="1:6" ht="15">
      <c r="A3511" s="417" t="s">
        <v>9806</v>
      </c>
      <c r="B3511" s="417" t="s">
        <v>9807</v>
      </c>
      <c r="C3511" s="417" t="s">
        <v>1048</v>
      </c>
      <c r="F3511" s="431">
        <v>48.91</v>
      </c>
    </row>
    <row r="3512" spans="1:6">
      <c r="F3512" s="430"/>
    </row>
    <row r="3513" spans="1:6" ht="15">
      <c r="A3513" s="417" t="s">
        <v>9808</v>
      </c>
      <c r="B3513" s="417" t="s">
        <v>9809</v>
      </c>
      <c r="C3513" s="417" t="s">
        <v>1048</v>
      </c>
      <c r="F3513" s="431">
        <v>52.3</v>
      </c>
    </row>
    <row r="3514" spans="1:6">
      <c r="B3514" s="417" t="s">
        <v>9810</v>
      </c>
      <c r="F3514" s="430"/>
    </row>
    <row r="3515" spans="1:6" ht="15">
      <c r="A3515" s="417" t="s">
        <v>9811</v>
      </c>
      <c r="B3515" s="417" t="s">
        <v>9812</v>
      </c>
      <c r="C3515" s="417" t="s">
        <v>1048</v>
      </c>
      <c r="F3515" s="431">
        <v>35.96</v>
      </c>
    </row>
    <row r="3516" spans="1:6" ht="15">
      <c r="A3516" s="417" t="s">
        <v>9813</v>
      </c>
      <c r="B3516" s="417" t="s">
        <v>9814</v>
      </c>
      <c r="C3516" s="417" t="s">
        <v>1048</v>
      </c>
      <c r="F3516" s="431">
        <v>36.07</v>
      </c>
    </row>
    <row r="3517" spans="1:6" ht="15">
      <c r="A3517" s="417" t="s">
        <v>9815</v>
      </c>
      <c r="B3517" s="417" t="s">
        <v>9816</v>
      </c>
      <c r="C3517" s="417" t="s">
        <v>1048</v>
      </c>
      <c r="F3517" s="431">
        <v>60.07</v>
      </c>
    </row>
    <row r="3518" spans="1:6" ht="15">
      <c r="A3518" s="417" t="s">
        <v>9817</v>
      </c>
      <c r="B3518" s="417" t="s">
        <v>9818</v>
      </c>
      <c r="C3518" s="417" t="s">
        <v>1048</v>
      </c>
      <c r="F3518" s="431">
        <v>82.3</v>
      </c>
    </row>
    <row r="3519" spans="1:6" ht="15">
      <c r="A3519" s="417" t="s">
        <v>9819</v>
      </c>
      <c r="B3519" s="417" t="s">
        <v>9820</v>
      </c>
      <c r="C3519" s="417" t="s">
        <v>1048</v>
      </c>
      <c r="F3519" s="431">
        <v>46.11</v>
      </c>
    </row>
    <row r="3520" spans="1:6" ht="15">
      <c r="A3520" s="417" t="s">
        <v>9821</v>
      </c>
      <c r="B3520" s="417" t="s">
        <v>9822</v>
      </c>
      <c r="C3520" s="417" t="s">
        <v>1048</v>
      </c>
      <c r="F3520" s="431">
        <v>54.43</v>
      </c>
    </row>
    <row r="3521" spans="1:6" ht="15">
      <c r="A3521" s="417" t="s">
        <v>9823</v>
      </c>
      <c r="B3521" s="417" t="s">
        <v>9824</v>
      </c>
      <c r="C3521" s="417" t="s">
        <v>108</v>
      </c>
      <c r="F3521" s="431">
        <v>74.680000000000007</v>
      </c>
    </row>
    <row r="3522" spans="1:6" ht="15">
      <c r="A3522" s="417" t="s">
        <v>9825</v>
      </c>
      <c r="B3522" s="417" t="s">
        <v>9826</v>
      </c>
      <c r="C3522" s="417" t="s">
        <v>108</v>
      </c>
      <c r="F3522" s="431">
        <v>95.06</v>
      </c>
    </row>
    <row r="3523" spans="1:6">
      <c r="F3523" s="430"/>
    </row>
    <row r="3524" spans="1:6" ht="30">
      <c r="A3524" s="417" t="s">
        <v>9827</v>
      </c>
      <c r="B3524" s="417" t="s">
        <v>9828</v>
      </c>
      <c r="C3524" s="417" t="s">
        <v>121</v>
      </c>
      <c r="F3524" s="431">
        <v>12.56</v>
      </c>
    </row>
    <row r="3525" spans="1:6">
      <c r="F3525" s="430"/>
    </row>
    <row r="3526" spans="1:6">
      <c r="B3526" s="417" t="s">
        <v>9829</v>
      </c>
      <c r="F3526" s="430"/>
    </row>
    <row r="3527" spans="1:6" ht="15">
      <c r="A3527" s="417" t="s">
        <v>631</v>
      </c>
      <c r="C3527" s="417" t="s">
        <v>121</v>
      </c>
      <c r="F3527" s="431">
        <v>14.9</v>
      </c>
    </row>
    <row r="3528" spans="1:6">
      <c r="B3528" s="417" t="s">
        <v>8582</v>
      </c>
      <c r="F3528" s="430"/>
    </row>
    <row r="3529" spans="1:6">
      <c r="B3529" s="417" t="s">
        <v>9830</v>
      </c>
      <c r="F3529" s="430"/>
    </row>
    <row r="3530" spans="1:6" ht="15">
      <c r="A3530" s="417" t="s">
        <v>9831</v>
      </c>
      <c r="C3530" s="417" t="s">
        <v>121</v>
      </c>
      <c r="F3530" s="431">
        <v>20.309999999999999</v>
      </c>
    </row>
    <row r="3531" spans="1:6" ht="15">
      <c r="B3531" s="417" t="s">
        <v>8582</v>
      </c>
      <c r="F3531" s="431"/>
    </row>
    <row r="3532" spans="1:6">
      <c r="B3532" s="417" t="s">
        <v>9832</v>
      </c>
      <c r="F3532" s="430"/>
    </row>
    <row r="3533" spans="1:6" ht="15">
      <c r="A3533" s="417" t="s">
        <v>9833</v>
      </c>
      <c r="C3533" s="417" t="s">
        <v>121</v>
      </c>
      <c r="F3533" s="431">
        <v>25.35</v>
      </c>
    </row>
    <row r="3534" spans="1:6">
      <c r="B3534" s="417" t="s">
        <v>8582</v>
      </c>
      <c r="F3534" s="430"/>
    </row>
    <row r="3535" spans="1:6">
      <c r="B3535" s="417" t="s">
        <v>9834</v>
      </c>
      <c r="F3535" s="430"/>
    </row>
    <row r="3536" spans="1:6" ht="15">
      <c r="A3536" s="417" t="s">
        <v>629</v>
      </c>
      <c r="B3536" s="417" t="s">
        <v>8582</v>
      </c>
      <c r="C3536" s="417" t="s">
        <v>121</v>
      </c>
      <c r="F3536" s="431">
        <v>29.94</v>
      </c>
    </row>
    <row r="3537" spans="1:6" ht="15">
      <c r="B3537" s="417" t="s">
        <v>9835</v>
      </c>
      <c r="F3537" s="431"/>
    </row>
    <row r="3538" spans="1:6" ht="15">
      <c r="A3538" s="417" t="s">
        <v>9836</v>
      </c>
      <c r="C3538" s="417" t="s">
        <v>121</v>
      </c>
      <c r="F3538" s="431">
        <v>40.22</v>
      </c>
    </row>
    <row r="3539" spans="1:6" ht="15">
      <c r="B3539" s="417" t="s">
        <v>8582</v>
      </c>
      <c r="F3539" s="431"/>
    </row>
    <row r="3540" spans="1:6">
      <c r="B3540" s="417" t="s">
        <v>9837</v>
      </c>
      <c r="F3540" s="430"/>
    </row>
    <row r="3541" spans="1:6" ht="15">
      <c r="A3541" s="417" t="s">
        <v>627</v>
      </c>
      <c r="B3541" s="417" t="s">
        <v>8582</v>
      </c>
      <c r="C3541" s="417" t="s">
        <v>121</v>
      </c>
      <c r="F3541" s="431">
        <v>54.2</v>
      </c>
    </row>
    <row r="3542" spans="1:6" ht="15">
      <c r="B3542" s="417" t="s">
        <v>9838</v>
      </c>
      <c r="F3542" s="431"/>
    </row>
    <row r="3543" spans="1:6" ht="15">
      <c r="A3543" s="417" t="s">
        <v>9839</v>
      </c>
      <c r="C3543" s="417" t="s">
        <v>121</v>
      </c>
      <c r="F3543" s="431">
        <v>64.680000000000007</v>
      </c>
    </row>
    <row r="3544" spans="1:6" ht="15">
      <c r="B3544" s="417" t="s">
        <v>8582</v>
      </c>
      <c r="F3544" s="431"/>
    </row>
    <row r="3545" spans="1:6">
      <c r="B3545" s="417" t="s">
        <v>9840</v>
      </c>
      <c r="F3545" s="430"/>
    </row>
    <row r="3546" spans="1:6" ht="15">
      <c r="A3546" s="417" t="s">
        <v>9841</v>
      </c>
      <c r="C3546" s="417" t="s">
        <v>121</v>
      </c>
      <c r="F3546" s="431">
        <v>79.45</v>
      </c>
    </row>
    <row r="3547" spans="1:6" ht="15">
      <c r="B3547" s="417" t="s">
        <v>8582</v>
      </c>
      <c r="F3547" s="431"/>
    </row>
    <row r="3548" spans="1:6" ht="15">
      <c r="A3548" s="417" t="s">
        <v>9842</v>
      </c>
      <c r="B3548" s="417" t="s">
        <v>9843</v>
      </c>
      <c r="C3548" s="417" t="s">
        <v>121</v>
      </c>
      <c r="F3548" s="431">
        <v>28.7</v>
      </c>
    </row>
    <row r="3549" spans="1:6" ht="15">
      <c r="A3549" s="417" t="s">
        <v>9844</v>
      </c>
      <c r="B3549" s="417" t="s">
        <v>9845</v>
      </c>
      <c r="C3549" s="417" t="s">
        <v>121</v>
      </c>
      <c r="F3549" s="431">
        <v>34.299999999999997</v>
      </c>
    </row>
    <row r="3550" spans="1:6" ht="15">
      <c r="A3550" s="417" t="s">
        <v>9846</v>
      </c>
      <c r="B3550" s="417" t="s">
        <v>9847</v>
      </c>
      <c r="C3550" s="417" t="s">
        <v>121</v>
      </c>
      <c r="F3550" s="431">
        <v>38.700000000000003</v>
      </c>
    </row>
    <row r="3551" spans="1:6" ht="15">
      <c r="A3551" s="417" t="s">
        <v>9848</v>
      </c>
      <c r="B3551" s="417" t="s">
        <v>9849</v>
      </c>
      <c r="C3551" s="417" t="s">
        <v>121</v>
      </c>
      <c r="F3551" s="431">
        <v>61.62</v>
      </c>
    </row>
    <row r="3552" spans="1:6" ht="15">
      <c r="A3552" s="417" t="s">
        <v>9850</v>
      </c>
      <c r="B3552" s="417" t="s">
        <v>9851</v>
      </c>
      <c r="C3552" s="417" t="s">
        <v>121</v>
      </c>
      <c r="F3552" s="431">
        <v>82.53</v>
      </c>
    </row>
    <row r="3553" spans="1:6" ht="15">
      <c r="A3553" s="417" t="s">
        <v>9852</v>
      </c>
      <c r="B3553" s="417" t="s">
        <v>9853</v>
      </c>
      <c r="C3553" s="417" t="s">
        <v>121</v>
      </c>
      <c r="F3553" s="431">
        <v>88.5</v>
      </c>
    </row>
    <row r="3554" spans="1:6" ht="15">
      <c r="A3554" s="417" t="s">
        <v>9854</v>
      </c>
      <c r="B3554" s="417" t="s">
        <v>9855</v>
      </c>
      <c r="C3554" s="417" t="s">
        <v>121</v>
      </c>
      <c r="F3554" s="431">
        <v>108.57</v>
      </c>
    </row>
    <row r="3555" spans="1:6" ht="15">
      <c r="A3555" s="417" t="s">
        <v>9856</v>
      </c>
      <c r="B3555" s="417" t="s">
        <v>9857</v>
      </c>
      <c r="C3555" s="417" t="s">
        <v>121</v>
      </c>
      <c r="F3555" s="431">
        <v>10.7</v>
      </c>
    </row>
    <row r="3556" spans="1:6">
      <c r="B3556" s="417" t="s">
        <v>9858</v>
      </c>
      <c r="F3556" s="430"/>
    </row>
    <row r="3557" spans="1:6" ht="15">
      <c r="A3557" s="417" t="s">
        <v>9859</v>
      </c>
      <c r="C3557" s="417" t="s">
        <v>121</v>
      </c>
      <c r="F3557" s="431">
        <v>11.05</v>
      </c>
    </row>
    <row r="3558" spans="1:6" ht="15">
      <c r="B3558" s="417" t="s">
        <v>9860</v>
      </c>
      <c r="F3558" s="431"/>
    </row>
    <row r="3559" spans="1:6">
      <c r="B3559" s="417" t="s">
        <v>9858</v>
      </c>
      <c r="F3559" s="430"/>
    </row>
    <row r="3560" spans="1:6" ht="15">
      <c r="A3560" s="417" t="s">
        <v>9861</v>
      </c>
      <c r="B3560" s="417" t="s">
        <v>9862</v>
      </c>
      <c r="C3560" s="417" t="s">
        <v>121</v>
      </c>
      <c r="F3560" s="431">
        <v>15.05</v>
      </c>
    </row>
    <row r="3561" spans="1:6" ht="15">
      <c r="B3561" s="417" t="s">
        <v>9858</v>
      </c>
      <c r="F3561" s="431"/>
    </row>
    <row r="3562" spans="1:6" ht="15">
      <c r="A3562" s="417" t="s">
        <v>9863</v>
      </c>
      <c r="C3562" s="417" t="s">
        <v>121</v>
      </c>
      <c r="F3562" s="431">
        <v>35.049999999999997</v>
      </c>
    </row>
    <row r="3563" spans="1:6" ht="15">
      <c r="B3563" s="417" t="s">
        <v>9864</v>
      </c>
      <c r="F3563" s="431"/>
    </row>
    <row r="3564" spans="1:6">
      <c r="B3564" s="417" t="s">
        <v>9858</v>
      </c>
      <c r="F3564" s="430"/>
    </row>
    <row r="3565" spans="1:6" ht="15">
      <c r="A3565" s="417" t="s">
        <v>645</v>
      </c>
      <c r="C3565" s="417" t="s">
        <v>121</v>
      </c>
      <c r="F3565" s="431">
        <v>44.64</v>
      </c>
    </row>
    <row r="3566" spans="1:6" ht="15">
      <c r="B3566" s="417" t="s">
        <v>9865</v>
      </c>
      <c r="F3566" s="431"/>
    </row>
    <row r="3567" spans="1:6">
      <c r="B3567" s="417" t="s">
        <v>9858</v>
      </c>
      <c r="F3567" s="430"/>
    </row>
    <row r="3568" spans="1:6" ht="15">
      <c r="A3568" s="417" t="s">
        <v>643</v>
      </c>
      <c r="C3568" s="417" t="s">
        <v>121</v>
      </c>
      <c r="F3568" s="431">
        <v>78.2</v>
      </c>
    </row>
    <row r="3569" spans="1:6" ht="15">
      <c r="B3569" s="417" t="s">
        <v>9866</v>
      </c>
      <c r="F3569" s="431"/>
    </row>
    <row r="3570" spans="1:6" ht="15">
      <c r="A3570" s="417" t="s">
        <v>9867</v>
      </c>
      <c r="B3570" s="417" t="s">
        <v>9868</v>
      </c>
      <c r="C3570" s="417" t="s">
        <v>121</v>
      </c>
      <c r="F3570" s="431">
        <v>38.130000000000003</v>
      </c>
    </row>
    <row r="3571" spans="1:6" ht="15">
      <c r="A3571" s="417" t="s">
        <v>9869</v>
      </c>
      <c r="B3571" s="417" t="s">
        <v>9870</v>
      </c>
      <c r="C3571" s="417" t="s">
        <v>121</v>
      </c>
      <c r="F3571" s="431">
        <v>50.49</v>
      </c>
    </row>
    <row r="3572" spans="1:6" ht="15">
      <c r="A3572" s="417" t="s">
        <v>9871</v>
      </c>
      <c r="B3572" s="417" t="s">
        <v>9872</v>
      </c>
      <c r="C3572" s="417" t="s">
        <v>121</v>
      </c>
      <c r="F3572" s="431">
        <v>68.69</v>
      </c>
    </row>
    <row r="3573" spans="1:6" ht="15">
      <c r="A3573" s="417" t="s">
        <v>9873</v>
      </c>
      <c r="B3573" s="417" t="s">
        <v>9874</v>
      </c>
      <c r="C3573" s="417" t="s">
        <v>121</v>
      </c>
      <c r="F3573" s="431">
        <v>84.55</v>
      </c>
    </row>
    <row r="3574" spans="1:6" ht="15">
      <c r="A3574" s="417" t="s">
        <v>9875</v>
      </c>
      <c r="B3574" s="417" t="s">
        <v>9876</v>
      </c>
      <c r="C3574" s="417" t="s">
        <v>121</v>
      </c>
      <c r="F3574" s="431">
        <v>92.6</v>
      </c>
    </row>
    <row r="3575" spans="1:6" ht="15">
      <c r="A3575" s="417" t="s">
        <v>9877</v>
      </c>
      <c r="B3575" s="417" t="s">
        <v>9878</v>
      </c>
      <c r="C3575" s="417" t="s">
        <v>121</v>
      </c>
      <c r="F3575" s="431">
        <v>122.59</v>
      </c>
    </row>
    <row r="3576" spans="1:6" ht="15">
      <c r="A3576" s="417" t="s">
        <v>9879</v>
      </c>
      <c r="B3576" s="417" t="s">
        <v>9880</v>
      </c>
      <c r="C3576" s="417" t="s">
        <v>121</v>
      </c>
      <c r="F3576" s="431">
        <v>147.44</v>
      </c>
    </row>
    <row r="3577" spans="1:6" ht="15">
      <c r="A3577" s="417" t="s">
        <v>9881</v>
      </c>
      <c r="B3577" s="417" t="s">
        <v>9882</v>
      </c>
      <c r="C3577" s="417" t="s">
        <v>121</v>
      </c>
      <c r="F3577" s="431">
        <v>174.94</v>
      </c>
    </row>
    <row r="3578" spans="1:6" ht="15">
      <c r="A3578" s="417" t="s">
        <v>9883</v>
      </c>
      <c r="B3578" s="417" t="s">
        <v>9884</v>
      </c>
      <c r="C3578" s="417" t="s">
        <v>121</v>
      </c>
      <c r="F3578" s="431">
        <v>29.32</v>
      </c>
    </row>
    <row r="3579" spans="1:6" ht="15">
      <c r="A3579" s="417" t="s">
        <v>9885</v>
      </c>
      <c r="B3579" s="417" t="s">
        <v>9886</v>
      </c>
      <c r="C3579" s="417" t="s">
        <v>121</v>
      </c>
      <c r="F3579" s="431">
        <v>41.86</v>
      </c>
    </row>
    <row r="3580" spans="1:6" ht="15">
      <c r="A3580" s="417" t="s">
        <v>9887</v>
      </c>
      <c r="B3580" s="417" t="s">
        <v>9888</v>
      </c>
      <c r="C3580" s="417" t="s">
        <v>121</v>
      </c>
      <c r="F3580" s="431">
        <v>49.57</v>
      </c>
    </row>
    <row r="3581" spans="1:6" ht="15">
      <c r="A3581" s="417" t="s">
        <v>9889</v>
      </c>
      <c r="B3581" s="417" t="s">
        <v>9890</v>
      </c>
      <c r="C3581" s="417" t="s">
        <v>121</v>
      </c>
      <c r="F3581" s="431">
        <v>66.760000000000005</v>
      </c>
    </row>
    <row r="3582" spans="1:6" ht="15">
      <c r="A3582" s="417" t="s">
        <v>9891</v>
      </c>
      <c r="B3582" s="417" t="s">
        <v>9892</v>
      </c>
      <c r="C3582" s="417" t="s">
        <v>121</v>
      </c>
      <c r="F3582" s="431">
        <v>89.83</v>
      </c>
    </row>
    <row r="3583" spans="1:6" ht="15">
      <c r="A3583" s="417" t="s">
        <v>9893</v>
      </c>
      <c r="B3583" s="417" t="s">
        <v>9894</v>
      </c>
      <c r="C3583" s="417" t="s">
        <v>121</v>
      </c>
      <c r="F3583" s="431">
        <v>113.59</v>
      </c>
    </row>
    <row r="3584" spans="1:6" ht="15">
      <c r="A3584" s="417" t="s">
        <v>9895</v>
      </c>
      <c r="B3584" s="417" t="s">
        <v>9896</v>
      </c>
      <c r="C3584" s="417" t="s">
        <v>121</v>
      </c>
      <c r="F3584" s="431">
        <v>152.16</v>
      </c>
    </row>
    <row r="3585" spans="1:6" ht="15">
      <c r="A3585" s="417" t="s">
        <v>9897</v>
      </c>
      <c r="B3585" s="417" t="s">
        <v>9898</v>
      </c>
      <c r="C3585" s="417" t="s">
        <v>121</v>
      </c>
      <c r="F3585" s="431">
        <v>162.66999999999999</v>
      </c>
    </row>
    <row r="3586" spans="1:6" ht="15">
      <c r="A3586" s="417" t="s">
        <v>9899</v>
      </c>
      <c r="B3586" s="417" t="s">
        <v>9900</v>
      </c>
      <c r="C3586" s="417" t="s">
        <v>121</v>
      </c>
      <c r="F3586" s="431">
        <v>172.59</v>
      </c>
    </row>
    <row r="3587" spans="1:6">
      <c r="B3587" s="417" t="s">
        <v>9901</v>
      </c>
      <c r="F3587" s="430"/>
    </row>
    <row r="3588" spans="1:6" ht="15">
      <c r="A3588" s="417" t="s">
        <v>9902</v>
      </c>
      <c r="C3588" s="417" t="s">
        <v>121</v>
      </c>
      <c r="F3588" s="431">
        <v>17.09</v>
      </c>
    </row>
    <row r="3589" spans="1:6" ht="15">
      <c r="B3589" s="417" t="s">
        <v>9903</v>
      </c>
      <c r="F3589" s="431"/>
    </row>
    <row r="3590" spans="1:6">
      <c r="B3590" s="417" t="s">
        <v>9904</v>
      </c>
      <c r="F3590" s="430"/>
    </row>
    <row r="3591" spans="1:6" ht="15">
      <c r="A3591" s="417" t="s">
        <v>9905</v>
      </c>
      <c r="B3591" s="417" t="s">
        <v>9903</v>
      </c>
      <c r="C3591" s="417" t="s">
        <v>121</v>
      </c>
      <c r="F3591" s="431">
        <v>24.02</v>
      </c>
    </row>
    <row r="3592" spans="1:6" ht="15">
      <c r="B3592" s="417" t="s">
        <v>9906</v>
      </c>
      <c r="F3592" s="431"/>
    </row>
    <row r="3593" spans="1:6" ht="15">
      <c r="A3593" s="417" t="s">
        <v>9907</v>
      </c>
      <c r="C3593" s="417" t="s">
        <v>121</v>
      </c>
      <c r="F3593" s="431">
        <v>38.64</v>
      </c>
    </row>
    <row r="3594" spans="1:6" ht="15">
      <c r="B3594" s="417" t="s">
        <v>9903</v>
      </c>
      <c r="F3594" s="431"/>
    </row>
    <row r="3595" spans="1:6">
      <c r="B3595" s="417" t="s">
        <v>9908</v>
      </c>
      <c r="F3595" s="430"/>
    </row>
    <row r="3596" spans="1:6" ht="15">
      <c r="A3596" s="417" t="s">
        <v>9909</v>
      </c>
      <c r="B3596" s="417" t="s">
        <v>9903</v>
      </c>
      <c r="C3596" s="417" t="s">
        <v>121</v>
      </c>
      <c r="F3596" s="431">
        <v>60.6</v>
      </c>
    </row>
    <row r="3597" spans="1:6" ht="15">
      <c r="B3597" s="417" t="s">
        <v>9910</v>
      </c>
      <c r="F3597" s="431"/>
    </row>
    <row r="3598" spans="1:6" ht="15">
      <c r="A3598" s="417" t="s">
        <v>9911</v>
      </c>
      <c r="C3598" s="417" t="s">
        <v>121</v>
      </c>
      <c r="F3598" s="431">
        <v>84.94</v>
      </c>
    </row>
    <row r="3599" spans="1:6" ht="15">
      <c r="B3599" s="417" t="s">
        <v>9903</v>
      </c>
      <c r="F3599" s="431"/>
    </row>
    <row r="3600" spans="1:6">
      <c r="B3600" s="417" t="s">
        <v>9912</v>
      </c>
      <c r="F3600" s="430"/>
    </row>
    <row r="3601" spans="1:6" ht="15">
      <c r="A3601" s="417" t="s">
        <v>9913</v>
      </c>
      <c r="C3601" s="417" t="s">
        <v>121</v>
      </c>
      <c r="F3601" s="431">
        <v>10.59</v>
      </c>
    </row>
    <row r="3602" spans="1:6" ht="15">
      <c r="B3602" s="417" t="s">
        <v>9914</v>
      </c>
      <c r="F3602" s="431"/>
    </row>
    <row r="3603" spans="1:6">
      <c r="B3603" s="417" t="s">
        <v>9915</v>
      </c>
      <c r="F3603" s="430"/>
    </row>
    <row r="3604" spans="1:6" ht="15">
      <c r="A3604" s="417" t="s">
        <v>9916</v>
      </c>
      <c r="C3604" s="417" t="s">
        <v>121</v>
      </c>
      <c r="F3604" s="431">
        <v>13.09</v>
      </c>
    </row>
    <row r="3605" spans="1:6" ht="15">
      <c r="B3605" s="417" t="s">
        <v>9917</v>
      </c>
      <c r="F3605" s="431"/>
    </row>
    <row r="3606" spans="1:6">
      <c r="B3606" s="417" t="s">
        <v>9915</v>
      </c>
      <c r="F3606" s="430"/>
    </row>
    <row r="3607" spans="1:6" ht="15">
      <c r="A3607" s="417" t="s">
        <v>9918</v>
      </c>
      <c r="C3607" s="417" t="s">
        <v>121</v>
      </c>
      <c r="F3607" s="431">
        <v>13.4</v>
      </c>
    </row>
    <row r="3608" spans="1:6" ht="15">
      <c r="B3608" s="417" t="s">
        <v>9919</v>
      </c>
      <c r="F3608" s="431"/>
    </row>
    <row r="3609" spans="1:6">
      <c r="B3609" s="417" t="s">
        <v>9915</v>
      </c>
      <c r="F3609" s="430"/>
    </row>
    <row r="3610" spans="1:6" ht="15">
      <c r="A3610" s="417" t="s">
        <v>9920</v>
      </c>
      <c r="C3610" s="417" t="s">
        <v>121</v>
      </c>
      <c r="F3610" s="431">
        <v>20.52</v>
      </c>
    </row>
    <row r="3611" spans="1:6" ht="15">
      <c r="B3611" s="417" t="s">
        <v>9921</v>
      </c>
      <c r="F3611" s="431"/>
    </row>
    <row r="3612" spans="1:6">
      <c r="B3612" s="417" t="s">
        <v>9915</v>
      </c>
      <c r="F3612" s="430"/>
    </row>
    <row r="3613" spans="1:6" ht="15">
      <c r="A3613" s="417" t="s">
        <v>9922</v>
      </c>
      <c r="B3613" s="417" t="s">
        <v>9923</v>
      </c>
      <c r="C3613" s="417" t="s">
        <v>121</v>
      </c>
      <c r="F3613" s="431">
        <v>27.88</v>
      </c>
    </row>
    <row r="3614" spans="1:6" ht="15">
      <c r="F3614" s="431"/>
    </row>
    <row r="3615" spans="1:6" ht="15">
      <c r="A3615" s="417" t="s">
        <v>9924</v>
      </c>
      <c r="B3615" s="417" t="s">
        <v>9915</v>
      </c>
      <c r="C3615" s="417" t="s">
        <v>121</v>
      </c>
      <c r="F3615" s="431">
        <v>37.43</v>
      </c>
    </row>
    <row r="3616" spans="1:6" ht="15">
      <c r="B3616" s="417" t="s">
        <v>9925</v>
      </c>
      <c r="F3616" s="431"/>
    </row>
    <row r="3617" spans="1:6">
      <c r="B3617" s="417" t="s">
        <v>9915</v>
      </c>
      <c r="F3617" s="430"/>
    </row>
    <row r="3618" spans="1:6" ht="15">
      <c r="A3618" s="417" t="s">
        <v>9926</v>
      </c>
      <c r="C3618" s="417" t="s">
        <v>121</v>
      </c>
      <c r="F3618" s="431">
        <v>50.79</v>
      </c>
    </row>
    <row r="3619" spans="1:6" ht="15">
      <c r="B3619" s="417" t="s">
        <v>9927</v>
      </c>
      <c r="F3619" s="431"/>
    </row>
    <row r="3620" spans="1:6">
      <c r="B3620" s="417" t="s">
        <v>9915</v>
      </c>
      <c r="F3620" s="430"/>
    </row>
    <row r="3621" spans="1:6" ht="15">
      <c r="A3621" s="417" t="s">
        <v>9928</v>
      </c>
      <c r="C3621" s="417" t="s">
        <v>121</v>
      </c>
      <c r="F3621" s="431">
        <v>66.73</v>
      </c>
    </row>
    <row r="3622" spans="1:6" ht="15">
      <c r="B3622" s="417" t="s">
        <v>9929</v>
      </c>
      <c r="F3622" s="431"/>
    </row>
    <row r="3623" spans="1:6">
      <c r="B3623" s="417" t="s">
        <v>9915</v>
      </c>
      <c r="F3623" s="430"/>
    </row>
    <row r="3624" spans="1:6" ht="15">
      <c r="A3624" s="417" t="s">
        <v>9930</v>
      </c>
      <c r="C3624" s="417" t="s">
        <v>121</v>
      </c>
      <c r="F3624" s="431">
        <v>106.04</v>
      </c>
    </row>
    <row r="3625" spans="1:6">
      <c r="B3625" s="417" t="s">
        <v>9931</v>
      </c>
      <c r="F3625" s="430"/>
    </row>
    <row r="3626" spans="1:6">
      <c r="B3626" s="417" t="s">
        <v>9932</v>
      </c>
      <c r="F3626" s="430"/>
    </row>
    <row r="3627" spans="1:6" ht="15">
      <c r="A3627" s="417" t="s">
        <v>9933</v>
      </c>
      <c r="C3627" s="417" t="s">
        <v>121</v>
      </c>
      <c r="F3627" s="431">
        <v>15.3</v>
      </c>
    </row>
    <row r="3628" spans="1:6" ht="15">
      <c r="B3628" s="417" t="s">
        <v>9917</v>
      </c>
      <c r="F3628" s="431"/>
    </row>
    <row r="3629" spans="1:6">
      <c r="B3629" s="417" t="s">
        <v>9932</v>
      </c>
      <c r="F3629" s="430"/>
    </row>
    <row r="3630" spans="1:6" ht="15">
      <c r="A3630" s="417" t="s">
        <v>9934</v>
      </c>
      <c r="B3630" s="417" t="s">
        <v>9919</v>
      </c>
      <c r="C3630" s="417" t="s">
        <v>121</v>
      </c>
      <c r="F3630" s="431">
        <v>17.239999999999998</v>
      </c>
    </row>
    <row r="3631" spans="1:6" ht="15">
      <c r="B3631" s="417" t="s">
        <v>9932</v>
      </c>
      <c r="F3631" s="431"/>
    </row>
    <row r="3632" spans="1:6" ht="15">
      <c r="A3632" s="417" t="s">
        <v>9935</v>
      </c>
      <c r="C3632" s="417" t="s">
        <v>121</v>
      </c>
      <c r="F3632" s="431">
        <v>26.01</v>
      </c>
    </row>
    <row r="3633" spans="1:6" ht="15">
      <c r="B3633" s="417" t="s">
        <v>9921</v>
      </c>
      <c r="F3633" s="431"/>
    </row>
    <row r="3634" spans="1:6">
      <c r="B3634" s="417" t="s">
        <v>9932</v>
      </c>
      <c r="F3634" s="430"/>
    </row>
    <row r="3635" spans="1:6" ht="15">
      <c r="A3635" s="417" t="s">
        <v>9936</v>
      </c>
      <c r="C3635" s="417" t="s">
        <v>121</v>
      </c>
      <c r="F3635" s="431">
        <v>29.98</v>
      </c>
    </row>
    <row r="3636" spans="1:6" ht="15">
      <c r="B3636" s="417" t="s">
        <v>9923</v>
      </c>
      <c r="F3636" s="431"/>
    </row>
    <row r="3637" spans="1:6">
      <c r="B3637" s="417" t="s">
        <v>9932</v>
      </c>
      <c r="F3637" s="430"/>
    </row>
    <row r="3638" spans="1:6" ht="15">
      <c r="A3638" s="417" t="s">
        <v>9937</v>
      </c>
      <c r="C3638" s="417" t="s">
        <v>121</v>
      </c>
      <c r="F3638" s="431">
        <v>42.24</v>
      </c>
    </row>
    <row r="3639" spans="1:6" ht="15">
      <c r="B3639" s="417" t="s">
        <v>9925</v>
      </c>
      <c r="F3639" s="431"/>
    </row>
    <row r="3640" spans="1:6">
      <c r="B3640" s="417" t="s">
        <v>9932</v>
      </c>
      <c r="F3640" s="430"/>
    </row>
    <row r="3641" spans="1:6" ht="15">
      <c r="A3641" s="417" t="s">
        <v>9938</v>
      </c>
      <c r="C3641" s="417" t="s">
        <v>121</v>
      </c>
      <c r="F3641" s="431">
        <v>74.83</v>
      </c>
    </row>
    <row r="3642" spans="1:6" ht="15">
      <c r="B3642" s="417" t="s">
        <v>9927</v>
      </c>
      <c r="F3642" s="431"/>
    </row>
    <row r="3643" spans="1:6">
      <c r="B3643" s="417" t="s">
        <v>9932</v>
      </c>
      <c r="F3643" s="430"/>
    </row>
    <row r="3644" spans="1:6" ht="15">
      <c r="A3644" s="417" t="s">
        <v>9939</v>
      </c>
      <c r="C3644" s="417" t="s">
        <v>121</v>
      </c>
      <c r="F3644" s="431">
        <v>103</v>
      </c>
    </row>
    <row r="3645" spans="1:6" ht="15">
      <c r="B3645" s="417" t="s">
        <v>9929</v>
      </c>
      <c r="F3645" s="431"/>
    </row>
    <row r="3646" spans="1:6">
      <c r="B3646" s="417" t="s">
        <v>9932</v>
      </c>
      <c r="F3646" s="430"/>
    </row>
    <row r="3647" spans="1:6" ht="15">
      <c r="A3647" s="417" t="s">
        <v>9940</v>
      </c>
      <c r="C3647" s="417" t="s">
        <v>121</v>
      </c>
      <c r="F3647" s="431">
        <v>151.63</v>
      </c>
    </row>
    <row r="3648" spans="1:6" ht="15">
      <c r="B3648" s="417" t="s">
        <v>9931</v>
      </c>
      <c r="F3648" s="431"/>
    </row>
    <row r="3649" spans="1:6">
      <c r="B3649" s="417" t="s">
        <v>9941</v>
      </c>
      <c r="F3649" s="430"/>
    </row>
    <row r="3650" spans="1:6" ht="15">
      <c r="A3650" s="417" t="s">
        <v>9942</v>
      </c>
      <c r="C3650" s="417" t="s">
        <v>121</v>
      </c>
      <c r="F3650" s="431">
        <v>17.28</v>
      </c>
    </row>
    <row r="3651" spans="1:6">
      <c r="B3651" s="417" t="s">
        <v>9917</v>
      </c>
      <c r="F3651" s="430"/>
    </row>
    <row r="3652" spans="1:6" ht="15">
      <c r="B3652" s="417" t="s">
        <v>9941</v>
      </c>
      <c r="F3652" s="431"/>
    </row>
    <row r="3653" spans="1:6" ht="15">
      <c r="A3653" s="417" t="s">
        <v>9943</v>
      </c>
      <c r="C3653" s="417" t="s">
        <v>121</v>
      </c>
      <c r="F3653" s="431">
        <v>18.53</v>
      </c>
    </row>
    <row r="3654" spans="1:6" ht="15">
      <c r="B3654" s="417" t="s">
        <v>9919</v>
      </c>
      <c r="F3654" s="431"/>
    </row>
    <row r="3655" spans="1:6">
      <c r="B3655" s="417" t="s">
        <v>9941</v>
      </c>
      <c r="F3655" s="430"/>
    </row>
    <row r="3656" spans="1:6" ht="15">
      <c r="A3656" s="417" t="s">
        <v>9944</v>
      </c>
      <c r="B3656" s="417" t="s">
        <v>9921</v>
      </c>
      <c r="C3656" s="417" t="s">
        <v>121</v>
      </c>
      <c r="F3656" s="431">
        <v>29.68</v>
      </c>
    </row>
    <row r="3657" spans="1:6" ht="15">
      <c r="B3657" s="417" t="s">
        <v>9941</v>
      </c>
      <c r="F3657" s="431"/>
    </row>
    <row r="3658" spans="1:6" ht="15">
      <c r="A3658" s="417" t="s">
        <v>9945</v>
      </c>
      <c r="C3658" s="417" t="s">
        <v>121</v>
      </c>
      <c r="F3658" s="431">
        <v>37.19</v>
      </c>
    </row>
    <row r="3659" spans="1:6">
      <c r="B3659" s="417" t="s">
        <v>9923</v>
      </c>
      <c r="F3659" s="430"/>
    </row>
    <row r="3660" spans="1:6">
      <c r="B3660" s="417" t="s">
        <v>9941</v>
      </c>
      <c r="F3660" s="430"/>
    </row>
    <row r="3661" spans="1:6" ht="15">
      <c r="A3661" s="417" t="s">
        <v>9946</v>
      </c>
      <c r="B3661" s="417" t="s">
        <v>9925</v>
      </c>
      <c r="C3661" s="417" t="s">
        <v>121</v>
      </c>
      <c r="F3661" s="431">
        <v>49.4</v>
      </c>
    </row>
    <row r="3662" spans="1:6" ht="15">
      <c r="B3662" s="417" t="s">
        <v>9941</v>
      </c>
      <c r="F3662" s="431"/>
    </row>
    <row r="3663" spans="1:6" ht="15">
      <c r="A3663" s="417" t="s">
        <v>9947</v>
      </c>
      <c r="C3663" s="417" t="s">
        <v>121</v>
      </c>
      <c r="F3663" s="431">
        <v>86.85</v>
      </c>
    </row>
    <row r="3664" spans="1:6">
      <c r="B3664" s="417" t="s">
        <v>9927</v>
      </c>
      <c r="F3664" s="430"/>
    </row>
    <row r="3665" spans="1:6">
      <c r="B3665" s="417" t="s">
        <v>9941</v>
      </c>
      <c r="F3665" s="430"/>
    </row>
    <row r="3666" spans="1:6" ht="15">
      <c r="A3666" s="417" t="s">
        <v>9948</v>
      </c>
      <c r="C3666" s="417" t="s">
        <v>121</v>
      </c>
      <c r="F3666" s="431">
        <v>125.21</v>
      </c>
    </row>
    <row r="3667" spans="1:6" ht="15">
      <c r="B3667" s="417" t="s">
        <v>9929</v>
      </c>
      <c r="F3667" s="431"/>
    </row>
    <row r="3668" spans="1:6">
      <c r="B3668" s="417" t="s">
        <v>9941</v>
      </c>
      <c r="F3668" s="430"/>
    </row>
    <row r="3669" spans="1:6" ht="15">
      <c r="A3669" s="417" t="s">
        <v>9949</v>
      </c>
      <c r="C3669" s="417" t="s">
        <v>121</v>
      </c>
      <c r="F3669" s="431">
        <v>164.77</v>
      </c>
    </row>
    <row r="3670" spans="1:6">
      <c r="B3670" s="417" t="s">
        <v>9931</v>
      </c>
      <c r="F3670" s="430"/>
    </row>
    <row r="3671" spans="1:6" ht="15">
      <c r="B3671" s="417" t="s">
        <v>9950</v>
      </c>
      <c r="F3671" s="431"/>
    </row>
    <row r="3672" spans="1:6" ht="15">
      <c r="A3672" s="417" t="s">
        <v>9951</v>
      </c>
      <c r="C3672" s="417" t="s">
        <v>121</v>
      </c>
      <c r="F3672" s="431">
        <v>12.37</v>
      </c>
    </row>
    <row r="3673" spans="1:6" ht="15">
      <c r="B3673" s="417" t="s">
        <v>9952</v>
      </c>
      <c r="F3673" s="431"/>
    </row>
    <row r="3674" spans="1:6">
      <c r="B3674" s="417" t="s">
        <v>9950</v>
      </c>
      <c r="F3674" s="430"/>
    </row>
    <row r="3675" spans="1:6" ht="15">
      <c r="A3675" s="417" t="s">
        <v>9953</v>
      </c>
      <c r="C3675" s="417" t="s">
        <v>121</v>
      </c>
      <c r="F3675" s="431">
        <v>20.87</v>
      </c>
    </row>
    <row r="3676" spans="1:6">
      <c r="B3676" s="417" t="s">
        <v>9954</v>
      </c>
      <c r="F3676" s="430"/>
    </row>
    <row r="3677" spans="1:6">
      <c r="B3677" s="417" t="s">
        <v>9950</v>
      </c>
      <c r="F3677" s="430"/>
    </row>
    <row r="3678" spans="1:6" ht="15">
      <c r="A3678" s="417" t="s">
        <v>9955</v>
      </c>
      <c r="B3678" s="417" t="s">
        <v>9956</v>
      </c>
      <c r="C3678" s="417" t="s">
        <v>121</v>
      </c>
      <c r="F3678" s="431">
        <v>29.99</v>
      </c>
    </row>
    <row r="3679" spans="1:6">
      <c r="B3679" s="417" t="s">
        <v>9950</v>
      </c>
      <c r="F3679" s="430"/>
    </row>
    <row r="3680" spans="1:6" ht="15">
      <c r="A3680" s="417" t="s">
        <v>9957</v>
      </c>
      <c r="C3680" s="417" t="s">
        <v>121</v>
      </c>
      <c r="F3680" s="431">
        <v>38.17</v>
      </c>
    </row>
    <row r="3681" spans="1:6">
      <c r="B3681" s="417" t="s">
        <v>9958</v>
      </c>
      <c r="F3681" s="430"/>
    </row>
    <row r="3682" spans="1:6" ht="15">
      <c r="B3682" s="417" t="s">
        <v>9950</v>
      </c>
      <c r="F3682" s="431"/>
    </row>
    <row r="3683" spans="1:6" ht="15">
      <c r="A3683" s="417" t="s">
        <v>9959</v>
      </c>
      <c r="C3683" s="417" t="s">
        <v>121</v>
      </c>
      <c r="F3683" s="431">
        <v>40.840000000000003</v>
      </c>
    </row>
    <row r="3684" spans="1:6" ht="15">
      <c r="B3684" s="417" t="s">
        <v>9960</v>
      </c>
      <c r="F3684" s="431"/>
    </row>
    <row r="3685" spans="1:6">
      <c r="B3685" s="417" t="s">
        <v>9950</v>
      </c>
      <c r="F3685" s="430"/>
    </row>
    <row r="3686" spans="1:6" ht="15">
      <c r="A3686" s="417" t="s">
        <v>9961</v>
      </c>
      <c r="C3686" s="417" t="s">
        <v>121</v>
      </c>
      <c r="F3686" s="431">
        <v>55.39</v>
      </c>
    </row>
    <row r="3687" spans="1:6" ht="15">
      <c r="B3687" s="417" t="s">
        <v>9962</v>
      </c>
      <c r="F3687" s="431"/>
    </row>
    <row r="3688" spans="1:6">
      <c r="B3688" s="417" t="s">
        <v>9963</v>
      </c>
      <c r="F3688" s="430"/>
    </row>
    <row r="3689" spans="1:6" ht="15">
      <c r="A3689" s="417" t="s">
        <v>9964</v>
      </c>
      <c r="C3689" s="417" t="s">
        <v>121</v>
      </c>
      <c r="F3689" s="431">
        <v>32.74</v>
      </c>
    </row>
    <row r="3690" spans="1:6" ht="15">
      <c r="B3690" s="417" t="s">
        <v>9965</v>
      </c>
      <c r="F3690" s="431"/>
    </row>
    <row r="3691" spans="1:6">
      <c r="B3691" s="417" t="s">
        <v>9963</v>
      </c>
      <c r="F3691" s="430"/>
    </row>
    <row r="3692" spans="1:6" ht="15">
      <c r="A3692" s="417" t="s">
        <v>9966</v>
      </c>
      <c r="C3692" s="417" t="s">
        <v>121</v>
      </c>
      <c r="F3692" s="431">
        <v>53.3</v>
      </c>
    </row>
    <row r="3693" spans="1:6" ht="15">
      <c r="B3693" s="417" t="s">
        <v>9967</v>
      </c>
      <c r="F3693" s="431"/>
    </row>
    <row r="3694" spans="1:6">
      <c r="B3694" s="417" t="s">
        <v>9963</v>
      </c>
      <c r="F3694" s="430"/>
    </row>
    <row r="3695" spans="1:6" ht="15">
      <c r="A3695" s="417" t="s">
        <v>9968</v>
      </c>
      <c r="B3695" s="417" t="s">
        <v>9969</v>
      </c>
      <c r="C3695" s="417" t="s">
        <v>121</v>
      </c>
      <c r="F3695" s="431">
        <v>110.01</v>
      </c>
    </row>
    <row r="3696" spans="1:6" ht="15">
      <c r="A3696" s="417" t="s">
        <v>9970</v>
      </c>
      <c r="B3696" s="417" t="s">
        <v>9971</v>
      </c>
      <c r="C3696" s="417" t="s">
        <v>121</v>
      </c>
      <c r="F3696" s="431">
        <v>6.53</v>
      </c>
    </row>
    <row r="3697" spans="1:6" ht="15">
      <c r="A3697" s="417" t="s">
        <v>9972</v>
      </c>
      <c r="B3697" s="417" t="s">
        <v>9973</v>
      </c>
      <c r="C3697" s="417" t="s">
        <v>121</v>
      </c>
      <c r="F3697" s="431">
        <v>8.85</v>
      </c>
    </row>
    <row r="3698" spans="1:6" ht="15">
      <c r="A3698" s="417" t="s">
        <v>9974</v>
      </c>
      <c r="B3698" s="417" t="s">
        <v>9975</v>
      </c>
      <c r="C3698" s="417" t="s">
        <v>121</v>
      </c>
      <c r="F3698" s="431">
        <v>11.56</v>
      </c>
    </row>
    <row r="3699" spans="1:6" ht="15">
      <c r="A3699" s="417" t="s">
        <v>9976</v>
      </c>
      <c r="B3699" s="417" t="s">
        <v>9977</v>
      </c>
      <c r="C3699" s="417" t="s">
        <v>121</v>
      </c>
      <c r="F3699" s="431">
        <v>16.11</v>
      </c>
    </row>
    <row r="3700" spans="1:6" ht="15">
      <c r="A3700" s="417" t="s">
        <v>9978</v>
      </c>
      <c r="B3700" s="417" t="s">
        <v>9979</v>
      </c>
      <c r="C3700" s="417" t="s">
        <v>121</v>
      </c>
      <c r="F3700" s="431">
        <v>19.809999999999999</v>
      </c>
    </row>
    <row r="3701" spans="1:6" ht="15">
      <c r="A3701" s="417" t="s">
        <v>9980</v>
      </c>
      <c r="B3701" s="417" t="s">
        <v>9981</v>
      </c>
      <c r="C3701" s="417" t="s">
        <v>121</v>
      </c>
      <c r="F3701" s="431">
        <v>26.81</v>
      </c>
    </row>
    <row r="3702" spans="1:6" ht="15">
      <c r="A3702" s="417" t="s">
        <v>9982</v>
      </c>
      <c r="B3702" s="417" t="s">
        <v>9983</v>
      </c>
      <c r="C3702" s="417" t="s">
        <v>121</v>
      </c>
      <c r="F3702" s="431">
        <v>41.56</v>
      </c>
    </row>
    <row r="3703" spans="1:6" ht="15">
      <c r="A3703" s="417" t="s">
        <v>9984</v>
      </c>
      <c r="B3703" s="417" t="s">
        <v>9985</v>
      </c>
      <c r="C3703" s="417" t="s">
        <v>121</v>
      </c>
      <c r="F3703" s="431">
        <v>52.32</v>
      </c>
    </row>
    <row r="3704" spans="1:6" ht="15">
      <c r="A3704" s="417" t="s">
        <v>9986</v>
      </c>
      <c r="B3704" s="417" t="s">
        <v>9987</v>
      </c>
      <c r="C3704" s="417" t="s">
        <v>121</v>
      </c>
      <c r="F3704" s="431">
        <v>60.33</v>
      </c>
    </row>
    <row r="3705" spans="1:6" ht="15">
      <c r="A3705" s="417" t="s">
        <v>9988</v>
      </c>
      <c r="B3705" s="417" t="s">
        <v>9989</v>
      </c>
      <c r="F3705" s="431"/>
    </row>
    <row r="3706" spans="1:6" ht="15">
      <c r="A3706" s="417" t="s">
        <v>9990</v>
      </c>
      <c r="B3706" s="417" t="s">
        <v>9991</v>
      </c>
      <c r="C3706" s="417" t="s">
        <v>112</v>
      </c>
      <c r="F3706" s="431">
        <v>141.99</v>
      </c>
    </row>
    <row r="3707" spans="1:6">
      <c r="B3707" s="417" t="s">
        <v>9992</v>
      </c>
      <c r="F3707" s="430"/>
    </row>
    <row r="3708" spans="1:6" ht="15">
      <c r="A3708" s="417" t="s">
        <v>9993</v>
      </c>
      <c r="C3708" s="417" t="s">
        <v>108</v>
      </c>
      <c r="F3708" s="431">
        <v>8128.46</v>
      </c>
    </row>
    <row r="3709" spans="1:6" ht="15">
      <c r="B3709" s="417" t="s">
        <v>9994</v>
      </c>
      <c r="F3709" s="431"/>
    </row>
    <row r="3710" spans="1:6">
      <c r="B3710" s="417" t="s">
        <v>9995</v>
      </c>
      <c r="F3710" s="430"/>
    </row>
    <row r="3711" spans="1:6" ht="15">
      <c r="A3711" s="417" t="s">
        <v>9996</v>
      </c>
      <c r="C3711" s="417" t="s">
        <v>108</v>
      </c>
      <c r="F3711" s="431">
        <v>17915.759999999998</v>
      </c>
    </row>
    <row r="3712" spans="1:6" ht="15">
      <c r="B3712" s="417" t="s">
        <v>9997</v>
      </c>
      <c r="F3712" s="431"/>
    </row>
    <row r="3713" spans="1:6">
      <c r="F3713" s="430"/>
    </row>
    <row r="3714" spans="1:6" ht="15">
      <c r="A3714" s="417" t="s">
        <v>9998</v>
      </c>
      <c r="B3714" s="417" t="s">
        <v>9999</v>
      </c>
      <c r="C3714" s="417" t="s">
        <v>108</v>
      </c>
      <c r="F3714" s="431">
        <v>5125.66</v>
      </c>
    </row>
    <row r="3715" spans="1:6" ht="15">
      <c r="B3715" s="417" t="s">
        <v>10000</v>
      </c>
      <c r="F3715" s="431"/>
    </row>
    <row r="3716" spans="1:6" ht="15">
      <c r="A3716" s="417" t="s">
        <v>10001</v>
      </c>
      <c r="B3716" s="417" t="s">
        <v>10002</v>
      </c>
      <c r="C3716" s="417" t="s">
        <v>108</v>
      </c>
      <c r="F3716" s="431">
        <v>8446.24</v>
      </c>
    </row>
    <row r="3717" spans="1:6" ht="15">
      <c r="B3717" s="417" t="s">
        <v>10003</v>
      </c>
      <c r="F3717" s="431"/>
    </row>
    <row r="3718" spans="1:6">
      <c r="B3718" s="417" t="s">
        <v>10004</v>
      </c>
      <c r="F3718" s="430"/>
    </row>
    <row r="3719" spans="1:6" ht="15">
      <c r="A3719" s="417" t="s">
        <v>10005</v>
      </c>
      <c r="B3719" s="417" t="s">
        <v>9994</v>
      </c>
      <c r="C3719" s="417" t="s">
        <v>108</v>
      </c>
      <c r="F3719" s="431">
        <v>7149.34</v>
      </c>
    </row>
    <row r="3720" spans="1:6" ht="15">
      <c r="B3720" s="417" t="s">
        <v>10006</v>
      </c>
      <c r="F3720" s="431"/>
    </row>
    <row r="3721" spans="1:6" ht="15">
      <c r="A3721" s="417" t="s">
        <v>10007</v>
      </c>
      <c r="C3721" s="417" t="s">
        <v>108</v>
      </c>
      <c r="F3721" s="431">
        <v>8749.77</v>
      </c>
    </row>
    <row r="3722" spans="1:6" ht="15">
      <c r="B3722" s="417" t="s">
        <v>9997</v>
      </c>
      <c r="F3722" s="431"/>
    </row>
    <row r="3723" spans="1:6">
      <c r="B3723" s="417" t="s">
        <v>10008</v>
      </c>
      <c r="F3723" s="430"/>
    </row>
    <row r="3724" spans="1:6" ht="15">
      <c r="A3724" s="417" t="s">
        <v>10009</v>
      </c>
      <c r="C3724" s="417" t="s">
        <v>108</v>
      </c>
      <c r="F3724" s="431">
        <v>12101.71</v>
      </c>
    </row>
    <row r="3725" spans="1:6">
      <c r="B3725" s="417" t="s">
        <v>10010</v>
      </c>
      <c r="F3725" s="430"/>
    </row>
    <row r="3726" spans="1:6">
      <c r="B3726" s="417" t="s">
        <v>10011</v>
      </c>
      <c r="F3726" s="430"/>
    </row>
    <row r="3727" spans="1:6" ht="15">
      <c r="A3727" s="417" t="s">
        <v>10012</v>
      </c>
      <c r="C3727" s="417" t="s">
        <v>108</v>
      </c>
      <c r="F3727" s="431">
        <v>6212.44</v>
      </c>
    </row>
    <row r="3728" spans="1:6" ht="15">
      <c r="B3728" s="417" t="s">
        <v>10013</v>
      </c>
      <c r="F3728" s="431"/>
    </row>
    <row r="3729" spans="1:6">
      <c r="B3729" s="417" t="s">
        <v>10014</v>
      </c>
      <c r="F3729" s="430"/>
    </row>
    <row r="3730" spans="1:6" ht="15">
      <c r="A3730" s="417" t="s">
        <v>10015</v>
      </c>
      <c r="C3730" s="417" t="s">
        <v>108</v>
      </c>
      <c r="F3730" s="431">
        <v>8316.58</v>
      </c>
    </row>
    <row r="3731" spans="1:6" ht="15">
      <c r="B3731" s="417" t="s">
        <v>10016</v>
      </c>
      <c r="F3731" s="431"/>
    </row>
    <row r="3732" spans="1:6" ht="15">
      <c r="A3732" s="417" t="s">
        <v>10017</v>
      </c>
      <c r="B3732" s="417" t="s">
        <v>10018</v>
      </c>
      <c r="C3732" s="417" t="s">
        <v>112</v>
      </c>
      <c r="F3732" s="431">
        <v>381.25</v>
      </c>
    </row>
    <row r="3733" spans="1:6" ht="15">
      <c r="A3733" s="417" t="s">
        <v>10019</v>
      </c>
      <c r="B3733" s="417" t="s">
        <v>10020</v>
      </c>
      <c r="C3733" s="417" t="s">
        <v>121</v>
      </c>
      <c r="F3733" s="431">
        <v>19.649999999999999</v>
      </c>
    </row>
    <row r="3734" spans="1:6" ht="15">
      <c r="B3734" s="417" t="s">
        <v>10021</v>
      </c>
      <c r="F3734" s="431"/>
    </row>
    <row r="3735" spans="1:6" ht="15">
      <c r="A3735" s="417" t="s">
        <v>10022</v>
      </c>
      <c r="B3735" s="417" t="s">
        <v>10023</v>
      </c>
      <c r="C3735" s="417" t="s">
        <v>108</v>
      </c>
      <c r="F3735" s="431">
        <v>7040.59</v>
      </c>
    </row>
    <row r="3736" spans="1:6" ht="15">
      <c r="B3736" s="417" t="s">
        <v>10024</v>
      </c>
      <c r="F3736" s="431"/>
    </row>
    <row r="3737" spans="1:6">
      <c r="B3737" s="417" t="s">
        <v>10025</v>
      </c>
      <c r="F3737" s="430"/>
    </row>
    <row r="3738" spans="1:6" ht="15">
      <c r="A3738" s="417" t="s">
        <v>10026</v>
      </c>
      <c r="C3738" s="417" t="s">
        <v>108</v>
      </c>
      <c r="F3738" s="431">
        <v>8301.01</v>
      </c>
    </row>
    <row r="3739" spans="1:6" ht="15">
      <c r="B3739" s="417" t="s">
        <v>10027</v>
      </c>
      <c r="F3739" s="431"/>
    </row>
    <row r="3740" spans="1:6" ht="15">
      <c r="B3740" s="417" t="s">
        <v>10028</v>
      </c>
      <c r="F3740" s="431"/>
    </row>
    <row r="3741" spans="1:6" ht="15">
      <c r="A3741" s="417" t="s">
        <v>10029</v>
      </c>
      <c r="B3741" s="417" t="s">
        <v>10023</v>
      </c>
      <c r="C3741" s="417" t="s">
        <v>108</v>
      </c>
      <c r="F3741" s="431">
        <v>7040.59</v>
      </c>
    </row>
    <row r="3742" spans="1:6" ht="15">
      <c r="B3742" s="417" t="s">
        <v>10024</v>
      </c>
      <c r="F3742" s="431"/>
    </row>
    <row r="3743" spans="1:6">
      <c r="B3743" s="417" t="s">
        <v>10030</v>
      </c>
      <c r="F3743" s="430"/>
    </row>
    <row r="3744" spans="1:6" ht="15">
      <c r="A3744" s="417" t="s">
        <v>10031</v>
      </c>
      <c r="C3744" s="417" t="s">
        <v>108</v>
      </c>
      <c r="F3744" s="431">
        <v>8301.01</v>
      </c>
    </row>
    <row r="3745" spans="1:6" ht="15">
      <c r="B3745" s="417" t="s">
        <v>10032</v>
      </c>
      <c r="F3745" s="431"/>
    </row>
    <row r="3746" spans="1:6" ht="15">
      <c r="A3746" s="417" t="s">
        <v>10033</v>
      </c>
      <c r="B3746" s="417" t="s">
        <v>10034</v>
      </c>
      <c r="C3746" s="417" t="s">
        <v>108</v>
      </c>
      <c r="F3746" s="431">
        <v>108.22</v>
      </c>
    </row>
    <row r="3747" spans="1:6" ht="15">
      <c r="A3747" s="417" t="s">
        <v>10035</v>
      </c>
      <c r="B3747" s="417" t="s">
        <v>10036</v>
      </c>
      <c r="C3747" s="417" t="s">
        <v>108</v>
      </c>
      <c r="F3747" s="431">
        <v>1018.57</v>
      </c>
    </row>
    <row r="3748" spans="1:6" ht="15">
      <c r="A3748" s="417" t="s">
        <v>194</v>
      </c>
      <c r="B3748" s="417" t="s">
        <v>10037</v>
      </c>
      <c r="C3748" s="417" t="s">
        <v>108</v>
      </c>
      <c r="F3748" s="431">
        <v>527.91999999999996</v>
      </c>
    </row>
    <row r="3749" spans="1:6" ht="15">
      <c r="A3749" s="417" t="s">
        <v>10038</v>
      </c>
      <c r="B3749" s="417" t="s">
        <v>10039</v>
      </c>
      <c r="C3749" s="417" t="s">
        <v>108</v>
      </c>
      <c r="F3749" s="431">
        <v>1159.26</v>
      </c>
    </row>
    <row r="3750" spans="1:6" ht="15">
      <c r="B3750" s="417" t="s">
        <v>10040</v>
      </c>
      <c r="F3750" s="431"/>
    </row>
    <row r="3751" spans="1:6" ht="15">
      <c r="B3751" s="417" t="s">
        <v>10041</v>
      </c>
      <c r="F3751" s="431"/>
    </row>
    <row r="3752" spans="1:6" ht="15">
      <c r="B3752" s="417" t="s">
        <v>10042</v>
      </c>
      <c r="F3752" s="431"/>
    </row>
    <row r="3753" spans="1:6" ht="15">
      <c r="B3753" s="417" t="s">
        <v>10043</v>
      </c>
      <c r="F3753" s="431"/>
    </row>
    <row r="3754" spans="1:6" ht="30">
      <c r="B3754" s="417" t="s">
        <v>10044</v>
      </c>
      <c r="F3754" s="431"/>
    </row>
    <row r="3755" spans="1:6" ht="15">
      <c r="B3755" s="417" t="s">
        <v>10045</v>
      </c>
      <c r="F3755" s="431"/>
    </row>
    <row r="3756" spans="1:6">
      <c r="F3756" s="430"/>
    </row>
    <row r="3757" spans="1:6" ht="15">
      <c r="A3757" s="417" t="s">
        <v>10046</v>
      </c>
      <c r="B3757" s="417" t="s">
        <v>10039</v>
      </c>
      <c r="C3757" s="417" t="s">
        <v>108</v>
      </c>
      <c r="F3757" s="431">
        <v>2779.26</v>
      </c>
    </row>
    <row r="3758" spans="1:6" ht="15">
      <c r="B3758" s="417" t="s">
        <v>10047</v>
      </c>
      <c r="F3758" s="431"/>
    </row>
    <row r="3759" spans="1:6" ht="15">
      <c r="B3759" s="417" t="s">
        <v>10041</v>
      </c>
      <c r="F3759" s="431"/>
    </row>
    <row r="3760" spans="1:6" ht="15">
      <c r="B3760" s="417" t="s">
        <v>10042</v>
      </c>
      <c r="F3760" s="431"/>
    </row>
    <row r="3761" spans="1:6">
      <c r="B3761" s="417" t="s">
        <v>10043</v>
      </c>
      <c r="F3761" s="430"/>
    </row>
    <row r="3762" spans="1:6" ht="30">
      <c r="B3762" s="417" t="s">
        <v>10044</v>
      </c>
      <c r="F3762" s="430"/>
    </row>
    <row r="3763" spans="1:6">
      <c r="B3763" s="417" t="s">
        <v>10045</v>
      </c>
      <c r="F3763" s="430"/>
    </row>
    <row r="3764" spans="1:6" ht="15">
      <c r="A3764" s="417" t="s">
        <v>10048</v>
      </c>
      <c r="B3764" s="417" t="s">
        <v>10049</v>
      </c>
      <c r="C3764" s="417" t="s">
        <v>121</v>
      </c>
      <c r="F3764" s="431">
        <v>125.13</v>
      </c>
    </row>
    <row r="3765" spans="1:6">
      <c r="F3765" s="430"/>
    </row>
    <row r="3766" spans="1:6" ht="15">
      <c r="A3766" s="417" t="s">
        <v>10050</v>
      </c>
      <c r="B3766" s="417" t="s">
        <v>10051</v>
      </c>
      <c r="C3766" s="417" t="s">
        <v>121</v>
      </c>
      <c r="F3766" s="431">
        <v>145.69</v>
      </c>
    </row>
    <row r="3767" spans="1:6" ht="15">
      <c r="B3767" s="417" t="s">
        <v>10052</v>
      </c>
      <c r="F3767" s="431"/>
    </row>
    <row r="3768" spans="1:6">
      <c r="B3768" s="417" t="s">
        <v>10053</v>
      </c>
      <c r="F3768" s="430"/>
    </row>
    <row r="3769" spans="1:6" ht="15">
      <c r="A3769" s="417" t="s">
        <v>10054</v>
      </c>
      <c r="C3769" s="417" t="s">
        <v>121</v>
      </c>
      <c r="F3769" s="431">
        <v>135.78</v>
      </c>
    </row>
    <row r="3770" spans="1:6" ht="15">
      <c r="B3770" s="417" t="s">
        <v>10052</v>
      </c>
      <c r="F3770" s="431"/>
    </row>
    <row r="3771" spans="1:6">
      <c r="B3771" s="417" t="s">
        <v>10055</v>
      </c>
      <c r="F3771" s="430"/>
    </row>
    <row r="3772" spans="1:6" ht="15">
      <c r="A3772" s="417" t="s">
        <v>10056</v>
      </c>
      <c r="C3772" s="417" t="s">
        <v>112</v>
      </c>
      <c r="F3772" s="431">
        <v>104.76</v>
      </c>
    </row>
    <row r="3773" spans="1:6" ht="15">
      <c r="B3773" s="417" t="s">
        <v>10057</v>
      </c>
      <c r="F3773" s="431"/>
    </row>
    <row r="3774" spans="1:6" ht="15">
      <c r="A3774" s="417" t="s">
        <v>10058</v>
      </c>
      <c r="B3774" s="417" t="s">
        <v>10059</v>
      </c>
      <c r="C3774" s="417" t="s">
        <v>112</v>
      </c>
      <c r="F3774" s="431">
        <v>12.38</v>
      </c>
    </row>
    <row r="3775" spans="1:6" ht="15">
      <c r="A3775" s="417" t="s">
        <v>10060</v>
      </c>
      <c r="B3775" s="417" t="s">
        <v>10061</v>
      </c>
      <c r="F3775" s="431"/>
    </row>
    <row r="3776" spans="1:6">
      <c r="B3776" s="417" t="s">
        <v>10062</v>
      </c>
      <c r="F3776" s="430"/>
    </row>
    <row r="3777" spans="1:6" ht="15">
      <c r="A3777" s="417" t="s">
        <v>10063</v>
      </c>
      <c r="B3777" s="417" t="s">
        <v>10064</v>
      </c>
      <c r="C3777" s="417" t="s">
        <v>112</v>
      </c>
      <c r="F3777" s="431">
        <v>24.79</v>
      </c>
    </row>
    <row r="3778" spans="1:6" ht="15">
      <c r="A3778" s="417" t="s">
        <v>10065</v>
      </c>
      <c r="B3778" s="417" t="s">
        <v>10066</v>
      </c>
      <c r="C3778" s="417" t="s">
        <v>112</v>
      </c>
      <c r="F3778" s="431">
        <v>38.36</v>
      </c>
    </row>
    <row r="3779" spans="1:6">
      <c r="B3779" s="417" t="s">
        <v>10067</v>
      </c>
      <c r="F3779" s="430"/>
    </row>
    <row r="3780" spans="1:6" ht="15">
      <c r="A3780" s="417" t="s">
        <v>10068</v>
      </c>
      <c r="C3780" s="417" t="s">
        <v>112</v>
      </c>
      <c r="F3780" s="431">
        <v>40</v>
      </c>
    </row>
    <row r="3781" spans="1:6" ht="15">
      <c r="B3781" s="417" t="s">
        <v>10069</v>
      </c>
      <c r="F3781" s="431"/>
    </row>
    <row r="3782" spans="1:6">
      <c r="B3782" s="417" t="s">
        <v>10070</v>
      </c>
      <c r="F3782" s="430"/>
    </row>
    <row r="3783" spans="1:6" ht="15">
      <c r="A3783" s="417" t="s">
        <v>10071</v>
      </c>
      <c r="B3783" s="417" t="s">
        <v>10072</v>
      </c>
      <c r="C3783" s="417" t="s">
        <v>112</v>
      </c>
      <c r="F3783" s="431">
        <v>54.94</v>
      </c>
    </row>
    <row r="3784" spans="1:6" ht="15">
      <c r="B3784" s="417" t="s">
        <v>10073</v>
      </c>
      <c r="F3784" s="431"/>
    </row>
    <row r="3785" spans="1:6" ht="15">
      <c r="A3785" s="417" t="s">
        <v>10074</v>
      </c>
      <c r="B3785" s="417" t="s">
        <v>10075</v>
      </c>
      <c r="C3785" s="417" t="s">
        <v>112</v>
      </c>
      <c r="F3785" s="431">
        <v>44.72</v>
      </c>
    </row>
    <row r="3786" spans="1:6" ht="15">
      <c r="B3786" s="417" t="s">
        <v>10076</v>
      </c>
      <c r="F3786" s="431"/>
    </row>
    <row r="3787" spans="1:6">
      <c r="B3787" s="417" t="s">
        <v>10077</v>
      </c>
      <c r="F3787" s="430"/>
    </row>
    <row r="3788" spans="1:6" ht="15">
      <c r="A3788" s="417" t="s">
        <v>10078</v>
      </c>
      <c r="C3788" s="417" t="s">
        <v>112</v>
      </c>
      <c r="F3788" s="431">
        <v>27.47</v>
      </c>
    </row>
    <row r="3789" spans="1:6" ht="15">
      <c r="B3789" s="417" t="s">
        <v>10079</v>
      </c>
      <c r="F3789" s="431"/>
    </row>
    <row r="3790" spans="1:6">
      <c r="B3790" s="417" t="s">
        <v>10080</v>
      </c>
      <c r="F3790" s="430"/>
    </row>
    <row r="3791" spans="1:6" ht="15">
      <c r="A3791" s="417" t="s">
        <v>10081</v>
      </c>
      <c r="B3791" s="417" t="s">
        <v>10082</v>
      </c>
      <c r="C3791" s="417" t="s">
        <v>112</v>
      </c>
      <c r="F3791" s="431">
        <v>64.260000000000005</v>
      </c>
    </row>
    <row r="3792" spans="1:6" ht="15">
      <c r="B3792" s="417" t="s">
        <v>10083</v>
      </c>
      <c r="F3792" s="431"/>
    </row>
    <row r="3793" spans="1:6" ht="15">
      <c r="B3793" s="417" t="s">
        <v>10080</v>
      </c>
      <c r="F3793" s="431"/>
    </row>
    <row r="3794" spans="1:6" ht="15">
      <c r="A3794" s="417" t="s">
        <v>10084</v>
      </c>
      <c r="B3794" s="417" t="s">
        <v>10085</v>
      </c>
      <c r="C3794" s="417" t="s">
        <v>112</v>
      </c>
      <c r="F3794" s="431">
        <v>54.88</v>
      </c>
    </row>
    <row r="3795" spans="1:6" ht="15">
      <c r="B3795" s="417" t="s">
        <v>10086</v>
      </c>
      <c r="F3795" s="431"/>
    </row>
    <row r="3796" spans="1:6" ht="15">
      <c r="B3796" s="417" t="s">
        <v>10080</v>
      </c>
      <c r="F3796" s="431"/>
    </row>
    <row r="3797" spans="1:6" ht="15">
      <c r="A3797" s="417" t="s">
        <v>10087</v>
      </c>
      <c r="B3797" s="417" t="s">
        <v>10085</v>
      </c>
      <c r="C3797" s="417" t="s">
        <v>112</v>
      </c>
      <c r="F3797" s="431">
        <v>67.91</v>
      </c>
    </row>
    <row r="3798" spans="1:6" ht="15">
      <c r="B3798" s="417" t="s">
        <v>10088</v>
      </c>
      <c r="F3798" s="431"/>
    </row>
    <row r="3799" spans="1:6" ht="15">
      <c r="B3799" s="417" t="s">
        <v>10080</v>
      </c>
      <c r="F3799" s="431"/>
    </row>
    <row r="3800" spans="1:6">
      <c r="B3800" s="417" t="s">
        <v>10082</v>
      </c>
      <c r="F3800" s="430"/>
    </row>
    <row r="3801" spans="1:6" ht="15">
      <c r="A3801" s="417" t="s">
        <v>10089</v>
      </c>
      <c r="C3801" s="417" t="s">
        <v>112</v>
      </c>
      <c r="F3801" s="431">
        <v>77.290000000000006</v>
      </c>
    </row>
    <row r="3802" spans="1:6">
      <c r="B3802" s="417" t="s">
        <v>10090</v>
      </c>
      <c r="F3802" s="430"/>
    </row>
    <row r="3803" spans="1:6" ht="15">
      <c r="B3803" s="417" t="s">
        <v>10091</v>
      </c>
      <c r="F3803" s="431"/>
    </row>
    <row r="3804" spans="1:6" ht="15">
      <c r="B3804" s="417" t="s">
        <v>10092</v>
      </c>
      <c r="F3804" s="431"/>
    </row>
    <row r="3805" spans="1:6" ht="15">
      <c r="A3805" s="417" t="s">
        <v>10093</v>
      </c>
      <c r="B3805" s="417" t="s">
        <v>10094</v>
      </c>
      <c r="C3805" s="417" t="s">
        <v>112</v>
      </c>
      <c r="F3805" s="431">
        <v>149.47</v>
      </c>
    </row>
    <row r="3806" spans="1:6">
      <c r="F3806" s="430"/>
    </row>
    <row r="3807" spans="1:6" ht="15">
      <c r="A3807" s="417" t="s">
        <v>10095</v>
      </c>
      <c r="B3807" s="417" t="s">
        <v>10096</v>
      </c>
      <c r="C3807" s="417" t="s">
        <v>112</v>
      </c>
      <c r="F3807" s="431">
        <v>95.64</v>
      </c>
    </row>
    <row r="3808" spans="1:6" ht="15">
      <c r="B3808" s="417" t="s">
        <v>10086</v>
      </c>
      <c r="F3808" s="431"/>
    </row>
    <row r="3809" spans="1:6">
      <c r="B3809" s="417" t="s">
        <v>10097</v>
      </c>
      <c r="F3809" s="430"/>
    </row>
    <row r="3810" spans="1:6" ht="15">
      <c r="A3810" s="417" t="s">
        <v>10098</v>
      </c>
      <c r="B3810" s="417" t="s">
        <v>10099</v>
      </c>
      <c r="C3810" s="417" t="s">
        <v>112</v>
      </c>
      <c r="F3810" s="431">
        <v>66.819999999999993</v>
      </c>
    </row>
    <row r="3811" spans="1:6">
      <c r="B3811" s="417" t="s">
        <v>10092</v>
      </c>
      <c r="F3811" s="430"/>
    </row>
    <row r="3812" spans="1:6" ht="15">
      <c r="A3812" s="417" t="s">
        <v>10100</v>
      </c>
      <c r="B3812" s="417" t="s">
        <v>10101</v>
      </c>
      <c r="C3812" s="417" t="s">
        <v>112</v>
      </c>
      <c r="F3812" s="431">
        <v>168.94</v>
      </c>
    </row>
    <row r="3813" spans="1:6">
      <c r="B3813" s="417" t="s">
        <v>10102</v>
      </c>
      <c r="F3813" s="430"/>
    </row>
    <row r="3814" spans="1:6" ht="15">
      <c r="B3814" s="417" t="s">
        <v>10097</v>
      </c>
      <c r="F3814" s="431"/>
    </row>
    <row r="3815" spans="1:6" ht="15">
      <c r="A3815" s="417" t="s">
        <v>10103</v>
      </c>
      <c r="C3815" s="417" t="s">
        <v>112</v>
      </c>
      <c r="F3815" s="431">
        <v>70.64</v>
      </c>
    </row>
    <row r="3816" spans="1:6" ht="15">
      <c r="B3816" s="417" t="s">
        <v>10104</v>
      </c>
      <c r="F3816" s="431"/>
    </row>
    <row r="3817" spans="1:6">
      <c r="B3817" s="417" t="s">
        <v>10105</v>
      </c>
      <c r="F3817" s="430"/>
    </row>
    <row r="3818" spans="1:6" ht="15">
      <c r="A3818" s="417" t="s">
        <v>10106</v>
      </c>
      <c r="B3818" s="417" t="s">
        <v>10107</v>
      </c>
      <c r="C3818" s="417" t="s">
        <v>112</v>
      </c>
      <c r="F3818" s="431">
        <v>35.89</v>
      </c>
    </row>
    <row r="3819" spans="1:6" ht="15">
      <c r="B3819" s="417" t="s">
        <v>10080</v>
      </c>
      <c r="F3819" s="431"/>
    </row>
    <row r="3820" spans="1:6" ht="15">
      <c r="A3820" s="417" t="s">
        <v>10108</v>
      </c>
      <c r="B3820" s="417" t="s">
        <v>10109</v>
      </c>
      <c r="C3820" s="417" t="s">
        <v>112</v>
      </c>
      <c r="F3820" s="431">
        <v>224.6</v>
      </c>
    </row>
    <row r="3821" spans="1:6" ht="15">
      <c r="B3821" s="417" t="s">
        <v>10110</v>
      </c>
      <c r="F3821" s="431"/>
    </row>
    <row r="3822" spans="1:6" ht="15">
      <c r="A3822" s="417" t="s">
        <v>10111</v>
      </c>
      <c r="B3822" s="417" t="s">
        <v>10112</v>
      </c>
      <c r="C3822" s="417" t="s">
        <v>112</v>
      </c>
      <c r="F3822" s="431">
        <v>20.82</v>
      </c>
    </row>
    <row r="3823" spans="1:6" ht="15">
      <c r="A3823" s="417" t="s">
        <v>10113</v>
      </c>
      <c r="B3823" s="417" t="s">
        <v>10114</v>
      </c>
      <c r="C3823" s="417" t="s">
        <v>112</v>
      </c>
      <c r="F3823" s="431">
        <v>8.64</v>
      </c>
    </row>
    <row r="3824" spans="1:6">
      <c r="F3824" s="430"/>
    </row>
    <row r="3825" spans="1:6" ht="15">
      <c r="A3825" s="417" t="s">
        <v>10115</v>
      </c>
      <c r="B3825" s="417" t="s">
        <v>10116</v>
      </c>
      <c r="C3825" s="417" t="s">
        <v>121</v>
      </c>
      <c r="F3825" s="431">
        <v>9.85</v>
      </c>
    </row>
    <row r="3826" spans="1:6">
      <c r="B3826" s="417" t="s">
        <v>10117</v>
      </c>
      <c r="F3826" s="430"/>
    </row>
    <row r="3827" spans="1:6" ht="15">
      <c r="B3827" s="417" t="s">
        <v>10118</v>
      </c>
      <c r="F3827" s="431"/>
    </row>
    <row r="3828" spans="1:6" ht="15">
      <c r="A3828" s="417" t="s">
        <v>10119</v>
      </c>
      <c r="B3828" s="417" t="s">
        <v>10120</v>
      </c>
      <c r="C3828" s="417" t="s">
        <v>112</v>
      </c>
      <c r="F3828" s="431">
        <v>49.83</v>
      </c>
    </row>
    <row r="3829" spans="1:6" ht="15">
      <c r="A3829" s="417" t="s">
        <v>10121</v>
      </c>
      <c r="B3829" s="417" t="s">
        <v>10122</v>
      </c>
      <c r="C3829" s="417" t="s">
        <v>112</v>
      </c>
      <c r="F3829" s="431">
        <v>9.34</v>
      </c>
    </row>
    <row r="3830" spans="1:6" ht="15">
      <c r="A3830" s="417" t="s">
        <v>10123</v>
      </c>
      <c r="B3830" s="417" t="s">
        <v>10124</v>
      </c>
      <c r="C3830" s="417" t="s">
        <v>112</v>
      </c>
      <c r="F3830" s="431">
        <v>13.02</v>
      </c>
    </row>
    <row r="3831" spans="1:6" ht="15">
      <c r="A3831" s="417" t="s">
        <v>10125</v>
      </c>
      <c r="B3831" s="417" t="s">
        <v>10126</v>
      </c>
      <c r="C3831" s="417" t="s">
        <v>112</v>
      </c>
      <c r="F3831" s="431">
        <v>23.9</v>
      </c>
    </row>
    <row r="3832" spans="1:6">
      <c r="B3832" s="417" t="s">
        <v>10127</v>
      </c>
      <c r="F3832" s="430"/>
    </row>
    <row r="3833" spans="1:6" ht="15">
      <c r="A3833" s="417" t="s">
        <v>10128</v>
      </c>
      <c r="B3833" s="417" t="s">
        <v>10129</v>
      </c>
      <c r="C3833" s="417" t="s">
        <v>112</v>
      </c>
      <c r="F3833" s="431">
        <v>41.04</v>
      </c>
    </row>
    <row r="3834" spans="1:6" ht="15">
      <c r="A3834" s="417" t="s">
        <v>10130</v>
      </c>
      <c r="B3834" s="417" t="s">
        <v>10131</v>
      </c>
      <c r="C3834" s="417" t="s">
        <v>112</v>
      </c>
      <c r="F3834" s="431">
        <v>17.59</v>
      </c>
    </row>
    <row r="3835" spans="1:6" ht="15">
      <c r="B3835" s="417" t="s">
        <v>10132</v>
      </c>
      <c r="F3835" s="431"/>
    </row>
    <row r="3836" spans="1:6" ht="15">
      <c r="A3836" s="417" t="s">
        <v>10133</v>
      </c>
      <c r="B3836" s="417" t="s">
        <v>10134</v>
      </c>
      <c r="C3836" s="417" t="s">
        <v>112</v>
      </c>
      <c r="F3836" s="431">
        <v>24.21</v>
      </c>
    </row>
    <row r="3837" spans="1:6">
      <c r="B3837" s="417" t="s">
        <v>10135</v>
      </c>
      <c r="F3837" s="430"/>
    </row>
    <row r="3838" spans="1:6" ht="15">
      <c r="A3838" s="417" t="s">
        <v>10136</v>
      </c>
      <c r="B3838" s="417" t="s">
        <v>10137</v>
      </c>
      <c r="F3838" s="431"/>
    </row>
    <row r="3839" spans="1:6" ht="15">
      <c r="F3839" s="431"/>
    </row>
    <row r="3840" spans="1:6" ht="15">
      <c r="A3840" s="417" t="s">
        <v>10138</v>
      </c>
      <c r="B3840" s="417" t="s">
        <v>10139</v>
      </c>
      <c r="C3840" s="417" t="s">
        <v>108</v>
      </c>
      <c r="F3840" s="431">
        <v>249.39</v>
      </c>
    </row>
    <row r="3841" spans="1:6">
      <c r="B3841" s="417" t="s">
        <v>10140</v>
      </c>
      <c r="F3841" s="430"/>
    </row>
    <row r="3842" spans="1:6" ht="15">
      <c r="B3842" s="417" t="s">
        <v>10141</v>
      </c>
      <c r="F3842" s="431"/>
    </row>
    <row r="3843" spans="1:6" ht="15">
      <c r="B3843" s="417" t="s">
        <v>10142</v>
      </c>
      <c r="F3843" s="431"/>
    </row>
    <row r="3844" spans="1:6" ht="15">
      <c r="F3844" s="431"/>
    </row>
    <row r="3845" spans="1:6" ht="15">
      <c r="A3845" s="417" t="s">
        <v>10143</v>
      </c>
      <c r="B3845" s="417" t="s">
        <v>10139</v>
      </c>
      <c r="C3845" s="417" t="s">
        <v>108</v>
      </c>
      <c r="F3845" s="431">
        <v>211.37</v>
      </c>
    </row>
    <row r="3846" spans="1:6" ht="15">
      <c r="B3846" s="417" t="s">
        <v>10140</v>
      </c>
      <c r="F3846" s="431"/>
    </row>
    <row r="3847" spans="1:6" ht="15">
      <c r="B3847" s="417" t="s">
        <v>10144</v>
      </c>
      <c r="F3847" s="431"/>
    </row>
    <row r="3848" spans="1:6" ht="15">
      <c r="B3848" s="417" t="s">
        <v>10142</v>
      </c>
      <c r="F3848" s="431"/>
    </row>
    <row r="3849" spans="1:6">
      <c r="F3849" s="430"/>
    </row>
    <row r="3850" spans="1:6">
      <c r="F3850" s="430"/>
    </row>
    <row r="3851" spans="1:6">
      <c r="F3851" s="430"/>
    </row>
    <row r="3852" spans="1:6" ht="15">
      <c r="A3852" s="417" t="s">
        <v>10145</v>
      </c>
      <c r="B3852" s="417" t="s">
        <v>10139</v>
      </c>
      <c r="C3852" s="417" t="s">
        <v>108</v>
      </c>
      <c r="F3852" s="431">
        <v>221.29</v>
      </c>
    </row>
    <row r="3853" spans="1:6" ht="15">
      <c r="B3853" s="417" t="s">
        <v>10140</v>
      </c>
      <c r="F3853" s="431"/>
    </row>
    <row r="3854" spans="1:6" ht="15">
      <c r="B3854" s="417" t="s">
        <v>10146</v>
      </c>
      <c r="F3854" s="431"/>
    </row>
    <row r="3855" spans="1:6">
      <c r="B3855" s="417" t="s">
        <v>10147</v>
      </c>
      <c r="F3855" s="430"/>
    </row>
    <row r="3856" spans="1:6" ht="15">
      <c r="A3856" s="417" t="s">
        <v>713</v>
      </c>
      <c r="B3856" s="417" t="s">
        <v>10148</v>
      </c>
      <c r="C3856" s="417" t="s">
        <v>108</v>
      </c>
      <c r="F3856" s="431">
        <v>70.39</v>
      </c>
    </row>
    <row r="3857" spans="1:6">
      <c r="F3857" s="430"/>
    </row>
    <row r="3858" spans="1:6" ht="15">
      <c r="A3858" s="417" t="s">
        <v>10149</v>
      </c>
      <c r="B3858" s="417" t="s">
        <v>10150</v>
      </c>
      <c r="C3858" s="417" t="s">
        <v>108</v>
      </c>
      <c r="F3858" s="431">
        <v>36.83</v>
      </c>
    </row>
    <row r="3859" spans="1:6" ht="15">
      <c r="B3859" s="417" t="s">
        <v>10151</v>
      </c>
      <c r="F3859" s="431"/>
    </row>
    <row r="3860" spans="1:6">
      <c r="F3860" s="430"/>
    </row>
    <row r="3861" spans="1:6" ht="15">
      <c r="A3861" s="417" t="s">
        <v>10152</v>
      </c>
      <c r="B3861" s="417" t="s">
        <v>10150</v>
      </c>
      <c r="C3861" s="417" t="s">
        <v>108</v>
      </c>
      <c r="F3861" s="431">
        <v>36.83</v>
      </c>
    </row>
    <row r="3862" spans="1:6" ht="15">
      <c r="B3862" s="417" t="s">
        <v>10153</v>
      </c>
      <c r="F3862" s="431"/>
    </row>
    <row r="3863" spans="1:6" ht="15">
      <c r="B3863" s="417" t="s">
        <v>10154</v>
      </c>
      <c r="F3863" s="431"/>
    </row>
    <row r="3864" spans="1:6" ht="15">
      <c r="A3864" s="417" t="s">
        <v>10155</v>
      </c>
      <c r="B3864" s="417" t="s">
        <v>10156</v>
      </c>
      <c r="C3864" s="417" t="s">
        <v>108</v>
      </c>
      <c r="F3864" s="431">
        <v>984.16</v>
      </c>
    </row>
    <row r="3865" spans="1:6" ht="15">
      <c r="B3865" s="417" t="s">
        <v>10157</v>
      </c>
      <c r="F3865" s="431"/>
    </row>
    <row r="3866" spans="1:6" ht="15">
      <c r="B3866" s="417" t="s">
        <v>10158</v>
      </c>
      <c r="F3866" s="431"/>
    </row>
    <row r="3867" spans="1:6" ht="15">
      <c r="A3867" s="417" t="s">
        <v>10159</v>
      </c>
      <c r="B3867" s="417" t="s">
        <v>10160</v>
      </c>
      <c r="C3867" s="417" t="s">
        <v>108</v>
      </c>
      <c r="F3867" s="431">
        <v>399.31</v>
      </c>
    </row>
    <row r="3868" spans="1:6" ht="15">
      <c r="B3868" s="417" t="s">
        <v>10161</v>
      </c>
      <c r="F3868" s="431"/>
    </row>
    <row r="3869" spans="1:6">
      <c r="B3869" s="417" t="s">
        <v>10162</v>
      </c>
      <c r="F3869" s="430"/>
    </row>
    <row r="3870" spans="1:6" ht="15">
      <c r="A3870" s="417" t="s">
        <v>764</v>
      </c>
      <c r="C3870" s="417" t="s">
        <v>108</v>
      </c>
      <c r="F3870" s="431">
        <v>629.55999999999995</v>
      </c>
    </row>
    <row r="3871" spans="1:6">
      <c r="B3871" s="417" t="s">
        <v>10163</v>
      </c>
      <c r="F3871" s="430"/>
    </row>
    <row r="3872" spans="1:6">
      <c r="F3872" s="430"/>
    </row>
    <row r="3873" spans="1:6" ht="15">
      <c r="A3873" s="417" t="s">
        <v>766</v>
      </c>
      <c r="B3873" s="417" t="s">
        <v>10164</v>
      </c>
      <c r="C3873" s="417" t="s">
        <v>108</v>
      </c>
      <c r="F3873" s="431">
        <v>261.33</v>
      </c>
    </row>
    <row r="3874" spans="1:6">
      <c r="B3874" s="417" t="s">
        <v>10165</v>
      </c>
      <c r="F3874" s="430"/>
    </row>
    <row r="3875" spans="1:6" ht="15">
      <c r="B3875" s="417" t="s">
        <v>10166</v>
      </c>
      <c r="F3875" s="431"/>
    </row>
    <row r="3876" spans="1:6" ht="15">
      <c r="A3876" s="417" t="s">
        <v>715</v>
      </c>
      <c r="C3876" s="417" t="s">
        <v>10167</v>
      </c>
      <c r="F3876" s="431">
        <v>50.18</v>
      </c>
    </row>
    <row r="3877" spans="1:6" ht="15">
      <c r="B3877" s="417" t="s">
        <v>10168</v>
      </c>
      <c r="F3877" s="431"/>
    </row>
    <row r="3878" spans="1:6" ht="15">
      <c r="A3878" s="417" t="s">
        <v>10169</v>
      </c>
      <c r="B3878" s="417" t="s">
        <v>10170</v>
      </c>
      <c r="C3878" s="417" t="s">
        <v>108</v>
      </c>
      <c r="F3878" s="431">
        <v>10.39</v>
      </c>
    </row>
    <row r="3879" spans="1:6" ht="15">
      <c r="A3879" s="417" t="s">
        <v>10171</v>
      </c>
      <c r="B3879" s="417" t="s">
        <v>10172</v>
      </c>
      <c r="C3879" s="417" t="s">
        <v>108</v>
      </c>
      <c r="F3879" s="431">
        <v>87.09</v>
      </c>
    </row>
    <row r="3880" spans="1:6" ht="15">
      <c r="A3880" s="417" t="s">
        <v>10173</v>
      </c>
      <c r="B3880" s="417" t="s">
        <v>10174</v>
      </c>
      <c r="C3880" s="417" t="s">
        <v>108</v>
      </c>
      <c r="F3880" s="431">
        <v>399.06</v>
      </c>
    </row>
    <row r="3881" spans="1:6" ht="15">
      <c r="A3881" s="417" t="s">
        <v>10175</v>
      </c>
      <c r="B3881" s="417" t="s">
        <v>10176</v>
      </c>
      <c r="C3881" s="417" t="s">
        <v>108</v>
      </c>
      <c r="F3881" s="431">
        <v>134.79</v>
      </c>
    </row>
    <row r="3882" spans="1:6" ht="15">
      <c r="A3882" s="417" t="s">
        <v>10177</v>
      </c>
      <c r="B3882" s="417" t="s">
        <v>10178</v>
      </c>
      <c r="C3882" s="417" t="s">
        <v>108</v>
      </c>
      <c r="F3882" s="431">
        <v>150.29</v>
      </c>
    </row>
    <row r="3883" spans="1:6" ht="15">
      <c r="A3883" s="417" t="s">
        <v>10179</v>
      </c>
      <c r="B3883" s="417" t="s">
        <v>10180</v>
      </c>
      <c r="C3883" s="417" t="s">
        <v>108</v>
      </c>
      <c r="F3883" s="431">
        <v>140.29</v>
      </c>
    </row>
    <row r="3884" spans="1:6" ht="15">
      <c r="A3884" s="417" t="s">
        <v>10181</v>
      </c>
      <c r="B3884" s="417" t="s">
        <v>10182</v>
      </c>
      <c r="C3884" s="417" t="s">
        <v>108</v>
      </c>
      <c r="F3884" s="431">
        <v>29.8</v>
      </c>
    </row>
    <row r="3885" spans="1:6" ht="15">
      <c r="A3885" s="417" t="s">
        <v>700</v>
      </c>
      <c r="B3885" s="417" t="s">
        <v>10183</v>
      </c>
      <c r="C3885" s="417" t="s">
        <v>108</v>
      </c>
      <c r="F3885" s="431">
        <v>462.93</v>
      </c>
    </row>
    <row r="3886" spans="1:6" ht="15">
      <c r="A3886" s="417" t="s">
        <v>717</v>
      </c>
      <c r="B3886" s="417" t="s">
        <v>10184</v>
      </c>
      <c r="C3886" s="417" t="s">
        <v>108</v>
      </c>
      <c r="F3886" s="431">
        <v>82.03</v>
      </c>
    </row>
    <row r="3887" spans="1:6" ht="15">
      <c r="A3887" s="417" t="s">
        <v>10185</v>
      </c>
      <c r="B3887" s="417" t="s">
        <v>10186</v>
      </c>
      <c r="C3887" s="417" t="s">
        <v>108</v>
      </c>
      <c r="F3887" s="431">
        <v>194.04</v>
      </c>
    </row>
    <row r="3888" spans="1:6" ht="15">
      <c r="A3888" s="417" t="s">
        <v>10187</v>
      </c>
      <c r="B3888" s="417" t="s">
        <v>10188</v>
      </c>
      <c r="C3888" s="417" t="s">
        <v>108</v>
      </c>
      <c r="F3888" s="431">
        <v>36.869999999999997</v>
      </c>
    </row>
    <row r="3889" spans="1:6" ht="15">
      <c r="A3889" s="417" t="s">
        <v>703</v>
      </c>
      <c r="B3889" s="417" t="s">
        <v>10189</v>
      </c>
      <c r="C3889" s="417" t="s">
        <v>108</v>
      </c>
      <c r="F3889" s="431">
        <v>21.96</v>
      </c>
    </row>
    <row r="3890" spans="1:6" ht="15">
      <c r="A3890" s="417" t="s">
        <v>701</v>
      </c>
      <c r="B3890" s="417" t="s">
        <v>10190</v>
      </c>
      <c r="C3890" s="417" t="s">
        <v>108</v>
      </c>
      <c r="F3890" s="431">
        <v>26.49</v>
      </c>
    </row>
    <row r="3891" spans="1:6" ht="15">
      <c r="A3891" s="417" t="s">
        <v>705</v>
      </c>
      <c r="B3891" s="417" t="s">
        <v>10191</v>
      </c>
      <c r="C3891" s="417" t="s">
        <v>108</v>
      </c>
      <c r="F3891" s="431">
        <v>25.33</v>
      </c>
    </row>
    <row r="3892" spans="1:6" ht="15">
      <c r="A3892" s="417" t="s">
        <v>10192</v>
      </c>
      <c r="B3892" s="417" t="s">
        <v>10193</v>
      </c>
      <c r="C3892" s="417" t="s">
        <v>108</v>
      </c>
      <c r="F3892" s="431">
        <v>25.33</v>
      </c>
    </row>
    <row r="3893" spans="1:6" ht="15">
      <c r="A3893" s="417" t="s">
        <v>711</v>
      </c>
      <c r="B3893" s="417" t="s">
        <v>10194</v>
      </c>
      <c r="C3893" s="417" t="s">
        <v>108</v>
      </c>
      <c r="F3893" s="431">
        <v>25.33</v>
      </c>
    </row>
    <row r="3894" spans="1:6" ht="15">
      <c r="A3894" s="417" t="s">
        <v>10195</v>
      </c>
      <c r="B3894" s="417" t="s">
        <v>10196</v>
      </c>
      <c r="C3894" s="417" t="s">
        <v>108</v>
      </c>
      <c r="F3894" s="431">
        <v>25.33</v>
      </c>
    </row>
    <row r="3895" spans="1:6" ht="15">
      <c r="A3895" s="417" t="s">
        <v>709</v>
      </c>
      <c r="B3895" s="417" t="s">
        <v>10197</v>
      </c>
      <c r="C3895" s="417" t="s">
        <v>108</v>
      </c>
      <c r="F3895" s="431">
        <v>25.33</v>
      </c>
    </row>
    <row r="3896" spans="1:6" ht="15">
      <c r="A3896" s="417" t="s">
        <v>10198</v>
      </c>
      <c r="B3896" s="417" t="s">
        <v>10199</v>
      </c>
      <c r="C3896" s="417" t="s">
        <v>108</v>
      </c>
      <c r="F3896" s="431">
        <v>26.49</v>
      </c>
    </row>
    <row r="3897" spans="1:6" ht="15">
      <c r="A3897" s="417" t="s">
        <v>10200</v>
      </c>
      <c r="B3897" s="417" t="s">
        <v>10201</v>
      </c>
      <c r="C3897" s="417" t="s">
        <v>108</v>
      </c>
      <c r="F3897" s="431">
        <v>26.49</v>
      </c>
    </row>
    <row r="3898" spans="1:6" ht="15">
      <c r="A3898" s="417" t="s">
        <v>10202</v>
      </c>
      <c r="B3898" s="417" t="s">
        <v>10203</v>
      </c>
      <c r="C3898" s="417" t="s">
        <v>108</v>
      </c>
      <c r="F3898" s="431">
        <v>151.97</v>
      </c>
    </row>
    <row r="3899" spans="1:6" ht="15">
      <c r="A3899" s="417" t="s">
        <v>773</v>
      </c>
      <c r="B3899" s="417" t="s">
        <v>10204</v>
      </c>
      <c r="C3899" s="417" t="s">
        <v>108</v>
      </c>
      <c r="F3899" s="431">
        <v>89.87</v>
      </c>
    </row>
    <row r="3900" spans="1:6" ht="15">
      <c r="A3900" s="417" t="s">
        <v>10205</v>
      </c>
      <c r="B3900" s="417" t="s">
        <v>10206</v>
      </c>
      <c r="C3900" s="417" t="s">
        <v>108</v>
      </c>
      <c r="F3900" s="431">
        <v>136.66999999999999</v>
      </c>
    </row>
    <row r="3901" spans="1:6" ht="15">
      <c r="A3901" s="417" t="s">
        <v>10207</v>
      </c>
      <c r="B3901" s="417" t="s">
        <v>10208</v>
      </c>
      <c r="C3901" s="417" t="s">
        <v>108</v>
      </c>
      <c r="F3901" s="431">
        <v>100.5</v>
      </c>
    </row>
    <row r="3902" spans="1:6" ht="15">
      <c r="A3902" s="417" t="s">
        <v>10209</v>
      </c>
      <c r="B3902" s="417" t="s">
        <v>10210</v>
      </c>
      <c r="C3902" s="417" t="s">
        <v>108</v>
      </c>
      <c r="F3902" s="431">
        <v>74.09</v>
      </c>
    </row>
    <row r="3903" spans="1:6" ht="15">
      <c r="A3903" s="417" t="s">
        <v>10211</v>
      </c>
      <c r="B3903" s="417" t="s">
        <v>10212</v>
      </c>
      <c r="C3903" s="417" t="s">
        <v>108</v>
      </c>
      <c r="F3903" s="431">
        <v>84.38</v>
      </c>
    </row>
    <row r="3904" spans="1:6" ht="15">
      <c r="A3904" s="417" t="s">
        <v>10213</v>
      </c>
      <c r="B3904" s="417" t="s">
        <v>10214</v>
      </c>
      <c r="C3904" s="417" t="s">
        <v>108</v>
      </c>
      <c r="F3904" s="431">
        <v>95.73</v>
      </c>
    </row>
    <row r="3905" spans="1:6" ht="15">
      <c r="A3905" s="417" t="s">
        <v>10215</v>
      </c>
      <c r="B3905" s="417" t="s">
        <v>10216</v>
      </c>
      <c r="C3905" s="417" t="s">
        <v>108</v>
      </c>
      <c r="F3905" s="431">
        <v>95.73</v>
      </c>
    </row>
    <row r="3906" spans="1:6" ht="15">
      <c r="A3906" s="417" t="s">
        <v>10217</v>
      </c>
      <c r="B3906" s="417" t="s">
        <v>10218</v>
      </c>
      <c r="C3906" s="417" t="s">
        <v>108</v>
      </c>
      <c r="F3906" s="431">
        <v>80.27</v>
      </c>
    </row>
    <row r="3907" spans="1:6" ht="15">
      <c r="A3907" s="417" t="s">
        <v>10219</v>
      </c>
      <c r="B3907" s="417" t="s">
        <v>10220</v>
      </c>
      <c r="C3907" s="417" t="s">
        <v>108</v>
      </c>
      <c r="F3907" s="431">
        <v>82.3</v>
      </c>
    </row>
    <row r="3908" spans="1:6" ht="15">
      <c r="A3908" s="417" t="s">
        <v>10221</v>
      </c>
      <c r="B3908" s="417" t="s">
        <v>10222</v>
      </c>
      <c r="C3908" s="417" t="s">
        <v>108</v>
      </c>
      <c r="F3908" s="431">
        <v>6.31</v>
      </c>
    </row>
    <row r="3909" spans="1:6" ht="15">
      <c r="A3909" s="417" t="s">
        <v>775</v>
      </c>
      <c r="B3909" s="417" t="s">
        <v>10223</v>
      </c>
      <c r="C3909" s="417" t="s">
        <v>108</v>
      </c>
      <c r="F3909" s="431">
        <v>59.27</v>
      </c>
    </row>
    <row r="3910" spans="1:6" ht="15">
      <c r="A3910" s="417" t="s">
        <v>771</v>
      </c>
      <c r="B3910" s="417" t="s">
        <v>10224</v>
      </c>
      <c r="C3910" s="417" t="s">
        <v>108</v>
      </c>
      <c r="F3910" s="431">
        <v>231.27</v>
      </c>
    </row>
    <row r="3911" spans="1:6" ht="15">
      <c r="A3911" s="417" t="s">
        <v>10225</v>
      </c>
      <c r="B3911" s="417" t="s">
        <v>10226</v>
      </c>
      <c r="F3911" s="431"/>
    </row>
    <row r="3912" spans="1:6">
      <c r="B3912" s="417" t="s">
        <v>10227</v>
      </c>
      <c r="F3912" s="430"/>
    </row>
    <row r="3913" spans="1:6" ht="15">
      <c r="A3913" s="417" t="s">
        <v>10228</v>
      </c>
      <c r="C3913" s="417" t="s">
        <v>10229</v>
      </c>
      <c r="F3913" s="431">
        <v>71.489999999999995</v>
      </c>
    </row>
    <row r="3914" spans="1:6" ht="15">
      <c r="B3914" s="417" t="s">
        <v>10230</v>
      </c>
      <c r="F3914" s="431"/>
    </row>
    <row r="3915" spans="1:6">
      <c r="B3915" s="417" t="s">
        <v>10227</v>
      </c>
      <c r="F3915" s="430"/>
    </row>
    <row r="3916" spans="1:6" ht="15">
      <c r="A3916" s="417" t="s">
        <v>10231</v>
      </c>
      <c r="C3916" s="417" t="s">
        <v>10229</v>
      </c>
      <c r="F3916" s="431">
        <v>107.19</v>
      </c>
    </row>
    <row r="3917" spans="1:6" ht="15">
      <c r="B3917" s="417" t="s">
        <v>10232</v>
      </c>
      <c r="F3917" s="431"/>
    </row>
    <row r="3918" spans="1:6">
      <c r="B3918" s="417" t="s">
        <v>10233</v>
      </c>
      <c r="F3918" s="430"/>
    </row>
    <row r="3919" spans="1:6" ht="15">
      <c r="A3919" s="417" t="s">
        <v>10234</v>
      </c>
      <c r="C3919" s="417" t="s">
        <v>10229</v>
      </c>
      <c r="F3919" s="431">
        <v>43.85</v>
      </c>
    </row>
    <row r="3920" spans="1:6" ht="15">
      <c r="B3920" s="417" t="s">
        <v>10235</v>
      </c>
      <c r="F3920" s="431"/>
    </row>
    <row r="3921" spans="1:6">
      <c r="B3921" s="417" t="s">
        <v>10236</v>
      </c>
      <c r="F3921" s="430"/>
    </row>
    <row r="3922" spans="1:6" ht="15">
      <c r="A3922" s="417" t="s">
        <v>10237</v>
      </c>
      <c r="C3922" s="417" t="s">
        <v>10229</v>
      </c>
      <c r="F3922" s="431">
        <v>62.18</v>
      </c>
    </row>
    <row r="3923" spans="1:6" ht="15">
      <c r="B3923" s="417" t="s">
        <v>10238</v>
      </c>
      <c r="F3923" s="431"/>
    </row>
    <row r="3924" spans="1:6">
      <c r="B3924" s="417" t="s">
        <v>10239</v>
      </c>
      <c r="F3924" s="430"/>
    </row>
    <row r="3925" spans="1:6" ht="15">
      <c r="A3925" s="417" t="s">
        <v>10240</v>
      </c>
      <c r="C3925" s="417" t="s">
        <v>10229</v>
      </c>
      <c r="F3925" s="431">
        <v>63.08</v>
      </c>
    </row>
    <row r="3926" spans="1:6" ht="15">
      <c r="B3926" s="417" t="s">
        <v>10241</v>
      </c>
      <c r="F3926" s="431"/>
    </row>
    <row r="3927" spans="1:6">
      <c r="B3927" s="417" t="s">
        <v>10242</v>
      </c>
      <c r="F3927" s="430"/>
    </row>
    <row r="3928" spans="1:6" ht="15">
      <c r="A3928" s="417" t="s">
        <v>536</v>
      </c>
      <c r="C3928" s="417" t="s">
        <v>108</v>
      </c>
      <c r="F3928" s="431">
        <v>293.36</v>
      </c>
    </row>
    <row r="3929" spans="1:6" ht="15">
      <c r="B3929" s="417" t="s">
        <v>10243</v>
      </c>
      <c r="F3929" s="431"/>
    </row>
    <row r="3930" spans="1:6">
      <c r="B3930" s="417" t="s">
        <v>10244</v>
      </c>
      <c r="F3930" s="430"/>
    </row>
    <row r="3931" spans="1:6" ht="15">
      <c r="A3931" s="417" t="s">
        <v>10245</v>
      </c>
      <c r="C3931" s="417" t="s">
        <v>10229</v>
      </c>
      <c r="F3931" s="431">
        <v>167.56</v>
      </c>
    </row>
    <row r="3932" spans="1:6">
      <c r="B3932" s="417" t="s">
        <v>10246</v>
      </c>
      <c r="F3932" s="430"/>
    </row>
    <row r="3933" spans="1:6">
      <c r="B3933" s="417" t="s">
        <v>10247</v>
      </c>
      <c r="F3933" s="430"/>
    </row>
    <row r="3934" spans="1:6" ht="15">
      <c r="A3934" s="417" t="s">
        <v>10248</v>
      </c>
      <c r="C3934" s="417" t="s">
        <v>10229</v>
      </c>
      <c r="F3934" s="431">
        <v>136.58000000000001</v>
      </c>
    </row>
    <row r="3935" spans="1:6">
      <c r="B3935" s="417" t="s">
        <v>10249</v>
      </c>
      <c r="F3935" s="430"/>
    </row>
    <row r="3936" spans="1:6" ht="15">
      <c r="B3936" s="417" t="s">
        <v>10250</v>
      </c>
      <c r="F3936" s="431"/>
    </row>
    <row r="3937" spans="1:6" ht="15">
      <c r="A3937" s="417" t="s">
        <v>10251</v>
      </c>
      <c r="C3937" s="417" t="s">
        <v>10229</v>
      </c>
      <c r="F3937" s="431">
        <v>108.33</v>
      </c>
    </row>
    <row r="3938" spans="1:6" ht="15">
      <c r="B3938" s="417" t="s">
        <v>10252</v>
      </c>
      <c r="F3938" s="431"/>
    </row>
    <row r="3939" spans="1:6">
      <c r="B3939" s="417" t="s">
        <v>10250</v>
      </c>
      <c r="F3939" s="430"/>
    </row>
    <row r="3940" spans="1:6" ht="15">
      <c r="A3940" s="417" t="s">
        <v>10253</v>
      </c>
      <c r="B3940" s="417" t="s">
        <v>10254</v>
      </c>
      <c r="C3940" s="417" t="s">
        <v>10229</v>
      </c>
      <c r="F3940" s="431">
        <v>131.29</v>
      </c>
    </row>
    <row r="3941" spans="1:6" ht="15">
      <c r="B3941" s="417" t="s">
        <v>10255</v>
      </c>
      <c r="F3941" s="431"/>
    </row>
    <row r="3942" spans="1:6">
      <c r="F3942" s="430"/>
    </row>
    <row r="3943" spans="1:6" ht="15">
      <c r="A3943" s="417" t="s">
        <v>10256</v>
      </c>
      <c r="B3943" s="417" t="s">
        <v>10257</v>
      </c>
      <c r="C3943" s="417" t="s">
        <v>10229</v>
      </c>
      <c r="F3943" s="431">
        <v>191.47</v>
      </c>
    </row>
    <row r="3944" spans="1:6">
      <c r="B3944" s="417" t="s">
        <v>10246</v>
      </c>
      <c r="F3944" s="430"/>
    </row>
    <row r="3945" spans="1:6" ht="15">
      <c r="F3945" s="431"/>
    </row>
    <row r="3946" spans="1:6" ht="15">
      <c r="A3946" s="417" t="s">
        <v>10258</v>
      </c>
      <c r="B3946" s="417" t="s">
        <v>10259</v>
      </c>
      <c r="C3946" s="417" t="s">
        <v>10229</v>
      </c>
      <c r="F3946" s="431">
        <v>124.73</v>
      </c>
    </row>
    <row r="3947" spans="1:6" ht="15">
      <c r="B3947" s="417" t="s">
        <v>10260</v>
      </c>
      <c r="F3947" s="431"/>
    </row>
    <row r="3948" spans="1:6" ht="15">
      <c r="A3948" s="417" t="s">
        <v>10261</v>
      </c>
      <c r="B3948" s="417" t="s">
        <v>10262</v>
      </c>
      <c r="F3948" s="431"/>
    </row>
    <row r="3949" spans="1:6" ht="15">
      <c r="A3949" s="417" t="s">
        <v>10263</v>
      </c>
      <c r="B3949" s="417" t="s">
        <v>10264</v>
      </c>
      <c r="C3949" s="417" t="s">
        <v>121</v>
      </c>
      <c r="F3949" s="431">
        <v>12.7</v>
      </c>
    </row>
    <row r="3950" spans="1:6" ht="15">
      <c r="A3950" s="417" t="s">
        <v>10265</v>
      </c>
      <c r="B3950" s="417" t="s">
        <v>10266</v>
      </c>
      <c r="C3950" s="417" t="s">
        <v>121</v>
      </c>
      <c r="F3950" s="431">
        <v>52.98</v>
      </c>
    </row>
    <row r="3951" spans="1:6">
      <c r="B3951" s="417" t="s">
        <v>10267</v>
      </c>
      <c r="F3951" s="430"/>
    </row>
    <row r="3952" spans="1:6" ht="15">
      <c r="A3952" s="417" t="s">
        <v>10268</v>
      </c>
      <c r="C3952" s="417" t="s">
        <v>121</v>
      </c>
      <c r="F3952" s="431">
        <v>6.86</v>
      </c>
    </row>
    <row r="3953" spans="1:6" ht="15">
      <c r="B3953" s="417" t="s">
        <v>10269</v>
      </c>
      <c r="F3953" s="431"/>
    </row>
    <row r="3954" spans="1:6">
      <c r="B3954" s="417" t="s">
        <v>10270</v>
      </c>
      <c r="F3954" s="430"/>
    </row>
    <row r="3955" spans="1:6" ht="15">
      <c r="A3955" s="417" t="s">
        <v>10271</v>
      </c>
      <c r="B3955" s="417" t="s">
        <v>10272</v>
      </c>
      <c r="C3955" s="417" t="s">
        <v>121</v>
      </c>
      <c r="F3955" s="431">
        <v>11.2</v>
      </c>
    </row>
    <row r="3956" spans="1:6" ht="15">
      <c r="B3956" s="417" t="s">
        <v>10273</v>
      </c>
      <c r="F3956" s="431"/>
    </row>
    <row r="3957" spans="1:6">
      <c r="B3957" s="417" t="s">
        <v>10274</v>
      </c>
      <c r="F3957" s="430"/>
    </row>
    <row r="3958" spans="1:6" ht="15">
      <c r="A3958" s="417" t="s">
        <v>10275</v>
      </c>
      <c r="C3958" s="417" t="s">
        <v>121</v>
      </c>
      <c r="F3958" s="431">
        <v>2.6</v>
      </c>
    </row>
    <row r="3959" spans="1:6" ht="15">
      <c r="B3959" s="417" t="s">
        <v>10276</v>
      </c>
      <c r="F3959" s="431"/>
    </row>
    <row r="3960" spans="1:6">
      <c r="B3960" s="417" t="s">
        <v>10277</v>
      </c>
      <c r="F3960" s="430"/>
    </row>
    <row r="3961" spans="1:6" ht="15">
      <c r="A3961" s="417" t="s">
        <v>10278</v>
      </c>
      <c r="C3961" s="417" t="s">
        <v>108</v>
      </c>
      <c r="F3961" s="431">
        <v>4.12</v>
      </c>
    </row>
    <row r="3962" spans="1:6" ht="15">
      <c r="B3962" s="417" t="s">
        <v>10279</v>
      </c>
      <c r="F3962" s="431"/>
    </row>
    <row r="3963" spans="1:6">
      <c r="B3963" s="417" t="s">
        <v>10277</v>
      </c>
      <c r="F3963" s="430"/>
    </row>
    <row r="3964" spans="1:6" ht="15">
      <c r="A3964" s="417" t="s">
        <v>10280</v>
      </c>
      <c r="C3964" s="417" t="s">
        <v>108</v>
      </c>
      <c r="F3964" s="431">
        <v>4.29</v>
      </c>
    </row>
    <row r="3965" spans="1:6" ht="15">
      <c r="B3965" s="417" t="s">
        <v>10281</v>
      </c>
      <c r="F3965" s="431"/>
    </row>
    <row r="3966" spans="1:6">
      <c r="B3966" s="417" t="s">
        <v>10277</v>
      </c>
      <c r="F3966" s="430"/>
    </row>
    <row r="3967" spans="1:6" ht="15">
      <c r="A3967" s="417" t="s">
        <v>10282</v>
      </c>
      <c r="C3967" s="417" t="s">
        <v>108</v>
      </c>
      <c r="F3967" s="431">
        <v>4.6500000000000004</v>
      </c>
    </row>
    <row r="3968" spans="1:6" ht="15">
      <c r="B3968" s="417" t="s">
        <v>10283</v>
      </c>
      <c r="F3968" s="431"/>
    </row>
    <row r="3969" spans="1:6">
      <c r="B3969" s="417" t="s">
        <v>10277</v>
      </c>
      <c r="F3969" s="430"/>
    </row>
    <row r="3970" spans="1:6" ht="15">
      <c r="A3970" s="417" t="s">
        <v>10284</v>
      </c>
      <c r="C3970" s="417" t="s">
        <v>108</v>
      </c>
      <c r="F3970" s="431">
        <v>4.6500000000000004</v>
      </c>
    </row>
    <row r="3971" spans="1:6">
      <c r="B3971" s="417" t="s">
        <v>10285</v>
      </c>
      <c r="F3971" s="430"/>
    </row>
    <row r="3972" spans="1:6">
      <c r="A3972" s="417" t="s">
        <v>10286</v>
      </c>
      <c r="B3972" s="417" t="s">
        <v>10287</v>
      </c>
      <c r="F3972" s="430"/>
    </row>
    <row r="3973" spans="1:6">
      <c r="B3973" s="417" t="s">
        <v>10288</v>
      </c>
      <c r="F3973" s="430"/>
    </row>
    <row r="3974" spans="1:6" ht="15">
      <c r="A3974" s="417" t="s">
        <v>10289</v>
      </c>
      <c r="C3974" s="417" t="s">
        <v>112</v>
      </c>
      <c r="F3974" s="431">
        <v>67.400000000000006</v>
      </c>
    </row>
    <row r="3975" spans="1:6" ht="15">
      <c r="B3975" s="417" t="s">
        <v>10290</v>
      </c>
      <c r="F3975" s="431"/>
    </row>
    <row r="3976" spans="1:6">
      <c r="B3976" s="417" t="s">
        <v>10288</v>
      </c>
      <c r="F3976" s="430"/>
    </row>
    <row r="3977" spans="1:6" ht="15">
      <c r="A3977" s="417" t="s">
        <v>10291</v>
      </c>
      <c r="C3977" s="417" t="s">
        <v>112</v>
      </c>
      <c r="F3977" s="431">
        <v>76.489999999999995</v>
      </c>
    </row>
    <row r="3978" spans="1:6" ht="15">
      <c r="B3978" s="417" t="s">
        <v>10292</v>
      </c>
      <c r="F3978" s="431"/>
    </row>
    <row r="3979" spans="1:6">
      <c r="B3979" s="417" t="s">
        <v>10288</v>
      </c>
      <c r="F3979" s="430"/>
    </row>
    <row r="3980" spans="1:6" ht="15">
      <c r="A3980" s="417" t="s">
        <v>10293</v>
      </c>
      <c r="C3980" s="417" t="s">
        <v>112</v>
      </c>
      <c r="F3980" s="431">
        <v>88.68</v>
      </c>
    </row>
    <row r="3981" spans="1:6" ht="15">
      <c r="B3981" s="417" t="s">
        <v>10294</v>
      </c>
      <c r="F3981" s="431"/>
    </row>
    <row r="3982" spans="1:6">
      <c r="B3982" s="417" t="s">
        <v>10295</v>
      </c>
      <c r="F3982" s="430"/>
    </row>
    <row r="3983" spans="1:6" ht="15">
      <c r="A3983" s="417" t="s">
        <v>10296</v>
      </c>
      <c r="C3983" s="417" t="s">
        <v>112</v>
      </c>
      <c r="F3983" s="431">
        <v>69.209999999999994</v>
      </c>
    </row>
    <row r="3984" spans="1:6">
      <c r="B3984" s="417" t="s">
        <v>10290</v>
      </c>
      <c r="F3984" s="430"/>
    </row>
    <row r="3985" spans="1:6">
      <c r="B3985" s="417" t="s">
        <v>10295</v>
      </c>
      <c r="F3985" s="430"/>
    </row>
    <row r="3986" spans="1:6" ht="15">
      <c r="A3986" s="417" t="s">
        <v>10297</v>
      </c>
      <c r="B3986" s="417" t="s">
        <v>10292</v>
      </c>
      <c r="C3986" s="417" t="s">
        <v>112</v>
      </c>
      <c r="F3986" s="431">
        <v>78.849999999999994</v>
      </c>
    </row>
    <row r="3987" spans="1:6" ht="15">
      <c r="B3987" s="417" t="s">
        <v>10295</v>
      </c>
      <c r="F3987" s="431"/>
    </row>
    <row r="3988" spans="1:6" ht="15">
      <c r="A3988" s="417" t="s">
        <v>10298</v>
      </c>
      <c r="C3988" s="417" t="s">
        <v>112</v>
      </c>
      <c r="F3988" s="431">
        <v>91.85</v>
      </c>
    </row>
    <row r="3989" spans="1:6">
      <c r="B3989" s="417" t="s">
        <v>10294</v>
      </c>
      <c r="F3989" s="430"/>
    </row>
    <row r="3990" spans="1:6">
      <c r="B3990" s="417" t="s">
        <v>10299</v>
      </c>
      <c r="F3990" s="430"/>
    </row>
    <row r="3991" spans="1:6" ht="15">
      <c r="A3991" s="417" t="s">
        <v>10300</v>
      </c>
      <c r="C3991" s="417" t="s">
        <v>112</v>
      </c>
      <c r="F3991" s="431">
        <v>71.72</v>
      </c>
    </row>
    <row r="3992" spans="1:6">
      <c r="B3992" s="417" t="s">
        <v>10290</v>
      </c>
      <c r="F3992" s="430"/>
    </row>
    <row r="3993" spans="1:6">
      <c r="B3993" s="417" t="s">
        <v>10299</v>
      </c>
      <c r="F3993" s="430"/>
    </row>
    <row r="3994" spans="1:6" ht="15">
      <c r="A3994" s="417" t="s">
        <v>10301</v>
      </c>
      <c r="C3994" s="417" t="s">
        <v>112</v>
      </c>
      <c r="F3994" s="431">
        <v>89.31</v>
      </c>
    </row>
    <row r="3995" spans="1:6" ht="15">
      <c r="B3995" s="417" t="s">
        <v>10292</v>
      </c>
      <c r="F3995" s="431"/>
    </row>
    <row r="3996" spans="1:6">
      <c r="B3996" s="417" t="s">
        <v>10299</v>
      </c>
      <c r="F3996" s="430"/>
    </row>
    <row r="3997" spans="1:6" ht="15">
      <c r="A3997" s="417" t="s">
        <v>10302</v>
      </c>
      <c r="C3997" s="417" t="s">
        <v>112</v>
      </c>
      <c r="F3997" s="431">
        <v>96.79</v>
      </c>
    </row>
    <row r="3998" spans="1:6">
      <c r="B3998" s="417" t="s">
        <v>10294</v>
      </c>
      <c r="F3998" s="430"/>
    </row>
    <row r="3999" spans="1:6" ht="15">
      <c r="A3999" s="417" t="s">
        <v>10303</v>
      </c>
      <c r="B3999" s="417" t="s">
        <v>10304</v>
      </c>
      <c r="C3999" s="417" t="s">
        <v>108</v>
      </c>
      <c r="F3999" s="431">
        <v>86.84</v>
      </c>
    </row>
    <row r="4000" spans="1:6">
      <c r="B4000" s="417" t="s">
        <v>10305</v>
      </c>
      <c r="F4000" s="430"/>
    </row>
    <row r="4001" spans="1:6" ht="15">
      <c r="A4001" s="417" t="s">
        <v>10306</v>
      </c>
      <c r="B4001" s="417" t="s">
        <v>10307</v>
      </c>
      <c r="C4001" s="417" t="s">
        <v>112</v>
      </c>
      <c r="F4001" s="431">
        <v>5.77</v>
      </c>
    </row>
    <row r="4002" spans="1:6">
      <c r="B4002" s="417" t="s">
        <v>10308</v>
      </c>
      <c r="F4002" s="430"/>
    </row>
    <row r="4003" spans="1:6" ht="15">
      <c r="A4003" s="417" t="s">
        <v>10309</v>
      </c>
      <c r="C4003" s="417" t="s">
        <v>112</v>
      </c>
      <c r="F4003" s="431">
        <v>64.72</v>
      </c>
    </row>
    <row r="4004" spans="1:6" ht="15">
      <c r="B4004" s="417" t="s">
        <v>10310</v>
      </c>
      <c r="F4004" s="431"/>
    </row>
    <row r="4005" spans="1:6">
      <c r="B4005" s="417" t="s">
        <v>10308</v>
      </c>
      <c r="F4005" s="430"/>
    </row>
    <row r="4006" spans="1:6" ht="15">
      <c r="A4006" s="417" t="s">
        <v>10311</v>
      </c>
      <c r="B4006" s="417" t="s">
        <v>10312</v>
      </c>
      <c r="C4006" s="417" t="s">
        <v>112</v>
      </c>
      <c r="F4006" s="431">
        <v>74.56</v>
      </c>
    </row>
    <row r="4007" spans="1:6" ht="15">
      <c r="B4007" s="417" t="s">
        <v>10308</v>
      </c>
      <c r="F4007" s="431"/>
    </row>
    <row r="4008" spans="1:6" ht="15">
      <c r="A4008" s="417" t="s">
        <v>10313</v>
      </c>
      <c r="C4008" s="417" t="s">
        <v>112</v>
      </c>
      <c r="F4008" s="431">
        <v>76.03</v>
      </c>
    </row>
    <row r="4009" spans="1:6">
      <c r="B4009" s="417" t="s">
        <v>10314</v>
      </c>
      <c r="F4009" s="430"/>
    </row>
    <row r="4010" spans="1:6" ht="15">
      <c r="B4010" s="417" t="s">
        <v>10308</v>
      </c>
      <c r="F4010" s="431"/>
    </row>
    <row r="4011" spans="1:6" ht="15">
      <c r="A4011" s="417" t="s">
        <v>10315</v>
      </c>
      <c r="C4011" s="417" t="s">
        <v>112</v>
      </c>
      <c r="F4011" s="431">
        <v>66.709999999999994</v>
      </c>
    </row>
    <row r="4012" spans="1:6" ht="15">
      <c r="B4012" s="417" t="s">
        <v>10316</v>
      </c>
      <c r="F4012" s="431"/>
    </row>
    <row r="4013" spans="1:6">
      <c r="B4013" s="417" t="s">
        <v>10308</v>
      </c>
      <c r="F4013" s="430"/>
    </row>
    <row r="4014" spans="1:6" ht="15">
      <c r="A4014" s="417" t="s">
        <v>10317</v>
      </c>
      <c r="C4014" s="417" t="s">
        <v>112</v>
      </c>
      <c r="F4014" s="431">
        <v>74.73</v>
      </c>
    </row>
    <row r="4015" spans="1:6">
      <c r="B4015" s="417" t="s">
        <v>10318</v>
      </c>
      <c r="F4015" s="430"/>
    </row>
    <row r="4016" spans="1:6">
      <c r="B4016" s="417" t="s">
        <v>10308</v>
      </c>
      <c r="F4016" s="430"/>
    </row>
    <row r="4017" spans="1:6" ht="15">
      <c r="A4017" s="417" t="s">
        <v>10319</v>
      </c>
      <c r="C4017" s="417" t="s">
        <v>112</v>
      </c>
      <c r="F4017" s="431">
        <v>77.8</v>
      </c>
    </row>
    <row r="4018" spans="1:6" ht="15">
      <c r="B4018" s="417" t="s">
        <v>10320</v>
      </c>
      <c r="F4018" s="431"/>
    </row>
    <row r="4019" spans="1:6">
      <c r="B4019" s="417" t="s">
        <v>10308</v>
      </c>
      <c r="F4019" s="430"/>
    </row>
    <row r="4020" spans="1:6" ht="15">
      <c r="A4020" s="417" t="s">
        <v>10321</v>
      </c>
      <c r="C4020" s="417" t="s">
        <v>112</v>
      </c>
      <c r="F4020" s="431">
        <v>79.41</v>
      </c>
    </row>
    <row r="4021" spans="1:6">
      <c r="B4021" s="417" t="s">
        <v>10322</v>
      </c>
      <c r="F4021" s="430"/>
    </row>
    <row r="4022" spans="1:6">
      <c r="B4022" s="417" t="s">
        <v>10308</v>
      </c>
      <c r="F4022" s="430"/>
    </row>
    <row r="4023" spans="1:6" ht="15">
      <c r="A4023" s="417" t="s">
        <v>10323</v>
      </c>
      <c r="B4023" s="417" t="s">
        <v>10324</v>
      </c>
      <c r="C4023" s="417" t="s">
        <v>112</v>
      </c>
      <c r="F4023" s="431">
        <v>68.12</v>
      </c>
    </row>
    <row r="4024" spans="1:6" ht="15">
      <c r="B4024" s="417" t="s">
        <v>10308</v>
      </c>
      <c r="F4024" s="431"/>
    </row>
    <row r="4025" spans="1:6" ht="15">
      <c r="A4025" s="417" t="s">
        <v>10325</v>
      </c>
      <c r="C4025" s="417" t="s">
        <v>112</v>
      </c>
      <c r="F4025" s="431">
        <v>82.01</v>
      </c>
    </row>
    <row r="4026" spans="1:6" ht="15">
      <c r="B4026" s="417" t="s">
        <v>10326</v>
      </c>
      <c r="F4026" s="431"/>
    </row>
    <row r="4027" spans="1:6">
      <c r="B4027" s="417" t="s">
        <v>10308</v>
      </c>
      <c r="F4027" s="430"/>
    </row>
    <row r="4028" spans="1:6" ht="15">
      <c r="A4028" s="417" t="s">
        <v>10327</v>
      </c>
      <c r="C4028" s="417" t="s">
        <v>112</v>
      </c>
      <c r="F4028" s="431">
        <v>82.77</v>
      </c>
    </row>
    <row r="4029" spans="1:6" ht="15">
      <c r="B4029" s="417" t="s">
        <v>10328</v>
      </c>
      <c r="F4029" s="431"/>
    </row>
    <row r="4030" spans="1:6">
      <c r="B4030" s="417" t="s">
        <v>10308</v>
      </c>
      <c r="F4030" s="430"/>
    </row>
    <row r="4031" spans="1:6" ht="15">
      <c r="A4031" s="417" t="s">
        <v>10329</v>
      </c>
      <c r="C4031" s="417" t="s">
        <v>112</v>
      </c>
      <c r="F4031" s="431">
        <v>81.459999999999994</v>
      </c>
    </row>
    <row r="4032" spans="1:6">
      <c r="B4032" s="417" t="s">
        <v>10330</v>
      </c>
      <c r="F4032" s="430"/>
    </row>
    <row r="4033" spans="1:6">
      <c r="A4033" s="417" t="s">
        <v>10331</v>
      </c>
      <c r="B4033" s="417" t="s">
        <v>10332</v>
      </c>
      <c r="F4033" s="430"/>
    </row>
    <row r="4034" spans="1:6" ht="15">
      <c r="A4034" s="417" t="s">
        <v>10333</v>
      </c>
      <c r="B4034" s="417" t="s">
        <v>10334</v>
      </c>
      <c r="C4034" s="417" t="s">
        <v>121</v>
      </c>
      <c r="F4034" s="431">
        <v>4.49</v>
      </c>
    </row>
    <row r="4035" spans="1:6" ht="15">
      <c r="A4035" s="417" t="s">
        <v>10335</v>
      </c>
      <c r="B4035" s="417" t="s">
        <v>10336</v>
      </c>
      <c r="C4035" s="417" t="s">
        <v>112</v>
      </c>
      <c r="F4035" s="431">
        <v>5.7</v>
      </c>
    </row>
    <row r="4036" spans="1:6" ht="15">
      <c r="A4036" s="417" t="s">
        <v>10337</v>
      </c>
      <c r="B4036" s="417" t="s">
        <v>10338</v>
      </c>
      <c r="C4036" s="417" t="s">
        <v>112</v>
      </c>
      <c r="F4036" s="431">
        <v>3.84</v>
      </c>
    </row>
    <row r="4037" spans="1:6" ht="15">
      <c r="A4037" s="417" t="s">
        <v>10339</v>
      </c>
      <c r="B4037" s="417" t="s">
        <v>10340</v>
      </c>
      <c r="C4037" s="417" t="s">
        <v>112</v>
      </c>
      <c r="F4037" s="431">
        <v>3.82</v>
      </c>
    </row>
    <row r="4038" spans="1:6" ht="15">
      <c r="A4038" s="417" t="s">
        <v>10341</v>
      </c>
      <c r="B4038" s="417" t="s">
        <v>10342</v>
      </c>
      <c r="C4038" s="417" t="s">
        <v>112</v>
      </c>
      <c r="F4038" s="431">
        <v>6.51</v>
      </c>
    </row>
    <row r="4039" spans="1:6" ht="15">
      <c r="A4039" s="417" t="s">
        <v>10343</v>
      </c>
      <c r="B4039" s="417" t="s">
        <v>10344</v>
      </c>
      <c r="C4039" s="417" t="s">
        <v>112</v>
      </c>
      <c r="F4039" s="431">
        <v>1.8</v>
      </c>
    </row>
    <row r="4040" spans="1:6" ht="15">
      <c r="A4040" s="417" t="s">
        <v>10345</v>
      </c>
      <c r="B4040" s="417" t="s">
        <v>10346</v>
      </c>
      <c r="C4040" s="417" t="s">
        <v>112</v>
      </c>
      <c r="F4040" s="431">
        <v>1.1200000000000001</v>
      </c>
    </row>
    <row r="4041" spans="1:6" ht="15">
      <c r="A4041" s="417" t="s">
        <v>10347</v>
      </c>
      <c r="B4041" s="417" t="s">
        <v>10348</v>
      </c>
      <c r="C4041" s="417" t="s">
        <v>112</v>
      </c>
      <c r="F4041" s="431">
        <v>3.93</v>
      </c>
    </row>
    <row r="4042" spans="1:6">
      <c r="A4042" s="417" t="s">
        <v>10349</v>
      </c>
      <c r="B4042" s="417" t="s">
        <v>10350</v>
      </c>
      <c r="F4042" s="430"/>
    </row>
    <row r="4043" spans="1:6" ht="15">
      <c r="A4043" s="417" t="s">
        <v>10351</v>
      </c>
      <c r="B4043" s="417" t="s">
        <v>10352</v>
      </c>
      <c r="C4043" s="417" t="s">
        <v>112</v>
      </c>
      <c r="F4043" s="431">
        <v>5.75</v>
      </c>
    </row>
    <row r="4044" spans="1:6" ht="15">
      <c r="A4044" s="417" t="s">
        <v>10353</v>
      </c>
      <c r="B4044" s="417" t="s">
        <v>10354</v>
      </c>
      <c r="C4044" s="417" t="s">
        <v>10229</v>
      </c>
      <c r="F4044" s="431">
        <v>79</v>
      </c>
    </row>
    <row r="4045" spans="1:6" ht="15">
      <c r="A4045" s="417" t="s">
        <v>10355</v>
      </c>
      <c r="B4045" s="417" t="s">
        <v>10356</v>
      </c>
      <c r="C4045" s="417" t="s">
        <v>10229</v>
      </c>
      <c r="F4045" s="431">
        <v>69</v>
      </c>
    </row>
    <row r="4046" spans="1:6" ht="15">
      <c r="A4046" s="417" t="s">
        <v>10357</v>
      </c>
      <c r="B4046" s="417" t="s">
        <v>10358</v>
      </c>
      <c r="C4046" s="417" t="s">
        <v>10229</v>
      </c>
      <c r="F4046" s="431">
        <v>65</v>
      </c>
    </row>
    <row r="4047" spans="1:6">
      <c r="A4047" s="417" t="s">
        <v>10359</v>
      </c>
      <c r="B4047" s="417" t="s">
        <v>10360</v>
      </c>
      <c r="F4047" s="430"/>
    </row>
    <row r="4048" spans="1:6">
      <c r="B4048" s="417" t="s">
        <v>10361</v>
      </c>
      <c r="F4048" s="430"/>
    </row>
    <row r="4049" spans="1:6" ht="15">
      <c r="A4049" s="417" t="s">
        <v>10362</v>
      </c>
      <c r="C4049" s="417" t="s">
        <v>108</v>
      </c>
      <c r="F4049" s="431">
        <v>163.07</v>
      </c>
    </row>
    <row r="4050" spans="1:6">
      <c r="B4050" s="417" t="s">
        <v>10363</v>
      </c>
      <c r="F4050" s="430"/>
    </row>
    <row r="4051" spans="1:6">
      <c r="F4051" s="430"/>
    </row>
    <row r="4052" spans="1:6" ht="15">
      <c r="A4052" s="417" t="s">
        <v>10365</v>
      </c>
      <c r="B4052" s="417" t="s">
        <v>10364</v>
      </c>
      <c r="C4052" s="417" t="s">
        <v>108</v>
      </c>
      <c r="F4052" s="431">
        <v>184.23</v>
      </c>
    </row>
    <row r="4053" spans="1:6">
      <c r="B4053" s="417" t="s">
        <v>10363</v>
      </c>
      <c r="F4053" s="430"/>
    </row>
    <row r="4054" spans="1:6">
      <c r="B4054" s="417" t="s">
        <v>10366</v>
      </c>
      <c r="F4054" s="430"/>
    </row>
    <row r="4055" spans="1:6" ht="15">
      <c r="A4055" s="417" t="s">
        <v>10367</v>
      </c>
      <c r="B4055" s="417" t="s">
        <v>10368</v>
      </c>
      <c r="C4055" s="417" t="s">
        <v>108</v>
      </c>
      <c r="F4055" s="431">
        <v>211.21</v>
      </c>
    </row>
    <row r="4056" spans="1:6">
      <c r="F4056" s="430"/>
    </row>
    <row r="4057" spans="1:6" ht="15">
      <c r="A4057" s="417" t="s">
        <v>10370</v>
      </c>
      <c r="B4057" s="417" t="s">
        <v>10369</v>
      </c>
      <c r="C4057" s="417" t="s">
        <v>108</v>
      </c>
      <c r="F4057" s="431">
        <v>354.13</v>
      </c>
    </row>
    <row r="4058" spans="1:6">
      <c r="B4058" s="417" t="s">
        <v>10371</v>
      </c>
      <c r="F4058" s="430"/>
    </row>
    <row r="4059" spans="1:6">
      <c r="B4059" s="417" t="s">
        <v>10372</v>
      </c>
      <c r="F4059" s="430"/>
    </row>
    <row r="4060" spans="1:6" ht="15">
      <c r="A4060" s="417" t="s">
        <v>10373</v>
      </c>
      <c r="B4060" s="417" t="s">
        <v>10374</v>
      </c>
      <c r="C4060" s="417" t="s">
        <v>108</v>
      </c>
      <c r="F4060" s="431">
        <v>209.79</v>
      </c>
    </row>
    <row r="4061" spans="1:6">
      <c r="B4061" s="417" t="s">
        <v>10375</v>
      </c>
      <c r="F4061" s="430"/>
    </row>
    <row r="4062" spans="1:6" ht="15">
      <c r="A4062" s="417" t="s">
        <v>10376</v>
      </c>
      <c r="C4062" s="417" t="s">
        <v>108</v>
      </c>
      <c r="F4062" s="431">
        <v>241.03</v>
      </c>
    </row>
    <row r="4063" spans="1:6">
      <c r="B4063" s="417" t="s">
        <v>10374</v>
      </c>
      <c r="F4063" s="430"/>
    </row>
    <row r="4064" spans="1:6">
      <c r="B4064" s="417" t="s">
        <v>10377</v>
      </c>
      <c r="F4064" s="430"/>
    </row>
    <row r="4065" spans="1:6" ht="15">
      <c r="A4065" s="417" t="s">
        <v>10378</v>
      </c>
      <c r="C4065" s="417" t="s">
        <v>108</v>
      </c>
      <c r="F4065" s="431">
        <v>194.22</v>
      </c>
    </row>
    <row r="4066" spans="1:6">
      <c r="B4066" s="417" t="s">
        <v>10374</v>
      </c>
      <c r="F4066" s="430"/>
    </row>
    <row r="4067" spans="1:6">
      <c r="B4067" s="417" t="s">
        <v>10379</v>
      </c>
      <c r="F4067" s="430"/>
    </row>
    <row r="4068" spans="1:6" ht="15">
      <c r="A4068" s="417" t="s">
        <v>10380</v>
      </c>
      <c r="C4068" s="417" t="s">
        <v>108</v>
      </c>
      <c r="F4068" s="431">
        <v>815.66</v>
      </c>
    </row>
    <row r="4069" spans="1:6">
      <c r="A4069" s="417" t="s">
        <v>10381</v>
      </c>
      <c r="F4069" s="430"/>
    </row>
    <row r="4070" spans="1:6">
      <c r="B4070" s="417" t="s">
        <v>10379</v>
      </c>
      <c r="F4070" s="430"/>
    </row>
    <row r="4071" spans="1:6" ht="15">
      <c r="A4071" s="417" t="s">
        <v>10382</v>
      </c>
      <c r="C4071" s="417" t="s">
        <v>108</v>
      </c>
      <c r="F4071" s="431">
        <v>644.75</v>
      </c>
    </row>
    <row r="4072" spans="1:6">
      <c r="A4072" s="417" t="s">
        <v>10383</v>
      </c>
      <c r="F4072" s="430"/>
    </row>
    <row r="4073" spans="1:6" ht="15">
      <c r="A4073" s="417" t="s">
        <v>10384</v>
      </c>
      <c r="B4073" s="417" t="s">
        <v>10385</v>
      </c>
      <c r="C4073" s="417" t="s">
        <v>108</v>
      </c>
      <c r="F4073" s="431">
        <v>324.58999999999997</v>
      </c>
    </row>
    <row r="4074" spans="1:6">
      <c r="B4074" s="417" t="s">
        <v>10386</v>
      </c>
      <c r="F4074" s="430"/>
    </row>
    <row r="4075" spans="1:6" ht="15">
      <c r="A4075" s="417" t="s">
        <v>10387</v>
      </c>
      <c r="C4075" s="417" t="s">
        <v>108</v>
      </c>
      <c r="F4075" s="431">
        <v>631.25</v>
      </c>
    </row>
    <row r="4076" spans="1:6">
      <c r="B4076" s="417" t="s">
        <v>10388</v>
      </c>
      <c r="F4076" s="430"/>
    </row>
    <row r="4077" spans="1:6">
      <c r="B4077" s="417" t="s">
        <v>10389</v>
      </c>
      <c r="F4077" s="430"/>
    </row>
    <row r="4078" spans="1:6" ht="15">
      <c r="A4078" s="417" t="s">
        <v>10390</v>
      </c>
      <c r="C4078" s="417" t="s">
        <v>108</v>
      </c>
      <c r="F4078" s="431">
        <v>572.73</v>
      </c>
    </row>
    <row r="4079" spans="1:6">
      <c r="B4079" s="417" t="s">
        <v>10391</v>
      </c>
      <c r="F4079" s="430"/>
    </row>
    <row r="4080" spans="1:6" ht="15">
      <c r="A4080" s="417" t="s">
        <v>10392</v>
      </c>
      <c r="B4080" s="417" t="s">
        <v>10393</v>
      </c>
      <c r="C4080" s="417" t="s">
        <v>108</v>
      </c>
      <c r="F4080" s="431">
        <v>245.39</v>
      </c>
    </row>
    <row r="4081" spans="1:6">
      <c r="B4081" s="417" t="s">
        <v>10394</v>
      </c>
      <c r="F4081" s="430"/>
    </row>
    <row r="4082" spans="1:6" ht="15">
      <c r="A4082" s="417" t="s">
        <v>10395</v>
      </c>
      <c r="C4082" s="417" t="s">
        <v>108</v>
      </c>
      <c r="F4082" s="431">
        <v>354.8</v>
      </c>
    </row>
    <row r="4083" spans="1:6">
      <c r="B4083" s="417" t="s">
        <v>10374</v>
      </c>
      <c r="F4083" s="430"/>
    </row>
    <row r="4084" spans="1:6">
      <c r="B4084" s="417" t="s">
        <v>10396</v>
      </c>
      <c r="F4084" s="430"/>
    </row>
    <row r="4085" spans="1:6" ht="15">
      <c r="A4085" s="417" t="s">
        <v>10397</v>
      </c>
      <c r="C4085" s="417" t="s">
        <v>108</v>
      </c>
      <c r="F4085" s="431">
        <v>228.51</v>
      </c>
    </row>
    <row r="4086" spans="1:6">
      <c r="B4086" s="417" t="s">
        <v>10398</v>
      </c>
      <c r="F4086" s="430"/>
    </row>
    <row r="4087" spans="1:6">
      <c r="B4087" s="417" t="s">
        <v>10399</v>
      </c>
      <c r="F4087" s="430"/>
    </row>
    <row r="4088" spans="1:6" ht="15">
      <c r="A4088" s="417" t="s">
        <v>10400</v>
      </c>
      <c r="C4088" s="417" t="s">
        <v>108</v>
      </c>
      <c r="F4088" s="431">
        <v>240.47</v>
      </c>
    </row>
    <row r="4089" spans="1:6">
      <c r="B4089" s="417" t="s">
        <v>10398</v>
      </c>
      <c r="F4089" s="430"/>
    </row>
    <row r="4090" spans="1:6" ht="15">
      <c r="A4090" s="417" t="s">
        <v>10401</v>
      </c>
      <c r="B4090" s="417" t="s">
        <v>10402</v>
      </c>
      <c r="C4090" s="417" t="s">
        <v>108</v>
      </c>
      <c r="F4090" s="431">
        <v>121.8</v>
      </c>
    </row>
    <row r="4091" spans="1:6" ht="15">
      <c r="A4091" s="417" t="s">
        <v>10403</v>
      </c>
      <c r="B4091" s="417" t="s">
        <v>10404</v>
      </c>
      <c r="C4091" s="417" t="s">
        <v>108</v>
      </c>
      <c r="F4091" s="431">
        <v>148.30000000000001</v>
      </c>
    </row>
    <row r="4092" spans="1:6" ht="15">
      <c r="A4092" s="417" t="s">
        <v>10405</v>
      </c>
      <c r="B4092" s="417" t="s">
        <v>10406</v>
      </c>
      <c r="C4092" s="417" t="s">
        <v>108</v>
      </c>
      <c r="F4092" s="431">
        <v>511.59</v>
      </c>
    </row>
    <row r="4093" spans="1:6" ht="15">
      <c r="A4093" s="417" t="s">
        <v>10407</v>
      </c>
      <c r="B4093" s="417" t="s">
        <v>10408</v>
      </c>
      <c r="C4093" s="417" t="s">
        <v>108</v>
      </c>
      <c r="F4093" s="431">
        <v>298.8</v>
      </c>
    </row>
    <row r="4094" spans="1:6" ht="15">
      <c r="A4094" s="417" t="s">
        <v>10409</v>
      </c>
      <c r="B4094" s="417" t="s">
        <v>10410</v>
      </c>
      <c r="C4094" s="417" t="s">
        <v>108</v>
      </c>
      <c r="F4094" s="431">
        <v>472.04</v>
      </c>
    </row>
    <row r="4095" spans="1:6" ht="15">
      <c r="A4095" s="417" t="s">
        <v>10411</v>
      </c>
      <c r="B4095" s="417" t="s">
        <v>10412</v>
      </c>
      <c r="C4095" s="417" t="s">
        <v>108</v>
      </c>
      <c r="F4095" s="431">
        <v>466.6</v>
      </c>
    </row>
    <row r="4096" spans="1:6" ht="15">
      <c r="A4096" s="417" t="s">
        <v>10413</v>
      </c>
      <c r="B4096" s="417" t="s">
        <v>10414</v>
      </c>
      <c r="C4096" s="417" t="s">
        <v>108</v>
      </c>
      <c r="F4096" s="431">
        <v>453.74</v>
      </c>
    </row>
    <row r="4097" spans="1:6" ht="15">
      <c r="A4097" s="417" t="s">
        <v>10415</v>
      </c>
      <c r="B4097" s="417" t="s">
        <v>10416</v>
      </c>
      <c r="C4097" s="417" t="s">
        <v>108</v>
      </c>
      <c r="F4097" s="431">
        <v>503.83</v>
      </c>
    </row>
    <row r="4098" spans="1:6">
      <c r="B4098" s="417" t="s">
        <v>10417</v>
      </c>
      <c r="F4098" s="430"/>
    </row>
    <row r="4099" spans="1:6">
      <c r="B4099" s="417" t="s">
        <v>10418</v>
      </c>
      <c r="F4099" s="430"/>
    </row>
    <row r="4100" spans="1:6" ht="15">
      <c r="A4100" s="417" t="s">
        <v>10419</v>
      </c>
      <c r="C4100" s="417" t="s">
        <v>108</v>
      </c>
      <c r="F4100" s="431">
        <v>945.74</v>
      </c>
    </row>
    <row r="4101" spans="1:6">
      <c r="B4101" s="417" t="s">
        <v>10420</v>
      </c>
      <c r="F4101" s="430"/>
    </row>
    <row r="4102" spans="1:6">
      <c r="B4102" s="417" t="s">
        <v>10421</v>
      </c>
      <c r="F4102" s="430"/>
    </row>
    <row r="4103" spans="1:6" ht="15">
      <c r="A4103" s="417" t="s">
        <v>10422</v>
      </c>
      <c r="B4103" s="417" t="s">
        <v>10423</v>
      </c>
      <c r="C4103" s="417" t="s">
        <v>108</v>
      </c>
      <c r="F4103" s="431">
        <v>60.93</v>
      </c>
    </row>
    <row r="4104" spans="1:6" ht="15">
      <c r="A4104" s="417" t="s">
        <v>10424</v>
      </c>
      <c r="B4104" s="417" t="s">
        <v>10425</v>
      </c>
      <c r="C4104" s="417" t="s">
        <v>108</v>
      </c>
      <c r="F4104" s="431">
        <v>41.59</v>
      </c>
    </row>
    <row r="4105" spans="1:6" ht="15">
      <c r="A4105" s="417" t="s">
        <v>10426</v>
      </c>
      <c r="B4105" s="417" t="s">
        <v>10427</v>
      </c>
      <c r="C4105" s="417" t="s">
        <v>108</v>
      </c>
      <c r="F4105" s="431">
        <v>43.46</v>
      </c>
    </row>
    <row r="4106" spans="1:6" ht="15">
      <c r="A4106" s="417" t="s">
        <v>10428</v>
      </c>
      <c r="B4106" s="417" t="s">
        <v>10429</v>
      </c>
      <c r="C4106" s="417" t="s">
        <v>108</v>
      </c>
      <c r="F4106" s="431">
        <v>56.07</v>
      </c>
    </row>
    <row r="4107" spans="1:6" ht="15">
      <c r="A4107" s="417" t="s">
        <v>10430</v>
      </c>
      <c r="B4107" s="417" t="s">
        <v>10431</v>
      </c>
      <c r="C4107" s="417" t="s">
        <v>108</v>
      </c>
      <c r="F4107" s="431">
        <v>75.69</v>
      </c>
    </row>
    <row r="4108" spans="1:6" ht="15">
      <c r="A4108" s="417" t="s">
        <v>10432</v>
      </c>
      <c r="B4108" s="417" t="s">
        <v>10433</v>
      </c>
      <c r="C4108" s="417" t="s">
        <v>108</v>
      </c>
      <c r="F4108" s="431">
        <v>94.95</v>
      </c>
    </row>
    <row r="4109" spans="1:6" ht="15">
      <c r="A4109" s="417" t="s">
        <v>10434</v>
      </c>
      <c r="B4109" s="417" t="s">
        <v>10435</v>
      </c>
      <c r="C4109" s="417" t="s">
        <v>108</v>
      </c>
      <c r="F4109" s="431">
        <v>113.01</v>
      </c>
    </row>
    <row r="4110" spans="1:6" ht="15">
      <c r="A4110" s="417" t="s">
        <v>10436</v>
      </c>
      <c r="B4110" s="417" t="s">
        <v>10437</v>
      </c>
      <c r="C4110" s="417" t="s">
        <v>108</v>
      </c>
      <c r="F4110" s="431">
        <v>10.17</v>
      </c>
    </row>
    <row r="4111" spans="1:6" ht="15">
      <c r="A4111" s="417" t="s">
        <v>10438</v>
      </c>
      <c r="B4111" s="417" t="s">
        <v>10439</v>
      </c>
      <c r="C4111" s="417" t="s">
        <v>108</v>
      </c>
      <c r="F4111" s="431">
        <v>11.03</v>
      </c>
    </row>
    <row r="4112" spans="1:6" ht="15">
      <c r="A4112" s="417" t="s">
        <v>10440</v>
      </c>
      <c r="B4112" s="417" t="s">
        <v>10441</v>
      </c>
      <c r="C4112" s="417" t="s">
        <v>108</v>
      </c>
      <c r="F4112" s="431">
        <v>10.73</v>
      </c>
    </row>
    <row r="4113" spans="1:6" ht="15">
      <c r="A4113" s="417" t="s">
        <v>10442</v>
      </c>
      <c r="B4113" s="417" t="s">
        <v>10443</v>
      </c>
      <c r="C4113" s="417" t="s">
        <v>108</v>
      </c>
      <c r="F4113" s="431">
        <v>152.52000000000001</v>
      </c>
    </row>
    <row r="4114" spans="1:6" ht="15">
      <c r="A4114" s="417" t="s">
        <v>10444</v>
      </c>
      <c r="B4114" s="417" t="s">
        <v>10445</v>
      </c>
      <c r="C4114" s="417" t="s">
        <v>108</v>
      </c>
      <c r="F4114" s="431">
        <v>184.78</v>
      </c>
    </row>
    <row r="4115" spans="1:6" ht="15">
      <c r="A4115" s="417" t="s">
        <v>10446</v>
      </c>
      <c r="B4115" s="417" t="s">
        <v>10447</v>
      </c>
      <c r="C4115" s="417" t="s">
        <v>108</v>
      </c>
      <c r="F4115" s="431">
        <v>173.61</v>
      </c>
    </row>
    <row r="4116" spans="1:6" ht="15">
      <c r="A4116" s="417" t="s">
        <v>10448</v>
      </c>
      <c r="B4116" s="417" t="s">
        <v>10449</v>
      </c>
      <c r="C4116" s="417" t="s">
        <v>108</v>
      </c>
      <c r="F4116" s="431">
        <v>251.92</v>
      </c>
    </row>
    <row r="4117" spans="1:6" ht="15">
      <c r="A4117" s="417" t="s">
        <v>10450</v>
      </c>
      <c r="B4117" s="417" t="s">
        <v>10451</v>
      </c>
      <c r="C4117" s="417" t="s">
        <v>108</v>
      </c>
      <c r="F4117" s="431">
        <v>13.22</v>
      </c>
    </row>
    <row r="4118" spans="1:6">
      <c r="B4118" s="417" t="s">
        <v>10452</v>
      </c>
      <c r="F4118" s="430"/>
    </row>
    <row r="4119" spans="1:6" ht="15">
      <c r="A4119" s="417" t="s">
        <v>10453</v>
      </c>
      <c r="B4119" s="417" t="s">
        <v>8316</v>
      </c>
      <c r="C4119" s="417" t="s">
        <v>108</v>
      </c>
      <c r="F4119" s="431">
        <v>132.99</v>
      </c>
    </row>
    <row r="4120" spans="1:6" ht="15">
      <c r="A4120" s="417" t="s">
        <v>10454</v>
      </c>
      <c r="B4120" s="417" t="s">
        <v>10455</v>
      </c>
      <c r="C4120" s="417" t="s">
        <v>108</v>
      </c>
      <c r="F4120" s="431">
        <v>39.97</v>
      </c>
    </row>
    <row r="4121" spans="1:6" ht="15">
      <c r="A4121" s="417" t="s">
        <v>10456</v>
      </c>
      <c r="B4121" s="417" t="s">
        <v>10457</v>
      </c>
      <c r="C4121" s="417" t="s">
        <v>108</v>
      </c>
      <c r="F4121" s="431">
        <v>43.8</v>
      </c>
    </row>
    <row r="4122" spans="1:6" ht="15">
      <c r="A4122" s="417" t="s">
        <v>10458</v>
      </c>
      <c r="B4122" s="417" t="s">
        <v>10459</v>
      </c>
      <c r="C4122" s="417" t="s">
        <v>108</v>
      </c>
      <c r="F4122" s="431">
        <v>6.63</v>
      </c>
    </row>
    <row r="4123" spans="1:6" ht="15">
      <c r="A4123" s="417" t="s">
        <v>10460</v>
      </c>
      <c r="B4123" s="417" t="s">
        <v>10461</v>
      </c>
      <c r="C4123" s="417" t="s">
        <v>108</v>
      </c>
      <c r="F4123" s="431">
        <v>69.760000000000005</v>
      </c>
    </row>
    <row r="4124" spans="1:6" ht="15">
      <c r="A4124" s="417" t="s">
        <v>10462</v>
      </c>
      <c r="B4124" s="417" t="s">
        <v>10463</v>
      </c>
      <c r="C4124" s="417" t="s">
        <v>108</v>
      </c>
      <c r="F4124" s="431">
        <v>69.760000000000005</v>
      </c>
    </row>
    <row r="4125" spans="1:6" ht="15">
      <c r="A4125" s="417" t="s">
        <v>10464</v>
      </c>
      <c r="B4125" s="417" t="s">
        <v>10465</v>
      </c>
      <c r="C4125" s="417" t="s">
        <v>108</v>
      </c>
      <c r="F4125" s="431">
        <v>21.9</v>
      </c>
    </row>
    <row r="4126" spans="1:6" ht="15">
      <c r="A4126" s="417" t="s">
        <v>10466</v>
      </c>
      <c r="B4126" s="417" t="s">
        <v>10467</v>
      </c>
      <c r="C4126" s="417" t="s">
        <v>108</v>
      </c>
      <c r="F4126" s="431">
        <v>39.51</v>
      </c>
    </row>
    <row r="4127" spans="1:6">
      <c r="B4127" s="417" t="s">
        <v>10468</v>
      </c>
      <c r="F4127" s="430"/>
    </row>
    <row r="4128" spans="1:6" ht="15">
      <c r="A4128" s="417" t="s">
        <v>10469</v>
      </c>
      <c r="C4128" s="417" t="s">
        <v>108</v>
      </c>
      <c r="F4128" s="431">
        <v>168.48</v>
      </c>
    </row>
    <row r="4129" spans="1:6">
      <c r="B4129" s="417" t="s">
        <v>10470</v>
      </c>
      <c r="F4129" s="430"/>
    </row>
    <row r="4130" spans="1:6">
      <c r="B4130" s="417" t="s">
        <v>10471</v>
      </c>
      <c r="F4130" s="430"/>
    </row>
    <row r="4131" spans="1:6" ht="15">
      <c r="A4131" s="417" t="s">
        <v>10472</v>
      </c>
      <c r="C4131" s="417" t="s">
        <v>108</v>
      </c>
      <c r="F4131" s="431">
        <v>165.46</v>
      </c>
    </row>
    <row r="4132" spans="1:6">
      <c r="B4132" s="417" t="s">
        <v>10470</v>
      </c>
      <c r="F4132" s="430"/>
    </row>
    <row r="4133" spans="1:6" ht="15">
      <c r="A4133" s="417" t="s">
        <v>10473</v>
      </c>
      <c r="B4133" s="417" t="s">
        <v>10474</v>
      </c>
      <c r="C4133" s="417" t="s">
        <v>108</v>
      </c>
      <c r="F4133" s="431">
        <v>103.43</v>
      </c>
    </row>
    <row r="4134" spans="1:6" ht="15">
      <c r="A4134" s="417" t="s">
        <v>10475</v>
      </c>
      <c r="B4134" s="417" t="s">
        <v>10476</v>
      </c>
      <c r="C4134" s="417" t="s">
        <v>108</v>
      </c>
      <c r="F4134" s="431">
        <v>98.97</v>
      </c>
    </row>
    <row r="4135" spans="1:6" ht="15">
      <c r="A4135" s="417" t="s">
        <v>10477</v>
      </c>
      <c r="B4135" s="417" t="s">
        <v>10478</v>
      </c>
      <c r="C4135" s="417" t="s">
        <v>108</v>
      </c>
      <c r="F4135" s="431">
        <v>70.55</v>
      </c>
    </row>
    <row r="4136" spans="1:6" ht="15">
      <c r="A4136" s="417" t="s">
        <v>10479</v>
      </c>
      <c r="B4136" s="417" t="s">
        <v>10480</v>
      </c>
      <c r="C4136" s="417" t="s">
        <v>108</v>
      </c>
      <c r="F4136" s="431">
        <v>494.96</v>
      </c>
    </row>
    <row r="4137" spans="1:6" ht="15">
      <c r="A4137" s="417" t="s">
        <v>10481</v>
      </c>
      <c r="B4137" s="417" t="s">
        <v>10482</v>
      </c>
      <c r="C4137" s="417" t="s">
        <v>108</v>
      </c>
      <c r="F4137" s="431">
        <v>104.34</v>
      </c>
    </row>
    <row r="4138" spans="1:6" ht="15">
      <c r="A4138" s="417" t="s">
        <v>10483</v>
      </c>
      <c r="B4138" s="417" t="s">
        <v>10484</v>
      </c>
      <c r="C4138" s="417" t="s">
        <v>108</v>
      </c>
      <c r="F4138" s="431">
        <v>81.19</v>
      </c>
    </row>
    <row r="4139" spans="1:6" ht="15">
      <c r="A4139" s="417" t="s">
        <v>10485</v>
      </c>
      <c r="B4139" s="417" t="s">
        <v>10486</v>
      </c>
      <c r="C4139" s="417" t="s">
        <v>108</v>
      </c>
      <c r="F4139" s="431">
        <v>33.869999999999997</v>
      </c>
    </row>
    <row r="4140" spans="1:6" ht="15">
      <c r="A4140" s="417" t="s">
        <v>10487</v>
      </c>
      <c r="B4140" s="417" t="s">
        <v>10488</v>
      </c>
      <c r="C4140" s="417" t="s">
        <v>108</v>
      </c>
      <c r="F4140" s="431">
        <v>18.399999999999999</v>
      </c>
    </row>
    <row r="4141" spans="1:6" ht="15">
      <c r="A4141" s="417" t="s">
        <v>10489</v>
      </c>
      <c r="B4141" s="417" t="s">
        <v>10490</v>
      </c>
      <c r="C4141" s="417" t="s">
        <v>108</v>
      </c>
      <c r="F4141" s="431">
        <v>28.84</v>
      </c>
    </row>
    <row r="4142" spans="1:6" ht="15">
      <c r="A4142" s="417" t="s">
        <v>10491</v>
      </c>
      <c r="B4142" s="417" t="s">
        <v>10492</v>
      </c>
      <c r="C4142" s="417" t="s">
        <v>108</v>
      </c>
      <c r="F4142" s="431">
        <v>32.22</v>
      </c>
    </row>
    <row r="4143" spans="1:6" ht="15">
      <c r="A4143" s="417" t="s">
        <v>10493</v>
      </c>
      <c r="B4143" s="417" t="s">
        <v>10494</v>
      </c>
      <c r="C4143" s="417" t="s">
        <v>108</v>
      </c>
      <c r="F4143" s="431">
        <v>86.2</v>
      </c>
    </row>
    <row r="4144" spans="1:6" ht="15">
      <c r="A4144" s="417" t="s">
        <v>10495</v>
      </c>
      <c r="B4144" s="417" t="s">
        <v>10496</v>
      </c>
      <c r="C4144" s="417" t="s">
        <v>108</v>
      </c>
      <c r="F4144" s="431">
        <v>222.6</v>
      </c>
    </row>
    <row r="4145" spans="1:6" ht="15">
      <c r="A4145" s="417" t="s">
        <v>10497</v>
      </c>
      <c r="B4145" s="417" t="s">
        <v>10498</v>
      </c>
      <c r="C4145" s="417" t="s">
        <v>108</v>
      </c>
      <c r="F4145" s="431">
        <v>49.47</v>
      </c>
    </row>
    <row r="4146" spans="1:6" ht="15">
      <c r="A4146" s="417" t="s">
        <v>10499</v>
      </c>
      <c r="B4146" s="417" t="s">
        <v>10500</v>
      </c>
      <c r="C4146" s="417" t="s">
        <v>108</v>
      </c>
      <c r="F4146" s="431">
        <v>51.71</v>
      </c>
    </row>
    <row r="4147" spans="1:6" ht="15">
      <c r="A4147" s="417" t="s">
        <v>10501</v>
      </c>
      <c r="B4147" s="417" t="s">
        <v>10502</v>
      </c>
      <c r="C4147" s="417" t="s">
        <v>108</v>
      </c>
      <c r="F4147" s="431">
        <v>40.6</v>
      </c>
    </row>
    <row r="4148" spans="1:6" ht="15">
      <c r="A4148" s="417" t="s">
        <v>10503</v>
      </c>
      <c r="B4148" s="417" t="s">
        <v>10504</v>
      </c>
      <c r="C4148" s="417" t="s">
        <v>108</v>
      </c>
      <c r="F4148" s="431">
        <v>82.6</v>
      </c>
    </row>
    <row r="4149" spans="1:6" ht="15">
      <c r="A4149" s="417" t="s">
        <v>10505</v>
      </c>
      <c r="B4149" s="417" t="s">
        <v>10506</v>
      </c>
      <c r="C4149" s="417" t="s">
        <v>108</v>
      </c>
      <c r="F4149" s="431">
        <v>89.62</v>
      </c>
    </row>
    <row r="4150" spans="1:6" ht="15">
      <c r="A4150" s="417" t="s">
        <v>10507</v>
      </c>
      <c r="B4150" s="417" t="s">
        <v>10508</v>
      </c>
      <c r="C4150" s="417" t="s">
        <v>108</v>
      </c>
      <c r="F4150" s="431">
        <v>125.85</v>
      </c>
    </row>
    <row r="4151" spans="1:6" ht="15">
      <c r="A4151" s="417" t="s">
        <v>10509</v>
      </c>
      <c r="B4151" s="417" t="s">
        <v>10510</v>
      </c>
      <c r="C4151" s="417" t="s">
        <v>108</v>
      </c>
      <c r="F4151" s="431">
        <v>210.83</v>
      </c>
    </row>
    <row r="4152" spans="1:6" ht="15">
      <c r="A4152" s="417" t="s">
        <v>10511</v>
      </c>
      <c r="B4152" s="417" t="s">
        <v>10512</v>
      </c>
      <c r="C4152" s="417" t="s">
        <v>108</v>
      </c>
      <c r="F4152" s="431">
        <v>256.49</v>
      </c>
    </row>
    <row r="4153" spans="1:6" ht="15">
      <c r="A4153" s="417" t="s">
        <v>10513</v>
      </c>
      <c r="B4153" s="417" t="s">
        <v>10514</v>
      </c>
      <c r="C4153" s="417" t="s">
        <v>108</v>
      </c>
      <c r="F4153" s="431">
        <v>463.98</v>
      </c>
    </row>
    <row r="4154" spans="1:6" ht="15">
      <c r="A4154" s="417" t="s">
        <v>10515</v>
      </c>
      <c r="B4154" s="417" t="s">
        <v>10516</v>
      </c>
      <c r="C4154" s="417" t="s">
        <v>108</v>
      </c>
      <c r="F4154" s="431">
        <v>30.28</v>
      </c>
    </row>
    <row r="4155" spans="1:6" ht="15">
      <c r="A4155" s="417" t="s">
        <v>10517</v>
      </c>
      <c r="B4155" s="417" t="s">
        <v>10518</v>
      </c>
      <c r="C4155" s="417" t="s">
        <v>108</v>
      </c>
      <c r="F4155" s="431">
        <v>220.02</v>
      </c>
    </row>
    <row r="4156" spans="1:6" ht="15">
      <c r="A4156" s="417" t="s">
        <v>10519</v>
      </c>
      <c r="B4156" s="417" t="s">
        <v>10520</v>
      </c>
      <c r="C4156" s="417" t="s">
        <v>108</v>
      </c>
      <c r="F4156" s="431">
        <v>34.07</v>
      </c>
    </row>
    <row r="4157" spans="1:6" ht="15">
      <c r="A4157" s="417" t="s">
        <v>10521</v>
      </c>
      <c r="B4157" s="417" t="s">
        <v>10522</v>
      </c>
      <c r="C4157" s="417" t="s">
        <v>108</v>
      </c>
      <c r="F4157" s="431">
        <v>66.13</v>
      </c>
    </row>
    <row r="4158" spans="1:6" ht="15">
      <c r="A4158" s="417" t="s">
        <v>10523</v>
      </c>
      <c r="B4158" s="417" t="s">
        <v>10524</v>
      </c>
      <c r="C4158" s="417" t="s">
        <v>108</v>
      </c>
      <c r="F4158" s="431">
        <v>81.06</v>
      </c>
    </row>
    <row r="4159" spans="1:6" ht="15">
      <c r="A4159" s="417" t="s">
        <v>10525</v>
      </c>
      <c r="B4159" s="417" t="s">
        <v>10526</v>
      </c>
      <c r="C4159" s="417" t="s">
        <v>108</v>
      </c>
      <c r="F4159" s="431">
        <v>109.1</v>
      </c>
    </row>
    <row r="4160" spans="1:6" ht="15">
      <c r="A4160" s="417" t="s">
        <v>10527</v>
      </c>
      <c r="B4160" s="417" t="s">
        <v>10528</v>
      </c>
      <c r="C4160" s="417" t="s">
        <v>108</v>
      </c>
      <c r="F4160" s="431">
        <v>128.86000000000001</v>
      </c>
    </row>
    <row r="4161" spans="1:6" ht="15">
      <c r="A4161" s="417" t="s">
        <v>10529</v>
      </c>
      <c r="B4161" s="417" t="s">
        <v>10530</v>
      </c>
      <c r="C4161" s="417" t="s">
        <v>108</v>
      </c>
      <c r="F4161" s="431">
        <v>81.11</v>
      </c>
    </row>
    <row r="4162" spans="1:6" ht="15">
      <c r="A4162" s="417" t="s">
        <v>10531</v>
      </c>
      <c r="B4162" s="417" t="s">
        <v>10532</v>
      </c>
      <c r="C4162" s="417" t="s">
        <v>108</v>
      </c>
      <c r="F4162" s="431">
        <v>166.83</v>
      </c>
    </row>
    <row r="4163" spans="1:6" ht="15">
      <c r="A4163" s="417" t="s">
        <v>10533</v>
      </c>
      <c r="B4163" s="417" t="s">
        <v>10534</v>
      </c>
      <c r="C4163" s="417" t="s">
        <v>108</v>
      </c>
      <c r="F4163" s="431">
        <v>244.42</v>
      </c>
    </row>
    <row r="4164" spans="1:6" ht="15">
      <c r="A4164" s="417" t="s">
        <v>10535</v>
      </c>
      <c r="B4164" s="417" t="s">
        <v>10536</v>
      </c>
      <c r="C4164" s="417" t="s">
        <v>108</v>
      </c>
      <c r="F4164" s="431">
        <v>294.73</v>
      </c>
    </row>
    <row r="4165" spans="1:6" ht="15">
      <c r="A4165" s="417" t="s">
        <v>10537</v>
      </c>
      <c r="B4165" s="417" t="s">
        <v>10538</v>
      </c>
      <c r="C4165" s="417" t="s">
        <v>108</v>
      </c>
      <c r="F4165" s="431">
        <v>480.38</v>
      </c>
    </row>
    <row r="4166" spans="1:6" ht="15">
      <c r="A4166" s="417" t="s">
        <v>10539</v>
      </c>
      <c r="B4166" s="417" t="s">
        <v>10540</v>
      </c>
      <c r="C4166" s="417" t="s">
        <v>108</v>
      </c>
      <c r="F4166" s="431">
        <v>21.65</v>
      </c>
    </row>
    <row r="4167" spans="1:6">
      <c r="B4167" s="417" t="s">
        <v>10541</v>
      </c>
      <c r="F4167" s="430"/>
    </row>
    <row r="4168" spans="1:6">
      <c r="A4168" s="417" t="s">
        <v>10542</v>
      </c>
      <c r="B4168" s="417" t="s">
        <v>10543</v>
      </c>
      <c r="F4168" s="430"/>
    </row>
    <row r="4169" spans="1:6">
      <c r="B4169" s="417" t="s">
        <v>10544</v>
      </c>
      <c r="F4169" s="430"/>
    </row>
    <row r="4170" spans="1:6" ht="15">
      <c r="A4170" s="417" t="s">
        <v>10545</v>
      </c>
      <c r="B4170" s="417" t="s">
        <v>10546</v>
      </c>
      <c r="C4170" s="417" t="s">
        <v>43</v>
      </c>
      <c r="F4170" s="431">
        <v>2</v>
      </c>
    </row>
    <row r="4171" spans="1:6" ht="15">
      <c r="A4171" s="417" t="s">
        <v>10547</v>
      </c>
      <c r="B4171" s="417" t="s">
        <v>10548</v>
      </c>
      <c r="C4171" s="417" t="s">
        <v>43</v>
      </c>
      <c r="F4171" s="431">
        <v>1.5</v>
      </c>
    </row>
    <row r="4172" spans="1:6" ht="15">
      <c r="A4172" s="417" t="s">
        <v>10549</v>
      </c>
      <c r="B4172" s="417" t="s">
        <v>10550</v>
      </c>
      <c r="C4172" s="417" t="s">
        <v>43</v>
      </c>
      <c r="F4172" s="431">
        <v>1</v>
      </c>
    </row>
    <row r="4173" spans="1:6">
      <c r="B4173" s="417" t="s">
        <v>10551</v>
      </c>
      <c r="F4173" s="430"/>
    </row>
    <row r="4174" spans="1:6">
      <c r="A4174" s="417" t="s">
        <v>10552</v>
      </c>
      <c r="F4174" s="430"/>
    </row>
    <row r="4175" spans="1:6">
      <c r="B4175" s="417" t="s">
        <v>10553</v>
      </c>
      <c r="F4175" s="430"/>
    </row>
    <row r="4176" spans="1:6" ht="15">
      <c r="A4176" s="417" t="s">
        <v>10554</v>
      </c>
      <c r="B4176" s="417" t="s">
        <v>10546</v>
      </c>
      <c r="C4176" s="417" t="s">
        <v>43</v>
      </c>
      <c r="F4176" s="431">
        <v>0.5</v>
      </c>
    </row>
    <row r="4177" spans="1:6" ht="15">
      <c r="A4177" s="417" t="s">
        <v>10555</v>
      </c>
      <c r="B4177" s="417" t="s">
        <v>10548</v>
      </c>
      <c r="C4177" s="417" t="s">
        <v>43</v>
      </c>
      <c r="F4177" s="431">
        <v>0.3</v>
      </c>
    </row>
    <row r="4178" spans="1:6" ht="15">
      <c r="A4178" s="417" t="s">
        <v>1128</v>
      </c>
      <c r="B4178" s="417" t="s">
        <v>10550</v>
      </c>
      <c r="C4178" s="417" t="s">
        <v>43</v>
      </c>
      <c r="F4178" s="431">
        <v>0.2</v>
      </c>
    </row>
    <row r="4179" spans="1:6">
      <c r="B4179" s="417" t="s">
        <v>10556</v>
      </c>
      <c r="F4179" s="430"/>
    </row>
    <row r="4180" spans="1:6">
      <c r="A4180" s="417" t="s">
        <v>10557</v>
      </c>
      <c r="F4180" s="430"/>
    </row>
    <row r="4181" spans="1:6">
      <c r="B4181" s="417" t="s">
        <v>6469</v>
      </c>
      <c r="F4181" s="430"/>
    </row>
    <row r="4182" spans="1:6">
      <c r="B4182" s="417" t="s">
        <v>10558</v>
      </c>
      <c r="F4182" s="430"/>
    </row>
    <row r="4183" spans="1:6" ht="15">
      <c r="A4183" s="417" t="s">
        <v>10559</v>
      </c>
      <c r="C4183" s="417" t="s">
        <v>121</v>
      </c>
      <c r="F4183" s="431">
        <v>307.79000000000002</v>
      </c>
    </row>
    <row r="4184" spans="1:6">
      <c r="B4184" s="417" t="s">
        <v>10560</v>
      </c>
      <c r="F4184" s="430"/>
    </row>
    <row r="4185" spans="1:6">
      <c r="B4185" s="417" t="s">
        <v>10561</v>
      </c>
      <c r="F4185" s="430"/>
    </row>
    <row r="4186" spans="1:6" ht="15">
      <c r="A4186" s="417" t="s">
        <v>10562</v>
      </c>
      <c r="C4186" s="417" t="s">
        <v>121</v>
      </c>
      <c r="F4186" s="431">
        <v>337.73</v>
      </c>
    </row>
    <row r="4187" spans="1:6">
      <c r="B4187" s="417" t="s">
        <v>10560</v>
      </c>
      <c r="F4187" s="430"/>
    </row>
    <row r="4188" spans="1:6">
      <c r="B4188" s="417" t="s">
        <v>10563</v>
      </c>
      <c r="F4188" s="430"/>
    </row>
    <row r="4189" spans="1:6" ht="15">
      <c r="A4189" s="417" t="s">
        <v>10564</v>
      </c>
      <c r="C4189" s="417" t="s">
        <v>121</v>
      </c>
      <c r="F4189" s="431">
        <v>517.42999999999995</v>
      </c>
    </row>
    <row r="4190" spans="1:6">
      <c r="B4190" s="417" t="s">
        <v>10560</v>
      </c>
      <c r="F4190" s="430"/>
    </row>
    <row r="4191" spans="1:6">
      <c r="B4191" s="417" t="s">
        <v>10565</v>
      </c>
      <c r="F4191" s="430"/>
    </row>
    <row r="4192" spans="1:6" ht="15">
      <c r="A4192" s="417" t="s">
        <v>10566</v>
      </c>
      <c r="C4192" s="417" t="s">
        <v>121</v>
      </c>
      <c r="F4192" s="431">
        <v>218.5</v>
      </c>
    </row>
    <row r="4193" spans="1:6">
      <c r="B4193" s="417" t="s">
        <v>10567</v>
      </c>
      <c r="F4193" s="430"/>
    </row>
    <row r="4194" spans="1:6">
      <c r="B4194" s="417" t="s">
        <v>10565</v>
      </c>
      <c r="F4194" s="430"/>
    </row>
    <row r="4195" spans="1:6" ht="15">
      <c r="A4195" s="417" t="s">
        <v>10568</v>
      </c>
      <c r="C4195" s="417" t="s">
        <v>121</v>
      </c>
      <c r="F4195" s="431">
        <v>211.94</v>
      </c>
    </row>
    <row r="4196" spans="1:6">
      <c r="B4196" s="417" t="s">
        <v>10569</v>
      </c>
      <c r="F4196" s="430"/>
    </row>
    <row r="4197" spans="1:6">
      <c r="B4197" s="417" t="s">
        <v>10570</v>
      </c>
      <c r="F4197" s="430"/>
    </row>
    <row r="4198" spans="1:6" ht="15">
      <c r="A4198" s="417" t="s">
        <v>10571</v>
      </c>
      <c r="B4198" s="417" t="s">
        <v>10572</v>
      </c>
      <c r="C4198" s="417" t="s">
        <v>1048</v>
      </c>
      <c r="F4198" s="431">
        <v>1104.33</v>
      </c>
    </row>
    <row r="4199" spans="1:6">
      <c r="B4199" s="417" t="s">
        <v>121</v>
      </c>
      <c r="F4199" s="430"/>
    </row>
    <row r="4200" spans="1:6" ht="15">
      <c r="A4200" s="417" t="s">
        <v>10573</v>
      </c>
      <c r="B4200" s="417" t="s">
        <v>10574</v>
      </c>
      <c r="C4200" s="417" t="s">
        <v>121</v>
      </c>
      <c r="F4200" s="431">
        <v>55.19</v>
      </c>
    </row>
    <row r="4201" spans="1:6" ht="15">
      <c r="A4201" s="417" t="s">
        <v>10575</v>
      </c>
      <c r="B4201" s="417" t="s">
        <v>10576</v>
      </c>
      <c r="C4201" s="417" t="s">
        <v>121</v>
      </c>
      <c r="F4201" s="431">
        <v>60.98</v>
      </c>
    </row>
    <row r="4202" spans="1:6" ht="15">
      <c r="A4202" s="417" t="s">
        <v>10577</v>
      </c>
      <c r="B4202" s="417" t="s">
        <v>10578</v>
      </c>
      <c r="C4202" s="417" t="s">
        <v>121</v>
      </c>
      <c r="F4202" s="431">
        <v>66.760000000000005</v>
      </c>
    </row>
    <row r="4203" spans="1:6">
      <c r="B4203" s="417" t="s">
        <v>10579</v>
      </c>
      <c r="F4203" s="430"/>
    </row>
    <row r="4204" spans="1:6" ht="15">
      <c r="A4204" s="417" t="s">
        <v>10580</v>
      </c>
      <c r="B4204" s="417" t="s">
        <v>10581</v>
      </c>
      <c r="C4204" s="417" t="s">
        <v>121</v>
      </c>
      <c r="F4204" s="431">
        <v>15.19</v>
      </c>
    </row>
    <row r="4205" spans="1:6">
      <c r="B4205" s="417" t="s">
        <v>10582</v>
      </c>
      <c r="F4205" s="430"/>
    </row>
    <row r="4206" spans="1:6">
      <c r="B4206" s="417" t="s">
        <v>10579</v>
      </c>
      <c r="F4206" s="430"/>
    </row>
    <row r="4207" spans="1:6" ht="15">
      <c r="A4207" s="417" t="s">
        <v>10583</v>
      </c>
      <c r="B4207" s="417" t="s">
        <v>10584</v>
      </c>
      <c r="C4207" s="417" t="s">
        <v>121</v>
      </c>
      <c r="F4207" s="431">
        <v>16.11</v>
      </c>
    </row>
    <row r="4208" spans="1:6">
      <c r="B4208" s="417" t="s">
        <v>10582</v>
      </c>
      <c r="F4208" s="430"/>
    </row>
    <row r="4209" spans="1:6">
      <c r="A4209" s="417" t="s">
        <v>10585</v>
      </c>
      <c r="B4209" s="417" t="s">
        <v>10586</v>
      </c>
      <c r="F4209" s="430"/>
    </row>
    <row r="4210" spans="1:6" ht="15">
      <c r="B4210" s="417" t="s">
        <v>10587</v>
      </c>
      <c r="C4210" s="417" t="s">
        <v>121</v>
      </c>
      <c r="F4210" s="431">
        <v>470.44</v>
      </c>
    </row>
    <row r="4211" spans="1:6">
      <c r="B4211" s="417" t="s">
        <v>10588</v>
      </c>
      <c r="F4211" s="430"/>
    </row>
    <row r="4212" spans="1:6">
      <c r="A4212" s="417" t="s">
        <v>10589</v>
      </c>
      <c r="B4212" s="417" t="s">
        <v>10586</v>
      </c>
      <c r="F4212" s="430"/>
    </row>
    <row r="4213" spans="1:6" ht="15">
      <c r="B4213" s="417" t="s">
        <v>10590</v>
      </c>
      <c r="C4213" s="417" t="s">
        <v>121</v>
      </c>
      <c r="F4213" s="431">
        <v>507.91</v>
      </c>
    </row>
    <row r="4214" spans="1:6">
      <c r="B4214" s="417" t="s">
        <v>10588</v>
      </c>
      <c r="F4214" s="430"/>
    </row>
    <row r="4215" spans="1:6">
      <c r="A4215" s="417" t="s">
        <v>10591</v>
      </c>
      <c r="B4215" s="417" t="s">
        <v>10586</v>
      </c>
      <c r="F4215" s="430"/>
    </row>
    <row r="4216" spans="1:6" ht="15">
      <c r="B4216" s="417" t="s">
        <v>10592</v>
      </c>
      <c r="C4216" s="417" t="s">
        <v>121</v>
      </c>
      <c r="F4216" s="431">
        <v>638.57000000000005</v>
      </c>
    </row>
    <row r="4217" spans="1:6">
      <c r="B4217" s="417" t="s">
        <v>10593</v>
      </c>
      <c r="F4217" s="430"/>
    </row>
    <row r="4218" spans="1:6" ht="15">
      <c r="A4218" s="417" t="s">
        <v>10594</v>
      </c>
      <c r="B4218" s="417" t="s">
        <v>10595</v>
      </c>
      <c r="C4218" s="417" t="s">
        <v>121</v>
      </c>
      <c r="F4218" s="431">
        <v>224.15</v>
      </c>
    </row>
    <row r="4219" spans="1:6" ht="15">
      <c r="A4219" s="417" t="s">
        <v>10596</v>
      </c>
      <c r="B4219" s="417" t="s">
        <v>10597</v>
      </c>
      <c r="C4219" s="417" t="s">
        <v>121</v>
      </c>
      <c r="F4219" s="431">
        <v>254.3</v>
      </c>
    </row>
    <row r="4220" spans="1:6">
      <c r="A4220" s="417" t="s">
        <v>10598</v>
      </c>
      <c r="B4220" s="417" t="s">
        <v>10599</v>
      </c>
      <c r="F4220" s="430"/>
    </row>
    <row r="4221" spans="1:6">
      <c r="B4221" s="417" t="s">
        <v>10600</v>
      </c>
      <c r="F4221" s="430"/>
    </row>
    <row r="4222" spans="1:6" ht="15">
      <c r="A4222" s="417" t="s">
        <v>10601</v>
      </c>
      <c r="C4222" s="417" t="s">
        <v>112</v>
      </c>
      <c r="F4222" s="431">
        <v>0.26</v>
      </c>
    </row>
    <row r="4223" spans="1:6">
      <c r="B4223" s="417" t="s">
        <v>10602</v>
      </c>
      <c r="F4223" s="430"/>
    </row>
    <row r="4224" spans="1:6" ht="15">
      <c r="A4224" s="417" t="s">
        <v>10603</v>
      </c>
      <c r="B4224" s="417" t="s">
        <v>10604</v>
      </c>
      <c r="C4224" s="417" t="s">
        <v>108</v>
      </c>
      <c r="F4224" s="431">
        <v>19.36</v>
      </c>
    </row>
    <row r="4225" spans="1:6">
      <c r="B4225" s="417" t="s">
        <v>10605</v>
      </c>
      <c r="F4225" s="430"/>
    </row>
    <row r="4226" spans="1:6" ht="15">
      <c r="A4226" s="417" t="s">
        <v>10606</v>
      </c>
      <c r="C4226" s="417" t="s">
        <v>128</v>
      </c>
      <c r="F4226" s="431">
        <v>3.28</v>
      </c>
    </row>
    <row r="4227" spans="1:6">
      <c r="B4227" s="417" t="s">
        <v>10607</v>
      </c>
      <c r="F4227" s="430"/>
    </row>
    <row r="4228" spans="1:6">
      <c r="B4228" s="417" t="s">
        <v>10608</v>
      </c>
      <c r="F4228" s="430"/>
    </row>
    <row r="4229" spans="1:6" ht="15">
      <c r="A4229" s="417" t="s">
        <v>10609</v>
      </c>
      <c r="C4229" s="417" t="s">
        <v>128</v>
      </c>
      <c r="F4229" s="431">
        <v>3.42</v>
      </c>
    </row>
    <row r="4230" spans="1:6">
      <c r="B4230" s="417" t="s">
        <v>10607</v>
      </c>
      <c r="F4230" s="430"/>
    </row>
    <row r="4231" spans="1:6">
      <c r="B4231" s="417" t="s">
        <v>10610</v>
      </c>
      <c r="F4231" s="430"/>
    </row>
    <row r="4232" spans="1:6" ht="15">
      <c r="A4232" s="417" t="s">
        <v>10611</v>
      </c>
      <c r="C4232" s="417" t="s">
        <v>128</v>
      </c>
      <c r="F4232" s="431">
        <v>3.04</v>
      </c>
    </row>
    <row r="4233" spans="1:6">
      <c r="B4233" s="417" t="s">
        <v>10612</v>
      </c>
      <c r="F4233" s="430"/>
    </row>
    <row r="4234" spans="1:6">
      <c r="B4234" s="417" t="s">
        <v>10610</v>
      </c>
      <c r="F4234" s="430"/>
    </row>
    <row r="4235" spans="1:6" ht="15">
      <c r="A4235" s="417" t="s">
        <v>10613</v>
      </c>
      <c r="C4235" s="417" t="s">
        <v>128</v>
      </c>
      <c r="F4235" s="431">
        <v>3.26</v>
      </c>
    </row>
    <row r="4236" spans="1:6">
      <c r="B4236" s="417" t="s">
        <v>10614</v>
      </c>
      <c r="F4236" s="430"/>
    </row>
    <row r="4237" spans="1:6">
      <c r="B4237" s="417" t="s">
        <v>10610</v>
      </c>
      <c r="F4237" s="430"/>
    </row>
    <row r="4238" spans="1:6" ht="15">
      <c r="A4238" s="417" t="s">
        <v>10615</v>
      </c>
      <c r="C4238" s="417" t="s">
        <v>128</v>
      </c>
      <c r="F4238" s="431">
        <v>3.7</v>
      </c>
    </row>
    <row r="4239" spans="1:6">
      <c r="B4239" s="417" t="s">
        <v>10616</v>
      </c>
      <c r="F4239" s="430"/>
    </row>
    <row r="4240" spans="1:6">
      <c r="B4240" s="417" t="s">
        <v>10610</v>
      </c>
      <c r="F4240" s="430"/>
    </row>
    <row r="4241" spans="1:6" ht="15">
      <c r="A4241" s="417" t="s">
        <v>10617</v>
      </c>
      <c r="B4241" s="417" t="s">
        <v>10618</v>
      </c>
      <c r="C4241" s="417" t="s">
        <v>128</v>
      </c>
      <c r="F4241" s="431">
        <v>3.93</v>
      </c>
    </row>
    <row r="4242" spans="1:6">
      <c r="B4242" s="417" t="s">
        <v>10610</v>
      </c>
      <c r="F4242" s="430"/>
    </row>
    <row r="4243" spans="1:6" ht="15">
      <c r="A4243" s="417" t="s">
        <v>10619</v>
      </c>
      <c r="C4243" s="417" t="s">
        <v>128</v>
      </c>
      <c r="F4243" s="431">
        <v>4.34</v>
      </c>
    </row>
    <row r="4244" spans="1:6">
      <c r="B4244" s="417" t="s">
        <v>10620</v>
      </c>
      <c r="F4244" s="430"/>
    </row>
    <row r="4245" spans="1:6">
      <c r="B4245" s="417" t="s">
        <v>10610</v>
      </c>
      <c r="F4245" s="430"/>
    </row>
    <row r="4246" spans="1:6" ht="15">
      <c r="A4246" s="417" t="s">
        <v>10621</v>
      </c>
      <c r="C4246" s="417" t="s">
        <v>128</v>
      </c>
      <c r="F4246" s="431">
        <v>4.5199999999999996</v>
      </c>
    </row>
    <row r="4247" spans="1:6">
      <c r="B4247" s="417" t="s">
        <v>10622</v>
      </c>
      <c r="F4247" s="430"/>
    </row>
    <row r="4248" spans="1:6">
      <c r="B4248" s="417" t="s">
        <v>10610</v>
      </c>
      <c r="F4248" s="430"/>
    </row>
    <row r="4249" spans="1:6" ht="15">
      <c r="A4249" s="417" t="s">
        <v>10623</v>
      </c>
      <c r="C4249" s="417" t="s">
        <v>128</v>
      </c>
      <c r="F4249" s="431">
        <v>4.75</v>
      </c>
    </row>
    <row r="4250" spans="1:6">
      <c r="B4250" s="417" t="s">
        <v>10624</v>
      </c>
      <c r="F4250" s="430"/>
    </row>
    <row r="4251" spans="1:6">
      <c r="B4251" s="417" t="s">
        <v>10610</v>
      </c>
      <c r="F4251" s="430"/>
    </row>
    <row r="4252" spans="1:6" ht="15">
      <c r="A4252" s="417" t="s">
        <v>10625</v>
      </c>
      <c r="C4252" s="417" t="s">
        <v>128</v>
      </c>
      <c r="F4252" s="431">
        <v>5.15</v>
      </c>
    </row>
    <row r="4253" spans="1:6">
      <c r="B4253" s="417" t="s">
        <v>10626</v>
      </c>
      <c r="F4253" s="430"/>
    </row>
    <row r="4254" spans="1:6">
      <c r="B4254" s="417" t="s">
        <v>10610</v>
      </c>
      <c r="F4254" s="430"/>
    </row>
    <row r="4255" spans="1:6" ht="15">
      <c r="A4255" s="417" t="s">
        <v>10627</v>
      </c>
      <c r="C4255" s="417" t="s">
        <v>128</v>
      </c>
      <c r="F4255" s="431">
        <v>5.78</v>
      </c>
    </row>
    <row r="4256" spans="1:6">
      <c r="B4256" s="417" t="s">
        <v>10628</v>
      </c>
      <c r="F4256" s="430"/>
    </row>
    <row r="4257" spans="1:6">
      <c r="B4257" s="417" t="s">
        <v>10610</v>
      </c>
      <c r="F4257" s="430"/>
    </row>
    <row r="4258" spans="1:6" ht="15">
      <c r="A4258" s="417" t="s">
        <v>10629</v>
      </c>
      <c r="C4258" s="417" t="s">
        <v>128</v>
      </c>
      <c r="F4258" s="431">
        <v>5.39</v>
      </c>
    </row>
    <row r="4259" spans="1:6">
      <c r="B4259" s="417" t="s">
        <v>10630</v>
      </c>
      <c r="F4259" s="430"/>
    </row>
    <row r="4260" spans="1:6">
      <c r="B4260" s="417" t="s">
        <v>10631</v>
      </c>
      <c r="F4260" s="430"/>
    </row>
    <row r="4261" spans="1:6" ht="15">
      <c r="A4261" s="417" t="s">
        <v>10632</v>
      </c>
      <c r="C4261" s="417" t="s">
        <v>128</v>
      </c>
      <c r="F4261" s="431">
        <v>7.93</v>
      </c>
    </row>
    <row r="4262" spans="1:6">
      <c r="B4262" s="417" t="s">
        <v>10633</v>
      </c>
      <c r="F4262" s="430"/>
    </row>
    <row r="4263" spans="1:6">
      <c r="B4263" s="417" t="s">
        <v>10634</v>
      </c>
      <c r="F4263" s="430"/>
    </row>
    <row r="4264" spans="1:6" ht="15">
      <c r="A4264" s="417" t="s">
        <v>10635</v>
      </c>
      <c r="C4264" s="417" t="s">
        <v>128</v>
      </c>
      <c r="F4264" s="431">
        <v>33.06</v>
      </c>
    </row>
    <row r="4265" spans="1:6">
      <c r="B4265" s="417" t="s">
        <v>10636</v>
      </c>
      <c r="F4265" s="430"/>
    </row>
    <row r="4266" spans="1:6">
      <c r="B4266" s="417" t="s">
        <v>10634</v>
      </c>
      <c r="F4266" s="430"/>
    </row>
    <row r="4267" spans="1:6" ht="15">
      <c r="A4267" s="417" t="s">
        <v>10637</v>
      </c>
      <c r="C4267" s="417" t="s">
        <v>128</v>
      </c>
      <c r="F4267" s="431">
        <v>41.7</v>
      </c>
    </row>
    <row r="4268" spans="1:6">
      <c r="B4268" s="417" t="s">
        <v>10638</v>
      </c>
      <c r="F4268" s="430"/>
    </row>
    <row r="4269" spans="1:6">
      <c r="F4269" s="430"/>
    </row>
    <row r="4270" spans="1:6" ht="15">
      <c r="A4270" s="417" t="s">
        <v>10639</v>
      </c>
      <c r="B4270" s="417" t="s">
        <v>10640</v>
      </c>
      <c r="C4270" s="417" t="s">
        <v>128</v>
      </c>
      <c r="F4270" s="431">
        <v>6.6</v>
      </c>
    </row>
    <row r="4271" spans="1:6">
      <c r="B4271" s="417" t="s">
        <v>10641</v>
      </c>
      <c r="F4271" s="430"/>
    </row>
    <row r="4272" spans="1:6" ht="15">
      <c r="A4272" s="417" t="s">
        <v>10642</v>
      </c>
      <c r="B4272" s="417" t="s">
        <v>10643</v>
      </c>
      <c r="C4272" s="417" t="s">
        <v>128</v>
      </c>
      <c r="F4272" s="431">
        <v>7.54</v>
      </c>
    </row>
    <row r="4273" spans="1:6">
      <c r="B4273" s="417" t="s">
        <v>10641</v>
      </c>
      <c r="F4273" s="430"/>
    </row>
    <row r="4274" spans="1:6" ht="15">
      <c r="A4274" s="417" t="s">
        <v>10644</v>
      </c>
      <c r="B4274" s="417" t="s">
        <v>10645</v>
      </c>
      <c r="C4274" s="417" t="s">
        <v>128</v>
      </c>
      <c r="F4274" s="431">
        <v>242.78</v>
      </c>
    </row>
    <row r="4275" spans="1:6" ht="15">
      <c r="A4275" s="417" t="s">
        <v>10646</v>
      </c>
      <c r="B4275" s="417" t="s">
        <v>10647</v>
      </c>
      <c r="C4275" s="417" t="s">
        <v>128</v>
      </c>
      <c r="F4275" s="431">
        <v>275.18</v>
      </c>
    </row>
    <row r="4276" spans="1:6" ht="15">
      <c r="A4276" s="417" t="s">
        <v>10648</v>
      </c>
      <c r="B4276" s="417" t="s">
        <v>10649</v>
      </c>
      <c r="C4276" s="417" t="s">
        <v>112</v>
      </c>
      <c r="F4276" s="431">
        <v>91.4</v>
      </c>
    </row>
    <row r="4277" spans="1:6" ht="15">
      <c r="A4277" s="417" t="s">
        <v>10650</v>
      </c>
      <c r="B4277" s="417" t="s">
        <v>10651</v>
      </c>
      <c r="C4277" s="417" t="s">
        <v>112</v>
      </c>
      <c r="F4277" s="431">
        <v>7.74</v>
      </c>
    </row>
    <row r="4278" spans="1:6" ht="15">
      <c r="A4278" s="417" t="s">
        <v>10652</v>
      </c>
      <c r="B4278" s="417" t="s">
        <v>10653</v>
      </c>
      <c r="C4278" s="417" t="s">
        <v>112</v>
      </c>
      <c r="F4278" s="431">
        <v>0.03</v>
      </c>
    </row>
    <row r="4279" spans="1:6" ht="15">
      <c r="A4279" s="417" t="s">
        <v>10654</v>
      </c>
      <c r="B4279" s="417" t="s">
        <v>10655</v>
      </c>
      <c r="C4279" s="417" t="s">
        <v>112</v>
      </c>
      <c r="F4279" s="431">
        <v>1</v>
      </c>
    </row>
    <row r="4280" spans="1:6" ht="15">
      <c r="A4280" s="417" t="s">
        <v>10656</v>
      </c>
      <c r="B4280" s="417" t="s">
        <v>10657</v>
      </c>
      <c r="C4280" s="417" t="s">
        <v>112</v>
      </c>
      <c r="F4280" s="431">
        <v>1.02</v>
      </c>
    </row>
    <row r="4281" spans="1:6" ht="15">
      <c r="A4281" s="417" t="s">
        <v>10658</v>
      </c>
      <c r="B4281" s="417" t="s">
        <v>10659</v>
      </c>
      <c r="C4281" s="417" t="s">
        <v>112</v>
      </c>
      <c r="F4281" s="431">
        <v>1.03</v>
      </c>
    </row>
    <row r="4282" spans="1:6">
      <c r="F4282" s="430"/>
    </row>
    <row r="4283" spans="1:6" ht="15">
      <c r="A4283" s="417" t="s">
        <v>10660</v>
      </c>
      <c r="B4283" s="417" t="s">
        <v>10661</v>
      </c>
      <c r="C4283" s="417" t="s">
        <v>128</v>
      </c>
      <c r="F4283" s="431">
        <v>8.84</v>
      </c>
    </row>
    <row r="4284" spans="1:6">
      <c r="B4284" s="417" t="s">
        <v>10662</v>
      </c>
      <c r="F4284" s="430"/>
    </row>
    <row r="4285" spans="1:6">
      <c r="B4285" s="417" t="s">
        <v>10663</v>
      </c>
      <c r="F4285" s="430"/>
    </row>
    <row r="4286" spans="1:6">
      <c r="F4286" s="430"/>
    </row>
    <row r="4287" spans="1:6" ht="15">
      <c r="A4287" s="417" t="s">
        <v>10664</v>
      </c>
      <c r="B4287" s="417" t="s">
        <v>10665</v>
      </c>
      <c r="C4287" s="417" t="s">
        <v>128</v>
      </c>
      <c r="F4287" s="431">
        <v>11.8</v>
      </c>
    </row>
    <row r="4288" spans="1:6">
      <c r="B4288" s="417" t="s">
        <v>10666</v>
      </c>
      <c r="F4288" s="430"/>
    </row>
    <row r="4289" spans="1:6">
      <c r="B4289" s="417" t="s">
        <v>10667</v>
      </c>
      <c r="F4289" s="430"/>
    </row>
    <row r="4290" spans="1:6">
      <c r="B4290" s="417" t="s">
        <v>10668</v>
      </c>
      <c r="F4290" s="430"/>
    </row>
    <row r="4291" spans="1:6">
      <c r="F4291" s="430"/>
    </row>
    <row r="4292" spans="1:6">
      <c r="F4292" s="430"/>
    </row>
    <row r="4293" spans="1:6" ht="15">
      <c r="A4293" s="417" t="s">
        <v>10669</v>
      </c>
      <c r="B4293" s="417" t="s">
        <v>10670</v>
      </c>
      <c r="C4293" s="417" t="s">
        <v>128</v>
      </c>
      <c r="F4293" s="431">
        <v>11.8</v>
      </c>
    </row>
    <row r="4294" spans="1:6">
      <c r="B4294" s="417" t="s">
        <v>10671</v>
      </c>
      <c r="F4294" s="430"/>
    </row>
    <row r="4295" spans="1:6">
      <c r="B4295" s="417" t="s">
        <v>10672</v>
      </c>
      <c r="F4295" s="430"/>
    </row>
    <row r="4296" spans="1:6">
      <c r="B4296" s="417" t="s">
        <v>10673</v>
      </c>
      <c r="F4296" s="430"/>
    </row>
    <row r="4297" spans="1:6">
      <c r="F4297" s="430"/>
    </row>
    <row r="4298" spans="1:6">
      <c r="F4298" s="430"/>
    </row>
    <row r="4299" spans="1:6" ht="15">
      <c r="A4299" s="417" t="s">
        <v>10674</v>
      </c>
      <c r="B4299" s="417" t="s">
        <v>10675</v>
      </c>
      <c r="C4299" s="417" t="s">
        <v>112</v>
      </c>
      <c r="F4299" s="431">
        <v>2.96</v>
      </c>
    </row>
    <row r="4300" spans="1:6">
      <c r="B4300" s="417" t="s">
        <v>10676</v>
      </c>
      <c r="F4300" s="430"/>
    </row>
    <row r="4301" spans="1:6">
      <c r="B4301" s="417" t="s">
        <v>10677</v>
      </c>
      <c r="F4301" s="430"/>
    </row>
    <row r="4302" spans="1:6">
      <c r="B4302" s="417" t="s">
        <v>10678</v>
      </c>
      <c r="F4302" s="430"/>
    </row>
    <row r="4303" spans="1:6">
      <c r="F4303" s="430"/>
    </row>
    <row r="4304" spans="1:6" ht="15">
      <c r="A4304" s="417" t="s">
        <v>10679</v>
      </c>
      <c r="B4304" s="417" t="s">
        <v>10680</v>
      </c>
      <c r="C4304" s="417" t="s">
        <v>112</v>
      </c>
      <c r="F4304" s="431">
        <v>0.79</v>
      </c>
    </row>
    <row r="4305" spans="1:6">
      <c r="B4305" s="417" t="s">
        <v>10681</v>
      </c>
      <c r="F4305" s="430"/>
    </row>
    <row r="4306" spans="1:6">
      <c r="B4306" s="417" t="s">
        <v>10682</v>
      </c>
      <c r="F4306" s="430"/>
    </row>
    <row r="4307" spans="1:6">
      <c r="B4307" s="417" t="s">
        <v>10683</v>
      </c>
      <c r="F4307" s="430"/>
    </row>
    <row r="4308" spans="1:6">
      <c r="F4308" s="430"/>
    </row>
    <row r="4309" spans="1:6" ht="15">
      <c r="A4309" s="417" t="s">
        <v>10684</v>
      </c>
      <c r="B4309" s="417" t="s">
        <v>10685</v>
      </c>
      <c r="C4309" s="417" t="s">
        <v>112</v>
      </c>
      <c r="F4309" s="431">
        <v>3.76</v>
      </c>
    </row>
    <row r="4310" spans="1:6">
      <c r="B4310" s="417" t="s">
        <v>10686</v>
      </c>
      <c r="F4310" s="430"/>
    </row>
    <row r="4311" spans="1:6">
      <c r="B4311" s="417" t="s">
        <v>10687</v>
      </c>
      <c r="F4311" s="430"/>
    </row>
    <row r="4312" spans="1:6">
      <c r="B4312" s="417" t="s">
        <v>10688</v>
      </c>
      <c r="F4312" s="430"/>
    </row>
    <row r="4313" spans="1:6">
      <c r="B4313" s="417" t="s">
        <v>10689</v>
      </c>
      <c r="F4313" s="430"/>
    </row>
    <row r="4314" spans="1:6">
      <c r="B4314" s="417" t="s">
        <v>10690</v>
      </c>
      <c r="F4314" s="430"/>
    </row>
    <row r="4315" spans="1:6">
      <c r="B4315" s="417" t="s">
        <v>10691</v>
      </c>
      <c r="F4315" s="430"/>
    </row>
    <row r="4316" spans="1:6" ht="15">
      <c r="A4316" s="417" t="s">
        <v>10692</v>
      </c>
      <c r="B4316" s="417" t="s">
        <v>10693</v>
      </c>
      <c r="C4316" s="417" t="s">
        <v>128</v>
      </c>
      <c r="F4316" s="431">
        <v>452.46</v>
      </c>
    </row>
    <row r="4317" spans="1:6">
      <c r="B4317" s="417" t="s">
        <v>10694</v>
      </c>
      <c r="F4317" s="430"/>
    </row>
    <row r="4318" spans="1:6">
      <c r="B4318" s="417" t="s">
        <v>10695</v>
      </c>
      <c r="F4318" s="430"/>
    </row>
    <row r="4319" spans="1:6">
      <c r="F4319" s="430"/>
    </row>
    <row r="4320" spans="1:6">
      <c r="F4320" s="430"/>
    </row>
    <row r="4321" spans="1:6" ht="15">
      <c r="A4321" s="417" t="s">
        <v>10696</v>
      </c>
      <c r="B4321" s="417" t="s">
        <v>10690</v>
      </c>
      <c r="C4321" s="417" t="s">
        <v>2117</v>
      </c>
      <c r="F4321" s="431">
        <v>188.53</v>
      </c>
    </row>
    <row r="4322" spans="1:6">
      <c r="B4322" s="417" t="s">
        <v>10691</v>
      </c>
      <c r="F4322" s="430"/>
    </row>
    <row r="4323" spans="1:6">
      <c r="B4323" s="417" t="s">
        <v>10693</v>
      </c>
      <c r="F4323" s="430"/>
    </row>
    <row r="4324" spans="1:6">
      <c r="B4324" s="417" t="s">
        <v>10694</v>
      </c>
      <c r="F4324" s="430"/>
    </row>
    <row r="4325" spans="1:6">
      <c r="B4325" s="417" t="s">
        <v>10695</v>
      </c>
      <c r="F4325" s="430"/>
    </row>
    <row r="4326" spans="1:6" ht="15">
      <c r="A4326" s="417" t="s">
        <v>10697</v>
      </c>
      <c r="B4326" s="417" t="s">
        <v>10698</v>
      </c>
      <c r="C4326" s="417" t="s">
        <v>128</v>
      </c>
      <c r="F4326" s="431">
        <v>355.47</v>
      </c>
    </row>
    <row r="4327" spans="1:6">
      <c r="B4327" s="417" t="s">
        <v>10687</v>
      </c>
      <c r="F4327" s="430"/>
    </row>
    <row r="4328" spans="1:6">
      <c r="B4328" s="417" t="s">
        <v>10688</v>
      </c>
      <c r="F4328" s="430"/>
    </row>
    <row r="4329" spans="1:6">
      <c r="B4329" s="417" t="s">
        <v>10689</v>
      </c>
      <c r="F4329" s="430"/>
    </row>
    <row r="4330" spans="1:6">
      <c r="B4330" s="417" t="s">
        <v>10698</v>
      </c>
      <c r="F4330" s="430"/>
    </row>
    <row r="4331" spans="1:6">
      <c r="B4331" s="417" t="s">
        <v>10687</v>
      </c>
      <c r="F4331" s="430"/>
    </row>
    <row r="4332" spans="1:6" ht="15">
      <c r="A4332" s="417" t="s">
        <v>10699</v>
      </c>
      <c r="B4332" s="417" t="s">
        <v>10688</v>
      </c>
      <c r="C4332" s="417" t="s">
        <v>2117</v>
      </c>
      <c r="F4332" s="431">
        <v>169.27</v>
      </c>
    </row>
    <row r="4333" spans="1:6">
      <c r="B4333" s="417" t="s">
        <v>10689</v>
      </c>
      <c r="F4333" s="430"/>
    </row>
    <row r="4334" spans="1:6">
      <c r="F4334" s="430"/>
    </row>
    <row r="4335" spans="1:6" ht="15">
      <c r="A4335" s="417" t="s">
        <v>10700</v>
      </c>
      <c r="B4335" s="417" t="s">
        <v>10701</v>
      </c>
      <c r="C4335" s="417" t="s">
        <v>112</v>
      </c>
      <c r="F4335" s="431">
        <v>16.47</v>
      </c>
    </row>
    <row r="4336" spans="1:6">
      <c r="B4336" s="417" t="s">
        <v>10702</v>
      </c>
      <c r="F4336" s="430"/>
    </row>
    <row r="4337" spans="1:6">
      <c r="B4337" s="417" t="s">
        <v>10703</v>
      </c>
      <c r="F4337" s="430"/>
    </row>
    <row r="4338" spans="1:6" ht="15">
      <c r="A4338" s="417" t="s">
        <v>10704</v>
      </c>
      <c r="B4338" s="417" t="s">
        <v>10705</v>
      </c>
      <c r="C4338" s="417" t="s">
        <v>112</v>
      </c>
      <c r="F4338" s="431">
        <v>31.68</v>
      </c>
    </row>
    <row r="4339" spans="1:6">
      <c r="B4339" s="417" t="s">
        <v>10706</v>
      </c>
      <c r="F4339" s="430"/>
    </row>
    <row r="4340" spans="1:6" ht="15">
      <c r="A4340" s="417" t="s">
        <v>10707</v>
      </c>
      <c r="B4340" s="417" t="s">
        <v>10708</v>
      </c>
      <c r="C4340" s="417" t="s">
        <v>112</v>
      </c>
      <c r="F4340" s="431">
        <v>24.86</v>
      </c>
    </row>
    <row r="4341" spans="1:6">
      <c r="B4341" s="417" t="s">
        <v>10709</v>
      </c>
      <c r="F4341" s="430"/>
    </row>
    <row r="4342" spans="1:6" ht="15">
      <c r="A4342" s="417" t="s">
        <v>10710</v>
      </c>
      <c r="B4342" s="417" t="s">
        <v>10711</v>
      </c>
      <c r="C4342" s="417" t="s">
        <v>112</v>
      </c>
      <c r="F4342" s="431">
        <v>18.059999999999999</v>
      </c>
    </row>
    <row r="4343" spans="1:6">
      <c r="B4343" s="417" t="s">
        <v>10712</v>
      </c>
      <c r="F4343" s="430"/>
    </row>
    <row r="4344" spans="1:6">
      <c r="F4344" s="430"/>
    </row>
    <row r="4345" spans="1:6" ht="15">
      <c r="A4345" s="417" t="s">
        <v>10713</v>
      </c>
      <c r="B4345" s="417" t="s">
        <v>10714</v>
      </c>
      <c r="C4345" s="417" t="s">
        <v>112</v>
      </c>
      <c r="F4345" s="431">
        <v>21.87</v>
      </c>
    </row>
    <row r="4346" spans="1:6">
      <c r="B4346" s="417" t="s">
        <v>10715</v>
      </c>
      <c r="F4346" s="430"/>
    </row>
    <row r="4347" spans="1:6">
      <c r="F4347" s="430"/>
    </row>
    <row r="4348" spans="1:6" ht="15">
      <c r="A4348" s="417" t="s">
        <v>10716</v>
      </c>
      <c r="B4348" s="417" t="s">
        <v>10717</v>
      </c>
      <c r="C4348" s="417" t="s">
        <v>112</v>
      </c>
      <c r="F4348" s="431">
        <v>59.51</v>
      </c>
    </row>
    <row r="4349" spans="1:6">
      <c r="B4349" s="417" t="s">
        <v>10718</v>
      </c>
      <c r="F4349" s="430"/>
    </row>
    <row r="4350" spans="1:6">
      <c r="B4350" s="417" t="s">
        <v>10719</v>
      </c>
      <c r="F4350" s="430"/>
    </row>
    <row r="4351" spans="1:6" ht="15">
      <c r="A4351" s="417" t="s">
        <v>10720</v>
      </c>
      <c r="B4351" s="417" t="s">
        <v>10721</v>
      </c>
      <c r="C4351" s="417" t="s">
        <v>112</v>
      </c>
      <c r="F4351" s="431">
        <v>67.959999999999994</v>
      </c>
    </row>
    <row r="4352" spans="1:6">
      <c r="B4352" s="417" t="s">
        <v>10718</v>
      </c>
      <c r="F4352" s="430"/>
    </row>
    <row r="4353" spans="1:6">
      <c r="B4353" s="417" t="s">
        <v>10719</v>
      </c>
      <c r="F4353" s="430"/>
    </row>
    <row r="4354" spans="1:6" ht="15">
      <c r="A4354" s="417" t="s">
        <v>10722</v>
      </c>
      <c r="B4354" s="417" t="s">
        <v>10723</v>
      </c>
      <c r="C4354" s="417" t="s">
        <v>112</v>
      </c>
      <c r="F4354" s="431">
        <v>59.29</v>
      </c>
    </row>
    <row r="4355" spans="1:6">
      <c r="B4355" s="417" t="s">
        <v>10724</v>
      </c>
      <c r="F4355" s="430"/>
    </row>
    <row r="4356" spans="1:6">
      <c r="B4356" s="417" t="s">
        <v>10719</v>
      </c>
      <c r="F4356" s="430"/>
    </row>
    <row r="4357" spans="1:6" ht="15">
      <c r="A4357" s="417" t="s">
        <v>541</v>
      </c>
      <c r="B4357" s="417" t="s">
        <v>10725</v>
      </c>
      <c r="C4357" s="417" t="s">
        <v>112</v>
      </c>
      <c r="F4357" s="431">
        <v>70.739999999999995</v>
      </c>
    </row>
    <row r="4358" spans="1:6">
      <c r="B4358" s="417" t="s">
        <v>10724</v>
      </c>
      <c r="F4358" s="430"/>
    </row>
    <row r="4359" spans="1:6">
      <c r="B4359" s="417" t="s">
        <v>10719</v>
      </c>
      <c r="F4359" s="430"/>
    </row>
    <row r="4360" spans="1:6" ht="15">
      <c r="A4360" s="417" t="s">
        <v>10726</v>
      </c>
      <c r="B4360" s="417" t="s">
        <v>10727</v>
      </c>
      <c r="C4360" s="417" t="s">
        <v>112</v>
      </c>
      <c r="F4360" s="431">
        <v>83.22</v>
      </c>
    </row>
    <row r="4361" spans="1:6">
      <c r="B4361" s="417" t="s">
        <v>10724</v>
      </c>
      <c r="F4361" s="430"/>
    </row>
    <row r="4362" spans="1:6">
      <c r="B4362" s="417" t="s">
        <v>10719</v>
      </c>
      <c r="F4362" s="430"/>
    </row>
    <row r="4363" spans="1:6" ht="15">
      <c r="A4363" s="417" t="s">
        <v>10728</v>
      </c>
      <c r="B4363" s="417" t="s">
        <v>10729</v>
      </c>
      <c r="C4363" s="417" t="s">
        <v>112</v>
      </c>
      <c r="F4363" s="431">
        <v>83.22</v>
      </c>
    </row>
    <row r="4364" spans="1:6">
      <c r="B4364" s="417" t="s">
        <v>10724</v>
      </c>
      <c r="F4364" s="430"/>
    </row>
    <row r="4365" spans="1:6">
      <c r="B4365" s="417" t="s">
        <v>10719</v>
      </c>
      <c r="F4365" s="430"/>
    </row>
    <row r="4366" spans="1:6" ht="15">
      <c r="A4366" s="417" t="s">
        <v>10730</v>
      </c>
      <c r="B4366" s="417" t="s">
        <v>10731</v>
      </c>
      <c r="C4366" s="417" t="s">
        <v>108</v>
      </c>
      <c r="F4366" s="431">
        <v>23.71</v>
      </c>
    </row>
    <row r="4367" spans="1:6">
      <c r="B4367" s="417" t="s">
        <v>10732</v>
      </c>
      <c r="F4367" s="430"/>
    </row>
    <row r="4368" spans="1:6">
      <c r="B4368" s="417" t="s">
        <v>10733</v>
      </c>
      <c r="F4368" s="430"/>
    </row>
    <row r="4369" spans="1:6" ht="15">
      <c r="A4369" s="417" t="s">
        <v>10734</v>
      </c>
      <c r="B4369" s="417" t="s">
        <v>10735</v>
      </c>
      <c r="C4369" s="417" t="s">
        <v>108</v>
      </c>
      <c r="F4369" s="431">
        <v>21.66</v>
      </c>
    </row>
    <row r="4370" spans="1:6">
      <c r="B4370" s="417" t="s">
        <v>10736</v>
      </c>
      <c r="F4370" s="430"/>
    </row>
    <row r="4371" spans="1:6">
      <c r="B4371" s="417" t="s">
        <v>10737</v>
      </c>
      <c r="F4371" s="430"/>
    </row>
    <row r="4372" spans="1:6" ht="15">
      <c r="A4372" s="417" t="s">
        <v>10738</v>
      </c>
      <c r="B4372" s="417" t="s">
        <v>10739</v>
      </c>
      <c r="C4372" s="417" t="s">
        <v>108</v>
      </c>
      <c r="F4372" s="431">
        <v>8.18</v>
      </c>
    </row>
    <row r="4373" spans="1:6">
      <c r="B4373" s="417" t="s">
        <v>10732</v>
      </c>
      <c r="F4373" s="430"/>
    </row>
    <row r="4374" spans="1:6">
      <c r="B4374" s="417" t="s">
        <v>10733</v>
      </c>
      <c r="F4374" s="430"/>
    </row>
    <row r="4375" spans="1:6" ht="15">
      <c r="A4375" s="417" t="s">
        <v>10740</v>
      </c>
      <c r="B4375" s="417" t="s">
        <v>10741</v>
      </c>
      <c r="C4375" s="417" t="s">
        <v>108</v>
      </c>
      <c r="F4375" s="431">
        <v>6.85</v>
      </c>
    </row>
    <row r="4376" spans="1:6">
      <c r="B4376" s="417" t="s">
        <v>10736</v>
      </c>
      <c r="F4376" s="430"/>
    </row>
    <row r="4377" spans="1:6">
      <c r="B4377" s="417" t="s">
        <v>10737</v>
      </c>
      <c r="F4377" s="430"/>
    </row>
    <row r="4378" spans="1:6" ht="15">
      <c r="A4378" s="417" t="s">
        <v>10742</v>
      </c>
      <c r="B4378" s="417" t="s">
        <v>10743</v>
      </c>
      <c r="C4378" s="417" t="s">
        <v>121</v>
      </c>
      <c r="F4378" s="431">
        <v>0.97</v>
      </c>
    </row>
    <row r="4379" spans="1:6">
      <c r="B4379" s="417" t="s">
        <v>10744</v>
      </c>
      <c r="F4379" s="430"/>
    </row>
    <row r="4380" spans="1:6">
      <c r="B4380" s="417" t="s">
        <v>10745</v>
      </c>
      <c r="F4380" s="430"/>
    </row>
    <row r="4381" spans="1:6" ht="15">
      <c r="A4381" s="417" t="s">
        <v>10746</v>
      </c>
      <c r="B4381" s="417" t="s">
        <v>10747</v>
      </c>
      <c r="C4381" s="417" t="s">
        <v>121</v>
      </c>
      <c r="F4381" s="431">
        <v>1.21</v>
      </c>
    </row>
    <row r="4382" spans="1:6">
      <c r="B4382" s="417" t="s">
        <v>10744</v>
      </c>
      <c r="F4382" s="430"/>
    </row>
    <row r="4383" spans="1:6">
      <c r="B4383" s="417" t="s">
        <v>10745</v>
      </c>
      <c r="F4383" s="430"/>
    </row>
    <row r="4384" spans="1:6" ht="15">
      <c r="A4384" s="417" t="s">
        <v>10748</v>
      </c>
      <c r="B4384" s="417" t="s">
        <v>10749</v>
      </c>
      <c r="C4384" s="417" t="s">
        <v>121</v>
      </c>
      <c r="F4384" s="431">
        <v>2.4300000000000002</v>
      </c>
    </row>
    <row r="4385" spans="1:6">
      <c r="B4385" s="417" t="s">
        <v>10744</v>
      </c>
      <c r="F4385" s="430"/>
    </row>
    <row r="4386" spans="1:6">
      <c r="B4386" s="417" t="s">
        <v>10745</v>
      </c>
      <c r="F4386" s="430"/>
    </row>
    <row r="4387" spans="1:6" ht="15">
      <c r="A4387" s="417" t="s">
        <v>10750</v>
      </c>
      <c r="B4387" s="417" t="s">
        <v>10751</v>
      </c>
      <c r="C4387" s="417" t="s">
        <v>121</v>
      </c>
      <c r="F4387" s="431">
        <v>3.64</v>
      </c>
    </row>
    <row r="4388" spans="1:6">
      <c r="B4388" s="417" t="s">
        <v>10744</v>
      </c>
      <c r="F4388" s="430"/>
    </row>
    <row r="4389" spans="1:6">
      <c r="B4389" s="417" t="s">
        <v>10745</v>
      </c>
      <c r="F4389" s="430"/>
    </row>
    <row r="4390" spans="1:6" ht="15">
      <c r="A4390" s="417" t="s">
        <v>10752</v>
      </c>
      <c r="B4390" s="417" t="s">
        <v>10753</v>
      </c>
      <c r="C4390" s="417" t="s">
        <v>112</v>
      </c>
      <c r="F4390" s="431">
        <v>12.16</v>
      </c>
    </row>
    <row r="4391" spans="1:6">
      <c r="B4391" s="417" t="s">
        <v>10744</v>
      </c>
      <c r="F4391" s="430"/>
    </row>
    <row r="4392" spans="1:6">
      <c r="B4392" s="417" t="s">
        <v>10745</v>
      </c>
      <c r="F4392" s="430"/>
    </row>
    <row r="4393" spans="1:6" ht="15">
      <c r="A4393" s="417" t="s">
        <v>10754</v>
      </c>
      <c r="B4393" s="417" t="s">
        <v>10755</v>
      </c>
      <c r="C4393" s="417" t="s">
        <v>112</v>
      </c>
      <c r="F4393" s="431">
        <v>18.239999999999998</v>
      </c>
    </row>
    <row r="4394" spans="1:6">
      <c r="B4394" s="417" t="s">
        <v>10756</v>
      </c>
      <c r="F4394" s="430"/>
    </row>
    <row r="4395" spans="1:6">
      <c r="B4395" s="417" t="s">
        <v>10757</v>
      </c>
      <c r="F4395" s="430"/>
    </row>
    <row r="4396" spans="1:6" ht="15">
      <c r="A4396" s="417" t="s">
        <v>10758</v>
      </c>
      <c r="B4396" s="417" t="s">
        <v>10744</v>
      </c>
      <c r="C4396" s="417" t="s">
        <v>121</v>
      </c>
      <c r="F4396" s="431">
        <v>1.2</v>
      </c>
    </row>
    <row r="4397" spans="1:6">
      <c r="A4397" s="417" t="s">
        <v>10745</v>
      </c>
      <c r="F4397" s="430"/>
    </row>
    <row r="4398" spans="1:6">
      <c r="B4398" s="417" t="s">
        <v>10759</v>
      </c>
      <c r="F4398" s="430"/>
    </row>
    <row r="4399" spans="1:6" ht="15">
      <c r="A4399" s="417" t="s">
        <v>10760</v>
      </c>
      <c r="B4399" s="417" t="s">
        <v>10744</v>
      </c>
      <c r="C4399" s="417" t="s">
        <v>121</v>
      </c>
      <c r="F4399" s="431">
        <v>2.42</v>
      </c>
    </row>
    <row r="4400" spans="1:6">
      <c r="A4400" s="417" t="s">
        <v>10745</v>
      </c>
      <c r="F4400" s="430"/>
    </row>
    <row r="4401" spans="1:6">
      <c r="B4401" s="417" t="s">
        <v>10761</v>
      </c>
      <c r="F4401" s="430"/>
    </row>
    <row r="4402" spans="1:6" ht="15">
      <c r="A4402" s="417" t="s">
        <v>10762</v>
      </c>
      <c r="B4402" s="417" t="s">
        <v>10744</v>
      </c>
      <c r="C4402" s="417" t="s">
        <v>121</v>
      </c>
      <c r="F4402" s="431">
        <v>3.62</v>
      </c>
    </row>
    <row r="4403" spans="1:6">
      <c r="A4403" s="417" t="s">
        <v>10745</v>
      </c>
      <c r="F4403" s="430"/>
    </row>
    <row r="4404" spans="1:6">
      <c r="B4404" s="417" t="s">
        <v>10763</v>
      </c>
      <c r="F4404" s="430"/>
    </row>
    <row r="4405" spans="1:6" ht="15">
      <c r="A4405" s="417" t="s">
        <v>10764</v>
      </c>
      <c r="B4405" s="417" t="s">
        <v>10744</v>
      </c>
      <c r="C4405" s="417" t="s">
        <v>112</v>
      </c>
      <c r="F4405" s="431">
        <v>12.05</v>
      </c>
    </row>
    <row r="4406" spans="1:6">
      <c r="A4406" s="417" t="s">
        <v>10745</v>
      </c>
      <c r="F4406" s="430"/>
    </row>
    <row r="4407" spans="1:6">
      <c r="B4407" s="417" t="s">
        <v>10765</v>
      </c>
      <c r="F4407" s="430"/>
    </row>
    <row r="4408" spans="1:6" ht="15">
      <c r="A4408" s="417" t="s">
        <v>10766</v>
      </c>
      <c r="B4408" s="417" t="s">
        <v>10767</v>
      </c>
      <c r="C4408" s="417" t="s">
        <v>128</v>
      </c>
      <c r="F4408" s="431">
        <v>5.92</v>
      </c>
    </row>
    <row r="4409" spans="1:6">
      <c r="B4409" s="417" t="s">
        <v>10768</v>
      </c>
      <c r="F4409" s="430"/>
    </row>
    <row r="4410" spans="1:6" ht="15">
      <c r="A4410" s="417" t="s">
        <v>10769</v>
      </c>
      <c r="B4410" s="417" t="s">
        <v>10770</v>
      </c>
      <c r="C4410" s="417" t="s">
        <v>6101</v>
      </c>
      <c r="F4410" s="431">
        <v>493.24</v>
      </c>
    </row>
    <row r="4411" spans="1:6">
      <c r="B4411" s="417" t="s">
        <v>10771</v>
      </c>
      <c r="F4411" s="430"/>
    </row>
    <row r="4412" spans="1:6" ht="15">
      <c r="A4412" s="417" t="s">
        <v>10772</v>
      </c>
      <c r="C4412" s="417" t="s">
        <v>5439</v>
      </c>
      <c r="F4412" s="431">
        <v>0.99</v>
      </c>
    </row>
    <row r="4413" spans="1:6">
      <c r="A4413" s="417" t="s">
        <v>10773</v>
      </c>
      <c r="F4413" s="430"/>
    </row>
    <row r="4414" spans="1:6">
      <c r="B4414" s="417" t="s">
        <v>10774</v>
      </c>
      <c r="F4414" s="430"/>
    </row>
    <row r="4415" spans="1:6" ht="15">
      <c r="A4415" s="417" t="s">
        <v>10775</v>
      </c>
      <c r="C4415" s="417" t="s">
        <v>5439</v>
      </c>
      <c r="F4415" s="431">
        <v>0.73</v>
      </c>
    </row>
    <row r="4416" spans="1:6">
      <c r="A4416" s="417" t="s">
        <v>10773</v>
      </c>
      <c r="F4416" s="430"/>
    </row>
    <row r="4417" spans="1:6">
      <c r="B4417" s="417" t="s">
        <v>10776</v>
      </c>
      <c r="F4417" s="430"/>
    </row>
    <row r="4418" spans="1:6" ht="15">
      <c r="A4418" s="417" t="s">
        <v>10777</v>
      </c>
      <c r="C4418" s="417" t="s">
        <v>5439</v>
      </c>
      <c r="F4418" s="431">
        <v>0.71</v>
      </c>
    </row>
    <row r="4419" spans="1:6">
      <c r="A4419" s="417" t="s">
        <v>10773</v>
      </c>
      <c r="F4419" s="430"/>
    </row>
    <row r="4420" spans="1:6">
      <c r="B4420" s="417" t="s">
        <v>10778</v>
      </c>
      <c r="F4420" s="430"/>
    </row>
    <row r="4421" spans="1:6" ht="15">
      <c r="A4421" s="417" t="s">
        <v>10779</v>
      </c>
      <c r="B4421" s="417" t="s">
        <v>10773</v>
      </c>
      <c r="C4421" s="417" t="s">
        <v>5439</v>
      </c>
      <c r="F4421" s="431">
        <v>0.69</v>
      </c>
    </row>
    <row r="4422" spans="1:6">
      <c r="B4422" s="417" t="s">
        <v>10780</v>
      </c>
      <c r="F4422" s="430"/>
    </row>
    <row r="4423" spans="1:6" ht="15">
      <c r="A4423" s="417" t="s">
        <v>10781</v>
      </c>
      <c r="C4423" s="417" t="s">
        <v>5439</v>
      </c>
      <c r="F4423" s="431">
        <v>0.68</v>
      </c>
    </row>
    <row r="4424" spans="1:6">
      <c r="A4424" s="417" t="s">
        <v>10773</v>
      </c>
      <c r="F4424" s="430"/>
    </row>
    <row r="4425" spans="1:6">
      <c r="B4425" s="417" t="s">
        <v>10782</v>
      </c>
      <c r="F4425" s="430"/>
    </row>
    <row r="4426" spans="1:6" ht="15">
      <c r="A4426" s="417" t="s">
        <v>10783</v>
      </c>
      <c r="C4426" s="417" t="s">
        <v>5439</v>
      </c>
      <c r="F4426" s="431">
        <v>0.64</v>
      </c>
    </row>
    <row r="4427" spans="1:6">
      <c r="A4427" s="417" t="s">
        <v>10773</v>
      </c>
      <c r="F4427" s="430"/>
    </row>
    <row r="4428" spans="1:6">
      <c r="B4428" s="417" t="s">
        <v>10784</v>
      </c>
      <c r="F4428" s="430"/>
    </row>
    <row r="4429" spans="1:6" ht="15">
      <c r="A4429" s="417" t="s">
        <v>10785</v>
      </c>
      <c r="C4429" s="417" t="s">
        <v>5439</v>
      </c>
      <c r="F4429" s="431">
        <v>0.6</v>
      </c>
    </row>
    <row r="4430" spans="1:6">
      <c r="A4430" s="417" t="s">
        <v>10786</v>
      </c>
      <c r="F4430" s="430"/>
    </row>
    <row r="4431" spans="1:6" ht="15">
      <c r="A4431" s="417" t="s">
        <v>10787</v>
      </c>
      <c r="B4431" s="417" t="s">
        <v>10788</v>
      </c>
      <c r="C4431" s="417" t="s">
        <v>5439</v>
      </c>
      <c r="F4431" s="431">
        <v>0.93</v>
      </c>
    </row>
    <row r="4432" spans="1:6" ht="15">
      <c r="A4432" s="417" t="s">
        <v>10789</v>
      </c>
      <c r="B4432" s="417" t="s">
        <v>10790</v>
      </c>
      <c r="C4432" s="417" t="s">
        <v>5439</v>
      </c>
      <c r="F4432" s="431">
        <v>0.69</v>
      </c>
    </row>
    <row r="4433" spans="1:6" ht="15">
      <c r="A4433" s="417" t="s">
        <v>10791</v>
      </c>
      <c r="B4433" s="417" t="s">
        <v>10792</v>
      </c>
      <c r="C4433" s="417" t="s">
        <v>5439</v>
      </c>
      <c r="F4433" s="431">
        <v>0.67</v>
      </c>
    </row>
    <row r="4434" spans="1:6" ht="15">
      <c r="A4434" s="417" t="s">
        <v>10793</v>
      </c>
      <c r="B4434" s="417" t="s">
        <v>10794</v>
      </c>
      <c r="C4434" s="417" t="s">
        <v>5439</v>
      </c>
      <c r="F4434" s="431">
        <v>0.64</v>
      </c>
    </row>
    <row r="4435" spans="1:6" ht="15">
      <c r="A4435" s="417" t="s">
        <v>10795</v>
      </c>
      <c r="B4435" s="417" t="s">
        <v>10796</v>
      </c>
      <c r="C4435" s="417" t="s">
        <v>5439</v>
      </c>
      <c r="F4435" s="431">
        <v>0.64</v>
      </c>
    </row>
    <row r="4436" spans="1:6" ht="15">
      <c r="A4436" s="417" t="s">
        <v>10797</v>
      </c>
      <c r="B4436" s="417" t="s">
        <v>10798</v>
      </c>
      <c r="C4436" s="417" t="s">
        <v>5439</v>
      </c>
      <c r="F4436" s="431">
        <v>0.6</v>
      </c>
    </row>
    <row r="4437" spans="1:6" ht="15">
      <c r="A4437" s="417" t="s">
        <v>10799</v>
      </c>
      <c r="B4437" s="417" t="s">
        <v>10800</v>
      </c>
      <c r="C4437" s="417" t="s">
        <v>5439</v>
      </c>
      <c r="F4437" s="431">
        <v>0.56000000000000005</v>
      </c>
    </row>
    <row r="4438" spans="1:6" ht="15">
      <c r="A4438" s="417" t="s">
        <v>10801</v>
      </c>
      <c r="B4438" s="417" t="s">
        <v>10802</v>
      </c>
      <c r="C4438" s="417" t="s">
        <v>5439</v>
      </c>
      <c r="F4438" s="431">
        <v>1.06</v>
      </c>
    </row>
    <row r="4439" spans="1:6" ht="15">
      <c r="A4439" s="417" t="s">
        <v>10803</v>
      </c>
      <c r="B4439" s="417" t="s">
        <v>10804</v>
      </c>
      <c r="C4439" s="417" t="s">
        <v>5439</v>
      </c>
      <c r="F4439" s="431">
        <v>0.78</v>
      </c>
    </row>
    <row r="4440" spans="1:6" ht="15">
      <c r="A4440" s="417" t="s">
        <v>10805</v>
      </c>
      <c r="B4440" s="417" t="s">
        <v>10806</v>
      </c>
      <c r="C4440" s="417" t="s">
        <v>5439</v>
      </c>
      <c r="F4440" s="431">
        <v>0.76</v>
      </c>
    </row>
    <row r="4441" spans="1:6" ht="15">
      <c r="A4441" s="417" t="s">
        <v>10807</v>
      </c>
      <c r="B4441" s="417" t="s">
        <v>10808</v>
      </c>
      <c r="C4441" s="417" t="s">
        <v>5439</v>
      </c>
      <c r="F4441" s="431">
        <v>0.73</v>
      </c>
    </row>
    <row r="4442" spans="1:6" ht="15">
      <c r="A4442" s="417" t="s">
        <v>10809</v>
      </c>
      <c r="B4442" s="417" t="s">
        <v>10810</v>
      </c>
      <c r="C4442" s="417" t="s">
        <v>5439</v>
      </c>
      <c r="F4442" s="431">
        <v>0.72</v>
      </c>
    </row>
    <row r="4443" spans="1:6" ht="15">
      <c r="A4443" s="417" t="s">
        <v>10811</v>
      </c>
      <c r="B4443" s="417" t="s">
        <v>10812</v>
      </c>
      <c r="C4443" s="417" t="s">
        <v>5439</v>
      </c>
      <c r="F4443" s="431">
        <v>0.68</v>
      </c>
    </row>
    <row r="4444" spans="1:6" ht="15">
      <c r="A4444" s="417" t="s">
        <v>10813</v>
      </c>
      <c r="B4444" s="417" t="s">
        <v>10814</v>
      </c>
      <c r="C4444" s="417" t="s">
        <v>5439</v>
      </c>
      <c r="F4444" s="431">
        <v>0.64</v>
      </c>
    </row>
    <row r="4445" spans="1:6" ht="15">
      <c r="A4445" s="417" t="s">
        <v>10815</v>
      </c>
      <c r="B4445" s="417" t="s">
        <v>10816</v>
      </c>
      <c r="C4445" s="417" t="s">
        <v>949</v>
      </c>
      <c r="F4445" s="431">
        <v>0.62</v>
      </c>
    </row>
    <row r="4446" spans="1:6" ht="15">
      <c r="A4446" s="417" t="s">
        <v>10817</v>
      </c>
      <c r="B4446" s="417" t="s">
        <v>10818</v>
      </c>
      <c r="C4446" s="417" t="s">
        <v>949</v>
      </c>
      <c r="F4446" s="431">
        <v>0.46</v>
      </c>
    </row>
    <row r="4447" spans="1:6" ht="15">
      <c r="A4447" s="417" t="s">
        <v>10819</v>
      </c>
      <c r="B4447" s="417" t="s">
        <v>10820</v>
      </c>
      <c r="C4447" s="417" t="s">
        <v>949</v>
      </c>
      <c r="F4447" s="431">
        <v>0.44</v>
      </c>
    </row>
    <row r="4448" spans="1:6" ht="15">
      <c r="A4448" s="417" t="s">
        <v>10821</v>
      </c>
      <c r="B4448" s="417" t="s">
        <v>10822</v>
      </c>
      <c r="C4448" s="417" t="s">
        <v>949</v>
      </c>
      <c r="F4448" s="431">
        <v>0.43</v>
      </c>
    </row>
    <row r="4449" spans="1:6" ht="15">
      <c r="A4449" s="417" t="s">
        <v>10823</v>
      </c>
      <c r="B4449" s="417" t="s">
        <v>10824</v>
      </c>
      <c r="C4449" s="417" t="s">
        <v>949</v>
      </c>
      <c r="F4449" s="431">
        <v>0.42</v>
      </c>
    </row>
    <row r="4450" spans="1:6" ht="15">
      <c r="A4450" s="417" t="s">
        <v>10825</v>
      </c>
      <c r="B4450" s="417" t="s">
        <v>10826</v>
      </c>
      <c r="C4450" s="417" t="s">
        <v>949</v>
      </c>
      <c r="F4450" s="431">
        <v>0.4</v>
      </c>
    </row>
    <row r="4451" spans="1:6" ht="15">
      <c r="A4451" s="417" t="s">
        <v>10827</v>
      </c>
      <c r="B4451" s="417" t="s">
        <v>10828</v>
      </c>
      <c r="C4451" s="417" t="s">
        <v>949</v>
      </c>
      <c r="F4451" s="431">
        <v>0.37</v>
      </c>
    </row>
    <row r="4452" spans="1:6" ht="15">
      <c r="A4452" s="417" t="s">
        <v>10829</v>
      </c>
      <c r="B4452" s="417" t="s">
        <v>10830</v>
      </c>
      <c r="C4452" s="417" t="s">
        <v>108</v>
      </c>
      <c r="F4452" s="431">
        <v>658.16</v>
      </c>
    </row>
    <row r="4453" spans="1:6">
      <c r="A4453" s="417" t="s">
        <v>10831</v>
      </c>
      <c r="B4453" s="417" t="s">
        <v>10832</v>
      </c>
      <c r="F4453" s="430"/>
    </row>
    <row r="4454" spans="1:6" ht="15">
      <c r="A4454" s="417" t="s">
        <v>10833</v>
      </c>
      <c r="B4454" s="417" t="s">
        <v>10834</v>
      </c>
      <c r="C4454" s="417" t="s">
        <v>112</v>
      </c>
      <c r="F4454" s="431">
        <v>205.63</v>
      </c>
    </row>
    <row r="4455" spans="1:6">
      <c r="B4455" s="417" t="s">
        <v>10835</v>
      </c>
      <c r="F4455" s="430"/>
    </row>
    <row r="4456" spans="1:6" ht="15">
      <c r="A4456" s="417" t="s">
        <v>10836</v>
      </c>
      <c r="C4456" s="417" t="s">
        <v>112</v>
      </c>
      <c r="F4456" s="431">
        <v>69.900000000000006</v>
      </c>
    </row>
    <row r="4457" spans="1:6">
      <c r="B4457" s="417" t="s">
        <v>10837</v>
      </c>
      <c r="F4457" s="430"/>
    </row>
    <row r="4458" spans="1:6" ht="15">
      <c r="A4458" s="417" t="s">
        <v>10838</v>
      </c>
      <c r="B4458" s="417" t="s">
        <v>10839</v>
      </c>
      <c r="C4458" s="417" t="s">
        <v>128</v>
      </c>
      <c r="F4458" s="431">
        <v>51.31</v>
      </c>
    </row>
    <row r="4459" spans="1:6" ht="15">
      <c r="A4459" s="417" t="s">
        <v>10840</v>
      </c>
      <c r="B4459" s="417" t="s">
        <v>10841</v>
      </c>
      <c r="C4459" s="417" t="s">
        <v>128</v>
      </c>
      <c r="F4459" s="431">
        <v>36.67</v>
      </c>
    </row>
    <row r="4460" spans="1:6" ht="15">
      <c r="A4460" s="417" t="s">
        <v>10842</v>
      </c>
      <c r="B4460" s="417" t="s">
        <v>10843</v>
      </c>
      <c r="C4460" s="417" t="s">
        <v>10844</v>
      </c>
      <c r="F4460" s="431">
        <v>40.32</v>
      </c>
    </row>
    <row r="4461" spans="1:6" ht="15">
      <c r="A4461" s="417" t="s">
        <v>10845</v>
      </c>
      <c r="B4461" s="417" t="s">
        <v>10846</v>
      </c>
      <c r="C4461" s="417" t="s">
        <v>121</v>
      </c>
      <c r="F4461" s="431">
        <v>7.38</v>
      </c>
    </row>
    <row r="4462" spans="1:6" ht="15">
      <c r="A4462" s="417" t="s">
        <v>10847</v>
      </c>
      <c r="B4462" s="417" t="s">
        <v>10848</v>
      </c>
      <c r="C4462" s="417" t="s">
        <v>1523</v>
      </c>
      <c r="F4462" s="431">
        <v>42.52</v>
      </c>
    </row>
    <row r="4463" spans="1:6" ht="15">
      <c r="A4463" s="417" t="s">
        <v>10849</v>
      </c>
      <c r="B4463" s="417" t="s">
        <v>10850</v>
      </c>
      <c r="C4463" s="417" t="s">
        <v>1523</v>
      </c>
      <c r="F4463" s="431">
        <v>2.7</v>
      </c>
    </row>
    <row r="4464" spans="1:6" ht="15">
      <c r="A4464" s="417" t="s">
        <v>10851</v>
      </c>
      <c r="B4464" s="417" t="s">
        <v>10852</v>
      </c>
      <c r="C4464" s="417" t="s">
        <v>1523</v>
      </c>
      <c r="F4464" s="431">
        <v>12.89</v>
      </c>
    </row>
    <row r="4465" spans="1:6" ht="15">
      <c r="A4465" s="417" t="s">
        <v>10853</v>
      </c>
      <c r="B4465" s="417" t="s">
        <v>10854</v>
      </c>
      <c r="C4465" s="417" t="s">
        <v>121</v>
      </c>
      <c r="F4465" s="431">
        <v>130</v>
      </c>
    </row>
    <row r="4466" spans="1:6" ht="15">
      <c r="A4466" s="417" t="s">
        <v>10855</v>
      </c>
      <c r="B4466" s="417" t="s">
        <v>10856</v>
      </c>
      <c r="C4466" s="417" t="s">
        <v>121</v>
      </c>
      <c r="F4466" s="431">
        <v>160</v>
      </c>
    </row>
    <row r="4467" spans="1:6" ht="15">
      <c r="A4467" s="417" t="s">
        <v>10857</v>
      </c>
      <c r="B4467" s="417" t="s">
        <v>10858</v>
      </c>
      <c r="C4467" s="417" t="s">
        <v>112</v>
      </c>
      <c r="F4467" s="431">
        <v>57.17</v>
      </c>
    </row>
    <row r="4468" spans="1:6" ht="15">
      <c r="A4468" s="417" t="s">
        <v>10859</v>
      </c>
      <c r="B4468" s="417" t="s">
        <v>10860</v>
      </c>
      <c r="C4468" s="417" t="s">
        <v>112</v>
      </c>
      <c r="F4468" s="431">
        <v>122.5</v>
      </c>
    </row>
    <row r="4469" spans="1:6" ht="15">
      <c r="A4469" s="417" t="s">
        <v>10861</v>
      </c>
      <c r="B4469" s="417" t="s">
        <v>10862</v>
      </c>
      <c r="C4469" s="417" t="s">
        <v>112</v>
      </c>
      <c r="F4469" s="431">
        <v>306.26</v>
      </c>
    </row>
    <row r="4470" spans="1:6" ht="15">
      <c r="A4470" s="417" t="s">
        <v>10863</v>
      </c>
      <c r="B4470" s="417" t="s">
        <v>10864</v>
      </c>
      <c r="C4470" s="417" t="s">
        <v>112</v>
      </c>
      <c r="F4470" s="431">
        <v>56.84</v>
      </c>
    </row>
    <row r="4471" spans="1:6" ht="15">
      <c r="A4471" s="417" t="s">
        <v>10865</v>
      </c>
      <c r="B4471" s="417" t="s">
        <v>10866</v>
      </c>
      <c r="C4471" s="417" t="s">
        <v>112</v>
      </c>
      <c r="F4471" s="431">
        <v>49.01</v>
      </c>
    </row>
    <row r="4472" spans="1:6">
      <c r="B4472" s="417" t="s">
        <v>10867</v>
      </c>
      <c r="F4472" s="430"/>
    </row>
    <row r="4473" spans="1:6">
      <c r="B4473" s="417" t="s">
        <v>10868</v>
      </c>
      <c r="F4473" s="430"/>
    </row>
    <row r="4474" spans="1:6" ht="15">
      <c r="A4474" s="417" t="s">
        <v>10869</v>
      </c>
      <c r="C4474" s="417" t="s">
        <v>10870</v>
      </c>
      <c r="F4474" s="431">
        <v>0.56999999999999995</v>
      </c>
    </row>
    <row r="4475" spans="1:6">
      <c r="B4475" s="417" t="s">
        <v>10871</v>
      </c>
      <c r="F4475" s="430"/>
    </row>
    <row r="4476" spans="1:6">
      <c r="B4476" s="417" t="s">
        <v>10872</v>
      </c>
      <c r="F4476" s="430"/>
    </row>
    <row r="4477" spans="1:6">
      <c r="F4477" s="430"/>
    </row>
    <row r="4478" spans="1:6">
      <c r="B4478" s="417" t="s">
        <v>10873</v>
      </c>
      <c r="F4478" s="430"/>
    </row>
    <row r="4479" spans="1:6">
      <c r="B4479" s="417" t="s">
        <v>10874</v>
      </c>
      <c r="F4479" s="430"/>
    </row>
    <row r="4480" spans="1:6" ht="15">
      <c r="A4480" s="417" t="s">
        <v>10875</v>
      </c>
      <c r="B4480" s="417" t="s">
        <v>10876</v>
      </c>
      <c r="C4480" s="417" t="s">
        <v>10870</v>
      </c>
      <c r="F4480" s="431">
        <v>0.56999999999999995</v>
      </c>
    </row>
    <row r="4481" spans="1:6">
      <c r="B4481" s="417" t="s">
        <v>10877</v>
      </c>
      <c r="F4481" s="430"/>
    </row>
    <row r="4482" spans="1:6">
      <c r="F4482" s="430"/>
    </row>
    <row r="4483" spans="1:6">
      <c r="B4483" s="417" t="s">
        <v>10878</v>
      </c>
      <c r="F4483" s="430"/>
    </row>
    <row r="4484" spans="1:6">
      <c r="B4484" s="417" t="s">
        <v>10868</v>
      </c>
      <c r="F4484" s="430"/>
    </row>
    <row r="4485" spans="1:6" ht="15">
      <c r="A4485" s="417" t="s">
        <v>10879</v>
      </c>
      <c r="B4485" s="417" t="s">
        <v>10871</v>
      </c>
      <c r="C4485" s="417" t="s">
        <v>118</v>
      </c>
      <c r="F4485" s="431">
        <v>1.1000000000000001</v>
      </c>
    </row>
    <row r="4486" spans="1:6">
      <c r="B4486" s="417" t="s">
        <v>10872</v>
      </c>
      <c r="F4486" s="430"/>
    </row>
    <row r="4487" spans="1:6" ht="15">
      <c r="A4487" s="417" t="s">
        <v>10880</v>
      </c>
      <c r="B4487" s="417" t="s">
        <v>10881</v>
      </c>
      <c r="C4487" s="417" t="s">
        <v>1048</v>
      </c>
      <c r="F4487" s="431">
        <v>55.29</v>
      </c>
    </row>
    <row r="4488" spans="1:6">
      <c r="B4488" s="417" t="s">
        <v>10882</v>
      </c>
      <c r="F4488" s="430"/>
    </row>
    <row r="4489" spans="1:6" ht="15">
      <c r="A4489" s="417" t="s">
        <v>10883</v>
      </c>
      <c r="C4489" s="417" t="s">
        <v>128</v>
      </c>
      <c r="F4489" s="431">
        <v>285.55</v>
      </c>
    </row>
    <row r="4490" spans="1:6">
      <c r="B4490" s="417" t="s">
        <v>10884</v>
      </c>
      <c r="F4490" s="430"/>
    </row>
    <row r="4491" spans="1:6">
      <c r="A4491" s="417" t="s">
        <v>10885</v>
      </c>
      <c r="B4491" s="417" t="s">
        <v>10886</v>
      </c>
      <c r="F4491" s="430"/>
    </row>
    <row r="4492" spans="1:6" ht="15">
      <c r="A4492" s="417" t="s">
        <v>10887</v>
      </c>
      <c r="B4492" s="417" t="s">
        <v>10888</v>
      </c>
      <c r="C4492" s="417" t="s">
        <v>108</v>
      </c>
      <c r="F4492" s="431">
        <v>51.32</v>
      </c>
    </row>
    <row r="4493" spans="1:6">
      <c r="B4493" s="417" t="s">
        <v>10889</v>
      </c>
      <c r="F4493" s="430"/>
    </row>
    <row r="4494" spans="1:6" ht="15">
      <c r="A4494" s="417" t="s">
        <v>10890</v>
      </c>
      <c r="B4494" s="417" t="s">
        <v>10891</v>
      </c>
      <c r="C4494" s="417" t="s">
        <v>108</v>
      </c>
      <c r="F4494" s="431">
        <v>6.13</v>
      </c>
    </row>
    <row r="4495" spans="1:6">
      <c r="B4495" s="417" t="s">
        <v>10892</v>
      </c>
      <c r="F4495" s="430"/>
    </row>
    <row r="4496" spans="1:6" ht="15">
      <c r="A4496" s="417" t="s">
        <v>10893</v>
      </c>
      <c r="C4496" s="417" t="s">
        <v>108</v>
      </c>
      <c r="F4496" s="431">
        <v>5.51</v>
      </c>
    </row>
    <row r="4497" spans="1:6">
      <c r="B4497" s="417" t="s">
        <v>10894</v>
      </c>
      <c r="F4497" s="430"/>
    </row>
    <row r="4498" spans="1:6">
      <c r="B4498" s="417" t="s">
        <v>10895</v>
      </c>
      <c r="F4498" s="430"/>
    </row>
    <row r="4499" spans="1:6" ht="15">
      <c r="A4499" s="417" t="s">
        <v>10896</v>
      </c>
      <c r="C4499" s="417" t="s">
        <v>112</v>
      </c>
      <c r="F4499" s="431">
        <v>14.7</v>
      </c>
    </row>
    <row r="4500" spans="1:6">
      <c r="B4500" s="417" t="s">
        <v>10897</v>
      </c>
      <c r="F4500" s="430"/>
    </row>
    <row r="4501" spans="1:6">
      <c r="B4501" s="417" t="s">
        <v>10898</v>
      </c>
      <c r="F4501" s="430"/>
    </row>
    <row r="4502" spans="1:6" ht="15">
      <c r="A4502" s="417" t="s">
        <v>10899</v>
      </c>
      <c r="C4502" s="417" t="s">
        <v>112</v>
      </c>
      <c r="F4502" s="431">
        <v>13.26</v>
      </c>
    </row>
    <row r="4503" spans="1:6">
      <c r="B4503" s="417" t="s">
        <v>10900</v>
      </c>
      <c r="F4503" s="430"/>
    </row>
    <row r="4504" spans="1:6">
      <c r="B4504" s="417" t="s">
        <v>10901</v>
      </c>
      <c r="F4504" s="430"/>
    </row>
    <row r="4505" spans="1:6" ht="15">
      <c r="A4505" s="417" t="s">
        <v>10902</v>
      </c>
      <c r="C4505" s="417" t="s">
        <v>112</v>
      </c>
      <c r="F4505" s="431">
        <v>15.11</v>
      </c>
    </row>
    <row r="4506" spans="1:6">
      <c r="B4506" s="417" t="s">
        <v>10900</v>
      </c>
      <c r="F4506" s="430"/>
    </row>
    <row r="4507" spans="1:6">
      <c r="B4507" s="417" t="s">
        <v>10903</v>
      </c>
      <c r="F4507" s="430"/>
    </row>
    <row r="4508" spans="1:6" ht="15">
      <c r="A4508" s="417" t="s">
        <v>10904</v>
      </c>
      <c r="C4508" s="417" t="s">
        <v>112</v>
      </c>
      <c r="F4508" s="431">
        <v>17.41</v>
      </c>
    </row>
    <row r="4509" spans="1:6">
      <c r="B4509" s="417" t="s">
        <v>10900</v>
      </c>
      <c r="F4509" s="430"/>
    </row>
    <row r="4510" spans="1:6" ht="15">
      <c r="A4510" s="417" t="s">
        <v>10905</v>
      </c>
      <c r="B4510" s="417" t="s">
        <v>10906</v>
      </c>
      <c r="C4510" s="417" t="s">
        <v>108</v>
      </c>
      <c r="F4510" s="431">
        <v>14.9</v>
      </c>
    </row>
    <row r="4511" spans="1:6" ht="15">
      <c r="A4511" s="417" t="s">
        <v>10907</v>
      </c>
      <c r="B4511" s="417" t="s">
        <v>10908</v>
      </c>
      <c r="C4511" s="417" t="s">
        <v>108</v>
      </c>
      <c r="F4511" s="431">
        <v>14.9</v>
      </c>
    </row>
    <row r="4512" spans="1:6" ht="15">
      <c r="A4512" s="417" t="s">
        <v>10909</v>
      </c>
      <c r="B4512" s="417" t="s">
        <v>10910</v>
      </c>
      <c r="C4512" s="417" t="s">
        <v>108</v>
      </c>
      <c r="F4512" s="431">
        <v>14.9</v>
      </c>
    </row>
    <row r="4513" spans="1:6" ht="15">
      <c r="A4513" s="417" t="s">
        <v>10911</v>
      </c>
      <c r="B4513" s="417" t="s">
        <v>10912</v>
      </c>
      <c r="C4513" s="417" t="s">
        <v>108</v>
      </c>
      <c r="F4513" s="431">
        <v>14.9</v>
      </c>
    </row>
    <row r="4514" spans="1:6" ht="15">
      <c r="A4514" s="417" t="s">
        <v>10913</v>
      </c>
      <c r="B4514" s="417" t="s">
        <v>10914</v>
      </c>
      <c r="C4514" s="417" t="s">
        <v>108</v>
      </c>
      <c r="F4514" s="431">
        <v>14.9</v>
      </c>
    </row>
    <row r="4515" spans="1:6" ht="15">
      <c r="A4515" s="417" t="s">
        <v>10915</v>
      </c>
      <c r="B4515" s="417" t="s">
        <v>10916</v>
      </c>
      <c r="C4515" s="417" t="s">
        <v>112</v>
      </c>
      <c r="F4515" s="431">
        <v>8</v>
      </c>
    </row>
    <row r="4516" spans="1:6" ht="15">
      <c r="A4516" s="417" t="s">
        <v>10917</v>
      </c>
      <c r="B4516" s="417" t="s">
        <v>10918</v>
      </c>
      <c r="C4516" s="417" t="s">
        <v>112</v>
      </c>
      <c r="F4516" s="431">
        <v>1.8</v>
      </c>
    </row>
    <row r="4517" spans="1:6" ht="15">
      <c r="A4517" s="417" t="s">
        <v>10919</v>
      </c>
      <c r="B4517" s="417" t="s">
        <v>10920</v>
      </c>
      <c r="C4517" s="417" t="s">
        <v>112</v>
      </c>
      <c r="F4517" s="431">
        <v>20.420000000000002</v>
      </c>
    </row>
    <row r="4518" spans="1:6" ht="15">
      <c r="A4518" s="417" t="s">
        <v>10921</v>
      </c>
      <c r="B4518" s="417" t="s">
        <v>10922</v>
      </c>
      <c r="C4518" s="417" t="s">
        <v>108</v>
      </c>
      <c r="F4518" s="431">
        <v>2.5</v>
      </c>
    </row>
    <row r="4519" spans="1:6" ht="15">
      <c r="A4519" s="417" t="s">
        <v>10923</v>
      </c>
      <c r="B4519" s="417" t="s">
        <v>10924</v>
      </c>
      <c r="C4519" s="417" t="s">
        <v>108</v>
      </c>
      <c r="F4519" s="431">
        <v>1.05</v>
      </c>
    </row>
    <row r="4520" spans="1:6" ht="15">
      <c r="A4520" s="417" t="s">
        <v>10925</v>
      </c>
      <c r="B4520" s="417" t="s">
        <v>10926</v>
      </c>
      <c r="C4520" s="417" t="s">
        <v>108</v>
      </c>
      <c r="F4520" s="431">
        <v>49</v>
      </c>
    </row>
    <row r="4521" spans="1:6" ht="15">
      <c r="A4521" s="417" t="s">
        <v>10927</v>
      </c>
      <c r="B4521" s="417" t="s">
        <v>10928</v>
      </c>
      <c r="C4521" s="417" t="s">
        <v>108</v>
      </c>
      <c r="F4521" s="431">
        <v>35.9</v>
      </c>
    </row>
    <row r="4522" spans="1:6" ht="15">
      <c r="A4522" s="417" t="s">
        <v>10929</v>
      </c>
      <c r="B4522" s="417" t="s">
        <v>10930</v>
      </c>
      <c r="C4522" s="417" t="s">
        <v>112</v>
      </c>
      <c r="F4522" s="431">
        <v>148.22</v>
      </c>
    </row>
    <row r="4523" spans="1:6">
      <c r="A4523" s="417" t="s">
        <v>10931</v>
      </c>
      <c r="B4523" s="417" t="s">
        <v>10932</v>
      </c>
      <c r="F4523" s="430"/>
    </row>
    <row r="4524" spans="1:6">
      <c r="B4524" s="417" t="s">
        <v>10933</v>
      </c>
      <c r="F4524" s="430"/>
    </row>
    <row r="4525" spans="1:6" ht="15">
      <c r="A4525" s="417" t="s">
        <v>10934</v>
      </c>
      <c r="C4525" s="417" t="s">
        <v>112</v>
      </c>
      <c r="F4525" s="431">
        <v>12.39</v>
      </c>
    </row>
    <row r="4526" spans="1:6">
      <c r="B4526" s="417" t="s">
        <v>10935</v>
      </c>
      <c r="F4526" s="430"/>
    </row>
    <row r="4527" spans="1:6">
      <c r="B4527" s="417" t="s">
        <v>10936</v>
      </c>
      <c r="F4527" s="430"/>
    </row>
    <row r="4528" spans="1:6" ht="15">
      <c r="A4528" s="417" t="s">
        <v>10937</v>
      </c>
      <c r="C4528" s="417" t="s">
        <v>112</v>
      </c>
      <c r="F4528" s="431">
        <v>12.39</v>
      </c>
    </row>
    <row r="4529" spans="1:6">
      <c r="B4529" s="417" t="s">
        <v>10938</v>
      </c>
      <c r="F4529" s="430"/>
    </row>
    <row r="4530" spans="1:6">
      <c r="B4530" s="417" t="s">
        <v>10939</v>
      </c>
      <c r="F4530" s="430"/>
    </row>
    <row r="4531" spans="1:6" ht="15">
      <c r="A4531" s="417" t="s">
        <v>10940</v>
      </c>
      <c r="C4531" s="417" t="s">
        <v>112</v>
      </c>
      <c r="F4531" s="431">
        <v>15.43</v>
      </c>
    </row>
    <row r="4532" spans="1:6">
      <c r="B4532" s="417" t="s">
        <v>10935</v>
      </c>
      <c r="F4532" s="430"/>
    </row>
    <row r="4533" spans="1:6">
      <c r="B4533" s="417" t="s">
        <v>10941</v>
      </c>
      <c r="F4533" s="430"/>
    </row>
    <row r="4534" spans="1:6" ht="15">
      <c r="A4534" s="417" t="s">
        <v>10942</v>
      </c>
      <c r="C4534" s="417" t="s">
        <v>112</v>
      </c>
      <c r="F4534" s="431">
        <v>15.43</v>
      </c>
    </row>
    <row r="4535" spans="1:6">
      <c r="B4535" s="417" t="s">
        <v>10938</v>
      </c>
      <c r="F4535" s="430"/>
    </row>
    <row r="4536" spans="1:6">
      <c r="B4536" s="417" t="s">
        <v>10943</v>
      </c>
      <c r="F4536" s="430"/>
    </row>
    <row r="4537" spans="1:6" ht="15">
      <c r="A4537" s="417" t="s">
        <v>10944</v>
      </c>
      <c r="C4537" s="417" t="s">
        <v>112</v>
      </c>
      <c r="F4537" s="431">
        <v>22.11</v>
      </c>
    </row>
    <row r="4538" spans="1:6">
      <c r="B4538" s="417" t="s">
        <v>10935</v>
      </c>
      <c r="F4538" s="430"/>
    </row>
    <row r="4539" spans="1:6">
      <c r="B4539" s="417" t="s">
        <v>10945</v>
      </c>
      <c r="F4539" s="430"/>
    </row>
    <row r="4540" spans="1:6" ht="15">
      <c r="A4540" s="417" t="s">
        <v>10946</v>
      </c>
      <c r="B4540" s="417" t="s">
        <v>10935</v>
      </c>
      <c r="C4540" s="417" t="s">
        <v>112</v>
      </c>
      <c r="F4540" s="431">
        <v>22.11</v>
      </c>
    </row>
    <row r="4541" spans="1:6">
      <c r="B4541" s="417" t="s">
        <v>10947</v>
      </c>
      <c r="F4541" s="430"/>
    </row>
    <row r="4542" spans="1:6" ht="15">
      <c r="A4542" s="417" t="s">
        <v>10948</v>
      </c>
      <c r="C4542" s="417" t="s">
        <v>121</v>
      </c>
      <c r="F4542" s="431">
        <v>13.22</v>
      </c>
    </row>
    <row r="4543" spans="1:6">
      <c r="B4543" s="417" t="s">
        <v>10949</v>
      </c>
      <c r="F4543" s="430"/>
    </row>
    <row r="4544" spans="1:6">
      <c r="B4544" s="417" t="s">
        <v>10950</v>
      </c>
      <c r="F4544" s="430"/>
    </row>
    <row r="4545" spans="1:6" ht="15">
      <c r="A4545" s="417" t="s">
        <v>10951</v>
      </c>
      <c r="B4545" s="417" t="s">
        <v>10952</v>
      </c>
      <c r="C4545" s="417" t="s">
        <v>112</v>
      </c>
      <c r="F4545" s="431">
        <v>18.28</v>
      </c>
    </row>
    <row r="4546" spans="1:6" ht="15">
      <c r="A4546" s="417" t="s">
        <v>10953</v>
      </c>
      <c r="B4546" s="417" t="s">
        <v>10954</v>
      </c>
      <c r="C4546" s="417" t="s">
        <v>112</v>
      </c>
      <c r="F4546" s="431">
        <v>10.47</v>
      </c>
    </row>
    <row r="4547" spans="1:6" ht="15">
      <c r="A4547" s="417" t="s">
        <v>10955</v>
      </c>
      <c r="B4547" s="417" t="s">
        <v>10956</v>
      </c>
      <c r="C4547" s="417" t="s">
        <v>121</v>
      </c>
      <c r="F4547" s="431">
        <v>3.27</v>
      </c>
    </row>
    <row r="4548" spans="1:6" ht="15">
      <c r="A4548" s="417" t="s">
        <v>10957</v>
      </c>
      <c r="B4548" s="417" t="s">
        <v>10958</v>
      </c>
      <c r="C4548" s="417" t="s">
        <v>112</v>
      </c>
      <c r="F4548" s="431">
        <v>10.47</v>
      </c>
    </row>
    <row r="4549" spans="1:6">
      <c r="B4549" s="417" t="s">
        <v>10959</v>
      </c>
      <c r="F4549" s="430"/>
    </row>
    <row r="4550" spans="1:6" ht="15">
      <c r="A4550" s="417" t="s">
        <v>10960</v>
      </c>
      <c r="C4550" s="417" t="s">
        <v>121</v>
      </c>
      <c r="F4550" s="431">
        <v>4.3099999999999996</v>
      </c>
    </row>
    <row r="4551" spans="1:6">
      <c r="B4551" s="417" t="s">
        <v>10961</v>
      </c>
      <c r="F4551" s="430"/>
    </row>
    <row r="4552" spans="1:6" ht="15">
      <c r="A4552" s="417" t="s">
        <v>10962</v>
      </c>
      <c r="B4552" s="417" t="s">
        <v>10963</v>
      </c>
      <c r="C4552" s="417" t="s">
        <v>112</v>
      </c>
      <c r="F4552" s="431">
        <v>12.87</v>
      </c>
    </row>
    <row r="4553" spans="1:6">
      <c r="B4553" s="417" t="s">
        <v>10964</v>
      </c>
      <c r="F4553" s="430"/>
    </row>
    <row r="4554" spans="1:6" ht="15">
      <c r="A4554" s="417" t="s">
        <v>10965</v>
      </c>
      <c r="C4554" s="417" t="s">
        <v>112</v>
      </c>
      <c r="F4554" s="431">
        <v>11.48</v>
      </c>
    </row>
    <row r="4555" spans="1:6">
      <c r="B4555" s="417" t="s">
        <v>10966</v>
      </c>
      <c r="F4555" s="430"/>
    </row>
    <row r="4556" spans="1:6" ht="15">
      <c r="A4556" s="417" t="s">
        <v>10967</v>
      </c>
      <c r="B4556" s="417" t="s">
        <v>10968</v>
      </c>
      <c r="C4556" s="417" t="s">
        <v>121</v>
      </c>
      <c r="F4556" s="431">
        <v>7.19</v>
      </c>
    </row>
    <row r="4557" spans="1:6" ht="15">
      <c r="A4557" s="417" t="s">
        <v>10969</v>
      </c>
      <c r="B4557" s="417" t="s">
        <v>10970</v>
      </c>
      <c r="C4557" s="417" t="s">
        <v>112</v>
      </c>
      <c r="F4557" s="431">
        <v>35.729999999999997</v>
      </c>
    </row>
    <row r="4558" spans="1:6" ht="15">
      <c r="A4558" s="417" t="s">
        <v>10971</v>
      </c>
      <c r="B4558" s="417" t="s">
        <v>10972</v>
      </c>
      <c r="C4558" s="417" t="s">
        <v>112</v>
      </c>
      <c r="F4558" s="431">
        <v>28.46</v>
      </c>
    </row>
    <row r="4559" spans="1:6" ht="15">
      <c r="A4559" s="417" t="s">
        <v>10973</v>
      </c>
      <c r="B4559" s="417" t="s">
        <v>10974</v>
      </c>
      <c r="C4559" s="417" t="s">
        <v>121</v>
      </c>
      <c r="F4559" s="431">
        <v>7.19</v>
      </c>
    </row>
    <row r="4560" spans="1:6" ht="15">
      <c r="A4560" s="417" t="s">
        <v>10975</v>
      </c>
      <c r="B4560" s="417" t="s">
        <v>10976</v>
      </c>
      <c r="C4560" s="417" t="s">
        <v>112</v>
      </c>
      <c r="F4560" s="431">
        <v>8.09</v>
      </c>
    </row>
    <row r="4561" spans="1:6" ht="15">
      <c r="A4561" s="417" t="s">
        <v>10977</v>
      </c>
      <c r="B4561" s="417" t="s">
        <v>10978</v>
      </c>
      <c r="C4561" s="417" t="s">
        <v>112</v>
      </c>
      <c r="F4561" s="431">
        <v>8.09</v>
      </c>
    </row>
    <row r="4562" spans="1:6" ht="15">
      <c r="A4562" s="417" t="s">
        <v>10979</v>
      </c>
      <c r="B4562" s="417" t="s">
        <v>10980</v>
      </c>
      <c r="C4562" s="417" t="s">
        <v>112</v>
      </c>
      <c r="F4562" s="431">
        <v>15.27</v>
      </c>
    </row>
    <row r="4563" spans="1:6" ht="15">
      <c r="A4563" s="417" t="s">
        <v>10981</v>
      </c>
      <c r="B4563" s="417" t="s">
        <v>10982</v>
      </c>
      <c r="C4563" s="417" t="s">
        <v>121</v>
      </c>
      <c r="F4563" s="431">
        <v>3.4</v>
      </c>
    </row>
    <row r="4564" spans="1:6" ht="15">
      <c r="A4564" s="417" t="s">
        <v>10983</v>
      </c>
      <c r="B4564" s="417" t="s">
        <v>10984</v>
      </c>
      <c r="C4564" s="417" t="s">
        <v>112</v>
      </c>
      <c r="F4564" s="431">
        <v>13.26</v>
      </c>
    </row>
    <row r="4565" spans="1:6" ht="15">
      <c r="A4565" s="417" t="s">
        <v>724</v>
      </c>
      <c r="B4565" s="417" t="s">
        <v>10985</v>
      </c>
      <c r="C4565" s="417" t="s">
        <v>112</v>
      </c>
      <c r="F4565" s="431">
        <v>15.53</v>
      </c>
    </row>
    <row r="4566" spans="1:6" ht="15">
      <c r="A4566" s="417" t="s">
        <v>10986</v>
      </c>
      <c r="B4566" s="417" t="s">
        <v>10987</v>
      </c>
      <c r="C4566" s="417" t="s">
        <v>112</v>
      </c>
      <c r="F4566" s="431">
        <v>13.26</v>
      </c>
    </row>
    <row r="4567" spans="1:6" ht="15">
      <c r="A4567" s="417" t="s">
        <v>10988</v>
      </c>
      <c r="B4567" s="417" t="s">
        <v>10989</v>
      </c>
      <c r="C4567" s="417" t="s">
        <v>112</v>
      </c>
      <c r="F4567" s="431">
        <v>15.53</v>
      </c>
    </row>
    <row r="4568" spans="1:6" ht="15">
      <c r="A4568" s="417" t="s">
        <v>10990</v>
      </c>
      <c r="B4568" s="417" t="s">
        <v>10991</v>
      </c>
      <c r="C4568" s="417" t="s">
        <v>112</v>
      </c>
      <c r="F4568" s="431">
        <v>9.7200000000000006</v>
      </c>
    </row>
    <row r="4569" spans="1:6" ht="15">
      <c r="A4569" s="417" t="s">
        <v>10992</v>
      </c>
      <c r="B4569" s="417" t="s">
        <v>10993</v>
      </c>
      <c r="C4569" s="417" t="s">
        <v>112</v>
      </c>
      <c r="F4569" s="431">
        <v>10.83</v>
      </c>
    </row>
    <row r="4570" spans="1:6" ht="15">
      <c r="A4570" s="417" t="s">
        <v>10994</v>
      </c>
      <c r="B4570" s="417" t="s">
        <v>10995</v>
      </c>
      <c r="C4570" s="417" t="s">
        <v>112</v>
      </c>
      <c r="F4570" s="431">
        <v>9.7200000000000006</v>
      </c>
    </row>
    <row r="4571" spans="1:6" ht="15">
      <c r="A4571" s="417" t="s">
        <v>10996</v>
      </c>
      <c r="B4571" s="417" t="s">
        <v>10997</v>
      </c>
      <c r="C4571" s="417" t="s">
        <v>112</v>
      </c>
      <c r="F4571" s="431">
        <v>10.83</v>
      </c>
    </row>
    <row r="4572" spans="1:6" ht="15">
      <c r="A4572" s="417" t="s">
        <v>10998</v>
      </c>
      <c r="B4572" s="417" t="s">
        <v>10999</v>
      </c>
      <c r="C4572" s="417" t="s">
        <v>112</v>
      </c>
      <c r="F4572" s="431">
        <v>18.39</v>
      </c>
    </row>
    <row r="4573" spans="1:6">
      <c r="B4573" s="417" t="s">
        <v>11000</v>
      </c>
      <c r="F4573" s="430"/>
    </row>
    <row r="4574" spans="1:6" ht="15">
      <c r="A4574" s="417" t="s">
        <v>11001</v>
      </c>
      <c r="C4574" s="417" t="s">
        <v>112</v>
      </c>
      <c r="F4574" s="431">
        <v>18.39</v>
      </c>
    </row>
    <row r="4575" spans="1:6">
      <c r="B4575" s="417" t="s">
        <v>11002</v>
      </c>
      <c r="F4575" s="430"/>
    </row>
    <row r="4576" spans="1:6">
      <c r="B4576" s="417" t="s">
        <v>11003</v>
      </c>
      <c r="F4576" s="430"/>
    </row>
    <row r="4577" spans="1:6" ht="15">
      <c r="A4577" s="417" t="s">
        <v>11004</v>
      </c>
      <c r="C4577" s="417" t="s">
        <v>112</v>
      </c>
      <c r="F4577" s="431">
        <v>12.15</v>
      </c>
    </row>
    <row r="4578" spans="1:6">
      <c r="B4578" s="417" t="s">
        <v>11005</v>
      </c>
      <c r="F4578" s="430"/>
    </row>
    <row r="4579" spans="1:6">
      <c r="B4579" s="417" t="s">
        <v>11003</v>
      </c>
      <c r="F4579" s="430"/>
    </row>
    <row r="4580" spans="1:6" ht="15">
      <c r="A4580" s="417" t="s">
        <v>11006</v>
      </c>
      <c r="C4580" s="417" t="s">
        <v>112</v>
      </c>
      <c r="F4580" s="431">
        <v>9.16</v>
      </c>
    </row>
    <row r="4581" spans="1:6">
      <c r="B4581" s="417" t="s">
        <v>11007</v>
      </c>
      <c r="F4581" s="430"/>
    </row>
    <row r="4582" spans="1:6" ht="15">
      <c r="A4582" s="417" t="s">
        <v>11008</v>
      </c>
      <c r="B4582" s="417" t="s">
        <v>11009</v>
      </c>
      <c r="C4582" s="417" t="s">
        <v>112</v>
      </c>
      <c r="F4582" s="431">
        <v>13.82</v>
      </c>
    </row>
    <row r="4583" spans="1:6" ht="15">
      <c r="A4583" s="417" t="s">
        <v>11010</v>
      </c>
      <c r="B4583" s="417" t="s">
        <v>11011</v>
      </c>
      <c r="C4583" s="417" t="s">
        <v>112</v>
      </c>
      <c r="F4583" s="431">
        <v>10</v>
      </c>
    </row>
    <row r="4584" spans="1:6">
      <c r="B4584" s="417" t="s">
        <v>11012</v>
      </c>
      <c r="F4584" s="430"/>
    </row>
    <row r="4585" spans="1:6" ht="15">
      <c r="A4585" s="417" t="s">
        <v>11013</v>
      </c>
      <c r="C4585" s="417" t="s">
        <v>112</v>
      </c>
      <c r="F4585" s="431">
        <v>16.559999999999999</v>
      </c>
    </row>
    <row r="4586" spans="1:6">
      <c r="B4586" s="417" t="s">
        <v>11014</v>
      </c>
      <c r="F4586" s="430"/>
    </row>
    <row r="4587" spans="1:6">
      <c r="B4587" s="417" t="s">
        <v>11012</v>
      </c>
      <c r="F4587" s="430"/>
    </row>
    <row r="4588" spans="1:6" ht="15">
      <c r="A4588" s="417" t="s">
        <v>11015</v>
      </c>
      <c r="C4588" s="417" t="s">
        <v>112</v>
      </c>
      <c r="F4588" s="431">
        <v>12.89</v>
      </c>
    </row>
    <row r="4589" spans="1:6">
      <c r="B4589" s="417" t="s">
        <v>11016</v>
      </c>
      <c r="F4589" s="430"/>
    </row>
    <row r="4590" spans="1:6" ht="15">
      <c r="A4590" s="417" t="s">
        <v>11017</v>
      </c>
      <c r="B4590" s="417" t="s">
        <v>11018</v>
      </c>
      <c r="C4590" s="417" t="s">
        <v>112</v>
      </c>
      <c r="F4590" s="431">
        <v>103.09</v>
      </c>
    </row>
    <row r="4591" spans="1:6" ht="15">
      <c r="A4591" s="417" t="s">
        <v>11019</v>
      </c>
      <c r="B4591" s="417" t="s">
        <v>11020</v>
      </c>
      <c r="C4591" s="417" t="s">
        <v>121</v>
      </c>
      <c r="F4591" s="431">
        <v>11.13</v>
      </c>
    </row>
    <row r="4592" spans="1:6" ht="15">
      <c r="A4592" s="417" t="s">
        <v>11021</v>
      </c>
      <c r="B4592" s="417" t="s">
        <v>11022</v>
      </c>
      <c r="C4592" s="417" t="s">
        <v>112</v>
      </c>
      <c r="F4592" s="431">
        <v>19.47</v>
      </c>
    </row>
    <row r="4593" spans="1:6" ht="15">
      <c r="A4593" s="417" t="s">
        <v>11023</v>
      </c>
      <c r="B4593" s="417" t="s">
        <v>11024</v>
      </c>
      <c r="C4593" s="417" t="s">
        <v>112</v>
      </c>
      <c r="F4593" s="431">
        <v>13.26</v>
      </c>
    </row>
    <row r="4594" spans="1:6" ht="15">
      <c r="A4594" s="417" t="s">
        <v>11025</v>
      </c>
      <c r="B4594" s="417" t="s">
        <v>11026</v>
      </c>
      <c r="C4594" s="417" t="s">
        <v>112</v>
      </c>
      <c r="F4594" s="431">
        <v>15.51</v>
      </c>
    </row>
    <row r="4595" spans="1:6" ht="15">
      <c r="A4595" s="417" t="s">
        <v>11027</v>
      </c>
      <c r="B4595" s="417" t="s">
        <v>11028</v>
      </c>
      <c r="C4595" s="417" t="s">
        <v>121</v>
      </c>
      <c r="F4595" s="431">
        <v>11.88</v>
      </c>
    </row>
    <row r="4596" spans="1:6">
      <c r="B4596" s="417" t="s">
        <v>11029</v>
      </c>
      <c r="F4596" s="430"/>
    </row>
    <row r="4597" spans="1:6" ht="15">
      <c r="A4597" s="417" t="s">
        <v>11030</v>
      </c>
      <c r="C4597" s="417" t="s">
        <v>112</v>
      </c>
      <c r="F4597" s="431">
        <v>19.18</v>
      </c>
    </row>
    <row r="4598" spans="1:6">
      <c r="B4598" s="417" t="s">
        <v>10952</v>
      </c>
      <c r="F4598" s="430"/>
    </row>
    <row r="4599" spans="1:6" ht="15">
      <c r="A4599" s="417" t="s">
        <v>11031</v>
      </c>
      <c r="B4599" s="417" t="s">
        <v>11032</v>
      </c>
      <c r="C4599" s="417" t="s">
        <v>121</v>
      </c>
      <c r="F4599" s="431">
        <v>11.88</v>
      </c>
    </row>
    <row r="4600" spans="1:6" ht="15">
      <c r="A4600" s="417" t="s">
        <v>11033</v>
      </c>
      <c r="B4600" s="417" t="s">
        <v>11034</v>
      </c>
      <c r="C4600" s="417" t="s">
        <v>112</v>
      </c>
      <c r="F4600" s="431">
        <v>19.18</v>
      </c>
    </row>
    <row r="4601" spans="1:6">
      <c r="B4601" s="417" t="s">
        <v>11035</v>
      </c>
      <c r="F4601" s="430"/>
    </row>
    <row r="4602" spans="1:6" ht="15">
      <c r="A4602" s="417" t="s">
        <v>11036</v>
      </c>
      <c r="C4602" s="417" t="s">
        <v>112</v>
      </c>
      <c r="F4602" s="431">
        <v>9.02</v>
      </c>
    </row>
    <row r="4603" spans="1:6">
      <c r="B4603" s="417" t="s">
        <v>10935</v>
      </c>
      <c r="F4603" s="430"/>
    </row>
    <row r="4604" spans="1:6">
      <c r="B4604" s="417" t="s">
        <v>11037</v>
      </c>
      <c r="F4604" s="430"/>
    </row>
    <row r="4605" spans="1:6" ht="15">
      <c r="A4605" s="417" t="s">
        <v>11038</v>
      </c>
      <c r="C4605" s="417" t="s">
        <v>112</v>
      </c>
      <c r="F4605" s="431">
        <v>9.02</v>
      </c>
    </row>
    <row r="4606" spans="1:6">
      <c r="B4606" s="417" t="s">
        <v>10938</v>
      </c>
      <c r="F4606" s="430"/>
    </row>
    <row r="4607" spans="1:6">
      <c r="B4607" s="417" t="s">
        <v>11039</v>
      </c>
      <c r="F4607" s="430"/>
    </row>
    <row r="4608" spans="1:6" ht="15">
      <c r="A4608" s="417" t="s">
        <v>11040</v>
      </c>
      <c r="C4608" s="417" t="s">
        <v>112</v>
      </c>
      <c r="F4608" s="431">
        <v>11.75</v>
      </c>
    </row>
    <row r="4609" spans="1:6">
      <c r="B4609" s="417" t="s">
        <v>10935</v>
      </c>
      <c r="F4609" s="430"/>
    </row>
    <row r="4610" spans="1:6">
      <c r="B4610" s="417" t="s">
        <v>11041</v>
      </c>
      <c r="F4610" s="430"/>
    </row>
    <row r="4611" spans="1:6" ht="15">
      <c r="A4611" s="417" t="s">
        <v>11042</v>
      </c>
      <c r="C4611" s="417" t="s">
        <v>112</v>
      </c>
      <c r="F4611" s="431">
        <v>11.75</v>
      </c>
    </row>
    <row r="4612" spans="1:6">
      <c r="B4612" s="417" t="s">
        <v>10938</v>
      </c>
      <c r="F4612" s="430"/>
    </row>
    <row r="4613" spans="1:6">
      <c r="B4613" s="417" t="s">
        <v>11043</v>
      </c>
      <c r="F4613" s="430"/>
    </row>
    <row r="4614" spans="1:6" ht="15">
      <c r="A4614" s="417" t="s">
        <v>11044</v>
      </c>
      <c r="C4614" s="417" t="s">
        <v>112</v>
      </c>
      <c r="F4614" s="431">
        <v>18.739999999999998</v>
      </c>
    </row>
    <row r="4615" spans="1:6">
      <c r="B4615" s="417" t="s">
        <v>10935</v>
      </c>
      <c r="F4615" s="430"/>
    </row>
    <row r="4616" spans="1:6">
      <c r="B4616" s="417" t="s">
        <v>11045</v>
      </c>
      <c r="F4616" s="430"/>
    </row>
    <row r="4617" spans="1:6" ht="15">
      <c r="A4617" s="417" t="s">
        <v>11046</v>
      </c>
      <c r="C4617" s="417" t="s">
        <v>112</v>
      </c>
      <c r="F4617" s="431">
        <v>18.739999999999998</v>
      </c>
    </row>
    <row r="4618" spans="1:6">
      <c r="B4618" s="417" t="s">
        <v>10935</v>
      </c>
      <c r="F4618" s="430"/>
    </row>
    <row r="4619" spans="1:6">
      <c r="B4619" s="417" t="s">
        <v>11047</v>
      </c>
      <c r="F4619" s="430"/>
    </row>
    <row r="4620" spans="1:6" ht="15">
      <c r="A4620" s="417" t="s">
        <v>11048</v>
      </c>
      <c r="C4620" s="417" t="s">
        <v>121</v>
      </c>
      <c r="F4620" s="431">
        <v>2.98</v>
      </c>
    </row>
    <row r="4621" spans="1:6">
      <c r="B4621" s="417" t="s">
        <v>11049</v>
      </c>
      <c r="F4621" s="430"/>
    </row>
    <row r="4622" spans="1:6" ht="15">
      <c r="A4622" s="417" t="s">
        <v>11050</v>
      </c>
      <c r="B4622" s="417" t="s">
        <v>11051</v>
      </c>
      <c r="C4622" s="417" t="s">
        <v>112</v>
      </c>
      <c r="F4622" s="431">
        <v>1.69</v>
      </c>
    </row>
    <row r="4623" spans="1:6" ht="15">
      <c r="A4623" s="417" t="s">
        <v>11052</v>
      </c>
      <c r="B4623" s="417" t="s">
        <v>11053</v>
      </c>
      <c r="C4623" s="417" t="s">
        <v>112</v>
      </c>
      <c r="F4623" s="431">
        <v>1.91</v>
      </c>
    </row>
    <row r="4624" spans="1:6" ht="15">
      <c r="A4624" s="417" t="s">
        <v>11054</v>
      </c>
      <c r="B4624" s="417" t="s">
        <v>11055</v>
      </c>
      <c r="C4624" s="417" t="s">
        <v>112</v>
      </c>
      <c r="F4624" s="431">
        <v>2.37</v>
      </c>
    </row>
    <row r="4625" spans="1:6" ht="15">
      <c r="A4625" s="417" t="s">
        <v>11056</v>
      </c>
      <c r="B4625" s="417" t="s">
        <v>11057</v>
      </c>
      <c r="C4625" s="417" t="s">
        <v>112</v>
      </c>
      <c r="F4625" s="431">
        <v>2.79</v>
      </c>
    </row>
    <row r="4626" spans="1:6">
      <c r="B4626" s="417" t="s">
        <v>11058</v>
      </c>
      <c r="F4626" s="430"/>
    </row>
    <row r="4627" spans="1:6" ht="15">
      <c r="A4627" s="417" t="s">
        <v>11059</v>
      </c>
      <c r="C4627" s="417" t="s">
        <v>112</v>
      </c>
      <c r="F4627" s="431">
        <v>13.69</v>
      </c>
    </row>
    <row r="4628" spans="1:6">
      <c r="B4628" s="417" t="s">
        <v>11060</v>
      </c>
      <c r="F4628" s="430"/>
    </row>
    <row r="4629" spans="1:6">
      <c r="B4629" s="417" t="s">
        <v>11061</v>
      </c>
      <c r="F4629" s="430"/>
    </row>
    <row r="4630" spans="1:6" ht="15">
      <c r="A4630" s="417" t="s">
        <v>11062</v>
      </c>
      <c r="C4630" s="417" t="s">
        <v>112</v>
      </c>
      <c r="F4630" s="431">
        <v>17.02</v>
      </c>
    </row>
    <row r="4631" spans="1:6">
      <c r="B4631" s="417" t="s">
        <v>11060</v>
      </c>
      <c r="F4631" s="430"/>
    </row>
    <row r="4632" spans="1:6">
      <c r="B4632" s="417" t="s">
        <v>11063</v>
      </c>
      <c r="F4632" s="430"/>
    </row>
    <row r="4633" spans="1:6" ht="15">
      <c r="A4633" s="417" t="s">
        <v>11064</v>
      </c>
      <c r="C4633" s="417" t="s">
        <v>112</v>
      </c>
      <c r="F4633" s="431">
        <v>37.49</v>
      </c>
    </row>
    <row r="4634" spans="1:6">
      <c r="B4634" s="417" t="s">
        <v>11065</v>
      </c>
      <c r="F4634" s="430"/>
    </row>
    <row r="4635" spans="1:6">
      <c r="B4635" s="417" t="s">
        <v>11066</v>
      </c>
      <c r="F4635" s="430"/>
    </row>
    <row r="4636" spans="1:6" ht="15">
      <c r="A4636" s="417" t="s">
        <v>11067</v>
      </c>
      <c r="C4636" s="417" t="s">
        <v>112</v>
      </c>
      <c r="F4636" s="431">
        <v>16.66</v>
      </c>
    </row>
    <row r="4637" spans="1:6">
      <c r="B4637" s="417" t="s">
        <v>11068</v>
      </c>
      <c r="F4637" s="430"/>
    </row>
    <row r="4638" spans="1:6" ht="15">
      <c r="A4638" s="417" t="s">
        <v>11069</v>
      </c>
      <c r="B4638" s="417" t="s">
        <v>11070</v>
      </c>
      <c r="C4638" s="417" t="s">
        <v>112</v>
      </c>
      <c r="F4638" s="431">
        <v>11.65</v>
      </c>
    </row>
    <row r="4639" spans="1:6">
      <c r="B4639" s="417" t="s">
        <v>11071</v>
      </c>
      <c r="F4639" s="430"/>
    </row>
    <row r="4640" spans="1:6" ht="15">
      <c r="A4640" s="417" t="s">
        <v>11072</v>
      </c>
      <c r="C4640" s="417" t="s">
        <v>112</v>
      </c>
      <c r="F4640" s="431">
        <v>29.28</v>
      </c>
    </row>
    <row r="4641" spans="1:6">
      <c r="B4641" s="417" t="s">
        <v>11073</v>
      </c>
      <c r="F4641" s="430"/>
    </row>
    <row r="4642" spans="1:6" ht="15">
      <c r="A4642" s="417" t="s">
        <v>11074</v>
      </c>
      <c r="B4642" s="417" t="s">
        <v>11075</v>
      </c>
      <c r="C4642" s="417" t="s">
        <v>112</v>
      </c>
      <c r="F4642" s="431">
        <v>28.57</v>
      </c>
    </row>
    <row r="4643" spans="1:6" ht="15">
      <c r="A4643" s="417" t="s">
        <v>11076</v>
      </c>
      <c r="B4643" s="417" t="s">
        <v>11077</v>
      </c>
      <c r="C4643" s="417" t="s">
        <v>112</v>
      </c>
      <c r="F4643" s="431">
        <v>23.8</v>
      </c>
    </row>
    <row r="4644" spans="1:6">
      <c r="B4644" s="417" t="s">
        <v>11078</v>
      </c>
      <c r="F4644" s="430"/>
    </row>
    <row r="4645" spans="1:6" ht="15">
      <c r="A4645" s="417" t="s">
        <v>11079</v>
      </c>
      <c r="C4645" s="417" t="s">
        <v>112</v>
      </c>
      <c r="F4645" s="431">
        <v>4.32</v>
      </c>
    </row>
    <row r="4646" spans="1:6">
      <c r="B4646" s="417" t="s">
        <v>11049</v>
      </c>
      <c r="F4646" s="430"/>
    </row>
    <row r="4647" spans="1:6" ht="15">
      <c r="A4647" s="417" t="s">
        <v>11080</v>
      </c>
      <c r="B4647" s="417" t="s">
        <v>11081</v>
      </c>
      <c r="C4647" s="417" t="s">
        <v>112</v>
      </c>
      <c r="F4647" s="431">
        <v>4.32</v>
      </c>
    </row>
    <row r="4648" spans="1:6">
      <c r="B4648" s="417" t="s">
        <v>11049</v>
      </c>
      <c r="F4648" s="430"/>
    </row>
    <row r="4649" spans="1:6">
      <c r="B4649" s="417" t="s">
        <v>11082</v>
      </c>
      <c r="F4649" s="430"/>
    </row>
    <row r="4650" spans="1:6" ht="15">
      <c r="A4650" s="417" t="s">
        <v>11083</v>
      </c>
      <c r="C4650" s="417" t="s">
        <v>112</v>
      </c>
      <c r="F4650" s="431">
        <v>3.99</v>
      </c>
    </row>
    <row r="4651" spans="1:6">
      <c r="B4651" s="417" t="s">
        <v>11084</v>
      </c>
      <c r="F4651" s="430"/>
    </row>
    <row r="4652" spans="1:6" ht="15">
      <c r="A4652" s="417" t="s">
        <v>11085</v>
      </c>
      <c r="B4652" s="417" t="s">
        <v>11086</v>
      </c>
      <c r="C4652" s="417" t="s">
        <v>112</v>
      </c>
      <c r="F4652" s="431">
        <v>8.8699999999999992</v>
      </c>
    </row>
    <row r="4653" spans="1:6" ht="15">
      <c r="A4653" s="417" t="s">
        <v>11087</v>
      </c>
      <c r="B4653" s="417" t="s">
        <v>11088</v>
      </c>
      <c r="C4653" s="417" t="s">
        <v>108</v>
      </c>
      <c r="F4653" s="431">
        <v>196.34</v>
      </c>
    </row>
    <row r="4654" spans="1:6">
      <c r="B4654" s="417" t="s">
        <v>11089</v>
      </c>
      <c r="F4654" s="430"/>
    </row>
    <row r="4655" spans="1:6" ht="15">
      <c r="A4655" s="417" t="s">
        <v>11090</v>
      </c>
      <c r="B4655" s="417" t="s">
        <v>11091</v>
      </c>
      <c r="C4655" s="417" t="s">
        <v>112</v>
      </c>
      <c r="F4655" s="431">
        <v>16.440000000000001</v>
      </c>
    </row>
    <row r="4656" spans="1:6">
      <c r="B4656" s="417" t="s">
        <v>11092</v>
      </c>
      <c r="F4656" s="430"/>
    </row>
    <row r="4657" spans="1:6" ht="15">
      <c r="A4657" s="417" t="s">
        <v>11093</v>
      </c>
      <c r="B4657" s="417" t="s">
        <v>10938</v>
      </c>
      <c r="C4657" s="417" t="s">
        <v>112</v>
      </c>
      <c r="F4657" s="431">
        <v>18.63</v>
      </c>
    </row>
    <row r="4658" spans="1:6" ht="15">
      <c r="A4658" s="417" t="s">
        <v>366</v>
      </c>
      <c r="B4658" s="417" t="s">
        <v>365</v>
      </c>
      <c r="C4658" s="417" t="s">
        <v>112</v>
      </c>
      <c r="F4658" s="431">
        <v>16.989999999999998</v>
      </c>
    </row>
    <row r="4659" spans="1:6">
      <c r="B4659" s="417" t="s">
        <v>11094</v>
      </c>
      <c r="F4659" s="430"/>
    </row>
    <row r="4660" spans="1:6" ht="15">
      <c r="A4660" s="417" t="s">
        <v>11095</v>
      </c>
      <c r="C4660" s="417" t="s">
        <v>121</v>
      </c>
      <c r="F4660" s="431">
        <v>11.72</v>
      </c>
    </row>
    <row r="4661" spans="1:6">
      <c r="B4661" s="417" t="s">
        <v>10938</v>
      </c>
      <c r="F4661" s="430"/>
    </row>
    <row r="4662" spans="1:6">
      <c r="B4662" s="417" t="s">
        <v>11096</v>
      </c>
      <c r="F4662" s="430"/>
    </row>
    <row r="4663" spans="1:6" ht="15">
      <c r="A4663" s="417" t="s">
        <v>11097</v>
      </c>
      <c r="B4663" s="417" t="s">
        <v>11098</v>
      </c>
      <c r="C4663" s="417" t="s">
        <v>112</v>
      </c>
      <c r="F4663" s="431">
        <v>24.14</v>
      </c>
    </row>
    <row r="4664" spans="1:6">
      <c r="B4664" s="417" t="s">
        <v>11096</v>
      </c>
      <c r="F4664" s="430"/>
    </row>
    <row r="4665" spans="1:6" ht="15">
      <c r="A4665" s="417" t="s">
        <v>11099</v>
      </c>
      <c r="C4665" s="417" t="s">
        <v>112</v>
      </c>
      <c r="F4665" s="431">
        <v>22.79</v>
      </c>
    </row>
    <row r="4666" spans="1:6">
      <c r="B4666" s="417" t="s">
        <v>11100</v>
      </c>
      <c r="F4666" s="430"/>
    </row>
    <row r="4667" spans="1:6" ht="15">
      <c r="A4667" s="417" t="s">
        <v>11101</v>
      </c>
      <c r="B4667" s="417" t="s">
        <v>11102</v>
      </c>
      <c r="C4667" s="417" t="s">
        <v>112</v>
      </c>
      <c r="F4667" s="431">
        <v>13.21</v>
      </c>
    </row>
    <row r="4668" spans="1:6" ht="15">
      <c r="A4668" s="417" t="s">
        <v>11103</v>
      </c>
      <c r="B4668" s="417" t="s">
        <v>11104</v>
      </c>
      <c r="C4668" s="417" t="s">
        <v>112</v>
      </c>
      <c r="F4668" s="431">
        <v>14.5</v>
      </c>
    </row>
    <row r="4669" spans="1:6" ht="15">
      <c r="A4669" s="417" t="s">
        <v>11105</v>
      </c>
      <c r="B4669" s="417" t="s">
        <v>11106</v>
      </c>
      <c r="C4669" s="417" t="s">
        <v>112</v>
      </c>
      <c r="F4669" s="431">
        <v>14.32</v>
      </c>
    </row>
    <row r="4670" spans="1:6" ht="15">
      <c r="A4670" s="417" t="s">
        <v>11107</v>
      </c>
      <c r="B4670" s="417" t="s">
        <v>11108</v>
      </c>
      <c r="C4670" s="417" t="s">
        <v>112</v>
      </c>
      <c r="F4670" s="431">
        <v>15.11</v>
      </c>
    </row>
    <row r="4671" spans="1:6" ht="15">
      <c r="A4671" s="417" t="s">
        <v>11109</v>
      </c>
      <c r="B4671" s="417" t="s">
        <v>11110</v>
      </c>
      <c r="C4671" s="417" t="s">
        <v>112</v>
      </c>
      <c r="F4671" s="431">
        <v>14.7</v>
      </c>
    </row>
    <row r="4672" spans="1:6" ht="15">
      <c r="A4672" s="417" t="s">
        <v>11111</v>
      </c>
      <c r="B4672" s="417" t="s">
        <v>11112</v>
      </c>
      <c r="C4672" s="417" t="s">
        <v>112</v>
      </c>
      <c r="F4672" s="431">
        <v>15.29</v>
      </c>
    </row>
    <row r="4673" spans="1:6">
      <c r="F4673" s="430"/>
    </row>
    <row r="4674" spans="1:6" ht="15">
      <c r="A4674" s="417" t="s">
        <v>11113</v>
      </c>
      <c r="B4674" s="417" t="s">
        <v>11114</v>
      </c>
      <c r="C4674" s="417" t="s">
        <v>121</v>
      </c>
      <c r="F4674" s="431">
        <v>3.98</v>
      </c>
    </row>
    <row r="4675" spans="1:6">
      <c r="B4675" s="417" t="s">
        <v>11115</v>
      </c>
      <c r="F4675" s="430"/>
    </row>
    <row r="4676" spans="1:6" ht="15">
      <c r="A4676" s="417" t="s">
        <v>11116</v>
      </c>
      <c r="B4676" s="417" t="s">
        <v>11117</v>
      </c>
      <c r="C4676" s="417" t="s">
        <v>112</v>
      </c>
      <c r="F4676" s="431">
        <v>7.75</v>
      </c>
    </row>
    <row r="4677" spans="1:6">
      <c r="B4677" s="417" t="s">
        <v>11118</v>
      </c>
      <c r="F4677" s="430"/>
    </row>
    <row r="4678" spans="1:6">
      <c r="A4678" s="417" t="s">
        <v>11119</v>
      </c>
      <c r="B4678" s="417" t="s">
        <v>11120</v>
      </c>
      <c r="F4678" s="430"/>
    </row>
    <row r="4679" spans="1:6" ht="15">
      <c r="A4679" s="417" t="s">
        <v>11121</v>
      </c>
      <c r="B4679" s="417" t="s">
        <v>11122</v>
      </c>
      <c r="C4679" s="417" t="s">
        <v>112</v>
      </c>
      <c r="F4679" s="431">
        <v>5.62</v>
      </c>
    </row>
    <row r="4680" spans="1:6" ht="15">
      <c r="A4680" s="417" t="s">
        <v>11123</v>
      </c>
      <c r="B4680" s="417" t="s">
        <v>11124</v>
      </c>
      <c r="C4680" s="417" t="s">
        <v>112</v>
      </c>
      <c r="F4680" s="431">
        <v>46.59</v>
      </c>
    </row>
    <row r="4681" spans="1:6" ht="15">
      <c r="A4681" s="417" t="s">
        <v>11125</v>
      </c>
      <c r="B4681" s="417" t="s">
        <v>11126</v>
      </c>
      <c r="C4681" s="417" t="s">
        <v>112</v>
      </c>
      <c r="F4681" s="431">
        <v>47.01</v>
      </c>
    </row>
    <row r="4682" spans="1:6" ht="15">
      <c r="A4682" s="417" t="s">
        <v>11127</v>
      </c>
      <c r="B4682" s="417" t="s">
        <v>11128</v>
      </c>
      <c r="C4682" s="417" t="s">
        <v>112</v>
      </c>
      <c r="F4682" s="431">
        <v>46.99</v>
      </c>
    </row>
    <row r="4683" spans="1:6">
      <c r="B4683" s="417" t="s">
        <v>11129</v>
      </c>
      <c r="F4683" s="430"/>
    </row>
    <row r="4684" spans="1:6" ht="15">
      <c r="A4684" s="417" t="s">
        <v>11130</v>
      </c>
      <c r="B4684" s="417" t="s">
        <v>11131</v>
      </c>
      <c r="C4684" s="417" t="s">
        <v>121</v>
      </c>
      <c r="F4684" s="431">
        <v>193</v>
      </c>
    </row>
    <row r="4685" spans="1:6">
      <c r="B4685" s="417" t="s">
        <v>11132</v>
      </c>
      <c r="F4685" s="430"/>
    </row>
    <row r="4686" spans="1:6" ht="15">
      <c r="A4686" s="417" t="s">
        <v>11133</v>
      </c>
      <c r="B4686" s="417" t="s">
        <v>11134</v>
      </c>
      <c r="C4686" s="417" t="s">
        <v>112</v>
      </c>
      <c r="F4686" s="431">
        <v>44.46</v>
      </c>
    </row>
    <row r="4687" spans="1:6">
      <c r="B4687" s="417" t="s">
        <v>11135</v>
      </c>
      <c r="F4687" s="430"/>
    </row>
    <row r="4688" spans="1:6" ht="15">
      <c r="A4688" s="417" t="s">
        <v>11136</v>
      </c>
      <c r="C4688" s="417" t="s">
        <v>112</v>
      </c>
      <c r="F4688" s="431">
        <v>39.68</v>
      </c>
    </row>
    <row r="4689" spans="1:6">
      <c r="B4689" s="417" t="s">
        <v>11137</v>
      </c>
      <c r="F4689" s="430"/>
    </row>
    <row r="4690" spans="1:6" ht="15">
      <c r="A4690" s="417" t="s">
        <v>11138</v>
      </c>
      <c r="B4690" s="417" t="s">
        <v>11139</v>
      </c>
      <c r="C4690" s="417" t="s">
        <v>112</v>
      </c>
      <c r="F4690" s="431">
        <v>22.56</v>
      </c>
    </row>
    <row r="4691" spans="1:6">
      <c r="B4691" s="417" t="s">
        <v>11140</v>
      </c>
      <c r="F4691" s="430"/>
    </row>
    <row r="4692" spans="1:6" ht="15">
      <c r="A4692" s="417" t="s">
        <v>11141</v>
      </c>
      <c r="B4692" s="417" t="s">
        <v>11142</v>
      </c>
      <c r="C4692" s="417" t="s">
        <v>112</v>
      </c>
      <c r="F4692" s="431">
        <v>78.7</v>
      </c>
    </row>
    <row r="4693" spans="1:6">
      <c r="B4693" s="417" t="s">
        <v>11143</v>
      </c>
      <c r="F4693" s="430"/>
    </row>
    <row r="4694" spans="1:6" ht="15">
      <c r="A4694" s="417" t="s">
        <v>11144</v>
      </c>
      <c r="C4694" s="417" t="s">
        <v>112</v>
      </c>
      <c r="F4694" s="431">
        <v>75.17</v>
      </c>
    </row>
    <row r="4695" spans="1:6">
      <c r="B4695" s="417" t="s">
        <v>11145</v>
      </c>
      <c r="F4695" s="430"/>
    </row>
    <row r="4696" spans="1:6">
      <c r="B4696" s="417" t="s">
        <v>11146</v>
      </c>
      <c r="F4696" s="430"/>
    </row>
    <row r="4697" spans="1:6" ht="15">
      <c r="A4697" s="417" t="s">
        <v>11147</v>
      </c>
      <c r="C4697" s="417" t="s">
        <v>112</v>
      </c>
      <c r="F4697" s="431">
        <v>64.98</v>
      </c>
    </row>
    <row r="4698" spans="1:6">
      <c r="B4698" s="417" t="s">
        <v>11145</v>
      </c>
      <c r="F4698" s="430"/>
    </row>
    <row r="4699" spans="1:6">
      <c r="B4699" s="417" t="s">
        <v>11148</v>
      </c>
      <c r="F4699" s="430"/>
    </row>
    <row r="4700" spans="1:6" ht="15">
      <c r="A4700" s="417" t="s">
        <v>11149</v>
      </c>
      <c r="C4700" s="417" t="s">
        <v>112</v>
      </c>
      <c r="F4700" s="431">
        <v>72.13</v>
      </c>
    </row>
    <row r="4701" spans="1:6">
      <c r="B4701" s="417" t="s">
        <v>11145</v>
      </c>
      <c r="F4701" s="430"/>
    </row>
    <row r="4702" spans="1:6">
      <c r="B4702" s="417" t="s">
        <v>11150</v>
      </c>
      <c r="F4702" s="430"/>
    </row>
    <row r="4703" spans="1:6" ht="15">
      <c r="A4703" s="417" t="s">
        <v>11151</v>
      </c>
      <c r="C4703" s="417" t="s">
        <v>112</v>
      </c>
      <c r="F4703" s="431">
        <v>69.099999999999994</v>
      </c>
    </row>
    <row r="4704" spans="1:6">
      <c r="B4704" s="417" t="s">
        <v>11145</v>
      </c>
      <c r="F4704" s="430"/>
    </row>
    <row r="4705" spans="1:6">
      <c r="B4705" s="417" t="s">
        <v>11152</v>
      </c>
      <c r="F4705" s="430"/>
    </row>
    <row r="4706" spans="1:6" ht="15">
      <c r="A4706" s="417" t="s">
        <v>11153</v>
      </c>
      <c r="C4706" s="417" t="s">
        <v>112</v>
      </c>
      <c r="F4706" s="431">
        <v>33.74</v>
      </c>
    </row>
    <row r="4707" spans="1:6">
      <c r="B4707" s="417" t="s">
        <v>11154</v>
      </c>
      <c r="F4707" s="430"/>
    </row>
    <row r="4708" spans="1:6">
      <c r="B4708" s="417" t="s">
        <v>11152</v>
      </c>
      <c r="F4708" s="430"/>
    </row>
    <row r="4709" spans="1:6" ht="15">
      <c r="A4709" s="417" t="s">
        <v>11155</v>
      </c>
      <c r="C4709" s="417" t="s">
        <v>112</v>
      </c>
      <c r="F4709" s="431">
        <v>35.85</v>
      </c>
    </row>
    <row r="4710" spans="1:6">
      <c r="B4710" s="417" t="s">
        <v>11156</v>
      </c>
      <c r="F4710" s="430"/>
    </row>
    <row r="4711" spans="1:6">
      <c r="B4711" s="417" t="s">
        <v>11152</v>
      </c>
      <c r="F4711" s="430"/>
    </row>
    <row r="4712" spans="1:6" ht="15">
      <c r="A4712" s="417" t="s">
        <v>11157</v>
      </c>
      <c r="B4712" s="417" t="s">
        <v>11158</v>
      </c>
      <c r="C4712" s="417" t="s">
        <v>112</v>
      </c>
      <c r="F4712" s="431">
        <v>35.880000000000003</v>
      </c>
    </row>
    <row r="4713" spans="1:6">
      <c r="B4713" s="417" t="s">
        <v>11152</v>
      </c>
      <c r="F4713" s="430"/>
    </row>
    <row r="4714" spans="1:6" ht="15">
      <c r="A4714" s="417" t="s">
        <v>11159</v>
      </c>
      <c r="C4714" s="417" t="s">
        <v>112</v>
      </c>
      <c r="F4714" s="431">
        <v>38</v>
      </c>
    </row>
    <row r="4715" spans="1:6">
      <c r="B4715" s="417" t="s">
        <v>11160</v>
      </c>
      <c r="F4715" s="430"/>
    </row>
    <row r="4716" spans="1:6">
      <c r="B4716" s="417" t="s">
        <v>11152</v>
      </c>
      <c r="F4716" s="430"/>
    </row>
    <row r="4717" spans="1:6" ht="15">
      <c r="A4717" s="417" t="s">
        <v>11161</v>
      </c>
      <c r="B4717" s="417" t="s">
        <v>11162</v>
      </c>
      <c r="C4717" s="417" t="s">
        <v>112</v>
      </c>
      <c r="F4717" s="431">
        <v>38.75</v>
      </c>
    </row>
    <row r="4718" spans="1:6">
      <c r="B4718" s="417" t="s">
        <v>11152</v>
      </c>
      <c r="F4718" s="430"/>
    </row>
    <row r="4719" spans="1:6" ht="15">
      <c r="A4719" s="417" t="s">
        <v>11163</v>
      </c>
      <c r="C4719" s="417" t="s">
        <v>112</v>
      </c>
      <c r="F4719" s="431">
        <v>40.86</v>
      </c>
    </row>
    <row r="4720" spans="1:6">
      <c r="B4720" s="417" t="s">
        <v>11164</v>
      </c>
      <c r="F4720" s="430"/>
    </row>
    <row r="4721" spans="1:6">
      <c r="B4721" s="417" t="s">
        <v>11152</v>
      </c>
      <c r="F4721" s="430"/>
    </row>
    <row r="4722" spans="1:6" ht="15">
      <c r="A4722" s="417" t="s">
        <v>11165</v>
      </c>
      <c r="C4722" s="417" t="s">
        <v>112</v>
      </c>
      <c r="F4722" s="431">
        <v>46.46</v>
      </c>
    </row>
    <row r="4723" spans="1:6">
      <c r="B4723" s="417" t="s">
        <v>11166</v>
      </c>
      <c r="F4723" s="430"/>
    </row>
    <row r="4724" spans="1:6" ht="15">
      <c r="A4724" s="417" t="s">
        <v>11167</v>
      </c>
      <c r="B4724" s="417" t="s">
        <v>11168</v>
      </c>
      <c r="C4724" s="417" t="s">
        <v>112</v>
      </c>
      <c r="F4724" s="431">
        <v>24.95</v>
      </c>
    </row>
    <row r="4725" spans="1:6" ht="15">
      <c r="A4725" s="417" t="s">
        <v>11169</v>
      </c>
      <c r="B4725" s="417" t="s">
        <v>11170</v>
      </c>
      <c r="C4725" s="417" t="s">
        <v>112</v>
      </c>
      <c r="F4725" s="431">
        <v>27.07</v>
      </c>
    </row>
    <row r="4726" spans="1:6" ht="15">
      <c r="A4726" s="417" t="s">
        <v>11171</v>
      </c>
      <c r="B4726" s="417" t="s">
        <v>11172</v>
      </c>
      <c r="C4726" s="417" t="s">
        <v>112</v>
      </c>
      <c r="F4726" s="431">
        <v>29.19</v>
      </c>
    </row>
    <row r="4727" spans="1:6" ht="15">
      <c r="A4727" s="417" t="s">
        <v>11173</v>
      </c>
      <c r="B4727" s="417" t="s">
        <v>11174</v>
      </c>
      <c r="C4727" s="417" t="s">
        <v>112</v>
      </c>
      <c r="F4727" s="431">
        <v>40.28</v>
      </c>
    </row>
    <row r="4728" spans="1:6">
      <c r="B4728" s="417" t="s">
        <v>11175</v>
      </c>
      <c r="F4728" s="430"/>
    </row>
    <row r="4729" spans="1:6" ht="15">
      <c r="A4729" s="417" t="s">
        <v>11176</v>
      </c>
      <c r="C4729" s="417" t="s">
        <v>112</v>
      </c>
      <c r="F4729" s="431">
        <v>39.869999999999997</v>
      </c>
    </row>
    <row r="4730" spans="1:6">
      <c r="B4730" s="417" t="s">
        <v>11177</v>
      </c>
      <c r="F4730" s="430"/>
    </row>
    <row r="4731" spans="1:6">
      <c r="B4731" s="417" t="s">
        <v>11178</v>
      </c>
      <c r="F4731" s="430"/>
    </row>
    <row r="4732" spans="1:6" ht="15">
      <c r="A4732" s="417" t="s">
        <v>11179</v>
      </c>
      <c r="C4732" s="417" t="s">
        <v>112</v>
      </c>
      <c r="F4732" s="431">
        <v>41.98</v>
      </c>
    </row>
    <row r="4733" spans="1:6">
      <c r="B4733" s="417" t="s">
        <v>11177</v>
      </c>
      <c r="F4733" s="430"/>
    </row>
    <row r="4734" spans="1:6">
      <c r="B4734" s="417" t="s">
        <v>11175</v>
      </c>
      <c r="F4734" s="430"/>
    </row>
    <row r="4735" spans="1:6" ht="15">
      <c r="A4735" s="417" t="s">
        <v>11180</v>
      </c>
      <c r="C4735" s="417" t="s">
        <v>112</v>
      </c>
      <c r="F4735" s="431">
        <v>42.02</v>
      </c>
    </row>
    <row r="4736" spans="1:6">
      <c r="B4736" s="417" t="s">
        <v>11181</v>
      </c>
      <c r="F4736" s="430"/>
    </row>
    <row r="4737" spans="1:6">
      <c r="B4737" s="417" t="s">
        <v>11178</v>
      </c>
      <c r="F4737" s="430"/>
    </row>
    <row r="4738" spans="1:6" ht="15">
      <c r="A4738" s="417" t="s">
        <v>11182</v>
      </c>
      <c r="C4738" s="417" t="s">
        <v>112</v>
      </c>
      <c r="F4738" s="431">
        <v>44.13</v>
      </c>
    </row>
    <row r="4739" spans="1:6">
      <c r="B4739" s="417" t="s">
        <v>11181</v>
      </c>
      <c r="F4739" s="430"/>
    </row>
    <row r="4740" spans="1:6">
      <c r="B4740" s="417" t="s">
        <v>11175</v>
      </c>
      <c r="F4740" s="430"/>
    </row>
    <row r="4741" spans="1:6" ht="15">
      <c r="A4741" s="417" t="s">
        <v>11183</v>
      </c>
      <c r="C4741" s="417" t="s">
        <v>112</v>
      </c>
      <c r="F4741" s="431">
        <v>44.88</v>
      </c>
    </row>
    <row r="4742" spans="1:6">
      <c r="B4742" s="417" t="s">
        <v>11184</v>
      </c>
      <c r="F4742" s="430"/>
    </row>
    <row r="4743" spans="1:6">
      <c r="B4743" s="417" t="s">
        <v>11178</v>
      </c>
      <c r="F4743" s="430"/>
    </row>
    <row r="4744" spans="1:6" ht="15">
      <c r="A4744" s="417" t="s">
        <v>11185</v>
      </c>
      <c r="B4744" s="417" t="s">
        <v>11186</v>
      </c>
      <c r="C4744" s="417" t="s">
        <v>112</v>
      </c>
      <c r="F4744" s="431">
        <v>46.99</v>
      </c>
    </row>
    <row r="4745" spans="1:6">
      <c r="B4745" s="417" t="s">
        <v>11187</v>
      </c>
      <c r="F4745" s="430"/>
    </row>
    <row r="4746" spans="1:6" ht="15">
      <c r="A4746" s="417" t="s">
        <v>11188</v>
      </c>
      <c r="C4746" s="417" t="s">
        <v>112</v>
      </c>
      <c r="F4746" s="431">
        <v>58.08</v>
      </c>
    </row>
    <row r="4747" spans="1:6">
      <c r="B4747" s="417" t="s">
        <v>11186</v>
      </c>
      <c r="F4747" s="430"/>
    </row>
    <row r="4748" spans="1:6">
      <c r="B4748" s="417" t="s">
        <v>11189</v>
      </c>
      <c r="F4748" s="430"/>
    </row>
    <row r="4749" spans="1:6" ht="15">
      <c r="A4749" s="417" t="s">
        <v>11190</v>
      </c>
      <c r="C4749" s="417" t="s">
        <v>112</v>
      </c>
      <c r="F4749" s="431">
        <v>29.68</v>
      </c>
    </row>
    <row r="4750" spans="1:6">
      <c r="B4750" s="417" t="s">
        <v>11191</v>
      </c>
      <c r="F4750" s="430"/>
    </row>
    <row r="4751" spans="1:6">
      <c r="B4751" s="417" t="s">
        <v>11192</v>
      </c>
      <c r="F4751" s="430"/>
    </row>
    <row r="4752" spans="1:6" ht="15">
      <c r="A4752" s="417" t="s">
        <v>11193</v>
      </c>
      <c r="C4752" s="417" t="s">
        <v>112</v>
      </c>
      <c r="F4752" s="431">
        <v>28.97</v>
      </c>
    </row>
    <row r="4753" spans="1:6">
      <c r="B4753" s="417" t="s">
        <v>11194</v>
      </c>
      <c r="F4753" s="430"/>
    </row>
    <row r="4754" spans="1:6">
      <c r="B4754" s="417" t="s">
        <v>11192</v>
      </c>
      <c r="F4754" s="430"/>
    </row>
    <row r="4755" spans="1:6" ht="15">
      <c r="A4755" s="417" t="s">
        <v>11195</v>
      </c>
      <c r="C4755" s="417" t="s">
        <v>112</v>
      </c>
      <c r="F4755" s="431">
        <v>28.97</v>
      </c>
    </row>
    <row r="4756" spans="1:6">
      <c r="B4756" s="417" t="s">
        <v>11196</v>
      </c>
      <c r="F4756" s="430"/>
    </row>
    <row r="4757" spans="1:6" ht="15">
      <c r="A4757" s="417" t="s">
        <v>11197</v>
      </c>
      <c r="B4757" s="417" t="s">
        <v>11198</v>
      </c>
      <c r="C4757" s="417" t="s">
        <v>112</v>
      </c>
      <c r="F4757" s="431">
        <v>21.97</v>
      </c>
    </row>
    <row r="4758" spans="1:6">
      <c r="B4758" s="417" t="s">
        <v>11199</v>
      </c>
      <c r="F4758" s="430"/>
    </row>
    <row r="4759" spans="1:6" ht="15">
      <c r="A4759" s="417" t="s">
        <v>11200</v>
      </c>
      <c r="C4759" s="417" t="s">
        <v>112</v>
      </c>
      <c r="F4759" s="431">
        <v>24.09</v>
      </c>
    </row>
    <row r="4760" spans="1:6">
      <c r="A4760" s="417" t="s">
        <v>6214</v>
      </c>
      <c r="F4760" s="430"/>
    </row>
    <row r="4761" spans="1:6" ht="15">
      <c r="A4761" s="417" t="s">
        <v>11201</v>
      </c>
      <c r="B4761" s="417" t="s">
        <v>11202</v>
      </c>
      <c r="C4761" s="417" t="s">
        <v>112</v>
      </c>
      <c r="F4761" s="431">
        <v>26.2</v>
      </c>
    </row>
    <row r="4762" spans="1:6" ht="15">
      <c r="A4762" s="417" t="s">
        <v>11203</v>
      </c>
      <c r="B4762" s="417" t="s">
        <v>11204</v>
      </c>
      <c r="C4762" s="417" t="s">
        <v>112</v>
      </c>
      <c r="F4762" s="431">
        <v>37.29</v>
      </c>
    </row>
    <row r="4763" spans="1:6" ht="15">
      <c r="A4763" s="417" t="s">
        <v>11205</v>
      </c>
      <c r="B4763" s="417" t="s">
        <v>11206</v>
      </c>
      <c r="C4763" s="417" t="s">
        <v>128</v>
      </c>
      <c r="F4763" s="431">
        <v>73.44</v>
      </c>
    </row>
    <row r="4764" spans="1:6">
      <c r="B4764" s="417" t="s">
        <v>11207</v>
      </c>
      <c r="F4764" s="430"/>
    </row>
    <row r="4765" spans="1:6" ht="15">
      <c r="A4765" s="417" t="s">
        <v>11208</v>
      </c>
      <c r="C4765" s="417" t="s">
        <v>112</v>
      </c>
      <c r="F4765" s="431">
        <v>40.57</v>
      </c>
    </row>
    <row r="4766" spans="1:6">
      <c r="B4766" s="417" t="s">
        <v>11209</v>
      </c>
      <c r="F4766" s="430"/>
    </row>
    <row r="4767" spans="1:6">
      <c r="B4767" s="417" t="s">
        <v>11210</v>
      </c>
      <c r="F4767" s="430"/>
    </row>
    <row r="4768" spans="1:6" ht="15">
      <c r="A4768" s="417" t="s">
        <v>11211</v>
      </c>
      <c r="C4768" s="417" t="s">
        <v>112</v>
      </c>
      <c r="F4768" s="431">
        <v>110.84</v>
      </c>
    </row>
    <row r="4769" spans="1:6">
      <c r="B4769" s="417" t="s">
        <v>11212</v>
      </c>
      <c r="F4769" s="430"/>
    </row>
    <row r="4770" spans="1:6" ht="15">
      <c r="A4770" s="417" t="s">
        <v>11213</v>
      </c>
      <c r="B4770" s="417" t="s">
        <v>11214</v>
      </c>
      <c r="C4770" s="417" t="s">
        <v>128</v>
      </c>
      <c r="F4770" s="431">
        <v>896.53</v>
      </c>
    </row>
    <row r="4771" spans="1:6" ht="15">
      <c r="A4771" s="417" t="s">
        <v>11215</v>
      </c>
      <c r="B4771" s="417" t="s">
        <v>11216</v>
      </c>
      <c r="C4771" s="417" t="s">
        <v>121</v>
      </c>
      <c r="F4771" s="431">
        <v>11.58</v>
      </c>
    </row>
    <row r="4772" spans="1:6" ht="15">
      <c r="A4772" s="417" t="s">
        <v>11217</v>
      </c>
      <c r="B4772" s="417" t="s">
        <v>11218</v>
      </c>
      <c r="C4772" s="417" t="s">
        <v>121</v>
      </c>
      <c r="F4772" s="431">
        <v>4.22</v>
      </c>
    </row>
    <row r="4773" spans="1:6">
      <c r="F4773" s="430"/>
    </row>
    <row r="4774" spans="1:6" ht="15">
      <c r="A4774" s="417" t="s">
        <v>11219</v>
      </c>
      <c r="B4774" s="417" t="s">
        <v>11220</v>
      </c>
      <c r="C4774" s="417" t="s">
        <v>112</v>
      </c>
      <c r="F4774" s="431">
        <v>183.89</v>
      </c>
    </row>
    <row r="4775" spans="1:6" ht="30">
      <c r="A4775" s="417" t="s">
        <v>11221</v>
      </c>
      <c r="B4775" s="417" t="s">
        <v>11222</v>
      </c>
      <c r="C4775" s="417" t="s">
        <v>112</v>
      </c>
      <c r="F4775" s="431">
        <v>47.61</v>
      </c>
    </row>
    <row r="4776" spans="1:6">
      <c r="B4776" s="417" t="s">
        <v>11223</v>
      </c>
      <c r="F4776" s="430"/>
    </row>
    <row r="4777" spans="1:6" ht="15">
      <c r="A4777" s="417" t="s">
        <v>11224</v>
      </c>
      <c r="B4777" s="417" t="s">
        <v>11225</v>
      </c>
      <c r="C4777" s="417" t="s">
        <v>112</v>
      </c>
      <c r="F4777" s="431">
        <v>56.17</v>
      </c>
    </row>
    <row r="4778" spans="1:6" ht="15">
      <c r="A4778" s="417" t="s">
        <v>11226</v>
      </c>
      <c r="B4778" s="417" t="s">
        <v>11227</v>
      </c>
      <c r="C4778" s="417" t="s">
        <v>121</v>
      </c>
      <c r="F4778" s="431">
        <v>12.68</v>
      </c>
    </row>
    <row r="4779" spans="1:6" ht="15">
      <c r="A4779" s="417" t="s">
        <v>11228</v>
      </c>
      <c r="B4779" s="417" t="s">
        <v>11229</v>
      </c>
      <c r="C4779" s="417" t="s">
        <v>112</v>
      </c>
      <c r="F4779" s="431">
        <v>53.41</v>
      </c>
    </row>
    <row r="4780" spans="1:6" ht="15">
      <c r="A4780" s="417" t="s">
        <v>11230</v>
      </c>
      <c r="B4780" s="417" t="s">
        <v>11231</v>
      </c>
      <c r="C4780" s="417" t="s">
        <v>112</v>
      </c>
      <c r="F4780" s="431">
        <v>54.32</v>
      </c>
    </row>
    <row r="4781" spans="1:6" ht="15">
      <c r="A4781" s="417" t="s">
        <v>11232</v>
      </c>
      <c r="B4781" s="417" t="s">
        <v>11233</v>
      </c>
      <c r="C4781" s="417" t="s">
        <v>112</v>
      </c>
      <c r="F4781" s="431">
        <v>56.58</v>
      </c>
    </row>
    <row r="4782" spans="1:6" ht="15">
      <c r="A4782" s="417" t="s">
        <v>11234</v>
      </c>
      <c r="B4782" s="417" t="s">
        <v>11235</v>
      </c>
      <c r="C4782" s="417" t="s">
        <v>112</v>
      </c>
      <c r="F4782" s="431">
        <v>59.39</v>
      </c>
    </row>
    <row r="4783" spans="1:6" ht="15">
      <c r="A4783" s="417" t="s">
        <v>11236</v>
      </c>
      <c r="B4783" s="417" t="s">
        <v>11237</v>
      </c>
      <c r="C4783" s="417" t="s">
        <v>112</v>
      </c>
      <c r="F4783" s="431">
        <v>52.22</v>
      </c>
    </row>
    <row r="4784" spans="1:6" ht="15">
      <c r="A4784" s="417" t="s">
        <v>11238</v>
      </c>
      <c r="B4784" s="417" t="s">
        <v>11239</v>
      </c>
      <c r="C4784" s="417" t="s">
        <v>112</v>
      </c>
      <c r="F4784" s="431">
        <v>54.32</v>
      </c>
    </row>
    <row r="4785" spans="1:6" ht="15">
      <c r="A4785" s="417" t="s">
        <v>550</v>
      </c>
      <c r="B4785" s="417" t="s">
        <v>11240</v>
      </c>
      <c r="C4785" s="417" t="s">
        <v>112</v>
      </c>
      <c r="F4785" s="431">
        <v>69.510000000000005</v>
      </c>
    </row>
    <row r="4786" spans="1:6" ht="15">
      <c r="A4786" s="417" t="s">
        <v>552</v>
      </c>
      <c r="B4786" s="417" t="s">
        <v>11241</v>
      </c>
      <c r="C4786" s="417" t="s">
        <v>112</v>
      </c>
      <c r="F4786" s="431">
        <v>69.510000000000005</v>
      </c>
    </row>
    <row r="4787" spans="1:6" ht="15">
      <c r="A4787" s="417" t="s">
        <v>11242</v>
      </c>
      <c r="B4787" s="417" t="s">
        <v>11243</v>
      </c>
      <c r="C4787" s="417" t="s">
        <v>112</v>
      </c>
      <c r="F4787" s="431">
        <v>31.07</v>
      </c>
    </row>
    <row r="4788" spans="1:6" ht="15">
      <c r="A4788" s="417" t="s">
        <v>11244</v>
      </c>
      <c r="B4788" s="417" t="s">
        <v>11245</v>
      </c>
      <c r="C4788" s="417" t="s">
        <v>112</v>
      </c>
      <c r="F4788" s="431">
        <v>34.729999999999997</v>
      </c>
    </row>
    <row r="4789" spans="1:6" ht="15">
      <c r="A4789" s="417" t="s">
        <v>11246</v>
      </c>
      <c r="B4789" s="417" t="s">
        <v>11247</v>
      </c>
      <c r="C4789" s="417" t="s">
        <v>112</v>
      </c>
      <c r="F4789" s="431">
        <v>44.3</v>
      </c>
    </row>
    <row r="4790" spans="1:6">
      <c r="B4790" s="417" t="s">
        <v>11248</v>
      </c>
      <c r="F4790" s="430"/>
    </row>
    <row r="4791" spans="1:6" ht="15">
      <c r="A4791" s="417" t="s">
        <v>11249</v>
      </c>
      <c r="C4791" s="417" t="s">
        <v>112</v>
      </c>
      <c r="F4791" s="431">
        <v>64.98</v>
      </c>
    </row>
    <row r="4792" spans="1:6">
      <c r="B4792" s="417" t="s">
        <v>11250</v>
      </c>
      <c r="F4792" s="430"/>
    </row>
    <row r="4793" spans="1:6">
      <c r="B4793" s="417" t="s">
        <v>11251</v>
      </c>
      <c r="F4793" s="430"/>
    </row>
    <row r="4794" spans="1:6" ht="15">
      <c r="A4794" s="417" t="s">
        <v>11252</v>
      </c>
      <c r="C4794" s="417" t="s">
        <v>112</v>
      </c>
      <c r="F4794" s="431">
        <v>67.89</v>
      </c>
    </row>
    <row r="4795" spans="1:6">
      <c r="B4795" s="417" t="s">
        <v>11250</v>
      </c>
      <c r="F4795" s="430"/>
    </row>
    <row r="4796" spans="1:6">
      <c r="B4796" s="417" t="s">
        <v>11253</v>
      </c>
      <c r="F4796" s="430"/>
    </row>
    <row r="4797" spans="1:6" ht="15">
      <c r="A4797" s="417" t="s">
        <v>11254</v>
      </c>
      <c r="C4797" s="417" t="s">
        <v>112</v>
      </c>
      <c r="F4797" s="431">
        <v>70.790000000000006</v>
      </c>
    </row>
    <row r="4798" spans="1:6">
      <c r="B4798" s="417" t="s">
        <v>11250</v>
      </c>
      <c r="F4798" s="430"/>
    </row>
    <row r="4799" spans="1:6">
      <c r="B4799" s="417" t="s">
        <v>11255</v>
      </c>
      <c r="F4799" s="430"/>
    </row>
    <row r="4800" spans="1:6" ht="15">
      <c r="A4800" s="417" t="s">
        <v>11256</v>
      </c>
      <c r="C4800" s="417" t="s">
        <v>112</v>
      </c>
      <c r="F4800" s="431">
        <v>73.69</v>
      </c>
    </row>
    <row r="4801" spans="1:6">
      <c r="B4801" s="417" t="s">
        <v>11250</v>
      </c>
      <c r="F4801" s="430"/>
    </row>
    <row r="4802" spans="1:6">
      <c r="B4802" s="417" t="s">
        <v>11257</v>
      </c>
      <c r="F4802" s="430"/>
    </row>
    <row r="4803" spans="1:6" ht="15">
      <c r="A4803" s="417" t="s">
        <v>11258</v>
      </c>
      <c r="C4803" s="417" t="s">
        <v>112</v>
      </c>
      <c r="F4803" s="431">
        <v>76.599999999999994</v>
      </c>
    </row>
    <row r="4804" spans="1:6">
      <c r="B4804" s="417" t="s">
        <v>11250</v>
      </c>
      <c r="F4804" s="430"/>
    </row>
    <row r="4805" spans="1:6">
      <c r="B4805" s="417" t="s">
        <v>11259</v>
      </c>
      <c r="F4805" s="430"/>
    </row>
    <row r="4806" spans="1:6" ht="15">
      <c r="A4806" s="417" t="s">
        <v>11260</v>
      </c>
      <c r="B4806" s="417" t="s">
        <v>11250</v>
      </c>
      <c r="C4806" s="417" t="s">
        <v>112</v>
      </c>
      <c r="F4806" s="431">
        <v>65.62</v>
      </c>
    </row>
    <row r="4807" spans="1:6">
      <c r="B4807" s="417" t="s">
        <v>11261</v>
      </c>
      <c r="F4807" s="430"/>
    </row>
    <row r="4808" spans="1:6" ht="15">
      <c r="A4808" s="417" t="s">
        <v>11262</v>
      </c>
      <c r="C4808" s="417" t="s">
        <v>112</v>
      </c>
      <c r="F4808" s="431">
        <v>71.59</v>
      </c>
    </row>
    <row r="4809" spans="1:6">
      <c r="B4809" s="417" t="s">
        <v>11250</v>
      </c>
      <c r="F4809" s="430"/>
    </row>
    <row r="4810" spans="1:6">
      <c r="B4810" s="417" t="s">
        <v>11263</v>
      </c>
      <c r="F4810" s="430"/>
    </row>
    <row r="4811" spans="1:6" ht="15">
      <c r="A4811" s="417" t="s">
        <v>11264</v>
      </c>
      <c r="C4811" s="417" t="s">
        <v>112</v>
      </c>
      <c r="F4811" s="431">
        <v>77.56</v>
      </c>
    </row>
    <row r="4812" spans="1:6">
      <c r="B4812" s="417" t="s">
        <v>11250</v>
      </c>
      <c r="F4812" s="430"/>
    </row>
    <row r="4813" spans="1:6">
      <c r="B4813" s="417" t="s">
        <v>11265</v>
      </c>
      <c r="F4813" s="430"/>
    </row>
    <row r="4814" spans="1:6" ht="15">
      <c r="A4814" s="417" t="s">
        <v>11266</v>
      </c>
      <c r="C4814" s="417" t="s">
        <v>112</v>
      </c>
      <c r="F4814" s="431">
        <v>65.78</v>
      </c>
    </row>
    <row r="4815" spans="1:6">
      <c r="B4815" s="417" t="s">
        <v>11250</v>
      </c>
      <c r="F4815" s="430"/>
    </row>
    <row r="4816" spans="1:6" ht="15">
      <c r="A4816" s="417" t="s">
        <v>11267</v>
      </c>
      <c r="B4816" s="417" t="s">
        <v>11268</v>
      </c>
      <c r="C4816" s="417" t="s">
        <v>112</v>
      </c>
      <c r="F4816" s="431">
        <v>1.88</v>
      </c>
    </row>
    <row r="4817" spans="1:6">
      <c r="B4817" s="417" t="s">
        <v>11269</v>
      </c>
      <c r="F4817" s="430"/>
    </row>
    <row r="4818" spans="1:6" ht="15">
      <c r="A4818" s="417" t="s">
        <v>11270</v>
      </c>
      <c r="C4818" s="417" t="s">
        <v>112</v>
      </c>
      <c r="F4818" s="431">
        <v>75.400000000000006</v>
      </c>
    </row>
    <row r="4819" spans="1:6">
      <c r="B4819" s="417" t="s">
        <v>11271</v>
      </c>
      <c r="F4819" s="430"/>
    </row>
    <row r="4820" spans="1:6">
      <c r="B4820" s="417" t="s">
        <v>11272</v>
      </c>
      <c r="F4820" s="430"/>
    </row>
    <row r="4821" spans="1:6" ht="15">
      <c r="A4821" s="417" t="s">
        <v>11273</v>
      </c>
      <c r="C4821" s="417" t="s">
        <v>112</v>
      </c>
      <c r="F4821" s="431">
        <v>55.24</v>
      </c>
    </row>
    <row r="4822" spans="1:6">
      <c r="B4822" s="417" t="s">
        <v>11274</v>
      </c>
      <c r="F4822" s="430"/>
    </row>
    <row r="4823" spans="1:6">
      <c r="B4823" s="417" t="s">
        <v>11275</v>
      </c>
      <c r="F4823" s="430"/>
    </row>
    <row r="4824" spans="1:6" ht="15">
      <c r="A4824" s="417" t="s">
        <v>11276</v>
      </c>
      <c r="C4824" s="417" t="s">
        <v>112</v>
      </c>
      <c r="F4824" s="431">
        <v>75.7</v>
      </c>
    </row>
    <row r="4825" spans="1:6">
      <c r="B4825" s="417" t="s">
        <v>11277</v>
      </c>
      <c r="F4825" s="430"/>
    </row>
    <row r="4826" spans="1:6">
      <c r="B4826" s="417" t="s">
        <v>11278</v>
      </c>
      <c r="F4826" s="430"/>
    </row>
    <row r="4827" spans="1:6" ht="15">
      <c r="A4827" s="417" t="s">
        <v>11279</v>
      </c>
      <c r="C4827" s="417" t="s">
        <v>112</v>
      </c>
      <c r="F4827" s="431">
        <v>55.55</v>
      </c>
    </row>
    <row r="4828" spans="1:6">
      <c r="B4828" s="417" t="s">
        <v>11280</v>
      </c>
      <c r="F4828" s="430"/>
    </row>
    <row r="4829" spans="1:6" ht="15">
      <c r="A4829" s="417" t="s">
        <v>11281</v>
      </c>
      <c r="B4829" s="417" t="s">
        <v>11282</v>
      </c>
      <c r="C4829" s="417" t="s">
        <v>112</v>
      </c>
      <c r="F4829" s="431">
        <v>130.84</v>
      </c>
    </row>
    <row r="4830" spans="1:6" ht="15">
      <c r="A4830" s="417" t="s">
        <v>11283</v>
      </c>
      <c r="B4830" s="417" t="s">
        <v>11284</v>
      </c>
      <c r="C4830" s="417" t="s">
        <v>112</v>
      </c>
      <c r="F4830" s="431">
        <v>10.96</v>
      </c>
    </row>
    <row r="4831" spans="1:6" ht="15">
      <c r="A4831" s="417" t="s">
        <v>11285</v>
      </c>
      <c r="B4831" s="417" t="s">
        <v>11286</v>
      </c>
      <c r="C4831" s="417" t="s">
        <v>112</v>
      </c>
      <c r="F4831" s="431">
        <v>13.15</v>
      </c>
    </row>
    <row r="4832" spans="1:6">
      <c r="B4832" s="417" t="s">
        <v>11287</v>
      </c>
      <c r="F4832" s="430"/>
    </row>
    <row r="4833" spans="1:6" ht="15">
      <c r="A4833" s="417" t="s">
        <v>11288</v>
      </c>
      <c r="B4833" s="417" t="s">
        <v>11289</v>
      </c>
      <c r="C4833" s="417" t="s">
        <v>112</v>
      </c>
      <c r="F4833" s="431">
        <v>15.34</v>
      </c>
    </row>
    <row r="4834" spans="1:6" ht="15">
      <c r="A4834" s="417" t="s">
        <v>11290</v>
      </c>
      <c r="B4834" s="417" t="s">
        <v>11291</v>
      </c>
      <c r="C4834" s="417" t="s">
        <v>112</v>
      </c>
      <c r="F4834" s="431">
        <v>196.73</v>
      </c>
    </row>
    <row r="4835" spans="1:6" ht="15">
      <c r="A4835" s="417" t="s">
        <v>11292</v>
      </c>
      <c r="B4835" s="417" t="s">
        <v>11293</v>
      </c>
      <c r="C4835" s="417" t="s">
        <v>112</v>
      </c>
      <c r="F4835" s="431">
        <v>221.69</v>
      </c>
    </row>
    <row r="4836" spans="1:6" ht="15">
      <c r="A4836" s="417" t="s">
        <v>11294</v>
      </c>
      <c r="B4836" s="417" t="s">
        <v>11295</v>
      </c>
      <c r="C4836" s="417" t="s">
        <v>112</v>
      </c>
      <c r="F4836" s="431">
        <v>48.06</v>
      </c>
    </row>
    <row r="4837" spans="1:6" ht="15">
      <c r="A4837" s="417" t="s">
        <v>11296</v>
      </c>
      <c r="B4837" s="417" t="s">
        <v>11297</v>
      </c>
      <c r="C4837" s="417" t="s">
        <v>112</v>
      </c>
      <c r="F4837" s="431">
        <v>46.95</v>
      </c>
    </row>
    <row r="4838" spans="1:6" ht="15">
      <c r="A4838" s="417" t="s">
        <v>11298</v>
      </c>
      <c r="B4838" s="417" t="s">
        <v>11299</v>
      </c>
      <c r="C4838" s="417" t="s">
        <v>112</v>
      </c>
      <c r="F4838" s="431">
        <v>65.180000000000007</v>
      </c>
    </row>
    <row r="4839" spans="1:6" ht="15">
      <c r="A4839" s="417" t="s">
        <v>11300</v>
      </c>
      <c r="B4839" s="417" t="s">
        <v>11301</v>
      </c>
      <c r="C4839" s="417" t="s">
        <v>112</v>
      </c>
      <c r="F4839" s="431">
        <v>63.11</v>
      </c>
    </row>
    <row r="4840" spans="1:6">
      <c r="B4840" s="417" t="s">
        <v>11302</v>
      </c>
      <c r="F4840" s="430"/>
    </row>
    <row r="4841" spans="1:6" ht="15">
      <c r="A4841" s="417" t="s">
        <v>11303</v>
      </c>
      <c r="C4841" s="417" t="s">
        <v>112</v>
      </c>
      <c r="F4841" s="431">
        <v>48.06</v>
      </c>
    </row>
    <row r="4842" spans="1:6">
      <c r="B4842" s="417" t="s">
        <v>11304</v>
      </c>
      <c r="F4842" s="430"/>
    </row>
    <row r="4843" spans="1:6">
      <c r="B4843" s="417" t="s">
        <v>11305</v>
      </c>
      <c r="F4843" s="430"/>
    </row>
    <row r="4844" spans="1:6" ht="15">
      <c r="A4844" s="417" t="s">
        <v>11306</v>
      </c>
      <c r="B4844" s="417" t="s">
        <v>11307</v>
      </c>
      <c r="C4844" s="417" t="s">
        <v>112</v>
      </c>
      <c r="F4844" s="431">
        <v>48.06</v>
      </c>
    </row>
    <row r="4845" spans="1:6">
      <c r="B4845" s="417" t="s">
        <v>11308</v>
      </c>
      <c r="F4845" s="430"/>
    </row>
    <row r="4846" spans="1:6" ht="15">
      <c r="A4846" s="417" t="s">
        <v>11309</v>
      </c>
      <c r="B4846" s="417" t="s">
        <v>11310</v>
      </c>
      <c r="C4846" s="417" t="s">
        <v>112</v>
      </c>
      <c r="F4846" s="431">
        <v>10.96</v>
      </c>
    </row>
    <row r="4847" spans="1:6" ht="15">
      <c r="A4847" s="417" t="s">
        <v>11311</v>
      </c>
      <c r="B4847" s="417" t="s">
        <v>11312</v>
      </c>
      <c r="C4847" s="417" t="s">
        <v>112</v>
      </c>
      <c r="F4847" s="431">
        <v>6.58</v>
      </c>
    </row>
    <row r="4848" spans="1:6">
      <c r="B4848" s="417" t="s">
        <v>11313</v>
      </c>
      <c r="F4848" s="430"/>
    </row>
    <row r="4849" spans="1:6" ht="15">
      <c r="A4849" s="417" t="s">
        <v>11314</v>
      </c>
      <c r="B4849" s="417" t="s">
        <v>11315</v>
      </c>
      <c r="C4849" s="417" t="s">
        <v>112</v>
      </c>
      <c r="F4849" s="431">
        <v>131.47</v>
      </c>
    </row>
    <row r="4850" spans="1:6">
      <c r="B4850" s="417" t="s">
        <v>11316</v>
      </c>
      <c r="F4850" s="430"/>
    </row>
    <row r="4851" spans="1:6" ht="15">
      <c r="A4851" s="417" t="s">
        <v>11317</v>
      </c>
      <c r="C4851" s="417" t="s">
        <v>112</v>
      </c>
      <c r="F4851" s="431">
        <v>176.55</v>
      </c>
    </row>
    <row r="4852" spans="1:6">
      <c r="B4852" s="417" t="s">
        <v>11318</v>
      </c>
      <c r="F4852" s="430"/>
    </row>
    <row r="4853" spans="1:6" ht="15">
      <c r="A4853" s="417" t="s">
        <v>11319</v>
      </c>
      <c r="B4853" s="417" t="s">
        <v>11320</v>
      </c>
      <c r="C4853" s="417" t="s">
        <v>112</v>
      </c>
      <c r="F4853" s="431">
        <v>39.32</v>
      </c>
    </row>
    <row r="4854" spans="1:6" ht="15">
      <c r="A4854" s="417" t="s">
        <v>11321</v>
      </c>
      <c r="B4854" s="417" t="s">
        <v>11322</v>
      </c>
      <c r="C4854" s="417" t="s">
        <v>112</v>
      </c>
      <c r="F4854" s="431">
        <v>64.569999999999993</v>
      </c>
    </row>
    <row r="4855" spans="1:6" ht="15">
      <c r="A4855" s="417" t="s">
        <v>11323</v>
      </c>
      <c r="B4855" s="417" t="s">
        <v>11324</v>
      </c>
      <c r="C4855" s="417" t="s">
        <v>112</v>
      </c>
      <c r="F4855" s="431">
        <v>137</v>
      </c>
    </row>
    <row r="4856" spans="1:6">
      <c r="F4856" s="430"/>
    </row>
    <row r="4857" spans="1:6" ht="15">
      <c r="A4857" s="417" t="s">
        <v>11326</v>
      </c>
      <c r="B4857" s="417" t="s">
        <v>11325</v>
      </c>
      <c r="C4857" s="417" t="s">
        <v>112</v>
      </c>
      <c r="F4857" s="431">
        <v>205.25</v>
      </c>
    </row>
    <row r="4858" spans="1:6">
      <c r="B4858" s="417" t="s">
        <v>8582</v>
      </c>
      <c r="F4858" s="430"/>
    </row>
    <row r="4859" spans="1:6" ht="15">
      <c r="A4859" s="417" t="s">
        <v>11327</v>
      </c>
      <c r="B4859" s="417" t="s">
        <v>11328</v>
      </c>
      <c r="C4859" s="417" t="s">
        <v>112</v>
      </c>
      <c r="F4859" s="431">
        <v>136.99</v>
      </c>
    </row>
    <row r="4860" spans="1:6">
      <c r="F4860" s="430"/>
    </row>
    <row r="4861" spans="1:6" ht="15">
      <c r="A4861" s="417" t="s">
        <v>11330</v>
      </c>
      <c r="B4861" s="417" t="s">
        <v>11329</v>
      </c>
      <c r="C4861" s="417" t="s">
        <v>112</v>
      </c>
      <c r="F4861" s="431">
        <v>204.88</v>
      </c>
    </row>
    <row r="4862" spans="1:6">
      <c r="B4862" s="417" t="s">
        <v>8582</v>
      </c>
      <c r="F4862" s="430"/>
    </row>
    <row r="4863" spans="1:6" ht="15">
      <c r="A4863" s="417" t="s">
        <v>11331</v>
      </c>
      <c r="B4863" s="417" t="s">
        <v>11332</v>
      </c>
      <c r="C4863" s="417" t="s">
        <v>112</v>
      </c>
      <c r="F4863" s="431">
        <v>65.63</v>
      </c>
    </row>
    <row r="4864" spans="1:6" ht="15">
      <c r="A4864" s="417" t="s">
        <v>11333</v>
      </c>
      <c r="B4864" s="417" t="s">
        <v>11334</v>
      </c>
      <c r="C4864" s="417" t="s">
        <v>112</v>
      </c>
      <c r="F4864" s="431">
        <v>42.51</v>
      </c>
    </row>
    <row r="4865" spans="1:6">
      <c r="A4865" s="417" t="s">
        <v>11335</v>
      </c>
      <c r="B4865" s="417" t="s">
        <v>8376</v>
      </c>
      <c r="F4865" s="430"/>
    </row>
    <row r="4866" spans="1:6" ht="15">
      <c r="A4866" s="417" t="s">
        <v>11336</v>
      </c>
      <c r="B4866" s="417" t="s">
        <v>11337</v>
      </c>
      <c r="C4866" s="417" t="s">
        <v>108</v>
      </c>
      <c r="F4866" s="431">
        <v>41.67</v>
      </c>
    </row>
    <row r="4867" spans="1:6">
      <c r="B4867" s="417" t="s">
        <v>11338</v>
      </c>
      <c r="F4867" s="430"/>
    </row>
    <row r="4868" spans="1:6" ht="15">
      <c r="A4868" s="417" t="s">
        <v>11339</v>
      </c>
      <c r="C4868" s="417" t="s">
        <v>108</v>
      </c>
      <c r="F4868" s="431">
        <v>240.36</v>
      </c>
    </row>
    <row r="4869" spans="1:6">
      <c r="B4869" s="417" t="s">
        <v>11340</v>
      </c>
      <c r="F4869" s="430"/>
    </row>
    <row r="4870" spans="1:6" ht="15">
      <c r="A4870" s="417" t="s">
        <v>11341</v>
      </c>
      <c r="B4870" s="417" t="s">
        <v>11342</v>
      </c>
      <c r="C4870" s="417" t="s">
        <v>108</v>
      </c>
      <c r="F4870" s="431">
        <v>623.88</v>
      </c>
    </row>
    <row r="4871" spans="1:6" ht="15">
      <c r="A4871" s="417" t="s">
        <v>11343</v>
      </c>
      <c r="B4871" s="417" t="s">
        <v>11344</v>
      </c>
      <c r="C4871" s="417" t="s">
        <v>139</v>
      </c>
      <c r="F4871" s="431">
        <v>876.1</v>
      </c>
    </row>
    <row r="4872" spans="1:6">
      <c r="B4872" s="417" t="s">
        <v>11345</v>
      </c>
      <c r="F4872" s="430"/>
    </row>
    <row r="4873" spans="1:6" ht="15">
      <c r="A4873" s="417" t="s">
        <v>11346</v>
      </c>
      <c r="C4873" s="417" t="s">
        <v>108</v>
      </c>
      <c r="F4873" s="431">
        <v>27.99</v>
      </c>
    </row>
    <row r="4874" spans="1:6">
      <c r="B4874" s="417" t="s">
        <v>6214</v>
      </c>
      <c r="F4874" s="430"/>
    </row>
    <row r="4875" spans="1:6">
      <c r="B4875" s="417" t="s">
        <v>11347</v>
      </c>
      <c r="F4875" s="430"/>
    </row>
    <row r="4876" spans="1:6" ht="15">
      <c r="A4876" s="417" t="s">
        <v>11348</v>
      </c>
      <c r="C4876" s="417" t="s">
        <v>108</v>
      </c>
      <c r="F4876" s="431">
        <v>27.3</v>
      </c>
    </row>
    <row r="4877" spans="1:6">
      <c r="B4877" s="417" t="s">
        <v>6214</v>
      </c>
      <c r="F4877" s="430"/>
    </row>
    <row r="4878" spans="1:6">
      <c r="B4878" s="417" t="s">
        <v>11349</v>
      </c>
      <c r="F4878" s="430"/>
    </row>
    <row r="4879" spans="1:6" ht="15">
      <c r="A4879" s="417" t="s">
        <v>11350</v>
      </c>
      <c r="C4879" s="417" t="s">
        <v>108</v>
      </c>
      <c r="F4879" s="431">
        <v>760.41</v>
      </c>
    </row>
    <row r="4880" spans="1:6">
      <c r="B4880" s="417" t="s">
        <v>11351</v>
      </c>
      <c r="F4880" s="430"/>
    </row>
    <row r="4881" spans="1:6" ht="15">
      <c r="A4881" s="417" t="s">
        <v>11352</v>
      </c>
      <c r="B4881" s="417" t="s">
        <v>11353</v>
      </c>
      <c r="C4881" s="417" t="s">
        <v>108</v>
      </c>
      <c r="F4881" s="431">
        <v>10.41</v>
      </c>
    </row>
    <row r="4882" spans="1:6" ht="15">
      <c r="A4882" s="417" t="s">
        <v>11354</v>
      </c>
      <c r="B4882" s="417" t="s">
        <v>11355</v>
      </c>
      <c r="C4882" s="417" t="s">
        <v>108</v>
      </c>
      <c r="F4882" s="431">
        <v>32.94</v>
      </c>
    </row>
    <row r="4883" spans="1:6">
      <c r="B4883" s="417" t="s">
        <v>11356</v>
      </c>
      <c r="F4883" s="430"/>
    </row>
    <row r="4884" spans="1:6" ht="15">
      <c r="A4884" s="417" t="s">
        <v>11357</v>
      </c>
      <c r="C4884" s="417" t="s">
        <v>108</v>
      </c>
      <c r="F4884" s="431">
        <v>8.33</v>
      </c>
    </row>
    <row r="4885" spans="1:6">
      <c r="B4885" s="417" t="s">
        <v>11358</v>
      </c>
      <c r="F4885" s="430"/>
    </row>
    <row r="4886" spans="1:6" ht="15">
      <c r="A4886" s="417" t="s">
        <v>11359</v>
      </c>
      <c r="B4886" s="417" t="s">
        <v>11360</v>
      </c>
      <c r="C4886" s="417" t="s">
        <v>108</v>
      </c>
      <c r="F4886" s="431">
        <v>76.37</v>
      </c>
    </row>
    <row r="4887" spans="1:6" ht="15">
      <c r="A4887" s="417" t="s">
        <v>11361</v>
      </c>
      <c r="B4887" s="417" t="s">
        <v>11362</v>
      </c>
      <c r="C4887" s="417" t="s">
        <v>108</v>
      </c>
      <c r="F4887" s="431">
        <v>546.99</v>
      </c>
    </row>
    <row r="4888" spans="1:6" ht="15">
      <c r="A4888" s="417" t="s">
        <v>808</v>
      </c>
      <c r="B4888" s="417" t="s">
        <v>11363</v>
      </c>
      <c r="C4888" s="417" t="s">
        <v>108</v>
      </c>
      <c r="F4888" s="431">
        <v>41.67</v>
      </c>
    </row>
    <row r="4889" spans="1:6" ht="15">
      <c r="A4889" s="417" t="s">
        <v>11364</v>
      </c>
      <c r="B4889" s="417" t="s">
        <v>11365</v>
      </c>
      <c r="C4889" s="417" t="s">
        <v>108</v>
      </c>
      <c r="F4889" s="431">
        <v>5.75</v>
      </c>
    </row>
    <row r="4890" spans="1:6" ht="15">
      <c r="A4890" s="417" t="s">
        <v>11366</v>
      </c>
      <c r="B4890" s="417" t="s">
        <v>11367</v>
      </c>
      <c r="C4890" s="417" t="s">
        <v>108</v>
      </c>
      <c r="F4890" s="431">
        <v>720.57</v>
      </c>
    </row>
    <row r="4891" spans="1:6" ht="15">
      <c r="A4891" s="417" t="s">
        <v>11368</v>
      </c>
      <c r="B4891" s="417" t="s">
        <v>11369</v>
      </c>
      <c r="C4891" s="417" t="s">
        <v>108</v>
      </c>
      <c r="F4891" s="431">
        <v>952</v>
      </c>
    </row>
    <row r="4892" spans="1:6">
      <c r="A4892" s="417" t="s">
        <v>11370</v>
      </c>
      <c r="B4892" s="417" t="s">
        <v>11371</v>
      </c>
      <c r="F4892" s="430"/>
    </row>
    <row r="4893" spans="1:6" ht="15">
      <c r="A4893" s="417" t="s">
        <v>11372</v>
      </c>
      <c r="B4893" s="417" t="s">
        <v>11373</v>
      </c>
      <c r="C4893" s="417" t="s">
        <v>121</v>
      </c>
      <c r="F4893" s="431">
        <v>45.29</v>
      </c>
    </row>
    <row r="4894" spans="1:6" ht="15">
      <c r="A4894" s="417" t="s">
        <v>11374</v>
      </c>
      <c r="B4894" s="417" t="s">
        <v>11375</v>
      </c>
      <c r="C4894" s="417" t="s">
        <v>121</v>
      </c>
      <c r="F4894" s="431">
        <v>54.61</v>
      </c>
    </row>
    <row r="4895" spans="1:6" ht="15">
      <c r="A4895" s="417" t="s">
        <v>11376</v>
      </c>
      <c r="B4895" s="417" t="s">
        <v>11377</v>
      </c>
      <c r="C4895" s="417" t="s">
        <v>121</v>
      </c>
      <c r="F4895" s="431">
        <v>60.28</v>
      </c>
    </row>
    <row r="4896" spans="1:6" ht="15">
      <c r="A4896" s="417" t="s">
        <v>11378</v>
      </c>
      <c r="B4896" s="417" t="s">
        <v>11379</v>
      </c>
      <c r="C4896" s="417" t="s">
        <v>121</v>
      </c>
      <c r="F4896" s="431">
        <v>77.489999999999995</v>
      </c>
    </row>
    <row r="4897" spans="1:6" ht="15">
      <c r="A4897" s="417" t="s">
        <v>11380</v>
      </c>
      <c r="B4897" s="417" t="s">
        <v>11381</v>
      </c>
      <c r="C4897" s="417" t="s">
        <v>121</v>
      </c>
      <c r="F4897" s="431">
        <v>77.540000000000006</v>
      </c>
    </row>
    <row r="4898" spans="1:6" ht="15">
      <c r="A4898" s="417" t="s">
        <v>11382</v>
      </c>
      <c r="B4898" s="417" t="s">
        <v>11383</v>
      </c>
      <c r="C4898" s="417" t="s">
        <v>121</v>
      </c>
      <c r="F4898" s="431">
        <v>91.67</v>
      </c>
    </row>
    <row r="4899" spans="1:6" ht="15">
      <c r="A4899" s="417" t="s">
        <v>11384</v>
      </c>
      <c r="B4899" s="417" t="s">
        <v>11385</v>
      </c>
      <c r="C4899" s="417" t="s">
        <v>121</v>
      </c>
      <c r="F4899" s="431">
        <v>41.66</v>
      </c>
    </row>
    <row r="4900" spans="1:6" ht="15">
      <c r="A4900" s="417" t="s">
        <v>11386</v>
      </c>
      <c r="B4900" s="417" t="s">
        <v>11387</v>
      </c>
      <c r="C4900" s="417" t="s">
        <v>121</v>
      </c>
      <c r="F4900" s="431">
        <v>50.17</v>
      </c>
    </row>
    <row r="4901" spans="1:6" ht="15">
      <c r="A4901" s="417" t="s">
        <v>11388</v>
      </c>
      <c r="B4901" s="417" t="s">
        <v>11389</v>
      </c>
      <c r="C4901" s="417" t="s">
        <v>121</v>
      </c>
      <c r="F4901" s="431">
        <v>54.83</v>
      </c>
    </row>
    <row r="4902" spans="1:6" ht="15">
      <c r="A4902" s="417" t="s">
        <v>11390</v>
      </c>
      <c r="B4902" s="417" t="s">
        <v>11391</v>
      </c>
      <c r="C4902" s="417" t="s">
        <v>121</v>
      </c>
      <c r="F4902" s="431">
        <v>56.95</v>
      </c>
    </row>
    <row r="4903" spans="1:6" ht="15">
      <c r="A4903" s="417" t="s">
        <v>11392</v>
      </c>
      <c r="B4903" s="417" t="s">
        <v>11393</v>
      </c>
      <c r="C4903" s="417" t="s">
        <v>121</v>
      </c>
      <c r="F4903" s="431">
        <v>68.900000000000006</v>
      </c>
    </row>
    <row r="4904" spans="1:6" ht="15">
      <c r="A4904" s="417" t="s">
        <v>11394</v>
      </c>
      <c r="B4904" s="417" t="s">
        <v>11395</v>
      </c>
      <c r="C4904" s="417" t="s">
        <v>121</v>
      </c>
      <c r="F4904" s="431">
        <v>68.599999999999994</v>
      </c>
    </row>
    <row r="4905" spans="1:6" ht="15">
      <c r="A4905" s="417" t="s">
        <v>11396</v>
      </c>
      <c r="B4905" s="417" t="s">
        <v>11397</v>
      </c>
      <c r="C4905" s="417" t="s">
        <v>121</v>
      </c>
      <c r="F4905" s="431">
        <v>80.78</v>
      </c>
    </row>
    <row r="4906" spans="1:6" ht="15">
      <c r="A4906" s="417" t="s">
        <v>11398</v>
      </c>
      <c r="B4906" s="417" t="s">
        <v>11399</v>
      </c>
      <c r="C4906" s="417" t="s">
        <v>121</v>
      </c>
      <c r="F4906" s="431">
        <v>38.159999999999997</v>
      </c>
    </row>
    <row r="4907" spans="1:6" ht="15">
      <c r="A4907" s="417" t="s">
        <v>11400</v>
      </c>
      <c r="B4907" s="417" t="s">
        <v>11401</v>
      </c>
      <c r="C4907" s="417" t="s">
        <v>121</v>
      </c>
      <c r="F4907" s="431">
        <v>45.94</v>
      </c>
    </row>
    <row r="4908" spans="1:6" ht="15">
      <c r="A4908" s="417" t="s">
        <v>11402</v>
      </c>
      <c r="B4908" s="417" t="s">
        <v>11403</v>
      </c>
      <c r="C4908" s="417" t="s">
        <v>121</v>
      </c>
      <c r="F4908" s="431">
        <v>49.55</v>
      </c>
    </row>
    <row r="4909" spans="1:6" ht="15">
      <c r="A4909" s="417" t="s">
        <v>11404</v>
      </c>
      <c r="B4909" s="417" t="s">
        <v>11405</v>
      </c>
      <c r="C4909" s="417" t="s">
        <v>121</v>
      </c>
      <c r="F4909" s="431">
        <v>56.81</v>
      </c>
    </row>
    <row r="4910" spans="1:6" ht="15">
      <c r="A4910" s="417" t="s">
        <v>11406</v>
      </c>
      <c r="B4910" s="417" t="s">
        <v>11407</v>
      </c>
      <c r="C4910" s="417" t="s">
        <v>121</v>
      </c>
      <c r="F4910" s="431">
        <v>60.38</v>
      </c>
    </row>
    <row r="4911" spans="1:6" ht="15">
      <c r="A4911" s="417" t="s">
        <v>11408</v>
      </c>
      <c r="B4911" s="417" t="s">
        <v>11409</v>
      </c>
      <c r="C4911" s="417" t="s">
        <v>121</v>
      </c>
      <c r="F4911" s="431">
        <v>70.22</v>
      </c>
    </row>
    <row r="4912" spans="1:6">
      <c r="B4912" s="417" t="s">
        <v>11410</v>
      </c>
      <c r="F4912" s="430"/>
    </row>
    <row r="4913" spans="1:6" ht="15">
      <c r="A4913" s="417" t="s">
        <v>686</v>
      </c>
      <c r="B4913" s="417" t="s">
        <v>11411</v>
      </c>
      <c r="C4913" s="417" t="s">
        <v>121</v>
      </c>
      <c r="F4913" s="431">
        <v>44.69</v>
      </c>
    </row>
    <row r="4914" spans="1:6">
      <c r="B4914" s="417" t="s">
        <v>11412</v>
      </c>
      <c r="F4914" s="430"/>
    </row>
    <row r="4915" spans="1:6" ht="15">
      <c r="A4915" s="417" t="s">
        <v>11413</v>
      </c>
      <c r="C4915" s="417" t="s">
        <v>121</v>
      </c>
      <c r="F4915" s="431">
        <v>47.89</v>
      </c>
    </row>
    <row r="4916" spans="1:6">
      <c r="B4916" s="417" t="s">
        <v>11414</v>
      </c>
      <c r="F4916" s="430"/>
    </row>
    <row r="4917" spans="1:6">
      <c r="B4917" s="417" t="s">
        <v>11412</v>
      </c>
      <c r="F4917" s="430"/>
    </row>
    <row r="4918" spans="1:6" ht="15">
      <c r="A4918" s="417" t="s">
        <v>11415</v>
      </c>
      <c r="C4918" s="417" t="s">
        <v>121</v>
      </c>
      <c r="F4918" s="431">
        <v>44.7</v>
      </c>
    </row>
    <row r="4919" spans="1:6">
      <c r="B4919" s="417" t="s">
        <v>9927</v>
      </c>
      <c r="F4919" s="430"/>
    </row>
    <row r="4920" spans="1:6" ht="15">
      <c r="A4920" s="417" t="s">
        <v>11416</v>
      </c>
      <c r="B4920" s="417" t="s">
        <v>11417</v>
      </c>
      <c r="C4920" s="417" t="s">
        <v>121</v>
      </c>
      <c r="F4920" s="431">
        <v>174.53</v>
      </c>
    </row>
    <row r="4921" spans="1:6" ht="15">
      <c r="A4921" s="417" t="s">
        <v>11418</v>
      </c>
      <c r="B4921" s="417" t="s">
        <v>11419</v>
      </c>
      <c r="C4921" s="417" t="s">
        <v>121</v>
      </c>
      <c r="F4921" s="431">
        <v>16.45</v>
      </c>
    </row>
    <row r="4922" spans="1:6" ht="15">
      <c r="A4922" s="417" t="s">
        <v>11420</v>
      </c>
      <c r="B4922" s="417" t="s">
        <v>11421</v>
      </c>
      <c r="C4922" s="417" t="s">
        <v>108</v>
      </c>
      <c r="F4922" s="431">
        <v>11.64</v>
      </c>
    </row>
    <row r="4923" spans="1:6" ht="15">
      <c r="A4923" s="417" t="s">
        <v>11422</v>
      </c>
      <c r="B4923" s="417" t="s">
        <v>11423</v>
      </c>
      <c r="C4923" s="417" t="s">
        <v>108</v>
      </c>
      <c r="F4923" s="431">
        <v>13.67</v>
      </c>
    </row>
    <row r="4924" spans="1:6" ht="15">
      <c r="A4924" s="417" t="s">
        <v>11424</v>
      </c>
      <c r="B4924" s="417" t="s">
        <v>11425</v>
      </c>
      <c r="C4924" s="417" t="s">
        <v>108</v>
      </c>
      <c r="F4924" s="431">
        <v>30.65</v>
      </c>
    </row>
    <row r="4925" spans="1:6">
      <c r="B4925" s="417" t="s">
        <v>11426</v>
      </c>
      <c r="F4925" s="430"/>
    </row>
    <row r="4926" spans="1:6" ht="15">
      <c r="A4926" s="417" t="s">
        <v>11427</v>
      </c>
      <c r="C4926" s="417" t="s">
        <v>121</v>
      </c>
      <c r="F4926" s="431">
        <v>20.87</v>
      </c>
    </row>
    <row r="4927" spans="1:6">
      <c r="B4927" s="417" t="s">
        <v>11428</v>
      </c>
      <c r="F4927" s="430"/>
    </row>
    <row r="4928" spans="1:6">
      <c r="B4928" s="417" t="s">
        <v>11426</v>
      </c>
      <c r="F4928" s="430"/>
    </row>
    <row r="4929" spans="1:6" ht="15">
      <c r="A4929" s="417" t="s">
        <v>11429</v>
      </c>
      <c r="C4929" s="417" t="s">
        <v>121</v>
      </c>
      <c r="F4929" s="431">
        <v>23.22</v>
      </c>
    </row>
    <row r="4930" spans="1:6">
      <c r="B4930" s="417" t="s">
        <v>11430</v>
      </c>
      <c r="F4930" s="430"/>
    </row>
    <row r="4931" spans="1:6">
      <c r="B4931" s="417" t="s">
        <v>11426</v>
      </c>
      <c r="F4931" s="430"/>
    </row>
    <row r="4932" spans="1:6" ht="15">
      <c r="A4932" s="417" t="s">
        <v>11431</v>
      </c>
      <c r="C4932" s="417" t="s">
        <v>121</v>
      </c>
      <c r="F4932" s="431">
        <v>25.53</v>
      </c>
    </row>
    <row r="4933" spans="1:6">
      <c r="B4933" s="417" t="s">
        <v>11432</v>
      </c>
      <c r="F4933" s="430"/>
    </row>
    <row r="4934" spans="1:6">
      <c r="B4934" s="417" t="s">
        <v>11426</v>
      </c>
      <c r="F4934" s="430"/>
    </row>
    <row r="4935" spans="1:6" ht="15">
      <c r="A4935" s="417" t="s">
        <v>11433</v>
      </c>
      <c r="C4935" s="417" t="s">
        <v>121</v>
      </c>
      <c r="F4935" s="431">
        <v>29.27</v>
      </c>
    </row>
    <row r="4936" spans="1:6">
      <c r="B4936" s="417" t="s">
        <v>11434</v>
      </c>
      <c r="F4936" s="430"/>
    </row>
    <row r="4937" spans="1:6">
      <c r="B4937" s="417" t="s">
        <v>11426</v>
      </c>
      <c r="F4937" s="430"/>
    </row>
    <row r="4938" spans="1:6" ht="15">
      <c r="A4938" s="417" t="s">
        <v>11435</v>
      </c>
      <c r="C4938" s="417" t="s">
        <v>121</v>
      </c>
      <c r="F4938" s="431">
        <v>37.19</v>
      </c>
    </row>
    <row r="4939" spans="1:6">
      <c r="B4939" s="417" t="s">
        <v>11436</v>
      </c>
      <c r="F4939" s="430"/>
    </row>
    <row r="4940" spans="1:6">
      <c r="B4940" s="417" t="s">
        <v>11426</v>
      </c>
      <c r="F4940" s="430"/>
    </row>
    <row r="4941" spans="1:6" ht="15">
      <c r="A4941" s="417" t="s">
        <v>11437</v>
      </c>
      <c r="B4941" s="417" t="s">
        <v>11438</v>
      </c>
      <c r="C4941" s="417" t="s">
        <v>121</v>
      </c>
      <c r="F4941" s="431">
        <v>41.81</v>
      </c>
    </row>
    <row r="4942" spans="1:6">
      <c r="B4942" s="417" t="s">
        <v>11426</v>
      </c>
      <c r="F4942" s="430"/>
    </row>
    <row r="4943" spans="1:6" ht="15">
      <c r="A4943" s="417" t="s">
        <v>11439</v>
      </c>
      <c r="C4943" s="417" t="s">
        <v>121</v>
      </c>
      <c r="F4943" s="431">
        <v>51.18</v>
      </c>
    </row>
    <row r="4944" spans="1:6">
      <c r="B4944" s="417" t="s">
        <v>11440</v>
      </c>
      <c r="F4944" s="430"/>
    </row>
    <row r="4945" spans="1:6">
      <c r="B4945" s="417" t="s">
        <v>11441</v>
      </c>
      <c r="F4945" s="430"/>
    </row>
    <row r="4946" spans="1:6" ht="15">
      <c r="A4946" s="417" t="s">
        <v>11442</v>
      </c>
      <c r="B4946" s="417" t="s">
        <v>11428</v>
      </c>
      <c r="C4946" s="417" t="s">
        <v>121</v>
      </c>
      <c r="F4946" s="431">
        <v>19.28</v>
      </c>
    </row>
    <row r="4947" spans="1:6">
      <c r="B4947" s="417" t="s">
        <v>11441</v>
      </c>
      <c r="F4947" s="430"/>
    </row>
    <row r="4948" spans="1:6" ht="15">
      <c r="A4948" s="417" t="s">
        <v>11443</v>
      </c>
      <c r="C4948" s="417" t="s">
        <v>121</v>
      </c>
      <c r="F4948" s="431">
        <v>21.09</v>
      </c>
    </row>
    <row r="4949" spans="1:6">
      <c r="B4949" s="417" t="s">
        <v>11430</v>
      </c>
      <c r="F4949" s="430"/>
    </row>
    <row r="4950" spans="1:6">
      <c r="B4950" s="417" t="s">
        <v>11441</v>
      </c>
      <c r="F4950" s="430"/>
    </row>
    <row r="4951" spans="1:6" ht="15">
      <c r="A4951" s="417" t="s">
        <v>11444</v>
      </c>
      <c r="C4951" s="417" t="s">
        <v>121</v>
      </c>
      <c r="F4951" s="431">
        <v>22.89</v>
      </c>
    </row>
    <row r="4952" spans="1:6">
      <c r="B4952" s="417" t="s">
        <v>11432</v>
      </c>
      <c r="F4952" s="430"/>
    </row>
    <row r="4953" spans="1:6">
      <c r="B4953" s="417" t="s">
        <v>11441</v>
      </c>
      <c r="F4953" s="430"/>
    </row>
    <row r="4954" spans="1:6" ht="15">
      <c r="A4954" s="417" t="s">
        <v>11445</v>
      </c>
      <c r="C4954" s="417" t="s">
        <v>121</v>
      </c>
      <c r="F4954" s="431">
        <v>25.78</v>
      </c>
    </row>
    <row r="4955" spans="1:6">
      <c r="B4955" s="417" t="s">
        <v>11434</v>
      </c>
      <c r="F4955" s="430"/>
    </row>
    <row r="4956" spans="1:6">
      <c r="A4956" s="417" t="s">
        <v>11446</v>
      </c>
      <c r="B4956" s="417" t="s">
        <v>11447</v>
      </c>
      <c r="F4956" s="430"/>
    </row>
    <row r="4957" spans="1:6" ht="15">
      <c r="A4957" s="417" t="s">
        <v>11448</v>
      </c>
      <c r="B4957" s="417" t="s">
        <v>11449</v>
      </c>
      <c r="C4957" s="417" t="s">
        <v>112</v>
      </c>
      <c r="F4957" s="431">
        <v>151.08000000000001</v>
      </c>
    </row>
    <row r="4958" spans="1:6">
      <c r="B4958" s="417" t="s">
        <v>11450</v>
      </c>
      <c r="F4958" s="430"/>
    </row>
    <row r="4959" spans="1:6" ht="15">
      <c r="A4959" s="417" t="s">
        <v>11451</v>
      </c>
      <c r="C4959" s="417" t="s">
        <v>112</v>
      </c>
      <c r="F4959" s="431">
        <v>160.6</v>
      </c>
    </row>
    <row r="4960" spans="1:6">
      <c r="B4960" s="417" t="s">
        <v>11452</v>
      </c>
      <c r="F4960" s="430"/>
    </row>
    <row r="4961" spans="1:6">
      <c r="B4961" s="417" t="s">
        <v>11453</v>
      </c>
      <c r="F4961" s="430"/>
    </row>
    <row r="4962" spans="1:6" ht="15">
      <c r="A4962" s="417" t="s">
        <v>11454</v>
      </c>
      <c r="C4962" s="417" t="s">
        <v>112</v>
      </c>
      <c r="F4962" s="431">
        <v>221.44</v>
      </c>
    </row>
    <row r="4963" spans="1:6">
      <c r="B4963" s="417" t="s">
        <v>6469</v>
      </c>
      <c r="F4963" s="430"/>
    </row>
    <row r="4964" spans="1:6">
      <c r="B4964" s="417" t="s">
        <v>11455</v>
      </c>
      <c r="F4964" s="430"/>
    </row>
    <row r="4965" spans="1:6" ht="15">
      <c r="A4965" s="417" t="s">
        <v>11456</v>
      </c>
      <c r="B4965" s="417" t="s">
        <v>8582</v>
      </c>
      <c r="C4965" s="417" t="s">
        <v>112</v>
      </c>
      <c r="F4965" s="431">
        <v>151.78</v>
      </c>
    </row>
    <row r="4966" spans="1:6">
      <c r="F4966" s="430"/>
    </row>
    <row r="4967" spans="1:6" ht="15">
      <c r="A4967" s="417" t="s">
        <v>11457</v>
      </c>
      <c r="B4967" s="417" t="s">
        <v>11458</v>
      </c>
      <c r="C4967" s="417" t="s">
        <v>112</v>
      </c>
      <c r="F4967" s="431">
        <v>198.76</v>
      </c>
    </row>
    <row r="4968" spans="1:6">
      <c r="B4968" s="417" t="s">
        <v>6469</v>
      </c>
      <c r="F4968" s="430"/>
    </row>
    <row r="4969" spans="1:6">
      <c r="F4969" s="430"/>
    </row>
    <row r="4970" spans="1:6" ht="15">
      <c r="A4970" s="417" t="s">
        <v>11459</v>
      </c>
      <c r="B4970" s="417" t="s">
        <v>11460</v>
      </c>
      <c r="C4970" s="417" t="s">
        <v>112</v>
      </c>
      <c r="F4970" s="431">
        <v>206.65</v>
      </c>
    </row>
    <row r="4971" spans="1:6">
      <c r="B4971" s="417" t="s">
        <v>6467</v>
      </c>
      <c r="F4971" s="430"/>
    </row>
    <row r="4972" spans="1:6">
      <c r="B4972" s="417" t="s">
        <v>11461</v>
      </c>
      <c r="F4972" s="430"/>
    </row>
    <row r="4973" spans="1:6" ht="15">
      <c r="A4973" s="417" t="s">
        <v>11462</v>
      </c>
      <c r="C4973" s="417" t="s">
        <v>112</v>
      </c>
      <c r="F4973" s="431">
        <v>144.83000000000001</v>
      </c>
    </row>
    <row r="4974" spans="1:6">
      <c r="A4974" s="417" t="s">
        <v>8582</v>
      </c>
      <c r="F4974" s="430"/>
    </row>
    <row r="4975" spans="1:6">
      <c r="B4975" s="417" t="s">
        <v>11463</v>
      </c>
      <c r="F4975" s="430"/>
    </row>
    <row r="4976" spans="1:6" ht="15">
      <c r="A4976" s="417" t="s">
        <v>11464</v>
      </c>
      <c r="C4976" s="417" t="s">
        <v>112</v>
      </c>
      <c r="F4976" s="431">
        <v>146.86000000000001</v>
      </c>
    </row>
    <row r="4977" spans="1:6">
      <c r="B4977" s="417" t="s">
        <v>11465</v>
      </c>
      <c r="F4977" s="430"/>
    </row>
    <row r="4978" spans="1:6" ht="15">
      <c r="A4978" s="417" t="s">
        <v>11466</v>
      </c>
      <c r="B4978" s="417" t="s">
        <v>11467</v>
      </c>
      <c r="C4978" s="417" t="s">
        <v>112</v>
      </c>
      <c r="F4978" s="431">
        <v>234.43</v>
      </c>
    </row>
    <row r="4979" spans="1:6">
      <c r="B4979" s="417" t="s">
        <v>11468</v>
      </c>
      <c r="F4979" s="430"/>
    </row>
    <row r="4980" spans="1:6" ht="15">
      <c r="A4980" s="417" t="s">
        <v>11469</v>
      </c>
      <c r="C4980" s="417" t="s">
        <v>112</v>
      </c>
      <c r="F4980" s="431">
        <v>242.32</v>
      </c>
    </row>
    <row r="4981" spans="1:6">
      <c r="B4981" s="417" t="s">
        <v>6472</v>
      </c>
      <c r="F4981" s="430"/>
    </row>
    <row r="4982" spans="1:6">
      <c r="A4982" s="417" t="s">
        <v>11470</v>
      </c>
      <c r="B4982" s="417" t="s">
        <v>11471</v>
      </c>
      <c r="F4982" s="430"/>
    </row>
    <row r="4983" spans="1:6" ht="15">
      <c r="A4983" s="417" t="s">
        <v>11472</v>
      </c>
      <c r="B4983" s="417" t="s">
        <v>11473</v>
      </c>
      <c r="C4983" s="417" t="s">
        <v>112</v>
      </c>
      <c r="F4983" s="431">
        <v>2.81</v>
      </c>
    </row>
    <row r="4984" spans="1:6" ht="30">
      <c r="B4984" s="417" t="s">
        <v>11474</v>
      </c>
      <c r="F4984" s="430"/>
    </row>
    <row r="4985" spans="1:6" ht="15">
      <c r="A4985" s="417" t="s">
        <v>11475</v>
      </c>
      <c r="C4985" s="417" t="s">
        <v>112</v>
      </c>
      <c r="F4985" s="431">
        <v>0.36</v>
      </c>
    </row>
    <row r="4986" spans="1:6">
      <c r="A4986" s="417" t="s">
        <v>121</v>
      </c>
      <c r="F4986" s="430"/>
    </row>
    <row r="4987" spans="1:6" ht="15">
      <c r="A4987" s="417" t="s">
        <v>11476</v>
      </c>
      <c r="B4987" s="417" t="s">
        <v>11477</v>
      </c>
      <c r="C4987" s="417" t="s">
        <v>112</v>
      </c>
      <c r="F4987" s="431">
        <v>3.37</v>
      </c>
    </row>
    <row r="4988" spans="1:6">
      <c r="A4988" s="417" t="s">
        <v>11478</v>
      </c>
      <c r="B4988" s="417" t="s">
        <v>11479</v>
      </c>
      <c r="F4988" s="430"/>
    </row>
    <row r="4989" spans="1:6">
      <c r="B4989" s="417" t="s">
        <v>11480</v>
      </c>
      <c r="F4989" s="430"/>
    </row>
    <row r="4990" spans="1:6" ht="15">
      <c r="A4990" s="417" t="s">
        <v>11481</v>
      </c>
      <c r="C4990" s="417" t="s">
        <v>121</v>
      </c>
      <c r="F4990" s="431">
        <v>3.42</v>
      </c>
    </row>
    <row r="4991" spans="1:6">
      <c r="B4991" s="417" t="s">
        <v>11482</v>
      </c>
      <c r="F4991" s="430"/>
    </row>
    <row r="4992" spans="1:6">
      <c r="B4992" s="417" t="s">
        <v>11483</v>
      </c>
      <c r="F4992" s="430"/>
    </row>
    <row r="4993" spans="1:6" ht="15">
      <c r="A4993" s="417" t="s">
        <v>11484</v>
      </c>
      <c r="C4993" s="417" t="s">
        <v>121</v>
      </c>
      <c r="F4993" s="431">
        <v>4.79</v>
      </c>
    </row>
    <row r="4994" spans="1:6">
      <c r="B4994" s="417" t="s">
        <v>11485</v>
      </c>
      <c r="F4994" s="430"/>
    </row>
    <row r="4995" spans="1:6">
      <c r="B4995" s="417" t="s">
        <v>11486</v>
      </c>
      <c r="F4995" s="430"/>
    </row>
    <row r="4996" spans="1:6" ht="15">
      <c r="A4996" s="417" t="s">
        <v>11487</v>
      </c>
      <c r="C4996" s="417" t="s">
        <v>121</v>
      </c>
      <c r="F4996" s="431">
        <v>7.63</v>
      </c>
    </row>
    <row r="4997" spans="1:6">
      <c r="B4997" s="417" t="s">
        <v>11488</v>
      </c>
      <c r="F4997" s="430"/>
    </row>
    <row r="4998" spans="1:6" ht="15">
      <c r="A4998" s="417" t="s">
        <v>11489</v>
      </c>
      <c r="B4998" s="417" t="s">
        <v>11490</v>
      </c>
      <c r="C4998" s="417" t="s">
        <v>121</v>
      </c>
      <c r="F4998" s="431">
        <v>4.3099999999999996</v>
      </c>
    </row>
    <row r="4999" spans="1:6" ht="15">
      <c r="A4999" s="417" t="s">
        <v>11491</v>
      </c>
      <c r="B4999" s="417" t="s">
        <v>11492</v>
      </c>
      <c r="C4999" s="417" t="s">
        <v>121</v>
      </c>
      <c r="F4999" s="431">
        <v>6.75</v>
      </c>
    </row>
    <row r="5000" spans="1:6" ht="15">
      <c r="A5000" s="417" t="s">
        <v>11493</v>
      </c>
      <c r="B5000" s="417" t="s">
        <v>11494</v>
      </c>
      <c r="C5000" s="417" t="s">
        <v>121</v>
      </c>
      <c r="F5000" s="431">
        <v>11.99</v>
      </c>
    </row>
    <row r="5001" spans="1:6" ht="15">
      <c r="A5001" s="417" t="s">
        <v>11495</v>
      </c>
      <c r="B5001" s="417" t="s">
        <v>11496</v>
      </c>
      <c r="C5001" s="417" t="s">
        <v>121</v>
      </c>
      <c r="F5001" s="431">
        <v>11.06</v>
      </c>
    </row>
    <row r="5002" spans="1:6" ht="15">
      <c r="A5002" s="417" t="s">
        <v>11497</v>
      </c>
      <c r="B5002" s="417" t="s">
        <v>11498</v>
      </c>
      <c r="C5002" s="417" t="s">
        <v>121</v>
      </c>
      <c r="F5002" s="431">
        <v>17.239999999999998</v>
      </c>
    </row>
    <row r="5003" spans="1:6" ht="15">
      <c r="A5003" s="417" t="s">
        <v>11499</v>
      </c>
      <c r="B5003" s="417" t="s">
        <v>11500</v>
      </c>
      <c r="C5003" s="417" t="s">
        <v>121</v>
      </c>
      <c r="F5003" s="431">
        <v>24.36</v>
      </c>
    </row>
    <row r="5004" spans="1:6">
      <c r="A5004" s="417" t="s">
        <v>11501</v>
      </c>
      <c r="B5004" s="417" t="s">
        <v>11502</v>
      </c>
      <c r="F5004" s="430"/>
    </row>
    <row r="5005" spans="1:6" ht="15">
      <c r="A5005" s="417" t="s">
        <v>11503</v>
      </c>
      <c r="B5005" s="417" t="s">
        <v>11504</v>
      </c>
      <c r="C5005" s="417" t="s">
        <v>121</v>
      </c>
      <c r="F5005" s="431">
        <v>8.7200000000000006</v>
      </c>
    </row>
    <row r="5006" spans="1:6" ht="15">
      <c r="A5006" s="417" t="s">
        <v>11505</v>
      </c>
      <c r="B5006" s="417" t="s">
        <v>11506</v>
      </c>
      <c r="C5006" s="417" t="s">
        <v>112</v>
      </c>
      <c r="F5006" s="431">
        <v>41</v>
      </c>
    </row>
    <row r="5007" spans="1:6">
      <c r="B5007" s="417" t="s">
        <v>11507</v>
      </c>
      <c r="F5007" s="430"/>
    </row>
    <row r="5008" spans="1:6" ht="15">
      <c r="A5008" s="417" t="s">
        <v>11508</v>
      </c>
      <c r="C5008" s="417" t="s">
        <v>112</v>
      </c>
      <c r="F5008" s="431">
        <v>61.95</v>
      </c>
    </row>
    <row r="5009" spans="1:6">
      <c r="B5009" s="417" t="s">
        <v>11509</v>
      </c>
      <c r="F5009" s="430"/>
    </row>
    <row r="5010" spans="1:6">
      <c r="B5010" s="417" t="s">
        <v>11510</v>
      </c>
      <c r="F5010" s="430"/>
    </row>
    <row r="5011" spans="1:6" ht="15">
      <c r="A5011" s="417" t="s">
        <v>11511</v>
      </c>
      <c r="C5011" s="417" t="s">
        <v>112</v>
      </c>
      <c r="F5011" s="431">
        <v>55.13</v>
      </c>
    </row>
    <row r="5012" spans="1:6">
      <c r="B5012" s="417" t="s">
        <v>11509</v>
      </c>
      <c r="F5012" s="430"/>
    </row>
    <row r="5013" spans="1:6">
      <c r="B5013" s="417" t="s">
        <v>11512</v>
      </c>
      <c r="F5013" s="430"/>
    </row>
    <row r="5014" spans="1:6" ht="15">
      <c r="A5014" s="417" t="s">
        <v>11513</v>
      </c>
      <c r="C5014" s="417" t="s">
        <v>112</v>
      </c>
      <c r="F5014" s="431">
        <v>61.95</v>
      </c>
    </row>
    <row r="5015" spans="1:6">
      <c r="B5015" s="417" t="s">
        <v>11509</v>
      </c>
      <c r="F5015" s="430"/>
    </row>
    <row r="5016" spans="1:6" ht="15">
      <c r="A5016" s="417" t="s">
        <v>11514</v>
      </c>
      <c r="B5016" s="417" t="s">
        <v>11515</v>
      </c>
      <c r="C5016" s="417" t="s">
        <v>112</v>
      </c>
      <c r="F5016" s="431">
        <v>7.15</v>
      </c>
    </row>
    <row r="5017" spans="1:6" ht="15">
      <c r="A5017" s="417" t="s">
        <v>11516</v>
      </c>
      <c r="B5017" s="417" t="s">
        <v>11517</v>
      </c>
      <c r="C5017" s="417" t="s">
        <v>112</v>
      </c>
      <c r="F5017" s="431">
        <v>90.61</v>
      </c>
    </row>
    <row r="5018" spans="1:6" ht="15">
      <c r="A5018" s="417" t="s">
        <v>11518</v>
      </c>
      <c r="B5018" s="417" t="s">
        <v>11519</v>
      </c>
      <c r="C5018" s="417" t="s">
        <v>121</v>
      </c>
      <c r="F5018" s="431">
        <v>10.78</v>
      </c>
    </row>
    <row r="5019" spans="1:6" ht="15">
      <c r="A5019" s="417" t="s">
        <v>11520</v>
      </c>
      <c r="B5019" s="417" t="s">
        <v>11521</v>
      </c>
      <c r="C5019" s="417" t="s">
        <v>121</v>
      </c>
      <c r="F5019" s="431">
        <v>13.09</v>
      </c>
    </row>
    <row r="5020" spans="1:6">
      <c r="B5020" s="417" t="s">
        <v>11522</v>
      </c>
      <c r="F5020" s="430"/>
    </row>
    <row r="5021" spans="1:6" ht="15">
      <c r="A5021" s="417" t="s">
        <v>11523</v>
      </c>
      <c r="C5021" s="417" t="s">
        <v>112</v>
      </c>
      <c r="F5021" s="431">
        <v>66.86</v>
      </c>
    </row>
    <row r="5022" spans="1:6">
      <c r="B5022" s="417" t="s">
        <v>11524</v>
      </c>
      <c r="F5022" s="430"/>
    </row>
    <row r="5023" spans="1:6">
      <c r="B5023" s="417" t="s">
        <v>11525</v>
      </c>
      <c r="F5023" s="430"/>
    </row>
    <row r="5024" spans="1:6" ht="15">
      <c r="A5024" s="417" t="s">
        <v>11526</v>
      </c>
      <c r="C5024" s="417" t="s">
        <v>112</v>
      </c>
      <c r="F5024" s="431">
        <v>66.86</v>
      </c>
    </row>
    <row r="5025" spans="1:6">
      <c r="B5025" s="417" t="s">
        <v>11524</v>
      </c>
      <c r="F5025" s="430"/>
    </row>
    <row r="5026" spans="1:6">
      <c r="B5026" s="417" t="s">
        <v>11527</v>
      </c>
      <c r="F5026" s="430"/>
    </row>
    <row r="5027" spans="1:6" ht="15">
      <c r="A5027" s="417" t="s">
        <v>11528</v>
      </c>
      <c r="C5027" s="417" t="s">
        <v>112</v>
      </c>
      <c r="F5027" s="431">
        <v>61.07</v>
      </c>
    </row>
    <row r="5028" spans="1:6">
      <c r="B5028" s="417" t="s">
        <v>11524</v>
      </c>
      <c r="F5028" s="430"/>
    </row>
    <row r="5029" spans="1:6">
      <c r="B5029" s="417" t="s">
        <v>11529</v>
      </c>
      <c r="F5029" s="430"/>
    </row>
    <row r="5030" spans="1:6" ht="15">
      <c r="A5030" s="417" t="s">
        <v>11530</v>
      </c>
      <c r="C5030" s="417" t="s">
        <v>121</v>
      </c>
      <c r="F5030" s="431">
        <v>14.31</v>
      </c>
    </row>
    <row r="5031" spans="1:6">
      <c r="B5031" s="417" t="s">
        <v>11531</v>
      </c>
      <c r="F5031" s="430"/>
    </row>
    <row r="5032" spans="1:6" ht="15">
      <c r="A5032" s="417" t="s">
        <v>11532</v>
      </c>
      <c r="B5032" s="417" t="s">
        <v>11533</v>
      </c>
      <c r="C5032" s="417" t="s">
        <v>121</v>
      </c>
      <c r="F5032" s="431">
        <v>33.85</v>
      </c>
    </row>
    <row r="5033" spans="1:6" ht="15">
      <c r="A5033" s="417" t="s">
        <v>11534</v>
      </c>
      <c r="B5033" s="417" t="s">
        <v>11535</v>
      </c>
      <c r="C5033" s="417" t="s">
        <v>112</v>
      </c>
      <c r="F5033" s="431">
        <v>5.27</v>
      </c>
    </row>
    <row r="5034" spans="1:6" ht="15">
      <c r="A5034" s="417" t="s">
        <v>11536</v>
      </c>
      <c r="B5034" s="417" t="s">
        <v>11537</v>
      </c>
      <c r="C5034" s="417" t="s">
        <v>112</v>
      </c>
      <c r="F5034" s="431">
        <v>5.27</v>
      </c>
    </row>
    <row r="5035" spans="1:6" ht="15">
      <c r="A5035" s="417" t="s">
        <v>11538</v>
      </c>
      <c r="B5035" s="417" t="s">
        <v>11539</v>
      </c>
      <c r="C5035" s="417" t="s">
        <v>112</v>
      </c>
      <c r="F5035" s="431">
        <v>7.37</v>
      </c>
    </row>
    <row r="5036" spans="1:6" ht="15">
      <c r="A5036" s="417" t="s">
        <v>11540</v>
      </c>
      <c r="B5036" s="417" t="s">
        <v>11541</v>
      </c>
      <c r="C5036" s="417" t="s">
        <v>112</v>
      </c>
      <c r="F5036" s="431">
        <v>7.87</v>
      </c>
    </row>
    <row r="5037" spans="1:6" ht="15">
      <c r="A5037" s="417" t="s">
        <v>11542</v>
      </c>
      <c r="B5037" s="417" t="s">
        <v>11543</v>
      </c>
      <c r="C5037" s="417" t="s">
        <v>112</v>
      </c>
      <c r="F5037" s="431">
        <v>10.32</v>
      </c>
    </row>
    <row r="5038" spans="1:6" ht="15">
      <c r="A5038" s="417" t="s">
        <v>11544</v>
      </c>
      <c r="B5038" s="417" t="s">
        <v>11545</v>
      </c>
      <c r="C5038" s="417" t="s">
        <v>112</v>
      </c>
      <c r="F5038" s="431">
        <v>22.09</v>
      </c>
    </row>
    <row r="5039" spans="1:6" ht="15">
      <c r="A5039" s="417" t="s">
        <v>11546</v>
      </c>
      <c r="B5039" s="417" t="s">
        <v>11547</v>
      </c>
      <c r="C5039" s="417" t="s">
        <v>121</v>
      </c>
      <c r="F5039" s="431">
        <v>10.39</v>
      </c>
    </row>
    <row r="5040" spans="1:6" ht="15">
      <c r="A5040" s="417" t="s">
        <v>11548</v>
      </c>
      <c r="B5040" s="417" t="s">
        <v>11549</v>
      </c>
      <c r="C5040" s="417" t="s">
        <v>121</v>
      </c>
      <c r="F5040" s="431">
        <v>12.67</v>
      </c>
    </row>
    <row r="5041" spans="1:6" ht="15">
      <c r="A5041" s="417" t="s">
        <v>11550</v>
      </c>
      <c r="B5041" s="417" t="s">
        <v>11551</v>
      </c>
      <c r="C5041" s="417" t="s">
        <v>112</v>
      </c>
      <c r="F5041" s="431">
        <v>15.52</v>
      </c>
    </row>
    <row r="5042" spans="1:6">
      <c r="B5042" s="417" t="s">
        <v>11552</v>
      </c>
      <c r="F5042" s="430"/>
    </row>
    <row r="5043" spans="1:6" ht="15">
      <c r="A5043" s="417" t="s">
        <v>11553</v>
      </c>
      <c r="B5043" s="417" t="s">
        <v>11554</v>
      </c>
      <c r="C5043" s="417" t="s">
        <v>112</v>
      </c>
      <c r="F5043" s="431">
        <v>16.739999999999998</v>
      </c>
    </row>
    <row r="5044" spans="1:6" ht="15">
      <c r="A5044" s="417" t="s">
        <v>11555</v>
      </c>
      <c r="B5044" s="417" t="s">
        <v>11556</v>
      </c>
      <c r="C5044" s="417" t="s">
        <v>121</v>
      </c>
      <c r="F5044" s="431">
        <v>12.66</v>
      </c>
    </row>
    <row r="5045" spans="1:6" ht="15">
      <c r="A5045" s="417" t="s">
        <v>11557</v>
      </c>
      <c r="B5045" s="417" t="s">
        <v>11558</v>
      </c>
      <c r="C5045" s="417" t="s">
        <v>112</v>
      </c>
      <c r="F5045" s="431">
        <v>199.74</v>
      </c>
    </row>
    <row r="5046" spans="1:6" ht="15">
      <c r="A5046" s="417" t="s">
        <v>11559</v>
      </c>
      <c r="B5046" s="417" t="s">
        <v>11560</v>
      </c>
      <c r="C5046" s="417" t="s">
        <v>121</v>
      </c>
      <c r="F5046" s="431">
        <v>5.25</v>
      </c>
    </row>
    <row r="5047" spans="1:6" ht="15">
      <c r="A5047" s="417" t="s">
        <v>11561</v>
      </c>
      <c r="B5047" s="417" t="s">
        <v>11562</v>
      </c>
      <c r="C5047" s="417" t="s">
        <v>112</v>
      </c>
      <c r="F5047" s="431">
        <v>60.48</v>
      </c>
    </row>
    <row r="5048" spans="1:6" ht="15">
      <c r="A5048" s="417" t="s">
        <v>11563</v>
      </c>
      <c r="B5048" s="417" t="s">
        <v>11564</v>
      </c>
      <c r="C5048" s="417" t="s">
        <v>112</v>
      </c>
      <c r="F5048" s="431">
        <v>66.430000000000007</v>
      </c>
    </row>
    <row r="5049" spans="1:6" ht="15">
      <c r="A5049" s="417" t="s">
        <v>11565</v>
      </c>
      <c r="B5049" s="417" t="s">
        <v>11566</v>
      </c>
      <c r="C5049" s="417" t="s">
        <v>112</v>
      </c>
      <c r="F5049" s="431">
        <v>47.39</v>
      </c>
    </row>
    <row r="5050" spans="1:6">
      <c r="B5050" s="417" t="s">
        <v>11567</v>
      </c>
      <c r="F5050" s="430"/>
    </row>
    <row r="5051" spans="1:6" ht="15">
      <c r="A5051" s="417" t="s">
        <v>11568</v>
      </c>
      <c r="C5051" s="417" t="s">
        <v>112</v>
      </c>
      <c r="F5051" s="431">
        <v>82.64</v>
      </c>
    </row>
    <row r="5052" spans="1:6">
      <c r="B5052" s="417" t="s">
        <v>11569</v>
      </c>
      <c r="F5052" s="430"/>
    </row>
    <row r="5053" spans="1:6" ht="15">
      <c r="A5053" s="417" t="s">
        <v>11570</v>
      </c>
      <c r="B5053" s="417" t="s">
        <v>11571</v>
      </c>
      <c r="C5053" s="417" t="s">
        <v>112</v>
      </c>
      <c r="F5053" s="431">
        <v>69.150000000000006</v>
      </c>
    </row>
    <row r="5054" spans="1:6">
      <c r="B5054" s="417" t="s">
        <v>11531</v>
      </c>
      <c r="F5054" s="430"/>
    </row>
    <row r="5055" spans="1:6" ht="15">
      <c r="A5055" s="417" t="s">
        <v>11572</v>
      </c>
      <c r="B5055" s="417" t="s">
        <v>11573</v>
      </c>
      <c r="C5055" s="417" t="s">
        <v>112</v>
      </c>
      <c r="F5055" s="431">
        <v>196.19</v>
      </c>
    </row>
    <row r="5056" spans="1:6" ht="15">
      <c r="A5056" s="417" t="s">
        <v>11574</v>
      </c>
      <c r="B5056" s="417" t="s">
        <v>11575</v>
      </c>
      <c r="C5056" s="417" t="s">
        <v>112</v>
      </c>
      <c r="F5056" s="431">
        <v>38.72</v>
      </c>
    </row>
    <row r="5057" spans="1:6" ht="15">
      <c r="A5057" s="417" t="s">
        <v>11576</v>
      </c>
      <c r="B5057" s="417" t="s">
        <v>11577</v>
      </c>
      <c r="C5057" s="417" t="s">
        <v>112</v>
      </c>
      <c r="F5057" s="431">
        <v>39.049999999999997</v>
      </c>
    </row>
    <row r="5058" spans="1:6">
      <c r="F5058" s="430"/>
    </row>
    <row r="5059" spans="1:6" ht="15">
      <c r="A5059" s="417" t="s">
        <v>11578</v>
      </c>
      <c r="B5059" s="417" t="s">
        <v>11577</v>
      </c>
      <c r="C5059" s="417" t="s">
        <v>112</v>
      </c>
      <c r="F5059" s="431">
        <v>42.16</v>
      </c>
    </row>
    <row r="5060" spans="1:6">
      <c r="B5060" s="417" t="s">
        <v>11579</v>
      </c>
      <c r="F5060" s="430"/>
    </row>
    <row r="5061" spans="1:6">
      <c r="B5061" s="417" t="s">
        <v>11580</v>
      </c>
      <c r="F5061" s="430"/>
    </row>
    <row r="5062" spans="1:6" ht="15">
      <c r="A5062" s="417" t="s">
        <v>11581</v>
      </c>
      <c r="B5062" s="417" t="s">
        <v>10712</v>
      </c>
      <c r="C5062" s="417" t="s">
        <v>112</v>
      </c>
      <c r="F5062" s="431">
        <v>41.84</v>
      </c>
    </row>
    <row r="5063" spans="1:6">
      <c r="B5063" s="417" t="s">
        <v>11582</v>
      </c>
      <c r="F5063" s="430"/>
    </row>
    <row r="5064" spans="1:6" ht="15">
      <c r="A5064" s="417" t="s">
        <v>11583</v>
      </c>
      <c r="C5064" s="417" t="s">
        <v>112</v>
      </c>
      <c r="F5064" s="431">
        <v>198.97</v>
      </c>
    </row>
    <row r="5065" spans="1:6">
      <c r="B5065" s="417" t="s">
        <v>11145</v>
      </c>
      <c r="F5065" s="430"/>
    </row>
    <row r="5066" spans="1:6">
      <c r="B5066" s="417" t="s">
        <v>11584</v>
      </c>
      <c r="F5066" s="430"/>
    </row>
    <row r="5067" spans="1:6" ht="15">
      <c r="A5067" s="417" t="s">
        <v>11585</v>
      </c>
      <c r="C5067" s="417" t="s">
        <v>112</v>
      </c>
      <c r="F5067" s="431">
        <v>139.93</v>
      </c>
    </row>
    <row r="5068" spans="1:6">
      <c r="B5068" s="417" t="s">
        <v>11145</v>
      </c>
      <c r="F5068" s="430"/>
    </row>
    <row r="5069" spans="1:6">
      <c r="B5069" s="417" t="s">
        <v>11586</v>
      </c>
      <c r="F5069" s="430"/>
    </row>
    <row r="5070" spans="1:6" ht="15">
      <c r="A5070" s="417" t="s">
        <v>11587</v>
      </c>
      <c r="C5070" s="417" t="s">
        <v>112</v>
      </c>
      <c r="F5070" s="431">
        <v>119.91</v>
      </c>
    </row>
    <row r="5071" spans="1:6">
      <c r="B5071" s="417" t="s">
        <v>11588</v>
      </c>
      <c r="F5071" s="430"/>
    </row>
    <row r="5072" spans="1:6">
      <c r="B5072" s="417" t="s">
        <v>11589</v>
      </c>
      <c r="F5072" s="430"/>
    </row>
    <row r="5073" spans="1:6" ht="15">
      <c r="A5073" s="417" t="s">
        <v>11590</v>
      </c>
      <c r="C5073" s="417" t="s">
        <v>112</v>
      </c>
      <c r="F5073" s="431">
        <v>155.02000000000001</v>
      </c>
    </row>
    <row r="5074" spans="1:6">
      <c r="B5074" s="417" t="s">
        <v>11588</v>
      </c>
      <c r="F5074" s="430"/>
    </row>
    <row r="5075" spans="1:6" ht="15">
      <c r="A5075" s="417" t="s">
        <v>11591</v>
      </c>
      <c r="B5075" s="417" t="s">
        <v>11592</v>
      </c>
      <c r="C5075" s="417" t="s">
        <v>121</v>
      </c>
      <c r="F5075" s="431">
        <v>9.4</v>
      </c>
    </row>
    <row r="5076" spans="1:6" ht="15">
      <c r="A5076" s="417" t="s">
        <v>11593</v>
      </c>
      <c r="B5076" s="417" t="s">
        <v>11594</v>
      </c>
      <c r="C5076" s="417" t="s">
        <v>112</v>
      </c>
      <c r="F5076" s="431">
        <v>95.25</v>
      </c>
    </row>
    <row r="5077" spans="1:6" ht="15">
      <c r="A5077" s="417" t="s">
        <v>11595</v>
      </c>
      <c r="B5077" s="417" t="s">
        <v>11596</v>
      </c>
      <c r="C5077" s="417" t="s">
        <v>112</v>
      </c>
      <c r="F5077" s="431">
        <v>34.32</v>
      </c>
    </row>
    <row r="5078" spans="1:6" ht="15">
      <c r="A5078" s="417" t="s">
        <v>11597</v>
      </c>
      <c r="B5078" s="417" t="s">
        <v>11598</v>
      </c>
      <c r="C5078" s="417" t="s">
        <v>112</v>
      </c>
      <c r="F5078" s="431">
        <v>19</v>
      </c>
    </row>
    <row r="5079" spans="1:6" ht="15">
      <c r="A5079" s="417" t="s">
        <v>11599</v>
      </c>
      <c r="B5079" s="417" t="s">
        <v>11600</v>
      </c>
      <c r="C5079" s="417" t="s">
        <v>112</v>
      </c>
      <c r="F5079" s="431">
        <v>26.31</v>
      </c>
    </row>
    <row r="5080" spans="1:6">
      <c r="B5080" s="417" t="s">
        <v>11601</v>
      </c>
      <c r="F5080" s="430"/>
    </row>
    <row r="5081" spans="1:6" ht="15">
      <c r="A5081" s="417" t="s">
        <v>11602</v>
      </c>
      <c r="C5081" s="417" t="s">
        <v>112</v>
      </c>
      <c r="F5081" s="431">
        <v>30.02</v>
      </c>
    </row>
    <row r="5082" spans="1:6">
      <c r="B5082" s="417" t="s">
        <v>11603</v>
      </c>
      <c r="F5082" s="430"/>
    </row>
    <row r="5083" spans="1:6" ht="15">
      <c r="A5083" s="417" t="s">
        <v>723</v>
      </c>
      <c r="B5083" s="417" t="s">
        <v>11604</v>
      </c>
      <c r="C5083" s="417" t="s">
        <v>112</v>
      </c>
      <c r="F5083" s="431">
        <v>25.44</v>
      </c>
    </row>
    <row r="5084" spans="1:6" ht="15">
      <c r="A5084" s="417" t="s">
        <v>11605</v>
      </c>
      <c r="B5084" s="417" t="s">
        <v>11606</v>
      </c>
      <c r="C5084" s="417" t="s">
        <v>112</v>
      </c>
      <c r="F5084" s="431">
        <v>25</v>
      </c>
    </row>
    <row r="5085" spans="1:6" ht="15">
      <c r="A5085" s="417" t="s">
        <v>11607</v>
      </c>
      <c r="B5085" s="417" t="s">
        <v>11608</v>
      </c>
      <c r="C5085" s="417" t="s">
        <v>112</v>
      </c>
      <c r="F5085" s="431">
        <v>25</v>
      </c>
    </row>
    <row r="5086" spans="1:6">
      <c r="B5086" s="417" t="s">
        <v>11609</v>
      </c>
      <c r="F5086" s="430"/>
    </row>
    <row r="5087" spans="1:6" ht="15">
      <c r="A5087" s="417" t="s">
        <v>11610</v>
      </c>
      <c r="B5087" s="417" t="s">
        <v>11611</v>
      </c>
      <c r="C5087" s="417" t="s">
        <v>112</v>
      </c>
      <c r="F5087" s="431">
        <v>33.08</v>
      </c>
    </row>
    <row r="5088" spans="1:6">
      <c r="B5088" s="417" t="s">
        <v>11612</v>
      </c>
      <c r="F5088" s="430"/>
    </row>
    <row r="5089" spans="1:6">
      <c r="B5089" s="417" t="s">
        <v>11613</v>
      </c>
      <c r="F5089" s="430"/>
    </row>
    <row r="5090" spans="1:6" ht="15">
      <c r="A5090" s="417" t="s">
        <v>11614</v>
      </c>
      <c r="B5090" s="417" t="s">
        <v>11615</v>
      </c>
      <c r="C5090" s="417" t="s">
        <v>112</v>
      </c>
      <c r="F5090" s="431">
        <v>35.53</v>
      </c>
    </row>
    <row r="5091" spans="1:6">
      <c r="A5091" s="417" t="s">
        <v>11616</v>
      </c>
      <c r="B5091" s="417" t="s">
        <v>11617</v>
      </c>
      <c r="F5091" s="430"/>
    </row>
    <row r="5092" spans="1:6" ht="15">
      <c r="A5092" s="417" t="s">
        <v>11618</v>
      </c>
      <c r="B5092" s="417" t="s">
        <v>11619</v>
      </c>
      <c r="C5092" s="417" t="s">
        <v>121</v>
      </c>
      <c r="F5092" s="431">
        <v>5.89</v>
      </c>
    </row>
    <row r="5093" spans="1:6" ht="15">
      <c r="A5093" s="417" t="s">
        <v>11620</v>
      </c>
      <c r="B5093" s="417" t="s">
        <v>11621</v>
      </c>
      <c r="C5093" s="417" t="s">
        <v>121</v>
      </c>
      <c r="F5093" s="431">
        <v>6.43</v>
      </c>
    </row>
    <row r="5094" spans="1:6" ht="15">
      <c r="A5094" s="417" t="s">
        <v>11622</v>
      </c>
      <c r="B5094" s="417" t="s">
        <v>11623</v>
      </c>
      <c r="C5094" s="417" t="s">
        <v>121</v>
      </c>
      <c r="F5094" s="431">
        <v>9.82</v>
      </c>
    </row>
    <row r="5095" spans="1:6">
      <c r="B5095" s="417" t="s">
        <v>11624</v>
      </c>
      <c r="F5095" s="430"/>
    </row>
    <row r="5096" spans="1:6">
      <c r="B5096" s="417" t="s">
        <v>11625</v>
      </c>
      <c r="F5096" s="430"/>
    </row>
    <row r="5097" spans="1:6" ht="15">
      <c r="A5097" s="417" t="s">
        <v>11626</v>
      </c>
      <c r="B5097" s="417" t="s">
        <v>11624</v>
      </c>
      <c r="C5097" s="417" t="s">
        <v>121</v>
      </c>
      <c r="F5097" s="431">
        <v>10.9</v>
      </c>
    </row>
    <row r="5098" spans="1:6" ht="15">
      <c r="A5098" s="417" t="s">
        <v>11627</v>
      </c>
      <c r="B5098" s="417" t="s">
        <v>11628</v>
      </c>
      <c r="C5098" s="417" t="s">
        <v>121</v>
      </c>
      <c r="F5098" s="431">
        <v>11.62</v>
      </c>
    </row>
    <row r="5099" spans="1:6">
      <c r="B5099" s="417" t="s">
        <v>11624</v>
      </c>
      <c r="F5099" s="430"/>
    </row>
    <row r="5100" spans="1:6" ht="15">
      <c r="A5100" s="417" t="s">
        <v>11629</v>
      </c>
      <c r="B5100" s="417" t="s">
        <v>11630</v>
      </c>
      <c r="C5100" s="417" t="s">
        <v>121</v>
      </c>
      <c r="F5100" s="431">
        <v>20.350000000000001</v>
      </c>
    </row>
    <row r="5101" spans="1:6" ht="15">
      <c r="A5101" s="417" t="s">
        <v>11631</v>
      </c>
      <c r="B5101" s="417" t="s">
        <v>11632</v>
      </c>
      <c r="C5101" s="417" t="s">
        <v>121</v>
      </c>
      <c r="F5101" s="431">
        <v>28.49</v>
      </c>
    </row>
    <row r="5102" spans="1:6" ht="15">
      <c r="A5102" s="417" t="s">
        <v>11633</v>
      </c>
      <c r="B5102" s="417" t="s">
        <v>11634</v>
      </c>
      <c r="C5102" s="417" t="s">
        <v>121</v>
      </c>
      <c r="F5102" s="431">
        <v>24.9</v>
      </c>
    </row>
    <row r="5103" spans="1:6" ht="15">
      <c r="A5103" s="417" t="s">
        <v>11635</v>
      </c>
      <c r="B5103" s="417" t="s">
        <v>11636</v>
      </c>
      <c r="C5103" s="417" t="s">
        <v>121</v>
      </c>
      <c r="F5103" s="431">
        <v>35.96</v>
      </c>
    </row>
    <row r="5104" spans="1:6" ht="15">
      <c r="A5104" s="417" t="s">
        <v>11637</v>
      </c>
      <c r="B5104" s="417" t="s">
        <v>11638</v>
      </c>
      <c r="C5104" s="417" t="s">
        <v>121</v>
      </c>
      <c r="F5104" s="431">
        <v>10.14</v>
      </c>
    </row>
    <row r="5105" spans="1:6" ht="15">
      <c r="A5105" s="417" t="s">
        <v>11639</v>
      </c>
      <c r="B5105" s="417" t="s">
        <v>11640</v>
      </c>
      <c r="C5105" s="417" t="s">
        <v>121</v>
      </c>
      <c r="F5105" s="431">
        <v>12.42</v>
      </c>
    </row>
    <row r="5106" spans="1:6" ht="15">
      <c r="A5106" s="417" t="s">
        <v>11641</v>
      </c>
      <c r="B5106" s="417" t="s">
        <v>11642</v>
      </c>
      <c r="C5106" s="417" t="s">
        <v>121</v>
      </c>
      <c r="F5106" s="431">
        <v>18.940000000000001</v>
      </c>
    </row>
    <row r="5107" spans="1:6" ht="15">
      <c r="A5107" s="417" t="s">
        <v>11643</v>
      </c>
      <c r="B5107" s="417" t="s">
        <v>11644</v>
      </c>
      <c r="C5107" s="417" t="s">
        <v>121</v>
      </c>
      <c r="F5107" s="431">
        <v>6.12</v>
      </c>
    </row>
    <row r="5108" spans="1:6" ht="15">
      <c r="A5108" s="417" t="s">
        <v>11645</v>
      </c>
      <c r="B5108" s="417" t="s">
        <v>11646</v>
      </c>
      <c r="C5108" s="417" t="s">
        <v>121</v>
      </c>
      <c r="F5108" s="431">
        <v>25.16</v>
      </c>
    </row>
    <row r="5109" spans="1:6" ht="15">
      <c r="A5109" s="417" t="s">
        <v>11647</v>
      </c>
      <c r="B5109" s="417" t="s">
        <v>11648</v>
      </c>
      <c r="C5109" s="417" t="s">
        <v>121</v>
      </c>
      <c r="F5109" s="431">
        <v>28.83</v>
      </c>
    </row>
    <row r="5110" spans="1:6" ht="15">
      <c r="A5110" s="417" t="s">
        <v>11649</v>
      </c>
      <c r="B5110" s="417" t="s">
        <v>11650</v>
      </c>
      <c r="C5110" s="417" t="s">
        <v>121</v>
      </c>
      <c r="F5110" s="431">
        <v>36.42</v>
      </c>
    </row>
    <row r="5111" spans="1:6" ht="15">
      <c r="A5111" s="417" t="s">
        <v>11651</v>
      </c>
      <c r="B5111" s="417" t="s">
        <v>11652</v>
      </c>
      <c r="C5111" s="417" t="s">
        <v>121</v>
      </c>
      <c r="F5111" s="431">
        <v>9.17</v>
      </c>
    </row>
    <row r="5112" spans="1:6" ht="15">
      <c r="A5112" s="417" t="s">
        <v>11653</v>
      </c>
      <c r="B5112" s="417" t="s">
        <v>11654</v>
      </c>
      <c r="C5112" s="417" t="s">
        <v>121</v>
      </c>
      <c r="F5112" s="431">
        <v>11.32</v>
      </c>
    </row>
    <row r="5113" spans="1:6" ht="15">
      <c r="A5113" s="417" t="s">
        <v>11655</v>
      </c>
      <c r="B5113" s="417" t="s">
        <v>11656</v>
      </c>
      <c r="C5113" s="417" t="s">
        <v>121</v>
      </c>
      <c r="F5113" s="431">
        <v>11.47</v>
      </c>
    </row>
    <row r="5114" spans="1:6" ht="15">
      <c r="A5114" s="417" t="s">
        <v>11657</v>
      </c>
      <c r="B5114" s="417" t="s">
        <v>11658</v>
      </c>
      <c r="C5114" s="417" t="s">
        <v>121</v>
      </c>
      <c r="F5114" s="431">
        <v>10.56</v>
      </c>
    </row>
    <row r="5115" spans="1:6" ht="15">
      <c r="A5115" s="417" t="s">
        <v>11659</v>
      </c>
      <c r="B5115" s="417" t="s">
        <v>11660</v>
      </c>
      <c r="C5115" s="417" t="s">
        <v>121</v>
      </c>
      <c r="F5115" s="431">
        <v>13.3</v>
      </c>
    </row>
    <row r="5116" spans="1:6" ht="15">
      <c r="A5116" s="417" t="s">
        <v>11661</v>
      </c>
      <c r="B5116" s="417" t="s">
        <v>11662</v>
      </c>
      <c r="C5116" s="417" t="s">
        <v>121</v>
      </c>
      <c r="F5116" s="431">
        <v>14.31</v>
      </c>
    </row>
    <row r="5117" spans="1:6">
      <c r="A5117" s="417" t="s">
        <v>11663</v>
      </c>
      <c r="B5117" s="417" t="s">
        <v>11664</v>
      </c>
      <c r="F5117" s="430"/>
    </row>
    <row r="5118" spans="1:6">
      <c r="B5118" s="417" t="s">
        <v>11665</v>
      </c>
      <c r="F5118" s="430"/>
    </row>
    <row r="5119" spans="1:6">
      <c r="B5119" s="417" t="s">
        <v>11666</v>
      </c>
      <c r="F5119" s="430"/>
    </row>
    <row r="5120" spans="1:6" ht="15">
      <c r="A5120" s="417" t="s">
        <v>11667</v>
      </c>
      <c r="C5120" s="417" t="s">
        <v>121</v>
      </c>
      <c r="F5120" s="431">
        <v>332.87</v>
      </c>
    </row>
    <row r="5121" spans="1:6">
      <c r="B5121" s="417" t="s">
        <v>11668</v>
      </c>
      <c r="F5121" s="430"/>
    </row>
    <row r="5122" spans="1:6">
      <c r="B5122" s="417" t="s">
        <v>11669</v>
      </c>
      <c r="F5122" s="430"/>
    </row>
    <row r="5123" spans="1:6" ht="15">
      <c r="A5123" s="417" t="s">
        <v>11670</v>
      </c>
      <c r="B5123" s="417" t="s">
        <v>11671</v>
      </c>
      <c r="C5123" s="417" t="s">
        <v>108</v>
      </c>
      <c r="F5123" s="431">
        <v>123.49</v>
      </c>
    </row>
    <row r="5124" spans="1:6" ht="15">
      <c r="A5124" s="417" t="s">
        <v>11672</v>
      </c>
      <c r="B5124" s="417" t="s">
        <v>11673</v>
      </c>
      <c r="C5124" s="417" t="s">
        <v>108</v>
      </c>
      <c r="F5124" s="431">
        <v>1940.55</v>
      </c>
    </row>
    <row r="5125" spans="1:6" ht="15">
      <c r="A5125" s="417" t="s">
        <v>11674</v>
      </c>
      <c r="B5125" s="417" t="s">
        <v>11675</v>
      </c>
      <c r="C5125" s="417" t="s">
        <v>108</v>
      </c>
      <c r="F5125" s="431">
        <v>605.14</v>
      </c>
    </row>
    <row r="5126" spans="1:6" ht="15">
      <c r="A5126" s="417" t="s">
        <v>11676</v>
      </c>
      <c r="B5126" s="417" t="s">
        <v>11677</v>
      </c>
      <c r="C5126" s="417" t="s">
        <v>112</v>
      </c>
      <c r="F5126" s="431">
        <v>80.33</v>
      </c>
    </row>
    <row r="5127" spans="1:6" ht="15">
      <c r="A5127" s="417" t="s">
        <v>11678</v>
      </c>
      <c r="B5127" s="417" t="s">
        <v>11679</v>
      </c>
      <c r="C5127" s="417" t="s">
        <v>121</v>
      </c>
      <c r="F5127" s="431">
        <v>296.26</v>
      </c>
    </row>
    <row r="5128" spans="1:6" ht="15">
      <c r="A5128" s="417" t="s">
        <v>11680</v>
      </c>
      <c r="B5128" s="417" t="s">
        <v>11681</v>
      </c>
      <c r="C5128" s="417" t="s">
        <v>108</v>
      </c>
      <c r="F5128" s="431">
        <v>165.62</v>
      </c>
    </row>
    <row r="5129" spans="1:6" ht="15">
      <c r="A5129" s="417" t="s">
        <v>11682</v>
      </c>
      <c r="B5129" s="417" t="s">
        <v>11683</v>
      </c>
      <c r="C5129" s="417" t="s">
        <v>112</v>
      </c>
      <c r="F5129" s="431">
        <v>530.33000000000004</v>
      </c>
    </row>
    <row r="5130" spans="1:6" ht="15">
      <c r="A5130" s="417" t="s">
        <v>11684</v>
      </c>
      <c r="B5130" s="417" t="s">
        <v>11685</v>
      </c>
      <c r="C5130" s="417" t="s">
        <v>112</v>
      </c>
      <c r="F5130" s="431">
        <v>310.33</v>
      </c>
    </row>
    <row r="5131" spans="1:6" ht="15">
      <c r="A5131" s="417" t="s">
        <v>11686</v>
      </c>
      <c r="B5131" s="417" t="s">
        <v>11687</v>
      </c>
      <c r="C5131" s="417" t="s">
        <v>112</v>
      </c>
      <c r="F5131" s="431">
        <v>530.33000000000004</v>
      </c>
    </row>
    <row r="5132" spans="1:6" ht="15">
      <c r="A5132" s="417" t="s">
        <v>11688</v>
      </c>
      <c r="B5132" s="417" t="s">
        <v>11689</v>
      </c>
      <c r="C5132" s="417" t="s">
        <v>112</v>
      </c>
      <c r="F5132" s="431">
        <v>525.33000000000004</v>
      </c>
    </row>
    <row r="5133" spans="1:6">
      <c r="F5133" s="430"/>
    </row>
    <row r="5134" spans="1:6" ht="15">
      <c r="A5134" s="417" t="s">
        <v>11690</v>
      </c>
      <c r="B5134" s="417" t="s">
        <v>11691</v>
      </c>
      <c r="C5134" s="417" t="s">
        <v>112</v>
      </c>
      <c r="F5134" s="431">
        <v>460.33</v>
      </c>
    </row>
    <row r="5135" spans="1:6">
      <c r="B5135" s="417" t="s">
        <v>11692</v>
      </c>
      <c r="F5135" s="430"/>
    </row>
    <row r="5136" spans="1:6" ht="15">
      <c r="A5136" s="417" t="s">
        <v>11693</v>
      </c>
      <c r="B5136" s="417" t="s">
        <v>11694</v>
      </c>
      <c r="C5136" s="417" t="s">
        <v>112</v>
      </c>
      <c r="F5136" s="431">
        <v>340.33</v>
      </c>
    </row>
    <row r="5137" spans="1:6" ht="15">
      <c r="A5137" s="417" t="s">
        <v>11695</v>
      </c>
      <c r="B5137" s="417" t="s">
        <v>11696</v>
      </c>
      <c r="C5137" s="417" t="s">
        <v>112</v>
      </c>
      <c r="F5137" s="431">
        <v>480.33</v>
      </c>
    </row>
    <row r="5138" spans="1:6" ht="15">
      <c r="A5138" s="417" t="s">
        <v>11697</v>
      </c>
      <c r="B5138" s="417" t="s">
        <v>11698</v>
      </c>
      <c r="C5138" s="417" t="s">
        <v>112</v>
      </c>
      <c r="F5138" s="431">
        <v>310.33</v>
      </c>
    </row>
    <row r="5139" spans="1:6">
      <c r="B5139" s="417" t="s">
        <v>11699</v>
      </c>
      <c r="F5139" s="430"/>
    </row>
    <row r="5140" spans="1:6" ht="15">
      <c r="A5140" s="417" t="s">
        <v>11700</v>
      </c>
      <c r="C5140" s="417" t="s">
        <v>112</v>
      </c>
      <c r="F5140" s="431">
        <v>880.33</v>
      </c>
    </row>
    <row r="5141" spans="1:6">
      <c r="B5141" s="417" t="s">
        <v>11701</v>
      </c>
      <c r="F5141" s="430"/>
    </row>
    <row r="5142" spans="1:6" ht="15">
      <c r="A5142" s="417" t="s">
        <v>11702</v>
      </c>
      <c r="B5142" s="417" t="s">
        <v>11703</v>
      </c>
      <c r="C5142" s="417" t="s">
        <v>112</v>
      </c>
      <c r="F5142" s="431">
        <v>230.33</v>
      </c>
    </row>
    <row r="5143" spans="1:6">
      <c r="B5143" s="417" t="s">
        <v>11704</v>
      </c>
      <c r="F5143" s="430"/>
    </row>
    <row r="5144" spans="1:6" ht="15">
      <c r="A5144" s="417" t="s">
        <v>11705</v>
      </c>
      <c r="C5144" s="417" t="s">
        <v>112</v>
      </c>
      <c r="F5144" s="431">
        <v>330.33</v>
      </c>
    </row>
    <row r="5145" spans="1:6">
      <c r="B5145" s="417" t="s">
        <v>11706</v>
      </c>
      <c r="F5145" s="430"/>
    </row>
    <row r="5146" spans="1:6" ht="15">
      <c r="A5146" s="417" t="s">
        <v>11707</v>
      </c>
      <c r="B5146" s="417" t="s">
        <v>11708</v>
      </c>
      <c r="C5146" s="417" t="s">
        <v>112</v>
      </c>
      <c r="F5146" s="431">
        <v>340.33</v>
      </c>
    </row>
    <row r="5147" spans="1:6">
      <c r="B5147" s="417" t="s">
        <v>11709</v>
      </c>
      <c r="F5147" s="430"/>
    </row>
    <row r="5148" spans="1:6" ht="15">
      <c r="A5148" s="417" t="s">
        <v>11710</v>
      </c>
      <c r="C5148" s="417" t="s">
        <v>112</v>
      </c>
      <c r="F5148" s="431">
        <v>300.33</v>
      </c>
    </row>
    <row r="5149" spans="1:6">
      <c r="B5149" s="417" t="s">
        <v>11711</v>
      </c>
      <c r="F5149" s="430"/>
    </row>
    <row r="5150" spans="1:6" ht="15">
      <c r="A5150" s="417" t="s">
        <v>11712</v>
      </c>
      <c r="B5150" s="417" t="s">
        <v>11713</v>
      </c>
      <c r="C5150" s="417" t="s">
        <v>112</v>
      </c>
      <c r="F5150" s="431">
        <v>560.33000000000004</v>
      </c>
    </row>
    <row r="5151" spans="1:6" ht="15">
      <c r="A5151" s="417" t="s">
        <v>11714</v>
      </c>
      <c r="B5151" s="417" t="s">
        <v>11715</v>
      </c>
      <c r="C5151" s="417" t="s">
        <v>112</v>
      </c>
      <c r="F5151" s="431">
        <v>730.33</v>
      </c>
    </row>
    <row r="5152" spans="1:6" ht="15">
      <c r="A5152" s="417" t="s">
        <v>11716</v>
      </c>
      <c r="B5152" s="417" t="s">
        <v>11717</v>
      </c>
      <c r="C5152" s="417" t="s">
        <v>108</v>
      </c>
      <c r="F5152" s="431">
        <v>396.59</v>
      </c>
    </row>
    <row r="5153" spans="1:6" ht="15">
      <c r="A5153" s="417" t="s">
        <v>11718</v>
      </c>
      <c r="B5153" s="417" t="s">
        <v>11719</v>
      </c>
      <c r="C5153" s="417" t="s">
        <v>112</v>
      </c>
      <c r="F5153" s="431">
        <v>480.33</v>
      </c>
    </row>
    <row r="5154" spans="1:6">
      <c r="B5154" s="417" t="s">
        <v>11720</v>
      </c>
      <c r="F5154" s="430"/>
    </row>
    <row r="5155" spans="1:6" ht="15">
      <c r="A5155" s="417" t="s">
        <v>11721</v>
      </c>
      <c r="C5155" s="417" t="s">
        <v>112</v>
      </c>
      <c r="F5155" s="431">
        <v>768.85</v>
      </c>
    </row>
    <row r="5156" spans="1:6">
      <c r="B5156" s="417" t="s">
        <v>11722</v>
      </c>
      <c r="F5156" s="430"/>
    </row>
    <row r="5157" spans="1:6" ht="15">
      <c r="A5157" s="417" t="s">
        <v>11723</v>
      </c>
      <c r="B5157" s="417" t="s">
        <v>11724</v>
      </c>
      <c r="C5157" s="417" t="s">
        <v>108</v>
      </c>
      <c r="F5157" s="431">
        <v>62.79</v>
      </c>
    </row>
    <row r="5158" spans="1:6" ht="15">
      <c r="A5158" s="417" t="s">
        <v>11725</v>
      </c>
      <c r="B5158" s="417" t="s">
        <v>11726</v>
      </c>
      <c r="C5158" s="417" t="s">
        <v>121</v>
      </c>
      <c r="F5158" s="431">
        <v>472.11</v>
      </c>
    </row>
    <row r="5159" spans="1:6" ht="15">
      <c r="A5159" s="417" t="s">
        <v>11727</v>
      </c>
      <c r="B5159" s="417" t="s">
        <v>11728</v>
      </c>
      <c r="C5159" s="417" t="s">
        <v>108</v>
      </c>
      <c r="F5159" s="431">
        <v>275.86</v>
      </c>
    </row>
    <row r="5160" spans="1:6">
      <c r="B5160" s="417" t="s">
        <v>11729</v>
      </c>
      <c r="F5160" s="430"/>
    </row>
    <row r="5161" spans="1:6" ht="15">
      <c r="A5161" s="417" t="s">
        <v>11730</v>
      </c>
      <c r="B5161" s="417" t="s">
        <v>11731</v>
      </c>
      <c r="C5161" s="417" t="s">
        <v>128</v>
      </c>
      <c r="F5161" s="431">
        <v>1466.4</v>
      </c>
    </row>
    <row r="5162" spans="1:6">
      <c r="A5162" s="417" t="s">
        <v>7131</v>
      </c>
      <c r="F5162" s="430"/>
    </row>
    <row r="5163" spans="1:6" ht="15">
      <c r="A5163" s="417" t="s">
        <v>11732</v>
      </c>
      <c r="B5163" s="417" t="s">
        <v>11733</v>
      </c>
      <c r="C5163" s="417" t="s">
        <v>121</v>
      </c>
      <c r="F5163" s="431">
        <v>237.5</v>
      </c>
    </row>
    <row r="5164" spans="1:6">
      <c r="B5164" s="417" t="s">
        <v>11734</v>
      </c>
      <c r="F5164" s="430"/>
    </row>
    <row r="5165" spans="1:6" ht="15">
      <c r="A5165" s="417" t="s">
        <v>11735</v>
      </c>
      <c r="C5165" s="417" t="s">
        <v>121</v>
      </c>
      <c r="F5165" s="431">
        <v>108.66</v>
      </c>
    </row>
    <row r="5166" spans="1:6">
      <c r="B5166" s="417" t="s">
        <v>11736</v>
      </c>
      <c r="F5166" s="430"/>
    </row>
    <row r="5167" spans="1:6">
      <c r="B5167" s="417" t="s">
        <v>11737</v>
      </c>
      <c r="F5167" s="430"/>
    </row>
    <row r="5168" spans="1:6" ht="15">
      <c r="A5168" s="417" t="s">
        <v>11738</v>
      </c>
      <c r="B5168" s="417" t="s">
        <v>11739</v>
      </c>
      <c r="C5168" s="417" t="s">
        <v>121</v>
      </c>
      <c r="F5168" s="431">
        <v>1334.72</v>
      </c>
    </row>
    <row r="5169" spans="1:6">
      <c r="B5169" s="417" t="s">
        <v>11740</v>
      </c>
      <c r="F5169" s="430"/>
    </row>
    <row r="5170" spans="1:6">
      <c r="B5170" s="417" t="s">
        <v>11741</v>
      </c>
      <c r="F5170" s="430"/>
    </row>
    <row r="5171" spans="1:6" ht="15">
      <c r="A5171" s="417" t="s">
        <v>11742</v>
      </c>
      <c r="C5171" s="417" t="s">
        <v>121</v>
      </c>
      <c r="F5171" s="431">
        <v>152.47</v>
      </c>
    </row>
    <row r="5172" spans="1:6">
      <c r="B5172" s="417" t="s">
        <v>11664</v>
      </c>
      <c r="F5172" s="430"/>
    </row>
    <row r="5173" spans="1:6">
      <c r="B5173" s="417" t="s">
        <v>11743</v>
      </c>
      <c r="F5173" s="430"/>
    </row>
    <row r="5174" spans="1:6" ht="15">
      <c r="A5174" s="417" t="s">
        <v>11744</v>
      </c>
      <c r="C5174" s="417" t="s">
        <v>121</v>
      </c>
      <c r="F5174" s="431">
        <v>91.45</v>
      </c>
    </row>
    <row r="5175" spans="1:6">
      <c r="A5175" s="417" t="s">
        <v>6458</v>
      </c>
      <c r="F5175" s="430"/>
    </row>
    <row r="5176" spans="1:6" ht="15">
      <c r="A5176" s="417" t="s">
        <v>11745</v>
      </c>
      <c r="B5176" s="417" t="s">
        <v>11746</v>
      </c>
      <c r="C5176" s="417" t="s">
        <v>108</v>
      </c>
      <c r="F5176" s="431">
        <v>169.77</v>
      </c>
    </row>
    <row r="5177" spans="1:6" ht="15">
      <c r="A5177" s="417" t="s">
        <v>11747</v>
      </c>
      <c r="B5177" s="417" t="s">
        <v>11748</v>
      </c>
      <c r="C5177" s="417" t="s">
        <v>108</v>
      </c>
      <c r="F5177" s="431">
        <v>248.46</v>
      </c>
    </row>
    <row r="5178" spans="1:6" ht="15">
      <c r="A5178" s="417" t="s">
        <v>11749</v>
      </c>
      <c r="B5178" s="417" t="s">
        <v>11750</v>
      </c>
      <c r="C5178" s="417" t="s">
        <v>108</v>
      </c>
      <c r="F5178" s="431">
        <v>161.66999999999999</v>
      </c>
    </row>
    <row r="5179" spans="1:6">
      <c r="B5179" s="417" t="s">
        <v>11751</v>
      </c>
      <c r="F5179" s="430"/>
    </row>
    <row r="5180" spans="1:6" ht="15">
      <c r="A5180" s="417" t="s">
        <v>11752</v>
      </c>
      <c r="C5180" s="417" t="s">
        <v>108</v>
      </c>
      <c r="F5180" s="431">
        <v>1061.32</v>
      </c>
    </row>
    <row r="5181" spans="1:6">
      <c r="B5181" s="417" t="s">
        <v>11753</v>
      </c>
      <c r="F5181" s="430"/>
    </row>
    <row r="5182" spans="1:6">
      <c r="B5182" s="417" t="s">
        <v>11754</v>
      </c>
      <c r="F5182" s="430"/>
    </row>
    <row r="5183" spans="1:6" ht="15">
      <c r="A5183" s="417" t="s">
        <v>11755</v>
      </c>
      <c r="C5183" s="417" t="s">
        <v>108</v>
      </c>
      <c r="F5183" s="431">
        <v>320.51</v>
      </c>
    </row>
    <row r="5184" spans="1:6">
      <c r="B5184" s="417" t="s">
        <v>11756</v>
      </c>
      <c r="F5184" s="430"/>
    </row>
    <row r="5185" spans="1:6">
      <c r="B5185" s="417" t="s">
        <v>11757</v>
      </c>
      <c r="F5185" s="430"/>
    </row>
    <row r="5186" spans="1:6" ht="15">
      <c r="A5186" s="417" t="s">
        <v>814</v>
      </c>
      <c r="C5186" s="417" t="s">
        <v>108</v>
      </c>
      <c r="F5186" s="431">
        <v>54.8</v>
      </c>
    </row>
    <row r="5187" spans="1:6">
      <c r="B5187" s="417" t="s">
        <v>11758</v>
      </c>
      <c r="F5187" s="430"/>
    </row>
    <row r="5188" spans="1:6">
      <c r="A5188" s="417" t="s">
        <v>11759</v>
      </c>
      <c r="B5188" s="417" t="s">
        <v>11760</v>
      </c>
      <c r="F5188" s="430"/>
    </row>
    <row r="5189" spans="1:6">
      <c r="B5189" s="417" t="s">
        <v>11761</v>
      </c>
      <c r="F5189" s="430"/>
    </row>
    <row r="5190" spans="1:6" ht="15">
      <c r="A5190" s="417" t="s">
        <v>11762</v>
      </c>
      <c r="B5190" s="417" t="s">
        <v>11763</v>
      </c>
      <c r="C5190" s="417" t="s">
        <v>121</v>
      </c>
      <c r="F5190" s="431">
        <v>489.56</v>
      </c>
    </row>
    <row r="5191" spans="1:6">
      <c r="B5191" s="417" t="s">
        <v>11764</v>
      </c>
      <c r="F5191" s="430"/>
    </row>
    <row r="5192" spans="1:6">
      <c r="B5192" s="417" t="s">
        <v>11765</v>
      </c>
      <c r="F5192" s="430"/>
    </row>
    <row r="5193" spans="1:6">
      <c r="B5193" s="417" t="s">
        <v>11763</v>
      </c>
      <c r="F5193" s="430"/>
    </row>
    <row r="5194" spans="1:6" ht="15">
      <c r="A5194" s="417" t="s">
        <v>11766</v>
      </c>
      <c r="C5194" s="417" t="s">
        <v>121</v>
      </c>
      <c r="F5194" s="431">
        <v>528.32000000000005</v>
      </c>
    </row>
    <row r="5195" spans="1:6">
      <c r="B5195" s="417" t="s">
        <v>11767</v>
      </c>
      <c r="F5195" s="430"/>
    </row>
    <row r="5196" spans="1:6">
      <c r="B5196" s="417" t="s">
        <v>11768</v>
      </c>
      <c r="F5196" s="430"/>
    </row>
    <row r="5197" spans="1:6">
      <c r="B5197" s="417" t="s">
        <v>11769</v>
      </c>
      <c r="F5197" s="430"/>
    </row>
    <row r="5198" spans="1:6" ht="15">
      <c r="A5198" s="417" t="s">
        <v>11770</v>
      </c>
      <c r="B5198" s="417" t="s">
        <v>11771</v>
      </c>
      <c r="C5198" s="417" t="s">
        <v>121</v>
      </c>
      <c r="F5198" s="431">
        <v>625.21</v>
      </c>
    </row>
    <row r="5199" spans="1:6">
      <c r="B5199" s="417" t="s">
        <v>11772</v>
      </c>
      <c r="F5199" s="430"/>
    </row>
    <row r="5200" spans="1:6">
      <c r="B5200" s="417" t="s">
        <v>11773</v>
      </c>
      <c r="F5200" s="430"/>
    </row>
    <row r="5201" spans="1:6" ht="15">
      <c r="A5201" s="417" t="s">
        <v>11774</v>
      </c>
      <c r="B5201" s="417" t="s">
        <v>11775</v>
      </c>
      <c r="C5201" s="417" t="s">
        <v>1048</v>
      </c>
      <c r="F5201" s="431">
        <v>226.53</v>
      </c>
    </row>
    <row r="5202" spans="1:6">
      <c r="A5202" s="417" t="s">
        <v>11776</v>
      </c>
      <c r="F5202" s="430"/>
    </row>
    <row r="5203" spans="1:6">
      <c r="B5203" s="417" t="s">
        <v>11777</v>
      </c>
      <c r="F5203" s="430"/>
    </row>
    <row r="5204" spans="1:6" ht="15">
      <c r="A5204" s="417" t="s">
        <v>11778</v>
      </c>
      <c r="B5204" s="417" t="s">
        <v>11775</v>
      </c>
      <c r="C5204" s="417" t="s">
        <v>1048</v>
      </c>
      <c r="F5204" s="431">
        <v>228.3</v>
      </c>
    </row>
    <row r="5205" spans="1:6">
      <c r="A5205" s="417" t="s">
        <v>11776</v>
      </c>
      <c r="F5205" s="430"/>
    </row>
    <row r="5206" spans="1:6">
      <c r="B5206" s="417" t="s">
        <v>11779</v>
      </c>
      <c r="F5206" s="430"/>
    </row>
    <row r="5207" spans="1:6" ht="15">
      <c r="A5207" s="417" t="s">
        <v>11780</v>
      </c>
      <c r="B5207" s="417" t="s">
        <v>11781</v>
      </c>
      <c r="C5207" s="417" t="s">
        <v>139</v>
      </c>
      <c r="F5207" s="431">
        <v>602.79</v>
      </c>
    </row>
    <row r="5208" spans="1:6">
      <c r="B5208" s="417" t="s">
        <v>11782</v>
      </c>
      <c r="F5208" s="430"/>
    </row>
    <row r="5209" spans="1:6">
      <c r="B5209" s="417" t="s">
        <v>11783</v>
      </c>
      <c r="F5209" s="430"/>
    </row>
    <row r="5210" spans="1:6" ht="15">
      <c r="A5210" s="417" t="s">
        <v>11784</v>
      </c>
      <c r="C5210" s="417" t="s">
        <v>139</v>
      </c>
      <c r="F5210" s="431">
        <v>438.4</v>
      </c>
    </row>
    <row r="5211" spans="1:6">
      <c r="B5211" s="417" t="s">
        <v>11785</v>
      </c>
      <c r="F5211" s="430"/>
    </row>
    <row r="5212" spans="1:6">
      <c r="B5212" s="417" t="s">
        <v>11786</v>
      </c>
      <c r="F5212" s="430"/>
    </row>
    <row r="5213" spans="1:6">
      <c r="B5213" s="417" t="s">
        <v>11787</v>
      </c>
      <c r="F5213" s="430"/>
    </row>
    <row r="5214" spans="1:6" ht="15">
      <c r="A5214" s="417" t="s">
        <v>11788</v>
      </c>
      <c r="C5214" s="417" t="s">
        <v>139</v>
      </c>
      <c r="F5214" s="431">
        <v>1242.48</v>
      </c>
    </row>
    <row r="5215" spans="1:6">
      <c r="B5215" s="417" t="s">
        <v>11789</v>
      </c>
      <c r="F5215" s="430"/>
    </row>
    <row r="5216" spans="1:6">
      <c r="B5216" s="417" t="s">
        <v>11790</v>
      </c>
      <c r="F5216" s="430"/>
    </row>
    <row r="5217" spans="1:6" ht="15">
      <c r="A5217" s="417" t="s">
        <v>11791</v>
      </c>
      <c r="B5217" s="417" t="s">
        <v>11792</v>
      </c>
      <c r="C5217" s="417" t="s">
        <v>108</v>
      </c>
      <c r="F5217" s="431">
        <v>164.4</v>
      </c>
    </row>
    <row r="5218" spans="1:6" ht="15">
      <c r="A5218" s="417" t="s">
        <v>11793</v>
      </c>
      <c r="B5218" s="417" t="s">
        <v>11794</v>
      </c>
      <c r="C5218" s="417" t="s">
        <v>108</v>
      </c>
      <c r="F5218" s="431">
        <v>198</v>
      </c>
    </row>
    <row r="5219" spans="1:6">
      <c r="B5219" s="417" t="s">
        <v>11795</v>
      </c>
      <c r="F5219" s="430"/>
    </row>
    <row r="5220" spans="1:6">
      <c r="B5220" s="417" t="s">
        <v>11796</v>
      </c>
      <c r="F5220" s="430"/>
    </row>
    <row r="5221" spans="1:6" ht="15">
      <c r="A5221" s="417" t="s">
        <v>11797</v>
      </c>
      <c r="C5221" s="417" t="s">
        <v>121</v>
      </c>
      <c r="F5221" s="431">
        <v>41.21</v>
      </c>
    </row>
    <row r="5222" spans="1:6">
      <c r="B5222" s="417" t="s">
        <v>11798</v>
      </c>
      <c r="F5222" s="430"/>
    </row>
    <row r="5223" spans="1:6">
      <c r="B5223" s="417" t="s">
        <v>11799</v>
      </c>
      <c r="F5223" s="430"/>
    </row>
    <row r="5224" spans="1:6">
      <c r="F5224" s="430"/>
    </row>
    <row r="5225" spans="1:6" ht="15">
      <c r="A5225" s="417" t="s">
        <v>11800</v>
      </c>
      <c r="B5225" s="417" t="s">
        <v>11801</v>
      </c>
      <c r="C5225" s="417" t="s">
        <v>139</v>
      </c>
      <c r="F5225" s="431">
        <v>5905.98</v>
      </c>
    </row>
    <row r="5226" spans="1:6">
      <c r="B5226" s="417" t="s">
        <v>11802</v>
      </c>
    </row>
    <row r="5227" spans="1:6">
      <c r="B5227" s="417" t="s">
        <v>11803</v>
      </c>
      <c r="F5227" s="430"/>
    </row>
    <row r="5228" spans="1:6">
      <c r="B5228" s="417" t="s">
        <v>11804</v>
      </c>
      <c r="F5228" s="430"/>
    </row>
    <row r="5229" spans="1:6" ht="15">
      <c r="A5229" s="417" t="s">
        <v>11805</v>
      </c>
      <c r="B5229" s="417" t="s">
        <v>11806</v>
      </c>
      <c r="C5229" s="417" t="s">
        <v>121</v>
      </c>
      <c r="F5229" s="431">
        <v>11.36</v>
      </c>
    </row>
    <row r="5230" spans="1:6">
      <c r="F5230" s="430"/>
    </row>
    <row r="5231" spans="1:6" ht="15">
      <c r="A5231" s="417" t="s">
        <v>11807</v>
      </c>
      <c r="B5231" s="417" t="s">
        <v>11808</v>
      </c>
      <c r="C5231" s="417" t="s">
        <v>112</v>
      </c>
      <c r="F5231" s="431">
        <v>90.37</v>
      </c>
    </row>
    <row r="5232" spans="1:6">
      <c r="B5232" s="417" t="s">
        <v>11809</v>
      </c>
      <c r="F5232" s="430"/>
    </row>
    <row r="5233" spans="1:6">
      <c r="B5233" s="417" t="s">
        <v>11810</v>
      </c>
      <c r="F5233" s="430"/>
    </row>
    <row r="5234" spans="1:6" ht="15">
      <c r="A5234" s="417" t="s">
        <v>11811</v>
      </c>
      <c r="B5234" s="417" t="s">
        <v>11812</v>
      </c>
      <c r="C5234" s="417" t="s">
        <v>112</v>
      </c>
      <c r="F5234" s="431">
        <v>131.52000000000001</v>
      </c>
    </row>
    <row r="5235" spans="1:6">
      <c r="B5235" s="417" t="s">
        <v>11810</v>
      </c>
      <c r="F5235" s="430"/>
    </row>
    <row r="5236" spans="1:6">
      <c r="F5236" s="430"/>
    </row>
    <row r="5237" spans="1:6" ht="15">
      <c r="A5237" s="417" t="s">
        <v>11813</v>
      </c>
      <c r="B5237" s="417" t="s">
        <v>11814</v>
      </c>
      <c r="C5237" s="417" t="s">
        <v>128</v>
      </c>
      <c r="F5237" s="431">
        <v>2235.87</v>
      </c>
    </row>
    <row r="5238" spans="1:6">
      <c r="B5238" s="417" t="s">
        <v>11815</v>
      </c>
      <c r="F5238" s="430"/>
    </row>
    <row r="5239" spans="1:6">
      <c r="B5239" s="417" t="s">
        <v>11816</v>
      </c>
      <c r="F5239" s="430"/>
    </row>
    <row r="5240" spans="1:6" ht="15">
      <c r="A5240" s="417" t="s">
        <v>11817</v>
      </c>
      <c r="B5240" s="417" t="s">
        <v>11818</v>
      </c>
      <c r="C5240" s="417" t="s">
        <v>128</v>
      </c>
      <c r="F5240" s="431">
        <v>2160.15</v>
      </c>
    </row>
    <row r="5241" spans="1:6">
      <c r="B5241" s="417" t="s">
        <v>11819</v>
      </c>
      <c r="F5241" s="430"/>
    </row>
    <row r="5242" spans="1:6">
      <c r="B5242" s="417" t="s">
        <v>11820</v>
      </c>
      <c r="F5242" s="430"/>
    </row>
    <row r="5243" spans="1:6" ht="15">
      <c r="A5243" s="417" t="s">
        <v>11821</v>
      </c>
      <c r="C5243" s="417" t="s">
        <v>128</v>
      </c>
      <c r="F5243" s="431">
        <v>1449.26</v>
      </c>
    </row>
    <row r="5244" spans="1:6">
      <c r="B5244" s="417" t="s">
        <v>11822</v>
      </c>
      <c r="F5244" s="430"/>
    </row>
    <row r="5245" spans="1:6">
      <c r="B5245" s="417" t="s">
        <v>11823</v>
      </c>
      <c r="F5245" s="430"/>
    </row>
    <row r="5246" spans="1:6" ht="15">
      <c r="A5246" s="417" t="s">
        <v>11824</v>
      </c>
      <c r="C5246" s="417" t="s">
        <v>112</v>
      </c>
      <c r="F5246" s="431">
        <v>240.09</v>
      </c>
    </row>
    <row r="5247" spans="1:6">
      <c r="B5247" s="417" t="s">
        <v>11825</v>
      </c>
      <c r="F5247" s="430"/>
    </row>
    <row r="5248" spans="1:6">
      <c r="B5248" s="417" t="s">
        <v>11826</v>
      </c>
      <c r="F5248" s="430"/>
    </row>
    <row r="5249" spans="1:6" ht="15">
      <c r="A5249" s="417" t="s">
        <v>11827</v>
      </c>
      <c r="C5249" s="417" t="s">
        <v>128</v>
      </c>
      <c r="F5249" s="431">
        <v>1815.54</v>
      </c>
    </row>
    <row r="5250" spans="1:6">
      <c r="B5250" s="417" t="s">
        <v>11828</v>
      </c>
      <c r="F5250" s="430"/>
    </row>
    <row r="5251" spans="1:6">
      <c r="B5251" s="417" t="s">
        <v>11829</v>
      </c>
      <c r="F5251" s="430"/>
    </row>
    <row r="5252" spans="1:6" ht="15">
      <c r="A5252" s="417" t="s">
        <v>11830</v>
      </c>
      <c r="B5252" s="417" t="s">
        <v>11831</v>
      </c>
      <c r="C5252" s="417" t="s">
        <v>112</v>
      </c>
      <c r="F5252" s="431">
        <v>175.59</v>
      </c>
    </row>
    <row r="5253" spans="1:6">
      <c r="B5253" s="417" t="s">
        <v>11832</v>
      </c>
      <c r="F5253" s="430"/>
    </row>
    <row r="5254" spans="1:6">
      <c r="B5254" s="417" t="s">
        <v>11833</v>
      </c>
      <c r="F5254" s="430"/>
    </row>
    <row r="5255" spans="1:6" ht="15">
      <c r="A5255" s="417" t="s">
        <v>11834</v>
      </c>
      <c r="C5255" s="417" t="s">
        <v>112</v>
      </c>
      <c r="F5255" s="431">
        <v>150.59</v>
      </c>
    </row>
    <row r="5256" spans="1:6">
      <c r="B5256" s="417" t="s">
        <v>11835</v>
      </c>
      <c r="F5256" s="430"/>
    </row>
    <row r="5257" spans="1:6">
      <c r="B5257" s="417" t="s">
        <v>11836</v>
      </c>
      <c r="F5257" s="430"/>
    </row>
    <row r="5258" spans="1:6" ht="15">
      <c r="A5258" s="417" t="s">
        <v>11837</v>
      </c>
      <c r="C5258" s="417" t="s">
        <v>112</v>
      </c>
      <c r="F5258" s="431">
        <v>132.53</v>
      </c>
    </row>
    <row r="5259" spans="1:6">
      <c r="B5259" s="417" t="s">
        <v>11838</v>
      </c>
      <c r="F5259" s="430"/>
    </row>
    <row r="5260" spans="1:6">
      <c r="B5260" s="417" t="s">
        <v>11839</v>
      </c>
      <c r="F5260" s="430"/>
    </row>
    <row r="5261" spans="1:6" ht="15">
      <c r="A5261" s="417" t="s">
        <v>11840</v>
      </c>
      <c r="C5261" s="417" t="s">
        <v>128</v>
      </c>
      <c r="F5261" s="431">
        <v>1432.67</v>
      </c>
    </row>
    <row r="5262" spans="1:6">
      <c r="B5262" s="417" t="s">
        <v>11841</v>
      </c>
      <c r="F5262" s="430"/>
    </row>
    <row r="5263" spans="1:6">
      <c r="B5263" s="417" t="s">
        <v>11842</v>
      </c>
      <c r="F5263" s="430"/>
    </row>
    <row r="5264" spans="1:6" ht="15">
      <c r="A5264" s="417" t="s">
        <v>11843</v>
      </c>
      <c r="C5264" s="417" t="s">
        <v>128</v>
      </c>
      <c r="F5264" s="431">
        <v>1390.94</v>
      </c>
    </row>
    <row r="5265" spans="1:6">
      <c r="B5265" s="417" t="s">
        <v>11844</v>
      </c>
      <c r="F5265" s="430"/>
    </row>
    <row r="5266" spans="1:6" ht="15">
      <c r="A5266" s="417" t="s">
        <v>11845</v>
      </c>
      <c r="B5266" s="417" t="s">
        <v>11846</v>
      </c>
      <c r="C5266" s="417" t="s">
        <v>112</v>
      </c>
      <c r="F5266" s="431">
        <v>109.36</v>
      </c>
    </row>
    <row r="5267" spans="1:6">
      <c r="B5267" s="417" t="s">
        <v>11847</v>
      </c>
      <c r="F5267" s="430"/>
    </row>
    <row r="5268" spans="1:6" ht="15">
      <c r="A5268" s="417" t="s">
        <v>11848</v>
      </c>
      <c r="C5268" s="417" t="s">
        <v>128</v>
      </c>
      <c r="F5268" s="431">
        <v>1390.94</v>
      </c>
    </row>
    <row r="5269" spans="1:6">
      <c r="B5269" s="417" t="s">
        <v>11849</v>
      </c>
      <c r="F5269" s="430"/>
    </row>
    <row r="5270" spans="1:6">
      <c r="B5270" s="417" t="s">
        <v>11850</v>
      </c>
      <c r="F5270" s="430"/>
    </row>
    <row r="5271" spans="1:6" ht="15">
      <c r="A5271" s="417" t="s">
        <v>11851</v>
      </c>
      <c r="B5271" s="417" t="s">
        <v>11852</v>
      </c>
      <c r="C5271" s="417" t="s">
        <v>108</v>
      </c>
      <c r="F5271" s="431">
        <v>10029.209999999999</v>
      </c>
    </row>
    <row r="5272" spans="1:6">
      <c r="B5272" s="417" t="s">
        <v>6205</v>
      </c>
      <c r="F5272" s="430"/>
    </row>
    <row r="5273" spans="1:6">
      <c r="B5273" s="417" t="s">
        <v>11853</v>
      </c>
      <c r="F5273" s="430"/>
    </row>
    <row r="5274" spans="1:6" ht="15">
      <c r="A5274" s="417" t="s">
        <v>11854</v>
      </c>
      <c r="B5274" s="417" t="s">
        <v>11852</v>
      </c>
      <c r="C5274" s="417" t="s">
        <v>108</v>
      </c>
      <c r="F5274" s="431">
        <v>12319.37</v>
      </c>
    </row>
    <row r="5275" spans="1:6">
      <c r="B5275" s="417" t="s">
        <v>6205</v>
      </c>
      <c r="F5275" s="430"/>
    </row>
    <row r="5276" spans="1:6">
      <c r="B5276" s="417" t="s">
        <v>11855</v>
      </c>
      <c r="F5276" s="430"/>
    </row>
    <row r="5277" spans="1:6" ht="15">
      <c r="A5277" s="417" t="s">
        <v>11856</v>
      </c>
      <c r="B5277" s="417" t="s">
        <v>11852</v>
      </c>
      <c r="C5277" s="417" t="s">
        <v>108</v>
      </c>
      <c r="F5277" s="431">
        <v>13530.56</v>
      </c>
    </row>
    <row r="5278" spans="1:6">
      <c r="B5278" s="417" t="s">
        <v>6205</v>
      </c>
      <c r="F5278" s="430"/>
    </row>
    <row r="5279" spans="1:6">
      <c r="B5279" s="417" t="s">
        <v>11857</v>
      </c>
      <c r="F5279" s="430"/>
    </row>
    <row r="5280" spans="1:6" ht="15">
      <c r="A5280" s="417" t="s">
        <v>11858</v>
      </c>
      <c r="B5280" s="417" t="s">
        <v>11852</v>
      </c>
      <c r="C5280" s="417" t="s">
        <v>108</v>
      </c>
      <c r="F5280" s="431">
        <v>14776.46</v>
      </c>
    </row>
    <row r="5281" spans="1:6">
      <c r="B5281" s="417" t="s">
        <v>6205</v>
      </c>
      <c r="F5281" s="430"/>
    </row>
    <row r="5282" spans="1:6">
      <c r="B5282" s="417" t="s">
        <v>11859</v>
      </c>
      <c r="F5282" s="430"/>
    </row>
    <row r="5283" spans="1:6" ht="15">
      <c r="A5283" s="417" t="s">
        <v>11860</v>
      </c>
      <c r="B5283" s="417" t="s">
        <v>11852</v>
      </c>
      <c r="C5283" s="417" t="s">
        <v>108</v>
      </c>
      <c r="F5283" s="431">
        <v>15882.64</v>
      </c>
    </row>
    <row r="5284" spans="1:6">
      <c r="B5284" s="417" t="s">
        <v>6205</v>
      </c>
      <c r="F5284" s="430"/>
    </row>
    <row r="5285" spans="1:6">
      <c r="B5285" s="417" t="s">
        <v>11861</v>
      </c>
      <c r="F5285" s="430"/>
    </row>
    <row r="5286" spans="1:6" ht="15">
      <c r="A5286" s="417" t="s">
        <v>11862</v>
      </c>
      <c r="C5286" s="417" t="s">
        <v>128</v>
      </c>
      <c r="F5286" s="431">
        <v>2851.71</v>
      </c>
    </row>
    <row r="5287" spans="1:6">
      <c r="B5287" s="417" t="s">
        <v>11863</v>
      </c>
      <c r="F5287" s="430"/>
    </row>
    <row r="5288" spans="1:6">
      <c r="B5288" s="417" t="s">
        <v>11864</v>
      </c>
      <c r="F5288" s="430"/>
    </row>
    <row r="5289" spans="1:6" ht="15">
      <c r="A5289" s="417" t="s">
        <v>11865</v>
      </c>
      <c r="C5289" s="417" t="s">
        <v>128</v>
      </c>
      <c r="F5289" s="431">
        <v>2851.71</v>
      </c>
    </row>
    <row r="5290" spans="1:6">
      <c r="B5290" s="417" t="s">
        <v>11863</v>
      </c>
      <c r="F5290" s="430"/>
    </row>
    <row r="5291" spans="1:6">
      <c r="B5291" s="417" t="s">
        <v>11866</v>
      </c>
      <c r="F5291" s="430"/>
    </row>
    <row r="5292" spans="1:6" ht="15">
      <c r="A5292" s="417" t="s">
        <v>11867</v>
      </c>
      <c r="C5292" s="417" t="s">
        <v>108</v>
      </c>
      <c r="F5292" s="431">
        <v>1733.71</v>
      </c>
    </row>
    <row r="5293" spans="1:6">
      <c r="B5293" s="417" t="s">
        <v>11760</v>
      </c>
      <c r="F5293" s="430"/>
    </row>
    <row r="5294" spans="1:6">
      <c r="B5294" s="417" t="s">
        <v>11868</v>
      </c>
      <c r="F5294" s="430"/>
    </row>
    <row r="5295" spans="1:6" ht="15">
      <c r="A5295" s="417" t="s">
        <v>11869</v>
      </c>
      <c r="C5295" s="417" t="s">
        <v>108</v>
      </c>
      <c r="F5295" s="431">
        <v>4289.0200000000004</v>
      </c>
    </row>
    <row r="5296" spans="1:6">
      <c r="B5296" s="417" t="s">
        <v>11870</v>
      </c>
      <c r="F5296" s="430"/>
    </row>
    <row r="5297" spans="1:6" ht="15">
      <c r="A5297" s="417" t="s">
        <v>11871</v>
      </c>
      <c r="B5297" s="417" t="s">
        <v>11872</v>
      </c>
      <c r="C5297" s="417" t="s">
        <v>112</v>
      </c>
      <c r="F5297" s="431">
        <v>101.63</v>
      </c>
    </row>
    <row r="5298" spans="1:6">
      <c r="B5298" s="417" t="s">
        <v>11873</v>
      </c>
      <c r="F5298" s="430"/>
    </row>
    <row r="5299" spans="1:6" ht="15">
      <c r="A5299" s="417" t="s">
        <v>11874</v>
      </c>
      <c r="B5299" s="417" t="s">
        <v>11875</v>
      </c>
      <c r="C5299" s="417" t="s">
        <v>108</v>
      </c>
      <c r="F5299" s="431">
        <v>2702.97</v>
      </c>
    </row>
    <row r="5300" spans="1:6">
      <c r="B5300" s="417" t="s">
        <v>11876</v>
      </c>
      <c r="F5300" s="430"/>
    </row>
    <row r="5301" spans="1:6">
      <c r="B5301" s="417" t="s">
        <v>11877</v>
      </c>
      <c r="F5301" s="430"/>
    </row>
    <row r="5302" spans="1:6" ht="15">
      <c r="A5302" s="417" t="s">
        <v>11878</v>
      </c>
      <c r="B5302" s="417" t="s">
        <v>11879</v>
      </c>
      <c r="C5302" s="417" t="s">
        <v>108</v>
      </c>
      <c r="F5302" s="431">
        <v>2043.66</v>
      </c>
    </row>
    <row r="5303" spans="1:6">
      <c r="B5303" s="417" t="s">
        <v>11880</v>
      </c>
      <c r="F5303" s="430"/>
    </row>
    <row r="5304" spans="1:6" ht="15">
      <c r="A5304" s="417" t="s">
        <v>11881</v>
      </c>
      <c r="B5304" s="417" t="s">
        <v>11882</v>
      </c>
      <c r="C5304" s="417" t="s">
        <v>108</v>
      </c>
      <c r="F5304" s="431">
        <v>1827.77</v>
      </c>
    </row>
    <row r="5305" spans="1:6" ht="15">
      <c r="A5305" s="417" t="s">
        <v>11883</v>
      </c>
      <c r="B5305" s="417" t="s">
        <v>11884</v>
      </c>
      <c r="C5305" s="417" t="s">
        <v>108</v>
      </c>
      <c r="F5305" s="431">
        <v>2028.77</v>
      </c>
    </row>
    <row r="5306" spans="1:6" ht="15">
      <c r="A5306" s="417" t="s">
        <v>11885</v>
      </c>
      <c r="B5306" s="417" t="s">
        <v>11886</v>
      </c>
      <c r="C5306" s="417" t="s">
        <v>108</v>
      </c>
      <c r="F5306" s="431">
        <v>2227.77</v>
      </c>
    </row>
    <row r="5307" spans="1:6">
      <c r="B5307" s="417" t="s">
        <v>11887</v>
      </c>
      <c r="F5307" s="430"/>
    </row>
    <row r="5308" spans="1:6" ht="15">
      <c r="A5308" s="417" t="s">
        <v>11888</v>
      </c>
      <c r="B5308" s="417" t="s">
        <v>11889</v>
      </c>
      <c r="C5308" s="417" t="s">
        <v>108</v>
      </c>
      <c r="F5308" s="431">
        <v>927.77</v>
      </c>
    </row>
    <row r="5309" spans="1:6" ht="15">
      <c r="A5309" s="417" t="s">
        <v>11890</v>
      </c>
      <c r="B5309" s="417" t="s">
        <v>11891</v>
      </c>
      <c r="C5309" s="417" t="s">
        <v>108</v>
      </c>
      <c r="F5309" s="431">
        <v>763.89</v>
      </c>
    </row>
    <row r="5310" spans="1:6" ht="15">
      <c r="A5310" s="417" t="s">
        <v>11892</v>
      </c>
      <c r="B5310" s="417" t="s">
        <v>11893</v>
      </c>
      <c r="C5310" s="417" t="s">
        <v>108</v>
      </c>
      <c r="F5310" s="431">
        <v>812.89</v>
      </c>
    </row>
    <row r="5311" spans="1:6" ht="15">
      <c r="A5311" s="417" t="s">
        <v>11894</v>
      </c>
      <c r="B5311" s="417" t="s">
        <v>11895</v>
      </c>
      <c r="C5311" s="417" t="s">
        <v>108</v>
      </c>
      <c r="F5311" s="431">
        <v>863.89</v>
      </c>
    </row>
    <row r="5312" spans="1:6">
      <c r="B5312" s="417" t="s">
        <v>11896</v>
      </c>
      <c r="F5312" s="430"/>
    </row>
    <row r="5313" spans="1:6" ht="15">
      <c r="A5313" s="417" t="s">
        <v>11897</v>
      </c>
      <c r="C5313" s="417" t="s">
        <v>108</v>
      </c>
      <c r="F5313" s="431">
        <v>812.39</v>
      </c>
    </row>
    <row r="5314" spans="1:6">
      <c r="B5314" s="417" t="s">
        <v>11898</v>
      </c>
      <c r="F5314" s="430"/>
    </row>
    <row r="5315" spans="1:6">
      <c r="B5315" s="417" t="s">
        <v>11899</v>
      </c>
      <c r="F5315" s="430"/>
    </row>
    <row r="5316" spans="1:6" ht="15">
      <c r="A5316" s="417" t="s">
        <v>11900</v>
      </c>
      <c r="B5316" s="417" t="s">
        <v>11901</v>
      </c>
      <c r="C5316" s="417" t="s">
        <v>108</v>
      </c>
      <c r="F5316" s="431">
        <v>877.39</v>
      </c>
    </row>
    <row r="5317" spans="1:6" ht="15">
      <c r="A5317" s="417" t="s">
        <v>11902</v>
      </c>
      <c r="B5317" s="417" t="s">
        <v>11903</v>
      </c>
      <c r="C5317" s="417" t="s">
        <v>108</v>
      </c>
      <c r="F5317" s="431">
        <v>812.89</v>
      </c>
    </row>
    <row r="5318" spans="1:6" ht="15">
      <c r="A5318" s="417" t="s">
        <v>11904</v>
      </c>
      <c r="B5318" s="417" t="s">
        <v>11905</v>
      </c>
      <c r="C5318" s="417" t="s">
        <v>121</v>
      </c>
      <c r="F5318" s="431">
        <v>17.68</v>
      </c>
    </row>
    <row r="5319" spans="1:6">
      <c r="F5319" s="430"/>
    </row>
    <row r="5320" spans="1:6" ht="15">
      <c r="A5320" s="417" t="s">
        <v>11906</v>
      </c>
      <c r="B5320" s="417" t="s">
        <v>11907</v>
      </c>
      <c r="C5320" s="417" t="s">
        <v>1048</v>
      </c>
      <c r="F5320" s="431">
        <v>1541.19</v>
      </c>
    </row>
    <row r="5321" spans="1:6">
      <c r="B5321" s="417" t="s">
        <v>11908</v>
      </c>
      <c r="F5321" s="430"/>
    </row>
    <row r="5322" spans="1:6">
      <c r="B5322" s="417" t="s">
        <v>11909</v>
      </c>
      <c r="F5322" s="430"/>
    </row>
    <row r="5323" spans="1:6" ht="15">
      <c r="A5323" s="417" t="s">
        <v>11910</v>
      </c>
      <c r="C5323" s="417" t="s">
        <v>1048</v>
      </c>
      <c r="F5323" s="431">
        <v>1753.77</v>
      </c>
    </row>
    <row r="5324" spans="1:6">
      <c r="B5324" s="417" t="s">
        <v>11911</v>
      </c>
      <c r="F5324" s="430"/>
    </row>
    <row r="5325" spans="1:6">
      <c r="B5325" s="417" t="s">
        <v>11912</v>
      </c>
      <c r="F5325" s="430"/>
    </row>
    <row r="5326" spans="1:6" ht="15">
      <c r="A5326" s="417" t="s">
        <v>11913</v>
      </c>
      <c r="C5326" s="417" t="s">
        <v>1048</v>
      </c>
      <c r="F5326" s="431">
        <v>425.16</v>
      </c>
    </row>
    <row r="5327" spans="1:6">
      <c r="B5327" s="417" t="s">
        <v>11908</v>
      </c>
      <c r="F5327" s="430"/>
    </row>
    <row r="5328" spans="1:6">
      <c r="B5328" s="417" t="s">
        <v>11914</v>
      </c>
      <c r="F5328" s="430"/>
    </row>
    <row r="5329" spans="1:6" ht="15">
      <c r="A5329" s="417" t="s">
        <v>11915</v>
      </c>
      <c r="B5329" s="417" t="s">
        <v>11911</v>
      </c>
      <c r="C5329" s="417" t="s">
        <v>1048</v>
      </c>
      <c r="F5329" s="431">
        <v>637.73</v>
      </c>
    </row>
    <row r="5330" spans="1:6">
      <c r="B5330" s="417" t="s">
        <v>11916</v>
      </c>
      <c r="F5330" s="430"/>
    </row>
    <row r="5331" spans="1:6" ht="15">
      <c r="A5331" s="417" t="s">
        <v>11917</v>
      </c>
      <c r="C5331" s="417" t="s">
        <v>1048</v>
      </c>
      <c r="F5331" s="431">
        <v>850.31</v>
      </c>
    </row>
    <row r="5332" spans="1:6">
      <c r="B5332" s="417" t="s">
        <v>11911</v>
      </c>
      <c r="F5332" s="430"/>
    </row>
    <row r="5333" spans="1:6">
      <c r="B5333" s="417" t="s">
        <v>11918</v>
      </c>
      <c r="F5333" s="430"/>
    </row>
    <row r="5334" spans="1:6" ht="15">
      <c r="A5334" s="417" t="s">
        <v>11919</v>
      </c>
      <c r="B5334" s="417" t="s">
        <v>11911</v>
      </c>
      <c r="C5334" s="417" t="s">
        <v>1048</v>
      </c>
      <c r="F5334" s="431">
        <v>415.91</v>
      </c>
    </row>
    <row r="5335" spans="1:6">
      <c r="B5335" s="417" t="s">
        <v>11920</v>
      </c>
      <c r="F5335" s="430"/>
    </row>
    <row r="5336" spans="1:6" ht="15">
      <c r="A5336" s="417" t="s">
        <v>11921</v>
      </c>
      <c r="C5336" s="417" t="s">
        <v>1048</v>
      </c>
      <c r="F5336" s="431">
        <v>212.58</v>
      </c>
    </row>
    <row r="5337" spans="1:6">
      <c r="B5337" s="417" t="s">
        <v>11911</v>
      </c>
      <c r="F5337" s="430"/>
    </row>
    <row r="5338" spans="1:6">
      <c r="B5338" s="417" t="s">
        <v>11922</v>
      </c>
      <c r="F5338" s="430"/>
    </row>
    <row r="5339" spans="1:6" ht="15">
      <c r="A5339" s="417" t="s">
        <v>11923</v>
      </c>
      <c r="C5339" s="417" t="s">
        <v>1048</v>
      </c>
      <c r="F5339" s="431">
        <v>101.36</v>
      </c>
    </row>
    <row r="5340" spans="1:6">
      <c r="B5340" s="417" t="s">
        <v>11911</v>
      </c>
      <c r="F5340" s="430"/>
    </row>
    <row r="5341" spans="1:6">
      <c r="B5341" s="417" t="s">
        <v>11924</v>
      </c>
      <c r="F5341" s="430"/>
    </row>
    <row r="5342" spans="1:6" ht="15">
      <c r="A5342" s="417" t="s">
        <v>11925</v>
      </c>
      <c r="C5342" s="417" t="s">
        <v>1048</v>
      </c>
      <c r="F5342" s="431">
        <v>203.34</v>
      </c>
    </row>
    <row r="5343" spans="1:6">
      <c r="B5343" s="417" t="s">
        <v>11911</v>
      </c>
      <c r="F5343" s="430"/>
    </row>
    <row r="5344" spans="1:6">
      <c r="B5344" s="417" t="s">
        <v>11926</v>
      </c>
      <c r="F5344" s="430"/>
    </row>
    <row r="5345" spans="1:6" ht="15">
      <c r="A5345" s="417" t="s">
        <v>11927</v>
      </c>
      <c r="C5345" s="417" t="s">
        <v>1048</v>
      </c>
      <c r="F5345" s="431">
        <v>166.37</v>
      </c>
    </row>
    <row r="5346" spans="1:6">
      <c r="B5346" s="417" t="s">
        <v>11911</v>
      </c>
      <c r="F5346" s="430"/>
    </row>
    <row r="5347" spans="1:6">
      <c r="B5347" s="417" t="s">
        <v>11928</v>
      </c>
      <c r="F5347" s="430"/>
    </row>
    <row r="5348" spans="1:6" ht="15">
      <c r="A5348" s="417" t="s">
        <v>11929</v>
      </c>
      <c r="B5348" s="417" t="s">
        <v>11930</v>
      </c>
      <c r="C5348" s="417" t="s">
        <v>1048</v>
      </c>
      <c r="F5348" s="431">
        <v>921.53</v>
      </c>
    </row>
    <row r="5349" spans="1:6">
      <c r="A5349" s="417" t="s">
        <v>11931</v>
      </c>
      <c r="F5349" s="430"/>
    </row>
    <row r="5350" spans="1:6">
      <c r="B5350" s="417" t="s">
        <v>11932</v>
      </c>
      <c r="F5350" s="430"/>
    </row>
    <row r="5351" spans="1:6" ht="15">
      <c r="A5351" s="417" t="s">
        <v>11933</v>
      </c>
      <c r="B5351" s="417" t="s">
        <v>11930</v>
      </c>
      <c r="C5351" s="417" t="s">
        <v>1048</v>
      </c>
      <c r="F5351" s="431">
        <v>1048.6400000000001</v>
      </c>
    </row>
    <row r="5352" spans="1:6">
      <c r="A5352" s="417" t="s">
        <v>11931</v>
      </c>
      <c r="F5352" s="430"/>
    </row>
    <row r="5353" spans="1:6">
      <c r="B5353" s="417" t="s">
        <v>11934</v>
      </c>
      <c r="F5353" s="430"/>
    </row>
    <row r="5354" spans="1:6" ht="15">
      <c r="A5354" s="417" t="s">
        <v>11935</v>
      </c>
      <c r="B5354" s="417" t="s">
        <v>11930</v>
      </c>
      <c r="C5354" s="417" t="s">
        <v>1048</v>
      </c>
      <c r="F5354" s="431">
        <v>381.32</v>
      </c>
    </row>
    <row r="5355" spans="1:6">
      <c r="A5355" s="417" t="s">
        <v>11931</v>
      </c>
      <c r="F5355" s="430"/>
    </row>
    <row r="5356" spans="1:6">
      <c r="B5356" s="417" t="s">
        <v>11936</v>
      </c>
      <c r="F5356" s="430"/>
    </row>
    <row r="5357" spans="1:6" ht="15">
      <c r="A5357" s="417" t="s">
        <v>11937</v>
      </c>
      <c r="B5357" s="417" t="s">
        <v>11930</v>
      </c>
      <c r="C5357" s="417" t="s">
        <v>1048</v>
      </c>
      <c r="F5357" s="431">
        <v>243</v>
      </c>
    </row>
    <row r="5358" spans="1:6">
      <c r="A5358" s="417" t="s">
        <v>11931</v>
      </c>
      <c r="F5358" s="430"/>
    </row>
    <row r="5359" spans="1:6">
      <c r="B5359" s="417" t="s">
        <v>11938</v>
      </c>
      <c r="F5359" s="430"/>
    </row>
    <row r="5360" spans="1:6" ht="15">
      <c r="A5360" s="417" t="s">
        <v>11939</v>
      </c>
      <c r="B5360" s="417" t="s">
        <v>11930</v>
      </c>
      <c r="C5360" s="417" t="s">
        <v>1048</v>
      </c>
      <c r="F5360" s="431">
        <v>254.22</v>
      </c>
    </row>
    <row r="5361" spans="1:6">
      <c r="B5361" s="417" t="s">
        <v>11931</v>
      </c>
      <c r="F5361" s="430"/>
    </row>
    <row r="5362" spans="1:6" ht="15">
      <c r="A5362" s="417" t="s">
        <v>11940</v>
      </c>
      <c r="B5362" s="417" t="s">
        <v>11941</v>
      </c>
      <c r="C5362" s="417" t="s">
        <v>1048</v>
      </c>
      <c r="F5362" s="431">
        <v>252.8</v>
      </c>
    </row>
    <row r="5363" spans="1:6">
      <c r="F5363" s="430"/>
    </row>
    <row r="5364" spans="1:6" ht="15">
      <c r="A5364" s="417" t="s">
        <v>11942</v>
      </c>
      <c r="B5364" s="417" t="s">
        <v>11943</v>
      </c>
      <c r="C5364" s="417" t="s">
        <v>1048</v>
      </c>
      <c r="F5364" s="431">
        <v>189.44</v>
      </c>
    </row>
    <row r="5365" spans="1:6">
      <c r="B5365" s="417" t="s">
        <v>11944</v>
      </c>
      <c r="F5365" s="430"/>
    </row>
    <row r="5366" spans="1:6">
      <c r="B5366" s="417" t="s">
        <v>11945</v>
      </c>
      <c r="F5366" s="430"/>
    </row>
    <row r="5367" spans="1:6" ht="15">
      <c r="A5367" s="417" t="s">
        <v>11946</v>
      </c>
      <c r="B5367" s="417" t="s">
        <v>11947</v>
      </c>
      <c r="C5367" s="417" t="s">
        <v>1048</v>
      </c>
      <c r="F5367" s="431">
        <v>546.96</v>
      </c>
    </row>
    <row r="5368" spans="1:6" ht="15">
      <c r="A5368" s="417" t="s">
        <v>11948</v>
      </c>
      <c r="B5368" s="417" t="s">
        <v>11949</v>
      </c>
      <c r="C5368" s="417" t="s">
        <v>1048</v>
      </c>
      <c r="F5368" s="431">
        <v>673.03</v>
      </c>
    </row>
    <row r="5369" spans="1:6" ht="15">
      <c r="A5369" s="417" t="s">
        <v>11950</v>
      </c>
      <c r="B5369" s="417" t="s">
        <v>11951</v>
      </c>
      <c r="C5369" s="417" t="s">
        <v>1048</v>
      </c>
      <c r="F5369" s="431">
        <v>269.66000000000003</v>
      </c>
    </row>
    <row r="5370" spans="1:6">
      <c r="B5370" s="417" t="s">
        <v>11952</v>
      </c>
      <c r="F5370" s="430"/>
    </row>
    <row r="5371" spans="1:6" ht="15">
      <c r="A5371" s="417" t="s">
        <v>11953</v>
      </c>
      <c r="C5371" s="417" t="s">
        <v>1048</v>
      </c>
      <c r="F5371" s="431">
        <v>229.02</v>
      </c>
    </row>
    <row r="5372" spans="1:6">
      <c r="B5372" s="417" t="s">
        <v>11954</v>
      </c>
      <c r="F5372" s="430"/>
    </row>
    <row r="5373" spans="1:6">
      <c r="F5373" s="430"/>
    </row>
    <row r="5374" spans="1:6" ht="15">
      <c r="A5374" s="417" t="s">
        <v>11955</v>
      </c>
      <c r="B5374" s="417" t="s">
        <v>11956</v>
      </c>
      <c r="C5374" s="417" t="s">
        <v>1048</v>
      </c>
      <c r="F5374" s="431">
        <v>114.51</v>
      </c>
    </row>
    <row r="5375" spans="1:6">
      <c r="B5375" s="417" t="s">
        <v>11954</v>
      </c>
      <c r="F5375" s="430"/>
    </row>
    <row r="5376" spans="1:6" ht="15">
      <c r="A5376" s="417" t="s">
        <v>11957</v>
      </c>
      <c r="B5376" s="417" t="s">
        <v>11958</v>
      </c>
      <c r="C5376" s="417" t="s">
        <v>1048</v>
      </c>
      <c r="F5376" s="431">
        <v>531.61</v>
      </c>
    </row>
    <row r="5377" spans="1:6">
      <c r="B5377" s="417" t="s">
        <v>11959</v>
      </c>
      <c r="F5377" s="430"/>
    </row>
    <row r="5378" spans="1:6" ht="15">
      <c r="A5378" s="417" t="s">
        <v>11960</v>
      </c>
      <c r="B5378" s="417" t="s">
        <v>11961</v>
      </c>
      <c r="C5378" s="417" t="s">
        <v>1048</v>
      </c>
      <c r="F5378" s="431">
        <v>270.49</v>
      </c>
    </row>
    <row r="5379" spans="1:6">
      <c r="B5379" s="417" t="s">
        <v>11962</v>
      </c>
      <c r="F5379" s="430"/>
    </row>
    <row r="5380" spans="1:6">
      <c r="F5380" s="430"/>
    </row>
    <row r="5381" spans="1:6" ht="15">
      <c r="A5381" s="417" t="s">
        <v>11963</v>
      </c>
      <c r="B5381" s="417" t="s">
        <v>11964</v>
      </c>
      <c r="C5381" s="417" t="s">
        <v>1048</v>
      </c>
      <c r="F5381" s="431">
        <v>471.12</v>
      </c>
    </row>
    <row r="5382" spans="1:6">
      <c r="B5382" s="417" t="s">
        <v>11965</v>
      </c>
      <c r="F5382" s="430"/>
    </row>
    <row r="5383" spans="1:6">
      <c r="F5383" s="430"/>
    </row>
    <row r="5384" spans="1:6" ht="15">
      <c r="A5384" s="417" t="s">
        <v>11966</v>
      </c>
      <c r="B5384" s="417" t="s">
        <v>11967</v>
      </c>
      <c r="C5384" s="417" t="s">
        <v>1048</v>
      </c>
      <c r="F5384" s="431">
        <v>538.42999999999995</v>
      </c>
    </row>
    <row r="5385" spans="1:6">
      <c r="B5385" s="417" t="s">
        <v>11965</v>
      </c>
      <c r="F5385" s="430"/>
    </row>
    <row r="5386" spans="1:6" ht="15">
      <c r="A5386" s="417" t="s">
        <v>11968</v>
      </c>
      <c r="B5386" s="417" t="s">
        <v>11969</v>
      </c>
      <c r="C5386" s="417" t="s">
        <v>1048</v>
      </c>
      <c r="F5386" s="431">
        <v>366.37</v>
      </c>
    </row>
    <row r="5387" spans="1:6">
      <c r="B5387" s="417" t="s">
        <v>11970</v>
      </c>
      <c r="F5387" s="430"/>
    </row>
    <row r="5388" spans="1:6">
      <c r="B5388" s="417" t="s">
        <v>11971</v>
      </c>
      <c r="F5388" s="430"/>
    </row>
    <row r="5389" spans="1:6" ht="15">
      <c r="A5389" s="417" t="s">
        <v>11972</v>
      </c>
      <c r="B5389" s="417" t="s">
        <v>11973</v>
      </c>
      <c r="C5389" s="417" t="s">
        <v>1048</v>
      </c>
      <c r="F5389" s="431">
        <v>785.21</v>
      </c>
    </row>
    <row r="5390" spans="1:6">
      <c r="B5390" s="417" t="s">
        <v>11962</v>
      </c>
      <c r="F5390" s="430"/>
    </row>
    <row r="5391" spans="1:6">
      <c r="B5391" s="417" t="s">
        <v>11974</v>
      </c>
      <c r="F5391" s="430"/>
    </row>
    <row r="5392" spans="1:6" ht="15">
      <c r="A5392" s="417" t="s">
        <v>11975</v>
      </c>
      <c r="B5392" s="417" t="s">
        <v>11976</v>
      </c>
      <c r="C5392" s="417" t="s">
        <v>1048</v>
      </c>
      <c r="F5392" s="431">
        <v>174.37</v>
      </c>
    </row>
    <row r="5393" spans="1:6">
      <c r="A5393" s="417" t="s">
        <v>11977</v>
      </c>
      <c r="B5393" s="417" t="s">
        <v>11978</v>
      </c>
      <c r="F5393" s="430"/>
    </row>
    <row r="5394" spans="1:6">
      <c r="B5394" s="417" t="s">
        <v>11979</v>
      </c>
      <c r="F5394" s="430"/>
    </row>
    <row r="5395" spans="1:6" ht="15">
      <c r="A5395" s="417" t="s">
        <v>11980</v>
      </c>
      <c r="B5395" s="417" t="s">
        <v>11981</v>
      </c>
      <c r="C5395" s="417" t="s">
        <v>121</v>
      </c>
      <c r="F5395" s="431">
        <v>243.15</v>
      </c>
    </row>
    <row r="5396" spans="1:6">
      <c r="B5396" s="417" t="s">
        <v>11982</v>
      </c>
      <c r="F5396" s="430"/>
    </row>
    <row r="5397" spans="1:6">
      <c r="B5397" s="417" t="s">
        <v>11979</v>
      </c>
      <c r="F5397" s="430"/>
    </row>
    <row r="5398" spans="1:6" ht="15">
      <c r="A5398" s="417" t="s">
        <v>11983</v>
      </c>
      <c r="B5398" s="417" t="s">
        <v>11981</v>
      </c>
      <c r="C5398" s="417" t="s">
        <v>121</v>
      </c>
      <c r="F5398" s="431">
        <v>116.45</v>
      </c>
    </row>
    <row r="5399" spans="1:6">
      <c r="B5399" s="417" t="s">
        <v>11984</v>
      </c>
      <c r="F5399" s="430"/>
    </row>
    <row r="5400" spans="1:6">
      <c r="B5400" s="417" t="s">
        <v>11979</v>
      </c>
      <c r="F5400" s="430"/>
    </row>
    <row r="5401" spans="1:6" ht="15">
      <c r="A5401" s="417" t="s">
        <v>11985</v>
      </c>
      <c r="B5401" s="417" t="s">
        <v>11981</v>
      </c>
      <c r="C5401" s="417" t="s">
        <v>121</v>
      </c>
      <c r="F5401" s="431">
        <v>340.04</v>
      </c>
    </row>
    <row r="5402" spans="1:6">
      <c r="B5402" s="417" t="s">
        <v>11986</v>
      </c>
      <c r="F5402" s="430"/>
    </row>
    <row r="5403" spans="1:6">
      <c r="B5403" s="417" t="s">
        <v>11987</v>
      </c>
      <c r="F5403" s="430"/>
    </row>
    <row r="5404" spans="1:6" ht="15">
      <c r="A5404" s="417" t="s">
        <v>11988</v>
      </c>
      <c r="B5404" s="417" t="s">
        <v>11989</v>
      </c>
      <c r="C5404" s="417" t="s">
        <v>1048</v>
      </c>
      <c r="F5404" s="431">
        <v>190.3</v>
      </c>
    </row>
    <row r="5405" spans="1:6">
      <c r="B5405" s="417" t="s">
        <v>11990</v>
      </c>
      <c r="F5405" s="430"/>
    </row>
    <row r="5406" spans="1:6">
      <c r="B5406" s="417" t="s">
        <v>11991</v>
      </c>
      <c r="F5406" s="430"/>
    </row>
    <row r="5407" spans="1:6" ht="15">
      <c r="A5407" s="417" t="s">
        <v>11992</v>
      </c>
      <c r="B5407" s="417" t="s">
        <v>11989</v>
      </c>
      <c r="C5407" s="417" t="s">
        <v>1048</v>
      </c>
      <c r="F5407" s="431">
        <v>257.83999999999997</v>
      </c>
    </row>
    <row r="5408" spans="1:6">
      <c r="B5408" s="417" t="s">
        <v>11990</v>
      </c>
      <c r="F5408" s="430"/>
    </row>
    <row r="5409" spans="1:6">
      <c r="B5409" s="417" t="s">
        <v>11993</v>
      </c>
      <c r="F5409" s="430"/>
    </row>
    <row r="5410" spans="1:6" ht="15">
      <c r="A5410" s="417" t="s">
        <v>11994</v>
      </c>
      <c r="B5410" s="417" t="s">
        <v>11989</v>
      </c>
      <c r="C5410" s="417" t="s">
        <v>1048</v>
      </c>
      <c r="F5410" s="431">
        <v>230.76</v>
      </c>
    </row>
    <row r="5411" spans="1:6">
      <c r="B5411" s="417" t="s">
        <v>11990</v>
      </c>
      <c r="F5411" s="430"/>
    </row>
    <row r="5412" spans="1:6">
      <c r="B5412" s="417" t="s">
        <v>11995</v>
      </c>
      <c r="F5412" s="430"/>
    </row>
    <row r="5413" spans="1:6" ht="15">
      <c r="A5413" s="417" t="s">
        <v>11996</v>
      </c>
      <c r="C5413" s="417" t="s">
        <v>1048</v>
      </c>
      <c r="F5413" s="431">
        <v>21.1</v>
      </c>
    </row>
    <row r="5414" spans="1:6">
      <c r="B5414" s="417" t="s">
        <v>11997</v>
      </c>
      <c r="F5414" s="430"/>
    </row>
    <row r="5415" spans="1:6">
      <c r="B5415" s="417" t="s">
        <v>11998</v>
      </c>
      <c r="F5415" s="430"/>
    </row>
    <row r="5416" spans="1:6" ht="15">
      <c r="A5416" s="417" t="s">
        <v>11999</v>
      </c>
      <c r="C5416" s="417" t="s">
        <v>1048</v>
      </c>
      <c r="F5416" s="431">
        <v>323.31</v>
      </c>
    </row>
    <row r="5417" spans="1:6">
      <c r="B5417" s="417" t="s">
        <v>12000</v>
      </c>
      <c r="F5417" s="430"/>
    </row>
    <row r="5418" spans="1:6" ht="15">
      <c r="A5418" s="417" t="s">
        <v>12001</v>
      </c>
      <c r="B5418" s="417" t="s">
        <v>12002</v>
      </c>
      <c r="C5418" s="417" t="s">
        <v>1048</v>
      </c>
      <c r="F5418" s="431">
        <v>268.52</v>
      </c>
    </row>
    <row r="5419" spans="1:6" ht="15">
      <c r="A5419" s="417" t="s">
        <v>12003</v>
      </c>
      <c r="B5419" s="417" t="s">
        <v>12004</v>
      </c>
      <c r="C5419" s="417" t="s">
        <v>1048</v>
      </c>
      <c r="F5419" s="431">
        <v>101.61</v>
      </c>
    </row>
    <row r="5420" spans="1:6">
      <c r="B5420" s="417" t="s">
        <v>12005</v>
      </c>
      <c r="F5420" s="430"/>
    </row>
    <row r="5421" spans="1:6" ht="15">
      <c r="A5421" s="417" t="s">
        <v>12006</v>
      </c>
      <c r="C5421" s="417" t="s">
        <v>112</v>
      </c>
      <c r="F5421" s="431">
        <v>209.88</v>
      </c>
    </row>
    <row r="5422" spans="1:6">
      <c r="B5422" s="417" t="s">
        <v>12007</v>
      </c>
      <c r="F5422" s="430"/>
    </row>
    <row r="5423" spans="1:6" ht="15">
      <c r="A5423" s="417" t="s">
        <v>12008</v>
      </c>
      <c r="B5423" s="417" t="s">
        <v>12009</v>
      </c>
      <c r="C5423" s="417" t="s">
        <v>112</v>
      </c>
      <c r="F5423" s="431">
        <v>58.08</v>
      </c>
    </row>
    <row r="5424" spans="1:6" ht="15">
      <c r="A5424" s="417" t="s">
        <v>12010</v>
      </c>
      <c r="B5424" s="417" t="s">
        <v>12011</v>
      </c>
      <c r="C5424" s="417" t="s">
        <v>112</v>
      </c>
      <c r="F5424" s="431">
        <v>91.86</v>
      </c>
    </row>
    <row r="5425" spans="1:6" ht="15">
      <c r="A5425" s="417" t="s">
        <v>12012</v>
      </c>
      <c r="B5425" s="417" t="s">
        <v>12013</v>
      </c>
      <c r="C5425" s="417" t="s">
        <v>112</v>
      </c>
      <c r="F5425" s="431">
        <v>51.55</v>
      </c>
    </row>
    <row r="5426" spans="1:6" ht="15">
      <c r="A5426" s="417" t="s">
        <v>12014</v>
      </c>
      <c r="B5426" s="417" t="s">
        <v>12015</v>
      </c>
      <c r="C5426" s="417" t="s">
        <v>112</v>
      </c>
      <c r="F5426" s="431">
        <v>80.489999999999995</v>
      </c>
    </row>
    <row r="5427" spans="1:6">
      <c r="B5427" s="417" t="s">
        <v>12016</v>
      </c>
      <c r="F5427" s="430"/>
    </row>
    <row r="5428" spans="1:6" ht="15">
      <c r="A5428" s="417" t="s">
        <v>12017</v>
      </c>
      <c r="C5428" s="417" t="s">
        <v>121</v>
      </c>
      <c r="F5428" s="431">
        <v>87.36</v>
      </c>
    </row>
    <row r="5429" spans="1:6">
      <c r="B5429" s="417" t="s">
        <v>12018</v>
      </c>
      <c r="F5429" s="430"/>
    </row>
    <row r="5430" spans="1:6">
      <c r="B5430" s="417" t="s">
        <v>12016</v>
      </c>
      <c r="F5430" s="430"/>
    </row>
    <row r="5431" spans="1:6" ht="15">
      <c r="A5431" s="417" t="s">
        <v>12019</v>
      </c>
      <c r="C5431" s="417" t="s">
        <v>121</v>
      </c>
      <c r="F5431" s="431">
        <v>84.74</v>
      </c>
    </row>
    <row r="5432" spans="1:6">
      <c r="B5432" s="417" t="s">
        <v>12020</v>
      </c>
      <c r="F5432" s="430"/>
    </row>
    <row r="5433" spans="1:6">
      <c r="B5433" s="417" t="s">
        <v>12021</v>
      </c>
      <c r="F5433" s="430"/>
    </row>
    <row r="5434" spans="1:6" ht="15">
      <c r="A5434" s="417" t="s">
        <v>12022</v>
      </c>
      <c r="C5434" s="417" t="s">
        <v>121</v>
      </c>
      <c r="F5434" s="431">
        <v>99.99</v>
      </c>
    </row>
    <row r="5435" spans="1:6">
      <c r="B5435" s="417" t="s">
        <v>12018</v>
      </c>
      <c r="F5435" s="430"/>
    </row>
    <row r="5436" spans="1:6" ht="15">
      <c r="A5436" s="417" t="s">
        <v>12023</v>
      </c>
      <c r="B5436" s="417" t="s">
        <v>12024</v>
      </c>
      <c r="C5436" s="417" t="s">
        <v>121</v>
      </c>
      <c r="F5436" s="431">
        <v>421.26</v>
      </c>
    </row>
    <row r="5437" spans="1:6">
      <c r="B5437" s="417" t="s">
        <v>12025</v>
      </c>
      <c r="F5437" s="430"/>
    </row>
    <row r="5438" spans="1:6">
      <c r="B5438" s="417" t="s">
        <v>12026</v>
      </c>
      <c r="F5438" s="430"/>
    </row>
    <row r="5439" spans="1:6">
      <c r="B5439" s="417" t="s">
        <v>12024</v>
      </c>
      <c r="F5439" s="430"/>
    </row>
    <row r="5440" spans="1:6" ht="15">
      <c r="A5440" s="417" t="s">
        <v>12027</v>
      </c>
      <c r="B5440" s="417" t="s">
        <v>12025</v>
      </c>
      <c r="C5440" s="417" t="s">
        <v>121</v>
      </c>
      <c r="F5440" s="431">
        <v>506.26</v>
      </c>
    </row>
    <row r="5441" spans="1:6">
      <c r="B5441" s="417" t="s">
        <v>12028</v>
      </c>
      <c r="F5441" s="430"/>
    </row>
    <row r="5442" spans="1:6">
      <c r="B5442" s="417" t="s">
        <v>12029</v>
      </c>
      <c r="F5442" s="430"/>
    </row>
    <row r="5443" spans="1:6" ht="15">
      <c r="A5443" s="417" t="s">
        <v>12030</v>
      </c>
      <c r="B5443" s="417" t="s">
        <v>12031</v>
      </c>
      <c r="C5443" s="417" t="s">
        <v>121</v>
      </c>
      <c r="F5443" s="431">
        <v>356.26</v>
      </c>
    </row>
    <row r="5444" spans="1:6">
      <c r="F5444" s="430"/>
    </row>
    <row r="5445" spans="1:6" ht="15">
      <c r="A5445" s="417" t="s">
        <v>12032</v>
      </c>
      <c r="B5445" s="417" t="s">
        <v>12033</v>
      </c>
      <c r="C5445" s="417" t="s">
        <v>121</v>
      </c>
      <c r="F5445" s="431">
        <v>167.36</v>
      </c>
    </row>
    <row r="5446" spans="1:6">
      <c r="B5446" s="417" t="s">
        <v>6469</v>
      </c>
      <c r="F5446" s="430"/>
    </row>
    <row r="5447" spans="1:6" ht="15">
      <c r="A5447" s="417" t="s">
        <v>12034</v>
      </c>
      <c r="B5447" s="417" t="s">
        <v>12035</v>
      </c>
      <c r="C5447" s="417" t="s">
        <v>121</v>
      </c>
      <c r="F5447" s="431">
        <v>164.74</v>
      </c>
    </row>
    <row r="5448" spans="1:6">
      <c r="B5448" s="417" t="s">
        <v>12036</v>
      </c>
      <c r="F5448" s="430"/>
    </row>
    <row r="5449" spans="1:6" ht="15">
      <c r="A5449" s="417" t="s">
        <v>12037</v>
      </c>
      <c r="C5449" s="417" t="s">
        <v>121</v>
      </c>
      <c r="F5449" s="431">
        <v>319.99</v>
      </c>
    </row>
    <row r="5450" spans="1:6">
      <c r="B5450" s="417" t="s">
        <v>6469</v>
      </c>
      <c r="F5450" s="430"/>
    </row>
    <row r="5451" spans="1:6">
      <c r="B5451" s="417" t="s">
        <v>12038</v>
      </c>
      <c r="F5451" s="430"/>
    </row>
    <row r="5452" spans="1:6" ht="15">
      <c r="A5452" s="417" t="s">
        <v>12039</v>
      </c>
      <c r="B5452" s="417" t="s">
        <v>12040</v>
      </c>
      <c r="C5452" s="417" t="s">
        <v>121</v>
      </c>
      <c r="F5452" s="431">
        <v>596.26</v>
      </c>
    </row>
    <row r="5453" spans="1:6">
      <c r="B5453" s="417" t="s">
        <v>12041</v>
      </c>
      <c r="F5453" s="430"/>
    </row>
    <row r="5454" spans="1:6">
      <c r="B5454" s="417" t="s">
        <v>12038</v>
      </c>
      <c r="F5454" s="430"/>
    </row>
    <row r="5455" spans="1:6" ht="15">
      <c r="A5455" s="417" t="s">
        <v>12042</v>
      </c>
      <c r="B5455" s="417" t="s">
        <v>12043</v>
      </c>
      <c r="C5455" s="417" t="s">
        <v>121</v>
      </c>
      <c r="F5455" s="431">
        <v>716.26</v>
      </c>
    </row>
    <row r="5456" spans="1:6">
      <c r="B5456" s="417" t="s">
        <v>12041</v>
      </c>
      <c r="F5456" s="430"/>
    </row>
    <row r="5457" spans="1:6">
      <c r="F5457" s="430"/>
    </row>
    <row r="5458" spans="1:6" ht="15">
      <c r="A5458" s="417" t="s">
        <v>12044</v>
      </c>
      <c r="B5458" s="417" t="s">
        <v>12038</v>
      </c>
      <c r="C5458" s="417" t="s">
        <v>121</v>
      </c>
      <c r="F5458" s="431">
        <v>416.26</v>
      </c>
    </row>
    <row r="5459" spans="1:6">
      <c r="B5459" s="417" t="s">
        <v>12045</v>
      </c>
      <c r="F5459" s="430"/>
    </row>
    <row r="5460" spans="1:6">
      <c r="F5460" s="430"/>
    </row>
    <row r="5461" spans="1:6" ht="15">
      <c r="A5461" s="417" t="s">
        <v>12047</v>
      </c>
      <c r="B5461" s="417" t="s">
        <v>12046</v>
      </c>
      <c r="C5461" s="417" t="s">
        <v>1048</v>
      </c>
      <c r="F5461" s="431">
        <v>32.43</v>
      </c>
    </row>
    <row r="5462" spans="1:6">
      <c r="B5462" s="417" t="s">
        <v>12048</v>
      </c>
      <c r="F5462" s="430"/>
    </row>
    <row r="5463" spans="1:6" ht="15">
      <c r="A5463" s="417" t="s">
        <v>12049</v>
      </c>
      <c r="B5463" s="417" t="s">
        <v>12050</v>
      </c>
      <c r="C5463" s="417" t="s">
        <v>121</v>
      </c>
      <c r="F5463" s="431">
        <v>150.01</v>
      </c>
    </row>
    <row r="5464" spans="1:6" ht="15">
      <c r="A5464" s="417" t="s">
        <v>12051</v>
      </c>
      <c r="B5464" s="417" t="s">
        <v>12052</v>
      </c>
      <c r="C5464" s="417" t="s">
        <v>121</v>
      </c>
      <c r="F5464" s="431">
        <v>158.01</v>
      </c>
    </row>
    <row r="5465" spans="1:6">
      <c r="B5465" s="417" t="s">
        <v>12053</v>
      </c>
      <c r="F5465" s="430"/>
    </row>
    <row r="5466" spans="1:6" ht="15">
      <c r="A5466" s="417" t="s">
        <v>12054</v>
      </c>
      <c r="B5466" s="417" t="s">
        <v>12055</v>
      </c>
      <c r="C5466" s="417" t="s">
        <v>112</v>
      </c>
      <c r="F5466" s="431">
        <v>184.4</v>
      </c>
    </row>
    <row r="5467" spans="1:6">
      <c r="B5467" s="417" t="s">
        <v>12056</v>
      </c>
      <c r="F5467" s="430"/>
    </row>
    <row r="5468" spans="1:6">
      <c r="F5468" s="430"/>
    </row>
    <row r="5469" spans="1:6" ht="15">
      <c r="A5469" s="417" t="s">
        <v>12057</v>
      </c>
      <c r="B5469" s="417" t="s">
        <v>12058</v>
      </c>
      <c r="C5469" s="417" t="s">
        <v>112</v>
      </c>
      <c r="F5469" s="431">
        <v>186.92</v>
      </c>
    </row>
    <row r="5470" spans="1:6">
      <c r="B5470" s="417" t="s">
        <v>12059</v>
      </c>
      <c r="F5470" s="430"/>
    </row>
    <row r="5471" spans="1:6">
      <c r="F5471" s="430"/>
    </row>
    <row r="5472" spans="1:6" ht="15">
      <c r="A5472" s="417" t="s">
        <v>12060</v>
      </c>
      <c r="B5472" s="417" t="s">
        <v>12061</v>
      </c>
      <c r="C5472" s="417" t="s">
        <v>121</v>
      </c>
      <c r="F5472" s="431">
        <v>106.84</v>
      </c>
    </row>
    <row r="5473" spans="1:6">
      <c r="B5473" s="417" t="s">
        <v>12062</v>
      </c>
      <c r="F5473" s="430"/>
    </row>
    <row r="5474" spans="1:6">
      <c r="F5474" s="430"/>
    </row>
    <row r="5475" spans="1:6" ht="15">
      <c r="A5475" s="417" t="s">
        <v>12063</v>
      </c>
      <c r="B5475" s="417" t="s">
        <v>12064</v>
      </c>
      <c r="C5475" s="417" t="s">
        <v>108</v>
      </c>
      <c r="F5475" s="431">
        <v>94.83</v>
      </c>
    </row>
    <row r="5476" spans="1:6">
      <c r="B5476" s="417" t="s">
        <v>12065</v>
      </c>
      <c r="F5476" s="430"/>
    </row>
    <row r="5477" spans="1:6" ht="15">
      <c r="A5477" s="417" t="s">
        <v>12066</v>
      </c>
      <c r="B5477" s="417" t="s">
        <v>12067</v>
      </c>
      <c r="C5477" s="417" t="s">
        <v>112</v>
      </c>
      <c r="F5477" s="431">
        <v>308.08</v>
      </c>
    </row>
    <row r="5478" spans="1:6" ht="15">
      <c r="A5478" s="417" t="s">
        <v>12068</v>
      </c>
      <c r="B5478" s="417" t="s">
        <v>12069</v>
      </c>
      <c r="C5478" s="417" t="s">
        <v>112</v>
      </c>
      <c r="F5478" s="431">
        <v>361.86</v>
      </c>
    </row>
    <row r="5479" spans="1:6" ht="15">
      <c r="A5479" s="417" t="s">
        <v>12070</v>
      </c>
      <c r="B5479" s="417" t="s">
        <v>12071</v>
      </c>
      <c r="C5479" s="417" t="s">
        <v>112</v>
      </c>
      <c r="F5479" s="431">
        <v>341.86</v>
      </c>
    </row>
    <row r="5480" spans="1:6" ht="15">
      <c r="A5480" s="417" t="s">
        <v>12072</v>
      </c>
      <c r="B5480" s="417" t="s">
        <v>12073</v>
      </c>
      <c r="C5480" s="417" t="s">
        <v>112</v>
      </c>
      <c r="F5480" s="431">
        <v>318.08</v>
      </c>
    </row>
    <row r="5481" spans="1:6" ht="15">
      <c r="A5481" s="417" t="s">
        <v>12074</v>
      </c>
      <c r="B5481" s="417" t="s">
        <v>12075</v>
      </c>
      <c r="C5481" s="417" t="s">
        <v>112</v>
      </c>
      <c r="F5481" s="431">
        <v>351.86</v>
      </c>
    </row>
    <row r="5482" spans="1:6" ht="15">
      <c r="A5482" s="417" t="s">
        <v>12076</v>
      </c>
      <c r="B5482" s="417" t="s">
        <v>12077</v>
      </c>
      <c r="C5482" s="417" t="s">
        <v>112</v>
      </c>
      <c r="F5482" s="431">
        <v>351.86</v>
      </c>
    </row>
    <row r="5483" spans="1:6" ht="15">
      <c r="A5483" s="417" t="s">
        <v>12078</v>
      </c>
      <c r="B5483" s="417" t="s">
        <v>12079</v>
      </c>
      <c r="C5483" s="417" t="s">
        <v>112</v>
      </c>
      <c r="F5483" s="431">
        <v>458.08</v>
      </c>
    </row>
    <row r="5484" spans="1:6">
      <c r="F5484" s="430"/>
    </row>
    <row r="5485" spans="1:6" ht="30">
      <c r="A5485" s="417" t="s">
        <v>12080</v>
      </c>
      <c r="B5485" s="417" t="s">
        <v>12081</v>
      </c>
      <c r="C5485" s="417" t="s">
        <v>112</v>
      </c>
      <c r="F5485" s="431">
        <v>463.13</v>
      </c>
    </row>
    <row r="5486" spans="1:6">
      <c r="B5486" s="417" t="s">
        <v>12082</v>
      </c>
      <c r="F5486" s="430"/>
    </row>
    <row r="5487" spans="1:6">
      <c r="F5487" s="430"/>
    </row>
    <row r="5488" spans="1:6" ht="30">
      <c r="A5488" s="417" t="s">
        <v>12083</v>
      </c>
      <c r="B5488" s="417" t="s">
        <v>12081</v>
      </c>
      <c r="C5488" s="417" t="s">
        <v>112</v>
      </c>
      <c r="F5488" s="431">
        <v>483.13</v>
      </c>
    </row>
    <row r="5489" spans="1:6">
      <c r="B5489" s="417" t="s">
        <v>12084</v>
      </c>
      <c r="F5489" s="430"/>
    </row>
    <row r="5490" spans="1:6" ht="30">
      <c r="B5490" s="417" t="s">
        <v>12081</v>
      </c>
      <c r="F5490" s="430"/>
    </row>
    <row r="5491" spans="1:6" ht="15">
      <c r="A5491" s="417" t="s">
        <v>12085</v>
      </c>
      <c r="C5491" s="417" t="s">
        <v>112</v>
      </c>
      <c r="F5491" s="431">
        <v>483.13</v>
      </c>
    </row>
    <row r="5492" spans="1:6">
      <c r="B5492" s="417" t="s">
        <v>12086</v>
      </c>
      <c r="F5492" s="430"/>
    </row>
    <row r="5493" spans="1:6">
      <c r="F5493" s="430"/>
    </row>
    <row r="5494" spans="1:6" ht="30">
      <c r="B5494" s="417" t="s">
        <v>12081</v>
      </c>
      <c r="F5494" s="430"/>
    </row>
    <row r="5495" spans="1:6" ht="15">
      <c r="A5495" s="417" t="s">
        <v>12087</v>
      </c>
      <c r="B5495" s="417" t="s">
        <v>12088</v>
      </c>
      <c r="C5495" s="417" t="s">
        <v>112</v>
      </c>
      <c r="F5495" s="431">
        <v>583.13</v>
      </c>
    </row>
    <row r="5496" spans="1:6" ht="15">
      <c r="A5496" s="417" t="s">
        <v>12089</v>
      </c>
      <c r="B5496" s="417" t="s">
        <v>12090</v>
      </c>
      <c r="C5496" s="417" t="s">
        <v>108</v>
      </c>
      <c r="F5496" s="431">
        <v>232.52</v>
      </c>
    </row>
    <row r="5497" spans="1:6" ht="15">
      <c r="A5497" s="417" t="s">
        <v>12091</v>
      </c>
      <c r="B5497" s="417" t="s">
        <v>12092</v>
      </c>
      <c r="C5497" s="417" t="s">
        <v>108</v>
      </c>
      <c r="F5497" s="431">
        <v>470.13</v>
      </c>
    </row>
    <row r="5498" spans="1:6" ht="15">
      <c r="A5498" s="417" t="s">
        <v>12093</v>
      </c>
      <c r="B5498" s="417" t="s">
        <v>12094</v>
      </c>
      <c r="C5498" s="417" t="s">
        <v>108</v>
      </c>
      <c r="F5498" s="431">
        <v>205.93</v>
      </c>
    </row>
    <row r="5499" spans="1:6">
      <c r="F5499" s="430"/>
    </row>
    <row r="5500" spans="1:6" ht="30">
      <c r="A5500" s="417" t="s">
        <v>12095</v>
      </c>
      <c r="B5500" s="417" t="s">
        <v>12096</v>
      </c>
      <c r="C5500" s="417" t="s">
        <v>139</v>
      </c>
      <c r="F5500" s="431">
        <v>1424.43</v>
      </c>
    </row>
    <row r="5501" spans="1:6" ht="15">
      <c r="A5501" s="417" t="s">
        <v>12097</v>
      </c>
      <c r="B5501" s="417" t="s">
        <v>12098</v>
      </c>
      <c r="C5501" s="417" t="s">
        <v>112</v>
      </c>
      <c r="F5501" s="431">
        <v>224.71</v>
      </c>
    </row>
    <row r="5502" spans="1:6">
      <c r="B5502" s="417" t="s">
        <v>12099</v>
      </c>
      <c r="F5502" s="430"/>
    </row>
    <row r="5503" spans="1:6" ht="15">
      <c r="A5503" s="417" t="s">
        <v>12100</v>
      </c>
      <c r="B5503" s="417" t="s">
        <v>12101</v>
      </c>
      <c r="C5503" s="417" t="s">
        <v>112</v>
      </c>
      <c r="F5503" s="431">
        <v>317.79000000000002</v>
      </c>
    </row>
    <row r="5504" spans="1:6">
      <c r="B5504" s="417" t="s">
        <v>12102</v>
      </c>
      <c r="F5504" s="430"/>
    </row>
    <row r="5505" spans="1:6">
      <c r="B5505" s="417" t="s">
        <v>12103</v>
      </c>
      <c r="F5505" s="430"/>
    </row>
    <row r="5506" spans="1:6" ht="15">
      <c r="A5506" s="417" t="s">
        <v>12104</v>
      </c>
      <c r="C5506" s="417" t="s">
        <v>1048</v>
      </c>
      <c r="F5506" s="431">
        <v>340.49</v>
      </c>
    </row>
    <row r="5507" spans="1:6">
      <c r="B5507" s="417" t="s">
        <v>6214</v>
      </c>
      <c r="F5507" s="430"/>
    </row>
    <row r="5508" spans="1:6">
      <c r="B5508" s="417" t="s">
        <v>12105</v>
      </c>
      <c r="F5508" s="430"/>
    </row>
    <row r="5509" spans="1:6" ht="15">
      <c r="A5509" s="417" t="s">
        <v>12106</v>
      </c>
      <c r="C5509" s="417" t="s">
        <v>1048</v>
      </c>
      <c r="F5509" s="431">
        <v>360.49</v>
      </c>
    </row>
    <row r="5510" spans="1:6">
      <c r="B5510" s="417" t="s">
        <v>6214</v>
      </c>
      <c r="F5510" s="430"/>
    </row>
    <row r="5511" spans="1:6">
      <c r="B5511" s="417" t="s">
        <v>12107</v>
      </c>
      <c r="F5511" s="430"/>
    </row>
    <row r="5512" spans="1:6" ht="15">
      <c r="A5512" s="417" t="s">
        <v>12108</v>
      </c>
      <c r="C5512" s="417" t="s">
        <v>1048</v>
      </c>
      <c r="F5512" s="431">
        <v>380.49</v>
      </c>
    </row>
    <row r="5513" spans="1:6">
      <c r="B5513" s="417" t="s">
        <v>6214</v>
      </c>
      <c r="F5513" s="430"/>
    </row>
    <row r="5514" spans="1:6">
      <c r="B5514" s="417" t="s">
        <v>12107</v>
      </c>
      <c r="F5514" s="430"/>
    </row>
    <row r="5515" spans="1:6" ht="15">
      <c r="A5515" s="417" t="s">
        <v>12109</v>
      </c>
      <c r="C5515" s="417" t="s">
        <v>1048</v>
      </c>
      <c r="F5515" s="431">
        <v>466.75</v>
      </c>
    </row>
    <row r="5516" spans="1:6">
      <c r="B5516" s="417" t="s">
        <v>12110</v>
      </c>
      <c r="F5516" s="430"/>
    </row>
    <row r="5517" spans="1:6">
      <c r="B5517" s="417" t="s">
        <v>12111</v>
      </c>
      <c r="F5517" s="430"/>
    </row>
    <row r="5518" spans="1:6" ht="15">
      <c r="A5518" s="417" t="s">
        <v>12112</v>
      </c>
      <c r="B5518" s="417" t="s">
        <v>6214</v>
      </c>
      <c r="C5518" s="417" t="s">
        <v>1048</v>
      </c>
      <c r="F5518" s="431">
        <v>400.49</v>
      </c>
    </row>
    <row r="5519" spans="1:6">
      <c r="B5519" s="417" t="s">
        <v>12113</v>
      </c>
      <c r="F5519" s="430"/>
    </row>
    <row r="5520" spans="1:6" ht="15">
      <c r="A5520" s="417" t="s">
        <v>12114</v>
      </c>
      <c r="B5520" s="417" t="s">
        <v>12115</v>
      </c>
      <c r="C5520" s="417" t="s">
        <v>1048</v>
      </c>
      <c r="F5520" s="431">
        <v>248.15</v>
      </c>
    </row>
    <row r="5521" spans="1:6">
      <c r="B5521" s="417" t="s">
        <v>12116</v>
      </c>
      <c r="F5521" s="430"/>
    </row>
    <row r="5522" spans="1:6">
      <c r="B5522" s="417" t="s">
        <v>12113</v>
      </c>
      <c r="F5522" s="430"/>
    </row>
    <row r="5523" spans="1:6" ht="15">
      <c r="A5523" s="417" t="s">
        <v>12117</v>
      </c>
      <c r="B5523" s="417" t="s">
        <v>12115</v>
      </c>
      <c r="C5523" s="417" t="s">
        <v>1048</v>
      </c>
      <c r="F5523" s="431">
        <v>268.14999999999998</v>
      </c>
    </row>
    <row r="5524" spans="1:6">
      <c r="B5524" s="417" t="s">
        <v>12118</v>
      </c>
      <c r="F5524" s="430"/>
    </row>
    <row r="5525" spans="1:6">
      <c r="B5525" s="417" t="s">
        <v>12113</v>
      </c>
      <c r="F5525" s="430"/>
    </row>
    <row r="5526" spans="1:6" ht="15">
      <c r="A5526" s="417" t="s">
        <v>12119</v>
      </c>
      <c r="B5526" s="417" t="s">
        <v>12120</v>
      </c>
      <c r="C5526" s="417" t="s">
        <v>108</v>
      </c>
      <c r="F5526" s="431">
        <v>473.64</v>
      </c>
    </row>
    <row r="5527" spans="1:6">
      <c r="B5527" s="417" t="s">
        <v>12121</v>
      </c>
      <c r="F5527" s="430"/>
    </row>
    <row r="5528" spans="1:6" ht="15">
      <c r="A5528" s="417" t="s">
        <v>12122</v>
      </c>
      <c r="B5528" s="417" t="s">
        <v>12123</v>
      </c>
      <c r="C5528" s="417" t="s">
        <v>112</v>
      </c>
      <c r="F5528" s="431">
        <v>320.49</v>
      </c>
    </row>
    <row r="5529" spans="1:6" ht="15">
      <c r="A5529" s="417" t="s">
        <v>12124</v>
      </c>
      <c r="B5529" s="417" t="s">
        <v>12125</v>
      </c>
      <c r="C5529" s="417" t="s">
        <v>112</v>
      </c>
      <c r="F5529" s="431">
        <v>280.49</v>
      </c>
    </row>
    <row r="5530" spans="1:6" ht="15">
      <c r="A5530" s="417" t="s">
        <v>12126</v>
      </c>
      <c r="B5530" s="417" t="s">
        <v>12127</v>
      </c>
      <c r="C5530" s="417" t="s">
        <v>112</v>
      </c>
      <c r="F5530" s="431">
        <v>320.49</v>
      </c>
    </row>
    <row r="5531" spans="1:6">
      <c r="F5531" s="430"/>
    </row>
    <row r="5532" spans="1:6" ht="15">
      <c r="A5532" s="417" t="s">
        <v>12128</v>
      </c>
      <c r="B5532" s="417" t="s">
        <v>12129</v>
      </c>
      <c r="C5532" s="417" t="s">
        <v>112</v>
      </c>
      <c r="F5532" s="431">
        <v>251.55</v>
      </c>
    </row>
    <row r="5533" spans="1:6">
      <c r="B5533" s="417" t="s">
        <v>12130</v>
      </c>
      <c r="F5533" s="430"/>
    </row>
    <row r="5534" spans="1:6" ht="15">
      <c r="A5534" s="417" t="s">
        <v>12131</v>
      </c>
      <c r="B5534" s="417" t="s">
        <v>12132</v>
      </c>
      <c r="C5534" s="417" t="s">
        <v>112</v>
      </c>
      <c r="F5534" s="431">
        <v>231.55</v>
      </c>
    </row>
    <row r="5535" spans="1:6" ht="15">
      <c r="A5535" s="417" t="s">
        <v>12133</v>
      </c>
      <c r="B5535" s="417" t="s">
        <v>12134</v>
      </c>
      <c r="C5535" s="417" t="s">
        <v>112</v>
      </c>
      <c r="F5535" s="431">
        <v>271.55</v>
      </c>
    </row>
    <row r="5536" spans="1:6" ht="15">
      <c r="A5536" s="417" t="s">
        <v>12135</v>
      </c>
      <c r="B5536" s="417" t="s">
        <v>12136</v>
      </c>
      <c r="C5536" s="417" t="s">
        <v>112</v>
      </c>
      <c r="F5536" s="431">
        <v>291.55</v>
      </c>
    </row>
    <row r="5537" spans="1:6" ht="15">
      <c r="A5537" s="417" t="s">
        <v>12137</v>
      </c>
      <c r="B5537" s="417" t="s">
        <v>12138</v>
      </c>
      <c r="C5537" s="417" t="s">
        <v>112</v>
      </c>
      <c r="F5537" s="431">
        <v>341.55</v>
      </c>
    </row>
    <row r="5538" spans="1:6">
      <c r="B5538" s="417" t="s">
        <v>12139</v>
      </c>
      <c r="F5538" s="430"/>
    </row>
    <row r="5539" spans="1:6" ht="15">
      <c r="A5539" s="417" t="s">
        <v>12140</v>
      </c>
      <c r="C5539" s="417" t="s">
        <v>112</v>
      </c>
      <c r="F5539" s="431">
        <v>331.55</v>
      </c>
    </row>
    <row r="5540" spans="1:6">
      <c r="B5540" s="417" t="s">
        <v>12130</v>
      </c>
      <c r="F5540" s="430"/>
    </row>
    <row r="5541" spans="1:6" ht="15">
      <c r="A5541" s="417" t="s">
        <v>12141</v>
      </c>
      <c r="B5541" s="417" t="s">
        <v>12142</v>
      </c>
      <c r="C5541" s="417" t="s">
        <v>108</v>
      </c>
      <c r="F5541" s="431">
        <v>800.42</v>
      </c>
    </row>
    <row r="5542" spans="1:6" ht="19.5" customHeight="1">
      <c r="B5542" s="417" t="s">
        <v>12143</v>
      </c>
      <c r="F5542" s="430"/>
    </row>
    <row r="5543" spans="1:6" ht="30">
      <c r="B5543" s="417" t="s">
        <v>12144</v>
      </c>
      <c r="F5543" s="430"/>
    </row>
    <row r="5544" spans="1:6" ht="15.75" customHeight="1">
      <c r="A5544" s="417" t="s">
        <v>12145</v>
      </c>
      <c r="B5544" s="417" t="s">
        <v>12142</v>
      </c>
      <c r="C5544" s="417" t="s">
        <v>108</v>
      </c>
      <c r="F5544" s="431">
        <v>872.17</v>
      </c>
    </row>
    <row r="5545" spans="1:6" ht="15.75" customHeight="1">
      <c r="B5545" s="417" t="s">
        <v>12143</v>
      </c>
      <c r="F5545" s="430"/>
    </row>
    <row r="5546" spans="1:6" ht="30">
      <c r="B5546" s="417" t="s">
        <v>12146</v>
      </c>
      <c r="F5546" s="430"/>
    </row>
    <row r="5547" spans="1:6">
      <c r="F5547" s="430"/>
    </row>
    <row r="5548" spans="1:6">
      <c r="B5548" s="414"/>
      <c r="F5548" s="430"/>
    </row>
    <row r="5549" spans="1:6" ht="15">
      <c r="A5549" s="417" t="s">
        <v>12147</v>
      </c>
      <c r="B5549" s="417" t="s">
        <v>12142</v>
      </c>
      <c r="C5549" s="417" t="s">
        <v>108</v>
      </c>
      <c r="F5549" s="431">
        <v>2232.27</v>
      </c>
    </row>
    <row r="5550" spans="1:6">
      <c r="B5550" s="417" t="s">
        <v>12143</v>
      </c>
      <c r="F5550" s="430"/>
    </row>
    <row r="5551" spans="1:6">
      <c r="B5551" s="417" t="s">
        <v>12148</v>
      </c>
      <c r="F5551" s="430"/>
    </row>
    <row r="5552" spans="1:6">
      <c r="B5552" s="417" t="s">
        <v>12149</v>
      </c>
      <c r="F5552" s="430"/>
    </row>
    <row r="5553" spans="1:6" ht="15">
      <c r="A5553" s="417" t="s">
        <v>12150</v>
      </c>
      <c r="B5553" s="417" t="s">
        <v>12151</v>
      </c>
      <c r="C5553" s="417" t="s">
        <v>112</v>
      </c>
      <c r="F5553" s="431">
        <v>498.95</v>
      </c>
    </row>
    <row r="5554" spans="1:6">
      <c r="B5554" s="417" t="s">
        <v>12152</v>
      </c>
      <c r="F5554" s="430"/>
    </row>
    <row r="5555" spans="1:6" ht="15">
      <c r="A5555" s="417" t="s">
        <v>12153</v>
      </c>
      <c r="B5555" s="417" t="s">
        <v>12154</v>
      </c>
      <c r="C5555" s="417" t="s">
        <v>121</v>
      </c>
      <c r="F5555" s="431">
        <v>14.49</v>
      </c>
    </row>
    <row r="5556" spans="1:6">
      <c r="A5556" s="417" t="s">
        <v>12155</v>
      </c>
      <c r="B5556" s="417" t="s">
        <v>12156</v>
      </c>
      <c r="F5556" s="430"/>
    </row>
    <row r="5557" spans="1:6" ht="15">
      <c r="A5557" s="417" t="s">
        <v>12157</v>
      </c>
      <c r="B5557" s="417" t="s">
        <v>12158</v>
      </c>
      <c r="C5557" s="417" t="s">
        <v>112</v>
      </c>
      <c r="F5557" s="431">
        <v>59.09</v>
      </c>
    </row>
    <row r="5558" spans="1:6" ht="15">
      <c r="A5558" s="417" t="s">
        <v>12159</v>
      </c>
      <c r="B5558" s="417" t="s">
        <v>12160</v>
      </c>
      <c r="C5558" s="417" t="s">
        <v>112</v>
      </c>
      <c r="F5558" s="431">
        <v>200.73</v>
      </c>
    </row>
    <row r="5559" spans="1:6" ht="15">
      <c r="A5559" s="417" t="s">
        <v>12161</v>
      </c>
      <c r="B5559" s="417" t="s">
        <v>12162</v>
      </c>
      <c r="C5559" s="417" t="s">
        <v>112</v>
      </c>
      <c r="F5559" s="431">
        <v>237.48</v>
      </c>
    </row>
    <row r="5560" spans="1:6" ht="15">
      <c r="A5560" s="417" t="s">
        <v>12163</v>
      </c>
      <c r="B5560" s="417" t="s">
        <v>12164</v>
      </c>
      <c r="C5560" s="417" t="s">
        <v>112</v>
      </c>
      <c r="F5560" s="431">
        <v>219.68</v>
      </c>
    </row>
    <row r="5561" spans="1:6" ht="15">
      <c r="A5561" s="417" t="s">
        <v>12165</v>
      </c>
      <c r="B5561" s="417" t="s">
        <v>12166</v>
      </c>
      <c r="C5561" s="417" t="s">
        <v>112</v>
      </c>
      <c r="F5561" s="431">
        <v>48.38</v>
      </c>
    </row>
    <row r="5562" spans="1:6" ht="15">
      <c r="A5562" s="417" t="s">
        <v>12167</v>
      </c>
      <c r="B5562" s="417" t="s">
        <v>12168</v>
      </c>
      <c r="C5562" s="417" t="s">
        <v>112</v>
      </c>
      <c r="F5562" s="431">
        <v>277.7</v>
      </c>
    </row>
    <row r="5563" spans="1:6" ht="15">
      <c r="A5563" s="417" t="s">
        <v>12169</v>
      </c>
      <c r="B5563" s="417" t="s">
        <v>12170</v>
      </c>
      <c r="C5563" s="417" t="s">
        <v>112</v>
      </c>
      <c r="F5563" s="431">
        <v>59.09</v>
      </c>
    </row>
    <row r="5564" spans="1:6" ht="15">
      <c r="A5564" s="417" t="s">
        <v>12171</v>
      </c>
      <c r="B5564" s="417" t="s">
        <v>12172</v>
      </c>
      <c r="C5564" s="417" t="s">
        <v>121</v>
      </c>
      <c r="F5564" s="431">
        <v>28.67</v>
      </c>
    </row>
    <row r="5565" spans="1:6" ht="15">
      <c r="A5565" s="417" t="s">
        <v>12173</v>
      </c>
      <c r="B5565" s="417" t="s">
        <v>12174</v>
      </c>
      <c r="C5565" s="417" t="s">
        <v>121</v>
      </c>
      <c r="F5565" s="431">
        <v>31.37</v>
      </c>
    </row>
    <row r="5566" spans="1:6">
      <c r="B5566" s="417" t="s">
        <v>12175</v>
      </c>
      <c r="F5566" s="430"/>
    </row>
    <row r="5567" spans="1:6" ht="15">
      <c r="A5567" s="417" t="s">
        <v>12176</v>
      </c>
      <c r="C5567" s="417" t="s">
        <v>121</v>
      </c>
      <c r="F5567" s="431">
        <v>33.869999999999997</v>
      </c>
    </row>
    <row r="5568" spans="1:6">
      <c r="B5568" s="417" t="s">
        <v>12177</v>
      </c>
      <c r="F5568" s="430"/>
    </row>
    <row r="5569" spans="1:6" ht="15">
      <c r="A5569" s="417" t="s">
        <v>12178</v>
      </c>
      <c r="B5569" s="417" t="s">
        <v>12179</v>
      </c>
      <c r="C5569" s="417" t="s">
        <v>112</v>
      </c>
      <c r="F5569" s="431">
        <v>198.83</v>
      </c>
    </row>
    <row r="5570" spans="1:6" ht="15">
      <c r="A5570" s="417" t="s">
        <v>12180</v>
      </c>
      <c r="B5570" s="417" t="s">
        <v>12181</v>
      </c>
      <c r="C5570" s="417" t="s">
        <v>112</v>
      </c>
      <c r="F5570" s="431">
        <v>235.58</v>
      </c>
    </row>
    <row r="5571" spans="1:6" ht="15">
      <c r="A5571" s="417" t="s">
        <v>12182</v>
      </c>
      <c r="B5571" s="417" t="s">
        <v>12183</v>
      </c>
      <c r="C5571" s="417" t="s">
        <v>112</v>
      </c>
      <c r="F5571" s="431">
        <v>219.68</v>
      </c>
    </row>
    <row r="5572" spans="1:6" ht="15">
      <c r="A5572" s="417" t="s">
        <v>12184</v>
      </c>
      <c r="B5572" s="417" t="s">
        <v>12185</v>
      </c>
      <c r="C5572" s="417" t="s">
        <v>112</v>
      </c>
      <c r="F5572" s="431">
        <v>277.7</v>
      </c>
    </row>
    <row r="5573" spans="1:6">
      <c r="A5573" s="417" t="s">
        <v>12186</v>
      </c>
      <c r="B5573" s="417" t="s">
        <v>12187</v>
      </c>
      <c r="F5573" s="430"/>
    </row>
    <row r="5574" spans="1:6">
      <c r="F5574" s="430"/>
    </row>
    <row r="5575" spans="1:6" ht="15">
      <c r="A5575" s="417" t="s">
        <v>12188</v>
      </c>
      <c r="B5575" s="417" t="s">
        <v>12189</v>
      </c>
      <c r="C5575" s="417" t="s">
        <v>9183</v>
      </c>
      <c r="F5575" s="431">
        <v>3500</v>
      </c>
    </row>
    <row r="5576" spans="1:6">
      <c r="B5576" s="417" t="s">
        <v>12190</v>
      </c>
      <c r="F5576" s="430"/>
    </row>
    <row r="5577" spans="1:6" ht="15">
      <c r="A5577" s="417" t="s">
        <v>12191</v>
      </c>
      <c r="B5577" s="417" t="s">
        <v>12192</v>
      </c>
      <c r="C5577" s="417" t="s">
        <v>108</v>
      </c>
      <c r="F5577" s="431">
        <v>650</v>
      </c>
    </row>
    <row r="5578" spans="1:6">
      <c r="F5578" s="430"/>
    </row>
    <row r="5579" spans="1:6" ht="15">
      <c r="A5579" s="417" t="s">
        <v>12193</v>
      </c>
      <c r="B5579" s="417" t="s">
        <v>12194</v>
      </c>
      <c r="C5579" s="417" t="s">
        <v>121</v>
      </c>
      <c r="F5579" s="431">
        <v>135</v>
      </c>
    </row>
    <row r="5580" spans="1:6">
      <c r="B5580" s="417" t="s">
        <v>12195</v>
      </c>
      <c r="F5580" s="430"/>
    </row>
    <row r="5581" spans="1:6">
      <c r="F5581" s="430"/>
    </row>
    <row r="5582" spans="1:6" ht="15">
      <c r="A5582" s="417" t="s">
        <v>12196</v>
      </c>
      <c r="B5582" s="417" t="s">
        <v>12194</v>
      </c>
      <c r="C5582" s="417" t="s">
        <v>121</v>
      </c>
      <c r="F5582" s="431">
        <v>310</v>
      </c>
    </row>
    <row r="5583" spans="1:6">
      <c r="B5583" s="417" t="s">
        <v>12197</v>
      </c>
      <c r="F5583" s="430"/>
    </row>
    <row r="5584" spans="1:6">
      <c r="F5584" s="430"/>
    </row>
    <row r="5585" spans="1:6" ht="15">
      <c r="A5585" s="417" t="s">
        <v>12198</v>
      </c>
      <c r="B5585" s="417" t="s">
        <v>12194</v>
      </c>
      <c r="C5585" s="417" t="s">
        <v>121</v>
      </c>
      <c r="F5585" s="431">
        <v>650</v>
      </c>
    </row>
    <row r="5586" spans="1:6">
      <c r="B5586" s="417" t="s">
        <v>12199</v>
      </c>
      <c r="F5586" s="430"/>
    </row>
    <row r="5587" spans="1:6">
      <c r="F5587" s="430"/>
    </row>
    <row r="5588" spans="1:6" ht="15">
      <c r="A5588" s="417" t="s">
        <v>12200</v>
      </c>
      <c r="B5588" s="417" t="s">
        <v>12189</v>
      </c>
      <c r="C5588" s="417" t="s">
        <v>9183</v>
      </c>
      <c r="F5588" s="431">
        <v>4000</v>
      </c>
    </row>
    <row r="5589" spans="1:6">
      <c r="B5589" s="417" t="s">
        <v>12201</v>
      </c>
      <c r="F5589" s="430"/>
    </row>
    <row r="5590" spans="1:6" ht="15">
      <c r="A5590" s="417" t="s">
        <v>12202</v>
      </c>
      <c r="B5590" s="417" t="s">
        <v>12203</v>
      </c>
      <c r="C5590" s="417" t="s">
        <v>108</v>
      </c>
      <c r="F5590" s="431">
        <v>650</v>
      </c>
    </row>
    <row r="5591" spans="1:6">
      <c r="B5591" s="417" t="s">
        <v>12204</v>
      </c>
      <c r="F5591" s="430"/>
    </row>
    <row r="5592" spans="1:6" ht="15">
      <c r="A5592" s="417" t="s">
        <v>12205</v>
      </c>
      <c r="C5592" s="417" t="s">
        <v>121</v>
      </c>
      <c r="F5592" s="431">
        <v>160</v>
      </c>
    </row>
    <row r="5593" spans="1:6">
      <c r="A5593" s="417" t="s">
        <v>12206</v>
      </c>
      <c r="F5593" s="430"/>
    </row>
    <row r="5594" spans="1:6">
      <c r="B5594" s="417" t="s">
        <v>12204</v>
      </c>
      <c r="F5594" s="430"/>
    </row>
    <row r="5595" spans="1:6" ht="15">
      <c r="A5595" s="417" t="s">
        <v>12207</v>
      </c>
      <c r="C5595" s="417" t="s">
        <v>121</v>
      </c>
      <c r="F5595" s="431">
        <v>390</v>
      </c>
    </row>
    <row r="5596" spans="1:6">
      <c r="B5596" s="417" t="s">
        <v>12197</v>
      </c>
      <c r="F5596" s="430"/>
    </row>
    <row r="5597" spans="1:6">
      <c r="B5597" s="417" t="s">
        <v>12204</v>
      </c>
      <c r="F5597" s="430"/>
    </row>
    <row r="5598" spans="1:6" ht="15">
      <c r="A5598" s="417" t="s">
        <v>12208</v>
      </c>
      <c r="C5598" s="417" t="s">
        <v>121</v>
      </c>
      <c r="F5598" s="431">
        <v>750</v>
      </c>
    </row>
    <row r="5599" spans="1:6">
      <c r="B5599" s="417" t="s">
        <v>12199</v>
      </c>
      <c r="F5599" s="430"/>
    </row>
    <row r="5600" spans="1:6">
      <c r="A5600" s="414"/>
      <c r="B5600" s="417" t="s">
        <v>12189</v>
      </c>
      <c r="F5600" s="430"/>
    </row>
    <row r="5601" spans="1:6" ht="15">
      <c r="A5601" s="417" t="s">
        <v>12209</v>
      </c>
      <c r="B5601" s="417" t="s">
        <v>12210</v>
      </c>
      <c r="C5601" s="417" t="s">
        <v>9183</v>
      </c>
      <c r="F5601" s="431">
        <v>4000</v>
      </c>
    </row>
    <row r="5602" spans="1:6" ht="15">
      <c r="A5602" s="417" t="s">
        <v>12211</v>
      </c>
      <c r="B5602" s="417" t="s">
        <v>12212</v>
      </c>
      <c r="C5602" s="417" t="s">
        <v>108</v>
      </c>
      <c r="F5602" s="431">
        <v>650</v>
      </c>
    </row>
    <row r="5603" spans="1:6">
      <c r="B5603" s="417" t="s">
        <v>12213</v>
      </c>
      <c r="F5603" s="430"/>
    </row>
    <row r="5604" spans="1:6" ht="15">
      <c r="A5604" s="417" t="s">
        <v>12214</v>
      </c>
      <c r="C5604" s="417" t="s">
        <v>121</v>
      </c>
      <c r="F5604" s="431">
        <v>150</v>
      </c>
    </row>
    <row r="5605" spans="1:6" ht="15">
      <c r="B5605" s="417" t="s">
        <v>12215</v>
      </c>
      <c r="F5605" s="431"/>
    </row>
    <row r="5606" spans="1:6">
      <c r="B5606" s="417" t="s">
        <v>12213</v>
      </c>
      <c r="F5606" s="430"/>
    </row>
    <row r="5607" spans="1:6" ht="15">
      <c r="A5607" s="417" t="s">
        <v>12216</v>
      </c>
      <c r="B5607" s="417" t="s">
        <v>12197</v>
      </c>
      <c r="C5607" s="417" t="s">
        <v>121</v>
      </c>
      <c r="F5607" s="431">
        <v>350</v>
      </c>
    </row>
    <row r="5608" spans="1:6" ht="15">
      <c r="B5608" s="417" t="s">
        <v>12213</v>
      </c>
      <c r="F5608" s="431"/>
    </row>
    <row r="5609" spans="1:6" ht="15">
      <c r="A5609" s="417" t="s">
        <v>12217</v>
      </c>
      <c r="C5609" s="417" t="s">
        <v>121</v>
      </c>
      <c r="F5609" s="431">
        <v>700</v>
      </c>
    </row>
    <row r="5610" spans="1:6">
      <c r="B5610" s="417" t="s">
        <v>12199</v>
      </c>
      <c r="F5610" s="430"/>
    </row>
    <row r="5611" spans="1:6">
      <c r="B5611" s="417" t="s">
        <v>12218</v>
      </c>
      <c r="F5611" s="430"/>
    </row>
    <row r="5612" spans="1:6" ht="15">
      <c r="A5612" s="417" t="s">
        <v>12219</v>
      </c>
      <c r="B5612" s="417" t="s">
        <v>12220</v>
      </c>
      <c r="C5612" s="417" t="s">
        <v>9183</v>
      </c>
      <c r="F5612" s="431">
        <v>700</v>
      </c>
    </row>
    <row r="5613" spans="1:6">
      <c r="B5613" s="417" t="s">
        <v>12221</v>
      </c>
      <c r="F5613" s="430"/>
    </row>
    <row r="5614" spans="1:6" ht="15">
      <c r="A5614" s="417" t="s">
        <v>12222</v>
      </c>
      <c r="C5614" s="417" t="s">
        <v>121</v>
      </c>
      <c r="F5614" s="431">
        <v>70</v>
      </c>
    </row>
    <row r="5615" spans="1:6">
      <c r="B5615" s="417" t="s">
        <v>12223</v>
      </c>
      <c r="F5615" s="430"/>
    </row>
    <row r="5616" spans="1:6">
      <c r="B5616" s="417" t="s">
        <v>12218</v>
      </c>
      <c r="F5616" s="430"/>
    </row>
    <row r="5617" spans="1:6" ht="15">
      <c r="A5617" s="417" t="s">
        <v>12224</v>
      </c>
      <c r="C5617" s="417" t="s">
        <v>9183</v>
      </c>
      <c r="F5617" s="431">
        <v>1050</v>
      </c>
    </row>
    <row r="5618" spans="1:6" ht="15">
      <c r="B5618" s="417" t="s">
        <v>12225</v>
      </c>
      <c r="F5618" s="431"/>
    </row>
    <row r="5619" spans="1:6">
      <c r="B5619" s="417" t="s">
        <v>12226</v>
      </c>
      <c r="F5619" s="430"/>
    </row>
    <row r="5620" spans="1:6" ht="15">
      <c r="A5620" s="417" t="s">
        <v>12227</v>
      </c>
      <c r="C5620" s="417" t="s">
        <v>121</v>
      </c>
      <c r="F5620" s="431">
        <v>115</v>
      </c>
    </row>
    <row r="5621" spans="1:6">
      <c r="B5621" s="417" t="s">
        <v>12223</v>
      </c>
      <c r="F5621" s="430"/>
    </row>
    <row r="5622" spans="1:6">
      <c r="A5622" s="417" t="s">
        <v>12228</v>
      </c>
      <c r="B5622" s="417" t="s">
        <v>12229</v>
      </c>
      <c r="F5622" s="430"/>
    </row>
    <row r="5623" spans="1:6" ht="15">
      <c r="A5623" s="417" t="s">
        <v>12230</v>
      </c>
      <c r="B5623" s="417" t="s">
        <v>12231</v>
      </c>
      <c r="C5623" s="417" t="s">
        <v>108</v>
      </c>
      <c r="F5623" s="431">
        <v>3.56</v>
      </c>
    </row>
    <row r="5624" spans="1:6">
      <c r="B5624" s="417" t="s">
        <v>12232</v>
      </c>
      <c r="F5624" s="430"/>
    </row>
    <row r="5625" spans="1:6" ht="15">
      <c r="A5625" s="417" t="s">
        <v>12233</v>
      </c>
      <c r="C5625" s="417" t="s">
        <v>108</v>
      </c>
      <c r="F5625" s="431">
        <v>293.41000000000003</v>
      </c>
    </row>
    <row r="5626" spans="1:6">
      <c r="B5626" s="417" t="s">
        <v>6611</v>
      </c>
      <c r="F5626" s="430"/>
    </row>
    <row r="5627" spans="1:6">
      <c r="B5627" s="417" t="s">
        <v>12234</v>
      </c>
      <c r="F5627" s="430"/>
    </row>
    <row r="5628" spans="1:6" ht="15">
      <c r="A5628" s="417" t="s">
        <v>12235</v>
      </c>
      <c r="C5628" s="417" t="s">
        <v>108</v>
      </c>
      <c r="F5628" s="431">
        <v>554.37</v>
      </c>
    </row>
    <row r="5629" spans="1:6">
      <c r="B5629" s="417" t="s">
        <v>12236</v>
      </c>
      <c r="F5629" s="430"/>
    </row>
    <row r="5630" spans="1:6" ht="15">
      <c r="A5630" s="417" t="s">
        <v>12237</v>
      </c>
      <c r="B5630" s="417" t="s">
        <v>12238</v>
      </c>
      <c r="C5630" s="417" t="s">
        <v>108</v>
      </c>
      <c r="F5630" s="431">
        <v>14.02</v>
      </c>
    </row>
    <row r="5631" spans="1:6">
      <c r="B5631" s="417" t="s">
        <v>12239</v>
      </c>
      <c r="F5631" s="430"/>
    </row>
    <row r="5632" spans="1:6" ht="15">
      <c r="A5632" s="417" t="s">
        <v>623</v>
      </c>
      <c r="C5632" s="417" t="s">
        <v>108</v>
      </c>
      <c r="F5632" s="431">
        <v>70.16</v>
      </c>
    </row>
    <row r="5633" spans="1:6">
      <c r="B5633" s="417" t="s">
        <v>12240</v>
      </c>
      <c r="F5633" s="430"/>
    </row>
    <row r="5634" spans="1:6" ht="15">
      <c r="A5634" s="417" t="s">
        <v>12241</v>
      </c>
      <c r="B5634" s="417" t="s">
        <v>12242</v>
      </c>
      <c r="C5634" s="417" t="s">
        <v>108</v>
      </c>
      <c r="F5634" s="431">
        <v>1.92</v>
      </c>
    </row>
    <row r="5635" spans="1:6">
      <c r="F5635" s="430"/>
    </row>
    <row r="5636" spans="1:6" ht="15">
      <c r="A5636" s="417" t="s">
        <v>12243</v>
      </c>
      <c r="B5636" s="417" t="s">
        <v>12244</v>
      </c>
      <c r="C5636" s="417" t="s">
        <v>108</v>
      </c>
      <c r="F5636" s="431">
        <v>214.7</v>
      </c>
    </row>
    <row r="5637" spans="1:6">
      <c r="B5637" s="417" t="s">
        <v>12245</v>
      </c>
      <c r="F5637" s="430"/>
    </row>
    <row r="5638" spans="1:6" ht="15">
      <c r="A5638" s="417" t="s">
        <v>12246</v>
      </c>
      <c r="B5638" s="417" t="s">
        <v>12247</v>
      </c>
      <c r="C5638" s="417" t="s">
        <v>108</v>
      </c>
      <c r="F5638" s="431">
        <v>5.71</v>
      </c>
    </row>
    <row r="5639" spans="1:6" ht="15">
      <c r="A5639" s="417" t="s">
        <v>12248</v>
      </c>
      <c r="B5639" s="417" t="s">
        <v>12249</v>
      </c>
      <c r="C5639" s="417" t="s">
        <v>108</v>
      </c>
      <c r="F5639" s="431">
        <v>14.13</v>
      </c>
    </row>
    <row r="5640" spans="1:6" ht="15">
      <c r="A5640" s="417" t="s">
        <v>617</v>
      </c>
      <c r="B5640" s="417" t="s">
        <v>12250</v>
      </c>
      <c r="C5640" s="417" t="s">
        <v>108</v>
      </c>
      <c r="F5640" s="431">
        <v>13.75</v>
      </c>
    </row>
    <row r="5641" spans="1:6" ht="15">
      <c r="A5641" s="417" t="s">
        <v>528</v>
      </c>
      <c r="B5641" s="417" t="s">
        <v>12251</v>
      </c>
      <c r="C5641" s="417" t="s">
        <v>108</v>
      </c>
      <c r="F5641" s="431">
        <v>219.09</v>
      </c>
    </row>
    <row r="5642" spans="1:6">
      <c r="B5642" s="417" t="s">
        <v>12252</v>
      </c>
    </row>
    <row r="5643" spans="1:6">
      <c r="B5643" s="417" t="s">
        <v>12253</v>
      </c>
      <c r="F5643" s="430"/>
    </row>
    <row r="5644" spans="1:6" ht="15">
      <c r="A5644" s="417" t="s">
        <v>12254</v>
      </c>
      <c r="B5644" s="417" t="s">
        <v>12255</v>
      </c>
      <c r="C5644" s="417" t="s">
        <v>108</v>
      </c>
      <c r="F5644" s="431">
        <v>41.21</v>
      </c>
    </row>
    <row r="5645" spans="1:6" ht="15">
      <c r="A5645" s="417" t="s">
        <v>12256</v>
      </c>
      <c r="B5645" s="417" t="s">
        <v>12257</v>
      </c>
      <c r="C5645" s="417" t="s">
        <v>108</v>
      </c>
      <c r="F5645" s="431">
        <v>3.58</v>
      </c>
    </row>
    <row r="5646" spans="1:6" ht="15">
      <c r="A5646" s="417" t="s">
        <v>12258</v>
      </c>
      <c r="B5646" s="417" t="s">
        <v>12259</v>
      </c>
      <c r="C5646" s="417" t="s">
        <v>108</v>
      </c>
      <c r="F5646" s="431">
        <v>3.73</v>
      </c>
    </row>
    <row r="5647" spans="1:6">
      <c r="F5647" s="430"/>
    </row>
    <row r="5648" spans="1:6" ht="15">
      <c r="A5648" s="417" t="s">
        <v>12260</v>
      </c>
      <c r="B5648" s="417" t="s">
        <v>12261</v>
      </c>
      <c r="C5648" s="417" t="s">
        <v>108</v>
      </c>
      <c r="F5648" s="431">
        <v>484.91</v>
      </c>
    </row>
    <row r="5649" spans="1:6">
      <c r="B5649" s="417" t="s">
        <v>12262</v>
      </c>
      <c r="F5649" s="430"/>
    </row>
    <row r="5650" spans="1:6" ht="15">
      <c r="A5650" s="417" t="s">
        <v>619</v>
      </c>
      <c r="B5650" s="417" t="s">
        <v>12263</v>
      </c>
      <c r="C5650" s="417" t="s">
        <v>108</v>
      </c>
      <c r="F5650" s="431">
        <v>0.43</v>
      </c>
    </row>
    <row r="5651" spans="1:6" ht="15">
      <c r="A5651" s="417" t="s">
        <v>12264</v>
      </c>
      <c r="B5651" s="417" t="s">
        <v>12265</v>
      </c>
      <c r="C5651" s="417" t="s">
        <v>108</v>
      </c>
      <c r="F5651" s="431">
        <v>0.49</v>
      </c>
    </row>
    <row r="5652" spans="1:6" ht="15">
      <c r="A5652" s="417" t="s">
        <v>621</v>
      </c>
      <c r="B5652" s="417" t="s">
        <v>12266</v>
      </c>
      <c r="C5652" s="417" t="s">
        <v>108</v>
      </c>
      <c r="F5652" s="431">
        <v>0.68</v>
      </c>
    </row>
    <row r="5653" spans="1:6">
      <c r="F5653" s="430"/>
    </row>
    <row r="5654" spans="1:6" ht="15">
      <c r="A5654" s="417" t="s">
        <v>12267</v>
      </c>
      <c r="B5654" s="417" t="s">
        <v>12268</v>
      </c>
      <c r="C5654" s="417" t="s">
        <v>108</v>
      </c>
      <c r="F5654" s="431">
        <v>42.7</v>
      </c>
    </row>
    <row r="5655" spans="1:6">
      <c r="B5655" s="417" t="s">
        <v>12240</v>
      </c>
      <c r="F5655" s="430"/>
    </row>
    <row r="5656" spans="1:6">
      <c r="A5656" s="414"/>
      <c r="B5656" s="417" t="s">
        <v>12269</v>
      </c>
      <c r="F5656" s="430"/>
    </row>
    <row r="5657" spans="1:6" ht="15">
      <c r="A5657" s="417" t="s">
        <v>12270</v>
      </c>
      <c r="B5657" s="417" t="s">
        <v>12271</v>
      </c>
      <c r="C5657" s="417" t="s">
        <v>108</v>
      </c>
      <c r="F5657" s="431">
        <v>71.44</v>
      </c>
    </row>
    <row r="5658" spans="1:6" ht="15">
      <c r="A5658" s="417" t="s">
        <v>12272</v>
      </c>
      <c r="B5658" s="417" t="s">
        <v>12273</v>
      </c>
      <c r="C5658" s="417" t="s">
        <v>108</v>
      </c>
      <c r="F5658" s="431">
        <v>133.9</v>
      </c>
    </row>
    <row r="5659" spans="1:6" ht="15">
      <c r="A5659" s="417" t="s">
        <v>12274</v>
      </c>
      <c r="B5659" s="417" t="s">
        <v>12275</v>
      </c>
      <c r="C5659" s="417" t="s">
        <v>108</v>
      </c>
      <c r="F5659" s="431">
        <v>19.559999999999999</v>
      </c>
    </row>
    <row r="5660" spans="1:6" ht="15">
      <c r="A5660" s="417" t="s">
        <v>12276</v>
      </c>
      <c r="B5660" s="417" t="s">
        <v>12277</v>
      </c>
      <c r="C5660" s="417" t="s">
        <v>108</v>
      </c>
      <c r="F5660" s="431">
        <v>88.71</v>
      </c>
    </row>
    <row r="5661" spans="1:6" ht="15">
      <c r="A5661" s="417" t="s">
        <v>12278</v>
      </c>
      <c r="B5661" s="417" t="s">
        <v>12279</v>
      </c>
      <c r="C5661" s="417" t="s">
        <v>108</v>
      </c>
      <c r="F5661" s="431">
        <v>4.54</v>
      </c>
    </row>
    <row r="5662" spans="1:6" ht="15">
      <c r="A5662" s="417" t="s">
        <v>12280</v>
      </c>
      <c r="B5662" s="417" t="s">
        <v>12281</v>
      </c>
      <c r="C5662" s="417" t="s">
        <v>108</v>
      </c>
      <c r="F5662" s="431">
        <v>7.08</v>
      </c>
    </row>
    <row r="5663" spans="1:6" ht="15">
      <c r="A5663" s="417" t="s">
        <v>12282</v>
      </c>
      <c r="B5663" s="417" t="s">
        <v>12283</v>
      </c>
      <c r="C5663" s="417" t="s">
        <v>108</v>
      </c>
      <c r="F5663" s="431">
        <v>3.04</v>
      </c>
    </row>
    <row r="5664" spans="1:6" ht="15">
      <c r="A5664" s="417" t="s">
        <v>12284</v>
      </c>
      <c r="B5664" s="417" t="s">
        <v>12285</v>
      </c>
      <c r="C5664" s="417" t="s">
        <v>108</v>
      </c>
      <c r="F5664" s="431">
        <v>9.0500000000000007</v>
      </c>
    </row>
    <row r="5665" spans="1:6" ht="15">
      <c r="A5665" s="417" t="s">
        <v>12286</v>
      </c>
      <c r="B5665" s="417" t="s">
        <v>12287</v>
      </c>
      <c r="C5665" s="417" t="s">
        <v>108</v>
      </c>
      <c r="F5665" s="431">
        <v>12.25</v>
      </c>
    </row>
    <row r="5666" spans="1:6" ht="15">
      <c r="A5666" s="417" t="s">
        <v>12288</v>
      </c>
      <c r="B5666" s="417" t="s">
        <v>12289</v>
      </c>
      <c r="C5666" s="417" t="s">
        <v>108</v>
      </c>
      <c r="F5666" s="431">
        <v>209.83</v>
      </c>
    </row>
    <row r="5667" spans="1:6" ht="30">
      <c r="B5667" s="417" t="s">
        <v>12290</v>
      </c>
      <c r="F5667" s="430"/>
    </row>
    <row r="5668" spans="1:6">
      <c r="A5668" s="417" t="s">
        <v>12291</v>
      </c>
      <c r="B5668" s="417" t="s">
        <v>12292</v>
      </c>
      <c r="F5668" s="430"/>
    </row>
    <row r="5669" spans="1:6" ht="15">
      <c r="A5669" s="417" t="s">
        <v>12293</v>
      </c>
      <c r="B5669" s="417" t="s">
        <v>12294</v>
      </c>
      <c r="C5669" s="417" t="s">
        <v>112</v>
      </c>
      <c r="F5669" s="431">
        <v>12.91</v>
      </c>
    </row>
    <row r="5670" spans="1:6" ht="15">
      <c r="A5670" s="417" t="s">
        <v>12295</v>
      </c>
      <c r="B5670" s="417" t="s">
        <v>12296</v>
      </c>
      <c r="C5670" s="417" t="s">
        <v>112</v>
      </c>
      <c r="F5670" s="431">
        <v>6.63</v>
      </c>
    </row>
    <row r="5671" spans="1:6">
      <c r="B5671" s="417" t="s">
        <v>12297</v>
      </c>
      <c r="F5671" s="430"/>
    </row>
    <row r="5672" spans="1:6" ht="15">
      <c r="A5672" s="417" t="s">
        <v>12298</v>
      </c>
      <c r="C5672" s="417" t="s">
        <v>128</v>
      </c>
      <c r="F5672" s="431">
        <v>1.24</v>
      </c>
    </row>
    <row r="5673" spans="1:6">
      <c r="B5673" s="417" t="s">
        <v>12299</v>
      </c>
      <c r="F5673" s="430"/>
    </row>
    <row r="5674" spans="1:6" ht="15">
      <c r="A5674" s="417" t="s">
        <v>12300</v>
      </c>
      <c r="B5674" s="417" t="s">
        <v>12301</v>
      </c>
      <c r="C5674" s="417" t="s">
        <v>128</v>
      </c>
      <c r="F5674" s="431">
        <v>24.25</v>
      </c>
    </row>
    <row r="5675" spans="1:6" ht="15">
      <c r="A5675" s="417" t="s">
        <v>12302</v>
      </c>
      <c r="B5675" s="417" t="s">
        <v>12303</v>
      </c>
      <c r="C5675" s="417" t="s">
        <v>128</v>
      </c>
      <c r="F5675" s="431">
        <v>38.18</v>
      </c>
    </row>
    <row r="5676" spans="1:6" ht="15">
      <c r="A5676" s="417" t="s">
        <v>12304</v>
      </c>
      <c r="B5676" s="417" t="s">
        <v>12305</v>
      </c>
      <c r="C5676" s="417" t="s">
        <v>128</v>
      </c>
      <c r="F5676" s="431">
        <v>1.37</v>
      </c>
    </row>
    <row r="5677" spans="1:6">
      <c r="B5677" s="417" t="s">
        <v>12306</v>
      </c>
      <c r="F5677" s="430"/>
    </row>
    <row r="5678" spans="1:6" ht="15">
      <c r="A5678" s="417" t="s">
        <v>12307</v>
      </c>
      <c r="C5678" s="417" t="s">
        <v>128</v>
      </c>
      <c r="F5678" s="431">
        <v>29.23</v>
      </c>
    </row>
    <row r="5679" spans="1:6">
      <c r="B5679" s="417" t="s">
        <v>12308</v>
      </c>
      <c r="F5679" s="430"/>
    </row>
    <row r="5680" spans="1:6">
      <c r="B5680" s="417" t="s">
        <v>12309</v>
      </c>
      <c r="F5680" s="430"/>
    </row>
    <row r="5681" spans="1:6" ht="15">
      <c r="A5681" s="417" t="s">
        <v>12310</v>
      </c>
      <c r="C5681" s="417" t="s">
        <v>128</v>
      </c>
      <c r="F5681" s="431">
        <v>2.57</v>
      </c>
    </row>
    <row r="5682" spans="1:6">
      <c r="B5682" s="417" t="s">
        <v>12311</v>
      </c>
      <c r="F5682" s="430"/>
    </row>
    <row r="5683" spans="1:6">
      <c r="B5683" s="417" t="s">
        <v>12312</v>
      </c>
      <c r="F5683" s="430"/>
    </row>
    <row r="5684" spans="1:6" ht="15">
      <c r="A5684" s="417" t="s">
        <v>12313</v>
      </c>
      <c r="C5684" s="417" t="s">
        <v>112</v>
      </c>
      <c r="F5684" s="431">
        <v>78.08</v>
      </c>
    </row>
    <row r="5685" spans="1:6">
      <c r="B5685" s="417" t="s">
        <v>12314</v>
      </c>
      <c r="F5685" s="430"/>
    </row>
    <row r="5686" spans="1:6">
      <c r="B5686" s="417" t="s">
        <v>12315</v>
      </c>
      <c r="F5686" s="430"/>
    </row>
    <row r="5687" spans="1:6" ht="15">
      <c r="A5687" s="417" t="s">
        <v>12316</v>
      </c>
      <c r="C5687" s="417" t="s">
        <v>112</v>
      </c>
      <c r="F5687" s="431">
        <v>41.31</v>
      </c>
    </row>
    <row r="5688" spans="1:6">
      <c r="B5688" s="417" t="s">
        <v>12314</v>
      </c>
      <c r="F5688" s="430"/>
    </row>
    <row r="5689" spans="1:6">
      <c r="B5689" s="417" t="s">
        <v>12317</v>
      </c>
      <c r="F5689" s="430"/>
    </row>
    <row r="5690" spans="1:6" ht="15">
      <c r="A5690" s="417" t="s">
        <v>12318</v>
      </c>
      <c r="C5690" s="417" t="s">
        <v>128</v>
      </c>
      <c r="F5690" s="431">
        <v>2.77</v>
      </c>
    </row>
    <row r="5691" spans="1:6">
      <c r="B5691" s="417" t="s">
        <v>12319</v>
      </c>
      <c r="F5691" s="430"/>
    </row>
    <row r="5692" spans="1:6">
      <c r="B5692" s="417" t="s">
        <v>12317</v>
      </c>
      <c r="F5692" s="430"/>
    </row>
    <row r="5693" spans="1:6" ht="15">
      <c r="A5693" s="417" t="s">
        <v>12320</v>
      </c>
      <c r="C5693" s="417" t="s">
        <v>128</v>
      </c>
      <c r="F5693" s="431">
        <v>3.93</v>
      </c>
    </row>
    <row r="5694" spans="1:6">
      <c r="B5694" s="417" t="s">
        <v>12321</v>
      </c>
      <c r="F5694" s="430"/>
    </row>
    <row r="5695" spans="1:6" ht="15">
      <c r="A5695" s="417" t="s">
        <v>12322</v>
      </c>
      <c r="B5695" s="417" t="s">
        <v>12323</v>
      </c>
      <c r="C5695" s="417" t="s">
        <v>128</v>
      </c>
      <c r="F5695" s="431">
        <v>3.27</v>
      </c>
    </row>
    <row r="5696" spans="1:6" ht="15">
      <c r="A5696" s="417" t="s">
        <v>12324</v>
      </c>
      <c r="B5696" s="417" t="s">
        <v>12325</v>
      </c>
      <c r="C5696" s="417" t="s">
        <v>128</v>
      </c>
      <c r="F5696" s="431">
        <v>4.3600000000000003</v>
      </c>
    </row>
    <row r="5697" spans="1:6">
      <c r="B5697" s="417" t="s">
        <v>12326</v>
      </c>
      <c r="F5697" s="430"/>
    </row>
    <row r="5698" spans="1:6" ht="15">
      <c r="A5698" s="417" t="s">
        <v>12327</v>
      </c>
      <c r="C5698" s="417" t="s">
        <v>128</v>
      </c>
      <c r="F5698" s="431">
        <v>74.95</v>
      </c>
    </row>
    <row r="5699" spans="1:6">
      <c r="B5699" s="417" t="s">
        <v>12328</v>
      </c>
      <c r="F5699" s="430"/>
    </row>
    <row r="5700" spans="1:6">
      <c r="B5700" s="417" t="s">
        <v>12326</v>
      </c>
      <c r="F5700" s="430"/>
    </row>
    <row r="5701" spans="1:6" ht="15">
      <c r="A5701" s="417" t="s">
        <v>12329</v>
      </c>
      <c r="C5701" s="417" t="s">
        <v>128</v>
      </c>
      <c r="F5701" s="431">
        <v>101.7</v>
      </c>
    </row>
    <row r="5702" spans="1:6">
      <c r="B5702" s="417" t="s">
        <v>12330</v>
      </c>
      <c r="F5702" s="430"/>
    </row>
    <row r="5703" spans="1:6" ht="15">
      <c r="A5703" s="417" t="s">
        <v>12331</v>
      </c>
      <c r="B5703" s="417" t="s">
        <v>12332</v>
      </c>
      <c r="C5703" s="417" t="s">
        <v>128</v>
      </c>
      <c r="F5703" s="431">
        <v>38.18</v>
      </c>
    </row>
    <row r="5704" spans="1:6" ht="15">
      <c r="A5704" s="417" t="s">
        <v>12333</v>
      </c>
      <c r="B5704" s="417" t="s">
        <v>12334</v>
      </c>
      <c r="C5704" s="417" t="s">
        <v>128</v>
      </c>
      <c r="F5704" s="431">
        <v>50.54</v>
      </c>
    </row>
    <row r="5705" spans="1:6" ht="15">
      <c r="A5705" s="417" t="s">
        <v>12335</v>
      </c>
      <c r="B5705" s="417" t="s">
        <v>12336</v>
      </c>
      <c r="C5705" s="417" t="s">
        <v>128</v>
      </c>
      <c r="F5705" s="431">
        <v>67.38</v>
      </c>
    </row>
    <row r="5706" spans="1:6" ht="15">
      <c r="A5706" s="417" t="s">
        <v>12337</v>
      </c>
      <c r="B5706" s="417" t="s">
        <v>12338</v>
      </c>
      <c r="C5706" s="417" t="s">
        <v>128</v>
      </c>
      <c r="F5706" s="431">
        <v>22.46</v>
      </c>
    </row>
    <row r="5707" spans="1:6" ht="15">
      <c r="A5707" s="417" t="s">
        <v>12339</v>
      </c>
      <c r="B5707" s="417" t="s">
        <v>12340</v>
      </c>
      <c r="C5707" s="417" t="s">
        <v>128</v>
      </c>
      <c r="F5707" s="431">
        <v>4.95</v>
      </c>
    </row>
    <row r="5708" spans="1:6">
      <c r="B5708" s="417" t="s">
        <v>12341</v>
      </c>
      <c r="F5708" s="430"/>
    </row>
    <row r="5709" spans="1:6" ht="15">
      <c r="A5709" s="417" t="s">
        <v>12342</v>
      </c>
      <c r="C5709" s="417" t="s">
        <v>128</v>
      </c>
      <c r="F5709" s="431">
        <v>5.94</v>
      </c>
    </row>
    <row r="5710" spans="1:6">
      <c r="B5710" s="417" t="s">
        <v>12343</v>
      </c>
      <c r="F5710" s="430"/>
    </row>
    <row r="5711" spans="1:6">
      <c r="A5711" s="414"/>
      <c r="B5711" s="417" t="s">
        <v>12344</v>
      </c>
      <c r="F5711" s="430"/>
    </row>
    <row r="5712" spans="1:6" ht="15">
      <c r="A5712" s="417" t="s">
        <v>12345</v>
      </c>
      <c r="B5712" s="417" t="s">
        <v>12346</v>
      </c>
      <c r="C5712" s="417" t="s">
        <v>128</v>
      </c>
      <c r="F5712" s="431">
        <v>7.42</v>
      </c>
    </row>
    <row r="5713" spans="1:6" ht="15">
      <c r="A5713" s="417" t="s">
        <v>12347</v>
      </c>
      <c r="B5713" s="417" t="s">
        <v>12348</v>
      </c>
      <c r="C5713" s="417" t="s">
        <v>128</v>
      </c>
      <c r="F5713" s="431">
        <v>8.91</v>
      </c>
    </row>
    <row r="5714" spans="1:6">
      <c r="B5714" s="417" t="s">
        <v>12349</v>
      </c>
      <c r="F5714" s="430"/>
    </row>
    <row r="5715" spans="1:6" ht="15">
      <c r="A5715" s="417" t="s">
        <v>12350</v>
      </c>
      <c r="C5715" s="417" t="s">
        <v>128</v>
      </c>
      <c r="F5715" s="431">
        <v>4.01</v>
      </c>
    </row>
    <row r="5716" spans="1:6">
      <c r="B5716" s="417" t="s">
        <v>12351</v>
      </c>
      <c r="F5716" s="430"/>
    </row>
    <row r="5717" spans="1:6">
      <c r="B5717" s="417" t="s">
        <v>12352</v>
      </c>
      <c r="F5717" s="430"/>
    </row>
    <row r="5718" spans="1:6" ht="15">
      <c r="A5718" s="417" t="s">
        <v>12353</v>
      </c>
      <c r="B5718" s="417" t="s">
        <v>12354</v>
      </c>
      <c r="C5718" s="417" t="s">
        <v>128</v>
      </c>
      <c r="F5718" s="431">
        <v>4.75</v>
      </c>
    </row>
    <row r="5719" spans="1:6">
      <c r="B5719" s="417" t="s">
        <v>12352</v>
      </c>
      <c r="F5719" s="430"/>
    </row>
    <row r="5720" spans="1:6" ht="15">
      <c r="A5720" s="417" t="s">
        <v>12355</v>
      </c>
      <c r="C5720" s="417" t="s">
        <v>128</v>
      </c>
      <c r="F5720" s="431">
        <v>5.94</v>
      </c>
    </row>
    <row r="5721" spans="1:6">
      <c r="B5721" s="417" t="s">
        <v>12356</v>
      </c>
      <c r="F5721" s="430"/>
    </row>
    <row r="5722" spans="1:6">
      <c r="B5722" s="417" t="s">
        <v>12349</v>
      </c>
      <c r="F5722" s="430"/>
    </row>
    <row r="5723" spans="1:6" ht="15">
      <c r="A5723" s="417" t="s">
        <v>12357</v>
      </c>
      <c r="B5723" s="417" t="s">
        <v>12358</v>
      </c>
      <c r="C5723" s="417" t="s">
        <v>128</v>
      </c>
      <c r="F5723" s="431">
        <v>7.13</v>
      </c>
    </row>
    <row r="5724" spans="1:6">
      <c r="B5724" s="417" t="s">
        <v>12359</v>
      </c>
      <c r="F5724" s="430"/>
    </row>
    <row r="5725" spans="1:6" ht="15">
      <c r="A5725" s="417" t="s">
        <v>12360</v>
      </c>
      <c r="C5725" s="417" t="s">
        <v>128</v>
      </c>
      <c r="F5725" s="431">
        <v>7.42</v>
      </c>
    </row>
    <row r="5726" spans="1:6">
      <c r="B5726" s="417" t="s">
        <v>12361</v>
      </c>
      <c r="F5726" s="430"/>
    </row>
    <row r="5727" spans="1:6">
      <c r="B5727" s="417" t="s">
        <v>12362</v>
      </c>
      <c r="F5727" s="430"/>
    </row>
    <row r="5728" spans="1:6" ht="15">
      <c r="A5728" s="417" t="s">
        <v>12363</v>
      </c>
      <c r="C5728" s="417" t="s">
        <v>128</v>
      </c>
      <c r="F5728" s="431">
        <v>92.15</v>
      </c>
    </row>
    <row r="5729" spans="1:6">
      <c r="B5729" s="417" t="s">
        <v>12364</v>
      </c>
      <c r="F5729" s="430"/>
    </row>
    <row r="5730" spans="1:6">
      <c r="B5730" s="417" t="s">
        <v>12362</v>
      </c>
      <c r="F5730" s="430"/>
    </row>
    <row r="5731" spans="1:6" ht="15">
      <c r="A5731" s="417" t="s">
        <v>12365</v>
      </c>
      <c r="C5731" s="417" t="s">
        <v>128</v>
      </c>
      <c r="F5731" s="431">
        <v>107</v>
      </c>
    </row>
    <row r="5732" spans="1:6">
      <c r="B5732" s="417" t="s">
        <v>12366</v>
      </c>
      <c r="F5732" s="430"/>
    </row>
    <row r="5733" spans="1:6" ht="15">
      <c r="A5733" s="417" t="s">
        <v>12367</v>
      </c>
      <c r="B5733" s="417" t="s">
        <v>12368</v>
      </c>
      <c r="C5733" s="417" t="s">
        <v>128</v>
      </c>
      <c r="F5733" s="431">
        <v>38.18</v>
      </c>
    </row>
    <row r="5734" spans="1:6" ht="15">
      <c r="A5734" s="417" t="s">
        <v>12369</v>
      </c>
      <c r="B5734" s="417" t="s">
        <v>12370</v>
      </c>
      <c r="C5734" s="417" t="s">
        <v>128</v>
      </c>
      <c r="F5734" s="431">
        <v>24.25</v>
      </c>
    </row>
    <row r="5735" spans="1:6" ht="15">
      <c r="A5735" s="417" t="s">
        <v>12371</v>
      </c>
      <c r="B5735" s="417" t="s">
        <v>12372</v>
      </c>
      <c r="C5735" s="417" t="s">
        <v>112</v>
      </c>
      <c r="F5735" s="431">
        <v>5.39</v>
      </c>
    </row>
    <row r="5736" spans="1:6" ht="15">
      <c r="A5736" s="417" t="s">
        <v>12373</v>
      </c>
      <c r="B5736" s="417" t="s">
        <v>12374</v>
      </c>
      <c r="C5736" s="417" t="s">
        <v>112</v>
      </c>
      <c r="F5736" s="431">
        <v>1.98</v>
      </c>
    </row>
    <row r="5737" spans="1:6" ht="15">
      <c r="A5737" s="417" t="s">
        <v>12375</v>
      </c>
      <c r="B5737" s="417" t="s">
        <v>12376</v>
      </c>
      <c r="C5737" s="417" t="s">
        <v>112</v>
      </c>
      <c r="F5737" s="431">
        <v>1.39</v>
      </c>
    </row>
    <row r="5738" spans="1:6" ht="15">
      <c r="A5738" s="417" t="s">
        <v>12377</v>
      </c>
      <c r="B5738" s="417" t="s">
        <v>12378</v>
      </c>
      <c r="C5738" s="417" t="s">
        <v>128</v>
      </c>
      <c r="F5738" s="431">
        <v>3.16</v>
      </c>
    </row>
    <row r="5739" spans="1:6">
      <c r="A5739" s="417" t="s">
        <v>12379</v>
      </c>
      <c r="B5739" s="417" t="s">
        <v>12380</v>
      </c>
      <c r="F5739" s="430"/>
    </row>
    <row r="5740" spans="1:6" ht="15">
      <c r="A5740" s="417" t="s">
        <v>12381</v>
      </c>
      <c r="B5740" s="417" t="s">
        <v>12382</v>
      </c>
      <c r="C5740" s="417" t="s">
        <v>128</v>
      </c>
      <c r="F5740" s="431">
        <v>20</v>
      </c>
    </row>
    <row r="5741" spans="1:6">
      <c r="B5741" s="417" t="s">
        <v>12383</v>
      </c>
      <c r="F5741" s="430"/>
    </row>
    <row r="5742" spans="1:6" ht="15">
      <c r="A5742" s="417" t="s">
        <v>12384</v>
      </c>
      <c r="C5742" s="417" t="s">
        <v>128</v>
      </c>
      <c r="F5742" s="431">
        <v>55.6</v>
      </c>
    </row>
    <row r="5743" spans="1:6">
      <c r="B5743" s="417" t="s">
        <v>12385</v>
      </c>
      <c r="F5743" s="430"/>
    </row>
    <row r="5744" spans="1:6">
      <c r="B5744" s="417" t="s">
        <v>12386</v>
      </c>
      <c r="F5744" s="430"/>
    </row>
    <row r="5745" spans="1:6" ht="15">
      <c r="A5745" s="417" t="s">
        <v>12387</v>
      </c>
      <c r="C5745" s="417" t="s">
        <v>128</v>
      </c>
      <c r="F5745" s="431">
        <v>5.4</v>
      </c>
    </row>
    <row r="5746" spans="1:6">
      <c r="B5746" s="417" t="s">
        <v>12388</v>
      </c>
      <c r="F5746" s="430"/>
    </row>
    <row r="5747" spans="1:6">
      <c r="B5747" s="417" t="s">
        <v>12389</v>
      </c>
      <c r="F5747" s="430"/>
    </row>
    <row r="5748" spans="1:6" ht="15">
      <c r="A5748" s="417" t="s">
        <v>12390</v>
      </c>
      <c r="B5748" s="417" t="s">
        <v>12391</v>
      </c>
      <c r="C5748" s="417" t="s">
        <v>128</v>
      </c>
      <c r="F5748" s="431">
        <v>9.18</v>
      </c>
    </row>
    <row r="5749" spans="1:6">
      <c r="B5749" s="417" t="s">
        <v>12392</v>
      </c>
      <c r="F5749" s="430"/>
    </row>
    <row r="5750" spans="1:6" ht="15">
      <c r="A5750" s="417" t="s">
        <v>12393</v>
      </c>
      <c r="C5750" s="417" t="s">
        <v>12394</v>
      </c>
      <c r="F5750" s="431">
        <v>2.7</v>
      </c>
    </row>
    <row r="5751" spans="1:6">
      <c r="B5751" s="417" t="s">
        <v>12395</v>
      </c>
      <c r="F5751" s="430"/>
    </row>
    <row r="5752" spans="1:6">
      <c r="B5752" s="417" t="s">
        <v>12396</v>
      </c>
      <c r="F5752" s="430"/>
    </row>
    <row r="5753" spans="1:6" ht="15">
      <c r="A5753" s="417" t="s">
        <v>12397</v>
      </c>
      <c r="C5753" s="417" t="s">
        <v>12394</v>
      </c>
      <c r="F5753" s="431">
        <v>2.59</v>
      </c>
    </row>
    <row r="5754" spans="1:6">
      <c r="B5754" s="417" t="s">
        <v>12398</v>
      </c>
      <c r="F5754" s="430"/>
    </row>
    <row r="5755" spans="1:6">
      <c r="B5755" s="417" t="s">
        <v>12399</v>
      </c>
      <c r="F5755" s="430"/>
    </row>
    <row r="5756" spans="1:6" ht="15">
      <c r="A5756" s="417" t="s">
        <v>12400</v>
      </c>
      <c r="C5756" s="417" t="s">
        <v>128</v>
      </c>
      <c r="F5756" s="431">
        <v>22.46</v>
      </c>
    </row>
    <row r="5757" spans="1:6">
      <c r="B5757" s="417" t="s">
        <v>12401</v>
      </c>
      <c r="F5757" s="430"/>
    </row>
    <row r="5758" spans="1:6">
      <c r="B5758" s="417" t="s">
        <v>12399</v>
      </c>
      <c r="F5758" s="430"/>
    </row>
    <row r="5759" spans="1:6" ht="15">
      <c r="A5759" s="417" t="s">
        <v>12402</v>
      </c>
      <c r="C5759" s="417" t="s">
        <v>128</v>
      </c>
      <c r="F5759" s="431">
        <v>1.3</v>
      </c>
    </row>
    <row r="5760" spans="1:6">
      <c r="B5760" s="417" t="s">
        <v>12403</v>
      </c>
      <c r="F5760" s="430"/>
    </row>
    <row r="5761" spans="1:6">
      <c r="B5761" s="417" t="s">
        <v>12404</v>
      </c>
      <c r="F5761" s="430"/>
    </row>
    <row r="5762" spans="1:6" ht="15">
      <c r="A5762" s="417" t="s">
        <v>12405</v>
      </c>
      <c r="C5762" s="417" t="s">
        <v>128</v>
      </c>
      <c r="F5762" s="431">
        <v>22.46</v>
      </c>
    </row>
    <row r="5763" spans="1:6">
      <c r="B5763" s="417" t="s">
        <v>12406</v>
      </c>
      <c r="F5763" s="430"/>
    </row>
    <row r="5764" spans="1:6">
      <c r="B5764" s="417" t="s">
        <v>12407</v>
      </c>
      <c r="F5764" s="430"/>
    </row>
    <row r="5765" spans="1:6" ht="15">
      <c r="A5765" s="417" t="s">
        <v>12408</v>
      </c>
      <c r="C5765" s="417" t="s">
        <v>128</v>
      </c>
      <c r="F5765" s="431">
        <v>33.69</v>
      </c>
    </row>
    <row r="5766" spans="1:6">
      <c r="B5766" s="417" t="s">
        <v>12409</v>
      </c>
      <c r="F5766" s="430"/>
    </row>
    <row r="5767" spans="1:6">
      <c r="A5767" s="417" t="s">
        <v>12410</v>
      </c>
      <c r="B5767" s="417" t="s">
        <v>12411</v>
      </c>
      <c r="F5767" s="430"/>
    </row>
    <row r="5768" spans="1:6" ht="15">
      <c r="A5768" s="417" t="s">
        <v>12412</v>
      </c>
      <c r="B5768" s="417" t="s">
        <v>12413</v>
      </c>
      <c r="C5768" s="417" t="s">
        <v>121</v>
      </c>
      <c r="F5768" s="431">
        <v>18.25</v>
      </c>
    </row>
    <row r="5769" spans="1:6" ht="15">
      <c r="A5769" s="417" t="s">
        <v>12414</v>
      </c>
      <c r="B5769" s="417" t="s">
        <v>12415</v>
      </c>
      <c r="C5769" s="417" t="s">
        <v>128</v>
      </c>
      <c r="F5769" s="431">
        <v>93.92</v>
      </c>
    </row>
    <row r="5770" spans="1:6" ht="15">
      <c r="A5770" s="417" t="s">
        <v>12416</v>
      </c>
      <c r="B5770" s="417" t="s">
        <v>12417</v>
      </c>
      <c r="C5770" s="417" t="s">
        <v>128</v>
      </c>
      <c r="F5770" s="431">
        <v>106.52</v>
      </c>
    </row>
    <row r="5771" spans="1:6" ht="15">
      <c r="A5771" s="417" t="s">
        <v>12418</v>
      </c>
      <c r="B5771" s="417" t="s">
        <v>12419</v>
      </c>
      <c r="C5771" s="417" t="s">
        <v>128</v>
      </c>
      <c r="F5771" s="431">
        <v>77.010000000000005</v>
      </c>
    </row>
    <row r="5772" spans="1:6">
      <c r="F5772" s="430"/>
    </row>
    <row r="5773" spans="1:6" ht="15">
      <c r="A5773" s="417" t="s">
        <v>678</v>
      </c>
      <c r="B5773" s="417" t="s">
        <v>12420</v>
      </c>
      <c r="C5773" s="417" t="s">
        <v>121</v>
      </c>
      <c r="F5773" s="431">
        <v>40.57</v>
      </c>
    </row>
    <row r="5774" spans="1:6">
      <c r="B5774" s="417" t="s">
        <v>12421</v>
      </c>
      <c r="F5774" s="430"/>
    </row>
    <row r="5775" spans="1:6" ht="15">
      <c r="A5775" s="417" t="s">
        <v>12422</v>
      </c>
      <c r="B5775" s="417" t="s">
        <v>12423</v>
      </c>
      <c r="C5775" s="417" t="s">
        <v>121</v>
      </c>
      <c r="F5775" s="431">
        <v>37.86</v>
      </c>
    </row>
    <row r="5776" spans="1:6">
      <c r="B5776" s="417" t="s">
        <v>12421</v>
      </c>
      <c r="F5776" s="430"/>
    </row>
    <row r="5777" spans="1:6" ht="15">
      <c r="A5777" s="417" t="s">
        <v>12424</v>
      </c>
      <c r="B5777" s="417" t="s">
        <v>12425</v>
      </c>
      <c r="C5777" s="417" t="s">
        <v>121</v>
      </c>
      <c r="F5777" s="431">
        <v>79.739999999999995</v>
      </c>
    </row>
    <row r="5778" spans="1:6">
      <c r="F5778" s="430"/>
    </row>
    <row r="5779" spans="1:6" ht="15">
      <c r="A5779" s="417" t="s">
        <v>12426</v>
      </c>
      <c r="B5779" s="417" t="s">
        <v>12427</v>
      </c>
      <c r="C5779" s="417" t="s">
        <v>121</v>
      </c>
      <c r="F5779" s="431">
        <v>21.71</v>
      </c>
    </row>
    <row r="5780" spans="1:6">
      <c r="B5780" s="417" t="s">
        <v>12428</v>
      </c>
      <c r="F5780" s="430"/>
    </row>
    <row r="5781" spans="1:6" ht="15">
      <c r="A5781" s="417" t="s">
        <v>12429</v>
      </c>
      <c r="B5781" s="417" t="s">
        <v>12430</v>
      </c>
      <c r="C5781" s="417" t="s">
        <v>121</v>
      </c>
      <c r="F5781" s="431">
        <v>32.21</v>
      </c>
    </row>
    <row r="5782" spans="1:6">
      <c r="B5782" s="417" t="s">
        <v>6726</v>
      </c>
      <c r="F5782" s="430"/>
    </row>
    <row r="5783" spans="1:6" ht="15">
      <c r="A5783" s="417" t="s">
        <v>12431</v>
      </c>
      <c r="B5783" s="417" t="s">
        <v>12432</v>
      </c>
      <c r="C5783" s="417" t="s">
        <v>112</v>
      </c>
      <c r="F5783" s="431">
        <v>41.7</v>
      </c>
    </row>
    <row r="5784" spans="1:6" ht="15">
      <c r="A5784" s="417" t="s">
        <v>12433</v>
      </c>
      <c r="B5784" s="417" t="s">
        <v>12434</v>
      </c>
      <c r="C5784" s="417" t="s">
        <v>112</v>
      </c>
      <c r="F5784" s="431">
        <v>35.24</v>
      </c>
    </row>
    <row r="5785" spans="1:6" ht="15">
      <c r="A5785" s="417" t="s">
        <v>12435</v>
      </c>
      <c r="B5785" s="417" t="s">
        <v>12436</v>
      </c>
      <c r="C5785" s="417" t="s">
        <v>112</v>
      </c>
      <c r="F5785" s="431">
        <v>70.739999999999995</v>
      </c>
    </row>
    <row r="5786" spans="1:6">
      <c r="B5786" s="417" t="s">
        <v>12437</v>
      </c>
      <c r="F5786" s="430"/>
    </row>
    <row r="5787" spans="1:6" ht="15">
      <c r="A5787" s="417" t="s">
        <v>12438</v>
      </c>
      <c r="B5787" s="417" t="s">
        <v>12439</v>
      </c>
      <c r="C5787" s="417" t="s">
        <v>128</v>
      </c>
      <c r="F5787" s="431">
        <v>12.91</v>
      </c>
    </row>
    <row r="5788" spans="1:6" ht="15">
      <c r="A5788" s="417" t="s">
        <v>12440</v>
      </c>
      <c r="B5788" s="417" t="s">
        <v>12441</v>
      </c>
      <c r="C5788" s="417" t="s">
        <v>108</v>
      </c>
      <c r="F5788" s="431">
        <v>247.11</v>
      </c>
    </row>
    <row r="5789" spans="1:6" ht="15">
      <c r="B5789" s="417" t="s">
        <v>12442</v>
      </c>
      <c r="F5789" s="431"/>
    </row>
    <row r="5790" spans="1:6" ht="15">
      <c r="A5790" s="417" t="s">
        <v>12443</v>
      </c>
      <c r="B5790" s="417" t="s">
        <v>12444</v>
      </c>
      <c r="F5790" s="431"/>
    </row>
    <row r="5791" spans="1:6" ht="15">
      <c r="A5791" s="417" t="s">
        <v>12445</v>
      </c>
      <c r="B5791" s="417" t="s">
        <v>12446</v>
      </c>
      <c r="C5791" s="417" t="s">
        <v>112</v>
      </c>
      <c r="F5791" s="431">
        <v>189.09</v>
      </c>
    </row>
    <row r="5792" spans="1:6" ht="15">
      <c r="A5792" s="417" t="s">
        <v>12447</v>
      </c>
      <c r="B5792" s="417" t="s">
        <v>12448</v>
      </c>
      <c r="C5792" s="417" t="s">
        <v>108</v>
      </c>
      <c r="F5792" s="431">
        <v>248.2</v>
      </c>
    </row>
    <row r="5793" spans="1:6" ht="15">
      <c r="A5793" s="417" t="s">
        <v>12449</v>
      </c>
      <c r="B5793" s="417" t="s">
        <v>12450</v>
      </c>
      <c r="C5793" s="417" t="s">
        <v>108</v>
      </c>
      <c r="F5793" s="431">
        <v>170.9</v>
      </c>
    </row>
    <row r="5794" spans="1:6" ht="15">
      <c r="A5794" s="417" t="s">
        <v>12451</v>
      </c>
      <c r="B5794" s="417" t="s">
        <v>12452</v>
      </c>
      <c r="C5794" s="417" t="s">
        <v>108</v>
      </c>
      <c r="F5794" s="431">
        <v>78.040000000000006</v>
      </c>
    </row>
    <row r="5795" spans="1:6" ht="15">
      <c r="A5795" s="417" t="s">
        <v>12453</v>
      </c>
      <c r="B5795" s="417" t="s">
        <v>12454</v>
      </c>
      <c r="C5795" s="417" t="s">
        <v>112</v>
      </c>
      <c r="F5795" s="431">
        <v>43.57</v>
      </c>
    </row>
    <row r="5796" spans="1:6" ht="15">
      <c r="A5796" s="417" t="s">
        <v>12455</v>
      </c>
      <c r="B5796" s="417" t="s">
        <v>12456</v>
      </c>
      <c r="C5796" s="417" t="s">
        <v>112</v>
      </c>
      <c r="F5796" s="431">
        <v>72.430000000000007</v>
      </c>
    </row>
    <row r="5797" spans="1:6" ht="15">
      <c r="A5797" s="417" t="s">
        <v>12457</v>
      </c>
      <c r="B5797" s="417" t="s">
        <v>12458</v>
      </c>
      <c r="C5797" s="417" t="s">
        <v>112</v>
      </c>
      <c r="F5797" s="431">
        <v>65.7</v>
      </c>
    </row>
    <row r="5798" spans="1:6" ht="15">
      <c r="A5798" s="417" t="s">
        <v>12459</v>
      </c>
      <c r="B5798" s="417" t="s">
        <v>12460</v>
      </c>
      <c r="C5798" s="417" t="s">
        <v>112</v>
      </c>
      <c r="F5798" s="431">
        <v>83.96</v>
      </c>
    </row>
    <row r="5799" spans="1:6" ht="15">
      <c r="A5799" s="417" t="s">
        <v>12461</v>
      </c>
      <c r="B5799" s="417" t="s">
        <v>12462</v>
      </c>
      <c r="C5799" s="417" t="s">
        <v>112</v>
      </c>
      <c r="F5799" s="431">
        <v>117.93</v>
      </c>
    </row>
    <row r="5800" spans="1:6">
      <c r="F5800" s="430"/>
    </row>
    <row r="5801" spans="1:6" ht="15">
      <c r="A5801" s="417" t="s">
        <v>12463</v>
      </c>
      <c r="B5801" s="417" t="s">
        <v>12464</v>
      </c>
      <c r="C5801" s="417" t="s">
        <v>112</v>
      </c>
      <c r="F5801" s="431">
        <v>147.01</v>
      </c>
    </row>
    <row r="5802" spans="1:6">
      <c r="B5802" s="417" t="s">
        <v>12465</v>
      </c>
      <c r="F5802" s="430"/>
    </row>
    <row r="5803" spans="1:6">
      <c r="B5803" s="417" t="s">
        <v>12464</v>
      </c>
      <c r="F5803" s="430"/>
    </row>
    <row r="5804" spans="1:6" ht="15">
      <c r="A5804" s="417" t="s">
        <v>12466</v>
      </c>
      <c r="C5804" s="417" t="s">
        <v>112</v>
      </c>
      <c r="F5804" s="431">
        <v>185.3</v>
      </c>
    </row>
    <row r="5805" spans="1:6">
      <c r="B5805" s="417" t="s">
        <v>12467</v>
      </c>
      <c r="F5805" s="430"/>
    </row>
    <row r="5806" spans="1:6" ht="15">
      <c r="B5806" s="417" t="s">
        <v>12464</v>
      </c>
      <c r="F5806" s="431"/>
    </row>
    <row r="5807" spans="1:6" ht="15">
      <c r="A5807" s="417" t="s">
        <v>598</v>
      </c>
      <c r="B5807" s="417" t="s">
        <v>12468</v>
      </c>
      <c r="C5807" s="417" t="s">
        <v>112</v>
      </c>
      <c r="F5807" s="431">
        <v>234.11</v>
      </c>
    </row>
    <row r="5808" spans="1:6">
      <c r="F5808" s="430"/>
    </row>
    <row r="5809" spans="6:6">
      <c r="F5809" s="430"/>
    </row>
    <row r="5810" spans="6:6">
      <c r="F5810" s="430"/>
    </row>
    <row r="5811" spans="6:6">
      <c r="F5811" s="430"/>
    </row>
    <row r="5812" spans="6:6">
      <c r="F5812" s="430"/>
    </row>
    <row r="5813" spans="6:6">
      <c r="F5813" s="430"/>
    </row>
    <row r="5814" spans="6:6">
      <c r="F5814" s="430"/>
    </row>
    <row r="5815" spans="6:6">
      <c r="F5815" s="430"/>
    </row>
    <row r="5816" spans="6:6">
      <c r="F5816" s="430"/>
    </row>
    <row r="5817" spans="6:6">
      <c r="F5817" s="430"/>
    </row>
    <row r="5818" spans="6:6">
      <c r="F5818" s="430"/>
    </row>
    <row r="5819" spans="6:6">
      <c r="F5819" s="430"/>
    </row>
    <row r="5820" spans="6:6">
      <c r="F5820" s="430"/>
    </row>
    <row r="5821" spans="6:6">
      <c r="F5821" s="430"/>
    </row>
    <row r="5822" spans="6:6">
      <c r="F5822" s="430"/>
    </row>
    <row r="5823" spans="6:6">
      <c r="F5823" s="430"/>
    </row>
    <row r="5824" spans="6:6">
      <c r="F5824" s="430"/>
    </row>
    <row r="5825" spans="6:6">
      <c r="F5825" s="430"/>
    </row>
    <row r="5826" spans="6:6">
      <c r="F5826" s="430"/>
    </row>
    <row r="5827" spans="6:6">
      <c r="F5827" s="430"/>
    </row>
    <row r="5828" spans="6:6">
      <c r="F5828" s="430"/>
    </row>
    <row r="5829" spans="6:6">
      <c r="F5829" s="430"/>
    </row>
    <row r="5830" spans="6:6">
      <c r="F5830" s="430"/>
    </row>
    <row r="5831" spans="6:6">
      <c r="F5831" s="430"/>
    </row>
    <row r="5832" spans="6:6">
      <c r="F5832" s="430"/>
    </row>
    <row r="5833" spans="6:6">
      <c r="F5833" s="430"/>
    </row>
    <row r="5834" spans="6:6">
      <c r="F5834" s="430"/>
    </row>
    <row r="5835" spans="6:6">
      <c r="F5835" s="430"/>
    </row>
    <row r="5836" spans="6:6">
      <c r="F5836" s="430"/>
    </row>
    <row r="5837" spans="6:6">
      <c r="F5837" s="430"/>
    </row>
    <row r="5838" spans="6:6">
      <c r="F5838" s="430"/>
    </row>
    <row r="5839" spans="6:6">
      <c r="F5839" s="430"/>
    </row>
    <row r="5840" spans="6:6">
      <c r="F5840" s="430"/>
    </row>
    <row r="5841" spans="6:6">
      <c r="F5841" s="430"/>
    </row>
    <row r="5842" spans="6:6">
      <c r="F5842" s="430"/>
    </row>
    <row r="5843" spans="6:6">
      <c r="F5843" s="430"/>
    </row>
    <row r="5844" spans="6:6">
      <c r="F5844" s="430"/>
    </row>
    <row r="5845" spans="6:6">
      <c r="F5845" s="430"/>
    </row>
    <row r="5846" spans="6:6">
      <c r="F5846" s="430"/>
    </row>
    <row r="5847" spans="6:6">
      <c r="F5847" s="430"/>
    </row>
    <row r="5848" spans="6:6">
      <c r="F5848" s="430"/>
    </row>
    <row r="5849" spans="6:6">
      <c r="F5849" s="430"/>
    </row>
    <row r="5850" spans="6:6">
      <c r="F5850" s="430"/>
    </row>
    <row r="5851" spans="6:6">
      <c r="F5851" s="430"/>
    </row>
    <row r="5852" spans="6:6">
      <c r="F5852" s="430"/>
    </row>
    <row r="5853" spans="6:6">
      <c r="F5853" s="430"/>
    </row>
    <row r="5854" spans="6:6">
      <c r="F5854" s="430"/>
    </row>
    <row r="5855" spans="6:6">
      <c r="F5855" s="430"/>
    </row>
    <row r="5856" spans="6:6">
      <c r="F5856" s="430"/>
    </row>
    <row r="5857" spans="6:6">
      <c r="F5857" s="430"/>
    </row>
    <row r="5858" spans="6:6">
      <c r="F5858" s="430"/>
    </row>
    <row r="5859" spans="6:6">
      <c r="F5859" s="430"/>
    </row>
    <row r="5860" spans="6:6">
      <c r="F5860" s="430"/>
    </row>
    <row r="5861" spans="6:6">
      <c r="F5861" s="430"/>
    </row>
    <row r="5862" spans="6:6">
      <c r="F5862" s="430"/>
    </row>
    <row r="5863" spans="6:6">
      <c r="F5863" s="430"/>
    </row>
    <row r="5864" spans="6:6">
      <c r="F5864" s="430"/>
    </row>
    <row r="5865" spans="6:6">
      <c r="F5865" s="430"/>
    </row>
    <row r="5866" spans="6:6">
      <c r="F5866" s="430"/>
    </row>
    <row r="5867" spans="6:6">
      <c r="F5867" s="430"/>
    </row>
    <row r="5868" spans="6:6">
      <c r="F5868" s="430"/>
    </row>
    <row r="5869" spans="6:6">
      <c r="F5869" s="430"/>
    </row>
    <row r="5870" spans="6:6">
      <c r="F5870" s="430"/>
    </row>
    <row r="5871" spans="6:6">
      <c r="F5871" s="430"/>
    </row>
    <row r="5872" spans="6:6">
      <c r="F5872" s="430"/>
    </row>
    <row r="5873" spans="6:6">
      <c r="F5873" s="430"/>
    </row>
    <row r="5874" spans="6:6">
      <c r="F5874" s="430"/>
    </row>
    <row r="5875" spans="6:6">
      <c r="F5875" s="430"/>
    </row>
    <row r="5876" spans="6:6">
      <c r="F5876" s="430"/>
    </row>
    <row r="5877" spans="6:6">
      <c r="F5877" s="430"/>
    </row>
    <row r="5878" spans="6:6">
      <c r="F5878" s="430"/>
    </row>
    <row r="5879" spans="6:6">
      <c r="F5879" s="430"/>
    </row>
    <row r="5880" spans="6:6">
      <c r="F5880" s="430"/>
    </row>
    <row r="5881" spans="6:6">
      <c r="F5881" s="430"/>
    </row>
    <row r="5882" spans="6:6">
      <c r="F5882" s="430"/>
    </row>
    <row r="5883" spans="6:6">
      <c r="F5883" s="430"/>
    </row>
    <row r="5884" spans="6:6">
      <c r="F5884" s="430"/>
    </row>
    <row r="5885" spans="6:6">
      <c r="F5885" s="430"/>
    </row>
    <row r="6001" spans="6:6" ht="15">
      <c r="F6001" s="414"/>
    </row>
    <row r="6002" spans="6:6" ht="15">
      <c r="F6002" s="414"/>
    </row>
    <row r="6003" spans="6:6" ht="15">
      <c r="F6003" s="414"/>
    </row>
    <row r="6004" spans="6:6" ht="15">
      <c r="F6004" s="414"/>
    </row>
    <row r="6005" spans="6:6" ht="15">
      <c r="F6005" s="414"/>
    </row>
    <row r="6006" spans="6:6" ht="15">
      <c r="F6006" s="414"/>
    </row>
    <row r="6007" spans="6:6" ht="15">
      <c r="F6007" s="414"/>
    </row>
    <row r="6008" spans="6:6" ht="15">
      <c r="F6008" s="414"/>
    </row>
  </sheetData>
  <pageMargins left="0.511811024" right="0.511811024" top="0.78740157499999996" bottom="0.78740157499999996" header="0.31496062000000002" footer="0.31496062000000002"/>
  <pageSetup paperSize="9" scale="53" orientation="landscape" r:id="rId1"/>
</worksheet>
</file>

<file path=xl/worksheets/sheet11.xml><?xml version="1.0" encoding="utf-8"?>
<worksheet xmlns="http://schemas.openxmlformats.org/spreadsheetml/2006/main" xmlns:r="http://schemas.openxmlformats.org/officeDocument/2006/relationships">
  <dimension ref="A2:D305"/>
  <sheetViews>
    <sheetView showGridLines="0" zoomScale="90" zoomScaleNormal="90" workbookViewId="0">
      <selection activeCell="O27" sqref="O27"/>
    </sheetView>
  </sheetViews>
  <sheetFormatPr defaultRowHeight="15"/>
  <cols>
    <col min="1" max="1" width="15.140625" style="50" customWidth="1"/>
    <col min="2" max="2" width="69" style="50" customWidth="1"/>
    <col min="3" max="3" width="11.7109375" style="50" customWidth="1"/>
    <col min="4" max="4" width="14.7109375" style="442" customWidth="1"/>
    <col min="5" max="16384" width="9.140625" style="50"/>
  </cols>
  <sheetData>
    <row r="2" spans="1:4" ht="21">
      <c r="A2" s="982" t="s">
        <v>12469</v>
      </c>
      <c r="B2" s="982"/>
      <c r="C2" s="982"/>
      <c r="D2" s="982"/>
    </row>
    <row r="3" spans="1:4" ht="15.75" thickBot="1"/>
    <row r="4" spans="1:4" ht="16.5" customHeight="1" thickBot="1">
      <c r="A4" s="443" t="s">
        <v>91</v>
      </c>
      <c r="B4" s="444" t="s">
        <v>9</v>
      </c>
      <c r="C4" s="445" t="s">
        <v>92</v>
      </c>
      <c r="D4" s="446" t="s">
        <v>12470</v>
      </c>
    </row>
    <row r="5" spans="1:4" ht="36" customHeight="1">
      <c r="A5" s="427" t="s">
        <v>12471</v>
      </c>
      <c r="B5" s="427" t="s">
        <v>12472</v>
      </c>
      <c r="C5" s="427"/>
      <c r="D5" s="427"/>
    </row>
    <row r="6" spans="1:4" ht="16.5" customHeight="1">
      <c r="A6" s="429" t="s">
        <v>12473</v>
      </c>
      <c r="B6" s="429" t="s">
        <v>12474</v>
      </c>
      <c r="C6" s="447" t="s">
        <v>12475</v>
      </c>
      <c r="D6" s="448" t="s">
        <v>12476</v>
      </c>
    </row>
    <row r="7" spans="1:4" ht="27" customHeight="1">
      <c r="A7" s="429" t="s">
        <v>12477</v>
      </c>
      <c r="B7" s="429" t="s">
        <v>12478</v>
      </c>
      <c r="C7" s="447" t="s">
        <v>12475</v>
      </c>
      <c r="D7" s="448" t="s">
        <v>12479</v>
      </c>
    </row>
    <row r="8" spans="1:4" ht="27" customHeight="1">
      <c r="A8" s="429" t="s">
        <v>12480</v>
      </c>
      <c r="B8" s="429" t="s">
        <v>12481</v>
      </c>
      <c r="C8" s="447" t="s">
        <v>12475</v>
      </c>
      <c r="D8" s="448" t="s">
        <v>12482</v>
      </c>
    </row>
    <row r="9" spans="1:4" ht="27" customHeight="1">
      <c r="A9" s="429" t="s">
        <v>12483</v>
      </c>
      <c r="B9" s="429" t="s">
        <v>12484</v>
      </c>
      <c r="C9" s="447" t="s">
        <v>12475</v>
      </c>
      <c r="D9" s="448" t="s">
        <v>12485</v>
      </c>
    </row>
    <row r="10" spans="1:4" ht="27" customHeight="1">
      <c r="A10" s="429" t="s">
        <v>12486</v>
      </c>
      <c r="B10" s="429" t="s">
        <v>12487</v>
      </c>
      <c r="C10" s="447" t="s">
        <v>12475</v>
      </c>
      <c r="D10" s="448" t="s">
        <v>12488</v>
      </c>
    </row>
    <row r="11" spans="1:4" ht="27" customHeight="1">
      <c r="A11" s="429" t="s">
        <v>12489</v>
      </c>
      <c r="B11" s="429" t="s">
        <v>12490</v>
      </c>
      <c r="C11" s="447" t="s">
        <v>12475</v>
      </c>
      <c r="D11" s="448" t="s">
        <v>12491</v>
      </c>
    </row>
    <row r="12" spans="1:4" ht="30.75" customHeight="1">
      <c r="A12" s="429">
        <v>155.58000000000001</v>
      </c>
      <c r="B12" s="449"/>
      <c r="C12" s="450"/>
      <c r="D12" s="451"/>
    </row>
    <row r="13" spans="1:4" ht="16.5" customHeight="1">
      <c r="A13" s="427" t="s">
        <v>12492</v>
      </c>
      <c r="B13" s="427" t="s">
        <v>12493</v>
      </c>
      <c r="C13" s="452"/>
      <c r="D13" s="428"/>
    </row>
    <row r="14" spans="1:4" ht="16.5" customHeight="1">
      <c r="A14" s="429" t="s">
        <v>12494</v>
      </c>
      <c r="B14" s="429" t="s">
        <v>12495</v>
      </c>
      <c r="C14" s="447" t="s">
        <v>12496</v>
      </c>
      <c r="D14" s="448" t="s">
        <v>12497</v>
      </c>
    </row>
    <row r="15" spans="1:4" ht="16.5" customHeight="1">
      <c r="A15" s="429" t="s">
        <v>12498</v>
      </c>
      <c r="B15" s="429" t="s">
        <v>12499</v>
      </c>
      <c r="C15" s="447" t="s">
        <v>12496</v>
      </c>
      <c r="D15" s="448" t="s">
        <v>12500</v>
      </c>
    </row>
    <row r="16" spans="1:4" ht="16.5" customHeight="1">
      <c r="A16" s="429" t="s">
        <v>12501</v>
      </c>
      <c r="B16" s="429" t="s">
        <v>12502</v>
      </c>
      <c r="C16" s="447" t="s">
        <v>12496</v>
      </c>
      <c r="D16" s="448" t="s">
        <v>12503</v>
      </c>
    </row>
    <row r="17" spans="1:4" ht="21" customHeight="1">
      <c r="A17" s="429" t="s">
        <v>12504</v>
      </c>
      <c r="B17" s="429" t="s">
        <v>12505</v>
      </c>
      <c r="C17" s="447" t="s">
        <v>12496</v>
      </c>
      <c r="D17" s="448" t="s">
        <v>12506</v>
      </c>
    </row>
    <row r="18" spans="1:4" ht="16.5" customHeight="1">
      <c r="A18" s="427" t="s">
        <v>12507</v>
      </c>
      <c r="B18" s="427" t="s">
        <v>12508</v>
      </c>
      <c r="C18" s="452"/>
      <c r="D18" s="428"/>
    </row>
    <row r="19" spans="1:4" ht="16.5" customHeight="1">
      <c r="A19" s="429" t="s">
        <v>12509</v>
      </c>
      <c r="B19" s="429" t="s">
        <v>12510</v>
      </c>
      <c r="C19" s="447" t="s">
        <v>12511</v>
      </c>
      <c r="D19" s="448" t="s">
        <v>12512</v>
      </c>
    </row>
    <row r="20" spans="1:4" ht="19.5" customHeight="1">
      <c r="A20" s="429" t="s">
        <v>12513</v>
      </c>
      <c r="B20" s="429" t="s">
        <v>12514</v>
      </c>
      <c r="C20" s="447" t="s">
        <v>12511</v>
      </c>
      <c r="D20" s="448" t="s">
        <v>12515</v>
      </c>
    </row>
    <row r="21" spans="1:4" ht="19.5" customHeight="1">
      <c r="A21" s="427" t="s">
        <v>12516</v>
      </c>
      <c r="B21" s="427" t="s">
        <v>12517</v>
      </c>
      <c r="C21" s="452"/>
      <c r="D21" s="428"/>
    </row>
    <row r="22" spans="1:4" ht="19.5" customHeight="1">
      <c r="A22" s="429" t="s">
        <v>12518</v>
      </c>
      <c r="B22" s="429" t="s">
        <v>12519</v>
      </c>
      <c r="C22" s="447" t="s">
        <v>12511</v>
      </c>
      <c r="D22" s="448" t="s">
        <v>12520</v>
      </c>
    </row>
    <row r="23" spans="1:4" ht="19.5" customHeight="1">
      <c r="A23" s="429" t="s">
        <v>12521</v>
      </c>
      <c r="B23" s="429" t="s">
        <v>12522</v>
      </c>
      <c r="C23" s="447" t="s">
        <v>12511</v>
      </c>
      <c r="D23" s="448" t="s">
        <v>12523</v>
      </c>
    </row>
    <row r="24" spans="1:4" ht="19.5" customHeight="1">
      <c r="A24" s="429"/>
      <c r="B24" s="429" t="s">
        <v>12524</v>
      </c>
      <c r="C24" s="447"/>
      <c r="D24" s="448"/>
    </row>
    <row r="25" spans="1:4" ht="19.5" customHeight="1">
      <c r="A25" s="429" t="s">
        <v>12525</v>
      </c>
      <c r="B25" s="429" t="s">
        <v>12526</v>
      </c>
      <c r="C25" s="447" t="s">
        <v>12527</v>
      </c>
      <c r="D25" s="448" t="s">
        <v>12528</v>
      </c>
    </row>
    <row r="26" spans="1:4" ht="19.5" customHeight="1">
      <c r="A26" s="429"/>
      <c r="B26" s="429" t="s">
        <v>12529</v>
      </c>
      <c r="C26" s="447"/>
      <c r="D26" s="448"/>
    </row>
    <row r="27" spans="1:4" ht="19.5" customHeight="1">
      <c r="A27" s="429" t="s">
        <v>12530</v>
      </c>
      <c r="B27" s="429" t="s">
        <v>12531</v>
      </c>
      <c r="C27" s="447" t="s">
        <v>12527</v>
      </c>
      <c r="D27" s="448" t="s">
        <v>12532</v>
      </c>
    </row>
    <row r="28" spans="1:4" ht="19.5" customHeight="1">
      <c r="A28" s="429"/>
      <c r="B28" s="429" t="s">
        <v>12533</v>
      </c>
      <c r="C28" s="447"/>
      <c r="D28" s="448"/>
    </row>
    <row r="29" spans="1:4" ht="19.5" customHeight="1">
      <c r="A29" s="429" t="s">
        <v>12534</v>
      </c>
      <c r="B29" s="429" t="s">
        <v>12535</v>
      </c>
      <c r="C29" s="447" t="s">
        <v>12536</v>
      </c>
      <c r="D29" s="448" t="s">
        <v>12537</v>
      </c>
    </row>
    <row r="30" spans="1:4" ht="19.5" customHeight="1">
      <c r="A30" s="427" t="s">
        <v>12538</v>
      </c>
      <c r="B30" s="427" t="s">
        <v>12539</v>
      </c>
      <c r="C30" s="452"/>
      <c r="D30" s="428"/>
    </row>
    <row r="31" spans="1:4" ht="19.5" customHeight="1">
      <c r="A31" s="429" t="s">
        <v>12540</v>
      </c>
      <c r="B31" s="429" t="s">
        <v>12541</v>
      </c>
      <c r="C31" s="447" t="s">
        <v>12527</v>
      </c>
      <c r="D31" s="448" t="s">
        <v>12542</v>
      </c>
    </row>
    <row r="32" spans="1:4" ht="19.5" customHeight="1">
      <c r="A32" s="429"/>
      <c r="B32" s="429" t="s">
        <v>12543</v>
      </c>
      <c r="C32" s="447"/>
      <c r="D32" s="448"/>
    </row>
    <row r="33" spans="1:4" ht="19.5" customHeight="1">
      <c r="A33" s="429" t="s">
        <v>12544</v>
      </c>
      <c r="B33" s="429" t="s">
        <v>12541</v>
      </c>
      <c r="C33" s="447" t="s">
        <v>12527</v>
      </c>
      <c r="D33" s="448" t="s">
        <v>12545</v>
      </c>
    </row>
    <row r="34" spans="1:4" ht="19.5" customHeight="1">
      <c r="A34" s="429"/>
      <c r="B34" s="429" t="s">
        <v>12546</v>
      </c>
      <c r="C34" s="447"/>
      <c r="D34" s="448"/>
    </row>
    <row r="35" spans="1:4" ht="19.5" customHeight="1">
      <c r="A35" s="429" t="s">
        <v>12547</v>
      </c>
      <c r="B35" s="429" t="s">
        <v>12541</v>
      </c>
      <c r="C35" s="447" t="s">
        <v>12527</v>
      </c>
      <c r="D35" s="448" t="s">
        <v>12548</v>
      </c>
    </row>
    <row r="36" spans="1:4" ht="19.5" customHeight="1">
      <c r="A36" s="429"/>
      <c r="B36" s="429" t="s">
        <v>12549</v>
      </c>
      <c r="C36" s="447"/>
      <c r="D36" s="448"/>
    </row>
    <row r="37" spans="1:4" ht="19.5" customHeight="1">
      <c r="A37" s="429" t="s">
        <v>12550</v>
      </c>
      <c r="B37" s="429" t="s">
        <v>12541</v>
      </c>
      <c r="C37" s="447" t="s">
        <v>12527</v>
      </c>
      <c r="D37" s="448" t="s">
        <v>12551</v>
      </c>
    </row>
    <row r="38" spans="1:4" ht="19.5" customHeight="1">
      <c r="A38" s="429"/>
      <c r="B38" s="429" t="s">
        <v>12552</v>
      </c>
      <c r="C38" s="447"/>
      <c r="D38" s="448"/>
    </row>
    <row r="39" spans="1:4" ht="19.5" customHeight="1">
      <c r="A39" s="429" t="s">
        <v>12553</v>
      </c>
      <c r="B39" s="429" t="s">
        <v>12541</v>
      </c>
      <c r="C39" s="447" t="s">
        <v>12527</v>
      </c>
      <c r="D39" s="448" t="s">
        <v>12554</v>
      </c>
    </row>
    <row r="40" spans="1:4" ht="19.5" customHeight="1">
      <c r="A40" s="429"/>
      <c r="B40" s="429" t="s">
        <v>12555</v>
      </c>
      <c r="C40" s="447"/>
      <c r="D40" s="448"/>
    </row>
    <row r="41" spans="1:4" ht="19.5" customHeight="1">
      <c r="A41" s="429" t="s">
        <v>12556</v>
      </c>
      <c r="B41" s="429" t="s">
        <v>12541</v>
      </c>
      <c r="C41" s="447" t="s">
        <v>12527</v>
      </c>
      <c r="D41" s="448" t="s">
        <v>12557</v>
      </c>
    </row>
    <row r="42" spans="1:4" ht="19.5" customHeight="1">
      <c r="A42" s="429"/>
      <c r="B42" s="429" t="s">
        <v>12558</v>
      </c>
      <c r="C42" s="447"/>
      <c r="D42" s="448"/>
    </row>
    <row r="43" spans="1:4" ht="19.5" customHeight="1">
      <c r="A43" s="429" t="s">
        <v>12559</v>
      </c>
      <c r="B43" s="429" t="s">
        <v>12541</v>
      </c>
      <c r="C43" s="447" t="s">
        <v>12527</v>
      </c>
      <c r="D43" s="448" t="s">
        <v>12560</v>
      </c>
    </row>
    <row r="44" spans="1:4" ht="19.5" customHeight="1">
      <c r="A44" s="429"/>
      <c r="B44" s="429" t="s">
        <v>12561</v>
      </c>
      <c r="C44" s="447"/>
      <c r="D44" s="448"/>
    </row>
    <row r="45" spans="1:4" ht="19.5" customHeight="1">
      <c r="A45" s="429" t="s">
        <v>12562</v>
      </c>
      <c r="B45" s="429" t="s">
        <v>12563</v>
      </c>
      <c r="C45" s="447" t="s">
        <v>12527</v>
      </c>
      <c r="D45" s="448" t="s">
        <v>12564</v>
      </c>
    </row>
    <row r="46" spans="1:4" ht="19.5" customHeight="1">
      <c r="A46" s="429"/>
      <c r="B46" s="429" t="s">
        <v>12527</v>
      </c>
      <c r="C46" s="447"/>
      <c r="D46" s="448"/>
    </row>
    <row r="47" spans="1:4" ht="19.5" customHeight="1">
      <c r="A47" s="429" t="s">
        <v>12565</v>
      </c>
      <c r="B47" s="429" t="s">
        <v>12566</v>
      </c>
      <c r="C47" s="447"/>
      <c r="D47" s="448" t="s">
        <v>12567</v>
      </c>
    </row>
    <row r="48" spans="1:4" ht="19.5" customHeight="1">
      <c r="A48" s="429"/>
      <c r="B48" s="429" t="s">
        <v>12568</v>
      </c>
      <c r="C48" s="447"/>
      <c r="D48" s="448"/>
    </row>
    <row r="49" spans="1:4" ht="19.5" customHeight="1">
      <c r="A49" s="429" t="s">
        <v>12569</v>
      </c>
      <c r="B49" s="429" t="s">
        <v>12570</v>
      </c>
      <c r="C49" s="447"/>
      <c r="D49" s="448" t="s">
        <v>12571</v>
      </c>
    </row>
    <row r="50" spans="1:4" ht="19.5" customHeight="1">
      <c r="A50" s="429"/>
      <c r="B50" s="429" t="s">
        <v>12572</v>
      </c>
      <c r="C50" s="447"/>
      <c r="D50" s="448"/>
    </row>
    <row r="51" spans="1:4" ht="19.5" customHeight="1">
      <c r="A51" s="429" t="s">
        <v>12573</v>
      </c>
      <c r="B51" s="429" t="s">
        <v>12574</v>
      </c>
      <c r="C51" s="447"/>
      <c r="D51" s="448" t="s">
        <v>12575</v>
      </c>
    </row>
    <row r="52" spans="1:4" ht="19.5" customHeight="1">
      <c r="A52" s="429"/>
      <c r="B52" s="429" t="s">
        <v>12576</v>
      </c>
      <c r="C52" s="447"/>
      <c r="D52" s="448"/>
    </row>
    <row r="53" spans="1:4" ht="19.5" customHeight="1">
      <c r="A53" s="429" t="s">
        <v>12577</v>
      </c>
      <c r="B53" s="429" t="s">
        <v>12578</v>
      </c>
      <c r="C53" s="447"/>
      <c r="D53" s="448" t="s">
        <v>12579</v>
      </c>
    </row>
    <row r="54" spans="1:4" ht="19.5" customHeight="1">
      <c r="A54" s="429"/>
      <c r="B54" s="429" t="s">
        <v>12580</v>
      </c>
      <c r="C54" s="447"/>
      <c r="D54" s="448"/>
    </row>
    <row r="55" spans="1:4" ht="19.5" customHeight="1">
      <c r="A55" s="429" t="s">
        <v>12581</v>
      </c>
      <c r="B55" s="429" t="s">
        <v>12582</v>
      </c>
      <c r="C55" s="447"/>
      <c r="D55" s="448" t="s">
        <v>12583</v>
      </c>
    </row>
    <row r="56" spans="1:4" ht="19.5" customHeight="1">
      <c r="A56" s="429"/>
      <c r="B56" s="429" t="s">
        <v>12584</v>
      </c>
      <c r="C56" s="447"/>
      <c r="D56" s="448"/>
    </row>
    <row r="57" spans="1:4" ht="19.5" customHeight="1">
      <c r="A57" s="429" t="s">
        <v>12585</v>
      </c>
      <c r="B57" s="429" t="s">
        <v>12586</v>
      </c>
      <c r="C57" s="447"/>
      <c r="D57" s="448" t="s">
        <v>12587</v>
      </c>
    </row>
    <row r="58" spans="1:4" ht="19.5" customHeight="1">
      <c r="A58" s="429"/>
      <c r="B58" s="429" t="s">
        <v>12588</v>
      </c>
      <c r="C58" s="447"/>
      <c r="D58" s="448"/>
    </row>
    <row r="59" spans="1:4" ht="19.5" customHeight="1">
      <c r="A59" s="429" t="s">
        <v>12589</v>
      </c>
      <c r="B59" s="429" t="s">
        <v>12590</v>
      </c>
      <c r="C59" s="447" t="s">
        <v>12527</v>
      </c>
      <c r="D59" s="448" t="s">
        <v>12591</v>
      </c>
    </row>
    <row r="60" spans="1:4" ht="19.5" customHeight="1">
      <c r="A60" s="429"/>
      <c r="B60" s="429" t="s">
        <v>12592</v>
      </c>
      <c r="C60" s="447"/>
      <c r="D60" s="448"/>
    </row>
    <row r="61" spans="1:4" ht="19.5" customHeight="1">
      <c r="A61" s="429" t="s">
        <v>12593</v>
      </c>
      <c r="B61" s="429" t="s">
        <v>12590</v>
      </c>
      <c r="C61" s="447" t="s">
        <v>12527</v>
      </c>
      <c r="D61" s="448" t="s">
        <v>12594</v>
      </c>
    </row>
    <row r="62" spans="1:4" ht="19.5" customHeight="1">
      <c r="A62" s="429"/>
      <c r="B62" s="429" t="s">
        <v>12595</v>
      </c>
      <c r="C62" s="447"/>
      <c r="D62" s="448"/>
    </row>
    <row r="63" spans="1:4" ht="19.5" customHeight="1">
      <c r="A63" s="429" t="s">
        <v>12596</v>
      </c>
      <c r="B63" s="429" t="s">
        <v>12590</v>
      </c>
      <c r="C63" s="447" t="s">
        <v>12527</v>
      </c>
      <c r="D63" s="448" t="s">
        <v>12597</v>
      </c>
    </row>
    <row r="64" spans="1:4" ht="19.5" customHeight="1">
      <c r="A64" s="429"/>
      <c r="B64" s="429" t="s">
        <v>12598</v>
      </c>
      <c r="C64" s="447"/>
      <c r="D64" s="448"/>
    </row>
    <row r="65" spans="1:4" ht="19.5" customHeight="1">
      <c r="A65" s="429" t="s">
        <v>12599</v>
      </c>
      <c r="B65" s="429" t="s">
        <v>12590</v>
      </c>
      <c r="C65" s="447" t="s">
        <v>12527</v>
      </c>
      <c r="D65" s="448" t="s">
        <v>12600</v>
      </c>
    </row>
    <row r="66" spans="1:4" ht="19.5" customHeight="1">
      <c r="A66" s="429"/>
      <c r="B66" s="429" t="s">
        <v>12601</v>
      </c>
      <c r="C66" s="447"/>
      <c r="D66" s="448"/>
    </row>
    <row r="67" spans="1:4" ht="19.5" customHeight="1">
      <c r="A67" s="429" t="s">
        <v>12602</v>
      </c>
      <c r="B67" s="429" t="s">
        <v>12590</v>
      </c>
      <c r="C67" s="447" t="s">
        <v>12527</v>
      </c>
      <c r="D67" s="448" t="s">
        <v>12603</v>
      </c>
    </row>
    <row r="68" spans="1:4" ht="19.5" customHeight="1">
      <c r="A68" s="429"/>
      <c r="B68" s="429" t="s">
        <v>12604</v>
      </c>
      <c r="C68" s="447"/>
      <c r="D68" s="448"/>
    </row>
    <row r="69" spans="1:4" ht="19.5" customHeight="1">
      <c r="A69" s="429" t="s">
        <v>12605</v>
      </c>
      <c r="B69" s="429" t="s">
        <v>12590</v>
      </c>
      <c r="C69" s="447" t="s">
        <v>12527</v>
      </c>
      <c r="D69" s="448" t="s">
        <v>12606</v>
      </c>
    </row>
    <row r="70" spans="1:4" ht="19.5" customHeight="1">
      <c r="A70" s="429"/>
      <c r="B70" s="429" t="s">
        <v>12607</v>
      </c>
      <c r="C70" s="447"/>
      <c r="D70" s="448"/>
    </row>
    <row r="71" spans="1:4" ht="19.5" customHeight="1">
      <c r="A71" s="429" t="s">
        <v>12608</v>
      </c>
      <c r="B71" s="429" t="s">
        <v>12590</v>
      </c>
      <c r="C71" s="447" t="s">
        <v>12527</v>
      </c>
      <c r="D71" s="448" t="s">
        <v>12609</v>
      </c>
    </row>
    <row r="72" spans="1:4" ht="19.5" customHeight="1">
      <c r="A72" s="429"/>
      <c r="B72" s="429" t="s">
        <v>12610</v>
      </c>
      <c r="C72" s="447"/>
      <c r="D72" s="448"/>
    </row>
    <row r="73" spans="1:4" ht="19.5" customHeight="1">
      <c r="A73" s="429" t="s">
        <v>12611</v>
      </c>
      <c r="B73" s="429" t="s">
        <v>12590</v>
      </c>
      <c r="C73" s="447" t="s">
        <v>12527</v>
      </c>
      <c r="D73" s="448" t="s">
        <v>12612</v>
      </c>
    </row>
    <row r="74" spans="1:4" ht="19.5" customHeight="1">
      <c r="A74" s="429"/>
      <c r="B74" s="429" t="s">
        <v>12613</v>
      </c>
      <c r="C74" s="447"/>
      <c r="D74" s="448"/>
    </row>
    <row r="75" spans="1:4" ht="19.5" customHeight="1">
      <c r="A75" s="429" t="s">
        <v>12614</v>
      </c>
      <c r="B75" s="429" t="s">
        <v>12590</v>
      </c>
      <c r="C75" s="447" t="s">
        <v>12527</v>
      </c>
      <c r="D75" s="448" t="s">
        <v>12615</v>
      </c>
    </row>
    <row r="76" spans="1:4" ht="19.5" customHeight="1">
      <c r="A76" s="429"/>
      <c r="B76" s="429" t="s">
        <v>12616</v>
      </c>
      <c r="C76" s="447"/>
      <c r="D76" s="448"/>
    </row>
    <row r="77" spans="1:4" ht="19.5" customHeight="1">
      <c r="A77" s="429" t="s">
        <v>12617</v>
      </c>
      <c r="B77" s="429" t="s">
        <v>12590</v>
      </c>
      <c r="C77" s="447" t="s">
        <v>12527</v>
      </c>
      <c r="D77" s="448" t="s">
        <v>12618</v>
      </c>
    </row>
    <row r="78" spans="1:4" ht="19.5" customHeight="1">
      <c r="A78" s="429"/>
      <c r="B78" s="429" t="s">
        <v>12619</v>
      </c>
      <c r="C78" s="447"/>
      <c r="D78" s="448"/>
    </row>
    <row r="79" spans="1:4" ht="19.5" customHeight="1">
      <c r="A79" s="429" t="s">
        <v>12620</v>
      </c>
      <c r="B79" s="429" t="s">
        <v>12590</v>
      </c>
      <c r="C79" s="447" t="s">
        <v>12527</v>
      </c>
      <c r="D79" s="448" t="s">
        <v>12621</v>
      </c>
    </row>
    <row r="80" spans="1:4" ht="19.5" customHeight="1">
      <c r="A80" s="429"/>
      <c r="B80" s="429" t="s">
        <v>12601</v>
      </c>
      <c r="C80" s="447"/>
      <c r="D80" s="448"/>
    </row>
    <row r="81" spans="1:4" ht="19.5" customHeight="1">
      <c r="A81" s="429" t="s">
        <v>12622</v>
      </c>
      <c r="B81" s="429" t="s">
        <v>12590</v>
      </c>
      <c r="C81" s="447" t="s">
        <v>12527</v>
      </c>
      <c r="D81" s="448" t="s">
        <v>12597</v>
      </c>
    </row>
    <row r="82" spans="1:4" ht="19.5" customHeight="1">
      <c r="A82" s="429"/>
      <c r="B82" s="429" t="s">
        <v>12623</v>
      </c>
      <c r="C82" s="447"/>
      <c r="D82" s="448"/>
    </row>
    <row r="83" spans="1:4" ht="19.5" customHeight="1">
      <c r="A83" s="429" t="s">
        <v>12624</v>
      </c>
      <c r="B83" s="429" t="s">
        <v>12590</v>
      </c>
      <c r="C83" s="447" t="s">
        <v>12527</v>
      </c>
      <c r="D83" s="448" t="s">
        <v>12625</v>
      </c>
    </row>
    <row r="84" spans="1:4" ht="19.5" customHeight="1">
      <c r="A84" s="429"/>
      <c r="B84" s="429" t="s">
        <v>12626</v>
      </c>
      <c r="C84" s="447"/>
      <c r="D84" s="448"/>
    </row>
    <row r="85" spans="1:4" ht="19.5" customHeight="1">
      <c r="A85" s="429" t="s">
        <v>12627</v>
      </c>
      <c r="B85" s="429" t="s">
        <v>12590</v>
      </c>
      <c r="C85" s="447" t="s">
        <v>12527</v>
      </c>
      <c r="D85" s="448" t="s">
        <v>12606</v>
      </c>
    </row>
    <row r="86" spans="1:4" ht="19.5" customHeight="1">
      <c r="A86" s="429"/>
      <c r="B86" s="429" t="s">
        <v>12628</v>
      </c>
      <c r="C86" s="447"/>
      <c r="D86" s="448"/>
    </row>
    <row r="87" spans="1:4" ht="19.5" customHeight="1">
      <c r="A87" s="429" t="s">
        <v>12629</v>
      </c>
      <c r="B87" s="429" t="s">
        <v>12630</v>
      </c>
      <c r="C87" s="447" t="s">
        <v>12527</v>
      </c>
      <c r="D87" s="448" t="s">
        <v>12560</v>
      </c>
    </row>
    <row r="88" spans="1:4" ht="19.5" customHeight="1">
      <c r="A88" s="427" t="s">
        <v>12631</v>
      </c>
      <c r="B88" s="427" t="s">
        <v>12632</v>
      </c>
      <c r="C88" s="452"/>
      <c r="D88" s="428"/>
    </row>
    <row r="89" spans="1:4" ht="19.5" customHeight="1">
      <c r="A89" s="429" t="s">
        <v>12633</v>
      </c>
      <c r="B89" s="429" t="s">
        <v>12634</v>
      </c>
      <c r="C89" s="447" t="s">
        <v>12511</v>
      </c>
      <c r="D89" s="448" t="s">
        <v>12635</v>
      </c>
    </row>
    <row r="90" spans="1:4" ht="19.5" customHeight="1">
      <c r="A90" s="429" t="s">
        <v>12636</v>
      </c>
      <c r="B90" s="429" t="s">
        <v>12637</v>
      </c>
      <c r="C90" s="447" t="s">
        <v>12511</v>
      </c>
      <c r="D90" s="448" t="s">
        <v>12638</v>
      </c>
    </row>
    <row r="91" spans="1:4" ht="19.5" customHeight="1">
      <c r="A91" s="429" t="s">
        <v>12639</v>
      </c>
      <c r="B91" s="429" t="s">
        <v>12640</v>
      </c>
      <c r="C91" s="447" t="s">
        <v>12511</v>
      </c>
      <c r="D91" s="448" t="s">
        <v>12641</v>
      </c>
    </row>
    <row r="92" spans="1:4" ht="19.5" customHeight="1">
      <c r="A92" s="429" t="s">
        <v>12642</v>
      </c>
      <c r="B92" s="429" t="s">
        <v>12643</v>
      </c>
      <c r="C92" s="447" t="s">
        <v>12511</v>
      </c>
      <c r="D92" s="448" t="s">
        <v>12644</v>
      </c>
    </row>
    <row r="93" spans="1:4" ht="19.5" customHeight="1">
      <c r="A93" s="429" t="s">
        <v>12645</v>
      </c>
      <c r="B93" s="429" t="s">
        <v>12646</v>
      </c>
      <c r="C93" s="447" t="s">
        <v>12511</v>
      </c>
      <c r="D93" s="448" t="s">
        <v>12647</v>
      </c>
    </row>
    <row r="94" spans="1:4" ht="19.5" customHeight="1">
      <c r="A94" s="429"/>
      <c r="B94" s="429" t="s">
        <v>12648</v>
      </c>
      <c r="C94" s="447"/>
      <c r="D94" s="448"/>
    </row>
    <row r="95" spans="1:4" ht="19.5" customHeight="1">
      <c r="A95" s="429" t="s">
        <v>12649</v>
      </c>
      <c r="B95" s="429" t="s">
        <v>12650</v>
      </c>
      <c r="C95" s="447" t="s">
        <v>12511</v>
      </c>
      <c r="D95" s="448" t="s">
        <v>12651</v>
      </c>
    </row>
    <row r="96" spans="1:4" ht="19.5" customHeight="1">
      <c r="A96" s="429"/>
      <c r="B96" s="429" t="s">
        <v>12652</v>
      </c>
      <c r="C96" s="447"/>
      <c r="D96" s="448"/>
    </row>
    <row r="97" spans="1:4" ht="19.5" customHeight="1">
      <c r="A97" s="429" t="s">
        <v>12653</v>
      </c>
      <c r="B97" s="429" t="s">
        <v>12654</v>
      </c>
      <c r="C97" s="447" t="s">
        <v>12511</v>
      </c>
      <c r="D97" s="448" t="s">
        <v>12655</v>
      </c>
    </row>
    <row r="98" spans="1:4" ht="19.5" customHeight="1">
      <c r="A98" s="429"/>
      <c r="B98" s="429" t="s">
        <v>12656</v>
      </c>
      <c r="C98" s="447"/>
      <c r="D98" s="448"/>
    </row>
    <row r="99" spans="1:4" ht="19.5" customHeight="1">
      <c r="A99" s="429" t="s">
        <v>12657</v>
      </c>
      <c r="B99" s="429" t="s">
        <v>12646</v>
      </c>
      <c r="C99" s="447" t="s">
        <v>12511</v>
      </c>
      <c r="D99" s="448" t="s">
        <v>12658</v>
      </c>
    </row>
    <row r="100" spans="1:4" ht="19.5" customHeight="1">
      <c r="A100" s="429"/>
      <c r="B100" s="429" t="s">
        <v>12659</v>
      </c>
      <c r="C100" s="447"/>
      <c r="D100" s="448"/>
    </row>
    <row r="101" spans="1:4" ht="19.5" customHeight="1">
      <c r="A101" s="429" t="s">
        <v>12660</v>
      </c>
      <c r="B101" s="429" t="s">
        <v>12661</v>
      </c>
      <c r="C101" s="447" t="s">
        <v>12662</v>
      </c>
      <c r="D101" s="448" t="s">
        <v>12663</v>
      </c>
    </row>
    <row r="102" spans="1:4" ht="19.5" customHeight="1">
      <c r="A102" s="429" t="s">
        <v>12664</v>
      </c>
      <c r="B102" s="429" t="s">
        <v>12665</v>
      </c>
      <c r="C102" s="447" t="s">
        <v>12662</v>
      </c>
      <c r="D102" s="448" t="s">
        <v>12666</v>
      </c>
    </row>
    <row r="103" spans="1:4" ht="19.5" customHeight="1">
      <c r="A103" s="429" t="s">
        <v>12667</v>
      </c>
      <c r="B103" s="429" t="s">
        <v>12668</v>
      </c>
      <c r="C103" s="447" t="s">
        <v>12662</v>
      </c>
      <c r="D103" s="448" t="s">
        <v>12669</v>
      </c>
    </row>
    <row r="104" spans="1:4" ht="19.5" customHeight="1">
      <c r="A104" s="429" t="s">
        <v>12670</v>
      </c>
      <c r="B104" s="429" t="s">
        <v>12671</v>
      </c>
      <c r="C104" s="447" t="s">
        <v>12662</v>
      </c>
      <c r="D104" s="448" t="s">
        <v>12672</v>
      </c>
    </row>
    <row r="105" spans="1:4" ht="19.5" customHeight="1">
      <c r="A105" s="429" t="s">
        <v>12673</v>
      </c>
      <c r="B105" s="429" t="s">
        <v>12674</v>
      </c>
      <c r="C105" s="447" t="s">
        <v>12662</v>
      </c>
      <c r="D105" s="448" t="s">
        <v>12675</v>
      </c>
    </row>
    <row r="106" spans="1:4" ht="19.5" customHeight="1">
      <c r="A106" s="429" t="s">
        <v>12676</v>
      </c>
      <c r="B106" s="429" t="s">
        <v>12677</v>
      </c>
      <c r="C106" s="447" t="s">
        <v>12662</v>
      </c>
      <c r="D106" s="448" t="s">
        <v>12678</v>
      </c>
    </row>
    <row r="107" spans="1:4" ht="19.5" customHeight="1">
      <c r="A107" s="429" t="s">
        <v>12679</v>
      </c>
      <c r="B107" s="429" t="s">
        <v>12680</v>
      </c>
      <c r="C107" s="447" t="s">
        <v>12662</v>
      </c>
      <c r="D107" s="448" t="s">
        <v>12681</v>
      </c>
    </row>
    <row r="108" spans="1:4" ht="19.5" customHeight="1">
      <c r="A108" s="429" t="s">
        <v>12682</v>
      </c>
      <c r="B108" s="429" t="s">
        <v>12683</v>
      </c>
      <c r="C108" s="447" t="s">
        <v>12662</v>
      </c>
      <c r="D108" s="448" t="s">
        <v>12684</v>
      </c>
    </row>
    <row r="109" spans="1:4" ht="19.5" customHeight="1">
      <c r="A109" s="429"/>
      <c r="B109" s="429" t="s">
        <v>12685</v>
      </c>
      <c r="C109" s="447"/>
      <c r="D109" s="448"/>
    </row>
    <row r="110" spans="1:4" ht="19.5" customHeight="1">
      <c r="A110" s="429" t="s">
        <v>12686</v>
      </c>
      <c r="B110" s="429" t="s">
        <v>12687</v>
      </c>
      <c r="C110" s="447" t="s">
        <v>12662</v>
      </c>
      <c r="D110" s="448" t="s">
        <v>12688</v>
      </c>
    </row>
    <row r="111" spans="1:4" ht="19.5" customHeight="1">
      <c r="A111" s="429" t="s">
        <v>12689</v>
      </c>
      <c r="B111" s="429" t="s">
        <v>12690</v>
      </c>
      <c r="C111" s="447" t="s">
        <v>12662</v>
      </c>
      <c r="D111" s="448" t="s">
        <v>12691</v>
      </c>
    </row>
    <row r="112" spans="1:4" ht="19.5" customHeight="1">
      <c r="A112" s="429" t="s">
        <v>12692</v>
      </c>
      <c r="B112" s="429" t="s">
        <v>12693</v>
      </c>
      <c r="C112" s="447" t="s">
        <v>12662</v>
      </c>
      <c r="D112" s="448" t="s">
        <v>12694</v>
      </c>
    </row>
    <row r="113" spans="1:4" ht="19.5" customHeight="1">
      <c r="A113" s="429" t="s">
        <v>12695</v>
      </c>
      <c r="B113" s="429" t="s">
        <v>12696</v>
      </c>
      <c r="C113" s="447"/>
      <c r="D113" s="448" t="s">
        <v>12697</v>
      </c>
    </row>
    <row r="114" spans="1:4" ht="19.5" customHeight="1">
      <c r="A114" s="429"/>
      <c r="B114" s="429" t="s">
        <v>12698</v>
      </c>
      <c r="C114" s="447"/>
      <c r="D114" s="448"/>
    </row>
    <row r="115" spans="1:4" ht="19.5" customHeight="1">
      <c r="A115" s="429" t="s">
        <v>12699</v>
      </c>
      <c r="B115" s="429" t="s">
        <v>12700</v>
      </c>
      <c r="C115" s="447" t="s">
        <v>12662</v>
      </c>
      <c r="D115" s="448" t="s">
        <v>12701</v>
      </c>
    </row>
    <row r="116" spans="1:4" ht="19.5" customHeight="1">
      <c r="A116" s="429" t="s">
        <v>12702</v>
      </c>
      <c r="B116" s="429" t="s">
        <v>12703</v>
      </c>
      <c r="C116" s="447" t="s">
        <v>12662</v>
      </c>
      <c r="D116" s="448" t="s">
        <v>12704</v>
      </c>
    </row>
    <row r="117" spans="1:4" ht="19.5" customHeight="1">
      <c r="A117" s="429" t="s">
        <v>12705</v>
      </c>
      <c r="B117" s="429" t="s">
        <v>12706</v>
      </c>
      <c r="C117" s="447" t="s">
        <v>12662</v>
      </c>
      <c r="D117" s="448" t="s">
        <v>12707</v>
      </c>
    </row>
    <row r="118" spans="1:4" ht="19.5" customHeight="1">
      <c r="A118" s="429" t="s">
        <v>107</v>
      </c>
      <c r="B118" s="429" t="s">
        <v>12708</v>
      </c>
      <c r="C118" s="447" t="s">
        <v>12662</v>
      </c>
      <c r="D118" s="448" t="s">
        <v>12709</v>
      </c>
    </row>
    <row r="119" spans="1:4" ht="19.5" customHeight="1">
      <c r="A119" s="429" t="s">
        <v>12710</v>
      </c>
      <c r="B119" s="429" t="s">
        <v>12711</v>
      </c>
      <c r="C119" s="447" t="s">
        <v>12662</v>
      </c>
      <c r="D119" s="448" t="s">
        <v>12712</v>
      </c>
    </row>
    <row r="120" spans="1:4" ht="19.5" customHeight="1">
      <c r="A120" s="429" t="s">
        <v>12713</v>
      </c>
      <c r="B120" s="429" t="s">
        <v>12714</v>
      </c>
      <c r="C120" s="447" t="s">
        <v>12662</v>
      </c>
      <c r="D120" s="448" t="s">
        <v>12707</v>
      </c>
    </row>
    <row r="121" spans="1:4" ht="19.5" customHeight="1">
      <c r="A121" s="429" t="s">
        <v>12715</v>
      </c>
      <c r="B121" s="429" t="s">
        <v>12716</v>
      </c>
      <c r="C121" s="447" t="s">
        <v>12662</v>
      </c>
      <c r="D121" s="448" t="s">
        <v>12717</v>
      </c>
    </row>
    <row r="122" spans="1:4" ht="19.5" customHeight="1">
      <c r="A122" s="429" t="s">
        <v>12718</v>
      </c>
      <c r="B122" s="429" t="s">
        <v>12719</v>
      </c>
      <c r="C122" s="447" t="s">
        <v>12662</v>
      </c>
      <c r="D122" s="448" t="s">
        <v>12707</v>
      </c>
    </row>
    <row r="123" spans="1:4" ht="19.5" customHeight="1">
      <c r="A123" s="429" t="s">
        <v>12720</v>
      </c>
      <c r="B123" s="429" t="s">
        <v>12721</v>
      </c>
      <c r="C123" s="447" t="s">
        <v>12662</v>
      </c>
      <c r="D123" s="448" t="s">
        <v>12722</v>
      </c>
    </row>
    <row r="124" spans="1:4" ht="19.5" customHeight="1">
      <c r="A124" s="429" t="s">
        <v>12723</v>
      </c>
      <c r="B124" s="429" t="s">
        <v>12724</v>
      </c>
      <c r="C124" s="447" t="s">
        <v>12662</v>
      </c>
      <c r="D124" s="448" t="s">
        <v>12725</v>
      </c>
    </row>
    <row r="125" spans="1:4" ht="19.5" customHeight="1">
      <c r="A125" s="429" t="s">
        <v>12726</v>
      </c>
      <c r="B125" s="429" t="s">
        <v>12727</v>
      </c>
      <c r="C125" s="447" t="s">
        <v>12662</v>
      </c>
      <c r="D125" s="448" t="s">
        <v>12728</v>
      </c>
    </row>
    <row r="126" spans="1:4" ht="19.5" customHeight="1">
      <c r="A126" s="429" t="s">
        <v>12729</v>
      </c>
      <c r="B126" s="429" t="s">
        <v>12730</v>
      </c>
      <c r="C126" s="447" t="s">
        <v>12662</v>
      </c>
      <c r="D126" s="448" t="s">
        <v>12688</v>
      </c>
    </row>
    <row r="127" spans="1:4" ht="19.5" customHeight="1">
      <c r="A127" s="429" t="s">
        <v>12731</v>
      </c>
      <c r="B127" s="429" t="s">
        <v>12732</v>
      </c>
      <c r="C127" s="447" t="s">
        <v>12662</v>
      </c>
      <c r="D127" s="448" t="s">
        <v>12675</v>
      </c>
    </row>
    <row r="128" spans="1:4" ht="19.5" customHeight="1">
      <c r="A128" s="429" t="s">
        <v>12733</v>
      </c>
      <c r="B128" s="429" t="s">
        <v>12734</v>
      </c>
      <c r="C128" s="447" t="s">
        <v>12662</v>
      </c>
      <c r="D128" s="448" t="s">
        <v>12735</v>
      </c>
    </row>
    <row r="129" spans="1:4" ht="19.5" customHeight="1">
      <c r="A129" s="429" t="s">
        <v>12736</v>
      </c>
      <c r="B129" s="429" t="s">
        <v>12737</v>
      </c>
      <c r="C129" s="447" t="s">
        <v>12662</v>
      </c>
      <c r="D129" s="448" t="s">
        <v>12735</v>
      </c>
    </row>
    <row r="130" spans="1:4" ht="19.5" customHeight="1">
      <c r="A130" s="429" t="s">
        <v>12738</v>
      </c>
      <c r="B130" s="429" t="s">
        <v>12739</v>
      </c>
      <c r="C130" s="447" t="s">
        <v>12662</v>
      </c>
      <c r="D130" s="448" t="s">
        <v>12701</v>
      </c>
    </row>
    <row r="131" spans="1:4" ht="19.5" customHeight="1">
      <c r="A131" s="429" t="s">
        <v>12740</v>
      </c>
      <c r="B131" s="429" t="s">
        <v>12741</v>
      </c>
      <c r="C131" s="447" t="s">
        <v>12662</v>
      </c>
      <c r="D131" s="448" t="s">
        <v>12742</v>
      </c>
    </row>
    <row r="132" spans="1:4" ht="19.5" customHeight="1">
      <c r="A132" s="429" t="s">
        <v>12743</v>
      </c>
      <c r="B132" s="429" t="s">
        <v>12744</v>
      </c>
      <c r="C132" s="447" t="s">
        <v>12511</v>
      </c>
      <c r="D132" s="448" t="s">
        <v>12745</v>
      </c>
    </row>
    <row r="133" spans="1:4" ht="19.5" customHeight="1">
      <c r="A133" s="429" t="s">
        <v>12746</v>
      </c>
      <c r="B133" s="429" t="s">
        <v>12747</v>
      </c>
      <c r="C133" s="447" t="s">
        <v>12511</v>
      </c>
      <c r="D133" s="448" t="s">
        <v>12745</v>
      </c>
    </row>
    <row r="134" spans="1:4" ht="19.5" customHeight="1">
      <c r="A134" s="429" t="s">
        <v>12748</v>
      </c>
      <c r="B134" s="429" t="s">
        <v>12749</v>
      </c>
      <c r="C134" s="447" t="s">
        <v>12511</v>
      </c>
      <c r="D134" s="448" t="s">
        <v>12750</v>
      </c>
    </row>
    <row r="135" spans="1:4" ht="19.5" customHeight="1">
      <c r="A135" s="429" t="s">
        <v>12751</v>
      </c>
      <c r="B135" s="429" t="s">
        <v>12752</v>
      </c>
      <c r="C135" s="447" t="s">
        <v>12662</v>
      </c>
      <c r="D135" s="448" t="s">
        <v>12753</v>
      </c>
    </row>
    <row r="136" spans="1:4" ht="19.5" customHeight="1">
      <c r="A136" s="429" t="s">
        <v>12754</v>
      </c>
      <c r="B136" s="429" t="s">
        <v>12755</v>
      </c>
      <c r="C136" s="447" t="s">
        <v>12662</v>
      </c>
      <c r="D136" s="448" t="s">
        <v>12753</v>
      </c>
    </row>
    <row r="137" spans="1:4" ht="19.5" customHeight="1">
      <c r="A137" s="429" t="s">
        <v>12756</v>
      </c>
      <c r="B137" s="429" t="s">
        <v>12757</v>
      </c>
      <c r="C137" s="447" t="s">
        <v>12662</v>
      </c>
      <c r="D137" s="448" t="s">
        <v>12758</v>
      </c>
    </row>
    <row r="138" spans="1:4" ht="19.5" customHeight="1">
      <c r="A138" s="429" t="s">
        <v>12759</v>
      </c>
      <c r="B138" s="429" t="s">
        <v>12760</v>
      </c>
      <c r="C138" s="447" t="s">
        <v>12527</v>
      </c>
      <c r="D138" s="448" t="s">
        <v>12761</v>
      </c>
    </row>
    <row r="139" spans="1:4" ht="19.5" customHeight="1">
      <c r="A139" s="429" t="s">
        <v>12762</v>
      </c>
      <c r="B139" s="429" t="s">
        <v>12763</v>
      </c>
      <c r="C139" s="447" t="s">
        <v>12527</v>
      </c>
      <c r="D139" s="448" t="s">
        <v>12764</v>
      </c>
    </row>
    <row r="140" spans="1:4" ht="19.5" customHeight="1">
      <c r="A140" s="429" t="s">
        <v>12765</v>
      </c>
      <c r="B140" s="429" t="s">
        <v>12766</v>
      </c>
      <c r="C140" s="447" t="s">
        <v>12527</v>
      </c>
      <c r="D140" s="448" t="s">
        <v>12767</v>
      </c>
    </row>
    <row r="141" spans="1:4" ht="19.5" customHeight="1">
      <c r="A141" s="429" t="s">
        <v>12768</v>
      </c>
      <c r="B141" s="429" t="s">
        <v>12769</v>
      </c>
      <c r="C141" s="447" t="s">
        <v>12527</v>
      </c>
      <c r="D141" s="448" t="s">
        <v>12770</v>
      </c>
    </row>
    <row r="142" spans="1:4" ht="19.5" customHeight="1">
      <c r="A142" s="429" t="s">
        <v>12771</v>
      </c>
      <c r="B142" s="429" t="s">
        <v>12772</v>
      </c>
      <c r="C142" s="447" t="s">
        <v>12527</v>
      </c>
      <c r="D142" s="448" t="s">
        <v>12773</v>
      </c>
    </row>
    <row r="143" spans="1:4" ht="19.5" customHeight="1">
      <c r="A143" s="429" t="s">
        <v>12774</v>
      </c>
      <c r="B143" s="429" t="s">
        <v>12775</v>
      </c>
      <c r="C143" s="447"/>
      <c r="D143" s="448" t="s">
        <v>12776</v>
      </c>
    </row>
    <row r="144" spans="1:4" ht="19.5" customHeight="1">
      <c r="A144" s="429" t="s">
        <v>12777</v>
      </c>
      <c r="B144" s="429" t="s">
        <v>12778</v>
      </c>
      <c r="C144" s="447" t="s">
        <v>12527</v>
      </c>
      <c r="D144" s="448" t="s">
        <v>12779</v>
      </c>
    </row>
    <row r="145" spans="1:4" ht="19.5" customHeight="1">
      <c r="A145" s="429" t="s">
        <v>12780</v>
      </c>
      <c r="B145" s="429" t="s">
        <v>12781</v>
      </c>
      <c r="C145" s="447" t="s">
        <v>12782</v>
      </c>
      <c r="D145" s="448" t="s">
        <v>12783</v>
      </c>
    </row>
    <row r="146" spans="1:4" ht="19.5" customHeight="1">
      <c r="A146" s="427" t="s">
        <v>12784</v>
      </c>
      <c r="B146" s="427" t="s">
        <v>12785</v>
      </c>
      <c r="C146" s="452"/>
      <c r="D146" s="428"/>
    </row>
    <row r="147" spans="1:4" ht="19.5" customHeight="1">
      <c r="A147" s="429" t="s">
        <v>12786</v>
      </c>
      <c r="B147" s="429" t="s">
        <v>12787</v>
      </c>
      <c r="C147" s="447" t="s">
        <v>12536</v>
      </c>
      <c r="D147" s="448" t="s">
        <v>12788</v>
      </c>
    </row>
    <row r="148" spans="1:4" ht="19.5" customHeight="1">
      <c r="A148" s="429" t="s">
        <v>12789</v>
      </c>
      <c r="B148" s="429" t="s">
        <v>12790</v>
      </c>
      <c r="C148" s="447" t="s">
        <v>12511</v>
      </c>
      <c r="D148" s="448" t="s">
        <v>12791</v>
      </c>
    </row>
    <row r="149" spans="1:4" ht="19.5" customHeight="1">
      <c r="A149" s="429" t="s">
        <v>12792</v>
      </c>
      <c r="B149" s="429" t="s">
        <v>12793</v>
      </c>
      <c r="C149" s="447" t="s">
        <v>12794</v>
      </c>
      <c r="D149" s="448" t="s">
        <v>12795</v>
      </c>
    </row>
    <row r="150" spans="1:4" ht="19.5" customHeight="1">
      <c r="A150" s="427" t="s">
        <v>12796</v>
      </c>
      <c r="B150" s="427" t="s">
        <v>12797</v>
      </c>
      <c r="C150" s="452"/>
      <c r="D150" s="428"/>
    </row>
    <row r="151" spans="1:4" ht="19.5" customHeight="1">
      <c r="A151" s="429" t="s">
        <v>12798</v>
      </c>
      <c r="B151" s="429" t="s">
        <v>12799</v>
      </c>
      <c r="C151" s="447" t="s">
        <v>12800</v>
      </c>
      <c r="D151" s="448" t="s">
        <v>12491</v>
      </c>
    </row>
    <row r="152" spans="1:4" ht="19.5" customHeight="1">
      <c r="A152" s="429" t="s">
        <v>12801</v>
      </c>
      <c r="B152" s="429" t="s">
        <v>12802</v>
      </c>
      <c r="C152" s="447" t="s">
        <v>12800</v>
      </c>
      <c r="D152" s="448" t="s">
        <v>12803</v>
      </c>
    </row>
    <row r="153" spans="1:4" ht="19.5" customHeight="1">
      <c r="A153" s="429" t="s">
        <v>12804</v>
      </c>
      <c r="B153" s="429" t="s">
        <v>12535</v>
      </c>
      <c r="C153" s="447" t="s">
        <v>12536</v>
      </c>
      <c r="D153" s="448" t="s">
        <v>12537</v>
      </c>
    </row>
    <row r="154" spans="1:4" ht="19.5" customHeight="1">
      <c r="A154" s="429" t="s">
        <v>12805</v>
      </c>
      <c r="B154" s="429" t="s">
        <v>12806</v>
      </c>
      <c r="C154" s="447" t="s">
        <v>12511</v>
      </c>
      <c r="D154" s="448" t="s">
        <v>12807</v>
      </c>
    </row>
    <row r="155" spans="1:4" ht="19.5" customHeight="1">
      <c r="A155" s="429" t="s">
        <v>12808</v>
      </c>
      <c r="B155" s="429" t="s">
        <v>12809</v>
      </c>
      <c r="C155" s="447" t="s">
        <v>12511</v>
      </c>
      <c r="D155" s="448" t="s">
        <v>12795</v>
      </c>
    </row>
    <row r="156" spans="1:4" ht="19.5" customHeight="1">
      <c r="A156" s="427" t="s">
        <v>12810</v>
      </c>
      <c r="B156" s="427" t="s">
        <v>12811</v>
      </c>
      <c r="C156" s="452"/>
      <c r="D156" s="428"/>
    </row>
    <row r="157" spans="1:4" ht="19.5" customHeight="1">
      <c r="A157" s="429" t="s">
        <v>12812</v>
      </c>
      <c r="B157" s="434"/>
      <c r="C157" s="434"/>
      <c r="D157" s="453"/>
    </row>
    <row r="158" spans="1:4" ht="19.5" customHeight="1">
      <c r="A158" s="429" t="s">
        <v>12813</v>
      </c>
      <c r="B158" s="429" t="s">
        <v>12814</v>
      </c>
      <c r="C158" s="447" t="s">
        <v>12527</v>
      </c>
      <c r="D158" s="448" t="s">
        <v>12554</v>
      </c>
    </row>
    <row r="159" spans="1:4" ht="19.5" customHeight="1">
      <c r="A159" s="429" t="s">
        <v>12815</v>
      </c>
      <c r="B159" s="434"/>
      <c r="C159" s="434"/>
      <c r="D159" s="453"/>
    </row>
    <row r="160" spans="1:4" ht="19.5" customHeight="1">
      <c r="A160" s="429" t="s">
        <v>12816</v>
      </c>
      <c r="B160" s="434"/>
      <c r="C160" s="434"/>
      <c r="D160" s="453"/>
    </row>
    <row r="161" spans="1:4" ht="19.5" customHeight="1">
      <c r="A161" s="429" t="s">
        <v>12817</v>
      </c>
      <c r="B161" s="429" t="s">
        <v>12814</v>
      </c>
      <c r="C161" s="447" t="s">
        <v>12527</v>
      </c>
      <c r="D161" s="448" t="s">
        <v>12818</v>
      </c>
    </row>
    <row r="162" spans="1:4" ht="19.5" customHeight="1">
      <c r="A162" s="429" t="s">
        <v>12546</v>
      </c>
      <c r="B162" s="434"/>
      <c r="C162" s="434"/>
      <c r="D162" s="453"/>
    </row>
    <row r="163" spans="1:4" ht="19.5" customHeight="1">
      <c r="A163" s="429" t="s">
        <v>12816</v>
      </c>
      <c r="B163" s="434"/>
      <c r="C163" s="434"/>
      <c r="D163" s="453"/>
    </row>
    <row r="164" spans="1:4" ht="19.5" customHeight="1">
      <c r="A164" s="429" t="s">
        <v>12819</v>
      </c>
      <c r="B164" s="429" t="s">
        <v>12814</v>
      </c>
      <c r="C164" s="447" t="s">
        <v>12527</v>
      </c>
      <c r="D164" s="448" t="s">
        <v>12820</v>
      </c>
    </row>
    <row r="165" spans="1:4" ht="19.5" customHeight="1">
      <c r="A165" s="429" t="s">
        <v>12549</v>
      </c>
      <c r="B165" s="434"/>
      <c r="C165" s="434"/>
      <c r="D165" s="453"/>
    </row>
    <row r="166" spans="1:4" ht="19.5" customHeight="1">
      <c r="A166" s="429" t="s">
        <v>12816</v>
      </c>
      <c r="B166" s="434"/>
      <c r="C166" s="434"/>
      <c r="D166" s="453"/>
    </row>
    <row r="167" spans="1:4" ht="19.5" customHeight="1">
      <c r="A167" s="429" t="s">
        <v>12821</v>
      </c>
      <c r="B167" s="429" t="s">
        <v>12814</v>
      </c>
      <c r="C167" s="447" t="s">
        <v>12527</v>
      </c>
      <c r="D167" s="448" t="s">
        <v>12822</v>
      </c>
    </row>
    <row r="168" spans="1:4" ht="19.5" customHeight="1">
      <c r="A168" s="429" t="s">
        <v>12552</v>
      </c>
      <c r="B168" s="434"/>
      <c r="C168" s="434"/>
      <c r="D168" s="453"/>
    </row>
    <row r="169" spans="1:4" ht="19.5" customHeight="1">
      <c r="A169" s="429" t="s">
        <v>12816</v>
      </c>
      <c r="B169" s="434"/>
      <c r="C169" s="434"/>
      <c r="D169" s="453"/>
    </row>
    <row r="170" spans="1:4" ht="19.5" customHeight="1">
      <c r="A170" s="429" t="s">
        <v>12823</v>
      </c>
      <c r="B170" s="429" t="s">
        <v>12814</v>
      </c>
      <c r="C170" s="447" t="s">
        <v>12527</v>
      </c>
      <c r="D170" s="448" t="s">
        <v>12824</v>
      </c>
    </row>
    <row r="171" spans="1:4" ht="19.5" customHeight="1">
      <c r="A171" s="429" t="s">
        <v>12555</v>
      </c>
      <c r="B171" s="434"/>
      <c r="C171" s="434"/>
      <c r="D171" s="453"/>
    </row>
    <row r="172" spans="1:4" ht="19.5" customHeight="1">
      <c r="A172" s="429" t="s">
        <v>12816</v>
      </c>
      <c r="B172" s="434"/>
      <c r="C172" s="434"/>
      <c r="D172" s="453"/>
    </row>
    <row r="173" spans="1:4" ht="19.5" customHeight="1">
      <c r="A173" s="429" t="s">
        <v>12825</v>
      </c>
      <c r="B173" s="429" t="s">
        <v>12814</v>
      </c>
      <c r="C173" s="447" t="s">
        <v>12527</v>
      </c>
      <c r="D173" s="448" t="s">
        <v>12560</v>
      </c>
    </row>
    <row r="174" spans="1:4" ht="19.5" customHeight="1">
      <c r="A174" s="429" t="s">
        <v>12558</v>
      </c>
      <c r="B174" s="434"/>
      <c r="C174" s="434"/>
      <c r="D174" s="453"/>
    </row>
    <row r="175" spans="1:4" ht="19.5" customHeight="1">
      <c r="A175" s="429" t="s">
        <v>12816</v>
      </c>
      <c r="B175" s="434"/>
      <c r="C175" s="434"/>
      <c r="D175" s="453"/>
    </row>
    <row r="176" spans="1:4" ht="19.5" customHeight="1">
      <c r="A176" s="429" t="s">
        <v>12826</v>
      </c>
      <c r="B176" s="429" t="s">
        <v>12814</v>
      </c>
      <c r="C176" s="447" t="s">
        <v>12527</v>
      </c>
      <c r="D176" s="448" t="s">
        <v>12827</v>
      </c>
    </row>
    <row r="177" spans="1:4" ht="19.5" customHeight="1">
      <c r="A177" s="429" t="s">
        <v>12561</v>
      </c>
      <c r="B177" s="434"/>
      <c r="C177" s="434"/>
      <c r="D177" s="453"/>
    </row>
    <row r="178" spans="1:4" ht="19.5" customHeight="1">
      <c r="A178" s="429" t="s">
        <v>12816</v>
      </c>
      <c r="B178" s="434"/>
      <c r="C178" s="434"/>
      <c r="D178" s="453"/>
    </row>
    <row r="179" spans="1:4" ht="19.5" customHeight="1">
      <c r="A179" s="429" t="s">
        <v>12828</v>
      </c>
      <c r="B179" s="429" t="s">
        <v>12829</v>
      </c>
      <c r="C179" s="447" t="s">
        <v>12527</v>
      </c>
      <c r="D179" s="448" t="s">
        <v>12830</v>
      </c>
    </row>
    <row r="180" spans="1:4" ht="19.5" customHeight="1">
      <c r="A180" s="429" t="s">
        <v>12527</v>
      </c>
      <c r="B180" s="434"/>
      <c r="C180" s="434"/>
      <c r="D180" s="453"/>
    </row>
    <row r="181" spans="1:4" ht="19.5" customHeight="1">
      <c r="A181" s="429" t="s">
        <v>12816</v>
      </c>
      <c r="B181" s="434"/>
      <c r="C181" s="434"/>
      <c r="D181" s="453"/>
    </row>
    <row r="182" spans="1:4" ht="19.5" customHeight="1">
      <c r="A182" s="429" t="s">
        <v>12831</v>
      </c>
      <c r="B182" s="429" t="s">
        <v>12832</v>
      </c>
      <c r="C182" s="447" t="s">
        <v>12527</v>
      </c>
      <c r="D182" s="448" t="s">
        <v>12833</v>
      </c>
    </row>
    <row r="183" spans="1:4" ht="19.5" customHeight="1">
      <c r="A183" s="429" t="s">
        <v>12834</v>
      </c>
      <c r="B183" s="434"/>
      <c r="C183" s="434"/>
      <c r="D183" s="453"/>
    </row>
    <row r="184" spans="1:4" ht="19.5" customHeight="1">
      <c r="A184" s="429" t="s">
        <v>12816</v>
      </c>
      <c r="B184" s="434"/>
      <c r="C184" s="434"/>
      <c r="D184" s="453"/>
    </row>
    <row r="185" spans="1:4" ht="19.5" customHeight="1">
      <c r="A185" s="429" t="s">
        <v>12835</v>
      </c>
      <c r="B185" s="429" t="s">
        <v>12836</v>
      </c>
      <c r="C185" s="447" t="s">
        <v>12527</v>
      </c>
      <c r="D185" s="448" t="s">
        <v>12837</v>
      </c>
    </row>
    <row r="186" spans="1:4" ht="19.5" customHeight="1">
      <c r="A186" s="429" t="s">
        <v>12838</v>
      </c>
      <c r="B186" s="434"/>
      <c r="C186" s="434"/>
      <c r="D186" s="453"/>
    </row>
    <row r="187" spans="1:4" ht="19.5" customHeight="1">
      <c r="A187" s="429" t="s">
        <v>12816</v>
      </c>
      <c r="B187" s="434"/>
      <c r="C187" s="434"/>
      <c r="D187" s="453"/>
    </row>
    <row r="188" spans="1:4" ht="19.5" customHeight="1">
      <c r="A188" s="429" t="s">
        <v>12839</v>
      </c>
      <c r="B188" s="429" t="s">
        <v>12840</v>
      </c>
      <c r="C188" s="447" t="s">
        <v>12527</v>
      </c>
      <c r="D188" s="448" t="s">
        <v>12841</v>
      </c>
    </row>
    <row r="189" spans="1:4" ht="19.5" customHeight="1">
      <c r="A189" s="429" t="s">
        <v>12842</v>
      </c>
      <c r="B189" s="434"/>
      <c r="C189" s="434"/>
      <c r="D189" s="453"/>
    </row>
    <row r="190" spans="1:4" ht="19.5" customHeight="1">
      <c r="A190" s="429" t="s">
        <v>12816</v>
      </c>
      <c r="B190" s="434"/>
      <c r="C190" s="434"/>
      <c r="D190" s="453"/>
    </row>
    <row r="191" spans="1:4" ht="19.5" customHeight="1">
      <c r="A191" s="429" t="s">
        <v>12843</v>
      </c>
      <c r="B191" s="429" t="s">
        <v>12844</v>
      </c>
      <c r="C191" s="447" t="s">
        <v>12527</v>
      </c>
      <c r="D191" s="448" t="s">
        <v>12845</v>
      </c>
    </row>
    <row r="192" spans="1:4" ht="19.5" customHeight="1">
      <c r="A192" s="429" t="s">
        <v>12846</v>
      </c>
      <c r="B192" s="434"/>
      <c r="C192" s="434"/>
      <c r="D192" s="453"/>
    </row>
    <row r="193" spans="1:4" ht="19.5" customHeight="1">
      <c r="A193" s="429" t="s">
        <v>12816</v>
      </c>
      <c r="B193" s="434"/>
      <c r="C193" s="434"/>
      <c r="D193" s="453"/>
    </row>
    <row r="194" spans="1:4" ht="19.5" customHeight="1">
      <c r="A194" s="429" t="s">
        <v>12847</v>
      </c>
      <c r="B194" s="429" t="s">
        <v>12848</v>
      </c>
      <c r="C194" s="447" t="s">
        <v>12527</v>
      </c>
      <c r="D194" s="448" t="s">
        <v>12849</v>
      </c>
    </row>
    <row r="195" spans="1:4" ht="19.5" customHeight="1">
      <c r="A195" s="429" t="s">
        <v>12850</v>
      </c>
      <c r="B195" s="434"/>
      <c r="C195" s="434"/>
      <c r="D195" s="453"/>
    </row>
    <row r="196" spans="1:4" ht="19.5" customHeight="1">
      <c r="A196" s="429" t="s">
        <v>12816</v>
      </c>
      <c r="B196" s="434"/>
      <c r="C196" s="434"/>
      <c r="D196" s="453"/>
    </row>
    <row r="197" spans="1:4" ht="19.5" customHeight="1">
      <c r="A197" s="429" t="s">
        <v>12851</v>
      </c>
      <c r="B197" s="429" t="s">
        <v>12852</v>
      </c>
      <c r="C197" s="447"/>
      <c r="D197" s="448" t="s">
        <v>12853</v>
      </c>
    </row>
    <row r="198" spans="1:4" ht="19.5" customHeight="1">
      <c r="A198" s="429" t="s">
        <v>12588</v>
      </c>
      <c r="B198" s="434"/>
      <c r="C198" s="434"/>
      <c r="D198" s="453"/>
    </row>
    <row r="199" spans="1:4" ht="19.5" customHeight="1">
      <c r="A199" s="429" t="s">
        <v>12816</v>
      </c>
      <c r="B199" s="434"/>
      <c r="C199" s="434"/>
      <c r="D199" s="453"/>
    </row>
    <row r="200" spans="1:4" ht="19.5" customHeight="1">
      <c r="A200" s="429" t="s">
        <v>12854</v>
      </c>
      <c r="B200" s="429" t="s">
        <v>12855</v>
      </c>
      <c r="C200" s="447" t="s">
        <v>12527</v>
      </c>
      <c r="D200" s="448" t="s">
        <v>12767</v>
      </c>
    </row>
    <row r="201" spans="1:4" ht="19.5" customHeight="1">
      <c r="A201" s="429" t="s">
        <v>12592</v>
      </c>
      <c r="B201" s="434"/>
      <c r="C201" s="434"/>
      <c r="D201" s="453"/>
    </row>
    <row r="202" spans="1:4" ht="19.5" customHeight="1">
      <c r="A202" s="429" t="s">
        <v>12816</v>
      </c>
      <c r="B202" s="434"/>
      <c r="C202" s="434"/>
      <c r="D202" s="453"/>
    </row>
    <row r="203" spans="1:4" ht="19.5" customHeight="1">
      <c r="A203" s="429" t="s">
        <v>12856</v>
      </c>
      <c r="B203" s="429" t="s">
        <v>12855</v>
      </c>
      <c r="C203" s="447" t="s">
        <v>12527</v>
      </c>
      <c r="D203" s="448" t="s">
        <v>12857</v>
      </c>
    </row>
    <row r="204" spans="1:4" ht="19.5" customHeight="1">
      <c r="A204" s="429" t="s">
        <v>12595</v>
      </c>
      <c r="B204" s="434"/>
      <c r="C204" s="434"/>
      <c r="D204" s="453"/>
    </row>
    <row r="205" spans="1:4" ht="19.5" customHeight="1">
      <c r="A205" s="429" t="s">
        <v>12816</v>
      </c>
      <c r="B205" s="434"/>
      <c r="C205" s="434"/>
      <c r="D205" s="453"/>
    </row>
    <row r="206" spans="1:4" ht="19.5" customHeight="1">
      <c r="A206" s="429" t="s">
        <v>12858</v>
      </c>
      <c r="B206" s="429" t="s">
        <v>12855</v>
      </c>
      <c r="C206" s="447" t="s">
        <v>12527</v>
      </c>
      <c r="D206" s="448" t="s">
        <v>12859</v>
      </c>
    </row>
    <row r="207" spans="1:4" ht="19.5" customHeight="1">
      <c r="A207" s="429" t="s">
        <v>12598</v>
      </c>
      <c r="B207" s="434"/>
      <c r="C207" s="434"/>
      <c r="D207" s="453"/>
    </row>
    <row r="208" spans="1:4" ht="19.5" customHeight="1">
      <c r="A208" s="429" t="s">
        <v>12816</v>
      </c>
      <c r="B208" s="434"/>
      <c r="C208" s="434"/>
      <c r="D208" s="453"/>
    </row>
    <row r="209" spans="1:4" ht="19.5" customHeight="1">
      <c r="A209" s="429" t="s">
        <v>12860</v>
      </c>
      <c r="B209" s="429" t="s">
        <v>12855</v>
      </c>
      <c r="C209" s="447" t="s">
        <v>12527</v>
      </c>
      <c r="D209" s="448" t="s">
        <v>12861</v>
      </c>
    </row>
    <row r="210" spans="1:4" ht="19.5" customHeight="1">
      <c r="A210" s="429" t="s">
        <v>12601</v>
      </c>
      <c r="B210" s="434"/>
      <c r="C210" s="434"/>
      <c r="D210" s="453"/>
    </row>
    <row r="211" spans="1:4" ht="19.5" customHeight="1">
      <c r="A211" s="429" t="s">
        <v>12816</v>
      </c>
      <c r="B211" s="434"/>
      <c r="C211" s="434"/>
      <c r="D211" s="453"/>
    </row>
    <row r="212" spans="1:4" ht="19.5" customHeight="1">
      <c r="A212" s="429" t="s">
        <v>12862</v>
      </c>
      <c r="B212" s="429" t="s">
        <v>12855</v>
      </c>
      <c r="C212" s="447" t="s">
        <v>12527</v>
      </c>
      <c r="D212" s="448" t="s">
        <v>12863</v>
      </c>
    </row>
    <row r="213" spans="1:4" ht="19.5" customHeight="1">
      <c r="A213" s="429" t="s">
        <v>12604</v>
      </c>
      <c r="B213" s="434"/>
      <c r="C213" s="434"/>
      <c r="D213" s="453"/>
    </row>
    <row r="214" spans="1:4" ht="19.5" customHeight="1">
      <c r="A214" s="429" t="s">
        <v>12816</v>
      </c>
      <c r="B214" s="434"/>
      <c r="C214" s="434"/>
      <c r="D214" s="453"/>
    </row>
    <row r="215" spans="1:4" ht="19.5" customHeight="1">
      <c r="A215" s="429" t="s">
        <v>12864</v>
      </c>
      <c r="B215" s="429" t="s">
        <v>12855</v>
      </c>
      <c r="C215" s="447" t="s">
        <v>12527</v>
      </c>
      <c r="D215" s="448" t="s">
        <v>12865</v>
      </c>
    </row>
    <row r="216" spans="1:4" ht="19.5" customHeight="1">
      <c r="A216" s="429" t="s">
        <v>12607</v>
      </c>
      <c r="B216" s="434"/>
      <c r="C216" s="434"/>
      <c r="D216" s="453"/>
    </row>
    <row r="217" spans="1:4" ht="19.5" customHeight="1">
      <c r="A217" s="429" t="s">
        <v>12816</v>
      </c>
      <c r="B217" s="434"/>
      <c r="C217" s="434"/>
      <c r="D217" s="453"/>
    </row>
    <row r="218" spans="1:4" ht="19.5" customHeight="1">
      <c r="A218" s="429" t="s">
        <v>12866</v>
      </c>
      <c r="B218" s="429" t="s">
        <v>12855</v>
      </c>
      <c r="C218" s="447" t="s">
        <v>12527</v>
      </c>
      <c r="D218" s="448" t="s">
        <v>12867</v>
      </c>
    </row>
    <row r="219" spans="1:4" ht="19.5" customHeight="1">
      <c r="A219" s="429" t="s">
        <v>12610</v>
      </c>
      <c r="B219" s="434"/>
      <c r="C219" s="434"/>
      <c r="D219" s="453"/>
    </row>
    <row r="220" spans="1:4" ht="19.5" customHeight="1">
      <c r="A220" s="429" t="s">
        <v>12816</v>
      </c>
      <c r="B220" s="434"/>
      <c r="C220" s="434"/>
      <c r="D220" s="453"/>
    </row>
    <row r="221" spans="1:4" ht="19.5" customHeight="1">
      <c r="A221" s="429" t="s">
        <v>12868</v>
      </c>
      <c r="B221" s="429" t="s">
        <v>12855</v>
      </c>
      <c r="C221" s="447" t="s">
        <v>12527</v>
      </c>
      <c r="D221" s="448" t="s">
        <v>12869</v>
      </c>
    </row>
    <row r="222" spans="1:4" ht="19.5" customHeight="1">
      <c r="A222" s="429" t="s">
        <v>12613</v>
      </c>
      <c r="B222" s="434"/>
      <c r="C222" s="434"/>
      <c r="D222" s="453"/>
    </row>
    <row r="223" spans="1:4" ht="19.5" customHeight="1">
      <c r="A223" s="429" t="s">
        <v>12816</v>
      </c>
      <c r="B223" s="434"/>
      <c r="C223" s="434"/>
      <c r="D223" s="453"/>
    </row>
    <row r="224" spans="1:4" ht="19.5" customHeight="1">
      <c r="A224" s="429" t="s">
        <v>12870</v>
      </c>
      <c r="B224" s="429" t="s">
        <v>12855</v>
      </c>
      <c r="C224" s="447" t="s">
        <v>12527</v>
      </c>
      <c r="D224" s="448" t="s">
        <v>12871</v>
      </c>
    </row>
    <row r="225" spans="1:4" ht="19.5" customHeight="1">
      <c r="A225" s="429" t="s">
        <v>12616</v>
      </c>
      <c r="B225" s="434"/>
      <c r="C225" s="434"/>
      <c r="D225" s="453"/>
    </row>
    <row r="226" spans="1:4" ht="19.5" customHeight="1">
      <c r="A226" s="429" t="s">
        <v>12816</v>
      </c>
      <c r="B226" s="434"/>
      <c r="C226" s="434"/>
      <c r="D226" s="453"/>
    </row>
    <row r="227" spans="1:4" ht="19.5" customHeight="1">
      <c r="A227" s="429" t="s">
        <v>12872</v>
      </c>
      <c r="B227" s="429" t="s">
        <v>12855</v>
      </c>
      <c r="C227" s="447" t="s">
        <v>12527</v>
      </c>
      <c r="D227" s="448" t="s">
        <v>12873</v>
      </c>
    </row>
    <row r="228" spans="1:4" ht="19.5" customHeight="1">
      <c r="A228" s="429" t="s">
        <v>12619</v>
      </c>
      <c r="B228" s="434"/>
      <c r="C228" s="434"/>
      <c r="D228" s="453"/>
    </row>
    <row r="229" spans="1:4" ht="19.5" customHeight="1">
      <c r="A229" s="429" t="s">
        <v>12816</v>
      </c>
      <c r="B229" s="434"/>
      <c r="C229" s="434"/>
      <c r="D229" s="453"/>
    </row>
    <row r="230" spans="1:4" ht="19.5" customHeight="1">
      <c r="A230" s="429" t="s">
        <v>12874</v>
      </c>
      <c r="B230" s="429" t="s">
        <v>12855</v>
      </c>
      <c r="C230" s="447" t="s">
        <v>12527</v>
      </c>
      <c r="D230" s="448" t="s">
        <v>12875</v>
      </c>
    </row>
    <row r="231" spans="1:4" ht="19.5" customHeight="1">
      <c r="A231" s="429" t="s">
        <v>12601</v>
      </c>
      <c r="B231" s="434"/>
      <c r="C231" s="434"/>
      <c r="D231" s="453"/>
    </row>
    <row r="232" spans="1:4" ht="19.5" customHeight="1">
      <c r="A232" s="429" t="s">
        <v>12816</v>
      </c>
      <c r="B232" s="434"/>
      <c r="C232" s="434"/>
      <c r="D232" s="453"/>
    </row>
    <row r="233" spans="1:4" ht="19.5" customHeight="1">
      <c r="A233" s="429" t="s">
        <v>12876</v>
      </c>
      <c r="B233" s="429" t="s">
        <v>12855</v>
      </c>
      <c r="C233" s="447" t="s">
        <v>12527</v>
      </c>
      <c r="D233" s="448" t="s">
        <v>12859</v>
      </c>
    </row>
    <row r="234" spans="1:4" ht="19.5" customHeight="1">
      <c r="A234" s="429" t="s">
        <v>12623</v>
      </c>
      <c r="B234" s="434"/>
      <c r="C234" s="434"/>
      <c r="D234" s="453"/>
    </row>
    <row r="235" spans="1:4" ht="19.5" customHeight="1">
      <c r="A235" s="429" t="s">
        <v>12816</v>
      </c>
      <c r="B235" s="434"/>
      <c r="C235" s="434"/>
      <c r="D235" s="453"/>
    </row>
    <row r="236" spans="1:4" ht="19.5" customHeight="1">
      <c r="A236" s="429" t="s">
        <v>12877</v>
      </c>
      <c r="B236" s="429" t="s">
        <v>12855</v>
      </c>
      <c r="C236" s="447" t="s">
        <v>12527</v>
      </c>
      <c r="D236" s="448" t="s">
        <v>12587</v>
      </c>
    </row>
    <row r="237" spans="1:4">
      <c r="A237" s="429" t="s">
        <v>12626</v>
      </c>
      <c r="B237" s="434"/>
      <c r="C237" s="434"/>
      <c r="D237" s="453"/>
    </row>
    <row r="238" spans="1:4">
      <c r="A238" s="429" t="s">
        <v>12816</v>
      </c>
      <c r="B238" s="434"/>
      <c r="C238" s="434"/>
      <c r="D238" s="453"/>
    </row>
    <row r="239" spans="1:4">
      <c r="A239" s="429" t="s">
        <v>12878</v>
      </c>
      <c r="B239" s="429" t="s">
        <v>12855</v>
      </c>
      <c r="C239" s="447" t="s">
        <v>12527</v>
      </c>
      <c r="D239" s="448" t="s">
        <v>12865</v>
      </c>
    </row>
    <row r="240" spans="1:4">
      <c r="A240" s="429" t="s">
        <v>12628</v>
      </c>
      <c r="B240" s="434"/>
      <c r="C240" s="434"/>
      <c r="D240" s="453"/>
    </row>
    <row r="241" spans="1:4">
      <c r="A241" s="429" t="s">
        <v>12879</v>
      </c>
      <c r="B241" s="429" t="s">
        <v>12880</v>
      </c>
      <c r="C241" s="447"/>
      <c r="D241" s="448" t="s">
        <v>12827</v>
      </c>
    </row>
    <row r="242" spans="1:4">
      <c r="A242" s="429"/>
      <c r="B242" s="429" t="s">
        <v>12881</v>
      </c>
      <c r="C242" s="447"/>
      <c r="D242" s="448"/>
    </row>
    <row r="243" spans="1:4">
      <c r="A243" s="429" t="s">
        <v>12882</v>
      </c>
      <c r="B243" s="429" t="s">
        <v>12883</v>
      </c>
      <c r="C243" s="447" t="s">
        <v>12527</v>
      </c>
      <c r="D243" s="448" t="s">
        <v>12884</v>
      </c>
    </row>
    <row r="244" spans="1:4">
      <c r="A244" s="429" t="s">
        <v>12885</v>
      </c>
      <c r="B244" s="429" t="s">
        <v>12886</v>
      </c>
      <c r="C244" s="447" t="s">
        <v>12527</v>
      </c>
      <c r="D244" s="448" t="s">
        <v>12887</v>
      </c>
    </row>
    <row r="245" spans="1:4">
      <c r="A245" s="429" t="s">
        <v>12888</v>
      </c>
      <c r="B245" s="429" t="s">
        <v>12889</v>
      </c>
      <c r="C245" s="447" t="s">
        <v>12527</v>
      </c>
      <c r="D245" s="448" t="s">
        <v>12890</v>
      </c>
    </row>
    <row r="246" spans="1:4">
      <c r="A246" s="429" t="s">
        <v>12891</v>
      </c>
      <c r="B246" s="429" t="s">
        <v>12892</v>
      </c>
      <c r="C246" s="447" t="s">
        <v>12527</v>
      </c>
      <c r="D246" s="448" t="s">
        <v>12853</v>
      </c>
    </row>
    <row r="247" spans="1:4">
      <c r="A247" s="429" t="s">
        <v>12893</v>
      </c>
      <c r="B247" s="429" t="s">
        <v>12894</v>
      </c>
      <c r="C247" s="447" t="s">
        <v>12527</v>
      </c>
      <c r="D247" s="448" t="s">
        <v>12895</v>
      </c>
    </row>
    <row r="248" spans="1:4">
      <c r="A248" s="429" t="s">
        <v>12896</v>
      </c>
      <c r="B248" s="429" t="s">
        <v>12897</v>
      </c>
      <c r="C248" s="447" t="s">
        <v>12527</v>
      </c>
      <c r="D248" s="448" t="s">
        <v>12898</v>
      </c>
    </row>
    <row r="249" spans="1:4">
      <c r="A249" s="429" t="s">
        <v>12899</v>
      </c>
      <c r="B249" s="429" t="s">
        <v>12900</v>
      </c>
      <c r="C249" s="447" t="s">
        <v>12527</v>
      </c>
      <c r="D249" s="448" t="s">
        <v>12901</v>
      </c>
    </row>
    <row r="250" spans="1:4">
      <c r="A250" s="429" t="s">
        <v>12902</v>
      </c>
      <c r="B250" s="429" t="s">
        <v>12903</v>
      </c>
      <c r="C250" s="447" t="s">
        <v>12527</v>
      </c>
      <c r="D250" s="448" t="s">
        <v>12904</v>
      </c>
    </row>
    <row r="251" spans="1:4">
      <c r="A251" s="429"/>
      <c r="B251" s="429" t="s">
        <v>12905</v>
      </c>
      <c r="C251" s="447"/>
      <c r="D251" s="448"/>
    </row>
    <row r="252" spans="1:4">
      <c r="A252" s="429" t="s">
        <v>12906</v>
      </c>
      <c r="B252" s="429" t="s">
        <v>12903</v>
      </c>
      <c r="C252" s="447" t="s">
        <v>12527</v>
      </c>
      <c r="D252" s="448" t="s">
        <v>12907</v>
      </c>
    </row>
    <row r="253" spans="1:4">
      <c r="A253" s="429"/>
      <c r="B253" s="429" t="s">
        <v>12908</v>
      </c>
      <c r="C253" s="447"/>
      <c r="D253" s="448"/>
    </row>
    <row r="254" spans="1:4">
      <c r="A254" s="429" t="s">
        <v>12909</v>
      </c>
      <c r="B254" s="429" t="s">
        <v>12903</v>
      </c>
      <c r="C254" s="447" t="s">
        <v>12527</v>
      </c>
      <c r="D254" s="448" t="s">
        <v>12542</v>
      </c>
    </row>
    <row r="255" spans="1:4">
      <c r="A255" s="429"/>
      <c r="B255" s="429" t="s">
        <v>12910</v>
      </c>
      <c r="C255" s="447"/>
      <c r="D255" s="448"/>
    </row>
    <row r="256" spans="1:4">
      <c r="A256" s="429" t="s">
        <v>12911</v>
      </c>
      <c r="B256" s="429" t="s">
        <v>12903</v>
      </c>
      <c r="C256" s="447" t="s">
        <v>12527</v>
      </c>
      <c r="D256" s="448" t="s">
        <v>12548</v>
      </c>
    </row>
    <row r="257" spans="1:4">
      <c r="A257" s="429"/>
      <c r="B257" s="429" t="s">
        <v>12912</v>
      </c>
      <c r="C257" s="447"/>
      <c r="D257" s="448"/>
    </row>
    <row r="258" spans="1:4">
      <c r="A258" s="429" t="s">
        <v>12913</v>
      </c>
      <c r="B258" s="429" t="s">
        <v>12903</v>
      </c>
      <c r="C258" s="447" t="s">
        <v>12527</v>
      </c>
      <c r="D258" s="448" t="s">
        <v>12551</v>
      </c>
    </row>
    <row r="259" spans="1:4">
      <c r="A259" s="429"/>
      <c r="B259" s="429" t="s">
        <v>12914</v>
      </c>
      <c r="C259" s="447"/>
      <c r="D259" s="448"/>
    </row>
    <row r="260" spans="1:4">
      <c r="A260" s="429" t="s">
        <v>12915</v>
      </c>
      <c r="B260" s="429" t="s">
        <v>12903</v>
      </c>
      <c r="C260" s="447" t="s">
        <v>12527</v>
      </c>
      <c r="D260" s="448" t="s">
        <v>12554</v>
      </c>
    </row>
    <row r="261" spans="1:4">
      <c r="A261" s="429"/>
      <c r="B261" s="429" t="s">
        <v>12916</v>
      </c>
      <c r="C261" s="447"/>
      <c r="D261" s="448"/>
    </row>
    <row r="262" spans="1:4">
      <c r="A262" s="429" t="s">
        <v>12917</v>
      </c>
      <c r="B262" s="429" t="s">
        <v>12903</v>
      </c>
      <c r="C262" s="447" t="s">
        <v>12527</v>
      </c>
      <c r="D262" s="448" t="s">
        <v>12822</v>
      </c>
    </row>
    <row r="263" spans="1:4">
      <c r="A263" s="429"/>
      <c r="B263" s="429" t="s">
        <v>12918</v>
      </c>
      <c r="C263" s="447"/>
      <c r="D263" s="448"/>
    </row>
    <row r="264" spans="1:4">
      <c r="A264" s="429" t="s">
        <v>12919</v>
      </c>
      <c r="B264" s="434"/>
      <c r="C264" s="434"/>
      <c r="D264" s="453"/>
    </row>
    <row r="265" spans="1:4">
      <c r="A265" s="429" t="s">
        <v>12920</v>
      </c>
      <c r="B265" s="429" t="s">
        <v>12921</v>
      </c>
      <c r="C265" s="447" t="s">
        <v>12527</v>
      </c>
      <c r="D265" s="448" t="s">
        <v>12922</v>
      </c>
    </row>
    <row r="266" spans="1:4">
      <c r="A266" s="429"/>
      <c r="B266" s="429" t="s">
        <v>12923</v>
      </c>
      <c r="C266" s="447"/>
      <c r="D266" s="448"/>
    </row>
    <row r="267" spans="1:4">
      <c r="A267" s="429" t="s">
        <v>12919</v>
      </c>
      <c r="B267" s="434"/>
      <c r="C267" s="434"/>
      <c r="D267" s="453"/>
    </row>
    <row r="268" spans="1:4">
      <c r="A268" s="429" t="s">
        <v>12924</v>
      </c>
      <c r="B268" s="429" t="s">
        <v>12925</v>
      </c>
      <c r="C268" s="447" t="s">
        <v>12527</v>
      </c>
      <c r="D268" s="448" t="s">
        <v>12926</v>
      </c>
    </row>
    <row r="269" spans="1:4">
      <c r="A269" s="429" t="s">
        <v>12927</v>
      </c>
      <c r="B269" s="434"/>
      <c r="C269" s="434"/>
      <c r="D269" s="453"/>
    </row>
    <row r="270" spans="1:4">
      <c r="A270" s="429" t="s">
        <v>12919</v>
      </c>
      <c r="B270" s="434"/>
      <c r="C270" s="434"/>
      <c r="D270" s="453"/>
    </row>
    <row r="271" spans="1:4">
      <c r="A271" s="429" t="s">
        <v>12928</v>
      </c>
      <c r="B271" s="429" t="s">
        <v>12925</v>
      </c>
      <c r="C271" s="447" t="s">
        <v>12527</v>
      </c>
      <c r="D271" s="448" t="s">
        <v>12929</v>
      </c>
    </row>
    <row r="272" spans="1:4">
      <c r="A272" s="429" t="s">
        <v>12930</v>
      </c>
      <c r="B272" s="434"/>
      <c r="C272" s="434"/>
      <c r="D272" s="453"/>
    </row>
    <row r="273" spans="1:4">
      <c r="A273" s="429" t="s">
        <v>12919</v>
      </c>
      <c r="B273" s="434"/>
      <c r="C273" s="434"/>
      <c r="D273" s="453"/>
    </row>
    <row r="274" spans="1:4">
      <c r="A274" s="429" t="s">
        <v>12931</v>
      </c>
      <c r="B274" s="429" t="s">
        <v>12925</v>
      </c>
      <c r="C274" s="447" t="s">
        <v>12527</v>
      </c>
      <c r="D274" s="448" t="s">
        <v>12551</v>
      </c>
    </row>
    <row r="275" spans="1:4">
      <c r="A275" s="429" t="s">
        <v>12932</v>
      </c>
      <c r="B275" s="434"/>
      <c r="C275" s="434"/>
      <c r="D275" s="453"/>
    </row>
    <row r="276" spans="1:4">
      <c r="A276" s="429" t="s">
        <v>12919</v>
      </c>
      <c r="B276" s="434"/>
      <c r="C276" s="434"/>
      <c r="D276" s="453"/>
    </row>
    <row r="277" spans="1:4">
      <c r="A277" s="429" t="s">
        <v>12933</v>
      </c>
      <c r="B277" s="429" t="s">
        <v>12925</v>
      </c>
      <c r="C277" s="447" t="s">
        <v>12527</v>
      </c>
      <c r="D277" s="448" t="s">
        <v>12554</v>
      </c>
    </row>
    <row r="278" spans="1:4">
      <c r="A278" s="429" t="s">
        <v>12934</v>
      </c>
      <c r="B278" s="434"/>
      <c r="C278" s="434"/>
      <c r="D278" s="453"/>
    </row>
    <row r="279" spans="1:4">
      <c r="A279" s="429" t="s">
        <v>12919</v>
      </c>
      <c r="B279" s="434"/>
      <c r="C279" s="434"/>
      <c r="D279" s="453"/>
    </row>
    <row r="280" spans="1:4">
      <c r="A280" s="429" t="s">
        <v>12935</v>
      </c>
      <c r="B280" s="429" t="s">
        <v>12925</v>
      </c>
      <c r="C280" s="447" t="s">
        <v>12527</v>
      </c>
      <c r="D280" s="448" t="s">
        <v>12936</v>
      </c>
    </row>
    <row r="281" spans="1:4">
      <c r="A281" s="429" t="s">
        <v>12937</v>
      </c>
      <c r="B281" s="434"/>
      <c r="C281" s="434"/>
      <c r="D281" s="453"/>
    </row>
    <row r="282" spans="1:4">
      <c r="A282" s="429" t="s">
        <v>12919</v>
      </c>
      <c r="B282" s="434"/>
      <c r="C282" s="434"/>
      <c r="D282" s="453"/>
    </row>
    <row r="283" spans="1:4">
      <c r="A283" s="429" t="s">
        <v>12938</v>
      </c>
      <c r="B283" s="429" t="s">
        <v>12939</v>
      </c>
      <c r="C283" s="447" t="s">
        <v>12527</v>
      </c>
      <c r="D283" s="448" t="s">
        <v>12824</v>
      </c>
    </row>
    <row r="284" spans="1:4">
      <c r="A284" s="429" t="s">
        <v>12940</v>
      </c>
      <c r="B284" s="434"/>
      <c r="C284" s="434"/>
      <c r="D284" s="453"/>
    </row>
    <row r="285" spans="1:4">
      <c r="A285" s="429" t="s">
        <v>12903</v>
      </c>
      <c r="B285" s="434"/>
      <c r="C285" s="434"/>
      <c r="D285" s="453"/>
    </row>
    <row r="286" spans="1:4">
      <c r="A286" s="429" t="s">
        <v>12941</v>
      </c>
      <c r="B286" s="429" t="s">
        <v>12942</v>
      </c>
      <c r="C286" s="447"/>
      <c r="D286" s="448" t="s">
        <v>12943</v>
      </c>
    </row>
    <row r="287" spans="1:4">
      <c r="A287" s="429" t="s">
        <v>12527</v>
      </c>
      <c r="B287" s="434"/>
      <c r="C287" s="434"/>
      <c r="D287" s="453"/>
    </row>
    <row r="288" spans="1:4">
      <c r="A288" s="429" t="s">
        <v>12903</v>
      </c>
      <c r="B288" s="434"/>
      <c r="C288" s="434"/>
      <c r="D288" s="453"/>
    </row>
    <row r="289" spans="1:4">
      <c r="A289" s="429" t="s">
        <v>12944</v>
      </c>
      <c r="B289" s="429" t="s">
        <v>12945</v>
      </c>
      <c r="C289" s="447"/>
      <c r="D289" s="448" t="s">
        <v>12890</v>
      </c>
    </row>
    <row r="290" spans="1:4">
      <c r="A290" s="429" t="s">
        <v>12834</v>
      </c>
      <c r="B290" s="434"/>
      <c r="C290" s="434"/>
      <c r="D290" s="453"/>
    </row>
    <row r="291" spans="1:4">
      <c r="A291" s="429" t="s">
        <v>12903</v>
      </c>
      <c r="B291" s="434"/>
      <c r="C291" s="434"/>
      <c r="D291" s="453"/>
    </row>
    <row r="292" spans="1:4">
      <c r="A292" s="429" t="s">
        <v>12946</v>
      </c>
      <c r="B292" s="429" t="s">
        <v>12947</v>
      </c>
      <c r="C292" s="447" t="s">
        <v>12527</v>
      </c>
      <c r="D292" s="448" t="s">
        <v>12948</v>
      </c>
    </row>
    <row r="293" spans="1:4">
      <c r="A293" s="429" t="s">
        <v>12838</v>
      </c>
      <c r="B293" s="434"/>
      <c r="C293" s="434"/>
      <c r="D293" s="453"/>
    </row>
    <row r="294" spans="1:4">
      <c r="A294" s="429" t="s">
        <v>12903</v>
      </c>
      <c r="B294" s="434"/>
      <c r="C294" s="434"/>
      <c r="D294" s="453"/>
    </row>
    <row r="295" spans="1:4">
      <c r="A295" s="429" t="s">
        <v>12949</v>
      </c>
      <c r="B295" s="429" t="s">
        <v>12950</v>
      </c>
      <c r="C295" s="447"/>
      <c r="D295" s="448" t="s">
        <v>12542</v>
      </c>
    </row>
    <row r="296" spans="1:4">
      <c r="A296" s="429" t="s">
        <v>12842</v>
      </c>
      <c r="B296" s="434"/>
      <c r="C296" s="434"/>
      <c r="D296" s="453"/>
    </row>
    <row r="297" spans="1:4">
      <c r="A297" s="429" t="s">
        <v>12903</v>
      </c>
      <c r="B297" s="434"/>
      <c r="C297" s="434"/>
      <c r="D297" s="453"/>
    </row>
    <row r="298" spans="1:4">
      <c r="A298" s="429" t="s">
        <v>12951</v>
      </c>
      <c r="B298" s="429" t="s">
        <v>12952</v>
      </c>
      <c r="C298" s="447"/>
      <c r="D298" s="448" t="s">
        <v>12953</v>
      </c>
    </row>
    <row r="299" spans="1:4">
      <c r="A299" s="429" t="s">
        <v>12846</v>
      </c>
      <c r="B299" s="434"/>
      <c r="C299" s="434"/>
      <c r="D299" s="453"/>
    </row>
    <row r="300" spans="1:4">
      <c r="A300" s="429" t="s">
        <v>12903</v>
      </c>
      <c r="B300" s="434"/>
      <c r="C300" s="434"/>
      <c r="D300" s="453"/>
    </row>
    <row r="301" spans="1:4">
      <c r="A301" s="429" t="s">
        <v>12954</v>
      </c>
      <c r="B301" s="429" t="s">
        <v>12955</v>
      </c>
      <c r="C301" s="447"/>
      <c r="D301" s="448" t="s">
        <v>12532</v>
      </c>
    </row>
    <row r="302" spans="1:4">
      <c r="A302" s="429"/>
      <c r="B302" s="429" t="s">
        <v>12850</v>
      </c>
      <c r="C302" s="447"/>
      <c r="D302" s="448"/>
    </row>
    <row r="303" spans="1:4">
      <c r="A303" s="429" t="s">
        <v>12903</v>
      </c>
      <c r="B303" s="434"/>
      <c r="C303" s="434"/>
      <c r="D303" s="453"/>
    </row>
    <row r="304" spans="1:4">
      <c r="A304" s="429" t="s">
        <v>12956</v>
      </c>
      <c r="B304" s="429" t="s">
        <v>12957</v>
      </c>
      <c r="C304" s="447" t="s">
        <v>12527</v>
      </c>
      <c r="D304" s="448" t="s">
        <v>12820</v>
      </c>
    </row>
    <row r="305" spans="1:4">
      <c r="A305" s="429"/>
      <c r="B305" s="429" t="s">
        <v>12958</v>
      </c>
      <c r="C305" s="429"/>
      <c r="D305" s="429"/>
    </row>
  </sheetData>
  <mergeCells count="1">
    <mergeCell ref="A2:D2"/>
  </mergeCell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dimension ref="A1:H2999"/>
  <sheetViews>
    <sheetView showGridLines="0" topLeftCell="A216" zoomScale="120" zoomScaleNormal="120" workbookViewId="0">
      <selection activeCell="L1517" sqref="L1517"/>
    </sheetView>
  </sheetViews>
  <sheetFormatPr defaultRowHeight="12.75"/>
  <cols>
    <col min="1" max="1" width="9.7109375" style="486" customWidth="1"/>
    <col min="2" max="2" width="8.28515625" style="486" customWidth="1"/>
    <col min="3" max="3" width="12.140625" style="486" customWidth="1"/>
    <col min="4" max="4" width="15" style="486" customWidth="1"/>
    <col min="5" max="5" width="16.5703125" style="486" customWidth="1"/>
    <col min="6" max="6" width="18" style="486" customWidth="1"/>
    <col min="7" max="7" width="9.28515625" style="486" customWidth="1"/>
    <col min="8" max="8" width="14.5703125" style="486" customWidth="1"/>
    <col min="9" max="16384" width="9.140625" style="462"/>
  </cols>
  <sheetData>
    <row r="1" spans="1:8">
      <c r="A1" s="454"/>
      <c r="B1" s="455"/>
      <c r="C1" s="456"/>
      <c r="D1" s="457"/>
      <c r="E1" s="458"/>
      <c r="F1" s="459"/>
      <c r="G1" s="460"/>
      <c r="H1" s="461"/>
    </row>
    <row r="2" spans="1:8">
      <c r="A2" s="463"/>
      <c r="B2" s="464"/>
      <c r="C2" s="465"/>
      <c r="D2" s="466"/>
      <c r="E2" s="467"/>
      <c r="F2" s="468"/>
      <c r="G2" s="469"/>
      <c r="H2" s="470"/>
    </row>
    <row r="3" spans="1:8">
      <c r="A3" s="463"/>
      <c r="B3" s="464"/>
      <c r="C3" s="465"/>
      <c r="D3" s="466"/>
      <c r="E3" s="467"/>
      <c r="F3" s="468"/>
      <c r="G3" s="469"/>
      <c r="H3" s="470"/>
    </row>
    <row r="4" spans="1:8">
      <c r="A4" s="463"/>
      <c r="B4" s="464"/>
      <c r="C4" s="465"/>
      <c r="D4" s="466"/>
      <c r="E4" s="467"/>
      <c r="F4" s="468"/>
      <c r="G4" s="469"/>
      <c r="H4" s="470"/>
    </row>
    <row r="5" spans="1:8">
      <c r="A5" s="463"/>
      <c r="B5" s="464"/>
      <c r="C5" s="465"/>
      <c r="D5" s="466"/>
      <c r="E5" s="467"/>
      <c r="F5" s="468"/>
      <c r="G5" s="469"/>
      <c r="H5" s="470"/>
    </row>
    <row r="6" spans="1:8">
      <c r="A6" s="463"/>
      <c r="B6" s="464"/>
      <c r="C6" s="465"/>
      <c r="D6" s="466"/>
      <c r="E6" s="467"/>
      <c r="F6" s="468"/>
      <c r="G6" s="469"/>
      <c r="H6" s="470"/>
    </row>
    <row r="7" spans="1:8">
      <c r="A7" s="463"/>
      <c r="B7" s="464"/>
      <c r="C7" s="465"/>
      <c r="D7" s="466"/>
      <c r="E7" s="467"/>
      <c r="F7" s="468"/>
      <c r="G7" s="469"/>
      <c r="H7" s="470"/>
    </row>
    <row r="8" spans="1:8">
      <c r="A8" s="463"/>
      <c r="B8" s="464"/>
      <c r="C8" s="465"/>
      <c r="D8" s="466"/>
      <c r="E8" s="467"/>
      <c r="F8" s="468"/>
      <c r="G8" s="469"/>
      <c r="H8" s="470"/>
    </row>
    <row r="9" spans="1:8">
      <c r="A9" s="463"/>
      <c r="B9" s="464"/>
      <c r="C9" s="465"/>
      <c r="D9" s="466"/>
      <c r="E9" s="467"/>
      <c r="F9" s="468"/>
      <c r="G9" s="469"/>
      <c r="H9" s="470"/>
    </row>
    <row r="10" spans="1:8" ht="30" customHeight="1">
      <c r="A10" s="1000" t="s">
        <v>12959</v>
      </c>
      <c r="B10" s="1001"/>
      <c r="C10" s="1001"/>
      <c r="D10" s="1001"/>
      <c r="E10" s="1001"/>
      <c r="F10" s="1001"/>
      <c r="G10" s="1001"/>
      <c r="H10" s="1002"/>
    </row>
    <row r="11" spans="1:8">
      <c r="A11" s="471"/>
      <c r="B11" s="472"/>
      <c r="C11" s="473"/>
      <c r="D11" s="474"/>
      <c r="E11" s="475"/>
      <c r="F11" s="476"/>
      <c r="G11" s="477"/>
      <c r="H11" s="478"/>
    </row>
    <row r="12" spans="1:8">
      <c r="A12" s="991" t="s">
        <v>12960</v>
      </c>
      <c r="B12" s="992"/>
      <c r="C12" s="992"/>
      <c r="D12" s="992"/>
      <c r="E12" s="992"/>
      <c r="F12" s="992"/>
      <c r="G12" s="992"/>
      <c r="H12" s="993"/>
    </row>
    <row r="13" spans="1:8">
      <c r="A13" s="471"/>
      <c r="B13" s="472"/>
      <c r="C13" s="473"/>
      <c r="D13" s="474"/>
      <c r="E13" s="475"/>
      <c r="F13" s="476"/>
      <c r="G13" s="477"/>
      <c r="H13" s="478"/>
    </row>
    <row r="14" spans="1:8" ht="30" customHeight="1">
      <c r="A14" s="1003" t="s">
        <v>12961</v>
      </c>
      <c r="B14" s="1004"/>
      <c r="C14" s="1004"/>
      <c r="D14" s="1004"/>
      <c r="E14" s="1004"/>
      <c r="F14" s="1004"/>
      <c r="G14" s="1004"/>
      <c r="H14" s="1005"/>
    </row>
    <row r="15" spans="1:8">
      <c r="A15" s="471"/>
      <c r="B15" s="472"/>
      <c r="C15" s="473"/>
      <c r="D15" s="474"/>
      <c r="E15" s="475"/>
      <c r="F15" s="476"/>
      <c r="G15" s="477"/>
      <c r="H15" s="478"/>
    </row>
    <row r="16" spans="1:8">
      <c r="A16" s="1006" t="s">
        <v>12962</v>
      </c>
      <c r="B16" s="1007"/>
      <c r="C16" s="1007"/>
      <c r="D16" s="1007"/>
      <c r="E16" s="1007"/>
      <c r="F16" s="1007"/>
      <c r="G16" s="1007"/>
      <c r="H16" s="1008"/>
    </row>
    <row r="17" spans="1:8">
      <c r="A17" s="481"/>
      <c r="B17" s="482"/>
      <c r="C17" s="482"/>
      <c r="D17" s="482"/>
      <c r="E17" s="482"/>
      <c r="F17" s="482"/>
      <c r="G17" s="469"/>
      <c r="H17" s="470"/>
    </row>
    <row r="18" spans="1:8">
      <c r="A18" s="463"/>
      <c r="B18" s="464"/>
      <c r="C18" s="465"/>
      <c r="D18" s="466"/>
      <c r="E18" s="467"/>
      <c r="F18" s="468"/>
      <c r="G18" s="469"/>
      <c r="H18" s="470"/>
    </row>
    <row r="19" spans="1:8" ht="18" customHeight="1">
      <c r="A19" s="1009" t="s">
        <v>12963</v>
      </c>
      <c r="B19" s="1010"/>
      <c r="C19" s="1010"/>
      <c r="D19" s="1010"/>
      <c r="E19" s="1010"/>
      <c r="F19" s="1010"/>
      <c r="G19" s="1010"/>
      <c r="H19" s="1011"/>
    </row>
    <row r="20" spans="1:8">
      <c r="A20" s="463"/>
      <c r="B20" s="464"/>
      <c r="C20" s="465"/>
      <c r="D20" s="466"/>
      <c r="E20" s="467"/>
      <c r="F20" s="468"/>
      <c r="G20" s="469"/>
      <c r="H20" s="470"/>
    </row>
    <row r="21" spans="1:8" ht="12.75" customHeight="1">
      <c r="A21" s="988" t="s">
        <v>12964</v>
      </c>
      <c r="B21" s="989"/>
      <c r="C21" s="989"/>
      <c r="D21" s="989"/>
      <c r="E21" s="989"/>
      <c r="F21" s="989"/>
      <c r="G21" s="989"/>
      <c r="H21" s="990"/>
    </row>
    <row r="22" spans="1:8" ht="12.75" customHeight="1">
      <c r="A22" s="988"/>
      <c r="B22" s="989"/>
      <c r="C22" s="989"/>
      <c r="D22" s="989"/>
      <c r="E22" s="989"/>
      <c r="F22" s="989"/>
      <c r="G22" s="989"/>
      <c r="H22" s="990"/>
    </row>
    <row r="23" spans="1:8" ht="12.75" customHeight="1">
      <c r="A23" s="988"/>
      <c r="B23" s="989"/>
      <c r="C23" s="989"/>
      <c r="D23" s="989"/>
      <c r="E23" s="989"/>
      <c r="F23" s="989"/>
      <c r="G23" s="989"/>
      <c r="H23" s="990"/>
    </row>
    <row r="24" spans="1:8" ht="12.75" customHeight="1">
      <c r="A24" s="988"/>
      <c r="B24" s="989"/>
      <c r="C24" s="989"/>
      <c r="D24" s="989"/>
      <c r="E24" s="989"/>
      <c r="F24" s="989"/>
      <c r="G24" s="989"/>
      <c r="H24" s="990"/>
    </row>
    <row r="25" spans="1:8" ht="60.75" customHeight="1">
      <c r="A25" s="988"/>
      <c r="B25" s="989"/>
      <c r="C25" s="989"/>
      <c r="D25" s="989"/>
      <c r="E25" s="989"/>
      <c r="F25" s="989"/>
      <c r="G25" s="989"/>
      <c r="H25" s="990"/>
    </row>
    <row r="26" spans="1:8" ht="18" customHeight="1">
      <c r="A26" s="483"/>
      <c r="B26" s="484"/>
      <c r="C26" s="484"/>
      <c r="D26" s="484"/>
      <c r="E26" s="484"/>
      <c r="F26" s="484"/>
      <c r="G26" s="484"/>
      <c r="H26" s="485"/>
    </row>
    <row r="27" spans="1:8" ht="12.75" customHeight="1">
      <c r="A27" s="988" t="s">
        <v>12965</v>
      </c>
      <c r="B27" s="989"/>
      <c r="C27" s="989"/>
      <c r="D27" s="989"/>
      <c r="E27" s="989"/>
      <c r="F27" s="989"/>
      <c r="G27" s="989"/>
      <c r="H27" s="990"/>
    </row>
    <row r="28" spans="1:8" ht="12.75" customHeight="1">
      <c r="A28" s="988"/>
      <c r="B28" s="989"/>
      <c r="C28" s="989"/>
      <c r="D28" s="989"/>
      <c r="E28" s="989"/>
      <c r="F28" s="989"/>
      <c r="G28" s="989"/>
      <c r="H28" s="990"/>
    </row>
    <row r="29" spans="1:8" ht="12.75" customHeight="1">
      <c r="A29" s="988"/>
      <c r="B29" s="989"/>
      <c r="C29" s="989"/>
      <c r="D29" s="989"/>
      <c r="E29" s="989"/>
      <c r="F29" s="989"/>
      <c r="G29" s="989"/>
      <c r="H29" s="990"/>
    </row>
    <row r="30" spans="1:8" ht="12.75" customHeight="1">
      <c r="A30" s="988"/>
      <c r="B30" s="989"/>
      <c r="C30" s="989"/>
      <c r="D30" s="989"/>
      <c r="E30" s="989"/>
      <c r="F30" s="989"/>
      <c r="G30" s="989"/>
      <c r="H30" s="990"/>
    </row>
    <row r="31" spans="1:8" ht="12.75" customHeight="1">
      <c r="A31" s="988"/>
      <c r="B31" s="989"/>
      <c r="C31" s="989"/>
      <c r="D31" s="989"/>
      <c r="E31" s="989"/>
      <c r="F31" s="989"/>
      <c r="G31" s="989"/>
      <c r="H31" s="990"/>
    </row>
    <row r="32" spans="1:8" ht="12.75" customHeight="1">
      <c r="A32" s="988"/>
      <c r="B32" s="989"/>
      <c r="C32" s="989"/>
      <c r="D32" s="989"/>
      <c r="E32" s="989"/>
      <c r="F32" s="989"/>
      <c r="G32" s="989"/>
      <c r="H32" s="990"/>
    </row>
    <row r="33" spans="1:8" ht="12.75" customHeight="1">
      <c r="A33" s="988"/>
      <c r="B33" s="989"/>
      <c r="C33" s="989"/>
      <c r="D33" s="989"/>
      <c r="E33" s="989"/>
      <c r="F33" s="989"/>
      <c r="G33" s="989"/>
      <c r="H33" s="990"/>
    </row>
    <row r="34" spans="1:8" ht="12.75" customHeight="1">
      <c r="A34" s="988"/>
      <c r="B34" s="989"/>
      <c r="C34" s="989"/>
      <c r="D34" s="989"/>
      <c r="E34" s="989"/>
      <c r="F34" s="989"/>
      <c r="G34" s="989"/>
      <c r="H34" s="990"/>
    </row>
    <row r="35" spans="1:8" ht="12.75" customHeight="1">
      <c r="A35" s="463"/>
      <c r="B35" s="464"/>
      <c r="C35" s="465"/>
      <c r="D35" s="466"/>
      <c r="E35" s="467"/>
      <c r="F35" s="468"/>
      <c r="G35" s="469"/>
      <c r="H35" s="470"/>
    </row>
    <row r="36" spans="1:8" ht="12.75" customHeight="1">
      <c r="A36" s="463"/>
      <c r="B36" s="464"/>
      <c r="C36" s="465"/>
      <c r="D36" s="466"/>
      <c r="E36" s="467"/>
      <c r="F36" s="468"/>
      <c r="G36" s="469"/>
      <c r="H36" s="470"/>
    </row>
    <row r="37" spans="1:8" ht="12.75" customHeight="1">
      <c r="A37" s="463"/>
      <c r="B37" s="464"/>
      <c r="C37" s="465"/>
      <c r="D37" s="466"/>
      <c r="E37" s="467"/>
      <c r="F37" s="468"/>
      <c r="G37" s="469"/>
      <c r="H37" s="470"/>
    </row>
    <row r="38" spans="1:8">
      <c r="A38" s="463"/>
      <c r="B38" s="464"/>
      <c r="C38" s="465"/>
      <c r="D38" s="466"/>
      <c r="E38" s="467"/>
      <c r="F38" s="468"/>
      <c r="G38" s="469"/>
      <c r="H38" s="470"/>
    </row>
    <row r="39" spans="1:8">
      <c r="A39" s="463"/>
      <c r="B39" s="464"/>
      <c r="C39" s="465"/>
      <c r="D39" s="466"/>
      <c r="E39" s="467"/>
      <c r="F39" s="468"/>
      <c r="G39" s="469"/>
      <c r="H39" s="470"/>
    </row>
    <row r="40" spans="1:8">
      <c r="A40" s="463"/>
      <c r="B40" s="464"/>
      <c r="C40" s="465"/>
      <c r="D40" s="466"/>
      <c r="E40" s="467"/>
      <c r="F40" s="468"/>
      <c r="G40" s="469"/>
      <c r="H40" s="470"/>
    </row>
    <row r="41" spans="1:8">
      <c r="A41" s="463"/>
      <c r="B41" s="464"/>
      <c r="C41" s="465"/>
      <c r="D41" s="466"/>
      <c r="E41" s="467"/>
      <c r="F41" s="468"/>
      <c r="G41" s="469"/>
      <c r="H41" s="470"/>
    </row>
    <row r="42" spans="1:8">
      <c r="G42" s="469"/>
      <c r="H42" s="470"/>
    </row>
    <row r="43" spans="1:8">
      <c r="G43" s="469"/>
      <c r="H43" s="470"/>
    </row>
    <row r="44" spans="1:8">
      <c r="A44" s="479"/>
      <c r="B44" s="480"/>
      <c r="C44" s="480"/>
      <c r="D44" s="480"/>
      <c r="E44" s="480"/>
      <c r="F44" s="480"/>
      <c r="G44" s="469"/>
      <c r="H44" s="470"/>
    </row>
    <row r="45" spans="1:8">
      <c r="A45" s="991" t="s">
        <v>12966</v>
      </c>
      <c r="B45" s="992"/>
      <c r="C45" s="992"/>
      <c r="D45" s="992"/>
      <c r="E45" s="992"/>
      <c r="F45" s="992"/>
      <c r="G45" s="992"/>
      <c r="H45" s="993"/>
    </row>
    <row r="46" spans="1:8">
      <c r="A46" s="991" t="s">
        <v>12967</v>
      </c>
      <c r="B46" s="992"/>
      <c r="C46" s="992"/>
      <c r="D46" s="992"/>
      <c r="E46" s="992"/>
      <c r="F46" s="992"/>
      <c r="G46" s="992"/>
      <c r="H46" s="993"/>
    </row>
    <row r="47" spans="1:8">
      <c r="A47" s="479"/>
      <c r="B47" s="480"/>
      <c r="C47" s="480"/>
      <c r="D47" s="480"/>
      <c r="E47" s="480"/>
      <c r="F47" s="480"/>
      <c r="G47" s="469"/>
      <c r="H47" s="470"/>
    </row>
    <row r="48" spans="1:8">
      <c r="A48" s="479"/>
      <c r="B48" s="480"/>
      <c r="C48" s="480"/>
      <c r="D48" s="480"/>
      <c r="E48" s="480"/>
      <c r="F48" s="480"/>
      <c r="G48" s="469"/>
      <c r="H48" s="470"/>
    </row>
    <row r="49" spans="1:8">
      <c r="A49" s="479"/>
      <c r="B49" s="480"/>
      <c r="C49" s="480"/>
      <c r="D49" s="480"/>
      <c r="E49" s="480"/>
      <c r="F49" s="480"/>
      <c r="G49" s="469"/>
      <c r="H49" s="470"/>
    </row>
    <row r="50" spans="1:8">
      <c r="A50" s="487"/>
      <c r="B50" s="469"/>
      <c r="C50" s="469"/>
      <c r="D50" s="469"/>
      <c r="E50" s="469"/>
      <c r="F50" s="469"/>
      <c r="G50" s="469"/>
      <c r="H50" s="470"/>
    </row>
    <row r="51" spans="1:8">
      <c r="A51" s="487"/>
      <c r="B51" s="469"/>
      <c r="C51" s="469"/>
      <c r="D51" s="469"/>
      <c r="E51" s="469"/>
      <c r="F51" s="469"/>
      <c r="G51" s="469"/>
      <c r="H51" s="470"/>
    </row>
    <row r="52" spans="1:8">
      <c r="A52" s="488"/>
      <c r="B52" s="489"/>
      <c r="C52" s="489"/>
      <c r="D52" s="489"/>
      <c r="E52" s="489"/>
      <c r="F52" s="489"/>
      <c r="G52" s="489"/>
      <c r="H52" s="490"/>
    </row>
    <row r="53" spans="1:8" ht="15.75" customHeight="1">
      <c r="A53" s="994"/>
      <c r="B53" s="995"/>
      <c r="C53" s="995"/>
      <c r="D53" s="491"/>
      <c r="E53" s="492" t="s">
        <v>12968</v>
      </c>
      <c r="F53" s="995"/>
      <c r="G53" s="995"/>
      <c r="H53" s="998"/>
    </row>
    <row r="54" spans="1:8">
      <c r="A54" s="996"/>
      <c r="B54" s="997"/>
      <c r="C54" s="997"/>
      <c r="D54" s="491"/>
      <c r="E54" s="491"/>
      <c r="F54" s="997"/>
      <c r="G54" s="997"/>
      <c r="H54" s="999"/>
    </row>
    <row r="55" spans="1:8" ht="15" customHeight="1">
      <c r="A55" s="996"/>
      <c r="B55" s="997"/>
      <c r="C55" s="997"/>
      <c r="D55" s="491"/>
      <c r="E55" s="493" t="s">
        <v>12969</v>
      </c>
      <c r="F55" s="997"/>
      <c r="G55" s="997"/>
      <c r="H55" s="999"/>
    </row>
    <row r="56" spans="1:8" ht="12.75" customHeight="1">
      <c r="A56" s="996"/>
      <c r="B56" s="997"/>
      <c r="C56" s="997"/>
      <c r="D56" s="491"/>
      <c r="E56" s="491"/>
      <c r="F56" s="997"/>
      <c r="G56" s="997"/>
      <c r="H56" s="999"/>
    </row>
    <row r="57" spans="1:8" ht="12.75" customHeight="1">
      <c r="A57" s="494"/>
      <c r="B57" s="491"/>
      <c r="C57" s="491"/>
      <c r="D57" s="491"/>
      <c r="E57" s="491"/>
      <c r="F57" s="491"/>
      <c r="G57" s="491"/>
      <c r="H57" s="495"/>
    </row>
    <row r="58" spans="1:8">
      <c r="A58" s="496"/>
      <c r="B58" s="497"/>
      <c r="C58" s="497"/>
      <c r="D58" s="491"/>
      <c r="E58" s="491"/>
      <c r="F58" s="497"/>
      <c r="G58" s="497"/>
      <c r="H58" s="498"/>
    </row>
    <row r="59" spans="1:8">
      <c r="A59" s="499" t="s">
        <v>91</v>
      </c>
      <c r="B59" s="500" t="s">
        <v>12970</v>
      </c>
      <c r="C59" s="987" t="s">
        <v>12971</v>
      </c>
      <c r="D59" s="987"/>
      <c r="E59" s="987"/>
      <c r="F59" s="987"/>
      <c r="G59" s="500" t="s">
        <v>12972</v>
      </c>
      <c r="H59" s="500" t="s">
        <v>61</v>
      </c>
    </row>
    <row r="60" spans="1:8" ht="12.75" customHeight="1">
      <c r="A60" s="501" t="s">
        <v>12973</v>
      </c>
      <c r="B60" s="502"/>
      <c r="C60" s="986" t="s">
        <v>12974</v>
      </c>
      <c r="D60" s="986"/>
      <c r="E60" s="986"/>
      <c r="F60" s="986"/>
      <c r="G60" s="503"/>
      <c r="H60" s="503"/>
    </row>
    <row r="61" spans="1:8" ht="12.75" customHeight="1">
      <c r="A61" s="504" t="s">
        <v>12975</v>
      </c>
      <c r="B61" s="505" t="s">
        <v>12976</v>
      </c>
      <c r="C61" s="984" t="s">
        <v>12977</v>
      </c>
      <c r="D61" s="984"/>
      <c r="E61" s="984"/>
      <c r="F61" s="984"/>
      <c r="G61" s="506"/>
      <c r="H61" s="506"/>
    </row>
    <row r="62" spans="1:8" ht="12.75" customHeight="1">
      <c r="A62" s="507" t="s">
        <v>12978</v>
      </c>
      <c r="B62" s="508" t="s">
        <v>12976</v>
      </c>
      <c r="C62" s="983" t="s">
        <v>12979</v>
      </c>
      <c r="D62" s="983"/>
      <c r="E62" s="983"/>
      <c r="F62" s="983"/>
      <c r="G62" s="508" t="s">
        <v>108</v>
      </c>
      <c r="H62" s="509">
        <v>4530.01</v>
      </c>
    </row>
    <row r="63" spans="1:8" ht="12.75" customHeight="1">
      <c r="A63" s="507" t="s">
        <v>12980</v>
      </c>
      <c r="B63" s="508" t="s">
        <v>12976</v>
      </c>
      <c r="C63" s="983" t="s">
        <v>12981</v>
      </c>
      <c r="D63" s="983"/>
      <c r="E63" s="983"/>
      <c r="F63" s="983"/>
      <c r="G63" s="508" t="s">
        <v>108</v>
      </c>
      <c r="H63" s="509">
        <v>5368.67</v>
      </c>
    </row>
    <row r="64" spans="1:8" ht="12.75" customHeight="1">
      <c r="A64" s="507" t="s">
        <v>12982</v>
      </c>
      <c r="B64" s="508" t="s">
        <v>12976</v>
      </c>
      <c r="C64" s="983" t="s">
        <v>12983</v>
      </c>
      <c r="D64" s="983"/>
      <c r="E64" s="983"/>
      <c r="F64" s="983"/>
      <c r="G64" s="508" t="s">
        <v>108</v>
      </c>
      <c r="H64" s="509">
        <v>4530.01</v>
      </c>
    </row>
    <row r="65" spans="1:8" ht="12.75" customHeight="1">
      <c r="A65" s="507" t="s">
        <v>12984</v>
      </c>
      <c r="B65" s="508" t="s">
        <v>12976</v>
      </c>
      <c r="C65" s="983" t="s">
        <v>12985</v>
      </c>
      <c r="D65" s="983"/>
      <c r="E65" s="983"/>
      <c r="F65" s="983"/>
      <c r="G65" s="508" t="s">
        <v>108</v>
      </c>
      <c r="H65" s="509">
        <v>5368.67</v>
      </c>
    </row>
    <row r="66" spans="1:8" ht="12.75" customHeight="1">
      <c r="A66" s="504" t="s">
        <v>12986</v>
      </c>
      <c r="B66" s="505" t="s">
        <v>12976</v>
      </c>
      <c r="C66" s="984" t="s">
        <v>12987</v>
      </c>
      <c r="D66" s="984"/>
      <c r="E66" s="984"/>
      <c r="F66" s="984"/>
      <c r="G66" s="506"/>
      <c r="H66" s="506"/>
    </row>
    <row r="67" spans="1:8" ht="12.75" customHeight="1">
      <c r="A67" s="507" t="s">
        <v>12988</v>
      </c>
      <c r="B67" s="508" t="s">
        <v>12976</v>
      </c>
      <c r="C67" s="983" t="s">
        <v>12989</v>
      </c>
      <c r="D67" s="983"/>
      <c r="E67" s="983"/>
      <c r="F67" s="983"/>
      <c r="G67" s="508" t="s">
        <v>108</v>
      </c>
      <c r="H67" s="509">
        <v>3503.34</v>
      </c>
    </row>
    <row r="68" spans="1:8" ht="12.75" customHeight="1">
      <c r="A68" s="507" t="s">
        <v>12990</v>
      </c>
      <c r="B68" s="508" t="s">
        <v>12976</v>
      </c>
      <c r="C68" s="983" t="s">
        <v>12991</v>
      </c>
      <c r="D68" s="983"/>
      <c r="E68" s="983"/>
      <c r="F68" s="983"/>
      <c r="G68" s="508" t="s">
        <v>108</v>
      </c>
      <c r="H68" s="509">
        <v>6991.86</v>
      </c>
    </row>
    <row r="69" spans="1:8" ht="12.75" customHeight="1">
      <c r="A69" s="507" t="s">
        <v>12992</v>
      </c>
      <c r="B69" s="508" t="s">
        <v>12976</v>
      </c>
      <c r="C69" s="983" t="s">
        <v>12993</v>
      </c>
      <c r="D69" s="983"/>
      <c r="E69" s="983"/>
      <c r="F69" s="983"/>
      <c r="G69" s="508" t="s">
        <v>108</v>
      </c>
      <c r="H69" s="509">
        <v>9237.58</v>
      </c>
    </row>
    <row r="70" spans="1:8" ht="12.75" customHeight="1">
      <c r="A70" s="507" t="s">
        <v>12994</v>
      </c>
      <c r="B70" s="508" t="s">
        <v>12976</v>
      </c>
      <c r="C70" s="983" t="s">
        <v>12995</v>
      </c>
      <c r="D70" s="983"/>
      <c r="E70" s="983"/>
      <c r="F70" s="983"/>
      <c r="G70" s="508" t="s">
        <v>112</v>
      </c>
      <c r="H70" s="509">
        <v>37.17</v>
      </c>
    </row>
    <row r="71" spans="1:8" ht="12.75" customHeight="1">
      <c r="A71" s="507" t="s">
        <v>12996</v>
      </c>
      <c r="B71" s="508" t="s">
        <v>12976</v>
      </c>
      <c r="C71" s="983" t="s">
        <v>12997</v>
      </c>
      <c r="D71" s="983"/>
      <c r="E71" s="983"/>
      <c r="F71" s="983"/>
      <c r="G71" s="508" t="s">
        <v>108</v>
      </c>
      <c r="H71" s="509">
        <v>2449.65</v>
      </c>
    </row>
    <row r="72" spans="1:8" ht="12.75" customHeight="1">
      <c r="A72" s="507" t="s">
        <v>12998</v>
      </c>
      <c r="B72" s="508" t="s">
        <v>12976</v>
      </c>
      <c r="C72" s="983" t="s">
        <v>12999</v>
      </c>
      <c r="D72" s="983"/>
      <c r="E72" s="983"/>
      <c r="F72" s="983"/>
      <c r="G72" s="508" t="s">
        <v>108</v>
      </c>
      <c r="H72" s="509">
        <v>3702.31</v>
      </c>
    </row>
    <row r="73" spans="1:8" ht="12.75" customHeight="1">
      <c r="A73" s="507" t="s">
        <v>13000</v>
      </c>
      <c r="B73" s="508" t="s">
        <v>12976</v>
      </c>
      <c r="C73" s="983" t="s">
        <v>13001</v>
      </c>
      <c r="D73" s="983"/>
      <c r="E73" s="983"/>
      <c r="F73" s="983"/>
      <c r="G73" s="508" t="s">
        <v>108</v>
      </c>
      <c r="H73" s="509">
        <v>4961.6400000000003</v>
      </c>
    </row>
    <row r="74" spans="1:8" ht="12.75" customHeight="1">
      <c r="A74" s="507" t="s">
        <v>13002</v>
      </c>
      <c r="B74" s="508" t="s">
        <v>12976</v>
      </c>
      <c r="C74" s="983" t="s">
        <v>13003</v>
      </c>
      <c r="D74" s="983"/>
      <c r="E74" s="983"/>
      <c r="F74" s="983"/>
      <c r="G74" s="508" t="s">
        <v>108</v>
      </c>
      <c r="H74" s="509">
        <v>2164.13</v>
      </c>
    </row>
    <row r="75" spans="1:8" ht="12.75" customHeight="1">
      <c r="A75" s="507" t="s">
        <v>13004</v>
      </c>
      <c r="B75" s="508" t="s">
        <v>12976</v>
      </c>
      <c r="C75" s="983" t="s">
        <v>13005</v>
      </c>
      <c r="D75" s="983"/>
      <c r="E75" s="983"/>
      <c r="F75" s="983"/>
      <c r="G75" s="508" t="s">
        <v>108</v>
      </c>
      <c r="H75" s="509">
        <v>3897.92</v>
      </c>
    </row>
    <row r="76" spans="1:8" ht="12.75" customHeight="1">
      <c r="A76" s="507" t="s">
        <v>13006</v>
      </c>
      <c r="B76" s="508" t="s">
        <v>12976</v>
      </c>
      <c r="C76" s="983" t="s">
        <v>13007</v>
      </c>
      <c r="D76" s="983"/>
      <c r="E76" s="983"/>
      <c r="F76" s="983"/>
      <c r="G76" s="508" t="s">
        <v>108</v>
      </c>
      <c r="H76" s="509">
        <v>4821.45</v>
      </c>
    </row>
    <row r="77" spans="1:8" ht="12.75" customHeight="1">
      <c r="A77" s="507" t="s">
        <v>13008</v>
      </c>
      <c r="B77" s="508" t="s">
        <v>12976</v>
      </c>
      <c r="C77" s="983" t="s">
        <v>13009</v>
      </c>
      <c r="D77" s="983"/>
      <c r="E77" s="983"/>
      <c r="F77" s="983"/>
      <c r="G77" s="508" t="s">
        <v>108</v>
      </c>
      <c r="H77" s="509">
        <v>6826.62</v>
      </c>
    </row>
    <row r="78" spans="1:8" ht="12.75" customHeight="1">
      <c r="A78" s="507" t="s">
        <v>13010</v>
      </c>
      <c r="B78" s="508" t="s">
        <v>12976</v>
      </c>
      <c r="C78" s="983" t="s">
        <v>13011</v>
      </c>
      <c r="D78" s="983"/>
      <c r="E78" s="983"/>
      <c r="F78" s="983"/>
      <c r="G78" s="508" t="s">
        <v>108</v>
      </c>
      <c r="H78" s="509">
        <v>3046.86</v>
      </c>
    </row>
    <row r="79" spans="1:8" ht="12.75" customHeight="1">
      <c r="A79" s="507" t="s">
        <v>13012</v>
      </c>
      <c r="B79" s="508" t="s">
        <v>12976</v>
      </c>
      <c r="C79" s="983" t="s">
        <v>13013</v>
      </c>
      <c r="D79" s="983"/>
      <c r="E79" s="983"/>
      <c r="F79" s="983"/>
      <c r="G79" s="508" t="s">
        <v>108</v>
      </c>
      <c r="H79" s="509">
        <v>3368.84</v>
      </c>
    </row>
    <row r="80" spans="1:8" ht="12.75" customHeight="1">
      <c r="A80" s="504" t="s">
        <v>13014</v>
      </c>
      <c r="B80" s="505" t="s">
        <v>12976</v>
      </c>
      <c r="C80" s="984" t="s">
        <v>13015</v>
      </c>
      <c r="D80" s="984"/>
      <c r="E80" s="984"/>
      <c r="F80" s="984"/>
      <c r="G80" s="506"/>
      <c r="H80" s="506"/>
    </row>
    <row r="81" spans="1:8" ht="12.75" customHeight="1">
      <c r="A81" s="507" t="s">
        <v>13016</v>
      </c>
      <c r="B81" s="508" t="s">
        <v>12976</v>
      </c>
      <c r="C81" s="983" t="s">
        <v>13017</v>
      </c>
      <c r="D81" s="983"/>
      <c r="E81" s="983"/>
      <c r="F81" s="983"/>
      <c r="G81" s="508" t="s">
        <v>112</v>
      </c>
      <c r="H81" s="509">
        <v>178.75</v>
      </c>
    </row>
    <row r="82" spans="1:8" ht="12.75" customHeight="1">
      <c r="A82" s="504" t="s">
        <v>13018</v>
      </c>
      <c r="B82" s="505" t="s">
        <v>12976</v>
      </c>
      <c r="C82" s="984" t="s">
        <v>13019</v>
      </c>
      <c r="D82" s="984"/>
      <c r="E82" s="984"/>
      <c r="F82" s="984"/>
      <c r="G82" s="506"/>
      <c r="H82" s="506"/>
    </row>
    <row r="83" spans="1:8" ht="12.75" customHeight="1">
      <c r="A83" s="507" t="s">
        <v>13020</v>
      </c>
      <c r="B83" s="508" t="s">
        <v>12976</v>
      </c>
      <c r="C83" s="983" t="s">
        <v>13021</v>
      </c>
      <c r="D83" s="983"/>
      <c r="E83" s="983"/>
      <c r="F83" s="983"/>
      <c r="G83" s="508" t="s">
        <v>121</v>
      </c>
      <c r="H83" s="509">
        <v>52.5</v>
      </c>
    </row>
    <row r="84" spans="1:8" ht="12.75" customHeight="1">
      <c r="A84" s="507" t="s">
        <v>13022</v>
      </c>
      <c r="B84" s="508" t="s">
        <v>12976</v>
      </c>
      <c r="C84" s="983" t="s">
        <v>13023</v>
      </c>
      <c r="D84" s="983"/>
      <c r="E84" s="983"/>
      <c r="F84" s="983"/>
      <c r="G84" s="508" t="s">
        <v>121</v>
      </c>
      <c r="H84" s="509">
        <v>55.7</v>
      </c>
    </row>
    <row r="85" spans="1:8" ht="12.75" customHeight="1">
      <c r="A85" s="507" t="s">
        <v>13024</v>
      </c>
      <c r="B85" s="508" t="s">
        <v>12976</v>
      </c>
      <c r="C85" s="983" t="s">
        <v>13025</v>
      </c>
      <c r="D85" s="983"/>
      <c r="E85" s="983"/>
      <c r="F85" s="983"/>
      <c r="G85" s="508" t="s">
        <v>112</v>
      </c>
      <c r="H85" s="509">
        <v>114.23</v>
      </c>
    </row>
    <row r="86" spans="1:8" ht="12.75" customHeight="1">
      <c r="A86" s="507" t="s">
        <v>13026</v>
      </c>
      <c r="B86" s="508" t="s">
        <v>12976</v>
      </c>
      <c r="C86" s="983" t="s">
        <v>13027</v>
      </c>
      <c r="D86" s="983"/>
      <c r="E86" s="983"/>
      <c r="F86" s="983"/>
      <c r="G86" s="508" t="s">
        <v>121</v>
      </c>
      <c r="H86" s="509">
        <v>32.840000000000003</v>
      </c>
    </row>
    <row r="87" spans="1:8" ht="12.75" customHeight="1">
      <c r="A87" s="507" t="s">
        <v>13028</v>
      </c>
      <c r="B87" s="508" t="s">
        <v>12976</v>
      </c>
      <c r="C87" s="983" t="s">
        <v>13029</v>
      </c>
      <c r="D87" s="983"/>
      <c r="E87" s="983"/>
      <c r="F87" s="983"/>
      <c r="G87" s="508" t="s">
        <v>121</v>
      </c>
      <c r="H87" s="509">
        <v>34.380000000000003</v>
      </c>
    </row>
    <row r="88" spans="1:8" ht="12.75" customHeight="1">
      <c r="A88" s="507" t="s">
        <v>13030</v>
      </c>
      <c r="B88" s="508" t="s">
        <v>12976</v>
      </c>
      <c r="C88" s="983" t="s">
        <v>13031</v>
      </c>
      <c r="D88" s="983"/>
      <c r="E88" s="983"/>
      <c r="F88" s="983"/>
      <c r="G88" s="508" t="s">
        <v>121</v>
      </c>
      <c r="H88" s="509">
        <v>7.45</v>
      </c>
    </row>
    <row r="89" spans="1:8" ht="12.75" customHeight="1">
      <c r="A89" s="507" t="s">
        <v>13032</v>
      </c>
      <c r="B89" s="508" t="s">
        <v>12976</v>
      </c>
      <c r="C89" s="983" t="s">
        <v>13033</v>
      </c>
      <c r="D89" s="983"/>
      <c r="E89" s="983"/>
      <c r="F89" s="983"/>
      <c r="G89" s="508" t="s">
        <v>121</v>
      </c>
      <c r="H89" s="509">
        <v>4.72</v>
      </c>
    </row>
    <row r="90" spans="1:8" ht="12.75" customHeight="1">
      <c r="A90" s="507" t="s">
        <v>13034</v>
      </c>
      <c r="B90" s="508" t="s">
        <v>12976</v>
      </c>
      <c r="C90" s="983" t="s">
        <v>13035</v>
      </c>
      <c r="D90" s="983"/>
      <c r="E90" s="983"/>
      <c r="F90" s="983"/>
      <c r="G90" s="508" t="s">
        <v>121</v>
      </c>
      <c r="H90" s="509">
        <v>2.04</v>
      </c>
    </row>
    <row r="91" spans="1:8" ht="12.75" customHeight="1">
      <c r="A91" s="507" t="s">
        <v>13036</v>
      </c>
      <c r="B91" s="508" t="s">
        <v>12976</v>
      </c>
      <c r="C91" s="983" t="s">
        <v>13037</v>
      </c>
      <c r="D91" s="983"/>
      <c r="E91" s="983"/>
      <c r="F91" s="983"/>
      <c r="G91" s="508" t="s">
        <v>121</v>
      </c>
      <c r="H91" s="509">
        <v>5.4</v>
      </c>
    </row>
    <row r="92" spans="1:8" ht="12.75" customHeight="1">
      <c r="A92" s="504" t="s">
        <v>13038</v>
      </c>
      <c r="B92" s="505" t="s">
        <v>12976</v>
      </c>
      <c r="C92" s="984" t="s">
        <v>13039</v>
      </c>
      <c r="D92" s="984"/>
      <c r="E92" s="984"/>
      <c r="F92" s="984"/>
      <c r="G92" s="506"/>
      <c r="H92" s="506"/>
    </row>
    <row r="93" spans="1:8" ht="12.75" customHeight="1">
      <c r="A93" s="507" t="s">
        <v>13040</v>
      </c>
      <c r="B93" s="508" t="s">
        <v>12976</v>
      </c>
      <c r="C93" s="983" t="s">
        <v>13041</v>
      </c>
      <c r="D93" s="983"/>
      <c r="E93" s="983"/>
      <c r="F93" s="983"/>
      <c r="G93" s="508" t="s">
        <v>121</v>
      </c>
      <c r="H93" s="509">
        <v>12.33</v>
      </c>
    </row>
    <row r="94" spans="1:8" ht="12.75" customHeight="1">
      <c r="A94" s="504" t="s">
        <v>13042</v>
      </c>
      <c r="B94" s="505" t="s">
        <v>12976</v>
      </c>
      <c r="C94" s="984" t="s">
        <v>13043</v>
      </c>
      <c r="D94" s="984"/>
      <c r="E94" s="984"/>
      <c r="F94" s="984"/>
      <c r="G94" s="506"/>
      <c r="H94" s="506"/>
    </row>
    <row r="95" spans="1:8" ht="12.75" customHeight="1">
      <c r="A95" s="507" t="s">
        <v>13044</v>
      </c>
      <c r="B95" s="508" t="s">
        <v>12976</v>
      </c>
      <c r="C95" s="983" t="s">
        <v>13045</v>
      </c>
      <c r="D95" s="983"/>
      <c r="E95" s="983"/>
      <c r="F95" s="983"/>
      <c r="G95" s="508" t="s">
        <v>108</v>
      </c>
      <c r="H95" s="509">
        <v>514.09</v>
      </c>
    </row>
    <row r="96" spans="1:8" ht="12.75" customHeight="1">
      <c r="A96" s="507" t="s">
        <v>13046</v>
      </c>
      <c r="B96" s="508" t="s">
        <v>12976</v>
      </c>
      <c r="C96" s="983" t="s">
        <v>13047</v>
      </c>
      <c r="D96" s="983"/>
      <c r="E96" s="983"/>
      <c r="F96" s="983"/>
      <c r="G96" s="508" t="s">
        <v>108</v>
      </c>
      <c r="H96" s="509">
        <v>269.83</v>
      </c>
    </row>
    <row r="97" spans="1:8" ht="12.75" customHeight="1">
      <c r="A97" s="504" t="s">
        <v>13048</v>
      </c>
      <c r="B97" s="505" t="s">
        <v>12976</v>
      </c>
      <c r="C97" s="984" t="s">
        <v>13049</v>
      </c>
      <c r="D97" s="984"/>
      <c r="E97" s="984"/>
      <c r="F97" s="984"/>
      <c r="G97" s="506"/>
      <c r="H97" s="506"/>
    </row>
    <row r="98" spans="1:8" ht="12.75" customHeight="1">
      <c r="A98" s="507" t="s">
        <v>13050</v>
      </c>
      <c r="B98" s="508" t="s">
        <v>12976</v>
      </c>
      <c r="C98" s="983" t="s">
        <v>13051</v>
      </c>
      <c r="D98" s="983"/>
      <c r="E98" s="983"/>
      <c r="F98" s="983"/>
      <c r="G98" s="508" t="s">
        <v>108</v>
      </c>
      <c r="H98" s="509">
        <v>2527.17</v>
      </c>
    </row>
    <row r="99" spans="1:8" ht="12.75" customHeight="1">
      <c r="A99" s="504" t="s">
        <v>13052</v>
      </c>
      <c r="B99" s="505" t="s">
        <v>12976</v>
      </c>
      <c r="C99" s="984" t="s">
        <v>13053</v>
      </c>
      <c r="D99" s="984"/>
      <c r="E99" s="984"/>
      <c r="F99" s="984"/>
      <c r="G99" s="506"/>
      <c r="H99" s="506"/>
    </row>
    <row r="100" spans="1:8" ht="12.75" customHeight="1">
      <c r="A100" s="507" t="s">
        <v>13054</v>
      </c>
      <c r="B100" s="508" t="s">
        <v>12976</v>
      </c>
      <c r="C100" s="983" t="s">
        <v>13055</v>
      </c>
      <c r="D100" s="983"/>
      <c r="E100" s="983"/>
      <c r="F100" s="983"/>
      <c r="G100" s="508" t="s">
        <v>121</v>
      </c>
      <c r="H100" s="509">
        <v>13.06</v>
      </c>
    </row>
    <row r="101" spans="1:8" ht="12.75" customHeight="1">
      <c r="A101" s="507" t="s">
        <v>13056</v>
      </c>
      <c r="B101" s="508" t="s">
        <v>12976</v>
      </c>
      <c r="C101" s="983" t="s">
        <v>13057</v>
      </c>
      <c r="D101" s="983"/>
      <c r="E101" s="983"/>
      <c r="F101" s="983"/>
      <c r="G101" s="508" t="s">
        <v>121</v>
      </c>
      <c r="H101" s="509">
        <v>28.36</v>
      </c>
    </row>
    <row r="102" spans="1:8" ht="12.75" customHeight="1">
      <c r="A102" s="507" t="s">
        <v>13058</v>
      </c>
      <c r="B102" s="508" t="s">
        <v>12976</v>
      </c>
      <c r="C102" s="983" t="s">
        <v>13059</v>
      </c>
      <c r="D102" s="983"/>
      <c r="E102" s="983"/>
      <c r="F102" s="983"/>
      <c r="G102" s="508" t="s">
        <v>121</v>
      </c>
      <c r="H102" s="509">
        <v>51.71</v>
      </c>
    </row>
    <row r="103" spans="1:8" ht="12.75" customHeight="1">
      <c r="A103" s="507" t="s">
        <v>13060</v>
      </c>
      <c r="B103" s="508" t="s">
        <v>12976</v>
      </c>
      <c r="C103" s="983" t="s">
        <v>13061</v>
      </c>
      <c r="D103" s="983"/>
      <c r="E103" s="983"/>
      <c r="F103" s="983"/>
      <c r="G103" s="508" t="s">
        <v>121</v>
      </c>
      <c r="H103" s="509">
        <v>56.11</v>
      </c>
    </row>
    <row r="104" spans="1:8" ht="12.75" customHeight="1">
      <c r="A104" s="507" t="s">
        <v>13062</v>
      </c>
      <c r="B104" s="508" t="s">
        <v>12976</v>
      </c>
      <c r="C104" s="983" t="s">
        <v>13063</v>
      </c>
      <c r="D104" s="983"/>
      <c r="E104" s="983"/>
      <c r="F104" s="983"/>
      <c r="G104" s="508" t="s">
        <v>121</v>
      </c>
      <c r="H104" s="509">
        <v>4.1100000000000003</v>
      </c>
    </row>
    <row r="105" spans="1:8" ht="12.75" customHeight="1">
      <c r="A105" s="507" t="s">
        <v>13064</v>
      </c>
      <c r="B105" s="508" t="s">
        <v>12976</v>
      </c>
      <c r="C105" s="983" t="s">
        <v>13065</v>
      </c>
      <c r="D105" s="983"/>
      <c r="E105" s="983"/>
      <c r="F105" s="983"/>
      <c r="G105" s="508" t="s">
        <v>121</v>
      </c>
      <c r="H105" s="509">
        <v>4.87</v>
      </c>
    </row>
    <row r="106" spans="1:8" ht="12.75" customHeight="1">
      <c r="A106" s="504" t="s">
        <v>13066</v>
      </c>
      <c r="B106" s="505" t="s">
        <v>12976</v>
      </c>
      <c r="C106" s="984" t="s">
        <v>13067</v>
      </c>
      <c r="D106" s="984"/>
      <c r="E106" s="984"/>
      <c r="F106" s="984"/>
      <c r="G106" s="506"/>
      <c r="H106" s="506"/>
    </row>
    <row r="107" spans="1:8" ht="12.75" customHeight="1">
      <c r="A107" s="507" t="s">
        <v>13068</v>
      </c>
      <c r="B107" s="508" t="s">
        <v>12976</v>
      </c>
      <c r="C107" s="983" t="s">
        <v>13069</v>
      </c>
      <c r="D107" s="983"/>
      <c r="E107" s="983"/>
      <c r="F107" s="983"/>
      <c r="G107" s="508" t="s">
        <v>108</v>
      </c>
      <c r="H107" s="509">
        <v>1320</v>
      </c>
    </row>
    <row r="108" spans="1:8" ht="12.75" customHeight="1">
      <c r="A108" s="507" t="s">
        <v>13070</v>
      </c>
      <c r="B108" s="508" t="s">
        <v>12976</v>
      </c>
      <c r="C108" s="983" t="s">
        <v>13071</v>
      </c>
      <c r="D108" s="983"/>
      <c r="E108" s="983"/>
      <c r="F108" s="983"/>
      <c r="G108" s="508" t="s">
        <v>1476</v>
      </c>
      <c r="H108" s="509">
        <v>834.01</v>
      </c>
    </row>
    <row r="109" spans="1:8" ht="12.75" customHeight="1">
      <c r="A109" s="507" t="s">
        <v>13072</v>
      </c>
      <c r="B109" s="508" t="s">
        <v>12976</v>
      </c>
      <c r="C109" s="983" t="s">
        <v>13073</v>
      </c>
      <c r="D109" s="983"/>
      <c r="E109" s="983"/>
      <c r="F109" s="983"/>
      <c r="G109" s="508" t="s">
        <v>1476</v>
      </c>
      <c r="H109" s="509">
        <v>876.42</v>
      </c>
    </row>
    <row r="110" spans="1:8" ht="12.75" customHeight="1">
      <c r="A110" s="507" t="s">
        <v>13074</v>
      </c>
      <c r="B110" s="508" t="s">
        <v>12976</v>
      </c>
      <c r="C110" s="983" t="s">
        <v>13075</v>
      </c>
      <c r="D110" s="983"/>
      <c r="E110" s="983"/>
      <c r="F110" s="983"/>
      <c r="G110" s="508" t="s">
        <v>1476</v>
      </c>
      <c r="H110" s="509">
        <v>854.27</v>
      </c>
    </row>
    <row r="111" spans="1:8" ht="12.75" customHeight="1">
      <c r="A111" s="507" t="s">
        <v>13076</v>
      </c>
      <c r="B111" s="508" t="s">
        <v>12976</v>
      </c>
      <c r="C111" s="983" t="s">
        <v>13077</v>
      </c>
      <c r="D111" s="983"/>
      <c r="E111" s="983"/>
      <c r="F111" s="983"/>
      <c r="G111" s="508" t="s">
        <v>1476</v>
      </c>
      <c r="H111" s="509">
        <v>821.47</v>
      </c>
    </row>
    <row r="112" spans="1:8" ht="12.75" customHeight="1">
      <c r="A112" s="507" t="s">
        <v>13078</v>
      </c>
      <c r="B112" s="508" t="s">
        <v>12976</v>
      </c>
      <c r="C112" s="983" t="s">
        <v>13079</v>
      </c>
      <c r="D112" s="983"/>
      <c r="E112" s="983"/>
      <c r="F112" s="983"/>
      <c r="G112" s="508" t="s">
        <v>1476</v>
      </c>
      <c r="H112" s="509">
        <v>816.24</v>
      </c>
    </row>
    <row r="113" spans="1:8" ht="12.75" customHeight="1">
      <c r="A113" s="507" t="s">
        <v>13080</v>
      </c>
      <c r="B113" s="508" t="s">
        <v>12976</v>
      </c>
      <c r="C113" s="983" t="s">
        <v>13081</v>
      </c>
      <c r="D113" s="983"/>
      <c r="E113" s="983"/>
      <c r="F113" s="983"/>
      <c r="G113" s="508" t="s">
        <v>1476</v>
      </c>
      <c r="H113" s="509">
        <v>624.82000000000005</v>
      </c>
    </row>
    <row r="114" spans="1:8" ht="12.75" customHeight="1">
      <c r="A114" s="507" t="s">
        <v>13082</v>
      </c>
      <c r="B114" s="508" t="s">
        <v>12976</v>
      </c>
      <c r="C114" s="983" t="s">
        <v>13083</v>
      </c>
      <c r="D114" s="983"/>
      <c r="E114" s="983"/>
      <c r="F114" s="983"/>
      <c r="G114" s="508" t="s">
        <v>1476</v>
      </c>
      <c r="H114" s="509">
        <v>709.34</v>
      </c>
    </row>
    <row r="115" spans="1:8" ht="12.75" customHeight="1">
      <c r="A115" s="507" t="s">
        <v>13084</v>
      </c>
      <c r="B115" s="508" t="s">
        <v>12976</v>
      </c>
      <c r="C115" s="983" t="s">
        <v>13085</v>
      </c>
      <c r="D115" s="983"/>
      <c r="E115" s="983"/>
      <c r="F115" s="983"/>
      <c r="G115" s="508" t="s">
        <v>1476</v>
      </c>
      <c r="H115" s="509">
        <v>695.67</v>
      </c>
    </row>
    <row r="116" spans="1:8" ht="12.75" customHeight="1">
      <c r="A116" s="504" t="s">
        <v>13086</v>
      </c>
      <c r="B116" s="505" t="s">
        <v>12976</v>
      </c>
      <c r="C116" s="984" t="s">
        <v>13087</v>
      </c>
      <c r="D116" s="984"/>
      <c r="E116" s="984"/>
      <c r="F116" s="984"/>
      <c r="G116" s="506"/>
      <c r="H116" s="506"/>
    </row>
    <row r="117" spans="1:8" ht="12.75" customHeight="1">
      <c r="A117" s="507" t="s">
        <v>13088</v>
      </c>
      <c r="B117" s="508" t="s">
        <v>12976</v>
      </c>
      <c r="C117" s="983" t="s">
        <v>13089</v>
      </c>
      <c r="D117" s="983"/>
      <c r="E117" s="983"/>
      <c r="F117" s="983"/>
      <c r="G117" s="508" t="s">
        <v>1476</v>
      </c>
      <c r="H117" s="509">
        <v>515</v>
      </c>
    </row>
    <row r="118" spans="1:8" ht="12.75" customHeight="1">
      <c r="A118" s="504" t="s">
        <v>13090</v>
      </c>
      <c r="B118" s="505" t="s">
        <v>12976</v>
      </c>
      <c r="C118" s="984" t="s">
        <v>13091</v>
      </c>
      <c r="D118" s="984"/>
      <c r="E118" s="984"/>
      <c r="F118" s="984"/>
      <c r="G118" s="506"/>
      <c r="H118" s="506"/>
    </row>
    <row r="119" spans="1:8" ht="12.75" customHeight="1">
      <c r="A119" s="507" t="s">
        <v>13092</v>
      </c>
      <c r="B119" s="508" t="s">
        <v>12976</v>
      </c>
      <c r="C119" s="983" t="s">
        <v>13093</v>
      </c>
      <c r="D119" s="983"/>
      <c r="E119" s="983"/>
      <c r="F119" s="983"/>
      <c r="G119" s="508" t="s">
        <v>108</v>
      </c>
      <c r="H119" s="509">
        <v>6.27</v>
      </c>
    </row>
    <row r="120" spans="1:8" ht="12.75" customHeight="1">
      <c r="A120" s="507" t="s">
        <v>13094</v>
      </c>
      <c r="B120" s="508" t="s">
        <v>12976</v>
      </c>
      <c r="C120" s="983" t="s">
        <v>13095</v>
      </c>
      <c r="D120" s="983"/>
      <c r="E120" s="983"/>
      <c r="F120" s="983"/>
      <c r="G120" s="508" t="s">
        <v>108</v>
      </c>
      <c r="H120" s="509">
        <v>5.51</v>
      </c>
    </row>
    <row r="121" spans="1:8" ht="12.75" customHeight="1">
      <c r="A121" s="507" t="s">
        <v>13096</v>
      </c>
      <c r="B121" s="508" t="s">
        <v>12976</v>
      </c>
      <c r="C121" s="983" t="s">
        <v>13097</v>
      </c>
      <c r="D121" s="983"/>
      <c r="E121" s="983"/>
      <c r="F121" s="983"/>
      <c r="G121" s="508" t="s">
        <v>108</v>
      </c>
      <c r="H121" s="509">
        <v>3.97</v>
      </c>
    </row>
    <row r="122" spans="1:8" ht="12.75" customHeight="1">
      <c r="A122" s="507" t="s">
        <v>13098</v>
      </c>
      <c r="B122" s="508" t="s">
        <v>12976</v>
      </c>
      <c r="C122" s="983" t="s">
        <v>13099</v>
      </c>
      <c r="D122" s="983"/>
      <c r="E122" s="983"/>
      <c r="F122" s="983"/>
      <c r="G122" s="508" t="s">
        <v>108</v>
      </c>
      <c r="H122" s="509">
        <v>3.79</v>
      </c>
    </row>
    <row r="123" spans="1:8" ht="12.75" customHeight="1">
      <c r="A123" s="507" t="s">
        <v>13100</v>
      </c>
      <c r="B123" s="508" t="s">
        <v>12976</v>
      </c>
      <c r="C123" s="983" t="s">
        <v>13101</v>
      </c>
      <c r="D123" s="983"/>
      <c r="E123" s="983"/>
      <c r="F123" s="983"/>
      <c r="G123" s="508" t="s">
        <v>108</v>
      </c>
      <c r="H123" s="509">
        <v>115.43</v>
      </c>
    </row>
    <row r="124" spans="1:8" ht="12.75" customHeight="1">
      <c r="A124" s="507" t="s">
        <v>13102</v>
      </c>
      <c r="B124" s="508" t="s">
        <v>12976</v>
      </c>
      <c r="C124" s="983" t="s">
        <v>13103</v>
      </c>
      <c r="D124" s="983"/>
      <c r="E124" s="983"/>
      <c r="F124" s="983"/>
      <c r="G124" s="508" t="s">
        <v>108</v>
      </c>
      <c r="H124" s="509">
        <v>79.59</v>
      </c>
    </row>
    <row r="125" spans="1:8" ht="12.75" customHeight="1">
      <c r="A125" s="507" t="s">
        <v>13104</v>
      </c>
      <c r="B125" s="508" t="s">
        <v>12976</v>
      </c>
      <c r="C125" s="983" t="s">
        <v>13105</v>
      </c>
      <c r="D125" s="983"/>
      <c r="E125" s="983"/>
      <c r="F125" s="983"/>
      <c r="G125" s="508" t="s">
        <v>108</v>
      </c>
      <c r="H125" s="509">
        <v>33.03</v>
      </c>
    </row>
    <row r="126" spans="1:8" ht="12.75" customHeight="1">
      <c r="A126" s="507" t="s">
        <v>13106</v>
      </c>
      <c r="B126" s="508" t="s">
        <v>12976</v>
      </c>
      <c r="C126" s="983" t="s">
        <v>13107</v>
      </c>
      <c r="D126" s="983"/>
      <c r="E126" s="983"/>
      <c r="F126" s="983"/>
      <c r="G126" s="508" t="s">
        <v>108</v>
      </c>
      <c r="H126" s="509">
        <v>108.51</v>
      </c>
    </row>
    <row r="127" spans="1:8" ht="12.75" customHeight="1">
      <c r="A127" s="504" t="s">
        <v>13108</v>
      </c>
      <c r="B127" s="505" t="s">
        <v>12976</v>
      </c>
      <c r="C127" s="984" t="s">
        <v>13109</v>
      </c>
      <c r="D127" s="984"/>
      <c r="E127" s="984"/>
      <c r="F127" s="984"/>
      <c r="G127" s="506"/>
      <c r="H127" s="506"/>
    </row>
    <row r="128" spans="1:8" ht="12.75" customHeight="1">
      <c r="A128" s="507" t="s">
        <v>13110</v>
      </c>
      <c r="B128" s="508" t="s">
        <v>12976</v>
      </c>
      <c r="C128" s="983" t="s">
        <v>13111</v>
      </c>
      <c r="D128" s="983"/>
      <c r="E128" s="983"/>
      <c r="F128" s="983"/>
      <c r="G128" s="508" t="s">
        <v>121</v>
      </c>
      <c r="H128" s="509">
        <v>13.98</v>
      </c>
    </row>
    <row r="129" spans="1:8" ht="12.75" customHeight="1">
      <c r="A129" s="504" t="s">
        <v>13112</v>
      </c>
      <c r="B129" s="505" t="s">
        <v>12976</v>
      </c>
      <c r="C129" s="984" t="s">
        <v>13113</v>
      </c>
      <c r="D129" s="984"/>
      <c r="E129" s="984"/>
      <c r="F129" s="984"/>
      <c r="G129" s="506"/>
      <c r="H129" s="506"/>
    </row>
    <row r="130" spans="1:8" ht="12.75" customHeight="1">
      <c r="A130" s="507" t="s">
        <v>13114</v>
      </c>
      <c r="B130" s="508" t="s">
        <v>12976</v>
      </c>
      <c r="C130" s="983" t="s">
        <v>13115</v>
      </c>
      <c r="D130" s="983"/>
      <c r="E130" s="983"/>
      <c r="F130" s="983"/>
      <c r="G130" s="508" t="s">
        <v>13116</v>
      </c>
      <c r="H130" s="509">
        <v>5.15</v>
      </c>
    </row>
    <row r="131" spans="1:8" ht="12.75" customHeight="1">
      <c r="A131" s="507" t="s">
        <v>13117</v>
      </c>
      <c r="B131" s="508" t="s">
        <v>12976</v>
      </c>
      <c r="C131" s="983" t="s">
        <v>13118</v>
      </c>
      <c r="D131" s="983"/>
      <c r="E131" s="983"/>
      <c r="F131" s="983"/>
      <c r="G131" s="508" t="s">
        <v>112</v>
      </c>
      <c r="H131" s="509">
        <v>2.73</v>
      </c>
    </row>
    <row r="132" spans="1:8" ht="12.75" customHeight="1">
      <c r="A132" s="507" t="s">
        <v>13119</v>
      </c>
      <c r="B132" s="508" t="s">
        <v>12976</v>
      </c>
      <c r="C132" s="983" t="s">
        <v>13120</v>
      </c>
      <c r="D132" s="983"/>
      <c r="E132" s="983"/>
      <c r="F132" s="983"/>
      <c r="G132" s="508" t="s">
        <v>112</v>
      </c>
      <c r="H132" s="509">
        <v>2.77</v>
      </c>
    </row>
    <row r="133" spans="1:8" ht="12.75" customHeight="1">
      <c r="A133" s="504" t="s">
        <v>13121</v>
      </c>
      <c r="B133" s="505" t="s">
        <v>12976</v>
      </c>
      <c r="C133" s="984" t="s">
        <v>13122</v>
      </c>
      <c r="D133" s="984"/>
      <c r="E133" s="984"/>
      <c r="F133" s="984"/>
      <c r="G133" s="506"/>
      <c r="H133" s="506"/>
    </row>
    <row r="134" spans="1:8" ht="12.75" customHeight="1">
      <c r="A134" s="507" t="s">
        <v>13123</v>
      </c>
      <c r="B134" s="508" t="s">
        <v>12976</v>
      </c>
      <c r="C134" s="983" t="s">
        <v>13124</v>
      </c>
      <c r="D134" s="983"/>
      <c r="E134" s="983"/>
      <c r="F134" s="983"/>
      <c r="G134" s="508" t="s">
        <v>112</v>
      </c>
      <c r="H134" s="509">
        <v>10.32</v>
      </c>
    </row>
    <row r="135" spans="1:8" ht="12.75" customHeight="1">
      <c r="A135" s="507" t="s">
        <v>13125</v>
      </c>
      <c r="B135" s="508" t="s">
        <v>12976</v>
      </c>
      <c r="C135" s="983" t="s">
        <v>13126</v>
      </c>
      <c r="D135" s="983"/>
      <c r="E135" s="983"/>
      <c r="F135" s="983"/>
      <c r="G135" s="508" t="s">
        <v>112</v>
      </c>
      <c r="H135" s="509">
        <v>10.58</v>
      </c>
    </row>
    <row r="136" spans="1:8" ht="12.75" customHeight="1">
      <c r="A136" s="501" t="s">
        <v>13127</v>
      </c>
      <c r="B136" s="502"/>
      <c r="C136" s="986" t="s">
        <v>13128</v>
      </c>
      <c r="D136" s="986"/>
      <c r="E136" s="986"/>
      <c r="F136" s="986"/>
      <c r="G136" s="503"/>
      <c r="H136" s="503"/>
    </row>
    <row r="137" spans="1:8" ht="12.75" customHeight="1">
      <c r="A137" s="504" t="s">
        <v>1126</v>
      </c>
      <c r="B137" s="505" t="s">
        <v>12976</v>
      </c>
      <c r="C137" s="984" t="s">
        <v>13129</v>
      </c>
      <c r="D137" s="984"/>
      <c r="E137" s="984"/>
      <c r="F137" s="984"/>
      <c r="G137" s="506"/>
      <c r="H137" s="506"/>
    </row>
    <row r="138" spans="1:8" ht="12.75" customHeight="1">
      <c r="A138" s="507" t="s">
        <v>13130</v>
      </c>
      <c r="B138" s="508" t="s">
        <v>12976</v>
      </c>
      <c r="C138" s="983" t="s">
        <v>13131</v>
      </c>
      <c r="D138" s="983"/>
      <c r="E138" s="983"/>
      <c r="F138" s="983"/>
      <c r="G138" s="508" t="s">
        <v>112</v>
      </c>
      <c r="H138" s="509">
        <v>3.06</v>
      </c>
    </row>
    <row r="139" spans="1:8" ht="12.75" customHeight="1">
      <c r="A139" s="507" t="s">
        <v>13132</v>
      </c>
      <c r="B139" s="508" t="s">
        <v>12976</v>
      </c>
      <c r="C139" s="983" t="s">
        <v>13133</v>
      </c>
      <c r="D139" s="983"/>
      <c r="E139" s="983"/>
      <c r="F139" s="983"/>
      <c r="G139" s="508" t="s">
        <v>112</v>
      </c>
      <c r="H139" s="509">
        <v>7.36</v>
      </c>
    </row>
    <row r="140" spans="1:8" ht="12.75" customHeight="1">
      <c r="A140" s="507" t="s">
        <v>13134</v>
      </c>
      <c r="B140" s="508" t="s">
        <v>12976</v>
      </c>
      <c r="C140" s="983" t="s">
        <v>13135</v>
      </c>
      <c r="D140" s="983"/>
      <c r="E140" s="983"/>
      <c r="F140" s="983"/>
      <c r="G140" s="508" t="s">
        <v>112</v>
      </c>
      <c r="H140" s="509">
        <v>6.14</v>
      </c>
    </row>
    <row r="141" spans="1:8" ht="12.75" customHeight="1">
      <c r="A141" s="507" t="s">
        <v>13136</v>
      </c>
      <c r="B141" s="508" t="s">
        <v>12976</v>
      </c>
      <c r="C141" s="983" t="s">
        <v>13137</v>
      </c>
      <c r="D141" s="983"/>
      <c r="E141" s="983"/>
      <c r="F141" s="983"/>
      <c r="G141" s="508" t="s">
        <v>112</v>
      </c>
      <c r="H141" s="509">
        <v>7.36</v>
      </c>
    </row>
    <row r="142" spans="1:8" ht="12.75" customHeight="1">
      <c r="A142" s="504" t="s">
        <v>13138</v>
      </c>
      <c r="B142" s="505" t="s">
        <v>12976</v>
      </c>
      <c r="C142" s="984" t="s">
        <v>13139</v>
      </c>
      <c r="D142" s="984"/>
      <c r="E142" s="984"/>
      <c r="F142" s="984"/>
      <c r="G142" s="506"/>
      <c r="H142" s="506"/>
    </row>
    <row r="143" spans="1:8" ht="12.75" customHeight="1">
      <c r="A143" s="507" t="s">
        <v>13140</v>
      </c>
      <c r="B143" s="508" t="s">
        <v>12976</v>
      </c>
      <c r="C143" s="983" t="s">
        <v>13141</v>
      </c>
      <c r="D143" s="983"/>
      <c r="E143" s="983"/>
      <c r="F143" s="983"/>
      <c r="G143" s="508" t="s">
        <v>121</v>
      </c>
      <c r="H143" s="509">
        <v>3.69</v>
      </c>
    </row>
    <row r="144" spans="1:8" ht="12.75" customHeight="1">
      <c r="A144" s="507" t="s">
        <v>13142</v>
      </c>
      <c r="B144" s="508" t="s">
        <v>12976</v>
      </c>
      <c r="C144" s="983" t="s">
        <v>13143</v>
      </c>
      <c r="D144" s="983"/>
      <c r="E144" s="983"/>
      <c r="F144" s="983"/>
      <c r="G144" s="508" t="s">
        <v>121</v>
      </c>
      <c r="H144" s="509">
        <v>2.4500000000000002</v>
      </c>
    </row>
    <row r="145" spans="1:8" ht="12.75" customHeight="1">
      <c r="A145" s="507" t="s">
        <v>13144</v>
      </c>
      <c r="B145" s="508" t="s">
        <v>12976</v>
      </c>
      <c r="C145" s="983" t="s">
        <v>13145</v>
      </c>
      <c r="D145" s="983"/>
      <c r="E145" s="983"/>
      <c r="F145" s="983"/>
      <c r="G145" s="508" t="s">
        <v>121</v>
      </c>
      <c r="H145" s="509">
        <v>2.4500000000000002</v>
      </c>
    </row>
    <row r="146" spans="1:8" ht="12.75" customHeight="1">
      <c r="A146" s="504" t="s">
        <v>13146</v>
      </c>
      <c r="B146" s="505" t="s">
        <v>12976</v>
      </c>
      <c r="C146" s="984" t="s">
        <v>13147</v>
      </c>
      <c r="D146" s="984"/>
      <c r="E146" s="984"/>
      <c r="F146" s="984"/>
      <c r="G146" s="506"/>
      <c r="H146" s="506"/>
    </row>
    <row r="147" spans="1:8" ht="12.75" customHeight="1">
      <c r="A147" s="507" t="s">
        <v>13148</v>
      </c>
      <c r="B147" s="508" t="s">
        <v>12976</v>
      </c>
      <c r="C147" s="983" t="s">
        <v>13149</v>
      </c>
      <c r="D147" s="983"/>
      <c r="E147" s="983"/>
      <c r="F147" s="983"/>
      <c r="G147" s="508" t="s">
        <v>112</v>
      </c>
      <c r="H147" s="509">
        <v>4.1100000000000003</v>
      </c>
    </row>
    <row r="148" spans="1:8" ht="12.75" customHeight="1">
      <c r="A148" s="507" t="s">
        <v>13150</v>
      </c>
      <c r="B148" s="508" t="s">
        <v>12976</v>
      </c>
      <c r="C148" s="983" t="s">
        <v>13151</v>
      </c>
      <c r="D148" s="983"/>
      <c r="E148" s="983"/>
      <c r="F148" s="983"/>
      <c r="G148" s="508" t="s">
        <v>112</v>
      </c>
      <c r="H148" s="509">
        <v>2.06</v>
      </c>
    </row>
    <row r="149" spans="1:8" ht="12.75" customHeight="1">
      <c r="A149" s="507" t="s">
        <v>13152</v>
      </c>
      <c r="B149" s="508" t="s">
        <v>12976</v>
      </c>
      <c r="C149" s="983" t="s">
        <v>13153</v>
      </c>
      <c r="D149" s="983"/>
      <c r="E149" s="983"/>
      <c r="F149" s="983"/>
      <c r="G149" s="508" t="s">
        <v>112</v>
      </c>
      <c r="H149" s="509">
        <v>4.1100000000000003</v>
      </c>
    </row>
    <row r="150" spans="1:8" ht="12.75" customHeight="1">
      <c r="A150" s="507" t="s">
        <v>13154</v>
      </c>
      <c r="B150" s="508" t="s">
        <v>12976</v>
      </c>
      <c r="C150" s="983" t="s">
        <v>13155</v>
      </c>
      <c r="D150" s="983"/>
      <c r="E150" s="983"/>
      <c r="F150" s="983"/>
      <c r="G150" s="508" t="s">
        <v>112</v>
      </c>
      <c r="H150" s="509">
        <v>5.76</v>
      </c>
    </row>
    <row r="151" spans="1:8" ht="12.75" customHeight="1">
      <c r="A151" s="504" t="s">
        <v>13156</v>
      </c>
      <c r="B151" s="505" t="s">
        <v>12976</v>
      </c>
      <c r="C151" s="984" t="s">
        <v>13157</v>
      </c>
      <c r="D151" s="984"/>
      <c r="E151" s="984"/>
      <c r="F151" s="984"/>
      <c r="G151" s="506"/>
      <c r="H151" s="506"/>
    </row>
    <row r="152" spans="1:8" ht="12.75" customHeight="1">
      <c r="A152" s="507" t="s">
        <v>13158</v>
      </c>
      <c r="B152" s="508" t="s">
        <v>12976</v>
      </c>
      <c r="C152" s="983" t="s">
        <v>13159</v>
      </c>
      <c r="D152" s="983"/>
      <c r="E152" s="983"/>
      <c r="F152" s="983"/>
      <c r="G152" s="508" t="s">
        <v>112</v>
      </c>
      <c r="H152" s="509">
        <v>10.01</v>
      </c>
    </row>
    <row r="153" spans="1:8" ht="12.75" customHeight="1">
      <c r="A153" s="507" t="s">
        <v>13160</v>
      </c>
      <c r="B153" s="508" t="s">
        <v>12976</v>
      </c>
      <c r="C153" s="983" t="s">
        <v>13161</v>
      </c>
      <c r="D153" s="983"/>
      <c r="E153" s="983"/>
      <c r="F153" s="983"/>
      <c r="G153" s="508" t="s">
        <v>112</v>
      </c>
      <c r="H153" s="509">
        <v>5</v>
      </c>
    </row>
    <row r="154" spans="1:8">
      <c r="A154" s="507" t="s">
        <v>13162</v>
      </c>
      <c r="B154" s="508" t="s">
        <v>12976</v>
      </c>
      <c r="C154" s="983" t="s">
        <v>13163</v>
      </c>
      <c r="D154" s="983"/>
      <c r="E154" s="983"/>
      <c r="F154" s="983"/>
      <c r="G154" s="508" t="s">
        <v>112</v>
      </c>
      <c r="H154" s="509">
        <v>7.51</v>
      </c>
    </row>
    <row r="155" spans="1:8" ht="12.75" customHeight="1">
      <c r="A155" s="504" t="s">
        <v>13164</v>
      </c>
      <c r="B155" s="505" t="s">
        <v>12976</v>
      </c>
      <c r="C155" s="984" t="s">
        <v>13165</v>
      </c>
      <c r="D155" s="984"/>
      <c r="E155" s="984"/>
      <c r="F155" s="984"/>
      <c r="G155" s="506"/>
      <c r="H155" s="506"/>
    </row>
    <row r="156" spans="1:8" ht="12.75" customHeight="1">
      <c r="A156" s="507" t="s">
        <v>13166</v>
      </c>
      <c r="B156" s="508" t="s">
        <v>12976</v>
      </c>
      <c r="C156" s="983" t="s">
        <v>13167</v>
      </c>
      <c r="D156" s="983"/>
      <c r="E156" s="983"/>
      <c r="F156" s="983"/>
      <c r="G156" s="508" t="s">
        <v>112</v>
      </c>
      <c r="H156" s="509">
        <v>7.17</v>
      </c>
    </row>
    <row r="157" spans="1:8" ht="12.75" customHeight="1">
      <c r="A157" s="507" t="s">
        <v>13168</v>
      </c>
      <c r="B157" s="508" t="s">
        <v>12976</v>
      </c>
      <c r="C157" s="983" t="s">
        <v>13169</v>
      </c>
      <c r="D157" s="983"/>
      <c r="E157" s="983"/>
      <c r="F157" s="983"/>
      <c r="G157" s="508" t="s">
        <v>112</v>
      </c>
      <c r="H157" s="509">
        <v>3.59</v>
      </c>
    </row>
    <row r="158" spans="1:8" ht="12.75" customHeight="1">
      <c r="A158" s="507" t="s">
        <v>13170</v>
      </c>
      <c r="B158" s="508" t="s">
        <v>12976</v>
      </c>
      <c r="C158" s="983" t="s">
        <v>13171</v>
      </c>
      <c r="D158" s="983"/>
      <c r="E158" s="983"/>
      <c r="F158" s="983"/>
      <c r="G158" s="508" t="s">
        <v>108</v>
      </c>
      <c r="H158" s="509">
        <v>6.09</v>
      </c>
    </row>
    <row r="159" spans="1:8" ht="12.75" customHeight="1">
      <c r="A159" s="507" t="s">
        <v>13172</v>
      </c>
      <c r="B159" s="508" t="s">
        <v>12976</v>
      </c>
      <c r="C159" s="983" t="s">
        <v>13173</v>
      </c>
      <c r="D159" s="983"/>
      <c r="E159" s="983"/>
      <c r="F159" s="983"/>
      <c r="G159" s="508" t="s">
        <v>108</v>
      </c>
      <c r="H159" s="509">
        <v>4.3</v>
      </c>
    </row>
    <row r="160" spans="1:8" ht="12.75" customHeight="1">
      <c r="A160" s="507" t="s">
        <v>13174</v>
      </c>
      <c r="B160" s="508" t="s">
        <v>12976</v>
      </c>
      <c r="C160" s="983" t="s">
        <v>13175</v>
      </c>
      <c r="D160" s="983"/>
      <c r="E160" s="983"/>
      <c r="F160" s="983"/>
      <c r="G160" s="508" t="s">
        <v>139</v>
      </c>
      <c r="H160" s="509">
        <v>1.8</v>
      </c>
    </row>
    <row r="161" spans="1:8" ht="12.75" customHeight="1">
      <c r="A161" s="504" t="s">
        <v>13176</v>
      </c>
      <c r="B161" s="505" t="s">
        <v>12976</v>
      </c>
      <c r="C161" s="984" t="s">
        <v>13177</v>
      </c>
      <c r="D161" s="984"/>
      <c r="E161" s="984"/>
      <c r="F161" s="984"/>
      <c r="G161" s="506"/>
      <c r="H161" s="506"/>
    </row>
    <row r="162" spans="1:8" ht="12.75" customHeight="1">
      <c r="A162" s="507" t="s">
        <v>13178</v>
      </c>
      <c r="B162" s="508" t="s">
        <v>12976</v>
      </c>
      <c r="C162" s="983" t="s">
        <v>13179</v>
      </c>
      <c r="D162" s="983"/>
      <c r="E162" s="983"/>
      <c r="F162" s="983"/>
      <c r="G162" s="508" t="s">
        <v>112</v>
      </c>
      <c r="H162" s="509">
        <v>8.9700000000000006</v>
      </c>
    </row>
    <row r="163" spans="1:8" ht="12.75" customHeight="1">
      <c r="A163" s="504" t="s">
        <v>13180</v>
      </c>
      <c r="B163" s="505" t="s">
        <v>12976</v>
      </c>
      <c r="C163" s="984" t="s">
        <v>13181</v>
      </c>
      <c r="D163" s="984"/>
      <c r="E163" s="984"/>
      <c r="F163" s="984"/>
      <c r="G163" s="506"/>
      <c r="H163" s="506"/>
    </row>
    <row r="164" spans="1:8" ht="12.75" customHeight="1">
      <c r="A164" s="507" t="s">
        <v>13182</v>
      </c>
      <c r="B164" s="508" t="s">
        <v>12976</v>
      </c>
      <c r="C164" s="983" t="s">
        <v>13183</v>
      </c>
      <c r="D164" s="983"/>
      <c r="E164" s="983"/>
      <c r="F164" s="983"/>
      <c r="G164" s="508" t="s">
        <v>112</v>
      </c>
      <c r="H164" s="509">
        <v>8.68</v>
      </c>
    </row>
    <row r="165" spans="1:8" ht="12.75" customHeight="1">
      <c r="A165" s="507" t="s">
        <v>13184</v>
      </c>
      <c r="B165" s="508" t="s">
        <v>12976</v>
      </c>
      <c r="C165" s="983" t="s">
        <v>13185</v>
      </c>
      <c r="D165" s="983"/>
      <c r="E165" s="983"/>
      <c r="F165" s="983"/>
      <c r="G165" s="508" t="s">
        <v>112</v>
      </c>
      <c r="H165" s="509">
        <v>11.05</v>
      </c>
    </row>
    <row r="166" spans="1:8" ht="12.75" customHeight="1">
      <c r="A166" s="507" t="s">
        <v>13186</v>
      </c>
      <c r="B166" s="508" t="s">
        <v>12976</v>
      </c>
      <c r="C166" s="983" t="s">
        <v>13187</v>
      </c>
      <c r="D166" s="983"/>
      <c r="E166" s="983"/>
      <c r="F166" s="983"/>
      <c r="G166" s="508" t="s">
        <v>112</v>
      </c>
      <c r="H166" s="509">
        <v>12.27</v>
      </c>
    </row>
    <row r="167" spans="1:8" ht="12.75" customHeight="1">
      <c r="A167" s="507" t="s">
        <v>13188</v>
      </c>
      <c r="B167" s="508" t="s">
        <v>12976</v>
      </c>
      <c r="C167" s="983" t="s">
        <v>13189</v>
      </c>
      <c r="D167" s="983"/>
      <c r="E167" s="983"/>
      <c r="F167" s="983"/>
      <c r="G167" s="508" t="s">
        <v>112</v>
      </c>
      <c r="H167" s="509">
        <v>3.59</v>
      </c>
    </row>
    <row r="168" spans="1:8" ht="12.75" customHeight="1">
      <c r="A168" s="507" t="s">
        <v>13190</v>
      </c>
      <c r="B168" s="508" t="s">
        <v>12976</v>
      </c>
      <c r="C168" s="983" t="s">
        <v>13191</v>
      </c>
      <c r="D168" s="983"/>
      <c r="E168" s="983"/>
      <c r="F168" s="983"/>
      <c r="G168" s="508" t="s">
        <v>112</v>
      </c>
      <c r="H168" s="509">
        <v>25.02</v>
      </c>
    </row>
    <row r="169" spans="1:8" ht="12.75" customHeight="1">
      <c r="A169" s="504" t="s">
        <v>13192</v>
      </c>
      <c r="B169" s="505" t="s">
        <v>12976</v>
      </c>
      <c r="C169" s="984" t="s">
        <v>13193</v>
      </c>
      <c r="D169" s="984"/>
      <c r="E169" s="984"/>
      <c r="F169" s="984"/>
      <c r="G169" s="506"/>
      <c r="H169" s="506"/>
    </row>
    <row r="170" spans="1:8" ht="12.75" customHeight="1">
      <c r="A170" s="507" t="s">
        <v>13194</v>
      </c>
      <c r="B170" s="508" t="s">
        <v>12976</v>
      </c>
      <c r="C170" s="983" t="s">
        <v>13195</v>
      </c>
      <c r="D170" s="983"/>
      <c r="E170" s="983"/>
      <c r="F170" s="983"/>
      <c r="G170" s="508" t="s">
        <v>112</v>
      </c>
      <c r="H170" s="509">
        <v>10.1</v>
      </c>
    </row>
    <row r="171" spans="1:8" ht="12.75" customHeight="1">
      <c r="A171" s="507" t="s">
        <v>13196</v>
      </c>
      <c r="B171" s="508" t="s">
        <v>12976</v>
      </c>
      <c r="C171" s="983" t="s">
        <v>13197</v>
      </c>
      <c r="D171" s="983"/>
      <c r="E171" s="983"/>
      <c r="F171" s="983"/>
      <c r="G171" s="508" t="s">
        <v>112</v>
      </c>
      <c r="H171" s="509">
        <v>8.59</v>
      </c>
    </row>
    <row r="172" spans="1:8" ht="12.75" customHeight="1">
      <c r="A172" s="507" t="s">
        <v>13198</v>
      </c>
      <c r="B172" s="508" t="s">
        <v>12976</v>
      </c>
      <c r="C172" s="983" t="s">
        <v>13187</v>
      </c>
      <c r="D172" s="983"/>
      <c r="E172" s="983"/>
      <c r="F172" s="983"/>
      <c r="G172" s="508" t="s">
        <v>112</v>
      </c>
      <c r="H172" s="509">
        <v>15.85</v>
      </c>
    </row>
    <row r="173" spans="1:8">
      <c r="A173" s="507" t="s">
        <v>13199</v>
      </c>
      <c r="B173" s="508" t="s">
        <v>12976</v>
      </c>
      <c r="C173" s="983" t="s">
        <v>13200</v>
      </c>
      <c r="D173" s="983"/>
      <c r="E173" s="983"/>
      <c r="F173" s="983"/>
      <c r="G173" s="508" t="s">
        <v>112</v>
      </c>
      <c r="H173" s="509">
        <v>4.34</v>
      </c>
    </row>
    <row r="174" spans="1:8" ht="12.75" customHeight="1">
      <c r="A174" s="507" t="s">
        <v>13201</v>
      </c>
      <c r="B174" s="508" t="s">
        <v>12976</v>
      </c>
      <c r="C174" s="983" t="s">
        <v>13202</v>
      </c>
      <c r="D174" s="983"/>
      <c r="E174" s="983"/>
      <c r="F174" s="983"/>
      <c r="G174" s="508" t="s">
        <v>112</v>
      </c>
      <c r="H174" s="509">
        <v>10.1</v>
      </c>
    </row>
    <row r="175" spans="1:8" ht="12.75" customHeight="1">
      <c r="A175" s="507" t="s">
        <v>13203</v>
      </c>
      <c r="B175" s="508" t="s">
        <v>12976</v>
      </c>
      <c r="C175" s="983" t="s">
        <v>13204</v>
      </c>
      <c r="D175" s="983"/>
      <c r="E175" s="983"/>
      <c r="F175" s="983"/>
      <c r="G175" s="508" t="s">
        <v>112</v>
      </c>
      <c r="H175" s="509">
        <v>16.52</v>
      </c>
    </row>
    <row r="176" spans="1:8" ht="12.75" customHeight="1">
      <c r="A176" s="504" t="s">
        <v>13205</v>
      </c>
      <c r="B176" s="505" t="s">
        <v>12976</v>
      </c>
      <c r="C176" s="984" t="s">
        <v>13206</v>
      </c>
      <c r="D176" s="984"/>
      <c r="E176" s="984"/>
      <c r="F176" s="984"/>
      <c r="G176" s="506"/>
      <c r="H176" s="506"/>
    </row>
    <row r="177" spans="1:8" ht="12.75" customHeight="1">
      <c r="A177" s="507" t="s">
        <v>13207</v>
      </c>
      <c r="B177" s="508" t="s">
        <v>12976</v>
      </c>
      <c r="C177" s="983" t="s">
        <v>13208</v>
      </c>
      <c r="D177" s="983"/>
      <c r="E177" s="983"/>
      <c r="F177" s="983"/>
      <c r="G177" s="508" t="s">
        <v>112</v>
      </c>
      <c r="H177" s="509">
        <v>14.72</v>
      </c>
    </row>
    <row r="178" spans="1:8" ht="12.75" customHeight="1">
      <c r="A178" s="507" t="s">
        <v>13209</v>
      </c>
      <c r="B178" s="508" t="s">
        <v>12976</v>
      </c>
      <c r="C178" s="983" t="s">
        <v>13210</v>
      </c>
      <c r="D178" s="983"/>
      <c r="E178" s="983"/>
      <c r="F178" s="983"/>
      <c r="G178" s="508" t="s">
        <v>112</v>
      </c>
      <c r="H178" s="509">
        <v>8.24</v>
      </c>
    </row>
    <row r="179" spans="1:8" ht="12.75" customHeight="1">
      <c r="A179" s="507" t="s">
        <v>13211</v>
      </c>
      <c r="B179" s="508" t="s">
        <v>12976</v>
      </c>
      <c r="C179" s="983" t="s">
        <v>13212</v>
      </c>
      <c r="D179" s="983"/>
      <c r="E179" s="983"/>
      <c r="F179" s="983"/>
      <c r="G179" s="508" t="s">
        <v>112</v>
      </c>
      <c r="H179" s="509">
        <v>3.42</v>
      </c>
    </row>
    <row r="180" spans="1:8" ht="12.75" customHeight="1">
      <c r="A180" s="507" t="s">
        <v>13213</v>
      </c>
      <c r="B180" s="508" t="s">
        <v>12976</v>
      </c>
      <c r="C180" s="983" t="s">
        <v>13214</v>
      </c>
      <c r="D180" s="983"/>
      <c r="E180" s="983"/>
      <c r="F180" s="983"/>
      <c r="G180" s="508" t="s">
        <v>112</v>
      </c>
      <c r="H180" s="509">
        <v>4.05</v>
      </c>
    </row>
    <row r="181" spans="1:8" ht="12.75" customHeight="1">
      <c r="A181" s="507" t="s">
        <v>13215</v>
      </c>
      <c r="B181" s="508" t="s">
        <v>12976</v>
      </c>
      <c r="C181" s="983" t="s">
        <v>13216</v>
      </c>
      <c r="D181" s="983"/>
      <c r="E181" s="983"/>
      <c r="F181" s="983"/>
      <c r="G181" s="508" t="s">
        <v>112</v>
      </c>
      <c r="H181" s="509">
        <v>4.34</v>
      </c>
    </row>
    <row r="182" spans="1:8" ht="12.75" customHeight="1">
      <c r="A182" s="507" t="s">
        <v>13217</v>
      </c>
      <c r="B182" s="508" t="s">
        <v>12976</v>
      </c>
      <c r="C182" s="983" t="s">
        <v>13218</v>
      </c>
      <c r="D182" s="983"/>
      <c r="E182" s="983"/>
      <c r="F182" s="983"/>
      <c r="G182" s="508" t="s">
        <v>112</v>
      </c>
      <c r="H182" s="509">
        <v>8.24</v>
      </c>
    </row>
    <row r="183" spans="1:8" ht="12.75" customHeight="1">
      <c r="A183" s="504" t="s">
        <v>13219</v>
      </c>
      <c r="B183" s="505" t="s">
        <v>12976</v>
      </c>
      <c r="C183" s="984" t="s">
        <v>13220</v>
      </c>
      <c r="D183" s="984"/>
      <c r="E183" s="984"/>
      <c r="F183" s="984"/>
      <c r="G183" s="506"/>
      <c r="H183" s="506"/>
    </row>
    <row r="184" spans="1:8" ht="12.75" customHeight="1">
      <c r="A184" s="507" t="s">
        <v>13221</v>
      </c>
      <c r="B184" s="508" t="s">
        <v>12976</v>
      </c>
      <c r="C184" s="983" t="s">
        <v>13222</v>
      </c>
      <c r="D184" s="983"/>
      <c r="E184" s="983"/>
      <c r="F184" s="983"/>
      <c r="G184" s="508" t="s">
        <v>121</v>
      </c>
      <c r="H184" s="509">
        <v>1.63</v>
      </c>
    </row>
    <row r="185" spans="1:8" ht="12.75" customHeight="1">
      <c r="A185" s="504" t="s">
        <v>13223</v>
      </c>
      <c r="B185" s="505" t="s">
        <v>12976</v>
      </c>
      <c r="C185" s="984" t="s">
        <v>13224</v>
      </c>
      <c r="D185" s="984"/>
      <c r="E185" s="984"/>
      <c r="F185" s="984"/>
      <c r="G185" s="506"/>
      <c r="H185" s="506"/>
    </row>
    <row r="186" spans="1:8" ht="12.75" customHeight="1">
      <c r="A186" s="507" t="s">
        <v>13225</v>
      </c>
      <c r="B186" s="508" t="s">
        <v>12976</v>
      </c>
      <c r="C186" s="983" t="s">
        <v>13226</v>
      </c>
      <c r="D186" s="983"/>
      <c r="E186" s="983"/>
      <c r="F186" s="983"/>
      <c r="G186" s="508" t="s">
        <v>128</v>
      </c>
      <c r="H186" s="509">
        <v>151.46</v>
      </c>
    </row>
    <row r="187" spans="1:8" ht="12.75" customHeight="1">
      <c r="A187" s="507" t="s">
        <v>13227</v>
      </c>
      <c r="B187" s="508" t="s">
        <v>12976</v>
      </c>
      <c r="C187" s="983" t="s">
        <v>13228</v>
      </c>
      <c r="D187" s="983"/>
      <c r="E187" s="983"/>
      <c r="F187" s="983"/>
      <c r="G187" s="508" t="s">
        <v>128</v>
      </c>
      <c r="H187" s="509">
        <v>208.54</v>
      </c>
    </row>
    <row r="188" spans="1:8" ht="12.75" customHeight="1">
      <c r="A188" s="507" t="s">
        <v>13229</v>
      </c>
      <c r="B188" s="508" t="s">
        <v>12976</v>
      </c>
      <c r="C188" s="983" t="s">
        <v>13230</v>
      </c>
      <c r="D188" s="983"/>
      <c r="E188" s="983"/>
      <c r="F188" s="983"/>
      <c r="G188" s="508" t="s">
        <v>128</v>
      </c>
      <c r="H188" s="509">
        <v>56.37</v>
      </c>
    </row>
    <row r="189" spans="1:8" ht="12.75" customHeight="1">
      <c r="A189" s="507" t="s">
        <v>13231</v>
      </c>
      <c r="B189" s="508" t="s">
        <v>12976</v>
      </c>
      <c r="C189" s="983" t="s">
        <v>13232</v>
      </c>
      <c r="D189" s="983"/>
      <c r="E189" s="983"/>
      <c r="F189" s="983"/>
      <c r="G189" s="508" t="s">
        <v>128</v>
      </c>
      <c r="H189" s="509">
        <v>89.33</v>
      </c>
    </row>
    <row r="190" spans="1:8" ht="12.75" customHeight="1">
      <c r="A190" s="504" t="s">
        <v>13233</v>
      </c>
      <c r="B190" s="505" t="s">
        <v>12976</v>
      </c>
      <c r="C190" s="984" t="s">
        <v>13234</v>
      </c>
      <c r="D190" s="984"/>
      <c r="E190" s="984"/>
      <c r="F190" s="984"/>
      <c r="G190" s="506"/>
      <c r="H190" s="506"/>
    </row>
    <row r="191" spans="1:8" ht="12.75" customHeight="1">
      <c r="A191" s="507" t="s">
        <v>13235</v>
      </c>
      <c r="B191" s="508" t="s">
        <v>12976</v>
      </c>
      <c r="C191" s="983" t="s">
        <v>13236</v>
      </c>
      <c r="D191" s="983"/>
      <c r="E191" s="983"/>
      <c r="F191" s="983"/>
      <c r="G191" s="508" t="s">
        <v>128</v>
      </c>
      <c r="H191" s="509">
        <v>68.42</v>
      </c>
    </row>
    <row r="192" spans="1:8" ht="12.75" customHeight="1">
      <c r="A192" s="504" t="s">
        <v>13237</v>
      </c>
      <c r="B192" s="505" t="s">
        <v>12976</v>
      </c>
      <c r="C192" s="984" t="s">
        <v>13238</v>
      </c>
      <c r="D192" s="984"/>
      <c r="E192" s="984"/>
      <c r="F192" s="984"/>
      <c r="G192" s="506"/>
      <c r="H192" s="506"/>
    </row>
    <row r="193" spans="1:8" ht="12.75" customHeight="1">
      <c r="A193" s="507" t="s">
        <v>13239</v>
      </c>
      <c r="B193" s="508" t="s">
        <v>12976</v>
      </c>
      <c r="C193" s="983" t="s">
        <v>13240</v>
      </c>
      <c r="D193" s="983"/>
      <c r="E193" s="983"/>
      <c r="F193" s="983"/>
      <c r="G193" s="508" t="s">
        <v>121</v>
      </c>
      <c r="H193" s="509">
        <v>5.43</v>
      </c>
    </row>
    <row r="194" spans="1:8" ht="12.75" customHeight="1">
      <c r="A194" s="507" t="s">
        <v>13241</v>
      </c>
      <c r="B194" s="508" t="s">
        <v>12976</v>
      </c>
      <c r="C194" s="983" t="s">
        <v>13242</v>
      </c>
      <c r="D194" s="983"/>
      <c r="E194" s="983"/>
      <c r="F194" s="983"/>
      <c r="G194" s="508" t="s">
        <v>121</v>
      </c>
      <c r="H194" s="509">
        <v>16.28</v>
      </c>
    </row>
    <row r="195" spans="1:8" ht="12.75" customHeight="1">
      <c r="A195" s="504" t="s">
        <v>13243</v>
      </c>
      <c r="B195" s="505" t="s">
        <v>12976</v>
      </c>
      <c r="C195" s="984" t="s">
        <v>13244</v>
      </c>
      <c r="D195" s="984"/>
      <c r="E195" s="984"/>
      <c r="F195" s="984"/>
      <c r="G195" s="506"/>
      <c r="H195" s="506"/>
    </row>
    <row r="196" spans="1:8" ht="12.75" customHeight="1">
      <c r="A196" s="507" t="s">
        <v>13245</v>
      </c>
      <c r="B196" s="508" t="s">
        <v>12976</v>
      </c>
      <c r="C196" s="983" t="s">
        <v>13246</v>
      </c>
      <c r="D196" s="983"/>
      <c r="E196" s="983"/>
      <c r="F196" s="983"/>
      <c r="G196" s="508" t="s">
        <v>112</v>
      </c>
      <c r="H196" s="509">
        <v>4.32</v>
      </c>
    </row>
    <row r="197" spans="1:8" ht="12.75" customHeight="1">
      <c r="A197" s="507" t="s">
        <v>13247</v>
      </c>
      <c r="B197" s="508" t="s">
        <v>12976</v>
      </c>
      <c r="C197" s="983" t="s">
        <v>13248</v>
      </c>
      <c r="D197" s="983"/>
      <c r="E197" s="983"/>
      <c r="F197" s="983"/>
      <c r="G197" s="508" t="s">
        <v>128</v>
      </c>
      <c r="H197" s="509">
        <v>11.21</v>
      </c>
    </row>
    <row r="198" spans="1:8" ht="12.75" customHeight="1">
      <c r="A198" s="504" t="s">
        <v>13249</v>
      </c>
      <c r="B198" s="505" t="s">
        <v>12976</v>
      </c>
      <c r="C198" s="984" t="s">
        <v>13250</v>
      </c>
      <c r="D198" s="984"/>
      <c r="E198" s="984"/>
      <c r="F198" s="984"/>
      <c r="G198" s="506"/>
      <c r="H198" s="506"/>
    </row>
    <row r="199" spans="1:8" ht="12.75" customHeight="1">
      <c r="A199" s="507" t="s">
        <v>13251</v>
      </c>
      <c r="B199" s="508" t="s">
        <v>12976</v>
      </c>
      <c r="C199" s="983" t="s">
        <v>13252</v>
      </c>
      <c r="D199" s="983"/>
      <c r="E199" s="983"/>
      <c r="F199" s="983"/>
      <c r="G199" s="508" t="s">
        <v>112</v>
      </c>
      <c r="H199" s="509">
        <v>25.02</v>
      </c>
    </row>
    <row r="200" spans="1:8" ht="12.75" customHeight="1">
      <c r="A200" s="507" t="s">
        <v>13253</v>
      </c>
      <c r="B200" s="508" t="s">
        <v>12976</v>
      </c>
      <c r="C200" s="983" t="s">
        <v>11289</v>
      </c>
      <c r="D200" s="983"/>
      <c r="E200" s="983"/>
      <c r="F200" s="983"/>
      <c r="G200" s="508" t="s">
        <v>112</v>
      </c>
      <c r="H200" s="509">
        <v>9.34</v>
      </c>
    </row>
    <row r="201" spans="1:8" ht="12.75" customHeight="1">
      <c r="A201" s="507" t="s">
        <v>13254</v>
      </c>
      <c r="B201" s="508" t="s">
        <v>12976</v>
      </c>
      <c r="C201" s="983" t="s">
        <v>13255</v>
      </c>
      <c r="D201" s="983"/>
      <c r="E201" s="983"/>
      <c r="F201" s="983"/>
      <c r="G201" s="508" t="s">
        <v>112</v>
      </c>
      <c r="H201" s="509">
        <v>4.79</v>
      </c>
    </row>
    <row r="202" spans="1:8" ht="12.75" customHeight="1">
      <c r="A202" s="507" t="s">
        <v>13256</v>
      </c>
      <c r="B202" s="508" t="s">
        <v>12976</v>
      </c>
      <c r="C202" s="983" t="s">
        <v>13257</v>
      </c>
      <c r="D202" s="983"/>
      <c r="E202" s="983"/>
      <c r="F202" s="983"/>
      <c r="G202" s="508" t="s">
        <v>112</v>
      </c>
      <c r="H202" s="509">
        <v>0.62</v>
      </c>
    </row>
    <row r="203" spans="1:8" ht="12.75" customHeight="1">
      <c r="A203" s="504" t="s">
        <v>13258</v>
      </c>
      <c r="B203" s="505" t="s">
        <v>12976</v>
      </c>
      <c r="C203" s="984" t="s">
        <v>13259</v>
      </c>
      <c r="D203" s="984"/>
      <c r="E203" s="984"/>
      <c r="F203" s="984"/>
      <c r="G203" s="506"/>
      <c r="H203" s="506"/>
    </row>
    <row r="204" spans="1:8">
      <c r="A204" s="507" t="s">
        <v>13260</v>
      </c>
      <c r="B204" s="508" t="s">
        <v>12976</v>
      </c>
      <c r="C204" s="983" t="s">
        <v>13261</v>
      </c>
      <c r="D204" s="983"/>
      <c r="E204" s="983"/>
      <c r="F204" s="983"/>
      <c r="G204" s="508" t="s">
        <v>112</v>
      </c>
      <c r="H204" s="509">
        <v>12.27</v>
      </c>
    </row>
    <row r="205" spans="1:8" ht="12.75" customHeight="1">
      <c r="A205" s="504" t="s">
        <v>13262</v>
      </c>
      <c r="B205" s="505" t="s">
        <v>12976</v>
      </c>
      <c r="C205" s="984" t="s">
        <v>13263</v>
      </c>
      <c r="D205" s="984"/>
      <c r="E205" s="984"/>
      <c r="F205" s="984"/>
      <c r="G205" s="506"/>
      <c r="H205" s="506"/>
    </row>
    <row r="206" spans="1:8">
      <c r="A206" s="507" t="s">
        <v>13264</v>
      </c>
      <c r="B206" s="508" t="s">
        <v>12976</v>
      </c>
      <c r="C206" s="983" t="s">
        <v>13265</v>
      </c>
      <c r="D206" s="983"/>
      <c r="E206" s="983"/>
      <c r="F206" s="983"/>
      <c r="G206" s="508" t="s">
        <v>108</v>
      </c>
      <c r="H206" s="509">
        <v>37.54</v>
      </c>
    </row>
    <row r="207" spans="1:8" ht="12.75" customHeight="1">
      <c r="A207" s="507" t="s">
        <v>13266</v>
      </c>
      <c r="B207" s="508" t="s">
        <v>12976</v>
      </c>
      <c r="C207" s="983" t="s">
        <v>13267</v>
      </c>
      <c r="D207" s="983"/>
      <c r="E207" s="983"/>
      <c r="F207" s="983"/>
      <c r="G207" s="508" t="s">
        <v>108</v>
      </c>
      <c r="H207" s="509">
        <v>7.71</v>
      </c>
    </row>
    <row r="208" spans="1:8" ht="12.75" customHeight="1">
      <c r="A208" s="507" t="s">
        <v>13268</v>
      </c>
      <c r="B208" s="508" t="s">
        <v>12976</v>
      </c>
      <c r="C208" s="983" t="s">
        <v>13269</v>
      </c>
      <c r="D208" s="983"/>
      <c r="E208" s="983"/>
      <c r="F208" s="983"/>
      <c r="G208" s="508" t="s">
        <v>108</v>
      </c>
      <c r="H208" s="509">
        <v>8.26</v>
      </c>
    </row>
    <row r="209" spans="1:8" ht="12.75" customHeight="1">
      <c r="A209" s="507" t="s">
        <v>13270</v>
      </c>
      <c r="B209" s="508" t="s">
        <v>12976</v>
      </c>
      <c r="C209" s="983" t="s">
        <v>13271</v>
      </c>
      <c r="D209" s="983"/>
      <c r="E209" s="983"/>
      <c r="F209" s="983"/>
      <c r="G209" s="508" t="s">
        <v>108</v>
      </c>
      <c r="H209" s="509">
        <v>8.26</v>
      </c>
    </row>
    <row r="210" spans="1:8" ht="12.75" customHeight="1">
      <c r="A210" s="507" t="s">
        <v>13272</v>
      </c>
      <c r="B210" s="508" t="s">
        <v>12976</v>
      </c>
      <c r="C210" s="983" t="s">
        <v>13273</v>
      </c>
      <c r="D210" s="983"/>
      <c r="E210" s="983"/>
      <c r="F210" s="983"/>
      <c r="G210" s="508" t="s">
        <v>108</v>
      </c>
      <c r="H210" s="509">
        <v>1.96</v>
      </c>
    </row>
    <row r="211" spans="1:8" ht="12.75" customHeight="1">
      <c r="A211" s="507" t="s">
        <v>13274</v>
      </c>
      <c r="B211" s="508" t="s">
        <v>12976</v>
      </c>
      <c r="C211" s="983" t="s">
        <v>13275</v>
      </c>
      <c r="D211" s="983"/>
      <c r="E211" s="983"/>
      <c r="F211" s="983"/>
      <c r="G211" s="508" t="s">
        <v>108</v>
      </c>
      <c r="H211" s="509">
        <v>0.54</v>
      </c>
    </row>
    <row r="212" spans="1:8" ht="12.75" customHeight="1">
      <c r="A212" s="507" t="s">
        <v>13276</v>
      </c>
      <c r="B212" s="508" t="s">
        <v>12976</v>
      </c>
      <c r="C212" s="983" t="s">
        <v>13277</v>
      </c>
      <c r="D212" s="983"/>
      <c r="E212" s="983"/>
      <c r="F212" s="983"/>
      <c r="G212" s="508" t="s">
        <v>108</v>
      </c>
      <c r="H212" s="509">
        <v>50.04</v>
      </c>
    </row>
    <row r="213" spans="1:8" ht="12.75" customHeight="1">
      <c r="A213" s="507" t="s">
        <v>13278</v>
      </c>
      <c r="B213" s="508" t="s">
        <v>12976</v>
      </c>
      <c r="C213" s="983" t="s">
        <v>13279</v>
      </c>
      <c r="D213" s="983"/>
      <c r="E213" s="983"/>
      <c r="F213" s="983"/>
      <c r="G213" s="508" t="s">
        <v>108</v>
      </c>
      <c r="H213" s="509">
        <v>37.54</v>
      </c>
    </row>
    <row r="214" spans="1:8" ht="12.75" customHeight="1">
      <c r="A214" s="507" t="s">
        <v>13280</v>
      </c>
      <c r="B214" s="508" t="s">
        <v>12976</v>
      </c>
      <c r="C214" s="983" t="s">
        <v>13281</v>
      </c>
      <c r="D214" s="983"/>
      <c r="E214" s="983"/>
      <c r="F214" s="983"/>
      <c r="G214" s="508" t="s">
        <v>108</v>
      </c>
      <c r="H214" s="509">
        <v>4.3</v>
      </c>
    </row>
    <row r="215" spans="1:8" ht="12.75" customHeight="1">
      <c r="A215" s="504" t="s">
        <v>13282</v>
      </c>
      <c r="B215" s="505" t="s">
        <v>12976</v>
      </c>
      <c r="C215" s="984" t="s">
        <v>13283</v>
      </c>
      <c r="D215" s="984"/>
      <c r="E215" s="984"/>
      <c r="F215" s="984"/>
      <c r="G215" s="506"/>
      <c r="H215" s="506"/>
    </row>
    <row r="216" spans="1:8" ht="12.75" customHeight="1">
      <c r="A216" s="507" t="s">
        <v>13284</v>
      </c>
      <c r="B216" s="508" t="s">
        <v>12976</v>
      </c>
      <c r="C216" s="983" t="s">
        <v>13285</v>
      </c>
      <c r="D216" s="983"/>
      <c r="E216" s="983"/>
      <c r="F216" s="983"/>
      <c r="G216" s="508" t="s">
        <v>112</v>
      </c>
      <c r="H216" s="509">
        <v>25.02</v>
      </c>
    </row>
    <row r="217" spans="1:8" ht="12.75" customHeight="1">
      <c r="A217" s="504" t="s">
        <v>13286</v>
      </c>
      <c r="B217" s="505" t="s">
        <v>12976</v>
      </c>
      <c r="C217" s="984" t="s">
        <v>13287</v>
      </c>
      <c r="D217" s="984"/>
      <c r="E217" s="984"/>
      <c r="F217" s="984"/>
      <c r="G217" s="506"/>
      <c r="H217" s="506"/>
    </row>
    <row r="218" spans="1:8" ht="12.75" customHeight="1">
      <c r="A218" s="507" t="s">
        <v>13288</v>
      </c>
      <c r="B218" s="508" t="s">
        <v>12976</v>
      </c>
      <c r="C218" s="983" t="s">
        <v>13289</v>
      </c>
      <c r="D218" s="983"/>
      <c r="E218" s="983"/>
      <c r="F218" s="983"/>
      <c r="G218" s="508" t="s">
        <v>121</v>
      </c>
      <c r="H218" s="509">
        <v>6.2</v>
      </c>
    </row>
    <row r="219" spans="1:8" ht="12.75" customHeight="1">
      <c r="A219" s="507" t="s">
        <v>13290</v>
      </c>
      <c r="B219" s="508" t="s">
        <v>12976</v>
      </c>
      <c r="C219" s="983" t="s">
        <v>13291</v>
      </c>
      <c r="D219" s="983"/>
      <c r="E219" s="983"/>
      <c r="F219" s="983"/>
      <c r="G219" s="508" t="s">
        <v>112</v>
      </c>
      <c r="H219" s="509">
        <v>8.9700000000000006</v>
      </c>
    </row>
    <row r="220" spans="1:8" ht="12.75" customHeight="1">
      <c r="A220" s="504" t="s">
        <v>13292</v>
      </c>
      <c r="B220" s="505" t="s">
        <v>12976</v>
      </c>
      <c r="C220" s="984" t="s">
        <v>13293</v>
      </c>
      <c r="D220" s="984"/>
      <c r="E220" s="984"/>
      <c r="F220" s="984"/>
      <c r="G220" s="506"/>
      <c r="H220" s="506"/>
    </row>
    <row r="221" spans="1:8" ht="12.75" customHeight="1">
      <c r="A221" s="507" t="s">
        <v>13294</v>
      </c>
      <c r="B221" s="508" t="s">
        <v>12976</v>
      </c>
      <c r="C221" s="983" t="s">
        <v>13295</v>
      </c>
      <c r="D221" s="983"/>
      <c r="E221" s="983"/>
      <c r="F221" s="983"/>
      <c r="G221" s="508" t="s">
        <v>128</v>
      </c>
      <c r="H221" s="509">
        <v>16.28</v>
      </c>
    </row>
    <row r="222" spans="1:8" ht="12.75" customHeight="1">
      <c r="A222" s="507" t="s">
        <v>13296</v>
      </c>
      <c r="B222" s="508" t="s">
        <v>12976</v>
      </c>
      <c r="C222" s="983" t="s">
        <v>13297</v>
      </c>
      <c r="D222" s="983"/>
      <c r="E222" s="983"/>
      <c r="F222" s="983"/>
      <c r="G222" s="508" t="s">
        <v>128</v>
      </c>
      <c r="H222" s="509">
        <v>21.7</v>
      </c>
    </row>
    <row r="223" spans="1:8" ht="12.75" customHeight="1">
      <c r="A223" s="504" t="s">
        <v>13298</v>
      </c>
      <c r="B223" s="505" t="s">
        <v>12976</v>
      </c>
      <c r="C223" s="984" t="s">
        <v>13299</v>
      </c>
      <c r="D223" s="984"/>
      <c r="E223" s="984"/>
      <c r="F223" s="984"/>
      <c r="G223" s="506"/>
      <c r="H223" s="506"/>
    </row>
    <row r="224" spans="1:8">
      <c r="A224" s="507" t="s">
        <v>13300</v>
      </c>
      <c r="B224" s="508" t="s">
        <v>12976</v>
      </c>
      <c r="C224" s="983" t="s">
        <v>12401</v>
      </c>
      <c r="D224" s="983"/>
      <c r="E224" s="983"/>
      <c r="F224" s="983"/>
      <c r="G224" s="508" t="s">
        <v>128</v>
      </c>
      <c r="H224" s="509">
        <v>12.76</v>
      </c>
    </row>
    <row r="225" spans="1:8" ht="12.75" customHeight="1">
      <c r="A225" s="507" t="s">
        <v>13301</v>
      </c>
      <c r="B225" s="508" t="s">
        <v>12976</v>
      </c>
      <c r="C225" s="983" t="s">
        <v>13302</v>
      </c>
      <c r="D225" s="983"/>
      <c r="E225" s="983"/>
      <c r="F225" s="983"/>
      <c r="G225" s="508" t="s">
        <v>128</v>
      </c>
      <c r="H225" s="509">
        <v>1.57</v>
      </c>
    </row>
    <row r="226" spans="1:8" ht="12.75" customHeight="1">
      <c r="A226" s="504" t="s">
        <v>13303</v>
      </c>
      <c r="B226" s="505" t="s">
        <v>12976</v>
      </c>
      <c r="C226" s="984" t="s">
        <v>13304</v>
      </c>
      <c r="D226" s="984"/>
      <c r="E226" s="984"/>
      <c r="F226" s="984"/>
      <c r="G226" s="506"/>
      <c r="H226" s="506"/>
    </row>
    <row r="227" spans="1:8" ht="12.75" customHeight="1">
      <c r="A227" s="507" t="s">
        <v>13305</v>
      </c>
      <c r="B227" s="508" t="s">
        <v>12976</v>
      </c>
      <c r="C227" s="983" t="s">
        <v>13306</v>
      </c>
      <c r="D227" s="983"/>
      <c r="E227" s="983"/>
      <c r="F227" s="983"/>
      <c r="G227" s="508" t="s">
        <v>128</v>
      </c>
      <c r="H227" s="509">
        <v>2.08</v>
      </c>
    </row>
    <row r="228" spans="1:8" ht="12.75" customHeight="1">
      <c r="A228" s="507" t="s">
        <v>13307</v>
      </c>
      <c r="B228" s="508" t="s">
        <v>12976</v>
      </c>
      <c r="C228" s="983" t="s">
        <v>13308</v>
      </c>
      <c r="D228" s="983"/>
      <c r="E228" s="983"/>
      <c r="F228" s="983"/>
      <c r="G228" s="508" t="s">
        <v>128</v>
      </c>
      <c r="H228" s="509">
        <v>3.8</v>
      </c>
    </row>
    <row r="229" spans="1:8" ht="12.75" customHeight="1">
      <c r="A229" s="507" t="s">
        <v>13309</v>
      </c>
      <c r="B229" s="508" t="s">
        <v>12976</v>
      </c>
      <c r="C229" s="983" t="s">
        <v>13310</v>
      </c>
      <c r="D229" s="983"/>
      <c r="E229" s="983"/>
      <c r="F229" s="983"/>
      <c r="G229" s="508" t="s">
        <v>12394</v>
      </c>
      <c r="H229" s="509">
        <v>1.71</v>
      </c>
    </row>
    <row r="230" spans="1:8" ht="12.75" customHeight="1">
      <c r="A230" s="507" t="s">
        <v>13311</v>
      </c>
      <c r="B230" s="508" t="s">
        <v>12976</v>
      </c>
      <c r="C230" s="983" t="s">
        <v>13312</v>
      </c>
      <c r="D230" s="983"/>
      <c r="E230" s="983"/>
      <c r="F230" s="983"/>
      <c r="G230" s="508" t="s">
        <v>12394</v>
      </c>
      <c r="H230" s="509">
        <v>0.99</v>
      </c>
    </row>
    <row r="231" spans="1:8" ht="12.75" customHeight="1">
      <c r="A231" s="504" t="s">
        <v>13313</v>
      </c>
      <c r="B231" s="505" t="s">
        <v>12976</v>
      </c>
      <c r="C231" s="984" t="s">
        <v>13314</v>
      </c>
      <c r="D231" s="984"/>
      <c r="E231" s="984"/>
      <c r="F231" s="984"/>
      <c r="G231" s="506"/>
      <c r="H231" s="506"/>
    </row>
    <row r="232" spans="1:8" ht="12.75" customHeight="1">
      <c r="A232" s="507" t="s">
        <v>13315</v>
      </c>
      <c r="B232" s="508" t="s">
        <v>12976</v>
      </c>
      <c r="C232" s="983" t="s">
        <v>13316</v>
      </c>
      <c r="D232" s="983"/>
      <c r="E232" s="983"/>
      <c r="F232" s="983"/>
      <c r="G232" s="508" t="s">
        <v>13317</v>
      </c>
      <c r="H232" s="509">
        <v>212.03</v>
      </c>
    </row>
    <row r="233" spans="1:8" ht="12.75" customHeight="1">
      <c r="A233" s="504" t="s">
        <v>13318</v>
      </c>
      <c r="B233" s="505" t="s">
        <v>12976</v>
      </c>
      <c r="C233" s="984" t="s">
        <v>13319</v>
      </c>
      <c r="D233" s="984"/>
      <c r="E233" s="984"/>
      <c r="F233" s="984"/>
      <c r="G233" s="506"/>
      <c r="H233" s="506"/>
    </row>
    <row r="234" spans="1:8" ht="12.75" customHeight="1">
      <c r="A234" s="507" t="s">
        <v>13320</v>
      </c>
      <c r="B234" s="508" t="s">
        <v>12976</v>
      </c>
      <c r="C234" s="983" t="s">
        <v>13321</v>
      </c>
      <c r="D234" s="983"/>
      <c r="E234" s="983"/>
      <c r="F234" s="983"/>
      <c r="G234" s="508" t="s">
        <v>112</v>
      </c>
      <c r="H234" s="509">
        <v>1.81</v>
      </c>
    </row>
    <row r="235" spans="1:8" ht="12.75" customHeight="1">
      <c r="A235" s="504" t="s">
        <v>13322</v>
      </c>
      <c r="B235" s="505" t="s">
        <v>12976</v>
      </c>
      <c r="C235" s="984" t="s">
        <v>13323</v>
      </c>
      <c r="D235" s="984"/>
      <c r="E235" s="984"/>
      <c r="F235" s="984"/>
      <c r="G235" s="506"/>
      <c r="H235" s="506"/>
    </row>
    <row r="236" spans="1:8" ht="12.75" customHeight="1">
      <c r="A236" s="507" t="s">
        <v>13324</v>
      </c>
      <c r="B236" s="508" t="s">
        <v>12976</v>
      </c>
      <c r="C236" s="983" t="s">
        <v>13325</v>
      </c>
      <c r="D236" s="983"/>
      <c r="E236" s="983"/>
      <c r="F236" s="983"/>
      <c r="G236" s="508" t="s">
        <v>108</v>
      </c>
      <c r="H236" s="509">
        <v>86.81</v>
      </c>
    </row>
    <row r="237" spans="1:8" ht="12.75" customHeight="1">
      <c r="A237" s="507" t="s">
        <v>13326</v>
      </c>
      <c r="B237" s="508" t="s">
        <v>12976</v>
      </c>
      <c r="C237" s="983" t="s">
        <v>13327</v>
      </c>
      <c r="D237" s="983"/>
      <c r="E237" s="983"/>
      <c r="F237" s="983"/>
      <c r="G237" s="508" t="s">
        <v>108</v>
      </c>
      <c r="H237" s="509">
        <v>143.77000000000001</v>
      </c>
    </row>
    <row r="238" spans="1:8" ht="12.75" customHeight="1">
      <c r="A238" s="507" t="s">
        <v>13328</v>
      </c>
      <c r="B238" s="508" t="s">
        <v>12976</v>
      </c>
      <c r="C238" s="983" t="s">
        <v>13329</v>
      </c>
      <c r="D238" s="983"/>
      <c r="E238" s="983"/>
      <c r="F238" s="983"/>
      <c r="G238" s="508" t="s">
        <v>108</v>
      </c>
      <c r="H238" s="509">
        <v>227.86</v>
      </c>
    </row>
    <row r="239" spans="1:8" ht="12.75" customHeight="1">
      <c r="A239" s="501" t="s">
        <v>13330</v>
      </c>
      <c r="B239" s="502"/>
      <c r="C239" s="986" t="s">
        <v>13331</v>
      </c>
      <c r="D239" s="986"/>
      <c r="E239" s="986"/>
      <c r="F239" s="986"/>
      <c r="G239" s="503"/>
      <c r="H239" s="503"/>
    </row>
    <row r="240" spans="1:8" ht="12.75" customHeight="1">
      <c r="A240" s="504" t="s">
        <v>13332</v>
      </c>
      <c r="B240" s="505" t="s">
        <v>12976</v>
      </c>
      <c r="C240" s="984" t="s">
        <v>13333</v>
      </c>
      <c r="D240" s="984"/>
      <c r="E240" s="984"/>
      <c r="F240" s="984"/>
      <c r="G240" s="506"/>
      <c r="H240" s="506"/>
    </row>
    <row r="241" spans="1:8" ht="12.75" customHeight="1">
      <c r="A241" s="507" t="s">
        <v>13334</v>
      </c>
      <c r="B241" s="508" t="s">
        <v>12976</v>
      </c>
      <c r="C241" s="983" t="s">
        <v>13335</v>
      </c>
      <c r="D241" s="983"/>
      <c r="E241" s="983"/>
      <c r="F241" s="983"/>
      <c r="G241" s="508" t="s">
        <v>112</v>
      </c>
      <c r="H241" s="509">
        <v>2.39</v>
      </c>
    </row>
    <row r="242" spans="1:8" ht="12.75" customHeight="1">
      <c r="A242" s="507" t="s">
        <v>13336</v>
      </c>
      <c r="B242" s="508" t="s">
        <v>12976</v>
      </c>
      <c r="C242" s="983" t="s">
        <v>13337</v>
      </c>
      <c r="D242" s="983"/>
      <c r="E242" s="983"/>
      <c r="F242" s="983"/>
      <c r="G242" s="508" t="s">
        <v>112</v>
      </c>
      <c r="H242" s="509">
        <v>0.44</v>
      </c>
    </row>
    <row r="243" spans="1:8" ht="12.75" customHeight="1">
      <c r="A243" s="507" t="s">
        <v>13338</v>
      </c>
      <c r="B243" s="508" t="s">
        <v>12976</v>
      </c>
      <c r="C243" s="983" t="s">
        <v>13339</v>
      </c>
      <c r="D243" s="983"/>
      <c r="E243" s="983"/>
      <c r="F243" s="983"/>
      <c r="G243" s="508" t="s">
        <v>112</v>
      </c>
      <c r="H243" s="509">
        <v>0.38</v>
      </c>
    </row>
    <row r="244" spans="1:8" ht="12.75" customHeight="1">
      <c r="A244" s="507" t="s">
        <v>13340</v>
      </c>
      <c r="B244" s="508" t="s">
        <v>12976</v>
      </c>
      <c r="C244" s="983" t="s">
        <v>13341</v>
      </c>
      <c r="D244" s="983"/>
      <c r="E244" s="983"/>
      <c r="F244" s="983"/>
      <c r="G244" s="508" t="s">
        <v>112</v>
      </c>
      <c r="H244" s="509">
        <v>0.28000000000000003</v>
      </c>
    </row>
    <row r="245" spans="1:8" ht="12.75" customHeight="1">
      <c r="A245" s="507" t="s">
        <v>13342</v>
      </c>
      <c r="B245" s="508" t="s">
        <v>12976</v>
      </c>
      <c r="C245" s="983" t="s">
        <v>13343</v>
      </c>
      <c r="D245" s="983"/>
      <c r="E245" s="983"/>
      <c r="F245" s="983"/>
      <c r="G245" s="508" t="s">
        <v>112</v>
      </c>
      <c r="H245" s="509">
        <v>1.0900000000000001</v>
      </c>
    </row>
    <row r="246" spans="1:8" ht="12.75" customHeight="1">
      <c r="A246" s="504" t="s">
        <v>13344</v>
      </c>
      <c r="B246" s="505" t="s">
        <v>12976</v>
      </c>
      <c r="C246" s="984" t="s">
        <v>13345</v>
      </c>
      <c r="D246" s="984"/>
      <c r="E246" s="984"/>
      <c r="F246" s="984"/>
      <c r="G246" s="506"/>
      <c r="H246" s="506"/>
    </row>
    <row r="247" spans="1:8" ht="12.75" customHeight="1">
      <c r="A247" s="507" t="s">
        <v>13346</v>
      </c>
      <c r="B247" s="508" t="s">
        <v>12976</v>
      </c>
      <c r="C247" s="983" t="s">
        <v>13347</v>
      </c>
      <c r="D247" s="983"/>
      <c r="E247" s="983"/>
      <c r="F247" s="983"/>
      <c r="G247" s="508" t="s">
        <v>128</v>
      </c>
      <c r="H247" s="509">
        <v>3.09</v>
      </c>
    </row>
    <row r="248" spans="1:8" ht="12.75" customHeight="1">
      <c r="A248" s="507" t="s">
        <v>13348</v>
      </c>
      <c r="B248" s="508" t="s">
        <v>12976</v>
      </c>
      <c r="C248" s="983" t="s">
        <v>13349</v>
      </c>
      <c r="D248" s="983"/>
      <c r="E248" s="983"/>
      <c r="F248" s="983"/>
      <c r="G248" s="508" t="s">
        <v>128</v>
      </c>
      <c r="H248" s="509">
        <v>4.45</v>
      </c>
    </row>
    <row r="249" spans="1:8" ht="12.75" customHeight="1">
      <c r="A249" s="504" t="s">
        <v>13350</v>
      </c>
      <c r="B249" s="505" t="s">
        <v>12976</v>
      </c>
      <c r="C249" s="984" t="s">
        <v>13351</v>
      </c>
      <c r="D249" s="984"/>
      <c r="E249" s="984"/>
      <c r="F249" s="984"/>
      <c r="G249" s="506"/>
      <c r="H249" s="506"/>
    </row>
    <row r="250" spans="1:8" ht="12.75" customHeight="1">
      <c r="A250" s="507" t="s">
        <v>13352</v>
      </c>
      <c r="B250" s="508" t="s">
        <v>12976</v>
      </c>
      <c r="C250" s="983" t="s">
        <v>13347</v>
      </c>
      <c r="D250" s="983"/>
      <c r="E250" s="983"/>
      <c r="F250" s="983"/>
      <c r="G250" s="508" t="s">
        <v>128</v>
      </c>
      <c r="H250" s="509">
        <v>3.84</v>
      </c>
    </row>
    <row r="251" spans="1:8" ht="12.75" customHeight="1">
      <c r="A251" s="507" t="s">
        <v>13353</v>
      </c>
      <c r="B251" s="508" t="s">
        <v>12976</v>
      </c>
      <c r="C251" s="983" t="s">
        <v>13349</v>
      </c>
      <c r="D251" s="983"/>
      <c r="E251" s="983"/>
      <c r="F251" s="983"/>
      <c r="G251" s="508" t="s">
        <v>128</v>
      </c>
      <c r="H251" s="509">
        <v>5.18</v>
      </c>
    </row>
    <row r="252" spans="1:8" ht="12.75" customHeight="1">
      <c r="A252" s="504" t="s">
        <v>13354</v>
      </c>
      <c r="B252" s="505" t="s">
        <v>12976</v>
      </c>
      <c r="C252" s="984" t="s">
        <v>13355</v>
      </c>
      <c r="D252" s="984"/>
      <c r="E252" s="984"/>
      <c r="F252" s="984"/>
      <c r="G252" s="506"/>
      <c r="H252" s="506"/>
    </row>
    <row r="253" spans="1:8" ht="12.75" customHeight="1">
      <c r="A253" s="507" t="s">
        <v>13356</v>
      </c>
      <c r="B253" s="508" t="s">
        <v>12976</v>
      </c>
      <c r="C253" s="983" t="s">
        <v>13357</v>
      </c>
      <c r="D253" s="983"/>
      <c r="E253" s="983"/>
      <c r="F253" s="983"/>
      <c r="G253" s="508" t="s">
        <v>128</v>
      </c>
      <c r="H253" s="509">
        <v>29.2</v>
      </c>
    </row>
    <row r="254" spans="1:8" ht="12.75" customHeight="1">
      <c r="A254" s="507" t="s">
        <v>13358</v>
      </c>
      <c r="B254" s="508" t="s">
        <v>12976</v>
      </c>
      <c r="C254" s="983" t="s">
        <v>13359</v>
      </c>
      <c r="D254" s="983"/>
      <c r="E254" s="983"/>
      <c r="F254" s="983"/>
      <c r="G254" s="508" t="s">
        <v>128</v>
      </c>
      <c r="H254" s="509">
        <v>77.87</v>
      </c>
    </row>
    <row r="255" spans="1:8" ht="12.75" customHeight="1">
      <c r="A255" s="504" t="s">
        <v>13360</v>
      </c>
      <c r="B255" s="505" t="s">
        <v>12976</v>
      </c>
      <c r="C255" s="984" t="s">
        <v>13361</v>
      </c>
      <c r="D255" s="984"/>
      <c r="E255" s="984"/>
      <c r="F255" s="984"/>
      <c r="G255" s="506"/>
      <c r="H255" s="506"/>
    </row>
    <row r="256" spans="1:8">
      <c r="A256" s="507" t="s">
        <v>13362</v>
      </c>
      <c r="B256" s="508" t="s">
        <v>12976</v>
      </c>
      <c r="C256" s="983" t="s">
        <v>12401</v>
      </c>
      <c r="D256" s="983"/>
      <c r="E256" s="983"/>
      <c r="F256" s="983"/>
      <c r="G256" s="508" t="s">
        <v>128</v>
      </c>
      <c r="H256" s="509">
        <v>12.76</v>
      </c>
    </row>
    <row r="257" spans="1:8" ht="12.75" customHeight="1">
      <c r="A257" s="507" t="s">
        <v>13363</v>
      </c>
      <c r="B257" s="508" t="s">
        <v>12976</v>
      </c>
      <c r="C257" s="983" t="s">
        <v>13302</v>
      </c>
      <c r="D257" s="983"/>
      <c r="E257" s="983"/>
      <c r="F257" s="983"/>
      <c r="G257" s="508" t="s">
        <v>128</v>
      </c>
      <c r="H257" s="509">
        <v>1.54</v>
      </c>
    </row>
    <row r="258" spans="1:8" ht="12.75" customHeight="1">
      <c r="A258" s="504" t="s">
        <v>13364</v>
      </c>
      <c r="B258" s="505" t="s">
        <v>12976</v>
      </c>
      <c r="C258" s="984" t="s">
        <v>13365</v>
      </c>
      <c r="D258" s="984"/>
      <c r="E258" s="984"/>
      <c r="F258" s="984"/>
      <c r="G258" s="506"/>
      <c r="H258" s="506"/>
    </row>
    <row r="259" spans="1:8" ht="12.75" customHeight="1">
      <c r="A259" s="507" t="s">
        <v>13366</v>
      </c>
      <c r="B259" s="508" t="s">
        <v>12976</v>
      </c>
      <c r="C259" s="983" t="s">
        <v>13306</v>
      </c>
      <c r="D259" s="983"/>
      <c r="E259" s="983"/>
      <c r="F259" s="983"/>
      <c r="G259" s="508" t="s">
        <v>128</v>
      </c>
      <c r="H259" s="509">
        <v>2.08</v>
      </c>
    </row>
    <row r="260" spans="1:8" ht="12.75" customHeight="1">
      <c r="A260" s="507" t="s">
        <v>13367</v>
      </c>
      <c r="B260" s="508" t="s">
        <v>12976</v>
      </c>
      <c r="C260" s="983" t="s">
        <v>13308</v>
      </c>
      <c r="D260" s="983"/>
      <c r="E260" s="983"/>
      <c r="F260" s="983"/>
      <c r="G260" s="508" t="s">
        <v>128</v>
      </c>
      <c r="H260" s="509">
        <v>3.8</v>
      </c>
    </row>
    <row r="261" spans="1:8" ht="12.75" customHeight="1">
      <c r="A261" s="507" t="s">
        <v>13368</v>
      </c>
      <c r="B261" s="508" t="s">
        <v>12976</v>
      </c>
      <c r="C261" s="983" t="s">
        <v>13310</v>
      </c>
      <c r="D261" s="983"/>
      <c r="E261" s="983"/>
      <c r="F261" s="983"/>
      <c r="G261" s="508" t="s">
        <v>12394</v>
      </c>
      <c r="H261" s="509">
        <v>1.71</v>
      </c>
    </row>
    <row r="262" spans="1:8" ht="12.75" customHeight="1">
      <c r="A262" s="507" t="s">
        <v>13369</v>
      </c>
      <c r="B262" s="508" t="s">
        <v>12976</v>
      </c>
      <c r="C262" s="983" t="s">
        <v>13312</v>
      </c>
      <c r="D262" s="983"/>
      <c r="E262" s="983"/>
      <c r="F262" s="983"/>
      <c r="G262" s="508" t="s">
        <v>12394</v>
      </c>
      <c r="H262" s="509">
        <v>0.99</v>
      </c>
    </row>
    <row r="263" spans="1:8" ht="12.75" customHeight="1">
      <c r="A263" s="504" t="s">
        <v>13370</v>
      </c>
      <c r="B263" s="505" t="s">
        <v>12976</v>
      </c>
      <c r="C263" s="984" t="s">
        <v>13371</v>
      </c>
      <c r="D263" s="984"/>
      <c r="E263" s="984"/>
      <c r="F263" s="984"/>
      <c r="G263" s="506"/>
      <c r="H263" s="506"/>
    </row>
    <row r="264" spans="1:8" ht="12.75" customHeight="1">
      <c r="A264" s="507" t="s">
        <v>13372</v>
      </c>
      <c r="B264" s="508" t="s">
        <v>12976</v>
      </c>
      <c r="C264" s="983" t="s">
        <v>13373</v>
      </c>
      <c r="D264" s="983"/>
      <c r="E264" s="983"/>
      <c r="F264" s="983"/>
      <c r="G264" s="508" t="s">
        <v>128</v>
      </c>
      <c r="H264" s="509">
        <v>2.75</v>
      </c>
    </row>
    <row r="265" spans="1:8" ht="12.75" customHeight="1">
      <c r="A265" s="507" t="s">
        <v>13374</v>
      </c>
      <c r="B265" s="508" t="s">
        <v>12976</v>
      </c>
      <c r="C265" s="983" t="s">
        <v>13375</v>
      </c>
      <c r="D265" s="983"/>
      <c r="E265" s="983"/>
      <c r="F265" s="983"/>
      <c r="G265" s="508" t="s">
        <v>128</v>
      </c>
      <c r="H265" s="509">
        <v>15.09</v>
      </c>
    </row>
    <row r="266" spans="1:8" ht="12.75" customHeight="1">
      <c r="A266" s="507" t="s">
        <v>13376</v>
      </c>
      <c r="B266" s="508" t="s">
        <v>12976</v>
      </c>
      <c r="C266" s="983" t="s">
        <v>13377</v>
      </c>
      <c r="D266" s="983"/>
      <c r="E266" s="983"/>
      <c r="F266" s="983"/>
      <c r="G266" s="508" t="s">
        <v>128</v>
      </c>
      <c r="H266" s="509">
        <v>32.549999999999997</v>
      </c>
    </row>
    <row r="267" spans="1:8" ht="12.75" customHeight="1">
      <c r="A267" s="504" t="s">
        <v>13378</v>
      </c>
      <c r="B267" s="505" t="s">
        <v>12976</v>
      </c>
      <c r="C267" s="984" t="s">
        <v>13379</v>
      </c>
      <c r="D267" s="984"/>
      <c r="E267" s="984"/>
      <c r="F267" s="984"/>
      <c r="G267" s="506"/>
      <c r="H267" s="506"/>
    </row>
    <row r="268" spans="1:8" ht="12.75" customHeight="1">
      <c r="A268" s="507" t="s">
        <v>13380</v>
      </c>
      <c r="B268" s="508" t="s">
        <v>12976</v>
      </c>
      <c r="C268" s="983" t="s">
        <v>13381</v>
      </c>
      <c r="D268" s="983"/>
      <c r="E268" s="983"/>
      <c r="F268" s="983"/>
      <c r="G268" s="508" t="s">
        <v>128</v>
      </c>
      <c r="H268" s="509">
        <v>209.21</v>
      </c>
    </row>
    <row r="269" spans="1:8" ht="12.75" customHeight="1">
      <c r="A269" s="504" t="s">
        <v>13382</v>
      </c>
      <c r="B269" s="505" t="s">
        <v>12976</v>
      </c>
      <c r="C269" s="984" t="s">
        <v>13383</v>
      </c>
      <c r="D269" s="984"/>
      <c r="E269" s="984"/>
      <c r="F269" s="984"/>
      <c r="G269" s="506"/>
      <c r="H269" s="506"/>
    </row>
    <row r="270" spans="1:8">
      <c r="A270" s="507" t="s">
        <v>13384</v>
      </c>
      <c r="B270" s="508" t="s">
        <v>12976</v>
      </c>
      <c r="C270" s="983" t="s">
        <v>13385</v>
      </c>
      <c r="D270" s="983"/>
      <c r="E270" s="983"/>
      <c r="F270" s="983"/>
      <c r="G270" s="508" t="s">
        <v>128</v>
      </c>
      <c r="H270" s="509">
        <v>32.549999999999997</v>
      </c>
    </row>
    <row r="271" spans="1:8" ht="12.75" customHeight="1">
      <c r="A271" s="507" t="s">
        <v>13386</v>
      </c>
      <c r="B271" s="508" t="s">
        <v>12976</v>
      </c>
      <c r="C271" s="983" t="s">
        <v>13387</v>
      </c>
      <c r="D271" s="983"/>
      <c r="E271" s="983"/>
      <c r="F271" s="983"/>
      <c r="G271" s="508" t="s">
        <v>128</v>
      </c>
      <c r="H271" s="509">
        <v>43.4</v>
      </c>
    </row>
    <row r="272" spans="1:8" ht="12.75" customHeight="1">
      <c r="A272" s="507" t="s">
        <v>13388</v>
      </c>
      <c r="B272" s="508" t="s">
        <v>12976</v>
      </c>
      <c r="C272" s="983" t="s">
        <v>13389</v>
      </c>
      <c r="D272" s="983"/>
      <c r="E272" s="983"/>
      <c r="F272" s="983"/>
      <c r="G272" s="508" t="s">
        <v>128</v>
      </c>
      <c r="H272" s="509">
        <v>54.25</v>
      </c>
    </row>
    <row r="273" spans="1:8" ht="12.75" customHeight="1">
      <c r="A273" s="504" t="s">
        <v>13390</v>
      </c>
      <c r="B273" s="505" t="s">
        <v>12976</v>
      </c>
      <c r="C273" s="984" t="s">
        <v>13391</v>
      </c>
      <c r="D273" s="984"/>
      <c r="E273" s="984"/>
      <c r="F273" s="984"/>
      <c r="G273" s="506"/>
      <c r="H273" s="506"/>
    </row>
    <row r="274" spans="1:8">
      <c r="A274" s="507" t="s">
        <v>13392</v>
      </c>
      <c r="B274" s="508" t="s">
        <v>12976</v>
      </c>
      <c r="C274" s="983" t="s">
        <v>13393</v>
      </c>
      <c r="D274" s="983"/>
      <c r="E274" s="983"/>
      <c r="F274" s="983"/>
      <c r="G274" s="508" t="s">
        <v>128</v>
      </c>
      <c r="H274" s="509">
        <v>3.16</v>
      </c>
    </row>
    <row r="275" spans="1:8" ht="12.75" customHeight="1">
      <c r="A275" s="507" t="s">
        <v>13394</v>
      </c>
      <c r="B275" s="508" t="s">
        <v>12976</v>
      </c>
      <c r="C275" s="983" t="s">
        <v>13395</v>
      </c>
      <c r="D275" s="983"/>
      <c r="E275" s="983"/>
      <c r="F275" s="983"/>
      <c r="G275" s="508" t="s">
        <v>128</v>
      </c>
      <c r="H275" s="509">
        <v>4.01</v>
      </c>
    </row>
    <row r="276" spans="1:8" ht="12.75" customHeight="1">
      <c r="A276" s="507" t="s">
        <v>13396</v>
      </c>
      <c r="B276" s="508" t="s">
        <v>12976</v>
      </c>
      <c r="C276" s="983" t="s">
        <v>13397</v>
      </c>
      <c r="D276" s="983"/>
      <c r="E276" s="983"/>
      <c r="F276" s="983"/>
      <c r="G276" s="508" t="s">
        <v>128</v>
      </c>
      <c r="H276" s="509">
        <v>4.6900000000000004</v>
      </c>
    </row>
    <row r="277" spans="1:8">
      <c r="A277" s="507" t="s">
        <v>13398</v>
      </c>
      <c r="B277" s="508" t="s">
        <v>12976</v>
      </c>
      <c r="C277" s="983" t="s">
        <v>13399</v>
      </c>
      <c r="D277" s="983"/>
      <c r="E277" s="983"/>
      <c r="F277" s="983"/>
      <c r="G277" s="508" t="s">
        <v>128</v>
      </c>
      <c r="H277" s="509">
        <v>5.0199999999999996</v>
      </c>
    </row>
    <row r="278" spans="1:8" ht="12.75" customHeight="1">
      <c r="A278" s="504" t="s">
        <v>13400</v>
      </c>
      <c r="B278" s="505" t="s">
        <v>12976</v>
      </c>
      <c r="C278" s="984" t="s">
        <v>13401</v>
      </c>
      <c r="D278" s="984"/>
      <c r="E278" s="984"/>
      <c r="F278" s="984"/>
      <c r="G278" s="506"/>
      <c r="H278" s="506"/>
    </row>
    <row r="279" spans="1:8">
      <c r="A279" s="507" t="s">
        <v>13402</v>
      </c>
      <c r="B279" s="508" t="s">
        <v>12976</v>
      </c>
      <c r="C279" s="983" t="s">
        <v>13393</v>
      </c>
      <c r="D279" s="983"/>
      <c r="E279" s="983"/>
      <c r="F279" s="983"/>
      <c r="G279" s="508" t="s">
        <v>128</v>
      </c>
      <c r="H279" s="509">
        <v>3.94</v>
      </c>
    </row>
    <row r="280" spans="1:8" ht="12.75" customHeight="1">
      <c r="A280" s="507" t="s">
        <v>13403</v>
      </c>
      <c r="B280" s="508" t="s">
        <v>12976</v>
      </c>
      <c r="C280" s="983" t="s">
        <v>13404</v>
      </c>
      <c r="D280" s="983"/>
      <c r="E280" s="983"/>
      <c r="F280" s="983"/>
      <c r="G280" s="508" t="s">
        <v>128</v>
      </c>
      <c r="H280" s="509">
        <v>4.91</v>
      </c>
    </row>
    <row r="281" spans="1:8" ht="12.75" customHeight="1">
      <c r="A281" s="507" t="s">
        <v>13405</v>
      </c>
      <c r="B281" s="508" t="s">
        <v>12976</v>
      </c>
      <c r="C281" s="983" t="s">
        <v>13406</v>
      </c>
      <c r="D281" s="983"/>
      <c r="E281" s="983"/>
      <c r="F281" s="983"/>
      <c r="G281" s="508" t="s">
        <v>128</v>
      </c>
      <c r="H281" s="509">
        <v>5.87</v>
      </c>
    </row>
    <row r="282" spans="1:8">
      <c r="A282" s="507" t="s">
        <v>13407</v>
      </c>
      <c r="B282" s="508" t="s">
        <v>12976</v>
      </c>
      <c r="C282" s="983" t="s">
        <v>13399</v>
      </c>
      <c r="D282" s="983"/>
      <c r="E282" s="983"/>
      <c r="F282" s="983"/>
      <c r="G282" s="508" t="s">
        <v>128</v>
      </c>
      <c r="H282" s="509">
        <v>6.19</v>
      </c>
    </row>
    <row r="283" spans="1:8" ht="12.75" customHeight="1">
      <c r="A283" s="504" t="s">
        <v>13408</v>
      </c>
      <c r="B283" s="505" t="s">
        <v>12976</v>
      </c>
      <c r="C283" s="984" t="s">
        <v>13409</v>
      </c>
      <c r="D283" s="984"/>
      <c r="E283" s="984"/>
      <c r="F283" s="984"/>
      <c r="G283" s="506"/>
      <c r="H283" s="506"/>
    </row>
    <row r="284" spans="1:8" ht="12.75" customHeight="1">
      <c r="A284" s="507" t="s">
        <v>13410</v>
      </c>
      <c r="B284" s="508" t="s">
        <v>12976</v>
      </c>
      <c r="C284" s="983" t="s">
        <v>13411</v>
      </c>
      <c r="D284" s="983"/>
      <c r="E284" s="983"/>
      <c r="F284" s="983"/>
      <c r="G284" s="508" t="s">
        <v>128</v>
      </c>
      <c r="H284" s="509">
        <v>4.6500000000000004</v>
      </c>
    </row>
    <row r="285" spans="1:8" ht="12.75" customHeight="1">
      <c r="A285" s="507" t="s">
        <v>13412</v>
      </c>
      <c r="B285" s="508" t="s">
        <v>12976</v>
      </c>
      <c r="C285" s="983" t="s">
        <v>13413</v>
      </c>
      <c r="D285" s="983"/>
      <c r="E285" s="983"/>
      <c r="F285" s="983"/>
      <c r="G285" s="508" t="s">
        <v>128</v>
      </c>
      <c r="H285" s="509">
        <v>6.51</v>
      </c>
    </row>
    <row r="286" spans="1:8" ht="12.75" customHeight="1">
      <c r="A286" s="507" t="s">
        <v>13414</v>
      </c>
      <c r="B286" s="508" t="s">
        <v>12976</v>
      </c>
      <c r="C286" s="983" t="s">
        <v>13415</v>
      </c>
      <c r="D286" s="983"/>
      <c r="E286" s="983"/>
      <c r="F286" s="983"/>
      <c r="G286" s="508" t="s">
        <v>128</v>
      </c>
      <c r="H286" s="509">
        <v>7.14</v>
      </c>
    </row>
    <row r="287" spans="1:8" ht="12.75" customHeight="1">
      <c r="A287" s="507" t="s">
        <v>13416</v>
      </c>
      <c r="B287" s="508" t="s">
        <v>12976</v>
      </c>
      <c r="C287" s="983" t="s">
        <v>13417</v>
      </c>
      <c r="D287" s="983"/>
      <c r="E287" s="983"/>
      <c r="F287" s="983"/>
      <c r="G287" s="508" t="s">
        <v>128</v>
      </c>
      <c r="H287" s="509">
        <v>6.53</v>
      </c>
    </row>
    <row r="288" spans="1:8" ht="12.75" customHeight="1">
      <c r="A288" s="504" t="s">
        <v>13418</v>
      </c>
      <c r="B288" s="505" t="s">
        <v>12976</v>
      </c>
      <c r="C288" s="984" t="s">
        <v>13419</v>
      </c>
      <c r="D288" s="984"/>
      <c r="E288" s="984"/>
      <c r="F288" s="984"/>
      <c r="G288" s="506"/>
      <c r="H288" s="506"/>
    </row>
    <row r="289" spans="1:8" ht="12.75" customHeight="1">
      <c r="A289" s="507" t="s">
        <v>13420</v>
      </c>
      <c r="B289" s="508" t="s">
        <v>12976</v>
      </c>
      <c r="C289" s="983" t="s">
        <v>13421</v>
      </c>
      <c r="D289" s="983"/>
      <c r="E289" s="983"/>
      <c r="F289" s="983"/>
      <c r="G289" s="508" t="s">
        <v>128</v>
      </c>
      <c r="H289" s="509">
        <v>115.38</v>
      </c>
    </row>
    <row r="290" spans="1:8" ht="12.75" customHeight="1">
      <c r="A290" s="507" t="s">
        <v>13422</v>
      </c>
      <c r="B290" s="508" t="s">
        <v>12976</v>
      </c>
      <c r="C290" s="983" t="s">
        <v>13359</v>
      </c>
      <c r="D290" s="983"/>
      <c r="E290" s="983"/>
      <c r="F290" s="983"/>
      <c r="G290" s="508" t="s">
        <v>128</v>
      </c>
      <c r="H290" s="509">
        <v>153.56</v>
      </c>
    </row>
    <row r="291" spans="1:8" ht="12.75" customHeight="1">
      <c r="A291" s="504" t="s">
        <v>13423</v>
      </c>
      <c r="B291" s="505" t="s">
        <v>12976</v>
      </c>
      <c r="C291" s="984" t="s">
        <v>13424</v>
      </c>
      <c r="D291" s="984"/>
      <c r="E291" s="984"/>
      <c r="F291" s="984"/>
      <c r="G291" s="506"/>
      <c r="H291" s="506"/>
    </row>
    <row r="292" spans="1:8">
      <c r="A292" s="507" t="s">
        <v>13425</v>
      </c>
      <c r="B292" s="508" t="s">
        <v>12976</v>
      </c>
      <c r="C292" s="983" t="s">
        <v>12401</v>
      </c>
      <c r="D292" s="983"/>
      <c r="E292" s="983"/>
      <c r="F292" s="983"/>
      <c r="G292" s="508" t="s">
        <v>128</v>
      </c>
      <c r="H292" s="509">
        <v>32.549999999999997</v>
      </c>
    </row>
    <row r="293" spans="1:8" ht="12.75" customHeight="1">
      <c r="A293" s="507" t="s">
        <v>13426</v>
      </c>
      <c r="B293" s="508" t="s">
        <v>12976</v>
      </c>
      <c r="C293" s="983" t="s">
        <v>13427</v>
      </c>
      <c r="D293" s="983"/>
      <c r="E293" s="983"/>
      <c r="F293" s="983"/>
      <c r="G293" s="508" t="s">
        <v>128</v>
      </c>
      <c r="H293" s="509">
        <v>15.09</v>
      </c>
    </row>
    <row r="294" spans="1:8" ht="12.75" customHeight="1">
      <c r="A294" s="504" t="s">
        <v>13428</v>
      </c>
      <c r="B294" s="505" t="s">
        <v>12976</v>
      </c>
      <c r="C294" s="984" t="s">
        <v>13429</v>
      </c>
      <c r="D294" s="984"/>
      <c r="E294" s="984"/>
      <c r="F294" s="984"/>
      <c r="G294" s="506"/>
      <c r="H294" s="506"/>
    </row>
    <row r="295" spans="1:8" ht="12.75" customHeight="1">
      <c r="A295" s="507" t="s">
        <v>13430</v>
      </c>
      <c r="B295" s="508" t="s">
        <v>12976</v>
      </c>
      <c r="C295" s="983" t="s">
        <v>13377</v>
      </c>
      <c r="D295" s="983"/>
      <c r="E295" s="983"/>
      <c r="F295" s="983"/>
      <c r="G295" s="508" t="s">
        <v>112</v>
      </c>
      <c r="H295" s="509">
        <v>3.58</v>
      </c>
    </row>
    <row r="296" spans="1:8" ht="12.75" customHeight="1">
      <c r="A296" s="507" t="s">
        <v>13431</v>
      </c>
      <c r="B296" s="508" t="s">
        <v>12976</v>
      </c>
      <c r="C296" s="983" t="s">
        <v>13375</v>
      </c>
      <c r="D296" s="983"/>
      <c r="E296" s="983"/>
      <c r="F296" s="983"/>
      <c r="G296" s="508" t="s">
        <v>112</v>
      </c>
      <c r="H296" s="509">
        <v>3.12</v>
      </c>
    </row>
    <row r="297" spans="1:8" ht="12.75" customHeight="1">
      <c r="A297" s="507" t="s">
        <v>13432</v>
      </c>
      <c r="B297" s="508" t="s">
        <v>12976</v>
      </c>
      <c r="C297" s="983" t="s">
        <v>13373</v>
      </c>
      <c r="D297" s="983"/>
      <c r="E297" s="983"/>
      <c r="F297" s="983"/>
      <c r="G297" s="508" t="s">
        <v>112</v>
      </c>
      <c r="H297" s="509">
        <v>1.45</v>
      </c>
    </row>
    <row r="298" spans="1:8" ht="12.75" customHeight="1">
      <c r="A298" s="504" t="s">
        <v>13433</v>
      </c>
      <c r="B298" s="505" t="s">
        <v>12976</v>
      </c>
      <c r="C298" s="984" t="s">
        <v>13293</v>
      </c>
      <c r="D298" s="984"/>
      <c r="E298" s="984"/>
      <c r="F298" s="984"/>
      <c r="G298" s="506"/>
      <c r="H298" s="506"/>
    </row>
    <row r="299" spans="1:8" ht="12.75" customHeight="1">
      <c r="A299" s="507" t="s">
        <v>13434</v>
      </c>
      <c r="B299" s="508" t="s">
        <v>12976</v>
      </c>
      <c r="C299" s="983" t="s">
        <v>13435</v>
      </c>
      <c r="D299" s="983"/>
      <c r="E299" s="983"/>
      <c r="F299" s="983"/>
      <c r="G299" s="508" t="s">
        <v>128</v>
      </c>
      <c r="H299" s="509">
        <v>16.28</v>
      </c>
    </row>
    <row r="300" spans="1:8" ht="12.75" customHeight="1">
      <c r="A300" s="507" t="s">
        <v>13436</v>
      </c>
      <c r="B300" s="508" t="s">
        <v>12976</v>
      </c>
      <c r="C300" s="983" t="s">
        <v>13437</v>
      </c>
      <c r="D300" s="983"/>
      <c r="E300" s="983"/>
      <c r="F300" s="983"/>
      <c r="G300" s="508" t="s">
        <v>128</v>
      </c>
      <c r="H300" s="509">
        <v>21.7</v>
      </c>
    </row>
    <row r="301" spans="1:8" ht="12.75" customHeight="1">
      <c r="A301" s="504" t="s">
        <v>13438</v>
      </c>
      <c r="B301" s="505" t="s">
        <v>12976</v>
      </c>
      <c r="C301" s="984" t="s">
        <v>13314</v>
      </c>
      <c r="D301" s="984"/>
      <c r="E301" s="984"/>
      <c r="F301" s="984"/>
      <c r="G301" s="506"/>
      <c r="H301" s="506"/>
    </row>
    <row r="302" spans="1:8" ht="12.75" customHeight="1">
      <c r="A302" s="507" t="s">
        <v>13439</v>
      </c>
      <c r="B302" s="508" t="s">
        <v>12976</v>
      </c>
      <c r="C302" s="983" t="s">
        <v>13316</v>
      </c>
      <c r="D302" s="983"/>
      <c r="E302" s="983"/>
      <c r="F302" s="983"/>
      <c r="G302" s="508" t="s">
        <v>13317</v>
      </c>
      <c r="H302" s="509">
        <v>212.03</v>
      </c>
    </row>
    <row r="303" spans="1:8" ht="12.75" customHeight="1">
      <c r="A303" s="501" t="s">
        <v>13440</v>
      </c>
      <c r="B303" s="502"/>
      <c r="C303" s="986" t="s">
        <v>13441</v>
      </c>
      <c r="D303" s="986"/>
      <c r="E303" s="986"/>
      <c r="F303" s="986"/>
      <c r="G303" s="503"/>
      <c r="H303" s="503"/>
    </row>
    <row r="304" spans="1:8" ht="12.75" customHeight="1">
      <c r="A304" s="504" t="s">
        <v>13442</v>
      </c>
      <c r="B304" s="505" t="s">
        <v>12976</v>
      </c>
      <c r="C304" s="984" t="s">
        <v>13443</v>
      </c>
      <c r="D304" s="984"/>
      <c r="E304" s="984"/>
      <c r="F304" s="984"/>
      <c r="G304" s="506"/>
      <c r="H304" s="506"/>
    </row>
    <row r="305" spans="1:8" ht="12.75" customHeight="1">
      <c r="A305" s="507" t="s">
        <v>13444</v>
      </c>
      <c r="B305" s="508" t="s">
        <v>12976</v>
      </c>
      <c r="C305" s="983" t="s">
        <v>13445</v>
      </c>
      <c r="D305" s="983"/>
      <c r="E305" s="983"/>
      <c r="F305" s="983"/>
      <c r="G305" s="508" t="s">
        <v>128</v>
      </c>
      <c r="H305" s="509">
        <v>200.16</v>
      </c>
    </row>
    <row r="306" spans="1:8" ht="12.75" customHeight="1">
      <c r="A306" s="507" t="s">
        <v>13446</v>
      </c>
      <c r="B306" s="508" t="s">
        <v>12976</v>
      </c>
      <c r="C306" s="983" t="s">
        <v>13447</v>
      </c>
      <c r="D306" s="983"/>
      <c r="E306" s="983"/>
      <c r="F306" s="983"/>
      <c r="G306" s="508" t="s">
        <v>108</v>
      </c>
      <c r="H306" s="509">
        <v>236.57</v>
      </c>
    </row>
    <row r="307" spans="1:8" ht="12.75" customHeight="1">
      <c r="A307" s="507" t="s">
        <v>13448</v>
      </c>
      <c r="B307" s="508" t="s">
        <v>12976</v>
      </c>
      <c r="C307" s="983" t="s">
        <v>13449</v>
      </c>
      <c r="D307" s="983"/>
      <c r="E307" s="983"/>
      <c r="F307" s="983"/>
      <c r="G307" s="508" t="s">
        <v>128</v>
      </c>
      <c r="H307" s="509">
        <v>461.55</v>
      </c>
    </row>
    <row r="308" spans="1:8" ht="12.75" customHeight="1">
      <c r="A308" s="507" t="s">
        <v>13450</v>
      </c>
      <c r="B308" s="508" t="s">
        <v>12976</v>
      </c>
      <c r="C308" s="983" t="s">
        <v>13451</v>
      </c>
      <c r="D308" s="983"/>
      <c r="E308" s="983"/>
      <c r="F308" s="983"/>
      <c r="G308" s="508" t="s">
        <v>128</v>
      </c>
      <c r="H308" s="509">
        <v>472.78</v>
      </c>
    </row>
    <row r="309" spans="1:8" ht="12.75" customHeight="1">
      <c r="A309" s="504" t="s">
        <v>13452</v>
      </c>
      <c r="B309" s="505" t="s">
        <v>12976</v>
      </c>
      <c r="C309" s="984" t="s">
        <v>13453</v>
      </c>
      <c r="D309" s="984"/>
      <c r="E309" s="984"/>
      <c r="F309" s="984"/>
      <c r="G309" s="506"/>
      <c r="H309" s="506"/>
    </row>
    <row r="310" spans="1:8" ht="12.75" customHeight="1">
      <c r="A310" s="507" t="s">
        <v>13454</v>
      </c>
      <c r="B310" s="508" t="s">
        <v>12976</v>
      </c>
      <c r="C310" s="983" t="s">
        <v>13455</v>
      </c>
      <c r="D310" s="983"/>
      <c r="E310" s="983"/>
      <c r="F310" s="983"/>
      <c r="G310" s="508" t="s">
        <v>121</v>
      </c>
      <c r="H310" s="509">
        <v>13.02</v>
      </c>
    </row>
    <row r="311" spans="1:8" ht="12.75" customHeight="1">
      <c r="A311" s="507" t="s">
        <v>13456</v>
      </c>
      <c r="B311" s="508" t="s">
        <v>12976</v>
      </c>
      <c r="C311" s="983" t="s">
        <v>13457</v>
      </c>
      <c r="D311" s="983"/>
      <c r="E311" s="983"/>
      <c r="F311" s="983"/>
      <c r="G311" s="508" t="s">
        <v>121</v>
      </c>
      <c r="H311" s="509">
        <v>16.28</v>
      </c>
    </row>
    <row r="312" spans="1:8" ht="12.75" customHeight="1">
      <c r="A312" s="507" t="s">
        <v>13458</v>
      </c>
      <c r="B312" s="508" t="s">
        <v>12976</v>
      </c>
      <c r="C312" s="983" t="s">
        <v>13459</v>
      </c>
      <c r="D312" s="983"/>
      <c r="E312" s="983"/>
      <c r="F312" s="983"/>
      <c r="G312" s="508" t="s">
        <v>121</v>
      </c>
      <c r="H312" s="509">
        <v>21.7</v>
      </c>
    </row>
    <row r="313" spans="1:8" ht="12.75" customHeight="1">
      <c r="A313" s="507" t="s">
        <v>13460</v>
      </c>
      <c r="B313" s="508" t="s">
        <v>12976</v>
      </c>
      <c r="C313" s="983" t="s">
        <v>13461</v>
      </c>
      <c r="D313" s="983"/>
      <c r="E313" s="983"/>
      <c r="F313" s="983"/>
      <c r="G313" s="508" t="s">
        <v>121</v>
      </c>
      <c r="H313" s="509">
        <v>27.13</v>
      </c>
    </row>
    <row r="314" spans="1:8" ht="12.75" customHeight="1">
      <c r="A314" s="507" t="s">
        <v>13462</v>
      </c>
      <c r="B314" s="508" t="s">
        <v>12976</v>
      </c>
      <c r="C314" s="983" t="s">
        <v>13463</v>
      </c>
      <c r="D314" s="983"/>
      <c r="E314" s="983"/>
      <c r="F314" s="983"/>
      <c r="G314" s="508" t="s">
        <v>121</v>
      </c>
      <c r="H314" s="509">
        <v>21.24</v>
      </c>
    </row>
    <row r="315" spans="1:8" ht="12.75" customHeight="1">
      <c r="A315" s="507" t="s">
        <v>13464</v>
      </c>
      <c r="B315" s="508" t="s">
        <v>12976</v>
      </c>
      <c r="C315" s="983" t="s">
        <v>13465</v>
      </c>
      <c r="D315" s="983"/>
      <c r="E315" s="983"/>
      <c r="F315" s="983"/>
      <c r="G315" s="508" t="s">
        <v>121</v>
      </c>
      <c r="H315" s="509">
        <v>28.77</v>
      </c>
    </row>
    <row r="316" spans="1:8" ht="12.75" customHeight="1">
      <c r="A316" s="507" t="s">
        <v>13466</v>
      </c>
      <c r="B316" s="508" t="s">
        <v>12976</v>
      </c>
      <c r="C316" s="983" t="s">
        <v>13467</v>
      </c>
      <c r="D316" s="983"/>
      <c r="E316" s="983"/>
      <c r="F316" s="983"/>
      <c r="G316" s="508" t="s">
        <v>121</v>
      </c>
      <c r="H316" s="509">
        <v>40.1</v>
      </c>
    </row>
    <row r="317" spans="1:8" ht="12.75" customHeight="1">
      <c r="A317" s="507" t="s">
        <v>13468</v>
      </c>
      <c r="B317" s="508" t="s">
        <v>12976</v>
      </c>
      <c r="C317" s="983" t="s">
        <v>13469</v>
      </c>
      <c r="D317" s="983"/>
      <c r="E317" s="983"/>
      <c r="F317" s="983"/>
      <c r="G317" s="508" t="s">
        <v>121</v>
      </c>
      <c r="H317" s="509">
        <v>52.76</v>
      </c>
    </row>
    <row r="318" spans="1:8" ht="12.75" customHeight="1">
      <c r="A318" s="507" t="s">
        <v>13470</v>
      </c>
      <c r="B318" s="508" t="s">
        <v>12976</v>
      </c>
      <c r="C318" s="983" t="s">
        <v>13471</v>
      </c>
      <c r="D318" s="983"/>
      <c r="E318" s="983"/>
      <c r="F318" s="983"/>
      <c r="G318" s="508" t="s">
        <v>121</v>
      </c>
      <c r="H318" s="509">
        <v>15.32</v>
      </c>
    </row>
    <row r="319" spans="1:8" ht="12.75" customHeight="1">
      <c r="A319" s="507" t="s">
        <v>13472</v>
      </c>
      <c r="B319" s="508" t="s">
        <v>12976</v>
      </c>
      <c r="C319" s="983" t="s">
        <v>13473</v>
      </c>
      <c r="D319" s="983"/>
      <c r="E319" s="983"/>
      <c r="F319" s="983"/>
      <c r="G319" s="508" t="s">
        <v>121</v>
      </c>
      <c r="H319" s="509">
        <v>20.54</v>
      </c>
    </row>
    <row r="320" spans="1:8" ht="12.75" customHeight="1">
      <c r="A320" s="507" t="s">
        <v>13474</v>
      </c>
      <c r="B320" s="508" t="s">
        <v>12976</v>
      </c>
      <c r="C320" s="983" t="s">
        <v>13475</v>
      </c>
      <c r="D320" s="983"/>
      <c r="E320" s="983"/>
      <c r="F320" s="983"/>
      <c r="G320" s="508" t="s">
        <v>121</v>
      </c>
      <c r="H320" s="509">
        <v>28.26</v>
      </c>
    </row>
    <row r="321" spans="1:8" ht="12.75" customHeight="1">
      <c r="A321" s="507" t="s">
        <v>13476</v>
      </c>
      <c r="B321" s="508" t="s">
        <v>12976</v>
      </c>
      <c r="C321" s="983" t="s">
        <v>13477</v>
      </c>
      <c r="D321" s="983"/>
      <c r="E321" s="983"/>
      <c r="F321" s="983"/>
      <c r="G321" s="508" t="s">
        <v>121</v>
      </c>
      <c r="H321" s="509">
        <v>36.25</v>
      </c>
    </row>
    <row r="322" spans="1:8" ht="12.75" customHeight="1">
      <c r="A322" s="504" t="s">
        <v>13478</v>
      </c>
      <c r="B322" s="505" t="s">
        <v>12976</v>
      </c>
      <c r="C322" s="984" t="s">
        <v>13479</v>
      </c>
      <c r="D322" s="984"/>
      <c r="E322" s="984"/>
      <c r="F322" s="984"/>
      <c r="G322" s="506"/>
      <c r="H322" s="506"/>
    </row>
    <row r="323" spans="1:8" ht="12.75" customHeight="1">
      <c r="A323" s="507" t="s">
        <v>13480</v>
      </c>
      <c r="B323" s="508" t="s">
        <v>12976</v>
      </c>
      <c r="C323" s="983" t="s">
        <v>13481</v>
      </c>
      <c r="D323" s="983"/>
      <c r="E323" s="983"/>
      <c r="F323" s="983"/>
      <c r="G323" s="508" t="s">
        <v>9183</v>
      </c>
      <c r="H323" s="509">
        <v>4000</v>
      </c>
    </row>
    <row r="324" spans="1:8" ht="12.75" customHeight="1">
      <c r="A324" s="507" t="s">
        <v>13482</v>
      </c>
      <c r="B324" s="508" t="s">
        <v>12976</v>
      </c>
      <c r="C324" s="983" t="s">
        <v>13483</v>
      </c>
      <c r="D324" s="983"/>
      <c r="E324" s="983"/>
      <c r="F324" s="983"/>
      <c r="G324" s="508" t="s">
        <v>121</v>
      </c>
      <c r="H324" s="509">
        <v>27.5</v>
      </c>
    </row>
    <row r="325" spans="1:8" ht="12.75" customHeight="1">
      <c r="A325" s="507" t="s">
        <v>13484</v>
      </c>
      <c r="B325" s="508" t="s">
        <v>12976</v>
      </c>
      <c r="C325" s="983" t="s">
        <v>13485</v>
      </c>
      <c r="D325" s="983"/>
      <c r="E325" s="983"/>
      <c r="F325" s="983"/>
      <c r="G325" s="508" t="s">
        <v>121</v>
      </c>
      <c r="H325" s="509">
        <v>31.5</v>
      </c>
    </row>
    <row r="326" spans="1:8" ht="12.75" customHeight="1">
      <c r="A326" s="507" t="s">
        <v>13486</v>
      </c>
      <c r="B326" s="508" t="s">
        <v>12976</v>
      </c>
      <c r="C326" s="983" t="s">
        <v>13487</v>
      </c>
      <c r="D326" s="983"/>
      <c r="E326" s="983"/>
      <c r="F326" s="983"/>
      <c r="G326" s="508" t="s">
        <v>121</v>
      </c>
      <c r="H326" s="509">
        <v>37.5</v>
      </c>
    </row>
    <row r="327" spans="1:8" ht="12.75" customHeight="1">
      <c r="A327" s="507" t="s">
        <v>13488</v>
      </c>
      <c r="B327" s="508" t="s">
        <v>12976</v>
      </c>
      <c r="C327" s="983" t="s">
        <v>13489</v>
      </c>
      <c r="D327" s="983"/>
      <c r="E327" s="983"/>
      <c r="F327" s="983"/>
      <c r="G327" s="508" t="s">
        <v>121</v>
      </c>
      <c r="H327" s="509">
        <v>40</v>
      </c>
    </row>
    <row r="328" spans="1:8" ht="12.75" customHeight="1">
      <c r="A328" s="507" t="s">
        <v>13490</v>
      </c>
      <c r="B328" s="508" t="s">
        <v>12976</v>
      </c>
      <c r="C328" s="983" t="s">
        <v>13491</v>
      </c>
      <c r="D328" s="983"/>
      <c r="E328" s="983"/>
      <c r="F328" s="983"/>
      <c r="G328" s="508" t="s">
        <v>121</v>
      </c>
      <c r="H328" s="509">
        <v>47.5</v>
      </c>
    </row>
    <row r="329" spans="1:8" ht="12.75" customHeight="1">
      <c r="A329" s="504" t="s">
        <v>13492</v>
      </c>
      <c r="B329" s="505" t="s">
        <v>12976</v>
      </c>
      <c r="C329" s="984" t="s">
        <v>13493</v>
      </c>
      <c r="D329" s="984"/>
      <c r="E329" s="984"/>
      <c r="F329" s="984"/>
      <c r="G329" s="506"/>
      <c r="H329" s="506"/>
    </row>
    <row r="330" spans="1:8" ht="12.75" customHeight="1">
      <c r="A330" s="507" t="s">
        <v>13494</v>
      </c>
      <c r="B330" s="508" t="s">
        <v>12976</v>
      </c>
      <c r="C330" s="983" t="s">
        <v>13481</v>
      </c>
      <c r="D330" s="983"/>
      <c r="E330" s="983"/>
      <c r="F330" s="983"/>
      <c r="G330" s="508" t="s">
        <v>9183</v>
      </c>
      <c r="H330" s="509">
        <v>5500</v>
      </c>
    </row>
    <row r="331" spans="1:8" ht="12.75" customHeight="1">
      <c r="A331" s="507" t="s">
        <v>13495</v>
      </c>
      <c r="B331" s="508" t="s">
        <v>12976</v>
      </c>
      <c r="C331" s="983" t="s">
        <v>13496</v>
      </c>
      <c r="D331" s="983"/>
      <c r="E331" s="983"/>
      <c r="F331" s="983"/>
      <c r="G331" s="508" t="s">
        <v>121</v>
      </c>
      <c r="H331" s="509">
        <v>72.680000000000007</v>
      </c>
    </row>
    <row r="332" spans="1:8" ht="12.75" customHeight="1">
      <c r="A332" s="507" t="s">
        <v>13497</v>
      </c>
      <c r="B332" s="508" t="s">
        <v>12976</v>
      </c>
      <c r="C332" s="983" t="s">
        <v>13498</v>
      </c>
      <c r="D332" s="983"/>
      <c r="E332" s="983"/>
      <c r="F332" s="983"/>
      <c r="G332" s="508" t="s">
        <v>121</v>
      </c>
      <c r="H332" s="509">
        <v>84.77</v>
      </c>
    </row>
    <row r="333" spans="1:8" ht="12.75" customHeight="1">
      <c r="A333" s="507" t="s">
        <v>13499</v>
      </c>
      <c r="B333" s="508" t="s">
        <v>12976</v>
      </c>
      <c r="C333" s="983" t="s">
        <v>13500</v>
      </c>
      <c r="D333" s="983"/>
      <c r="E333" s="983"/>
      <c r="F333" s="983"/>
      <c r="G333" s="508" t="s">
        <v>121</v>
      </c>
      <c r="H333" s="509">
        <v>117.38</v>
      </c>
    </row>
    <row r="334" spans="1:8" ht="12.75" customHeight="1">
      <c r="A334" s="507" t="s">
        <v>13501</v>
      </c>
      <c r="B334" s="508" t="s">
        <v>12976</v>
      </c>
      <c r="C334" s="983" t="s">
        <v>13502</v>
      </c>
      <c r="D334" s="983"/>
      <c r="E334" s="983"/>
      <c r="F334" s="983"/>
      <c r="G334" s="508" t="s">
        <v>121</v>
      </c>
      <c r="H334" s="509">
        <v>152.13999999999999</v>
      </c>
    </row>
    <row r="335" spans="1:8" ht="12.75" customHeight="1">
      <c r="A335" s="504" t="s">
        <v>13503</v>
      </c>
      <c r="B335" s="505" t="s">
        <v>12976</v>
      </c>
      <c r="C335" s="984" t="s">
        <v>13504</v>
      </c>
      <c r="D335" s="984"/>
      <c r="E335" s="984"/>
      <c r="F335" s="984"/>
      <c r="G335" s="506"/>
      <c r="H335" s="506"/>
    </row>
    <row r="336" spans="1:8" ht="12.75" customHeight="1">
      <c r="A336" s="507" t="s">
        <v>13505</v>
      </c>
      <c r="B336" s="508" t="s">
        <v>12976</v>
      </c>
      <c r="C336" s="983" t="s">
        <v>13506</v>
      </c>
      <c r="D336" s="983"/>
      <c r="E336" s="983"/>
      <c r="F336" s="983"/>
      <c r="G336" s="508" t="s">
        <v>9183</v>
      </c>
      <c r="H336" s="509">
        <v>18500</v>
      </c>
    </row>
    <row r="337" spans="1:8" ht="12.75" customHeight="1">
      <c r="A337" s="507" t="s">
        <v>13507</v>
      </c>
      <c r="B337" s="508" t="s">
        <v>12976</v>
      </c>
      <c r="C337" s="983" t="s">
        <v>13508</v>
      </c>
      <c r="D337" s="983"/>
      <c r="E337" s="983"/>
      <c r="F337" s="983"/>
      <c r="G337" s="508" t="s">
        <v>121</v>
      </c>
      <c r="H337" s="509">
        <v>34.42</v>
      </c>
    </row>
    <row r="338" spans="1:8" ht="12.75" customHeight="1">
      <c r="A338" s="507" t="s">
        <v>13509</v>
      </c>
      <c r="B338" s="508" t="s">
        <v>12976</v>
      </c>
      <c r="C338" s="983" t="s">
        <v>13510</v>
      </c>
      <c r="D338" s="983"/>
      <c r="E338" s="983"/>
      <c r="F338" s="983"/>
      <c r="G338" s="508" t="s">
        <v>121</v>
      </c>
      <c r="H338" s="509">
        <v>47.13</v>
      </c>
    </row>
    <row r="339" spans="1:8" ht="12.75" customHeight="1">
      <c r="A339" s="507" t="s">
        <v>13511</v>
      </c>
      <c r="B339" s="508" t="s">
        <v>12976</v>
      </c>
      <c r="C339" s="983" t="s">
        <v>13512</v>
      </c>
      <c r="D339" s="983"/>
      <c r="E339" s="983"/>
      <c r="F339" s="983"/>
      <c r="G339" s="508" t="s">
        <v>121</v>
      </c>
      <c r="H339" s="509">
        <v>62.28</v>
      </c>
    </row>
    <row r="340" spans="1:8" ht="12.75" customHeight="1">
      <c r="A340" s="507" t="s">
        <v>13513</v>
      </c>
      <c r="B340" s="508" t="s">
        <v>12976</v>
      </c>
      <c r="C340" s="983" t="s">
        <v>13514</v>
      </c>
      <c r="D340" s="983"/>
      <c r="E340" s="983"/>
      <c r="F340" s="983"/>
      <c r="G340" s="508" t="s">
        <v>121</v>
      </c>
      <c r="H340" s="509">
        <v>77.680000000000007</v>
      </c>
    </row>
    <row r="341" spans="1:8" ht="12.75" customHeight="1">
      <c r="A341" s="507" t="s">
        <v>13515</v>
      </c>
      <c r="B341" s="508" t="s">
        <v>12976</v>
      </c>
      <c r="C341" s="983" t="s">
        <v>13516</v>
      </c>
      <c r="D341" s="983"/>
      <c r="E341" s="983"/>
      <c r="F341" s="983"/>
      <c r="G341" s="508" t="s">
        <v>121</v>
      </c>
      <c r="H341" s="509">
        <v>94.08</v>
      </c>
    </row>
    <row r="342" spans="1:8" ht="12.75" customHeight="1">
      <c r="A342" s="504" t="s">
        <v>13517</v>
      </c>
      <c r="B342" s="505" t="s">
        <v>12976</v>
      </c>
      <c r="C342" s="984" t="s">
        <v>13518</v>
      </c>
      <c r="D342" s="984"/>
      <c r="E342" s="984"/>
      <c r="F342" s="984"/>
      <c r="G342" s="506"/>
      <c r="H342" s="506"/>
    </row>
    <row r="343" spans="1:8" ht="12.75" customHeight="1">
      <c r="A343" s="507" t="s">
        <v>13519</v>
      </c>
      <c r="B343" s="508" t="s">
        <v>12976</v>
      </c>
      <c r="C343" s="983" t="s">
        <v>13481</v>
      </c>
      <c r="D343" s="983"/>
      <c r="E343" s="983"/>
      <c r="F343" s="983"/>
      <c r="G343" s="508" t="s">
        <v>9183</v>
      </c>
      <c r="H343" s="509">
        <v>9500</v>
      </c>
    </row>
    <row r="344" spans="1:8" ht="12.75" customHeight="1">
      <c r="A344" s="507" t="s">
        <v>13520</v>
      </c>
      <c r="B344" s="508" t="s">
        <v>12976</v>
      </c>
      <c r="C344" s="983" t="s">
        <v>13521</v>
      </c>
      <c r="D344" s="983"/>
      <c r="E344" s="983"/>
      <c r="F344" s="983"/>
      <c r="G344" s="508" t="s">
        <v>121</v>
      </c>
      <c r="H344" s="509">
        <v>140.4</v>
      </c>
    </row>
    <row r="345" spans="1:8" ht="12.75" customHeight="1">
      <c r="A345" s="507" t="s">
        <v>13522</v>
      </c>
      <c r="B345" s="508" t="s">
        <v>12976</v>
      </c>
      <c r="C345" s="983" t="s">
        <v>13523</v>
      </c>
      <c r="D345" s="983"/>
      <c r="E345" s="983"/>
      <c r="F345" s="983"/>
      <c r="G345" s="508" t="s">
        <v>121</v>
      </c>
      <c r="H345" s="509">
        <v>153.16</v>
      </c>
    </row>
    <row r="346" spans="1:8" ht="12.75" customHeight="1">
      <c r="A346" s="507" t="s">
        <v>13524</v>
      </c>
      <c r="B346" s="508" t="s">
        <v>12976</v>
      </c>
      <c r="C346" s="983" t="s">
        <v>13525</v>
      </c>
      <c r="D346" s="983"/>
      <c r="E346" s="983"/>
      <c r="F346" s="983"/>
      <c r="G346" s="508" t="s">
        <v>121</v>
      </c>
      <c r="H346" s="509">
        <v>166.02</v>
      </c>
    </row>
    <row r="347" spans="1:8" ht="12.75" customHeight="1">
      <c r="A347" s="507" t="s">
        <v>13526</v>
      </c>
      <c r="B347" s="508" t="s">
        <v>12976</v>
      </c>
      <c r="C347" s="983" t="s">
        <v>13527</v>
      </c>
      <c r="D347" s="983"/>
      <c r="E347" s="983"/>
      <c r="F347" s="983"/>
      <c r="G347" s="508" t="s">
        <v>121</v>
      </c>
      <c r="H347" s="509">
        <v>166.25</v>
      </c>
    </row>
    <row r="348" spans="1:8" ht="12.75" customHeight="1">
      <c r="A348" s="507" t="s">
        <v>13528</v>
      </c>
      <c r="B348" s="508" t="s">
        <v>12976</v>
      </c>
      <c r="C348" s="983" t="s">
        <v>13529</v>
      </c>
      <c r="D348" s="983"/>
      <c r="E348" s="983"/>
      <c r="F348" s="983"/>
      <c r="G348" s="508" t="s">
        <v>121</v>
      </c>
      <c r="H348" s="509">
        <v>295.94</v>
      </c>
    </row>
    <row r="349" spans="1:8" ht="12.75" customHeight="1">
      <c r="A349" s="507" t="s">
        <v>13530</v>
      </c>
      <c r="B349" s="508" t="s">
        <v>12976</v>
      </c>
      <c r="C349" s="983" t="s">
        <v>13531</v>
      </c>
      <c r="D349" s="983"/>
      <c r="E349" s="983"/>
      <c r="F349" s="983"/>
      <c r="G349" s="508" t="s">
        <v>121</v>
      </c>
      <c r="H349" s="509">
        <v>320.95999999999998</v>
      </c>
    </row>
    <row r="350" spans="1:8" ht="12.75" customHeight="1">
      <c r="A350" s="507" t="s">
        <v>13532</v>
      </c>
      <c r="B350" s="508" t="s">
        <v>12976</v>
      </c>
      <c r="C350" s="983" t="s">
        <v>13533</v>
      </c>
      <c r="D350" s="983"/>
      <c r="E350" s="983"/>
      <c r="F350" s="983"/>
      <c r="G350" s="508" t="s">
        <v>121</v>
      </c>
      <c r="H350" s="509">
        <v>347.18</v>
      </c>
    </row>
    <row r="351" spans="1:8" ht="12.75" customHeight="1">
      <c r="A351" s="507" t="s">
        <v>13534</v>
      </c>
      <c r="B351" s="508" t="s">
        <v>12976</v>
      </c>
      <c r="C351" s="983" t="s">
        <v>13535</v>
      </c>
      <c r="D351" s="983"/>
      <c r="E351" s="983"/>
      <c r="F351" s="983"/>
      <c r="G351" s="508" t="s">
        <v>121</v>
      </c>
      <c r="H351" s="509">
        <v>348.65</v>
      </c>
    </row>
    <row r="352" spans="1:8" ht="12.75" customHeight="1">
      <c r="A352" s="504" t="s">
        <v>13536</v>
      </c>
      <c r="B352" s="505" t="s">
        <v>12976</v>
      </c>
      <c r="C352" s="984" t="s">
        <v>13537</v>
      </c>
      <c r="D352" s="984"/>
      <c r="E352" s="984"/>
      <c r="F352" s="984"/>
      <c r="G352" s="506"/>
      <c r="H352" s="506"/>
    </row>
    <row r="353" spans="1:8" ht="12.75" customHeight="1">
      <c r="A353" s="507" t="s">
        <v>13538</v>
      </c>
      <c r="B353" s="508" t="s">
        <v>12976</v>
      </c>
      <c r="C353" s="983" t="s">
        <v>13481</v>
      </c>
      <c r="D353" s="983"/>
      <c r="E353" s="983"/>
      <c r="F353" s="983"/>
      <c r="G353" s="508" t="s">
        <v>9183</v>
      </c>
      <c r="H353" s="509">
        <v>10000</v>
      </c>
    </row>
    <row r="354" spans="1:8" ht="12.75" customHeight="1">
      <c r="A354" s="507" t="s">
        <v>13539</v>
      </c>
      <c r="B354" s="508" t="s">
        <v>12976</v>
      </c>
      <c r="C354" s="983" t="s">
        <v>13540</v>
      </c>
      <c r="D354" s="983"/>
      <c r="E354" s="983"/>
      <c r="F354" s="983"/>
      <c r="G354" s="508" t="s">
        <v>121</v>
      </c>
      <c r="H354" s="509">
        <v>109.7</v>
      </c>
    </row>
    <row r="355" spans="1:8" ht="12.75" customHeight="1">
      <c r="A355" s="507" t="s">
        <v>13541</v>
      </c>
      <c r="B355" s="508" t="s">
        <v>12976</v>
      </c>
      <c r="C355" s="983" t="s">
        <v>13542</v>
      </c>
      <c r="D355" s="983"/>
      <c r="E355" s="983"/>
      <c r="F355" s="983"/>
      <c r="G355" s="508" t="s">
        <v>121</v>
      </c>
      <c r="H355" s="509">
        <v>129.5</v>
      </c>
    </row>
    <row r="356" spans="1:8" ht="12.75" customHeight="1">
      <c r="A356" s="507" t="s">
        <v>13543</v>
      </c>
      <c r="B356" s="508" t="s">
        <v>12976</v>
      </c>
      <c r="C356" s="983" t="s">
        <v>13544</v>
      </c>
      <c r="D356" s="983"/>
      <c r="E356" s="983"/>
      <c r="F356" s="983"/>
      <c r="G356" s="508" t="s">
        <v>121</v>
      </c>
      <c r="H356" s="509">
        <v>155.02000000000001</v>
      </c>
    </row>
    <row r="357" spans="1:8" ht="12.75" customHeight="1">
      <c r="A357" s="507" t="s">
        <v>13545</v>
      </c>
      <c r="B357" s="508" t="s">
        <v>12976</v>
      </c>
      <c r="C357" s="983" t="s">
        <v>13546</v>
      </c>
      <c r="D357" s="983"/>
      <c r="E357" s="983"/>
      <c r="F357" s="983"/>
      <c r="G357" s="508" t="s">
        <v>121</v>
      </c>
      <c r="H357" s="509">
        <v>172.24</v>
      </c>
    </row>
    <row r="358" spans="1:8" ht="12.75" customHeight="1">
      <c r="A358" s="507" t="s">
        <v>13547</v>
      </c>
      <c r="B358" s="508" t="s">
        <v>12976</v>
      </c>
      <c r="C358" s="983" t="s">
        <v>13548</v>
      </c>
      <c r="D358" s="983"/>
      <c r="E358" s="983"/>
      <c r="F358" s="983"/>
      <c r="G358" s="508" t="s">
        <v>121</v>
      </c>
      <c r="H358" s="509">
        <v>189.84</v>
      </c>
    </row>
    <row r="359" spans="1:8" ht="12.75" customHeight="1">
      <c r="A359" s="507" t="s">
        <v>13549</v>
      </c>
      <c r="B359" s="508" t="s">
        <v>12976</v>
      </c>
      <c r="C359" s="983" t="s">
        <v>13550</v>
      </c>
      <c r="D359" s="983"/>
      <c r="E359" s="983"/>
      <c r="F359" s="983"/>
      <c r="G359" s="508" t="s">
        <v>121</v>
      </c>
      <c r="H359" s="509">
        <v>207.62</v>
      </c>
    </row>
    <row r="360" spans="1:8" ht="12.75" customHeight="1">
      <c r="A360" s="507" t="s">
        <v>13551</v>
      </c>
      <c r="B360" s="508" t="s">
        <v>12976</v>
      </c>
      <c r="C360" s="983" t="s">
        <v>13552</v>
      </c>
      <c r="D360" s="983"/>
      <c r="E360" s="983"/>
      <c r="F360" s="983"/>
      <c r="G360" s="508" t="s">
        <v>121</v>
      </c>
      <c r="H360" s="509">
        <v>259.14</v>
      </c>
    </row>
    <row r="361" spans="1:8" ht="12.75" customHeight="1">
      <c r="A361" s="507" t="s">
        <v>13553</v>
      </c>
      <c r="B361" s="508" t="s">
        <v>12976</v>
      </c>
      <c r="C361" s="983" t="s">
        <v>13554</v>
      </c>
      <c r="D361" s="983"/>
      <c r="E361" s="983"/>
      <c r="F361" s="983"/>
      <c r="G361" s="508" t="s">
        <v>121</v>
      </c>
      <c r="H361" s="509">
        <v>93.75</v>
      </c>
    </row>
    <row r="362" spans="1:8" ht="12.75" customHeight="1">
      <c r="A362" s="507" t="s">
        <v>13555</v>
      </c>
      <c r="B362" s="508" t="s">
        <v>12976</v>
      </c>
      <c r="C362" s="983" t="s">
        <v>13556</v>
      </c>
      <c r="D362" s="983"/>
      <c r="E362" s="983"/>
      <c r="F362" s="983"/>
      <c r="G362" s="508" t="s">
        <v>121</v>
      </c>
      <c r="H362" s="509">
        <v>98.15</v>
      </c>
    </row>
    <row r="363" spans="1:8" ht="12.75" customHeight="1">
      <c r="A363" s="507" t="s">
        <v>13557</v>
      </c>
      <c r="B363" s="508" t="s">
        <v>12976</v>
      </c>
      <c r="C363" s="983" t="s">
        <v>13558</v>
      </c>
      <c r="D363" s="983"/>
      <c r="E363" s="983"/>
      <c r="F363" s="983"/>
      <c r="G363" s="508" t="s">
        <v>121</v>
      </c>
      <c r="H363" s="509">
        <v>109.15</v>
      </c>
    </row>
    <row r="364" spans="1:8" ht="12.75" customHeight="1">
      <c r="A364" s="507" t="s">
        <v>13559</v>
      </c>
      <c r="B364" s="508" t="s">
        <v>12976</v>
      </c>
      <c r="C364" s="983" t="s">
        <v>13560</v>
      </c>
      <c r="D364" s="983"/>
      <c r="E364" s="983"/>
      <c r="F364" s="983"/>
      <c r="G364" s="508" t="s">
        <v>121</v>
      </c>
      <c r="H364" s="509">
        <v>120.15</v>
      </c>
    </row>
    <row r="365" spans="1:8" ht="12.75" customHeight="1">
      <c r="A365" s="507" t="s">
        <v>13561</v>
      </c>
      <c r="B365" s="508" t="s">
        <v>12976</v>
      </c>
      <c r="C365" s="983" t="s">
        <v>13562</v>
      </c>
      <c r="D365" s="983"/>
      <c r="E365" s="983"/>
      <c r="F365" s="983"/>
      <c r="G365" s="508" t="s">
        <v>121</v>
      </c>
      <c r="H365" s="509">
        <v>132.09</v>
      </c>
    </row>
    <row r="366" spans="1:8" ht="12.75" customHeight="1">
      <c r="A366" s="507" t="s">
        <v>13563</v>
      </c>
      <c r="B366" s="508" t="s">
        <v>12976</v>
      </c>
      <c r="C366" s="983" t="s">
        <v>13564</v>
      </c>
      <c r="D366" s="983"/>
      <c r="E366" s="983"/>
      <c r="F366" s="983"/>
      <c r="G366" s="508" t="s">
        <v>121</v>
      </c>
      <c r="H366" s="509">
        <v>149.69</v>
      </c>
    </row>
    <row r="367" spans="1:8" ht="12.75" customHeight="1">
      <c r="A367" s="507" t="s">
        <v>13565</v>
      </c>
      <c r="B367" s="508" t="s">
        <v>12976</v>
      </c>
      <c r="C367" s="983" t="s">
        <v>13566</v>
      </c>
      <c r="D367" s="983"/>
      <c r="E367" s="983"/>
      <c r="F367" s="983"/>
      <c r="G367" s="508" t="s">
        <v>121</v>
      </c>
      <c r="H367" s="509">
        <v>176.82</v>
      </c>
    </row>
    <row r="368" spans="1:8" ht="12.75" customHeight="1">
      <c r="A368" s="507" t="s">
        <v>13567</v>
      </c>
      <c r="B368" s="508" t="s">
        <v>12976</v>
      </c>
      <c r="C368" s="983" t="s">
        <v>13568</v>
      </c>
      <c r="D368" s="983"/>
      <c r="E368" s="983"/>
      <c r="F368" s="983"/>
      <c r="G368" s="508" t="s">
        <v>121</v>
      </c>
      <c r="H368" s="509">
        <v>93.75</v>
      </c>
    </row>
    <row r="369" spans="1:8" ht="12.75" customHeight="1">
      <c r="A369" s="507" t="s">
        <v>13569</v>
      </c>
      <c r="B369" s="508" t="s">
        <v>12976</v>
      </c>
      <c r="C369" s="983" t="s">
        <v>13570</v>
      </c>
      <c r="D369" s="983"/>
      <c r="E369" s="983"/>
      <c r="F369" s="983"/>
      <c r="G369" s="508" t="s">
        <v>121</v>
      </c>
      <c r="H369" s="509">
        <v>102</v>
      </c>
    </row>
    <row r="370" spans="1:8" ht="12.75" customHeight="1">
      <c r="A370" s="507" t="s">
        <v>13571</v>
      </c>
      <c r="B370" s="508" t="s">
        <v>12976</v>
      </c>
      <c r="C370" s="983" t="s">
        <v>13572</v>
      </c>
      <c r="D370" s="983"/>
      <c r="E370" s="983"/>
      <c r="F370" s="983"/>
      <c r="G370" s="508" t="s">
        <v>121</v>
      </c>
      <c r="H370" s="509">
        <v>115.2</v>
      </c>
    </row>
    <row r="371" spans="1:8" ht="12.75" customHeight="1">
      <c r="A371" s="504" t="s">
        <v>13573</v>
      </c>
      <c r="B371" s="505" t="s">
        <v>12976</v>
      </c>
      <c r="C371" s="984" t="s">
        <v>13574</v>
      </c>
      <c r="D371" s="984"/>
      <c r="E371" s="984"/>
      <c r="F371" s="984"/>
      <c r="G371" s="506"/>
      <c r="H371" s="506"/>
    </row>
    <row r="372" spans="1:8" ht="12.75" customHeight="1">
      <c r="A372" s="507" t="s">
        <v>13575</v>
      </c>
      <c r="B372" s="508" t="s">
        <v>12976</v>
      </c>
      <c r="C372" s="983" t="s">
        <v>13576</v>
      </c>
      <c r="D372" s="983"/>
      <c r="E372" s="983"/>
      <c r="F372" s="983"/>
      <c r="G372" s="508" t="s">
        <v>9183</v>
      </c>
      <c r="H372" s="509">
        <v>8750</v>
      </c>
    </row>
    <row r="373" spans="1:8" ht="12.75" customHeight="1">
      <c r="A373" s="507" t="s">
        <v>13577</v>
      </c>
      <c r="B373" s="508" t="s">
        <v>12976</v>
      </c>
      <c r="C373" s="983" t="s">
        <v>13578</v>
      </c>
      <c r="D373" s="983"/>
      <c r="E373" s="983"/>
      <c r="F373" s="983"/>
      <c r="G373" s="508" t="s">
        <v>121</v>
      </c>
      <c r="H373" s="509">
        <v>243.33</v>
      </c>
    </row>
    <row r="374" spans="1:8" ht="12.75" customHeight="1">
      <c r="A374" s="507" t="s">
        <v>13579</v>
      </c>
      <c r="B374" s="508" t="s">
        <v>12976</v>
      </c>
      <c r="C374" s="983" t="s">
        <v>13580</v>
      </c>
      <c r="D374" s="983"/>
      <c r="E374" s="983"/>
      <c r="F374" s="983"/>
      <c r="G374" s="508" t="s">
        <v>121</v>
      </c>
      <c r="H374" s="509">
        <v>250.04</v>
      </c>
    </row>
    <row r="375" spans="1:8" ht="12.75" customHeight="1">
      <c r="A375" s="507" t="s">
        <v>13581</v>
      </c>
      <c r="B375" s="508" t="s">
        <v>12976</v>
      </c>
      <c r="C375" s="983" t="s">
        <v>13582</v>
      </c>
      <c r="D375" s="983"/>
      <c r="E375" s="983"/>
      <c r="F375" s="983"/>
      <c r="G375" s="508" t="s">
        <v>121</v>
      </c>
      <c r="H375" s="509">
        <v>269.16000000000003</v>
      </c>
    </row>
    <row r="376" spans="1:8" ht="12.75" customHeight="1">
      <c r="A376" s="507" t="s">
        <v>13583</v>
      </c>
      <c r="B376" s="508" t="s">
        <v>12976</v>
      </c>
      <c r="C376" s="983" t="s">
        <v>13584</v>
      </c>
      <c r="D376" s="983"/>
      <c r="E376" s="983"/>
      <c r="F376" s="983"/>
      <c r="G376" s="508" t="s">
        <v>121</v>
      </c>
      <c r="H376" s="509">
        <v>314.48</v>
      </c>
    </row>
    <row r="377" spans="1:8" ht="12.75" customHeight="1">
      <c r="A377" s="507" t="s">
        <v>13585</v>
      </c>
      <c r="B377" s="508" t="s">
        <v>12976</v>
      </c>
      <c r="C377" s="983" t="s">
        <v>13586</v>
      </c>
      <c r="D377" s="983"/>
      <c r="E377" s="983"/>
      <c r="F377" s="983"/>
      <c r="G377" s="508" t="s">
        <v>121</v>
      </c>
      <c r="H377" s="509">
        <v>707.7</v>
      </c>
    </row>
    <row r="378" spans="1:8" ht="12.75" customHeight="1">
      <c r="A378" s="507" t="s">
        <v>13587</v>
      </c>
      <c r="B378" s="508" t="s">
        <v>12976</v>
      </c>
      <c r="C378" s="983" t="s">
        <v>13588</v>
      </c>
      <c r="D378" s="983"/>
      <c r="E378" s="983"/>
      <c r="F378" s="983"/>
      <c r="G378" s="508" t="s">
        <v>121</v>
      </c>
      <c r="H378" s="509">
        <v>751.36</v>
      </c>
    </row>
    <row r="379" spans="1:8" ht="12.75" customHeight="1">
      <c r="A379" s="507" t="s">
        <v>13589</v>
      </c>
      <c r="B379" s="508" t="s">
        <v>12976</v>
      </c>
      <c r="C379" s="983" t="s">
        <v>13590</v>
      </c>
      <c r="D379" s="983"/>
      <c r="E379" s="983"/>
      <c r="F379" s="983"/>
      <c r="G379" s="508" t="s">
        <v>121</v>
      </c>
      <c r="H379" s="509">
        <v>621.59</v>
      </c>
    </row>
    <row r="380" spans="1:8" ht="12.75" customHeight="1">
      <c r="A380" s="507" t="s">
        <v>13591</v>
      </c>
      <c r="B380" s="508" t="s">
        <v>12976</v>
      </c>
      <c r="C380" s="983" t="s">
        <v>13592</v>
      </c>
      <c r="D380" s="983"/>
      <c r="E380" s="983"/>
      <c r="F380" s="983"/>
      <c r="G380" s="508" t="s">
        <v>121</v>
      </c>
      <c r="H380" s="509">
        <v>608.71</v>
      </c>
    </row>
    <row r="381" spans="1:8" ht="12.75" customHeight="1">
      <c r="A381" s="504" t="s">
        <v>13593</v>
      </c>
      <c r="B381" s="505" t="s">
        <v>12976</v>
      </c>
      <c r="C381" s="984" t="s">
        <v>13594</v>
      </c>
      <c r="D381" s="984"/>
      <c r="E381" s="984"/>
      <c r="F381" s="984"/>
      <c r="G381" s="506"/>
      <c r="H381" s="506"/>
    </row>
    <row r="382" spans="1:8" ht="12.75" customHeight="1">
      <c r="A382" s="507" t="s">
        <v>13595</v>
      </c>
      <c r="B382" s="508" t="s">
        <v>12976</v>
      </c>
      <c r="C382" s="983" t="s">
        <v>13481</v>
      </c>
      <c r="D382" s="983"/>
      <c r="E382" s="983"/>
      <c r="F382" s="983"/>
      <c r="G382" s="508" t="s">
        <v>9183</v>
      </c>
      <c r="H382" s="509">
        <v>21252.22</v>
      </c>
    </row>
    <row r="383" spans="1:8" ht="12.75" customHeight="1">
      <c r="A383" s="507" t="s">
        <v>13596</v>
      </c>
      <c r="B383" s="508" t="s">
        <v>12976</v>
      </c>
      <c r="C383" s="983" t="s">
        <v>13597</v>
      </c>
      <c r="D383" s="983"/>
      <c r="E383" s="983"/>
      <c r="F383" s="983"/>
      <c r="G383" s="508" t="s">
        <v>121</v>
      </c>
      <c r="H383" s="509">
        <v>207.97</v>
      </c>
    </row>
    <row r="384" spans="1:8" ht="12.75" customHeight="1">
      <c r="A384" s="507" t="s">
        <v>13598</v>
      </c>
      <c r="B384" s="508" t="s">
        <v>12976</v>
      </c>
      <c r="C384" s="983" t="s">
        <v>13599</v>
      </c>
      <c r="D384" s="983"/>
      <c r="E384" s="983"/>
      <c r="F384" s="983"/>
      <c r="G384" s="508" t="s">
        <v>121</v>
      </c>
      <c r="H384" s="509">
        <v>235.62</v>
      </c>
    </row>
    <row r="385" spans="1:8" ht="12.75" customHeight="1">
      <c r="A385" s="507" t="s">
        <v>13600</v>
      </c>
      <c r="B385" s="508" t="s">
        <v>12976</v>
      </c>
      <c r="C385" s="983" t="s">
        <v>13601</v>
      </c>
      <c r="D385" s="983"/>
      <c r="E385" s="983"/>
      <c r="F385" s="983"/>
      <c r="G385" s="508" t="s">
        <v>121</v>
      </c>
      <c r="H385" s="509">
        <v>363.44</v>
      </c>
    </row>
    <row r="386" spans="1:8" ht="12.75" customHeight="1">
      <c r="A386" s="507" t="s">
        <v>13602</v>
      </c>
      <c r="B386" s="508" t="s">
        <v>12976</v>
      </c>
      <c r="C386" s="983" t="s">
        <v>13603</v>
      </c>
      <c r="D386" s="983"/>
      <c r="E386" s="983"/>
      <c r="F386" s="983"/>
      <c r="G386" s="508" t="s">
        <v>121</v>
      </c>
      <c r="H386" s="509">
        <v>414.78</v>
      </c>
    </row>
    <row r="387" spans="1:8" ht="12.75" customHeight="1">
      <c r="A387" s="504" t="s">
        <v>13604</v>
      </c>
      <c r="B387" s="505" t="s">
        <v>12976</v>
      </c>
      <c r="C387" s="984" t="s">
        <v>13605</v>
      </c>
      <c r="D387" s="984"/>
      <c r="E387" s="984"/>
      <c r="F387" s="984"/>
      <c r="G387" s="506"/>
      <c r="H387" s="506"/>
    </row>
    <row r="388" spans="1:8" ht="12.75" customHeight="1">
      <c r="A388" s="507" t="s">
        <v>13606</v>
      </c>
      <c r="B388" s="508" t="s">
        <v>12976</v>
      </c>
      <c r="C388" s="983" t="s">
        <v>13607</v>
      </c>
      <c r="D388" s="983"/>
      <c r="E388" s="983"/>
      <c r="F388" s="983"/>
      <c r="G388" s="508" t="s">
        <v>128</v>
      </c>
      <c r="H388" s="509">
        <v>267.75</v>
      </c>
    </row>
    <row r="389" spans="1:8" ht="12.75" customHeight="1">
      <c r="A389" s="504" t="s">
        <v>13608</v>
      </c>
      <c r="B389" s="505" t="s">
        <v>12976</v>
      </c>
      <c r="C389" s="984" t="s">
        <v>13609</v>
      </c>
      <c r="D389" s="984"/>
      <c r="E389" s="984"/>
      <c r="F389" s="984"/>
      <c r="G389" s="506"/>
      <c r="H389" s="506"/>
    </row>
    <row r="390" spans="1:8" ht="12.75" customHeight="1">
      <c r="A390" s="507" t="s">
        <v>13610</v>
      </c>
      <c r="B390" s="508" t="s">
        <v>12976</v>
      </c>
      <c r="C390" s="983" t="s">
        <v>13611</v>
      </c>
      <c r="D390" s="983"/>
      <c r="E390" s="983"/>
      <c r="F390" s="983"/>
      <c r="G390" s="508" t="s">
        <v>112</v>
      </c>
      <c r="H390" s="509">
        <v>41.59</v>
      </c>
    </row>
    <row r="391" spans="1:8" ht="12.75" customHeight="1">
      <c r="A391" s="507" t="s">
        <v>13612</v>
      </c>
      <c r="B391" s="508" t="s">
        <v>12976</v>
      </c>
      <c r="C391" s="983" t="s">
        <v>13613</v>
      </c>
      <c r="D391" s="983"/>
      <c r="E391" s="983"/>
      <c r="F391" s="983"/>
      <c r="G391" s="508" t="s">
        <v>112</v>
      </c>
      <c r="H391" s="509">
        <v>43.77</v>
      </c>
    </row>
    <row r="392" spans="1:8" ht="12.75" customHeight="1">
      <c r="A392" s="504" t="s">
        <v>13614</v>
      </c>
      <c r="B392" s="505" t="s">
        <v>12976</v>
      </c>
      <c r="C392" s="984" t="s">
        <v>13615</v>
      </c>
      <c r="D392" s="984"/>
      <c r="E392" s="984"/>
      <c r="F392" s="984"/>
      <c r="G392" s="506"/>
      <c r="H392" s="506"/>
    </row>
    <row r="393" spans="1:8" ht="12.75" customHeight="1">
      <c r="A393" s="507" t="s">
        <v>13616</v>
      </c>
      <c r="B393" s="508" t="s">
        <v>12976</v>
      </c>
      <c r="C393" s="983" t="s">
        <v>13617</v>
      </c>
      <c r="D393" s="983"/>
      <c r="E393" s="983"/>
      <c r="F393" s="983"/>
      <c r="G393" s="508" t="s">
        <v>118</v>
      </c>
      <c r="H393" s="509">
        <v>6.67</v>
      </c>
    </row>
    <row r="394" spans="1:8" ht="12.75" customHeight="1">
      <c r="A394" s="507" t="s">
        <v>13618</v>
      </c>
      <c r="B394" s="508" t="s">
        <v>12976</v>
      </c>
      <c r="C394" s="983" t="s">
        <v>13619</v>
      </c>
      <c r="D394" s="983"/>
      <c r="E394" s="983"/>
      <c r="F394" s="983"/>
      <c r="G394" s="508" t="s">
        <v>118</v>
      </c>
      <c r="H394" s="509">
        <v>6.5</v>
      </c>
    </row>
    <row r="395" spans="1:8" ht="12.75" customHeight="1">
      <c r="A395" s="507" t="s">
        <v>13620</v>
      </c>
      <c r="B395" s="508" t="s">
        <v>12976</v>
      </c>
      <c r="C395" s="983" t="s">
        <v>13621</v>
      </c>
      <c r="D395" s="983"/>
      <c r="E395" s="983"/>
      <c r="F395" s="983"/>
      <c r="G395" s="508" t="s">
        <v>118</v>
      </c>
      <c r="H395" s="509">
        <v>6.61</v>
      </c>
    </row>
    <row r="396" spans="1:8" ht="12.75" customHeight="1">
      <c r="A396" s="507" t="s">
        <v>13622</v>
      </c>
      <c r="B396" s="508" t="s">
        <v>12976</v>
      </c>
      <c r="C396" s="983" t="s">
        <v>13623</v>
      </c>
      <c r="D396" s="983"/>
      <c r="E396" s="983"/>
      <c r="F396" s="983"/>
      <c r="G396" s="508" t="s">
        <v>118</v>
      </c>
      <c r="H396" s="509">
        <v>6.65</v>
      </c>
    </row>
    <row r="397" spans="1:8" ht="12.75" customHeight="1">
      <c r="A397" s="504" t="s">
        <v>13624</v>
      </c>
      <c r="B397" s="505" t="s">
        <v>12976</v>
      </c>
      <c r="C397" s="984" t="s">
        <v>13625</v>
      </c>
      <c r="D397" s="984"/>
      <c r="E397" s="984"/>
      <c r="F397" s="984"/>
      <c r="G397" s="506"/>
      <c r="H397" s="506"/>
    </row>
    <row r="398" spans="1:8" ht="12.75" customHeight="1">
      <c r="A398" s="507" t="s">
        <v>13626</v>
      </c>
      <c r="B398" s="508" t="s">
        <v>12976</v>
      </c>
      <c r="C398" s="983" t="s">
        <v>13627</v>
      </c>
      <c r="D398" s="983"/>
      <c r="E398" s="983"/>
      <c r="F398" s="983"/>
      <c r="G398" s="508" t="s">
        <v>128</v>
      </c>
      <c r="H398" s="509">
        <v>284.26</v>
      </c>
    </row>
    <row r="399" spans="1:8" ht="12.75" customHeight="1">
      <c r="A399" s="507" t="s">
        <v>13628</v>
      </c>
      <c r="B399" s="508" t="s">
        <v>12976</v>
      </c>
      <c r="C399" s="983" t="s">
        <v>13629</v>
      </c>
      <c r="D399" s="983"/>
      <c r="E399" s="983"/>
      <c r="F399" s="983"/>
      <c r="G399" s="508" t="s">
        <v>128</v>
      </c>
      <c r="H399" s="509">
        <v>275.86</v>
      </c>
    </row>
    <row r="400" spans="1:8" ht="12.75" customHeight="1">
      <c r="A400" s="507" t="s">
        <v>13630</v>
      </c>
      <c r="B400" s="508" t="s">
        <v>12976</v>
      </c>
      <c r="C400" s="983" t="s">
        <v>13631</v>
      </c>
      <c r="D400" s="983"/>
      <c r="E400" s="983"/>
      <c r="F400" s="983"/>
      <c r="G400" s="508" t="s">
        <v>128</v>
      </c>
      <c r="H400" s="509">
        <v>257.98</v>
      </c>
    </row>
    <row r="401" spans="1:8" ht="12.75" customHeight="1">
      <c r="A401" s="504" t="s">
        <v>13632</v>
      </c>
      <c r="B401" s="505" t="s">
        <v>12976</v>
      </c>
      <c r="C401" s="984" t="s">
        <v>13633</v>
      </c>
      <c r="D401" s="984"/>
      <c r="E401" s="984"/>
      <c r="F401" s="984"/>
      <c r="G401" s="506"/>
      <c r="H401" s="506"/>
    </row>
    <row r="402" spans="1:8" ht="12.75" customHeight="1">
      <c r="A402" s="507" t="s">
        <v>13634</v>
      </c>
      <c r="B402" s="508" t="s">
        <v>12976</v>
      </c>
      <c r="C402" s="983" t="s">
        <v>13635</v>
      </c>
      <c r="D402" s="983"/>
      <c r="E402" s="983"/>
      <c r="F402" s="983"/>
      <c r="G402" s="508" t="s">
        <v>128</v>
      </c>
      <c r="H402" s="509">
        <v>312.38</v>
      </c>
    </row>
    <row r="403" spans="1:8" ht="12.75" customHeight="1">
      <c r="A403" s="507" t="s">
        <v>13636</v>
      </c>
      <c r="B403" s="508" t="s">
        <v>12976</v>
      </c>
      <c r="C403" s="983" t="s">
        <v>13637</v>
      </c>
      <c r="D403" s="983"/>
      <c r="E403" s="983"/>
      <c r="F403" s="983"/>
      <c r="G403" s="508" t="s">
        <v>128</v>
      </c>
      <c r="H403" s="509">
        <v>328.42</v>
      </c>
    </row>
    <row r="404" spans="1:8" ht="12.75" customHeight="1">
      <c r="A404" s="507" t="s">
        <v>13638</v>
      </c>
      <c r="B404" s="508" t="s">
        <v>12976</v>
      </c>
      <c r="C404" s="983" t="s">
        <v>13639</v>
      </c>
      <c r="D404" s="983"/>
      <c r="E404" s="983"/>
      <c r="F404" s="983"/>
      <c r="G404" s="508" t="s">
        <v>128</v>
      </c>
      <c r="H404" s="509">
        <v>338.13</v>
      </c>
    </row>
    <row r="405" spans="1:8" ht="12.75" customHeight="1">
      <c r="A405" s="507" t="s">
        <v>13640</v>
      </c>
      <c r="B405" s="508" t="s">
        <v>12976</v>
      </c>
      <c r="C405" s="983" t="s">
        <v>13641</v>
      </c>
      <c r="D405" s="983"/>
      <c r="E405" s="983"/>
      <c r="F405" s="983"/>
      <c r="G405" s="508" t="s">
        <v>128</v>
      </c>
      <c r="H405" s="509">
        <v>351.08</v>
      </c>
    </row>
    <row r="406" spans="1:8" ht="12.75" customHeight="1">
      <c r="A406" s="507" t="s">
        <v>13642</v>
      </c>
      <c r="B406" s="508" t="s">
        <v>12976</v>
      </c>
      <c r="C406" s="983" t="s">
        <v>13643</v>
      </c>
      <c r="D406" s="983"/>
      <c r="E406" s="983"/>
      <c r="F406" s="983"/>
      <c r="G406" s="508" t="s">
        <v>128</v>
      </c>
      <c r="H406" s="509">
        <v>367.76</v>
      </c>
    </row>
    <row r="407" spans="1:8" ht="12.75" customHeight="1">
      <c r="A407" s="507" t="s">
        <v>13644</v>
      </c>
      <c r="B407" s="508" t="s">
        <v>12976</v>
      </c>
      <c r="C407" s="983" t="s">
        <v>13645</v>
      </c>
      <c r="D407" s="983"/>
      <c r="E407" s="983"/>
      <c r="F407" s="983"/>
      <c r="G407" s="508" t="s">
        <v>128</v>
      </c>
      <c r="H407" s="509">
        <v>377.33</v>
      </c>
    </row>
    <row r="408" spans="1:8" ht="12.75" customHeight="1">
      <c r="A408" s="507" t="s">
        <v>13646</v>
      </c>
      <c r="B408" s="508" t="s">
        <v>12976</v>
      </c>
      <c r="C408" s="983" t="s">
        <v>13647</v>
      </c>
      <c r="D408" s="983"/>
      <c r="E408" s="983"/>
      <c r="F408" s="983"/>
      <c r="G408" s="508" t="s">
        <v>128</v>
      </c>
      <c r="H408" s="509">
        <v>386.48</v>
      </c>
    </row>
    <row r="409" spans="1:8" ht="12.75" customHeight="1">
      <c r="A409" s="507" t="s">
        <v>13648</v>
      </c>
      <c r="B409" s="508" t="s">
        <v>12976</v>
      </c>
      <c r="C409" s="983" t="s">
        <v>13649</v>
      </c>
      <c r="D409" s="983"/>
      <c r="E409" s="983"/>
      <c r="F409" s="983"/>
      <c r="G409" s="508" t="s">
        <v>128</v>
      </c>
      <c r="H409" s="509">
        <v>394.24</v>
      </c>
    </row>
    <row r="410" spans="1:8" ht="12.75" customHeight="1">
      <c r="A410" s="507" t="s">
        <v>13650</v>
      </c>
      <c r="B410" s="508" t="s">
        <v>12976</v>
      </c>
      <c r="C410" s="983" t="s">
        <v>13651</v>
      </c>
      <c r="D410" s="983"/>
      <c r="E410" s="983"/>
      <c r="F410" s="983"/>
      <c r="G410" s="508" t="s">
        <v>128</v>
      </c>
      <c r="H410" s="509">
        <v>412.21</v>
      </c>
    </row>
    <row r="411" spans="1:8" ht="12.75" customHeight="1">
      <c r="A411" s="504" t="s">
        <v>13652</v>
      </c>
      <c r="B411" s="505" t="s">
        <v>12976</v>
      </c>
      <c r="C411" s="984" t="s">
        <v>13653</v>
      </c>
      <c r="D411" s="984"/>
      <c r="E411" s="984"/>
      <c r="F411" s="984"/>
      <c r="G411" s="506"/>
      <c r="H411" s="506"/>
    </row>
    <row r="412" spans="1:8" ht="12.75" customHeight="1">
      <c r="A412" s="507" t="s">
        <v>13654</v>
      </c>
      <c r="B412" s="508" t="s">
        <v>12976</v>
      </c>
      <c r="C412" s="983" t="s">
        <v>13641</v>
      </c>
      <c r="D412" s="983"/>
      <c r="E412" s="983"/>
      <c r="F412" s="983"/>
      <c r="G412" s="508" t="s">
        <v>128</v>
      </c>
      <c r="H412" s="509">
        <v>288.11</v>
      </c>
    </row>
    <row r="413" spans="1:8" ht="12.75" customHeight="1">
      <c r="A413" s="507" t="s">
        <v>13655</v>
      </c>
      <c r="B413" s="508" t="s">
        <v>12976</v>
      </c>
      <c r="C413" s="983" t="s">
        <v>13656</v>
      </c>
      <c r="D413" s="983"/>
      <c r="E413" s="983"/>
      <c r="F413" s="983"/>
      <c r="G413" s="508" t="s">
        <v>128</v>
      </c>
      <c r="H413" s="509">
        <v>328.79</v>
      </c>
    </row>
    <row r="414" spans="1:8" ht="12.75" customHeight="1">
      <c r="A414" s="507" t="s">
        <v>13657</v>
      </c>
      <c r="B414" s="508" t="s">
        <v>12976</v>
      </c>
      <c r="C414" s="983" t="s">
        <v>13645</v>
      </c>
      <c r="D414" s="983"/>
      <c r="E414" s="983"/>
      <c r="F414" s="983"/>
      <c r="G414" s="508" t="s">
        <v>128</v>
      </c>
      <c r="H414" s="509">
        <v>308.87</v>
      </c>
    </row>
    <row r="415" spans="1:8" ht="12.75" customHeight="1">
      <c r="A415" s="507" t="s">
        <v>13658</v>
      </c>
      <c r="B415" s="508" t="s">
        <v>12976</v>
      </c>
      <c r="C415" s="983" t="s">
        <v>13659</v>
      </c>
      <c r="D415" s="983"/>
      <c r="E415" s="983"/>
      <c r="F415" s="983"/>
      <c r="G415" s="508" t="s">
        <v>128</v>
      </c>
      <c r="H415" s="509">
        <v>319.72000000000003</v>
      </c>
    </row>
    <row r="416" spans="1:8" ht="12.75" customHeight="1">
      <c r="A416" s="507" t="s">
        <v>13660</v>
      </c>
      <c r="B416" s="508" t="s">
        <v>12976</v>
      </c>
      <c r="C416" s="983" t="s">
        <v>13649</v>
      </c>
      <c r="D416" s="983"/>
      <c r="E416" s="983"/>
      <c r="F416" s="983"/>
      <c r="G416" s="508" t="s">
        <v>128</v>
      </c>
      <c r="H416" s="509">
        <v>315</v>
      </c>
    </row>
    <row r="417" spans="1:8" ht="12.75" customHeight="1">
      <c r="A417" s="507" t="s">
        <v>13661</v>
      </c>
      <c r="B417" s="508" t="s">
        <v>12976</v>
      </c>
      <c r="C417" s="983" t="s">
        <v>13651</v>
      </c>
      <c r="D417" s="983"/>
      <c r="E417" s="983"/>
      <c r="F417" s="983"/>
      <c r="G417" s="508" t="s">
        <v>128</v>
      </c>
      <c r="H417" s="509">
        <v>328.83</v>
      </c>
    </row>
    <row r="418" spans="1:8" ht="12.75" customHeight="1">
      <c r="A418" s="507" t="s">
        <v>13662</v>
      </c>
      <c r="B418" s="508" t="s">
        <v>12976</v>
      </c>
      <c r="C418" s="983" t="s">
        <v>13663</v>
      </c>
      <c r="D418" s="983"/>
      <c r="E418" s="983"/>
      <c r="F418" s="983"/>
      <c r="G418" s="508" t="s">
        <v>128</v>
      </c>
      <c r="H418" s="509">
        <v>338.31</v>
      </c>
    </row>
    <row r="419" spans="1:8" ht="12.75" customHeight="1">
      <c r="A419" s="504" t="s">
        <v>13664</v>
      </c>
      <c r="B419" s="505" t="s">
        <v>12976</v>
      </c>
      <c r="C419" s="984" t="s">
        <v>13665</v>
      </c>
      <c r="D419" s="984"/>
      <c r="E419" s="984"/>
      <c r="F419" s="984"/>
      <c r="G419" s="506"/>
      <c r="H419" s="506"/>
    </row>
    <row r="420" spans="1:8" ht="12.75" customHeight="1">
      <c r="A420" s="507" t="s">
        <v>13666</v>
      </c>
      <c r="B420" s="508" t="s">
        <v>12976</v>
      </c>
      <c r="C420" s="983" t="s">
        <v>13667</v>
      </c>
      <c r="D420" s="983"/>
      <c r="E420" s="983"/>
      <c r="F420" s="983"/>
      <c r="G420" s="508" t="s">
        <v>128</v>
      </c>
      <c r="H420" s="509">
        <v>344.68</v>
      </c>
    </row>
    <row r="421" spans="1:8" ht="12.75" customHeight="1">
      <c r="A421" s="507" t="s">
        <v>13668</v>
      </c>
      <c r="B421" s="508" t="s">
        <v>12976</v>
      </c>
      <c r="C421" s="983" t="s">
        <v>13669</v>
      </c>
      <c r="D421" s="983"/>
      <c r="E421" s="983"/>
      <c r="F421" s="983"/>
      <c r="G421" s="508" t="s">
        <v>128</v>
      </c>
      <c r="H421" s="509">
        <v>310.08999999999997</v>
      </c>
    </row>
    <row r="422" spans="1:8" ht="12.75" customHeight="1">
      <c r="A422" s="507" t="s">
        <v>13670</v>
      </c>
      <c r="B422" s="508" t="s">
        <v>12976</v>
      </c>
      <c r="C422" s="983" t="s">
        <v>13659</v>
      </c>
      <c r="D422" s="983"/>
      <c r="E422" s="983"/>
      <c r="F422" s="983"/>
      <c r="G422" s="508" t="s">
        <v>128</v>
      </c>
      <c r="H422" s="509">
        <v>318.8</v>
      </c>
    </row>
    <row r="423" spans="1:8" ht="12.75" customHeight="1">
      <c r="A423" s="507" t="s">
        <v>13671</v>
      </c>
      <c r="B423" s="508" t="s">
        <v>12976</v>
      </c>
      <c r="C423" s="983" t="s">
        <v>13672</v>
      </c>
      <c r="D423" s="983"/>
      <c r="E423" s="983"/>
      <c r="F423" s="983"/>
      <c r="G423" s="508" t="s">
        <v>128</v>
      </c>
      <c r="H423" s="509">
        <v>333.64</v>
      </c>
    </row>
    <row r="424" spans="1:8" ht="12.75" customHeight="1">
      <c r="A424" s="507" t="s">
        <v>13673</v>
      </c>
      <c r="B424" s="508" t="s">
        <v>12976</v>
      </c>
      <c r="C424" s="983" t="s">
        <v>13674</v>
      </c>
      <c r="D424" s="983"/>
      <c r="E424" s="983"/>
      <c r="F424" s="983"/>
      <c r="G424" s="508" t="s">
        <v>128</v>
      </c>
      <c r="H424" s="509">
        <v>348.31</v>
      </c>
    </row>
    <row r="425" spans="1:8" ht="12.75" customHeight="1">
      <c r="A425" s="507" t="s">
        <v>13675</v>
      </c>
      <c r="B425" s="508" t="s">
        <v>12976</v>
      </c>
      <c r="C425" s="983" t="s">
        <v>13676</v>
      </c>
      <c r="D425" s="983"/>
      <c r="E425" s="983"/>
      <c r="F425" s="983"/>
      <c r="G425" s="508" t="s">
        <v>128</v>
      </c>
      <c r="H425" s="509">
        <v>361.18</v>
      </c>
    </row>
    <row r="426" spans="1:8" ht="12.75" customHeight="1">
      <c r="A426" s="504" t="s">
        <v>13677</v>
      </c>
      <c r="B426" s="505" t="s">
        <v>12976</v>
      </c>
      <c r="C426" s="984" t="s">
        <v>13678</v>
      </c>
      <c r="D426" s="984"/>
      <c r="E426" s="984"/>
      <c r="F426" s="984"/>
      <c r="G426" s="506"/>
      <c r="H426" s="506"/>
    </row>
    <row r="427" spans="1:8" ht="12.75" customHeight="1">
      <c r="A427" s="507" t="s">
        <v>13679</v>
      </c>
      <c r="B427" s="508" t="s">
        <v>12976</v>
      </c>
      <c r="C427" s="983" t="s">
        <v>13680</v>
      </c>
      <c r="D427" s="983"/>
      <c r="E427" s="983"/>
      <c r="F427" s="983"/>
      <c r="G427" s="508" t="s">
        <v>128</v>
      </c>
      <c r="H427" s="509">
        <v>457.53</v>
      </c>
    </row>
    <row r="428" spans="1:8" ht="12.75" customHeight="1">
      <c r="A428" s="507" t="s">
        <v>13681</v>
      </c>
      <c r="B428" s="508" t="s">
        <v>12976</v>
      </c>
      <c r="C428" s="983" t="s">
        <v>13682</v>
      </c>
      <c r="D428" s="983"/>
      <c r="E428" s="983"/>
      <c r="F428" s="983"/>
      <c r="G428" s="508" t="s">
        <v>128</v>
      </c>
      <c r="H428" s="509">
        <v>467.35</v>
      </c>
    </row>
    <row r="429" spans="1:8" ht="12.75" customHeight="1">
      <c r="A429" s="501" t="s">
        <v>13683</v>
      </c>
      <c r="B429" s="502"/>
      <c r="C429" s="986" t="s">
        <v>13684</v>
      </c>
      <c r="D429" s="986"/>
      <c r="E429" s="986"/>
      <c r="F429" s="986"/>
      <c r="G429" s="503"/>
      <c r="H429" s="503"/>
    </row>
    <row r="430" spans="1:8">
      <c r="A430" s="504" t="s">
        <v>13685</v>
      </c>
      <c r="B430" s="505" t="s">
        <v>12976</v>
      </c>
      <c r="C430" s="984" t="s">
        <v>13686</v>
      </c>
      <c r="D430" s="984"/>
      <c r="E430" s="984"/>
      <c r="F430" s="984"/>
      <c r="G430" s="506"/>
      <c r="H430" s="506"/>
    </row>
    <row r="431" spans="1:8" ht="12.75" customHeight="1">
      <c r="A431" s="507" t="s">
        <v>13687</v>
      </c>
      <c r="B431" s="508" t="s">
        <v>12976</v>
      </c>
      <c r="C431" s="983" t="s">
        <v>13688</v>
      </c>
      <c r="D431" s="983"/>
      <c r="E431" s="983"/>
      <c r="F431" s="983"/>
      <c r="G431" s="508" t="s">
        <v>2117</v>
      </c>
      <c r="H431" s="509">
        <v>63.37</v>
      </c>
    </row>
    <row r="432" spans="1:8" ht="12.75" customHeight="1">
      <c r="A432" s="507" t="s">
        <v>13689</v>
      </c>
      <c r="B432" s="508" t="s">
        <v>12976</v>
      </c>
      <c r="C432" s="983" t="s">
        <v>13690</v>
      </c>
      <c r="D432" s="983"/>
      <c r="E432" s="983"/>
      <c r="F432" s="983"/>
      <c r="G432" s="508" t="s">
        <v>128</v>
      </c>
      <c r="H432" s="509">
        <v>140.78</v>
      </c>
    </row>
    <row r="433" spans="1:8">
      <c r="A433" s="504" t="s">
        <v>13691</v>
      </c>
      <c r="B433" s="505" t="s">
        <v>12976</v>
      </c>
      <c r="C433" s="984" t="s">
        <v>13692</v>
      </c>
      <c r="D433" s="984"/>
      <c r="E433" s="984"/>
      <c r="F433" s="984"/>
      <c r="G433" s="506"/>
      <c r="H433" s="506"/>
    </row>
    <row r="434" spans="1:8" ht="12.75" customHeight="1">
      <c r="A434" s="507" t="s">
        <v>13693</v>
      </c>
      <c r="B434" s="508" t="s">
        <v>12976</v>
      </c>
      <c r="C434" s="983" t="s">
        <v>13694</v>
      </c>
      <c r="D434" s="983"/>
      <c r="E434" s="983"/>
      <c r="F434" s="983"/>
      <c r="G434" s="508" t="s">
        <v>121</v>
      </c>
      <c r="H434" s="509">
        <v>41.28</v>
      </c>
    </row>
    <row r="435" spans="1:8" ht="12.75" customHeight="1">
      <c r="A435" s="504" t="s">
        <v>13695</v>
      </c>
      <c r="B435" s="505" t="s">
        <v>12976</v>
      </c>
      <c r="C435" s="984" t="s">
        <v>13696</v>
      </c>
      <c r="D435" s="984"/>
      <c r="E435" s="984"/>
      <c r="F435" s="984"/>
      <c r="G435" s="506"/>
      <c r="H435" s="506"/>
    </row>
    <row r="436" spans="1:8" ht="12.75" customHeight="1">
      <c r="A436" s="507" t="s">
        <v>13697</v>
      </c>
      <c r="B436" s="508" t="s">
        <v>12976</v>
      </c>
      <c r="C436" s="983" t="s">
        <v>13698</v>
      </c>
      <c r="D436" s="983"/>
      <c r="E436" s="983"/>
      <c r="F436" s="983"/>
      <c r="G436" s="508" t="s">
        <v>128</v>
      </c>
      <c r="H436" s="509">
        <v>353.44</v>
      </c>
    </row>
    <row r="437" spans="1:8" ht="12.75" customHeight="1">
      <c r="A437" s="504" t="s">
        <v>13699</v>
      </c>
      <c r="B437" s="505" t="s">
        <v>12976</v>
      </c>
      <c r="C437" s="984" t="s">
        <v>13700</v>
      </c>
      <c r="D437" s="984"/>
      <c r="E437" s="984"/>
      <c r="F437" s="984"/>
      <c r="G437" s="506"/>
      <c r="H437" s="506"/>
    </row>
    <row r="438" spans="1:8" ht="12.75" customHeight="1">
      <c r="A438" s="507" t="s">
        <v>13701</v>
      </c>
      <c r="B438" s="508" t="s">
        <v>12976</v>
      </c>
      <c r="C438" s="983" t="s">
        <v>13702</v>
      </c>
      <c r="D438" s="983"/>
      <c r="E438" s="983"/>
      <c r="F438" s="983"/>
      <c r="G438" s="508" t="s">
        <v>112</v>
      </c>
      <c r="H438" s="509">
        <v>48.13</v>
      </c>
    </row>
    <row r="439" spans="1:8" ht="12.75" customHeight="1">
      <c r="A439" s="504" t="s">
        <v>13703</v>
      </c>
      <c r="B439" s="505" t="s">
        <v>12976</v>
      </c>
      <c r="C439" s="984" t="s">
        <v>13704</v>
      </c>
      <c r="D439" s="984"/>
      <c r="E439" s="984"/>
      <c r="F439" s="984"/>
      <c r="G439" s="506"/>
      <c r="H439" s="506"/>
    </row>
    <row r="440" spans="1:8" ht="12.75" customHeight="1">
      <c r="A440" s="507" t="s">
        <v>13705</v>
      </c>
      <c r="B440" s="508" t="s">
        <v>12976</v>
      </c>
      <c r="C440" s="983" t="s">
        <v>13706</v>
      </c>
      <c r="D440" s="983"/>
      <c r="E440" s="983"/>
      <c r="F440" s="983"/>
      <c r="G440" s="508" t="s">
        <v>118</v>
      </c>
      <c r="H440" s="509">
        <v>6.65</v>
      </c>
    </row>
    <row r="441" spans="1:8" ht="12.75" customHeight="1">
      <c r="A441" s="504" t="s">
        <v>13707</v>
      </c>
      <c r="B441" s="505" t="s">
        <v>12976</v>
      </c>
      <c r="C441" s="984" t="s">
        <v>13708</v>
      </c>
      <c r="D441" s="984"/>
      <c r="E441" s="984"/>
      <c r="F441" s="984"/>
      <c r="G441" s="506"/>
      <c r="H441" s="506"/>
    </row>
    <row r="442" spans="1:8" ht="12.75" customHeight="1">
      <c r="A442" s="507" t="s">
        <v>13709</v>
      </c>
      <c r="B442" s="508" t="s">
        <v>12976</v>
      </c>
      <c r="C442" s="983" t="s">
        <v>13710</v>
      </c>
      <c r="D442" s="983"/>
      <c r="E442" s="983"/>
      <c r="F442" s="983"/>
      <c r="G442" s="508" t="s">
        <v>121</v>
      </c>
      <c r="H442" s="509">
        <v>61.16</v>
      </c>
    </row>
    <row r="443" spans="1:8" ht="12.75" customHeight="1">
      <c r="A443" s="507" t="s">
        <v>13711</v>
      </c>
      <c r="B443" s="508" t="s">
        <v>12976</v>
      </c>
      <c r="C443" s="983" t="s">
        <v>13712</v>
      </c>
      <c r="D443" s="983"/>
      <c r="E443" s="983"/>
      <c r="F443" s="983"/>
      <c r="G443" s="508" t="s">
        <v>121</v>
      </c>
      <c r="H443" s="509">
        <v>42.92</v>
      </c>
    </row>
    <row r="444" spans="1:8" ht="12.75" customHeight="1">
      <c r="A444" s="504" t="s">
        <v>13713</v>
      </c>
      <c r="B444" s="505" t="s">
        <v>12976</v>
      </c>
      <c r="C444" s="984" t="s">
        <v>13714</v>
      </c>
      <c r="D444" s="984"/>
      <c r="E444" s="984"/>
      <c r="F444" s="984"/>
      <c r="G444" s="506"/>
      <c r="H444" s="506"/>
    </row>
    <row r="445" spans="1:8" ht="12.75" customHeight="1">
      <c r="A445" s="507" t="s">
        <v>13715</v>
      </c>
      <c r="B445" s="508" t="s">
        <v>12976</v>
      </c>
      <c r="C445" s="983" t="s">
        <v>13716</v>
      </c>
      <c r="D445" s="983"/>
      <c r="E445" s="983"/>
      <c r="F445" s="983"/>
      <c r="G445" s="508" t="s">
        <v>128</v>
      </c>
      <c r="H445" s="509">
        <v>367.76</v>
      </c>
    </row>
    <row r="446" spans="1:8" ht="12.75" customHeight="1">
      <c r="A446" s="507" t="s">
        <v>13717</v>
      </c>
      <c r="B446" s="508" t="s">
        <v>12976</v>
      </c>
      <c r="C446" s="983" t="s">
        <v>13718</v>
      </c>
      <c r="D446" s="983"/>
      <c r="E446" s="983"/>
      <c r="F446" s="983"/>
      <c r="G446" s="508" t="s">
        <v>128</v>
      </c>
      <c r="H446" s="509">
        <v>377.33</v>
      </c>
    </row>
    <row r="447" spans="1:8" ht="12.75" customHeight="1">
      <c r="A447" s="507" t="s">
        <v>13719</v>
      </c>
      <c r="B447" s="508" t="s">
        <v>12976</v>
      </c>
      <c r="C447" s="983" t="s">
        <v>13720</v>
      </c>
      <c r="D447" s="983"/>
      <c r="E447" s="983"/>
      <c r="F447" s="983"/>
      <c r="G447" s="508" t="s">
        <v>128</v>
      </c>
      <c r="H447" s="509">
        <v>386.48</v>
      </c>
    </row>
    <row r="448" spans="1:8" ht="12.75" customHeight="1">
      <c r="A448" s="507" t="s">
        <v>13721</v>
      </c>
      <c r="B448" s="508" t="s">
        <v>12976</v>
      </c>
      <c r="C448" s="983" t="s">
        <v>13722</v>
      </c>
      <c r="D448" s="983"/>
      <c r="E448" s="983"/>
      <c r="F448" s="983"/>
      <c r="G448" s="508" t="s">
        <v>128</v>
      </c>
      <c r="H448" s="509">
        <v>394.24</v>
      </c>
    </row>
    <row r="449" spans="1:8" ht="12.75" customHeight="1">
      <c r="A449" s="507" t="s">
        <v>13723</v>
      </c>
      <c r="B449" s="508" t="s">
        <v>12976</v>
      </c>
      <c r="C449" s="983" t="s">
        <v>13724</v>
      </c>
      <c r="D449" s="983"/>
      <c r="E449" s="983"/>
      <c r="F449" s="983"/>
      <c r="G449" s="508" t="s">
        <v>128</v>
      </c>
      <c r="H449" s="509">
        <v>412.21</v>
      </c>
    </row>
    <row r="450" spans="1:8" ht="12.75" customHeight="1">
      <c r="A450" s="507" t="s">
        <v>13725</v>
      </c>
      <c r="B450" s="508" t="s">
        <v>12976</v>
      </c>
      <c r="C450" s="983" t="s">
        <v>13726</v>
      </c>
      <c r="D450" s="983"/>
      <c r="E450" s="983"/>
      <c r="F450" s="983"/>
      <c r="G450" s="508" t="s">
        <v>128</v>
      </c>
      <c r="H450" s="509">
        <v>328.79</v>
      </c>
    </row>
    <row r="451" spans="1:8" ht="12.75" customHeight="1">
      <c r="A451" s="507" t="s">
        <v>13727</v>
      </c>
      <c r="B451" s="508" t="s">
        <v>12976</v>
      </c>
      <c r="C451" s="983" t="s">
        <v>13728</v>
      </c>
      <c r="D451" s="983"/>
      <c r="E451" s="983"/>
      <c r="F451" s="983"/>
      <c r="G451" s="508" t="s">
        <v>128</v>
      </c>
      <c r="H451" s="509">
        <v>308.87</v>
      </c>
    </row>
    <row r="452" spans="1:8" ht="12.75" customHeight="1">
      <c r="A452" s="507" t="s">
        <v>13729</v>
      </c>
      <c r="B452" s="508" t="s">
        <v>12976</v>
      </c>
      <c r="C452" s="983" t="s">
        <v>13730</v>
      </c>
      <c r="D452" s="983"/>
      <c r="E452" s="983"/>
      <c r="F452" s="983"/>
      <c r="G452" s="508" t="s">
        <v>128</v>
      </c>
      <c r="H452" s="509">
        <v>319.72000000000003</v>
      </c>
    </row>
    <row r="453" spans="1:8" ht="12.75" customHeight="1">
      <c r="A453" s="507" t="s">
        <v>13731</v>
      </c>
      <c r="B453" s="508" t="s">
        <v>12976</v>
      </c>
      <c r="C453" s="983" t="s">
        <v>13732</v>
      </c>
      <c r="D453" s="983"/>
      <c r="E453" s="983"/>
      <c r="F453" s="983"/>
      <c r="G453" s="508" t="s">
        <v>128</v>
      </c>
      <c r="H453" s="509">
        <v>315</v>
      </c>
    </row>
    <row r="454" spans="1:8" ht="12.75" customHeight="1">
      <c r="A454" s="507" t="s">
        <v>13733</v>
      </c>
      <c r="B454" s="508" t="s">
        <v>12976</v>
      </c>
      <c r="C454" s="983" t="s">
        <v>13734</v>
      </c>
      <c r="D454" s="983"/>
      <c r="E454" s="983"/>
      <c r="F454" s="983"/>
      <c r="G454" s="508" t="s">
        <v>128</v>
      </c>
      <c r="H454" s="509">
        <v>328.83</v>
      </c>
    </row>
    <row r="455" spans="1:8" ht="12.75" customHeight="1">
      <c r="A455" s="504" t="s">
        <v>13735</v>
      </c>
      <c r="B455" s="505" t="s">
        <v>12976</v>
      </c>
      <c r="C455" s="984" t="s">
        <v>13736</v>
      </c>
      <c r="D455" s="984"/>
      <c r="E455" s="984"/>
      <c r="F455" s="984"/>
      <c r="G455" s="506"/>
      <c r="H455" s="506"/>
    </row>
    <row r="456" spans="1:8">
      <c r="A456" s="507" t="s">
        <v>13737</v>
      </c>
      <c r="B456" s="508" t="s">
        <v>12976</v>
      </c>
      <c r="C456" s="983" t="s">
        <v>13738</v>
      </c>
      <c r="D456" s="983"/>
      <c r="E456" s="983"/>
      <c r="F456" s="983"/>
      <c r="G456" s="508" t="s">
        <v>128</v>
      </c>
      <c r="H456" s="509">
        <v>76.72</v>
      </c>
    </row>
    <row r="457" spans="1:8" ht="12.75" customHeight="1">
      <c r="A457" s="507" t="s">
        <v>13739</v>
      </c>
      <c r="B457" s="508" t="s">
        <v>12976</v>
      </c>
      <c r="C457" s="983" t="s">
        <v>13740</v>
      </c>
      <c r="D457" s="983"/>
      <c r="E457" s="983"/>
      <c r="F457" s="983"/>
      <c r="G457" s="508" t="s">
        <v>128</v>
      </c>
      <c r="H457" s="509">
        <v>89.06</v>
      </c>
    </row>
    <row r="458" spans="1:8" ht="12.75" customHeight="1">
      <c r="A458" s="507" t="s">
        <v>13741</v>
      </c>
      <c r="B458" s="508" t="s">
        <v>12976</v>
      </c>
      <c r="C458" s="983" t="s">
        <v>13742</v>
      </c>
      <c r="D458" s="983"/>
      <c r="E458" s="983"/>
      <c r="F458" s="983"/>
      <c r="G458" s="508" t="s">
        <v>128</v>
      </c>
      <c r="H458" s="509">
        <v>76.72</v>
      </c>
    </row>
    <row r="459" spans="1:8" ht="12.75" customHeight="1">
      <c r="A459" s="504" t="s">
        <v>13743</v>
      </c>
      <c r="B459" s="505" t="s">
        <v>12976</v>
      </c>
      <c r="C459" s="984" t="s">
        <v>13744</v>
      </c>
      <c r="D459" s="984"/>
      <c r="E459" s="984"/>
      <c r="F459" s="984"/>
      <c r="G459" s="506"/>
      <c r="H459" s="506"/>
    </row>
    <row r="460" spans="1:8" ht="12.75" customHeight="1">
      <c r="A460" s="507" t="s">
        <v>13745</v>
      </c>
      <c r="B460" s="508" t="s">
        <v>12976</v>
      </c>
      <c r="C460" s="983" t="s">
        <v>13746</v>
      </c>
      <c r="D460" s="983"/>
      <c r="E460" s="983"/>
      <c r="F460" s="983"/>
      <c r="G460" s="508" t="s">
        <v>112</v>
      </c>
      <c r="H460" s="509">
        <v>3.84</v>
      </c>
    </row>
    <row r="461" spans="1:8" ht="12.75" customHeight="1">
      <c r="A461" s="507" t="s">
        <v>13747</v>
      </c>
      <c r="B461" s="508" t="s">
        <v>12976</v>
      </c>
      <c r="C461" s="983" t="s">
        <v>13748</v>
      </c>
      <c r="D461" s="983"/>
      <c r="E461" s="983"/>
      <c r="F461" s="983"/>
      <c r="G461" s="508" t="s">
        <v>112</v>
      </c>
      <c r="H461" s="509">
        <v>5.71</v>
      </c>
    </row>
    <row r="462" spans="1:8">
      <c r="A462" s="504" t="s">
        <v>13749</v>
      </c>
      <c r="B462" s="505" t="s">
        <v>12976</v>
      </c>
      <c r="C462" s="984" t="s">
        <v>13750</v>
      </c>
      <c r="D462" s="984"/>
      <c r="E462" s="984"/>
      <c r="F462" s="984"/>
      <c r="G462" s="506"/>
      <c r="H462" s="506"/>
    </row>
    <row r="463" spans="1:8">
      <c r="A463" s="507" t="s">
        <v>13751</v>
      </c>
      <c r="B463" s="508" t="s">
        <v>12976</v>
      </c>
      <c r="C463" s="983" t="s">
        <v>13752</v>
      </c>
      <c r="D463" s="983"/>
      <c r="E463" s="983"/>
      <c r="F463" s="983"/>
      <c r="G463" s="508" t="s">
        <v>108</v>
      </c>
      <c r="H463" s="509">
        <v>5.14</v>
      </c>
    </row>
    <row r="464" spans="1:8" ht="12.75" customHeight="1">
      <c r="A464" s="507" t="s">
        <v>13753</v>
      </c>
      <c r="B464" s="508" t="s">
        <v>12976</v>
      </c>
      <c r="C464" s="983" t="s">
        <v>13754</v>
      </c>
      <c r="D464" s="983"/>
      <c r="E464" s="983"/>
      <c r="F464" s="983"/>
      <c r="G464" s="508" t="s">
        <v>108</v>
      </c>
      <c r="H464" s="509">
        <v>6.33</v>
      </c>
    </row>
    <row r="465" spans="1:8" ht="12.75" customHeight="1">
      <c r="A465" s="507" t="s">
        <v>13755</v>
      </c>
      <c r="B465" s="508" t="s">
        <v>12976</v>
      </c>
      <c r="C465" s="983" t="s">
        <v>13756</v>
      </c>
      <c r="D465" s="983"/>
      <c r="E465" s="983"/>
      <c r="F465" s="983"/>
      <c r="G465" s="508" t="s">
        <v>108</v>
      </c>
      <c r="H465" s="509">
        <v>6.82</v>
      </c>
    </row>
    <row r="466" spans="1:8" ht="12.75" customHeight="1">
      <c r="A466" s="504" t="s">
        <v>13757</v>
      </c>
      <c r="B466" s="505" t="s">
        <v>12976</v>
      </c>
      <c r="C466" s="984" t="s">
        <v>13758</v>
      </c>
      <c r="D466" s="984"/>
      <c r="E466" s="984"/>
      <c r="F466" s="984"/>
      <c r="G466" s="506"/>
      <c r="H466" s="506"/>
    </row>
    <row r="467" spans="1:8" ht="12.75" customHeight="1">
      <c r="A467" s="507" t="s">
        <v>13759</v>
      </c>
      <c r="B467" s="508" t="s">
        <v>12976</v>
      </c>
      <c r="C467" s="983" t="s">
        <v>13760</v>
      </c>
      <c r="D467" s="983"/>
      <c r="E467" s="983"/>
      <c r="F467" s="983"/>
      <c r="G467" s="508" t="s">
        <v>108</v>
      </c>
      <c r="H467" s="509">
        <v>9.5500000000000007</v>
      </c>
    </row>
    <row r="468" spans="1:8" ht="12.75" customHeight="1">
      <c r="A468" s="507" t="s">
        <v>13761</v>
      </c>
      <c r="B468" s="508" t="s">
        <v>12976</v>
      </c>
      <c r="C468" s="983" t="s">
        <v>13762</v>
      </c>
      <c r="D468" s="983"/>
      <c r="E468" s="983"/>
      <c r="F468" s="983"/>
      <c r="G468" s="508" t="s">
        <v>121</v>
      </c>
      <c r="H468" s="509">
        <v>129.05000000000001</v>
      </c>
    </row>
    <row r="469" spans="1:8" ht="12.75" customHeight="1">
      <c r="A469" s="507" t="s">
        <v>13763</v>
      </c>
      <c r="B469" s="508" t="s">
        <v>12976</v>
      </c>
      <c r="C469" s="983" t="s">
        <v>13764</v>
      </c>
      <c r="D469" s="983"/>
      <c r="E469" s="983"/>
      <c r="F469" s="983"/>
      <c r="G469" s="508" t="s">
        <v>108</v>
      </c>
      <c r="H469" s="509">
        <v>52.04</v>
      </c>
    </row>
    <row r="470" spans="1:8" ht="12.75" customHeight="1">
      <c r="A470" s="504" t="s">
        <v>13765</v>
      </c>
      <c r="B470" s="505" t="s">
        <v>12976</v>
      </c>
      <c r="C470" s="984" t="s">
        <v>13766</v>
      </c>
      <c r="D470" s="984"/>
      <c r="E470" s="984"/>
      <c r="F470" s="984"/>
      <c r="G470" s="506"/>
      <c r="H470" s="506"/>
    </row>
    <row r="471" spans="1:8" ht="12.75" customHeight="1">
      <c r="A471" s="507" t="s">
        <v>13767</v>
      </c>
      <c r="B471" s="508" t="s">
        <v>12976</v>
      </c>
      <c r="C471" s="983" t="s">
        <v>13768</v>
      </c>
      <c r="D471" s="983"/>
      <c r="E471" s="983"/>
      <c r="F471" s="983"/>
      <c r="G471" s="508" t="s">
        <v>108</v>
      </c>
      <c r="H471" s="509">
        <v>496.5</v>
      </c>
    </row>
    <row r="472" spans="1:8">
      <c r="A472" s="504" t="s">
        <v>13769</v>
      </c>
      <c r="B472" s="505" t="s">
        <v>12976</v>
      </c>
      <c r="C472" s="984" t="s">
        <v>13770</v>
      </c>
      <c r="D472" s="984"/>
      <c r="E472" s="984"/>
      <c r="F472" s="984"/>
      <c r="G472" s="506"/>
      <c r="H472" s="506"/>
    </row>
    <row r="473" spans="1:8">
      <c r="A473" s="507" t="s">
        <v>13771</v>
      </c>
      <c r="B473" s="508" t="s">
        <v>12976</v>
      </c>
      <c r="C473" s="983" t="s">
        <v>13772</v>
      </c>
      <c r="D473" s="983"/>
      <c r="E473" s="983"/>
      <c r="F473" s="983"/>
      <c r="G473" s="508" t="s">
        <v>108</v>
      </c>
      <c r="H473" s="509">
        <v>5802.19</v>
      </c>
    </row>
    <row r="474" spans="1:8">
      <c r="A474" s="507" t="s">
        <v>13773</v>
      </c>
      <c r="B474" s="508" t="s">
        <v>12976</v>
      </c>
      <c r="C474" s="983" t="s">
        <v>13774</v>
      </c>
      <c r="D474" s="983"/>
      <c r="E474" s="983"/>
      <c r="F474" s="983"/>
      <c r="G474" s="508" t="s">
        <v>108</v>
      </c>
      <c r="H474" s="509">
        <v>6027.67</v>
      </c>
    </row>
    <row r="475" spans="1:8">
      <c r="A475" s="507" t="s">
        <v>13775</v>
      </c>
      <c r="B475" s="508" t="s">
        <v>12976</v>
      </c>
      <c r="C475" s="983" t="s">
        <v>13776</v>
      </c>
      <c r="D475" s="983"/>
      <c r="E475" s="983"/>
      <c r="F475" s="983"/>
      <c r="G475" s="508" t="s">
        <v>108</v>
      </c>
      <c r="H475" s="509">
        <v>6253.36</v>
      </c>
    </row>
    <row r="476" spans="1:8">
      <c r="A476" s="507" t="s">
        <v>13777</v>
      </c>
      <c r="B476" s="508" t="s">
        <v>12976</v>
      </c>
      <c r="C476" s="983" t="s">
        <v>13778</v>
      </c>
      <c r="D476" s="983"/>
      <c r="E476" s="983"/>
      <c r="F476" s="983"/>
      <c r="G476" s="508" t="s">
        <v>108</v>
      </c>
      <c r="H476" s="509">
        <v>6478.09</v>
      </c>
    </row>
    <row r="477" spans="1:8">
      <c r="A477" s="507" t="s">
        <v>13779</v>
      </c>
      <c r="B477" s="508" t="s">
        <v>12976</v>
      </c>
      <c r="C477" s="983" t="s">
        <v>13780</v>
      </c>
      <c r="D477" s="983"/>
      <c r="E477" s="983"/>
      <c r="F477" s="983"/>
      <c r="G477" s="508" t="s">
        <v>108</v>
      </c>
      <c r="H477" s="509">
        <v>7489.88</v>
      </c>
    </row>
    <row r="478" spans="1:8">
      <c r="A478" s="507" t="s">
        <v>13781</v>
      </c>
      <c r="B478" s="508" t="s">
        <v>12976</v>
      </c>
      <c r="C478" s="983" t="s">
        <v>13782</v>
      </c>
      <c r="D478" s="983"/>
      <c r="E478" s="983"/>
      <c r="F478" s="983"/>
      <c r="G478" s="508" t="s">
        <v>108</v>
      </c>
      <c r="H478" s="509">
        <v>7733.41</v>
      </c>
    </row>
    <row r="479" spans="1:8">
      <c r="A479" s="507" t="s">
        <v>13783</v>
      </c>
      <c r="B479" s="508" t="s">
        <v>12976</v>
      </c>
      <c r="C479" s="983" t="s">
        <v>13784</v>
      </c>
      <c r="D479" s="983"/>
      <c r="E479" s="983"/>
      <c r="F479" s="983"/>
      <c r="G479" s="508" t="s">
        <v>108</v>
      </c>
      <c r="H479" s="509">
        <v>7973.91</v>
      </c>
    </row>
    <row r="480" spans="1:8">
      <c r="A480" s="507" t="s">
        <v>13785</v>
      </c>
      <c r="B480" s="508" t="s">
        <v>12976</v>
      </c>
      <c r="C480" s="983" t="s">
        <v>13786</v>
      </c>
      <c r="D480" s="983"/>
      <c r="E480" s="983"/>
      <c r="F480" s="983"/>
      <c r="G480" s="508" t="s">
        <v>108</v>
      </c>
      <c r="H480" s="509">
        <v>8245.02</v>
      </c>
    </row>
    <row r="481" spans="1:8">
      <c r="A481" s="507" t="s">
        <v>13787</v>
      </c>
      <c r="B481" s="508" t="s">
        <v>12976</v>
      </c>
      <c r="C481" s="983" t="s">
        <v>13788</v>
      </c>
      <c r="D481" s="983"/>
      <c r="E481" s="983"/>
      <c r="F481" s="983"/>
      <c r="G481" s="508" t="s">
        <v>108</v>
      </c>
      <c r="H481" s="509">
        <v>8529.14</v>
      </c>
    </row>
    <row r="482" spans="1:8">
      <c r="A482" s="507" t="s">
        <v>13789</v>
      </c>
      <c r="B482" s="508" t="s">
        <v>12976</v>
      </c>
      <c r="C482" s="983" t="s">
        <v>13790</v>
      </c>
      <c r="D482" s="983"/>
      <c r="E482" s="983"/>
      <c r="F482" s="983"/>
      <c r="G482" s="508" t="s">
        <v>108</v>
      </c>
      <c r="H482" s="509">
        <v>8806.91</v>
      </c>
    </row>
    <row r="483" spans="1:8">
      <c r="A483" s="507" t="s">
        <v>13791</v>
      </c>
      <c r="B483" s="508" t="s">
        <v>12976</v>
      </c>
      <c r="C483" s="983" t="s">
        <v>13792</v>
      </c>
      <c r="D483" s="983"/>
      <c r="E483" s="983"/>
      <c r="F483" s="983"/>
      <c r="G483" s="508" t="s">
        <v>108</v>
      </c>
      <c r="H483" s="509">
        <v>9091.5</v>
      </c>
    </row>
    <row r="484" spans="1:8">
      <c r="A484" s="507" t="s">
        <v>13793</v>
      </c>
      <c r="B484" s="508" t="s">
        <v>12976</v>
      </c>
      <c r="C484" s="983" t="s">
        <v>13794</v>
      </c>
      <c r="D484" s="983"/>
      <c r="E484" s="983"/>
      <c r="F484" s="983"/>
      <c r="G484" s="508" t="s">
        <v>108</v>
      </c>
      <c r="H484" s="509">
        <v>9375.61</v>
      </c>
    </row>
    <row r="485" spans="1:8">
      <c r="A485" s="507" t="s">
        <v>13795</v>
      </c>
      <c r="B485" s="508" t="s">
        <v>12976</v>
      </c>
      <c r="C485" s="983" t="s">
        <v>13796</v>
      </c>
      <c r="D485" s="983"/>
      <c r="E485" s="983"/>
      <c r="F485" s="983"/>
      <c r="G485" s="508" t="s">
        <v>108</v>
      </c>
      <c r="H485" s="509">
        <v>9670.76</v>
      </c>
    </row>
    <row r="486" spans="1:8">
      <c r="A486" s="507" t="s">
        <v>13797</v>
      </c>
      <c r="B486" s="508" t="s">
        <v>12976</v>
      </c>
      <c r="C486" s="983" t="s">
        <v>13798</v>
      </c>
      <c r="D486" s="983"/>
      <c r="E486" s="983"/>
      <c r="F486" s="983"/>
      <c r="G486" s="508" t="s">
        <v>108</v>
      </c>
      <c r="H486" s="509">
        <v>9938.9</v>
      </c>
    </row>
    <row r="487" spans="1:8">
      <c r="A487" s="507" t="s">
        <v>13799</v>
      </c>
      <c r="B487" s="508" t="s">
        <v>12976</v>
      </c>
      <c r="C487" s="983" t="s">
        <v>13800</v>
      </c>
      <c r="D487" s="983"/>
      <c r="E487" s="983"/>
      <c r="F487" s="983"/>
      <c r="G487" s="508" t="s">
        <v>108</v>
      </c>
      <c r="H487" s="509">
        <v>10230.1</v>
      </c>
    </row>
    <row r="488" spans="1:8">
      <c r="A488" s="507" t="s">
        <v>13801</v>
      </c>
      <c r="B488" s="508" t="s">
        <v>12976</v>
      </c>
      <c r="C488" s="983" t="s">
        <v>13802</v>
      </c>
      <c r="D488" s="983"/>
      <c r="E488" s="983"/>
      <c r="F488" s="983"/>
      <c r="G488" s="508" t="s">
        <v>108</v>
      </c>
      <c r="H488" s="509">
        <v>10520.75</v>
      </c>
    </row>
    <row r="489" spans="1:8">
      <c r="A489" s="507" t="s">
        <v>13803</v>
      </c>
      <c r="B489" s="508" t="s">
        <v>12976</v>
      </c>
      <c r="C489" s="983" t="s">
        <v>13804</v>
      </c>
      <c r="D489" s="983"/>
      <c r="E489" s="983"/>
      <c r="F489" s="983"/>
      <c r="G489" s="508" t="s">
        <v>108</v>
      </c>
      <c r="H489" s="509">
        <v>10859.63</v>
      </c>
    </row>
    <row r="490" spans="1:8">
      <c r="A490" s="507" t="s">
        <v>13805</v>
      </c>
      <c r="B490" s="508" t="s">
        <v>12976</v>
      </c>
      <c r="C490" s="983" t="s">
        <v>13806</v>
      </c>
      <c r="D490" s="983"/>
      <c r="E490" s="983"/>
      <c r="F490" s="983"/>
      <c r="G490" s="508" t="s">
        <v>108</v>
      </c>
      <c r="H490" s="509">
        <v>11118.77</v>
      </c>
    </row>
    <row r="491" spans="1:8">
      <c r="A491" s="507" t="s">
        <v>13807</v>
      </c>
      <c r="B491" s="508" t="s">
        <v>12976</v>
      </c>
      <c r="C491" s="983" t="s">
        <v>13808</v>
      </c>
      <c r="D491" s="983"/>
      <c r="E491" s="983"/>
      <c r="F491" s="983"/>
      <c r="G491" s="508" t="s">
        <v>108</v>
      </c>
      <c r="H491" s="509">
        <v>11397.59</v>
      </c>
    </row>
    <row r="492" spans="1:8" ht="12.75" customHeight="1">
      <c r="A492" s="504" t="s">
        <v>13809</v>
      </c>
      <c r="B492" s="505" t="s">
        <v>12976</v>
      </c>
      <c r="C492" s="984" t="s">
        <v>13810</v>
      </c>
      <c r="D492" s="984"/>
      <c r="E492" s="984"/>
      <c r="F492" s="984"/>
      <c r="G492" s="506"/>
      <c r="H492" s="506"/>
    </row>
    <row r="493" spans="1:8">
      <c r="A493" s="507" t="s">
        <v>13811</v>
      </c>
      <c r="B493" s="508" t="s">
        <v>12976</v>
      </c>
      <c r="C493" s="983" t="s">
        <v>13812</v>
      </c>
      <c r="D493" s="983"/>
      <c r="E493" s="983"/>
      <c r="F493" s="983"/>
      <c r="G493" s="508" t="s">
        <v>108</v>
      </c>
      <c r="H493" s="509">
        <v>2145.56</v>
      </c>
    </row>
    <row r="494" spans="1:8" ht="12.75" customHeight="1">
      <c r="A494" s="504" t="s">
        <v>13813</v>
      </c>
      <c r="B494" s="505" t="s">
        <v>12976</v>
      </c>
      <c r="C494" s="984" t="s">
        <v>13814</v>
      </c>
      <c r="D494" s="984"/>
      <c r="E494" s="984"/>
      <c r="F494" s="984"/>
      <c r="G494" s="506"/>
      <c r="H494" s="506"/>
    </row>
    <row r="495" spans="1:8" ht="12.75" customHeight="1">
      <c r="A495" s="507" t="s">
        <v>13815</v>
      </c>
      <c r="B495" s="508" t="s">
        <v>12976</v>
      </c>
      <c r="C495" s="983" t="s">
        <v>13816</v>
      </c>
      <c r="D495" s="983"/>
      <c r="E495" s="983"/>
      <c r="F495" s="983"/>
      <c r="G495" s="508" t="s">
        <v>128</v>
      </c>
      <c r="H495" s="509">
        <v>323.77999999999997</v>
      </c>
    </row>
    <row r="496" spans="1:8" ht="12.75" customHeight="1">
      <c r="A496" s="507" t="s">
        <v>13817</v>
      </c>
      <c r="B496" s="508" t="s">
        <v>12976</v>
      </c>
      <c r="C496" s="983" t="s">
        <v>13818</v>
      </c>
      <c r="D496" s="983"/>
      <c r="E496" s="983"/>
      <c r="F496" s="983"/>
      <c r="G496" s="508" t="s">
        <v>128</v>
      </c>
      <c r="H496" s="509">
        <v>293.2</v>
      </c>
    </row>
    <row r="497" spans="1:8" ht="12.75" customHeight="1">
      <c r="A497" s="507" t="s">
        <v>13819</v>
      </c>
      <c r="B497" s="508" t="s">
        <v>12976</v>
      </c>
      <c r="C497" s="983" t="s">
        <v>13820</v>
      </c>
      <c r="D497" s="983"/>
      <c r="E497" s="983"/>
      <c r="F497" s="983"/>
      <c r="G497" s="508" t="s">
        <v>128</v>
      </c>
      <c r="H497" s="509">
        <v>390.55</v>
      </c>
    </row>
    <row r="498" spans="1:8" ht="12.75" customHeight="1">
      <c r="A498" s="507" t="s">
        <v>13821</v>
      </c>
      <c r="B498" s="508" t="s">
        <v>12976</v>
      </c>
      <c r="C498" s="983" t="s">
        <v>13822</v>
      </c>
      <c r="D498" s="983"/>
      <c r="E498" s="983"/>
      <c r="F498" s="983"/>
      <c r="G498" s="508" t="s">
        <v>128</v>
      </c>
      <c r="H498" s="509">
        <v>326.25</v>
      </c>
    </row>
    <row r="499" spans="1:8" ht="12.75" customHeight="1">
      <c r="A499" s="501" t="s">
        <v>13823</v>
      </c>
      <c r="B499" s="502"/>
      <c r="C499" s="986" t="s">
        <v>13824</v>
      </c>
      <c r="D499" s="986"/>
      <c r="E499" s="986"/>
      <c r="F499" s="986"/>
      <c r="G499" s="503"/>
      <c r="H499" s="503"/>
    </row>
    <row r="500" spans="1:8" ht="12.75" customHeight="1">
      <c r="A500" s="504" t="s">
        <v>13825</v>
      </c>
      <c r="B500" s="505" t="s">
        <v>12976</v>
      </c>
      <c r="C500" s="984" t="s">
        <v>13826</v>
      </c>
      <c r="D500" s="984"/>
      <c r="E500" s="984"/>
      <c r="F500" s="984"/>
      <c r="G500" s="506"/>
      <c r="H500" s="506"/>
    </row>
    <row r="501" spans="1:8" ht="12.75" customHeight="1">
      <c r="A501" s="507" t="s">
        <v>13827</v>
      </c>
      <c r="B501" s="508" t="s">
        <v>12976</v>
      </c>
      <c r="C501" s="983" t="s">
        <v>13828</v>
      </c>
      <c r="D501" s="983"/>
      <c r="E501" s="983"/>
      <c r="F501" s="983"/>
      <c r="G501" s="508" t="s">
        <v>112</v>
      </c>
      <c r="H501" s="509">
        <v>55.1</v>
      </c>
    </row>
    <row r="502" spans="1:8" ht="12.75" customHeight="1">
      <c r="A502" s="507" t="s">
        <v>13829</v>
      </c>
      <c r="B502" s="508" t="s">
        <v>12976</v>
      </c>
      <c r="C502" s="983" t="s">
        <v>13830</v>
      </c>
      <c r="D502" s="983"/>
      <c r="E502" s="983"/>
      <c r="F502" s="983"/>
      <c r="G502" s="508" t="s">
        <v>112</v>
      </c>
      <c r="H502" s="509">
        <v>56.99</v>
      </c>
    </row>
    <row r="503" spans="1:8" ht="12.75" customHeight="1">
      <c r="A503" s="507" t="s">
        <v>13831</v>
      </c>
      <c r="B503" s="508" t="s">
        <v>12976</v>
      </c>
      <c r="C503" s="983" t="s">
        <v>13832</v>
      </c>
      <c r="D503" s="983"/>
      <c r="E503" s="983"/>
      <c r="F503" s="983"/>
      <c r="G503" s="508" t="s">
        <v>112</v>
      </c>
      <c r="H503" s="509">
        <v>54.06</v>
      </c>
    </row>
    <row r="504" spans="1:8" ht="12.75" customHeight="1">
      <c r="A504" s="504" t="s">
        <v>13833</v>
      </c>
      <c r="B504" s="505" t="s">
        <v>12976</v>
      </c>
      <c r="C504" s="984" t="s">
        <v>13834</v>
      </c>
      <c r="D504" s="984"/>
      <c r="E504" s="984"/>
      <c r="F504" s="984"/>
      <c r="G504" s="506"/>
      <c r="H504" s="506"/>
    </row>
    <row r="505" spans="1:8" ht="12.75" customHeight="1">
      <c r="A505" s="507" t="s">
        <v>13835</v>
      </c>
      <c r="B505" s="508" t="s">
        <v>12976</v>
      </c>
      <c r="C505" s="983" t="s">
        <v>13836</v>
      </c>
      <c r="D505" s="983"/>
      <c r="E505" s="983"/>
      <c r="F505" s="983"/>
      <c r="G505" s="508" t="s">
        <v>118</v>
      </c>
      <c r="H505" s="509">
        <v>6.67</v>
      </c>
    </row>
    <row r="506" spans="1:8" ht="12.75" customHeight="1">
      <c r="A506" s="507" t="s">
        <v>13837</v>
      </c>
      <c r="B506" s="508" t="s">
        <v>12976</v>
      </c>
      <c r="C506" s="983" t="s">
        <v>13838</v>
      </c>
      <c r="D506" s="983"/>
      <c r="E506" s="983"/>
      <c r="F506" s="983"/>
      <c r="G506" s="508" t="s">
        <v>118</v>
      </c>
      <c r="H506" s="509">
        <v>6.5</v>
      </c>
    </row>
    <row r="507" spans="1:8" ht="12.75" customHeight="1">
      <c r="A507" s="507" t="s">
        <v>13839</v>
      </c>
      <c r="B507" s="508" t="s">
        <v>12976</v>
      </c>
      <c r="C507" s="983" t="s">
        <v>13621</v>
      </c>
      <c r="D507" s="983"/>
      <c r="E507" s="983"/>
      <c r="F507" s="983"/>
      <c r="G507" s="508" t="s">
        <v>118</v>
      </c>
      <c r="H507" s="509">
        <v>6.61</v>
      </c>
    </row>
    <row r="508" spans="1:8" ht="12.75" customHeight="1">
      <c r="A508" s="507" t="s">
        <v>13840</v>
      </c>
      <c r="B508" s="508" t="s">
        <v>12976</v>
      </c>
      <c r="C508" s="983" t="s">
        <v>13623</v>
      </c>
      <c r="D508" s="983"/>
      <c r="E508" s="983"/>
      <c r="F508" s="983"/>
      <c r="G508" s="508" t="s">
        <v>118</v>
      </c>
      <c r="H508" s="509">
        <v>6.65</v>
      </c>
    </row>
    <row r="509" spans="1:8" ht="12.75" customHeight="1">
      <c r="A509" s="504" t="s">
        <v>13841</v>
      </c>
      <c r="B509" s="505" t="s">
        <v>12976</v>
      </c>
      <c r="C509" s="984" t="s">
        <v>13842</v>
      </c>
      <c r="D509" s="984"/>
      <c r="E509" s="984"/>
      <c r="F509" s="984"/>
      <c r="G509" s="506"/>
      <c r="H509" s="506"/>
    </row>
    <row r="510" spans="1:8" ht="12.75" customHeight="1">
      <c r="A510" s="507" t="s">
        <v>13843</v>
      </c>
      <c r="B510" s="508" t="s">
        <v>12976</v>
      </c>
      <c r="C510" s="983" t="s">
        <v>13844</v>
      </c>
      <c r="D510" s="983"/>
      <c r="E510" s="983"/>
      <c r="F510" s="983"/>
      <c r="G510" s="508" t="s">
        <v>118</v>
      </c>
      <c r="H510" s="509">
        <v>7.64</v>
      </c>
    </row>
    <row r="511" spans="1:8" ht="12.75" customHeight="1">
      <c r="A511" s="507" t="s">
        <v>13845</v>
      </c>
      <c r="B511" s="508" t="s">
        <v>12976</v>
      </c>
      <c r="C511" s="983" t="s">
        <v>13846</v>
      </c>
      <c r="D511" s="983"/>
      <c r="E511" s="983"/>
      <c r="F511" s="983"/>
      <c r="G511" s="508" t="s">
        <v>118</v>
      </c>
      <c r="H511" s="509">
        <v>7.52</v>
      </c>
    </row>
    <row r="512" spans="1:8" ht="12.75" customHeight="1">
      <c r="A512" s="507" t="s">
        <v>13847</v>
      </c>
      <c r="B512" s="508" t="s">
        <v>12976</v>
      </c>
      <c r="C512" s="983" t="s">
        <v>13848</v>
      </c>
      <c r="D512" s="983"/>
      <c r="E512" s="983"/>
      <c r="F512" s="983"/>
      <c r="G512" s="508" t="s">
        <v>118</v>
      </c>
      <c r="H512" s="509">
        <v>7.52</v>
      </c>
    </row>
    <row r="513" spans="1:8" ht="12.75" customHeight="1">
      <c r="A513" s="504" t="s">
        <v>13849</v>
      </c>
      <c r="B513" s="505" t="s">
        <v>12976</v>
      </c>
      <c r="C513" s="984" t="s">
        <v>13850</v>
      </c>
      <c r="D513" s="984"/>
      <c r="E513" s="984"/>
      <c r="F513" s="984"/>
      <c r="G513" s="506"/>
      <c r="H513" s="506"/>
    </row>
    <row r="514" spans="1:8" ht="12.75" customHeight="1">
      <c r="A514" s="507" t="s">
        <v>13851</v>
      </c>
      <c r="B514" s="508" t="s">
        <v>12976</v>
      </c>
      <c r="C514" s="983" t="s">
        <v>13852</v>
      </c>
      <c r="D514" s="983"/>
      <c r="E514" s="983"/>
      <c r="F514" s="983"/>
      <c r="G514" s="508" t="s">
        <v>128</v>
      </c>
      <c r="H514" s="509">
        <v>419.26</v>
      </c>
    </row>
    <row r="515" spans="1:8" ht="12.75" customHeight="1">
      <c r="A515" s="507" t="s">
        <v>13853</v>
      </c>
      <c r="B515" s="508" t="s">
        <v>12976</v>
      </c>
      <c r="C515" s="983" t="s">
        <v>13854</v>
      </c>
      <c r="D515" s="983"/>
      <c r="E515" s="983"/>
      <c r="F515" s="983"/>
      <c r="G515" s="508" t="s">
        <v>128</v>
      </c>
      <c r="H515" s="509">
        <v>437.23</v>
      </c>
    </row>
    <row r="516" spans="1:8" ht="12.75" customHeight="1">
      <c r="A516" s="504" t="s">
        <v>13855</v>
      </c>
      <c r="B516" s="505" t="s">
        <v>12976</v>
      </c>
      <c r="C516" s="984" t="s">
        <v>13856</v>
      </c>
      <c r="D516" s="984"/>
      <c r="E516" s="984"/>
      <c r="F516" s="984"/>
      <c r="G516" s="506"/>
      <c r="H516" s="506"/>
    </row>
    <row r="517" spans="1:8" ht="12.75" customHeight="1">
      <c r="A517" s="507" t="s">
        <v>13857</v>
      </c>
      <c r="B517" s="508" t="s">
        <v>12976</v>
      </c>
      <c r="C517" s="983" t="s">
        <v>13852</v>
      </c>
      <c r="D517" s="983"/>
      <c r="E517" s="983"/>
      <c r="F517" s="983"/>
      <c r="G517" s="508" t="s">
        <v>128</v>
      </c>
      <c r="H517" s="509">
        <v>340.02</v>
      </c>
    </row>
    <row r="518" spans="1:8" ht="12.75" customHeight="1">
      <c r="A518" s="507" t="s">
        <v>13858</v>
      </c>
      <c r="B518" s="508" t="s">
        <v>12976</v>
      </c>
      <c r="C518" s="983" t="s">
        <v>13854</v>
      </c>
      <c r="D518" s="983"/>
      <c r="E518" s="983"/>
      <c r="F518" s="983"/>
      <c r="G518" s="508" t="s">
        <v>128</v>
      </c>
      <c r="H518" s="509">
        <v>353.85</v>
      </c>
    </row>
    <row r="519" spans="1:8" ht="12.75" customHeight="1">
      <c r="A519" s="507" t="s">
        <v>13859</v>
      </c>
      <c r="B519" s="508" t="s">
        <v>12976</v>
      </c>
      <c r="C519" s="983" t="s">
        <v>13860</v>
      </c>
      <c r="D519" s="983"/>
      <c r="E519" s="983"/>
      <c r="F519" s="983"/>
      <c r="G519" s="508" t="s">
        <v>128</v>
      </c>
      <c r="H519" s="509">
        <v>363.33</v>
      </c>
    </row>
    <row r="520" spans="1:8" ht="12.75" customHeight="1">
      <c r="A520" s="504" t="s">
        <v>13861</v>
      </c>
      <c r="B520" s="505" t="s">
        <v>12976</v>
      </c>
      <c r="C520" s="984" t="s">
        <v>13862</v>
      </c>
      <c r="D520" s="984"/>
      <c r="E520" s="984"/>
      <c r="F520" s="984"/>
      <c r="G520" s="506"/>
      <c r="H520" s="506"/>
    </row>
    <row r="521" spans="1:8" ht="12.75" customHeight="1">
      <c r="A521" s="507" t="s">
        <v>13863</v>
      </c>
      <c r="B521" s="508" t="s">
        <v>12976</v>
      </c>
      <c r="C521" s="983" t="s">
        <v>13852</v>
      </c>
      <c r="D521" s="983"/>
      <c r="E521" s="983"/>
      <c r="F521" s="983"/>
      <c r="G521" s="508" t="s">
        <v>128</v>
      </c>
      <c r="H521" s="509">
        <v>339.87</v>
      </c>
    </row>
    <row r="522" spans="1:8" ht="12.75" customHeight="1">
      <c r="A522" s="507" t="s">
        <v>13864</v>
      </c>
      <c r="B522" s="508" t="s">
        <v>12976</v>
      </c>
      <c r="C522" s="983" t="s">
        <v>13854</v>
      </c>
      <c r="D522" s="983"/>
      <c r="E522" s="983"/>
      <c r="F522" s="983"/>
      <c r="G522" s="508" t="s">
        <v>128</v>
      </c>
      <c r="H522" s="509">
        <v>354.54</v>
      </c>
    </row>
    <row r="523" spans="1:8" ht="12.75" customHeight="1">
      <c r="A523" s="507" t="s">
        <v>13865</v>
      </c>
      <c r="B523" s="508" t="s">
        <v>12976</v>
      </c>
      <c r="C523" s="983" t="s">
        <v>13860</v>
      </c>
      <c r="D523" s="983"/>
      <c r="E523" s="983"/>
      <c r="F523" s="983"/>
      <c r="G523" s="508" t="s">
        <v>128</v>
      </c>
      <c r="H523" s="509">
        <v>367.41</v>
      </c>
    </row>
    <row r="524" spans="1:8" ht="12.75" customHeight="1">
      <c r="A524" s="504" t="s">
        <v>13866</v>
      </c>
      <c r="B524" s="505" t="s">
        <v>12976</v>
      </c>
      <c r="C524" s="984" t="s">
        <v>13867</v>
      </c>
      <c r="D524" s="984"/>
      <c r="E524" s="984"/>
      <c r="F524" s="984"/>
      <c r="G524" s="506"/>
      <c r="H524" s="506"/>
    </row>
    <row r="525" spans="1:8" ht="12.75" customHeight="1">
      <c r="A525" s="507" t="s">
        <v>13868</v>
      </c>
      <c r="B525" s="508" t="s">
        <v>12976</v>
      </c>
      <c r="C525" s="983" t="s">
        <v>13869</v>
      </c>
      <c r="D525" s="983"/>
      <c r="E525" s="983"/>
      <c r="F525" s="983"/>
      <c r="G525" s="508" t="s">
        <v>112</v>
      </c>
      <c r="H525" s="509">
        <v>53.98</v>
      </c>
    </row>
    <row r="526" spans="1:8" ht="12.75" customHeight="1">
      <c r="A526" s="507" t="s">
        <v>13870</v>
      </c>
      <c r="B526" s="508" t="s">
        <v>12976</v>
      </c>
      <c r="C526" s="983" t="s">
        <v>13871</v>
      </c>
      <c r="D526" s="983"/>
      <c r="E526" s="983"/>
      <c r="F526" s="983"/>
      <c r="G526" s="508" t="s">
        <v>112</v>
      </c>
      <c r="H526" s="509">
        <v>60.31</v>
      </c>
    </row>
    <row r="527" spans="1:8" ht="12.75" customHeight="1">
      <c r="A527" s="507" t="s">
        <v>13872</v>
      </c>
      <c r="B527" s="508" t="s">
        <v>12976</v>
      </c>
      <c r="C527" s="983" t="s">
        <v>13873</v>
      </c>
      <c r="D527" s="983"/>
      <c r="E527" s="983"/>
      <c r="F527" s="983"/>
      <c r="G527" s="508" t="s">
        <v>112</v>
      </c>
      <c r="H527" s="509">
        <v>66.91</v>
      </c>
    </row>
    <row r="528" spans="1:8" ht="12.75" customHeight="1">
      <c r="A528" s="507" t="s">
        <v>13874</v>
      </c>
      <c r="B528" s="508" t="s">
        <v>12976</v>
      </c>
      <c r="C528" s="983" t="s">
        <v>13875</v>
      </c>
      <c r="D528" s="983"/>
      <c r="E528" s="983"/>
      <c r="F528" s="983"/>
      <c r="G528" s="508" t="s">
        <v>112</v>
      </c>
      <c r="H528" s="509">
        <v>59.19</v>
      </c>
    </row>
    <row r="529" spans="1:8" ht="12.75" customHeight="1">
      <c r="A529" s="507" t="s">
        <v>13876</v>
      </c>
      <c r="B529" s="508" t="s">
        <v>12976</v>
      </c>
      <c r="C529" s="983" t="s">
        <v>13877</v>
      </c>
      <c r="D529" s="983"/>
      <c r="E529" s="983"/>
      <c r="F529" s="983"/>
      <c r="G529" s="508" t="s">
        <v>112</v>
      </c>
      <c r="H529" s="509">
        <v>61.94</v>
      </c>
    </row>
    <row r="530" spans="1:8" ht="12.75" customHeight="1">
      <c r="A530" s="507" t="s">
        <v>13878</v>
      </c>
      <c r="B530" s="508" t="s">
        <v>12976</v>
      </c>
      <c r="C530" s="983" t="s">
        <v>13879</v>
      </c>
      <c r="D530" s="983"/>
      <c r="E530" s="983"/>
      <c r="F530" s="983"/>
      <c r="G530" s="508" t="s">
        <v>112</v>
      </c>
      <c r="H530" s="509">
        <v>69.39</v>
      </c>
    </row>
    <row r="531" spans="1:8" ht="12.75" customHeight="1">
      <c r="A531" s="507" t="s">
        <v>13880</v>
      </c>
      <c r="B531" s="508" t="s">
        <v>12976</v>
      </c>
      <c r="C531" s="983" t="s">
        <v>13881</v>
      </c>
      <c r="D531" s="983"/>
      <c r="E531" s="983"/>
      <c r="F531" s="983"/>
      <c r="G531" s="508" t="s">
        <v>112</v>
      </c>
      <c r="H531" s="509">
        <v>70.16</v>
      </c>
    </row>
    <row r="532" spans="1:8" ht="12.75" customHeight="1">
      <c r="A532" s="507" t="s">
        <v>13882</v>
      </c>
      <c r="B532" s="508" t="s">
        <v>12976</v>
      </c>
      <c r="C532" s="983" t="s">
        <v>13883</v>
      </c>
      <c r="D532" s="983"/>
      <c r="E532" s="983"/>
      <c r="F532" s="983"/>
      <c r="G532" s="508" t="s">
        <v>112</v>
      </c>
      <c r="H532" s="509">
        <v>60.65</v>
      </c>
    </row>
    <row r="533" spans="1:8" ht="12.75" customHeight="1">
      <c r="A533" s="507" t="s">
        <v>13884</v>
      </c>
      <c r="B533" s="508" t="s">
        <v>12976</v>
      </c>
      <c r="C533" s="983" t="s">
        <v>13885</v>
      </c>
      <c r="D533" s="983"/>
      <c r="E533" s="983"/>
      <c r="F533" s="983"/>
      <c r="G533" s="508" t="s">
        <v>112</v>
      </c>
      <c r="H533" s="509">
        <v>65.52</v>
      </c>
    </row>
    <row r="534" spans="1:8" ht="12.75" customHeight="1">
      <c r="A534" s="507" t="s">
        <v>13886</v>
      </c>
      <c r="B534" s="508" t="s">
        <v>12976</v>
      </c>
      <c r="C534" s="983" t="s">
        <v>13887</v>
      </c>
      <c r="D534" s="983"/>
      <c r="E534" s="983"/>
      <c r="F534" s="983"/>
      <c r="G534" s="508" t="s">
        <v>112</v>
      </c>
      <c r="H534" s="509">
        <v>72.349999999999994</v>
      </c>
    </row>
    <row r="535" spans="1:8" ht="12.75" customHeight="1">
      <c r="A535" s="504" t="s">
        <v>13888</v>
      </c>
      <c r="B535" s="505" t="s">
        <v>12976</v>
      </c>
      <c r="C535" s="984" t="s">
        <v>13889</v>
      </c>
      <c r="D535" s="984"/>
      <c r="E535" s="984"/>
      <c r="F535" s="984"/>
      <c r="G535" s="506"/>
      <c r="H535" s="506"/>
    </row>
    <row r="536" spans="1:8" ht="12.75" customHeight="1">
      <c r="A536" s="507" t="s">
        <v>13890</v>
      </c>
      <c r="B536" s="508" t="s">
        <v>12976</v>
      </c>
      <c r="C536" s="983" t="s">
        <v>13869</v>
      </c>
      <c r="D536" s="983"/>
      <c r="E536" s="983"/>
      <c r="F536" s="983"/>
      <c r="G536" s="508" t="s">
        <v>112</v>
      </c>
      <c r="H536" s="509">
        <v>54.71</v>
      </c>
    </row>
    <row r="537" spans="1:8" ht="12.75" customHeight="1">
      <c r="A537" s="507" t="s">
        <v>13891</v>
      </c>
      <c r="B537" s="508" t="s">
        <v>12976</v>
      </c>
      <c r="C537" s="983" t="s">
        <v>13871</v>
      </c>
      <c r="D537" s="983"/>
      <c r="E537" s="983"/>
      <c r="F537" s="983"/>
      <c r="G537" s="508" t="s">
        <v>112</v>
      </c>
      <c r="H537" s="509">
        <v>60.17</v>
      </c>
    </row>
    <row r="538" spans="1:8" ht="12.75" customHeight="1">
      <c r="A538" s="507" t="s">
        <v>13892</v>
      </c>
      <c r="B538" s="508" t="s">
        <v>12976</v>
      </c>
      <c r="C538" s="983" t="s">
        <v>13873</v>
      </c>
      <c r="D538" s="983"/>
      <c r="E538" s="983"/>
      <c r="F538" s="983"/>
      <c r="G538" s="508" t="s">
        <v>112</v>
      </c>
      <c r="H538" s="509">
        <v>79.19</v>
      </c>
    </row>
    <row r="539" spans="1:8" ht="12.75" customHeight="1">
      <c r="A539" s="507" t="s">
        <v>13893</v>
      </c>
      <c r="B539" s="508" t="s">
        <v>12976</v>
      </c>
      <c r="C539" s="983" t="s">
        <v>13875</v>
      </c>
      <c r="D539" s="983"/>
      <c r="E539" s="983"/>
      <c r="F539" s="983"/>
      <c r="G539" s="508" t="s">
        <v>112</v>
      </c>
      <c r="H539" s="509">
        <v>61.11</v>
      </c>
    </row>
    <row r="540" spans="1:8" ht="12.75" customHeight="1">
      <c r="A540" s="507" t="s">
        <v>13894</v>
      </c>
      <c r="B540" s="508" t="s">
        <v>12976</v>
      </c>
      <c r="C540" s="983" t="s">
        <v>13877</v>
      </c>
      <c r="D540" s="983"/>
      <c r="E540" s="983"/>
      <c r="F540" s="983"/>
      <c r="G540" s="508" t="s">
        <v>112</v>
      </c>
      <c r="H540" s="509">
        <v>66.650000000000006</v>
      </c>
    </row>
    <row r="541" spans="1:8" ht="12.75" customHeight="1">
      <c r="A541" s="507" t="s">
        <v>13895</v>
      </c>
      <c r="B541" s="508" t="s">
        <v>12976</v>
      </c>
      <c r="C541" s="983" t="s">
        <v>13879</v>
      </c>
      <c r="D541" s="983"/>
      <c r="E541" s="983"/>
      <c r="F541" s="983"/>
      <c r="G541" s="508" t="s">
        <v>112</v>
      </c>
      <c r="H541" s="509">
        <v>83.18</v>
      </c>
    </row>
    <row r="542" spans="1:8" ht="12.75" customHeight="1">
      <c r="A542" s="507" t="s">
        <v>13896</v>
      </c>
      <c r="B542" s="508" t="s">
        <v>12976</v>
      </c>
      <c r="C542" s="983" t="s">
        <v>13883</v>
      </c>
      <c r="D542" s="983"/>
      <c r="E542" s="983"/>
      <c r="F542" s="983"/>
      <c r="G542" s="508" t="s">
        <v>112</v>
      </c>
      <c r="H542" s="509">
        <v>63.86</v>
      </c>
    </row>
    <row r="543" spans="1:8" ht="12.75" customHeight="1">
      <c r="A543" s="507" t="s">
        <v>13897</v>
      </c>
      <c r="B543" s="508" t="s">
        <v>12976</v>
      </c>
      <c r="C543" s="983" t="s">
        <v>13885</v>
      </c>
      <c r="D543" s="983"/>
      <c r="E543" s="983"/>
      <c r="F543" s="983"/>
      <c r="G543" s="508" t="s">
        <v>112</v>
      </c>
      <c r="H543" s="509">
        <v>69.66</v>
      </c>
    </row>
    <row r="544" spans="1:8" ht="12.75" customHeight="1">
      <c r="A544" s="507" t="s">
        <v>13898</v>
      </c>
      <c r="B544" s="508" t="s">
        <v>12976</v>
      </c>
      <c r="C544" s="983" t="s">
        <v>13887</v>
      </c>
      <c r="D544" s="983"/>
      <c r="E544" s="983"/>
      <c r="F544" s="983"/>
      <c r="G544" s="508" t="s">
        <v>112</v>
      </c>
      <c r="H544" s="509">
        <v>80.45</v>
      </c>
    </row>
    <row r="545" spans="1:8" ht="12.75" customHeight="1">
      <c r="A545" s="504" t="s">
        <v>13899</v>
      </c>
      <c r="B545" s="505" t="s">
        <v>12976</v>
      </c>
      <c r="C545" s="984" t="s">
        <v>13900</v>
      </c>
      <c r="D545" s="984"/>
      <c r="E545" s="984"/>
      <c r="F545" s="984"/>
      <c r="G545" s="506"/>
      <c r="H545" s="506"/>
    </row>
    <row r="546" spans="1:8" ht="12.75" customHeight="1">
      <c r="A546" s="507" t="s">
        <v>13901</v>
      </c>
      <c r="B546" s="508" t="s">
        <v>12976</v>
      </c>
      <c r="C546" s="983" t="s">
        <v>13902</v>
      </c>
      <c r="D546" s="983"/>
      <c r="E546" s="983"/>
      <c r="F546" s="983"/>
      <c r="G546" s="508" t="s">
        <v>108</v>
      </c>
      <c r="H546" s="509">
        <v>228.72</v>
      </c>
    </row>
    <row r="547" spans="1:8" ht="12.75" customHeight="1">
      <c r="A547" s="507" t="s">
        <v>13903</v>
      </c>
      <c r="B547" s="508" t="s">
        <v>12976</v>
      </c>
      <c r="C547" s="983" t="s">
        <v>13904</v>
      </c>
      <c r="D547" s="983"/>
      <c r="E547" s="983"/>
      <c r="F547" s="983"/>
      <c r="G547" s="508" t="s">
        <v>108</v>
      </c>
      <c r="H547" s="509">
        <v>287.33</v>
      </c>
    </row>
    <row r="548" spans="1:8" ht="12.75" customHeight="1">
      <c r="A548" s="504" t="s">
        <v>13905</v>
      </c>
      <c r="B548" s="505" t="s">
        <v>12976</v>
      </c>
      <c r="C548" s="984" t="s">
        <v>13906</v>
      </c>
      <c r="D548" s="984"/>
      <c r="E548" s="984"/>
      <c r="F548" s="984"/>
      <c r="G548" s="506"/>
      <c r="H548" s="506"/>
    </row>
    <row r="549" spans="1:8" ht="12.75" customHeight="1">
      <c r="A549" s="507" t="s">
        <v>13907</v>
      </c>
      <c r="B549" s="508" t="s">
        <v>12976</v>
      </c>
      <c r="C549" s="983" t="s">
        <v>13908</v>
      </c>
      <c r="D549" s="983"/>
      <c r="E549" s="983"/>
      <c r="F549" s="983"/>
      <c r="G549" s="508" t="s">
        <v>112</v>
      </c>
      <c r="H549" s="509">
        <v>6.37</v>
      </c>
    </row>
    <row r="550" spans="1:8" ht="12.75" customHeight="1">
      <c r="A550" s="501" t="s">
        <v>13909</v>
      </c>
      <c r="B550" s="502"/>
      <c r="C550" s="986" t="s">
        <v>13910</v>
      </c>
      <c r="D550" s="986"/>
      <c r="E550" s="986"/>
      <c r="F550" s="986"/>
      <c r="G550" s="503"/>
      <c r="H550" s="503"/>
    </row>
    <row r="551" spans="1:8" ht="12.75" customHeight="1">
      <c r="A551" s="504" t="s">
        <v>13911</v>
      </c>
      <c r="B551" s="505" t="s">
        <v>12976</v>
      </c>
      <c r="C551" s="984" t="s">
        <v>13912</v>
      </c>
      <c r="D551" s="984"/>
      <c r="E551" s="984"/>
      <c r="F551" s="984"/>
      <c r="G551" s="506"/>
      <c r="H551" s="506"/>
    </row>
    <row r="552" spans="1:8" ht="12.75" customHeight="1">
      <c r="A552" s="507" t="s">
        <v>13913</v>
      </c>
      <c r="B552" s="508" t="s">
        <v>12976</v>
      </c>
      <c r="C552" s="983" t="s">
        <v>13914</v>
      </c>
      <c r="D552" s="983"/>
      <c r="E552" s="983"/>
      <c r="F552" s="983"/>
      <c r="G552" s="508" t="s">
        <v>112</v>
      </c>
      <c r="H552" s="509">
        <v>45.03</v>
      </c>
    </row>
    <row r="553" spans="1:8" ht="12.75" customHeight="1">
      <c r="A553" s="507" t="s">
        <v>13915</v>
      </c>
      <c r="B553" s="508" t="s">
        <v>12976</v>
      </c>
      <c r="C553" s="983" t="s">
        <v>13916</v>
      </c>
      <c r="D553" s="983"/>
      <c r="E553" s="983"/>
      <c r="F553" s="983"/>
      <c r="G553" s="508" t="s">
        <v>112</v>
      </c>
      <c r="H553" s="509">
        <v>82.07</v>
      </c>
    </row>
    <row r="554" spans="1:8" ht="12.75" customHeight="1">
      <c r="A554" s="507" t="s">
        <v>13917</v>
      </c>
      <c r="B554" s="508" t="s">
        <v>12976</v>
      </c>
      <c r="C554" s="983" t="s">
        <v>13918</v>
      </c>
      <c r="D554" s="983"/>
      <c r="E554" s="983"/>
      <c r="F554" s="983"/>
      <c r="G554" s="508" t="s">
        <v>112</v>
      </c>
      <c r="H554" s="509">
        <v>146.84</v>
      </c>
    </row>
    <row r="555" spans="1:8" ht="12.75" customHeight="1">
      <c r="A555" s="507" t="s">
        <v>13919</v>
      </c>
      <c r="B555" s="508" t="s">
        <v>12976</v>
      </c>
      <c r="C555" s="983" t="s">
        <v>13920</v>
      </c>
      <c r="D555" s="983"/>
      <c r="E555" s="983"/>
      <c r="F555" s="983"/>
      <c r="G555" s="508" t="s">
        <v>112</v>
      </c>
      <c r="H555" s="509">
        <v>47.53</v>
      </c>
    </row>
    <row r="556" spans="1:8" ht="12.75" customHeight="1">
      <c r="A556" s="507" t="s">
        <v>13921</v>
      </c>
      <c r="B556" s="508" t="s">
        <v>12976</v>
      </c>
      <c r="C556" s="983" t="s">
        <v>13922</v>
      </c>
      <c r="D556" s="983"/>
      <c r="E556" s="983"/>
      <c r="F556" s="983"/>
      <c r="G556" s="508" t="s">
        <v>112</v>
      </c>
      <c r="H556" s="509">
        <v>87.08</v>
      </c>
    </row>
    <row r="557" spans="1:8" ht="12.75" customHeight="1">
      <c r="A557" s="507" t="s">
        <v>13923</v>
      </c>
      <c r="B557" s="508" t="s">
        <v>12976</v>
      </c>
      <c r="C557" s="983" t="s">
        <v>13924</v>
      </c>
      <c r="D557" s="983"/>
      <c r="E557" s="983"/>
      <c r="F557" s="983"/>
      <c r="G557" s="508" t="s">
        <v>112</v>
      </c>
      <c r="H557" s="509">
        <v>153.09</v>
      </c>
    </row>
    <row r="558" spans="1:8" ht="12.75" customHeight="1">
      <c r="A558" s="504" t="s">
        <v>13925</v>
      </c>
      <c r="B558" s="505" t="s">
        <v>12976</v>
      </c>
      <c r="C558" s="984" t="s">
        <v>13926</v>
      </c>
      <c r="D558" s="984"/>
      <c r="E558" s="984"/>
      <c r="F558" s="984"/>
      <c r="G558" s="506"/>
      <c r="H558" s="506"/>
    </row>
    <row r="559" spans="1:8" ht="12.75" customHeight="1">
      <c r="A559" s="507" t="s">
        <v>13927</v>
      </c>
      <c r="B559" s="508" t="s">
        <v>12976</v>
      </c>
      <c r="C559" s="983" t="s">
        <v>13916</v>
      </c>
      <c r="D559" s="983"/>
      <c r="E559" s="983"/>
      <c r="F559" s="983"/>
      <c r="G559" s="508" t="s">
        <v>112</v>
      </c>
      <c r="H559" s="509">
        <v>33.630000000000003</v>
      </c>
    </row>
    <row r="560" spans="1:8" ht="12.75" customHeight="1">
      <c r="A560" s="507" t="s">
        <v>13928</v>
      </c>
      <c r="B560" s="508" t="s">
        <v>12976</v>
      </c>
      <c r="C560" s="983" t="s">
        <v>13929</v>
      </c>
      <c r="D560" s="983"/>
      <c r="E560" s="983"/>
      <c r="F560" s="983"/>
      <c r="G560" s="508" t="s">
        <v>112</v>
      </c>
      <c r="H560" s="509">
        <v>42.25</v>
      </c>
    </row>
    <row r="561" spans="1:8" ht="12.75" customHeight="1">
      <c r="A561" s="507" t="s">
        <v>13930</v>
      </c>
      <c r="B561" s="508" t="s">
        <v>12976</v>
      </c>
      <c r="C561" s="983" t="s">
        <v>13918</v>
      </c>
      <c r="D561" s="983"/>
      <c r="E561" s="983"/>
      <c r="F561" s="983"/>
      <c r="G561" s="508" t="s">
        <v>112</v>
      </c>
      <c r="H561" s="509">
        <v>53.42</v>
      </c>
    </row>
    <row r="562" spans="1:8" ht="12.75" customHeight="1">
      <c r="A562" s="507" t="s">
        <v>13931</v>
      </c>
      <c r="B562" s="508" t="s">
        <v>12976</v>
      </c>
      <c r="C562" s="983" t="s">
        <v>13932</v>
      </c>
      <c r="D562" s="983"/>
      <c r="E562" s="983"/>
      <c r="F562" s="983"/>
      <c r="G562" s="508" t="s">
        <v>112</v>
      </c>
      <c r="H562" s="509">
        <v>78.2</v>
      </c>
    </row>
    <row r="563" spans="1:8" ht="12.75" customHeight="1">
      <c r="A563" s="504" t="s">
        <v>13933</v>
      </c>
      <c r="B563" s="505" t="s">
        <v>12976</v>
      </c>
      <c r="C563" s="984" t="s">
        <v>13934</v>
      </c>
      <c r="D563" s="984"/>
      <c r="E563" s="984"/>
      <c r="F563" s="984"/>
      <c r="G563" s="506"/>
      <c r="H563" s="506"/>
    </row>
    <row r="564" spans="1:8" ht="12.75" customHeight="1">
      <c r="A564" s="507" t="s">
        <v>13935</v>
      </c>
      <c r="B564" s="508" t="s">
        <v>12976</v>
      </c>
      <c r="C564" s="983" t="s">
        <v>13936</v>
      </c>
      <c r="D564" s="983"/>
      <c r="E564" s="983"/>
      <c r="F564" s="983"/>
      <c r="G564" s="508" t="s">
        <v>112</v>
      </c>
      <c r="H564" s="509">
        <v>32.97</v>
      </c>
    </row>
    <row r="565" spans="1:8" ht="12.75" customHeight="1">
      <c r="A565" s="507" t="s">
        <v>13937</v>
      </c>
      <c r="B565" s="508" t="s">
        <v>12976</v>
      </c>
      <c r="C565" s="983" t="s">
        <v>13938</v>
      </c>
      <c r="D565" s="983"/>
      <c r="E565" s="983"/>
      <c r="F565" s="983"/>
      <c r="G565" s="508" t="s">
        <v>112</v>
      </c>
      <c r="H565" s="509">
        <v>41.54</v>
      </c>
    </row>
    <row r="566" spans="1:8" ht="12.75" customHeight="1">
      <c r="A566" s="507" t="s">
        <v>13939</v>
      </c>
      <c r="B566" s="508" t="s">
        <v>12976</v>
      </c>
      <c r="C566" s="983" t="s">
        <v>13940</v>
      </c>
      <c r="D566" s="983"/>
      <c r="E566" s="983"/>
      <c r="F566" s="983"/>
      <c r="G566" s="508" t="s">
        <v>112</v>
      </c>
      <c r="H566" s="509">
        <v>45.66</v>
      </c>
    </row>
    <row r="567" spans="1:8" ht="12.75" customHeight="1">
      <c r="A567" s="507" t="s">
        <v>13941</v>
      </c>
      <c r="B567" s="508" t="s">
        <v>12976</v>
      </c>
      <c r="C567" s="983" t="s">
        <v>13942</v>
      </c>
      <c r="D567" s="983"/>
      <c r="E567" s="983"/>
      <c r="F567" s="983"/>
      <c r="G567" s="508" t="s">
        <v>112</v>
      </c>
      <c r="H567" s="509">
        <v>35.97</v>
      </c>
    </row>
    <row r="568" spans="1:8" ht="12.75" customHeight="1">
      <c r="A568" s="507" t="s">
        <v>13943</v>
      </c>
      <c r="B568" s="508" t="s">
        <v>12976</v>
      </c>
      <c r="C568" s="983" t="s">
        <v>13944</v>
      </c>
      <c r="D568" s="983"/>
      <c r="E568" s="983"/>
      <c r="F568" s="983"/>
      <c r="G568" s="508" t="s">
        <v>112</v>
      </c>
      <c r="H568" s="509">
        <v>45.3</v>
      </c>
    </row>
    <row r="569" spans="1:8" ht="12.75" customHeight="1">
      <c r="A569" s="507" t="s">
        <v>13945</v>
      </c>
      <c r="B569" s="508" t="s">
        <v>12976</v>
      </c>
      <c r="C569" s="983" t="s">
        <v>13946</v>
      </c>
      <c r="D569" s="983"/>
      <c r="E569" s="983"/>
      <c r="F569" s="983"/>
      <c r="G569" s="508" t="s">
        <v>112</v>
      </c>
      <c r="H569" s="509">
        <v>49.4</v>
      </c>
    </row>
    <row r="570" spans="1:8" ht="12.75" customHeight="1">
      <c r="A570" s="504" t="s">
        <v>13947</v>
      </c>
      <c r="B570" s="505" t="s">
        <v>12976</v>
      </c>
      <c r="C570" s="984" t="s">
        <v>13948</v>
      </c>
      <c r="D570" s="984"/>
      <c r="E570" s="984"/>
      <c r="F570" s="984"/>
      <c r="G570" s="506"/>
      <c r="H570" s="506"/>
    </row>
    <row r="571" spans="1:8" ht="12.75" customHeight="1">
      <c r="A571" s="507" t="s">
        <v>13949</v>
      </c>
      <c r="B571" s="508" t="s">
        <v>12976</v>
      </c>
      <c r="C571" s="983" t="s">
        <v>13950</v>
      </c>
      <c r="D571" s="983"/>
      <c r="E571" s="983"/>
      <c r="F571" s="983"/>
      <c r="G571" s="508" t="s">
        <v>112</v>
      </c>
      <c r="H571" s="509">
        <v>35.97</v>
      </c>
    </row>
    <row r="572" spans="1:8" ht="12.75" customHeight="1">
      <c r="A572" s="507" t="s">
        <v>13951</v>
      </c>
      <c r="B572" s="508" t="s">
        <v>12976</v>
      </c>
      <c r="C572" s="983" t="s">
        <v>13952</v>
      </c>
      <c r="D572" s="983"/>
      <c r="E572" s="983"/>
      <c r="F572" s="983"/>
      <c r="G572" s="508" t="s">
        <v>112</v>
      </c>
      <c r="H572" s="509">
        <v>44.12</v>
      </c>
    </row>
    <row r="573" spans="1:8" ht="12.75" customHeight="1">
      <c r="A573" s="507" t="s">
        <v>13953</v>
      </c>
      <c r="B573" s="508" t="s">
        <v>12976</v>
      </c>
      <c r="C573" s="983" t="s">
        <v>13954</v>
      </c>
      <c r="D573" s="983"/>
      <c r="E573" s="983"/>
      <c r="F573" s="983"/>
      <c r="G573" s="508" t="s">
        <v>112</v>
      </c>
      <c r="H573" s="509">
        <v>51.1</v>
      </c>
    </row>
    <row r="574" spans="1:8" ht="12.75" customHeight="1">
      <c r="A574" s="504" t="s">
        <v>13955</v>
      </c>
      <c r="B574" s="505" t="s">
        <v>12976</v>
      </c>
      <c r="C574" s="984" t="s">
        <v>13956</v>
      </c>
      <c r="D574" s="984"/>
      <c r="E574" s="984"/>
      <c r="F574" s="984"/>
      <c r="G574" s="506"/>
      <c r="H574" s="506"/>
    </row>
    <row r="575" spans="1:8" ht="12.75" customHeight="1">
      <c r="A575" s="507" t="s">
        <v>13957</v>
      </c>
      <c r="B575" s="508" t="s">
        <v>12976</v>
      </c>
      <c r="C575" s="983" t="s">
        <v>13958</v>
      </c>
      <c r="D575" s="983"/>
      <c r="E575" s="983"/>
      <c r="F575" s="983"/>
      <c r="G575" s="508" t="s">
        <v>112</v>
      </c>
      <c r="H575" s="509">
        <v>117.82</v>
      </c>
    </row>
    <row r="576" spans="1:8" ht="12.75" customHeight="1">
      <c r="A576" s="507" t="s">
        <v>13959</v>
      </c>
      <c r="B576" s="508" t="s">
        <v>12976</v>
      </c>
      <c r="C576" s="983" t="s">
        <v>13960</v>
      </c>
      <c r="D576" s="983"/>
      <c r="E576" s="983"/>
      <c r="F576" s="983"/>
      <c r="G576" s="508" t="s">
        <v>112</v>
      </c>
      <c r="H576" s="509">
        <v>214.27</v>
      </c>
    </row>
    <row r="577" spans="1:8" ht="12.75" customHeight="1">
      <c r="A577" s="504" t="s">
        <v>13961</v>
      </c>
      <c r="B577" s="505" t="s">
        <v>12976</v>
      </c>
      <c r="C577" s="984" t="s">
        <v>13962</v>
      </c>
      <c r="D577" s="984"/>
      <c r="E577" s="984"/>
      <c r="F577" s="984"/>
      <c r="G577" s="506"/>
      <c r="H577" s="506"/>
    </row>
    <row r="578" spans="1:8" ht="12.75" customHeight="1">
      <c r="A578" s="507" t="s">
        <v>13963</v>
      </c>
      <c r="B578" s="508" t="s">
        <v>12976</v>
      </c>
      <c r="C578" s="983" t="s">
        <v>13964</v>
      </c>
      <c r="D578" s="983"/>
      <c r="E578" s="983"/>
      <c r="F578" s="983"/>
      <c r="G578" s="508" t="s">
        <v>112</v>
      </c>
      <c r="H578" s="509">
        <v>361.85</v>
      </c>
    </row>
    <row r="579" spans="1:8" ht="12.75" customHeight="1">
      <c r="A579" s="504" t="s">
        <v>13965</v>
      </c>
      <c r="B579" s="505" t="s">
        <v>12976</v>
      </c>
      <c r="C579" s="984" t="s">
        <v>13966</v>
      </c>
      <c r="D579" s="984"/>
      <c r="E579" s="984"/>
      <c r="F579" s="984"/>
      <c r="G579" s="506"/>
      <c r="H579" s="506"/>
    </row>
    <row r="580" spans="1:8" ht="12.75" customHeight="1">
      <c r="A580" s="507" t="s">
        <v>13967</v>
      </c>
      <c r="B580" s="508" t="s">
        <v>12976</v>
      </c>
      <c r="C580" s="983" t="s">
        <v>13968</v>
      </c>
      <c r="D580" s="983"/>
      <c r="E580" s="983"/>
      <c r="F580" s="983"/>
      <c r="G580" s="508" t="s">
        <v>112</v>
      </c>
      <c r="H580" s="509">
        <v>124.32</v>
      </c>
    </row>
    <row r="581" spans="1:8" ht="12.75" customHeight="1">
      <c r="A581" s="504" t="s">
        <v>13969</v>
      </c>
      <c r="B581" s="505" t="s">
        <v>12976</v>
      </c>
      <c r="C581" s="984" t="s">
        <v>13970</v>
      </c>
      <c r="D581" s="984"/>
      <c r="E581" s="984"/>
      <c r="F581" s="984"/>
      <c r="G581" s="506"/>
      <c r="H581" s="506"/>
    </row>
    <row r="582" spans="1:8" ht="12.75" customHeight="1">
      <c r="A582" s="507" t="s">
        <v>13971</v>
      </c>
      <c r="B582" s="508" t="s">
        <v>12976</v>
      </c>
      <c r="C582" s="983" t="s">
        <v>13972</v>
      </c>
      <c r="D582" s="983"/>
      <c r="E582" s="983"/>
      <c r="F582" s="983"/>
      <c r="G582" s="508" t="s">
        <v>112</v>
      </c>
      <c r="H582" s="509">
        <v>24.69</v>
      </c>
    </row>
    <row r="583" spans="1:8" ht="12.75" customHeight="1">
      <c r="A583" s="504" t="s">
        <v>13973</v>
      </c>
      <c r="B583" s="505" t="s">
        <v>12976</v>
      </c>
      <c r="C583" s="984" t="s">
        <v>13974</v>
      </c>
      <c r="D583" s="984"/>
      <c r="E583" s="984"/>
      <c r="F583" s="984"/>
      <c r="G583" s="506"/>
      <c r="H583" s="506"/>
    </row>
    <row r="584" spans="1:8" ht="12.75" customHeight="1">
      <c r="A584" s="507" t="s">
        <v>13975</v>
      </c>
      <c r="B584" s="508" t="s">
        <v>12976</v>
      </c>
      <c r="C584" s="983" t="s">
        <v>13976</v>
      </c>
      <c r="D584" s="983"/>
      <c r="E584" s="983"/>
      <c r="F584" s="983"/>
      <c r="G584" s="508" t="s">
        <v>112</v>
      </c>
      <c r="H584" s="509">
        <v>483.69</v>
      </c>
    </row>
    <row r="585" spans="1:8" ht="12.75" customHeight="1">
      <c r="A585" s="507" t="s">
        <v>13977</v>
      </c>
      <c r="B585" s="508" t="s">
        <v>12976</v>
      </c>
      <c r="C585" s="983" t="s">
        <v>13978</v>
      </c>
      <c r="D585" s="983"/>
      <c r="E585" s="983"/>
      <c r="F585" s="983"/>
      <c r="G585" s="508" t="s">
        <v>112</v>
      </c>
      <c r="H585" s="509">
        <v>278.95</v>
      </c>
    </row>
    <row r="586" spans="1:8" ht="12.75" customHeight="1">
      <c r="A586" s="507" t="s">
        <v>13979</v>
      </c>
      <c r="B586" s="508" t="s">
        <v>12976</v>
      </c>
      <c r="C586" s="983" t="s">
        <v>13980</v>
      </c>
      <c r="D586" s="983"/>
      <c r="E586" s="983"/>
      <c r="F586" s="983"/>
      <c r="G586" s="508" t="s">
        <v>112</v>
      </c>
      <c r="H586" s="509">
        <v>178.68</v>
      </c>
    </row>
    <row r="587" spans="1:8" ht="12.75" customHeight="1">
      <c r="A587" s="507" t="s">
        <v>13981</v>
      </c>
      <c r="B587" s="508" t="s">
        <v>12976</v>
      </c>
      <c r="C587" s="983" t="s">
        <v>13982</v>
      </c>
      <c r="D587" s="983"/>
      <c r="E587" s="983"/>
      <c r="F587" s="983"/>
      <c r="G587" s="508" t="s">
        <v>112</v>
      </c>
      <c r="H587" s="509">
        <v>496.3</v>
      </c>
    </row>
    <row r="588" spans="1:8" ht="12.75" customHeight="1">
      <c r="A588" s="504" t="s">
        <v>13983</v>
      </c>
      <c r="B588" s="505" t="s">
        <v>12976</v>
      </c>
      <c r="C588" s="984" t="s">
        <v>13984</v>
      </c>
      <c r="D588" s="984"/>
      <c r="E588" s="984"/>
      <c r="F588" s="984"/>
      <c r="G588" s="506"/>
      <c r="H588" s="506"/>
    </row>
    <row r="589" spans="1:8" ht="12.75" customHeight="1">
      <c r="A589" s="507" t="s">
        <v>13985</v>
      </c>
      <c r="B589" s="508" t="s">
        <v>12976</v>
      </c>
      <c r="C589" s="983" t="s">
        <v>13986</v>
      </c>
      <c r="D589" s="983"/>
      <c r="E589" s="983"/>
      <c r="F589" s="983"/>
      <c r="G589" s="508" t="s">
        <v>112</v>
      </c>
      <c r="H589" s="509">
        <v>56</v>
      </c>
    </row>
    <row r="590" spans="1:8" ht="12.75" customHeight="1">
      <c r="A590" s="507" t="s">
        <v>13987</v>
      </c>
      <c r="B590" s="508" t="s">
        <v>12976</v>
      </c>
      <c r="C590" s="983" t="s">
        <v>13988</v>
      </c>
      <c r="D590" s="983"/>
      <c r="E590" s="983"/>
      <c r="F590" s="983"/>
      <c r="G590" s="508" t="s">
        <v>108</v>
      </c>
      <c r="H590" s="509">
        <v>100</v>
      </c>
    </row>
    <row r="591" spans="1:8" ht="12.75" customHeight="1">
      <c r="A591" s="504" t="s">
        <v>13989</v>
      </c>
      <c r="B591" s="505" t="s">
        <v>12976</v>
      </c>
      <c r="C591" s="984" t="s">
        <v>13990</v>
      </c>
      <c r="D591" s="984"/>
      <c r="E591" s="984"/>
      <c r="F591" s="984"/>
      <c r="G591" s="506"/>
      <c r="H591" s="506"/>
    </row>
    <row r="592" spans="1:8" ht="12.75" customHeight="1">
      <c r="A592" s="507" t="s">
        <v>13991</v>
      </c>
      <c r="B592" s="508" t="s">
        <v>12976</v>
      </c>
      <c r="C592" s="983" t="s">
        <v>13992</v>
      </c>
      <c r="D592" s="983"/>
      <c r="E592" s="983"/>
      <c r="F592" s="983"/>
      <c r="G592" s="508" t="s">
        <v>121</v>
      </c>
      <c r="H592" s="509">
        <v>25.5</v>
      </c>
    </row>
    <row r="593" spans="1:8" ht="12.75" customHeight="1">
      <c r="A593" s="507" t="s">
        <v>13993</v>
      </c>
      <c r="B593" s="508" t="s">
        <v>12976</v>
      </c>
      <c r="C593" s="983" t="s">
        <v>13994</v>
      </c>
      <c r="D593" s="983"/>
      <c r="E593" s="983"/>
      <c r="F593" s="983"/>
      <c r="G593" s="508" t="s">
        <v>121</v>
      </c>
      <c r="H593" s="509">
        <v>30.34</v>
      </c>
    </row>
    <row r="594" spans="1:8" ht="12.75" customHeight="1">
      <c r="A594" s="507" t="s">
        <v>13995</v>
      </c>
      <c r="B594" s="508" t="s">
        <v>12976</v>
      </c>
      <c r="C594" s="983" t="s">
        <v>13996</v>
      </c>
      <c r="D594" s="983"/>
      <c r="E594" s="983"/>
      <c r="F594" s="983"/>
      <c r="G594" s="508" t="s">
        <v>121</v>
      </c>
      <c r="H594" s="509">
        <v>34.950000000000003</v>
      </c>
    </row>
    <row r="595" spans="1:8" ht="12.75" customHeight="1">
      <c r="A595" s="501" t="s">
        <v>13997</v>
      </c>
      <c r="B595" s="502"/>
      <c r="C595" s="986" t="s">
        <v>13998</v>
      </c>
      <c r="D595" s="986"/>
      <c r="E595" s="986"/>
      <c r="F595" s="986"/>
      <c r="G595" s="503"/>
      <c r="H595" s="503"/>
    </row>
    <row r="596" spans="1:8" ht="12.75" customHeight="1">
      <c r="A596" s="504" t="s">
        <v>13999</v>
      </c>
      <c r="B596" s="505" t="s">
        <v>12976</v>
      </c>
      <c r="C596" s="984" t="s">
        <v>14000</v>
      </c>
      <c r="D596" s="984"/>
      <c r="E596" s="984"/>
      <c r="F596" s="984"/>
      <c r="G596" s="506"/>
      <c r="H596" s="506"/>
    </row>
    <row r="597" spans="1:8" ht="12.75" customHeight="1">
      <c r="A597" s="507" t="s">
        <v>14001</v>
      </c>
      <c r="B597" s="508" t="s">
        <v>12976</v>
      </c>
      <c r="C597" s="983" t="s">
        <v>14002</v>
      </c>
      <c r="D597" s="983"/>
      <c r="E597" s="983"/>
      <c r="F597" s="983"/>
      <c r="G597" s="508" t="s">
        <v>112</v>
      </c>
      <c r="H597" s="509">
        <v>82.65</v>
      </c>
    </row>
    <row r="598" spans="1:8" ht="12.75" customHeight="1">
      <c r="A598" s="507" t="s">
        <v>14003</v>
      </c>
      <c r="B598" s="508" t="s">
        <v>12976</v>
      </c>
      <c r="C598" s="983" t="s">
        <v>14004</v>
      </c>
      <c r="D598" s="983"/>
      <c r="E598" s="983"/>
      <c r="F598" s="983"/>
      <c r="G598" s="508" t="s">
        <v>112</v>
      </c>
      <c r="H598" s="509">
        <v>41.64</v>
      </c>
    </row>
    <row r="599" spans="1:8" ht="12.75" customHeight="1">
      <c r="A599" s="507" t="s">
        <v>14005</v>
      </c>
      <c r="B599" s="508" t="s">
        <v>12976</v>
      </c>
      <c r="C599" s="983" t="s">
        <v>14006</v>
      </c>
      <c r="D599" s="983"/>
      <c r="E599" s="983"/>
      <c r="F599" s="983"/>
      <c r="G599" s="508" t="s">
        <v>112</v>
      </c>
      <c r="H599" s="509">
        <v>35.71</v>
      </c>
    </row>
    <row r="600" spans="1:8" ht="12.75" customHeight="1">
      <c r="A600" s="507" t="s">
        <v>14007</v>
      </c>
      <c r="B600" s="508" t="s">
        <v>12976</v>
      </c>
      <c r="C600" s="983" t="s">
        <v>14008</v>
      </c>
      <c r="D600" s="983"/>
      <c r="E600" s="983"/>
      <c r="F600" s="983"/>
      <c r="G600" s="508" t="s">
        <v>112</v>
      </c>
      <c r="H600" s="509">
        <v>16.66</v>
      </c>
    </row>
    <row r="601" spans="1:8" ht="12.75" customHeight="1">
      <c r="A601" s="507" t="s">
        <v>14009</v>
      </c>
      <c r="B601" s="508" t="s">
        <v>12976</v>
      </c>
      <c r="C601" s="983" t="s">
        <v>14010</v>
      </c>
      <c r="D601" s="983"/>
      <c r="E601" s="983"/>
      <c r="F601" s="983"/>
      <c r="G601" s="508" t="s">
        <v>112</v>
      </c>
      <c r="H601" s="509">
        <v>14.71</v>
      </c>
    </row>
    <row r="602" spans="1:8">
      <c r="A602" s="504" t="s">
        <v>14011</v>
      </c>
      <c r="B602" s="505" t="s">
        <v>12976</v>
      </c>
      <c r="C602" s="984" t="s">
        <v>14012</v>
      </c>
      <c r="D602" s="984"/>
      <c r="E602" s="984"/>
      <c r="F602" s="984"/>
      <c r="G602" s="506"/>
      <c r="H602" s="506"/>
    </row>
    <row r="603" spans="1:8">
      <c r="A603" s="507" t="s">
        <v>14013</v>
      </c>
      <c r="B603" s="508" t="s">
        <v>12976</v>
      </c>
      <c r="C603" s="983" t="s">
        <v>14014</v>
      </c>
      <c r="D603" s="983"/>
      <c r="E603" s="983"/>
      <c r="F603" s="983"/>
      <c r="G603" s="508" t="s">
        <v>121</v>
      </c>
      <c r="H603" s="509">
        <v>29.93</v>
      </c>
    </row>
    <row r="604" spans="1:8">
      <c r="A604" s="507" t="s">
        <v>14015</v>
      </c>
      <c r="B604" s="508" t="s">
        <v>12976</v>
      </c>
      <c r="C604" s="983" t="s">
        <v>14016</v>
      </c>
      <c r="D604" s="983"/>
      <c r="E604" s="983"/>
      <c r="F604" s="983"/>
      <c r="G604" s="508" t="s">
        <v>121</v>
      </c>
      <c r="H604" s="509">
        <v>25.43</v>
      </c>
    </row>
    <row r="605" spans="1:8" ht="12.75" customHeight="1">
      <c r="A605" s="507" t="s">
        <v>14017</v>
      </c>
      <c r="B605" s="508" t="s">
        <v>12976</v>
      </c>
      <c r="C605" s="983" t="s">
        <v>14018</v>
      </c>
      <c r="D605" s="983"/>
      <c r="E605" s="983"/>
      <c r="F605" s="983"/>
      <c r="G605" s="508" t="s">
        <v>121</v>
      </c>
      <c r="H605" s="509">
        <v>17.75</v>
      </c>
    </row>
    <row r="606" spans="1:8" ht="12.75" customHeight="1">
      <c r="A606" s="507" t="s">
        <v>14019</v>
      </c>
      <c r="B606" s="508" t="s">
        <v>12976</v>
      </c>
      <c r="C606" s="983" t="s">
        <v>14020</v>
      </c>
      <c r="D606" s="983"/>
      <c r="E606" s="983"/>
      <c r="F606" s="983"/>
      <c r="G606" s="508" t="s">
        <v>121</v>
      </c>
      <c r="H606" s="509">
        <v>12.67</v>
      </c>
    </row>
    <row r="607" spans="1:8" ht="12.75" customHeight="1">
      <c r="A607" s="507" t="s">
        <v>14021</v>
      </c>
      <c r="B607" s="508" t="s">
        <v>12976</v>
      </c>
      <c r="C607" s="983" t="s">
        <v>14022</v>
      </c>
      <c r="D607" s="983"/>
      <c r="E607" s="983"/>
      <c r="F607" s="983"/>
      <c r="G607" s="508" t="s">
        <v>121</v>
      </c>
      <c r="H607" s="509">
        <v>2.91</v>
      </c>
    </row>
    <row r="608" spans="1:8" ht="12.75" customHeight="1">
      <c r="A608" s="504" t="s">
        <v>14023</v>
      </c>
      <c r="B608" s="505" t="s">
        <v>12976</v>
      </c>
      <c r="C608" s="984" t="s">
        <v>14024</v>
      </c>
      <c r="D608" s="984"/>
      <c r="E608" s="984"/>
      <c r="F608" s="984"/>
      <c r="G608" s="506"/>
      <c r="H608" s="506"/>
    </row>
    <row r="609" spans="1:8" ht="12.75" customHeight="1">
      <c r="A609" s="507" t="s">
        <v>14025</v>
      </c>
      <c r="B609" s="508" t="s">
        <v>12976</v>
      </c>
      <c r="C609" s="983" t="s">
        <v>14026</v>
      </c>
      <c r="D609" s="983"/>
      <c r="E609" s="983"/>
      <c r="F609" s="983"/>
      <c r="G609" s="508" t="s">
        <v>112</v>
      </c>
      <c r="H609" s="509">
        <v>48.37</v>
      </c>
    </row>
    <row r="610" spans="1:8" ht="12.75" customHeight="1">
      <c r="A610" s="507" t="s">
        <v>14027</v>
      </c>
      <c r="B610" s="508" t="s">
        <v>12976</v>
      </c>
      <c r="C610" s="983" t="s">
        <v>14028</v>
      </c>
      <c r="D610" s="983"/>
      <c r="E610" s="983"/>
      <c r="F610" s="983"/>
      <c r="G610" s="508" t="s">
        <v>112</v>
      </c>
      <c r="H610" s="509">
        <v>48.19</v>
      </c>
    </row>
    <row r="611" spans="1:8" ht="12.75" customHeight="1">
      <c r="A611" s="507" t="s">
        <v>14029</v>
      </c>
      <c r="B611" s="508" t="s">
        <v>12976</v>
      </c>
      <c r="C611" s="983" t="s">
        <v>14030</v>
      </c>
      <c r="D611" s="983"/>
      <c r="E611" s="983"/>
      <c r="F611" s="983"/>
      <c r="G611" s="508" t="s">
        <v>112</v>
      </c>
      <c r="H611" s="509">
        <v>53.08</v>
      </c>
    </row>
    <row r="612" spans="1:8" ht="12.75" customHeight="1">
      <c r="A612" s="504" t="s">
        <v>14031</v>
      </c>
      <c r="B612" s="505" t="s">
        <v>12976</v>
      </c>
      <c r="C612" s="984" t="s">
        <v>14032</v>
      </c>
      <c r="D612" s="984"/>
      <c r="E612" s="984"/>
      <c r="F612" s="984"/>
      <c r="G612" s="506"/>
      <c r="H612" s="506"/>
    </row>
    <row r="613" spans="1:8" ht="12.75" customHeight="1">
      <c r="A613" s="507" t="s">
        <v>14033</v>
      </c>
      <c r="B613" s="508" t="s">
        <v>12976</v>
      </c>
      <c r="C613" s="983" t="s">
        <v>14034</v>
      </c>
      <c r="D613" s="983"/>
      <c r="E613" s="983"/>
      <c r="F613" s="983"/>
      <c r="G613" s="508" t="s">
        <v>112</v>
      </c>
      <c r="H613" s="509">
        <v>26.37</v>
      </c>
    </row>
    <row r="614" spans="1:8" ht="12.75" customHeight="1">
      <c r="A614" s="507" t="s">
        <v>14035</v>
      </c>
      <c r="B614" s="508" t="s">
        <v>12976</v>
      </c>
      <c r="C614" s="983" t="s">
        <v>14036</v>
      </c>
      <c r="D614" s="983"/>
      <c r="E614" s="983"/>
      <c r="F614" s="983"/>
      <c r="G614" s="508" t="s">
        <v>112</v>
      </c>
      <c r="H614" s="509">
        <v>28.77</v>
      </c>
    </row>
    <row r="615" spans="1:8" ht="12.75" customHeight="1">
      <c r="A615" s="507" t="s">
        <v>14037</v>
      </c>
      <c r="B615" s="508" t="s">
        <v>12976</v>
      </c>
      <c r="C615" s="983" t="s">
        <v>14038</v>
      </c>
      <c r="D615" s="983"/>
      <c r="E615" s="983"/>
      <c r="F615" s="983"/>
      <c r="G615" s="508" t="s">
        <v>112</v>
      </c>
      <c r="H615" s="509">
        <v>45.8</v>
      </c>
    </row>
    <row r="616" spans="1:8" ht="12.75" customHeight="1">
      <c r="A616" s="507" t="s">
        <v>14039</v>
      </c>
      <c r="B616" s="508" t="s">
        <v>12976</v>
      </c>
      <c r="C616" s="983" t="s">
        <v>14040</v>
      </c>
      <c r="D616" s="983"/>
      <c r="E616" s="983"/>
      <c r="F616" s="983"/>
      <c r="G616" s="508" t="s">
        <v>112</v>
      </c>
      <c r="H616" s="509">
        <v>86.53</v>
      </c>
    </row>
    <row r="617" spans="1:8" ht="12.75" customHeight="1">
      <c r="A617" s="507" t="s">
        <v>14041</v>
      </c>
      <c r="B617" s="508" t="s">
        <v>12976</v>
      </c>
      <c r="C617" s="983" t="s">
        <v>14042</v>
      </c>
      <c r="D617" s="983"/>
      <c r="E617" s="983"/>
      <c r="F617" s="983"/>
      <c r="G617" s="508" t="s">
        <v>112</v>
      </c>
      <c r="H617" s="509">
        <v>75.430000000000007</v>
      </c>
    </row>
    <row r="618" spans="1:8" ht="12.75" customHeight="1">
      <c r="A618" s="504" t="s">
        <v>14043</v>
      </c>
      <c r="B618" s="505" t="s">
        <v>12976</v>
      </c>
      <c r="C618" s="984" t="s">
        <v>14044</v>
      </c>
      <c r="D618" s="984"/>
      <c r="E618" s="984"/>
      <c r="F618" s="984"/>
      <c r="G618" s="506"/>
      <c r="H618" s="506"/>
    </row>
    <row r="619" spans="1:8" ht="12.75" customHeight="1">
      <c r="A619" s="507" t="s">
        <v>14045</v>
      </c>
      <c r="B619" s="508" t="s">
        <v>12976</v>
      </c>
      <c r="C619" s="983" t="s">
        <v>14046</v>
      </c>
      <c r="D619" s="983"/>
      <c r="E619" s="983"/>
      <c r="F619" s="983"/>
      <c r="G619" s="508" t="s">
        <v>112</v>
      </c>
      <c r="H619" s="509">
        <v>68.239999999999995</v>
      </c>
    </row>
    <row r="620" spans="1:8" ht="12.75" customHeight="1">
      <c r="A620" s="504" t="s">
        <v>14047</v>
      </c>
      <c r="B620" s="505" t="s">
        <v>12976</v>
      </c>
      <c r="C620" s="984" t="s">
        <v>14048</v>
      </c>
      <c r="D620" s="984"/>
      <c r="E620" s="984"/>
      <c r="F620" s="984"/>
      <c r="G620" s="506"/>
      <c r="H620" s="506"/>
    </row>
    <row r="621" spans="1:8" ht="12.75" customHeight="1">
      <c r="A621" s="507" t="s">
        <v>14049</v>
      </c>
      <c r="B621" s="508" t="s">
        <v>12976</v>
      </c>
      <c r="C621" s="983" t="s">
        <v>14050</v>
      </c>
      <c r="D621" s="983"/>
      <c r="E621" s="983"/>
      <c r="F621" s="983"/>
      <c r="G621" s="508" t="s">
        <v>121</v>
      </c>
      <c r="H621" s="509">
        <v>18.690000000000001</v>
      </c>
    </row>
    <row r="622" spans="1:8" ht="12.75" customHeight="1">
      <c r="A622" s="507" t="s">
        <v>14051</v>
      </c>
      <c r="B622" s="508" t="s">
        <v>12976</v>
      </c>
      <c r="C622" s="983" t="s">
        <v>13135</v>
      </c>
      <c r="D622" s="983"/>
      <c r="E622" s="983"/>
      <c r="F622" s="983"/>
      <c r="G622" s="508" t="s">
        <v>121</v>
      </c>
      <c r="H622" s="509">
        <v>37.65</v>
      </c>
    </row>
    <row r="623" spans="1:8" ht="12.75" customHeight="1">
      <c r="A623" s="507" t="s">
        <v>14052</v>
      </c>
      <c r="B623" s="508" t="s">
        <v>12976</v>
      </c>
      <c r="C623" s="983" t="s">
        <v>14053</v>
      </c>
      <c r="D623" s="983"/>
      <c r="E623" s="983"/>
      <c r="F623" s="983"/>
      <c r="G623" s="508" t="s">
        <v>121</v>
      </c>
      <c r="H623" s="509">
        <v>18.75</v>
      </c>
    </row>
    <row r="624" spans="1:8" ht="12.75" customHeight="1">
      <c r="A624" s="507" t="s">
        <v>14054</v>
      </c>
      <c r="B624" s="508" t="s">
        <v>12976</v>
      </c>
      <c r="C624" s="983" t="s">
        <v>14055</v>
      </c>
      <c r="D624" s="983"/>
      <c r="E624" s="983"/>
      <c r="F624" s="983"/>
      <c r="G624" s="508" t="s">
        <v>121</v>
      </c>
      <c r="H624" s="509">
        <v>80.260000000000005</v>
      </c>
    </row>
    <row r="625" spans="1:8" ht="12.75" customHeight="1">
      <c r="A625" s="507" t="s">
        <v>14056</v>
      </c>
      <c r="B625" s="508" t="s">
        <v>12976</v>
      </c>
      <c r="C625" s="983" t="s">
        <v>14057</v>
      </c>
      <c r="D625" s="983"/>
      <c r="E625" s="983"/>
      <c r="F625" s="983"/>
      <c r="G625" s="508" t="s">
        <v>121</v>
      </c>
      <c r="H625" s="509">
        <v>83.29</v>
      </c>
    </row>
    <row r="626" spans="1:8" ht="12.75" customHeight="1">
      <c r="A626" s="504" t="s">
        <v>14058</v>
      </c>
      <c r="B626" s="505" t="s">
        <v>12976</v>
      </c>
      <c r="C626" s="984" t="s">
        <v>14059</v>
      </c>
      <c r="D626" s="984"/>
      <c r="E626" s="984"/>
      <c r="F626" s="984"/>
      <c r="G626" s="506"/>
      <c r="H626" s="506"/>
    </row>
    <row r="627" spans="1:8">
      <c r="A627" s="507" t="s">
        <v>14060</v>
      </c>
      <c r="B627" s="508" t="s">
        <v>12976</v>
      </c>
      <c r="C627" s="983" t="s">
        <v>14061</v>
      </c>
      <c r="D627" s="983"/>
      <c r="E627" s="983"/>
      <c r="F627" s="983"/>
      <c r="G627" s="508" t="s">
        <v>112</v>
      </c>
      <c r="H627" s="509">
        <v>83.06</v>
      </c>
    </row>
    <row r="628" spans="1:8" ht="12.75" customHeight="1">
      <c r="A628" s="507" t="s">
        <v>14062</v>
      </c>
      <c r="B628" s="508" t="s">
        <v>12976</v>
      </c>
      <c r="C628" s="983" t="s">
        <v>14063</v>
      </c>
      <c r="D628" s="983"/>
      <c r="E628" s="983"/>
      <c r="F628" s="983"/>
      <c r="G628" s="508" t="s">
        <v>112</v>
      </c>
      <c r="H628" s="509">
        <v>49.84</v>
      </c>
    </row>
    <row r="629" spans="1:8" ht="12.75" customHeight="1">
      <c r="A629" s="504" t="s">
        <v>14064</v>
      </c>
      <c r="B629" s="505" t="s">
        <v>12976</v>
      </c>
      <c r="C629" s="984" t="s">
        <v>14065</v>
      </c>
      <c r="D629" s="984"/>
      <c r="E629" s="984"/>
      <c r="F629" s="984"/>
      <c r="G629" s="506"/>
      <c r="H629" s="506"/>
    </row>
    <row r="630" spans="1:8" ht="12.75" customHeight="1">
      <c r="A630" s="507" t="s">
        <v>14066</v>
      </c>
      <c r="B630" s="508" t="s">
        <v>12976</v>
      </c>
      <c r="C630" s="983" t="s">
        <v>14067</v>
      </c>
      <c r="D630" s="983"/>
      <c r="E630" s="983"/>
      <c r="F630" s="983"/>
      <c r="G630" s="508" t="s">
        <v>112</v>
      </c>
      <c r="H630" s="509">
        <v>31.33</v>
      </c>
    </row>
    <row r="631" spans="1:8" ht="12.75" customHeight="1">
      <c r="A631" s="507" t="s">
        <v>14068</v>
      </c>
      <c r="B631" s="508" t="s">
        <v>12976</v>
      </c>
      <c r="C631" s="983" t="s">
        <v>14069</v>
      </c>
      <c r="D631" s="983"/>
      <c r="E631" s="983"/>
      <c r="F631" s="983"/>
      <c r="G631" s="508" t="s">
        <v>112</v>
      </c>
      <c r="H631" s="509">
        <v>41.33</v>
      </c>
    </row>
    <row r="632" spans="1:8" ht="12.75" customHeight="1">
      <c r="A632" s="504" t="s">
        <v>14070</v>
      </c>
      <c r="B632" s="505" t="s">
        <v>12976</v>
      </c>
      <c r="C632" s="984" t="s">
        <v>14071</v>
      </c>
      <c r="D632" s="984"/>
      <c r="E632" s="984"/>
      <c r="F632" s="984"/>
      <c r="G632" s="506"/>
      <c r="H632" s="506"/>
    </row>
    <row r="633" spans="1:8" ht="12.75" customHeight="1">
      <c r="A633" s="507" t="s">
        <v>14072</v>
      </c>
      <c r="B633" s="508" t="s">
        <v>12976</v>
      </c>
      <c r="C633" s="983" t="s">
        <v>14073</v>
      </c>
      <c r="D633" s="983"/>
      <c r="E633" s="983"/>
      <c r="F633" s="983"/>
      <c r="G633" s="508" t="s">
        <v>112</v>
      </c>
      <c r="H633" s="509">
        <v>40</v>
      </c>
    </row>
    <row r="634" spans="1:8" ht="12.75" customHeight="1">
      <c r="A634" s="504" t="s">
        <v>14074</v>
      </c>
      <c r="B634" s="505" t="s">
        <v>12976</v>
      </c>
      <c r="C634" s="984" t="s">
        <v>14075</v>
      </c>
      <c r="D634" s="984"/>
      <c r="E634" s="984"/>
      <c r="F634" s="984"/>
      <c r="G634" s="506"/>
      <c r="H634" s="506"/>
    </row>
    <row r="635" spans="1:8" ht="12.75" customHeight="1">
      <c r="A635" s="507" t="s">
        <v>14076</v>
      </c>
      <c r="B635" s="508" t="s">
        <v>12976</v>
      </c>
      <c r="C635" s="983" t="s">
        <v>14077</v>
      </c>
      <c r="D635" s="983"/>
      <c r="E635" s="983"/>
      <c r="F635" s="983"/>
      <c r="G635" s="508" t="s">
        <v>121</v>
      </c>
      <c r="H635" s="509">
        <v>35.33</v>
      </c>
    </row>
    <row r="636" spans="1:8" ht="12.75" customHeight="1">
      <c r="A636" s="507" t="s">
        <v>14078</v>
      </c>
      <c r="B636" s="508" t="s">
        <v>12976</v>
      </c>
      <c r="C636" s="983" t="s">
        <v>14079</v>
      </c>
      <c r="D636" s="983"/>
      <c r="E636" s="983"/>
      <c r="F636" s="983"/>
      <c r="G636" s="508" t="s">
        <v>121</v>
      </c>
      <c r="H636" s="509">
        <v>48.16</v>
      </c>
    </row>
    <row r="637" spans="1:8" ht="12.75" customHeight="1">
      <c r="A637" s="507" t="s">
        <v>14080</v>
      </c>
      <c r="B637" s="508" t="s">
        <v>12976</v>
      </c>
      <c r="C637" s="983" t="s">
        <v>14081</v>
      </c>
      <c r="D637" s="983"/>
      <c r="E637" s="983"/>
      <c r="F637" s="983"/>
      <c r="G637" s="508" t="s">
        <v>121</v>
      </c>
      <c r="H637" s="509">
        <v>59.19</v>
      </c>
    </row>
    <row r="638" spans="1:8" ht="12.75" customHeight="1">
      <c r="A638" s="507" t="s">
        <v>14082</v>
      </c>
      <c r="B638" s="508" t="s">
        <v>12976</v>
      </c>
      <c r="C638" s="983" t="s">
        <v>14083</v>
      </c>
      <c r="D638" s="983"/>
      <c r="E638" s="983"/>
      <c r="F638" s="983"/>
      <c r="G638" s="508" t="s">
        <v>121</v>
      </c>
      <c r="H638" s="509">
        <v>65.97</v>
      </c>
    </row>
    <row r="639" spans="1:8" ht="12.75" customHeight="1">
      <c r="A639" s="507" t="s">
        <v>14084</v>
      </c>
      <c r="B639" s="508" t="s">
        <v>12976</v>
      </c>
      <c r="C639" s="983" t="s">
        <v>14085</v>
      </c>
      <c r="D639" s="983"/>
      <c r="E639" s="983"/>
      <c r="F639" s="983"/>
      <c r="G639" s="508" t="s">
        <v>121</v>
      </c>
      <c r="H639" s="509">
        <v>83.73</v>
      </c>
    </row>
    <row r="640" spans="1:8" ht="12.75" customHeight="1">
      <c r="A640" s="507" t="s">
        <v>14086</v>
      </c>
      <c r="B640" s="508" t="s">
        <v>12976</v>
      </c>
      <c r="C640" s="983" t="s">
        <v>14087</v>
      </c>
      <c r="D640" s="983"/>
      <c r="E640" s="983"/>
      <c r="F640" s="983"/>
      <c r="G640" s="508" t="s">
        <v>121</v>
      </c>
      <c r="H640" s="509">
        <v>32.520000000000003</v>
      </c>
    </row>
    <row r="641" spans="1:8" ht="12.75" customHeight="1">
      <c r="A641" s="507" t="s">
        <v>14088</v>
      </c>
      <c r="B641" s="508" t="s">
        <v>12976</v>
      </c>
      <c r="C641" s="983" t="s">
        <v>14089</v>
      </c>
      <c r="D641" s="983"/>
      <c r="E641" s="983"/>
      <c r="F641" s="983"/>
      <c r="G641" s="508" t="s">
        <v>121</v>
      </c>
      <c r="H641" s="509">
        <v>43.91</v>
      </c>
    </row>
    <row r="642" spans="1:8" ht="12.75" customHeight="1">
      <c r="A642" s="507" t="s">
        <v>14090</v>
      </c>
      <c r="B642" s="508" t="s">
        <v>12976</v>
      </c>
      <c r="C642" s="983" t="s">
        <v>14091</v>
      </c>
      <c r="D642" s="983"/>
      <c r="E642" s="983"/>
      <c r="F642" s="983"/>
      <c r="G642" s="508" t="s">
        <v>121</v>
      </c>
      <c r="H642" s="509">
        <v>53.59</v>
      </c>
    </row>
    <row r="643" spans="1:8" ht="12.75" customHeight="1">
      <c r="A643" s="507" t="s">
        <v>14092</v>
      </c>
      <c r="B643" s="508" t="s">
        <v>12976</v>
      </c>
      <c r="C643" s="983" t="s">
        <v>14093</v>
      </c>
      <c r="D643" s="983"/>
      <c r="E643" s="983"/>
      <c r="F643" s="983"/>
      <c r="G643" s="508" t="s">
        <v>121</v>
      </c>
      <c r="H643" s="509">
        <v>59.61</v>
      </c>
    </row>
    <row r="644" spans="1:8" ht="12.75" customHeight="1">
      <c r="A644" s="507" t="s">
        <v>14094</v>
      </c>
      <c r="B644" s="508" t="s">
        <v>12976</v>
      </c>
      <c r="C644" s="983" t="s">
        <v>14095</v>
      </c>
      <c r="D644" s="983"/>
      <c r="E644" s="983"/>
      <c r="F644" s="983"/>
      <c r="G644" s="508" t="s">
        <v>121</v>
      </c>
      <c r="H644" s="509">
        <v>75.25</v>
      </c>
    </row>
    <row r="645" spans="1:8" ht="12.75" customHeight="1">
      <c r="A645" s="507" t="s">
        <v>14096</v>
      </c>
      <c r="B645" s="508" t="s">
        <v>12976</v>
      </c>
      <c r="C645" s="983" t="s">
        <v>14097</v>
      </c>
      <c r="D645" s="983"/>
      <c r="E645" s="983"/>
      <c r="F645" s="983"/>
      <c r="G645" s="508" t="s">
        <v>121</v>
      </c>
      <c r="H645" s="509">
        <v>28.67</v>
      </c>
    </row>
    <row r="646" spans="1:8" ht="12.75" customHeight="1">
      <c r="A646" s="507" t="s">
        <v>14098</v>
      </c>
      <c r="B646" s="508" t="s">
        <v>12976</v>
      </c>
      <c r="C646" s="983" t="s">
        <v>14099</v>
      </c>
      <c r="D646" s="983"/>
      <c r="E646" s="983"/>
      <c r="F646" s="983"/>
      <c r="G646" s="508" t="s">
        <v>121</v>
      </c>
      <c r="H646" s="509">
        <v>38.090000000000003</v>
      </c>
    </row>
    <row r="647" spans="1:8" ht="12.75" customHeight="1">
      <c r="A647" s="507" t="s">
        <v>14100</v>
      </c>
      <c r="B647" s="508" t="s">
        <v>12976</v>
      </c>
      <c r="C647" s="983" t="s">
        <v>14101</v>
      </c>
      <c r="D647" s="983"/>
      <c r="E647" s="983"/>
      <c r="F647" s="983"/>
      <c r="G647" s="508" t="s">
        <v>121</v>
      </c>
      <c r="H647" s="509">
        <v>45.9</v>
      </c>
    </row>
    <row r="648" spans="1:8" ht="12.75" customHeight="1">
      <c r="A648" s="507" t="s">
        <v>14102</v>
      </c>
      <c r="B648" s="508" t="s">
        <v>12976</v>
      </c>
      <c r="C648" s="983" t="s">
        <v>14103</v>
      </c>
      <c r="D648" s="983"/>
      <c r="E648" s="983"/>
      <c r="F648" s="983"/>
      <c r="G648" s="508" t="s">
        <v>121</v>
      </c>
      <c r="H648" s="509">
        <v>50.86</v>
      </c>
    </row>
    <row r="649" spans="1:8" ht="12.75" customHeight="1">
      <c r="A649" s="507" t="s">
        <v>14104</v>
      </c>
      <c r="B649" s="508" t="s">
        <v>12976</v>
      </c>
      <c r="C649" s="983" t="s">
        <v>14105</v>
      </c>
      <c r="D649" s="983"/>
      <c r="E649" s="983"/>
      <c r="F649" s="983"/>
      <c r="G649" s="508" t="s">
        <v>121</v>
      </c>
      <c r="H649" s="509">
        <v>63.59</v>
      </c>
    </row>
    <row r="650" spans="1:8" ht="12.75" customHeight="1">
      <c r="A650" s="504" t="s">
        <v>14106</v>
      </c>
      <c r="B650" s="505" t="s">
        <v>12976</v>
      </c>
      <c r="C650" s="984" t="s">
        <v>14107</v>
      </c>
      <c r="D650" s="984"/>
      <c r="E650" s="984"/>
      <c r="F650" s="984"/>
      <c r="G650" s="506"/>
      <c r="H650" s="506"/>
    </row>
    <row r="651" spans="1:8" ht="12.75" customHeight="1">
      <c r="A651" s="507" t="s">
        <v>14108</v>
      </c>
      <c r="B651" s="508" t="s">
        <v>12976</v>
      </c>
      <c r="C651" s="983" t="s">
        <v>14109</v>
      </c>
      <c r="D651" s="983"/>
      <c r="E651" s="983"/>
      <c r="F651" s="983"/>
      <c r="G651" s="508" t="s">
        <v>121</v>
      </c>
      <c r="H651" s="509">
        <v>15.23</v>
      </c>
    </row>
    <row r="652" spans="1:8" ht="12.75" customHeight="1">
      <c r="A652" s="507" t="s">
        <v>14110</v>
      </c>
      <c r="B652" s="508" t="s">
        <v>12976</v>
      </c>
      <c r="C652" s="983" t="s">
        <v>14111</v>
      </c>
      <c r="D652" s="983"/>
      <c r="E652" s="983"/>
      <c r="F652" s="983"/>
      <c r="G652" s="508" t="s">
        <v>121</v>
      </c>
      <c r="H652" s="509">
        <v>17.59</v>
      </c>
    </row>
    <row r="653" spans="1:8" ht="12.75" customHeight="1">
      <c r="A653" s="507" t="s">
        <v>14112</v>
      </c>
      <c r="B653" s="508" t="s">
        <v>12976</v>
      </c>
      <c r="C653" s="983" t="s">
        <v>14113</v>
      </c>
      <c r="D653" s="983"/>
      <c r="E653" s="983"/>
      <c r="F653" s="983"/>
      <c r="G653" s="508" t="s">
        <v>121</v>
      </c>
      <c r="H653" s="509">
        <v>19.989999999999998</v>
      </c>
    </row>
    <row r="654" spans="1:8" ht="12.75" customHeight="1">
      <c r="A654" s="507" t="s">
        <v>14114</v>
      </c>
      <c r="B654" s="508" t="s">
        <v>12976</v>
      </c>
      <c r="C654" s="983" t="s">
        <v>14087</v>
      </c>
      <c r="D654" s="983"/>
      <c r="E654" s="983"/>
      <c r="F654" s="983"/>
      <c r="G654" s="508" t="s">
        <v>121</v>
      </c>
      <c r="H654" s="509">
        <v>23.8</v>
      </c>
    </row>
    <row r="655" spans="1:8" ht="12.75" customHeight="1">
      <c r="A655" s="507" t="s">
        <v>14115</v>
      </c>
      <c r="B655" s="508" t="s">
        <v>12976</v>
      </c>
      <c r="C655" s="983" t="s">
        <v>14116</v>
      </c>
      <c r="D655" s="983"/>
      <c r="E655" s="983"/>
      <c r="F655" s="983"/>
      <c r="G655" s="508" t="s">
        <v>121</v>
      </c>
      <c r="H655" s="509">
        <v>13.48</v>
      </c>
    </row>
    <row r="656" spans="1:8" ht="12.75" customHeight="1">
      <c r="A656" s="507" t="s">
        <v>14117</v>
      </c>
      <c r="B656" s="508" t="s">
        <v>12976</v>
      </c>
      <c r="C656" s="983" t="s">
        <v>14118</v>
      </c>
      <c r="D656" s="983"/>
      <c r="E656" s="983"/>
      <c r="F656" s="983"/>
      <c r="G656" s="508" t="s">
        <v>121</v>
      </c>
      <c r="H656" s="509">
        <v>15.26</v>
      </c>
    </row>
    <row r="657" spans="1:8" ht="12.75" customHeight="1">
      <c r="A657" s="507" t="s">
        <v>14119</v>
      </c>
      <c r="B657" s="508" t="s">
        <v>12976</v>
      </c>
      <c r="C657" s="983" t="s">
        <v>14120</v>
      </c>
      <c r="D657" s="983"/>
      <c r="E657" s="983"/>
      <c r="F657" s="983"/>
      <c r="G657" s="508" t="s">
        <v>121</v>
      </c>
      <c r="H657" s="509">
        <v>17.079999999999998</v>
      </c>
    </row>
    <row r="658" spans="1:8" ht="12.75" customHeight="1">
      <c r="A658" s="507" t="s">
        <v>14121</v>
      </c>
      <c r="B658" s="508" t="s">
        <v>12976</v>
      </c>
      <c r="C658" s="983" t="s">
        <v>14097</v>
      </c>
      <c r="D658" s="983"/>
      <c r="E658" s="983"/>
      <c r="F658" s="983"/>
      <c r="G658" s="508" t="s">
        <v>121</v>
      </c>
      <c r="H658" s="509">
        <v>19.95</v>
      </c>
    </row>
    <row r="659" spans="1:8" ht="12.75" customHeight="1">
      <c r="A659" s="501" t="s">
        <v>14122</v>
      </c>
      <c r="B659" s="502"/>
      <c r="C659" s="986" t="s">
        <v>14123</v>
      </c>
      <c r="D659" s="986"/>
      <c r="E659" s="986"/>
      <c r="F659" s="986"/>
      <c r="G659" s="503"/>
      <c r="H659" s="503"/>
    </row>
    <row r="660" spans="1:8" ht="12.75" customHeight="1">
      <c r="A660" s="504" t="s">
        <v>14124</v>
      </c>
      <c r="B660" s="505" t="s">
        <v>12976</v>
      </c>
      <c r="C660" s="984" t="s">
        <v>14125</v>
      </c>
      <c r="D660" s="984"/>
      <c r="E660" s="984"/>
      <c r="F660" s="984"/>
      <c r="G660" s="506"/>
      <c r="H660" s="506"/>
    </row>
    <row r="661" spans="1:8" ht="12.75" customHeight="1">
      <c r="A661" s="507" t="s">
        <v>14126</v>
      </c>
      <c r="B661" s="508" t="s">
        <v>12976</v>
      </c>
      <c r="C661" s="983" t="s">
        <v>14127</v>
      </c>
      <c r="D661" s="983"/>
      <c r="E661" s="983"/>
      <c r="F661" s="983"/>
      <c r="G661" s="508" t="s">
        <v>112</v>
      </c>
      <c r="H661" s="509">
        <v>28.22</v>
      </c>
    </row>
    <row r="662" spans="1:8" ht="12.75" customHeight="1">
      <c r="A662" s="504" t="s">
        <v>14128</v>
      </c>
      <c r="B662" s="505" t="s">
        <v>12976</v>
      </c>
      <c r="C662" s="984" t="s">
        <v>14129</v>
      </c>
      <c r="D662" s="984"/>
      <c r="E662" s="984"/>
      <c r="F662" s="984"/>
      <c r="G662" s="506"/>
      <c r="H662" s="506"/>
    </row>
    <row r="663" spans="1:8" ht="12.75" customHeight="1">
      <c r="A663" s="507" t="s">
        <v>14130</v>
      </c>
      <c r="B663" s="508" t="s">
        <v>12976</v>
      </c>
      <c r="C663" s="983" t="s">
        <v>14131</v>
      </c>
      <c r="D663" s="983"/>
      <c r="E663" s="983"/>
      <c r="F663" s="983"/>
      <c r="G663" s="508" t="s">
        <v>112</v>
      </c>
      <c r="H663" s="509">
        <v>32.01</v>
      </c>
    </row>
    <row r="664" spans="1:8" ht="12.75" customHeight="1">
      <c r="A664" s="504" t="s">
        <v>14132</v>
      </c>
      <c r="B664" s="505" t="s">
        <v>12976</v>
      </c>
      <c r="C664" s="984" t="s">
        <v>14133</v>
      </c>
      <c r="D664" s="984"/>
      <c r="E664" s="984"/>
      <c r="F664" s="984"/>
      <c r="G664" s="506"/>
      <c r="H664" s="506"/>
    </row>
    <row r="665" spans="1:8" ht="12.75" customHeight="1">
      <c r="A665" s="507" t="s">
        <v>14134</v>
      </c>
      <c r="B665" s="508" t="s">
        <v>12976</v>
      </c>
      <c r="C665" s="983" t="s">
        <v>14135</v>
      </c>
      <c r="D665" s="983"/>
      <c r="E665" s="983"/>
      <c r="F665" s="983"/>
      <c r="G665" s="508" t="s">
        <v>112</v>
      </c>
      <c r="H665" s="509">
        <v>29.85</v>
      </c>
    </row>
    <row r="666" spans="1:8" ht="12.75" customHeight="1">
      <c r="A666" s="504" t="s">
        <v>14136</v>
      </c>
      <c r="B666" s="505" t="s">
        <v>12976</v>
      </c>
      <c r="C666" s="984" t="s">
        <v>14137</v>
      </c>
      <c r="D666" s="984"/>
      <c r="E666" s="984"/>
      <c r="F666" s="984"/>
      <c r="G666" s="506"/>
      <c r="H666" s="506"/>
    </row>
    <row r="667" spans="1:8" ht="12.75" customHeight="1">
      <c r="A667" s="507" t="s">
        <v>14138</v>
      </c>
      <c r="B667" s="508" t="s">
        <v>12976</v>
      </c>
      <c r="C667" s="983" t="s">
        <v>14139</v>
      </c>
      <c r="D667" s="983"/>
      <c r="E667" s="983"/>
      <c r="F667" s="983"/>
      <c r="G667" s="508" t="s">
        <v>112</v>
      </c>
      <c r="H667" s="509">
        <v>65</v>
      </c>
    </row>
    <row r="668" spans="1:8" ht="12.75" customHeight="1">
      <c r="A668" s="504" t="s">
        <v>14140</v>
      </c>
      <c r="B668" s="505" t="s">
        <v>12976</v>
      </c>
      <c r="C668" s="984" t="s">
        <v>14141</v>
      </c>
      <c r="D668" s="984"/>
      <c r="E668" s="984"/>
      <c r="F668" s="984"/>
      <c r="G668" s="506"/>
      <c r="H668" s="506"/>
    </row>
    <row r="669" spans="1:8" ht="12.75" customHeight="1">
      <c r="A669" s="507" t="s">
        <v>14142</v>
      </c>
      <c r="B669" s="508" t="s">
        <v>12976</v>
      </c>
      <c r="C669" s="983" t="s">
        <v>14143</v>
      </c>
      <c r="D669" s="983"/>
      <c r="E669" s="983"/>
      <c r="F669" s="983"/>
      <c r="G669" s="508" t="s">
        <v>112</v>
      </c>
      <c r="H669" s="509">
        <v>61.18</v>
      </c>
    </row>
    <row r="670" spans="1:8" ht="12.75" customHeight="1">
      <c r="A670" s="504" t="s">
        <v>14144</v>
      </c>
      <c r="B670" s="505" t="s">
        <v>12976</v>
      </c>
      <c r="C670" s="984" t="s">
        <v>14145</v>
      </c>
      <c r="D670" s="984"/>
      <c r="E670" s="984"/>
      <c r="F670" s="984"/>
      <c r="G670" s="506"/>
      <c r="H670" s="506"/>
    </row>
    <row r="671" spans="1:8" ht="12.75" customHeight="1">
      <c r="A671" s="507" t="s">
        <v>14146</v>
      </c>
      <c r="B671" s="508" t="s">
        <v>12976</v>
      </c>
      <c r="C671" s="983" t="s">
        <v>14147</v>
      </c>
      <c r="D671" s="983"/>
      <c r="E671" s="983"/>
      <c r="F671" s="983"/>
      <c r="G671" s="508" t="s">
        <v>112</v>
      </c>
      <c r="H671" s="509">
        <v>10.45</v>
      </c>
    </row>
    <row r="672" spans="1:8" ht="12.75" customHeight="1">
      <c r="A672" s="501" t="s">
        <v>14148</v>
      </c>
      <c r="B672" s="502"/>
      <c r="C672" s="986" t="s">
        <v>14149</v>
      </c>
      <c r="D672" s="986"/>
      <c r="E672" s="986"/>
      <c r="F672" s="986"/>
      <c r="G672" s="503"/>
      <c r="H672" s="503"/>
    </row>
    <row r="673" spans="1:8" ht="12.75" customHeight="1">
      <c r="A673" s="504" t="s">
        <v>14150</v>
      </c>
      <c r="B673" s="505" t="s">
        <v>12976</v>
      </c>
      <c r="C673" s="984" t="s">
        <v>14151</v>
      </c>
      <c r="D673" s="984"/>
      <c r="E673" s="984"/>
      <c r="F673" s="984"/>
      <c r="G673" s="506"/>
      <c r="H673" s="506"/>
    </row>
    <row r="674" spans="1:8" ht="12.75" customHeight="1">
      <c r="A674" s="507" t="s">
        <v>14152</v>
      </c>
      <c r="B674" s="508" t="s">
        <v>12976</v>
      </c>
      <c r="C674" s="983" t="s">
        <v>14153</v>
      </c>
      <c r="D674" s="983"/>
      <c r="E674" s="983"/>
      <c r="F674" s="983"/>
      <c r="G674" s="508" t="s">
        <v>121</v>
      </c>
      <c r="H674" s="509">
        <v>4.12</v>
      </c>
    </row>
    <row r="675" spans="1:8" ht="12.75" customHeight="1">
      <c r="A675" s="507" t="s">
        <v>14154</v>
      </c>
      <c r="B675" s="508" t="s">
        <v>12976</v>
      </c>
      <c r="C675" s="983" t="s">
        <v>14155</v>
      </c>
      <c r="D675" s="983"/>
      <c r="E675" s="983"/>
      <c r="F675" s="983"/>
      <c r="G675" s="508" t="s">
        <v>121</v>
      </c>
      <c r="H675" s="509">
        <v>4.88</v>
      </c>
    </row>
    <row r="676" spans="1:8" ht="12.75" customHeight="1">
      <c r="A676" s="507" t="s">
        <v>14156</v>
      </c>
      <c r="B676" s="508" t="s">
        <v>12976</v>
      </c>
      <c r="C676" s="983" t="s">
        <v>14157</v>
      </c>
      <c r="D676" s="983"/>
      <c r="E676" s="983"/>
      <c r="F676" s="983"/>
      <c r="G676" s="508" t="s">
        <v>121</v>
      </c>
      <c r="H676" s="509">
        <v>7.96</v>
      </c>
    </row>
    <row r="677" spans="1:8" ht="12.75" customHeight="1">
      <c r="A677" s="507" t="s">
        <v>14158</v>
      </c>
      <c r="B677" s="508" t="s">
        <v>12976</v>
      </c>
      <c r="C677" s="983" t="s">
        <v>14159</v>
      </c>
      <c r="D677" s="983"/>
      <c r="E677" s="983"/>
      <c r="F677" s="983"/>
      <c r="G677" s="508" t="s">
        <v>121</v>
      </c>
      <c r="H677" s="509">
        <v>11.8</v>
      </c>
    </row>
    <row r="678" spans="1:8" ht="12.75" customHeight="1">
      <c r="A678" s="507" t="s">
        <v>14160</v>
      </c>
      <c r="B678" s="508" t="s">
        <v>12976</v>
      </c>
      <c r="C678" s="983" t="s">
        <v>14161</v>
      </c>
      <c r="D678" s="983"/>
      <c r="E678" s="983"/>
      <c r="F678" s="983"/>
      <c r="G678" s="508" t="s">
        <v>121</v>
      </c>
      <c r="H678" s="509">
        <v>15.14</v>
      </c>
    </row>
    <row r="679" spans="1:8" ht="12.75" customHeight="1">
      <c r="A679" s="507" t="s">
        <v>14162</v>
      </c>
      <c r="B679" s="508" t="s">
        <v>12976</v>
      </c>
      <c r="C679" s="983" t="s">
        <v>14163</v>
      </c>
      <c r="D679" s="983"/>
      <c r="E679" s="983"/>
      <c r="F679" s="983"/>
      <c r="G679" s="508" t="s">
        <v>121</v>
      </c>
      <c r="H679" s="509">
        <v>21.28</v>
      </c>
    </row>
    <row r="680" spans="1:8" ht="12.75" customHeight="1">
      <c r="A680" s="507" t="s">
        <v>14164</v>
      </c>
      <c r="B680" s="508" t="s">
        <v>12976</v>
      </c>
      <c r="C680" s="983" t="s">
        <v>14165</v>
      </c>
      <c r="D680" s="983"/>
      <c r="E680" s="983"/>
      <c r="F680" s="983"/>
      <c r="G680" s="508" t="s">
        <v>121</v>
      </c>
      <c r="H680" s="509">
        <v>34.93</v>
      </c>
    </row>
    <row r="681" spans="1:8" ht="12.75" customHeight="1">
      <c r="A681" s="507" t="s">
        <v>14166</v>
      </c>
      <c r="B681" s="508" t="s">
        <v>12976</v>
      </c>
      <c r="C681" s="983" t="s">
        <v>14167</v>
      </c>
      <c r="D681" s="983"/>
      <c r="E681" s="983"/>
      <c r="F681" s="983"/>
      <c r="G681" s="508" t="s">
        <v>121</v>
      </c>
      <c r="H681" s="509">
        <v>39.770000000000003</v>
      </c>
    </row>
    <row r="682" spans="1:8" ht="12.75" customHeight="1">
      <c r="A682" s="507" t="s">
        <v>14168</v>
      </c>
      <c r="B682" s="508" t="s">
        <v>12976</v>
      </c>
      <c r="C682" s="983" t="s">
        <v>14169</v>
      </c>
      <c r="D682" s="983"/>
      <c r="E682" s="983"/>
      <c r="F682" s="983"/>
      <c r="G682" s="508" t="s">
        <v>121</v>
      </c>
      <c r="H682" s="509">
        <v>63.04</v>
      </c>
    </row>
    <row r="683" spans="1:8" ht="12.75" customHeight="1">
      <c r="A683" s="504" t="s">
        <v>14170</v>
      </c>
      <c r="B683" s="505" t="s">
        <v>12976</v>
      </c>
      <c r="C683" s="984" t="s">
        <v>14171</v>
      </c>
      <c r="D683" s="984"/>
      <c r="E683" s="984"/>
      <c r="F683" s="984"/>
      <c r="G683" s="506"/>
      <c r="H683" s="506"/>
    </row>
    <row r="684" spans="1:8" ht="12.75" customHeight="1">
      <c r="A684" s="507" t="s">
        <v>14172</v>
      </c>
      <c r="B684" s="508" t="s">
        <v>12976</v>
      </c>
      <c r="C684" s="983" t="s">
        <v>14173</v>
      </c>
      <c r="D684" s="983"/>
      <c r="E684" s="983"/>
      <c r="F684" s="983"/>
      <c r="G684" s="508" t="s">
        <v>121</v>
      </c>
      <c r="H684" s="509">
        <v>20.309999999999999</v>
      </c>
    </row>
    <row r="685" spans="1:8" ht="12.75" customHeight="1">
      <c r="A685" s="507" t="s">
        <v>14174</v>
      </c>
      <c r="B685" s="508" t="s">
        <v>12976</v>
      </c>
      <c r="C685" s="983" t="s">
        <v>14175</v>
      </c>
      <c r="D685" s="983"/>
      <c r="E685" s="983"/>
      <c r="F685" s="983"/>
      <c r="G685" s="508" t="s">
        <v>121</v>
      </c>
      <c r="H685" s="509">
        <v>24.75</v>
      </c>
    </row>
    <row r="686" spans="1:8" ht="12.75" customHeight="1">
      <c r="A686" s="507" t="s">
        <v>14176</v>
      </c>
      <c r="B686" s="508" t="s">
        <v>12976</v>
      </c>
      <c r="C686" s="983" t="s">
        <v>14177</v>
      </c>
      <c r="D686" s="983"/>
      <c r="E686" s="983"/>
      <c r="F686" s="983"/>
      <c r="G686" s="508" t="s">
        <v>121</v>
      </c>
      <c r="H686" s="509">
        <v>30.9</v>
      </c>
    </row>
    <row r="687" spans="1:8" ht="12.75" customHeight="1">
      <c r="A687" s="507" t="s">
        <v>14178</v>
      </c>
      <c r="B687" s="508" t="s">
        <v>12976</v>
      </c>
      <c r="C687" s="983" t="s">
        <v>14179</v>
      </c>
      <c r="D687" s="983"/>
      <c r="E687" s="983"/>
      <c r="F687" s="983"/>
      <c r="G687" s="508" t="s">
        <v>121</v>
      </c>
      <c r="H687" s="509">
        <v>40.21</v>
      </c>
    </row>
    <row r="688" spans="1:8" ht="12.75" customHeight="1">
      <c r="A688" s="507" t="s">
        <v>14180</v>
      </c>
      <c r="B688" s="508" t="s">
        <v>12976</v>
      </c>
      <c r="C688" s="983" t="s">
        <v>14181</v>
      </c>
      <c r="D688" s="983"/>
      <c r="E688" s="983"/>
      <c r="F688" s="983"/>
      <c r="G688" s="508" t="s">
        <v>121</v>
      </c>
      <c r="H688" s="509">
        <v>47.89</v>
      </c>
    </row>
    <row r="689" spans="1:8" ht="12.75" customHeight="1">
      <c r="A689" s="507" t="s">
        <v>14182</v>
      </c>
      <c r="B689" s="508" t="s">
        <v>12976</v>
      </c>
      <c r="C689" s="983" t="s">
        <v>14183</v>
      </c>
      <c r="D689" s="983"/>
      <c r="E689" s="983"/>
      <c r="F689" s="983"/>
      <c r="G689" s="508" t="s">
        <v>121</v>
      </c>
      <c r="H689" s="509">
        <v>61.64</v>
      </c>
    </row>
    <row r="690" spans="1:8" ht="12.75" customHeight="1">
      <c r="A690" s="507" t="s">
        <v>14184</v>
      </c>
      <c r="B690" s="508" t="s">
        <v>12976</v>
      </c>
      <c r="C690" s="983" t="s">
        <v>14185</v>
      </c>
      <c r="D690" s="983"/>
      <c r="E690" s="983"/>
      <c r="F690" s="983"/>
      <c r="G690" s="508" t="s">
        <v>121</v>
      </c>
      <c r="H690" s="509">
        <v>76.790000000000006</v>
      </c>
    </row>
    <row r="691" spans="1:8" ht="12.75" customHeight="1">
      <c r="A691" s="507" t="s">
        <v>14186</v>
      </c>
      <c r="B691" s="508" t="s">
        <v>12976</v>
      </c>
      <c r="C691" s="983" t="s">
        <v>14187</v>
      </c>
      <c r="D691" s="983"/>
      <c r="E691" s="983"/>
      <c r="F691" s="983"/>
      <c r="G691" s="508" t="s">
        <v>121</v>
      </c>
      <c r="H691" s="509">
        <v>88.91</v>
      </c>
    </row>
    <row r="692" spans="1:8" ht="12.75" customHeight="1">
      <c r="A692" s="507" t="s">
        <v>14188</v>
      </c>
      <c r="B692" s="508" t="s">
        <v>12976</v>
      </c>
      <c r="C692" s="983" t="s">
        <v>14189</v>
      </c>
      <c r="D692" s="983"/>
      <c r="E692" s="983"/>
      <c r="F692" s="983"/>
      <c r="G692" s="508" t="s">
        <v>121</v>
      </c>
      <c r="H692" s="509">
        <v>123.28</v>
      </c>
    </row>
    <row r="693" spans="1:8">
      <c r="A693" s="504" t="s">
        <v>14190</v>
      </c>
      <c r="B693" s="505" t="s">
        <v>12976</v>
      </c>
      <c r="C693" s="984" t="s">
        <v>14191</v>
      </c>
      <c r="D693" s="984"/>
      <c r="E693" s="984"/>
      <c r="F693" s="984"/>
      <c r="G693" s="506"/>
      <c r="H693" s="506"/>
    </row>
    <row r="694" spans="1:8" ht="12.75" customHeight="1">
      <c r="A694" s="507" t="s">
        <v>14192</v>
      </c>
      <c r="B694" s="508" t="s">
        <v>12976</v>
      </c>
      <c r="C694" s="983" t="s">
        <v>14193</v>
      </c>
      <c r="D694" s="983"/>
      <c r="E694" s="983"/>
      <c r="F694" s="983"/>
      <c r="G694" s="508" t="s">
        <v>121</v>
      </c>
      <c r="H694" s="509">
        <v>24.7</v>
      </c>
    </row>
    <row r="695" spans="1:8" ht="12.75" customHeight="1">
      <c r="A695" s="507" t="s">
        <v>14194</v>
      </c>
      <c r="B695" s="508" t="s">
        <v>12976</v>
      </c>
      <c r="C695" s="983" t="s">
        <v>14195</v>
      </c>
      <c r="D695" s="983"/>
      <c r="E695" s="983"/>
      <c r="F695" s="983"/>
      <c r="G695" s="508" t="s">
        <v>121</v>
      </c>
      <c r="H695" s="509">
        <v>36.64</v>
      </c>
    </row>
    <row r="696" spans="1:8" ht="12.75" customHeight="1">
      <c r="A696" s="507" t="s">
        <v>14196</v>
      </c>
      <c r="B696" s="508" t="s">
        <v>12976</v>
      </c>
      <c r="C696" s="983" t="s">
        <v>14197</v>
      </c>
      <c r="D696" s="983"/>
      <c r="E696" s="983"/>
      <c r="F696" s="983"/>
      <c r="G696" s="508" t="s">
        <v>121</v>
      </c>
      <c r="H696" s="509">
        <v>45.78</v>
      </c>
    </row>
    <row r="697" spans="1:8">
      <c r="A697" s="504" t="s">
        <v>14198</v>
      </c>
      <c r="B697" s="505" t="s">
        <v>12976</v>
      </c>
      <c r="C697" s="984" t="s">
        <v>14199</v>
      </c>
      <c r="D697" s="984"/>
      <c r="E697" s="984"/>
      <c r="F697" s="984"/>
      <c r="G697" s="506"/>
      <c r="H697" s="506"/>
    </row>
    <row r="698" spans="1:8" ht="12.75" customHeight="1">
      <c r="A698" s="507" t="s">
        <v>14200</v>
      </c>
      <c r="B698" s="508" t="s">
        <v>12976</v>
      </c>
      <c r="C698" s="983" t="s">
        <v>14193</v>
      </c>
      <c r="D698" s="983"/>
      <c r="E698" s="983"/>
      <c r="F698" s="983"/>
      <c r="G698" s="508" t="s">
        <v>121</v>
      </c>
      <c r="H698" s="509">
        <v>17.420000000000002</v>
      </c>
    </row>
    <row r="699" spans="1:8" ht="12.75" customHeight="1">
      <c r="A699" s="507" t="s">
        <v>14201</v>
      </c>
      <c r="B699" s="508" t="s">
        <v>12976</v>
      </c>
      <c r="C699" s="983" t="s">
        <v>14195</v>
      </c>
      <c r="D699" s="983"/>
      <c r="E699" s="983"/>
      <c r="F699" s="983"/>
      <c r="G699" s="508" t="s">
        <v>121</v>
      </c>
      <c r="H699" s="509">
        <v>26.84</v>
      </c>
    </row>
    <row r="700" spans="1:8">
      <c r="A700" s="507" t="s">
        <v>14202</v>
      </c>
      <c r="B700" s="508" t="s">
        <v>12976</v>
      </c>
      <c r="C700" s="983" t="s">
        <v>14197</v>
      </c>
      <c r="D700" s="983"/>
      <c r="E700" s="983"/>
      <c r="F700" s="983"/>
      <c r="G700" s="508" t="s">
        <v>121</v>
      </c>
      <c r="H700" s="509">
        <v>33.79</v>
      </c>
    </row>
    <row r="701" spans="1:8" ht="12.75" customHeight="1">
      <c r="A701" s="507" t="s">
        <v>14203</v>
      </c>
      <c r="B701" s="508" t="s">
        <v>12976</v>
      </c>
      <c r="C701" s="983" t="s">
        <v>14204</v>
      </c>
      <c r="D701" s="983"/>
      <c r="E701" s="983"/>
      <c r="F701" s="983"/>
      <c r="G701" s="508" t="s">
        <v>121</v>
      </c>
      <c r="H701" s="509">
        <v>46.69</v>
      </c>
    </row>
    <row r="702" spans="1:8" ht="12.75" customHeight="1">
      <c r="A702" s="507" t="s">
        <v>14205</v>
      </c>
      <c r="B702" s="508" t="s">
        <v>12976</v>
      </c>
      <c r="C702" s="983" t="s">
        <v>14206</v>
      </c>
      <c r="D702" s="983"/>
      <c r="E702" s="983"/>
      <c r="F702" s="983"/>
      <c r="G702" s="508" t="s">
        <v>121</v>
      </c>
      <c r="H702" s="509">
        <v>58.58</v>
      </c>
    </row>
    <row r="703" spans="1:8">
      <c r="A703" s="504" t="s">
        <v>14207</v>
      </c>
      <c r="B703" s="505" t="s">
        <v>12976</v>
      </c>
      <c r="C703" s="984" t="s">
        <v>14208</v>
      </c>
      <c r="D703" s="984"/>
      <c r="E703" s="984"/>
      <c r="F703" s="984"/>
      <c r="G703" s="506"/>
      <c r="H703" s="506"/>
    </row>
    <row r="704" spans="1:8">
      <c r="A704" s="507" t="s">
        <v>14209</v>
      </c>
      <c r="B704" s="508" t="s">
        <v>12976</v>
      </c>
      <c r="C704" s="983" t="s">
        <v>14210</v>
      </c>
      <c r="D704" s="983"/>
      <c r="E704" s="983"/>
      <c r="F704" s="983"/>
      <c r="G704" s="508" t="s">
        <v>121</v>
      </c>
      <c r="H704" s="509">
        <v>13.75</v>
      </c>
    </row>
    <row r="705" spans="1:8" ht="12.75" customHeight="1">
      <c r="A705" s="507" t="s">
        <v>14211</v>
      </c>
      <c r="B705" s="508" t="s">
        <v>12976</v>
      </c>
      <c r="C705" s="983" t="s">
        <v>14212</v>
      </c>
      <c r="D705" s="983"/>
      <c r="E705" s="983"/>
      <c r="F705" s="983"/>
      <c r="G705" s="508" t="s">
        <v>121</v>
      </c>
      <c r="H705" s="509">
        <v>17.87</v>
      </c>
    </row>
    <row r="706" spans="1:8" ht="12.75" customHeight="1">
      <c r="A706" s="507" t="s">
        <v>14213</v>
      </c>
      <c r="B706" s="508" t="s">
        <v>12976</v>
      </c>
      <c r="C706" s="983" t="s">
        <v>13756</v>
      </c>
      <c r="D706" s="983"/>
      <c r="E706" s="983"/>
      <c r="F706" s="983"/>
      <c r="G706" s="508" t="s">
        <v>121</v>
      </c>
      <c r="H706" s="509">
        <v>19.07</v>
      </c>
    </row>
    <row r="707" spans="1:8" ht="12.75" customHeight="1">
      <c r="A707" s="507" t="s">
        <v>14214</v>
      </c>
      <c r="B707" s="508" t="s">
        <v>12976</v>
      </c>
      <c r="C707" s="983" t="s">
        <v>14215</v>
      </c>
      <c r="D707" s="983"/>
      <c r="E707" s="983"/>
      <c r="F707" s="983"/>
      <c r="G707" s="508" t="s">
        <v>121</v>
      </c>
      <c r="H707" s="509">
        <v>31.46</v>
      </c>
    </row>
    <row r="708" spans="1:8" ht="12.75" customHeight="1">
      <c r="A708" s="507" t="s">
        <v>14216</v>
      </c>
      <c r="B708" s="508" t="s">
        <v>12976</v>
      </c>
      <c r="C708" s="983" t="s">
        <v>14217</v>
      </c>
      <c r="D708" s="983"/>
      <c r="E708" s="983"/>
      <c r="F708" s="983"/>
      <c r="G708" s="508" t="s">
        <v>121</v>
      </c>
      <c r="H708" s="509">
        <v>57.29</v>
      </c>
    </row>
    <row r="709" spans="1:8" ht="12.75" customHeight="1">
      <c r="A709" s="507" t="s">
        <v>14218</v>
      </c>
      <c r="B709" s="508" t="s">
        <v>12976</v>
      </c>
      <c r="C709" s="983" t="s">
        <v>13496</v>
      </c>
      <c r="D709" s="983"/>
      <c r="E709" s="983"/>
      <c r="F709" s="983"/>
      <c r="G709" s="508" t="s">
        <v>121</v>
      </c>
      <c r="H709" s="509">
        <v>63.93</v>
      </c>
    </row>
    <row r="710" spans="1:8" ht="12.75" customHeight="1">
      <c r="A710" s="504" t="s">
        <v>14219</v>
      </c>
      <c r="B710" s="505" t="s">
        <v>12976</v>
      </c>
      <c r="C710" s="984" t="s">
        <v>14220</v>
      </c>
      <c r="D710" s="984"/>
      <c r="E710" s="984"/>
      <c r="F710" s="984"/>
      <c r="G710" s="506"/>
      <c r="H710" s="506"/>
    </row>
    <row r="711" spans="1:8" ht="12.75" customHeight="1">
      <c r="A711" s="507" t="s">
        <v>14221</v>
      </c>
      <c r="B711" s="508" t="s">
        <v>12976</v>
      </c>
      <c r="C711" s="983" t="s">
        <v>14222</v>
      </c>
      <c r="D711" s="983"/>
      <c r="E711" s="983"/>
      <c r="F711" s="983"/>
      <c r="G711" s="508" t="s">
        <v>121</v>
      </c>
      <c r="H711" s="509">
        <v>9.4499999999999993</v>
      </c>
    </row>
    <row r="712" spans="1:8">
      <c r="A712" s="504" t="s">
        <v>14223</v>
      </c>
      <c r="B712" s="505" t="s">
        <v>12976</v>
      </c>
      <c r="C712" s="984" t="s">
        <v>14224</v>
      </c>
      <c r="D712" s="984"/>
      <c r="E712" s="984"/>
      <c r="F712" s="984"/>
      <c r="G712" s="506"/>
      <c r="H712" s="506"/>
    </row>
    <row r="713" spans="1:8" ht="12.75" customHeight="1">
      <c r="A713" s="507" t="s">
        <v>14225</v>
      </c>
      <c r="B713" s="508" t="s">
        <v>12976</v>
      </c>
      <c r="C713" s="983" t="s">
        <v>14212</v>
      </c>
      <c r="D713" s="983"/>
      <c r="E713" s="983"/>
      <c r="F713" s="983"/>
      <c r="G713" s="508" t="s">
        <v>121</v>
      </c>
      <c r="H713" s="509">
        <v>19.72</v>
      </c>
    </row>
    <row r="714" spans="1:8" ht="12.75" customHeight="1">
      <c r="A714" s="507" t="s">
        <v>14226</v>
      </c>
      <c r="B714" s="508" t="s">
        <v>12976</v>
      </c>
      <c r="C714" s="983" t="s">
        <v>13756</v>
      </c>
      <c r="D714" s="983"/>
      <c r="E714" s="983"/>
      <c r="F714" s="983"/>
      <c r="G714" s="508" t="s">
        <v>121</v>
      </c>
      <c r="H714" s="509">
        <v>29.25</v>
      </c>
    </row>
    <row r="715" spans="1:8" ht="12.75" customHeight="1">
      <c r="A715" s="507" t="s">
        <v>14227</v>
      </c>
      <c r="B715" s="508" t="s">
        <v>12976</v>
      </c>
      <c r="C715" s="983" t="s">
        <v>14215</v>
      </c>
      <c r="D715" s="983"/>
      <c r="E715" s="983"/>
      <c r="F715" s="983"/>
      <c r="G715" s="508" t="s">
        <v>121</v>
      </c>
      <c r="H715" s="509">
        <v>55.38</v>
      </c>
    </row>
    <row r="716" spans="1:8" ht="12.75" customHeight="1">
      <c r="A716" s="504" t="s">
        <v>14228</v>
      </c>
      <c r="B716" s="505" t="s">
        <v>12976</v>
      </c>
      <c r="C716" s="984" t="s">
        <v>14229</v>
      </c>
      <c r="D716" s="984"/>
      <c r="E716" s="984"/>
      <c r="F716" s="984"/>
      <c r="G716" s="506"/>
      <c r="H716" s="506"/>
    </row>
    <row r="717" spans="1:8" ht="12.75" customHeight="1">
      <c r="A717" s="507" t="s">
        <v>14230</v>
      </c>
      <c r="B717" s="508" t="s">
        <v>12976</v>
      </c>
      <c r="C717" s="983" t="s">
        <v>14231</v>
      </c>
      <c r="D717" s="983"/>
      <c r="E717" s="983"/>
      <c r="F717" s="983"/>
      <c r="G717" s="508" t="s">
        <v>108</v>
      </c>
      <c r="H717" s="509">
        <v>11.31</v>
      </c>
    </row>
    <row r="718" spans="1:8" ht="12.75" customHeight="1">
      <c r="A718" s="507" t="s">
        <v>14232</v>
      </c>
      <c r="B718" s="508" t="s">
        <v>12976</v>
      </c>
      <c r="C718" s="983" t="s">
        <v>14233</v>
      </c>
      <c r="D718" s="983"/>
      <c r="E718" s="983"/>
      <c r="F718" s="983"/>
      <c r="G718" s="508" t="s">
        <v>108</v>
      </c>
      <c r="H718" s="509">
        <v>12.71</v>
      </c>
    </row>
    <row r="719" spans="1:8" ht="12.75" customHeight="1">
      <c r="A719" s="507" t="s">
        <v>14234</v>
      </c>
      <c r="B719" s="508" t="s">
        <v>12976</v>
      </c>
      <c r="C719" s="983" t="s">
        <v>14235</v>
      </c>
      <c r="D719" s="983"/>
      <c r="E719" s="983"/>
      <c r="F719" s="983"/>
      <c r="G719" s="508" t="s">
        <v>108</v>
      </c>
      <c r="H719" s="509">
        <v>16.47</v>
      </c>
    </row>
    <row r="720" spans="1:8" ht="12.75" customHeight="1">
      <c r="A720" s="507" t="s">
        <v>14236</v>
      </c>
      <c r="B720" s="508" t="s">
        <v>12976</v>
      </c>
      <c r="C720" s="983" t="s">
        <v>14237</v>
      </c>
      <c r="D720" s="983"/>
      <c r="E720" s="983"/>
      <c r="F720" s="983"/>
      <c r="G720" s="508" t="s">
        <v>108</v>
      </c>
      <c r="H720" s="509">
        <v>22.54</v>
      </c>
    </row>
    <row r="721" spans="1:8" ht="12.75" customHeight="1">
      <c r="A721" s="507" t="s">
        <v>14238</v>
      </c>
      <c r="B721" s="508" t="s">
        <v>12976</v>
      </c>
      <c r="C721" s="983" t="s">
        <v>14239</v>
      </c>
      <c r="D721" s="983"/>
      <c r="E721" s="983"/>
      <c r="F721" s="983"/>
      <c r="G721" s="508" t="s">
        <v>108</v>
      </c>
      <c r="H721" s="509">
        <v>25.23</v>
      </c>
    </row>
    <row r="722" spans="1:8" ht="12.75" customHeight="1">
      <c r="A722" s="507" t="s">
        <v>14240</v>
      </c>
      <c r="B722" s="508" t="s">
        <v>12976</v>
      </c>
      <c r="C722" s="983" t="s">
        <v>14241</v>
      </c>
      <c r="D722" s="983"/>
      <c r="E722" s="983"/>
      <c r="F722" s="983"/>
      <c r="G722" s="508" t="s">
        <v>108</v>
      </c>
      <c r="H722" s="509">
        <v>33.299999999999997</v>
      </c>
    </row>
    <row r="723" spans="1:8" ht="12.75" customHeight="1">
      <c r="A723" s="507" t="s">
        <v>14242</v>
      </c>
      <c r="B723" s="508" t="s">
        <v>12976</v>
      </c>
      <c r="C723" s="983" t="s">
        <v>14243</v>
      </c>
      <c r="D723" s="983"/>
      <c r="E723" s="983"/>
      <c r="F723" s="983"/>
      <c r="G723" s="508" t="s">
        <v>108</v>
      </c>
      <c r="H723" s="509">
        <v>103.12</v>
      </c>
    </row>
    <row r="724" spans="1:8" ht="12.75" customHeight="1">
      <c r="A724" s="504" t="s">
        <v>14244</v>
      </c>
      <c r="B724" s="505" t="s">
        <v>12976</v>
      </c>
      <c r="C724" s="984" t="s">
        <v>14245</v>
      </c>
      <c r="D724" s="984"/>
      <c r="E724" s="984"/>
      <c r="F724" s="984"/>
      <c r="G724" s="506"/>
      <c r="H724" s="506"/>
    </row>
    <row r="725" spans="1:8" ht="12.75" customHeight="1">
      <c r="A725" s="507" t="s">
        <v>14246</v>
      </c>
      <c r="B725" s="508" t="s">
        <v>12976</v>
      </c>
      <c r="C725" s="983" t="s">
        <v>14247</v>
      </c>
      <c r="D725" s="983"/>
      <c r="E725" s="983"/>
      <c r="F725" s="983"/>
      <c r="G725" s="508" t="s">
        <v>108</v>
      </c>
      <c r="H725" s="509">
        <v>53.88</v>
      </c>
    </row>
    <row r="726" spans="1:8" ht="12.75" customHeight="1">
      <c r="A726" s="507" t="s">
        <v>14248</v>
      </c>
      <c r="B726" s="508" t="s">
        <v>12976</v>
      </c>
      <c r="C726" s="983" t="s">
        <v>14249</v>
      </c>
      <c r="D726" s="983"/>
      <c r="E726" s="983"/>
      <c r="F726" s="983"/>
      <c r="G726" s="508" t="s">
        <v>108</v>
      </c>
      <c r="H726" s="509">
        <v>56.64</v>
      </c>
    </row>
    <row r="727" spans="1:8" ht="12.75" customHeight="1">
      <c r="A727" s="504" t="s">
        <v>14250</v>
      </c>
      <c r="B727" s="505" t="s">
        <v>12976</v>
      </c>
      <c r="C727" s="984" t="s">
        <v>14251</v>
      </c>
      <c r="D727" s="984"/>
      <c r="E727" s="984"/>
      <c r="F727" s="984"/>
      <c r="G727" s="506"/>
      <c r="H727" s="506"/>
    </row>
    <row r="728" spans="1:8" ht="12.75" customHeight="1">
      <c r="A728" s="507" t="s">
        <v>14252</v>
      </c>
      <c r="B728" s="508" t="s">
        <v>12976</v>
      </c>
      <c r="C728" s="983" t="s">
        <v>14253</v>
      </c>
      <c r="D728" s="983"/>
      <c r="E728" s="983"/>
      <c r="F728" s="983"/>
      <c r="G728" s="508" t="s">
        <v>108</v>
      </c>
      <c r="H728" s="509">
        <v>34.840000000000003</v>
      </c>
    </row>
    <row r="729" spans="1:8" ht="12.75" customHeight="1">
      <c r="A729" s="507" t="s">
        <v>14254</v>
      </c>
      <c r="B729" s="508" t="s">
        <v>12976</v>
      </c>
      <c r="C729" s="983" t="s">
        <v>14255</v>
      </c>
      <c r="D729" s="983"/>
      <c r="E729" s="983"/>
      <c r="F729" s="983"/>
      <c r="G729" s="508" t="s">
        <v>108</v>
      </c>
      <c r="H729" s="509">
        <v>37.89</v>
      </c>
    </row>
    <row r="730" spans="1:8" ht="12.75" customHeight="1">
      <c r="A730" s="507" t="s">
        <v>1095</v>
      </c>
      <c r="B730" s="508" t="s">
        <v>12976</v>
      </c>
      <c r="C730" s="983" t="s">
        <v>14256</v>
      </c>
      <c r="D730" s="983"/>
      <c r="E730" s="983"/>
      <c r="F730" s="983"/>
      <c r="G730" s="508" t="s">
        <v>108</v>
      </c>
      <c r="H730" s="509">
        <v>43.46</v>
      </c>
    </row>
    <row r="731" spans="1:8" ht="12.75" customHeight="1">
      <c r="A731" s="507" t="s">
        <v>14257</v>
      </c>
      <c r="B731" s="508" t="s">
        <v>12976</v>
      </c>
      <c r="C731" s="983" t="s">
        <v>14258</v>
      </c>
      <c r="D731" s="983"/>
      <c r="E731" s="983"/>
      <c r="F731" s="983"/>
      <c r="G731" s="508" t="s">
        <v>108</v>
      </c>
      <c r="H731" s="509">
        <v>56.4</v>
      </c>
    </row>
    <row r="732" spans="1:8" ht="12.75" customHeight="1">
      <c r="A732" s="507" t="s">
        <v>14259</v>
      </c>
      <c r="B732" s="508" t="s">
        <v>12976</v>
      </c>
      <c r="C732" s="983" t="s">
        <v>14260</v>
      </c>
      <c r="D732" s="983"/>
      <c r="E732" s="983"/>
      <c r="F732" s="983"/>
      <c r="G732" s="508" t="s">
        <v>108</v>
      </c>
      <c r="H732" s="509">
        <v>75.900000000000006</v>
      </c>
    </row>
    <row r="733" spans="1:8" ht="12.75" customHeight="1">
      <c r="A733" s="507" t="s">
        <v>14261</v>
      </c>
      <c r="B733" s="508" t="s">
        <v>12976</v>
      </c>
      <c r="C733" s="983" t="s">
        <v>14262</v>
      </c>
      <c r="D733" s="983"/>
      <c r="E733" s="983"/>
      <c r="F733" s="983"/>
      <c r="G733" s="508" t="s">
        <v>108</v>
      </c>
      <c r="H733" s="509">
        <v>106.85</v>
      </c>
    </row>
    <row r="734" spans="1:8" ht="12.75" customHeight="1">
      <c r="A734" s="507" t="s">
        <v>14263</v>
      </c>
      <c r="B734" s="508" t="s">
        <v>12976</v>
      </c>
      <c r="C734" s="983" t="s">
        <v>14264</v>
      </c>
      <c r="D734" s="983"/>
      <c r="E734" s="983"/>
      <c r="F734" s="983"/>
      <c r="G734" s="508" t="s">
        <v>108</v>
      </c>
      <c r="H734" s="509">
        <v>265.25</v>
      </c>
    </row>
    <row r="735" spans="1:8" ht="12.75" customHeight="1">
      <c r="A735" s="507" t="s">
        <v>14265</v>
      </c>
      <c r="B735" s="508" t="s">
        <v>12976</v>
      </c>
      <c r="C735" s="983" t="s">
        <v>14266</v>
      </c>
      <c r="D735" s="983"/>
      <c r="E735" s="983"/>
      <c r="F735" s="983"/>
      <c r="G735" s="508" t="s">
        <v>108</v>
      </c>
      <c r="H735" s="509">
        <v>404.22</v>
      </c>
    </row>
    <row r="736" spans="1:8" ht="12.75" customHeight="1">
      <c r="A736" s="507" t="s">
        <v>14267</v>
      </c>
      <c r="B736" s="508" t="s">
        <v>12976</v>
      </c>
      <c r="C736" s="983" t="s">
        <v>14268</v>
      </c>
      <c r="D736" s="983"/>
      <c r="E736" s="983"/>
      <c r="F736" s="983"/>
      <c r="G736" s="508" t="s">
        <v>108</v>
      </c>
      <c r="H736" s="509">
        <v>634.04</v>
      </c>
    </row>
    <row r="737" spans="1:8" ht="12.75" customHeight="1">
      <c r="A737" s="507" t="s">
        <v>14269</v>
      </c>
      <c r="B737" s="508" t="s">
        <v>12976</v>
      </c>
      <c r="C737" s="983" t="s">
        <v>14270</v>
      </c>
      <c r="D737" s="983"/>
      <c r="E737" s="983"/>
      <c r="F737" s="983"/>
      <c r="G737" s="508" t="s">
        <v>108</v>
      </c>
      <c r="H737" s="509">
        <v>57.65</v>
      </c>
    </row>
    <row r="738" spans="1:8" ht="12.75" customHeight="1">
      <c r="A738" s="507" t="s">
        <v>14271</v>
      </c>
      <c r="B738" s="508" t="s">
        <v>12976</v>
      </c>
      <c r="C738" s="983" t="s">
        <v>14272</v>
      </c>
      <c r="D738" s="983"/>
      <c r="E738" s="983"/>
      <c r="F738" s="983"/>
      <c r="G738" s="508" t="s">
        <v>108</v>
      </c>
      <c r="H738" s="509">
        <v>59.43</v>
      </c>
    </row>
    <row r="739" spans="1:8" ht="12.75" customHeight="1">
      <c r="A739" s="507" t="s">
        <v>14273</v>
      </c>
      <c r="B739" s="508" t="s">
        <v>12976</v>
      </c>
      <c r="C739" s="983" t="s">
        <v>14274</v>
      </c>
      <c r="D739" s="983"/>
      <c r="E739" s="983"/>
      <c r="F739" s="983"/>
      <c r="G739" s="508" t="s">
        <v>108</v>
      </c>
      <c r="H739" s="509">
        <v>66.63</v>
      </c>
    </row>
    <row r="740" spans="1:8" ht="12.75" customHeight="1">
      <c r="A740" s="507" t="s">
        <v>14275</v>
      </c>
      <c r="B740" s="508" t="s">
        <v>12976</v>
      </c>
      <c r="C740" s="983" t="s">
        <v>14276</v>
      </c>
      <c r="D740" s="983"/>
      <c r="E740" s="983"/>
      <c r="F740" s="983"/>
      <c r="G740" s="508" t="s">
        <v>108</v>
      </c>
      <c r="H740" s="509">
        <v>101.61</v>
      </c>
    </row>
    <row r="741" spans="1:8" ht="12.75" customHeight="1">
      <c r="A741" s="504" t="s">
        <v>14277</v>
      </c>
      <c r="B741" s="505" t="s">
        <v>12976</v>
      </c>
      <c r="C741" s="984" t="s">
        <v>14278</v>
      </c>
      <c r="D741" s="984"/>
      <c r="E741" s="984"/>
      <c r="F741" s="984"/>
      <c r="G741" s="506"/>
      <c r="H741" s="506"/>
    </row>
    <row r="742" spans="1:8" ht="12.75" customHeight="1">
      <c r="A742" s="507" t="s">
        <v>14279</v>
      </c>
      <c r="B742" s="508" t="s">
        <v>12976</v>
      </c>
      <c r="C742" s="983" t="s">
        <v>14280</v>
      </c>
      <c r="D742" s="983"/>
      <c r="E742" s="983"/>
      <c r="F742" s="983"/>
      <c r="G742" s="508" t="s">
        <v>108</v>
      </c>
      <c r="H742" s="509">
        <v>178.96</v>
      </c>
    </row>
    <row r="743" spans="1:8" ht="12.75" customHeight="1">
      <c r="A743" s="507" t="s">
        <v>14281</v>
      </c>
      <c r="B743" s="508" t="s">
        <v>12976</v>
      </c>
      <c r="C743" s="983" t="s">
        <v>14282</v>
      </c>
      <c r="D743" s="983"/>
      <c r="E743" s="983"/>
      <c r="F743" s="983"/>
      <c r="G743" s="508" t="s">
        <v>108</v>
      </c>
      <c r="H743" s="509">
        <v>254.48</v>
      </c>
    </row>
    <row r="744" spans="1:8" ht="12.75" customHeight="1">
      <c r="A744" s="507" t="s">
        <v>14283</v>
      </c>
      <c r="B744" s="508" t="s">
        <v>12976</v>
      </c>
      <c r="C744" s="983" t="s">
        <v>14284</v>
      </c>
      <c r="D744" s="983"/>
      <c r="E744" s="983"/>
      <c r="F744" s="983"/>
      <c r="G744" s="508" t="s">
        <v>108</v>
      </c>
      <c r="H744" s="509">
        <v>132.69999999999999</v>
      </c>
    </row>
    <row r="745" spans="1:8" ht="12.75" customHeight="1">
      <c r="A745" s="507" t="s">
        <v>14285</v>
      </c>
      <c r="B745" s="508" t="s">
        <v>12976</v>
      </c>
      <c r="C745" s="983" t="s">
        <v>14286</v>
      </c>
      <c r="D745" s="983"/>
      <c r="E745" s="983"/>
      <c r="F745" s="983"/>
      <c r="G745" s="508" t="s">
        <v>108</v>
      </c>
      <c r="H745" s="509">
        <v>291.55</v>
      </c>
    </row>
    <row r="746" spans="1:8" ht="12.75" customHeight="1">
      <c r="A746" s="507" t="s">
        <v>14287</v>
      </c>
      <c r="B746" s="508" t="s">
        <v>12976</v>
      </c>
      <c r="C746" s="983" t="s">
        <v>14288</v>
      </c>
      <c r="D746" s="983"/>
      <c r="E746" s="983"/>
      <c r="F746" s="983"/>
      <c r="G746" s="508" t="s">
        <v>108</v>
      </c>
      <c r="H746" s="509">
        <v>155.01</v>
      </c>
    </row>
    <row r="747" spans="1:8" ht="12.75" customHeight="1">
      <c r="A747" s="507" t="s">
        <v>14289</v>
      </c>
      <c r="B747" s="508" t="s">
        <v>12976</v>
      </c>
      <c r="C747" s="983" t="s">
        <v>14290</v>
      </c>
      <c r="D747" s="983"/>
      <c r="E747" s="983"/>
      <c r="F747" s="983"/>
      <c r="G747" s="508" t="s">
        <v>108</v>
      </c>
      <c r="H747" s="509">
        <v>164.64</v>
      </c>
    </row>
    <row r="748" spans="1:8" ht="12.75" customHeight="1">
      <c r="A748" s="507" t="s">
        <v>14291</v>
      </c>
      <c r="B748" s="508" t="s">
        <v>12976</v>
      </c>
      <c r="C748" s="983" t="s">
        <v>14292</v>
      </c>
      <c r="D748" s="983"/>
      <c r="E748" s="983"/>
      <c r="F748" s="983"/>
      <c r="G748" s="508" t="s">
        <v>108</v>
      </c>
      <c r="H748" s="509">
        <v>122.5</v>
      </c>
    </row>
    <row r="749" spans="1:8" ht="12.75" customHeight="1">
      <c r="A749" s="507" t="s">
        <v>14293</v>
      </c>
      <c r="B749" s="508" t="s">
        <v>12976</v>
      </c>
      <c r="C749" s="983" t="s">
        <v>14294</v>
      </c>
      <c r="D749" s="983"/>
      <c r="E749" s="983"/>
      <c r="F749" s="983"/>
      <c r="G749" s="508" t="s">
        <v>108</v>
      </c>
      <c r="H749" s="509">
        <v>63.39</v>
      </c>
    </row>
    <row r="750" spans="1:8" ht="12.75" customHeight="1">
      <c r="A750" s="507" t="s">
        <v>14295</v>
      </c>
      <c r="B750" s="508" t="s">
        <v>12976</v>
      </c>
      <c r="C750" s="983" t="s">
        <v>14296</v>
      </c>
      <c r="D750" s="983"/>
      <c r="E750" s="983"/>
      <c r="F750" s="983"/>
      <c r="G750" s="508" t="s">
        <v>108</v>
      </c>
      <c r="H750" s="509">
        <v>51.78</v>
      </c>
    </row>
    <row r="751" spans="1:8" ht="12.75" customHeight="1">
      <c r="A751" s="507" t="s">
        <v>14297</v>
      </c>
      <c r="B751" s="508" t="s">
        <v>12976</v>
      </c>
      <c r="C751" s="983" t="s">
        <v>14298</v>
      </c>
      <c r="D751" s="983"/>
      <c r="E751" s="983"/>
      <c r="F751" s="983"/>
      <c r="G751" s="508" t="s">
        <v>108</v>
      </c>
      <c r="H751" s="509">
        <v>220.76</v>
      </c>
    </row>
    <row r="752" spans="1:8" ht="12.75" customHeight="1">
      <c r="A752" s="507" t="s">
        <v>14299</v>
      </c>
      <c r="B752" s="508" t="s">
        <v>12976</v>
      </c>
      <c r="C752" s="983" t="s">
        <v>14300</v>
      </c>
      <c r="D752" s="983"/>
      <c r="E752" s="983"/>
      <c r="F752" s="983"/>
      <c r="G752" s="508" t="s">
        <v>108</v>
      </c>
      <c r="H752" s="509">
        <v>41.03</v>
      </c>
    </row>
    <row r="753" spans="1:8" ht="12.75" customHeight="1">
      <c r="A753" s="507" t="s">
        <v>14301</v>
      </c>
      <c r="B753" s="508" t="s">
        <v>12976</v>
      </c>
      <c r="C753" s="983" t="s">
        <v>14302</v>
      </c>
      <c r="D753" s="983"/>
      <c r="E753" s="983"/>
      <c r="F753" s="983"/>
      <c r="G753" s="508" t="s">
        <v>108</v>
      </c>
      <c r="H753" s="509">
        <v>52.45</v>
      </c>
    </row>
    <row r="754" spans="1:8" ht="12.75" customHeight="1">
      <c r="A754" s="507" t="s">
        <v>14303</v>
      </c>
      <c r="B754" s="508" t="s">
        <v>12976</v>
      </c>
      <c r="C754" s="983" t="s">
        <v>14304</v>
      </c>
      <c r="D754" s="983"/>
      <c r="E754" s="983"/>
      <c r="F754" s="983"/>
      <c r="G754" s="508" t="s">
        <v>108</v>
      </c>
      <c r="H754" s="509">
        <v>429.15</v>
      </c>
    </row>
    <row r="755" spans="1:8" ht="12.75" customHeight="1">
      <c r="A755" s="507" t="s">
        <v>14305</v>
      </c>
      <c r="B755" s="508" t="s">
        <v>12976</v>
      </c>
      <c r="C755" s="983" t="s">
        <v>14306</v>
      </c>
      <c r="D755" s="983"/>
      <c r="E755" s="983"/>
      <c r="F755" s="983"/>
      <c r="G755" s="508" t="s">
        <v>108</v>
      </c>
      <c r="H755" s="509">
        <v>53.96</v>
      </c>
    </row>
    <row r="756" spans="1:8" ht="12.75" customHeight="1">
      <c r="A756" s="507" t="s">
        <v>14307</v>
      </c>
      <c r="B756" s="508" t="s">
        <v>12976</v>
      </c>
      <c r="C756" s="983" t="s">
        <v>14308</v>
      </c>
      <c r="D756" s="983"/>
      <c r="E756" s="983"/>
      <c r="F756" s="983"/>
      <c r="G756" s="508" t="s">
        <v>108</v>
      </c>
      <c r="H756" s="509">
        <v>72.459999999999994</v>
      </c>
    </row>
    <row r="757" spans="1:8" ht="12.75" customHeight="1">
      <c r="A757" s="507" t="s">
        <v>14309</v>
      </c>
      <c r="B757" s="508" t="s">
        <v>12976</v>
      </c>
      <c r="C757" s="983" t="s">
        <v>14310</v>
      </c>
      <c r="D757" s="983"/>
      <c r="E757" s="983"/>
      <c r="F757" s="983"/>
      <c r="G757" s="508" t="s">
        <v>108</v>
      </c>
      <c r="H757" s="509">
        <v>300.52999999999997</v>
      </c>
    </row>
    <row r="758" spans="1:8" ht="12.75" customHeight="1">
      <c r="A758" s="507" t="s">
        <v>14311</v>
      </c>
      <c r="B758" s="508" t="s">
        <v>12976</v>
      </c>
      <c r="C758" s="983" t="s">
        <v>14312</v>
      </c>
      <c r="D758" s="983"/>
      <c r="E758" s="983"/>
      <c r="F758" s="983"/>
      <c r="G758" s="508" t="s">
        <v>108</v>
      </c>
      <c r="H758" s="509">
        <v>49.7</v>
      </c>
    </row>
    <row r="759" spans="1:8" ht="12.75" customHeight="1">
      <c r="A759" s="507" t="s">
        <v>14313</v>
      </c>
      <c r="B759" s="508" t="s">
        <v>12976</v>
      </c>
      <c r="C759" s="983" t="s">
        <v>14314</v>
      </c>
      <c r="D759" s="983"/>
      <c r="E759" s="983"/>
      <c r="F759" s="983"/>
      <c r="G759" s="508" t="s">
        <v>108</v>
      </c>
      <c r="H759" s="509">
        <v>52.2</v>
      </c>
    </row>
    <row r="760" spans="1:8" ht="12.75" customHeight="1">
      <c r="A760" s="507" t="s">
        <v>14315</v>
      </c>
      <c r="B760" s="508" t="s">
        <v>12976</v>
      </c>
      <c r="C760" s="983" t="s">
        <v>14316</v>
      </c>
      <c r="D760" s="983"/>
      <c r="E760" s="983"/>
      <c r="F760" s="983"/>
      <c r="G760" s="508" t="s">
        <v>108</v>
      </c>
      <c r="H760" s="509">
        <v>64.98</v>
      </c>
    </row>
    <row r="761" spans="1:8" ht="12.75" customHeight="1">
      <c r="A761" s="507" t="s">
        <v>14317</v>
      </c>
      <c r="B761" s="508" t="s">
        <v>12976</v>
      </c>
      <c r="C761" s="983" t="s">
        <v>14318</v>
      </c>
      <c r="D761" s="983"/>
      <c r="E761" s="983"/>
      <c r="F761" s="983"/>
      <c r="G761" s="508" t="s">
        <v>108</v>
      </c>
      <c r="H761" s="509">
        <v>24.96</v>
      </c>
    </row>
    <row r="762" spans="1:8" ht="12.75" customHeight="1">
      <c r="A762" s="507" t="s">
        <v>14319</v>
      </c>
      <c r="B762" s="508" t="s">
        <v>12976</v>
      </c>
      <c r="C762" s="983" t="s">
        <v>14320</v>
      </c>
      <c r="D762" s="983"/>
      <c r="E762" s="983"/>
      <c r="F762" s="983"/>
      <c r="G762" s="508" t="s">
        <v>108</v>
      </c>
      <c r="H762" s="509">
        <v>56.8</v>
      </c>
    </row>
    <row r="763" spans="1:8" ht="12.75" customHeight="1">
      <c r="A763" s="507" t="s">
        <v>14321</v>
      </c>
      <c r="B763" s="508" t="s">
        <v>12976</v>
      </c>
      <c r="C763" s="983" t="s">
        <v>14322</v>
      </c>
      <c r="D763" s="983"/>
      <c r="E763" s="983"/>
      <c r="F763" s="983"/>
      <c r="G763" s="508" t="s">
        <v>108</v>
      </c>
      <c r="H763" s="509">
        <v>41.82</v>
      </c>
    </row>
    <row r="764" spans="1:8" ht="12.75" customHeight="1">
      <c r="A764" s="507" t="s">
        <v>14323</v>
      </c>
      <c r="B764" s="508" t="s">
        <v>12976</v>
      </c>
      <c r="C764" s="983" t="s">
        <v>14324</v>
      </c>
      <c r="D764" s="983"/>
      <c r="E764" s="983"/>
      <c r="F764" s="983"/>
      <c r="G764" s="508" t="s">
        <v>108</v>
      </c>
      <c r="H764" s="509">
        <v>40.71</v>
      </c>
    </row>
    <row r="765" spans="1:8" ht="12.75" customHeight="1">
      <c r="A765" s="507" t="s">
        <v>14325</v>
      </c>
      <c r="B765" s="508" t="s">
        <v>12976</v>
      </c>
      <c r="C765" s="983" t="s">
        <v>14326</v>
      </c>
      <c r="D765" s="983"/>
      <c r="E765" s="983"/>
      <c r="F765" s="983"/>
      <c r="G765" s="508" t="s">
        <v>108</v>
      </c>
      <c r="H765" s="509">
        <v>329.75</v>
      </c>
    </row>
    <row r="766" spans="1:8" ht="12.75" customHeight="1">
      <c r="A766" s="507" t="s">
        <v>14327</v>
      </c>
      <c r="B766" s="508" t="s">
        <v>12976</v>
      </c>
      <c r="C766" s="983" t="s">
        <v>14328</v>
      </c>
      <c r="D766" s="983"/>
      <c r="E766" s="983"/>
      <c r="F766" s="983"/>
      <c r="G766" s="508" t="s">
        <v>108</v>
      </c>
      <c r="H766" s="509">
        <v>88.19</v>
      </c>
    </row>
    <row r="767" spans="1:8" ht="12.75" customHeight="1">
      <c r="A767" s="504" t="s">
        <v>14329</v>
      </c>
      <c r="B767" s="505" t="s">
        <v>12976</v>
      </c>
      <c r="C767" s="984" t="s">
        <v>14330</v>
      </c>
      <c r="D767" s="984"/>
      <c r="E767" s="984"/>
      <c r="F767" s="984"/>
      <c r="G767" s="506"/>
      <c r="H767" s="506"/>
    </row>
    <row r="768" spans="1:8" ht="12.75" customHeight="1">
      <c r="A768" s="507" t="s">
        <v>14331</v>
      </c>
      <c r="B768" s="508" t="s">
        <v>12976</v>
      </c>
      <c r="C768" s="983" t="s">
        <v>14332</v>
      </c>
      <c r="D768" s="983"/>
      <c r="E768" s="983"/>
      <c r="F768" s="983"/>
      <c r="G768" s="508" t="s">
        <v>108</v>
      </c>
      <c r="H768" s="509">
        <v>26.2</v>
      </c>
    </row>
    <row r="769" spans="1:8" ht="12.75" customHeight="1">
      <c r="A769" s="507" t="s">
        <v>14333</v>
      </c>
      <c r="B769" s="508" t="s">
        <v>12976</v>
      </c>
      <c r="C769" s="983" t="s">
        <v>14334</v>
      </c>
      <c r="D769" s="983"/>
      <c r="E769" s="983"/>
      <c r="F769" s="983"/>
      <c r="G769" s="508" t="s">
        <v>108</v>
      </c>
      <c r="H769" s="509">
        <v>17.690000000000001</v>
      </c>
    </row>
    <row r="770" spans="1:8" ht="12.75" customHeight="1">
      <c r="A770" s="507" t="s">
        <v>14335</v>
      </c>
      <c r="B770" s="508" t="s">
        <v>12976</v>
      </c>
      <c r="C770" s="983" t="s">
        <v>14336</v>
      </c>
      <c r="D770" s="983"/>
      <c r="E770" s="983"/>
      <c r="F770" s="983"/>
      <c r="G770" s="508" t="s">
        <v>108</v>
      </c>
      <c r="H770" s="509">
        <v>25.11</v>
      </c>
    </row>
    <row r="771" spans="1:8" ht="12.75" customHeight="1">
      <c r="A771" s="507" t="s">
        <v>14337</v>
      </c>
      <c r="B771" s="508" t="s">
        <v>12976</v>
      </c>
      <c r="C771" s="983" t="s">
        <v>14338</v>
      </c>
      <c r="D771" s="983"/>
      <c r="E771" s="983"/>
      <c r="F771" s="983"/>
      <c r="G771" s="508" t="s">
        <v>108</v>
      </c>
      <c r="H771" s="509">
        <v>19.260000000000002</v>
      </c>
    </row>
    <row r="772" spans="1:8" ht="12.75" customHeight="1">
      <c r="A772" s="507" t="s">
        <v>14339</v>
      </c>
      <c r="B772" s="508" t="s">
        <v>12976</v>
      </c>
      <c r="C772" s="983" t="s">
        <v>14340</v>
      </c>
      <c r="D772" s="983"/>
      <c r="E772" s="983"/>
      <c r="F772" s="983"/>
      <c r="G772" s="508" t="s">
        <v>108</v>
      </c>
      <c r="H772" s="509">
        <v>176.65</v>
      </c>
    </row>
    <row r="773" spans="1:8" ht="12.75" customHeight="1">
      <c r="A773" s="507" t="s">
        <v>14341</v>
      </c>
      <c r="B773" s="508" t="s">
        <v>12976</v>
      </c>
      <c r="C773" s="983" t="s">
        <v>14342</v>
      </c>
      <c r="D773" s="983"/>
      <c r="E773" s="983"/>
      <c r="F773" s="983"/>
      <c r="G773" s="508" t="s">
        <v>108</v>
      </c>
      <c r="H773" s="509">
        <v>590.19000000000005</v>
      </c>
    </row>
    <row r="774" spans="1:8" ht="12.75" customHeight="1">
      <c r="A774" s="507" t="s">
        <v>14343</v>
      </c>
      <c r="B774" s="508" t="s">
        <v>12976</v>
      </c>
      <c r="C774" s="983" t="s">
        <v>14344</v>
      </c>
      <c r="D774" s="983"/>
      <c r="E774" s="983"/>
      <c r="F774" s="983"/>
      <c r="G774" s="508" t="s">
        <v>108</v>
      </c>
      <c r="H774" s="509">
        <v>175.84</v>
      </c>
    </row>
    <row r="775" spans="1:8" ht="12.75" customHeight="1">
      <c r="A775" s="507" t="s">
        <v>14345</v>
      </c>
      <c r="B775" s="508" t="s">
        <v>12976</v>
      </c>
      <c r="C775" s="983" t="s">
        <v>14346</v>
      </c>
      <c r="D775" s="983"/>
      <c r="E775" s="983"/>
      <c r="F775" s="983"/>
      <c r="G775" s="508" t="s">
        <v>108</v>
      </c>
      <c r="H775" s="509">
        <v>305.39999999999998</v>
      </c>
    </row>
    <row r="776" spans="1:8" ht="12.75" customHeight="1">
      <c r="A776" s="507" t="s">
        <v>14347</v>
      </c>
      <c r="B776" s="508" t="s">
        <v>12976</v>
      </c>
      <c r="C776" s="983" t="s">
        <v>14348</v>
      </c>
      <c r="D776" s="983"/>
      <c r="E776" s="983"/>
      <c r="F776" s="983"/>
      <c r="G776" s="508" t="s">
        <v>108</v>
      </c>
      <c r="H776" s="509">
        <v>7.64</v>
      </c>
    </row>
    <row r="777" spans="1:8" ht="12.75" customHeight="1">
      <c r="A777" s="507" t="s">
        <v>14349</v>
      </c>
      <c r="B777" s="508" t="s">
        <v>12976</v>
      </c>
      <c r="C777" s="983" t="s">
        <v>14350</v>
      </c>
      <c r="D777" s="983"/>
      <c r="E777" s="983"/>
      <c r="F777" s="983"/>
      <c r="G777" s="508" t="s">
        <v>108</v>
      </c>
      <c r="H777" s="509">
        <v>40.729999999999997</v>
      </c>
    </row>
    <row r="778" spans="1:8" ht="12.75" customHeight="1">
      <c r="A778" s="507" t="s">
        <v>1096</v>
      </c>
      <c r="B778" s="508" t="s">
        <v>12976</v>
      </c>
      <c r="C778" s="983" t="s">
        <v>1097</v>
      </c>
      <c r="D778" s="983"/>
      <c r="E778" s="983"/>
      <c r="F778" s="983"/>
      <c r="G778" s="508" t="s">
        <v>108</v>
      </c>
      <c r="H778" s="509">
        <v>56.62</v>
      </c>
    </row>
    <row r="779" spans="1:8" ht="12.75" customHeight="1">
      <c r="A779" s="507" t="s">
        <v>14351</v>
      </c>
      <c r="B779" s="508" t="s">
        <v>12976</v>
      </c>
      <c r="C779" s="983" t="s">
        <v>14352</v>
      </c>
      <c r="D779" s="983"/>
      <c r="E779" s="983"/>
      <c r="F779" s="983"/>
      <c r="G779" s="508" t="s">
        <v>108</v>
      </c>
      <c r="H779" s="509">
        <v>102.74</v>
      </c>
    </row>
    <row r="780" spans="1:8" ht="12.75" customHeight="1">
      <c r="A780" s="507" t="s">
        <v>14353</v>
      </c>
      <c r="B780" s="508" t="s">
        <v>12976</v>
      </c>
      <c r="C780" s="983" t="s">
        <v>14354</v>
      </c>
      <c r="D780" s="983"/>
      <c r="E780" s="983"/>
      <c r="F780" s="983"/>
      <c r="G780" s="508" t="s">
        <v>108</v>
      </c>
      <c r="H780" s="509">
        <v>110.04</v>
      </c>
    </row>
    <row r="781" spans="1:8" ht="12.75" customHeight="1">
      <c r="A781" s="507" t="s">
        <v>14355</v>
      </c>
      <c r="B781" s="508" t="s">
        <v>12976</v>
      </c>
      <c r="C781" s="983" t="s">
        <v>14356</v>
      </c>
      <c r="D781" s="983"/>
      <c r="E781" s="983"/>
      <c r="F781" s="983"/>
      <c r="G781" s="508" t="s">
        <v>108</v>
      </c>
      <c r="H781" s="509">
        <v>46</v>
      </c>
    </row>
    <row r="782" spans="1:8" ht="12.75" customHeight="1">
      <c r="A782" s="507" t="s">
        <v>14357</v>
      </c>
      <c r="B782" s="508" t="s">
        <v>12976</v>
      </c>
      <c r="C782" s="983" t="s">
        <v>14358</v>
      </c>
      <c r="D782" s="983"/>
      <c r="E782" s="983"/>
      <c r="F782" s="983"/>
      <c r="G782" s="508" t="s">
        <v>108</v>
      </c>
      <c r="H782" s="509">
        <v>43.83</v>
      </c>
    </row>
    <row r="783" spans="1:8" ht="12.75" customHeight="1">
      <c r="A783" s="507" t="s">
        <v>14359</v>
      </c>
      <c r="B783" s="508" t="s">
        <v>12976</v>
      </c>
      <c r="C783" s="983" t="s">
        <v>14360</v>
      </c>
      <c r="D783" s="983"/>
      <c r="E783" s="983"/>
      <c r="F783" s="983"/>
      <c r="G783" s="508" t="s">
        <v>108</v>
      </c>
      <c r="H783" s="509">
        <v>84.53</v>
      </c>
    </row>
    <row r="784" spans="1:8" ht="12.75" customHeight="1">
      <c r="A784" s="507" t="s">
        <v>14361</v>
      </c>
      <c r="B784" s="508" t="s">
        <v>12976</v>
      </c>
      <c r="C784" s="983" t="s">
        <v>14362</v>
      </c>
      <c r="D784" s="983"/>
      <c r="E784" s="983"/>
      <c r="F784" s="983"/>
      <c r="G784" s="508" t="s">
        <v>108</v>
      </c>
      <c r="H784" s="509">
        <v>93.21</v>
      </c>
    </row>
    <row r="785" spans="1:8" ht="12.75" customHeight="1">
      <c r="A785" s="504" t="s">
        <v>14363</v>
      </c>
      <c r="B785" s="505" t="s">
        <v>12976</v>
      </c>
      <c r="C785" s="984" t="s">
        <v>14364</v>
      </c>
      <c r="D785" s="984"/>
      <c r="E785" s="984"/>
      <c r="F785" s="984"/>
      <c r="G785" s="506"/>
      <c r="H785" s="506"/>
    </row>
    <row r="786" spans="1:8" ht="12.75" customHeight="1">
      <c r="A786" s="507" t="s">
        <v>14365</v>
      </c>
      <c r="B786" s="508" t="s">
        <v>12976</v>
      </c>
      <c r="C786" s="983" t="s">
        <v>14366</v>
      </c>
      <c r="D786" s="983"/>
      <c r="E786" s="983"/>
      <c r="F786" s="983"/>
      <c r="G786" s="508" t="s">
        <v>108</v>
      </c>
      <c r="H786" s="509">
        <v>28.67</v>
      </c>
    </row>
    <row r="787" spans="1:8" ht="12.75" customHeight="1">
      <c r="A787" s="507" t="s">
        <v>14367</v>
      </c>
      <c r="B787" s="508" t="s">
        <v>12976</v>
      </c>
      <c r="C787" s="983" t="s">
        <v>14368</v>
      </c>
      <c r="D787" s="983"/>
      <c r="E787" s="983"/>
      <c r="F787" s="983"/>
      <c r="G787" s="508" t="s">
        <v>108</v>
      </c>
      <c r="H787" s="509">
        <v>41.38</v>
      </c>
    </row>
    <row r="788" spans="1:8" ht="12.75" customHeight="1">
      <c r="A788" s="507" t="s">
        <v>14369</v>
      </c>
      <c r="B788" s="508" t="s">
        <v>12976</v>
      </c>
      <c r="C788" s="983" t="s">
        <v>14370</v>
      </c>
      <c r="D788" s="983"/>
      <c r="E788" s="983"/>
      <c r="F788" s="983"/>
      <c r="G788" s="508" t="s">
        <v>108</v>
      </c>
      <c r="H788" s="509">
        <v>38.200000000000003</v>
      </c>
    </row>
    <row r="789" spans="1:8" ht="12.75" customHeight="1">
      <c r="A789" s="507" t="s">
        <v>14371</v>
      </c>
      <c r="B789" s="508" t="s">
        <v>12976</v>
      </c>
      <c r="C789" s="983" t="s">
        <v>14372</v>
      </c>
      <c r="D789" s="983"/>
      <c r="E789" s="983"/>
      <c r="F789" s="983"/>
      <c r="G789" s="508" t="s">
        <v>108</v>
      </c>
      <c r="H789" s="509">
        <v>68.17</v>
      </c>
    </row>
    <row r="790" spans="1:8" ht="12.75" customHeight="1">
      <c r="A790" s="507" t="s">
        <v>14373</v>
      </c>
      <c r="B790" s="508" t="s">
        <v>12976</v>
      </c>
      <c r="C790" s="983" t="s">
        <v>14374</v>
      </c>
      <c r="D790" s="983"/>
      <c r="E790" s="983"/>
      <c r="F790" s="983"/>
      <c r="G790" s="508" t="s">
        <v>108</v>
      </c>
      <c r="H790" s="509">
        <v>40.96</v>
      </c>
    </row>
    <row r="791" spans="1:8" ht="12.75" customHeight="1">
      <c r="A791" s="504" t="s">
        <v>14375</v>
      </c>
      <c r="B791" s="505" t="s">
        <v>12976</v>
      </c>
      <c r="C791" s="984" t="s">
        <v>14376</v>
      </c>
      <c r="D791" s="984"/>
      <c r="E791" s="984"/>
      <c r="F791" s="984"/>
      <c r="G791" s="506"/>
      <c r="H791" s="506"/>
    </row>
    <row r="792" spans="1:8" ht="12.75" customHeight="1">
      <c r="A792" s="507" t="s">
        <v>14377</v>
      </c>
      <c r="B792" s="508" t="s">
        <v>12976</v>
      </c>
      <c r="C792" s="983" t="s">
        <v>14378</v>
      </c>
      <c r="D792" s="983"/>
      <c r="E792" s="983"/>
      <c r="F792" s="983"/>
      <c r="G792" s="508" t="s">
        <v>108</v>
      </c>
      <c r="H792" s="509">
        <v>31.44</v>
      </c>
    </row>
    <row r="793" spans="1:8" ht="12.75" customHeight="1">
      <c r="A793" s="507" t="s">
        <v>14379</v>
      </c>
      <c r="B793" s="508" t="s">
        <v>12976</v>
      </c>
      <c r="C793" s="983" t="s">
        <v>14380</v>
      </c>
      <c r="D793" s="983"/>
      <c r="E793" s="983"/>
      <c r="F793" s="983"/>
      <c r="G793" s="508" t="s">
        <v>108</v>
      </c>
      <c r="H793" s="509">
        <v>22.21</v>
      </c>
    </row>
    <row r="794" spans="1:8" ht="12.75" customHeight="1">
      <c r="A794" s="507" t="s">
        <v>14381</v>
      </c>
      <c r="B794" s="508" t="s">
        <v>12976</v>
      </c>
      <c r="C794" s="983" t="s">
        <v>14382</v>
      </c>
      <c r="D794" s="983"/>
      <c r="E794" s="983"/>
      <c r="F794" s="983"/>
      <c r="G794" s="508" t="s">
        <v>108</v>
      </c>
      <c r="H794" s="509">
        <v>119.08</v>
      </c>
    </row>
    <row r="795" spans="1:8" ht="12.75" customHeight="1">
      <c r="A795" s="507" t="s">
        <v>14383</v>
      </c>
      <c r="B795" s="508" t="s">
        <v>12976</v>
      </c>
      <c r="C795" s="983" t="s">
        <v>14384</v>
      </c>
      <c r="D795" s="983"/>
      <c r="E795" s="983"/>
      <c r="F795" s="983"/>
      <c r="G795" s="508" t="s">
        <v>108</v>
      </c>
      <c r="H795" s="509">
        <v>153.07</v>
      </c>
    </row>
    <row r="796" spans="1:8" ht="12.75" customHeight="1">
      <c r="A796" s="507" t="s">
        <v>14385</v>
      </c>
      <c r="B796" s="508" t="s">
        <v>12976</v>
      </c>
      <c r="C796" s="983" t="s">
        <v>14386</v>
      </c>
      <c r="D796" s="983"/>
      <c r="E796" s="983"/>
      <c r="F796" s="983"/>
      <c r="G796" s="508" t="s">
        <v>108</v>
      </c>
      <c r="H796" s="509">
        <v>159.34</v>
      </c>
    </row>
    <row r="797" spans="1:8" ht="12.75" customHeight="1">
      <c r="A797" s="507" t="s">
        <v>14387</v>
      </c>
      <c r="B797" s="508" t="s">
        <v>12976</v>
      </c>
      <c r="C797" s="983" t="s">
        <v>14388</v>
      </c>
      <c r="D797" s="983"/>
      <c r="E797" s="983"/>
      <c r="F797" s="983"/>
      <c r="G797" s="508" t="s">
        <v>108</v>
      </c>
      <c r="H797" s="509">
        <v>34.47</v>
      </c>
    </row>
    <row r="798" spans="1:8" ht="12.75" customHeight="1">
      <c r="A798" s="507" t="s">
        <v>14389</v>
      </c>
      <c r="B798" s="508" t="s">
        <v>12976</v>
      </c>
      <c r="C798" s="983" t="s">
        <v>14390</v>
      </c>
      <c r="D798" s="983"/>
      <c r="E798" s="983"/>
      <c r="F798" s="983"/>
      <c r="G798" s="508" t="s">
        <v>108</v>
      </c>
      <c r="H798" s="509">
        <v>22.76</v>
      </c>
    </row>
    <row r="799" spans="1:8" ht="12.75" customHeight="1">
      <c r="A799" s="507" t="s">
        <v>14391</v>
      </c>
      <c r="B799" s="508" t="s">
        <v>12976</v>
      </c>
      <c r="C799" s="983" t="s">
        <v>14392</v>
      </c>
      <c r="D799" s="983"/>
      <c r="E799" s="983"/>
      <c r="F799" s="983"/>
      <c r="G799" s="508" t="s">
        <v>108</v>
      </c>
      <c r="H799" s="509">
        <v>26.3</v>
      </c>
    </row>
    <row r="800" spans="1:8" ht="12.75" customHeight="1">
      <c r="A800" s="507" t="s">
        <v>14393</v>
      </c>
      <c r="B800" s="508" t="s">
        <v>12976</v>
      </c>
      <c r="C800" s="983" t="s">
        <v>14394</v>
      </c>
      <c r="D800" s="983"/>
      <c r="E800" s="983"/>
      <c r="F800" s="983"/>
      <c r="G800" s="508" t="s">
        <v>108</v>
      </c>
      <c r="H800" s="509">
        <v>44.31</v>
      </c>
    </row>
    <row r="801" spans="1:8" ht="12.75" customHeight="1">
      <c r="A801" s="507" t="s">
        <v>14395</v>
      </c>
      <c r="B801" s="508" t="s">
        <v>12976</v>
      </c>
      <c r="C801" s="983" t="s">
        <v>14396</v>
      </c>
      <c r="D801" s="983"/>
      <c r="E801" s="983"/>
      <c r="F801" s="983"/>
      <c r="G801" s="508" t="s">
        <v>108</v>
      </c>
      <c r="H801" s="509">
        <v>32.65</v>
      </c>
    </row>
    <row r="802" spans="1:8" ht="12.75" customHeight="1">
      <c r="A802" s="507" t="s">
        <v>14397</v>
      </c>
      <c r="B802" s="508" t="s">
        <v>12976</v>
      </c>
      <c r="C802" s="983" t="s">
        <v>14398</v>
      </c>
      <c r="D802" s="983"/>
      <c r="E802" s="983"/>
      <c r="F802" s="983"/>
      <c r="G802" s="508" t="s">
        <v>108</v>
      </c>
      <c r="H802" s="509">
        <v>7.55</v>
      </c>
    </row>
    <row r="803" spans="1:8" ht="12.75" customHeight="1">
      <c r="A803" s="507" t="s">
        <v>14399</v>
      </c>
      <c r="B803" s="508" t="s">
        <v>12976</v>
      </c>
      <c r="C803" s="983" t="s">
        <v>14400</v>
      </c>
      <c r="D803" s="983"/>
      <c r="E803" s="983"/>
      <c r="F803" s="983"/>
      <c r="G803" s="508" t="s">
        <v>108</v>
      </c>
      <c r="H803" s="509">
        <v>85.2</v>
      </c>
    </row>
    <row r="804" spans="1:8" ht="12.75" customHeight="1">
      <c r="A804" s="507" t="s">
        <v>14401</v>
      </c>
      <c r="B804" s="508" t="s">
        <v>12976</v>
      </c>
      <c r="C804" s="983" t="s">
        <v>14402</v>
      </c>
      <c r="D804" s="983"/>
      <c r="E804" s="983"/>
      <c r="F804" s="983"/>
      <c r="G804" s="508" t="s">
        <v>108</v>
      </c>
      <c r="H804" s="509">
        <v>87.9</v>
      </c>
    </row>
    <row r="805" spans="1:8" ht="12.75" customHeight="1">
      <c r="A805" s="504" t="s">
        <v>14403</v>
      </c>
      <c r="B805" s="505" t="s">
        <v>12976</v>
      </c>
      <c r="C805" s="984" t="s">
        <v>14404</v>
      </c>
      <c r="D805" s="984"/>
      <c r="E805" s="984"/>
      <c r="F805" s="984"/>
      <c r="G805" s="506"/>
      <c r="H805" s="506"/>
    </row>
    <row r="806" spans="1:8" ht="12.75" customHeight="1">
      <c r="A806" s="507" t="s">
        <v>14405</v>
      </c>
      <c r="B806" s="508" t="s">
        <v>12976</v>
      </c>
      <c r="C806" s="983" t="s">
        <v>14406</v>
      </c>
      <c r="D806" s="983"/>
      <c r="E806" s="983"/>
      <c r="F806" s="983"/>
      <c r="G806" s="508" t="s">
        <v>108</v>
      </c>
      <c r="H806" s="509">
        <v>95.38</v>
      </c>
    </row>
    <row r="807" spans="1:8" ht="12.75" customHeight="1">
      <c r="A807" s="507" t="s">
        <v>14407</v>
      </c>
      <c r="B807" s="508" t="s">
        <v>12976</v>
      </c>
      <c r="C807" s="983" t="s">
        <v>14408</v>
      </c>
      <c r="D807" s="983"/>
      <c r="E807" s="983"/>
      <c r="F807" s="983"/>
      <c r="G807" s="508" t="s">
        <v>108</v>
      </c>
      <c r="H807" s="509">
        <v>170.35</v>
      </c>
    </row>
    <row r="808" spans="1:8" ht="12.75" customHeight="1">
      <c r="A808" s="507" t="s">
        <v>14409</v>
      </c>
      <c r="B808" s="508" t="s">
        <v>12976</v>
      </c>
      <c r="C808" s="983" t="s">
        <v>14410</v>
      </c>
      <c r="D808" s="983"/>
      <c r="E808" s="983"/>
      <c r="F808" s="983"/>
      <c r="G808" s="508" t="s">
        <v>108</v>
      </c>
      <c r="H808" s="509">
        <v>365.81</v>
      </c>
    </row>
    <row r="809" spans="1:8" ht="12.75" customHeight="1">
      <c r="A809" s="504" t="s">
        <v>14411</v>
      </c>
      <c r="B809" s="505" t="s">
        <v>12976</v>
      </c>
      <c r="C809" s="984" t="s">
        <v>14412</v>
      </c>
      <c r="D809" s="984"/>
      <c r="E809" s="984"/>
      <c r="F809" s="984"/>
      <c r="G809" s="506"/>
      <c r="H809" s="506"/>
    </row>
    <row r="810" spans="1:8" ht="12.75" customHeight="1">
      <c r="A810" s="507" t="s">
        <v>14413</v>
      </c>
      <c r="B810" s="508" t="s">
        <v>12976</v>
      </c>
      <c r="C810" s="983" t="s">
        <v>14414</v>
      </c>
      <c r="D810" s="983"/>
      <c r="E810" s="983"/>
      <c r="F810" s="983"/>
      <c r="G810" s="508" t="s">
        <v>108</v>
      </c>
      <c r="H810" s="509">
        <v>6.51</v>
      </c>
    </row>
    <row r="811" spans="1:8" ht="12.75" customHeight="1">
      <c r="A811" s="504" t="s">
        <v>14415</v>
      </c>
      <c r="B811" s="505" t="s">
        <v>12976</v>
      </c>
      <c r="C811" s="984" t="s">
        <v>14416</v>
      </c>
      <c r="D811" s="984"/>
      <c r="E811" s="984"/>
      <c r="F811" s="984"/>
      <c r="G811" s="506"/>
      <c r="H811" s="506"/>
    </row>
    <row r="812" spans="1:8" ht="12.75" customHeight="1">
      <c r="A812" s="507" t="s">
        <v>14417</v>
      </c>
      <c r="B812" s="508" t="s">
        <v>12976</v>
      </c>
      <c r="C812" s="983" t="s">
        <v>14418</v>
      </c>
      <c r="D812" s="983"/>
      <c r="E812" s="983"/>
      <c r="F812" s="983"/>
      <c r="G812" s="508" t="s">
        <v>108</v>
      </c>
      <c r="H812" s="509">
        <v>216.51</v>
      </c>
    </row>
    <row r="813" spans="1:8" ht="12.75" customHeight="1">
      <c r="A813" s="507" t="s">
        <v>14419</v>
      </c>
      <c r="B813" s="508" t="s">
        <v>12976</v>
      </c>
      <c r="C813" s="983" t="s">
        <v>14420</v>
      </c>
      <c r="D813" s="983"/>
      <c r="E813" s="983"/>
      <c r="F813" s="983"/>
      <c r="G813" s="508" t="s">
        <v>108</v>
      </c>
      <c r="H813" s="509">
        <v>271.07</v>
      </c>
    </row>
    <row r="814" spans="1:8" ht="12.75" customHeight="1">
      <c r="A814" s="507" t="s">
        <v>14421</v>
      </c>
      <c r="B814" s="508" t="s">
        <v>12976</v>
      </c>
      <c r="C814" s="983" t="s">
        <v>14422</v>
      </c>
      <c r="D814" s="983"/>
      <c r="E814" s="983"/>
      <c r="F814" s="983"/>
      <c r="G814" s="508" t="s">
        <v>108</v>
      </c>
      <c r="H814" s="509">
        <v>33.229999999999997</v>
      </c>
    </row>
    <row r="815" spans="1:8" ht="12.75" customHeight="1">
      <c r="A815" s="507" t="s">
        <v>14423</v>
      </c>
      <c r="B815" s="508" t="s">
        <v>12976</v>
      </c>
      <c r="C815" s="983" t="s">
        <v>14424</v>
      </c>
      <c r="D815" s="983"/>
      <c r="E815" s="983"/>
      <c r="F815" s="983"/>
      <c r="G815" s="508" t="s">
        <v>108</v>
      </c>
      <c r="H815" s="509">
        <v>37.619999999999997</v>
      </c>
    </row>
    <row r="816" spans="1:8" ht="12.75" customHeight="1">
      <c r="A816" s="507" t="s">
        <v>14425</v>
      </c>
      <c r="B816" s="508" t="s">
        <v>12976</v>
      </c>
      <c r="C816" s="983" t="s">
        <v>14426</v>
      </c>
      <c r="D816" s="983"/>
      <c r="E816" s="983"/>
      <c r="F816" s="983"/>
      <c r="G816" s="508" t="s">
        <v>108</v>
      </c>
      <c r="H816" s="509">
        <v>24.19</v>
      </c>
    </row>
    <row r="817" spans="1:8" ht="12.75" customHeight="1">
      <c r="A817" s="507" t="s">
        <v>14427</v>
      </c>
      <c r="B817" s="508" t="s">
        <v>12976</v>
      </c>
      <c r="C817" s="983" t="s">
        <v>14428</v>
      </c>
      <c r="D817" s="983"/>
      <c r="E817" s="983"/>
      <c r="F817" s="983"/>
      <c r="G817" s="508" t="s">
        <v>108</v>
      </c>
      <c r="H817" s="509">
        <v>43.67</v>
      </c>
    </row>
    <row r="818" spans="1:8" ht="12.75" customHeight="1">
      <c r="A818" s="507" t="s">
        <v>14429</v>
      </c>
      <c r="B818" s="508" t="s">
        <v>12976</v>
      </c>
      <c r="C818" s="983" t="s">
        <v>14430</v>
      </c>
      <c r="D818" s="983"/>
      <c r="E818" s="983"/>
      <c r="F818" s="983"/>
      <c r="G818" s="508" t="s">
        <v>108</v>
      </c>
      <c r="H818" s="509">
        <v>52.28</v>
      </c>
    </row>
    <row r="819" spans="1:8" ht="12.75" customHeight="1">
      <c r="A819" s="507" t="s">
        <v>14431</v>
      </c>
      <c r="B819" s="508" t="s">
        <v>12976</v>
      </c>
      <c r="C819" s="983" t="s">
        <v>14432</v>
      </c>
      <c r="D819" s="983"/>
      <c r="E819" s="983"/>
      <c r="F819" s="983"/>
      <c r="G819" s="508" t="s">
        <v>108</v>
      </c>
      <c r="H819" s="509">
        <v>26.85</v>
      </c>
    </row>
    <row r="820" spans="1:8" ht="12.75" customHeight="1">
      <c r="A820" s="507" t="s">
        <v>14433</v>
      </c>
      <c r="B820" s="508" t="s">
        <v>12976</v>
      </c>
      <c r="C820" s="983" t="s">
        <v>14434</v>
      </c>
      <c r="D820" s="983"/>
      <c r="E820" s="983"/>
      <c r="F820" s="983"/>
      <c r="G820" s="508" t="s">
        <v>108</v>
      </c>
      <c r="H820" s="509">
        <v>17.18</v>
      </c>
    </row>
    <row r="821" spans="1:8" ht="12.75" customHeight="1">
      <c r="A821" s="507" t="s">
        <v>14435</v>
      </c>
      <c r="B821" s="508" t="s">
        <v>12976</v>
      </c>
      <c r="C821" s="983" t="s">
        <v>14436</v>
      </c>
      <c r="D821" s="983"/>
      <c r="E821" s="983"/>
      <c r="F821" s="983"/>
      <c r="G821" s="508" t="s">
        <v>108</v>
      </c>
      <c r="H821" s="509">
        <v>18.059999999999999</v>
      </c>
    </row>
    <row r="822" spans="1:8" ht="12.75" customHeight="1">
      <c r="A822" s="507" t="s">
        <v>14437</v>
      </c>
      <c r="B822" s="508" t="s">
        <v>12976</v>
      </c>
      <c r="C822" s="983" t="s">
        <v>14438</v>
      </c>
      <c r="D822" s="983"/>
      <c r="E822" s="983"/>
      <c r="F822" s="983"/>
      <c r="G822" s="508" t="s">
        <v>108</v>
      </c>
      <c r="H822" s="509">
        <v>40.15</v>
      </c>
    </row>
    <row r="823" spans="1:8" ht="12.75" customHeight="1">
      <c r="A823" s="507" t="s">
        <v>14439</v>
      </c>
      <c r="B823" s="508" t="s">
        <v>12976</v>
      </c>
      <c r="C823" s="983" t="s">
        <v>14440</v>
      </c>
      <c r="D823" s="983"/>
      <c r="E823" s="983"/>
      <c r="F823" s="983"/>
      <c r="G823" s="508" t="s">
        <v>108</v>
      </c>
      <c r="H823" s="509">
        <v>205.41</v>
      </c>
    </row>
    <row r="824" spans="1:8" ht="12.75" customHeight="1">
      <c r="A824" s="507" t="s">
        <v>14441</v>
      </c>
      <c r="B824" s="508" t="s">
        <v>12976</v>
      </c>
      <c r="C824" s="983" t="s">
        <v>14442</v>
      </c>
      <c r="D824" s="983"/>
      <c r="E824" s="983"/>
      <c r="F824" s="983"/>
      <c r="G824" s="508" t="s">
        <v>108</v>
      </c>
      <c r="H824" s="509">
        <v>235.72</v>
      </c>
    </row>
    <row r="825" spans="1:8" ht="12.75" customHeight="1">
      <c r="A825" s="507" t="s">
        <v>14443</v>
      </c>
      <c r="B825" s="508" t="s">
        <v>12976</v>
      </c>
      <c r="C825" s="983" t="s">
        <v>14444</v>
      </c>
      <c r="D825" s="983"/>
      <c r="E825" s="983"/>
      <c r="F825" s="983"/>
      <c r="G825" s="508" t="s">
        <v>108</v>
      </c>
      <c r="H825" s="509">
        <v>374.88</v>
      </c>
    </row>
    <row r="826" spans="1:8" ht="12.75" customHeight="1">
      <c r="A826" s="507" t="s">
        <v>14445</v>
      </c>
      <c r="B826" s="508" t="s">
        <v>12976</v>
      </c>
      <c r="C826" s="983" t="s">
        <v>14446</v>
      </c>
      <c r="D826" s="983"/>
      <c r="E826" s="983"/>
      <c r="F826" s="983"/>
      <c r="G826" s="508" t="s">
        <v>108</v>
      </c>
      <c r="H826" s="509">
        <v>218.13</v>
      </c>
    </row>
    <row r="827" spans="1:8" ht="12.75" customHeight="1">
      <c r="A827" s="507" t="s">
        <v>14447</v>
      </c>
      <c r="B827" s="508" t="s">
        <v>12976</v>
      </c>
      <c r="C827" s="983" t="s">
        <v>14448</v>
      </c>
      <c r="D827" s="983"/>
      <c r="E827" s="983"/>
      <c r="F827" s="983"/>
      <c r="G827" s="508" t="s">
        <v>108</v>
      </c>
      <c r="H827" s="509">
        <v>345.8</v>
      </c>
    </row>
    <row r="828" spans="1:8" ht="12.75" customHeight="1">
      <c r="A828" s="507" t="s">
        <v>14449</v>
      </c>
      <c r="B828" s="508" t="s">
        <v>12976</v>
      </c>
      <c r="C828" s="983" t="s">
        <v>14450</v>
      </c>
      <c r="D828" s="983"/>
      <c r="E828" s="983"/>
      <c r="F828" s="983"/>
      <c r="G828" s="508" t="s">
        <v>108</v>
      </c>
      <c r="H828" s="509">
        <v>2625.67</v>
      </c>
    </row>
    <row r="829" spans="1:8" ht="12.75" customHeight="1">
      <c r="A829" s="507" t="s">
        <v>14451</v>
      </c>
      <c r="B829" s="508" t="s">
        <v>12976</v>
      </c>
      <c r="C829" s="983" t="s">
        <v>14452</v>
      </c>
      <c r="D829" s="983"/>
      <c r="E829" s="983"/>
      <c r="F829" s="983"/>
      <c r="G829" s="508" t="s">
        <v>108</v>
      </c>
      <c r="H829" s="509">
        <v>17.12</v>
      </c>
    </row>
    <row r="830" spans="1:8" ht="12.75" customHeight="1">
      <c r="A830" s="507" t="s">
        <v>14453</v>
      </c>
      <c r="B830" s="508" t="s">
        <v>12976</v>
      </c>
      <c r="C830" s="983" t="s">
        <v>14454</v>
      </c>
      <c r="D830" s="983"/>
      <c r="E830" s="983"/>
      <c r="F830" s="983"/>
      <c r="G830" s="508" t="s">
        <v>108</v>
      </c>
      <c r="H830" s="509">
        <v>21.79</v>
      </c>
    </row>
    <row r="831" spans="1:8" ht="12.75" customHeight="1">
      <c r="A831" s="507" t="s">
        <v>14455</v>
      </c>
      <c r="B831" s="508" t="s">
        <v>12976</v>
      </c>
      <c r="C831" s="983" t="s">
        <v>14456</v>
      </c>
      <c r="D831" s="983"/>
      <c r="E831" s="983"/>
      <c r="F831" s="983"/>
      <c r="G831" s="508" t="s">
        <v>108</v>
      </c>
      <c r="H831" s="509">
        <v>19.84</v>
      </c>
    </row>
    <row r="832" spans="1:8" ht="12.75" customHeight="1">
      <c r="A832" s="504" t="s">
        <v>14457</v>
      </c>
      <c r="B832" s="505" t="s">
        <v>12976</v>
      </c>
      <c r="C832" s="984" t="s">
        <v>14458</v>
      </c>
      <c r="D832" s="984"/>
      <c r="E832" s="984"/>
      <c r="F832" s="984"/>
      <c r="G832" s="506"/>
      <c r="H832" s="506"/>
    </row>
    <row r="833" spans="1:8" ht="12.75" customHeight="1">
      <c r="A833" s="507" t="s">
        <v>14459</v>
      </c>
      <c r="B833" s="508" t="s">
        <v>12976</v>
      </c>
      <c r="C833" s="983" t="s">
        <v>14460</v>
      </c>
      <c r="D833" s="983"/>
      <c r="E833" s="983"/>
      <c r="F833" s="983"/>
      <c r="G833" s="508" t="s">
        <v>108</v>
      </c>
      <c r="H833" s="509">
        <v>102.46</v>
      </c>
    </row>
    <row r="834" spans="1:8" ht="12.75" customHeight="1">
      <c r="A834" s="507" t="s">
        <v>14461</v>
      </c>
      <c r="B834" s="508" t="s">
        <v>12976</v>
      </c>
      <c r="C834" s="983" t="s">
        <v>14462</v>
      </c>
      <c r="D834" s="983"/>
      <c r="E834" s="983"/>
      <c r="F834" s="983"/>
      <c r="G834" s="508" t="s">
        <v>108</v>
      </c>
      <c r="H834" s="509">
        <v>247.23</v>
      </c>
    </row>
    <row r="835" spans="1:8" ht="12.75" customHeight="1">
      <c r="A835" s="507" t="s">
        <v>14463</v>
      </c>
      <c r="B835" s="508" t="s">
        <v>12976</v>
      </c>
      <c r="C835" s="983" t="s">
        <v>14464</v>
      </c>
      <c r="D835" s="983"/>
      <c r="E835" s="983"/>
      <c r="F835" s="983"/>
      <c r="G835" s="508" t="s">
        <v>108</v>
      </c>
      <c r="H835" s="509">
        <v>107.57</v>
      </c>
    </row>
    <row r="836" spans="1:8" ht="12.75" customHeight="1">
      <c r="A836" s="507" t="s">
        <v>14465</v>
      </c>
      <c r="B836" s="508" t="s">
        <v>12976</v>
      </c>
      <c r="C836" s="983" t="s">
        <v>14466</v>
      </c>
      <c r="D836" s="983"/>
      <c r="E836" s="983"/>
      <c r="F836" s="983"/>
      <c r="G836" s="508" t="s">
        <v>108</v>
      </c>
      <c r="H836" s="509">
        <v>249.45</v>
      </c>
    </row>
    <row r="837" spans="1:8" ht="12.75" customHeight="1">
      <c r="A837" s="507" t="s">
        <v>14467</v>
      </c>
      <c r="B837" s="508" t="s">
        <v>12976</v>
      </c>
      <c r="C837" s="983" t="s">
        <v>14468</v>
      </c>
      <c r="D837" s="983"/>
      <c r="E837" s="983"/>
      <c r="F837" s="983"/>
      <c r="G837" s="508" t="s">
        <v>108</v>
      </c>
      <c r="H837" s="509">
        <v>99.42</v>
      </c>
    </row>
    <row r="838" spans="1:8" ht="12.75" customHeight="1">
      <c r="A838" s="507" t="s">
        <v>14469</v>
      </c>
      <c r="B838" s="508" t="s">
        <v>12976</v>
      </c>
      <c r="C838" s="983" t="s">
        <v>14470</v>
      </c>
      <c r="D838" s="983"/>
      <c r="E838" s="983"/>
      <c r="F838" s="983"/>
      <c r="G838" s="508" t="s">
        <v>108</v>
      </c>
      <c r="H838" s="509">
        <v>241.3</v>
      </c>
    </row>
    <row r="839" spans="1:8" ht="12.75" customHeight="1">
      <c r="A839" s="507" t="s">
        <v>14471</v>
      </c>
      <c r="B839" s="508" t="s">
        <v>12976</v>
      </c>
      <c r="C839" s="983" t="s">
        <v>14472</v>
      </c>
      <c r="D839" s="983"/>
      <c r="E839" s="983"/>
      <c r="F839" s="983"/>
      <c r="G839" s="508" t="s">
        <v>108</v>
      </c>
      <c r="H839" s="509">
        <v>106.45</v>
      </c>
    </row>
    <row r="840" spans="1:8" ht="12.75" customHeight="1">
      <c r="A840" s="507" t="s">
        <v>14473</v>
      </c>
      <c r="B840" s="508" t="s">
        <v>12976</v>
      </c>
      <c r="C840" s="983" t="s">
        <v>14474</v>
      </c>
      <c r="D840" s="983"/>
      <c r="E840" s="983"/>
      <c r="F840" s="983"/>
      <c r="G840" s="508" t="s">
        <v>108</v>
      </c>
      <c r="H840" s="509">
        <v>172.66</v>
      </c>
    </row>
    <row r="841" spans="1:8" ht="12.75" customHeight="1">
      <c r="A841" s="507" t="s">
        <v>14475</v>
      </c>
      <c r="B841" s="508" t="s">
        <v>12976</v>
      </c>
      <c r="C841" s="983" t="s">
        <v>14476</v>
      </c>
      <c r="D841" s="983"/>
      <c r="E841" s="983"/>
      <c r="F841" s="983"/>
      <c r="G841" s="508" t="s">
        <v>108</v>
      </c>
      <c r="H841" s="509">
        <v>310.02</v>
      </c>
    </row>
    <row r="842" spans="1:8" ht="12.75" customHeight="1">
      <c r="A842" s="507" t="s">
        <v>14477</v>
      </c>
      <c r="B842" s="508" t="s">
        <v>12976</v>
      </c>
      <c r="C842" s="983" t="s">
        <v>14478</v>
      </c>
      <c r="D842" s="983"/>
      <c r="E842" s="983"/>
      <c r="F842" s="983"/>
      <c r="G842" s="508" t="s">
        <v>139</v>
      </c>
      <c r="H842" s="509">
        <v>826.17</v>
      </c>
    </row>
    <row r="843" spans="1:8" ht="12.75" customHeight="1">
      <c r="A843" s="507" t="s">
        <v>14479</v>
      </c>
      <c r="B843" s="508" t="s">
        <v>12976</v>
      </c>
      <c r="C843" s="983" t="s">
        <v>14480</v>
      </c>
      <c r="D843" s="983"/>
      <c r="E843" s="983"/>
      <c r="F843" s="983"/>
      <c r="G843" s="508" t="s">
        <v>139</v>
      </c>
      <c r="H843" s="509">
        <v>415.68</v>
      </c>
    </row>
    <row r="844" spans="1:8" ht="12.75" customHeight="1">
      <c r="A844" s="507" t="s">
        <v>14481</v>
      </c>
      <c r="B844" s="508" t="s">
        <v>12976</v>
      </c>
      <c r="C844" s="983" t="s">
        <v>14482</v>
      </c>
      <c r="D844" s="983"/>
      <c r="E844" s="983"/>
      <c r="F844" s="983"/>
      <c r="G844" s="508" t="s">
        <v>108</v>
      </c>
      <c r="H844" s="509">
        <v>452.46</v>
      </c>
    </row>
    <row r="845" spans="1:8" ht="12.75" customHeight="1">
      <c r="A845" s="507" t="s">
        <v>14483</v>
      </c>
      <c r="B845" s="508" t="s">
        <v>12976</v>
      </c>
      <c r="C845" s="983" t="s">
        <v>14484</v>
      </c>
      <c r="D845" s="983"/>
      <c r="E845" s="983"/>
      <c r="F845" s="983"/>
      <c r="G845" s="508" t="s">
        <v>108</v>
      </c>
      <c r="H845" s="509">
        <v>106.61</v>
      </c>
    </row>
    <row r="846" spans="1:8" ht="12.75" customHeight="1">
      <c r="A846" s="507" t="s">
        <v>14485</v>
      </c>
      <c r="B846" s="508" t="s">
        <v>12976</v>
      </c>
      <c r="C846" s="983" t="s">
        <v>14486</v>
      </c>
      <c r="D846" s="983"/>
      <c r="E846" s="983"/>
      <c r="F846" s="983"/>
      <c r="G846" s="508" t="s">
        <v>108</v>
      </c>
      <c r="H846" s="509">
        <v>135.93</v>
      </c>
    </row>
    <row r="847" spans="1:8" ht="12.75" customHeight="1">
      <c r="A847" s="504" t="s">
        <v>14487</v>
      </c>
      <c r="B847" s="505" t="s">
        <v>12976</v>
      </c>
      <c r="C847" s="984" t="s">
        <v>14488</v>
      </c>
      <c r="D847" s="984"/>
      <c r="E847" s="984"/>
      <c r="F847" s="984"/>
      <c r="G847" s="506"/>
      <c r="H847" s="506"/>
    </row>
    <row r="848" spans="1:8" ht="12.75" customHeight="1">
      <c r="A848" s="507" t="s">
        <v>14489</v>
      </c>
      <c r="B848" s="508" t="s">
        <v>12976</v>
      </c>
      <c r="C848" s="983" t="s">
        <v>14490</v>
      </c>
      <c r="D848" s="983"/>
      <c r="E848" s="983"/>
      <c r="F848" s="983"/>
      <c r="G848" s="508" t="s">
        <v>108</v>
      </c>
      <c r="H848" s="509">
        <v>229.88</v>
      </c>
    </row>
    <row r="849" spans="1:8" ht="12.75" customHeight="1">
      <c r="A849" s="507" t="s">
        <v>14491</v>
      </c>
      <c r="B849" s="508" t="s">
        <v>12976</v>
      </c>
      <c r="C849" s="983" t="s">
        <v>14492</v>
      </c>
      <c r="D849" s="983"/>
      <c r="E849" s="983"/>
      <c r="F849" s="983"/>
      <c r="G849" s="508" t="s">
        <v>108</v>
      </c>
      <c r="H849" s="509">
        <v>493.48</v>
      </c>
    </row>
    <row r="850" spans="1:8" ht="12.75" customHeight="1">
      <c r="A850" s="507" t="s">
        <v>14493</v>
      </c>
      <c r="B850" s="508" t="s">
        <v>12976</v>
      </c>
      <c r="C850" s="983" t="s">
        <v>14494</v>
      </c>
      <c r="D850" s="983"/>
      <c r="E850" s="983"/>
      <c r="F850" s="983"/>
      <c r="G850" s="508" t="s">
        <v>108</v>
      </c>
      <c r="H850" s="509">
        <v>289.39999999999998</v>
      </c>
    </row>
    <row r="851" spans="1:8" ht="12.75" customHeight="1">
      <c r="A851" s="507" t="s">
        <v>14495</v>
      </c>
      <c r="B851" s="508" t="s">
        <v>12976</v>
      </c>
      <c r="C851" s="983" t="s">
        <v>14496</v>
      </c>
      <c r="D851" s="983"/>
      <c r="E851" s="983"/>
      <c r="F851" s="983"/>
      <c r="G851" s="508" t="s">
        <v>108</v>
      </c>
      <c r="H851" s="509">
        <v>323.86</v>
      </c>
    </row>
    <row r="852" spans="1:8" ht="12.75" customHeight="1">
      <c r="A852" s="507" t="s">
        <v>14497</v>
      </c>
      <c r="B852" s="508" t="s">
        <v>12976</v>
      </c>
      <c r="C852" s="983" t="s">
        <v>14498</v>
      </c>
      <c r="D852" s="983"/>
      <c r="E852" s="983"/>
      <c r="F852" s="983"/>
      <c r="G852" s="508" t="s">
        <v>108</v>
      </c>
      <c r="H852" s="509">
        <v>236.33</v>
      </c>
    </row>
    <row r="853" spans="1:8" ht="12.75" customHeight="1">
      <c r="A853" s="507" t="s">
        <v>14499</v>
      </c>
      <c r="B853" s="508" t="s">
        <v>12976</v>
      </c>
      <c r="C853" s="983" t="s">
        <v>14500</v>
      </c>
      <c r="D853" s="983"/>
      <c r="E853" s="983"/>
      <c r="F853" s="983"/>
      <c r="G853" s="508" t="s">
        <v>108</v>
      </c>
      <c r="H853" s="509">
        <v>499.93</v>
      </c>
    </row>
    <row r="854" spans="1:8" ht="12.75" customHeight="1">
      <c r="A854" s="507" t="s">
        <v>14501</v>
      </c>
      <c r="B854" s="508" t="s">
        <v>12976</v>
      </c>
      <c r="C854" s="983" t="s">
        <v>14502</v>
      </c>
      <c r="D854" s="983"/>
      <c r="E854" s="983"/>
      <c r="F854" s="983"/>
      <c r="G854" s="508" t="s">
        <v>108</v>
      </c>
      <c r="H854" s="509">
        <v>690.89</v>
      </c>
    </row>
    <row r="855" spans="1:8" ht="12.75" customHeight="1">
      <c r="A855" s="507" t="s">
        <v>885</v>
      </c>
      <c r="B855" s="508" t="s">
        <v>12976</v>
      </c>
      <c r="C855" s="983" t="s">
        <v>14503</v>
      </c>
      <c r="D855" s="983"/>
      <c r="E855" s="983"/>
      <c r="F855" s="983"/>
      <c r="G855" s="508" t="s">
        <v>108</v>
      </c>
      <c r="H855" s="509">
        <v>196.41</v>
      </c>
    </row>
    <row r="856" spans="1:8" ht="12.75" customHeight="1">
      <c r="A856" s="504" t="s">
        <v>14504</v>
      </c>
      <c r="B856" s="505" t="s">
        <v>12976</v>
      </c>
      <c r="C856" s="984" t="s">
        <v>14505</v>
      </c>
      <c r="D856" s="984"/>
      <c r="E856" s="984"/>
      <c r="F856" s="984"/>
      <c r="G856" s="506"/>
      <c r="H856" s="506"/>
    </row>
    <row r="857" spans="1:8" ht="12.75" customHeight="1">
      <c r="A857" s="507" t="s">
        <v>14506</v>
      </c>
      <c r="B857" s="508" t="s">
        <v>12976</v>
      </c>
      <c r="C857" s="983" t="s">
        <v>14507</v>
      </c>
      <c r="D857" s="983"/>
      <c r="E857" s="983"/>
      <c r="F857" s="983"/>
      <c r="G857" s="508" t="s">
        <v>108</v>
      </c>
      <c r="H857" s="509">
        <v>232.79</v>
      </c>
    </row>
    <row r="858" spans="1:8" ht="26.25" customHeight="1">
      <c r="A858" s="507" t="s">
        <v>14508</v>
      </c>
      <c r="B858" s="508" t="s">
        <v>12976</v>
      </c>
      <c r="C858" s="983" t="s">
        <v>14509</v>
      </c>
      <c r="D858" s="983"/>
      <c r="E858" s="983"/>
      <c r="F858" s="983"/>
      <c r="G858" s="508" t="s">
        <v>108</v>
      </c>
      <c r="H858" s="509">
        <v>448.43</v>
      </c>
    </row>
    <row r="859" spans="1:8" ht="12.75" customHeight="1">
      <c r="A859" s="507" t="s">
        <v>14510</v>
      </c>
      <c r="B859" s="508" t="s">
        <v>12976</v>
      </c>
      <c r="C859" s="983" t="s">
        <v>14511</v>
      </c>
      <c r="D859" s="983"/>
      <c r="E859" s="983"/>
      <c r="F859" s="983"/>
      <c r="G859" s="508" t="s">
        <v>121</v>
      </c>
      <c r="H859" s="509">
        <v>500.12</v>
      </c>
    </row>
    <row r="860" spans="1:8" ht="12.75" customHeight="1">
      <c r="A860" s="507" t="s">
        <v>14512</v>
      </c>
      <c r="B860" s="508" t="s">
        <v>12976</v>
      </c>
      <c r="C860" s="983" t="s">
        <v>14513</v>
      </c>
      <c r="D860" s="983"/>
      <c r="E860" s="983"/>
      <c r="F860" s="983"/>
      <c r="G860" s="508" t="s">
        <v>108</v>
      </c>
      <c r="H860" s="509">
        <v>744.52</v>
      </c>
    </row>
    <row r="861" spans="1:8" ht="12.75" customHeight="1">
      <c r="A861" s="504" t="s">
        <v>14514</v>
      </c>
      <c r="B861" s="505" t="s">
        <v>12976</v>
      </c>
      <c r="C861" s="984" t="s">
        <v>14515</v>
      </c>
      <c r="D861" s="984"/>
      <c r="E861" s="984"/>
      <c r="F861" s="984"/>
      <c r="G861" s="506"/>
      <c r="H861" s="506"/>
    </row>
    <row r="862" spans="1:8" ht="12.75" customHeight="1">
      <c r="A862" s="507" t="s">
        <v>888</v>
      </c>
      <c r="B862" s="508" t="s">
        <v>12976</v>
      </c>
      <c r="C862" s="983" t="s">
        <v>889</v>
      </c>
      <c r="D862" s="983"/>
      <c r="E862" s="983"/>
      <c r="F862" s="983"/>
      <c r="G862" s="508" t="s">
        <v>108</v>
      </c>
      <c r="H862" s="509">
        <v>121.44</v>
      </c>
    </row>
    <row r="863" spans="1:8" ht="12.75" customHeight="1">
      <c r="A863" s="507" t="s">
        <v>14516</v>
      </c>
      <c r="B863" s="508" t="s">
        <v>12976</v>
      </c>
      <c r="C863" s="983" t="s">
        <v>14517</v>
      </c>
      <c r="D863" s="983"/>
      <c r="E863" s="983"/>
      <c r="F863" s="983"/>
      <c r="G863" s="508" t="s">
        <v>108</v>
      </c>
      <c r="H863" s="509">
        <v>136.12</v>
      </c>
    </row>
    <row r="864" spans="1:8" ht="12.75" customHeight="1">
      <c r="A864" s="507" t="s">
        <v>14518</v>
      </c>
      <c r="B864" s="508" t="s">
        <v>12976</v>
      </c>
      <c r="C864" s="983" t="s">
        <v>14519</v>
      </c>
      <c r="D864" s="983"/>
      <c r="E864" s="983"/>
      <c r="F864" s="983"/>
      <c r="G864" s="508" t="s">
        <v>108</v>
      </c>
      <c r="H864" s="509">
        <v>235.54</v>
      </c>
    </row>
    <row r="865" spans="1:8">
      <c r="A865" s="507" t="s">
        <v>14520</v>
      </c>
      <c r="B865" s="508" t="s">
        <v>12976</v>
      </c>
      <c r="C865" s="983" t="s">
        <v>14521</v>
      </c>
      <c r="D865" s="983"/>
      <c r="E865" s="983"/>
      <c r="F865" s="983"/>
      <c r="G865" s="508" t="s">
        <v>108</v>
      </c>
      <c r="H865" s="509">
        <v>250.22</v>
      </c>
    </row>
    <row r="866" spans="1:8" ht="12.75" customHeight="1">
      <c r="A866" s="504" t="s">
        <v>14522</v>
      </c>
      <c r="B866" s="505" t="s">
        <v>12976</v>
      </c>
      <c r="C866" s="984" t="s">
        <v>14523</v>
      </c>
      <c r="D866" s="984"/>
      <c r="E866" s="984"/>
      <c r="F866" s="984"/>
      <c r="G866" s="506"/>
      <c r="H866" s="506"/>
    </row>
    <row r="867" spans="1:8" ht="12.75" customHeight="1">
      <c r="A867" s="507" t="s">
        <v>14524</v>
      </c>
      <c r="B867" s="508" t="s">
        <v>12976</v>
      </c>
      <c r="C867" s="983" t="s">
        <v>14525</v>
      </c>
      <c r="D867" s="983"/>
      <c r="E867" s="983"/>
      <c r="F867" s="983"/>
      <c r="G867" s="508" t="s">
        <v>108</v>
      </c>
      <c r="H867" s="509">
        <v>360.8</v>
      </c>
    </row>
    <row r="868" spans="1:8" ht="12.75" customHeight="1">
      <c r="A868" s="507" t="s">
        <v>14526</v>
      </c>
      <c r="B868" s="508" t="s">
        <v>12976</v>
      </c>
      <c r="C868" s="983" t="s">
        <v>14527</v>
      </c>
      <c r="D868" s="983"/>
      <c r="E868" s="983"/>
      <c r="F868" s="983"/>
      <c r="G868" s="508" t="s">
        <v>108</v>
      </c>
      <c r="H868" s="509">
        <v>467.95</v>
      </c>
    </row>
    <row r="869" spans="1:8" ht="12.75" customHeight="1">
      <c r="A869" s="507" t="s">
        <v>14528</v>
      </c>
      <c r="B869" s="508" t="s">
        <v>12976</v>
      </c>
      <c r="C869" s="983" t="s">
        <v>14529</v>
      </c>
      <c r="D869" s="983"/>
      <c r="E869" s="983"/>
      <c r="F869" s="983"/>
      <c r="G869" s="508" t="s">
        <v>108</v>
      </c>
      <c r="H869" s="509">
        <v>417.81</v>
      </c>
    </row>
    <row r="870" spans="1:8" ht="12.75" customHeight="1">
      <c r="A870" s="507" t="s">
        <v>14530</v>
      </c>
      <c r="B870" s="508" t="s">
        <v>12976</v>
      </c>
      <c r="C870" s="983" t="s">
        <v>14531</v>
      </c>
      <c r="D870" s="983"/>
      <c r="E870" s="983"/>
      <c r="F870" s="983"/>
      <c r="G870" s="508" t="s">
        <v>108</v>
      </c>
      <c r="H870" s="509">
        <v>765.7</v>
      </c>
    </row>
    <row r="871" spans="1:8" ht="12.75" customHeight="1">
      <c r="A871" s="504" t="s">
        <v>14532</v>
      </c>
      <c r="B871" s="505" t="s">
        <v>12976</v>
      </c>
      <c r="C871" s="984" t="s">
        <v>14533</v>
      </c>
      <c r="D871" s="984"/>
      <c r="E871" s="984"/>
      <c r="F871" s="984"/>
      <c r="G871" s="506"/>
      <c r="H871" s="506"/>
    </row>
    <row r="872" spans="1:8" ht="12.75" customHeight="1">
      <c r="A872" s="507" t="s">
        <v>14534</v>
      </c>
      <c r="B872" s="508" t="s">
        <v>12976</v>
      </c>
      <c r="C872" s="983" t="s">
        <v>14535</v>
      </c>
      <c r="D872" s="983"/>
      <c r="E872" s="983"/>
      <c r="F872" s="983"/>
      <c r="G872" s="508" t="s">
        <v>108</v>
      </c>
      <c r="H872" s="509">
        <v>992.44</v>
      </c>
    </row>
    <row r="873" spans="1:8" ht="12.75" customHeight="1">
      <c r="A873" s="507" t="s">
        <v>14536</v>
      </c>
      <c r="B873" s="508" t="s">
        <v>12976</v>
      </c>
      <c r="C873" s="983" t="s">
        <v>14537</v>
      </c>
      <c r="D873" s="983"/>
      <c r="E873" s="983"/>
      <c r="F873" s="983"/>
      <c r="G873" s="508" t="s">
        <v>108</v>
      </c>
      <c r="H873" s="509">
        <v>844.02</v>
      </c>
    </row>
    <row r="874" spans="1:8" ht="12.75" customHeight="1">
      <c r="A874" s="507" t="s">
        <v>14538</v>
      </c>
      <c r="B874" s="508" t="s">
        <v>12976</v>
      </c>
      <c r="C874" s="983" t="s">
        <v>14539</v>
      </c>
      <c r="D874" s="983"/>
      <c r="E874" s="983"/>
      <c r="F874" s="983"/>
      <c r="G874" s="508" t="s">
        <v>108</v>
      </c>
      <c r="H874" s="509">
        <v>862.41</v>
      </c>
    </row>
    <row r="875" spans="1:8" ht="12.75" customHeight="1">
      <c r="A875" s="507" t="s">
        <v>14540</v>
      </c>
      <c r="B875" s="508" t="s">
        <v>12976</v>
      </c>
      <c r="C875" s="983" t="s">
        <v>14541</v>
      </c>
      <c r="D875" s="983"/>
      <c r="E875" s="983"/>
      <c r="F875" s="983"/>
      <c r="G875" s="508" t="s">
        <v>108</v>
      </c>
      <c r="H875" s="509">
        <v>2207.89</v>
      </c>
    </row>
    <row r="876" spans="1:8" ht="12.75" customHeight="1">
      <c r="A876" s="507" t="s">
        <v>14542</v>
      </c>
      <c r="B876" s="508" t="s">
        <v>12976</v>
      </c>
      <c r="C876" s="983" t="s">
        <v>14543</v>
      </c>
      <c r="D876" s="983"/>
      <c r="E876" s="983"/>
      <c r="F876" s="983"/>
      <c r="G876" s="508" t="s">
        <v>108</v>
      </c>
      <c r="H876" s="509">
        <v>130.02000000000001</v>
      </c>
    </row>
    <row r="877" spans="1:8" ht="12.75" customHeight="1">
      <c r="A877" s="504" t="s">
        <v>14544</v>
      </c>
      <c r="B877" s="505" t="s">
        <v>12976</v>
      </c>
      <c r="C877" s="984" t="s">
        <v>14545</v>
      </c>
      <c r="D877" s="984"/>
      <c r="E877" s="984"/>
      <c r="F877" s="984"/>
      <c r="G877" s="506"/>
      <c r="H877" s="506"/>
    </row>
    <row r="878" spans="1:8" ht="12.75" customHeight="1">
      <c r="A878" s="507" t="s">
        <v>14546</v>
      </c>
      <c r="B878" s="508" t="s">
        <v>12976</v>
      </c>
      <c r="C878" s="983" t="s">
        <v>14547</v>
      </c>
      <c r="D878" s="983"/>
      <c r="E878" s="983"/>
      <c r="F878" s="983"/>
      <c r="G878" s="508" t="s">
        <v>108</v>
      </c>
      <c r="H878" s="509">
        <v>36.39</v>
      </c>
    </row>
    <row r="879" spans="1:8" ht="12.75" customHeight="1">
      <c r="A879" s="507" t="s">
        <v>14548</v>
      </c>
      <c r="B879" s="508" t="s">
        <v>12976</v>
      </c>
      <c r="C879" s="983" t="s">
        <v>14549</v>
      </c>
      <c r="D879" s="983"/>
      <c r="E879" s="983"/>
      <c r="F879" s="983"/>
      <c r="G879" s="508" t="s">
        <v>108</v>
      </c>
      <c r="H879" s="509">
        <v>104</v>
      </c>
    </row>
    <row r="880" spans="1:8" ht="12.75" customHeight="1">
      <c r="A880" s="507" t="s">
        <v>14550</v>
      </c>
      <c r="B880" s="508" t="s">
        <v>12976</v>
      </c>
      <c r="C880" s="983" t="s">
        <v>14551</v>
      </c>
      <c r="D880" s="983"/>
      <c r="E880" s="983"/>
      <c r="F880" s="983"/>
      <c r="G880" s="508" t="s">
        <v>108</v>
      </c>
      <c r="H880" s="509">
        <v>37.64</v>
      </c>
    </row>
    <row r="881" spans="1:8" ht="12.75" customHeight="1">
      <c r="A881" s="507" t="s">
        <v>14552</v>
      </c>
      <c r="B881" s="508" t="s">
        <v>12976</v>
      </c>
      <c r="C881" s="983" t="s">
        <v>14553</v>
      </c>
      <c r="D881" s="983"/>
      <c r="E881" s="983"/>
      <c r="F881" s="983"/>
      <c r="G881" s="508" t="s">
        <v>108</v>
      </c>
      <c r="H881" s="509">
        <v>35.979999999999997</v>
      </c>
    </row>
    <row r="882" spans="1:8" ht="12.75" customHeight="1">
      <c r="A882" s="507" t="s">
        <v>14554</v>
      </c>
      <c r="B882" s="508" t="s">
        <v>12976</v>
      </c>
      <c r="C882" s="983" t="s">
        <v>14555</v>
      </c>
      <c r="D882" s="983"/>
      <c r="E882" s="983"/>
      <c r="F882" s="983"/>
      <c r="G882" s="508" t="s">
        <v>108</v>
      </c>
      <c r="H882" s="509">
        <v>31.1</v>
      </c>
    </row>
    <row r="883" spans="1:8" ht="12.75" customHeight="1">
      <c r="A883" s="507" t="s">
        <v>14556</v>
      </c>
      <c r="B883" s="508" t="s">
        <v>12976</v>
      </c>
      <c r="C883" s="983" t="s">
        <v>14557</v>
      </c>
      <c r="D883" s="983"/>
      <c r="E883" s="983"/>
      <c r="F883" s="983"/>
      <c r="G883" s="508" t="s">
        <v>108</v>
      </c>
      <c r="H883" s="509">
        <v>31.37</v>
      </c>
    </row>
    <row r="884" spans="1:8" ht="12.75" customHeight="1">
      <c r="A884" s="507" t="s">
        <v>14558</v>
      </c>
      <c r="B884" s="508" t="s">
        <v>12976</v>
      </c>
      <c r="C884" s="983" t="s">
        <v>14559</v>
      </c>
      <c r="D884" s="983"/>
      <c r="E884" s="983"/>
      <c r="F884" s="983"/>
      <c r="G884" s="508" t="s">
        <v>108</v>
      </c>
      <c r="H884" s="509">
        <v>21.08</v>
      </c>
    </row>
    <row r="885" spans="1:8" ht="12.75" customHeight="1">
      <c r="A885" s="507" t="s">
        <v>14560</v>
      </c>
      <c r="B885" s="508" t="s">
        <v>12976</v>
      </c>
      <c r="C885" s="983" t="s">
        <v>14561</v>
      </c>
      <c r="D885" s="983"/>
      <c r="E885" s="983"/>
      <c r="F885" s="983"/>
      <c r="G885" s="508" t="s">
        <v>108</v>
      </c>
      <c r="H885" s="509">
        <v>29.98</v>
      </c>
    </row>
    <row r="886" spans="1:8" ht="12.75" customHeight="1">
      <c r="A886" s="507" t="s">
        <v>14562</v>
      </c>
      <c r="B886" s="508" t="s">
        <v>12976</v>
      </c>
      <c r="C886" s="983" t="s">
        <v>14563</v>
      </c>
      <c r="D886" s="983"/>
      <c r="E886" s="983"/>
      <c r="F886" s="983"/>
      <c r="G886" s="508" t="s">
        <v>108</v>
      </c>
      <c r="H886" s="509">
        <v>39.44</v>
      </c>
    </row>
    <row r="887" spans="1:8" ht="12.75" customHeight="1">
      <c r="A887" s="507" t="s">
        <v>14564</v>
      </c>
      <c r="B887" s="508" t="s">
        <v>12976</v>
      </c>
      <c r="C887" s="983" t="s">
        <v>14565</v>
      </c>
      <c r="D887" s="983"/>
      <c r="E887" s="983"/>
      <c r="F887" s="983"/>
      <c r="G887" s="508" t="s">
        <v>108</v>
      </c>
      <c r="H887" s="509">
        <v>21.13</v>
      </c>
    </row>
    <row r="888" spans="1:8" ht="12.75" customHeight="1">
      <c r="A888" s="507" t="s">
        <v>14566</v>
      </c>
      <c r="B888" s="508" t="s">
        <v>12976</v>
      </c>
      <c r="C888" s="983" t="s">
        <v>14567</v>
      </c>
      <c r="D888" s="983"/>
      <c r="E888" s="983"/>
      <c r="F888" s="983"/>
      <c r="G888" s="508" t="s">
        <v>108</v>
      </c>
      <c r="H888" s="509">
        <v>46.6</v>
      </c>
    </row>
    <row r="889" spans="1:8" ht="12.75" customHeight="1">
      <c r="A889" s="507" t="s">
        <v>14568</v>
      </c>
      <c r="B889" s="508" t="s">
        <v>12976</v>
      </c>
      <c r="C889" s="983" t="s">
        <v>14569</v>
      </c>
      <c r="D889" s="983"/>
      <c r="E889" s="983"/>
      <c r="F889" s="983"/>
      <c r="G889" s="508" t="s">
        <v>108</v>
      </c>
      <c r="H889" s="509">
        <v>580.26</v>
      </c>
    </row>
    <row r="890" spans="1:8" ht="12.75" customHeight="1">
      <c r="A890" s="507" t="s">
        <v>14570</v>
      </c>
      <c r="B890" s="508" t="s">
        <v>12976</v>
      </c>
      <c r="C890" s="983" t="s">
        <v>14571</v>
      </c>
      <c r="D890" s="983"/>
      <c r="E890" s="983"/>
      <c r="F890" s="983"/>
      <c r="G890" s="508" t="s">
        <v>108</v>
      </c>
      <c r="H890" s="509">
        <v>715.01</v>
      </c>
    </row>
    <row r="891" spans="1:8" ht="12.75" customHeight="1">
      <c r="A891" s="507" t="s">
        <v>14572</v>
      </c>
      <c r="B891" s="508" t="s">
        <v>12976</v>
      </c>
      <c r="C891" s="983" t="s">
        <v>14573</v>
      </c>
      <c r="D891" s="983"/>
      <c r="E891" s="983"/>
      <c r="F891" s="983"/>
      <c r="G891" s="508" t="s">
        <v>108</v>
      </c>
      <c r="H891" s="509">
        <v>47.07</v>
      </c>
    </row>
    <row r="892" spans="1:8" ht="12.75" customHeight="1">
      <c r="A892" s="507" t="s">
        <v>14574</v>
      </c>
      <c r="B892" s="508" t="s">
        <v>12976</v>
      </c>
      <c r="C892" s="983" t="s">
        <v>14575</v>
      </c>
      <c r="D892" s="983"/>
      <c r="E892" s="983"/>
      <c r="F892" s="983"/>
      <c r="G892" s="508" t="s">
        <v>108</v>
      </c>
      <c r="H892" s="509">
        <v>6.26</v>
      </c>
    </row>
    <row r="893" spans="1:8" ht="12.75" customHeight="1">
      <c r="A893" s="507" t="s">
        <v>14576</v>
      </c>
      <c r="B893" s="508" t="s">
        <v>12976</v>
      </c>
      <c r="C893" s="983" t="s">
        <v>14577</v>
      </c>
      <c r="D893" s="983"/>
      <c r="E893" s="983"/>
      <c r="F893" s="983"/>
      <c r="G893" s="508" t="s">
        <v>108</v>
      </c>
      <c r="H893" s="509">
        <v>7.46</v>
      </c>
    </row>
    <row r="894" spans="1:8" ht="12.75" customHeight="1">
      <c r="A894" s="504" t="s">
        <v>14578</v>
      </c>
      <c r="B894" s="505" t="s">
        <v>12976</v>
      </c>
      <c r="C894" s="984" t="s">
        <v>14579</v>
      </c>
      <c r="D894" s="984"/>
      <c r="E894" s="984"/>
      <c r="F894" s="984"/>
      <c r="G894" s="506"/>
      <c r="H894" s="506"/>
    </row>
    <row r="895" spans="1:8" ht="12.75" customHeight="1">
      <c r="A895" s="507" t="s">
        <v>14580</v>
      </c>
      <c r="B895" s="508" t="s">
        <v>12976</v>
      </c>
      <c r="C895" s="983" t="s">
        <v>14581</v>
      </c>
      <c r="D895" s="983"/>
      <c r="E895" s="983"/>
      <c r="F895" s="983"/>
      <c r="G895" s="508" t="s">
        <v>121</v>
      </c>
      <c r="H895" s="509">
        <v>27.7</v>
      </c>
    </row>
    <row r="896" spans="1:8" ht="12.75" customHeight="1">
      <c r="A896" s="507" t="s">
        <v>14582</v>
      </c>
      <c r="B896" s="508" t="s">
        <v>12976</v>
      </c>
      <c r="C896" s="983" t="s">
        <v>14583</v>
      </c>
      <c r="D896" s="983"/>
      <c r="E896" s="983"/>
      <c r="F896" s="983"/>
      <c r="G896" s="508" t="s">
        <v>121</v>
      </c>
      <c r="H896" s="509">
        <v>31.09</v>
      </c>
    </row>
    <row r="897" spans="1:8" ht="12.75" customHeight="1">
      <c r="A897" s="507" t="s">
        <v>14584</v>
      </c>
      <c r="B897" s="508" t="s">
        <v>12976</v>
      </c>
      <c r="C897" s="983" t="s">
        <v>14585</v>
      </c>
      <c r="D897" s="983"/>
      <c r="E897" s="983"/>
      <c r="F897" s="983"/>
      <c r="G897" s="508" t="s">
        <v>121</v>
      </c>
      <c r="H897" s="509">
        <v>31.97</v>
      </c>
    </row>
    <row r="898" spans="1:8" ht="12.75" customHeight="1">
      <c r="A898" s="507" t="s">
        <v>14586</v>
      </c>
      <c r="B898" s="508" t="s">
        <v>12976</v>
      </c>
      <c r="C898" s="983" t="s">
        <v>14587</v>
      </c>
      <c r="D898" s="983"/>
      <c r="E898" s="983"/>
      <c r="F898" s="983"/>
      <c r="G898" s="508" t="s">
        <v>108</v>
      </c>
      <c r="H898" s="509">
        <v>42.26</v>
      </c>
    </row>
    <row r="899" spans="1:8" ht="12.75" customHeight="1">
      <c r="A899" s="507" t="s">
        <v>14588</v>
      </c>
      <c r="B899" s="508" t="s">
        <v>12976</v>
      </c>
      <c r="C899" s="983" t="s">
        <v>14589</v>
      </c>
      <c r="D899" s="983"/>
      <c r="E899" s="983"/>
      <c r="F899" s="983"/>
      <c r="G899" s="508" t="s">
        <v>108</v>
      </c>
      <c r="H899" s="509">
        <v>38.33</v>
      </c>
    </row>
    <row r="900" spans="1:8" ht="12.75" customHeight="1">
      <c r="A900" s="507" t="s">
        <v>14590</v>
      </c>
      <c r="B900" s="508" t="s">
        <v>12976</v>
      </c>
      <c r="C900" s="983" t="s">
        <v>14591</v>
      </c>
      <c r="D900" s="983"/>
      <c r="E900" s="983"/>
      <c r="F900" s="983"/>
      <c r="G900" s="508" t="s">
        <v>108</v>
      </c>
      <c r="H900" s="509">
        <v>55.45</v>
      </c>
    </row>
    <row r="901" spans="1:8" ht="12.75" customHeight="1">
      <c r="A901" s="507" t="s">
        <v>14592</v>
      </c>
      <c r="B901" s="508" t="s">
        <v>12976</v>
      </c>
      <c r="C901" s="983" t="s">
        <v>14593</v>
      </c>
      <c r="D901" s="983"/>
      <c r="E901" s="983"/>
      <c r="F901" s="983"/>
      <c r="G901" s="508" t="s">
        <v>108</v>
      </c>
      <c r="H901" s="509">
        <v>29.61</v>
      </c>
    </row>
    <row r="902" spans="1:8" ht="12.75" customHeight="1">
      <c r="A902" s="507" t="s">
        <v>14594</v>
      </c>
      <c r="B902" s="508" t="s">
        <v>12976</v>
      </c>
      <c r="C902" s="983" t="s">
        <v>14595</v>
      </c>
      <c r="D902" s="983"/>
      <c r="E902" s="983"/>
      <c r="F902" s="983"/>
      <c r="G902" s="508" t="s">
        <v>108</v>
      </c>
      <c r="H902" s="509">
        <v>100.6</v>
      </c>
    </row>
    <row r="903" spans="1:8" ht="12.75" customHeight="1">
      <c r="A903" s="507" t="s">
        <v>14596</v>
      </c>
      <c r="B903" s="508" t="s">
        <v>12976</v>
      </c>
      <c r="C903" s="983" t="s">
        <v>14597</v>
      </c>
      <c r="D903" s="983"/>
      <c r="E903" s="983"/>
      <c r="F903" s="983"/>
      <c r="G903" s="508" t="s">
        <v>108</v>
      </c>
      <c r="H903" s="509">
        <v>235</v>
      </c>
    </row>
    <row r="904" spans="1:8" ht="12.75" customHeight="1">
      <c r="A904" s="507" t="s">
        <v>14598</v>
      </c>
      <c r="B904" s="508" t="s">
        <v>12976</v>
      </c>
      <c r="C904" s="983" t="s">
        <v>14599</v>
      </c>
      <c r="D904" s="983"/>
      <c r="E904" s="983"/>
      <c r="F904" s="983"/>
      <c r="G904" s="508" t="s">
        <v>108</v>
      </c>
      <c r="H904" s="509">
        <v>16.71</v>
      </c>
    </row>
    <row r="905" spans="1:8" ht="12.75" customHeight="1">
      <c r="A905" s="504" t="s">
        <v>14600</v>
      </c>
      <c r="B905" s="505" t="s">
        <v>12976</v>
      </c>
      <c r="C905" s="984" t="s">
        <v>14601</v>
      </c>
      <c r="D905" s="984"/>
      <c r="E905" s="984"/>
      <c r="F905" s="984"/>
      <c r="G905" s="506"/>
      <c r="H905" s="506"/>
    </row>
    <row r="906" spans="1:8" ht="12.75" customHeight="1">
      <c r="A906" s="507" t="s">
        <v>14602</v>
      </c>
      <c r="B906" s="508" t="s">
        <v>12976</v>
      </c>
      <c r="C906" s="983" t="s">
        <v>14603</v>
      </c>
      <c r="D906" s="983"/>
      <c r="E906" s="983"/>
      <c r="F906" s="983"/>
      <c r="G906" s="508" t="s">
        <v>108</v>
      </c>
      <c r="H906" s="509">
        <v>73.55</v>
      </c>
    </row>
    <row r="907" spans="1:8" ht="12.75" customHeight="1">
      <c r="A907" s="507" t="s">
        <v>14604</v>
      </c>
      <c r="B907" s="508" t="s">
        <v>12976</v>
      </c>
      <c r="C907" s="983" t="s">
        <v>14605</v>
      </c>
      <c r="D907" s="983"/>
      <c r="E907" s="983"/>
      <c r="F907" s="983"/>
      <c r="G907" s="508" t="s">
        <v>108</v>
      </c>
      <c r="H907" s="509">
        <v>95.01</v>
      </c>
    </row>
    <row r="908" spans="1:8" ht="12.75" customHeight="1">
      <c r="A908" s="507" t="s">
        <v>14606</v>
      </c>
      <c r="B908" s="508" t="s">
        <v>12976</v>
      </c>
      <c r="C908" s="983" t="s">
        <v>14607</v>
      </c>
      <c r="D908" s="983"/>
      <c r="E908" s="983"/>
      <c r="F908" s="983"/>
      <c r="G908" s="508" t="s">
        <v>108</v>
      </c>
      <c r="H908" s="509">
        <v>101.62</v>
      </c>
    </row>
    <row r="909" spans="1:8" ht="12.75" customHeight="1">
      <c r="A909" s="507" t="s">
        <v>14608</v>
      </c>
      <c r="B909" s="508" t="s">
        <v>12976</v>
      </c>
      <c r="C909" s="983" t="s">
        <v>14609</v>
      </c>
      <c r="D909" s="983"/>
      <c r="E909" s="983"/>
      <c r="F909" s="983"/>
      <c r="G909" s="508" t="s">
        <v>108</v>
      </c>
      <c r="H909" s="509">
        <v>97.03</v>
      </c>
    </row>
    <row r="910" spans="1:8" ht="12.75" customHeight="1">
      <c r="A910" s="507" t="s">
        <v>14610</v>
      </c>
      <c r="B910" s="508" t="s">
        <v>12976</v>
      </c>
      <c r="C910" s="983" t="s">
        <v>14611</v>
      </c>
      <c r="D910" s="983"/>
      <c r="E910" s="983"/>
      <c r="F910" s="983"/>
      <c r="G910" s="508" t="s">
        <v>108</v>
      </c>
      <c r="H910" s="509">
        <v>116.29</v>
      </c>
    </row>
    <row r="911" spans="1:8" ht="12.75" customHeight="1">
      <c r="A911" s="507" t="s">
        <v>14612</v>
      </c>
      <c r="B911" s="508" t="s">
        <v>12976</v>
      </c>
      <c r="C911" s="983" t="s">
        <v>14613</v>
      </c>
      <c r="D911" s="983"/>
      <c r="E911" s="983"/>
      <c r="F911" s="983"/>
      <c r="G911" s="508" t="s">
        <v>108</v>
      </c>
      <c r="H911" s="509">
        <v>137.97</v>
      </c>
    </row>
    <row r="912" spans="1:8" ht="12.75" customHeight="1">
      <c r="A912" s="507" t="s">
        <v>14614</v>
      </c>
      <c r="B912" s="508" t="s">
        <v>12976</v>
      </c>
      <c r="C912" s="983" t="s">
        <v>14615</v>
      </c>
      <c r="D912" s="983"/>
      <c r="E912" s="983"/>
      <c r="F912" s="983"/>
      <c r="G912" s="508" t="s">
        <v>108</v>
      </c>
      <c r="H912" s="509">
        <v>155.03</v>
      </c>
    </row>
    <row r="913" spans="1:8" ht="12.75" customHeight="1">
      <c r="A913" s="507" t="s">
        <v>14616</v>
      </c>
      <c r="B913" s="508" t="s">
        <v>12976</v>
      </c>
      <c r="C913" s="983" t="s">
        <v>14617</v>
      </c>
      <c r="D913" s="983"/>
      <c r="E913" s="983"/>
      <c r="F913" s="983"/>
      <c r="G913" s="508" t="s">
        <v>108</v>
      </c>
      <c r="H913" s="509">
        <v>123.57</v>
      </c>
    </row>
    <row r="914" spans="1:8" ht="12.75" customHeight="1">
      <c r="A914" s="507" t="s">
        <v>14618</v>
      </c>
      <c r="B914" s="508" t="s">
        <v>12976</v>
      </c>
      <c r="C914" s="983" t="s">
        <v>14619</v>
      </c>
      <c r="D914" s="983"/>
      <c r="E914" s="983"/>
      <c r="F914" s="983"/>
      <c r="G914" s="508" t="s">
        <v>108</v>
      </c>
      <c r="H914" s="509">
        <v>146.25</v>
      </c>
    </row>
    <row r="915" spans="1:8" ht="12.75" customHeight="1">
      <c r="A915" s="507" t="s">
        <v>14620</v>
      </c>
      <c r="B915" s="508" t="s">
        <v>12976</v>
      </c>
      <c r="C915" s="983" t="s">
        <v>14621</v>
      </c>
      <c r="D915" s="983"/>
      <c r="E915" s="983"/>
      <c r="F915" s="983"/>
      <c r="G915" s="508" t="s">
        <v>108</v>
      </c>
      <c r="H915" s="509">
        <v>175.33</v>
      </c>
    </row>
    <row r="916" spans="1:8" ht="12.75" customHeight="1">
      <c r="A916" s="507" t="s">
        <v>14622</v>
      </c>
      <c r="B916" s="508" t="s">
        <v>12976</v>
      </c>
      <c r="C916" s="983" t="s">
        <v>14623</v>
      </c>
      <c r="D916" s="983"/>
      <c r="E916" s="983"/>
      <c r="F916" s="983"/>
      <c r="G916" s="508" t="s">
        <v>108</v>
      </c>
      <c r="H916" s="509">
        <v>199.98</v>
      </c>
    </row>
    <row r="917" spans="1:8" ht="12.75" customHeight="1">
      <c r="A917" s="507" t="s">
        <v>14624</v>
      </c>
      <c r="B917" s="508" t="s">
        <v>12976</v>
      </c>
      <c r="C917" s="983" t="s">
        <v>14625</v>
      </c>
      <c r="D917" s="983"/>
      <c r="E917" s="983"/>
      <c r="F917" s="983"/>
      <c r="G917" s="508" t="s">
        <v>108</v>
      </c>
      <c r="H917" s="509">
        <v>224.74</v>
      </c>
    </row>
    <row r="918" spans="1:8" ht="12.75" customHeight="1">
      <c r="A918" s="507" t="s">
        <v>14626</v>
      </c>
      <c r="B918" s="508" t="s">
        <v>12976</v>
      </c>
      <c r="C918" s="983" t="s">
        <v>14627</v>
      </c>
      <c r="D918" s="983"/>
      <c r="E918" s="983"/>
      <c r="F918" s="983"/>
      <c r="G918" s="508" t="s">
        <v>108</v>
      </c>
      <c r="H918" s="509">
        <v>249.4</v>
      </c>
    </row>
    <row r="919" spans="1:8" ht="12.75" customHeight="1">
      <c r="A919" s="507" t="s">
        <v>14628</v>
      </c>
      <c r="B919" s="508" t="s">
        <v>12976</v>
      </c>
      <c r="C919" s="983" t="s">
        <v>14629</v>
      </c>
      <c r="D919" s="983"/>
      <c r="E919" s="983"/>
      <c r="F919" s="983"/>
      <c r="G919" s="508" t="s">
        <v>108</v>
      </c>
      <c r="H919" s="509">
        <v>274.05</v>
      </c>
    </row>
    <row r="920" spans="1:8" ht="12.75" customHeight="1">
      <c r="A920" s="507" t="s">
        <v>14630</v>
      </c>
      <c r="B920" s="508" t="s">
        <v>12976</v>
      </c>
      <c r="C920" s="983" t="s">
        <v>14631</v>
      </c>
      <c r="D920" s="983"/>
      <c r="E920" s="983"/>
      <c r="F920" s="983"/>
      <c r="G920" s="508" t="s">
        <v>108</v>
      </c>
      <c r="H920" s="509">
        <v>299.02</v>
      </c>
    </row>
    <row r="921" spans="1:8" ht="12.75" customHeight="1">
      <c r="A921" s="507" t="s">
        <v>14632</v>
      </c>
      <c r="B921" s="508" t="s">
        <v>12976</v>
      </c>
      <c r="C921" s="983" t="s">
        <v>14633</v>
      </c>
      <c r="D921" s="983"/>
      <c r="E921" s="983"/>
      <c r="F921" s="983"/>
      <c r="G921" s="508" t="s">
        <v>108</v>
      </c>
      <c r="H921" s="509">
        <v>152.34</v>
      </c>
    </row>
    <row r="922" spans="1:8" ht="12.75" customHeight="1">
      <c r="A922" s="507" t="s">
        <v>14634</v>
      </c>
      <c r="B922" s="508" t="s">
        <v>12976</v>
      </c>
      <c r="C922" s="983" t="s">
        <v>14635</v>
      </c>
      <c r="D922" s="983"/>
      <c r="E922" s="983"/>
      <c r="F922" s="983"/>
      <c r="G922" s="508" t="s">
        <v>108</v>
      </c>
      <c r="H922" s="509">
        <v>181.92</v>
      </c>
    </row>
    <row r="923" spans="1:8" ht="12.75" customHeight="1">
      <c r="A923" s="507" t="s">
        <v>14636</v>
      </c>
      <c r="B923" s="508" t="s">
        <v>12976</v>
      </c>
      <c r="C923" s="983" t="s">
        <v>14637</v>
      </c>
      <c r="D923" s="983"/>
      <c r="E923" s="983"/>
      <c r="F923" s="983"/>
      <c r="G923" s="508" t="s">
        <v>108</v>
      </c>
      <c r="H923" s="509">
        <v>211.17</v>
      </c>
    </row>
    <row r="924" spans="1:8" ht="12.75" customHeight="1">
      <c r="A924" s="507" t="s">
        <v>14638</v>
      </c>
      <c r="B924" s="508" t="s">
        <v>12976</v>
      </c>
      <c r="C924" s="983" t="s">
        <v>14639</v>
      </c>
      <c r="D924" s="983"/>
      <c r="E924" s="983"/>
      <c r="F924" s="983"/>
      <c r="G924" s="508" t="s">
        <v>108</v>
      </c>
      <c r="H924" s="509">
        <v>240.45</v>
      </c>
    </row>
    <row r="925" spans="1:8" ht="12.75" customHeight="1">
      <c r="A925" s="507" t="s">
        <v>14640</v>
      </c>
      <c r="B925" s="508" t="s">
        <v>12976</v>
      </c>
      <c r="C925" s="983" t="s">
        <v>14641</v>
      </c>
      <c r="D925" s="983"/>
      <c r="E925" s="983"/>
      <c r="F925" s="983"/>
      <c r="G925" s="508" t="s">
        <v>108</v>
      </c>
      <c r="H925" s="509">
        <v>269.72000000000003</v>
      </c>
    </row>
    <row r="926" spans="1:8" ht="12.75" customHeight="1">
      <c r="A926" s="507" t="s">
        <v>14642</v>
      </c>
      <c r="B926" s="508" t="s">
        <v>12976</v>
      </c>
      <c r="C926" s="983" t="s">
        <v>14643</v>
      </c>
      <c r="D926" s="983"/>
      <c r="E926" s="983"/>
      <c r="F926" s="983"/>
      <c r="G926" s="508" t="s">
        <v>108</v>
      </c>
      <c r="H926" s="509">
        <v>298.94</v>
      </c>
    </row>
    <row r="927" spans="1:8" ht="12.75" customHeight="1">
      <c r="A927" s="507" t="s">
        <v>14644</v>
      </c>
      <c r="B927" s="508" t="s">
        <v>12976</v>
      </c>
      <c r="C927" s="983" t="s">
        <v>14645</v>
      </c>
      <c r="D927" s="983"/>
      <c r="E927" s="983"/>
      <c r="F927" s="983"/>
      <c r="G927" s="508" t="s">
        <v>108</v>
      </c>
      <c r="H927" s="509">
        <v>328.2</v>
      </c>
    </row>
    <row r="928" spans="1:8" ht="12.75" customHeight="1">
      <c r="A928" s="507" t="s">
        <v>14646</v>
      </c>
      <c r="B928" s="508" t="s">
        <v>12976</v>
      </c>
      <c r="C928" s="983" t="s">
        <v>14647</v>
      </c>
      <c r="D928" s="983"/>
      <c r="E928" s="983"/>
      <c r="F928" s="983"/>
      <c r="G928" s="508" t="s">
        <v>108</v>
      </c>
      <c r="H928" s="509">
        <v>359.04</v>
      </c>
    </row>
    <row r="929" spans="1:8" ht="12.75" customHeight="1">
      <c r="A929" s="507" t="s">
        <v>14648</v>
      </c>
      <c r="B929" s="508" t="s">
        <v>12976</v>
      </c>
      <c r="C929" s="983" t="s">
        <v>14649</v>
      </c>
      <c r="D929" s="983"/>
      <c r="E929" s="983"/>
      <c r="F929" s="983"/>
      <c r="G929" s="508" t="s">
        <v>108</v>
      </c>
      <c r="H929" s="509">
        <v>387.04</v>
      </c>
    </row>
    <row r="930" spans="1:8" ht="12.75" customHeight="1">
      <c r="A930" s="507" t="s">
        <v>14650</v>
      </c>
      <c r="B930" s="508" t="s">
        <v>12976</v>
      </c>
      <c r="C930" s="983" t="s">
        <v>14651</v>
      </c>
      <c r="D930" s="983"/>
      <c r="E930" s="983"/>
      <c r="F930" s="983"/>
      <c r="G930" s="508" t="s">
        <v>108</v>
      </c>
      <c r="H930" s="509">
        <v>183.29</v>
      </c>
    </row>
    <row r="931" spans="1:8" ht="12.75" customHeight="1">
      <c r="A931" s="507" t="s">
        <v>14652</v>
      </c>
      <c r="B931" s="508" t="s">
        <v>12976</v>
      </c>
      <c r="C931" s="983" t="s">
        <v>14653</v>
      </c>
      <c r="D931" s="983"/>
      <c r="E931" s="983"/>
      <c r="F931" s="983"/>
      <c r="G931" s="508" t="s">
        <v>108</v>
      </c>
      <c r="H931" s="509">
        <v>221.73</v>
      </c>
    </row>
    <row r="932" spans="1:8" ht="12.75" customHeight="1">
      <c r="A932" s="507" t="s">
        <v>14654</v>
      </c>
      <c r="B932" s="508" t="s">
        <v>12976</v>
      </c>
      <c r="C932" s="983" t="s">
        <v>14655</v>
      </c>
      <c r="D932" s="983"/>
      <c r="E932" s="983"/>
      <c r="F932" s="983"/>
      <c r="G932" s="508" t="s">
        <v>108</v>
      </c>
      <c r="H932" s="509">
        <v>256.89</v>
      </c>
    </row>
    <row r="933" spans="1:8" ht="12.75" customHeight="1">
      <c r="A933" s="507" t="s">
        <v>14656</v>
      </c>
      <c r="B933" s="508" t="s">
        <v>12976</v>
      </c>
      <c r="C933" s="983" t="s">
        <v>14657</v>
      </c>
      <c r="D933" s="983"/>
      <c r="E933" s="983"/>
      <c r="F933" s="983"/>
      <c r="G933" s="508" t="s">
        <v>108</v>
      </c>
      <c r="H933" s="509">
        <v>292</v>
      </c>
    </row>
    <row r="934" spans="1:8" ht="12.75" customHeight="1">
      <c r="A934" s="507" t="s">
        <v>14658</v>
      </c>
      <c r="B934" s="508" t="s">
        <v>12976</v>
      </c>
      <c r="C934" s="983" t="s">
        <v>14659</v>
      </c>
      <c r="D934" s="983"/>
      <c r="E934" s="983"/>
      <c r="F934" s="983"/>
      <c r="G934" s="508" t="s">
        <v>108</v>
      </c>
      <c r="H934" s="509">
        <v>327.14999999999998</v>
      </c>
    </row>
    <row r="935" spans="1:8" ht="12.75" customHeight="1">
      <c r="A935" s="507" t="s">
        <v>14660</v>
      </c>
      <c r="B935" s="508" t="s">
        <v>12976</v>
      </c>
      <c r="C935" s="983" t="s">
        <v>14661</v>
      </c>
      <c r="D935" s="983"/>
      <c r="E935" s="983"/>
      <c r="F935" s="983"/>
      <c r="G935" s="508" t="s">
        <v>108</v>
      </c>
      <c r="H935" s="509">
        <v>362.26</v>
      </c>
    </row>
    <row r="936" spans="1:8" ht="12.75" customHeight="1">
      <c r="A936" s="507" t="s">
        <v>14662</v>
      </c>
      <c r="B936" s="508" t="s">
        <v>12976</v>
      </c>
      <c r="C936" s="983" t="s">
        <v>14663</v>
      </c>
      <c r="D936" s="983"/>
      <c r="E936" s="983"/>
      <c r="F936" s="983"/>
      <c r="G936" s="508" t="s">
        <v>108</v>
      </c>
      <c r="H936" s="509">
        <v>397.41</v>
      </c>
    </row>
    <row r="937" spans="1:8" ht="12.75" customHeight="1">
      <c r="A937" s="507" t="s">
        <v>14664</v>
      </c>
      <c r="B937" s="508" t="s">
        <v>12976</v>
      </c>
      <c r="C937" s="983" t="s">
        <v>14665</v>
      </c>
      <c r="D937" s="983"/>
      <c r="E937" s="983"/>
      <c r="F937" s="983"/>
      <c r="G937" s="508" t="s">
        <v>108</v>
      </c>
      <c r="H937" s="509">
        <v>432.53</v>
      </c>
    </row>
    <row r="938" spans="1:8" ht="12.75" customHeight="1">
      <c r="A938" s="507" t="s">
        <v>14666</v>
      </c>
      <c r="B938" s="508" t="s">
        <v>12976</v>
      </c>
      <c r="C938" s="983" t="s">
        <v>14667</v>
      </c>
      <c r="D938" s="983"/>
      <c r="E938" s="983"/>
      <c r="F938" s="983"/>
      <c r="G938" s="508" t="s">
        <v>108</v>
      </c>
      <c r="H938" s="509">
        <v>467.68</v>
      </c>
    </row>
    <row r="939" spans="1:8" ht="12.75" customHeight="1">
      <c r="A939" s="507" t="s">
        <v>14668</v>
      </c>
      <c r="B939" s="508" t="s">
        <v>12976</v>
      </c>
      <c r="C939" s="983" t="s">
        <v>14669</v>
      </c>
      <c r="D939" s="983"/>
      <c r="E939" s="983"/>
      <c r="F939" s="983"/>
      <c r="G939" s="508" t="s">
        <v>108</v>
      </c>
      <c r="H939" s="509">
        <v>502.79</v>
      </c>
    </row>
    <row r="940" spans="1:8" ht="12.75" customHeight="1">
      <c r="A940" s="507" t="s">
        <v>14670</v>
      </c>
      <c r="B940" s="508" t="s">
        <v>12976</v>
      </c>
      <c r="C940" s="983" t="s">
        <v>14671</v>
      </c>
      <c r="D940" s="983"/>
      <c r="E940" s="983"/>
      <c r="F940" s="983"/>
      <c r="G940" s="508" t="s">
        <v>108</v>
      </c>
      <c r="H940" s="509">
        <v>526.71</v>
      </c>
    </row>
    <row r="941" spans="1:8" ht="12.75" customHeight="1">
      <c r="A941" s="507" t="s">
        <v>14672</v>
      </c>
      <c r="B941" s="508" t="s">
        <v>12976</v>
      </c>
      <c r="C941" s="983" t="s">
        <v>14673</v>
      </c>
      <c r="D941" s="983"/>
      <c r="E941" s="983"/>
      <c r="F941" s="983"/>
      <c r="G941" s="508" t="s">
        <v>108</v>
      </c>
      <c r="H941" s="509">
        <v>418.8</v>
      </c>
    </row>
    <row r="942" spans="1:8" ht="12.75" customHeight="1">
      <c r="A942" s="507" t="s">
        <v>14674</v>
      </c>
      <c r="B942" s="508" t="s">
        <v>12976</v>
      </c>
      <c r="C942" s="983" t="s">
        <v>14675</v>
      </c>
      <c r="D942" s="983"/>
      <c r="E942" s="983"/>
      <c r="F942" s="983"/>
      <c r="G942" s="508" t="s">
        <v>108</v>
      </c>
      <c r="H942" s="509">
        <v>493.36</v>
      </c>
    </row>
    <row r="943" spans="1:8" ht="12.75" customHeight="1">
      <c r="A943" s="507" t="s">
        <v>14676</v>
      </c>
      <c r="B943" s="508" t="s">
        <v>12976</v>
      </c>
      <c r="C943" s="983" t="s">
        <v>14677</v>
      </c>
      <c r="D943" s="983"/>
      <c r="E943" s="983"/>
      <c r="F943" s="983"/>
      <c r="G943" s="508" t="s">
        <v>108</v>
      </c>
      <c r="H943" s="509">
        <v>548.54999999999995</v>
      </c>
    </row>
    <row r="944" spans="1:8" ht="12.75" customHeight="1">
      <c r="A944" s="507" t="s">
        <v>14678</v>
      </c>
      <c r="B944" s="508" t="s">
        <v>12976</v>
      </c>
      <c r="C944" s="983" t="s">
        <v>14679</v>
      </c>
      <c r="D944" s="983"/>
      <c r="E944" s="983"/>
      <c r="F944" s="983"/>
      <c r="G944" s="508" t="s">
        <v>108</v>
      </c>
      <c r="H944" s="509">
        <v>603.71</v>
      </c>
    </row>
    <row r="945" spans="1:8" ht="12.75" customHeight="1">
      <c r="A945" s="507" t="s">
        <v>14680</v>
      </c>
      <c r="B945" s="508" t="s">
        <v>12976</v>
      </c>
      <c r="C945" s="983" t="s">
        <v>14681</v>
      </c>
      <c r="D945" s="983"/>
      <c r="E945" s="983"/>
      <c r="F945" s="983"/>
      <c r="G945" s="508" t="s">
        <v>108</v>
      </c>
      <c r="H945" s="509">
        <v>658.88</v>
      </c>
    </row>
    <row r="946" spans="1:8" ht="12.75" customHeight="1">
      <c r="A946" s="507" t="s">
        <v>14682</v>
      </c>
      <c r="B946" s="508" t="s">
        <v>12976</v>
      </c>
      <c r="C946" s="983" t="s">
        <v>14683</v>
      </c>
      <c r="D946" s="983"/>
      <c r="E946" s="983"/>
      <c r="F946" s="983"/>
      <c r="G946" s="508" t="s">
        <v>108</v>
      </c>
      <c r="H946" s="509">
        <v>731.14</v>
      </c>
    </row>
    <row r="947" spans="1:8" ht="12.75" customHeight="1">
      <c r="A947" s="507" t="s">
        <v>14684</v>
      </c>
      <c r="B947" s="508" t="s">
        <v>12976</v>
      </c>
      <c r="C947" s="983" t="s">
        <v>14685</v>
      </c>
      <c r="D947" s="983"/>
      <c r="E947" s="983"/>
      <c r="F947" s="983"/>
      <c r="G947" s="508" t="s">
        <v>108</v>
      </c>
      <c r="H947" s="509">
        <v>769.48</v>
      </c>
    </row>
    <row r="948" spans="1:8" ht="12.75" customHeight="1">
      <c r="A948" s="507" t="s">
        <v>14686</v>
      </c>
      <c r="B948" s="508" t="s">
        <v>12976</v>
      </c>
      <c r="C948" s="983" t="s">
        <v>14687</v>
      </c>
      <c r="D948" s="983"/>
      <c r="E948" s="983"/>
      <c r="F948" s="983"/>
      <c r="G948" s="508" t="s">
        <v>108</v>
      </c>
      <c r="H948" s="509">
        <v>824.65</v>
      </c>
    </row>
    <row r="949" spans="1:8" ht="12.75" customHeight="1">
      <c r="A949" s="507" t="s">
        <v>14688</v>
      </c>
      <c r="B949" s="508" t="s">
        <v>12976</v>
      </c>
      <c r="C949" s="983" t="s">
        <v>14689</v>
      </c>
      <c r="D949" s="983"/>
      <c r="E949" s="983"/>
      <c r="F949" s="983"/>
      <c r="G949" s="508" t="s">
        <v>108</v>
      </c>
      <c r="H949" s="509">
        <v>879.83</v>
      </c>
    </row>
    <row r="950" spans="1:8" ht="12.75" customHeight="1">
      <c r="A950" s="507" t="s">
        <v>14690</v>
      </c>
      <c r="B950" s="508" t="s">
        <v>12976</v>
      </c>
      <c r="C950" s="983" t="s">
        <v>14691</v>
      </c>
      <c r="D950" s="983"/>
      <c r="E950" s="983"/>
      <c r="F950" s="983"/>
      <c r="G950" s="508" t="s">
        <v>108</v>
      </c>
      <c r="H950" s="509">
        <v>935</v>
      </c>
    </row>
    <row r="951" spans="1:8" ht="12.75" customHeight="1">
      <c r="A951" s="507" t="s">
        <v>14692</v>
      </c>
      <c r="B951" s="508" t="s">
        <v>12976</v>
      </c>
      <c r="C951" s="983" t="s">
        <v>14693</v>
      </c>
      <c r="D951" s="983"/>
      <c r="E951" s="983"/>
      <c r="F951" s="983"/>
      <c r="G951" s="508" t="s">
        <v>108</v>
      </c>
      <c r="H951" s="509">
        <v>990.13</v>
      </c>
    </row>
    <row r="952" spans="1:8" ht="12.75" customHeight="1">
      <c r="A952" s="504" t="s">
        <v>14694</v>
      </c>
      <c r="B952" s="505" t="s">
        <v>12976</v>
      </c>
      <c r="C952" s="984" t="s">
        <v>14695</v>
      </c>
      <c r="D952" s="984"/>
      <c r="E952" s="984"/>
      <c r="F952" s="984"/>
      <c r="G952" s="506"/>
      <c r="H952" s="506"/>
    </row>
    <row r="953" spans="1:8" ht="12.75" customHeight="1">
      <c r="A953" s="507" t="s">
        <v>14696</v>
      </c>
      <c r="B953" s="508" t="s">
        <v>12976</v>
      </c>
      <c r="C953" s="983" t="s">
        <v>14603</v>
      </c>
      <c r="D953" s="983"/>
      <c r="E953" s="983"/>
      <c r="F953" s="983"/>
      <c r="G953" s="508" t="s">
        <v>108</v>
      </c>
      <c r="H953" s="509">
        <v>118.94</v>
      </c>
    </row>
    <row r="954" spans="1:8" ht="12.75" customHeight="1">
      <c r="A954" s="507" t="s">
        <v>14697</v>
      </c>
      <c r="B954" s="508" t="s">
        <v>12976</v>
      </c>
      <c r="C954" s="983" t="s">
        <v>14605</v>
      </c>
      <c r="D954" s="983"/>
      <c r="E954" s="983"/>
      <c r="F954" s="983"/>
      <c r="G954" s="508" t="s">
        <v>108</v>
      </c>
      <c r="H954" s="509">
        <v>140.4</v>
      </c>
    </row>
    <row r="955" spans="1:8" ht="12.75" customHeight="1">
      <c r="A955" s="507" t="s">
        <v>14698</v>
      </c>
      <c r="B955" s="508" t="s">
        <v>12976</v>
      </c>
      <c r="C955" s="983" t="s">
        <v>14607</v>
      </c>
      <c r="D955" s="983"/>
      <c r="E955" s="983"/>
      <c r="F955" s="983"/>
      <c r="G955" s="508" t="s">
        <v>108</v>
      </c>
      <c r="H955" s="509">
        <v>147.01</v>
      </c>
    </row>
    <row r="956" spans="1:8" ht="12.75" customHeight="1">
      <c r="A956" s="507" t="s">
        <v>14699</v>
      </c>
      <c r="B956" s="508" t="s">
        <v>12976</v>
      </c>
      <c r="C956" s="983" t="s">
        <v>14609</v>
      </c>
      <c r="D956" s="983"/>
      <c r="E956" s="983"/>
      <c r="F956" s="983"/>
      <c r="G956" s="508" t="s">
        <v>108</v>
      </c>
      <c r="H956" s="509">
        <v>152.13</v>
      </c>
    </row>
    <row r="957" spans="1:8" ht="12.75" customHeight="1">
      <c r="A957" s="507" t="s">
        <v>14700</v>
      </c>
      <c r="B957" s="508" t="s">
        <v>12976</v>
      </c>
      <c r="C957" s="983" t="s">
        <v>14611</v>
      </c>
      <c r="D957" s="983"/>
      <c r="E957" s="983"/>
      <c r="F957" s="983"/>
      <c r="G957" s="508" t="s">
        <v>108</v>
      </c>
      <c r="H957" s="509">
        <v>171.39</v>
      </c>
    </row>
    <row r="958" spans="1:8" ht="12.75" customHeight="1">
      <c r="A958" s="507" t="s">
        <v>14701</v>
      </c>
      <c r="B958" s="508" t="s">
        <v>12976</v>
      </c>
      <c r="C958" s="983" t="s">
        <v>14613</v>
      </c>
      <c r="D958" s="983"/>
      <c r="E958" s="983"/>
      <c r="F958" s="983"/>
      <c r="G958" s="508" t="s">
        <v>108</v>
      </c>
      <c r="H958" s="509">
        <v>190.91</v>
      </c>
    </row>
    <row r="959" spans="1:8" ht="12.75" customHeight="1">
      <c r="A959" s="507" t="s">
        <v>14702</v>
      </c>
      <c r="B959" s="508" t="s">
        <v>12976</v>
      </c>
      <c r="C959" s="983" t="s">
        <v>14615</v>
      </c>
      <c r="D959" s="983"/>
      <c r="E959" s="983"/>
      <c r="F959" s="983"/>
      <c r="G959" s="508" t="s">
        <v>108</v>
      </c>
      <c r="H959" s="509">
        <v>210.13</v>
      </c>
    </row>
    <row r="960" spans="1:8" ht="12.75" customHeight="1">
      <c r="A960" s="507" t="s">
        <v>14703</v>
      </c>
      <c r="B960" s="508" t="s">
        <v>12976</v>
      </c>
      <c r="C960" s="983" t="s">
        <v>14617</v>
      </c>
      <c r="D960" s="983"/>
      <c r="E960" s="983"/>
      <c r="F960" s="983"/>
      <c r="G960" s="508" t="s">
        <v>108</v>
      </c>
      <c r="H960" s="509">
        <v>207.97</v>
      </c>
    </row>
    <row r="961" spans="1:8" ht="12.75" customHeight="1">
      <c r="A961" s="507" t="s">
        <v>14704</v>
      </c>
      <c r="B961" s="508" t="s">
        <v>12976</v>
      </c>
      <c r="C961" s="983" t="s">
        <v>14619</v>
      </c>
      <c r="D961" s="983"/>
      <c r="E961" s="983"/>
      <c r="F961" s="983"/>
      <c r="G961" s="508" t="s">
        <v>108</v>
      </c>
      <c r="H961" s="509">
        <v>232.49</v>
      </c>
    </row>
    <row r="962" spans="1:8" ht="12.75" customHeight="1">
      <c r="A962" s="507" t="s">
        <v>14705</v>
      </c>
      <c r="B962" s="508" t="s">
        <v>12976</v>
      </c>
      <c r="C962" s="983" t="s">
        <v>14621</v>
      </c>
      <c r="D962" s="983"/>
      <c r="E962" s="983"/>
      <c r="F962" s="983"/>
      <c r="G962" s="508" t="s">
        <v>108</v>
      </c>
      <c r="H962" s="509">
        <v>256.72000000000003</v>
      </c>
    </row>
    <row r="963" spans="1:8" ht="12.75" customHeight="1">
      <c r="A963" s="507" t="s">
        <v>14706</v>
      </c>
      <c r="B963" s="508" t="s">
        <v>12976</v>
      </c>
      <c r="C963" s="983" t="s">
        <v>14623</v>
      </c>
      <c r="D963" s="983"/>
      <c r="E963" s="983"/>
      <c r="F963" s="983"/>
      <c r="G963" s="508" t="s">
        <v>108</v>
      </c>
      <c r="H963" s="509">
        <v>280.92</v>
      </c>
    </row>
    <row r="964" spans="1:8" ht="12.75" customHeight="1">
      <c r="A964" s="507" t="s">
        <v>14707</v>
      </c>
      <c r="B964" s="508" t="s">
        <v>12976</v>
      </c>
      <c r="C964" s="983" t="s">
        <v>14625</v>
      </c>
      <c r="D964" s="983"/>
      <c r="E964" s="983"/>
      <c r="F964" s="983"/>
      <c r="G964" s="508" t="s">
        <v>108</v>
      </c>
      <c r="H964" s="509">
        <v>305.45</v>
      </c>
    </row>
    <row r="965" spans="1:8" ht="12.75" customHeight="1">
      <c r="A965" s="507" t="s">
        <v>14708</v>
      </c>
      <c r="B965" s="508" t="s">
        <v>12976</v>
      </c>
      <c r="C965" s="983" t="s">
        <v>14627</v>
      </c>
      <c r="D965" s="983"/>
      <c r="E965" s="983"/>
      <c r="F965" s="983"/>
      <c r="G965" s="508" t="s">
        <v>108</v>
      </c>
      <c r="H965" s="509">
        <v>329.66</v>
      </c>
    </row>
    <row r="966" spans="1:8" ht="12.75" customHeight="1">
      <c r="A966" s="507" t="s">
        <v>14709</v>
      </c>
      <c r="B966" s="508" t="s">
        <v>12976</v>
      </c>
      <c r="C966" s="983" t="s">
        <v>14629</v>
      </c>
      <c r="D966" s="983"/>
      <c r="E966" s="983"/>
      <c r="F966" s="983"/>
      <c r="G966" s="508" t="s">
        <v>108</v>
      </c>
      <c r="H966" s="509">
        <v>352.41</v>
      </c>
    </row>
    <row r="967" spans="1:8" ht="12.75" customHeight="1">
      <c r="A967" s="507" t="s">
        <v>14710</v>
      </c>
      <c r="B967" s="508" t="s">
        <v>12976</v>
      </c>
      <c r="C967" s="983" t="s">
        <v>14631</v>
      </c>
      <c r="D967" s="983"/>
      <c r="E967" s="983"/>
      <c r="F967" s="983"/>
      <c r="G967" s="508" t="s">
        <v>108</v>
      </c>
      <c r="H967" s="509">
        <v>378.4</v>
      </c>
    </row>
    <row r="968" spans="1:8" ht="12.75" customHeight="1">
      <c r="A968" s="507" t="s">
        <v>14711</v>
      </c>
      <c r="B968" s="508" t="s">
        <v>12976</v>
      </c>
      <c r="C968" s="983" t="s">
        <v>14633</v>
      </c>
      <c r="D968" s="983"/>
      <c r="E968" s="983"/>
      <c r="F968" s="983"/>
      <c r="G968" s="508" t="s">
        <v>108</v>
      </c>
      <c r="H968" s="509">
        <v>263.05</v>
      </c>
    </row>
    <row r="969" spans="1:8" ht="12.75" customHeight="1">
      <c r="A969" s="507" t="s">
        <v>14712</v>
      </c>
      <c r="B969" s="508" t="s">
        <v>12976</v>
      </c>
      <c r="C969" s="983" t="s">
        <v>14635</v>
      </c>
      <c r="D969" s="983"/>
      <c r="E969" s="983"/>
      <c r="F969" s="983"/>
      <c r="G969" s="508" t="s">
        <v>108</v>
      </c>
      <c r="H969" s="509">
        <v>300.27999999999997</v>
      </c>
    </row>
    <row r="970" spans="1:8" ht="12.75" customHeight="1">
      <c r="A970" s="507" t="s">
        <v>14713</v>
      </c>
      <c r="B970" s="508" t="s">
        <v>12976</v>
      </c>
      <c r="C970" s="983" t="s">
        <v>14637</v>
      </c>
      <c r="D970" s="983"/>
      <c r="E970" s="983"/>
      <c r="F970" s="983"/>
      <c r="G970" s="508" t="s">
        <v>108</v>
      </c>
      <c r="H970" s="509">
        <v>329.53</v>
      </c>
    </row>
    <row r="971" spans="1:8" ht="12.75" customHeight="1">
      <c r="A971" s="507" t="s">
        <v>14714</v>
      </c>
      <c r="B971" s="508" t="s">
        <v>12976</v>
      </c>
      <c r="C971" s="983" t="s">
        <v>14639</v>
      </c>
      <c r="D971" s="983"/>
      <c r="E971" s="983"/>
      <c r="F971" s="983"/>
      <c r="G971" s="508" t="s">
        <v>108</v>
      </c>
      <c r="H971" s="509">
        <v>358.81</v>
      </c>
    </row>
    <row r="972" spans="1:8" ht="12.75" customHeight="1">
      <c r="A972" s="507" t="s">
        <v>14715</v>
      </c>
      <c r="B972" s="508" t="s">
        <v>12976</v>
      </c>
      <c r="C972" s="983" t="s">
        <v>14641</v>
      </c>
      <c r="D972" s="983"/>
      <c r="E972" s="983"/>
      <c r="F972" s="983"/>
      <c r="G972" s="508" t="s">
        <v>108</v>
      </c>
      <c r="H972" s="509">
        <v>388.08</v>
      </c>
    </row>
    <row r="973" spans="1:8" ht="12.75" customHeight="1">
      <c r="A973" s="507" t="s">
        <v>14716</v>
      </c>
      <c r="B973" s="508" t="s">
        <v>12976</v>
      </c>
      <c r="C973" s="983" t="s">
        <v>14643</v>
      </c>
      <c r="D973" s="983"/>
      <c r="E973" s="983"/>
      <c r="F973" s="983"/>
      <c r="G973" s="508" t="s">
        <v>108</v>
      </c>
      <c r="H973" s="509">
        <v>417.3</v>
      </c>
    </row>
    <row r="974" spans="1:8" ht="12.75" customHeight="1">
      <c r="A974" s="507" t="s">
        <v>14717</v>
      </c>
      <c r="B974" s="508" t="s">
        <v>12976</v>
      </c>
      <c r="C974" s="983" t="s">
        <v>14645</v>
      </c>
      <c r="D974" s="983"/>
      <c r="E974" s="983"/>
      <c r="F974" s="983"/>
      <c r="G974" s="508" t="s">
        <v>108</v>
      </c>
      <c r="H974" s="509">
        <v>448.7</v>
      </c>
    </row>
    <row r="975" spans="1:8" ht="12.75" customHeight="1">
      <c r="A975" s="507" t="s">
        <v>14718</v>
      </c>
      <c r="B975" s="508" t="s">
        <v>12976</v>
      </c>
      <c r="C975" s="983" t="s">
        <v>14647</v>
      </c>
      <c r="D975" s="983"/>
      <c r="E975" s="983"/>
      <c r="F975" s="983"/>
      <c r="G975" s="508" t="s">
        <v>108</v>
      </c>
      <c r="H975" s="509">
        <v>477.4</v>
      </c>
    </row>
    <row r="976" spans="1:8" ht="12.75" customHeight="1">
      <c r="A976" s="507" t="s">
        <v>14719</v>
      </c>
      <c r="B976" s="508" t="s">
        <v>12976</v>
      </c>
      <c r="C976" s="983" t="s">
        <v>14649</v>
      </c>
      <c r="D976" s="983"/>
      <c r="E976" s="983"/>
      <c r="F976" s="983"/>
      <c r="G976" s="508" t="s">
        <v>108</v>
      </c>
      <c r="H976" s="509">
        <v>505.4</v>
      </c>
    </row>
    <row r="977" spans="1:8" ht="12.75" customHeight="1">
      <c r="A977" s="507" t="s">
        <v>14720</v>
      </c>
      <c r="B977" s="508" t="s">
        <v>12976</v>
      </c>
      <c r="C977" s="983" t="s">
        <v>14651</v>
      </c>
      <c r="D977" s="983"/>
      <c r="E977" s="983"/>
      <c r="F977" s="983"/>
      <c r="G977" s="508" t="s">
        <v>108</v>
      </c>
      <c r="H977" s="509">
        <v>332.9</v>
      </c>
    </row>
    <row r="978" spans="1:8" ht="12.75" customHeight="1">
      <c r="A978" s="507" t="s">
        <v>14721</v>
      </c>
      <c r="B978" s="508" t="s">
        <v>12976</v>
      </c>
      <c r="C978" s="983" t="s">
        <v>14653</v>
      </c>
      <c r="D978" s="983"/>
      <c r="E978" s="983"/>
      <c r="F978" s="983"/>
      <c r="G978" s="508" t="s">
        <v>108</v>
      </c>
      <c r="H978" s="509">
        <v>355.61</v>
      </c>
    </row>
    <row r="979" spans="1:8" ht="12.75" customHeight="1">
      <c r="A979" s="507" t="s">
        <v>14722</v>
      </c>
      <c r="B979" s="508" t="s">
        <v>12976</v>
      </c>
      <c r="C979" s="983" t="s">
        <v>14655</v>
      </c>
      <c r="D979" s="983"/>
      <c r="E979" s="983"/>
      <c r="F979" s="983"/>
      <c r="G979" s="508" t="s">
        <v>108</v>
      </c>
      <c r="H979" s="509">
        <v>390</v>
      </c>
    </row>
    <row r="980" spans="1:8" ht="12.75" customHeight="1">
      <c r="A980" s="507" t="s">
        <v>14723</v>
      </c>
      <c r="B980" s="508" t="s">
        <v>12976</v>
      </c>
      <c r="C980" s="983" t="s">
        <v>14657</v>
      </c>
      <c r="D980" s="983"/>
      <c r="E980" s="983"/>
      <c r="F980" s="983"/>
      <c r="G980" s="508" t="s">
        <v>108</v>
      </c>
      <c r="H980" s="509">
        <v>435.53</v>
      </c>
    </row>
    <row r="981" spans="1:8" ht="12.75" customHeight="1">
      <c r="A981" s="507" t="s">
        <v>14724</v>
      </c>
      <c r="B981" s="508" t="s">
        <v>12976</v>
      </c>
      <c r="C981" s="983" t="s">
        <v>14659</v>
      </c>
      <c r="D981" s="983"/>
      <c r="E981" s="983"/>
      <c r="F981" s="983"/>
      <c r="G981" s="508" t="s">
        <v>108</v>
      </c>
      <c r="H981" s="509">
        <v>458.73</v>
      </c>
    </row>
    <row r="982" spans="1:8" ht="12.75" customHeight="1">
      <c r="A982" s="507" t="s">
        <v>14725</v>
      </c>
      <c r="B982" s="508" t="s">
        <v>12976</v>
      </c>
      <c r="C982" s="983" t="s">
        <v>14661</v>
      </c>
      <c r="D982" s="983"/>
      <c r="E982" s="983"/>
      <c r="F982" s="983"/>
      <c r="G982" s="508" t="s">
        <v>108</v>
      </c>
      <c r="H982" s="509">
        <v>493.08</v>
      </c>
    </row>
    <row r="983" spans="1:8" ht="12.75" customHeight="1">
      <c r="A983" s="507" t="s">
        <v>14726</v>
      </c>
      <c r="B983" s="508" t="s">
        <v>12976</v>
      </c>
      <c r="C983" s="983" t="s">
        <v>14663</v>
      </c>
      <c r="D983" s="983"/>
      <c r="E983" s="983"/>
      <c r="F983" s="983"/>
      <c r="G983" s="508" t="s">
        <v>108</v>
      </c>
      <c r="H983" s="509">
        <v>527.46</v>
      </c>
    </row>
    <row r="984" spans="1:8" ht="12.75" customHeight="1">
      <c r="A984" s="507" t="s">
        <v>14727</v>
      </c>
      <c r="B984" s="508" t="s">
        <v>12976</v>
      </c>
      <c r="C984" s="983" t="s">
        <v>14665</v>
      </c>
      <c r="D984" s="983"/>
      <c r="E984" s="983"/>
      <c r="F984" s="983"/>
      <c r="G984" s="508" t="s">
        <v>108</v>
      </c>
      <c r="H984" s="509">
        <v>561.82000000000005</v>
      </c>
    </row>
    <row r="985" spans="1:8" ht="12.75" customHeight="1">
      <c r="A985" s="507" t="s">
        <v>14728</v>
      </c>
      <c r="B985" s="508" t="s">
        <v>12976</v>
      </c>
      <c r="C985" s="983" t="s">
        <v>14667</v>
      </c>
      <c r="D985" s="983"/>
      <c r="E985" s="983"/>
      <c r="F985" s="983"/>
      <c r="G985" s="508" t="s">
        <v>108</v>
      </c>
      <c r="H985" s="509">
        <v>596.20000000000005</v>
      </c>
    </row>
    <row r="986" spans="1:8" ht="12.75" customHeight="1">
      <c r="A986" s="507" t="s">
        <v>14729</v>
      </c>
      <c r="B986" s="508" t="s">
        <v>12976</v>
      </c>
      <c r="C986" s="983" t="s">
        <v>14669</v>
      </c>
      <c r="D986" s="983"/>
      <c r="E986" s="983"/>
      <c r="F986" s="983"/>
      <c r="G986" s="508" t="s">
        <v>108</v>
      </c>
      <c r="H986" s="509">
        <v>624.5</v>
      </c>
    </row>
    <row r="987" spans="1:8" ht="12.75" customHeight="1">
      <c r="A987" s="507" t="s">
        <v>14730</v>
      </c>
      <c r="B987" s="508" t="s">
        <v>12976</v>
      </c>
      <c r="C987" s="983" t="s">
        <v>14731</v>
      </c>
      <c r="D987" s="983"/>
      <c r="E987" s="983"/>
      <c r="F987" s="983"/>
      <c r="G987" s="508" t="s">
        <v>108</v>
      </c>
      <c r="H987" s="509">
        <v>386.82</v>
      </c>
    </row>
    <row r="988" spans="1:8" ht="12.75" customHeight="1">
      <c r="A988" s="507" t="s">
        <v>14732</v>
      </c>
      <c r="B988" s="508" t="s">
        <v>12976</v>
      </c>
      <c r="C988" s="983" t="s">
        <v>14733</v>
      </c>
      <c r="D988" s="983"/>
      <c r="E988" s="983"/>
      <c r="F988" s="983"/>
      <c r="G988" s="508" t="s">
        <v>108</v>
      </c>
      <c r="H988" s="509">
        <v>426.34</v>
      </c>
    </row>
    <row r="989" spans="1:8" ht="12.75" customHeight="1">
      <c r="A989" s="507" t="s">
        <v>14734</v>
      </c>
      <c r="B989" s="508" t="s">
        <v>12976</v>
      </c>
      <c r="C989" s="983" t="s">
        <v>14735</v>
      </c>
      <c r="D989" s="983"/>
      <c r="E989" s="983"/>
      <c r="F989" s="983"/>
      <c r="G989" s="508" t="s">
        <v>108</v>
      </c>
      <c r="H989" s="509">
        <v>465.7</v>
      </c>
    </row>
    <row r="990" spans="1:8" ht="12.75" customHeight="1">
      <c r="A990" s="507" t="s">
        <v>14736</v>
      </c>
      <c r="B990" s="508" t="s">
        <v>12976</v>
      </c>
      <c r="C990" s="983" t="s">
        <v>14737</v>
      </c>
      <c r="D990" s="983"/>
      <c r="E990" s="983"/>
      <c r="F990" s="983"/>
      <c r="G990" s="508" t="s">
        <v>108</v>
      </c>
      <c r="H990" s="509">
        <v>505.13</v>
      </c>
    </row>
    <row r="991" spans="1:8" ht="12.75" customHeight="1">
      <c r="A991" s="507" t="s">
        <v>14738</v>
      </c>
      <c r="B991" s="508" t="s">
        <v>12976</v>
      </c>
      <c r="C991" s="983" t="s">
        <v>14739</v>
      </c>
      <c r="D991" s="983"/>
      <c r="E991" s="983"/>
      <c r="F991" s="983"/>
      <c r="G991" s="508" t="s">
        <v>108</v>
      </c>
      <c r="H991" s="509">
        <v>544.69000000000005</v>
      </c>
    </row>
    <row r="992" spans="1:8" ht="12.75" customHeight="1">
      <c r="A992" s="507" t="s">
        <v>14740</v>
      </c>
      <c r="B992" s="508" t="s">
        <v>12976</v>
      </c>
      <c r="C992" s="983" t="s">
        <v>14741</v>
      </c>
      <c r="D992" s="983"/>
      <c r="E992" s="983"/>
      <c r="F992" s="983"/>
      <c r="G992" s="508" t="s">
        <v>108</v>
      </c>
      <c r="H992" s="509">
        <v>586.20000000000005</v>
      </c>
    </row>
    <row r="993" spans="1:8" ht="12.75" customHeight="1">
      <c r="A993" s="507" t="s">
        <v>14742</v>
      </c>
      <c r="B993" s="508" t="s">
        <v>12976</v>
      </c>
      <c r="C993" s="983" t="s">
        <v>14743</v>
      </c>
      <c r="D993" s="983"/>
      <c r="E993" s="983"/>
      <c r="F993" s="983"/>
      <c r="G993" s="508" t="s">
        <v>108</v>
      </c>
      <c r="H993" s="509">
        <v>623.79</v>
      </c>
    </row>
    <row r="994" spans="1:8" ht="12.75" customHeight="1">
      <c r="A994" s="507" t="s">
        <v>14744</v>
      </c>
      <c r="B994" s="508" t="s">
        <v>12976</v>
      </c>
      <c r="C994" s="983" t="s">
        <v>14745</v>
      </c>
      <c r="D994" s="983"/>
      <c r="E994" s="983"/>
      <c r="F994" s="983"/>
      <c r="G994" s="508" t="s">
        <v>108</v>
      </c>
      <c r="H994" s="509">
        <v>663</v>
      </c>
    </row>
    <row r="995" spans="1:8" ht="12.75" customHeight="1">
      <c r="A995" s="507" t="s">
        <v>14746</v>
      </c>
      <c r="B995" s="508" t="s">
        <v>12976</v>
      </c>
      <c r="C995" s="983" t="s">
        <v>14747</v>
      </c>
      <c r="D995" s="983"/>
      <c r="E995" s="983"/>
      <c r="F995" s="983"/>
      <c r="G995" s="508" t="s">
        <v>108</v>
      </c>
      <c r="H995" s="509">
        <v>702.58</v>
      </c>
    </row>
    <row r="996" spans="1:8" ht="12.75" customHeight="1">
      <c r="A996" s="507" t="s">
        <v>14748</v>
      </c>
      <c r="B996" s="508" t="s">
        <v>12976</v>
      </c>
      <c r="C996" s="983" t="s">
        <v>14749</v>
      </c>
      <c r="D996" s="983"/>
      <c r="E996" s="983"/>
      <c r="F996" s="983"/>
      <c r="G996" s="508" t="s">
        <v>108</v>
      </c>
      <c r="H996" s="509">
        <v>742.11</v>
      </c>
    </row>
    <row r="997" spans="1:8" ht="12.75" customHeight="1">
      <c r="A997" s="507" t="s">
        <v>14750</v>
      </c>
      <c r="B997" s="508" t="s">
        <v>12976</v>
      </c>
      <c r="C997" s="983" t="s">
        <v>14751</v>
      </c>
      <c r="D997" s="983"/>
      <c r="E997" s="983"/>
      <c r="F997" s="983"/>
      <c r="G997" s="508" t="s">
        <v>108</v>
      </c>
      <c r="H997" s="509">
        <v>781.68</v>
      </c>
    </row>
    <row r="998" spans="1:8" ht="12.75" customHeight="1">
      <c r="A998" s="507" t="s">
        <v>14752</v>
      </c>
      <c r="B998" s="508" t="s">
        <v>12976</v>
      </c>
      <c r="C998" s="983" t="s">
        <v>14753</v>
      </c>
      <c r="D998" s="983"/>
      <c r="E998" s="983"/>
      <c r="F998" s="983"/>
      <c r="G998" s="508" t="s">
        <v>108</v>
      </c>
      <c r="H998" s="509">
        <v>501.58</v>
      </c>
    </row>
    <row r="999" spans="1:8" ht="12.75" customHeight="1">
      <c r="A999" s="507" t="s">
        <v>14754</v>
      </c>
      <c r="B999" s="508" t="s">
        <v>12976</v>
      </c>
      <c r="C999" s="983" t="s">
        <v>14755</v>
      </c>
      <c r="D999" s="983"/>
      <c r="E999" s="983"/>
      <c r="F999" s="983"/>
      <c r="G999" s="508" t="s">
        <v>108</v>
      </c>
      <c r="H999" s="509">
        <v>546.04999999999995</v>
      </c>
    </row>
    <row r="1000" spans="1:8" ht="12.75" customHeight="1">
      <c r="A1000" s="507" t="s">
        <v>14756</v>
      </c>
      <c r="B1000" s="508" t="s">
        <v>12976</v>
      </c>
      <c r="C1000" s="983" t="s">
        <v>14757</v>
      </c>
      <c r="D1000" s="983"/>
      <c r="E1000" s="983"/>
      <c r="F1000" s="983"/>
      <c r="G1000" s="508" t="s">
        <v>108</v>
      </c>
      <c r="H1000" s="509">
        <v>590.86</v>
      </c>
    </row>
    <row r="1001" spans="1:8" ht="12.75" customHeight="1">
      <c r="A1001" s="507" t="s">
        <v>14758</v>
      </c>
      <c r="B1001" s="508" t="s">
        <v>12976</v>
      </c>
      <c r="C1001" s="983" t="s">
        <v>14759</v>
      </c>
      <c r="D1001" s="983"/>
      <c r="E1001" s="983"/>
      <c r="F1001" s="983"/>
      <c r="G1001" s="508" t="s">
        <v>108</v>
      </c>
      <c r="H1001" s="509">
        <v>635.64</v>
      </c>
    </row>
    <row r="1002" spans="1:8" ht="12.75" customHeight="1">
      <c r="A1002" s="507" t="s">
        <v>14760</v>
      </c>
      <c r="B1002" s="508" t="s">
        <v>12976</v>
      </c>
      <c r="C1002" s="983" t="s">
        <v>14761</v>
      </c>
      <c r="D1002" s="983"/>
      <c r="E1002" s="983"/>
      <c r="F1002" s="983"/>
      <c r="G1002" s="508" t="s">
        <v>108</v>
      </c>
      <c r="H1002" s="509">
        <v>680.12</v>
      </c>
    </row>
    <row r="1003" spans="1:8" ht="12.75" customHeight="1">
      <c r="A1003" s="507" t="s">
        <v>14762</v>
      </c>
      <c r="B1003" s="508" t="s">
        <v>12976</v>
      </c>
      <c r="C1003" s="983" t="s">
        <v>14763</v>
      </c>
      <c r="D1003" s="983"/>
      <c r="E1003" s="983"/>
      <c r="F1003" s="983"/>
      <c r="G1003" s="508" t="s">
        <v>108</v>
      </c>
      <c r="H1003" s="509">
        <v>724.9</v>
      </c>
    </row>
    <row r="1004" spans="1:8" ht="12.75" customHeight="1">
      <c r="A1004" s="507" t="s">
        <v>14764</v>
      </c>
      <c r="B1004" s="508" t="s">
        <v>12976</v>
      </c>
      <c r="C1004" s="983" t="s">
        <v>14765</v>
      </c>
      <c r="D1004" s="983"/>
      <c r="E1004" s="983"/>
      <c r="F1004" s="983"/>
      <c r="G1004" s="508" t="s">
        <v>108</v>
      </c>
      <c r="H1004" s="509">
        <v>769.38</v>
      </c>
    </row>
    <row r="1005" spans="1:8" ht="12.75" customHeight="1">
      <c r="A1005" s="507" t="s">
        <v>14766</v>
      </c>
      <c r="B1005" s="508" t="s">
        <v>12976</v>
      </c>
      <c r="C1005" s="983" t="s">
        <v>14767</v>
      </c>
      <c r="D1005" s="983"/>
      <c r="E1005" s="983"/>
      <c r="F1005" s="983"/>
      <c r="G1005" s="508" t="s">
        <v>108</v>
      </c>
      <c r="H1005" s="509">
        <v>814.16</v>
      </c>
    </row>
    <row r="1006" spans="1:8" ht="12.75" customHeight="1">
      <c r="A1006" s="507" t="s">
        <v>14768</v>
      </c>
      <c r="B1006" s="508" t="s">
        <v>12976</v>
      </c>
      <c r="C1006" s="983" t="s">
        <v>14769</v>
      </c>
      <c r="D1006" s="983"/>
      <c r="E1006" s="983"/>
      <c r="F1006" s="983"/>
      <c r="G1006" s="508" t="s">
        <v>108</v>
      </c>
      <c r="H1006" s="509">
        <v>858.68</v>
      </c>
    </row>
    <row r="1007" spans="1:8" ht="12.75" customHeight="1">
      <c r="A1007" s="507" t="s">
        <v>14770</v>
      </c>
      <c r="B1007" s="508" t="s">
        <v>12976</v>
      </c>
      <c r="C1007" s="983" t="s">
        <v>14771</v>
      </c>
      <c r="D1007" s="983"/>
      <c r="E1007" s="983"/>
      <c r="F1007" s="983"/>
      <c r="G1007" s="508" t="s">
        <v>108</v>
      </c>
      <c r="H1007" s="509">
        <v>903.45</v>
      </c>
    </row>
    <row r="1008" spans="1:8" ht="12.75" customHeight="1">
      <c r="A1008" s="507" t="s">
        <v>14772</v>
      </c>
      <c r="B1008" s="508" t="s">
        <v>12976</v>
      </c>
      <c r="C1008" s="983" t="s">
        <v>14773</v>
      </c>
      <c r="D1008" s="983"/>
      <c r="E1008" s="983"/>
      <c r="F1008" s="983"/>
      <c r="G1008" s="508" t="s">
        <v>108</v>
      </c>
      <c r="H1008" s="509">
        <v>947.92</v>
      </c>
    </row>
    <row r="1009" spans="1:8" ht="12.75" customHeight="1">
      <c r="A1009" s="507" t="s">
        <v>14774</v>
      </c>
      <c r="B1009" s="508" t="s">
        <v>12976</v>
      </c>
      <c r="C1009" s="983" t="s">
        <v>14775</v>
      </c>
      <c r="D1009" s="983"/>
      <c r="E1009" s="983"/>
      <c r="F1009" s="983"/>
      <c r="G1009" s="508" t="s">
        <v>108</v>
      </c>
      <c r="H1009" s="509">
        <v>992.71</v>
      </c>
    </row>
    <row r="1010" spans="1:8" ht="12.75" customHeight="1">
      <c r="A1010" s="507" t="s">
        <v>14776</v>
      </c>
      <c r="B1010" s="508" t="s">
        <v>12976</v>
      </c>
      <c r="C1010" s="983" t="s">
        <v>14777</v>
      </c>
      <c r="D1010" s="983"/>
      <c r="E1010" s="983"/>
      <c r="F1010" s="983"/>
      <c r="G1010" s="508" t="s">
        <v>108</v>
      </c>
      <c r="H1010" s="509">
        <v>587.65</v>
      </c>
    </row>
    <row r="1011" spans="1:8" ht="12.75" customHeight="1">
      <c r="A1011" s="507" t="s">
        <v>14778</v>
      </c>
      <c r="B1011" s="508" t="s">
        <v>12976</v>
      </c>
      <c r="C1011" s="983" t="s">
        <v>14779</v>
      </c>
      <c r="D1011" s="983"/>
      <c r="E1011" s="983"/>
      <c r="F1011" s="983"/>
      <c r="G1011" s="508" t="s">
        <v>108</v>
      </c>
      <c r="H1011" s="509">
        <v>623.15</v>
      </c>
    </row>
    <row r="1012" spans="1:8" ht="12.75" customHeight="1">
      <c r="A1012" s="507" t="s">
        <v>14780</v>
      </c>
      <c r="B1012" s="508" t="s">
        <v>12976</v>
      </c>
      <c r="C1012" s="983" t="s">
        <v>14781</v>
      </c>
      <c r="D1012" s="983"/>
      <c r="E1012" s="983"/>
      <c r="F1012" s="983"/>
      <c r="G1012" s="508" t="s">
        <v>108</v>
      </c>
      <c r="H1012" s="509">
        <v>670.72</v>
      </c>
    </row>
    <row r="1013" spans="1:8" ht="12.75" customHeight="1">
      <c r="A1013" s="507" t="s">
        <v>14782</v>
      </c>
      <c r="B1013" s="508" t="s">
        <v>12976</v>
      </c>
      <c r="C1013" s="983" t="s">
        <v>14783</v>
      </c>
      <c r="D1013" s="983"/>
      <c r="E1013" s="983"/>
      <c r="F1013" s="983"/>
      <c r="G1013" s="508" t="s">
        <v>108</v>
      </c>
      <c r="H1013" s="509">
        <v>720.83</v>
      </c>
    </row>
    <row r="1014" spans="1:8" ht="12.75" customHeight="1">
      <c r="A1014" s="507" t="s">
        <v>14784</v>
      </c>
      <c r="B1014" s="508" t="s">
        <v>12976</v>
      </c>
      <c r="C1014" s="983" t="s">
        <v>14785</v>
      </c>
      <c r="D1014" s="983"/>
      <c r="E1014" s="983"/>
      <c r="F1014" s="983"/>
      <c r="G1014" s="508" t="s">
        <v>108</v>
      </c>
      <c r="H1014" s="509">
        <v>770.61</v>
      </c>
    </row>
    <row r="1015" spans="1:8" ht="12.75" customHeight="1">
      <c r="A1015" s="507" t="s">
        <v>14786</v>
      </c>
      <c r="B1015" s="508" t="s">
        <v>12976</v>
      </c>
      <c r="C1015" s="983" t="s">
        <v>14787</v>
      </c>
      <c r="D1015" s="983"/>
      <c r="E1015" s="983"/>
      <c r="F1015" s="983"/>
      <c r="G1015" s="508" t="s">
        <v>108</v>
      </c>
      <c r="H1015" s="509">
        <v>811.18</v>
      </c>
    </row>
    <row r="1016" spans="1:8" ht="12.75" customHeight="1">
      <c r="A1016" s="507" t="s">
        <v>14788</v>
      </c>
      <c r="B1016" s="508" t="s">
        <v>12976</v>
      </c>
      <c r="C1016" s="983" t="s">
        <v>14789</v>
      </c>
      <c r="D1016" s="983"/>
      <c r="E1016" s="983"/>
      <c r="F1016" s="983"/>
      <c r="G1016" s="508" t="s">
        <v>108</v>
      </c>
      <c r="H1016" s="509">
        <v>870.51</v>
      </c>
    </row>
    <row r="1017" spans="1:8" ht="12.75" customHeight="1">
      <c r="A1017" s="507" t="s">
        <v>14790</v>
      </c>
      <c r="B1017" s="508" t="s">
        <v>12976</v>
      </c>
      <c r="C1017" s="983" t="s">
        <v>14791</v>
      </c>
      <c r="D1017" s="983"/>
      <c r="E1017" s="983"/>
      <c r="F1017" s="983"/>
      <c r="G1017" s="508" t="s">
        <v>108</v>
      </c>
      <c r="H1017" s="509">
        <v>920.28</v>
      </c>
    </row>
    <row r="1018" spans="1:8" ht="12.75" customHeight="1">
      <c r="A1018" s="507" t="s">
        <v>14792</v>
      </c>
      <c r="B1018" s="508" t="s">
        <v>12976</v>
      </c>
      <c r="C1018" s="983" t="s">
        <v>14793</v>
      </c>
      <c r="D1018" s="983"/>
      <c r="E1018" s="983"/>
      <c r="F1018" s="983"/>
      <c r="G1018" s="508" t="s">
        <v>108</v>
      </c>
      <c r="H1018" s="509">
        <v>970.05</v>
      </c>
    </row>
    <row r="1019" spans="1:8" ht="12.75" customHeight="1">
      <c r="A1019" s="507" t="s">
        <v>14794</v>
      </c>
      <c r="B1019" s="508" t="s">
        <v>12976</v>
      </c>
      <c r="C1019" s="983" t="s">
        <v>14795</v>
      </c>
      <c r="D1019" s="983"/>
      <c r="E1019" s="983"/>
      <c r="F1019" s="983"/>
      <c r="G1019" s="508" t="s">
        <v>108</v>
      </c>
      <c r="H1019" s="509">
        <v>1020.14</v>
      </c>
    </row>
    <row r="1020" spans="1:8" ht="12.75" customHeight="1">
      <c r="A1020" s="507" t="s">
        <v>14796</v>
      </c>
      <c r="B1020" s="508" t="s">
        <v>12976</v>
      </c>
      <c r="C1020" s="983" t="s">
        <v>14797</v>
      </c>
      <c r="D1020" s="983"/>
      <c r="E1020" s="983"/>
      <c r="F1020" s="983"/>
      <c r="G1020" s="508" t="s">
        <v>108</v>
      </c>
      <c r="H1020" s="509">
        <v>1069.93</v>
      </c>
    </row>
    <row r="1021" spans="1:8" ht="12.75" customHeight="1">
      <c r="A1021" s="507" t="s">
        <v>14798</v>
      </c>
      <c r="B1021" s="508" t="s">
        <v>12976</v>
      </c>
      <c r="C1021" s="983" t="s">
        <v>14799</v>
      </c>
      <c r="D1021" s="983"/>
      <c r="E1021" s="983"/>
      <c r="F1021" s="983"/>
      <c r="G1021" s="508" t="s">
        <v>108</v>
      </c>
      <c r="H1021" s="509">
        <v>1119.71</v>
      </c>
    </row>
    <row r="1022" spans="1:8" ht="12.75" customHeight="1">
      <c r="A1022" s="507" t="s">
        <v>14800</v>
      </c>
      <c r="B1022" s="508" t="s">
        <v>12976</v>
      </c>
      <c r="C1022" s="983" t="s">
        <v>14673</v>
      </c>
      <c r="D1022" s="983"/>
      <c r="E1022" s="983"/>
      <c r="F1022" s="983"/>
      <c r="G1022" s="508" t="s">
        <v>108</v>
      </c>
      <c r="H1022" s="509">
        <v>701.13</v>
      </c>
    </row>
    <row r="1023" spans="1:8" ht="12.75" customHeight="1">
      <c r="A1023" s="507" t="s">
        <v>14801</v>
      </c>
      <c r="B1023" s="508" t="s">
        <v>12976</v>
      </c>
      <c r="C1023" s="983" t="s">
        <v>14675</v>
      </c>
      <c r="D1023" s="983"/>
      <c r="E1023" s="983"/>
      <c r="F1023" s="983"/>
      <c r="G1023" s="508" t="s">
        <v>108</v>
      </c>
      <c r="H1023" s="509">
        <v>756.26</v>
      </c>
    </row>
    <row r="1024" spans="1:8" ht="12.75" customHeight="1">
      <c r="A1024" s="507" t="s">
        <v>14802</v>
      </c>
      <c r="B1024" s="508" t="s">
        <v>12976</v>
      </c>
      <c r="C1024" s="983" t="s">
        <v>14677</v>
      </c>
      <c r="D1024" s="983"/>
      <c r="E1024" s="983"/>
      <c r="F1024" s="983"/>
      <c r="G1024" s="508" t="s">
        <v>108</v>
      </c>
      <c r="H1024" s="509">
        <v>811.44</v>
      </c>
    </row>
    <row r="1025" spans="1:8" ht="12.75" customHeight="1">
      <c r="A1025" s="507" t="s">
        <v>14803</v>
      </c>
      <c r="B1025" s="508" t="s">
        <v>12976</v>
      </c>
      <c r="C1025" s="983" t="s">
        <v>14679</v>
      </c>
      <c r="D1025" s="983"/>
      <c r="E1025" s="983"/>
      <c r="F1025" s="983"/>
      <c r="G1025" s="508" t="s">
        <v>108</v>
      </c>
      <c r="H1025" s="509">
        <v>866.6</v>
      </c>
    </row>
    <row r="1026" spans="1:8" ht="12.75" customHeight="1">
      <c r="A1026" s="507" t="s">
        <v>14804</v>
      </c>
      <c r="B1026" s="508" t="s">
        <v>12976</v>
      </c>
      <c r="C1026" s="983" t="s">
        <v>14681</v>
      </c>
      <c r="D1026" s="983"/>
      <c r="E1026" s="983"/>
      <c r="F1026" s="983"/>
      <c r="G1026" s="508" t="s">
        <v>108</v>
      </c>
      <c r="H1026" s="509">
        <v>921.77</v>
      </c>
    </row>
    <row r="1027" spans="1:8" ht="12.75" customHeight="1">
      <c r="A1027" s="507" t="s">
        <v>14805</v>
      </c>
      <c r="B1027" s="508" t="s">
        <v>12976</v>
      </c>
      <c r="C1027" s="983" t="s">
        <v>14683</v>
      </c>
      <c r="D1027" s="983"/>
      <c r="E1027" s="983"/>
      <c r="F1027" s="983"/>
      <c r="G1027" s="508" t="s">
        <v>108</v>
      </c>
      <c r="H1027" s="509">
        <v>976.83</v>
      </c>
    </row>
    <row r="1028" spans="1:8" ht="12.75" customHeight="1">
      <c r="A1028" s="507" t="s">
        <v>14806</v>
      </c>
      <c r="B1028" s="508" t="s">
        <v>12976</v>
      </c>
      <c r="C1028" s="983" t="s">
        <v>14685</v>
      </c>
      <c r="D1028" s="983"/>
      <c r="E1028" s="983"/>
      <c r="F1028" s="983"/>
      <c r="G1028" s="508" t="s">
        <v>108</v>
      </c>
      <c r="H1028" s="509">
        <v>1032.3699999999999</v>
      </c>
    </row>
    <row r="1029" spans="1:8" ht="12.75" customHeight="1">
      <c r="A1029" s="507" t="s">
        <v>14807</v>
      </c>
      <c r="B1029" s="508" t="s">
        <v>12976</v>
      </c>
      <c r="C1029" s="983" t="s">
        <v>14687</v>
      </c>
      <c r="D1029" s="983"/>
      <c r="E1029" s="983"/>
      <c r="F1029" s="983"/>
      <c r="G1029" s="508" t="s">
        <v>108</v>
      </c>
      <c r="H1029" s="509">
        <v>1087.54</v>
      </c>
    </row>
    <row r="1030" spans="1:8" ht="12.75" customHeight="1">
      <c r="A1030" s="507" t="s">
        <v>14808</v>
      </c>
      <c r="B1030" s="508" t="s">
        <v>12976</v>
      </c>
      <c r="C1030" s="983" t="s">
        <v>14689</v>
      </c>
      <c r="D1030" s="983"/>
      <c r="E1030" s="983"/>
      <c r="F1030" s="983"/>
      <c r="G1030" s="508" t="s">
        <v>108</v>
      </c>
      <c r="H1030" s="509">
        <v>1142.72</v>
      </c>
    </row>
    <row r="1031" spans="1:8" ht="12.75" customHeight="1">
      <c r="A1031" s="507" t="s">
        <v>14809</v>
      </c>
      <c r="B1031" s="508" t="s">
        <v>12976</v>
      </c>
      <c r="C1031" s="983" t="s">
        <v>14691</v>
      </c>
      <c r="D1031" s="983"/>
      <c r="E1031" s="983"/>
      <c r="F1031" s="983"/>
      <c r="G1031" s="508" t="s">
        <v>108</v>
      </c>
      <c r="H1031" s="509">
        <v>1197.8900000000001</v>
      </c>
    </row>
    <row r="1032" spans="1:8" ht="12.75" customHeight="1">
      <c r="A1032" s="507" t="s">
        <v>14810</v>
      </c>
      <c r="B1032" s="508" t="s">
        <v>12976</v>
      </c>
      <c r="C1032" s="983" t="s">
        <v>14693</v>
      </c>
      <c r="D1032" s="983"/>
      <c r="E1032" s="983"/>
      <c r="F1032" s="983"/>
      <c r="G1032" s="508" t="s">
        <v>108</v>
      </c>
      <c r="H1032" s="509">
        <v>1253.02</v>
      </c>
    </row>
    <row r="1033" spans="1:8" ht="12.75" customHeight="1">
      <c r="A1033" s="504" t="s">
        <v>14811</v>
      </c>
      <c r="B1033" s="505" t="s">
        <v>12976</v>
      </c>
      <c r="C1033" s="984" t="s">
        <v>14812</v>
      </c>
      <c r="D1033" s="984"/>
      <c r="E1033" s="984"/>
      <c r="F1033" s="984"/>
      <c r="G1033" s="506"/>
      <c r="H1033" s="506"/>
    </row>
    <row r="1034" spans="1:8" ht="12.75" customHeight="1">
      <c r="A1034" s="507" t="s">
        <v>14813</v>
      </c>
      <c r="B1034" s="508" t="s">
        <v>12976</v>
      </c>
      <c r="C1034" s="983" t="s">
        <v>14814</v>
      </c>
      <c r="D1034" s="983"/>
      <c r="E1034" s="983"/>
      <c r="F1034" s="983"/>
      <c r="G1034" s="508" t="s">
        <v>108</v>
      </c>
      <c r="H1034" s="509">
        <v>252.29</v>
      </c>
    </row>
    <row r="1035" spans="1:8" ht="12.75" customHeight="1">
      <c r="A1035" s="507" t="s">
        <v>14815</v>
      </c>
      <c r="B1035" s="508" t="s">
        <v>12976</v>
      </c>
      <c r="C1035" s="983" t="s">
        <v>14816</v>
      </c>
      <c r="D1035" s="983"/>
      <c r="E1035" s="983"/>
      <c r="F1035" s="983"/>
      <c r="G1035" s="508" t="s">
        <v>108</v>
      </c>
      <c r="H1035" s="509">
        <v>332.03</v>
      </c>
    </row>
    <row r="1036" spans="1:8" ht="12.75" customHeight="1">
      <c r="A1036" s="507" t="s">
        <v>14817</v>
      </c>
      <c r="B1036" s="508" t="s">
        <v>12976</v>
      </c>
      <c r="C1036" s="983" t="s">
        <v>14818</v>
      </c>
      <c r="D1036" s="983"/>
      <c r="E1036" s="983"/>
      <c r="F1036" s="983"/>
      <c r="G1036" s="508" t="s">
        <v>108</v>
      </c>
      <c r="H1036" s="509">
        <v>305.55</v>
      </c>
    </row>
    <row r="1037" spans="1:8" ht="12.75" customHeight="1">
      <c r="A1037" s="507" t="s">
        <v>14819</v>
      </c>
      <c r="B1037" s="508" t="s">
        <v>12976</v>
      </c>
      <c r="C1037" s="983" t="s">
        <v>14820</v>
      </c>
      <c r="D1037" s="983"/>
      <c r="E1037" s="983"/>
      <c r="F1037" s="983"/>
      <c r="G1037" s="508" t="s">
        <v>108</v>
      </c>
      <c r="H1037" s="509">
        <v>361.1</v>
      </c>
    </row>
    <row r="1038" spans="1:8" ht="12.75" customHeight="1">
      <c r="A1038" s="507" t="s">
        <v>14821</v>
      </c>
      <c r="B1038" s="508" t="s">
        <v>12976</v>
      </c>
      <c r="C1038" s="983" t="s">
        <v>14822</v>
      </c>
      <c r="D1038" s="983"/>
      <c r="E1038" s="983"/>
      <c r="F1038" s="983"/>
      <c r="G1038" s="508" t="s">
        <v>108</v>
      </c>
      <c r="H1038" s="509">
        <v>337.12</v>
      </c>
    </row>
    <row r="1039" spans="1:8" ht="12.75" customHeight="1">
      <c r="A1039" s="507" t="s">
        <v>14823</v>
      </c>
      <c r="B1039" s="508" t="s">
        <v>12976</v>
      </c>
      <c r="C1039" s="983" t="s">
        <v>14824</v>
      </c>
      <c r="D1039" s="983"/>
      <c r="E1039" s="983"/>
      <c r="F1039" s="983"/>
      <c r="G1039" s="508" t="s">
        <v>108</v>
      </c>
      <c r="H1039" s="509">
        <v>438.63</v>
      </c>
    </row>
    <row r="1040" spans="1:8" ht="12.75" customHeight="1">
      <c r="A1040" s="507" t="s">
        <v>14825</v>
      </c>
      <c r="B1040" s="508" t="s">
        <v>12976</v>
      </c>
      <c r="C1040" s="983" t="s">
        <v>14826</v>
      </c>
      <c r="D1040" s="983"/>
      <c r="E1040" s="983"/>
      <c r="F1040" s="983"/>
      <c r="G1040" s="508" t="s">
        <v>108</v>
      </c>
      <c r="H1040" s="509">
        <v>832.61</v>
      </c>
    </row>
    <row r="1041" spans="1:8" ht="12.75" customHeight="1">
      <c r="A1041" s="507" t="s">
        <v>14827</v>
      </c>
      <c r="B1041" s="508" t="s">
        <v>12976</v>
      </c>
      <c r="C1041" s="983" t="s">
        <v>14828</v>
      </c>
      <c r="D1041" s="983"/>
      <c r="E1041" s="983"/>
      <c r="F1041" s="983"/>
      <c r="G1041" s="508" t="s">
        <v>108</v>
      </c>
      <c r="H1041" s="509">
        <v>1000.5</v>
      </c>
    </row>
    <row r="1042" spans="1:8" ht="12.75" customHeight="1">
      <c r="A1042" s="507" t="s">
        <v>14829</v>
      </c>
      <c r="B1042" s="508" t="s">
        <v>12976</v>
      </c>
      <c r="C1042" s="983" t="s">
        <v>14830</v>
      </c>
      <c r="D1042" s="983"/>
      <c r="E1042" s="983"/>
      <c r="F1042" s="983"/>
      <c r="G1042" s="508" t="s">
        <v>108</v>
      </c>
      <c r="H1042" s="509">
        <v>229.53</v>
      </c>
    </row>
    <row r="1043" spans="1:8" ht="12.75" customHeight="1">
      <c r="A1043" s="504" t="s">
        <v>14831</v>
      </c>
      <c r="B1043" s="505" t="s">
        <v>12976</v>
      </c>
      <c r="C1043" s="984" t="s">
        <v>14832</v>
      </c>
      <c r="D1043" s="984"/>
      <c r="E1043" s="984"/>
      <c r="F1043" s="984"/>
      <c r="G1043" s="506"/>
      <c r="H1043" s="506"/>
    </row>
    <row r="1044" spans="1:8" ht="12.75" customHeight="1">
      <c r="A1044" s="507" t="s">
        <v>14833</v>
      </c>
      <c r="B1044" s="508" t="s">
        <v>12976</v>
      </c>
      <c r="C1044" s="983" t="s">
        <v>14834</v>
      </c>
      <c r="D1044" s="983"/>
      <c r="E1044" s="983"/>
      <c r="F1044" s="983"/>
      <c r="G1044" s="508" t="s">
        <v>121</v>
      </c>
      <c r="H1044" s="509">
        <v>45.93</v>
      </c>
    </row>
    <row r="1045" spans="1:8" ht="12.75" customHeight="1">
      <c r="A1045" s="504" t="s">
        <v>14835</v>
      </c>
      <c r="B1045" s="505" t="s">
        <v>12976</v>
      </c>
      <c r="C1045" s="984" t="s">
        <v>14836</v>
      </c>
      <c r="D1045" s="984"/>
      <c r="E1045" s="984"/>
      <c r="F1045" s="984"/>
      <c r="G1045" s="506"/>
      <c r="H1045" s="506"/>
    </row>
    <row r="1046" spans="1:8" ht="12.75" customHeight="1">
      <c r="A1046" s="507" t="s">
        <v>14837</v>
      </c>
      <c r="B1046" s="508" t="s">
        <v>12976</v>
      </c>
      <c r="C1046" s="983" t="s">
        <v>14838</v>
      </c>
      <c r="D1046" s="983"/>
      <c r="E1046" s="983"/>
      <c r="F1046" s="983"/>
      <c r="G1046" s="508" t="s">
        <v>108</v>
      </c>
      <c r="H1046" s="509">
        <v>9.15</v>
      </c>
    </row>
    <row r="1047" spans="1:8">
      <c r="A1047" s="504" t="s">
        <v>14839</v>
      </c>
      <c r="B1047" s="505" t="s">
        <v>12976</v>
      </c>
      <c r="C1047" s="984" t="s">
        <v>14840</v>
      </c>
      <c r="D1047" s="984"/>
      <c r="E1047" s="984"/>
      <c r="F1047" s="984"/>
      <c r="G1047" s="506"/>
      <c r="H1047" s="506"/>
    </row>
    <row r="1048" spans="1:8" ht="12.75" customHeight="1">
      <c r="A1048" s="507" t="s">
        <v>14841</v>
      </c>
      <c r="B1048" s="508" t="s">
        <v>12976</v>
      </c>
      <c r="C1048" s="983" t="s">
        <v>14842</v>
      </c>
      <c r="D1048" s="983"/>
      <c r="E1048" s="983"/>
      <c r="F1048" s="983"/>
      <c r="G1048" s="508" t="s">
        <v>108</v>
      </c>
      <c r="H1048" s="509">
        <v>2186.2600000000002</v>
      </c>
    </row>
    <row r="1049" spans="1:8" ht="12.75" customHeight="1">
      <c r="A1049" s="507" t="s">
        <v>14843</v>
      </c>
      <c r="B1049" s="508" t="s">
        <v>12976</v>
      </c>
      <c r="C1049" s="983" t="s">
        <v>14844</v>
      </c>
      <c r="D1049" s="983"/>
      <c r="E1049" s="983"/>
      <c r="F1049" s="983"/>
      <c r="G1049" s="508" t="s">
        <v>108</v>
      </c>
      <c r="H1049" s="509">
        <v>2347.2600000000002</v>
      </c>
    </row>
    <row r="1050" spans="1:8" ht="12.75" customHeight="1">
      <c r="A1050" s="507" t="s">
        <v>14845</v>
      </c>
      <c r="B1050" s="508" t="s">
        <v>12976</v>
      </c>
      <c r="C1050" s="983" t="s">
        <v>14846</v>
      </c>
      <c r="D1050" s="983"/>
      <c r="E1050" s="983"/>
      <c r="F1050" s="983"/>
      <c r="G1050" s="508" t="s">
        <v>108</v>
      </c>
      <c r="H1050" s="509">
        <v>698.01</v>
      </c>
    </row>
    <row r="1051" spans="1:8" ht="12.75" customHeight="1">
      <c r="A1051" s="507" t="s">
        <v>14847</v>
      </c>
      <c r="B1051" s="508" t="s">
        <v>12976</v>
      </c>
      <c r="C1051" s="983" t="s">
        <v>14848</v>
      </c>
      <c r="D1051" s="983"/>
      <c r="E1051" s="983"/>
      <c r="F1051" s="983"/>
      <c r="G1051" s="508" t="s">
        <v>108</v>
      </c>
      <c r="H1051" s="509">
        <v>770.88</v>
      </c>
    </row>
    <row r="1052" spans="1:8" ht="12.75" customHeight="1">
      <c r="A1052" s="504" t="s">
        <v>14849</v>
      </c>
      <c r="B1052" s="505" t="s">
        <v>12976</v>
      </c>
      <c r="C1052" s="984" t="s">
        <v>14850</v>
      </c>
      <c r="D1052" s="984"/>
      <c r="E1052" s="984"/>
      <c r="F1052" s="984"/>
      <c r="G1052" s="506"/>
      <c r="H1052" s="506"/>
    </row>
    <row r="1053" spans="1:8" ht="12.75" customHeight="1">
      <c r="A1053" s="507" t="s">
        <v>14851</v>
      </c>
      <c r="B1053" s="508" t="s">
        <v>12976</v>
      </c>
      <c r="C1053" s="983" t="s">
        <v>14852</v>
      </c>
      <c r="D1053" s="983"/>
      <c r="E1053" s="983"/>
      <c r="F1053" s="983"/>
      <c r="G1053" s="508" t="s">
        <v>108</v>
      </c>
      <c r="H1053" s="509">
        <v>407.28</v>
      </c>
    </row>
    <row r="1054" spans="1:8" ht="12.75" customHeight="1">
      <c r="A1054" s="507" t="s">
        <v>14853</v>
      </c>
      <c r="B1054" s="508" t="s">
        <v>12976</v>
      </c>
      <c r="C1054" s="983" t="s">
        <v>14854</v>
      </c>
      <c r="D1054" s="983"/>
      <c r="E1054" s="983"/>
      <c r="F1054" s="983"/>
      <c r="G1054" s="508" t="s">
        <v>108</v>
      </c>
      <c r="H1054" s="509">
        <v>107.35</v>
      </c>
    </row>
    <row r="1055" spans="1:8" ht="12.75" customHeight="1">
      <c r="A1055" s="507" t="s">
        <v>14855</v>
      </c>
      <c r="B1055" s="508" t="s">
        <v>12976</v>
      </c>
      <c r="C1055" s="983" t="s">
        <v>14856</v>
      </c>
      <c r="D1055" s="983"/>
      <c r="E1055" s="983"/>
      <c r="F1055" s="983"/>
      <c r="G1055" s="508" t="s">
        <v>108</v>
      </c>
      <c r="H1055" s="509">
        <v>120.05</v>
      </c>
    </row>
    <row r="1056" spans="1:8" ht="12.75" customHeight="1">
      <c r="A1056" s="507" t="s">
        <v>14857</v>
      </c>
      <c r="B1056" s="508" t="s">
        <v>12976</v>
      </c>
      <c r="C1056" s="983" t="s">
        <v>14858</v>
      </c>
      <c r="D1056" s="983"/>
      <c r="E1056" s="983"/>
      <c r="F1056" s="983"/>
      <c r="G1056" s="508" t="s">
        <v>108</v>
      </c>
      <c r="H1056" s="509">
        <v>162.25</v>
      </c>
    </row>
    <row r="1057" spans="1:8" ht="12.75" customHeight="1">
      <c r="A1057" s="507" t="s">
        <v>14859</v>
      </c>
      <c r="B1057" s="508" t="s">
        <v>12976</v>
      </c>
      <c r="C1057" s="983" t="s">
        <v>14860</v>
      </c>
      <c r="D1057" s="983"/>
      <c r="E1057" s="983"/>
      <c r="F1057" s="983"/>
      <c r="G1057" s="508" t="s">
        <v>108</v>
      </c>
      <c r="H1057" s="509">
        <v>109.14</v>
      </c>
    </row>
    <row r="1058" spans="1:8" ht="12.75" customHeight="1">
      <c r="A1058" s="507" t="s">
        <v>14861</v>
      </c>
      <c r="B1058" s="508" t="s">
        <v>12976</v>
      </c>
      <c r="C1058" s="983" t="s">
        <v>14862</v>
      </c>
      <c r="D1058" s="983"/>
      <c r="E1058" s="983"/>
      <c r="F1058" s="983"/>
      <c r="G1058" s="508" t="s">
        <v>108</v>
      </c>
      <c r="H1058" s="509">
        <v>9.8800000000000008</v>
      </c>
    </row>
    <row r="1059" spans="1:8" ht="12.75" customHeight="1">
      <c r="A1059" s="507" t="s">
        <v>14863</v>
      </c>
      <c r="B1059" s="508" t="s">
        <v>12976</v>
      </c>
      <c r="C1059" s="983" t="s">
        <v>14864</v>
      </c>
      <c r="D1059" s="983"/>
      <c r="E1059" s="983"/>
      <c r="F1059" s="983"/>
      <c r="G1059" s="508" t="s">
        <v>108</v>
      </c>
      <c r="H1059" s="509">
        <v>11.04</v>
      </c>
    </row>
    <row r="1060" spans="1:8" ht="12.75" customHeight="1">
      <c r="A1060" s="507" t="s">
        <v>14865</v>
      </c>
      <c r="B1060" s="508" t="s">
        <v>12976</v>
      </c>
      <c r="C1060" s="983" t="s">
        <v>14866</v>
      </c>
      <c r="D1060" s="983"/>
      <c r="E1060" s="983"/>
      <c r="F1060" s="983"/>
      <c r="G1060" s="508" t="s">
        <v>108</v>
      </c>
      <c r="H1060" s="509">
        <v>9.33</v>
      </c>
    </row>
    <row r="1061" spans="1:8" ht="12.75" customHeight="1">
      <c r="A1061" s="507" t="s">
        <v>14867</v>
      </c>
      <c r="B1061" s="508" t="s">
        <v>12976</v>
      </c>
      <c r="C1061" s="983" t="s">
        <v>14868</v>
      </c>
      <c r="D1061" s="983"/>
      <c r="E1061" s="983"/>
      <c r="F1061" s="983"/>
      <c r="G1061" s="508" t="s">
        <v>108</v>
      </c>
      <c r="H1061" s="509">
        <v>10.36</v>
      </c>
    </row>
    <row r="1062" spans="1:8" ht="12.75" customHeight="1">
      <c r="A1062" s="507" t="s">
        <v>14869</v>
      </c>
      <c r="B1062" s="508" t="s">
        <v>12976</v>
      </c>
      <c r="C1062" s="983" t="s">
        <v>14870</v>
      </c>
      <c r="D1062" s="983"/>
      <c r="E1062" s="983"/>
      <c r="F1062" s="983"/>
      <c r="G1062" s="508" t="s">
        <v>108</v>
      </c>
      <c r="H1062" s="509">
        <v>10.35</v>
      </c>
    </row>
    <row r="1063" spans="1:8" ht="12.75" customHeight="1">
      <c r="A1063" s="507" t="s">
        <v>14871</v>
      </c>
      <c r="B1063" s="508" t="s">
        <v>12976</v>
      </c>
      <c r="C1063" s="983" t="s">
        <v>14872</v>
      </c>
      <c r="D1063" s="983"/>
      <c r="E1063" s="983"/>
      <c r="F1063" s="983"/>
      <c r="G1063" s="508" t="s">
        <v>108</v>
      </c>
      <c r="H1063" s="509">
        <v>9.6300000000000008</v>
      </c>
    </row>
    <row r="1064" spans="1:8" ht="12.75" customHeight="1">
      <c r="A1064" s="507" t="s">
        <v>14873</v>
      </c>
      <c r="B1064" s="508" t="s">
        <v>12976</v>
      </c>
      <c r="C1064" s="983" t="s">
        <v>14874</v>
      </c>
      <c r="D1064" s="983"/>
      <c r="E1064" s="983"/>
      <c r="F1064" s="983"/>
      <c r="G1064" s="508" t="s">
        <v>108</v>
      </c>
      <c r="H1064" s="509">
        <v>265.25</v>
      </c>
    </row>
    <row r="1065" spans="1:8" ht="12.75" customHeight="1">
      <c r="A1065" s="507" t="s">
        <v>14875</v>
      </c>
      <c r="B1065" s="508" t="s">
        <v>12976</v>
      </c>
      <c r="C1065" s="983" t="s">
        <v>14876</v>
      </c>
      <c r="D1065" s="983"/>
      <c r="E1065" s="983"/>
      <c r="F1065" s="983"/>
      <c r="G1065" s="508" t="s">
        <v>108</v>
      </c>
      <c r="H1065" s="509">
        <v>60.14</v>
      </c>
    </row>
    <row r="1066" spans="1:8" ht="12.75" customHeight="1">
      <c r="A1066" s="507" t="s">
        <v>14877</v>
      </c>
      <c r="B1066" s="508" t="s">
        <v>12976</v>
      </c>
      <c r="C1066" s="983" t="s">
        <v>14878</v>
      </c>
      <c r="D1066" s="983"/>
      <c r="E1066" s="983"/>
      <c r="F1066" s="983"/>
      <c r="G1066" s="508" t="s">
        <v>108</v>
      </c>
      <c r="H1066" s="509">
        <v>131.21</v>
      </c>
    </row>
    <row r="1067" spans="1:8" ht="12.75" customHeight="1">
      <c r="A1067" s="507" t="s">
        <v>14879</v>
      </c>
      <c r="B1067" s="508" t="s">
        <v>12976</v>
      </c>
      <c r="C1067" s="983" t="s">
        <v>14880</v>
      </c>
      <c r="D1067" s="983"/>
      <c r="E1067" s="983"/>
      <c r="F1067" s="983"/>
      <c r="G1067" s="508" t="s">
        <v>108</v>
      </c>
      <c r="H1067" s="509">
        <v>115.6</v>
      </c>
    </row>
    <row r="1068" spans="1:8" ht="12.75" customHeight="1">
      <c r="A1068" s="507" t="s">
        <v>14881</v>
      </c>
      <c r="B1068" s="508" t="s">
        <v>12976</v>
      </c>
      <c r="C1068" s="983" t="s">
        <v>14882</v>
      </c>
      <c r="D1068" s="983"/>
      <c r="E1068" s="983"/>
      <c r="F1068" s="983"/>
      <c r="G1068" s="508" t="s">
        <v>108</v>
      </c>
      <c r="H1068" s="509">
        <v>32.380000000000003</v>
      </c>
    </row>
    <row r="1069" spans="1:8" ht="12.75" customHeight="1">
      <c r="A1069" s="507" t="s">
        <v>14883</v>
      </c>
      <c r="B1069" s="508" t="s">
        <v>12976</v>
      </c>
      <c r="C1069" s="983" t="s">
        <v>14884</v>
      </c>
      <c r="D1069" s="983"/>
      <c r="E1069" s="983"/>
      <c r="F1069" s="983"/>
      <c r="G1069" s="508" t="s">
        <v>108</v>
      </c>
      <c r="H1069" s="509">
        <v>36.729999999999997</v>
      </c>
    </row>
    <row r="1070" spans="1:8" ht="12.75" customHeight="1">
      <c r="A1070" s="507" t="s">
        <v>14885</v>
      </c>
      <c r="B1070" s="508" t="s">
        <v>12976</v>
      </c>
      <c r="C1070" s="983" t="s">
        <v>14886</v>
      </c>
      <c r="D1070" s="983"/>
      <c r="E1070" s="983"/>
      <c r="F1070" s="983"/>
      <c r="G1070" s="508" t="s">
        <v>108</v>
      </c>
      <c r="H1070" s="509">
        <v>107.49</v>
      </c>
    </row>
    <row r="1071" spans="1:8" ht="12.75" customHeight="1">
      <c r="A1071" s="507" t="s">
        <v>14887</v>
      </c>
      <c r="B1071" s="508" t="s">
        <v>12976</v>
      </c>
      <c r="C1071" s="983" t="s">
        <v>14888</v>
      </c>
      <c r="D1071" s="983"/>
      <c r="E1071" s="983"/>
      <c r="F1071" s="983"/>
      <c r="G1071" s="508" t="s">
        <v>108</v>
      </c>
      <c r="H1071" s="509">
        <v>184.53</v>
      </c>
    </row>
    <row r="1072" spans="1:8" ht="12.75" customHeight="1">
      <c r="A1072" s="507" t="s">
        <v>14889</v>
      </c>
      <c r="B1072" s="508" t="s">
        <v>12976</v>
      </c>
      <c r="C1072" s="983" t="s">
        <v>14890</v>
      </c>
      <c r="D1072" s="983"/>
      <c r="E1072" s="983"/>
      <c r="F1072" s="983"/>
      <c r="G1072" s="508" t="s">
        <v>108</v>
      </c>
      <c r="H1072" s="509">
        <v>206.52</v>
      </c>
    </row>
    <row r="1073" spans="1:8" ht="12.75" customHeight="1">
      <c r="A1073" s="507" t="s">
        <v>14891</v>
      </c>
      <c r="B1073" s="508" t="s">
        <v>12976</v>
      </c>
      <c r="C1073" s="983" t="s">
        <v>14892</v>
      </c>
      <c r="D1073" s="983"/>
      <c r="E1073" s="983"/>
      <c r="F1073" s="983"/>
      <c r="G1073" s="508" t="s">
        <v>108</v>
      </c>
      <c r="H1073" s="509">
        <v>13.09</v>
      </c>
    </row>
    <row r="1074" spans="1:8" ht="12.75" customHeight="1">
      <c r="A1074" s="507" t="s">
        <v>14893</v>
      </c>
      <c r="B1074" s="508" t="s">
        <v>12976</v>
      </c>
      <c r="C1074" s="983" t="s">
        <v>14894</v>
      </c>
      <c r="D1074" s="983"/>
      <c r="E1074" s="983"/>
      <c r="F1074" s="983"/>
      <c r="G1074" s="508" t="s">
        <v>108</v>
      </c>
      <c r="H1074" s="509">
        <v>353.37</v>
      </c>
    </row>
    <row r="1075" spans="1:8" ht="12.75" customHeight="1">
      <c r="A1075" s="507" t="s">
        <v>14895</v>
      </c>
      <c r="B1075" s="508" t="s">
        <v>12976</v>
      </c>
      <c r="C1075" s="983" t="s">
        <v>14896</v>
      </c>
      <c r="D1075" s="983"/>
      <c r="E1075" s="983"/>
      <c r="F1075" s="983"/>
      <c r="G1075" s="508" t="s">
        <v>108</v>
      </c>
      <c r="H1075" s="509">
        <v>262.38</v>
      </c>
    </row>
    <row r="1076" spans="1:8" ht="12.75" customHeight="1">
      <c r="A1076" s="507" t="s">
        <v>14897</v>
      </c>
      <c r="B1076" s="508" t="s">
        <v>12976</v>
      </c>
      <c r="C1076" s="983" t="s">
        <v>14898</v>
      </c>
      <c r="D1076" s="983"/>
      <c r="E1076" s="983"/>
      <c r="F1076" s="983"/>
      <c r="G1076" s="508" t="s">
        <v>108</v>
      </c>
      <c r="H1076" s="509">
        <v>337.26</v>
      </c>
    </row>
    <row r="1077" spans="1:8" ht="12.75" customHeight="1">
      <c r="A1077" s="507" t="s">
        <v>1085</v>
      </c>
      <c r="B1077" s="508" t="s">
        <v>12976</v>
      </c>
      <c r="C1077" s="983" t="s">
        <v>1086</v>
      </c>
      <c r="D1077" s="983"/>
      <c r="E1077" s="983"/>
      <c r="F1077" s="983"/>
      <c r="G1077" s="508" t="s">
        <v>108</v>
      </c>
      <c r="H1077" s="509">
        <v>189.19</v>
      </c>
    </row>
    <row r="1078" spans="1:8" ht="12.75" customHeight="1">
      <c r="A1078" s="507" t="s">
        <v>1087</v>
      </c>
      <c r="B1078" s="508" t="s">
        <v>12976</v>
      </c>
      <c r="C1078" s="983" t="s">
        <v>1088</v>
      </c>
      <c r="D1078" s="983"/>
      <c r="E1078" s="983"/>
      <c r="F1078" s="983"/>
      <c r="G1078" s="508" t="s">
        <v>108</v>
      </c>
      <c r="H1078" s="509">
        <v>53.28</v>
      </c>
    </row>
    <row r="1079" spans="1:8" ht="12.75" customHeight="1">
      <c r="A1079" s="507" t="s">
        <v>1089</v>
      </c>
      <c r="B1079" s="508" t="s">
        <v>12976</v>
      </c>
      <c r="C1079" s="983" t="s">
        <v>1090</v>
      </c>
      <c r="D1079" s="983"/>
      <c r="E1079" s="983"/>
      <c r="F1079" s="983"/>
      <c r="G1079" s="508" t="s">
        <v>108</v>
      </c>
      <c r="H1079" s="509">
        <v>261.08999999999997</v>
      </c>
    </row>
    <row r="1080" spans="1:8" ht="12.75" customHeight="1">
      <c r="A1080" s="507" t="s">
        <v>14899</v>
      </c>
      <c r="B1080" s="508" t="s">
        <v>12976</v>
      </c>
      <c r="C1080" s="983" t="s">
        <v>14900</v>
      </c>
      <c r="D1080" s="983"/>
      <c r="E1080" s="983"/>
      <c r="F1080" s="983"/>
      <c r="G1080" s="508" t="s">
        <v>108</v>
      </c>
      <c r="H1080" s="509">
        <v>335.75</v>
      </c>
    </row>
    <row r="1081" spans="1:8" ht="12.75" customHeight="1">
      <c r="A1081" s="507" t="s">
        <v>14901</v>
      </c>
      <c r="B1081" s="508" t="s">
        <v>12976</v>
      </c>
      <c r="C1081" s="983" t="s">
        <v>14902</v>
      </c>
      <c r="D1081" s="983"/>
      <c r="E1081" s="983"/>
      <c r="F1081" s="983"/>
      <c r="G1081" s="508" t="s">
        <v>108</v>
      </c>
      <c r="H1081" s="509">
        <v>1006.51</v>
      </c>
    </row>
    <row r="1082" spans="1:8" ht="12.75" customHeight="1">
      <c r="A1082" s="507" t="s">
        <v>14903</v>
      </c>
      <c r="B1082" s="508" t="s">
        <v>12976</v>
      </c>
      <c r="C1082" s="983" t="s">
        <v>14904</v>
      </c>
      <c r="D1082" s="983"/>
      <c r="E1082" s="983"/>
      <c r="F1082" s="983"/>
      <c r="G1082" s="508" t="s">
        <v>108</v>
      </c>
      <c r="H1082" s="509">
        <v>42.46</v>
      </c>
    </row>
    <row r="1083" spans="1:8" ht="12.75" customHeight="1">
      <c r="A1083" s="507" t="s">
        <v>14905</v>
      </c>
      <c r="B1083" s="508" t="s">
        <v>12976</v>
      </c>
      <c r="C1083" s="983" t="s">
        <v>14906</v>
      </c>
      <c r="D1083" s="983"/>
      <c r="E1083" s="983"/>
      <c r="F1083" s="983"/>
      <c r="G1083" s="508" t="s">
        <v>108</v>
      </c>
      <c r="H1083" s="509">
        <v>65.53</v>
      </c>
    </row>
    <row r="1084" spans="1:8" ht="12.75" customHeight="1">
      <c r="A1084" s="507" t="s">
        <v>14907</v>
      </c>
      <c r="B1084" s="508" t="s">
        <v>12976</v>
      </c>
      <c r="C1084" s="983" t="s">
        <v>14908</v>
      </c>
      <c r="D1084" s="983"/>
      <c r="E1084" s="983"/>
      <c r="F1084" s="983"/>
      <c r="G1084" s="508" t="s">
        <v>108</v>
      </c>
      <c r="H1084" s="509">
        <v>283.39999999999998</v>
      </c>
    </row>
    <row r="1085" spans="1:8" ht="12.75" customHeight="1">
      <c r="A1085" s="507" t="s">
        <v>726</v>
      </c>
      <c r="B1085" s="508" t="s">
        <v>12976</v>
      </c>
      <c r="C1085" s="983" t="s">
        <v>14909</v>
      </c>
      <c r="D1085" s="983"/>
      <c r="E1085" s="983"/>
      <c r="F1085" s="983"/>
      <c r="G1085" s="508" t="s">
        <v>108</v>
      </c>
      <c r="H1085" s="509">
        <v>380.06</v>
      </c>
    </row>
    <row r="1086" spans="1:8" ht="12.75" customHeight="1">
      <c r="A1086" s="507" t="s">
        <v>1084</v>
      </c>
      <c r="B1086" s="508" t="s">
        <v>12976</v>
      </c>
      <c r="C1086" s="983" t="s">
        <v>14910</v>
      </c>
      <c r="D1086" s="983"/>
      <c r="E1086" s="983"/>
      <c r="F1086" s="983"/>
      <c r="G1086" s="508" t="s">
        <v>108</v>
      </c>
      <c r="H1086" s="509">
        <v>1084.3399999999999</v>
      </c>
    </row>
    <row r="1087" spans="1:8" ht="12.75" customHeight="1">
      <c r="A1087" s="507" t="s">
        <v>1091</v>
      </c>
      <c r="B1087" s="508" t="s">
        <v>12976</v>
      </c>
      <c r="C1087" s="983" t="s">
        <v>1092</v>
      </c>
      <c r="D1087" s="983"/>
      <c r="E1087" s="983"/>
      <c r="F1087" s="983"/>
      <c r="G1087" s="508" t="s">
        <v>108</v>
      </c>
      <c r="H1087" s="509">
        <v>82.56</v>
      </c>
    </row>
    <row r="1088" spans="1:8" ht="12.75" customHeight="1">
      <c r="A1088" s="507" t="s">
        <v>1093</v>
      </c>
      <c r="B1088" s="508" t="s">
        <v>12976</v>
      </c>
      <c r="C1088" s="983" t="s">
        <v>1094</v>
      </c>
      <c r="D1088" s="983"/>
      <c r="E1088" s="983"/>
      <c r="F1088" s="983"/>
      <c r="G1088" s="508" t="s">
        <v>108</v>
      </c>
      <c r="H1088" s="509">
        <v>175.26</v>
      </c>
    </row>
    <row r="1089" spans="1:8" ht="12.75" customHeight="1">
      <c r="A1089" s="501" t="s">
        <v>14911</v>
      </c>
      <c r="B1089" s="502"/>
      <c r="C1089" s="986" t="s">
        <v>14912</v>
      </c>
      <c r="D1089" s="986"/>
      <c r="E1089" s="986"/>
      <c r="F1089" s="986"/>
      <c r="G1089" s="503"/>
      <c r="H1089" s="503"/>
    </row>
    <row r="1090" spans="1:8" ht="12.75" customHeight="1">
      <c r="A1090" s="504" t="s">
        <v>14913</v>
      </c>
      <c r="B1090" s="505" t="s">
        <v>12976</v>
      </c>
      <c r="C1090" s="984" t="s">
        <v>14914</v>
      </c>
      <c r="D1090" s="984"/>
      <c r="E1090" s="984"/>
      <c r="F1090" s="984"/>
      <c r="G1090" s="506"/>
      <c r="H1090" s="506"/>
    </row>
    <row r="1091" spans="1:8">
      <c r="A1091" s="507" t="s">
        <v>14915</v>
      </c>
      <c r="B1091" s="508" t="s">
        <v>12976</v>
      </c>
      <c r="C1091" s="983" t="s">
        <v>14916</v>
      </c>
      <c r="D1091" s="983"/>
      <c r="E1091" s="983"/>
      <c r="F1091" s="983"/>
      <c r="G1091" s="508" t="s">
        <v>121</v>
      </c>
      <c r="H1091" s="509">
        <v>5.13</v>
      </c>
    </row>
    <row r="1092" spans="1:8">
      <c r="A1092" s="507" t="s">
        <v>14917</v>
      </c>
      <c r="B1092" s="508" t="s">
        <v>12976</v>
      </c>
      <c r="C1092" s="983" t="s">
        <v>14918</v>
      </c>
      <c r="D1092" s="983"/>
      <c r="E1092" s="983"/>
      <c r="F1092" s="983"/>
      <c r="G1092" s="508" t="s">
        <v>121</v>
      </c>
      <c r="H1092" s="509">
        <v>7.12</v>
      </c>
    </row>
    <row r="1093" spans="1:8">
      <c r="A1093" s="507" t="s">
        <v>14919</v>
      </c>
      <c r="B1093" s="508" t="s">
        <v>12976</v>
      </c>
      <c r="C1093" s="983" t="s">
        <v>14920</v>
      </c>
      <c r="D1093" s="983"/>
      <c r="E1093" s="983"/>
      <c r="F1093" s="983"/>
      <c r="G1093" s="508" t="s">
        <v>121</v>
      </c>
      <c r="H1093" s="509">
        <v>8.5399999999999991</v>
      </c>
    </row>
    <row r="1094" spans="1:8">
      <c r="A1094" s="507" t="s">
        <v>14921</v>
      </c>
      <c r="B1094" s="508" t="s">
        <v>12976</v>
      </c>
      <c r="C1094" s="983" t="s">
        <v>14922</v>
      </c>
      <c r="D1094" s="983"/>
      <c r="E1094" s="983"/>
      <c r="F1094" s="983"/>
      <c r="G1094" s="508" t="s">
        <v>121</v>
      </c>
      <c r="H1094" s="509">
        <v>12.79</v>
      </c>
    </row>
    <row r="1095" spans="1:8">
      <c r="A1095" s="507" t="s">
        <v>14923</v>
      </c>
      <c r="B1095" s="508" t="s">
        <v>12976</v>
      </c>
      <c r="C1095" s="983" t="s">
        <v>14924</v>
      </c>
      <c r="D1095" s="983"/>
      <c r="E1095" s="983"/>
      <c r="F1095" s="983"/>
      <c r="G1095" s="508" t="s">
        <v>121</v>
      </c>
      <c r="H1095" s="509">
        <v>15.85</v>
      </c>
    </row>
    <row r="1096" spans="1:8">
      <c r="A1096" s="507" t="s">
        <v>14925</v>
      </c>
      <c r="B1096" s="508" t="s">
        <v>12976</v>
      </c>
      <c r="C1096" s="983" t="s">
        <v>14926</v>
      </c>
      <c r="D1096" s="983"/>
      <c r="E1096" s="983"/>
      <c r="F1096" s="983"/>
      <c r="G1096" s="508" t="s">
        <v>121</v>
      </c>
      <c r="H1096" s="509">
        <v>25.84</v>
      </c>
    </row>
    <row r="1097" spans="1:8">
      <c r="A1097" s="507" t="s">
        <v>14927</v>
      </c>
      <c r="B1097" s="508" t="s">
        <v>12976</v>
      </c>
      <c r="C1097" s="983" t="s">
        <v>14928</v>
      </c>
      <c r="D1097" s="983"/>
      <c r="E1097" s="983"/>
      <c r="F1097" s="983"/>
      <c r="G1097" s="508" t="s">
        <v>121</v>
      </c>
      <c r="H1097" s="509">
        <v>34.04</v>
      </c>
    </row>
    <row r="1098" spans="1:8">
      <c r="A1098" s="507" t="s">
        <v>14929</v>
      </c>
      <c r="B1098" s="508" t="s">
        <v>12976</v>
      </c>
      <c r="C1098" s="983" t="s">
        <v>14930</v>
      </c>
      <c r="D1098" s="983"/>
      <c r="E1098" s="983"/>
      <c r="F1098" s="983"/>
      <c r="G1098" s="508" t="s">
        <v>121</v>
      </c>
      <c r="H1098" s="509">
        <v>41.63</v>
      </c>
    </row>
    <row r="1099" spans="1:8" ht="12.75" customHeight="1">
      <c r="A1099" s="504" t="s">
        <v>14931</v>
      </c>
      <c r="B1099" s="505" t="s">
        <v>12976</v>
      </c>
      <c r="C1099" s="984" t="s">
        <v>14932</v>
      </c>
      <c r="D1099" s="984"/>
      <c r="E1099" s="984"/>
      <c r="F1099" s="984"/>
      <c r="G1099" s="506"/>
      <c r="H1099" s="506"/>
    </row>
    <row r="1100" spans="1:8" ht="12.75" customHeight="1">
      <c r="A1100" s="507" t="s">
        <v>14933</v>
      </c>
      <c r="B1100" s="508" t="s">
        <v>12976</v>
      </c>
      <c r="C1100" s="983" t="s">
        <v>14934</v>
      </c>
      <c r="D1100" s="983"/>
      <c r="E1100" s="983"/>
      <c r="F1100" s="983"/>
      <c r="G1100" s="508" t="s">
        <v>121</v>
      </c>
      <c r="H1100" s="509">
        <v>4.7699999999999996</v>
      </c>
    </row>
    <row r="1101" spans="1:8" ht="12.75" customHeight="1">
      <c r="A1101" s="507" t="s">
        <v>14935</v>
      </c>
      <c r="B1101" s="508" t="s">
        <v>12976</v>
      </c>
      <c r="C1101" s="983" t="s">
        <v>14936</v>
      </c>
      <c r="D1101" s="983"/>
      <c r="E1101" s="983"/>
      <c r="F1101" s="983"/>
      <c r="G1101" s="508" t="s">
        <v>121</v>
      </c>
      <c r="H1101" s="509">
        <v>7.35</v>
      </c>
    </row>
    <row r="1102" spans="1:8" ht="12.75" customHeight="1">
      <c r="A1102" s="504" t="s">
        <v>14937</v>
      </c>
      <c r="B1102" s="505" t="s">
        <v>12976</v>
      </c>
      <c r="C1102" s="984" t="s">
        <v>14938</v>
      </c>
      <c r="D1102" s="984"/>
      <c r="E1102" s="984"/>
      <c r="F1102" s="984"/>
      <c r="G1102" s="506"/>
      <c r="H1102" s="506"/>
    </row>
    <row r="1103" spans="1:8" ht="12.75" customHeight="1">
      <c r="A1103" s="507" t="s">
        <v>14939</v>
      </c>
      <c r="B1103" s="508" t="s">
        <v>12976</v>
      </c>
      <c r="C1103" s="983" t="s">
        <v>14940</v>
      </c>
      <c r="D1103" s="983"/>
      <c r="E1103" s="983"/>
      <c r="F1103" s="983"/>
      <c r="G1103" s="508" t="s">
        <v>121</v>
      </c>
      <c r="H1103" s="509">
        <v>13.12</v>
      </c>
    </row>
    <row r="1104" spans="1:8" ht="12.75" customHeight="1">
      <c r="A1104" s="507" t="s">
        <v>14941</v>
      </c>
      <c r="B1104" s="508" t="s">
        <v>12976</v>
      </c>
      <c r="C1104" s="983" t="s">
        <v>14942</v>
      </c>
      <c r="D1104" s="983"/>
      <c r="E1104" s="983"/>
      <c r="F1104" s="983"/>
      <c r="G1104" s="508" t="s">
        <v>121</v>
      </c>
      <c r="H1104" s="509">
        <v>20.65</v>
      </c>
    </row>
    <row r="1105" spans="1:8" ht="12.75" customHeight="1">
      <c r="A1105" s="507" t="s">
        <v>14943</v>
      </c>
      <c r="B1105" s="508" t="s">
        <v>12976</v>
      </c>
      <c r="C1105" s="983" t="s">
        <v>14944</v>
      </c>
      <c r="D1105" s="983"/>
      <c r="E1105" s="983"/>
      <c r="F1105" s="983"/>
      <c r="G1105" s="508" t="s">
        <v>121</v>
      </c>
      <c r="H1105" s="509">
        <v>24.67</v>
      </c>
    </row>
    <row r="1106" spans="1:8" ht="12.75" customHeight="1">
      <c r="A1106" s="504" t="s">
        <v>14945</v>
      </c>
      <c r="B1106" s="505" t="s">
        <v>12976</v>
      </c>
      <c r="C1106" s="984" t="s">
        <v>14946</v>
      </c>
      <c r="D1106" s="984"/>
      <c r="E1106" s="984"/>
      <c r="F1106" s="984"/>
      <c r="G1106" s="506"/>
      <c r="H1106" s="506"/>
    </row>
    <row r="1107" spans="1:8">
      <c r="A1107" s="507" t="s">
        <v>14947</v>
      </c>
      <c r="B1107" s="508" t="s">
        <v>12976</v>
      </c>
      <c r="C1107" s="983" t="s">
        <v>14916</v>
      </c>
      <c r="D1107" s="983"/>
      <c r="E1107" s="983"/>
      <c r="F1107" s="983"/>
      <c r="G1107" s="508" t="s">
        <v>121</v>
      </c>
      <c r="H1107" s="509">
        <v>16.29</v>
      </c>
    </row>
    <row r="1108" spans="1:8">
      <c r="A1108" s="507" t="s">
        <v>14948</v>
      </c>
      <c r="B1108" s="508" t="s">
        <v>12976</v>
      </c>
      <c r="C1108" s="983" t="s">
        <v>14918</v>
      </c>
      <c r="D1108" s="983"/>
      <c r="E1108" s="983"/>
      <c r="F1108" s="983"/>
      <c r="G1108" s="508" t="s">
        <v>121</v>
      </c>
      <c r="H1108" s="509">
        <v>21.18</v>
      </c>
    </row>
    <row r="1109" spans="1:8">
      <c r="A1109" s="507" t="s">
        <v>14949</v>
      </c>
      <c r="B1109" s="508" t="s">
        <v>12976</v>
      </c>
      <c r="C1109" s="983" t="s">
        <v>14920</v>
      </c>
      <c r="D1109" s="983"/>
      <c r="E1109" s="983"/>
      <c r="F1109" s="983"/>
      <c r="G1109" s="508" t="s">
        <v>121</v>
      </c>
      <c r="H1109" s="509">
        <v>26.16</v>
      </c>
    </row>
    <row r="1110" spans="1:8">
      <c r="A1110" s="507" t="s">
        <v>14950</v>
      </c>
      <c r="B1110" s="508" t="s">
        <v>12976</v>
      </c>
      <c r="C1110" s="983" t="s">
        <v>14922</v>
      </c>
      <c r="D1110" s="983"/>
      <c r="E1110" s="983"/>
      <c r="F1110" s="983"/>
      <c r="G1110" s="508" t="s">
        <v>121</v>
      </c>
      <c r="H1110" s="509">
        <v>35.21</v>
      </c>
    </row>
    <row r="1111" spans="1:8">
      <c r="A1111" s="507" t="s">
        <v>14951</v>
      </c>
      <c r="B1111" s="508" t="s">
        <v>12976</v>
      </c>
      <c r="C1111" s="983" t="s">
        <v>14924</v>
      </c>
      <c r="D1111" s="983"/>
      <c r="E1111" s="983"/>
      <c r="F1111" s="983"/>
      <c r="G1111" s="508" t="s">
        <v>121</v>
      </c>
      <c r="H1111" s="509">
        <v>44.69</v>
      </c>
    </row>
    <row r="1112" spans="1:8">
      <c r="A1112" s="507" t="s">
        <v>14952</v>
      </c>
      <c r="B1112" s="508" t="s">
        <v>12976</v>
      </c>
      <c r="C1112" s="983" t="s">
        <v>14926</v>
      </c>
      <c r="D1112" s="983"/>
      <c r="E1112" s="983"/>
      <c r="F1112" s="983"/>
      <c r="G1112" s="508" t="s">
        <v>121</v>
      </c>
      <c r="H1112" s="509">
        <v>60.5</v>
      </c>
    </row>
    <row r="1113" spans="1:8">
      <c r="A1113" s="507" t="s">
        <v>14953</v>
      </c>
      <c r="B1113" s="508" t="s">
        <v>12976</v>
      </c>
      <c r="C1113" s="983" t="s">
        <v>14928</v>
      </c>
      <c r="D1113" s="983"/>
      <c r="E1113" s="983"/>
      <c r="F1113" s="983"/>
      <c r="G1113" s="508" t="s">
        <v>121</v>
      </c>
      <c r="H1113" s="509">
        <v>71.95</v>
      </c>
    </row>
    <row r="1114" spans="1:8" ht="12.75" customHeight="1">
      <c r="A1114" s="504" t="s">
        <v>14954</v>
      </c>
      <c r="B1114" s="505" t="s">
        <v>12976</v>
      </c>
      <c r="C1114" s="984" t="s">
        <v>14955</v>
      </c>
      <c r="D1114" s="984"/>
      <c r="E1114" s="984"/>
      <c r="F1114" s="984"/>
      <c r="G1114" s="506"/>
      <c r="H1114" s="506"/>
    </row>
    <row r="1115" spans="1:8" ht="12.75" customHeight="1">
      <c r="A1115" s="507" t="s">
        <v>14956</v>
      </c>
      <c r="B1115" s="508" t="s">
        <v>12976</v>
      </c>
      <c r="C1115" s="983" t="s">
        <v>14957</v>
      </c>
      <c r="D1115" s="983"/>
      <c r="E1115" s="983"/>
      <c r="F1115" s="983"/>
      <c r="G1115" s="508" t="s">
        <v>121</v>
      </c>
      <c r="H1115" s="509">
        <v>23.22</v>
      </c>
    </row>
    <row r="1116" spans="1:8" ht="12.75" customHeight="1">
      <c r="A1116" s="507" t="s">
        <v>14958</v>
      </c>
      <c r="B1116" s="508" t="s">
        <v>12976</v>
      </c>
      <c r="C1116" s="983" t="s">
        <v>14959</v>
      </c>
      <c r="D1116" s="983"/>
      <c r="E1116" s="983"/>
      <c r="F1116" s="983"/>
      <c r="G1116" s="508" t="s">
        <v>121</v>
      </c>
      <c r="H1116" s="509">
        <v>26.25</v>
      </c>
    </row>
    <row r="1117" spans="1:8" ht="12.75" customHeight="1">
      <c r="A1117" s="507" t="s">
        <v>14960</v>
      </c>
      <c r="B1117" s="508" t="s">
        <v>12976</v>
      </c>
      <c r="C1117" s="983" t="s">
        <v>14961</v>
      </c>
      <c r="D1117" s="983"/>
      <c r="E1117" s="983"/>
      <c r="F1117" s="983"/>
      <c r="G1117" s="508" t="s">
        <v>121</v>
      </c>
      <c r="H1117" s="509">
        <v>26.86</v>
      </c>
    </row>
    <row r="1118" spans="1:8" ht="12.75" customHeight="1">
      <c r="A1118" s="507" t="s">
        <v>14962</v>
      </c>
      <c r="B1118" s="508" t="s">
        <v>12976</v>
      </c>
      <c r="C1118" s="983" t="s">
        <v>14963</v>
      </c>
      <c r="D1118" s="983"/>
      <c r="E1118" s="983"/>
      <c r="F1118" s="983"/>
      <c r="G1118" s="508" t="s">
        <v>121</v>
      </c>
      <c r="H1118" s="509">
        <v>29.32</v>
      </c>
    </row>
    <row r="1119" spans="1:8" ht="12.75" customHeight="1">
      <c r="A1119" s="507" t="s">
        <v>14964</v>
      </c>
      <c r="B1119" s="508" t="s">
        <v>12976</v>
      </c>
      <c r="C1119" s="983" t="s">
        <v>14965</v>
      </c>
      <c r="D1119" s="983"/>
      <c r="E1119" s="983"/>
      <c r="F1119" s="983"/>
      <c r="G1119" s="508" t="s">
        <v>121</v>
      </c>
      <c r="H1119" s="509">
        <v>40.82</v>
      </c>
    </row>
    <row r="1120" spans="1:8" ht="12.75" customHeight="1">
      <c r="A1120" s="507" t="s">
        <v>14966</v>
      </c>
      <c r="B1120" s="508" t="s">
        <v>12976</v>
      </c>
      <c r="C1120" s="983" t="s">
        <v>14967</v>
      </c>
      <c r="D1120" s="983"/>
      <c r="E1120" s="983"/>
      <c r="F1120" s="983"/>
      <c r="G1120" s="508" t="s">
        <v>121</v>
      </c>
      <c r="H1120" s="509">
        <v>58.01</v>
      </c>
    </row>
    <row r="1121" spans="1:8" ht="12.75" customHeight="1">
      <c r="A1121" s="507" t="s">
        <v>14968</v>
      </c>
      <c r="B1121" s="508" t="s">
        <v>12976</v>
      </c>
      <c r="C1121" s="983" t="s">
        <v>14969</v>
      </c>
      <c r="D1121" s="983"/>
      <c r="E1121" s="983"/>
      <c r="F1121" s="983"/>
      <c r="G1121" s="508" t="s">
        <v>108</v>
      </c>
      <c r="H1121" s="509">
        <v>4.12</v>
      </c>
    </row>
    <row r="1122" spans="1:8" ht="12.75" customHeight="1">
      <c r="A1122" s="507" t="s">
        <v>14970</v>
      </c>
      <c r="B1122" s="508" t="s">
        <v>12976</v>
      </c>
      <c r="C1122" s="983" t="s">
        <v>14971</v>
      </c>
      <c r="D1122" s="983"/>
      <c r="E1122" s="983"/>
      <c r="F1122" s="983"/>
      <c r="G1122" s="508" t="s">
        <v>108</v>
      </c>
      <c r="H1122" s="509">
        <v>4.93</v>
      </c>
    </row>
    <row r="1123" spans="1:8" ht="12.75" customHeight="1">
      <c r="A1123" s="507" t="s">
        <v>14972</v>
      </c>
      <c r="B1123" s="508" t="s">
        <v>12976</v>
      </c>
      <c r="C1123" s="983" t="s">
        <v>14973</v>
      </c>
      <c r="D1123" s="983"/>
      <c r="E1123" s="983"/>
      <c r="F1123" s="983"/>
      <c r="G1123" s="508" t="s">
        <v>108</v>
      </c>
      <c r="H1123" s="509">
        <v>4.51</v>
      </c>
    </row>
    <row r="1124" spans="1:8" ht="12.75" customHeight="1">
      <c r="A1124" s="507" t="s">
        <v>14974</v>
      </c>
      <c r="B1124" s="508" t="s">
        <v>12976</v>
      </c>
      <c r="C1124" s="983" t="s">
        <v>14975</v>
      </c>
      <c r="D1124" s="983"/>
      <c r="E1124" s="983"/>
      <c r="F1124" s="983"/>
      <c r="G1124" s="508" t="s">
        <v>108</v>
      </c>
      <c r="H1124" s="509">
        <v>5.72</v>
      </c>
    </row>
    <row r="1125" spans="1:8" ht="12.75" customHeight="1">
      <c r="A1125" s="507" t="s">
        <v>14976</v>
      </c>
      <c r="B1125" s="508" t="s">
        <v>12976</v>
      </c>
      <c r="C1125" s="983" t="s">
        <v>14977</v>
      </c>
      <c r="D1125" s="983"/>
      <c r="E1125" s="983"/>
      <c r="F1125" s="983"/>
      <c r="G1125" s="508" t="s">
        <v>108</v>
      </c>
      <c r="H1125" s="509">
        <v>8.7899999999999991</v>
      </c>
    </row>
    <row r="1126" spans="1:8" ht="12.75" customHeight="1">
      <c r="A1126" s="507" t="s">
        <v>14978</v>
      </c>
      <c r="B1126" s="508" t="s">
        <v>12976</v>
      </c>
      <c r="C1126" s="983" t="s">
        <v>14979</v>
      </c>
      <c r="D1126" s="983"/>
      <c r="E1126" s="983"/>
      <c r="F1126" s="983"/>
      <c r="G1126" s="508" t="s">
        <v>108</v>
      </c>
      <c r="H1126" s="509">
        <v>10.89</v>
      </c>
    </row>
    <row r="1127" spans="1:8" ht="12.75" customHeight="1">
      <c r="A1127" s="507" t="s">
        <v>14980</v>
      </c>
      <c r="B1127" s="508" t="s">
        <v>12976</v>
      </c>
      <c r="C1127" s="983" t="s">
        <v>14981</v>
      </c>
      <c r="D1127" s="983"/>
      <c r="E1127" s="983"/>
      <c r="F1127" s="983"/>
      <c r="G1127" s="508" t="s">
        <v>108</v>
      </c>
      <c r="H1127" s="509">
        <v>15.07</v>
      </c>
    </row>
    <row r="1128" spans="1:8" ht="12.75" customHeight="1">
      <c r="A1128" s="507" t="s">
        <v>14982</v>
      </c>
      <c r="B1128" s="508" t="s">
        <v>12976</v>
      </c>
      <c r="C1128" s="983" t="s">
        <v>14983</v>
      </c>
      <c r="D1128" s="983"/>
      <c r="E1128" s="983"/>
      <c r="F1128" s="983"/>
      <c r="G1128" s="508" t="s">
        <v>121</v>
      </c>
      <c r="H1128" s="509">
        <v>9.41</v>
      </c>
    </row>
    <row r="1129" spans="1:8" ht="12.75" customHeight="1">
      <c r="A1129" s="507" t="s">
        <v>14984</v>
      </c>
      <c r="B1129" s="508" t="s">
        <v>12976</v>
      </c>
      <c r="C1129" s="983" t="s">
        <v>14985</v>
      </c>
      <c r="D1129" s="983"/>
      <c r="E1129" s="983"/>
      <c r="F1129" s="983"/>
      <c r="G1129" s="508" t="s">
        <v>108</v>
      </c>
      <c r="H1129" s="509">
        <v>25</v>
      </c>
    </row>
    <row r="1130" spans="1:8" ht="12.75" customHeight="1">
      <c r="A1130" s="507" t="s">
        <v>14986</v>
      </c>
      <c r="B1130" s="508" t="s">
        <v>12976</v>
      </c>
      <c r="C1130" s="983" t="s">
        <v>14987</v>
      </c>
      <c r="D1130" s="983"/>
      <c r="E1130" s="983"/>
      <c r="F1130" s="983"/>
      <c r="G1130" s="508" t="s">
        <v>108</v>
      </c>
      <c r="H1130" s="509">
        <v>25.46</v>
      </c>
    </row>
    <row r="1131" spans="1:8" ht="12.75" customHeight="1">
      <c r="A1131" s="507" t="s">
        <v>1057</v>
      </c>
      <c r="B1131" s="508" t="s">
        <v>12976</v>
      </c>
      <c r="C1131" s="983" t="s">
        <v>1058</v>
      </c>
      <c r="D1131" s="983"/>
      <c r="E1131" s="983"/>
      <c r="F1131" s="983"/>
      <c r="G1131" s="508" t="s">
        <v>108</v>
      </c>
      <c r="H1131" s="509">
        <v>23.44</v>
      </c>
    </row>
    <row r="1132" spans="1:8" ht="12.75" customHeight="1">
      <c r="A1132" s="507" t="s">
        <v>14988</v>
      </c>
      <c r="B1132" s="508" t="s">
        <v>12976</v>
      </c>
      <c r="C1132" s="983" t="s">
        <v>14989</v>
      </c>
      <c r="D1132" s="983"/>
      <c r="E1132" s="983"/>
      <c r="F1132" s="983"/>
      <c r="G1132" s="508" t="s">
        <v>108</v>
      </c>
      <c r="H1132" s="509">
        <v>31.1</v>
      </c>
    </row>
    <row r="1133" spans="1:8" ht="12.75" customHeight="1">
      <c r="A1133" s="507" t="s">
        <v>14990</v>
      </c>
      <c r="B1133" s="508" t="s">
        <v>12976</v>
      </c>
      <c r="C1133" s="983" t="s">
        <v>14991</v>
      </c>
      <c r="D1133" s="983"/>
      <c r="E1133" s="983"/>
      <c r="F1133" s="983"/>
      <c r="G1133" s="508" t="s">
        <v>108</v>
      </c>
      <c r="H1133" s="509">
        <v>44.37</v>
      </c>
    </row>
    <row r="1134" spans="1:8" ht="12.75" customHeight="1">
      <c r="A1134" s="507" t="s">
        <v>14992</v>
      </c>
      <c r="B1134" s="508" t="s">
        <v>12976</v>
      </c>
      <c r="C1134" s="983" t="s">
        <v>14993</v>
      </c>
      <c r="D1134" s="983"/>
      <c r="E1134" s="983"/>
      <c r="F1134" s="983"/>
      <c r="G1134" s="508" t="s">
        <v>108</v>
      </c>
      <c r="H1134" s="509">
        <v>67.39</v>
      </c>
    </row>
    <row r="1135" spans="1:8" ht="12.75" customHeight="1">
      <c r="A1135" s="507" t="s">
        <v>14994</v>
      </c>
      <c r="B1135" s="508" t="s">
        <v>12976</v>
      </c>
      <c r="C1135" s="983" t="s">
        <v>14995</v>
      </c>
      <c r="D1135" s="983"/>
      <c r="E1135" s="983"/>
      <c r="F1135" s="983"/>
      <c r="G1135" s="508" t="s">
        <v>108</v>
      </c>
      <c r="H1135" s="509">
        <v>31.11</v>
      </c>
    </row>
    <row r="1136" spans="1:8" ht="12.75" customHeight="1">
      <c r="A1136" s="507" t="s">
        <v>14996</v>
      </c>
      <c r="B1136" s="508" t="s">
        <v>12976</v>
      </c>
      <c r="C1136" s="983" t="s">
        <v>14997</v>
      </c>
      <c r="D1136" s="983"/>
      <c r="E1136" s="983"/>
      <c r="F1136" s="983"/>
      <c r="G1136" s="508" t="s">
        <v>108</v>
      </c>
      <c r="H1136" s="509">
        <v>30.71</v>
      </c>
    </row>
    <row r="1137" spans="1:8" ht="12.75" customHeight="1">
      <c r="A1137" s="507" t="s">
        <v>1059</v>
      </c>
      <c r="B1137" s="508" t="s">
        <v>12976</v>
      </c>
      <c r="C1137" s="983" t="s">
        <v>1061</v>
      </c>
      <c r="D1137" s="983"/>
      <c r="E1137" s="983"/>
      <c r="F1137" s="983"/>
      <c r="G1137" s="508" t="s">
        <v>108</v>
      </c>
      <c r="H1137" s="509">
        <v>34.47</v>
      </c>
    </row>
    <row r="1138" spans="1:8" ht="12.75" customHeight="1">
      <c r="A1138" s="507" t="s">
        <v>14998</v>
      </c>
      <c r="B1138" s="508" t="s">
        <v>12976</v>
      </c>
      <c r="C1138" s="983" t="s">
        <v>14999</v>
      </c>
      <c r="D1138" s="983"/>
      <c r="E1138" s="983"/>
      <c r="F1138" s="983"/>
      <c r="G1138" s="508" t="s">
        <v>108</v>
      </c>
      <c r="H1138" s="509">
        <v>33.86</v>
      </c>
    </row>
    <row r="1139" spans="1:8" ht="12.75" customHeight="1">
      <c r="A1139" s="507" t="s">
        <v>15000</v>
      </c>
      <c r="B1139" s="508" t="s">
        <v>12976</v>
      </c>
      <c r="C1139" s="983" t="s">
        <v>15001</v>
      </c>
      <c r="D1139" s="983"/>
      <c r="E1139" s="983"/>
      <c r="F1139" s="983"/>
      <c r="G1139" s="508" t="s">
        <v>108</v>
      </c>
      <c r="H1139" s="509">
        <v>48.26</v>
      </c>
    </row>
    <row r="1140" spans="1:8" ht="12.75" customHeight="1">
      <c r="A1140" s="507" t="s">
        <v>15002</v>
      </c>
      <c r="B1140" s="508" t="s">
        <v>12976</v>
      </c>
      <c r="C1140" s="983" t="s">
        <v>15003</v>
      </c>
      <c r="D1140" s="983"/>
      <c r="E1140" s="983"/>
      <c r="F1140" s="983"/>
      <c r="G1140" s="508" t="s">
        <v>108</v>
      </c>
      <c r="H1140" s="509">
        <v>45.36</v>
      </c>
    </row>
    <row r="1141" spans="1:8" ht="12.75" customHeight="1">
      <c r="A1141" s="507" t="s">
        <v>15004</v>
      </c>
      <c r="B1141" s="508" t="s">
        <v>12976</v>
      </c>
      <c r="C1141" s="983" t="s">
        <v>15005</v>
      </c>
      <c r="D1141" s="983"/>
      <c r="E1141" s="983"/>
      <c r="F1141" s="983"/>
      <c r="G1141" s="508" t="s">
        <v>108</v>
      </c>
      <c r="H1141" s="509">
        <v>37.909999999999997</v>
      </c>
    </row>
    <row r="1142" spans="1:8" ht="12.75" customHeight="1">
      <c r="A1142" s="507" t="s">
        <v>15006</v>
      </c>
      <c r="B1142" s="508" t="s">
        <v>12976</v>
      </c>
      <c r="C1142" s="983" t="s">
        <v>15007</v>
      </c>
      <c r="D1142" s="983"/>
      <c r="E1142" s="983"/>
      <c r="F1142" s="983"/>
      <c r="G1142" s="508" t="s">
        <v>108</v>
      </c>
      <c r="H1142" s="509">
        <v>45.93</v>
      </c>
    </row>
    <row r="1143" spans="1:8" ht="12.75" customHeight="1">
      <c r="A1143" s="507" t="s">
        <v>15008</v>
      </c>
      <c r="B1143" s="508" t="s">
        <v>12976</v>
      </c>
      <c r="C1143" s="983" t="s">
        <v>15009</v>
      </c>
      <c r="D1143" s="983"/>
      <c r="E1143" s="983"/>
      <c r="F1143" s="983"/>
      <c r="G1143" s="508" t="s">
        <v>108</v>
      </c>
      <c r="H1143" s="509">
        <v>26.95</v>
      </c>
    </row>
    <row r="1144" spans="1:8" ht="12.75" customHeight="1">
      <c r="A1144" s="507" t="s">
        <v>15010</v>
      </c>
      <c r="B1144" s="508" t="s">
        <v>12976</v>
      </c>
      <c r="C1144" s="983" t="s">
        <v>15011</v>
      </c>
      <c r="D1144" s="983"/>
      <c r="E1144" s="983"/>
      <c r="F1144" s="983"/>
      <c r="G1144" s="508" t="s">
        <v>108</v>
      </c>
      <c r="H1144" s="509">
        <v>45.93</v>
      </c>
    </row>
    <row r="1145" spans="1:8" ht="12.75" customHeight="1">
      <c r="A1145" s="507" t="s">
        <v>15012</v>
      </c>
      <c r="B1145" s="508" t="s">
        <v>12976</v>
      </c>
      <c r="C1145" s="983" t="s">
        <v>15013</v>
      </c>
      <c r="D1145" s="983"/>
      <c r="E1145" s="983"/>
      <c r="F1145" s="983"/>
      <c r="G1145" s="508" t="s">
        <v>108</v>
      </c>
      <c r="H1145" s="509">
        <v>73.87</v>
      </c>
    </row>
    <row r="1146" spans="1:8" ht="12.75" customHeight="1">
      <c r="A1146" s="507" t="s">
        <v>15014</v>
      </c>
      <c r="B1146" s="508" t="s">
        <v>12976</v>
      </c>
      <c r="C1146" s="983" t="s">
        <v>15015</v>
      </c>
      <c r="D1146" s="983"/>
      <c r="E1146" s="983"/>
      <c r="F1146" s="983"/>
      <c r="G1146" s="508" t="s">
        <v>108</v>
      </c>
      <c r="H1146" s="509">
        <v>72.2</v>
      </c>
    </row>
    <row r="1147" spans="1:8" ht="12.75" customHeight="1">
      <c r="A1147" s="507" t="s">
        <v>15016</v>
      </c>
      <c r="B1147" s="508" t="s">
        <v>12976</v>
      </c>
      <c r="C1147" s="983" t="s">
        <v>15017</v>
      </c>
      <c r="D1147" s="983"/>
      <c r="E1147" s="983"/>
      <c r="F1147" s="983"/>
      <c r="G1147" s="508" t="s">
        <v>108</v>
      </c>
      <c r="H1147" s="509">
        <v>6.21</v>
      </c>
    </row>
    <row r="1148" spans="1:8" ht="12.75" customHeight="1">
      <c r="A1148" s="507" t="s">
        <v>15018</v>
      </c>
      <c r="B1148" s="508" t="s">
        <v>12976</v>
      </c>
      <c r="C1148" s="983" t="s">
        <v>15019</v>
      </c>
      <c r="D1148" s="983"/>
      <c r="E1148" s="983"/>
      <c r="F1148" s="983"/>
      <c r="G1148" s="508" t="s">
        <v>108</v>
      </c>
      <c r="H1148" s="509">
        <v>6.59</v>
      </c>
    </row>
    <row r="1149" spans="1:8" ht="12.75" customHeight="1">
      <c r="A1149" s="507" t="s">
        <v>15020</v>
      </c>
      <c r="B1149" s="508" t="s">
        <v>12976</v>
      </c>
      <c r="C1149" s="983" t="s">
        <v>15021</v>
      </c>
      <c r="D1149" s="983"/>
      <c r="E1149" s="983"/>
      <c r="F1149" s="983"/>
      <c r="G1149" s="508" t="s">
        <v>108</v>
      </c>
      <c r="H1149" s="509">
        <v>7.34</v>
      </c>
    </row>
    <row r="1150" spans="1:8" ht="12.75" customHeight="1">
      <c r="A1150" s="507" t="s">
        <v>15022</v>
      </c>
      <c r="B1150" s="508" t="s">
        <v>12976</v>
      </c>
      <c r="C1150" s="983" t="s">
        <v>15023</v>
      </c>
      <c r="D1150" s="983"/>
      <c r="E1150" s="983"/>
      <c r="F1150" s="983"/>
      <c r="G1150" s="508" t="s">
        <v>108</v>
      </c>
      <c r="H1150" s="509">
        <v>6.67</v>
      </c>
    </row>
    <row r="1151" spans="1:8" ht="12.75" customHeight="1">
      <c r="A1151" s="507" t="s">
        <v>15024</v>
      </c>
      <c r="B1151" s="508" t="s">
        <v>12976</v>
      </c>
      <c r="C1151" s="983" t="s">
        <v>15025</v>
      </c>
      <c r="D1151" s="983"/>
      <c r="E1151" s="983"/>
      <c r="F1151" s="983"/>
      <c r="G1151" s="508" t="s">
        <v>108</v>
      </c>
      <c r="H1151" s="509">
        <v>8.7899999999999991</v>
      </c>
    </row>
    <row r="1152" spans="1:8" ht="12.75" customHeight="1">
      <c r="A1152" s="507" t="s">
        <v>15026</v>
      </c>
      <c r="B1152" s="508" t="s">
        <v>12976</v>
      </c>
      <c r="C1152" s="983" t="s">
        <v>15027</v>
      </c>
      <c r="D1152" s="983"/>
      <c r="E1152" s="983"/>
      <c r="F1152" s="983"/>
      <c r="G1152" s="508" t="s">
        <v>108</v>
      </c>
      <c r="H1152" s="509">
        <v>10.89</v>
      </c>
    </row>
    <row r="1153" spans="1:8" ht="12.75" customHeight="1">
      <c r="A1153" s="507" t="s">
        <v>15028</v>
      </c>
      <c r="B1153" s="508" t="s">
        <v>12976</v>
      </c>
      <c r="C1153" s="983" t="s">
        <v>15029</v>
      </c>
      <c r="D1153" s="983"/>
      <c r="E1153" s="983"/>
      <c r="F1153" s="983"/>
      <c r="G1153" s="508" t="s">
        <v>108</v>
      </c>
      <c r="H1153" s="509">
        <v>4.91</v>
      </c>
    </row>
    <row r="1154" spans="1:8" ht="12.75" customHeight="1">
      <c r="A1154" s="507" t="s">
        <v>15030</v>
      </c>
      <c r="B1154" s="508" t="s">
        <v>12976</v>
      </c>
      <c r="C1154" s="983" t="s">
        <v>15031</v>
      </c>
      <c r="D1154" s="983"/>
      <c r="E1154" s="983"/>
      <c r="F1154" s="983"/>
      <c r="G1154" s="508" t="s">
        <v>108</v>
      </c>
      <c r="H1154" s="509">
        <v>5.37</v>
      </c>
    </row>
    <row r="1155" spans="1:8" ht="12.75" customHeight="1">
      <c r="A1155" s="507" t="s">
        <v>1074</v>
      </c>
      <c r="B1155" s="508" t="s">
        <v>12976</v>
      </c>
      <c r="C1155" s="983" t="s">
        <v>1076</v>
      </c>
      <c r="D1155" s="983"/>
      <c r="E1155" s="983"/>
      <c r="F1155" s="983"/>
      <c r="G1155" s="508" t="s">
        <v>108</v>
      </c>
      <c r="H1155" s="509">
        <v>5.2</v>
      </c>
    </row>
    <row r="1156" spans="1:8" ht="12.75" customHeight="1">
      <c r="A1156" s="507" t="s">
        <v>15032</v>
      </c>
      <c r="B1156" s="508" t="s">
        <v>12976</v>
      </c>
      <c r="C1156" s="983" t="s">
        <v>15033</v>
      </c>
      <c r="D1156" s="983"/>
      <c r="E1156" s="983"/>
      <c r="F1156" s="983"/>
      <c r="G1156" s="508" t="s">
        <v>108</v>
      </c>
      <c r="H1156" s="509">
        <v>5.39</v>
      </c>
    </row>
    <row r="1157" spans="1:8" ht="12.75" customHeight="1">
      <c r="A1157" s="507" t="s">
        <v>15034</v>
      </c>
      <c r="B1157" s="508" t="s">
        <v>12976</v>
      </c>
      <c r="C1157" s="983" t="s">
        <v>15035</v>
      </c>
      <c r="D1157" s="983"/>
      <c r="E1157" s="983"/>
      <c r="F1157" s="983"/>
      <c r="G1157" s="508" t="s">
        <v>108</v>
      </c>
      <c r="H1157" s="509">
        <v>6.85</v>
      </c>
    </row>
    <row r="1158" spans="1:8" ht="12.75" customHeight="1">
      <c r="A1158" s="507" t="s">
        <v>15036</v>
      </c>
      <c r="B1158" s="508" t="s">
        <v>12976</v>
      </c>
      <c r="C1158" s="983" t="s">
        <v>15037</v>
      </c>
      <c r="D1158" s="983"/>
      <c r="E1158" s="983"/>
      <c r="F1158" s="983"/>
      <c r="G1158" s="508" t="s">
        <v>108</v>
      </c>
      <c r="H1158" s="509">
        <v>9.35</v>
      </c>
    </row>
    <row r="1159" spans="1:8" ht="12.75" customHeight="1">
      <c r="A1159" s="507" t="s">
        <v>15038</v>
      </c>
      <c r="B1159" s="508" t="s">
        <v>12976</v>
      </c>
      <c r="C1159" s="983" t="s">
        <v>15039</v>
      </c>
      <c r="D1159" s="983"/>
      <c r="E1159" s="983"/>
      <c r="F1159" s="983"/>
      <c r="G1159" s="508" t="s">
        <v>108</v>
      </c>
      <c r="H1159" s="509">
        <v>4.45</v>
      </c>
    </row>
    <row r="1160" spans="1:8" ht="12.75" customHeight="1">
      <c r="A1160" s="507" t="s">
        <v>15040</v>
      </c>
      <c r="B1160" s="508" t="s">
        <v>12976</v>
      </c>
      <c r="C1160" s="983" t="s">
        <v>15041</v>
      </c>
      <c r="D1160" s="983"/>
      <c r="E1160" s="983"/>
      <c r="F1160" s="983"/>
      <c r="G1160" s="508" t="s">
        <v>108</v>
      </c>
      <c r="H1160" s="509">
        <v>4.76</v>
      </c>
    </row>
    <row r="1161" spans="1:8" ht="12.75" customHeight="1">
      <c r="A1161" s="507" t="s">
        <v>15042</v>
      </c>
      <c r="B1161" s="508" t="s">
        <v>12976</v>
      </c>
      <c r="C1161" s="983" t="s">
        <v>15043</v>
      </c>
      <c r="D1161" s="983"/>
      <c r="E1161" s="983"/>
      <c r="F1161" s="983"/>
      <c r="G1161" s="508" t="s">
        <v>108</v>
      </c>
      <c r="H1161" s="509">
        <v>5.17</v>
      </c>
    </row>
    <row r="1162" spans="1:8" ht="12.75" customHeight="1">
      <c r="A1162" s="507" t="s">
        <v>15044</v>
      </c>
      <c r="B1162" s="508" t="s">
        <v>12976</v>
      </c>
      <c r="C1162" s="983" t="s">
        <v>15045</v>
      </c>
      <c r="D1162" s="983"/>
      <c r="E1162" s="983"/>
      <c r="F1162" s="983"/>
      <c r="G1162" s="508" t="s">
        <v>108</v>
      </c>
      <c r="H1162" s="509">
        <v>19.43</v>
      </c>
    </row>
    <row r="1163" spans="1:8" ht="12.75" customHeight="1">
      <c r="A1163" s="507" t="s">
        <v>15046</v>
      </c>
      <c r="B1163" s="508" t="s">
        <v>12976</v>
      </c>
      <c r="C1163" s="983" t="s">
        <v>15047</v>
      </c>
      <c r="D1163" s="983"/>
      <c r="E1163" s="983"/>
      <c r="F1163" s="983"/>
      <c r="G1163" s="508" t="s">
        <v>108</v>
      </c>
      <c r="H1163" s="509">
        <v>4.07</v>
      </c>
    </row>
    <row r="1164" spans="1:8" ht="12.75" customHeight="1">
      <c r="A1164" s="507" t="s">
        <v>15048</v>
      </c>
      <c r="B1164" s="508" t="s">
        <v>12976</v>
      </c>
      <c r="C1164" s="983" t="s">
        <v>15049</v>
      </c>
      <c r="D1164" s="983"/>
      <c r="E1164" s="983"/>
      <c r="F1164" s="983"/>
      <c r="G1164" s="508" t="s">
        <v>108</v>
      </c>
      <c r="H1164" s="509">
        <v>4.88</v>
      </c>
    </row>
    <row r="1165" spans="1:8" ht="12.75" customHeight="1">
      <c r="A1165" s="507" t="s">
        <v>15050</v>
      </c>
      <c r="B1165" s="508" t="s">
        <v>12976</v>
      </c>
      <c r="C1165" s="983" t="s">
        <v>15051</v>
      </c>
      <c r="D1165" s="983"/>
      <c r="E1165" s="983"/>
      <c r="F1165" s="983"/>
      <c r="G1165" s="508" t="s">
        <v>108</v>
      </c>
      <c r="H1165" s="509">
        <v>5.64</v>
      </c>
    </row>
    <row r="1166" spans="1:8" ht="12.75" customHeight="1">
      <c r="A1166" s="507" t="s">
        <v>15052</v>
      </c>
      <c r="B1166" s="508" t="s">
        <v>12976</v>
      </c>
      <c r="C1166" s="983" t="s">
        <v>15053</v>
      </c>
      <c r="D1166" s="983"/>
      <c r="E1166" s="983"/>
      <c r="F1166" s="983"/>
      <c r="G1166" s="508" t="s">
        <v>108</v>
      </c>
      <c r="H1166" s="509">
        <v>7.68</v>
      </c>
    </row>
    <row r="1167" spans="1:8" ht="12.75" customHeight="1">
      <c r="A1167" s="504" t="s">
        <v>15054</v>
      </c>
      <c r="B1167" s="505" t="s">
        <v>12976</v>
      </c>
      <c r="C1167" s="984" t="s">
        <v>15055</v>
      </c>
      <c r="D1167" s="984"/>
      <c r="E1167" s="984"/>
      <c r="F1167" s="984"/>
      <c r="G1167" s="506"/>
      <c r="H1167" s="506"/>
    </row>
    <row r="1168" spans="1:8" ht="12.75" customHeight="1">
      <c r="A1168" s="507" t="s">
        <v>15056</v>
      </c>
      <c r="B1168" s="508" t="s">
        <v>12976</v>
      </c>
      <c r="C1168" s="983" t="s">
        <v>15057</v>
      </c>
      <c r="D1168" s="983"/>
      <c r="E1168" s="983"/>
      <c r="F1168" s="983"/>
      <c r="G1168" s="508" t="s">
        <v>121</v>
      </c>
      <c r="H1168" s="509">
        <v>14.27</v>
      </c>
    </row>
    <row r="1169" spans="1:8" ht="12.75" customHeight="1">
      <c r="A1169" s="507" t="s">
        <v>15058</v>
      </c>
      <c r="B1169" s="508" t="s">
        <v>12976</v>
      </c>
      <c r="C1169" s="983" t="s">
        <v>15059</v>
      </c>
      <c r="D1169" s="983"/>
      <c r="E1169" s="983"/>
      <c r="F1169" s="983"/>
      <c r="G1169" s="508" t="s">
        <v>121</v>
      </c>
      <c r="H1169" s="509">
        <v>12.65</v>
      </c>
    </row>
    <row r="1170" spans="1:8" ht="12.75" customHeight="1">
      <c r="A1170" s="507" t="s">
        <v>15060</v>
      </c>
      <c r="B1170" s="508" t="s">
        <v>12976</v>
      </c>
      <c r="C1170" s="983" t="s">
        <v>15061</v>
      </c>
      <c r="D1170" s="983"/>
      <c r="E1170" s="983"/>
      <c r="F1170" s="983"/>
      <c r="G1170" s="508" t="s">
        <v>108</v>
      </c>
      <c r="H1170" s="509">
        <v>10.37</v>
      </c>
    </row>
    <row r="1171" spans="1:8" ht="12.75" customHeight="1">
      <c r="A1171" s="507" t="s">
        <v>15062</v>
      </c>
      <c r="B1171" s="508" t="s">
        <v>12976</v>
      </c>
      <c r="C1171" s="983" t="s">
        <v>15063</v>
      </c>
      <c r="D1171" s="983"/>
      <c r="E1171" s="983"/>
      <c r="F1171" s="983"/>
      <c r="G1171" s="508" t="s">
        <v>108</v>
      </c>
      <c r="H1171" s="509">
        <v>4.41</v>
      </c>
    </row>
    <row r="1172" spans="1:8" ht="12.75" customHeight="1">
      <c r="A1172" s="507" t="s">
        <v>15064</v>
      </c>
      <c r="B1172" s="508" t="s">
        <v>12976</v>
      </c>
      <c r="C1172" s="983" t="s">
        <v>15065</v>
      </c>
      <c r="D1172" s="983"/>
      <c r="E1172" s="983"/>
      <c r="F1172" s="983"/>
      <c r="G1172" s="508" t="s">
        <v>108</v>
      </c>
      <c r="H1172" s="509">
        <v>10.1</v>
      </c>
    </row>
    <row r="1173" spans="1:8" ht="12.75" customHeight="1">
      <c r="A1173" s="507" t="s">
        <v>15066</v>
      </c>
      <c r="B1173" s="508" t="s">
        <v>12976</v>
      </c>
      <c r="C1173" s="983" t="s">
        <v>15067</v>
      </c>
      <c r="D1173" s="983"/>
      <c r="E1173" s="983"/>
      <c r="F1173" s="983"/>
      <c r="G1173" s="508" t="s">
        <v>108</v>
      </c>
      <c r="H1173" s="509">
        <v>6.02</v>
      </c>
    </row>
    <row r="1174" spans="1:8" ht="12.75" customHeight="1">
      <c r="A1174" s="507" t="s">
        <v>15068</v>
      </c>
      <c r="B1174" s="508" t="s">
        <v>12976</v>
      </c>
      <c r="C1174" s="983" t="s">
        <v>15069</v>
      </c>
      <c r="D1174" s="983"/>
      <c r="E1174" s="983"/>
      <c r="F1174" s="983"/>
      <c r="G1174" s="508" t="s">
        <v>108</v>
      </c>
      <c r="H1174" s="509">
        <v>5.26</v>
      </c>
    </row>
    <row r="1175" spans="1:8" ht="12.75" customHeight="1">
      <c r="A1175" s="507" t="s">
        <v>15070</v>
      </c>
      <c r="B1175" s="508" t="s">
        <v>12976</v>
      </c>
      <c r="C1175" s="983" t="s">
        <v>15071</v>
      </c>
      <c r="D1175" s="983"/>
      <c r="E1175" s="983"/>
      <c r="F1175" s="983"/>
      <c r="G1175" s="508" t="s">
        <v>108</v>
      </c>
      <c r="H1175" s="509">
        <v>7.15</v>
      </c>
    </row>
    <row r="1176" spans="1:8" ht="12.75" customHeight="1">
      <c r="A1176" s="507" t="s">
        <v>15072</v>
      </c>
      <c r="B1176" s="508" t="s">
        <v>12976</v>
      </c>
      <c r="C1176" s="983" t="s">
        <v>15073</v>
      </c>
      <c r="D1176" s="983"/>
      <c r="E1176" s="983"/>
      <c r="F1176" s="983"/>
      <c r="G1176" s="508" t="s">
        <v>108</v>
      </c>
      <c r="H1176" s="509">
        <v>4.7699999999999996</v>
      </c>
    </row>
    <row r="1177" spans="1:8" ht="12.75" customHeight="1">
      <c r="A1177" s="507" t="s">
        <v>15074</v>
      </c>
      <c r="B1177" s="508" t="s">
        <v>12976</v>
      </c>
      <c r="C1177" s="983" t="s">
        <v>15075</v>
      </c>
      <c r="D1177" s="983"/>
      <c r="E1177" s="983"/>
      <c r="F1177" s="983"/>
      <c r="G1177" s="508" t="s">
        <v>108</v>
      </c>
      <c r="H1177" s="509">
        <v>5.31</v>
      </c>
    </row>
    <row r="1178" spans="1:8" ht="12.75" customHeight="1">
      <c r="A1178" s="507" t="s">
        <v>15076</v>
      </c>
      <c r="B1178" s="508" t="s">
        <v>12976</v>
      </c>
      <c r="C1178" s="983" t="s">
        <v>15077</v>
      </c>
      <c r="D1178" s="983"/>
      <c r="E1178" s="983"/>
      <c r="F1178" s="983"/>
      <c r="G1178" s="508" t="s">
        <v>108</v>
      </c>
      <c r="H1178" s="509">
        <v>6.87</v>
      </c>
    </row>
    <row r="1179" spans="1:8" ht="12.75" customHeight="1">
      <c r="A1179" s="507" t="s">
        <v>15078</v>
      </c>
      <c r="B1179" s="508" t="s">
        <v>12976</v>
      </c>
      <c r="C1179" s="983" t="s">
        <v>15079</v>
      </c>
      <c r="D1179" s="983"/>
      <c r="E1179" s="983"/>
      <c r="F1179" s="983"/>
      <c r="G1179" s="508" t="s">
        <v>108</v>
      </c>
      <c r="H1179" s="509">
        <v>7.61</v>
      </c>
    </row>
    <row r="1180" spans="1:8" ht="12.75" customHeight="1">
      <c r="A1180" s="507" t="s">
        <v>15080</v>
      </c>
      <c r="B1180" s="508" t="s">
        <v>12976</v>
      </c>
      <c r="C1180" s="983" t="s">
        <v>15081</v>
      </c>
      <c r="D1180" s="983"/>
      <c r="E1180" s="983"/>
      <c r="F1180" s="983"/>
      <c r="G1180" s="508" t="s">
        <v>108</v>
      </c>
      <c r="H1180" s="509">
        <v>8.5399999999999991</v>
      </c>
    </row>
    <row r="1181" spans="1:8" ht="12.75" customHeight="1">
      <c r="A1181" s="507" t="s">
        <v>15082</v>
      </c>
      <c r="B1181" s="508" t="s">
        <v>12976</v>
      </c>
      <c r="C1181" s="983" t="s">
        <v>15083</v>
      </c>
      <c r="D1181" s="983"/>
      <c r="E1181" s="983"/>
      <c r="F1181" s="983"/>
      <c r="G1181" s="508" t="s">
        <v>108</v>
      </c>
      <c r="H1181" s="509">
        <v>15.78</v>
      </c>
    </row>
    <row r="1182" spans="1:8" ht="12.75" customHeight="1">
      <c r="A1182" s="507" t="s">
        <v>15084</v>
      </c>
      <c r="B1182" s="508" t="s">
        <v>12976</v>
      </c>
      <c r="C1182" s="983" t="s">
        <v>15085</v>
      </c>
      <c r="D1182" s="983"/>
      <c r="E1182" s="983"/>
      <c r="F1182" s="983"/>
      <c r="G1182" s="508" t="s">
        <v>108</v>
      </c>
      <c r="H1182" s="509">
        <v>14.66</v>
      </c>
    </row>
    <row r="1183" spans="1:8" ht="12.75" customHeight="1">
      <c r="A1183" s="504" t="s">
        <v>15086</v>
      </c>
      <c r="B1183" s="505" t="s">
        <v>12976</v>
      </c>
      <c r="C1183" s="984" t="s">
        <v>15087</v>
      </c>
      <c r="D1183" s="984"/>
      <c r="E1183" s="984"/>
      <c r="F1183" s="984"/>
      <c r="G1183" s="506"/>
      <c r="H1183" s="506"/>
    </row>
    <row r="1184" spans="1:8" ht="12.75" customHeight="1">
      <c r="A1184" s="507" t="s">
        <v>15088</v>
      </c>
      <c r="B1184" s="508" t="s">
        <v>12976</v>
      </c>
      <c r="C1184" s="983" t="s">
        <v>15089</v>
      </c>
      <c r="D1184" s="983"/>
      <c r="E1184" s="983"/>
      <c r="F1184" s="983"/>
      <c r="G1184" s="508" t="s">
        <v>108</v>
      </c>
      <c r="H1184" s="509">
        <v>13.04</v>
      </c>
    </row>
    <row r="1185" spans="1:8" ht="12.75" customHeight="1">
      <c r="A1185" s="507" t="s">
        <v>15090</v>
      </c>
      <c r="B1185" s="508" t="s">
        <v>12976</v>
      </c>
      <c r="C1185" s="983" t="s">
        <v>15091</v>
      </c>
      <c r="D1185" s="983"/>
      <c r="E1185" s="983"/>
      <c r="F1185" s="983"/>
      <c r="G1185" s="508" t="s">
        <v>108</v>
      </c>
      <c r="H1185" s="509">
        <v>30.31</v>
      </c>
    </row>
    <row r="1186" spans="1:8" ht="12.75" customHeight="1">
      <c r="A1186" s="507" t="s">
        <v>15092</v>
      </c>
      <c r="B1186" s="508" t="s">
        <v>12976</v>
      </c>
      <c r="C1186" s="983" t="s">
        <v>15093</v>
      </c>
      <c r="D1186" s="983"/>
      <c r="E1186" s="983"/>
      <c r="F1186" s="983"/>
      <c r="G1186" s="508" t="s">
        <v>108</v>
      </c>
      <c r="H1186" s="509">
        <v>54.65</v>
      </c>
    </row>
    <row r="1187" spans="1:8" ht="12.75" customHeight="1">
      <c r="A1187" s="507" t="s">
        <v>15094</v>
      </c>
      <c r="B1187" s="508" t="s">
        <v>12976</v>
      </c>
      <c r="C1187" s="983" t="s">
        <v>15095</v>
      </c>
      <c r="D1187" s="983"/>
      <c r="E1187" s="983"/>
      <c r="F1187" s="983"/>
      <c r="G1187" s="508" t="s">
        <v>108</v>
      </c>
      <c r="H1187" s="509">
        <v>21.35</v>
      </c>
    </row>
    <row r="1188" spans="1:8" ht="12.75" customHeight="1">
      <c r="A1188" s="507" t="s">
        <v>15096</v>
      </c>
      <c r="B1188" s="508" t="s">
        <v>12976</v>
      </c>
      <c r="C1188" s="983" t="s">
        <v>15097</v>
      </c>
      <c r="D1188" s="983"/>
      <c r="E1188" s="983"/>
      <c r="F1188" s="983"/>
      <c r="G1188" s="508" t="s">
        <v>108</v>
      </c>
      <c r="H1188" s="509">
        <v>33.909999999999997</v>
      </c>
    </row>
    <row r="1189" spans="1:8" ht="12.75" customHeight="1">
      <c r="A1189" s="507" t="s">
        <v>15098</v>
      </c>
      <c r="B1189" s="508" t="s">
        <v>12976</v>
      </c>
      <c r="C1189" s="983" t="s">
        <v>15099</v>
      </c>
      <c r="D1189" s="983"/>
      <c r="E1189" s="983"/>
      <c r="F1189" s="983"/>
      <c r="G1189" s="508" t="s">
        <v>108</v>
      </c>
      <c r="H1189" s="509">
        <v>45.66</v>
      </c>
    </row>
    <row r="1190" spans="1:8" ht="12.75" customHeight="1">
      <c r="A1190" s="507" t="s">
        <v>15100</v>
      </c>
      <c r="B1190" s="508" t="s">
        <v>12976</v>
      </c>
      <c r="C1190" s="983" t="s">
        <v>15101</v>
      </c>
      <c r="D1190" s="983"/>
      <c r="E1190" s="983"/>
      <c r="F1190" s="983"/>
      <c r="G1190" s="508" t="s">
        <v>108</v>
      </c>
      <c r="H1190" s="509">
        <v>134.12</v>
      </c>
    </row>
    <row r="1191" spans="1:8" ht="12.75" customHeight="1">
      <c r="A1191" s="507" t="s">
        <v>15102</v>
      </c>
      <c r="B1191" s="508" t="s">
        <v>12976</v>
      </c>
      <c r="C1191" s="983" t="s">
        <v>15103</v>
      </c>
      <c r="D1191" s="983"/>
      <c r="E1191" s="983"/>
      <c r="F1191" s="983"/>
      <c r="G1191" s="508" t="s">
        <v>108</v>
      </c>
      <c r="H1191" s="509">
        <v>244.2</v>
      </c>
    </row>
    <row r="1192" spans="1:8" ht="12.75" customHeight="1">
      <c r="A1192" s="507" t="s">
        <v>15104</v>
      </c>
      <c r="B1192" s="508" t="s">
        <v>12976</v>
      </c>
      <c r="C1192" s="983" t="s">
        <v>15105</v>
      </c>
      <c r="D1192" s="983"/>
      <c r="E1192" s="983"/>
      <c r="F1192" s="983"/>
      <c r="G1192" s="508" t="s">
        <v>108</v>
      </c>
      <c r="H1192" s="509">
        <v>20.56</v>
      </c>
    </row>
    <row r="1193" spans="1:8" ht="12.75" customHeight="1">
      <c r="A1193" s="507" t="s">
        <v>15106</v>
      </c>
      <c r="B1193" s="508" t="s">
        <v>12976</v>
      </c>
      <c r="C1193" s="983" t="s">
        <v>15107</v>
      </c>
      <c r="D1193" s="983"/>
      <c r="E1193" s="983"/>
      <c r="F1193" s="983"/>
      <c r="G1193" s="508" t="s">
        <v>108</v>
      </c>
      <c r="H1193" s="509">
        <v>27.74</v>
      </c>
    </row>
    <row r="1194" spans="1:8" ht="12.75" customHeight="1">
      <c r="A1194" s="507" t="s">
        <v>15108</v>
      </c>
      <c r="B1194" s="508" t="s">
        <v>12976</v>
      </c>
      <c r="C1194" s="983" t="s">
        <v>15109</v>
      </c>
      <c r="D1194" s="983"/>
      <c r="E1194" s="983"/>
      <c r="F1194" s="983"/>
      <c r="G1194" s="508" t="s">
        <v>108</v>
      </c>
      <c r="H1194" s="509">
        <v>57.4</v>
      </c>
    </row>
    <row r="1195" spans="1:8" ht="12.75" customHeight="1">
      <c r="A1195" s="507" t="s">
        <v>15110</v>
      </c>
      <c r="B1195" s="508" t="s">
        <v>12976</v>
      </c>
      <c r="C1195" s="983" t="s">
        <v>15111</v>
      </c>
      <c r="D1195" s="983"/>
      <c r="E1195" s="983"/>
      <c r="F1195" s="983"/>
      <c r="G1195" s="508" t="s">
        <v>108</v>
      </c>
      <c r="H1195" s="509">
        <v>4.88</v>
      </c>
    </row>
    <row r="1196" spans="1:8" ht="12.75" customHeight="1">
      <c r="A1196" s="507" t="s">
        <v>15112</v>
      </c>
      <c r="B1196" s="508" t="s">
        <v>12976</v>
      </c>
      <c r="C1196" s="983" t="s">
        <v>15113</v>
      </c>
      <c r="D1196" s="983"/>
      <c r="E1196" s="983"/>
      <c r="F1196" s="983"/>
      <c r="G1196" s="508" t="s">
        <v>108</v>
      </c>
      <c r="H1196" s="509">
        <v>5.59</v>
      </c>
    </row>
    <row r="1197" spans="1:8" ht="12.75" customHeight="1">
      <c r="A1197" s="507" t="s">
        <v>15114</v>
      </c>
      <c r="B1197" s="508" t="s">
        <v>12976</v>
      </c>
      <c r="C1197" s="983" t="s">
        <v>15115</v>
      </c>
      <c r="D1197" s="983"/>
      <c r="E1197" s="983"/>
      <c r="F1197" s="983"/>
      <c r="G1197" s="508" t="s">
        <v>108</v>
      </c>
      <c r="H1197" s="509">
        <v>6.65</v>
      </c>
    </row>
    <row r="1198" spans="1:8" ht="12.75" customHeight="1">
      <c r="A1198" s="507" t="s">
        <v>15116</v>
      </c>
      <c r="B1198" s="508" t="s">
        <v>12976</v>
      </c>
      <c r="C1198" s="983" t="s">
        <v>15117</v>
      </c>
      <c r="D1198" s="983"/>
      <c r="E1198" s="983"/>
      <c r="F1198" s="983"/>
      <c r="G1198" s="508" t="s">
        <v>108</v>
      </c>
      <c r="H1198" s="509">
        <v>6.35</v>
      </c>
    </row>
    <row r="1199" spans="1:8" ht="12.75" customHeight="1">
      <c r="A1199" s="507" t="s">
        <v>15118</v>
      </c>
      <c r="B1199" s="508" t="s">
        <v>12976</v>
      </c>
      <c r="C1199" s="983" t="s">
        <v>15119</v>
      </c>
      <c r="D1199" s="983"/>
      <c r="E1199" s="983"/>
      <c r="F1199" s="983"/>
      <c r="G1199" s="508" t="s">
        <v>108</v>
      </c>
      <c r="H1199" s="509">
        <v>4.7</v>
      </c>
    </row>
    <row r="1200" spans="1:8" ht="12.75" customHeight="1">
      <c r="A1200" s="507" t="s">
        <v>15120</v>
      </c>
      <c r="B1200" s="508" t="s">
        <v>12976</v>
      </c>
      <c r="C1200" s="983" t="s">
        <v>15121</v>
      </c>
      <c r="D1200" s="983"/>
      <c r="E1200" s="983"/>
      <c r="F1200" s="983"/>
      <c r="G1200" s="508" t="s">
        <v>108</v>
      </c>
      <c r="H1200" s="509">
        <v>5.48</v>
      </c>
    </row>
    <row r="1201" spans="1:8" ht="12.75" customHeight="1">
      <c r="A1201" s="507" t="s">
        <v>15122</v>
      </c>
      <c r="B1201" s="508" t="s">
        <v>12976</v>
      </c>
      <c r="C1201" s="983" t="s">
        <v>15123</v>
      </c>
      <c r="D1201" s="983"/>
      <c r="E1201" s="983"/>
      <c r="F1201" s="983"/>
      <c r="G1201" s="508" t="s">
        <v>108</v>
      </c>
      <c r="H1201" s="509">
        <v>4.7</v>
      </c>
    </row>
    <row r="1202" spans="1:8" ht="12.75" customHeight="1">
      <c r="A1202" s="507" t="s">
        <v>15124</v>
      </c>
      <c r="B1202" s="508" t="s">
        <v>12976</v>
      </c>
      <c r="C1202" s="983" t="s">
        <v>15125</v>
      </c>
      <c r="D1202" s="983"/>
      <c r="E1202" s="983"/>
      <c r="F1202" s="983"/>
      <c r="G1202" s="508" t="s">
        <v>108</v>
      </c>
      <c r="H1202" s="509">
        <v>5.63</v>
      </c>
    </row>
    <row r="1203" spans="1:8" ht="12.75" customHeight="1">
      <c r="A1203" s="507" t="s">
        <v>15126</v>
      </c>
      <c r="B1203" s="508" t="s">
        <v>12976</v>
      </c>
      <c r="C1203" s="983" t="s">
        <v>15127</v>
      </c>
      <c r="D1203" s="983"/>
      <c r="E1203" s="983"/>
      <c r="F1203" s="983"/>
      <c r="G1203" s="508" t="s">
        <v>108</v>
      </c>
      <c r="H1203" s="509">
        <v>5.91</v>
      </c>
    </row>
    <row r="1204" spans="1:8" ht="12.75" customHeight="1">
      <c r="A1204" s="507" t="s">
        <v>15128</v>
      </c>
      <c r="B1204" s="508" t="s">
        <v>12976</v>
      </c>
      <c r="C1204" s="983" t="s">
        <v>15129</v>
      </c>
      <c r="D1204" s="983"/>
      <c r="E1204" s="983"/>
      <c r="F1204" s="983"/>
      <c r="G1204" s="508" t="s">
        <v>108</v>
      </c>
      <c r="H1204" s="509">
        <v>4.7</v>
      </c>
    </row>
    <row r="1205" spans="1:8" ht="12.75" customHeight="1">
      <c r="A1205" s="507" t="s">
        <v>15130</v>
      </c>
      <c r="B1205" s="508" t="s">
        <v>12976</v>
      </c>
      <c r="C1205" s="983" t="s">
        <v>15131</v>
      </c>
      <c r="D1205" s="983"/>
      <c r="E1205" s="983"/>
      <c r="F1205" s="983"/>
      <c r="G1205" s="508" t="s">
        <v>108</v>
      </c>
      <c r="H1205" s="509">
        <v>5.72</v>
      </c>
    </row>
    <row r="1206" spans="1:8" ht="12.75" customHeight="1">
      <c r="A1206" s="507" t="s">
        <v>15132</v>
      </c>
      <c r="B1206" s="508" t="s">
        <v>12976</v>
      </c>
      <c r="C1206" s="983" t="s">
        <v>15133</v>
      </c>
      <c r="D1206" s="983"/>
      <c r="E1206" s="983"/>
      <c r="F1206" s="983"/>
      <c r="G1206" s="508" t="s">
        <v>108</v>
      </c>
      <c r="H1206" s="509">
        <v>6.02</v>
      </c>
    </row>
    <row r="1207" spans="1:8" ht="12.75" customHeight="1">
      <c r="A1207" s="507" t="s">
        <v>15134</v>
      </c>
      <c r="B1207" s="508" t="s">
        <v>12976</v>
      </c>
      <c r="C1207" s="983" t="s">
        <v>15135</v>
      </c>
      <c r="D1207" s="983"/>
      <c r="E1207" s="983"/>
      <c r="F1207" s="983"/>
      <c r="G1207" s="508" t="s">
        <v>108</v>
      </c>
      <c r="H1207" s="509">
        <v>7.19</v>
      </c>
    </row>
    <row r="1208" spans="1:8" ht="12.75" customHeight="1">
      <c r="A1208" s="507" t="s">
        <v>15136</v>
      </c>
      <c r="B1208" s="508" t="s">
        <v>12976</v>
      </c>
      <c r="C1208" s="983" t="s">
        <v>15137</v>
      </c>
      <c r="D1208" s="983"/>
      <c r="E1208" s="983"/>
      <c r="F1208" s="983"/>
      <c r="G1208" s="508" t="s">
        <v>108</v>
      </c>
      <c r="H1208" s="509">
        <v>8.1999999999999993</v>
      </c>
    </row>
    <row r="1209" spans="1:8" ht="12.75" customHeight="1">
      <c r="A1209" s="507" t="s">
        <v>15138</v>
      </c>
      <c r="B1209" s="508" t="s">
        <v>12976</v>
      </c>
      <c r="C1209" s="983" t="s">
        <v>15139</v>
      </c>
      <c r="D1209" s="983"/>
      <c r="E1209" s="983"/>
      <c r="F1209" s="983"/>
      <c r="G1209" s="508" t="s">
        <v>108</v>
      </c>
      <c r="H1209" s="509">
        <v>6.69</v>
      </c>
    </row>
    <row r="1210" spans="1:8" ht="12.75" customHeight="1">
      <c r="A1210" s="507" t="s">
        <v>15140</v>
      </c>
      <c r="B1210" s="508" t="s">
        <v>12976</v>
      </c>
      <c r="C1210" s="983" t="s">
        <v>15141</v>
      </c>
      <c r="D1210" s="983"/>
      <c r="E1210" s="983"/>
      <c r="F1210" s="983"/>
      <c r="G1210" s="508" t="s">
        <v>108</v>
      </c>
      <c r="H1210" s="509">
        <v>32.979999999999997</v>
      </c>
    </row>
    <row r="1211" spans="1:8" ht="12.75" customHeight="1">
      <c r="A1211" s="507" t="s">
        <v>15142</v>
      </c>
      <c r="B1211" s="508" t="s">
        <v>12976</v>
      </c>
      <c r="C1211" s="983" t="s">
        <v>15143</v>
      </c>
      <c r="D1211" s="983"/>
      <c r="E1211" s="983"/>
      <c r="F1211" s="983"/>
      <c r="G1211" s="508" t="s">
        <v>108</v>
      </c>
      <c r="H1211" s="509">
        <v>144.32</v>
      </c>
    </row>
    <row r="1212" spans="1:8" ht="12.75" customHeight="1">
      <c r="A1212" s="507" t="s">
        <v>15144</v>
      </c>
      <c r="B1212" s="508" t="s">
        <v>12976</v>
      </c>
      <c r="C1212" s="983" t="s">
        <v>15145</v>
      </c>
      <c r="D1212" s="983"/>
      <c r="E1212" s="983"/>
      <c r="F1212" s="983"/>
      <c r="G1212" s="508" t="s">
        <v>108</v>
      </c>
      <c r="H1212" s="509">
        <v>227.09</v>
      </c>
    </row>
    <row r="1213" spans="1:8" ht="12.75" customHeight="1">
      <c r="A1213" s="507" t="s">
        <v>15146</v>
      </c>
      <c r="B1213" s="508" t="s">
        <v>12976</v>
      </c>
      <c r="C1213" s="983" t="s">
        <v>15147</v>
      </c>
      <c r="D1213" s="983"/>
      <c r="E1213" s="983"/>
      <c r="F1213" s="983"/>
      <c r="G1213" s="508" t="s">
        <v>108</v>
      </c>
      <c r="H1213" s="509">
        <v>267.61</v>
      </c>
    </row>
    <row r="1214" spans="1:8" ht="12.75" customHeight="1">
      <c r="A1214" s="507" t="s">
        <v>15148</v>
      </c>
      <c r="B1214" s="508" t="s">
        <v>12976</v>
      </c>
      <c r="C1214" s="983" t="s">
        <v>15149</v>
      </c>
      <c r="D1214" s="983"/>
      <c r="E1214" s="983"/>
      <c r="F1214" s="983"/>
      <c r="G1214" s="508" t="s">
        <v>108</v>
      </c>
      <c r="H1214" s="509">
        <v>192.96</v>
      </c>
    </row>
    <row r="1215" spans="1:8" ht="12.75" customHeight="1">
      <c r="A1215" s="507" t="s">
        <v>15150</v>
      </c>
      <c r="B1215" s="508" t="s">
        <v>12976</v>
      </c>
      <c r="C1215" s="983" t="s">
        <v>15151</v>
      </c>
      <c r="D1215" s="983"/>
      <c r="E1215" s="983"/>
      <c r="F1215" s="983"/>
      <c r="G1215" s="508" t="s">
        <v>108</v>
      </c>
      <c r="H1215" s="509">
        <v>390.73</v>
      </c>
    </row>
    <row r="1216" spans="1:8" ht="12.75" customHeight="1">
      <c r="A1216" s="507" t="s">
        <v>15152</v>
      </c>
      <c r="B1216" s="508" t="s">
        <v>12976</v>
      </c>
      <c r="C1216" s="983" t="s">
        <v>15153</v>
      </c>
      <c r="D1216" s="983"/>
      <c r="E1216" s="983"/>
      <c r="F1216" s="983"/>
      <c r="G1216" s="508" t="s">
        <v>108</v>
      </c>
      <c r="H1216" s="509">
        <v>431.27</v>
      </c>
    </row>
    <row r="1217" spans="1:8" ht="12.75" customHeight="1">
      <c r="A1217" s="507" t="s">
        <v>15154</v>
      </c>
      <c r="B1217" s="508" t="s">
        <v>12976</v>
      </c>
      <c r="C1217" s="983" t="s">
        <v>15155</v>
      </c>
      <c r="D1217" s="983"/>
      <c r="E1217" s="983"/>
      <c r="F1217" s="983"/>
      <c r="G1217" s="508" t="s">
        <v>108</v>
      </c>
      <c r="H1217" s="509">
        <v>660.55</v>
      </c>
    </row>
    <row r="1218" spans="1:8" ht="12.75" customHeight="1">
      <c r="A1218" s="507" t="s">
        <v>15156</v>
      </c>
      <c r="B1218" s="508" t="s">
        <v>12976</v>
      </c>
      <c r="C1218" s="983" t="s">
        <v>15157</v>
      </c>
      <c r="D1218" s="983"/>
      <c r="E1218" s="983"/>
      <c r="F1218" s="983"/>
      <c r="G1218" s="508" t="s">
        <v>108</v>
      </c>
      <c r="H1218" s="509">
        <v>105.14</v>
      </c>
    </row>
    <row r="1219" spans="1:8" ht="12.75" customHeight="1">
      <c r="A1219" s="507" t="s">
        <v>15158</v>
      </c>
      <c r="B1219" s="508" t="s">
        <v>12976</v>
      </c>
      <c r="C1219" s="983" t="s">
        <v>15159</v>
      </c>
      <c r="D1219" s="983"/>
      <c r="E1219" s="983"/>
      <c r="F1219" s="983"/>
      <c r="G1219" s="508" t="s">
        <v>108</v>
      </c>
      <c r="H1219" s="509">
        <v>280.05</v>
      </c>
    </row>
    <row r="1220" spans="1:8" ht="12.75" customHeight="1">
      <c r="A1220" s="507" t="s">
        <v>15160</v>
      </c>
      <c r="B1220" s="508" t="s">
        <v>12976</v>
      </c>
      <c r="C1220" s="983" t="s">
        <v>15161</v>
      </c>
      <c r="D1220" s="983"/>
      <c r="E1220" s="983"/>
      <c r="F1220" s="983"/>
      <c r="G1220" s="508" t="s">
        <v>108</v>
      </c>
      <c r="H1220" s="509">
        <v>885.95</v>
      </c>
    </row>
    <row r="1221" spans="1:8" ht="12.75" customHeight="1">
      <c r="A1221" s="507" t="s">
        <v>15162</v>
      </c>
      <c r="B1221" s="508" t="s">
        <v>12976</v>
      </c>
      <c r="C1221" s="983" t="s">
        <v>15163</v>
      </c>
      <c r="D1221" s="983"/>
      <c r="E1221" s="983"/>
      <c r="F1221" s="983"/>
      <c r="G1221" s="508" t="s">
        <v>108</v>
      </c>
      <c r="H1221" s="509">
        <v>1728.69</v>
      </c>
    </row>
    <row r="1222" spans="1:8" ht="12.75" customHeight="1">
      <c r="A1222" s="504" t="s">
        <v>15164</v>
      </c>
      <c r="B1222" s="505" t="s">
        <v>12976</v>
      </c>
      <c r="C1222" s="984" t="s">
        <v>15165</v>
      </c>
      <c r="D1222" s="984"/>
      <c r="E1222" s="984"/>
      <c r="F1222" s="984"/>
      <c r="G1222" s="506"/>
      <c r="H1222" s="506"/>
    </row>
    <row r="1223" spans="1:8" ht="12.75" customHeight="1">
      <c r="A1223" s="507" t="s">
        <v>15166</v>
      </c>
      <c r="B1223" s="508" t="s">
        <v>12976</v>
      </c>
      <c r="C1223" s="983" t="s">
        <v>15167</v>
      </c>
      <c r="D1223" s="983"/>
      <c r="E1223" s="983"/>
      <c r="F1223" s="983"/>
      <c r="G1223" s="508" t="s">
        <v>108</v>
      </c>
      <c r="H1223" s="509">
        <v>64.97</v>
      </c>
    </row>
    <row r="1224" spans="1:8" ht="12.75" customHeight="1">
      <c r="A1224" s="507" t="s">
        <v>15168</v>
      </c>
      <c r="B1224" s="508" t="s">
        <v>12976</v>
      </c>
      <c r="C1224" s="983" t="s">
        <v>15169</v>
      </c>
      <c r="D1224" s="983"/>
      <c r="E1224" s="983"/>
      <c r="F1224" s="983"/>
      <c r="G1224" s="508" t="s">
        <v>108</v>
      </c>
      <c r="H1224" s="509">
        <v>92.81</v>
      </c>
    </row>
    <row r="1225" spans="1:8" ht="12.75" customHeight="1">
      <c r="A1225" s="507" t="s">
        <v>15170</v>
      </c>
      <c r="B1225" s="508" t="s">
        <v>12976</v>
      </c>
      <c r="C1225" s="983" t="s">
        <v>15171</v>
      </c>
      <c r="D1225" s="983"/>
      <c r="E1225" s="983"/>
      <c r="F1225" s="983"/>
      <c r="G1225" s="508" t="s">
        <v>108</v>
      </c>
      <c r="H1225" s="509">
        <v>231.66</v>
      </c>
    </row>
    <row r="1226" spans="1:8" ht="12.75" customHeight="1">
      <c r="A1226" s="504" t="s">
        <v>15172</v>
      </c>
      <c r="B1226" s="505" t="s">
        <v>12976</v>
      </c>
      <c r="C1226" s="984" t="s">
        <v>15173</v>
      </c>
      <c r="D1226" s="984"/>
      <c r="E1226" s="984"/>
      <c r="F1226" s="984"/>
      <c r="G1226" s="506"/>
      <c r="H1226" s="506"/>
    </row>
    <row r="1227" spans="1:8" ht="12.75" customHeight="1">
      <c r="A1227" s="507" t="s">
        <v>15174</v>
      </c>
      <c r="B1227" s="508" t="s">
        <v>12976</v>
      </c>
      <c r="C1227" s="983" t="s">
        <v>15175</v>
      </c>
      <c r="D1227" s="983"/>
      <c r="E1227" s="983"/>
      <c r="F1227" s="983"/>
      <c r="G1227" s="508" t="s">
        <v>108</v>
      </c>
      <c r="H1227" s="509">
        <v>12.45</v>
      </c>
    </row>
    <row r="1228" spans="1:8" ht="12.75" customHeight="1">
      <c r="A1228" s="507" t="s">
        <v>15176</v>
      </c>
      <c r="B1228" s="508" t="s">
        <v>12976</v>
      </c>
      <c r="C1228" s="983" t="s">
        <v>15177</v>
      </c>
      <c r="D1228" s="983"/>
      <c r="E1228" s="983"/>
      <c r="F1228" s="983"/>
      <c r="G1228" s="508" t="s">
        <v>108</v>
      </c>
      <c r="H1228" s="509">
        <v>16.559999999999999</v>
      </c>
    </row>
    <row r="1229" spans="1:8" ht="12.75" customHeight="1">
      <c r="A1229" s="507" t="s">
        <v>15178</v>
      </c>
      <c r="B1229" s="508" t="s">
        <v>12976</v>
      </c>
      <c r="C1229" s="983" t="s">
        <v>15179</v>
      </c>
      <c r="D1229" s="983"/>
      <c r="E1229" s="983"/>
      <c r="F1229" s="983"/>
      <c r="G1229" s="508" t="s">
        <v>108</v>
      </c>
      <c r="H1229" s="509">
        <v>36.659999999999997</v>
      </c>
    </row>
    <row r="1230" spans="1:8" ht="12.75" customHeight="1">
      <c r="A1230" s="507" t="s">
        <v>15180</v>
      </c>
      <c r="B1230" s="508" t="s">
        <v>12976</v>
      </c>
      <c r="C1230" s="983" t="s">
        <v>15181</v>
      </c>
      <c r="D1230" s="983"/>
      <c r="E1230" s="983"/>
      <c r="F1230" s="983"/>
      <c r="G1230" s="508" t="s">
        <v>108</v>
      </c>
      <c r="H1230" s="509">
        <v>22.29</v>
      </c>
    </row>
    <row r="1231" spans="1:8" ht="12.75" customHeight="1">
      <c r="A1231" s="507" t="s">
        <v>15182</v>
      </c>
      <c r="B1231" s="508" t="s">
        <v>12976</v>
      </c>
      <c r="C1231" s="983" t="s">
        <v>15183</v>
      </c>
      <c r="D1231" s="983"/>
      <c r="E1231" s="983"/>
      <c r="F1231" s="983"/>
      <c r="G1231" s="508" t="s">
        <v>108</v>
      </c>
      <c r="H1231" s="509">
        <v>3.79</v>
      </c>
    </row>
    <row r="1232" spans="1:8" ht="12.75" customHeight="1">
      <c r="A1232" s="507" t="s">
        <v>15184</v>
      </c>
      <c r="B1232" s="508" t="s">
        <v>12976</v>
      </c>
      <c r="C1232" s="983" t="s">
        <v>15185</v>
      </c>
      <c r="D1232" s="983"/>
      <c r="E1232" s="983"/>
      <c r="F1232" s="983"/>
      <c r="G1232" s="508" t="s">
        <v>108</v>
      </c>
      <c r="H1232" s="509">
        <v>11.63</v>
      </c>
    </row>
    <row r="1233" spans="1:8" ht="12.75" customHeight="1">
      <c r="A1233" s="507" t="s">
        <v>15186</v>
      </c>
      <c r="B1233" s="508" t="s">
        <v>12976</v>
      </c>
      <c r="C1233" s="983" t="s">
        <v>15187</v>
      </c>
      <c r="D1233" s="983"/>
      <c r="E1233" s="983"/>
      <c r="F1233" s="983"/>
      <c r="G1233" s="508" t="s">
        <v>108</v>
      </c>
      <c r="H1233" s="509">
        <v>13.88</v>
      </c>
    </row>
    <row r="1234" spans="1:8" ht="12.75" customHeight="1">
      <c r="A1234" s="507" t="s">
        <v>15188</v>
      </c>
      <c r="B1234" s="508" t="s">
        <v>12976</v>
      </c>
      <c r="C1234" s="983" t="s">
        <v>15189</v>
      </c>
      <c r="D1234" s="983"/>
      <c r="E1234" s="983"/>
      <c r="F1234" s="983"/>
      <c r="G1234" s="508" t="s">
        <v>108</v>
      </c>
      <c r="H1234" s="509">
        <v>17.440000000000001</v>
      </c>
    </row>
    <row r="1235" spans="1:8" ht="12.75" customHeight="1">
      <c r="A1235" s="507" t="s">
        <v>15190</v>
      </c>
      <c r="B1235" s="508" t="s">
        <v>12976</v>
      </c>
      <c r="C1235" s="983" t="s">
        <v>15191</v>
      </c>
      <c r="D1235" s="983"/>
      <c r="E1235" s="983"/>
      <c r="F1235" s="983"/>
      <c r="G1235" s="508" t="s">
        <v>108</v>
      </c>
      <c r="H1235" s="509">
        <v>12.96</v>
      </c>
    </row>
    <row r="1236" spans="1:8" ht="12.75" customHeight="1">
      <c r="A1236" s="507" t="s">
        <v>15192</v>
      </c>
      <c r="B1236" s="508" t="s">
        <v>12976</v>
      </c>
      <c r="C1236" s="983" t="s">
        <v>15193</v>
      </c>
      <c r="D1236" s="983"/>
      <c r="E1236" s="983"/>
      <c r="F1236" s="983"/>
      <c r="G1236" s="508" t="s">
        <v>108</v>
      </c>
      <c r="H1236" s="509">
        <v>24.32</v>
      </c>
    </row>
    <row r="1237" spans="1:8" ht="12.75" customHeight="1">
      <c r="A1237" s="507" t="s">
        <v>15194</v>
      </c>
      <c r="B1237" s="508" t="s">
        <v>12976</v>
      </c>
      <c r="C1237" s="983" t="s">
        <v>15195</v>
      </c>
      <c r="D1237" s="983"/>
      <c r="E1237" s="983"/>
      <c r="F1237" s="983"/>
      <c r="G1237" s="508" t="s">
        <v>108</v>
      </c>
      <c r="H1237" s="509">
        <v>20.43</v>
      </c>
    </row>
    <row r="1238" spans="1:8" ht="12.75" customHeight="1">
      <c r="A1238" s="504" t="s">
        <v>15196</v>
      </c>
      <c r="B1238" s="505" t="s">
        <v>12976</v>
      </c>
      <c r="C1238" s="984" t="s">
        <v>15197</v>
      </c>
      <c r="D1238" s="984"/>
      <c r="E1238" s="984"/>
      <c r="F1238" s="984"/>
      <c r="G1238" s="506"/>
      <c r="H1238" s="506"/>
    </row>
    <row r="1239" spans="1:8" ht="12.75" customHeight="1">
      <c r="A1239" s="507" t="s">
        <v>15198</v>
      </c>
      <c r="B1239" s="508" t="s">
        <v>12976</v>
      </c>
      <c r="C1239" s="983" t="s">
        <v>15199</v>
      </c>
      <c r="D1239" s="983"/>
      <c r="E1239" s="983"/>
      <c r="F1239" s="983"/>
      <c r="G1239" s="508" t="s">
        <v>108</v>
      </c>
      <c r="H1239" s="509">
        <v>12.78</v>
      </c>
    </row>
    <row r="1240" spans="1:8" ht="12.75" customHeight="1">
      <c r="A1240" s="507" t="s">
        <v>15200</v>
      </c>
      <c r="B1240" s="508" t="s">
        <v>12976</v>
      </c>
      <c r="C1240" s="983" t="s">
        <v>15201</v>
      </c>
      <c r="D1240" s="983"/>
      <c r="E1240" s="983"/>
      <c r="F1240" s="983"/>
      <c r="G1240" s="508" t="s">
        <v>108</v>
      </c>
      <c r="H1240" s="509">
        <v>12.92</v>
      </c>
    </row>
    <row r="1241" spans="1:8" ht="12.75" customHeight="1">
      <c r="A1241" s="507" t="s">
        <v>15202</v>
      </c>
      <c r="B1241" s="508" t="s">
        <v>12976</v>
      </c>
      <c r="C1241" s="983" t="s">
        <v>15203</v>
      </c>
      <c r="D1241" s="983"/>
      <c r="E1241" s="983"/>
      <c r="F1241" s="983"/>
      <c r="G1241" s="508" t="s">
        <v>108</v>
      </c>
      <c r="H1241" s="509">
        <v>52.69</v>
      </c>
    </row>
    <row r="1242" spans="1:8" ht="12.75" customHeight="1">
      <c r="A1242" s="507" t="s">
        <v>15204</v>
      </c>
      <c r="B1242" s="508" t="s">
        <v>12976</v>
      </c>
      <c r="C1242" s="983" t="s">
        <v>15205</v>
      </c>
      <c r="D1242" s="983"/>
      <c r="E1242" s="983"/>
      <c r="F1242" s="983"/>
      <c r="G1242" s="508" t="s">
        <v>108</v>
      </c>
      <c r="H1242" s="509">
        <v>53.09</v>
      </c>
    </row>
    <row r="1243" spans="1:8" ht="12.75" customHeight="1">
      <c r="A1243" s="507" t="s">
        <v>15206</v>
      </c>
      <c r="B1243" s="508" t="s">
        <v>12976</v>
      </c>
      <c r="C1243" s="983" t="s">
        <v>15207</v>
      </c>
      <c r="D1243" s="983"/>
      <c r="E1243" s="983"/>
      <c r="F1243" s="983"/>
      <c r="G1243" s="508" t="s">
        <v>108</v>
      </c>
      <c r="H1243" s="509">
        <v>52.69</v>
      </c>
    </row>
    <row r="1244" spans="1:8" ht="12.75" customHeight="1">
      <c r="A1244" s="507" t="s">
        <v>15208</v>
      </c>
      <c r="B1244" s="508" t="s">
        <v>12976</v>
      </c>
      <c r="C1244" s="983" t="s">
        <v>15209</v>
      </c>
      <c r="D1244" s="983"/>
      <c r="E1244" s="983"/>
      <c r="F1244" s="983"/>
      <c r="G1244" s="508" t="s">
        <v>108</v>
      </c>
      <c r="H1244" s="509">
        <v>59.86</v>
      </c>
    </row>
    <row r="1245" spans="1:8" ht="12.75" customHeight="1">
      <c r="A1245" s="507" t="s">
        <v>15210</v>
      </c>
      <c r="B1245" s="508" t="s">
        <v>12976</v>
      </c>
      <c r="C1245" s="983" t="s">
        <v>15211</v>
      </c>
      <c r="D1245" s="983"/>
      <c r="E1245" s="983"/>
      <c r="F1245" s="983"/>
      <c r="G1245" s="508" t="s">
        <v>108</v>
      </c>
      <c r="H1245" s="509">
        <v>77.680000000000007</v>
      </c>
    </row>
    <row r="1246" spans="1:8" ht="12.75" customHeight="1">
      <c r="A1246" s="507" t="s">
        <v>15212</v>
      </c>
      <c r="B1246" s="508" t="s">
        <v>12976</v>
      </c>
      <c r="C1246" s="983" t="s">
        <v>15213</v>
      </c>
      <c r="D1246" s="983"/>
      <c r="E1246" s="983"/>
      <c r="F1246" s="983"/>
      <c r="G1246" s="508" t="s">
        <v>108</v>
      </c>
      <c r="H1246" s="509">
        <v>103.12</v>
      </c>
    </row>
    <row r="1247" spans="1:8" ht="12.75" customHeight="1">
      <c r="A1247" s="507" t="s">
        <v>15214</v>
      </c>
      <c r="B1247" s="508" t="s">
        <v>12976</v>
      </c>
      <c r="C1247" s="983" t="s">
        <v>15215</v>
      </c>
      <c r="D1247" s="983"/>
      <c r="E1247" s="983"/>
      <c r="F1247" s="983"/>
      <c r="G1247" s="508" t="s">
        <v>108</v>
      </c>
      <c r="H1247" s="509">
        <v>103.46</v>
      </c>
    </row>
    <row r="1248" spans="1:8" ht="12.75" customHeight="1">
      <c r="A1248" s="504" t="s">
        <v>15216</v>
      </c>
      <c r="B1248" s="505" t="s">
        <v>12976</v>
      </c>
      <c r="C1248" s="984" t="s">
        <v>15217</v>
      </c>
      <c r="D1248" s="984"/>
      <c r="E1248" s="984"/>
      <c r="F1248" s="984"/>
      <c r="G1248" s="506"/>
      <c r="H1248" s="506"/>
    </row>
    <row r="1249" spans="1:8" ht="12.75" customHeight="1">
      <c r="A1249" s="507" t="s">
        <v>15218</v>
      </c>
      <c r="B1249" s="508" t="s">
        <v>12976</v>
      </c>
      <c r="C1249" s="983" t="s">
        <v>15219</v>
      </c>
      <c r="D1249" s="983"/>
      <c r="E1249" s="983"/>
      <c r="F1249" s="983"/>
      <c r="G1249" s="508" t="s">
        <v>108</v>
      </c>
      <c r="H1249" s="509">
        <v>81</v>
      </c>
    </row>
    <row r="1250" spans="1:8" ht="12.75" customHeight="1">
      <c r="A1250" s="507" t="s">
        <v>15220</v>
      </c>
      <c r="B1250" s="508" t="s">
        <v>12976</v>
      </c>
      <c r="C1250" s="983" t="s">
        <v>15221</v>
      </c>
      <c r="D1250" s="983"/>
      <c r="E1250" s="983"/>
      <c r="F1250" s="983"/>
      <c r="G1250" s="508" t="s">
        <v>108</v>
      </c>
      <c r="H1250" s="509">
        <v>81.86</v>
      </c>
    </row>
    <row r="1251" spans="1:8" ht="12.75" customHeight="1">
      <c r="A1251" s="504" t="s">
        <v>15222</v>
      </c>
      <c r="B1251" s="505" t="s">
        <v>12976</v>
      </c>
      <c r="C1251" s="984" t="s">
        <v>15223</v>
      </c>
      <c r="D1251" s="984"/>
      <c r="E1251" s="984"/>
      <c r="F1251" s="984"/>
      <c r="G1251" s="506"/>
      <c r="H1251" s="506"/>
    </row>
    <row r="1252" spans="1:8" ht="12.75" customHeight="1">
      <c r="A1252" s="507" t="s">
        <v>15224</v>
      </c>
      <c r="B1252" s="508" t="s">
        <v>12976</v>
      </c>
      <c r="C1252" s="983" t="s">
        <v>15225</v>
      </c>
      <c r="D1252" s="983"/>
      <c r="E1252" s="983"/>
      <c r="F1252" s="983"/>
      <c r="G1252" s="508" t="s">
        <v>108</v>
      </c>
      <c r="H1252" s="509">
        <v>30.46</v>
      </c>
    </row>
    <row r="1253" spans="1:8" ht="12.75" customHeight="1">
      <c r="A1253" s="507" t="s">
        <v>15226</v>
      </c>
      <c r="B1253" s="508" t="s">
        <v>12976</v>
      </c>
      <c r="C1253" s="983" t="s">
        <v>15227</v>
      </c>
      <c r="D1253" s="983"/>
      <c r="E1253" s="983"/>
      <c r="F1253" s="983"/>
      <c r="G1253" s="508" t="s">
        <v>108</v>
      </c>
      <c r="H1253" s="509">
        <v>32.22</v>
      </c>
    </row>
    <row r="1254" spans="1:8" ht="12.75" customHeight="1">
      <c r="A1254" s="507" t="s">
        <v>15228</v>
      </c>
      <c r="B1254" s="508" t="s">
        <v>12976</v>
      </c>
      <c r="C1254" s="983" t="s">
        <v>15229</v>
      </c>
      <c r="D1254" s="983"/>
      <c r="E1254" s="983"/>
      <c r="F1254" s="983"/>
      <c r="G1254" s="508" t="s">
        <v>108</v>
      </c>
      <c r="H1254" s="509">
        <v>12.41</v>
      </c>
    </row>
    <row r="1255" spans="1:8" ht="12.75" customHeight="1">
      <c r="A1255" s="507" t="s">
        <v>15230</v>
      </c>
      <c r="B1255" s="508" t="s">
        <v>12976</v>
      </c>
      <c r="C1255" s="983" t="s">
        <v>15231</v>
      </c>
      <c r="D1255" s="983"/>
      <c r="E1255" s="983"/>
      <c r="F1255" s="983"/>
      <c r="G1255" s="508" t="s">
        <v>108</v>
      </c>
      <c r="H1255" s="509">
        <v>216.56</v>
      </c>
    </row>
    <row r="1256" spans="1:8" ht="12.75" customHeight="1">
      <c r="A1256" s="507" t="s">
        <v>15232</v>
      </c>
      <c r="B1256" s="508" t="s">
        <v>12976</v>
      </c>
      <c r="C1256" s="983" t="s">
        <v>15233</v>
      </c>
      <c r="D1256" s="983"/>
      <c r="E1256" s="983"/>
      <c r="F1256" s="983"/>
      <c r="G1256" s="508" t="s">
        <v>108</v>
      </c>
      <c r="H1256" s="509">
        <v>227.16</v>
      </c>
    </row>
    <row r="1257" spans="1:8" ht="12.75" customHeight="1">
      <c r="A1257" s="507" t="s">
        <v>15234</v>
      </c>
      <c r="B1257" s="508" t="s">
        <v>12976</v>
      </c>
      <c r="C1257" s="983" t="s">
        <v>15235</v>
      </c>
      <c r="D1257" s="983"/>
      <c r="E1257" s="983"/>
      <c r="F1257" s="983"/>
      <c r="G1257" s="508" t="s">
        <v>108</v>
      </c>
      <c r="H1257" s="509">
        <v>215.72</v>
      </c>
    </row>
    <row r="1258" spans="1:8" ht="12.75" customHeight="1">
      <c r="A1258" s="504" t="s">
        <v>15236</v>
      </c>
      <c r="B1258" s="505" t="s">
        <v>12976</v>
      </c>
      <c r="C1258" s="984" t="s">
        <v>15237</v>
      </c>
      <c r="D1258" s="984"/>
      <c r="E1258" s="984"/>
      <c r="F1258" s="984"/>
      <c r="G1258" s="506"/>
      <c r="H1258" s="506"/>
    </row>
    <row r="1259" spans="1:8" ht="12.75" customHeight="1">
      <c r="A1259" s="507" t="s">
        <v>15238</v>
      </c>
      <c r="B1259" s="508" t="s">
        <v>12976</v>
      </c>
      <c r="C1259" s="983" t="s">
        <v>15239</v>
      </c>
      <c r="D1259" s="983"/>
      <c r="E1259" s="983"/>
      <c r="F1259" s="983"/>
      <c r="G1259" s="508" t="s">
        <v>121</v>
      </c>
      <c r="H1259" s="509">
        <v>1.06</v>
      </c>
    </row>
    <row r="1260" spans="1:8" ht="12.75" customHeight="1">
      <c r="A1260" s="507" t="s">
        <v>15240</v>
      </c>
      <c r="B1260" s="508" t="s">
        <v>12976</v>
      </c>
      <c r="C1260" s="983" t="s">
        <v>15241</v>
      </c>
      <c r="D1260" s="983"/>
      <c r="E1260" s="983"/>
      <c r="F1260" s="983"/>
      <c r="G1260" s="508" t="s">
        <v>121</v>
      </c>
      <c r="H1260" s="509">
        <v>1.75</v>
      </c>
    </row>
    <row r="1261" spans="1:8" ht="12.75" customHeight="1">
      <c r="A1261" s="507" t="s">
        <v>15242</v>
      </c>
      <c r="B1261" s="508" t="s">
        <v>12976</v>
      </c>
      <c r="C1261" s="983" t="s">
        <v>15243</v>
      </c>
      <c r="D1261" s="983"/>
      <c r="E1261" s="983"/>
      <c r="F1261" s="983"/>
      <c r="G1261" s="508" t="s">
        <v>121</v>
      </c>
      <c r="H1261" s="509">
        <v>2.83</v>
      </c>
    </row>
    <row r="1262" spans="1:8" ht="12.75" customHeight="1">
      <c r="A1262" s="507" t="s">
        <v>15244</v>
      </c>
      <c r="B1262" s="508" t="s">
        <v>12976</v>
      </c>
      <c r="C1262" s="983" t="s">
        <v>15245</v>
      </c>
      <c r="D1262" s="983"/>
      <c r="E1262" s="983"/>
      <c r="F1262" s="983"/>
      <c r="G1262" s="508" t="s">
        <v>121</v>
      </c>
      <c r="H1262" s="509">
        <v>3.43</v>
      </c>
    </row>
    <row r="1263" spans="1:8" ht="12.75" customHeight="1">
      <c r="A1263" s="507" t="s">
        <v>15246</v>
      </c>
      <c r="B1263" s="508" t="s">
        <v>12976</v>
      </c>
      <c r="C1263" s="983" t="s">
        <v>15247</v>
      </c>
      <c r="D1263" s="983"/>
      <c r="E1263" s="983"/>
      <c r="F1263" s="983"/>
      <c r="G1263" s="508" t="s">
        <v>121</v>
      </c>
      <c r="H1263" s="509">
        <v>5.81</v>
      </c>
    </row>
    <row r="1264" spans="1:8" ht="12.75" customHeight="1">
      <c r="A1264" s="504" t="s">
        <v>15248</v>
      </c>
      <c r="B1264" s="505" t="s">
        <v>12976</v>
      </c>
      <c r="C1264" s="984" t="s">
        <v>15249</v>
      </c>
      <c r="D1264" s="984"/>
      <c r="E1264" s="984"/>
      <c r="F1264" s="984"/>
      <c r="G1264" s="506"/>
      <c r="H1264" s="506"/>
    </row>
    <row r="1265" spans="1:8" ht="12.75" customHeight="1">
      <c r="A1265" s="507" t="s">
        <v>15250</v>
      </c>
      <c r="B1265" s="508" t="s">
        <v>12976</v>
      </c>
      <c r="C1265" s="983" t="s">
        <v>15251</v>
      </c>
      <c r="D1265" s="983"/>
      <c r="E1265" s="983"/>
      <c r="F1265" s="983"/>
      <c r="G1265" s="508" t="s">
        <v>121</v>
      </c>
      <c r="H1265" s="509">
        <v>1.0900000000000001</v>
      </c>
    </row>
    <row r="1266" spans="1:8" ht="12.75" customHeight="1">
      <c r="A1266" s="507" t="s">
        <v>15252</v>
      </c>
      <c r="B1266" s="508" t="s">
        <v>12976</v>
      </c>
      <c r="C1266" s="983" t="s">
        <v>15253</v>
      </c>
      <c r="D1266" s="983"/>
      <c r="E1266" s="983"/>
      <c r="F1266" s="983"/>
      <c r="G1266" s="508" t="s">
        <v>121</v>
      </c>
      <c r="H1266" s="509">
        <v>1.59</v>
      </c>
    </row>
    <row r="1267" spans="1:8" ht="12.75" customHeight="1">
      <c r="A1267" s="507" t="s">
        <v>15254</v>
      </c>
      <c r="B1267" s="508" t="s">
        <v>12976</v>
      </c>
      <c r="C1267" s="983" t="s">
        <v>15255</v>
      </c>
      <c r="D1267" s="983"/>
      <c r="E1267" s="983"/>
      <c r="F1267" s="983"/>
      <c r="G1267" s="508" t="s">
        <v>121</v>
      </c>
      <c r="H1267" s="509">
        <v>2.21</v>
      </c>
    </row>
    <row r="1268" spans="1:8" ht="12.75" customHeight="1">
      <c r="A1268" s="507" t="s">
        <v>15256</v>
      </c>
      <c r="B1268" s="508" t="s">
        <v>12976</v>
      </c>
      <c r="C1268" s="983" t="s">
        <v>15257</v>
      </c>
      <c r="D1268" s="983"/>
      <c r="E1268" s="983"/>
      <c r="F1268" s="983"/>
      <c r="G1268" s="508" t="s">
        <v>121</v>
      </c>
      <c r="H1268" s="509">
        <v>3.13</v>
      </c>
    </row>
    <row r="1269" spans="1:8" ht="12.75" customHeight="1">
      <c r="A1269" s="507" t="s">
        <v>15258</v>
      </c>
      <c r="B1269" s="508" t="s">
        <v>12976</v>
      </c>
      <c r="C1269" s="983" t="s">
        <v>15259</v>
      </c>
      <c r="D1269" s="983"/>
      <c r="E1269" s="983"/>
      <c r="F1269" s="983"/>
      <c r="G1269" s="508" t="s">
        <v>121</v>
      </c>
      <c r="H1269" s="509">
        <v>5.26</v>
      </c>
    </row>
    <row r="1270" spans="1:8" ht="12.75" customHeight="1">
      <c r="A1270" s="507" t="s">
        <v>15260</v>
      </c>
      <c r="B1270" s="508" t="s">
        <v>12976</v>
      </c>
      <c r="C1270" s="983" t="s">
        <v>15261</v>
      </c>
      <c r="D1270" s="983"/>
      <c r="E1270" s="983"/>
      <c r="F1270" s="983"/>
      <c r="G1270" s="508" t="s">
        <v>121</v>
      </c>
      <c r="H1270" s="509">
        <v>7.78</v>
      </c>
    </row>
    <row r="1271" spans="1:8" ht="12.75" customHeight="1">
      <c r="A1271" s="507" t="s">
        <v>15262</v>
      </c>
      <c r="B1271" s="508" t="s">
        <v>12976</v>
      </c>
      <c r="C1271" s="983" t="s">
        <v>15263</v>
      </c>
      <c r="D1271" s="983"/>
      <c r="E1271" s="983"/>
      <c r="F1271" s="983"/>
      <c r="G1271" s="508" t="s">
        <v>121</v>
      </c>
      <c r="H1271" s="509">
        <v>11.25</v>
      </c>
    </row>
    <row r="1272" spans="1:8" ht="12.75" customHeight="1">
      <c r="A1272" s="507" t="s">
        <v>15264</v>
      </c>
      <c r="B1272" s="508" t="s">
        <v>12976</v>
      </c>
      <c r="C1272" s="983" t="s">
        <v>15265</v>
      </c>
      <c r="D1272" s="983"/>
      <c r="E1272" s="983"/>
      <c r="F1272" s="983"/>
      <c r="G1272" s="508" t="s">
        <v>121</v>
      </c>
      <c r="H1272" s="509">
        <v>15.38</v>
      </c>
    </row>
    <row r="1273" spans="1:8" ht="12.75" customHeight="1">
      <c r="A1273" s="507" t="s">
        <v>15266</v>
      </c>
      <c r="B1273" s="508" t="s">
        <v>12976</v>
      </c>
      <c r="C1273" s="983" t="s">
        <v>15267</v>
      </c>
      <c r="D1273" s="983"/>
      <c r="E1273" s="983"/>
      <c r="F1273" s="983"/>
      <c r="G1273" s="508" t="s">
        <v>121</v>
      </c>
      <c r="H1273" s="509">
        <v>21.82</v>
      </c>
    </row>
    <row r="1274" spans="1:8" ht="12.75" customHeight="1">
      <c r="A1274" s="507" t="s">
        <v>15268</v>
      </c>
      <c r="B1274" s="508" t="s">
        <v>12976</v>
      </c>
      <c r="C1274" s="983" t="s">
        <v>15269</v>
      </c>
      <c r="D1274" s="983"/>
      <c r="E1274" s="983"/>
      <c r="F1274" s="983"/>
      <c r="G1274" s="508" t="s">
        <v>121</v>
      </c>
      <c r="H1274" s="509">
        <v>33.47</v>
      </c>
    </row>
    <row r="1275" spans="1:8" ht="12.75" customHeight="1">
      <c r="A1275" s="507" t="s">
        <v>15270</v>
      </c>
      <c r="B1275" s="508" t="s">
        <v>12976</v>
      </c>
      <c r="C1275" s="983" t="s">
        <v>15271</v>
      </c>
      <c r="D1275" s="983"/>
      <c r="E1275" s="983"/>
      <c r="F1275" s="983"/>
      <c r="G1275" s="508" t="s">
        <v>121</v>
      </c>
      <c r="H1275" s="509">
        <v>42.67</v>
      </c>
    </row>
    <row r="1276" spans="1:8" ht="12.75" customHeight="1">
      <c r="A1276" s="507" t="s">
        <v>15272</v>
      </c>
      <c r="B1276" s="508" t="s">
        <v>12976</v>
      </c>
      <c r="C1276" s="983" t="s">
        <v>15273</v>
      </c>
      <c r="D1276" s="983"/>
      <c r="E1276" s="983"/>
      <c r="F1276" s="983"/>
      <c r="G1276" s="508" t="s">
        <v>121</v>
      </c>
      <c r="H1276" s="509">
        <v>54.86</v>
      </c>
    </row>
    <row r="1277" spans="1:8" ht="12.75" customHeight="1">
      <c r="A1277" s="507" t="s">
        <v>15274</v>
      </c>
      <c r="B1277" s="508" t="s">
        <v>12976</v>
      </c>
      <c r="C1277" s="983" t="s">
        <v>15275</v>
      </c>
      <c r="D1277" s="983"/>
      <c r="E1277" s="983"/>
      <c r="F1277" s="983"/>
      <c r="G1277" s="508" t="s">
        <v>121</v>
      </c>
      <c r="H1277" s="509">
        <v>1.42</v>
      </c>
    </row>
    <row r="1278" spans="1:8" ht="12.75" customHeight="1">
      <c r="A1278" s="507" t="s">
        <v>15276</v>
      </c>
      <c r="B1278" s="508" t="s">
        <v>12976</v>
      </c>
      <c r="C1278" s="983" t="s">
        <v>15277</v>
      </c>
      <c r="D1278" s="983"/>
      <c r="E1278" s="983"/>
      <c r="F1278" s="983"/>
      <c r="G1278" s="508" t="s">
        <v>121</v>
      </c>
      <c r="H1278" s="509">
        <v>1.92</v>
      </c>
    </row>
    <row r="1279" spans="1:8" ht="12.75" customHeight="1">
      <c r="A1279" s="507" t="s">
        <v>15278</v>
      </c>
      <c r="B1279" s="508" t="s">
        <v>12976</v>
      </c>
      <c r="C1279" s="983" t="s">
        <v>15279</v>
      </c>
      <c r="D1279" s="983"/>
      <c r="E1279" s="983"/>
      <c r="F1279" s="983"/>
      <c r="G1279" s="508" t="s">
        <v>121</v>
      </c>
      <c r="H1279" s="509">
        <v>2.74</v>
      </c>
    </row>
    <row r="1280" spans="1:8" ht="12.75" customHeight="1">
      <c r="A1280" s="507" t="s">
        <v>15280</v>
      </c>
      <c r="B1280" s="508" t="s">
        <v>12976</v>
      </c>
      <c r="C1280" s="983" t="s">
        <v>15281</v>
      </c>
      <c r="D1280" s="983"/>
      <c r="E1280" s="983"/>
      <c r="F1280" s="983"/>
      <c r="G1280" s="508" t="s">
        <v>121</v>
      </c>
      <c r="H1280" s="509">
        <v>3.62</v>
      </c>
    </row>
    <row r="1281" spans="1:8" ht="12.75" customHeight="1">
      <c r="A1281" s="507" t="s">
        <v>15282</v>
      </c>
      <c r="B1281" s="508" t="s">
        <v>12976</v>
      </c>
      <c r="C1281" s="983" t="s">
        <v>15283</v>
      </c>
      <c r="D1281" s="983"/>
      <c r="E1281" s="983"/>
      <c r="F1281" s="983"/>
      <c r="G1281" s="508" t="s">
        <v>121</v>
      </c>
      <c r="H1281" s="509">
        <v>5.73</v>
      </c>
    </row>
    <row r="1282" spans="1:8" ht="12.75" customHeight="1">
      <c r="A1282" s="507" t="s">
        <v>15284</v>
      </c>
      <c r="B1282" s="508" t="s">
        <v>12976</v>
      </c>
      <c r="C1282" s="983" t="s">
        <v>15285</v>
      </c>
      <c r="D1282" s="983"/>
      <c r="E1282" s="983"/>
      <c r="F1282" s="983"/>
      <c r="G1282" s="508" t="s">
        <v>121</v>
      </c>
      <c r="H1282" s="509">
        <v>8.57</v>
      </c>
    </row>
    <row r="1283" spans="1:8" ht="12.75" customHeight="1">
      <c r="A1283" s="507" t="s">
        <v>15286</v>
      </c>
      <c r="B1283" s="508" t="s">
        <v>12976</v>
      </c>
      <c r="C1283" s="983" t="s">
        <v>15287</v>
      </c>
      <c r="D1283" s="983"/>
      <c r="E1283" s="983"/>
      <c r="F1283" s="983"/>
      <c r="G1283" s="508" t="s">
        <v>121</v>
      </c>
      <c r="H1283" s="509">
        <v>12.16</v>
      </c>
    </row>
    <row r="1284" spans="1:8" ht="12.75" customHeight="1">
      <c r="A1284" s="507" t="s">
        <v>15288</v>
      </c>
      <c r="B1284" s="508" t="s">
        <v>12976</v>
      </c>
      <c r="C1284" s="983" t="s">
        <v>15289</v>
      </c>
      <c r="D1284" s="983"/>
      <c r="E1284" s="983"/>
      <c r="F1284" s="983"/>
      <c r="G1284" s="508" t="s">
        <v>121</v>
      </c>
      <c r="H1284" s="509">
        <v>16.37</v>
      </c>
    </row>
    <row r="1285" spans="1:8" ht="12.75" customHeight="1">
      <c r="A1285" s="507" t="s">
        <v>15290</v>
      </c>
      <c r="B1285" s="508" t="s">
        <v>12976</v>
      </c>
      <c r="C1285" s="983" t="s">
        <v>15291</v>
      </c>
      <c r="D1285" s="983"/>
      <c r="E1285" s="983"/>
      <c r="F1285" s="983"/>
      <c r="G1285" s="508" t="s">
        <v>121</v>
      </c>
      <c r="H1285" s="509">
        <v>22.3</v>
      </c>
    </row>
    <row r="1286" spans="1:8" ht="12.75" customHeight="1">
      <c r="A1286" s="507" t="s">
        <v>15292</v>
      </c>
      <c r="B1286" s="508" t="s">
        <v>12976</v>
      </c>
      <c r="C1286" s="983" t="s">
        <v>15293</v>
      </c>
      <c r="D1286" s="983"/>
      <c r="E1286" s="983"/>
      <c r="F1286" s="983"/>
      <c r="G1286" s="508" t="s">
        <v>121</v>
      </c>
      <c r="H1286" s="509">
        <v>31.51</v>
      </c>
    </row>
    <row r="1287" spans="1:8" ht="12.75" customHeight="1">
      <c r="A1287" s="507" t="s">
        <v>15294</v>
      </c>
      <c r="B1287" s="508" t="s">
        <v>12976</v>
      </c>
      <c r="C1287" s="983" t="s">
        <v>15295</v>
      </c>
      <c r="D1287" s="983"/>
      <c r="E1287" s="983"/>
      <c r="F1287" s="983"/>
      <c r="G1287" s="508" t="s">
        <v>121</v>
      </c>
      <c r="H1287" s="509">
        <v>43.09</v>
      </c>
    </row>
    <row r="1288" spans="1:8" ht="12.75" customHeight="1">
      <c r="A1288" s="507" t="s">
        <v>15296</v>
      </c>
      <c r="B1288" s="508" t="s">
        <v>12976</v>
      </c>
      <c r="C1288" s="983" t="s">
        <v>15297</v>
      </c>
      <c r="D1288" s="983"/>
      <c r="E1288" s="983"/>
      <c r="F1288" s="983"/>
      <c r="G1288" s="508" t="s">
        <v>121</v>
      </c>
      <c r="H1288" s="509">
        <v>55.62</v>
      </c>
    </row>
    <row r="1289" spans="1:8" ht="12.75" customHeight="1">
      <c r="A1289" s="507" t="s">
        <v>15298</v>
      </c>
      <c r="B1289" s="508" t="s">
        <v>12976</v>
      </c>
      <c r="C1289" s="983" t="s">
        <v>15299</v>
      </c>
      <c r="D1289" s="983"/>
      <c r="E1289" s="983"/>
      <c r="F1289" s="983"/>
      <c r="G1289" s="508" t="s">
        <v>121</v>
      </c>
      <c r="H1289" s="509">
        <v>64.59</v>
      </c>
    </row>
    <row r="1290" spans="1:8" ht="12.75" customHeight="1">
      <c r="A1290" s="507" t="s">
        <v>15300</v>
      </c>
      <c r="B1290" s="508" t="s">
        <v>12976</v>
      </c>
      <c r="C1290" s="983" t="s">
        <v>15301</v>
      </c>
      <c r="D1290" s="983"/>
      <c r="E1290" s="983"/>
      <c r="F1290" s="983"/>
      <c r="G1290" s="508" t="s">
        <v>121</v>
      </c>
      <c r="H1290" s="509">
        <v>76.62</v>
      </c>
    </row>
    <row r="1291" spans="1:8" ht="12.75" customHeight="1">
      <c r="A1291" s="507" t="s">
        <v>15302</v>
      </c>
      <c r="B1291" s="508" t="s">
        <v>12976</v>
      </c>
      <c r="C1291" s="983" t="s">
        <v>15303</v>
      </c>
      <c r="D1291" s="983"/>
      <c r="E1291" s="983"/>
      <c r="F1291" s="983"/>
      <c r="G1291" s="508" t="s">
        <v>121</v>
      </c>
      <c r="H1291" s="509">
        <v>92.74</v>
      </c>
    </row>
    <row r="1292" spans="1:8" ht="12.75" customHeight="1">
      <c r="A1292" s="504" t="s">
        <v>15304</v>
      </c>
      <c r="B1292" s="505" t="s">
        <v>12976</v>
      </c>
      <c r="C1292" s="984" t="s">
        <v>15305</v>
      </c>
      <c r="D1292" s="984"/>
      <c r="E1292" s="984"/>
      <c r="F1292" s="984"/>
      <c r="G1292" s="506"/>
      <c r="H1292" s="506"/>
    </row>
    <row r="1293" spans="1:8" ht="12.75" customHeight="1">
      <c r="A1293" s="507" t="s">
        <v>15306</v>
      </c>
      <c r="B1293" s="508" t="s">
        <v>12976</v>
      </c>
      <c r="C1293" s="983" t="s">
        <v>15307</v>
      </c>
      <c r="D1293" s="983"/>
      <c r="E1293" s="983"/>
      <c r="F1293" s="983"/>
      <c r="G1293" s="508" t="s">
        <v>108</v>
      </c>
      <c r="H1293" s="509">
        <v>7.43</v>
      </c>
    </row>
    <row r="1294" spans="1:8" ht="12.75" customHeight="1">
      <c r="A1294" s="507" t="s">
        <v>15308</v>
      </c>
      <c r="B1294" s="508" t="s">
        <v>12976</v>
      </c>
      <c r="C1294" s="983" t="s">
        <v>15309</v>
      </c>
      <c r="D1294" s="983"/>
      <c r="E1294" s="983"/>
      <c r="F1294" s="983"/>
      <c r="G1294" s="508" t="s">
        <v>108</v>
      </c>
      <c r="H1294" s="509">
        <v>9.68</v>
      </c>
    </row>
    <row r="1295" spans="1:8" ht="12.75" customHeight="1">
      <c r="A1295" s="507" t="s">
        <v>15310</v>
      </c>
      <c r="B1295" s="508" t="s">
        <v>12976</v>
      </c>
      <c r="C1295" s="983" t="s">
        <v>15311</v>
      </c>
      <c r="D1295" s="983"/>
      <c r="E1295" s="983"/>
      <c r="F1295" s="983"/>
      <c r="G1295" s="508" t="s">
        <v>108</v>
      </c>
      <c r="H1295" s="509">
        <v>9.16</v>
      </c>
    </row>
    <row r="1296" spans="1:8" ht="12.75" customHeight="1">
      <c r="A1296" s="507" t="s">
        <v>15312</v>
      </c>
      <c r="B1296" s="508" t="s">
        <v>12976</v>
      </c>
      <c r="C1296" s="983" t="s">
        <v>15313</v>
      </c>
      <c r="D1296" s="983"/>
      <c r="E1296" s="983"/>
      <c r="F1296" s="983"/>
      <c r="G1296" s="508" t="s">
        <v>108</v>
      </c>
      <c r="H1296" s="509">
        <v>21.36</v>
      </c>
    </row>
    <row r="1297" spans="1:8" ht="12.75" customHeight="1">
      <c r="A1297" s="507" t="s">
        <v>15314</v>
      </c>
      <c r="B1297" s="508" t="s">
        <v>12976</v>
      </c>
      <c r="C1297" s="983" t="s">
        <v>15315</v>
      </c>
      <c r="D1297" s="983"/>
      <c r="E1297" s="983"/>
      <c r="F1297" s="983"/>
      <c r="G1297" s="508" t="s">
        <v>108</v>
      </c>
      <c r="H1297" s="509">
        <v>13.07</v>
      </c>
    </row>
    <row r="1298" spans="1:8" ht="12.75" customHeight="1">
      <c r="A1298" s="507" t="s">
        <v>15316</v>
      </c>
      <c r="B1298" s="508" t="s">
        <v>12976</v>
      </c>
      <c r="C1298" s="983" t="s">
        <v>15317</v>
      </c>
      <c r="D1298" s="983"/>
      <c r="E1298" s="983"/>
      <c r="F1298" s="983"/>
      <c r="G1298" s="508" t="s">
        <v>108</v>
      </c>
      <c r="H1298" s="509">
        <v>15.73</v>
      </c>
    </row>
    <row r="1299" spans="1:8" ht="12.75" customHeight="1">
      <c r="A1299" s="507" t="s">
        <v>15318</v>
      </c>
      <c r="B1299" s="508" t="s">
        <v>12976</v>
      </c>
      <c r="C1299" s="983" t="s">
        <v>15319</v>
      </c>
      <c r="D1299" s="983"/>
      <c r="E1299" s="983"/>
      <c r="F1299" s="983"/>
      <c r="G1299" s="508" t="s">
        <v>108</v>
      </c>
      <c r="H1299" s="509">
        <v>16.36</v>
      </c>
    </row>
    <row r="1300" spans="1:8" ht="12.75" customHeight="1">
      <c r="A1300" s="507" t="s">
        <v>15320</v>
      </c>
      <c r="B1300" s="508" t="s">
        <v>12976</v>
      </c>
      <c r="C1300" s="983" t="s">
        <v>15321</v>
      </c>
      <c r="D1300" s="983"/>
      <c r="E1300" s="983"/>
      <c r="F1300" s="983"/>
      <c r="G1300" s="508" t="s">
        <v>108</v>
      </c>
      <c r="H1300" s="509">
        <v>18.16</v>
      </c>
    </row>
    <row r="1301" spans="1:8" ht="12.75" customHeight="1">
      <c r="A1301" s="507" t="s">
        <v>15322</v>
      </c>
      <c r="B1301" s="508" t="s">
        <v>12976</v>
      </c>
      <c r="C1301" s="983" t="s">
        <v>15323</v>
      </c>
      <c r="D1301" s="983"/>
      <c r="E1301" s="983"/>
      <c r="F1301" s="983"/>
      <c r="G1301" s="508" t="s">
        <v>108</v>
      </c>
      <c r="H1301" s="509">
        <v>19.59</v>
      </c>
    </row>
    <row r="1302" spans="1:8" ht="12.75" customHeight="1">
      <c r="A1302" s="507" t="s">
        <v>15324</v>
      </c>
      <c r="B1302" s="508" t="s">
        <v>12976</v>
      </c>
      <c r="C1302" s="983" t="s">
        <v>15325</v>
      </c>
      <c r="D1302" s="983"/>
      <c r="E1302" s="983"/>
      <c r="F1302" s="983"/>
      <c r="G1302" s="508" t="s">
        <v>108</v>
      </c>
      <c r="H1302" s="509">
        <v>21.3</v>
      </c>
    </row>
    <row r="1303" spans="1:8" ht="12.75" customHeight="1">
      <c r="A1303" s="507" t="s">
        <v>15326</v>
      </c>
      <c r="B1303" s="508" t="s">
        <v>12976</v>
      </c>
      <c r="C1303" s="983" t="s">
        <v>15327</v>
      </c>
      <c r="D1303" s="983"/>
      <c r="E1303" s="983"/>
      <c r="F1303" s="983"/>
      <c r="G1303" s="508" t="s">
        <v>108</v>
      </c>
      <c r="H1303" s="509">
        <v>24.34</v>
      </c>
    </row>
    <row r="1304" spans="1:8" ht="12.75" customHeight="1">
      <c r="A1304" s="507" t="s">
        <v>15328</v>
      </c>
      <c r="B1304" s="508" t="s">
        <v>12976</v>
      </c>
      <c r="C1304" s="983" t="s">
        <v>15329</v>
      </c>
      <c r="D1304" s="983"/>
      <c r="E1304" s="983"/>
      <c r="F1304" s="983"/>
      <c r="G1304" s="508" t="s">
        <v>108</v>
      </c>
      <c r="H1304" s="509">
        <v>8.19</v>
      </c>
    </row>
    <row r="1305" spans="1:8" ht="12.75" customHeight="1">
      <c r="A1305" s="507" t="s">
        <v>15330</v>
      </c>
      <c r="B1305" s="508" t="s">
        <v>12976</v>
      </c>
      <c r="C1305" s="983" t="s">
        <v>15331</v>
      </c>
      <c r="D1305" s="983"/>
      <c r="E1305" s="983"/>
      <c r="F1305" s="983"/>
      <c r="G1305" s="508" t="s">
        <v>108</v>
      </c>
      <c r="H1305" s="509">
        <v>4.12</v>
      </c>
    </row>
    <row r="1306" spans="1:8" ht="12.75" customHeight="1">
      <c r="A1306" s="507" t="s">
        <v>15332</v>
      </c>
      <c r="B1306" s="508" t="s">
        <v>12976</v>
      </c>
      <c r="C1306" s="983" t="s">
        <v>15333</v>
      </c>
      <c r="D1306" s="983"/>
      <c r="E1306" s="983"/>
      <c r="F1306" s="983"/>
      <c r="G1306" s="508" t="s">
        <v>108</v>
      </c>
      <c r="H1306" s="509">
        <v>4.28</v>
      </c>
    </row>
    <row r="1307" spans="1:8" ht="12.75" customHeight="1">
      <c r="A1307" s="507" t="s">
        <v>15334</v>
      </c>
      <c r="B1307" s="508" t="s">
        <v>12976</v>
      </c>
      <c r="C1307" s="983" t="s">
        <v>15335</v>
      </c>
      <c r="D1307" s="983"/>
      <c r="E1307" s="983"/>
      <c r="F1307" s="983"/>
      <c r="G1307" s="508" t="s">
        <v>108</v>
      </c>
      <c r="H1307" s="509">
        <v>8.0500000000000007</v>
      </c>
    </row>
    <row r="1308" spans="1:8" ht="12.75" customHeight="1">
      <c r="A1308" s="504" t="s">
        <v>15336</v>
      </c>
      <c r="B1308" s="505" t="s">
        <v>12976</v>
      </c>
      <c r="C1308" s="984" t="s">
        <v>15337</v>
      </c>
      <c r="D1308" s="984"/>
      <c r="E1308" s="984"/>
      <c r="F1308" s="984"/>
      <c r="G1308" s="506"/>
      <c r="H1308" s="506"/>
    </row>
    <row r="1309" spans="1:8" ht="12.75" customHeight="1">
      <c r="A1309" s="507" t="s">
        <v>15338</v>
      </c>
      <c r="B1309" s="508" t="s">
        <v>12976</v>
      </c>
      <c r="C1309" s="983" t="s">
        <v>15339</v>
      </c>
      <c r="D1309" s="983"/>
      <c r="E1309" s="983"/>
      <c r="F1309" s="983"/>
      <c r="G1309" s="508" t="s">
        <v>108</v>
      </c>
      <c r="H1309" s="509">
        <v>11.81</v>
      </c>
    </row>
    <row r="1310" spans="1:8" ht="12.75" customHeight="1">
      <c r="A1310" s="507" t="s">
        <v>15340</v>
      </c>
      <c r="B1310" s="508" t="s">
        <v>12976</v>
      </c>
      <c r="C1310" s="983" t="s">
        <v>15341</v>
      </c>
      <c r="D1310" s="983"/>
      <c r="E1310" s="983"/>
      <c r="F1310" s="983"/>
      <c r="G1310" s="508" t="s">
        <v>108</v>
      </c>
      <c r="H1310" s="509">
        <v>13.29</v>
      </c>
    </row>
    <row r="1311" spans="1:8" ht="12.75" customHeight="1">
      <c r="A1311" s="507" t="s">
        <v>15342</v>
      </c>
      <c r="B1311" s="508" t="s">
        <v>12976</v>
      </c>
      <c r="C1311" s="983" t="s">
        <v>15343</v>
      </c>
      <c r="D1311" s="983"/>
      <c r="E1311" s="983"/>
      <c r="F1311" s="983"/>
      <c r="G1311" s="508" t="s">
        <v>108</v>
      </c>
      <c r="H1311" s="509">
        <v>30.72</v>
      </c>
    </row>
    <row r="1312" spans="1:8" ht="12.75" customHeight="1">
      <c r="A1312" s="507" t="s">
        <v>15344</v>
      </c>
      <c r="B1312" s="508" t="s">
        <v>12976</v>
      </c>
      <c r="C1312" s="983" t="s">
        <v>15345</v>
      </c>
      <c r="D1312" s="983"/>
      <c r="E1312" s="983"/>
      <c r="F1312" s="983"/>
      <c r="G1312" s="508" t="s">
        <v>108</v>
      </c>
      <c r="H1312" s="509">
        <v>35.340000000000003</v>
      </c>
    </row>
    <row r="1313" spans="1:8" ht="12.75" customHeight="1">
      <c r="A1313" s="507" t="s">
        <v>15346</v>
      </c>
      <c r="B1313" s="508" t="s">
        <v>12976</v>
      </c>
      <c r="C1313" s="983" t="s">
        <v>15347</v>
      </c>
      <c r="D1313" s="983"/>
      <c r="E1313" s="983"/>
      <c r="F1313" s="983"/>
      <c r="G1313" s="508" t="s">
        <v>108</v>
      </c>
      <c r="H1313" s="509">
        <v>12.69</v>
      </c>
    </row>
    <row r="1314" spans="1:8" ht="12.75" customHeight="1">
      <c r="A1314" s="507" t="s">
        <v>15348</v>
      </c>
      <c r="B1314" s="508" t="s">
        <v>12976</v>
      </c>
      <c r="C1314" s="983" t="s">
        <v>15349</v>
      </c>
      <c r="D1314" s="983"/>
      <c r="E1314" s="983"/>
      <c r="F1314" s="983"/>
      <c r="G1314" s="508" t="s">
        <v>108</v>
      </c>
      <c r="H1314" s="509">
        <v>21.94</v>
      </c>
    </row>
    <row r="1315" spans="1:8" ht="12.75" customHeight="1">
      <c r="A1315" s="507" t="s">
        <v>15350</v>
      </c>
      <c r="B1315" s="508" t="s">
        <v>12976</v>
      </c>
      <c r="C1315" s="983" t="s">
        <v>15351</v>
      </c>
      <c r="D1315" s="983"/>
      <c r="E1315" s="983"/>
      <c r="F1315" s="983"/>
      <c r="G1315" s="508" t="s">
        <v>108</v>
      </c>
      <c r="H1315" s="509">
        <v>35.46</v>
      </c>
    </row>
    <row r="1316" spans="1:8" ht="12.75" customHeight="1">
      <c r="A1316" s="507" t="s">
        <v>15352</v>
      </c>
      <c r="B1316" s="508" t="s">
        <v>12976</v>
      </c>
      <c r="C1316" s="983" t="s">
        <v>15353</v>
      </c>
      <c r="D1316" s="983"/>
      <c r="E1316" s="983"/>
      <c r="F1316" s="983"/>
      <c r="G1316" s="508" t="s">
        <v>108</v>
      </c>
      <c r="H1316" s="509">
        <v>5.57</v>
      </c>
    </row>
    <row r="1317" spans="1:8" ht="12.75" customHeight="1">
      <c r="A1317" s="507" t="s">
        <v>15354</v>
      </c>
      <c r="B1317" s="508" t="s">
        <v>12976</v>
      </c>
      <c r="C1317" s="983" t="s">
        <v>15355</v>
      </c>
      <c r="D1317" s="983"/>
      <c r="E1317" s="983"/>
      <c r="F1317" s="983"/>
      <c r="G1317" s="508" t="s">
        <v>108</v>
      </c>
      <c r="H1317" s="509">
        <v>12.25</v>
      </c>
    </row>
    <row r="1318" spans="1:8" ht="12.75" customHeight="1">
      <c r="A1318" s="507" t="s">
        <v>15356</v>
      </c>
      <c r="B1318" s="508" t="s">
        <v>12976</v>
      </c>
      <c r="C1318" s="983" t="s">
        <v>15357</v>
      </c>
      <c r="D1318" s="983"/>
      <c r="E1318" s="983"/>
      <c r="F1318" s="983"/>
      <c r="G1318" s="508" t="s">
        <v>108</v>
      </c>
      <c r="H1318" s="509">
        <v>2.86</v>
      </c>
    </row>
    <row r="1319" spans="1:8" ht="12.75" customHeight="1">
      <c r="A1319" s="507" t="s">
        <v>15358</v>
      </c>
      <c r="B1319" s="508" t="s">
        <v>12976</v>
      </c>
      <c r="C1319" s="983" t="s">
        <v>15359</v>
      </c>
      <c r="D1319" s="983"/>
      <c r="E1319" s="983"/>
      <c r="F1319" s="983"/>
      <c r="G1319" s="508" t="s">
        <v>108</v>
      </c>
      <c r="H1319" s="509">
        <v>2.86</v>
      </c>
    </row>
    <row r="1320" spans="1:8" ht="12.75" customHeight="1">
      <c r="A1320" s="507" t="s">
        <v>15360</v>
      </c>
      <c r="B1320" s="508" t="s">
        <v>12976</v>
      </c>
      <c r="C1320" s="983" t="s">
        <v>15361</v>
      </c>
      <c r="D1320" s="983"/>
      <c r="E1320" s="983"/>
      <c r="F1320" s="983"/>
      <c r="G1320" s="508" t="s">
        <v>108</v>
      </c>
      <c r="H1320" s="509">
        <v>3.69</v>
      </c>
    </row>
    <row r="1321" spans="1:8" ht="12.75" customHeight="1">
      <c r="A1321" s="507" t="s">
        <v>15362</v>
      </c>
      <c r="B1321" s="508" t="s">
        <v>12976</v>
      </c>
      <c r="C1321" s="983" t="s">
        <v>15363</v>
      </c>
      <c r="D1321" s="983"/>
      <c r="E1321" s="983"/>
      <c r="F1321" s="983"/>
      <c r="G1321" s="508" t="s">
        <v>108</v>
      </c>
      <c r="H1321" s="509">
        <v>4.74</v>
      </c>
    </row>
    <row r="1322" spans="1:8" ht="12.75" customHeight="1">
      <c r="A1322" s="507" t="s">
        <v>15364</v>
      </c>
      <c r="B1322" s="508" t="s">
        <v>12976</v>
      </c>
      <c r="C1322" s="983" t="s">
        <v>15365</v>
      </c>
      <c r="D1322" s="983"/>
      <c r="E1322" s="983"/>
      <c r="F1322" s="983"/>
      <c r="G1322" s="508" t="s">
        <v>108</v>
      </c>
      <c r="H1322" s="509">
        <v>8.84</v>
      </c>
    </row>
    <row r="1323" spans="1:8" ht="12.75" customHeight="1">
      <c r="A1323" s="504" t="s">
        <v>15366</v>
      </c>
      <c r="B1323" s="505" t="s">
        <v>12976</v>
      </c>
      <c r="C1323" s="984" t="s">
        <v>15367</v>
      </c>
      <c r="D1323" s="984"/>
      <c r="E1323" s="984"/>
      <c r="F1323" s="984"/>
      <c r="G1323" s="506"/>
      <c r="H1323" s="506"/>
    </row>
    <row r="1324" spans="1:8" ht="12.75" customHeight="1">
      <c r="A1324" s="507" t="s">
        <v>15368</v>
      </c>
      <c r="B1324" s="508" t="s">
        <v>12976</v>
      </c>
      <c r="C1324" s="983" t="s">
        <v>15369</v>
      </c>
      <c r="D1324" s="983"/>
      <c r="E1324" s="983"/>
      <c r="F1324" s="983"/>
      <c r="G1324" s="508" t="s">
        <v>108</v>
      </c>
      <c r="H1324" s="509">
        <v>103.26</v>
      </c>
    </row>
    <row r="1325" spans="1:8" ht="12.75" customHeight="1">
      <c r="A1325" s="507" t="s">
        <v>15370</v>
      </c>
      <c r="B1325" s="508" t="s">
        <v>12976</v>
      </c>
      <c r="C1325" s="983" t="s">
        <v>15371</v>
      </c>
      <c r="D1325" s="983"/>
      <c r="E1325" s="983"/>
      <c r="F1325" s="983"/>
      <c r="G1325" s="508" t="s">
        <v>108</v>
      </c>
      <c r="H1325" s="509">
        <v>73.260000000000005</v>
      </c>
    </row>
    <row r="1326" spans="1:8" ht="12.75" customHeight="1">
      <c r="A1326" s="507" t="s">
        <v>15372</v>
      </c>
      <c r="B1326" s="508" t="s">
        <v>12976</v>
      </c>
      <c r="C1326" s="983" t="s">
        <v>15373</v>
      </c>
      <c r="D1326" s="983"/>
      <c r="E1326" s="983"/>
      <c r="F1326" s="983"/>
      <c r="G1326" s="508" t="s">
        <v>108</v>
      </c>
      <c r="H1326" s="509">
        <v>153.26</v>
      </c>
    </row>
    <row r="1327" spans="1:8" ht="12.75" customHeight="1">
      <c r="A1327" s="507" t="s">
        <v>15374</v>
      </c>
      <c r="B1327" s="508" t="s">
        <v>12976</v>
      </c>
      <c r="C1327" s="983" t="s">
        <v>15375</v>
      </c>
      <c r="D1327" s="983"/>
      <c r="E1327" s="983"/>
      <c r="F1327" s="983"/>
      <c r="G1327" s="508" t="s">
        <v>108</v>
      </c>
      <c r="H1327" s="509">
        <v>128.26</v>
      </c>
    </row>
    <row r="1328" spans="1:8" ht="12.75" customHeight="1">
      <c r="A1328" s="507" t="s">
        <v>15376</v>
      </c>
      <c r="B1328" s="508" t="s">
        <v>12976</v>
      </c>
      <c r="C1328" s="983" t="s">
        <v>15377</v>
      </c>
      <c r="D1328" s="983"/>
      <c r="E1328" s="983"/>
      <c r="F1328" s="983"/>
      <c r="G1328" s="508" t="s">
        <v>108</v>
      </c>
      <c r="H1328" s="509">
        <v>80.72</v>
      </c>
    </row>
    <row r="1329" spans="1:8" ht="12.75" customHeight="1">
      <c r="A1329" s="507" t="s">
        <v>15378</v>
      </c>
      <c r="B1329" s="508" t="s">
        <v>12976</v>
      </c>
      <c r="C1329" s="983" t="s">
        <v>15379</v>
      </c>
      <c r="D1329" s="983"/>
      <c r="E1329" s="983"/>
      <c r="F1329" s="983"/>
      <c r="G1329" s="508" t="s">
        <v>108</v>
      </c>
      <c r="H1329" s="509">
        <v>79.760000000000005</v>
      </c>
    </row>
    <row r="1330" spans="1:8" ht="12.75" customHeight="1">
      <c r="A1330" s="507" t="s">
        <v>15380</v>
      </c>
      <c r="B1330" s="508" t="s">
        <v>12976</v>
      </c>
      <c r="C1330" s="983" t="s">
        <v>15381</v>
      </c>
      <c r="D1330" s="983"/>
      <c r="E1330" s="983"/>
      <c r="F1330" s="983"/>
      <c r="G1330" s="508" t="s">
        <v>108</v>
      </c>
      <c r="H1330" s="509">
        <v>114.95</v>
      </c>
    </row>
    <row r="1331" spans="1:8" ht="12.75" customHeight="1">
      <c r="A1331" s="507" t="s">
        <v>15382</v>
      </c>
      <c r="B1331" s="508" t="s">
        <v>12976</v>
      </c>
      <c r="C1331" s="983" t="s">
        <v>15383</v>
      </c>
      <c r="D1331" s="983"/>
      <c r="E1331" s="983"/>
      <c r="F1331" s="983"/>
      <c r="G1331" s="508" t="s">
        <v>108</v>
      </c>
      <c r="H1331" s="509">
        <v>94.05</v>
      </c>
    </row>
    <row r="1332" spans="1:8" ht="12.75" customHeight="1">
      <c r="A1332" s="507" t="s">
        <v>15384</v>
      </c>
      <c r="B1332" s="508" t="s">
        <v>12976</v>
      </c>
      <c r="C1332" s="983" t="s">
        <v>15385</v>
      </c>
      <c r="D1332" s="983"/>
      <c r="E1332" s="983"/>
      <c r="F1332" s="983"/>
      <c r="G1332" s="508" t="s">
        <v>139</v>
      </c>
      <c r="H1332" s="509">
        <v>184.73</v>
      </c>
    </row>
    <row r="1333" spans="1:8" ht="12.75" customHeight="1">
      <c r="A1333" s="507" t="s">
        <v>15386</v>
      </c>
      <c r="B1333" s="508" t="s">
        <v>12976</v>
      </c>
      <c r="C1333" s="983" t="s">
        <v>15387</v>
      </c>
      <c r="D1333" s="983"/>
      <c r="E1333" s="983"/>
      <c r="F1333" s="983"/>
      <c r="G1333" s="508" t="s">
        <v>139</v>
      </c>
      <c r="H1333" s="509">
        <v>137.44</v>
      </c>
    </row>
    <row r="1334" spans="1:8" ht="12.75" customHeight="1">
      <c r="A1334" s="507" t="s">
        <v>15388</v>
      </c>
      <c r="B1334" s="508" t="s">
        <v>12976</v>
      </c>
      <c r="C1334" s="983" t="s">
        <v>15389</v>
      </c>
      <c r="D1334" s="983"/>
      <c r="E1334" s="983"/>
      <c r="F1334" s="983"/>
      <c r="G1334" s="508" t="s">
        <v>139</v>
      </c>
      <c r="H1334" s="509">
        <v>221.18</v>
      </c>
    </row>
    <row r="1335" spans="1:8" ht="12.75" customHeight="1">
      <c r="A1335" s="507" t="s">
        <v>15390</v>
      </c>
      <c r="B1335" s="508" t="s">
        <v>12976</v>
      </c>
      <c r="C1335" s="983" t="s">
        <v>15391</v>
      </c>
      <c r="D1335" s="983"/>
      <c r="E1335" s="983"/>
      <c r="F1335" s="983"/>
      <c r="G1335" s="508" t="s">
        <v>139</v>
      </c>
      <c r="H1335" s="509">
        <v>159.94</v>
      </c>
    </row>
    <row r="1336" spans="1:8" ht="12.75" customHeight="1">
      <c r="A1336" s="507" t="s">
        <v>15392</v>
      </c>
      <c r="B1336" s="508" t="s">
        <v>12976</v>
      </c>
      <c r="C1336" s="983" t="s">
        <v>15393</v>
      </c>
      <c r="D1336" s="983"/>
      <c r="E1336" s="983"/>
      <c r="F1336" s="983"/>
      <c r="G1336" s="508" t="s">
        <v>108</v>
      </c>
      <c r="H1336" s="509">
        <v>426.63</v>
      </c>
    </row>
    <row r="1337" spans="1:8" ht="12.75" customHeight="1">
      <c r="A1337" s="507" t="s">
        <v>15394</v>
      </c>
      <c r="B1337" s="508" t="s">
        <v>12976</v>
      </c>
      <c r="C1337" s="983" t="s">
        <v>15395</v>
      </c>
      <c r="D1337" s="983"/>
      <c r="E1337" s="983"/>
      <c r="F1337" s="983"/>
      <c r="G1337" s="508" t="s">
        <v>108</v>
      </c>
      <c r="H1337" s="509">
        <v>114.67</v>
      </c>
    </row>
    <row r="1338" spans="1:8" ht="12.75" customHeight="1">
      <c r="A1338" s="507" t="s">
        <v>15396</v>
      </c>
      <c r="B1338" s="508" t="s">
        <v>12976</v>
      </c>
      <c r="C1338" s="983" t="s">
        <v>15397</v>
      </c>
      <c r="D1338" s="983"/>
      <c r="E1338" s="983"/>
      <c r="F1338" s="983"/>
      <c r="G1338" s="508" t="s">
        <v>108</v>
      </c>
      <c r="H1338" s="509">
        <v>109.34</v>
      </c>
    </row>
    <row r="1339" spans="1:8" ht="12.75" customHeight="1">
      <c r="A1339" s="507" t="s">
        <v>15398</v>
      </c>
      <c r="B1339" s="508" t="s">
        <v>12976</v>
      </c>
      <c r="C1339" s="983" t="s">
        <v>15399</v>
      </c>
      <c r="D1339" s="983"/>
      <c r="E1339" s="983"/>
      <c r="F1339" s="983"/>
      <c r="G1339" s="508" t="s">
        <v>108</v>
      </c>
      <c r="H1339" s="509">
        <v>96.24</v>
      </c>
    </row>
    <row r="1340" spans="1:8" ht="12.75" customHeight="1">
      <c r="A1340" s="504" t="s">
        <v>15400</v>
      </c>
      <c r="B1340" s="505" t="s">
        <v>12976</v>
      </c>
      <c r="C1340" s="984" t="s">
        <v>15401</v>
      </c>
      <c r="D1340" s="984"/>
      <c r="E1340" s="984"/>
      <c r="F1340" s="984"/>
      <c r="G1340" s="506"/>
      <c r="H1340" s="506"/>
    </row>
    <row r="1341" spans="1:8" ht="12.75" customHeight="1">
      <c r="A1341" s="507" t="s">
        <v>15402</v>
      </c>
      <c r="B1341" s="508" t="s">
        <v>12976</v>
      </c>
      <c r="C1341" s="983" t="s">
        <v>15403</v>
      </c>
      <c r="D1341" s="983"/>
      <c r="E1341" s="983"/>
      <c r="F1341" s="983"/>
      <c r="G1341" s="508" t="s">
        <v>108</v>
      </c>
      <c r="H1341" s="509">
        <v>88.26</v>
      </c>
    </row>
    <row r="1342" spans="1:8" ht="12.75" customHeight="1">
      <c r="A1342" s="507" t="s">
        <v>15404</v>
      </c>
      <c r="B1342" s="508" t="s">
        <v>12976</v>
      </c>
      <c r="C1342" s="983" t="s">
        <v>15405</v>
      </c>
      <c r="D1342" s="983"/>
      <c r="E1342" s="983"/>
      <c r="F1342" s="983"/>
      <c r="G1342" s="508" t="s">
        <v>108</v>
      </c>
      <c r="H1342" s="509">
        <v>95.26</v>
      </c>
    </row>
    <row r="1343" spans="1:8" ht="12.75" customHeight="1">
      <c r="A1343" s="507" t="s">
        <v>15406</v>
      </c>
      <c r="B1343" s="508" t="s">
        <v>12976</v>
      </c>
      <c r="C1343" s="983" t="s">
        <v>15407</v>
      </c>
      <c r="D1343" s="983"/>
      <c r="E1343" s="983"/>
      <c r="F1343" s="983"/>
      <c r="G1343" s="508" t="s">
        <v>108</v>
      </c>
      <c r="H1343" s="509">
        <v>148.26</v>
      </c>
    </row>
    <row r="1344" spans="1:8" ht="12.75" customHeight="1">
      <c r="A1344" s="507" t="s">
        <v>15408</v>
      </c>
      <c r="B1344" s="508" t="s">
        <v>12976</v>
      </c>
      <c r="C1344" s="983" t="s">
        <v>15409</v>
      </c>
      <c r="D1344" s="983"/>
      <c r="E1344" s="983"/>
      <c r="F1344" s="983"/>
      <c r="G1344" s="508" t="s">
        <v>108</v>
      </c>
      <c r="H1344" s="509">
        <v>123.26</v>
      </c>
    </row>
    <row r="1345" spans="1:8" ht="12.75" customHeight="1">
      <c r="A1345" s="507" t="s">
        <v>15410</v>
      </c>
      <c r="B1345" s="508" t="s">
        <v>12976</v>
      </c>
      <c r="C1345" s="983" t="s">
        <v>15411</v>
      </c>
      <c r="D1345" s="983"/>
      <c r="E1345" s="983"/>
      <c r="F1345" s="983"/>
      <c r="G1345" s="508" t="s">
        <v>108</v>
      </c>
      <c r="H1345" s="509">
        <v>77.260000000000005</v>
      </c>
    </row>
    <row r="1346" spans="1:8" ht="12.75" customHeight="1">
      <c r="A1346" s="507" t="s">
        <v>15412</v>
      </c>
      <c r="B1346" s="508" t="s">
        <v>12976</v>
      </c>
      <c r="C1346" s="983" t="s">
        <v>15413</v>
      </c>
      <c r="D1346" s="983"/>
      <c r="E1346" s="983"/>
      <c r="F1346" s="983"/>
      <c r="G1346" s="508" t="s">
        <v>108</v>
      </c>
      <c r="H1346" s="509">
        <v>77.260000000000005</v>
      </c>
    </row>
    <row r="1347" spans="1:8" ht="12.75" customHeight="1">
      <c r="A1347" s="507" t="s">
        <v>15414</v>
      </c>
      <c r="B1347" s="508" t="s">
        <v>12976</v>
      </c>
      <c r="C1347" s="983" t="s">
        <v>15415</v>
      </c>
      <c r="D1347" s="983"/>
      <c r="E1347" s="983"/>
      <c r="F1347" s="983"/>
      <c r="G1347" s="508" t="s">
        <v>108</v>
      </c>
      <c r="H1347" s="509">
        <v>109.21</v>
      </c>
    </row>
    <row r="1348" spans="1:8" ht="12.75" customHeight="1">
      <c r="A1348" s="507" t="s">
        <v>15416</v>
      </c>
      <c r="B1348" s="508" t="s">
        <v>12976</v>
      </c>
      <c r="C1348" s="983" t="s">
        <v>15417</v>
      </c>
      <c r="D1348" s="983"/>
      <c r="E1348" s="983"/>
      <c r="F1348" s="983"/>
      <c r="G1348" s="508" t="s">
        <v>108</v>
      </c>
      <c r="H1348" s="509">
        <v>107.32</v>
      </c>
    </row>
    <row r="1349" spans="1:8" ht="12.75" customHeight="1">
      <c r="A1349" s="507" t="s">
        <v>15418</v>
      </c>
      <c r="B1349" s="508" t="s">
        <v>12976</v>
      </c>
      <c r="C1349" s="983" t="s">
        <v>15385</v>
      </c>
      <c r="D1349" s="983"/>
      <c r="E1349" s="983"/>
      <c r="F1349" s="983"/>
      <c r="G1349" s="508" t="s">
        <v>108</v>
      </c>
      <c r="H1349" s="509">
        <v>176.29</v>
      </c>
    </row>
    <row r="1350" spans="1:8" ht="12.75" customHeight="1">
      <c r="A1350" s="507" t="s">
        <v>15419</v>
      </c>
      <c r="B1350" s="508" t="s">
        <v>12976</v>
      </c>
      <c r="C1350" s="983" t="s">
        <v>15387</v>
      </c>
      <c r="D1350" s="983"/>
      <c r="E1350" s="983"/>
      <c r="F1350" s="983"/>
      <c r="G1350" s="508" t="s">
        <v>108</v>
      </c>
      <c r="H1350" s="509">
        <v>129.96</v>
      </c>
    </row>
    <row r="1351" spans="1:8" ht="12.75" customHeight="1">
      <c r="A1351" s="507" t="s">
        <v>15420</v>
      </c>
      <c r="B1351" s="508" t="s">
        <v>12976</v>
      </c>
      <c r="C1351" s="983" t="s">
        <v>15389</v>
      </c>
      <c r="D1351" s="983"/>
      <c r="E1351" s="983"/>
      <c r="F1351" s="983"/>
      <c r="G1351" s="508" t="s">
        <v>108</v>
      </c>
      <c r="H1351" s="509">
        <v>210.46</v>
      </c>
    </row>
    <row r="1352" spans="1:8" ht="12.75" customHeight="1">
      <c r="A1352" s="507" t="s">
        <v>15421</v>
      </c>
      <c r="B1352" s="508" t="s">
        <v>12976</v>
      </c>
      <c r="C1352" s="983" t="s">
        <v>15391</v>
      </c>
      <c r="D1352" s="983"/>
      <c r="E1352" s="983"/>
      <c r="F1352" s="983"/>
      <c r="G1352" s="508" t="s">
        <v>108</v>
      </c>
      <c r="H1352" s="509">
        <v>168.23</v>
      </c>
    </row>
    <row r="1353" spans="1:8" ht="12.75" customHeight="1">
      <c r="A1353" s="504" t="s">
        <v>15422</v>
      </c>
      <c r="B1353" s="505" t="s">
        <v>12976</v>
      </c>
      <c r="C1353" s="984" t="s">
        <v>15423</v>
      </c>
      <c r="D1353" s="984"/>
      <c r="E1353" s="984"/>
      <c r="F1353" s="984"/>
      <c r="G1353" s="506"/>
      <c r="H1353" s="506"/>
    </row>
    <row r="1354" spans="1:8" ht="12.75" customHeight="1">
      <c r="A1354" s="507" t="s">
        <v>15424</v>
      </c>
      <c r="B1354" s="508" t="s">
        <v>12976</v>
      </c>
      <c r="C1354" s="983" t="s">
        <v>15425</v>
      </c>
      <c r="D1354" s="983"/>
      <c r="E1354" s="983"/>
      <c r="F1354" s="983"/>
      <c r="G1354" s="508" t="s">
        <v>108</v>
      </c>
      <c r="H1354" s="509">
        <v>35.51</v>
      </c>
    </row>
    <row r="1355" spans="1:8" ht="12.75" customHeight="1">
      <c r="A1355" s="504" t="s">
        <v>15426</v>
      </c>
      <c r="B1355" s="505" t="s">
        <v>12976</v>
      </c>
      <c r="C1355" s="984" t="s">
        <v>15427</v>
      </c>
      <c r="D1355" s="984"/>
      <c r="E1355" s="984"/>
      <c r="F1355" s="984"/>
      <c r="G1355" s="506"/>
      <c r="H1355" s="506"/>
    </row>
    <row r="1356" spans="1:8" ht="12.75" customHeight="1">
      <c r="A1356" s="507" t="s">
        <v>15428</v>
      </c>
      <c r="B1356" s="508" t="s">
        <v>12976</v>
      </c>
      <c r="C1356" s="983" t="s">
        <v>15429</v>
      </c>
      <c r="D1356" s="983"/>
      <c r="E1356" s="983"/>
      <c r="F1356" s="983"/>
      <c r="G1356" s="508" t="s">
        <v>108</v>
      </c>
      <c r="H1356" s="509">
        <v>75.209999999999994</v>
      </c>
    </row>
    <row r="1357" spans="1:8" ht="12.75" customHeight="1">
      <c r="A1357" s="507" t="s">
        <v>15430</v>
      </c>
      <c r="B1357" s="508" t="s">
        <v>12976</v>
      </c>
      <c r="C1357" s="983" t="s">
        <v>15431</v>
      </c>
      <c r="D1357" s="983"/>
      <c r="E1357" s="983"/>
      <c r="F1357" s="983"/>
      <c r="G1357" s="508" t="s">
        <v>108</v>
      </c>
      <c r="H1357" s="509">
        <v>143.26</v>
      </c>
    </row>
    <row r="1358" spans="1:8" ht="12.75" customHeight="1">
      <c r="A1358" s="507" t="s">
        <v>15432</v>
      </c>
      <c r="B1358" s="508" t="s">
        <v>12976</v>
      </c>
      <c r="C1358" s="983" t="s">
        <v>15433</v>
      </c>
      <c r="D1358" s="983"/>
      <c r="E1358" s="983"/>
      <c r="F1358" s="983"/>
      <c r="G1358" s="508" t="s">
        <v>108</v>
      </c>
      <c r="H1358" s="509">
        <v>21.83</v>
      </c>
    </row>
    <row r="1359" spans="1:8" ht="12.75" customHeight="1">
      <c r="A1359" s="504" t="s">
        <v>15434</v>
      </c>
      <c r="B1359" s="505" t="s">
        <v>12976</v>
      </c>
      <c r="C1359" s="984" t="s">
        <v>15435</v>
      </c>
      <c r="D1359" s="984"/>
      <c r="E1359" s="984"/>
      <c r="F1359" s="984"/>
      <c r="G1359" s="506"/>
      <c r="H1359" s="506"/>
    </row>
    <row r="1360" spans="1:8" ht="12.75" customHeight="1">
      <c r="A1360" s="507" t="s">
        <v>15436</v>
      </c>
      <c r="B1360" s="508" t="s">
        <v>12976</v>
      </c>
      <c r="C1360" s="983" t="s">
        <v>15437</v>
      </c>
      <c r="D1360" s="983"/>
      <c r="E1360" s="983"/>
      <c r="F1360" s="983"/>
      <c r="G1360" s="508" t="s">
        <v>108</v>
      </c>
      <c r="H1360" s="509">
        <v>656.52</v>
      </c>
    </row>
    <row r="1361" spans="1:8" ht="12.75" customHeight="1">
      <c r="A1361" s="507" t="s">
        <v>15438</v>
      </c>
      <c r="B1361" s="508" t="s">
        <v>12976</v>
      </c>
      <c r="C1361" s="983" t="s">
        <v>15439</v>
      </c>
      <c r="D1361" s="983"/>
      <c r="E1361" s="983"/>
      <c r="F1361" s="983"/>
      <c r="G1361" s="508" t="s">
        <v>108</v>
      </c>
      <c r="H1361" s="509">
        <v>875.02</v>
      </c>
    </row>
    <row r="1362" spans="1:8" ht="12.75" customHeight="1">
      <c r="A1362" s="504" t="s">
        <v>15440</v>
      </c>
      <c r="B1362" s="505" t="s">
        <v>12976</v>
      </c>
      <c r="C1362" s="984" t="s">
        <v>15441</v>
      </c>
      <c r="D1362" s="984"/>
      <c r="E1362" s="984"/>
      <c r="F1362" s="984"/>
      <c r="G1362" s="506"/>
      <c r="H1362" s="506"/>
    </row>
    <row r="1363" spans="1:8" ht="12.75" customHeight="1">
      <c r="A1363" s="507" t="s">
        <v>15442</v>
      </c>
      <c r="B1363" s="508" t="s">
        <v>12976</v>
      </c>
      <c r="C1363" s="983" t="s">
        <v>15443</v>
      </c>
      <c r="D1363" s="983"/>
      <c r="E1363" s="983"/>
      <c r="F1363" s="983"/>
      <c r="G1363" s="508" t="s">
        <v>108</v>
      </c>
      <c r="H1363" s="509">
        <v>184.77</v>
      </c>
    </row>
    <row r="1364" spans="1:8" ht="12.75" customHeight="1">
      <c r="A1364" s="507" t="s">
        <v>15444</v>
      </c>
      <c r="B1364" s="508" t="s">
        <v>12976</v>
      </c>
      <c r="C1364" s="983" t="s">
        <v>15445</v>
      </c>
      <c r="D1364" s="983"/>
      <c r="E1364" s="983"/>
      <c r="F1364" s="983"/>
      <c r="G1364" s="508" t="s">
        <v>108</v>
      </c>
      <c r="H1364" s="509">
        <v>598.27</v>
      </c>
    </row>
    <row r="1365" spans="1:8" ht="12.75" customHeight="1">
      <c r="A1365" s="504" t="s">
        <v>15446</v>
      </c>
      <c r="B1365" s="505" t="s">
        <v>12976</v>
      </c>
      <c r="C1365" s="984" t="s">
        <v>15447</v>
      </c>
      <c r="D1365" s="984"/>
      <c r="E1365" s="984"/>
      <c r="F1365" s="984"/>
      <c r="G1365" s="506"/>
      <c r="H1365" s="506"/>
    </row>
    <row r="1366" spans="1:8" ht="12.75" customHeight="1">
      <c r="A1366" s="507" t="s">
        <v>15448</v>
      </c>
      <c r="B1366" s="508" t="s">
        <v>12976</v>
      </c>
      <c r="C1366" s="983" t="s">
        <v>15449</v>
      </c>
      <c r="D1366" s="983"/>
      <c r="E1366" s="983"/>
      <c r="F1366" s="983"/>
      <c r="G1366" s="508" t="s">
        <v>108</v>
      </c>
      <c r="H1366" s="509">
        <v>94.67</v>
      </c>
    </row>
    <row r="1367" spans="1:8" ht="12.75" customHeight="1">
      <c r="A1367" s="507" t="s">
        <v>15450</v>
      </c>
      <c r="B1367" s="508" t="s">
        <v>12976</v>
      </c>
      <c r="C1367" s="983" t="s">
        <v>15451</v>
      </c>
      <c r="D1367" s="983"/>
      <c r="E1367" s="983"/>
      <c r="F1367" s="983"/>
      <c r="G1367" s="508" t="s">
        <v>108</v>
      </c>
      <c r="H1367" s="509">
        <v>190.14</v>
      </c>
    </row>
    <row r="1368" spans="1:8" ht="12.75" customHeight="1">
      <c r="A1368" s="507" t="s">
        <v>15452</v>
      </c>
      <c r="B1368" s="508" t="s">
        <v>12976</v>
      </c>
      <c r="C1368" s="983" t="s">
        <v>15453</v>
      </c>
      <c r="D1368" s="983"/>
      <c r="E1368" s="983"/>
      <c r="F1368" s="983"/>
      <c r="G1368" s="508" t="s">
        <v>108</v>
      </c>
      <c r="H1368" s="509">
        <v>342.65</v>
      </c>
    </row>
    <row r="1369" spans="1:8" ht="12.75" customHeight="1">
      <c r="A1369" s="504" t="s">
        <v>15454</v>
      </c>
      <c r="B1369" s="505" t="s">
        <v>12976</v>
      </c>
      <c r="C1369" s="984" t="s">
        <v>15455</v>
      </c>
      <c r="D1369" s="984"/>
      <c r="E1369" s="984"/>
      <c r="F1369" s="984"/>
      <c r="G1369" s="506"/>
      <c r="H1369" s="506"/>
    </row>
    <row r="1370" spans="1:8" ht="12.75" customHeight="1">
      <c r="A1370" s="507" t="s">
        <v>15456</v>
      </c>
      <c r="B1370" s="508" t="s">
        <v>12976</v>
      </c>
      <c r="C1370" s="983" t="s">
        <v>15457</v>
      </c>
      <c r="D1370" s="983"/>
      <c r="E1370" s="983"/>
      <c r="F1370" s="983"/>
      <c r="G1370" s="508" t="s">
        <v>108</v>
      </c>
      <c r="H1370" s="509">
        <v>7.89</v>
      </c>
    </row>
    <row r="1371" spans="1:8" ht="12.75" customHeight="1">
      <c r="A1371" s="507" t="s">
        <v>15458</v>
      </c>
      <c r="B1371" s="508" t="s">
        <v>12976</v>
      </c>
      <c r="C1371" s="983" t="s">
        <v>15459</v>
      </c>
      <c r="D1371" s="983"/>
      <c r="E1371" s="983"/>
      <c r="F1371" s="983"/>
      <c r="G1371" s="508" t="s">
        <v>108</v>
      </c>
      <c r="H1371" s="509">
        <v>12.69</v>
      </c>
    </row>
    <row r="1372" spans="1:8" ht="12.75" customHeight="1">
      <c r="A1372" s="507" t="s">
        <v>15460</v>
      </c>
      <c r="B1372" s="508" t="s">
        <v>12976</v>
      </c>
      <c r="C1372" s="983" t="s">
        <v>15461</v>
      </c>
      <c r="D1372" s="983"/>
      <c r="E1372" s="983"/>
      <c r="F1372" s="983"/>
      <c r="G1372" s="508" t="s">
        <v>108</v>
      </c>
      <c r="H1372" s="509">
        <v>153.66</v>
      </c>
    </row>
    <row r="1373" spans="1:8" ht="12.75" customHeight="1">
      <c r="A1373" s="507" t="s">
        <v>15462</v>
      </c>
      <c r="B1373" s="508" t="s">
        <v>12976</v>
      </c>
      <c r="C1373" s="983" t="s">
        <v>15463</v>
      </c>
      <c r="D1373" s="983"/>
      <c r="E1373" s="983"/>
      <c r="F1373" s="983"/>
      <c r="G1373" s="508" t="s">
        <v>108</v>
      </c>
      <c r="H1373" s="509">
        <v>188.31</v>
      </c>
    </row>
    <row r="1374" spans="1:8" ht="12.75" customHeight="1">
      <c r="A1374" s="507" t="s">
        <v>15464</v>
      </c>
      <c r="B1374" s="508" t="s">
        <v>12976</v>
      </c>
      <c r="C1374" s="983" t="s">
        <v>15465</v>
      </c>
      <c r="D1374" s="983"/>
      <c r="E1374" s="983"/>
      <c r="F1374" s="983"/>
      <c r="G1374" s="508" t="s">
        <v>108</v>
      </c>
      <c r="H1374" s="509">
        <v>172.56</v>
      </c>
    </row>
    <row r="1375" spans="1:8" ht="12.75" customHeight="1">
      <c r="A1375" s="507" t="s">
        <v>15466</v>
      </c>
      <c r="B1375" s="508" t="s">
        <v>12976</v>
      </c>
      <c r="C1375" s="983" t="s">
        <v>15467</v>
      </c>
      <c r="D1375" s="983"/>
      <c r="E1375" s="983"/>
      <c r="F1375" s="983"/>
      <c r="G1375" s="508" t="s">
        <v>108</v>
      </c>
      <c r="H1375" s="509">
        <v>3.83</v>
      </c>
    </row>
    <row r="1376" spans="1:8" ht="12.75" customHeight="1">
      <c r="A1376" s="504" t="s">
        <v>15468</v>
      </c>
      <c r="B1376" s="505" t="s">
        <v>12976</v>
      </c>
      <c r="C1376" s="984" t="s">
        <v>15469</v>
      </c>
      <c r="D1376" s="984"/>
      <c r="E1376" s="984"/>
      <c r="F1376" s="984"/>
      <c r="G1376" s="506"/>
      <c r="H1376" s="506"/>
    </row>
    <row r="1377" spans="1:8" ht="12.75" customHeight="1">
      <c r="A1377" s="507" t="s">
        <v>15470</v>
      </c>
      <c r="B1377" s="508" t="s">
        <v>12976</v>
      </c>
      <c r="C1377" s="983" t="s">
        <v>15471</v>
      </c>
      <c r="D1377" s="983"/>
      <c r="E1377" s="983"/>
      <c r="F1377" s="983"/>
      <c r="G1377" s="508" t="s">
        <v>108</v>
      </c>
      <c r="H1377" s="509">
        <v>520.16</v>
      </c>
    </row>
    <row r="1378" spans="1:8" ht="12.75" customHeight="1">
      <c r="A1378" s="507" t="s">
        <v>15472</v>
      </c>
      <c r="B1378" s="508" t="s">
        <v>12976</v>
      </c>
      <c r="C1378" s="983" t="s">
        <v>15473</v>
      </c>
      <c r="D1378" s="983"/>
      <c r="E1378" s="983"/>
      <c r="F1378" s="983"/>
      <c r="G1378" s="508" t="s">
        <v>108</v>
      </c>
      <c r="H1378" s="509">
        <v>1065.9100000000001</v>
      </c>
    </row>
    <row r="1379" spans="1:8" ht="12.75" customHeight="1">
      <c r="A1379" s="507" t="s">
        <v>15474</v>
      </c>
      <c r="B1379" s="508" t="s">
        <v>12976</v>
      </c>
      <c r="C1379" s="983" t="s">
        <v>15475</v>
      </c>
      <c r="D1379" s="983"/>
      <c r="E1379" s="983"/>
      <c r="F1379" s="983"/>
      <c r="G1379" s="508" t="s">
        <v>108</v>
      </c>
      <c r="H1379" s="509">
        <v>1364.91</v>
      </c>
    </row>
    <row r="1380" spans="1:8" ht="12.75" customHeight="1">
      <c r="A1380" s="504" t="s">
        <v>15476</v>
      </c>
      <c r="B1380" s="505" t="s">
        <v>12976</v>
      </c>
      <c r="C1380" s="984" t="s">
        <v>15477</v>
      </c>
      <c r="D1380" s="984"/>
      <c r="E1380" s="984"/>
      <c r="F1380" s="984"/>
      <c r="G1380" s="506"/>
      <c r="H1380" s="506"/>
    </row>
    <row r="1381" spans="1:8" ht="12.75" customHeight="1">
      <c r="A1381" s="507" t="s">
        <v>15478</v>
      </c>
      <c r="B1381" s="508" t="s">
        <v>12976</v>
      </c>
      <c r="C1381" s="983" t="s">
        <v>15479</v>
      </c>
      <c r="D1381" s="983"/>
      <c r="E1381" s="983"/>
      <c r="F1381" s="983"/>
      <c r="G1381" s="508" t="s">
        <v>108</v>
      </c>
      <c r="H1381" s="509">
        <v>22.92</v>
      </c>
    </row>
    <row r="1382" spans="1:8" ht="12.75" customHeight="1">
      <c r="A1382" s="507" t="s">
        <v>15480</v>
      </c>
      <c r="B1382" s="508" t="s">
        <v>12976</v>
      </c>
      <c r="C1382" s="983" t="s">
        <v>15481</v>
      </c>
      <c r="D1382" s="983"/>
      <c r="E1382" s="983"/>
      <c r="F1382" s="983"/>
      <c r="G1382" s="508" t="s">
        <v>108</v>
      </c>
      <c r="H1382" s="509">
        <v>23.17</v>
      </c>
    </row>
    <row r="1383" spans="1:8" ht="12.75" customHeight="1">
      <c r="A1383" s="507" t="s">
        <v>15482</v>
      </c>
      <c r="B1383" s="508" t="s">
        <v>12976</v>
      </c>
      <c r="C1383" s="983" t="s">
        <v>15483</v>
      </c>
      <c r="D1383" s="983"/>
      <c r="E1383" s="983"/>
      <c r="F1383" s="983"/>
      <c r="G1383" s="508" t="s">
        <v>108</v>
      </c>
      <c r="H1383" s="509">
        <v>37.01</v>
      </c>
    </row>
    <row r="1384" spans="1:8" ht="12.75" customHeight="1">
      <c r="A1384" s="507" t="s">
        <v>15484</v>
      </c>
      <c r="B1384" s="508" t="s">
        <v>12976</v>
      </c>
      <c r="C1384" s="983" t="s">
        <v>15485</v>
      </c>
      <c r="D1384" s="983"/>
      <c r="E1384" s="983"/>
      <c r="F1384" s="983"/>
      <c r="G1384" s="508" t="s">
        <v>108</v>
      </c>
      <c r="H1384" s="509">
        <v>30.78</v>
      </c>
    </row>
    <row r="1385" spans="1:8" ht="12.75" customHeight="1">
      <c r="A1385" s="507" t="s">
        <v>15486</v>
      </c>
      <c r="B1385" s="508" t="s">
        <v>12976</v>
      </c>
      <c r="C1385" s="983" t="s">
        <v>15487</v>
      </c>
      <c r="D1385" s="983"/>
      <c r="E1385" s="983"/>
      <c r="F1385" s="983"/>
      <c r="G1385" s="508" t="s">
        <v>108</v>
      </c>
      <c r="H1385" s="509">
        <v>25.47</v>
      </c>
    </row>
    <row r="1386" spans="1:8" ht="12.75" customHeight="1">
      <c r="A1386" s="507" t="s">
        <v>15488</v>
      </c>
      <c r="B1386" s="508" t="s">
        <v>12976</v>
      </c>
      <c r="C1386" s="983" t="s">
        <v>15489</v>
      </c>
      <c r="D1386" s="983"/>
      <c r="E1386" s="983"/>
      <c r="F1386" s="983"/>
      <c r="G1386" s="508" t="s">
        <v>108</v>
      </c>
      <c r="H1386" s="509">
        <v>26.11</v>
      </c>
    </row>
    <row r="1387" spans="1:8" ht="12.75" customHeight="1">
      <c r="A1387" s="507" t="s">
        <v>15490</v>
      </c>
      <c r="B1387" s="508" t="s">
        <v>12976</v>
      </c>
      <c r="C1387" s="983" t="s">
        <v>15491</v>
      </c>
      <c r="D1387" s="983"/>
      <c r="E1387" s="983"/>
      <c r="F1387" s="983"/>
      <c r="G1387" s="508" t="s">
        <v>108</v>
      </c>
      <c r="H1387" s="509">
        <v>71.849999999999994</v>
      </c>
    </row>
    <row r="1388" spans="1:8" ht="12.75" customHeight="1">
      <c r="A1388" s="507" t="s">
        <v>15492</v>
      </c>
      <c r="B1388" s="508" t="s">
        <v>12976</v>
      </c>
      <c r="C1388" s="983" t="s">
        <v>15493</v>
      </c>
      <c r="D1388" s="983"/>
      <c r="E1388" s="983"/>
      <c r="F1388" s="983"/>
      <c r="G1388" s="508" t="s">
        <v>108</v>
      </c>
      <c r="H1388" s="509">
        <v>68.16</v>
      </c>
    </row>
    <row r="1389" spans="1:8" ht="12.75" customHeight="1">
      <c r="A1389" s="507" t="s">
        <v>15494</v>
      </c>
      <c r="B1389" s="508" t="s">
        <v>12976</v>
      </c>
      <c r="C1389" s="983" t="s">
        <v>15495</v>
      </c>
      <c r="D1389" s="983"/>
      <c r="E1389" s="983"/>
      <c r="F1389" s="983"/>
      <c r="G1389" s="508" t="s">
        <v>108</v>
      </c>
      <c r="H1389" s="509">
        <v>68.16</v>
      </c>
    </row>
    <row r="1390" spans="1:8" ht="12.75" customHeight="1">
      <c r="A1390" s="504" t="s">
        <v>15496</v>
      </c>
      <c r="B1390" s="505" t="s">
        <v>12976</v>
      </c>
      <c r="C1390" s="984" t="s">
        <v>15497</v>
      </c>
      <c r="D1390" s="984"/>
      <c r="E1390" s="984"/>
      <c r="F1390" s="984"/>
      <c r="G1390" s="506"/>
      <c r="H1390" s="506"/>
    </row>
    <row r="1391" spans="1:8" ht="12.75" customHeight="1">
      <c r="A1391" s="507" t="s">
        <v>15498</v>
      </c>
      <c r="B1391" s="508" t="s">
        <v>12976</v>
      </c>
      <c r="C1391" s="983" t="s">
        <v>15499</v>
      </c>
      <c r="D1391" s="983"/>
      <c r="E1391" s="983"/>
      <c r="F1391" s="983"/>
      <c r="G1391" s="508" t="s">
        <v>108</v>
      </c>
      <c r="H1391" s="509">
        <v>38.450000000000003</v>
      </c>
    </row>
    <row r="1392" spans="1:8" ht="12.75" customHeight="1">
      <c r="A1392" s="507" t="s">
        <v>15500</v>
      </c>
      <c r="B1392" s="508" t="s">
        <v>12976</v>
      </c>
      <c r="C1392" s="983" t="s">
        <v>15501</v>
      </c>
      <c r="D1392" s="983"/>
      <c r="E1392" s="983"/>
      <c r="F1392" s="983"/>
      <c r="G1392" s="508" t="s">
        <v>108</v>
      </c>
      <c r="H1392" s="509">
        <v>46.55</v>
      </c>
    </row>
    <row r="1393" spans="1:8" ht="12.75" customHeight="1">
      <c r="A1393" s="507" t="s">
        <v>15502</v>
      </c>
      <c r="B1393" s="508" t="s">
        <v>12976</v>
      </c>
      <c r="C1393" s="983" t="s">
        <v>15503</v>
      </c>
      <c r="D1393" s="983"/>
      <c r="E1393" s="983"/>
      <c r="F1393" s="983"/>
      <c r="G1393" s="508" t="s">
        <v>108</v>
      </c>
      <c r="H1393" s="509">
        <v>58.72</v>
      </c>
    </row>
    <row r="1394" spans="1:8" ht="12.75" customHeight="1">
      <c r="A1394" s="507" t="s">
        <v>15504</v>
      </c>
      <c r="B1394" s="508" t="s">
        <v>12976</v>
      </c>
      <c r="C1394" s="983" t="s">
        <v>15505</v>
      </c>
      <c r="D1394" s="983"/>
      <c r="E1394" s="983"/>
      <c r="F1394" s="983"/>
      <c r="G1394" s="508" t="s">
        <v>108</v>
      </c>
      <c r="H1394" s="509">
        <v>76.209999999999994</v>
      </c>
    </row>
    <row r="1395" spans="1:8" ht="12.75" customHeight="1">
      <c r="A1395" s="507" t="s">
        <v>15506</v>
      </c>
      <c r="B1395" s="508" t="s">
        <v>12976</v>
      </c>
      <c r="C1395" s="983" t="s">
        <v>15507</v>
      </c>
      <c r="D1395" s="983"/>
      <c r="E1395" s="983"/>
      <c r="F1395" s="983"/>
      <c r="G1395" s="508" t="s">
        <v>108</v>
      </c>
      <c r="H1395" s="509">
        <v>39.380000000000003</v>
      </c>
    </row>
    <row r="1396" spans="1:8" ht="12.75" customHeight="1">
      <c r="A1396" s="507" t="s">
        <v>15508</v>
      </c>
      <c r="B1396" s="508" t="s">
        <v>12976</v>
      </c>
      <c r="C1396" s="983" t="s">
        <v>15509</v>
      </c>
      <c r="D1396" s="983"/>
      <c r="E1396" s="983"/>
      <c r="F1396" s="983"/>
      <c r="G1396" s="508" t="s">
        <v>108</v>
      </c>
      <c r="H1396" s="509">
        <v>40.96</v>
      </c>
    </row>
    <row r="1397" spans="1:8" ht="12.75" customHeight="1">
      <c r="A1397" s="507" t="s">
        <v>15510</v>
      </c>
      <c r="B1397" s="508" t="s">
        <v>12976</v>
      </c>
      <c r="C1397" s="983" t="s">
        <v>15511</v>
      </c>
      <c r="D1397" s="983"/>
      <c r="E1397" s="983"/>
      <c r="F1397" s="983"/>
      <c r="G1397" s="508" t="s">
        <v>108</v>
      </c>
      <c r="H1397" s="509">
        <v>51.5</v>
      </c>
    </row>
    <row r="1398" spans="1:8" ht="12.75" customHeight="1">
      <c r="A1398" s="507" t="s">
        <v>15512</v>
      </c>
      <c r="B1398" s="508" t="s">
        <v>12976</v>
      </c>
      <c r="C1398" s="983" t="s">
        <v>15513</v>
      </c>
      <c r="D1398" s="983"/>
      <c r="E1398" s="983"/>
      <c r="F1398" s="983"/>
      <c r="G1398" s="508" t="s">
        <v>108</v>
      </c>
      <c r="H1398" s="509">
        <v>74.66</v>
      </c>
    </row>
    <row r="1399" spans="1:8" ht="12.75" customHeight="1">
      <c r="A1399" s="507" t="s">
        <v>15514</v>
      </c>
      <c r="B1399" s="508" t="s">
        <v>12976</v>
      </c>
      <c r="C1399" s="983" t="s">
        <v>15515</v>
      </c>
      <c r="D1399" s="983"/>
      <c r="E1399" s="983"/>
      <c r="F1399" s="983"/>
      <c r="G1399" s="508" t="s">
        <v>108</v>
      </c>
      <c r="H1399" s="509">
        <v>48.81</v>
      </c>
    </row>
    <row r="1400" spans="1:8" ht="12.75" customHeight="1">
      <c r="A1400" s="507" t="s">
        <v>15516</v>
      </c>
      <c r="B1400" s="508" t="s">
        <v>12976</v>
      </c>
      <c r="C1400" s="983" t="s">
        <v>15517</v>
      </c>
      <c r="D1400" s="983"/>
      <c r="E1400" s="983"/>
      <c r="F1400" s="983"/>
      <c r="G1400" s="508" t="s">
        <v>108</v>
      </c>
      <c r="H1400" s="509">
        <v>63.65</v>
      </c>
    </row>
    <row r="1401" spans="1:8" ht="12.75" customHeight="1">
      <c r="A1401" s="507" t="s">
        <v>15518</v>
      </c>
      <c r="B1401" s="508" t="s">
        <v>12976</v>
      </c>
      <c r="C1401" s="983" t="s">
        <v>15519</v>
      </c>
      <c r="D1401" s="983"/>
      <c r="E1401" s="983"/>
      <c r="F1401" s="983"/>
      <c r="G1401" s="508" t="s">
        <v>108</v>
      </c>
      <c r="H1401" s="509">
        <v>66.19</v>
      </c>
    </row>
    <row r="1402" spans="1:8" ht="12.75" customHeight="1">
      <c r="A1402" s="507" t="s">
        <v>15520</v>
      </c>
      <c r="B1402" s="508" t="s">
        <v>12976</v>
      </c>
      <c r="C1402" s="983" t="s">
        <v>15521</v>
      </c>
      <c r="D1402" s="983"/>
      <c r="E1402" s="983"/>
      <c r="F1402" s="983"/>
      <c r="G1402" s="508" t="s">
        <v>108</v>
      </c>
      <c r="H1402" s="509">
        <v>87.2</v>
      </c>
    </row>
    <row r="1403" spans="1:8" ht="12.75" customHeight="1">
      <c r="A1403" s="507" t="s">
        <v>15522</v>
      </c>
      <c r="B1403" s="508" t="s">
        <v>12976</v>
      </c>
      <c r="C1403" s="983" t="s">
        <v>15523</v>
      </c>
      <c r="D1403" s="983"/>
      <c r="E1403" s="983"/>
      <c r="F1403" s="983"/>
      <c r="G1403" s="508" t="s">
        <v>108</v>
      </c>
      <c r="H1403" s="509">
        <v>102.09</v>
      </c>
    </row>
    <row r="1404" spans="1:8" ht="12.75" customHeight="1">
      <c r="A1404" s="507" t="s">
        <v>15524</v>
      </c>
      <c r="B1404" s="508" t="s">
        <v>12976</v>
      </c>
      <c r="C1404" s="983" t="s">
        <v>15525</v>
      </c>
      <c r="D1404" s="983"/>
      <c r="E1404" s="983"/>
      <c r="F1404" s="983"/>
      <c r="G1404" s="508" t="s">
        <v>108</v>
      </c>
      <c r="H1404" s="509">
        <v>46.19</v>
      </c>
    </row>
    <row r="1405" spans="1:8" ht="12.75" customHeight="1">
      <c r="A1405" s="507" t="s">
        <v>15526</v>
      </c>
      <c r="B1405" s="508" t="s">
        <v>12976</v>
      </c>
      <c r="C1405" s="983" t="s">
        <v>15527</v>
      </c>
      <c r="D1405" s="983"/>
      <c r="E1405" s="983"/>
      <c r="F1405" s="983"/>
      <c r="G1405" s="508" t="s">
        <v>108</v>
      </c>
      <c r="H1405" s="509">
        <v>58.33</v>
      </c>
    </row>
    <row r="1406" spans="1:8" ht="12.75" customHeight="1">
      <c r="A1406" s="507" t="s">
        <v>15528</v>
      </c>
      <c r="B1406" s="508" t="s">
        <v>12976</v>
      </c>
      <c r="C1406" s="983" t="s">
        <v>15529</v>
      </c>
      <c r="D1406" s="983"/>
      <c r="E1406" s="983"/>
      <c r="F1406" s="983"/>
      <c r="G1406" s="508" t="s">
        <v>108</v>
      </c>
      <c r="H1406" s="509">
        <v>72.540000000000006</v>
      </c>
    </row>
    <row r="1407" spans="1:8" ht="12.75" customHeight="1">
      <c r="A1407" s="507" t="s">
        <v>15530</v>
      </c>
      <c r="B1407" s="508" t="s">
        <v>12976</v>
      </c>
      <c r="C1407" s="983" t="s">
        <v>15531</v>
      </c>
      <c r="D1407" s="983"/>
      <c r="E1407" s="983"/>
      <c r="F1407" s="983"/>
      <c r="G1407" s="508" t="s">
        <v>108</v>
      </c>
      <c r="H1407" s="509">
        <v>73.38</v>
      </c>
    </row>
    <row r="1408" spans="1:8" ht="12.75" customHeight="1">
      <c r="A1408" s="507" t="s">
        <v>15532</v>
      </c>
      <c r="B1408" s="508" t="s">
        <v>12976</v>
      </c>
      <c r="C1408" s="983" t="s">
        <v>15533</v>
      </c>
      <c r="D1408" s="983"/>
      <c r="E1408" s="983"/>
      <c r="F1408" s="983"/>
      <c r="G1408" s="508" t="s">
        <v>108</v>
      </c>
      <c r="H1408" s="509">
        <v>96.4</v>
      </c>
    </row>
    <row r="1409" spans="1:8" ht="12.75" customHeight="1">
      <c r="A1409" s="507" t="s">
        <v>15534</v>
      </c>
      <c r="B1409" s="508" t="s">
        <v>12976</v>
      </c>
      <c r="C1409" s="983" t="s">
        <v>15535</v>
      </c>
      <c r="D1409" s="983"/>
      <c r="E1409" s="983"/>
      <c r="F1409" s="983"/>
      <c r="G1409" s="508" t="s">
        <v>108</v>
      </c>
      <c r="H1409" s="509">
        <v>52.27</v>
      </c>
    </row>
    <row r="1410" spans="1:8" ht="12.75" customHeight="1">
      <c r="A1410" s="507" t="s">
        <v>15536</v>
      </c>
      <c r="B1410" s="508" t="s">
        <v>12976</v>
      </c>
      <c r="C1410" s="983" t="s">
        <v>15537</v>
      </c>
      <c r="D1410" s="983"/>
      <c r="E1410" s="983"/>
      <c r="F1410" s="983"/>
      <c r="G1410" s="508" t="s">
        <v>108</v>
      </c>
      <c r="H1410" s="509">
        <v>54.7</v>
      </c>
    </row>
    <row r="1411" spans="1:8" ht="12.75" customHeight="1">
      <c r="A1411" s="507" t="s">
        <v>15538</v>
      </c>
      <c r="B1411" s="508" t="s">
        <v>12976</v>
      </c>
      <c r="C1411" s="983" t="s">
        <v>15539</v>
      </c>
      <c r="D1411" s="983"/>
      <c r="E1411" s="983"/>
      <c r="F1411" s="983"/>
      <c r="G1411" s="508" t="s">
        <v>108</v>
      </c>
      <c r="H1411" s="509">
        <v>56.57</v>
      </c>
    </row>
    <row r="1412" spans="1:8" ht="12.75" customHeight="1">
      <c r="A1412" s="507" t="s">
        <v>15540</v>
      </c>
      <c r="B1412" s="508" t="s">
        <v>12976</v>
      </c>
      <c r="C1412" s="983" t="s">
        <v>15541</v>
      </c>
      <c r="D1412" s="983"/>
      <c r="E1412" s="983"/>
      <c r="F1412" s="983"/>
      <c r="G1412" s="508" t="s">
        <v>108</v>
      </c>
      <c r="H1412" s="509">
        <v>62.19</v>
      </c>
    </row>
    <row r="1413" spans="1:8" ht="12.75" customHeight="1">
      <c r="A1413" s="507" t="s">
        <v>15542</v>
      </c>
      <c r="B1413" s="508" t="s">
        <v>12976</v>
      </c>
      <c r="C1413" s="983" t="s">
        <v>15543</v>
      </c>
      <c r="D1413" s="983"/>
      <c r="E1413" s="983"/>
      <c r="F1413" s="983"/>
      <c r="G1413" s="508" t="s">
        <v>108</v>
      </c>
      <c r="H1413" s="509">
        <v>83.81</v>
      </c>
    </row>
    <row r="1414" spans="1:8" ht="12.75" customHeight="1">
      <c r="A1414" s="507" t="s">
        <v>15544</v>
      </c>
      <c r="B1414" s="508" t="s">
        <v>12976</v>
      </c>
      <c r="C1414" s="983" t="s">
        <v>15545</v>
      </c>
      <c r="D1414" s="983"/>
      <c r="E1414" s="983"/>
      <c r="F1414" s="983"/>
      <c r="G1414" s="508" t="s">
        <v>108</v>
      </c>
      <c r="H1414" s="509">
        <v>81.260000000000005</v>
      </c>
    </row>
    <row r="1415" spans="1:8" ht="12.75" customHeight="1">
      <c r="A1415" s="504" t="s">
        <v>15546</v>
      </c>
      <c r="B1415" s="505" t="s">
        <v>12976</v>
      </c>
      <c r="C1415" s="984" t="s">
        <v>15547</v>
      </c>
      <c r="D1415" s="984"/>
      <c r="E1415" s="984"/>
      <c r="F1415" s="984"/>
      <c r="G1415" s="506"/>
      <c r="H1415" s="506"/>
    </row>
    <row r="1416" spans="1:8" ht="12.75" customHeight="1">
      <c r="A1416" s="507" t="s">
        <v>15548</v>
      </c>
      <c r="B1416" s="508" t="s">
        <v>12976</v>
      </c>
      <c r="C1416" s="983" t="s">
        <v>15549</v>
      </c>
      <c r="D1416" s="983"/>
      <c r="E1416" s="983"/>
      <c r="F1416" s="983"/>
      <c r="G1416" s="508" t="s">
        <v>108</v>
      </c>
      <c r="H1416" s="509">
        <v>22.91</v>
      </c>
    </row>
    <row r="1417" spans="1:8" ht="12.75" customHeight="1">
      <c r="A1417" s="507" t="s">
        <v>15550</v>
      </c>
      <c r="B1417" s="508" t="s">
        <v>12976</v>
      </c>
      <c r="C1417" s="983" t="s">
        <v>15551</v>
      </c>
      <c r="D1417" s="983"/>
      <c r="E1417" s="983"/>
      <c r="F1417" s="983"/>
      <c r="G1417" s="508" t="s">
        <v>108</v>
      </c>
      <c r="H1417" s="509">
        <v>25.64</v>
      </c>
    </row>
    <row r="1418" spans="1:8" ht="12.75" customHeight="1">
      <c r="A1418" s="507" t="s">
        <v>15552</v>
      </c>
      <c r="B1418" s="508" t="s">
        <v>12976</v>
      </c>
      <c r="C1418" s="983" t="s">
        <v>15553</v>
      </c>
      <c r="D1418" s="983"/>
      <c r="E1418" s="983"/>
      <c r="F1418" s="983"/>
      <c r="G1418" s="508" t="s">
        <v>108</v>
      </c>
      <c r="H1418" s="509">
        <v>12.2</v>
      </c>
    </row>
    <row r="1419" spans="1:8" ht="12.75" customHeight="1">
      <c r="A1419" s="507" t="s">
        <v>15554</v>
      </c>
      <c r="B1419" s="508" t="s">
        <v>12976</v>
      </c>
      <c r="C1419" s="983" t="s">
        <v>15555</v>
      </c>
      <c r="D1419" s="983"/>
      <c r="E1419" s="983"/>
      <c r="F1419" s="983"/>
      <c r="G1419" s="508" t="s">
        <v>108</v>
      </c>
      <c r="H1419" s="509">
        <v>12.29</v>
      </c>
    </row>
    <row r="1420" spans="1:8" ht="12.75" customHeight="1">
      <c r="A1420" s="507" t="s">
        <v>15556</v>
      </c>
      <c r="B1420" s="508" t="s">
        <v>12976</v>
      </c>
      <c r="C1420" s="983" t="s">
        <v>15557</v>
      </c>
      <c r="D1420" s="983"/>
      <c r="E1420" s="983"/>
      <c r="F1420" s="983"/>
      <c r="G1420" s="508" t="s">
        <v>108</v>
      </c>
      <c r="H1420" s="509">
        <v>12.94</v>
      </c>
    </row>
    <row r="1421" spans="1:8" ht="12.75" customHeight="1">
      <c r="A1421" s="507" t="s">
        <v>15558</v>
      </c>
      <c r="B1421" s="508" t="s">
        <v>12976</v>
      </c>
      <c r="C1421" s="983" t="s">
        <v>15559</v>
      </c>
      <c r="D1421" s="983"/>
      <c r="E1421" s="983"/>
      <c r="F1421" s="983"/>
      <c r="G1421" s="508" t="s">
        <v>108</v>
      </c>
      <c r="H1421" s="509">
        <v>14.21</v>
      </c>
    </row>
    <row r="1422" spans="1:8" ht="12.75" customHeight="1">
      <c r="A1422" s="507" t="s">
        <v>15560</v>
      </c>
      <c r="B1422" s="508" t="s">
        <v>12976</v>
      </c>
      <c r="C1422" s="983" t="s">
        <v>15561</v>
      </c>
      <c r="D1422" s="983"/>
      <c r="E1422" s="983"/>
      <c r="F1422" s="983"/>
      <c r="G1422" s="508" t="s">
        <v>108</v>
      </c>
      <c r="H1422" s="509">
        <v>13.8</v>
      </c>
    </row>
    <row r="1423" spans="1:8" ht="12.75" customHeight="1">
      <c r="A1423" s="507" t="s">
        <v>15562</v>
      </c>
      <c r="B1423" s="508" t="s">
        <v>12976</v>
      </c>
      <c r="C1423" s="983" t="s">
        <v>15563</v>
      </c>
      <c r="D1423" s="983"/>
      <c r="E1423" s="983"/>
      <c r="F1423" s="983"/>
      <c r="G1423" s="508" t="s">
        <v>108</v>
      </c>
      <c r="H1423" s="509">
        <v>12.21</v>
      </c>
    </row>
    <row r="1424" spans="1:8" ht="12.75" customHeight="1">
      <c r="A1424" s="507" t="s">
        <v>15564</v>
      </c>
      <c r="B1424" s="508" t="s">
        <v>12976</v>
      </c>
      <c r="C1424" s="983" t="s">
        <v>15565</v>
      </c>
      <c r="D1424" s="983"/>
      <c r="E1424" s="983"/>
      <c r="F1424" s="983"/>
      <c r="G1424" s="508" t="s">
        <v>108</v>
      </c>
      <c r="H1424" s="509">
        <v>8.75</v>
      </c>
    </row>
    <row r="1425" spans="1:8" ht="12.75" customHeight="1">
      <c r="A1425" s="507" t="s">
        <v>15566</v>
      </c>
      <c r="B1425" s="508" t="s">
        <v>12976</v>
      </c>
      <c r="C1425" s="983" t="s">
        <v>15567</v>
      </c>
      <c r="D1425" s="983"/>
      <c r="E1425" s="983"/>
      <c r="F1425" s="983"/>
      <c r="G1425" s="508" t="s">
        <v>108</v>
      </c>
      <c r="H1425" s="509">
        <v>10.24</v>
      </c>
    </row>
    <row r="1426" spans="1:8" ht="12.75" customHeight="1">
      <c r="A1426" s="507" t="s">
        <v>15568</v>
      </c>
      <c r="B1426" s="508" t="s">
        <v>12976</v>
      </c>
      <c r="C1426" s="983" t="s">
        <v>15569</v>
      </c>
      <c r="D1426" s="983"/>
      <c r="E1426" s="983"/>
      <c r="F1426" s="983"/>
      <c r="G1426" s="508" t="s">
        <v>108</v>
      </c>
      <c r="H1426" s="509">
        <v>11.05</v>
      </c>
    </row>
    <row r="1427" spans="1:8" ht="12.75" customHeight="1">
      <c r="A1427" s="507" t="s">
        <v>15570</v>
      </c>
      <c r="B1427" s="508" t="s">
        <v>12976</v>
      </c>
      <c r="C1427" s="983" t="s">
        <v>15571</v>
      </c>
      <c r="D1427" s="983"/>
      <c r="E1427" s="983"/>
      <c r="F1427" s="983"/>
      <c r="G1427" s="508" t="s">
        <v>108</v>
      </c>
      <c r="H1427" s="509">
        <v>10.38</v>
      </c>
    </row>
    <row r="1428" spans="1:8" ht="12.75" customHeight="1">
      <c r="A1428" s="507" t="s">
        <v>15572</v>
      </c>
      <c r="B1428" s="508" t="s">
        <v>12976</v>
      </c>
      <c r="C1428" s="983" t="s">
        <v>15573</v>
      </c>
      <c r="D1428" s="983"/>
      <c r="E1428" s="983"/>
      <c r="F1428" s="983"/>
      <c r="G1428" s="508" t="s">
        <v>108</v>
      </c>
      <c r="H1428" s="509">
        <v>11.63</v>
      </c>
    </row>
    <row r="1429" spans="1:8" ht="12.75" customHeight="1">
      <c r="A1429" s="507" t="s">
        <v>15574</v>
      </c>
      <c r="B1429" s="508" t="s">
        <v>12976</v>
      </c>
      <c r="C1429" s="983" t="s">
        <v>15575</v>
      </c>
      <c r="D1429" s="983"/>
      <c r="E1429" s="983"/>
      <c r="F1429" s="983"/>
      <c r="G1429" s="508" t="s">
        <v>108</v>
      </c>
      <c r="H1429" s="509">
        <v>10.68</v>
      </c>
    </row>
    <row r="1430" spans="1:8" ht="12.75" customHeight="1">
      <c r="A1430" s="507" t="s">
        <v>15576</v>
      </c>
      <c r="B1430" s="508" t="s">
        <v>12976</v>
      </c>
      <c r="C1430" s="983" t="s">
        <v>15577</v>
      </c>
      <c r="D1430" s="983"/>
      <c r="E1430" s="983"/>
      <c r="F1430" s="983"/>
      <c r="G1430" s="508" t="s">
        <v>108</v>
      </c>
      <c r="H1430" s="509">
        <v>15.88</v>
      </c>
    </row>
    <row r="1431" spans="1:8" ht="12.75" customHeight="1">
      <c r="A1431" s="507" t="s">
        <v>15578</v>
      </c>
      <c r="B1431" s="508" t="s">
        <v>12976</v>
      </c>
      <c r="C1431" s="983" t="s">
        <v>15579</v>
      </c>
      <c r="D1431" s="983"/>
      <c r="E1431" s="983"/>
      <c r="F1431" s="983"/>
      <c r="G1431" s="508" t="s">
        <v>108</v>
      </c>
      <c r="H1431" s="509">
        <v>17</v>
      </c>
    </row>
    <row r="1432" spans="1:8" ht="12.75" customHeight="1">
      <c r="A1432" s="507" t="s">
        <v>15580</v>
      </c>
      <c r="B1432" s="508" t="s">
        <v>12976</v>
      </c>
      <c r="C1432" s="983" t="s">
        <v>15581</v>
      </c>
      <c r="D1432" s="983"/>
      <c r="E1432" s="983"/>
      <c r="F1432" s="983"/>
      <c r="G1432" s="508" t="s">
        <v>108</v>
      </c>
      <c r="H1432" s="509">
        <v>12.88</v>
      </c>
    </row>
    <row r="1433" spans="1:8" ht="12.75" customHeight="1">
      <c r="A1433" s="507" t="s">
        <v>15582</v>
      </c>
      <c r="B1433" s="508" t="s">
        <v>12976</v>
      </c>
      <c r="C1433" s="983" t="s">
        <v>15583</v>
      </c>
      <c r="D1433" s="983"/>
      <c r="E1433" s="983"/>
      <c r="F1433" s="983"/>
      <c r="G1433" s="508" t="s">
        <v>108</v>
      </c>
      <c r="H1433" s="509">
        <v>16.21</v>
      </c>
    </row>
    <row r="1434" spans="1:8" ht="12.75" customHeight="1">
      <c r="A1434" s="507" t="s">
        <v>15584</v>
      </c>
      <c r="B1434" s="508" t="s">
        <v>12976</v>
      </c>
      <c r="C1434" s="983" t="s">
        <v>15585</v>
      </c>
      <c r="D1434" s="983"/>
      <c r="E1434" s="983"/>
      <c r="F1434" s="983"/>
      <c r="G1434" s="508" t="s">
        <v>108</v>
      </c>
      <c r="H1434" s="509">
        <v>20.16</v>
      </c>
    </row>
    <row r="1435" spans="1:8" ht="12.75" customHeight="1">
      <c r="A1435" s="507" t="s">
        <v>15586</v>
      </c>
      <c r="B1435" s="508" t="s">
        <v>12976</v>
      </c>
      <c r="C1435" s="983" t="s">
        <v>15587</v>
      </c>
      <c r="D1435" s="983"/>
      <c r="E1435" s="983"/>
      <c r="F1435" s="983"/>
      <c r="G1435" s="508" t="s">
        <v>108</v>
      </c>
      <c r="H1435" s="509">
        <v>15.18</v>
      </c>
    </row>
    <row r="1436" spans="1:8" ht="12.75" customHeight="1">
      <c r="A1436" s="507" t="s">
        <v>15588</v>
      </c>
      <c r="B1436" s="508" t="s">
        <v>12976</v>
      </c>
      <c r="C1436" s="983" t="s">
        <v>15589</v>
      </c>
      <c r="D1436" s="983"/>
      <c r="E1436" s="983"/>
      <c r="F1436" s="983"/>
      <c r="G1436" s="508" t="s">
        <v>108</v>
      </c>
      <c r="H1436" s="509">
        <v>22.97</v>
      </c>
    </row>
    <row r="1437" spans="1:8" ht="12.75" customHeight="1">
      <c r="A1437" s="507" t="s">
        <v>15590</v>
      </c>
      <c r="B1437" s="508" t="s">
        <v>12976</v>
      </c>
      <c r="C1437" s="983" t="s">
        <v>15591</v>
      </c>
      <c r="D1437" s="983"/>
      <c r="E1437" s="983"/>
      <c r="F1437" s="983"/>
      <c r="G1437" s="508" t="s">
        <v>108</v>
      </c>
      <c r="H1437" s="509">
        <v>36.17</v>
      </c>
    </row>
    <row r="1438" spans="1:8" ht="12.75" customHeight="1">
      <c r="A1438" s="507" t="s">
        <v>15592</v>
      </c>
      <c r="B1438" s="508" t="s">
        <v>12976</v>
      </c>
      <c r="C1438" s="983" t="s">
        <v>15593</v>
      </c>
      <c r="D1438" s="983"/>
      <c r="E1438" s="983"/>
      <c r="F1438" s="983"/>
      <c r="G1438" s="508" t="s">
        <v>108</v>
      </c>
      <c r="H1438" s="509">
        <v>31.52</v>
      </c>
    </row>
    <row r="1439" spans="1:8" ht="12.75" customHeight="1">
      <c r="A1439" s="507" t="s">
        <v>15594</v>
      </c>
      <c r="B1439" s="508" t="s">
        <v>12976</v>
      </c>
      <c r="C1439" s="983" t="s">
        <v>15595</v>
      </c>
      <c r="D1439" s="983"/>
      <c r="E1439" s="983"/>
      <c r="F1439" s="983"/>
      <c r="G1439" s="508" t="s">
        <v>108</v>
      </c>
      <c r="H1439" s="509">
        <v>33.35</v>
      </c>
    </row>
    <row r="1440" spans="1:8" ht="12.75" customHeight="1">
      <c r="A1440" s="507" t="s">
        <v>15596</v>
      </c>
      <c r="B1440" s="508" t="s">
        <v>12976</v>
      </c>
      <c r="C1440" s="983" t="s">
        <v>15597</v>
      </c>
      <c r="D1440" s="983"/>
      <c r="E1440" s="983"/>
      <c r="F1440" s="983"/>
      <c r="G1440" s="508" t="s">
        <v>108</v>
      </c>
      <c r="H1440" s="509">
        <v>35.9</v>
      </c>
    </row>
    <row r="1441" spans="1:8" ht="12.75" customHeight="1">
      <c r="A1441" s="507" t="s">
        <v>15598</v>
      </c>
      <c r="B1441" s="508" t="s">
        <v>12976</v>
      </c>
      <c r="C1441" s="983" t="s">
        <v>15599</v>
      </c>
      <c r="D1441" s="983"/>
      <c r="E1441" s="983"/>
      <c r="F1441" s="983"/>
      <c r="G1441" s="508" t="s">
        <v>108</v>
      </c>
      <c r="H1441" s="509">
        <v>21.33</v>
      </c>
    </row>
    <row r="1442" spans="1:8" ht="12.75" customHeight="1">
      <c r="A1442" s="507" t="s">
        <v>15600</v>
      </c>
      <c r="B1442" s="508" t="s">
        <v>12976</v>
      </c>
      <c r="C1442" s="983" t="s">
        <v>15601</v>
      </c>
      <c r="D1442" s="983"/>
      <c r="E1442" s="983"/>
      <c r="F1442" s="983"/>
      <c r="G1442" s="508" t="s">
        <v>108</v>
      </c>
      <c r="H1442" s="509">
        <v>30.08</v>
      </c>
    </row>
    <row r="1443" spans="1:8" ht="12.75" customHeight="1">
      <c r="A1443" s="507" t="s">
        <v>15602</v>
      </c>
      <c r="B1443" s="508" t="s">
        <v>12976</v>
      </c>
      <c r="C1443" s="983" t="s">
        <v>15603</v>
      </c>
      <c r="D1443" s="983"/>
      <c r="E1443" s="983"/>
      <c r="F1443" s="983"/>
      <c r="G1443" s="508" t="s">
        <v>108</v>
      </c>
      <c r="H1443" s="509">
        <v>27.7</v>
      </c>
    </row>
    <row r="1444" spans="1:8" ht="12.75" customHeight="1">
      <c r="A1444" s="507" t="s">
        <v>15604</v>
      </c>
      <c r="B1444" s="508" t="s">
        <v>12976</v>
      </c>
      <c r="C1444" s="983" t="s">
        <v>15605</v>
      </c>
      <c r="D1444" s="983"/>
      <c r="E1444" s="983"/>
      <c r="F1444" s="983"/>
      <c r="G1444" s="508" t="s">
        <v>108</v>
      </c>
      <c r="H1444" s="509">
        <v>30.62</v>
      </c>
    </row>
    <row r="1445" spans="1:8" ht="12.75" customHeight="1">
      <c r="A1445" s="507" t="s">
        <v>15606</v>
      </c>
      <c r="B1445" s="508" t="s">
        <v>12976</v>
      </c>
      <c r="C1445" s="983" t="s">
        <v>15607</v>
      </c>
      <c r="D1445" s="983"/>
      <c r="E1445" s="983"/>
      <c r="F1445" s="983"/>
      <c r="G1445" s="508" t="s">
        <v>108</v>
      </c>
      <c r="H1445" s="509">
        <v>36.130000000000003</v>
      </c>
    </row>
    <row r="1446" spans="1:8" ht="12.75" customHeight="1">
      <c r="A1446" s="507" t="s">
        <v>15608</v>
      </c>
      <c r="B1446" s="508" t="s">
        <v>12976</v>
      </c>
      <c r="C1446" s="983" t="s">
        <v>15609</v>
      </c>
      <c r="D1446" s="983"/>
      <c r="E1446" s="983"/>
      <c r="F1446" s="983"/>
      <c r="G1446" s="508" t="s">
        <v>108</v>
      </c>
      <c r="H1446" s="509">
        <v>45.08</v>
      </c>
    </row>
    <row r="1447" spans="1:8" ht="12.75" customHeight="1">
      <c r="A1447" s="507" t="s">
        <v>15610</v>
      </c>
      <c r="B1447" s="508" t="s">
        <v>12976</v>
      </c>
      <c r="C1447" s="983" t="s">
        <v>15611</v>
      </c>
      <c r="D1447" s="983"/>
      <c r="E1447" s="983"/>
      <c r="F1447" s="983"/>
      <c r="G1447" s="508" t="s">
        <v>108</v>
      </c>
      <c r="H1447" s="509">
        <v>41.59</v>
      </c>
    </row>
    <row r="1448" spans="1:8" ht="12.75" customHeight="1">
      <c r="A1448" s="507" t="s">
        <v>15612</v>
      </c>
      <c r="B1448" s="508" t="s">
        <v>12976</v>
      </c>
      <c r="C1448" s="983" t="s">
        <v>15613</v>
      </c>
      <c r="D1448" s="983"/>
      <c r="E1448" s="983"/>
      <c r="F1448" s="983"/>
      <c r="G1448" s="508" t="s">
        <v>108</v>
      </c>
      <c r="H1448" s="509">
        <v>62.25</v>
      </c>
    </row>
    <row r="1449" spans="1:8" ht="12.75" customHeight="1">
      <c r="A1449" s="507" t="s">
        <v>15614</v>
      </c>
      <c r="B1449" s="508" t="s">
        <v>12976</v>
      </c>
      <c r="C1449" s="983" t="s">
        <v>15615</v>
      </c>
      <c r="D1449" s="983"/>
      <c r="E1449" s="983"/>
      <c r="F1449" s="983"/>
      <c r="G1449" s="508" t="s">
        <v>108</v>
      </c>
      <c r="H1449" s="509">
        <v>78.349999999999994</v>
      </c>
    </row>
    <row r="1450" spans="1:8" ht="12.75" customHeight="1">
      <c r="A1450" s="507" t="s">
        <v>15616</v>
      </c>
      <c r="B1450" s="508" t="s">
        <v>12976</v>
      </c>
      <c r="C1450" s="983" t="s">
        <v>15617</v>
      </c>
      <c r="D1450" s="983"/>
      <c r="E1450" s="983"/>
      <c r="F1450" s="983"/>
      <c r="G1450" s="508" t="s">
        <v>108</v>
      </c>
      <c r="H1450" s="509">
        <v>55.68</v>
      </c>
    </row>
    <row r="1451" spans="1:8" ht="12.75" customHeight="1">
      <c r="A1451" s="507" t="s">
        <v>15618</v>
      </c>
      <c r="B1451" s="508" t="s">
        <v>12976</v>
      </c>
      <c r="C1451" s="983" t="s">
        <v>15619</v>
      </c>
      <c r="D1451" s="983"/>
      <c r="E1451" s="983"/>
      <c r="F1451" s="983"/>
      <c r="G1451" s="508" t="s">
        <v>108</v>
      </c>
      <c r="H1451" s="509">
        <v>56.63</v>
      </c>
    </row>
    <row r="1452" spans="1:8" ht="12.75" customHeight="1">
      <c r="A1452" s="507" t="s">
        <v>15620</v>
      </c>
      <c r="B1452" s="508" t="s">
        <v>12976</v>
      </c>
      <c r="C1452" s="983" t="s">
        <v>15621</v>
      </c>
      <c r="D1452" s="983"/>
      <c r="E1452" s="983"/>
      <c r="F1452" s="983"/>
      <c r="G1452" s="508" t="s">
        <v>108</v>
      </c>
      <c r="H1452" s="509">
        <v>7.68</v>
      </c>
    </row>
    <row r="1453" spans="1:8" ht="12.75" customHeight="1">
      <c r="A1453" s="507" t="s">
        <v>15622</v>
      </c>
      <c r="B1453" s="508" t="s">
        <v>12976</v>
      </c>
      <c r="C1453" s="983" t="s">
        <v>15623</v>
      </c>
      <c r="D1453" s="983"/>
      <c r="E1453" s="983"/>
      <c r="F1453" s="983"/>
      <c r="G1453" s="508" t="s">
        <v>108</v>
      </c>
      <c r="H1453" s="509">
        <v>7.68</v>
      </c>
    </row>
    <row r="1454" spans="1:8" ht="12.75" customHeight="1">
      <c r="A1454" s="504" t="s">
        <v>15624</v>
      </c>
      <c r="B1454" s="505" t="s">
        <v>12976</v>
      </c>
      <c r="C1454" s="984" t="s">
        <v>15625</v>
      </c>
      <c r="D1454" s="984"/>
      <c r="E1454" s="984"/>
      <c r="F1454" s="984"/>
      <c r="G1454" s="506"/>
      <c r="H1454" s="506"/>
    </row>
    <row r="1455" spans="1:8" ht="12.75" customHeight="1">
      <c r="A1455" s="507" t="s">
        <v>15626</v>
      </c>
      <c r="B1455" s="508" t="s">
        <v>12976</v>
      </c>
      <c r="C1455" s="983" t="s">
        <v>15627</v>
      </c>
      <c r="D1455" s="983"/>
      <c r="E1455" s="983"/>
      <c r="F1455" s="983"/>
      <c r="G1455" s="508" t="s">
        <v>108</v>
      </c>
      <c r="H1455" s="509">
        <v>1971.11</v>
      </c>
    </row>
    <row r="1456" spans="1:8" ht="12.75" customHeight="1">
      <c r="A1456" s="507" t="s">
        <v>15628</v>
      </c>
      <c r="B1456" s="508" t="s">
        <v>12976</v>
      </c>
      <c r="C1456" s="983" t="s">
        <v>15629</v>
      </c>
      <c r="D1456" s="983"/>
      <c r="E1456" s="983"/>
      <c r="F1456" s="983"/>
      <c r="G1456" s="508" t="s">
        <v>108</v>
      </c>
      <c r="H1456" s="509">
        <v>2524.5100000000002</v>
      </c>
    </row>
    <row r="1457" spans="1:8" ht="12.75" customHeight="1">
      <c r="A1457" s="507" t="s">
        <v>15630</v>
      </c>
      <c r="B1457" s="508" t="s">
        <v>12976</v>
      </c>
      <c r="C1457" s="983" t="s">
        <v>15631</v>
      </c>
      <c r="D1457" s="983"/>
      <c r="E1457" s="983"/>
      <c r="F1457" s="983"/>
      <c r="G1457" s="508" t="s">
        <v>108</v>
      </c>
      <c r="H1457" s="509">
        <v>3116.81</v>
      </c>
    </row>
    <row r="1458" spans="1:8" ht="12.75" customHeight="1">
      <c r="A1458" s="507" t="s">
        <v>15632</v>
      </c>
      <c r="B1458" s="508" t="s">
        <v>12976</v>
      </c>
      <c r="C1458" s="983" t="s">
        <v>15633</v>
      </c>
      <c r="D1458" s="983"/>
      <c r="E1458" s="983"/>
      <c r="F1458" s="983"/>
      <c r="G1458" s="508" t="s">
        <v>108</v>
      </c>
      <c r="H1458" s="509">
        <v>3498.13</v>
      </c>
    </row>
    <row r="1459" spans="1:8" ht="12.75" customHeight="1">
      <c r="A1459" s="507" t="s">
        <v>15634</v>
      </c>
      <c r="B1459" s="508" t="s">
        <v>12976</v>
      </c>
      <c r="C1459" s="983" t="s">
        <v>15635</v>
      </c>
      <c r="D1459" s="983"/>
      <c r="E1459" s="983"/>
      <c r="F1459" s="983"/>
      <c r="G1459" s="508" t="s">
        <v>108</v>
      </c>
      <c r="H1459" s="509">
        <v>3520.65</v>
      </c>
    </row>
    <row r="1460" spans="1:8" ht="12.75" customHeight="1">
      <c r="A1460" s="504" t="s">
        <v>15636</v>
      </c>
      <c r="B1460" s="505" t="s">
        <v>12976</v>
      </c>
      <c r="C1460" s="984" t="s">
        <v>15637</v>
      </c>
      <c r="D1460" s="984"/>
      <c r="E1460" s="984"/>
      <c r="F1460" s="984"/>
      <c r="G1460" s="506"/>
      <c r="H1460" s="506"/>
    </row>
    <row r="1461" spans="1:8" ht="12.75" customHeight="1">
      <c r="A1461" s="507" t="s">
        <v>15638</v>
      </c>
      <c r="B1461" s="508" t="s">
        <v>12976</v>
      </c>
      <c r="C1461" s="983" t="s">
        <v>15627</v>
      </c>
      <c r="D1461" s="983"/>
      <c r="E1461" s="983"/>
      <c r="F1461" s="983"/>
      <c r="G1461" s="508" t="s">
        <v>108</v>
      </c>
      <c r="H1461" s="509">
        <v>1781.93</v>
      </c>
    </row>
    <row r="1462" spans="1:8" ht="12.75" customHeight="1">
      <c r="A1462" s="507" t="s">
        <v>15639</v>
      </c>
      <c r="B1462" s="508" t="s">
        <v>12976</v>
      </c>
      <c r="C1462" s="983" t="s">
        <v>15629</v>
      </c>
      <c r="D1462" s="983"/>
      <c r="E1462" s="983"/>
      <c r="F1462" s="983"/>
      <c r="G1462" s="508" t="s">
        <v>108</v>
      </c>
      <c r="H1462" s="509">
        <v>2435.39</v>
      </c>
    </row>
    <row r="1463" spans="1:8" ht="12.75" customHeight="1">
      <c r="A1463" s="507" t="s">
        <v>15640</v>
      </c>
      <c r="B1463" s="508" t="s">
        <v>12976</v>
      </c>
      <c r="C1463" s="983" t="s">
        <v>15631</v>
      </c>
      <c r="D1463" s="983"/>
      <c r="E1463" s="983"/>
      <c r="F1463" s="983"/>
      <c r="G1463" s="508" t="s">
        <v>108</v>
      </c>
      <c r="H1463" s="509">
        <v>3074.87</v>
      </c>
    </row>
    <row r="1464" spans="1:8" ht="12.75" customHeight="1">
      <c r="A1464" s="507" t="s">
        <v>15641</v>
      </c>
      <c r="B1464" s="508" t="s">
        <v>12976</v>
      </c>
      <c r="C1464" s="983" t="s">
        <v>15633</v>
      </c>
      <c r="D1464" s="983"/>
      <c r="E1464" s="983"/>
      <c r="F1464" s="983"/>
      <c r="G1464" s="508" t="s">
        <v>108</v>
      </c>
      <c r="H1464" s="509">
        <v>3151.48</v>
      </c>
    </row>
    <row r="1465" spans="1:8" ht="12.75" customHeight="1">
      <c r="A1465" s="504" t="s">
        <v>15642</v>
      </c>
      <c r="B1465" s="505" t="s">
        <v>12976</v>
      </c>
      <c r="C1465" s="984" t="s">
        <v>15643</v>
      </c>
      <c r="D1465" s="984"/>
      <c r="E1465" s="984"/>
      <c r="F1465" s="984"/>
      <c r="G1465" s="506"/>
      <c r="H1465" s="506"/>
    </row>
    <row r="1466" spans="1:8" ht="12.75" customHeight="1">
      <c r="A1466" s="507" t="s">
        <v>15644</v>
      </c>
      <c r="B1466" s="508" t="s">
        <v>12976</v>
      </c>
      <c r="C1466" s="983" t="s">
        <v>15645</v>
      </c>
      <c r="D1466" s="983"/>
      <c r="E1466" s="983"/>
      <c r="F1466" s="983"/>
      <c r="G1466" s="508" t="s">
        <v>121</v>
      </c>
      <c r="H1466" s="509">
        <v>1.25</v>
      </c>
    </row>
    <row r="1467" spans="1:8" ht="12.75" customHeight="1">
      <c r="A1467" s="507" t="s">
        <v>15646</v>
      </c>
      <c r="B1467" s="508" t="s">
        <v>12976</v>
      </c>
      <c r="C1467" s="983" t="s">
        <v>15647</v>
      </c>
      <c r="D1467" s="983"/>
      <c r="E1467" s="983"/>
      <c r="F1467" s="983"/>
      <c r="G1467" s="508" t="s">
        <v>121</v>
      </c>
      <c r="H1467" s="509">
        <v>5.3</v>
      </c>
    </row>
    <row r="1468" spans="1:8" ht="12.75" customHeight="1">
      <c r="A1468" s="507" t="s">
        <v>15648</v>
      </c>
      <c r="B1468" s="508" t="s">
        <v>12976</v>
      </c>
      <c r="C1468" s="983" t="s">
        <v>15649</v>
      </c>
      <c r="D1468" s="983"/>
      <c r="E1468" s="983"/>
      <c r="F1468" s="983"/>
      <c r="G1468" s="508" t="s">
        <v>121</v>
      </c>
      <c r="H1468" s="509">
        <v>8.73</v>
      </c>
    </row>
    <row r="1469" spans="1:8" ht="12.75" customHeight="1">
      <c r="A1469" s="507" t="s">
        <v>15650</v>
      </c>
      <c r="B1469" s="508" t="s">
        <v>12976</v>
      </c>
      <c r="C1469" s="983" t="s">
        <v>15651</v>
      </c>
      <c r="D1469" s="983"/>
      <c r="E1469" s="983"/>
      <c r="F1469" s="983"/>
      <c r="G1469" s="508" t="s">
        <v>121</v>
      </c>
      <c r="H1469" s="509">
        <v>11.85</v>
      </c>
    </row>
    <row r="1470" spans="1:8" ht="12.75" customHeight="1">
      <c r="A1470" s="507" t="s">
        <v>15652</v>
      </c>
      <c r="B1470" s="508" t="s">
        <v>12976</v>
      </c>
      <c r="C1470" s="983" t="s">
        <v>15653</v>
      </c>
      <c r="D1470" s="983"/>
      <c r="E1470" s="983"/>
      <c r="F1470" s="983"/>
      <c r="G1470" s="508" t="s">
        <v>121</v>
      </c>
      <c r="H1470" s="509">
        <v>17.829999999999998</v>
      </c>
    </row>
    <row r="1471" spans="1:8" ht="12.75" customHeight="1">
      <c r="A1471" s="507" t="s">
        <v>15654</v>
      </c>
      <c r="B1471" s="508" t="s">
        <v>12976</v>
      </c>
      <c r="C1471" s="983" t="s">
        <v>15655</v>
      </c>
      <c r="D1471" s="983"/>
      <c r="E1471" s="983"/>
      <c r="F1471" s="983"/>
      <c r="G1471" s="508" t="s">
        <v>121</v>
      </c>
      <c r="H1471" s="509">
        <v>2.88</v>
      </c>
    </row>
    <row r="1472" spans="1:8" ht="12.75" customHeight="1">
      <c r="A1472" s="507" t="s">
        <v>15656</v>
      </c>
      <c r="B1472" s="508" t="s">
        <v>12976</v>
      </c>
      <c r="C1472" s="983" t="s">
        <v>15657</v>
      </c>
      <c r="D1472" s="983"/>
      <c r="E1472" s="983"/>
      <c r="F1472" s="983"/>
      <c r="G1472" s="508" t="s">
        <v>121</v>
      </c>
      <c r="H1472" s="509">
        <v>3.78</v>
      </c>
    </row>
    <row r="1473" spans="1:8" ht="12.75" customHeight="1">
      <c r="A1473" s="507" t="s">
        <v>15658</v>
      </c>
      <c r="B1473" s="508" t="s">
        <v>12976</v>
      </c>
      <c r="C1473" s="983" t="s">
        <v>15659</v>
      </c>
      <c r="D1473" s="983"/>
      <c r="E1473" s="983"/>
      <c r="F1473" s="983"/>
      <c r="G1473" s="508" t="s">
        <v>121</v>
      </c>
      <c r="H1473" s="509">
        <v>5.28</v>
      </c>
    </row>
    <row r="1474" spans="1:8" ht="12.75" customHeight="1">
      <c r="A1474" s="507" t="s">
        <v>15660</v>
      </c>
      <c r="B1474" s="508" t="s">
        <v>12976</v>
      </c>
      <c r="C1474" s="983" t="s">
        <v>15661</v>
      </c>
      <c r="D1474" s="983"/>
      <c r="E1474" s="983"/>
      <c r="F1474" s="983"/>
      <c r="G1474" s="508" t="s">
        <v>121</v>
      </c>
      <c r="H1474" s="509">
        <v>6.73</v>
      </c>
    </row>
    <row r="1475" spans="1:8" ht="12.75" customHeight="1">
      <c r="A1475" s="507" t="s">
        <v>15662</v>
      </c>
      <c r="B1475" s="508" t="s">
        <v>12976</v>
      </c>
      <c r="C1475" s="983" t="s">
        <v>15663</v>
      </c>
      <c r="D1475" s="983"/>
      <c r="E1475" s="983"/>
      <c r="F1475" s="983"/>
      <c r="G1475" s="508" t="s">
        <v>121</v>
      </c>
      <c r="H1475" s="509">
        <v>10.029999999999999</v>
      </c>
    </row>
    <row r="1476" spans="1:8" ht="12.75" customHeight="1">
      <c r="A1476" s="507" t="s">
        <v>15664</v>
      </c>
      <c r="B1476" s="508" t="s">
        <v>12976</v>
      </c>
      <c r="C1476" s="983" t="s">
        <v>15665</v>
      </c>
      <c r="D1476" s="983"/>
      <c r="E1476" s="983"/>
      <c r="F1476" s="983"/>
      <c r="G1476" s="508" t="s">
        <v>121</v>
      </c>
      <c r="H1476" s="509">
        <v>12.98</v>
      </c>
    </row>
    <row r="1477" spans="1:8" ht="12.75" customHeight="1">
      <c r="A1477" s="507" t="s">
        <v>15666</v>
      </c>
      <c r="B1477" s="508" t="s">
        <v>12976</v>
      </c>
      <c r="C1477" s="983" t="s">
        <v>15667</v>
      </c>
      <c r="D1477" s="983"/>
      <c r="E1477" s="983"/>
      <c r="F1477" s="983"/>
      <c r="G1477" s="508" t="s">
        <v>121</v>
      </c>
      <c r="H1477" s="509">
        <v>19.41</v>
      </c>
    </row>
    <row r="1478" spans="1:8" ht="12.75" customHeight="1">
      <c r="A1478" s="507" t="s">
        <v>15668</v>
      </c>
      <c r="B1478" s="508" t="s">
        <v>12976</v>
      </c>
      <c r="C1478" s="983" t="s">
        <v>15669</v>
      </c>
      <c r="D1478" s="983"/>
      <c r="E1478" s="983"/>
      <c r="F1478" s="983"/>
      <c r="G1478" s="508" t="s">
        <v>121</v>
      </c>
      <c r="H1478" s="509">
        <v>3.21</v>
      </c>
    </row>
    <row r="1479" spans="1:8" ht="12.75" customHeight="1">
      <c r="A1479" s="504" t="s">
        <v>15670</v>
      </c>
      <c r="B1479" s="505" t="s">
        <v>12976</v>
      </c>
      <c r="C1479" s="984" t="s">
        <v>15671</v>
      </c>
      <c r="D1479" s="984"/>
      <c r="E1479" s="984"/>
      <c r="F1479" s="984"/>
      <c r="G1479" s="506"/>
      <c r="H1479" s="506"/>
    </row>
    <row r="1480" spans="1:8" ht="12.75" customHeight="1">
      <c r="A1480" s="507" t="s">
        <v>15672</v>
      </c>
      <c r="B1480" s="508" t="s">
        <v>12976</v>
      </c>
      <c r="C1480" s="983" t="s">
        <v>15673</v>
      </c>
      <c r="D1480" s="983"/>
      <c r="E1480" s="983"/>
      <c r="F1480" s="983"/>
      <c r="G1480" s="508" t="s">
        <v>108</v>
      </c>
      <c r="H1480" s="509">
        <v>14.6</v>
      </c>
    </row>
    <row r="1481" spans="1:8" ht="12.75" customHeight="1">
      <c r="A1481" s="507" t="s">
        <v>15674</v>
      </c>
      <c r="B1481" s="508" t="s">
        <v>12976</v>
      </c>
      <c r="C1481" s="983" t="s">
        <v>15675</v>
      </c>
      <c r="D1481" s="983"/>
      <c r="E1481" s="983"/>
      <c r="F1481" s="983"/>
      <c r="G1481" s="508" t="s">
        <v>108</v>
      </c>
      <c r="H1481" s="509">
        <v>23.74</v>
      </c>
    </row>
    <row r="1482" spans="1:8" ht="12.75" customHeight="1">
      <c r="A1482" s="507" t="s">
        <v>15676</v>
      </c>
      <c r="B1482" s="508" t="s">
        <v>12976</v>
      </c>
      <c r="C1482" s="983" t="s">
        <v>15677</v>
      </c>
      <c r="D1482" s="983"/>
      <c r="E1482" s="983"/>
      <c r="F1482" s="983"/>
      <c r="G1482" s="508" t="s">
        <v>108</v>
      </c>
      <c r="H1482" s="509">
        <v>4.22</v>
      </c>
    </row>
    <row r="1483" spans="1:8" ht="12.75" customHeight="1">
      <c r="A1483" s="504" t="s">
        <v>15678</v>
      </c>
      <c r="B1483" s="505" t="s">
        <v>12976</v>
      </c>
      <c r="C1483" s="984" t="s">
        <v>15679</v>
      </c>
      <c r="D1483" s="984"/>
      <c r="E1483" s="984"/>
      <c r="F1483" s="984"/>
      <c r="G1483" s="506"/>
      <c r="H1483" s="506"/>
    </row>
    <row r="1484" spans="1:8" ht="12.75" customHeight="1">
      <c r="A1484" s="507" t="s">
        <v>15680</v>
      </c>
      <c r="B1484" s="508" t="s">
        <v>12976</v>
      </c>
      <c r="C1484" s="983" t="s">
        <v>15681</v>
      </c>
      <c r="D1484" s="983"/>
      <c r="E1484" s="983"/>
      <c r="F1484" s="983"/>
      <c r="G1484" s="508" t="s">
        <v>108</v>
      </c>
      <c r="H1484" s="509">
        <v>1.79</v>
      </c>
    </row>
    <row r="1485" spans="1:8" ht="12.75" customHeight="1">
      <c r="A1485" s="507" t="s">
        <v>15682</v>
      </c>
      <c r="B1485" s="508" t="s">
        <v>12976</v>
      </c>
      <c r="C1485" s="983" t="s">
        <v>15683</v>
      </c>
      <c r="D1485" s="983"/>
      <c r="E1485" s="983"/>
      <c r="F1485" s="983"/>
      <c r="G1485" s="508" t="s">
        <v>108</v>
      </c>
      <c r="H1485" s="509">
        <v>1.79</v>
      </c>
    </row>
    <row r="1486" spans="1:8" ht="12.75" customHeight="1">
      <c r="A1486" s="507" t="s">
        <v>15684</v>
      </c>
      <c r="B1486" s="508" t="s">
        <v>12976</v>
      </c>
      <c r="C1486" s="983" t="s">
        <v>15685</v>
      </c>
      <c r="D1486" s="983"/>
      <c r="E1486" s="983"/>
      <c r="F1486" s="983"/>
      <c r="G1486" s="508" t="s">
        <v>121</v>
      </c>
      <c r="H1486" s="509">
        <v>2.83</v>
      </c>
    </row>
    <row r="1487" spans="1:8" ht="12.75" customHeight="1">
      <c r="A1487" s="507" t="s">
        <v>694</v>
      </c>
      <c r="B1487" s="508" t="s">
        <v>12976</v>
      </c>
      <c r="C1487" s="983" t="s">
        <v>15686</v>
      </c>
      <c r="D1487" s="983"/>
      <c r="E1487" s="983"/>
      <c r="F1487" s="983"/>
      <c r="G1487" s="508" t="s">
        <v>121</v>
      </c>
      <c r="H1487" s="509">
        <v>6.56</v>
      </c>
    </row>
    <row r="1488" spans="1:8" ht="12.75" customHeight="1">
      <c r="A1488" s="507" t="s">
        <v>15687</v>
      </c>
      <c r="B1488" s="508" t="s">
        <v>12976</v>
      </c>
      <c r="C1488" s="983" t="s">
        <v>15688</v>
      </c>
      <c r="D1488" s="983"/>
      <c r="E1488" s="983"/>
      <c r="F1488" s="983"/>
      <c r="G1488" s="508" t="s">
        <v>108</v>
      </c>
      <c r="H1488" s="509">
        <v>5.44</v>
      </c>
    </row>
    <row r="1489" spans="1:8" ht="12.75" customHeight="1">
      <c r="A1489" s="507" t="s">
        <v>15689</v>
      </c>
      <c r="B1489" s="508" t="s">
        <v>12976</v>
      </c>
      <c r="C1489" s="983" t="s">
        <v>15690</v>
      </c>
      <c r="D1489" s="983"/>
      <c r="E1489" s="983"/>
      <c r="F1489" s="983"/>
      <c r="G1489" s="508" t="s">
        <v>108</v>
      </c>
      <c r="H1489" s="509">
        <v>1.07</v>
      </c>
    </row>
    <row r="1490" spans="1:8" ht="12.75" customHeight="1">
      <c r="A1490" s="507" t="s">
        <v>15691</v>
      </c>
      <c r="B1490" s="508" t="s">
        <v>12976</v>
      </c>
      <c r="C1490" s="983" t="s">
        <v>15692</v>
      </c>
      <c r="D1490" s="983"/>
      <c r="E1490" s="983"/>
      <c r="F1490" s="983"/>
      <c r="G1490" s="508" t="s">
        <v>108</v>
      </c>
      <c r="H1490" s="509">
        <v>1.1100000000000001</v>
      </c>
    </row>
    <row r="1491" spans="1:8" ht="12.75" customHeight="1">
      <c r="A1491" s="507" t="s">
        <v>15693</v>
      </c>
      <c r="B1491" s="508" t="s">
        <v>12976</v>
      </c>
      <c r="C1491" s="983" t="s">
        <v>15694</v>
      </c>
      <c r="D1491" s="983"/>
      <c r="E1491" s="983"/>
      <c r="F1491" s="983"/>
      <c r="G1491" s="508" t="s">
        <v>108</v>
      </c>
      <c r="H1491" s="509">
        <v>1.43</v>
      </c>
    </row>
    <row r="1492" spans="1:8" ht="12.75" customHeight="1">
      <c r="A1492" s="507" t="s">
        <v>15695</v>
      </c>
      <c r="B1492" s="508" t="s">
        <v>12976</v>
      </c>
      <c r="C1492" s="983" t="s">
        <v>15696</v>
      </c>
      <c r="D1492" s="983"/>
      <c r="E1492" s="983"/>
      <c r="F1492" s="983"/>
      <c r="G1492" s="508" t="s">
        <v>108</v>
      </c>
      <c r="H1492" s="509">
        <v>1.17</v>
      </c>
    </row>
    <row r="1493" spans="1:8" ht="12.75" customHeight="1">
      <c r="A1493" s="507" t="s">
        <v>15697</v>
      </c>
      <c r="B1493" s="508" t="s">
        <v>12976</v>
      </c>
      <c r="C1493" s="983" t="s">
        <v>15698</v>
      </c>
      <c r="D1493" s="983"/>
      <c r="E1493" s="983"/>
      <c r="F1493" s="983"/>
      <c r="G1493" s="508" t="s">
        <v>108</v>
      </c>
      <c r="H1493" s="509">
        <v>3.44</v>
      </c>
    </row>
    <row r="1494" spans="1:8" ht="12.75" customHeight="1">
      <c r="A1494" s="507" t="s">
        <v>15699</v>
      </c>
      <c r="B1494" s="508" t="s">
        <v>12976</v>
      </c>
      <c r="C1494" s="983" t="s">
        <v>15700</v>
      </c>
      <c r="D1494" s="983"/>
      <c r="E1494" s="983"/>
      <c r="F1494" s="983"/>
      <c r="G1494" s="508" t="s">
        <v>108</v>
      </c>
      <c r="H1494" s="509">
        <v>5.95</v>
      </c>
    </row>
    <row r="1495" spans="1:8" ht="12.75" customHeight="1">
      <c r="A1495" s="507" t="s">
        <v>15701</v>
      </c>
      <c r="B1495" s="508" t="s">
        <v>12976</v>
      </c>
      <c r="C1495" s="983" t="s">
        <v>15702</v>
      </c>
      <c r="D1495" s="983"/>
      <c r="E1495" s="983"/>
      <c r="F1495" s="983"/>
      <c r="G1495" s="508" t="s">
        <v>108</v>
      </c>
      <c r="H1495" s="509">
        <v>9.27</v>
      </c>
    </row>
    <row r="1496" spans="1:8" ht="12.75" customHeight="1">
      <c r="A1496" s="507" t="s">
        <v>15703</v>
      </c>
      <c r="B1496" s="508" t="s">
        <v>12976</v>
      </c>
      <c r="C1496" s="983" t="s">
        <v>15704</v>
      </c>
      <c r="D1496" s="983"/>
      <c r="E1496" s="983"/>
      <c r="F1496" s="983"/>
      <c r="G1496" s="508" t="s">
        <v>108</v>
      </c>
      <c r="H1496" s="509">
        <v>12.02</v>
      </c>
    </row>
    <row r="1497" spans="1:8" ht="12.75" customHeight="1">
      <c r="A1497" s="507" t="s">
        <v>15705</v>
      </c>
      <c r="B1497" s="508" t="s">
        <v>12976</v>
      </c>
      <c r="C1497" s="983" t="s">
        <v>15706</v>
      </c>
      <c r="D1497" s="983"/>
      <c r="E1497" s="983"/>
      <c r="F1497" s="983"/>
      <c r="G1497" s="508" t="s">
        <v>108</v>
      </c>
      <c r="H1497" s="509">
        <v>7.05</v>
      </c>
    </row>
    <row r="1498" spans="1:8" ht="12.75" customHeight="1">
      <c r="A1498" s="507" t="s">
        <v>15707</v>
      </c>
      <c r="B1498" s="508" t="s">
        <v>12976</v>
      </c>
      <c r="C1498" s="983" t="s">
        <v>15708</v>
      </c>
      <c r="D1498" s="983"/>
      <c r="E1498" s="983"/>
      <c r="F1498" s="983"/>
      <c r="G1498" s="508" t="s">
        <v>15709</v>
      </c>
      <c r="H1498" s="509">
        <v>187.51</v>
      </c>
    </row>
    <row r="1499" spans="1:8" ht="12.75" customHeight="1">
      <c r="A1499" s="507" t="s">
        <v>15710</v>
      </c>
      <c r="B1499" s="508" t="s">
        <v>12976</v>
      </c>
      <c r="C1499" s="983" t="s">
        <v>15711</v>
      </c>
      <c r="D1499" s="983"/>
      <c r="E1499" s="983"/>
      <c r="F1499" s="983"/>
      <c r="G1499" s="508" t="s">
        <v>108</v>
      </c>
      <c r="H1499" s="509">
        <v>21.9</v>
      </c>
    </row>
    <row r="1500" spans="1:8" ht="12.75" customHeight="1">
      <c r="A1500" s="507" t="s">
        <v>15712</v>
      </c>
      <c r="B1500" s="508" t="s">
        <v>12976</v>
      </c>
      <c r="C1500" s="983" t="s">
        <v>15713</v>
      </c>
      <c r="D1500" s="983"/>
      <c r="E1500" s="983"/>
      <c r="F1500" s="983"/>
      <c r="G1500" s="508" t="s">
        <v>108</v>
      </c>
      <c r="H1500" s="509">
        <v>67.069999999999993</v>
      </c>
    </row>
    <row r="1501" spans="1:8" ht="12.75" customHeight="1">
      <c r="A1501" s="507" t="s">
        <v>15714</v>
      </c>
      <c r="B1501" s="508" t="s">
        <v>12976</v>
      </c>
      <c r="C1501" s="983" t="s">
        <v>15715</v>
      </c>
      <c r="D1501" s="983"/>
      <c r="E1501" s="983"/>
      <c r="F1501" s="983"/>
      <c r="G1501" s="508" t="s">
        <v>108</v>
      </c>
      <c r="H1501" s="509">
        <v>58.2</v>
      </c>
    </row>
    <row r="1502" spans="1:8" ht="12.75" customHeight="1">
      <c r="A1502" s="507" t="s">
        <v>15716</v>
      </c>
      <c r="B1502" s="508" t="s">
        <v>12976</v>
      </c>
      <c r="C1502" s="983" t="s">
        <v>15717</v>
      </c>
      <c r="D1502" s="983"/>
      <c r="E1502" s="983"/>
      <c r="F1502" s="983"/>
      <c r="G1502" s="508" t="s">
        <v>108</v>
      </c>
      <c r="H1502" s="509">
        <v>76.28</v>
      </c>
    </row>
    <row r="1503" spans="1:8" ht="12.75" customHeight="1">
      <c r="A1503" s="507" t="s">
        <v>15718</v>
      </c>
      <c r="B1503" s="508" t="s">
        <v>12976</v>
      </c>
      <c r="C1503" s="983" t="s">
        <v>15719</v>
      </c>
      <c r="D1503" s="983"/>
      <c r="E1503" s="983"/>
      <c r="F1503" s="983"/>
      <c r="G1503" s="508" t="s">
        <v>108</v>
      </c>
      <c r="H1503" s="509">
        <v>31.43</v>
      </c>
    </row>
    <row r="1504" spans="1:8" ht="12.75" customHeight="1">
      <c r="A1504" s="507" t="s">
        <v>15720</v>
      </c>
      <c r="B1504" s="508" t="s">
        <v>12976</v>
      </c>
      <c r="C1504" s="983" t="s">
        <v>15721</v>
      </c>
      <c r="D1504" s="983"/>
      <c r="E1504" s="983"/>
      <c r="F1504" s="983"/>
      <c r="G1504" s="508" t="s">
        <v>108</v>
      </c>
      <c r="H1504" s="509">
        <v>13.5</v>
      </c>
    </row>
    <row r="1505" spans="1:8" ht="12.75" customHeight="1">
      <c r="A1505" s="507" t="s">
        <v>15722</v>
      </c>
      <c r="B1505" s="508" t="s">
        <v>12976</v>
      </c>
      <c r="C1505" s="983" t="s">
        <v>15723</v>
      </c>
      <c r="D1505" s="983"/>
      <c r="E1505" s="983"/>
      <c r="F1505" s="983"/>
      <c r="G1505" s="508" t="s">
        <v>108</v>
      </c>
      <c r="H1505" s="509">
        <v>699.69</v>
      </c>
    </row>
    <row r="1506" spans="1:8" ht="12.75" customHeight="1">
      <c r="A1506" s="507" t="s">
        <v>15724</v>
      </c>
      <c r="B1506" s="508" t="s">
        <v>12976</v>
      </c>
      <c r="C1506" s="983" t="s">
        <v>15725</v>
      </c>
      <c r="D1506" s="983"/>
      <c r="E1506" s="983"/>
      <c r="F1506" s="983"/>
      <c r="G1506" s="508" t="s">
        <v>108</v>
      </c>
      <c r="H1506" s="509">
        <v>95.37</v>
      </c>
    </row>
    <row r="1507" spans="1:8" ht="12.75" customHeight="1">
      <c r="A1507" s="507" t="s">
        <v>15726</v>
      </c>
      <c r="B1507" s="508" t="s">
        <v>12976</v>
      </c>
      <c r="C1507" s="983" t="s">
        <v>15727</v>
      </c>
      <c r="D1507" s="983"/>
      <c r="E1507" s="983"/>
      <c r="F1507" s="983"/>
      <c r="G1507" s="508" t="s">
        <v>108</v>
      </c>
      <c r="H1507" s="509">
        <v>35.520000000000003</v>
      </c>
    </row>
    <row r="1508" spans="1:8" ht="12.75" customHeight="1">
      <c r="A1508" s="507" t="s">
        <v>15728</v>
      </c>
      <c r="B1508" s="508" t="s">
        <v>12976</v>
      </c>
      <c r="C1508" s="983" t="s">
        <v>15729</v>
      </c>
      <c r="D1508" s="983"/>
      <c r="E1508" s="983"/>
      <c r="F1508" s="983"/>
      <c r="G1508" s="508" t="s">
        <v>108</v>
      </c>
      <c r="H1508" s="509">
        <v>216.28</v>
      </c>
    </row>
    <row r="1509" spans="1:8" ht="12.75" customHeight="1">
      <c r="A1509" s="507" t="s">
        <v>15730</v>
      </c>
      <c r="B1509" s="508" t="s">
        <v>12976</v>
      </c>
      <c r="C1509" s="983" t="s">
        <v>15731</v>
      </c>
      <c r="D1509" s="983"/>
      <c r="E1509" s="983"/>
      <c r="F1509" s="983"/>
      <c r="G1509" s="508" t="s">
        <v>108</v>
      </c>
      <c r="H1509" s="509">
        <v>106.23</v>
      </c>
    </row>
    <row r="1510" spans="1:8" ht="12.75" customHeight="1">
      <c r="A1510" s="507" t="s">
        <v>15732</v>
      </c>
      <c r="B1510" s="508" t="s">
        <v>12976</v>
      </c>
      <c r="C1510" s="983" t="s">
        <v>15733</v>
      </c>
      <c r="D1510" s="983"/>
      <c r="E1510" s="983"/>
      <c r="F1510" s="983"/>
      <c r="G1510" s="508" t="s">
        <v>108</v>
      </c>
      <c r="H1510" s="509">
        <v>177.12</v>
      </c>
    </row>
    <row r="1511" spans="1:8" ht="12.75" customHeight="1">
      <c r="A1511" s="507" t="s">
        <v>15734</v>
      </c>
      <c r="B1511" s="508" t="s">
        <v>12976</v>
      </c>
      <c r="C1511" s="983" t="s">
        <v>15735</v>
      </c>
      <c r="D1511" s="983"/>
      <c r="E1511" s="983"/>
      <c r="F1511" s="983"/>
      <c r="G1511" s="508" t="s">
        <v>108</v>
      </c>
      <c r="H1511" s="509">
        <v>367.51</v>
      </c>
    </row>
    <row r="1512" spans="1:8" ht="12.75" customHeight="1">
      <c r="A1512" s="507" t="s">
        <v>15736</v>
      </c>
      <c r="B1512" s="508" t="s">
        <v>12976</v>
      </c>
      <c r="C1512" s="983" t="s">
        <v>15737</v>
      </c>
      <c r="D1512" s="983"/>
      <c r="E1512" s="983"/>
      <c r="F1512" s="983"/>
      <c r="G1512" s="508" t="s">
        <v>108</v>
      </c>
      <c r="H1512" s="509">
        <v>12.84</v>
      </c>
    </row>
    <row r="1513" spans="1:8" ht="12.75" customHeight="1">
      <c r="A1513" s="504" t="s">
        <v>15738</v>
      </c>
      <c r="B1513" s="505" t="s">
        <v>12976</v>
      </c>
      <c r="C1513" s="984" t="s">
        <v>15739</v>
      </c>
      <c r="D1513" s="984"/>
      <c r="E1513" s="984"/>
      <c r="F1513" s="984"/>
      <c r="G1513" s="506"/>
      <c r="H1513" s="506"/>
    </row>
    <row r="1514" spans="1:8" ht="12.75" customHeight="1">
      <c r="A1514" s="507" t="s">
        <v>15740</v>
      </c>
      <c r="B1514" s="508" t="s">
        <v>12976</v>
      </c>
      <c r="C1514" s="983" t="s">
        <v>15741</v>
      </c>
      <c r="D1514" s="983"/>
      <c r="E1514" s="983"/>
      <c r="F1514" s="983"/>
      <c r="G1514" s="508" t="s">
        <v>108</v>
      </c>
      <c r="H1514" s="509">
        <v>51.46</v>
      </c>
    </row>
    <row r="1515" spans="1:8" ht="12.75" customHeight="1">
      <c r="A1515" s="507" t="s">
        <v>15742</v>
      </c>
      <c r="B1515" s="508" t="s">
        <v>12976</v>
      </c>
      <c r="C1515" s="983" t="s">
        <v>15743</v>
      </c>
      <c r="D1515" s="983"/>
      <c r="E1515" s="983"/>
      <c r="F1515" s="983"/>
      <c r="G1515" s="508" t="s">
        <v>108</v>
      </c>
      <c r="H1515" s="509">
        <v>16.940000000000001</v>
      </c>
    </row>
    <row r="1516" spans="1:8" ht="12.75" customHeight="1">
      <c r="A1516" s="507" t="s">
        <v>15744</v>
      </c>
      <c r="B1516" s="508" t="s">
        <v>12976</v>
      </c>
      <c r="C1516" s="983" t="s">
        <v>15745</v>
      </c>
      <c r="D1516" s="983"/>
      <c r="E1516" s="983"/>
      <c r="F1516" s="983"/>
      <c r="G1516" s="508" t="s">
        <v>121</v>
      </c>
      <c r="H1516" s="509">
        <v>11.02</v>
      </c>
    </row>
    <row r="1517" spans="1:8" ht="12.75" customHeight="1">
      <c r="A1517" s="507" t="s">
        <v>15746</v>
      </c>
      <c r="B1517" s="508" t="s">
        <v>12976</v>
      </c>
      <c r="C1517" s="983" t="s">
        <v>15747</v>
      </c>
      <c r="D1517" s="983"/>
      <c r="E1517" s="983"/>
      <c r="F1517" s="983"/>
      <c r="G1517" s="508" t="s">
        <v>108</v>
      </c>
      <c r="H1517" s="509">
        <v>71.900000000000006</v>
      </c>
    </row>
    <row r="1518" spans="1:8" ht="12.75" customHeight="1">
      <c r="A1518" s="507" t="s">
        <v>15748</v>
      </c>
      <c r="B1518" s="508" t="s">
        <v>12976</v>
      </c>
      <c r="C1518" s="983" t="s">
        <v>15749</v>
      </c>
      <c r="D1518" s="983"/>
      <c r="E1518" s="983"/>
      <c r="F1518" s="983"/>
      <c r="G1518" s="508" t="s">
        <v>108</v>
      </c>
      <c r="H1518" s="509">
        <v>88.85</v>
      </c>
    </row>
    <row r="1519" spans="1:8" ht="12.75" customHeight="1">
      <c r="A1519" s="507" t="s">
        <v>15750</v>
      </c>
      <c r="B1519" s="508" t="s">
        <v>12976</v>
      </c>
      <c r="C1519" s="983" t="s">
        <v>15751</v>
      </c>
      <c r="D1519" s="983"/>
      <c r="E1519" s="983"/>
      <c r="F1519" s="983"/>
      <c r="G1519" s="508" t="s">
        <v>108</v>
      </c>
      <c r="H1519" s="509">
        <v>28.63</v>
      </c>
    </row>
    <row r="1520" spans="1:8" ht="12.75" customHeight="1">
      <c r="A1520" s="507" t="s">
        <v>15752</v>
      </c>
      <c r="B1520" s="508" t="s">
        <v>12976</v>
      </c>
      <c r="C1520" s="983" t="s">
        <v>15753</v>
      </c>
      <c r="D1520" s="983"/>
      <c r="E1520" s="983"/>
      <c r="F1520" s="983"/>
      <c r="G1520" s="508" t="s">
        <v>108</v>
      </c>
      <c r="H1520" s="509">
        <v>49.35</v>
      </c>
    </row>
    <row r="1521" spans="1:8" ht="12.75" customHeight="1">
      <c r="A1521" s="507" t="s">
        <v>15754</v>
      </c>
      <c r="B1521" s="508" t="s">
        <v>12976</v>
      </c>
      <c r="C1521" s="983" t="s">
        <v>15755</v>
      </c>
      <c r="D1521" s="983"/>
      <c r="E1521" s="983"/>
      <c r="F1521" s="983"/>
      <c r="G1521" s="508" t="s">
        <v>108</v>
      </c>
      <c r="H1521" s="509">
        <v>52.07</v>
      </c>
    </row>
    <row r="1522" spans="1:8" ht="12.75" customHeight="1">
      <c r="A1522" s="504" t="s">
        <v>15756</v>
      </c>
      <c r="B1522" s="505" t="s">
        <v>12976</v>
      </c>
      <c r="C1522" s="984" t="s">
        <v>15757</v>
      </c>
      <c r="D1522" s="984"/>
      <c r="E1522" s="984"/>
      <c r="F1522" s="984"/>
      <c r="G1522" s="506"/>
      <c r="H1522" s="506"/>
    </row>
    <row r="1523" spans="1:8" ht="12.75" customHeight="1">
      <c r="A1523" s="507" t="s">
        <v>15758</v>
      </c>
      <c r="B1523" s="508" t="s">
        <v>12976</v>
      </c>
      <c r="C1523" s="983" t="s">
        <v>15759</v>
      </c>
      <c r="D1523" s="983"/>
      <c r="E1523" s="983"/>
      <c r="F1523" s="983"/>
      <c r="G1523" s="508" t="s">
        <v>108</v>
      </c>
      <c r="H1523" s="509">
        <v>269.2</v>
      </c>
    </row>
    <row r="1524" spans="1:8" ht="12.75" customHeight="1">
      <c r="A1524" s="507" t="s">
        <v>15760</v>
      </c>
      <c r="B1524" s="508" t="s">
        <v>12976</v>
      </c>
      <c r="C1524" s="983" t="s">
        <v>15761</v>
      </c>
      <c r="D1524" s="983"/>
      <c r="E1524" s="983"/>
      <c r="F1524" s="983"/>
      <c r="G1524" s="508" t="s">
        <v>108</v>
      </c>
      <c r="H1524" s="509">
        <v>547.04</v>
      </c>
    </row>
    <row r="1525" spans="1:8" ht="12.75" customHeight="1">
      <c r="A1525" s="507" t="s">
        <v>15762</v>
      </c>
      <c r="B1525" s="508" t="s">
        <v>12976</v>
      </c>
      <c r="C1525" s="983" t="s">
        <v>15763</v>
      </c>
      <c r="D1525" s="983"/>
      <c r="E1525" s="983"/>
      <c r="F1525" s="983"/>
      <c r="G1525" s="508" t="s">
        <v>108</v>
      </c>
      <c r="H1525" s="509">
        <v>864.14</v>
      </c>
    </row>
    <row r="1526" spans="1:8" ht="12.75" customHeight="1">
      <c r="A1526" s="504" t="s">
        <v>15764</v>
      </c>
      <c r="B1526" s="505" t="s">
        <v>12976</v>
      </c>
      <c r="C1526" s="984" t="s">
        <v>15765</v>
      </c>
      <c r="D1526" s="984"/>
      <c r="E1526" s="984"/>
      <c r="F1526" s="984"/>
      <c r="G1526" s="506"/>
      <c r="H1526" s="506"/>
    </row>
    <row r="1527" spans="1:8" ht="12.75" customHeight="1">
      <c r="A1527" s="507" t="s">
        <v>15766</v>
      </c>
      <c r="B1527" s="508" t="s">
        <v>12976</v>
      </c>
      <c r="C1527" s="983" t="s">
        <v>15767</v>
      </c>
      <c r="D1527" s="983"/>
      <c r="E1527" s="983"/>
      <c r="F1527" s="983"/>
      <c r="G1527" s="508" t="s">
        <v>108</v>
      </c>
      <c r="H1527" s="509">
        <v>58.92</v>
      </c>
    </row>
    <row r="1528" spans="1:8" ht="12.75" customHeight="1">
      <c r="A1528" s="507" t="s">
        <v>15768</v>
      </c>
      <c r="B1528" s="508" t="s">
        <v>12976</v>
      </c>
      <c r="C1528" s="983" t="s">
        <v>15769</v>
      </c>
      <c r="D1528" s="983"/>
      <c r="E1528" s="983"/>
      <c r="F1528" s="983"/>
      <c r="G1528" s="508" t="s">
        <v>108</v>
      </c>
      <c r="H1528" s="509">
        <v>118.23</v>
      </c>
    </row>
    <row r="1529" spans="1:8" ht="12.75" customHeight="1">
      <c r="A1529" s="507" t="s">
        <v>15770</v>
      </c>
      <c r="B1529" s="508" t="s">
        <v>12976</v>
      </c>
      <c r="C1529" s="983" t="s">
        <v>15771</v>
      </c>
      <c r="D1529" s="983"/>
      <c r="E1529" s="983"/>
      <c r="F1529" s="983"/>
      <c r="G1529" s="508" t="s">
        <v>108</v>
      </c>
      <c r="H1529" s="509">
        <v>193.23</v>
      </c>
    </row>
    <row r="1530" spans="1:8" ht="12.75" customHeight="1">
      <c r="A1530" s="507" t="s">
        <v>15772</v>
      </c>
      <c r="B1530" s="508" t="s">
        <v>12976</v>
      </c>
      <c r="C1530" s="983" t="s">
        <v>15773</v>
      </c>
      <c r="D1530" s="983"/>
      <c r="E1530" s="983"/>
      <c r="F1530" s="983"/>
      <c r="G1530" s="508" t="s">
        <v>108</v>
      </c>
      <c r="H1530" s="509">
        <v>300.27</v>
      </c>
    </row>
    <row r="1531" spans="1:8" ht="12.75" customHeight="1">
      <c r="A1531" s="507" t="s">
        <v>15774</v>
      </c>
      <c r="B1531" s="508" t="s">
        <v>12976</v>
      </c>
      <c r="C1531" s="983" t="s">
        <v>15775</v>
      </c>
      <c r="D1531" s="983"/>
      <c r="E1531" s="983"/>
      <c r="F1531" s="983"/>
      <c r="G1531" s="508" t="s">
        <v>108</v>
      </c>
      <c r="H1531" s="509">
        <v>769.42</v>
      </c>
    </row>
    <row r="1532" spans="1:8" ht="12.75" customHeight="1">
      <c r="A1532" s="504" t="s">
        <v>15776</v>
      </c>
      <c r="B1532" s="505" t="s">
        <v>12976</v>
      </c>
      <c r="C1532" s="984" t="s">
        <v>15777</v>
      </c>
      <c r="D1532" s="984"/>
      <c r="E1532" s="984"/>
      <c r="F1532" s="984"/>
      <c r="G1532" s="506"/>
      <c r="H1532" s="506"/>
    </row>
    <row r="1533" spans="1:8" ht="12.75" customHeight="1">
      <c r="A1533" s="507" t="s">
        <v>15778</v>
      </c>
      <c r="B1533" s="508" t="s">
        <v>12976</v>
      </c>
      <c r="C1533" s="983" t="s">
        <v>15779</v>
      </c>
      <c r="D1533" s="983"/>
      <c r="E1533" s="983"/>
      <c r="F1533" s="983"/>
      <c r="G1533" s="508" t="s">
        <v>121</v>
      </c>
      <c r="H1533" s="509">
        <v>4.09</v>
      </c>
    </row>
    <row r="1534" spans="1:8" ht="12.75" customHeight="1">
      <c r="A1534" s="507" t="s">
        <v>15780</v>
      </c>
      <c r="B1534" s="508" t="s">
        <v>12976</v>
      </c>
      <c r="C1534" s="983" t="s">
        <v>15781</v>
      </c>
      <c r="D1534" s="983"/>
      <c r="E1534" s="983"/>
      <c r="F1534" s="983"/>
      <c r="G1534" s="508" t="s">
        <v>121</v>
      </c>
      <c r="H1534" s="509">
        <v>5.51</v>
      </c>
    </row>
    <row r="1535" spans="1:8" ht="12.75" customHeight="1">
      <c r="A1535" s="507" t="s">
        <v>15782</v>
      </c>
      <c r="B1535" s="508" t="s">
        <v>12976</v>
      </c>
      <c r="C1535" s="983" t="s">
        <v>15783</v>
      </c>
      <c r="D1535" s="983"/>
      <c r="E1535" s="983"/>
      <c r="F1535" s="983"/>
      <c r="G1535" s="508" t="s">
        <v>121</v>
      </c>
      <c r="H1535" s="509">
        <v>8.44</v>
      </c>
    </row>
    <row r="1536" spans="1:8" ht="12.75" customHeight="1">
      <c r="A1536" s="507" t="s">
        <v>15784</v>
      </c>
      <c r="B1536" s="508" t="s">
        <v>12976</v>
      </c>
      <c r="C1536" s="983" t="s">
        <v>15785</v>
      </c>
      <c r="D1536" s="983"/>
      <c r="E1536" s="983"/>
      <c r="F1536" s="983"/>
      <c r="G1536" s="508" t="s">
        <v>121</v>
      </c>
      <c r="H1536" s="509">
        <v>11.86</v>
      </c>
    </row>
    <row r="1537" spans="1:8" ht="12.75" customHeight="1">
      <c r="A1537" s="507" t="s">
        <v>15786</v>
      </c>
      <c r="B1537" s="508" t="s">
        <v>12976</v>
      </c>
      <c r="C1537" s="983" t="s">
        <v>15787</v>
      </c>
      <c r="D1537" s="983"/>
      <c r="E1537" s="983"/>
      <c r="F1537" s="983"/>
      <c r="G1537" s="508" t="s">
        <v>121</v>
      </c>
      <c r="H1537" s="509">
        <v>15.98</v>
      </c>
    </row>
    <row r="1538" spans="1:8" ht="12.75" customHeight="1">
      <c r="A1538" s="507" t="s">
        <v>15788</v>
      </c>
      <c r="B1538" s="508" t="s">
        <v>12976</v>
      </c>
      <c r="C1538" s="983" t="s">
        <v>15789</v>
      </c>
      <c r="D1538" s="983"/>
      <c r="E1538" s="983"/>
      <c r="F1538" s="983"/>
      <c r="G1538" s="508" t="s">
        <v>121</v>
      </c>
      <c r="H1538" s="509">
        <v>22.23</v>
      </c>
    </row>
    <row r="1539" spans="1:8" ht="12.75" customHeight="1">
      <c r="A1539" s="507" t="s">
        <v>15790</v>
      </c>
      <c r="B1539" s="508" t="s">
        <v>12976</v>
      </c>
      <c r="C1539" s="983" t="s">
        <v>15791</v>
      </c>
      <c r="D1539" s="983"/>
      <c r="E1539" s="983"/>
      <c r="F1539" s="983"/>
      <c r="G1539" s="508" t="s">
        <v>121</v>
      </c>
      <c r="H1539" s="509">
        <v>33.11</v>
      </c>
    </row>
    <row r="1540" spans="1:8" ht="12.75" customHeight="1">
      <c r="A1540" s="504" t="s">
        <v>15792</v>
      </c>
      <c r="B1540" s="505" t="s">
        <v>12976</v>
      </c>
      <c r="C1540" s="984" t="s">
        <v>15793</v>
      </c>
      <c r="D1540" s="984"/>
      <c r="E1540" s="984"/>
      <c r="F1540" s="984"/>
      <c r="G1540" s="506"/>
      <c r="H1540" s="506"/>
    </row>
    <row r="1541" spans="1:8" ht="12.75" customHeight="1">
      <c r="A1541" s="507" t="s">
        <v>15794</v>
      </c>
      <c r="B1541" s="508" t="s">
        <v>12976</v>
      </c>
      <c r="C1541" s="983" t="s">
        <v>15795</v>
      </c>
      <c r="D1541" s="983"/>
      <c r="E1541" s="983"/>
      <c r="F1541" s="983"/>
      <c r="G1541" s="508" t="s">
        <v>108</v>
      </c>
      <c r="H1541" s="509">
        <v>5.0199999999999996</v>
      </c>
    </row>
    <row r="1542" spans="1:8" ht="12.75" customHeight="1">
      <c r="A1542" s="507" t="s">
        <v>15796</v>
      </c>
      <c r="B1542" s="508" t="s">
        <v>12976</v>
      </c>
      <c r="C1542" s="983" t="s">
        <v>15797</v>
      </c>
      <c r="D1542" s="983"/>
      <c r="E1542" s="983"/>
      <c r="F1542" s="983"/>
      <c r="G1542" s="508" t="s">
        <v>108</v>
      </c>
      <c r="H1542" s="509">
        <v>14.88</v>
      </c>
    </row>
    <row r="1543" spans="1:8" ht="12.75" customHeight="1">
      <c r="A1543" s="507" t="s">
        <v>15798</v>
      </c>
      <c r="B1543" s="508" t="s">
        <v>12976</v>
      </c>
      <c r="C1543" s="983" t="s">
        <v>15799</v>
      </c>
      <c r="D1543" s="983"/>
      <c r="E1543" s="983"/>
      <c r="F1543" s="983"/>
      <c r="G1543" s="508" t="s">
        <v>108</v>
      </c>
      <c r="H1543" s="509">
        <v>110.4</v>
      </c>
    </row>
    <row r="1544" spans="1:8" ht="12.75" customHeight="1">
      <c r="A1544" s="507" t="s">
        <v>15800</v>
      </c>
      <c r="B1544" s="508" t="s">
        <v>12976</v>
      </c>
      <c r="C1544" s="983" t="s">
        <v>15801</v>
      </c>
      <c r="D1544" s="983"/>
      <c r="E1544" s="983"/>
      <c r="F1544" s="983"/>
      <c r="G1544" s="508" t="s">
        <v>108</v>
      </c>
      <c r="H1544" s="509">
        <v>208.82</v>
      </c>
    </row>
    <row r="1545" spans="1:8" ht="12.75" customHeight="1">
      <c r="A1545" s="507" t="s">
        <v>625</v>
      </c>
      <c r="B1545" s="508" t="s">
        <v>12976</v>
      </c>
      <c r="C1545" s="983" t="s">
        <v>626</v>
      </c>
      <c r="D1545" s="983"/>
      <c r="E1545" s="983"/>
      <c r="F1545" s="983"/>
      <c r="G1545" s="508" t="s">
        <v>108</v>
      </c>
      <c r="H1545" s="509">
        <v>32.700000000000003</v>
      </c>
    </row>
    <row r="1546" spans="1:8" ht="12.75" customHeight="1">
      <c r="A1546" s="507" t="s">
        <v>15802</v>
      </c>
      <c r="B1546" s="508" t="s">
        <v>12976</v>
      </c>
      <c r="C1546" s="983" t="s">
        <v>15803</v>
      </c>
      <c r="D1546" s="983"/>
      <c r="E1546" s="983"/>
      <c r="F1546" s="983"/>
      <c r="G1546" s="508" t="s">
        <v>108</v>
      </c>
      <c r="H1546" s="509">
        <v>1.82</v>
      </c>
    </row>
    <row r="1547" spans="1:8" ht="12.75" customHeight="1">
      <c r="A1547" s="507" t="s">
        <v>736</v>
      </c>
      <c r="B1547" s="508" t="s">
        <v>12976</v>
      </c>
      <c r="C1547" s="983" t="s">
        <v>15804</v>
      </c>
      <c r="D1547" s="983"/>
      <c r="E1547" s="983"/>
      <c r="F1547" s="983"/>
      <c r="G1547" s="508" t="s">
        <v>108</v>
      </c>
      <c r="H1547" s="509">
        <v>16.23</v>
      </c>
    </row>
    <row r="1548" spans="1:8" ht="12.75" customHeight="1">
      <c r="A1548" s="507" t="s">
        <v>15805</v>
      </c>
      <c r="B1548" s="508" t="s">
        <v>12976</v>
      </c>
      <c r="C1548" s="983" t="s">
        <v>15806</v>
      </c>
      <c r="D1548" s="983"/>
      <c r="E1548" s="983"/>
      <c r="F1548" s="983"/>
      <c r="G1548" s="508" t="s">
        <v>108</v>
      </c>
      <c r="H1548" s="509">
        <v>201.62</v>
      </c>
    </row>
    <row r="1549" spans="1:8" ht="12.75" customHeight="1">
      <c r="A1549" s="507" t="s">
        <v>15807</v>
      </c>
      <c r="B1549" s="508" t="s">
        <v>12976</v>
      </c>
      <c r="C1549" s="983" t="s">
        <v>15808</v>
      </c>
      <c r="D1549" s="983"/>
      <c r="E1549" s="983"/>
      <c r="F1549" s="983"/>
      <c r="G1549" s="508" t="s">
        <v>108</v>
      </c>
      <c r="H1549" s="509">
        <v>17.559999999999999</v>
      </c>
    </row>
    <row r="1550" spans="1:8" ht="12.75" customHeight="1">
      <c r="A1550" s="507" t="s">
        <v>15809</v>
      </c>
      <c r="B1550" s="508" t="s">
        <v>12976</v>
      </c>
      <c r="C1550" s="983" t="s">
        <v>15810</v>
      </c>
      <c r="D1550" s="983"/>
      <c r="E1550" s="983"/>
      <c r="F1550" s="983"/>
      <c r="G1550" s="508" t="s">
        <v>108</v>
      </c>
      <c r="H1550" s="509">
        <v>2.52</v>
      </c>
    </row>
    <row r="1551" spans="1:8" ht="12.75" customHeight="1">
      <c r="A1551" s="507" t="s">
        <v>15811</v>
      </c>
      <c r="B1551" s="508" t="s">
        <v>12976</v>
      </c>
      <c r="C1551" s="983" t="s">
        <v>15812</v>
      </c>
      <c r="D1551" s="983"/>
      <c r="E1551" s="983"/>
      <c r="F1551" s="983"/>
      <c r="G1551" s="508" t="s">
        <v>108</v>
      </c>
      <c r="H1551" s="509">
        <v>11.69</v>
      </c>
    </row>
    <row r="1552" spans="1:8" ht="12.75" customHeight="1">
      <c r="A1552" s="507" t="s">
        <v>15813</v>
      </c>
      <c r="B1552" s="508" t="s">
        <v>12976</v>
      </c>
      <c r="C1552" s="983" t="s">
        <v>15814</v>
      </c>
      <c r="D1552" s="983"/>
      <c r="E1552" s="983"/>
      <c r="F1552" s="983"/>
      <c r="G1552" s="508" t="s">
        <v>108</v>
      </c>
      <c r="H1552" s="509">
        <v>2.48</v>
      </c>
    </row>
    <row r="1553" spans="1:8" ht="12.75" customHeight="1">
      <c r="A1553" s="507" t="s">
        <v>15815</v>
      </c>
      <c r="B1553" s="508" t="s">
        <v>12976</v>
      </c>
      <c r="C1553" s="983" t="s">
        <v>15816</v>
      </c>
      <c r="D1553" s="983"/>
      <c r="E1553" s="983"/>
      <c r="F1553" s="983"/>
      <c r="G1553" s="508" t="s">
        <v>108</v>
      </c>
      <c r="H1553" s="509">
        <v>2.4700000000000002</v>
      </c>
    </row>
    <row r="1554" spans="1:8" ht="12.75" customHeight="1">
      <c r="A1554" s="507" t="s">
        <v>15817</v>
      </c>
      <c r="B1554" s="508" t="s">
        <v>12976</v>
      </c>
      <c r="C1554" s="983" t="s">
        <v>15818</v>
      </c>
      <c r="D1554" s="983"/>
      <c r="E1554" s="983"/>
      <c r="F1554" s="983"/>
      <c r="G1554" s="508" t="s">
        <v>108</v>
      </c>
      <c r="H1554" s="509">
        <v>21.23</v>
      </c>
    </row>
    <row r="1555" spans="1:8" ht="12.75" customHeight="1">
      <c r="A1555" s="507" t="s">
        <v>15819</v>
      </c>
      <c r="B1555" s="508" t="s">
        <v>12976</v>
      </c>
      <c r="C1555" s="983" t="s">
        <v>15820</v>
      </c>
      <c r="D1555" s="983"/>
      <c r="E1555" s="983"/>
      <c r="F1555" s="983"/>
      <c r="G1555" s="508" t="s">
        <v>108</v>
      </c>
      <c r="H1555" s="509">
        <v>1.97</v>
      </c>
    </row>
    <row r="1556" spans="1:8" ht="12.75" customHeight="1">
      <c r="A1556" s="507" t="s">
        <v>15821</v>
      </c>
      <c r="B1556" s="508" t="s">
        <v>12976</v>
      </c>
      <c r="C1556" s="983" t="s">
        <v>15822</v>
      </c>
      <c r="D1556" s="983"/>
      <c r="E1556" s="983"/>
      <c r="F1556" s="983"/>
      <c r="G1556" s="508" t="s">
        <v>108</v>
      </c>
      <c r="H1556" s="509">
        <v>118.06</v>
      </c>
    </row>
    <row r="1557" spans="1:8" ht="12.75" customHeight="1">
      <c r="A1557" s="507" t="s">
        <v>15823</v>
      </c>
      <c r="B1557" s="508" t="s">
        <v>12976</v>
      </c>
      <c r="C1557" s="983" t="s">
        <v>15824</v>
      </c>
      <c r="D1557" s="983"/>
      <c r="E1557" s="983"/>
      <c r="F1557" s="983"/>
      <c r="G1557" s="508" t="s">
        <v>108</v>
      </c>
      <c r="H1557" s="509">
        <v>55.81</v>
      </c>
    </row>
    <row r="1558" spans="1:8" ht="12.75" customHeight="1">
      <c r="A1558" s="507" t="s">
        <v>15825</v>
      </c>
      <c r="B1558" s="508" t="s">
        <v>12976</v>
      </c>
      <c r="C1558" s="983" t="s">
        <v>15826</v>
      </c>
      <c r="D1558" s="983"/>
      <c r="E1558" s="983"/>
      <c r="F1558" s="983"/>
      <c r="G1558" s="508" t="s">
        <v>108</v>
      </c>
      <c r="H1558" s="509">
        <v>3.28</v>
      </c>
    </row>
    <row r="1559" spans="1:8" ht="22.5" customHeight="1">
      <c r="A1559" s="507" t="s">
        <v>15827</v>
      </c>
      <c r="B1559" s="508" t="s">
        <v>12976</v>
      </c>
      <c r="C1559" s="983" t="s">
        <v>15828</v>
      </c>
      <c r="D1559" s="983"/>
      <c r="E1559" s="983"/>
      <c r="F1559" s="983"/>
      <c r="G1559" s="508" t="s">
        <v>108</v>
      </c>
      <c r="H1559" s="509">
        <v>3.41</v>
      </c>
    </row>
    <row r="1560" spans="1:8" ht="12.75" customHeight="1">
      <c r="A1560" s="507" t="s">
        <v>15829</v>
      </c>
      <c r="B1560" s="508" t="s">
        <v>12976</v>
      </c>
      <c r="C1560" s="983" t="s">
        <v>15830</v>
      </c>
      <c r="D1560" s="983"/>
      <c r="E1560" s="983"/>
      <c r="F1560" s="983"/>
      <c r="G1560" s="508" t="s">
        <v>108</v>
      </c>
      <c r="H1560" s="509">
        <v>1.76</v>
      </c>
    </row>
    <row r="1561" spans="1:8" ht="12.75" customHeight="1">
      <c r="A1561" s="507" t="s">
        <v>15831</v>
      </c>
      <c r="B1561" s="508" t="s">
        <v>12976</v>
      </c>
      <c r="C1561" s="983" t="s">
        <v>15832</v>
      </c>
      <c r="D1561" s="983"/>
      <c r="E1561" s="983"/>
      <c r="F1561" s="983"/>
      <c r="G1561" s="508" t="s">
        <v>108</v>
      </c>
      <c r="H1561" s="509">
        <v>1.37</v>
      </c>
    </row>
    <row r="1562" spans="1:8" ht="12.75" customHeight="1">
      <c r="A1562" s="507" t="s">
        <v>15833</v>
      </c>
      <c r="B1562" s="508" t="s">
        <v>12976</v>
      </c>
      <c r="C1562" s="983" t="s">
        <v>15834</v>
      </c>
      <c r="D1562" s="983"/>
      <c r="E1562" s="983"/>
      <c r="F1562" s="983"/>
      <c r="G1562" s="508" t="s">
        <v>108</v>
      </c>
      <c r="H1562" s="509">
        <v>1.43</v>
      </c>
    </row>
    <row r="1563" spans="1:8" ht="12.75" customHeight="1">
      <c r="A1563" s="507" t="s">
        <v>15835</v>
      </c>
      <c r="B1563" s="508" t="s">
        <v>12976</v>
      </c>
      <c r="C1563" s="983" t="s">
        <v>15836</v>
      </c>
      <c r="D1563" s="983"/>
      <c r="E1563" s="983"/>
      <c r="F1563" s="983"/>
      <c r="G1563" s="508" t="s">
        <v>108</v>
      </c>
      <c r="H1563" s="509">
        <v>3.34</v>
      </c>
    </row>
    <row r="1564" spans="1:8" ht="12.75" customHeight="1">
      <c r="A1564" s="507" t="s">
        <v>15837</v>
      </c>
      <c r="B1564" s="508" t="s">
        <v>12976</v>
      </c>
      <c r="C1564" s="983" t="s">
        <v>15838</v>
      </c>
      <c r="D1564" s="983"/>
      <c r="E1564" s="983"/>
      <c r="F1564" s="983"/>
      <c r="G1564" s="508" t="s">
        <v>108</v>
      </c>
      <c r="H1564" s="509">
        <v>23.46</v>
      </c>
    </row>
    <row r="1565" spans="1:8" ht="12.75" customHeight="1">
      <c r="A1565" s="507" t="s">
        <v>15839</v>
      </c>
      <c r="B1565" s="508" t="s">
        <v>12976</v>
      </c>
      <c r="C1565" s="983" t="s">
        <v>15840</v>
      </c>
      <c r="D1565" s="983"/>
      <c r="E1565" s="983"/>
      <c r="F1565" s="983"/>
      <c r="G1565" s="508" t="s">
        <v>108</v>
      </c>
      <c r="H1565" s="509">
        <v>71.69</v>
      </c>
    </row>
    <row r="1566" spans="1:8" ht="12.75" customHeight="1">
      <c r="A1566" s="507" t="s">
        <v>15841</v>
      </c>
      <c r="B1566" s="508" t="s">
        <v>12976</v>
      </c>
      <c r="C1566" s="983" t="s">
        <v>15842</v>
      </c>
      <c r="D1566" s="983"/>
      <c r="E1566" s="983"/>
      <c r="F1566" s="983"/>
      <c r="G1566" s="508" t="s">
        <v>108</v>
      </c>
      <c r="H1566" s="509">
        <v>52.51</v>
      </c>
    </row>
    <row r="1567" spans="1:8" ht="12.75" customHeight="1">
      <c r="A1567" s="507" t="s">
        <v>15843</v>
      </c>
      <c r="B1567" s="508" t="s">
        <v>12976</v>
      </c>
      <c r="C1567" s="983" t="s">
        <v>15844</v>
      </c>
      <c r="D1567" s="983"/>
      <c r="E1567" s="983"/>
      <c r="F1567" s="983"/>
      <c r="G1567" s="508" t="s">
        <v>108</v>
      </c>
      <c r="H1567" s="509">
        <v>1.34</v>
      </c>
    </row>
    <row r="1568" spans="1:8" ht="12.75" customHeight="1">
      <c r="A1568" s="507" t="s">
        <v>15845</v>
      </c>
      <c r="B1568" s="508" t="s">
        <v>12976</v>
      </c>
      <c r="C1568" s="983" t="s">
        <v>15846</v>
      </c>
      <c r="D1568" s="983"/>
      <c r="E1568" s="983"/>
      <c r="F1568" s="983"/>
      <c r="G1568" s="508" t="s">
        <v>108</v>
      </c>
      <c r="H1568" s="509">
        <v>50.28</v>
      </c>
    </row>
    <row r="1569" spans="1:8" ht="12.75" customHeight="1">
      <c r="A1569" s="507" t="s">
        <v>738</v>
      </c>
      <c r="B1569" s="508" t="s">
        <v>12976</v>
      </c>
      <c r="C1569" s="983" t="s">
        <v>15847</v>
      </c>
      <c r="D1569" s="983"/>
      <c r="E1569" s="983"/>
      <c r="F1569" s="983"/>
      <c r="G1569" s="508" t="s">
        <v>108</v>
      </c>
      <c r="H1569" s="509">
        <v>5.62</v>
      </c>
    </row>
    <row r="1570" spans="1:8" ht="12.75" customHeight="1">
      <c r="A1570" s="507" t="s">
        <v>732</v>
      </c>
      <c r="B1570" s="508" t="s">
        <v>12976</v>
      </c>
      <c r="C1570" s="983" t="s">
        <v>733</v>
      </c>
      <c r="D1570" s="983"/>
      <c r="E1570" s="983"/>
      <c r="F1570" s="983"/>
      <c r="G1570" s="508" t="s">
        <v>108</v>
      </c>
      <c r="H1570" s="509">
        <v>17.53</v>
      </c>
    </row>
    <row r="1571" spans="1:8" ht="12.75" customHeight="1">
      <c r="A1571" s="507" t="s">
        <v>15848</v>
      </c>
      <c r="B1571" s="508" t="s">
        <v>12976</v>
      </c>
      <c r="C1571" s="983" t="s">
        <v>15849</v>
      </c>
      <c r="D1571" s="983"/>
      <c r="E1571" s="983"/>
      <c r="F1571" s="983"/>
      <c r="G1571" s="508" t="s">
        <v>108</v>
      </c>
      <c r="H1571" s="509">
        <v>6</v>
      </c>
    </row>
    <row r="1572" spans="1:8" ht="12.75" customHeight="1">
      <c r="A1572" s="507" t="s">
        <v>15850</v>
      </c>
      <c r="B1572" s="508" t="s">
        <v>12976</v>
      </c>
      <c r="C1572" s="983" t="s">
        <v>15851</v>
      </c>
      <c r="D1572" s="983"/>
      <c r="E1572" s="983"/>
      <c r="F1572" s="983"/>
      <c r="G1572" s="508" t="s">
        <v>108</v>
      </c>
      <c r="H1572" s="509">
        <v>6.81</v>
      </c>
    </row>
    <row r="1573" spans="1:8" ht="12.75" customHeight="1">
      <c r="A1573" s="507" t="s">
        <v>15852</v>
      </c>
      <c r="B1573" s="508" t="s">
        <v>12976</v>
      </c>
      <c r="C1573" s="983" t="s">
        <v>15853</v>
      </c>
      <c r="D1573" s="983"/>
      <c r="E1573" s="983"/>
      <c r="F1573" s="983"/>
      <c r="G1573" s="508" t="s">
        <v>108</v>
      </c>
      <c r="H1573" s="509">
        <v>41.21</v>
      </c>
    </row>
    <row r="1574" spans="1:8" ht="12.75" customHeight="1">
      <c r="A1574" s="507" t="s">
        <v>15854</v>
      </c>
      <c r="B1574" s="508" t="s">
        <v>12976</v>
      </c>
      <c r="C1574" s="983" t="s">
        <v>15855</v>
      </c>
      <c r="D1574" s="983"/>
      <c r="E1574" s="983"/>
      <c r="F1574" s="983"/>
      <c r="G1574" s="508" t="s">
        <v>108</v>
      </c>
      <c r="H1574" s="509">
        <v>208.34</v>
      </c>
    </row>
    <row r="1575" spans="1:8" ht="12.75" customHeight="1">
      <c r="A1575" s="507" t="s">
        <v>15856</v>
      </c>
      <c r="B1575" s="508" t="s">
        <v>12976</v>
      </c>
      <c r="C1575" s="983" t="s">
        <v>15857</v>
      </c>
      <c r="D1575" s="983"/>
      <c r="E1575" s="983"/>
      <c r="F1575" s="983"/>
      <c r="G1575" s="508" t="s">
        <v>108</v>
      </c>
      <c r="H1575" s="509">
        <v>83.96</v>
      </c>
    </row>
    <row r="1576" spans="1:8" ht="12.75" customHeight="1">
      <c r="A1576" s="507" t="s">
        <v>15858</v>
      </c>
      <c r="B1576" s="508" t="s">
        <v>12976</v>
      </c>
      <c r="C1576" s="983" t="s">
        <v>15859</v>
      </c>
      <c r="D1576" s="983"/>
      <c r="E1576" s="983"/>
      <c r="F1576" s="983"/>
      <c r="G1576" s="508" t="s">
        <v>108</v>
      </c>
      <c r="H1576" s="509">
        <v>13.63</v>
      </c>
    </row>
    <row r="1577" spans="1:8" ht="12.75" customHeight="1">
      <c r="A1577" s="507" t="s">
        <v>15860</v>
      </c>
      <c r="B1577" s="508" t="s">
        <v>12976</v>
      </c>
      <c r="C1577" s="983" t="s">
        <v>15861</v>
      </c>
      <c r="D1577" s="983"/>
      <c r="E1577" s="983"/>
      <c r="F1577" s="983"/>
      <c r="G1577" s="508" t="s">
        <v>108</v>
      </c>
      <c r="H1577" s="509">
        <v>54.26</v>
      </c>
    </row>
    <row r="1578" spans="1:8" ht="12.75" customHeight="1">
      <c r="A1578" s="507" t="s">
        <v>734</v>
      </c>
      <c r="B1578" s="508" t="s">
        <v>12976</v>
      </c>
      <c r="C1578" s="983" t="s">
        <v>15862</v>
      </c>
      <c r="D1578" s="983"/>
      <c r="E1578" s="983"/>
      <c r="F1578" s="983"/>
      <c r="G1578" s="508" t="s">
        <v>108</v>
      </c>
      <c r="H1578" s="509">
        <v>32.700000000000003</v>
      </c>
    </row>
    <row r="1579" spans="1:8" ht="12.75" customHeight="1">
      <c r="A1579" s="507" t="s">
        <v>15863</v>
      </c>
      <c r="B1579" s="508" t="s">
        <v>12976</v>
      </c>
      <c r="C1579" s="983" t="s">
        <v>15864</v>
      </c>
      <c r="D1579" s="983"/>
      <c r="E1579" s="983"/>
      <c r="F1579" s="983"/>
      <c r="G1579" s="508" t="s">
        <v>108</v>
      </c>
      <c r="H1579" s="509">
        <v>66.569999999999993</v>
      </c>
    </row>
    <row r="1580" spans="1:8" ht="12.75" customHeight="1">
      <c r="A1580" s="507" t="s">
        <v>15865</v>
      </c>
      <c r="B1580" s="508" t="s">
        <v>12976</v>
      </c>
      <c r="C1580" s="983" t="s">
        <v>15866</v>
      </c>
      <c r="D1580" s="983"/>
      <c r="E1580" s="983"/>
      <c r="F1580" s="983"/>
      <c r="G1580" s="508" t="s">
        <v>108</v>
      </c>
      <c r="H1580" s="509">
        <v>4.26</v>
      </c>
    </row>
    <row r="1581" spans="1:8" ht="12.75" customHeight="1">
      <c r="A1581" s="507" t="s">
        <v>15867</v>
      </c>
      <c r="B1581" s="508" t="s">
        <v>12976</v>
      </c>
      <c r="C1581" s="983" t="s">
        <v>15868</v>
      </c>
      <c r="D1581" s="983"/>
      <c r="E1581" s="983"/>
      <c r="F1581" s="983"/>
      <c r="G1581" s="508" t="s">
        <v>108</v>
      </c>
      <c r="H1581" s="509">
        <v>17.93</v>
      </c>
    </row>
    <row r="1582" spans="1:8" ht="12.75" customHeight="1">
      <c r="A1582" s="504" t="s">
        <v>15869</v>
      </c>
      <c r="B1582" s="505" t="s">
        <v>12976</v>
      </c>
      <c r="C1582" s="984" t="s">
        <v>15870</v>
      </c>
      <c r="D1582" s="984"/>
      <c r="E1582" s="984"/>
      <c r="F1582" s="984"/>
      <c r="G1582" s="506"/>
      <c r="H1582" s="506"/>
    </row>
    <row r="1583" spans="1:8" ht="12.75" customHeight="1">
      <c r="A1583" s="507" t="s">
        <v>15871</v>
      </c>
      <c r="B1583" s="508" t="s">
        <v>12976</v>
      </c>
      <c r="C1583" s="983" t="s">
        <v>15872</v>
      </c>
      <c r="D1583" s="983"/>
      <c r="E1583" s="983"/>
      <c r="F1583" s="983"/>
      <c r="G1583" s="508" t="s">
        <v>108</v>
      </c>
      <c r="H1583" s="509">
        <v>54.76</v>
      </c>
    </row>
    <row r="1584" spans="1:8" ht="12.75" customHeight="1">
      <c r="A1584" s="507" t="s">
        <v>15873</v>
      </c>
      <c r="B1584" s="508" t="s">
        <v>12976</v>
      </c>
      <c r="C1584" s="983" t="s">
        <v>15874</v>
      </c>
      <c r="D1584" s="983"/>
      <c r="E1584" s="983"/>
      <c r="F1584" s="983"/>
      <c r="G1584" s="508" t="s">
        <v>108</v>
      </c>
      <c r="H1584" s="509">
        <v>51.55</v>
      </c>
    </row>
    <row r="1585" spans="1:8" ht="12.75" customHeight="1">
      <c r="A1585" s="501" t="s">
        <v>15875</v>
      </c>
      <c r="B1585" s="502"/>
      <c r="C1585" s="986" t="s">
        <v>15876</v>
      </c>
      <c r="D1585" s="986"/>
      <c r="E1585" s="986"/>
      <c r="F1585" s="986"/>
      <c r="G1585" s="503"/>
      <c r="H1585" s="503"/>
    </row>
    <row r="1586" spans="1:8" ht="12.75" customHeight="1">
      <c r="A1586" s="504" t="s">
        <v>15877</v>
      </c>
      <c r="B1586" s="505" t="s">
        <v>12976</v>
      </c>
      <c r="C1586" s="984" t="s">
        <v>15878</v>
      </c>
      <c r="D1586" s="984"/>
      <c r="E1586" s="984"/>
      <c r="F1586" s="984"/>
      <c r="G1586" s="506"/>
      <c r="H1586" s="506"/>
    </row>
    <row r="1587" spans="1:8" ht="12.75" customHeight="1">
      <c r="A1587" s="507" t="s">
        <v>15879</v>
      </c>
      <c r="B1587" s="508" t="s">
        <v>12976</v>
      </c>
      <c r="C1587" s="983" t="s">
        <v>15880</v>
      </c>
      <c r="D1587" s="983"/>
      <c r="E1587" s="983"/>
      <c r="F1587" s="983"/>
      <c r="G1587" s="508" t="s">
        <v>108</v>
      </c>
      <c r="H1587" s="509">
        <v>1529.98</v>
      </c>
    </row>
    <row r="1588" spans="1:8" ht="12.75" customHeight="1">
      <c r="A1588" s="504" t="s">
        <v>15881</v>
      </c>
      <c r="B1588" s="505" t="s">
        <v>12976</v>
      </c>
      <c r="C1588" s="984" t="s">
        <v>15882</v>
      </c>
      <c r="D1588" s="984"/>
      <c r="E1588" s="984"/>
      <c r="F1588" s="984"/>
      <c r="G1588" s="506"/>
      <c r="H1588" s="506"/>
    </row>
    <row r="1589" spans="1:8" ht="12.75" customHeight="1">
      <c r="A1589" s="507" t="s">
        <v>15883</v>
      </c>
      <c r="B1589" s="508" t="s">
        <v>12976</v>
      </c>
      <c r="C1589" s="983" t="s">
        <v>15884</v>
      </c>
      <c r="D1589" s="983"/>
      <c r="E1589" s="983"/>
      <c r="F1589" s="983"/>
      <c r="G1589" s="508" t="s">
        <v>108</v>
      </c>
      <c r="H1589" s="509">
        <v>269.2</v>
      </c>
    </row>
    <row r="1590" spans="1:8" ht="12.75" customHeight="1">
      <c r="A1590" s="507" t="s">
        <v>15885</v>
      </c>
      <c r="B1590" s="508" t="s">
        <v>12976</v>
      </c>
      <c r="C1590" s="983" t="s">
        <v>15886</v>
      </c>
      <c r="D1590" s="983"/>
      <c r="E1590" s="983"/>
      <c r="F1590" s="983"/>
      <c r="G1590" s="508" t="s">
        <v>108</v>
      </c>
      <c r="H1590" s="509">
        <v>251.1</v>
      </c>
    </row>
    <row r="1591" spans="1:8" ht="12.75" customHeight="1">
      <c r="A1591" s="507" t="s">
        <v>15887</v>
      </c>
      <c r="B1591" s="508" t="s">
        <v>12976</v>
      </c>
      <c r="C1591" s="983" t="s">
        <v>15888</v>
      </c>
      <c r="D1591" s="983"/>
      <c r="E1591" s="983"/>
      <c r="F1591" s="983"/>
      <c r="G1591" s="508" t="s">
        <v>108</v>
      </c>
      <c r="H1591" s="509">
        <v>330.72</v>
      </c>
    </row>
    <row r="1592" spans="1:8" ht="12.75" customHeight="1">
      <c r="A1592" s="507" t="s">
        <v>15889</v>
      </c>
      <c r="B1592" s="508" t="s">
        <v>12976</v>
      </c>
      <c r="C1592" s="983" t="s">
        <v>15890</v>
      </c>
      <c r="D1592" s="983"/>
      <c r="E1592" s="983"/>
      <c r="F1592" s="983"/>
      <c r="G1592" s="508" t="s">
        <v>108</v>
      </c>
      <c r="H1592" s="509">
        <v>269.2</v>
      </c>
    </row>
    <row r="1593" spans="1:8" ht="12.75" customHeight="1">
      <c r="A1593" s="507" t="s">
        <v>15891</v>
      </c>
      <c r="B1593" s="508" t="s">
        <v>12976</v>
      </c>
      <c r="C1593" s="983" t="s">
        <v>15892</v>
      </c>
      <c r="D1593" s="983"/>
      <c r="E1593" s="983"/>
      <c r="F1593" s="983"/>
      <c r="G1593" s="508" t="s">
        <v>108</v>
      </c>
      <c r="H1593" s="509">
        <v>271.13</v>
      </c>
    </row>
    <row r="1594" spans="1:8" ht="12.75" customHeight="1">
      <c r="A1594" s="507" t="s">
        <v>15893</v>
      </c>
      <c r="B1594" s="508" t="s">
        <v>12976</v>
      </c>
      <c r="C1594" s="983" t="s">
        <v>15894</v>
      </c>
      <c r="D1594" s="983"/>
      <c r="E1594" s="983"/>
      <c r="F1594" s="983"/>
      <c r="G1594" s="508" t="s">
        <v>108</v>
      </c>
      <c r="H1594" s="509">
        <v>320.51</v>
      </c>
    </row>
    <row r="1595" spans="1:8" ht="12.75" customHeight="1">
      <c r="A1595" s="507" t="s">
        <v>15895</v>
      </c>
      <c r="B1595" s="508" t="s">
        <v>12976</v>
      </c>
      <c r="C1595" s="983" t="s">
        <v>15896</v>
      </c>
      <c r="D1595" s="983"/>
      <c r="E1595" s="983"/>
      <c r="F1595" s="983"/>
      <c r="G1595" s="508" t="s">
        <v>108</v>
      </c>
      <c r="H1595" s="509">
        <v>338.61</v>
      </c>
    </row>
    <row r="1596" spans="1:8" ht="12.75" customHeight="1">
      <c r="A1596" s="504" t="s">
        <v>15897</v>
      </c>
      <c r="B1596" s="505" t="s">
        <v>12976</v>
      </c>
      <c r="C1596" s="984" t="s">
        <v>15898</v>
      </c>
      <c r="D1596" s="984"/>
      <c r="E1596" s="984"/>
      <c r="F1596" s="984"/>
      <c r="G1596" s="506"/>
      <c r="H1596" s="506"/>
    </row>
    <row r="1597" spans="1:8" ht="12.75" customHeight="1">
      <c r="A1597" s="507" t="s">
        <v>15899</v>
      </c>
      <c r="B1597" s="508" t="s">
        <v>12976</v>
      </c>
      <c r="C1597" s="983" t="s">
        <v>15900</v>
      </c>
      <c r="D1597" s="983"/>
      <c r="E1597" s="983"/>
      <c r="F1597" s="983"/>
      <c r="G1597" s="508" t="s">
        <v>108</v>
      </c>
      <c r="H1597" s="509">
        <v>455.57</v>
      </c>
    </row>
    <row r="1598" spans="1:8" ht="12.75" customHeight="1">
      <c r="A1598" s="507" t="s">
        <v>15901</v>
      </c>
      <c r="B1598" s="508" t="s">
        <v>12976</v>
      </c>
      <c r="C1598" s="983" t="s">
        <v>15902</v>
      </c>
      <c r="D1598" s="983"/>
      <c r="E1598" s="983"/>
      <c r="F1598" s="983"/>
      <c r="G1598" s="508" t="s">
        <v>108</v>
      </c>
      <c r="H1598" s="509">
        <v>427.8</v>
      </c>
    </row>
    <row r="1599" spans="1:8" ht="12.75" customHeight="1">
      <c r="A1599" s="507" t="s">
        <v>15903</v>
      </c>
      <c r="B1599" s="508" t="s">
        <v>12976</v>
      </c>
      <c r="C1599" s="983" t="s">
        <v>15904</v>
      </c>
      <c r="D1599" s="983"/>
      <c r="E1599" s="983"/>
      <c r="F1599" s="983"/>
      <c r="G1599" s="508" t="s">
        <v>108</v>
      </c>
      <c r="H1599" s="509">
        <v>422.32</v>
      </c>
    </row>
    <row r="1600" spans="1:8" ht="12.75" customHeight="1">
      <c r="A1600" s="507" t="s">
        <v>15905</v>
      </c>
      <c r="B1600" s="508" t="s">
        <v>12976</v>
      </c>
      <c r="C1600" s="983" t="s">
        <v>15906</v>
      </c>
      <c r="D1600" s="983"/>
      <c r="E1600" s="983"/>
      <c r="F1600" s="983"/>
      <c r="G1600" s="508" t="s">
        <v>108</v>
      </c>
      <c r="H1600" s="509">
        <v>425.49</v>
      </c>
    </row>
    <row r="1601" spans="1:8" ht="12.75" customHeight="1">
      <c r="A1601" s="507" t="s">
        <v>15907</v>
      </c>
      <c r="B1601" s="508" t="s">
        <v>12976</v>
      </c>
      <c r="C1601" s="983" t="s">
        <v>15908</v>
      </c>
      <c r="D1601" s="983"/>
      <c r="E1601" s="983"/>
      <c r="F1601" s="983"/>
      <c r="G1601" s="508" t="s">
        <v>108</v>
      </c>
      <c r="H1601" s="509">
        <v>397.09</v>
      </c>
    </row>
    <row r="1602" spans="1:8" ht="12.75" customHeight="1">
      <c r="A1602" s="507" t="s">
        <v>15909</v>
      </c>
      <c r="B1602" s="508" t="s">
        <v>12976</v>
      </c>
      <c r="C1602" s="983" t="s">
        <v>15910</v>
      </c>
      <c r="D1602" s="983"/>
      <c r="E1602" s="983"/>
      <c r="F1602" s="983"/>
      <c r="G1602" s="508" t="s">
        <v>108</v>
      </c>
      <c r="H1602" s="509">
        <v>391.61</v>
      </c>
    </row>
    <row r="1603" spans="1:8" ht="12.75" customHeight="1">
      <c r="A1603" s="507" t="s">
        <v>15911</v>
      </c>
      <c r="B1603" s="508" t="s">
        <v>12976</v>
      </c>
      <c r="C1603" s="983" t="s">
        <v>15912</v>
      </c>
      <c r="D1603" s="983"/>
      <c r="E1603" s="983"/>
      <c r="F1603" s="983"/>
      <c r="G1603" s="508" t="s">
        <v>108</v>
      </c>
      <c r="H1603" s="509">
        <v>394.78</v>
      </c>
    </row>
    <row r="1604" spans="1:8" ht="12.75" customHeight="1">
      <c r="A1604" s="507" t="s">
        <v>15913</v>
      </c>
      <c r="B1604" s="508" t="s">
        <v>12976</v>
      </c>
      <c r="C1604" s="983" t="s">
        <v>15914</v>
      </c>
      <c r="D1604" s="983"/>
      <c r="E1604" s="983"/>
      <c r="F1604" s="983"/>
      <c r="G1604" s="508" t="s">
        <v>108</v>
      </c>
      <c r="H1604" s="509">
        <v>395.53</v>
      </c>
    </row>
    <row r="1605" spans="1:8" ht="12.75" customHeight="1">
      <c r="A1605" s="507" t="s">
        <v>15915</v>
      </c>
      <c r="B1605" s="508" t="s">
        <v>12976</v>
      </c>
      <c r="C1605" s="983" t="s">
        <v>15916</v>
      </c>
      <c r="D1605" s="983"/>
      <c r="E1605" s="983"/>
      <c r="F1605" s="983"/>
      <c r="G1605" s="508" t="s">
        <v>108</v>
      </c>
      <c r="H1605" s="509">
        <v>390.05</v>
      </c>
    </row>
    <row r="1606" spans="1:8" ht="12.75" customHeight="1">
      <c r="A1606" s="507" t="s">
        <v>15917</v>
      </c>
      <c r="B1606" s="508" t="s">
        <v>12976</v>
      </c>
      <c r="C1606" s="983" t="s">
        <v>15918</v>
      </c>
      <c r="D1606" s="983"/>
      <c r="E1606" s="983"/>
      <c r="F1606" s="983"/>
      <c r="G1606" s="508" t="s">
        <v>108</v>
      </c>
      <c r="H1606" s="509">
        <v>393.22</v>
      </c>
    </row>
    <row r="1607" spans="1:8" ht="12.75" customHeight="1">
      <c r="A1607" s="507" t="s">
        <v>15919</v>
      </c>
      <c r="B1607" s="508" t="s">
        <v>12976</v>
      </c>
      <c r="C1607" s="983" t="s">
        <v>15920</v>
      </c>
      <c r="D1607" s="983"/>
      <c r="E1607" s="983"/>
      <c r="F1607" s="983"/>
      <c r="G1607" s="508" t="s">
        <v>108</v>
      </c>
      <c r="H1607" s="509">
        <v>482.71</v>
      </c>
    </row>
    <row r="1608" spans="1:8" ht="12.75" customHeight="1">
      <c r="A1608" s="507" t="s">
        <v>15921</v>
      </c>
      <c r="B1608" s="508" t="s">
        <v>12976</v>
      </c>
      <c r="C1608" s="983" t="s">
        <v>15922</v>
      </c>
      <c r="D1608" s="983"/>
      <c r="E1608" s="983"/>
      <c r="F1608" s="983"/>
      <c r="G1608" s="508" t="s">
        <v>108</v>
      </c>
      <c r="H1608" s="509">
        <v>503.7</v>
      </c>
    </row>
    <row r="1609" spans="1:8" ht="12.75" customHeight="1">
      <c r="A1609" s="507" t="s">
        <v>15923</v>
      </c>
      <c r="B1609" s="508" t="s">
        <v>12976</v>
      </c>
      <c r="C1609" s="983" t="s">
        <v>15924</v>
      </c>
      <c r="D1609" s="983"/>
      <c r="E1609" s="983"/>
      <c r="F1609" s="983"/>
      <c r="G1609" s="508" t="s">
        <v>108</v>
      </c>
      <c r="H1609" s="509">
        <v>580.21</v>
      </c>
    </row>
    <row r="1610" spans="1:8" ht="12.75" customHeight="1">
      <c r="A1610" s="504" t="s">
        <v>15925</v>
      </c>
      <c r="B1610" s="505" t="s">
        <v>12976</v>
      </c>
      <c r="C1610" s="984" t="s">
        <v>15926</v>
      </c>
      <c r="D1610" s="984"/>
      <c r="E1610" s="984"/>
      <c r="F1610" s="984"/>
      <c r="G1610" s="506"/>
      <c r="H1610" s="506"/>
    </row>
    <row r="1611" spans="1:8" ht="12.75" customHeight="1">
      <c r="A1611" s="507" t="s">
        <v>15927</v>
      </c>
      <c r="B1611" s="508" t="s">
        <v>12976</v>
      </c>
      <c r="C1611" s="983" t="s">
        <v>15928</v>
      </c>
      <c r="D1611" s="983"/>
      <c r="E1611" s="983"/>
      <c r="F1611" s="983"/>
      <c r="G1611" s="508" t="s">
        <v>108</v>
      </c>
      <c r="H1611" s="509">
        <v>413.12</v>
      </c>
    </row>
    <row r="1612" spans="1:8" ht="12.75" customHeight="1">
      <c r="A1612" s="504" t="s">
        <v>15929</v>
      </c>
      <c r="B1612" s="505" t="s">
        <v>12976</v>
      </c>
      <c r="C1612" s="984" t="s">
        <v>15930</v>
      </c>
      <c r="D1612" s="984"/>
      <c r="E1612" s="984"/>
      <c r="F1612" s="984"/>
      <c r="G1612" s="506"/>
      <c r="H1612" s="506"/>
    </row>
    <row r="1613" spans="1:8" ht="12.75" customHeight="1">
      <c r="A1613" s="507" t="s">
        <v>15931</v>
      </c>
      <c r="B1613" s="508" t="s">
        <v>12976</v>
      </c>
      <c r="C1613" s="983" t="s">
        <v>15932</v>
      </c>
      <c r="D1613" s="983"/>
      <c r="E1613" s="983"/>
      <c r="F1613" s="983"/>
      <c r="G1613" s="508" t="s">
        <v>108</v>
      </c>
      <c r="H1613" s="509">
        <v>158.78</v>
      </c>
    </row>
    <row r="1614" spans="1:8" ht="12.75" customHeight="1">
      <c r="A1614" s="507" t="s">
        <v>15933</v>
      </c>
      <c r="B1614" s="508" t="s">
        <v>12976</v>
      </c>
      <c r="C1614" s="983" t="s">
        <v>15934</v>
      </c>
      <c r="D1614" s="983"/>
      <c r="E1614" s="983"/>
      <c r="F1614" s="983"/>
      <c r="G1614" s="508" t="s">
        <v>108</v>
      </c>
      <c r="H1614" s="509">
        <v>140.63</v>
      </c>
    </row>
    <row r="1615" spans="1:8" ht="12.75" customHeight="1">
      <c r="A1615" s="507" t="s">
        <v>15935</v>
      </c>
      <c r="B1615" s="508" t="s">
        <v>12976</v>
      </c>
      <c r="C1615" s="983" t="s">
        <v>15936</v>
      </c>
      <c r="D1615" s="983"/>
      <c r="E1615" s="983"/>
      <c r="F1615" s="983"/>
      <c r="G1615" s="508" t="s">
        <v>108</v>
      </c>
      <c r="H1615" s="509">
        <v>135.15</v>
      </c>
    </row>
    <row r="1616" spans="1:8" ht="12.75" customHeight="1">
      <c r="A1616" s="507" t="s">
        <v>15937</v>
      </c>
      <c r="B1616" s="508" t="s">
        <v>12976</v>
      </c>
      <c r="C1616" s="983" t="s">
        <v>15938</v>
      </c>
      <c r="D1616" s="983"/>
      <c r="E1616" s="983"/>
      <c r="F1616" s="983"/>
      <c r="G1616" s="508" t="s">
        <v>108</v>
      </c>
      <c r="H1616" s="509">
        <v>138.32</v>
      </c>
    </row>
    <row r="1617" spans="1:8" ht="12.75" customHeight="1">
      <c r="A1617" s="504" t="s">
        <v>15939</v>
      </c>
      <c r="B1617" s="505" t="s">
        <v>12976</v>
      </c>
      <c r="C1617" s="984" t="s">
        <v>15940</v>
      </c>
      <c r="D1617" s="984"/>
      <c r="E1617" s="984"/>
      <c r="F1617" s="984"/>
      <c r="G1617" s="506"/>
      <c r="H1617" s="506"/>
    </row>
    <row r="1618" spans="1:8" ht="12.75" customHeight="1">
      <c r="A1618" s="507" t="s">
        <v>15941</v>
      </c>
      <c r="B1618" s="508" t="s">
        <v>12976</v>
      </c>
      <c r="C1618" s="983" t="s">
        <v>15942</v>
      </c>
      <c r="D1618" s="983"/>
      <c r="E1618" s="983"/>
      <c r="F1618" s="983"/>
      <c r="G1618" s="508" t="s">
        <v>108</v>
      </c>
      <c r="H1618" s="509">
        <v>175.64</v>
      </c>
    </row>
    <row r="1619" spans="1:8" ht="12.75" customHeight="1">
      <c r="A1619" s="507" t="s">
        <v>15943</v>
      </c>
      <c r="B1619" s="508" t="s">
        <v>12976</v>
      </c>
      <c r="C1619" s="983" t="s">
        <v>15944</v>
      </c>
      <c r="D1619" s="983"/>
      <c r="E1619" s="983"/>
      <c r="F1619" s="983"/>
      <c r="G1619" s="508" t="s">
        <v>108</v>
      </c>
      <c r="H1619" s="509">
        <v>175.64</v>
      </c>
    </row>
    <row r="1620" spans="1:8" ht="12.75" customHeight="1">
      <c r="A1620" s="507" t="s">
        <v>15945</v>
      </c>
      <c r="B1620" s="508" t="s">
        <v>12976</v>
      </c>
      <c r="C1620" s="983" t="s">
        <v>15946</v>
      </c>
      <c r="D1620" s="983"/>
      <c r="E1620" s="983"/>
      <c r="F1620" s="983"/>
      <c r="G1620" s="508" t="s">
        <v>108</v>
      </c>
      <c r="H1620" s="509">
        <v>175.64</v>
      </c>
    </row>
    <row r="1621" spans="1:8" ht="12.75" customHeight="1">
      <c r="A1621" s="504" t="s">
        <v>15947</v>
      </c>
      <c r="B1621" s="505" t="s">
        <v>12976</v>
      </c>
      <c r="C1621" s="984" t="s">
        <v>15948</v>
      </c>
      <c r="D1621" s="984"/>
      <c r="E1621" s="984"/>
      <c r="F1621" s="984"/>
      <c r="G1621" s="506"/>
      <c r="H1621" s="506"/>
    </row>
    <row r="1622" spans="1:8" ht="12.75" customHeight="1">
      <c r="A1622" s="507" t="s">
        <v>15949</v>
      </c>
      <c r="B1622" s="508" t="s">
        <v>12976</v>
      </c>
      <c r="C1622" s="983" t="s">
        <v>15950</v>
      </c>
      <c r="D1622" s="983"/>
      <c r="E1622" s="983"/>
      <c r="F1622" s="983"/>
      <c r="G1622" s="508" t="s">
        <v>108</v>
      </c>
      <c r="H1622" s="509">
        <v>146.06</v>
      </c>
    </row>
    <row r="1623" spans="1:8" ht="12.75" customHeight="1">
      <c r="A1623" s="507" t="s">
        <v>15951</v>
      </c>
      <c r="B1623" s="508" t="s">
        <v>12976</v>
      </c>
      <c r="C1623" s="983" t="s">
        <v>15952</v>
      </c>
      <c r="D1623" s="983"/>
      <c r="E1623" s="983"/>
      <c r="F1623" s="983"/>
      <c r="G1623" s="508" t="s">
        <v>108</v>
      </c>
      <c r="H1623" s="509">
        <v>115.35</v>
      </c>
    </row>
    <row r="1624" spans="1:8" ht="12.75" customHeight="1">
      <c r="A1624" s="507" t="s">
        <v>15953</v>
      </c>
      <c r="B1624" s="508" t="s">
        <v>12976</v>
      </c>
      <c r="C1624" s="983" t="s">
        <v>15954</v>
      </c>
      <c r="D1624" s="983"/>
      <c r="E1624" s="983"/>
      <c r="F1624" s="983"/>
      <c r="G1624" s="508" t="s">
        <v>108</v>
      </c>
      <c r="H1624" s="509">
        <v>113.79</v>
      </c>
    </row>
    <row r="1625" spans="1:8" ht="12.75" customHeight="1">
      <c r="A1625" s="507" t="s">
        <v>15955</v>
      </c>
      <c r="B1625" s="508" t="s">
        <v>12976</v>
      </c>
      <c r="C1625" s="983" t="s">
        <v>15956</v>
      </c>
      <c r="D1625" s="983"/>
      <c r="E1625" s="983"/>
      <c r="F1625" s="983"/>
      <c r="G1625" s="508" t="s">
        <v>108</v>
      </c>
      <c r="H1625" s="509">
        <v>37.94</v>
      </c>
    </row>
    <row r="1626" spans="1:8" ht="12.75" customHeight="1">
      <c r="A1626" s="507" t="s">
        <v>15957</v>
      </c>
      <c r="B1626" s="508" t="s">
        <v>12976</v>
      </c>
      <c r="C1626" s="983" t="s">
        <v>15958</v>
      </c>
      <c r="D1626" s="983"/>
      <c r="E1626" s="983"/>
      <c r="F1626" s="983"/>
      <c r="G1626" s="508" t="s">
        <v>108</v>
      </c>
      <c r="H1626" s="509">
        <v>56.04</v>
      </c>
    </row>
    <row r="1627" spans="1:8" ht="12.75" customHeight="1">
      <c r="A1627" s="507" t="s">
        <v>15959</v>
      </c>
      <c r="B1627" s="508" t="s">
        <v>12976</v>
      </c>
      <c r="C1627" s="983" t="s">
        <v>15960</v>
      </c>
      <c r="D1627" s="983"/>
      <c r="E1627" s="983"/>
      <c r="F1627" s="983"/>
      <c r="G1627" s="508" t="s">
        <v>108</v>
      </c>
      <c r="H1627" s="509">
        <v>6.64</v>
      </c>
    </row>
    <row r="1628" spans="1:8" ht="12.75" customHeight="1">
      <c r="A1628" s="507" t="s">
        <v>15961</v>
      </c>
      <c r="B1628" s="508" t="s">
        <v>12976</v>
      </c>
      <c r="C1628" s="983" t="s">
        <v>15962</v>
      </c>
      <c r="D1628" s="983"/>
      <c r="E1628" s="983"/>
      <c r="F1628" s="983"/>
      <c r="G1628" s="508" t="s">
        <v>108</v>
      </c>
      <c r="H1628" s="509">
        <v>5.92</v>
      </c>
    </row>
    <row r="1629" spans="1:8" ht="12.75" customHeight="1">
      <c r="A1629" s="507" t="s">
        <v>15963</v>
      </c>
      <c r="B1629" s="508" t="s">
        <v>12976</v>
      </c>
      <c r="C1629" s="983" t="s">
        <v>15964</v>
      </c>
      <c r="D1629" s="983"/>
      <c r="E1629" s="983"/>
      <c r="F1629" s="983"/>
      <c r="G1629" s="508" t="s">
        <v>108</v>
      </c>
      <c r="H1629" s="509">
        <v>6.36</v>
      </c>
    </row>
    <row r="1630" spans="1:8" ht="12.75" customHeight="1">
      <c r="A1630" s="501" t="s">
        <v>15965</v>
      </c>
      <c r="B1630" s="502"/>
      <c r="C1630" s="986" t="s">
        <v>11978</v>
      </c>
      <c r="D1630" s="986"/>
      <c r="E1630" s="986"/>
      <c r="F1630" s="986"/>
      <c r="G1630" s="503"/>
      <c r="H1630" s="503"/>
    </row>
    <row r="1631" spans="1:8" ht="12.75" customHeight="1">
      <c r="A1631" s="504" t="s">
        <v>15966</v>
      </c>
      <c r="B1631" s="505" t="s">
        <v>12976</v>
      </c>
      <c r="C1631" s="984" t="s">
        <v>15967</v>
      </c>
      <c r="D1631" s="984"/>
      <c r="E1631" s="984"/>
      <c r="F1631" s="984"/>
      <c r="G1631" s="506"/>
      <c r="H1631" s="506"/>
    </row>
    <row r="1632" spans="1:8" ht="12.75" customHeight="1">
      <c r="A1632" s="507" t="s">
        <v>15968</v>
      </c>
      <c r="B1632" s="508" t="s">
        <v>12976</v>
      </c>
      <c r="C1632" s="983" t="s">
        <v>15969</v>
      </c>
      <c r="D1632" s="983"/>
      <c r="E1632" s="983"/>
      <c r="F1632" s="983"/>
      <c r="G1632" s="508" t="s">
        <v>108</v>
      </c>
      <c r="H1632" s="509">
        <v>621.62</v>
      </c>
    </row>
    <row r="1633" spans="1:8" ht="12.75" customHeight="1">
      <c r="A1633" s="504" t="s">
        <v>15970</v>
      </c>
      <c r="B1633" s="505" t="s">
        <v>12976</v>
      </c>
      <c r="C1633" s="984" t="s">
        <v>15971</v>
      </c>
      <c r="D1633" s="984"/>
      <c r="E1633" s="984"/>
      <c r="F1633" s="984"/>
      <c r="G1633" s="506"/>
      <c r="H1633" s="506"/>
    </row>
    <row r="1634" spans="1:8" ht="12.75" customHeight="1">
      <c r="A1634" s="507" t="s">
        <v>15972</v>
      </c>
      <c r="B1634" s="508" t="s">
        <v>12976</v>
      </c>
      <c r="C1634" s="983" t="s">
        <v>15973</v>
      </c>
      <c r="D1634" s="983"/>
      <c r="E1634" s="983"/>
      <c r="F1634" s="983"/>
      <c r="G1634" s="508" t="s">
        <v>108</v>
      </c>
      <c r="H1634" s="509">
        <v>940.32</v>
      </c>
    </row>
    <row r="1635" spans="1:8">
      <c r="A1635" s="507" t="s">
        <v>15974</v>
      </c>
      <c r="B1635" s="508" t="s">
        <v>12976</v>
      </c>
      <c r="C1635" s="983" t="s">
        <v>15975</v>
      </c>
      <c r="D1635" s="983"/>
      <c r="E1635" s="983"/>
      <c r="F1635" s="983"/>
      <c r="G1635" s="508" t="s">
        <v>108</v>
      </c>
      <c r="H1635" s="509">
        <v>2023.71</v>
      </c>
    </row>
    <row r="1636" spans="1:8" ht="12.75" customHeight="1">
      <c r="A1636" s="504" t="s">
        <v>15976</v>
      </c>
      <c r="B1636" s="505" t="s">
        <v>12976</v>
      </c>
      <c r="C1636" s="984" t="s">
        <v>15977</v>
      </c>
      <c r="D1636" s="984"/>
      <c r="E1636" s="984"/>
      <c r="F1636" s="984"/>
      <c r="G1636" s="506"/>
      <c r="H1636" s="506"/>
    </row>
    <row r="1637" spans="1:8" ht="12.75" customHeight="1">
      <c r="A1637" s="507" t="s">
        <v>15978</v>
      </c>
      <c r="B1637" s="508" t="s">
        <v>12976</v>
      </c>
      <c r="C1637" s="983" t="s">
        <v>15979</v>
      </c>
      <c r="D1637" s="983"/>
      <c r="E1637" s="983"/>
      <c r="F1637" s="983"/>
      <c r="G1637" s="508" t="s">
        <v>108</v>
      </c>
      <c r="H1637" s="509">
        <v>619.39</v>
      </c>
    </row>
    <row r="1638" spans="1:8" ht="12.75" customHeight="1">
      <c r="A1638" s="507" t="s">
        <v>15980</v>
      </c>
      <c r="B1638" s="508" t="s">
        <v>12976</v>
      </c>
      <c r="C1638" s="983" t="s">
        <v>15981</v>
      </c>
      <c r="D1638" s="983"/>
      <c r="E1638" s="983"/>
      <c r="F1638" s="983"/>
      <c r="G1638" s="508" t="s">
        <v>121</v>
      </c>
      <c r="H1638" s="509">
        <v>174.72</v>
      </c>
    </row>
    <row r="1639" spans="1:8" ht="12.75" customHeight="1">
      <c r="A1639" s="507" t="s">
        <v>15982</v>
      </c>
      <c r="B1639" s="508" t="s">
        <v>12976</v>
      </c>
      <c r="C1639" s="983" t="s">
        <v>15983</v>
      </c>
      <c r="D1639" s="983"/>
      <c r="E1639" s="983"/>
      <c r="F1639" s="983"/>
      <c r="G1639" s="508" t="s">
        <v>121</v>
      </c>
      <c r="H1639" s="509">
        <v>231.42</v>
      </c>
    </row>
    <row r="1640" spans="1:8" ht="12.75" customHeight="1">
      <c r="A1640" s="507" t="s">
        <v>15984</v>
      </c>
      <c r="B1640" s="508" t="s">
        <v>12976</v>
      </c>
      <c r="C1640" s="983" t="s">
        <v>15985</v>
      </c>
      <c r="D1640" s="983"/>
      <c r="E1640" s="983"/>
      <c r="F1640" s="983"/>
      <c r="G1640" s="508" t="s">
        <v>121</v>
      </c>
      <c r="H1640" s="509">
        <v>272.11</v>
      </c>
    </row>
    <row r="1641" spans="1:8" ht="12.75" customHeight="1">
      <c r="A1641" s="507" t="s">
        <v>15986</v>
      </c>
      <c r="B1641" s="508" t="s">
        <v>12976</v>
      </c>
      <c r="C1641" s="983" t="s">
        <v>15987</v>
      </c>
      <c r="D1641" s="983"/>
      <c r="E1641" s="983"/>
      <c r="F1641" s="983"/>
      <c r="G1641" s="508" t="s">
        <v>121</v>
      </c>
      <c r="H1641" s="509">
        <v>320.64999999999998</v>
      </c>
    </row>
    <row r="1642" spans="1:8" ht="12.75" customHeight="1">
      <c r="A1642" s="504" t="s">
        <v>15988</v>
      </c>
      <c r="B1642" s="505" t="s">
        <v>12976</v>
      </c>
      <c r="C1642" s="984" t="s">
        <v>15989</v>
      </c>
      <c r="D1642" s="984"/>
      <c r="E1642" s="984"/>
      <c r="F1642" s="984"/>
      <c r="G1642" s="506"/>
      <c r="H1642" s="506"/>
    </row>
    <row r="1643" spans="1:8" ht="12.75" customHeight="1">
      <c r="A1643" s="507" t="s">
        <v>15990</v>
      </c>
      <c r="B1643" s="508" t="s">
        <v>12976</v>
      </c>
      <c r="C1643" s="983" t="s">
        <v>15991</v>
      </c>
      <c r="D1643" s="983"/>
      <c r="E1643" s="983"/>
      <c r="F1643" s="983"/>
      <c r="G1643" s="508" t="s">
        <v>121</v>
      </c>
      <c r="H1643" s="509">
        <v>234.47</v>
      </c>
    </row>
    <row r="1644" spans="1:8" ht="12.75" customHeight="1">
      <c r="A1644" s="507" t="s">
        <v>15992</v>
      </c>
      <c r="B1644" s="508" t="s">
        <v>12976</v>
      </c>
      <c r="C1644" s="983" t="s">
        <v>15993</v>
      </c>
      <c r="D1644" s="983"/>
      <c r="E1644" s="983"/>
      <c r="F1644" s="983"/>
      <c r="G1644" s="508" t="s">
        <v>121</v>
      </c>
      <c r="H1644" s="509">
        <v>119.63</v>
      </c>
    </row>
    <row r="1645" spans="1:8" ht="12.75" customHeight="1">
      <c r="A1645" s="507" t="s">
        <v>15994</v>
      </c>
      <c r="B1645" s="508" t="s">
        <v>12976</v>
      </c>
      <c r="C1645" s="983" t="s">
        <v>15995</v>
      </c>
      <c r="D1645" s="983"/>
      <c r="E1645" s="983"/>
      <c r="F1645" s="983"/>
      <c r="G1645" s="508" t="s">
        <v>121</v>
      </c>
      <c r="H1645" s="509">
        <v>155.38999999999999</v>
      </c>
    </row>
    <row r="1646" spans="1:8" ht="12.75" customHeight="1">
      <c r="A1646" s="507" t="s">
        <v>15996</v>
      </c>
      <c r="B1646" s="508" t="s">
        <v>12976</v>
      </c>
      <c r="C1646" s="983" t="s">
        <v>15997</v>
      </c>
      <c r="D1646" s="983"/>
      <c r="E1646" s="983"/>
      <c r="F1646" s="983"/>
      <c r="G1646" s="508" t="s">
        <v>112</v>
      </c>
      <c r="H1646" s="509">
        <v>301.37</v>
      </c>
    </row>
    <row r="1647" spans="1:8" ht="12.75" customHeight="1">
      <c r="A1647" s="507" t="s">
        <v>15998</v>
      </c>
      <c r="B1647" s="508" t="s">
        <v>12976</v>
      </c>
      <c r="C1647" s="983" t="s">
        <v>15999</v>
      </c>
      <c r="D1647" s="983"/>
      <c r="E1647" s="983"/>
      <c r="F1647" s="983"/>
      <c r="G1647" s="508" t="s">
        <v>112</v>
      </c>
      <c r="H1647" s="509">
        <v>289.89</v>
      </c>
    </row>
    <row r="1648" spans="1:8" ht="12.75" customHeight="1">
      <c r="A1648" s="507" t="s">
        <v>16000</v>
      </c>
      <c r="B1648" s="508" t="s">
        <v>12976</v>
      </c>
      <c r="C1648" s="983" t="s">
        <v>16001</v>
      </c>
      <c r="D1648" s="983"/>
      <c r="E1648" s="983"/>
      <c r="F1648" s="983"/>
      <c r="G1648" s="508" t="s">
        <v>121</v>
      </c>
      <c r="H1648" s="509">
        <v>64.02</v>
      </c>
    </row>
    <row r="1649" spans="1:8" ht="12.75" customHeight="1">
      <c r="A1649" s="507" t="s">
        <v>16002</v>
      </c>
      <c r="B1649" s="508" t="s">
        <v>12976</v>
      </c>
      <c r="C1649" s="983" t="s">
        <v>16003</v>
      </c>
      <c r="D1649" s="983"/>
      <c r="E1649" s="983"/>
      <c r="F1649" s="983"/>
      <c r="G1649" s="508" t="s">
        <v>121</v>
      </c>
      <c r="H1649" s="509">
        <v>82.34</v>
      </c>
    </row>
    <row r="1650" spans="1:8" ht="12.75" customHeight="1">
      <c r="A1650" s="507" t="s">
        <v>16004</v>
      </c>
      <c r="B1650" s="508" t="s">
        <v>12976</v>
      </c>
      <c r="C1650" s="983" t="s">
        <v>16005</v>
      </c>
      <c r="D1650" s="983"/>
      <c r="E1650" s="983"/>
      <c r="F1650" s="983"/>
      <c r="G1650" s="508" t="s">
        <v>108</v>
      </c>
      <c r="H1650" s="509">
        <v>258.13</v>
      </c>
    </row>
    <row r="1651" spans="1:8" ht="12.75" customHeight="1">
      <c r="A1651" s="507" t="s">
        <v>16006</v>
      </c>
      <c r="B1651" s="508" t="s">
        <v>12976</v>
      </c>
      <c r="C1651" s="983" t="s">
        <v>16007</v>
      </c>
      <c r="D1651" s="983"/>
      <c r="E1651" s="983"/>
      <c r="F1651" s="983"/>
      <c r="G1651" s="508" t="s">
        <v>108</v>
      </c>
      <c r="H1651" s="509">
        <v>232.52</v>
      </c>
    </row>
    <row r="1652" spans="1:8" ht="12.75" customHeight="1">
      <c r="A1652" s="507" t="s">
        <v>16008</v>
      </c>
      <c r="B1652" s="508" t="s">
        <v>12976</v>
      </c>
      <c r="C1652" s="983" t="s">
        <v>16009</v>
      </c>
      <c r="D1652" s="983"/>
      <c r="E1652" s="983"/>
      <c r="F1652" s="983"/>
      <c r="G1652" s="508" t="s">
        <v>108</v>
      </c>
      <c r="H1652" s="509">
        <v>112.84</v>
      </c>
    </row>
    <row r="1653" spans="1:8" ht="12.75" customHeight="1">
      <c r="A1653" s="507" t="s">
        <v>16010</v>
      </c>
      <c r="B1653" s="508" t="s">
        <v>12976</v>
      </c>
      <c r="C1653" s="983" t="s">
        <v>16011</v>
      </c>
      <c r="D1653" s="983"/>
      <c r="E1653" s="983"/>
      <c r="F1653" s="983"/>
      <c r="G1653" s="508" t="s">
        <v>108</v>
      </c>
      <c r="H1653" s="509">
        <v>227.27</v>
      </c>
    </row>
    <row r="1654" spans="1:8" ht="12.75" customHeight="1">
      <c r="A1654" s="507" t="s">
        <v>16012</v>
      </c>
      <c r="B1654" s="508" t="s">
        <v>12976</v>
      </c>
      <c r="C1654" s="983" t="s">
        <v>16013</v>
      </c>
      <c r="D1654" s="983"/>
      <c r="E1654" s="983"/>
      <c r="F1654" s="983"/>
      <c r="G1654" s="508" t="s">
        <v>108</v>
      </c>
      <c r="H1654" s="509">
        <v>222.85</v>
      </c>
    </row>
    <row r="1655" spans="1:8" ht="12.75" customHeight="1">
      <c r="A1655" s="507" t="s">
        <v>16014</v>
      </c>
      <c r="B1655" s="508" t="s">
        <v>12976</v>
      </c>
      <c r="C1655" s="983" t="s">
        <v>16015</v>
      </c>
      <c r="D1655" s="983"/>
      <c r="E1655" s="983"/>
      <c r="F1655" s="983"/>
      <c r="G1655" s="508" t="s">
        <v>108</v>
      </c>
      <c r="H1655" s="509">
        <v>88.79</v>
      </c>
    </row>
    <row r="1656" spans="1:8" ht="12.75" customHeight="1">
      <c r="A1656" s="507" t="s">
        <v>16016</v>
      </c>
      <c r="B1656" s="508" t="s">
        <v>12976</v>
      </c>
      <c r="C1656" s="983" t="s">
        <v>16017</v>
      </c>
      <c r="D1656" s="983"/>
      <c r="E1656" s="983"/>
      <c r="F1656" s="983"/>
      <c r="G1656" s="508" t="s">
        <v>121</v>
      </c>
      <c r="H1656" s="509">
        <v>67.62</v>
      </c>
    </row>
    <row r="1657" spans="1:8" ht="12.75" customHeight="1">
      <c r="A1657" s="507" t="s">
        <v>16018</v>
      </c>
      <c r="B1657" s="508" t="s">
        <v>12976</v>
      </c>
      <c r="C1657" s="983" t="s">
        <v>16019</v>
      </c>
      <c r="D1657" s="983"/>
      <c r="E1657" s="983"/>
      <c r="F1657" s="983"/>
      <c r="G1657" s="508" t="s">
        <v>121</v>
      </c>
      <c r="H1657" s="509">
        <v>131.38999999999999</v>
      </c>
    </row>
    <row r="1658" spans="1:8" ht="12.75" customHeight="1">
      <c r="A1658" s="504" t="s">
        <v>16020</v>
      </c>
      <c r="B1658" s="505" t="s">
        <v>12976</v>
      </c>
      <c r="C1658" s="984" t="s">
        <v>16021</v>
      </c>
      <c r="D1658" s="984"/>
      <c r="E1658" s="984"/>
      <c r="F1658" s="984"/>
      <c r="G1658" s="506"/>
      <c r="H1658" s="506"/>
    </row>
    <row r="1659" spans="1:8" ht="12.75" customHeight="1">
      <c r="A1659" s="507" t="s">
        <v>16022</v>
      </c>
      <c r="B1659" s="508" t="s">
        <v>12976</v>
      </c>
      <c r="C1659" s="983" t="s">
        <v>16023</v>
      </c>
      <c r="D1659" s="983"/>
      <c r="E1659" s="983"/>
      <c r="F1659" s="983"/>
      <c r="G1659" s="508" t="s">
        <v>108</v>
      </c>
      <c r="H1659" s="509">
        <v>148.31</v>
      </c>
    </row>
    <row r="1660" spans="1:8" ht="12.75" customHeight="1">
      <c r="A1660" s="507" t="s">
        <v>16024</v>
      </c>
      <c r="B1660" s="508" t="s">
        <v>12976</v>
      </c>
      <c r="C1660" s="983" t="s">
        <v>16025</v>
      </c>
      <c r="D1660" s="983"/>
      <c r="E1660" s="983"/>
      <c r="F1660" s="983"/>
      <c r="G1660" s="508" t="s">
        <v>108</v>
      </c>
      <c r="H1660" s="509">
        <v>175.1</v>
      </c>
    </row>
    <row r="1661" spans="1:8" ht="12.75" customHeight="1">
      <c r="A1661" s="507" t="s">
        <v>16026</v>
      </c>
      <c r="B1661" s="508" t="s">
        <v>12976</v>
      </c>
      <c r="C1661" s="983" t="s">
        <v>16027</v>
      </c>
      <c r="D1661" s="983"/>
      <c r="E1661" s="983"/>
      <c r="F1661" s="983"/>
      <c r="G1661" s="508" t="s">
        <v>121</v>
      </c>
      <c r="H1661" s="509">
        <v>338.47</v>
      </c>
    </row>
    <row r="1662" spans="1:8" ht="12.75" customHeight="1">
      <c r="A1662" s="507" t="s">
        <v>16028</v>
      </c>
      <c r="B1662" s="508" t="s">
        <v>12976</v>
      </c>
      <c r="C1662" s="983" t="s">
        <v>16029</v>
      </c>
      <c r="D1662" s="983"/>
      <c r="E1662" s="983"/>
      <c r="F1662" s="983"/>
      <c r="G1662" s="508" t="s">
        <v>108</v>
      </c>
      <c r="H1662" s="509">
        <v>148.07</v>
      </c>
    </row>
    <row r="1663" spans="1:8" ht="12.75" customHeight="1">
      <c r="A1663" s="507" t="s">
        <v>16030</v>
      </c>
      <c r="B1663" s="508" t="s">
        <v>12976</v>
      </c>
      <c r="C1663" s="983" t="s">
        <v>16031</v>
      </c>
      <c r="D1663" s="983"/>
      <c r="E1663" s="983"/>
      <c r="F1663" s="983"/>
      <c r="G1663" s="508" t="s">
        <v>108</v>
      </c>
      <c r="H1663" s="509">
        <v>570.20000000000005</v>
      </c>
    </row>
    <row r="1664" spans="1:8" ht="12.75" customHeight="1">
      <c r="A1664" s="507" t="s">
        <v>16032</v>
      </c>
      <c r="B1664" s="508" t="s">
        <v>12976</v>
      </c>
      <c r="C1664" s="983" t="s">
        <v>16033</v>
      </c>
      <c r="D1664" s="983"/>
      <c r="E1664" s="983"/>
      <c r="F1664" s="983"/>
      <c r="G1664" s="508" t="s">
        <v>121</v>
      </c>
      <c r="H1664" s="509">
        <v>79.459999999999994</v>
      </c>
    </row>
    <row r="1665" spans="1:8" ht="12.75" customHeight="1">
      <c r="A1665" s="504" t="s">
        <v>16034</v>
      </c>
      <c r="B1665" s="505" t="s">
        <v>12976</v>
      </c>
      <c r="C1665" s="984" t="s">
        <v>16035</v>
      </c>
      <c r="D1665" s="984"/>
      <c r="E1665" s="984"/>
      <c r="F1665" s="984"/>
      <c r="G1665" s="506"/>
      <c r="H1665" s="506"/>
    </row>
    <row r="1666" spans="1:8" ht="12.75" customHeight="1">
      <c r="A1666" s="507" t="s">
        <v>16036</v>
      </c>
      <c r="B1666" s="508" t="s">
        <v>12976</v>
      </c>
      <c r="C1666" s="983" t="s">
        <v>16037</v>
      </c>
      <c r="D1666" s="983"/>
      <c r="E1666" s="983"/>
      <c r="F1666" s="983"/>
      <c r="G1666" s="508" t="s">
        <v>108</v>
      </c>
      <c r="H1666" s="509">
        <v>697.37</v>
      </c>
    </row>
    <row r="1667" spans="1:8" ht="12.75" customHeight="1">
      <c r="A1667" s="507" t="s">
        <v>16038</v>
      </c>
      <c r="B1667" s="508" t="s">
        <v>12976</v>
      </c>
      <c r="C1667" s="983" t="s">
        <v>16039</v>
      </c>
      <c r="D1667" s="983"/>
      <c r="E1667" s="983"/>
      <c r="F1667" s="983"/>
      <c r="G1667" s="508" t="s">
        <v>108</v>
      </c>
      <c r="H1667" s="509">
        <v>1144.5999999999999</v>
      </c>
    </row>
    <row r="1668" spans="1:8" ht="12.75" customHeight="1">
      <c r="A1668" s="507" t="s">
        <v>16040</v>
      </c>
      <c r="B1668" s="508" t="s">
        <v>12976</v>
      </c>
      <c r="C1668" s="983" t="s">
        <v>16041</v>
      </c>
      <c r="D1668" s="983"/>
      <c r="E1668" s="983"/>
      <c r="F1668" s="983"/>
      <c r="G1668" s="508" t="s">
        <v>108</v>
      </c>
      <c r="H1668" s="509">
        <v>875.16</v>
      </c>
    </row>
    <row r="1669" spans="1:8" ht="12.75" customHeight="1">
      <c r="A1669" s="507" t="s">
        <v>16042</v>
      </c>
      <c r="B1669" s="508" t="s">
        <v>12976</v>
      </c>
      <c r="C1669" s="983" t="s">
        <v>16043</v>
      </c>
      <c r="D1669" s="983"/>
      <c r="E1669" s="983"/>
      <c r="F1669" s="983"/>
      <c r="G1669" s="508" t="s">
        <v>108</v>
      </c>
      <c r="H1669" s="509">
        <v>1097.77</v>
      </c>
    </row>
    <row r="1670" spans="1:8" ht="12.75" customHeight="1">
      <c r="A1670" s="507" t="s">
        <v>16044</v>
      </c>
      <c r="B1670" s="508" t="s">
        <v>12976</v>
      </c>
      <c r="C1670" s="983" t="s">
        <v>16045</v>
      </c>
      <c r="D1670" s="983"/>
      <c r="E1670" s="983"/>
      <c r="F1670" s="983"/>
      <c r="G1670" s="508" t="s">
        <v>108</v>
      </c>
      <c r="H1670" s="509">
        <v>364.89</v>
      </c>
    </row>
    <row r="1671" spans="1:8" ht="12.75" customHeight="1">
      <c r="A1671" s="507" t="s">
        <v>16046</v>
      </c>
      <c r="B1671" s="508" t="s">
        <v>12976</v>
      </c>
      <c r="C1671" s="983" t="s">
        <v>16047</v>
      </c>
      <c r="D1671" s="983"/>
      <c r="E1671" s="983"/>
      <c r="F1671" s="983"/>
      <c r="G1671" s="508" t="s">
        <v>108</v>
      </c>
      <c r="H1671" s="509">
        <v>483.53</v>
      </c>
    </row>
    <row r="1672" spans="1:8" ht="12.75" customHeight="1">
      <c r="A1672" s="507" t="s">
        <v>16048</v>
      </c>
      <c r="B1672" s="508" t="s">
        <v>12976</v>
      </c>
      <c r="C1672" s="983" t="s">
        <v>16049</v>
      </c>
      <c r="D1672" s="983"/>
      <c r="E1672" s="983"/>
      <c r="F1672" s="983"/>
      <c r="G1672" s="508" t="s">
        <v>108</v>
      </c>
      <c r="H1672" s="509">
        <v>641.9</v>
      </c>
    </row>
    <row r="1673" spans="1:8" ht="12.75" customHeight="1">
      <c r="A1673" s="507" t="s">
        <v>16050</v>
      </c>
      <c r="B1673" s="508" t="s">
        <v>12976</v>
      </c>
      <c r="C1673" s="983" t="s">
        <v>16051</v>
      </c>
      <c r="D1673" s="983"/>
      <c r="E1673" s="983"/>
      <c r="F1673" s="983"/>
      <c r="G1673" s="508" t="s">
        <v>108</v>
      </c>
      <c r="H1673" s="509">
        <v>542.80999999999995</v>
      </c>
    </row>
    <row r="1674" spans="1:8" ht="12.75" customHeight="1">
      <c r="A1674" s="507" t="s">
        <v>16052</v>
      </c>
      <c r="B1674" s="508" t="s">
        <v>12976</v>
      </c>
      <c r="C1674" s="983" t="s">
        <v>16053</v>
      </c>
      <c r="D1674" s="983"/>
      <c r="E1674" s="983"/>
      <c r="F1674" s="983"/>
      <c r="G1674" s="508" t="s">
        <v>108</v>
      </c>
      <c r="H1674" s="509">
        <v>798.67</v>
      </c>
    </row>
    <row r="1675" spans="1:8" ht="12.75" customHeight="1">
      <c r="A1675" s="507" t="s">
        <v>16054</v>
      </c>
      <c r="B1675" s="508" t="s">
        <v>12976</v>
      </c>
      <c r="C1675" s="983" t="s">
        <v>16055</v>
      </c>
      <c r="D1675" s="983"/>
      <c r="E1675" s="983"/>
      <c r="F1675" s="983"/>
      <c r="G1675" s="508" t="s">
        <v>108</v>
      </c>
      <c r="H1675" s="509">
        <v>701.24</v>
      </c>
    </row>
    <row r="1676" spans="1:8" ht="12.75" customHeight="1">
      <c r="A1676" s="507" t="s">
        <v>16056</v>
      </c>
      <c r="B1676" s="508" t="s">
        <v>12976</v>
      </c>
      <c r="C1676" s="983" t="s">
        <v>16057</v>
      </c>
      <c r="D1676" s="983"/>
      <c r="E1676" s="983"/>
      <c r="F1676" s="983"/>
      <c r="G1676" s="508" t="s">
        <v>108</v>
      </c>
      <c r="H1676" s="509">
        <v>934.44</v>
      </c>
    </row>
    <row r="1677" spans="1:8" ht="12.75" customHeight="1">
      <c r="A1677" s="507" t="s">
        <v>16058</v>
      </c>
      <c r="B1677" s="508" t="s">
        <v>12976</v>
      </c>
      <c r="C1677" s="983" t="s">
        <v>16059</v>
      </c>
      <c r="D1677" s="983"/>
      <c r="E1677" s="983"/>
      <c r="F1677" s="983"/>
      <c r="G1677" s="508" t="s">
        <v>108</v>
      </c>
      <c r="H1677" s="509">
        <v>1275.6199999999999</v>
      </c>
    </row>
    <row r="1678" spans="1:8" ht="12.75" customHeight="1">
      <c r="A1678" s="507" t="s">
        <v>16060</v>
      </c>
      <c r="B1678" s="508" t="s">
        <v>12976</v>
      </c>
      <c r="C1678" s="983" t="s">
        <v>16061</v>
      </c>
      <c r="D1678" s="983"/>
      <c r="E1678" s="983"/>
      <c r="F1678" s="983"/>
      <c r="G1678" s="508" t="s">
        <v>108</v>
      </c>
      <c r="H1678" s="509">
        <v>1351.63</v>
      </c>
    </row>
    <row r="1679" spans="1:8" ht="12.75" customHeight="1">
      <c r="A1679" s="507" t="s">
        <v>16062</v>
      </c>
      <c r="B1679" s="508" t="s">
        <v>12976</v>
      </c>
      <c r="C1679" s="983" t="s">
        <v>16063</v>
      </c>
      <c r="D1679" s="983"/>
      <c r="E1679" s="983"/>
      <c r="F1679" s="983"/>
      <c r="G1679" s="508" t="s">
        <v>108</v>
      </c>
      <c r="H1679" s="509">
        <v>235.32</v>
      </c>
    </row>
    <row r="1680" spans="1:8" ht="12.75" customHeight="1">
      <c r="A1680" s="504" t="s">
        <v>16064</v>
      </c>
      <c r="B1680" s="505" t="s">
        <v>12976</v>
      </c>
      <c r="C1680" s="984" t="s">
        <v>16065</v>
      </c>
      <c r="D1680" s="984"/>
      <c r="E1680" s="984"/>
      <c r="F1680" s="984"/>
      <c r="G1680" s="506"/>
      <c r="H1680" s="506"/>
    </row>
    <row r="1681" spans="1:8" ht="12.75" customHeight="1">
      <c r="A1681" s="507" t="s">
        <v>16066</v>
      </c>
      <c r="B1681" s="508" t="s">
        <v>12976</v>
      </c>
      <c r="C1681" s="983" t="s">
        <v>16067</v>
      </c>
      <c r="D1681" s="983"/>
      <c r="E1681" s="983"/>
      <c r="F1681" s="983"/>
      <c r="G1681" s="508" t="s">
        <v>108</v>
      </c>
      <c r="H1681" s="509">
        <v>1045.1400000000001</v>
      </c>
    </row>
    <row r="1682" spans="1:8" ht="12.75" customHeight="1">
      <c r="A1682" s="507" t="s">
        <v>16068</v>
      </c>
      <c r="B1682" s="508" t="s">
        <v>12976</v>
      </c>
      <c r="C1682" s="983" t="s">
        <v>16069</v>
      </c>
      <c r="D1682" s="983"/>
      <c r="E1682" s="983"/>
      <c r="F1682" s="983"/>
      <c r="G1682" s="508" t="s">
        <v>108</v>
      </c>
      <c r="H1682" s="509">
        <v>1373.98</v>
      </c>
    </row>
    <row r="1683" spans="1:8" ht="12.75" customHeight="1">
      <c r="A1683" s="504" t="s">
        <v>16070</v>
      </c>
      <c r="B1683" s="505" t="s">
        <v>12976</v>
      </c>
      <c r="C1683" s="984" t="s">
        <v>16071</v>
      </c>
      <c r="D1683" s="984"/>
      <c r="E1683" s="984"/>
      <c r="F1683" s="984"/>
      <c r="G1683" s="506"/>
      <c r="H1683" s="506"/>
    </row>
    <row r="1684" spans="1:8" ht="12.75" customHeight="1">
      <c r="A1684" s="507" t="s">
        <v>16072</v>
      </c>
      <c r="B1684" s="508" t="s">
        <v>12976</v>
      </c>
      <c r="C1684" s="983" t="s">
        <v>16073</v>
      </c>
      <c r="D1684" s="983"/>
      <c r="E1684" s="983"/>
      <c r="F1684" s="983"/>
      <c r="G1684" s="508" t="s">
        <v>108</v>
      </c>
      <c r="H1684" s="509">
        <v>258.33</v>
      </c>
    </row>
    <row r="1685" spans="1:8" ht="12.75" customHeight="1">
      <c r="A1685" s="507" t="s">
        <v>16074</v>
      </c>
      <c r="B1685" s="508" t="s">
        <v>12976</v>
      </c>
      <c r="C1685" s="983" t="s">
        <v>16075</v>
      </c>
      <c r="D1685" s="983"/>
      <c r="E1685" s="983"/>
      <c r="F1685" s="983"/>
      <c r="G1685" s="508" t="s">
        <v>108</v>
      </c>
      <c r="H1685" s="509">
        <v>386.95</v>
      </c>
    </row>
    <row r="1686" spans="1:8" ht="12.75" customHeight="1">
      <c r="A1686" s="504" t="s">
        <v>16076</v>
      </c>
      <c r="B1686" s="505" t="s">
        <v>12976</v>
      </c>
      <c r="C1686" s="984" t="s">
        <v>16077</v>
      </c>
      <c r="D1686" s="984"/>
      <c r="E1686" s="984"/>
      <c r="F1686" s="984"/>
      <c r="G1686" s="506"/>
      <c r="H1686" s="506"/>
    </row>
    <row r="1687" spans="1:8" ht="12.75" customHeight="1">
      <c r="A1687" s="507" t="s">
        <v>16078</v>
      </c>
      <c r="B1687" s="508" t="s">
        <v>12976</v>
      </c>
      <c r="C1687" s="983" t="s">
        <v>16079</v>
      </c>
      <c r="D1687" s="983"/>
      <c r="E1687" s="983"/>
      <c r="F1687" s="983"/>
      <c r="G1687" s="508" t="s">
        <v>108</v>
      </c>
      <c r="H1687" s="509">
        <v>954</v>
      </c>
    </row>
    <row r="1688" spans="1:8" ht="12.75" customHeight="1">
      <c r="A1688" s="507" t="s">
        <v>16080</v>
      </c>
      <c r="B1688" s="508" t="s">
        <v>12976</v>
      </c>
      <c r="C1688" s="983" t="s">
        <v>16081</v>
      </c>
      <c r="D1688" s="983"/>
      <c r="E1688" s="983"/>
      <c r="F1688" s="983"/>
      <c r="G1688" s="508" t="s">
        <v>108</v>
      </c>
      <c r="H1688" s="509">
        <v>292.19</v>
      </c>
    </row>
    <row r="1689" spans="1:8" ht="12.75" customHeight="1">
      <c r="A1689" s="507" t="s">
        <v>16082</v>
      </c>
      <c r="B1689" s="508" t="s">
        <v>12976</v>
      </c>
      <c r="C1689" s="983" t="s">
        <v>16083</v>
      </c>
      <c r="D1689" s="983"/>
      <c r="E1689" s="983"/>
      <c r="F1689" s="983"/>
      <c r="G1689" s="508" t="s">
        <v>108</v>
      </c>
      <c r="H1689" s="509">
        <v>591.04</v>
      </c>
    </row>
    <row r="1690" spans="1:8" ht="12.75" customHeight="1">
      <c r="A1690" s="507" t="s">
        <v>16084</v>
      </c>
      <c r="B1690" s="508" t="s">
        <v>12976</v>
      </c>
      <c r="C1690" s="983" t="s">
        <v>16085</v>
      </c>
      <c r="D1690" s="983"/>
      <c r="E1690" s="983"/>
      <c r="F1690" s="983"/>
      <c r="G1690" s="508" t="s">
        <v>108</v>
      </c>
      <c r="H1690" s="509">
        <v>1041.98</v>
      </c>
    </row>
    <row r="1691" spans="1:8" ht="12.75" customHeight="1">
      <c r="A1691" s="507" t="s">
        <v>16086</v>
      </c>
      <c r="B1691" s="508" t="s">
        <v>12976</v>
      </c>
      <c r="C1691" s="983" t="s">
        <v>16087</v>
      </c>
      <c r="D1691" s="983"/>
      <c r="E1691" s="983"/>
      <c r="F1691" s="983"/>
      <c r="G1691" s="508" t="s">
        <v>108</v>
      </c>
      <c r="H1691" s="509">
        <v>1091.23</v>
      </c>
    </row>
    <row r="1692" spans="1:8" ht="12.75" customHeight="1">
      <c r="A1692" s="507" t="s">
        <v>16088</v>
      </c>
      <c r="B1692" s="508" t="s">
        <v>12976</v>
      </c>
      <c r="C1692" s="983" t="s">
        <v>16089</v>
      </c>
      <c r="D1692" s="983"/>
      <c r="E1692" s="983"/>
      <c r="F1692" s="983"/>
      <c r="G1692" s="508" t="s">
        <v>108</v>
      </c>
      <c r="H1692" s="509">
        <v>1142.77</v>
      </c>
    </row>
    <row r="1693" spans="1:8" ht="12.75" customHeight="1">
      <c r="A1693" s="507" t="s">
        <v>16090</v>
      </c>
      <c r="B1693" s="508" t="s">
        <v>12976</v>
      </c>
      <c r="C1693" s="983" t="s">
        <v>16091</v>
      </c>
      <c r="D1693" s="983"/>
      <c r="E1693" s="983"/>
      <c r="F1693" s="983"/>
      <c r="G1693" s="508" t="s">
        <v>108</v>
      </c>
      <c r="H1693" s="509">
        <v>1079.3</v>
      </c>
    </row>
    <row r="1694" spans="1:8" ht="12.75" customHeight="1">
      <c r="A1694" s="507" t="s">
        <v>16092</v>
      </c>
      <c r="B1694" s="508" t="s">
        <v>12976</v>
      </c>
      <c r="C1694" s="983" t="s">
        <v>16093</v>
      </c>
      <c r="D1694" s="983"/>
      <c r="E1694" s="983"/>
      <c r="F1694" s="983"/>
      <c r="G1694" s="508" t="s">
        <v>108</v>
      </c>
      <c r="H1694" s="509">
        <v>686.89</v>
      </c>
    </row>
    <row r="1695" spans="1:8" ht="12.75" customHeight="1">
      <c r="A1695" s="504" t="s">
        <v>16094</v>
      </c>
      <c r="B1695" s="505" t="s">
        <v>12976</v>
      </c>
      <c r="C1695" s="984" t="s">
        <v>16095</v>
      </c>
      <c r="D1695" s="984"/>
      <c r="E1695" s="984"/>
      <c r="F1695" s="984"/>
      <c r="G1695" s="506"/>
      <c r="H1695" s="506"/>
    </row>
    <row r="1696" spans="1:8" ht="12.75" customHeight="1">
      <c r="A1696" s="507" t="s">
        <v>16096</v>
      </c>
      <c r="B1696" s="508" t="s">
        <v>12976</v>
      </c>
      <c r="C1696" s="983" t="s">
        <v>16097</v>
      </c>
      <c r="D1696" s="983"/>
      <c r="E1696" s="983"/>
      <c r="F1696" s="983"/>
      <c r="G1696" s="508" t="s">
        <v>108</v>
      </c>
      <c r="H1696" s="509">
        <v>1066.3</v>
      </c>
    </row>
    <row r="1697" spans="1:8" ht="12.75" customHeight="1">
      <c r="A1697" s="507" t="s">
        <v>16098</v>
      </c>
      <c r="B1697" s="508" t="s">
        <v>12976</v>
      </c>
      <c r="C1697" s="983" t="s">
        <v>16099</v>
      </c>
      <c r="D1697" s="983"/>
      <c r="E1697" s="983"/>
      <c r="F1697" s="983"/>
      <c r="G1697" s="508" t="s">
        <v>108</v>
      </c>
      <c r="H1697" s="509">
        <v>715.7</v>
      </c>
    </row>
    <row r="1698" spans="1:8" ht="12.75" customHeight="1">
      <c r="A1698" s="507" t="s">
        <v>16100</v>
      </c>
      <c r="B1698" s="508" t="s">
        <v>12976</v>
      </c>
      <c r="C1698" s="983" t="s">
        <v>16101</v>
      </c>
      <c r="D1698" s="983"/>
      <c r="E1698" s="983"/>
      <c r="F1698" s="983"/>
      <c r="G1698" s="508" t="s">
        <v>108</v>
      </c>
      <c r="H1698" s="509">
        <v>326.89</v>
      </c>
    </row>
    <row r="1699" spans="1:8" ht="12.75" customHeight="1">
      <c r="A1699" s="501" t="s">
        <v>16102</v>
      </c>
      <c r="B1699" s="502"/>
      <c r="C1699" s="986" t="s">
        <v>16103</v>
      </c>
      <c r="D1699" s="986"/>
      <c r="E1699" s="986"/>
      <c r="F1699" s="986"/>
      <c r="G1699" s="503"/>
      <c r="H1699" s="503"/>
    </row>
    <row r="1700" spans="1:8" ht="12.75" customHeight="1">
      <c r="A1700" s="504" t="s">
        <v>16104</v>
      </c>
      <c r="B1700" s="505" t="s">
        <v>12976</v>
      </c>
      <c r="C1700" s="984" t="s">
        <v>16105</v>
      </c>
      <c r="D1700" s="984"/>
      <c r="E1700" s="984"/>
      <c r="F1700" s="984"/>
      <c r="G1700" s="506"/>
      <c r="H1700" s="506"/>
    </row>
    <row r="1701" spans="1:8" ht="12.75" customHeight="1">
      <c r="A1701" s="507" t="s">
        <v>16106</v>
      </c>
      <c r="B1701" s="508" t="s">
        <v>12976</v>
      </c>
      <c r="C1701" s="983" t="s">
        <v>16107</v>
      </c>
      <c r="D1701" s="983"/>
      <c r="E1701" s="983"/>
      <c r="F1701" s="983"/>
      <c r="G1701" s="508" t="s">
        <v>112</v>
      </c>
      <c r="H1701" s="509">
        <v>4.84</v>
      </c>
    </row>
    <row r="1702" spans="1:8" ht="12.75" customHeight="1">
      <c r="A1702" s="507" t="s">
        <v>16108</v>
      </c>
      <c r="B1702" s="508" t="s">
        <v>12976</v>
      </c>
      <c r="C1702" s="983" t="s">
        <v>16109</v>
      </c>
      <c r="D1702" s="983"/>
      <c r="E1702" s="983"/>
      <c r="F1702" s="983"/>
      <c r="G1702" s="508" t="s">
        <v>112</v>
      </c>
      <c r="H1702" s="509">
        <v>7.21</v>
      </c>
    </row>
    <row r="1703" spans="1:8" ht="12.75" customHeight="1">
      <c r="A1703" s="507" t="s">
        <v>16110</v>
      </c>
      <c r="B1703" s="508" t="s">
        <v>12976</v>
      </c>
      <c r="C1703" s="983" t="s">
        <v>16111</v>
      </c>
      <c r="D1703" s="983"/>
      <c r="E1703" s="983"/>
      <c r="F1703" s="983"/>
      <c r="G1703" s="508" t="s">
        <v>112</v>
      </c>
      <c r="H1703" s="509">
        <v>16.02</v>
      </c>
    </row>
    <row r="1704" spans="1:8" ht="12.75" customHeight="1">
      <c r="A1704" s="507" t="s">
        <v>16112</v>
      </c>
      <c r="B1704" s="508" t="s">
        <v>12976</v>
      </c>
      <c r="C1704" s="983" t="s">
        <v>16113</v>
      </c>
      <c r="D1704" s="983"/>
      <c r="E1704" s="983"/>
      <c r="F1704" s="983"/>
      <c r="G1704" s="508" t="s">
        <v>112</v>
      </c>
      <c r="H1704" s="509">
        <v>20.79</v>
      </c>
    </row>
    <row r="1705" spans="1:8" ht="12.75" customHeight="1">
      <c r="A1705" s="507" t="s">
        <v>16114</v>
      </c>
      <c r="B1705" s="508" t="s">
        <v>12976</v>
      </c>
      <c r="C1705" s="983" t="s">
        <v>16115</v>
      </c>
      <c r="D1705" s="983"/>
      <c r="E1705" s="983"/>
      <c r="F1705" s="983"/>
      <c r="G1705" s="508" t="s">
        <v>112</v>
      </c>
      <c r="H1705" s="509">
        <v>22.17</v>
      </c>
    </row>
    <row r="1706" spans="1:8" ht="12.75" customHeight="1">
      <c r="A1706" s="507" t="s">
        <v>16116</v>
      </c>
      <c r="B1706" s="508" t="s">
        <v>12976</v>
      </c>
      <c r="C1706" s="983" t="s">
        <v>16117</v>
      </c>
      <c r="D1706" s="983"/>
      <c r="E1706" s="983"/>
      <c r="F1706" s="983"/>
      <c r="G1706" s="508" t="s">
        <v>112</v>
      </c>
      <c r="H1706" s="509">
        <v>23.79</v>
      </c>
    </row>
    <row r="1707" spans="1:8" ht="12.75" customHeight="1">
      <c r="A1707" s="507" t="s">
        <v>16118</v>
      </c>
      <c r="B1707" s="508" t="s">
        <v>12976</v>
      </c>
      <c r="C1707" s="983" t="s">
        <v>16119</v>
      </c>
      <c r="D1707" s="983"/>
      <c r="E1707" s="983"/>
      <c r="F1707" s="983"/>
      <c r="G1707" s="508" t="s">
        <v>112</v>
      </c>
      <c r="H1707" s="509">
        <v>25.65</v>
      </c>
    </row>
    <row r="1708" spans="1:8" ht="12.75" customHeight="1">
      <c r="A1708" s="507" t="s">
        <v>16120</v>
      </c>
      <c r="B1708" s="508" t="s">
        <v>12976</v>
      </c>
      <c r="C1708" s="983" t="s">
        <v>16121</v>
      </c>
      <c r="D1708" s="983"/>
      <c r="E1708" s="983"/>
      <c r="F1708" s="983"/>
      <c r="G1708" s="508" t="s">
        <v>112</v>
      </c>
      <c r="H1708" s="509">
        <v>12.85</v>
      </c>
    </row>
    <row r="1709" spans="1:8" ht="12.75" customHeight="1">
      <c r="A1709" s="507" t="s">
        <v>16122</v>
      </c>
      <c r="B1709" s="508" t="s">
        <v>12976</v>
      </c>
      <c r="C1709" s="983" t="s">
        <v>16123</v>
      </c>
      <c r="D1709" s="983"/>
      <c r="E1709" s="983"/>
      <c r="F1709" s="983"/>
      <c r="G1709" s="508" t="s">
        <v>121</v>
      </c>
      <c r="H1709" s="509">
        <v>5.85</v>
      </c>
    </row>
    <row r="1710" spans="1:8" ht="12.75" customHeight="1">
      <c r="A1710" s="507" t="s">
        <v>16124</v>
      </c>
      <c r="B1710" s="508" t="s">
        <v>12976</v>
      </c>
      <c r="C1710" s="983" t="s">
        <v>16125</v>
      </c>
      <c r="D1710" s="983"/>
      <c r="E1710" s="983"/>
      <c r="F1710" s="983"/>
      <c r="G1710" s="508" t="s">
        <v>121</v>
      </c>
      <c r="H1710" s="509">
        <v>6.22</v>
      </c>
    </row>
    <row r="1711" spans="1:8" ht="12.75" customHeight="1">
      <c r="A1711" s="507" t="s">
        <v>16126</v>
      </c>
      <c r="B1711" s="508" t="s">
        <v>12976</v>
      </c>
      <c r="C1711" s="983" t="s">
        <v>16127</v>
      </c>
      <c r="D1711" s="983"/>
      <c r="E1711" s="983"/>
      <c r="F1711" s="983"/>
      <c r="G1711" s="508" t="s">
        <v>121</v>
      </c>
      <c r="H1711" s="509">
        <v>7.49</v>
      </c>
    </row>
    <row r="1712" spans="1:8" ht="12.75" customHeight="1">
      <c r="A1712" s="507" t="s">
        <v>16128</v>
      </c>
      <c r="B1712" s="508" t="s">
        <v>12976</v>
      </c>
      <c r="C1712" s="983" t="s">
        <v>16129</v>
      </c>
      <c r="D1712" s="983"/>
      <c r="E1712" s="983"/>
      <c r="F1712" s="983"/>
      <c r="G1712" s="508" t="s">
        <v>121</v>
      </c>
      <c r="H1712" s="509">
        <v>5.85</v>
      </c>
    </row>
    <row r="1713" spans="1:8" ht="12.75" customHeight="1">
      <c r="A1713" s="504" t="s">
        <v>16130</v>
      </c>
      <c r="B1713" s="505" t="s">
        <v>12976</v>
      </c>
      <c r="C1713" s="984" t="s">
        <v>16131</v>
      </c>
      <c r="D1713" s="984"/>
      <c r="E1713" s="984"/>
      <c r="F1713" s="984"/>
      <c r="G1713" s="506"/>
      <c r="H1713" s="506"/>
    </row>
    <row r="1714" spans="1:8" ht="12.75" customHeight="1">
      <c r="A1714" s="507" t="s">
        <v>16132</v>
      </c>
      <c r="B1714" s="508" t="s">
        <v>12976</v>
      </c>
      <c r="C1714" s="983" t="s">
        <v>16133</v>
      </c>
      <c r="D1714" s="983"/>
      <c r="E1714" s="983"/>
      <c r="F1714" s="983"/>
      <c r="G1714" s="508" t="s">
        <v>112</v>
      </c>
      <c r="H1714" s="509">
        <v>59.32</v>
      </c>
    </row>
    <row r="1715" spans="1:8" ht="12.75" customHeight="1">
      <c r="A1715" s="504" t="s">
        <v>16134</v>
      </c>
      <c r="B1715" s="505" t="s">
        <v>12976</v>
      </c>
      <c r="C1715" s="984" t="s">
        <v>16135</v>
      </c>
      <c r="D1715" s="984"/>
      <c r="E1715" s="984"/>
      <c r="F1715" s="984"/>
      <c r="G1715" s="506"/>
      <c r="H1715" s="506"/>
    </row>
    <row r="1716" spans="1:8" ht="12.75" customHeight="1">
      <c r="A1716" s="507" t="s">
        <v>16136</v>
      </c>
      <c r="B1716" s="508" t="s">
        <v>12976</v>
      </c>
      <c r="C1716" s="983" t="s">
        <v>16137</v>
      </c>
      <c r="D1716" s="983"/>
      <c r="E1716" s="983"/>
      <c r="F1716" s="983"/>
      <c r="G1716" s="508" t="s">
        <v>112</v>
      </c>
      <c r="H1716" s="509">
        <v>12.63</v>
      </c>
    </row>
    <row r="1717" spans="1:8" ht="12.75" customHeight="1">
      <c r="A1717" s="504" t="s">
        <v>16138</v>
      </c>
      <c r="B1717" s="505" t="s">
        <v>12976</v>
      </c>
      <c r="C1717" s="984" t="s">
        <v>16139</v>
      </c>
      <c r="D1717" s="984"/>
      <c r="E1717" s="984"/>
      <c r="F1717" s="984"/>
      <c r="G1717" s="506"/>
      <c r="H1717" s="506"/>
    </row>
    <row r="1718" spans="1:8" ht="12.75" customHeight="1">
      <c r="A1718" s="507" t="s">
        <v>16140</v>
      </c>
      <c r="B1718" s="508" t="s">
        <v>12976</v>
      </c>
      <c r="C1718" s="983" t="s">
        <v>16141</v>
      </c>
      <c r="D1718" s="983"/>
      <c r="E1718" s="983"/>
      <c r="F1718" s="983"/>
      <c r="G1718" s="508" t="s">
        <v>112</v>
      </c>
      <c r="H1718" s="509">
        <v>44.23</v>
      </c>
    </row>
    <row r="1719" spans="1:8" ht="12.75" customHeight="1">
      <c r="A1719" s="507" t="s">
        <v>16142</v>
      </c>
      <c r="B1719" s="508" t="s">
        <v>12976</v>
      </c>
      <c r="C1719" s="983" t="s">
        <v>16143</v>
      </c>
      <c r="D1719" s="983"/>
      <c r="E1719" s="983"/>
      <c r="F1719" s="983"/>
      <c r="G1719" s="508" t="s">
        <v>112</v>
      </c>
      <c r="H1719" s="509">
        <v>47.81</v>
      </c>
    </row>
    <row r="1720" spans="1:8" ht="12.75" customHeight="1">
      <c r="A1720" s="504" t="s">
        <v>16144</v>
      </c>
      <c r="B1720" s="505" t="s">
        <v>12976</v>
      </c>
      <c r="C1720" s="984" t="s">
        <v>16145</v>
      </c>
      <c r="D1720" s="984"/>
      <c r="E1720" s="984"/>
      <c r="F1720" s="984"/>
      <c r="G1720" s="506"/>
      <c r="H1720" s="506"/>
    </row>
    <row r="1721" spans="1:8" ht="12.75" customHeight="1">
      <c r="A1721" s="507" t="s">
        <v>16146</v>
      </c>
      <c r="B1721" s="508" t="s">
        <v>12976</v>
      </c>
      <c r="C1721" s="983" t="s">
        <v>16147</v>
      </c>
      <c r="D1721" s="983"/>
      <c r="E1721" s="983"/>
      <c r="F1721" s="983"/>
      <c r="G1721" s="508" t="s">
        <v>112</v>
      </c>
      <c r="H1721" s="509">
        <v>65.040000000000006</v>
      </c>
    </row>
    <row r="1722" spans="1:8" ht="12.75" customHeight="1">
      <c r="A1722" s="507" t="s">
        <v>16148</v>
      </c>
      <c r="B1722" s="508" t="s">
        <v>12976</v>
      </c>
      <c r="C1722" s="983" t="s">
        <v>16149</v>
      </c>
      <c r="D1722" s="983"/>
      <c r="E1722" s="983"/>
      <c r="F1722" s="983"/>
      <c r="G1722" s="508" t="s">
        <v>112</v>
      </c>
      <c r="H1722" s="509">
        <v>51.23</v>
      </c>
    </row>
    <row r="1723" spans="1:8" ht="12.75" customHeight="1">
      <c r="A1723" s="507" t="s">
        <v>16150</v>
      </c>
      <c r="B1723" s="508" t="s">
        <v>12976</v>
      </c>
      <c r="C1723" s="983" t="s">
        <v>16151</v>
      </c>
      <c r="D1723" s="983"/>
      <c r="E1723" s="983"/>
      <c r="F1723" s="983"/>
      <c r="G1723" s="508" t="s">
        <v>112</v>
      </c>
      <c r="H1723" s="509">
        <v>55.06</v>
      </c>
    </row>
    <row r="1724" spans="1:8" ht="12.75" customHeight="1">
      <c r="A1724" s="507" t="s">
        <v>16152</v>
      </c>
      <c r="B1724" s="508" t="s">
        <v>12976</v>
      </c>
      <c r="C1724" s="983" t="s">
        <v>16153</v>
      </c>
      <c r="D1724" s="983"/>
      <c r="E1724" s="983"/>
      <c r="F1724" s="983"/>
      <c r="G1724" s="508" t="s">
        <v>112</v>
      </c>
      <c r="H1724" s="509">
        <v>55.62</v>
      </c>
    </row>
    <row r="1725" spans="1:8" ht="12.75" customHeight="1">
      <c r="A1725" s="507" t="s">
        <v>16154</v>
      </c>
      <c r="B1725" s="508" t="s">
        <v>12976</v>
      </c>
      <c r="C1725" s="983" t="s">
        <v>16155</v>
      </c>
      <c r="D1725" s="983"/>
      <c r="E1725" s="983"/>
      <c r="F1725" s="983"/>
      <c r="G1725" s="508" t="s">
        <v>112</v>
      </c>
      <c r="H1725" s="509">
        <v>63.9</v>
      </c>
    </row>
    <row r="1726" spans="1:8" ht="12.75" customHeight="1">
      <c r="A1726" s="507" t="s">
        <v>16156</v>
      </c>
      <c r="B1726" s="508" t="s">
        <v>12976</v>
      </c>
      <c r="C1726" s="983" t="s">
        <v>16157</v>
      </c>
      <c r="D1726" s="983"/>
      <c r="E1726" s="983"/>
      <c r="F1726" s="983"/>
      <c r="G1726" s="508" t="s">
        <v>112</v>
      </c>
      <c r="H1726" s="509">
        <v>46.18</v>
      </c>
    </row>
    <row r="1727" spans="1:8" ht="12.75" customHeight="1">
      <c r="A1727" s="504" t="s">
        <v>16158</v>
      </c>
      <c r="B1727" s="505" t="s">
        <v>12976</v>
      </c>
      <c r="C1727" s="984" t="s">
        <v>16159</v>
      </c>
      <c r="D1727" s="984"/>
      <c r="E1727" s="984"/>
      <c r="F1727" s="984"/>
      <c r="G1727" s="506"/>
      <c r="H1727" s="506"/>
    </row>
    <row r="1728" spans="1:8" ht="12.75" customHeight="1">
      <c r="A1728" s="507" t="s">
        <v>16160</v>
      </c>
      <c r="B1728" s="508" t="s">
        <v>12976</v>
      </c>
      <c r="C1728" s="983" t="s">
        <v>16161</v>
      </c>
      <c r="D1728" s="983"/>
      <c r="E1728" s="983"/>
      <c r="F1728" s="983"/>
      <c r="G1728" s="508" t="s">
        <v>121</v>
      </c>
      <c r="H1728" s="509">
        <v>8.7200000000000006</v>
      </c>
    </row>
    <row r="1729" spans="1:8" ht="12.75" customHeight="1">
      <c r="A1729" s="507" t="s">
        <v>16162</v>
      </c>
      <c r="B1729" s="508" t="s">
        <v>12976</v>
      </c>
      <c r="C1729" s="983" t="s">
        <v>16163</v>
      </c>
      <c r="D1729" s="983"/>
      <c r="E1729" s="983"/>
      <c r="F1729" s="983"/>
      <c r="G1729" s="508" t="s">
        <v>121</v>
      </c>
      <c r="H1729" s="509">
        <v>9.33</v>
      </c>
    </row>
    <row r="1730" spans="1:8" ht="12.75" customHeight="1">
      <c r="A1730" s="507" t="s">
        <v>16164</v>
      </c>
      <c r="B1730" s="508" t="s">
        <v>12976</v>
      </c>
      <c r="C1730" s="983" t="s">
        <v>16165</v>
      </c>
      <c r="D1730" s="983"/>
      <c r="E1730" s="983"/>
      <c r="F1730" s="983"/>
      <c r="G1730" s="508" t="s">
        <v>112</v>
      </c>
      <c r="H1730" s="509">
        <v>39.74</v>
      </c>
    </row>
    <row r="1731" spans="1:8" ht="12.75" customHeight="1">
      <c r="A1731" s="507" t="s">
        <v>16166</v>
      </c>
      <c r="B1731" s="508" t="s">
        <v>12976</v>
      </c>
      <c r="C1731" s="983" t="s">
        <v>16167</v>
      </c>
      <c r="D1731" s="983"/>
      <c r="E1731" s="983"/>
      <c r="F1731" s="983"/>
      <c r="G1731" s="508" t="s">
        <v>112</v>
      </c>
      <c r="H1731" s="509">
        <v>192.08</v>
      </c>
    </row>
    <row r="1732" spans="1:8" ht="12.75" customHeight="1">
      <c r="A1732" s="507" t="s">
        <v>16168</v>
      </c>
      <c r="B1732" s="508" t="s">
        <v>12976</v>
      </c>
      <c r="C1732" s="983" t="s">
        <v>16169</v>
      </c>
      <c r="D1732" s="983"/>
      <c r="E1732" s="983"/>
      <c r="F1732" s="983"/>
      <c r="G1732" s="508" t="s">
        <v>112</v>
      </c>
      <c r="H1732" s="509">
        <v>202.79</v>
      </c>
    </row>
    <row r="1733" spans="1:8" ht="12.75" customHeight="1">
      <c r="A1733" s="504" t="s">
        <v>16170</v>
      </c>
      <c r="B1733" s="505" t="s">
        <v>12976</v>
      </c>
      <c r="C1733" s="984" t="s">
        <v>16171</v>
      </c>
      <c r="D1733" s="984"/>
      <c r="E1733" s="984"/>
      <c r="F1733" s="984"/>
      <c r="G1733" s="506"/>
      <c r="H1733" s="506"/>
    </row>
    <row r="1734" spans="1:8" ht="12.75" customHeight="1">
      <c r="A1734" s="507" t="s">
        <v>16172</v>
      </c>
      <c r="B1734" s="508" t="s">
        <v>12976</v>
      </c>
      <c r="C1734" s="983" t="s">
        <v>16173</v>
      </c>
      <c r="D1734" s="983"/>
      <c r="E1734" s="983"/>
      <c r="F1734" s="983"/>
      <c r="G1734" s="508" t="s">
        <v>121</v>
      </c>
      <c r="H1734" s="509">
        <v>4.97</v>
      </c>
    </row>
    <row r="1735" spans="1:8" ht="12.75" customHeight="1">
      <c r="A1735" s="501" t="s">
        <v>16174</v>
      </c>
      <c r="B1735" s="502"/>
      <c r="C1735" s="986" t="s">
        <v>16175</v>
      </c>
      <c r="D1735" s="986"/>
      <c r="E1735" s="986"/>
      <c r="F1735" s="986"/>
      <c r="G1735" s="503"/>
      <c r="H1735" s="503"/>
    </row>
    <row r="1736" spans="1:8" ht="12.75" customHeight="1">
      <c r="A1736" s="504" t="s">
        <v>16176</v>
      </c>
      <c r="B1736" s="505" t="s">
        <v>12976</v>
      </c>
      <c r="C1736" s="984" t="s">
        <v>16177</v>
      </c>
      <c r="D1736" s="984"/>
      <c r="E1736" s="984"/>
      <c r="F1736" s="984"/>
      <c r="G1736" s="506"/>
      <c r="H1736" s="506"/>
    </row>
    <row r="1737" spans="1:8" ht="12.75" customHeight="1">
      <c r="A1737" s="507" t="s">
        <v>16178</v>
      </c>
      <c r="B1737" s="508" t="s">
        <v>12976</v>
      </c>
      <c r="C1737" s="983" t="s">
        <v>16179</v>
      </c>
      <c r="D1737" s="983"/>
      <c r="E1737" s="983"/>
      <c r="F1737" s="983"/>
      <c r="G1737" s="508" t="s">
        <v>112</v>
      </c>
      <c r="H1737" s="509">
        <v>26.83</v>
      </c>
    </row>
    <row r="1738" spans="1:8" ht="12.75" customHeight="1">
      <c r="A1738" s="507" t="s">
        <v>16180</v>
      </c>
      <c r="B1738" s="508" t="s">
        <v>12976</v>
      </c>
      <c r="C1738" s="983" t="s">
        <v>16181</v>
      </c>
      <c r="D1738" s="983"/>
      <c r="E1738" s="983"/>
      <c r="F1738" s="983"/>
      <c r="G1738" s="508" t="s">
        <v>112</v>
      </c>
      <c r="H1738" s="509">
        <v>33.39</v>
      </c>
    </row>
    <row r="1739" spans="1:8" ht="12.75" customHeight="1">
      <c r="A1739" s="507" t="s">
        <v>16182</v>
      </c>
      <c r="B1739" s="508" t="s">
        <v>12976</v>
      </c>
      <c r="C1739" s="983" t="s">
        <v>16183</v>
      </c>
      <c r="D1739" s="983"/>
      <c r="E1739" s="983"/>
      <c r="F1739" s="983"/>
      <c r="G1739" s="508" t="s">
        <v>112</v>
      </c>
      <c r="H1739" s="509">
        <v>39.96</v>
      </c>
    </row>
    <row r="1740" spans="1:8" ht="12.75" customHeight="1">
      <c r="A1740" s="507" t="s">
        <v>16184</v>
      </c>
      <c r="B1740" s="508" t="s">
        <v>12976</v>
      </c>
      <c r="C1740" s="983" t="s">
        <v>16185</v>
      </c>
      <c r="D1740" s="983"/>
      <c r="E1740" s="983"/>
      <c r="F1740" s="983"/>
      <c r="G1740" s="508" t="s">
        <v>112</v>
      </c>
      <c r="H1740" s="509">
        <v>31.33</v>
      </c>
    </row>
    <row r="1741" spans="1:8" ht="12.75" customHeight="1">
      <c r="A1741" s="507" t="s">
        <v>16186</v>
      </c>
      <c r="B1741" s="508" t="s">
        <v>12976</v>
      </c>
      <c r="C1741" s="983" t="s">
        <v>16187</v>
      </c>
      <c r="D1741" s="983"/>
      <c r="E1741" s="983"/>
      <c r="F1741" s="983"/>
      <c r="G1741" s="508" t="s">
        <v>112</v>
      </c>
      <c r="H1741" s="509">
        <v>38.19</v>
      </c>
    </row>
    <row r="1742" spans="1:8" ht="12.75" customHeight="1">
      <c r="A1742" s="507" t="s">
        <v>16188</v>
      </c>
      <c r="B1742" s="508" t="s">
        <v>12976</v>
      </c>
      <c r="C1742" s="983" t="s">
        <v>16189</v>
      </c>
      <c r="D1742" s="983"/>
      <c r="E1742" s="983"/>
      <c r="F1742" s="983"/>
      <c r="G1742" s="508" t="s">
        <v>112</v>
      </c>
      <c r="H1742" s="509">
        <v>45.05</v>
      </c>
    </row>
    <row r="1743" spans="1:8" ht="12.75" customHeight="1">
      <c r="A1743" s="504" t="s">
        <v>16190</v>
      </c>
      <c r="B1743" s="505" t="s">
        <v>12976</v>
      </c>
      <c r="C1743" s="984" t="s">
        <v>16191</v>
      </c>
      <c r="D1743" s="984"/>
      <c r="E1743" s="984"/>
      <c r="F1743" s="984"/>
      <c r="G1743" s="506"/>
      <c r="H1743" s="506"/>
    </row>
    <row r="1744" spans="1:8">
      <c r="A1744" s="507" t="s">
        <v>16192</v>
      </c>
      <c r="B1744" s="508" t="s">
        <v>12976</v>
      </c>
      <c r="C1744" s="983" t="s">
        <v>16193</v>
      </c>
      <c r="D1744" s="983"/>
      <c r="E1744" s="983"/>
      <c r="F1744" s="983"/>
      <c r="G1744" s="508" t="s">
        <v>112</v>
      </c>
      <c r="H1744" s="509">
        <v>40.630000000000003</v>
      </c>
    </row>
    <row r="1745" spans="1:8">
      <c r="A1745" s="504" t="s">
        <v>16194</v>
      </c>
      <c r="B1745" s="505" t="s">
        <v>12976</v>
      </c>
      <c r="C1745" s="984" t="s">
        <v>16195</v>
      </c>
      <c r="D1745" s="984"/>
      <c r="E1745" s="984"/>
      <c r="F1745" s="984"/>
      <c r="G1745" s="506"/>
      <c r="H1745" s="506"/>
    </row>
    <row r="1746" spans="1:8">
      <c r="A1746" s="507" t="s">
        <v>16196</v>
      </c>
      <c r="B1746" s="508" t="s">
        <v>12976</v>
      </c>
      <c r="C1746" s="983" t="s">
        <v>16197</v>
      </c>
      <c r="D1746" s="983"/>
      <c r="E1746" s="983"/>
      <c r="F1746" s="983"/>
      <c r="G1746" s="508" t="s">
        <v>112</v>
      </c>
      <c r="H1746" s="509">
        <v>21.82</v>
      </c>
    </row>
    <row r="1747" spans="1:8" ht="12.75" customHeight="1">
      <c r="A1747" s="507" t="s">
        <v>16198</v>
      </c>
      <c r="B1747" s="508" t="s">
        <v>12976</v>
      </c>
      <c r="C1747" s="983" t="s">
        <v>16199</v>
      </c>
      <c r="D1747" s="983"/>
      <c r="E1747" s="983"/>
      <c r="F1747" s="983"/>
      <c r="G1747" s="508" t="s">
        <v>112</v>
      </c>
      <c r="H1747" s="509">
        <v>23.4</v>
      </c>
    </row>
    <row r="1748" spans="1:8" ht="12.75" customHeight="1">
      <c r="A1748" s="507" t="s">
        <v>16200</v>
      </c>
      <c r="B1748" s="508" t="s">
        <v>12976</v>
      </c>
      <c r="C1748" s="983" t="s">
        <v>16201</v>
      </c>
      <c r="D1748" s="983"/>
      <c r="E1748" s="983"/>
      <c r="F1748" s="983"/>
      <c r="G1748" s="508" t="s">
        <v>112</v>
      </c>
      <c r="H1748" s="509">
        <v>24.97</v>
      </c>
    </row>
    <row r="1749" spans="1:8" ht="12.75" customHeight="1">
      <c r="A1749" s="504" t="s">
        <v>16202</v>
      </c>
      <c r="B1749" s="505" t="s">
        <v>12976</v>
      </c>
      <c r="C1749" s="984" t="s">
        <v>16203</v>
      </c>
      <c r="D1749" s="984"/>
      <c r="E1749" s="984"/>
      <c r="F1749" s="984"/>
      <c r="G1749" s="506"/>
      <c r="H1749" s="506"/>
    </row>
    <row r="1750" spans="1:8" ht="12.75" customHeight="1">
      <c r="A1750" s="507" t="s">
        <v>16204</v>
      </c>
      <c r="B1750" s="508" t="s">
        <v>12976</v>
      </c>
      <c r="C1750" s="983" t="s">
        <v>16205</v>
      </c>
      <c r="D1750" s="983"/>
      <c r="E1750" s="983"/>
      <c r="F1750" s="983"/>
      <c r="G1750" s="508" t="s">
        <v>112</v>
      </c>
      <c r="H1750" s="509">
        <v>27.4</v>
      </c>
    </row>
    <row r="1751" spans="1:8" ht="12.75" customHeight="1">
      <c r="A1751" s="507" t="s">
        <v>16206</v>
      </c>
      <c r="B1751" s="508" t="s">
        <v>12976</v>
      </c>
      <c r="C1751" s="983" t="s">
        <v>16207</v>
      </c>
      <c r="D1751" s="983"/>
      <c r="E1751" s="983"/>
      <c r="F1751" s="983"/>
      <c r="G1751" s="508" t="s">
        <v>112</v>
      </c>
      <c r="H1751" s="509">
        <v>28.97</v>
      </c>
    </row>
    <row r="1752" spans="1:8" ht="12.75" customHeight="1">
      <c r="A1752" s="507" t="s">
        <v>16208</v>
      </c>
      <c r="B1752" s="508" t="s">
        <v>12976</v>
      </c>
      <c r="C1752" s="983" t="s">
        <v>16209</v>
      </c>
      <c r="D1752" s="983"/>
      <c r="E1752" s="983"/>
      <c r="F1752" s="983"/>
      <c r="G1752" s="508" t="s">
        <v>112</v>
      </c>
      <c r="H1752" s="509">
        <v>28.15</v>
      </c>
    </row>
    <row r="1753" spans="1:8" ht="12.75" customHeight="1">
      <c r="A1753" s="507" t="s">
        <v>370</v>
      </c>
      <c r="B1753" s="508" t="s">
        <v>12976</v>
      </c>
      <c r="C1753" s="983" t="s">
        <v>16210</v>
      </c>
      <c r="D1753" s="983"/>
      <c r="E1753" s="983"/>
      <c r="F1753" s="983"/>
      <c r="G1753" s="508" t="s">
        <v>112</v>
      </c>
      <c r="H1753" s="509">
        <v>29.72</v>
      </c>
    </row>
    <row r="1754" spans="1:8" ht="12.75" customHeight="1">
      <c r="A1754" s="507" t="s">
        <v>16211</v>
      </c>
      <c r="B1754" s="508" t="s">
        <v>12976</v>
      </c>
      <c r="C1754" s="983" t="s">
        <v>16212</v>
      </c>
      <c r="D1754" s="983"/>
      <c r="E1754" s="983"/>
      <c r="F1754" s="983"/>
      <c r="G1754" s="508" t="s">
        <v>112</v>
      </c>
      <c r="H1754" s="509">
        <v>29.15</v>
      </c>
    </row>
    <row r="1755" spans="1:8">
      <c r="A1755" s="507" t="s">
        <v>16213</v>
      </c>
      <c r="B1755" s="508" t="s">
        <v>12976</v>
      </c>
      <c r="C1755" s="983" t="s">
        <v>16214</v>
      </c>
      <c r="D1755" s="983"/>
      <c r="E1755" s="983"/>
      <c r="F1755" s="983"/>
      <c r="G1755" s="508" t="s">
        <v>112</v>
      </c>
      <c r="H1755" s="509">
        <v>30.72</v>
      </c>
    </row>
    <row r="1756" spans="1:8">
      <c r="A1756" s="504" t="s">
        <v>16215</v>
      </c>
      <c r="B1756" s="505" t="s">
        <v>12976</v>
      </c>
      <c r="C1756" s="984" t="s">
        <v>16216</v>
      </c>
      <c r="D1756" s="984"/>
      <c r="E1756" s="984"/>
      <c r="F1756" s="984"/>
      <c r="G1756" s="506"/>
      <c r="H1756" s="506"/>
    </row>
    <row r="1757" spans="1:8">
      <c r="A1757" s="507" t="s">
        <v>16217</v>
      </c>
      <c r="B1757" s="508" t="s">
        <v>12976</v>
      </c>
      <c r="C1757" s="983" t="s">
        <v>16197</v>
      </c>
      <c r="D1757" s="983"/>
      <c r="E1757" s="983"/>
      <c r="F1757" s="983"/>
      <c r="G1757" s="508" t="s">
        <v>112</v>
      </c>
      <c r="H1757" s="509">
        <v>24.64</v>
      </c>
    </row>
    <row r="1758" spans="1:8" ht="12.75" customHeight="1">
      <c r="A1758" s="507" t="s">
        <v>16218</v>
      </c>
      <c r="B1758" s="508" t="s">
        <v>12976</v>
      </c>
      <c r="C1758" s="983" t="s">
        <v>16199</v>
      </c>
      <c r="D1758" s="983"/>
      <c r="E1758" s="983"/>
      <c r="F1758" s="983"/>
      <c r="G1758" s="508" t="s">
        <v>112</v>
      </c>
      <c r="H1758" s="509">
        <v>26.22</v>
      </c>
    </row>
    <row r="1759" spans="1:8" ht="12.75" customHeight="1">
      <c r="A1759" s="507" t="s">
        <v>16219</v>
      </c>
      <c r="B1759" s="508" t="s">
        <v>12976</v>
      </c>
      <c r="C1759" s="983" t="s">
        <v>16201</v>
      </c>
      <c r="D1759" s="983"/>
      <c r="E1759" s="983"/>
      <c r="F1759" s="983"/>
      <c r="G1759" s="508" t="s">
        <v>112</v>
      </c>
      <c r="H1759" s="509">
        <v>27.79</v>
      </c>
    </row>
    <row r="1760" spans="1:8" ht="12.75" customHeight="1">
      <c r="A1760" s="504" t="s">
        <v>16220</v>
      </c>
      <c r="B1760" s="505" t="s">
        <v>12976</v>
      </c>
      <c r="C1760" s="984" t="s">
        <v>16221</v>
      </c>
      <c r="D1760" s="984"/>
      <c r="E1760" s="984"/>
      <c r="F1760" s="984"/>
      <c r="G1760" s="506"/>
      <c r="H1760" s="506"/>
    </row>
    <row r="1761" spans="1:8" ht="12.75" customHeight="1">
      <c r="A1761" s="507" t="s">
        <v>16222</v>
      </c>
      <c r="B1761" s="508" t="s">
        <v>12976</v>
      </c>
      <c r="C1761" s="983" t="s">
        <v>16223</v>
      </c>
      <c r="D1761" s="983"/>
      <c r="E1761" s="983"/>
      <c r="F1761" s="983"/>
      <c r="G1761" s="508" t="s">
        <v>112</v>
      </c>
      <c r="H1761" s="509">
        <v>29.47</v>
      </c>
    </row>
    <row r="1762" spans="1:8" ht="12.75" customHeight="1">
      <c r="A1762" s="507" t="s">
        <v>16224</v>
      </c>
      <c r="B1762" s="508" t="s">
        <v>12976</v>
      </c>
      <c r="C1762" s="983" t="s">
        <v>16225</v>
      </c>
      <c r="D1762" s="983"/>
      <c r="E1762" s="983"/>
      <c r="F1762" s="983"/>
      <c r="G1762" s="508" t="s">
        <v>112</v>
      </c>
      <c r="H1762" s="509">
        <v>31.04</v>
      </c>
    </row>
    <row r="1763" spans="1:8" ht="12.75" customHeight="1">
      <c r="A1763" s="507" t="s">
        <v>16226</v>
      </c>
      <c r="B1763" s="508" t="s">
        <v>12976</v>
      </c>
      <c r="C1763" s="983" t="s">
        <v>16227</v>
      </c>
      <c r="D1763" s="983"/>
      <c r="E1763" s="983"/>
      <c r="F1763" s="983"/>
      <c r="G1763" s="508" t="s">
        <v>112</v>
      </c>
      <c r="H1763" s="509">
        <v>30.22</v>
      </c>
    </row>
    <row r="1764" spans="1:8" ht="12.75" customHeight="1">
      <c r="A1764" s="507" t="s">
        <v>16228</v>
      </c>
      <c r="B1764" s="508" t="s">
        <v>12976</v>
      </c>
      <c r="C1764" s="983" t="s">
        <v>16229</v>
      </c>
      <c r="D1764" s="983"/>
      <c r="E1764" s="983"/>
      <c r="F1764" s="983"/>
      <c r="G1764" s="508" t="s">
        <v>112</v>
      </c>
      <c r="H1764" s="509">
        <v>31.79</v>
      </c>
    </row>
    <row r="1765" spans="1:8" ht="12.75" customHeight="1">
      <c r="A1765" s="507" t="s">
        <v>16230</v>
      </c>
      <c r="B1765" s="508" t="s">
        <v>12976</v>
      </c>
      <c r="C1765" s="983" t="s">
        <v>16231</v>
      </c>
      <c r="D1765" s="983"/>
      <c r="E1765" s="983"/>
      <c r="F1765" s="983"/>
      <c r="G1765" s="508" t="s">
        <v>112</v>
      </c>
      <c r="H1765" s="509">
        <v>31.22</v>
      </c>
    </row>
    <row r="1766" spans="1:8">
      <c r="A1766" s="507" t="s">
        <v>16232</v>
      </c>
      <c r="B1766" s="508" t="s">
        <v>12976</v>
      </c>
      <c r="C1766" s="983" t="s">
        <v>16233</v>
      </c>
      <c r="D1766" s="983"/>
      <c r="E1766" s="983"/>
      <c r="F1766" s="983"/>
      <c r="G1766" s="508" t="s">
        <v>112</v>
      </c>
      <c r="H1766" s="509">
        <v>32.79</v>
      </c>
    </row>
    <row r="1767" spans="1:8">
      <c r="A1767" s="504" t="s">
        <v>16234</v>
      </c>
      <c r="B1767" s="505" t="s">
        <v>12976</v>
      </c>
      <c r="C1767" s="984" t="s">
        <v>16235</v>
      </c>
      <c r="D1767" s="984"/>
      <c r="E1767" s="984"/>
      <c r="F1767" s="984"/>
      <c r="G1767" s="506"/>
      <c r="H1767" s="506"/>
    </row>
    <row r="1768" spans="1:8" ht="12.75" customHeight="1">
      <c r="A1768" s="507" t="s">
        <v>16236</v>
      </c>
      <c r="B1768" s="508" t="s">
        <v>12976</v>
      </c>
      <c r="C1768" s="983" t="s">
        <v>16197</v>
      </c>
      <c r="D1768" s="983"/>
      <c r="E1768" s="983"/>
      <c r="F1768" s="983"/>
      <c r="G1768" s="508" t="s">
        <v>112</v>
      </c>
      <c r="H1768" s="509">
        <v>25.52</v>
      </c>
    </row>
    <row r="1769" spans="1:8" ht="12.75" customHeight="1">
      <c r="A1769" s="507" t="s">
        <v>16237</v>
      </c>
      <c r="B1769" s="508" t="s">
        <v>12976</v>
      </c>
      <c r="C1769" s="983" t="s">
        <v>16201</v>
      </c>
      <c r="D1769" s="983"/>
      <c r="E1769" s="983"/>
      <c r="F1769" s="983"/>
      <c r="G1769" s="508" t="s">
        <v>112</v>
      </c>
      <c r="H1769" s="509">
        <v>29.92</v>
      </c>
    </row>
    <row r="1770" spans="1:8" ht="12.75" customHeight="1">
      <c r="A1770" s="504" t="s">
        <v>16238</v>
      </c>
      <c r="B1770" s="505" t="s">
        <v>12976</v>
      </c>
      <c r="C1770" s="984" t="s">
        <v>16239</v>
      </c>
      <c r="D1770" s="984"/>
      <c r="E1770" s="984"/>
      <c r="F1770" s="984"/>
      <c r="G1770" s="506"/>
      <c r="H1770" s="506"/>
    </row>
    <row r="1771" spans="1:8" ht="12.75" customHeight="1">
      <c r="A1771" s="507" t="s">
        <v>16240</v>
      </c>
      <c r="B1771" s="508" t="s">
        <v>12976</v>
      </c>
      <c r="C1771" s="983" t="s">
        <v>16241</v>
      </c>
      <c r="D1771" s="983"/>
      <c r="E1771" s="983"/>
      <c r="F1771" s="983"/>
      <c r="G1771" s="508" t="s">
        <v>112</v>
      </c>
      <c r="H1771" s="509">
        <v>101.55</v>
      </c>
    </row>
    <row r="1772" spans="1:8" ht="12.75" customHeight="1">
      <c r="A1772" s="504" t="s">
        <v>16242</v>
      </c>
      <c r="B1772" s="505" t="s">
        <v>12976</v>
      </c>
      <c r="C1772" s="984" t="s">
        <v>16243</v>
      </c>
      <c r="D1772" s="984"/>
      <c r="E1772" s="984"/>
      <c r="F1772" s="984"/>
      <c r="G1772" s="506"/>
      <c r="H1772" s="506"/>
    </row>
    <row r="1773" spans="1:8" ht="12.75" customHeight="1">
      <c r="A1773" s="507" t="s">
        <v>16244</v>
      </c>
      <c r="B1773" s="508" t="s">
        <v>12976</v>
      </c>
      <c r="C1773" s="983" t="s">
        <v>16245</v>
      </c>
      <c r="D1773" s="983"/>
      <c r="E1773" s="983"/>
      <c r="F1773" s="983"/>
      <c r="G1773" s="508" t="s">
        <v>112</v>
      </c>
      <c r="H1773" s="509">
        <v>73.260000000000005</v>
      </c>
    </row>
    <row r="1774" spans="1:8" ht="12.75" customHeight="1">
      <c r="A1774" s="507" t="s">
        <v>16246</v>
      </c>
      <c r="B1774" s="508" t="s">
        <v>12976</v>
      </c>
      <c r="C1774" s="983" t="s">
        <v>16247</v>
      </c>
      <c r="D1774" s="983"/>
      <c r="E1774" s="983"/>
      <c r="F1774" s="983"/>
      <c r="G1774" s="508" t="s">
        <v>112</v>
      </c>
      <c r="H1774" s="509">
        <v>73.05</v>
      </c>
    </row>
    <row r="1775" spans="1:8" ht="12.75" customHeight="1">
      <c r="A1775" s="507" t="s">
        <v>16248</v>
      </c>
      <c r="B1775" s="508" t="s">
        <v>12976</v>
      </c>
      <c r="C1775" s="983" t="s">
        <v>16249</v>
      </c>
      <c r="D1775" s="983"/>
      <c r="E1775" s="983"/>
      <c r="F1775" s="983"/>
      <c r="G1775" s="508" t="s">
        <v>112</v>
      </c>
      <c r="H1775" s="509">
        <v>53.9</v>
      </c>
    </row>
    <row r="1776" spans="1:8" ht="12.75" customHeight="1">
      <c r="A1776" s="507" t="s">
        <v>16250</v>
      </c>
      <c r="B1776" s="508" t="s">
        <v>12976</v>
      </c>
      <c r="C1776" s="983" t="s">
        <v>16251</v>
      </c>
      <c r="D1776" s="983"/>
      <c r="E1776" s="983"/>
      <c r="F1776" s="983"/>
      <c r="G1776" s="508" t="s">
        <v>112</v>
      </c>
      <c r="H1776" s="509">
        <v>62.69</v>
      </c>
    </row>
    <row r="1777" spans="1:8" ht="12.75" customHeight="1">
      <c r="A1777" s="504" t="s">
        <v>16252</v>
      </c>
      <c r="B1777" s="505" t="s">
        <v>12976</v>
      </c>
      <c r="C1777" s="984" t="s">
        <v>16253</v>
      </c>
      <c r="D1777" s="984"/>
      <c r="E1777" s="984"/>
      <c r="F1777" s="984"/>
      <c r="G1777" s="506"/>
      <c r="H1777" s="506"/>
    </row>
    <row r="1778" spans="1:8" ht="12.75" customHeight="1">
      <c r="A1778" s="507" t="s">
        <v>16254</v>
      </c>
      <c r="B1778" s="508" t="s">
        <v>12976</v>
      </c>
      <c r="C1778" s="983" t="s">
        <v>16255</v>
      </c>
      <c r="D1778" s="983"/>
      <c r="E1778" s="983"/>
      <c r="F1778" s="983"/>
      <c r="G1778" s="508" t="s">
        <v>112</v>
      </c>
      <c r="H1778" s="509">
        <v>41.65</v>
      </c>
    </row>
    <row r="1779" spans="1:8" ht="12.75" customHeight="1">
      <c r="A1779" s="507" t="s">
        <v>16256</v>
      </c>
      <c r="B1779" s="508" t="s">
        <v>12976</v>
      </c>
      <c r="C1779" s="983" t="s">
        <v>16165</v>
      </c>
      <c r="D1779" s="983"/>
      <c r="E1779" s="983"/>
      <c r="F1779" s="983"/>
      <c r="G1779" s="508" t="s">
        <v>112</v>
      </c>
      <c r="H1779" s="509">
        <v>41.14</v>
      </c>
    </row>
    <row r="1780" spans="1:8" ht="12.75" customHeight="1">
      <c r="A1780" s="507" t="s">
        <v>16257</v>
      </c>
      <c r="B1780" s="508" t="s">
        <v>12976</v>
      </c>
      <c r="C1780" s="983" t="s">
        <v>16258</v>
      </c>
      <c r="D1780" s="983"/>
      <c r="E1780" s="983"/>
      <c r="F1780" s="983"/>
      <c r="G1780" s="508" t="s">
        <v>112</v>
      </c>
      <c r="H1780" s="509">
        <v>187.37</v>
      </c>
    </row>
    <row r="1781" spans="1:8" ht="12.75" customHeight="1">
      <c r="A1781" s="507" t="s">
        <v>16259</v>
      </c>
      <c r="B1781" s="508" t="s">
        <v>12976</v>
      </c>
      <c r="C1781" s="983" t="s">
        <v>16260</v>
      </c>
      <c r="D1781" s="983"/>
      <c r="E1781" s="983"/>
      <c r="F1781" s="983"/>
      <c r="G1781" s="508" t="s">
        <v>112</v>
      </c>
      <c r="H1781" s="509">
        <v>276.88</v>
      </c>
    </row>
    <row r="1782" spans="1:8" ht="12.75" customHeight="1">
      <c r="A1782" s="504" t="s">
        <v>16261</v>
      </c>
      <c r="B1782" s="505" t="s">
        <v>12976</v>
      </c>
      <c r="C1782" s="984" t="s">
        <v>16262</v>
      </c>
      <c r="D1782" s="984"/>
      <c r="E1782" s="984"/>
      <c r="F1782" s="984"/>
      <c r="G1782" s="506"/>
      <c r="H1782" s="506"/>
    </row>
    <row r="1783" spans="1:8" ht="12.75" customHeight="1">
      <c r="A1783" s="507" t="s">
        <v>16263</v>
      </c>
      <c r="B1783" s="508" t="s">
        <v>12976</v>
      </c>
      <c r="C1783" s="983" t="s">
        <v>16264</v>
      </c>
      <c r="D1783" s="983"/>
      <c r="E1783" s="983"/>
      <c r="F1783" s="983"/>
      <c r="G1783" s="508" t="s">
        <v>112</v>
      </c>
      <c r="H1783" s="509">
        <v>58.87</v>
      </c>
    </row>
    <row r="1784" spans="1:8" ht="12.75" customHeight="1">
      <c r="A1784" s="507" t="s">
        <v>16265</v>
      </c>
      <c r="B1784" s="508" t="s">
        <v>12976</v>
      </c>
      <c r="C1784" s="983" t="s">
        <v>16266</v>
      </c>
      <c r="D1784" s="983"/>
      <c r="E1784" s="983"/>
      <c r="F1784" s="983"/>
      <c r="G1784" s="508" t="s">
        <v>112</v>
      </c>
      <c r="H1784" s="509">
        <v>75.819999999999993</v>
      </c>
    </row>
    <row r="1785" spans="1:8" ht="12.75" customHeight="1">
      <c r="A1785" s="507" t="s">
        <v>16267</v>
      </c>
      <c r="B1785" s="508" t="s">
        <v>12976</v>
      </c>
      <c r="C1785" s="983" t="s">
        <v>16268</v>
      </c>
      <c r="D1785" s="983"/>
      <c r="E1785" s="983"/>
      <c r="F1785" s="983"/>
      <c r="G1785" s="508" t="s">
        <v>112</v>
      </c>
      <c r="H1785" s="509">
        <v>74.930000000000007</v>
      </c>
    </row>
    <row r="1786" spans="1:8" ht="12.75" customHeight="1">
      <c r="A1786" s="507" t="s">
        <v>16269</v>
      </c>
      <c r="B1786" s="508" t="s">
        <v>12976</v>
      </c>
      <c r="C1786" s="983" t="s">
        <v>16270</v>
      </c>
      <c r="D1786" s="983"/>
      <c r="E1786" s="983"/>
      <c r="F1786" s="983"/>
      <c r="G1786" s="508" t="s">
        <v>112</v>
      </c>
      <c r="H1786" s="509">
        <v>59.23</v>
      </c>
    </row>
    <row r="1787" spans="1:8" ht="12.75" customHeight="1">
      <c r="A1787" s="504" t="s">
        <v>16271</v>
      </c>
      <c r="B1787" s="505" t="s">
        <v>12976</v>
      </c>
      <c r="C1787" s="984" t="s">
        <v>16272</v>
      </c>
      <c r="D1787" s="984"/>
      <c r="E1787" s="984"/>
      <c r="F1787" s="984"/>
      <c r="G1787" s="506"/>
      <c r="H1787" s="506"/>
    </row>
    <row r="1788" spans="1:8" ht="12.75" customHeight="1">
      <c r="A1788" s="507" t="s">
        <v>16273</v>
      </c>
      <c r="B1788" s="508" t="s">
        <v>12976</v>
      </c>
      <c r="C1788" s="983" t="s">
        <v>16274</v>
      </c>
      <c r="D1788" s="983"/>
      <c r="E1788" s="983"/>
      <c r="F1788" s="983"/>
      <c r="G1788" s="508" t="s">
        <v>112</v>
      </c>
      <c r="H1788" s="509">
        <v>56.71</v>
      </c>
    </row>
    <row r="1789" spans="1:8" ht="12.75" customHeight="1">
      <c r="A1789" s="507" t="s">
        <v>16275</v>
      </c>
      <c r="B1789" s="508" t="s">
        <v>12976</v>
      </c>
      <c r="C1789" s="983" t="s">
        <v>16276</v>
      </c>
      <c r="D1789" s="983"/>
      <c r="E1789" s="983"/>
      <c r="F1789" s="983"/>
      <c r="G1789" s="508" t="s">
        <v>112</v>
      </c>
      <c r="H1789" s="509">
        <v>47.02</v>
      </c>
    </row>
    <row r="1790" spans="1:8" ht="12.75" customHeight="1">
      <c r="A1790" s="507" t="s">
        <v>16277</v>
      </c>
      <c r="B1790" s="508" t="s">
        <v>12976</v>
      </c>
      <c r="C1790" s="983" t="s">
        <v>16278</v>
      </c>
      <c r="D1790" s="983"/>
      <c r="E1790" s="983"/>
      <c r="F1790" s="983"/>
      <c r="G1790" s="508" t="s">
        <v>112</v>
      </c>
      <c r="H1790" s="509">
        <v>195.12</v>
      </c>
    </row>
    <row r="1791" spans="1:8" ht="12.75" customHeight="1">
      <c r="A1791" s="504" t="s">
        <v>16279</v>
      </c>
      <c r="B1791" s="505" t="s">
        <v>12976</v>
      </c>
      <c r="C1791" s="984" t="s">
        <v>16280</v>
      </c>
      <c r="D1791" s="984"/>
      <c r="E1791" s="984"/>
      <c r="F1791" s="984"/>
      <c r="G1791" s="506"/>
      <c r="H1791" s="506"/>
    </row>
    <row r="1792" spans="1:8" ht="12.75" customHeight="1">
      <c r="A1792" s="507" t="s">
        <v>16281</v>
      </c>
      <c r="B1792" s="508" t="s">
        <v>12976</v>
      </c>
      <c r="C1792" s="983" t="s">
        <v>16282</v>
      </c>
      <c r="D1792" s="983"/>
      <c r="E1792" s="983"/>
      <c r="F1792" s="983"/>
      <c r="G1792" s="508" t="s">
        <v>112</v>
      </c>
      <c r="H1792" s="509">
        <v>74.03</v>
      </c>
    </row>
    <row r="1793" spans="1:8" ht="12.75" customHeight="1">
      <c r="A1793" s="507" t="s">
        <v>16283</v>
      </c>
      <c r="B1793" s="508" t="s">
        <v>12976</v>
      </c>
      <c r="C1793" s="983" t="s">
        <v>16284</v>
      </c>
      <c r="D1793" s="983"/>
      <c r="E1793" s="983"/>
      <c r="F1793" s="983"/>
      <c r="G1793" s="508" t="s">
        <v>112</v>
      </c>
      <c r="H1793" s="509">
        <v>89.15</v>
      </c>
    </row>
    <row r="1794" spans="1:8" ht="12.75" customHeight="1">
      <c r="A1794" s="507" t="s">
        <v>16285</v>
      </c>
      <c r="B1794" s="508" t="s">
        <v>12976</v>
      </c>
      <c r="C1794" s="983" t="s">
        <v>16286</v>
      </c>
      <c r="D1794" s="983"/>
      <c r="E1794" s="983"/>
      <c r="F1794" s="983"/>
      <c r="G1794" s="508" t="s">
        <v>112</v>
      </c>
      <c r="H1794" s="509">
        <v>84.2</v>
      </c>
    </row>
    <row r="1795" spans="1:8" ht="12.75" customHeight="1">
      <c r="A1795" s="507" t="s">
        <v>16287</v>
      </c>
      <c r="B1795" s="508" t="s">
        <v>12976</v>
      </c>
      <c r="C1795" s="983" t="s">
        <v>16288</v>
      </c>
      <c r="D1795" s="983"/>
      <c r="E1795" s="983"/>
      <c r="F1795" s="983"/>
      <c r="G1795" s="508" t="s">
        <v>112</v>
      </c>
      <c r="H1795" s="509">
        <v>93.97</v>
      </c>
    </row>
    <row r="1796" spans="1:8" ht="12.75" customHeight="1">
      <c r="A1796" s="504" t="s">
        <v>16289</v>
      </c>
      <c r="B1796" s="505" t="s">
        <v>12976</v>
      </c>
      <c r="C1796" s="984" t="s">
        <v>16290</v>
      </c>
      <c r="D1796" s="984"/>
      <c r="E1796" s="984"/>
      <c r="F1796" s="984"/>
      <c r="G1796" s="506"/>
      <c r="H1796" s="506"/>
    </row>
    <row r="1797" spans="1:8" ht="12.75" customHeight="1">
      <c r="A1797" s="507" t="s">
        <v>16291</v>
      </c>
      <c r="B1797" s="508" t="s">
        <v>12976</v>
      </c>
      <c r="C1797" s="983" t="s">
        <v>16292</v>
      </c>
      <c r="D1797" s="983"/>
      <c r="E1797" s="983"/>
      <c r="F1797" s="983"/>
      <c r="G1797" s="508" t="s">
        <v>112</v>
      </c>
      <c r="H1797" s="509">
        <v>60.6</v>
      </c>
    </row>
    <row r="1798" spans="1:8" ht="12.75" customHeight="1">
      <c r="A1798" s="504" t="s">
        <v>16293</v>
      </c>
      <c r="B1798" s="505" t="s">
        <v>12976</v>
      </c>
      <c r="C1798" s="984" t="s">
        <v>16294</v>
      </c>
      <c r="D1798" s="984"/>
      <c r="E1798" s="984"/>
      <c r="F1798" s="984"/>
      <c r="G1798" s="506"/>
      <c r="H1798" s="506"/>
    </row>
    <row r="1799" spans="1:8" ht="12.75" customHeight="1">
      <c r="A1799" s="507" t="s">
        <v>16295</v>
      </c>
      <c r="B1799" s="508" t="s">
        <v>12976</v>
      </c>
      <c r="C1799" s="983" t="s">
        <v>16296</v>
      </c>
      <c r="D1799" s="983"/>
      <c r="E1799" s="983"/>
      <c r="F1799" s="983"/>
      <c r="G1799" s="508" t="s">
        <v>112</v>
      </c>
      <c r="H1799" s="509">
        <v>42.76</v>
      </c>
    </row>
    <row r="1800" spans="1:8" ht="12.75" customHeight="1">
      <c r="A1800" s="507" t="s">
        <v>16297</v>
      </c>
      <c r="B1800" s="508" t="s">
        <v>12976</v>
      </c>
      <c r="C1800" s="983" t="s">
        <v>16298</v>
      </c>
      <c r="D1800" s="983"/>
      <c r="E1800" s="983"/>
      <c r="F1800" s="983"/>
      <c r="G1800" s="508" t="s">
        <v>112</v>
      </c>
      <c r="H1800" s="509">
        <v>39.82</v>
      </c>
    </row>
    <row r="1801" spans="1:8" ht="12.75" customHeight="1">
      <c r="A1801" s="507" t="s">
        <v>16299</v>
      </c>
      <c r="B1801" s="508" t="s">
        <v>12976</v>
      </c>
      <c r="C1801" s="983" t="s">
        <v>16193</v>
      </c>
      <c r="D1801" s="983"/>
      <c r="E1801" s="983"/>
      <c r="F1801" s="983"/>
      <c r="G1801" s="508" t="s">
        <v>112</v>
      </c>
      <c r="H1801" s="509">
        <v>40.630000000000003</v>
      </c>
    </row>
    <row r="1802" spans="1:8" ht="12.75" customHeight="1">
      <c r="A1802" s="507" t="s">
        <v>16300</v>
      </c>
      <c r="B1802" s="508" t="s">
        <v>12976</v>
      </c>
      <c r="C1802" s="983" t="s">
        <v>16301</v>
      </c>
      <c r="D1802" s="983"/>
      <c r="E1802" s="983"/>
      <c r="F1802" s="983"/>
      <c r="G1802" s="508" t="s">
        <v>112</v>
      </c>
      <c r="H1802" s="509">
        <v>4.46</v>
      </c>
    </row>
    <row r="1803" spans="1:8" ht="12.75" customHeight="1">
      <c r="A1803" s="504" t="s">
        <v>16302</v>
      </c>
      <c r="B1803" s="505" t="s">
        <v>12976</v>
      </c>
      <c r="C1803" s="984" t="s">
        <v>16303</v>
      </c>
      <c r="D1803" s="984"/>
      <c r="E1803" s="984"/>
      <c r="F1803" s="984"/>
      <c r="G1803" s="506"/>
      <c r="H1803" s="506"/>
    </row>
    <row r="1804" spans="1:8" ht="12.75" customHeight="1">
      <c r="A1804" s="507" t="s">
        <v>16304</v>
      </c>
      <c r="B1804" s="508" t="s">
        <v>12976</v>
      </c>
      <c r="C1804" s="983" t="s">
        <v>16193</v>
      </c>
      <c r="D1804" s="983"/>
      <c r="E1804" s="983"/>
      <c r="F1804" s="983"/>
      <c r="G1804" s="508" t="s">
        <v>112</v>
      </c>
      <c r="H1804" s="509">
        <v>40.630000000000003</v>
      </c>
    </row>
    <row r="1805" spans="1:8" ht="12.75" customHeight="1">
      <c r="A1805" s="507" t="s">
        <v>16305</v>
      </c>
      <c r="B1805" s="508" t="s">
        <v>12976</v>
      </c>
      <c r="C1805" s="983" t="s">
        <v>16306</v>
      </c>
      <c r="D1805" s="983"/>
      <c r="E1805" s="983"/>
      <c r="F1805" s="983"/>
      <c r="G1805" s="508" t="s">
        <v>112</v>
      </c>
      <c r="H1805" s="509">
        <v>4.46</v>
      </c>
    </row>
    <row r="1806" spans="1:8" ht="12.75" customHeight="1">
      <c r="A1806" s="504" t="s">
        <v>16307</v>
      </c>
      <c r="B1806" s="505" t="s">
        <v>12976</v>
      </c>
      <c r="C1806" s="984" t="s">
        <v>13212</v>
      </c>
      <c r="D1806" s="984"/>
      <c r="E1806" s="984"/>
      <c r="F1806" s="984"/>
      <c r="G1806" s="506"/>
      <c r="H1806" s="506"/>
    </row>
    <row r="1807" spans="1:8" ht="12.75" customHeight="1">
      <c r="A1807" s="507" t="s">
        <v>16308</v>
      </c>
      <c r="B1807" s="508" t="s">
        <v>12976</v>
      </c>
      <c r="C1807" s="983" t="s">
        <v>16309</v>
      </c>
      <c r="D1807" s="983"/>
      <c r="E1807" s="983"/>
      <c r="F1807" s="983"/>
      <c r="G1807" s="508" t="s">
        <v>112</v>
      </c>
      <c r="H1807" s="509">
        <v>75.7</v>
      </c>
    </row>
    <row r="1808" spans="1:8" ht="12.75" customHeight="1">
      <c r="A1808" s="507" t="s">
        <v>16310</v>
      </c>
      <c r="B1808" s="508" t="s">
        <v>12976</v>
      </c>
      <c r="C1808" s="983" t="s">
        <v>16311</v>
      </c>
      <c r="D1808" s="983"/>
      <c r="E1808" s="983"/>
      <c r="F1808" s="983"/>
      <c r="G1808" s="508" t="s">
        <v>112</v>
      </c>
      <c r="H1808" s="509">
        <v>22.62</v>
      </c>
    </row>
    <row r="1809" spans="1:8" ht="12.75" customHeight="1">
      <c r="A1809" s="504" t="s">
        <v>16312</v>
      </c>
      <c r="B1809" s="505" t="s">
        <v>12976</v>
      </c>
      <c r="C1809" s="984" t="s">
        <v>16313</v>
      </c>
      <c r="D1809" s="984"/>
      <c r="E1809" s="984"/>
      <c r="F1809" s="984"/>
      <c r="G1809" s="506"/>
      <c r="H1809" s="506"/>
    </row>
    <row r="1810" spans="1:8" ht="12.75" customHeight="1">
      <c r="A1810" s="507" t="s">
        <v>16314</v>
      </c>
      <c r="B1810" s="508" t="s">
        <v>12976</v>
      </c>
      <c r="C1810" s="983" t="s">
        <v>16315</v>
      </c>
      <c r="D1810" s="983"/>
      <c r="E1810" s="983"/>
      <c r="F1810" s="983"/>
      <c r="G1810" s="508" t="s">
        <v>121</v>
      </c>
      <c r="H1810" s="509">
        <v>12.59</v>
      </c>
    </row>
    <row r="1811" spans="1:8" ht="12.75" customHeight="1">
      <c r="A1811" s="504" t="s">
        <v>16316</v>
      </c>
      <c r="B1811" s="505" t="s">
        <v>12976</v>
      </c>
      <c r="C1811" s="984" t="s">
        <v>16317</v>
      </c>
      <c r="D1811" s="984"/>
      <c r="E1811" s="984"/>
      <c r="F1811" s="984"/>
      <c r="G1811" s="506"/>
      <c r="H1811" s="506"/>
    </row>
    <row r="1812" spans="1:8" ht="12.75" customHeight="1">
      <c r="A1812" s="507" t="s">
        <v>16318</v>
      </c>
      <c r="B1812" s="508" t="s">
        <v>12976</v>
      </c>
      <c r="C1812" s="983" t="s">
        <v>16319</v>
      </c>
      <c r="D1812" s="983"/>
      <c r="E1812" s="983"/>
      <c r="F1812" s="983"/>
      <c r="G1812" s="508" t="s">
        <v>121</v>
      </c>
      <c r="H1812" s="509">
        <v>9.18</v>
      </c>
    </row>
    <row r="1813" spans="1:8" ht="12.75" customHeight="1">
      <c r="A1813" s="507" t="s">
        <v>16320</v>
      </c>
      <c r="B1813" s="508" t="s">
        <v>12976</v>
      </c>
      <c r="C1813" s="983" t="s">
        <v>16321</v>
      </c>
      <c r="D1813" s="983"/>
      <c r="E1813" s="983"/>
      <c r="F1813" s="983"/>
      <c r="G1813" s="508" t="s">
        <v>121</v>
      </c>
      <c r="H1813" s="509">
        <v>9.33</v>
      </c>
    </row>
    <row r="1814" spans="1:8" ht="12.75" customHeight="1">
      <c r="A1814" s="507" t="s">
        <v>16322</v>
      </c>
      <c r="B1814" s="508" t="s">
        <v>12976</v>
      </c>
      <c r="C1814" s="983" t="s">
        <v>16323</v>
      </c>
      <c r="D1814" s="983"/>
      <c r="E1814" s="983"/>
      <c r="F1814" s="983"/>
      <c r="G1814" s="508" t="s">
        <v>121</v>
      </c>
      <c r="H1814" s="509">
        <v>19.64</v>
      </c>
    </row>
    <row r="1815" spans="1:8">
      <c r="A1815" s="507" t="s">
        <v>16324</v>
      </c>
      <c r="B1815" s="508" t="s">
        <v>12976</v>
      </c>
      <c r="C1815" s="983" t="s">
        <v>16325</v>
      </c>
      <c r="D1815" s="983"/>
      <c r="E1815" s="983"/>
      <c r="F1815" s="983"/>
      <c r="G1815" s="508" t="s">
        <v>121</v>
      </c>
      <c r="H1815" s="509">
        <v>21.55</v>
      </c>
    </row>
    <row r="1816" spans="1:8">
      <c r="A1816" s="504" t="s">
        <v>16326</v>
      </c>
      <c r="B1816" s="505" t="s">
        <v>12976</v>
      </c>
      <c r="C1816" s="984" t="s">
        <v>16327</v>
      </c>
      <c r="D1816" s="984"/>
      <c r="E1816" s="984"/>
      <c r="F1816" s="984"/>
      <c r="G1816" s="506"/>
      <c r="H1816" s="506"/>
    </row>
    <row r="1817" spans="1:8" ht="12.75" customHeight="1">
      <c r="A1817" s="507" t="s">
        <v>16328</v>
      </c>
      <c r="B1817" s="508" t="s">
        <v>12976</v>
      </c>
      <c r="C1817" s="983" t="s">
        <v>16329</v>
      </c>
      <c r="D1817" s="983"/>
      <c r="E1817" s="983"/>
      <c r="F1817" s="983"/>
      <c r="G1817" s="508" t="s">
        <v>121</v>
      </c>
      <c r="H1817" s="509">
        <v>8.16</v>
      </c>
    </row>
    <row r="1818" spans="1:8" ht="12.75" customHeight="1">
      <c r="A1818" s="507" t="s">
        <v>16330</v>
      </c>
      <c r="B1818" s="508" t="s">
        <v>12976</v>
      </c>
      <c r="C1818" s="983" t="s">
        <v>16331</v>
      </c>
      <c r="D1818" s="983"/>
      <c r="E1818" s="983"/>
      <c r="F1818" s="983"/>
      <c r="G1818" s="508" t="s">
        <v>121</v>
      </c>
      <c r="H1818" s="509">
        <v>8.2799999999999994</v>
      </c>
    </row>
    <row r="1819" spans="1:8" ht="12.75" customHeight="1">
      <c r="A1819" s="504" t="s">
        <v>16332</v>
      </c>
      <c r="B1819" s="505" t="s">
        <v>12976</v>
      </c>
      <c r="C1819" s="984" t="s">
        <v>16333</v>
      </c>
      <c r="D1819" s="984"/>
      <c r="E1819" s="984"/>
      <c r="F1819" s="984"/>
      <c r="G1819" s="506"/>
      <c r="H1819" s="506"/>
    </row>
    <row r="1820" spans="1:8" ht="12.75" customHeight="1">
      <c r="A1820" s="507" t="s">
        <v>16334</v>
      </c>
      <c r="B1820" s="508" t="s">
        <v>12976</v>
      </c>
      <c r="C1820" s="983" t="s">
        <v>16335</v>
      </c>
      <c r="D1820" s="983"/>
      <c r="E1820" s="983"/>
      <c r="F1820" s="983"/>
      <c r="G1820" s="508" t="s">
        <v>121</v>
      </c>
      <c r="H1820" s="509">
        <v>10.66</v>
      </c>
    </row>
    <row r="1821" spans="1:8" ht="12.75" customHeight="1">
      <c r="A1821" s="507" t="s">
        <v>16336</v>
      </c>
      <c r="B1821" s="508" t="s">
        <v>12976</v>
      </c>
      <c r="C1821" s="983" t="s">
        <v>16337</v>
      </c>
      <c r="D1821" s="983"/>
      <c r="E1821" s="983"/>
      <c r="F1821" s="983"/>
      <c r="G1821" s="508" t="s">
        <v>121</v>
      </c>
      <c r="H1821" s="509">
        <v>10.92</v>
      </c>
    </row>
    <row r="1822" spans="1:8" ht="12.75" customHeight="1">
      <c r="A1822" s="507" t="s">
        <v>16338</v>
      </c>
      <c r="B1822" s="508" t="s">
        <v>12976</v>
      </c>
      <c r="C1822" s="983" t="s">
        <v>16339</v>
      </c>
      <c r="D1822" s="983"/>
      <c r="E1822" s="983"/>
      <c r="F1822" s="983"/>
      <c r="G1822" s="508" t="s">
        <v>121</v>
      </c>
      <c r="H1822" s="509">
        <v>11.23</v>
      </c>
    </row>
    <row r="1823" spans="1:8" ht="12.75" customHeight="1">
      <c r="A1823" s="507" t="s">
        <v>16340</v>
      </c>
      <c r="B1823" s="508" t="s">
        <v>12976</v>
      </c>
      <c r="C1823" s="983" t="s">
        <v>16341</v>
      </c>
      <c r="D1823" s="983"/>
      <c r="E1823" s="983"/>
      <c r="F1823" s="983"/>
      <c r="G1823" s="508" t="s">
        <v>121</v>
      </c>
      <c r="H1823" s="509">
        <v>11.72</v>
      </c>
    </row>
    <row r="1824" spans="1:8" ht="12.75" customHeight="1">
      <c r="A1824" s="507" t="s">
        <v>16342</v>
      </c>
      <c r="B1824" s="508" t="s">
        <v>12976</v>
      </c>
      <c r="C1824" s="983" t="s">
        <v>16343</v>
      </c>
      <c r="D1824" s="983"/>
      <c r="E1824" s="983"/>
      <c r="F1824" s="983"/>
      <c r="G1824" s="508" t="s">
        <v>121</v>
      </c>
      <c r="H1824" s="509">
        <v>30.38</v>
      </c>
    </row>
    <row r="1825" spans="1:8" ht="12.75" customHeight="1">
      <c r="A1825" s="507" t="s">
        <v>16344</v>
      </c>
      <c r="B1825" s="508" t="s">
        <v>12976</v>
      </c>
      <c r="C1825" s="983" t="s">
        <v>16345</v>
      </c>
      <c r="D1825" s="983"/>
      <c r="E1825" s="983"/>
      <c r="F1825" s="983"/>
      <c r="G1825" s="508" t="s">
        <v>121</v>
      </c>
      <c r="H1825" s="509">
        <v>10.66</v>
      </c>
    </row>
    <row r="1826" spans="1:8" ht="12.75" customHeight="1">
      <c r="A1826" s="507" t="s">
        <v>16346</v>
      </c>
      <c r="B1826" s="508" t="s">
        <v>12976</v>
      </c>
      <c r="C1826" s="983" t="s">
        <v>16347</v>
      </c>
      <c r="D1826" s="983"/>
      <c r="E1826" s="983"/>
      <c r="F1826" s="983"/>
      <c r="G1826" s="508" t="s">
        <v>121</v>
      </c>
      <c r="H1826" s="509">
        <v>10.92</v>
      </c>
    </row>
    <row r="1827" spans="1:8" ht="12.75" customHeight="1">
      <c r="A1827" s="507" t="s">
        <v>16348</v>
      </c>
      <c r="B1827" s="508" t="s">
        <v>12976</v>
      </c>
      <c r="C1827" s="983" t="s">
        <v>16349</v>
      </c>
      <c r="D1827" s="983"/>
      <c r="E1827" s="983"/>
      <c r="F1827" s="983"/>
      <c r="G1827" s="508" t="s">
        <v>121</v>
      </c>
      <c r="H1827" s="509">
        <v>11.23</v>
      </c>
    </row>
    <row r="1828" spans="1:8" ht="12.75" customHeight="1">
      <c r="A1828" s="507" t="s">
        <v>16350</v>
      </c>
      <c r="B1828" s="508" t="s">
        <v>12976</v>
      </c>
      <c r="C1828" s="983" t="s">
        <v>16351</v>
      </c>
      <c r="D1828" s="983"/>
      <c r="E1828" s="983"/>
      <c r="F1828" s="983"/>
      <c r="G1828" s="508" t="s">
        <v>121</v>
      </c>
      <c r="H1828" s="509">
        <v>11.72</v>
      </c>
    </row>
    <row r="1829" spans="1:8" ht="12.75" customHeight="1">
      <c r="A1829" s="504" t="s">
        <v>16352</v>
      </c>
      <c r="B1829" s="505" t="s">
        <v>12976</v>
      </c>
      <c r="C1829" s="984" t="s">
        <v>16353</v>
      </c>
      <c r="D1829" s="984"/>
      <c r="E1829" s="984"/>
      <c r="F1829" s="984"/>
      <c r="G1829" s="506"/>
      <c r="H1829" s="506"/>
    </row>
    <row r="1830" spans="1:8" ht="12.75" customHeight="1">
      <c r="A1830" s="507" t="s">
        <v>16354</v>
      </c>
      <c r="B1830" s="508" t="s">
        <v>12976</v>
      </c>
      <c r="C1830" s="983" t="s">
        <v>16355</v>
      </c>
      <c r="D1830" s="983"/>
      <c r="E1830" s="983"/>
      <c r="F1830" s="983"/>
      <c r="G1830" s="508" t="s">
        <v>112</v>
      </c>
      <c r="H1830" s="509">
        <v>193.64</v>
      </c>
    </row>
    <row r="1831" spans="1:8" ht="12.75" customHeight="1">
      <c r="A1831" s="507" t="s">
        <v>16356</v>
      </c>
      <c r="B1831" s="508" t="s">
        <v>12976</v>
      </c>
      <c r="C1831" s="983" t="s">
        <v>16357</v>
      </c>
      <c r="D1831" s="983"/>
      <c r="E1831" s="983"/>
      <c r="F1831" s="983"/>
      <c r="G1831" s="508" t="s">
        <v>112</v>
      </c>
      <c r="H1831" s="509">
        <v>277.3</v>
      </c>
    </row>
    <row r="1832" spans="1:8" ht="12.75" customHeight="1">
      <c r="A1832" s="507" t="s">
        <v>16358</v>
      </c>
      <c r="B1832" s="508" t="s">
        <v>12976</v>
      </c>
      <c r="C1832" s="983" t="s">
        <v>16359</v>
      </c>
      <c r="D1832" s="983"/>
      <c r="E1832" s="983"/>
      <c r="F1832" s="983"/>
      <c r="G1832" s="508" t="s">
        <v>112</v>
      </c>
      <c r="H1832" s="509">
        <v>95.05</v>
      </c>
    </row>
    <row r="1833" spans="1:8" ht="12.75" customHeight="1">
      <c r="A1833" s="507" t="s">
        <v>16360</v>
      </c>
      <c r="B1833" s="508" t="s">
        <v>12976</v>
      </c>
      <c r="C1833" s="983" t="s">
        <v>16361</v>
      </c>
      <c r="D1833" s="983"/>
      <c r="E1833" s="983"/>
      <c r="F1833" s="983"/>
      <c r="G1833" s="508" t="s">
        <v>112</v>
      </c>
      <c r="H1833" s="509">
        <v>200.09</v>
      </c>
    </row>
    <row r="1834" spans="1:8" ht="12.75" customHeight="1">
      <c r="A1834" s="504" t="s">
        <v>16362</v>
      </c>
      <c r="B1834" s="505" t="s">
        <v>12976</v>
      </c>
      <c r="C1834" s="984" t="s">
        <v>16363</v>
      </c>
      <c r="D1834" s="984"/>
      <c r="E1834" s="984"/>
      <c r="F1834" s="984"/>
      <c r="G1834" s="506"/>
      <c r="H1834" s="506"/>
    </row>
    <row r="1835" spans="1:8" ht="12.75" customHeight="1">
      <c r="A1835" s="507" t="s">
        <v>16364</v>
      </c>
      <c r="B1835" s="508" t="s">
        <v>12976</v>
      </c>
      <c r="C1835" s="983" t="s">
        <v>16365</v>
      </c>
      <c r="D1835" s="983"/>
      <c r="E1835" s="983"/>
      <c r="F1835" s="983"/>
      <c r="G1835" s="508" t="s">
        <v>112</v>
      </c>
      <c r="H1835" s="509">
        <v>193.64</v>
      </c>
    </row>
    <row r="1836" spans="1:8" ht="12.75" customHeight="1">
      <c r="A1836" s="507" t="s">
        <v>16366</v>
      </c>
      <c r="B1836" s="508" t="s">
        <v>12976</v>
      </c>
      <c r="C1836" s="983" t="s">
        <v>16367</v>
      </c>
      <c r="D1836" s="983"/>
      <c r="E1836" s="983"/>
      <c r="F1836" s="983"/>
      <c r="G1836" s="508" t="s">
        <v>112</v>
      </c>
      <c r="H1836" s="509">
        <v>277.3</v>
      </c>
    </row>
    <row r="1837" spans="1:8" ht="12.75" customHeight="1">
      <c r="A1837" s="507" t="s">
        <v>16368</v>
      </c>
      <c r="B1837" s="508" t="s">
        <v>12976</v>
      </c>
      <c r="C1837" s="983" t="s">
        <v>16369</v>
      </c>
      <c r="D1837" s="983"/>
      <c r="E1837" s="983"/>
      <c r="F1837" s="983"/>
      <c r="G1837" s="508" t="s">
        <v>112</v>
      </c>
      <c r="H1837" s="509">
        <v>95.05</v>
      </c>
    </row>
    <row r="1838" spans="1:8" ht="12.75" customHeight="1">
      <c r="A1838" s="504" t="s">
        <v>16370</v>
      </c>
      <c r="B1838" s="505" t="s">
        <v>12976</v>
      </c>
      <c r="C1838" s="984" t="s">
        <v>16371</v>
      </c>
      <c r="D1838" s="984"/>
      <c r="E1838" s="984"/>
      <c r="F1838" s="984"/>
      <c r="G1838" s="506"/>
      <c r="H1838" s="506"/>
    </row>
    <row r="1839" spans="1:8" ht="12.75" customHeight="1">
      <c r="A1839" s="507" t="s">
        <v>16372</v>
      </c>
      <c r="B1839" s="508" t="s">
        <v>12976</v>
      </c>
      <c r="C1839" s="983" t="s">
        <v>16373</v>
      </c>
      <c r="D1839" s="983"/>
      <c r="E1839" s="983"/>
      <c r="F1839" s="983"/>
      <c r="G1839" s="508" t="s">
        <v>121</v>
      </c>
      <c r="H1839" s="509">
        <v>25.29</v>
      </c>
    </row>
    <row r="1840" spans="1:8" ht="12.75" customHeight="1">
      <c r="A1840" s="507" t="s">
        <v>16374</v>
      </c>
      <c r="B1840" s="508" t="s">
        <v>12976</v>
      </c>
      <c r="C1840" s="983" t="s">
        <v>16375</v>
      </c>
      <c r="D1840" s="983"/>
      <c r="E1840" s="983"/>
      <c r="F1840" s="983"/>
      <c r="G1840" s="508" t="s">
        <v>121</v>
      </c>
      <c r="H1840" s="509">
        <v>30.11</v>
      </c>
    </row>
    <row r="1841" spans="1:8" ht="12.75" customHeight="1">
      <c r="A1841" s="507" t="s">
        <v>16376</v>
      </c>
      <c r="B1841" s="508" t="s">
        <v>12976</v>
      </c>
      <c r="C1841" s="983" t="s">
        <v>16377</v>
      </c>
      <c r="D1841" s="983"/>
      <c r="E1841" s="983"/>
      <c r="F1841" s="983"/>
      <c r="G1841" s="508" t="s">
        <v>121</v>
      </c>
      <c r="H1841" s="509">
        <v>39.72</v>
      </c>
    </row>
    <row r="1842" spans="1:8" ht="12.75" customHeight="1">
      <c r="A1842" s="507" t="s">
        <v>16378</v>
      </c>
      <c r="B1842" s="508" t="s">
        <v>12976</v>
      </c>
      <c r="C1842" s="983" t="s">
        <v>16379</v>
      </c>
      <c r="D1842" s="983"/>
      <c r="E1842" s="983"/>
      <c r="F1842" s="983"/>
      <c r="G1842" s="508" t="s">
        <v>121</v>
      </c>
      <c r="H1842" s="509">
        <v>44.16</v>
      </c>
    </row>
    <row r="1843" spans="1:8" ht="12.75" customHeight="1">
      <c r="A1843" s="507" t="s">
        <v>16380</v>
      </c>
      <c r="B1843" s="508" t="s">
        <v>12976</v>
      </c>
      <c r="C1843" s="983" t="s">
        <v>16381</v>
      </c>
      <c r="D1843" s="983"/>
      <c r="E1843" s="983"/>
      <c r="F1843" s="983"/>
      <c r="G1843" s="508" t="s">
        <v>121</v>
      </c>
      <c r="H1843" s="509">
        <v>65.680000000000007</v>
      </c>
    </row>
    <row r="1844" spans="1:8" ht="12.75" customHeight="1">
      <c r="A1844" s="507" t="s">
        <v>16382</v>
      </c>
      <c r="B1844" s="508" t="s">
        <v>12976</v>
      </c>
      <c r="C1844" s="983" t="s">
        <v>16383</v>
      </c>
      <c r="D1844" s="983"/>
      <c r="E1844" s="983"/>
      <c r="F1844" s="983"/>
      <c r="G1844" s="508" t="s">
        <v>121</v>
      </c>
      <c r="H1844" s="509">
        <v>102.35</v>
      </c>
    </row>
    <row r="1845" spans="1:8" ht="12.75" customHeight="1">
      <c r="A1845" s="507" t="s">
        <v>16384</v>
      </c>
      <c r="B1845" s="508" t="s">
        <v>12976</v>
      </c>
      <c r="C1845" s="983" t="s">
        <v>16385</v>
      </c>
      <c r="D1845" s="983"/>
      <c r="E1845" s="983"/>
      <c r="F1845" s="983"/>
      <c r="G1845" s="508" t="s">
        <v>121</v>
      </c>
      <c r="H1845" s="509">
        <v>148.91</v>
      </c>
    </row>
    <row r="1846" spans="1:8" ht="12.75" customHeight="1">
      <c r="A1846" s="504" t="s">
        <v>16386</v>
      </c>
      <c r="B1846" s="505" t="s">
        <v>12976</v>
      </c>
      <c r="C1846" s="984" t="s">
        <v>16387</v>
      </c>
      <c r="D1846" s="984"/>
      <c r="E1846" s="984"/>
      <c r="F1846" s="984"/>
      <c r="G1846" s="506"/>
      <c r="H1846" s="506"/>
    </row>
    <row r="1847" spans="1:8" ht="12.75" customHeight="1">
      <c r="A1847" s="507" t="s">
        <v>16388</v>
      </c>
      <c r="B1847" s="508" t="s">
        <v>12976</v>
      </c>
      <c r="C1847" s="983" t="s">
        <v>16389</v>
      </c>
      <c r="D1847" s="983"/>
      <c r="E1847" s="983"/>
      <c r="F1847" s="983"/>
      <c r="G1847" s="508" t="s">
        <v>112</v>
      </c>
      <c r="H1847" s="509">
        <v>21.25</v>
      </c>
    </row>
    <row r="1848" spans="1:8" ht="12.75" customHeight="1">
      <c r="A1848" s="507" t="s">
        <v>16390</v>
      </c>
      <c r="B1848" s="508" t="s">
        <v>12976</v>
      </c>
      <c r="C1848" s="983" t="s">
        <v>16391</v>
      </c>
      <c r="D1848" s="983"/>
      <c r="E1848" s="983"/>
      <c r="F1848" s="983"/>
      <c r="G1848" s="508" t="s">
        <v>112</v>
      </c>
      <c r="H1848" s="509">
        <v>25.84</v>
      </c>
    </row>
    <row r="1849" spans="1:8" ht="12.75" customHeight="1">
      <c r="A1849" s="507" t="s">
        <v>16392</v>
      </c>
      <c r="B1849" s="508" t="s">
        <v>12976</v>
      </c>
      <c r="C1849" s="983" t="s">
        <v>16393</v>
      </c>
      <c r="D1849" s="983"/>
      <c r="E1849" s="983"/>
      <c r="F1849" s="983"/>
      <c r="G1849" s="508" t="s">
        <v>112</v>
      </c>
      <c r="H1849" s="509">
        <v>29.13</v>
      </c>
    </row>
    <row r="1850" spans="1:8" ht="12.75" customHeight="1">
      <c r="A1850" s="501" t="s">
        <v>16394</v>
      </c>
      <c r="B1850" s="502"/>
      <c r="C1850" s="986" t="s">
        <v>16395</v>
      </c>
      <c r="D1850" s="986"/>
      <c r="E1850" s="986"/>
      <c r="F1850" s="986"/>
      <c r="G1850" s="503"/>
      <c r="H1850" s="503"/>
    </row>
    <row r="1851" spans="1:8" ht="12.75" customHeight="1">
      <c r="A1851" s="504" t="s">
        <v>16396</v>
      </c>
      <c r="B1851" s="505" t="s">
        <v>12976</v>
      </c>
      <c r="C1851" s="984" t="s">
        <v>16397</v>
      </c>
      <c r="D1851" s="984"/>
      <c r="E1851" s="984"/>
      <c r="F1851" s="984"/>
      <c r="G1851" s="506"/>
      <c r="H1851" s="506"/>
    </row>
    <row r="1852" spans="1:8" ht="12.75" customHeight="1">
      <c r="A1852" s="507" t="s">
        <v>16398</v>
      </c>
      <c r="B1852" s="508" t="s">
        <v>12976</v>
      </c>
      <c r="C1852" s="983" t="s">
        <v>16399</v>
      </c>
      <c r="D1852" s="983"/>
      <c r="E1852" s="983"/>
      <c r="F1852" s="983"/>
      <c r="G1852" s="508" t="s">
        <v>112</v>
      </c>
      <c r="H1852" s="509">
        <v>112.14</v>
      </c>
    </row>
    <row r="1853" spans="1:8" ht="12.75" customHeight="1">
      <c r="A1853" s="507" t="s">
        <v>16400</v>
      </c>
      <c r="B1853" s="508" t="s">
        <v>12976</v>
      </c>
      <c r="C1853" s="983" t="s">
        <v>16401</v>
      </c>
      <c r="D1853" s="983"/>
      <c r="E1853" s="983"/>
      <c r="F1853" s="983"/>
      <c r="G1853" s="508" t="s">
        <v>112</v>
      </c>
      <c r="H1853" s="509">
        <v>134.49</v>
      </c>
    </row>
    <row r="1854" spans="1:8" ht="12.75" customHeight="1">
      <c r="A1854" s="504" t="s">
        <v>16402</v>
      </c>
      <c r="B1854" s="505" t="s">
        <v>12976</v>
      </c>
      <c r="C1854" s="984" t="s">
        <v>16403</v>
      </c>
      <c r="D1854" s="984"/>
      <c r="E1854" s="984"/>
      <c r="F1854" s="984"/>
      <c r="G1854" s="506"/>
      <c r="H1854" s="506"/>
    </row>
    <row r="1855" spans="1:8" ht="12.75" customHeight="1">
      <c r="A1855" s="507" t="s">
        <v>16404</v>
      </c>
      <c r="B1855" s="508" t="s">
        <v>12976</v>
      </c>
      <c r="C1855" s="983" t="s">
        <v>16405</v>
      </c>
      <c r="D1855" s="983"/>
      <c r="E1855" s="983"/>
      <c r="F1855" s="983"/>
      <c r="G1855" s="508" t="s">
        <v>112</v>
      </c>
      <c r="H1855" s="509">
        <v>94.05</v>
      </c>
    </row>
    <row r="1856" spans="1:8" ht="12.75" customHeight="1">
      <c r="A1856" s="504" t="s">
        <v>16406</v>
      </c>
      <c r="B1856" s="505" t="s">
        <v>12976</v>
      </c>
      <c r="C1856" s="984" t="s">
        <v>16407</v>
      </c>
      <c r="D1856" s="984"/>
      <c r="E1856" s="984"/>
      <c r="F1856" s="984"/>
      <c r="G1856" s="506"/>
      <c r="H1856" s="506"/>
    </row>
    <row r="1857" spans="1:8" ht="12.75" customHeight="1">
      <c r="A1857" s="507" t="s">
        <v>16408</v>
      </c>
      <c r="B1857" s="508" t="s">
        <v>12976</v>
      </c>
      <c r="C1857" s="983" t="s">
        <v>16401</v>
      </c>
      <c r="D1857" s="983"/>
      <c r="E1857" s="983"/>
      <c r="F1857" s="983"/>
      <c r="G1857" s="508" t="s">
        <v>112</v>
      </c>
      <c r="H1857" s="509">
        <v>94.05</v>
      </c>
    </row>
    <row r="1858" spans="1:8" ht="12.75" customHeight="1">
      <c r="A1858" s="504" t="s">
        <v>16409</v>
      </c>
      <c r="B1858" s="505" t="s">
        <v>12976</v>
      </c>
      <c r="C1858" s="984" t="s">
        <v>16410</v>
      </c>
      <c r="D1858" s="984"/>
      <c r="E1858" s="984"/>
      <c r="F1858" s="984"/>
      <c r="G1858" s="506"/>
      <c r="H1858" s="506"/>
    </row>
    <row r="1859" spans="1:8" ht="12.75" customHeight="1">
      <c r="A1859" s="507" t="s">
        <v>16411</v>
      </c>
      <c r="B1859" s="508" t="s">
        <v>12976</v>
      </c>
      <c r="C1859" s="983" t="s">
        <v>16412</v>
      </c>
      <c r="D1859" s="983"/>
      <c r="E1859" s="983"/>
      <c r="F1859" s="983"/>
      <c r="G1859" s="508" t="s">
        <v>112</v>
      </c>
      <c r="H1859" s="509">
        <v>238.13</v>
      </c>
    </row>
    <row r="1860" spans="1:8" ht="12.75" customHeight="1">
      <c r="A1860" s="504" t="s">
        <v>16413</v>
      </c>
      <c r="B1860" s="505" t="s">
        <v>12976</v>
      </c>
      <c r="C1860" s="984" t="s">
        <v>16414</v>
      </c>
      <c r="D1860" s="984"/>
      <c r="E1860" s="984"/>
      <c r="F1860" s="984"/>
      <c r="G1860" s="506"/>
      <c r="H1860" s="506"/>
    </row>
    <row r="1861" spans="1:8" ht="12.75" customHeight="1">
      <c r="A1861" s="507" t="s">
        <v>16415</v>
      </c>
      <c r="B1861" s="508" t="s">
        <v>12976</v>
      </c>
      <c r="C1861" s="983" t="s">
        <v>16416</v>
      </c>
      <c r="D1861" s="983"/>
      <c r="E1861" s="983"/>
      <c r="F1861" s="983"/>
      <c r="G1861" s="508" t="s">
        <v>112</v>
      </c>
      <c r="H1861" s="509">
        <v>197.06</v>
      </c>
    </row>
    <row r="1862" spans="1:8" ht="12.75" customHeight="1">
      <c r="A1862" s="507" t="s">
        <v>16417</v>
      </c>
      <c r="B1862" s="508" t="s">
        <v>12976</v>
      </c>
      <c r="C1862" s="983" t="s">
        <v>16418</v>
      </c>
      <c r="D1862" s="983"/>
      <c r="E1862" s="983"/>
      <c r="F1862" s="983"/>
      <c r="G1862" s="508" t="s">
        <v>108</v>
      </c>
      <c r="H1862" s="509">
        <v>87.1</v>
      </c>
    </row>
    <row r="1863" spans="1:8" ht="12.75" customHeight="1">
      <c r="A1863" s="507" t="s">
        <v>16419</v>
      </c>
      <c r="B1863" s="508" t="s">
        <v>12976</v>
      </c>
      <c r="C1863" s="983" t="s">
        <v>16420</v>
      </c>
      <c r="D1863" s="983"/>
      <c r="E1863" s="983"/>
      <c r="F1863" s="983"/>
      <c r="G1863" s="508" t="s">
        <v>108</v>
      </c>
      <c r="H1863" s="509">
        <v>66.48</v>
      </c>
    </row>
    <row r="1864" spans="1:8" ht="12.75" customHeight="1">
      <c r="A1864" s="507" t="s">
        <v>16421</v>
      </c>
      <c r="B1864" s="508" t="s">
        <v>12976</v>
      </c>
      <c r="C1864" s="983" t="s">
        <v>16422</v>
      </c>
      <c r="D1864" s="983"/>
      <c r="E1864" s="983"/>
      <c r="F1864" s="983"/>
      <c r="G1864" s="508" t="s">
        <v>108</v>
      </c>
      <c r="H1864" s="509">
        <v>118.02</v>
      </c>
    </row>
    <row r="1865" spans="1:8" ht="12.75" customHeight="1">
      <c r="A1865" s="501" t="s">
        <v>16423</v>
      </c>
      <c r="B1865" s="502"/>
      <c r="C1865" s="986" t="s">
        <v>10932</v>
      </c>
      <c r="D1865" s="986"/>
      <c r="E1865" s="986"/>
      <c r="F1865" s="986"/>
      <c r="G1865" s="503"/>
      <c r="H1865" s="503"/>
    </row>
    <row r="1866" spans="1:8" ht="12.75" customHeight="1">
      <c r="A1866" s="504" t="s">
        <v>16424</v>
      </c>
      <c r="B1866" s="505" t="s">
        <v>12976</v>
      </c>
      <c r="C1866" s="984" t="s">
        <v>16425</v>
      </c>
      <c r="D1866" s="984"/>
      <c r="E1866" s="984"/>
      <c r="F1866" s="984"/>
      <c r="G1866" s="506"/>
      <c r="H1866" s="506"/>
    </row>
    <row r="1867" spans="1:8" ht="12.75" customHeight="1">
      <c r="A1867" s="507" t="s">
        <v>16426</v>
      </c>
      <c r="B1867" s="508" t="s">
        <v>12976</v>
      </c>
      <c r="C1867" s="983" t="s">
        <v>16427</v>
      </c>
      <c r="D1867" s="983"/>
      <c r="E1867" s="983"/>
      <c r="F1867" s="983"/>
      <c r="G1867" s="508" t="s">
        <v>112</v>
      </c>
      <c r="H1867" s="509">
        <v>6.43</v>
      </c>
    </row>
    <row r="1868" spans="1:8" ht="12.75" customHeight="1">
      <c r="A1868" s="507" t="s">
        <v>16428</v>
      </c>
      <c r="B1868" s="508" t="s">
        <v>12976</v>
      </c>
      <c r="C1868" s="983" t="s">
        <v>16429</v>
      </c>
      <c r="D1868" s="983"/>
      <c r="E1868" s="983"/>
      <c r="F1868" s="983"/>
      <c r="G1868" s="508" t="s">
        <v>112</v>
      </c>
      <c r="H1868" s="509">
        <v>7.12</v>
      </c>
    </row>
    <row r="1869" spans="1:8" ht="12.75" customHeight="1">
      <c r="A1869" s="507" t="s">
        <v>16430</v>
      </c>
      <c r="B1869" s="508" t="s">
        <v>12976</v>
      </c>
      <c r="C1869" s="983" t="s">
        <v>16431</v>
      </c>
      <c r="D1869" s="983"/>
      <c r="E1869" s="983"/>
      <c r="F1869" s="983"/>
      <c r="G1869" s="508" t="s">
        <v>112</v>
      </c>
      <c r="H1869" s="509">
        <v>7.81</v>
      </c>
    </row>
    <row r="1870" spans="1:8" ht="12.75" customHeight="1">
      <c r="A1870" s="507" t="s">
        <v>16432</v>
      </c>
      <c r="B1870" s="508" t="s">
        <v>12976</v>
      </c>
      <c r="C1870" s="983" t="s">
        <v>16433</v>
      </c>
      <c r="D1870" s="983"/>
      <c r="E1870" s="983"/>
      <c r="F1870" s="983"/>
      <c r="G1870" s="508" t="s">
        <v>121</v>
      </c>
      <c r="H1870" s="509">
        <v>1.55</v>
      </c>
    </row>
    <row r="1871" spans="1:8" ht="12.75" customHeight="1">
      <c r="A1871" s="504" t="s">
        <v>16434</v>
      </c>
      <c r="B1871" s="505" t="s">
        <v>12976</v>
      </c>
      <c r="C1871" s="984" t="s">
        <v>16435</v>
      </c>
      <c r="D1871" s="984"/>
      <c r="E1871" s="984"/>
      <c r="F1871" s="984"/>
      <c r="G1871" s="506"/>
      <c r="H1871" s="506"/>
    </row>
    <row r="1872" spans="1:8" ht="12.75" customHeight="1">
      <c r="A1872" s="507" t="s">
        <v>16436</v>
      </c>
      <c r="B1872" s="508" t="s">
        <v>12976</v>
      </c>
      <c r="C1872" s="983" t="s">
        <v>16437</v>
      </c>
      <c r="D1872" s="983"/>
      <c r="E1872" s="983"/>
      <c r="F1872" s="983"/>
      <c r="G1872" s="508" t="s">
        <v>112</v>
      </c>
      <c r="H1872" s="509">
        <v>3.01</v>
      </c>
    </row>
    <row r="1873" spans="1:8" ht="12.75" customHeight="1">
      <c r="A1873" s="504" t="s">
        <v>16438</v>
      </c>
      <c r="B1873" s="505" t="s">
        <v>12976</v>
      </c>
      <c r="C1873" s="984" t="s">
        <v>16439</v>
      </c>
      <c r="D1873" s="984"/>
      <c r="E1873" s="984"/>
      <c r="F1873" s="984"/>
      <c r="G1873" s="506"/>
      <c r="H1873" s="506"/>
    </row>
    <row r="1874" spans="1:8" ht="12.75" customHeight="1">
      <c r="A1874" s="507" t="s">
        <v>16440</v>
      </c>
      <c r="B1874" s="508" t="s">
        <v>12976</v>
      </c>
      <c r="C1874" s="983" t="s">
        <v>16441</v>
      </c>
      <c r="D1874" s="983"/>
      <c r="E1874" s="983"/>
      <c r="F1874" s="983"/>
      <c r="G1874" s="508" t="s">
        <v>112</v>
      </c>
      <c r="H1874" s="509">
        <v>6.98</v>
      </c>
    </row>
    <row r="1875" spans="1:8" ht="12.75" customHeight="1">
      <c r="A1875" s="507" t="s">
        <v>16442</v>
      </c>
      <c r="B1875" s="508" t="s">
        <v>12976</v>
      </c>
      <c r="C1875" s="983" t="s">
        <v>16443</v>
      </c>
      <c r="D1875" s="983"/>
      <c r="E1875" s="983"/>
      <c r="F1875" s="983"/>
      <c r="G1875" s="508" t="s">
        <v>112</v>
      </c>
      <c r="H1875" s="509">
        <v>7.86</v>
      </c>
    </row>
    <row r="1876" spans="1:8" ht="12.75" customHeight="1">
      <c r="A1876" s="507" t="s">
        <v>16444</v>
      </c>
      <c r="B1876" s="508" t="s">
        <v>12976</v>
      </c>
      <c r="C1876" s="983" t="s">
        <v>16445</v>
      </c>
      <c r="D1876" s="983"/>
      <c r="E1876" s="983"/>
      <c r="F1876" s="983"/>
      <c r="G1876" s="508" t="s">
        <v>112</v>
      </c>
      <c r="H1876" s="509">
        <v>15.68</v>
      </c>
    </row>
    <row r="1877" spans="1:8" ht="12.75" customHeight="1">
      <c r="A1877" s="507" t="s">
        <v>16446</v>
      </c>
      <c r="B1877" s="508" t="s">
        <v>12976</v>
      </c>
      <c r="C1877" s="983" t="s">
        <v>16447</v>
      </c>
      <c r="D1877" s="983"/>
      <c r="E1877" s="983"/>
      <c r="F1877" s="983"/>
      <c r="G1877" s="508" t="s">
        <v>112</v>
      </c>
      <c r="H1877" s="509">
        <v>17.68</v>
      </c>
    </row>
    <row r="1878" spans="1:8" ht="12.75" customHeight="1">
      <c r="A1878" s="507" t="s">
        <v>16448</v>
      </c>
      <c r="B1878" s="508" t="s">
        <v>12976</v>
      </c>
      <c r="C1878" s="983" t="s">
        <v>16449</v>
      </c>
      <c r="D1878" s="983"/>
      <c r="E1878" s="983"/>
      <c r="F1878" s="983"/>
      <c r="G1878" s="508" t="s">
        <v>112</v>
      </c>
      <c r="H1878" s="509">
        <v>16.559999999999999</v>
      </c>
    </row>
    <row r="1879" spans="1:8" ht="12.75" customHeight="1">
      <c r="A1879" s="504" t="s">
        <v>16450</v>
      </c>
      <c r="B1879" s="505" t="s">
        <v>12976</v>
      </c>
      <c r="C1879" s="984" t="s">
        <v>16451</v>
      </c>
      <c r="D1879" s="984"/>
      <c r="E1879" s="984"/>
      <c r="F1879" s="984"/>
      <c r="G1879" s="506"/>
      <c r="H1879" s="506"/>
    </row>
    <row r="1880" spans="1:8" ht="12.75" customHeight="1">
      <c r="A1880" s="507" t="s">
        <v>16452</v>
      </c>
      <c r="B1880" s="508" t="s">
        <v>12976</v>
      </c>
      <c r="C1880" s="983" t="s">
        <v>16453</v>
      </c>
      <c r="D1880" s="983"/>
      <c r="E1880" s="983"/>
      <c r="F1880" s="983"/>
      <c r="G1880" s="508" t="s">
        <v>112</v>
      </c>
      <c r="H1880" s="509">
        <v>9.19</v>
      </c>
    </row>
    <row r="1881" spans="1:8" ht="12.75" customHeight="1">
      <c r="A1881" s="507" t="s">
        <v>16454</v>
      </c>
      <c r="B1881" s="508" t="s">
        <v>12976</v>
      </c>
      <c r="C1881" s="983" t="s">
        <v>16455</v>
      </c>
      <c r="D1881" s="983"/>
      <c r="E1881" s="983"/>
      <c r="F1881" s="983"/>
      <c r="G1881" s="508" t="s">
        <v>112</v>
      </c>
      <c r="H1881" s="509">
        <v>8.84</v>
      </c>
    </row>
    <row r="1882" spans="1:8" ht="12.75" customHeight="1">
      <c r="A1882" s="507" t="s">
        <v>16456</v>
      </c>
      <c r="B1882" s="508" t="s">
        <v>12976</v>
      </c>
      <c r="C1882" s="983" t="s">
        <v>16457</v>
      </c>
      <c r="D1882" s="983"/>
      <c r="E1882" s="983"/>
      <c r="F1882" s="983"/>
      <c r="G1882" s="508" t="s">
        <v>112</v>
      </c>
      <c r="H1882" s="509">
        <v>10.07</v>
      </c>
    </row>
    <row r="1883" spans="1:8" ht="12.75" customHeight="1">
      <c r="A1883" s="507" t="s">
        <v>16458</v>
      </c>
      <c r="B1883" s="508" t="s">
        <v>12976</v>
      </c>
      <c r="C1883" s="983" t="s">
        <v>16459</v>
      </c>
      <c r="D1883" s="983"/>
      <c r="E1883" s="983"/>
      <c r="F1883" s="983"/>
      <c r="G1883" s="508" t="s">
        <v>112</v>
      </c>
      <c r="H1883" s="509">
        <v>8.25</v>
      </c>
    </row>
    <row r="1884" spans="1:8" ht="12.75" customHeight="1">
      <c r="A1884" s="507" t="s">
        <v>16460</v>
      </c>
      <c r="B1884" s="508" t="s">
        <v>12976</v>
      </c>
      <c r="C1884" s="983" t="s">
        <v>16461</v>
      </c>
      <c r="D1884" s="983"/>
      <c r="E1884" s="983"/>
      <c r="F1884" s="983"/>
      <c r="G1884" s="508" t="s">
        <v>112</v>
      </c>
      <c r="H1884" s="509">
        <v>17.36</v>
      </c>
    </row>
    <row r="1885" spans="1:8" ht="12.75" customHeight="1">
      <c r="A1885" s="507" t="s">
        <v>16462</v>
      </c>
      <c r="B1885" s="508" t="s">
        <v>12976</v>
      </c>
      <c r="C1885" s="983" t="s">
        <v>16463</v>
      </c>
      <c r="D1885" s="983"/>
      <c r="E1885" s="983"/>
      <c r="F1885" s="983"/>
      <c r="G1885" s="508" t="s">
        <v>112</v>
      </c>
      <c r="H1885" s="509">
        <v>16.559999999999999</v>
      </c>
    </row>
    <row r="1886" spans="1:8" ht="12.75" customHeight="1">
      <c r="A1886" s="507" t="s">
        <v>16464</v>
      </c>
      <c r="B1886" s="508" t="s">
        <v>12976</v>
      </c>
      <c r="C1886" s="983" t="s">
        <v>16465</v>
      </c>
      <c r="D1886" s="983"/>
      <c r="E1886" s="983"/>
      <c r="F1886" s="983"/>
      <c r="G1886" s="508" t="s">
        <v>112</v>
      </c>
      <c r="H1886" s="509">
        <v>18.05</v>
      </c>
    </row>
    <row r="1887" spans="1:8" ht="12.75" customHeight="1">
      <c r="A1887" s="507" t="s">
        <v>16466</v>
      </c>
      <c r="B1887" s="508" t="s">
        <v>12976</v>
      </c>
      <c r="C1887" s="983" t="s">
        <v>16467</v>
      </c>
      <c r="D1887" s="983"/>
      <c r="E1887" s="983"/>
      <c r="F1887" s="983"/>
      <c r="G1887" s="508" t="s">
        <v>112</v>
      </c>
      <c r="H1887" s="509">
        <v>17.25</v>
      </c>
    </row>
    <row r="1888" spans="1:8" ht="12.75" customHeight="1">
      <c r="A1888" s="507" t="s">
        <v>16468</v>
      </c>
      <c r="B1888" s="508" t="s">
        <v>12976</v>
      </c>
      <c r="C1888" s="983" t="s">
        <v>16469</v>
      </c>
      <c r="D1888" s="983"/>
      <c r="E1888" s="983"/>
      <c r="F1888" s="983"/>
      <c r="G1888" s="508" t="s">
        <v>112</v>
      </c>
      <c r="H1888" s="509">
        <v>9.8800000000000008</v>
      </c>
    </row>
    <row r="1889" spans="1:8" ht="12.75" customHeight="1">
      <c r="A1889" s="504" t="s">
        <v>16470</v>
      </c>
      <c r="B1889" s="505" t="s">
        <v>12976</v>
      </c>
      <c r="C1889" s="984" t="s">
        <v>16471</v>
      </c>
      <c r="D1889" s="984"/>
      <c r="E1889" s="984"/>
      <c r="F1889" s="984"/>
      <c r="G1889" s="506"/>
      <c r="H1889" s="506"/>
    </row>
    <row r="1890" spans="1:8" ht="12.75" customHeight="1">
      <c r="A1890" s="507" t="s">
        <v>16472</v>
      </c>
      <c r="B1890" s="508" t="s">
        <v>12976</v>
      </c>
      <c r="C1890" s="983" t="s">
        <v>16441</v>
      </c>
      <c r="D1890" s="983"/>
      <c r="E1890" s="983"/>
      <c r="F1890" s="983"/>
      <c r="G1890" s="508" t="s">
        <v>112</v>
      </c>
      <c r="H1890" s="509">
        <v>8.58</v>
      </c>
    </row>
    <row r="1891" spans="1:8" ht="12.75" customHeight="1">
      <c r="A1891" s="507" t="s">
        <v>16473</v>
      </c>
      <c r="B1891" s="508" t="s">
        <v>12976</v>
      </c>
      <c r="C1891" s="983" t="s">
        <v>16443</v>
      </c>
      <c r="D1891" s="983"/>
      <c r="E1891" s="983"/>
      <c r="F1891" s="983"/>
      <c r="G1891" s="508" t="s">
        <v>112</v>
      </c>
      <c r="H1891" s="509">
        <v>9.4600000000000009</v>
      </c>
    </row>
    <row r="1892" spans="1:8" ht="12.75" customHeight="1">
      <c r="A1892" s="507" t="s">
        <v>16474</v>
      </c>
      <c r="B1892" s="508" t="s">
        <v>12976</v>
      </c>
      <c r="C1892" s="983" t="s">
        <v>16475</v>
      </c>
      <c r="D1892" s="983"/>
      <c r="E1892" s="983"/>
      <c r="F1892" s="983"/>
      <c r="G1892" s="508" t="s">
        <v>112</v>
      </c>
      <c r="H1892" s="509">
        <v>16.3</v>
      </c>
    </row>
    <row r="1893" spans="1:8" ht="12.75" customHeight="1">
      <c r="A1893" s="507" t="s">
        <v>16476</v>
      </c>
      <c r="B1893" s="508" t="s">
        <v>12976</v>
      </c>
      <c r="C1893" s="983" t="s">
        <v>16477</v>
      </c>
      <c r="D1893" s="983"/>
      <c r="E1893" s="983"/>
      <c r="F1893" s="983"/>
      <c r="G1893" s="508" t="s">
        <v>112</v>
      </c>
      <c r="H1893" s="509">
        <v>17.690000000000001</v>
      </c>
    </row>
    <row r="1894" spans="1:8" ht="12.75" customHeight="1">
      <c r="A1894" s="507" t="s">
        <v>16478</v>
      </c>
      <c r="B1894" s="508" t="s">
        <v>12976</v>
      </c>
      <c r="C1894" s="983" t="s">
        <v>16479</v>
      </c>
      <c r="D1894" s="983"/>
      <c r="E1894" s="983"/>
      <c r="F1894" s="983"/>
      <c r="G1894" s="508" t="s">
        <v>112</v>
      </c>
      <c r="H1894" s="509">
        <v>18.739999999999998</v>
      </c>
    </row>
    <row r="1895" spans="1:8" ht="12.75" customHeight="1">
      <c r="A1895" s="507" t="s">
        <v>16480</v>
      </c>
      <c r="B1895" s="508" t="s">
        <v>12976</v>
      </c>
      <c r="C1895" s="983" t="s">
        <v>16481</v>
      </c>
      <c r="D1895" s="983"/>
      <c r="E1895" s="983"/>
      <c r="F1895" s="983"/>
      <c r="G1895" s="508" t="s">
        <v>112</v>
      </c>
      <c r="H1895" s="509">
        <v>9.5399999999999991</v>
      </c>
    </row>
    <row r="1896" spans="1:8" ht="12.75" customHeight="1">
      <c r="A1896" s="507" t="s">
        <v>16482</v>
      </c>
      <c r="B1896" s="508" t="s">
        <v>12976</v>
      </c>
      <c r="C1896" s="983" t="s">
        <v>16483</v>
      </c>
      <c r="D1896" s="983"/>
      <c r="E1896" s="983"/>
      <c r="F1896" s="983"/>
      <c r="G1896" s="508" t="s">
        <v>112</v>
      </c>
      <c r="H1896" s="509">
        <v>16.989999999999998</v>
      </c>
    </row>
    <row r="1897" spans="1:8" ht="12.75" customHeight="1">
      <c r="A1897" s="507" t="s">
        <v>16484</v>
      </c>
      <c r="B1897" s="508" t="s">
        <v>12976</v>
      </c>
      <c r="C1897" s="983" t="s">
        <v>16485</v>
      </c>
      <c r="D1897" s="983"/>
      <c r="E1897" s="983"/>
      <c r="F1897" s="983"/>
      <c r="G1897" s="508" t="s">
        <v>112</v>
      </c>
      <c r="H1897" s="509">
        <v>9.27</v>
      </c>
    </row>
    <row r="1898" spans="1:8" ht="12.75" customHeight="1">
      <c r="A1898" s="504" t="s">
        <v>16486</v>
      </c>
      <c r="B1898" s="505" t="s">
        <v>12976</v>
      </c>
      <c r="C1898" s="984" t="s">
        <v>16487</v>
      </c>
      <c r="D1898" s="984"/>
      <c r="E1898" s="984"/>
      <c r="F1898" s="984"/>
      <c r="G1898" s="506"/>
      <c r="H1898" s="506"/>
    </row>
    <row r="1899" spans="1:8" ht="12.75" customHeight="1">
      <c r="A1899" s="507" t="s">
        <v>16488</v>
      </c>
      <c r="B1899" s="508" t="s">
        <v>12976</v>
      </c>
      <c r="C1899" s="983" t="s">
        <v>16489</v>
      </c>
      <c r="D1899" s="983"/>
      <c r="E1899" s="983"/>
      <c r="F1899" s="983"/>
      <c r="G1899" s="508" t="s">
        <v>112</v>
      </c>
      <c r="H1899" s="509">
        <v>7.96</v>
      </c>
    </row>
    <row r="1900" spans="1:8" ht="12.75" customHeight="1">
      <c r="A1900" s="507" t="s">
        <v>16490</v>
      </c>
      <c r="B1900" s="508" t="s">
        <v>12976</v>
      </c>
      <c r="C1900" s="983" t="s">
        <v>16491</v>
      </c>
      <c r="D1900" s="983"/>
      <c r="E1900" s="983"/>
      <c r="F1900" s="983"/>
      <c r="G1900" s="508" t="s">
        <v>112</v>
      </c>
      <c r="H1900" s="509">
        <v>9.56</v>
      </c>
    </row>
    <row r="1901" spans="1:8" ht="12.75" customHeight="1">
      <c r="A1901" s="507" t="s">
        <v>16492</v>
      </c>
      <c r="B1901" s="508" t="s">
        <v>12976</v>
      </c>
      <c r="C1901" s="983" t="s">
        <v>16493</v>
      </c>
      <c r="D1901" s="983"/>
      <c r="E1901" s="983"/>
      <c r="F1901" s="983"/>
      <c r="G1901" s="508" t="s">
        <v>112</v>
      </c>
      <c r="H1901" s="509">
        <v>16.690000000000001</v>
      </c>
    </row>
    <row r="1902" spans="1:8" ht="12.75" customHeight="1">
      <c r="A1902" s="507" t="s">
        <v>16494</v>
      </c>
      <c r="B1902" s="508" t="s">
        <v>12976</v>
      </c>
      <c r="C1902" s="983" t="s">
        <v>16495</v>
      </c>
      <c r="D1902" s="983"/>
      <c r="E1902" s="983"/>
      <c r="F1902" s="983"/>
      <c r="G1902" s="508" t="s">
        <v>112</v>
      </c>
      <c r="H1902" s="509">
        <v>9.82</v>
      </c>
    </row>
    <row r="1903" spans="1:8" ht="12.75" customHeight="1">
      <c r="A1903" s="507" t="s">
        <v>16496</v>
      </c>
      <c r="B1903" s="508" t="s">
        <v>12976</v>
      </c>
      <c r="C1903" s="983" t="s">
        <v>16497</v>
      </c>
      <c r="D1903" s="983"/>
      <c r="E1903" s="983"/>
      <c r="F1903" s="983"/>
      <c r="G1903" s="508" t="s">
        <v>112</v>
      </c>
      <c r="H1903" s="509">
        <v>18.829999999999998</v>
      </c>
    </row>
    <row r="1904" spans="1:8" ht="12.75" customHeight="1">
      <c r="A1904" s="507" t="s">
        <v>16498</v>
      </c>
      <c r="B1904" s="508" t="s">
        <v>12976</v>
      </c>
      <c r="C1904" s="983" t="s">
        <v>16499</v>
      </c>
      <c r="D1904" s="983"/>
      <c r="E1904" s="983"/>
      <c r="F1904" s="983"/>
      <c r="G1904" s="508" t="s">
        <v>112</v>
      </c>
      <c r="H1904" s="509">
        <v>19.100000000000001</v>
      </c>
    </row>
    <row r="1905" spans="1:8" ht="12.75" customHeight="1">
      <c r="A1905" s="507" t="s">
        <v>16500</v>
      </c>
      <c r="B1905" s="508" t="s">
        <v>12976</v>
      </c>
      <c r="C1905" s="983" t="s">
        <v>16501</v>
      </c>
      <c r="D1905" s="983"/>
      <c r="E1905" s="983"/>
      <c r="F1905" s="983"/>
      <c r="G1905" s="508" t="s">
        <v>112</v>
      </c>
      <c r="H1905" s="509">
        <v>18.84</v>
      </c>
    </row>
    <row r="1906" spans="1:8" ht="12.75" customHeight="1">
      <c r="A1906" s="507" t="s">
        <v>16502</v>
      </c>
      <c r="B1906" s="508" t="s">
        <v>12976</v>
      </c>
      <c r="C1906" s="983" t="s">
        <v>16503</v>
      </c>
      <c r="D1906" s="983"/>
      <c r="E1906" s="983"/>
      <c r="F1906" s="983"/>
      <c r="G1906" s="508" t="s">
        <v>112</v>
      </c>
      <c r="H1906" s="509">
        <v>8.59</v>
      </c>
    </row>
    <row r="1907" spans="1:8" ht="12.75" customHeight="1">
      <c r="A1907" s="507" t="s">
        <v>16504</v>
      </c>
      <c r="B1907" s="508" t="s">
        <v>12976</v>
      </c>
      <c r="C1907" s="983" t="s">
        <v>16505</v>
      </c>
      <c r="D1907" s="983"/>
      <c r="E1907" s="983"/>
      <c r="F1907" s="983"/>
      <c r="G1907" s="508" t="s">
        <v>112</v>
      </c>
      <c r="H1907" s="509">
        <v>10.19</v>
      </c>
    </row>
    <row r="1908" spans="1:8" ht="12.75" customHeight="1">
      <c r="A1908" s="507" t="s">
        <v>16506</v>
      </c>
      <c r="B1908" s="508" t="s">
        <v>12976</v>
      </c>
      <c r="C1908" s="983" t="s">
        <v>16507</v>
      </c>
      <c r="D1908" s="983"/>
      <c r="E1908" s="983"/>
      <c r="F1908" s="983"/>
      <c r="G1908" s="508" t="s">
        <v>112</v>
      </c>
      <c r="H1908" s="509">
        <v>17.32</v>
      </c>
    </row>
    <row r="1909" spans="1:8" ht="12.75" customHeight="1">
      <c r="A1909" s="507" t="s">
        <v>16508</v>
      </c>
      <c r="B1909" s="508" t="s">
        <v>12976</v>
      </c>
      <c r="C1909" s="983" t="s">
        <v>16509</v>
      </c>
      <c r="D1909" s="983"/>
      <c r="E1909" s="983"/>
      <c r="F1909" s="983"/>
      <c r="G1909" s="508" t="s">
        <v>112</v>
      </c>
      <c r="H1909" s="509">
        <v>19.46</v>
      </c>
    </row>
    <row r="1910" spans="1:8" ht="12.75" customHeight="1">
      <c r="A1910" s="507" t="s">
        <v>16510</v>
      </c>
      <c r="B1910" s="508" t="s">
        <v>12976</v>
      </c>
      <c r="C1910" s="983" t="s">
        <v>16511</v>
      </c>
      <c r="D1910" s="983"/>
      <c r="E1910" s="983"/>
      <c r="F1910" s="983"/>
      <c r="G1910" s="508" t="s">
        <v>112</v>
      </c>
      <c r="H1910" s="509">
        <v>19.47</v>
      </c>
    </row>
    <row r="1911" spans="1:8" ht="12.75" customHeight="1">
      <c r="A1911" s="507" t="s">
        <v>16512</v>
      </c>
      <c r="B1911" s="508" t="s">
        <v>12976</v>
      </c>
      <c r="C1911" s="983" t="s">
        <v>16513</v>
      </c>
      <c r="D1911" s="983"/>
      <c r="E1911" s="983"/>
      <c r="F1911" s="983"/>
      <c r="G1911" s="508" t="s">
        <v>112</v>
      </c>
      <c r="H1911" s="509">
        <v>20.02</v>
      </c>
    </row>
    <row r="1912" spans="1:8" ht="12.75" customHeight="1">
      <c r="A1912" s="504" t="s">
        <v>16514</v>
      </c>
      <c r="B1912" s="505" t="s">
        <v>12976</v>
      </c>
      <c r="C1912" s="984" t="s">
        <v>16515</v>
      </c>
      <c r="D1912" s="984"/>
      <c r="E1912" s="984"/>
      <c r="F1912" s="984"/>
      <c r="G1912" s="506"/>
      <c r="H1912" s="506"/>
    </row>
    <row r="1913" spans="1:8" ht="12.75" customHeight="1">
      <c r="A1913" s="507" t="s">
        <v>16516</v>
      </c>
      <c r="B1913" s="508" t="s">
        <v>12976</v>
      </c>
      <c r="C1913" s="983" t="s">
        <v>16517</v>
      </c>
      <c r="D1913" s="983"/>
      <c r="E1913" s="983"/>
      <c r="F1913" s="983"/>
      <c r="G1913" s="508" t="s">
        <v>112</v>
      </c>
      <c r="H1913" s="509">
        <v>12.64</v>
      </c>
    </row>
    <row r="1914" spans="1:8" ht="12.75" customHeight="1">
      <c r="A1914" s="507" t="s">
        <v>16518</v>
      </c>
      <c r="B1914" s="508" t="s">
        <v>12976</v>
      </c>
      <c r="C1914" s="983" t="s">
        <v>16519</v>
      </c>
      <c r="D1914" s="983"/>
      <c r="E1914" s="983"/>
      <c r="F1914" s="983"/>
      <c r="G1914" s="508" t="s">
        <v>112</v>
      </c>
      <c r="H1914" s="509">
        <v>16.07</v>
      </c>
    </row>
    <row r="1915" spans="1:8" ht="12.75" customHeight="1">
      <c r="A1915" s="507" t="s">
        <v>16520</v>
      </c>
      <c r="B1915" s="508" t="s">
        <v>12976</v>
      </c>
      <c r="C1915" s="983" t="s">
        <v>16521</v>
      </c>
      <c r="D1915" s="983"/>
      <c r="E1915" s="983"/>
      <c r="F1915" s="983"/>
      <c r="G1915" s="508" t="s">
        <v>112</v>
      </c>
      <c r="H1915" s="509">
        <v>14.65</v>
      </c>
    </row>
    <row r="1916" spans="1:8" ht="12.75" customHeight="1">
      <c r="A1916" s="507" t="s">
        <v>16522</v>
      </c>
      <c r="B1916" s="508" t="s">
        <v>12976</v>
      </c>
      <c r="C1916" s="983" t="s">
        <v>16523</v>
      </c>
      <c r="D1916" s="983"/>
      <c r="E1916" s="983"/>
      <c r="F1916" s="983"/>
      <c r="G1916" s="508" t="s">
        <v>112</v>
      </c>
      <c r="H1916" s="509">
        <v>28.34</v>
      </c>
    </row>
    <row r="1917" spans="1:8" ht="12.75" customHeight="1">
      <c r="A1917" s="507" t="s">
        <v>16524</v>
      </c>
      <c r="B1917" s="508" t="s">
        <v>12976</v>
      </c>
      <c r="C1917" s="983" t="s">
        <v>16525</v>
      </c>
      <c r="D1917" s="983"/>
      <c r="E1917" s="983"/>
      <c r="F1917" s="983"/>
      <c r="G1917" s="508" t="s">
        <v>112</v>
      </c>
      <c r="H1917" s="509">
        <v>21.1</v>
      </c>
    </row>
    <row r="1918" spans="1:8" ht="12.75" customHeight="1">
      <c r="A1918" s="507" t="s">
        <v>16526</v>
      </c>
      <c r="B1918" s="508" t="s">
        <v>12976</v>
      </c>
      <c r="C1918" s="983" t="s">
        <v>16527</v>
      </c>
      <c r="D1918" s="983"/>
      <c r="E1918" s="983"/>
      <c r="F1918" s="983"/>
      <c r="G1918" s="508" t="s">
        <v>112</v>
      </c>
      <c r="H1918" s="509">
        <v>21.1</v>
      </c>
    </row>
    <row r="1919" spans="1:8" ht="12.75" customHeight="1">
      <c r="A1919" s="507" t="s">
        <v>16528</v>
      </c>
      <c r="B1919" s="508" t="s">
        <v>12976</v>
      </c>
      <c r="C1919" s="983" t="s">
        <v>16529</v>
      </c>
      <c r="D1919" s="983"/>
      <c r="E1919" s="983"/>
      <c r="F1919" s="983"/>
      <c r="G1919" s="508" t="s">
        <v>112</v>
      </c>
      <c r="H1919" s="509">
        <v>14.11</v>
      </c>
    </row>
    <row r="1920" spans="1:8" ht="12.75" customHeight="1">
      <c r="A1920" s="507" t="s">
        <v>16530</v>
      </c>
      <c r="B1920" s="508" t="s">
        <v>12976</v>
      </c>
      <c r="C1920" s="983" t="s">
        <v>16531</v>
      </c>
      <c r="D1920" s="983"/>
      <c r="E1920" s="983"/>
      <c r="F1920" s="983"/>
      <c r="G1920" s="508" t="s">
        <v>112</v>
      </c>
      <c r="H1920" s="509">
        <v>27.69</v>
      </c>
    </row>
    <row r="1921" spans="1:8" ht="12.75" customHeight="1">
      <c r="A1921" s="507" t="s">
        <v>16532</v>
      </c>
      <c r="B1921" s="508" t="s">
        <v>12976</v>
      </c>
      <c r="C1921" s="983" t="s">
        <v>16533</v>
      </c>
      <c r="D1921" s="983"/>
      <c r="E1921" s="983"/>
      <c r="F1921" s="983"/>
      <c r="G1921" s="508" t="s">
        <v>112</v>
      </c>
      <c r="H1921" s="509">
        <v>14.55</v>
      </c>
    </row>
    <row r="1922" spans="1:8" ht="12.75" customHeight="1">
      <c r="A1922" s="507" t="s">
        <v>16534</v>
      </c>
      <c r="B1922" s="508" t="s">
        <v>12976</v>
      </c>
      <c r="C1922" s="983" t="s">
        <v>16535</v>
      </c>
      <c r="D1922" s="983"/>
      <c r="E1922" s="983"/>
      <c r="F1922" s="983"/>
      <c r="G1922" s="508" t="s">
        <v>112</v>
      </c>
      <c r="H1922" s="509">
        <v>18.170000000000002</v>
      </c>
    </row>
    <row r="1923" spans="1:8" ht="12.75" customHeight="1">
      <c r="A1923" s="507" t="s">
        <v>16536</v>
      </c>
      <c r="B1923" s="508" t="s">
        <v>12976</v>
      </c>
      <c r="C1923" s="983" t="s">
        <v>16537</v>
      </c>
      <c r="D1923" s="983"/>
      <c r="E1923" s="983"/>
      <c r="F1923" s="983"/>
      <c r="G1923" s="508" t="s">
        <v>112</v>
      </c>
      <c r="H1923" s="509">
        <v>18.170000000000002</v>
      </c>
    </row>
    <row r="1924" spans="1:8" ht="12.75" customHeight="1">
      <c r="A1924" s="507" t="s">
        <v>16538</v>
      </c>
      <c r="B1924" s="508" t="s">
        <v>12976</v>
      </c>
      <c r="C1924" s="983" t="s">
        <v>16539</v>
      </c>
      <c r="D1924" s="983"/>
      <c r="E1924" s="983"/>
      <c r="F1924" s="983"/>
      <c r="G1924" s="508" t="s">
        <v>112</v>
      </c>
      <c r="H1924" s="509">
        <v>14.09</v>
      </c>
    </row>
    <row r="1925" spans="1:8" ht="12.75" customHeight="1">
      <c r="A1925" s="507" t="s">
        <v>16540</v>
      </c>
      <c r="B1925" s="508" t="s">
        <v>12976</v>
      </c>
      <c r="C1925" s="983" t="s">
        <v>16541</v>
      </c>
      <c r="D1925" s="983"/>
      <c r="E1925" s="983"/>
      <c r="F1925" s="983"/>
      <c r="G1925" s="508" t="s">
        <v>112</v>
      </c>
      <c r="H1925" s="509">
        <v>17.52</v>
      </c>
    </row>
    <row r="1926" spans="1:8" ht="12.75" customHeight="1">
      <c r="A1926" s="507" t="s">
        <v>16542</v>
      </c>
      <c r="B1926" s="508" t="s">
        <v>12976</v>
      </c>
      <c r="C1926" s="983" t="s">
        <v>16543</v>
      </c>
      <c r="D1926" s="983"/>
      <c r="E1926" s="983"/>
      <c r="F1926" s="983"/>
      <c r="G1926" s="508" t="s">
        <v>112</v>
      </c>
      <c r="H1926" s="509">
        <v>17.52</v>
      </c>
    </row>
    <row r="1927" spans="1:8" ht="12.75" customHeight="1">
      <c r="A1927" s="504" t="s">
        <v>16544</v>
      </c>
      <c r="B1927" s="505" t="s">
        <v>12976</v>
      </c>
      <c r="C1927" s="984" t="s">
        <v>16545</v>
      </c>
      <c r="D1927" s="984"/>
      <c r="E1927" s="984"/>
      <c r="F1927" s="984"/>
      <c r="G1927" s="506"/>
      <c r="H1927" s="506"/>
    </row>
    <row r="1928" spans="1:8" ht="12.75" customHeight="1">
      <c r="A1928" s="507" t="s">
        <v>16546</v>
      </c>
      <c r="B1928" s="508" t="s">
        <v>12976</v>
      </c>
      <c r="C1928" s="983" t="s">
        <v>16547</v>
      </c>
      <c r="D1928" s="983"/>
      <c r="E1928" s="983"/>
      <c r="F1928" s="983"/>
      <c r="G1928" s="508" t="s">
        <v>112</v>
      </c>
      <c r="H1928" s="509">
        <v>21.37</v>
      </c>
    </row>
    <row r="1929" spans="1:8" ht="12.75" customHeight="1">
      <c r="A1929" s="504" t="s">
        <v>16548</v>
      </c>
      <c r="B1929" s="505" t="s">
        <v>12976</v>
      </c>
      <c r="C1929" s="984" t="s">
        <v>16549</v>
      </c>
      <c r="D1929" s="984"/>
      <c r="E1929" s="984"/>
      <c r="F1929" s="984"/>
      <c r="G1929" s="506"/>
      <c r="H1929" s="506"/>
    </row>
    <row r="1930" spans="1:8" ht="12.75" customHeight="1">
      <c r="A1930" s="507" t="s">
        <v>16550</v>
      </c>
      <c r="B1930" s="508" t="s">
        <v>12976</v>
      </c>
      <c r="C1930" s="983" t="s">
        <v>16551</v>
      </c>
      <c r="D1930" s="983"/>
      <c r="E1930" s="983"/>
      <c r="F1930" s="983"/>
      <c r="G1930" s="508" t="s">
        <v>112</v>
      </c>
      <c r="H1930" s="509">
        <v>15.04</v>
      </c>
    </row>
    <row r="1931" spans="1:8" ht="12.75" customHeight="1">
      <c r="A1931" s="507" t="s">
        <v>16552</v>
      </c>
      <c r="B1931" s="508" t="s">
        <v>12976</v>
      </c>
      <c r="C1931" s="983" t="s">
        <v>16553</v>
      </c>
      <c r="D1931" s="983"/>
      <c r="E1931" s="983"/>
      <c r="F1931" s="983"/>
      <c r="G1931" s="508" t="s">
        <v>112</v>
      </c>
      <c r="H1931" s="509">
        <v>15.85</v>
      </c>
    </row>
    <row r="1932" spans="1:8" ht="12.75" customHeight="1">
      <c r="A1932" s="504" t="s">
        <v>16554</v>
      </c>
      <c r="B1932" s="505" t="s">
        <v>12976</v>
      </c>
      <c r="C1932" s="984" t="s">
        <v>16555</v>
      </c>
      <c r="D1932" s="984"/>
      <c r="E1932" s="984"/>
      <c r="F1932" s="984"/>
      <c r="G1932" s="506"/>
      <c r="H1932" s="506"/>
    </row>
    <row r="1933" spans="1:8" ht="12.75" customHeight="1">
      <c r="A1933" s="507" t="s">
        <v>16556</v>
      </c>
      <c r="B1933" s="508" t="s">
        <v>12976</v>
      </c>
      <c r="C1933" s="983" t="s">
        <v>16557</v>
      </c>
      <c r="D1933" s="983"/>
      <c r="E1933" s="983"/>
      <c r="F1933" s="983"/>
      <c r="G1933" s="508" t="s">
        <v>112</v>
      </c>
      <c r="H1933" s="509">
        <v>17.62</v>
      </c>
    </row>
    <row r="1934" spans="1:8" ht="12.75" customHeight="1">
      <c r="A1934" s="507" t="s">
        <v>16558</v>
      </c>
      <c r="B1934" s="508" t="s">
        <v>12976</v>
      </c>
      <c r="C1934" s="983" t="s">
        <v>16559</v>
      </c>
      <c r="D1934" s="983"/>
      <c r="E1934" s="983"/>
      <c r="F1934" s="983"/>
      <c r="G1934" s="508" t="s">
        <v>112</v>
      </c>
      <c r="H1934" s="509">
        <v>17.62</v>
      </c>
    </row>
    <row r="1935" spans="1:8" ht="12.75" customHeight="1">
      <c r="A1935" s="507" t="s">
        <v>16560</v>
      </c>
      <c r="B1935" s="508" t="s">
        <v>12976</v>
      </c>
      <c r="C1935" s="983" t="s">
        <v>16561</v>
      </c>
      <c r="D1935" s="983"/>
      <c r="E1935" s="983"/>
      <c r="F1935" s="983"/>
      <c r="G1935" s="508" t="s">
        <v>112</v>
      </c>
      <c r="H1935" s="509">
        <v>17.62</v>
      </c>
    </row>
    <row r="1936" spans="1:8" ht="12.75" customHeight="1">
      <c r="A1936" s="504" t="s">
        <v>16562</v>
      </c>
      <c r="B1936" s="505" t="s">
        <v>12976</v>
      </c>
      <c r="C1936" s="984" t="s">
        <v>16563</v>
      </c>
      <c r="D1936" s="984"/>
      <c r="E1936" s="984"/>
      <c r="F1936" s="984"/>
      <c r="G1936" s="506"/>
      <c r="H1936" s="506"/>
    </row>
    <row r="1937" spans="1:8" ht="12.75" customHeight="1">
      <c r="A1937" s="507" t="s">
        <v>16564</v>
      </c>
      <c r="B1937" s="508" t="s">
        <v>12976</v>
      </c>
      <c r="C1937" s="983" t="s">
        <v>16565</v>
      </c>
      <c r="D1937" s="983"/>
      <c r="E1937" s="983"/>
      <c r="F1937" s="983"/>
      <c r="G1937" s="508" t="s">
        <v>112</v>
      </c>
      <c r="H1937" s="509">
        <v>20.46</v>
      </c>
    </row>
    <row r="1938" spans="1:8" ht="12.75" customHeight="1">
      <c r="A1938" s="507" t="s">
        <v>16566</v>
      </c>
      <c r="B1938" s="508" t="s">
        <v>12976</v>
      </c>
      <c r="C1938" s="983" t="s">
        <v>16567</v>
      </c>
      <c r="D1938" s="983"/>
      <c r="E1938" s="983"/>
      <c r="F1938" s="983"/>
      <c r="G1938" s="508" t="s">
        <v>112</v>
      </c>
      <c r="H1938" s="509">
        <v>17.62</v>
      </c>
    </row>
    <row r="1939" spans="1:8" ht="12.75" customHeight="1">
      <c r="A1939" s="507" t="s">
        <v>16568</v>
      </c>
      <c r="B1939" s="508" t="s">
        <v>12976</v>
      </c>
      <c r="C1939" s="983" t="s">
        <v>16569</v>
      </c>
      <c r="D1939" s="983"/>
      <c r="E1939" s="983"/>
      <c r="F1939" s="983"/>
      <c r="G1939" s="508" t="s">
        <v>112</v>
      </c>
      <c r="H1939" s="509">
        <v>17.62</v>
      </c>
    </row>
    <row r="1940" spans="1:8" ht="12.75" customHeight="1">
      <c r="A1940" s="504" t="s">
        <v>16570</v>
      </c>
      <c r="B1940" s="505" t="s">
        <v>12976</v>
      </c>
      <c r="C1940" s="984" t="s">
        <v>16571</v>
      </c>
      <c r="D1940" s="984"/>
      <c r="E1940" s="984"/>
      <c r="F1940" s="984"/>
      <c r="G1940" s="506"/>
      <c r="H1940" s="506"/>
    </row>
    <row r="1941" spans="1:8" ht="12.75" customHeight="1">
      <c r="A1941" s="507" t="s">
        <v>16572</v>
      </c>
      <c r="B1941" s="508" t="s">
        <v>12976</v>
      </c>
      <c r="C1941" s="983" t="s">
        <v>16573</v>
      </c>
      <c r="D1941" s="983"/>
      <c r="E1941" s="983"/>
      <c r="F1941" s="983"/>
      <c r="G1941" s="508" t="s">
        <v>112</v>
      </c>
      <c r="H1941" s="509">
        <v>10.35</v>
      </c>
    </row>
    <row r="1942" spans="1:8" ht="12.75" customHeight="1">
      <c r="A1942" s="507" t="s">
        <v>16574</v>
      </c>
      <c r="B1942" s="508" t="s">
        <v>12976</v>
      </c>
      <c r="C1942" s="983" t="s">
        <v>16575</v>
      </c>
      <c r="D1942" s="983"/>
      <c r="E1942" s="983"/>
      <c r="F1942" s="983"/>
      <c r="G1942" s="508" t="s">
        <v>112</v>
      </c>
      <c r="H1942" s="509">
        <v>9.09</v>
      </c>
    </row>
    <row r="1943" spans="1:8" ht="12.75" customHeight="1">
      <c r="A1943" s="507" t="s">
        <v>16576</v>
      </c>
      <c r="B1943" s="508" t="s">
        <v>12976</v>
      </c>
      <c r="C1943" s="983" t="s">
        <v>16577</v>
      </c>
      <c r="D1943" s="983"/>
      <c r="E1943" s="983"/>
      <c r="F1943" s="983"/>
      <c r="G1943" s="508" t="s">
        <v>112</v>
      </c>
      <c r="H1943" s="509">
        <v>15.22</v>
      </c>
    </row>
    <row r="1944" spans="1:8" ht="12.75" customHeight="1">
      <c r="A1944" s="507" t="s">
        <v>16578</v>
      </c>
      <c r="B1944" s="508" t="s">
        <v>12976</v>
      </c>
      <c r="C1944" s="983" t="s">
        <v>16579</v>
      </c>
      <c r="D1944" s="983"/>
      <c r="E1944" s="983"/>
      <c r="F1944" s="983"/>
      <c r="G1944" s="508" t="s">
        <v>112</v>
      </c>
      <c r="H1944" s="509">
        <v>16.41</v>
      </c>
    </row>
    <row r="1945" spans="1:8" ht="12.75" customHeight="1">
      <c r="A1945" s="504" t="s">
        <v>16580</v>
      </c>
      <c r="B1945" s="505" t="s">
        <v>12976</v>
      </c>
      <c r="C1945" s="984" t="s">
        <v>16581</v>
      </c>
      <c r="D1945" s="984"/>
      <c r="E1945" s="984"/>
      <c r="F1945" s="984"/>
      <c r="G1945" s="506"/>
      <c r="H1945" s="506"/>
    </row>
    <row r="1946" spans="1:8" ht="12.75" customHeight="1">
      <c r="A1946" s="507" t="s">
        <v>16582</v>
      </c>
      <c r="B1946" s="508" t="s">
        <v>12976</v>
      </c>
      <c r="C1946" s="983" t="s">
        <v>16583</v>
      </c>
      <c r="D1946" s="983"/>
      <c r="E1946" s="983"/>
      <c r="F1946" s="983"/>
      <c r="G1946" s="508" t="s">
        <v>112</v>
      </c>
      <c r="H1946" s="509">
        <v>27.1</v>
      </c>
    </row>
    <row r="1947" spans="1:8" ht="12.75" customHeight="1">
      <c r="A1947" s="504" t="s">
        <v>16584</v>
      </c>
      <c r="B1947" s="505" t="s">
        <v>12976</v>
      </c>
      <c r="C1947" s="984" t="s">
        <v>16585</v>
      </c>
      <c r="D1947" s="984"/>
      <c r="E1947" s="984"/>
      <c r="F1947" s="984"/>
      <c r="G1947" s="506"/>
      <c r="H1947" s="506"/>
    </row>
    <row r="1948" spans="1:8" ht="12.75" customHeight="1">
      <c r="A1948" s="507" t="s">
        <v>16586</v>
      </c>
      <c r="B1948" s="508" t="s">
        <v>12976</v>
      </c>
      <c r="C1948" s="983" t="s">
        <v>16587</v>
      </c>
      <c r="D1948" s="983"/>
      <c r="E1948" s="983"/>
      <c r="F1948" s="983"/>
      <c r="G1948" s="508" t="s">
        <v>121</v>
      </c>
      <c r="H1948" s="509">
        <v>3.19</v>
      </c>
    </row>
    <row r="1949" spans="1:8" ht="12.75" customHeight="1">
      <c r="A1949" s="507" t="s">
        <v>16588</v>
      </c>
      <c r="B1949" s="508" t="s">
        <v>12976</v>
      </c>
      <c r="C1949" s="983" t="s">
        <v>16589</v>
      </c>
      <c r="D1949" s="983"/>
      <c r="E1949" s="983"/>
      <c r="F1949" s="983"/>
      <c r="G1949" s="508" t="s">
        <v>112</v>
      </c>
      <c r="H1949" s="509">
        <v>31.01</v>
      </c>
    </row>
    <row r="1950" spans="1:8" ht="12.75" customHeight="1">
      <c r="A1950" s="507" t="s">
        <v>16590</v>
      </c>
      <c r="B1950" s="508" t="s">
        <v>12976</v>
      </c>
      <c r="C1950" s="983" t="s">
        <v>16591</v>
      </c>
      <c r="D1950" s="983"/>
      <c r="E1950" s="983"/>
      <c r="F1950" s="983"/>
      <c r="G1950" s="508" t="s">
        <v>112</v>
      </c>
      <c r="H1950" s="509">
        <v>10.83</v>
      </c>
    </row>
    <row r="1951" spans="1:8" ht="12.75" customHeight="1">
      <c r="A1951" s="501" t="s">
        <v>16592</v>
      </c>
      <c r="B1951" s="502"/>
      <c r="C1951" s="986" t="s">
        <v>16593</v>
      </c>
      <c r="D1951" s="986"/>
      <c r="E1951" s="986"/>
      <c r="F1951" s="986"/>
      <c r="G1951" s="503"/>
      <c r="H1951" s="503"/>
    </row>
    <row r="1952" spans="1:8" ht="12.75" customHeight="1">
      <c r="A1952" s="504" t="s">
        <v>16594</v>
      </c>
      <c r="B1952" s="505" t="s">
        <v>12976</v>
      </c>
      <c r="C1952" s="984" t="s">
        <v>8820</v>
      </c>
      <c r="D1952" s="984"/>
      <c r="E1952" s="984"/>
      <c r="F1952" s="984"/>
      <c r="G1952" s="506"/>
      <c r="H1952" s="506"/>
    </row>
    <row r="1953" spans="1:8" ht="12.75" customHeight="1">
      <c r="A1953" s="507" t="s">
        <v>16595</v>
      </c>
      <c r="B1953" s="508" t="s">
        <v>12976</v>
      </c>
      <c r="C1953" s="983" t="s">
        <v>16596</v>
      </c>
      <c r="D1953" s="983"/>
      <c r="E1953" s="983"/>
      <c r="F1953" s="983"/>
      <c r="G1953" s="508" t="s">
        <v>108</v>
      </c>
      <c r="H1953" s="509">
        <v>720.07</v>
      </c>
    </row>
    <row r="1954" spans="1:8" ht="12.75" customHeight="1">
      <c r="A1954" s="507" t="s">
        <v>16597</v>
      </c>
      <c r="B1954" s="508" t="s">
        <v>12976</v>
      </c>
      <c r="C1954" s="983" t="s">
        <v>16598</v>
      </c>
      <c r="D1954" s="983"/>
      <c r="E1954" s="983"/>
      <c r="F1954" s="983"/>
      <c r="G1954" s="508" t="s">
        <v>108</v>
      </c>
      <c r="H1954" s="509">
        <v>1550.06</v>
      </c>
    </row>
    <row r="1955" spans="1:8" ht="12.75" customHeight="1">
      <c r="A1955" s="507" t="s">
        <v>16599</v>
      </c>
      <c r="B1955" s="508" t="s">
        <v>12976</v>
      </c>
      <c r="C1955" s="983" t="s">
        <v>16600</v>
      </c>
      <c r="D1955" s="983"/>
      <c r="E1955" s="983"/>
      <c r="F1955" s="983"/>
      <c r="G1955" s="508" t="s">
        <v>139</v>
      </c>
      <c r="H1955" s="509">
        <v>802.75</v>
      </c>
    </row>
    <row r="1956" spans="1:8" ht="12.75" customHeight="1">
      <c r="A1956" s="507" t="s">
        <v>16601</v>
      </c>
      <c r="B1956" s="508" t="s">
        <v>12976</v>
      </c>
      <c r="C1956" s="983" t="s">
        <v>16602</v>
      </c>
      <c r="D1956" s="983"/>
      <c r="E1956" s="983"/>
      <c r="F1956" s="983"/>
      <c r="G1956" s="508" t="s">
        <v>139</v>
      </c>
      <c r="H1956" s="509">
        <v>696.06</v>
      </c>
    </row>
    <row r="1957" spans="1:8">
      <c r="A1957" s="507" t="s">
        <v>16603</v>
      </c>
      <c r="B1957" s="508" t="s">
        <v>12976</v>
      </c>
      <c r="C1957" s="983" t="s">
        <v>16604</v>
      </c>
      <c r="D1957" s="983"/>
      <c r="E1957" s="983"/>
      <c r="F1957" s="983"/>
      <c r="G1957" s="508" t="s">
        <v>139</v>
      </c>
      <c r="H1957" s="509">
        <v>697.23</v>
      </c>
    </row>
    <row r="1958" spans="1:8" ht="12.75" customHeight="1">
      <c r="A1958" s="507" t="s">
        <v>16605</v>
      </c>
      <c r="B1958" s="508" t="s">
        <v>12976</v>
      </c>
      <c r="C1958" s="983" t="s">
        <v>16606</v>
      </c>
      <c r="D1958" s="983"/>
      <c r="E1958" s="983"/>
      <c r="F1958" s="983"/>
      <c r="G1958" s="508" t="s">
        <v>108</v>
      </c>
      <c r="H1958" s="509">
        <v>1398.02</v>
      </c>
    </row>
    <row r="1959" spans="1:8" ht="12.75" customHeight="1">
      <c r="A1959" s="504" t="s">
        <v>16607</v>
      </c>
      <c r="B1959" s="505" t="s">
        <v>12976</v>
      </c>
      <c r="C1959" s="984" t="s">
        <v>8376</v>
      </c>
      <c r="D1959" s="984"/>
      <c r="E1959" s="984"/>
      <c r="F1959" s="984"/>
      <c r="G1959" s="506"/>
      <c r="H1959" s="506"/>
    </row>
    <row r="1960" spans="1:8" ht="12.75" customHeight="1">
      <c r="A1960" s="507" t="s">
        <v>16608</v>
      </c>
      <c r="B1960" s="508" t="s">
        <v>12976</v>
      </c>
      <c r="C1960" s="983" t="s">
        <v>16609</v>
      </c>
      <c r="D1960" s="983"/>
      <c r="E1960" s="983"/>
      <c r="F1960" s="983"/>
      <c r="G1960" s="508" t="s">
        <v>108</v>
      </c>
      <c r="H1960" s="509">
        <v>69.36</v>
      </c>
    </row>
    <row r="1961" spans="1:8" ht="12.75" customHeight="1">
      <c r="A1961" s="507" t="s">
        <v>16610</v>
      </c>
      <c r="B1961" s="508" t="s">
        <v>12976</v>
      </c>
      <c r="C1961" s="983" t="s">
        <v>16611</v>
      </c>
      <c r="D1961" s="983"/>
      <c r="E1961" s="983"/>
      <c r="F1961" s="983"/>
      <c r="G1961" s="508" t="s">
        <v>108</v>
      </c>
      <c r="H1961" s="509">
        <v>479.08</v>
      </c>
    </row>
    <row r="1962" spans="1:8" ht="12.75" customHeight="1">
      <c r="A1962" s="507" t="s">
        <v>16612</v>
      </c>
      <c r="B1962" s="508" t="s">
        <v>12976</v>
      </c>
      <c r="C1962" s="983" t="s">
        <v>16613</v>
      </c>
      <c r="D1962" s="983"/>
      <c r="E1962" s="983"/>
      <c r="F1962" s="983"/>
      <c r="G1962" s="508" t="s">
        <v>108</v>
      </c>
      <c r="H1962" s="509">
        <v>401.86</v>
      </c>
    </row>
    <row r="1963" spans="1:8" ht="12.75" customHeight="1">
      <c r="A1963" s="507" t="s">
        <v>16614</v>
      </c>
      <c r="B1963" s="508" t="s">
        <v>12976</v>
      </c>
      <c r="C1963" s="983" t="s">
        <v>16615</v>
      </c>
      <c r="D1963" s="983"/>
      <c r="E1963" s="983"/>
      <c r="F1963" s="983"/>
      <c r="G1963" s="508" t="s">
        <v>108</v>
      </c>
      <c r="H1963" s="509">
        <v>38.42</v>
      </c>
    </row>
    <row r="1964" spans="1:8" ht="12.75" customHeight="1">
      <c r="A1964" s="507" t="s">
        <v>16616</v>
      </c>
      <c r="B1964" s="508" t="s">
        <v>12976</v>
      </c>
      <c r="C1964" s="983" t="s">
        <v>16617</v>
      </c>
      <c r="D1964" s="983"/>
      <c r="E1964" s="983"/>
      <c r="F1964" s="983"/>
      <c r="G1964" s="508" t="s">
        <v>108</v>
      </c>
      <c r="H1964" s="509">
        <v>10.17</v>
      </c>
    </row>
    <row r="1965" spans="1:8" ht="12.75" customHeight="1">
      <c r="A1965" s="507" t="s">
        <v>16618</v>
      </c>
      <c r="B1965" s="508" t="s">
        <v>12976</v>
      </c>
      <c r="C1965" s="983" t="s">
        <v>16619</v>
      </c>
      <c r="D1965" s="983"/>
      <c r="E1965" s="983"/>
      <c r="F1965" s="983"/>
      <c r="G1965" s="508" t="s">
        <v>108</v>
      </c>
      <c r="H1965" s="509">
        <v>5.67</v>
      </c>
    </row>
    <row r="1966" spans="1:8" ht="12.75" customHeight="1">
      <c r="A1966" s="507" t="s">
        <v>16620</v>
      </c>
      <c r="B1966" s="508" t="s">
        <v>12976</v>
      </c>
      <c r="C1966" s="983" t="s">
        <v>16621</v>
      </c>
      <c r="D1966" s="983"/>
      <c r="E1966" s="983"/>
      <c r="F1966" s="983"/>
      <c r="G1966" s="508" t="s">
        <v>108</v>
      </c>
      <c r="H1966" s="509">
        <v>47.08</v>
      </c>
    </row>
    <row r="1967" spans="1:8" ht="12.75" customHeight="1">
      <c r="A1967" s="507" t="s">
        <v>16622</v>
      </c>
      <c r="B1967" s="508" t="s">
        <v>12976</v>
      </c>
      <c r="C1967" s="983" t="s">
        <v>16623</v>
      </c>
      <c r="D1967" s="983"/>
      <c r="E1967" s="983"/>
      <c r="F1967" s="983"/>
      <c r="G1967" s="508" t="s">
        <v>108</v>
      </c>
      <c r="H1967" s="509">
        <v>45.58</v>
      </c>
    </row>
    <row r="1968" spans="1:8" ht="12.75" customHeight="1">
      <c r="A1968" s="507" t="s">
        <v>16624</v>
      </c>
      <c r="B1968" s="508" t="s">
        <v>12976</v>
      </c>
      <c r="C1968" s="983" t="s">
        <v>16625</v>
      </c>
      <c r="D1968" s="983"/>
      <c r="E1968" s="983"/>
      <c r="F1968" s="983"/>
      <c r="G1968" s="508" t="s">
        <v>108</v>
      </c>
      <c r="H1968" s="509">
        <v>230.02</v>
      </c>
    </row>
    <row r="1969" spans="1:8" ht="12.75" customHeight="1">
      <c r="A1969" s="507" t="s">
        <v>16626</v>
      </c>
      <c r="B1969" s="508" t="s">
        <v>12976</v>
      </c>
      <c r="C1969" s="983" t="s">
        <v>16627</v>
      </c>
      <c r="D1969" s="983"/>
      <c r="E1969" s="983"/>
      <c r="F1969" s="983"/>
      <c r="G1969" s="508" t="s">
        <v>108</v>
      </c>
      <c r="H1969" s="509">
        <v>565.02</v>
      </c>
    </row>
    <row r="1970" spans="1:8" ht="12.75" customHeight="1">
      <c r="A1970" s="507" t="s">
        <v>16628</v>
      </c>
      <c r="B1970" s="508" t="s">
        <v>12976</v>
      </c>
      <c r="C1970" s="983" t="s">
        <v>16629</v>
      </c>
      <c r="D1970" s="983"/>
      <c r="E1970" s="983"/>
      <c r="F1970" s="983"/>
      <c r="G1970" s="508" t="s">
        <v>108</v>
      </c>
      <c r="H1970" s="509">
        <v>557.52</v>
      </c>
    </row>
    <row r="1971" spans="1:8" ht="12.75" customHeight="1">
      <c r="A1971" s="507" t="s">
        <v>16630</v>
      </c>
      <c r="B1971" s="508" t="s">
        <v>12976</v>
      </c>
      <c r="C1971" s="983" t="s">
        <v>16631</v>
      </c>
      <c r="D1971" s="983"/>
      <c r="E1971" s="983"/>
      <c r="F1971" s="983"/>
      <c r="G1971" s="508" t="s">
        <v>108</v>
      </c>
      <c r="H1971" s="509">
        <v>284.19</v>
      </c>
    </row>
    <row r="1972" spans="1:8" ht="12.75" customHeight="1">
      <c r="A1972" s="507" t="s">
        <v>16632</v>
      </c>
      <c r="B1972" s="508" t="s">
        <v>12976</v>
      </c>
      <c r="C1972" s="983" t="s">
        <v>16633</v>
      </c>
      <c r="D1972" s="983"/>
      <c r="E1972" s="983"/>
      <c r="F1972" s="983"/>
      <c r="G1972" s="508" t="s">
        <v>108</v>
      </c>
      <c r="H1972" s="509">
        <v>336.69</v>
      </c>
    </row>
    <row r="1973" spans="1:8" ht="12.75" customHeight="1">
      <c r="A1973" s="507" t="s">
        <v>16634</v>
      </c>
      <c r="B1973" s="508" t="s">
        <v>12976</v>
      </c>
      <c r="C1973" s="983" t="s">
        <v>16635</v>
      </c>
      <c r="D1973" s="983"/>
      <c r="E1973" s="983"/>
      <c r="F1973" s="983"/>
      <c r="G1973" s="508" t="s">
        <v>108</v>
      </c>
      <c r="H1973" s="509">
        <v>37.549999999999997</v>
      </c>
    </row>
    <row r="1974" spans="1:8" ht="12.75" customHeight="1">
      <c r="A1974" s="507" t="s">
        <v>16636</v>
      </c>
      <c r="B1974" s="508" t="s">
        <v>12976</v>
      </c>
      <c r="C1974" s="983" t="s">
        <v>16637</v>
      </c>
      <c r="D1974" s="983"/>
      <c r="E1974" s="983"/>
      <c r="F1974" s="983"/>
      <c r="G1974" s="508" t="s">
        <v>108</v>
      </c>
      <c r="H1974" s="509">
        <v>952.71</v>
      </c>
    </row>
    <row r="1975" spans="1:8" ht="12.75" customHeight="1">
      <c r="A1975" s="504" t="s">
        <v>16638</v>
      </c>
      <c r="B1975" s="505" t="s">
        <v>12976</v>
      </c>
      <c r="C1975" s="984" t="s">
        <v>16639</v>
      </c>
      <c r="D1975" s="984"/>
      <c r="E1975" s="984"/>
      <c r="F1975" s="984"/>
      <c r="G1975" s="506"/>
      <c r="H1975" s="506"/>
    </row>
    <row r="1976" spans="1:8" ht="12.75" customHeight="1">
      <c r="A1976" s="507" t="s">
        <v>16640</v>
      </c>
      <c r="B1976" s="508" t="s">
        <v>12976</v>
      </c>
      <c r="C1976" s="983" t="s">
        <v>16641</v>
      </c>
      <c r="D1976" s="983"/>
      <c r="E1976" s="983"/>
      <c r="F1976" s="983"/>
      <c r="G1976" s="508" t="s">
        <v>108</v>
      </c>
      <c r="H1976" s="509">
        <v>58.07</v>
      </c>
    </row>
    <row r="1977" spans="1:8" ht="12.75" customHeight="1">
      <c r="A1977" s="507" t="s">
        <v>16642</v>
      </c>
      <c r="B1977" s="508" t="s">
        <v>12976</v>
      </c>
      <c r="C1977" s="983" t="s">
        <v>16643</v>
      </c>
      <c r="D1977" s="983"/>
      <c r="E1977" s="983"/>
      <c r="F1977" s="983"/>
      <c r="G1977" s="508" t="s">
        <v>108</v>
      </c>
      <c r="H1977" s="509">
        <v>74.22</v>
      </c>
    </row>
    <row r="1978" spans="1:8" ht="12.75" customHeight="1">
      <c r="A1978" s="507" t="s">
        <v>16644</v>
      </c>
      <c r="B1978" s="508" t="s">
        <v>12976</v>
      </c>
      <c r="C1978" s="983" t="s">
        <v>16645</v>
      </c>
      <c r="D1978" s="983"/>
      <c r="E1978" s="983"/>
      <c r="F1978" s="983"/>
      <c r="G1978" s="508" t="s">
        <v>108</v>
      </c>
      <c r="H1978" s="509">
        <v>43.9</v>
      </c>
    </row>
    <row r="1979" spans="1:8" ht="12.75" customHeight="1">
      <c r="A1979" s="507" t="s">
        <v>16646</v>
      </c>
      <c r="B1979" s="508" t="s">
        <v>12976</v>
      </c>
      <c r="C1979" s="983" t="s">
        <v>16647</v>
      </c>
      <c r="D1979" s="983"/>
      <c r="E1979" s="983"/>
      <c r="F1979" s="983"/>
      <c r="G1979" s="508" t="s">
        <v>108</v>
      </c>
      <c r="H1979" s="509">
        <v>20.239999999999998</v>
      </c>
    </row>
    <row r="1980" spans="1:8" ht="12.75" customHeight="1">
      <c r="A1980" s="507" t="s">
        <v>16648</v>
      </c>
      <c r="B1980" s="508" t="s">
        <v>12976</v>
      </c>
      <c r="C1980" s="983" t="s">
        <v>16649</v>
      </c>
      <c r="D1980" s="983"/>
      <c r="E1980" s="983"/>
      <c r="F1980" s="983"/>
      <c r="G1980" s="508" t="s">
        <v>108</v>
      </c>
      <c r="H1980" s="509">
        <v>16.77</v>
      </c>
    </row>
    <row r="1981" spans="1:8" ht="12.75" customHeight="1">
      <c r="A1981" s="507" t="s">
        <v>16650</v>
      </c>
      <c r="B1981" s="508" t="s">
        <v>12976</v>
      </c>
      <c r="C1981" s="983" t="s">
        <v>16651</v>
      </c>
      <c r="D1981" s="983"/>
      <c r="E1981" s="983"/>
      <c r="F1981" s="983"/>
      <c r="G1981" s="508" t="s">
        <v>108</v>
      </c>
      <c r="H1981" s="509">
        <v>16.37</v>
      </c>
    </row>
    <row r="1982" spans="1:8" ht="12.75" customHeight="1">
      <c r="A1982" s="507" t="s">
        <v>16652</v>
      </c>
      <c r="B1982" s="508" t="s">
        <v>12976</v>
      </c>
      <c r="C1982" s="983" t="s">
        <v>16653</v>
      </c>
      <c r="D1982" s="983"/>
      <c r="E1982" s="983"/>
      <c r="F1982" s="983"/>
      <c r="G1982" s="508" t="s">
        <v>108</v>
      </c>
      <c r="H1982" s="509">
        <v>25.86</v>
      </c>
    </row>
    <row r="1983" spans="1:8" ht="12.75" customHeight="1">
      <c r="A1983" s="507" t="s">
        <v>16654</v>
      </c>
      <c r="B1983" s="508" t="s">
        <v>12976</v>
      </c>
      <c r="C1983" s="983" t="s">
        <v>16655</v>
      </c>
      <c r="D1983" s="983"/>
      <c r="E1983" s="983"/>
      <c r="F1983" s="983"/>
      <c r="G1983" s="508" t="s">
        <v>108</v>
      </c>
      <c r="H1983" s="509">
        <v>37.46</v>
      </c>
    </row>
    <row r="1984" spans="1:8" ht="12.75" customHeight="1">
      <c r="A1984" s="507" t="s">
        <v>16656</v>
      </c>
      <c r="B1984" s="508" t="s">
        <v>12976</v>
      </c>
      <c r="C1984" s="983" t="s">
        <v>16657</v>
      </c>
      <c r="D1984" s="983"/>
      <c r="E1984" s="983"/>
      <c r="F1984" s="983"/>
      <c r="G1984" s="508" t="s">
        <v>108</v>
      </c>
      <c r="H1984" s="509">
        <v>22.06</v>
      </c>
    </row>
    <row r="1985" spans="1:8" ht="12.75" customHeight="1">
      <c r="A1985" s="507" t="s">
        <v>16658</v>
      </c>
      <c r="B1985" s="508" t="s">
        <v>12976</v>
      </c>
      <c r="C1985" s="983" t="s">
        <v>16659</v>
      </c>
      <c r="D1985" s="983"/>
      <c r="E1985" s="983"/>
      <c r="F1985" s="983"/>
      <c r="G1985" s="508" t="s">
        <v>108</v>
      </c>
      <c r="H1985" s="509">
        <v>6.57</v>
      </c>
    </row>
    <row r="1986" spans="1:8" ht="12.75" customHeight="1">
      <c r="A1986" s="507" t="s">
        <v>16660</v>
      </c>
      <c r="B1986" s="508" t="s">
        <v>12976</v>
      </c>
      <c r="C1986" s="983" t="s">
        <v>16661</v>
      </c>
      <c r="D1986" s="983"/>
      <c r="E1986" s="983"/>
      <c r="F1986" s="983"/>
      <c r="G1986" s="508" t="s">
        <v>108</v>
      </c>
      <c r="H1986" s="509">
        <v>6.82</v>
      </c>
    </row>
    <row r="1987" spans="1:8" ht="12.75" customHeight="1">
      <c r="A1987" s="504" t="s">
        <v>16662</v>
      </c>
      <c r="B1987" s="505" t="s">
        <v>12976</v>
      </c>
      <c r="C1987" s="984" t="s">
        <v>6451</v>
      </c>
      <c r="D1987" s="984"/>
      <c r="E1987" s="984"/>
      <c r="F1987" s="984"/>
      <c r="G1987" s="506"/>
      <c r="H1987" s="506"/>
    </row>
    <row r="1988" spans="1:8" ht="12.75" customHeight="1">
      <c r="A1988" s="507" t="s">
        <v>16663</v>
      </c>
      <c r="B1988" s="508" t="s">
        <v>12976</v>
      </c>
      <c r="C1988" s="983" t="s">
        <v>16664</v>
      </c>
      <c r="D1988" s="983"/>
      <c r="E1988" s="983"/>
      <c r="F1988" s="983"/>
      <c r="G1988" s="508" t="s">
        <v>112</v>
      </c>
      <c r="H1988" s="509">
        <v>98.2</v>
      </c>
    </row>
    <row r="1989" spans="1:8" ht="12.75" customHeight="1">
      <c r="A1989" s="507" t="s">
        <v>16665</v>
      </c>
      <c r="B1989" s="508" t="s">
        <v>12976</v>
      </c>
      <c r="C1989" s="983" t="s">
        <v>16666</v>
      </c>
      <c r="D1989" s="983"/>
      <c r="E1989" s="983"/>
      <c r="F1989" s="983"/>
      <c r="G1989" s="508" t="s">
        <v>112</v>
      </c>
      <c r="H1989" s="509">
        <v>108.63</v>
      </c>
    </row>
    <row r="1990" spans="1:8" ht="12.75" customHeight="1">
      <c r="A1990" s="507" t="s">
        <v>16667</v>
      </c>
      <c r="B1990" s="508" t="s">
        <v>12976</v>
      </c>
      <c r="C1990" s="983" t="s">
        <v>16668</v>
      </c>
      <c r="D1990" s="983"/>
      <c r="E1990" s="983"/>
      <c r="F1990" s="983"/>
      <c r="G1990" s="508" t="s">
        <v>112</v>
      </c>
      <c r="H1990" s="509">
        <v>203.6</v>
      </c>
    </row>
    <row r="1991" spans="1:8" ht="12.75" customHeight="1">
      <c r="A1991" s="507" t="s">
        <v>16669</v>
      </c>
      <c r="B1991" s="508" t="s">
        <v>12976</v>
      </c>
      <c r="C1991" s="983" t="s">
        <v>16670</v>
      </c>
      <c r="D1991" s="983"/>
      <c r="E1991" s="983"/>
      <c r="F1991" s="983"/>
      <c r="G1991" s="508" t="s">
        <v>112</v>
      </c>
      <c r="H1991" s="509">
        <v>215.1</v>
      </c>
    </row>
    <row r="1992" spans="1:8" ht="12.75" customHeight="1">
      <c r="A1992" s="507" t="s">
        <v>16671</v>
      </c>
      <c r="B1992" s="508" t="s">
        <v>12976</v>
      </c>
      <c r="C1992" s="983" t="s">
        <v>16672</v>
      </c>
      <c r="D1992" s="983"/>
      <c r="E1992" s="983"/>
      <c r="F1992" s="983"/>
      <c r="G1992" s="508" t="s">
        <v>112</v>
      </c>
      <c r="H1992" s="509">
        <v>214.03</v>
      </c>
    </row>
    <row r="1993" spans="1:8" ht="12.75" customHeight="1">
      <c r="A1993" s="507" t="s">
        <v>16673</v>
      </c>
      <c r="B1993" s="508" t="s">
        <v>12976</v>
      </c>
      <c r="C1993" s="983" t="s">
        <v>16674</v>
      </c>
      <c r="D1993" s="983"/>
      <c r="E1993" s="983"/>
      <c r="F1993" s="983"/>
      <c r="G1993" s="508" t="s">
        <v>112</v>
      </c>
      <c r="H1993" s="509">
        <v>225.53</v>
      </c>
    </row>
    <row r="1994" spans="1:8" ht="12.75" customHeight="1">
      <c r="A1994" s="507" t="s">
        <v>16675</v>
      </c>
      <c r="B1994" s="508" t="s">
        <v>12976</v>
      </c>
      <c r="C1994" s="983" t="s">
        <v>16676</v>
      </c>
      <c r="D1994" s="983"/>
      <c r="E1994" s="983"/>
      <c r="F1994" s="983"/>
      <c r="G1994" s="508" t="s">
        <v>112</v>
      </c>
      <c r="H1994" s="509">
        <v>311.52</v>
      </c>
    </row>
    <row r="1995" spans="1:8" ht="12.75" customHeight="1">
      <c r="A1995" s="507" t="s">
        <v>16677</v>
      </c>
      <c r="B1995" s="508" t="s">
        <v>12976</v>
      </c>
      <c r="C1995" s="983" t="s">
        <v>16678</v>
      </c>
      <c r="D1995" s="983"/>
      <c r="E1995" s="983"/>
      <c r="F1995" s="983"/>
      <c r="G1995" s="508" t="s">
        <v>112</v>
      </c>
      <c r="H1995" s="509">
        <v>173.06</v>
      </c>
    </row>
    <row r="1996" spans="1:8" ht="12.75" customHeight="1">
      <c r="A1996" s="507" t="s">
        <v>16679</v>
      </c>
      <c r="B1996" s="508" t="s">
        <v>12976</v>
      </c>
      <c r="C1996" s="983" t="s">
        <v>16680</v>
      </c>
      <c r="D1996" s="983"/>
      <c r="E1996" s="983"/>
      <c r="F1996" s="983"/>
      <c r="G1996" s="508" t="s">
        <v>112</v>
      </c>
      <c r="H1996" s="509">
        <v>152.34</v>
      </c>
    </row>
    <row r="1997" spans="1:8" ht="12.75" customHeight="1">
      <c r="A1997" s="507" t="s">
        <v>16681</v>
      </c>
      <c r="B1997" s="508" t="s">
        <v>12976</v>
      </c>
      <c r="C1997" s="983" t="s">
        <v>16682</v>
      </c>
      <c r="D1997" s="983"/>
      <c r="E1997" s="983"/>
      <c r="F1997" s="983"/>
      <c r="G1997" s="508" t="s">
        <v>112</v>
      </c>
      <c r="H1997" s="509">
        <v>267.67</v>
      </c>
    </row>
    <row r="1998" spans="1:8" ht="12.75" customHeight="1">
      <c r="A1998" s="507" t="s">
        <v>16683</v>
      </c>
      <c r="B1998" s="508" t="s">
        <v>12976</v>
      </c>
      <c r="C1998" s="983" t="s">
        <v>16684</v>
      </c>
      <c r="D1998" s="983"/>
      <c r="E1998" s="983"/>
      <c r="F1998" s="983"/>
      <c r="G1998" s="508" t="s">
        <v>112</v>
      </c>
      <c r="H1998" s="509">
        <v>259.47000000000003</v>
      </c>
    </row>
    <row r="1999" spans="1:8" ht="12.75" customHeight="1">
      <c r="A1999" s="507" t="s">
        <v>16685</v>
      </c>
      <c r="B1999" s="508" t="s">
        <v>12976</v>
      </c>
      <c r="C1999" s="983" t="s">
        <v>16686</v>
      </c>
      <c r="D1999" s="983"/>
      <c r="E1999" s="983"/>
      <c r="F1999" s="983"/>
      <c r="G1999" s="508" t="s">
        <v>108</v>
      </c>
      <c r="H1999" s="509">
        <v>65</v>
      </c>
    </row>
    <row r="2000" spans="1:8" ht="12.75" customHeight="1">
      <c r="A2000" s="507" t="s">
        <v>16687</v>
      </c>
      <c r="B2000" s="508" t="s">
        <v>12976</v>
      </c>
      <c r="C2000" s="983" t="s">
        <v>16688</v>
      </c>
      <c r="D2000" s="983"/>
      <c r="E2000" s="983"/>
      <c r="F2000" s="983"/>
      <c r="G2000" s="508" t="s">
        <v>121</v>
      </c>
      <c r="H2000" s="509">
        <v>9.33</v>
      </c>
    </row>
    <row r="2001" spans="1:8" ht="12.75" customHeight="1">
      <c r="A2001" s="507" t="s">
        <v>16689</v>
      </c>
      <c r="B2001" s="508" t="s">
        <v>12976</v>
      </c>
      <c r="C2001" s="983" t="s">
        <v>16690</v>
      </c>
      <c r="D2001" s="983"/>
      <c r="E2001" s="983"/>
      <c r="F2001" s="983"/>
      <c r="G2001" s="508" t="s">
        <v>121</v>
      </c>
      <c r="H2001" s="509">
        <v>12.61</v>
      </c>
    </row>
    <row r="2002" spans="1:8" ht="12.75" customHeight="1">
      <c r="A2002" s="507" t="s">
        <v>16691</v>
      </c>
      <c r="B2002" s="508" t="s">
        <v>12976</v>
      </c>
      <c r="C2002" s="983" t="s">
        <v>16692</v>
      </c>
      <c r="D2002" s="983"/>
      <c r="E2002" s="983"/>
      <c r="F2002" s="983"/>
      <c r="G2002" s="508" t="s">
        <v>121</v>
      </c>
      <c r="H2002" s="509">
        <v>38.17</v>
      </c>
    </row>
    <row r="2003" spans="1:8" ht="12.75" customHeight="1">
      <c r="A2003" s="507" t="s">
        <v>16693</v>
      </c>
      <c r="B2003" s="508" t="s">
        <v>12976</v>
      </c>
      <c r="C2003" s="983" t="s">
        <v>16694</v>
      </c>
      <c r="D2003" s="983"/>
      <c r="E2003" s="983"/>
      <c r="F2003" s="983"/>
      <c r="G2003" s="508" t="s">
        <v>121</v>
      </c>
      <c r="H2003" s="509">
        <v>21.55</v>
      </c>
    </row>
    <row r="2004" spans="1:8" ht="12.75" customHeight="1">
      <c r="A2004" s="507" t="s">
        <v>16695</v>
      </c>
      <c r="B2004" s="508" t="s">
        <v>12976</v>
      </c>
      <c r="C2004" s="983" t="s">
        <v>16696</v>
      </c>
      <c r="D2004" s="983"/>
      <c r="E2004" s="983"/>
      <c r="F2004" s="983"/>
      <c r="G2004" s="508" t="s">
        <v>121</v>
      </c>
      <c r="H2004" s="509">
        <v>21.2</v>
      </c>
    </row>
    <row r="2005" spans="1:8" ht="12.75" customHeight="1">
      <c r="A2005" s="507" t="s">
        <v>16697</v>
      </c>
      <c r="B2005" s="508" t="s">
        <v>12976</v>
      </c>
      <c r="C2005" s="983" t="s">
        <v>16698</v>
      </c>
      <c r="D2005" s="983"/>
      <c r="E2005" s="983"/>
      <c r="F2005" s="983"/>
      <c r="G2005" s="508" t="s">
        <v>121</v>
      </c>
      <c r="H2005" s="509">
        <v>29.02</v>
      </c>
    </row>
    <row r="2006" spans="1:8" ht="12.75" customHeight="1">
      <c r="A2006" s="504" t="s">
        <v>16699</v>
      </c>
      <c r="B2006" s="505" t="s">
        <v>12976</v>
      </c>
      <c r="C2006" s="984" t="s">
        <v>11447</v>
      </c>
      <c r="D2006" s="984"/>
      <c r="E2006" s="984"/>
      <c r="F2006" s="984"/>
      <c r="G2006" s="506"/>
      <c r="H2006" s="506"/>
    </row>
    <row r="2007" spans="1:8" ht="12.75" customHeight="1">
      <c r="A2007" s="507" t="s">
        <v>16700</v>
      </c>
      <c r="B2007" s="508" t="s">
        <v>12976</v>
      </c>
      <c r="C2007" s="983" t="s">
        <v>16701</v>
      </c>
      <c r="D2007" s="983"/>
      <c r="E2007" s="983"/>
      <c r="F2007" s="983"/>
      <c r="G2007" s="508" t="s">
        <v>112</v>
      </c>
      <c r="H2007" s="509">
        <v>139.82</v>
      </c>
    </row>
    <row r="2008" spans="1:8" ht="12.75" customHeight="1">
      <c r="A2008" s="507" t="s">
        <v>16702</v>
      </c>
      <c r="B2008" s="508" t="s">
        <v>12976</v>
      </c>
      <c r="C2008" s="983" t="s">
        <v>16703</v>
      </c>
      <c r="D2008" s="983"/>
      <c r="E2008" s="983"/>
      <c r="F2008" s="983"/>
      <c r="G2008" s="508" t="s">
        <v>112</v>
      </c>
      <c r="H2008" s="509">
        <v>160.54</v>
      </c>
    </row>
    <row r="2009" spans="1:8" ht="12.75" customHeight="1">
      <c r="A2009" s="507" t="s">
        <v>16704</v>
      </c>
      <c r="B2009" s="508" t="s">
        <v>12976</v>
      </c>
      <c r="C2009" s="983" t="s">
        <v>16705</v>
      </c>
      <c r="D2009" s="983"/>
      <c r="E2009" s="983"/>
      <c r="F2009" s="983"/>
      <c r="G2009" s="508" t="s">
        <v>112</v>
      </c>
      <c r="H2009" s="509">
        <v>227.86</v>
      </c>
    </row>
    <row r="2010" spans="1:8" ht="12.75" customHeight="1">
      <c r="A2010" s="507" t="s">
        <v>16706</v>
      </c>
      <c r="B2010" s="508" t="s">
        <v>12976</v>
      </c>
      <c r="C2010" s="983" t="s">
        <v>16707</v>
      </c>
      <c r="D2010" s="983"/>
      <c r="E2010" s="983"/>
      <c r="F2010" s="983"/>
      <c r="G2010" s="508" t="s">
        <v>112</v>
      </c>
      <c r="H2010" s="509">
        <v>248.35</v>
      </c>
    </row>
    <row r="2011" spans="1:8" ht="12.75" customHeight="1">
      <c r="A2011" s="507" t="s">
        <v>16708</v>
      </c>
      <c r="B2011" s="508" t="s">
        <v>12976</v>
      </c>
      <c r="C2011" s="983" t="s">
        <v>16709</v>
      </c>
      <c r="D2011" s="983"/>
      <c r="E2011" s="983"/>
      <c r="F2011" s="983"/>
      <c r="G2011" s="508" t="s">
        <v>112</v>
      </c>
      <c r="H2011" s="509">
        <v>155.94999999999999</v>
      </c>
    </row>
    <row r="2012" spans="1:8" ht="12.75" customHeight="1">
      <c r="A2012" s="504" t="s">
        <v>16710</v>
      </c>
      <c r="B2012" s="505" t="s">
        <v>12976</v>
      </c>
      <c r="C2012" s="984" t="s">
        <v>6488</v>
      </c>
      <c r="D2012" s="984"/>
      <c r="E2012" s="984"/>
      <c r="F2012" s="984"/>
      <c r="G2012" s="506"/>
      <c r="H2012" s="506"/>
    </row>
    <row r="2013" spans="1:8" ht="12.75" customHeight="1">
      <c r="A2013" s="507" t="s">
        <v>16711</v>
      </c>
      <c r="B2013" s="508" t="s">
        <v>12976</v>
      </c>
      <c r="C2013" s="983" t="s">
        <v>16712</v>
      </c>
      <c r="D2013" s="983"/>
      <c r="E2013" s="983"/>
      <c r="F2013" s="983"/>
      <c r="G2013" s="508" t="s">
        <v>121</v>
      </c>
      <c r="H2013" s="509">
        <v>137.08000000000001</v>
      </c>
    </row>
    <row r="2014" spans="1:8" ht="12.75" customHeight="1">
      <c r="A2014" s="507" t="s">
        <v>16713</v>
      </c>
      <c r="B2014" s="508" t="s">
        <v>12976</v>
      </c>
      <c r="C2014" s="983" t="s">
        <v>16714</v>
      </c>
      <c r="D2014" s="983"/>
      <c r="E2014" s="983"/>
      <c r="F2014" s="983"/>
      <c r="G2014" s="508" t="s">
        <v>108</v>
      </c>
      <c r="H2014" s="509">
        <v>87.22</v>
      </c>
    </row>
    <row r="2015" spans="1:8" ht="12.75" customHeight="1">
      <c r="A2015" s="507" t="s">
        <v>16715</v>
      </c>
      <c r="B2015" s="508" t="s">
        <v>12976</v>
      </c>
      <c r="C2015" s="983" t="s">
        <v>16716</v>
      </c>
      <c r="D2015" s="983"/>
      <c r="E2015" s="983"/>
      <c r="F2015" s="983"/>
      <c r="G2015" s="508" t="s">
        <v>108</v>
      </c>
      <c r="H2015" s="509">
        <v>295.17</v>
      </c>
    </row>
    <row r="2016" spans="1:8" ht="12.75" customHeight="1">
      <c r="A2016" s="507" t="s">
        <v>16717</v>
      </c>
      <c r="B2016" s="508" t="s">
        <v>12976</v>
      </c>
      <c r="C2016" s="983" t="s">
        <v>16718</v>
      </c>
      <c r="D2016" s="983"/>
      <c r="E2016" s="983"/>
      <c r="F2016" s="983"/>
      <c r="G2016" s="508" t="s">
        <v>139</v>
      </c>
      <c r="H2016" s="509">
        <v>592.63</v>
      </c>
    </row>
    <row r="2017" spans="1:8" ht="12.75" customHeight="1">
      <c r="A2017" s="507" t="s">
        <v>16719</v>
      </c>
      <c r="B2017" s="508" t="s">
        <v>12976</v>
      </c>
      <c r="C2017" s="983" t="s">
        <v>16720</v>
      </c>
      <c r="D2017" s="983"/>
      <c r="E2017" s="983"/>
      <c r="F2017" s="983"/>
      <c r="G2017" s="508" t="s">
        <v>121</v>
      </c>
      <c r="H2017" s="509">
        <v>131.34</v>
      </c>
    </row>
    <row r="2018" spans="1:8" ht="12.75" customHeight="1">
      <c r="A2018" s="507" t="s">
        <v>16721</v>
      </c>
      <c r="B2018" s="508" t="s">
        <v>12976</v>
      </c>
      <c r="C2018" s="983" t="s">
        <v>16722</v>
      </c>
      <c r="D2018" s="983"/>
      <c r="E2018" s="983"/>
      <c r="F2018" s="983"/>
      <c r="G2018" s="508" t="s">
        <v>108</v>
      </c>
      <c r="H2018" s="509">
        <v>1378.26</v>
      </c>
    </row>
    <row r="2019" spans="1:8" ht="12.75" customHeight="1">
      <c r="A2019" s="504" t="s">
        <v>16723</v>
      </c>
      <c r="B2019" s="505" t="s">
        <v>12976</v>
      </c>
      <c r="C2019" s="984" t="s">
        <v>16724</v>
      </c>
      <c r="D2019" s="984"/>
      <c r="E2019" s="984"/>
      <c r="F2019" s="984"/>
      <c r="G2019" s="506"/>
      <c r="H2019" s="506"/>
    </row>
    <row r="2020" spans="1:8" ht="12.75" customHeight="1">
      <c r="A2020" s="507" t="s">
        <v>16725</v>
      </c>
      <c r="B2020" s="508" t="s">
        <v>12976</v>
      </c>
      <c r="C2020" s="983" t="s">
        <v>16726</v>
      </c>
      <c r="D2020" s="983"/>
      <c r="E2020" s="983"/>
      <c r="F2020" s="983"/>
      <c r="G2020" s="508" t="s">
        <v>121</v>
      </c>
      <c r="H2020" s="509">
        <v>21.59</v>
      </c>
    </row>
    <row r="2021" spans="1:8" ht="12.75" customHeight="1">
      <c r="A2021" s="507" t="s">
        <v>16727</v>
      </c>
      <c r="B2021" s="508" t="s">
        <v>12976</v>
      </c>
      <c r="C2021" s="983" t="s">
        <v>16728</v>
      </c>
      <c r="D2021" s="983"/>
      <c r="E2021" s="983"/>
      <c r="F2021" s="983"/>
      <c r="G2021" s="508" t="s">
        <v>139</v>
      </c>
      <c r="H2021" s="509">
        <v>888.37</v>
      </c>
    </row>
    <row r="2022" spans="1:8" ht="12.75" customHeight="1">
      <c r="A2022" s="507" t="s">
        <v>16729</v>
      </c>
      <c r="B2022" s="508" t="s">
        <v>12976</v>
      </c>
      <c r="C2022" s="983" t="s">
        <v>16730</v>
      </c>
      <c r="D2022" s="983"/>
      <c r="E2022" s="983"/>
      <c r="F2022" s="983"/>
      <c r="G2022" s="508" t="s">
        <v>108</v>
      </c>
      <c r="H2022" s="509">
        <v>316.58</v>
      </c>
    </row>
    <row r="2023" spans="1:8" ht="12.75" customHeight="1">
      <c r="A2023" s="507" t="s">
        <v>16731</v>
      </c>
      <c r="B2023" s="508" t="s">
        <v>12976</v>
      </c>
      <c r="C2023" s="983" t="s">
        <v>16732</v>
      </c>
      <c r="D2023" s="983"/>
      <c r="E2023" s="983"/>
      <c r="F2023" s="983"/>
      <c r="G2023" s="508" t="s">
        <v>108</v>
      </c>
      <c r="H2023" s="509">
        <v>425.92</v>
      </c>
    </row>
    <row r="2024" spans="1:8" ht="12.75" customHeight="1">
      <c r="A2024" s="507" t="s">
        <v>16733</v>
      </c>
      <c r="B2024" s="508" t="s">
        <v>12976</v>
      </c>
      <c r="C2024" s="983" t="s">
        <v>16734</v>
      </c>
      <c r="D2024" s="983"/>
      <c r="E2024" s="983"/>
      <c r="F2024" s="983"/>
      <c r="G2024" s="508" t="s">
        <v>108</v>
      </c>
      <c r="H2024" s="509">
        <v>179.43</v>
      </c>
    </row>
    <row r="2025" spans="1:8" ht="12.75" customHeight="1">
      <c r="A2025" s="507" t="s">
        <v>16735</v>
      </c>
      <c r="B2025" s="508" t="s">
        <v>12976</v>
      </c>
      <c r="C2025" s="983" t="s">
        <v>16736</v>
      </c>
      <c r="D2025" s="983"/>
      <c r="E2025" s="983"/>
      <c r="F2025" s="983"/>
      <c r="G2025" s="508" t="s">
        <v>112</v>
      </c>
      <c r="H2025" s="509">
        <v>167.36</v>
      </c>
    </row>
    <row r="2026" spans="1:8" ht="12.75" customHeight="1">
      <c r="A2026" s="507" t="s">
        <v>16737</v>
      </c>
      <c r="B2026" s="508" t="s">
        <v>12976</v>
      </c>
      <c r="C2026" s="983" t="s">
        <v>16738</v>
      </c>
      <c r="D2026" s="983"/>
      <c r="E2026" s="983"/>
      <c r="F2026" s="983"/>
      <c r="G2026" s="508" t="s">
        <v>112</v>
      </c>
      <c r="H2026" s="509">
        <v>705.36</v>
      </c>
    </row>
    <row r="2027" spans="1:8" ht="12.75" customHeight="1">
      <c r="A2027" s="507" t="s">
        <v>16739</v>
      </c>
      <c r="B2027" s="508" t="s">
        <v>12976</v>
      </c>
      <c r="C2027" s="983" t="s">
        <v>16740</v>
      </c>
      <c r="D2027" s="983"/>
      <c r="E2027" s="983"/>
      <c r="F2027" s="983"/>
      <c r="G2027" s="508" t="s">
        <v>112</v>
      </c>
      <c r="H2027" s="509">
        <v>705.36</v>
      </c>
    </row>
    <row r="2028" spans="1:8" ht="12.75" customHeight="1">
      <c r="A2028" s="504" t="s">
        <v>16741</v>
      </c>
      <c r="B2028" s="505" t="s">
        <v>12976</v>
      </c>
      <c r="C2028" s="984" t="s">
        <v>16742</v>
      </c>
      <c r="D2028" s="984"/>
      <c r="E2028" s="984"/>
      <c r="F2028" s="984"/>
      <c r="G2028" s="506"/>
      <c r="H2028" s="506"/>
    </row>
    <row r="2029" spans="1:8" ht="12.75" customHeight="1">
      <c r="A2029" s="507" t="s">
        <v>16743</v>
      </c>
      <c r="B2029" s="508" t="s">
        <v>12976</v>
      </c>
      <c r="C2029" s="983" t="s">
        <v>16744</v>
      </c>
      <c r="D2029" s="983"/>
      <c r="E2029" s="983"/>
      <c r="F2029" s="983"/>
      <c r="G2029" s="508" t="s">
        <v>108</v>
      </c>
      <c r="H2029" s="509">
        <v>1040</v>
      </c>
    </row>
    <row r="2030" spans="1:8" ht="12.75" customHeight="1">
      <c r="A2030" s="507" t="s">
        <v>16745</v>
      </c>
      <c r="B2030" s="508" t="s">
        <v>12976</v>
      </c>
      <c r="C2030" s="983" t="s">
        <v>16746</v>
      </c>
      <c r="D2030" s="983"/>
      <c r="E2030" s="983"/>
      <c r="F2030" s="983"/>
      <c r="G2030" s="508" t="s">
        <v>108</v>
      </c>
      <c r="H2030" s="509">
        <v>1524</v>
      </c>
    </row>
    <row r="2031" spans="1:8" ht="12.75" customHeight="1">
      <c r="A2031" s="507" t="s">
        <v>16747</v>
      </c>
      <c r="B2031" s="508" t="s">
        <v>12976</v>
      </c>
      <c r="C2031" s="983" t="s">
        <v>16748</v>
      </c>
      <c r="D2031" s="983"/>
      <c r="E2031" s="983"/>
      <c r="F2031" s="983"/>
      <c r="G2031" s="508" t="s">
        <v>108</v>
      </c>
      <c r="H2031" s="509">
        <v>1710</v>
      </c>
    </row>
    <row r="2032" spans="1:8" ht="12.75" customHeight="1">
      <c r="A2032" s="507" t="s">
        <v>16749</v>
      </c>
      <c r="B2032" s="508" t="s">
        <v>12976</v>
      </c>
      <c r="C2032" s="983" t="s">
        <v>16750</v>
      </c>
      <c r="D2032" s="983"/>
      <c r="E2032" s="983"/>
      <c r="F2032" s="983"/>
      <c r="G2032" s="508" t="s">
        <v>108</v>
      </c>
      <c r="H2032" s="509">
        <v>877.5</v>
      </c>
    </row>
    <row r="2033" spans="1:8" ht="12.75" customHeight="1">
      <c r="A2033" s="507" t="s">
        <v>16751</v>
      </c>
      <c r="B2033" s="508" t="s">
        <v>12976</v>
      </c>
      <c r="C2033" s="983" t="s">
        <v>16752</v>
      </c>
      <c r="D2033" s="983"/>
      <c r="E2033" s="983"/>
      <c r="F2033" s="983"/>
      <c r="G2033" s="508" t="s">
        <v>108</v>
      </c>
      <c r="H2033" s="509">
        <v>1003.33</v>
      </c>
    </row>
    <row r="2034" spans="1:8" ht="12.75" customHeight="1">
      <c r="A2034" s="507" t="s">
        <v>16753</v>
      </c>
      <c r="B2034" s="508" t="s">
        <v>12976</v>
      </c>
      <c r="C2034" s="983" t="s">
        <v>16754</v>
      </c>
      <c r="D2034" s="983"/>
      <c r="E2034" s="983"/>
      <c r="F2034" s="983"/>
      <c r="G2034" s="508" t="s">
        <v>108</v>
      </c>
      <c r="H2034" s="509">
        <v>733.33</v>
      </c>
    </row>
    <row r="2035" spans="1:8" ht="12.75" customHeight="1">
      <c r="A2035" s="507" t="s">
        <v>16755</v>
      </c>
      <c r="B2035" s="508" t="s">
        <v>12976</v>
      </c>
      <c r="C2035" s="983" t="s">
        <v>16756</v>
      </c>
      <c r="D2035" s="983"/>
      <c r="E2035" s="983"/>
      <c r="F2035" s="983"/>
      <c r="G2035" s="508" t="s">
        <v>108</v>
      </c>
      <c r="H2035" s="509">
        <v>841</v>
      </c>
    </row>
    <row r="2036" spans="1:8" ht="12.75" customHeight="1">
      <c r="A2036" s="507" t="s">
        <v>16757</v>
      </c>
      <c r="B2036" s="508" t="s">
        <v>12976</v>
      </c>
      <c r="C2036" s="983" t="s">
        <v>16758</v>
      </c>
      <c r="D2036" s="983"/>
      <c r="E2036" s="983"/>
      <c r="F2036" s="983"/>
      <c r="G2036" s="508" t="s">
        <v>108</v>
      </c>
      <c r="H2036" s="509">
        <v>1187.5</v>
      </c>
    </row>
    <row r="2037" spans="1:8" ht="12.75" customHeight="1">
      <c r="A2037" s="507" t="s">
        <v>16759</v>
      </c>
      <c r="B2037" s="508" t="s">
        <v>12976</v>
      </c>
      <c r="C2037" s="983" t="s">
        <v>16760</v>
      </c>
      <c r="D2037" s="983"/>
      <c r="E2037" s="983"/>
      <c r="F2037" s="983"/>
      <c r="G2037" s="508" t="s">
        <v>108</v>
      </c>
      <c r="H2037" s="509">
        <v>1024</v>
      </c>
    </row>
    <row r="2038" spans="1:8" ht="12.75" customHeight="1">
      <c r="A2038" s="507" t="s">
        <v>16761</v>
      </c>
      <c r="B2038" s="508" t="s">
        <v>12976</v>
      </c>
      <c r="C2038" s="983" t="s">
        <v>16762</v>
      </c>
      <c r="D2038" s="983"/>
      <c r="E2038" s="983"/>
      <c r="F2038" s="983"/>
      <c r="G2038" s="508" t="s">
        <v>108</v>
      </c>
      <c r="H2038" s="509">
        <v>890</v>
      </c>
    </row>
    <row r="2039" spans="1:8" ht="12.75" customHeight="1">
      <c r="A2039" s="507" t="s">
        <v>16763</v>
      </c>
      <c r="B2039" s="508" t="s">
        <v>12976</v>
      </c>
      <c r="C2039" s="983" t="s">
        <v>16764</v>
      </c>
      <c r="D2039" s="983"/>
      <c r="E2039" s="983"/>
      <c r="F2039" s="983"/>
      <c r="G2039" s="508" t="s">
        <v>108</v>
      </c>
      <c r="H2039" s="509">
        <v>1180</v>
      </c>
    </row>
    <row r="2040" spans="1:8" ht="12.75" customHeight="1">
      <c r="A2040" s="507" t="s">
        <v>16765</v>
      </c>
      <c r="B2040" s="508" t="s">
        <v>12976</v>
      </c>
      <c r="C2040" s="983" t="s">
        <v>16766</v>
      </c>
      <c r="D2040" s="983"/>
      <c r="E2040" s="983"/>
      <c r="F2040" s="983"/>
      <c r="G2040" s="508" t="s">
        <v>108</v>
      </c>
      <c r="H2040" s="509">
        <v>990</v>
      </c>
    </row>
    <row r="2041" spans="1:8" ht="12.75" customHeight="1">
      <c r="A2041" s="504" t="s">
        <v>16767</v>
      </c>
      <c r="B2041" s="505" t="s">
        <v>12976</v>
      </c>
      <c r="C2041" s="984" t="s">
        <v>16768</v>
      </c>
      <c r="D2041" s="984"/>
      <c r="E2041" s="984"/>
      <c r="F2041" s="984"/>
      <c r="G2041" s="506"/>
      <c r="H2041" s="506"/>
    </row>
    <row r="2042" spans="1:8" ht="12.75" customHeight="1">
      <c r="A2042" s="507" t="s">
        <v>16769</v>
      </c>
      <c r="B2042" s="508" t="s">
        <v>12976</v>
      </c>
      <c r="C2042" s="983" t="s">
        <v>16770</v>
      </c>
      <c r="D2042" s="983"/>
      <c r="E2042" s="983"/>
      <c r="F2042" s="983"/>
      <c r="G2042" s="508" t="s">
        <v>108</v>
      </c>
      <c r="H2042" s="509">
        <v>1753.88</v>
      </c>
    </row>
    <row r="2043" spans="1:8" ht="12.75" customHeight="1">
      <c r="A2043" s="507" t="s">
        <v>16771</v>
      </c>
      <c r="B2043" s="508" t="s">
        <v>12976</v>
      </c>
      <c r="C2043" s="983" t="s">
        <v>16772</v>
      </c>
      <c r="D2043" s="983"/>
      <c r="E2043" s="983"/>
      <c r="F2043" s="983"/>
      <c r="G2043" s="508" t="s">
        <v>108</v>
      </c>
      <c r="H2043" s="509">
        <v>1518.96</v>
      </c>
    </row>
    <row r="2044" spans="1:8" ht="12.75" customHeight="1">
      <c r="A2044" s="507" t="s">
        <v>16773</v>
      </c>
      <c r="B2044" s="508" t="s">
        <v>12976</v>
      </c>
      <c r="C2044" s="983" t="s">
        <v>16774</v>
      </c>
      <c r="D2044" s="983"/>
      <c r="E2044" s="983"/>
      <c r="F2044" s="983"/>
      <c r="G2044" s="508" t="s">
        <v>108</v>
      </c>
      <c r="H2044" s="509">
        <v>4256.5200000000004</v>
      </c>
    </row>
    <row r="2045" spans="1:8" ht="12.75" customHeight="1">
      <c r="A2045" s="507" t="s">
        <v>16775</v>
      </c>
      <c r="B2045" s="508" t="s">
        <v>12976</v>
      </c>
      <c r="C2045" s="983" t="s">
        <v>16776</v>
      </c>
      <c r="D2045" s="983"/>
      <c r="E2045" s="983"/>
      <c r="F2045" s="983"/>
      <c r="G2045" s="508" t="s">
        <v>108</v>
      </c>
      <c r="H2045" s="509">
        <v>3952.52</v>
      </c>
    </row>
    <row r="2046" spans="1:8" ht="12.75" customHeight="1">
      <c r="A2046" s="507" t="s">
        <v>16777</v>
      </c>
      <c r="B2046" s="508" t="s">
        <v>12976</v>
      </c>
      <c r="C2046" s="983" t="s">
        <v>16778</v>
      </c>
      <c r="D2046" s="983"/>
      <c r="E2046" s="983"/>
      <c r="F2046" s="983"/>
      <c r="G2046" s="508" t="s">
        <v>108</v>
      </c>
      <c r="H2046" s="509">
        <v>3852.52</v>
      </c>
    </row>
    <row r="2047" spans="1:8" ht="12.75" customHeight="1">
      <c r="A2047" s="507" t="s">
        <v>16779</v>
      </c>
      <c r="B2047" s="508" t="s">
        <v>12976</v>
      </c>
      <c r="C2047" s="983" t="s">
        <v>16780</v>
      </c>
      <c r="D2047" s="983"/>
      <c r="E2047" s="983"/>
      <c r="F2047" s="983"/>
      <c r="G2047" s="508" t="s">
        <v>108</v>
      </c>
      <c r="H2047" s="509">
        <v>1665.52</v>
      </c>
    </row>
    <row r="2048" spans="1:8" ht="12.75" customHeight="1">
      <c r="A2048" s="507" t="s">
        <v>16781</v>
      </c>
      <c r="B2048" s="508" t="s">
        <v>12976</v>
      </c>
      <c r="C2048" s="983" t="s">
        <v>16782</v>
      </c>
      <c r="D2048" s="983"/>
      <c r="E2048" s="983"/>
      <c r="F2048" s="983"/>
      <c r="G2048" s="508" t="s">
        <v>108</v>
      </c>
      <c r="H2048" s="509">
        <v>1080.1199999999999</v>
      </c>
    </row>
    <row r="2049" spans="1:8" ht="12.75" customHeight="1">
      <c r="A2049" s="507" t="s">
        <v>16783</v>
      </c>
      <c r="B2049" s="508" t="s">
        <v>12976</v>
      </c>
      <c r="C2049" s="983" t="s">
        <v>16784</v>
      </c>
      <c r="D2049" s="983"/>
      <c r="E2049" s="983"/>
      <c r="F2049" s="983"/>
      <c r="G2049" s="508" t="s">
        <v>108</v>
      </c>
      <c r="H2049" s="509">
        <v>1033.76</v>
      </c>
    </row>
    <row r="2050" spans="1:8" ht="12.75" customHeight="1">
      <c r="A2050" s="504" t="s">
        <v>16785</v>
      </c>
      <c r="B2050" s="505" t="s">
        <v>12976</v>
      </c>
      <c r="C2050" s="984" t="s">
        <v>16786</v>
      </c>
      <c r="D2050" s="984"/>
      <c r="E2050" s="984"/>
      <c r="F2050" s="984"/>
      <c r="G2050" s="506"/>
      <c r="H2050" s="506"/>
    </row>
    <row r="2051" spans="1:8" ht="12.75" customHeight="1">
      <c r="A2051" s="507" t="s">
        <v>16787</v>
      </c>
      <c r="B2051" s="508" t="s">
        <v>12976</v>
      </c>
      <c r="C2051" s="983" t="s">
        <v>16788</v>
      </c>
      <c r="D2051" s="983"/>
      <c r="E2051" s="983"/>
      <c r="F2051" s="983"/>
      <c r="G2051" s="508" t="s">
        <v>108</v>
      </c>
      <c r="H2051" s="509">
        <v>552.16999999999996</v>
      </c>
    </row>
    <row r="2052" spans="1:8" ht="12.75" customHeight="1">
      <c r="A2052" s="507" t="s">
        <v>16789</v>
      </c>
      <c r="B2052" s="508" t="s">
        <v>12976</v>
      </c>
      <c r="C2052" s="983" t="s">
        <v>16790</v>
      </c>
      <c r="D2052" s="983"/>
      <c r="E2052" s="983"/>
      <c r="F2052" s="983"/>
      <c r="G2052" s="508" t="s">
        <v>108</v>
      </c>
      <c r="H2052" s="509">
        <v>921</v>
      </c>
    </row>
    <row r="2053" spans="1:8" ht="12.75" customHeight="1">
      <c r="A2053" s="507" t="s">
        <v>16791</v>
      </c>
      <c r="B2053" s="508" t="s">
        <v>12976</v>
      </c>
      <c r="C2053" s="983" t="s">
        <v>16752</v>
      </c>
      <c r="D2053" s="983"/>
      <c r="E2053" s="983"/>
      <c r="F2053" s="983"/>
      <c r="G2053" s="508" t="s">
        <v>108</v>
      </c>
      <c r="H2053" s="509">
        <v>629.5</v>
      </c>
    </row>
    <row r="2054" spans="1:8" ht="12.75" customHeight="1">
      <c r="A2054" s="507" t="s">
        <v>16792</v>
      </c>
      <c r="B2054" s="508" t="s">
        <v>12976</v>
      </c>
      <c r="C2054" s="983" t="s">
        <v>16756</v>
      </c>
      <c r="D2054" s="983"/>
      <c r="E2054" s="983"/>
      <c r="F2054" s="983"/>
      <c r="G2054" s="508" t="s">
        <v>108</v>
      </c>
      <c r="H2054" s="509">
        <v>1020</v>
      </c>
    </row>
    <row r="2055" spans="1:8" ht="12.75" customHeight="1">
      <c r="A2055" s="507" t="s">
        <v>16793</v>
      </c>
      <c r="B2055" s="508" t="s">
        <v>12976</v>
      </c>
      <c r="C2055" s="983" t="s">
        <v>16758</v>
      </c>
      <c r="D2055" s="983"/>
      <c r="E2055" s="983"/>
      <c r="F2055" s="983"/>
      <c r="G2055" s="508" t="s">
        <v>108</v>
      </c>
      <c r="H2055" s="509">
        <v>1053.9000000000001</v>
      </c>
    </row>
    <row r="2056" spans="1:8" ht="12.75" customHeight="1">
      <c r="A2056" s="507" t="s">
        <v>16794</v>
      </c>
      <c r="B2056" s="508" t="s">
        <v>12976</v>
      </c>
      <c r="C2056" s="983" t="s">
        <v>16760</v>
      </c>
      <c r="D2056" s="983"/>
      <c r="E2056" s="983"/>
      <c r="F2056" s="983"/>
      <c r="G2056" s="508" t="s">
        <v>108</v>
      </c>
      <c r="H2056" s="509">
        <v>1020</v>
      </c>
    </row>
    <row r="2057" spans="1:8" ht="12.75" customHeight="1">
      <c r="A2057" s="507" t="s">
        <v>16795</v>
      </c>
      <c r="B2057" s="508" t="s">
        <v>12976</v>
      </c>
      <c r="C2057" s="983" t="s">
        <v>16796</v>
      </c>
      <c r="D2057" s="983"/>
      <c r="E2057" s="983"/>
      <c r="F2057" s="983"/>
      <c r="G2057" s="508" t="s">
        <v>108</v>
      </c>
      <c r="H2057" s="509">
        <v>971.5</v>
      </c>
    </row>
    <row r="2058" spans="1:8" ht="12.75" customHeight="1">
      <c r="A2058" s="504" t="s">
        <v>16797</v>
      </c>
      <c r="B2058" s="505" t="s">
        <v>12976</v>
      </c>
      <c r="C2058" s="984" t="s">
        <v>16798</v>
      </c>
      <c r="D2058" s="984"/>
      <c r="E2058" s="984"/>
      <c r="F2058" s="984"/>
      <c r="G2058" s="506"/>
      <c r="H2058" s="506"/>
    </row>
    <row r="2059" spans="1:8" ht="12.75" customHeight="1">
      <c r="A2059" s="507" t="s">
        <v>16799</v>
      </c>
      <c r="B2059" s="508" t="s">
        <v>12976</v>
      </c>
      <c r="C2059" s="983" t="s">
        <v>16800</v>
      </c>
      <c r="D2059" s="983"/>
      <c r="E2059" s="983"/>
      <c r="F2059" s="983"/>
      <c r="G2059" s="508" t="s">
        <v>108</v>
      </c>
      <c r="H2059" s="509">
        <v>2250.8200000000002</v>
      </c>
    </row>
    <row r="2060" spans="1:8" ht="12.75" customHeight="1">
      <c r="A2060" s="507" t="s">
        <v>16801</v>
      </c>
      <c r="B2060" s="508" t="s">
        <v>12976</v>
      </c>
      <c r="C2060" s="983" t="s">
        <v>16802</v>
      </c>
      <c r="D2060" s="983"/>
      <c r="E2060" s="983"/>
      <c r="F2060" s="983"/>
      <c r="G2060" s="508" t="s">
        <v>108</v>
      </c>
      <c r="H2060" s="509">
        <v>20.96</v>
      </c>
    </row>
    <row r="2061" spans="1:8" ht="12.75" customHeight="1">
      <c r="A2061" s="501" t="s">
        <v>16803</v>
      </c>
      <c r="B2061" s="502"/>
      <c r="C2061" s="986" t="s">
        <v>6903</v>
      </c>
      <c r="D2061" s="986"/>
      <c r="E2061" s="986"/>
      <c r="F2061" s="986"/>
      <c r="G2061" s="503"/>
      <c r="H2061" s="503"/>
    </row>
    <row r="2062" spans="1:8" ht="12.75" customHeight="1">
      <c r="A2062" s="504" t="s">
        <v>16804</v>
      </c>
      <c r="B2062" s="505" t="s">
        <v>12976</v>
      </c>
      <c r="C2062" s="984" t="s">
        <v>16805</v>
      </c>
      <c r="D2062" s="984"/>
      <c r="E2062" s="984"/>
      <c r="F2062" s="984"/>
      <c r="G2062" s="506"/>
      <c r="H2062" s="506"/>
    </row>
    <row r="2063" spans="1:8" ht="12.75" customHeight="1">
      <c r="A2063" s="507" t="s">
        <v>16806</v>
      </c>
      <c r="B2063" s="508" t="s">
        <v>12976</v>
      </c>
      <c r="C2063" s="983" t="s">
        <v>16807</v>
      </c>
      <c r="D2063" s="983"/>
      <c r="E2063" s="983"/>
      <c r="F2063" s="983"/>
      <c r="G2063" s="508" t="s">
        <v>121</v>
      </c>
      <c r="H2063" s="509">
        <v>81.75</v>
      </c>
    </row>
    <row r="2064" spans="1:8" ht="12.75" customHeight="1">
      <c r="A2064" s="507" t="s">
        <v>16808</v>
      </c>
      <c r="B2064" s="508" t="s">
        <v>12976</v>
      </c>
      <c r="C2064" s="983" t="s">
        <v>16809</v>
      </c>
      <c r="D2064" s="983"/>
      <c r="E2064" s="983"/>
      <c r="F2064" s="983"/>
      <c r="G2064" s="508" t="s">
        <v>121</v>
      </c>
      <c r="H2064" s="509">
        <v>111.36</v>
      </c>
    </row>
    <row r="2065" spans="1:8" ht="12.75" customHeight="1">
      <c r="A2065" s="507" t="s">
        <v>16810</v>
      </c>
      <c r="B2065" s="508" t="s">
        <v>12976</v>
      </c>
      <c r="C2065" s="983" t="s">
        <v>16811</v>
      </c>
      <c r="D2065" s="983"/>
      <c r="E2065" s="983"/>
      <c r="F2065" s="983"/>
      <c r="G2065" s="508" t="s">
        <v>121</v>
      </c>
      <c r="H2065" s="509">
        <v>162.44</v>
      </c>
    </row>
    <row r="2066" spans="1:8" ht="12.75" customHeight="1">
      <c r="A2066" s="507" t="s">
        <v>16812</v>
      </c>
      <c r="B2066" s="508" t="s">
        <v>12976</v>
      </c>
      <c r="C2066" s="983" t="s">
        <v>16813</v>
      </c>
      <c r="D2066" s="983"/>
      <c r="E2066" s="983"/>
      <c r="F2066" s="983"/>
      <c r="G2066" s="508" t="s">
        <v>121</v>
      </c>
      <c r="H2066" s="509">
        <v>259.95</v>
      </c>
    </row>
    <row r="2067" spans="1:8" ht="12.75" customHeight="1">
      <c r="A2067" s="507" t="s">
        <v>16814</v>
      </c>
      <c r="B2067" s="508" t="s">
        <v>12976</v>
      </c>
      <c r="C2067" s="983" t="s">
        <v>16815</v>
      </c>
      <c r="D2067" s="983"/>
      <c r="E2067" s="983"/>
      <c r="F2067" s="983"/>
      <c r="G2067" s="508" t="s">
        <v>121</v>
      </c>
      <c r="H2067" s="509">
        <v>370.54</v>
      </c>
    </row>
    <row r="2068" spans="1:8" ht="12.75" customHeight="1">
      <c r="A2068" s="507" t="s">
        <v>16816</v>
      </c>
      <c r="B2068" s="508" t="s">
        <v>12976</v>
      </c>
      <c r="C2068" s="983" t="s">
        <v>16817</v>
      </c>
      <c r="D2068" s="983"/>
      <c r="E2068" s="983"/>
      <c r="F2068" s="983"/>
      <c r="G2068" s="508" t="s">
        <v>121</v>
      </c>
      <c r="H2068" s="509">
        <v>464.19</v>
      </c>
    </row>
    <row r="2069" spans="1:8" ht="12.75" customHeight="1">
      <c r="A2069" s="507" t="s">
        <v>16818</v>
      </c>
      <c r="B2069" s="508" t="s">
        <v>12976</v>
      </c>
      <c r="C2069" s="983" t="s">
        <v>16819</v>
      </c>
      <c r="D2069" s="983"/>
      <c r="E2069" s="983"/>
      <c r="F2069" s="983"/>
      <c r="G2069" s="508" t="s">
        <v>121</v>
      </c>
      <c r="H2069" s="509">
        <v>603.35</v>
      </c>
    </row>
    <row r="2070" spans="1:8" ht="12.75" customHeight="1">
      <c r="A2070" s="507" t="s">
        <v>16820</v>
      </c>
      <c r="B2070" s="508" t="s">
        <v>12976</v>
      </c>
      <c r="C2070" s="983" t="s">
        <v>16821</v>
      </c>
      <c r="D2070" s="983"/>
      <c r="E2070" s="983"/>
      <c r="F2070" s="983"/>
      <c r="G2070" s="508" t="s">
        <v>121</v>
      </c>
      <c r="H2070" s="509">
        <v>739.15</v>
      </c>
    </row>
    <row r="2071" spans="1:8" ht="12.75" customHeight="1">
      <c r="A2071" s="507" t="s">
        <v>16822</v>
      </c>
      <c r="B2071" s="508" t="s">
        <v>12976</v>
      </c>
      <c r="C2071" s="983" t="s">
        <v>16823</v>
      </c>
      <c r="D2071" s="983"/>
      <c r="E2071" s="983"/>
      <c r="F2071" s="983"/>
      <c r="G2071" s="508" t="s">
        <v>121</v>
      </c>
      <c r="H2071" s="509">
        <v>1103.58</v>
      </c>
    </row>
    <row r="2072" spans="1:8" ht="12.75" customHeight="1">
      <c r="A2072" s="504" t="s">
        <v>16824</v>
      </c>
      <c r="B2072" s="505" t="s">
        <v>12976</v>
      </c>
      <c r="C2072" s="984" t="s">
        <v>16825</v>
      </c>
      <c r="D2072" s="984"/>
      <c r="E2072" s="984"/>
      <c r="F2072" s="984"/>
      <c r="G2072" s="506"/>
      <c r="H2072" s="506"/>
    </row>
    <row r="2073" spans="1:8" ht="12.75" customHeight="1">
      <c r="A2073" s="507" t="s">
        <v>16826</v>
      </c>
      <c r="B2073" s="508" t="s">
        <v>12976</v>
      </c>
      <c r="C2073" s="983" t="s">
        <v>16827</v>
      </c>
      <c r="D2073" s="983"/>
      <c r="E2073" s="983"/>
      <c r="F2073" s="983"/>
      <c r="G2073" s="508" t="s">
        <v>121</v>
      </c>
      <c r="H2073" s="509">
        <v>89.21</v>
      </c>
    </row>
    <row r="2074" spans="1:8" ht="12.75" customHeight="1">
      <c r="A2074" s="507" t="s">
        <v>16828</v>
      </c>
      <c r="B2074" s="508" t="s">
        <v>12976</v>
      </c>
      <c r="C2074" s="983" t="s">
        <v>16829</v>
      </c>
      <c r="D2074" s="983"/>
      <c r="E2074" s="983"/>
      <c r="F2074" s="983"/>
      <c r="G2074" s="508" t="s">
        <v>121</v>
      </c>
      <c r="H2074" s="509">
        <v>109.37</v>
      </c>
    </row>
    <row r="2075" spans="1:8" ht="12.75" customHeight="1">
      <c r="A2075" s="507" t="s">
        <v>16830</v>
      </c>
      <c r="B2075" s="508" t="s">
        <v>12976</v>
      </c>
      <c r="C2075" s="983" t="s">
        <v>16831</v>
      </c>
      <c r="D2075" s="983"/>
      <c r="E2075" s="983"/>
      <c r="F2075" s="983"/>
      <c r="G2075" s="508" t="s">
        <v>121</v>
      </c>
      <c r="H2075" s="509">
        <v>141.34</v>
      </c>
    </row>
    <row r="2076" spans="1:8" ht="12.75" customHeight="1">
      <c r="A2076" s="507" t="s">
        <v>16832</v>
      </c>
      <c r="B2076" s="508" t="s">
        <v>12976</v>
      </c>
      <c r="C2076" s="983" t="s">
        <v>16833</v>
      </c>
      <c r="D2076" s="983"/>
      <c r="E2076" s="983"/>
      <c r="F2076" s="983"/>
      <c r="G2076" s="508" t="s">
        <v>121</v>
      </c>
      <c r="H2076" s="509">
        <v>194.7</v>
      </c>
    </row>
    <row r="2077" spans="1:8" ht="12.75" customHeight="1">
      <c r="A2077" s="507" t="s">
        <v>16834</v>
      </c>
      <c r="B2077" s="508" t="s">
        <v>12976</v>
      </c>
      <c r="C2077" s="983" t="s">
        <v>16835</v>
      </c>
      <c r="D2077" s="983"/>
      <c r="E2077" s="983"/>
      <c r="F2077" s="983"/>
      <c r="G2077" s="508" t="s">
        <v>121</v>
      </c>
      <c r="H2077" s="509">
        <v>212.06</v>
      </c>
    </row>
    <row r="2078" spans="1:8" ht="12.75" customHeight="1">
      <c r="A2078" s="507" t="s">
        <v>16836</v>
      </c>
      <c r="B2078" s="508" t="s">
        <v>12976</v>
      </c>
      <c r="C2078" s="983" t="s">
        <v>16837</v>
      </c>
      <c r="D2078" s="983"/>
      <c r="E2078" s="983"/>
      <c r="F2078" s="983"/>
      <c r="G2078" s="508" t="s">
        <v>121</v>
      </c>
      <c r="H2078" s="509">
        <v>342.17</v>
      </c>
    </row>
    <row r="2079" spans="1:8" ht="12.75" customHeight="1">
      <c r="A2079" s="507" t="s">
        <v>16838</v>
      </c>
      <c r="B2079" s="508" t="s">
        <v>12976</v>
      </c>
      <c r="C2079" s="983" t="s">
        <v>16839</v>
      </c>
      <c r="D2079" s="983"/>
      <c r="E2079" s="983"/>
      <c r="F2079" s="983"/>
      <c r="G2079" s="508" t="s">
        <v>121</v>
      </c>
      <c r="H2079" s="509">
        <v>320.17</v>
      </c>
    </row>
    <row r="2080" spans="1:8" ht="12.75" customHeight="1">
      <c r="A2080" s="507" t="s">
        <v>16840</v>
      </c>
      <c r="B2080" s="508" t="s">
        <v>12976</v>
      </c>
      <c r="C2080" s="983" t="s">
        <v>16841</v>
      </c>
      <c r="D2080" s="983"/>
      <c r="E2080" s="983"/>
      <c r="F2080" s="983"/>
      <c r="G2080" s="508" t="s">
        <v>121</v>
      </c>
      <c r="H2080" s="509">
        <v>422.11</v>
      </c>
    </row>
    <row r="2081" spans="1:8" ht="12.75" customHeight="1">
      <c r="A2081" s="507" t="s">
        <v>16842</v>
      </c>
      <c r="B2081" s="508" t="s">
        <v>12976</v>
      </c>
      <c r="C2081" s="983" t="s">
        <v>16843</v>
      </c>
      <c r="D2081" s="983"/>
      <c r="E2081" s="983"/>
      <c r="F2081" s="983"/>
      <c r="G2081" s="508" t="s">
        <v>121</v>
      </c>
      <c r="H2081" s="509">
        <v>617.32000000000005</v>
      </c>
    </row>
    <row r="2082" spans="1:8" ht="12.75" customHeight="1">
      <c r="A2082" s="504" t="s">
        <v>16844</v>
      </c>
      <c r="B2082" s="505" t="s">
        <v>12976</v>
      </c>
      <c r="C2082" s="984" t="s">
        <v>16845</v>
      </c>
      <c r="D2082" s="984"/>
      <c r="E2082" s="984"/>
      <c r="F2082" s="984"/>
      <c r="G2082" s="506"/>
      <c r="H2082" s="506"/>
    </row>
    <row r="2083" spans="1:8" ht="12.75" customHeight="1">
      <c r="A2083" s="507" t="s">
        <v>16846</v>
      </c>
      <c r="B2083" s="508" t="s">
        <v>12976</v>
      </c>
      <c r="C2083" s="983" t="s">
        <v>16827</v>
      </c>
      <c r="D2083" s="983"/>
      <c r="E2083" s="983"/>
      <c r="F2083" s="983"/>
      <c r="G2083" s="508" t="s">
        <v>121</v>
      </c>
      <c r="H2083" s="509">
        <v>93.64</v>
      </c>
    </row>
    <row r="2084" spans="1:8" ht="12.75" customHeight="1">
      <c r="A2084" s="507" t="s">
        <v>16847</v>
      </c>
      <c r="B2084" s="508" t="s">
        <v>12976</v>
      </c>
      <c r="C2084" s="983" t="s">
        <v>16829</v>
      </c>
      <c r="D2084" s="983"/>
      <c r="E2084" s="983"/>
      <c r="F2084" s="983"/>
      <c r="G2084" s="508" t="s">
        <v>121</v>
      </c>
      <c r="H2084" s="509">
        <v>127.18</v>
      </c>
    </row>
    <row r="2085" spans="1:8" ht="12.75" customHeight="1">
      <c r="A2085" s="507" t="s">
        <v>16848</v>
      </c>
      <c r="B2085" s="508" t="s">
        <v>12976</v>
      </c>
      <c r="C2085" s="983" t="s">
        <v>16831</v>
      </c>
      <c r="D2085" s="983"/>
      <c r="E2085" s="983"/>
      <c r="F2085" s="983"/>
      <c r="G2085" s="508" t="s">
        <v>121</v>
      </c>
      <c r="H2085" s="509">
        <v>155.37</v>
      </c>
    </row>
    <row r="2086" spans="1:8" ht="12.75" customHeight="1">
      <c r="A2086" s="507" t="s">
        <v>16849</v>
      </c>
      <c r="B2086" s="508" t="s">
        <v>12976</v>
      </c>
      <c r="C2086" s="983" t="s">
        <v>16833</v>
      </c>
      <c r="D2086" s="983"/>
      <c r="E2086" s="983"/>
      <c r="F2086" s="983"/>
      <c r="G2086" s="508" t="s">
        <v>121</v>
      </c>
      <c r="H2086" s="509">
        <v>258.89</v>
      </c>
    </row>
    <row r="2087" spans="1:8" ht="12.75" customHeight="1">
      <c r="A2087" s="507" t="s">
        <v>16850</v>
      </c>
      <c r="B2087" s="508" t="s">
        <v>12976</v>
      </c>
      <c r="C2087" s="983" t="s">
        <v>16835</v>
      </c>
      <c r="D2087" s="983"/>
      <c r="E2087" s="983"/>
      <c r="F2087" s="983"/>
      <c r="G2087" s="508" t="s">
        <v>121</v>
      </c>
      <c r="H2087" s="509">
        <v>248.9</v>
      </c>
    </row>
    <row r="2088" spans="1:8" ht="12.75" customHeight="1">
      <c r="A2088" s="507" t="s">
        <v>16851</v>
      </c>
      <c r="B2088" s="508" t="s">
        <v>12976</v>
      </c>
      <c r="C2088" s="983" t="s">
        <v>16837</v>
      </c>
      <c r="D2088" s="983"/>
      <c r="E2088" s="983"/>
      <c r="F2088" s="983"/>
      <c r="G2088" s="508" t="s">
        <v>121</v>
      </c>
      <c r="H2088" s="509">
        <v>411.02</v>
      </c>
    </row>
    <row r="2089" spans="1:8" ht="12.75" customHeight="1">
      <c r="A2089" s="507" t="s">
        <v>16852</v>
      </c>
      <c r="B2089" s="508" t="s">
        <v>12976</v>
      </c>
      <c r="C2089" s="983" t="s">
        <v>16839</v>
      </c>
      <c r="D2089" s="983"/>
      <c r="E2089" s="983"/>
      <c r="F2089" s="983"/>
      <c r="G2089" s="508" t="s">
        <v>121</v>
      </c>
      <c r="H2089" s="509">
        <v>414.78</v>
      </c>
    </row>
    <row r="2090" spans="1:8" ht="12.75" customHeight="1">
      <c r="A2090" s="507" t="s">
        <v>16853</v>
      </c>
      <c r="B2090" s="508" t="s">
        <v>12976</v>
      </c>
      <c r="C2090" s="983" t="s">
        <v>16841</v>
      </c>
      <c r="D2090" s="983"/>
      <c r="E2090" s="983"/>
      <c r="F2090" s="983"/>
      <c r="G2090" s="508" t="s">
        <v>121</v>
      </c>
      <c r="H2090" s="509">
        <v>503.86</v>
      </c>
    </row>
    <row r="2091" spans="1:8" ht="12.75" customHeight="1">
      <c r="A2091" s="507" t="s">
        <v>16854</v>
      </c>
      <c r="B2091" s="508" t="s">
        <v>12976</v>
      </c>
      <c r="C2091" s="983" t="s">
        <v>16843</v>
      </c>
      <c r="D2091" s="983"/>
      <c r="E2091" s="983"/>
      <c r="F2091" s="983"/>
      <c r="G2091" s="508" t="s">
        <v>121</v>
      </c>
      <c r="H2091" s="509">
        <v>779.76</v>
      </c>
    </row>
    <row r="2092" spans="1:8" ht="12.75" customHeight="1">
      <c r="A2092" s="504" t="s">
        <v>16855</v>
      </c>
      <c r="B2092" s="505" t="s">
        <v>12976</v>
      </c>
      <c r="C2092" s="984" t="s">
        <v>16856</v>
      </c>
      <c r="D2092" s="984"/>
      <c r="E2092" s="984"/>
      <c r="F2092" s="984"/>
      <c r="G2092" s="506"/>
      <c r="H2092" s="506"/>
    </row>
    <row r="2093" spans="1:8" ht="12.75" customHeight="1">
      <c r="A2093" s="507" t="s">
        <v>16857</v>
      </c>
      <c r="B2093" s="508" t="s">
        <v>12976</v>
      </c>
      <c r="C2093" s="983" t="s">
        <v>16831</v>
      </c>
      <c r="D2093" s="983"/>
      <c r="E2093" s="983"/>
      <c r="F2093" s="983"/>
      <c r="G2093" s="508" t="s">
        <v>121</v>
      </c>
      <c r="H2093" s="509">
        <v>195.21</v>
      </c>
    </row>
    <row r="2094" spans="1:8" ht="12.75" customHeight="1">
      <c r="A2094" s="507" t="s">
        <v>16858</v>
      </c>
      <c r="B2094" s="508" t="s">
        <v>12976</v>
      </c>
      <c r="C2094" s="983" t="s">
        <v>16833</v>
      </c>
      <c r="D2094" s="983"/>
      <c r="E2094" s="983"/>
      <c r="F2094" s="983"/>
      <c r="G2094" s="508" t="s">
        <v>121</v>
      </c>
      <c r="H2094" s="509">
        <v>310.91000000000003</v>
      </c>
    </row>
    <row r="2095" spans="1:8" ht="12.75" customHeight="1">
      <c r="A2095" s="507" t="s">
        <v>16859</v>
      </c>
      <c r="B2095" s="508" t="s">
        <v>12976</v>
      </c>
      <c r="C2095" s="983" t="s">
        <v>16835</v>
      </c>
      <c r="D2095" s="983"/>
      <c r="E2095" s="983"/>
      <c r="F2095" s="983"/>
      <c r="G2095" s="508" t="s">
        <v>121</v>
      </c>
      <c r="H2095" s="509">
        <v>325.3</v>
      </c>
    </row>
    <row r="2096" spans="1:8" ht="12.75" customHeight="1">
      <c r="A2096" s="507" t="s">
        <v>16860</v>
      </c>
      <c r="B2096" s="508" t="s">
        <v>12976</v>
      </c>
      <c r="C2096" s="983" t="s">
        <v>16839</v>
      </c>
      <c r="D2096" s="983"/>
      <c r="E2096" s="983"/>
      <c r="F2096" s="983"/>
      <c r="G2096" s="508" t="s">
        <v>121</v>
      </c>
      <c r="H2096" s="509">
        <v>483.73</v>
      </c>
    </row>
    <row r="2097" spans="1:8" ht="12.75" customHeight="1">
      <c r="A2097" s="507" t="s">
        <v>16861</v>
      </c>
      <c r="B2097" s="508" t="s">
        <v>12976</v>
      </c>
      <c r="C2097" s="983" t="s">
        <v>16841</v>
      </c>
      <c r="D2097" s="983"/>
      <c r="E2097" s="983"/>
      <c r="F2097" s="983"/>
      <c r="G2097" s="508" t="s">
        <v>121</v>
      </c>
      <c r="H2097" s="509">
        <v>665.33</v>
      </c>
    </row>
    <row r="2098" spans="1:8" ht="12.75" customHeight="1">
      <c r="A2098" s="507" t="s">
        <v>16862</v>
      </c>
      <c r="B2098" s="508" t="s">
        <v>12976</v>
      </c>
      <c r="C2098" s="983" t="s">
        <v>16843</v>
      </c>
      <c r="D2098" s="983"/>
      <c r="E2098" s="983"/>
      <c r="F2098" s="983"/>
      <c r="G2098" s="508" t="s">
        <v>121</v>
      </c>
      <c r="H2098" s="509">
        <v>897.28</v>
      </c>
    </row>
    <row r="2099" spans="1:8" ht="12.75" customHeight="1">
      <c r="A2099" s="504" t="s">
        <v>16863</v>
      </c>
      <c r="B2099" s="505" t="s">
        <v>12976</v>
      </c>
      <c r="C2099" s="984" t="s">
        <v>16864</v>
      </c>
      <c r="D2099" s="984"/>
      <c r="E2099" s="984"/>
      <c r="F2099" s="984"/>
      <c r="G2099" s="506"/>
      <c r="H2099" s="506"/>
    </row>
    <row r="2100" spans="1:8" ht="12.75" customHeight="1">
      <c r="A2100" s="507" t="s">
        <v>16865</v>
      </c>
      <c r="B2100" s="508" t="s">
        <v>12976</v>
      </c>
      <c r="C2100" s="983" t="s">
        <v>16866</v>
      </c>
      <c r="D2100" s="983"/>
      <c r="E2100" s="983"/>
      <c r="F2100" s="983"/>
      <c r="G2100" s="508" t="s">
        <v>128</v>
      </c>
      <c r="H2100" s="509">
        <v>328.42</v>
      </c>
    </row>
    <row r="2101" spans="1:8" ht="12.75" customHeight="1">
      <c r="A2101" s="504" t="s">
        <v>16867</v>
      </c>
      <c r="B2101" s="505" t="s">
        <v>12976</v>
      </c>
      <c r="C2101" s="984" t="s">
        <v>16868</v>
      </c>
      <c r="D2101" s="984"/>
      <c r="E2101" s="984"/>
      <c r="F2101" s="984"/>
      <c r="G2101" s="506"/>
      <c r="H2101" s="506"/>
    </row>
    <row r="2102" spans="1:8" ht="12.75" customHeight="1">
      <c r="A2102" s="507" t="s">
        <v>16869</v>
      </c>
      <c r="B2102" s="508" t="s">
        <v>12976</v>
      </c>
      <c r="C2102" s="983" t="s">
        <v>16870</v>
      </c>
      <c r="D2102" s="983"/>
      <c r="E2102" s="983"/>
      <c r="F2102" s="983"/>
      <c r="G2102" s="508" t="s">
        <v>112</v>
      </c>
      <c r="H2102" s="509">
        <v>17.66</v>
      </c>
    </row>
    <row r="2103" spans="1:8">
      <c r="A2103" s="504" t="s">
        <v>16871</v>
      </c>
      <c r="B2103" s="505" t="s">
        <v>12976</v>
      </c>
      <c r="C2103" s="984" t="s">
        <v>16872</v>
      </c>
      <c r="D2103" s="984"/>
      <c r="E2103" s="984"/>
      <c r="F2103" s="984"/>
      <c r="G2103" s="506"/>
      <c r="H2103" s="506"/>
    </row>
    <row r="2104" spans="1:8">
      <c r="A2104" s="507" t="s">
        <v>16873</v>
      </c>
      <c r="B2104" s="508" t="s">
        <v>12976</v>
      </c>
      <c r="C2104" s="983" t="s">
        <v>16874</v>
      </c>
      <c r="D2104" s="983"/>
      <c r="E2104" s="983"/>
      <c r="F2104" s="983"/>
      <c r="G2104" s="508" t="s">
        <v>112</v>
      </c>
      <c r="H2104" s="509">
        <v>11.76</v>
      </c>
    </row>
    <row r="2105" spans="1:8" ht="12.75" customHeight="1">
      <c r="A2105" s="504" t="s">
        <v>16875</v>
      </c>
      <c r="B2105" s="505" t="s">
        <v>12976</v>
      </c>
      <c r="C2105" s="984" t="s">
        <v>16876</v>
      </c>
      <c r="D2105" s="984"/>
      <c r="E2105" s="984"/>
      <c r="F2105" s="984"/>
      <c r="G2105" s="506"/>
      <c r="H2105" s="506"/>
    </row>
    <row r="2106" spans="1:8">
      <c r="A2106" s="507" t="s">
        <v>16877</v>
      </c>
      <c r="B2106" s="508" t="s">
        <v>12976</v>
      </c>
      <c r="C2106" s="983" t="s">
        <v>16878</v>
      </c>
      <c r="D2106" s="983"/>
      <c r="E2106" s="983"/>
      <c r="F2106" s="983"/>
      <c r="G2106" s="508" t="s">
        <v>108</v>
      </c>
      <c r="H2106" s="509">
        <v>691.37</v>
      </c>
    </row>
    <row r="2107" spans="1:8">
      <c r="A2107" s="507" t="s">
        <v>16879</v>
      </c>
      <c r="B2107" s="508" t="s">
        <v>12976</v>
      </c>
      <c r="C2107" s="983" t="s">
        <v>16880</v>
      </c>
      <c r="D2107" s="983"/>
      <c r="E2107" s="983"/>
      <c r="F2107" s="983"/>
      <c r="G2107" s="508" t="s">
        <v>108</v>
      </c>
      <c r="H2107" s="509">
        <v>756.34</v>
      </c>
    </row>
    <row r="2108" spans="1:8" ht="12.75" customHeight="1">
      <c r="A2108" s="507" t="s">
        <v>16881</v>
      </c>
      <c r="B2108" s="508" t="s">
        <v>12976</v>
      </c>
      <c r="C2108" s="983" t="s">
        <v>16882</v>
      </c>
      <c r="D2108" s="983"/>
      <c r="E2108" s="983"/>
      <c r="F2108" s="983"/>
      <c r="G2108" s="508" t="s">
        <v>108</v>
      </c>
      <c r="H2108" s="509">
        <v>824.63</v>
      </c>
    </row>
    <row r="2109" spans="1:8" ht="12.75" customHeight="1">
      <c r="A2109" s="507" t="s">
        <v>16883</v>
      </c>
      <c r="B2109" s="508" t="s">
        <v>12976</v>
      </c>
      <c r="C2109" s="983" t="s">
        <v>16884</v>
      </c>
      <c r="D2109" s="983"/>
      <c r="E2109" s="983"/>
      <c r="F2109" s="983"/>
      <c r="G2109" s="508" t="s">
        <v>108</v>
      </c>
      <c r="H2109" s="509">
        <v>894.61</v>
      </c>
    </row>
    <row r="2110" spans="1:8" ht="12.75" customHeight="1">
      <c r="A2110" s="507" t="s">
        <v>16885</v>
      </c>
      <c r="B2110" s="508" t="s">
        <v>12976</v>
      </c>
      <c r="C2110" s="983" t="s">
        <v>16886</v>
      </c>
      <c r="D2110" s="983"/>
      <c r="E2110" s="983"/>
      <c r="F2110" s="983"/>
      <c r="G2110" s="508" t="s">
        <v>108</v>
      </c>
      <c r="H2110" s="509">
        <v>970.85</v>
      </c>
    </row>
    <row r="2111" spans="1:8" ht="12.75" customHeight="1">
      <c r="A2111" s="507" t="s">
        <v>16887</v>
      </c>
      <c r="B2111" s="508" t="s">
        <v>12976</v>
      </c>
      <c r="C2111" s="983" t="s">
        <v>16888</v>
      </c>
      <c r="D2111" s="983"/>
      <c r="E2111" s="983"/>
      <c r="F2111" s="983"/>
      <c r="G2111" s="508" t="s">
        <v>108</v>
      </c>
      <c r="H2111" s="509">
        <v>1045.32</v>
      </c>
    </row>
    <row r="2112" spans="1:8" ht="12.75" customHeight="1">
      <c r="A2112" s="507" t="s">
        <v>16889</v>
      </c>
      <c r="B2112" s="508" t="s">
        <v>12976</v>
      </c>
      <c r="C2112" s="983" t="s">
        <v>16890</v>
      </c>
      <c r="D2112" s="983"/>
      <c r="E2112" s="983"/>
      <c r="F2112" s="983"/>
      <c r="G2112" s="508" t="s">
        <v>108</v>
      </c>
      <c r="H2112" s="509">
        <v>1446.26</v>
      </c>
    </row>
    <row r="2113" spans="1:8" ht="12.75" customHeight="1">
      <c r="A2113" s="507" t="s">
        <v>16891</v>
      </c>
      <c r="B2113" s="508" t="s">
        <v>12976</v>
      </c>
      <c r="C2113" s="983" t="s">
        <v>16892</v>
      </c>
      <c r="D2113" s="983"/>
      <c r="E2113" s="983"/>
      <c r="F2113" s="983"/>
      <c r="G2113" s="508" t="s">
        <v>108</v>
      </c>
      <c r="H2113" s="509">
        <v>1536.08</v>
      </c>
    </row>
    <row r="2114" spans="1:8" ht="12.75" customHeight="1">
      <c r="A2114" s="507" t="s">
        <v>16893</v>
      </c>
      <c r="B2114" s="508" t="s">
        <v>12976</v>
      </c>
      <c r="C2114" s="983" t="s">
        <v>16894</v>
      </c>
      <c r="D2114" s="983"/>
      <c r="E2114" s="983"/>
      <c r="F2114" s="983"/>
      <c r="G2114" s="508" t="s">
        <v>108</v>
      </c>
      <c r="H2114" s="509">
        <v>1745.15</v>
      </c>
    </row>
    <row r="2115" spans="1:8" ht="12.75" customHeight="1">
      <c r="A2115" s="507" t="s">
        <v>16895</v>
      </c>
      <c r="B2115" s="508" t="s">
        <v>12976</v>
      </c>
      <c r="C2115" s="983" t="s">
        <v>16896</v>
      </c>
      <c r="D2115" s="983"/>
      <c r="E2115" s="983"/>
      <c r="F2115" s="983"/>
      <c r="G2115" s="508" t="s">
        <v>108</v>
      </c>
      <c r="H2115" s="509">
        <v>1946.97</v>
      </c>
    </row>
    <row r="2116" spans="1:8" ht="12.75" customHeight="1">
      <c r="A2116" s="504" t="s">
        <v>16897</v>
      </c>
      <c r="B2116" s="505" t="s">
        <v>12976</v>
      </c>
      <c r="C2116" s="984" t="s">
        <v>16898</v>
      </c>
      <c r="D2116" s="984"/>
      <c r="E2116" s="984"/>
      <c r="F2116" s="984"/>
      <c r="G2116" s="506"/>
      <c r="H2116" s="506"/>
    </row>
    <row r="2117" spans="1:8" ht="12.75" customHeight="1">
      <c r="A2117" s="507" t="s">
        <v>16899</v>
      </c>
      <c r="B2117" s="508" t="s">
        <v>12976</v>
      </c>
      <c r="C2117" s="983" t="s">
        <v>6611</v>
      </c>
      <c r="D2117" s="983"/>
      <c r="E2117" s="983"/>
      <c r="F2117" s="983"/>
      <c r="G2117" s="508" t="s">
        <v>108</v>
      </c>
      <c r="H2117" s="509">
        <v>774.36</v>
      </c>
    </row>
    <row r="2118" spans="1:8" ht="12.75" customHeight="1">
      <c r="A2118" s="507" t="s">
        <v>16900</v>
      </c>
      <c r="B2118" s="508" t="s">
        <v>12976</v>
      </c>
      <c r="C2118" s="983" t="s">
        <v>16901</v>
      </c>
      <c r="D2118" s="983"/>
      <c r="E2118" s="983"/>
      <c r="F2118" s="983"/>
      <c r="G2118" s="508" t="s">
        <v>108</v>
      </c>
      <c r="H2118" s="509">
        <v>1400.82</v>
      </c>
    </row>
    <row r="2119" spans="1:8" ht="12.75" customHeight="1">
      <c r="A2119" s="504" t="s">
        <v>16902</v>
      </c>
      <c r="B2119" s="505" t="s">
        <v>12976</v>
      </c>
      <c r="C2119" s="984" t="s">
        <v>16903</v>
      </c>
      <c r="D2119" s="984"/>
      <c r="E2119" s="984"/>
      <c r="F2119" s="984"/>
      <c r="G2119" s="506"/>
      <c r="H2119" s="506"/>
    </row>
    <row r="2120" spans="1:8" ht="12.75" customHeight="1">
      <c r="A2120" s="507" t="s">
        <v>16904</v>
      </c>
      <c r="B2120" s="508" t="s">
        <v>12976</v>
      </c>
      <c r="C2120" s="983" t="s">
        <v>6611</v>
      </c>
      <c r="D2120" s="983"/>
      <c r="E2120" s="983"/>
      <c r="F2120" s="983"/>
      <c r="G2120" s="508" t="s">
        <v>121</v>
      </c>
      <c r="H2120" s="509">
        <v>692.19</v>
      </c>
    </row>
    <row r="2121" spans="1:8" ht="12.75" customHeight="1">
      <c r="A2121" s="507" t="s">
        <v>16905</v>
      </c>
      <c r="B2121" s="508" t="s">
        <v>12976</v>
      </c>
      <c r="C2121" s="983" t="s">
        <v>16901</v>
      </c>
      <c r="D2121" s="983"/>
      <c r="E2121" s="983"/>
      <c r="F2121" s="983"/>
      <c r="G2121" s="508" t="s">
        <v>121</v>
      </c>
      <c r="H2121" s="509">
        <v>1152.58</v>
      </c>
    </row>
    <row r="2122" spans="1:8" ht="12.75" customHeight="1">
      <c r="A2122" s="504" t="s">
        <v>16906</v>
      </c>
      <c r="B2122" s="505" t="s">
        <v>12976</v>
      </c>
      <c r="C2122" s="984" t="s">
        <v>16907</v>
      </c>
      <c r="D2122" s="984"/>
      <c r="E2122" s="984"/>
      <c r="F2122" s="984"/>
      <c r="G2122" s="506"/>
      <c r="H2122" s="506"/>
    </row>
    <row r="2123" spans="1:8" ht="12.75" customHeight="1">
      <c r="A2123" s="507" t="s">
        <v>16908</v>
      </c>
      <c r="B2123" s="508" t="s">
        <v>12976</v>
      </c>
      <c r="C2123" s="983" t="s">
        <v>16909</v>
      </c>
      <c r="D2123" s="983"/>
      <c r="E2123" s="983"/>
      <c r="F2123" s="983"/>
      <c r="G2123" s="508" t="s">
        <v>108</v>
      </c>
      <c r="H2123" s="509">
        <v>1112.6199999999999</v>
      </c>
    </row>
    <row r="2124" spans="1:8" ht="12.75" customHeight="1">
      <c r="A2124" s="507" t="s">
        <v>16910</v>
      </c>
      <c r="B2124" s="508" t="s">
        <v>12976</v>
      </c>
      <c r="C2124" s="983" t="s">
        <v>16911</v>
      </c>
      <c r="D2124" s="983"/>
      <c r="E2124" s="983"/>
      <c r="F2124" s="983"/>
      <c r="G2124" s="508" t="s">
        <v>108</v>
      </c>
      <c r="H2124" s="509">
        <v>203.02</v>
      </c>
    </row>
    <row r="2125" spans="1:8" ht="12.75" customHeight="1">
      <c r="A2125" s="504" t="s">
        <v>16912</v>
      </c>
      <c r="B2125" s="505" t="s">
        <v>12976</v>
      </c>
      <c r="C2125" s="984" t="s">
        <v>16913</v>
      </c>
      <c r="D2125" s="984"/>
      <c r="E2125" s="984"/>
      <c r="F2125" s="984"/>
      <c r="G2125" s="506"/>
      <c r="H2125" s="506"/>
    </row>
    <row r="2126" spans="1:8" ht="12.75" customHeight="1">
      <c r="A2126" s="507" t="s">
        <v>16914</v>
      </c>
      <c r="B2126" s="508" t="s">
        <v>12976</v>
      </c>
      <c r="C2126" s="983" t="s">
        <v>16909</v>
      </c>
      <c r="D2126" s="983"/>
      <c r="E2126" s="983"/>
      <c r="F2126" s="983"/>
      <c r="G2126" s="508" t="s">
        <v>108</v>
      </c>
      <c r="H2126" s="509">
        <v>362.57</v>
      </c>
    </row>
    <row r="2127" spans="1:8" ht="12.75" customHeight="1">
      <c r="A2127" s="507" t="s">
        <v>16915</v>
      </c>
      <c r="B2127" s="508" t="s">
        <v>12976</v>
      </c>
      <c r="C2127" s="983" t="s">
        <v>16911</v>
      </c>
      <c r="D2127" s="983"/>
      <c r="E2127" s="983"/>
      <c r="F2127" s="983"/>
      <c r="G2127" s="508" t="s">
        <v>108</v>
      </c>
      <c r="H2127" s="509">
        <v>69.849999999999994</v>
      </c>
    </row>
    <row r="2128" spans="1:8" ht="12.75" customHeight="1">
      <c r="A2128" s="504" t="s">
        <v>16916</v>
      </c>
      <c r="B2128" s="505" t="s">
        <v>12976</v>
      </c>
      <c r="C2128" s="984" t="s">
        <v>16917</v>
      </c>
      <c r="D2128" s="984"/>
      <c r="E2128" s="984"/>
      <c r="F2128" s="984"/>
      <c r="G2128" s="506"/>
      <c r="H2128" s="506"/>
    </row>
    <row r="2129" spans="1:8" ht="12.75" customHeight="1">
      <c r="A2129" s="507" t="s">
        <v>16918</v>
      </c>
      <c r="B2129" s="508" t="s">
        <v>12976</v>
      </c>
      <c r="C2129" s="983" t="s">
        <v>16878</v>
      </c>
      <c r="D2129" s="983"/>
      <c r="E2129" s="983"/>
      <c r="F2129" s="983"/>
      <c r="G2129" s="508" t="s">
        <v>108</v>
      </c>
      <c r="H2129" s="509">
        <v>846.71</v>
      </c>
    </row>
    <row r="2130" spans="1:8" ht="12.75" customHeight="1">
      <c r="A2130" s="507" t="s">
        <v>16919</v>
      </c>
      <c r="B2130" s="508" t="s">
        <v>12976</v>
      </c>
      <c r="C2130" s="983" t="s">
        <v>16880</v>
      </c>
      <c r="D2130" s="983"/>
      <c r="E2130" s="983"/>
      <c r="F2130" s="983"/>
      <c r="G2130" s="508" t="s">
        <v>108</v>
      </c>
      <c r="H2130" s="509">
        <v>972.42</v>
      </c>
    </row>
    <row r="2131" spans="1:8" ht="12.75" customHeight="1">
      <c r="A2131" s="507" t="s">
        <v>16920</v>
      </c>
      <c r="B2131" s="508" t="s">
        <v>12976</v>
      </c>
      <c r="C2131" s="983" t="s">
        <v>16882</v>
      </c>
      <c r="D2131" s="983"/>
      <c r="E2131" s="983"/>
      <c r="F2131" s="983"/>
      <c r="G2131" s="508" t="s">
        <v>108</v>
      </c>
      <c r="H2131" s="509">
        <v>1102.55</v>
      </c>
    </row>
    <row r="2132" spans="1:8" ht="12.75" customHeight="1">
      <c r="A2132" s="507" t="s">
        <v>16921</v>
      </c>
      <c r="B2132" s="508" t="s">
        <v>12976</v>
      </c>
      <c r="C2132" s="983" t="s">
        <v>16884</v>
      </c>
      <c r="D2132" s="983"/>
      <c r="E2132" s="983"/>
      <c r="F2132" s="983"/>
      <c r="G2132" s="508" t="s">
        <v>108</v>
      </c>
      <c r="H2132" s="509">
        <v>1365.7</v>
      </c>
    </row>
    <row r="2133" spans="1:8" ht="12.75" customHeight="1">
      <c r="A2133" s="507" t="s">
        <v>16922</v>
      </c>
      <c r="B2133" s="508" t="s">
        <v>12976</v>
      </c>
      <c r="C2133" s="983" t="s">
        <v>16886</v>
      </c>
      <c r="D2133" s="983"/>
      <c r="E2133" s="983"/>
      <c r="F2133" s="983"/>
      <c r="G2133" s="508" t="s">
        <v>108</v>
      </c>
      <c r="H2133" s="509">
        <v>1610.57</v>
      </c>
    </row>
    <row r="2134" spans="1:8" ht="12.75" customHeight="1">
      <c r="A2134" s="507" t="s">
        <v>16923</v>
      </c>
      <c r="B2134" s="508" t="s">
        <v>12976</v>
      </c>
      <c r="C2134" s="983" t="s">
        <v>16888</v>
      </c>
      <c r="D2134" s="983"/>
      <c r="E2134" s="983"/>
      <c r="F2134" s="983"/>
      <c r="G2134" s="508" t="s">
        <v>108</v>
      </c>
      <c r="H2134" s="509">
        <v>1771.81</v>
      </c>
    </row>
    <row r="2135" spans="1:8" ht="12.75" customHeight="1">
      <c r="A2135" s="507" t="s">
        <v>16924</v>
      </c>
      <c r="B2135" s="508" t="s">
        <v>12976</v>
      </c>
      <c r="C2135" s="983" t="s">
        <v>16890</v>
      </c>
      <c r="D2135" s="983"/>
      <c r="E2135" s="983"/>
      <c r="F2135" s="983"/>
      <c r="G2135" s="508" t="s">
        <v>108</v>
      </c>
      <c r="H2135" s="509">
        <v>2090.15</v>
      </c>
    </row>
    <row r="2136" spans="1:8" ht="12.75" customHeight="1">
      <c r="A2136" s="507" t="s">
        <v>16925</v>
      </c>
      <c r="B2136" s="508" t="s">
        <v>12976</v>
      </c>
      <c r="C2136" s="983" t="s">
        <v>16892</v>
      </c>
      <c r="D2136" s="983"/>
      <c r="E2136" s="983"/>
      <c r="F2136" s="983"/>
      <c r="G2136" s="508" t="s">
        <v>108</v>
      </c>
      <c r="H2136" s="509">
        <v>2288.7399999999998</v>
      </c>
    </row>
    <row r="2137" spans="1:8" ht="12.75" customHeight="1">
      <c r="A2137" s="507" t="s">
        <v>16926</v>
      </c>
      <c r="B2137" s="508" t="s">
        <v>12976</v>
      </c>
      <c r="C2137" s="983" t="s">
        <v>16894</v>
      </c>
      <c r="D2137" s="983"/>
      <c r="E2137" s="983"/>
      <c r="F2137" s="983"/>
      <c r="G2137" s="508" t="s">
        <v>108</v>
      </c>
      <c r="H2137" s="509">
        <v>2470.83</v>
      </c>
    </row>
    <row r="2138" spans="1:8" ht="12.75" customHeight="1">
      <c r="A2138" s="507" t="s">
        <v>16927</v>
      </c>
      <c r="B2138" s="508" t="s">
        <v>12976</v>
      </c>
      <c r="C2138" s="983" t="s">
        <v>16896</v>
      </c>
      <c r="D2138" s="983"/>
      <c r="E2138" s="983"/>
      <c r="F2138" s="983"/>
      <c r="G2138" s="508" t="s">
        <v>108</v>
      </c>
      <c r="H2138" s="509">
        <v>2874.61</v>
      </c>
    </row>
    <row r="2139" spans="1:8" ht="12.75" customHeight="1">
      <c r="A2139" s="504" t="s">
        <v>16928</v>
      </c>
      <c r="B2139" s="505" t="s">
        <v>12976</v>
      </c>
      <c r="C2139" s="984" t="s">
        <v>16929</v>
      </c>
      <c r="D2139" s="984"/>
      <c r="E2139" s="984"/>
      <c r="F2139" s="984"/>
      <c r="G2139" s="506"/>
      <c r="H2139" s="506"/>
    </row>
    <row r="2140" spans="1:8" ht="12.75" customHeight="1">
      <c r="A2140" s="507" t="s">
        <v>16930</v>
      </c>
      <c r="B2140" s="508" t="s">
        <v>12976</v>
      </c>
      <c r="C2140" s="983" t="s">
        <v>16878</v>
      </c>
      <c r="D2140" s="983"/>
      <c r="E2140" s="983"/>
      <c r="F2140" s="983"/>
      <c r="G2140" s="508" t="s">
        <v>108</v>
      </c>
      <c r="H2140" s="509">
        <v>1101.4100000000001</v>
      </c>
    </row>
    <row r="2141" spans="1:8" ht="12.75" customHeight="1">
      <c r="A2141" s="507" t="s">
        <v>16931</v>
      </c>
      <c r="B2141" s="508" t="s">
        <v>12976</v>
      </c>
      <c r="C2141" s="983" t="s">
        <v>16880</v>
      </c>
      <c r="D2141" s="983"/>
      <c r="E2141" s="983"/>
      <c r="F2141" s="983"/>
      <c r="G2141" s="508" t="s">
        <v>108</v>
      </c>
      <c r="H2141" s="509">
        <v>1308.5899999999999</v>
      </c>
    </row>
    <row r="2142" spans="1:8" ht="12.75" customHeight="1">
      <c r="A2142" s="507" t="s">
        <v>16932</v>
      </c>
      <c r="B2142" s="508" t="s">
        <v>12976</v>
      </c>
      <c r="C2142" s="983" t="s">
        <v>16882</v>
      </c>
      <c r="D2142" s="983"/>
      <c r="E2142" s="983"/>
      <c r="F2142" s="983"/>
      <c r="G2142" s="508" t="s">
        <v>108</v>
      </c>
      <c r="H2142" s="509">
        <v>1463.04</v>
      </c>
    </row>
    <row r="2143" spans="1:8" ht="12.75" customHeight="1">
      <c r="A2143" s="507" t="s">
        <v>16933</v>
      </c>
      <c r="B2143" s="508" t="s">
        <v>12976</v>
      </c>
      <c r="C2143" s="983" t="s">
        <v>16884</v>
      </c>
      <c r="D2143" s="983"/>
      <c r="E2143" s="983"/>
      <c r="F2143" s="983"/>
      <c r="G2143" s="508" t="s">
        <v>108</v>
      </c>
      <c r="H2143" s="509">
        <v>1614.15</v>
      </c>
    </row>
    <row r="2144" spans="1:8" ht="12.75" customHeight="1">
      <c r="A2144" s="507" t="s">
        <v>16934</v>
      </c>
      <c r="B2144" s="508" t="s">
        <v>12976</v>
      </c>
      <c r="C2144" s="983" t="s">
        <v>16886</v>
      </c>
      <c r="D2144" s="983"/>
      <c r="E2144" s="983"/>
      <c r="F2144" s="983"/>
      <c r="G2144" s="508" t="s">
        <v>108</v>
      </c>
      <c r="H2144" s="509">
        <v>1943.64</v>
      </c>
    </row>
    <row r="2145" spans="1:8" ht="12.75" customHeight="1">
      <c r="A2145" s="507" t="s">
        <v>16935</v>
      </c>
      <c r="B2145" s="508" t="s">
        <v>12976</v>
      </c>
      <c r="C2145" s="983" t="s">
        <v>16888</v>
      </c>
      <c r="D2145" s="983"/>
      <c r="E2145" s="983"/>
      <c r="F2145" s="983"/>
      <c r="G2145" s="508" t="s">
        <v>108</v>
      </c>
      <c r="H2145" s="509">
        <v>2117.94</v>
      </c>
    </row>
    <row r="2146" spans="1:8" ht="12.75" customHeight="1">
      <c r="A2146" s="507" t="s">
        <v>16936</v>
      </c>
      <c r="B2146" s="508" t="s">
        <v>12976</v>
      </c>
      <c r="C2146" s="983" t="s">
        <v>16890</v>
      </c>
      <c r="D2146" s="983"/>
      <c r="E2146" s="983"/>
      <c r="F2146" s="983"/>
      <c r="G2146" s="508" t="s">
        <v>108</v>
      </c>
      <c r="H2146" s="509">
        <v>2287.37</v>
      </c>
    </row>
    <row r="2147" spans="1:8" ht="12.75" customHeight="1">
      <c r="A2147" s="507" t="s">
        <v>16937</v>
      </c>
      <c r="B2147" s="508" t="s">
        <v>12976</v>
      </c>
      <c r="C2147" s="983" t="s">
        <v>16892</v>
      </c>
      <c r="D2147" s="983"/>
      <c r="E2147" s="983"/>
      <c r="F2147" s="983"/>
      <c r="G2147" s="508" t="s">
        <v>108</v>
      </c>
      <c r="H2147" s="509">
        <v>2473.69</v>
      </c>
    </row>
    <row r="2148" spans="1:8" ht="12.75" customHeight="1">
      <c r="A2148" s="507" t="s">
        <v>16938</v>
      </c>
      <c r="B2148" s="508" t="s">
        <v>12976</v>
      </c>
      <c r="C2148" s="983" t="s">
        <v>16894</v>
      </c>
      <c r="D2148" s="983"/>
      <c r="E2148" s="983"/>
      <c r="F2148" s="983"/>
      <c r="G2148" s="508" t="s">
        <v>108</v>
      </c>
      <c r="H2148" s="509">
        <v>2661.8</v>
      </c>
    </row>
    <row r="2149" spans="1:8" ht="12.75" customHeight="1">
      <c r="A2149" s="507" t="s">
        <v>16939</v>
      </c>
      <c r="B2149" s="508" t="s">
        <v>12976</v>
      </c>
      <c r="C2149" s="983" t="s">
        <v>16896</v>
      </c>
      <c r="D2149" s="983"/>
      <c r="E2149" s="983"/>
      <c r="F2149" s="983"/>
      <c r="G2149" s="508" t="s">
        <v>108</v>
      </c>
      <c r="H2149" s="509">
        <v>3074.45</v>
      </c>
    </row>
    <row r="2150" spans="1:8" ht="12.75" customHeight="1">
      <c r="A2150" s="504" t="s">
        <v>16940</v>
      </c>
      <c r="B2150" s="505" t="s">
        <v>12976</v>
      </c>
      <c r="C2150" s="984" t="s">
        <v>16941</v>
      </c>
      <c r="D2150" s="984"/>
      <c r="E2150" s="984"/>
      <c r="F2150" s="984"/>
      <c r="G2150" s="506"/>
      <c r="H2150" s="506"/>
    </row>
    <row r="2151" spans="1:8" ht="12.75" customHeight="1">
      <c r="A2151" s="507" t="s">
        <v>16942</v>
      </c>
      <c r="B2151" s="508" t="s">
        <v>12976</v>
      </c>
      <c r="C2151" s="983" t="s">
        <v>16878</v>
      </c>
      <c r="D2151" s="983"/>
      <c r="E2151" s="983"/>
      <c r="F2151" s="983"/>
      <c r="G2151" s="508" t="s">
        <v>108</v>
      </c>
      <c r="H2151" s="509">
        <v>1351.33</v>
      </c>
    </row>
    <row r="2152" spans="1:8" ht="12.75" customHeight="1">
      <c r="A2152" s="507" t="s">
        <v>16943</v>
      </c>
      <c r="B2152" s="508" t="s">
        <v>12976</v>
      </c>
      <c r="C2152" s="983" t="s">
        <v>16880</v>
      </c>
      <c r="D2152" s="983"/>
      <c r="E2152" s="983"/>
      <c r="F2152" s="983"/>
      <c r="G2152" s="508" t="s">
        <v>108</v>
      </c>
      <c r="H2152" s="509">
        <v>1505.87</v>
      </c>
    </row>
    <row r="2153" spans="1:8" ht="12.75" customHeight="1">
      <c r="A2153" s="507" t="s">
        <v>16944</v>
      </c>
      <c r="B2153" s="508" t="s">
        <v>12976</v>
      </c>
      <c r="C2153" s="983" t="s">
        <v>16882</v>
      </c>
      <c r="D2153" s="983"/>
      <c r="E2153" s="983"/>
      <c r="F2153" s="983"/>
      <c r="G2153" s="508" t="s">
        <v>108</v>
      </c>
      <c r="H2153" s="509">
        <v>1668.33</v>
      </c>
    </row>
    <row r="2154" spans="1:8" ht="12.75" customHeight="1">
      <c r="A2154" s="507" t="s">
        <v>16945</v>
      </c>
      <c r="B2154" s="508" t="s">
        <v>12976</v>
      </c>
      <c r="C2154" s="983" t="s">
        <v>16884</v>
      </c>
      <c r="D2154" s="983"/>
      <c r="E2154" s="983"/>
      <c r="F2154" s="983"/>
      <c r="G2154" s="508" t="s">
        <v>108</v>
      </c>
      <c r="H2154" s="509">
        <v>1913.51</v>
      </c>
    </row>
    <row r="2155" spans="1:8" ht="12.75" customHeight="1">
      <c r="A2155" s="507" t="s">
        <v>16946</v>
      </c>
      <c r="B2155" s="508" t="s">
        <v>12976</v>
      </c>
      <c r="C2155" s="983" t="s">
        <v>16886</v>
      </c>
      <c r="D2155" s="983"/>
      <c r="E2155" s="983"/>
      <c r="F2155" s="983"/>
      <c r="G2155" s="508" t="s">
        <v>108</v>
      </c>
      <c r="H2155" s="509">
        <v>2183.4499999999998</v>
      </c>
    </row>
    <row r="2156" spans="1:8" ht="12.75" customHeight="1">
      <c r="A2156" s="507" t="s">
        <v>16947</v>
      </c>
      <c r="B2156" s="508" t="s">
        <v>12976</v>
      </c>
      <c r="C2156" s="983" t="s">
        <v>16888</v>
      </c>
      <c r="D2156" s="983"/>
      <c r="E2156" s="983"/>
      <c r="F2156" s="983"/>
      <c r="G2156" s="508" t="s">
        <v>108</v>
      </c>
      <c r="H2156" s="509">
        <v>2367.3200000000002</v>
      </c>
    </row>
    <row r="2157" spans="1:8" ht="12.75" customHeight="1">
      <c r="A2157" s="507" t="s">
        <v>16948</v>
      </c>
      <c r="B2157" s="508" t="s">
        <v>12976</v>
      </c>
      <c r="C2157" s="983" t="s">
        <v>16890</v>
      </c>
      <c r="D2157" s="983"/>
      <c r="E2157" s="983"/>
      <c r="F2157" s="983"/>
      <c r="G2157" s="508" t="s">
        <v>108</v>
      </c>
      <c r="H2157" s="509">
        <v>2567.31</v>
      </c>
    </row>
    <row r="2158" spans="1:8" ht="12.75" customHeight="1">
      <c r="A2158" s="507" t="s">
        <v>16949</v>
      </c>
      <c r="B2158" s="508" t="s">
        <v>12976</v>
      </c>
      <c r="C2158" s="983" t="s">
        <v>16892</v>
      </c>
      <c r="D2158" s="983"/>
      <c r="E2158" s="983"/>
      <c r="F2158" s="983"/>
      <c r="G2158" s="508" t="s">
        <v>108</v>
      </c>
      <c r="H2158" s="509">
        <v>2765.89</v>
      </c>
    </row>
    <row r="2159" spans="1:8" ht="12.75" customHeight="1">
      <c r="A2159" s="507" t="s">
        <v>16950</v>
      </c>
      <c r="B2159" s="508" t="s">
        <v>12976</v>
      </c>
      <c r="C2159" s="983" t="s">
        <v>16894</v>
      </c>
      <c r="D2159" s="983"/>
      <c r="E2159" s="983"/>
      <c r="F2159" s="983"/>
      <c r="G2159" s="508" t="s">
        <v>108</v>
      </c>
      <c r="H2159" s="509">
        <v>2964.9</v>
      </c>
    </row>
    <row r="2160" spans="1:8" ht="12.75" customHeight="1">
      <c r="A2160" s="507" t="s">
        <v>16951</v>
      </c>
      <c r="B2160" s="508" t="s">
        <v>12976</v>
      </c>
      <c r="C2160" s="983" t="s">
        <v>16896</v>
      </c>
      <c r="D2160" s="983"/>
      <c r="E2160" s="983"/>
      <c r="F2160" s="983"/>
      <c r="G2160" s="508" t="s">
        <v>108</v>
      </c>
      <c r="H2160" s="509">
        <v>3402.5</v>
      </c>
    </row>
    <row r="2161" spans="1:8" ht="12.75" customHeight="1">
      <c r="A2161" s="504" t="s">
        <v>16952</v>
      </c>
      <c r="B2161" s="505" t="s">
        <v>12976</v>
      </c>
      <c r="C2161" s="984" t="s">
        <v>16953</v>
      </c>
      <c r="D2161" s="984"/>
      <c r="E2161" s="984"/>
      <c r="F2161" s="984"/>
      <c r="G2161" s="506"/>
      <c r="H2161" s="506"/>
    </row>
    <row r="2162" spans="1:8" ht="12.75" customHeight="1">
      <c r="A2162" s="507" t="s">
        <v>16954</v>
      </c>
      <c r="B2162" s="508" t="s">
        <v>12976</v>
      </c>
      <c r="C2162" s="983" t="s">
        <v>16878</v>
      </c>
      <c r="D2162" s="983"/>
      <c r="E2162" s="983"/>
      <c r="F2162" s="983"/>
      <c r="G2162" s="508" t="s">
        <v>108</v>
      </c>
      <c r="H2162" s="509">
        <v>1293.4100000000001</v>
      </c>
    </row>
    <row r="2163" spans="1:8" ht="12.75" customHeight="1">
      <c r="A2163" s="507" t="s">
        <v>16955</v>
      </c>
      <c r="B2163" s="508" t="s">
        <v>12976</v>
      </c>
      <c r="C2163" s="983" t="s">
        <v>16880</v>
      </c>
      <c r="D2163" s="983"/>
      <c r="E2163" s="983"/>
      <c r="F2163" s="983"/>
      <c r="G2163" s="508" t="s">
        <v>108</v>
      </c>
      <c r="H2163" s="509">
        <v>1353.16</v>
      </c>
    </row>
    <row r="2164" spans="1:8" ht="12.75" customHeight="1">
      <c r="A2164" s="507" t="s">
        <v>16956</v>
      </c>
      <c r="B2164" s="508" t="s">
        <v>12976</v>
      </c>
      <c r="C2164" s="983" t="s">
        <v>16882</v>
      </c>
      <c r="D2164" s="983"/>
      <c r="E2164" s="983"/>
      <c r="F2164" s="983"/>
      <c r="G2164" s="508" t="s">
        <v>108</v>
      </c>
      <c r="H2164" s="509">
        <v>1405.77</v>
      </c>
    </row>
    <row r="2165" spans="1:8" ht="12.75" customHeight="1">
      <c r="A2165" s="507" t="s">
        <v>16957</v>
      </c>
      <c r="B2165" s="508" t="s">
        <v>12976</v>
      </c>
      <c r="C2165" s="983" t="s">
        <v>16884</v>
      </c>
      <c r="D2165" s="983"/>
      <c r="E2165" s="983"/>
      <c r="F2165" s="983"/>
      <c r="G2165" s="508" t="s">
        <v>108</v>
      </c>
      <c r="H2165" s="509">
        <v>1588.25</v>
      </c>
    </row>
    <row r="2166" spans="1:8" ht="12.75" customHeight="1">
      <c r="A2166" s="507" t="s">
        <v>16958</v>
      </c>
      <c r="B2166" s="508" t="s">
        <v>12976</v>
      </c>
      <c r="C2166" s="983" t="s">
        <v>16886</v>
      </c>
      <c r="D2166" s="983"/>
      <c r="E2166" s="983"/>
      <c r="F2166" s="983"/>
      <c r="G2166" s="508" t="s">
        <v>108</v>
      </c>
      <c r="H2166" s="509">
        <v>1713.31</v>
      </c>
    </row>
    <row r="2167" spans="1:8" ht="12.75" customHeight="1">
      <c r="A2167" s="507" t="s">
        <v>16959</v>
      </c>
      <c r="B2167" s="508" t="s">
        <v>12976</v>
      </c>
      <c r="C2167" s="983" t="s">
        <v>16888</v>
      </c>
      <c r="D2167" s="983"/>
      <c r="E2167" s="983"/>
      <c r="F2167" s="983"/>
      <c r="G2167" s="508" t="s">
        <v>108</v>
      </c>
      <c r="H2167" s="509">
        <v>1896.25</v>
      </c>
    </row>
    <row r="2168" spans="1:8" ht="12.75" customHeight="1">
      <c r="A2168" s="507" t="s">
        <v>16960</v>
      </c>
      <c r="B2168" s="508" t="s">
        <v>12976</v>
      </c>
      <c r="C2168" s="983" t="s">
        <v>16890</v>
      </c>
      <c r="D2168" s="983"/>
      <c r="E2168" s="983"/>
      <c r="F2168" s="983"/>
      <c r="G2168" s="508" t="s">
        <v>108</v>
      </c>
      <c r="H2168" s="509">
        <v>2271.6</v>
      </c>
    </row>
    <row r="2169" spans="1:8" ht="12.75" customHeight="1">
      <c r="A2169" s="507" t="s">
        <v>16961</v>
      </c>
      <c r="B2169" s="508" t="s">
        <v>12976</v>
      </c>
      <c r="C2169" s="983" t="s">
        <v>16892</v>
      </c>
      <c r="D2169" s="983"/>
      <c r="E2169" s="983"/>
      <c r="F2169" s="983"/>
      <c r="G2169" s="508" t="s">
        <v>108</v>
      </c>
      <c r="H2169" s="509">
        <v>2452.19</v>
      </c>
    </row>
    <row r="2170" spans="1:8" ht="12.75" customHeight="1">
      <c r="A2170" s="507" t="s">
        <v>16962</v>
      </c>
      <c r="B2170" s="508" t="s">
        <v>12976</v>
      </c>
      <c r="C2170" s="983" t="s">
        <v>16894</v>
      </c>
      <c r="D2170" s="983"/>
      <c r="E2170" s="983"/>
      <c r="F2170" s="983"/>
      <c r="G2170" s="508" t="s">
        <v>108</v>
      </c>
      <c r="H2170" s="509">
        <v>2647.12</v>
      </c>
    </row>
    <row r="2171" spans="1:8" ht="12.75" customHeight="1">
      <c r="A2171" s="507" t="s">
        <v>16963</v>
      </c>
      <c r="B2171" s="508" t="s">
        <v>12976</v>
      </c>
      <c r="C2171" s="983" t="s">
        <v>16896</v>
      </c>
      <c r="D2171" s="983"/>
      <c r="E2171" s="983"/>
      <c r="F2171" s="983"/>
      <c r="G2171" s="508" t="s">
        <v>108</v>
      </c>
      <c r="H2171" s="509">
        <v>3038.33</v>
      </c>
    </row>
    <row r="2172" spans="1:8" ht="12.75" customHeight="1">
      <c r="A2172" s="504" t="s">
        <v>16964</v>
      </c>
      <c r="B2172" s="505" t="s">
        <v>12976</v>
      </c>
      <c r="C2172" s="984" t="s">
        <v>16965</v>
      </c>
      <c r="D2172" s="984"/>
      <c r="E2172" s="984"/>
      <c r="F2172" s="984"/>
      <c r="G2172" s="506"/>
      <c r="H2172" s="506"/>
    </row>
    <row r="2173" spans="1:8" ht="12.75" customHeight="1">
      <c r="A2173" s="507" t="s">
        <v>16966</v>
      </c>
      <c r="B2173" s="508" t="s">
        <v>12976</v>
      </c>
      <c r="C2173" s="983" t="s">
        <v>16878</v>
      </c>
      <c r="D2173" s="983"/>
      <c r="E2173" s="983"/>
      <c r="F2173" s="983"/>
      <c r="G2173" s="508" t="s">
        <v>108</v>
      </c>
      <c r="H2173" s="509">
        <v>1576.38</v>
      </c>
    </row>
    <row r="2174" spans="1:8" ht="12.75" customHeight="1">
      <c r="A2174" s="507" t="s">
        <v>16967</v>
      </c>
      <c r="B2174" s="508" t="s">
        <v>12976</v>
      </c>
      <c r="C2174" s="983" t="s">
        <v>16880</v>
      </c>
      <c r="D2174" s="983"/>
      <c r="E2174" s="983"/>
      <c r="F2174" s="983"/>
      <c r="G2174" s="508" t="s">
        <v>108</v>
      </c>
      <c r="H2174" s="509">
        <v>1716.96</v>
      </c>
    </row>
    <row r="2175" spans="1:8" ht="12.75" customHeight="1">
      <c r="A2175" s="507" t="s">
        <v>16968</v>
      </c>
      <c r="B2175" s="508" t="s">
        <v>12976</v>
      </c>
      <c r="C2175" s="983" t="s">
        <v>16882</v>
      </c>
      <c r="D2175" s="983"/>
      <c r="E2175" s="983"/>
      <c r="F2175" s="983"/>
      <c r="G2175" s="508" t="s">
        <v>108</v>
      </c>
      <c r="H2175" s="509">
        <v>1778.39</v>
      </c>
    </row>
    <row r="2176" spans="1:8" ht="12.75" customHeight="1">
      <c r="A2176" s="507" t="s">
        <v>16969</v>
      </c>
      <c r="B2176" s="508" t="s">
        <v>12976</v>
      </c>
      <c r="C2176" s="983" t="s">
        <v>16884</v>
      </c>
      <c r="D2176" s="983"/>
      <c r="E2176" s="983"/>
      <c r="F2176" s="983"/>
      <c r="G2176" s="508" t="s">
        <v>108</v>
      </c>
      <c r="H2176" s="509">
        <v>1835.62</v>
      </c>
    </row>
    <row r="2177" spans="1:8" ht="12.75" customHeight="1">
      <c r="A2177" s="507" t="s">
        <v>16970</v>
      </c>
      <c r="B2177" s="508" t="s">
        <v>12976</v>
      </c>
      <c r="C2177" s="983" t="s">
        <v>16886</v>
      </c>
      <c r="D2177" s="983"/>
      <c r="E2177" s="983"/>
      <c r="F2177" s="983"/>
      <c r="G2177" s="508" t="s">
        <v>108</v>
      </c>
      <c r="H2177" s="509">
        <v>2056.7399999999998</v>
      </c>
    </row>
    <row r="2178" spans="1:8" ht="12.75" customHeight="1">
      <c r="A2178" s="507" t="s">
        <v>16971</v>
      </c>
      <c r="B2178" s="508" t="s">
        <v>12976</v>
      </c>
      <c r="C2178" s="983" t="s">
        <v>16888</v>
      </c>
      <c r="D2178" s="983"/>
      <c r="E2178" s="983"/>
      <c r="F2178" s="983"/>
      <c r="G2178" s="508" t="s">
        <v>108</v>
      </c>
      <c r="H2178" s="509">
        <v>2264.88</v>
      </c>
    </row>
    <row r="2179" spans="1:8" ht="12.75" customHeight="1">
      <c r="A2179" s="507" t="s">
        <v>16972</v>
      </c>
      <c r="B2179" s="508" t="s">
        <v>12976</v>
      </c>
      <c r="C2179" s="983" t="s">
        <v>16890</v>
      </c>
      <c r="D2179" s="983"/>
      <c r="E2179" s="983"/>
      <c r="F2179" s="983"/>
      <c r="G2179" s="508" t="s">
        <v>108</v>
      </c>
      <c r="H2179" s="509">
        <v>2454.48</v>
      </c>
    </row>
    <row r="2180" spans="1:8" ht="12.75" customHeight="1">
      <c r="A2180" s="507" t="s">
        <v>16973</v>
      </c>
      <c r="B2180" s="508" t="s">
        <v>12976</v>
      </c>
      <c r="C2180" s="983" t="s">
        <v>16892</v>
      </c>
      <c r="D2180" s="983"/>
      <c r="E2180" s="983"/>
      <c r="F2180" s="983"/>
      <c r="G2180" s="508" t="s">
        <v>108</v>
      </c>
      <c r="H2180" s="509">
        <v>2638.42</v>
      </c>
    </row>
    <row r="2181" spans="1:8" ht="12.75" customHeight="1">
      <c r="A2181" s="507" t="s">
        <v>16974</v>
      </c>
      <c r="B2181" s="508" t="s">
        <v>12976</v>
      </c>
      <c r="C2181" s="983" t="s">
        <v>16894</v>
      </c>
      <c r="D2181" s="983"/>
      <c r="E2181" s="983"/>
      <c r="F2181" s="983"/>
      <c r="G2181" s="508" t="s">
        <v>108</v>
      </c>
      <c r="H2181" s="509">
        <v>2841.77</v>
      </c>
    </row>
    <row r="2182" spans="1:8" ht="12.75" customHeight="1">
      <c r="A2182" s="507" t="s">
        <v>16975</v>
      </c>
      <c r="B2182" s="508" t="s">
        <v>12976</v>
      </c>
      <c r="C2182" s="983" t="s">
        <v>16896</v>
      </c>
      <c r="D2182" s="983"/>
      <c r="E2182" s="983"/>
      <c r="F2182" s="983"/>
      <c r="G2182" s="508" t="s">
        <v>108</v>
      </c>
      <c r="H2182" s="509">
        <v>3259.86</v>
      </c>
    </row>
    <row r="2183" spans="1:8" ht="12.75" customHeight="1">
      <c r="A2183" s="504" t="s">
        <v>16976</v>
      </c>
      <c r="B2183" s="505" t="s">
        <v>12976</v>
      </c>
      <c r="C2183" s="984" t="s">
        <v>16977</v>
      </c>
      <c r="D2183" s="984"/>
      <c r="E2183" s="984"/>
      <c r="F2183" s="984"/>
      <c r="G2183" s="506"/>
      <c r="H2183" s="506"/>
    </row>
    <row r="2184" spans="1:8" ht="12.75" customHeight="1">
      <c r="A2184" s="507" t="s">
        <v>16978</v>
      </c>
      <c r="B2184" s="508" t="s">
        <v>12976</v>
      </c>
      <c r="C2184" s="983" t="s">
        <v>16878</v>
      </c>
      <c r="D2184" s="983"/>
      <c r="E2184" s="983"/>
      <c r="F2184" s="983"/>
      <c r="G2184" s="508" t="s">
        <v>108</v>
      </c>
      <c r="H2184" s="509">
        <v>1916.83</v>
      </c>
    </row>
    <row r="2185" spans="1:8" ht="12.75" customHeight="1">
      <c r="A2185" s="507" t="s">
        <v>16979</v>
      </c>
      <c r="B2185" s="508" t="s">
        <v>12976</v>
      </c>
      <c r="C2185" s="983" t="s">
        <v>16880</v>
      </c>
      <c r="D2185" s="983"/>
      <c r="E2185" s="983"/>
      <c r="F2185" s="983"/>
      <c r="G2185" s="508" t="s">
        <v>108</v>
      </c>
      <c r="H2185" s="509">
        <v>1986.22</v>
      </c>
    </row>
    <row r="2186" spans="1:8" ht="12.75" customHeight="1">
      <c r="A2186" s="507" t="s">
        <v>16980</v>
      </c>
      <c r="B2186" s="508" t="s">
        <v>12976</v>
      </c>
      <c r="C2186" s="983" t="s">
        <v>16882</v>
      </c>
      <c r="D2186" s="983"/>
      <c r="E2186" s="983"/>
      <c r="F2186" s="983"/>
      <c r="G2186" s="508" t="s">
        <v>108</v>
      </c>
      <c r="H2186" s="509">
        <v>2047.64</v>
      </c>
    </row>
    <row r="2187" spans="1:8" ht="12.75" customHeight="1">
      <c r="A2187" s="507" t="s">
        <v>16981</v>
      </c>
      <c r="B2187" s="508" t="s">
        <v>12976</v>
      </c>
      <c r="C2187" s="983" t="s">
        <v>16884</v>
      </c>
      <c r="D2187" s="983"/>
      <c r="E2187" s="983"/>
      <c r="F2187" s="983"/>
      <c r="G2187" s="508" t="s">
        <v>108</v>
      </c>
      <c r="H2187" s="509">
        <v>2180.61</v>
      </c>
    </row>
    <row r="2188" spans="1:8" ht="12.75" customHeight="1">
      <c r="A2188" s="507" t="s">
        <v>16982</v>
      </c>
      <c r="B2188" s="508" t="s">
        <v>12976</v>
      </c>
      <c r="C2188" s="983" t="s">
        <v>16886</v>
      </c>
      <c r="D2188" s="983"/>
      <c r="E2188" s="983"/>
      <c r="F2188" s="983"/>
      <c r="G2188" s="508" t="s">
        <v>108</v>
      </c>
      <c r="H2188" s="509">
        <v>2328.21</v>
      </c>
    </row>
    <row r="2189" spans="1:8" ht="12.75" customHeight="1">
      <c r="A2189" s="507" t="s">
        <v>16983</v>
      </c>
      <c r="B2189" s="508" t="s">
        <v>12976</v>
      </c>
      <c r="C2189" s="983" t="s">
        <v>16888</v>
      </c>
      <c r="D2189" s="983"/>
      <c r="E2189" s="983"/>
      <c r="F2189" s="983"/>
      <c r="G2189" s="508" t="s">
        <v>108</v>
      </c>
      <c r="H2189" s="509">
        <v>2544.8000000000002</v>
      </c>
    </row>
    <row r="2190" spans="1:8" ht="12.75" customHeight="1">
      <c r="A2190" s="507" t="s">
        <v>16984</v>
      </c>
      <c r="B2190" s="508" t="s">
        <v>12976</v>
      </c>
      <c r="C2190" s="983" t="s">
        <v>16890</v>
      </c>
      <c r="D2190" s="983"/>
      <c r="E2190" s="983"/>
      <c r="F2190" s="983"/>
      <c r="G2190" s="508" t="s">
        <v>108</v>
      </c>
      <c r="H2190" s="509">
        <v>2751.25</v>
      </c>
    </row>
    <row r="2191" spans="1:8" ht="12.75" customHeight="1">
      <c r="A2191" s="507" t="s">
        <v>16985</v>
      </c>
      <c r="B2191" s="508" t="s">
        <v>12976</v>
      </c>
      <c r="C2191" s="983" t="s">
        <v>16892</v>
      </c>
      <c r="D2191" s="983"/>
      <c r="E2191" s="983"/>
      <c r="F2191" s="983"/>
      <c r="G2191" s="508" t="s">
        <v>108</v>
      </c>
      <c r="H2191" s="509">
        <v>2947.89</v>
      </c>
    </row>
    <row r="2192" spans="1:8" ht="12.75" customHeight="1">
      <c r="A2192" s="507" t="s">
        <v>16986</v>
      </c>
      <c r="B2192" s="508" t="s">
        <v>12976</v>
      </c>
      <c r="C2192" s="983" t="s">
        <v>16894</v>
      </c>
      <c r="D2192" s="983"/>
      <c r="E2192" s="983"/>
      <c r="F2192" s="983"/>
      <c r="G2192" s="508" t="s">
        <v>108</v>
      </c>
      <c r="H2192" s="509">
        <v>3159.7</v>
      </c>
    </row>
    <row r="2193" spans="1:8" ht="12.75" customHeight="1">
      <c r="A2193" s="507" t="s">
        <v>16987</v>
      </c>
      <c r="B2193" s="508" t="s">
        <v>12976</v>
      </c>
      <c r="C2193" s="983" t="s">
        <v>16896</v>
      </c>
      <c r="D2193" s="983"/>
      <c r="E2193" s="983"/>
      <c r="F2193" s="983"/>
      <c r="G2193" s="508" t="s">
        <v>108</v>
      </c>
      <c r="H2193" s="509">
        <v>3607.33</v>
      </c>
    </row>
    <row r="2194" spans="1:8" ht="12.75" customHeight="1">
      <c r="A2194" s="504" t="s">
        <v>16988</v>
      </c>
      <c r="B2194" s="505" t="s">
        <v>12976</v>
      </c>
      <c r="C2194" s="984" t="s">
        <v>16989</v>
      </c>
      <c r="D2194" s="984"/>
      <c r="E2194" s="984"/>
      <c r="F2194" s="984"/>
      <c r="G2194" s="506"/>
      <c r="H2194" s="506"/>
    </row>
    <row r="2195" spans="1:8" ht="12.75" customHeight="1">
      <c r="A2195" s="507" t="s">
        <v>16990</v>
      </c>
      <c r="B2195" s="508" t="s">
        <v>12976</v>
      </c>
      <c r="C2195" s="983" t="s">
        <v>16991</v>
      </c>
      <c r="D2195" s="983"/>
      <c r="E2195" s="983"/>
      <c r="F2195" s="983"/>
      <c r="G2195" s="508" t="s">
        <v>121</v>
      </c>
      <c r="H2195" s="509">
        <v>581.77</v>
      </c>
    </row>
    <row r="2196" spans="1:8" ht="12.75" customHeight="1">
      <c r="A2196" s="507" t="s">
        <v>16992</v>
      </c>
      <c r="B2196" s="508" t="s">
        <v>12976</v>
      </c>
      <c r="C2196" s="983" t="s">
        <v>16993</v>
      </c>
      <c r="D2196" s="983"/>
      <c r="E2196" s="983"/>
      <c r="F2196" s="983"/>
      <c r="G2196" s="508" t="s">
        <v>121</v>
      </c>
      <c r="H2196" s="509">
        <v>287.2</v>
      </c>
    </row>
    <row r="2197" spans="1:8" ht="12.75" customHeight="1">
      <c r="A2197" s="504" t="s">
        <v>16994</v>
      </c>
      <c r="B2197" s="505" t="s">
        <v>12976</v>
      </c>
      <c r="C2197" s="984" t="s">
        <v>16995</v>
      </c>
      <c r="D2197" s="984"/>
      <c r="E2197" s="984"/>
      <c r="F2197" s="984"/>
      <c r="G2197" s="506"/>
      <c r="H2197" s="506"/>
    </row>
    <row r="2198" spans="1:8" ht="12.75" customHeight="1">
      <c r="A2198" s="507" t="s">
        <v>16996</v>
      </c>
      <c r="B2198" s="508" t="s">
        <v>12976</v>
      </c>
      <c r="C2198" s="983" t="s">
        <v>16997</v>
      </c>
      <c r="D2198" s="983"/>
      <c r="E2198" s="983"/>
      <c r="F2198" s="983"/>
      <c r="G2198" s="508" t="s">
        <v>108</v>
      </c>
      <c r="H2198" s="509">
        <v>717.96</v>
      </c>
    </row>
    <row r="2199" spans="1:8" ht="12.75" customHeight="1">
      <c r="A2199" s="507" t="s">
        <v>16998</v>
      </c>
      <c r="B2199" s="508" t="s">
        <v>12976</v>
      </c>
      <c r="C2199" s="983" t="s">
        <v>16999</v>
      </c>
      <c r="D2199" s="983"/>
      <c r="E2199" s="983"/>
      <c r="F2199" s="983"/>
      <c r="G2199" s="508" t="s">
        <v>108</v>
      </c>
      <c r="H2199" s="509">
        <v>77.77</v>
      </c>
    </row>
    <row r="2200" spans="1:8" ht="12.75" customHeight="1">
      <c r="A2200" s="507" t="s">
        <v>17000</v>
      </c>
      <c r="B2200" s="508" t="s">
        <v>12976</v>
      </c>
      <c r="C2200" s="983" t="s">
        <v>17001</v>
      </c>
      <c r="D2200" s="983"/>
      <c r="E2200" s="983"/>
      <c r="F2200" s="983"/>
      <c r="G2200" s="508" t="s">
        <v>108</v>
      </c>
      <c r="H2200" s="509">
        <v>176.05</v>
      </c>
    </row>
    <row r="2201" spans="1:8" ht="12.75" customHeight="1">
      <c r="A2201" s="504" t="s">
        <v>17002</v>
      </c>
      <c r="B2201" s="505" t="s">
        <v>12976</v>
      </c>
      <c r="C2201" s="984" t="s">
        <v>17003</v>
      </c>
      <c r="D2201" s="984"/>
      <c r="E2201" s="984"/>
      <c r="F2201" s="984"/>
      <c r="G2201" s="506"/>
      <c r="H2201" s="506"/>
    </row>
    <row r="2202" spans="1:8" ht="12.75" customHeight="1">
      <c r="A2202" s="507" t="s">
        <v>17004</v>
      </c>
      <c r="B2202" s="508" t="s">
        <v>12976</v>
      </c>
      <c r="C2202" s="983" t="s">
        <v>16878</v>
      </c>
      <c r="D2202" s="983"/>
      <c r="E2202" s="983"/>
      <c r="F2202" s="983"/>
      <c r="G2202" s="508" t="s">
        <v>121</v>
      </c>
      <c r="H2202" s="509">
        <v>420.16</v>
      </c>
    </row>
    <row r="2203" spans="1:8" ht="12.75" customHeight="1">
      <c r="A2203" s="507" t="s">
        <v>17005</v>
      </c>
      <c r="B2203" s="508" t="s">
        <v>12976</v>
      </c>
      <c r="C2203" s="983" t="s">
        <v>16880</v>
      </c>
      <c r="D2203" s="983"/>
      <c r="E2203" s="983"/>
      <c r="F2203" s="983"/>
      <c r="G2203" s="508" t="s">
        <v>121</v>
      </c>
      <c r="H2203" s="509">
        <v>476.22</v>
      </c>
    </row>
    <row r="2204" spans="1:8" ht="12.75" customHeight="1">
      <c r="A2204" s="507" t="s">
        <v>17006</v>
      </c>
      <c r="B2204" s="508" t="s">
        <v>12976</v>
      </c>
      <c r="C2204" s="983" t="s">
        <v>16882</v>
      </c>
      <c r="D2204" s="983"/>
      <c r="E2204" s="983"/>
      <c r="F2204" s="983"/>
      <c r="G2204" s="508" t="s">
        <v>121</v>
      </c>
      <c r="H2204" s="509">
        <v>528.96</v>
      </c>
    </row>
    <row r="2205" spans="1:8" ht="12.75" customHeight="1">
      <c r="A2205" s="507" t="s">
        <v>17007</v>
      </c>
      <c r="B2205" s="508" t="s">
        <v>12976</v>
      </c>
      <c r="C2205" s="983" t="s">
        <v>16884</v>
      </c>
      <c r="D2205" s="983"/>
      <c r="E2205" s="983"/>
      <c r="F2205" s="983"/>
      <c r="G2205" s="508" t="s">
        <v>121</v>
      </c>
      <c r="H2205" s="509">
        <v>586.65</v>
      </c>
    </row>
    <row r="2206" spans="1:8" ht="12.75" customHeight="1">
      <c r="A2206" s="507" t="s">
        <v>17008</v>
      </c>
      <c r="B2206" s="508" t="s">
        <v>12976</v>
      </c>
      <c r="C2206" s="983" t="s">
        <v>16886</v>
      </c>
      <c r="D2206" s="983"/>
      <c r="E2206" s="983"/>
      <c r="F2206" s="983"/>
      <c r="G2206" s="508" t="s">
        <v>121</v>
      </c>
      <c r="H2206" s="509">
        <v>641.03</v>
      </c>
    </row>
    <row r="2207" spans="1:8" ht="12.75" customHeight="1">
      <c r="A2207" s="507" t="s">
        <v>17009</v>
      </c>
      <c r="B2207" s="508" t="s">
        <v>12976</v>
      </c>
      <c r="C2207" s="983" t="s">
        <v>16888</v>
      </c>
      <c r="D2207" s="983"/>
      <c r="E2207" s="983"/>
      <c r="F2207" s="983"/>
      <c r="G2207" s="508" t="s">
        <v>121</v>
      </c>
      <c r="H2207" s="509">
        <v>700.35</v>
      </c>
    </row>
    <row r="2208" spans="1:8" ht="12.75" customHeight="1">
      <c r="A2208" s="507" t="s">
        <v>17010</v>
      </c>
      <c r="B2208" s="508" t="s">
        <v>12976</v>
      </c>
      <c r="C2208" s="983" t="s">
        <v>16890</v>
      </c>
      <c r="D2208" s="983"/>
      <c r="E2208" s="983"/>
      <c r="F2208" s="983"/>
      <c r="G2208" s="508" t="s">
        <v>121</v>
      </c>
      <c r="H2208" s="509">
        <v>878.79</v>
      </c>
    </row>
    <row r="2209" spans="1:8" ht="12.75" customHeight="1">
      <c r="A2209" s="507" t="s">
        <v>17011</v>
      </c>
      <c r="B2209" s="508" t="s">
        <v>12976</v>
      </c>
      <c r="C2209" s="983" t="s">
        <v>16892</v>
      </c>
      <c r="D2209" s="983"/>
      <c r="E2209" s="983"/>
      <c r="F2209" s="983"/>
      <c r="G2209" s="508" t="s">
        <v>121</v>
      </c>
      <c r="H2209" s="509">
        <v>944.14</v>
      </c>
    </row>
    <row r="2210" spans="1:8" ht="12.75" customHeight="1">
      <c r="A2210" s="507" t="s">
        <v>17012</v>
      </c>
      <c r="B2210" s="508" t="s">
        <v>12976</v>
      </c>
      <c r="C2210" s="983" t="s">
        <v>16894</v>
      </c>
      <c r="D2210" s="983"/>
      <c r="E2210" s="983"/>
      <c r="F2210" s="983"/>
      <c r="G2210" s="508" t="s">
        <v>121</v>
      </c>
      <c r="H2210" s="509">
        <v>1010.55</v>
      </c>
    </row>
    <row r="2211" spans="1:8" ht="12.75" customHeight="1">
      <c r="A2211" s="507" t="s">
        <v>17013</v>
      </c>
      <c r="B2211" s="508" t="s">
        <v>12976</v>
      </c>
      <c r="C2211" s="983" t="s">
        <v>16896</v>
      </c>
      <c r="D2211" s="983"/>
      <c r="E2211" s="983"/>
      <c r="F2211" s="983"/>
      <c r="G2211" s="508" t="s">
        <v>121</v>
      </c>
      <c r="H2211" s="509">
        <v>1400.8</v>
      </c>
    </row>
    <row r="2212" spans="1:8" ht="12.75" customHeight="1">
      <c r="A2212" s="504" t="s">
        <v>17014</v>
      </c>
      <c r="B2212" s="505" t="s">
        <v>12976</v>
      </c>
      <c r="C2212" s="984" t="s">
        <v>17015</v>
      </c>
      <c r="D2212" s="984"/>
      <c r="E2212" s="984"/>
      <c r="F2212" s="984"/>
      <c r="G2212" s="506"/>
      <c r="H2212" s="506"/>
    </row>
    <row r="2213" spans="1:8" ht="12.75" customHeight="1">
      <c r="A2213" s="507" t="s">
        <v>17016</v>
      </c>
      <c r="B2213" s="508" t="s">
        <v>12976</v>
      </c>
      <c r="C2213" s="983" t="s">
        <v>16878</v>
      </c>
      <c r="D2213" s="983"/>
      <c r="E2213" s="983"/>
      <c r="F2213" s="983"/>
      <c r="G2213" s="508" t="s">
        <v>121</v>
      </c>
      <c r="H2213" s="509">
        <v>278.11</v>
      </c>
    </row>
    <row r="2214" spans="1:8" ht="12.75" customHeight="1">
      <c r="A2214" s="507" t="s">
        <v>17017</v>
      </c>
      <c r="B2214" s="508" t="s">
        <v>12976</v>
      </c>
      <c r="C2214" s="983" t="s">
        <v>16880</v>
      </c>
      <c r="D2214" s="983"/>
      <c r="E2214" s="983"/>
      <c r="F2214" s="983"/>
      <c r="G2214" s="508" t="s">
        <v>121</v>
      </c>
      <c r="H2214" s="509">
        <v>331.02</v>
      </c>
    </row>
    <row r="2215" spans="1:8" ht="12.75" customHeight="1">
      <c r="A2215" s="507" t="s">
        <v>17018</v>
      </c>
      <c r="B2215" s="508" t="s">
        <v>12976</v>
      </c>
      <c r="C2215" s="983" t="s">
        <v>16882</v>
      </c>
      <c r="D2215" s="983"/>
      <c r="E2215" s="983"/>
      <c r="F2215" s="983"/>
      <c r="G2215" s="508" t="s">
        <v>121</v>
      </c>
      <c r="H2215" s="509">
        <v>380.38</v>
      </c>
    </row>
    <row r="2216" spans="1:8" ht="12.75" customHeight="1">
      <c r="A2216" s="507" t="s">
        <v>17019</v>
      </c>
      <c r="B2216" s="508" t="s">
        <v>12976</v>
      </c>
      <c r="C2216" s="983" t="s">
        <v>16884</v>
      </c>
      <c r="D2216" s="983"/>
      <c r="E2216" s="983"/>
      <c r="F2216" s="983"/>
      <c r="G2216" s="508" t="s">
        <v>121</v>
      </c>
      <c r="H2216" s="509">
        <v>435.23</v>
      </c>
    </row>
    <row r="2217" spans="1:8" ht="12.75" customHeight="1">
      <c r="A2217" s="507" t="s">
        <v>17020</v>
      </c>
      <c r="B2217" s="508" t="s">
        <v>12976</v>
      </c>
      <c r="C2217" s="983" t="s">
        <v>16886</v>
      </c>
      <c r="D2217" s="983"/>
      <c r="E2217" s="983"/>
      <c r="F2217" s="983"/>
      <c r="G2217" s="508" t="s">
        <v>121</v>
      </c>
      <c r="H2217" s="509">
        <v>486.22</v>
      </c>
    </row>
    <row r="2218" spans="1:8" ht="12.75" customHeight="1">
      <c r="A2218" s="507" t="s">
        <v>17021</v>
      </c>
      <c r="B2218" s="508" t="s">
        <v>12976</v>
      </c>
      <c r="C2218" s="983" t="s">
        <v>16888</v>
      </c>
      <c r="D2218" s="983"/>
      <c r="E2218" s="983"/>
      <c r="F2218" s="983"/>
      <c r="G2218" s="508" t="s">
        <v>121</v>
      </c>
      <c r="H2218" s="509">
        <v>538.51</v>
      </c>
    </row>
    <row r="2219" spans="1:8" ht="12.75" customHeight="1">
      <c r="A2219" s="507" t="s">
        <v>17022</v>
      </c>
      <c r="B2219" s="508" t="s">
        <v>12976</v>
      </c>
      <c r="C2219" s="983" t="s">
        <v>16890</v>
      </c>
      <c r="D2219" s="983"/>
      <c r="E2219" s="983"/>
      <c r="F2219" s="983"/>
      <c r="G2219" s="508" t="s">
        <v>121</v>
      </c>
      <c r="H2219" s="509">
        <v>704.1</v>
      </c>
    </row>
    <row r="2220" spans="1:8" ht="12.75" customHeight="1">
      <c r="A2220" s="507" t="s">
        <v>17023</v>
      </c>
      <c r="B2220" s="508" t="s">
        <v>12976</v>
      </c>
      <c r="C2220" s="983" t="s">
        <v>16892</v>
      </c>
      <c r="D2220" s="983"/>
      <c r="E2220" s="983"/>
      <c r="F2220" s="983"/>
      <c r="G2220" s="508" t="s">
        <v>121</v>
      </c>
      <c r="H2220" s="509">
        <v>766.72</v>
      </c>
    </row>
    <row r="2221" spans="1:8">
      <c r="A2221" s="507" t="s">
        <v>17024</v>
      </c>
      <c r="B2221" s="508" t="s">
        <v>12976</v>
      </c>
      <c r="C2221" s="983" t="s">
        <v>16894</v>
      </c>
      <c r="D2221" s="983"/>
      <c r="E2221" s="983"/>
      <c r="F2221" s="983"/>
      <c r="G2221" s="508" t="s">
        <v>121</v>
      </c>
      <c r="H2221" s="509">
        <v>830.33</v>
      </c>
    </row>
    <row r="2222" spans="1:8">
      <c r="A2222" s="507" t="s">
        <v>17025</v>
      </c>
      <c r="B2222" s="508" t="s">
        <v>12976</v>
      </c>
      <c r="C2222" s="983" t="s">
        <v>16896</v>
      </c>
      <c r="D2222" s="983"/>
      <c r="E2222" s="983"/>
      <c r="F2222" s="983"/>
      <c r="G2222" s="508" t="s">
        <v>121</v>
      </c>
      <c r="H2222" s="509">
        <v>1198.8900000000001</v>
      </c>
    </row>
    <row r="2223" spans="1:8" ht="12.75" customHeight="1">
      <c r="A2223" s="504" t="s">
        <v>17026</v>
      </c>
      <c r="B2223" s="505" t="s">
        <v>12976</v>
      </c>
      <c r="C2223" s="984" t="s">
        <v>17027</v>
      </c>
      <c r="D2223" s="984"/>
      <c r="E2223" s="984"/>
      <c r="F2223" s="984"/>
      <c r="G2223" s="506"/>
      <c r="H2223" s="506"/>
    </row>
    <row r="2224" spans="1:8" ht="12.75" customHeight="1">
      <c r="A2224" s="507" t="s">
        <v>17028</v>
      </c>
      <c r="B2224" s="508" t="s">
        <v>12976</v>
      </c>
      <c r="C2224" s="983" t="s">
        <v>17029</v>
      </c>
      <c r="D2224" s="983"/>
      <c r="E2224" s="983"/>
      <c r="F2224" s="983"/>
      <c r="G2224" s="508" t="s">
        <v>121</v>
      </c>
      <c r="H2224" s="509">
        <v>73.27</v>
      </c>
    </row>
    <row r="2225" spans="1:8" ht="12.75" customHeight="1">
      <c r="A2225" s="507" t="s">
        <v>17030</v>
      </c>
      <c r="B2225" s="508" t="s">
        <v>12976</v>
      </c>
      <c r="C2225" s="983" t="s">
        <v>17031</v>
      </c>
      <c r="D2225" s="983"/>
      <c r="E2225" s="983"/>
      <c r="F2225" s="983"/>
      <c r="G2225" s="508" t="s">
        <v>121</v>
      </c>
      <c r="H2225" s="509">
        <v>83.97</v>
      </c>
    </row>
    <row r="2226" spans="1:8" ht="12.75" customHeight="1">
      <c r="A2226" s="507" t="s">
        <v>17032</v>
      </c>
      <c r="B2226" s="508" t="s">
        <v>12976</v>
      </c>
      <c r="C2226" s="983" t="s">
        <v>17033</v>
      </c>
      <c r="D2226" s="983"/>
      <c r="E2226" s="983"/>
      <c r="F2226" s="983"/>
      <c r="G2226" s="508" t="s">
        <v>121</v>
      </c>
      <c r="H2226" s="509">
        <v>75.459999999999994</v>
      </c>
    </row>
    <row r="2227" spans="1:8" ht="12.75" customHeight="1">
      <c r="A2227" s="504" t="s">
        <v>17034</v>
      </c>
      <c r="B2227" s="505" t="s">
        <v>12976</v>
      </c>
      <c r="C2227" s="984" t="s">
        <v>17035</v>
      </c>
      <c r="D2227" s="984"/>
      <c r="E2227" s="984"/>
      <c r="F2227" s="984"/>
      <c r="G2227" s="506"/>
      <c r="H2227" s="506"/>
    </row>
    <row r="2228" spans="1:8" ht="12.75" customHeight="1">
      <c r="A2228" s="507" t="s">
        <v>17036</v>
      </c>
      <c r="B2228" s="508" t="s">
        <v>12976</v>
      </c>
      <c r="C2228" s="983" t="s">
        <v>17037</v>
      </c>
      <c r="D2228" s="983"/>
      <c r="E2228" s="983"/>
      <c r="F2228" s="983"/>
      <c r="G2228" s="508" t="s">
        <v>128</v>
      </c>
      <c r="H2228" s="509">
        <v>57.6</v>
      </c>
    </row>
    <row r="2229" spans="1:8" ht="12.75" customHeight="1">
      <c r="A2229" s="507" t="s">
        <v>17038</v>
      </c>
      <c r="B2229" s="508" t="s">
        <v>12976</v>
      </c>
      <c r="C2229" s="983" t="s">
        <v>17039</v>
      </c>
      <c r="D2229" s="983"/>
      <c r="E2229" s="983"/>
      <c r="F2229" s="983"/>
      <c r="G2229" s="508" t="s">
        <v>128</v>
      </c>
      <c r="H2229" s="509">
        <v>121.5</v>
      </c>
    </row>
    <row r="2230" spans="1:8" ht="12.75" customHeight="1">
      <c r="A2230" s="504" t="s">
        <v>17040</v>
      </c>
      <c r="B2230" s="505" t="s">
        <v>12976</v>
      </c>
      <c r="C2230" s="984" t="s">
        <v>17041</v>
      </c>
      <c r="D2230" s="984"/>
      <c r="E2230" s="984"/>
      <c r="F2230" s="984"/>
      <c r="G2230" s="506"/>
      <c r="H2230" s="506"/>
    </row>
    <row r="2231" spans="1:8" ht="12.75" customHeight="1">
      <c r="A2231" s="507" t="s">
        <v>17042</v>
      </c>
      <c r="B2231" s="508" t="s">
        <v>12976</v>
      </c>
      <c r="C2231" s="983" t="s">
        <v>17043</v>
      </c>
      <c r="D2231" s="983"/>
      <c r="E2231" s="983"/>
      <c r="F2231" s="983"/>
      <c r="G2231" s="508" t="s">
        <v>121</v>
      </c>
      <c r="H2231" s="509">
        <v>67.260000000000005</v>
      </c>
    </row>
    <row r="2232" spans="1:8" ht="12.75" customHeight="1">
      <c r="A2232" s="507" t="s">
        <v>17044</v>
      </c>
      <c r="B2232" s="508" t="s">
        <v>12976</v>
      </c>
      <c r="C2232" s="983" t="s">
        <v>17045</v>
      </c>
      <c r="D2232" s="983"/>
      <c r="E2232" s="983"/>
      <c r="F2232" s="983"/>
      <c r="G2232" s="508" t="s">
        <v>121</v>
      </c>
      <c r="H2232" s="509">
        <v>161.94</v>
      </c>
    </row>
    <row r="2233" spans="1:8" ht="12.75" customHeight="1">
      <c r="A2233" s="504" t="s">
        <v>17046</v>
      </c>
      <c r="B2233" s="505" t="s">
        <v>12976</v>
      </c>
      <c r="C2233" s="984" t="s">
        <v>17047</v>
      </c>
      <c r="D2233" s="984"/>
      <c r="E2233" s="984"/>
      <c r="F2233" s="984"/>
      <c r="G2233" s="506"/>
      <c r="H2233" s="506"/>
    </row>
    <row r="2234" spans="1:8" ht="12.75" customHeight="1">
      <c r="A2234" s="507" t="s">
        <v>17048</v>
      </c>
      <c r="B2234" s="508" t="s">
        <v>12976</v>
      </c>
      <c r="C2234" s="983" t="s">
        <v>17049</v>
      </c>
      <c r="D2234" s="983"/>
      <c r="E2234" s="983"/>
      <c r="F2234" s="983"/>
      <c r="G2234" s="508" t="s">
        <v>121</v>
      </c>
      <c r="H2234" s="509">
        <v>35.270000000000003</v>
      </c>
    </row>
    <row r="2235" spans="1:8" ht="12.75" customHeight="1">
      <c r="A2235" s="507" t="s">
        <v>17050</v>
      </c>
      <c r="B2235" s="508" t="s">
        <v>12976</v>
      </c>
      <c r="C2235" s="983" t="s">
        <v>17051</v>
      </c>
      <c r="D2235" s="983"/>
      <c r="E2235" s="983"/>
      <c r="F2235" s="983"/>
      <c r="G2235" s="508" t="s">
        <v>121</v>
      </c>
      <c r="H2235" s="509">
        <v>44.89</v>
      </c>
    </row>
    <row r="2236" spans="1:8" ht="12.75" customHeight="1">
      <c r="A2236" s="504" t="s">
        <v>17052</v>
      </c>
      <c r="B2236" s="505" t="s">
        <v>12976</v>
      </c>
      <c r="C2236" s="984" t="s">
        <v>17053</v>
      </c>
      <c r="D2236" s="984"/>
      <c r="E2236" s="984"/>
      <c r="F2236" s="984"/>
      <c r="G2236" s="506"/>
      <c r="H2236" s="506"/>
    </row>
    <row r="2237" spans="1:8" ht="12.75" customHeight="1">
      <c r="A2237" s="507" t="s">
        <v>17054</v>
      </c>
      <c r="B2237" s="508" t="s">
        <v>12976</v>
      </c>
      <c r="C2237" s="983" t="s">
        <v>17055</v>
      </c>
      <c r="D2237" s="983"/>
      <c r="E2237" s="983"/>
      <c r="F2237" s="983"/>
      <c r="G2237" s="508" t="s">
        <v>121</v>
      </c>
      <c r="H2237" s="509">
        <v>18.64</v>
      </c>
    </row>
    <row r="2238" spans="1:8" ht="12.75" customHeight="1">
      <c r="A2238" s="507" t="s">
        <v>17056</v>
      </c>
      <c r="B2238" s="508" t="s">
        <v>12976</v>
      </c>
      <c r="C2238" s="983" t="s">
        <v>17057</v>
      </c>
      <c r="D2238" s="983"/>
      <c r="E2238" s="983"/>
      <c r="F2238" s="983"/>
      <c r="G2238" s="508" t="s">
        <v>121</v>
      </c>
      <c r="H2238" s="509">
        <v>18.64</v>
      </c>
    </row>
    <row r="2239" spans="1:8" ht="12.75" customHeight="1">
      <c r="A2239" s="507" t="s">
        <v>17058</v>
      </c>
      <c r="B2239" s="508" t="s">
        <v>12976</v>
      </c>
      <c r="C2239" s="983" t="s">
        <v>17059</v>
      </c>
      <c r="D2239" s="983"/>
      <c r="E2239" s="983"/>
      <c r="F2239" s="983"/>
      <c r="G2239" s="508" t="s">
        <v>121</v>
      </c>
      <c r="H2239" s="509">
        <v>19.100000000000001</v>
      </c>
    </row>
    <row r="2240" spans="1:8" ht="12.75" customHeight="1">
      <c r="A2240" s="504" t="s">
        <v>17060</v>
      </c>
      <c r="B2240" s="505" t="s">
        <v>12976</v>
      </c>
      <c r="C2240" s="984" t="s">
        <v>17061</v>
      </c>
      <c r="D2240" s="984"/>
      <c r="E2240" s="984"/>
      <c r="F2240" s="984"/>
      <c r="G2240" s="506"/>
      <c r="H2240" s="506"/>
    </row>
    <row r="2241" spans="1:8" ht="12.75" customHeight="1">
      <c r="A2241" s="507" t="s">
        <v>17062</v>
      </c>
      <c r="B2241" s="508" t="s">
        <v>12976</v>
      </c>
      <c r="C2241" s="983" t="s">
        <v>17063</v>
      </c>
      <c r="D2241" s="983"/>
      <c r="E2241" s="983"/>
      <c r="F2241" s="983"/>
      <c r="G2241" s="508" t="s">
        <v>121</v>
      </c>
      <c r="H2241" s="509">
        <v>161.56</v>
      </c>
    </row>
    <row r="2242" spans="1:8" ht="12.75" customHeight="1">
      <c r="A2242" s="507" t="s">
        <v>17064</v>
      </c>
      <c r="B2242" s="508" t="s">
        <v>12976</v>
      </c>
      <c r="C2242" s="983" t="s">
        <v>17065</v>
      </c>
      <c r="D2242" s="983"/>
      <c r="E2242" s="983"/>
      <c r="F2242" s="983"/>
      <c r="G2242" s="508" t="s">
        <v>121</v>
      </c>
      <c r="H2242" s="509">
        <v>50.81</v>
      </c>
    </row>
    <row r="2243" spans="1:8" ht="12.75" customHeight="1">
      <c r="A2243" s="507" t="s">
        <v>17066</v>
      </c>
      <c r="B2243" s="508" t="s">
        <v>12976</v>
      </c>
      <c r="C2243" s="983" t="s">
        <v>17067</v>
      </c>
      <c r="D2243" s="983"/>
      <c r="E2243" s="983"/>
      <c r="F2243" s="983"/>
      <c r="G2243" s="508" t="s">
        <v>121</v>
      </c>
      <c r="H2243" s="509">
        <v>65.5</v>
      </c>
    </row>
    <row r="2244" spans="1:8" ht="12.75" customHeight="1">
      <c r="A2244" s="507" t="s">
        <v>17068</v>
      </c>
      <c r="B2244" s="508" t="s">
        <v>12976</v>
      </c>
      <c r="C2244" s="983" t="s">
        <v>17069</v>
      </c>
      <c r="D2244" s="983"/>
      <c r="E2244" s="983"/>
      <c r="F2244" s="983"/>
      <c r="G2244" s="508" t="s">
        <v>121</v>
      </c>
      <c r="H2244" s="509">
        <v>76.510000000000005</v>
      </c>
    </row>
    <row r="2245" spans="1:8" ht="12.75" customHeight="1">
      <c r="A2245" s="507" t="s">
        <v>17070</v>
      </c>
      <c r="B2245" s="508" t="s">
        <v>12976</v>
      </c>
      <c r="C2245" s="983" t="s">
        <v>17071</v>
      </c>
      <c r="D2245" s="983"/>
      <c r="E2245" s="983"/>
      <c r="F2245" s="983"/>
      <c r="G2245" s="508" t="s">
        <v>121</v>
      </c>
      <c r="H2245" s="509">
        <v>98.7</v>
      </c>
    </row>
    <row r="2246" spans="1:8" ht="12.75" customHeight="1">
      <c r="A2246" s="507" t="s">
        <v>17072</v>
      </c>
      <c r="B2246" s="508" t="s">
        <v>12976</v>
      </c>
      <c r="C2246" s="983" t="s">
        <v>17073</v>
      </c>
      <c r="D2246" s="983"/>
      <c r="E2246" s="983"/>
      <c r="F2246" s="983"/>
      <c r="G2246" s="508" t="s">
        <v>121</v>
      </c>
      <c r="H2246" s="509">
        <v>250.16</v>
      </c>
    </row>
    <row r="2247" spans="1:8" ht="12.75" customHeight="1">
      <c r="A2247" s="507" t="s">
        <v>17074</v>
      </c>
      <c r="B2247" s="508" t="s">
        <v>12976</v>
      </c>
      <c r="C2247" s="983" t="s">
        <v>17075</v>
      </c>
      <c r="D2247" s="983"/>
      <c r="E2247" s="983"/>
      <c r="F2247" s="983"/>
      <c r="G2247" s="508" t="s">
        <v>121</v>
      </c>
      <c r="H2247" s="509">
        <v>120.35</v>
      </c>
    </row>
    <row r="2248" spans="1:8" ht="12.75" customHeight="1">
      <c r="A2248" s="507" t="s">
        <v>17076</v>
      </c>
      <c r="B2248" s="508" t="s">
        <v>12976</v>
      </c>
      <c r="C2248" s="983" t="s">
        <v>17077</v>
      </c>
      <c r="D2248" s="983"/>
      <c r="E2248" s="983"/>
      <c r="F2248" s="983"/>
      <c r="G2248" s="508" t="s">
        <v>121</v>
      </c>
      <c r="H2248" s="509">
        <v>125.35</v>
      </c>
    </row>
    <row r="2249" spans="1:8" ht="12.75" customHeight="1">
      <c r="A2249" s="507" t="s">
        <v>17078</v>
      </c>
      <c r="B2249" s="508" t="s">
        <v>12976</v>
      </c>
      <c r="C2249" s="983" t="s">
        <v>17079</v>
      </c>
      <c r="D2249" s="983"/>
      <c r="E2249" s="983"/>
      <c r="F2249" s="983"/>
      <c r="G2249" s="508" t="s">
        <v>121</v>
      </c>
      <c r="H2249" s="509">
        <v>84.26</v>
      </c>
    </row>
    <row r="2250" spans="1:8" ht="12.75" customHeight="1">
      <c r="A2250" s="507" t="s">
        <v>17080</v>
      </c>
      <c r="B2250" s="508" t="s">
        <v>12976</v>
      </c>
      <c r="C2250" s="983" t="s">
        <v>17081</v>
      </c>
      <c r="D2250" s="983"/>
      <c r="E2250" s="983"/>
      <c r="F2250" s="983"/>
      <c r="G2250" s="508" t="s">
        <v>121</v>
      </c>
      <c r="H2250" s="509">
        <v>119.52</v>
      </c>
    </row>
    <row r="2251" spans="1:8" ht="12.75" customHeight="1">
      <c r="A2251" s="504" t="s">
        <v>17082</v>
      </c>
      <c r="B2251" s="505" t="s">
        <v>12976</v>
      </c>
      <c r="C2251" s="984" t="s">
        <v>17083</v>
      </c>
      <c r="D2251" s="984"/>
      <c r="E2251" s="984"/>
      <c r="F2251" s="984"/>
      <c r="G2251" s="506"/>
      <c r="H2251" s="506"/>
    </row>
    <row r="2252" spans="1:8" ht="12.75" customHeight="1">
      <c r="A2252" s="507" t="s">
        <v>17084</v>
      </c>
      <c r="B2252" s="508" t="s">
        <v>12976</v>
      </c>
      <c r="C2252" s="983" t="s">
        <v>17085</v>
      </c>
      <c r="D2252" s="983"/>
      <c r="E2252" s="983"/>
      <c r="F2252" s="983"/>
      <c r="G2252" s="508" t="s">
        <v>112</v>
      </c>
      <c r="H2252" s="509">
        <v>8.57</v>
      </c>
    </row>
    <row r="2253" spans="1:8" ht="12.75" customHeight="1">
      <c r="A2253" s="507" t="s">
        <v>17086</v>
      </c>
      <c r="B2253" s="508" t="s">
        <v>12976</v>
      </c>
      <c r="C2253" s="983" t="s">
        <v>17087</v>
      </c>
      <c r="D2253" s="983"/>
      <c r="E2253" s="983"/>
      <c r="F2253" s="983"/>
      <c r="G2253" s="508" t="s">
        <v>112</v>
      </c>
      <c r="H2253" s="509">
        <v>18.55</v>
      </c>
    </row>
    <row r="2254" spans="1:8" ht="12.75" customHeight="1">
      <c r="A2254" s="504" t="s">
        <v>17088</v>
      </c>
      <c r="B2254" s="505" t="s">
        <v>12976</v>
      </c>
      <c r="C2254" s="984" t="s">
        <v>17089</v>
      </c>
      <c r="D2254" s="984"/>
      <c r="E2254" s="984"/>
      <c r="F2254" s="984"/>
      <c r="G2254" s="506"/>
      <c r="H2254" s="506"/>
    </row>
    <row r="2255" spans="1:8" ht="12.75" customHeight="1">
      <c r="A2255" s="507" t="s">
        <v>17090</v>
      </c>
      <c r="B2255" s="508" t="s">
        <v>12976</v>
      </c>
      <c r="C2255" s="983" t="s">
        <v>17091</v>
      </c>
      <c r="D2255" s="983"/>
      <c r="E2255" s="983"/>
      <c r="F2255" s="983"/>
      <c r="G2255" s="508" t="s">
        <v>112</v>
      </c>
      <c r="H2255" s="509">
        <v>54.06</v>
      </c>
    </row>
    <row r="2256" spans="1:8" ht="12.75" customHeight="1">
      <c r="A2256" s="507" t="s">
        <v>17092</v>
      </c>
      <c r="B2256" s="508" t="s">
        <v>12976</v>
      </c>
      <c r="C2256" s="983" t="s">
        <v>17093</v>
      </c>
      <c r="D2256" s="983"/>
      <c r="E2256" s="983"/>
      <c r="F2256" s="983"/>
      <c r="G2256" s="508" t="s">
        <v>112</v>
      </c>
      <c r="H2256" s="509">
        <v>99.52</v>
      </c>
    </row>
    <row r="2257" spans="1:8" ht="12.75" customHeight="1">
      <c r="A2257" s="507" t="s">
        <v>17094</v>
      </c>
      <c r="B2257" s="508" t="s">
        <v>12976</v>
      </c>
      <c r="C2257" s="983" t="s">
        <v>17095</v>
      </c>
      <c r="D2257" s="983"/>
      <c r="E2257" s="983"/>
      <c r="F2257" s="983"/>
      <c r="G2257" s="508" t="s">
        <v>112</v>
      </c>
      <c r="H2257" s="509">
        <v>117.6</v>
      </c>
    </row>
    <row r="2258" spans="1:8" ht="12.75" customHeight="1">
      <c r="A2258" s="507" t="s">
        <v>17096</v>
      </c>
      <c r="B2258" s="508" t="s">
        <v>12976</v>
      </c>
      <c r="C2258" s="983" t="s">
        <v>17097</v>
      </c>
      <c r="D2258" s="983"/>
      <c r="E2258" s="983"/>
      <c r="F2258" s="983"/>
      <c r="G2258" s="508" t="s">
        <v>112</v>
      </c>
      <c r="H2258" s="509">
        <v>94.16</v>
      </c>
    </row>
    <row r="2259" spans="1:8" ht="12.75" customHeight="1">
      <c r="A2259" s="504" t="s">
        <v>17098</v>
      </c>
      <c r="B2259" s="505" t="s">
        <v>12976</v>
      </c>
      <c r="C2259" s="984" t="s">
        <v>17099</v>
      </c>
      <c r="D2259" s="984"/>
      <c r="E2259" s="984"/>
      <c r="F2259" s="984"/>
      <c r="G2259" s="506"/>
      <c r="H2259" s="506"/>
    </row>
    <row r="2260" spans="1:8" ht="12.75" customHeight="1">
      <c r="A2260" s="507" t="s">
        <v>17100</v>
      </c>
      <c r="B2260" s="508" t="s">
        <v>12976</v>
      </c>
      <c r="C2260" s="983" t="s">
        <v>17101</v>
      </c>
      <c r="D2260" s="983"/>
      <c r="E2260" s="983"/>
      <c r="F2260" s="983"/>
      <c r="G2260" s="508" t="s">
        <v>121</v>
      </c>
      <c r="H2260" s="509">
        <v>13.81</v>
      </c>
    </row>
    <row r="2261" spans="1:8" ht="12.75" customHeight="1">
      <c r="A2261" s="504" t="s">
        <v>17102</v>
      </c>
      <c r="B2261" s="505" t="s">
        <v>12976</v>
      </c>
      <c r="C2261" s="984" t="s">
        <v>17103</v>
      </c>
      <c r="D2261" s="984"/>
      <c r="E2261" s="984"/>
      <c r="F2261" s="984"/>
      <c r="G2261" s="506"/>
      <c r="H2261" s="506"/>
    </row>
    <row r="2262" spans="1:8" ht="12.75" customHeight="1">
      <c r="A2262" s="507" t="s">
        <v>17104</v>
      </c>
      <c r="B2262" s="508" t="s">
        <v>12976</v>
      </c>
      <c r="C2262" s="983" t="s">
        <v>17105</v>
      </c>
      <c r="D2262" s="983"/>
      <c r="E2262" s="983"/>
      <c r="F2262" s="983"/>
      <c r="G2262" s="508" t="s">
        <v>112</v>
      </c>
      <c r="H2262" s="509">
        <v>4.92</v>
      </c>
    </row>
    <row r="2263" spans="1:8" ht="12.75" customHeight="1">
      <c r="A2263" s="504" t="s">
        <v>17106</v>
      </c>
      <c r="B2263" s="505" t="s">
        <v>12976</v>
      </c>
      <c r="C2263" s="984" t="s">
        <v>17107</v>
      </c>
      <c r="D2263" s="984"/>
      <c r="E2263" s="984"/>
      <c r="F2263" s="984"/>
      <c r="G2263" s="506"/>
      <c r="H2263" s="506"/>
    </row>
    <row r="2264" spans="1:8" ht="12.75" customHeight="1">
      <c r="A2264" s="507" t="s">
        <v>17108</v>
      </c>
      <c r="B2264" s="508" t="s">
        <v>12976</v>
      </c>
      <c r="C2264" s="983" t="s">
        <v>17109</v>
      </c>
      <c r="D2264" s="983"/>
      <c r="E2264" s="983"/>
      <c r="F2264" s="983"/>
      <c r="G2264" s="508" t="s">
        <v>108</v>
      </c>
      <c r="H2264" s="509">
        <v>731.82</v>
      </c>
    </row>
    <row r="2265" spans="1:8" ht="12.75" customHeight="1">
      <c r="A2265" s="507" t="s">
        <v>17110</v>
      </c>
      <c r="B2265" s="508" t="s">
        <v>12976</v>
      </c>
      <c r="C2265" s="983" t="s">
        <v>17111</v>
      </c>
      <c r="D2265" s="983"/>
      <c r="E2265" s="983"/>
      <c r="F2265" s="983"/>
      <c r="G2265" s="508" t="s">
        <v>121</v>
      </c>
      <c r="H2265" s="509">
        <v>157.86000000000001</v>
      </c>
    </row>
    <row r="2266" spans="1:8" ht="12.75" customHeight="1">
      <c r="A2266" s="507" t="s">
        <v>17112</v>
      </c>
      <c r="B2266" s="508" t="s">
        <v>12976</v>
      </c>
      <c r="C2266" s="983" t="s">
        <v>17113</v>
      </c>
      <c r="D2266" s="983"/>
      <c r="E2266" s="983"/>
      <c r="F2266" s="983"/>
      <c r="G2266" s="508" t="s">
        <v>108</v>
      </c>
      <c r="H2266" s="509">
        <v>1212.4000000000001</v>
      </c>
    </row>
    <row r="2267" spans="1:8" ht="12.75" customHeight="1">
      <c r="A2267" s="507" t="s">
        <v>17114</v>
      </c>
      <c r="B2267" s="508" t="s">
        <v>12976</v>
      </c>
      <c r="C2267" s="983" t="s">
        <v>17115</v>
      </c>
      <c r="D2267" s="983"/>
      <c r="E2267" s="983"/>
      <c r="F2267" s="983"/>
      <c r="G2267" s="508" t="s">
        <v>121</v>
      </c>
      <c r="H2267" s="509">
        <v>242.95</v>
      </c>
    </row>
    <row r="2268" spans="1:8" ht="12.75" customHeight="1">
      <c r="A2268" s="504" t="s">
        <v>17116</v>
      </c>
      <c r="B2268" s="505" t="s">
        <v>12976</v>
      </c>
      <c r="C2268" s="984" t="s">
        <v>17117</v>
      </c>
      <c r="D2268" s="984"/>
      <c r="E2268" s="984"/>
      <c r="F2268" s="984"/>
      <c r="G2268" s="506"/>
      <c r="H2268" s="506"/>
    </row>
    <row r="2269" spans="1:8" ht="12.75" customHeight="1">
      <c r="A2269" s="507" t="s">
        <v>17118</v>
      </c>
      <c r="B2269" s="508" t="s">
        <v>12976</v>
      </c>
      <c r="C2269" s="983" t="s">
        <v>17119</v>
      </c>
      <c r="D2269" s="983"/>
      <c r="E2269" s="983"/>
      <c r="F2269" s="983"/>
      <c r="G2269" s="508" t="s">
        <v>128</v>
      </c>
      <c r="H2269" s="509">
        <v>92.43</v>
      </c>
    </row>
    <row r="2270" spans="1:8" ht="12.75" customHeight="1">
      <c r="A2270" s="504" t="s">
        <v>17120</v>
      </c>
      <c r="B2270" s="505" t="s">
        <v>12976</v>
      </c>
      <c r="C2270" s="984" t="s">
        <v>17121</v>
      </c>
      <c r="D2270" s="984"/>
      <c r="E2270" s="984"/>
      <c r="F2270" s="984"/>
      <c r="G2270" s="506"/>
      <c r="H2270" s="506"/>
    </row>
    <row r="2271" spans="1:8" ht="12.75" customHeight="1">
      <c r="A2271" s="507" t="s">
        <v>17122</v>
      </c>
      <c r="B2271" s="508" t="s">
        <v>12976</v>
      </c>
      <c r="C2271" s="983" t="s">
        <v>17123</v>
      </c>
      <c r="D2271" s="983"/>
      <c r="E2271" s="983"/>
      <c r="F2271" s="983"/>
      <c r="G2271" s="508" t="s">
        <v>108</v>
      </c>
      <c r="H2271" s="509">
        <v>95.45</v>
      </c>
    </row>
    <row r="2272" spans="1:8" ht="12.75" customHeight="1">
      <c r="A2272" s="507" t="s">
        <v>17124</v>
      </c>
      <c r="B2272" s="508" t="s">
        <v>12976</v>
      </c>
      <c r="C2272" s="983" t="s">
        <v>17125</v>
      </c>
      <c r="D2272" s="983"/>
      <c r="E2272" s="983"/>
      <c r="F2272" s="983"/>
      <c r="G2272" s="508" t="s">
        <v>108</v>
      </c>
      <c r="H2272" s="509">
        <v>128.69</v>
      </c>
    </row>
    <row r="2273" spans="1:8" ht="12.75" customHeight="1">
      <c r="A2273" s="507" t="s">
        <v>17126</v>
      </c>
      <c r="B2273" s="508" t="s">
        <v>12976</v>
      </c>
      <c r="C2273" s="983" t="s">
        <v>17127</v>
      </c>
      <c r="D2273" s="983"/>
      <c r="E2273" s="983"/>
      <c r="F2273" s="983"/>
      <c r="G2273" s="508" t="s">
        <v>121</v>
      </c>
      <c r="H2273" s="509">
        <v>63.33</v>
      </c>
    </row>
    <row r="2274" spans="1:8">
      <c r="A2274" s="507" t="s">
        <v>17128</v>
      </c>
      <c r="B2274" s="508" t="s">
        <v>12976</v>
      </c>
      <c r="C2274" s="983" t="s">
        <v>17129</v>
      </c>
      <c r="D2274" s="983"/>
      <c r="E2274" s="983"/>
      <c r="F2274" s="983"/>
      <c r="G2274" s="508" t="s">
        <v>121</v>
      </c>
      <c r="H2274" s="509">
        <v>88.79</v>
      </c>
    </row>
    <row r="2275" spans="1:8">
      <c r="A2275" s="504" t="s">
        <v>17130</v>
      </c>
      <c r="B2275" s="505" t="s">
        <v>12976</v>
      </c>
      <c r="C2275" s="984" t="s">
        <v>17131</v>
      </c>
      <c r="D2275" s="984"/>
      <c r="E2275" s="984"/>
      <c r="F2275" s="984"/>
      <c r="G2275" s="506"/>
      <c r="H2275" s="506"/>
    </row>
    <row r="2276" spans="1:8" ht="12.75" customHeight="1">
      <c r="A2276" s="507" t="s">
        <v>17132</v>
      </c>
      <c r="B2276" s="508" t="s">
        <v>12976</v>
      </c>
      <c r="C2276" s="983" t="s">
        <v>17133</v>
      </c>
      <c r="D2276" s="983"/>
      <c r="E2276" s="983"/>
      <c r="F2276" s="983"/>
      <c r="G2276" s="508" t="s">
        <v>108</v>
      </c>
      <c r="H2276" s="509">
        <v>273.68</v>
      </c>
    </row>
    <row r="2277" spans="1:8" ht="12.75" customHeight="1">
      <c r="A2277" s="507" t="s">
        <v>17134</v>
      </c>
      <c r="B2277" s="508" t="s">
        <v>12976</v>
      </c>
      <c r="C2277" s="983" t="s">
        <v>17135</v>
      </c>
      <c r="D2277" s="983"/>
      <c r="E2277" s="983"/>
      <c r="F2277" s="983"/>
      <c r="G2277" s="508" t="s">
        <v>108</v>
      </c>
      <c r="H2277" s="509">
        <v>356.48</v>
      </c>
    </row>
    <row r="2278" spans="1:8" ht="12.75" customHeight="1">
      <c r="A2278" s="507" t="s">
        <v>17136</v>
      </c>
      <c r="B2278" s="508" t="s">
        <v>12976</v>
      </c>
      <c r="C2278" s="983" t="s">
        <v>17137</v>
      </c>
      <c r="D2278" s="983"/>
      <c r="E2278" s="983"/>
      <c r="F2278" s="983"/>
      <c r="G2278" s="508" t="s">
        <v>108</v>
      </c>
      <c r="H2278" s="509">
        <v>479.9</v>
      </c>
    </row>
    <row r="2279" spans="1:8" ht="12.75" customHeight="1">
      <c r="A2279" s="504" t="s">
        <v>17138</v>
      </c>
      <c r="B2279" s="505" t="s">
        <v>12976</v>
      </c>
      <c r="C2279" s="984" t="s">
        <v>17139</v>
      </c>
      <c r="D2279" s="984"/>
      <c r="E2279" s="984"/>
      <c r="F2279" s="984"/>
      <c r="G2279" s="506"/>
      <c r="H2279" s="506"/>
    </row>
    <row r="2280" spans="1:8" ht="12.75" customHeight="1">
      <c r="A2280" s="507" t="s">
        <v>17140</v>
      </c>
      <c r="B2280" s="508" t="s">
        <v>12976</v>
      </c>
      <c r="C2280" s="983" t="s">
        <v>17141</v>
      </c>
      <c r="D2280" s="983"/>
      <c r="E2280" s="983"/>
      <c r="F2280" s="983"/>
      <c r="G2280" s="508" t="s">
        <v>108</v>
      </c>
      <c r="H2280" s="509">
        <v>230.63</v>
      </c>
    </row>
    <row r="2281" spans="1:8" ht="12.75" customHeight="1">
      <c r="A2281" s="507" t="s">
        <v>17142</v>
      </c>
      <c r="B2281" s="508" t="s">
        <v>12976</v>
      </c>
      <c r="C2281" s="983" t="s">
        <v>17143</v>
      </c>
      <c r="D2281" s="983"/>
      <c r="E2281" s="983"/>
      <c r="F2281" s="983"/>
      <c r="G2281" s="508" t="s">
        <v>108</v>
      </c>
      <c r="H2281" s="509">
        <v>229.75</v>
      </c>
    </row>
    <row r="2282" spans="1:8" ht="12.75" customHeight="1">
      <c r="A2282" s="507" t="s">
        <v>17144</v>
      </c>
      <c r="B2282" s="508" t="s">
        <v>12976</v>
      </c>
      <c r="C2282" s="983" t="s">
        <v>17145</v>
      </c>
      <c r="D2282" s="983"/>
      <c r="E2282" s="983"/>
      <c r="F2282" s="983"/>
      <c r="G2282" s="508" t="s">
        <v>108</v>
      </c>
      <c r="H2282" s="509">
        <v>339.17</v>
      </c>
    </row>
    <row r="2283" spans="1:8" ht="12.75" customHeight="1">
      <c r="A2283" s="504" t="s">
        <v>17146</v>
      </c>
      <c r="B2283" s="505" t="s">
        <v>12976</v>
      </c>
      <c r="C2283" s="984" t="s">
        <v>17147</v>
      </c>
      <c r="D2283" s="984"/>
      <c r="E2283" s="984"/>
      <c r="F2283" s="984"/>
      <c r="G2283" s="506"/>
      <c r="H2283" s="506"/>
    </row>
    <row r="2284" spans="1:8" ht="12.75" customHeight="1">
      <c r="A2284" s="507" t="s">
        <v>17148</v>
      </c>
      <c r="B2284" s="508" t="s">
        <v>12976</v>
      </c>
      <c r="C2284" s="983" t="s">
        <v>17149</v>
      </c>
      <c r="D2284" s="983"/>
      <c r="E2284" s="983"/>
      <c r="F2284" s="983"/>
      <c r="G2284" s="508" t="s">
        <v>121</v>
      </c>
      <c r="H2284" s="509">
        <v>94.47</v>
      </c>
    </row>
    <row r="2285" spans="1:8" ht="12.75" customHeight="1">
      <c r="A2285" s="507" t="s">
        <v>17150</v>
      </c>
      <c r="B2285" s="508" t="s">
        <v>12976</v>
      </c>
      <c r="C2285" s="983" t="s">
        <v>17151</v>
      </c>
      <c r="D2285" s="983"/>
      <c r="E2285" s="983"/>
      <c r="F2285" s="983"/>
      <c r="G2285" s="508" t="s">
        <v>121</v>
      </c>
      <c r="H2285" s="509">
        <v>127.54</v>
      </c>
    </row>
    <row r="2286" spans="1:8" ht="12.75" customHeight="1">
      <c r="A2286" s="507" t="s">
        <v>17152</v>
      </c>
      <c r="B2286" s="508" t="s">
        <v>12976</v>
      </c>
      <c r="C2286" s="983" t="s">
        <v>17153</v>
      </c>
      <c r="D2286" s="983"/>
      <c r="E2286" s="983"/>
      <c r="F2286" s="983"/>
      <c r="G2286" s="508" t="s">
        <v>121</v>
      </c>
      <c r="H2286" s="509">
        <v>166.29</v>
      </c>
    </row>
    <row r="2287" spans="1:8" ht="12.75" customHeight="1">
      <c r="A2287" s="504" t="s">
        <v>17154</v>
      </c>
      <c r="B2287" s="505" t="s">
        <v>12976</v>
      </c>
      <c r="C2287" s="984" t="s">
        <v>17155</v>
      </c>
      <c r="D2287" s="984"/>
      <c r="E2287" s="984"/>
      <c r="F2287" s="984"/>
      <c r="G2287" s="506"/>
      <c r="H2287" s="506"/>
    </row>
    <row r="2288" spans="1:8" ht="12.75" customHeight="1">
      <c r="A2288" s="507" t="s">
        <v>17156</v>
      </c>
      <c r="B2288" s="508" t="s">
        <v>12976</v>
      </c>
      <c r="C2288" s="983" t="s">
        <v>17157</v>
      </c>
      <c r="D2288" s="983"/>
      <c r="E2288" s="983"/>
      <c r="F2288" s="983"/>
      <c r="G2288" s="508" t="s">
        <v>121</v>
      </c>
      <c r="H2288" s="509">
        <v>14.75</v>
      </c>
    </row>
    <row r="2289" spans="1:8" ht="12.75" customHeight="1">
      <c r="A2289" s="507" t="s">
        <v>17158</v>
      </c>
      <c r="B2289" s="508" t="s">
        <v>12976</v>
      </c>
      <c r="C2289" s="983" t="s">
        <v>17159</v>
      </c>
      <c r="D2289" s="983"/>
      <c r="E2289" s="983"/>
      <c r="F2289" s="983"/>
      <c r="G2289" s="508" t="s">
        <v>121</v>
      </c>
      <c r="H2289" s="509">
        <v>27.03</v>
      </c>
    </row>
    <row r="2290" spans="1:8" ht="12.75" customHeight="1">
      <c r="A2290" s="507" t="s">
        <v>17160</v>
      </c>
      <c r="B2290" s="508" t="s">
        <v>12976</v>
      </c>
      <c r="C2290" s="983" t="s">
        <v>17161</v>
      </c>
      <c r="D2290" s="983"/>
      <c r="E2290" s="983"/>
      <c r="F2290" s="983"/>
      <c r="G2290" s="508" t="s">
        <v>121</v>
      </c>
      <c r="H2290" s="509">
        <v>36.94</v>
      </c>
    </row>
    <row r="2291" spans="1:8" ht="12.75" customHeight="1">
      <c r="A2291" s="507" t="s">
        <v>17162</v>
      </c>
      <c r="B2291" s="508" t="s">
        <v>12976</v>
      </c>
      <c r="C2291" s="983" t="s">
        <v>17163</v>
      </c>
      <c r="D2291" s="983"/>
      <c r="E2291" s="983"/>
      <c r="F2291" s="983"/>
      <c r="G2291" s="508" t="s">
        <v>121</v>
      </c>
      <c r="H2291" s="509">
        <v>61.97</v>
      </c>
    </row>
    <row r="2292" spans="1:8" ht="12.75" customHeight="1">
      <c r="A2292" s="507" t="s">
        <v>17164</v>
      </c>
      <c r="B2292" s="508" t="s">
        <v>12976</v>
      </c>
      <c r="C2292" s="983" t="s">
        <v>17165</v>
      </c>
      <c r="D2292" s="983"/>
      <c r="E2292" s="983"/>
      <c r="F2292" s="983"/>
      <c r="G2292" s="508" t="s">
        <v>121</v>
      </c>
      <c r="H2292" s="509">
        <v>96.06</v>
      </c>
    </row>
    <row r="2293" spans="1:8" ht="12.75" customHeight="1">
      <c r="A2293" s="507" t="s">
        <v>17166</v>
      </c>
      <c r="B2293" s="508" t="s">
        <v>12976</v>
      </c>
      <c r="C2293" s="983" t="s">
        <v>17167</v>
      </c>
      <c r="D2293" s="983"/>
      <c r="E2293" s="983"/>
      <c r="F2293" s="983"/>
      <c r="G2293" s="508" t="s">
        <v>121</v>
      </c>
      <c r="H2293" s="509">
        <v>155.35</v>
      </c>
    </row>
    <row r="2294" spans="1:8" ht="12.75" customHeight="1">
      <c r="A2294" s="501" t="s">
        <v>17168</v>
      </c>
      <c r="B2294" s="502"/>
      <c r="C2294" s="986" t="s">
        <v>17169</v>
      </c>
      <c r="D2294" s="986"/>
      <c r="E2294" s="986"/>
      <c r="F2294" s="986"/>
      <c r="G2294" s="503"/>
      <c r="H2294" s="503"/>
    </row>
    <row r="2295" spans="1:8" ht="12.75" customHeight="1">
      <c r="A2295" s="504" t="s">
        <v>17170</v>
      </c>
      <c r="B2295" s="505" t="s">
        <v>12976</v>
      </c>
      <c r="C2295" s="984" t="s">
        <v>17171</v>
      </c>
      <c r="D2295" s="984"/>
      <c r="E2295" s="984"/>
      <c r="F2295" s="984"/>
      <c r="G2295" s="506"/>
      <c r="H2295" s="506"/>
    </row>
    <row r="2296" spans="1:8" ht="12.75" customHeight="1">
      <c r="A2296" s="507" t="s">
        <v>17172</v>
      </c>
      <c r="B2296" s="508" t="s">
        <v>12976</v>
      </c>
      <c r="C2296" s="983" t="s">
        <v>17173</v>
      </c>
      <c r="D2296" s="983"/>
      <c r="E2296" s="983"/>
      <c r="F2296" s="983"/>
      <c r="G2296" s="508" t="s">
        <v>112</v>
      </c>
      <c r="H2296" s="509">
        <v>1.45</v>
      </c>
    </row>
    <row r="2297" spans="1:8" ht="12.75" customHeight="1">
      <c r="A2297" s="507" t="s">
        <v>17174</v>
      </c>
      <c r="B2297" s="508" t="s">
        <v>12976</v>
      </c>
      <c r="C2297" s="983" t="s">
        <v>17175</v>
      </c>
      <c r="D2297" s="983"/>
      <c r="E2297" s="983"/>
      <c r="F2297" s="983"/>
      <c r="G2297" s="508" t="s">
        <v>112</v>
      </c>
      <c r="H2297" s="509">
        <v>3.12</v>
      </c>
    </row>
    <row r="2298" spans="1:8" ht="12.75" customHeight="1">
      <c r="A2298" s="504" t="s">
        <v>17176</v>
      </c>
      <c r="B2298" s="505" t="s">
        <v>12976</v>
      </c>
      <c r="C2298" s="984" t="s">
        <v>17177</v>
      </c>
      <c r="D2298" s="984"/>
      <c r="E2298" s="984"/>
      <c r="F2298" s="984"/>
      <c r="G2298" s="506"/>
      <c r="H2298" s="506"/>
    </row>
    <row r="2299" spans="1:8" ht="12.75" customHeight="1">
      <c r="A2299" s="507" t="s">
        <v>17178</v>
      </c>
      <c r="B2299" s="508" t="s">
        <v>12976</v>
      </c>
      <c r="C2299" s="983" t="s">
        <v>17179</v>
      </c>
      <c r="D2299" s="983"/>
      <c r="E2299" s="983"/>
      <c r="F2299" s="983"/>
      <c r="G2299" s="508" t="s">
        <v>128</v>
      </c>
      <c r="H2299" s="509">
        <v>8.3800000000000008</v>
      </c>
    </row>
    <row r="2300" spans="1:8" ht="12.75" customHeight="1">
      <c r="A2300" s="504" t="s">
        <v>17180</v>
      </c>
      <c r="B2300" s="505" t="s">
        <v>12976</v>
      </c>
      <c r="C2300" s="984" t="s">
        <v>17181</v>
      </c>
      <c r="D2300" s="984"/>
      <c r="E2300" s="984"/>
      <c r="F2300" s="984"/>
      <c r="G2300" s="506"/>
      <c r="H2300" s="506"/>
    </row>
    <row r="2301" spans="1:8" ht="12.75" customHeight="1">
      <c r="A2301" s="507" t="s">
        <v>17182</v>
      </c>
      <c r="B2301" s="508" t="s">
        <v>12976</v>
      </c>
      <c r="C2301" s="983" t="s">
        <v>17183</v>
      </c>
      <c r="D2301" s="983"/>
      <c r="E2301" s="983"/>
      <c r="F2301" s="983"/>
      <c r="G2301" s="508" t="s">
        <v>128</v>
      </c>
      <c r="H2301" s="509">
        <v>43.93</v>
      </c>
    </row>
    <row r="2302" spans="1:8" ht="12.75" customHeight="1">
      <c r="A2302" s="507" t="s">
        <v>17184</v>
      </c>
      <c r="B2302" s="508" t="s">
        <v>12976</v>
      </c>
      <c r="C2302" s="983" t="s">
        <v>17185</v>
      </c>
      <c r="D2302" s="983"/>
      <c r="E2302" s="983"/>
      <c r="F2302" s="983"/>
      <c r="G2302" s="508" t="s">
        <v>128</v>
      </c>
      <c r="H2302" s="509">
        <v>24.32</v>
      </c>
    </row>
    <row r="2303" spans="1:8" ht="12.75" customHeight="1">
      <c r="A2303" s="507" t="s">
        <v>17186</v>
      </c>
      <c r="B2303" s="508" t="s">
        <v>12976</v>
      </c>
      <c r="C2303" s="983" t="s">
        <v>17187</v>
      </c>
      <c r="D2303" s="983"/>
      <c r="E2303" s="983"/>
      <c r="F2303" s="983"/>
      <c r="G2303" s="508" t="s">
        <v>128</v>
      </c>
      <c r="H2303" s="509">
        <v>66.099999999999994</v>
      </c>
    </row>
    <row r="2304" spans="1:8" ht="12.75" customHeight="1">
      <c r="A2304" s="507" t="s">
        <v>17188</v>
      </c>
      <c r="B2304" s="508" t="s">
        <v>12976</v>
      </c>
      <c r="C2304" s="983" t="s">
        <v>17189</v>
      </c>
      <c r="D2304" s="983"/>
      <c r="E2304" s="983"/>
      <c r="F2304" s="983"/>
      <c r="G2304" s="508" t="s">
        <v>128</v>
      </c>
      <c r="H2304" s="509">
        <v>63.93</v>
      </c>
    </row>
    <row r="2305" spans="1:8" ht="12.75" customHeight="1">
      <c r="A2305" s="504" t="s">
        <v>17190</v>
      </c>
      <c r="B2305" s="505" t="s">
        <v>12976</v>
      </c>
      <c r="C2305" s="984" t="s">
        <v>17191</v>
      </c>
      <c r="D2305" s="984"/>
      <c r="E2305" s="984"/>
      <c r="F2305" s="984"/>
      <c r="G2305" s="506"/>
      <c r="H2305" s="506"/>
    </row>
    <row r="2306" spans="1:8" ht="12.75" customHeight="1">
      <c r="A2306" s="507" t="s">
        <v>17192</v>
      </c>
      <c r="B2306" s="508" t="s">
        <v>12976</v>
      </c>
      <c r="C2306" s="983" t="s">
        <v>17183</v>
      </c>
      <c r="D2306" s="983"/>
      <c r="E2306" s="983"/>
      <c r="F2306" s="983"/>
      <c r="G2306" s="508" t="s">
        <v>128</v>
      </c>
      <c r="H2306" s="509">
        <v>47.62</v>
      </c>
    </row>
    <row r="2307" spans="1:8" ht="12.75" customHeight="1">
      <c r="A2307" s="507" t="s">
        <v>17193</v>
      </c>
      <c r="B2307" s="508" t="s">
        <v>12976</v>
      </c>
      <c r="C2307" s="983" t="s">
        <v>17185</v>
      </c>
      <c r="D2307" s="983"/>
      <c r="E2307" s="983"/>
      <c r="F2307" s="983"/>
      <c r="G2307" s="508" t="s">
        <v>128</v>
      </c>
      <c r="H2307" s="509">
        <v>27.16</v>
      </c>
    </row>
    <row r="2308" spans="1:8" ht="12.75" customHeight="1">
      <c r="A2308" s="507" t="s">
        <v>17194</v>
      </c>
      <c r="B2308" s="508" t="s">
        <v>12976</v>
      </c>
      <c r="C2308" s="983" t="s">
        <v>17187</v>
      </c>
      <c r="D2308" s="983"/>
      <c r="E2308" s="983"/>
      <c r="F2308" s="983"/>
      <c r="G2308" s="508" t="s">
        <v>128</v>
      </c>
      <c r="H2308" s="509">
        <v>71.510000000000005</v>
      </c>
    </row>
    <row r="2309" spans="1:8" ht="12.75" customHeight="1">
      <c r="A2309" s="507" t="s">
        <v>17195</v>
      </c>
      <c r="B2309" s="508" t="s">
        <v>12976</v>
      </c>
      <c r="C2309" s="983" t="s">
        <v>17189</v>
      </c>
      <c r="D2309" s="983"/>
      <c r="E2309" s="983"/>
      <c r="F2309" s="983"/>
      <c r="G2309" s="508" t="s">
        <v>128</v>
      </c>
      <c r="H2309" s="509">
        <v>69.23</v>
      </c>
    </row>
    <row r="2310" spans="1:8" ht="12.75" customHeight="1">
      <c r="A2310" s="504" t="s">
        <v>17196</v>
      </c>
      <c r="B2310" s="505" t="s">
        <v>12976</v>
      </c>
      <c r="C2310" s="984" t="s">
        <v>17197</v>
      </c>
      <c r="D2310" s="984"/>
      <c r="E2310" s="984"/>
      <c r="F2310" s="984"/>
      <c r="G2310" s="506"/>
      <c r="H2310" s="506"/>
    </row>
    <row r="2311" spans="1:8" ht="12.75" customHeight="1">
      <c r="A2311" s="507" t="s">
        <v>17198</v>
      </c>
      <c r="B2311" s="508" t="s">
        <v>12976</v>
      </c>
      <c r="C2311" s="983" t="s">
        <v>17183</v>
      </c>
      <c r="D2311" s="983"/>
      <c r="E2311" s="983"/>
      <c r="F2311" s="983"/>
      <c r="G2311" s="508" t="s">
        <v>128</v>
      </c>
      <c r="H2311" s="509">
        <v>48.37</v>
      </c>
    </row>
    <row r="2312" spans="1:8" ht="12.75" customHeight="1">
      <c r="A2312" s="507" t="s">
        <v>17199</v>
      </c>
      <c r="B2312" s="508" t="s">
        <v>12976</v>
      </c>
      <c r="C2312" s="983" t="s">
        <v>17185</v>
      </c>
      <c r="D2312" s="983"/>
      <c r="E2312" s="983"/>
      <c r="F2312" s="983"/>
      <c r="G2312" s="508" t="s">
        <v>128</v>
      </c>
      <c r="H2312" s="509">
        <v>27.62</v>
      </c>
    </row>
    <row r="2313" spans="1:8" ht="12.75" customHeight="1">
      <c r="A2313" s="507" t="s">
        <v>17200</v>
      </c>
      <c r="B2313" s="508" t="s">
        <v>12976</v>
      </c>
      <c r="C2313" s="983" t="s">
        <v>17187</v>
      </c>
      <c r="D2313" s="983"/>
      <c r="E2313" s="983"/>
      <c r="F2313" s="983"/>
      <c r="G2313" s="508" t="s">
        <v>128</v>
      </c>
      <c r="H2313" s="509">
        <v>69.400000000000006</v>
      </c>
    </row>
    <row r="2314" spans="1:8" ht="12.75" customHeight="1">
      <c r="A2314" s="507" t="s">
        <v>17201</v>
      </c>
      <c r="B2314" s="508" t="s">
        <v>12976</v>
      </c>
      <c r="C2314" s="983" t="s">
        <v>17202</v>
      </c>
      <c r="D2314" s="983"/>
      <c r="E2314" s="983"/>
      <c r="F2314" s="983"/>
      <c r="G2314" s="508" t="s">
        <v>128</v>
      </c>
      <c r="H2314" s="509">
        <v>13.04</v>
      </c>
    </row>
    <row r="2315" spans="1:8" ht="12.75" customHeight="1">
      <c r="A2315" s="507" t="s">
        <v>17203</v>
      </c>
      <c r="B2315" s="508" t="s">
        <v>12976</v>
      </c>
      <c r="C2315" s="983" t="s">
        <v>17204</v>
      </c>
      <c r="D2315" s="983"/>
      <c r="E2315" s="983"/>
      <c r="F2315" s="983"/>
      <c r="G2315" s="508" t="s">
        <v>128</v>
      </c>
      <c r="H2315" s="509">
        <v>118.66</v>
      </c>
    </row>
    <row r="2316" spans="1:8" ht="12.75" customHeight="1">
      <c r="A2316" s="507" t="s">
        <v>17205</v>
      </c>
      <c r="B2316" s="508" t="s">
        <v>12976</v>
      </c>
      <c r="C2316" s="983" t="s">
        <v>17206</v>
      </c>
      <c r="D2316" s="983"/>
      <c r="E2316" s="983"/>
      <c r="F2316" s="983"/>
      <c r="G2316" s="508" t="s">
        <v>128</v>
      </c>
      <c r="H2316" s="509">
        <v>12.58</v>
      </c>
    </row>
    <row r="2317" spans="1:8" ht="12.75" customHeight="1">
      <c r="A2317" s="504" t="s">
        <v>17207</v>
      </c>
      <c r="B2317" s="505" t="s">
        <v>12976</v>
      </c>
      <c r="C2317" s="984" t="s">
        <v>17208</v>
      </c>
      <c r="D2317" s="984"/>
      <c r="E2317" s="984"/>
      <c r="F2317" s="984"/>
      <c r="G2317" s="506"/>
      <c r="H2317" s="506"/>
    </row>
    <row r="2318" spans="1:8" ht="12.75" customHeight="1">
      <c r="A2318" s="507" t="s">
        <v>17209</v>
      </c>
      <c r="B2318" s="508" t="s">
        <v>12976</v>
      </c>
      <c r="C2318" s="983" t="s">
        <v>17183</v>
      </c>
      <c r="D2318" s="983"/>
      <c r="E2318" s="983"/>
      <c r="F2318" s="983"/>
      <c r="G2318" s="508" t="s">
        <v>128</v>
      </c>
      <c r="H2318" s="509">
        <v>51.74</v>
      </c>
    </row>
    <row r="2319" spans="1:8" ht="12.75" customHeight="1">
      <c r="A2319" s="507" t="s">
        <v>17210</v>
      </c>
      <c r="B2319" s="508" t="s">
        <v>12976</v>
      </c>
      <c r="C2319" s="983" t="s">
        <v>17185</v>
      </c>
      <c r="D2319" s="983"/>
      <c r="E2319" s="983"/>
      <c r="F2319" s="983"/>
      <c r="G2319" s="508" t="s">
        <v>128</v>
      </c>
      <c r="H2319" s="509">
        <v>28.08</v>
      </c>
    </row>
    <row r="2320" spans="1:8" ht="12.75" customHeight="1">
      <c r="A2320" s="507" t="s">
        <v>17211</v>
      </c>
      <c r="B2320" s="508" t="s">
        <v>12976</v>
      </c>
      <c r="C2320" s="983" t="s">
        <v>17187</v>
      </c>
      <c r="D2320" s="983"/>
      <c r="E2320" s="983"/>
      <c r="F2320" s="983"/>
      <c r="G2320" s="508" t="s">
        <v>128</v>
      </c>
      <c r="H2320" s="509">
        <v>71.760000000000005</v>
      </c>
    </row>
    <row r="2321" spans="1:8" ht="12.75" customHeight="1">
      <c r="A2321" s="504" t="s">
        <v>17212</v>
      </c>
      <c r="B2321" s="505" t="s">
        <v>12976</v>
      </c>
      <c r="C2321" s="984" t="s">
        <v>17213</v>
      </c>
      <c r="D2321" s="984"/>
      <c r="E2321" s="984"/>
      <c r="F2321" s="984"/>
      <c r="G2321" s="506"/>
      <c r="H2321" s="506"/>
    </row>
    <row r="2322" spans="1:8" ht="12.75" customHeight="1">
      <c r="A2322" s="507" t="s">
        <v>17214</v>
      </c>
      <c r="B2322" s="508" t="s">
        <v>12976</v>
      </c>
      <c r="C2322" s="983" t="s">
        <v>17215</v>
      </c>
      <c r="D2322" s="983"/>
      <c r="E2322" s="983"/>
      <c r="F2322" s="983"/>
      <c r="G2322" s="508" t="s">
        <v>128</v>
      </c>
      <c r="H2322" s="509">
        <v>32.28</v>
      </c>
    </row>
    <row r="2323" spans="1:8" ht="12.75" customHeight="1">
      <c r="A2323" s="507" t="s">
        <v>17216</v>
      </c>
      <c r="B2323" s="508" t="s">
        <v>12976</v>
      </c>
      <c r="C2323" s="983" t="s">
        <v>17217</v>
      </c>
      <c r="D2323" s="983"/>
      <c r="E2323" s="983"/>
      <c r="F2323" s="983"/>
      <c r="G2323" s="508" t="s">
        <v>128</v>
      </c>
      <c r="H2323" s="509">
        <v>25.29</v>
      </c>
    </row>
    <row r="2324" spans="1:8" ht="12.75" customHeight="1">
      <c r="A2324" s="507" t="s">
        <v>17218</v>
      </c>
      <c r="B2324" s="508" t="s">
        <v>12976</v>
      </c>
      <c r="C2324" s="983" t="s">
        <v>17219</v>
      </c>
      <c r="D2324" s="983"/>
      <c r="E2324" s="983"/>
      <c r="F2324" s="983"/>
      <c r="G2324" s="508" t="s">
        <v>128</v>
      </c>
      <c r="H2324" s="509">
        <v>35.729999999999997</v>
      </c>
    </row>
    <row r="2325" spans="1:8" ht="12.75" customHeight="1">
      <c r="A2325" s="507" t="s">
        <v>17220</v>
      </c>
      <c r="B2325" s="508" t="s">
        <v>12976</v>
      </c>
      <c r="C2325" s="983" t="s">
        <v>17221</v>
      </c>
      <c r="D2325" s="983"/>
      <c r="E2325" s="983"/>
      <c r="F2325" s="983"/>
      <c r="G2325" s="508" t="s">
        <v>128</v>
      </c>
      <c r="H2325" s="509">
        <v>29.48</v>
      </c>
    </row>
    <row r="2326" spans="1:8" ht="12.75" customHeight="1">
      <c r="A2326" s="504" t="s">
        <v>17222</v>
      </c>
      <c r="B2326" s="505" t="s">
        <v>12976</v>
      </c>
      <c r="C2326" s="984" t="s">
        <v>17223</v>
      </c>
      <c r="D2326" s="984"/>
      <c r="E2326" s="984"/>
      <c r="F2326" s="984"/>
      <c r="G2326" s="506"/>
      <c r="H2326" s="506"/>
    </row>
    <row r="2327" spans="1:8" ht="12.75" customHeight="1">
      <c r="A2327" s="507" t="s">
        <v>17224</v>
      </c>
      <c r="B2327" s="508" t="s">
        <v>12976</v>
      </c>
      <c r="C2327" s="983" t="s">
        <v>17225</v>
      </c>
      <c r="D2327" s="983"/>
      <c r="E2327" s="983"/>
      <c r="F2327" s="983"/>
      <c r="G2327" s="508" t="s">
        <v>128</v>
      </c>
      <c r="H2327" s="509">
        <v>61.76</v>
      </c>
    </row>
    <row r="2328" spans="1:8" ht="12.75" customHeight="1">
      <c r="A2328" s="507" t="s">
        <v>17226</v>
      </c>
      <c r="B2328" s="508" t="s">
        <v>12976</v>
      </c>
      <c r="C2328" s="983" t="s">
        <v>17227</v>
      </c>
      <c r="D2328" s="983"/>
      <c r="E2328" s="983"/>
      <c r="F2328" s="983"/>
      <c r="G2328" s="508" t="s">
        <v>128</v>
      </c>
      <c r="H2328" s="509">
        <v>43.02</v>
      </c>
    </row>
    <row r="2329" spans="1:8" ht="12.75" customHeight="1">
      <c r="A2329" s="504" t="s">
        <v>17228</v>
      </c>
      <c r="B2329" s="505" t="s">
        <v>12976</v>
      </c>
      <c r="C2329" s="984" t="s">
        <v>13365</v>
      </c>
      <c r="D2329" s="984"/>
      <c r="E2329" s="984"/>
      <c r="F2329" s="984"/>
      <c r="G2329" s="506"/>
      <c r="H2329" s="506"/>
    </row>
    <row r="2330" spans="1:8">
      <c r="A2330" s="507" t="s">
        <v>17229</v>
      </c>
      <c r="B2330" s="508" t="s">
        <v>12976</v>
      </c>
      <c r="C2330" s="983" t="s">
        <v>17230</v>
      </c>
      <c r="D2330" s="983"/>
      <c r="E2330" s="983"/>
      <c r="F2330" s="983"/>
      <c r="G2330" s="508" t="s">
        <v>17231</v>
      </c>
      <c r="H2330" s="509">
        <v>0.66</v>
      </c>
    </row>
    <row r="2331" spans="1:8">
      <c r="A2331" s="507" t="s">
        <v>17232</v>
      </c>
      <c r="B2331" s="508" t="s">
        <v>12976</v>
      </c>
      <c r="C2331" s="983" t="s">
        <v>17233</v>
      </c>
      <c r="D2331" s="983"/>
      <c r="E2331" s="983"/>
      <c r="F2331" s="983"/>
      <c r="G2331" s="508" t="s">
        <v>17231</v>
      </c>
      <c r="H2331" s="509">
        <v>0.48</v>
      </c>
    </row>
    <row r="2332" spans="1:8" ht="12.75" customHeight="1">
      <c r="A2332" s="504" t="s">
        <v>17234</v>
      </c>
      <c r="B2332" s="505" t="s">
        <v>12976</v>
      </c>
      <c r="C2332" s="984" t="s">
        <v>17235</v>
      </c>
      <c r="D2332" s="984"/>
      <c r="E2332" s="984"/>
      <c r="F2332" s="984"/>
      <c r="G2332" s="506"/>
      <c r="H2332" s="506"/>
    </row>
    <row r="2333" spans="1:8" ht="12.75" customHeight="1">
      <c r="A2333" s="507" t="s">
        <v>17236</v>
      </c>
      <c r="B2333" s="508" t="s">
        <v>12976</v>
      </c>
      <c r="C2333" s="983" t="s">
        <v>17237</v>
      </c>
      <c r="D2333" s="983"/>
      <c r="E2333" s="983"/>
      <c r="F2333" s="983"/>
      <c r="G2333" s="508" t="s">
        <v>112</v>
      </c>
      <c r="H2333" s="509">
        <v>4.9000000000000004</v>
      </c>
    </row>
    <row r="2334" spans="1:8" ht="12.75" customHeight="1">
      <c r="A2334" s="504" t="s">
        <v>17238</v>
      </c>
      <c r="B2334" s="505" t="s">
        <v>12976</v>
      </c>
      <c r="C2334" s="984" t="s">
        <v>10932</v>
      </c>
      <c r="D2334" s="984"/>
      <c r="E2334" s="984"/>
      <c r="F2334" s="984"/>
      <c r="G2334" s="506"/>
      <c r="H2334" s="506"/>
    </row>
    <row r="2335" spans="1:8" ht="12.75" customHeight="1">
      <c r="A2335" s="507" t="s">
        <v>17239</v>
      </c>
      <c r="B2335" s="508" t="s">
        <v>12976</v>
      </c>
      <c r="C2335" s="983" t="s">
        <v>17240</v>
      </c>
      <c r="D2335" s="983"/>
      <c r="E2335" s="983"/>
      <c r="F2335" s="983"/>
      <c r="G2335" s="508" t="s">
        <v>112</v>
      </c>
      <c r="H2335" s="509">
        <v>1.23</v>
      </c>
    </row>
    <row r="2336" spans="1:8" ht="12.75" customHeight="1">
      <c r="A2336" s="504" t="s">
        <v>17241</v>
      </c>
      <c r="B2336" s="505" t="s">
        <v>12976</v>
      </c>
      <c r="C2336" s="984" t="s">
        <v>17242</v>
      </c>
      <c r="D2336" s="984"/>
      <c r="E2336" s="984"/>
      <c r="F2336" s="984"/>
      <c r="G2336" s="506"/>
      <c r="H2336" s="506"/>
    </row>
    <row r="2337" spans="1:8" ht="12.75" customHeight="1">
      <c r="A2337" s="507" t="s">
        <v>17243</v>
      </c>
      <c r="B2337" s="508" t="s">
        <v>12976</v>
      </c>
      <c r="C2337" s="983" t="s">
        <v>17244</v>
      </c>
      <c r="D2337" s="983"/>
      <c r="E2337" s="983"/>
      <c r="F2337" s="983"/>
      <c r="G2337" s="508" t="s">
        <v>2117</v>
      </c>
      <c r="H2337" s="509">
        <v>195.64</v>
      </c>
    </row>
    <row r="2338" spans="1:8" ht="12.75" customHeight="1">
      <c r="A2338" s="507" t="s">
        <v>17245</v>
      </c>
      <c r="B2338" s="508" t="s">
        <v>12976</v>
      </c>
      <c r="C2338" s="983" t="s">
        <v>17246</v>
      </c>
      <c r="D2338" s="983"/>
      <c r="E2338" s="983"/>
      <c r="F2338" s="983"/>
      <c r="G2338" s="508" t="s">
        <v>2117</v>
      </c>
      <c r="H2338" s="509">
        <v>223</v>
      </c>
    </row>
    <row r="2339" spans="1:8" ht="12.75" customHeight="1">
      <c r="A2339" s="507" t="s">
        <v>17247</v>
      </c>
      <c r="B2339" s="508" t="s">
        <v>12976</v>
      </c>
      <c r="C2339" s="983" t="s">
        <v>17248</v>
      </c>
      <c r="D2339" s="983"/>
      <c r="E2339" s="983"/>
      <c r="F2339" s="983"/>
      <c r="G2339" s="508" t="s">
        <v>2117</v>
      </c>
      <c r="H2339" s="509">
        <v>233.25</v>
      </c>
    </row>
    <row r="2340" spans="1:8" ht="12.75" customHeight="1">
      <c r="A2340" s="507" t="s">
        <v>17249</v>
      </c>
      <c r="B2340" s="508" t="s">
        <v>12976</v>
      </c>
      <c r="C2340" s="983" t="s">
        <v>17250</v>
      </c>
      <c r="D2340" s="983"/>
      <c r="E2340" s="983"/>
      <c r="F2340" s="983"/>
      <c r="G2340" s="508" t="s">
        <v>2117</v>
      </c>
      <c r="H2340" s="509">
        <v>312.10000000000002</v>
      </c>
    </row>
    <row r="2341" spans="1:8" ht="12.75" customHeight="1">
      <c r="A2341" s="504" t="s">
        <v>17251</v>
      </c>
      <c r="B2341" s="505" t="s">
        <v>12976</v>
      </c>
      <c r="C2341" s="984" t="s">
        <v>17252</v>
      </c>
      <c r="D2341" s="984"/>
      <c r="E2341" s="984"/>
      <c r="F2341" s="984"/>
      <c r="G2341" s="506"/>
      <c r="H2341" s="506"/>
    </row>
    <row r="2342" spans="1:8" ht="12.75" customHeight="1">
      <c r="A2342" s="507" t="s">
        <v>17253</v>
      </c>
      <c r="B2342" s="508" t="s">
        <v>12976</v>
      </c>
      <c r="C2342" s="983" t="s">
        <v>17254</v>
      </c>
      <c r="D2342" s="983"/>
      <c r="E2342" s="983"/>
      <c r="F2342" s="983"/>
      <c r="G2342" s="508" t="s">
        <v>2117</v>
      </c>
      <c r="H2342" s="509">
        <v>213.33</v>
      </c>
    </row>
    <row r="2343" spans="1:8" ht="12.75" customHeight="1">
      <c r="A2343" s="504" t="s">
        <v>17255</v>
      </c>
      <c r="B2343" s="505" t="s">
        <v>12976</v>
      </c>
      <c r="C2343" s="984" t="s">
        <v>17256</v>
      </c>
      <c r="D2343" s="984"/>
      <c r="E2343" s="984"/>
      <c r="F2343" s="984"/>
      <c r="G2343" s="506"/>
      <c r="H2343" s="506"/>
    </row>
    <row r="2344" spans="1:8" ht="12.75" customHeight="1">
      <c r="A2344" s="507" t="s">
        <v>17257</v>
      </c>
      <c r="B2344" s="508" t="s">
        <v>12976</v>
      </c>
      <c r="C2344" s="983" t="s">
        <v>17258</v>
      </c>
      <c r="D2344" s="983"/>
      <c r="E2344" s="983"/>
      <c r="F2344" s="983"/>
      <c r="G2344" s="508" t="s">
        <v>112</v>
      </c>
      <c r="H2344" s="509">
        <v>4.93</v>
      </c>
    </row>
    <row r="2345" spans="1:8" ht="12.75" customHeight="1">
      <c r="A2345" s="507" t="s">
        <v>17259</v>
      </c>
      <c r="B2345" s="508" t="s">
        <v>12976</v>
      </c>
      <c r="C2345" s="983" t="s">
        <v>17260</v>
      </c>
      <c r="D2345" s="983"/>
      <c r="E2345" s="983"/>
      <c r="F2345" s="983"/>
      <c r="G2345" s="508" t="s">
        <v>112</v>
      </c>
      <c r="H2345" s="509">
        <v>10.19</v>
      </c>
    </row>
    <row r="2346" spans="1:8" ht="12.75" customHeight="1">
      <c r="A2346" s="504" t="s">
        <v>17261</v>
      </c>
      <c r="B2346" s="505" t="s">
        <v>12976</v>
      </c>
      <c r="C2346" s="984" t="s">
        <v>17262</v>
      </c>
      <c r="D2346" s="984"/>
      <c r="E2346" s="984"/>
      <c r="F2346" s="984"/>
      <c r="G2346" s="506"/>
      <c r="H2346" s="506"/>
    </row>
    <row r="2347" spans="1:8" ht="12.75" customHeight="1">
      <c r="A2347" s="507" t="s">
        <v>17263</v>
      </c>
      <c r="B2347" s="508" t="s">
        <v>12976</v>
      </c>
      <c r="C2347" s="983" t="s">
        <v>17264</v>
      </c>
      <c r="D2347" s="983"/>
      <c r="E2347" s="983"/>
      <c r="F2347" s="983"/>
      <c r="G2347" s="508" t="s">
        <v>112</v>
      </c>
      <c r="H2347" s="509">
        <v>26.66</v>
      </c>
    </row>
    <row r="2348" spans="1:8" ht="12.75" customHeight="1">
      <c r="A2348" s="507" t="s">
        <v>17265</v>
      </c>
      <c r="B2348" s="508" t="s">
        <v>12976</v>
      </c>
      <c r="C2348" s="983" t="s">
        <v>17266</v>
      </c>
      <c r="D2348" s="983"/>
      <c r="E2348" s="983"/>
      <c r="F2348" s="983"/>
      <c r="G2348" s="508" t="s">
        <v>112</v>
      </c>
      <c r="H2348" s="509">
        <v>25.1</v>
      </c>
    </row>
    <row r="2349" spans="1:8" ht="12.75" customHeight="1">
      <c r="A2349" s="504" t="s">
        <v>17267</v>
      </c>
      <c r="B2349" s="505" t="s">
        <v>12976</v>
      </c>
      <c r="C2349" s="984" t="s">
        <v>17268</v>
      </c>
      <c r="D2349" s="984"/>
      <c r="E2349" s="984"/>
      <c r="F2349" s="984"/>
      <c r="G2349" s="506"/>
      <c r="H2349" s="506"/>
    </row>
    <row r="2350" spans="1:8" ht="12.75" customHeight="1">
      <c r="A2350" s="507" t="s">
        <v>17269</v>
      </c>
      <c r="B2350" s="508" t="s">
        <v>12976</v>
      </c>
      <c r="C2350" s="983" t="s">
        <v>17264</v>
      </c>
      <c r="D2350" s="983"/>
      <c r="E2350" s="983"/>
      <c r="F2350" s="983"/>
      <c r="G2350" s="508" t="s">
        <v>112</v>
      </c>
      <c r="H2350" s="509">
        <v>21.32</v>
      </c>
    </row>
    <row r="2351" spans="1:8" ht="12.75" customHeight="1">
      <c r="A2351" s="507" t="s">
        <v>17270</v>
      </c>
      <c r="B2351" s="508" t="s">
        <v>12976</v>
      </c>
      <c r="C2351" s="983" t="s">
        <v>17266</v>
      </c>
      <c r="D2351" s="983"/>
      <c r="E2351" s="983"/>
      <c r="F2351" s="983"/>
      <c r="G2351" s="508" t="s">
        <v>112</v>
      </c>
      <c r="H2351" s="509">
        <v>19.760000000000002</v>
      </c>
    </row>
    <row r="2352" spans="1:8">
      <c r="A2352" s="504" t="s">
        <v>17271</v>
      </c>
      <c r="B2352" s="505" t="s">
        <v>12976</v>
      </c>
      <c r="C2352" s="984" t="s">
        <v>17272</v>
      </c>
      <c r="D2352" s="984"/>
      <c r="E2352" s="984"/>
      <c r="F2352" s="984"/>
      <c r="G2352" s="506"/>
      <c r="H2352" s="506"/>
    </row>
    <row r="2353" spans="1:8" ht="12.75" customHeight="1">
      <c r="A2353" s="507" t="s">
        <v>17273</v>
      </c>
      <c r="B2353" s="508" t="s">
        <v>12976</v>
      </c>
      <c r="C2353" s="983" t="s">
        <v>17274</v>
      </c>
      <c r="D2353" s="983"/>
      <c r="E2353" s="983"/>
      <c r="F2353" s="983"/>
      <c r="G2353" s="508" t="s">
        <v>112</v>
      </c>
      <c r="H2353" s="509">
        <v>62.47</v>
      </c>
    </row>
    <row r="2354" spans="1:8" ht="12.75" customHeight="1">
      <c r="A2354" s="507" t="s">
        <v>17275</v>
      </c>
      <c r="B2354" s="508" t="s">
        <v>12976</v>
      </c>
      <c r="C2354" s="983" t="s">
        <v>17276</v>
      </c>
      <c r="D2354" s="983"/>
      <c r="E2354" s="983"/>
      <c r="F2354" s="983"/>
      <c r="G2354" s="508" t="s">
        <v>112</v>
      </c>
      <c r="H2354" s="509">
        <v>69.02</v>
      </c>
    </row>
    <row r="2355" spans="1:8" ht="12.75" customHeight="1">
      <c r="A2355" s="504" t="s">
        <v>17277</v>
      </c>
      <c r="B2355" s="505" t="s">
        <v>12976</v>
      </c>
      <c r="C2355" s="984" t="s">
        <v>17278</v>
      </c>
      <c r="D2355" s="984"/>
      <c r="E2355" s="984"/>
      <c r="F2355" s="984"/>
      <c r="G2355" s="506"/>
      <c r="H2355" s="506"/>
    </row>
    <row r="2356" spans="1:8" ht="12.75" customHeight="1">
      <c r="A2356" s="507" t="s">
        <v>17279</v>
      </c>
      <c r="B2356" s="508" t="s">
        <v>12976</v>
      </c>
      <c r="C2356" s="983" t="s">
        <v>17280</v>
      </c>
      <c r="D2356" s="983"/>
      <c r="E2356" s="983"/>
      <c r="F2356" s="983"/>
      <c r="G2356" s="508" t="s">
        <v>112</v>
      </c>
      <c r="H2356" s="509">
        <v>6.51</v>
      </c>
    </row>
    <row r="2357" spans="1:8">
      <c r="A2357" s="507" t="s">
        <v>17281</v>
      </c>
      <c r="B2357" s="508" t="s">
        <v>12976</v>
      </c>
      <c r="C2357" s="983" t="s">
        <v>17282</v>
      </c>
      <c r="D2357" s="983"/>
      <c r="E2357" s="983"/>
      <c r="F2357" s="983"/>
      <c r="G2357" s="508" t="s">
        <v>112</v>
      </c>
      <c r="H2357" s="509">
        <v>7.94</v>
      </c>
    </row>
    <row r="2358" spans="1:8">
      <c r="A2358" s="501" t="s">
        <v>17283</v>
      </c>
      <c r="B2358" s="502"/>
      <c r="C2358" s="986" t="s">
        <v>17284</v>
      </c>
      <c r="D2358" s="986"/>
      <c r="E2358" s="986"/>
      <c r="F2358" s="986"/>
      <c r="G2358" s="503"/>
      <c r="H2358" s="503"/>
    </row>
    <row r="2359" spans="1:8" ht="12.75" customHeight="1">
      <c r="A2359" s="504" t="s">
        <v>17285</v>
      </c>
      <c r="B2359" s="505" t="s">
        <v>12976</v>
      </c>
      <c r="C2359" s="984" t="s">
        <v>17286</v>
      </c>
      <c r="D2359" s="984"/>
      <c r="E2359" s="984"/>
      <c r="F2359" s="984"/>
      <c r="G2359" s="506"/>
      <c r="H2359" s="506"/>
    </row>
    <row r="2360" spans="1:8" ht="12.75" customHeight="1">
      <c r="A2360" s="507" t="s">
        <v>17287</v>
      </c>
      <c r="B2360" s="508" t="s">
        <v>12976</v>
      </c>
      <c r="C2360" s="983" t="s">
        <v>17288</v>
      </c>
      <c r="D2360" s="983"/>
      <c r="E2360" s="983"/>
      <c r="F2360" s="983"/>
      <c r="G2360" s="508" t="s">
        <v>121</v>
      </c>
      <c r="H2360" s="509">
        <v>27.94</v>
      </c>
    </row>
    <row r="2361" spans="1:8" ht="12.75" customHeight="1">
      <c r="A2361" s="507" t="s">
        <v>17289</v>
      </c>
      <c r="B2361" s="508" t="s">
        <v>12976</v>
      </c>
      <c r="C2361" s="983" t="s">
        <v>17290</v>
      </c>
      <c r="D2361" s="983"/>
      <c r="E2361" s="983"/>
      <c r="F2361" s="983"/>
      <c r="G2361" s="508" t="s">
        <v>121</v>
      </c>
      <c r="H2361" s="509">
        <v>38.42</v>
      </c>
    </row>
    <row r="2362" spans="1:8" ht="12.75" customHeight="1">
      <c r="A2362" s="507" t="s">
        <v>17291</v>
      </c>
      <c r="B2362" s="508" t="s">
        <v>12976</v>
      </c>
      <c r="C2362" s="983" t="s">
        <v>17292</v>
      </c>
      <c r="D2362" s="983"/>
      <c r="E2362" s="983"/>
      <c r="F2362" s="983"/>
      <c r="G2362" s="508" t="s">
        <v>121</v>
      </c>
      <c r="H2362" s="509">
        <v>21.81</v>
      </c>
    </row>
    <row r="2363" spans="1:8" ht="12.75" customHeight="1">
      <c r="A2363" s="507" t="s">
        <v>17293</v>
      </c>
      <c r="B2363" s="508" t="s">
        <v>12976</v>
      </c>
      <c r="C2363" s="983" t="s">
        <v>17294</v>
      </c>
      <c r="D2363" s="983"/>
      <c r="E2363" s="983"/>
      <c r="F2363" s="983"/>
      <c r="G2363" s="508" t="s">
        <v>121</v>
      </c>
      <c r="H2363" s="509">
        <v>24.88</v>
      </c>
    </row>
    <row r="2364" spans="1:8">
      <c r="A2364" s="504" t="s">
        <v>17295</v>
      </c>
      <c r="B2364" s="505" t="s">
        <v>12976</v>
      </c>
      <c r="C2364" s="984" t="s">
        <v>17296</v>
      </c>
      <c r="D2364" s="984"/>
      <c r="E2364" s="984"/>
      <c r="F2364" s="984"/>
      <c r="G2364" s="506"/>
      <c r="H2364" s="506"/>
    </row>
    <row r="2365" spans="1:8" ht="12.75" customHeight="1">
      <c r="A2365" s="507" t="s">
        <v>17297</v>
      </c>
      <c r="B2365" s="508" t="s">
        <v>12976</v>
      </c>
      <c r="C2365" s="983" t="s">
        <v>13240</v>
      </c>
      <c r="D2365" s="983"/>
      <c r="E2365" s="983"/>
      <c r="F2365" s="983"/>
      <c r="G2365" s="508" t="s">
        <v>121</v>
      </c>
      <c r="H2365" s="509">
        <v>21</v>
      </c>
    </row>
    <row r="2366" spans="1:8" ht="12.75" customHeight="1">
      <c r="A2366" s="507" t="s">
        <v>17298</v>
      </c>
      <c r="B2366" s="508" t="s">
        <v>12976</v>
      </c>
      <c r="C2366" s="983" t="s">
        <v>17299</v>
      </c>
      <c r="D2366" s="983"/>
      <c r="E2366" s="983"/>
      <c r="F2366" s="983"/>
      <c r="G2366" s="508" t="s">
        <v>121</v>
      </c>
      <c r="H2366" s="509">
        <v>31.33</v>
      </c>
    </row>
    <row r="2367" spans="1:8" ht="12.75" customHeight="1">
      <c r="A2367" s="504" t="s">
        <v>17300</v>
      </c>
      <c r="B2367" s="505" t="s">
        <v>12976</v>
      </c>
      <c r="C2367" s="984" t="s">
        <v>17301</v>
      </c>
      <c r="D2367" s="984"/>
      <c r="E2367" s="984"/>
      <c r="F2367" s="984"/>
      <c r="G2367" s="506"/>
      <c r="H2367" s="506"/>
    </row>
    <row r="2368" spans="1:8" ht="12.75" customHeight="1">
      <c r="A2368" s="507" t="s">
        <v>17302</v>
      </c>
      <c r="B2368" s="508" t="s">
        <v>12976</v>
      </c>
      <c r="C2368" s="983" t="s">
        <v>17303</v>
      </c>
      <c r="D2368" s="983"/>
      <c r="E2368" s="983"/>
      <c r="F2368" s="983"/>
      <c r="G2368" s="508" t="s">
        <v>112</v>
      </c>
      <c r="H2368" s="509">
        <v>27.89</v>
      </c>
    </row>
    <row r="2369" spans="1:8" ht="12.75" customHeight="1">
      <c r="A2369" s="507" t="s">
        <v>17304</v>
      </c>
      <c r="B2369" s="508" t="s">
        <v>12976</v>
      </c>
      <c r="C2369" s="983" t="s">
        <v>16193</v>
      </c>
      <c r="D2369" s="983"/>
      <c r="E2369" s="983"/>
      <c r="F2369" s="983"/>
      <c r="G2369" s="508" t="s">
        <v>112</v>
      </c>
      <c r="H2369" s="509">
        <v>40.630000000000003</v>
      </c>
    </row>
    <row r="2370" spans="1:8" ht="12.75" customHeight="1">
      <c r="A2370" s="504" t="s">
        <v>17305</v>
      </c>
      <c r="B2370" s="505" t="s">
        <v>12976</v>
      </c>
      <c r="C2370" s="984" t="s">
        <v>17306</v>
      </c>
      <c r="D2370" s="984"/>
      <c r="E2370" s="984"/>
      <c r="F2370" s="984"/>
      <c r="G2370" s="506"/>
      <c r="H2370" s="506"/>
    </row>
    <row r="2371" spans="1:8" ht="12.75" customHeight="1">
      <c r="A2371" s="507" t="s">
        <v>17307</v>
      </c>
      <c r="B2371" s="508" t="s">
        <v>12976</v>
      </c>
      <c r="C2371" s="983" t="s">
        <v>13740</v>
      </c>
      <c r="D2371" s="983"/>
      <c r="E2371" s="983"/>
      <c r="F2371" s="983"/>
      <c r="G2371" s="508" t="s">
        <v>128</v>
      </c>
      <c r="H2371" s="509">
        <v>89.06</v>
      </c>
    </row>
    <row r="2372" spans="1:8" ht="12.75" customHeight="1">
      <c r="A2372" s="507" t="s">
        <v>17308</v>
      </c>
      <c r="B2372" s="508" t="s">
        <v>12976</v>
      </c>
      <c r="C2372" s="983" t="s">
        <v>10712</v>
      </c>
      <c r="D2372" s="983"/>
      <c r="E2372" s="983"/>
      <c r="F2372" s="983"/>
      <c r="G2372" s="508" t="s">
        <v>128</v>
      </c>
      <c r="H2372" s="509">
        <v>76.72</v>
      </c>
    </row>
    <row r="2373" spans="1:8" ht="12.75" customHeight="1">
      <c r="A2373" s="507" t="s">
        <v>17309</v>
      </c>
      <c r="B2373" s="508" t="s">
        <v>12976</v>
      </c>
      <c r="C2373" s="983" t="s">
        <v>17310</v>
      </c>
      <c r="D2373" s="983"/>
      <c r="E2373" s="983"/>
      <c r="F2373" s="983"/>
      <c r="G2373" s="508" t="s">
        <v>128</v>
      </c>
      <c r="H2373" s="509">
        <v>76.72</v>
      </c>
    </row>
    <row r="2374" spans="1:8" ht="12.75" customHeight="1">
      <c r="A2374" s="504" t="s">
        <v>17311</v>
      </c>
      <c r="B2374" s="505" t="s">
        <v>12976</v>
      </c>
      <c r="C2374" s="984" t="s">
        <v>17312</v>
      </c>
      <c r="D2374" s="984"/>
      <c r="E2374" s="984"/>
      <c r="F2374" s="984"/>
      <c r="G2374" s="506"/>
      <c r="H2374" s="506"/>
    </row>
    <row r="2375" spans="1:8" ht="12.75" customHeight="1">
      <c r="A2375" s="507" t="s">
        <v>17313</v>
      </c>
      <c r="B2375" s="508" t="s">
        <v>12976</v>
      </c>
      <c r="C2375" s="983" t="s">
        <v>17314</v>
      </c>
      <c r="D2375" s="983"/>
      <c r="E2375" s="983"/>
      <c r="F2375" s="983"/>
      <c r="G2375" s="508" t="s">
        <v>128</v>
      </c>
      <c r="H2375" s="509">
        <v>10.85</v>
      </c>
    </row>
    <row r="2376" spans="1:8" ht="12.75" customHeight="1">
      <c r="A2376" s="504" t="s">
        <v>17315</v>
      </c>
      <c r="B2376" s="505" t="s">
        <v>12976</v>
      </c>
      <c r="C2376" s="984" t="s">
        <v>17316</v>
      </c>
      <c r="D2376" s="984"/>
      <c r="E2376" s="984"/>
      <c r="F2376" s="984"/>
      <c r="G2376" s="506"/>
      <c r="H2376" s="506"/>
    </row>
    <row r="2377" spans="1:8" ht="12.75" customHeight="1">
      <c r="A2377" s="507" t="s">
        <v>17317</v>
      </c>
      <c r="B2377" s="508" t="s">
        <v>12976</v>
      </c>
      <c r="C2377" s="983" t="s">
        <v>17318</v>
      </c>
      <c r="D2377" s="983"/>
      <c r="E2377" s="983"/>
      <c r="F2377" s="983"/>
      <c r="G2377" s="508" t="s">
        <v>121</v>
      </c>
      <c r="H2377" s="509">
        <v>245.59</v>
      </c>
    </row>
    <row r="2378" spans="1:8" ht="12.75" customHeight="1">
      <c r="A2378" s="504" t="s">
        <v>17319</v>
      </c>
      <c r="B2378" s="505" t="s">
        <v>12976</v>
      </c>
      <c r="C2378" s="984" t="s">
        <v>10961</v>
      </c>
      <c r="D2378" s="984"/>
      <c r="E2378" s="984"/>
      <c r="F2378" s="984"/>
      <c r="G2378" s="506"/>
      <c r="H2378" s="506"/>
    </row>
    <row r="2379" spans="1:8" ht="12.75" customHeight="1">
      <c r="A2379" s="507" t="s">
        <v>17320</v>
      </c>
      <c r="B2379" s="508" t="s">
        <v>12976</v>
      </c>
      <c r="C2379" s="983" t="s">
        <v>16193</v>
      </c>
      <c r="D2379" s="983"/>
      <c r="E2379" s="983"/>
      <c r="F2379" s="983"/>
      <c r="G2379" s="508" t="s">
        <v>112</v>
      </c>
      <c r="H2379" s="509">
        <v>40.630000000000003</v>
      </c>
    </row>
    <row r="2380" spans="1:8" ht="12.75" customHeight="1">
      <c r="A2380" s="507" t="s">
        <v>17321</v>
      </c>
      <c r="B2380" s="508" t="s">
        <v>12976</v>
      </c>
      <c r="C2380" s="983" t="s">
        <v>16306</v>
      </c>
      <c r="D2380" s="983"/>
      <c r="E2380" s="983"/>
      <c r="F2380" s="983"/>
      <c r="G2380" s="508" t="s">
        <v>112</v>
      </c>
      <c r="H2380" s="509">
        <v>4.46</v>
      </c>
    </row>
    <row r="2381" spans="1:8" ht="12.75" customHeight="1">
      <c r="A2381" s="504" t="s">
        <v>17322</v>
      </c>
      <c r="B2381" s="505" t="s">
        <v>12976</v>
      </c>
      <c r="C2381" s="984" t="s">
        <v>17323</v>
      </c>
      <c r="D2381" s="984"/>
      <c r="E2381" s="984"/>
      <c r="F2381" s="984"/>
      <c r="G2381" s="506"/>
      <c r="H2381" s="506"/>
    </row>
    <row r="2382" spans="1:8" ht="12.75" customHeight="1">
      <c r="A2382" s="507" t="s">
        <v>17324</v>
      </c>
      <c r="B2382" s="508" t="s">
        <v>12976</v>
      </c>
      <c r="C2382" s="983" t="s">
        <v>17325</v>
      </c>
      <c r="D2382" s="983"/>
      <c r="E2382" s="983"/>
      <c r="F2382" s="983"/>
      <c r="G2382" s="508" t="s">
        <v>121</v>
      </c>
      <c r="H2382" s="509">
        <v>155.9</v>
      </c>
    </row>
    <row r="2383" spans="1:8" ht="12.75" customHeight="1">
      <c r="A2383" s="507" t="s">
        <v>17326</v>
      </c>
      <c r="B2383" s="508" t="s">
        <v>12976</v>
      </c>
      <c r="C2383" s="983" t="s">
        <v>17327</v>
      </c>
      <c r="D2383" s="983"/>
      <c r="E2383" s="983"/>
      <c r="F2383" s="983"/>
      <c r="G2383" s="508" t="s">
        <v>121</v>
      </c>
      <c r="H2383" s="509">
        <v>196.83</v>
      </c>
    </row>
    <row r="2384" spans="1:8" ht="12.75" customHeight="1">
      <c r="A2384" s="507" t="s">
        <v>17328</v>
      </c>
      <c r="B2384" s="508" t="s">
        <v>12976</v>
      </c>
      <c r="C2384" s="983" t="s">
        <v>17329</v>
      </c>
      <c r="D2384" s="983"/>
      <c r="E2384" s="983"/>
      <c r="F2384" s="983"/>
      <c r="G2384" s="508" t="s">
        <v>121</v>
      </c>
      <c r="H2384" s="509">
        <v>308.97000000000003</v>
      </c>
    </row>
    <row r="2385" spans="1:8">
      <c r="A2385" s="507" t="s">
        <v>17330</v>
      </c>
      <c r="B2385" s="508" t="s">
        <v>12976</v>
      </c>
      <c r="C2385" s="983" t="s">
        <v>17331</v>
      </c>
      <c r="D2385" s="983"/>
      <c r="E2385" s="983"/>
      <c r="F2385" s="983"/>
      <c r="G2385" s="508" t="s">
        <v>121</v>
      </c>
      <c r="H2385" s="509">
        <v>362.73</v>
      </c>
    </row>
    <row r="2386" spans="1:8" ht="12.75" customHeight="1">
      <c r="A2386" s="504" t="s">
        <v>17332</v>
      </c>
      <c r="B2386" s="505" t="s">
        <v>12976</v>
      </c>
      <c r="C2386" s="984" t="s">
        <v>17333</v>
      </c>
      <c r="D2386" s="984"/>
      <c r="E2386" s="984"/>
      <c r="F2386" s="984"/>
      <c r="G2386" s="506"/>
      <c r="H2386" s="506"/>
    </row>
    <row r="2387" spans="1:8" ht="12.75" customHeight="1">
      <c r="A2387" s="507" t="s">
        <v>17334</v>
      </c>
      <c r="B2387" s="508" t="s">
        <v>12976</v>
      </c>
      <c r="C2387" s="983" t="s">
        <v>17335</v>
      </c>
      <c r="D2387" s="983"/>
      <c r="E2387" s="983"/>
      <c r="F2387" s="983"/>
      <c r="G2387" s="508" t="s">
        <v>121</v>
      </c>
      <c r="H2387" s="509">
        <v>16.82</v>
      </c>
    </row>
    <row r="2388" spans="1:8" ht="12.75" customHeight="1">
      <c r="A2388" s="504" t="s">
        <v>17336</v>
      </c>
      <c r="B2388" s="505" t="s">
        <v>12976</v>
      </c>
      <c r="C2388" s="984" t="s">
        <v>17337</v>
      </c>
      <c r="D2388" s="984"/>
      <c r="E2388" s="984"/>
      <c r="F2388" s="984"/>
      <c r="G2388" s="506"/>
      <c r="H2388" s="506"/>
    </row>
    <row r="2389" spans="1:8" ht="12.75" customHeight="1">
      <c r="A2389" s="507" t="s">
        <v>17338</v>
      </c>
      <c r="B2389" s="508" t="s">
        <v>12976</v>
      </c>
      <c r="C2389" s="983" t="s">
        <v>17339</v>
      </c>
      <c r="D2389" s="983"/>
      <c r="E2389" s="983"/>
      <c r="F2389" s="983"/>
      <c r="G2389" s="508" t="s">
        <v>121</v>
      </c>
      <c r="H2389" s="509">
        <v>29.64</v>
      </c>
    </row>
    <row r="2390" spans="1:8" ht="12.75" customHeight="1">
      <c r="A2390" s="507" t="s">
        <v>17340</v>
      </c>
      <c r="B2390" s="508" t="s">
        <v>12976</v>
      </c>
      <c r="C2390" s="983" t="s">
        <v>17341</v>
      </c>
      <c r="D2390" s="983"/>
      <c r="E2390" s="983"/>
      <c r="F2390" s="983"/>
      <c r="G2390" s="508" t="s">
        <v>121</v>
      </c>
      <c r="H2390" s="509">
        <v>72.11</v>
      </c>
    </row>
    <row r="2391" spans="1:8" ht="12.75" customHeight="1">
      <c r="A2391" s="507" t="s">
        <v>17342</v>
      </c>
      <c r="B2391" s="508" t="s">
        <v>12976</v>
      </c>
      <c r="C2391" s="983" t="s">
        <v>17343</v>
      </c>
      <c r="D2391" s="983"/>
      <c r="E2391" s="983"/>
      <c r="F2391" s="983"/>
      <c r="G2391" s="508" t="s">
        <v>121</v>
      </c>
      <c r="H2391" s="509">
        <v>99.93</v>
      </c>
    </row>
    <row r="2392" spans="1:8" ht="12.75" customHeight="1">
      <c r="A2392" s="507" t="s">
        <v>17344</v>
      </c>
      <c r="B2392" s="508" t="s">
        <v>12976</v>
      </c>
      <c r="C2392" s="983" t="s">
        <v>17345</v>
      </c>
      <c r="D2392" s="983"/>
      <c r="E2392" s="983"/>
      <c r="F2392" s="983"/>
      <c r="G2392" s="508" t="s">
        <v>121</v>
      </c>
      <c r="H2392" s="509">
        <v>72.239999999999995</v>
      </c>
    </row>
    <row r="2393" spans="1:8" ht="12.75" customHeight="1">
      <c r="A2393" s="504" t="s">
        <v>17346</v>
      </c>
      <c r="B2393" s="505" t="s">
        <v>12976</v>
      </c>
      <c r="C2393" s="984" t="s">
        <v>13291</v>
      </c>
      <c r="D2393" s="984"/>
      <c r="E2393" s="984"/>
      <c r="F2393" s="984"/>
      <c r="G2393" s="506"/>
      <c r="H2393" s="506"/>
    </row>
    <row r="2394" spans="1:8" ht="12.75" customHeight="1">
      <c r="A2394" s="507" t="s">
        <v>17347</v>
      </c>
      <c r="B2394" s="508" t="s">
        <v>12976</v>
      </c>
      <c r="C2394" s="983" t="s">
        <v>17348</v>
      </c>
      <c r="D2394" s="983"/>
      <c r="E2394" s="983"/>
      <c r="F2394" s="983"/>
      <c r="G2394" s="508" t="s">
        <v>112</v>
      </c>
      <c r="H2394" s="509">
        <v>105.32</v>
      </c>
    </row>
    <row r="2395" spans="1:8" ht="12.75" customHeight="1">
      <c r="A2395" s="504" t="s">
        <v>17349</v>
      </c>
      <c r="B2395" s="505" t="s">
        <v>12976</v>
      </c>
      <c r="C2395" s="984" t="s">
        <v>17350</v>
      </c>
      <c r="D2395" s="984"/>
      <c r="E2395" s="984"/>
      <c r="F2395" s="984"/>
      <c r="G2395" s="506"/>
      <c r="H2395" s="506"/>
    </row>
    <row r="2396" spans="1:8" ht="12.75" customHeight="1">
      <c r="A2396" s="507" t="s">
        <v>17351</v>
      </c>
      <c r="B2396" s="508" t="s">
        <v>12976</v>
      </c>
      <c r="C2396" s="983" t="s">
        <v>17352</v>
      </c>
      <c r="D2396" s="983"/>
      <c r="E2396" s="983"/>
      <c r="F2396" s="983"/>
      <c r="G2396" s="508" t="s">
        <v>108</v>
      </c>
      <c r="H2396" s="509">
        <v>37.83</v>
      </c>
    </row>
    <row r="2397" spans="1:8" ht="12.75" customHeight="1">
      <c r="A2397" s="507" t="s">
        <v>17353</v>
      </c>
      <c r="B2397" s="508" t="s">
        <v>12976</v>
      </c>
      <c r="C2397" s="983" t="s">
        <v>17354</v>
      </c>
      <c r="D2397" s="983"/>
      <c r="E2397" s="983"/>
      <c r="F2397" s="983"/>
      <c r="G2397" s="508" t="s">
        <v>121</v>
      </c>
      <c r="H2397" s="509">
        <v>1.69</v>
      </c>
    </row>
    <row r="2398" spans="1:8" ht="12.75" customHeight="1">
      <c r="A2398" s="504" t="s">
        <v>17355</v>
      </c>
      <c r="B2398" s="505" t="s">
        <v>12976</v>
      </c>
      <c r="C2398" s="984" t="s">
        <v>17356</v>
      </c>
      <c r="D2398" s="984"/>
      <c r="E2398" s="984"/>
      <c r="F2398" s="984"/>
      <c r="G2398" s="506"/>
      <c r="H2398" s="506"/>
    </row>
    <row r="2399" spans="1:8" ht="12.75" customHeight="1">
      <c r="A2399" s="507" t="s">
        <v>17357</v>
      </c>
      <c r="B2399" s="508" t="s">
        <v>12976</v>
      </c>
      <c r="C2399" s="983" t="s">
        <v>6611</v>
      </c>
      <c r="D2399" s="983"/>
      <c r="E2399" s="983"/>
      <c r="F2399" s="983"/>
      <c r="G2399" s="508" t="s">
        <v>121</v>
      </c>
      <c r="H2399" s="509">
        <v>555.19000000000005</v>
      </c>
    </row>
    <row r="2400" spans="1:8" ht="12.75" customHeight="1">
      <c r="A2400" s="504" t="s">
        <v>17358</v>
      </c>
      <c r="B2400" s="505" t="s">
        <v>12976</v>
      </c>
      <c r="C2400" s="984" t="s">
        <v>17359</v>
      </c>
      <c r="D2400" s="984"/>
      <c r="E2400" s="984"/>
      <c r="F2400" s="984"/>
      <c r="G2400" s="506"/>
      <c r="H2400" s="506"/>
    </row>
    <row r="2401" spans="1:8" ht="12.75" customHeight="1">
      <c r="A2401" s="507" t="s">
        <v>17360</v>
      </c>
      <c r="B2401" s="508" t="s">
        <v>12976</v>
      </c>
      <c r="C2401" s="983" t="s">
        <v>17361</v>
      </c>
      <c r="D2401" s="983"/>
      <c r="E2401" s="983"/>
      <c r="F2401" s="983"/>
      <c r="G2401" s="508" t="s">
        <v>112</v>
      </c>
      <c r="H2401" s="509">
        <v>14.17</v>
      </c>
    </row>
    <row r="2402" spans="1:8" ht="12.75" customHeight="1">
      <c r="A2402" s="507" t="s">
        <v>17362</v>
      </c>
      <c r="B2402" s="508" t="s">
        <v>12976</v>
      </c>
      <c r="C2402" s="983" t="s">
        <v>17363</v>
      </c>
      <c r="D2402" s="983"/>
      <c r="E2402" s="983"/>
      <c r="F2402" s="983"/>
      <c r="G2402" s="508" t="s">
        <v>112</v>
      </c>
      <c r="H2402" s="509">
        <v>14.28</v>
      </c>
    </row>
    <row r="2403" spans="1:8" ht="12.75" customHeight="1">
      <c r="A2403" s="507" t="s">
        <v>17364</v>
      </c>
      <c r="B2403" s="508" t="s">
        <v>12976</v>
      </c>
      <c r="C2403" s="983" t="s">
        <v>17365</v>
      </c>
      <c r="D2403" s="983"/>
      <c r="E2403" s="983"/>
      <c r="F2403" s="983"/>
      <c r="G2403" s="508" t="s">
        <v>112</v>
      </c>
      <c r="H2403" s="509">
        <v>28.28</v>
      </c>
    </row>
    <row r="2404" spans="1:8" ht="12.75" customHeight="1">
      <c r="A2404" s="504" t="s">
        <v>17366</v>
      </c>
      <c r="B2404" s="505" t="s">
        <v>12976</v>
      </c>
      <c r="C2404" s="984" t="s">
        <v>17367</v>
      </c>
      <c r="D2404" s="984"/>
      <c r="E2404" s="984"/>
      <c r="F2404" s="984"/>
      <c r="G2404" s="506"/>
      <c r="H2404" s="506"/>
    </row>
    <row r="2405" spans="1:8" ht="12.75" customHeight="1">
      <c r="A2405" s="507" t="s">
        <v>17368</v>
      </c>
      <c r="B2405" s="508" t="s">
        <v>12976</v>
      </c>
      <c r="C2405" s="983" t="s">
        <v>17369</v>
      </c>
      <c r="D2405" s="983"/>
      <c r="E2405" s="983"/>
      <c r="F2405" s="983"/>
      <c r="G2405" s="508" t="s">
        <v>108</v>
      </c>
      <c r="H2405" s="509">
        <v>14.4</v>
      </c>
    </row>
    <row r="2406" spans="1:8" ht="12.75" customHeight="1">
      <c r="A2406" s="507" t="s">
        <v>17370</v>
      </c>
      <c r="B2406" s="508" t="s">
        <v>12976</v>
      </c>
      <c r="C2406" s="983" t="s">
        <v>17371</v>
      </c>
      <c r="D2406" s="983"/>
      <c r="E2406" s="983"/>
      <c r="F2406" s="983"/>
      <c r="G2406" s="508" t="s">
        <v>108</v>
      </c>
      <c r="H2406" s="509">
        <v>28.79</v>
      </c>
    </row>
    <row r="2407" spans="1:8" ht="12.75" customHeight="1">
      <c r="A2407" s="507" t="s">
        <v>17372</v>
      </c>
      <c r="B2407" s="508" t="s">
        <v>12976</v>
      </c>
      <c r="C2407" s="983" t="s">
        <v>17373</v>
      </c>
      <c r="D2407" s="983"/>
      <c r="E2407" s="983"/>
      <c r="F2407" s="983"/>
      <c r="G2407" s="508" t="s">
        <v>108</v>
      </c>
      <c r="H2407" s="509">
        <v>6.11</v>
      </c>
    </row>
    <row r="2408" spans="1:8" ht="12.75" customHeight="1">
      <c r="A2408" s="507" t="s">
        <v>17374</v>
      </c>
      <c r="B2408" s="508" t="s">
        <v>12976</v>
      </c>
      <c r="C2408" s="983" t="s">
        <v>17375</v>
      </c>
      <c r="D2408" s="983"/>
      <c r="E2408" s="983"/>
      <c r="F2408" s="983"/>
      <c r="G2408" s="508" t="s">
        <v>112</v>
      </c>
      <c r="H2408" s="509">
        <v>17.100000000000001</v>
      </c>
    </row>
    <row r="2409" spans="1:8" ht="12.75" customHeight="1">
      <c r="A2409" s="504" t="s">
        <v>17376</v>
      </c>
      <c r="B2409" s="505" t="s">
        <v>12976</v>
      </c>
      <c r="C2409" s="984" t="s">
        <v>17377</v>
      </c>
      <c r="D2409" s="984"/>
      <c r="E2409" s="984"/>
      <c r="F2409" s="984"/>
      <c r="G2409" s="506"/>
      <c r="H2409" s="506"/>
    </row>
    <row r="2410" spans="1:8" ht="12.75" customHeight="1">
      <c r="A2410" s="507" t="s">
        <v>17378</v>
      </c>
      <c r="B2410" s="508" t="s">
        <v>12976</v>
      </c>
      <c r="C2410" s="983" t="s">
        <v>17379</v>
      </c>
      <c r="D2410" s="983"/>
      <c r="E2410" s="983"/>
      <c r="F2410" s="983"/>
      <c r="G2410" s="508" t="s">
        <v>128</v>
      </c>
      <c r="H2410" s="509">
        <v>51.9</v>
      </c>
    </row>
    <row r="2411" spans="1:8" ht="12.75" customHeight="1">
      <c r="A2411" s="507" t="s">
        <v>17380</v>
      </c>
      <c r="B2411" s="508" t="s">
        <v>12976</v>
      </c>
      <c r="C2411" s="983" t="s">
        <v>17381</v>
      </c>
      <c r="D2411" s="983"/>
      <c r="E2411" s="983"/>
      <c r="F2411" s="983"/>
      <c r="G2411" s="508" t="s">
        <v>128</v>
      </c>
      <c r="H2411" s="509">
        <v>119.84</v>
      </c>
    </row>
    <row r="2412" spans="1:8" ht="12.75" customHeight="1">
      <c r="A2412" s="507" t="s">
        <v>17382</v>
      </c>
      <c r="B2412" s="508" t="s">
        <v>12976</v>
      </c>
      <c r="C2412" s="983" t="s">
        <v>17383</v>
      </c>
      <c r="D2412" s="983"/>
      <c r="E2412" s="983"/>
      <c r="F2412" s="983"/>
      <c r="G2412" s="508" t="s">
        <v>118</v>
      </c>
      <c r="H2412" s="509">
        <v>1.33</v>
      </c>
    </row>
    <row r="2413" spans="1:8" ht="12.75" customHeight="1">
      <c r="A2413" s="507" t="s">
        <v>17384</v>
      </c>
      <c r="B2413" s="508" t="s">
        <v>12976</v>
      </c>
      <c r="C2413" s="983" t="s">
        <v>17385</v>
      </c>
      <c r="D2413" s="983"/>
      <c r="E2413" s="983"/>
      <c r="F2413" s="983"/>
      <c r="G2413" s="508" t="s">
        <v>118</v>
      </c>
      <c r="H2413" s="509">
        <v>1.22</v>
      </c>
    </row>
    <row r="2414" spans="1:8" ht="12.75" customHeight="1">
      <c r="A2414" s="507" t="s">
        <v>17386</v>
      </c>
      <c r="B2414" s="508" t="s">
        <v>12976</v>
      </c>
      <c r="C2414" s="983" t="s">
        <v>17387</v>
      </c>
      <c r="D2414" s="983"/>
      <c r="E2414" s="983"/>
      <c r="F2414" s="983"/>
      <c r="G2414" s="508" t="s">
        <v>118</v>
      </c>
      <c r="H2414" s="509">
        <v>0.21</v>
      </c>
    </row>
    <row r="2415" spans="1:8" ht="12.75" customHeight="1">
      <c r="A2415" s="504" t="s">
        <v>17388</v>
      </c>
      <c r="B2415" s="505" t="s">
        <v>12976</v>
      </c>
      <c r="C2415" s="984" t="s">
        <v>17389</v>
      </c>
      <c r="D2415" s="984"/>
      <c r="E2415" s="984"/>
      <c r="F2415" s="984"/>
      <c r="G2415" s="506"/>
      <c r="H2415" s="506"/>
    </row>
    <row r="2416" spans="1:8" ht="12.75" customHeight="1">
      <c r="A2416" s="507" t="s">
        <v>17390</v>
      </c>
      <c r="B2416" s="508" t="s">
        <v>12976</v>
      </c>
      <c r="C2416" s="983" t="s">
        <v>17391</v>
      </c>
      <c r="D2416" s="983"/>
      <c r="E2416" s="983"/>
      <c r="F2416" s="983"/>
      <c r="G2416" s="508" t="s">
        <v>108</v>
      </c>
      <c r="H2416" s="509">
        <v>101.33</v>
      </c>
    </row>
    <row r="2417" spans="1:8">
      <c r="A2417" s="507" t="s">
        <v>17392</v>
      </c>
      <c r="B2417" s="508" t="s">
        <v>12976</v>
      </c>
      <c r="C2417" s="983" t="s">
        <v>17393</v>
      </c>
      <c r="D2417" s="983"/>
      <c r="E2417" s="983"/>
      <c r="F2417" s="983"/>
      <c r="G2417" s="508" t="s">
        <v>108</v>
      </c>
      <c r="H2417" s="509">
        <v>101.33</v>
      </c>
    </row>
    <row r="2418" spans="1:8" ht="12.75" customHeight="1">
      <c r="A2418" s="507" t="s">
        <v>17394</v>
      </c>
      <c r="B2418" s="508" t="s">
        <v>12976</v>
      </c>
      <c r="C2418" s="983" t="s">
        <v>17395</v>
      </c>
      <c r="D2418" s="983"/>
      <c r="E2418" s="983"/>
      <c r="F2418" s="983"/>
      <c r="G2418" s="508" t="s">
        <v>108</v>
      </c>
      <c r="H2418" s="509">
        <v>72</v>
      </c>
    </row>
    <row r="2419" spans="1:8" ht="12.75" customHeight="1">
      <c r="A2419" s="507" t="s">
        <v>17396</v>
      </c>
      <c r="B2419" s="508" t="s">
        <v>12976</v>
      </c>
      <c r="C2419" s="983" t="s">
        <v>17397</v>
      </c>
      <c r="D2419" s="983"/>
      <c r="E2419" s="983"/>
      <c r="F2419" s="983"/>
      <c r="G2419" s="508" t="s">
        <v>108</v>
      </c>
      <c r="H2419" s="509">
        <v>61.75</v>
      </c>
    </row>
    <row r="2420" spans="1:8" ht="12.75" customHeight="1">
      <c r="A2420" s="507" t="s">
        <v>17398</v>
      </c>
      <c r="B2420" s="508" t="s">
        <v>12976</v>
      </c>
      <c r="C2420" s="983" t="s">
        <v>17399</v>
      </c>
      <c r="D2420" s="983"/>
      <c r="E2420" s="983"/>
      <c r="F2420" s="983"/>
      <c r="G2420" s="508" t="s">
        <v>108</v>
      </c>
      <c r="H2420" s="509">
        <v>72</v>
      </c>
    </row>
    <row r="2421" spans="1:8" ht="12.75" customHeight="1">
      <c r="A2421" s="507" t="s">
        <v>17400</v>
      </c>
      <c r="B2421" s="508" t="s">
        <v>12976</v>
      </c>
      <c r="C2421" s="983" t="s">
        <v>17401</v>
      </c>
      <c r="D2421" s="983"/>
      <c r="E2421" s="983"/>
      <c r="F2421" s="983"/>
      <c r="G2421" s="508" t="s">
        <v>108</v>
      </c>
      <c r="H2421" s="509">
        <v>1.8</v>
      </c>
    </row>
    <row r="2422" spans="1:8" ht="12.75" customHeight="1">
      <c r="A2422" s="507" t="s">
        <v>17402</v>
      </c>
      <c r="B2422" s="508" t="s">
        <v>12976</v>
      </c>
      <c r="C2422" s="983" t="s">
        <v>17403</v>
      </c>
      <c r="D2422" s="983"/>
      <c r="E2422" s="983"/>
      <c r="F2422" s="983"/>
      <c r="G2422" s="508" t="s">
        <v>108</v>
      </c>
      <c r="H2422" s="509">
        <v>1</v>
      </c>
    </row>
    <row r="2423" spans="1:8" ht="12.75" customHeight="1">
      <c r="A2423" s="507" t="s">
        <v>17404</v>
      </c>
      <c r="B2423" s="508" t="s">
        <v>12976</v>
      </c>
      <c r="C2423" s="983" t="s">
        <v>17405</v>
      </c>
      <c r="D2423" s="983"/>
      <c r="E2423" s="983"/>
      <c r="F2423" s="983"/>
      <c r="G2423" s="508" t="s">
        <v>108</v>
      </c>
      <c r="H2423" s="509">
        <v>1.05</v>
      </c>
    </row>
    <row r="2424" spans="1:8" ht="12.75" customHeight="1">
      <c r="A2424" s="507" t="s">
        <v>17406</v>
      </c>
      <c r="B2424" s="508" t="s">
        <v>12976</v>
      </c>
      <c r="C2424" s="983" t="s">
        <v>17407</v>
      </c>
      <c r="D2424" s="983"/>
      <c r="E2424" s="983"/>
      <c r="F2424" s="983"/>
      <c r="G2424" s="508" t="s">
        <v>108</v>
      </c>
      <c r="H2424" s="509">
        <v>2.42</v>
      </c>
    </row>
    <row r="2425" spans="1:8" ht="12.75" customHeight="1">
      <c r="A2425" s="507" t="s">
        <v>17408</v>
      </c>
      <c r="B2425" s="508" t="s">
        <v>12976</v>
      </c>
      <c r="C2425" s="983" t="s">
        <v>17409</v>
      </c>
      <c r="D2425" s="983"/>
      <c r="E2425" s="983"/>
      <c r="F2425" s="983"/>
      <c r="G2425" s="508" t="s">
        <v>108</v>
      </c>
      <c r="H2425" s="509">
        <v>2.63</v>
      </c>
    </row>
    <row r="2426" spans="1:8" ht="12.75" customHeight="1">
      <c r="A2426" s="507" t="s">
        <v>17410</v>
      </c>
      <c r="B2426" s="508" t="s">
        <v>12976</v>
      </c>
      <c r="C2426" s="983" t="s">
        <v>17411</v>
      </c>
      <c r="D2426" s="983"/>
      <c r="E2426" s="983"/>
      <c r="F2426" s="983"/>
      <c r="G2426" s="508" t="s">
        <v>108</v>
      </c>
      <c r="H2426" s="509">
        <v>40</v>
      </c>
    </row>
    <row r="2427" spans="1:8" ht="12.75" customHeight="1">
      <c r="A2427" s="504" t="s">
        <v>17412</v>
      </c>
      <c r="B2427" s="505" t="s">
        <v>12976</v>
      </c>
      <c r="C2427" s="984" t="s">
        <v>17413</v>
      </c>
      <c r="D2427" s="984"/>
      <c r="E2427" s="984"/>
      <c r="F2427" s="984"/>
      <c r="G2427" s="506"/>
      <c r="H2427" s="506"/>
    </row>
    <row r="2428" spans="1:8" ht="12.75" customHeight="1">
      <c r="A2428" s="507" t="s">
        <v>17414</v>
      </c>
      <c r="B2428" s="508" t="s">
        <v>12976</v>
      </c>
      <c r="C2428" s="983" t="s">
        <v>17415</v>
      </c>
      <c r="D2428" s="983"/>
      <c r="E2428" s="983"/>
      <c r="F2428" s="983"/>
      <c r="G2428" s="508" t="s">
        <v>108</v>
      </c>
      <c r="H2428" s="509">
        <v>58.45</v>
      </c>
    </row>
    <row r="2429" spans="1:8" ht="12.75" customHeight="1">
      <c r="A2429" s="507" t="s">
        <v>17416</v>
      </c>
      <c r="B2429" s="508" t="s">
        <v>12976</v>
      </c>
      <c r="C2429" s="983" t="s">
        <v>17417</v>
      </c>
      <c r="D2429" s="983"/>
      <c r="E2429" s="983"/>
      <c r="F2429" s="983"/>
      <c r="G2429" s="508" t="s">
        <v>108</v>
      </c>
      <c r="H2429" s="509">
        <v>19.02</v>
      </c>
    </row>
    <row r="2430" spans="1:8" ht="12.75" customHeight="1">
      <c r="A2430" s="504" t="s">
        <v>17418</v>
      </c>
      <c r="B2430" s="505" t="s">
        <v>12976</v>
      </c>
      <c r="C2430" s="984" t="s">
        <v>17419</v>
      </c>
      <c r="D2430" s="984"/>
      <c r="E2430" s="984"/>
      <c r="F2430" s="984"/>
      <c r="G2430" s="506"/>
      <c r="H2430" s="506"/>
    </row>
    <row r="2431" spans="1:8" ht="12.75" customHeight="1">
      <c r="A2431" s="507" t="s">
        <v>17420</v>
      </c>
      <c r="B2431" s="508" t="s">
        <v>12976</v>
      </c>
      <c r="C2431" s="983" t="s">
        <v>17421</v>
      </c>
      <c r="D2431" s="983"/>
      <c r="E2431" s="983"/>
      <c r="F2431" s="983"/>
      <c r="G2431" s="508" t="s">
        <v>108</v>
      </c>
      <c r="H2431" s="509">
        <v>159.01</v>
      </c>
    </row>
    <row r="2432" spans="1:8" ht="12.75" customHeight="1">
      <c r="A2432" s="507" t="s">
        <v>17422</v>
      </c>
      <c r="B2432" s="508" t="s">
        <v>12976</v>
      </c>
      <c r="C2432" s="983" t="s">
        <v>17423</v>
      </c>
      <c r="D2432" s="983"/>
      <c r="E2432" s="983"/>
      <c r="F2432" s="983"/>
      <c r="G2432" s="508" t="s">
        <v>108</v>
      </c>
      <c r="H2432" s="509">
        <v>272.38</v>
      </c>
    </row>
    <row r="2433" spans="1:8" ht="12.75" customHeight="1">
      <c r="A2433" s="507" t="s">
        <v>17424</v>
      </c>
      <c r="B2433" s="508" t="s">
        <v>12976</v>
      </c>
      <c r="C2433" s="983" t="s">
        <v>17425</v>
      </c>
      <c r="D2433" s="983"/>
      <c r="E2433" s="983"/>
      <c r="F2433" s="983"/>
      <c r="G2433" s="508" t="s">
        <v>108</v>
      </c>
      <c r="H2433" s="509">
        <v>303.77999999999997</v>
      </c>
    </row>
    <row r="2434" spans="1:8" ht="12.75" customHeight="1">
      <c r="A2434" s="507" t="s">
        <v>17426</v>
      </c>
      <c r="B2434" s="508" t="s">
        <v>12976</v>
      </c>
      <c r="C2434" s="983" t="s">
        <v>17427</v>
      </c>
      <c r="D2434" s="983"/>
      <c r="E2434" s="983"/>
      <c r="F2434" s="983"/>
      <c r="G2434" s="508" t="s">
        <v>108</v>
      </c>
      <c r="H2434" s="509">
        <v>823.7</v>
      </c>
    </row>
    <row r="2435" spans="1:8" ht="12.75" customHeight="1">
      <c r="A2435" s="507" t="s">
        <v>17428</v>
      </c>
      <c r="B2435" s="508" t="s">
        <v>12976</v>
      </c>
      <c r="C2435" s="983" t="s">
        <v>17429</v>
      </c>
      <c r="D2435" s="983"/>
      <c r="E2435" s="983"/>
      <c r="F2435" s="983"/>
      <c r="G2435" s="508" t="s">
        <v>108</v>
      </c>
      <c r="H2435" s="509">
        <v>220.14</v>
      </c>
    </row>
    <row r="2436" spans="1:8" ht="12.75" customHeight="1">
      <c r="A2436" s="501" t="s">
        <v>17430</v>
      </c>
      <c r="B2436" s="502"/>
      <c r="C2436" s="986" t="s">
        <v>17431</v>
      </c>
      <c r="D2436" s="986"/>
      <c r="E2436" s="986"/>
      <c r="F2436" s="986"/>
      <c r="G2436" s="503"/>
      <c r="H2436" s="503"/>
    </row>
    <row r="2437" spans="1:8" ht="12.75" customHeight="1">
      <c r="A2437" s="504" t="s">
        <v>17432</v>
      </c>
      <c r="B2437" s="505" t="s">
        <v>12976</v>
      </c>
      <c r="C2437" s="984" t="s">
        <v>17433</v>
      </c>
      <c r="D2437" s="984"/>
      <c r="E2437" s="984"/>
      <c r="F2437" s="984"/>
      <c r="G2437" s="506"/>
      <c r="H2437" s="506"/>
    </row>
    <row r="2438" spans="1:8" ht="12.75" customHeight="1">
      <c r="A2438" s="507" t="s">
        <v>17434</v>
      </c>
      <c r="B2438" s="508" t="s">
        <v>12976</v>
      </c>
      <c r="C2438" s="983" t="s">
        <v>17435</v>
      </c>
      <c r="D2438" s="983"/>
      <c r="E2438" s="983"/>
      <c r="F2438" s="983"/>
      <c r="G2438" s="508" t="s">
        <v>112</v>
      </c>
      <c r="H2438" s="509">
        <v>95.5</v>
      </c>
    </row>
    <row r="2439" spans="1:8" ht="12.75" customHeight="1">
      <c r="A2439" s="504" t="s">
        <v>17436</v>
      </c>
      <c r="B2439" s="505" t="s">
        <v>12976</v>
      </c>
      <c r="C2439" s="984" t="s">
        <v>17437</v>
      </c>
      <c r="D2439" s="984"/>
      <c r="E2439" s="984"/>
      <c r="F2439" s="984"/>
      <c r="G2439" s="506"/>
      <c r="H2439" s="506"/>
    </row>
    <row r="2440" spans="1:8" ht="12.75" customHeight="1">
      <c r="A2440" s="507" t="s">
        <v>17438</v>
      </c>
      <c r="B2440" s="508" t="s">
        <v>12976</v>
      </c>
      <c r="C2440" s="983" t="s">
        <v>17439</v>
      </c>
      <c r="D2440" s="983"/>
      <c r="E2440" s="983"/>
      <c r="F2440" s="983"/>
      <c r="G2440" s="508" t="s">
        <v>128</v>
      </c>
      <c r="H2440" s="509">
        <v>216.18</v>
      </c>
    </row>
    <row r="2441" spans="1:8" ht="12.75" customHeight="1">
      <c r="A2441" s="507" t="s">
        <v>17440</v>
      </c>
      <c r="B2441" s="508" t="s">
        <v>12976</v>
      </c>
      <c r="C2441" s="983" t="s">
        <v>17441</v>
      </c>
      <c r="D2441" s="983"/>
      <c r="E2441" s="983"/>
      <c r="F2441" s="983"/>
      <c r="G2441" s="508" t="s">
        <v>128</v>
      </c>
      <c r="H2441" s="509">
        <v>197.1</v>
      </c>
    </row>
    <row r="2442" spans="1:8" ht="12.75" customHeight="1">
      <c r="A2442" s="507" t="s">
        <v>17442</v>
      </c>
      <c r="B2442" s="508" t="s">
        <v>12976</v>
      </c>
      <c r="C2442" s="983" t="s">
        <v>17443</v>
      </c>
      <c r="D2442" s="983"/>
      <c r="E2442" s="983"/>
      <c r="F2442" s="983"/>
      <c r="G2442" s="508" t="s">
        <v>128</v>
      </c>
      <c r="H2442" s="509">
        <v>184.8</v>
      </c>
    </row>
    <row r="2443" spans="1:8" ht="12.75" customHeight="1">
      <c r="A2443" s="504" t="s">
        <v>17444</v>
      </c>
      <c r="B2443" s="505" t="s">
        <v>12976</v>
      </c>
      <c r="C2443" s="984" t="s">
        <v>17445</v>
      </c>
      <c r="D2443" s="984"/>
      <c r="E2443" s="984"/>
      <c r="F2443" s="984"/>
      <c r="G2443" s="506"/>
      <c r="H2443" s="506"/>
    </row>
    <row r="2444" spans="1:8" ht="12.75" customHeight="1">
      <c r="A2444" s="507" t="s">
        <v>17446</v>
      </c>
      <c r="B2444" s="508" t="s">
        <v>12976</v>
      </c>
      <c r="C2444" s="983" t="s">
        <v>17447</v>
      </c>
      <c r="D2444" s="983"/>
      <c r="E2444" s="983"/>
      <c r="F2444" s="983"/>
      <c r="G2444" s="508" t="s">
        <v>128</v>
      </c>
      <c r="H2444" s="509">
        <v>317.22000000000003</v>
      </c>
    </row>
    <row r="2445" spans="1:8" ht="12.75" customHeight="1">
      <c r="A2445" s="507" t="s">
        <v>17448</v>
      </c>
      <c r="B2445" s="508" t="s">
        <v>12976</v>
      </c>
      <c r="C2445" s="983" t="s">
        <v>17449</v>
      </c>
      <c r="D2445" s="983"/>
      <c r="E2445" s="983"/>
      <c r="F2445" s="983"/>
      <c r="G2445" s="508" t="s">
        <v>128</v>
      </c>
      <c r="H2445" s="509">
        <v>279.69</v>
      </c>
    </row>
    <row r="2446" spans="1:8" ht="12.75" customHeight="1">
      <c r="A2446" s="507" t="s">
        <v>17450</v>
      </c>
      <c r="B2446" s="508" t="s">
        <v>12976</v>
      </c>
      <c r="C2446" s="983" t="s">
        <v>17451</v>
      </c>
      <c r="D2446" s="983"/>
      <c r="E2446" s="983"/>
      <c r="F2446" s="983"/>
      <c r="G2446" s="508" t="s">
        <v>128</v>
      </c>
      <c r="H2446" s="509">
        <v>267.39</v>
      </c>
    </row>
    <row r="2447" spans="1:8" ht="12.75" customHeight="1">
      <c r="A2447" s="504" t="s">
        <v>17452</v>
      </c>
      <c r="B2447" s="505" t="s">
        <v>12976</v>
      </c>
      <c r="C2447" s="984" t="s">
        <v>17453</v>
      </c>
      <c r="D2447" s="984"/>
      <c r="E2447" s="984"/>
      <c r="F2447" s="984"/>
      <c r="G2447" s="506"/>
      <c r="H2447" s="506"/>
    </row>
    <row r="2448" spans="1:8" ht="12.75" customHeight="1">
      <c r="A2448" s="507" t="s">
        <v>17454</v>
      </c>
      <c r="B2448" s="508" t="s">
        <v>12976</v>
      </c>
      <c r="C2448" s="983" t="s">
        <v>17455</v>
      </c>
      <c r="D2448" s="983"/>
      <c r="E2448" s="983"/>
      <c r="F2448" s="983"/>
      <c r="G2448" s="508" t="s">
        <v>128</v>
      </c>
      <c r="H2448" s="509">
        <v>269.52</v>
      </c>
    </row>
    <row r="2449" spans="1:8" ht="12.75" customHeight="1">
      <c r="A2449" s="507" t="s">
        <v>17456</v>
      </c>
      <c r="B2449" s="508" t="s">
        <v>12976</v>
      </c>
      <c r="C2449" s="983" t="s">
        <v>17457</v>
      </c>
      <c r="D2449" s="983"/>
      <c r="E2449" s="983"/>
      <c r="F2449" s="983"/>
      <c r="G2449" s="508" t="s">
        <v>128</v>
      </c>
      <c r="H2449" s="509">
        <v>261.39</v>
      </c>
    </row>
    <row r="2450" spans="1:8" ht="12.75" customHeight="1">
      <c r="A2450" s="507" t="s">
        <v>17458</v>
      </c>
      <c r="B2450" s="508" t="s">
        <v>12976</v>
      </c>
      <c r="C2450" s="983" t="s">
        <v>17459</v>
      </c>
      <c r="D2450" s="983"/>
      <c r="E2450" s="983"/>
      <c r="F2450" s="983"/>
      <c r="G2450" s="508" t="s">
        <v>128</v>
      </c>
      <c r="H2450" s="509">
        <v>244.02</v>
      </c>
    </row>
    <row r="2451" spans="1:8" ht="12.75" customHeight="1">
      <c r="A2451" s="507" t="s">
        <v>17460</v>
      </c>
      <c r="B2451" s="508" t="s">
        <v>12976</v>
      </c>
      <c r="C2451" s="983" t="s">
        <v>17461</v>
      </c>
      <c r="D2451" s="983"/>
      <c r="E2451" s="983"/>
      <c r="F2451" s="983"/>
      <c r="G2451" s="508" t="s">
        <v>128</v>
      </c>
      <c r="H2451" s="509">
        <v>281.55</v>
      </c>
    </row>
    <row r="2452" spans="1:8" ht="12.75" customHeight="1">
      <c r="A2452" s="507" t="s">
        <v>17462</v>
      </c>
      <c r="B2452" s="508" t="s">
        <v>12976</v>
      </c>
      <c r="C2452" s="983" t="s">
        <v>17463</v>
      </c>
      <c r="D2452" s="983"/>
      <c r="E2452" s="983"/>
      <c r="F2452" s="983"/>
      <c r="G2452" s="508" t="s">
        <v>128</v>
      </c>
      <c r="H2452" s="509">
        <v>272.62</v>
      </c>
    </row>
    <row r="2453" spans="1:8" ht="12.75" customHeight="1">
      <c r="A2453" s="507" t="s">
        <v>17464</v>
      </c>
      <c r="B2453" s="508" t="s">
        <v>12976</v>
      </c>
      <c r="C2453" s="983" t="s">
        <v>17465</v>
      </c>
      <c r="D2453" s="983"/>
      <c r="E2453" s="983"/>
      <c r="F2453" s="983"/>
      <c r="G2453" s="508" t="s">
        <v>128</v>
      </c>
      <c r="H2453" s="509">
        <v>253.64</v>
      </c>
    </row>
    <row r="2454" spans="1:8" ht="12.75" customHeight="1">
      <c r="A2454" s="504" t="s">
        <v>17466</v>
      </c>
      <c r="B2454" s="505" t="s">
        <v>12976</v>
      </c>
      <c r="C2454" s="984" t="s">
        <v>17467</v>
      </c>
      <c r="D2454" s="984"/>
      <c r="E2454" s="984"/>
      <c r="F2454" s="984"/>
      <c r="G2454" s="506"/>
      <c r="H2454" s="506"/>
    </row>
    <row r="2455" spans="1:8" ht="12.75" customHeight="1">
      <c r="A2455" s="507" t="s">
        <v>17468</v>
      </c>
      <c r="B2455" s="508" t="s">
        <v>12976</v>
      </c>
      <c r="C2455" s="983" t="s">
        <v>17469</v>
      </c>
      <c r="D2455" s="983"/>
      <c r="E2455" s="983"/>
      <c r="F2455" s="983"/>
      <c r="G2455" s="508" t="s">
        <v>128</v>
      </c>
      <c r="H2455" s="509">
        <v>229.79</v>
      </c>
    </row>
    <row r="2456" spans="1:8" ht="12.75" customHeight="1">
      <c r="A2456" s="507" t="s">
        <v>17470</v>
      </c>
      <c r="B2456" s="508" t="s">
        <v>12976</v>
      </c>
      <c r="C2456" s="983" t="s">
        <v>17471</v>
      </c>
      <c r="D2456" s="983"/>
      <c r="E2456" s="983"/>
      <c r="F2456" s="983"/>
      <c r="G2456" s="508" t="s">
        <v>128</v>
      </c>
      <c r="H2456" s="509">
        <v>245.83</v>
      </c>
    </row>
    <row r="2457" spans="1:8" ht="12.75" customHeight="1">
      <c r="A2457" s="507" t="s">
        <v>17472</v>
      </c>
      <c r="B2457" s="508" t="s">
        <v>12976</v>
      </c>
      <c r="C2457" s="983" t="s">
        <v>17473</v>
      </c>
      <c r="D2457" s="983"/>
      <c r="E2457" s="983"/>
      <c r="F2457" s="983"/>
      <c r="G2457" s="508" t="s">
        <v>128</v>
      </c>
      <c r="H2457" s="509">
        <v>255.54</v>
      </c>
    </row>
    <row r="2458" spans="1:8" ht="12.75" customHeight="1">
      <c r="A2458" s="507" t="s">
        <v>17474</v>
      </c>
      <c r="B2458" s="508" t="s">
        <v>12976</v>
      </c>
      <c r="C2458" s="983" t="s">
        <v>17475</v>
      </c>
      <c r="D2458" s="983"/>
      <c r="E2458" s="983"/>
      <c r="F2458" s="983"/>
      <c r="G2458" s="508" t="s">
        <v>128</v>
      </c>
      <c r="H2458" s="509">
        <v>264.31</v>
      </c>
    </row>
    <row r="2459" spans="1:8" ht="12.75" customHeight="1">
      <c r="A2459" s="507" t="s">
        <v>17476</v>
      </c>
      <c r="B2459" s="508" t="s">
        <v>12976</v>
      </c>
      <c r="C2459" s="983" t="s">
        <v>17477</v>
      </c>
      <c r="D2459" s="983"/>
      <c r="E2459" s="983"/>
      <c r="F2459" s="983"/>
      <c r="G2459" s="508" t="s">
        <v>128</v>
      </c>
      <c r="H2459" s="509">
        <v>283.86</v>
      </c>
    </row>
    <row r="2460" spans="1:8" ht="12.75" customHeight="1">
      <c r="A2460" s="507" t="s">
        <v>17478</v>
      </c>
      <c r="B2460" s="508" t="s">
        <v>12976</v>
      </c>
      <c r="C2460" s="983" t="s">
        <v>17479</v>
      </c>
      <c r="D2460" s="983"/>
      <c r="E2460" s="983"/>
      <c r="F2460" s="983"/>
      <c r="G2460" s="508" t="s">
        <v>128</v>
      </c>
      <c r="H2460" s="509">
        <v>293.43</v>
      </c>
    </row>
    <row r="2461" spans="1:8" ht="12.75" customHeight="1">
      <c r="A2461" s="507" t="s">
        <v>17480</v>
      </c>
      <c r="B2461" s="508" t="s">
        <v>12976</v>
      </c>
      <c r="C2461" s="983" t="s">
        <v>17481</v>
      </c>
      <c r="D2461" s="983"/>
      <c r="E2461" s="983"/>
      <c r="F2461" s="983"/>
      <c r="G2461" s="508" t="s">
        <v>128</v>
      </c>
      <c r="H2461" s="509">
        <v>302.58</v>
      </c>
    </row>
    <row r="2462" spans="1:8" ht="12.75" customHeight="1">
      <c r="A2462" s="507" t="s">
        <v>17482</v>
      </c>
      <c r="B2462" s="508" t="s">
        <v>12976</v>
      </c>
      <c r="C2462" s="983" t="s">
        <v>17483</v>
      </c>
      <c r="D2462" s="983"/>
      <c r="E2462" s="983"/>
      <c r="F2462" s="983"/>
      <c r="G2462" s="508" t="s">
        <v>128</v>
      </c>
      <c r="H2462" s="509">
        <v>310.33999999999997</v>
      </c>
    </row>
    <row r="2463" spans="1:8" ht="12.75" customHeight="1">
      <c r="A2463" s="507" t="s">
        <v>17484</v>
      </c>
      <c r="B2463" s="508" t="s">
        <v>12976</v>
      </c>
      <c r="C2463" s="983" t="s">
        <v>17485</v>
      </c>
      <c r="D2463" s="983"/>
      <c r="E2463" s="983"/>
      <c r="F2463" s="983"/>
      <c r="G2463" s="508" t="s">
        <v>128</v>
      </c>
      <c r="H2463" s="509">
        <v>328.31</v>
      </c>
    </row>
    <row r="2464" spans="1:8" ht="12.75" customHeight="1">
      <c r="A2464" s="504" t="s">
        <v>17486</v>
      </c>
      <c r="B2464" s="505" t="s">
        <v>12976</v>
      </c>
      <c r="C2464" s="984" t="s">
        <v>17487</v>
      </c>
      <c r="D2464" s="984"/>
      <c r="E2464" s="984"/>
      <c r="F2464" s="984"/>
      <c r="G2464" s="506"/>
      <c r="H2464" s="506"/>
    </row>
    <row r="2465" spans="1:8" ht="12.75" customHeight="1">
      <c r="A2465" s="507" t="s">
        <v>17488</v>
      </c>
      <c r="B2465" s="508" t="s">
        <v>12976</v>
      </c>
      <c r="C2465" s="983" t="s">
        <v>17489</v>
      </c>
      <c r="D2465" s="983"/>
      <c r="E2465" s="983"/>
      <c r="F2465" s="983"/>
      <c r="G2465" s="508" t="s">
        <v>128</v>
      </c>
      <c r="H2465" s="509">
        <v>312.38</v>
      </c>
    </row>
    <row r="2466" spans="1:8" ht="12.75" customHeight="1">
      <c r="A2466" s="507" t="s">
        <v>17490</v>
      </c>
      <c r="B2466" s="508" t="s">
        <v>12976</v>
      </c>
      <c r="C2466" s="983" t="s">
        <v>17491</v>
      </c>
      <c r="D2466" s="983"/>
      <c r="E2466" s="983"/>
      <c r="F2466" s="983"/>
      <c r="G2466" s="508" t="s">
        <v>128</v>
      </c>
      <c r="H2466" s="509">
        <v>328.42</v>
      </c>
    </row>
    <row r="2467" spans="1:8" ht="12.75" customHeight="1">
      <c r="A2467" s="507" t="s">
        <v>17492</v>
      </c>
      <c r="B2467" s="508" t="s">
        <v>12976</v>
      </c>
      <c r="C2467" s="983" t="s">
        <v>17493</v>
      </c>
      <c r="D2467" s="983"/>
      <c r="E2467" s="983"/>
      <c r="F2467" s="983"/>
      <c r="G2467" s="508" t="s">
        <v>128</v>
      </c>
      <c r="H2467" s="509">
        <v>338.13</v>
      </c>
    </row>
    <row r="2468" spans="1:8" ht="12.75" customHeight="1">
      <c r="A2468" s="507" t="s">
        <v>17494</v>
      </c>
      <c r="B2468" s="508" t="s">
        <v>12976</v>
      </c>
      <c r="C2468" s="983" t="s">
        <v>17495</v>
      </c>
      <c r="D2468" s="983"/>
      <c r="E2468" s="983"/>
      <c r="F2468" s="983"/>
      <c r="G2468" s="508" t="s">
        <v>128</v>
      </c>
      <c r="H2468" s="509">
        <v>346.9</v>
      </c>
    </row>
    <row r="2469" spans="1:8" ht="12.75" customHeight="1">
      <c r="A2469" s="507" t="s">
        <v>17496</v>
      </c>
      <c r="B2469" s="508" t="s">
        <v>12976</v>
      </c>
      <c r="C2469" s="983" t="s">
        <v>17497</v>
      </c>
      <c r="D2469" s="983"/>
      <c r="E2469" s="983"/>
      <c r="F2469" s="983"/>
      <c r="G2469" s="508" t="s">
        <v>128</v>
      </c>
      <c r="H2469" s="509">
        <v>367.76</v>
      </c>
    </row>
    <row r="2470" spans="1:8" ht="12.75" customHeight="1">
      <c r="A2470" s="507" t="s">
        <v>17498</v>
      </c>
      <c r="B2470" s="508" t="s">
        <v>12976</v>
      </c>
      <c r="C2470" s="983" t="s">
        <v>17499</v>
      </c>
      <c r="D2470" s="983"/>
      <c r="E2470" s="983"/>
      <c r="F2470" s="983"/>
      <c r="G2470" s="508" t="s">
        <v>128</v>
      </c>
      <c r="H2470" s="509">
        <v>377.33</v>
      </c>
    </row>
    <row r="2471" spans="1:8" ht="12.75" customHeight="1">
      <c r="A2471" s="507" t="s">
        <v>17500</v>
      </c>
      <c r="B2471" s="508" t="s">
        <v>12976</v>
      </c>
      <c r="C2471" s="983" t="s">
        <v>17501</v>
      </c>
      <c r="D2471" s="983"/>
      <c r="E2471" s="983"/>
      <c r="F2471" s="983"/>
      <c r="G2471" s="508" t="s">
        <v>128</v>
      </c>
      <c r="H2471" s="509">
        <v>386.48</v>
      </c>
    </row>
    <row r="2472" spans="1:8" ht="12.75" customHeight="1">
      <c r="A2472" s="507" t="s">
        <v>17502</v>
      </c>
      <c r="B2472" s="508" t="s">
        <v>12976</v>
      </c>
      <c r="C2472" s="983" t="s">
        <v>17503</v>
      </c>
      <c r="D2472" s="983"/>
      <c r="E2472" s="983"/>
      <c r="F2472" s="983"/>
      <c r="G2472" s="508" t="s">
        <v>128</v>
      </c>
      <c r="H2472" s="509">
        <v>394.24</v>
      </c>
    </row>
    <row r="2473" spans="1:8" ht="12.75" customHeight="1">
      <c r="A2473" s="507" t="s">
        <v>17504</v>
      </c>
      <c r="B2473" s="508" t="s">
        <v>12976</v>
      </c>
      <c r="C2473" s="983" t="s">
        <v>17505</v>
      </c>
      <c r="D2473" s="983"/>
      <c r="E2473" s="983"/>
      <c r="F2473" s="983"/>
      <c r="G2473" s="508" t="s">
        <v>128</v>
      </c>
      <c r="H2473" s="509">
        <v>412.21</v>
      </c>
    </row>
    <row r="2474" spans="1:8" ht="12.75" customHeight="1">
      <c r="A2474" s="504" t="s">
        <v>17506</v>
      </c>
      <c r="B2474" s="505" t="s">
        <v>12976</v>
      </c>
      <c r="C2474" s="984" t="s">
        <v>17507</v>
      </c>
      <c r="D2474" s="984"/>
      <c r="E2474" s="984"/>
      <c r="F2474" s="984"/>
      <c r="G2474" s="506"/>
      <c r="H2474" s="506"/>
    </row>
    <row r="2475" spans="1:8" ht="12.75" customHeight="1">
      <c r="A2475" s="507" t="s">
        <v>17508</v>
      </c>
      <c r="B2475" s="508" t="s">
        <v>12976</v>
      </c>
      <c r="C2475" s="983" t="s">
        <v>17509</v>
      </c>
      <c r="D2475" s="983"/>
      <c r="E2475" s="983"/>
      <c r="F2475" s="983"/>
      <c r="G2475" s="508" t="s">
        <v>128</v>
      </c>
      <c r="H2475" s="509">
        <v>337.4</v>
      </c>
    </row>
    <row r="2476" spans="1:8" ht="12.75" customHeight="1">
      <c r="A2476" s="507" t="s">
        <v>17510</v>
      </c>
      <c r="B2476" s="508" t="s">
        <v>12976</v>
      </c>
      <c r="C2476" s="983" t="s">
        <v>17511</v>
      </c>
      <c r="D2476" s="983"/>
      <c r="E2476" s="983"/>
      <c r="F2476" s="983"/>
      <c r="G2476" s="508" t="s">
        <v>128</v>
      </c>
      <c r="H2476" s="509">
        <v>353.44</v>
      </c>
    </row>
    <row r="2477" spans="1:8" ht="12.75" customHeight="1">
      <c r="A2477" s="507" t="s">
        <v>17512</v>
      </c>
      <c r="B2477" s="508" t="s">
        <v>12976</v>
      </c>
      <c r="C2477" s="983" t="s">
        <v>17513</v>
      </c>
      <c r="D2477" s="983"/>
      <c r="E2477" s="983"/>
      <c r="F2477" s="983"/>
      <c r="G2477" s="508" t="s">
        <v>128</v>
      </c>
      <c r="H2477" s="509">
        <v>363.15</v>
      </c>
    </row>
    <row r="2478" spans="1:8" ht="12.75" customHeight="1">
      <c r="A2478" s="507" t="s">
        <v>17514</v>
      </c>
      <c r="B2478" s="508" t="s">
        <v>12976</v>
      </c>
      <c r="C2478" s="983" t="s">
        <v>17515</v>
      </c>
      <c r="D2478" s="983"/>
      <c r="E2478" s="983"/>
      <c r="F2478" s="983"/>
      <c r="G2478" s="508" t="s">
        <v>128</v>
      </c>
      <c r="H2478" s="509">
        <v>371.92</v>
      </c>
    </row>
    <row r="2479" spans="1:8" ht="12.75" customHeight="1">
      <c r="A2479" s="507" t="s">
        <v>17516</v>
      </c>
      <c r="B2479" s="508" t="s">
        <v>12976</v>
      </c>
      <c r="C2479" s="983" t="s">
        <v>17517</v>
      </c>
      <c r="D2479" s="983"/>
      <c r="E2479" s="983"/>
      <c r="F2479" s="983"/>
      <c r="G2479" s="508" t="s">
        <v>128</v>
      </c>
      <c r="H2479" s="509">
        <v>392.78</v>
      </c>
    </row>
    <row r="2480" spans="1:8" ht="12.75" customHeight="1">
      <c r="A2480" s="507" t="s">
        <v>17518</v>
      </c>
      <c r="B2480" s="508" t="s">
        <v>12976</v>
      </c>
      <c r="C2480" s="983" t="s">
        <v>17519</v>
      </c>
      <c r="D2480" s="983"/>
      <c r="E2480" s="983"/>
      <c r="F2480" s="983"/>
      <c r="G2480" s="508" t="s">
        <v>128</v>
      </c>
      <c r="H2480" s="509">
        <v>402.35</v>
      </c>
    </row>
    <row r="2481" spans="1:8" ht="12.75" customHeight="1">
      <c r="A2481" s="507" t="s">
        <v>17520</v>
      </c>
      <c r="B2481" s="508" t="s">
        <v>12976</v>
      </c>
      <c r="C2481" s="983" t="s">
        <v>17521</v>
      </c>
      <c r="D2481" s="983"/>
      <c r="E2481" s="983"/>
      <c r="F2481" s="983"/>
      <c r="G2481" s="508" t="s">
        <v>128</v>
      </c>
      <c r="H2481" s="509">
        <v>411.5</v>
      </c>
    </row>
    <row r="2482" spans="1:8" ht="12.75" customHeight="1">
      <c r="A2482" s="507" t="s">
        <v>17522</v>
      </c>
      <c r="B2482" s="508" t="s">
        <v>12976</v>
      </c>
      <c r="C2482" s="983" t="s">
        <v>17523</v>
      </c>
      <c r="D2482" s="983"/>
      <c r="E2482" s="983"/>
      <c r="F2482" s="983"/>
      <c r="G2482" s="508" t="s">
        <v>128</v>
      </c>
      <c r="H2482" s="509">
        <v>419.26</v>
      </c>
    </row>
    <row r="2483" spans="1:8" ht="12.75" customHeight="1">
      <c r="A2483" s="507" t="s">
        <v>17524</v>
      </c>
      <c r="B2483" s="508" t="s">
        <v>12976</v>
      </c>
      <c r="C2483" s="983" t="s">
        <v>17525</v>
      </c>
      <c r="D2483" s="983"/>
      <c r="E2483" s="983"/>
      <c r="F2483" s="983"/>
      <c r="G2483" s="508" t="s">
        <v>128</v>
      </c>
      <c r="H2483" s="509">
        <v>437.23</v>
      </c>
    </row>
    <row r="2484" spans="1:8" ht="12.75" customHeight="1">
      <c r="A2484" s="504" t="s">
        <v>17526</v>
      </c>
      <c r="B2484" s="505" t="s">
        <v>12976</v>
      </c>
      <c r="C2484" s="984" t="s">
        <v>17527</v>
      </c>
      <c r="D2484" s="984"/>
      <c r="E2484" s="984"/>
      <c r="F2484" s="984"/>
      <c r="G2484" s="506"/>
      <c r="H2484" s="506"/>
    </row>
    <row r="2485" spans="1:8" ht="12.75" customHeight="1">
      <c r="A2485" s="507" t="s">
        <v>17528</v>
      </c>
      <c r="B2485" s="508" t="s">
        <v>12976</v>
      </c>
      <c r="C2485" s="983" t="s">
        <v>17529</v>
      </c>
      <c r="D2485" s="983"/>
      <c r="E2485" s="983"/>
      <c r="F2485" s="983"/>
      <c r="G2485" s="508" t="s">
        <v>128</v>
      </c>
      <c r="H2485" s="509">
        <v>205.5</v>
      </c>
    </row>
    <row r="2486" spans="1:8" ht="12.75" customHeight="1">
      <c r="A2486" s="504" t="s">
        <v>17530</v>
      </c>
      <c r="B2486" s="505" t="s">
        <v>12976</v>
      </c>
      <c r="C2486" s="984" t="s">
        <v>17531</v>
      </c>
      <c r="D2486" s="984"/>
      <c r="E2486" s="984"/>
      <c r="F2486" s="984"/>
      <c r="G2486" s="506"/>
      <c r="H2486" s="506"/>
    </row>
    <row r="2487" spans="1:8" ht="12.75" customHeight="1">
      <c r="A2487" s="507" t="s">
        <v>17532</v>
      </c>
      <c r="B2487" s="508" t="s">
        <v>12976</v>
      </c>
      <c r="C2487" s="983" t="s">
        <v>17533</v>
      </c>
      <c r="D2487" s="983"/>
      <c r="E2487" s="983"/>
      <c r="F2487" s="983"/>
      <c r="G2487" s="508" t="s">
        <v>128</v>
      </c>
      <c r="H2487" s="509">
        <v>229.79</v>
      </c>
    </row>
    <row r="2488" spans="1:8" ht="12.75" customHeight="1">
      <c r="A2488" s="507" t="s">
        <v>17534</v>
      </c>
      <c r="B2488" s="508" t="s">
        <v>12976</v>
      </c>
      <c r="C2488" s="983" t="s">
        <v>17535</v>
      </c>
      <c r="D2488" s="983"/>
      <c r="E2488" s="983"/>
      <c r="F2488" s="983"/>
      <c r="G2488" s="508" t="s">
        <v>128</v>
      </c>
      <c r="H2488" s="509">
        <v>245.83</v>
      </c>
    </row>
    <row r="2489" spans="1:8" ht="12.75" customHeight="1">
      <c r="A2489" s="507" t="s">
        <v>17536</v>
      </c>
      <c r="B2489" s="508" t="s">
        <v>12976</v>
      </c>
      <c r="C2489" s="983" t="s">
        <v>17537</v>
      </c>
      <c r="D2489" s="983"/>
      <c r="E2489" s="983"/>
      <c r="F2489" s="983"/>
      <c r="G2489" s="508" t="s">
        <v>128</v>
      </c>
      <c r="H2489" s="509">
        <v>255.54</v>
      </c>
    </row>
    <row r="2490" spans="1:8" ht="12.75" customHeight="1">
      <c r="A2490" s="507" t="s">
        <v>17538</v>
      </c>
      <c r="B2490" s="508" t="s">
        <v>12976</v>
      </c>
      <c r="C2490" s="983" t="s">
        <v>17539</v>
      </c>
      <c r="D2490" s="983"/>
      <c r="E2490" s="983"/>
      <c r="F2490" s="983"/>
      <c r="G2490" s="508" t="s">
        <v>128</v>
      </c>
      <c r="H2490" s="509">
        <v>264.31</v>
      </c>
    </row>
    <row r="2491" spans="1:8" ht="12.75" customHeight="1">
      <c r="A2491" s="507" t="s">
        <v>17540</v>
      </c>
      <c r="B2491" s="508" t="s">
        <v>12976</v>
      </c>
      <c r="C2491" s="983" t="s">
        <v>17541</v>
      </c>
      <c r="D2491" s="983"/>
      <c r="E2491" s="983"/>
      <c r="F2491" s="983"/>
      <c r="G2491" s="508" t="s">
        <v>128</v>
      </c>
      <c r="H2491" s="509">
        <v>283.86</v>
      </c>
    </row>
    <row r="2492" spans="1:8" ht="12.75" customHeight="1">
      <c r="A2492" s="507" t="s">
        <v>17542</v>
      </c>
      <c r="B2492" s="508" t="s">
        <v>12976</v>
      </c>
      <c r="C2492" s="983" t="s">
        <v>17543</v>
      </c>
      <c r="D2492" s="983"/>
      <c r="E2492" s="983"/>
      <c r="F2492" s="983"/>
      <c r="G2492" s="508" t="s">
        <v>128</v>
      </c>
      <c r="H2492" s="509">
        <v>293.43</v>
      </c>
    </row>
    <row r="2493" spans="1:8" ht="12.75" customHeight="1">
      <c r="A2493" s="507" t="s">
        <v>17544</v>
      </c>
      <c r="B2493" s="508" t="s">
        <v>12976</v>
      </c>
      <c r="C2493" s="983" t="s">
        <v>17545</v>
      </c>
      <c r="D2493" s="983"/>
      <c r="E2493" s="983"/>
      <c r="F2493" s="983"/>
      <c r="G2493" s="508" t="s">
        <v>128</v>
      </c>
      <c r="H2493" s="509">
        <v>302.58</v>
      </c>
    </row>
    <row r="2494" spans="1:8" ht="12.75" customHeight="1">
      <c r="A2494" s="507" t="s">
        <v>17546</v>
      </c>
      <c r="B2494" s="508" t="s">
        <v>12976</v>
      </c>
      <c r="C2494" s="983" t="s">
        <v>17547</v>
      </c>
      <c r="D2494" s="983"/>
      <c r="E2494" s="983"/>
      <c r="F2494" s="983"/>
      <c r="G2494" s="508" t="s">
        <v>128</v>
      </c>
      <c r="H2494" s="509">
        <v>310.33999999999997</v>
      </c>
    </row>
    <row r="2495" spans="1:8" ht="12.75" customHeight="1">
      <c r="A2495" s="507" t="s">
        <v>17548</v>
      </c>
      <c r="B2495" s="508" t="s">
        <v>12976</v>
      </c>
      <c r="C2495" s="983" t="s">
        <v>17549</v>
      </c>
      <c r="D2495" s="983"/>
      <c r="E2495" s="983"/>
      <c r="F2495" s="983"/>
      <c r="G2495" s="508" t="s">
        <v>128</v>
      </c>
      <c r="H2495" s="509">
        <v>328.31</v>
      </c>
    </row>
    <row r="2496" spans="1:8" ht="12.75" customHeight="1">
      <c r="A2496" s="504" t="s">
        <v>17550</v>
      </c>
      <c r="B2496" s="505" t="s">
        <v>12976</v>
      </c>
      <c r="C2496" s="984" t="s">
        <v>17551</v>
      </c>
      <c r="D2496" s="984"/>
      <c r="E2496" s="984"/>
      <c r="F2496" s="984"/>
      <c r="G2496" s="506"/>
      <c r="H2496" s="506"/>
    </row>
    <row r="2497" spans="1:8" ht="12.75" customHeight="1">
      <c r="A2497" s="507" t="s">
        <v>17552</v>
      </c>
      <c r="B2497" s="508" t="s">
        <v>12976</v>
      </c>
      <c r="C2497" s="983" t="s">
        <v>17553</v>
      </c>
      <c r="D2497" s="983"/>
      <c r="E2497" s="983"/>
      <c r="F2497" s="983"/>
      <c r="G2497" s="508" t="s">
        <v>128</v>
      </c>
      <c r="H2497" s="509">
        <v>312.38</v>
      </c>
    </row>
    <row r="2498" spans="1:8" ht="12.75" customHeight="1">
      <c r="A2498" s="507" t="s">
        <v>17554</v>
      </c>
      <c r="B2498" s="508" t="s">
        <v>12976</v>
      </c>
      <c r="C2498" s="983" t="s">
        <v>17555</v>
      </c>
      <c r="D2498" s="983"/>
      <c r="E2498" s="983"/>
      <c r="F2498" s="983"/>
      <c r="G2498" s="508" t="s">
        <v>128</v>
      </c>
      <c r="H2498" s="509">
        <v>328.42</v>
      </c>
    </row>
    <row r="2499" spans="1:8" ht="12.75" customHeight="1">
      <c r="A2499" s="507" t="s">
        <v>17556</v>
      </c>
      <c r="B2499" s="508" t="s">
        <v>12976</v>
      </c>
      <c r="C2499" s="983" t="s">
        <v>17557</v>
      </c>
      <c r="D2499" s="983"/>
      <c r="E2499" s="983"/>
      <c r="F2499" s="983"/>
      <c r="G2499" s="508" t="s">
        <v>128</v>
      </c>
      <c r="H2499" s="509">
        <v>338.13</v>
      </c>
    </row>
    <row r="2500" spans="1:8" ht="12.75" customHeight="1">
      <c r="A2500" s="507" t="s">
        <v>17558</v>
      </c>
      <c r="B2500" s="508" t="s">
        <v>12976</v>
      </c>
      <c r="C2500" s="983" t="s">
        <v>17559</v>
      </c>
      <c r="D2500" s="983"/>
      <c r="E2500" s="983"/>
      <c r="F2500" s="983"/>
      <c r="G2500" s="508" t="s">
        <v>128</v>
      </c>
      <c r="H2500" s="509">
        <v>346.9</v>
      </c>
    </row>
    <row r="2501" spans="1:8" ht="12.75" customHeight="1">
      <c r="A2501" s="507" t="s">
        <v>17560</v>
      </c>
      <c r="B2501" s="508" t="s">
        <v>12976</v>
      </c>
      <c r="C2501" s="983" t="s">
        <v>17561</v>
      </c>
      <c r="D2501" s="983"/>
      <c r="E2501" s="983"/>
      <c r="F2501" s="983"/>
      <c r="G2501" s="508" t="s">
        <v>128</v>
      </c>
      <c r="H2501" s="509">
        <v>367.76</v>
      </c>
    </row>
    <row r="2502" spans="1:8" ht="12.75" customHeight="1">
      <c r="A2502" s="507" t="s">
        <v>17562</v>
      </c>
      <c r="B2502" s="508" t="s">
        <v>12976</v>
      </c>
      <c r="C2502" s="983" t="s">
        <v>17563</v>
      </c>
      <c r="D2502" s="983"/>
      <c r="E2502" s="983"/>
      <c r="F2502" s="983"/>
      <c r="G2502" s="508" t="s">
        <v>128</v>
      </c>
      <c r="H2502" s="509">
        <v>377.33</v>
      </c>
    </row>
    <row r="2503" spans="1:8" ht="12.75" customHeight="1">
      <c r="A2503" s="507" t="s">
        <v>17564</v>
      </c>
      <c r="B2503" s="508" t="s">
        <v>12976</v>
      </c>
      <c r="C2503" s="983" t="s">
        <v>17565</v>
      </c>
      <c r="D2503" s="983"/>
      <c r="E2503" s="983"/>
      <c r="F2503" s="983"/>
      <c r="G2503" s="508" t="s">
        <v>128</v>
      </c>
      <c r="H2503" s="509">
        <v>386.48</v>
      </c>
    </row>
    <row r="2504" spans="1:8" ht="12.75" customHeight="1">
      <c r="A2504" s="507" t="s">
        <v>17566</v>
      </c>
      <c r="B2504" s="508" t="s">
        <v>12976</v>
      </c>
      <c r="C2504" s="983" t="s">
        <v>17567</v>
      </c>
      <c r="D2504" s="983"/>
      <c r="E2504" s="983"/>
      <c r="F2504" s="983"/>
      <c r="G2504" s="508" t="s">
        <v>128</v>
      </c>
      <c r="H2504" s="509">
        <v>394.24</v>
      </c>
    </row>
    <row r="2505" spans="1:8" ht="12.75" customHeight="1">
      <c r="A2505" s="507" t="s">
        <v>17568</v>
      </c>
      <c r="B2505" s="508" t="s">
        <v>12976</v>
      </c>
      <c r="C2505" s="983" t="s">
        <v>17569</v>
      </c>
      <c r="D2505" s="983"/>
      <c r="E2505" s="983"/>
      <c r="F2505" s="983"/>
      <c r="G2505" s="508" t="s">
        <v>128</v>
      </c>
      <c r="H2505" s="509">
        <v>412.21</v>
      </c>
    </row>
    <row r="2506" spans="1:8" ht="12.75" customHeight="1">
      <c r="A2506" s="504" t="s">
        <v>17570</v>
      </c>
      <c r="B2506" s="505" t="s">
        <v>12976</v>
      </c>
      <c r="C2506" s="984" t="s">
        <v>17571</v>
      </c>
      <c r="D2506" s="984"/>
      <c r="E2506" s="984"/>
      <c r="F2506" s="984"/>
      <c r="G2506" s="506"/>
      <c r="H2506" s="506"/>
    </row>
    <row r="2507" spans="1:8" ht="12.75" customHeight="1">
      <c r="A2507" s="507" t="s">
        <v>17572</v>
      </c>
      <c r="B2507" s="508" t="s">
        <v>12976</v>
      </c>
      <c r="C2507" s="983" t="s">
        <v>17573</v>
      </c>
      <c r="D2507" s="983"/>
      <c r="E2507" s="983"/>
      <c r="F2507" s="983"/>
      <c r="G2507" s="508" t="s">
        <v>128</v>
      </c>
      <c r="H2507" s="509">
        <v>348.25</v>
      </c>
    </row>
    <row r="2508" spans="1:8" ht="12.75" customHeight="1">
      <c r="A2508" s="507" t="s">
        <v>17574</v>
      </c>
      <c r="B2508" s="508" t="s">
        <v>12976</v>
      </c>
      <c r="C2508" s="983" t="s">
        <v>17575</v>
      </c>
      <c r="D2508" s="983"/>
      <c r="E2508" s="983"/>
      <c r="F2508" s="983"/>
      <c r="G2508" s="508" t="s">
        <v>128</v>
      </c>
      <c r="H2508" s="509">
        <v>364.29</v>
      </c>
    </row>
    <row r="2509" spans="1:8" ht="12.75" customHeight="1">
      <c r="A2509" s="507" t="s">
        <v>17576</v>
      </c>
      <c r="B2509" s="508" t="s">
        <v>12976</v>
      </c>
      <c r="C2509" s="983" t="s">
        <v>17577</v>
      </c>
      <c r="D2509" s="983"/>
      <c r="E2509" s="983"/>
      <c r="F2509" s="983"/>
      <c r="G2509" s="508" t="s">
        <v>128</v>
      </c>
      <c r="H2509" s="509">
        <v>374</v>
      </c>
    </row>
    <row r="2510" spans="1:8" ht="12.75" customHeight="1">
      <c r="A2510" s="507" t="s">
        <v>17578</v>
      </c>
      <c r="B2510" s="508" t="s">
        <v>12976</v>
      </c>
      <c r="C2510" s="983" t="s">
        <v>17579</v>
      </c>
      <c r="D2510" s="983"/>
      <c r="E2510" s="983"/>
      <c r="F2510" s="983"/>
      <c r="G2510" s="508" t="s">
        <v>128</v>
      </c>
      <c r="H2510" s="509">
        <v>382.77</v>
      </c>
    </row>
    <row r="2511" spans="1:8" ht="12.75" customHeight="1">
      <c r="A2511" s="507" t="s">
        <v>17580</v>
      </c>
      <c r="B2511" s="508" t="s">
        <v>12976</v>
      </c>
      <c r="C2511" s="983" t="s">
        <v>17581</v>
      </c>
      <c r="D2511" s="983"/>
      <c r="E2511" s="983"/>
      <c r="F2511" s="983"/>
      <c r="G2511" s="508" t="s">
        <v>128</v>
      </c>
      <c r="H2511" s="509">
        <v>403.63</v>
      </c>
    </row>
    <row r="2512" spans="1:8" ht="12.75" customHeight="1">
      <c r="A2512" s="507" t="s">
        <v>17582</v>
      </c>
      <c r="B2512" s="508" t="s">
        <v>12976</v>
      </c>
      <c r="C2512" s="983" t="s">
        <v>17583</v>
      </c>
      <c r="D2512" s="983"/>
      <c r="E2512" s="983"/>
      <c r="F2512" s="983"/>
      <c r="G2512" s="508" t="s">
        <v>128</v>
      </c>
      <c r="H2512" s="509">
        <v>402.35</v>
      </c>
    </row>
    <row r="2513" spans="1:8" ht="12.75" customHeight="1">
      <c r="A2513" s="507" t="s">
        <v>17584</v>
      </c>
      <c r="B2513" s="508" t="s">
        <v>12976</v>
      </c>
      <c r="C2513" s="983" t="s">
        <v>17585</v>
      </c>
      <c r="D2513" s="983"/>
      <c r="E2513" s="983"/>
      <c r="F2513" s="983"/>
      <c r="G2513" s="508" t="s">
        <v>128</v>
      </c>
      <c r="H2513" s="509">
        <v>422.35</v>
      </c>
    </row>
    <row r="2514" spans="1:8" ht="12.75" customHeight="1">
      <c r="A2514" s="507" t="s">
        <v>17586</v>
      </c>
      <c r="B2514" s="508" t="s">
        <v>12976</v>
      </c>
      <c r="C2514" s="983" t="s">
        <v>17587</v>
      </c>
      <c r="D2514" s="983"/>
      <c r="E2514" s="983"/>
      <c r="F2514" s="983"/>
      <c r="G2514" s="508" t="s">
        <v>128</v>
      </c>
      <c r="H2514" s="509">
        <v>430.11</v>
      </c>
    </row>
    <row r="2515" spans="1:8" ht="12.75" customHeight="1">
      <c r="A2515" s="507" t="s">
        <v>17588</v>
      </c>
      <c r="B2515" s="508" t="s">
        <v>12976</v>
      </c>
      <c r="C2515" s="983" t="s">
        <v>17589</v>
      </c>
      <c r="D2515" s="983"/>
      <c r="E2515" s="983"/>
      <c r="F2515" s="983"/>
      <c r="G2515" s="508" t="s">
        <v>128</v>
      </c>
      <c r="H2515" s="509">
        <v>448.08</v>
      </c>
    </row>
    <row r="2516" spans="1:8" ht="12.75" customHeight="1">
      <c r="A2516" s="504" t="s">
        <v>17590</v>
      </c>
      <c r="B2516" s="505" t="s">
        <v>12976</v>
      </c>
      <c r="C2516" s="984" t="s">
        <v>17591</v>
      </c>
      <c r="D2516" s="984"/>
      <c r="E2516" s="984"/>
      <c r="F2516" s="984"/>
      <c r="G2516" s="506"/>
      <c r="H2516" s="506"/>
    </row>
    <row r="2517" spans="1:8" ht="12.75" customHeight="1">
      <c r="A2517" s="507" t="s">
        <v>17592</v>
      </c>
      <c r="B2517" s="508" t="s">
        <v>12976</v>
      </c>
      <c r="C2517" s="983" t="s">
        <v>17593</v>
      </c>
      <c r="D2517" s="983"/>
      <c r="E2517" s="983"/>
      <c r="F2517" s="983"/>
      <c r="G2517" s="508" t="s">
        <v>128</v>
      </c>
      <c r="H2517" s="509">
        <v>321.48</v>
      </c>
    </row>
    <row r="2518" spans="1:8" ht="12.75" customHeight="1">
      <c r="A2518" s="507" t="s">
        <v>17594</v>
      </c>
      <c r="B2518" s="508" t="s">
        <v>12976</v>
      </c>
      <c r="C2518" s="983" t="s">
        <v>17595</v>
      </c>
      <c r="D2518" s="983"/>
      <c r="E2518" s="983"/>
      <c r="F2518" s="983"/>
      <c r="G2518" s="508" t="s">
        <v>128</v>
      </c>
      <c r="H2518" s="509">
        <v>302.13</v>
      </c>
    </row>
    <row r="2519" spans="1:8" ht="12.75" customHeight="1">
      <c r="A2519" s="507" t="s">
        <v>17596</v>
      </c>
      <c r="B2519" s="508" t="s">
        <v>12976</v>
      </c>
      <c r="C2519" s="983" t="s">
        <v>17597</v>
      </c>
      <c r="D2519" s="983"/>
      <c r="E2519" s="983"/>
      <c r="F2519" s="983"/>
      <c r="G2519" s="508" t="s">
        <v>128</v>
      </c>
      <c r="H2519" s="509">
        <v>312.67</v>
      </c>
    </row>
    <row r="2520" spans="1:8" ht="12.75" customHeight="1">
      <c r="A2520" s="507" t="s">
        <v>17598</v>
      </c>
      <c r="B2520" s="508" t="s">
        <v>12976</v>
      </c>
      <c r="C2520" s="983" t="s">
        <v>17599</v>
      </c>
      <c r="D2520" s="983"/>
      <c r="E2520" s="983"/>
      <c r="F2520" s="983"/>
      <c r="G2520" s="508" t="s">
        <v>128</v>
      </c>
      <c r="H2520" s="509">
        <v>308.08999999999997</v>
      </c>
    </row>
    <row r="2521" spans="1:8" ht="12.75" customHeight="1">
      <c r="A2521" s="507" t="s">
        <v>17600</v>
      </c>
      <c r="B2521" s="508" t="s">
        <v>12976</v>
      </c>
      <c r="C2521" s="983" t="s">
        <v>17601</v>
      </c>
      <c r="D2521" s="983"/>
      <c r="E2521" s="983"/>
      <c r="F2521" s="983"/>
      <c r="G2521" s="508" t="s">
        <v>128</v>
      </c>
      <c r="H2521" s="509">
        <v>321.52</v>
      </c>
    </row>
    <row r="2522" spans="1:8" ht="12.75" customHeight="1">
      <c r="A2522" s="507" t="s">
        <v>17602</v>
      </c>
      <c r="B2522" s="508" t="s">
        <v>12976</v>
      </c>
      <c r="C2522" s="983" t="s">
        <v>17603</v>
      </c>
      <c r="D2522" s="983"/>
      <c r="E2522" s="983"/>
      <c r="F2522" s="983"/>
      <c r="G2522" s="508" t="s">
        <v>128</v>
      </c>
      <c r="H2522" s="509">
        <v>330.73</v>
      </c>
    </row>
    <row r="2523" spans="1:8" ht="12.75" customHeight="1">
      <c r="A2523" s="507" t="s">
        <v>17604</v>
      </c>
      <c r="B2523" s="508" t="s">
        <v>12976</v>
      </c>
      <c r="C2523" s="983" t="s">
        <v>17605</v>
      </c>
      <c r="D2523" s="983"/>
      <c r="E2523" s="983"/>
      <c r="F2523" s="983"/>
      <c r="G2523" s="508" t="s">
        <v>128</v>
      </c>
      <c r="H2523" s="509">
        <v>336.27</v>
      </c>
    </row>
    <row r="2524" spans="1:8" ht="12.75" customHeight="1">
      <c r="A2524" s="507" t="s">
        <v>17606</v>
      </c>
      <c r="B2524" s="508" t="s">
        <v>12976</v>
      </c>
      <c r="C2524" s="983" t="s">
        <v>17607</v>
      </c>
      <c r="D2524" s="983"/>
      <c r="E2524" s="983"/>
      <c r="F2524" s="983"/>
      <c r="G2524" s="508" t="s">
        <v>128</v>
      </c>
      <c r="H2524" s="509">
        <v>302.66000000000003</v>
      </c>
    </row>
    <row r="2525" spans="1:8" ht="12.75" customHeight="1">
      <c r="A2525" s="507" t="s">
        <v>17608</v>
      </c>
      <c r="B2525" s="508" t="s">
        <v>12976</v>
      </c>
      <c r="C2525" s="983" t="s">
        <v>17609</v>
      </c>
      <c r="D2525" s="983"/>
      <c r="E2525" s="983"/>
      <c r="F2525" s="983"/>
      <c r="G2525" s="508" t="s">
        <v>128</v>
      </c>
      <c r="H2525" s="509">
        <v>311.13</v>
      </c>
    </row>
    <row r="2526" spans="1:8" ht="12.75" customHeight="1">
      <c r="A2526" s="507" t="s">
        <v>17610</v>
      </c>
      <c r="B2526" s="508" t="s">
        <v>12976</v>
      </c>
      <c r="C2526" s="983" t="s">
        <v>17611</v>
      </c>
      <c r="D2526" s="983"/>
      <c r="E2526" s="983"/>
      <c r="F2526" s="983"/>
      <c r="G2526" s="508" t="s">
        <v>128</v>
      </c>
      <c r="H2526" s="509">
        <v>325.54000000000002</v>
      </c>
    </row>
    <row r="2527" spans="1:8" ht="12.75" customHeight="1">
      <c r="A2527" s="507" t="s">
        <v>17612</v>
      </c>
      <c r="B2527" s="508" t="s">
        <v>12976</v>
      </c>
      <c r="C2527" s="983" t="s">
        <v>17613</v>
      </c>
      <c r="D2527" s="983"/>
      <c r="E2527" s="983"/>
      <c r="F2527" s="983"/>
      <c r="G2527" s="508" t="s">
        <v>128</v>
      </c>
      <c r="H2527" s="509">
        <v>339.79</v>
      </c>
    </row>
    <row r="2528" spans="1:8" ht="12.75" customHeight="1">
      <c r="A2528" s="507" t="s">
        <v>17614</v>
      </c>
      <c r="B2528" s="508" t="s">
        <v>12976</v>
      </c>
      <c r="C2528" s="983" t="s">
        <v>17615</v>
      </c>
      <c r="D2528" s="983"/>
      <c r="E2528" s="983"/>
      <c r="F2528" s="983"/>
      <c r="G2528" s="508" t="s">
        <v>128</v>
      </c>
      <c r="H2528" s="509">
        <v>352.29</v>
      </c>
    </row>
    <row r="2529" spans="1:8" ht="12.75" customHeight="1">
      <c r="A2529" s="504" t="s">
        <v>17616</v>
      </c>
      <c r="B2529" s="505" t="s">
        <v>12976</v>
      </c>
      <c r="C2529" s="984" t="s">
        <v>17617</v>
      </c>
      <c r="D2529" s="984"/>
      <c r="E2529" s="984"/>
      <c r="F2529" s="984"/>
      <c r="G2529" s="506"/>
      <c r="H2529" s="506"/>
    </row>
    <row r="2530" spans="1:8" ht="12.75" customHeight="1">
      <c r="A2530" s="507" t="s">
        <v>17618</v>
      </c>
      <c r="B2530" s="508" t="s">
        <v>12976</v>
      </c>
      <c r="C2530" s="983" t="s">
        <v>17619</v>
      </c>
      <c r="D2530" s="983"/>
      <c r="E2530" s="983"/>
      <c r="F2530" s="983"/>
      <c r="G2530" s="508" t="s">
        <v>128</v>
      </c>
      <c r="H2530" s="509">
        <v>333.11</v>
      </c>
    </row>
    <row r="2531" spans="1:8" ht="12.75" customHeight="1">
      <c r="A2531" s="507" t="s">
        <v>17620</v>
      </c>
      <c r="B2531" s="508" t="s">
        <v>12976</v>
      </c>
      <c r="C2531" s="983" t="s">
        <v>17621</v>
      </c>
      <c r="D2531" s="983"/>
      <c r="E2531" s="983"/>
      <c r="F2531" s="983"/>
      <c r="G2531" s="508" t="s">
        <v>128</v>
      </c>
      <c r="H2531" s="509">
        <v>346.54</v>
      </c>
    </row>
    <row r="2532" spans="1:8" ht="12.75" customHeight="1">
      <c r="A2532" s="507" t="s">
        <v>17622</v>
      </c>
      <c r="B2532" s="508" t="s">
        <v>12976</v>
      </c>
      <c r="C2532" s="983" t="s">
        <v>17623</v>
      </c>
      <c r="D2532" s="983"/>
      <c r="E2532" s="983"/>
      <c r="F2532" s="983"/>
      <c r="G2532" s="508" t="s">
        <v>128</v>
      </c>
      <c r="H2532" s="509">
        <v>355.75</v>
      </c>
    </row>
    <row r="2533" spans="1:8" ht="12.75" customHeight="1">
      <c r="A2533" s="507" t="s">
        <v>17624</v>
      </c>
      <c r="B2533" s="508" t="s">
        <v>12976</v>
      </c>
      <c r="C2533" s="983" t="s">
        <v>17625</v>
      </c>
      <c r="D2533" s="983"/>
      <c r="E2533" s="983"/>
      <c r="F2533" s="983"/>
      <c r="G2533" s="508" t="s">
        <v>128</v>
      </c>
      <c r="H2533" s="509">
        <v>336.27</v>
      </c>
    </row>
    <row r="2534" spans="1:8" ht="12.75" customHeight="1">
      <c r="A2534" s="507" t="s">
        <v>17626</v>
      </c>
      <c r="B2534" s="508" t="s">
        <v>12976</v>
      </c>
      <c r="C2534" s="983" t="s">
        <v>17627</v>
      </c>
      <c r="D2534" s="983"/>
      <c r="E2534" s="983"/>
      <c r="F2534" s="983"/>
      <c r="G2534" s="508" t="s">
        <v>128</v>
      </c>
      <c r="H2534" s="509">
        <v>302.66000000000003</v>
      </c>
    </row>
    <row r="2535" spans="1:8" ht="12.75" customHeight="1">
      <c r="A2535" s="507" t="s">
        <v>17628</v>
      </c>
      <c r="B2535" s="508" t="s">
        <v>12976</v>
      </c>
      <c r="C2535" s="983" t="s">
        <v>17629</v>
      </c>
      <c r="D2535" s="983"/>
      <c r="E2535" s="983"/>
      <c r="F2535" s="983"/>
      <c r="G2535" s="508" t="s">
        <v>128</v>
      </c>
      <c r="H2535" s="509">
        <v>311.13</v>
      </c>
    </row>
    <row r="2536" spans="1:8" ht="12.75" customHeight="1">
      <c r="A2536" s="507" t="s">
        <v>17630</v>
      </c>
      <c r="B2536" s="508" t="s">
        <v>12976</v>
      </c>
      <c r="C2536" s="983" t="s">
        <v>17631</v>
      </c>
      <c r="D2536" s="983"/>
      <c r="E2536" s="983"/>
      <c r="F2536" s="983"/>
      <c r="G2536" s="508" t="s">
        <v>128</v>
      </c>
      <c r="H2536" s="509">
        <v>325.54000000000002</v>
      </c>
    </row>
    <row r="2537" spans="1:8" ht="12.75" customHeight="1">
      <c r="A2537" s="507" t="s">
        <v>17632</v>
      </c>
      <c r="B2537" s="508" t="s">
        <v>12976</v>
      </c>
      <c r="C2537" s="983" t="s">
        <v>17633</v>
      </c>
      <c r="D2537" s="983"/>
      <c r="E2537" s="983"/>
      <c r="F2537" s="983"/>
      <c r="G2537" s="508" t="s">
        <v>128</v>
      </c>
      <c r="H2537" s="509">
        <v>339.79</v>
      </c>
    </row>
    <row r="2538" spans="1:8" ht="12.75" customHeight="1">
      <c r="A2538" s="507" t="s">
        <v>17634</v>
      </c>
      <c r="B2538" s="508" t="s">
        <v>12976</v>
      </c>
      <c r="C2538" s="983" t="s">
        <v>17635</v>
      </c>
      <c r="D2538" s="983"/>
      <c r="E2538" s="983"/>
      <c r="F2538" s="983"/>
      <c r="G2538" s="508" t="s">
        <v>128</v>
      </c>
      <c r="H2538" s="509">
        <v>352.29</v>
      </c>
    </row>
    <row r="2539" spans="1:8" ht="12.75" customHeight="1">
      <c r="A2539" s="504" t="s">
        <v>17636</v>
      </c>
      <c r="B2539" s="505" t="s">
        <v>12976</v>
      </c>
      <c r="C2539" s="984" t="s">
        <v>17637</v>
      </c>
      <c r="D2539" s="984"/>
      <c r="E2539" s="984"/>
      <c r="F2539" s="984"/>
      <c r="G2539" s="506"/>
      <c r="H2539" s="506"/>
    </row>
    <row r="2540" spans="1:8" ht="12.75" customHeight="1">
      <c r="A2540" s="507" t="s">
        <v>17638</v>
      </c>
      <c r="B2540" s="508" t="s">
        <v>12976</v>
      </c>
      <c r="C2540" s="983" t="s">
        <v>17639</v>
      </c>
      <c r="D2540" s="983"/>
      <c r="E2540" s="983"/>
      <c r="F2540" s="983"/>
      <c r="G2540" s="508" t="s">
        <v>128</v>
      </c>
      <c r="H2540" s="509">
        <v>316.64999999999998</v>
      </c>
    </row>
    <row r="2541" spans="1:8" ht="12.75" customHeight="1">
      <c r="A2541" s="504" t="s">
        <v>17640</v>
      </c>
      <c r="B2541" s="505" t="s">
        <v>12976</v>
      </c>
      <c r="C2541" s="984" t="s">
        <v>17641</v>
      </c>
      <c r="D2541" s="984"/>
      <c r="E2541" s="984"/>
      <c r="F2541" s="984"/>
      <c r="G2541" s="506"/>
      <c r="H2541" s="506"/>
    </row>
    <row r="2542" spans="1:8">
      <c r="A2542" s="507" t="s">
        <v>17642</v>
      </c>
      <c r="B2542" s="508" t="s">
        <v>12976</v>
      </c>
      <c r="C2542" s="983" t="s">
        <v>17643</v>
      </c>
      <c r="D2542" s="983"/>
      <c r="E2542" s="983"/>
      <c r="F2542" s="983"/>
      <c r="G2542" s="508" t="s">
        <v>112</v>
      </c>
      <c r="H2542" s="509">
        <v>43.26</v>
      </c>
    </row>
    <row r="2543" spans="1:8" ht="12.75" customHeight="1">
      <c r="A2543" s="507" t="s">
        <v>17644</v>
      </c>
      <c r="B2543" s="508" t="s">
        <v>12976</v>
      </c>
      <c r="C2543" s="983" t="s">
        <v>17645</v>
      </c>
      <c r="D2543" s="983"/>
      <c r="E2543" s="983"/>
      <c r="F2543" s="983"/>
      <c r="G2543" s="508" t="s">
        <v>112</v>
      </c>
      <c r="H2543" s="509">
        <v>39.85</v>
      </c>
    </row>
    <row r="2544" spans="1:8" ht="12.75" customHeight="1">
      <c r="A2544" s="507" t="s">
        <v>17646</v>
      </c>
      <c r="B2544" s="508" t="s">
        <v>12976</v>
      </c>
      <c r="C2544" s="983" t="s">
        <v>17647</v>
      </c>
      <c r="D2544" s="983"/>
      <c r="E2544" s="983"/>
      <c r="F2544" s="983"/>
      <c r="G2544" s="508" t="s">
        <v>112</v>
      </c>
      <c r="H2544" s="509">
        <v>17.55</v>
      </c>
    </row>
    <row r="2545" spans="1:8" ht="12.75" customHeight="1">
      <c r="A2545" s="507" t="s">
        <v>17648</v>
      </c>
      <c r="B2545" s="508" t="s">
        <v>12976</v>
      </c>
      <c r="C2545" s="983" t="s">
        <v>17649</v>
      </c>
      <c r="D2545" s="983"/>
      <c r="E2545" s="983"/>
      <c r="F2545" s="983"/>
      <c r="G2545" s="508" t="s">
        <v>112</v>
      </c>
      <c r="H2545" s="509">
        <v>43.98</v>
      </c>
    </row>
    <row r="2546" spans="1:8" ht="12.75" customHeight="1">
      <c r="A2546" s="507" t="s">
        <v>17650</v>
      </c>
      <c r="B2546" s="508" t="s">
        <v>12976</v>
      </c>
      <c r="C2546" s="983" t="s">
        <v>17651</v>
      </c>
      <c r="D2546" s="983"/>
      <c r="E2546" s="983"/>
      <c r="F2546" s="983"/>
      <c r="G2546" s="508" t="s">
        <v>112</v>
      </c>
      <c r="H2546" s="509">
        <v>41.76</v>
      </c>
    </row>
    <row r="2547" spans="1:8" ht="12.75" customHeight="1">
      <c r="A2547" s="507" t="s">
        <v>17652</v>
      </c>
      <c r="B2547" s="508" t="s">
        <v>12976</v>
      </c>
      <c r="C2547" s="983" t="s">
        <v>17653</v>
      </c>
      <c r="D2547" s="983"/>
      <c r="E2547" s="983"/>
      <c r="F2547" s="983"/>
      <c r="G2547" s="508" t="s">
        <v>112</v>
      </c>
      <c r="H2547" s="509">
        <v>44.65</v>
      </c>
    </row>
    <row r="2548" spans="1:8" ht="12.75" customHeight="1">
      <c r="A2548" s="507" t="s">
        <v>17654</v>
      </c>
      <c r="B2548" s="508" t="s">
        <v>12976</v>
      </c>
      <c r="C2548" s="983" t="s">
        <v>17655</v>
      </c>
      <c r="D2548" s="983"/>
      <c r="E2548" s="983"/>
      <c r="F2548" s="983"/>
      <c r="G2548" s="508" t="s">
        <v>112</v>
      </c>
      <c r="H2548" s="509">
        <v>43.3</v>
      </c>
    </row>
    <row r="2549" spans="1:8" ht="12.75" customHeight="1">
      <c r="A2549" s="507" t="s">
        <v>17656</v>
      </c>
      <c r="B2549" s="508" t="s">
        <v>12976</v>
      </c>
      <c r="C2549" s="983" t="s">
        <v>17657</v>
      </c>
      <c r="D2549" s="983"/>
      <c r="E2549" s="983"/>
      <c r="F2549" s="983"/>
      <c r="G2549" s="508" t="s">
        <v>112</v>
      </c>
      <c r="H2549" s="509">
        <v>7.84</v>
      </c>
    </row>
    <row r="2550" spans="1:8" ht="12.75" customHeight="1">
      <c r="A2550" s="507" t="s">
        <v>17658</v>
      </c>
      <c r="B2550" s="508" t="s">
        <v>12976</v>
      </c>
      <c r="C2550" s="983" t="s">
        <v>17659</v>
      </c>
      <c r="D2550" s="983"/>
      <c r="E2550" s="983"/>
      <c r="F2550" s="983"/>
      <c r="G2550" s="508" t="s">
        <v>112</v>
      </c>
      <c r="H2550" s="509">
        <v>18.55</v>
      </c>
    </row>
    <row r="2551" spans="1:8" ht="12.75" customHeight="1">
      <c r="A2551" s="507" t="s">
        <v>17660</v>
      </c>
      <c r="B2551" s="508" t="s">
        <v>12976</v>
      </c>
      <c r="C2551" s="983" t="s">
        <v>17661</v>
      </c>
      <c r="D2551" s="983"/>
      <c r="E2551" s="983"/>
      <c r="F2551" s="983"/>
      <c r="G2551" s="508" t="s">
        <v>112</v>
      </c>
      <c r="H2551" s="509">
        <v>54.06</v>
      </c>
    </row>
    <row r="2552" spans="1:8" ht="12.75" customHeight="1">
      <c r="A2552" s="507" t="s">
        <v>17662</v>
      </c>
      <c r="B2552" s="508" t="s">
        <v>12976</v>
      </c>
      <c r="C2552" s="983" t="s">
        <v>17663</v>
      </c>
      <c r="D2552" s="983"/>
      <c r="E2552" s="983"/>
      <c r="F2552" s="983"/>
      <c r="G2552" s="508" t="s">
        <v>112</v>
      </c>
      <c r="H2552" s="509">
        <v>99.52</v>
      </c>
    </row>
    <row r="2553" spans="1:8" ht="12.75" customHeight="1">
      <c r="A2553" s="507" t="s">
        <v>17664</v>
      </c>
      <c r="B2553" s="508" t="s">
        <v>12976</v>
      </c>
      <c r="C2553" s="983" t="s">
        <v>17665</v>
      </c>
      <c r="D2553" s="983"/>
      <c r="E2553" s="983"/>
      <c r="F2553" s="983"/>
      <c r="G2553" s="508" t="s">
        <v>112</v>
      </c>
      <c r="H2553" s="509">
        <v>117.6</v>
      </c>
    </row>
    <row r="2554" spans="1:8" ht="12.75" customHeight="1">
      <c r="A2554" s="507" t="s">
        <v>17666</v>
      </c>
      <c r="B2554" s="508" t="s">
        <v>12976</v>
      </c>
      <c r="C2554" s="983" t="s">
        <v>17667</v>
      </c>
      <c r="D2554" s="983"/>
      <c r="E2554" s="983"/>
      <c r="F2554" s="983"/>
      <c r="G2554" s="508" t="s">
        <v>112</v>
      </c>
      <c r="H2554" s="509">
        <v>94.16</v>
      </c>
    </row>
    <row r="2555" spans="1:8" ht="12.75" customHeight="1">
      <c r="A2555" s="504" t="s">
        <v>17668</v>
      </c>
      <c r="B2555" s="505" t="s">
        <v>12976</v>
      </c>
      <c r="C2555" s="984" t="s">
        <v>17669</v>
      </c>
      <c r="D2555" s="984"/>
      <c r="E2555" s="984"/>
      <c r="F2555" s="984"/>
      <c r="G2555" s="506"/>
      <c r="H2555" s="506"/>
    </row>
    <row r="2556" spans="1:8" ht="12.75" customHeight="1">
      <c r="A2556" s="507" t="s">
        <v>17670</v>
      </c>
      <c r="B2556" s="508" t="s">
        <v>12976</v>
      </c>
      <c r="C2556" s="983" t="s">
        <v>17671</v>
      </c>
      <c r="D2556" s="983"/>
      <c r="E2556" s="983"/>
      <c r="F2556" s="983"/>
      <c r="G2556" s="508" t="s">
        <v>118</v>
      </c>
      <c r="H2556" s="509">
        <v>6.78</v>
      </c>
    </row>
    <row r="2557" spans="1:8" ht="12.75" customHeight="1">
      <c r="A2557" s="507" t="s">
        <v>17672</v>
      </c>
      <c r="B2557" s="508" t="s">
        <v>12976</v>
      </c>
      <c r="C2557" s="983" t="s">
        <v>17673</v>
      </c>
      <c r="D2557" s="983"/>
      <c r="E2557" s="983"/>
      <c r="F2557" s="983"/>
      <c r="G2557" s="508" t="s">
        <v>118</v>
      </c>
      <c r="H2557" s="509">
        <v>6.67</v>
      </c>
    </row>
    <row r="2558" spans="1:8" ht="12.75" customHeight="1">
      <c r="A2558" s="507" t="s">
        <v>17674</v>
      </c>
      <c r="B2558" s="508" t="s">
        <v>12976</v>
      </c>
      <c r="C2558" s="983" t="s">
        <v>17675</v>
      </c>
      <c r="D2558" s="983"/>
      <c r="E2558" s="983"/>
      <c r="F2558" s="983"/>
      <c r="G2558" s="508" t="s">
        <v>118</v>
      </c>
      <c r="H2558" s="509">
        <v>6.5</v>
      </c>
    </row>
    <row r="2559" spans="1:8" ht="12.75" customHeight="1">
      <c r="A2559" s="507" t="s">
        <v>17676</v>
      </c>
      <c r="B2559" s="508" t="s">
        <v>12976</v>
      </c>
      <c r="C2559" s="983" t="s">
        <v>17677</v>
      </c>
      <c r="D2559" s="983"/>
      <c r="E2559" s="983"/>
      <c r="F2559" s="983"/>
      <c r="G2559" s="508" t="s">
        <v>118</v>
      </c>
      <c r="H2559" s="509">
        <v>6.61</v>
      </c>
    </row>
    <row r="2560" spans="1:8" ht="12.75" customHeight="1">
      <c r="A2560" s="507" t="s">
        <v>17678</v>
      </c>
      <c r="B2560" s="508" t="s">
        <v>12976</v>
      </c>
      <c r="C2560" s="983" t="s">
        <v>17679</v>
      </c>
      <c r="D2560" s="983"/>
      <c r="E2560" s="983"/>
      <c r="F2560" s="983"/>
      <c r="G2560" s="508" t="s">
        <v>118</v>
      </c>
      <c r="H2560" s="509">
        <v>6.65</v>
      </c>
    </row>
    <row r="2561" spans="1:8" ht="12.75" customHeight="1">
      <c r="A2561" s="504" t="s">
        <v>17680</v>
      </c>
      <c r="B2561" s="505" t="s">
        <v>12976</v>
      </c>
      <c r="C2561" s="984" t="s">
        <v>17681</v>
      </c>
      <c r="D2561" s="984"/>
      <c r="E2561" s="984"/>
      <c r="F2561" s="984"/>
      <c r="G2561" s="506"/>
      <c r="H2561" s="506"/>
    </row>
    <row r="2562" spans="1:8" ht="12.75" customHeight="1">
      <c r="A2562" s="507" t="s">
        <v>17682</v>
      </c>
      <c r="B2562" s="508" t="s">
        <v>12976</v>
      </c>
      <c r="C2562" s="983" t="s">
        <v>17683</v>
      </c>
      <c r="D2562" s="983"/>
      <c r="E2562" s="983"/>
      <c r="F2562" s="983"/>
      <c r="G2562" s="508" t="s">
        <v>128</v>
      </c>
      <c r="H2562" s="509">
        <v>509.9</v>
      </c>
    </row>
    <row r="2563" spans="1:8" ht="12.75" customHeight="1">
      <c r="A2563" s="507" t="s">
        <v>17684</v>
      </c>
      <c r="B2563" s="508" t="s">
        <v>12976</v>
      </c>
      <c r="C2563" s="983" t="s">
        <v>17685</v>
      </c>
      <c r="D2563" s="983"/>
      <c r="E2563" s="983"/>
      <c r="F2563" s="983"/>
      <c r="G2563" s="508" t="s">
        <v>128</v>
      </c>
      <c r="H2563" s="509">
        <v>395.1</v>
      </c>
    </row>
    <row r="2564" spans="1:8" ht="12.75" customHeight="1">
      <c r="A2564" s="507" t="s">
        <v>17686</v>
      </c>
      <c r="B2564" s="508" t="s">
        <v>12976</v>
      </c>
      <c r="C2564" s="983" t="s">
        <v>17687</v>
      </c>
      <c r="D2564" s="983"/>
      <c r="E2564" s="983"/>
      <c r="F2564" s="983"/>
      <c r="G2564" s="508" t="s">
        <v>128</v>
      </c>
      <c r="H2564" s="509">
        <v>315.14999999999998</v>
      </c>
    </row>
    <row r="2565" spans="1:8" ht="12.75" customHeight="1">
      <c r="A2565" s="507" t="s">
        <v>17688</v>
      </c>
      <c r="B2565" s="508" t="s">
        <v>12976</v>
      </c>
      <c r="C2565" s="983" t="s">
        <v>17689</v>
      </c>
      <c r="D2565" s="983"/>
      <c r="E2565" s="983"/>
      <c r="F2565" s="983"/>
      <c r="G2565" s="508" t="s">
        <v>128</v>
      </c>
      <c r="H2565" s="509">
        <v>280.22000000000003</v>
      </c>
    </row>
    <row r="2566" spans="1:8" ht="12.75" customHeight="1">
      <c r="A2566" s="507" t="s">
        <v>17690</v>
      </c>
      <c r="B2566" s="508" t="s">
        <v>12976</v>
      </c>
      <c r="C2566" s="983" t="s">
        <v>17691</v>
      </c>
      <c r="D2566" s="983"/>
      <c r="E2566" s="983"/>
      <c r="F2566" s="983"/>
      <c r="G2566" s="508" t="s">
        <v>128</v>
      </c>
      <c r="H2566" s="509">
        <v>254.55</v>
      </c>
    </row>
    <row r="2567" spans="1:8" ht="12.75" customHeight="1">
      <c r="A2567" s="507" t="s">
        <v>17692</v>
      </c>
      <c r="B2567" s="508" t="s">
        <v>12976</v>
      </c>
      <c r="C2567" s="983" t="s">
        <v>17693</v>
      </c>
      <c r="D2567" s="983"/>
      <c r="E2567" s="983"/>
      <c r="F2567" s="983"/>
      <c r="G2567" s="508" t="s">
        <v>128</v>
      </c>
      <c r="H2567" s="509">
        <v>238.15</v>
      </c>
    </row>
    <row r="2568" spans="1:8" ht="12.75" customHeight="1">
      <c r="A2568" s="507" t="s">
        <v>17694</v>
      </c>
      <c r="B2568" s="508" t="s">
        <v>12976</v>
      </c>
      <c r="C2568" s="983" t="s">
        <v>17695</v>
      </c>
      <c r="D2568" s="983"/>
      <c r="E2568" s="983"/>
      <c r="F2568" s="983"/>
      <c r="G2568" s="508" t="s">
        <v>128</v>
      </c>
      <c r="H2568" s="509">
        <v>217.05</v>
      </c>
    </row>
    <row r="2569" spans="1:8" ht="12.75" customHeight="1">
      <c r="A2569" s="507" t="s">
        <v>17696</v>
      </c>
      <c r="B2569" s="508" t="s">
        <v>12976</v>
      </c>
      <c r="C2569" s="983" t="s">
        <v>17697</v>
      </c>
      <c r="D2569" s="983"/>
      <c r="E2569" s="983"/>
      <c r="F2569" s="983"/>
      <c r="G2569" s="508" t="s">
        <v>128</v>
      </c>
      <c r="H2569" s="509">
        <v>201.06</v>
      </c>
    </row>
    <row r="2570" spans="1:8" ht="12.75" customHeight="1">
      <c r="A2570" s="504" t="s">
        <v>17698</v>
      </c>
      <c r="B2570" s="505" t="s">
        <v>12976</v>
      </c>
      <c r="C2570" s="984" t="s">
        <v>17699</v>
      </c>
      <c r="D2570" s="984"/>
      <c r="E2570" s="984"/>
      <c r="F2570" s="984"/>
      <c r="G2570" s="506"/>
      <c r="H2570" s="506"/>
    </row>
    <row r="2571" spans="1:8" ht="12.75" customHeight="1">
      <c r="A2571" s="507" t="s">
        <v>17700</v>
      </c>
      <c r="B2571" s="508" t="s">
        <v>12976</v>
      </c>
      <c r="C2571" s="983" t="s">
        <v>17701</v>
      </c>
      <c r="D2571" s="983"/>
      <c r="E2571" s="983"/>
      <c r="F2571" s="983"/>
      <c r="G2571" s="508" t="s">
        <v>128</v>
      </c>
      <c r="H2571" s="509">
        <v>311.16000000000003</v>
      </c>
    </row>
    <row r="2572" spans="1:8" ht="12.75" customHeight="1">
      <c r="A2572" s="504" t="s">
        <v>17702</v>
      </c>
      <c r="B2572" s="505" t="s">
        <v>12976</v>
      </c>
      <c r="C2572" s="984" t="s">
        <v>6469</v>
      </c>
      <c r="D2572" s="984"/>
      <c r="E2572" s="984"/>
      <c r="F2572" s="984"/>
      <c r="G2572" s="506"/>
      <c r="H2572" s="506"/>
    </row>
    <row r="2573" spans="1:8" ht="12.75" customHeight="1">
      <c r="A2573" s="507" t="s">
        <v>17703</v>
      </c>
      <c r="B2573" s="508" t="s">
        <v>12976</v>
      </c>
      <c r="C2573" s="983" t="s">
        <v>17704</v>
      </c>
      <c r="D2573" s="983"/>
      <c r="E2573" s="983"/>
      <c r="F2573" s="983"/>
      <c r="G2573" s="508" t="s">
        <v>112</v>
      </c>
      <c r="H2573" s="509">
        <v>45.03</v>
      </c>
    </row>
    <row r="2574" spans="1:8" ht="12.75" customHeight="1">
      <c r="A2574" s="507" t="s">
        <v>17705</v>
      </c>
      <c r="B2574" s="508" t="s">
        <v>12976</v>
      </c>
      <c r="C2574" s="983" t="s">
        <v>17706</v>
      </c>
      <c r="D2574" s="983"/>
      <c r="E2574" s="983"/>
      <c r="F2574" s="983"/>
      <c r="G2574" s="508" t="s">
        <v>112</v>
      </c>
      <c r="H2574" s="509">
        <v>82.07</v>
      </c>
    </row>
    <row r="2575" spans="1:8" ht="12.75" customHeight="1">
      <c r="A2575" s="507" t="s">
        <v>17707</v>
      </c>
      <c r="B2575" s="508" t="s">
        <v>12976</v>
      </c>
      <c r="C2575" s="983" t="s">
        <v>17708</v>
      </c>
      <c r="D2575" s="983"/>
      <c r="E2575" s="983"/>
      <c r="F2575" s="983"/>
      <c r="G2575" s="508" t="s">
        <v>112</v>
      </c>
      <c r="H2575" s="509">
        <v>146.84</v>
      </c>
    </row>
    <row r="2576" spans="1:8" ht="12.75" customHeight="1">
      <c r="A2576" s="507" t="s">
        <v>17709</v>
      </c>
      <c r="B2576" s="508" t="s">
        <v>12976</v>
      </c>
      <c r="C2576" s="983" t="s">
        <v>17710</v>
      </c>
      <c r="D2576" s="983"/>
      <c r="E2576" s="983"/>
      <c r="F2576" s="983"/>
      <c r="G2576" s="508" t="s">
        <v>112</v>
      </c>
      <c r="H2576" s="509">
        <v>47.53</v>
      </c>
    </row>
    <row r="2577" spans="1:8" ht="12.75" customHeight="1">
      <c r="A2577" s="507" t="s">
        <v>17711</v>
      </c>
      <c r="B2577" s="508" t="s">
        <v>12976</v>
      </c>
      <c r="C2577" s="983" t="s">
        <v>17712</v>
      </c>
      <c r="D2577" s="983"/>
      <c r="E2577" s="983"/>
      <c r="F2577" s="983"/>
      <c r="G2577" s="508" t="s">
        <v>112</v>
      </c>
      <c r="H2577" s="509">
        <v>87.08</v>
      </c>
    </row>
    <row r="2578" spans="1:8" ht="12.75" customHeight="1">
      <c r="A2578" s="507" t="s">
        <v>17713</v>
      </c>
      <c r="B2578" s="508" t="s">
        <v>12976</v>
      </c>
      <c r="C2578" s="983" t="s">
        <v>17714</v>
      </c>
      <c r="D2578" s="983"/>
      <c r="E2578" s="983"/>
      <c r="F2578" s="983"/>
      <c r="G2578" s="508" t="s">
        <v>112</v>
      </c>
      <c r="H2578" s="509">
        <v>153.09</v>
      </c>
    </row>
    <row r="2579" spans="1:8" ht="12.75" customHeight="1">
      <c r="A2579" s="507" t="s">
        <v>17715</v>
      </c>
      <c r="B2579" s="508" t="s">
        <v>12976</v>
      </c>
      <c r="C2579" s="983" t="s">
        <v>17716</v>
      </c>
      <c r="D2579" s="983"/>
      <c r="E2579" s="983"/>
      <c r="F2579" s="983"/>
      <c r="G2579" s="508" t="s">
        <v>112</v>
      </c>
      <c r="H2579" s="509">
        <v>33.630000000000003</v>
      </c>
    </row>
    <row r="2580" spans="1:8" ht="12.75" customHeight="1">
      <c r="A2580" s="507" t="s">
        <v>17717</v>
      </c>
      <c r="B2580" s="508" t="s">
        <v>12976</v>
      </c>
      <c r="C2580" s="983" t="s">
        <v>17718</v>
      </c>
      <c r="D2580" s="983"/>
      <c r="E2580" s="983"/>
      <c r="F2580" s="983"/>
      <c r="G2580" s="508" t="s">
        <v>112</v>
      </c>
      <c r="H2580" s="509">
        <v>44.75</v>
      </c>
    </row>
    <row r="2581" spans="1:8" ht="12.75" customHeight="1">
      <c r="A2581" s="507" t="s">
        <v>17719</v>
      </c>
      <c r="B2581" s="508" t="s">
        <v>12976</v>
      </c>
      <c r="C2581" s="983" t="s">
        <v>17720</v>
      </c>
      <c r="D2581" s="983"/>
      <c r="E2581" s="983"/>
      <c r="F2581" s="983"/>
      <c r="G2581" s="508" t="s">
        <v>112</v>
      </c>
      <c r="H2581" s="509">
        <v>53.42</v>
      </c>
    </row>
    <row r="2582" spans="1:8" ht="12.75" customHeight="1">
      <c r="A2582" s="507" t="s">
        <v>17721</v>
      </c>
      <c r="B2582" s="508" t="s">
        <v>12976</v>
      </c>
      <c r="C2582" s="983" t="s">
        <v>17722</v>
      </c>
      <c r="D2582" s="983"/>
      <c r="E2582" s="983"/>
      <c r="F2582" s="983"/>
      <c r="G2582" s="508" t="s">
        <v>112</v>
      </c>
      <c r="H2582" s="509">
        <v>32.97</v>
      </c>
    </row>
    <row r="2583" spans="1:8" ht="12.75" customHeight="1">
      <c r="A2583" s="507" t="s">
        <v>17723</v>
      </c>
      <c r="B2583" s="508" t="s">
        <v>12976</v>
      </c>
      <c r="C2583" s="983" t="s">
        <v>17724</v>
      </c>
      <c r="D2583" s="983"/>
      <c r="E2583" s="983"/>
      <c r="F2583" s="983"/>
      <c r="G2583" s="508" t="s">
        <v>112</v>
      </c>
      <c r="H2583" s="509">
        <v>41.54</v>
      </c>
    </row>
    <row r="2584" spans="1:8" ht="12.75" customHeight="1">
      <c r="A2584" s="507" t="s">
        <v>17725</v>
      </c>
      <c r="B2584" s="508" t="s">
        <v>12976</v>
      </c>
      <c r="C2584" s="983" t="s">
        <v>17726</v>
      </c>
      <c r="D2584" s="983"/>
      <c r="E2584" s="983"/>
      <c r="F2584" s="983"/>
      <c r="G2584" s="508" t="s">
        <v>112</v>
      </c>
      <c r="H2584" s="509">
        <v>45.66</v>
      </c>
    </row>
    <row r="2585" spans="1:8" ht="12.75" customHeight="1">
      <c r="A2585" s="507" t="s">
        <v>17727</v>
      </c>
      <c r="B2585" s="508" t="s">
        <v>12976</v>
      </c>
      <c r="C2585" s="983" t="s">
        <v>17728</v>
      </c>
      <c r="D2585" s="983"/>
      <c r="E2585" s="983"/>
      <c r="F2585" s="983"/>
      <c r="G2585" s="508" t="s">
        <v>112</v>
      </c>
      <c r="H2585" s="509">
        <v>35.97</v>
      </c>
    </row>
    <row r="2586" spans="1:8" ht="12.75" customHeight="1">
      <c r="A2586" s="507" t="s">
        <v>17729</v>
      </c>
      <c r="B2586" s="508" t="s">
        <v>12976</v>
      </c>
      <c r="C2586" s="983" t="s">
        <v>17730</v>
      </c>
      <c r="D2586" s="983"/>
      <c r="E2586" s="983"/>
      <c r="F2586" s="983"/>
      <c r="G2586" s="508" t="s">
        <v>112</v>
      </c>
      <c r="H2586" s="509">
        <v>45.3</v>
      </c>
    </row>
    <row r="2587" spans="1:8" ht="12.75" customHeight="1">
      <c r="A2587" s="507" t="s">
        <v>17731</v>
      </c>
      <c r="B2587" s="508" t="s">
        <v>12976</v>
      </c>
      <c r="C2587" s="983" t="s">
        <v>17732</v>
      </c>
      <c r="D2587" s="983"/>
      <c r="E2587" s="983"/>
      <c r="F2587" s="983"/>
      <c r="G2587" s="508" t="s">
        <v>112</v>
      </c>
      <c r="H2587" s="509">
        <v>49.4</v>
      </c>
    </row>
    <row r="2588" spans="1:8" ht="12.75" customHeight="1">
      <c r="A2588" s="504" t="s">
        <v>17733</v>
      </c>
      <c r="B2588" s="505" t="s">
        <v>12976</v>
      </c>
      <c r="C2588" s="984" t="s">
        <v>16103</v>
      </c>
      <c r="D2588" s="984"/>
      <c r="E2588" s="984"/>
      <c r="F2588" s="984"/>
      <c r="G2588" s="506"/>
      <c r="H2588" s="506"/>
    </row>
    <row r="2589" spans="1:8" ht="12.75" customHeight="1">
      <c r="A2589" s="507" t="s">
        <v>17734</v>
      </c>
      <c r="B2589" s="508" t="s">
        <v>12976</v>
      </c>
      <c r="C2589" s="983" t="s">
        <v>17735</v>
      </c>
      <c r="D2589" s="983"/>
      <c r="E2589" s="983"/>
      <c r="F2589" s="983"/>
      <c r="G2589" s="508" t="s">
        <v>112</v>
      </c>
      <c r="H2589" s="509">
        <v>101.71</v>
      </c>
    </row>
    <row r="2590" spans="1:8" ht="12.75" customHeight="1">
      <c r="A2590" s="507" t="s">
        <v>17736</v>
      </c>
      <c r="B2590" s="508" t="s">
        <v>12976</v>
      </c>
      <c r="C2590" s="983" t="s">
        <v>17737</v>
      </c>
      <c r="D2590" s="983"/>
      <c r="E2590" s="983"/>
      <c r="F2590" s="983"/>
      <c r="G2590" s="508" t="s">
        <v>112</v>
      </c>
      <c r="H2590" s="509">
        <v>4.84</v>
      </c>
    </row>
    <row r="2591" spans="1:8" ht="12.75" customHeight="1">
      <c r="A2591" s="507" t="s">
        <v>17738</v>
      </c>
      <c r="B2591" s="508" t="s">
        <v>12976</v>
      </c>
      <c r="C2591" s="983" t="s">
        <v>17739</v>
      </c>
      <c r="D2591" s="983"/>
      <c r="E2591" s="983"/>
      <c r="F2591" s="983"/>
      <c r="G2591" s="508" t="s">
        <v>112</v>
      </c>
      <c r="H2591" s="509">
        <v>7.21</v>
      </c>
    </row>
    <row r="2592" spans="1:8" ht="12.75" customHeight="1">
      <c r="A2592" s="507" t="s">
        <v>17740</v>
      </c>
      <c r="B2592" s="508" t="s">
        <v>12976</v>
      </c>
      <c r="C2592" s="983" t="s">
        <v>17741</v>
      </c>
      <c r="D2592" s="983"/>
      <c r="E2592" s="983"/>
      <c r="F2592" s="983"/>
      <c r="G2592" s="508" t="s">
        <v>112</v>
      </c>
      <c r="H2592" s="509">
        <v>7.18</v>
      </c>
    </row>
    <row r="2593" spans="1:8" ht="12.75" customHeight="1">
      <c r="A2593" s="507" t="s">
        <v>17742</v>
      </c>
      <c r="B2593" s="508" t="s">
        <v>12976</v>
      </c>
      <c r="C2593" s="983" t="s">
        <v>17743</v>
      </c>
      <c r="D2593" s="983"/>
      <c r="E2593" s="983"/>
      <c r="F2593" s="983"/>
      <c r="G2593" s="508" t="s">
        <v>112</v>
      </c>
      <c r="H2593" s="509">
        <v>16.02</v>
      </c>
    </row>
    <row r="2594" spans="1:8" ht="12.75" customHeight="1">
      <c r="A2594" s="507" t="s">
        <v>17744</v>
      </c>
      <c r="B2594" s="508" t="s">
        <v>12976</v>
      </c>
      <c r="C2594" s="983" t="s">
        <v>17745</v>
      </c>
      <c r="D2594" s="983"/>
      <c r="E2594" s="983"/>
      <c r="F2594" s="983"/>
      <c r="G2594" s="508" t="s">
        <v>112</v>
      </c>
      <c r="H2594" s="509">
        <v>20.79</v>
      </c>
    </row>
    <row r="2595" spans="1:8" ht="12.75" customHeight="1">
      <c r="A2595" s="507" t="s">
        <v>17746</v>
      </c>
      <c r="B2595" s="508" t="s">
        <v>12976</v>
      </c>
      <c r="C2595" s="983" t="s">
        <v>17747</v>
      </c>
      <c r="D2595" s="983"/>
      <c r="E2595" s="983"/>
      <c r="F2595" s="983"/>
      <c r="G2595" s="508" t="s">
        <v>112</v>
      </c>
      <c r="H2595" s="509">
        <v>22.17</v>
      </c>
    </row>
    <row r="2596" spans="1:8" ht="12.75" customHeight="1">
      <c r="A2596" s="507" t="s">
        <v>17748</v>
      </c>
      <c r="B2596" s="508" t="s">
        <v>12976</v>
      </c>
      <c r="C2596" s="983" t="s">
        <v>17749</v>
      </c>
      <c r="D2596" s="983"/>
      <c r="E2596" s="983"/>
      <c r="F2596" s="983"/>
      <c r="G2596" s="508" t="s">
        <v>112</v>
      </c>
      <c r="H2596" s="509">
        <v>43.57</v>
      </c>
    </row>
    <row r="2597" spans="1:8" ht="12.75" customHeight="1">
      <c r="A2597" s="504" t="s">
        <v>17750</v>
      </c>
      <c r="B2597" s="505" t="s">
        <v>12976</v>
      </c>
      <c r="C2597" s="984" t="s">
        <v>17751</v>
      </c>
      <c r="D2597" s="984"/>
      <c r="E2597" s="984"/>
      <c r="F2597" s="984"/>
      <c r="G2597" s="506"/>
      <c r="H2597" s="506"/>
    </row>
    <row r="2598" spans="1:8" ht="12.75" customHeight="1">
      <c r="A2598" s="507" t="s">
        <v>17752</v>
      </c>
      <c r="B2598" s="508" t="s">
        <v>12976</v>
      </c>
      <c r="C2598" s="983" t="s">
        <v>17753</v>
      </c>
      <c r="D2598" s="983"/>
      <c r="E2598" s="983"/>
      <c r="F2598" s="983"/>
      <c r="G2598" s="508" t="s">
        <v>128</v>
      </c>
      <c r="H2598" s="509">
        <v>32.549999999999997</v>
      </c>
    </row>
    <row r="2599" spans="1:8" ht="12.75" customHeight="1">
      <c r="A2599" s="507" t="s">
        <v>17754</v>
      </c>
      <c r="B2599" s="508" t="s">
        <v>12976</v>
      </c>
      <c r="C2599" s="983" t="s">
        <v>17755</v>
      </c>
      <c r="D2599" s="983"/>
      <c r="E2599" s="983"/>
      <c r="F2599" s="983"/>
      <c r="G2599" s="508" t="s">
        <v>128</v>
      </c>
      <c r="H2599" s="509">
        <v>43.4</v>
      </c>
    </row>
    <row r="2600" spans="1:8" ht="12.75" customHeight="1">
      <c r="A2600" s="507" t="s">
        <v>17756</v>
      </c>
      <c r="B2600" s="508" t="s">
        <v>12976</v>
      </c>
      <c r="C2600" s="983" t="s">
        <v>17757</v>
      </c>
      <c r="D2600" s="983"/>
      <c r="E2600" s="983"/>
      <c r="F2600" s="983"/>
      <c r="G2600" s="508" t="s">
        <v>128</v>
      </c>
      <c r="H2600" s="509">
        <v>54.25</v>
      </c>
    </row>
    <row r="2601" spans="1:8" ht="12.75" customHeight="1">
      <c r="A2601" s="507" t="s">
        <v>17758</v>
      </c>
      <c r="B2601" s="508" t="s">
        <v>12976</v>
      </c>
      <c r="C2601" s="983" t="s">
        <v>17759</v>
      </c>
      <c r="D2601" s="983"/>
      <c r="E2601" s="983"/>
      <c r="F2601" s="983"/>
      <c r="G2601" s="508" t="s">
        <v>128</v>
      </c>
      <c r="H2601" s="509">
        <v>3.16</v>
      </c>
    </row>
    <row r="2602" spans="1:8" ht="12.75" customHeight="1">
      <c r="A2602" s="507" t="s">
        <v>17760</v>
      </c>
      <c r="B2602" s="508" t="s">
        <v>12976</v>
      </c>
      <c r="C2602" s="983" t="s">
        <v>17761</v>
      </c>
      <c r="D2602" s="983"/>
      <c r="E2602" s="983"/>
      <c r="F2602" s="983"/>
      <c r="G2602" s="508" t="s">
        <v>128</v>
      </c>
      <c r="H2602" s="509">
        <v>4.01</v>
      </c>
    </row>
    <row r="2603" spans="1:8" ht="12.75" customHeight="1">
      <c r="A2603" s="507" t="s">
        <v>17762</v>
      </c>
      <c r="B2603" s="508" t="s">
        <v>12976</v>
      </c>
      <c r="C2603" s="983" t="s">
        <v>17763</v>
      </c>
      <c r="D2603" s="983"/>
      <c r="E2603" s="983"/>
      <c r="F2603" s="983"/>
      <c r="G2603" s="508" t="s">
        <v>128</v>
      </c>
      <c r="H2603" s="509">
        <v>4.6900000000000004</v>
      </c>
    </row>
    <row r="2604" spans="1:8" ht="12.75" customHeight="1">
      <c r="A2604" s="507" t="s">
        <v>17764</v>
      </c>
      <c r="B2604" s="508" t="s">
        <v>12976</v>
      </c>
      <c r="C2604" s="983" t="s">
        <v>17765</v>
      </c>
      <c r="D2604" s="983"/>
      <c r="E2604" s="983"/>
      <c r="F2604" s="983"/>
      <c r="G2604" s="508" t="s">
        <v>128</v>
      </c>
      <c r="H2604" s="509">
        <v>5.0199999999999996</v>
      </c>
    </row>
    <row r="2605" spans="1:8" ht="12.75" customHeight="1">
      <c r="A2605" s="507" t="s">
        <v>17766</v>
      </c>
      <c r="B2605" s="508" t="s">
        <v>12976</v>
      </c>
      <c r="C2605" s="983" t="s">
        <v>17767</v>
      </c>
      <c r="D2605" s="983"/>
      <c r="E2605" s="983"/>
      <c r="F2605" s="983"/>
      <c r="G2605" s="508" t="s">
        <v>128</v>
      </c>
      <c r="H2605" s="509">
        <v>3.94</v>
      </c>
    </row>
    <row r="2606" spans="1:8" ht="12.75" customHeight="1">
      <c r="A2606" s="507" t="s">
        <v>17768</v>
      </c>
      <c r="B2606" s="508" t="s">
        <v>12976</v>
      </c>
      <c r="C2606" s="983" t="s">
        <v>17769</v>
      </c>
      <c r="D2606" s="983"/>
      <c r="E2606" s="983"/>
      <c r="F2606" s="983"/>
      <c r="G2606" s="508" t="s">
        <v>128</v>
      </c>
      <c r="H2606" s="509">
        <v>4.91</v>
      </c>
    </row>
    <row r="2607" spans="1:8" ht="12.75" customHeight="1">
      <c r="A2607" s="507" t="s">
        <v>17770</v>
      </c>
      <c r="B2607" s="508" t="s">
        <v>12976</v>
      </c>
      <c r="C2607" s="983" t="s">
        <v>17771</v>
      </c>
      <c r="D2607" s="983"/>
      <c r="E2607" s="983"/>
      <c r="F2607" s="983"/>
      <c r="G2607" s="508" t="s">
        <v>128</v>
      </c>
      <c r="H2607" s="509">
        <v>5.87</v>
      </c>
    </row>
    <row r="2608" spans="1:8" ht="12.75" customHeight="1">
      <c r="A2608" s="507" t="s">
        <v>17772</v>
      </c>
      <c r="B2608" s="508" t="s">
        <v>12976</v>
      </c>
      <c r="C2608" s="983" t="s">
        <v>17773</v>
      </c>
      <c r="D2608" s="983"/>
      <c r="E2608" s="983"/>
      <c r="F2608" s="983"/>
      <c r="G2608" s="508" t="s">
        <v>128</v>
      </c>
      <c r="H2608" s="509">
        <v>6.19</v>
      </c>
    </row>
    <row r="2609" spans="1:8" ht="12.75" customHeight="1">
      <c r="A2609" s="507" t="s">
        <v>17774</v>
      </c>
      <c r="B2609" s="508" t="s">
        <v>12976</v>
      </c>
      <c r="C2609" s="983" t="s">
        <v>17775</v>
      </c>
      <c r="D2609" s="983"/>
      <c r="E2609" s="983"/>
      <c r="F2609" s="983"/>
      <c r="G2609" s="508" t="s">
        <v>128</v>
      </c>
      <c r="H2609" s="509">
        <v>5.15</v>
      </c>
    </row>
    <row r="2610" spans="1:8" ht="12.75" customHeight="1">
      <c r="A2610" s="507" t="s">
        <v>17776</v>
      </c>
      <c r="B2610" s="508" t="s">
        <v>12976</v>
      </c>
      <c r="C2610" s="983" t="s">
        <v>17777</v>
      </c>
      <c r="D2610" s="983"/>
      <c r="E2610" s="983"/>
      <c r="F2610" s="983"/>
      <c r="G2610" s="508" t="s">
        <v>128</v>
      </c>
      <c r="H2610" s="509">
        <v>200.16</v>
      </c>
    </row>
    <row r="2611" spans="1:8" ht="12.75" customHeight="1">
      <c r="A2611" s="507" t="s">
        <v>17778</v>
      </c>
      <c r="B2611" s="508" t="s">
        <v>12976</v>
      </c>
      <c r="C2611" s="983" t="s">
        <v>17779</v>
      </c>
      <c r="D2611" s="983"/>
      <c r="E2611" s="983"/>
      <c r="F2611" s="983"/>
      <c r="G2611" s="508" t="s">
        <v>128</v>
      </c>
      <c r="H2611" s="509">
        <v>236.57</v>
      </c>
    </row>
    <row r="2612" spans="1:8" ht="12.75" customHeight="1">
      <c r="A2612" s="507" t="s">
        <v>17780</v>
      </c>
      <c r="B2612" s="508" t="s">
        <v>12976</v>
      </c>
      <c r="C2612" s="983" t="s">
        <v>17781</v>
      </c>
      <c r="D2612" s="983"/>
      <c r="E2612" s="983"/>
      <c r="F2612" s="983"/>
      <c r="G2612" s="508" t="s">
        <v>112</v>
      </c>
      <c r="H2612" s="509">
        <v>3.58</v>
      </c>
    </row>
    <row r="2613" spans="1:8" ht="12.75" customHeight="1">
      <c r="A2613" s="507" t="s">
        <v>17782</v>
      </c>
      <c r="B2613" s="508" t="s">
        <v>12976</v>
      </c>
      <c r="C2613" s="983" t="s">
        <v>17783</v>
      </c>
      <c r="D2613" s="983"/>
      <c r="E2613" s="983"/>
      <c r="F2613" s="983"/>
      <c r="G2613" s="508" t="s">
        <v>112</v>
      </c>
      <c r="H2613" s="509">
        <v>3.12</v>
      </c>
    </row>
    <row r="2614" spans="1:8" ht="12.75" customHeight="1">
      <c r="A2614" s="507" t="s">
        <v>17784</v>
      </c>
      <c r="B2614" s="508" t="s">
        <v>12976</v>
      </c>
      <c r="C2614" s="983" t="s">
        <v>17785</v>
      </c>
      <c r="D2614" s="983"/>
      <c r="E2614" s="983"/>
      <c r="F2614" s="983"/>
      <c r="G2614" s="508" t="s">
        <v>128</v>
      </c>
      <c r="H2614" s="509">
        <v>32.549999999999997</v>
      </c>
    </row>
    <row r="2615" spans="1:8" ht="12.75" customHeight="1">
      <c r="A2615" s="507" t="s">
        <v>17786</v>
      </c>
      <c r="B2615" s="508" t="s">
        <v>12976</v>
      </c>
      <c r="C2615" s="983" t="s">
        <v>17787</v>
      </c>
      <c r="D2615" s="983"/>
      <c r="E2615" s="983"/>
      <c r="F2615" s="983"/>
      <c r="G2615" s="508" t="s">
        <v>128</v>
      </c>
      <c r="H2615" s="509">
        <v>15.09</v>
      </c>
    </row>
    <row r="2616" spans="1:8" ht="12.75" customHeight="1">
      <c r="A2616" s="507" t="s">
        <v>17788</v>
      </c>
      <c r="B2616" s="508" t="s">
        <v>12976</v>
      </c>
      <c r="C2616" s="983" t="s">
        <v>17789</v>
      </c>
      <c r="D2616" s="983"/>
      <c r="E2616" s="983"/>
      <c r="F2616" s="983"/>
      <c r="G2616" s="508" t="s">
        <v>128</v>
      </c>
      <c r="H2616" s="509">
        <v>2.75</v>
      </c>
    </row>
    <row r="2617" spans="1:8" ht="12.75" customHeight="1">
      <c r="A2617" s="507" t="s">
        <v>17790</v>
      </c>
      <c r="B2617" s="508" t="s">
        <v>12976</v>
      </c>
      <c r="C2617" s="983" t="s">
        <v>17791</v>
      </c>
      <c r="D2617" s="983"/>
      <c r="E2617" s="983"/>
      <c r="F2617" s="983"/>
      <c r="G2617" s="508" t="s">
        <v>128</v>
      </c>
      <c r="H2617" s="509">
        <v>16.12</v>
      </c>
    </row>
    <row r="2618" spans="1:8" ht="12.75" customHeight="1">
      <c r="A2618" s="507" t="s">
        <v>17792</v>
      </c>
      <c r="B2618" s="508" t="s">
        <v>12976</v>
      </c>
      <c r="C2618" s="983" t="s">
        <v>17793</v>
      </c>
      <c r="D2618" s="983"/>
      <c r="E2618" s="983"/>
      <c r="F2618" s="983"/>
      <c r="G2618" s="508" t="s">
        <v>128</v>
      </c>
      <c r="H2618" s="509">
        <v>1.54</v>
      </c>
    </row>
    <row r="2619" spans="1:8" ht="12.75" customHeight="1">
      <c r="A2619" s="504" t="s">
        <v>17794</v>
      </c>
      <c r="B2619" s="505" t="s">
        <v>12976</v>
      </c>
      <c r="C2619" s="984" t="s">
        <v>17795</v>
      </c>
      <c r="D2619" s="984"/>
      <c r="E2619" s="984"/>
      <c r="F2619" s="984"/>
      <c r="G2619" s="506"/>
      <c r="H2619" s="506"/>
    </row>
    <row r="2620" spans="1:8" ht="12.75" customHeight="1">
      <c r="A2620" s="507" t="s">
        <v>17796</v>
      </c>
      <c r="B2620" s="508" t="s">
        <v>12976</v>
      </c>
      <c r="C2620" s="983" t="s">
        <v>17797</v>
      </c>
      <c r="D2620" s="983"/>
      <c r="E2620" s="983"/>
      <c r="F2620" s="983"/>
      <c r="G2620" s="508" t="s">
        <v>128</v>
      </c>
      <c r="H2620" s="509">
        <v>353.44</v>
      </c>
    </row>
    <row r="2621" spans="1:8" ht="12.75" customHeight="1">
      <c r="A2621" s="504" t="s">
        <v>17798</v>
      </c>
      <c r="B2621" s="505" t="s">
        <v>12976</v>
      </c>
      <c r="C2621" s="984" t="s">
        <v>17799</v>
      </c>
      <c r="D2621" s="984"/>
      <c r="E2621" s="984"/>
      <c r="F2621" s="984"/>
      <c r="G2621" s="506"/>
      <c r="H2621" s="506"/>
    </row>
    <row r="2622" spans="1:8" ht="12.75" customHeight="1">
      <c r="A2622" s="507" t="s">
        <v>17800</v>
      </c>
      <c r="B2622" s="508" t="s">
        <v>12976</v>
      </c>
      <c r="C2622" s="983" t="s">
        <v>17801</v>
      </c>
      <c r="D2622" s="983"/>
      <c r="E2622" s="983"/>
      <c r="F2622" s="983"/>
      <c r="G2622" s="508" t="s">
        <v>17231</v>
      </c>
      <c r="H2622" s="509">
        <v>0.66</v>
      </c>
    </row>
    <row r="2623" spans="1:8" ht="12.75" customHeight="1">
      <c r="A2623" s="507" t="s">
        <v>17802</v>
      </c>
      <c r="B2623" s="508" t="s">
        <v>12976</v>
      </c>
      <c r="C2623" s="983" t="s">
        <v>17803</v>
      </c>
      <c r="D2623" s="983"/>
      <c r="E2623" s="983"/>
      <c r="F2623" s="983"/>
      <c r="G2623" s="508" t="s">
        <v>17231</v>
      </c>
      <c r="H2623" s="509">
        <v>0.48</v>
      </c>
    </row>
    <row r="2624" spans="1:8" ht="12.75" customHeight="1">
      <c r="A2624" s="504" t="s">
        <v>17804</v>
      </c>
      <c r="B2624" s="505" t="s">
        <v>12976</v>
      </c>
      <c r="C2624" s="984" t="s">
        <v>17805</v>
      </c>
      <c r="D2624" s="984"/>
      <c r="E2624" s="984"/>
      <c r="F2624" s="984"/>
      <c r="G2624" s="506"/>
      <c r="H2624" s="506"/>
    </row>
    <row r="2625" spans="1:8" ht="12.75" customHeight="1">
      <c r="A2625" s="507" t="s">
        <v>17806</v>
      </c>
      <c r="B2625" s="508" t="s">
        <v>12976</v>
      </c>
      <c r="C2625" s="983" t="s">
        <v>17807</v>
      </c>
      <c r="D2625" s="983"/>
      <c r="E2625" s="983"/>
      <c r="F2625" s="983"/>
      <c r="G2625" s="508" t="s">
        <v>2117</v>
      </c>
      <c r="H2625" s="509">
        <v>212.83</v>
      </c>
    </row>
    <row r="2626" spans="1:8">
      <c r="A2626" s="507" t="s">
        <v>17808</v>
      </c>
      <c r="B2626" s="508" t="s">
        <v>12976</v>
      </c>
      <c r="C2626" s="983" t="s">
        <v>17809</v>
      </c>
      <c r="D2626" s="983"/>
      <c r="E2626" s="983"/>
      <c r="F2626" s="983"/>
      <c r="G2626" s="508" t="s">
        <v>2117</v>
      </c>
      <c r="H2626" s="509">
        <v>50.66</v>
      </c>
    </row>
    <row r="2627" spans="1:8" ht="12.75" customHeight="1">
      <c r="A2627" s="507" t="s">
        <v>17810</v>
      </c>
      <c r="B2627" s="508" t="s">
        <v>12976</v>
      </c>
      <c r="C2627" s="983" t="s">
        <v>17811</v>
      </c>
      <c r="D2627" s="983"/>
      <c r="E2627" s="983"/>
      <c r="F2627" s="983"/>
      <c r="G2627" s="508" t="s">
        <v>2117</v>
      </c>
      <c r="H2627" s="509">
        <v>140.35</v>
      </c>
    </row>
    <row r="2628" spans="1:8" ht="12.75" customHeight="1">
      <c r="A2628" s="504" t="s">
        <v>17812</v>
      </c>
      <c r="B2628" s="505" t="s">
        <v>12976</v>
      </c>
      <c r="C2628" s="984" t="s">
        <v>17813</v>
      </c>
      <c r="D2628" s="984"/>
      <c r="E2628" s="984"/>
      <c r="F2628" s="984"/>
      <c r="G2628" s="506"/>
      <c r="H2628" s="506"/>
    </row>
    <row r="2629" spans="1:8" ht="12.75" customHeight="1">
      <c r="A2629" s="507" t="s">
        <v>17814</v>
      </c>
      <c r="B2629" s="508" t="s">
        <v>12976</v>
      </c>
      <c r="C2629" s="983" t="s">
        <v>17815</v>
      </c>
      <c r="D2629" s="983"/>
      <c r="E2629" s="983"/>
      <c r="F2629" s="983"/>
      <c r="G2629" s="508" t="s">
        <v>112</v>
      </c>
      <c r="H2629" s="509">
        <v>2.4</v>
      </c>
    </row>
    <row r="2630" spans="1:8" ht="12.75" customHeight="1">
      <c r="A2630" s="507" t="s">
        <v>17816</v>
      </c>
      <c r="B2630" s="508" t="s">
        <v>12976</v>
      </c>
      <c r="C2630" s="983" t="s">
        <v>17817</v>
      </c>
      <c r="D2630" s="983"/>
      <c r="E2630" s="983"/>
      <c r="F2630" s="983"/>
      <c r="G2630" s="508" t="s">
        <v>128</v>
      </c>
      <c r="H2630" s="509">
        <v>13.67</v>
      </c>
    </row>
    <row r="2631" spans="1:8" ht="12.75" customHeight="1">
      <c r="A2631" s="507" t="s">
        <v>17818</v>
      </c>
      <c r="B2631" s="508" t="s">
        <v>12976</v>
      </c>
      <c r="C2631" s="983" t="s">
        <v>17819</v>
      </c>
      <c r="D2631" s="983"/>
      <c r="E2631" s="983"/>
      <c r="F2631" s="983"/>
      <c r="G2631" s="508" t="s">
        <v>128</v>
      </c>
      <c r="H2631" s="509">
        <v>4.04</v>
      </c>
    </row>
    <row r="2632" spans="1:8" ht="12.75" customHeight="1">
      <c r="A2632" s="507" t="s">
        <v>17820</v>
      </c>
      <c r="B2632" s="508" t="s">
        <v>12976</v>
      </c>
      <c r="C2632" s="983" t="s">
        <v>17821</v>
      </c>
      <c r="D2632" s="983"/>
      <c r="E2632" s="983"/>
      <c r="F2632" s="983"/>
      <c r="G2632" s="508" t="s">
        <v>13317</v>
      </c>
      <c r="H2632" s="509">
        <v>22.19</v>
      </c>
    </row>
    <row r="2633" spans="1:8" ht="12.75" customHeight="1">
      <c r="A2633" s="507" t="s">
        <v>17822</v>
      </c>
      <c r="B2633" s="508" t="s">
        <v>12976</v>
      </c>
      <c r="C2633" s="983" t="s">
        <v>17823</v>
      </c>
      <c r="D2633" s="983"/>
      <c r="E2633" s="983"/>
      <c r="F2633" s="983"/>
      <c r="G2633" s="508" t="s">
        <v>13317</v>
      </c>
      <c r="H2633" s="509">
        <v>45.05</v>
      </c>
    </row>
    <row r="2634" spans="1:8" ht="12.75" customHeight="1">
      <c r="A2634" s="507" t="s">
        <v>17824</v>
      </c>
      <c r="B2634" s="508" t="s">
        <v>12976</v>
      </c>
      <c r="C2634" s="983" t="s">
        <v>17825</v>
      </c>
      <c r="D2634" s="983"/>
      <c r="E2634" s="983"/>
      <c r="F2634" s="983"/>
      <c r="G2634" s="508" t="s">
        <v>13317</v>
      </c>
      <c r="H2634" s="509">
        <v>67.239999999999995</v>
      </c>
    </row>
    <row r="2635" spans="1:8" ht="12.75" customHeight="1">
      <c r="A2635" s="507" t="s">
        <v>17826</v>
      </c>
      <c r="B2635" s="508" t="s">
        <v>12976</v>
      </c>
      <c r="C2635" s="983" t="s">
        <v>17827</v>
      </c>
      <c r="D2635" s="983"/>
      <c r="E2635" s="983"/>
      <c r="F2635" s="983"/>
      <c r="G2635" s="508" t="s">
        <v>13317</v>
      </c>
      <c r="H2635" s="509">
        <v>89.43</v>
      </c>
    </row>
    <row r="2636" spans="1:8" ht="12.75" customHeight="1">
      <c r="A2636" s="504" t="s">
        <v>17828</v>
      </c>
      <c r="B2636" s="505" t="s">
        <v>12976</v>
      </c>
      <c r="C2636" s="984" t="s">
        <v>17829</v>
      </c>
      <c r="D2636" s="984"/>
      <c r="E2636" s="984"/>
      <c r="F2636" s="984"/>
      <c r="G2636" s="506"/>
      <c r="H2636" s="506"/>
    </row>
    <row r="2637" spans="1:8" ht="12.75" customHeight="1">
      <c r="A2637" s="507" t="s">
        <v>17830</v>
      </c>
      <c r="B2637" s="508" t="s">
        <v>12976</v>
      </c>
      <c r="C2637" s="983" t="s">
        <v>13742</v>
      </c>
      <c r="D2637" s="983"/>
      <c r="E2637" s="983"/>
      <c r="F2637" s="983"/>
      <c r="G2637" s="508" t="s">
        <v>128</v>
      </c>
      <c r="H2637" s="509">
        <v>76.72</v>
      </c>
    </row>
    <row r="2638" spans="1:8" ht="12.75" customHeight="1">
      <c r="A2638" s="504" t="s">
        <v>17831</v>
      </c>
      <c r="B2638" s="505" t="s">
        <v>12976</v>
      </c>
      <c r="C2638" s="984" t="s">
        <v>13744</v>
      </c>
      <c r="D2638" s="984"/>
      <c r="E2638" s="984"/>
      <c r="F2638" s="984"/>
      <c r="G2638" s="506"/>
      <c r="H2638" s="506"/>
    </row>
    <row r="2639" spans="1:8" ht="12.75" customHeight="1">
      <c r="A2639" s="507" t="s">
        <v>17832</v>
      </c>
      <c r="B2639" s="508" t="s">
        <v>12976</v>
      </c>
      <c r="C2639" s="983" t="s">
        <v>17833</v>
      </c>
      <c r="D2639" s="983"/>
      <c r="E2639" s="983"/>
      <c r="F2639" s="983"/>
      <c r="G2639" s="508" t="s">
        <v>112</v>
      </c>
      <c r="H2639" s="509">
        <v>5.71</v>
      </c>
    </row>
    <row r="2640" spans="1:8" ht="12.75" customHeight="1">
      <c r="A2640" s="504" t="s">
        <v>17834</v>
      </c>
      <c r="B2640" s="505" t="s">
        <v>12976</v>
      </c>
      <c r="C2640" s="984" t="s">
        <v>13750</v>
      </c>
      <c r="D2640" s="984"/>
      <c r="E2640" s="984"/>
      <c r="F2640" s="984"/>
      <c r="G2640" s="506"/>
      <c r="H2640" s="506"/>
    </row>
    <row r="2641" spans="1:8" ht="12.75" customHeight="1">
      <c r="A2641" s="507" t="s">
        <v>17835</v>
      </c>
      <c r="B2641" s="508" t="s">
        <v>12976</v>
      </c>
      <c r="C2641" s="983" t="s">
        <v>17836</v>
      </c>
      <c r="D2641" s="983"/>
      <c r="E2641" s="983"/>
      <c r="F2641" s="983"/>
      <c r="G2641" s="508" t="s">
        <v>108</v>
      </c>
      <c r="H2641" s="509">
        <v>5.14</v>
      </c>
    </row>
    <row r="2642" spans="1:8" ht="12.75" customHeight="1">
      <c r="A2642" s="504" t="s">
        <v>17837</v>
      </c>
      <c r="B2642" s="505" t="s">
        <v>12976</v>
      </c>
      <c r="C2642" s="984" t="s">
        <v>17838</v>
      </c>
      <c r="D2642" s="984"/>
      <c r="E2642" s="984"/>
      <c r="F2642" s="984"/>
      <c r="G2642" s="506"/>
      <c r="H2642" s="506"/>
    </row>
    <row r="2643" spans="1:8" ht="12.75" customHeight="1">
      <c r="A2643" s="507" t="s">
        <v>17839</v>
      </c>
      <c r="B2643" s="508" t="s">
        <v>12976</v>
      </c>
      <c r="C2643" s="983" t="s">
        <v>13222</v>
      </c>
      <c r="D2643" s="983"/>
      <c r="E2643" s="983"/>
      <c r="F2643" s="983"/>
      <c r="G2643" s="508" t="s">
        <v>121</v>
      </c>
      <c r="H2643" s="509">
        <v>1.63</v>
      </c>
    </row>
    <row r="2644" spans="1:8" ht="12.75" customHeight="1">
      <c r="A2644" s="504" t="s">
        <v>17840</v>
      </c>
      <c r="B2644" s="505" t="s">
        <v>12976</v>
      </c>
      <c r="C2644" s="984" t="s">
        <v>17841</v>
      </c>
      <c r="D2644" s="984"/>
      <c r="E2644" s="984"/>
      <c r="F2644" s="984"/>
      <c r="G2644" s="506"/>
      <c r="H2644" s="506"/>
    </row>
    <row r="2645" spans="1:8" ht="12.75" customHeight="1">
      <c r="A2645" s="507" t="s">
        <v>17842</v>
      </c>
      <c r="B2645" s="508" t="s">
        <v>12976</v>
      </c>
      <c r="C2645" s="983" t="s">
        <v>17843</v>
      </c>
      <c r="D2645" s="983"/>
      <c r="E2645" s="983"/>
      <c r="F2645" s="983"/>
      <c r="G2645" s="508" t="s">
        <v>108</v>
      </c>
      <c r="H2645" s="509">
        <v>757.43</v>
      </c>
    </row>
    <row r="2646" spans="1:8" ht="12.75" customHeight="1">
      <c r="A2646" s="507" t="s">
        <v>17844</v>
      </c>
      <c r="B2646" s="508" t="s">
        <v>12976</v>
      </c>
      <c r="C2646" s="983" t="s">
        <v>17845</v>
      </c>
      <c r="D2646" s="983"/>
      <c r="E2646" s="983"/>
      <c r="F2646" s="983"/>
      <c r="G2646" s="508" t="s">
        <v>108</v>
      </c>
      <c r="H2646" s="509">
        <v>347.51</v>
      </c>
    </row>
    <row r="2647" spans="1:8" ht="12.75" customHeight="1">
      <c r="A2647" s="507" t="s">
        <v>17846</v>
      </c>
      <c r="B2647" s="508" t="s">
        <v>12976</v>
      </c>
      <c r="C2647" s="983" t="s">
        <v>17847</v>
      </c>
      <c r="D2647" s="983"/>
      <c r="E2647" s="983"/>
      <c r="F2647" s="983"/>
      <c r="G2647" s="508" t="s">
        <v>108</v>
      </c>
      <c r="H2647" s="509">
        <v>1452.55</v>
      </c>
    </row>
    <row r="2648" spans="1:8" ht="12.75" customHeight="1">
      <c r="A2648" s="507" t="s">
        <v>17848</v>
      </c>
      <c r="B2648" s="508" t="s">
        <v>12976</v>
      </c>
      <c r="C2648" s="983" t="s">
        <v>17849</v>
      </c>
      <c r="D2648" s="983"/>
      <c r="E2648" s="983"/>
      <c r="F2648" s="983"/>
      <c r="G2648" s="508" t="s">
        <v>108</v>
      </c>
      <c r="H2648" s="509">
        <v>372.74</v>
      </c>
    </row>
    <row r="2649" spans="1:8" ht="12.75" customHeight="1">
      <c r="A2649" s="507" t="s">
        <v>17850</v>
      </c>
      <c r="B2649" s="508" t="s">
        <v>12976</v>
      </c>
      <c r="C2649" s="983" t="s">
        <v>17851</v>
      </c>
      <c r="D2649" s="983"/>
      <c r="E2649" s="983"/>
      <c r="F2649" s="983"/>
      <c r="G2649" s="508" t="s">
        <v>108</v>
      </c>
      <c r="H2649" s="509">
        <v>320.39999999999998</v>
      </c>
    </row>
    <row r="2650" spans="1:8" ht="12.75" customHeight="1">
      <c r="A2650" s="507" t="s">
        <v>17852</v>
      </c>
      <c r="B2650" s="508" t="s">
        <v>12976</v>
      </c>
      <c r="C2650" s="983" t="s">
        <v>17853</v>
      </c>
      <c r="D2650" s="983"/>
      <c r="E2650" s="983"/>
      <c r="F2650" s="983"/>
      <c r="G2650" s="508" t="s">
        <v>108</v>
      </c>
      <c r="H2650" s="509">
        <v>175.78</v>
      </c>
    </row>
    <row r="2651" spans="1:8" ht="12.75" customHeight="1">
      <c r="A2651" s="507" t="s">
        <v>17854</v>
      </c>
      <c r="B2651" s="508" t="s">
        <v>12976</v>
      </c>
      <c r="C2651" s="983" t="s">
        <v>17855</v>
      </c>
      <c r="D2651" s="983"/>
      <c r="E2651" s="983"/>
      <c r="F2651" s="983"/>
      <c r="G2651" s="508" t="s">
        <v>108</v>
      </c>
      <c r="H2651" s="509">
        <v>265.48</v>
      </c>
    </row>
    <row r="2652" spans="1:8" ht="12.75" customHeight="1">
      <c r="A2652" s="507" t="s">
        <v>17856</v>
      </c>
      <c r="B2652" s="508" t="s">
        <v>12976</v>
      </c>
      <c r="C2652" s="983" t="s">
        <v>17857</v>
      </c>
      <c r="D2652" s="983"/>
      <c r="E2652" s="983"/>
      <c r="F2652" s="983"/>
      <c r="G2652" s="508" t="s">
        <v>108</v>
      </c>
      <c r="H2652" s="509">
        <v>361.26</v>
      </c>
    </row>
    <row r="2653" spans="1:8" ht="12.75" customHeight="1">
      <c r="A2653" s="507" t="s">
        <v>17858</v>
      </c>
      <c r="B2653" s="508" t="s">
        <v>12976</v>
      </c>
      <c r="C2653" s="983" t="s">
        <v>17859</v>
      </c>
      <c r="D2653" s="983"/>
      <c r="E2653" s="983"/>
      <c r="F2653" s="983"/>
      <c r="G2653" s="508" t="s">
        <v>108</v>
      </c>
      <c r="H2653" s="509">
        <v>136.65</v>
      </c>
    </row>
    <row r="2654" spans="1:8" ht="12.75" customHeight="1">
      <c r="A2654" s="507" t="s">
        <v>17860</v>
      </c>
      <c r="B2654" s="508" t="s">
        <v>12976</v>
      </c>
      <c r="C2654" s="983" t="s">
        <v>17861</v>
      </c>
      <c r="D2654" s="983"/>
      <c r="E2654" s="983"/>
      <c r="F2654" s="983"/>
      <c r="G2654" s="508" t="s">
        <v>108</v>
      </c>
      <c r="H2654" s="509">
        <v>176.78</v>
      </c>
    </row>
    <row r="2655" spans="1:8" ht="12.75" customHeight="1">
      <c r="A2655" s="507" t="s">
        <v>17862</v>
      </c>
      <c r="B2655" s="508" t="s">
        <v>12976</v>
      </c>
      <c r="C2655" s="983" t="s">
        <v>17863</v>
      </c>
      <c r="D2655" s="983"/>
      <c r="E2655" s="983"/>
      <c r="F2655" s="983"/>
      <c r="G2655" s="508" t="s">
        <v>108</v>
      </c>
      <c r="H2655" s="509">
        <v>234.67</v>
      </c>
    </row>
    <row r="2656" spans="1:8" ht="12.75" customHeight="1">
      <c r="A2656" s="507" t="s">
        <v>17864</v>
      </c>
      <c r="B2656" s="508" t="s">
        <v>12976</v>
      </c>
      <c r="C2656" s="983" t="s">
        <v>17865</v>
      </c>
      <c r="D2656" s="983"/>
      <c r="E2656" s="983"/>
      <c r="F2656" s="983"/>
      <c r="G2656" s="508" t="s">
        <v>108</v>
      </c>
      <c r="H2656" s="509">
        <v>191.9</v>
      </c>
    </row>
    <row r="2657" spans="1:8" ht="12.75" customHeight="1">
      <c r="A2657" s="507" t="s">
        <v>17866</v>
      </c>
      <c r="B2657" s="508" t="s">
        <v>12976</v>
      </c>
      <c r="C2657" s="983" t="s">
        <v>17867</v>
      </c>
      <c r="D2657" s="983"/>
      <c r="E2657" s="983"/>
      <c r="F2657" s="983"/>
      <c r="G2657" s="508" t="s">
        <v>108</v>
      </c>
      <c r="H2657" s="509">
        <v>245.51</v>
      </c>
    </row>
    <row r="2658" spans="1:8" ht="12.75" customHeight="1">
      <c r="A2658" s="507" t="s">
        <v>17868</v>
      </c>
      <c r="B2658" s="508" t="s">
        <v>12976</v>
      </c>
      <c r="C2658" s="983" t="s">
        <v>17869</v>
      </c>
      <c r="D2658" s="983"/>
      <c r="E2658" s="983"/>
      <c r="F2658" s="983"/>
      <c r="G2658" s="508" t="s">
        <v>108</v>
      </c>
      <c r="H2658" s="509">
        <v>342.08</v>
      </c>
    </row>
    <row r="2659" spans="1:8" ht="12.75" customHeight="1">
      <c r="A2659" s="507" t="s">
        <v>17870</v>
      </c>
      <c r="B2659" s="508" t="s">
        <v>12976</v>
      </c>
      <c r="C2659" s="983" t="s">
        <v>17871</v>
      </c>
      <c r="D2659" s="983"/>
      <c r="E2659" s="983"/>
      <c r="F2659" s="983"/>
      <c r="G2659" s="508" t="s">
        <v>108</v>
      </c>
      <c r="H2659" s="509">
        <v>164.32</v>
      </c>
    </row>
    <row r="2660" spans="1:8" ht="12.75" customHeight="1">
      <c r="A2660" s="507" t="s">
        <v>17872</v>
      </c>
      <c r="B2660" s="508" t="s">
        <v>12976</v>
      </c>
      <c r="C2660" s="983" t="s">
        <v>17873</v>
      </c>
      <c r="D2660" s="983"/>
      <c r="E2660" s="983"/>
      <c r="F2660" s="983"/>
      <c r="G2660" s="508" t="s">
        <v>108</v>
      </c>
      <c r="H2660" s="509">
        <v>233.51</v>
      </c>
    </row>
    <row r="2661" spans="1:8" ht="12.75" customHeight="1">
      <c r="A2661" s="507" t="s">
        <v>17874</v>
      </c>
      <c r="B2661" s="508" t="s">
        <v>12976</v>
      </c>
      <c r="C2661" s="983" t="s">
        <v>17875</v>
      </c>
      <c r="D2661" s="983"/>
      <c r="E2661" s="983"/>
      <c r="F2661" s="983"/>
      <c r="G2661" s="508" t="s">
        <v>108</v>
      </c>
      <c r="H2661" s="509">
        <v>494.52</v>
      </c>
    </row>
    <row r="2662" spans="1:8" ht="12.75" customHeight="1">
      <c r="A2662" s="507" t="s">
        <v>17876</v>
      </c>
      <c r="B2662" s="508" t="s">
        <v>12976</v>
      </c>
      <c r="C2662" s="983" t="s">
        <v>17877</v>
      </c>
      <c r="D2662" s="983"/>
      <c r="E2662" s="983"/>
      <c r="F2662" s="983"/>
      <c r="G2662" s="508" t="s">
        <v>108</v>
      </c>
      <c r="H2662" s="509">
        <v>716.21</v>
      </c>
    </row>
    <row r="2663" spans="1:8" ht="12.75" customHeight="1">
      <c r="A2663" s="507" t="s">
        <v>17878</v>
      </c>
      <c r="B2663" s="508" t="s">
        <v>12976</v>
      </c>
      <c r="C2663" s="983" t="s">
        <v>17879</v>
      </c>
      <c r="D2663" s="983"/>
      <c r="E2663" s="983"/>
      <c r="F2663" s="983"/>
      <c r="G2663" s="508" t="s">
        <v>108</v>
      </c>
      <c r="H2663" s="509">
        <v>1181.83</v>
      </c>
    </row>
    <row r="2664" spans="1:8" ht="12.75" customHeight="1">
      <c r="A2664" s="507" t="s">
        <v>17880</v>
      </c>
      <c r="B2664" s="508" t="s">
        <v>12976</v>
      </c>
      <c r="C2664" s="983" t="s">
        <v>17881</v>
      </c>
      <c r="D2664" s="983"/>
      <c r="E2664" s="983"/>
      <c r="F2664" s="983"/>
      <c r="G2664" s="508" t="s">
        <v>108</v>
      </c>
      <c r="H2664" s="509">
        <v>1786.54</v>
      </c>
    </row>
    <row r="2665" spans="1:8" ht="12.75" customHeight="1">
      <c r="A2665" s="507" t="s">
        <v>17882</v>
      </c>
      <c r="B2665" s="508" t="s">
        <v>12976</v>
      </c>
      <c r="C2665" s="983" t="s">
        <v>17883</v>
      </c>
      <c r="D2665" s="983"/>
      <c r="E2665" s="983"/>
      <c r="F2665" s="983"/>
      <c r="G2665" s="508" t="s">
        <v>108</v>
      </c>
      <c r="H2665" s="509">
        <v>238.82</v>
      </c>
    </row>
    <row r="2666" spans="1:8" ht="12.75" customHeight="1">
      <c r="A2666" s="504" t="s">
        <v>17884</v>
      </c>
      <c r="B2666" s="505" t="s">
        <v>12976</v>
      </c>
      <c r="C2666" s="984" t="s">
        <v>10932</v>
      </c>
      <c r="D2666" s="984"/>
      <c r="E2666" s="984"/>
      <c r="F2666" s="984"/>
      <c r="G2666" s="506"/>
      <c r="H2666" s="506"/>
    </row>
    <row r="2667" spans="1:8" ht="12.75" customHeight="1">
      <c r="A2667" s="507" t="s">
        <v>17885</v>
      </c>
      <c r="B2667" s="508" t="s">
        <v>12976</v>
      </c>
      <c r="C2667" s="983" t="s">
        <v>17886</v>
      </c>
      <c r="D2667" s="983"/>
      <c r="E2667" s="983"/>
      <c r="F2667" s="983"/>
      <c r="G2667" s="508" t="s">
        <v>112</v>
      </c>
      <c r="H2667" s="509">
        <v>6.43</v>
      </c>
    </row>
    <row r="2668" spans="1:8" ht="12.75" customHeight="1">
      <c r="A2668" s="507" t="s">
        <v>17887</v>
      </c>
      <c r="B2668" s="508" t="s">
        <v>12976</v>
      </c>
      <c r="C2668" s="983" t="s">
        <v>17888</v>
      </c>
      <c r="D2668" s="983"/>
      <c r="E2668" s="983"/>
      <c r="F2668" s="983"/>
      <c r="G2668" s="508" t="s">
        <v>112</v>
      </c>
      <c r="H2668" s="509">
        <v>6.98</v>
      </c>
    </row>
    <row r="2669" spans="1:8" ht="12.75" customHeight="1">
      <c r="A2669" s="507" t="s">
        <v>17889</v>
      </c>
      <c r="B2669" s="508" t="s">
        <v>12976</v>
      </c>
      <c r="C2669" s="983" t="s">
        <v>17890</v>
      </c>
      <c r="D2669" s="983"/>
      <c r="E2669" s="983"/>
      <c r="F2669" s="983"/>
      <c r="G2669" s="508" t="s">
        <v>112</v>
      </c>
      <c r="H2669" s="509">
        <v>15.52</v>
      </c>
    </row>
    <row r="2670" spans="1:8" ht="12.75" customHeight="1">
      <c r="A2670" s="507" t="s">
        <v>17891</v>
      </c>
      <c r="B2670" s="508" t="s">
        <v>12976</v>
      </c>
      <c r="C2670" s="983" t="s">
        <v>17892</v>
      </c>
      <c r="D2670" s="983"/>
      <c r="E2670" s="983"/>
      <c r="F2670" s="983"/>
      <c r="G2670" s="508" t="s">
        <v>112</v>
      </c>
      <c r="H2670" s="509">
        <v>14.1</v>
      </c>
    </row>
    <row r="2671" spans="1:8" ht="12.75" customHeight="1">
      <c r="A2671" s="507" t="s">
        <v>17893</v>
      </c>
      <c r="B2671" s="508" t="s">
        <v>12976</v>
      </c>
      <c r="C2671" s="983" t="s">
        <v>17894</v>
      </c>
      <c r="D2671" s="983"/>
      <c r="E2671" s="983"/>
      <c r="F2671" s="983"/>
      <c r="G2671" s="508" t="s">
        <v>112</v>
      </c>
      <c r="H2671" s="509">
        <v>14.15</v>
      </c>
    </row>
    <row r="2672" spans="1:8" ht="12.75" customHeight="1">
      <c r="A2672" s="507" t="s">
        <v>17895</v>
      </c>
      <c r="B2672" s="508" t="s">
        <v>12976</v>
      </c>
      <c r="C2672" s="983" t="s">
        <v>17896</v>
      </c>
      <c r="D2672" s="983"/>
      <c r="E2672" s="983"/>
      <c r="F2672" s="983"/>
      <c r="G2672" s="508" t="s">
        <v>112</v>
      </c>
      <c r="H2672" s="509">
        <v>17.62</v>
      </c>
    </row>
    <row r="2673" spans="1:8" ht="12.75" customHeight="1">
      <c r="A2673" s="507" t="s">
        <v>17897</v>
      </c>
      <c r="B2673" s="508" t="s">
        <v>12976</v>
      </c>
      <c r="C2673" s="983" t="s">
        <v>17898</v>
      </c>
      <c r="D2673" s="983"/>
      <c r="E2673" s="983"/>
      <c r="F2673" s="983"/>
      <c r="G2673" s="508" t="s">
        <v>112</v>
      </c>
      <c r="H2673" s="509">
        <v>12.08</v>
      </c>
    </row>
    <row r="2674" spans="1:8" ht="12.75" customHeight="1">
      <c r="A2674" s="507" t="s">
        <v>17899</v>
      </c>
      <c r="B2674" s="508" t="s">
        <v>12976</v>
      </c>
      <c r="C2674" s="983" t="s">
        <v>17900</v>
      </c>
      <c r="D2674" s="983"/>
      <c r="E2674" s="983"/>
      <c r="F2674" s="983"/>
      <c r="G2674" s="508" t="s">
        <v>112</v>
      </c>
      <c r="H2674" s="509">
        <v>13.34</v>
      </c>
    </row>
    <row r="2675" spans="1:8" ht="12.75" customHeight="1">
      <c r="A2675" s="504" t="s">
        <v>17901</v>
      </c>
      <c r="B2675" s="505" t="s">
        <v>12976</v>
      </c>
      <c r="C2675" s="984" t="s">
        <v>17902</v>
      </c>
      <c r="D2675" s="984"/>
      <c r="E2675" s="984"/>
      <c r="F2675" s="984"/>
      <c r="G2675" s="506"/>
      <c r="H2675" s="506"/>
    </row>
    <row r="2676" spans="1:8" ht="12.75" customHeight="1">
      <c r="A2676" s="507" t="s">
        <v>17903</v>
      </c>
      <c r="B2676" s="508" t="s">
        <v>12976</v>
      </c>
      <c r="C2676" s="983" t="s">
        <v>17904</v>
      </c>
      <c r="D2676" s="983"/>
      <c r="E2676" s="983"/>
      <c r="F2676" s="983"/>
      <c r="G2676" s="508" t="s">
        <v>121</v>
      </c>
      <c r="H2676" s="509">
        <v>43.89</v>
      </c>
    </row>
    <row r="2677" spans="1:8" ht="12.75" customHeight="1">
      <c r="A2677" s="507" t="s">
        <v>17905</v>
      </c>
      <c r="B2677" s="508" t="s">
        <v>12976</v>
      </c>
      <c r="C2677" s="983" t="s">
        <v>17906</v>
      </c>
      <c r="D2677" s="983"/>
      <c r="E2677" s="983"/>
      <c r="F2677" s="983"/>
      <c r="G2677" s="508" t="s">
        <v>108</v>
      </c>
      <c r="H2677" s="509">
        <v>473.94</v>
      </c>
    </row>
    <row r="2678" spans="1:8" ht="12.75" customHeight="1">
      <c r="A2678" s="507" t="s">
        <v>17907</v>
      </c>
      <c r="B2678" s="508" t="s">
        <v>12976</v>
      </c>
      <c r="C2678" s="983" t="s">
        <v>17119</v>
      </c>
      <c r="D2678" s="983"/>
      <c r="E2678" s="983"/>
      <c r="F2678" s="983"/>
      <c r="G2678" s="508" t="s">
        <v>128</v>
      </c>
      <c r="H2678" s="509">
        <v>92.43</v>
      </c>
    </row>
    <row r="2679" spans="1:8" ht="12.75" customHeight="1">
      <c r="A2679" s="507" t="s">
        <v>17908</v>
      </c>
      <c r="B2679" s="508" t="s">
        <v>12976</v>
      </c>
      <c r="C2679" s="983" t="s">
        <v>17105</v>
      </c>
      <c r="D2679" s="983"/>
      <c r="E2679" s="983"/>
      <c r="F2679" s="983"/>
      <c r="G2679" s="508" t="s">
        <v>112</v>
      </c>
      <c r="H2679" s="509">
        <v>4.92</v>
      </c>
    </row>
    <row r="2680" spans="1:8" ht="12.75" customHeight="1">
      <c r="A2680" s="507" t="s">
        <v>17909</v>
      </c>
      <c r="B2680" s="508" t="s">
        <v>12976</v>
      </c>
      <c r="C2680" s="983" t="s">
        <v>17910</v>
      </c>
      <c r="D2680" s="983"/>
      <c r="E2680" s="983"/>
      <c r="F2680" s="983"/>
      <c r="G2680" s="508" t="s">
        <v>90</v>
      </c>
      <c r="H2680" s="509">
        <v>164.98</v>
      </c>
    </row>
    <row r="2681" spans="1:8" ht="12.75" customHeight="1">
      <c r="A2681" s="504" t="s">
        <v>17911</v>
      </c>
      <c r="B2681" s="505" t="s">
        <v>12976</v>
      </c>
      <c r="C2681" s="984" t="s">
        <v>17912</v>
      </c>
      <c r="D2681" s="984"/>
      <c r="E2681" s="984"/>
      <c r="F2681" s="984"/>
      <c r="G2681" s="506"/>
      <c r="H2681" s="506"/>
    </row>
    <row r="2682" spans="1:8" ht="12.75" customHeight="1">
      <c r="A2682" s="507" t="s">
        <v>17913</v>
      </c>
      <c r="B2682" s="508" t="s">
        <v>12976</v>
      </c>
      <c r="C2682" s="983" t="s">
        <v>17914</v>
      </c>
      <c r="D2682" s="983"/>
      <c r="E2682" s="983"/>
      <c r="F2682" s="983"/>
      <c r="G2682" s="508" t="s">
        <v>121</v>
      </c>
      <c r="H2682" s="509">
        <v>95.12</v>
      </c>
    </row>
    <row r="2683" spans="1:8" ht="12.75" customHeight="1">
      <c r="A2683" s="507" t="s">
        <v>17915</v>
      </c>
      <c r="B2683" s="508" t="s">
        <v>12976</v>
      </c>
      <c r="C2683" s="983" t="s">
        <v>17916</v>
      </c>
      <c r="D2683" s="983"/>
      <c r="E2683" s="983"/>
      <c r="F2683" s="983"/>
      <c r="G2683" s="508" t="s">
        <v>121</v>
      </c>
      <c r="H2683" s="509">
        <v>145.69999999999999</v>
      </c>
    </row>
    <row r="2684" spans="1:8" ht="12.75" customHeight="1">
      <c r="A2684" s="507" t="s">
        <v>17917</v>
      </c>
      <c r="B2684" s="508" t="s">
        <v>12976</v>
      </c>
      <c r="C2684" s="983" t="s">
        <v>17918</v>
      </c>
      <c r="D2684" s="983"/>
      <c r="E2684" s="983"/>
      <c r="F2684" s="983"/>
      <c r="G2684" s="508" t="s">
        <v>121</v>
      </c>
      <c r="H2684" s="509">
        <v>185.08</v>
      </c>
    </row>
    <row r="2685" spans="1:8" ht="12.75" customHeight="1">
      <c r="A2685" s="504" t="s">
        <v>17919</v>
      </c>
      <c r="B2685" s="505" t="s">
        <v>12976</v>
      </c>
      <c r="C2685" s="984" t="s">
        <v>17920</v>
      </c>
      <c r="D2685" s="984"/>
      <c r="E2685" s="984"/>
      <c r="F2685" s="984"/>
      <c r="G2685" s="506"/>
      <c r="H2685" s="506"/>
    </row>
    <row r="2686" spans="1:8" ht="12.75" customHeight="1">
      <c r="A2686" s="507" t="s">
        <v>17921</v>
      </c>
      <c r="B2686" s="508" t="s">
        <v>12976</v>
      </c>
      <c r="C2686" s="983" t="s">
        <v>17914</v>
      </c>
      <c r="D2686" s="983"/>
      <c r="E2686" s="983"/>
      <c r="F2686" s="983"/>
      <c r="G2686" s="508" t="s">
        <v>121</v>
      </c>
      <c r="H2686" s="509">
        <v>133.07</v>
      </c>
    </row>
    <row r="2687" spans="1:8" ht="12.75" customHeight="1">
      <c r="A2687" s="507" t="s">
        <v>17922</v>
      </c>
      <c r="B2687" s="508" t="s">
        <v>12976</v>
      </c>
      <c r="C2687" s="983" t="s">
        <v>17916</v>
      </c>
      <c r="D2687" s="983"/>
      <c r="E2687" s="983"/>
      <c r="F2687" s="983"/>
      <c r="G2687" s="508" t="s">
        <v>121</v>
      </c>
      <c r="H2687" s="509">
        <v>168.91</v>
      </c>
    </row>
    <row r="2688" spans="1:8" ht="12.75" customHeight="1">
      <c r="A2688" s="507" t="s">
        <v>17923</v>
      </c>
      <c r="B2688" s="508" t="s">
        <v>12976</v>
      </c>
      <c r="C2688" s="983" t="s">
        <v>17918</v>
      </c>
      <c r="D2688" s="983"/>
      <c r="E2688" s="983"/>
      <c r="F2688" s="983"/>
      <c r="G2688" s="508" t="s">
        <v>121</v>
      </c>
      <c r="H2688" s="509">
        <v>201.23</v>
      </c>
    </row>
    <row r="2689" spans="1:8" ht="12.75" customHeight="1">
      <c r="A2689" s="507" t="s">
        <v>17924</v>
      </c>
      <c r="B2689" s="508" t="s">
        <v>12976</v>
      </c>
      <c r="C2689" s="983" t="s">
        <v>17925</v>
      </c>
      <c r="D2689" s="983"/>
      <c r="E2689" s="983"/>
      <c r="F2689" s="983"/>
      <c r="G2689" s="508" t="s">
        <v>121</v>
      </c>
      <c r="H2689" s="509">
        <v>226.83</v>
      </c>
    </row>
    <row r="2690" spans="1:8" ht="12.75" customHeight="1">
      <c r="A2690" s="507" t="s">
        <v>17926</v>
      </c>
      <c r="B2690" s="508" t="s">
        <v>12976</v>
      </c>
      <c r="C2690" s="983" t="s">
        <v>17927</v>
      </c>
      <c r="D2690" s="983"/>
      <c r="E2690" s="983"/>
      <c r="F2690" s="983"/>
      <c r="G2690" s="508" t="s">
        <v>121</v>
      </c>
      <c r="H2690" s="509">
        <v>312.5</v>
      </c>
    </row>
    <row r="2691" spans="1:8" ht="12.75" customHeight="1">
      <c r="A2691" s="507" t="s">
        <v>17928</v>
      </c>
      <c r="B2691" s="508" t="s">
        <v>12976</v>
      </c>
      <c r="C2691" s="983" t="s">
        <v>17929</v>
      </c>
      <c r="D2691" s="983"/>
      <c r="E2691" s="983"/>
      <c r="F2691" s="983"/>
      <c r="G2691" s="508" t="s">
        <v>121</v>
      </c>
      <c r="H2691" s="509">
        <v>374.92</v>
      </c>
    </row>
    <row r="2692" spans="1:8" ht="12.75" customHeight="1">
      <c r="A2692" s="507" t="s">
        <v>17930</v>
      </c>
      <c r="B2692" s="508" t="s">
        <v>12976</v>
      </c>
      <c r="C2692" s="983" t="s">
        <v>16839</v>
      </c>
      <c r="D2692" s="983"/>
      <c r="E2692" s="983"/>
      <c r="F2692" s="983"/>
      <c r="G2692" s="508" t="s">
        <v>121</v>
      </c>
      <c r="H2692" s="509">
        <v>508.54</v>
      </c>
    </row>
    <row r="2693" spans="1:8" ht="12.75" customHeight="1">
      <c r="A2693" s="507" t="s">
        <v>17931</v>
      </c>
      <c r="B2693" s="508" t="s">
        <v>12976</v>
      </c>
      <c r="C2693" s="983" t="s">
        <v>16841</v>
      </c>
      <c r="D2693" s="983"/>
      <c r="E2693" s="983"/>
      <c r="F2693" s="983"/>
      <c r="G2693" s="508" t="s">
        <v>121</v>
      </c>
      <c r="H2693" s="509">
        <v>665.47</v>
      </c>
    </row>
    <row r="2694" spans="1:8" ht="12.75" customHeight="1">
      <c r="A2694" s="507" t="s">
        <v>17932</v>
      </c>
      <c r="B2694" s="508" t="s">
        <v>12976</v>
      </c>
      <c r="C2694" s="983" t="s">
        <v>16843</v>
      </c>
      <c r="D2694" s="983"/>
      <c r="E2694" s="983"/>
      <c r="F2694" s="983"/>
      <c r="G2694" s="508" t="s">
        <v>121</v>
      </c>
      <c r="H2694" s="509">
        <v>1085.21</v>
      </c>
    </row>
    <row r="2695" spans="1:8" ht="12.75" customHeight="1">
      <c r="A2695" s="504" t="s">
        <v>17933</v>
      </c>
      <c r="B2695" s="505" t="s">
        <v>12976</v>
      </c>
      <c r="C2695" s="984" t="s">
        <v>17934</v>
      </c>
      <c r="D2695" s="984"/>
      <c r="E2695" s="984"/>
      <c r="F2695" s="984"/>
      <c r="G2695" s="506"/>
      <c r="H2695" s="506"/>
    </row>
    <row r="2696" spans="1:8" ht="12.75" customHeight="1">
      <c r="A2696" s="507" t="s">
        <v>17935</v>
      </c>
      <c r="B2696" s="508" t="s">
        <v>12976</v>
      </c>
      <c r="C2696" s="983" t="s">
        <v>17936</v>
      </c>
      <c r="D2696" s="983"/>
      <c r="E2696" s="983"/>
      <c r="F2696" s="983"/>
      <c r="G2696" s="508" t="s">
        <v>121</v>
      </c>
      <c r="H2696" s="509">
        <v>77.67</v>
      </c>
    </row>
    <row r="2697" spans="1:8" ht="12.75" customHeight="1">
      <c r="A2697" s="507" t="s">
        <v>17937</v>
      </c>
      <c r="B2697" s="508" t="s">
        <v>12976</v>
      </c>
      <c r="C2697" s="983" t="s">
        <v>17914</v>
      </c>
      <c r="D2697" s="983"/>
      <c r="E2697" s="983"/>
      <c r="F2697" s="983"/>
      <c r="G2697" s="508" t="s">
        <v>121</v>
      </c>
      <c r="H2697" s="509">
        <v>101.9</v>
      </c>
    </row>
    <row r="2698" spans="1:8" ht="12.75" customHeight="1">
      <c r="A2698" s="507" t="s">
        <v>17938</v>
      </c>
      <c r="B2698" s="508" t="s">
        <v>12976</v>
      </c>
      <c r="C2698" s="983" t="s">
        <v>17916</v>
      </c>
      <c r="D2698" s="983"/>
      <c r="E2698" s="983"/>
      <c r="F2698" s="983"/>
      <c r="G2698" s="508" t="s">
        <v>121</v>
      </c>
      <c r="H2698" s="509">
        <v>138.24</v>
      </c>
    </row>
    <row r="2699" spans="1:8" ht="12.75" customHeight="1">
      <c r="A2699" s="507" t="s">
        <v>17939</v>
      </c>
      <c r="B2699" s="508" t="s">
        <v>12976</v>
      </c>
      <c r="C2699" s="983" t="s">
        <v>17918</v>
      </c>
      <c r="D2699" s="983"/>
      <c r="E2699" s="983"/>
      <c r="F2699" s="983"/>
      <c r="G2699" s="508" t="s">
        <v>121</v>
      </c>
      <c r="H2699" s="509">
        <v>173.99</v>
      </c>
    </row>
    <row r="2700" spans="1:8" ht="12.75" customHeight="1">
      <c r="A2700" s="507" t="s">
        <v>17940</v>
      </c>
      <c r="B2700" s="508" t="s">
        <v>12976</v>
      </c>
      <c r="C2700" s="983" t="s">
        <v>17925</v>
      </c>
      <c r="D2700" s="983"/>
      <c r="E2700" s="983"/>
      <c r="F2700" s="983"/>
      <c r="G2700" s="508" t="s">
        <v>121</v>
      </c>
      <c r="H2700" s="509">
        <v>201.89</v>
      </c>
    </row>
    <row r="2701" spans="1:8" ht="12.75" customHeight="1">
      <c r="A2701" s="507" t="s">
        <v>17941</v>
      </c>
      <c r="B2701" s="508" t="s">
        <v>12976</v>
      </c>
      <c r="C2701" s="983" t="s">
        <v>17927</v>
      </c>
      <c r="D2701" s="983"/>
      <c r="E2701" s="983"/>
      <c r="F2701" s="983"/>
      <c r="G2701" s="508" t="s">
        <v>121</v>
      </c>
      <c r="H2701" s="509">
        <v>309.08</v>
      </c>
    </row>
    <row r="2702" spans="1:8" ht="12.75" customHeight="1">
      <c r="A2702" s="507" t="s">
        <v>17942</v>
      </c>
      <c r="B2702" s="508" t="s">
        <v>12976</v>
      </c>
      <c r="C2702" s="983" t="s">
        <v>17929</v>
      </c>
      <c r="D2702" s="983"/>
      <c r="E2702" s="983"/>
      <c r="F2702" s="983"/>
      <c r="G2702" s="508" t="s">
        <v>121</v>
      </c>
      <c r="H2702" s="509">
        <v>347.03</v>
      </c>
    </row>
    <row r="2703" spans="1:8" ht="12.75" customHeight="1">
      <c r="A2703" s="507" t="s">
        <v>17943</v>
      </c>
      <c r="B2703" s="508" t="s">
        <v>12976</v>
      </c>
      <c r="C2703" s="983" t="s">
        <v>16839</v>
      </c>
      <c r="D2703" s="983"/>
      <c r="E2703" s="983"/>
      <c r="F2703" s="983"/>
      <c r="G2703" s="508" t="s">
        <v>121</v>
      </c>
      <c r="H2703" s="509">
        <v>458.47</v>
      </c>
    </row>
    <row r="2704" spans="1:8" ht="12.75" customHeight="1">
      <c r="A2704" s="507" t="s">
        <v>17944</v>
      </c>
      <c r="B2704" s="508" t="s">
        <v>12976</v>
      </c>
      <c r="C2704" s="983" t="s">
        <v>17945</v>
      </c>
      <c r="D2704" s="983"/>
      <c r="E2704" s="983"/>
      <c r="F2704" s="983"/>
      <c r="G2704" s="508" t="s">
        <v>121</v>
      </c>
      <c r="H2704" s="509">
        <v>496.47</v>
      </c>
    </row>
    <row r="2705" spans="1:8" ht="12.75" customHeight="1">
      <c r="A2705" s="507" t="s">
        <v>17946</v>
      </c>
      <c r="B2705" s="508" t="s">
        <v>12976</v>
      </c>
      <c r="C2705" s="983" t="s">
        <v>16841</v>
      </c>
      <c r="D2705" s="983"/>
      <c r="E2705" s="983"/>
      <c r="F2705" s="983"/>
      <c r="G2705" s="508" t="s">
        <v>121</v>
      </c>
      <c r="H2705" s="509">
        <v>544.55999999999995</v>
      </c>
    </row>
    <row r="2706" spans="1:8" ht="12.75" customHeight="1">
      <c r="A2706" s="507" t="s">
        <v>17947</v>
      </c>
      <c r="B2706" s="508" t="s">
        <v>12976</v>
      </c>
      <c r="C2706" s="983" t="s">
        <v>16843</v>
      </c>
      <c r="D2706" s="983"/>
      <c r="E2706" s="983"/>
      <c r="F2706" s="983"/>
      <c r="G2706" s="508" t="s">
        <v>121</v>
      </c>
      <c r="H2706" s="509">
        <v>1083.76</v>
      </c>
    </row>
    <row r="2707" spans="1:8" ht="12.75" customHeight="1">
      <c r="A2707" s="501" t="s">
        <v>17948</v>
      </c>
      <c r="B2707" s="502"/>
      <c r="C2707" s="986" t="s">
        <v>17949</v>
      </c>
      <c r="D2707" s="986"/>
      <c r="E2707" s="986"/>
      <c r="F2707" s="986"/>
      <c r="G2707" s="503"/>
      <c r="H2707" s="503"/>
    </row>
    <row r="2708" spans="1:8" ht="12.75" customHeight="1">
      <c r="A2708" s="504" t="s">
        <v>17950</v>
      </c>
      <c r="B2708" s="505" t="s">
        <v>12976</v>
      </c>
      <c r="C2708" s="984" t="s">
        <v>17951</v>
      </c>
      <c r="D2708" s="984"/>
      <c r="E2708" s="984"/>
      <c r="F2708" s="984"/>
      <c r="G2708" s="506"/>
      <c r="H2708" s="506"/>
    </row>
    <row r="2709" spans="1:8" ht="12.75" customHeight="1">
      <c r="A2709" s="507" t="s">
        <v>17952</v>
      </c>
      <c r="B2709" s="508" t="s">
        <v>12976</v>
      </c>
      <c r="C2709" s="983" t="s">
        <v>17953</v>
      </c>
      <c r="D2709" s="983"/>
      <c r="E2709" s="983"/>
      <c r="F2709" s="983"/>
      <c r="G2709" s="508" t="s">
        <v>112</v>
      </c>
      <c r="H2709" s="509">
        <v>298.79000000000002</v>
      </c>
    </row>
    <row r="2710" spans="1:8" ht="12.75" customHeight="1">
      <c r="A2710" s="507" t="s">
        <v>17954</v>
      </c>
      <c r="B2710" s="508" t="s">
        <v>12976</v>
      </c>
      <c r="C2710" s="983" t="s">
        <v>17955</v>
      </c>
      <c r="D2710" s="983"/>
      <c r="E2710" s="983"/>
      <c r="F2710" s="983"/>
      <c r="G2710" s="508" t="s">
        <v>112</v>
      </c>
      <c r="H2710" s="509">
        <v>441.04</v>
      </c>
    </row>
    <row r="2711" spans="1:8" ht="12.75" customHeight="1">
      <c r="A2711" s="507" t="s">
        <v>17956</v>
      </c>
      <c r="B2711" s="508" t="s">
        <v>12976</v>
      </c>
      <c r="C2711" s="983" t="s">
        <v>17957</v>
      </c>
      <c r="D2711" s="983"/>
      <c r="E2711" s="983"/>
      <c r="F2711" s="983"/>
      <c r="G2711" s="508" t="s">
        <v>112</v>
      </c>
      <c r="H2711" s="509">
        <v>236.45</v>
      </c>
    </row>
    <row r="2712" spans="1:8" ht="12.75" customHeight="1">
      <c r="A2712" s="507" t="s">
        <v>17958</v>
      </c>
      <c r="B2712" s="508" t="s">
        <v>12976</v>
      </c>
      <c r="C2712" s="983" t="s">
        <v>17959</v>
      </c>
      <c r="D2712" s="983"/>
      <c r="E2712" s="983"/>
      <c r="F2712" s="983"/>
      <c r="G2712" s="508" t="s">
        <v>112</v>
      </c>
      <c r="H2712" s="509">
        <v>236.45</v>
      </c>
    </row>
    <row r="2713" spans="1:8" ht="12.75" customHeight="1">
      <c r="A2713" s="504" t="s">
        <v>17960</v>
      </c>
      <c r="B2713" s="505" t="s">
        <v>12976</v>
      </c>
      <c r="C2713" s="984" t="s">
        <v>17961</v>
      </c>
      <c r="D2713" s="984"/>
      <c r="E2713" s="984"/>
      <c r="F2713" s="984"/>
      <c r="G2713" s="506"/>
      <c r="H2713" s="506"/>
    </row>
    <row r="2714" spans="1:8" ht="12.75" customHeight="1">
      <c r="A2714" s="507" t="s">
        <v>17962</v>
      </c>
      <c r="B2714" s="508" t="s">
        <v>12976</v>
      </c>
      <c r="C2714" s="983" t="s">
        <v>17963</v>
      </c>
      <c r="D2714" s="983"/>
      <c r="E2714" s="983"/>
      <c r="F2714" s="983"/>
      <c r="G2714" s="508" t="s">
        <v>108</v>
      </c>
      <c r="H2714" s="509">
        <v>193.69</v>
      </c>
    </row>
    <row r="2715" spans="1:8" ht="12.75" customHeight="1">
      <c r="A2715" s="507" t="s">
        <v>17964</v>
      </c>
      <c r="B2715" s="508" t="s">
        <v>12976</v>
      </c>
      <c r="C2715" s="983" t="s">
        <v>17965</v>
      </c>
      <c r="D2715" s="983"/>
      <c r="E2715" s="983"/>
      <c r="F2715" s="983"/>
      <c r="G2715" s="508" t="s">
        <v>108</v>
      </c>
      <c r="H2715" s="509">
        <v>514.09</v>
      </c>
    </row>
    <row r="2716" spans="1:8" ht="12.75" customHeight="1">
      <c r="A2716" s="501" t="s">
        <v>17966</v>
      </c>
      <c r="B2716" s="502"/>
      <c r="C2716" s="986" t="s">
        <v>17967</v>
      </c>
      <c r="D2716" s="986"/>
      <c r="E2716" s="986"/>
      <c r="F2716" s="986"/>
      <c r="G2716" s="503"/>
      <c r="H2716" s="503"/>
    </row>
    <row r="2717" spans="1:8" ht="12.75" customHeight="1">
      <c r="A2717" s="504" t="s">
        <v>17968</v>
      </c>
      <c r="B2717" s="505" t="s">
        <v>12976</v>
      </c>
      <c r="C2717" s="984" t="s">
        <v>17969</v>
      </c>
      <c r="D2717" s="984"/>
      <c r="E2717" s="984"/>
      <c r="F2717" s="984"/>
      <c r="G2717" s="506"/>
      <c r="H2717" s="506"/>
    </row>
    <row r="2718" spans="1:8" ht="12.75" customHeight="1">
      <c r="A2718" s="507" t="s">
        <v>17970</v>
      </c>
      <c r="B2718" s="508" t="s">
        <v>12976</v>
      </c>
      <c r="C2718" s="983" t="s">
        <v>17971</v>
      </c>
      <c r="D2718" s="983"/>
      <c r="E2718" s="983"/>
      <c r="F2718" s="983"/>
      <c r="G2718" s="508" t="s">
        <v>108</v>
      </c>
      <c r="H2718" s="509">
        <v>7521.79</v>
      </c>
    </row>
    <row r="2719" spans="1:8" ht="12.75" customHeight="1">
      <c r="A2719" s="507" t="s">
        <v>17972</v>
      </c>
      <c r="B2719" s="508" t="s">
        <v>12976</v>
      </c>
      <c r="C2719" s="983" t="s">
        <v>17973</v>
      </c>
      <c r="D2719" s="983"/>
      <c r="E2719" s="983"/>
      <c r="F2719" s="983"/>
      <c r="G2719" s="508" t="s">
        <v>9183</v>
      </c>
      <c r="H2719" s="509">
        <v>1000</v>
      </c>
    </row>
    <row r="2720" spans="1:8" ht="12.75" customHeight="1">
      <c r="A2720" s="504" t="s">
        <v>17974</v>
      </c>
      <c r="B2720" s="505" t="s">
        <v>12976</v>
      </c>
      <c r="C2720" s="984" t="s">
        <v>17975</v>
      </c>
      <c r="D2720" s="984"/>
      <c r="E2720" s="984"/>
      <c r="F2720" s="984"/>
      <c r="G2720" s="506"/>
      <c r="H2720" s="506"/>
    </row>
    <row r="2721" spans="1:8" ht="12.75" customHeight="1">
      <c r="A2721" s="507" t="s">
        <v>17976</v>
      </c>
      <c r="B2721" s="508" t="s">
        <v>12976</v>
      </c>
      <c r="C2721" s="983" t="s">
        <v>17977</v>
      </c>
      <c r="D2721" s="983"/>
      <c r="E2721" s="983"/>
      <c r="F2721" s="983"/>
      <c r="G2721" s="508" t="s">
        <v>108</v>
      </c>
      <c r="H2721" s="509">
        <v>4</v>
      </c>
    </row>
    <row r="2722" spans="1:8" ht="12.75" customHeight="1">
      <c r="A2722" s="507" t="s">
        <v>17978</v>
      </c>
      <c r="B2722" s="508" t="s">
        <v>12976</v>
      </c>
      <c r="C2722" s="983" t="s">
        <v>17979</v>
      </c>
      <c r="D2722" s="983"/>
      <c r="E2722" s="983"/>
      <c r="F2722" s="983"/>
      <c r="G2722" s="508" t="s">
        <v>108</v>
      </c>
      <c r="H2722" s="509">
        <v>0.19</v>
      </c>
    </row>
    <row r="2723" spans="1:8" ht="12.75" customHeight="1">
      <c r="A2723" s="504" t="s">
        <v>17980</v>
      </c>
      <c r="B2723" s="505" t="s">
        <v>12976</v>
      </c>
      <c r="C2723" s="984" t="s">
        <v>17981</v>
      </c>
      <c r="D2723" s="984"/>
      <c r="E2723" s="984"/>
      <c r="F2723" s="984"/>
      <c r="G2723" s="506"/>
      <c r="H2723" s="506"/>
    </row>
    <row r="2724" spans="1:8" ht="12.75" customHeight="1">
      <c r="A2724" s="507" t="s">
        <v>17982</v>
      </c>
      <c r="B2724" s="508" t="s">
        <v>12976</v>
      </c>
      <c r="C2724" s="983" t="s">
        <v>17983</v>
      </c>
      <c r="D2724" s="983"/>
      <c r="E2724" s="983"/>
      <c r="F2724" s="983"/>
      <c r="G2724" s="508" t="s">
        <v>17984</v>
      </c>
      <c r="H2724" s="509">
        <v>3.3</v>
      </c>
    </row>
    <row r="2725" spans="1:8" ht="12.75" customHeight="1">
      <c r="A2725" s="507" t="s">
        <v>17985</v>
      </c>
      <c r="B2725" s="508" t="s">
        <v>12976</v>
      </c>
      <c r="C2725" s="983" t="s">
        <v>17986</v>
      </c>
      <c r="D2725" s="983"/>
      <c r="E2725" s="983"/>
      <c r="F2725" s="983"/>
      <c r="G2725" s="508" t="s">
        <v>1476</v>
      </c>
      <c r="H2725" s="509">
        <v>226.67</v>
      </c>
    </row>
    <row r="2726" spans="1:8" ht="12.75" customHeight="1">
      <c r="A2726" s="501" t="s">
        <v>17987</v>
      </c>
      <c r="B2726" s="502"/>
      <c r="C2726" s="986" t="s">
        <v>17988</v>
      </c>
      <c r="D2726" s="986"/>
      <c r="E2726" s="986"/>
      <c r="F2726" s="986"/>
      <c r="G2726" s="503"/>
      <c r="H2726" s="503"/>
    </row>
    <row r="2727" spans="1:8" ht="12.75" customHeight="1">
      <c r="A2727" s="504" t="s">
        <v>17989</v>
      </c>
      <c r="B2727" s="505" t="s">
        <v>12976</v>
      </c>
      <c r="C2727" s="984" t="s">
        <v>17990</v>
      </c>
      <c r="D2727" s="984"/>
      <c r="E2727" s="984"/>
      <c r="F2727" s="984"/>
      <c r="G2727" s="506"/>
      <c r="H2727" s="506"/>
    </row>
    <row r="2728" spans="1:8" ht="12.75" customHeight="1">
      <c r="A2728" s="507" t="s">
        <v>17991</v>
      </c>
      <c r="B2728" s="508" t="s">
        <v>12976</v>
      </c>
      <c r="C2728" s="983" t="s">
        <v>17992</v>
      </c>
      <c r="D2728" s="983"/>
      <c r="E2728" s="983"/>
      <c r="F2728" s="983"/>
      <c r="G2728" s="508" t="s">
        <v>1476</v>
      </c>
      <c r="H2728" s="509">
        <v>15632.27</v>
      </c>
    </row>
    <row r="2729" spans="1:8" ht="12.75" customHeight="1">
      <c r="A2729" s="501" t="s">
        <v>17993</v>
      </c>
      <c r="B2729" s="502"/>
      <c r="C2729" s="986" t="s">
        <v>17994</v>
      </c>
      <c r="D2729" s="986"/>
      <c r="E2729" s="986"/>
      <c r="F2729" s="986"/>
      <c r="G2729" s="503"/>
      <c r="H2729" s="503"/>
    </row>
    <row r="2730" spans="1:8" ht="12.75" customHeight="1">
      <c r="A2730" s="504" t="s">
        <v>17995</v>
      </c>
      <c r="B2730" s="505" t="s">
        <v>12976</v>
      </c>
      <c r="C2730" s="984" t="s">
        <v>17996</v>
      </c>
      <c r="D2730" s="984"/>
      <c r="E2730" s="984"/>
      <c r="F2730" s="984"/>
      <c r="G2730" s="506"/>
      <c r="H2730" s="506"/>
    </row>
    <row r="2731" spans="1:8" ht="12.75" customHeight="1">
      <c r="A2731" s="507" t="s">
        <v>17997</v>
      </c>
      <c r="B2731" s="508" t="s">
        <v>12976</v>
      </c>
      <c r="C2731" s="983" t="s">
        <v>17998</v>
      </c>
      <c r="D2731" s="983"/>
      <c r="E2731" s="983"/>
      <c r="F2731" s="983"/>
      <c r="G2731" s="508" t="s">
        <v>1476</v>
      </c>
      <c r="H2731" s="509">
        <v>21780</v>
      </c>
    </row>
    <row r="2732" spans="1:8" ht="12.75" customHeight="1">
      <c r="A2732" s="507" t="s">
        <v>17999</v>
      </c>
      <c r="B2732" s="508" t="s">
        <v>12976</v>
      </c>
      <c r="C2732" s="983" t="s">
        <v>18000</v>
      </c>
      <c r="D2732" s="983"/>
      <c r="E2732" s="983"/>
      <c r="F2732" s="983"/>
      <c r="G2732" s="508" t="s">
        <v>1476</v>
      </c>
      <c r="H2732" s="509">
        <v>16579.2</v>
      </c>
    </row>
    <row r="2733" spans="1:8" ht="12.75" customHeight="1">
      <c r="A2733" s="507" t="s">
        <v>18001</v>
      </c>
      <c r="B2733" s="508" t="s">
        <v>12976</v>
      </c>
      <c r="C2733" s="983" t="s">
        <v>18002</v>
      </c>
      <c r="D2733" s="983"/>
      <c r="E2733" s="983"/>
      <c r="F2733" s="983"/>
      <c r="G2733" s="508" t="s">
        <v>1476</v>
      </c>
      <c r="H2733" s="509">
        <v>13164.8</v>
      </c>
    </row>
    <row r="2734" spans="1:8" ht="12.75" customHeight="1">
      <c r="A2734" s="507" t="s">
        <v>18003</v>
      </c>
      <c r="B2734" s="508" t="s">
        <v>12976</v>
      </c>
      <c r="C2734" s="983" t="s">
        <v>18004</v>
      </c>
      <c r="D2734" s="983"/>
      <c r="E2734" s="983"/>
      <c r="F2734" s="983"/>
      <c r="G2734" s="508" t="s">
        <v>1476</v>
      </c>
      <c r="H2734" s="509">
        <v>4169.8999999999996</v>
      </c>
    </row>
    <row r="2735" spans="1:8" ht="12.75" customHeight="1">
      <c r="A2735" s="507" t="s">
        <v>18005</v>
      </c>
      <c r="B2735" s="508" t="s">
        <v>12976</v>
      </c>
      <c r="C2735" s="983" t="s">
        <v>105</v>
      </c>
      <c r="D2735" s="983"/>
      <c r="E2735" s="983"/>
      <c r="F2735" s="983"/>
      <c r="G2735" s="508" t="s">
        <v>1476</v>
      </c>
      <c r="H2735" s="509">
        <v>6761.75</v>
      </c>
    </row>
    <row r="2736" spans="1:8">
      <c r="A2736" s="507" t="s">
        <v>18006</v>
      </c>
      <c r="B2736" s="508" t="s">
        <v>12976</v>
      </c>
      <c r="C2736" s="983" t="s">
        <v>18007</v>
      </c>
      <c r="D2736" s="983"/>
      <c r="E2736" s="983"/>
      <c r="F2736" s="983"/>
      <c r="G2736" s="508" t="s">
        <v>1476</v>
      </c>
      <c r="H2736" s="509">
        <v>5368.7</v>
      </c>
    </row>
    <row r="2737" spans="1:8" ht="12.75" customHeight="1">
      <c r="A2737" s="507" t="s">
        <v>18008</v>
      </c>
      <c r="B2737" s="508" t="s">
        <v>12976</v>
      </c>
      <c r="C2737" s="983" t="s">
        <v>18009</v>
      </c>
      <c r="D2737" s="983"/>
      <c r="E2737" s="983"/>
      <c r="F2737" s="983"/>
      <c r="G2737" s="508" t="s">
        <v>1476</v>
      </c>
      <c r="H2737" s="509">
        <v>3400.8</v>
      </c>
    </row>
    <row r="2738" spans="1:8">
      <c r="A2738" s="507" t="s">
        <v>18010</v>
      </c>
      <c r="B2738" s="508" t="s">
        <v>12976</v>
      </c>
      <c r="C2738" s="983" t="s">
        <v>104</v>
      </c>
      <c r="D2738" s="983"/>
      <c r="E2738" s="983"/>
      <c r="F2738" s="983"/>
      <c r="G2738" s="508" t="s">
        <v>1476</v>
      </c>
      <c r="H2738" s="509">
        <v>2932.25</v>
      </c>
    </row>
    <row r="2739" spans="1:8" ht="12.75" customHeight="1">
      <c r="A2739" s="507" t="s">
        <v>18011</v>
      </c>
      <c r="B2739" s="508" t="s">
        <v>12976</v>
      </c>
      <c r="C2739" s="983" t="s">
        <v>18012</v>
      </c>
      <c r="D2739" s="983"/>
      <c r="E2739" s="983"/>
      <c r="F2739" s="983"/>
      <c r="G2739" s="508" t="s">
        <v>1476</v>
      </c>
      <c r="H2739" s="509">
        <v>2343.9499999999998</v>
      </c>
    </row>
    <row r="2740" spans="1:8" ht="12.75" customHeight="1">
      <c r="A2740" s="507" t="s">
        <v>18013</v>
      </c>
      <c r="B2740" s="508" t="s">
        <v>12976</v>
      </c>
      <c r="C2740" s="983" t="s">
        <v>18014</v>
      </c>
      <c r="D2740" s="983"/>
      <c r="E2740" s="983"/>
      <c r="F2740" s="983"/>
      <c r="G2740" s="508" t="s">
        <v>1476</v>
      </c>
      <c r="H2740" s="509">
        <v>2480.85</v>
      </c>
    </row>
    <row r="2741" spans="1:8" ht="12.75" customHeight="1">
      <c r="A2741" s="507" t="s">
        <v>18015</v>
      </c>
      <c r="B2741" s="508" t="s">
        <v>12976</v>
      </c>
      <c r="C2741" s="983" t="s">
        <v>3757</v>
      </c>
      <c r="D2741" s="983"/>
      <c r="E2741" s="983"/>
      <c r="F2741" s="983"/>
      <c r="G2741" s="508" t="s">
        <v>1476</v>
      </c>
      <c r="H2741" s="509">
        <v>2007.25</v>
      </c>
    </row>
    <row r="2742" spans="1:8" ht="12.75" customHeight="1">
      <c r="A2742" s="501" t="s">
        <v>18016</v>
      </c>
      <c r="B2742" s="502"/>
      <c r="C2742" s="986" t="s">
        <v>18017</v>
      </c>
      <c r="D2742" s="986"/>
      <c r="E2742" s="986"/>
      <c r="F2742" s="986"/>
      <c r="G2742" s="503"/>
      <c r="H2742" s="503"/>
    </row>
    <row r="2743" spans="1:8" ht="12.75" customHeight="1">
      <c r="A2743" s="504" t="s">
        <v>18018</v>
      </c>
      <c r="B2743" s="505" t="s">
        <v>12976</v>
      </c>
      <c r="C2743" s="984" t="s">
        <v>18019</v>
      </c>
      <c r="D2743" s="984"/>
      <c r="E2743" s="984"/>
      <c r="F2743" s="984"/>
      <c r="G2743" s="506"/>
      <c r="H2743" s="506"/>
    </row>
    <row r="2744" spans="1:8" ht="12.75" customHeight="1">
      <c r="A2744" s="507" t="s">
        <v>18020</v>
      </c>
      <c r="B2744" s="508" t="s">
        <v>12976</v>
      </c>
      <c r="C2744" s="983" t="s">
        <v>18021</v>
      </c>
      <c r="D2744" s="983"/>
      <c r="E2744" s="983"/>
      <c r="F2744" s="983"/>
      <c r="G2744" s="508" t="s">
        <v>1476</v>
      </c>
      <c r="H2744" s="509">
        <v>1454.16</v>
      </c>
    </row>
    <row r="2745" spans="1:8" ht="12.75" customHeight="1">
      <c r="A2745" s="507" t="s">
        <v>18022</v>
      </c>
      <c r="B2745" s="508" t="s">
        <v>12976</v>
      </c>
      <c r="C2745" s="983" t="s">
        <v>18023</v>
      </c>
      <c r="D2745" s="983"/>
      <c r="E2745" s="983"/>
      <c r="F2745" s="983"/>
      <c r="G2745" s="508" t="s">
        <v>1476</v>
      </c>
      <c r="H2745" s="509">
        <v>2984.48</v>
      </c>
    </row>
    <row r="2746" spans="1:8" ht="12.75" customHeight="1">
      <c r="A2746" s="507" t="s">
        <v>18024</v>
      </c>
      <c r="B2746" s="508" t="s">
        <v>12976</v>
      </c>
      <c r="C2746" s="983" t="s">
        <v>18025</v>
      </c>
      <c r="D2746" s="983"/>
      <c r="E2746" s="983"/>
      <c r="F2746" s="983"/>
      <c r="G2746" s="508" t="s">
        <v>1476</v>
      </c>
      <c r="H2746" s="509">
        <v>3132</v>
      </c>
    </row>
    <row r="2747" spans="1:8" ht="12.75" customHeight="1">
      <c r="A2747" s="501" t="s">
        <v>18026</v>
      </c>
      <c r="B2747" s="502"/>
      <c r="C2747" s="986" t="s">
        <v>18027</v>
      </c>
      <c r="D2747" s="986"/>
      <c r="E2747" s="986"/>
      <c r="F2747" s="986"/>
      <c r="G2747" s="503"/>
      <c r="H2747" s="503"/>
    </row>
    <row r="2748" spans="1:8" ht="12.75" customHeight="1">
      <c r="A2748" s="504" t="s">
        <v>18028</v>
      </c>
      <c r="B2748" s="505" t="s">
        <v>12976</v>
      </c>
      <c r="C2748" s="984" t="s">
        <v>18029</v>
      </c>
      <c r="D2748" s="984"/>
      <c r="E2748" s="984"/>
      <c r="F2748" s="984"/>
      <c r="G2748" s="506"/>
      <c r="H2748" s="506"/>
    </row>
    <row r="2749" spans="1:8" ht="12.75" customHeight="1">
      <c r="A2749" s="507" t="s">
        <v>18030</v>
      </c>
      <c r="B2749" s="508" t="s">
        <v>12976</v>
      </c>
      <c r="C2749" s="983" t="s">
        <v>18031</v>
      </c>
      <c r="D2749" s="983"/>
      <c r="E2749" s="983"/>
      <c r="F2749" s="983"/>
      <c r="G2749" s="508" t="s">
        <v>121</v>
      </c>
      <c r="H2749" s="509">
        <v>6.03</v>
      </c>
    </row>
    <row r="2750" spans="1:8" ht="12.75" customHeight="1">
      <c r="A2750" s="507" t="s">
        <v>18032</v>
      </c>
      <c r="B2750" s="508" t="s">
        <v>12976</v>
      </c>
      <c r="C2750" s="983" t="s">
        <v>18033</v>
      </c>
      <c r="D2750" s="983"/>
      <c r="E2750" s="983"/>
      <c r="F2750" s="983"/>
      <c r="G2750" s="508" t="s">
        <v>121</v>
      </c>
      <c r="H2750" s="509">
        <v>1.83</v>
      </c>
    </row>
    <row r="2751" spans="1:8" ht="12.75" customHeight="1">
      <c r="A2751" s="504" t="s">
        <v>18034</v>
      </c>
      <c r="B2751" s="505" t="s">
        <v>12976</v>
      </c>
      <c r="C2751" s="984" t="s">
        <v>18035</v>
      </c>
      <c r="D2751" s="984"/>
      <c r="E2751" s="984"/>
      <c r="F2751" s="984"/>
      <c r="G2751" s="506"/>
      <c r="H2751" s="506"/>
    </row>
    <row r="2752" spans="1:8" ht="12.75" customHeight="1">
      <c r="A2752" s="507" t="s">
        <v>18036</v>
      </c>
      <c r="B2752" s="508" t="s">
        <v>12976</v>
      </c>
      <c r="C2752" s="983" t="s">
        <v>18037</v>
      </c>
      <c r="D2752" s="983"/>
      <c r="E2752" s="983"/>
      <c r="F2752" s="983"/>
      <c r="G2752" s="508" t="s">
        <v>108</v>
      </c>
      <c r="H2752" s="509">
        <v>55.4</v>
      </c>
    </row>
    <row r="2753" spans="1:8" ht="12.75" customHeight="1">
      <c r="A2753" s="504" t="s">
        <v>18038</v>
      </c>
      <c r="B2753" s="505" t="s">
        <v>12976</v>
      </c>
      <c r="C2753" s="984" t="s">
        <v>18039</v>
      </c>
      <c r="D2753" s="984"/>
      <c r="E2753" s="984"/>
      <c r="F2753" s="984"/>
      <c r="G2753" s="506"/>
      <c r="H2753" s="506"/>
    </row>
    <row r="2754" spans="1:8" ht="12.75" customHeight="1">
      <c r="A2754" s="507" t="s">
        <v>18040</v>
      </c>
      <c r="B2754" s="508" t="s">
        <v>12976</v>
      </c>
      <c r="C2754" s="983" t="s">
        <v>18041</v>
      </c>
      <c r="D2754" s="983"/>
      <c r="E2754" s="983"/>
      <c r="F2754" s="983"/>
      <c r="G2754" s="508" t="s">
        <v>108</v>
      </c>
      <c r="H2754" s="509">
        <v>84.96</v>
      </c>
    </row>
    <row r="2755" spans="1:8" ht="12.75" customHeight="1">
      <c r="A2755" s="507" t="s">
        <v>18042</v>
      </c>
      <c r="B2755" s="508" t="s">
        <v>12976</v>
      </c>
      <c r="C2755" s="983" t="s">
        <v>18043</v>
      </c>
      <c r="D2755" s="983"/>
      <c r="E2755" s="983"/>
      <c r="F2755" s="983"/>
      <c r="G2755" s="508" t="s">
        <v>139</v>
      </c>
      <c r="H2755" s="509">
        <v>197.77</v>
      </c>
    </row>
    <row r="2756" spans="1:8" ht="12.75" customHeight="1">
      <c r="A2756" s="507" t="s">
        <v>18044</v>
      </c>
      <c r="B2756" s="508" t="s">
        <v>12976</v>
      </c>
      <c r="C2756" s="983" t="s">
        <v>18045</v>
      </c>
      <c r="D2756" s="983"/>
      <c r="E2756" s="983"/>
      <c r="F2756" s="983"/>
      <c r="G2756" s="508" t="s">
        <v>108</v>
      </c>
      <c r="H2756" s="509">
        <v>58.9</v>
      </c>
    </row>
    <row r="2757" spans="1:8" ht="12.75" customHeight="1">
      <c r="A2757" s="501" t="s">
        <v>18046</v>
      </c>
      <c r="B2757" s="502"/>
      <c r="C2757" s="986" t="s">
        <v>18047</v>
      </c>
      <c r="D2757" s="986"/>
      <c r="E2757" s="986"/>
      <c r="F2757" s="986"/>
      <c r="G2757" s="503"/>
      <c r="H2757" s="503"/>
    </row>
    <row r="2758" spans="1:8" ht="12.75" customHeight="1">
      <c r="A2758" s="504" t="s">
        <v>18048</v>
      </c>
      <c r="B2758" s="505" t="s">
        <v>12976</v>
      </c>
      <c r="C2758" s="984" t="s">
        <v>18049</v>
      </c>
      <c r="D2758" s="984"/>
      <c r="E2758" s="984"/>
      <c r="F2758" s="984"/>
      <c r="G2758" s="506"/>
      <c r="H2758" s="506"/>
    </row>
    <row r="2759" spans="1:8" ht="12.75" customHeight="1">
      <c r="A2759" s="507" t="s">
        <v>18050</v>
      </c>
      <c r="B2759" s="508" t="s">
        <v>12976</v>
      </c>
      <c r="C2759" s="983" t="s">
        <v>18051</v>
      </c>
      <c r="D2759" s="983"/>
      <c r="E2759" s="983"/>
      <c r="F2759" s="983"/>
      <c r="G2759" s="508" t="s">
        <v>108</v>
      </c>
      <c r="H2759" s="509">
        <v>224.72</v>
      </c>
    </row>
    <row r="2760" spans="1:8" ht="12.75" customHeight="1">
      <c r="A2760" s="504" t="s">
        <v>18052</v>
      </c>
      <c r="B2760" s="505" t="s">
        <v>12976</v>
      </c>
      <c r="C2760" s="984" t="s">
        <v>18053</v>
      </c>
      <c r="D2760" s="984"/>
      <c r="E2760" s="984"/>
      <c r="F2760" s="984"/>
      <c r="G2760" s="506"/>
      <c r="H2760" s="506"/>
    </row>
    <row r="2761" spans="1:8" ht="12.75" customHeight="1">
      <c r="A2761" s="507" t="s">
        <v>18054</v>
      </c>
      <c r="B2761" s="508" t="s">
        <v>12976</v>
      </c>
      <c r="C2761" s="983" t="s">
        <v>18055</v>
      </c>
      <c r="D2761" s="983"/>
      <c r="E2761" s="983"/>
      <c r="F2761" s="983"/>
      <c r="G2761" s="508" t="s">
        <v>139</v>
      </c>
      <c r="H2761" s="509">
        <v>29.49</v>
      </c>
    </row>
    <row r="2762" spans="1:8" ht="12.75" customHeight="1">
      <c r="A2762" s="507" t="s">
        <v>18056</v>
      </c>
      <c r="B2762" s="508" t="s">
        <v>12976</v>
      </c>
      <c r="C2762" s="983" t="s">
        <v>18057</v>
      </c>
      <c r="D2762" s="983"/>
      <c r="E2762" s="983"/>
      <c r="F2762" s="983"/>
      <c r="G2762" s="508" t="s">
        <v>139</v>
      </c>
      <c r="H2762" s="509">
        <v>27.56</v>
      </c>
    </row>
    <row r="2763" spans="1:8" ht="12.75" customHeight="1">
      <c r="A2763" s="507" t="s">
        <v>18058</v>
      </c>
      <c r="B2763" s="508" t="s">
        <v>12976</v>
      </c>
      <c r="C2763" s="983" t="s">
        <v>18059</v>
      </c>
      <c r="D2763" s="983"/>
      <c r="E2763" s="983"/>
      <c r="F2763" s="983"/>
      <c r="G2763" s="508" t="s">
        <v>108</v>
      </c>
      <c r="H2763" s="509">
        <v>27.99</v>
      </c>
    </row>
    <row r="2764" spans="1:8" ht="12.75" customHeight="1">
      <c r="A2764" s="507" t="s">
        <v>18060</v>
      </c>
      <c r="B2764" s="508" t="s">
        <v>12976</v>
      </c>
      <c r="C2764" s="983" t="s">
        <v>18061</v>
      </c>
      <c r="D2764" s="983"/>
      <c r="E2764" s="983"/>
      <c r="F2764" s="983"/>
      <c r="G2764" s="508" t="s">
        <v>108</v>
      </c>
      <c r="H2764" s="509">
        <v>17.28</v>
      </c>
    </row>
    <row r="2765" spans="1:8" ht="12.75" customHeight="1">
      <c r="A2765" s="504" t="s">
        <v>18062</v>
      </c>
      <c r="B2765" s="505" t="s">
        <v>12976</v>
      </c>
      <c r="C2765" s="984" t="s">
        <v>16593</v>
      </c>
      <c r="D2765" s="984"/>
      <c r="E2765" s="984"/>
      <c r="F2765" s="984"/>
      <c r="G2765" s="506"/>
      <c r="H2765" s="506"/>
    </row>
    <row r="2766" spans="1:8" ht="12.75" customHeight="1">
      <c r="A2766" s="507" t="s">
        <v>18063</v>
      </c>
      <c r="B2766" s="508" t="s">
        <v>12976</v>
      </c>
      <c r="C2766" s="983" t="s">
        <v>18064</v>
      </c>
      <c r="D2766" s="983"/>
      <c r="E2766" s="983"/>
      <c r="F2766" s="983"/>
      <c r="G2766" s="508" t="s">
        <v>108</v>
      </c>
      <c r="H2766" s="509">
        <v>1178.51</v>
      </c>
    </row>
    <row r="2767" spans="1:8" ht="12.75" customHeight="1">
      <c r="A2767" s="504" t="s">
        <v>18065</v>
      </c>
      <c r="B2767" s="505" t="s">
        <v>12976</v>
      </c>
      <c r="C2767" s="984" t="s">
        <v>18066</v>
      </c>
      <c r="D2767" s="984"/>
      <c r="E2767" s="984"/>
      <c r="F2767" s="984"/>
      <c r="G2767" s="506"/>
      <c r="H2767" s="506"/>
    </row>
    <row r="2768" spans="1:8" ht="12.75" customHeight="1">
      <c r="A2768" s="507" t="s">
        <v>18067</v>
      </c>
      <c r="B2768" s="508" t="s">
        <v>12976</v>
      </c>
      <c r="C2768" s="983" t="s">
        <v>18068</v>
      </c>
      <c r="D2768" s="983"/>
      <c r="E2768" s="983"/>
      <c r="F2768" s="983"/>
      <c r="G2768" s="508" t="s">
        <v>121</v>
      </c>
      <c r="H2768" s="509">
        <v>115.73</v>
      </c>
    </row>
    <row r="2769" spans="1:8" ht="12.75" customHeight="1">
      <c r="A2769" s="507" t="s">
        <v>18069</v>
      </c>
      <c r="B2769" s="508" t="s">
        <v>12976</v>
      </c>
      <c r="C2769" s="983" t="s">
        <v>18070</v>
      </c>
      <c r="D2769" s="983"/>
      <c r="E2769" s="983"/>
      <c r="F2769" s="983"/>
      <c r="G2769" s="508" t="s">
        <v>108</v>
      </c>
      <c r="H2769" s="509">
        <v>55.72</v>
      </c>
    </row>
    <row r="2770" spans="1:8" ht="12.75" customHeight="1">
      <c r="A2770" s="507" t="s">
        <v>18071</v>
      </c>
      <c r="B2770" s="508" t="s">
        <v>12976</v>
      </c>
      <c r="C2770" s="983" t="s">
        <v>18072</v>
      </c>
      <c r="D2770" s="983"/>
      <c r="E2770" s="983"/>
      <c r="F2770" s="983"/>
      <c r="G2770" s="508" t="s">
        <v>108</v>
      </c>
      <c r="H2770" s="509">
        <v>67.64</v>
      </c>
    </row>
    <row r="2771" spans="1:8" ht="12.75" customHeight="1">
      <c r="A2771" s="507" t="s">
        <v>18073</v>
      </c>
      <c r="B2771" s="508" t="s">
        <v>12976</v>
      </c>
      <c r="C2771" s="983" t="s">
        <v>18074</v>
      </c>
      <c r="D2771" s="983"/>
      <c r="E2771" s="983"/>
      <c r="F2771" s="983"/>
      <c r="G2771" s="508" t="s">
        <v>108</v>
      </c>
      <c r="H2771" s="509">
        <v>101.06</v>
      </c>
    </row>
    <row r="2772" spans="1:8" ht="12.75" customHeight="1">
      <c r="A2772" s="507" t="s">
        <v>18075</v>
      </c>
      <c r="B2772" s="508" t="s">
        <v>12976</v>
      </c>
      <c r="C2772" s="983" t="s">
        <v>18076</v>
      </c>
      <c r="D2772" s="983"/>
      <c r="E2772" s="983"/>
      <c r="F2772" s="983"/>
      <c r="G2772" s="508" t="s">
        <v>108</v>
      </c>
      <c r="H2772" s="509">
        <v>140.19999999999999</v>
      </c>
    </row>
    <row r="2773" spans="1:8" ht="12.75" customHeight="1">
      <c r="A2773" s="507" t="s">
        <v>18077</v>
      </c>
      <c r="B2773" s="508" t="s">
        <v>12976</v>
      </c>
      <c r="C2773" s="983" t="s">
        <v>18078</v>
      </c>
      <c r="D2773" s="983"/>
      <c r="E2773" s="983"/>
      <c r="F2773" s="983"/>
      <c r="G2773" s="508" t="s">
        <v>108</v>
      </c>
      <c r="H2773" s="509">
        <v>165.65</v>
      </c>
    </row>
    <row r="2774" spans="1:8" ht="12.75" customHeight="1">
      <c r="A2774" s="507" t="s">
        <v>18079</v>
      </c>
      <c r="B2774" s="508" t="s">
        <v>12976</v>
      </c>
      <c r="C2774" s="983" t="s">
        <v>18080</v>
      </c>
      <c r="D2774" s="983"/>
      <c r="E2774" s="983"/>
      <c r="F2774" s="983"/>
      <c r="G2774" s="508" t="s">
        <v>121</v>
      </c>
      <c r="H2774" s="509">
        <v>115.96</v>
      </c>
    </row>
    <row r="2775" spans="1:8" ht="12.75" customHeight="1">
      <c r="A2775" s="507" t="s">
        <v>18081</v>
      </c>
      <c r="B2775" s="508" t="s">
        <v>12976</v>
      </c>
      <c r="C2775" s="983" t="s">
        <v>18082</v>
      </c>
      <c r="D2775" s="983"/>
      <c r="E2775" s="983"/>
      <c r="F2775" s="983"/>
      <c r="G2775" s="508" t="s">
        <v>108</v>
      </c>
      <c r="H2775" s="509">
        <v>204.63</v>
      </c>
    </row>
    <row r="2776" spans="1:8" ht="12.75" customHeight="1">
      <c r="A2776" s="507" t="s">
        <v>18083</v>
      </c>
      <c r="B2776" s="508" t="s">
        <v>12976</v>
      </c>
      <c r="C2776" s="983" t="s">
        <v>18084</v>
      </c>
      <c r="D2776" s="983"/>
      <c r="E2776" s="983"/>
      <c r="F2776" s="983"/>
      <c r="G2776" s="508" t="s">
        <v>108</v>
      </c>
      <c r="H2776" s="509">
        <v>246.83</v>
      </c>
    </row>
    <row r="2777" spans="1:8" ht="12.75" customHeight="1">
      <c r="A2777" s="507" t="s">
        <v>18085</v>
      </c>
      <c r="B2777" s="508" t="s">
        <v>12976</v>
      </c>
      <c r="C2777" s="983" t="s">
        <v>18086</v>
      </c>
      <c r="D2777" s="983"/>
      <c r="E2777" s="983"/>
      <c r="F2777" s="983"/>
      <c r="G2777" s="508" t="s">
        <v>108</v>
      </c>
      <c r="H2777" s="509">
        <v>281.82</v>
      </c>
    </row>
    <row r="2778" spans="1:8" ht="12.75" customHeight="1">
      <c r="A2778" s="507" t="s">
        <v>18087</v>
      </c>
      <c r="B2778" s="508" t="s">
        <v>12976</v>
      </c>
      <c r="C2778" s="983" t="s">
        <v>18088</v>
      </c>
      <c r="D2778" s="983"/>
      <c r="E2778" s="983"/>
      <c r="F2778" s="983"/>
      <c r="G2778" s="508" t="s">
        <v>108</v>
      </c>
      <c r="H2778" s="509">
        <v>320.82</v>
      </c>
    </row>
    <row r="2779" spans="1:8" ht="12.75" customHeight="1">
      <c r="A2779" s="507" t="s">
        <v>18089</v>
      </c>
      <c r="B2779" s="508" t="s">
        <v>12976</v>
      </c>
      <c r="C2779" s="983" t="s">
        <v>18090</v>
      </c>
      <c r="D2779" s="983"/>
      <c r="E2779" s="983"/>
      <c r="F2779" s="983"/>
      <c r="G2779" s="508" t="s">
        <v>139</v>
      </c>
      <c r="H2779" s="509">
        <v>2027.25</v>
      </c>
    </row>
    <row r="2780" spans="1:8" ht="12.75" customHeight="1">
      <c r="A2780" s="507" t="s">
        <v>18091</v>
      </c>
      <c r="B2780" s="508" t="s">
        <v>12976</v>
      </c>
      <c r="C2780" s="983" t="s">
        <v>18092</v>
      </c>
      <c r="D2780" s="983"/>
      <c r="E2780" s="983"/>
      <c r="F2780" s="983"/>
      <c r="G2780" s="508" t="s">
        <v>108</v>
      </c>
      <c r="H2780" s="509">
        <v>160.37</v>
      </c>
    </row>
    <row r="2781" spans="1:8" ht="12.75" customHeight="1">
      <c r="A2781" s="507" t="s">
        <v>18093</v>
      </c>
      <c r="B2781" s="508" t="s">
        <v>12976</v>
      </c>
      <c r="C2781" s="983" t="s">
        <v>18094</v>
      </c>
      <c r="D2781" s="983"/>
      <c r="E2781" s="983"/>
      <c r="F2781" s="983"/>
      <c r="G2781" s="508" t="s">
        <v>108</v>
      </c>
      <c r="H2781" s="509">
        <v>238.96</v>
      </c>
    </row>
    <row r="2782" spans="1:8" ht="12.75" customHeight="1">
      <c r="A2782" s="507" t="s">
        <v>18095</v>
      </c>
      <c r="B2782" s="508" t="s">
        <v>12976</v>
      </c>
      <c r="C2782" s="983" t="s">
        <v>18096</v>
      </c>
      <c r="D2782" s="983"/>
      <c r="E2782" s="983"/>
      <c r="F2782" s="983"/>
      <c r="G2782" s="508" t="s">
        <v>108</v>
      </c>
      <c r="H2782" s="509">
        <v>85.57</v>
      </c>
    </row>
    <row r="2783" spans="1:8" ht="12.75" customHeight="1">
      <c r="A2783" s="504" t="s">
        <v>18097</v>
      </c>
      <c r="B2783" s="505" t="s">
        <v>12976</v>
      </c>
      <c r="C2783" s="984" t="s">
        <v>18098</v>
      </c>
      <c r="D2783" s="984"/>
      <c r="E2783" s="984"/>
      <c r="F2783" s="984"/>
      <c r="G2783" s="506"/>
      <c r="H2783" s="506"/>
    </row>
    <row r="2784" spans="1:8" ht="12.75" customHeight="1">
      <c r="A2784" s="507" t="s">
        <v>18099</v>
      </c>
      <c r="B2784" s="508" t="s">
        <v>12976</v>
      </c>
      <c r="C2784" s="983" t="s">
        <v>18100</v>
      </c>
      <c r="D2784" s="983"/>
      <c r="E2784" s="983"/>
      <c r="F2784" s="983"/>
      <c r="G2784" s="508" t="s">
        <v>121</v>
      </c>
      <c r="H2784" s="509">
        <v>58.91</v>
      </c>
    </row>
    <row r="2785" spans="1:8" ht="12.75" customHeight="1">
      <c r="A2785" s="507" t="s">
        <v>18101</v>
      </c>
      <c r="B2785" s="508" t="s">
        <v>12976</v>
      </c>
      <c r="C2785" s="983" t="s">
        <v>18102</v>
      </c>
      <c r="D2785" s="983"/>
      <c r="E2785" s="983"/>
      <c r="F2785" s="983"/>
      <c r="G2785" s="508" t="s">
        <v>121</v>
      </c>
      <c r="H2785" s="509">
        <v>39.68</v>
      </c>
    </row>
    <row r="2786" spans="1:8" ht="12.75" customHeight="1">
      <c r="A2786" s="507" t="s">
        <v>18103</v>
      </c>
      <c r="B2786" s="508" t="s">
        <v>12976</v>
      </c>
      <c r="C2786" s="983" t="s">
        <v>18104</v>
      </c>
      <c r="D2786" s="983"/>
      <c r="E2786" s="983"/>
      <c r="F2786" s="983"/>
      <c r="G2786" s="508" t="s">
        <v>108</v>
      </c>
      <c r="H2786" s="509">
        <v>31.26</v>
      </c>
    </row>
    <row r="2787" spans="1:8" ht="12.75" customHeight="1">
      <c r="A2787" s="507" t="s">
        <v>18105</v>
      </c>
      <c r="B2787" s="508" t="s">
        <v>12976</v>
      </c>
      <c r="C2787" s="983" t="s">
        <v>18106</v>
      </c>
      <c r="D2787" s="983"/>
      <c r="E2787" s="983"/>
      <c r="F2787" s="983"/>
      <c r="G2787" s="508" t="s">
        <v>108</v>
      </c>
      <c r="H2787" s="509">
        <v>491.68</v>
      </c>
    </row>
    <row r="2788" spans="1:8" ht="12.75" customHeight="1">
      <c r="A2788" s="504" t="s">
        <v>18107</v>
      </c>
      <c r="B2788" s="505" t="s">
        <v>12976</v>
      </c>
      <c r="C2788" s="984" t="s">
        <v>18108</v>
      </c>
      <c r="D2788" s="984"/>
      <c r="E2788" s="984"/>
      <c r="F2788" s="984"/>
      <c r="G2788" s="506"/>
      <c r="H2788" s="506"/>
    </row>
    <row r="2789" spans="1:8" ht="12.75" customHeight="1">
      <c r="A2789" s="507" t="s">
        <v>18109</v>
      </c>
      <c r="B2789" s="508" t="s">
        <v>12976</v>
      </c>
      <c r="C2789" s="983" t="s">
        <v>18110</v>
      </c>
      <c r="D2789" s="983"/>
      <c r="E2789" s="983"/>
      <c r="F2789" s="983"/>
      <c r="G2789" s="508" t="s">
        <v>108</v>
      </c>
      <c r="H2789" s="509">
        <v>601.09</v>
      </c>
    </row>
    <row r="2790" spans="1:8" ht="12.75" customHeight="1">
      <c r="A2790" s="507" t="s">
        <v>18111</v>
      </c>
      <c r="B2790" s="508" t="s">
        <v>12976</v>
      </c>
      <c r="C2790" s="983" t="s">
        <v>18112</v>
      </c>
      <c r="D2790" s="983"/>
      <c r="E2790" s="983"/>
      <c r="F2790" s="983"/>
      <c r="G2790" s="508" t="s">
        <v>108</v>
      </c>
      <c r="H2790" s="509">
        <v>962.19</v>
      </c>
    </row>
    <row r="2791" spans="1:8" ht="12.75" customHeight="1">
      <c r="A2791" s="507" t="s">
        <v>18113</v>
      </c>
      <c r="B2791" s="508" t="s">
        <v>12976</v>
      </c>
      <c r="C2791" s="983" t="s">
        <v>18114</v>
      </c>
      <c r="D2791" s="983"/>
      <c r="E2791" s="983"/>
      <c r="F2791" s="983"/>
      <c r="G2791" s="508" t="s">
        <v>108</v>
      </c>
      <c r="H2791" s="509">
        <v>753.55</v>
      </c>
    </row>
    <row r="2792" spans="1:8" ht="12.75" customHeight="1">
      <c r="A2792" s="507" t="s">
        <v>18115</v>
      </c>
      <c r="B2792" s="508" t="s">
        <v>12976</v>
      </c>
      <c r="C2792" s="983" t="s">
        <v>18116</v>
      </c>
      <c r="D2792" s="983"/>
      <c r="E2792" s="983"/>
      <c r="F2792" s="983"/>
      <c r="G2792" s="508" t="s">
        <v>108</v>
      </c>
      <c r="H2792" s="509">
        <v>939.76</v>
      </c>
    </row>
    <row r="2793" spans="1:8" ht="12.75" customHeight="1">
      <c r="A2793" s="507" t="s">
        <v>18117</v>
      </c>
      <c r="B2793" s="508" t="s">
        <v>12976</v>
      </c>
      <c r="C2793" s="983" t="s">
        <v>18118</v>
      </c>
      <c r="D2793" s="983"/>
      <c r="E2793" s="983"/>
      <c r="F2793" s="983"/>
      <c r="G2793" s="508" t="s">
        <v>108</v>
      </c>
      <c r="H2793" s="509">
        <v>334.49</v>
      </c>
    </row>
    <row r="2794" spans="1:8" ht="12.75" customHeight="1">
      <c r="A2794" s="507" t="s">
        <v>18119</v>
      </c>
      <c r="B2794" s="508" t="s">
        <v>12976</v>
      </c>
      <c r="C2794" s="983" t="s">
        <v>18120</v>
      </c>
      <c r="D2794" s="983"/>
      <c r="E2794" s="983"/>
      <c r="F2794" s="983"/>
      <c r="G2794" s="508" t="s">
        <v>108</v>
      </c>
      <c r="H2794" s="509">
        <v>315.75</v>
      </c>
    </row>
    <row r="2795" spans="1:8" ht="12.75" customHeight="1">
      <c r="A2795" s="507" t="s">
        <v>18121</v>
      </c>
      <c r="B2795" s="508" t="s">
        <v>12976</v>
      </c>
      <c r="C2795" s="983" t="s">
        <v>18122</v>
      </c>
      <c r="D2795" s="983"/>
      <c r="E2795" s="983"/>
      <c r="F2795" s="983"/>
      <c r="G2795" s="508" t="s">
        <v>108</v>
      </c>
      <c r="H2795" s="509">
        <v>440.45</v>
      </c>
    </row>
    <row r="2796" spans="1:8" ht="12.75" customHeight="1">
      <c r="A2796" s="507" t="s">
        <v>18123</v>
      </c>
      <c r="B2796" s="508" t="s">
        <v>12976</v>
      </c>
      <c r="C2796" s="983" t="s">
        <v>18124</v>
      </c>
      <c r="D2796" s="983"/>
      <c r="E2796" s="983"/>
      <c r="F2796" s="983"/>
      <c r="G2796" s="508" t="s">
        <v>108</v>
      </c>
      <c r="H2796" s="509">
        <v>581.09</v>
      </c>
    </row>
    <row r="2797" spans="1:8" ht="12.75" customHeight="1">
      <c r="A2797" s="507" t="s">
        <v>18125</v>
      </c>
      <c r="B2797" s="508" t="s">
        <v>12976</v>
      </c>
      <c r="C2797" s="983" t="s">
        <v>18126</v>
      </c>
      <c r="D2797" s="983"/>
      <c r="E2797" s="983"/>
      <c r="F2797" s="983"/>
      <c r="G2797" s="508" t="s">
        <v>108</v>
      </c>
      <c r="H2797" s="509">
        <v>415.68</v>
      </c>
    </row>
    <row r="2798" spans="1:8" ht="12.75" customHeight="1">
      <c r="A2798" s="507" t="s">
        <v>18127</v>
      </c>
      <c r="B2798" s="508" t="s">
        <v>12976</v>
      </c>
      <c r="C2798" s="983" t="s">
        <v>18128</v>
      </c>
      <c r="D2798" s="983"/>
      <c r="E2798" s="983"/>
      <c r="F2798" s="983"/>
      <c r="G2798" s="508" t="s">
        <v>108</v>
      </c>
      <c r="H2798" s="509">
        <v>493.39</v>
      </c>
    </row>
    <row r="2799" spans="1:8" ht="12.75" customHeight="1">
      <c r="A2799" s="507" t="s">
        <v>18129</v>
      </c>
      <c r="B2799" s="508" t="s">
        <v>12976</v>
      </c>
      <c r="C2799" s="983" t="s">
        <v>18130</v>
      </c>
      <c r="D2799" s="983"/>
      <c r="E2799" s="983"/>
      <c r="F2799" s="983"/>
      <c r="G2799" s="508" t="s">
        <v>108</v>
      </c>
      <c r="H2799" s="509">
        <v>735.32</v>
      </c>
    </row>
    <row r="2800" spans="1:8" ht="12.75" customHeight="1">
      <c r="A2800" s="507" t="s">
        <v>18131</v>
      </c>
      <c r="B2800" s="508" t="s">
        <v>12976</v>
      </c>
      <c r="C2800" s="983" t="s">
        <v>18132</v>
      </c>
      <c r="D2800" s="983"/>
      <c r="E2800" s="983"/>
      <c r="F2800" s="983"/>
      <c r="G2800" s="508" t="s">
        <v>108</v>
      </c>
      <c r="H2800" s="509">
        <v>653.1</v>
      </c>
    </row>
    <row r="2801" spans="1:8" ht="12.75" customHeight="1">
      <c r="A2801" s="507" t="s">
        <v>18133</v>
      </c>
      <c r="B2801" s="508" t="s">
        <v>12976</v>
      </c>
      <c r="C2801" s="983" t="s">
        <v>18134</v>
      </c>
      <c r="D2801" s="983"/>
      <c r="E2801" s="983"/>
      <c r="F2801" s="983"/>
      <c r="G2801" s="508" t="s">
        <v>108</v>
      </c>
      <c r="H2801" s="509">
        <v>854.67</v>
      </c>
    </row>
    <row r="2802" spans="1:8" ht="12.75" customHeight="1">
      <c r="A2802" s="507" t="s">
        <v>18135</v>
      </c>
      <c r="B2802" s="508" t="s">
        <v>12976</v>
      </c>
      <c r="C2802" s="983" t="s">
        <v>18136</v>
      </c>
      <c r="D2802" s="983"/>
      <c r="E2802" s="983"/>
      <c r="F2802" s="983"/>
      <c r="G2802" s="508" t="s">
        <v>108</v>
      </c>
      <c r="H2802" s="509">
        <v>1148.8900000000001</v>
      </c>
    </row>
    <row r="2803" spans="1:8" ht="12.75" customHeight="1">
      <c r="A2803" s="507" t="s">
        <v>18137</v>
      </c>
      <c r="B2803" s="508" t="s">
        <v>12976</v>
      </c>
      <c r="C2803" s="983" t="s">
        <v>18138</v>
      </c>
      <c r="D2803" s="983"/>
      <c r="E2803" s="983"/>
      <c r="F2803" s="983"/>
      <c r="G2803" s="508" t="s">
        <v>108</v>
      </c>
      <c r="H2803" s="509">
        <v>851.45</v>
      </c>
    </row>
    <row r="2804" spans="1:8" ht="12.75" customHeight="1">
      <c r="A2804" s="507" t="s">
        <v>18139</v>
      </c>
      <c r="B2804" s="508" t="s">
        <v>12976</v>
      </c>
      <c r="C2804" s="983" t="s">
        <v>18140</v>
      </c>
      <c r="D2804" s="983"/>
      <c r="E2804" s="983"/>
      <c r="F2804" s="983"/>
      <c r="G2804" s="508" t="s">
        <v>108</v>
      </c>
      <c r="H2804" s="509">
        <v>1231.71</v>
      </c>
    </row>
    <row r="2805" spans="1:8" ht="12.75" customHeight="1">
      <c r="A2805" s="507" t="s">
        <v>18141</v>
      </c>
      <c r="B2805" s="508" t="s">
        <v>12976</v>
      </c>
      <c r="C2805" s="983" t="s">
        <v>18142</v>
      </c>
      <c r="D2805" s="983"/>
      <c r="E2805" s="983"/>
      <c r="F2805" s="983"/>
      <c r="G2805" s="508" t="s">
        <v>108</v>
      </c>
      <c r="H2805" s="509">
        <v>1188.71</v>
      </c>
    </row>
    <row r="2806" spans="1:8" ht="12.75" customHeight="1">
      <c r="A2806" s="507" t="s">
        <v>18143</v>
      </c>
      <c r="B2806" s="508" t="s">
        <v>12976</v>
      </c>
      <c r="C2806" s="983" t="s">
        <v>18144</v>
      </c>
      <c r="D2806" s="983"/>
      <c r="E2806" s="983"/>
      <c r="F2806" s="983"/>
      <c r="G2806" s="508" t="s">
        <v>108</v>
      </c>
      <c r="H2806" s="509">
        <v>1422.88</v>
      </c>
    </row>
    <row r="2807" spans="1:8" ht="12.75" customHeight="1">
      <c r="A2807" s="507" t="s">
        <v>18145</v>
      </c>
      <c r="B2807" s="508" t="s">
        <v>12976</v>
      </c>
      <c r="C2807" s="983" t="s">
        <v>18146</v>
      </c>
      <c r="D2807" s="983"/>
      <c r="E2807" s="983"/>
      <c r="F2807" s="983"/>
      <c r="G2807" s="508" t="s">
        <v>108</v>
      </c>
      <c r="H2807" s="509">
        <v>197.31</v>
      </c>
    </row>
    <row r="2808" spans="1:8" ht="12.75" customHeight="1">
      <c r="A2808" s="507" t="s">
        <v>18147</v>
      </c>
      <c r="B2808" s="508" t="s">
        <v>12976</v>
      </c>
      <c r="C2808" s="983" t="s">
        <v>18148</v>
      </c>
      <c r="D2808" s="983"/>
      <c r="E2808" s="983"/>
      <c r="F2808" s="983"/>
      <c r="G2808" s="508" t="s">
        <v>108</v>
      </c>
      <c r="H2808" s="509">
        <v>317.83999999999997</v>
      </c>
    </row>
    <row r="2809" spans="1:8" ht="12.75" customHeight="1">
      <c r="A2809" s="507" t="s">
        <v>18149</v>
      </c>
      <c r="B2809" s="508" t="s">
        <v>12976</v>
      </c>
      <c r="C2809" s="983" t="s">
        <v>18150</v>
      </c>
      <c r="D2809" s="983"/>
      <c r="E2809" s="983"/>
      <c r="F2809" s="983"/>
      <c r="G2809" s="508" t="s">
        <v>108</v>
      </c>
      <c r="H2809" s="509">
        <v>525.34</v>
      </c>
    </row>
    <row r="2810" spans="1:8" ht="12.75" customHeight="1">
      <c r="A2810" s="507" t="s">
        <v>18151</v>
      </c>
      <c r="B2810" s="508" t="s">
        <v>12976</v>
      </c>
      <c r="C2810" s="983" t="s">
        <v>18152</v>
      </c>
      <c r="D2810" s="983"/>
      <c r="E2810" s="983"/>
      <c r="F2810" s="983"/>
      <c r="G2810" s="508" t="s">
        <v>108</v>
      </c>
      <c r="H2810" s="509">
        <v>68.84</v>
      </c>
    </row>
    <row r="2811" spans="1:8" ht="12.75" customHeight="1">
      <c r="A2811" s="507" t="s">
        <v>18153</v>
      </c>
      <c r="B2811" s="508" t="s">
        <v>12976</v>
      </c>
      <c r="C2811" s="983" t="s">
        <v>18154</v>
      </c>
      <c r="D2811" s="983"/>
      <c r="E2811" s="983"/>
      <c r="F2811" s="983"/>
      <c r="G2811" s="508" t="s">
        <v>108</v>
      </c>
      <c r="H2811" s="509">
        <v>149.91999999999999</v>
      </c>
    </row>
    <row r="2812" spans="1:8" ht="12.75" customHeight="1">
      <c r="A2812" s="507" t="s">
        <v>18155</v>
      </c>
      <c r="B2812" s="508" t="s">
        <v>12976</v>
      </c>
      <c r="C2812" s="983" t="s">
        <v>18156</v>
      </c>
      <c r="D2812" s="983"/>
      <c r="E2812" s="983"/>
      <c r="F2812" s="983"/>
      <c r="G2812" s="508" t="s">
        <v>108</v>
      </c>
      <c r="H2812" s="509">
        <v>133.38999999999999</v>
      </c>
    </row>
    <row r="2813" spans="1:8" ht="12.75" customHeight="1">
      <c r="A2813" s="507" t="s">
        <v>18157</v>
      </c>
      <c r="B2813" s="508" t="s">
        <v>12976</v>
      </c>
      <c r="C2813" s="983" t="s">
        <v>18158</v>
      </c>
      <c r="D2813" s="983"/>
      <c r="E2813" s="983"/>
      <c r="F2813" s="983"/>
      <c r="G2813" s="508" t="s">
        <v>108</v>
      </c>
      <c r="H2813" s="509">
        <v>321.54000000000002</v>
      </c>
    </row>
    <row r="2814" spans="1:8" ht="12.75" customHeight="1">
      <c r="A2814" s="507" t="s">
        <v>18159</v>
      </c>
      <c r="B2814" s="508" t="s">
        <v>12976</v>
      </c>
      <c r="C2814" s="983" t="s">
        <v>18160</v>
      </c>
      <c r="D2814" s="983"/>
      <c r="E2814" s="983"/>
      <c r="F2814" s="983"/>
      <c r="G2814" s="508" t="s">
        <v>108</v>
      </c>
      <c r="H2814" s="509">
        <v>518.04999999999995</v>
      </c>
    </row>
    <row r="2815" spans="1:8" ht="12.75" customHeight="1">
      <c r="A2815" s="507" t="s">
        <v>18161</v>
      </c>
      <c r="B2815" s="508" t="s">
        <v>12976</v>
      </c>
      <c r="C2815" s="983" t="s">
        <v>18162</v>
      </c>
      <c r="D2815" s="983"/>
      <c r="E2815" s="983"/>
      <c r="F2815" s="983"/>
      <c r="G2815" s="508" t="s">
        <v>108</v>
      </c>
      <c r="H2815" s="509">
        <v>58.08</v>
      </c>
    </row>
    <row r="2816" spans="1:8" ht="12.75" customHeight="1">
      <c r="A2816" s="507" t="s">
        <v>18163</v>
      </c>
      <c r="B2816" s="508" t="s">
        <v>12976</v>
      </c>
      <c r="C2816" s="983" t="s">
        <v>18164</v>
      </c>
      <c r="D2816" s="983"/>
      <c r="E2816" s="983"/>
      <c r="F2816" s="983"/>
      <c r="G2816" s="508" t="s">
        <v>108</v>
      </c>
      <c r="H2816" s="509">
        <v>71.55</v>
      </c>
    </row>
    <row r="2817" spans="1:8" ht="12.75" customHeight="1">
      <c r="A2817" s="507" t="s">
        <v>18165</v>
      </c>
      <c r="B2817" s="508" t="s">
        <v>12976</v>
      </c>
      <c r="C2817" s="983" t="s">
        <v>18166</v>
      </c>
      <c r="D2817" s="983"/>
      <c r="E2817" s="983"/>
      <c r="F2817" s="983"/>
      <c r="G2817" s="508" t="s">
        <v>108</v>
      </c>
      <c r="H2817" s="509">
        <v>518.26</v>
      </c>
    </row>
    <row r="2818" spans="1:8" ht="12.75" customHeight="1">
      <c r="A2818" s="507" t="s">
        <v>18167</v>
      </c>
      <c r="B2818" s="508" t="s">
        <v>12976</v>
      </c>
      <c r="C2818" s="983" t="s">
        <v>18168</v>
      </c>
      <c r="D2818" s="983"/>
      <c r="E2818" s="983"/>
      <c r="F2818" s="983"/>
      <c r="G2818" s="508" t="s">
        <v>112</v>
      </c>
      <c r="H2818" s="509">
        <v>121.94</v>
      </c>
    </row>
    <row r="2819" spans="1:8" ht="12.75" customHeight="1">
      <c r="A2819" s="504" t="s">
        <v>18169</v>
      </c>
      <c r="B2819" s="505" t="s">
        <v>12976</v>
      </c>
      <c r="C2819" s="984" t="s">
        <v>18170</v>
      </c>
      <c r="D2819" s="984"/>
      <c r="E2819" s="984"/>
      <c r="F2819" s="984"/>
      <c r="G2819" s="506"/>
      <c r="H2819" s="506"/>
    </row>
    <row r="2820" spans="1:8" ht="12.75" customHeight="1">
      <c r="A2820" s="507" t="s">
        <v>18171</v>
      </c>
      <c r="B2820" s="508" t="s">
        <v>12976</v>
      </c>
      <c r="C2820" s="983" t="s">
        <v>18172</v>
      </c>
      <c r="D2820" s="983"/>
      <c r="E2820" s="983"/>
      <c r="F2820" s="983"/>
      <c r="G2820" s="508" t="s">
        <v>108</v>
      </c>
      <c r="H2820" s="509">
        <v>423.71</v>
      </c>
    </row>
    <row r="2821" spans="1:8" ht="12.75" customHeight="1">
      <c r="A2821" s="507" t="s">
        <v>18173</v>
      </c>
      <c r="B2821" s="508" t="s">
        <v>12976</v>
      </c>
      <c r="C2821" s="983" t="s">
        <v>18174</v>
      </c>
      <c r="D2821" s="983"/>
      <c r="E2821" s="983"/>
      <c r="F2821" s="983"/>
      <c r="G2821" s="508" t="s">
        <v>108</v>
      </c>
      <c r="H2821" s="509">
        <v>221.98</v>
      </c>
    </row>
    <row r="2822" spans="1:8" ht="12.75" customHeight="1">
      <c r="A2822" s="507" t="s">
        <v>18175</v>
      </c>
      <c r="B2822" s="508" t="s">
        <v>12976</v>
      </c>
      <c r="C2822" s="983" t="s">
        <v>18176</v>
      </c>
      <c r="D2822" s="983"/>
      <c r="E2822" s="983"/>
      <c r="F2822" s="983"/>
      <c r="G2822" s="508" t="s">
        <v>108</v>
      </c>
      <c r="H2822" s="509">
        <v>425.33</v>
      </c>
    </row>
    <row r="2823" spans="1:8" ht="12.75" customHeight="1">
      <c r="A2823" s="507" t="s">
        <v>18177</v>
      </c>
      <c r="B2823" s="508" t="s">
        <v>12976</v>
      </c>
      <c r="C2823" s="983" t="s">
        <v>18178</v>
      </c>
      <c r="D2823" s="983"/>
      <c r="E2823" s="983"/>
      <c r="F2823" s="983"/>
      <c r="G2823" s="508" t="s">
        <v>108</v>
      </c>
      <c r="H2823" s="509">
        <v>322.07</v>
      </c>
    </row>
    <row r="2824" spans="1:8" ht="12.75" customHeight="1">
      <c r="A2824" s="507" t="s">
        <v>18179</v>
      </c>
      <c r="B2824" s="508" t="s">
        <v>12976</v>
      </c>
      <c r="C2824" s="983" t="s">
        <v>18180</v>
      </c>
      <c r="D2824" s="983"/>
      <c r="E2824" s="983"/>
      <c r="F2824" s="983"/>
      <c r="G2824" s="508" t="s">
        <v>108</v>
      </c>
      <c r="H2824" s="509">
        <v>862.73</v>
      </c>
    </row>
    <row r="2825" spans="1:8" ht="12.75" customHeight="1">
      <c r="A2825" s="507" t="s">
        <v>18181</v>
      </c>
      <c r="B2825" s="508" t="s">
        <v>12976</v>
      </c>
      <c r="C2825" s="983" t="s">
        <v>18182</v>
      </c>
      <c r="D2825" s="983"/>
      <c r="E2825" s="983"/>
      <c r="F2825" s="983"/>
      <c r="G2825" s="508" t="s">
        <v>108</v>
      </c>
      <c r="H2825" s="509">
        <v>1173.83</v>
      </c>
    </row>
    <row r="2826" spans="1:8" ht="12.75" customHeight="1">
      <c r="A2826" s="507" t="s">
        <v>18183</v>
      </c>
      <c r="B2826" s="508" t="s">
        <v>12976</v>
      </c>
      <c r="C2826" s="983" t="s">
        <v>18184</v>
      </c>
      <c r="D2826" s="983"/>
      <c r="E2826" s="983"/>
      <c r="F2826" s="983"/>
      <c r="G2826" s="508" t="s">
        <v>108</v>
      </c>
      <c r="H2826" s="509">
        <v>117.54</v>
      </c>
    </row>
    <row r="2827" spans="1:8" ht="12.75" customHeight="1">
      <c r="A2827" s="507" t="s">
        <v>18185</v>
      </c>
      <c r="B2827" s="508" t="s">
        <v>12976</v>
      </c>
      <c r="C2827" s="983" t="s">
        <v>18186</v>
      </c>
      <c r="D2827" s="983"/>
      <c r="E2827" s="983"/>
      <c r="F2827" s="983"/>
      <c r="G2827" s="508" t="s">
        <v>108</v>
      </c>
      <c r="H2827" s="509">
        <v>1543.98</v>
      </c>
    </row>
    <row r="2828" spans="1:8" ht="12.75" customHeight="1">
      <c r="A2828" s="507" t="s">
        <v>18187</v>
      </c>
      <c r="B2828" s="508" t="s">
        <v>12976</v>
      </c>
      <c r="C2828" s="983" t="s">
        <v>18188</v>
      </c>
      <c r="D2828" s="983"/>
      <c r="E2828" s="983"/>
      <c r="F2828" s="983"/>
      <c r="G2828" s="508" t="s">
        <v>121</v>
      </c>
      <c r="H2828" s="509">
        <v>261.3</v>
      </c>
    </row>
    <row r="2829" spans="1:8" ht="12.75" customHeight="1">
      <c r="A2829" s="507" t="s">
        <v>18189</v>
      </c>
      <c r="B2829" s="508" t="s">
        <v>12976</v>
      </c>
      <c r="C2829" s="983" t="s">
        <v>18190</v>
      </c>
      <c r="D2829" s="983"/>
      <c r="E2829" s="983"/>
      <c r="F2829" s="983"/>
      <c r="G2829" s="508" t="s">
        <v>108</v>
      </c>
      <c r="H2829" s="509">
        <v>600.97</v>
      </c>
    </row>
    <row r="2830" spans="1:8" ht="12.75" customHeight="1">
      <c r="A2830" s="507" t="s">
        <v>18191</v>
      </c>
      <c r="B2830" s="508" t="s">
        <v>12976</v>
      </c>
      <c r="C2830" s="983" t="s">
        <v>18192</v>
      </c>
      <c r="D2830" s="983"/>
      <c r="E2830" s="983"/>
      <c r="F2830" s="983"/>
      <c r="G2830" s="508" t="s">
        <v>108</v>
      </c>
      <c r="H2830" s="509">
        <v>111.99</v>
      </c>
    </row>
    <row r="2831" spans="1:8" ht="12.75" customHeight="1">
      <c r="A2831" s="507" t="s">
        <v>18193</v>
      </c>
      <c r="B2831" s="508" t="s">
        <v>12976</v>
      </c>
      <c r="C2831" s="983" t="s">
        <v>18194</v>
      </c>
      <c r="D2831" s="983"/>
      <c r="E2831" s="983"/>
      <c r="F2831" s="983"/>
      <c r="G2831" s="508" t="s">
        <v>108</v>
      </c>
      <c r="H2831" s="509">
        <v>160.27000000000001</v>
      </c>
    </row>
    <row r="2832" spans="1:8" ht="12.75" customHeight="1">
      <c r="A2832" s="504" t="s">
        <v>18195</v>
      </c>
      <c r="B2832" s="505" t="s">
        <v>12976</v>
      </c>
      <c r="C2832" s="984" t="s">
        <v>18196</v>
      </c>
      <c r="D2832" s="984"/>
      <c r="E2832" s="984"/>
      <c r="F2832" s="984"/>
      <c r="G2832" s="506"/>
      <c r="H2832" s="506"/>
    </row>
    <row r="2833" spans="1:8" ht="12.75" customHeight="1">
      <c r="A2833" s="507" t="s">
        <v>18197</v>
      </c>
      <c r="B2833" s="508" t="s">
        <v>12976</v>
      </c>
      <c r="C2833" s="983" t="s">
        <v>18198</v>
      </c>
      <c r="D2833" s="983"/>
      <c r="E2833" s="983"/>
      <c r="F2833" s="983"/>
      <c r="G2833" s="508" t="s">
        <v>108</v>
      </c>
      <c r="H2833" s="509">
        <v>148.5</v>
      </c>
    </row>
    <row r="2834" spans="1:8" ht="12.75" customHeight="1">
      <c r="A2834" s="504" t="s">
        <v>18199</v>
      </c>
      <c r="B2834" s="505" t="s">
        <v>12976</v>
      </c>
      <c r="C2834" s="984" t="s">
        <v>18200</v>
      </c>
      <c r="D2834" s="984"/>
      <c r="E2834" s="984"/>
      <c r="F2834" s="984"/>
      <c r="G2834" s="506"/>
      <c r="H2834" s="506"/>
    </row>
    <row r="2835" spans="1:8" ht="12.75" customHeight="1">
      <c r="A2835" s="507" t="s">
        <v>18201</v>
      </c>
      <c r="B2835" s="508" t="s">
        <v>12976</v>
      </c>
      <c r="C2835" s="983" t="s">
        <v>18202</v>
      </c>
      <c r="D2835" s="983"/>
      <c r="E2835" s="983"/>
      <c r="F2835" s="983"/>
      <c r="G2835" s="508" t="s">
        <v>108</v>
      </c>
      <c r="H2835" s="509">
        <v>220.32</v>
      </c>
    </row>
    <row r="2836" spans="1:8" ht="12.75" customHeight="1">
      <c r="A2836" s="507" t="s">
        <v>18203</v>
      </c>
      <c r="B2836" s="508" t="s">
        <v>12976</v>
      </c>
      <c r="C2836" s="983" t="s">
        <v>18204</v>
      </c>
      <c r="D2836" s="983"/>
      <c r="E2836" s="983"/>
      <c r="F2836" s="983"/>
      <c r="G2836" s="508" t="s">
        <v>108</v>
      </c>
      <c r="H2836" s="509">
        <v>348.94</v>
      </c>
    </row>
    <row r="2837" spans="1:8" ht="12.75" customHeight="1">
      <c r="A2837" s="507" t="s">
        <v>18205</v>
      </c>
      <c r="B2837" s="508" t="s">
        <v>12976</v>
      </c>
      <c r="C2837" s="983" t="s">
        <v>18206</v>
      </c>
      <c r="D2837" s="983"/>
      <c r="E2837" s="983"/>
      <c r="F2837" s="983"/>
      <c r="G2837" s="508" t="s">
        <v>108</v>
      </c>
      <c r="H2837" s="509">
        <v>101.3</v>
      </c>
    </row>
    <row r="2838" spans="1:8" ht="12.75" customHeight="1">
      <c r="A2838" s="507" t="s">
        <v>18207</v>
      </c>
      <c r="B2838" s="508" t="s">
        <v>12976</v>
      </c>
      <c r="C2838" s="983" t="s">
        <v>18208</v>
      </c>
      <c r="D2838" s="983"/>
      <c r="E2838" s="983"/>
      <c r="F2838" s="983"/>
      <c r="G2838" s="508" t="s">
        <v>108</v>
      </c>
      <c r="H2838" s="509">
        <v>804.15</v>
      </c>
    </row>
    <row r="2839" spans="1:8" ht="12.75" customHeight="1">
      <c r="A2839" s="507" t="s">
        <v>18209</v>
      </c>
      <c r="B2839" s="508" t="s">
        <v>12976</v>
      </c>
      <c r="C2839" s="983" t="s">
        <v>18210</v>
      </c>
      <c r="D2839" s="983"/>
      <c r="E2839" s="983"/>
      <c r="F2839" s="983"/>
      <c r="G2839" s="508" t="s">
        <v>108</v>
      </c>
      <c r="H2839" s="509">
        <v>1750.09</v>
      </c>
    </row>
    <row r="2840" spans="1:8" ht="12.75" customHeight="1">
      <c r="A2840" s="507" t="s">
        <v>18211</v>
      </c>
      <c r="B2840" s="508" t="s">
        <v>12976</v>
      </c>
      <c r="C2840" s="983" t="s">
        <v>18212</v>
      </c>
      <c r="D2840" s="983"/>
      <c r="E2840" s="983"/>
      <c r="F2840" s="983"/>
      <c r="G2840" s="508" t="s">
        <v>108</v>
      </c>
      <c r="H2840" s="509">
        <v>844.04</v>
      </c>
    </row>
    <row r="2841" spans="1:8" ht="12.75" customHeight="1">
      <c r="A2841" s="507" t="s">
        <v>18213</v>
      </c>
      <c r="B2841" s="508" t="s">
        <v>12976</v>
      </c>
      <c r="C2841" s="983" t="s">
        <v>18214</v>
      </c>
      <c r="D2841" s="983"/>
      <c r="E2841" s="983"/>
      <c r="F2841" s="983"/>
      <c r="G2841" s="508" t="s">
        <v>108</v>
      </c>
      <c r="H2841" s="509">
        <v>120.75</v>
      </c>
    </row>
    <row r="2842" spans="1:8" ht="12.75" customHeight="1">
      <c r="A2842" s="507" t="s">
        <v>18215</v>
      </c>
      <c r="B2842" s="508" t="s">
        <v>12976</v>
      </c>
      <c r="C2842" s="983" t="s">
        <v>18216</v>
      </c>
      <c r="D2842" s="983"/>
      <c r="E2842" s="983"/>
      <c r="F2842" s="983"/>
      <c r="G2842" s="508" t="s">
        <v>108</v>
      </c>
      <c r="H2842" s="509">
        <v>243.18</v>
      </c>
    </row>
    <row r="2843" spans="1:8" ht="12.75" customHeight="1">
      <c r="A2843" s="504" t="s">
        <v>18217</v>
      </c>
      <c r="B2843" s="505" t="s">
        <v>12976</v>
      </c>
      <c r="C2843" s="984" t="s">
        <v>18218</v>
      </c>
      <c r="D2843" s="984"/>
      <c r="E2843" s="984"/>
      <c r="F2843" s="984"/>
      <c r="G2843" s="506"/>
      <c r="H2843" s="506"/>
    </row>
    <row r="2844" spans="1:8" ht="12.75" customHeight="1">
      <c r="A2844" s="507" t="s">
        <v>18219</v>
      </c>
      <c r="B2844" s="508" t="s">
        <v>12976</v>
      </c>
      <c r="C2844" s="983" t="s">
        <v>18220</v>
      </c>
      <c r="D2844" s="983"/>
      <c r="E2844" s="983"/>
      <c r="F2844" s="983"/>
      <c r="G2844" s="508" t="s">
        <v>108</v>
      </c>
      <c r="H2844" s="509">
        <v>839.98</v>
      </c>
    </row>
    <row r="2845" spans="1:8" ht="12.75" customHeight="1">
      <c r="A2845" s="507" t="s">
        <v>18221</v>
      </c>
      <c r="B2845" s="508" t="s">
        <v>12976</v>
      </c>
      <c r="C2845" s="983" t="s">
        <v>18222</v>
      </c>
      <c r="D2845" s="983"/>
      <c r="E2845" s="983"/>
      <c r="F2845" s="983"/>
      <c r="G2845" s="508" t="s">
        <v>108</v>
      </c>
      <c r="H2845" s="509">
        <v>273.2</v>
      </c>
    </row>
    <row r="2846" spans="1:8" ht="12.75" customHeight="1">
      <c r="A2846" s="507" t="s">
        <v>18223</v>
      </c>
      <c r="B2846" s="508" t="s">
        <v>12976</v>
      </c>
      <c r="C2846" s="983" t="s">
        <v>18224</v>
      </c>
      <c r="D2846" s="983"/>
      <c r="E2846" s="983"/>
      <c r="F2846" s="983"/>
      <c r="G2846" s="508" t="s">
        <v>108</v>
      </c>
      <c r="H2846" s="509">
        <v>528.36</v>
      </c>
    </row>
    <row r="2847" spans="1:8" ht="12.75" customHeight="1">
      <c r="A2847" s="507" t="s">
        <v>18225</v>
      </c>
      <c r="B2847" s="508" t="s">
        <v>12976</v>
      </c>
      <c r="C2847" s="983" t="s">
        <v>18226</v>
      </c>
      <c r="D2847" s="983"/>
      <c r="E2847" s="983"/>
      <c r="F2847" s="983"/>
      <c r="G2847" s="508" t="s">
        <v>108</v>
      </c>
      <c r="H2847" s="509">
        <v>528.36</v>
      </c>
    </row>
    <row r="2848" spans="1:8" ht="12.75" customHeight="1">
      <c r="A2848" s="507" t="s">
        <v>18227</v>
      </c>
      <c r="B2848" s="508" t="s">
        <v>12976</v>
      </c>
      <c r="C2848" s="983" t="s">
        <v>18228</v>
      </c>
      <c r="D2848" s="983"/>
      <c r="E2848" s="983"/>
      <c r="F2848" s="983"/>
      <c r="G2848" s="508" t="s">
        <v>108</v>
      </c>
      <c r="H2848" s="509">
        <v>400.63</v>
      </c>
    </row>
    <row r="2849" spans="1:8" ht="12.75" customHeight="1">
      <c r="A2849" s="507" t="s">
        <v>18229</v>
      </c>
      <c r="B2849" s="508" t="s">
        <v>12976</v>
      </c>
      <c r="C2849" s="983" t="s">
        <v>18230</v>
      </c>
      <c r="D2849" s="983"/>
      <c r="E2849" s="983"/>
      <c r="F2849" s="983"/>
      <c r="G2849" s="508" t="s">
        <v>108</v>
      </c>
      <c r="H2849" s="509">
        <v>1506.8</v>
      </c>
    </row>
    <row r="2850" spans="1:8" ht="12.75" customHeight="1">
      <c r="A2850" s="507" t="s">
        <v>18231</v>
      </c>
      <c r="B2850" s="508" t="s">
        <v>12976</v>
      </c>
      <c r="C2850" s="983" t="s">
        <v>18232</v>
      </c>
      <c r="D2850" s="983"/>
      <c r="E2850" s="983"/>
      <c r="F2850" s="983"/>
      <c r="G2850" s="508" t="s">
        <v>108</v>
      </c>
      <c r="H2850" s="509">
        <v>967.54</v>
      </c>
    </row>
    <row r="2851" spans="1:8" ht="12.75" customHeight="1">
      <c r="A2851" s="507" t="s">
        <v>18233</v>
      </c>
      <c r="B2851" s="508" t="s">
        <v>12976</v>
      </c>
      <c r="C2851" s="983" t="s">
        <v>18234</v>
      </c>
      <c r="D2851" s="983"/>
      <c r="E2851" s="983"/>
      <c r="F2851" s="983"/>
      <c r="G2851" s="508" t="s">
        <v>108</v>
      </c>
      <c r="H2851" s="509">
        <v>1006.12</v>
      </c>
    </row>
    <row r="2852" spans="1:8" ht="12.75" customHeight="1">
      <c r="A2852" s="507" t="s">
        <v>18235</v>
      </c>
      <c r="B2852" s="508" t="s">
        <v>12976</v>
      </c>
      <c r="C2852" s="983" t="s">
        <v>18236</v>
      </c>
      <c r="D2852" s="983"/>
      <c r="E2852" s="983"/>
      <c r="F2852" s="983"/>
      <c r="G2852" s="508" t="s">
        <v>108</v>
      </c>
      <c r="H2852" s="509">
        <v>1047.03</v>
      </c>
    </row>
    <row r="2853" spans="1:8" ht="12.75" customHeight="1">
      <c r="A2853" s="507" t="s">
        <v>18237</v>
      </c>
      <c r="B2853" s="508" t="s">
        <v>12976</v>
      </c>
      <c r="C2853" s="983" t="s">
        <v>18238</v>
      </c>
      <c r="D2853" s="983"/>
      <c r="E2853" s="983"/>
      <c r="F2853" s="983"/>
      <c r="G2853" s="508" t="s">
        <v>108</v>
      </c>
      <c r="H2853" s="509">
        <v>912.09</v>
      </c>
    </row>
    <row r="2854" spans="1:8" ht="12.75" customHeight="1">
      <c r="A2854" s="507" t="s">
        <v>18239</v>
      </c>
      <c r="B2854" s="508" t="s">
        <v>12976</v>
      </c>
      <c r="C2854" s="983" t="s">
        <v>18240</v>
      </c>
      <c r="D2854" s="983"/>
      <c r="E2854" s="983"/>
      <c r="F2854" s="983"/>
      <c r="G2854" s="508" t="s">
        <v>108</v>
      </c>
      <c r="H2854" s="509">
        <v>603.28</v>
      </c>
    </row>
    <row r="2855" spans="1:8" ht="12.75" customHeight="1">
      <c r="A2855" s="504" t="s">
        <v>18241</v>
      </c>
      <c r="B2855" s="505" t="s">
        <v>12976</v>
      </c>
      <c r="C2855" s="984" t="s">
        <v>18242</v>
      </c>
      <c r="D2855" s="984"/>
      <c r="E2855" s="984"/>
      <c r="F2855" s="984"/>
      <c r="G2855" s="506"/>
      <c r="H2855" s="506"/>
    </row>
    <row r="2856" spans="1:8" ht="12.75" customHeight="1">
      <c r="A2856" s="507" t="s">
        <v>18243</v>
      </c>
      <c r="B2856" s="508" t="s">
        <v>12976</v>
      </c>
      <c r="C2856" s="983" t="s">
        <v>18244</v>
      </c>
      <c r="D2856" s="983"/>
      <c r="E2856" s="983"/>
      <c r="F2856" s="983"/>
      <c r="G2856" s="508" t="s">
        <v>108</v>
      </c>
      <c r="H2856" s="509">
        <v>301.61</v>
      </c>
    </row>
    <row r="2857" spans="1:8" ht="12.75" customHeight="1">
      <c r="A2857" s="507" t="s">
        <v>18245</v>
      </c>
      <c r="B2857" s="508" t="s">
        <v>12976</v>
      </c>
      <c r="C2857" s="983" t="s">
        <v>18246</v>
      </c>
      <c r="D2857" s="983"/>
      <c r="E2857" s="983"/>
      <c r="F2857" s="983"/>
      <c r="G2857" s="508" t="s">
        <v>108</v>
      </c>
      <c r="H2857" s="509">
        <v>346.86</v>
      </c>
    </row>
    <row r="2858" spans="1:8" ht="12.75" customHeight="1">
      <c r="A2858" s="507" t="s">
        <v>18247</v>
      </c>
      <c r="B2858" s="508" t="s">
        <v>12976</v>
      </c>
      <c r="C2858" s="983" t="s">
        <v>18248</v>
      </c>
      <c r="D2858" s="983"/>
      <c r="E2858" s="983"/>
      <c r="F2858" s="983"/>
      <c r="G2858" s="508" t="s">
        <v>108</v>
      </c>
      <c r="H2858" s="509">
        <v>1123.75</v>
      </c>
    </row>
    <row r="2859" spans="1:8" ht="12.75" customHeight="1">
      <c r="A2859" s="507" t="s">
        <v>18249</v>
      </c>
      <c r="B2859" s="508" t="s">
        <v>12976</v>
      </c>
      <c r="C2859" s="983" t="s">
        <v>18250</v>
      </c>
      <c r="D2859" s="983"/>
      <c r="E2859" s="983"/>
      <c r="F2859" s="983"/>
      <c r="G2859" s="508" t="s">
        <v>108</v>
      </c>
      <c r="H2859" s="509">
        <v>191.02</v>
      </c>
    </row>
    <row r="2860" spans="1:8" ht="12.75" customHeight="1">
      <c r="A2860" s="507" t="s">
        <v>18251</v>
      </c>
      <c r="B2860" s="508" t="s">
        <v>12976</v>
      </c>
      <c r="C2860" s="983" t="s">
        <v>18252</v>
      </c>
      <c r="D2860" s="983"/>
      <c r="E2860" s="983"/>
      <c r="F2860" s="983"/>
      <c r="G2860" s="508" t="s">
        <v>108</v>
      </c>
      <c r="H2860" s="509">
        <v>772.82</v>
      </c>
    </row>
    <row r="2861" spans="1:8" ht="12.75" customHeight="1">
      <c r="A2861" s="507" t="s">
        <v>18253</v>
      </c>
      <c r="B2861" s="508" t="s">
        <v>12976</v>
      </c>
      <c r="C2861" s="983" t="s">
        <v>18254</v>
      </c>
      <c r="D2861" s="983"/>
      <c r="E2861" s="983"/>
      <c r="F2861" s="983"/>
      <c r="G2861" s="508" t="s">
        <v>108</v>
      </c>
      <c r="H2861" s="509">
        <v>964.96</v>
      </c>
    </row>
    <row r="2862" spans="1:8" ht="12.75" customHeight="1">
      <c r="A2862" s="507" t="s">
        <v>18255</v>
      </c>
      <c r="B2862" s="508" t="s">
        <v>12976</v>
      </c>
      <c r="C2862" s="983" t="s">
        <v>18256</v>
      </c>
      <c r="D2862" s="983"/>
      <c r="E2862" s="983"/>
      <c r="F2862" s="983"/>
      <c r="G2862" s="508" t="s">
        <v>108</v>
      </c>
      <c r="H2862" s="509">
        <v>576.35</v>
      </c>
    </row>
    <row r="2863" spans="1:8" ht="12.75" customHeight="1">
      <c r="A2863" s="507" t="s">
        <v>18257</v>
      </c>
      <c r="B2863" s="508" t="s">
        <v>12976</v>
      </c>
      <c r="C2863" s="983" t="s">
        <v>18258</v>
      </c>
      <c r="D2863" s="983"/>
      <c r="E2863" s="983"/>
      <c r="F2863" s="983"/>
      <c r="G2863" s="508" t="s">
        <v>108</v>
      </c>
      <c r="H2863" s="509">
        <v>1777.13</v>
      </c>
    </row>
    <row r="2864" spans="1:8" ht="12.75" customHeight="1">
      <c r="A2864" s="507" t="s">
        <v>18259</v>
      </c>
      <c r="B2864" s="508" t="s">
        <v>12976</v>
      </c>
      <c r="C2864" s="983" t="s">
        <v>18260</v>
      </c>
      <c r="D2864" s="983"/>
      <c r="E2864" s="983"/>
      <c r="F2864" s="983"/>
      <c r="G2864" s="508" t="s">
        <v>108</v>
      </c>
      <c r="H2864" s="509">
        <v>765.71</v>
      </c>
    </row>
    <row r="2865" spans="1:8" ht="12.75" customHeight="1">
      <c r="A2865" s="507" t="s">
        <v>18261</v>
      </c>
      <c r="B2865" s="508" t="s">
        <v>12976</v>
      </c>
      <c r="C2865" s="983" t="s">
        <v>18262</v>
      </c>
      <c r="D2865" s="983"/>
      <c r="E2865" s="983"/>
      <c r="F2865" s="983"/>
      <c r="G2865" s="508" t="s">
        <v>108</v>
      </c>
      <c r="H2865" s="509">
        <v>123.13</v>
      </c>
    </row>
    <row r="2866" spans="1:8" ht="12.75" customHeight="1">
      <c r="A2866" s="507" t="s">
        <v>18263</v>
      </c>
      <c r="B2866" s="508" t="s">
        <v>12976</v>
      </c>
      <c r="C2866" s="983" t="s">
        <v>18264</v>
      </c>
      <c r="D2866" s="983"/>
      <c r="E2866" s="983"/>
      <c r="F2866" s="983"/>
      <c r="G2866" s="508" t="s">
        <v>108</v>
      </c>
      <c r="H2866" s="509">
        <v>288.88</v>
      </c>
    </row>
    <row r="2867" spans="1:8" ht="12.75" customHeight="1">
      <c r="A2867" s="507" t="s">
        <v>18265</v>
      </c>
      <c r="B2867" s="508" t="s">
        <v>12976</v>
      </c>
      <c r="C2867" s="983" t="s">
        <v>18214</v>
      </c>
      <c r="D2867" s="983"/>
      <c r="E2867" s="983"/>
      <c r="F2867" s="983"/>
      <c r="G2867" s="508" t="s">
        <v>108</v>
      </c>
      <c r="H2867" s="509">
        <v>120.49</v>
      </c>
    </row>
    <row r="2868" spans="1:8" ht="12.75" customHeight="1">
      <c r="A2868" s="501" t="s">
        <v>18266</v>
      </c>
      <c r="B2868" s="502"/>
      <c r="C2868" s="986" t="s">
        <v>18267</v>
      </c>
      <c r="D2868" s="986"/>
      <c r="E2868" s="986"/>
      <c r="F2868" s="986"/>
      <c r="G2868" s="503"/>
      <c r="H2868" s="503"/>
    </row>
    <row r="2869" spans="1:8" ht="12.75" customHeight="1">
      <c r="A2869" s="504" t="s">
        <v>18268</v>
      </c>
      <c r="B2869" s="505" t="s">
        <v>12976</v>
      </c>
      <c r="C2869" s="984" t="s">
        <v>18269</v>
      </c>
      <c r="D2869" s="984"/>
      <c r="E2869" s="984"/>
      <c r="F2869" s="984"/>
      <c r="G2869" s="506"/>
      <c r="H2869" s="506"/>
    </row>
    <row r="2870" spans="1:8" ht="12.75" customHeight="1">
      <c r="A2870" s="507" t="s">
        <v>18270</v>
      </c>
      <c r="B2870" s="508" t="s">
        <v>12976</v>
      </c>
      <c r="C2870" s="983" t="s">
        <v>18271</v>
      </c>
      <c r="D2870" s="983"/>
      <c r="E2870" s="983"/>
      <c r="F2870" s="983"/>
      <c r="G2870" s="508" t="s">
        <v>90</v>
      </c>
      <c r="H2870" s="509">
        <v>166.93</v>
      </c>
    </row>
    <row r="2871" spans="1:8" ht="12.75" customHeight="1">
      <c r="A2871" s="507" t="s">
        <v>18272</v>
      </c>
      <c r="B2871" s="508" t="s">
        <v>12976</v>
      </c>
      <c r="C2871" s="983" t="s">
        <v>18273</v>
      </c>
      <c r="D2871" s="983"/>
      <c r="E2871" s="983"/>
      <c r="F2871" s="983"/>
      <c r="G2871" s="508" t="s">
        <v>90</v>
      </c>
      <c r="H2871" s="509">
        <v>95.01</v>
      </c>
    </row>
    <row r="2872" spans="1:8" ht="12.75" customHeight="1">
      <c r="A2872" s="507" t="s">
        <v>18274</v>
      </c>
      <c r="B2872" s="508" t="s">
        <v>12976</v>
      </c>
      <c r="C2872" s="983" t="s">
        <v>18275</v>
      </c>
      <c r="D2872" s="983"/>
      <c r="E2872" s="983"/>
      <c r="F2872" s="983"/>
      <c r="G2872" s="508" t="s">
        <v>90</v>
      </c>
      <c r="H2872" s="509">
        <v>95.48</v>
      </c>
    </row>
    <row r="2873" spans="1:8" ht="12.75" customHeight="1">
      <c r="A2873" s="507" t="s">
        <v>18276</v>
      </c>
      <c r="B2873" s="508" t="s">
        <v>12976</v>
      </c>
      <c r="C2873" s="983" t="s">
        <v>18277</v>
      </c>
      <c r="D2873" s="983"/>
      <c r="E2873" s="983"/>
      <c r="F2873" s="983"/>
      <c r="G2873" s="508" t="s">
        <v>90</v>
      </c>
      <c r="H2873" s="509">
        <v>53.1</v>
      </c>
    </row>
    <row r="2874" spans="1:8" ht="12.75" customHeight="1">
      <c r="A2874" s="507" t="s">
        <v>18278</v>
      </c>
      <c r="B2874" s="508" t="s">
        <v>12976</v>
      </c>
      <c r="C2874" s="983" t="s">
        <v>18279</v>
      </c>
      <c r="D2874" s="983"/>
      <c r="E2874" s="983"/>
      <c r="F2874" s="983"/>
      <c r="G2874" s="508" t="s">
        <v>90</v>
      </c>
      <c r="H2874" s="509">
        <v>177.05</v>
      </c>
    </row>
    <row r="2875" spans="1:8" ht="12.75" customHeight="1">
      <c r="A2875" s="507" t="s">
        <v>18280</v>
      </c>
      <c r="B2875" s="508" t="s">
        <v>12976</v>
      </c>
      <c r="C2875" s="983" t="s">
        <v>18281</v>
      </c>
      <c r="D2875" s="983"/>
      <c r="E2875" s="983"/>
      <c r="F2875" s="983"/>
      <c r="G2875" s="508" t="s">
        <v>90</v>
      </c>
      <c r="H2875" s="509">
        <v>90.31</v>
      </c>
    </row>
    <row r="2876" spans="1:8" ht="12.75" customHeight="1">
      <c r="A2876" s="507" t="s">
        <v>18282</v>
      </c>
      <c r="B2876" s="508" t="s">
        <v>12976</v>
      </c>
      <c r="C2876" s="983" t="s">
        <v>18283</v>
      </c>
      <c r="D2876" s="983"/>
      <c r="E2876" s="983"/>
      <c r="F2876" s="983"/>
      <c r="G2876" s="508" t="s">
        <v>90</v>
      </c>
      <c r="H2876" s="509">
        <v>7.14</v>
      </c>
    </row>
    <row r="2877" spans="1:8" ht="12.75" customHeight="1">
      <c r="A2877" s="507" t="s">
        <v>18284</v>
      </c>
      <c r="B2877" s="508" t="s">
        <v>12976</v>
      </c>
      <c r="C2877" s="983" t="s">
        <v>18285</v>
      </c>
      <c r="D2877" s="983"/>
      <c r="E2877" s="983"/>
      <c r="F2877" s="983"/>
      <c r="G2877" s="508" t="s">
        <v>90</v>
      </c>
      <c r="H2877" s="509">
        <v>5.27</v>
      </c>
    </row>
    <row r="2878" spans="1:8" ht="12.75" customHeight="1">
      <c r="A2878" s="507" t="s">
        <v>18286</v>
      </c>
      <c r="B2878" s="508" t="s">
        <v>12976</v>
      </c>
      <c r="C2878" s="983" t="s">
        <v>18287</v>
      </c>
      <c r="D2878" s="983"/>
      <c r="E2878" s="983"/>
      <c r="F2878" s="983"/>
      <c r="G2878" s="508" t="s">
        <v>90</v>
      </c>
      <c r="H2878" s="509">
        <v>512.25</v>
      </c>
    </row>
    <row r="2879" spans="1:8" ht="12.75" customHeight="1">
      <c r="A2879" s="504" t="s">
        <v>18288</v>
      </c>
      <c r="B2879" s="505" t="s">
        <v>12976</v>
      </c>
      <c r="C2879" s="984" t="s">
        <v>18289</v>
      </c>
      <c r="D2879" s="984"/>
      <c r="E2879" s="984"/>
      <c r="F2879" s="984"/>
      <c r="G2879" s="506"/>
      <c r="H2879" s="506"/>
    </row>
    <row r="2880" spans="1:8" ht="12.75" customHeight="1">
      <c r="A2880" s="507" t="s">
        <v>18290</v>
      </c>
      <c r="B2880" s="508" t="s">
        <v>12976</v>
      </c>
      <c r="C2880" s="983" t="s">
        <v>18291</v>
      </c>
      <c r="D2880" s="983"/>
      <c r="E2880" s="983"/>
      <c r="F2880" s="983"/>
      <c r="G2880" s="508" t="s">
        <v>90</v>
      </c>
      <c r="H2880" s="509">
        <v>87.22</v>
      </c>
    </row>
    <row r="2881" spans="1:8" ht="12.75" customHeight="1">
      <c r="A2881" s="507" t="s">
        <v>18292</v>
      </c>
      <c r="B2881" s="508" t="s">
        <v>12976</v>
      </c>
      <c r="C2881" s="983" t="s">
        <v>18293</v>
      </c>
      <c r="D2881" s="983"/>
      <c r="E2881" s="983"/>
      <c r="F2881" s="983"/>
      <c r="G2881" s="508" t="s">
        <v>90</v>
      </c>
      <c r="H2881" s="509">
        <v>48.54</v>
      </c>
    </row>
    <row r="2882" spans="1:8" ht="12.75" customHeight="1">
      <c r="A2882" s="504" t="s">
        <v>18294</v>
      </c>
      <c r="B2882" s="505" t="s">
        <v>12976</v>
      </c>
      <c r="C2882" s="984" t="s">
        <v>18295</v>
      </c>
      <c r="D2882" s="984"/>
      <c r="E2882" s="984"/>
      <c r="F2882" s="984"/>
      <c r="G2882" s="506"/>
      <c r="H2882" s="506"/>
    </row>
    <row r="2883" spans="1:8" ht="12.75" customHeight="1">
      <c r="A2883" s="507" t="s">
        <v>18296</v>
      </c>
      <c r="B2883" s="508" t="s">
        <v>12976</v>
      </c>
      <c r="C2883" s="983" t="s">
        <v>18297</v>
      </c>
      <c r="D2883" s="983"/>
      <c r="E2883" s="983"/>
      <c r="F2883" s="983"/>
      <c r="G2883" s="508" t="s">
        <v>90</v>
      </c>
      <c r="H2883" s="509">
        <v>1.8</v>
      </c>
    </row>
    <row r="2884" spans="1:8" ht="12.75" customHeight="1">
      <c r="A2884" s="507" t="s">
        <v>18298</v>
      </c>
      <c r="B2884" s="508" t="s">
        <v>12976</v>
      </c>
      <c r="C2884" s="983" t="s">
        <v>18299</v>
      </c>
      <c r="D2884" s="983"/>
      <c r="E2884" s="983"/>
      <c r="F2884" s="983"/>
      <c r="G2884" s="508" t="s">
        <v>90</v>
      </c>
      <c r="H2884" s="509">
        <v>0.53</v>
      </c>
    </row>
    <row r="2885" spans="1:8" ht="12.75" customHeight="1">
      <c r="A2885" s="504" t="s">
        <v>18300</v>
      </c>
      <c r="B2885" s="505" t="s">
        <v>12976</v>
      </c>
      <c r="C2885" s="984" t="s">
        <v>18301</v>
      </c>
      <c r="D2885" s="984"/>
      <c r="E2885" s="984"/>
      <c r="F2885" s="984"/>
      <c r="G2885" s="506"/>
      <c r="H2885" s="506"/>
    </row>
    <row r="2886" spans="1:8" ht="12.75" customHeight="1">
      <c r="A2886" s="507" t="s">
        <v>18302</v>
      </c>
      <c r="B2886" s="508" t="s">
        <v>12976</v>
      </c>
      <c r="C2886" s="983" t="s">
        <v>18303</v>
      </c>
      <c r="D2886" s="983"/>
      <c r="E2886" s="983"/>
      <c r="F2886" s="983"/>
      <c r="G2886" s="508" t="s">
        <v>90</v>
      </c>
      <c r="H2886" s="509">
        <v>4.78</v>
      </c>
    </row>
    <row r="2887" spans="1:8" ht="12.75" customHeight="1">
      <c r="A2887" s="507" t="s">
        <v>18304</v>
      </c>
      <c r="B2887" s="508" t="s">
        <v>12976</v>
      </c>
      <c r="C2887" s="983" t="s">
        <v>18305</v>
      </c>
      <c r="D2887" s="983"/>
      <c r="E2887" s="983"/>
      <c r="F2887" s="983"/>
      <c r="G2887" s="508" t="s">
        <v>90</v>
      </c>
      <c r="H2887" s="509">
        <v>3.75</v>
      </c>
    </row>
    <row r="2888" spans="1:8" ht="12.75" customHeight="1">
      <c r="A2888" s="507" t="s">
        <v>18306</v>
      </c>
      <c r="B2888" s="508" t="s">
        <v>12976</v>
      </c>
      <c r="C2888" s="983" t="s">
        <v>18307</v>
      </c>
      <c r="D2888" s="983"/>
      <c r="E2888" s="983"/>
      <c r="F2888" s="983"/>
      <c r="G2888" s="508" t="s">
        <v>90</v>
      </c>
      <c r="H2888" s="509">
        <v>5.75</v>
      </c>
    </row>
    <row r="2889" spans="1:8" ht="12.75" customHeight="1">
      <c r="A2889" s="507" t="s">
        <v>18308</v>
      </c>
      <c r="B2889" s="508" t="s">
        <v>12976</v>
      </c>
      <c r="C2889" s="983" t="s">
        <v>18309</v>
      </c>
      <c r="D2889" s="983"/>
      <c r="E2889" s="983"/>
      <c r="F2889" s="983"/>
      <c r="G2889" s="508" t="s">
        <v>90</v>
      </c>
      <c r="H2889" s="509">
        <v>3.84</v>
      </c>
    </row>
    <row r="2890" spans="1:8" ht="12.75" customHeight="1">
      <c r="A2890" s="504" t="s">
        <v>18310</v>
      </c>
      <c r="B2890" s="505" t="s">
        <v>12976</v>
      </c>
      <c r="C2890" s="984" t="s">
        <v>18311</v>
      </c>
      <c r="D2890" s="984"/>
      <c r="E2890" s="984"/>
      <c r="F2890" s="984"/>
      <c r="G2890" s="506"/>
      <c r="H2890" s="506"/>
    </row>
    <row r="2891" spans="1:8" ht="12.75" customHeight="1">
      <c r="A2891" s="507" t="s">
        <v>18312</v>
      </c>
      <c r="B2891" s="508" t="s">
        <v>12976</v>
      </c>
      <c r="C2891" s="983" t="s">
        <v>18313</v>
      </c>
      <c r="D2891" s="983"/>
      <c r="E2891" s="983"/>
      <c r="F2891" s="983"/>
      <c r="G2891" s="508" t="s">
        <v>90</v>
      </c>
      <c r="H2891" s="509">
        <v>67.239999999999995</v>
      </c>
    </row>
    <row r="2892" spans="1:8" ht="12.75" customHeight="1">
      <c r="A2892" s="507" t="s">
        <v>18314</v>
      </c>
      <c r="B2892" s="508" t="s">
        <v>12976</v>
      </c>
      <c r="C2892" s="983" t="s">
        <v>18315</v>
      </c>
      <c r="D2892" s="983"/>
      <c r="E2892" s="983"/>
      <c r="F2892" s="983"/>
      <c r="G2892" s="508" t="s">
        <v>90</v>
      </c>
      <c r="H2892" s="509">
        <v>32.950000000000003</v>
      </c>
    </row>
    <row r="2893" spans="1:8" ht="12.75" customHeight="1">
      <c r="A2893" s="507" t="s">
        <v>18316</v>
      </c>
      <c r="B2893" s="508" t="s">
        <v>12976</v>
      </c>
      <c r="C2893" s="983" t="s">
        <v>18317</v>
      </c>
      <c r="D2893" s="983"/>
      <c r="E2893" s="983"/>
      <c r="F2893" s="983"/>
      <c r="G2893" s="508" t="s">
        <v>90</v>
      </c>
      <c r="H2893" s="509">
        <v>73.94</v>
      </c>
    </row>
    <row r="2894" spans="1:8" ht="12.75" customHeight="1">
      <c r="A2894" s="507" t="s">
        <v>18318</v>
      </c>
      <c r="B2894" s="508" t="s">
        <v>12976</v>
      </c>
      <c r="C2894" s="983" t="s">
        <v>18319</v>
      </c>
      <c r="D2894" s="983"/>
      <c r="E2894" s="983"/>
      <c r="F2894" s="983"/>
      <c r="G2894" s="508" t="s">
        <v>90</v>
      </c>
      <c r="H2894" s="509">
        <v>34.119999999999997</v>
      </c>
    </row>
    <row r="2895" spans="1:8" ht="12.75" customHeight="1">
      <c r="A2895" s="507" t="s">
        <v>18320</v>
      </c>
      <c r="B2895" s="508" t="s">
        <v>12976</v>
      </c>
      <c r="C2895" s="983" t="s">
        <v>18321</v>
      </c>
      <c r="D2895" s="983"/>
      <c r="E2895" s="983"/>
      <c r="F2895" s="983"/>
      <c r="G2895" s="508" t="s">
        <v>90</v>
      </c>
      <c r="H2895" s="509">
        <v>72.66</v>
      </c>
    </row>
    <row r="2896" spans="1:8" ht="12.75" customHeight="1">
      <c r="A2896" s="507" t="s">
        <v>18322</v>
      </c>
      <c r="B2896" s="508" t="s">
        <v>12976</v>
      </c>
      <c r="C2896" s="983" t="s">
        <v>18323</v>
      </c>
      <c r="D2896" s="983"/>
      <c r="E2896" s="983"/>
      <c r="F2896" s="983"/>
      <c r="G2896" s="508" t="s">
        <v>90</v>
      </c>
      <c r="H2896" s="509">
        <v>34.03</v>
      </c>
    </row>
    <row r="2897" spans="1:8" ht="12.75" customHeight="1">
      <c r="A2897" s="507" t="s">
        <v>18324</v>
      </c>
      <c r="B2897" s="508" t="s">
        <v>12976</v>
      </c>
      <c r="C2897" s="983" t="s">
        <v>18325</v>
      </c>
      <c r="D2897" s="983"/>
      <c r="E2897" s="983"/>
      <c r="F2897" s="983"/>
      <c r="G2897" s="508" t="s">
        <v>90</v>
      </c>
      <c r="H2897" s="509">
        <v>77.53</v>
      </c>
    </row>
    <row r="2898" spans="1:8" ht="12.75" customHeight="1">
      <c r="A2898" s="507" t="s">
        <v>18326</v>
      </c>
      <c r="B2898" s="508" t="s">
        <v>12976</v>
      </c>
      <c r="C2898" s="983" t="s">
        <v>18327</v>
      </c>
      <c r="D2898" s="983"/>
      <c r="E2898" s="983"/>
      <c r="F2898" s="983"/>
      <c r="G2898" s="508" t="s">
        <v>90</v>
      </c>
      <c r="H2898" s="509">
        <v>36.770000000000003</v>
      </c>
    </row>
    <row r="2899" spans="1:8" ht="12.75" customHeight="1">
      <c r="A2899" s="507" t="s">
        <v>18328</v>
      </c>
      <c r="B2899" s="508" t="s">
        <v>12976</v>
      </c>
      <c r="C2899" s="983" t="s">
        <v>18329</v>
      </c>
      <c r="D2899" s="983"/>
      <c r="E2899" s="983"/>
      <c r="F2899" s="983"/>
      <c r="G2899" s="508" t="s">
        <v>90</v>
      </c>
      <c r="H2899" s="509">
        <v>69.349999999999994</v>
      </c>
    </row>
    <row r="2900" spans="1:8" ht="12.75" customHeight="1">
      <c r="A2900" s="507" t="s">
        <v>18330</v>
      </c>
      <c r="B2900" s="508" t="s">
        <v>12976</v>
      </c>
      <c r="C2900" s="983" t="s">
        <v>18331</v>
      </c>
      <c r="D2900" s="983"/>
      <c r="E2900" s="983"/>
      <c r="F2900" s="983"/>
      <c r="G2900" s="508" t="s">
        <v>90</v>
      </c>
      <c r="H2900" s="509">
        <v>32.17</v>
      </c>
    </row>
    <row r="2901" spans="1:8" ht="12.75" customHeight="1">
      <c r="A2901" s="507" t="s">
        <v>18332</v>
      </c>
      <c r="B2901" s="508" t="s">
        <v>12976</v>
      </c>
      <c r="C2901" s="983" t="s">
        <v>18333</v>
      </c>
      <c r="D2901" s="983"/>
      <c r="E2901" s="983"/>
      <c r="F2901" s="983"/>
      <c r="G2901" s="508" t="s">
        <v>90</v>
      </c>
      <c r="H2901" s="509">
        <v>9.01</v>
      </c>
    </row>
    <row r="2902" spans="1:8" ht="12.75" customHeight="1">
      <c r="A2902" s="507" t="s">
        <v>18334</v>
      </c>
      <c r="B2902" s="508" t="s">
        <v>12976</v>
      </c>
      <c r="C2902" s="983" t="s">
        <v>18335</v>
      </c>
      <c r="D2902" s="983"/>
      <c r="E2902" s="983"/>
      <c r="F2902" s="983"/>
      <c r="G2902" s="508" t="s">
        <v>90</v>
      </c>
      <c r="H2902" s="509">
        <v>6.2</v>
      </c>
    </row>
    <row r="2903" spans="1:8" ht="12.75" customHeight="1">
      <c r="A2903" s="507" t="s">
        <v>18336</v>
      </c>
      <c r="B2903" s="508" t="s">
        <v>12976</v>
      </c>
      <c r="C2903" s="983" t="s">
        <v>18337</v>
      </c>
      <c r="D2903" s="983"/>
      <c r="E2903" s="983"/>
      <c r="F2903" s="983"/>
      <c r="G2903" s="508" t="s">
        <v>90</v>
      </c>
      <c r="H2903" s="509">
        <v>78.36</v>
      </c>
    </row>
    <row r="2904" spans="1:8" ht="12.75" customHeight="1">
      <c r="A2904" s="507" t="s">
        <v>18338</v>
      </c>
      <c r="B2904" s="508" t="s">
        <v>12976</v>
      </c>
      <c r="C2904" s="983" t="s">
        <v>18339</v>
      </c>
      <c r="D2904" s="983"/>
      <c r="E2904" s="983"/>
      <c r="F2904" s="983"/>
      <c r="G2904" s="508" t="s">
        <v>90</v>
      </c>
      <c r="H2904" s="509">
        <v>37.24</v>
      </c>
    </row>
    <row r="2905" spans="1:8" ht="12.75" customHeight="1">
      <c r="A2905" s="504" t="s">
        <v>18340</v>
      </c>
      <c r="B2905" s="505" t="s">
        <v>12976</v>
      </c>
      <c r="C2905" s="984" t="s">
        <v>18341</v>
      </c>
      <c r="D2905" s="984"/>
      <c r="E2905" s="984"/>
      <c r="F2905" s="984"/>
      <c r="G2905" s="506"/>
      <c r="H2905" s="506"/>
    </row>
    <row r="2906" spans="1:8" ht="12.75" customHeight="1">
      <c r="A2906" s="507" t="s">
        <v>18342</v>
      </c>
      <c r="B2906" s="508" t="s">
        <v>12976</v>
      </c>
      <c r="C2906" s="983" t="s">
        <v>18343</v>
      </c>
      <c r="D2906" s="983"/>
      <c r="E2906" s="983"/>
      <c r="F2906" s="983"/>
      <c r="G2906" s="508" t="s">
        <v>90</v>
      </c>
      <c r="H2906" s="509">
        <v>203.45</v>
      </c>
    </row>
    <row r="2907" spans="1:8" ht="12.75" customHeight="1">
      <c r="A2907" s="507" t="s">
        <v>18344</v>
      </c>
      <c r="B2907" s="508" t="s">
        <v>12976</v>
      </c>
      <c r="C2907" s="983" t="s">
        <v>18345</v>
      </c>
      <c r="D2907" s="983"/>
      <c r="E2907" s="983"/>
      <c r="F2907" s="983"/>
      <c r="G2907" s="508" t="s">
        <v>90</v>
      </c>
      <c r="H2907" s="509">
        <v>74.17</v>
      </c>
    </row>
    <row r="2908" spans="1:8" ht="12.75" customHeight="1">
      <c r="A2908" s="507" t="s">
        <v>18346</v>
      </c>
      <c r="B2908" s="508" t="s">
        <v>12976</v>
      </c>
      <c r="C2908" s="983" t="s">
        <v>18347</v>
      </c>
      <c r="D2908" s="983"/>
      <c r="E2908" s="983"/>
      <c r="F2908" s="983"/>
      <c r="G2908" s="508" t="s">
        <v>90</v>
      </c>
      <c r="H2908" s="509">
        <v>111.86</v>
      </c>
    </row>
    <row r="2909" spans="1:8" ht="12.75" customHeight="1">
      <c r="A2909" s="507" t="s">
        <v>18348</v>
      </c>
      <c r="B2909" s="508" t="s">
        <v>12976</v>
      </c>
      <c r="C2909" s="983" t="s">
        <v>18349</v>
      </c>
      <c r="D2909" s="983"/>
      <c r="E2909" s="983"/>
      <c r="F2909" s="983"/>
      <c r="G2909" s="508" t="s">
        <v>90</v>
      </c>
      <c r="H2909" s="509">
        <v>45.85</v>
      </c>
    </row>
    <row r="2910" spans="1:8" ht="12.75" customHeight="1">
      <c r="A2910" s="507" t="s">
        <v>18350</v>
      </c>
      <c r="B2910" s="508" t="s">
        <v>12976</v>
      </c>
      <c r="C2910" s="983" t="s">
        <v>18351</v>
      </c>
      <c r="D2910" s="983"/>
      <c r="E2910" s="983"/>
      <c r="F2910" s="983"/>
      <c r="G2910" s="508" t="s">
        <v>90</v>
      </c>
      <c r="H2910" s="509">
        <v>73.430000000000007</v>
      </c>
    </row>
    <row r="2911" spans="1:8" ht="12.75" customHeight="1">
      <c r="A2911" s="507" t="s">
        <v>18352</v>
      </c>
      <c r="B2911" s="508" t="s">
        <v>12976</v>
      </c>
      <c r="C2911" s="983" t="s">
        <v>18353</v>
      </c>
      <c r="D2911" s="983"/>
      <c r="E2911" s="983"/>
      <c r="F2911" s="983"/>
      <c r="G2911" s="508" t="s">
        <v>90</v>
      </c>
      <c r="H2911" s="509">
        <v>39.020000000000003</v>
      </c>
    </row>
    <row r="2912" spans="1:8" ht="12.75" customHeight="1">
      <c r="A2912" s="504" t="s">
        <v>18354</v>
      </c>
      <c r="B2912" s="505" t="s">
        <v>12976</v>
      </c>
      <c r="C2912" s="984" t="s">
        <v>18355</v>
      </c>
      <c r="D2912" s="984"/>
      <c r="E2912" s="984"/>
      <c r="F2912" s="984"/>
      <c r="G2912" s="506"/>
      <c r="H2912" s="506"/>
    </row>
    <row r="2913" spans="1:8" ht="12.75" customHeight="1">
      <c r="A2913" s="507" t="s">
        <v>18356</v>
      </c>
      <c r="B2913" s="508" t="s">
        <v>12976</v>
      </c>
      <c r="C2913" s="983" t="s">
        <v>18357</v>
      </c>
      <c r="D2913" s="983"/>
      <c r="E2913" s="983"/>
      <c r="F2913" s="983"/>
      <c r="G2913" s="508" t="s">
        <v>90</v>
      </c>
      <c r="H2913" s="509">
        <v>71.599999999999994</v>
      </c>
    </row>
    <row r="2914" spans="1:8" ht="12.75" customHeight="1">
      <c r="A2914" s="507" t="s">
        <v>18358</v>
      </c>
      <c r="B2914" s="508" t="s">
        <v>12976</v>
      </c>
      <c r="C2914" s="983" t="s">
        <v>18359</v>
      </c>
      <c r="D2914" s="983"/>
      <c r="E2914" s="983"/>
      <c r="F2914" s="983"/>
      <c r="G2914" s="508" t="s">
        <v>90</v>
      </c>
      <c r="H2914" s="509">
        <v>30.06</v>
      </c>
    </row>
    <row r="2915" spans="1:8" ht="12.75" customHeight="1">
      <c r="A2915" s="507" t="s">
        <v>18360</v>
      </c>
      <c r="B2915" s="508" t="s">
        <v>12976</v>
      </c>
      <c r="C2915" s="983" t="s">
        <v>18361</v>
      </c>
      <c r="D2915" s="983"/>
      <c r="E2915" s="983"/>
      <c r="F2915" s="983"/>
      <c r="G2915" s="508" t="s">
        <v>90</v>
      </c>
      <c r="H2915" s="509">
        <v>115.71</v>
      </c>
    </row>
    <row r="2916" spans="1:8" ht="12.75" customHeight="1">
      <c r="A2916" s="507" t="s">
        <v>18362</v>
      </c>
      <c r="B2916" s="508" t="s">
        <v>12976</v>
      </c>
      <c r="C2916" s="983" t="s">
        <v>18363</v>
      </c>
      <c r="D2916" s="983"/>
      <c r="E2916" s="983"/>
      <c r="F2916" s="983"/>
      <c r="G2916" s="508" t="s">
        <v>90</v>
      </c>
      <c r="H2916" s="509">
        <v>41.14</v>
      </c>
    </row>
    <row r="2917" spans="1:8" ht="12.75" customHeight="1">
      <c r="A2917" s="507" t="s">
        <v>18364</v>
      </c>
      <c r="B2917" s="508" t="s">
        <v>12976</v>
      </c>
      <c r="C2917" s="983" t="s">
        <v>18365</v>
      </c>
      <c r="D2917" s="983"/>
      <c r="E2917" s="983"/>
      <c r="F2917" s="983"/>
      <c r="G2917" s="508" t="s">
        <v>90</v>
      </c>
      <c r="H2917" s="509">
        <v>120.27</v>
      </c>
    </row>
    <row r="2918" spans="1:8" ht="12.75" customHeight="1">
      <c r="A2918" s="507" t="s">
        <v>18366</v>
      </c>
      <c r="B2918" s="508" t="s">
        <v>12976</v>
      </c>
      <c r="C2918" s="983" t="s">
        <v>18367</v>
      </c>
      <c r="D2918" s="983"/>
      <c r="E2918" s="983"/>
      <c r="F2918" s="983"/>
      <c r="G2918" s="508" t="s">
        <v>90</v>
      </c>
      <c r="H2918" s="509">
        <v>44</v>
      </c>
    </row>
    <row r="2919" spans="1:8" ht="12.75" customHeight="1">
      <c r="A2919" s="507" t="s">
        <v>18368</v>
      </c>
      <c r="B2919" s="508" t="s">
        <v>12976</v>
      </c>
      <c r="C2919" s="983" t="s">
        <v>18369</v>
      </c>
      <c r="D2919" s="983"/>
      <c r="E2919" s="983"/>
      <c r="F2919" s="983"/>
      <c r="G2919" s="508" t="s">
        <v>90</v>
      </c>
      <c r="H2919" s="509">
        <v>90.6</v>
      </c>
    </row>
    <row r="2920" spans="1:8" ht="12.75" customHeight="1">
      <c r="A2920" s="507" t="s">
        <v>18370</v>
      </c>
      <c r="B2920" s="508" t="s">
        <v>12976</v>
      </c>
      <c r="C2920" s="983" t="s">
        <v>18371</v>
      </c>
      <c r="D2920" s="983"/>
      <c r="E2920" s="983"/>
      <c r="F2920" s="983"/>
      <c r="G2920" s="508" t="s">
        <v>90</v>
      </c>
      <c r="H2920" s="509">
        <v>35.94</v>
      </c>
    </row>
    <row r="2921" spans="1:8" ht="12.75" customHeight="1">
      <c r="A2921" s="507" t="s">
        <v>18372</v>
      </c>
      <c r="B2921" s="508" t="s">
        <v>12976</v>
      </c>
      <c r="C2921" s="983" t="s">
        <v>18373</v>
      </c>
      <c r="D2921" s="983"/>
      <c r="E2921" s="983"/>
      <c r="F2921" s="983"/>
      <c r="G2921" s="508" t="s">
        <v>90</v>
      </c>
      <c r="H2921" s="509">
        <v>89.04</v>
      </c>
    </row>
    <row r="2922" spans="1:8" ht="12.75" customHeight="1">
      <c r="A2922" s="507" t="s">
        <v>18374</v>
      </c>
      <c r="B2922" s="508" t="s">
        <v>12976</v>
      </c>
      <c r="C2922" s="983" t="s">
        <v>18375</v>
      </c>
      <c r="D2922" s="983"/>
      <c r="E2922" s="983"/>
      <c r="F2922" s="983"/>
      <c r="G2922" s="508" t="s">
        <v>90</v>
      </c>
      <c r="H2922" s="509">
        <v>34.96</v>
      </c>
    </row>
    <row r="2923" spans="1:8" ht="12.75" customHeight="1">
      <c r="A2923" s="507" t="s">
        <v>18376</v>
      </c>
      <c r="B2923" s="508" t="s">
        <v>12976</v>
      </c>
      <c r="C2923" s="983" t="s">
        <v>18377</v>
      </c>
      <c r="D2923" s="983"/>
      <c r="E2923" s="983"/>
      <c r="F2923" s="983"/>
      <c r="G2923" s="508" t="s">
        <v>90</v>
      </c>
      <c r="H2923" s="509">
        <v>40.450000000000003</v>
      </c>
    </row>
    <row r="2924" spans="1:8" ht="12.75" customHeight="1">
      <c r="A2924" s="507" t="s">
        <v>18378</v>
      </c>
      <c r="B2924" s="508" t="s">
        <v>12976</v>
      </c>
      <c r="C2924" s="983" t="s">
        <v>18379</v>
      </c>
      <c r="D2924" s="983"/>
      <c r="E2924" s="983"/>
      <c r="F2924" s="983"/>
      <c r="G2924" s="508" t="s">
        <v>90</v>
      </c>
      <c r="H2924" s="509">
        <v>26.41</v>
      </c>
    </row>
    <row r="2925" spans="1:8" ht="12.75" customHeight="1">
      <c r="A2925" s="507" t="s">
        <v>18380</v>
      </c>
      <c r="B2925" s="508" t="s">
        <v>12976</v>
      </c>
      <c r="C2925" s="983" t="s">
        <v>18381</v>
      </c>
      <c r="D2925" s="983"/>
      <c r="E2925" s="983"/>
      <c r="F2925" s="983"/>
      <c r="G2925" s="508" t="s">
        <v>90</v>
      </c>
      <c r="H2925" s="509">
        <v>127.25</v>
      </c>
    </row>
    <row r="2926" spans="1:8" ht="12.75" customHeight="1">
      <c r="A2926" s="507" t="s">
        <v>18382</v>
      </c>
      <c r="B2926" s="508" t="s">
        <v>12976</v>
      </c>
      <c r="C2926" s="983" t="s">
        <v>18383</v>
      </c>
      <c r="D2926" s="983"/>
      <c r="E2926" s="983"/>
      <c r="F2926" s="983"/>
      <c r="G2926" s="508" t="s">
        <v>90</v>
      </c>
      <c r="H2926" s="509">
        <v>48.55</v>
      </c>
    </row>
    <row r="2927" spans="1:8" ht="12.75" customHeight="1">
      <c r="A2927" s="507" t="s">
        <v>18384</v>
      </c>
      <c r="B2927" s="508" t="s">
        <v>12976</v>
      </c>
      <c r="C2927" s="983" t="s">
        <v>18385</v>
      </c>
      <c r="D2927" s="983"/>
      <c r="E2927" s="983"/>
      <c r="F2927" s="983"/>
      <c r="G2927" s="508" t="s">
        <v>90</v>
      </c>
      <c r="H2927" s="509">
        <v>9.3699999999999992</v>
      </c>
    </row>
    <row r="2928" spans="1:8" ht="12.75" customHeight="1">
      <c r="A2928" s="507" t="s">
        <v>18386</v>
      </c>
      <c r="B2928" s="508" t="s">
        <v>12976</v>
      </c>
      <c r="C2928" s="983" t="s">
        <v>18387</v>
      </c>
      <c r="D2928" s="983"/>
      <c r="E2928" s="983"/>
      <c r="F2928" s="983"/>
      <c r="G2928" s="508" t="s">
        <v>90</v>
      </c>
      <c r="H2928" s="509">
        <v>4.08</v>
      </c>
    </row>
    <row r="2929" spans="1:8" ht="12.75" customHeight="1">
      <c r="A2929" s="507" t="s">
        <v>18388</v>
      </c>
      <c r="B2929" s="508" t="s">
        <v>12976</v>
      </c>
      <c r="C2929" s="983" t="s">
        <v>18389</v>
      </c>
      <c r="D2929" s="983"/>
      <c r="E2929" s="983"/>
      <c r="F2929" s="983"/>
      <c r="G2929" s="508" t="s">
        <v>90</v>
      </c>
      <c r="H2929" s="509">
        <v>4.53</v>
      </c>
    </row>
    <row r="2930" spans="1:8" ht="12.75" customHeight="1">
      <c r="A2930" s="507" t="s">
        <v>18390</v>
      </c>
      <c r="B2930" s="508" t="s">
        <v>12976</v>
      </c>
      <c r="C2930" s="983" t="s">
        <v>18391</v>
      </c>
      <c r="D2930" s="983"/>
      <c r="E2930" s="983"/>
      <c r="F2930" s="983"/>
      <c r="G2930" s="508" t="s">
        <v>90</v>
      </c>
      <c r="H2930" s="509">
        <v>1.36</v>
      </c>
    </row>
    <row r="2931" spans="1:8" ht="12.75" customHeight="1">
      <c r="A2931" s="504" t="s">
        <v>18392</v>
      </c>
      <c r="B2931" s="505" t="s">
        <v>12976</v>
      </c>
      <c r="C2931" s="984" t="s">
        <v>18393</v>
      </c>
      <c r="D2931" s="984"/>
      <c r="E2931" s="984"/>
      <c r="F2931" s="984"/>
      <c r="G2931" s="506"/>
      <c r="H2931" s="506"/>
    </row>
    <row r="2932" spans="1:8" ht="12.75" customHeight="1">
      <c r="A2932" s="507" t="s">
        <v>18394</v>
      </c>
      <c r="B2932" s="508" t="s">
        <v>12976</v>
      </c>
      <c r="C2932" s="983" t="s">
        <v>18395</v>
      </c>
      <c r="D2932" s="983"/>
      <c r="E2932" s="983"/>
      <c r="F2932" s="983"/>
      <c r="G2932" s="508" t="s">
        <v>90</v>
      </c>
      <c r="H2932" s="509">
        <v>65.34</v>
      </c>
    </row>
    <row r="2933" spans="1:8" ht="12.75" customHeight="1">
      <c r="A2933" s="507" t="s">
        <v>18396</v>
      </c>
      <c r="B2933" s="508" t="s">
        <v>12976</v>
      </c>
      <c r="C2933" s="983" t="s">
        <v>18397</v>
      </c>
      <c r="D2933" s="983"/>
      <c r="E2933" s="983"/>
      <c r="F2933" s="983"/>
      <c r="G2933" s="508" t="s">
        <v>90</v>
      </c>
      <c r="H2933" s="509">
        <v>19.55</v>
      </c>
    </row>
    <row r="2934" spans="1:8" ht="12.75" customHeight="1">
      <c r="A2934" s="504" t="s">
        <v>18398</v>
      </c>
      <c r="B2934" s="505" t="s">
        <v>12976</v>
      </c>
      <c r="C2934" s="984" t="s">
        <v>18399</v>
      </c>
      <c r="D2934" s="984"/>
      <c r="E2934" s="984"/>
      <c r="F2934" s="984"/>
      <c r="G2934" s="506"/>
      <c r="H2934" s="506"/>
    </row>
    <row r="2935" spans="1:8" ht="12.75" customHeight="1">
      <c r="A2935" s="507" t="s">
        <v>18400</v>
      </c>
      <c r="B2935" s="508" t="s">
        <v>12976</v>
      </c>
      <c r="C2935" s="983" t="s">
        <v>18401</v>
      </c>
      <c r="D2935" s="983"/>
      <c r="E2935" s="983"/>
      <c r="F2935" s="983"/>
      <c r="G2935" s="508" t="s">
        <v>90</v>
      </c>
      <c r="H2935" s="509">
        <v>146.11000000000001</v>
      </c>
    </row>
    <row r="2936" spans="1:8" ht="12.75" customHeight="1">
      <c r="A2936" s="507" t="s">
        <v>18402</v>
      </c>
      <c r="B2936" s="508" t="s">
        <v>12976</v>
      </c>
      <c r="C2936" s="983" t="s">
        <v>18403</v>
      </c>
      <c r="D2936" s="983"/>
      <c r="E2936" s="983"/>
      <c r="F2936" s="983"/>
      <c r="G2936" s="508" t="s">
        <v>90</v>
      </c>
      <c r="H2936" s="509">
        <v>64.34</v>
      </c>
    </row>
    <row r="2937" spans="1:8" ht="12.75" customHeight="1">
      <c r="A2937" s="504" t="s">
        <v>18404</v>
      </c>
      <c r="B2937" s="505" t="s">
        <v>12976</v>
      </c>
      <c r="C2937" s="984" t="s">
        <v>18405</v>
      </c>
      <c r="D2937" s="984"/>
      <c r="E2937" s="984"/>
      <c r="F2937" s="984"/>
      <c r="G2937" s="506"/>
      <c r="H2937" s="506"/>
    </row>
    <row r="2938" spans="1:8" ht="12.75" customHeight="1">
      <c r="A2938" s="507" t="s">
        <v>18406</v>
      </c>
      <c r="B2938" s="508" t="s">
        <v>12976</v>
      </c>
      <c r="C2938" s="983" t="s">
        <v>18407</v>
      </c>
      <c r="D2938" s="983"/>
      <c r="E2938" s="983"/>
      <c r="F2938" s="983"/>
      <c r="G2938" s="508" t="s">
        <v>90</v>
      </c>
      <c r="H2938" s="509">
        <v>11.72</v>
      </c>
    </row>
    <row r="2939" spans="1:8" ht="12.75" customHeight="1">
      <c r="A2939" s="507" t="s">
        <v>18408</v>
      </c>
      <c r="B2939" s="508" t="s">
        <v>12976</v>
      </c>
      <c r="C2939" s="983" t="s">
        <v>18409</v>
      </c>
      <c r="D2939" s="983"/>
      <c r="E2939" s="983"/>
      <c r="F2939" s="983"/>
      <c r="G2939" s="508" t="s">
        <v>90</v>
      </c>
      <c r="H2939" s="509">
        <v>11.46</v>
      </c>
    </row>
    <row r="2940" spans="1:8" ht="12.75" customHeight="1">
      <c r="A2940" s="507" t="s">
        <v>18410</v>
      </c>
      <c r="B2940" s="508" t="s">
        <v>12976</v>
      </c>
      <c r="C2940" s="983" t="s">
        <v>18411</v>
      </c>
      <c r="D2940" s="983"/>
      <c r="E2940" s="983"/>
      <c r="F2940" s="983"/>
      <c r="G2940" s="508" t="s">
        <v>90</v>
      </c>
      <c r="H2940" s="509">
        <v>12.16</v>
      </c>
    </row>
    <row r="2941" spans="1:8" ht="12.75" customHeight="1">
      <c r="A2941" s="507" t="s">
        <v>18412</v>
      </c>
      <c r="B2941" s="508" t="s">
        <v>12976</v>
      </c>
      <c r="C2941" s="983" t="s">
        <v>18413</v>
      </c>
      <c r="D2941" s="983"/>
      <c r="E2941" s="983"/>
      <c r="F2941" s="983"/>
      <c r="G2941" s="508" t="s">
        <v>90</v>
      </c>
      <c r="H2941" s="509">
        <v>11.77</v>
      </c>
    </row>
    <row r="2942" spans="1:8" ht="12.75" customHeight="1">
      <c r="A2942" s="507" t="s">
        <v>18414</v>
      </c>
      <c r="B2942" s="508" t="s">
        <v>12976</v>
      </c>
      <c r="C2942" s="983" t="s">
        <v>18415</v>
      </c>
      <c r="D2942" s="983"/>
      <c r="E2942" s="983"/>
      <c r="F2942" s="983"/>
      <c r="G2942" s="508" t="s">
        <v>90</v>
      </c>
      <c r="H2942" s="509">
        <v>2.31</v>
      </c>
    </row>
    <row r="2943" spans="1:8" ht="12.75" customHeight="1">
      <c r="A2943" s="504" t="s">
        <v>18416</v>
      </c>
      <c r="B2943" s="505" t="s">
        <v>12976</v>
      </c>
      <c r="C2943" s="984" t="s">
        <v>18417</v>
      </c>
      <c r="D2943" s="984"/>
      <c r="E2943" s="984"/>
      <c r="F2943" s="984"/>
      <c r="G2943" s="506"/>
      <c r="H2943" s="506"/>
    </row>
    <row r="2944" spans="1:8" ht="12.75" customHeight="1">
      <c r="A2944" s="507" t="s">
        <v>18418</v>
      </c>
      <c r="B2944" s="508" t="s">
        <v>12976</v>
      </c>
      <c r="C2944" s="983" t="s">
        <v>18419</v>
      </c>
      <c r="D2944" s="983"/>
      <c r="E2944" s="983"/>
      <c r="F2944" s="983"/>
      <c r="G2944" s="508" t="s">
        <v>90</v>
      </c>
      <c r="H2944" s="509">
        <v>70.33</v>
      </c>
    </row>
    <row r="2945" spans="1:8" ht="12.75" customHeight="1">
      <c r="A2945" s="507" t="s">
        <v>18420</v>
      </c>
      <c r="B2945" s="508" t="s">
        <v>12976</v>
      </c>
      <c r="C2945" s="983" t="s">
        <v>18421</v>
      </c>
      <c r="D2945" s="983"/>
      <c r="E2945" s="983"/>
      <c r="F2945" s="983"/>
      <c r="G2945" s="508" t="s">
        <v>90</v>
      </c>
      <c r="H2945" s="509">
        <v>33.68</v>
      </c>
    </row>
    <row r="2946" spans="1:8" ht="12.75" customHeight="1">
      <c r="A2946" s="507" t="s">
        <v>18422</v>
      </c>
      <c r="B2946" s="508" t="s">
        <v>12976</v>
      </c>
      <c r="C2946" s="983" t="s">
        <v>18423</v>
      </c>
      <c r="D2946" s="983"/>
      <c r="E2946" s="983"/>
      <c r="F2946" s="983"/>
      <c r="G2946" s="508" t="s">
        <v>90</v>
      </c>
      <c r="H2946" s="509">
        <v>114.68</v>
      </c>
    </row>
    <row r="2947" spans="1:8" ht="12.75" customHeight="1">
      <c r="A2947" s="507" t="s">
        <v>18424</v>
      </c>
      <c r="B2947" s="508" t="s">
        <v>12976</v>
      </c>
      <c r="C2947" s="983" t="s">
        <v>18425</v>
      </c>
      <c r="D2947" s="983"/>
      <c r="E2947" s="983"/>
      <c r="F2947" s="983"/>
      <c r="G2947" s="508" t="s">
        <v>90</v>
      </c>
      <c r="H2947" s="509">
        <v>56.41</v>
      </c>
    </row>
    <row r="2948" spans="1:8" ht="12.75" customHeight="1">
      <c r="A2948" s="507" t="s">
        <v>18426</v>
      </c>
      <c r="B2948" s="508" t="s">
        <v>12976</v>
      </c>
      <c r="C2948" s="983" t="s">
        <v>18427</v>
      </c>
      <c r="D2948" s="983"/>
      <c r="E2948" s="983"/>
      <c r="F2948" s="983"/>
      <c r="G2948" s="508" t="s">
        <v>90</v>
      </c>
      <c r="H2948" s="509">
        <v>143.58000000000001</v>
      </c>
    </row>
    <row r="2949" spans="1:8" ht="12.75" customHeight="1">
      <c r="A2949" s="507" t="s">
        <v>18428</v>
      </c>
      <c r="B2949" s="508" t="s">
        <v>12976</v>
      </c>
      <c r="C2949" s="983" t="s">
        <v>18429</v>
      </c>
      <c r="D2949" s="983"/>
      <c r="E2949" s="983"/>
      <c r="F2949" s="983"/>
      <c r="G2949" s="508" t="s">
        <v>90</v>
      </c>
      <c r="H2949" s="509">
        <v>58.89</v>
      </c>
    </row>
    <row r="2950" spans="1:8" ht="12.75" customHeight="1">
      <c r="A2950" s="507" t="s">
        <v>18430</v>
      </c>
      <c r="B2950" s="508" t="s">
        <v>12976</v>
      </c>
      <c r="C2950" s="983" t="s">
        <v>18431</v>
      </c>
      <c r="D2950" s="983"/>
      <c r="E2950" s="983"/>
      <c r="F2950" s="983"/>
      <c r="G2950" s="508" t="s">
        <v>90</v>
      </c>
      <c r="H2950" s="509">
        <v>130.93</v>
      </c>
    </row>
    <row r="2951" spans="1:8" ht="12.75" customHeight="1">
      <c r="A2951" s="507" t="s">
        <v>18432</v>
      </c>
      <c r="B2951" s="508" t="s">
        <v>12976</v>
      </c>
      <c r="C2951" s="983" t="s">
        <v>18433</v>
      </c>
      <c r="D2951" s="983"/>
      <c r="E2951" s="983"/>
      <c r="F2951" s="983"/>
      <c r="G2951" s="508" t="s">
        <v>90</v>
      </c>
      <c r="H2951" s="509">
        <v>52.02</v>
      </c>
    </row>
    <row r="2952" spans="1:8">
      <c r="A2952" s="504" t="s">
        <v>18434</v>
      </c>
      <c r="B2952" s="505" t="s">
        <v>12976</v>
      </c>
      <c r="C2952" s="984" t="s">
        <v>18435</v>
      </c>
      <c r="D2952" s="984"/>
      <c r="E2952" s="984"/>
      <c r="F2952" s="984"/>
      <c r="G2952" s="506"/>
      <c r="H2952" s="506"/>
    </row>
    <row r="2953" spans="1:8" ht="12.75" customHeight="1">
      <c r="A2953" s="507" t="s">
        <v>18436</v>
      </c>
      <c r="B2953" s="508" t="s">
        <v>12976</v>
      </c>
      <c r="C2953" s="983" t="s">
        <v>18437</v>
      </c>
      <c r="D2953" s="983"/>
      <c r="E2953" s="983"/>
      <c r="F2953" s="983"/>
      <c r="G2953" s="508" t="s">
        <v>90</v>
      </c>
      <c r="H2953" s="509">
        <v>16.510000000000002</v>
      </c>
    </row>
    <row r="2954" spans="1:8" ht="12.75" customHeight="1">
      <c r="A2954" s="507" t="s">
        <v>18438</v>
      </c>
      <c r="B2954" s="508" t="s">
        <v>12976</v>
      </c>
      <c r="C2954" s="983" t="s">
        <v>18439</v>
      </c>
      <c r="D2954" s="983"/>
      <c r="E2954" s="983"/>
      <c r="F2954" s="983"/>
      <c r="G2954" s="508" t="s">
        <v>90</v>
      </c>
      <c r="H2954" s="509">
        <v>13.95</v>
      </c>
    </row>
    <row r="2955" spans="1:8" ht="12.75" customHeight="1">
      <c r="A2955" s="504" t="s">
        <v>18440</v>
      </c>
      <c r="B2955" s="505" t="s">
        <v>12976</v>
      </c>
      <c r="C2955" s="984" t="s">
        <v>18441</v>
      </c>
      <c r="D2955" s="984"/>
      <c r="E2955" s="984"/>
      <c r="F2955" s="984"/>
      <c r="G2955" s="506"/>
      <c r="H2955" s="506"/>
    </row>
    <row r="2956" spans="1:8" ht="12.75" customHeight="1">
      <c r="A2956" s="507" t="s">
        <v>18442</v>
      </c>
      <c r="B2956" s="508" t="s">
        <v>12976</v>
      </c>
      <c r="C2956" s="983" t="s">
        <v>18443</v>
      </c>
      <c r="D2956" s="983"/>
      <c r="E2956" s="983"/>
      <c r="F2956" s="983"/>
      <c r="G2956" s="508" t="s">
        <v>90</v>
      </c>
      <c r="H2956" s="509">
        <v>4.3600000000000003</v>
      </c>
    </row>
    <row r="2957" spans="1:8" ht="12.75" customHeight="1">
      <c r="A2957" s="507" t="s">
        <v>18444</v>
      </c>
      <c r="B2957" s="508" t="s">
        <v>12976</v>
      </c>
      <c r="C2957" s="983" t="s">
        <v>18445</v>
      </c>
      <c r="D2957" s="983"/>
      <c r="E2957" s="983"/>
      <c r="F2957" s="983"/>
      <c r="G2957" s="508" t="s">
        <v>90</v>
      </c>
      <c r="H2957" s="509">
        <v>3.27</v>
      </c>
    </row>
    <row r="2958" spans="1:8" ht="12.75" customHeight="1">
      <c r="A2958" s="504" t="s">
        <v>18446</v>
      </c>
      <c r="B2958" s="505" t="s">
        <v>12976</v>
      </c>
      <c r="C2958" s="984" t="s">
        <v>18447</v>
      </c>
      <c r="D2958" s="984"/>
      <c r="E2958" s="984"/>
      <c r="F2958" s="984"/>
      <c r="G2958" s="506"/>
      <c r="H2958" s="506"/>
    </row>
    <row r="2959" spans="1:8" ht="12.75" customHeight="1">
      <c r="A2959" s="507" t="s">
        <v>18448</v>
      </c>
      <c r="B2959" s="508" t="s">
        <v>12976</v>
      </c>
      <c r="C2959" s="983" t="s">
        <v>18449</v>
      </c>
      <c r="D2959" s="983"/>
      <c r="E2959" s="983"/>
      <c r="F2959" s="983"/>
      <c r="G2959" s="508" t="s">
        <v>90</v>
      </c>
      <c r="H2959" s="509">
        <v>212.96</v>
      </c>
    </row>
    <row r="2960" spans="1:8" ht="12.75" customHeight="1">
      <c r="A2960" s="507" t="s">
        <v>18450</v>
      </c>
      <c r="B2960" s="508" t="s">
        <v>12976</v>
      </c>
      <c r="C2960" s="983" t="s">
        <v>18451</v>
      </c>
      <c r="D2960" s="983"/>
      <c r="E2960" s="983"/>
      <c r="F2960" s="983"/>
      <c r="G2960" s="508" t="s">
        <v>90</v>
      </c>
      <c r="H2960" s="509">
        <v>109.73</v>
      </c>
    </row>
    <row r="2961" spans="1:8" ht="12.75" customHeight="1">
      <c r="A2961" s="504" t="s">
        <v>18452</v>
      </c>
      <c r="B2961" s="505" t="s">
        <v>12976</v>
      </c>
      <c r="C2961" s="984" t="s">
        <v>18453</v>
      </c>
      <c r="D2961" s="984"/>
      <c r="E2961" s="984"/>
      <c r="F2961" s="984"/>
      <c r="G2961" s="506"/>
      <c r="H2961" s="506"/>
    </row>
    <row r="2962" spans="1:8" ht="12.75" customHeight="1">
      <c r="A2962" s="507" t="s">
        <v>18454</v>
      </c>
      <c r="B2962" s="508" t="s">
        <v>12976</v>
      </c>
      <c r="C2962" s="983" t="s">
        <v>18455</v>
      </c>
      <c r="D2962" s="983"/>
      <c r="E2962" s="983"/>
      <c r="F2962" s="983"/>
      <c r="G2962" s="508" t="s">
        <v>90</v>
      </c>
      <c r="H2962" s="509">
        <v>57.4</v>
      </c>
    </row>
    <row r="2963" spans="1:8" ht="12.75" customHeight="1">
      <c r="A2963" s="507" t="s">
        <v>18456</v>
      </c>
      <c r="B2963" s="508" t="s">
        <v>12976</v>
      </c>
      <c r="C2963" s="983" t="s">
        <v>18457</v>
      </c>
      <c r="D2963" s="983"/>
      <c r="E2963" s="983"/>
      <c r="F2963" s="983"/>
      <c r="G2963" s="508" t="s">
        <v>90</v>
      </c>
      <c r="H2963" s="509">
        <v>26.41</v>
      </c>
    </row>
    <row r="2964" spans="1:8" ht="12.75" customHeight="1">
      <c r="A2964" s="504" t="s">
        <v>18458</v>
      </c>
      <c r="B2964" s="505" t="s">
        <v>12976</v>
      </c>
      <c r="C2964" s="984" t="s">
        <v>18459</v>
      </c>
      <c r="D2964" s="984"/>
      <c r="E2964" s="984"/>
      <c r="F2964" s="984"/>
      <c r="G2964" s="506"/>
      <c r="H2964" s="506"/>
    </row>
    <row r="2965" spans="1:8" ht="12.75" customHeight="1">
      <c r="A2965" s="507" t="s">
        <v>18460</v>
      </c>
      <c r="B2965" s="508" t="s">
        <v>12976</v>
      </c>
      <c r="C2965" s="983" t="s">
        <v>18461</v>
      </c>
      <c r="D2965" s="983"/>
      <c r="E2965" s="983"/>
      <c r="F2965" s="983"/>
      <c r="G2965" s="508" t="s">
        <v>90</v>
      </c>
      <c r="H2965" s="509">
        <v>156.65</v>
      </c>
    </row>
    <row r="2966" spans="1:8" ht="12.75" customHeight="1">
      <c r="A2966" s="507" t="s">
        <v>18462</v>
      </c>
      <c r="B2966" s="508" t="s">
        <v>12976</v>
      </c>
      <c r="C2966" s="983" t="s">
        <v>18463</v>
      </c>
      <c r="D2966" s="983"/>
      <c r="E2966" s="983"/>
      <c r="F2966" s="983"/>
      <c r="G2966" s="508" t="s">
        <v>90</v>
      </c>
      <c r="H2966" s="509">
        <v>74.739999999999995</v>
      </c>
    </row>
    <row r="2967" spans="1:8" ht="12.75" customHeight="1">
      <c r="A2967" s="504" t="s">
        <v>18464</v>
      </c>
      <c r="B2967" s="505" t="s">
        <v>12976</v>
      </c>
      <c r="C2967" s="984" t="s">
        <v>18465</v>
      </c>
      <c r="D2967" s="984"/>
      <c r="E2967" s="984"/>
      <c r="F2967" s="984"/>
      <c r="G2967" s="506"/>
      <c r="H2967" s="506"/>
    </row>
    <row r="2968" spans="1:8" ht="12.75" customHeight="1">
      <c r="A2968" s="507" t="s">
        <v>18466</v>
      </c>
      <c r="B2968" s="508" t="s">
        <v>12976</v>
      </c>
      <c r="C2968" s="983" t="s">
        <v>18467</v>
      </c>
      <c r="D2968" s="983"/>
      <c r="E2968" s="983"/>
      <c r="F2968" s="983"/>
      <c r="G2968" s="508" t="s">
        <v>90</v>
      </c>
      <c r="H2968" s="509">
        <v>433.39</v>
      </c>
    </row>
    <row r="2969" spans="1:8" ht="12.75" customHeight="1">
      <c r="A2969" s="507" t="s">
        <v>18468</v>
      </c>
      <c r="B2969" s="508" t="s">
        <v>12976</v>
      </c>
      <c r="C2969" s="983" t="s">
        <v>18469</v>
      </c>
      <c r="D2969" s="983"/>
      <c r="E2969" s="983"/>
      <c r="F2969" s="983"/>
      <c r="G2969" s="508" t="s">
        <v>90</v>
      </c>
      <c r="H2969" s="509">
        <v>195.58</v>
      </c>
    </row>
    <row r="2970" spans="1:8" ht="12.75" customHeight="1">
      <c r="A2970" s="507" t="s">
        <v>18470</v>
      </c>
      <c r="B2970" s="508" t="s">
        <v>12976</v>
      </c>
      <c r="C2970" s="983" t="s">
        <v>18471</v>
      </c>
      <c r="D2970" s="983"/>
      <c r="E2970" s="983"/>
      <c r="F2970" s="983"/>
      <c r="G2970" s="508" t="s">
        <v>90</v>
      </c>
      <c r="H2970" s="509">
        <v>169.66</v>
      </c>
    </row>
    <row r="2971" spans="1:8" ht="12.75" customHeight="1">
      <c r="A2971" s="507" t="s">
        <v>18472</v>
      </c>
      <c r="B2971" s="508" t="s">
        <v>12976</v>
      </c>
      <c r="C2971" s="983" t="s">
        <v>18473</v>
      </c>
      <c r="D2971" s="983"/>
      <c r="E2971" s="983"/>
      <c r="F2971" s="983"/>
      <c r="G2971" s="508" t="s">
        <v>90</v>
      </c>
      <c r="H2971" s="509">
        <v>72.81</v>
      </c>
    </row>
    <row r="2972" spans="1:8" ht="12.75" customHeight="1">
      <c r="A2972" s="507" t="s">
        <v>18474</v>
      </c>
      <c r="B2972" s="508" t="s">
        <v>12976</v>
      </c>
      <c r="C2972" s="983" t="s">
        <v>18475</v>
      </c>
      <c r="D2972" s="983"/>
      <c r="E2972" s="983"/>
      <c r="F2972" s="983"/>
      <c r="G2972" s="508" t="s">
        <v>90</v>
      </c>
      <c r="H2972" s="509">
        <v>87.89</v>
      </c>
    </row>
    <row r="2973" spans="1:8" ht="12.75" customHeight="1">
      <c r="A2973" s="507" t="s">
        <v>18476</v>
      </c>
      <c r="B2973" s="508" t="s">
        <v>12976</v>
      </c>
      <c r="C2973" s="983" t="s">
        <v>18477</v>
      </c>
      <c r="D2973" s="983"/>
      <c r="E2973" s="983"/>
      <c r="F2973" s="983"/>
      <c r="G2973" s="508" t="s">
        <v>90</v>
      </c>
      <c r="H2973" s="509">
        <v>24.14</v>
      </c>
    </row>
    <row r="2974" spans="1:8" ht="12.75" customHeight="1">
      <c r="A2974" s="504" t="s">
        <v>18478</v>
      </c>
      <c r="B2974" s="505" t="s">
        <v>12976</v>
      </c>
      <c r="C2974" s="984" t="s">
        <v>18479</v>
      </c>
      <c r="D2974" s="984"/>
      <c r="E2974" s="984"/>
      <c r="F2974" s="984"/>
      <c r="G2974" s="506"/>
      <c r="H2974" s="506"/>
    </row>
    <row r="2975" spans="1:8" ht="12.75" customHeight="1">
      <c r="A2975" s="507" t="s">
        <v>18480</v>
      </c>
      <c r="B2975" s="508" t="s">
        <v>12976</v>
      </c>
      <c r="C2975" s="983" t="s">
        <v>18481</v>
      </c>
      <c r="D2975" s="983"/>
      <c r="E2975" s="983"/>
      <c r="F2975" s="983"/>
      <c r="G2975" s="508" t="s">
        <v>90</v>
      </c>
      <c r="H2975" s="509">
        <v>300.3</v>
      </c>
    </row>
    <row r="2976" spans="1:8" ht="12.75" customHeight="1">
      <c r="A2976" s="507" t="s">
        <v>18482</v>
      </c>
      <c r="B2976" s="508" t="s">
        <v>12976</v>
      </c>
      <c r="C2976" s="983" t="s">
        <v>18483</v>
      </c>
      <c r="D2976" s="983"/>
      <c r="E2976" s="983"/>
      <c r="F2976" s="983"/>
      <c r="G2976" s="508" t="s">
        <v>90</v>
      </c>
      <c r="H2976" s="509">
        <v>141.31</v>
      </c>
    </row>
    <row r="2977" spans="1:8" ht="12.75" customHeight="1">
      <c r="A2977" s="507" t="s">
        <v>18484</v>
      </c>
      <c r="B2977" s="508" t="s">
        <v>12976</v>
      </c>
      <c r="C2977" s="983" t="s">
        <v>18485</v>
      </c>
      <c r="D2977" s="983"/>
      <c r="E2977" s="983"/>
      <c r="F2977" s="983"/>
      <c r="G2977" s="508" t="s">
        <v>90</v>
      </c>
      <c r="H2977" s="509">
        <v>26.54</v>
      </c>
    </row>
    <row r="2978" spans="1:8" ht="12.75" customHeight="1">
      <c r="A2978" s="507" t="s">
        <v>18486</v>
      </c>
      <c r="B2978" s="508" t="s">
        <v>12976</v>
      </c>
      <c r="C2978" s="983" t="s">
        <v>18487</v>
      </c>
      <c r="D2978" s="983"/>
      <c r="E2978" s="983"/>
      <c r="F2978" s="983"/>
      <c r="G2978" s="508" t="s">
        <v>90</v>
      </c>
      <c r="H2978" s="509">
        <v>21.24</v>
      </c>
    </row>
    <row r="2979" spans="1:8" ht="12.75" customHeight="1">
      <c r="A2979" s="507" t="s">
        <v>18488</v>
      </c>
      <c r="B2979" s="508" t="s">
        <v>12976</v>
      </c>
      <c r="C2979" s="983" t="s">
        <v>18489</v>
      </c>
      <c r="D2979" s="983"/>
      <c r="E2979" s="983"/>
      <c r="F2979" s="983"/>
      <c r="G2979" s="508" t="s">
        <v>90</v>
      </c>
      <c r="H2979" s="509">
        <v>9.76</v>
      </c>
    </row>
    <row r="2980" spans="1:8" ht="12.75" customHeight="1">
      <c r="A2980" s="507" t="s">
        <v>18490</v>
      </c>
      <c r="B2980" s="508" t="s">
        <v>12976</v>
      </c>
      <c r="C2980" s="983" t="s">
        <v>18491</v>
      </c>
      <c r="D2980" s="983"/>
      <c r="E2980" s="983"/>
      <c r="F2980" s="983"/>
      <c r="G2980" s="508" t="s">
        <v>90</v>
      </c>
      <c r="H2980" s="509">
        <v>6.88</v>
      </c>
    </row>
    <row r="2981" spans="1:8" ht="12.75" customHeight="1">
      <c r="A2981" s="507" t="s">
        <v>18492</v>
      </c>
      <c r="B2981" s="508" t="s">
        <v>12976</v>
      </c>
      <c r="C2981" s="983" t="s">
        <v>18493</v>
      </c>
      <c r="D2981" s="983"/>
      <c r="E2981" s="983"/>
      <c r="F2981" s="983"/>
      <c r="G2981" s="508" t="s">
        <v>90</v>
      </c>
      <c r="H2981" s="509">
        <v>5.21</v>
      </c>
    </row>
    <row r="2982" spans="1:8" ht="12.75" customHeight="1">
      <c r="A2982" s="507" t="s">
        <v>18494</v>
      </c>
      <c r="B2982" s="508" t="s">
        <v>12976</v>
      </c>
      <c r="C2982" s="983" t="s">
        <v>18495</v>
      </c>
      <c r="D2982" s="983"/>
      <c r="E2982" s="983"/>
      <c r="F2982" s="983"/>
      <c r="G2982" s="508" t="s">
        <v>90</v>
      </c>
      <c r="H2982" s="509">
        <v>4.05</v>
      </c>
    </row>
    <row r="2983" spans="1:8" ht="12.75" customHeight="1">
      <c r="A2983" s="507" t="s">
        <v>18496</v>
      </c>
      <c r="B2983" s="508" t="s">
        <v>12976</v>
      </c>
      <c r="C2983" s="983" t="s">
        <v>18497</v>
      </c>
      <c r="D2983" s="983"/>
      <c r="E2983" s="983"/>
      <c r="F2983" s="983"/>
      <c r="G2983" s="508" t="s">
        <v>90</v>
      </c>
      <c r="H2983" s="509">
        <v>74.319999999999993</v>
      </c>
    </row>
    <row r="2984" spans="1:8" ht="12.75" customHeight="1">
      <c r="A2984" s="507" t="s">
        <v>18498</v>
      </c>
      <c r="B2984" s="508" t="s">
        <v>12976</v>
      </c>
      <c r="C2984" s="983" t="s">
        <v>18499</v>
      </c>
      <c r="D2984" s="983"/>
      <c r="E2984" s="983"/>
      <c r="F2984" s="983"/>
      <c r="G2984" s="508" t="s">
        <v>90</v>
      </c>
      <c r="H2984" s="509">
        <v>57.36</v>
      </c>
    </row>
    <row r="2985" spans="1:8">
      <c r="A2985" s="504" t="s">
        <v>18500</v>
      </c>
      <c r="B2985" s="505" t="s">
        <v>12976</v>
      </c>
      <c r="C2985" s="984" t="s">
        <v>18501</v>
      </c>
      <c r="D2985" s="984"/>
      <c r="E2985" s="984"/>
      <c r="F2985" s="984"/>
      <c r="G2985" s="506"/>
      <c r="H2985" s="506"/>
    </row>
    <row r="2986" spans="1:8">
      <c r="A2986" s="507" t="s">
        <v>18502</v>
      </c>
      <c r="B2986" s="508" t="s">
        <v>12976</v>
      </c>
      <c r="C2986" s="983" t="s">
        <v>18503</v>
      </c>
      <c r="D2986" s="983"/>
      <c r="E2986" s="983"/>
      <c r="F2986" s="983"/>
      <c r="G2986" s="508" t="s">
        <v>90</v>
      </c>
      <c r="H2986" s="509">
        <v>1.31</v>
      </c>
    </row>
    <row r="2987" spans="1:8">
      <c r="A2987" s="507" t="s">
        <v>18504</v>
      </c>
      <c r="B2987" s="508" t="s">
        <v>12976</v>
      </c>
      <c r="C2987" s="983" t="s">
        <v>18505</v>
      </c>
      <c r="D2987" s="983"/>
      <c r="E2987" s="983"/>
      <c r="F2987" s="983"/>
      <c r="G2987" s="508" t="s">
        <v>90</v>
      </c>
      <c r="H2987" s="509">
        <v>0.42</v>
      </c>
    </row>
    <row r="2988" spans="1:8">
      <c r="A2988" s="504" t="s">
        <v>18506</v>
      </c>
      <c r="B2988" s="505" t="s">
        <v>12976</v>
      </c>
      <c r="C2988" s="984" t="s">
        <v>18019</v>
      </c>
      <c r="D2988" s="984"/>
      <c r="E2988" s="984"/>
      <c r="F2988" s="984"/>
      <c r="G2988" s="506"/>
      <c r="H2988" s="506"/>
    </row>
    <row r="2989" spans="1:8">
      <c r="A2989" s="507" t="s">
        <v>18507</v>
      </c>
      <c r="B2989" s="508" t="s">
        <v>12976</v>
      </c>
      <c r="C2989" s="983" t="s">
        <v>18508</v>
      </c>
      <c r="D2989" s="983"/>
      <c r="E2989" s="983"/>
      <c r="F2989" s="983"/>
      <c r="G2989" s="508" t="s">
        <v>90</v>
      </c>
      <c r="H2989" s="509">
        <v>38.26</v>
      </c>
    </row>
    <row r="2990" spans="1:8">
      <c r="A2990" s="507" t="s">
        <v>18509</v>
      </c>
      <c r="B2990" s="508" t="s">
        <v>12976</v>
      </c>
      <c r="C2990" s="983" t="s">
        <v>18510</v>
      </c>
      <c r="D2990" s="983"/>
      <c r="E2990" s="983"/>
      <c r="F2990" s="983"/>
      <c r="G2990" s="508" t="s">
        <v>90</v>
      </c>
      <c r="H2990" s="509">
        <v>18.7</v>
      </c>
    </row>
    <row r="2991" spans="1:8">
      <c r="A2991" s="507" t="s">
        <v>18511</v>
      </c>
      <c r="B2991" s="508" t="s">
        <v>12976</v>
      </c>
      <c r="C2991" s="983" t="s">
        <v>18512</v>
      </c>
      <c r="D2991" s="983"/>
      <c r="E2991" s="983"/>
      <c r="F2991" s="983"/>
      <c r="G2991" s="508" t="s">
        <v>90</v>
      </c>
      <c r="H2991" s="509">
        <v>11.74</v>
      </c>
    </row>
    <row r="2992" spans="1:8">
      <c r="A2992" s="507" t="s">
        <v>18513</v>
      </c>
      <c r="B2992" s="508" t="s">
        <v>12976</v>
      </c>
      <c r="C2992" s="983" t="s">
        <v>18514</v>
      </c>
      <c r="D2992" s="983"/>
      <c r="E2992" s="983"/>
      <c r="F2992" s="983"/>
      <c r="G2992" s="508" t="s">
        <v>90</v>
      </c>
      <c r="H2992" s="509">
        <v>5.04</v>
      </c>
    </row>
    <row r="2993" spans="1:8">
      <c r="A2993" s="507" t="s">
        <v>18515</v>
      </c>
      <c r="B2993" s="508" t="s">
        <v>12976</v>
      </c>
      <c r="C2993" s="983" t="s">
        <v>18516</v>
      </c>
      <c r="D2993" s="983"/>
      <c r="E2993" s="983"/>
      <c r="F2993" s="983"/>
      <c r="G2993" s="508" t="s">
        <v>90</v>
      </c>
      <c r="H2993" s="509">
        <v>33.67</v>
      </c>
    </row>
    <row r="2994" spans="1:8">
      <c r="A2994" s="507" t="s">
        <v>18517</v>
      </c>
      <c r="B2994" s="508" t="s">
        <v>12976</v>
      </c>
      <c r="C2994" s="983" t="s">
        <v>18518</v>
      </c>
      <c r="D2994" s="983"/>
      <c r="E2994" s="983"/>
      <c r="F2994" s="983"/>
      <c r="G2994" s="508" t="s">
        <v>90</v>
      </c>
      <c r="H2994" s="509">
        <v>21.83</v>
      </c>
    </row>
    <row r="2995" spans="1:8">
      <c r="A2995" s="504" t="s">
        <v>18519</v>
      </c>
      <c r="B2995" s="505" t="s">
        <v>12976</v>
      </c>
      <c r="C2995" s="984" t="s">
        <v>18520</v>
      </c>
      <c r="D2995" s="984"/>
      <c r="E2995" s="984"/>
      <c r="F2995" s="984"/>
      <c r="G2995" s="506"/>
      <c r="H2995" s="506"/>
    </row>
    <row r="2996" spans="1:8">
      <c r="A2996" s="507" t="s">
        <v>18521</v>
      </c>
      <c r="B2996" s="508" t="s">
        <v>12976</v>
      </c>
      <c r="C2996" s="983" t="s">
        <v>18522</v>
      </c>
      <c r="D2996" s="983"/>
      <c r="E2996" s="983"/>
      <c r="F2996" s="983"/>
      <c r="G2996" s="508" t="s">
        <v>90</v>
      </c>
      <c r="H2996" s="509">
        <v>16.97</v>
      </c>
    </row>
    <row r="2997" spans="1:8">
      <c r="A2997" s="507" t="s">
        <v>18523</v>
      </c>
      <c r="B2997" s="508" t="s">
        <v>12976</v>
      </c>
      <c r="C2997" s="983" t="s">
        <v>18524</v>
      </c>
      <c r="D2997" s="983"/>
      <c r="E2997" s="983"/>
      <c r="F2997" s="983"/>
      <c r="G2997" s="508" t="s">
        <v>90</v>
      </c>
      <c r="H2997" s="509">
        <v>12.87</v>
      </c>
    </row>
    <row r="2998" spans="1:8">
      <c r="A2998" s="507" t="s">
        <v>18525</v>
      </c>
      <c r="B2998" s="508" t="s">
        <v>12976</v>
      </c>
      <c r="C2998" s="983" t="s">
        <v>18526</v>
      </c>
      <c r="D2998" s="983"/>
      <c r="E2998" s="983"/>
      <c r="F2998" s="983"/>
      <c r="G2998" s="508" t="s">
        <v>90</v>
      </c>
      <c r="H2998" s="509">
        <v>6.7</v>
      </c>
    </row>
    <row r="2999" spans="1:8">
      <c r="A2999" s="510" t="s">
        <v>18527</v>
      </c>
      <c r="B2999" s="511" t="s">
        <v>12976</v>
      </c>
      <c r="C2999" s="985" t="s">
        <v>18528</v>
      </c>
      <c r="D2999" s="985"/>
      <c r="E2999" s="985"/>
      <c r="F2999" s="985"/>
      <c r="G2999" s="511" t="s">
        <v>90</v>
      </c>
      <c r="H2999" s="512">
        <v>1.1200000000000001</v>
      </c>
    </row>
  </sheetData>
  <mergeCells count="2952">
    <mergeCell ref="A45:H45"/>
    <mergeCell ref="A46:H46"/>
    <mergeCell ref="A53:C56"/>
    <mergeCell ref="F53:H56"/>
    <mergeCell ref="C77:F77"/>
    <mergeCell ref="C78:F78"/>
    <mergeCell ref="C79:F79"/>
    <mergeCell ref="C80:F80"/>
    <mergeCell ref="C81:F81"/>
    <mergeCell ref="C91:F91"/>
    <mergeCell ref="C92:F92"/>
    <mergeCell ref="C111:F111"/>
    <mergeCell ref="C112:F112"/>
    <mergeCell ref="C113:F113"/>
    <mergeCell ref="C114:F114"/>
    <mergeCell ref="C115:F115"/>
    <mergeCell ref="A10:H10"/>
    <mergeCell ref="A12:H12"/>
    <mergeCell ref="A14:H14"/>
    <mergeCell ref="A16:H16"/>
    <mergeCell ref="A19:H19"/>
    <mergeCell ref="C71:F71"/>
    <mergeCell ref="C72:F72"/>
    <mergeCell ref="C73:F73"/>
    <mergeCell ref="C74:F74"/>
    <mergeCell ref="C75:F75"/>
    <mergeCell ref="C76:F76"/>
    <mergeCell ref="C65:F65"/>
    <mergeCell ref="C66:F66"/>
    <mergeCell ref="C67:F67"/>
    <mergeCell ref="C68:F68"/>
    <mergeCell ref="C69:F69"/>
    <mergeCell ref="C70:F70"/>
    <mergeCell ref="C59:F59"/>
    <mergeCell ref="C60:F60"/>
    <mergeCell ref="C61:F61"/>
    <mergeCell ref="C62:F62"/>
    <mergeCell ref="C63:F63"/>
    <mergeCell ref="C64:F64"/>
    <mergeCell ref="A21:H25"/>
    <mergeCell ref="A27:H34"/>
    <mergeCell ref="C145:F145"/>
    <mergeCell ref="C146:F146"/>
    <mergeCell ref="C147:F147"/>
    <mergeCell ref="C148:F148"/>
    <mergeCell ref="C149:F149"/>
    <mergeCell ref="C82:F82"/>
    <mergeCell ref="C83:F83"/>
    <mergeCell ref="C84:F84"/>
    <mergeCell ref="C85:F85"/>
    <mergeCell ref="C86:F86"/>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116:F116"/>
    <mergeCell ref="C117:F117"/>
    <mergeCell ref="C118:F118"/>
    <mergeCell ref="C119:F119"/>
    <mergeCell ref="C120:F120"/>
    <mergeCell ref="C139:F139"/>
    <mergeCell ref="C140:F140"/>
    <mergeCell ref="C141:F141"/>
    <mergeCell ref="C142:F142"/>
    <mergeCell ref="C143:F143"/>
    <mergeCell ref="C144:F144"/>
    <mergeCell ref="C133:F133"/>
    <mergeCell ref="C134:F134"/>
    <mergeCell ref="C135:F135"/>
    <mergeCell ref="C136:F136"/>
    <mergeCell ref="C137:F137"/>
    <mergeCell ref="C138:F138"/>
    <mergeCell ref="C127:F127"/>
    <mergeCell ref="C128:F128"/>
    <mergeCell ref="C129:F129"/>
    <mergeCell ref="C130:F130"/>
    <mergeCell ref="C131:F131"/>
    <mergeCell ref="C132:F132"/>
    <mergeCell ref="C121:F121"/>
    <mergeCell ref="C122:F122"/>
    <mergeCell ref="C123:F123"/>
    <mergeCell ref="C124:F124"/>
    <mergeCell ref="C125:F125"/>
    <mergeCell ref="C126:F126"/>
    <mergeCell ref="C161:F161"/>
    <mergeCell ref="C162:F162"/>
    <mergeCell ref="C163:F163"/>
    <mergeCell ref="C164:F164"/>
    <mergeCell ref="C165:F165"/>
    <mergeCell ref="C166:F166"/>
    <mergeCell ref="C155:F155"/>
    <mergeCell ref="C156:F156"/>
    <mergeCell ref="C157:F157"/>
    <mergeCell ref="C158:F158"/>
    <mergeCell ref="C159:F159"/>
    <mergeCell ref="C160:F160"/>
    <mergeCell ref="C179:F179"/>
    <mergeCell ref="C180:F180"/>
    <mergeCell ref="C181:F181"/>
    <mergeCell ref="C182:F182"/>
    <mergeCell ref="C183:F183"/>
    <mergeCell ref="C197:F197"/>
    <mergeCell ref="C198:F198"/>
    <mergeCell ref="C199:F199"/>
    <mergeCell ref="C200:F200"/>
    <mergeCell ref="C189:F189"/>
    <mergeCell ref="C190:F190"/>
    <mergeCell ref="C191:F191"/>
    <mergeCell ref="C192:F192"/>
    <mergeCell ref="C193:F193"/>
    <mergeCell ref="C194:F194"/>
    <mergeCell ref="C213:F213"/>
    <mergeCell ref="C214:F214"/>
    <mergeCell ref="C215:F215"/>
    <mergeCell ref="C216:F216"/>
    <mergeCell ref="C217:F217"/>
    <mergeCell ref="C150:F150"/>
    <mergeCell ref="C151:F151"/>
    <mergeCell ref="C152:F152"/>
    <mergeCell ref="C153:F153"/>
    <mergeCell ref="C154:F154"/>
    <mergeCell ref="C173:F173"/>
    <mergeCell ref="C174:F174"/>
    <mergeCell ref="C175:F175"/>
    <mergeCell ref="C176:F176"/>
    <mergeCell ref="C177:F177"/>
    <mergeCell ref="C178:F178"/>
    <mergeCell ref="C167:F167"/>
    <mergeCell ref="C168:F168"/>
    <mergeCell ref="C169:F169"/>
    <mergeCell ref="C170:F170"/>
    <mergeCell ref="C171:F171"/>
    <mergeCell ref="C172:F172"/>
    <mergeCell ref="C233:F233"/>
    <mergeCell ref="C234:F234"/>
    <mergeCell ref="C223:F223"/>
    <mergeCell ref="C224:F224"/>
    <mergeCell ref="C225:F225"/>
    <mergeCell ref="C226:F226"/>
    <mergeCell ref="C227:F227"/>
    <mergeCell ref="C228:F228"/>
    <mergeCell ref="C247:F247"/>
    <mergeCell ref="C248:F248"/>
    <mergeCell ref="C249:F249"/>
    <mergeCell ref="C250:F250"/>
    <mergeCell ref="C251:F251"/>
    <mergeCell ref="C184:F184"/>
    <mergeCell ref="C185:F185"/>
    <mergeCell ref="C186:F186"/>
    <mergeCell ref="C187:F187"/>
    <mergeCell ref="C188:F188"/>
    <mergeCell ref="C207:F207"/>
    <mergeCell ref="C208:F208"/>
    <mergeCell ref="C209:F209"/>
    <mergeCell ref="C210:F210"/>
    <mergeCell ref="C211:F211"/>
    <mergeCell ref="C212:F212"/>
    <mergeCell ref="C201:F201"/>
    <mergeCell ref="C202:F202"/>
    <mergeCell ref="C203:F203"/>
    <mergeCell ref="C204:F204"/>
    <mergeCell ref="C205:F205"/>
    <mergeCell ref="C206:F206"/>
    <mergeCell ref="C195:F195"/>
    <mergeCell ref="C196:F196"/>
    <mergeCell ref="C257:F257"/>
    <mergeCell ref="C258:F258"/>
    <mergeCell ref="C259:F259"/>
    <mergeCell ref="C260:F260"/>
    <mergeCell ref="C261:F261"/>
    <mergeCell ref="C262:F262"/>
    <mergeCell ref="C281:F281"/>
    <mergeCell ref="C282:F282"/>
    <mergeCell ref="C283:F283"/>
    <mergeCell ref="C284:F284"/>
    <mergeCell ref="C285:F285"/>
    <mergeCell ref="C218:F218"/>
    <mergeCell ref="C219:F219"/>
    <mergeCell ref="C220:F220"/>
    <mergeCell ref="C221:F221"/>
    <mergeCell ref="C222:F222"/>
    <mergeCell ref="C241:F241"/>
    <mergeCell ref="C242:F242"/>
    <mergeCell ref="C243:F243"/>
    <mergeCell ref="C244:F244"/>
    <mergeCell ref="C245:F245"/>
    <mergeCell ref="C246:F246"/>
    <mergeCell ref="C235:F235"/>
    <mergeCell ref="C236:F236"/>
    <mergeCell ref="C237:F237"/>
    <mergeCell ref="C238:F238"/>
    <mergeCell ref="C239:F239"/>
    <mergeCell ref="C240:F240"/>
    <mergeCell ref="C229:F229"/>
    <mergeCell ref="C230:F230"/>
    <mergeCell ref="C231:F231"/>
    <mergeCell ref="C232:F232"/>
    <mergeCell ref="C293:F293"/>
    <mergeCell ref="C294:F294"/>
    <mergeCell ref="C295:F295"/>
    <mergeCell ref="C296:F296"/>
    <mergeCell ref="C315:F315"/>
    <mergeCell ref="C316:F316"/>
    <mergeCell ref="C317:F317"/>
    <mergeCell ref="C318:F318"/>
    <mergeCell ref="C319:F319"/>
    <mergeCell ref="C252:F252"/>
    <mergeCell ref="C253:F253"/>
    <mergeCell ref="C254:F254"/>
    <mergeCell ref="C255:F255"/>
    <mergeCell ref="C256:F256"/>
    <mergeCell ref="C275:F275"/>
    <mergeCell ref="C276:F276"/>
    <mergeCell ref="C277:F277"/>
    <mergeCell ref="C278:F278"/>
    <mergeCell ref="C279:F279"/>
    <mergeCell ref="C280:F280"/>
    <mergeCell ref="C269:F269"/>
    <mergeCell ref="C270:F270"/>
    <mergeCell ref="C271:F271"/>
    <mergeCell ref="C272:F272"/>
    <mergeCell ref="C273:F273"/>
    <mergeCell ref="C274:F274"/>
    <mergeCell ref="C263:F263"/>
    <mergeCell ref="C264:F264"/>
    <mergeCell ref="C265:F265"/>
    <mergeCell ref="C266:F266"/>
    <mergeCell ref="C267:F267"/>
    <mergeCell ref="C268:F268"/>
    <mergeCell ref="C329:F329"/>
    <mergeCell ref="C330:F330"/>
    <mergeCell ref="C349:F349"/>
    <mergeCell ref="C350:F350"/>
    <mergeCell ref="C351:F351"/>
    <mergeCell ref="C352:F352"/>
    <mergeCell ref="C353:F353"/>
    <mergeCell ref="C286:F286"/>
    <mergeCell ref="C287:F287"/>
    <mergeCell ref="C288:F288"/>
    <mergeCell ref="C289:F289"/>
    <mergeCell ref="C290:F290"/>
    <mergeCell ref="C309:F309"/>
    <mergeCell ref="C310:F310"/>
    <mergeCell ref="C311:F311"/>
    <mergeCell ref="C312:F312"/>
    <mergeCell ref="C313:F313"/>
    <mergeCell ref="C314:F314"/>
    <mergeCell ref="C303:F303"/>
    <mergeCell ref="C304:F304"/>
    <mergeCell ref="C305:F305"/>
    <mergeCell ref="C306:F306"/>
    <mergeCell ref="C307:F307"/>
    <mergeCell ref="C308:F308"/>
    <mergeCell ref="C297:F297"/>
    <mergeCell ref="C298:F298"/>
    <mergeCell ref="C299:F299"/>
    <mergeCell ref="C300:F300"/>
    <mergeCell ref="C301:F301"/>
    <mergeCell ref="C302:F302"/>
    <mergeCell ref="C291:F291"/>
    <mergeCell ref="C292:F292"/>
    <mergeCell ref="C383:F383"/>
    <mergeCell ref="C384:F384"/>
    <mergeCell ref="C385:F385"/>
    <mergeCell ref="C386:F386"/>
    <mergeCell ref="C387:F387"/>
    <mergeCell ref="C320:F320"/>
    <mergeCell ref="C321:F321"/>
    <mergeCell ref="C322:F322"/>
    <mergeCell ref="C323:F323"/>
    <mergeCell ref="C324:F324"/>
    <mergeCell ref="C343:F343"/>
    <mergeCell ref="C344:F344"/>
    <mergeCell ref="C345:F345"/>
    <mergeCell ref="C346:F346"/>
    <mergeCell ref="C347:F347"/>
    <mergeCell ref="C348:F348"/>
    <mergeCell ref="C337:F337"/>
    <mergeCell ref="C338:F338"/>
    <mergeCell ref="C339:F339"/>
    <mergeCell ref="C340:F340"/>
    <mergeCell ref="C341:F341"/>
    <mergeCell ref="C342:F342"/>
    <mergeCell ref="C331:F331"/>
    <mergeCell ref="C332:F332"/>
    <mergeCell ref="C333:F333"/>
    <mergeCell ref="C334:F334"/>
    <mergeCell ref="C335:F335"/>
    <mergeCell ref="C336:F336"/>
    <mergeCell ref="C325:F325"/>
    <mergeCell ref="C326:F326"/>
    <mergeCell ref="C327:F327"/>
    <mergeCell ref="C328:F328"/>
    <mergeCell ref="C354:F354"/>
    <mergeCell ref="C355:F355"/>
    <mergeCell ref="C356:F356"/>
    <mergeCell ref="C357:F357"/>
    <mergeCell ref="C358:F358"/>
    <mergeCell ref="C377:F377"/>
    <mergeCell ref="C378:F378"/>
    <mergeCell ref="C379:F379"/>
    <mergeCell ref="C380:F380"/>
    <mergeCell ref="C381:F381"/>
    <mergeCell ref="C382:F382"/>
    <mergeCell ref="C371:F371"/>
    <mergeCell ref="C372:F372"/>
    <mergeCell ref="C373:F373"/>
    <mergeCell ref="C374:F374"/>
    <mergeCell ref="C375:F375"/>
    <mergeCell ref="C376:F376"/>
    <mergeCell ref="C365:F365"/>
    <mergeCell ref="C366:F366"/>
    <mergeCell ref="C367:F367"/>
    <mergeCell ref="C368:F368"/>
    <mergeCell ref="C369:F369"/>
    <mergeCell ref="C370:F370"/>
    <mergeCell ref="C359:F359"/>
    <mergeCell ref="C360:F360"/>
    <mergeCell ref="C361:F361"/>
    <mergeCell ref="C362:F362"/>
    <mergeCell ref="C363:F363"/>
    <mergeCell ref="C364:F364"/>
    <mergeCell ref="C399:F399"/>
    <mergeCell ref="C400:F400"/>
    <mergeCell ref="C401:F401"/>
    <mergeCell ref="C402:F402"/>
    <mergeCell ref="C403:F403"/>
    <mergeCell ref="C404:F404"/>
    <mergeCell ref="C393:F393"/>
    <mergeCell ref="C394:F394"/>
    <mergeCell ref="C395:F395"/>
    <mergeCell ref="C396:F396"/>
    <mergeCell ref="C397:F397"/>
    <mergeCell ref="C398:F398"/>
    <mergeCell ref="C417:F417"/>
    <mergeCell ref="C418:F418"/>
    <mergeCell ref="C419:F419"/>
    <mergeCell ref="C420:F420"/>
    <mergeCell ref="C421:F421"/>
    <mergeCell ref="C435:F435"/>
    <mergeCell ref="C436:F436"/>
    <mergeCell ref="C437:F437"/>
    <mergeCell ref="C438:F438"/>
    <mergeCell ref="C427:F427"/>
    <mergeCell ref="C428:F428"/>
    <mergeCell ref="C429:F429"/>
    <mergeCell ref="C430:F430"/>
    <mergeCell ref="C431:F431"/>
    <mergeCell ref="C432:F432"/>
    <mergeCell ref="C451:F451"/>
    <mergeCell ref="C452:F452"/>
    <mergeCell ref="C453:F453"/>
    <mergeCell ref="C454:F454"/>
    <mergeCell ref="C455:F455"/>
    <mergeCell ref="C388:F388"/>
    <mergeCell ref="C389:F389"/>
    <mergeCell ref="C390:F390"/>
    <mergeCell ref="C391:F391"/>
    <mergeCell ref="C392:F392"/>
    <mergeCell ref="C411:F411"/>
    <mergeCell ref="C412:F412"/>
    <mergeCell ref="C413:F413"/>
    <mergeCell ref="C414:F414"/>
    <mergeCell ref="C415:F415"/>
    <mergeCell ref="C416:F416"/>
    <mergeCell ref="C405:F405"/>
    <mergeCell ref="C406:F406"/>
    <mergeCell ref="C407:F407"/>
    <mergeCell ref="C408:F408"/>
    <mergeCell ref="C409:F409"/>
    <mergeCell ref="C410:F410"/>
    <mergeCell ref="C471:F471"/>
    <mergeCell ref="C472:F472"/>
    <mergeCell ref="C461:F461"/>
    <mergeCell ref="C462:F462"/>
    <mergeCell ref="C463:F463"/>
    <mergeCell ref="C464:F464"/>
    <mergeCell ref="C465:F465"/>
    <mergeCell ref="C466:F466"/>
    <mergeCell ref="C485:F485"/>
    <mergeCell ref="C486:F486"/>
    <mergeCell ref="C487:F487"/>
    <mergeCell ref="C488:F488"/>
    <mergeCell ref="C489:F489"/>
    <mergeCell ref="C422:F422"/>
    <mergeCell ref="C423:F423"/>
    <mergeCell ref="C424:F424"/>
    <mergeCell ref="C425:F425"/>
    <mergeCell ref="C426:F426"/>
    <mergeCell ref="C445:F445"/>
    <mergeCell ref="C446:F446"/>
    <mergeCell ref="C447:F447"/>
    <mergeCell ref="C448:F448"/>
    <mergeCell ref="C449:F449"/>
    <mergeCell ref="C450:F450"/>
    <mergeCell ref="C439:F439"/>
    <mergeCell ref="C440:F440"/>
    <mergeCell ref="C441:F441"/>
    <mergeCell ref="C442:F442"/>
    <mergeCell ref="C443:F443"/>
    <mergeCell ref="C444:F444"/>
    <mergeCell ref="C433:F433"/>
    <mergeCell ref="C434:F434"/>
    <mergeCell ref="C495:F495"/>
    <mergeCell ref="C496:F496"/>
    <mergeCell ref="C497:F497"/>
    <mergeCell ref="C498:F498"/>
    <mergeCell ref="C499:F499"/>
    <mergeCell ref="C500:F500"/>
    <mergeCell ref="C519:F519"/>
    <mergeCell ref="C520:F520"/>
    <mergeCell ref="C521:F521"/>
    <mergeCell ref="C522:F522"/>
    <mergeCell ref="C523:F523"/>
    <mergeCell ref="C456:F456"/>
    <mergeCell ref="C457:F457"/>
    <mergeCell ref="C458:F458"/>
    <mergeCell ref="C459:F459"/>
    <mergeCell ref="C460:F460"/>
    <mergeCell ref="C479:F479"/>
    <mergeCell ref="C480:F480"/>
    <mergeCell ref="C481:F481"/>
    <mergeCell ref="C482:F482"/>
    <mergeCell ref="C483:F483"/>
    <mergeCell ref="C484:F484"/>
    <mergeCell ref="C473:F473"/>
    <mergeCell ref="C474:F474"/>
    <mergeCell ref="C475:F475"/>
    <mergeCell ref="C476:F476"/>
    <mergeCell ref="C477:F477"/>
    <mergeCell ref="C478:F478"/>
    <mergeCell ref="C467:F467"/>
    <mergeCell ref="C468:F468"/>
    <mergeCell ref="C469:F469"/>
    <mergeCell ref="C470:F470"/>
    <mergeCell ref="C531:F531"/>
    <mergeCell ref="C532:F532"/>
    <mergeCell ref="C533:F533"/>
    <mergeCell ref="C534:F534"/>
    <mergeCell ref="C553:F553"/>
    <mergeCell ref="C554:F554"/>
    <mergeCell ref="C555:F555"/>
    <mergeCell ref="C556:F556"/>
    <mergeCell ref="C557:F557"/>
    <mergeCell ref="C490:F490"/>
    <mergeCell ref="C491:F491"/>
    <mergeCell ref="C492:F492"/>
    <mergeCell ref="C493:F493"/>
    <mergeCell ref="C494:F494"/>
    <mergeCell ref="C513:F513"/>
    <mergeCell ref="C514:F514"/>
    <mergeCell ref="C515:F515"/>
    <mergeCell ref="C516:F516"/>
    <mergeCell ref="C517:F517"/>
    <mergeCell ref="C518:F518"/>
    <mergeCell ref="C507:F507"/>
    <mergeCell ref="C508:F508"/>
    <mergeCell ref="C509:F509"/>
    <mergeCell ref="C510:F510"/>
    <mergeCell ref="C511:F511"/>
    <mergeCell ref="C512:F512"/>
    <mergeCell ref="C501:F501"/>
    <mergeCell ref="C502:F502"/>
    <mergeCell ref="C503:F503"/>
    <mergeCell ref="C504:F504"/>
    <mergeCell ref="C505:F505"/>
    <mergeCell ref="C506:F506"/>
    <mergeCell ref="C567:F567"/>
    <mergeCell ref="C568:F568"/>
    <mergeCell ref="C587:F587"/>
    <mergeCell ref="C588:F588"/>
    <mergeCell ref="C589:F589"/>
    <mergeCell ref="C590:F590"/>
    <mergeCell ref="C591:F591"/>
    <mergeCell ref="C524:F524"/>
    <mergeCell ref="C525:F525"/>
    <mergeCell ref="C526:F526"/>
    <mergeCell ref="C527:F527"/>
    <mergeCell ref="C528:F528"/>
    <mergeCell ref="C547:F547"/>
    <mergeCell ref="C548:F548"/>
    <mergeCell ref="C549:F549"/>
    <mergeCell ref="C550:F550"/>
    <mergeCell ref="C551:F551"/>
    <mergeCell ref="C552:F552"/>
    <mergeCell ref="C541:F541"/>
    <mergeCell ref="C542:F542"/>
    <mergeCell ref="C543:F543"/>
    <mergeCell ref="C544:F544"/>
    <mergeCell ref="C545:F545"/>
    <mergeCell ref="C546:F546"/>
    <mergeCell ref="C535:F535"/>
    <mergeCell ref="C536:F536"/>
    <mergeCell ref="C537:F537"/>
    <mergeCell ref="C538:F538"/>
    <mergeCell ref="C539:F539"/>
    <mergeCell ref="C540:F540"/>
    <mergeCell ref="C529:F529"/>
    <mergeCell ref="C530:F530"/>
    <mergeCell ref="C621:F621"/>
    <mergeCell ref="C622:F622"/>
    <mergeCell ref="C623:F623"/>
    <mergeCell ref="C624:F624"/>
    <mergeCell ref="C625:F625"/>
    <mergeCell ref="C558:F558"/>
    <mergeCell ref="C559:F559"/>
    <mergeCell ref="C560:F560"/>
    <mergeCell ref="C561:F561"/>
    <mergeCell ref="C562:F562"/>
    <mergeCell ref="C581:F581"/>
    <mergeCell ref="C582:F582"/>
    <mergeCell ref="C583:F583"/>
    <mergeCell ref="C584:F584"/>
    <mergeCell ref="C585:F585"/>
    <mergeCell ref="C586:F586"/>
    <mergeCell ref="C575:F575"/>
    <mergeCell ref="C576:F576"/>
    <mergeCell ref="C577:F577"/>
    <mergeCell ref="C578:F578"/>
    <mergeCell ref="C579:F579"/>
    <mergeCell ref="C580:F580"/>
    <mergeCell ref="C569:F569"/>
    <mergeCell ref="C570:F570"/>
    <mergeCell ref="C571:F571"/>
    <mergeCell ref="C572:F572"/>
    <mergeCell ref="C573:F573"/>
    <mergeCell ref="C574:F574"/>
    <mergeCell ref="C563:F563"/>
    <mergeCell ref="C564:F564"/>
    <mergeCell ref="C565:F565"/>
    <mergeCell ref="C566:F566"/>
    <mergeCell ref="C592:F592"/>
    <mergeCell ref="C593:F593"/>
    <mergeCell ref="C594:F594"/>
    <mergeCell ref="C595:F595"/>
    <mergeCell ref="C596:F596"/>
    <mergeCell ref="C615:F615"/>
    <mergeCell ref="C616:F616"/>
    <mergeCell ref="C617:F617"/>
    <mergeCell ref="C618:F618"/>
    <mergeCell ref="C619:F619"/>
    <mergeCell ref="C620:F620"/>
    <mergeCell ref="C609:F609"/>
    <mergeCell ref="C610:F610"/>
    <mergeCell ref="C611:F611"/>
    <mergeCell ref="C612:F612"/>
    <mergeCell ref="C613:F613"/>
    <mergeCell ref="C614:F614"/>
    <mergeCell ref="C603:F603"/>
    <mergeCell ref="C604:F604"/>
    <mergeCell ref="C605:F605"/>
    <mergeCell ref="C606:F606"/>
    <mergeCell ref="C607:F607"/>
    <mergeCell ref="C608:F608"/>
    <mergeCell ref="C597:F597"/>
    <mergeCell ref="C598:F598"/>
    <mergeCell ref="C599:F599"/>
    <mergeCell ref="C600:F600"/>
    <mergeCell ref="C601:F601"/>
    <mergeCell ref="C602:F602"/>
    <mergeCell ref="C637:F637"/>
    <mergeCell ref="C638:F638"/>
    <mergeCell ref="C639:F639"/>
    <mergeCell ref="C640:F640"/>
    <mergeCell ref="C641:F641"/>
    <mergeCell ref="C642:F642"/>
    <mergeCell ref="C631:F631"/>
    <mergeCell ref="C632:F632"/>
    <mergeCell ref="C633:F633"/>
    <mergeCell ref="C634:F634"/>
    <mergeCell ref="C635:F635"/>
    <mergeCell ref="C636:F636"/>
    <mergeCell ref="C655:F655"/>
    <mergeCell ref="C656:F656"/>
    <mergeCell ref="C657:F657"/>
    <mergeCell ref="C658:F658"/>
    <mergeCell ref="C659:F659"/>
    <mergeCell ref="C673:F673"/>
    <mergeCell ref="C674:F674"/>
    <mergeCell ref="C675:F675"/>
    <mergeCell ref="C676:F676"/>
    <mergeCell ref="C665:F665"/>
    <mergeCell ref="C666:F666"/>
    <mergeCell ref="C667:F667"/>
    <mergeCell ref="C668:F668"/>
    <mergeCell ref="C669:F669"/>
    <mergeCell ref="C670:F670"/>
    <mergeCell ref="C689:F689"/>
    <mergeCell ref="C690:F690"/>
    <mergeCell ref="C691:F691"/>
    <mergeCell ref="C692:F692"/>
    <mergeCell ref="C693:F693"/>
    <mergeCell ref="C626:F626"/>
    <mergeCell ref="C627:F627"/>
    <mergeCell ref="C628:F628"/>
    <mergeCell ref="C629:F629"/>
    <mergeCell ref="C630:F630"/>
    <mergeCell ref="C649:F649"/>
    <mergeCell ref="C650:F650"/>
    <mergeCell ref="C651:F651"/>
    <mergeCell ref="C652:F652"/>
    <mergeCell ref="C653:F653"/>
    <mergeCell ref="C654:F654"/>
    <mergeCell ref="C643:F643"/>
    <mergeCell ref="C644:F644"/>
    <mergeCell ref="C645:F645"/>
    <mergeCell ref="C646:F646"/>
    <mergeCell ref="C647:F647"/>
    <mergeCell ref="C648:F648"/>
    <mergeCell ref="C709:F709"/>
    <mergeCell ref="C710:F710"/>
    <mergeCell ref="C699:F699"/>
    <mergeCell ref="C700:F700"/>
    <mergeCell ref="C701:F701"/>
    <mergeCell ref="C702:F702"/>
    <mergeCell ref="C703:F703"/>
    <mergeCell ref="C704:F704"/>
    <mergeCell ref="C723:F723"/>
    <mergeCell ref="C724:F724"/>
    <mergeCell ref="C725:F725"/>
    <mergeCell ref="C726:F726"/>
    <mergeCell ref="C727:F727"/>
    <mergeCell ref="C660:F660"/>
    <mergeCell ref="C661:F661"/>
    <mergeCell ref="C662:F662"/>
    <mergeCell ref="C663:F663"/>
    <mergeCell ref="C664:F664"/>
    <mergeCell ref="C683:F683"/>
    <mergeCell ref="C684:F684"/>
    <mergeCell ref="C685:F685"/>
    <mergeCell ref="C686:F686"/>
    <mergeCell ref="C687:F687"/>
    <mergeCell ref="C688:F688"/>
    <mergeCell ref="C677:F677"/>
    <mergeCell ref="C678:F678"/>
    <mergeCell ref="C679:F679"/>
    <mergeCell ref="C680:F680"/>
    <mergeCell ref="C681:F681"/>
    <mergeCell ref="C682:F682"/>
    <mergeCell ref="C671:F671"/>
    <mergeCell ref="C672:F672"/>
    <mergeCell ref="C733:F733"/>
    <mergeCell ref="C734:F734"/>
    <mergeCell ref="C735:F735"/>
    <mergeCell ref="C736:F736"/>
    <mergeCell ref="C737:F737"/>
    <mergeCell ref="C738:F738"/>
    <mergeCell ref="C757:F757"/>
    <mergeCell ref="C758:F758"/>
    <mergeCell ref="C759:F759"/>
    <mergeCell ref="C760:F760"/>
    <mergeCell ref="C761:F761"/>
    <mergeCell ref="C694:F694"/>
    <mergeCell ref="C695:F695"/>
    <mergeCell ref="C696:F696"/>
    <mergeCell ref="C697:F697"/>
    <mergeCell ref="C698:F698"/>
    <mergeCell ref="C717:F717"/>
    <mergeCell ref="C718:F718"/>
    <mergeCell ref="C719:F719"/>
    <mergeCell ref="C720:F720"/>
    <mergeCell ref="C721:F721"/>
    <mergeCell ref="C722:F722"/>
    <mergeCell ref="C711:F711"/>
    <mergeCell ref="C712:F712"/>
    <mergeCell ref="C713:F713"/>
    <mergeCell ref="C714:F714"/>
    <mergeCell ref="C715:F715"/>
    <mergeCell ref="C716:F716"/>
    <mergeCell ref="C705:F705"/>
    <mergeCell ref="C706:F706"/>
    <mergeCell ref="C707:F707"/>
    <mergeCell ref="C708:F708"/>
    <mergeCell ref="C769:F769"/>
    <mergeCell ref="C770:F770"/>
    <mergeCell ref="C771:F771"/>
    <mergeCell ref="C772:F772"/>
    <mergeCell ref="C791:F791"/>
    <mergeCell ref="C792:F792"/>
    <mergeCell ref="C793:F793"/>
    <mergeCell ref="C794:F794"/>
    <mergeCell ref="C795:F795"/>
    <mergeCell ref="C728:F728"/>
    <mergeCell ref="C729:F729"/>
    <mergeCell ref="C730:F730"/>
    <mergeCell ref="C731:F731"/>
    <mergeCell ref="C732:F732"/>
    <mergeCell ref="C751:F751"/>
    <mergeCell ref="C752:F752"/>
    <mergeCell ref="C753:F753"/>
    <mergeCell ref="C754:F754"/>
    <mergeCell ref="C755:F755"/>
    <mergeCell ref="C756:F756"/>
    <mergeCell ref="C745:F745"/>
    <mergeCell ref="C746:F746"/>
    <mergeCell ref="C747:F747"/>
    <mergeCell ref="C748:F748"/>
    <mergeCell ref="C749:F749"/>
    <mergeCell ref="C750:F750"/>
    <mergeCell ref="C739:F739"/>
    <mergeCell ref="C740:F740"/>
    <mergeCell ref="C741:F741"/>
    <mergeCell ref="C742:F742"/>
    <mergeCell ref="C743:F743"/>
    <mergeCell ref="C744:F744"/>
    <mergeCell ref="C805:F805"/>
    <mergeCell ref="C806:F806"/>
    <mergeCell ref="C825:F825"/>
    <mergeCell ref="C826:F826"/>
    <mergeCell ref="C827:F827"/>
    <mergeCell ref="C828:F828"/>
    <mergeCell ref="C829:F829"/>
    <mergeCell ref="C762:F762"/>
    <mergeCell ref="C763:F763"/>
    <mergeCell ref="C764:F764"/>
    <mergeCell ref="C765:F765"/>
    <mergeCell ref="C766:F766"/>
    <mergeCell ref="C785:F785"/>
    <mergeCell ref="C786:F786"/>
    <mergeCell ref="C787:F787"/>
    <mergeCell ref="C788:F788"/>
    <mergeCell ref="C789:F789"/>
    <mergeCell ref="C790:F790"/>
    <mergeCell ref="C779:F779"/>
    <mergeCell ref="C780:F780"/>
    <mergeCell ref="C781:F781"/>
    <mergeCell ref="C782:F782"/>
    <mergeCell ref="C783:F783"/>
    <mergeCell ref="C784:F784"/>
    <mergeCell ref="C773:F773"/>
    <mergeCell ref="C774:F774"/>
    <mergeCell ref="C775:F775"/>
    <mergeCell ref="C776:F776"/>
    <mergeCell ref="C777:F777"/>
    <mergeCell ref="C778:F778"/>
    <mergeCell ref="C767:F767"/>
    <mergeCell ref="C768:F768"/>
    <mergeCell ref="C859:F859"/>
    <mergeCell ref="C860:F860"/>
    <mergeCell ref="C861:F861"/>
    <mergeCell ref="C862:F862"/>
    <mergeCell ref="C863:F863"/>
    <mergeCell ref="C796:F796"/>
    <mergeCell ref="C797:F797"/>
    <mergeCell ref="C798:F798"/>
    <mergeCell ref="C799:F799"/>
    <mergeCell ref="C800:F800"/>
    <mergeCell ref="C819:F819"/>
    <mergeCell ref="C820:F820"/>
    <mergeCell ref="C821:F821"/>
    <mergeCell ref="C822:F822"/>
    <mergeCell ref="C823:F823"/>
    <mergeCell ref="C824:F824"/>
    <mergeCell ref="C813:F813"/>
    <mergeCell ref="C814:F814"/>
    <mergeCell ref="C815:F815"/>
    <mergeCell ref="C816:F816"/>
    <mergeCell ref="C817:F817"/>
    <mergeCell ref="C818:F818"/>
    <mergeCell ref="C807:F807"/>
    <mergeCell ref="C808:F808"/>
    <mergeCell ref="C809:F809"/>
    <mergeCell ref="C810:F810"/>
    <mergeCell ref="C811:F811"/>
    <mergeCell ref="C812:F812"/>
    <mergeCell ref="C801:F801"/>
    <mergeCell ref="C802:F802"/>
    <mergeCell ref="C803:F803"/>
    <mergeCell ref="C804:F804"/>
    <mergeCell ref="C830:F830"/>
    <mergeCell ref="C831:F831"/>
    <mergeCell ref="C832:F832"/>
    <mergeCell ref="C833:F833"/>
    <mergeCell ref="C834:F834"/>
    <mergeCell ref="C853:F853"/>
    <mergeCell ref="C854:F854"/>
    <mergeCell ref="C855:F855"/>
    <mergeCell ref="C856:F856"/>
    <mergeCell ref="C857:F857"/>
    <mergeCell ref="C858:F858"/>
    <mergeCell ref="C847:F847"/>
    <mergeCell ref="C848:F848"/>
    <mergeCell ref="C849:F849"/>
    <mergeCell ref="C850:F850"/>
    <mergeCell ref="C851:F851"/>
    <mergeCell ref="C852:F852"/>
    <mergeCell ref="C841:F841"/>
    <mergeCell ref="C842:F842"/>
    <mergeCell ref="C843:F843"/>
    <mergeCell ref="C844:F844"/>
    <mergeCell ref="C845:F845"/>
    <mergeCell ref="C846:F846"/>
    <mergeCell ref="C835:F835"/>
    <mergeCell ref="C836:F836"/>
    <mergeCell ref="C837:F837"/>
    <mergeCell ref="C838:F838"/>
    <mergeCell ref="C839:F839"/>
    <mergeCell ref="C840:F840"/>
    <mergeCell ref="C875:F875"/>
    <mergeCell ref="C876:F876"/>
    <mergeCell ref="C877:F877"/>
    <mergeCell ref="C878:F878"/>
    <mergeCell ref="C879:F879"/>
    <mergeCell ref="C880:F880"/>
    <mergeCell ref="C869:F869"/>
    <mergeCell ref="C870:F870"/>
    <mergeCell ref="C871:F871"/>
    <mergeCell ref="C872:F872"/>
    <mergeCell ref="C873:F873"/>
    <mergeCell ref="C874:F874"/>
    <mergeCell ref="C893:F893"/>
    <mergeCell ref="C894:F894"/>
    <mergeCell ref="C895:F895"/>
    <mergeCell ref="C896:F896"/>
    <mergeCell ref="C897:F897"/>
    <mergeCell ref="C911:F911"/>
    <mergeCell ref="C912:F912"/>
    <mergeCell ref="C913:F913"/>
    <mergeCell ref="C914:F914"/>
    <mergeCell ref="C903:F903"/>
    <mergeCell ref="C904:F904"/>
    <mergeCell ref="C905:F905"/>
    <mergeCell ref="C906:F906"/>
    <mergeCell ref="C907:F907"/>
    <mergeCell ref="C908:F908"/>
    <mergeCell ref="C927:F927"/>
    <mergeCell ref="C928:F928"/>
    <mergeCell ref="C929:F929"/>
    <mergeCell ref="C930:F930"/>
    <mergeCell ref="C931:F931"/>
    <mergeCell ref="C864:F864"/>
    <mergeCell ref="C865:F865"/>
    <mergeCell ref="C866:F866"/>
    <mergeCell ref="C867:F867"/>
    <mergeCell ref="C868:F868"/>
    <mergeCell ref="C887:F887"/>
    <mergeCell ref="C888:F888"/>
    <mergeCell ref="C889:F889"/>
    <mergeCell ref="C890:F890"/>
    <mergeCell ref="C891:F891"/>
    <mergeCell ref="C892:F892"/>
    <mergeCell ref="C881:F881"/>
    <mergeCell ref="C882:F882"/>
    <mergeCell ref="C883:F883"/>
    <mergeCell ref="C884:F884"/>
    <mergeCell ref="C885:F885"/>
    <mergeCell ref="C886:F886"/>
    <mergeCell ref="C947:F947"/>
    <mergeCell ref="C948:F948"/>
    <mergeCell ref="C937:F937"/>
    <mergeCell ref="C938:F938"/>
    <mergeCell ref="C939:F939"/>
    <mergeCell ref="C940:F940"/>
    <mergeCell ref="C941:F941"/>
    <mergeCell ref="C942:F942"/>
    <mergeCell ref="C961:F961"/>
    <mergeCell ref="C962:F962"/>
    <mergeCell ref="C963:F963"/>
    <mergeCell ref="C964:F964"/>
    <mergeCell ref="C965:F965"/>
    <mergeCell ref="C898:F898"/>
    <mergeCell ref="C899:F899"/>
    <mergeCell ref="C900:F900"/>
    <mergeCell ref="C901:F901"/>
    <mergeCell ref="C902:F902"/>
    <mergeCell ref="C921:F921"/>
    <mergeCell ref="C922:F922"/>
    <mergeCell ref="C923:F923"/>
    <mergeCell ref="C924:F924"/>
    <mergeCell ref="C925:F925"/>
    <mergeCell ref="C926:F926"/>
    <mergeCell ref="C915:F915"/>
    <mergeCell ref="C916:F916"/>
    <mergeCell ref="C917:F917"/>
    <mergeCell ref="C918:F918"/>
    <mergeCell ref="C919:F919"/>
    <mergeCell ref="C920:F920"/>
    <mergeCell ref="C909:F909"/>
    <mergeCell ref="C910:F910"/>
    <mergeCell ref="C971:F971"/>
    <mergeCell ref="C972:F972"/>
    <mergeCell ref="C973:F973"/>
    <mergeCell ref="C974:F974"/>
    <mergeCell ref="C975:F975"/>
    <mergeCell ref="C976:F976"/>
    <mergeCell ref="C995:F995"/>
    <mergeCell ref="C996:F996"/>
    <mergeCell ref="C997:F997"/>
    <mergeCell ref="C998:F998"/>
    <mergeCell ref="C999:F999"/>
    <mergeCell ref="C932:F932"/>
    <mergeCell ref="C933:F933"/>
    <mergeCell ref="C934:F934"/>
    <mergeCell ref="C935:F935"/>
    <mergeCell ref="C936:F936"/>
    <mergeCell ref="C955:F955"/>
    <mergeCell ref="C956:F956"/>
    <mergeCell ref="C957:F957"/>
    <mergeCell ref="C958:F958"/>
    <mergeCell ref="C959:F959"/>
    <mergeCell ref="C960:F960"/>
    <mergeCell ref="C949:F949"/>
    <mergeCell ref="C950:F950"/>
    <mergeCell ref="C951:F951"/>
    <mergeCell ref="C952:F952"/>
    <mergeCell ref="C953:F953"/>
    <mergeCell ref="C954:F954"/>
    <mergeCell ref="C943:F943"/>
    <mergeCell ref="C944:F944"/>
    <mergeCell ref="C945:F945"/>
    <mergeCell ref="C946:F946"/>
    <mergeCell ref="C1007:F1007"/>
    <mergeCell ref="C1008:F1008"/>
    <mergeCell ref="C1009:F1009"/>
    <mergeCell ref="C1010:F1010"/>
    <mergeCell ref="C1029:F1029"/>
    <mergeCell ref="C1030:F1030"/>
    <mergeCell ref="C1031:F1031"/>
    <mergeCell ref="C1032:F1032"/>
    <mergeCell ref="C1033:F1033"/>
    <mergeCell ref="C966:F966"/>
    <mergeCell ref="C967:F967"/>
    <mergeCell ref="C968:F968"/>
    <mergeCell ref="C969:F969"/>
    <mergeCell ref="C970:F970"/>
    <mergeCell ref="C989:F989"/>
    <mergeCell ref="C990:F990"/>
    <mergeCell ref="C991:F991"/>
    <mergeCell ref="C992:F992"/>
    <mergeCell ref="C993:F993"/>
    <mergeCell ref="C994:F994"/>
    <mergeCell ref="C983:F983"/>
    <mergeCell ref="C984:F984"/>
    <mergeCell ref="C985:F985"/>
    <mergeCell ref="C986:F986"/>
    <mergeCell ref="C987:F987"/>
    <mergeCell ref="C988:F988"/>
    <mergeCell ref="C977:F977"/>
    <mergeCell ref="C978:F978"/>
    <mergeCell ref="C979:F979"/>
    <mergeCell ref="C980:F980"/>
    <mergeCell ref="C981:F981"/>
    <mergeCell ref="C982:F982"/>
    <mergeCell ref="C1043:F1043"/>
    <mergeCell ref="C1044:F1044"/>
    <mergeCell ref="C1063:F1063"/>
    <mergeCell ref="C1064:F1064"/>
    <mergeCell ref="C1065:F1065"/>
    <mergeCell ref="C1066:F1066"/>
    <mergeCell ref="C1067:F1067"/>
    <mergeCell ref="C1000:F1000"/>
    <mergeCell ref="C1001:F1001"/>
    <mergeCell ref="C1002:F1002"/>
    <mergeCell ref="C1003:F1003"/>
    <mergeCell ref="C1004:F1004"/>
    <mergeCell ref="C1023:F1023"/>
    <mergeCell ref="C1024:F1024"/>
    <mergeCell ref="C1025:F1025"/>
    <mergeCell ref="C1026:F1026"/>
    <mergeCell ref="C1027:F1027"/>
    <mergeCell ref="C1028:F1028"/>
    <mergeCell ref="C1017:F1017"/>
    <mergeCell ref="C1018:F1018"/>
    <mergeCell ref="C1019:F1019"/>
    <mergeCell ref="C1020:F1020"/>
    <mergeCell ref="C1021:F1021"/>
    <mergeCell ref="C1022:F1022"/>
    <mergeCell ref="C1011:F1011"/>
    <mergeCell ref="C1012:F1012"/>
    <mergeCell ref="C1013:F1013"/>
    <mergeCell ref="C1014:F1014"/>
    <mergeCell ref="C1015:F1015"/>
    <mergeCell ref="C1016:F1016"/>
    <mergeCell ref="C1005:F1005"/>
    <mergeCell ref="C1006:F1006"/>
    <mergeCell ref="C1097:F1097"/>
    <mergeCell ref="C1098:F1098"/>
    <mergeCell ref="C1099:F1099"/>
    <mergeCell ref="C1100:F1100"/>
    <mergeCell ref="C1101:F1101"/>
    <mergeCell ref="C1034:F1034"/>
    <mergeCell ref="C1035:F1035"/>
    <mergeCell ref="C1036:F1036"/>
    <mergeCell ref="C1037:F1037"/>
    <mergeCell ref="C1038:F1038"/>
    <mergeCell ref="C1057:F1057"/>
    <mergeCell ref="C1058:F1058"/>
    <mergeCell ref="C1059:F1059"/>
    <mergeCell ref="C1060:F1060"/>
    <mergeCell ref="C1061:F1061"/>
    <mergeCell ref="C1062:F1062"/>
    <mergeCell ref="C1051:F1051"/>
    <mergeCell ref="C1052:F1052"/>
    <mergeCell ref="C1053:F1053"/>
    <mergeCell ref="C1054:F1054"/>
    <mergeCell ref="C1055:F1055"/>
    <mergeCell ref="C1056:F1056"/>
    <mergeCell ref="C1045:F1045"/>
    <mergeCell ref="C1046:F1046"/>
    <mergeCell ref="C1047:F1047"/>
    <mergeCell ref="C1048:F1048"/>
    <mergeCell ref="C1049:F1049"/>
    <mergeCell ref="C1050:F1050"/>
    <mergeCell ref="C1039:F1039"/>
    <mergeCell ref="C1040:F1040"/>
    <mergeCell ref="C1041:F1041"/>
    <mergeCell ref="C1042:F1042"/>
    <mergeCell ref="C1068:F1068"/>
    <mergeCell ref="C1069:F1069"/>
    <mergeCell ref="C1070:F1070"/>
    <mergeCell ref="C1071:F1071"/>
    <mergeCell ref="C1072:F1072"/>
    <mergeCell ref="C1091:F1091"/>
    <mergeCell ref="C1092:F1092"/>
    <mergeCell ref="C1093:F1093"/>
    <mergeCell ref="C1094:F1094"/>
    <mergeCell ref="C1095:F1095"/>
    <mergeCell ref="C1096:F1096"/>
    <mergeCell ref="C1085:F1085"/>
    <mergeCell ref="C1086:F1086"/>
    <mergeCell ref="C1087:F1087"/>
    <mergeCell ref="C1088:F1088"/>
    <mergeCell ref="C1089:F1089"/>
    <mergeCell ref="C1090:F1090"/>
    <mergeCell ref="C1079:F1079"/>
    <mergeCell ref="C1080:F1080"/>
    <mergeCell ref="C1081:F1081"/>
    <mergeCell ref="C1082:F1082"/>
    <mergeCell ref="C1083:F1083"/>
    <mergeCell ref="C1084:F1084"/>
    <mergeCell ref="C1073:F1073"/>
    <mergeCell ref="C1074:F1074"/>
    <mergeCell ref="C1075:F1075"/>
    <mergeCell ref="C1076:F1076"/>
    <mergeCell ref="C1077:F1077"/>
    <mergeCell ref="C1078:F1078"/>
    <mergeCell ref="C1113:F1113"/>
    <mergeCell ref="C1114:F1114"/>
    <mergeCell ref="C1115:F1115"/>
    <mergeCell ref="C1116:F1116"/>
    <mergeCell ref="C1117:F1117"/>
    <mergeCell ref="C1118:F1118"/>
    <mergeCell ref="C1107:F1107"/>
    <mergeCell ref="C1108:F1108"/>
    <mergeCell ref="C1109:F1109"/>
    <mergeCell ref="C1110:F1110"/>
    <mergeCell ref="C1111:F1111"/>
    <mergeCell ref="C1112:F1112"/>
    <mergeCell ref="C1131:F1131"/>
    <mergeCell ref="C1132:F1132"/>
    <mergeCell ref="C1133:F1133"/>
    <mergeCell ref="C1134:F1134"/>
    <mergeCell ref="C1135:F1135"/>
    <mergeCell ref="C1149:F1149"/>
    <mergeCell ref="C1150:F1150"/>
    <mergeCell ref="C1151:F1151"/>
    <mergeCell ref="C1152:F1152"/>
    <mergeCell ref="C1141:F1141"/>
    <mergeCell ref="C1142:F1142"/>
    <mergeCell ref="C1143:F1143"/>
    <mergeCell ref="C1144:F1144"/>
    <mergeCell ref="C1145:F1145"/>
    <mergeCell ref="C1146:F1146"/>
    <mergeCell ref="C1165:F1165"/>
    <mergeCell ref="C1166:F1166"/>
    <mergeCell ref="C1167:F1167"/>
    <mergeCell ref="C1168:F1168"/>
    <mergeCell ref="C1169:F1169"/>
    <mergeCell ref="C1102:F1102"/>
    <mergeCell ref="C1103:F1103"/>
    <mergeCell ref="C1104:F1104"/>
    <mergeCell ref="C1105:F1105"/>
    <mergeCell ref="C1106:F1106"/>
    <mergeCell ref="C1125:F1125"/>
    <mergeCell ref="C1126:F1126"/>
    <mergeCell ref="C1127:F1127"/>
    <mergeCell ref="C1128:F1128"/>
    <mergeCell ref="C1129:F1129"/>
    <mergeCell ref="C1130:F1130"/>
    <mergeCell ref="C1119:F1119"/>
    <mergeCell ref="C1120:F1120"/>
    <mergeCell ref="C1121:F1121"/>
    <mergeCell ref="C1122:F1122"/>
    <mergeCell ref="C1123:F1123"/>
    <mergeCell ref="C1124:F1124"/>
    <mergeCell ref="C1185:F1185"/>
    <mergeCell ref="C1186:F1186"/>
    <mergeCell ref="C1175:F1175"/>
    <mergeCell ref="C1176:F1176"/>
    <mergeCell ref="C1177:F1177"/>
    <mergeCell ref="C1178:F1178"/>
    <mergeCell ref="C1179:F1179"/>
    <mergeCell ref="C1180:F1180"/>
    <mergeCell ref="C1199:F1199"/>
    <mergeCell ref="C1200:F1200"/>
    <mergeCell ref="C1201:F1201"/>
    <mergeCell ref="C1202:F1202"/>
    <mergeCell ref="C1203:F1203"/>
    <mergeCell ref="C1136:F1136"/>
    <mergeCell ref="C1137:F1137"/>
    <mergeCell ref="C1138:F1138"/>
    <mergeCell ref="C1139:F1139"/>
    <mergeCell ref="C1140:F1140"/>
    <mergeCell ref="C1159:F1159"/>
    <mergeCell ref="C1160:F1160"/>
    <mergeCell ref="C1161:F1161"/>
    <mergeCell ref="C1162:F1162"/>
    <mergeCell ref="C1163:F1163"/>
    <mergeCell ref="C1164:F1164"/>
    <mergeCell ref="C1153:F1153"/>
    <mergeCell ref="C1154:F1154"/>
    <mergeCell ref="C1155:F1155"/>
    <mergeCell ref="C1156:F1156"/>
    <mergeCell ref="C1157:F1157"/>
    <mergeCell ref="C1158:F1158"/>
    <mergeCell ref="C1147:F1147"/>
    <mergeCell ref="C1148:F1148"/>
    <mergeCell ref="C1209:F1209"/>
    <mergeCell ref="C1210:F1210"/>
    <mergeCell ref="C1211:F1211"/>
    <mergeCell ref="C1212:F1212"/>
    <mergeCell ref="C1213:F1213"/>
    <mergeCell ref="C1214:F1214"/>
    <mergeCell ref="C1233:F1233"/>
    <mergeCell ref="C1234:F1234"/>
    <mergeCell ref="C1235:F1235"/>
    <mergeCell ref="C1236:F1236"/>
    <mergeCell ref="C1237:F1237"/>
    <mergeCell ref="C1170:F1170"/>
    <mergeCell ref="C1171:F1171"/>
    <mergeCell ref="C1172:F1172"/>
    <mergeCell ref="C1173:F1173"/>
    <mergeCell ref="C1174:F1174"/>
    <mergeCell ref="C1193:F1193"/>
    <mergeCell ref="C1194:F1194"/>
    <mergeCell ref="C1195:F1195"/>
    <mergeCell ref="C1196:F1196"/>
    <mergeCell ref="C1197:F1197"/>
    <mergeCell ref="C1198:F1198"/>
    <mergeCell ref="C1187:F1187"/>
    <mergeCell ref="C1188:F1188"/>
    <mergeCell ref="C1189:F1189"/>
    <mergeCell ref="C1190:F1190"/>
    <mergeCell ref="C1191:F1191"/>
    <mergeCell ref="C1192:F1192"/>
    <mergeCell ref="C1181:F1181"/>
    <mergeCell ref="C1182:F1182"/>
    <mergeCell ref="C1183:F1183"/>
    <mergeCell ref="C1184:F1184"/>
    <mergeCell ref="C1245:F1245"/>
    <mergeCell ref="C1246:F1246"/>
    <mergeCell ref="C1247:F1247"/>
    <mergeCell ref="C1248:F1248"/>
    <mergeCell ref="C1267:F1267"/>
    <mergeCell ref="C1268:F1268"/>
    <mergeCell ref="C1269:F1269"/>
    <mergeCell ref="C1270:F1270"/>
    <mergeCell ref="C1271:F1271"/>
    <mergeCell ref="C1204:F1204"/>
    <mergeCell ref="C1205:F1205"/>
    <mergeCell ref="C1206:F1206"/>
    <mergeCell ref="C1207:F1207"/>
    <mergeCell ref="C1208:F1208"/>
    <mergeCell ref="C1227:F1227"/>
    <mergeCell ref="C1228:F1228"/>
    <mergeCell ref="C1229:F1229"/>
    <mergeCell ref="C1230:F1230"/>
    <mergeCell ref="C1231:F1231"/>
    <mergeCell ref="C1232:F1232"/>
    <mergeCell ref="C1221:F1221"/>
    <mergeCell ref="C1222:F1222"/>
    <mergeCell ref="C1223:F1223"/>
    <mergeCell ref="C1224:F1224"/>
    <mergeCell ref="C1225:F1225"/>
    <mergeCell ref="C1226:F1226"/>
    <mergeCell ref="C1215:F1215"/>
    <mergeCell ref="C1216:F1216"/>
    <mergeCell ref="C1217:F1217"/>
    <mergeCell ref="C1218:F1218"/>
    <mergeCell ref="C1219:F1219"/>
    <mergeCell ref="C1220:F1220"/>
    <mergeCell ref="C1281:F1281"/>
    <mergeCell ref="C1282:F1282"/>
    <mergeCell ref="C1301:F1301"/>
    <mergeCell ref="C1302:F1302"/>
    <mergeCell ref="C1303:F1303"/>
    <mergeCell ref="C1304:F1304"/>
    <mergeCell ref="C1305:F1305"/>
    <mergeCell ref="C1238:F1238"/>
    <mergeCell ref="C1239:F1239"/>
    <mergeCell ref="C1240:F1240"/>
    <mergeCell ref="C1241:F1241"/>
    <mergeCell ref="C1242:F1242"/>
    <mergeCell ref="C1261:F1261"/>
    <mergeCell ref="C1262:F1262"/>
    <mergeCell ref="C1263:F1263"/>
    <mergeCell ref="C1264:F1264"/>
    <mergeCell ref="C1265:F1265"/>
    <mergeCell ref="C1266:F1266"/>
    <mergeCell ref="C1255:F1255"/>
    <mergeCell ref="C1256:F1256"/>
    <mergeCell ref="C1257:F1257"/>
    <mergeCell ref="C1258:F1258"/>
    <mergeCell ref="C1259:F1259"/>
    <mergeCell ref="C1260:F1260"/>
    <mergeCell ref="C1249:F1249"/>
    <mergeCell ref="C1250:F1250"/>
    <mergeCell ref="C1251:F1251"/>
    <mergeCell ref="C1252:F1252"/>
    <mergeCell ref="C1253:F1253"/>
    <mergeCell ref="C1254:F1254"/>
    <mergeCell ref="C1243:F1243"/>
    <mergeCell ref="C1244:F1244"/>
    <mergeCell ref="C1335:F1335"/>
    <mergeCell ref="C1336:F1336"/>
    <mergeCell ref="C1337:F1337"/>
    <mergeCell ref="C1338:F1338"/>
    <mergeCell ref="C1339:F1339"/>
    <mergeCell ref="C1272:F1272"/>
    <mergeCell ref="C1273:F1273"/>
    <mergeCell ref="C1274:F1274"/>
    <mergeCell ref="C1275:F1275"/>
    <mergeCell ref="C1276:F1276"/>
    <mergeCell ref="C1295:F1295"/>
    <mergeCell ref="C1296:F1296"/>
    <mergeCell ref="C1297:F1297"/>
    <mergeCell ref="C1298:F1298"/>
    <mergeCell ref="C1299:F1299"/>
    <mergeCell ref="C1300:F1300"/>
    <mergeCell ref="C1289:F1289"/>
    <mergeCell ref="C1290:F1290"/>
    <mergeCell ref="C1291:F1291"/>
    <mergeCell ref="C1292:F1292"/>
    <mergeCell ref="C1293:F1293"/>
    <mergeCell ref="C1294:F1294"/>
    <mergeCell ref="C1283:F1283"/>
    <mergeCell ref="C1284:F1284"/>
    <mergeCell ref="C1285:F1285"/>
    <mergeCell ref="C1286:F1286"/>
    <mergeCell ref="C1287:F1287"/>
    <mergeCell ref="C1288:F1288"/>
    <mergeCell ref="C1277:F1277"/>
    <mergeCell ref="C1278:F1278"/>
    <mergeCell ref="C1279:F1279"/>
    <mergeCell ref="C1280:F1280"/>
    <mergeCell ref="C1306:F1306"/>
    <mergeCell ref="C1307:F1307"/>
    <mergeCell ref="C1308:F1308"/>
    <mergeCell ref="C1309:F1309"/>
    <mergeCell ref="C1310:F1310"/>
    <mergeCell ref="C1329:F1329"/>
    <mergeCell ref="C1330:F1330"/>
    <mergeCell ref="C1331:F1331"/>
    <mergeCell ref="C1332:F1332"/>
    <mergeCell ref="C1333:F1333"/>
    <mergeCell ref="C1334:F1334"/>
    <mergeCell ref="C1323:F1323"/>
    <mergeCell ref="C1324:F1324"/>
    <mergeCell ref="C1325:F1325"/>
    <mergeCell ref="C1326:F1326"/>
    <mergeCell ref="C1327:F1327"/>
    <mergeCell ref="C1328:F1328"/>
    <mergeCell ref="C1317:F1317"/>
    <mergeCell ref="C1318:F1318"/>
    <mergeCell ref="C1319:F1319"/>
    <mergeCell ref="C1320:F1320"/>
    <mergeCell ref="C1321:F1321"/>
    <mergeCell ref="C1322:F1322"/>
    <mergeCell ref="C1311:F1311"/>
    <mergeCell ref="C1312:F1312"/>
    <mergeCell ref="C1313:F1313"/>
    <mergeCell ref="C1314:F1314"/>
    <mergeCell ref="C1315:F1315"/>
    <mergeCell ref="C1316:F1316"/>
    <mergeCell ref="C1351:F1351"/>
    <mergeCell ref="C1352:F1352"/>
    <mergeCell ref="C1353:F1353"/>
    <mergeCell ref="C1354:F1354"/>
    <mergeCell ref="C1355:F1355"/>
    <mergeCell ref="C1356:F1356"/>
    <mergeCell ref="C1345:F1345"/>
    <mergeCell ref="C1346:F1346"/>
    <mergeCell ref="C1347:F1347"/>
    <mergeCell ref="C1348:F1348"/>
    <mergeCell ref="C1349:F1349"/>
    <mergeCell ref="C1350:F1350"/>
    <mergeCell ref="C1369:F1369"/>
    <mergeCell ref="C1370:F1370"/>
    <mergeCell ref="C1371:F1371"/>
    <mergeCell ref="C1372:F1372"/>
    <mergeCell ref="C1373:F1373"/>
    <mergeCell ref="C1387:F1387"/>
    <mergeCell ref="C1388:F1388"/>
    <mergeCell ref="C1389:F1389"/>
    <mergeCell ref="C1390:F1390"/>
    <mergeCell ref="C1379:F1379"/>
    <mergeCell ref="C1380:F1380"/>
    <mergeCell ref="C1381:F1381"/>
    <mergeCell ref="C1382:F1382"/>
    <mergeCell ref="C1383:F1383"/>
    <mergeCell ref="C1384:F1384"/>
    <mergeCell ref="C1403:F1403"/>
    <mergeCell ref="C1404:F1404"/>
    <mergeCell ref="C1405:F1405"/>
    <mergeCell ref="C1406:F1406"/>
    <mergeCell ref="C1407:F1407"/>
    <mergeCell ref="C1340:F1340"/>
    <mergeCell ref="C1341:F1341"/>
    <mergeCell ref="C1342:F1342"/>
    <mergeCell ref="C1343:F1343"/>
    <mergeCell ref="C1344:F1344"/>
    <mergeCell ref="C1363:F1363"/>
    <mergeCell ref="C1364:F1364"/>
    <mergeCell ref="C1365:F1365"/>
    <mergeCell ref="C1366:F1366"/>
    <mergeCell ref="C1367:F1367"/>
    <mergeCell ref="C1368:F1368"/>
    <mergeCell ref="C1357:F1357"/>
    <mergeCell ref="C1358:F1358"/>
    <mergeCell ref="C1359:F1359"/>
    <mergeCell ref="C1360:F1360"/>
    <mergeCell ref="C1361:F1361"/>
    <mergeCell ref="C1362:F1362"/>
    <mergeCell ref="C1423:F1423"/>
    <mergeCell ref="C1424:F1424"/>
    <mergeCell ref="C1413:F1413"/>
    <mergeCell ref="C1414:F1414"/>
    <mergeCell ref="C1415:F1415"/>
    <mergeCell ref="C1416:F1416"/>
    <mergeCell ref="C1417:F1417"/>
    <mergeCell ref="C1418:F1418"/>
    <mergeCell ref="C1437:F1437"/>
    <mergeCell ref="C1438:F1438"/>
    <mergeCell ref="C1439:F1439"/>
    <mergeCell ref="C1440:F1440"/>
    <mergeCell ref="C1441:F1441"/>
    <mergeCell ref="C1374:F1374"/>
    <mergeCell ref="C1375:F1375"/>
    <mergeCell ref="C1376:F1376"/>
    <mergeCell ref="C1377:F1377"/>
    <mergeCell ref="C1378:F1378"/>
    <mergeCell ref="C1397:F1397"/>
    <mergeCell ref="C1398:F1398"/>
    <mergeCell ref="C1399:F1399"/>
    <mergeCell ref="C1400:F1400"/>
    <mergeCell ref="C1401:F1401"/>
    <mergeCell ref="C1402:F1402"/>
    <mergeCell ref="C1391:F1391"/>
    <mergeCell ref="C1392:F1392"/>
    <mergeCell ref="C1393:F1393"/>
    <mergeCell ref="C1394:F1394"/>
    <mergeCell ref="C1395:F1395"/>
    <mergeCell ref="C1396:F1396"/>
    <mergeCell ref="C1385:F1385"/>
    <mergeCell ref="C1386:F1386"/>
    <mergeCell ref="C1447:F1447"/>
    <mergeCell ref="C1448:F1448"/>
    <mergeCell ref="C1449:F1449"/>
    <mergeCell ref="C1450:F1450"/>
    <mergeCell ref="C1451:F1451"/>
    <mergeCell ref="C1452:F1452"/>
    <mergeCell ref="C1471:F1471"/>
    <mergeCell ref="C1472:F1472"/>
    <mergeCell ref="C1473:F1473"/>
    <mergeCell ref="C1474:F1474"/>
    <mergeCell ref="C1475:F1475"/>
    <mergeCell ref="C1408:F1408"/>
    <mergeCell ref="C1409:F1409"/>
    <mergeCell ref="C1410:F1410"/>
    <mergeCell ref="C1411:F1411"/>
    <mergeCell ref="C1412:F1412"/>
    <mergeCell ref="C1431:F1431"/>
    <mergeCell ref="C1432:F1432"/>
    <mergeCell ref="C1433:F1433"/>
    <mergeCell ref="C1434:F1434"/>
    <mergeCell ref="C1435:F1435"/>
    <mergeCell ref="C1436:F1436"/>
    <mergeCell ref="C1425:F1425"/>
    <mergeCell ref="C1426:F1426"/>
    <mergeCell ref="C1427:F1427"/>
    <mergeCell ref="C1428:F1428"/>
    <mergeCell ref="C1429:F1429"/>
    <mergeCell ref="C1430:F1430"/>
    <mergeCell ref="C1419:F1419"/>
    <mergeCell ref="C1420:F1420"/>
    <mergeCell ref="C1421:F1421"/>
    <mergeCell ref="C1422:F1422"/>
    <mergeCell ref="C1483:F1483"/>
    <mergeCell ref="C1484:F1484"/>
    <mergeCell ref="C1485:F1485"/>
    <mergeCell ref="C1486:F1486"/>
    <mergeCell ref="C1505:F1505"/>
    <mergeCell ref="C1506:F1506"/>
    <mergeCell ref="C1507:F1507"/>
    <mergeCell ref="C1508:F1508"/>
    <mergeCell ref="C1509:F1509"/>
    <mergeCell ref="C1442:F1442"/>
    <mergeCell ref="C1443:F1443"/>
    <mergeCell ref="C1444:F1444"/>
    <mergeCell ref="C1445:F1445"/>
    <mergeCell ref="C1446:F1446"/>
    <mergeCell ref="C1465:F1465"/>
    <mergeCell ref="C1466:F1466"/>
    <mergeCell ref="C1467:F1467"/>
    <mergeCell ref="C1468:F1468"/>
    <mergeCell ref="C1469:F1469"/>
    <mergeCell ref="C1470:F1470"/>
    <mergeCell ref="C1459:F1459"/>
    <mergeCell ref="C1460:F1460"/>
    <mergeCell ref="C1461:F1461"/>
    <mergeCell ref="C1462:F1462"/>
    <mergeCell ref="C1463:F1463"/>
    <mergeCell ref="C1464:F1464"/>
    <mergeCell ref="C1453:F1453"/>
    <mergeCell ref="C1454:F1454"/>
    <mergeCell ref="C1455:F1455"/>
    <mergeCell ref="C1456:F1456"/>
    <mergeCell ref="C1457:F1457"/>
    <mergeCell ref="C1458:F1458"/>
    <mergeCell ref="C1519:F1519"/>
    <mergeCell ref="C1520:F1520"/>
    <mergeCell ref="C1539:F1539"/>
    <mergeCell ref="C1540:F1540"/>
    <mergeCell ref="C1541:F1541"/>
    <mergeCell ref="C1542:F1542"/>
    <mergeCell ref="C1543:F1543"/>
    <mergeCell ref="C1476:F1476"/>
    <mergeCell ref="C1477:F1477"/>
    <mergeCell ref="C1478:F1478"/>
    <mergeCell ref="C1479:F1479"/>
    <mergeCell ref="C1480:F1480"/>
    <mergeCell ref="C1499:F1499"/>
    <mergeCell ref="C1500:F1500"/>
    <mergeCell ref="C1501:F1501"/>
    <mergeCell ref="C1502:F1502"/>
    <mergeCell ref="C1503:F1503"/>
    <mergeCell ref="C1504:F1504"/>
    <mergeCell ref="C1493:F1493"/>
    <mergeCell ref="C1494:F1494"/>
    <mergeCell ref="C1495:F1495"/>
    <mergeCell ref="C1496:F1496"/>
    <mergeCell ref="C1497:F1497"/>
    <mergeCell ref="C1498:F1498"/>
    <mergeCell ref="C1487:F1487"/>
    <mergeCell ref="C1488:F1488"/>
    <mergeCell ref="C1489:F1489"/>
    <mergeCell ref="C1490:F1490"/>
    <mergeCell ref="C1491:F1491"/>
    <mergeCell ref="C1492:F1492"/>
    <mergeCell ref="C1481:F1481"/>
    <mergeCell ref="C1482:F1482"/>
    <mergeCell ref="C1573:F1573"/>
    <mergeCell ref="C1574:F1574"/>
    <mergeCell ref="C1575:F1575"/>
    <mergeCell ref="C1576:F1576"/>
    <mergeCell ref="C1577:F1577"/>
    <mergeCell ref="C1510:F1510"/>
    <mergeCell ref="C1511:F1511"/>
    <mergeCell ref="C1512:F1512"/>
    <mergeCell ref="C1513:F1513"/>
    <mergeCell ref="C1514:F1514"/>
    <mergeCell ref="C1533:F1533"/>
    <mergeCell ref="C1534:F1534"/>
    <mergeCell ref="C1535:F1535"/>
    <mergeCell ref="C1536:F1536"/>
    <mergeCell ref="C1537:F1537"/>
    <mergeCell ref="C1538:F1538"/>
    <mergeCell ref="C1527:F1527"/>
    <mergeCell ref="C1528:F1528"/>
    <mergeCell ref="C1529:F1529"/>
    <mergeCell ref="C1530:F1530"/>
    <mergeCell ref="C1531:F1531"/>
    <mergeCell ref="C1532:F1532"/>
    <mergeCell ref="C1521:F1521"/>
    <mergeCell ref="C1522:F1522"/>
    <mergeCell ref="C1523:F1523"/>
    <mergeCell ref="C1524:F1524"/>
    <mergeCell ref="C1525:F1525"/>
    <mergeCell ref="C1526:F1526"/>
    <mergeCell ref="C1515:F1515"/>
    <mergeCell ref="C1516:F1516"/>
    <mergeCell ref="C1517:F1517"/>
    <mergeCell ref="C1518:F1518"/>
    <mergeCell ref="C1544:F1544"/>
    <mergeCell ref="C1545:F1545"/>
    <mergeCell ref="C1546:F1546"/>
    <mergeCell ref="C1547:F1547"/>
    <mergeCell ref="C1548:F1548"/>
    <mergeCell ref="C1567:F1567"/>
    <mergeCell ref="C1568:F1568"/>
    <mergeCell ref="C1569:F1569"/>
    <mergeCell ref="C1570:F1570"/>
    <mergeCell ref="C1571:F1571"/>
    <mergeCell ref="C1572:F1572"/>
    <mergeCell ref="C1561:F1561"/>
    <mergeCell ref="C1562:F1562"/>
    <mergeCell ref="C1563:F1563"/>
    <mergeCell ref="C1564:F1564"/>
    <mergeCell ref="C1565:F1565"/>
    <mergeCell ref="C1566:F1566"/>
    <mergeCell ref="C1555:F1555"/>
    <mergeCell ref="C1556:F1556"/>
    <mergeCell ref="C1557:F1557"/>
    <mergeCell ref="C1558:F1558"/>
    <mergeCell ref="C1559:F1559"/>
    <mergeCell ref="C1560:F1560"/>
    <mergeCell ref="C1549:F1549"/>
    <mergeCell ref="C1550:F1550"/>
    <mergeCell ref="C1551:F1551"/>
    <mergeCell ref="C1552:F1552"/>
    <mergeCell ref="C1553:F1553"/>
    <mergeCell ref="C1554:F1554"/>
    <mergeCell ref="C1589:F1589"/>
    <mergeCell ref="C1590:F1590"/>
    <mergeCell ref="C1591:F1591"/>
    <mergeCell ref="C1592:F1592"/>
    <mergeCell ref="C1593:F1593"/>
    <mergeCell ref="C1594:F1594"/>
    <mergeCell ref="C1583:F1583"/>
    <mergeCell ref="C1584:F1584"/>
    <mergeCell ref="C1585:F1585"/>
    <mergeCell ref="C1586:F1586"/>
    <mergeCell ref="C1587:F1587"/>
    <mergeCell ref="C1588:F1588"/>
    <mergeCell ref="C1607:F1607"/>
    <mergeCell ref="C1608:F1608"/>
    <mergeCell ref="C1609:F1609"/>
    <mergeCell ref="C1610:F1610"/>
    <mergeCell ref="C1611:F1611"/>
    <mergeCell ref="C1625:F1625"/>
    <mergeCell ref="C1626:F1626"/>
    <mergeCell ref="C1627:F1627"/>
    <mergeCell ref="C1628:F1628"/>
    <mergeCell ref="C1617:F1617"/>
    <mergeCell ref="C1618:F1618"/>
    <mergeCell ref="C1619:F1619"/>
    <mergeCell ref="C1620:F1620"/>
    <mergeCell ref="C1621:F1621"/>
    <mergeCell ref="C1622:F1622"/>
    <mergeCell ref="C1641:F1641"/>
    <mergeCell ref="C1642:F1642"/>
    <mergeCell ref="C1643:F1643"/>
    <mergeCell ref="C1644:F1644"/>
    <mergeCell ref="C1645:F1645"/>
    <mergeCell ref="C1578:F1578"/>
    <mergeCell ref="C1579:F1579"/>
    <mergeCell ref="C1580:F1580"/>
    <mergeCell ref="C1581:F1581"/>
    <mergeCell ref="C1582:F1582"/>
    <mergeCell ref="C1601:F1601"/>
    <mergeCell ref="C1602:F1602"/>
    <mergeCell ref="C1603:F1603"/>
    <mergeCell ref="C1604:F1604"/>
    <mergeCell ref="C1605:F1605"/>
    <mergeCell ref="C1606:F1606"/>
    <mergeCell ref="C1595:F1595"/>
    <mergeCell ref="C1596:F1596"/>
    <mergeCell ref="C1597:F1597"/>
    <mergeCell ref="C1598:F1598"/>
    <mergeCell ref="C1599:F1599"/>
    <mergeCell ref="C1600:F1600"/>
    <mergeCell ref="C1661:F1661"/>
    <mergeCell ref="C1662:F1662"/>
    <mergeCell ref="C1651:F1651"/>
    <mergeCell ref="C1652:F1652"/>
    <mergeCell ref="C1653:F1653"/>
    <mergeCell ref="C1654:F1654"/>
    <mergeCell ref="C1655:F1655"/>
    <mergeCell ref="C1656:F1656"/>
    <mergeCell ref="C1675:F1675"/>
    <mergeCell ref="C1676:F1676"/>
    <mergeCell ref="C1677:F1677"/>
    <mergeCell ref="C1678:F1678"/>
    <mergeCell ref="C1679:F1679"/>
    <mergeCell ref="C1612:F1612"/>
    <mergeCell ref="C1613:F1613"/>
    <mergeCell ref="C1614:F1614"/>
    <mergeCell ref="C1615:F1615"/>
    <mergeCell ref="C1616:F1616"/>
    <mergeCell ref="C1635:F1635"/>
    <mergeCell ref="C1636:F1636"/>
    <mergeCell ref="C1637:F1637"/>
    <mergeCell ref="C1638:F1638"/>
    <mergeCell ref="C1639:F1639"/>
    <mergeCell ref="C1640:F1640"/>
    <mergeCell ref="C1629:F1629"/>
    <mergeCell ref="C1630:F1630"/>
    <mergeCell ref="C1631:F1631"/>
    <mergeCell ref="C1632:F1632"/>
    <mergeCell ref="C1633:F1633"/>
    <mergeCell ref="C1634:F1634"/>
    <mergeCell ref="C1623:F1623"/>
    <mergeCell ref="C1624:F1624"/>
    <mergeCell ref="C1685:F1685"/>
    <mergeCell ref="C1686:F1686"/>
    <mergeCell ref="C1687:F1687"/>
    <mergeCell ref="C1688:F1688"/>
    <mergeCell ref="C1689:F1689"/>
    <mergeCell ref="C1690:F1690"/>
    <mergeCell ref="C1709:F1709"/>
    <mergeCell ref="C1710:F1710"/>
    <mergeCell ref="C1711:F1711"/>
    <mergeCell ref="C1712:F1712"/>
    <mergeCell ref="C1713:F1713"/>
    <mergeCell ref="C1646:F1646"/>
    <mergeCell ref="C1647:F1647"/>
    <mergeCell ref="C1648:F1648"/>
    <mergeCell ref="C1649:F1649"/>
    <mergeCell ref="C1650:F1650"/>
    <mergeCell ref="C1669:F1669"/>
    <mergeCell ref="C1670:F1670"/>
    <mergeCell ref="C1671:F1671"/>
    <mergeCell ref="C1672:F1672"/>
    <mergeCell ref="C1673:F1673"/>
    <mergeCell ref="C1674:F1674"/>
    <mergeCell ref="C1663:F1663"/>
    <mergeCell ref="C1664:F1664"/>
    <mergeCell ref="C1665:F1665"/>
    <mergeCell ref="C1666:F1666"/>
    <mergeCell ref="C1667:F1667"/>
    <mergeCell ref="C1668:F1668"/>
    <mergeCell ref="C1657:F1657"/>
    <mergeCell ref="C1658:F1658"/>
    <mergeCell ref="C1659:F1659"/>
    <mergeCell ref="C1660:F1660"/>
    <mergeCell ref="C1721:F1721"/>
    <mergeCell ref="C1722:F1722"/>
    <mergeCell ref="C1723:F1723"/>
    <mergeCell ref="C1724:F1724"/>
    <mergeCell ref="C1743:F1743"/>
    <mergeCell ref="C1744:F1744"/>
    <mergeCell ref="C1745:F1745"/>
    <mergeCell ref="C1746:F1746"/>
    <mergeCell ref="C1747:F1747"/>
    <mergeCell ref="C1680:F1680"/>
    <mergeCell ref="C1681:F1681"/>
    <mergeCell ref="C1682:F1682"/>
    <mergeCell ref="C1683:F1683"/>
    <mergeCell ref="C1684:F1684"/>
    <mergeCell ref="C1703:F1703"/>
    <mergeCell ref="C1704:F1704"/>
    <mergeCell ref="C1705:F1705"/>
    <mergeCell ref="C1706:F1706"/>
    <mergeCell ref="C1707:F1707"/>
    <mergeCell ref="C1708:F1708"/>
    <mergeCell ref="C1697:F1697"/>
    <mergeCell ref="C1698:F1698"/>
    <mergeCell ref="C1699:F1699"/>
    <mergeCell ref="C1700:F1700"/>
    <mergeCell ref="C1701:F1701"/>
    <mergeCell ref="C1702:F1702"/>
    <mergeCell ref="C1691:F1691"/>
    <mergeCell ref="C1692:F1692"/>
    <mergeCell ref="C1693:F1693"/>
    <mergeCell ref="C1694:F1694"/>
    <mergeCell ref="C1695:F1695"/>
    <mergeCell ref="C1696:F1696"/>
    <mergeCell ref="C1757:F1757"/>
    <mergeCell ref="C1758:F1758"/>
    <mergeCell ref="C1777:F1777"/>
    <mergeCell ref="C1778:F1778"/>
    <mergeCell ref="C1779:F1779"/>
    <mergeCell ref="C1780:F1780"/>
    <mergeCell ref="C1781:F1781"/>
    <mergeCell ref="C1714:F1714"/>
    <mergeCell ref="C1715:F1715"/>
    <mergeCell ref="C1716:F1716"/>
    <mergeCell ref="C1717:F1717"/>
    <mergeCell ref="C1718:F1718"/>
    <mergeCell ref="C1737:F1737"/>
    <mergeCell ref="C1738:F1738"/>
    <mergeCell ref="C1739:F1739"/>
    <mergeCell ref="C1740:F1740"/>
    <mergeCell ref="C1741:F1741"/>
    <mergeCell ref="C1742:F1742"/>
    <mergeCell ref="C1731:F1731"/>
    <mergeCell ref="C1732:F1732"/>
    <mergeCell ref="C1733:F1733"/>
    <mergeCell ref="C1734:F1734"/>
    <mergeCell ref="C1735:F1735"/>
    <mergeCell ref="C1736:F1736"/>
    <mergeCell ref="C1725:F1725"/>
    <mergeCell ref="C1726:F1726"/>
    <mergeCell ref="C1727:F1727"/>
    <mergeCell ref="C1728:F1728"/>
    <mergeCell ref="C1729:F1729"/>
    <mergeCell ref="C1730:F1730"/>
    <mergeCell ref="C1719:F1719"/>
    <mergeCell ref="C1720:F1720"/>
    <mergeCell ref="C1811:F1811"/>
    <mergeCell ref="C1812:F1812"/>
    <mergeCell ref="C1813:F1813"/>
    <mergeCell ref="C1814:F1814"/>
    <mergeCell ref="C1815:F1815"/>
    <mergeCell ref="C1748:F1748"/>
    <mergeCell ref="C1749:F1749"/>
    <mergeCell ref="C1750:F1750"/>
    <mergeCell ref="C1751:F1751"/>
    <mergeCell ref="C1752:F1752"/>
    <mergeCell ref="C1771:F1771"/>
    <mergeCell ref="C1772:F1772"/>
    <mergeCell ref="C1773:F1773"/>
    <mergeCell ref="C1774:F1774"/>
    <mergeCell ref="C1775:F1775"/>
    <mergeCell ref="C1776:F1776"/>
    <mergeCell ref="C1765:F1765"/>
    <mergeCell ref="C1766:F1766"/>
    <mergeCell ref="C1767:F1767"/>
    <mergeCell ref="C1768:F1768"/>
    <mergeCell ref="C1769:F1769"/>
    <mergeCell ref="C1770:F1770"/>
    <mergeCell ref="C1759:F1759"/>
    <mergeCell ref="C1760:F1760"/>
    <mergeCell ref="C1761:F1761"/>
    <mergeCell ref="C1762:F1762"/>
    <mergeCell ref="C1763:F1763"/>
    <mergeCell ref="C1764:F1764"/>
    <mergeCell ref="C1753:F1753"/>
    <mergeCell ref="C1754:F1754"/>
    <mergeCell ref="C1755:F1755"/>
    <mergeCell ref="C1756:F1756"/>
    <mergeCell ref="C1782:F1782"/>
    <mergeCell ref="C1783:F1783"/>
    <mergeCell ref="C1784:F1784"/>
    <mergeCell ref="C1785:F1785"/>
    <mergeCell ref="C1786:F1786"/>
    <mergeCell ref="C1805:F1805"/>
    <mergeCell ref="C1806:F1806"/>
    <mergeCell ref="C1807:F1807"/>
    <mergeCell ref="C1808:F1808"/>
    <mergeCell ref="C1809:F1809"/>
    <mergeCell ref="C1810:F1810"/>
    <mergeCell ref="C1799:F1799"/>
    <mergeCell ref="C1800:F1800"/>
    <mergeCell ref="C1801:F1801"/>
    <mergeCell ref="C1802:F1802"/>
    <mergeCell ref="C1803:F1803"/>
    <mergeCell ref="C1804:F1804"/>
    <mergeCell ref="C1793:F1793"/>
    <mergeCell ref="C1794:F1794"/>
    <mergeCell ref="C1795:F1795"/>
    <mergeCell ref="C1796:F1796"/>
    <mergeCell ref="C1797:F1797"/>
    <mergeCell ref="C1798:F1798"/>
    <mergeCell ref="C1787:F1787"/>
    <mergeCell ref="C1788:F1788"/>
    <mergeCell ref="C1789:F1789"/>
    <mergeCell ref="C1790:F1790"/>
    <mergeCell ref="C1791:F1791"/>
    <mergeCell ref="C1792:F1792"/>
    <mergeCell ref="C1827:F1827"/>
    <mergeCell ref="C1828:F1828"/>
    <mergeCell ref="C1829:F1829"/>
    <mergeCell ref="C1830:F1830"/>
    <mergeCell ref="C1831:F1831"/>
    <mergeCell ref="C1832:F1832"/>
    <mergeCell ref="C1821:F1821"/>
    <mergeCell ref="C1822:F1822"/>
    <mergeCell ref="C1823:F1823"/>
    <mergeCell ref="C1824:F1824"/>
    <mergeCell ref="C1825:F1825"/>
    <mergeCell ref="C1826:F1826"/>
    <mergeCell ref="C1845:F1845"/>
    <mergeCell ref="C1846:F1846"/>
    <mergeCell ref="C1847:F1847"/>
    <mergeCell ref="C1848:F1848"/>
    <mergeCell ref="C1849:F1849"/>
    <mergeCell ref="C1863:F1863"/>
    <mergeCell ref="C1864:F1864"/>
    <mergeCell ref="C1865:F1865"/>
    <mergeCell ref="C1866:F1866"/>
    <mergeCell ref="C1855:F1855"/>
    <mergeCell ref="C1856:F1856"/>
    <mergeCell ref="C1857:F1857"/>
    <mergeCell ref="C1858:F1858"/>
    <mergeCell ref="C1859:F1859"/>
    <mergeCell ref="C1860:F1860"/>
    <mergeCell ref="C1879:F1879"/>
    <mergeCell ref="C1880:F1880"/>
    <mergeCell ref="C1881:F1881"/>
    <mergeCell ref="C1882:F1882"/>
    <mergeCell ref="C1883:F1883"/>
    <mergeCell ref="C1816:F1816"/>
    <mergeCell ref="C1817:F1817"/>
    <mergeCell ref="C1818:F1818"/>
    <mergeCell ref="C1819:F1819"/>
    <mergeCell ref="C1820:F1820"/>
    <mergeCell ref="C1839:F1839"/>
    <mergeCell ref="C1840:F1840"/>
    <mergeCell ref="C1841:F1841"/>
    <mergeCell ref="C1842:F1842"/>
    <mergeCell ref="C1843:F1843"/>
    <mergeCell ref="C1844:F1844"/>
    <mergeCell ref="C1833:F1833"/>
    <mergeCell ref="C1834:F1834"/>
    <mergeCell ref="C1835:F1835"/>
    <mergeCell ref="C1836:F1836"/>
    <mergeCell ref="C1837:F1837"/>
    <mergeCell ref="C1838:F1838"/>
    <mergeCell ref="C1899:F1899"/>
    <mergeCell ref="C1900:F1900"/>
    <mergeCell ref="C1889:F1889"/>
    <mergeCell ref="C1890:F1890"/>
    <mergeCell ref="C1891:F1891"/>
    <mergeCell ref="C1892:F1892"/>
    <mergeCell ref="C1893:F1893"/>
    <mergeCell ref="C1894:F1894"/>
    <mergeCell ref="C1913:F1913"/>
    <mergeCell ref="C1914:F1914"/>
    <mergeCell ref="C1915:F1915"/>
    <mergeCell ref="C1916:F1916"/>
    <mergeCell ref="C1917:F1917"/>
    <mergeCell ref="C1850:F1850"/>
    <mergeCell ref="C1851:F1851"/>
    <mergeCell ref="C1852:F1852"/>
    <mergeCell ref="C1853:F1853"/>
    <mergeCell ref="C1854:F1854"/>
    <mergeCell ref="C1873:F1873"/>
    <mergeCell ref="C1874:F1874"/>
    <mergeCell ref="C1875:F1875"/>
    <mergeCell ref="C1876:F1876"/>
    <mergeCell ref="C1877:F1877"/>
    <mergeCell ref="C1878:F1878"/>
    <mergeCell ref="C1867:F1867"/>
    <mergeCell ref="C1868:F1868"/>
    <mergeCell ref="C1869:F1869"/>
    <mergeCell ref="C1870:F1870"/>
    <mergeCell ref="C1871:F1871"/>
    <mergeCell ref="C1872:F1872"/>
    <mergeCell ref="C1861:F1861"/>
    <mergeCell ref="C1862:F1862"/>
    <mergeCell ref="C1923:F1923"/>
    <mergeCell ref="C1924:F1924"/>
    <mergeCell ref="C1925:F1925"/>
    <mergeCell ref="C1926:F1926"/>
    <mergeCell ref="C1927:F1927"/>
    <mergeCell ref="C1928:F1928"/>
    <mergeCell ref="C1947:F1947"/>
    <mergeCell ref="C1948:F1948"/>
    <mergeCell ref="C1949:F1949"/>
    <mergeCell ref="C1950:F1950"/>
    <mergeCell ref="C1951:F1951"/>
    <mergeCell ref="C1884:F1884"/>
    <mergeCell ref="C1885:F1885"/>
    <mergeCell ref="C1886:F1886"/>
    <mergeCell ref="C1887:F1887"/>
    <mergeCell ref="C1888:F1888"/>
    <mergeCell ref="C1907:F1907"/>
    <mergeCell ref="C1908:F1908"/>
    <mergeCell ref="C1909:F1909"/>
    <mergeCell ref="C1910:F1910"/>
    <mergeCell ref="C1911:F1911"/>
    <mergeCell ref="C1912:F1912"/>
    <mergeCell ref="C1901:F1901"/>
    <mergeCell ref="C1902:F1902"/>
    <mergeCell ref="C1903:F1903"/>
    <mergeCell ref="C1904:F1904"/>
    <mergeCell ref="C1905:F1905"/>
    <mergeCell ref="C1906:F1906"/>
    <mergeCell ref="C1895:F1895"/>
    <mergeCell ref="C1896:F1896"/>
    <mergeCell ref="C1897:F1897"/>
    <mergeCell ref="C1898:F1898"/>
    <mergeCell ref="C1959:F1959"/>
    <mergeCell ref="C1960:F1960"/>
    <mergeCell ref="C1961:F1961"/>
    <mergeCell ref="C1962:F1962"/>
    <mergeCell ref="C1981:F1981"/>
    <mergeCell ref="C1982:F1982"/>
    <mergeCell ref="C1983:F1983"/>
    <mergeCell ref="C1984:F1984"/>
    <mergeCell ref="C1985:F1985"/>
    <mergeCell ref="C1918:F1918"/>
    <mergeCell ref="C1919:F1919"/>
    <mergeCell ref="C1920:F1920"/>
    <mergeCell ref="C1921:F1921"/>
    <mergeCell ref="C1922:F1922"/>
    <mergeCell ref="C1941:F1941"/>
    <mergeCell ref="C1942:F1942"/>
    <mergeCell ref="C1943:F1943"/>
    <mergeCell ref="C1944:F1944"/>
    <mergeCell ref="C1945:F1945"/>
    <mergeCell ref="C1946:F1946"/>
    <mergeCell ref="C1935:F1935"/>
    <mergeCell ref="C1936:F1936"/>
    <mergeCell ref="C1937:F1937"/>
    <mergeCell ref="C1938:F1938"/>
    <mergeCell ref="C1939:F1939"/>
    <mergeCell ref="C1940:F1940"/>
    <mergeCell ref="C1929:F1929"/>
    <mergeCell ref="C1930:F1930"/>
    <mergeCell ref="C1931:F1931"/>
    <mergeCell ref="C1932:F1932"/>
    <mergeCell ref="C1933:F1933"/>
    <mergeCell ref="C1934:F1934"/>
    <mergeCell ref="C1995:F1995"/>
    <mergeCell ref="C1996:F1996"/>
    <mergeCell ref="C2015:F2015"/>
    <mergeCell ref="C2016:F2016"/>
    <mergeCell ref="C2017:F2017"/>
    <mergeCell ref="C2018:F2018"/>
    <mergeCell ref="C2019:F2019"/>
    <mergeCell ref="C1952:F1952"/>
    <mergeCell ref="C1953:F1953"/>
    <mergeCell ref="C1954:F1954"/>
    <mergeCell ref="C1955:F1955"/>
    <mergeCell ref="C1956:F1956"/>
    <mergeCell ref="C1975:F1975"/>
    <mergeCell ref="C1976:F1976"/>
    <mergeCell ref="C1977:F1977"/>
    <mergeCell ref="C1978:F1978"/>
    <mergeCell ref="C1979:F1979"/>
    <mergeCell ref="C1980:F1980"/>
    <mergeCell ref="C1969:F1969"/>
    <mergeCell ref="C1970:F1970"/>
    <mergeCell ref="C1971:F1971"/>
    <mergeCell ref="C1972:F1972"/>
    <mergeCell ref="C1973:F1973"/>
    <mergeCell ref="C1974:F1974"/>
    <mergeCell ref="C1963:F1963"/>
    <mergeCell ref="C1964:F1964"/>
    <mergeCell ref="C1965:F1965"/>
    <mergeCell ref="C1966:F1966"/>
    <mergeCell ref="C1967:F1967"/>
    <mergeCell ref="C1968:F1968"/>
    <mergeCell ref="C1957:F1957"/>
    <mergeCell ref="C1958:F1958"/>
    <mergeCell ref="C2049:F2049"/>
    <mergeCell ref="C2050:F2050"/>
    <mergeCell ref="C2051:F2051"/>
    <mergeCell ref="C2052:F2052"/>
    <mergeCell ref="C2053:F2053"/>
    <mergeCell ref="C1986:F1986"/>
    <mergeCell ref="C1987:F1987"/>
    <mergeCell ref="C1988:F1988"/>
    <mergeCell ref="C1989:F1989"/>
    <mergeCell ref="C1990:F1990"/>
    <mergeCell ref="C2009:F2009"/>
    <mergeCell ref="C2010:F2010"/>
    <mergeCell ref="C2011:F2011"/>
    <mergeCell ref="C2012:F2012"/>
    <mergeCell ref="C2013:F2013"/>
    <mergeCell ref="C2014:F2014"/>
    <mergeCell ref="C2003:F2003"/>
    <mergeCell ref="C2004:F2004"/>
    <mergeCell ref="C2005:F2005"/>
    <mergeCell ref="C2006:F2006"/>
    <mergeCell ref="C2007:F2007"/>
    <mergeCell ref="C2008:F2008"/>
    <mergeCell ref="C1997:F1997"/>
    <mergeCell ref="C1998:F1998"/>
    <mergeCell ref="C1999:F1999"/>
    <mergeCell ref="C2000:F2000"/>
    <mergeCell ref="C2001:F2001"/>
    <mergeCell ref="C2002:F2002"/>
    <mergeCell ref="C1991:F1991"/>
    <mergeCell ref="C1992:F1992"/>
    <mergeCell ref="C1993:F1993"/>
    <mergeCell ref="C1994:F1994"/>
    <mergeCell ref="C2020:F2020"/>
    <mergeCell ref="C2021:F2021"/>
    <mergeCell ref="C2022:F2022"/>
    <mergeCell ref="C2023:F2023"/>
    <mergeCell ref="C2024:F2024"/>
    <mergeCell ref="C2043:F2043"/>
    <mergeCell ref="C2044:F2044"/>
    <mergeCell ref="C2045:F2045"/>
    <mergeCell ref="C2046:F2046"/>
    <mergeCell ref="C2047:F2047"/>
    <mergeCell ref="C2048:F2048"/>
    <mergeCell ref="C2037:F2037"/>
    <mergeCell ref="C2038:F2038"/>
    <mergeCell ref="C2039:F2039"/>
    <mergeCell ref="C2040:F2040"/>
    <mergeCell ref="C2041:F2041"/>
    <mergeCell ref="C2042:F2042"/>
    <mergeCell ref="C2031:F2031"/>
    <mergeCell ref="C2032:F2032"/>
    <mergeCell ref="C2033:F2033"/>
    <mergeCell ref="C2034:F2034"/>
    <mergeCell ref="C2035:F2035"/>
    <mergeCell ref="C2036:F2036"/>
    <mergeCell ref="C2025:F2025"/>
    <mergeCell ref="C2026:F2026"/>
    <mergeCell ref="C2027:F2027"/>
    <mergeCell ref="C2028:F2028"/>
    <mergeCell ref="C2029:F2029"/>
    <mergeCell ref="C2030:F2030"/>
    <mergeCell ref="C2065:F2065"/>
    <mergeCell ref="C2066:F2066"/>
    <mergeCell ref="C2067:F2067"/>
    <mergeCell ref="C2068:F2068"/>
    <mergeCell ref="C2069:F2069"/>
    <mergeCell ref="C2070:F2070"/>
    <mergeCell ref="C2059:F2059"/>
    <mergeCell ref="C2060:F2060"/>
    <mergeCell ref="C2061:F2061"/>
    <mergeCell ref="C2062:F2062"/>
    <mergeCell ref="C2063:F2063"/>
    <mergeCell ref="C2064:F2064"/>
    <mergeCell ref="C2083:F2083"/>
    <mergeCell ref="C2084:F2084"/>
    <mergeCell ref="C2085:F2085"/>
    <mergeCell ref="C2086:F2086"/>
    <mergeCell ref="C2087:F2087"/>
    <mergeCell ref="C2101:F2101"/>
    <mergeCell ref="C2102:F2102"/>
    <mergeCell ref="C2103:F2103"/>
    <mergeCell ref="C2104:F2104"/>
    <mergeCell ref="C2093:F2093"/>
    <mergeCell ref="C2094:F2094"/>
    <mergeCell ref="C2095:F2095"/>
    <mergeCell ref="C2096:F2096"/>
    <mergeCell ref="C2097:F2097"/>
    <mergeCell ref="C2098:F2098"/>
    <mergeCell ref="C2117:F2117"/>
    <mergeCell ref="C2118:F2118"/>
    <mergeCell ref="C2119:F2119"/>
    <mergeCell ref="C2120:F2120"/>
    <mergeCell ref="C2121:F2121"/>
    <mergeCell ref="C2054:F2054"/>
    <mergeCell ref="C2055:F2055"/>
    <mergeCell ref="C2056:F2056"/>
    <mergeCell ref="C2057:F2057"/>
    <mergeCell ref="C2058:F2058"/>
    <mergeCell ref="C2077:F2077"/>
    <mergeCell ref="C2078:F2078"/>
    <mergeCell ref="C2079:F2079"/>
    <mergeCell ref="C2080:F2080"/>
    <mergeCell ref="C2081:F2081"/>
    <mergeCell ref="C2082:F2082"/>
    <mergeCell ref="C2071:F2071"/>
    <mergeCell ref="C2072:F2072"/>
    <mergeCell ref="C2073:F2073"/>
    <mergeCell ref="C2074:F2074"/>
    <mergeCell ref="C2075:F2075"/>
    <mergeCell ref="C2076:F2076"/>
    <mergeCell ref="C2137:F2137"/>
    <mergeCell ref="C2138:F2138"/>
    <mergeCell ref="C2127:F2127"/>
    <mergeCell ref="C2128:F2128"/>
    <mergeCell ref="C2129:F2129"/>
    <mergeCell ref="C2130:F2130"/>
    <mergeCell ref="C2131:F2131"/>
    <mergeCell ref="C2132:F2132"/>
    <mergeCell ref="C2151:F2151"/>
    <mergeCell ref="C2152:F2152"/>
    <mergeCell ref="C2153:F2153"/>
    <mergeCell ref="C2154:F2154"/>
    <mergeCell ref="C2155:F2155"/>
    <mergeCell ref="C2088:F2088"/>
    <mergeCell ref="C2089:F2089"/>
    <mergeCell ref="C2090:F2090"/>
    <mergeCell ref="C2091:F2091"/>
    <mergeCell ref="C2092:F2092"/>
    <mergeCell ref="C2111:F2111"/>
    <mergeCell ref="C2112:F2112"/>
    <mergeCell ref="C2113:F2113"/>
    <mergeCell ref="C2114:F2114"/>
    <mergeCell ref="C2115:F2115"/>
    <mergeCell ref="C2116:F2116"/>
    <mergeCell ref="C2105:F2105"/>
    <mergeCell ref="C2106:F2106"/>
    <mergeCell ref="C2107:F2107"/>
    <mergeCell ref="C2108:F2108"/>
    <mergeCell ref="C2109:F2109"/>
    <mergeCell ref="C2110:F2110"/>
    <mergeCell ref="C2099:F2099"/>
    <mergeCell ref="C2100:F2100"/>
    <mergeCell ref="C2161:F2161"/>
    <mergeCell ref="C2162:F2162"/>
    <mergeCell ref="C2163:F2163"/>
    <mergeCell ref="C2164:F2164"/>
    <mergeCell ref="C2165:F2165"/>
    <mergeCell ref="C2166:F2166"/>
    <mergeCell ref="C2185:F2185"/>
    <mergeCell ref="C2186:F2186"/>
    <mergeCell ref="C2187:F2187"/>
    <mergeCell ref="C2188:F2188"/>
    <mergeCell ref="C2189:F2189"/>
    <mergeCell ref="C2122:F2122"/>
    <mergeCell ref="C2123:F2123"/>
    <mergeCell ref="C2124:F2124"/>
    <mergeCell ref="C2125:F2125"/>
    <mergeCell ref="C2126:F2126"/>
    <mergeCell ref="C2145:F2145"/>
    <mergeCell ref="C2146:F2146"/>
    <mergeCell ref="C2147:F2147"/>
    <mergeCell ref="C2148:F2148"/>
    <mergeCell ref="C2149:F2149"/>
    <mergeCell ref="C2150:F2150"/>
    <mergeCell ref="C2139:F2139"/>
    <mergeCell ref="C2140:F2140"/>
    <mergeCell ref="C2141:F2141"/>
    <mergeCell ref="C2142:F2142"/>
    <mergeCell ref="C2143:F2143"/>
    <mergeCell ref="C2144:F2144"/>
    <mergeCell ref="C2133:F2133"/>
    <mergeCell ref="C2134:F2134"/>
    <mergeCell ref="C2135:F2135"/>
    <mergeCell ref="C2136:F2136"/>
    <mergeCell ref="C2197:F2197"/>
    <mergeCell ref="C2198:F2198"/>
    <mergeCell ref="C2199:F2199"/>
    <mergeCell ref="C2200:F2200"/>
    <mergeCell ref="C2219:F2219"/>
    <mergeCell ref="C2220:F2220"/>
    <mergeCell ref="C2221:F2221"/>
    <mergeCell ref="C2222:F2222"/>
    <mergeCell ref="C2223:F2223"/>
    <mergeCell ref="C2156:F2156"/>
    <mergeCell ref="C2157:F2157"/>
    <mergeCell ref="C2158:F2158"/>
    <mergeCell ref="C2159:F2159"/>
    <mergeCell ref="C2160:F2160"/>
    <mergeCell ref="C2179:F2179"/>
    <mergeCell ref="C2180:F2180"/>
    <mergeCell ref="C2181:F2181"/>
    <mergeCell ref="C2182:F2182"/>
    <mergeCell ref="C2183:F2183"/>
    <mergeCell ref="C2184:F2184"/>
    <mergeCell ref="C2173:F2173"/>
    <mergeCell ref="C2174:F2174"/>
    <mergeCell ref="C2175:F2175"/>
    <mergeCell ref="C2176:F2176"/>
    <mergeCell ref="C2177:F2177"/>
    <mergeCell ref="C2178:F2178"/>
    <mergeCell ref="C2167:F2167"/>
    <mergeCell ref="C2168:F2168"/>
    <mergeCell ref="C2169:F2169"/>
    <mergeCell ref="C2170:F2170"/>
    <mergeCell ref="C2171:F2171"/>
    <mergeCell ref="C2172:F2172"/>
    <mergeCell ref="C2233:F2233"/>
    <mergeCell ref="C2234:F2234"/>
    <mergeCell ref="C2253:F2253"/>
    <mergeCell ref="C2254:F2254"/>
    <mergeCell ref="C2255:F2255"/>
    <mergeCell ref="C2256:F2256"/>
    <mergeCell ref="C2257:F2257"/>
    <mergeCell ref="C2190:F2190"/>
    <mergeCell ref="C2191:F2191"/>
    <mergeCell ref="C2192:F2192"/>
    <mergeCell ref="C2193:F2193"/>
    <mergeCell ref="C2194:F2194"/>
    <mergeCell ref="C2213:F2213"/>
    <mergeCell ref="C2214:F2214"/>
    <mergeCell ref="C2215:F2215"/>
    <mergeCell ref="C2216:F2216"/>
    <mergeCell ref="C2217:F2217"/>
    <mergeCell ref="C2218:F2218"/>
    <mergeCell ref="C2207:F2207"/>
    <mergeCell ref="C2208:F2208"/>
    <mergeCell ref="C2209:F2209"/>
    <mergeCell ref="C2210:F2210"/>
    <mergeCell ref="C2211:F2211"/>
    <mergeCell ref="C2212:F2212"/>
    <mergeCell ref="C2201:F2201"/>
    <mergeCell ref="C2202:F2202"/>
    <mergeCell ref="C2203:F2203"/>
    <mergeCell ref="C2204:F2204"/>
    <mergeCell ref="C2205:F2205"/>
    <mergeCell ref="C2206:F2206"/>
    <mergeCell ref="C2195:F2195"/>
    <mergeCell ref="C2196:F2196"/>
    <mergeCell ref="C2287:F2287"/>
    <mergeCell ref="C2288:F2288"/>
    <mergeCell ref="C2289:F2289"/>
    <mergeCell ref="C2290:F2290"/>
    <mergeCell ref="C2291:F2291"/>
    <mergeCell ref="C2224:F2224"/>
    <mergeCell ref="C2225:F2225"/>
    <mergeCell ref="C2226:F2226"/>
    <mergeCell ref="C2227:F2227"/>
    <mergeCell ref="C2228:F2228"/>
    <mergeCell ref="C2247:F2247"/>
    <mergeCell ref="C2248:F2248"/>
    <mergeCell ref="C2249:F2249"/>
    <mergeCell ref="C2250:F2250"/>
    <mergeCell ref="C2251:F2251"/>
    <mergeCell ref="C2252:F2252"/>
    <mergeCell ref="C2241:F2241"/>
    <mergeCell ref="C2242:F2242"/>
    <mergeCell ref="C2243:F2243"/>
    <mergeCell ref="C2244:F2244"/>
    <mergeCell ref="C2245:F2245"/>
    <mergeCell ref="C2246:F2246"/>
    <mergeCell ref="C2235:F2235"/>
    <mergeCell ref="C2236:F2236"/>
    <mergeCell ref="C2237:F2237"/>
    <mergeCell ref="C2238:F2238"/>
    <mergeCell ref="C2239:F2239"/>
    <mergeCell ref="C2240:F2240"/>
    <mergeCell ref="C2229:F2229"/>
    <mergeCell ref="C2230:F2230"/>
    <mergeCell ref="C2231:F2231"/>
    <mergeCell ref="C2232:F2232"/>
    <mergeCell ref="C2258:F2258"/>
    <mergeCell ref="C2259:F2259"/>
    <mergeCell ref="C2260:F2260"/>
    <mergeCell ref="C2261:F2261"/>
    <mergeCell ref="C2262:F2262"/>
    <mergeCell ref="C2281:F2281"/>
    <mergeCell ref="C2282:F2282"/>
    <mergeCell ref="C2283:F2283"/>
    <mergeCell ref="C2284:F2284"/>
    <mergeCell ref="C2285:F2285"/>
    <mergeCell ref="C2286:F2286"/>
    <mergeCell ref="C2275:F2275"/>
    <mergeCell ref="C2276:F2276"/>
    <mergeCell ref="C2277:F2277"/>
    <mergeCell ref="C2278:F2278"/>
    <mergeCell ref="C2279:F2279"/>
    <mergeCell ref="C2280:F2280"/>
    <mergeCell ref="C2269:F2269"/>
    <mergeCell ref="C2270:F2270"/>
    <mergeCell ref="C2271:F2271"/>
    <mergeCell ref="C2272:F2272"/>
    <mergeCell ref="C2273:F2273"/>
    <mergeCell ref="C2274:F2274"/>
    <mergeCell ref="C2263:F2263"/>
    <mergeCell ref="C2264:F2264"/>
    <mergeCell ref="C2265:F2265"/>
    <mergeCell ref="C2266:F2266"/>
    <mergeCell ref="C2267:F2267"/>
    <mergeCell ref="C2268:F2268"/>
    <mergeCell ref="C2303:F2303"/>
    <mergeCell ref="C2304:F2304"/>
    <mergeCell ref="C2305:F2305"/>
    <mergeCell ref="C2306:F2306"/>
    <mergeCell ref="C2307:F2307"/>
    <mergeCell ref="C2308:F2308"/>
    <mergeCell ref="C2297:F2297"/>
    <mergeCell ref="C2298:F2298"/>
    <mergeCell ref="C2299:F2299"/>
    <mergeCell ref="C2300:F2300"/>
    <mergeCell ref="C2301:F2301"/>
    <mergeCell ref="C2302:F2302"/>
    <mergeCell ref="C2321:F2321"/>
    <mergeCell ref="C2322:F2322"/>
    <mergeCell ref="C2323:F2323"/>
    <mergeCell ref="C2324:F2324"/>
    <mergeCell ref="C2325:F2325"/>
    <mergeCell ref="C2339:F2339"/>
    <mergeCell ref="C2340:F2340"/>
    <mergeCell ref="C2341:F2341"/>
    <mergeCell ref="C2342:F2342"/>
    <mergeCell ref="C2331:F2331"/>
    <mergeCell ref="C2332:F2332"/>
    <mergeCell ref="C2333:F2333"/>
    <mergeCell ref="C2334:F2334"/>
    <mergeCell ref="C2335:F2335"/>
    <mergeCell ref="C2336:F2336"/>
    <mergeCell ref="C2355:F2355"/>
    <mergeCell ref="C2356:F2356"/>
    <mergeCell ref="C2357:F2357"/>
    <mergeCell ref="C2358:F2358"/>
    <mergeCell ref="C2359:F2359"/>
    <mergeCell ref="C2292:F2292"/>
    <mergeCell ref="C2293:F2293"/>
    <mergeCell ref="C2294:F2294"/>
    <mergeCell ref="C2295:F2295"/>
    <mergeCell ref="C2296:F2296"/>
    <mergeCell ref="C2315:F2315"/>
    <mergeCell ref="C2316:F2316"/>
    <mergeCell ref="C2317:F2317"/>
    <mergeCell ref="C2318:F2318"/>
    <mergeCell ref="C2319:F2319"/>
    <mergeCell ref="C2320:F2320"/>
    <mergeCell ref="C2309:F2309"/>
    <mergeCell ref="C2310:F2310"/>
    <mergeCell ref="C2311:F2311"/>
    <mergeCell ref="C2312:F2312"/>
    <mergeCell ref="C2313:F2313"/>
    <mergeCell ref="C2314:F2314"/>
    <mergeCell ref="C2375:F2375"/>
    <mergeCell ref="C2376:F2376"/>
    <mergeCell ref="C2365:F2365"/>
    <mergeCell ref="C2366:F2366"/>
    <mergeCell ref="C2367:F2367"/>
    <mergeCell ref="C2368:F2368"/>
    <mergeCell ref="C2369:F2369"/>
    <mergeCell ref="C2370:F2370"/>
    <mergeCell ref="C2389:F2389"/>
    <mergeCell ref="C2390:F2390"/>
    <mergeCell ref="C2391:F2391"/>
    <mergeCell ref="C2392:F2392"/>
    <mergeCell ref="C2393:F2393"/>
    <mergeCell ref="C2326:F2326"/>
    <mergeCell ref="C2327:F2327"/>
    <mergeCell ref="C2328:F2328"/>
    <mergeCell ref="C2329:F2329"/>
    <mergeCell ref="C2330:F2330"/>
    <mergeCell ref="C2349:F2349"/>
    <mergeCell ref="C2350:F2350"/>
    <mergeCell ref="C2351:F2351"/>
    <mergeCell ref="C2352:F2352"/>
    <mergeCell ref="C2353:F2353"/>
    <mergeCell ref="C2354:F2354"/>
    <mergeCell ref="C2343:F2343"/>
    <mergeCell ref="C2344:F2344"/>
    <mergeCell ref="C2345:F2345"/>
    <mergeCell ref="C2346:F2346"/>
    <mergeCell ref="C2347:F2347"/>
    <mergeCell ref="C2348:F2348"/>
    <mergeCell ref="C2337:F2337"/>
    <mergeCell ref="C2338:F2338"/>
    <mergeCell ref="C2399:F2399"/>
    <mergeCell ref="C2400:F2400"/>
    <mergeCell ref="C2401:F2401"/>
    <mergeCell ref="C2402:F2402"/>
    <mergeCell ref="C2403:F2403"/>
    <mergeCell ref="C2404:F2404"/>
    <mergeCell ref="C2423:F2423"/>
    <mergeCell ref="C2424:F2424"/>
    <mergeCell ref="C2425:F2425"/>
    <mergeCell ref="C2426:F2426"/>
    <mergeCell ref="C2427:F2427"/>
    <mergeCell ref="C2360:F2360"/>
    <mergeCell ref="C2361:F2361"/>
    <mergeCell ref="C2362:F2362"/>
    <mergeCell ref="C2363:F2363"/>
    <mergeCell ref="C2364:F2364"/>
    <mergeCell ref="C2383:F2383"/>
    <mergeCell ref="C2384:F2384"/>
    <mergeCell ref="C2385:F2385"/>
    <mergeCell ref="C2386:F2386"/>
    <mergeCell ref="C2387:F2387"/>
    <mergeCell ref="C2388:F2388"/>
    <mergeCell ref="C2377:F2377"/>
    <mergeCell ref="C2378:F2378"/>
    <mergeCell ref="C2379:F2379"/>
    <mergeCell ref="C2380:F2380"/>
    <mergeCell ref="C2381:F2381"/>
    <mergeCell ref="C2382:F2382"/>
    <mergeCell ref="C2371:F2371"/>
    <mergeCell ref="C2372:F2372"/>
    <mergeCell ref="C2373:F2373"/>
    <mergeCell ref="C2374:F2374"/>
    <mergeCell ref="C2435:F2435"/>
    <mergeCell ref="C2436:F2436"/>
    <mergeCell ref="C2437:F2437"/>
    <mergeCell ref="C2438:F2438"/>
    <mergeCell ref="C2457:F2457"/>
    <mergeCell ref="C2458:F2458"/>
    <mergeCell ref="C2459:F2459"/>
    <mergeCell ref="C2460:F2460"/>
    <mergeCell ref="C2461:F2461"/>
    <mergeCell ref="C2394:F2394"/>
    <mergeCell ref="C2395:F2395"/>
    <mergeCell ref="C2396:F2396"/>
    <mergeCell ref="C2397:F2397"/>
    <mergeCell ref="C2398:F2398"/>
    <mergeCell ref="C2417:F2417"/>
    <mergeCell ref="C2418:F2418"/>
    <mergeCell ref="C2419:F2419"/>
    <mergeCell ref="C2420:F2420"/>
    <mergeCell ref="C2421:F2421"/>
    <mergeCell ref="C2422:F2422"/>
    <mergeCell ref="C2411:F2411"/>
    <mergeCell ref="C2412:F2412"/>
    <mergeCell ref="C2413:F2413"/>
    <mergeCell ref="C2414:F2414"/>
    <mergeCell ref="C2415:F2415"/>
    <mergeCell ref="C2416:F2416"/>
    <mergeCell ref="C2405:F2405"/>
    <mergeCell ref="C2406:F2406"/>
    <mergeCell ref="C2407:F2407"/>
    <mergeCell ref="C2408:F2408"/>
    <mergeCell ref="C2409:F2409"/>
    <mergeCell ref="C2410:F2410"/>
    <mergeCell ref="C2471:F2471"/>
    <mergeCell ref="C2472:F2472"/>
    <mergeCell ref="C2491:F2491"/>
    <mergeCell ref="C2492:F2492"/>
    <mergeCell ref="C2493:F2493"/>
    <mergeCell ref="C2494:F2494"/>
    <mergeCell ref="C2495:F2495"/>
    <mergeCell ref="C2428:F2428"/>
    <mergeCell ref="C2429:F2429"/>
    <mergeCell ref="C2430:F2430"/>
    <mergeCell ref="C2431:F2431"/>
    <mergeCell ref="C2432:F2432"/>
    <mergeCell ref="C2451:F2451"/>
    <mergeCell ref="C2452:F2452"/>
    <mergeCell ref="C2453:F2453"/>
    <mergeCell ref="C2454:F2454"/>
    <mergeCell ref="C2455:F2455"/>
    <mergeCell ref="C2456:F2456"/>
    <mergeCell ref="C2445:F2445"/>
    <mergeCell ref="C2446:F2446"/>
    <mergeCell ref="C2447:F2447"/>
    <mergeCell ref="C2448:F2448"/>
    <mergeCell ref="C2449:F2449"/>
    <mergeCell ref="C2450:F2450"/>
    <mergeCell ref="C2439:F2439"/>
    <mergeCell ref="C2440:F2440"/>
    <mergeCell ref="C2441:F2441"/>
    <mergeCell ref="C2442:F2442"/>
    <mergeCell ref="C2443:F2443"/>
    <mergeCell ref="C2444:F2444"/>
    <mergeCell ref="C2433:F2433"/>
    <mergeCell ref="C2434:F2434"/>
    <mergeCell ref="C2525:F2525"/>
    <mergeCell ref="C2526:F2526"/>
    <mergeCell ref="C2527:F2527"/>
    <mergeCell ref="C2528:F2528"/>
    <mergeCell ref="C2529:F2529"/>
    <mergeCell ref="C2462:F2462"/>
    <mergeCell ref="C2463:F2463"/>
    <mergeCell ref="C2464:F2464"/>
    <mergeCell ref="C2465:F2465"/>
    <mergeCell ref="C2466:F2466"/>
    <mergeCell ref="C2485:F2485"/>
    <mergeCell ref="C2486:F2486"/>
    <mergeCell ref="C2487:F2487"/>
    <mergeCell ref="C2488:F2488"/>
    <mergeCell ref="C2489:F2489"/>
    <mergeCell ref="C2490:F2490"/>
    <mergeCell ref="C2479:F2479"/>
    <mergeCell ref="C2480:F2480"/>
    <mergeCell ref="C2481:F2481"/>
    <mergeCell ref="C2482:F2482"/>
    <mergeCell ref="C2483:F2483"/>
    <mergeCell ref="C2484:F2484"/>
    <mergeCell ref="C2473:F2473"/>
    <mergeCell ref="C2474:F2474"/>
    <mergeCell ref="C2475:F2475"/>
    <mergeCell ref="C2476:F2476"/>
    <mergeCell ref="C2477:F2477"/>
    <mergeCell ref="C2478:F2478"/>
    <mergeCell ref="C2467:F2467"/>
    <mergeCell ref="C2468:F2468"/>
    <mergeCell ref="C2469:F2469"/>
    <mergeCell ref="C2470:F2470"/>
    <mergeCell ref="C2496:F2496"/>
    <mergeCell ref="C2497:F2497"/>
    <mergeCell ref="C2498:F2498"/>
    <mergeCell ref="C2499:F2499"/>
    <mergeCell ref="C2500:F2500"/>
    <mergeCell ref="C2519:F2519"/>
    <mergeCell ref="C2520:F2520"/>
    <mergeCell ref="C2521:F2521"/>
    <mergeCell ref="C2522:F2522"/>
    <mergeCell ref="C2523:F2523"/>
    <mergeCell ref="C2524:F2524"/>
    <mergeCell ref="C2513:F2513"/>
    <mergeCell ref="C2514:F2514"/>
    <mergeCell ref="C2515:F2515"/>
    <mergeCell ref="C2516:F2516"/>
    <mergeCell ref="C2517:F2517"/>
    <mergeCell ref="C2518:F2518"/>
    <mergeCell ref="C2507:F2507"/>
    <mergeCell ref="C2508:F2508"/>
    <mergeCell ref="C2509:F2509"/>
    <mergeCell ref="C2510:F2510"/>
    <mergeCell ref="C2511:F2511"/>
    <mergeCell ref="C2512:F2512"/>
    <mergeCell ref="C2501:F2501"/>
    <mergeCell ref="C2502:F2502"/>
    <mergeCell ref="C2503:F2503"/>
    <mergeCell ref="C2504:F2504"/>
    <mergeCell ref="C2505:F2505"/>
    <mergeCell ref="C2506:F2506"/>
    <mergeCell ref="C2541:F2541"/>
    <mergeCell ref="C2542:F2542"/>
    <mergeCell ref="C2543:F2543"/>
    <mergeCell ref="C2544:F2544"/>
    <mergeCell ref="C2545:F2545"/>
    <mergeCell ref="C2546:F2546"/>
    <mergeCell ref="C2535:F2535"/>
    <mergeCell ref="C2536:F2536"/>
    <mergeCell ref="C2537:F2537"/>
    <mergeCell ref="C2538:F2538"/>
    <mergeCell ref="C2539:F2539"/>
    <mergeCell ref="C2540:F2540"/>
    <mergeCell ref="C2559:F2559"/>
    <mergeCell ref="C2560:F2560"/>
    <mergeCell ref="C2561:F2561"/>
    <mergeCell ref="C2562:F2562"/>
    <mergeCell ref="C2563:F2563"/>
    <mergeCell ref="C2577:F2577"/>
    <mergeCell ref="C2578:F2578"/>
    <mergeCell ref="C2579:F2579"/>
    <mergeCell ref="C2580:F2580"/>
    <mergeCell ref="C2569:F2569"/>
    <mergeCell ref="C2570:F2570"/>
    <mergeCell ref="C2571:F2571"/>
    <mergeCell ref="C2572:F2572"/>
    <mergeCell ref="C2573:F2573"/>
    <mergeCell ref="C2574:F2574"/>
    <mergeCell ref="C2593:F2593"/>
    <mergeCell ref="C2594:F2594"/>
    <mergeCell ref="C2595:F2595"/>
    <mergeCell ref="C2596:F2596"/>
    <mergeCell ref="C2597:F2597"/>
    <mergeCell ref="C2530:F2530"/>
    <mergeCell ref="C2531:F2531"/>
    <mergeCell ref="C2532:F2532"/>
    <mergeCell ref="C2533:F2533"/>
    <mergeCell ref="C2534:F2534"/>
    <mergeCell ref="C2553:F2553"/>
    <mergeCell ref="C2554:F2554"/>
    <mergeCell ref="C2555:F2555"/>
    <mergeCell ref="C2556:F2556"/>
    <mergeCell ref="C2557:F2557"/>
    <mergeCell ref="C2558:F2558"/>
    <mergeCell ref="C2547:F2547"/>
    <mergeCell ref="C2548:F2548"/>
    <mergeCell ref="C2549:F2549"/>
    <mergeCell ref="C2550:F2550"/>
    <mergeCell ref="C2551:F2551"/>
    <mergeCell ref="C2552:F2552"/>
    <mergeCell ref="C2613:F2613"/>
    <mergeCell ref="C2614:F2614"/>
    <mergeCell ref="C2603:F2603"/>
    <mergeCell ref="C2604:F2604"/>
    <mergeCell ref="C2605:F2605"/>
    <mergeCell ref="C2606:F2606"/>
    <mergeCell ref="C2607:F2607"/>
    <mergeCell ref="C2608:F2608"/>
    <mergeCell ref="C2627:F2627"/>
    <mergeCell ref="C2628:F2628"/>
    <mergeCell ref="C2629:F2629"/>
    <mergeCell ref="C2630:F2630"/>
    <mergeCell ref="C2631:F2631"/>
    <mergeCell ref="C2564:F2564"/>
    <mergeCell ref="C2565:F2565"/>
    <mergeCell ref="C2566:F2566"/>
    <mergeCell ref="C2567:F2567"/>
    <mergeCell ref="C2568:F2568"/>
    <mergeCell ref="C2587:F2587"/>
    <mergeCell ref="C2588:F2588"/>
    <mergeCell ref="C2589:F2589"/>
    <mergeCell ref="C2590:F2590"/>
    <mergeCell ref="C2591:F2591"/>
    <mergeCell ref="C2592:F2592"/>
    <mergeCell ref="C2581:F2581"/>
    <mergeCell ref="C2582:F2582"/>
    <mergeCell ref="C2583:F2583"/>
    <mergeCell ref="C2584:F2584"/>
    <mergeCell ref="C2585:F2585"/>
    <mergeCell ref="C2586:F2586"/>
    <mergeCell ref="C2575:F2575"/>
    <mergeCell ref="C2576:F2576"/>
    <mergeCell ref="C2637:F2637"/>
    <mergeCell ref="C2638:F2638"/>
    <mergeCell ref="C2639:F2639"/>
    <mergeCell ref="C2640:F2640"/>
    <mergeCell ref="C2641:F2641"/>
    <mergeCell ref="C2642:F2642"/>
    <mergeCell ref="C2661:F2661"/>
    <mergeCell ref="C2662:F2662"/>
    <mergeCell ref="C2663:F2663"/>
    <mergeCell ref="C2664:F2664"/>
    <mergeCell ref="C2665:F2665"/>
    <mergeCell ref="C2598:F2598"/>
    <mergeCell ref="C2599:F2599"/>
    <mergeCell ref="C2600:F2600"/>
    <mergeCell ref="C2601:F2601"/>
    <mergeCell ref="C2602:F2602"/>
    <mergeCell ref="C2621:F2621"/>
    <mergeCell ref="C2622:F2622"/>
    <mergeCell ref="C2623:F2623"/>
    <mergeCell ref="C2624:F2624"/>
    <mergeCell ref="C2625:F2625"/>
    <mergeCell ref="C2626:F2626"/>
    <mergeCell ref="C2615:F2615"/>
    <mergeCell ref="C2616:F2616"/>
    <mergeCell ref="C2617:F2617"/>
    <mergeCell ref="C2618:F2618"/>
    <mergeCell ref="C2619:F2619"/>
    <mergeCell ref="C2620:F2620"/>
    <mergeCell ref="C2609:F2609"/>
    <mergeCell ref="C2610:F2610"/>
    <mergeCell ref="C2611:F2611"/>
    <mergeCell ref="C2612:F2612"/>
    <mergeCell ref="C2673:F2673"/>
    <mergeCell ref="C2674:F2674"/>
    <mergeCell ref="C2675:F2675"/>
    <mergeCell ref="C2676:F2676"/>
    <mergeCell ref="C2695:F2695"/>
    <mergeCell ref="C2696:F2696"/>
    <mergeCell ref="C2697:F2697"/>
    <mergeCell ref="C2698:F2698"/>
    <mergeCell ref="C2699:F2699"/>
    <mergeCell ref="C2632:F2632"/>
    <mergeCell ref="C2633:F2633"/>
    <mergeCell ref="C2634:F2634"/>
    <mergeCell ref="C2635:F2635"/>
    <mergeCell ref="C2636:F2636"/>
    <mergeCell ref="C2655:F2655"/>
    <mergeCell ref="C2656:F2656"/>
    <mergeCell ref="C2657:F2657"/>
    <mergeCell ref="C2658:F2658"/>
    <mergeCell ref="C2659:F2659"/>
    <mergeCell ref="C2660:F2660"/>
    <mergeCell ref="C2649:F2649"/>
    <mergeCell ref="C2650:F2650"/>
    <mergeCell ref="C2651:F2651"/>
    <mergeCell ref="C2652:F2652"/>
    <mergeCell ref="C2653:F2653"/>
    <mergeCell ref="C2654:F2654"/>
    <mergeCell ref="C2643:F2643"/>
    <mergeCell ref="C2644:F2644"/>
    <mergeCell ref="C2645:F2645"/>
    <mergeCell ref="C2646:F2646"/>
    <mergeCell ref="C2647:F2647"/>
    <mergeCell ref="C2648:F2648"/>
    <mergeCell ref="C2709:F2709"/>
    <mergeCell ref="C2710:F2710"/>
    <mergeCell ref="C2729:F2729"/>
    <mergeCell ref="C2730:F2730"/>
    <mergeCell ref="C2731:F2731"/>
    <mergeCell ref="C2732:F2732"/>
    <mergeCell ref="C2733:F2733"/>
    <mergeCell ref="C2666:F2666"/>
    <mergeCell ref="C2667:F2667"/>
    <mergeCell ref="C2668:F2668"/>
    <mergeCell ref="C2669:F2669"/>
    <mergeCell ref="C2670:F2670"/>
    <mergeCell ref="C2689:F2689"/>
    <mergeCell ref="C2690:F2690"/>
    <mergeCell ref="C2691:F2691"/>
    <mergeCell ref="C2692:F2692"/>
    <mergeCell ref="C2693:F2693"/>
    <mergeCell ref="C2694:F2694"/>
    <mergeCell ref="C2683:F2683"/>
    <mergeCell ref="C2684:F2684"/>
    <mergeCell ref="C2685:F2685"/>
    <mergeCell ref="C2686:F2686"/>
    <mergeCell ref="C2687:F2687"/>
    <mergeCell ref="C2688:F2688"/>
    <mergeCell ref="C2677:F2677"/>
    <mergeCell ref="C2678:F2678"/>
    <mergeCell ref="C2679:F2679"/>
    <mergeCell ref="C2680:F2680"/>
    <mergeCell ref="C2681:F2681"/>
    <mergeCell ref="C2682:F2682"/>
    <mergeCell ref="C2671:F2671"/>
    <mergeCell ref="C2672:F2672"/>
    <mergeCell ref="C2763:F2763"/>
    <mergeCell ref="C2764:F2764"/>
    <mergeCell ref="C2765:F2765"/>
    <mergeCell ref="C2766:F2766"/>
    <mergeCell ref="C2767:F2767"/>
    <mergeCell ref="C2700:F2700"/>
    <mergeCell ref="C2701:F2701"/>
    <mergeCell ref="C2702:F2702"/>
    <mergeCell ref="C2703:F2703"/>
    <mergeCell ref="C2704:F2704"/>
    <mergeCell ref="C2723:F2723"/>
    <mergeCell ref="C2724:F2724"/>
    <mergeCell ref="C2725:F2725"/>
    <mergeCell ref="C2726:F2726"/>
    <mergeCell ref="C2727:F2727"/>
    <mergeCell ref="C2728:F2728"/>
    <mergeCell ref="C2717:F2717"/>
    <mergeCell ref="C2718:F2718"/>
    <mergeCell ref="C2719:F2719"/>
    <mergeCell ref="C2720:F2720"/>
    <mergeCell ref="C2721:F2721"/>
    <mergeCell ref="C2722:F2722"/>
    <mergeCell ref="C2711:F2711"/>
    <mergeCell ref="C2712:F2712"/>
    <mergeCell ref="C2713:F2713"/>
    <mergeCell ref="C2714:F2714"/>
    <mergeCell ref="C2715:F2715"/>
    <mergeCell ref="C2716:F2716"/>
    <mergeCell ref="C2705:F2705"/>
    <mergeCell ref="C2706:F2706"/>
    <mergeCell ref="C2707:F2707"/>
    <mergeCell ref="C2708:F2708"/>
    <mergeCell ref="C2734:F2734"/>
    <mergeCell ref="C2735:F2735"/>
    <mergeCell ref="C2736:F2736"/>
    <mergeCell ref="C2737:F2737"/>
    <mergeCell ref="C2738:F2738"/>
    <mergeCell ref="C2757:F2757"/>
    <mergeCell ref="C2758:F2758"/>
    <mergeCell ref="C2759:F2759"/>
    <mergeCell ref="C2760:F2760"/>
    <mergeCell ref="C2761:F2761"/>
    <mergeCell ref="C2762:F2762"/>
    <mergeCell ref="C2751:F2751"/>
    <mergeCell ref="C2752:F2752"/>
    <mergeCell ref="C2753:F2753"/>
    <mergeCell ref="C2754:F2754"/>
    <mergeCell ref="C2755:F2755"/>
    <mergeCell ref="C2756:F2756"/>
    <mergeCell ref="C2745:F2745"/>
    <mergeCell ref="C2746:F2746"/>
    <mergeCell ref="C2747:F2747"/>
    <mergeCell ref="C2748:F2748"/>
    <mergeCell ref="C2749:F2749"/>
    <mergeCell ref="C2750:F2750"/>
    <mergeCell ref="C2739:F2739"/>
    <mergeCell ref="C2740:F2740"/>
    <mergeCell ref="C2741:F2741"/>
    <mergeCell ref="C2742:F2742"/>
    <mergeCell ref="C2743:F2743"/>
    <mergeCell ref="C2744:F2744"/>
    <mergeCell ref="C2779:F2779"/>
    <mergeCell ref="C2780:F2780"/>
    <mergeCell ref="C2781:F2781"/>
    <mergeCell ref="C2782:F2782"/>
    <mergeCell ref="C2783:F2783"/>
    <mergeCell ref="C2784:F2784"/>
    <mergeCell ref="C2773:F2773"/>
    <mergeCell ref="C2774:F2774"/>
    <mergeCell ref="C2775:F2775"/>
    <mergeCell ref="C2776:F2776"/>
    <mergeCell ref="C2777:F2777"/>
    <mergeCell ref="C2778:F2778"/>
    <mergeCell ref="C2797:F2797"/>
    <mergeCell ref="C2798:F2798"/>
    <mergeCell ref="C2799:F2799"/>
    <mergeCell ref="C2800:F2800"/>
    <mergeCell ref="C2801:F2801"/>
    <mergeCell ref="C2815:F2815"/>
    <mergeCell ref="C2816:F2816"/>
    <mergeCell ref="C2817:F2817"/>
    <mergeCell ref="C2818:F2818"/>
    <mergeCell ref="C2807:F2807"/>
    <mergeCell ref="C2808:F2808"/>
    <mergeCell ref="C2809:F2809"/>
    <mergeCell ref="C2810:F2810"/>
    <mergeCell ref="C2811:F2811"/>
    <mergeCell ref="C2812:F2812"/>
    <mergeCell ref="C2831:F2831"/>
    <mergeCell ref="C2832:F2832"/>
    <mergeCell ref="C2833:F2833"/>
    <mergeCell ref="C2834:F2834"/>
    <mergeCell ref="C2835:F2835"/>
    <mergeCell ref="C2768:F2768"/>
    <mergeCell ref="C2769:F2769"/>
    <mergeCell ref="C2770:F2770"/>
    <mergeCell ref="C2771:F2771"/>
    <mergeCell ref="C2772:F2772"/>
    <mergeCell ref="C2791:F2791"/>
    <mergeCell ref="C2792:F2792"/>
    <mergeCell ref="C2793:F2793"/>
    <mergeCell ref="C2794:F2794"/>
    <mergeCell ref="C2795:F2795"/>
    <mergeCell ref="C2796:F2796"/>
    <mergeCell ref="C2785:F2785"/>
    <mergeCell ref="C2786:F2786"/>
    <mergeCell ref="C2787:F2787"/>
    <mergeCell ref="C2788:F2788"/>
    <mergeCell ref="C2789:F2789"/>
    <mergeCell ref="C2790:F2790"/>
    <mergeCell ref="C2851:F2851"/>
    <mergeCell ref="C2852:F2852"/>
    <mergeCell ref="C2841:F2841"/>
    <mergeCell ref="C2842:F2842"/>
    <mergeCell ref="C2843:F2843"/>
    <mergeCell ref="C2844:F2844"/>
    <mergeCell ref="C2845:F2845"/>
    <mergeCell ref="C2846:F2846"/>
    <mergeCell ref="C2865:F2865"/>
    <mergeCell ref="C2866:F2866"/>
    <mergeCell ref="C2867:F2867"/>
    <mergeCell ref="C2868:F2868"/>
    <mergeCell ref="C2869:F2869"/>
    <mergeCell ref="C2802:F2802"/>
    <mergeCell ref="C2803:F2803"/>
    <mergeCell ref="C2804:F2804"/>
    <mergeCell ref="C2805:F2805"/>
    <mergeCell ref="C2806:F2806"/>
    <mergeCell ref="C2825:F2825"/>
    <mergeCell ref="C2826:F2826"/>
    <mergeCell ref="C2827:F2827"/>
    <mergeCell ref="C2828:F2828"/>
    <mergeCell ref="C2829:F2829"/>
    <mergeCell ref="C2830:F2830"/>
    <mergeCell ref="C2819:F2819"/>
    <mergeCell ref="C2820:F2820"/>
    <mergeCell ref="C2821:F2821"/>
    <mergeCell ref="C2822:F2822"/>
    <mergeCell ref="C2823:F2823"/>
    <mergeCell ref="C2824:F2824"/>
    <mergeCell ref="C2813:F2813"/>
    <mergeCell ref="C2814:F2814"/>
    <mergeCell ref="C2875:F2875"/>
    <mergeCell ref="C2876:F2876"/>
    <mergeCell ref="C2877:F2877"/>
    <mergeCell ref="C2878:F2878"/>
    <mergeCell ref="C2879:F2879"/>
    <mergeCell ref="C2880:F2880"/>
    <mergeCell ref="C2899:F2899"/>
    <mergeCell ref="C2900:F2900"/>
    <mergeCell ref="C2901:F2901"/>
    <mergeCell ref="C2902:F2902"/>
    <mergeCell ref="C2903:F2903"/>
    <mergeCell ref="C2836:F2836"/>
    <mergeCell ref="C2837:F2837"/>
    <mergeCell ref="C2838:F2838"/>
    <mergeCell ref="C2839:F2839"/>
    <mergeCell ref="C2840:F2840"/>
    <mergeCell ref="C2859:F2859"/>
    <mergeCell ref="C2860:F2860"/>
    <mergeCell ref="C2861:F2861"/>
    <mergeCell ref="C2862:F2862"/>
    <mergeCell ref="C2863:F2863"/>
    <mergeCell ref="C2864:F2864"/>
    <mergeCell ref="C2853:F2853"/>
    <mergeCell ref="C2854:F2854"/>
    <mergeCell ref="C2855:F2855"/>
    <mergeCell ref="C2856:F2856"/>
    <mergeCell ref="C2857:F2857"/>
    <mergeCell ref="C2858:F2858"/>
    <mergeCell ref="C2847:F2847"/>
    <mergeCell ref="C2848:F2848"/>
    <mergeCell ref="C2849:F2849"/>
    <mergeCell ref="C2850:F2850"/>
    <mergeCell ref="C2911:F2911"/>
    <mergeCell ref="C2912:F2912"/>
    <mergeCell ref="C2913:F2913"/>
    <mergeCell ref="C2914:F2914"/>
    <mergeCell ref="C2933:F2933"/>
    <mergeCell ref="C2934:F2934"/>
    <mergeCell ref="C2935:F2935"/>
    <mergeCell ref="C2936:F2936"/>
    <mergeCell ref="C2937:F2937"/>
    <mergeCell ref="C2870:F2870"/>
    <mergeCell ref="C2871:F2871"/>
    <mergeCell ref="C2872:F2872"/>
    <mergeCell ref="C2873:F2873"/>
    <mergeCell ref="C2874:F2874"/>
    <mergeCell ref="C2893:F2893"/>
    <mergeCell ref="C2894:F2894"/>
    <mergeCell ref="C2895:F2895"/>
    <mergeCell ref="C2896:F2896"/>
    <mergeCell ref="C2897:F2897"/>
    <mergeCell ref="C2898:F2898"/>
    <mergeCell ref="C2887:F2887"/>
    <mergeCell ref="C2888:F2888"/>
    <mergeCell ref="C2889:F2889"/>
    <mergeCell ref="C2890:F2890"/>
    <mergeCell ref="C2891:F2891"/>
    <mergeCell ref="C2892:F2892"/>
    <mergeCell ref="C2881:F2881"/>
    <mergeCell ref="C2882:F2882"/>
    <mergeCell ref="C2883:F2883"/>
    <mergeCell ref="C2884:F2884"/>
    <mergeCell ref="C2885:F2885"/>
    <mergeCell ref="C2886:F2886"/>
    <mergeCell ref="C2947:F2947"/>
    <mergeCell ref="C2948:F2948"/>
    <mergeCell ref="C2967:F2967"/>
    <mergeCell ref="C2968:F2968"/>
    <mergeCell ref="C2969:F2969"/>
    <mergeCell ref="C2970:F2970"/>
    <mergeCell ref="C2971:F2971"/>
    <mergeCell ref="C2904:F2904"/>
    <mergeCell ref="C2905:F2905"/>
    <mergeCell ref="C2906:F2906"/>
    <mergeCell ref="C2907:F2907"/>
    <mergeCell ref="C2908:F2908"/>
    <mergeCell ref="C2927:F2927"/>
    <mergeCell ref="C2928:F2928"/>
    <mergeCell ref="C2929:F2929"/>
    <mergeCell ref="C2930:F2930"/>
    <mergeCell ref="C2931:F2931"/>
    <mergeCell ref="C2932:F2932"/>
    <mergeCell ref="C2921:F2921"/>
    <mergeCell ref="C2922:F2922"/>
    <mergeCell ref="C2923:F2923"/>
    <mergeCell ref="C2924:F2924"/>
    <mergeCell ref="C2925:F2925"/>
    <mergeCell ref="C2926:F2926"/>
    <mergeCell ref="C2915:F2915"/>
    <mergeCell ref="C2916:F2916"/>
    <mergeCell ref="C2917:F2917"/>
    <mergeCell ref="C2918:F2918"/>
    <mergeCell ref="C2919:F2919"/>
    <mergeCell ref="C2920:F2920"/>
    <mergeCell ref="C2909:F2909"/>
    <mergeCell ref="C2910:F2910"/>
    <mergeCell ref="C2995:F2995"/>
    <mergeCell ref="C2996:F2996"/>
    <mergeCell ref="C2997:F2997"/>
    <mergeCell ref="C2998:F2998"/>
    <mergeCell ref="C2999:F2999"/>
    <mergeCell ref="C2938:F2938"/>
    <mergeCell ref="C2939:F2939"/>
    <mergeCell ref="C2940:F2940"/>
    <mergeCell ref="C2941:F2941"/>
    <mergeCell ref="C2942:F2942"/>
    <mergeCell ref="C2961:F2961"/>
    <mergeCell ref="C2962:F2962"/>
    <mergeCell ref="C2963:F2963"/>
    <mergeCell ref="C2964:F2964"/>
    <mergeCell ref="C2965:F2965"/>
    <mergeCell ref="C2966:F2966"/>
    <mergeCell ref="C2955:F2955"/>
    <mergeCell ref="C2956:F2956"/>
    <mergeCell ref="C2957:F2957"/>
    <mergeCell ref="C2958:F2958"/>
    <mergeCell ref="C2959:F2959"/>
    <mergeCell ref="C2960:F2960"/>
    <mergeCell ref="C2949:F2949"/>
    <mergeCell ref="C2950:F2950"/>
    <mergeCell ref="C2951:F2951"/>
    <mergeCell ref="C2952:F2952"/>
    <mergeCell ref="C2953:F2953"/>
    <mergeCell ref="C2954:F2954"/>
    <mergeCell ref="C2943:F2943"/>
    <mergeCell ref="C2944:F2944"/>
    <mergeCell ref="C2945:F2945"/>
    <mergeCell ref="C2946:F2946"/>
    <mergeCell ref="C2972:F2972"/>
    <mergeCell ref="C2973:F2973"/>
    <mergeCell ref="C2974:F2974"/>
    <mergeCell ref="C2975:F2975"/>
    <mergeCell ref="C2976:F2976"/>
    <mergeCell ref="C2989:F2989"/>
    <mergeCell ref="C2990:F2990"/>
    <mergeCell ref="C2991:F2991"/>
    <mergeCell ref="C2992:F2992"/>
    <mergeCell ref="C2993:F2993"/>
    <mergeCell ref="C2994:F2994"/>
    <mergeCell ref="C2983:F2983"/>
    <mergeCell ref="C2984:F2984"/>
    <mergeCell ref="C2985:F2985"/>
    <mergeCell ref="C2986:F2986"/>
    <mergeCell ref="C2987:F2987"/>
    <mergeCell ref="C2988:F2988"/>
    <mergeCell ref="C2977:F2977"/>
    <mergeCell ref="C2978:F2978"/>
    <mergeCell ref="C2979:F2979"/>
    <mergeCell ref="C2980:F2980"/>
    <mergeCell ref="C2981:F2981"/>
    <mergeCell ref="C2982:F2982"/>
  </mergeCells>
  <pageMargins left="0.39370078740157483" right="0.39370078740157483" top="0.78740157480314965" bottom="0.78740157480314965" header="0.51181102362204722" footer="0.51181102362204722"/>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rgb="FFFFC000"/>
  </sheetPr>
  <dimension ref="A1:AG75"/>
  <sheetViews>
    <sheetView zoomScale="105" zoomScaleNormal="105" workbookViewId="0">
      <pane xSplit="4" topLeftCell="E1" activePane="topRight" state="frozen"/>
      <selection pane="topRight" activeCell="AF58" sqref="AF58"/>
    </sheetView>
  </sheetViews>
  <sheetFormatPr defaultRowHeight="15"/>
  <cols>
    <col min="1" max="1" width="11.85546875" style="50" customWidth="1"/>
    <col min="2" max="2" width="33.5703125" style="50" customWidth="1"/>
    <col min="3" max="3" width="12.140625" style="50" customWidth="1"/>
    <col min="4" max="4" width="10.5703125" style="50" customWidth="1"/>
    <col min="5" max="5" width="9.7109375" style="50" customWidth="1"/>
    <col min="6" max="6" width="11" style="50" customWidth="1"/>
    <col min="7" max="7" width="9.7109375" style="50" customWidth="1"/>
    <col min="8" max="8" width="12.85546875" style="50" bestFit="1" customWidth="1"/>
    <col min="9" max="9" width="10.7109375" style="50" bestFit="1" customWidth="1"/>
    <col min="10" max="10" width="12.85546875" style="50" bestFit="1" customWidth="1"/>
    <col min="11" max="11" width="9.7109375" style="50" customWidth="1"/>
    <col min="12" max="12" width="10.7109375" style="50" bestFit="1" customWidth="1"/>
    <col min="13" max="13" width="9.7109375" style="50" customWidth="1"/>
    <col min="14" max="14" width="10.7109375" style="50" bestFit="1" customWidth="1"/>
    <col min="15" max="15" width="9.7109375" style="50" customWidth="1"/>
    <col min="16" max="16" width="10.7109375" style="50" bestFit="1" customWidth="1"/>
    <col min="17" max="17" width="9.7109375" style="50" customWidth="1"/>
    <col min="18" max="18" width="11.5703125" style="50" bestFit="1" customWidth="1"/>
    <col min="19" max="19" width="9.7109375" style="50" customWidth="1"/>
    <col min="20" max="20" width="11.5703125" style="50" bestFit="1" customWidth="1"/>
    <col min="21" max="21" width="9.7109375" style="50" customWidth="1"/>
    <col min="22" max="22" width="11.5703125" style="50" bestFit="1" customWidth="1"/>
    <col min="23" max="23" width="9.7109375" style="50" customWidth="1"/>
    <col min="24" max="24" width="12" style="50" bestFit="1" customWidth="1"/>
    <col min="25" max="25" width="9.7109375" style="50" customWidth="1"/>
    <col min="26" max="26" width="10.7109375" style="50" bestFit="1" customWidth="1"/>
    <col min="27" max="27" width="9.7109375" style="50" customWidth="1"/>
    <col min="28" max="28" width="10.7109375" style="50" bestFit="1" customWidth="1"/>
    <col min="29" max="29" width="13.7109375" style="50" customWidth="1"/>
    <col min="30" max="30" width="7.7109375" style="50" customWidth="1"/>
    <col min="31" max="31" width="0" style="50" hidden="1" customWidth="1"/>
    <col min="32" max="32" width="12.140625" style="50" bestFit="1" customWidth="1"/>
    <col min="33" max="16384" width="9.140625" style="50"/>
  </cols>
  <sheetData>
    <row r="1" spans="1:33" ht="18" customHeight="1">
      <c r="A1" s="1"/>
      <c r="B1" s="926"/>
      <c r="C1" s="926"/>
      <c r="D1" s="1"/>
      <c r="E1" s="1"/>
      <c r="F1" s="1"/>
      <c r="G1" s="2"/>
      <c r="H1" s="2"/>
      <c r="I1" s="2"/>
      <c r="J1" s="2"/>
      <c r="K1" s="2"/>
      <c r="L1" s="2"/>
      <c r="M1" s="2"/>
      <c r="N1" s="2"/>
      <c r="O1" s="2"/>
      <c r="P1" s="2"/>
      <c r="Q1" s="2"/>
      <c r="R1" s="2"/>
      <c r="S1" s="2"/>
      <c r="T1" s="2"/>
      <c r="U1" s="2"/>
      <c r="V1" s="2"/>
      <c r="W1" s="2"/>
      <c r="X1" s="2"/>
      <c r="Y1" s="2"/>
      <c r="Z1" s="2"/>
      <c r="AA1" s="2"/>
      <c r="AB1" s="2"/>
    </row>
    <row r="2" spans="1:33">
      <c r="A2" s="927" t="s">
        <v>18</v>
      </c>
      <c r="B2" s="927"/>
      <c r="C2" s="927"/>
      <c r="D2" s="927"/>
      <c r="E2" s="927"/>
      <c r="F2" s="927"/>
      <c r="G2" s="927"/>
      <c r="H2" s="927"/>
      <c r="I2" s="766"/>
      <c r="J2" s="766"/>
      <c r="K2" s="766"/>
      <c r="L2" s="766"/>
      <c r="M2" s="766"/>
      <c r="N2" s="766"/>
      <c r="O2" s="766"/>
      <c r="P2" s="766"/>
      <c r="Q2" s="766"/>
      <c r="R2" s="766"/>
      <c r="S2" s="766"/>
      <c r="T2" s="787">
        <f>SUM(G20,I20,K20,M20,O20,Q20,S20)</f>
        <v>0.9</v>
      </c>
      <c r="U2" s="766"/>
      <c r="V2" s="766"/>
      <c r="W2" s="766"/>
      <c r="X2" s="766"/>
      <c r="Y2" s="766"/>
      <c r="Z2" s="766"/>
      <c r="AA2" s="766"/>
      <c r="AB2" s="766"/>
    </row>
    <row r="3" spans="1:33" ht="26.25" customHeight="1">
      <c r="A3" s="102" t="str">
        <f>'Orçamento 01 Vara'!A7</f>
        <v>NOME DA EMPRESA:</v>
      </c>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row>
    <row r="4" spans="1:33">
      <c r="A4" s="5" t="str">
        <f>'Orçamento 01 Vara'!A8</f>
        <v>CNPJ:</v>
      </c>
      <c r="B4" s="3"/>
      <c r="C4" s="4"/>
      <c r="D4" s="90"/>
      <c r="E4" s="90"/>
      <c r="F4" s="90"/>
      <c r="G4" s="91"/>
      <c r="H4" s="91"/>
      <c r="I4" s="91"/>
      <c r="J4" s="91"/>
      <c r="K4" s="91"/>
      <c r="L4" s="91"/>
      <c r="M4" s="91"/>
      <c r="N4" s="91"/>
      <c r="O4" s="91"/>
      <c r="P4" s="91"/>
      <c r="Q4" s="91"/>
      <c r="R4" s="91"/>
      <c r="S4" s="91"/>
      <c r="T4" s="91"/>
      <c r="U4" s="91"/>
      <c r="V4" s="91"/>
      <c r="W4" s="91"/>
      <c r="X4" s="91"/>
      <c r="Y4" s="91"/>
      <c r="Z4" s="91"/>
      <c r="AA4" s="91"/>
      <c r="AB4" s="91"/>
    </row>
    <row r="5" spans="1:33">
      <c r="A5" s="930" t="s">
        <v>31196</v>
      </c>
      <c r="B5" s="930"/>
      <c r="C5" s="28">
        <v>365</v>
      </c>
      <c r="D5" s="92"/>
      <c r="E5" s="92"/>
      <c r="F5" s="92"/>
      <c r="G5" s="91"/>
      <c r="H5" s="91"/>
      <c r="I5" s="91"/>
      <c r="J5" s="91"/>
      <c r="K5" s="91"/>
      <c r="L5" s="91"/>
      <c r="M5" s="91"/>
      <c r="N5" s="91"/>
      <c r="O5" s="91"/>
      <c r="P5" s="91"/>
      <c r="Q5" s="91"/>
      <c r="R5" s="91"/>
      <c r="S5" s="91"/>
      <c r="T5" s="91"/>
      <c r="U5" s="91"/>
      <c r="V5" s="91"/>
      <c r="W5" s="91"/>
      <c r="X5" s="91"/>
      <c r="Y5" s="91"/>
      <c r="Z5" s="91"/>
      <c r="AA5" s="91"/>
      <c r="AB5" s="91"/>
      <c r="AF5" s="22"/>
    </row>
    <row r="6" spans="1:33" ht="9.75" customHeight="1">
      <c r="A6" s="928" t="str">
        <f>'Orçamento 01 Vara'!A4:D4</f>
        <v>NOME DO PROJETO: PROJETO DE 1 VARA VERTICAL</v>
      </c>
      <c r="B6" s="928"/>
      <c r="C6" s="928"/>
      <c r="D6" s="928"/>
      <c r="E6" s="928"/>
      <c r="F6" s="928"/>
      <c r="G6" s="928"/>
      <c r="H6" s="928"/>
      <c r="I6" s="928"/>
      <c r="J6" s="928"/>
      <c r="K6" s="928"/>
      <c r="L6" s="928"/>
      <c r="M6" s="928"/>
      <c r="N6" s="928"/>
      <c r="O6" s="928"/>
      <c r="P6" s="928"/>
      <c r="Q6" s="928"/>
      <c r="R6" s="928"/>
      <c r="S6" s="928"/>
      <c r="T6" s="928"/>
      <c r="U6" s="928"/>
      <c r="V6" s="928"/>
      <c r="W6" s="928"/>
      <c r="X6" s="928"/>
      <c r="Y6" s="928"/>
      <c r="Z6" s="928"/>
      <c r="AA6" s="928"/>
      <c r="AB6" s="928"/>
      <c r="AC6" s="928"/>
    </row>
    <row r="7" spans="1:33" ht="8.25" customHeight="1">
      <c r="A7" s="928"/>
      <c r="B7" s="928"/>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row>
    <row r="8" spans="1:33">
      <c r="A8" s="929" t="s">
        <v>71</v>
      </c>
      <c r="B8" s="929"/>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row>
    <row r="9" spans="1:33" ht="14.25" customHeight="1">
      <c r="A9" s="7"/>
      <c r="B9" s="8"/>
      <c r="C9" s="9"/>
      <c r="D9" s="10"/>
      <c r="E9" s="10"/>
      <c r="F9" s="10"/>
    </row>
    <row r="10" spans="1:33" ht="24.75" customHeight="1">
      <c r="A10" s="954" t="s">
        <v>8</v>
      </c>
      <c r="B10" s="954" t="s">
        <v>9</v>
      </c>
      <c r="C10" s="952" t="s">
        <v>12</v>
      </c>
      <c r="D10" s="952" t="s">
        <v>43</v>
      </c>
      <c r="E10" s="934" t="s">
        <v>58</v>
      </c>
      <c r="F10" s="935"/>
      <c r="G10" s="934" t="s">
        <v>59</v>
      </c>
      <c r="H10" s="935"/>
      <c r="I10" s="934" t="s">
        <v>60</v>
      </c>
      <c r="J10" s="935"/>
      <c r="K10" s="934" t="s">
        <v>18706</v>
      </c>
      <c r="L10" s="935"/>
      <c r="M10" s="934" t="s">
        <v>18707</v>
      </c>
      <c r="N10" s="935"/>
      <c r="O10" s="934" t="s">
        <v>18708</v>
      </c>
      <c r="P10" s="935"/>
      <c r="Q10" s="934" t="s">
        <v>18709</v>
      </c>
      <c r="R10" s="935"/>
      <c r="S10" s="934" t="s">
        <v>18710</v>
      </c>
      <c r="T10" s="935"/>
      <c r="U10" s="934" t="s">
        <v>18711</v>
      </c>
      <c r="V10" s="935"/>
      <c r="W10" s="934" t="s">
        <v>18712</v>
      </c>
      <c r="X10" s="935"/>
      <c r="Y10" s="934" t="s">
        <v>18713</v>
      </c>
      <c r="Z10" s="935"/>
      <c r="AA10" s="934" t="s">
        <v>18714</v>
      </c>
      <c r="AB10" s="935"/>
      <c r="AC10" s="932" t="s">
        <v>62</v>
      </c>
    </row>
    <row r="11" spans="1:33" ht="29.25" customHeight="1">
      <c r="A11" s="955"/>
      <c r="B11" s="955"/>
      <c r="C11" s="953"/>
      <c r="D11" s="953"/>
      <c r="E11" s="767" t="s">
        <v>43</v>
      </c>
      <c r="F11" s="767" t="s">
        <v>61</v>
      </c>
      <c r="G11" s="767" t="s">
        <v>43</v>
      </c>
      <c r="H11" s="767" t="s">
        <v>61</v>
      </c>
      <c r="I11" s="767" t="s">
        <v>43</v>
      </c>
      <c r="J11" s="767" t="s">
        <v>61</v>
      </c>
      <c r="K11" s="767" t="s">
        <v>43</v>
      </c>
      <c r="L11" s="767" t="s">
        <v>61</v>
      </c>
      <c r="M11" s="767" t="s">
        <v>43</v>
      </c>
      <c r="N11" s="767" t="s">
        <v>61</v>
      </c>
      <c r="O11" s="767" t="s">
        <v>43</v>
      </c>
      <c r="P11" s="767" t="s">
        <v>61</v>
      </c>
      <c r="Q11" s="767" t="s">
        <v>43</v>
      </c>
      <c r="R11" s="767" t="s">
        <v>61</v>
      </c>
      <c r="S11" s="767" t="s">
        <v>43</v>
      </c>
      <c r="T11" s="767" t="s">
        <v>61</v>
      </c>
      <c r="U11" s="767" t="s">
        <v>43</v>
      </c>
      <c r="V11" s="767" t="s">
        <v>61</v>
      </c>
      <c r="W11" s="767" t="s">
        <v>43</v>
      </c>
      <c r="X11" s="767" t="s">
        <v>61</v>
      </c>
      <c r="Y11" s="767" t="s">
        <v>43</v>
      </c>
      <c r="Z11" s="767" t="s">
        <v>61</v>
      </c>
      <c r="AA11" s="767" t="s">
        <v>43</v>
      </c>
      <c r="AB11" s="767" t="s">
        <v>61</v>
      </c>
      <c r="AC11" s="933"/>
    </row>
    <row r="12" spans="1:33" ht="15" customHeight="1">
      <c r="A12" s="914">
        <f>'Orçamento 01 Vara'!A17</f>
        <v>1</v>
      </c>
      <c r="B12" s="916" t="str">
        <f>'Orçamento 01 Vara'!D17</f>
        <v>ADMINISTRAÇÃO DA OBRA</v>
      </c>
      <c r="C12" s="918">
        <f>'Orçamento 01 Vara'!J34</f>
        <v>523385.27230459102</v>
      </c>
      <c r="D12" s="919">
        <f>C12/C50</f>
        <v>0.14422543679958996</v>
      </c>
      <c r="E12" s="551">
        <f>AG12</f>
        <v>8.3333333333333329E-2</v>
      </c>
      <c r="F12" s="552">
        <f>C12*E12</f>
        <v>43615.439358715914</v>
      </c>
      <c r="G12" s="551">
        <f>AG12</f>
        <v>8.3333333333333329E-2</v>
      </c>
      <c r="H12" s="552">
        <f>C12*G12</f>
        <v>43615.439358715914</v>
      </c>
      <c r="I12" s="551">
        <f>AG12</f>
        <v>8.3333333333333329E-2</v>
      </c>
      <c r="J12" s="552">
        <f>C12*I12</f>
        <v>43615.439358715914</v>
      </c>
      <c r="K12" s="551">
        <f>AG12</f>
        <v>8.3333333333333329E-2</v>
      </c>
      <c r="L12" s="552">
        <f>C12*K12</f>
        <v>43615.439358715914</v>
      </c>
      <c r="M12" s="551">
        <f>AG12</f>
        <v>8.3333333333333329E-2</v>
      </c>
      <c r="N12" s="552">
        <f>C12*M12</f>
        <v>43615.439358715914</v>
      </c>
      <c r="O12" s="551">
        <f>AG12</f>
        <v>8.3333333333333329E-2</v>
      </c>
      <c r="P12" s="552">
        <f>C12*O12</f>
        <v>43615.439358715914</v>
      </c>
      <c r="Q12" s="551">
        <f>AG12</f>
        <v>8.3333333333333329E-2</v>
      </c>
      <c r="R12" s="552">
        <f>C12*Q12</f>
        <v>43615.439358715914</v>
      </c>
      <c r="S12" s="551">
        <f>AG12</f>
        <v>8.3333333333333329E-2</v>
      </c>
      <c r="T12" s="552">
        <f>C12*S12</f>
        <v>43615.439358715914</v>
      </c>
      <c r="U12" s="551">
        <f>AG12</f>
        <v>8.3333333333333329E-2</v>
      </c>
      <c r="V12" s="552">
        <f>C12*U12</f>
        <v>43615.439358715914</v>
      </c>
      <c r="W12" s="551">
        <f>AG12</f>
        <v>8.3333333333333329E-2</v>
      </c>
      <c r="X12" s="552">
        <f>C12*W12</f>
        <v>43615.439358715914</v>
      </c>
      <c r="Y12" s="551">
        <f>AG12</f>
        <v>8.3333333333333329E-2</v>
      </c>
      <c r="Z12" s="552">
        <f>$C12*Y12</f>
        <v>43615.439358715914</v>
      </c>
      <c r="AA12" s="551">
        <f>AG12</f>
        <v>8.3333333333333329E-2</v>
      </c>
      <c r="AB12" s="552">
        <f>$C12*AA12</f>
        <v>43615.439358715914</v>
      </c>
      <c r="AC12" s="921">
        <f>SUM(F12+H12+J12+L12+N12+P12+R12+T12+V12+X12+Z12+AB12)</f>
        <v>523385.27230459085</v>
      </c>
      <c r="AD12" s="98"/>
      <c r="AE12" s="931" t="e">
        <f>E12+G12+I12+K12+M12+O12+Q12+S12+U12+W12+Y12+AA12+#REF!+#REF!+#REF!+#REF!+#REF!+#REF!</f>
        <v>#REF!</v>
      </c>
      <c r="AF12" s="769">
        <v>1</v>
      </c>
      <c r="AG12" s="769">
        <f>AF12/12</f>
        <v>8.3333333333333329E-2</v>
      </c>
    </row>
    <row r="13" spans="1:33" ht="15" customHeight="1">
      <c r="A13" s="915"/>
      <c r="B13" s="917"/>
      <c r="C13" s="918"/>
      <c r="D13" s="920"/>
      <c r="E13" s="27"/>
      <c r="F13" s="27"/>
      <c r="G13" s="95"/>
      <c r="H13" s="95"/>
      <c r="I13" s="95"/>
      <c r="J13" s="95"/>
      <c r="K13" s="95"/>
      <c r="L13" s="95"/>
      <c r="M13" s="95"/>
      <c r="N13" s="95"/>
      <c r="O13" s="95"/>
      <c r="P13" s="95"/>
      <c r="Q13" s="95"/>
      <c r="R13" s="95"/>
      <c r="S13" s="95"/>
      <c r="T13" s="95"/>
      <c r="U13" s="95"/>
      <c r="V13" s="95"/>
      <c r="W13" s="95"/>
      <c r="X13" s="95"/>
      <c r="Y13" s="95"/>
      <c r="Z13" s="95"/>
      <c r="AA13" s="95"/>
      <c r="AB13" s="95"/>
      <c r="AC13" s="922"/>
      <c r="AE13" s="931"/>
      <c r="AF13" s="50">
        <v>12</v>
      </c>
    </row>
    <row r="14" spans="1:33" s="794" customFormat="1" ht="15" customHeight="1">
      <c r="A14" s="914">
        <f>'Orçamento 01 Vara'!A36</f>
        <v>2</v>
      </c>
      <c r="B14" s="923" t="str">
        <f>'Orçamento 01 Vara'!D36</f>
        <v>INSTALAÇÕES PROVISÓRIAS, ANDAIMES, TRANSPORTE VERTICAL</v>
      </c>
      <c r="C14" s="918">
        <f>'Orçamento 01 Vara'!J55</f>
        <v>217551.46128743677</v>
      </c>
      <c r="D14" s="925">
        <f>C14/C50</f>
        <v>5.9949058926346152E-2</v>
      </c>
      <c r="E14" s="551">
        <v>0.43340000000000001</v>
      </c>
      <c r="F14" s="552">
        <f>C14*E14</f>
        <v>94286.803321975094</v>
      </c>
      <c r="G14" s="551">
        <f>AG14</f>
        <v>5.1509090909090907E-2</v>
      </c>
      <c r="H14" s="552">
        <f>C14*G14</f>
        <v>11205.877996860152</v>
      </c>
      <c r="I14" s="551">
        <f>AG14</f>
        <v>5.1509090909090907E-2</v>
      </c>
      <c r="J14" s="552">
        <f>C14*I14</f>
        <v>11205.877996860152</v>
      </c>
      <c r="K14" s="551">
        <f>AG14</f>
        <v>5.1509090909090907E-2</v>
      </c>
      <c r="L14" s="552">
        <f>C14*K14</f>
        <v>11205.877996860152</v>
      </c>
      <c r="M14" s="551">
        <f>AG14</f>
        <v>5.1509090909090907E-2</v>
      </c>
      <c r="N14" s="552">
        <f>C14*M14</f>
        <v>11205.877996860152</v>
      </c>
      <c r="O14" s="551">
        <f>AG14</f>
        <v>5.1509090909090907E-2</v>
      </c>
      <c r="P14" s="552">
        <f>C14*O14</f>
        <v>11205.877996860152</v>
      </c>
      <c r="Q14" s="551">
        <f>AG14</f>
        <v>5.1509090909090907E-2</v>
      </c>
      <c r="R14" s="552">
        <f>C14*Q14</f>
        <v>11205.877996860152</v>
      </c>
      <c r="S14" s="551">
        <f>AG14</f>
        <v>5.1509090909090907E-2</v>
      </c>
      <c r="T14" s="552">
        <f>C14*S14</f>
        <v>11205.877996860152</v>
      </c>
      <c r="U14" s="551">
        <f>AG14</f>
        <v>5.1509090909090907E-2</v>
      </c>
      <c r="V14" s="552">
        <f>C14*U14</f>
        <v>11205.877996860152</v>
      </c>
      <c r="W14" s="551">
        <f>AG14</f>
        <v>5.1509090909090907E-2</v>
      </c>
      <c r="X14" s="552">
        <f>C14*W14</f>
        <v>11205.877996860152</v>
      </c>
      <c r="Y14" s="551">
        <f>AG14</f>
        <v>5.1509090909090907E-2</v>
      </c>
      <c r="Z14" s="552">
        <f>C14*Y14</f>
        <v>11205.877996860152</v>
      </c>
      <c r="AA14" s="551">
        <f>AG14</f>
        <v>5.1509090909090907E-2</v>
      </c>
      <c r="AB14" s="552">
        <f>C14*AA14</f>
        <v>11205.877996860152</v>
      </c>
      <c r="AC14" s="921">
        <f>SUM(F14+H14+J14+L14+N14+P14+R14+T14+V14+X14+Z14+AB14)</f>
        <v>217551.46128743683</v>
      </c>
      <c r="AE14" s="790"/>
      <c r="AF14" s="768">
        <v>1</v>
      </c>
      <c r="AG14" s="769">
        <f>AF15/11</f>
        <v>5.1509090909090907E-2</v>
      </c>
    </row>
    <row r="15" spans="1:33" s="794" customFormat="1" ht="15" customHeight="1">
      <c r="A15" s="915"/>
      <c r="B15" s="924"/>
      <c r="C15" s="918"/>
      <c r="D15" s="925"/>
      <c r="E15" s="27"/>
      <c r="F15" s="27"/>
      <c r="G15" s="95"/>
      <c r="H15" s="95"/>
      <c r="I15" s="95"/>
      <c r="J15" s="95"/>
      <c r="K15" s="95"/>
      <c r="L15" s="95"/>
      <c r="M15" s="95"/>
      <c r="N15" s="95"/>
      <c r="O15" s="95"/>
      <c r="P15" s="95"/>
      <c r="Q15" s="95"/>
      <c r="R15" s="95"/>
      <c r="S15" s="95"/>
      <c r="T15" s="95"/>
      <c r="U15" s="95"/>
      <c r="V15" s="95"/>
      <c r="W15" s="95"/>
      <c r="X15" s="95"/>
      <c r="Y15" s="95"/>
      <c r="Z15" s="95"/>
      <c r="AA15" s="95"/>
      <c r="AB15" s="95"/>
      <c r="AC15" s="922"/>
      <c r="AE15" s="790"/>
      <c r="AF15" s="769">
        <f>AF14-E14</f>
        <v>0.56659999999999999</v>
      </c>
      <c r="AG15" s="768"/>
    </row>
    <row r="16" spans="1:33" s="794" customFormat="1" ht="15" customHeight="1">
      <c r="A16" s="914">
        <f>'Orçamento 01 Vara'!A57</f>
        <v>3</v>
      </c>
      <c r="B16" s="923" t="str">
        <f>'Orçamento 01 Vara'!D57</f>
        <v>MOBILIZAÇÃO E DESMOBILIZAÇÃO DA OBRA</v>
      </c>
      <c r="C16" s="918">
        <f>'Orçamento 01 Vara'!J60</f>
        <v>5999.2783600963312</v>
      </c>
      <c r="D16" s="925">
        <f>C16/C50</f>
        <v>1.6531770910505831E-3</v>
      </c>
      <c r="E16" s="551">
        <v>0.5</v>
      </c>
      <c r="F16" s="552">
        <f>C16*E16</f>
        <v>2999.6391800481656</v>
      </c>
      <c r="G16" s="556"/>
      <c r="H16" s="556"/>
      <c r="I16" s="556"/>
      <c r="J16" s="556"/>
      <c r="K16" s="556"/>
      <c r="L16" s="556"/>
      <c r="M16" s="556"/>
      <c r="N16" s="556"/>
      <c r="O16" s="556"/>
      <c r="P16" s="556"/>
      <c r="Q16" s="556"/>
      <c r="R16" s="556"/>
      <c r="S16" s="556"/>
      <c r="T16" s="556"/>
      <c r="U16" s="556"/>
      <c r="V16" s="556"/>
      <c r="W16" s="556"/>
      <c r="X16" s="556"/>
      <c r="Y16" s="556"/>
      <c r="Z16" s="556"/>
      <c r="AA16" s="551">
        <v>0.5</v>
      </c>
      <c r="AB16" s="552">
        <f>C16*AA16</f>
        <v>2999.6391800481656</v>
      </c>
      <c r="AC16" s="921">
        <f>SUM(F16+AB16)</f>
        <v>5999.2783600963312</v>
      </c>
      <c r="AE16" s="790"/>
    </row>
    <row r="17" spans="1:33" s="794" customFormat="1" ht="15" customHeight="1">
      <c r="A17" s="915"/>
      <c r="B17" s="924"/>
      <c r="C17" s="918"/>
      <c r="D17" s="925"/>
      <c r="E17" s="27"/>
      <c r="F17" s="27"/>
      <c r="G17" s="556"/>
      <c r="H17" s="556"/>
      <c r="I17" s="556"/>
      <c r="J17" s="556"/>
      <c r="K17" s="556"/>
      <c r="L17" s="556"/>
      <c r="M17" s="556"/>
      <c r="N17" s="556"/>
      <c r="O17" s="556"/>
      <c r="P17" s="556"/>
      <c r="Q17" s="556"/>
      <c r="R17" s="556"/>
      <c r="S17" s="556"/>
      <c r="T17" s="556"/>
      <c r="U17" s="556"/>
      <c r="V17" s="556"/>
      <c r="W17" s="556"/>
      <c r="X17" s="556"/>
      <c r="Y17" s="556"/>
      <c r="Z17" s="556"/>
      <c r="AA17" s="95"/>
      <c r="AB17" s="95"/>
      <c r="AC17" s="922"/>
      <c r="AE17" s="790"/>
    </row>
    <row r="18" spans="1:33" s="794" customFormat="1" ht="15" customHeight="1">
      <c r="A18" s="914">
        <f>'Orçamento 01 Vara'!A62</f>
        <v>4</v>
      </c>
      <c r="B18" s="923" t="str">
        <f>'Orçamento 01 Vara'!D62</f>
        <v>SERVIÇOS TÉCNICOS E ESPECÍFICOS</v>
      </c>
      <c r="C18" s="918">
        <f>'Orçamento 01 Vara'!J68</f>
        <v>21818.214003229561</v>
      </c>
      <c r="D18" s="925">
        <f>C18/C50</f>
        <v>6.0122850437629924E-3</v>
      </c>
      <c r="E18" s="24"/>
      <c r="F18" s="24"/>
      <c r="G18" s="556"/>
      <c r="H18" s="556"/>
      <c r="I18" s="556"/>
      <c r="J18" s="556"/>
      <c r="K18" s="556"/>
      <c r="L18" s="556"/>
      <c r="M18" s="556"/>
      <c r="N18" s="556"/>
      <c r="O18" s="556"/>
      <c r="P18" s="556"/>
      <c r="Q18" s="556"/>
      <c r="R18" s="556"/>
      <c r="S18" s="556"/>
      <c r="T18" s="556"/>
      <c r="U18" s="556"/>
      <c r="V18" s="556"/>
      <c r="W18" s="556"/>
      <c r="X18" s="556"/>
      <c r="Y18" s="551">
        <v>0.5</v>
      </c>
      <c r="Z18" s="552">
        <f>C18*Y18</f>
        <v>10909.107001614781</v>
      </c>
      <c r="AA18" s="551">
        <v>0.5</v>
      </c>
      <c r="AB18" s="552">
        <f>C18*AA18</f>
        <v>10909.107001614781</v>
      </c>
      <c r="AC18" s="921">
        <f>Z18+AB18</f>
        <v>21818.214003229561</v>
      </c>
      <c r="AE18" s="790"/>
    </row>
    <row r="19" spans="1:33" s="794" customFormat="1" ht="15" customHeight="1">
      <c r="A19" s="915"/>
      <c r="B19" s="924"/>
      <c r="C19" s="918"/>
      <c r="D19" s="925"/>
      <c r="E19" s="24"/>
      <c r="F19" s="24"/>
      <c r="G19" s="556"/>
      <c r="H19" s="556"/>
      <c r="I19" s="556"/>
      <c r="J19" s="556"/>
      <c r="K19" s="556"/>
      <c r="L19" s="556"/>
      <c r="M19" s="556"/>
      <c r="N19" s="556"/>
      <c r="O19" s="556"/>
      <c r="P19" s="556"/>
      <c r="Q19" s="556"/>
      <c r="R19" s="556"/>
      <c r="S19" s="556"/>
      <c r="T19" s="556"/>
      <c r="U19" s="556"/>
      <c r="V19" s="556"/>
      <c r="W19" s="556"/>
      <c r="X19" s="556"/>
      <c r="Y19" s="95"/>
      <c r="Z19" s="95"/>
      <c r="AA19" s="95"/>
      <c r="AB19" s="95"/>
      <c r="AC19" s="922"/>
      <c r="AE19" s="790"/>
    </row>
    <row r="20" spans="1:33" ht="15" customHeight="1">
      <c r="A20" s="914">
        <f>'Orçamento 01 Vara'!A70</f>
        <v>5</v>
      </c>
      <c r="B20" s="916" t="str">
        <f>'Orçamento 01 Vara'!D70</f>
        <v>ESTRUTURA</v>
      </c>
      <c r="C20" s="918">
        <f>'Orçamento 01 Vara'!J82</f>
        <v>986274.74924738251</v>
      </c>
      <c r="D20" s="919">
        <f>C20/C50</f>
        <v>0.2717804914308477</v>
      </c>
      <c r="E20" s="551">
        <v>0.1</v>
      </c>
      <c r="F20" s="552">
        <f>C20*E20</f>
        <v>98627.474924738257</v>
      </c>
      <c r="G20" s="551">
        <v>0.2</v>
      </c>
      <c r="H20" s="552">
        <f>$C20*G20</f>
        <v>197254.94984947651</v>
      </c>
      <c r="I20" s="551">
        <v>0.2</v>
      </c>
      <c r="J20" s="552">
        <f>$C20*I20</f>
        <v>197254.94984947651</v>
      </c>
      <c r="K20" s="551">
        <v>0.15</v>
      </c>
      <c r="L20" s="552">
        <f>$C20*K20</f>
        <v>147941.21238710737</v>
      </c>
      <c r="M20" s="551">
        <v>0.1</v>
      </c>
      <c r="N20" s="552">
        <f>$C20*M20</f>
        <v>98627.474924738257</v>
      </c>
      <c r="O20" s="551">
        <v>0.1</v>
      </c>
      <c r="P20" s="552">
        <f>$C20*O20</f>
        <v>98627.474924738257</v>
      </c>
      <c r="Q20" s="551">
        <v>0.1</v>
      </c>
      <c r="R20" s="552">
        <f>$C20*Q20</f>
        <v>98627.474924738257</v>
      </c>
      <c r="S20" s="551">
        <v>0.05</v>
      </c>
      <c r="T20" s="552">
        <f>$C20*S20</f>
        <v>49313.737462369128</v>
      </c>
      <c r="U20" s="551"/>
      <c r="V20" s="552"/>
      <c r="W20" s="551"/>
      <c r="X20" s="552"/>
      <c r="Y20" s="551"/>
      <c r="Z20" s="552"/>
      <c r="AA20" s="551"/>
      <c r="AB20" s="552"/>
      <c r="AC20" s="921">
        <f>SUM(F20+H20+J20+L20+N20+P20+R20+T20+V20+X20+Z20+AB20)</f>
        <v>986274.74924738263</v>
      </c>
      <c r="AD20" s="22"/>
      <c r="AE20" s="931" t="e">
        <f>E20+G20+I20+K20+M20+O20+Q20+S20+U20+W20+Y20+AA20+#REF!+#REF!+#REF!+#REF!+#REF!+#REF!</f>
        <v>#REF!</v>
      </c>
      <c r="AF20" s="768"/>
      <c r="AG20" s="769"/>
    </row>
    <row r="21" spans="1:33" ht="15" customHeight="1">
      <c r="A21" s="915"/>
      <c r="B21" s="917"/>
      <c r="C21" s="918"/>
      <c r="D21" s="920"/>
      <c r="E21" s="27"/>
      <c r="F21" s="27"/>
      <c r="G21" s="27"/>
      <c r="H21" s="27"/>
      <c r="I21" s="27"/>
      <c r="J21" s="27"/>
      <c r="K21" s="27"/>
      <c r="L21" s="27"/>
      <c r="M21" s="27"/>
      <c r="N21" s="27"/>
      <c r="O21" s="27"/>
      <c r="P21" s="27"/>
      <c r="Q21" s="27"/>
      <c r="R21" s="27"/>
      <c r="S21" s="27"/>
      <c r="T21" s="27"/>
      <c r="U21" s="24"/>
      <c r="V21" s="24"/>
      <c r="W21" s="24"/>
      <c r="X21" s="24"/>
      <c r="Y21" s="24"/>
      <c r="Z21" s="24"/>
      <c r="AA21" s="24"/>
      <c r="AB21" s="24"/>
      <c r="AC21" s="922"/>
      <c r="AE21" s="931"/>
      <c r="AG21" s="769"/>
    </row>
    <row r="22" spans="1:33" ht="15" customHeight="1">
      <c r="A22" s="914">
        <f>'Orçamento 01 Vara'!A84</f>
        <v>6</v>
      </c>
      <c r="B22" s="916" t="str">
        <f>'Orçamento 01 Vara'!D84</f>
        <v>ALVENARIA, DIVISÓRIAS, VERGAS E CONTRA-VERGAS</v>
      </c>
      <c r="C22" s="918">
        <f>'Orçamento 01 Vara'!J97</f>
        <v>198754.24713202589</v>
      </c>
      <c r="D22" s="919">
        <f>C22/C50</f>
        <v>5.4769248630496169E-2</v>
      </c>
      <c r="E22" s="551"/>
      <c r="F22" s="552"/>
      <c r="G22" s="24"/>
      <c r="H22" s="96"/>
      <c r="I22" s="551">
        <v>0.15</v>
      </c>
      <c r="J22" s="96">
        <f>C22*I22</f>
        <v>29813.137069803881</v>
      </c>
      <c r="K22" s="551">
        <v>0.15</v>
      </c>
      <c r="L22" s="96">
        <f>C22*K22</f>
        <v>29813.137069803881</v>
      </c>
      <c r="M22" s="551">
        <v>0.15</v>
      </c>
      <c r="N22" s="96">
        <f>C22*M22</f>
        <v>29813.137069803881</v>
      </c>
      <c r="O22" s="551">
        <v>0.15</v>
      </c>
      <c r="P22" s="96">
        <f>C22*O22</f>
        <v>29813.137069803881</v>
      </c>
      <c r="Q22" s="551">
        <v>0.15</v>
      </c>
      <c r="R22" s="96">
        <f>C22*Q22</f>
        <v>29813.137069803881</v>
      </c>
      <c r="S22" s="551">
        <v>0.15</v>
      </c>
      <c r="T22" s="96">
        <f>C22*S22</f>
        <v>29813.137069803881</v>
      </c>
      <c r="U22" s="551">
        <v>0.1</v>
      </c>
      <c r="V22" s="96">
        <f>C22*U22</f>
        <v>19875.424713202592</v>
      </c>
      <c r="W22" s="96"/>
      <c r="X22" s="96"/>
      <c r="Y22" s="96"/>
      <c r="Z22" s="96"/>
      <c r="AA22" s="551"/>
      <c r="AB22" s="552"/>
      <c r="AC22" s="921">
        <f>SUM(V22,T22,R22,P22,N22,L22,J22)</f>
        <v>198754.24713202589</v>
      </c>
      <c r="AD22" s="22"/>
      <c r="AE22" s="931" t="e">
        <f>E22+G22+I22+K22+M22+O22+Q22+S22+U22+W22+Y22+AA22+#REF!+#REF!+#REF!+#REF!+#REF!+#REF!</f>
        <v>#REF!</v>
      </c>
    </row>
    <row r="23" spans="1:33" ht="15" customHeight="1">
      <c r="A23" s="915"/>
      <c r="B23" s="917"/>
      <c r="C23" s="918"/>
      <c r="D23" s="920"/>
      <c r="E23" s="24"/>
      <c r="F23" s="24"/>
      <c r="G23" s="11"/>
      <c r="H23" s="11"/>
      <c r="I23" s="95"/>
      <c r="J23" s="95"/>
      <c r="K23" s="95"/>
      <c r="L23" s="95"/>
      <c r="M23" s="95"/>
      <c r="N23" s="95"/>
      <c r="O23" s="95"/>
      <c r="P23" s="95"/>
      <c r="Q23" s="95"/>
      <c r="R23" s="95"/>
      <c r="S23" s="95"/>
      <c r="T23" s="95"/>
      <c r="U23" s="95"/>
      <c r="V23" s="95"/>
      <c r="W23" s="11"/>
      <c r="X23" s="11"/>
      <c r="Y23" s="11"/>
      <c r="Z23" s="11"/>
      <c r="AA23" s="24"/>
      <c r="AB23" s="24"/>
      <c r="AC23" s="922"/>
      <c r="AE23" s="931"/>
    </row>
    <row r="24" spans="1:33" ht="15" customHeight="1">
      <c r="A24" s="914">
        <f>'Orçamento 01 Vara'!A99</f>
        <v>7</v>
      </c>
      <c r="B24" s="916" t="str">
        <f>'Orçamento 01 Vara'!D99</f>
        <v>ESQUADRIAS E FERRAGENS</v>
      </c>
      <c r="C24" s="918">
        <f>'Orçamento 01 Vara'!J135</f>
        <v>301300.75995029282</v>
      </c>
      <c r="D24" s="919">
        <f>C24/C50</f>
        <v>8.3027238272363982E-2</v>
      </c>
      <c r="E24" s="551"/>
      <c r="F24" s="552"/>
      <c r="G24" s="551"/>
      <c r="H24" s="552"/>
      <c r="I24" s="551"/>
      <c r="J24" s="552"/>
      <c r="K24" s="551">
        <f>AG25</f>
        <v>0.1111111111111111</v>
      </c>
      <c r="L24" s="552">
        <f>C24*K24</f>
        <v>33477.862216699199</v>
      </c>
      <c r="M24" s="551">
        <f>AG25</f>
        <v>0.1111111111111111</v>
      </c>
      <c r="N24" s="96">
        <f>C24*M24</f>
        <v>33477.862216699199</v>
      </c>
      <c r="O24" s="551">
        <f>AG25</f>
        <v>0.1111111111111111</v>
      </c>
      <c r="P24" s="96">
        <f>C24*O24</f>
        <v>33477.862216699199</v>
      </c>
      <c r="Q24" s="551">
        <f>AG25</f>
        <v>0.1111111111111111</v>
      </c>
      <c r="R24" s="96">
        <f>C24*Q24</f>
        <v>33477.862216699199</v>
      </c>
      <c r="S24" s="551">
        <f>AG25</f>
        <v>0.1111111111111111</v>
      </c>
      <c r="T24" s="96">
        <f>C24*S24</f>
        <v>33477.862216699199</v>
      </c>
      <c r="U24" s="551">
        <f>AG25</f>
        <v>0.1111111111111111</v>
      </c>
      <c r="V24" s="552">
        <f>C24*U24</f>
        <v>33477.862216699199</v>
      </c>
      <c r="W24" s="551">
        <f>AG25</f>
        <v>0.1111111111111111</v>
      </c>
      <c r="X24" s="552">
        <f>C24*W24</f>
        <v>33477.862216699199</v>
      </c>
      <c r="Y24" s="551">
        <f>AG25</f>
        <v>0.1111111111111111</v>
      </c>
      <c r="Z24" s="552">
        <f>C24*Y24</f>
        <v>33477.862216699199</v>
      </c>
      <c r="AA24" s="551">
        <f>AG25</f>
        <v>0.1111111111111111</v>
      </c>
      <c r="AB24" s="552">
        <f>C24*AA24</f>
        <v>33477.862216699199</v>
      </c>
      <c r="AC24" s="921">
        <f>SUM(L24,N24,P24,R24,T24,V24,X24,Z24,AB24)</f>
        <v>301300.75995029276</v>
      </c>
      <c r="AD24" s="22"/>
      <c r="AE24" s="931" t="e">
        <f>E24+G24+I24+K24+M24+O24+Q24+S24+U24+W24+Y24+AA24+#REF!+#REF!+#REF!+#REF!+#REF!+#REF!</f>
        <v>#REF!</v>
      </c>
    </row>
    <row r="25" spans="1:33" ht="15" customHeight="1">
      <c r="A25" s="915"/>
      <c r="B25" s="917"/>
      <c r="C25" s="918"/>
      <c r="D25" s="920"/>
      <c r="E25" s="24"/>
      <c r="F25" s="24"/>
      <c r="G25" s="24"/>
      <c r="H25" s="24"/>
      <c r="I25" s="24"/>
      <c r="J25" s="24"/>
      <c r="K25" s="27"/>
      <c r="L25" s="27"/>
      <c r="M25" s="27"/>
      <c r="N25" s="27"/>
      <c r="O25" s="27"/>
      <c r="P25" s="27"/>
      <c r="Q25" s="27"/>
      <c r="R25" s="27"/>
      <c r="S25" s="27"/>
      <c r="T25" s="27"/>
      <c r="U25" s="27"/>
      <c r="V25" s="27"/>
      <c r="W25" s="27"/>
      <c r="X25" s="27"/>
      <c r="Y25" s="27"/>
      <c r="Z25" s="27"/>
      <c r="AA25" s="27"/>
      <c r="AB25" s="27"/>
      <c r="AC25" s="922"/>
      <c r="AE25" s="931"/>
      <c r="AF25" s="768">
        <v>1</v>
      </c>
      <c r="AG25" s="769">
        <f>AF25/AF26</f>
        <v>0.1111111111111111</v>
      </c>
    </row>
    <row r="26" spans="1:33" ht="15" customHeight="1">
      <c r="A26" s="914">
        <f>'Orçamento 01 Vara'!A137</f>
        <v>8</v>
      </c>
      <c r="B26" s="916" t="str">
        <f>'Orçamento 01 Vara'!D137</f>
        <v>VIDROS E ESPELHOS</v>
      </c>
      <c r="C26" s="918">
        <f>'Orçamento 01 Vara'!J144</f>
        <v>9808.3728527799485</v>
      </c>
      <c r="D26" s="919">
        <f>C26/C50</f>
        <v>2.7028212940660916E-3</v>
      </c>
      <c r="E26" s="11"/>
      <c r="F26" s="11"/>
      <c r="G26" s="551"/>
      <c r="H26" s="552"/>
      <c r="I26" s="551"/>
      <c r="J26" s="552"/>
      <c r="K26" s="551"/>
      <c r="L26" s="552"/>
      <c r="M26" s="551"/>
      <c r="N26" s="552"/>
      <c r="O26" s="551"/>
      <c r="P26" s="552"/>
      <c r="Q26" s="551"/>
      <c r="R26" s="552"/>
      <c r="S26" s="551"/>
      <c r="T26" s="552"/>
      <c r="U26" s="550"/>
      <c r="V26" s="550"/>
      <c r="W26" s="786">
        <f>AG27</f>
        <v>0.33333333333333331</v>
      </c>
      <c r="X26" s="550">
        <f>C26*W26</f>
        <v>3269.4576175933162</v>
      </c>
      <c r="Y26" s="786">
        <f>AG27</f>
        <v>0.33333333333333331</v>
      </c>
      <c r="Z26" s="550">
        <f>C26*Y26</f>
        <v>3269.4576175933162</v>
      </c>
      <c r="AA26" s="786">
        <f>AG27</f>
        <v>0.33333333333333331</v>
      </c>
      <c r="AB26" s="550">
        <f>C26*AA26</f>
        <v>3269.4576175933162</v>
      </c>
      <c r="AC26" s="921">
        <f>SUM(X26+Z26+AB26)</f>
        <v>9808.3728527799485</v>
      </c>
      <c r="AD26" s="22"/>
      <c r="AE26" s="931" t="e">
        <f>E26+G26+I26+K26+M26+O26+Q26+S26+U26+W26+Y26+AA26+#REF!+#REF!+#REF!+#REF!+#REF!+#REF!</f>
        <v>#REF!</v>
      </c>
      <c r="AF26" s="50">
        <v>9</v>
      </c>
    </row>
    <row r="27" spans="1:33" ht="15" customHeight="1">
      <c r="A27" s="915"/>
      <c r="B27" s="917"/>
      <c r="C27" s="918"/>
      <c r="D27" s="920"/>
      <c r="E27" s="11"/>
      <c r="F27" s="11"/>
      <c r="G27" s="556"/>
      <c r="H27" s="556"/>
      <c r="I27" s="556"/>
      <c r="J27" s="556"/>
      <c r="K27" s="556"/>
      <c r="L27" s="556"/>
      <c r="M27" s="556"/>
      <c r="N27" s="556"/>
      <c r="O27" s="556"/>
      <c r="P27" s="556"/>
      <c r="Q27" s="556"/>
      <c r="R27" s="556"/>
      <c r="S27" s="556"/>
      <c r="T27" s="556"/>
      <c r="U27" s="550"/>
      <c r="V27" s="550"/>
      <c r="W27" s="770"/>
      <c r="X27" s="770"/>
      <c r="Y27" s="770"/>
      <c r="Z27" s="770"/>
      <c r="AA27" s="770"/>
      <c r="AB27" s="770"/>
      <c r="AC27" s="922"/>
      <c r="AE27" s="931"/>
      <c r="AF27" s="768">
        <v>1</v>
      </c>
      <c r="AG27" s="29">
        <f>AF27/AF30</f>
        <v>0.33333333333333331</v>
      </c>
    </row>
    <row r="28" spans="1:33" ht="15" customHeight="1">
      <c r="A28" s="914">
        <f>'Orçamento 01 Vara'!A146</f>
        <v>9</v>
      </c>
      <c r="B28" s="916" t="str">
        <f>'Orçamento 01 Vara'!D146</f>
        <v>COBERTURA</v>
      </c>
      <c r="C28" s="918">
        <f>'Orçamento 01 Vara'!J154</f>
        <v>204924.09057848112</v>
      </c>
      <c r="D28" s="919">
        <f>C28/C50</f>
        <v>5.6469427090107528E-2</v>
      </c>
      <c r="E28" s="11"/>
      <c r="F28" s="11"/>
      <c r="G28" s="556"/>
      <c r="H28" s="556"/>
      <c r="I28" s="556"/>
      <c r="J28" s="556"/>
      <c r="K28" s="556"/>
      <c r="L28" s="556"/>
      <c r="M28" s="556"/>
      <c r="N28" s="556"/>
      <c r="O28" s="556"/>
      <c r="P28" s="556"/>
      <c r="Q28" s="556"/>
      <c r="R28" s="556"/>
      <c r="S28" s="551">
        <f>AG27</f>
        <v>0.33333333333333331</v>
      </c>
      <c r="T28" s="552">
        <f>C28*S28</f>
        <v>68308.030192827035</v>
      </c>
      <c r="U28" s="551">
        <f>AG27</f>
        <v>0.33333333333333331</v>
      </c>
      <c r="V28" s="552">
        <f>U28*C28</f>
        <v>68308.030192827035</v>
      </c>
      <c r="W28" s="551">
        <f>AG27</f>
        <v>0.33333333333333331</v>
      </c>
      <c r="X28" s="552">
        <f>C28*W28</f>
        <v>68308.030192827035</v>
      </c>
      <c r="Y28" s="788"/>
      <c r="Z28" s="788"/>
      <c r="AA28" s="788"/>
      <c r="AB28" s="788"/>
      <c r="AC28" s="921">
        <f>SUM(T28,V28,X28)</f>
        <v>204924.09057848109</v>
      </c>
      <c r="AE28" s="783"/>
      <c r="AF28" s="768"/>
      <c r="AG28" s="29"/>
    </row>
    <row r="29" spans="1:33" ht="15" customHeight="1">
      <c r="A29" s="915"/>
      <c r="B29" s="917"/>
      <c r="C29" s="918"/>
      <c r="D29" s="920"/>
      <c r="E29" s="11"/>
      <c r="F29" s="11"/>
      <c r="G29" s="556"/>
      <c r="H29" s="556"/>
      <c r="I29" s="556"/>
      <c r="J29" s="556"/>
      <c r="K29" s="556"/>
      <c r="L29" s="556"/>
      <c r="M29" s="556"/>
      <c r="N29" s="556"/>
      <c r="O29" s="556"/>
      <c r="P29" s="556"/>
      <c r="Q29" s="556"/>
      <c r="R29" s="556"/>
      <c r="S29" s="95"/>
      <c r="T29" s="95"/>
      <c r="U29" s="770"/>
      <c r="V29" s="770"/>
      <c r="W29" s="770"/>
      <c r="X29" s="770"/>
      <c r="Y29" s="788"/>
      <c r="Z29" s="788"/>
      <c r="AA29" s="788"/>
      <c r="AB29" s="788"/>
      <c r="AC29" s="922"/>
      <c r="AE29" s="783"/>
      <c r="AF29" s="768"/>
      <c r="AG29" s="29"/>
    </row>
    <row r="30" spans="1:33" ht="15" customHeight="1">
      <c r="A30" s="914">
        <f>'Orçamento 01 Vara'!A156</f>
        <v>10</v>
      </c>
      <c r="B30" s="916" t="str">
        <f>'Orçamento 01 Vara'!D156</f>
        <v>REVESTIMENTOS</v>
      </c>
      <c r="C30" s="918">
        <f>'Orçamento 01 Vara'!J170</f>
        <v>317800.65675950714</v>
      </c>
      <c r="D30" s="919">
        <f>C30/C50</f>
        <v>8.7573993694003344E-2</v>
      </c>
      <c r="E30" s="11"/>
      <c r="F30" s="11"/>
      <c r="G30" s="551"/>
      <c r="H30" s="552"/>
      <c r="I30" s="551"/>
      <c r="J30" s="552"/>
      <c r="K30" s="551"/>
      <c r="L30" s="552"/>
      <c r="M30" s="551">
        <v>0.125</v>
      </c>
      <c r="N30" s="552">
        <f>C30*M30</f>
        <v>39725.082094938392</v>
      </c>
      <c r="O30" s="551">
        <v>0.125</v>
      </c>
      <c r="P30" s="552">
        <f>C30*O30</f>
        <v>39725.082094938392</v>
      </c>
      <c r="Q30" s="551">
        <v>0.125</v>
      </c>
      <c r="R30" s="552">
        <f>$C30*Q30</f>
        <v>39725.082094938392</v>
      </c>
      <c r="S30" s="551">
        <v>0.125</v>
      </c>
      <c r="T30" s="552">
        <f>$C30*S30</f>
        <v>39725.082094938392</v>
      </c>
      <c r="U30" s="551">
        <v>0.125</v>
      </c>
      <c r="V30" s="552">
        <f>$C30*U30</f>
        <v>39725.082094938392</v>
      </c>
      <c r="W30" s="551">
        <v>0.125</v>
      </c>
      <c r="X30" s="550">
        <f>C30*W30</f>
        <v>39725.082094938392</v>
      </c>
      <c r="Y30" s="786">
        <v>0.125</v>
      </c>
      <c r="Z30" s="550">
        <f>C30*Y30</f>
        <v>39725.082094938392</v>
      </c>
      <c r="AA30" s="786">
        <v>0.125</v>
      </c>
      <c r="AB30" s="550">
        <f>C30*AA30</f>
        <v>39725.082094938392</v>
      </c>
      <c r="AC30" s="921">
        <f>SUM(N30,P30,R30,T30,V30,X30,Z30,AB30)</f>
        <v>317800.65675950708</v>
      </c>
      <c r="AD30" s="22"/>
      <c r="AE30" s="931" t="e">
        <f>E30+G30+I30+K30+M30+O30+Q30+S30+U30+W30+Y30+AA30+#REF!+#REF!+#REF!+#REF!+#REF!+#REF!</f>
        <v>#REF!</v>
      </c>
      <c r="AF30" s="50">
        <v>3</v>
      </c>
    </row>
    <row r="31" spans="1:33" ht="15" customHeight="1">
      <c r="A31" s="915"/>
      <c r="B31" s="917"/>
      <c r="C31" s="918"/>
      <c r="D31" s="920"/>
      <c r="E31" s="11"/>
      <c r="F31" s="11"/>
      <c r="G31" s="556"/>
      <c r="H31" s="556"/>
      <c r="I31" s="556"/>
      <c r="J31" s="556"/>
      <c r="K31" s="556"/>
      <c r="L31" s="556"/>
      <c r="M31" s="95"/>
      <c r="N31" s="95"/>
      <c r="O31" s="95"/>
      <c r="P31" s="95"/>
      <c r="Q31" s="95"/>
      <c r="R31" s="95"/>
      <c r="S31" s="95"/>
      <c r="T31" s="95"/>
      <c r="U31" s="95"/>
      <c r="V31" s="95"/>
      <c r="W31" s="770"/>
      <c r="X31" s="770"/>
      <c r="Y31" s="770"/>
      <c r="Z31" s="770"/>
      <c r="AA31" s="770"/>
      <c r="AB31" s="770"/>
      <c r="AC31" s="922"/>
      <c r="AE31" s="931"/>
      <c r="AF31" s="768">
        <v>1</v>
      </c>
      <c r="AG31" s="769">
        <f>AF31/AF32</f>
        <v>0.125</v>
      </c>
    </row>
    <row r="32" spans="1:33" ht="15" customHeight="1">
      <c r="A32" s="914">
        <f>'Orçamento 01 Vara'!A172</f>
        <v>11</v>
      </c>
      <c r="B32" s="916" t="str">
        <f>'Orçamento 01 Vara'!D172</f>
        <v>FORROS</v>
      </c>
      <c r="C32" s="918">
        <f>'Orçamento 01 Vara'!J177</f>
        <v>106969.63696695991</v>
      </c>
      <c r="D32" s="919">
        <f>C32/C50</f>
        <v>2.9476837488990288E-2</v>
      </c>
      <c r="E32" s="11"/>
      <c r="F32" s="11"/>
      <c r="G32" s="11"/>
      <c r="H32" s="97"/>
      <c r="I32" s="550"/>
      <c r="J32" s="550"/>
      <c r="K32" s="551"/>
      <c r="L32" s="552"/>
      <c r="M32" s="551">
        <f>AG31</f>
        <v>0.125</v>
      </c>
      <c r="N32" s="552">
        <f>$C32*M32</f>
        <v>13371.204620869989</v>
      </c>
      <c r="O32" s="551">
        <f>AG31</f>
        <v>0.125</v>
      </c>
      <c r="P32" s="552">
        <f>$C32*O32</f>
        <v>13371.204620869989</v>
      </c>
      <c r="Q32" s="551">
        <f>AG31</f>
        <v>0.125</v>
      </c>
      <c r="R32" s="552">
        <f>$C32*Q32</f>
        <v>13371.204620869989</v>
      </c>
      <c r="S32" s="551">
        <f>AG31</f>
        <v>0.125</v>
      </c>
      <c r="T32" s="552">
        <f>$C32*S32</f>
        <v>13371.204620869989</v>
      </c>
      <c r="U32" s="551">
        <f>AG31</f>
        <v>0.125</v>
      </c>
      <c r="V32" s="552">
        <f>$C32*U32</f>
        <v>13371.204620869989</v>
      </c>
      <c r="W32" s="551">
        <f>AG31</f>
        <v>0.125</v>
      </c>
      <c r="X32" s="552">
        <f>$C32*W32</f>
        <v>13371.204620869989</v>
      </c>
      <c r="Y32" s="551">
        <f>AG31</f>
        <v>0.125</v>
      </c>
      <c r="Z32" s="552">
        <f>$C32*Y32</f>
        <v>13371.204620869989</v>
      </c>
      <c r="AA32" s="551">
        <f>AG31</f>
        <v>0.125</v>
      </c>
      <c r="AB32" s="552">
        <f>$C32*AA32</f>
        <v>13371.204620869989</v>
      </c>
      <c r="AC32" s="921">
        <f>SUM(L32+N32+P32+R32+T32+V32+X32+Z32+AB32)</f>
        <v>106969.63696695991</v>
      </c>
      <c r="AD32" s="22"/>
      <c r="AE32" s="931" t="e">
        <f>E32+G32+I32+K32+M32+O32+Q32+S32+U32+W32+Y32+AA32+#REF!+#REF!+#REF!+#REF!+#REF!+#REF!</f>
        <v>#REF!</v>
      </c>
      <c r="AF32" s="50">
        <v>8</v>
      </c>
    </row>
    <row r="33" spans="1:33" ht="15" customHeight="1">
      <c r="A33" s="915"/>
      <c r="B33" s="917"/>
      <c r="C33" s="918"/>
      <c r="D33" s="920"/>
      <c r="E33" s="11"/>
      <c r="F33" s="11"/>
      <c r="G33" s="11"/>
      <c r="H33" s="97"/>
      <c r="I33" s="550"/>
      <c r="J33" s="550"/>
      <c r="K33" s="556"/>
      <c r="L33" s="556"/>
      <c r="M33" s="95"/>
      <c r="N33" s="95"/>
      <c r="O33" s="95"/>
      <c r="P33" s="95"/>
      <c r="Q33" s="95"/>
      <c r="R33" s="95"/>
      <c r="S33" s="95"/>
      <c r="T33" s="95"/>
      <c r="U33" s="95"/>
      <c r="V33" s="95"/>
      <c r="W33" s="95"/>
      <c r="X33" s="95"/>
      <c r="Y33" s="95"/>
      <c r="Z33" s="95"/>
      <c r="AA33" s="95"/>
      <c r="AB33" s="95"/>
      <c r="AC33" s="922"/>
      <c r="AE33" s="931"/>
    </row>
    <row r="34" spans="1:33" ht="15" customHeight="1">
      <c r="A34" s="914">
        <f>'Orçamento 01 Vara'!A179</f>
        <v>12</v>
      </c>
      <c r="B34" s="916" t="str">
        <f>'Orçamento 01 Vara'!D179</f>
        <v>MARCENARIA E SERRALHERIA</v>
      </c>
      <c r="C34" s="918">
        <f>'Orçamento 01 Vara'!J190</f>
        <v>35944.295697211404</v>
      </c>
      <c r="D34" s="919">
        <f>C34/C50</f>
        <v>9.9049056626243619E-3</v>
      </c>
      <c r="E34" s="11"/>
      <c r="F34" s="11"/>
      <c r="G34" s="11"/>
      <c r="H34" s="97"/>
      <c r="I34" s="550"/>
      <c r="J34" s="550"/>
      <c r="K34" s="550"/>
      <c r="L34" s="550"/>
      <c r="M34" s="550"/>
      <c r="N34" s="550"/>
      <c r="O34" s="550"/>
      <c r="P34" s="550"/>
      <c r="Q34" s="550"/>
      <c r="R34" s="550"/>
      <c r="S34" s="550"/>
      <c r="T34" s="550"/>
      <c r="U34" s="550"/>
      <c r="V34" s="550"/>
      <c r="W34" s="551">
        <f>AG34</f>
        <v>0.33333333333333331</v>
      </c>
      <c r="X34" s="552">
        <f>C34*W34</f>
        <v>11981.431899070467</v>
      </c>
      <c r="Y34" s="551">
        <f>AG34</f>
        <v>0.33333333333333331</v>
      </c>
      <c r="Z34" s="552">
        <f>C34*Y34</f>
        <v>11981.431899070467</v>
      </c>
      <c r="AA34" s="551">
        <f>AG34</f>
        <v>0.33333333333333331</v>
      </c>
      <c r="AB34" s="552">
        <f>C34*AA34</f>
        <v>11981.431899070467</v>
      </c>
      <c r="AC34" s="921">
        <f>SUM(X34+Z34+AB34)</f>
        <v>35944.295697211404</v>
      </c>
      <c r="AD34" s="22"/>
      <c r="AE34" s="931" t="e">
        <f>E34+G34+I34+K34+M34+O34+Q34+S34+U34+W34+Y34+AA34+#REF!+#REF!+#REF!+#REF!+#REF!+#REF!</f>
        <v>#REF!</v>
      </c>
      <c r="AF34" s="768">
        <v>1</v>
      </c>
      <c r="AG34" s="769">
        <f>AF34/AF35</f>
        <v>0.33333333333333331</v>
      </c>
    </row>
    <row r="35" spans="1:33" ht="15" customHeight="1">
      <c r="A35" s="915"/>
      <c r="B35" s="917"/>
      <c r="C35" s="918"/>
      <c r="D35" s="920"/>
      <c r="E35" s="11"/>
      <c r="F35" s="11"/>
      <c r="G35" s="556"/>
      <c r="H35" s="556"/>
      <c r="I35" s="556"/>
      <c r="J35" s="556"/>
      <c r="K35" s="556"/>
      <c r="L35" s="556"/>
      <c r="M35" s="556"/>
      <c r="N35" s="556"/>
      <c r="O35" s="556"/>
      <c r="P35" s="556"/>
      <c r="Q35" s="556"/>
      <c r="R35" s="556"/>
      <c r="S35" s="556"/>
      <c r="T35" s="556"/>
      <c r="U35" s="556"/>
      <c r="V35" s="556"/>
      <c r="W35" s="95"/>
      <c r="X35" s="95"/>
      <c r="Y35" s="95"/>
      <c r="Z35" s="95"/>
      <c r="AA35" s="95"/>
      <c r="AB35" s="95"/>
      <c r="AC35" s="922"/>
      <c r="AE35" s="931"/>
      <c r="AF35" s="50">
        <v>3</v>
      </c>
    </row>
    <row r="36" spans="1:33" ht="15" customHeight="1">
      <c r="A36" s="914">
        <f>'Orçamento 01 Vara'!A192</f>
        <v>13</v>
      </c>
      <c r="B36" s="916" t="str">
        <f>'Orçamento 01 Vara'!D192</f>
        <v>PINTURA</v>
      </c>
      <c r="C36" s="918">
        <f>'Orçamento 01 Vara'!J205</f>
        <v>140661.68416991568</v>
      </c>
      <c r="D36" s="919">
        <f>C36/C50</f>
        <v>3.8761107570038332E-2</v>
      </c>
      <c r="E36" s="11"/>
      <c r="F36" s="11"/>
      <c r="G36" s="11"/>
      <c r="H36" s="97"/>
      <c r="I36" s="550"/>
      <c r="J36" s="550"/>
      <c r="K36" s="550"/>
      <c r="L36" s="550"/>
      <c r="M36" s="550"/>
      <c r="N36" s="550"/>
      <c r="O36" s="550"/>
      <c r="P36" s="550"/>
      <c r="Q36" s="550"/>
      <c r="R36" s="550"/>
      <c r="S36" s="551"/>
      <c r="T36" s="552"/>
      <c r="U36" s="551"/>
      <c r="V36" s="552"/>
      <c r="W36" s="551">
        <f>AG34</f>
        <v>0.33333333333333331</v>
      </c>
      <c r="X36" s="552">
        <f>C36*W36</f>
        <v>46887.22805663856</v>
      </c>
      <c r="Y36" s="551">
        <f>AG34</f>
        <v>0.33333333333333331</v>
      </c>
      <c r="Z36" s="552">
        <f>C36*Y36</f>
        <v>46887.22805663856</v>
      </c>
      <c r="AA36" s="786">
        <f>AG34</f>
        <v>0.33333333333333331</v>
      </c>
      <c r="AB36" s="550">
        <f>C36*AA36</f>
        <v>46887.22805663856</v>
      </c>
      <c r="AC36" s="921">
        <f>SUM(X36+Z36+AB36)</f>
        <v>140661.68416991568</v>
      </c>
      <c r="AD36" s="22"/>
      <c r="AE36" s="931" t="e">
        <f>E36+G36+I36+K36+M36+O36+Q36+S36+U36+W36+Y36+AA36+#REF!+#REF!+#REF!+#REF!+#REF!+#REF!</f>
        <v>#REF!</v>
      </c>
    </row>
    <row r="37" spans="1:33" ht="15" customHeight="1">
      <c r="A37" s="915"/>
      <c r="B37" s="917"/>
      <c r="C37" s="918"/>
      <c r="D37" s="920"/>
      <c r="E37" s="11"/>
      <c r="F37" s="11"/>
      <c r="G37" s="11"/>
      <c r="H37" s="11"/>
      <c r="I37" s="11"/>
      <c r="J37" s="11"/>
      <c r="K37" s="11"/>
      <c r="L37" s="11"/>
      <c r="M37" s="11"/>
      <c r="N37" s="11"/>
      <c r="O37" s="11"/>
      <c r="P37" s="11"/>
      <c r="Q37" s="11"/>
      <c r="R37" s="11"/>
      <c r="S37" s="556"/>
      <c r="T37" s="556"/>
      <c r="U37" s="556"/>
      <c r="V37" s="556"/>
      <c r="W37" s="95"/>
      <c r="X37" s="95"/>
      <c r="Y37" s="95"/>
      <c r="Z37" s="95"/>
      <c r="AA37" s="770"/>
      <c r="AB37" s="770"/>
      <c r="AC37" s="922"/>
      <c r="AE37" s="931"/>
    </row>
    <row r="38" spans="1:33" ht="15" customHeight="1">
      <c r="A38" s="914">
        <f>'Orçamento 01 Vara'!A207</f>
        <v>14</v>
      </c>
      <c r="B38" s="916" t="str">
        <f>'Orçamento 01 Vara'!D207</f>
        <v>PISOS</v>
      </c>
      <c r="C38" s="918">
        <f>'Orçamento 01 Vara'!J219</f>
        <v>240374.78517012805</v>
      </c>
      <c r="D38" s="919">
        <f>C38/C50</f>
        <v>6.6238314720085817E-2</v>
      </c>
      <c r="E38" s="11"/>
      <c r="F38" s="11"/>
      <c r="G38" s="11"/>
      <c r="H38" s="97"/>
      <c r="I38" s="550"/>
      <c r="J38" s="550"/>
      <c r="K38" s="550"/>
      <c r="L38" s="550"/>
      <c r="M38" s="551"/>
      <c r="N38" s="552"/>
      <c r="O38" s="551"/>
      <c r="P38" s="552"/>
      <c r="Q38" s="551">
        <f>AG38</f>
        <v>0.16666666666666666</v>
      </c>
      <c r="R38" s="552">
        <f>$C38*Q38</f>
        <v>40062.464195021341</v>
      </c>
      <c r="S38" s="551">
        <f>AG38</f>
        <v>0.16666666666666666</v>
      </c>
      <c r="T38" s="552">
        <f>$C38*S38</f>
        <v>40062.464195021341</v>
      </c>
      <c r="U38" s="551">
        <f>AG38</f>
        <v>0.16666666666666666</v>
      </c>
      <c r="V38" s="552">
        <f>$C38*U38</f>
        <v>40062.464195021341</v>
      </c>
      <c r="W38" s="551">
        <f>AG38</f>
        <v>0.16666666666666666</v>
      </c>
      <c r="X38" s="552">
        <f>$C38*W38</f>
        <v>40062.464195021341</v>
      </c>
      <c r="Y38" s="551">
        <f>AG38</f>
        <v>0.16666666666666666</v>
      </c>
      <c r="Z38" s="552">
        <f>$C38*Y38</f>
        <v>40062.464195021341</v>
      </c>
      <c r="AA38" s="551">
        <f>AG38</f>
        <v>0.16666666666666666</v>
      </c>
      <c r="AB38" s="552">
        <f>$C38*AA38</f>
        <v>40062.464195021341</v>
      </c>
      <c r="AC38" s="921">
        <f>SUM(N38+P38+R38+T38+V38+X38+Z38+AB38)</f>
        <v>240374.78517012805</v>
      </c>
      <c r="AD38" s="22"/>
      <c r="AE38" s="931" t="e">
        <f>E38+G38+I38+K38+M38+O38+Q38+S38+U38+W38+Y38+AA38+#REF!+#REF!+#REF!+#REF!+#REF!+#REF!</f>
        <v>#REF!</v>
      </c>
      <c r="AF38" s="768">
        <v>1</v>
      </c>
      <c r="AG38" s="769">
        <f>AF38/AF39</f>
        <v>0.16666666666666666</v>
      </c>
    </row>
    <row r="39" spans="1:33" ht="15" customHeight="1">
      <c r="A39" s="915"/>
      <c r="B39" s="917"/>
      <c r="C39" s="918"/>
      <c r="D39" s="920"/>
      <c r="E39" s="11"/>
      <c r="F39" s="11"/>
      <c r="G39" s="11"/>
      <c r="H39" s="97"/>
      <c r="I39" s="550"/>
      <c r="J39" s="550"/>
      <c r="K39" s="550"/>
      <c r="L39" s="550"/>
      <c r="M39" s="556"/>
      <c r="N39" s="556"/>
      <c r="O39" s="556"/>
      <c r="P39" s="556"/>
      <c r="Q39" s="95"/>
      <c r="R39" s="95"/>
      <c r="S39" s="95"/>
      <c r="T39" s="95"/>
      <c r="U39" s="95"/>
      <c r="V39" s="95"/>
      <c r="W39" s="95"/>
      <c r="X39" s="95"/>
      <c r="Y39" s="95"/>
      <c r="Z39" s="95"/>
      <c r="AA39" s="95"/>
      <c r="AB39" s="95"/>
      <c r="AC39" s="922"/>
      <c r="AE39" s="931"/>
      <c r="AF39" s="50">
        <v>6</v>
      </c>
    </row>
    <row r="40" spans="1:33" ht="15" customHeight="1">
      <c r="A40" s="914">
        <f>'Orçamento 01 Vara'!A221</f>
        <v>15</v>
      </c>
      <c r="B40" s="916" t="str">
        <f>'Orçamento 01 Vara'!D221</f>
        <v>RODAPÉS, SOLEIRAS E PEITORIS</v>
      </c>
      <c r="C40" s="918">
        <f>'Orçamento 01 Vara'!J232</f>
        <v>35449.687242000015</v>
      </c>
      <c r="D40" s="919">
        <f>C40/C50</f>
        <v>9.7686100420320433E-3</v>
      </c>
      <c r="E40" s="11"/>
      <c r="F40" s="11"/>
      <c r="G40" s="11"/>
      <c r="H40" s="97"/>
      <c r="I40" s="550"/>
      <c r="J40" s="550"/>
      <c r="K40" s="550"/>
      <c r="L40" s="550"/>
      <c r="M40" s="550"/>
      <c r="N40" s="550"/>
      <c r="O40" s="550"/>
      <c r="P40" s="550"/>
      <c r="Q40" s="551"/>
      <c r="R40" s="552"/>
      <c r="S40" s="551">
        <v>0.2</v>
      </c>
      <c r="T40" s="552">
        <f>C40*S40</f>
        <v>7089.9374484000036</v>
      </c>
      <c r="U40" s="551">
        <v>0.2</v>
      </c>
      <c r="V40" s="552">
        <f>C40*U40</f>
        <v>7089.9374484000036</v>
      </c>
      <c r="W40" s="551">
        <v>0.2</v>
      </c>
      <c r="X40" s="550">
        <f>C40*W40</f>
        <v>7089.9374484000036</v>
      </c>
      <c r="Y40" s="551">
        <v>0.2</v>
      </c>
      <c r="Z40" s="550">
        <f>C40*Y40</f>
        <v>7089.9374484000036</v>
      </c>
      <c r="AA40" s="551">
        <v>0.2</v>
      </c>
      <c r="AB40" s="550">
        <f>C40*AA40</f>
        <v>7089.9374484000036</v>
      </c>
      <c r="AC40" s="921">
        <f>SUM(T40,V40,X40,Z40,AB40)</f>
        <v>35449.687242000015</v>
      </c>
      <c r="AD40" s="22"/>
      <c r="AE40" s="931" t="e">
        <f>E40+G40+I40+K40+M40+O40+Q40+S40+U40+W40+Y40+AA40+#REF!+#REF!+#REF!+#REF!+#REF!+#REF!</f>
        <v>#REF!</v>
      </c>
      <c r="AF40" s="768">
        <v>1</v>
      </c>
      <c r="AG40" s="768">
        <f>AF40/AF41</f>
        <v>0.2</v>
      </c>
    </row>
    <row r="41" spans="1:33" ht="15" customHeight="1">
      <c r="A41" s="915"/>
      <c r="B41" s="917"/>
      <c r="C41" s="918"/>
      <c r="D41" s="920"/>
      <c r="E41" s="11"/>
      <c r="F41" s="11"/>
      <c r="G41" s="550"/>
      <c r="H41" s="550"/>
      <c r="I41" s="550"/>
      <c r="J41" s="550"/>
      <c r="K41" s="550"/>
      <c r="L41" s="550"/>
      <c r="M41" s="550"/>
      <c r="N41" s="550"/>
      <c r="O41" s="550"/>
      <c r="P41" s="550"/>
      <c r="Q41" s="556"/>
      <c r="R41" s="556"/>
      <c r="S41" s="95"/>
      <c r="T41" s="95"/>
      <c r="U41" s="95"/>
      <c r="V41" s="95"/>
      <c r="W41" s="770"/>
      <c r="X41" s="770"/>
      <c r="Y41" s="770"/>
      <c r="Z41" s="770"/>
      <c r="AA41" s="770"/>
      <c r="AB41" s="770"/>
      <c r="AC41" s="922"/>
      <c r="AE41" s="931"/>
      <c r="AF41" s="50">
        <v>5</v>
      </c>
    </row>
    <row r="42" spans="1:33" ht="15" customHeight="1">
      <c r="A42" s="914">
        <f>'Orçamento 01 Vara'!A234</f>
        <v>16</v>
      </c>
      <c r="B42" s="916" t="str">
        <f>'Orçamento 01 Vara'!D234</f>
        <v>APARELHOS E METAIS</v>
      </c>
      <c r="C42" s="918">
        <f>'Orçamento 01 Vara'!J274</f>
        <v>57419.249959883411</v>
      </c>
      <c r="D42" s="919">
        <f>C42/C50</f>
        <v>1.5822601139891458E-2</v>
      </c>
      <c r="E42" s="11"/>
      <c r="F42" s="11"/>
      <c r="G42" s="11"/>
      <c r="H42" s="97"/>
      <c r="I42" s="550"/>
      <c r="J42" s="550"/>
      <c r="K42" s="550"/>
      <c r="L42" s="550"/>
      <c r="M42" s="550"/>
      <c r="N42" s="550"/>
      <c r="O42" s="550"/>
      <c r="P42" s="550"/>
      <c r="Q42" s="550"/>
      <c r="R42" s="550"/>
      <c r="S42" s="550"/>
      <c r="T42" s="550"/>
      <c r="U42" s="550"/>
      <c r="V42" s="550"/>
      <c r="W42" s="551">
        <f>AG42</f>
        <v>0.33333333333333331</v>
      </c>
      <c r="X42" s="552">
        <f>C42*W42</f>
        <v>19139.749986627801</v>
      </c>
      <c r="Y42" s="551">
        <f>AG42</f>
        <v>0.33333333333333331</v>
      </c>
      <c r="Z42" s="552">
        <f>C42*Y42</f>
        <v>19139.749986627801</v>
      </c>
      <c r="AA42" s="551">
        <f>AG42</f>
        <v>0.33333333333333331</v>
      </c>
      <c r="AB42" s="552">
        <f>C42*AA42</f>
        <v>19139.749986627801</v>
      </c>
      <c r="AC42" s="921">
        <f>SUM(X42+Z42+AB42)</f>
        <v>57419.249959883404</v>
      </c>
      <c r="AD42" s="22"/>
      <c r="AE42" s="931" t="e">
        <f>E42+G42+I42+K42+M42+O42+Q42+S42+U42+W42+Y42+AA42+#REF!+#REF!+#REF!+#REF!+#REF!+#REF!</f>
        <v>#REF!</v>
      </c>
      <c r="AF42" s="768">
        <v>1</v>
      </c>
      <c r="AG42" s="769">
        <f>AF42/AF43</f>
        <v>0.33333333333333331</v>
      </c>
    </row>
    <row r="43" spans="1:33" ht="15" customHeight="1">
      <c r="A43" s="915"/>
      <c r="B43" s="917"/>
      <c r="C43" s="918"/>
      <c r="D43" s="920"/>
      <c r="E43" s="11"/>
      <c r="F43" s="11"/>
      <c r="G43" s="11"/>
      <c r="H43" s="11"/>
      <c r="I43" s="11"/>
      <c r="J43" s="11"/>
      <c r="K43" s="11"/>
      <c r="L43" s="11"/>
      <c r="M43" s="11"/>
      <c r="N43" s="11"/>
      <c r="O43" s="11"/>
      <c r="P43" s="11"/>
      <c r="Q43" s="11"/>
      <c r="R43" s="11"/>
      <c r="S43" s="11"/>
      <c r="T43" s="11"/>
      <c r="U43" s="11"/>
      <c r="V43" s="11"/>
      <c r="W43" s="95"/>
      <c r="X43" s="95"/>
      <c r="Y43" s="770"/>
      <c r="Z43" s="770"/>
      <c r="AA43" s="770"/>
      <c r="AB43" s="770"/>
      <c r="AC43" s="922"/>
      <c r="AE43" s="931"/>
      <c r="AF43" s="50">
        <v>3</v>
      </c>
    </row>
    <row r="44" spans="1:33" s="794" customFormat="1" ht="15" customHeight="1">
      <c r="A44" s="914">
        <f>'Orçamento 01 Vara'!A276</f>
        <v>17</v>
      </c>
      <c r="B44" s="916" t="str">
        <f>'Orçamento 01 Vara'!D276</f>
        <v>BANCADAS E DIVISÓRIAS</v>
      </c>
      <c r="C44" s="918">
        <f>'Orçamento 01 Vara'!J280</f>
        <v>40901.598342218676</v>
      </c>
      <c r="D44" s="919">
        <f>C44/C50</f>
        <v>1.1270953156043035E-2</v>
      </c>
      <c r="E44" s="11"/>
      <c r="F44" s="11"/>
      <c r="G44" s="11"/>
      <c r="H44" s="11"/>
      <c r="I44" s="868"/>
      <c r="J44" s="868"/>
      <c r="K44" s="868"/>
      <c r="L44" s="868"/>
      <c r="M44" s="868"/>
      <c r="N44" s="868"/>
      <c r="O44" s="868"/>
      <c r="P44" s="868"/>
      <c r="Q44" s="868"/>
      <c r="R44" s="868"/>
      <c r="S44" s="868"/>
      <c r="T44" s="868"/>
      <c r="U44" s="868"/>
      <c r="V44" s="868"/>
      <c r="W44" s="556"/>
      <c r="X44" s="556"/>
      <c r="Y44" s="551">
        <v>0.5</v>
      </c>
      <c r="Z44" s="552">
        <f>C44*Y44</f>
        <v>20450.799171109338</v>
      </c>
      <c r="AA44" s="551">
        <v>0.5</v>
      </c>
      <c r="AB44" s="552">
        <f>C44*AA44</f>
        <v>20450.799171109338</v>
      </c>
      <c r="AC44" s="921">
        <f>SUM(Z44+AB44)</f>
        <v>40901.598342218676</v>
      </c>
      <c r="AE44" s="790"/>
    </row>
    <row r="45" spans="1:33" s="794" customFormat="1" ht="15" customHeight="1">
      <c r="A45" s="915"/>
      <c r="B45" s="917"/>
      <c r="C45" s="918"/>
      <c r="D45" s="920"/>
      <c r="E45" s="11"/>
      <c r="F45" s="11"/>
      <c r="G45" s="11"/>
      <c r="H45" s="11"/>
      <c r="I45" s="868"/>
      <c r="J45" s="868"/>
      <c r="K45" s="868"/>
      <c r="L45" s="868"/>
      <c r="M45" s="868"/>
      <c r="N45" s="868"/>
      <c r="O45" s="868"/>
      <c r="P45" s="868"/>
      <c r="Q45" s="868"/>
      <c r="R45" s="868"/>
      <c r="S45" s="868"/>
      <c r="T45" s="868"/>
      <c r="U45" s="868"/>
      <c r="V45" s="868"/>
      <c r="W45" s="556"/>
      <c r="X45" s="556"/>
      <c r="Y45" s="770"/>
      <c r="Z45" s="770"/>
      <c r="AA45" s="770"/>
      <c r="AB45" s="770"/>
      <c r="AC45" s="922"/>
      <c r="AE45" s="790"/>
    </row>
    <row r="46" spans="1:33" s="794" customFormat="1" ht="15" customHeight="1">
      <c r="A46" s="914">
        <f>'Orçamento 01 Vara'!A282</f>
        <v>18</v>
      </c>
      <c r="B46" s="916" t="str">
        <f>'Orçamento 01 Vara'!D282</f>
        <v>INSTALAÇÕES ELÉTRICAS</v>
      </c>
      <c r="C46" s="918">
        <f>'Orçamento 01 Vara'!J292</f>
        <v>161846.28972417148</v>
      </c>
      <c r="D46" s="919">
        <f>C46/C50</f>
        <v>4.4598793785464462E-2</v>
      </c>
      <c r="E46" s="11"/>
      <c r="F46" s="11"/>
      <c r="G46" s="11"/>
      <c r="H46" s="11"/>
      <c r="I46" s="868"/>
      <c r="J46" s="868"/>
      <c r="K46" s="868"/>
      <c r="L46" s="868"/>
      <c r="M46" s="868"/>
      <c r="N46" s="868"/>
      <c r="O46" s="868"/>
      <c r="P46" s="868"/>
      <c r="Q46" s="868"/>
      <c r="R46" s="868"/>
      <c r="S46" s="868"/>
      <c r="T46" s="868"/>
      <c r="U46" s="551">
        <v>0.25</v>
      </c>
      <c r="V46" s="552">
        <f>C46*U46</f>
        <v>40461.57243104287</v>
      </c>
      <c r="W46" s="551">
        <v>0.25</v>
      </c>
      <c r="X46" s="552">
        <f>C46*W46</f>
        <v>40461.57243104287</v>
      </c>
      <c r="Y46" s="551">
        <v>0.25</v>
      </c>
      <c r="Z46" s="552">
        <f>C46*Y46</f>
        <v>40461.57243104287</v>
      </c>
      <c r="AA46" s="551">
        <v>0.25</v>
      </c>
      <c r="AB46" s="552">
        <f>C46*AA46</f>
        <v>40461.57243104287</v>
      </c>
      <c r="AC46" s="921">
        <f>SUM(V46+X46+Z46+AB46)</f>
        <v>161846.28972417148</v>
      </c>
      <c r="AE46" s="790"/>
      <c r="AF46" s="769"/>
      <c r="AG46" s="769"/>
    </row>
    <row r="47" spans="1:33" s="794" customFormat="1" ht="15" customHeight="1">
      <c r="A47" s="915"/>
      <c r="B47" s="917"/>
      <c r="C47" s="918"/>
      <c r="D47" s="920"/>
      <c r="E47" s="11"/>
      <c r="F47" s="11"/>
      <c r="G47" s="11"/>
      <c r="H47" s="11"/>
      <c r="I47" s="868"/>
      <c r="J47" s="868"/>
      <c r="K47" s="868"/>
      <c r="L47" s="868"/>
      <c r="M47" s="868"/>
      <c r="N47" s="868"/>
      <c r="O47" s="868"/>
      <c r="P47" s="868"/>
      <c r="Q47" s="868"/>
      <c r="R47" s="868"/>
      <c r="S47" s="868"/>
      <c r="T47" s="868"/>
      <c r="U47" s="869"/>
      <c r="V47" s="869"/>
      <c r="W47" s="95"/>
      <c r="X47" s="95"/>
      <c r="Y47" s="770"/>
      <c r="Z47" s="770"/>
      <c r="AA47" s="770"/>
      <c r="AB47" s="770"/>
      <c r="AC47" s="922"/>
      <c r="AE47" s="790"/>
    </row>
    <row r="48" spans="1:33" ht="15" customHeight="1">
      <c r="A48" s="914">
        <f>'Orçamento 01 Vara'!A294</f>
        <v>19</v>
      </c>
      <c r="B48" s="916" t="str">
        <f>'Orçamento 01 Vara'!D294</f>
        <v>LIMPEZA DE OBRA TOTAL</v>
      </c>
      <c r="C48" s="918">
        <f>'Orçamento 01 Vara'!J298</f>
        <v>21754.392287710209</v>
      </c>
      <c r="D48" s="919">
        <f>C48/C50</f>
        <v>5.9946981621957158E-3</v>
      </c>
      <c r="E48" s="551">
        <f>AG48</f>
        <v>8.3333333333333329E-2</v>
      </c>
      <c r="F48" s="552">
        <f>C48*E48</f>
        <v>1812.8660239758506</v>
      </c>
      <c r="G48" s="551">
        <f>AG48</f>
        <v>8.3333333333333329E-2</v>
      </c>
      <c r="H48" s="552">
        <f>C48*G48</f>
        <v>1812.8660239758506</v>
      </c>
      <c r="I48" s="551">
        <f>AG48</f>
        <v>8.3333333333333329E-2</v>
      </c>
      <c r="J48" s="552">
        <f>C48*I48</f>
        <v>1812.8660239758506</v>
      </c>
      <c r="K48" s="551">
        <f>AG48</f>
        <v>8.3333333333333329E-2</v>
      </c>
      <c r="L48" s="552">
        <f>C48*K48</f>
        <v>1812.8660239758506</v>
      </c>
      <c r="M48" s="551">
        <f>AG48</f>
        <v>8.3333333333333329E-2</v>
      </c>
      <c r="N48" s="552">
        <f>C48*M48</f>
        <v>1812.8660239758506</v>
      </c>
      <c r="O48" s="551">
        <f>AG48</f>
        <v>8.3333333333333329E-2</v>
      </c>
      <c r="P48" s="552">
        <f>C48*O48</f>
        <v>1812.8660239758506</v>
      </c>
      <c r="Q48" s="551">
        <f>AG48</f>
        <v>8.3333333333333329E-2</v>
      </c>
      <c r="R48" s="552">
        <f>C48*Q48</f>
        <v>1812.8660239758506</v>
      </c>
      <c r="S48" s="551">
        <f>AG48</f>
        <v>8.3333333333333329E-2</v>
      </c>
      <c r="T48" s="552">
        <f>C48*S48</f>
        <v>1812.8660239758506</v>
      </c>
      <c r="U48" s="551">
        <f>AG48</f>
        <v>8.3333333333333329E-2</v>
      </c>
      <c r="V48" s="552">
        <f>C48*U48</f>
        <v>1812.8660239758506</v>
      </c>
      <c r="W48" s="551">
        <f>AG48</f>
        <v>8.3333333333333329E-2</v>
      </c>
      <c r="X48" s="552">
        <f>C48*W48</f>
        <v>1812.8660239758506</v>
      </c>
      <c r="Y48" s="551">
        <f>AG48</f>
        <v>8.3333333333333329E-2</v>
      </c>
      <c r="Z48" s="552">
        <f>C48*Y48</f>
        <v>1812.8660239758506</v>
      </c>
      <c r="AA48" s="551">
        <f>AG48</f>
        <v>8.3333333333333329E-2</v>
      </c>
      <c r="AB48" s="552">
        <f>C48*AA48</f>
        <v>1812.8660239758506</v>
      </c>
      <c r="AC48" s="921">
        <f>SUM(X48+Z48+AB48)</f>
        <v>5438.5980719275522</v>
      </c>
      <c r="AD48" s="22"/>
      <c r="AE48" s="931" t="e">
        <f>E48+G48+I48+K48+M48+O48+Q48+S48+U48+W48+Y48+AA48+#REF!+#REF!+#REF!+#REF!+#REF!+#REF!</f>
        <v>#REF!</v>
      </c>
      <c r="AF48" s="768">
        <v>1</v>
      </c>
      <c r="AG48" s="769">
        <f>AF48/AF49</f>
        <v>8.3333333333333329E-2</v>
      </c>
    </row>
    <row r="49" spans="1:32" ht="15" customHeight="1">
      <c r="A49" s="915"/>
      <c r="B49" s="917"/>
      <c r="C49" s="918"/>
      <c r="D49" s="920"/>
      <c r="E49" s="95"/>
      <c r="F49" s="95"/>
      <c r="G49" s="95"/>
      <c r="H49" s="95"/>
      <c r="I49" s="95"/>
      <c r="J49" s="95"/>
      <c r="K49" s="95"/>
      <c r="L49" s="95"/>
      <c r="M49" s="95"/>
      <c r="N49" s="95"/>
      <c r="O49" s="95"/>
      <c r="P49" s="95"/>
      <c r="Q49" s="95"/>
      <c r="R49" s="95"/>
      <c r="S49" s="95"/>
      <c r="T49" s="95"/>
      <c r="U49" s="95"/>
      <c r="V49" s="95"/>
      <c r="W49" s="95"/>
      <c r="X49" s="95"/>
      <c r="Y49" s="770"/>
      <c r="Z49" s="770"/>
      <c r="AA49" s="770"/>
      <c r="AB49" s="770"/>
      <c r="AC49" s="922"/>
      <c r="AE49" s="931"/>
      <c r="AF49" s="50">
        <v>12</v>
      </c>
    </row>
    <row r="50" spans="1:32">
      <c r="A50" s="937" t="s">
        <v>63</v>
      </c>
      <c r="B50" s="938"/>
      <c r="C50" s="94">
        <f>SUM(C12:C49)</f>
        <v>3628938.7220360218</v>
      </c>
      <c r="D50" s="44">
        <f>SUM(D12:D49)</f>
        <v>0.99999999999999989</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row>
    <row r="51" spans="1:32">
      <c r="A51" s="939" t="s">
        <v>13</v>
      </c>
      <c r="B51" s="940"/>
      <c r="C51" s="940"/>
      <c r="D51" s="941"/>
      <c r="E51" s="936">
        <f>SUM(F12:F49)</f>
        <v>241342.22280945329</v>
      </c>
      <c r="F51" s="936"/>
      <c r="G51" s="936">
        <f>SUM(H12:H49)</f>
        <v>253889.13322902843</v>
      </c>
      <c r="H51" s="936"/>
      <c r="I51" s="936">
        <f>SUM(J12:J49)</f>
        <v>283702.27029883227</v>
      </c>
      <c r="J51" s="936"/>
      <c r="K51" s="936">
        <f>SUM(L12:L49)</f>
        <v>267866.3950531623</v>
      </c>
      <c r="L51" s="936"/>
      <c r="M51" s="936">
        <f>SUM(N12:N49)</f>
        <v>271648.94430660165</v>
      </c>
      <c r="N51" s="936"/>
      <c r="O51" s="936">
        <f>SUM(P12:P49)</f>
        <v>271648.94430660165</v>
      </c>
      <c r="P51" s="936"/>
      <c r="Q51" s="936">
        <f>SUM(R12:R49)</f>
        <v>311711.40850162302</v>
      </c>
      <c r="R51" s="936"/>
      <c r="S51" s="936">
        <f>SUM(T12:T49)</f>
        <v>337795.63868048089</v>
      </c>
      <c r="T51" s="936"/>
      <c r="U51" s="936">
        <f>SUM(V12:V49)</f>
        <v>319005.76129255327</v>
      </c>
      <c r="V51" s="936"/>
      <c r="W51" s="936">
        <f>SUM(X12:X49)</f>
        <v>380408.20413928083</v>
      </c>
      <c r="X51" s="936"/>
      <c r="Y51" s="936">
        <f>SUM(Z12:Z49)</f>
        <v>343460.08011917793</v>
      </c>
      <c r="Z51" s="936"/>
      <c r="AA51" s="936">
        <f>SUM(AB12:AB49)</f>
        <v>346459.71929922607</v>
      </c>
      <c r="AB51" s="936"/>
      <c r="AC51" s="554">
        <f>SUM(E51:AB51)</f>
        <v>3628938.7220360218</v>
      </c>
      <c r="AE51" s="555" t="e">
        <f>AC51-#REF!</f>
        <v>#REF!</v>
      </c>
    </row>
    <row r="52" spans="1:32">
      <c r="A52" s="939" t="s">
        <v>23</v>
      </c>
      <c r="B52" s="940"/>
      <c r="C52" s="940"/>
      <c r="D52" s="941"/>
      <c r="E52" s="942">
        <f>E51/$C50</f>
        <v>6.6504904407437296E-2</v>
      </c>
      <c r="F52" s="942"/>
      <c r="G52" s="942">
        <f>G51/$C50</f>
        <v>6.9962364392469972E-2</v>
      </c>
      <c r="H52" s="942"/>
      <c r="I52" s="942">
        <f>I51/$C50</f>
        <v>7.8177751687044383E-2</v>
      </c>
      <c r="J52" s="942"/>
      <c r="K52" s="942">
        <f>K51/$C50</f>
        <v>7.3813975812431307E-2</v>
      </c>
      <c r="L52" s="942"/>
      <c r="M52" s="942">
        <f>M51/$C50</f>
        <v>7.4856305138763152E-2</v>
      </c>
      <c r="N52" s="942"/>
      <c r="O52" s="942">
        <f>O51/$C50</f>
        <v>7.4856305138763152E-2</v>
      </c>
      <c r="P52" s="942"/>
      <c r="Q52" s="942">
        <f>Q51/$C50</f>
        <v>8.5896024258777473E-2</v>
      </c>
      <c r="R52" s="942"/>
      <c r="S52" s="942">
        <f>S51/$C50</f>
        <v>9.3083864059010646E-2</v>
      </c>
      <c r="T52" s="942"/>
      <c r="U52" s="942">
        <f>U51/$C50</f>
        <v>8.7906075502309555E-2</v>
      </c>
      <c r="V52" s="942"/>
      <c r="W52" s="942">
        <f>W51/$C50</f>
        <v>0.10482629586146669</v>
      </c>
      <c r="X52" s="942"/>
      <c r="Y52" s="942">
        <f>Y51/$C50</f>
        <v>9.4644772598000526E-2</v>
      </c>
      <c r="Z52" s="942"/>
      <c r="AA52" s="942">
        <f>AA51/$C50</f>
        <v>9.5471361143525807E-2</v>
      </c>
      <c r="AB52" s="942"/>
      <c r="AC52" s="553">
        <f>SUM(E52:AB52)</f>
        <v>1</v>
      </c>
    </row>
    <row r="53" spans="1:32">
      <c r="A53" s="944" t="s">
        <v>14</v>
      </c>
      <c r="B53" s="945"/>
      <c r="C53" s="945"/>
      <c r="D53" s="946"/>
      <c r="E53" s="943">
        <f>E51</f>
        <v>241342.22280945329</v>
      </c>
      <c r="F53" s="943"/>
      <c r="G53" s="943">
        <f>G51+E53</f>
        <v>495231.3560384817</v>
      </c>
      <c r="H53" s="943"/>
      <c r="I53" s="943">
        <f>I51+G53</f>
        <v>778933.62633731402</v>
      </c>
      <c r="J53" s="943"/>
      <c r="K53" s="943">
        <f>K51+I53</f>
        <v>1046800.0213904763</v>
      </c>
      <c r="L53" s="943"/>
      <c r="M53" s="943">
        <f>M51+K53</f>
        <v>1318448.965697078</v>
      </c>
      <c r="N53" s="943"/>
      <c r="O53" s="943">
        <f>O51+M53</f>
        <v>1590097.9100036798</v>
      </c>
      <c r="P53" s="943"/>
      <c r="Q53" s="943">
        <f>Q51+O53</f>
        <v>1901809.3185053028</v>
      </c>
      <c r="R53" s="943"/>
      <c r="S53" s="943">
        <f>S51+Q53</f>
        <v>2239604.9571857834</v>
      </c>
      <c r="T53" s="943"/>
      <c r="U53" s="943">
        <f>U51+S53</f>
        <v>2558610.7184783369</v>
      </c>
      <c r="V53" s="943"/>
      <c r="W53" s="943">
        <f>W51+U53</f>
        <v>2939018.922617618</v>
      </c>
      <c r="X53" s="943"/>
      <c r="Y53" s="943">
        <f>Y51+W53</f>
        <v>3282479.0027367957</v>
      </c>
      <c r="Z53" s="943"/>
      <c r="AA53" s="943">
        <f>AA51+Y53</f>
        <v>3628938.7220360218</v>
      </c>
      <c r="AB53" s="943"/>
      <c r="AC53" s="765"/>
    </row>
    <row r="54" spans="1:32">
      <c r="A54" s="947" t="s">
        <v>15</v>
      </c>
      <c r="B54" s="948"/>
      <c r="C54" s="948"/>
      <c r="D54" s="949"/>
      <c r="E54" s="950">
        <f>E52</f>
        <v>6.6504904407437296E-2</v>
      </c>
      <c r="F54" s="950"/>
      <c r="G54" s="950">
        <f>G52+E54</f>
        <v>0.13646726879990728</v>
      </c>
      <c r="H54" s="950"/>
      <c r="I54" s="950">
        <f>I52+G54</f>
        <v>0.21464502048695167</v>
      </c>
      <c r="J54" s="950"/>
      <c r="K54" s="950">
        <f>K52+I54</f>
        <v>0.28845899629938299</v>
      </c>
      <c r="L54" s="950"/>
      <c r="M54" s="950">
        <f>M52+K54</f>
        <v>0.36331530143814617</v>
      </c>
      <c r="N54" s="950"/>
      <c r="O54" s="950">
        <f>O52+M54</f>
        <v>0.43817160657690934</v>
      </c>
      <c r="P54" s="950"/>
      <c r="Q54" s="950">
        <f>Q52+O54</f>
        <v>0.52406763083568686</v>
      </c>
      <c r="R54" s="950"/>
      <c r="S54" s="950">
        <f>S52+Q54</f>
        <v>0.61715149489469745</v>
      </c>
      <c r="T54" s="950"/>
      <c r="U54" s="950">
        <f>U52+S54</f>
        <v>0.70505757039700701</v>
      </c>
      <c r="V54" s="950"/>
      <c r="W54" s="950">
        <f>W52+U54</f>
        <v>0.80988386625847375</v>
      </c>
      <c r="X54" s="950"/>
      <c r="Y54" s="950">
        <f>Y52+W54</f>
        <v>0.90452863885647428</v>
      </c>
      <c r="Z54" s="950"/>
      <c r="AA54" s="950">
        <f>AA52+Y54</f>
        <v>1</v>
      </c>
      <c r="AB54" s="950"/>
      <c r="AC54" s="12"/>
    </row>
    <row r="55" spans="1:32">
      <c r="A55" s="18"/>
      <c r="B55" s="19"/>
    </row>
    <row r="56" spans="1:32">
      <c r="C56" s="951" t="s">
        <v>67</v>
      </c>
      <c r="D56" s="951"/>
      <c r="E56" s="951"/>
      <c r="F56" s="951"/>
      <c r="G56" s="951"/>
    </row>
    <row r="57" spans="1:32">
      <c r="C57" s="951" t="s">
        <v>69</v>
      </c>
      <c r="D57" s="951"/>
      <c r="E57" s="951"/>
      <c r="F57" s="951"/>
      <c r="G57" s="951"/>
    </row>
    <row r="58" spans="1:32">
      <c r="AD58" s="22"/>
    </row>
    <row r="60" spans="1:32">
      <c r="AD60" s="22"/>
    </row>
    <row r="62" spans="1:32">
      <c r="AD62" s="22"/>
    </row>
    <row r="64" spans="1:32">
      <c r="AD64" s="22"/>
    </row>
    <row r="65" spans="30:32">
      <c r="AD65" s="22"/>
      <c r="AE65" s="22"/>
    </row>
    <row r="66" spans="30:32">
      <c r="AF66" s="22"/>
    </row>
    <row r="67" spans="30:32">
      <c r="AF67" s="22"/>
    </row>
    <row r="68" spans="30:32">
      <c r="AD68" s="29"/>
    </row>
    <row r="71" spans="30:32">
      <c r="AD71" s="22"/>
    </row>
    <row r="72" spans="30:32">
      <c r="AD72" s="22"/>
      <c r="AE72" s="22"/>
    </row>
    <row r="73" spans="30:32">
      <c r="AF73" s="22"/>
    </row>
    <row r="74" spans="30:32">
      <c r="AF74" s="22"/>
    </row>
    <row r="75" spans="30:32">
      <c r="AD75" s="29"/>
    </row>
  </sheetData>
  <mergeCells count="186">
    <mergeCell ref="AC28:AC29"/>
    <mergeCell ref="C57:G57"/>
    <mergeCell ref="E10:F10"/>
    <mergeCell ref="D10:D11"/>
    <mergeCell ref="C10:C11"/>
    <mergeCell ref="B10:B11"/>
    <mergeCell ref="A10:A11"/>
    <mergeCell ref="C56:G56"/>
    <mergeCell ref="S54:T54"/>
    <mergeCell ref="U54:V54"/>
    <mergeCell ref="S52:T52"/>
    <mergeCell ref="U52:V52"/>
    <mergeCell ref="A42:A43"/>
    <mergeCell ref="B42:B43"/>
    <mergeCell ref="C42:C43"/>
    <mergeCell ref="D42:D43"/>
    <mergeCell ref="A36:A37"/>
    <mergeCell ref="A28:A29"/>
    <mergeCell ref="B28:B29"/>
    <mergeCell ref="C28:C29"/>
    <mergeCell ref="D28:D29"/>
    <mergeCell ref="W54:X54"/>
    <mergeCell ref="Y54:Z54"/>
    <mergeCell ref="AA54:AB54"/>
    <mergeCell ref="A54:D54"/>
    <mergeCell ref="E54:F54"/>
    <mergeCell ref="G54:H54"/>
    <mergeCell ref="I54:J54"/>
    <mergeCell ref="K54:L54"/>
    <mergeCell ref="M54:N54"/>
    <mergeCell ref="O54:P54"/>
    <mergeCell ref="Q54:R54"/>
    <mergeCell ref="Y53:Z53"/>
    <mergeCell ref="AA53:AB53"/>
    <mergeCell ref="M53:N53"/>
    <mergeCell ref="O53:P53"/>
    <mergeCell ref="Q53:R53"/>
    <mergeCell ref="S53:T53"/>
    <mergeCell ref="U53:V53"/>
    <mergeCell ref="W53:X53"/>
    <mergeCell ref="A53:D53"/>
    <mergeCell ref="E53:F53"/>
    <mergeCell ref="G53:H53"/>
    <mergeCell ref="I53:J53"/>
    <mergeCell ref="K53:L53"/>
    <mergeCell ref="W52:X52"/>
    <mergeCell ref="Y52:Z52"/>
    <mergeCell ref="AA52:AB52"/>
    <mergeCell ref="A52:D52"/>
    <mergeCell ref="E52:F52"/>
    <mergeCell ref="G52:H52"/>
    <mergeCell ref="I52:J52"/>
    <mergeCell ref="K52:L52"/>
    <mergeCell ref="M52:N52"/>
    <mergeCell ref="O52:P52"/>
    <mergeCell ref="Q52:R52"/>
    <mergeCell ref="A48:A49"/>
    <mergeCell ref="B48:B49"/>
    <mergeCell ref="C48:C49"/>
    <mergeCell ref="D48:D49"/>
    <mergeCell ref="AC48:AC49"/>
    <mergeCell ref="AE48:AE49"/>
    <mergeCell ref="Y51:Z51"/>
    <mergeCell ref="AA51:AB51"/>
    <mergeCell ref="M51:N51"/>
    <mergeCell ref="O51:P51"/>
    <mergeCell ref="Q51:R51"/>
    <mergeCell ref="S51:T51"/>
    <mergeCell ref="U51:V51"/>
    <mergeCell ref="W51:X51"/>
    <mergeCell ref="A50:B50"/>
    <mergeCell ref="A51:D51"/>
    <mergeCell ref="E51:F51"/>
    <mergeCell ref="G51:H51"/>
    <mergeCell ref="I51:J51"/>
    <mergeCell ref="K51:L51"/>
    <mergeCell ref="AC42:AC43"/>
    <mergeCell ref="AE42:AE43"/>
    <mergeCell ref="A40:A41"/>
    <mergeCell ref="B40:B41"/>
    <mergeCell ref="C40:C41"/>
    <mergeCell ref="D40:D41"/>
    <mergeCell ref="AC40:AC41"/>
    <mergeCell ref="AE40:AE41"/>
    <mergeCell ref="A38:A39"/>
    <mergeCell ref="B38:B39"/>
    <mergeCell ref="C38:C39"/>
    <mergeCell ref="D38:D39"/>
    <mergeCell ref="AC38:AC39"/>
    <mergeCell ref="AE38:AE39"/>
    <mergeCell ref="B36:B37"/>
    <mergeCell ref="C36:C37"/>
    <mergeCell ref="D36:D37"/>
    <mergeCell ref="AC36:AC37"/>
    <mergeCell ref="AE36:AE37"/>
    <mergeCell ref="A34:A35"/>
    <mergeCell ref="B34:B35"/>
    <mergeCell ref="C34:C35"/>
    <mergeCell ref="D34:D35"/>
    <mergeCell ref="AC34:AC35"/>
    <mergeCell ref="AE34:AE35"/>
    <mergeCell ref="A32:A33"/>
    <mergeCell ref="B32:B33"/>
    <mergeCell ref="C32:C33"/>
    <mergeCell ref="D32:D33"/>
    <mergeCell ref="AC32:AC33"/>
    <mergeCell ref="AE32:AE33"/>
    <mergeCell ref="A30:A31"/>
    <mergeCell ref="B30:B31"/>
    <mergeCell ref="C30:C31"/>
    <mergeCell ref="D30:D31"/>
    <mergeCell ref="AC30:AC31"/>
    <mergeCell ref="AE30:AE31"/>
    <mergeCell ref="A26:A27"/>
    <mergeCell ref="B26:B27"/>
    <mergeCell ref="C26:C27"/>
    <mergeCell ref="D26:D27"/>
    <mergeCell ref="AC26:AC27"/>
    <mergeCell ref="AE26:AE27"/>
    <mergeCell ref="A24:A25"/>
    <mergeCell ref="B24:B25"/>
    <mergeCell ref="C24:C25"/>
    <mergeCell ref="D24:D25"/>
    <mergeCell ref="AC24:AC25"/>
    <mergeCell ref="AE24:AE25"/>
    <mergeCell ref="A22:A23"/>
    <mergeCell ref="B22:B23"/>
    <mergeCell ref="C22:C23"/>
    <mergeCell ref="D22:D23"/>
    <mergeCell ref="AC22:AC23"/>
    <mergeCell ref="AE22:AE23"/>
    <mergeCell ref="A20:A21"/>
    <mergeCell ref="B20:B21"/>
    <mergeCell ref="C20:C21"/>
    <mergeCell ref="D20:D21"/>
    <mergeCell ref="AC20:AC21"/>
    <mergeCell ref="AE20:AE21"/>
    <mergeCell ref="AE12:AE13"/>
    <mergeCell ref="AC10:AC11"/>
    <mergeCell ref="S10:T10"/>
    <mergeCell ref="U10:V10"/>
    <mergeCell ref="W10:X10"/>
    <mergeCell ref="Y10:Z10"/>
    <mergeCell ref="AA10:AB10"/>
    <mergeCell ref="G10:H10"/>
    <mergeCell ref="I10:J10"/>
    <mergeCell ref="K10:L10"/>
    <mergeCell ref="M10:N10"/>
    <mergeCell ref="O10:P10"/>
    <mergeCell ref="Q10:R10"/>
    <mergeCell ref="D16:D17"/>
    <mergeCell ref="B1:C1"/>
    <mergeCell ref="A2:H2"/>
    <mergeCell ref="B3:AB3"/>
    <mergeCell ref="A6:AC7"/>
    <mergeCell ref="A8:AC8"/>
    <mergeCell ref="A12:A13"/>
    <mergeCell ref="B12:B13"/>
    <mergeCell ref="C12:C13"/>
    <mergeCell ref="D12:D13"/>
    <mergeCell ref="AC12:AC13"/>
    <mergeCell ref="A5:B5"/>
    <mergeCell ref="A44:A45"/>
    <mergeCell ref="B44:B45"/>
    <mergeCell ref="C44:C45"/>
    <mergeCell ref="D44:D45"/>
    <mergeCell ref="A46:A47"/>
    <mergeCell ref="B46:B47"/>
    <mergeCell ref="C46:C47"/>
    <mergeCell ref="D46:D47"/>
    <mergeCell ref="AC14:AC15"/>
    <mergeCell ref="AC16:AC17"/>
    <mergeCell ref="AC18:AC19"/>
    <mergeCell ref="AC44:AC45"/>
    <mergeCell ref="AC46:AC47"/>
    <mergeCell ref="A14:A15"/>
    <mergeCell ref="B14:B15"/>
    <mergeCell ref="C14:C15"/>
    <mergeCell ref="D14:D15"/>
    <mergeCell ref="A18:A19"/>
    <mergeCell ref="B18:B19"/>
    <mergeCell ref="C18:C19"/>
    <mergeCell ref="D18:D19"/>
    <mergeCell ref="A16:A17"/>
    <mergeCell ref="B16:B17"/>
    <mergeCell ref="C16:C17"/>
  </mergeCells>
  <pageMargins left="0.31496062992125984" right="0.31496062992125984" top="0.39370078740157483" bottom="0.39370078740157483" header="0.31496062992125984" footer="0.31496062992125984"/>
  <pageSetup paperSize="9" scale="48" orientation="landscape" r:id="rId1"/>
  <colBreaks count="1" manualBreakCount="1">
    <brk id="23" max="1048575" man="1"/>
  </colBreaks>
  <ignoredErrors>
    <ignoredError sqref="O32" formula="1"/>
  </ignoredErrors>
</worksheet>
</file>

<file path=xl/worksheets/sheet3.xml><?xml version="1.0" encoding="utf-8"?>
<worksheet xmlns="http://schemas.openxmlformats.org/spreadsheetml/2006/main" xmlns:r="http://schemas.openxmlformats.org/officeDocument/2006/relationships">
  <sheetPr>
    <tabColor rgb="FFFFC000"/>
  </sheetPr>
  <dimension ref="A1:F35"/>
  <sheetViews>
    <sheetView zoomScaleNormal="100" workbookViewId="0">
      <selection activeCell="K15" sqref="K15"/>
    </sheetView>
  </sheetViews>
  <sheetFormatPr defaultRowHeight="15"/>
  <cols>
    <col min="1" max="1" width="15.140625" style="50" customWidth="1"/>
    <col min="2" max="2" width="25" style="50" customWidth="1"/>
    <col min="3" max="3" width="25.28515625" style="50" customWidth="1"/>
    <col min="4" max="4" width="14.7109375" style="50" customWidth="1"/>
    <col min="5" max="5" width="4.28515625" style="50" customWidth="1"/>
    <col min="6" max="10" width="9.140625" style="50"/>
    <col min="11" max="11" width="83.5703125" style="50" customWidth="1"/>
    <col min="12" max="12" width="38.28515625" style="50" customWidth="1"/>
    <col min="13" max="16384" width="9.140625" style="50"/>
  </cols>
  <sheetData>
    <row r="1" spans="1:5" ht="14.25" customHeight="1">
      <c r="A1" s="123"/>
      <c r="B1" s="963" t="s">
        <v>64</v>
      </c>
      <c r="C1" s="963"/>
      <c r="D1" s="124"/>
      <c r="E1" s="34"/>
    </row>
    <row r="2" spans="1:5" ht="20.25" customHeight="1">
      <c r="A2" s="964" t="str">
        <f>'Orçamento 01 Vara'!A4:D4</f>
        <v>NOME DO PROJETO: PROJETO DE 1 VARA VERTICAL</v>
      </c>
      <c r="B2" s="964"/>
      <c r="C2" s="964"/>
      <c r="D2" s="964"/>
    </row>
    <row r="3" spans="1:5">
      <c r="A3" s="124"/>
      <c r="B3" s="124"/>
      <c r="C3" s="124"/>
      <c r="D3" s="124"/>
      <c r="E3" s="13"/>
    </row>
    <row r="4" spans="1:5">
      <c r="A4" s="125"/>
      <c r="B4" s="17" t="s">
        <v>6</v>
      </c>
      <c r="C4" s="17" t="s">
        <v>7</v>
      </c>
      <c r="D4" s="126"/>
      <c r="E4" s="13"/>
    </row>
    <row r="5" spans="1:5">
      <c r="A5" s="125"/>
      <c r="B5" s="13"/>
      <c r="C5" s="13"/>
      <c r="D5" s="127"/>
      <c r="E5" s="13"/>
    </row>
    <row r="6" spans="1:5">
      <c r="A6" s="122"/>
      <c r="B6" s="35" t="s">
        <v>41</v>
      </c>
      <c r="C6" s="14">
        <v>7.3999999999999996E-2</v>
      </c>
      <c r="D6" s="122"/>
    </row>
    <row r="7" spans="1:5">
      <c r="A7" s="122"/>
      <c r="B7" s="35" t="s">
        <v>32</v>
      </c>
      <c r="C7" s="14">
        <v>0.04</v>
      </c>
      <c r="D7" s="122"/>
    </row>
    <row r="8" spans="1:5">
      <c r="A8" s="122"/>
      <c r="B8" s="35" t="s">
        <v>31</v>
      </c>
      <c r="C8" s="14">
        <v>1.23E-2</v>
      </c>
      <c r="D8" s="122"/>
    </row>
    <row r="9" spans="1:5">
      <c r="A9" s="128"/>
      <c r="B9" s="35" t="s">
        <v>26</v>
      </c>
      <c r="C9" s="14">
        <v>0.02</v>
      </c>
      <c r="D9" s="129"/>
      <c r="E9" s="33"/>
    </row>
    <row r="10" spans="1:5">
      <c r="A10" s="128"/>
      <c r="B10" s="35" t="s">
        <v>27</v>
      </c>
      <c r="C10" s="14">
        <v>6.4999999999999997E-3</v>
      </c>
      <c r="D10" s="129"/>
      <c r="E10" s="33"/>
    </row>
    <row r="11" spans="1:5">
      <c r="A11" s="128"/>
      <c r="B11" s="35" t="s">
        <v>28</v>
      </c>
      <c r="C11" s="14">
        <v>0.03</v>
      </c>
      <c r="D11" s="130"/>
      <c r="E11" s="33"/>
    </row>
    <row r="12" spans="1:5" ht="38.25">
      <c r="A12" s="128"/>
      <c r="B12" s="99" t="s">
        <v>65</v>
      </c>
      <c r="C12" s="100">
        <v>4.4999999999999998E-2</v>
      </c>
      <c r="D12" s="130"/>
      <c r="E12" s="33"/>
    </row>
    <row r="13" spans="1:5">
      <c r="A13" s="128"/>
      <c r="B13" s="35" t="s">
        <v>30</v>
      </c>
      <c r="C13" s="14">
        <v>1.2699999999999999E-2</v>
      </c>
      <c r="D13" s="128"/>
      <c r="E13" s="33"/>
    </row>
    <row r="14" spans="1:5">
      <c r="A14" s="128"/>
      <c r="B14" s="35" t="s">
        <v>29</v>
      </c>
      <c r="C14" s="14">
        <v>8.0000000000000002E-3</v>
      </c>
      <c r="D14" s="128"/>
      <c r="E14" s="33"/>
    </row>
    <row r="15" spans="1:5">
      <c r="A15" s="122"/>
      <c r="C15" s="13"/>
      <c r="D15" s="122"/>
    </row>
    <row r="16" spans="1:5">
      <c r="A16" s="122"/>
      <c r="B16" s="15" t="s">
        <v>19</v>
      </c>
      <c r="C16" s="16">
        <f>((1+(C7+C14+C13))*(1+C8)*(1+C6))/(1-C9-C10-C11-C12)-1</f>
        <v>0.28347674918197008</v>
      </c>
      <c r="D16" s="122"/>
    </row>
    <row r="17" spans="1:6">
      <c r="A17" s="122"/>
      <c r="D17" s="122"/>
    </row>
    <row r="18" spans="1:6" ht="30.75" customHeight="1">
      <c r="A18" s="122"/>
      <c r="B18" s="965" t="s">
        <v>42</v>
      </c>
      <c r="C18" s="966"/>
      <c r="D18" s="122"/>
    </row>
    <row r="19" spans="1:6" ht="14.25" customHeight="1">
      <c r="A19" s="122"/>
      <c r="B19" s="967" t="s">
        <v>33</v>
      </c>
      <c r="C19" s="967"/>
      <c r="D19" s="122"/>
    </row>
    <row r="20" spans="1:6" ht="27.75" customHeight="1">
      <c r="A20" s="122"/>
      <c r="B20" s="956" t="s">
        <v>34</v>
      </c>
      <c r="C20" s="956"/>
      <c r="D20" s="122"/>
    </row>
    <row r="21" spans="1:6" ht="15" customHeight="1">
      <c r="A21" s="122"/>
      <c r="B21" s="956" t="s">
        <v>35</v>
      </c>
      <c r="C21" s="956"/>
      <c r="D21" s="122"/>
    </row>
    <row r="22" spans="1:6" ht="15" customHeight="1">
      <c r="A22" s="122"/>
      <c r="B22" s="956" t="s">
        <v>36</v>
      </c>
      <c r="C22" s="956"/>
      <c r="D22" s="122"/>
    </row>
    <row r="23" spans="1:6" ht="15" customHeight="1">
      <c r="A23" s="122"/>
      <c r="B23" s="956" t="s">
        <v>37</v>
      </c>
      <c r="C23" s="956"/>
      <c r="D23" s="122"/>
    </row>
    <row r="24" spans="1:6" ht="15" customHeight="1">
      <c r="A24" s="122"/>
      <c r="B24" s="956" t="s">
        <v>38</v>
      </c>
      <c r="C24" s="956"/>
      <c r="D24" s="122"/>
    </row>
    <row r="25" spans="1:6" ht="15" customHeight="1">
      <c r="A25" s="122"/>
      <c r="B25" s="956" t="s">
        <v>39</v>
      </c>
      <c r="C25" s="956"/>
      <c r="D25" s="122"/>
    </row>
    <row r="26" spans="1:6" ht="27.75" customHeight="1">
      <c r="A26" s="122"/>
      <c r="B26" s="956" t="s">
        <v>66</v>
      </c>
      <c r="C26" s="956"/>
      <c r="D26" s="122"/>
    </row>
    <row r="27" spans="1:6" ht="15" customHeight="1">
      <c r="A27" s="131"/>
      <c r="B27" s="957"/>
      <c r="C27" s="957"/>
      <c r="D27" s="132"/>
      <c r="E27" s="38"/>
    </row>
    <row r="28" spans="1:6">
      <c r="A28" s="133"/>
      <c r="B28" s="959" t="s">
        <v>67</v>
      </c>
      <c r="C28" s="959"/>
      <c r="D28" s="121"/>
      <c r="E28" s="101"/>
      <c r="F28" s="101"/>
    </row>
    <row r="29" spans="1:6" ht="12.75" customHeight="1">
      <c r="A29" s="134"/>
      <c r="B29" s="959" t="s">
        <v>69</v>
      </c>
      <c r="C29" s="959"/>
      <c r="D29" s="121"/>
      <c r="E29" s="101"/>
      <c r="F29" s="101"/>
    </row>
    <row r="30" spans="1:6">
      <c r="A30" s="960" t="s">
        <v>24</v>
      </c>
      <c r="B30" s="960"/>
      <c r="C30" s="960"/>
      <c r="D30" s="960"/>
    </row>
    <row r="31" spans="1:6" ht="58.5" customHeight="1">
      <c r="A31" s="961" t="s">
        <v>44</v>
      </c>
      <c r="B31" s="961"/>
      <c r="C31" s="961"/>
      <c r="D31" s="961"/>
    </row>
    <row r="32" spans="1:6" ht="80.25" customHeight="1">
      <c r="A32" s="961" t="s">
        <v>45</v>
      </c>
      <c r="B32" s="961"/>
      <c r="C32" s="961"/>
      <c r="D32" s="961"/>
    </row>
    <row r="33" spans="1:4" ht="51.75" customHeight="1">
      <c r="A33" s="962" t="s">
        <v>46</v>
      </c>
      <c r="B33" s="962"/>
      <c r="C33" s="962"/>
      <c r="D33" s="962"/>
    </row>
    <row r="34" spans="1:4">
      <c r="A34" s="958" t="s">
        <v>87</v>
      </c>
      <c r="B34" s="958"/>
      <c r="C34" s="958"/>
      <c r="D34" s="958"/>
    </row>
    <row r="35" spans="1:4">
      <c r="A35" s="958"/>
      <c r="B35" s="958"/>
      <c r="C35" s="958"/>
      <c r="D35" s="958"/>
    </row>
  </sheetData>
  <mergeCells count="19">
    <mergeCell ref="B21:C21"/>
    <mergeCell ref="B22:C22"/>
    <mergeCell ref="B23:C23"/>
    <mergeCell ref="B24:C24"/>
    <mergeCell ref="B25:C25"/>
    <mergeCell ref="B1:C1"/>
    <mergeCell ref="A2:D2"/>
    <mergeCell ref="B18:C18"/>
    <mergeCell ref="B19:C19"/>
    <mergeCell ref="B20:C20"/>
    <mergeCell ref="B26:C26"/>
    <mergeCell ref="B27:C27"/>
    <mergeCell ref="A34:D35"/>
    <mergeCell ref="B28:C28"/>
    <mergeCell ref="B29:C29"/>
    <mergeCell ref="A30:D30"/>
    <mergeCell ref="A31:D31"/>
    <mergeCell ref="A32:D32"/>
    <mergeCell ref="A33:D33"/>
  </mergeCells>
  <printOptions horizontalCentered="1"/>
  <pageMargins left="0.98425196850393704" right="0.51181102362204722" top="0.78740157480314965" bottom="0.78740157480314965"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sheetPr>
    <tabColor rgb="FFFFC000"/>
  </sheetPr>
  <dimension ref="A1:IV30"/>
  <sheetViews>
    <sheetView view="pageBreakPreview" zoomScaleNormal="100" zoomScaleSheetLayoutView="100" workbookViewId="0">
      <selection activeCell="K20" sqref="K20"/>
    </sheetView>
  </sheetViews>
  <sheetFormatPr defaultRowHeight="15"/>
  <cols>
    <col min="1" max="1" width="17" style="105" customWidth="1"/>
    <col min="2" max="2" width="25" style="105" customWidth="1"/>
    <col min="3" max="3" width="25.28515625" style="105" customWidth="1"/>
    <col min="4" max="4" width="14.7109375" style="105" customWidth="1"/>
    <col min="5" max="5" width="4.28515625" style="105" customWidth="1"/>
    <col min="6" max="10" width="9.140625" style="105"/>
    <col min="11" max="11" width="10.5703125" style="105" customWidth="1"/>
    <col min="12" max="12" width="38.28515625" style="105" customWidth="1"/>
    <col min="13" max="16384" width="9.140625" style="105"/>
  </cols>
  <sheetData>
    <row r="1" spans="1:11" ht="14.25" customHeight="1">
      <c r="A1" s="103"/>
      <c r="B1" s="970" t="s">
        <v>72</v>
      </c>
      <c r="C1" s="970"/>
      <c r="D1" s="104"/>
      <c r="E1" s="34"/>
    </row>
    <row r="2" spans="1:11">
      <c r="A2" s="104"/>
      <c r="B2" s="104"/>
      <c r="C2" s="104"/>
      <c r="D2" s="104"/>
      <c r="E2" s="13"/>
    </row>
    <row r="3" spans="1:11">
      <c r="A3" s="106"/>
      <c r="B3" s="17" t="s">
        <v>6</v>
      </c>
      <c r="C3" s="17" t="s">
        <v>7</v>
      </c>
      <c r="D3" s="107"/>
      <c r="E3" s="13"/>
    </row>
    <row r="4" spans="1:11">
      <c r="A4" s="106"/>
      <c r="B4" s="13"/>
      <c r="C4" s="13"/>
      <c r="D4" s="108"/>
      <c r="E4" s="13"/>
    </row>
    <row r="5" spans="1:11">
      <c r="A5" s="109"/>
      <c r="B5" s="35" t="s">
        <v>73</v>
      </c>
      <c r="C5" s="14">
        <v>7.3999999999999996E-2</v>
      </c>
      <c r="D5" s="109"/>
    </row>
    <row r="6" spans="1:11">
      <c r="A6" s="109"/>
      <c r="B6" s="35" t="s">
        <v>74</v>
      </c>
      <c r="C6" s="14">
        <v>0.04</v>
      </c>
      <c r="D6" s="109"/>
    </row>
    <row r="7" spans="1:11">
      <c r="A7" s="109"/>
      <c r="B7" s="35" t="s">
        <v>31</v>
      </c>
      <c r="C7" s="14">
        <v>1.23E-2</v>
      </c>
      <c r="D7" s="109"/>
    </row>
    <row r="8" spans="1:11">
      <c r="A8" s="110"/>
      <c r="B8" s="35" t="s">
        <v>26</v>
      </c>
      <c r="C8" s="14">
        <v>0.02</v>
      </c>
      <c r="D8" s="111"/>
      <c r="E8" s="33"/>
    </row>
    <row r="9" spans="1:11">
      <c r="A9" s="110"/>
      <c r="B9" s="35" t="s">
        <v>27</v>
      </c>
      <c r="C9" s="14">
        <v>1.32E-2</v>
      </c>
      <c r="D9" s="111"/>
      <c r="E9" s="33"/>
    </row>
    <row r="10" spans="1:11">
      <c r="A10" s="110"/>
      <c r="B10" s="35" t="s">
        <v>28</v>
      </c>
      <c r="C10" s="14">
        <v>6.08E-2</v>
      </c>
      <c r="D10" s="112"/>
      <c r="E10" s="33"/>
    </row>
    <row r="11" spans="1:11">
      <c r="A11" s="110"/>
      <c r="B11" s="35" t="s">
        <v>75</v>
      </c>
      <c r="C11" s="14">
        <v>1.2699999999999999E-2</v>
      </c>
      <c r="D11" s="110"/>
      <c r="E11" s="33"/>
    </row>
    <row r="12" spans="1:11">
      <c r="A12" s="110"/>
      <c r="B12" s="35" t="s">
        <v>76</v>
      </c>
      <c r="C12" s="14">
        <v>8.0000000000000002E-3</v>
      </c>
      <c r="D12" s="110"/>
      <c r="E12" s="33"/>
    </row>
    <row r="13" spans="1:11">
      <c r="A13" s="109"/>
      <c r="B13" s="50"/>
      <c r="C13" s="13"/>
      <c r="D13" s="109"/>
    </row>
    <row r="14" spans="1:11">
      <c r="A14" s="109"/>
      <c r="B14" s="15" t="s">
        <v>19</v>
      </c>
      <c r="C14" s="16">
        <f>(((1+C6+C12+C11)*(1+C7)*(1+C5))/(1-(C8+C9+C10)))-1</f>
        <v>0.2728519416556292</v>
      </c>
      <c r="D14" s="109"/>
    </row>
    <row r="15" spans="1:11">
      <c r="A15" s="109"/>
      <c r="B15" s="50"/>
      <c r="C15" s="50"/>
      <c r="D15" s="109"/>
    </row>
    <row r="16" spans="1:11" ht="30.75" customHeight="1">
      <c r="A16" s="109"/>
      <c r="B16" s="965" t="s">
        <v>42</v>
      </c>
      <c r="C16" s="966"/>
      <c r="D16" s="109"/>
      <c r="K16" s="113"/>
    </row>
    <row r="17" spans="1:256" ht="46.5" customHeight="1">
      <c r="A17" s="109"/>
      <c r="B17" s="971" t="s">
        <v>77</v>
      </c>
      <c r="C17" s="971"/>
      <c r="D17" s="109"/>
      <c r="K17" s="114"/>
    </row>
    <row r="18" spans="1:256" ht="27.75" customHeight="1">
      <c r="A18" s="109"/>
      <c r="B18" s="968" t="s">
        <v>78</v>
      </c>
      <c r="C18" s="968"/>
      <c r="D18" s="109"/>
      <c r="K18" s="114"/>
    </row>
    <row r="19" spans="1:256" ht="15" customHeight="1">
      <c r="A19" s="109"/>
      <c r="B19" s="969" t="s">
        <v>79</v>
      </c>
      <c r="C19" s="969"/>
      <c r="D19" s="109"/>
      <c r="K19" s="114"/>
    </row>
    <row r="20" spans="1:256" ht="15" customHeight="1">
      <c r="A20" s="109"/>
      <c r="B20" s="968" t="s">
        <v>80</v>
      </c>
      <c r="C20" s="968"/>
      <c r="D20" s="109"/>
      <c r="K20" s="114"/>
    </row>
    <row r="21" spans="1:256" ht="15" customHeight="1">
      <c r="A21" s="109"/>
      <c r="B21" s="969" t="s">
        <v>81</v>
      </c>
      <c r="C21" s="969"/>
      <c r="D21" s="109"/>
      <c r="K21" s="114"/>
    </row>
    <row r="22" spans="1:256" ht="15" customHeight="1">
      <c r="A22" s="109"/>
      <c r="B22" s="968" t="s">
        <v>82</v>
      </c>
      <c r="C22" s="968"/>
      <c r="D22" s="109"/>
      <c r="K22" s="114"/>
    </row>
    <row r="23" spans="1:256" ht="31.5" customHeight="1">
      <c r="A23" s="109"/>
      <c r="B23" s="969" t="s">
        <v>83</v>
      </c>
      <c r="C23" s="969"/>
      <c r="D23" s="109"/>
      <c r="K23" s="114"/>
    </row>
    <row r="24" spans="1:256">
      <c r="A24" s="115"/>
      <c r="B24" s="972" t="s">
        <v>84</v>
      </c>
      <c r="C24" s="972"/>
      <c r="D24" s="116"/>
      <c r="E24" s="116"/>
      <c r="F24" s="116"/>
      <c r="G24" s="116"/>
    </row>
    <row r="25" spans="1:256" ht="12.75" customHeight="1">
      <c r="A25" s="117"/>
      <c r="B25" s="973" t="s">
        <v>85</v>
      </c>
      <c r="C25" s="972"/>
      <c r="D25" s="116"/>
      <c r="E25" s="116"/>
      <c r="F25" s="116"/>
      <c r="G25" s="116"/>
    </row>
    <row r="26" spans="1:256" ht="12.75" customHeight="1">
      <c r="A26" s="117"/>
      <c r="B26" s="975"/>
      <c r="C26" s="975"/>
      <c r="D26" s="118"/>
      <c r="E26" s="37"/>
    </row>
    <row r="27" spans="1:256">
      <c r="A27" s="119" t="s">
        <v>24</v>
      </c>
      <c r="B27" s="120"/>
      <c r="C27" s="120"/>
      <c r="D27" s="115"/>
      <c r="E27" s="39"/>
    </row>
    <row r="28" spans="1:256" ht="60" customHeight="1">
      <c r="A28" s="974" t="s">
        <v>44</v>
      </c>
      <c r="B28" s="974"/>
      <c r="C28" s="974"/>
      <c r="D28" s="974"/>
      <c r="E28" s="974"/>
      <c r="F28" s="974"/>
      <c r="G28" s="974"/>
      <c r="H28" s="974"/>
      <c r="I28" s="974"/>
      <c r="J28" s="974"/>
      <c r="K28" s="974"/>
      <c r="L28" s="974"/>
      <c r="M28" s="974"/>
      <c r="N28" s="974"/>
      <c r="O28" s="974"/>
      <c r="P28" s="974"/>
      <c r="Q28" s="974"/>
      <c r="R28" s="974"/>
      <c r="S28" s="974"/>
      <c r="T28" s="974"/>
      <c r="U28" s="974"/>
      <c r="V28" s="974"/>
      <c r="W28" s="974"/>
      <c r="X28" s="974"/>
      <c r="Y28" s="974"/>
      <c r="Z28" s="974"/>
      <c r="AA28" s="974"/>
      <c r="AB28" s="974"/>
      <c r="AC28" s="974"/>
      <c r="AD28" s="974"/>
      <c r="AE28" s="974"/>
      <c r="AF28" s="974"/>
      <c r="AG28" s="974"/>
      <c r="AH28" s="974"/>
      <c r="AI28" s="974"/>
      <c r="AJ28" s="974"/>
      <c r="AK28" s="974"/>
      <c r="AL28" s="974"/>
      <c r="AM28" s="974"/>
      <c r="AN28" s="974"/>
      <c r="AO28" s="974"/>
      <c r="AP28" s="974"/>
      <c r="AQ28" s="974"/>
      <c r="AR28" s="974"/>
      <c r="AS28" s="974"/>
      <c r="AT28" s="974"/>
      <c r="AU28" s="974"/>
      <c r="AV28" s="974"/>
      <c r="AW28" s="974"/>
      <c r="AX28" s="974"/>
      <c r="AY28" s="974"/>
      <c r="AZ28" s="974"/>
      <c r="BA28" s="974"/>
      <c r="BB28" s="974"/>
      <c r="BC28" s="974"/>
      <c r="BD28" s="974"/>
      <c r="BE28" s="974"/>
      <c r="BF28" s="974"/>
      <c r="BG28" s="974"/>
      <c r="BH28" s="974"/>
      <c r="BI28" s="974"/>
      <c r="BJ28" s="974"/>
      <c r="BK28" s="974"/>
      <c r="BL28" s="974"/>
      <c r="BM28" s="974"/>
      <c r="BN28" s="974"/>
      <c r="BO28" s="974"/>
      <c r="BP28" s="974"/>
      <c r="BQ28" s="974"/>
      <c r="BR28" s="974"/>
      <c r="BS28" s="974"/>
      <c r="BT28" s="974"/>
      <c r="BU28" s="974"/>
      <c r="BV28" s="974"/>
      <c r="BW28" s="974"/>
      <c r="BX28" s="974"/>
      <c r="BY28" s="974"/>
      <c r="BZ28" s="974"/>
      <c r="CA28" s="974"/>
      <c r="CB28" s="974"/>
      <c r="CC28" s="974"/>
      <c r="CD28" s="974"/>
      <c r="CE28" s="974"/>
      <c r="CF28" s="974"/>
      <c r="CG28" s="974"/>
      <c r="CH28" s="974"/>
      <c r="CI28" s="974"/>
      <c r="CJ28" s="974"/>
      <c r="CK28" s="974"/>
      <c r="CL28" s="974"/>
      <c r="CM28" s="974"/>
      <c r="CN28" s="974"/>
      <c r="CO28" s="974"/>
      <c r="CP28" s="974"/>
      <c r="CQ28" s="974"/>
      <c r="CR28" s="974"/>
      <c r="CS28" s="974"/>
      <c r="CT28" s="974"/>
      <c r="CU28" s="974"/>
      <c r="CV28" s="974"/>
      <c r="CW28" s="974"/>
      <c r="CX28" s="974"/>
      <c r="CY28" s="974"/>
      <c r="CZ28" s="974"/>
      <c r="DA28" s="974"/>
      <c r="DB28" s="974"/>
      <c r="DC28" s="974"/>
      <c r="DD28" s="974"/>
      <c r="DE28" s="974"/>
      <c r="DF28" s="974"/>
      <c r="DG28" s="974"/>
      <c r="DH28" s="974"/>
      <c r="DI28" s="974"/>
      <c r="DJ28" s="974"/>
      <c r="DK28" s="974"/>
      <c r="DL28" s="974"/>
      <c r="DM28" s="974"/>
      <c r="DN28" s="974"/>
      <c r="DO28" s="974"/>
      <c r="DP28" s="974"/>
      <c r="DQ28" s="974"/>
      <c r="DR28" s="974"/>
      <c r="DS28" s="974"/>
      <c r="DT28" s="974"/>
      <c r="DU28" s="974"/>
      <c r="DV28" s="974"/>
      <c r="DW28" s="974"/>
      <c r="DX28" s="974"/>
      <c r="DY28" s="974"/>
      <c r="DZ28" s="974"/>
      <c r="EA28" s="974"/>
      <c r="EB28" s="974"/>
      <c r="EC28" s="974"/>
      <c r="ED28" s="974"/>
      <c r="EE28" s="974"/>
      <c r="EF28" s="974"/>
      <c r="EG28" s="974"/>
      <c r="EH28" s="974"/>
      <c r="EI28" s="974"/>
      <c r="EJ28" s="974"/>
      <c r="EK28" s="974"/>
      <c r="EL28" s="974"/>
      <c r="EM28" s="974"/>
      <c r="EN28" s="974"/>
      <c r="EO28" s="974"/>
      <c r="EP28" s="974"/>
      <c r="EQ28" s="974"/>
      <c r="ER28" s="974"/>
      <c r="ES28" s="974"/>
      <c r="ET28" s="974"/>
      <c r="EU28" s="974"/>
      <c r="EV28" s="974"/>
      <c r="EW28" s="974"/>
      <c r="EX28" s="974"/>
      <c r="EY28" s="974"/>
      <c r="EZ28" s="974"/>
      <c r="FA28" s="974"/>
      <c r="FB28" s="974"/>
      <c r="FC28" s="974"/>
      <c r="FD28" s="974"/>
      <c r="FE28" s="974"/>
      <c r="FF28" s="974"/>
      <c r="FG28" s="974"/>
      <c r="FH28" s="974"/>
      <c r="FI28" s="974"/>
      <c r="FJ28" s="974"/>
      <c r="FK28" s="974"/>
      <c r="FL28" s="974"/>
      <c r="FM28" s="974"/>
      <c r="FN28" s="974"/>
      <c r="FO28" s="974"/>
      <c r="FP28" s="974"/>
      <c r="FQ28" s="974"/>
      <c r="FR28" s="974"/>
      <c r="FS28" s="974"/>
      <c r="FT28" s="974"/>
      <c r="FU28" s="974"/>
      <c r="FV28" s="974"/>
      <c r="FW28" s="974"/>
      <c r="FX28" s="974"/>
      <c r="FY28" s="974"/>
      <c r="FZ28" s="974"/>
      <c r="GA28" s="974"/>
      <c r="GB28" s="974"/>
      <c r="GC28" s="974"/>
      <c r="GD28" s="974"/>
      <c r="GE28" s="974"/>
      <c r="GF28" s="974"/>
      <c r="GG28" s="974"/>
      <c r="GH28" s="974"/>
      <c r="GI28" s="974"/>
      <c r="GJ28" s="974"/>
      <c r="GK28" s="974"/>
      <c r="GL28" s="974"/>
      <c r="GM28" s="974"/>
      <c r="GN28" s="974"/>
      <c r="GO28" s="974"/>
      <c r="GP28" s="974"/>
      <c r="GQ28" s="974"/>
      <c r="GR28" s="974"/>
      <c r="GS28" s="974"/>
      <c r="GT28" s="974"/>
      <c r="GU28" s="974"/>
      <c r="GV28" s="974"/>
      <c r="GW28" s="974"/>
      <c r="GX28" s="974"/>
      <c r="GY28" s="974"/>
      <c r="GZ28" s="974"/>
      <c r="HA28" s="974"/>
      <c r="HB28" s="974"/>
      <c r="HC28" s="974"/>
      <c r="HD28" s="974"/>
      <c r="HE28" s="974"/>
      <c r="HF28" s="974"/>
      <c r="HG28" s="974"/>
      <c r="HH28" s="974"/>
      <c r="HI28" s="974"/>
      <c r="HJ28" s="974"/>
      <c r="HK28" s="974"/>
      <c r="HL28" s="974"/>
      <c r="HM28" s="974"/>
      <c r="HN28" s="974"/>
      <c r="HO28" s="974"/>
      <c r="HP28" s="974"/>
      <c r="HQ28" s="974"/>
      <c r="HR28" s="974"/>
      <c r="HS28" s="974"/>
      <c r="HT28" s="974"/>
      <c r="HU28" s="974"/>
      <c r="HV28" s="974"/>
      <c r="HW28" s="974"/>
      <c r="HX28" s="974"/>
      <c r="HY28" s="974"/>
      <c r="HZ28" s="974"/>
      <c r="IA28" s="974"/>
      <c r="IB28" s="974"/>
      <c r="IC28" s="974"/>
      <c r="ID28" s="974"/>
      <c r="IE28" s="974"/>
      <c r="IF28" s="974"/>
      <c r="IG28" s="974"/>
      <c r="IH28" s="974"/>
      <c r="II28" s="974"/>
      <c r="IJ28" s="974"/>
      <c r="IK28" s="974"/>
      <c r="IL28" s="974"/>
      <c r="IM28" s="974"/>
      <c r="IN28" s="974"/>
      <c r="IO28" s="974"/>
      <c r="IP28" s="974"/>
      <c r="IQ28" s="974"/>
      <c r="IR28" s="974"/>
      <c r="IS28" s="974"/>
      <c r="IT28" s="974"/>
      <c r="IU28" s="974"/>
      <c r="IV28" s="974"/>
    </row>
    <row r="29" spans="1:256" ht="77.25" customHeight="1">
      <c r="A29" s="977" t="s">
        <v>45</v>
      </c>
      <c r="B29" s="977"/>
      <c r="C29" s="977"/>
      <c r="D29" s="977"/>
    </row>
    <row r="30" spans="1:256" ht="51.75" customHeight="1">
      <c r="A30" s="976" t="s">
        <v>86</v>
      </c>
      <c r="B30" s="976"/>
      <c r="C30" s="976"/>
      <c r="D30" s="976"/>
    </row>
  </sheetData>
  <mergeCells count="78">
    <mergeCell ref="EW28:EZ28"/>
    <mergeCell ref="FA28:FD28"/>
    <mergeCell ref="FE28:FH28"/>
    <mergeCell ref="FI28:FL28"/>
    <mergeCell ref="DQ28:DT28"/>
    <mergeCell ref="DU28:DX28"/>
    <mergeCell ref="DY28:EB28"/>
    <mergeCell ref="EC28:EF28"/>
    <mergeCell ref="EG28:EJ28"/>
    <mergeCell ref="EK28:EN28"/>
    <mergeCell ref="IG28:IJ28"/>
    <mergeCell ref="IK28:IN28"/>
    <mergeCell ref="IO28:IR28"/>
    <mergeCell ref="IS28:IV28"/>
    <mergeCell ref="A29:D29"/>
    <mergeCell ref="HY28:IB28"/>
    <mergeCell ref="IC28:IF28"/>
    <mergeCell ref="GG28:GJ28"/>
    <mergeCell ref="EO28:ER28"/>
    <mergeCell ref="ES28:EV28"/>
    <mergeCell ref="HE28:HH28"/>
    <mergeCell ref="FM28:FP28"/>
    <mergeCell ref="FQ28:FT28"/>
    <mergeCell ref="FU28:FX28"/>
    <mergeCell ref="FY28:GB28"/>
    <mergeCell ref="GC28:GF28"/>
    <mergeCell ref="A30:D30"/>
    <mergeCell ref="HI28:HL28"/>
    <mergeCell ref="HM28:HP28"/>
    <mergeCell ref="HQ28:HT28"/>
    <mergeCell ref="HU28:HX28"/>
    <mergeCell ref="GK28:GN28"/>
    <mergeCell ref="GO28:GR28"/>
    <mergeCell ref="GS28:GV28"/>
    <mergeCell ref="GW28:GZ28"/>
    <mergeCell ref="HA28:HD28"/>
    <mergeCell ref="CS28:CV28"/>
    <mergeCell ref="CW28:CZ28"/>
    <mergeCell ref="DA28:DD28"/>
    <mergeCell ref="DE28:DH28"/>
    <mergeCell ref="DI28:DL28"/>
    <mergeCell ref="DM28:DP28"/>
    <mergeCell ref="CO28:CR28"/>
    <mergeCell ref="AW28:AZ28"/>
    <mergeCell ref="BA28:BD28"/>
    <mergeCell ref="BE28:BH28"/>
    <mergeCell ref="BI28:BL28"/>
    <mergeCell ref="BM28:BP28"/>
    <mergeCell ref="CK28:CN28"/>
    <mergeCell ref="BQ28:BT28"/>
    <mergeCell ref="BU28:BX28"/>
    <mergeCell ref="BY28:CB28"/>
    <mergeCell ref="CC28:CF28"/>
    <mergeCell ref="CG28:CJ28"/>
    <mergeCell ref="B24:C24"/>
    <mergeCell ref="B25:C25"/>
    <mergeCell ref="AS28:AV28"/>
    <mergeCell ref="A28:D28"/>
    <mergeCell ref="E28:H28"/>
    <mergeCell ref="I28:L28"/>
    <mergeCell ref="M28:P28"/>
    <mergeCell ref="Q28:T28"/>
    <mergeCell ref="U28:X28"/>
    <mergeCell ref="Y28:AB28"/>
    <mergeCell ref="B26:C26"/>
    <mergeCell ref="AC28:AF28"/>
    <mergeCell ref="AG28:AJ28"/>
    <mergeCell ref="AK28:AN28"/>
    <mergeCell ref="AO28:AR28"/>
    <mergeCell ref="B20:C20"/>
    <mergeCell ref="B21:C21"/>
    <mergeCell ref="B22:C22"/>
    <mergeCell ref="B23:C23"/>
    <mergeCell ref="B1:C1"/>
    <mergeCell ref="B16:C16"/>
    <mergeCell ref="B17:C17"/>
    <mergeCell ref="B18:C18"/>
    <mergeCell ref="B19:C19"/>
  </mergeCells>
  <printOptions horizontalCentered="1"/>
  <pageMargins left="0.98425196850393704" right="0.51181102362204722" top="0.78740157480314965" bottom="0.78740157480314965"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sheetPr>
    <tabColor rgb="FFFFC000"/>
  </sheetPr>
  <dimension ref="A1:F35"/>
  <sheetViews>
    <sheetView zoomScaleNormal="100" workbookViewId="0">
      <selection activeCell="G29" sqref="G29"/>
    </sheetView>
  </sheetViews>
  <sheetFormatPr defaultRowHeight="15"/>
  <cols>
    <col min="1" max="1" width="15.140625" style="50" customWidth="1"/>
    <col min="2" max="2" width="25" style="50" customWidth="1"/>
    <col min="3" max="3" width="25.28515625" style="50" customWidth="1"/>
    <col min="4" max="4" width="14.7109375" style="50" customWidth="1"/>
    <col min="5" max="5" width="4.28515625" style="50" customWidth="1"/>
    <col min="6" max="10" width="9.140625" style="50"/>
    <col min="11" max="11" width="83.5703125" style="50" customWidth="1"/>
    <col min="12" max="12" width="38.28515625" style="50" customWidth="1"/>
    <col min="13" max="16384" width="9.140625" style="50"/>
  </cols>
  <sheetData>
    <row r="1" spans="1:5" ht="14.25" customHeight="1">
      <c r="A1" s="123"/>
      <c r="B1" s="963" t="s">
        <v>18914</v>
      </c>
      <c r="C1" s="963"/>
      <c r="D1" s="124"/>
      <c r="E1" s="34"/>
    </row>
    <row r="2" spans="1:5" ht="20.25" customHeight="1">
      <c r="A2" s="964" t="str">
        <f>'Orçamento 01 Vara'!A4:D4</f>
        <v>NOME DO PROJETO: PROJETO DE 1 VARA VERTICAL</v>
      </c>
      <c r="B2" s="964"/>
      <c r="C2" s="964"/>
      <c r="D2" s="964"/>
    </row>
    <row r="3" spans="1:5">
      <c r="A3" s="124"/>
      <c r="B3" s="124"/>
      <c r="C3" s="124"/>
      <c r="D3" s="124"/>
      <c r="E3" s="13"/>
    </row>
    <row r="4" spans="1:5">
      <c r="A4" s="125"/>
      <c r="B4" s="17" t="s">
        <v>6</v>
      </c>
      <c r="C4" s="17" t="s">
        <v>7</v>
      </c>
      <c r="D4" s="126"/>
      <c r="E4" s="13"/>
    </row>
    <row r="5" spans="1:5">
      <c r="A5" s="125"/>
      <c r="B5" s="13"/>
      <c r="C5" s="13"/>
      <c r="D5" s="127"/>
      <c r="E5" s="13"/>
    </row>
    <row r="6" spans="1:5">
      <c r="A6" s="122"/>
      <c r="B6" s="35" t="s">
        <v>41</v>
      </c>
      <c r="C6" s="14">
        <v>5.11E-2</v>
      </c>
      <c r="D6" s="122"/>
    </row>
    <row r="7" spans="1:5">
      <c r="A7" s="122"/>
      <c r="B7" s="35" t="s">
        <v>32</v>
      </c>
      <c r="C7" s="14">
        <v>3.4500000000000003E-2</v>
      </c>
      <c r="D7" s="122"/>
    </row>
    <row r="8" spans="1:5">
      <c r="A8" s="122"/>
      <c r="B8" s="35" t="s">
        <v>31</v>
      </c>
      <c r="C8" s="14">
        <v>8.5000000000000006E-3</v>
      </c>
      <c r="D8" s="122"/>
    </row>
    <row r="9" spans="1:5">
      <c r="A9" s="128"/>
      <c r="B9" s="35" t="s">
        <v>26</v>
      </c>
      <c r="C9" s="14">
        <v>0</v>
      </c>
      <c r="D9" s="129"/>
      <c r="E9" s="33"/>
    </row>
    <row r="10" spans="1:5">
      <c r="A10" s="128"/>
      <c r="B10" s="35" t="s">
        <v>27</v>
      </c>
      <c r="C10" s="14">
        <v>6.4999999999999997E-3</v>
      </c>
      <c r="D10" s="129"/>
      <c r="E10" s="33"/>
    </row>
    <row r="11" spans="1:5">
      <c r="A11" s="128"/>
      <c r="B11" s="35" t="s">
        <v>28</v>
      </c>
      <c r="C11" s="14">
        <v>0.03</v>
      </c>
      <c r="D11" s="130"/>
      <c r="E11" s="33"/>
    </row>
    <row r="12" spans="1:5" ht="38.25">
      <c r="A12" s="128"/>
      <c r="B12" s="99" t="s">
        <v>65</v>
      </c>
      <c r="C12" s="100">
        <v>4.4999999999999998E-2</v>
      </c>
      <c r="D12" s="130"/>
      <c r="E12" s="33"/>
    </row>
    <row r="13" spans="1:5">
      <c r="A13" s="128"/>
      <c r="B13" s="35" t="s">
        <v>30</v>
      </c>
      <c r="C13" s="14">
        <v>8.5000000000000006E-3</v>
      </c>
      <c r="D13" s="128"/>
      <c r="E13" s="33"/>
    </row>
    <row r="14" spans="1:5">
      <c r="A14" s="128"/>
      <c r="B14" s="35" t="s">
        <v>29</v>
      </c>
      <c r="C14" s="14">
        <v>4.7999999999999996E-3</v>
      </c>
      <c r="D14" s="128"/>
      <c r="E14" s="33"/>
    </row>
    <row r="15" spans="1:5">
      <c r="A15" s="122"/>
      <c r="C15" s="13"/>
      <c r="D15" s="122"/>
    </row>
    <row r="16" spans="1:5">
      <c r="A16" s="122"/>
      <c r="B16" s="15" t="s">
        <v>19</v>
      </c>
      <c r="C16" s="16">
        <f>((1+(C7+C14+C13))*(1+C8)*(1+C6))/(1-C9-C10-C11-C12)-1</f>
        <v>0.20925856497550344</v>
      </c>
      <c r="D16" s="122"/>
    </row>
    <row r="17" spans="1:6">
      <c r="A17" s="122"/>
      <c r="D17" s="122"/>
    </row>
    <row r="18" spans="1:6" ht="30.75" customHeight="1">
      <c r="A18" s="122"/>
      <c r="B18" s="965" t="s">
        <v>42</v>
      </c>
      <c r="C18" s="966"/>
      <c r="D18" s="122"/>
    </row>
    <row r="19" spans="1:6" ht="14.25" customHeight="1">
      <c r="A19" s="122"/>
      <c r="B19" s="967" t="s">
        <v>33</v>
      </c>
      <c r="C19" s="967"/>
      <c r="D19" s="122"/>
    </row>
    <row r="20" spans="1:6" ht="27.75" customHeight="1">
      <c r="A20" s="122"/>
      <c r="B20" s="956" t="s">
        <v>34</v>
      </c>
      <c r="C20" s="956"/>
      <c r="D20" s="122"/>
    </row>
    <row r="21" spans="1:6" ht="15" customHeight="1">
      <c r="A21" s="122"/>
      <c r="B21" s="956" t="s">
        <v>35</v>
      </c>
      <c r="C21" s="956"/>
      <c r="D21" s="122"/>
    </row>
    <row r="22" spans="1:6" ht="15" customHeight="1">
      <c r="A22" s="122"/>
      <c r="B22" s="956" t="s">
        <v>36</v>
      </c>
      <c r="C22" s="956"/>
      <c r="D22" s="122"/>
    </row>
    <row r="23" spans="1:6" ht="15" customHeight="1">
      <c r="A23" s="122"/>
      <c r="B23" s="956" t="s">
        <v>37</v>
      </c>
      <c r="C23" s="956"/>
      <c r="D23" s="122"/>
    </row>
    <row r="24" spans="1:6" ht="15" customHeight="1">
      <c r="A24" s="122"/>
      <c r="B24" s="956" t="s">
        <v>38</v>
      </c>
      <c r="C24" s="956"/>
      <c r="D24" s="122"/>
    </row>
    <row r="25" spans="1:6" ht="15" customHeight="1">
      <c r="A25" s="122"/>
      <c r="B25" s="956" t="s">
        <v>39</v>
      </c>
      <c r="C25" s="956"/>
      <c r="D25" s="122"/>
    </row>
    <row r="26" spans="1:6" ht="27.75" customHeight="1">
      <c r="A26" s="122"/>
      <c r="B26" s="956" t="s">
        <v>66</v>
      </c>
      <c r="C26" s="956"/>
      <c r="D26" s="122"/>
    </row>
    <row r="27" spans="1:6" ht="15" customHeight="1">
      <c r="A27" s="131"/>
      <c r="B27" s="957"/>
      <c r="C27" s="957"/>
      <c r="D27" s="132"/>
      <c r="E27" s="38"/>
    </row>
    <row r="28" spans="1:6">
      <c r="A28" s="133"/>
      <c r="B28" s="959" t="s">
        <v>67</v>
      </c>
      <c r="C28" s="959"/>
      <c r="D28" s="121"/>
      <c r="E28" s="101"/>
      <c r="F28" s="101"/>
    </row>
    <row r="29" spans="1:6" ht="12.75" customHeight="1">
      <c r="A29" s="134"/>
      <c r="B29" s="959" t="s">
        <v>69</v>
      </c>
      <c r="C29" s="959"/>
      <c r="D29" s="121"/>
      <c r="E29" s="101"/>
      <c r="F29" s="101"/>
    </row>
    <row r="30" spans="1:6">
      <c r="A30" s="960" t="s">
        <v>24</v>
      </c>
      <c r="B30" s="960"/>
      <c r="C30" s="960"/>
      <c r="D30" s="960"/>
    </row>
    <row r="31" spans="1:6" ht="58.5" customHeight="1">
      <c r="A31" s="961" t="s">
        <v>44</v>
      </c>
      <c r="B31" s="961"/>
      <c r="C31" s="961"/>
      <c r="D31" s="961"/>
    </row>
    <row r="32" spans="1:6" ht="80.25" customHeight="1">
      <c r="A32" s="961" t="s">
        <v>45</v>
      </c>
      <c r="B32" s="961"/>
      <c r="C32" s="961"/>
      <c r="D32" s="961"/>
    </row>
    <row r="33" spans="1:4" ht="51.75" customHeight="1">
      <c r="A33" s="962" t="s">
        <v>46</v>
      </c>
      <c r="B33" s="962"/>
      <c r="C33" s="962"/>
      <c r="D33" s="962"/>
    </row>
    <row r="34" spans="1:4">
      <c r="A34" s="958" t="s">
        <v>87</v>
      </c>
      <c r="B34" s="958"/>
      <c r="C34" s="958"/>
      <c r="D34" s="958"/>
    </row>
    <row r="35" spans="1:4">
      <c r="A35" s="958"/>
      <c r="B35" s="958"/>
      <c r="C35" s="958"/>
      <c r="D35" s="958"/>
    </row>
  </sheetData>
  <mergeCells count="19">
    <mergeCell ref="B25:C25"/>
    <mergeCell ref="B26:C26"/>
    <mergeCell ref="A34:D35"/>
    <mergeCell ref="B28:C28"/>
    <mergeCell ref="B29:C29"/>
    <mergeCell ref="A30:D30"/>
    <mergeCell ref="A31:D31"/>
    <mergeCell ref="A32:D32"/>
    <mergeCell ref="A33:D33"/>
    <mergeCell ref="B27:C27"/>
    <mergeCell ref="B22:C22"/>
    <mergeCell ref="B23:C23"/>
    <mergeCell ref="B24:C24"/>
    <mergeCell ref="B1:C1"/>
    <mergeCell ref="A2:D2"/>
    <mergeCell ref="B18:C18"/>
    <mergeCell ref="B19:C19"/>
    <mergeCell ref="B20:C20"/>
    <mergeCell ref="B21:C21"/>
  </mergeCells>
  <printOptions horizontalCentered="1"/>
  <pageMargins left="0.98425196850393704" right="0.51181102362204722" top="0.78740157480314965" bottom="0.78740157480314965"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sheetPr>
    <tabColor rgb="FFFFC000"/>
  </sheetPr>
  <dimension ref="A1:L3721"/>
  <sheetViews>
    <sheetView showGridLines="0" zoomScaleNormal="100" zoomScaleSheetLayoutView="94" workbookViewId="0">
      <pane ySplit="3" topLeftCell="A1153" activePane="bottomLeft" state="frozen"/>
      <selection sqref="A1:C1"/>
      <selection pane="bottomLeft" activeCell="E2958" sqref="E2958"/>
    </sheetView>
  </sheetViews>
  <sheetFormatPr defaultRowHeight="15"/>
  <cols>
    <col min="1" max="1" width="20.5703125" style="250" bestFit="1" customWidth="1"/>
    <col min="2" max="2" width="15.28515625" style="250" customWidth="1"/>
    <col min="3" max="3" width="107.85546875" style="251" customWidth="1"/>
    <col min="4" max="4" width="9.140625" style="252"/>
    <col min="5" max="5" width="10.7109375" style="364" customWidth="1"/>
    <col min="6" max="6" width="17.42578125" style="365" customWidth="1"/>
    <col min="7" max="7" width="15.28515625" style="365" bestFit="1" customWidth="1"/>
    <col min="8" max="8" width="7.28515625" style="137" customWidth="1"/>
    <col min="9" max="10" width="12.5703125" style="366" customWidth="1"/>
    <col min="11" max="16384" width="9.140625" style="139"/>
  </cols>
  <sheetData>
    <row r="1" spans="1:10" ht="17.25">
      <c r="A1" s="978" t="s">
        <v>31144</v>
      </c>
      <c r="B1" s="978"/>
      <c r="C1" s="978"/>
      <c r="D1" s="978"/>
      <c r="E1" s="979"/>
      <c r="F1" s="980"/>
      <c r="G1" s="980"/>
      <c r="I1" s="138"/>
      <c r="J1" s="138"/>
    </row>
    <row r="2" spans="1:10">
      <c r="A2" s="611" t="s">
        <v>88</v>
      </c>
      <c r="B2" s="612" t="s">
        <v>91</v>
      </c>
      <c r="C2" s="140" t="s">
        <v>9</v>
      </c>
      <c r="D2" s="141" t="s">
        <v>92</v>
      </c>
      <c r="E2" s="142" t="s">
        <v>93</v>
      </c>
      <c r="F2" s="143" t="s">
        <v>94</v>
      </c>
      <c r="G2" s="144" t="s">
        <v>62</v>
      </c>
      <c r="I2" s="145" t="s">
        <v>95</v>
      </c>
      <c r="J2" s="145" t="s">
        <v>96</v>
      </c>
    </row>
    <row r="3" spans="1:10">
      <c r="A3" s="147"/>
      <c r="B3" s="147"/>
      <c r="C3" s="148"/>
      <c r="D3" s="146"/>
      <c r="E3" s="149"/>
      <c r="F3" s="150"/>
      <c r="G3" s="150"/>
      <c r="I3" s="138"/>
      <c r="J3" s="138"/>
    </row>
    <row r="4" spans="1:10">
      <c r="A4" s="685" t="s">
        <v>97</v>
      </c>
      <c r="B4" s="685" t="s">
        <v>30957</v>
      </c>
      <c r="C4" s="153" t="s">
        <v>102</v>
      </c>
      <c r="D4" s="154" t="s">
        <v>789</v>
      </c>
      <c r="E4" s="155"/>
      <c r="F4" s="155"/>
      <c r="G4" s="151" t="str">
        <f>B4</f>
        <v>88255 MOD</v>
      </c>
      <c r="H4" s="156"/>
      <c r="I4" s="138"/>
      <c r="J4" s="138"/>
    </row>
    <row r="5" spans="1:10">
      <c r="A5" s="686" t="s">
        <v>88</v>
      </c>
      <c r="B5" s="687" t="s">
        <v>91</v>
      </c>
      <c r="C5" s="158" t="s">
        <v>9</v>
      </c>
      <c r="D5" s="159" t="s">
        <v>92</v>
      </c>
      <c r="E5" s="160" t="s">
        <v>93</v>
      </c>
      <c r="F5" s="160" t="s">
        <v>94</v>
      </c>
      <c r="G5" s="161" t="s">
        <v>62</v>
      </c>
      <c r="H5" s="156"/>
      <c r="I5" s="138"/>
      <c r="J5" s="138"/>
    </row>
    <row r="6" spans="1:10">
      <c r="A6" s="535" t="s">
        <v>113</v>
      </c>
      <c r="B6" s="201">
        <v>88255</v>
      </c>
      <c r="C6" s="163" t="s">
        <v>6115</v>
      </c>
      <c r="D6" s="164" t="s">
        <v>90</v>
      </c>
      <c r="E6" s="165">
        <v>220</v>
      </c>
      <c r="F6" s="166">
        <f>VLOOKUP(B6,'SINAPI-Tabela-Mai.2016'!A:E,5,0)/1.908*1.5284</f>
        <v>19.209136268343816</v>
      </c>
      <c r="G6" s="167">
        <f>F6*E6</f>
        <v>4226.0099790356398</v>
      </c>
      <c r="H6" s="156"/>
      <c r="I6" s="138"/>
      <c r="J6" s="138"/>
    </row>
    <row r="7" spans="1:10">
      <c r="A7" s="584"/>
      <c r="B7" s="688"/>
      <c r="C7" s="163"/>
      <c r="D7" s="164"/>
      <c r="E7" s="164"/>
      <c r="F7" s="164"/>
      <c r="G7" s="169"/>
      <c r="H7" s="156"/>
      <c r="I7" s="138"/>
      <c r="J7" s="138"/>
    </row>
    <row r="8" spans="1:10">
      <c r="A8" s="689" t="str">
        <f>B4</f>
        <v>88255 MOD</v>
      </c>
      <c r="B8" s="689"/>
      <c r="C8" s="171" t="s">
        <v>100</v>
      </c>
      <c r="D8" s="172"/>
      <c r="E8" s="172"/>
      <c r="F8" s="173"/>
      <c r="G8" s="173">
        <f>SUM(G6:G7)</f>
        <v>4226.0099790356398</v>
      </c>
      <c r="H8" s="174"/>
      <c r="I8" s="175"/>
      <c r="J8" s="175">
        <f>G8</f>
        <v>4226.0099790356398</v>
      </c>
    </row>
    <row r="9" spans="1:10">
      <c r="A9" s="284" t="s">
        <v>101</v>
      </c>
      <c r="B9" s="538" t="s">
        <v>30956</v>
      </c>
      <c r="C9" s="178"/>
      <c r="D9" s="176"/>
      <c r="E9" s="179"/>
      <c r="F9" s="180"/>
      <c r="G9" s="180"/>
      <c r="H9" s="156"/>
      <c r="I9" s="138"/>
      <c r="J9" s="138"/>
    </row>
    <row r="10" spans="1:10">
      <c r="A10" s="284"/>
      <c r="B10" s="357"/>
      <c r="C10" s="178"/>
      <c r="D10" s="176"/>
      <c r="E10" s="179"/>
      <c r="F10" s="180"/>
      <c r="G10" s="180"/>
      <c r="H10" s="156"/>
      <c r="I10" s="138"/>
      <c r="J10" s="138"/>
    </row>
    <row r="11" spans="1:10">
      <c r="A11" s="685" t="s">
        <v>97</v>
      </c>
      <c r="B11" s="685" t="s">
        <v>30958</v>
      </c>
      <c r="C11" s="153" t="s">
        <v>103</v>
      </c>
      <c r="D11" s="154" t="s">
        <v>789</v>
      </c>
      <c r="E11" s="155"/>
      <c r="F11" s="155"/>
      <c r="G11" s="151" t="str">
        <f>B11</f>
        <v>90772 MOD</v>
      </c>
      <c r="H11" s="156"/>
      <c r="I11" s="138"/>
      <c r="J11" s="138"/>
    </row>
    <row r="12" spans="1:10">
      <c r="A12" s="686" t="s">
        <v>88</v>
      </c>
      <c r="B12" s="687" t="s">
        <v>91</v>
      </c>
      <c r="C12" s="158" t="s">
        <v>9</v>
      </c>
      <c r="D12" s="159" t="s">
        <v>92</v>
      </c>
      <c r="E12" s="160" t="s">
        <v>93</v>
      </c>
      <c r="F12" s="160" t="s">
        <v>94</v>
      </c>
      <c r="G12" s="161" t="s">
        <v>62</v>
      </c>
      <c r="H12" s="156"/>
      <c r="I12" s="138"/>
      <c r="J12" s="138"/>
    </row>
    <row r="13" spans="1:10">
      <c r="A13" s="535" t="s">
        <v>113</v>
      </c>
      <c r="B13" s="201">
        <v>90772</v>
      </c>
      <c r="C13" s="163" t="s">
        <v>6181</v>
      </c>
      <c r="D13" s="164" t="s">
        <v>90</v>
      </c>
      <c r="E13" s="165">
        <v>220</v>
      </c>
      <c r="F13" s="166">
        <f>VLOOKUP(B13,'SINAPI-Tabela-Mai.2016'!A:E,5,0)/1.908*1.5284</f>
        <v>10.589857442348009</v>
      </c>
      <c r="G13" s="167">
        <f>F13*E13</f>
        <v>2329.768637316562</v>
      </c>
      <c r="H13" s="156"/>
      <c r="I13" s="138"/>
      <c r="J13" s="138"/>
    </row>
    <row r="14" spans="1:10">
      <c r="A14" s="584"/>
      <c r="B14" s="688"/>
      <c r="C14" s="163"/>
      <c r="D14" s="164"/>
      <c r="E14" s="164"/>
      <c r="F14" s="164"/>
      <c r="G14" s="169"/>
      <c r="H14" s="156"/>
      <c r="I14" s="138"/>
      <c r="J14" s="138"/>
    </row>
    <row r="15" spans="1:10">
      <c r="A15" s="689" t="str">
        <f>B11</f>
        <v>90772 MOD</v>
      </c>
      <c r="B15" s="689"/>
      <c r="C15" s="171" t="s">
        <v>100</v>
      </c>
      <c r="D15" s="172"/>
      <c r="E15" s="172"/>
      <c r="F15" s="173"/>
      <c r="G15" s="173">
        <f>SUM(G13:G14)</f>
        <v>2329.768637316562</v>
      </c>
      <c r="H15" s="174"/>
      <c r="I15" s="175"/>
      <c r="J15" s="175">
        <f>G15</f>
        <v>2329.768637316562</v>
      </c>
    </row>
    <row r="16" spans="1:10">
      <c r="A16" s="284" t="s">
        <v>101</v>
      </c>
      <c r="B16" s="538" t="s">
        <v>30956</v>
      </c>
      <c r="C16" s="178"/>
      <c r="D16" s="176"/>
      <c r="E16" s="179"/>
      <c r="F16" s="180"/>
      <c r="G16" s="180"/>
      <c r="H16" s="156"/>
      <c r="I16" s="138"/>
      <c r="J16" s="138"/>
    </row>
    <row r="17" spans="1:10">
      <c r="A17" s="284"/>
      <c r="B17" s="357"/>
      <c r="C17" s="178"/>
      <c r="D17" s="176"/>
      <c r="E17" s="179"/>
      <c r="F17" s="180"/>
      <c r="G17" s="180"/>
      <c r="H17" s="156"/>
      <c r="I17" s="138"/>
      <c r="J17" s="138"/>
    </row>
    <row r="18" spans="1:10">
      <c r="A18" s="685" t="s">
        <v>97</v>
      </c>
      <c r="B18" s="685" t="s">
        <v>30959</v>
      </c>
      <c r="C18" s="153" t="s">
        <v>104</v>
      </c>
      <c r="D18" s="154" t="s">
        <v>789</v>
      </c>
      <c r="E18" s="155"/>
      <c r="F18" s="155"/>
      <c r="G18" s="151" t="str">
        <f>B18</f>
        <v>90766 MOD</v>
      </c>
      <c r="H18" s="156"/>
      <c r="I18" s="138"/>
      <c r="J18" s="138"/>
    </row>
    <row r="19" spans="1:10">
      <c r="A19" s="686" t="s">
        <v>88</v>
      </c>
      <c r="B19" s="687" t="s">
        <v>91</v>
      </c>
      <c r="C19" s="158" t="s">
        <v>9</v>
      </c>
      <c r="D19" s="159" t="s">
        <v>92</v>
      </c>
      <c r="E19" s="160" t="s">
        <v>93</v>
      </c>
      <c r="F19" s="160" t="s">
        <v>94</v>
      </c>
      <c r="G19" s="161" t="s">
        <v>62</v>
      </c>
      <c r="H19" s="156"/>
      <c r="I19" s="175"/>
      <c r="J19" s="175"/>
    </row>
    <row r="20" spans="1:10">
      <c r="A20" s="535" t="s">
        <v>113</v>
      </c>
      <c r="B20" s="201">
        <v>90766</v>
      </c>
      <c r="C20" s="163" t="s">
        <v>6175</v>
      </c>
      <c r="D20" s="164" t="s">
        <v>90</v>
      </c>
      <c r="E20" s="165">
        <v>220</v>
      </c>
      <c r="F20" s="166">
        <f>VLOOKUP(B20,'SINAPI-Tabela-Mai.2016'!A:E,5,0)/1.908*1.5284</f>
        <v>12.568446540880505</v>
      </c>
      <c r="G20" s="167">
        <f>F20*E20</f>
        <v>2765.0582389937108</v>
      </c>
      <c r="H20" s="156"/>
      <c r="I20" s="138"/>
      <c r="J20" s="138"/>
    </row>
    <row r="21" spans="1:10">
      <c r="A21" s="584"/>
      <c r="B21" s="688"/>
      <c r="C21" s="163"/>
      <c r="D21" s="164"/>
      <c r="E21" s="164"/>
      <c r="F21" s="164"/>
      <c r="G21" s="169"/>
      <c r="H21" s="156"/>
      <c r="I21" s="138"/>
      <c r="J21" s="138"/>
    </row>
    <row r="22" spans="1:10">
      <c r="A22" s="689" t="str">
        <f>B18</f>
        <v>90766 MOD</v>
      </c>
      <c r="B22" s="689"/>
      <c r="C22" s="171" t="s">
        <v>100</v>
      </c>
      <c r="D22" s="172"/>
      <c r="E22" s="172"/>
      <c r="F22" s="173"/>
      <c r="G22" s="173">
        <f>SUM(G20:G21)</f>
        <v>2765.0582389937108</v>
      </c>
      <c r="H22" s="174"/>
      <c r="I22" s="175"/>
      <c r="J22" s="175">
        <f>G22</f>
        <v>2765.0582389937108</v>
      </c>
    </row>
    <row r="23" spans="1:10">
      <c r="A23" s="284" t="s">
        <v>101</v>
      </c>
      <c r="B23" s="538" t="s">
        <v>30956</v>
      </c>
      <c r="C23" s="178"/>
      <c r="D23" s="176"/>
      <c r="E23" s="179"/>
      <c r="F23" s="180"/>
      <c r="G23" s="180"/>
      <c r="H23" s="156"/>
      <c r="I23" s="138"/>
      <c r="J23" s="138"/>
    </row>
    <row r="24" spans="1:10">
      <c r="A24" s="284"/>
      <c r="B24" s="357"/>
      <c r="C24" s="178"/>
      <c r="D24" s="176"/>
      <c r="E24" s="179"/>
      <c r="F24" s="180"/>
      <c r="G24" s="180"/>
      <c r="H24" s="156"/>
      <c r="I24" s="138"/>
      <c r="J24" s="138"/>
    </row>
    <row r="25" spans="1:10">
      <c r="A25" s="685" t="s">
        <v>97</v>
      </c>
      <c r="B25" s="685" t="s">
        <v>30960</v>
      </c>
      <c r="C25" s="153" t="s">
        <v>105</v>
      </c>
      <c r="D25" s="154" t="s">
        <v>789</v>
      </c>
      <c r="E25" s="155"/>
      <c r="F25" s="155"/>
      <c r="G25" s="151" t="str">
        <f>B25</f>
        <v>90780 MOD</v>
      </c>
      <c r="H25" s="156"/>
      <c r="I25" s="138"/>
      <c r="J25" s="138"/>
    </row>
    <row r="26" spans="1:10">
      <c r="A26" s="686" t="s">
        <v>88</v>
      </c>
      <c r="B26" s="687" t="s">
        <v>91</v>
      </c>
      <c r="C26" s="158" t="s">
        <v>9</v>
      </c>
      <c r="D26" s="159" t="s">
        <v>92</v>
      </c>
      <c r="E26" s="160" t="s">
        <v>93</v>
      </c>
      <c r="F26" s="160" t="s">
        <v>94</v>
      </c>
      <c r="G26" s="161" t="s">
        <v>62</v>
      </c>
      <c r="H26" s="156"/>
      <c r="I26" s="138"/>
      <c r="J26" s="138"/>
    </row>
    <row r="27" spans="1:10">
      <c r="A27" s="535" t="s">
        <v>113</v>
      </c>
      <c r="B27" s="201">
        <v>90780</v>
      </c>
      <c r="C27" s="163" t="s">
        <v>6188</v>
      </c>
      <c r="D27" s="164" t="s">
        <v>90</v>
      </c>
      <c r="E27" s="165">
        <v>220</v>
      </c>
      <c r="F27" s="166">
        <f>VLOOKUP(B27,'SINAPI-Tabela-Mai.2016'!A:E,5,0)/1.908*1.5284</f>
        <v>38.410262054507342</v>
      </c>
      <c r="G27" s="167">
        <f>F27*E27</f>
        <v>8450.2576519916147</v>
      </c>
      <c r="H27" s="156"/>
      <c r="I27" s="138"/>
      <c r="J27" s="138"/>
    </row>
    <row r="28" spans="1:10">
      <c r="A28" s="584"/>
      <c r="B28" s="688"/>
      <c r="C28" s="163"/>
      <c r="D28" s="164"/>
      <c r="E28" s="164"/>
      <c r="F28" s="164"/>
      <c r="G28" s="169"/>
      <c r="H28" s="156"/>
      <c r="I28" s="138"/>
      <c r="J28" s="138"/>
    </row>
    <row r="29" spans="1:10">
      <c r="A29" s="689" t="str">
        <f>B25</f>
        <v>90780 MOD</v>
      </c>
      <c r="B29" s="689"/>
      <c r="C29" s="171" t="s">
        <v>100</v>
      </c>
      <c r="D29" s="172"/>
      <c r="E29" s="172"/>
      <c r="F29" s="173"/>
      <c r="G29" s="173">
        <f>SUM(G27:G28)</f>
        <v>8450.2576519916147</v>
      </c>
      <c r="H29" s="174"/>
      <c r="I29" s="175"/>
      <c r="J29" s="175">
        <f>G29</f>
        <v>8450.2576519916147</v>
      </c>
    </row>
    <row r="30" spans="1:10">
      <c r="A30" s="284" t="s">
        <v>101</v>
      </c>
      <c r="B30" s="538" t="s">
        <v>30956</v>
      </c>
      <c r="C30" s="178"/>
      <c r="D30" s="176"/>
      <c r="E30" s="179"/>
      <c r="F30" s="180"/>
      <c r="G30" s="180"/>
      <c r="H30" s="156"/>
      <c r="I30" s="138"/>
      <c r="J30" s="138"/>
    </row>
    <row r="31" spans="1:10">
      <c r="A31" s="198"/>
      <c r="B31" s="177"/>
      <c r="C31" s="178"/>
      <c r="D31" s="176"/>
      <c r="E31" s="179"/>
      <c r="F31" s="180"/>
      <c r="G31" s="180"/>
      <c r="H31" s="156"/>
      <c r="I31" s="138"/>
      <c r="J31" s="138"/>
    </row>
    <row r="32" spans="1:10">
      <c r="A32" s="685" t="s">
        <v>97</v>
      </c>
      <c r="B32" s="685" t="s">
        <v>30961</v>
      </c>
      <c r="C32" s="153" t="s">
        <v>106</v>
      </c>
      <c r="D32" s="154" t="s">
        <v>789</v>
      </c>
      <c r="E32" s="155"/>
      <c r="F32" s="155"/>
      <c r="G32" s="151" t="str">
        <f>B32</f>
        <v>90776 MOD</v>
      </c>
      <c r="H32" s="156"/>
      <c r="I32" s="138"/>
      <c r="J32" s="138"/>
    </row>
    <row r="33" spans="1:10">
      <c r="A33" s="686" t="s">
        <v>88</v>
      </c>
      <c r="B33" s="687" t="s">
        <v>91</v>
      </c>
      <c r="C33" s="158" t="s">
        <v>9</v>
      </c>
      <c r="D33" s="159" t="s">
        <v>92</v>
      </c>
      <c r="E33" s="160" t="s">
        <v>93</v>
      </c>
      <c r="F33" s="160" t="s">
        <v>94</v>
      </c>
      <c r="G33" s="161" t="s">
        <v>62</v>
      </c>
      <c r="H33" s="156"/>
      <c r="I33" s="138"/>
      <c r="J33" s="138"/>
    </row>
    <row r="34" spans="1:10">
      <c r="A34" s="535" t="s">
        <v>113</v>
      </c>
      <c r="B34" s="201">
        <v>90776</v>
      </c>
      <c r="C34" s="163" t="s">
        <v>6184</v>
      </c>
      <c r="D34" s="164" t="s">
        <v>90</v>
      </c>
      <c r="E34" s="165">
        <v>220</v>
      </c>
      <c r="F34" s="166">
        <f>VLOOKUP(B34,'SINAPI-Tabela-Mai.2016'!A:E,5,0)/1.908*1.5284</f>
        <v>24.255740041928721</v>
      </c>
      <c r="G34" s="167">
        <f>F34*E34</f>
        <v>5336.2628092243185</v>
      </c>
      <c r="H34" s="156"/>
      <c r="I34" s="138"/>
      <c r="J34" s="138"/>
    </row>
    <row r="35" spans="1:10">
      <c r="A35" s="584"/>
      <c r="B35" s="688"/>
      <c r="C35" s="163"/>
      <c r="D35" s="164"/>
      <c r="E35" s="164"/>
      <c r="F35" s="164"/>
      <c r="G35" s="169"/>
      <c r="H35" s="156"/>
      <c r="I35" s="138"/>
      <c r="J35" s="138"/>
    </row>
    <row r="36" spans="1:10">
      <c r="A36" s="689" t="str">
        <f>B32</f>
        <v>90776 MOD</v>
      </c>
      <c r="B36" s="689"/>
      <c r="C36" s="171" t="s">
        <v>100</v>
      </c>
      <c r="D36" s="172"/>
      <c r="E36" s="172"/>
      <c r="F36" s="173"/>
      <c r="G36" s="173">
        <f>SUM(G34:G35)</f>
        <v>5336.2628092243185</v>
      </c>
      <c r="H36" s="174"/>
      <c r="I36" s="175"/>
      <c r="J36" s="175">
        <f>G36</f>
        <v>5336.2628092243185</v>
      </c>
    </row>
    <row r="37" spans="1:10">
      <c r="A37" s="284" t="s">
        <v>101</v>
      </c>
      <c r="B37" s="538" t="s">
        <v>30956</v>
      </c>
      <c r="C37" s="178"/>
      <c r="D37" s="176"/>
      <c r="E37" s="179"/>
      <c r="F37" s="180"/>
      <c r="G37" s="180"/>
      <c r="H37" s="156"/>
      <c r="I37" s="138"/>
      <c r="J37" s="138"/>
    </row>
    <row r="38" spans="1:10">
      <c r="A38" s="284"/>
      <c r="B38" s="357"/>
      <c r="C38" s="178"/>
      <c r="D38" s="176"/>
      <c r="E38" s="179"/>
      <c r="F38" s="180"/>
      <c r="G38" s="180"/>
      <c r="H38" s="156"/>
      <c r="I38" s="138"/>
      <c r="J38" s="138"/>
    </row>
    <row r="39" spans="1:10">
      <c r="A39" s="685" t="s">
        <v>97</v>
      </c>
      <c r="B39" s="685" t="s">
        <v>30965</v>
      </c>
      <c r="C39" s="153" t="s">
        <v>2609</v>
      </c>
      <c r="D39" s="154" t="s">
        <v>789</v>
      </c>
      <c r="E39" s="155"/>
      <c r="F39" s="155"/>
      <c r="G39" s="151" t="str">
        <f>B39</f>
        <v>91677 MOD</v>
      </c>
      <c r="H39" s="156"/>
      <c r="I39" s="138"/>
      <c r="J39" s="138"/>
    </row>
    <row r="40" spans="1:10">
      <c r="A40" s="686" t="s">
        <v>88</v>
      </c>
      <c r="B40" s="687" t="s">
        <v>91</v>
      </c>
      <c r="C40" s="158" t="s">
        <v>9</v>
      </c>
      <c r="D40" s="159" t="s">
        <v>92</v>
      </c>
      <c r="E40" s="160" t="s">
        <v>93</v>
      </c>
      <c r="F40" s="160" t="s">
        <v>94</v>
      </c>
      <c r="G40" s="161" t="s">
        <v>62</v>
      </c>
      <c r="H40" s="156"/>
      <c r="I40" s="138"/>
      <c r="J40" s="138"/>
    </row>
    <row r="41" spans="1:10">
      <c r="A41" s="535" t="s">
        <v>113</v>
      </c>
      <c r="B41" s="201">
        <v>91677</v>
      </c>
      <c r="C41" s="163" t="s">
        <v>6184</v>
      </c>
      <c r="D41" s="164" t="s">
        <v>90</v>
      </c>
      <c r="E41" s="165">
        <f>2*22</f>
        <v>44</v>
      </c>
      <c r="F41" s="166">
        <f>VLOOKUP(B41,'SINAPI-Tabela-Mai.2016'!A:E,5,0)/1.908*1.5284</f>
        <v>60.310920335429785</v>
      </c>
      <c r="G41" s="167">
        <f>F41*E41</f>
        <v>2653.6804947589108</v>
      </c>
      <c r="H41" s="156"/>
      <c r="I41" s="138"/>
      <c r="J41" s="138"/>
    </row>
    <row r="42" spans="1:10">
      <c r="A42" s="584"/>
      <c r="B42" s="688"/>
      <c r="C42" s="163"/>
      <c r="D42" s="164"/>
      <c r="E42" s="164"/>
      <c r="F42" s="164"/>
      <c r="G42" s="169"/>
      <c r="H42" s="156"/>
      <c r="I42" s="138"/>
      <c r="J42" s="138"/>
    </row>
    <row r="43" spans="1:10">
      <c r="A43" s="689" t="str">
        <f>B39</f>
        <v>91677 MOD</v>
      </c>
      <c r="B43" s="689"/>
      <c r="C43" s="171" t="s">
        <v>100</v>
      </c>
      <c r="D43" s="172"/>
      <c r="E43" s="172"/>
      <c r="F43" s="173"/>
      <c r="G43" s="173">
        <f>SUM(G41:G42)</f>
        <v>2653.6804947589108</v>
      </c>
      <c r="H43" s="174"/>
      <c r="I43" s="175"/>
      <c r="J43" s="175">
        <f>G43</f>
        <v>2653.6804947589108</v>
      </c>
    </row>
    <row r="44" spans="1:10">
      <c r="A44" s="284" t="s">
        <v>101</v>
      </c>
      <c r="B44" s="538" t="s">
        <v>30956</v>
      </c>
      <c r="C44" s="178"/>
      <c r="D44" s="176"/>
      <c r="E44" s="179"/>
      <c r="F44" s="180"/>
      <c r="G44" s="180"/>
      <c r="H44" s="156"/>
      <c r="I44" s="138"/>
      <c r="J44" s="138"/>
    </row>
    <row r="45" spans="1:10">
      <c r="A45" s="284"/>
      <c r="B45" s="357"/>
      <c r="C45" s="178"/>
      <c r="D45" s="176"/>
      <c r="E45" s="179"/>
      <c r="F45" s="180"/>
      <c r="G45" s="180"/>
      <c r="H45" s="156"/>
      <c r="I45" s="138"/>
      <c r="J45" s="138"/>
    </row>
    <row r="46" spans="1:10" ht="22.5">
      <c r="A46" s="685" t="s">
        <v>97</v>
      </c>
      <c r="B46" s="685" t="s">
        <v>30966</v>
      </c>
      <c r="C46" s="153" t="s">
        <v>30967</v>
      </c>
      <c r="D46" s="154" t="s">
        <v>789</v>
      </c>
      <c r="E46" s="155"/>
      <c r="F46" s="155"/>
      <c r="G46" s="151" t="str">
        <f>B46</f>
        <v>CON-COR-090 MOD</v>
      </c>
      <c r="H46" s="156"/>
      <c r="I46" s="138"/>
      <c r="J46" s="138"/>
    </row>
    <row r="47" spans="1:10">
      <c r="A47" s="686" t="s">
        <v>88</v>
      </c>
      <c r="B47" s="687" t="s">
        <v>91</v>
      </c>
      <c r="C47" s="158" t="s">
        <v>9</v>
      </c>
      <c r="D47" s="159" t="s">
        <v>92</v>
      </c>
      <c r="E47" s="160" t="s">
        <v>93</v>
      </c>
      <c r="F47" s="160" t="s">
        <v>94</v>
      </c>
      <c r="G47" s="161" t="s">
        <v>62</v>
      </c>
      <c r="H47" s="156"/>
      <c r="I47" s="138"/>
      <c r="J47" s="138"/>
    </row>
    <row r="48" spans="1:10">
      <c r="A48" s="535" t="s">
        <v>109</v>
      </c>
      <c r="B48" s="201" t="s">
        <v>12489</v>
      </c>
      <c r="C48" s="163" t="s">
        <v>30970</v>
      </c>
      <c r="D48" s="164" t="s">
        <v>90</v>
      </c>
      <c r="E48" s="165">
        <f>2*22</f>
        <v>44</v>
      </c>
      <c r="F48" s="166">
        <f>VLOOKUP(B48,'SETOP-Tabela Proj.-Dez.2015'!A:D,4,0)/1.908*1.5284</f>
        <v>62.313540880503147</v>
      </c>
      <c r="G48" s="167">
        <f>F48*E48</f>
        <v>2741.7957987421387</v>
      </c>
      <c r="H48" s="156"/>
      <c r="I48" s="138"/>
      <c r="J48" s="138"/>
    </row>
    <row r="49" spans="1:10">
      <c r="A49" s="584"/>
      <c r="B49" s="688"/>
      <c r="C49" s="163"/>
      <c r="D49" s="164"/>
      <c r="E49" s="164"/>
      <c r="F49" s="164"/>
      <c r="G49" s="169"/>
      <c r="H49" s="156"/>
      <c r="I49" s="138"/>
      <c r="J49" s="138"/>
    </row>
    <row r="50" spans="1:10">
      <c r="A50" s="689" t="str">
        <f>B46</f>
        <v>CON-COR-090 MOD</v>
      </c>
      <c r="B50" s="689"/>
      <c r="C50" s="171" t="s">
        <v>100</v>
      </c>
      <c r="D50" s="172"/>
      <c r="E50" s="172"/>
      <c r="F50" s="173"/>
      <c r="G50" s="173">
        <f>SUM(G48:G49)</f>
        <v>2741.7957987421387</v>
      </c>
      <c r="H50" s="174"/>
      <c r="I50" s="175"/>
      <c r="J50" s="175">
        <f>G50</f>
        <v>2741.7957987421387</v>
      </c>
    </row>
    <row r="51" spans="1:10">
      <c r="A51" s="284" t="s">
        <v>101</v>
      </c>
      <c r="B51" s="538" t="s">
        <v>30956</v>
      </c>
      <c r="C51" s="178"/>
      <c r="D51" s="176"/>
      <c r="E51" s="179"/>
      <c r="F51" s="180"/>
      <c r="G51" s="180"/>
      <c r="H51" s="156"/>
      <c r="I51" s="138"/>
      <c r="J51" s="138"/>
    </row>
    <row r="52" spans="1:10">
      <c r="A52" s="284"/>
      <c r="B52" s="357"/>
      <c r="C52" s="178"/>
      <c r="D52" s="176"/>
      <c r="E52" s="179"/>
      <c r="F52" s="180"/>
      <c r="G52" s="180"/>
      <c r="H52" s="156"/>
      <c r="I52" s="138"/>
      <c r="J52" s="138"/>
    </row>
    <row r="53" spans="1:10">
      <c r="A53" s="685" t="s">
        <v>97</v>
      </c>
      <c r="B53" s="685" t="s">
        <v>30968</v>
      </c>
      <c r="C53" s="153" t="s">
        <v>30969</v>
      </c>
      <c r="D53" s="154" t="s">
        <v>789</v>
      </c>
      <c r="E53" s="155"/>
      <c r="F53" s="155"/>
      <c r="G53" s="151" t="str">
        <f>B53</f>
        <v>88326 MOD</v>
      </c>
      <c r="H53" s="156"/>
      <c r="I53" s="138"/>
      <c r="J53" s="138"/>
    </row>
    <row r="54" spans="1:10">
      <c r="A54" s="686" t="s">
        <v>88</v>
      </c>
      <c r="B54" s="687" t="s">
        <v>91</v>
      </c>
      <c r="C54" s="158" t="s">
        <v>9</v>
      </c>
      <c r="D54" s="159" t="s">
        <v>92</v>
      </c>
      <c r="E54" s="160" t="s">
        <v>93</v>
      </c>
      <c r="F54" s="160" t="s">
        <v>94</v>
      </c>
      <c r="G54" s="161" t="s">
        <v>62</v>
      </c>
      <c r="H54" s="156"/>
      <c r="I54" s="138"/>
      <c r="J54" s="138"/>
    </row>
    <row r="55" spans="1:10">
      <c r="A55" s="535" t="s">
        <v>113</v>
      </c>
      <c r="B55" s="201">
        <v>88326</v>
      </c>
      <c r="C55" s="163" t="s">
        <v>6173</v>
      </c>
      <c r="D55" s="164" t="s">
        <v>90</v>
      </c>
      <c r="E55" s="165">
        <v>220</v>
      </c>
      <c r="F55" s="166">
        <f>VLOOKUP(B55,'SINAPI-Tabela-Mai.2016'!A:E,5,0)/1.908*1.5284</f>
        <v>10.381584905660379</v>
      </c>
      <c r="G55" s="167">
        <f>F55*E55</f>
        <v>2283.9486792452835</v>
      </c>
      <c r="H55" s="156"/>
      <c r="I55" s="138"/>
      <c r="J55" s="138"/>
    </row>
    <row r="56" spans="1:10">
      <c r="A56" s="584"/>
      <c r="B56" s="688"/>
      <c r="C56" s="163"/>
      <c r="D56" s="164"/>
      <c r="E56" s="164"/>
      <c r="F56" s="164"/>
      <c r="G56" s="169"/>
      <c r="H56" s="156"/>
      <c r="I56" s="138"/>
      <c r="J56" s="138"/>
    </row>
    <row r="57" spans="1:10">
      <c r="A57" s="689" t="str">
        <f>B53</f>
        <v>88326 MOD</v>
      </c>
      <c r="B57" s="689"/>
      <c r="C57" s="171" t="s">
        <v>100</v>
      </c>
      <c r="D57" s="172"/>
      <c r="E57" s="172"/>
      <c r="F57" s="173"/>
      <c r="G57" s="173">
        <f>SUM(G55:G56)</f>
        <v>2283.9486792452835</v>
      </c>
      <c r="H57" s="174"/>
      <c r="I57" s="175"/>
      <c r="J57" s="175">
        <f>G57</f>
        <v>2283.9486792452835</v>
      </c>
    </row>
    <row r="58" spans="1:10">
      <c r="A58" s="284" t="s">
        <v>101</v>
      </c>
      <c r="B58" s="538" t="s">
        <v>30956</v>
      </c>
      <c r="C58" s="178"/>
      <c r="D58" s="176"/>
      <c r="E58" s="179"/>
      <c r="F58" s="180"/>
      <c r="G58" s="180"/>
      <c r="H58" s="156"/>
      <c r="I58" s="138"/>
      <c r="J58" s="138"/>
    </row>
    <row r="59" spans="1:10">
      <c r="A59" s="284"/>
      <c r="B59" s="357"/>
      <c r="C59" s="178"/>
      <c r="D59" s="176"/>
      <c r="E59" s="179"/>
      <c r="F59" s="180"/>
      <c r="G59" s="180"/>
      <c r="H59" s="156"/>
      <c r="I59" s="138"/>
      <c r="J59" s="138"/>
    </row>
    <row r="60" spans="1:10">
      <c r="A60" s="522" t="s">
        <v>97</v>
      </c>
      <c r="B60" s="522" t="s">
        <v>110</v>
      </c>
      <c r="C60" s="184" t="s">
        <v>111</v>
      </c>
      <c r="D60" s="182" t="s">
        <v>112</v>
      </c>
      <c r="E60" s="182"/>
      <c r="F60" s="182"/>
      <c r="G60" s="182" t="str">
        <f>B60</f>
        <v>74220/001</v>
      </c>
      <c r="H60" s="156"/>
      <c r="I60" s="138"/>
      <c r="J60" s="138"/>
    </row>
    <row r="61" spans="1:10">
      <c r="A61" s="521" t="s">
        <v>88</v>
      </c>
      <c r="B61" s="185" t="s">
        <v>91</v>
      </c>
      <c r="C61" s="186" t="s">
        <v>9</v>
      </c>
      <c r="D61" s="187" t="s">
        <v>92</v>
      </c>
      <c r="E61" s="187" t="s">
        <v>93</v>
      </c>
      <c r="F61" s="187" t="s">
        <v>94</v>
      </c>
      <c r="G61" s="188" t="s">
        <v>62</v>
      </c>
      <c r="H61" s="156"/>
      <c r="I61" s="138"/>
      <c r="J61" s="138"/>
    </row>
    <row r="62" spans="1:10">
      <c r="A62" s="518" t="s">
        <v>113</v>
      </c>
      <c r="B62" s="189">
        <v>88262</v>
      </c>
      <c r="C62" s="190" t="s">
        <v>114</v>
      </c>
      <c r="D62" s="191" t="s">
        <v>90</v>
      </c>
      <c r="E62" s="165">
        <v>0.8</v>
      </c>
      <c r="F62" s="166">
        <f>VLOOKUP(B62,'SINAPI-Tabela-Mai.2016'!A:E,5,0)</f>
        <v>15.86</v>
      </c>
      <c r="G62" s="167">
        <f>F62*E62</f>
        <v>12.688000000000001</v>
      </c>
      <c r="H62" s="156"/>
      <c r="I62" s="138"/>
      <c r="J62" s="138"/>
    </row>
    <row r="63" spans="1:10">
      <c r="A63" s="518" t="s">
        <v>113</v>
      </c>
      <c r="B63" s="189">
        <v>88310</v>
      </c>
      <c r="C63" s="190" t="s">
        <v>115</v>
      </c>
      <c r="D63" s="191" t="s">
        <v>90</v>
      </c>
      <c r="E63" s="165">
        <v>0.3</v>
      </c>
      <c r="F63" s="166">
        <f>VLOOKUP(B63,'SINAPI-Tabela-Mai.2016'!A:E,5,0)</f>
        <v>15.86</v>
      </c>
      <c r="G63" s="167">
        <f t="shared" ref="G63:G69" si="0">F63*E63</f>
        <v>4.758</v>
      </c>
      <c r="H63" s="156"/>
      <c r="I63" s="138"/>
      <c r="J63" s="138"/>
    </row>
    <row r="64" spans="1:10">
      <c r="A64" s="518" t="s">
        <v>113</v>
      </c>
      <c r="B64" s="189">
        <v>88316</v>
      </c>
      <c r="C64" s="190" t="s">
        <v>116</v>
      </c>
      <c r="D64" s="191" t="s">
        <v>90</v>
      </c>
      <c r="E64" s="165">
        <v>0.95</v>
      </c>
      <c r="F64" s="166">
        <f>VLOOKUP(B64,'SINAPI-Tabela-Mai.2016'!A:E,5,0)</f>
        <v>11.41</v>
      </c>
      <c r="G64" s="167">
        <f t="shared" si="0"/>
        <v>10.839499999999999</v>
      </c>
      <c r="H64" s="156"/>
      <c r="I64" s="138"/>
      <c r="J64" s="138"/>
    </row>
    <row r="65" spans="1:10">
      <c r="A65" s="518" t="s">
        <v>99</v>
      </c>
      <c r="B65" s="162">
        <v>1106</v>
      </c>
      <c r="C65" s="190" t="s">
        <v>117</v>
      </c>
      <c r="D65" s="191" t="s">
        <v>118</v>
      </c>
      <c r="E65" s="165">
        <v>0.6</v>
      </c>
      <c r="F65" s="166">
        <f>VLOOKUP(B65,'SINAPI-Insumos-Mai.2016'!A:E,5,0)</f>
        <v>0.51</v>
      </c>
      <c r="G65" s="167">
        <f t="shared" si="0"/>
        <v>0.30599999999999999</v>
      </c>
      <c r="H65" s="156"/>
      <c r="I65" s="138"/>
      <c r="J65" s="138"/>
    </row>
    <row r="66" spans="1:10">
      <c r="A66" s="518" t="s">
        <v>99</v>
      </c>
      <c r="B66" s="162">
        <v>1351</v>
      </c>
      <c r="C66" s="190" t="s">
        <v>119</v>
      </c>
      <c r="D66" s="191" t="s">
        <v>108</v>
      </c>
      <c r="E66" s="165">
        <v>0.2273</v>
      </c>
      <c r="F66" s="166">
        <f>VLOOKUP(B66,'SINAPI-Insumos-Mai.2016'!A:E,5,0)</f>
        <v>15.5</v>
      </c>
      <c r="G66" s="167">
        <f t="shared" si="0"/>
        <v>3.5231500000000002</v>
      </c>
      <c r="H66" s="156"/>
      <c r="I66" s="138"/>
      <c r="J66" s="138"/>
    </row>
    <row r="67" spans="1:10">
      <c r="A67" s="518" t="s">
        <v>99</v>
      </c>
      <c r="B67" s="162">
        <v>4491</v>
      </c>
      <c r="C67" s="190" t="s">
        <v>120</v>
      </c>
      <c r="D67" s="191" t="s">
        <v>121</v>
      </c>
      <c r="E67" s="165">
        <v>1.58</v>
      </c>
      <c r="F67" s="166">
        <f>VLOOKUP(B67,'SINAPI-Insumos-Mai.2016'!A:E,5,0)</f>
        <v>6.24</v>
      </c>
      <c r="G67" s="167">
        <f t="shared" si="0"/>
        <v>9.8592000000000013</v>
      </c>
      <c r="H67" s="156"/>
      <c r="I67" s="138"/>
      <c r="J67" s="138"/>
    </row>
    <row r="68" spans="1:10">
      <c r="A68" s="518" t="s">
        <v>99</v>
      </c>
      <c r="B68" s="162">
        <v>5061</v>
      </c>
      <c r="C68" s="190" t="s">
        <v>122</v>
      </c>
      <c r="D68" s="191" t="s">
        <v>118</v>
      </c>
      <c r="E68" s="165">
        <v>0.15</v>
      </c>
      <c r="F68" s="166">
        <f>VLOOKUP(B68,'SINAPI-Insumos-Mai.2016'!A:E,5,0)</f>
        <v>8.1199999999999992</v>
      </c>
      <c r="G68" s="167">
        <f t="shared" si="0"/>
        <v>1.2179999999999997</v>
      </c>
      <c r="H68" s="156"/>
      <c r="I68" s="138"/>
      <c r="J68" s="138"/>
    </row>
    <row r="69" spans="1:10">
      <c r="A69" s="518" t="s">
        <v>99</v>
      </c>
      <c r="B69" s="162">
        <v>5333</v>
      </c>
      <c r="C69" s="190" t="s">
        <v>123</v>
      </c>
      <c r="D69" s="191" t="s">
        <v>124</v>
      </c>
      <c r="E69" s="165">
        <v>2.1999999999999999E-2</v>
      </c>
      <c r="F69" s="166">
        <f>VLOOKUP(B69,'SINAPI-Insumos-Mai.2016'!A:E,5,0)</f>
        <v>16.41</v>
      </c>
      <c r="G69" s="167">
        <f t="shared" si="0"/>
        <v>0.36102000000000001</v>
      </c>
      <c r="H69" s="156"/>
      <c r="I69" s="138"/>
      <c r="J69" s="138"/>
    </row>
    <row r="70" spans="1:10">
      <c r="A70" s="518"/>
      <c r="B70" s="189"/>
      <c r="C70" s="190"/>
      <c r="D70" s="191"/>
      <c r="E70" s="191"/>
      <c r="F70" s="192"/>
      <c r="G70" s="193"/>
      <c r="H70" s="156"/>
      <c r="I70" s="138"/>
      <c r="J70" s="138"/>
    </row>
    <row r="71" spans="1:10">
      <c r="A71" s="195" t="str">
        <f>B60</f>
        <v>74220/001</v>
      </c>
      <c r="B71" s="195"/>
      <c r="C71" s="196" t="s">
        <v>100</v>
      </c>
      <c r="D71" s="194"/>
      <c r="E71" s="194"/>
      <c r="F71" s="197"/>
      <c r="G71" s="197">
        <f>SUM(G62:G70)</f>
        <v>43.552869999999999</v>
      </c>
      <c r="H71" s="174"/>
      <c r="I71" s="175">
        <f>G65+G66+G67+G68+G69</f>
        <v>15.267370000000001</v>
      </c>
      <c r="J71" s="175">
        <f>G62+G63+G64</f>
        <v>28.285499999999999</v>
      </c>
    </row>
    <row r="72" spans="1:10">
      <c r="A72" s="198" t="s">
        <v>101</v>
      </c>
      <c r="B72" s="198"/>
      <c r="C72" s="178"/>
      <c r="D72" s="176"/>
      <c r="E72" s="176"/>
      <c r="F72" s="180"/>
      <c r="G72" s="180"/>
      <c r="H72" s="156"/>
      <c r="I72" s="138"/>
      <c r="J72" s="138"/>
    </row>
    <row r="73" spans="1:10">
      <c r="A73" s="198"/>
      <c r="B73" s="198"/>
      <c r="C73" s="178"/>
      <c r="D73" s="176"/>
      <c r="E73" s="176"/>
      <c r="F73" s="180"/>
      <c r="G73" s="180"/>
      <c r="H73" s="156"/>
      <c r="I73" s="138"/>
      <c r="J73" s="138"/>
    </row>
    <row r="74" spans="1:10" ht="22.5">
      <c r="A74" s="522" t="s">
        <v>97</v>
      </c>
      <c r="B74" s="522" t="s">
        <v>125</v>
      </c>
      <c r="C74" s="184" t="s">
        <v>126</v>
      </c>
      <c r="D74" s="182" t="s">
        <v>112</v>
      </c>
      <c r="E74" s="182"/>
      <c r="F74" s="182"/>
      <c r="G74" s="182" t="str">
        <f>B74</f>
        <v>73805/001</v>
      </c>
      <c r="H74" s="156"/>
      <c r="I74" s="138"/>
      <c r="J74" s="138"/>
    </row>
    <row r="75" spans="1:10">
      <c r="A75" s="521" t="s">
        <v>88</v>
      </c>
      <c r="B75" s="185" t="s">
        <v>91</v>
      </c>
      <c r="C75" s="186" t="s">
        <v>9</v>
      </c>
      <c r="D75" s="187" t="s">
        <v>92</v>
      </c>
      <c r="E75" s="187" t="s">
        <v>93</v>
      </c>
      <c r="F75" s="187" t="s">
        <v>94</v>
      </c>
      <c r="G75" s="188" t="s">
        <v>62</v>
      </c>
      <c r="H75" s="156"/>
      <c r="I75" s="138"/>
      <c r="J75" s="138"/>
    </row>
    <row r="76" spans="1:10">
      <c r="A76" s="518" t="s">
        <v>113</v>
      </c>
      <c r="B76" s="162">
        <v>6045</v>
      </c>
      <c r="C76" s="190" t="s">
        <v>127</v>
      </c>
      <c r="D76" s="191" t="s">
        <v>128</v>
      </c>
      <c r="E76" s="165">
        <v>1.4999999999999999E-2</v>
      </c>
      <c r="F76" s="166">
        <f>VLOOKUP(B76,'SINAPI-Tabela-Mai.2016'!A:E,5,0)</f>
        <v>315.83</v>
      </c>
      <c r="G76" s="167">
        <f t="shared" ref="G76:G106" si="1">F76*E76</f>
        <v>4.7374499999999999</v>
      </c>
      <c r="H76" s="156"/>
      <c r="I76" s="138"/>
      <c r="J76" s="138"/>
    </row>
    <row r="77" spans="1:10">
      <c r="A77" s="518" t="s">
        <v>113</v>
      </c>
      <c r="B77" s="162">
        <v>73372</v>
      </c>
      <c r="C77" s="190" t="s">
        <v>129</v>
      </c>
      <c r="D77" s="191" t="s">
        <v>112</v>
      </c>
      <c r="E77" s="165">
        <v>1.02</v>
      </c>
      <c r="F77" s="166">
        <f>VLOOKUP(B77,'SINAPI-Tabela-Mai.2016'!A:E,5,0)</f>
        <v>43.16</v>
      </c>
      <c r="G77" s="167">
        <f t="shared" si="1"/>
        <v>44.023199999999996</v>
      </c>
      <c r="H77" s="156"/>
      <c r="I77" s="138"/>
      <c r="J77" s="138"/>
    </row>
    <row r="78" spans="1:10">
      <c r="A78" s="518" t="s">
        <v>113</v>
      </c>
      <c r="B78" s="162">
        <v>73465</v>
      </c>
      <c r="C78" s="190" t="s">
        <v>130</v>
      </c>
      <c r="D78" s="191" t="s">
        <v>112</v>
      </c>
      <c r="E78" s="165">
        <v>1</v>
      </c>
      <c r="F78" s="166">
        <f>VLOOKUP(B78,'SINAPI-Tabela-Mai.2016'!A:E,5,0)</f>
        <v>26.53</v>
      </c>
      <c r="G78" s="167">
        <f t="shared" si="1"/>
        <v>26.53</v>
      </c>
      <c r="H78" s="156"/>
      <c r="I78" s="138"/>
      <c r="J78" s="138"/>
    </row>
    <row r="79" spans="1:10">
      <c r="A79" s="518" t="s">
        <v>113</v>
      </c>
      <c r="B79" s="189" t="s">
        <v>131</v>
      </c>
      <c r="C79" s="190" t="s">
        <v>132</v>
      </c>
      <c r="D79" s="191" t="s">
        <v>128</v>
      </c>
      <c r="E79" s="165">
        <v>1.4999999999999999E-2</v>
      </c>
      <c r="F79" s="166">
        <f>VLOOKUP(B79,'SINAPI-Tabela-Mai.2016'!A:E,5,0)</f>
        <v>78.23</v>
      </c>
      <c r="G79" s="167">
        <f t="shared" si="1"/>
        <v>1.1734500000000001</v>
      </c>
      <c r="H79" s="156"/>
      <c r="I79" s="138"/>
      <c r="J79" s="138"/>
    </row>
    <row r="80" spans="1:10">
      <c r="A80" s="518" t="s">
        <v>113</v>
      </c>
      <c r="B80" s="162">
        <v>88251</v>
      </c>
      <c r="C80" s="190" t="s">
        <v>133</v>
      </c>
      <c r="D80" s="191" t="s">
        <v>90</v>
      </c>
      <c r="E80" s="165">
        <v>7.0000000000000007E-2</v>
      </c>
      <c r="F80" s="166">
        <f>VLOOKUP(B80,'SINAPI-Tabela-Mai.2016'!A:E,5,0)</f>
        <v>12.15</v>
      </c>
      <c r="G80" s="167">
        <f t="shared" si="1"/>
        <v>0.85050000000000014</v>
      </c>
      <c r="H80" s="156"/>
      <c r="I80" s="138"/>
      <c r="J80" s="138"/>
    </row>
    <row r="81" spans="1:10">
      <c r="A81" s="518" t="s">
        <v>113</v>
      </c>
      <c r="B81" s="162">
        <v>88261</v>
      </c>
      <c r="C81" s="190" t="s">
        <v>134</v>
      </c>
      <c r="D81" s="191" t="s">
        <v>90</v>
      </c>
      <c r="E81" s="165">
        <v>6.34</v>
      </c>
      <c r="F81" s="166">
        <f>VLOOKUP(B81,'SINAPI-Tabela-Mai.2016'!A:E,5,0)</f>
        <v>15.67</v>
      </c>
      <c r="G81" s="167">
        <f t="shared" si="1"/>
        <v>99.347799999999992</v>
      </c>
      <c r="H81" s="156"/>
      <c r="I81" s="138"/>
      <c r="J81" s="138"/>
    </row>
    <row r="82" spans="1:10">
      <c r="A82" s="518" t="s">
        <v>113</v>
      </c>
      <c r="B82" s="162">
        <v>88264</v>
      </c>
      <c r="C82" s="190" t="s">
        <v>135</v>
      </c>
      <c r="D82" s="191" t="s">
        <v>90</v>
      </c>
      <c r="E82" s="165">
        <v>0.3</v>
      </c>
      <c r="F82" s="166">
        <f>VLOOKUP(B82,'SINAPI-Tabela-Mai.2016'!A:E,5,0)</f>
        <v>15.86</v>
      </c>
      <c r="G82" s="167">
        <f t="shared" si="1"/>
        <v>4.758</v>
      </c>
      <c r="H82" s="156"/>
      <c r="I82" s="138"/>
      <c r="J82" s="138"/>
    </row>
    <row r="83" spans="1:10">
      <c r="A83" s="518" t="s">
        <v>113</v>
      </c>
      <c r="B83" s="162">
        <v>88315</v>
      </c>
      <c r="C83" s="190" t="s">
        <v>136</v>
      </c>
      <c r="D83" s="191" t="s">
        <v>90</v>
      </c>
      <c r="E83" s="165">
        <v>7.0000000000000007E-2</v>
      </c>
      <c r="F83" s="166">
        <f>VLOOKUP(B83,'SINAPI-Tabela-Mai.2016'!A:E,5,0)</f>
        <v>15.15</v>
      </c>
      <c r="G83" s="167">
        <f t="shared" si="1"/>
        <v>1.0605000000000002</v>
      </c>
      <c r="H83" s="156"/>
      <c r="I83" s="138"/>
      <c r="J83" s="138"/>
    </row>
    <row r="84" spans="1:10">
      <c r="A84" s="518" t="s">
        <v>113</v>
      </c>
      <c r="B84" s="162">
        <v>88316</v>
      </c>
      <c r="C84" s="190" t="s">
        <v>116</v>
      </c>
      <c r="D84" s="191" t="s">
        <v>90</v>
      </c>
      <c r="E84" s="165">
        <v>7.03</v>
      </c>
      <c r="F84" s="166">
        <f>VLOOKUP(B84,'SINAPI-Tabela-Mai.2016'!A:E,5,0)</f>
        <v>11.41</v>
      </c>
      <c r="G84" s="167">
        <f t="shared" si="1"/>
        <v>80.212299999999999</v>
      </c>
      <c r="H84" s="156"/>
      <c r="I84" s="138"/>
      <c r="J84" s="138"/>
    </row>
    <row r="85" spans="1:10">
      <c r="A85" s="518" t="s">
        <v>99</v>
      </c>
      <c r="B85" s="162">
        <v>1346</v>
      </c>
      <c r="C85" s="190" t="s">
        <v>137</v>
      </c>
      <c r="D85" s="191" t="s">
        <v>112</v>
      </c>
      <c r="E85" s="165">
        <v>0.38600000000000001</v>
      </c>
      <c r="F85" s="166">
        <f>VLOOKUP(B85,'SINAPI-Insumos-Mai.2016'!A:E,5,0)</f>
        <v>15.39</v>
      </c>
      <c r="G85" s="167">
        <f t="shared" si="1"/>
        <v>5.9405400000000004</v>
      </c>
      <c r="H85" s="156"/>
      <c r="I85" s="138"/>
      <c r="J85" s="138"/>
    </row>
    <row r="86" spans="1:10" ht="22.5">
      <c r="A86" s="518" t="s">
        <v>99</v>
      </c>
      <c r="B86" s="162">
        <v>1607</v>
      </c>
      <c r="C86" s="190" t="s">
        <v>138</v>
      </c>
      <c r="D86" s="191" t="s">
        <v>139</v>
      </c>
      <c r="E86" s="165">
        <v>0.214</v>
      </c>
      <c r="F86" s="166">
        <f>VLOOKUP(B86,'SINAPI-Insumos-Mai.2016'!A:E,5,0)</f>
        <v>0.11</v>
      </c>
      <c r="G86" s="167">
        <f t="shared" si="1"/>
        <v>2.3539999999999998E-2</v>
      </c>
      <c r="H86" s="156"/>
      <c r="I86" s="138"/>
      <c r="J86" s="138"/>
    </row>
    <row r="87" spans="1:10">
      <c r="A87" s="518" t="s">
        <v>99</v>
      </c>
      <c r="B87" s="162">
        <v>2370</v>
      </c>
      <c r="C87" s="190" t="s">
        <v>140</v>
      </c>
      <c r="D87" s="191" t="s">
        <v>108</v>
      </c>
      <c r="E87" s="165">
        <v>5.7000000000000002E-3</v>
      </c>
      <c r="F87" s="166">
        <f>VLOOKUP(B87,'SINAPI-Insumos-Mai.2016'!A:E,5,0)</f>
        <v>10.18</v>
      </c>
      <c r="G87" s="167">
        <f t="shared" si="1"/>
        <v>5.8026000000000001E-2</v>
      </c>
      <c r="H87" s="156"/>
      <c r="I87" s="138"/>
      <c r="J87" s="138"/>
    </row>
    <row r="88" spans="1:10">
      <c r="A88" s="518" t="s">
        <v>99</v>
      </c>
      <c r="B88" s="162">
        <v>4448</v>
      </c>
      <c r="C88" s="190" t="s">
        <v>141</v>
      </c>
      <c r="D88" s="191" t="s">
        <v>121</v>
      </c>
      <c r="E88" s="165">
        <v>0.7</v>
      </c>
      <c r="F88" s="166">
        <f>VLOOKUP(B88,'SINAPI-Insumos-Mai.2016'!A:E,5,0)</f>
        <v>11.39</v>
      </c>
      <c r="G88" s="167">
        <f t="shared" si="1"/>
        <v>7.9729999999999999</v>
      </c>
      <c r="H88" s="156"/>
      <c r="I88" s="138"/>
      <c r="J88" s="138"/>
    </row>
    <row r="89" spans="1:10">
      <c r="A89" s="518" t="s">
        <v>99</v>
      </c>
      <c r="B89" s="162">
        <v>4491</v>
      </c>
      <c r="C89" s="190" t="s">
        <v>120</v>
      </c>
      <c r="D89" s="191" t="s">
        <v>121</v>
      </c>
      <c r="E89" s="165">
        <v>0.9</v>
      </c>
      <c r="F89" s="166">
        <f>VLOOKUP(B89,'SINAPI-Insumos-Mai.2016'!A:E,5,0)</f>
        <v>6.24</v>
      </c>
      <c r="G89" s="167">
        <f t="shared" si="1"/>
        <v>5.6160000000000005</v>
      </c>
      <c r="H89" s="156"/>
      <c r="I89" s="138"/>
      <c r="J89" s="138"/>
    </row>
    <row r="90" spans="1:10">
      <c r="A90" s="518" t="s">
        <v>99</v>
      </c>
      <c r="B90" s="162">
        <v>5075</v>
      </c>
      <c r="C90" s="190" t="s">
        <v>142</v>
      </c>
      <c r="D90" s="191" t="s">
        <v>118</v>
      </c>
      <c r="E90" s="165">
        <v>0.1</v>
      </c>
      <c r="F90" s="166">
        <f>VLOOKUP(B90,'SINAPI-Insumos-Mai.2016'!A:E,5,0)</f>
        <v>8.26</v>
      </c>
      <c r="G90" s="167">
        <f t="shared" si="1"/>
        <v>0.82600000000000007</v>
      </c>
      <c r="H90" s="156"/>
      <c r="I90" s="138"/>
      <c r="J90" s="138"/>
    </row>
    <row r="91" spans="1:10">
      <c r="A91" s="518" t="s">
        <v>99</v>
      </c>
      <c r="B91" s="162">
        <v>5085</v>
      </c>
      <c r="C91" s="190" t="s">
        <v>143</v>
      </c>
      <c r="D91" s="191" t="s">
        <v>108</v>
      </c>
      <c r="E91" s="165">
        <v>5.7999999999999996E-3</v>
      </c>
      <c r="F91" s="166">
        <f>VLOOKUP(B91,'SINAPI-Insumos-Mai.2016'!A:E,5,0)</f>
        <v>18.739999999999998</v>
      </c>
      <c r="G91" s="167">
        <f t="shared" si="1"/>
        <v>0.10869199999999998</v>
      </c>
      <c r="H91" s="156"/>
      <c r="I91" s="138"/>
      <c r="J91" s="138"/>
    </row>
    <row r="92" spans="1:10">
      <c r="A92" s="518" t="s">
        <v>99</v>
      </c>
      <c r="B92" s="162">
        <v>5088</v>
      </c>
      <c r="C92" s="190" t="s">
        <v>144</v>
      </c>
      <c r="D92" s="191" t="s">
        <v>108</v>
      </c>
      <c r="E92" s="165">
        <v>5.7999999999999996E-3</v>
      </c>
      <c r="F92" s="166">
        <f>VLOOKUP(B92,'SINAPI-Insumos-Mai.2016'!A:E,5,0)</f>
        <v>5.62</v>
      </c>
      <c r="G92" s="167">
        <f t="shared" si="1"/>
        <v>3.2596E-2</v>
      </c>
      <c r="H92" s="156"/>
      <c r="I92" s="138"/>
      <c r="J92" s="138"/>
    </row>
    <row r="93" spans="1:10">
      <c r="A93" s="518" t="s">
        <v>99</v>
      </c>
      <c r="B93" s="162">
        <v>7194</v>
      </c>
      <c r="C93" s="190" t="s">
        <v>145</v>
      </c>
      <c r="D93" s="191" t="s">
        <v>112</v>
      </c>
      <c r="E93" s="165">
        <v>0.318</v>
      </c>
      <c r="F93" s="166">
        <f>VLOOKUP(B93,'SINAPI-Insumos-Mai.2016'!A:E,5,0)</f>
        <v>14.87</v>
      </c>
      <c r="G93" s="167">
        <f t="shared" si="1"/>
        <v>4.7286599999999996</v>
      </c>
      <c r="H93" s="156"/>
      <c r="I93" s="138"/>
      <c r="J93" s="138"/>
    </row>
    <row r="94" spans="1:10">
      <c r="A94" s="518" t="s">
        <v>99</v>
      </c>
      <c r="B94" s="162">
        <v>10490</v>
      </c>
      <c r="C94" s="190" t="s">
        <v>146</v>
      </c>
      <c r="D94" s="191" t="s">
        <v>112</v>
      </c>
      <c r="E94" s="165">
        <v>2.3E-2</v>
      </c>
      <c r="F94" s="166">
        <f>VLOOKUP(B94,'SINAPI-Insumos-Mai.2016'!A:E,5,0)</f>
        <v>50</v>
      </c>
      <c r="G94" s="167">
        <f t="shared" si="1"/>
        <v>1.1499999999999999</v>
      </c>
      <c r="H94" s="156"/>
      <c r="I94" s="138"/>
      <c r="J94" s="138"/>
    </row>
    <row r="95" spans="1:10">
      <c r="A95" s="518" t="s">
        <v>99</v>
      </c>
      <c r="B95" s="162">
        <v>10555</v>
      </c>
      <c r="C95" s="190" t="s">
        <v>147</v>
      </c>
      <c r="D95" s="191" t="s">
        <v>108</v>
      </c>
      <c r="E95" s="165">
        <v>1.15E-2</v>
      </c>
      <c r="F95" s="166">
        <f>VLOOKUP(B95,'SINAPI-Insumos-Mai.2016'!A:E,5,0)</f>
        <v>69.83</v>
      </c>
      <c r="G95" s="167">
        <f t="shared" si="1"/>
        <v>0.80304500000000001</v>
      </c>
      <c r="H95" s="156"/>
      <c r="I95" s="138"/>
      <c r="J95" s="138"/>
    </row>
    <row r="96" spans="1:10">
      <c r="A96" s="518" t="s">
        <v>99</v>
      </c>
      <c r="B96" s="162">
        <v>10567</v>
      </c>
      <c r="C96" s="190" t="s">
        <v>148</v>
      </c>
      <c r="D96" s="191" t="s">
        <v>121</v>
      </c>
      <c r="E96" s="165">
        <v>0.25</v>
      </c>
      <c r="F96" s="166">
        <f>VLOOKUP(B96,'SINAPI-Insumos-Mai.2016'!A:E,5,0)</f>
        <v>9.1300000000000008</v>
      </c>
      <c r="G96" s="167">
        <f t="shared" si="1"/>
        <v>2.2825000000000002</v>
      </c>
      <c r="H96" s="156"/>
      <c r="I96" s="138"/>
      <c r="J96" s="138"/>
    </row>
    <row r="97" spans="1:10">
      <c r="A97" s="518" t="s">
        <v>99</v>
      </c>
      <c r="B97" s="162">
        <v>10952</v>
      </c>
      <c r="C97" s="190" t="s">
        <v>149</v>
      </c>
      <c r="D97" s="191" t="s">
        <v>118</v>
      </c>
      <c r="E97" s="165">
        <v>0.30299999999999999</v>
      </c>
      <c r="F97" s="166">
        <f>VLOOKUP(B97,'SINAPI-Insumos-Mai.2016'!A:E,5,0)</f>
        <v>2.62</v>
      </c>
      <c r="G97" s="167">
        <f t="shared" si="1"/>
        <v>0.79386000000000001</v>
      </c>
      <c r="H97" s="156"/>
      <c r="I97" s="138"/>
      <c r="J97" s="138"/>
    </row>
    <row r="98" spans="1:10">
      <c r="A98" s="518" t="s">
        <v>99</v>
      </c>
      <c r="B98" s="162">
        <v>11056</v>
      </c>
      <c r="C98" s="190" t="s">
        <v>150</v>
      </c>
      <c r="D98" s="191" t="s">
        <v>108</v>
      </c>
      <c r="E98" s="165">
        <v>1.28</v>
      </c>
      <c r="F98" s="166">
        <f>VLOOKUP(B98,'SINAPI-Insumos-Mai.2016'!A:E,5,0)</f>
        <v>0.03</v>
      </c>
      <c r="G98" s="167">
        <f t="shared" si="1"/>
        <v>3.8399999999999997E-2</v>
      </c>
      <c r="H98" s="156"/>
      <c r="I98" s="138"/>
      <c r="J98" s="138"/>
    </row>
    <row r="99" spans="1:10">
      <c r="A99" s="518" t="s">
        <v>99</v>
      </c>
      <c r="B99" s="162">
        <v>11443</v>
      </c>
      <c r="C99" s="190" t="s">
        <v>151</v>
      </c>
      <c r="D99" s="191" t="s">
        <v>108</v>
      </c>
      <c r="E99" s="165">
        <v>3.4599999999999999E-2</v>
      </c>
      <c r="F99" s="166">
        <f>VLOOKUP(B99,'SINAPI-Insumos-Mai.2016'!A:E,5,0)</f>
        <v>5.94</v>
      </c>
      <c r="G99" s="167">
        <f t="shared" si="1"/>
        <v>0.20552400000000001</v>
      </c>
      <c r="H99" s="156"/>
      <c r="I99" s="138"/>
      <c r="J99" s="138"/>
    </row>
    <row r="100" spans="1:10">
      <c r="A100" s="518" t="s">
        <v>99</v>
      </c>
      <c r="B100" s="162">
        <v>11467</v>
      </c>
      <c r="C100" s="190" t="s">
        <v>152</v>
      </c>
      <c r="D100" s="191" t="s">
        <v>108</v>
      </c>
      <c r="E100" s="165">
        <v>5.7999999999999996E-3</v>
      </c>
      <c r="F100" s="166">
        <f>VLOOKUP(B100,'SINAPI-Insumos-Mai.2016'!A:E,5,0)</f>
        <v>12.72</v>
      </c>
      <c r="G100" s="167">
        <f t="shared" si="1"/>
        <v>7.3775999999999994E-2</v>
      </c>
      <c r="H100" s="156"/>
      <c r="I100" s="138"/>
      <c r="J100" s="138"/>
    </row>
    <row r="101" spans="1:10">
      <c r="A101" s="518" t="s">
        <v>99</v>
      </c>
      <c r="B101" s="162">
        <v>11891</v>
      </c>
      <c r="C101" s="190" t="s">
        <v>153</v>
      </c>
      <c r="D101" s="191" t="s">
        <v>121</v>
      </c>
      <c r="E101" s="165">
        <v>0.53600000000000003</v>
      </c>
      <c r="F101" s="166">
        <f>VLOOKUP(B101,'SINAPI-Insumos-Mai.2016'!A:E,5,0)</f>
        <v>2.04</v>
      </c>
      <c r="G101" s="167">
        <f t="shared" si="1"/>
        <v>1.0934400000000002</v>
      </c>
      <c r="H101" s="156"/>
      <c r="I101" s="138"/>
      <c r="J101" s="138"/>
    </row>
    <row r="102" spans="1:10">
      <c r="A102" s="518" t="s">
        <v>99</v>
      </c>
      <c r="B102" s="162">
        <v>12128</v>
      </c>
      <c r="C102" s="190" t="s">
        <v>154</v>
      </c>
      <c r="D102" s="191" t="s">
        <v>108</v>
      </c>
      <c r="E102" s="165">
        <v>2.3E-2</v>
      </c>
      <c r="F102" s="166">
        <f>VLOOKUP(B102,'SINAPI-Insumos-Mai.2016'!A:E,5,0)</f>
        <v>8.42</v>
      </c>
      <c r="G102" s="167">
        <f t="shared" si="1"/>
        <v>0.19366</v>
      </c>
      <c r="H102" s="156"/>
      <c r="I102" s="138"/>
      <c r="J102" s="138"/>
    </row>
    <row r="103" spans="1:10">
      <c r="A103" s="518" t="s">
        <v>99</v>
      </c>
      <c r="B103" s="162">
        <v>12147</v>
      </c>
      <c r="C103" s="190" t="s">
        <v>155</v>
      </c>
      <c r="D103" s="191" t="s">
        <v>108</v>
      </c>
      <c r="E103" s="165">
        <v>2.1999999999999999E-2</v>
      </c>
      <c r="F103" s="166">
        <f>VLOOKUP(B103,'SINAPI-Insumos-Mai.2016'!A:E,5,0)</f>
        <v>19.079999999999998</v>
      </c>
      <c r="G103" s="167">
        <f t="shared" si="1"/>
        <v>0.41975999999999991</v>
      </c>
      <c r="H103" s="156"/>
      <c r="I103" s="138"/>
      <c r="J103" s="138"/>
    </row>
    <row r="104" spans="1:10">
      <c r="A104" s="518" t="s">
        <v>99</v>
      </c>
      <c r="B104" s="162">
        <v>12296</v>
      </c>
      <c r="C104" s="190" t="s">
        <v>156</v>
      </c>
      <c r="D104" s="191" t="s">
        <v>108</v>
      </c>
      <c r="E104" s="165">
        <v>4.6100000000000002E-2</v>
      </c>
      <c r="F104" s="166">
        <f>VLOOKUP(B104,'SINAPI-Insumos-Mai.2016'!A:E,5,0)</f>
        <v>2.98</v>
      </c>
      <c r="G104" s="167">
        <f t="shared" si="1"/>
        <v>0.137378</v>
      </c>
      <c r="H104" s="156"/>
      <c r="I104" s="138"/>
      <c r="J104" s="138"/>
    </row>
    <row r="105" spans="1:10">
      <c r="A105" s="518" t="s">
        <v>99</v>
      </c>
      <c r="B105" s="162">
        <v>12298</v>
      </c>
      <c r="C105" s="190" t="s">
        <v>157</v>
      </c>
      <c r="D105" s="191" t="s">
        <v>108</v>
      </c>
      <c r="E105" s="165">
        <v>4.6100000000000002E-2</v>
      </c>
      <c r="F105" s="166">
        <f>VLOOKUP(B105,'SINAPI-Insumos-Mai.2016'!A:E,5,0)</f>
        <v>7.99</v>
      </c>
      <c r="G105" s="167">
        <f t="shared" si="1"/>
        <v>0.36833900000000003</v>
      </c>
      <c r="H105" s="156"/>
      <c r="I105" s="138"/>
      <c r="J105" s="138"/>
    </row>
    <row r="106" spans="1:10">
      <c r="A106" s="518" t="s">
        <v>99</v>
      </c>
      <c r="B106" s="162">
        <v>21127</v>
      </c>
      <c r="C106" s="190" t="s">
        <v>158</v>
      </c>
      <c r="D106" s="191" t="s">
        <v>108</v>
      </c>
      <c r="E106" s="165">
        <v>2.4E-2</v>
      </c>
      <c r="F106" s="166">
        <f>VLOOKUP(B106,'SINAPI-Insumos-Mai.2016'!A:E,5,0)</f>
        <v>1.69</v>
      </c>
      <c r="G106" s="167">
        <f t="shared" si="1"/>
        <v>4.0559999999999999E-2</v>
      </c>
      <c r="H106" s="156"/>
      <c r="I106" s="138"/>
      <c r="J106" s="138"/>
    </row>
    <row r="107" spans="1:10">
      <c r="A107" s="518"/>
      <c r="B107" s="162"/>
      <c r="C107" s="190"/>
      <c r="D107" s="191"/>
      <c r="E107" s="203"/>
      <c r="F107" s="192"/>
      <c r="G107" s="193"/>
      <c r="H107" s="156"/>
      <c r="I107" s="138"/>
      <c r="J107" s="138"/>
    </row>
    <row r="108" spans="1:10">
      <c r="A108" s="195" t="str">
        <f>B74</f>
        <v>73805/001</v>
      </c>
      <c r="B108" s="206"/>
      <c r="C108" s="196" t="s">
        <v>100</v>
      </c>
      <c r="D108" s="194"/>
      <c r="E108" s="205"/>
      <c r="F108" s="197"/>
      <c r="G108" s="197">
        <f>SUM(G76:G107)</f>
        <v>295.60049600000013</v>
      </c>
      <c r="H108" s="174"/>
      <c r="I108" s="175">
        <f>G76+G77+G78+G85+G86+G87+G88+G89+G90+G91+G92+G93+G94+G95+G96+G97+G98+G99+G100+G101+G102+G103+G104+G105+G106</f>
        <v>108.19794599999997</v>
      </c>
      <c r="J108" s="175">
        <f>G80+G81+G82+G83+G84+G79</f>
        <v>187.40254999999999</v>
      </c>
    </row>
    <row r="109" spans="1:10">
      <c r="A109" s="198" t="s">
        <v>101</v>
      </c>
      <c r="B109" s="177"/>
      <c r="C109" s="178"/>
      <c r="D109" s="176"/>
      <c r="E109" s="179"/>
      <c r="F109" s="180"/>
      <c r="G109" s="180"/>
      <c r="H109" s="156"/>
      <c r="I109" s="138"/>
      <c r="J109" s="138"/>
    </row>
    <row r="110" spans="1:10">
      <c r="A110" s="198"/>
      <c r="B110" s="177"/>
      <c r="C110" s="178"/>
      <c r="D110" s="176"/>
      <c r="E110" s="179"/>
      <c r="F110" s="180"/>
      <c r="G110" s="180"/>
      <c r="H110" s="156"/>
      <c r="I110" s="138"/>
      <c r="J110" s="138"/>
    </row>
    <row r="111" spans="1:10" ht="22.5">
      <c r="A111" s="522" t="s">
        <v>97</v>
      </c>
      <c r="B111" s="522" t="s">
        <v>159</v>
      </c>
      <c r="C111" s="184" t="s">
        <v>160</v>
      </c>
      <c r="D111" s="182" t="s">
        <v>112</v>
      </c>
      <c r="E111" s="182"/>
      <c r="F111" s="182"/>
      <c r="G111" s="182" t="str">
        <f>B111</f>
        <v>74210/001</v>
      </c>
      <c r="H111" s="156"/>
      <c r="I111" s="138"/>
      <c r="J111" s="138"/>
    </row>
    <row r="112" spans="1:10">
      <c r="A112" s="521" t="s">
        <v>88</v>
      </c>
      <c r="B112" s="185" t="s">
        <v>91</v>
      </c>
      <c r="C112" s="186" t="s">
        <v>9</v>
      </c>
      <c r="D112" s="187" t="s">
        <v>92</v>
      </c>
      <c r="E112" s="187" t="s">
        <v>93</v>
      </c>
      <c r="F112" s="187" t="s">
        <v>94</v>
      </c>
      <c r="G112" s="188" t="s">
        <v>62</v>
      </c>
      <c r="H112" s="156"/>
      <c r="I112" s="138"/>
      <c r="J112" s="138"/>
    </row>
    <row r="113" spans="1:10">
      <c r="A113" s="518" t="s">
        <v>113</v>
      </c>
      <c r="B113" s="189" t="s">
        <v>161</v>
      </c>
      <c r="C113" s="190" t="s">
        <v>162</v>
      </c>
      <c r="D113" s="191" t="s">
        <v>128</v>
      </c>
      <c r="E113" s="165">
        <v>0.06</v>
      </c>
      <c r="F113" s="166">
        <f>VLOOKUP(B113,'SINAPI-Tabela-Mai.2016'!A:E,5,0)</f>
        <v>39.950000000000003</v>
      </c>
      <c r="G113" s="167">
        <f t="shared" ref="G113:G125" si="2">F113*E113</f>
        <v>2.3970000000000002</v>
      </c>
      <c r="H113" s="156"/>
      <c r="I113" s="138"/>
      <c r="J113" s="138"/>
    </row>
    <row r="114" spans="1:10">
      <c r="A114" s="518" t="s">
        <v>113</v>
      </c>
      <c r="B114" s="162">
        <v>88262</v>
      </c>
      <c r="C114" s="190" t="s">
        <v>114</v>
      </c>
      <c r="D114" s="191" t="s">
        <v>90</v>
      </c>
      <c r="E114" s="165">
        <v>6</v>
      </c>
      <c r="F114" s="166">
        <f>VLOOKUP(B114,'SINAPI-Tabela-Mai.2016'!A:E,5,0)</f>
        <v>15.86</v>
      </c>
      <c r="G114" s="167">
        <f t="shared" si="2"/>
        <v>95.16</v>
      </c>
      <c r="H114" s="156"/>
      <c r="I114" s="138"/>
      <c r="J114" s="138"/>
    </row>
    <row r="115" spans="1:10">
      <c r="A115" s="518" t="s">
        <v>113</v>
      </c>
      <c r="B115" s="162">
        <v>88309</v>
      </c>
      <c r="C115" s="190" t="s">
        <v>163</v>
      </c>
      <c r="D115" s="191" t="s">
        <v>90</v>
      </c>
      <c r="E115" s="165">
        <v>0.8</v>
      </c>
      <c r="F115" s="166">
        <f>VLOOKUP(B115,'SINAPI-Tabela-Mai.2016'!A:E,5,0)</f>
        <v>15.86</v>
      </c>
      <c r="G115" s="167">
        <f t="shared" si="2"/>
        <v>12.688000000000001</v>
      </c>
      <c r="H115" s="156"/>
      <c r="I115" s="138"/>
      <c r="J115" s="138"/>
    </row>
    <row r="116" spans="1:10">
      <c r="A116" s="518" t="s">
        <v>113</v>
      </c>
      <c r="B116" s="162">
        <v>88316</v>
      </c>
      <c r="C116" s="190" t="s">
        <v>116</v>
      </c>
      <c r="D116" s="191" t="s">
        <v>90</v>
      </c>
      <c r="E116" s="165">
        <v>8</v>
      </c>
      <c r="F116" s="166">
        <f>VLOOKUP(B116,'SINAPI-Tabela-Mai.2016'!A:E,5,0)</f>
        <v>11.41</v>
      </c>
      <c r="G116" s="167">
        <f t="shared" si="2"/>
        <v>91.28</v>
      </c>
      <c r="H116" s="156"/>
      <c r="I116" s="138"/>
      <c r="J116" s="138"/>
    </row>
    <row r="117" spans="1:10">
      <c r="A117" s="518" t="s">
        <v>99</v>
      </c>
      <c r="B117" s="162">
        <v>367</v>
      </c>
      <c r="C117" s="190" t="s">
        <v>164</v>
      </c>
      <c r="D117" s="191" t="s">
        <v>128</v>
      </c>
      <c r="E117" s="165">
        <v>0.02</v>
      </c>
      <c r="F117" s="166">
        <f>VLOOKUP(B117,'SINAPI-Insumos-Mai.2016'!A:E,5,0)</f>
        <v>72</v>
      </c>
      <c r="G117" s="167">
        <f t="shared" si="2"/>
        <v>1.44</v>
      </c>
      <c r="H117" s="156"/>
      <c r="I117" s="138"/>
      <c r="J117" s="138"/>
    </row>
    <row r="118" spans="1:10">
      <c r="A118" s="518" t="s">
        <v>99</v>
      </c>
      <c r="B118" s="162">
        <v>1379</v>
      </c>
      <c r="C118" s="190" t="s">
        <v>165</v>
      </c>
      <c r="D118" s="191" t="s">
        <v>118</v>
      </c>
      <c r="E118" s="165">
        <v>3.62</v>
      </c>
      <c r="F118" s="166">
        <f>VLOOKUP(B118,'SINAPI-Insumos-Mai.2016'!A:E,5,0)</f>
        <v>0.46</v>
      </c>
      <c r="G118" s="167">
        <f t="shared" si="2"/>
        <v>1.6652</v>
      </c>
      <c r="H118" s="156"/>
      <c r="I118" s="138"/>
      <c r="J118" s="138"/>
    </row>
    <row r="119" spans="1:10" ht="22.5">
      <c r="A119" s="518" t="s">
        <v>99</v>
      </c>
      <c r="B119" s="162">
        <v>2418</v>
      </c>
      <c r="C119" s="190" t="s">
        <v>166</v>
      </c>
      <c r="D119" s="191" t="s">
        <v>108</v>
      </c>
      <c r="E119" s="165">
        <v>0.33</v>
      </c>
      <c r="F119" s="166">
        <f>VLOOKUP(B119,'SINAPI-Insumos-Mai.2016'!A:E,5,0)</f>
        <v>9.24</v>
      </c>
      <c r="G119" s="167">
        <f t="shared" si="2"/>
        <v>3.0492000000000004</v>
      </c>
      <c r="H119" s="156"/>
      <c r="I119" s="138"/>
      <c r="J119" s="138"/>
    </row>
    <row r="120" spans="1:10" ht="22.5">
      <c r="A120" s="518" t="s">
        <v>99</v>
      </c>
      <c r="B120" s="162">
        <v>2728</v>
      </c>
      <c r="C120" s="190" t="s">
        <v>167</v>
      </c>
      <c r="D120" s="191" t="s">
        <v>121</v>
      </c>
      <c r="E120" s="165">
        <v>4.5</v>
      </c>
      <c r="F120" s="166">
        <f>VLOOKUP(B120,'SINAPI-Insumos-Mai.2016'!A:E,5,0)</f>
        <v>1.67</v>
      </c>
      <c r="G120" s="167">
        <f t="shared" si="2"/>
        <v>7.5149999999999997</v>
      </c>
      <c r="H120" s="156"/>
      <c r="I120" s="138"/>
      <c r="J120" s="138"/>
    </row>
    <row r="121" spans="1:10">
      <c r="A121" s="518" t="s">
        <v>99</v>
      </c>
      <c r="B121" s="162">
        <v>4403</v>
      </c>
      <c r="C121" s="190" t="s">
        <v>168</v>
      </c>
      <c r="D121" s="191" t="s">
        <v>121</v>
      </c>
      <c r="E121" s="165">
        <v>5</v>
      </c>
      <c r="F121" s="166">
        <f>VLOOKUP(B121,'SINAPI-Insumos-Mai.2016'!A:E,5,0)</f>
        <v>1.26</v>
      </c>
      <c r="G121" s="167">
        <f t="shared" si="2"/>
        <v>6.3</v>
      </c>
      <c r="H121" s="156"/>
      <c r="I121" s="138"/>
      <c r="J121" s="138"/>
    </row>
    <row r="122" spans="1:10">
      <c r="A122" s="518" t="s">
        <v>99</v>
      </c>
      <c r="B122" s="162">
        <v>5064</v>
      </c>
      <c r="C122" s="190" t="s">
        <v>169</v>
      </c>
      <c r="D122" s="191" t="s">
        <v>118</v>
      </c>
      <c r="E122" s="165">
        <v>0.5</v>
      </c>
      <c r="F122" s="166">
        <f>VLOOKUP(B122,'SINAPI-Insumos-Mai.2016'!A:E,5,0)</f>
        <v>8.1199999999999992</v>
      </c>
      <c r="G122" s="167">
        <f t="shared" si="2"/>
        <v>4.0599999999999996</v>
      </c>
      <c r="H122" s="156"/>
      <c r="I122" s="138"/>
      <c r="J122" s="138"/>
    </row>
    <row r="123" spans="1:10">
      <c r="A123" s="518" t="s">
        <v>99</v>
      </c>
      <c r="B123" s="162">
        <v>6189</v>
      </c>
      <c r="C123" s="190" t="s">
        <v>170</v>
      </c>
      <c r="D123" s="191" t="s">
        <v>121</v>
      </c>
      <c r="E123" s="165">
        <v>8</v>
      </c>
      <c r="F123" s="166">
        <f>VLOOKUP(B123,'SINAPI-Insumos-Mai.2016'!A:E,5,0)</f>
        <v>13.45</v>
      </c>
      <c r="G123" s="167">
        <f t="shared" si="2"/>
        <v>107.6</v>
      </c>
      <c r="H123" s="156"/>
      <c r="I123" s="138"/>
      <c r="J123" s="138"/>
    </row>
    <row r="124" spans="1:10">
      <c r="A124" s="518" t="s">
        <v>99</v>
      </c>
      <c r="B124" s="162">
        <v>7213</v>
      </c>
      <c r="C124" s="190" t="s">
        <v>171</v>
      </c>
      <c r="D124" s="191" t="s">
        <v>112</v>
      </c>
      <c r="E124" s="165">
        <v>1.2</v>
      </c>
      <c r="F124" s="166">
        <f>VLOOKUP(B124,'SINAPI-Insumos-Mai.2016'!A:E,5,0)</f>
        <v>8.6199999999999992</v>
      </c>
      <c r="G124" s="167">
        <f t="shared" si="2"/>
        <v>10.343999999999999</v>
      </c>
      <c r="H124" s="156"/>
      <c r="I124" s="138"/>
      <c r="J124" s="138"/>
    </row>
    <row r="125" spans="1:10">
      <c r="A125" s="518" t="s">
        <v>99</v>
      </c>
      <c r="B125" s="162">
        <v>11467</v>
      </c>
      <c r="C125" s="190" t="s">
        <v>152</v>
      </c>
      <c r="D125" s="191" t="s">
        <v>108</v>
      </c>
      <c r="E125" s="165">
        <v>0.11</v>
      </c>
      <c r="F125" s="166">
        <f>VLOOKUP(B125,'SINAPI-Insumos-Mai.2016'!A:E,5,0)</f>
        <v>12.72</v>
      </c>
      <c r="G125" s="167">
        <f t="shared" si="2"/>
        <v>1.3992</v>
      </c>
      <c r="H125" s="156"/>
      <c r="I125" s="138"/>
      <c r="J125" s="138"/>
    </row>
    <row r="126" spans="1:10">
      <c r="A126" s="518"/>
      <c r="B126" s="162"/>
      <c r="C126" s="190"/>
      <c r="D126" s="191"/>
      <c r="E126" s="203"/>
      <c r="F126" s="192"/>
      <c r="G126" s="193"/>
      <c r="H126" s="156"/>
      <c r="I126" s="138"/>
      <c r="J126" s="138"/>
    </row>
    <row r="127" spans="1:10">
      <c r="A127" s="195" t="str">
        <f>B111</f>
        <v>74210/001</v>
      </c>
      <c r="B127" s="206"/>
      <c r="C127" s="196" t="s">
        <v>100</v>
      </c>
      <c r="D127" s="194"/>
      <c r="E127" s="205"/>
      <c r="F127" s="197"/>
      <c r="G127" s="197">
        <f>SUM(G113:G126)</f>
        <v>344.89760000000001</v>
      </c>
      <c r="H127" s="174"/>
      <c r="I127" s="175">
        <f>SUM(G117:G125)</f>
        <v>143.37260000000001</v>
      </c>
      <c r="J127" s="175">
        <f>SUM(G113:G116)</f>
        <v>201.52500000000001</v>
      </c>
    </row>
    <row r="128" spans="1:10">
      <c r="A128" s="198" t="s">
        <v>101</v>
      </c>
      <c r="B128" s="177"/>
      <c r="C128" s="178"/>
      <c r="D128" s="176"/>
      <c r="E128" s="179"/>
      <c r="F128" s="180"/>
      <c r="G128" s="180"/>
      <c r="H128" s="156"/>
      <c r="I128" s="138"/>
      <c r="J128" s="138"/>
    </row>
    <row r="129" spans="1:10">
      <c r="A129" s="198"/>
      <c r="B129" s="177"/>
      <c r="C129" s="178"/>
      <c r="D129" s="176"/>
      <c r="E129" s="179"/>
      <c r="F129" s="180"/>
      <c r="G129" s="180"/>
      <c r="H129" s="156"/>
      <c r="I129" s="138"/>
      <c r="J129" s="138"/>
    </row>
    <row r="130" spans="1:10">
      <c r="A130" s="522" t="s">
        <v>97</v>
      </c>
      <c r="B130" s="522" t="s">
        <v>172</v>
      </c>
      <c r="C130" s="184" t="s">
        <v>173</v>
      </c>
      <c r="D130" s="182" t="s">
        <v>112</v>
      </c>
      <c r="E130" s="182"/>
      <c r="F130" s="182"/>
      <c r="G130" s="182" t="str">
        <f>B130</f>
        <v>74209/001</v>
      </c>
      <c r="H130" s="156"/>
      <c r="I130" s="138"/>
      <c r="J130" s="138"/>
    </row>
    <row r="131" spans="1:10">
      <c r="A131" s="521" t="s">
        <v>88</v>
      </c>
      <c r="B131" s="185" t="s">
        <v>91</v>
      </c>
      <c r="C131" s="186" t="s">
        <v>9</v>
      </c>
      <c r="D131" s="187" t="s">
        <v>92</v>
      </c>
      <c r="E131" s="187" t="s">
        <v>93</v>
      </c>
      <c r="F131" s="187" t="s">
        <v>94</v>
      </c>
      <c r="G131" s="188" t="s">
        <v>62</v>
      </c>
      <c r="H131" s="156"/>
      <c r="I131" s="138"/>
      <c r="J131" s="138"/>
    </row>
    <row r="132" spans="1:10">
      <c r="A132" s="518" t="s">
        <v>113</v>
      </c>
      <c r="B132" s="162">
        <v>5652</v>
      </c>
      <c r="C132" s="190" t="s">
        <v>174</v>
      </c>
      <c r="D132" s="191" t="s">
        <v>128</v>
      </c>
      <c r="E132" s="165">
        <v>0.01</v>
      </c>
      <c r="F132" s="166">
        <f>VLOOKUP(B132,'SINAPI-Tabela-Mai.2016'!A:E,5,0)</f>
        <v>220.77</v>
      </c>
      <c r="G132" s="167">
        <f t="shared" ref="G132:G138" si="3">F132*E132</f>
        <v>2.2077</v>
      </c>
      <c r="H132" s="156"/>
      <c r="I132" s="138"/>
      <c r="J132" s="138"/>
    </row>
    <row r="133" spans="1:10">
      <c r="A133" s="518" t="s">
        <v>113</v>
      </c>
      <c r="B133" s="162">
        <v>88262</v>
      </c>
      <c r="C133" s="190" t="s">
        <v>114</v>
      </c>
      <c r="D133" s="191" t="s">
        <v>90</v>
      </c>
      <c r="E133" s="165">
        <v>1</v>
      </c>
      <c r="F133" s="166">
        <f>VLOOKUP(B133,'SINAPI-Tabela-Mai.2016'!A:E,5,0)</f>
        <v>15.86</v>
      </c>
      <c r="G133" s="167">
        <f t="shared" si="3"/>
        <v>15.86</v>
      </c>
      <c r="H133" s="156"/>
      <c r="I133" s="138"/>
      <c r="J133" s="138"/>
    </row>
    <row r="134" spans="1:10">
      <c r="A134" s="518" t="s">
        <v>113</v>
      </c>
      <c r="B134" s="162">
        <v>88316</v>
      </c>
      <c r="C134" s="190" t="s">
        <v>116</v>
      </c>
      <c r="D134" s="191" t="s">
        <v>90</v>
      </c>
      <c r="E134" s="165">
        <v>2</v>
      </c>
      <c r="F134" s="166">
        <f>VLOOKUP(B134,'SINAPI-Tabela-Mai.2016'!A:E,5,0)</f>
        <v>11.41</v>
      </c>
      <c r="G134" s="167">
        <f t="shared" si="3"/>
        <v>22.82</v>
      </c>
      <c r="H134" s="156"/>
      <c r="I134" s="138"/>
      <c r="J134" s="138"/>
    </row>
    <row r="135" spans="1:10">
      <c r="A135" s="518" t="s">
        <v>99</v>
      </c>
      <c r="B135" s="162">
        <v>4417</v>
      </c>
      <c r="C135" s="190" t="s">
        <v>175</v>
      </c>
      <c r="D135" s="191" t="s">
        <v>121</v>
      </c>
      <c r="E135" s="165">
        <v>1</v>
      </c>
      <c r="F135" s="166">
        <f>VLOOKUP(B135,'SINAPI-Insumos-Mai.2016'!A:E,5,0)</f>
        <v>3.66</v>
      </c>
      <c r="G135" s="167">
        <f t="shared" si="3"/>
        <v>3.66</v>
      </c>
      <c r="H135" s="156"/>
      <c r="I135" s="138"/>
      <c r="J135" s="138"/>
    </row>
    <row r="136" spans="1:10">
      <c r="A136" s="518" t="s">
        <v>99</v>
      </c>
      <c r="B136" s="162">
        <v>4491</v>
      </c>
      <c r="C136" s="190" t="s">
        <v>120</v>
      </c>
      <c r="D136" s="191" t="s">
        <v>121</v>
      </c>
      <c r="E136" s="165">
        <v>4</v>
      </c>
      <c r="F136" s="166">
        <f>VLOOKUP(B136,'SINAPI-Insumos-Mai.2016'!A:E,5,0)</f>
        <v>6.24</v>
      </c>
      <c r="G136" s="167">
        <f t="shared" si="3"/>
        <v>24.96</v>
      </c>
      <c r="H136" s="156"/>
      <c r="I136" s="138"/>
      <c r="J136" s="138"/>
    </row>
    <row r="137" spans="1:10">
      <c r="A137" s="518" t="s">
        <v>99</v>
      </c>
      <c r="B137" s="162">
        <v>4813</v>
      </c>
      <c r="C137" s="190" t="s">
        <v>176</v>
      </c>
      <c r="D137" s="191" t="s">
        <v>112</v>
      </c>
      <c r="E137" s="165">
        <v>1</v>
      </c>
      <c r="F137" s="166">
        <f>VLOOKUP(B137,'SINAPI-Insumos-Mai.2016'!A:E,5,0)</f>
        <v>240</v>
      </c>
      <c r="G137" s="167">
        <f t="shared" si="3"/>
        <v>240</v>
      </c>
      <c r="H137" s="156"/>
      <c r="I137" s="138"/>
      <c r="J137" s="138"/>
    </row>
    <row r="138" spans="1:10">
      <c r="A138" s="518" t="s">
        <v>99</v>
      </c>
      <c r="B138" s="162">
        <v>5075</v>
      </c>
      <c r="C138" s="190" t="s">
        <v>142</v>
      </c>
      <c r="D138" s="191" t="s">
        <v>118</v>
      </c>
      <c r="E138" s="165">
        <v>0.11</v>
      </c>
      <c r="F138" s="166">
        <f>VLOOKUP(B138,'SINAPI-Insumos-Mai.2016'!A:E,5,0)</f>
        <v>8.26</v>
      </c>
      <c r="G138" s="167">
        <f t="shared" si="3"/>
        <v>0.90859999999999996</v>
      </c>
      <c r="H138" s="156"/>
      <c r="I138" s="138"/>
      <c r="J138" s="138"/>
    </row>
    <row r="139" spans="1:10">
      <c r="A139" s="518"/>
      <c r="B139" s="162"/>
      <c r="C139" s="190"/>
      <c r="D139" s="191"/>
      <c r="E139" s="203"/>
      <c r="F139" s="192"/>
      <c r="G139" s="193"/>
      <c r="H139" s="156"/>
      <c r="I139" s="138"/>
      <c r="J139" s="138"/>
    </row>
    <row r="140" spans="1:10">
      <c r="A140" s="195" t="str">
        <f>B130</f>
        <v>74209/001</v>
      </c>
      <c r="B140" s="206"/>
      <c r="C140" s="196" t="s">
        <v>100</v>
      </c>
      <c r="D140" s="194"/>
      <c r="E140" s="205"/>
      <c r="F140" s="197"/>
      <c r="G140" s="197">
        <f>SUM(G132:G139)</f>
        <v>310.41629999999998</v>
      </c>
      <c r="H140" s="174"/>
      <c r="I140" s="175">
        <f>G132+G135+G136+G137+G138</f>
        <v>271.73629999999997</v>
      </c>
      <c r="J140" s="175">
        <f>G133+G134</f>
        <v>38.68</v>
      </c>
    </row>
    <row r="141" spans="1:10">
      <c r="A141" s="198" t="s">
        <v>101</v>
      </c>
      <c r="B141" s="177"/>
      <c r="C141" s="178"/>
      <c r="D141" s="176"/>
      <c r="E141" s="179"/>
      <c r="F141" s="180"/>
      <c r="G141" s="180"/>
      <c r="H141" s="156"/>
      <c r="I141" s="138"/>
      <c r="J141" s="138"/>
    </row>
    <row r="142" spans="1:10">
      <c r="A142" s="198"/>
      <c r="B142" s="177"/>
      <c r="C142" s="178"/>
      <c r="D142" s="176"/>
      <c r="E142" s="179"/>
      <c r="F142" s="180"/>
      <c r="G142" s="180"/>
      <c r="H142" s="156"/>
      <c r="I142" s="138"/>
      <c r="J142" s="138"/>
    </row>
    <row r="143" spans="1:10" ht="22.5">
      <c r="A143" s="183" t="s">
        <v>97</v>
      </c>
      <c r="B143" s="183" t="s">
        <v>177</v>
      </c>
      <c r="C143" s="184" t="s">
        <v>178</v>
      </c>
      <c r="D143" s="182" t="s">
        <v>108</v>
      </c>
      <c r="E143" s="182"/>
      <c r="F143" s="182"/>
      <c r="G143" s="182" t="str">
        <f>B143</f>
        <v>73960/001</v>
      </c>
      <c r="H143" s="156"/>
      <c r="I143" s="138"/>
      <c r="J143" s="138"/>
    </row>
    <row r="144" spans="1:10">
      <c r="A144" s="521" t="s">
        <v>88</v>
      </c>
      <c r="B144" s="185" t="s">
        <v>91</v>
      </c>
      <c r="C144" s="186" t="s">
        <v>9</v>
      </c>
      <c r="D144" s="187" t="s">
        <v>92</v>
      </c>
      <c r="E144" s="187" t="s">
        <v>93</v>
      </c>
      <c r="F144" s="187" t="s">
        <v>94</v>
      </c>
      <c r="G144" s="188" t="s">
        <v>62</v>
      </c>
      <c r="H144" s="156"/>
      <c r="I144" s="138"/>
      <c r="J144" s="138"/>
    </row>
    <row r="145" spans="1:10">
      <c r="A145" s="518" t="s">
        <v>113</v>
      </c>
      <c r="B145" s="189">
        <v>88264</v>
      </c>
      <c r="C145" s="190" t="s">
        <v>135</v>
      </c>
      <c r="D145" s="191" t="s">
        <v>90</v>
      </c>
      <c r="E145" s="165">
        <v>24</v>
      </c>
      <c r="F145" s="166">
        <f>VLOOKUP(B145,'SINAPI-Tabela-Mai.2016'!A:E,5,0)</f>
        <v>15.86</v>
      </c>
      <c r="G145" s="167">
        <f t="shared" ref="G145:G158" si="4">F145*E145</f>
        <v>380.64</v>
      </c>
      <c r="H145" s="156"/>
      <c r="I145" s="138"/>
      <c r="J145" s="138"/>
    </row>
    <row r="146" spans="1:10">
      <c r="A146" s="518" t="s">
        <v>113</v>
      </c>
      <c r="B146" s="189">
        <v>88316</v>
      </c>
      <c r="C146" s="190" t="s">
        <v>116</v>
      </c>
      <c r="D146" s="191" t="s">
        <v>90</v>
      </c>
      <c r="E146" s="165">
        <v>24</v>
      </c>
      <c r="F146" s="166">
        <f>VLOOKUP(B146,'SINAPI-Tabela-Mai.2016'!A:E,5,0)</f>
        <v>11.41</v>
      </c>
      <c r="G146" s="167">
        <f t="shared" si="4"/>
        <v>273.84000000000003</v>
      </c>
      <c r="H146" s="156"/>
      <c r="I146" s="138"/>
      <c r="J146" s="138"/>
    </row>
    <row r="147" spans="1:10">
      <c r="A147" s="518" t="s">
        <v>99</v>
      </c>
      <c r="B147" s="162">
        <v>392</v>
      </c>
      <c r="C147" s="190" t="s">
        <v>179</v>
      </c>
      <c r="D147" s="191" t="s">
        <v>108</v>
      </c>
      <c r="E147" s="165">
        <v>1</v>
      </c>
      <c r="F147" s="166">
        <f>VLOOKUP(B147,'SINAPI-Insumos-Mai.2016'!A:E,5,0)</f>
        <v>0.72</v>
      </c>
      <c r="G147" s="167">
        <f t="shared" si="4"/>
        <v>0.72</v>
      </c>
      <c r="H147" s="156"/>
      <c r="I147" s="138"/>
      <c r="J147" s="138"/>
    </row>
    <row r="148" spans="1:10">
      <c r="A148" s="518" t="s">
        <v>99</v>
      </c>
      <c r="B148" s="162">
        <v>979</v>
      </c>
      <c r="C148" s="190" t="s">
        <v>180</v>
      </c>
      <c r="D148" s="191" t="s">
        <v>121</v>
      </c>
      <c r="E148" s="165">
        <v>20</v>
      </c>
      <c r="F148" s="166">
        <f>VLOOKUP(B148,'SINAPI-Insumos-Mai.2016'!A:E,5,0)</f>
        <v>5.51</v>
      </c>
      <c r="G148" s="167">
        <f t="shared" si="4"/>
        <v>110.19999999999999</v>
      </c>
      <c r="H148" s="156"/>
      <c r="I148" s="138"/>
      <c r="J148" s="138"/>
    </row>
    <row r="149" spans="1:10">
      <c r="A149" s="518" t="s">
        <v>99</v>
      </c>
      <c r="B149" s="162">
        <v>1875</v>
      </c>
      <c r="C149" s="190" t="s">
        <v>181</v>
      </c>
      <c r="D149" s="191" t="s">
        <v>108</v>
      </c>
      <c r="E149" s="165">
        <v>2</v>
      </c>
      <c r="F149" s="166">
        <f>VLOOKUP(B149,'SINAPI-Insumos-Mai.2016'!A:E,5,0)</f>
        <v>6.28</v>
      </c>
      <c r="G149" s="167">
        <f t="shared" si="4"/>
        <v>12.56</v>
      </c>
      <c r="H149" s="156"/>
      <c r="I149" s="138"/>
      <c r="J149" s="138"/>
    </row>
    <row r="150" spans="1:10">
      <c r="A150" s="518" t="s">
        <v>99</v>
      </c>
      <c r="B150" s="162">
        <v>2673</v>
      </c>
      <c r="C150" s="190" t="s">
        <v>182</v>
      </c>
      <c r="D150" s="191" t="s">
        <v>121</v>
      </c>
      <c r="E150" s="165">
        <v>12</v>
      </c>
      <c r="F150" s="166">
        <f>VLOOKUP(B150,'SINAPI-Insumos-Mai.2016'!A:E,5,0)</f>
        <v>1.88</v>
      </c>
      <c r="G150" s="167">
        <f t="shared" si="4"/>
        <v>22.56</v>
      </c>
      <c r="H150" s="156"/>
      <c r="I150" s="138"/>
      <c r="J150" s="138"/>
    </row>
    <row r="151" spans="1:10">
      <c r="A151" s="518" t="s">
        <v>99</v>
      </c>
      <c r="B151" s="162">
        <v>3406</v>
      </c>
      <c r="C151" s="190" t="s">
        <v>183</v>
      </c>
      <c r="D151" s="191" t="s">
        <v>108</v>
      </c>
      <c r="E151" s="165">
        <v>4</v>
      </c>
      <c r="F151" s="166">
        <f>VLOOKUP(B151,'SINAPI-Insumos-Mai.2016'!A:E,5,0)</f>
        <v>22.56</v>
      </c>
      <c r="G151" s="167">
        <f t="shared" si="4"/>
        <v>90.24</v>
      </c>
      <c r="H151" s="156"/>
      <c r="I151" s="138"/>
      <c r="J151" s="138"/>
    </row>
    <row r="152" spans="1:10">
      <c r="A152" s="518" t="s">
        <v>99</v>
      </c>
      <c r="B152" s="162">
        <v>4481</v>
      </c>
      <c r="C152" s="190" t="s">
        <v>184</v>
      </c>
      <c r="D152" s="191" t="s">
        <v>121</v>
      </c>
      <c r="E152" s="165">
        <v>6</v>
      </c>
      <c r="F152" s="166">
        <f>VLOOKUP(B152,'SINAPI-Insumos-Mai.2016'!A:E,5,0)</f>
        <v>24.87</v>
      </c>
      <c r="G152" s="167">
        <f t="shared" si="4"/>
        <v>149.22</v>
      </c>
      <c r="H152" s="156"/>
      <c r="I152" s="138"/>
      <c r="J152" s="138"/>
    </row>
    <row r="153" spans="1:10">
      <c r="A153" s="518" t="s">
        <v>99</v>
      </c>
      <c r="B153" s="162">
        <v>7701</v>
      </c>
      <c r="C153" s="190" t="s">
        <v>185</v>
      </c>
      <c r="D153" s="191" t="s">
        <v>121</v>
      </c>
      <c r="E153" s="165">
        <v>2</v>
      </c>
      <c r="F153" s="166">
        <f>VLOOKUP(B153,'SINAPI-Insumos-Mai.2016'!A:E,5,0)</f>
        <v>47.22</v>
      </c>
      <c r="G153" s="167">
        <f t="shared" si="4"/>
        <v>94.44</v>
      </c>
      <c r="H153" s="156"/>
      <c r="I153" s="138"/>
      <c r="J153" s="138"/>
    </row>
    <row r="154" spans="1:10">
      <c r="A154" s="518" t="s">
        <v>99</v>
      </c>
      <c r="B154" s="162">
        <v>12056</v>
      </c>
      <c r="C154" s="190" t="s">
        <v>186</v>
      </c>
      <c r="D154" s="191" t="s">
        <v>121</v>
      </c>
      <c r="E154" s="165">
        <v>1</v>
      </c>
      <c r="F154" s="166">
        <f>VLOOKUP(B154,'SINAPI-Insumos-Mai.2016'!A:E,5,0)</f>
        <v>13.11</v>
      </c>
      <c r="G154" s="167">
        <f t="shared" si="4"/>
        <v>13.11</v>
      </c>
      <c r="H154" s="156"/>
      <c r="I154" s="138"/>
      <c r="J154" s="138"/>
    </row>
    <row r="155" spans="1:10">
      <c r="A155" s="518" t="s">
        <v>99</v>
      </c>
      <c r="B155" s="162">
        <v>12092</v>
      </c>
      <c r="C155" s="190" t="s">
        <v>187</v>
      </c>
      <c r="D155" s="191" t="s">
        <v>108</v>
      </c>
      <c r="E155" s="165">
        <v>1</v>
      </c>
      <c r="F155" s="166">
        <f>VLOOKUP(B155,'SINAPI-Insumos-Mai.2016'!A:E,5,0)</f>
        <v>67.11</v>
      </c>
      <c r="G155" s="167">
        <f t="shared" si="4"/>
        <v>67.11</v>
      </c>
      <c r="H155" s="156"/>
      <c r="I155" s="138"/>
      <c r="J155" s="138"/>
    </row>
    <row r="156" spans="1:10">
      <c r="A156" s="518" t="s">
        <v>99</v>
      </c>
      <c r="B156" s="162">
        <v>12346</v>
      </c>
      <c r="C156" s="190" t="s">
        <v>188</v>
      </c>
      <c r="D156" s="191" t="s">
        <v>108</v>
      </c>
      <c r="E156" s="165">
        <v>3</v>
      </c>
      <c r="F156" s="166">
        <f>VLOOKUP(B156,'SINAPI-Insumos-Mai.2016'!A:E,5,0)</f>
        <v>11.92</v>
      </c>
      <c r="G156" s="167">
        <f t="shared" si="4"/>
        <v>35.76</v>
      </c>
      <c r="H156" s="156"/>
      <c r="I156" s="138"/>
      <c r="J156" s="138"/>
    </row>
    <row r="157" spans="1:10">
      <c r="A157" s="518" t="s">
        <v>99</v>
      </c>
      <c r="B157" s="162">
        <v>12353</v>
      </c>
      <c r="C157" s="190" t="s">
        <v>189</v>
      </c>
      <c r="D157" s="191" t="s">
        <v>108</v>
      </c>
      <c r="E157" s="165">
        <v>4</v>
      </c>
      <c r="F157" s="166">
        <f>VLOOKUP(B157,'SINAPI-Insumos-Mai.2016'!A:E,5,0)</f>
        <v>2.83</v>
      </c>
      <c r="G157" s="167">
        <f t="shared" si="4"/>
        <v>11.32</v>
      </c>
      <c r="H157" s="156"/>
      <c r="I157" s="138"/>
      <c r="J157" s="138"/>
    </row>
    <row r="158" spans="1:10">
      <c r="A158" s="518" t="s">
        <v>99</v>
      </c>
      <c r="B158" s="162">
        <v>12365</v>
      </c>
      <c r="C158" s="190" t="s">
        <v>190</v>
      </c>
      <c r="D158" s="191" t="s">
        <v>108</v>
      </c>
      <c r="E158" s="165">
        <v>4</v>
      </c>
      <c r="F158" s="166">
        <f>VLOOKUP(B158,'SINAPI-Insumos-Mai.2016'!A:E,5,0)</f>
        <v>7.24</v>
      </c>
      <c r="G158" s="167">
        <f t="shared" si="4"/>
        <v>28.96</v>
      </c>
      <c r="H158" s="156"/>
      <c r="I158" s="138"/>
      <c r="J158" s="138"/>
    </row>
    <row r="159" spans="1:10">
      <c r="A159" s="518"/>
      <c r="B159" s="189"/>
      <c r="C159" s="190"/>
      <c r="D159" s="191"/>
      <c r="E159" s="191"/>
      <c r="F159" s="192"/>
      <c r="G159" s="193"/>
      <c r="H159" s="156"/>
      <c r="I159" s="138"/>
      <c r="J159" s="138"/>
    </row>
    <row r="160" spans="1:10">
      <c r="A160" s="195" t="str">
        <f>B143</f>
        <v>73960/001</v>
      </c>
      <c r="B160" s="195"/>
      <c r="C160" s="196" t="s">
        <v>100</v>
      </c>
      <c r="D160" s="194"/>
      <c r="E160" s="194"/>
      <c r="F160" s="197"/>
      <c r="G160" s="197">
        <f>SUM(G145:G159)</f>
        <v>1290.6799999999998</v>
      </c>
      <c r="H160" s="174"/>
      <c r="I160" s="175">
        <f>SUM(G147:G158)</f>
        <v>636.20000000000005</v>
      </c>
      <c r="J160" s="175">
        <f>G145+G146</f>
        <v>654.48</v>
      </c>
    </row>
    <row r="161" spans="1:10">
      <c r="A161" s="198" t="s">
        <v>101</v>
      </c>
      <c r="B161" s="198"/>
      <c r="C161" s="178"/>
      <c r="D161" s="176"/>
      <c r="E161" s="176"/>
      <c r="F161" s="180"/>
      <c r="G161" s="180"/>
      <c r="H161" s="156"/>
      <c r="I161" s="138"/>
      <c r="J161" s="138"/>
    </row>
    <row r="162" spans="1:10">
      <c r="A162" s="198"/>
      <c r="B162" s="198"/>
      <c r="C162" s="178"/>
      <c r="D162" s="176"/>
      <c r="E162" s="176"/>
      <c r="F162" s="180"/>
      <c r="G162" s="180"/>
      <c r="H162" s="156"/>
      <c r="I162" s="138"/>
      <c r="J162" s="138"/>
    </row>
    <row r="163" spans="1:10">
      <c r="A163" s="183" t="s">
        <v>97</v>
      </c>
      <c r="B163" s="183" t="s">
        <v>191</v>
      </c>
      <c r="C163" s="184" t="s">
        <v>192</v>
      </c>
      <c r="D163" s="182" t="s">
        <v>193</v>
      </c>
      <c r="E163" s="182"/>
      <c r="F163" s="182"/>
      <c r="G163" s="182" t="str">
        <f>B163</f>
        <v xml:space="preserve">IIO-LIG-015 </v>
      </c>
      <c r="H163" s="156"/>
      <c r="I163" s="138"/>
      <c r="J163" s="138"/>
    </row>
    <row r="164" spans="1:10">
      <c r="A164" s="523" t="s">
        <v>88</v>
      </c>
      <c r="B164" s="207" t="s">
        <v>91</v>
      </c>
      <c r="C164" s="208" t="s">
        <v>9</v>
      </c>
      <c r="D164" s="209" t="s">
        <v>92</v>
      </c>
      <c r="E164" s="209" t="s">
        <v>93</v>
      </c>
      <c r="F164" s="209" t="s">
        <v>94</v>
      </c>
      <c r="G164" s="210" t="s">
        <v>62</v>
      </c>
      <c r="H164" s="156"/>
      <c r="I164" s="138"/>
      <c r="J164" s="138"/>
    </row>
    <row r="165" spans="1:10">
      <c r="A165" s="519" t="s">
        <v>109</v>
      </c>
      <c r="B165" s="211" t="s">
        <v>194</v>
      </c>
      <c r="C165" s="212" t="s">
        <v>192</v>
      </c>
      <c r="D165" s="181" t="s">
        <v>108</v>
      </c>
      <c r="E165" s="213">
        <v>1</v>
      </c>
      <c r="F165" s="166">
        <f>VLOOKUP(B165,'SETOP-Tabela Serv.-Dez.2015'!A:H,6,0)</f>
        <v>527.91999999999996</v>
      </c>
      <c r="G165" s="167">
        <f>F165*E165</f>
        <v>527.91999999999996</v>
      </c>
      <c r="H165" s="156"/>
      <c r="I165" s="138"/>
      <c r="J165" s="138"/>
    </row>
    <row r="166" spans="1:10">
      <c r="A166" s="524"/>
      <c r="B166" s="214"/>
      <c r="C166" s="212"/>
      <c r="D166" s="181"/>
      <c r="E166" s="181"/>
      <c r="F166" s="181"/>
      <c r="G166" s="215"/>
      <c r="H166" s="156"/>
      <c r="I166" s="138"/>
      <c r="J166" s="138"/>
    </row>
    <row r="167" spans="1:10">
      <c r="A167" s="217" t="str">
        <f>B163</f>
        <v xml:space="preserve">IIO-LIG-015 </v>
      </c>
      <c r="B167" s="217"/>
      <c r="C167" s="218" t="s">
        <v>100</v>
      </c>
      <c r="D167" s="216"/>
      <c r="E167" s="216"/>
      <c r="F167" s="216"/>
      <c r="G167" s="219">
        <f>SUM(G165:G166)</f>
        <v>527.91999999999996</v>
      </c>
      <c r="H167" s="174"/>
      <c r="I167" s="175">
        <f>G167*0.65</f>
        <v>343.14799999999997</v>
      </c>
      <c r="J167" s="175">
        <f>G167*0.35</f>
        <v>184.77199999999996</v>
      </c>
    </row>
    <row r="168" spans="1:10">
      <c r="A168" s="221" t="s">
        <v>101</v>
      </c>
      <c r="B168" s="221"/>
      <c r="C168" s="222"/>
      <c r="D168" s="220"/>
      <c r="E168" s="220"/>
      <c r="F168" s="220"/>
      <c r="G168" s="220"/>
      <c r="H168" s="156"/>
      <c r="I168" s="138"/>
      <c r="J168" s="138"/>
    </row>
    <row r="169" spans="1:10">
      <c r="A169" s="224"/>
      <c r="B169" s="224"/>
      <c r="C169" s="225"/>
      <c r="D169" s="223"/>
      <c r="E169" s="223"/>
      <c r="F169" s="223"/>
      <c r="G169" s="223"/>
      <c r="H169" s="156"/>
      <c r="I169" s="138"/>
      <c r="J169" s="138"/>
    </row>
    <row r="170" spans="1:10">
      <c r="A170" s="183" t="s">
        <v>97</v>
      </c>
      <c r="B170" s="183" t="s">
        <v>195</v>
      </c>
      <c r="C170" s="184" t="s">
        <v>196</v>
      </c>
      <c r="D170" s="182" t="s">
        <v>112</v>
      </c>
      <c r="E170" s="182"/>
      <c r="F170" s="182"/>
      <c r="G170" s="182" t="str">
        <f>B170</f>
        <v>74077/001</v>
      </c>
      <c r="H170" s="156"/>
      <c r="I170" s="138"/>
      <c r="J170" s="138"/>
    </row>
    <row r="171" spans="1:10">
      <c r="A171" s="521" t="s">
        <v>88</v>
      </c>
      <c r="B171" s="185" t="s">
        <v>91</v>
      </c>
      <c r="C171" s="186" t="s">
        <v>9</v>
      </c>
      <c r="D171" s="187" t="s">
        <v>92</v>
      </c>
      <c r="E171" s="187" t="s">
        <v>93</v>
      </c>
      <c r="F171" s="187" t="s">
        <v>94</v>
      </c>
      <c r="G171" s="188" t="s">
        <v>62</v>
      </c>
      <c r="H171" s="156"/>
      <c r="I171" s="138"/>
      <c r="J171" s="138"/>
    </row>
    <row r="172" spans="1:10">
      <c r="A172" s="518" t="s">
        <v>113</v>
      </c>
      <c r="B172" s="189">
        <v>88262</v>
      </c>
      <c r="C172" s="190" t="s">
        <v>114</v>
      </c>
      <c r="D172" s="191" t="s">
        <v>90</v>
      </c>
      <c r="E172" s="165">
        <v>0.1</v>
      </c>
      <c r="F172" s="166">
        <f>VLOOKUP(B172,'SINAPI-Tabela-Mai.2016'!A:E,5,0)</f>
        <v>15.86</v>
      </c>
      <c r="G172" s="167">
        <f t="shared" ref="G172:G176" si="5">F172*E172</f>
        <v>1.5860000000000001</v>
      </c>
      <c r="H172" s="156"/>
      <c r="I172" s="138"/>
      <c r="J172" s="138"/>
    </row>
    <row r="173" spans="1:10">
      <c r="A173" s="518" t="s">
        <v>113</v>
      </c>
      <c r="B173" s="189">
        <v>88316</v>
      </c>
      <c r="C173" s="190" t="s">
        <v>116</v>
      </c>
      <c r="D173" s="191" t="s">
        <v>90</v>
      </c>
      <c r="E173" s="165">
        <v>0.1</v>
      </c>
      <c r="F173" s="166">
        <f>VLOOKUP(B173,'SINAPI-Tabela-Mai.2016'!A:E,5,0)</f>
        <v>11.41</v>
      </c>
      <c r="G173" s="167">
        <f t="shared" si="5"/>
        <v>1.141</v>
      </c>
      <c r="H173" s="156"/>
      <c r="I173" s="138"/>
      <c r="J173" s="138"/>
    </row>
    <row r="174" spans="1:10">
      <c r="A174" s="518" t="s">
        <v>99</v>
      </c>
      <c r="B174" s="162">
        <v>337</v>
      </c>
      <c r="C174" s="190" t="s">
        <v>197</v>
      </c>
      <c r="D174" s="191" t="s">
        <v>118</v>
      </c>
      <c r="E174" s="165">
        <v>0.02</v>
      </c>
      <c r="F174" s="166">
        <f>VLOOKUP(B174,'SINAPI-Insumos-Mai.2016'!A:E,5,0)</f>
        <v>7</v>
      </c>
      <c r="G174" s="167">
        <f t="shared" si="5"/>
        <v>0.14000000000000001</v>
      </c>
      <c r="H174" s="156"/>
      <c r="I174" s="138"/>
      <c r="J174" s="138"/>
    </row>
    <row r="175" spans="1:10">
      <c r="A175" s="518" t="s">
        <v>99</v>
      </c>
      <c r="B175" s="162">
        <v>4491</v>
      </c>
      <c r="C175" s="190" t="s">
        <v>120</v>
      </c>
      <c r="D175" s="191" t="s">
        <v>121</v>
      </c>
      <c r="E175" s="165">
        <v>3.5999999999999997E-2</v>
      </c>
      <c r="F175" s="166">
        <f>VLOOKUP(B175,'SINAPI-Insumos-Mai.2016'!A:E,5,0)</f>
        <v>6.24</v>
      </c>
      <c r="G175" s="167">
        <f>F175*E175</f>
        <v>0.22463999999999998</v>
      </c>
      <c r="H175" s="156"/>
      <c r="I175" s="138"/>
      <c r="J175" s="138"/>
    </row>
    <row r="176" spans="1:10">
      <c r="A176" s="518" t="s">
        <v>99</v>
      </c>
      <c r="B176" s="162">
        <v>5061</v>
      </c>
      <c r="C176" s="190" t="s">
        <v>122</v>
      </c>
      <c r="D176" s="191" t="s">
        <v>118</v>
      </c>
      <c r="E176" s="165">
        <v>0.01</v>
      </c>
      <c r="F176" s="166">
        <f>VLOOKUP(B176,'SINAPI-Insumos-Mai.2016'!A:E,5,0)</f>
        <v>8.1199999999999992</v>
      </c>
      <c r="G176" s="167">
        <f t="shared" si="5"/>
        <v>8.1199999999999994E-2</v>
      </c>
      <c r="H176" s="156"/>
      <c r="I176" s="138"/>
      <c r="J176" s="138"/>
    </row>
    <row r="177" spans="1:10">
      <c r="A177" s="518" t="s">
        <v>99</v>
      </c>
      <c r="B177" s="162">
        <v>10567</v>
      </c>
      <c r="C177" s="190" t="s">
        <v>148</v>
      </c>
      <c r="D177" s="191" t="s">
        <v>121</v>
      </c>
      <c r="E177" s="165">
        <v>3.2000000000000001E-2</v>
      </c>
      <c r="F177" s="166">
        <f>VLOOKUP(B177,'SINAPI-Insumos-Mai.2016'!A:E,5,0)</f>
        <v>9.1300000000000008</v>
      </c>
      <c r="G177" s="167">
        <f>F177*E177</f>
        <v>0.29216000000000003</v>
      </c>
      <c r="H177" s="156"/>
      <c r="I177" s="138"/>
      <c r="J177" s="138"/>
    </row>
    <row r="178" spans="1:10">
      <c r="A178" s="518"/>
      <c r="B178" s="189"/>
      <c r="C178" s="190"/>
      <c r="D178" s="191"/>
      <c r="E178" s="191"/>
      <c r="F178" s="192"/>
      <c r="G178" s="193"/>
      <c r="H178" s="156"/>
      <c r="I178" s="138"/>
      <c r="J178" s="138"/>
    </row>
    <row r="179" spans="1:10">
      <c r="A179" s="195" t="str">
        <f>B170</f>
        <v>74077/001</v>
      </c>
      <c r="B179" s="195"/>
      <c r="C179" s="196" t="s">
        <v>100</v>
      </c>
      <c r="D179" s="194"/>
      <c r="E179" s="194"/>
      <c r="F179" s="197"/>
      <c r="G179" s="197">
        <f>SUM(G172:G178)</f>
        <v>3.4650000000000003</v>
      </c>
      <c r="H179" s="174"/>
      <c r="I179" s="175">
        <f>G174+G175+G176+G177</f>
        <v>0.73799999999999999</v>
      </c>
      <c r="J179" s="175">
        <f>G172+G173</f>
        <v>2.7270000000000003</v>
      </c>
    </row>
    <row r="180" spans="1:10">
      <c r="A180" s="198" t="s">
        <v>101</v>
      </c>
      <c r="B180" s="198"/>
      <c r="C180" s="178"/>
      <c r="D180" s="176"/>
      <c r="E180" s="176"/>
      <c r="F180" s="180"/>
      <c r="G180" s="180"/>
      <c r="H180" s="156"/>
      <c r="I180" s="138"/>
      <c r="J180" s="138"/>
    </row>
    <row r="181" spans="1:10">
      <c r="A181" s="198"/>
      <c r="B181" s="198"/>
      <c r="C181" s="178"/>
      <c r="D181" s="176"/>
      <c r="E181" s="176"/>
      <c r="F181" s="180"/>
      <c r="G181" s="180"/>
      <c r="H181" s="156"/>
      <c r="I181" s="138"/>
      <c r="J181" s="138"/>
    </row>
    <row r="182" spans="1:10">
      <c r="A182" s="183" t="s">
        <v>97</v>
      </c>
      <c r="B182" s="226">
        <v>72817</v>
      </c>
      <c r="C182" s="184" t="s">
        <v>198</v>
      </c>
      <c r="D182" s="182" t="s">
        <v>121</v>
      </c>
      <c r="E182" s="227"/>
      <c r="F182" s="182"/>
      <c r="G182" s="182">
        <f>B182</f>
        <v>72817</v>
      </c>
      <c r="H182" s="156"/>
      <c r="I182" s="138"/>
      <c r="J182" s="138"/>
    </row>
    <row r="183" spans="1:10">
      <c r="A183" s="521" t="s">
        <v>88</v>
      </c>
      <c r="B183" s="228" t="s">
        <v>91</v>
      </c>
      <c r="C183" s="186" t="s">
        <v>9</v>
      </c>
      <c r="D183" s="187" t="s">
        <v>92</v>
      </c>
      <c r="E183" s="229" t="s">
        <v>93</v>
      </c>
      <c r="F183" s="187" t="s">
        <v>94</v>
      </c>
      <c r="G183" s="188" t="s">
        <v>62</v>
      </c>
      <c r="H183" s="156"/>
      <c r="I183" s="138"/>
      <c r="J183" s="138"/>
    </row>
    <row r="184" spans="1:10">
      <c r="A184" s="518" t="s">
        <v>113</v>
      </c>
      <c r="B184" s="162">
        <v>88239</v>
      </c>
      <c r="C184" s="190" t="s">
        <v>199</v>
      </c>
      <c r="D184" s="191" t="s">
        <v>90</v>
      </c>
      <c r="E184" s="165">
        <v>1</v>
      </c>
      <c r="F184" s="166">
        <f>VLOOKUP(B184,'SINAPI-Tabela-Mai.2016'!A:E,5,0)</f>
        <v>12.67</v>
      </c>
      <c r="G184" s="167">
        <f t="shared" ref="G184:G190" si="6">F184*E184</f>
        <v>12.67</v>
      </c>
      <c r="H184" s="156"/>
      <c r="I184" s="138"/>
      <c r="J184" s="138"/>
    </row>
    <row r="185" spans="1:10">
      <c r="A185" s="518" t="s">
        <v>113</v>
      </c>
      <c r="B185" s="162">
        <v>88262</v>
      </c>
      <c r="C185" s="190" t="s">
        <v>114</v>
      </c>
      <c r="D185" s="191" t="s">
        <v>90</v>
      </c>
      <c r="E185" s="165">
        <v>1.8</v>
      </c>
      <c r="F185" s="166">
        <f>VLOOKUP(B185,'SINAPI-Tabela-Mai.2016'!A:E,5,0)</f>
        <v>15.86</v>
      </c>
      <c r="G185" s="167">
        <f t="shared" si="6"/>
        <v>28.547999999999998</v>
      </c>
      <c r="H185" s="156"/>
      <c r="I185" s="138"/>
      <c r="J185" s="138"/>
    </row>
    <row r="186" spans="1:10">
      <c r="A186" s="518" t="s">
        <v>99</v>
      </c>
      <c r="B186" s="162">
        <v>5061</v>
      </c>
      <c r="C186" s="190" t="s">
        <v>122</v>
      </c>
      <c r="D186" s="191" t="s">
        <v>118</v>
      </c>
      <c r="E186" s="165">
        <v>0.4</v>
      </c>
      <c r="F186" s="166">
        <f>VLOOKUP(B186,'SINAPI-Insumos-Mai.2016'!A:E,5,0)</f>
        <v>8.1199999999999992</v>
      </c>
      <c r="G186" s="167">
        <f t="shared" si="6"/>
        <v>3.2479999999999998</v>
      </c>
      <c r="H186" s="156"/>
      <c r="I186" s="138"/>
      <c r="J186" s="138"/>
    </row>
    <row r="187" spans="1:10">
      <c r="A187" s="518" t="s">
        <v>99</v>
      </c>
      <c r="B187" s="162">
        <v>10568</v>
      </c>
      <c r="C187" s="190" t="s">
        <v>200</v>
      </c>
      <c r="D187" s="191" t="s">
        <v>121</v>
      </c>
      <c r="E187" s="165">
        <v>5</v>
      </c>
      <c r="F187" s="166">
        <f>VLOOKUP(B187,'SINAPI-Insumos-Mai.2016'!A:E,5,0)</f>
        <v>5.5</v>
      </c>
      <c r="G187" s="167">
        <f t="shared" si="6"/>
        <v>27.5</v>
      </c>
      <c r="H187" s="156"/>
      <c r="I187" s="138"/>
      <c r="J187" s="138"/>
    </row>
    <row r="188" spans="1:10">
      <c r="A188" s="518" t="s">
        <v>99</v>
      </c>
      <c r="B188" s="162">
        <v>11964</v>
      </c>
      <c r="C188" s="190" t="s">
        <v>201</v>
      </c>
      <c r="D188" s="191" t="s">
        <v>108</v>
      </c>
      <c r="E188" s="165">
        <v>0.35</v>
      </c>
      <c r="F188" s="166">
        <f>VLOOKUP(B188,'SINAPI-Insumos-Mai.2016'!A:E,5,0)</f>
        <v>0.82</v>
      </c>
      <c r="G188" s="167">
        <f t="shared" si="6"/>
        <v>0.28699999999999998</v>
      </c>
      <c r="H188" s="156"/>
      <c r="I188" s="138"/>
      <c r="J188" s="138"/>
    </row>
    <row r="189" spans="1:10" ht="22.5">
      <c r="A189" s="518" t="s">
        <v>99</v>
      </c>
      <c r="B189" s="162">
        <v>20196</v>
      </c>
      <c r="C189" s="190" t="s">
        <v>202</v>
      </c>
      <c r="D189" s="191" t="s">
        <v>121</v>
      </c>
      <c r="E189" s="165">
        <v>3.5</v>
      </c>
      <c r="F189" s="166">
        <f>VLOOKUP(B189,'SINAPI-Insumos-Mai.2016'!A:E,5,0)</f>
        <v>20.079999999999998</v>
      </c>
      <c r="G189" s="167">
        <f t="shared" si="6"/>
        <v>70.28</v>
      </c>
      <c r="H189" s="156"/>
      <c r="I189" s="138"/>
      <c r="J189" s="138"/>
    </row>
    <row r="190" spans="1:10">
      <c r="A190" s="518" t="s">
        <v>99</v>
      </c>
      <c r="B190" s="162">
        <v>20209</v>
      </c>
      <c r="C190" s="190" t="s">
        <v>203</v>
      </c>
      <c r="D190" s="191" t="s">
        <v>121</v>
      </c>
      <c r="E190" s="165">
        <v>3.5</v>
      </c>
      <c r="F190" s="166">
        <f>VLOOKUP(B190,'SINAPI-Insumos-Mai.2016'!A:E,5,0)</f>
        <v>12</v>
      </c>
      <c r="G190" s="167">
        <f t="shared" si="6"/>
        <v>42</v>
      </c>
      <c r="H190" s="156"/>
      <c r="I190" s="138"/>
      <c r="J190" s="138"/>
    </row>
    <row r="191" spans="1:10">
      <c r="A191" s="518"/>
      <c r="B191" s="162"/>
      <c r="C191" s="190"/>
      <c r="D191" s="191"/>
      <c r="E191" s="203"/>
      <c r="F191" s="192"/>
      <c r="G191" s="193"/>
      <c r="H191" s="156"/>
      <c r="I191" s="138"/>
      <c r="J191" s="138"/>
    </row>
    <row r="192" spans="1:10">
      <c r="A192" s="195">
        <f>B182</f>
        <v>72817</v>
      </c>
      <c r="B192" s="206"/>
      <c r="C192" s="196" t="s">
        <v>100</v>
      </c>
      <c r="D192" s="194"/>
      <c r="E192" s="205"/>
      <c r="F192" s="197"/>
      <c r="G192" s="197">
        <f>SUM(G184:G191)</f>
        <v>184.53300000000002</v>
      </c>
      <c r="H192" s="174"/>
      <c r="I192" s="175">
        <f>G186+G187+G188+G189+G190</f>
        <v>143.315</v>
      </c>
      <c r="J192" s="175">
        <f>G184+G185</f>
        <v>41.217999999999996</v>
      </c>
    </row>
    <row r="193" spans="1:10">
      <c r="A193" s="198" t="s">
        <v>101</v>
      </c>
      <c r="B193" s="177"/>
      <c r="C193" s="178"/>
      <c r="D193" s="176"/>
      <c r="E193" s="179"/>
      <c r="F193" s="180"/>
      <c r="G193" s="180"/>
      <c r="H193" s="156"/>
      <c r="I193" s="138"/>
      <c r="J193" s="138"/>
    </row>
    <row r="194" spans="1:10">
      <c r="A194" s="198"/>
      <c r="B194" s="177"/>
      <c r="C194" s="178"/>
      <c r="D194" s="176"/>
      <c r="E194" s="179"/>
      <c r="F194" s="180"/>
      <c r="G194" s="180"/>
      <c r="H194" s="156"/>
      <c r="I194" s="138"/>
      <c r="J194" s="138"/>
    </row>
    <row r="195" spans="1:10">
      <c r="A195" s="183" t="s">
        <v>97</v>
      </c>
      <c r="B195" s="226" t="s">
        <v>204</v>
      </c>
      <c r="C195" s="184" t="s">
        <v>205</v>
      </c>
      <c r="D195" s="182" t="s">
        <v>112</v>
      </c>
      <c r="E195" s="227"/>
      <c r="F195" s="182"/>
      <c r="G195" s="182" t="str">
        <f>B195</f>
        <v>73804/001</v>
      </c>
      <c r="H195" s="156"/>
      <c r="I195" s="138"/>
      <c r="J195" s="138"/>
    </row>
    <row r="196" spans="1:10">
      <c r="A196" s="521" t="s">
        <v>88</v>
      </c>
      <c r="B196" s="228" t="s">
        <v>91</v>
      </c>
      <c r="C196" s="186" t="s">
        <v>9</v>
      </c>
      <c r="D196" s="187" t="s">
        <v>92</v>
      </c>
      <c r="E196" s="229" t="s">
        <v>93</v>
      </c>
      <c r="F196" s="187" t="s">
        <v>94</v>
      </c>
      <c r="G196" s="188" t="s">
        <v>62</v>
      </c>
      <c r="H196" s="156"/>
      <c r="I196" s="138"/>
      <c r="J196" s="138"/>
    </row>
    <row r="197" spans="1:10">
      <c r="A197" s="518" t="s">
        <v>113</v>
      </c>
      <c r="B197" s="162">
        <v>88261</v>
      </c>
      <c r="C197" s="190" t="s">
        <v>134</v>
      </c>
      <c r="D197" s="191" t="s">
        <v>90</v>
      </c>
      <c r="E197" s="165">
        <v>0.3</v>
      </c>
      <c r="F197" s="166">
        <f>VLOOKUP(B197,'SINAPI-Tabela-Mai.2016'!A:E,5,0)</f>
        <v>15.67</v>
      </c>
      <c r="G197" s="167">
        <f t="shared" ref="G197:G204" si="7">F197*E197</f>
        <v>4.7009999999999996</v>
      </c>
      <c r="H197" s="156"/>
      <c r="I197" s="138"/>
      <c r="J197" s="138"/>
    </row>
    <row r="198" spans="1:10">
      <c r="A198" s="518" t="s">
        <v>113</v>
      </c>
      <c r="B198" s="162">
        <v>88316</v>
      </c>
      <c r="C198" s="190" t="s">
        <v>116</v>
      </c>
      <c r="D198" s="191" t="s">
        <v>90</v>
      </c>
      <c r="E198" s="165">
        <v>0.3</v>
      </c>
      <c r="F198" s="166">
        <f>VLOOKUP(B198,'SINAPI-Tabela-Mai.2016'!A:E,5,0)</f>
        <v>11.41</v>
      </c>
      <c r="G198" s="167">
        <f t="shared" si="7"/>
        <v>3.423</v>
      </c>
      <c r="H198" s="156"/>
      <c r="I198" s="138"/>
      <c r="J198" s="138"/>
    </row>
    <row r="199" spans="1:10">
      <c r="A199" s="518" t="s">
        <v>99</v>
      </c>
      <c r="B199" s="162">
        <v>342</v>
      </c>
      <c r="C199" s="190" t="s">
        <v>206</v>
      </c>
      <c r="D199" s="191" t="s">
        <v>118</v>
      </c>
      <c r="E199" s="165">
        <v>0.15</v>
      </c>
      <c r="F199" s="166">
        <f>VLOOKUP(B199,'SINAPI-Insumos-Mai.2016'!A:E,5,0)</f>
        <v>8.69</v>
      </c>
      <c r="G199" s="167">
        <f t="shared" si="7"/>
        <v>1.3034999999999999</v>
      </c>
      <c r="H199" s="156"/>
      <c r="I199" s="138"/>
      <c r="J199" s="138"/>
    </row>
    <row r="200" spans="1:10">
      <c r="A200" s="518" t="s">
        <v>99</v>
      </c>
      <c r="B200" s="162">
        <v>4435</v>
      </c>
      <c r="C200" s="190" t="s">
        <v>207</v>
      </c>
      <c r="D200" s="191" t="s">
        <v>121</v>
      </c>
      <c r="E200" s="165">
        <v>0.2</v>
      </c>
      <c r="F200" s="166">
        <f>VLOOKUP(B200,'SINAPI-Insumos-Mai.2016'!A:E,5,0)</f>
        <v>7.16</v>
      </c>
      <c r="G200" s="167">
        <f t="shared" si="7"/>
        <v>1.4320000000000002</v>
      </c>
      <c r="H200" s="156"/>
      <c r="I200" s="138"/>
      <c r="J200" s="138"/>
    </row>
    <row r="201" spans="1:10">
      <c r="A201" s="518" t="s">
        <v>99</v>
      </c>
      <c r="B201" s="162">
        <v>4491</v>
      </c>
      <c r="C201" s="190" t="s">
        <v>120</v>
      </c>
      <c r="D201" s="191" t="s">
        <v>121</v>
      </c>
      <c r="E201" s="165">
        <v>0.5</v>
      </c>
      <c r="F201" s="166">
        <f>VLOOKUP(B201,'SINAPI-Insumos-Mai.2016'!A:E,5,0)</f>
        <v>6.24</v>
      </c>
      <c r="G201" s="167">
        <f t="shared" si="7"/>
        <v>3.12</v>
      </c>
      <c r="H201" s="156"/>
      <c r="I201" s="138"/>
      <c r="J201" s="138"/>
    </row>
    <row r="202" spans="1:10">
      <c r="A202" s="518" t="s">
        <v>99</v>
      </c>
      <c r="B202" s="162">
        <v>5075</v>
      </c>
      <c r="C202" s="190" t="s">
        <v>142</v>
      </c>
      <c r="D202" s="191" t="s">
        <v>118</v>
      </c>
      <c r="E202" s="165">
        <v>0.1</v>
      </c>
      <c r="F202" s="166">
        <f>VLOOKUP(B202,'SINAPI-Insumos-Mai.2016'!A:E,5,0)</f>
        <v>8.26</v>
      </c>
      <c r="G202" s="167">
        <f t="shared" si="7"/>
        <v>0.82600000000000007</v>
      </c>
      <c r="H202" s="156"/>
      <c r="I202" s="138"/>
      <c r="J202" s="138"/>
    </row>
    <row r="203" spans="1:10">
      <c r="A203" s="518" t="s">
        <v>99</v>
      </c>
      <c r="B203" s="162">
        <v>6189</v>
      </c>
      <c r="C203" s="190" t="s">
        <v>170</v>
      </c>
      <c r="D203" s="191" t="s">
        <v>121</v>
      </c>
      <c r="E203" s="165">
        <v>0.2</v>
      </c>
      <c r="F203" s="166">
        <f>VLOOKUP(B203,'SINAPI-Insumos-Mai.2016'!A:E,5,0)</f>
        <v>13.45</v>
      </c>
      <c r="G203" s="167">
        <f t="shared" si="7"/>
        <v>2.69</v>
      </c>
      <c r="H203" s="156"/>
      <c r="I203" s="138"/>
      <c r="J203" s="138"/>
    </row>
    <row r="204" spans="1:10">
      <c r="A204" s="518" t="s">
        <v>99</v>
      </c>
      <c r="B204" s="162">
        <v>7170</v>
      </c>
      <c r="C204" s="190" t="s">
        <v>208</v>
      </c>
      <c r="D204" s="191" t="s">
        <v>112</v>
      </c>
      <c r="E204" s="165">
        <v>1</v>
      </c>
      <c r="F204" s="166">
        <f>VLOOKUP(B204,'SINAPI-Insumos-Mai.2016'!A:E,5,0)</f>
        <v>1.59</v>
      </c>
      <c r="G204" s="167">
        <f t="shared" si="7"/>
        <v>1.59</v>
      </c>
      <c r="H204" s="156"/>
      <c r="I204" s="138"/>
      <c r="J204" s="138"/>
    </row>
    <row r="205" spans="1:10">
      <c r="A205" s="518"/>
      <c r="B205" s="162"/>
      <c r="C205" s="190"/>
      <c r="D205" s="191"/>
      <c r="E205" s="203"/>
      <c r="F205" s="192"/>
      <c r="G205" s="193"/>
      <c r="H205" s="156"/>
      <c r="I205" s="138"/>
      <c r="J205" s="138"/>
    </row>
    <row r="206" spans="1:10">
      <c r="A206" s="195" t="str">
        <f>B195</f>
        <v>73804/001</v>
      </c>
      <c r="B206" s="206"/>
      <c r="C206" s="196" t="s">
        <v>100</v>
      </c>
      <c r="D206" s="194"/>
      <c r="E206" s="205"/>
      <c r="F206" s="197"/>
      <c r="G206" s="197">
        <f>SUM(G197:G205)</f>
        <v>19.0855</v>
      </c>
      <c r="H206" s="174"/>
      <c r="I206" s="175">
        <f>G200+G201+G202+G203+G204+G199</f>
        <v>10.961499999999999</v>
      </c>
      <c r="J206" s="175">
        <f>G198+G197</f>
        <v>8.1239999999999988</v>
      </c>
    </row>
    <row r="207" spans="1:10">
      <c r="A207" s="198" t="s">
        <v>101</v>
      </c>
      <c r="B207" s="177"/>
      <c r="C207" s="178"/>
      <c r="D207" s="176"/>
      <c r="E207" s="179"/>
      <c r="F207" s="180"/>
      <c r="G207" s="180"/>
      <c r="H207" s="156"/>
      <c r="I207" s="138"/>
      <c r="J207" s="138"/>
    </row>
    <row r="208" spans="1:10">
      <c r="A208" s="198"/>
      <c r="B208" s="177"/>
      <c r="C208" s="178"/>
      <c r="D208" s="176"/>
      <c r="E208" s="179"/>
      <c r="F208" s="180"/>
      <c r="G208" s="180"/>
      <c r="H208" s="156"/>
      <c r="I208" s="138"/>
      <c r="J208" s="138"/>
    </row>
    <row r="209" spans="1:10">
      <c r="A209" s="183" t="s">
        <v>97</v>
      </c>
      <c r="B209" s="226">
        <v>73618</v>
      </c>
      <c r="C209" s="184" t="s">
        <v>209</v>
      </c>
      <c r="D209" s="182" t="s">
        <v>210</v>
      </c>
      <c r="E209" s="227"/>
      <c r="F209" s="182"/>
      <c r="G209" s="182">
        <f>B209</f>
        <v>73618</v>
      </c>
      <c r="H209" s="156"/>
      <c r="I209" s="138"/>
      <c r="J209" s="138"/>
    </row>
    <row r="210" spans="1:10">
      <c r="A210" s="521" t="s">
        <v>88</v>
      </c>
      <c r="B210" s="228" t="s">
        <v>91</v>
      </c>
      <c r="C210" s="186" t="s">
        <v>9</v>
      </c>
      <c r="D210" s="187" t="s">
        <v>92</v>
      </c>
      <c r="E210" s="229" t="s">
        <v>93</v>
      </c>
      <c r="F210" s="187" t="s">
        <v>94</v>
      </c>
      <c r="G210" s="188" t="s">
        <v>62</v>
      </c>
      <c r="H210" s="156"/>
      <c r="I210" s="138"/>
      <c r="J210" s="138"/>
    </row>
    <row r="211" spans="1:10">
      <c r="A211" s="518" t="s">
        <v>113</v>
      </c>
      <c r="B211" s="162">
        <v>88277</v>
      </c>
      <c r="C211" s="190" t="s">
        <v>211</v>
      </c>
      <c r="D211" s="191" t="s">
        <v>90</v>
      </c>
      <c r="E211" s="165">
        <v>0.08</v>
      </c>
      <c r="F211" s="166">
        <f>VLOOKUP(B211,'SINAPI-Tabela-Mai.2016'!A:E,5,0)</f>
        <v>19.899999999999999</v>
      </c>
      <c r="G211" s="167">
        <f>F211*E211</f>
        <v>1.5919999999999999</v>
      </c>
      <c r="H211" s="156"/>
      <c r="I211" s="138"/>
      <c r="J211" s="138"/>
    </row>
    <row r="212" spans="1:10">
      <c r="A212" s="518" t="s">
        <v>113</v>
      </c>
      <c r="B212" s="162">
        <v>88316</v>
      </c>
      <c r="C212" s="190" t="s">
        <v>116</v>
      </c>
      <c r="D212" s="191" t="s">
        <v>90</v>
      </c>
      <c r="E212" s="165">
        <v>0.16</v>
      </c>
      <c r="F212" s="166">
        <f>VLOOKUP(B212,'SINAPI-Tabela-Mai.2016'!A:E,5,0)</f>
        <v>11.41</v>
      </c>
      <c r="G212" s="167">
        <f>F212*E212</f>
        <v>1.8256000000000001</v>
      </c>
      <c r="H212" s="156"/>
      <c r="I212" s="138"/>
      <c r="J212" s="138"/>
    </row>
    <row r="213" spans="1:10">
      <c r="A213" s="518" t="s">
        <v>99</v>
      </c>
      <c r="B213" s="162">
        <v>20193</v>
      </c>
      <c r="C213" s="190" t="s">
        <v>212</v>
      </c>
      <c r="D213" s="191" t="s">
        <v>213</v>
      </c>
      <c r="E213" s="165">
        <v>1.03</v>
      </c>
      <c r="F213" s="166">
        <f>VLOOKUP(B213,'SINAPI-Insumos-Mai.2016'!A:E,5,0)</f>
        <v>3.99</v>
      </c>
      <c r="G213" s="167">
        <f>F213*E213</f>
        <v>4.1097000000000001</v>
      </c>
      <c r="H213" s="156"/>
      <c r="I213" s="138"/>
      <c r="J213" s="138"/>
    </row>
    <row r="214" spans="1:10">
      <c r="A214" s="518"/>
      <c r="B214" s="162"/>
      <c r="C214" s="190"/>
      <c r="D214" s="191"/>
      <c r="E214" s="203"/>
      <c r="F214" s="192"/>
      <c r="G214" s="193"/>
      <c r="H214" s="156"/>
      <c r="I214" s="138"/>
      <c r="J214" s="138"/>
    </row>
    <row r="215" spans="1:10">
      <c r="A215" s="195">
        <f>B209</f>
        <v>73618</v>
      </c>
      <c r="B215" s="206"/>
      <c r="C215" s="196" t="s">
        <v>100</v>
      </c>
      <c r="D215" s="194"/>
      <c r="E215" s="205"/>
      <c r="F215" s="197"/>
      <c r="G215" s="197">
        <f>SUM(G211:G214)</f>
        <v>7.5273000000000003</v>
      </c>
      <c r="H215" s="174"/>
      <c r="I215" s="175">
        <f>G213</f>
        <v>4.1097000000000001</v>
      </c>
      <c r="J215" s="175">
        <f>G211+G212</f>
        <v>3.4176000000000002</v>
      </c>
    </row>
    <row r="216" spans="1:10">
      <c r="A216" s="198" t="s">
        <v>101</v>
      </c>
      <c r="B216" s="177"/>
      <c r="C216" s="178"/>
      <c r="D216" s="176"/>
      <c r="E216" s="179"/>
      <c r="F216" s="180"/>
      <c r="G216" s="180"/>
      <c r="H216" s="156"/>
      <c r="I216" s="138"/>
      <c r="J216" s="138"/>
    </row>
    <row r="217" spans="1:10">
      <c r="A217" s="198"/>
      <c r="B217" s="177"/>
      <c r="C217" s="178"/>
      <c r="D217" s="176"/>
      <c r="E217" s="179"/>
      <c r="F217" s="180"/>
      <c r="G217" s="180"/>
      <c r="H217" s="156"/>
      <c r="I217" s="138"/>
      <c r="J217" s="138"/>
    </row>
    <row r="218" spans="1:10">
      <c r="A218" s="183" t="s">
        <v>97</v>
      </c>
      <c r="B218" s="183" t="s">
        <v>214</v>
      </c>
      <c r="C218" s="184" t="s">
        <v>215</v>
      </c>
      <c r="D218" s="182" t="s">
        <v>216</v>
      </c>
      <c r="E218" s="182"/>
      <c r="F218" s="182"/>
      <c r="G218" s="182" t="str">
        <f>B218</f>
        <v>73875/001</v>
      </c>
      <c r="H218" s="156"/>
      <c r="I218" s="138"/>
      <c r="J218" s="138"/>
    </row>
    <row r="219" spans="1:10">
      <c r="A219" s="521" t="s">
        <v>88</v>
      </c>
      <c r="B219" s="185" t="s">
        <v>91</v>
      </c>
      <c r="C219" s="186" t="s">
        <v>9</v>
      </c>
      <c r="D219" s="187" t="s">
        <v>92</v>
      </c>
      <c r="E219" s="187" t="s">
        <v>93</v>
      </c>
      <c r="F219" s="187" t="s">
        <v>94</v>
      </c>
      <c r="G219" s="188" t="s">
        <v>62</v>
      </c>
      <c r="H219" s="156"/>
      <c r="I219" s="138"/>
      <c r="J219" s="138"/>
    </row>
    <row r="220" spans="1:10">
      <c r="A220" s="518" t="s">
        <v>113</v>
      </c>
      <c r="B220" s="189">
        <v>88316</v>
      </c>
      <c r="C220" s="190" t="s">
        <v>116</v>
      </c>
      <c r="D220" s="191" t="s">
        <v>90</v>
      </c>
      <c r="E220" s="165">
        <v>0.5</v>
      </c>
      <c r="F220" s="166">
        <f>VLOOKUP(B220,'SINAPI-Tabela-Mai.2016'!A:E,5,0)</f>
        <v>11.41</v>
      </c>
      <c r="G220" s="167">
        <f>F220*E220</f>
        <v>5.7050000000000001</v>
      </c>
      <c r="H220" s="156"/>
      <c r="I220" s="138"/>
      <c r="J220" s="138"/>
    </row>
    <row r="221" spans="1:10" ht="22.5">
      <c r="A221" s="518" t="s">
        <v>99</v>
      </c>
      <c r="B221" s="162">
        <v>10527</v>
      </c>
      <c r="C221" s="190" t="s">
        <v>217</v>
      </c>
      <c r="D221" s="191" t="s">
        <v>218</v>
      </c>
      <c r="E221" s="165">
        <v>1</v>
      </c>
      <c r="F221" s="166">
        <f>VLOOKUP(B221,'SINAPI-Insumos-Mai.2016'!A:E,5,0)</f>
        <v>12</v>
      </c>
      <c r="G221" s="167">
        <f>F221*E221</f>
        <v>12</v>
      </c>
      <c r="H221" s="156"/>
      <c r="I221" s="138"/>
      <c r="J221" s="138"/>
    </row>
    <row r="222" spans="1:10">
      <c r="A222" s="518"/>
      <c r="B222" s="189"/>
      <c r="C222" s="190"/>
      <c r="D222" s="191"/>
      <c r="E222" s="191"/>
      <c r="F222" s="192"/>
      <c r="G222" s="193"/>
      <c r="H222" s="156"/>
      <c r="I222" s="138"/>
      <c r="J222" s="138"/>
    </row>
    <row r="223" spans="1:10">
      <c r="A223" s="195" t="str">
        <f>B218</f>
        <v>73875/001</v>
      </c>
      <c r="B223" s="195"/>
      <c r="C223" s="196" t="s">
        <v>100</v>
      </c>
      <c r="D223" s="194"/>
      <c r="E223" s="194"/>
      <c r="F223" s="197"/>
      <c r="G223" s="197">
        <f>SUM(G220:G222)</f>
        <v>17.704999999999998</v>
      </c>
      <c r="H223" s="174"/>
      <c r="I223" s="175">
        <f>G221</f>
        <v>12</v>
      </c>
      <c r="J223" s="175">
        <f>G220</f>
        <v>5.7050000000000001</v>
      </c>
    </row>
    <row r="224" spans="1:10">
      <c r="A224" s="198" t="s">
        <v>101</v>
      </c>
      <c r="B224" s="198"/>
      <c r="C224" s="178"/>
      <c r="D224" s="176"/>
      <c r="E224" s="176"/>
      <c r="F224" s="180"/>
      <c r="G224" s="180"/>
      <c r="H224" s="156"/>
      <c r="I224" s="138"/>
      <c r="J224" s="138"/>
    </row>
    <row r="225" spans="1:10">
      <c r="A225" s="198"/>
      <c r="B225" s="198"/>
      <c r="C225" s="178"/>
      <c r="D225" s="176"/>
      <c r="E225" s="176"/>
      <c r="F225" s="180"/>
      <c r="G225" s="180"/>
      <c r="H225" s="156"/>
      <c r="I225" s="138"/>
      <c r="J225" s="138"/>
    </row>
    <row r="226" spans="1:10">
      <c r="A226" s="183" t="s">
        <v>97</v>
      </c>
      <c r="B226" s="226">
        <v>84111</v>
      </c>
      <c r="C226" s="184" t="s">
        <v>219</v>
      </c>
      <c r="D226" s="182" t="s">
        <v>112</v>
      </c>
      <c r="E226" s="227"/>
      <c r="F226" s="182"/>
      <c r="G226" s="182">
        <f>B226</f>
        <v>84111</v>
      </c>
      <c r="H226" s="156"/>
      <c r="I226" s="138"/>
      <c r="J226" s="138"/>
    </row>
    <row r="227" spans="1:10">
      <c r="A227" s="521" t="s">
        <v>88</v>
      </c>
      <c r="B227" s="228" t="s">
        <v>91</v>
      </c>
      <c r="C227" s="186" t="s">
        <v>9</v>
      </c>
      <c r="D227" s="187" t="s">
        <v>92</v>
      </c>
      <c r="E227" s="229" t="s">
        <v>93</v>
      </c>
      <c r="F227" s="187" t="s">
        <v>94</v>
      </c>
      <c r="G227" s="188" t="s">
        <v>62</v>
      </c>
      <c r="H227" s="156"/>
      <c r="I227" s="138"/>
      <c r="J227" s="138"/>
    </row>
    <row r="228" spans="1:10">
      <c r="A228" s="518" t="s">
        <v>113</v>
      </c>
      <c r="B228" s="162">
        <v>88316</v>
      </c>
      <c r="C228" s="190" t="s">
        <v>116</v>
      </c>
      <c r="D228" s="191" t="s">
        <v>90</v>
      </c>
      <c r="E228" s="165">
        <v>0.1</v>
      </c>
      <c r="F228" s="166">
        <f>VLOOKUP(B228,'SINAPI-Tabela-Mai.2016'!A:E,5,0)</f>
        <v>11.41</v>
      </c>
      <c r="G228" s="167">
        <f>F228*E228</f>
        <v>1.141</v>
      </c>
      <c r="H228" s="156"/>
      <c r="I228" s="138"/>
      <c r="J228" s="138"/>
    </row>
    <row r="229" spans="1:10">
      <c r="A229" s="518" t="s">
        <v>99</v>
      </c>
      <c r="B229" s="162">
        <v>6189</v>
      </c>
      <c r="C229" s="190" t="s">
        <v>170</v>
      </c>
      <c r="D229" s="191" t="s">
        <v>121</v>
      </c>
      <c r="E229" s="165">
        <v>0.15</v>
      </c>
      <c r="F229" s="166">
        <f>VLOOKUP(B229,'SINAPI-Insumos-Mai.2016'!A:E,5,0)</f>
        <v>13.45</v>
      </c>
      <c r="G229" s="167">
        <f>F229*E229</f>
        <v>2.0174999999999996</v>
      </c>
      <c r="H229" s="156"/>
      <c r="I229" s="138"/>
      <c r="J229" s="138"/>
    </row>
    <row r="230" spans="1:10">
      <c r="A230" s="518"/>
      <c r="B230" s="162"/>
      <c r="C230" s="190"/>
      <c r="D230" s="191"/>
      <c r="E230" s="203"/>
      <c r="F230" s="192"/>
      <c r="G230" s="193"/>
      <c r="H230" s="156"/>
      <c r="I230" s="138"/>
      <c r="J230" s="138"/>
    </row>
    <row r="231" spans="1:10">
      <c r="A231" s="195">
        <f>B226</f>
        <v>84111</v>
      </c>
      <c r="B231" s="206"/>
      <c r="C231" s="196" t="s">
        <v>100</v>
      </c>
      <c r="D231" s="194"/>
      <c r="E231" s="205"/>
      <c r="F231" s="197"/>
      <c r="G231" s="197">
        <f>SUM(G228:G230)</f>
        <v>3.1584999999999996</v>
      </c>
      <c r="H231" s="174"/>
      <c r="I231" s="175">
        <f>G229</f>
        <v>2.0174999999999996</v>
      </c>
      <c r="J231" s="175">
        <f>G228</f>
        <v>1.141</v>
      </c>
    </row>
    <row r="232" spans="1:10">
      <c r="A232" s="198" t="s">
        <v>101</v>
      </c>
      <c r="B232" s="177"/>
      <c r="C232" s="178"/>
      <c r="D232" s="176"/>
      <c r="E232" s="179"/>
      <c r="F232" s="180"/>
      <c r="G232" s="180"/>
      <c r="H232" s="156"/>
      <c r="I232" s="138"/>
      <c r="J232" s="138"/>
    </row>
    <row r="233" spans="1:10">
      <c r="A233" s="198"/>
      <c r="B233" s="177"/>
      <c r="C233" s="178"/>
      <c r="D233" s="176"/>
      <c r="E233" s="179"/>
      <c r="F233" s="180"/>
      <c r="G233" s="180"/>
      <c r="H233" s="156"/>
      <c r="I233" s="138"/>
      <c r="J233" s="138"/>
    </row>
    <row r="234" spans="1:10">
      <c r="A234" s="183" t="s">
        <v>97</v>
      </c>
      <c r="B234" s="183" t="s">
        <v>220</v>
      </c>
      <c r="C234" s="184" t="s">
        <v>221</v>
      </c>
      <c r="D234" s="182" t="s">
        <v>112</v>
      </c>
      <c r="E234" s="182"/>
      <c r="F234" s="182"/>
      <c r="G234" s="182" t="str">
        <f>B234</f>
        <v>73948/016</v>
      </c>
      <c r="H234" s="156"/>
      <c r="I234" s="138"/>
      <c r="J234" s="138"/>
    </row>
    <row r="235" spans="1:10">
      <c r="A235" s="521" t="s">
        <v>88</v>
      </c>
      <c r="B235" s="185" t="s">
        <v>91</v>
      </c>
      <c r="C235" s="186" t="s">
        <v>9</v>
      </c>
      <c r="D235" s="187" t="s">
        <v>92</v>
      </c>
      <c r="E235" s="187" t="s">
        <v>93</v>
      </c>
      <c r="F235" s="187" t="s">
        <v>94</v>
      </c>
      <c r="G235" s="188" t="s">
        <v>62</v>
      </c>
      <c r="H235" s="156"/>
      <c r="I235" s="138"/>
      <c r="J235" s="138"/>
    </row>
    <row r="236" spans="1:10">
      <c r="A236" s="518" t="s">
        <v>113</v>
      </c>
      <c r="B236" s="189">
        <v>88316</v>
      </c>
      <c r="C236" s="190" t="s">
        <v>116</v>
      </c>
      <c r="D236" s="191" t="s">
        <v>90</v>
      </c>
      <c r="E236" s="165">
        <v>0.25</v>
      </c>
      <c r="F236" s="166">
        <f>VLOOKUP(B236,'SINAPI-Tabela-Mai.2016'!A:E,5,0)</f>
        <v>11.41</v>
      </c>
      <c r="G236" s="167">
        <f>F236*E236</f>
        <v>2.8525</v>
      </c>
      <c r="H236" s="156"/>
      <c r="I236" s="138"/>
      <c r="J236" s="138"/>
    </row>
    <row r="237" spans="1:10">
      <c r="A237" s="518"/>
      <c r="B237" s="189"/>
      <c r="C237" s="190"/>
      <c r="D237" s="191"/>
      <c r="E237" s="191"/>
      <c r="F237" s="192"/>
      <c r="G237" s="193"/>
      <c r="H237" s="156"/>
      <c r="I237" s="138"/>
      <c r="J237" s="138"/>
    </row>
    <row r="238" spans="1:10">
      <c r="A238" s="195" t="str">
        <f>B234</f>
        <v>73948/016</v>
      </c>
      <c r="B238" s="195"/>
      <c r="C238" s="196" t="s">
        <v>100</v>
      </c>
      <c r="D238" s="194"/>
      <c r="E238" s="194"/>
      <c r="F238" s="197"/>
      <c r="G238" s="197">
        <f>SUM(G236:G237)</f>
        <v>2.8525</v>
      </c>
      <c r="H238" s="174"/>
      <c r="I238" s="175"/>
      <c r="J238" s="175">
        <f>G238</f>
        <v>2.8525</v>
      </c>
    </row>
    <row r="239" spans="1:10">
      <c r="A239" s="198" t="s">
        <v>101</v>
      </c>
      <c r="B239" s="198"/>
      <c r="C239" s="178"/>
      <c r="D239" s="176"/>
      <c r="E239" s="176"/>
      <c r="F239" s="180"/>
      <c r="G239" s="180"/>
      <c r="H239" s="156"/>
      <c r="I239" s="138"/>
      <c r="J239" s="138"/>
    </row>
    <row r="240" spans="1:10">
      <c r="A240" s="198"/>
      <c r="B240" s="198"/>
      <c r="C240" s="178"/>
      <c r="D240" s="176"/>
      <c r="E240" s="176"/>
      <c r="F240" s="180"/>
      <c r="G240" s="180"/>
      <c r="H240" s="156"/>
      <c r="I240" s="138"/>
      <c r="J240" s="138"/>
    </row>
    <row r="241" spans="1:10" ht="22.5">
      <c r="A241" s="183" t="s">
        <v>97</v>
      </c>
      <c r="B241" s="226">
        <v>72836</v>
      </c>
      <c r="C241" s="184" t="s">
        <v>222</v>
      </c>
      <c r="D241" s="182" t="s">
        <v>128</v>
      </c>
      <c r="E241" s="227"/>
      <c r="F241" s="182"/>
      <c r="G241" s="182">
        <f>B241</f>
        <v>72836</v>
      </c>
      <c r="H241" s="156"/>
      <c r="I241" s="138"/>
      <c r="J241" s="138"/>
    </row>
    <row r="242" spans="1:10">
      <c r="A242" s="521" t="s">
        <v>88</v>
      </c>
      <c r="B242" s="228" t="s">
        <v>91</v>
      </c>
      <c r="C242" s="186" t="s">
        <v>9</v>
      </c>
      <c r="D242" s="187" t="s">
        <v>92</v>
      </c>
      <c r="E242" s="229" t="s">
        <v>93</v>
      </c>
      <c r="F242" s="187" t="s">
        <v>94</v>
      </c>
      <c r="G242" s="188" t="s">
        <v>62</v>
      </c>
      <c r="H242" s="156"/>
      <c r="I242" s="138"/>
      <c r="J242" s="138"/>
    </row>
    <row r="243" spans="1:10" ht="22.5">
      <c r="A243" s="518" t="s">
        <v>113</v>
      </c>
      <c r="B243" s="162">
        <v>5631</v>
      </c>
      <c r="C243" s="190" t="s">
        <v>223</v>
      </c>
      <c r="D243" s="191" t="s">
        <v>224</v>
      </c>
      <c r="E243" s="165">
        <v>5.1999999999999998E-3</v>
      </c>
      <c r="F243" s="166" t="e">
        <f>VLOOKUP(B243,'SINAPI-Tabela-Mai.2016'!A:E,5,0)</f>
        <v>#N/A</v>
      </c>
      <c r="G243" s="167" t="e">
        <f>F243*E243</f>
        <v>#N/A</v>
      </c>
      <c r="H243" s="156"/>
      <c r="I243" s="138"/>
      <c r="J243" s="138"/>
    </row>
    <row r="244" spans="1:10">
      <c r="A244" s="518" t="s">
        <v>113</v>
      </c>
      <c r="B244" s="162">
        <v>5811</v>
      </c>
      <c r="C244" s="190" t="s">
        <v>225</v>
      </c>
      <c r="D244" s="191" t="s">
        <v>224</v>
      </c>
      <c r="E244" s="165">
        <v>2.8899999999999999E-2</v>
      </c>
      <c r="F244" s="166" t="e">
        <f>VLOOKUP(B244,'SINAPI-Tabela-Mai.2016'!A:E,5,0)</f>
        <v>#N/A</v>
      </c>
      <c r="G244" s="167" t="e">
        <f>F244*E244</f>
        <v>#N/A</v>
      </c>
      <c r="H244" s="156"/>
      <c r="I244" s="138"/>
      <c r="J244" s="138"/>
    </row>
    <row r="245" spans="1:10">
      <c r="A245" s="518" t="s">
        <v>113</v>
      </c>
      <c r="B245" s="162">
        <v>88316</v>
      </c>
      <c r="C245" s="190" t="s">
        <v>116</v>
      </c>
      <c r="D245" s="191" t="s">
        <v>90</v>
      </c>
      <c r="E245" s="165">
        <v>1.5699999999999999E-2</v>
      </c>
      <c r="F245" s="166">
        <f>VLOOKUP(B245,'SINAPI-Tabela-Mai.2016'!A:E,5,0)</f>
        <v>11.41</v>
      </c>
      <c r="G245" s="167">
        <f>F245*E245</f>
        <v>0.17913699999999999</v>
      </c>
      <c r="H245" s="156"/>
      <c r="I245" s="138"/>
      <c r="J245" s="138"/>
    </row>
    <row r="246" spans="1:10">
      <c r="A246" s="518"/>
      <c r="B246" s="162"/>
      <c r="C246" s="190"/>
      <c r="D246" s="191"/>
      <c r="E246" s="203"/>
      <c r="F246" s="192"/>
      <c r="G246" s="193"/>
      <c r="H246" s="156"/>
      <c r="I246" s="138"/>
      <c r="J246" s="138"/>
    </row>
    <row r="247" spans="1:10">
      <c r="A247" s="195">
        <f>B241</f>
        <v>72836</v>
      </c>
      <c r="B247" s="206"/>
      <c r="C247" s="196" t="s">
        <v>100</v>
      </c>
      <c r="D247" s="194"/>
      <c r="E247" s="205"/>
      <c r="F247" s="197"/>
      <c r="G247" s="197" t="e">
        <f>SUM(G243:G246)</f>
        <v>#N/A</v>
      </c>
      <c r="H247" s="174"/>
      <c r="I247" s="175" t="e">
        <f>G243+G244</f>
        <v>#N/A</v>
      </c>
      <c r="J247" s="175">
        <f>G245</f>
        <v>0.17913699999999999</v>
      </c>
    </row>
    <row r="248" spans="1:10">
      <c r="A248" s="198" t="s">
        <v>101</v>
      </c>
      <c r="B248" s="177"/>
      <c r="C248" s="178"/>
      <c r="D248" s="176"/>
      <c r="E248" s="179"/>
      <c r="F248" s="180"/>
      <c r="G248" s="180"/>
      <c r="H248" s="156"/>
      <c r="I248" s="138"/>
      <c r="J248" s="138"/>
    </row>
    <row r="249" spans="1:10">
      <c r="A249" s="198"/>
      <c r="B249" s="177"/>
      <c r="C249" s="178"/>
      <c r="D249" s="176"/>
      <c r="E249" s="179"/>
      <c r="F249" s="180"/>
      <c r="G249" s="180"/>
      <c r="H249" s="156"/>
      <c r="I249" s="138"/>
      <c r="J249" s="138"/>
    </row>
    <row r="250" spans="1:10">
      <c r="A250" s="183" t="s">
        <v>97</v>
      </c>
      <c r="B250" s="226" t="s">
        <v>161</v>
      </c>
      <c r="C250" s="184" t="s">
        <v>226</v>
      </c>
      <c r="D250" s="182" t="s">
        <v>128</v>
      </c>
      <c r="E250" s="227"/>
      <c r="F250" s="182"/>
      <c r="G250" s="182" t="str">
        <f>B250</f>
        <v>73965/010</v>
      </c>
      <c r="H250" s="156"/>
      <c r="I250" s="138"/>
      <c r="J250" s="138"/>
    </row>
    <row r="251" spans="1:10">
      <c r="A251" s="521" t="s">
        <v>88</v>
      </c>
      <c r="B251" s="228" t="s">
        <v>91</v>
      </c>
      <c r="C251" s="186" t="s">
        <v>9</v>
      </c>
      <c r="D251" s="187" t="s">
        <v>92</v>
      </c>
      <c r="E251" s="229" t="s">
        <v>93</v>
      </c>
      <c r="F251" s="187" t="s">
        <v>94</v>
      </c>
      <c r="G251" s="188" t="s">
        <v>62</v>
      </c>
      <c r="H251" s="156"/>
      <c r="I251" s="138"/>
      <c r="J251" s="138"/>
    </row>
    <row r="252" spans="1:10">
      <c r="A252" s="518" t="s">
        <v>113</v>
      </c>
      <c r="B252" s="162">
        <v>88316</v>
      </c>
      <c r="C252" s="190" t="s">
        <v>116</v>
      </c>
      <c r="D252" s="191" t="s">
        <v>90</v>
      </c>
      <c r="E252" s="165">
        <v>3.5</v>
      </c>
      <c r="F252" s="166">
        <f>VLOOKUP(B252,'SINAPI-Tabela-Mai.2016'!A:E,5,0)</f>
        <v>11.41</v>
      </c>
      <c r="G252" s="167">
        <f>F252*E252</f>
        <v>39.935000000000002</v>
      </c>
      <c r="H252" s="156"/>
      <c r="I252" s="138"/>
      <c r="J252" s="138"/>
    </row>
    <row r="253" spans="1:10">
      <c r="A253" s="518"/>
      <c r="B253" s="162"/>
      <c r="C253" s="190"/>
      <c r="D253" s="191"/>
      <c r="E253" s="191"/>
      <c r="F253" s="192"/>
      <c r="G253" s="193"/>
      <c r="H253" s="156"/>
      <c r="I253" s="138"/>
      <c r="J253" s="138"/>
    </row>
    <row r="254" spans="1:10">
      <c r="A254" s="195" t="str">
        <f>B250</f>
        <v>73965/010</v>
      </c>
      <c r="B254" s="206"/>
      <c r="C254" s="196" t="s">
        <v>100</v>
      </c>
      <c r="D254" s="194"/>
      <c r="E254" s="194"/>
      <c r="F254" s="197"/>
      <c r="G254" s="197">
        <f>SUM(G252:G253)</f>
        <v>39.935000000000002</v>
      </c>
      <c r="H254" s="174"/>
      <c r="I254" s="175"/>
      <c r="J254" s="175">
        <f>G254</f>
        <v>39.935000000000002</v>
      </c>
    </row>
    <row r="255" spans="1:10">
      <c r="A255" s="198" t="s">
        <v>101</v>
      </c>
      <c r="B255" s="177"/>
      <c r="C255" s="178"/>
      <c r="D255" s="176"/>
      <c r="E255" s="176"/>
      <c r="F255" s="180"/>
      <c r="G255" s="180"/>
      <c r="H255" s="156"/>
      <c r="I255" s="138"/>
      <c r="J255" s="138"/>
    </row>
    <row r="256" spans="1:10">
      <c r="A256" s="198"/>
      <c r="B256" s="177"/>
      <c r="C256" s="178"/>
      <c r="D256" s="176"/>
      <c r="E256" s="176"/>
      <c r="F256" s="180"/>
      <c r="G256" s="180"/>
      <c r="H256" s="156"/>
      <c r="I256" s="138"/>
      <c r="J256" s="138"/>
    </row>
    <row r="257" spans="1:10">
      <c r="A257" s="183" t="s">
        <v>97</v>
      </c>
      <c r="B257" s="226">
        <v>53527</v>
      </c>
      <c r="C257" s="184" t="s">
        <v>227</v>
      </c>
      <c r="D257" s="182" t="s">
        <v>128</v>
      </c>
      <c r="E257" s="227"/>
      <c r="F257" s="182"/>
      <c r="G257" s="182">
        <f>B257</f>
        <v>53527</v>
      </c>
      <c r="H257" s="156"/>
      <c r="I257" s="138"/>
      <c r="J257" s="138"/>
    </row>
    <row r="258" spans="1:10">
      <c r="A258" s="521" t="s">
        <v>88</v>
      </c>
      <c r="B258" s="228" t="s">
        <v>91</v>
      </c>
      <c r="C258" s="186" t="s">
        <v>9</v>
      </c>
      <c r="D258" s="187" t="s">
        <v>92</v>
      </c>
      <c r="E258" s="229" t="s">
        <v>93</v>
      </c>
      <c r="F258" s="187" t="s">
        <v>94</v>
      </c>
      <c r="G258" s="188" t="s">
        <v>62</v>
      </c>
      <c r="H258" s="156"/>
      <c r="I258" s="138"/>
      <c r="J258" s="138"/>
    </row>
    <row r="259" spans="1:10">
      <c r="A259" s="518" t="s">
        <v>113</v>
      </c>
      <c r="B259" s="162">
        <v>88316</v>
      </c>
      <c r="C259" s="190" t="s">
        <v>116</v>
      </c>
      <c r="D259" s="191" t="s">
        <v>90</v>
      </c>
      <c r="E259" s="165">
        <v>4</v>
      </c>
      <c r="F259" s="166">
        <f>VLOOKUP(B259,'SINAPI-Tabela-Mai.2016'!A:E,5,0)</f>
        <v>11.41</v>
      </c>
      <c r="G259" s="167">
        <f>F259*E259</f>
        <v>45.64</v>
      </c>
      <c r="H259" s="156"/>
      <c r="I259" s="138"/>
      <c r="J259" s="138"/>
    </row>
    <row r="260" spans="1:10">
      <c r="A260" s="518"/>
      <c r="B260" s="162"/>
      <c r="C260" s="190"/>
      <c r="D260" s="191"/>
      <c r="E260" s="191"/>
      <c r="F260" s="192"/>
      <c r="G260" s="193"/>
      <c r="H260" s="156"/>
      <c r="I260" s="138"/>
      <c r="J260" s="138"/>
    </row>
    <row r="261" spans="1:10">
      <c r="A261" s="195">
        <f>B257</f>
        <v>53527</v>
      </c>
      <c r="B261" s="206"/>
      <c r="C261" s="196" t="s">
        <v>100</v>
      </c>
      <c r="D261" s="194"/>
      <c r="E261" s="194"/>
      <c r="F261" s="197"/>
      <c r="G261" s="197">
        <f>SUM(G259:G260)</f>
        <v>45.64</v>
      </c>
      <c r="H261" s="174"/>
      <c r="I261" s="175"/>
      <c r="J261" s="175">
        <f>G261</f>
        <v>45.64</v>
      </c>
    </row>
    <row r="262" spans="1:10">
      <c r="A262" s="198" t="s">
        <v>101</v>
      </c>
      <c r="B262" s="177"/>
      <c r="C262" s="178"/>
      <c r="D262" s="176"/>
      <c r="E262" s="176"/>
      <c r="F262" s="180"/>
      <c r="G262" s="180"/>
      <c r="H262" s="156"/>
      <c r="I262" s="138"/>
      <c r="J262" s="138"/>
    </row>
    <row r="263" spans="1:10">
      <c r="A263" s="198"/>
      <c r="B263" s="177"/>
      <c r="C263" s="178"/>
      <c r="D263" s="176"/>
      <c r="E263" s="176"/>
      <c r="F263" s="180"/>
      <c r="G263" s="180"/>
      <c r="H263" s="156"/>
      <c r="I263" s="138"/>
      <c r="J263" s="138"/>
    </row>
    <row r="264" spans="1:10">
      <c r="A264" s="183" t="s">
        <v>97</v>
      </c>
      <c r="B264" s="226">
        <v>5622</v>
      </c>
      <c r="C264" s="184" t="s">
        <v>228</v>
      </c>
      <c r="D264" s="182" t="s">
        <v>112</v>
      </c>
      <c r="E264" s="227"/>
      <c r="F264" s="182"/>
      <c r="G264" s="182">
        <f>B264</f>
        <v>5622</v>
      </c>
      <c r="H264" s="156"/>
      <c r="I264" s="138"/>
      <c r="J264" s="138"/>
    </row>
    <row r="265" spans="1:10">
      <c r="A265" s="521" t="s">
        <v>88</v>
      </c>
      <c r="B265" s="228" t="s">
        <v>91</v>
      </c>
      <c r="C265" s="186" t="s">
        <v>9</v>
      </c>
      <c r="D265" s="187" t="s">
        <v>92</v>
      </c>
      <c r="E265" s="229" t="s">
        <v>93</v>
      </c>
      <c r="F265" s="187" t="s">
        <v>94</v>
      </c>
      <c r="G265" s="188" t="s">
        <v>62</v>
      </c>
      <c r="H265" s="156"/>
      <c r="I265" s="138"/>
      <c r="J265" s="138"/>
    </row>
    <row r="266" spans="1:10">
      <c r="A266" s="518" t="s">
        <v>113</v>
      </c>
      <c r="B266" s="162">
        <v>88316</v>
      </c>
      <c r="C266" s="190" t="s">
        <v>116</v>
      </c>
      <c r="D266" s="191" t="s">
        <v>90</v>
      </c>
      <c r="E266" s="165">
        <v>0.33</v>
      </c>
      <c r="F266" s="166">
        <f>VLOOKUP(B266,'SINAPI-Tabela-Mai.2016'!A:E,5,0)</f>
        <v>11.41</v>
      </c>
      <c r="G266" s="167">
        <f>F266*E266</f>
        <v>3.7653000000000003</v>
      </c>
      <c r="H266" s="156"/>
      <c r="I266" s="138"/>
      <c r="J266" s="138"/>
    </row>
    <row r="267" spans="1:10">
      <c r="A267" s="518"/>
      <c r="B267" s="162"/>
      <c r="C267" s="190"/>
      <c r="D267" s="191"/>
      <c r="E267" s="203"/>
      <c r="F267" s="192"/>
      <c r="G267" s="193"/>
      <c r="H267" s="156"/>
      <c r="I267" s="138"/>
      <c r="J267" s="138"/>
    </row>
    <row r="268" spans="1:10">
      <c r="A268" s="195">
        <f>B264</f>
        <v>5622</v>
      </c>
      <c r="B268" s="206"/>
      <c r="C268" s="196" t="s">
        <v>100</v>
      </c>
      <c r="D268" s="194"/>
      <c r="E268" s="205"/>
      <c r="F268" s="197"/>
      <c r="G268" s="197">
        <f>SUM(G266:G267)</f>
        <v>3.7653000000000003</v>
      </c>
      <c r="H268" s="174"/>
      <c r="I268" s="175"/>
      <c r="J268" s="175">
        <f>G268</f>
        <v>3.7653000000000003</v>
      </c>
    </row>
    <row r="269" spans="1:10">
      <c r="A269" s="198" t="s">
        <v>101</v>
      </c>
      <c r="B269" s="177"/>
      <c r="C269" s="178"/>
      <c r="D269" s="176"/>
      <c r="E269" s="179"/>
      <c r="F269" s="180"/>
      <c r="G269" s="180"/>
      <c r="H269" s="156"/>
      <c r="I269" s="138"/>
      <c r="J269" s="138"/>
    </row>
    <row r="270" spans="1:10">
      <c r="A270" s="198"/>
      <c r="B270" s="177"/>
      <c r="C270" s="178"/>
      <c r="D270" s="176"/>
      <c r="E270" s="179"/>
      <c r="F270" s="180"/>
      <c r="G270" s="180"/>
      <c r="H270" s="156"/>
      <c r="I270" s="138"/>
      <c r="J270" s="138"/>
    </row>
    <row r="271" spans="1:10" ht="22.5">
      <c r="A271" s="183" t="s">
        <v>97</v>
      </c>
      <c r="B271" s="226" t="s">
        <v>229</v>
      </c>
      <c r="C271" s="184" t="s">
        <v>230</v>
      </c>
      <c r="D271" s="182" t="s">
        <v>128</v>
      </c>
      <c r="E271" s="227"/>
      <c r="F271" s="182"/>
      <c r="G271" s="182" t="str">
        <f>B271</f>
        <v>74255/001</v>
      </c>
      <c r="H271" s="156"/>
      <c r="I271" s="138"/>
      <c r="J271" s="138"/>
    </row>
    <row r="272" spans="1:10">
      <c r="A272" s="521" t="s">
        <v>88</v>
      </c>
      <c r="B272" s="228" t="s">
        <v>91</v>
      </c>
      <c r="C272" s="186" t="s">
        <v>9</v>
      </c>
      <c r="D272" s="187" t="s">
        <v>92</v>
      </c>
      <c r="E272" s="229" t="s">
        <v>93</v>
      </c>
      <c r="F272" s="187" t="s">
        <v>94</v>
      </c>
      <c r="G272" s="188" t="s">
        <v>62</v>
      </c>
      <c r="H272" s="156"/>
      <c r="I272" s="138"/>
      <c r="J272" s="138"/>
    </row>
    <row r="273" spans="1:10">
      <c r="A273" s="518" t="s">
        <v>113</v>
      </c>
      <c r="B273" s="162">
        <v>88316</v>
      </c>
      <c r="C273" s="190" t="s">
        <v>116</v>
      </c>
      <c r="D273" s="191" t="s">
        <v>90</v>
      </c>
      <c r="E273" s="165">
        <v>0.6</v>
      </c>
      <c r="F273" s="166">
        <f>VLOOKUP(B273,'SINAPI-Tabela-Mai.2016'!A:E,5,0)</f>
        <v>11.41</v>
      </c>
      <c r="G273" s="167">
        <f>F273*E273</f>
        <v>6.8460000000000001</v>
      </c>
      <c r="H273" s="156"/>
      <c r="I273" s="138"/>
      <c r="J273" s="138"/>
    </row>
    <row r="274" spans="1:10">
      <c r="A274" s="518"/>
      <c r="B274" s="162"/>
      <c r="C274" s="190"/>
      <c r="D274" s="191"/>
      <c r="E274" s="203"/>
      <c r="F274" s="192"/>
      <c r="G274" s="193"/>
      <c r="H274" s="156"/>
      <c r="I274" s="138"/>
      <c r="J274" s="138"/>
    </row>
    <row r="275" spans="1:10">
      <c r="A275" s="195" t="str">
        <f>B271</f>
        <v>74255/001</v>
      </c>
      <c r="B275" s="206"/>
      <c r="C275" s="196" t="s">
        <v>100</v>
      </c>
      <c r="D275" s="194"/>
      <c r="E275" s="205"/>
      <c r="F275" s="197"/>
      <c r="G275" s="197">
        <f>SUM(G273:G274)</f>
        <v>6.8460000000000001</v>
      </c>
      <c r="H275" s="174"/>
      <c r="I275" s="175"/>
      <c r="J275" s="175">
        <f>G275</f>
        <v>6.8460000000000001</v>
      </c>
    </row>
    <row r="276" spans="1:10">
      <c r="A276" s="198" t="s">
        <v>101</v>
      </c>
      <c r="B276" s="177"/>
      <c r="C276" s="178"/>
      <c r="D276" s="176"/>
      <c r="E276" s="179"/>
      <c r="F276" s="180"/>
      <c r="G276" s="180"/>
      <c r="H276" s="156"/>
      <c r="I276" s="138"/>
      <c r="J276" s="138"/>
    </row>
    <row r="277" spans="1:10">
      <c r="A277" s="198"/>
      <c r="B277" s="177"/>
      <c r="C277" s="178"/>
      <c r="D277" s="176"/>
      <c r="E277" s="179"/>
      <c r="F277" s="180"/>
      <c r="G277" s="180"/>
      <c r="H277" s="156"/>
      <c r="I277" s="138"/>
      <c r="J277" s="138"/>
    </row>
    <row r="278" spans="1:10">
      <c r="A278" s="183" t="s">
        <v>97</v>
      </c>
      <c r="B278" s="226">
        <v>72855</v>
      </c>
      <c r="C278" s="184" t="s">
        <v>231</v>
      </c>
      <c r="D278" s="182" t="s">
        <v>128</v>
      </c>
      <c r="E278" s="227"/>
      <c r="F278" s="182"/>
      <c r="G278" s="182">
        <f>B278</f>
        <v>72855</v>
      </c>
      <c r="H278" s="156"/>
      <c r="I278" s="138"/>
      <c r="J278" s="138"/>
    </row>
    <row r="279" spans="1:10">
      <c r="A279" s="521" t="s">
        <v>88</v>
      </c>
      <c r="B279" s="228" t="s">
        <v>91</v>
      </c>
      <c r="C279" s="186" t="s">
        <v>9</v>
      </c>
      <c r="D279" s="187" t="s">
        <v>92</v>
      </c>
      <c r="E279" s="229" t="s">
        <v>93</v>
      </c>
      <c r="F279" s="187" t="s">
        <v>94</v>
      </c>
      <c r="G279" s="188" t="s">
        <v>62</v>
      </c>
      <c r="H279" s="156"/>
      <c r="I279" s="138"/>
      <c r="J279" s="138"/>
    </row>
    <row r="280" spans="1:10">
      <c r="A280" s="518" t="s">
        <v>113</v>
      </c>
      <c r="B280" s="162">
        <v>5811</v>
      </c>
      <c r="C280" s="190" t="s">
        <v>225</v>
      </c>
      <c r="D280" s="191" t="s">
        <v>224</v>
      </c>
      <c r="E280" s="165">
        <v>2.5399999999999999E-2</v>
      </c>
      <c r="F280" s="166" t="e">
        <f>VLOOKUP(B280,'SINAPI-Tabela-Mai.2016'!A:E,5,0)</f>
        <v>#N/A</v>
      </c>
      <c r="G280" s="167" t="e">
        <f>F280*E280</f>
        <v>#N/A</v>
      </c>
      <c r="H280" s="156"/>
      <c r="I280" s="138"/>
      <c r="J280" s="138"/>
    </row>
    <row r="281" spans="1:10">
      <c r="A281" s="518"/>
      <c r="B281" s="162"/>
      <c r="C281" s="190"/>
      <c r="D281" s="191"/>
      <c r="E281" s="203"/>
      <c r="F281" s="192"/>
      <c r="G281" s="193"/>
      <c r="H281" s="156"/>
      <c r="I281" s="138"/>
      <c r="J281" s="138"/>
    </row>
    <row r="282" spans="1:10">
      <c r="A282" s="195">
        <f>B278</f>
        <v>72855</v>
      </c>
      <c r="B282" s="206"/>
      <c r="C282" s="196" t="s">
        <v>100</v>
      </c>
      <c r="D282" s="194"/>
      <c r="E282" s="205"/>
      <c r="F282" s="197"/>
      <c r="G282" s="197" t="e">
        <f>SUM(G280:G281)</f>
        <v>#N/A</v>
      </c>
      <c r="H282" s="174"/>
      <c r="I282" s="175" t="e">
        <f>G282*0.65</f>
        <v>#N/A</v>
      </c>
      <c r="J282" s="175" t="e">
        <f>G282*0.35</f>
        <v>#N/A</v>
      </c>
    </row>
    <row r="283" spans="1:10">
      <c r="A283" s="198" t="s">
        <v>101</v>
      </c>
      <c r="B283" s="177"/>
      <c r="C283" s="178"/>
      <c r="D283" s="176"/>
      <c r="E283" s="179"/>
      <c r="F283" s="180"/>
      <c r="G283" s="180"/>
      <c r="H283" s="156"/>
      <c r="I283" s="138"/>
      <c r="J283" s="138"/>
    </row>
    <row r="284" spans="1:10">
      <c r="A284" s="198"/>
      <c r="B284" s="177"/>
      <c r="C284" s="178"/>
      <c r="D284" s="176"/>
      <c r="E284" s="179"/>
      <c r="F284" s="180"/>
      <c r="G284" s="180"/>
      <c r="H284" s="156"/>
      <c r="I284" s="138"/>
      <c r="J284" s="138"/>
    </row>
    <row r="285" spans="1:10">
      <c r="A285" s="183" t="s">
        <v>97</v>
      </c>
      <c r="B285" s="226">
        <v>83532</v>
      </c>
      <c r="C285" s="184" t="s">
        <v>232</v>
      </c>
      <c r="D285" s="182" t="s">
        <v>128</v>
      </c>
      <c r="E285" s="227"/>
      <c r="F285" s="182"/>
      <c r="G285" s="182">
        <f>B285</f>
        <v>83532</v>
      </c>
      <c r="H285" s="156"/>
      <c r="I285" s="138"/>
      <c r="J285" s="138"/>
    </row>
    <row r="286" spans="1:10">
      <c r="A286" s="521" t="s">
        <v>88</v>
      </c>
      <c r="B286" s="228" t="s">
        <v>91</v>
      </c>
      <c r="C286" s="186" t="s">
        <v>9</v>
      </c>
      <c r="D286" s="187" t="s">
        <v>92</v>
      </c>
      <c r="E286" s="229" t="s">
        <v>93</v>
      </c>
      <c r="F286" s="187" t="s">
        <v>94</v>
      </c>
      <c r="G286" s="188" t="s">
        <v>62</v>
      </c>
      <c r="H286" s="156"/>
      <c r="I286" s="138"/>
      <c r="J286" s="138"/>
    </row>
    <row r="287" spans="1:10">
      <c r="A287" s="518" t="s">
        <v>113</v>
      </c>
      <c r="B287" s="162">
        <v>5652</v>
      </c>
      <c r="C287" s="190" t="s">
        <v>174</v>
      </c>
      <c r="D287" s="191" t="s">
        <v>128</v>
      </c>
      <c r="E287" s="165">
        <v>1</v>
      </c>
      <c r="F287" s="166">
        <f>VLOOKUP(B287,'SINAPI-Tabela-Mai.2016'!A:E,5,0)</f>
        <v>220.77</v>
      </c>
      <c r="G287" s="167">
        <f>F287*E287</f>
        <v>220.77</v>
      </c>
      <c r="H287" s="156"/>
      <c r="I287" s="138"/>
      <c r="J287" s="138"/>
    </row>
    <row r="288" spans="1:10">
      <c r="A288" s="518" t="s">
        <v>113</v>
      </c>
      <c r="B288" s="162">
        <v>88309</v>
      </c>
      <c r="C288" s="190" t="s">
        <v>163</v>
      </c>
      <c r="D288" s="191" t="s">
        <v>90</v>
      </c>
      <c r="E288" s="165">
        <v>2</v>
      </c>
      <c r="F288" s="166">
        <f>VLOOKUP(B288,'SINAPI-Tabela-Mai.2016'!A:E,5,0)</f>
        <v>15.86</v>
      </c>
      <c r="G288" s="167">
        <f>F288*E288</f>
        <v>31.72</v>
      </c>
      <c r="H288" s="156"/>
      <c r="I288" s="138"/>
      <c r="J288" s="138"/>
    </row>
    <row r="289" spans="1:10">
      <c r="A289" s="518" t="s">
        <v>113</v>
      </c>
      <c r="B289" s="162">
        <v>88316</v>
      </c>
      <c r="C289" s="190" t="s">
        <v>116</v>
      </c>
      <c r="D289" s="191" t="s">
        <v>90</v>
      </c>
      <c r="E289" s="165">
        <v>6</v>
      </c>
      <c r="F289" s="166">
        <f>VLOOKUP(B289,'SINAPI-Tabela-Mai.2016'!A:E,5,0)</f>
        <v>11.41</v>
      </c>
      <c r="G289" s="167">
        <f>F289*E289</f>
        <v>68.460000000000008</v>
      </c>
      <c r="H289" s="156"/>
      <c r="I289" s="138"/>
      <c r="J289" s="138"/>
    </row>
    <row r="290" spans="1:10">
      <c r="A290" s="518"/>
      <c r="B290" s="162"/>
      <c r="C290" s="190"/>
      <c r="D290" s="191"/>
      <c r="E290" s="203"/>
      <c r="F290" s="192"/>
      <c r="G290" s="193"/>
      <c r="H290" s="156"/>
      <c r="I290" s="138"/>
      <c r="J290" s="138"/>
    </row>
    <row r="291" spans="1:10">
      <c r="A291" s="195">
        <f>B285</f>
        <v>83532</v>
      </c>
      <c r="B291" s="206"/>
      <c r="C291" s="196" t="s">
        <v>100</v>
      </c>
      <c r="D291" s="194"/>
      <c r="E291" s="205"/>
      <c r="F291" s="197"/>
      <c r="G291" s="197">
        <f>SUM(G287:G290)</f>
        <v>320.95000000000005</v>
      </c>
      <c r="H291" s="174"/>
      <c r="I291" s="175">
        <f>G287</f>
        <v>220.77</v>
      </c>
      <c r="J291" s="175">
        <f>G288+G289</f>
        <v>100.18</v>
      </c>
    </row>
    <row r="292" spans="1:10">
      <c r="A292" s="198" t="s">
        <v>101</v>
      </c>
      <c r="B292" s="177"/>
      <c r="C292" s="178"/>
      <c r="D292" s="176"/>
      <c r="E292" s="179"/>
      <c r="F292" s="180"/>
      <c r="G292" s="180"/>
      <c r="H292" s="156"/>
      <c r="I292" s="138"/>
      <c r="J292" s="138"/>
    </row>
    <row r="293" spans="1:10">
      <c r="A293" s="198"/>
      <c r="B293" s="177"/>
      <c r="C293" s="178"/>
      <c r="D293" s="176"/>
      <c r="E293" s="179"/>
      <c r="F293" s="180"/>
      <c r="G293" s="180"/>
      <c r="H293" s="156"/>
      <c r="I293" s="138"/>
      <c r="J293" s="138"/>
    </row>
    <row r="294" spans="1:10">
      <c r="A294" s="522" t="s">
        <v>97</v>
      </c>
      <c r="B294" s="254" t="s">
        <v>233</v>
      </c>
      <c r="C294" s="184" t="s">
        <v>234</v>
      </c>
      <c r="D294" s="182" t="s">
        <v>128</v>
      </c>
      <c r="E294" s="227"/>
      <c r="F294" s="182"/>
      <c r="G294" s="182" t="str">
        <f>B294</f>
        <v>74138/003</v>
      </c>
      <c r="H294" s="156"/>
      <c r="I294" s="138"/>
      <c r="J294" s="138"/>
    </row>
    <row r="295" spans="1:10">
      <c r="A295" s="521" t="s">
        <v>88</v>
      </c>
      <c r="B295" s="228" t="s">
        <v>91</v>
      </c>
      <c r="C295" s="186" t="s">
        <v>9</v>
      </c>
      <c r="D295" s="187" t="s">
        <v>92</v>
      </c>
      <c r="E295" s="229" t="s">
        <v>93</v>
      </c>
      <c r="F295" s="187" t="s">
        <v>94</v>
      </c>
      <c r="G295" s="188" t="s">
        <v>62</v>
      </c>
      <c r="H295" s="156"/>
      <c r="I295" s="138"/>
      <c r="J295" s="138"/>
    </row>
    <row r="296" spans="1:10">
      <c r="A296" s="518" t="s">
        <v>113</v>
      </c>
      <c r="B296" s="162">
        <v>88245</v>
      </c>
      <c r="C296" s="190" t="s">
        <v>235</v>
      </c>
      <c r="D296" s="191" t="s">
        <v>90</v>
      </c>
      <c r="E296" s="165">
        <v>0.6</v>
      </c>
      <c r="F296" s="166">
        <f>VLOOKUP(B296,'SINAPI-Tabela-Mai.2016'!A:E,5,0)</f>
        <v>15.86</v>
      </c>
      <c r="G296" s="167">
        <f t="shared" ref="G296:G301" si="8">F296*E296</f>
        <v>9.516</v>
      </c>
      <c r="H296" s="156"/>
      <c r="I296" s="138"/>
      <c r="J296" s="138"/>
    </row>
    <row r="297" spans="1:10">
      <c r="A297" s="518" t="s">
        <v>113</v>
      </c>
      <c r="B297" s="162">
        <v>88262</v>
      </c>
      <c r="C297" s="190" t="s">
        <v>114</v>
      </c>
      <c r="D297" s="191" t="s">
        <v>90</v>
      </c>
      <c r="E297" s="165">
        <v>0.6</v>
      </c>
      <c r="F297" s="166">
        <f>VLOOKUP(B297,'SINAPI-Tabela-Mai.2016'!A:E,5,0)</f>
        <v>15.86</v>
      </c>
      <c r="G297" s="167">
        <f t="shared" si="8"/>
        <v>9.516</v>
      </c>
      <c r="H297" s="156"/>
      <c r="I297" s="138"/>
      <c r="J297" s="138"/>
    </row>
    <row r="298" spans="1:10">
      <c r="A298" s="518" t="s">
        <v>113</v>
      </c>
      <c r="B298" s="189">
        <v>88309</v>
      </c>
      <c r="C298" s="190" t="s">
        <v>163</v>
      </c>
      <c r="D298" s="191" t="s">
        <v>90</v>
      </c>
      <c r="E298" s="165">
        <v>0.6</v>
      </c>
      <c r="F298" s="166">
        <f>VLOOKUP(B298,'SINAPI-Tabela-Mai.2016'!A:E,5,0)</f>
        <v>15.86</v>
      </c>
      <c r="G298" s="167">
        <f t="shared" si="8"/>
        <v>9.516</v>
      </c>
      <c r="H298" s="156"/>
      <c r="I298" s="138"/>
      <c r="J298" s="138"/>
    </row>
    <row r="299" spans="1:10">
      <c r="A299" s="518" t="s">
        <v>113</v>
      </c>
      <c r="B299" s="162">
        <v>88316</v>
      </c>
      <c r="C299" s="190" t="s">
        <v>116</v>
      </c>
      <c r="D299" s="191" t="s">
        <v>90</v>
      </c>
      <c r="E299" s="165">
        <v>1.6</v>
      </c>
      <c r="F299" s="166">
        <f>VLOOKUP(B299,'SINAPI-Tabela-Mai.2016'!A:E,5,0)</f>
        <v>11.41</v>
      </c>
      <c r="G299" s="167">
        <f t="shared" si="8"/>
        <v>18.256</v>
      </c>
      <c r="H299" s="156"/>
      <c r="I299" s="138"/>
      <c r="J299" s="138"/>
    </row>
    <row r="300" spans="1:10">
      <c r="A300" s="518" t="s">
        <v>99</v>
      </c>
      <c r="B300" s="162">
        <v>1527</v>
      </c>
      <c r="C300" s="190" t="s">
        <v>236</v>
      </c>
      <c r="D300" s="191" t="s">
        <v>128</v>
      </c>
      <c r="E300" s="165">
        <v>1.05</v>
      </c>
      <c r="F300" s="166">
        <f>VLOOKUP(B300,'SINAPI-Insumos-Mai.2016'!A:E,5,0)</f>
        <v>279.63</v>
      </c>
      <c r="G300" s="167">
        <f t="shared" si="8"/>
        <v>293.61150000000004</v>
      </c>
      <c r="H300" s="156"/>
      <c r="I300" s="138"/>
      <c r="J300" s="138"/>
    </row>
    <row r="301" spans="1:10">
      <c r="A301" s="518" t="s">
        <v>99</v>
      </c>
      <c r="B301" s="162">
        <v>10485</v>
      </c>
      <c r="C301" s="190" t="s">
        <v>237</v>
      </c>
      <c r="D301" s="191" t="s">
        <v>90</v>
      </c>
      <c r="E301" s="165">
        <v>0.3</v>
      </c>
      <c r="F301" s="166">
        <f>VLOOKUP(B301,'SINAPI-Insumos-Mai.2016'!A:E,5,0)</f>
        <v>0.73</v>
      </c>
      <c r="G301" s="167">
        <f t="shared" si="8"/>
        <v>0.219</v>
      </c>
      <c r="H301" s="156"/>
      <c r="I301" s="138"/>
      <c r="J301" s="138"/>
    </row>
    <row r="302" spans="1:10">
      <c r="A302" s="518"/>
      <c r="B302" s="162"/>
      <c r="C302" s="190"/>
      <c r="D302" s="191"/>
      <c r="E302" s="203"/>
      <c r="F302" s="192"/>
      <c r="G302" s="193"/>
      <c r="H302" s="156"/>
      <c r="I302" s="175"/>
      <c r="J302" s="175"/>
    </row>
    <row r="303" spans="1:10">
      <c r="A303" s="195" t="str">
        <f>B294</f>
        <v>74138/003</v>
      </c>
      <c r="B303" s="206"/>
      <c r="C303" s="196" t="s">
        <v>100</v>
      </c>
      <c r="D303" s="194"/>
      <c r="E303" s="205"/>
      <c r="F303" s="197"/>
      <c r="G303" s="197">
        <f>SUM(G296:G302)</f>
        <v>340.63450000000006</v>
      </c>
      <c r="H303" s="174"/>
      <c r="I303" s="175">
        <f>G300+G301</f>
        <v>293.83050000000003</v>
      </c>
      <c r="J303" s="175">
        <f>G296+G297+G298+G299</f>
        <v>46.804000000000002</v>
      </c>
    </row>
    <row r="304" spans="1:10">
      <c r="A304" s="198" t="s">
        <v>101</v>
      </c>
      <c r="B304" s="177"/>
      <c r="C304" s="178"/>
      <c r="D304" s="176"/>
      <c r="E304" s="179"/>
      <c r="F304" s="180"/>
      <c r="G304" s="180"/>
      <c r="H304" s="156"/>
      <c r="I304" s="138"/>
      <c r="J304" s="138"/>
    </row>
    <row r="305" spans="1:10">
      <c r="A305" s="198"/>
      <c r="B305" s="177"/>
      <c r="C305" s="178"/>
      <c r="D305" s="176"/>
      <c r="E305" s="179"/>
      <c r="F305" s="180"/>
      <c r="G305" s="180"/>
      <c r="H305" s="156"/>
      <c r="I305" s="138"/>
      <c r="J305" s="138"/>
    </row>
    <row r="306" spans="1:10">
      <c r="A306" s="522" t="s">
        <v>97</v>
      </c>
      <c r="B306" s="254" t="s">
        <v>238</v>
      </c>
      <c r="C306" s="184" t="s">
        <v>239</v>
      </c>
      <c r="D306" s="182" t="s">
        <v>118</v>
      </c>
      <c r="E306" s="227"/>
      <c r="F306" s="182"/>
      <c r="G306" s="182" t="str">
        <f>B306</f>
        <v>74254/002</v>
      </c>
      <c r="H306" s="156"/>
      <c r="I306" s="138"/>
      <c r="J306" s="138"/>
    </row>
    <row r="307" spans="1:10">
      <c r="A307" s="521" t="s">
        <v>88</v>
      </c>
      <c r="B307" s="228" t="s">
        <v>91</v>
      </c>
      <c r="C307" s="186" t="s">
        <v>9</v>
      </c>
      <c r="D307" s="187" t="s">
        <v>92</v>
      </c>
      <c r="E307" s="229" t="s">
        <v>93</v>
      </c>
      <c r="F307" s="187" t="s">
        <v>94</v>
      </c>
      <c r="G307" s="188" t="s">
        <v>62</v>
      </c>
      <c r="H307" s="156"/>
      <c r="I307" s="138"/>
      <c r="J307" s="138"/>
    </row>
    <row r="308" spans="1:10">
      <c r="A308" s="518" t="s">
        <v>113</v>
      </c>
      <c r="B308" s="189">
        <v>88238</v>
      </c>
      <c r="C308" s="190" t="s">
        <v>240</v>
      </c>
      <c r="D308" s="191" t="s">
        <v>90</v>
      </c>
      <c r="E308" s="165">
        <v>0.1</v>
      </c>
      <c r="F308" s="166">
        <f>VLOOKUP(B308,'SINAPI-Tabela-Mai.2016'!A:E,5,0)</f>
        <v>12.67</v>
      </c>
      <c r="G308" s="167">
        <f>F308*E308</f>
        <v>1.2670000000000001</v>
      </c>
      <c r="H308" s="156"/>
      <c r="I308" s="138"/>
      <c r="J308" s="138"/>
    </row>
    <row r="309" spans="1:10">
      <c r="A309" s="518" t="s">
        <v>113</v>
      </c>
      <c r="B309" s="162">
        <v>88245</v>
      </c>
      <c r="C309" s="190" t="s">
        <v>235</v>
      </c>
      <c r="D309" s="191" t="s">
        <v>90</v>
      </c>
      <c r="E309" s="165">
        <v>0.1</v>
      </c>
      <c r="F309" s="166">
        <f>VLOOKUP(B309,'SINAPI-Tabela-Mai.2016'!A:E,5,0)</f>
        <v>15.86</v>
      </c>
      <c r="G309" s="167">
        <f>F309*E309</f>
        <v>1.5860000000000001</v>
      </c>
      <c r="H309" s="156"/>
      <c r="I309" s="138"/>
      <c r="J309" s="138"/>
    </row>
    <row r="310" spans="1:10">
      <c r="A310" s="518" t="s">
        <v>99</v>
      </c>
      <c r="B310" s="162">
        <v>34</v>
      </c>
      <c r="C310" s="190" t="s">
        <v>241</v>
      </c>
      <c r="D310" s="191" t="s">
        <v>118</v>
      </c>
      <c r="E310" s="165">
        <v>1.1000000000000001</v>
      </c>
      <c r="F310" s="166">
        <f>VLOOKUP(B310,'SINAPI-Insumos-Mai.2016'!A:E,5,0)</f>
        <v>3.7</v>
      </c>
      <c r="G310" s="167">
        <f>F310*E310</f>
        <v>4.07</v>
      </c>
      <c r="H310" s="156"/>
      <c r="I310" s="138"/>
      <c r="J310" s="138"/>
    </row>
    <row r="311" spans="1:10">
      <c r="A311" s="518" t="s">
        <v>99</v>
      </c>
      <c r="B311" s="162">
        <v>337</v>
      </c>
      <c r="C311" s="190" t="s">
        <v>197</v>
      </c>
      <c r="D311" s="191" t="s">
        <v>118</v>
      </c>
      <c r="E311" s="165">
        <v>0.03</v>
      </c>
      <c r="F311" s="166">
        <f>VLOOKUP(B311,'SINAPI-Insumos-Mai.2016'!A:E,5,0)</f>
        <v>7</v>
      </c>
      <c r="G311" s="167">
        <f>F311*E311</f>
        <v>0.21</v>
      </c>
      <c r="H311" s="156"/>
      <c r="I311" s="138"/>
      <c r="J311" s="138"/>
    </row>
    <row r="312" spans="1:10">
      <c r="A312" s="518"/>
      <c r="B312" s="162"/>
      <c r="C312" s="190"/>
      <c r="D312" s="191"/>
      <c r="E312" s="203"/>
      <c r="F312" s="192"/>
      <c r="G312" s="193"/>
      <c r="H312" s="156"/>
      <c r="I312" s="138"/>
      <c r="J312" s="138"/>
    </row>
    <row r="313" spans="1:10">
      <c r="A313" s="195" t="str">
        <f>B306</f>
        <v>74254/002</v>
      </c>
      <c r="B313" s="206"/>
      <c r="C313" s="196" t="s">
        <v>100</v>
      </c>
      <c r="D313" s="194"/>
      <c r="E313" s="205"/>
      <c r="F313" s="197"/>
      <c r="G313" s="197">
        <f>SUM(G308:G312)</f>
        <v>7.133</v>
      </c>
      <c r="H313" s="174"/>
      <c r="I313" s="175">
        <f>G310+G311</f>
        <v>4.28</v>
      </c>
      <c r="J313" s="175">
        <f>G308+G309</f>
        <v>2.8530000000000002</v>
      </c>
    </row>
    <row r="314" spans="1:10">
      <c r="A314" s="198" t="s">
        <v>101</v>
      </c>
      <c r="B314" s="177"/>
      <c r="C314" s="178"/>
      <c r="D314" s="176"/>
      <c r="E314" s="179"/>
      <c r="F314" s="180"/>
      <c r="G314" s="180"/>
      <c r="H314" s="156"/>
      <c r="I314" s="138"/>
      <c r="J314" s="138"/>
    </row>
    <row r="315" spans="1:10">
      <c r="A315" s="520"/>
      <c r="B315" s="177"/>
      <c r="C315" s="178"/>
      <c r="D315" s="176"/>
      <c r="E315" s="179"/>
      <c r="F315" s="180"/>
      <c r="G315" s="180"/>
      <c r="H315" s="156"/>
      <c r="I315" s="138"/>
      <c r="J315" s="138"/>
    </row>
    <row r="316" spans="1:10">
      <c r="A316" s="183" t="s">
        <v>97</v>
      </c>
      <c r="B316" s="226">
        <v>5970</v>
      </c>
      <c r="C316" s="184" t="s">
        <v>242</v>
      </c>
      <c r="D316" s="182" t="s">
        <v>112</v>
      </c>
      <c r="E316" s="227"/>
      <c r="F316" s="182"/>
      <c r="G316" s="182">
        <f>B316</f>
        <v>5970</v>
      </c>
      <c r="H316" s="156"/>
      <c r="I316" s="138"/>
      <c r="J316" s="138"/>
    </row>
    <row r="317" spans="1:10">
      <c r="A317" s="521" t="s">
        <v>88</v>
      </c>
      <c r="B317" s="228" t="s">
        <v>91</v>
      </c>
      <c r="C317" s="186" t="s">
        <v>9</v>
      </c>
      <c r="D317" s="187" t="s">
        <v>92</v>
      </c>
      <c r="E317" s="229" t="s">
        <v>93</v>
      </c>
      <c r="F317" s="187" t="s">
        <v>94</v>
      </c>
      <c r="G317" s="188" t="s">
        <v>62</v>
      </c>
      <c r="H317" s="156"/>
      <c r="I317" s="138"/>
      <c r="J317" s="138"/>
    </row>
    <row r="318" spans="1:10">
      <c r="A318" s="518" t="s">
        <v>113</v>
      </c>
      <c r="B318" s="162">
        <v>88239</v>
      </c>
      <c r="C318" s="190" t="s">
        <v>199</v>
      </c>
      <c r="D318" s="191" t="s">
        <v>90</v>
      </c>
      <c r="E318" s="165">
        <v>1</v>
      </c>
      <c r="F318" s="166">
        <f>VLOOKUP(B318,'SINAPI-Tabela-Mai.2016'!A:E,5,0)</f>
        <v>12.67</v>
      </c>
      <c r="G318" s="167">
        <f t="shared" ref="G318:G323" si="9">F318*E318</f>
        <v>12.67</v>
      </c>
      <c r="H318" s="156"/>
      <c r="I318" s="138"/>
      <c r="J318" s="138"/>
    </row>
    <row r="319" spans="1:10">
      <c r="A319" s="518" t="s">
        <v>113</v>
      </c>
      <c r="B319" s="162">
        <v>88262</v>
      </c>
      <c r="C319" s="190" t="s">
        <v>114</v>
      </c>
      <c r="D319" s="191" t="s">
        <v>90</v>
      </c>
      <c r="E319" s="165">
        <v>1</v>
      </c>
      <c r="F319" s="166">
        <f>VLOOKUP(B319,'SINAPI-Tabela-Mai.2016'!A:E,5,0)</f>
        <v>15.86</v>
      </c>
      <c r="G319" s="167">
        <f t="shared" si="9"/>
        <v>15.86</v>
      </c>
      <c r="H319" s="156"/>
      <c r="I319" s="138"/>
      <c r="J319" s="138"/>
    </row>
    <row r="320" spans="1:10">
      <c r="A320" s="518" t="s">
        <v>99</v>
      </c>
      <c r="B320" s="162">
        <v>4491</v>
      </c>
      <c r="C320" s="190" t="s">
        <v>120</v>
      </c>
      <c r="D320" s="191" t="s">
        <v>121</v>
      </c>
      <c r="E320" s="165">
        <v>0.56999999999999995</v>
      </c>
      <c r="F320" s="166">
        <f>VLOOKUP(B320,'SINAPI-Insumos-Mai.2016'!A:E,5,0)</f>
        <v>6.24</v>
      </c>
      <c r="G320" s="167">
        <f t="shared" si="9"/>
        <v>3.5568</v>
      </c>
      <c r="H320" s="156"/>
      <c r="I320" s="138"/>
      <c r="J320" s="138"/>
    </row>
    <row r="321" spans="1:10">
      <c r="A321" s="518" t="s">
        <v>99</v>
      </c>
      <c r="B321" s="162">
        <v>4506</v>
      </c>
      <c r="C321" s="190" t="s">
        <v>243</v>
      </c>
      <c r="D321" s="191" t="s">
        <v>121</v>
      </c>
      <c r="E321" s="165">
        <v>0.27</v>
      </c>
      <c r="F321" s="166">
        <f>VLOOKUP(B321,'SINAPI-Insumos-Mai.2016'!A:E,5,0)</f>
        <v>3.87</v>
      </c>
      <c r="G321" s="167">
        <f t="shared" si="9"/>
        <v>1.0449000000000002</v>
      </c>
      <c r="H321" s="156"/>
      <c r="I321" s="138"/>
      <c r="J321" s="138"/>
    </row>
    <row r="322" spans="1:10">
      <c r="A322" s="518" t="s">
        <v>99</v>
      </c>
      <c r="B322" s="162">
        <v>5061</v>
      </c>
      <c r="C322" s="190" t="s">
        <v>122</v>
      </c>
      <c r="D322" s="191" t="s">
        <v>118</v>
      </c>
      <c r="E322" s="165">
        <v>0.15</v>
      </c>
      <c r="F322" s="166">
        <f>VLOOKUP(B322,'SINAPI-Insumos-Mai.2016'!A:E,5,0)</f>
        <v>8.1199999999999992</v>
      </c>
      <c r="G322" s="167">
        <f t="shared" si="9"/>
        <v>1.2179999999999997</v>
      </c>
      <c r="H322" s="156"/>
      <c r="I322" s="138"/>
      <c r="J322" s="138"/>
    </row>
    <row r="323" spans="1:10">
      <c r="A323" s="518" t="s">
        <v>99</v>
      </c>
      <c r="B323" s="162">
        <v>6189</v>
      </c>
      <c r="C323" s="190" t="s">
        <v>170</v>
      </c>
      <c r="D323" s="191" t="s">
        <v>121</v>
      </c>
      <c r="E323" s="165">
        <v>1.585</v>
      </c>
      <c r="F323" s="166">
        <f>VLOOKUP(B323,'SINAPI-Insumos-Mai.2016'!A:E,5,0)</f>
        <v>13.45</v>
      </c>
      <c r="G323" s="167">
        <f t="shared" si="9"/>
        <v>21.318249999999999</v>
      </c>
      <c r="H323" s="156"/>
      <c r="I323" s="138"/>
      <c r="J323" s="138"/>
    </row>
    <row r="324" spans="1:10">
      <c r="A324" s="518"/>
      <c r="B324" s="162"/>
      <c r="C324" s="190"/>
      <c r="D324" s="191"/>
      <c r="E324" s="203"/>
      <c r="F324" s="192"/>
      <c r="G324" s="193"/>
      <c r="H324" s="156"/>
      <c r="I324" s="138"/>
      <c r="J324" s="138"/>
    </row>
    <row r="325" spans="1:10">
      <c r="A325" s="195">
        <f>B316</f>
        <v>5970</v>
      </c>
      <c r="B325" s="206"/>
      <c r="C325" s="196" t="s">
        <v>100</v>
      </c>
      <c r="D325" s="194"/>
      <c r="E325" s="205"/>
      <c r="F325" s="197"/>
      <c r="G325" s="197">
        <f>SUM(G318:G324)</f>
        <v>55.667949999999998</v>
      </c>
      <c r="H325" s="174"/>
      <c r="I325" s="175">
        <f>G320+G321+G322+G323</f>
        <v>27.13795</v>
      </c>
      <c r="J325" s="175">
        <f>G318+G319</f>
        <v>28.53</v>
      </c>
    </row>
    <row r="326" spans="1:10">
      <c r="A326" s="198" t="s">
        <v>101</v>
      </c>
      <c r="B326" s="177"/>
      <c r="C326" s="178"/>
      <c r="D326" s="176"/>
      <c r="E326" s="179"/>
      <c r="F326" s="180"/>
      <c r="G326" s="180"/>
      <c r="H326" s="156"/>
      <c r="I326" s="138"/>
      <c r="J326" s="138"/>
    </row>
    <row r="327" spans="1:10">
      <c r="A327" s="198"/>
      <c r="B327" s="177"/>
      <c r="C327" s="178"/>
      <c r="D327" s="176"/>
      <c r="E327" s="179"/>
      <c r="F327" s="180"/>
      <c r="G327" s="180"/>
      <c r="H327" s="156"/>
      <c r="I327" s="138"/>
      <c r="J327" s="138"/>
    </row>
    <row r="328" spans="1:10" ht="33.75">
      <c r="A328" s="522" t="s">
        <v>97</v>
      </c>
      <c r="B328" s="254">
        <v>84217</v>
      </c>
      <c r="C328" s="184" t="s">
        <v>244</v>
      </c>
      <c r="D328" s="182" t="s">
        <v>112</v>
      </c>
      <c r="E328" s="182"/>
      <c r="F328" s="182"/>
      <c r="G328" s="182">
        <f>B328</f>
        <v>84217</v>
      </c>
      <c r="H328" s="156"/>
      <c r="I328" s="138"/>
      <c r="J328" s="138"/>
    </row>
    <row r="329" spans="1:10">
      <c r="A329" s="521" t="s">
        <v>88</v>
      </c>
      <c r="B329" s="228" t="s">
        <v>91</v>
      </c>
      <c r="C329" s="186" t="s">
        <v>9</v>
      </c>
      <c r="D329" s="187" t="s">
        <v>92</v>
      </c>
      <c r="E329" s="187" t="s">
        <v>93</v>
      </c>
      <c r="F329" s="187" t="s">
        <v>94</v>
      </c>
      <c r="G329" s="188" t="s">
        <v>62</v>
      </c>
      <c r="H329" s="156"/>
      <c r="I329" s="138"/>
      <c r="J329" s="138"/>
    </row>
    <row r="330" spans="1:10">
      <c r="A330" s="518" t="s">
        <v>113</v>
      </c>
      <c r="B330" s="162">
        <v>88239</v>
      </c>
      <c r="C330" s="190" t="s">
        <v>199</v>
      </c>
      <c r="D330" s="191" t="s">
        <v>90</v>
      </c>
      <c r="E330" s="165">
        <v>0.28000000000000003</v>
      </c>
      <c r="F330" s="166">
        <f>VLOOKUP(B330,'SINAPI-Tabela-Mai.2016'!A:E,5,0)</f>
        <v>12.67</v>
      </c>
      <c r="G330" s="167">
        <f t="shared" ref="G330:G337" si="10">F330*E330</f>
        <v>3.5476000000000005</v>
      </c>
      <c r="H330" s="156"/>
      <c r="I330" s="138"/>
      <c r="J330" s="138"/>
    </row>
    <row r="331" spans="1:10">
      <c r="A331" s="518" t="s">
        <v>113</v>
      </c>
      <c r="B331" s="162">
        <v>88262</v>
      </c>
      <c r="C331" s="190" t="s">
        <v>114</v>
      </c>
      <c r="D331" s="191" t="s">
        <v>90</v>
      </c>
      <c r="E331" s="165">
        <v>1.1100000000000001</v>
      </c>
      <c r="F331" s="166">
        <f>VLOOKUP(B331,'SINAPI-Tabela-Mai.2016'!A:E,5,0)</f>
        <v>15.86</v>
      </c>
      <c r="G331" s="167">
        <f t="shared" si="10"/>
        <v>17.604600000000001</v>
      </c>
      <c r="H331" s="156"/>
      <c r="I331" s="138"/>
      <c r="J331" s="138"/>
    </row>
    <row r="332" spans="1:10">
      <c r="A332" s="518" t="s">
        <v>99</v>
      </c>
      <c r="B332" s="162">
        <v>1347</v>
      </c>
      <c r="C332" s="190" t="s">
        <v>245</v>
      </c>
      <c r="D332" s="191" t="s">
        <v>112</v>
      </c>
      <c r="E332" s="165">
        <v>0.59</v>
      </c>
      <c r="F332" s="166">
        <f>VLOOKUP(B332,'SINAPI-Insumos-Mai.2016'!A:E,5,0)</f>
        <v>18.39</v>
      </c>
      <c r="G332" s="167">
        <f t="shared" si="10"/>
        <v>10.850099999999999</v>
      </c>
      <c r="H332" s="156"/>
      <c r="I332" s="138"/>
      <c r="J332" s="138"/>
    </row>
    <row r="333" spans="1:10">
      <c r="A333" s="518" t="s">
        <v>99</v>
      </c>
      <c r="B333" s="162">
        <v>2692</v>
      </c>
      <c r="C333" s="190" t="s">
        <v>246</v>
      </c>
      <c r="D333" s="191" t="s">
        <v>124</v>
      </c>
      <c r="E333" s="165">
        <v>6.0000000000000001E-3</v>
      </c>
      <c r="F333" s="166">
        <f>VLOOKUP(B333,'SINAPI-Insumos-Mai.2016'!A:E,5,0)</f>
        <v>5.21</v>
      </c>
      <c r="G333" s="167">
        <f t="shared" si="10"/>
        <v>3.1260000000000003E-2</v>
      </c>
      <c r="H333" s="156"/>
      <c r="I333" s="138"/>
      <c r="J333" s="138"/>
    </row>
    <row r="334" spans="1:10">
      <c r="A334" s="518" t="s">
        <v>99</v>
      </c>
      <c r="B334" s="162">
        <v>4491</v>
      </c>
      <c r="C334" s="190" t="s">
        <v>120</v>
      </c>
      <c r="D334" s="191" t="s">
        <v>121</v>
      </c>
      <c r="E334" s="165">
        <v>1.45</v>
      </c>
      <c r="F334" s="166">
        <f>VLOOKUP(B334,'SINAPI-Insumos-Mai.2016'!A:E,5,0)</f>
        <v>6.24</v>
      </c>
      <c r="G334" s="167">
        <f t="shared" si="10"/>
        <v>9.048</v>
      </c>
      <c r="H334" s="156"/>
      <c r="I334" s="138"/>
      <c r="J334" s="138"/>
    </row>
    <row r="335" spans="1:10">
      <c r="A335" s="518" t="s">
        <v>99</v>
      </c>
      <c r="B335" s="162">
        <v>4506</v>
      </c>
      <c r="C335" s="190" t="s">
        <v>243</v>
      </c>
      <c r="D335" s="191" t="s">
        <v>121</v>
      </c>
      <c r="E335" s="165">
        <v>0.76</v>
      </c>
      <c r="F335" s="166">
        <f>VLOOKUP(B335,'SINAPI-Insumos-Mai.2016'!A:E,5,0)</f>
        <v>3.87</v>
      </c>
      <c r="G335" s="167">
        <f t="shared" si="10"/>
        <v>2.9412000000000003</v>
      </c>
      <c r="H335" s="156"/>
      <c r="I335" s="138"/>
      <c r="J335" s="138"/>
    </row>
    <row r="336" spans="1:10">
      <c r="A336" s="518" t="s">
        <v>99</v>
      </c>
      <c r="B336" s="162">
        <v>5068</v>
      </c>
      <c r="C336" s="190" t="s">
        <v>247</v>
      </c>
      <c r="D336" s="191" t="s">
        <v>118</v>
      </c>
      <c r="E336" s="165">
        <v>0.28000000000000003</v>
      </c>
      <c r="F336" s="166">
        <f>VLOOKUP(B336,'SINAPI-Insumos-Mai.2016'!A:E,5,0)</f>
        <v>8.26</v>
      </c>
      <c r="G336" s="167">
        <f t="shared" si="10"/>
        <v>2.3128000000000002</v>
      </c>
      <c r="H336" s="156"/>
      <c r="I336" s="138"/>
      <c r="J336" s="138"/>
    </row>
    <row r="337" spans="1:10">
      <c r="A337" s="518" t="s">
        <v>99</v>
      </c>
      <c r="B337" s="162">
        <v>6189</v>
      </c>
      <c r="C337" s="190" t="s">
        <v>170</v>
      </c>
      <c r="D337" s="191" t="s">
        <v>121</v>
      </c>
      <c r="E337" s="165">
        <v>0.43</v>
      </c>
      <c r="F337" s="166">
        <f>VLOOKUP(B337,'SINAPI-Insumos-Mai.2016'!A:E,5,0)</f>
        <v>13.45</v>
      </c>
      <c r="G337" s="167">
        <f t="shared" si="10"/>
        <v>5.7834999999999992</v>
      </c>
      <c r="H337" s="156"/>
      <c r="I337" s="138"/>
      <c r="J337" s="138"/>
    </row>
    <row r="338" spans="1:10">
      <c r="A338" s="518"/>
      <c r="B338" s="162"/>
      <c r="C338" s="190"/>
      <c r="D338" s="191"/>
      <c r="E338" s="191"/>
      <c r="F338" s="192"/>
      <c r="G338" s="193"/>
      <c r="H338" s="156"/>
      <c r="I338" s="138"/>
      <c r="J338" s="138"/>
    </row>
    <row r="339" spans="1:10">
      <c r="A339" s="195">
        <f>B328</f>
        <v>84217</v>
      </c>
      <c r="B339" s="206"/>
      <c r="C339" s="196" t="s">
        <v>100</v>
      </c>
      <c r="D339" s="194"/>
      <c r="E339" s="194"/>
      <c r="F339" s="197"/>
      <c r="G339" s="197">
        <f>SUM(G330:G338)</f>
        <v>52.119060000000005</v>
      </c>
      <c r="H339" s="174"/>
      <c r="I339" s="175">
        <f>G334+G335+G336+G337+G333+G332</f>
        <v>30.966859999999997</v>
      </c>
      <c r="J339" s="175">
        <f>G330+G331</f>
        <v>21.152200000000001</v>
      </c>
    </row>
    <row r="340" spans="1:10">
      <c r="A340" s="198" t="s">
        <v>101</v>
      </c>
      <c r="B340" s="177"/>
      <c r="C340" s="178"/>
      <c r="D340" s="176"/>
      <c r="E340" s="176"/>
      <c r="F340" s="180"/>
      <c r="G340" s="180"/>
      <c r="H340" s="156"/>
      <c r="I340" s="138"/>
      <c r="J340" s="138"/>
    </row>
    <row r="341" spans="1:10">
      <c r="A341" s="198"/>
      <c r="B341" s="177"/>
      <c r="C341" s="178"/>
      <c r="D341" s="176"/>
      <c r="E341" s="176"/>
      <c r="F341" s="180"/>
      <c r="G341" s="180"/>
      <c r="H341" s="156"/>
      <c r="I341" s="138"/>
      <c r="J341" s="138"/>
    </row>
    <row r="342" spans="1:10" ht="33.75">
      <c r="A342" s="525" t="s">
        <v>97</v>
      </c>
      <c r="B342" s="525" t="s">
        <v>253</v>
      </c>
      <c r="C342" s="153" t="s">
        <v>254</v>
      </c>
      <c r="D342" s="154" t="s">
        <v>112</v>
      </c>
      <c r="E342" s="155"/>
      <c r="F342" s="155"/>
      <c r="G342" s="151" t="str">
        <f>B342</f>
        <v>87519 MOD</v>
      </c>
      <c r="H342" s="156"/>
      <c r="I342" s="138"/>
      <c r="J342" s="138"/>
    </row>
    <row r="343" spans="1:10">
      <c r="A343" s="517" t="s">
        <v>88</v>
      </c>
      <c r="B343" s="157" t="s">
        <v>91</v>
      </c>
      <c r="C343" s="158" t="s">
        <v>9</v>
      </c>
      <c r="D343" s="159" t="s">
        <v>92</v>
      </c>
      <c r="E343" s="160" t="s">
        <v>93</v>
      </c>
      <c r="F343" s="160" t="s">
        <v>94</v>
      </c>
      <c r="G343" s="161" t="s">
        <v>62</v>
      </c>
      <c r="H343" s="156"/>
      <c r="I343" s="138"/>
      <c r="J343" s="138"/>
    </row>
    <row r="344" spans="1:10" ht="22.5">
      <c r="A344" s="518" t="s">
        <v>113</v>
      </c>
      <c r="B344" s="168">
        <v>87292</v>
      </c>
      <c r="C344" s="163" t="s">
        <v>255</v>
      </c>
      <c r="D344" s="164" t="s">
        <v>128</v>
      </c>
      <c r="E344" s="165">
        <v>0.01</v>
      </c>
      <c r="F344" s="166">
        <f>VLOOKUP(B344,'SINAPI-Tabela-Mai.2016'!A:E,5,0)</f>
        <v>317.83999999999997</v>
      </c>
      <c r="G344" s="167">
        <f t="shared" ref="G344:G349" si="11">F344*E344</f>
        <v>3.1783999999999999</v>
      </c>
      <c r="H344" s="156"/>
      <c r="I344" s="138"/>
      <c r="J344" s="138"/>
    </row>
    <row r="345" spans="1:10">
      <c r="A345" s="518" t="s">
        <v>113</v>
      </c>
      <c r="B345" s="168">
        <v>88309</v>
      </c>
      <c r="C345" s="163" t="s">
        <v>163</v>
      </c>
      <c r="D345" s="164" t="s">
        <v>90</v>
      </c>
      <c r="E345" s="165">
        <v>1.55</v>
      </c>
      <c r="F345" s="166">
        <f>VLOOKUP(B345,'SINAPI-Tabela-Mai.2016'!A:E,5,0)</f>
        <v>15.86</v>
      </c>
      <c r="G345" s="167">
        <f t="shared" si="11"/>
        <v>24.582999999999998</v>
      </c>
      <c r="H345" s="156"/>
      <c r="I345" s="138"/>
      <c r="J345" s="138"/>
    </row>
    <row r="346" spans="1:10">
      <c r="A346" s="518" t="s">
        <v>113</v>
      </c>
      <c r="B346" s="168">
        <v>88316</v>
      </c>
      <c r="C346" s="163" t="s">
        <v>116</v>
      </c>
      <c r="D346" s="164" t="s">
        <v>90</v>
      </c>
      <c r="E346" s="165">
        <v>0.78</v>
      </c>
      <c r="F346" s="166">
        <f>VLOOKUP(B346,'SINAPI-Tabela-Mai.2016'!A:E,5,0)</f>
        <v>11.41</v>
      </c>
      <c r="G346" s="167">
        <f t="shared" si="11"/>
        <v>8.8998000000000008</v>
      </c>
      <c r="H346" s="156"/>
      <c r="I346" s="138"/>
      <c r="J346" s="138"/>
    </row>
    <row r="347" spans="1:10">
      <c r="A347" s="518" t="s">
        <v>99</v>
      </c>
      <c r="B347" s="162">
        <v>22</v>
      </c>
      <c r="C347" s="163" t="s">
        <v>256</v>
      </c>
      <c r="D347" s="164" t="s">
        <v>118</v>
      </c>
      <c r="E347" s="165">
        <v>0.37</v>
      </c>
      <c r="F347" s="166">
        <f>VLOOKUP(B347,'SINAPI-Insumos-Mai.2016'!A:E,5,0)</f>
        <v>3.76</v>
      </c>
      <c r="G347" s="167">
        <f t="shared" si="11"/>
        <v>1.3912</v>
      </c>
      <c r="H347" s="156"/>
      <c r="I347" s="138"/>
      <c r="J347" s="138"/>
    </row>
    <row r="348" spans="1:10">
      <c r="A348" s="518" t="s">
        <v>99</v>
      </c>
      <c r="B348" s="162">
        <v>7266</v>
      </c>
      <c r="C348" s="163" t="s">
        <v>257</v>
      </c>
      <c r="D348" s="164" t="s">
        <v>258</v>
      </c>
      <c r="E348" s="165">
        <v>0.03</v>
      </c>
      <c r="F348" s="166">
        <f>VLOOKUP(B348,'SINAPI-Insumos-Mai.2016'!A:E,5,0)</f>
        <v>458.62</v>
      </c>
      <c r="G348" s="167">
        <f t="shared" si="11"/>
        <v>13.758599999999999</v>
      </c>
      <c r="H348" s="156"/>
      <c r="I348" s="138"/>
      <c r="J348" s="138"/>
    </row>
    <row r="349" spans="1:10">
      <c r="A349" s="518" t="s">
        <v>99</v>
      </c>
      <c r="B349" s="162">
        <v>7337</v>
      </c>
      <c r="C349" s="163" t="s">
        <v>259</v>
      </c>
      <c r="D349" s="164" t="s">
        <v>124</v>
      </c>
      <c r="E349" s="165">
        <v>0.01</v>
      </c>
      <c r="F349" s="166">
        <f>VLOOKUP(B349,'SINAPI-Insumos-Mai.2016'!A:E,5,0)</f>
        <v>45.09</v>
      </c>
      <c r="G349" s="167">
        <f t="shared" si="11"/>
        <v>0.45090000000000002</v>
      </c>
      <c r="H349" s="156"/>
      <c r="I349" s="138"/>
      <c r="J349" s="138"/>
    </row>
    <row r="350" spans="1:10">
      <c r="A350" s="519"/>
      <c r="B350" s="168"/>
      <c r="C350" s="163"/>
      <c r="D350" s="164"/>
      <c r="E350" s="164"/>
      <c r="F350" s="164"/>
      <c r="G350" s="169"/>
      <c r="H350" s="156"/>
      <c r="I350" s="138"/>
      <c r="J350" s="138"/>
    </row>
    <row r="351" spans="1:10">
      <c r="A351" s="170" t="str">
        <f>B342</f>
        <v>87519 MOD</v>
      </c>
      <c r="B351" s="170"/>
      <c r="C351" s="171" t="s">
        <v>100</v>
      </c>
      <c r="D351" s="172"/>
      <c r="E351" s="172"/>
      <c r="F351" s="173"/>
      <c r="G351" s="173">
        <f>SUM(G344:G350)</f>
        <v>52.261899999999997</v>
      </c>
      <c r="H351" s="174"/>
      <c r="I351" s="175">
        <f>G344+G347+G348+G349</f>
        <v>18.7791</v>
      </c>
      <c r="J351" s="175">
        <f>G345+G346</f>
        <v>33.482799999999997</v>
      </c>
    </row>
    <row r="352" spans="1:10">
      <c r="A352" s="198" t="s">
        <v>101</v>
      </c>
      <c r="B352" s="177"/>
      <c r="C352" s="178"/>
      <c r="D352" s="176"/>
      <c r="E352" s="179"/>
      <c r="F352" s="180"/>
      <c r="G352" s="180"/>
      <c r="H352" s="156"/>
      <c r="I352" s="138"/>
      <c r="J352" s="138"/>
    </row>
    <row r="353" spans="1:10">
      <c r="A353" s="198"/>
      <c r="B353" s="177"/>
      <c r="C353" s="178"/>
      <c r="D353" s="176"/>
      <c r="E353" s="179"/>
      <c r="F353" s="180"/>
      <c r="G353" s="180"/>
      <c r="H353" s="156"/>
      <c r="I353" s="138"/>
      <c r="J353" s="138"/>
    </row>
    <row r="354" spans="1:10" ht="33.75">
      <c r="A354" s="525" t="s">
        <v>97</v>
      </c>
      <c r="B354" s="254" t="s">
        <v>260</v>
      </c>
      <c r="C354" s="184" t="s">
        <v>261</v>
      </c>
      <c r="D354" s="182" t="s">
        <v>112</v>
      </c>
      <c r="E354" s="155"/>
      <c r="F354" s="155"/>
      <c r="G354" s="151" t="str">
        <f>B354</f>
        <v>87525 MOD</v>
      </c>
      <c r="H354" s="156"/>
      <c r="I354" s="138"/>
      <c r="J354" s="138"/>
    </row>
    <row r="355" spans="1:10">
      <c r="A355" s="517" t="s">
        <v>88</v>
      </c>
      <c r="B355" s="228" t="s">
        <v>91</v>
      </c>
      <c r="C355" s="186" t="s">
        <v>9</v>
      </c>
      <c r="D355" s="187" t="s">
        <v>92</v>
      </c>
      <c r="E355" s="160" t="s">
        <v>93</v>
      </c>
      <c r="F355" s="160" t="s">
        <v>94</v>
      </c>
      <c r="G355" s="161" t="s">
        <v>62</v>
      </c>
      <c r="H355" s="156"/>
      <c r="I355" s="138"/>
      <c r="J355" s="138"/>
    </row>
    <row r="356" spans="1:10" ht="22.5">
      <c r="A356" s="518" t="s">
        <v>113</v>
      </c>
      <c r="B356" s="162">
        <v>87292</v>
      </c>
      <c r="C356" s="190" t="s">
        <v>255</v>
      </c>
      <c r="D356" s="191" t="s">
        <v>128</v>
      </c>
      <c r="E356" s="165">
        <v>0.01</v>
      </c>
      <c r="F356" s="166">
        <f>VLOOKUP(B356,'SINAPI-Tabela-Mai.2016'!A:E,5,0)</f>
        <v>317.83999999999997</v>
      </c>
      <c r="G356" s="167">
        <f t="shared" ref="G356:G361" si="12">F356*E356</f>
        <v>3.1783999999999999</v>
      </c>
      <c r="H356" s="156"/>
      <c r="I356" s="138"/>
      <c r="J356" s="138"/>
    </row>
    <row r="357" spans="1:10">
      <c r="A357" s="518" t="s">
        <v>113</v>
      </c>
      <c r="B357" s="162">
        <v>88309</v>
      </c>
      <c r="C357" s="190" t="s">
        <v>163</v>
      </c>
      <c r="D357" s="191" t="s">
        <v>90</v>
      </c>
      <c r="E357" s="165">
        <v>3.28</v>
      </c>
      <c r="F357" s="166">
        <f>VLOOKUP(B357,'SINAPI-Tabela-Mai.2016'!A:E,5,0)</f>
        <v>15.86</v>
      </c>
      <c r="G357" s="167">
        <f t="shared" si="12"/>
        <v>52.020799999999994</v>
      </c>
      <c r="H357" s="156"/>
      <c r="I357" s="138"/>
      <c r="J357" s="138"/>
    </row>
    <row r="358" spans="1:10">
      <c r="A358" s="518" t="s">
        <v>113</v>
      </c>
      <c r="B358" s="162">
        <v>88316</v>
      </c>
      <c r="C358" s="190" t="s">
        <v>116</v>
      </c>
      <c r="D358" s="191" t="s">
        <v>90</v>
      </c>
      <c r="E358" s="165">
        <v>1.64</v>
      </c>
      <c r="F358" s="166">
        <f>VLOOKUP(B358,'SINAPI-Tabela-Mai.2016'!A:E,5,0)</f>
        <v>11.41</v>
      </c>
      <c r="G358" s="167">
        <f t="shared" si="12"/>
        <v>18.712399999999999</v>
      </c>
      <c r="H358" s="156"/>
      <c r="I358" s="138"/>
      <c r="J358" s="138"/>
    </row>
    <row r="359" spans="1:10">
      <c r="A359" s="518" t="s">
        <v>99</v>
      </c>
      <c r="B359" s="162">
        <v>22</v>
      </c>
      <c r="C359" s="190" t="s">
        <v>256</v>
      </c>
      <c r="D359" s="191" t="s">
        <v>118</v>
      </c>
      <c r="E359" s="165">
        <v>0.39</v>
      </c>
      <c r="F359" s="166">
        <f>VLOOKUP(B359,'SINAPI-Insumos-Mai.2016'!A:E,5,0)</f>
        <v>3.76</v>
      </c>
      <c r="G359" s="167">
        <f t="shared" si="12"/>
        <v>1.4663999999999999</v>
      </c>
      <c r="H359" s="156"/>
      <c r="I359" s="138"/>
      <c r="J359" s="138"/>
    </row>
    <row r="360" spans="1:10">
      <c r="A360" s="518" t="s">
        <v>99</v>
      </c>
      <c r="B360" s="162">
        <v>7267</v>
      </c>
      <c r="C360" s="190" t="s">
        <v>262</v>
      </c>
      <c r="D360" s="191" t="s">
        <v>108</v>
      </c>
      <c r="E360" s="165">
        <v>56.62</v>
      </c>
      <c r="F360" s="166">
        <f>VLOOKUP(B360,'SINAPI-Insumos-Mai.2016'!A:E,5,0)</f>
        <v>0.31</v>
      </c>
      <c r="G360" s="167">
        <f t="shared" si="12"/>
        <v>17.552199999999999</v>
      </c>
      <c r="H360" s="156"/>
      <c r="I360" s="138"/>
      <c r="J360" s="138"/>
    </row>
    <row r="361" spans="1:10">
      <c r="A361" s="518" t="s">
        <v>99</v>
      </c>
      <c r="B361" s="162">
        <v>7337</v>
      </c>
      <c r="C361" s="190" t="s">
        <v>259</v>
      </c>
      <c r="D361" s="191" t="s">
        <v>118</v>
      </c>
      <c r="E361" s="165">
        <v>0.01</v>
      </c>
      <c r="F361" s="166">
        <f>VLOOKUP(B361,'SINAPI-Insumos-Mai.2016'!A:E,5,0)</f>
        <v>45.09</v>
      </c>
      <c r="G361" s="167">
        <f t="shared" si="12"/>
        <v>0.45090000000000002</v>
      </c>
      <c r="H361" s="156"/>
      <c r="I361" s="138"/>
      <c r="J361" s="138"/>
    </row>
    <row r="362" spans="1:10">
      <c r="A362" s="519"/>
      <c r="B362" s="162"/>
      <c r="C362" s="190"/>
      <c r="D362" s="191"/>
      <c r="E362" s="164"/>
      <c r="F362" s="164"/>
      <c r="G362" s="169"/>
      <c r="H362" s="156"/>
      <c r="I362" s="138"/>
      <c r="J362" s="138"/>
    </row>
    <row r="363" spans="1:10">
      <c r="A363" s="170" t="str">
        <f>B354</f>
        <v>87525 MOD</v>
      </c>
      <c r="B363" s="206"/>
      <c r="C363" s="196" t="s">
        <v>100</v>
      </c>
      <c r="D363" s="194"/>
      <c r="E363" s="172"/>
      <c r="F363" s="173"/>
      <c r="G363" s="173">
        <f>SUM(G356:G362)</f>
        <v>93.381099999999989</v>
      </c>
      <c r="H363" s="174"/>
      <c r="I363" s="175">
        <f>G356+G359+G360+G361</f>
        <v>22.6479</v>
      </c>
      <c r="J363" s="175">
        <f>G357+G358</f>
        <v>70.733199999999997</v>
      </c>
    </row>
    <row r="364" spans="1:10">
      <c r="A364" s="198" t="s">
        <v>101</v>
      </c>
      <c r="B364" s="177"/>
      <c r="C364" s="178"/>
      <c r="D364" s="176"/>
      <c r="E364" s="179"/>
      <c r="F364" s="180"/>
      <c r="G364" s="180"/>
      <c r="H364" s="156"/>
      <c r="I364" s="138"/>
      <c r="J364" s="138"/>
    </row>
    <row r="365" spans="1:10">
      <c r="A365" s="198"/>
      <c r="B365" s="177"/>
      <c r="C365" s="178"/>
      <c r="D365" s="176"/>
      <c r="E365" s="179"/>
      <c r="F365" s="180"/>
      <c r="G365" s="180"/>
      <c r="H365" s="156"/>
      <c r="I365" s="138"/>
      <c r="J365" s="138"/>
    </row>
    <row r="366" spans="1:10" ht="33.75">
      <c r="A366" s="152" t="s">
        <v>97</v>
      </c>
      <c r="B366" s="226" t="s">
        <v>263</v>
      </c>
      <c r="C366" s="184" t="s">
        <v>264</v>
      </c>
      <c r="D366" s="182" t="s">
        <v>112</v>
      </c>
      <c r="E366" s="155"/>
      <c r="F366" s="155"/>
      <c r="G366" s="155" t="str">
        <f>B366</f>
        <v>87458 MOD</v>
      </c>
      <c r="H366" s="156"/>
      <c r="I366" s="138"/>
      <c r="J366" s="138"/>
    </row>
    <row r="367" spans="1:10">
      <c r="A367" s="517" t="s">
        <v>88</v>
      </c>
      <c r="B367" s="228" t="s">
        <v>91</v>
      </c>
      <c r="C367" s="186" t="s">
        <v>9</v>
      </c>
      <c r="D367" s="187" t="s">
        <v>92</v>
      </c>
      <c r="E367" s="160" t="s">
        <v>93</v>
      </c>
      <c r="F367" s="160" t="s">
        <v>94</v>
      </c>
      <c r="G367" s="161" t="s">
        <v>62</v>
      </c>
      <c r="H367" s="156"/>
      <c r="I367" s="138"/>
      <c r="J367" s="138"/>
    </row>
    <row r="368" spans="1:10" ht="22.5">
      <c r="A368" s="518" t="s">
        <v>113</v>
      </c>
      <c r="B368" s="162">
        <v>87369</v>
      </c>
      <c r="C368" s="190" t="s">
        <v>255</v>
      </c>
      <c r="D368" s="191" t="s">
        <v>128</v>
      </c>
      <c r="E368" s="165">
        <v>1.29E-2</v>
      </c>
      <c r="F368" s="166">
        <f>VLOOKUP(B368,'SINAPI-Tabela-Mai.2016'!A:E,5,0)</f>
        <v>382.95</v>
      </c>
      <c r="G368" s="167">
        <f t="shared" ref="G368:G373" si="13">F368*E368</f>
        <v>4.9400550000000001</v>
      </c>
      <c r="H368" s="156"/>
      <c r="I368" s="138"/>
      <c r="J368" s="138"/>
    </row>
    <row r="369" spans="1:10">
      <c r="A369" s="518" t="s">
        <v>113</v>
      </c>
      <c r="B369" s="162">
        <v>88309</v>
      </c>
      <c r="C369" s="190" t="s">
        <v>163</v>
      </c>
      <c r="D369" s="191" t="s">
        <v>90</v>
      </c>
      <c r="E369" s="165">
        <v>1.02</v>
      </c>
      <c r="F369" s="166">
        <f>VLOOKUP(B369,'SINAPI-Tabela-Mai.2016'!A:E,5,0)</f>
        <v>15.86</v>
      </c>
      <c r="G369" s="167">
        <f t="shared" si="13"/>
        <v>16.177199999999999</v>
      </c>
      <c r="H369" s="156"/>
      <c r="I369" s="138"/>
      <c r="J369" s="138"/>
    </row>
    <row r="370" spans="1:10">
      <c r="A370" s="518" t="s">
        <v>113</v>
      </c>
      <c r="B370" s="162">
        <v>88316</v>
      </c>
      <c r="C370" s="190" t="s">
        <v>116</v>
      </c>
      <c r="D370" s="191" t="s">
        <v>90</v>
      </c>
      <c r="E370" s="165">
        <v>0.51</v>
      </c>
      <c r="F370" s="166">
        <f>VLOOKUP(B370,'SINAPI-Tabela-Mai.2016'!A:E,5,0)</f>
        <v>11.41</v>
      </c>
      <c r="G370" s="167">
        <f t="shared" si="13"/>
        <v>5.8191000000000006</v>
      </c>
      <c r="H370" s="156"/>
      <c r="I370" s="138"/>
      <c r="J370" s="138"/>
    </row>
    <row r="371" spans="1:10" ht="22.5">
      <c r="A371" s="518" t="s">
        <v>99</v>
      </c>
      <c r="B371" s="162">
        <v>34548</v>
      </c>
      <c r="C371" s="190" t="s">
        <v>265</v>
      </c>
      <c r="D371" s="191" t="s">
        <v>121</v>
      </c>
      <c r="E371" s="165">
        <v>0.42</v>
      </c>
      <c r="F371" s="166">
        <f>VLOOKUP(B371,'SINAPI-Insumos-Mai.2016'!A:E,5,0)</f>
        <v>1.82</v>
      </c>
      <c r="G371" s="167">
        <f t="shared" si="13"/>
        <v>0.76439999999999997</v>
      </c>
      <c r="H371" s="156"/>
      <c r="I371" s="138"/>
      <c r="J371" s="138"/>
    </row>
    <row r="372" spans="1:10">
      <c r="A372" s="524" t="s">
        <v>266</v>
      </c>
      <c r="B372" s="162" t="s">
        <v>267</v>
      </c>
      <c r="C372" s="190" t="s">
        <v>268</v>
      </c>
      <c r="D372" s="191" t="s">
        <v>108</v>
      </c>
      <c r="E372" s="165">
        <v>13.35</v>
      </c>
      <c r="F372" s="232">
        <f>VLOOKUP(B372,'Mapa de Cotação'!A:I,9,0)</f>
        <v>2.8095333333333339</v>
      </c>
      <c r="G372" s="167">
        <f t="shared" si="13"/>
        <v>37.507270000000005</v>
      </c>
      <c r="H372" s="156"/>
      <c r="I372" s="138"/>
      <c r="J372" s="138"/>
    </row>
    <row r="373" spans="1:10">
      <c r="A373" s="518" t="s">
        <v>99</v>
      </c>
      <c r="B373" s="162">
        <v>37395</v>
      </c>
      <c r="C373" s="190" t="s">
        <v>269</v>
      </c>
      <c r="D373" s="191" t="s">
        <v>270</v>
      </c>
      <c r="E373" s="165">
        <v>0.01</v>
      </c>
      <c r="F373" s="166">
        <f>VLOOKUP(B373,'SINAPI-Insumos-Mai.2016'!A:E,5,0)</f>
        <v>41.64</v>
      </c>
      <c r="G373" s="167">
        <f t="shared" si="13"/>
        <v>0.41639999999999999</v>
      </c>
      <c r="H373" s="156"/>
      <c r="I373" s="138"/>
      <c r="J373" s="138"/>
    </row>
    <row r="374" spans="1:10">
      <c r="A374" s="519"/>
      <c r="B374" s="162"/>
      <c r="C374" s="190"/>
      <c r="D374" s="191"/>
      <c r="E374" s="164"/>
      <c r="F374" s="164"/>
      <c r="G374" s="169"/>
      <c r="H374" s="156"/>
      <c r="I374" s="138"/>
      <c r="J374" s="138"/>
    </row>
    <row r="375" spans="1:10">
      <c r="A375" s="170" t="str">
        <f>B366</f>
        <v>87458 MOD</v>
      </c>
      <c r="B375" s="206"/>
      <c r="C375" s="196" t="s">
        <v>100</v>
      </c>
      <c r="D375" s="194"/>
      <c r="E375" s="172"/>
      <c r="F375" s="173"/>
      <c r="G375" s="173">
        <f>SUM(G368:G374)</f>
        <v>65.624425000000002</v>
      </c>
      <c r="H375" s="174"/>
      <c r="I375" s="175">
        <f>G368+G371+G372+G373</f>
        <v>43.628125000000011</v>
      </c>
      <c r="J375" s="175">
        <f>G369+G370</f>
        <v>21.996299999999998</v>
      </c>
    </row>
    <row r="376" spans="1:10">
      <c r="A376" s="198" t="s">
        <v>101</v>
      </c>
      <c r="B376" s="177"/>
      <c r="C376" s="178"/>
      <c r="D376" s="176"/>
      <c r="E376" s="179"/>
      <c r="F376" s="180"/>
      <c r="G376" s="180"/>
      <c r="H376" s="156"/>
      <c r="I376" s="138"/>
      <c r="J376" s="138"/>
    </row>
    <row r="377" spans="1:10">
      <c r="A377" s="198"/>
      <c r="B377" s="177"/>
      <c r="C377" s="178"/>
      <c r="D377" s="176"/>
      <c r="E377" s="179"/>
      <c r="F377" s="180"/>
      <c r="G377" s="180"/>
      <c r="H377" s="156"/>
      <c r="I377" s="138"/>
      <c r="J377" s="138"/>
    </row>
    <row r="378" spans="1:10" ht="28.5" customHeight="1">
      <c r="A378" s="525" t="s">
        <v>97</v>
      </c>
      <c r="B378" s="525">
        <v>87448</v>
      </c>
      <c r="C378" s="153" t="s">
        <v>18641</v>
      </c>
      <c r="D378" s="154" t="s">
        <v>112</v>
      </c>
      <c r="E378" s="155"/>
      <c r="F378" s="155"/>
      <c r="G378" s="151">
        <f>B378</f>
        <v>87448</v>
      </c>
      <c r="H378" s="156"/>
      <c r="I378" s="138"/>
      <c r="J378" s="138"/>
    </row>
    <row r="379" spans="1:10">
      <c r="A379" s="517" t="s">
        <v>88</v>
      </c>
      <c r="B379" s="157" t="s">
        <v>91</v>
      </c>
      <c r="C379" s="158" t="s">
        <v>9</v>
      </c>
      <c r="D379" s="159" t="s">
        <v>92</v>
      </c>
      <c r="E379" s="160" t="s">
        <v>93</v>
      </c>
      <c r="F379" s="160" t="s">
        <v>94</v>
      </c>
      <c r="G379" s="161" t="s">
        <v>62</v>
      </c>
      <c r="H379" s="156"/>
      <c r="I379" s="138"/>
      <c r="J379" s="138"/>
    </row>
    <row r="380" spans="1:10" ht="22.5">
      <c r="A380" s="518" t="s">
        <v>113</v>
      </c>
      <c r="B380" s="162">
        <v>87369</v>
      </c>
      <c r="C380" s="163" t="s">
        <v>5671</v>
      </c>
      <c r="D380" s="164" t="s">
        <v>128</v>
      </c>
      <c r="E380" s="165">
        <v>8.0000000000000002E-3</v>
      </c>
      <c r="F380" s="166">
        <f>VLOOKUP(B380,'SINAPI-Tabela-Mai.2016'!A:E,5,0)</f>
        <v>382.95</v>
      </c>
      <c r="G380" s="167">
        <f t="shared" ref="G380:G385" si="14">F380*E380</f>
        <v>3.0636000000000001</v>
      </c>
      <c r="H380" s="156"/>
      <c r="I380" s="138"/>
      <c r="J380" s="138"/>
    </row>
    <row r="381" spans="1:10">
      <c r="A381" s="518" t="s">
        <v>113</v>
      </c>
      <c r="B381" s="162">
        <v>88309</v>
      </c>
      <c r="C381" s="163" t="s">
        <v>163</v>
      </c>
      <c r="D381" s="164" t="s">
        <v>90</v>
      </c>
      <c r="E381" s="165">
        <v>0.72</v>
      </c>
      <c r="F381" s="166">
        <f>VLOOKUP(B381,'SINAPI-Tabela-Mai.2016'!A:E,5,0)</f>
        <v>15.86</v>
      </c>
      <c r="G381" s="167">
        <f t="shared" si="14"/>
        <v>11.4192</v>
      </c>
      <c r="H381" s="156"/>
      <c r="I381" s="138"/>
      <c r="J381" s="138"/>
    </row>
    <row r="382" spans="1:10">
      <c r="A382" s="518" t="s">
        <v>113</v>
      </c>
      <c r="B382" s="162">
        <v>88316</v>
      </c>
      <c r="C382" s="163" t="s">
        <v>116</v>
      </c>
      <c r="D382" s="164" t="s">
        <v>90</v>
      </c>
      <c r="E382" s="165">
        <v>0.36</v>
      </c>
      <c r="F382" s="166">
        <f>VLOOKUP(B382,'SINAPI-Tabela-Mai.2016'!A:E,5,0)</f>
        <v>11.41</v>
      </c>
      <c r="G382" s="167">
        <f t="shared" si="14"/>
        <v>4.1075999999999997</v>
      </c>
      <c r="H382" s="156"/>
      <c r="I382" s="138"/>
      <c r="J382" s="138"/>
    </row>
    <row r="383" spans="1:10" ht="22.5">
      <c r="A383" s="518" t="s">
        <v>99</v>
      </c>
      <c r="B383" s="162">
        <v>34557</v>
      </c>
      <c r="C383" s="163" t="s">
        <v>18642</v>
      </c>
      <c r="D383" s="164" t="s">
        <v>121</v>
      </c>
      <c r="E383" s="165">
        <v>0.78500000000000003</v>
      </c>
      <c r="F383" s="166">
        <f>VLOOKUP(B383,'SINAPI-Insumos-Mai.2016'!A:E,5,0)</f>
        <v>1.1499999999999999</v>
      </c>
      <c r="G383" s="167">
        <f t="shared" si="14"/>
        <v>0.90274999999999994</v>
      </c>
      <c r="H383" s="156"/>
      <c r="I383" s="138"/>
      <c r="J383" s="138"/>
    </row>
    <row r="384" spans="1:10">
      <c r="A384" s="518" t="s">
        <v>99</v>
      </c>
      <c r="B384" s="162">
        <v>650</v>
      </c>
      <c r="C384" s="163" t="s">
        <v>1698</v>
      </c>
      <c r="D384" s="164" t="s">
        <v>92</v>
      </c>
      <c r="E384" s="165">
        <v>13.5</v>
      </c>
      <c r="F384" s="166">
        <f>VLOOKUP(B384,'SINAPI-Insumos-Mai.2016'!A:E,5,0)</f>
        <v>1.25</v>
      </c>
      <c r="G384" s="167">
        <f t="shared" si="14"/>
        <v>16.875</v>
      </c>
      <c r="H384" s="156"/>
      <c r="I384" s="138"/>
      <c r="J384" s="138"/>
    </row>
    <row r="385" spans="1:10">
      <c r="A385" s="518" t="s">
        <v>99</v>
      </c>
      <c r="B385" s="162">
        <v>37395</v>
      </c>
      <c r="C385" s="163" t="s">
        <v>269</v>
      </c>
      <c r="D385" s="164" t="s">
        <v>270</v>
      </c>
      <c r="E385" s="165">
        <v>9.4000000000000004E-3</v>
      </c>
      <c r="F385" s="166">
        <f>VLOOKUP(B385,'SINAPI-Insumos-Mai.2016'!A:E,5,0)</f>
        <v>41.64</v>
      </c>
      <c r="G385" s="167">
        <f t="shared" si="14"/>
        <v>0.39141600000000004</v>
      </c>
      <c r="H385" s="156"/>
      <c r="I385" s="138"/>
      <c r="J385" s="138"/>
    </row>
    <row r="386" spans="1:10">
      <c r="A386" s="519"/>
      <c r="B386" s="168"/>
      <c r="C386" s="163"/>
      <c r="D386" s="164"/>
      <c r="E386" s="164"/>
      <c r="F386" s="164"/>
      <c r="G386" s="169"/>
      <c r="H386" s="156"/>
      <c r="I386" s="138"/>
      <c r="J386" s="138"/>
    </row>
    <row r="387" spans="1:10">
      <c r="A387" s="170">
        <f>B378</f>
        <v>87448</v>
      </c>
      <c r="B387" s="170"/>
      <c r="C387" s="171" t="s">
        <v>100</v>
      </c>
      <c r="D387" s="172"/>
      <c r="E387" s="172"/>
      <c r="F387" s="173"/>
      <c r="G387" s="246">
        <f>SUM(G380:G386)</f>
        <v>36.759566</v>
      </c>
      <c r="H387" s="174"/>
      <c r="I387" s="175">
        <f>G380+G383+G384+G385</f>
        <v>21.232765999999998</v>
      </c>
      <c r="J387" s="175">
        <f>G381+G382</f>
        <v>15.5268</v>
      </c>
    </row>
    <row r="388" spans="1:10">
      <c r="A388" s="198" t="s">
        <v>101</v>
      </c>
      <c r="B388" s="177"/>
      <c r="C388" s="178"/>
      <c r="D388" s="176"/>
      <c r="E388" s="179"/>
      <c r="F388" s="180"/>
      <c r="G388" s="180"/>
      <c r="H388" s="156"/>
      <c r="I388" s="138"/>
      <c r="J388" s="138"/>
    </row>
    <row r="389" spans="1:10">
      <c r="A389" s="198"/>
      <c r="B389" s="177"/>
      <c r="C389" s="178"/>
      <c r="D389" s="176"/>
      <c r="E389" s="179"/>
      <c r="F389" s="180"/>
      <c r="G389" s="180"/>
      <c r="H389" s="156"/>
      <c r="I389" s="138"/>
      <c r="J389" s="138"/>
    </row>
    <row r="390" spans="1:10" ht="28.5" customHeight="1">
      <c r="A390" s="525" t="s">
        <v>97</v>
      </c>
      <c r="B390" s="525">
        <v>87450</v>
      </c>
      <c r="C390" s="153" t="s">
        <v>18639</v>
      </c>
      <c r="D390" s="154" t="s">
        <v>112</v>
      </c>
      <c r="E390" s="155"/>
      <c r="F390" s="155"/>
      <c r="G390" s="151">
        <f>B390</f>
        <v>87450</v>
      </c>
      <c r="H390" s="156"/>
      <c r="I390" s="138"/>
      <c r="J390" s="138"/>
    </row>
    <row r="391" spans="1:10">
      <c r="A391" s="517" t="s">
        <v>88</v>
      </c>
      <c r="B391" s="157" t="s">
        <v>91</v>
      </c>
      <c r="C391" s="158" t="s">
        <v>9</v>
      </c>
      <c r="D391" s="159" t="s">
        <v>92</v>
      </c>
      <c r="E391" s="160" t="s">
        <v>93</v>
      </c>
      <c r="F391" s="160" t="s">
        <v>94</v>
      </c>
      <c r="G391" s="161" t="s">
        <v>62</v>
      </c>
      <c r="H391" s="156"/>
      <c r="I391" s="138"/>
      <c r="J391" s="138"/>
    </row>
    <row r="392" spans="1:10" ht="22.5">
      <c r="A392" s="518" t="s">
        <v>113</v>
      </c>
      <c r="B392" s="162">
        <v>87369</v>
      </c>
      <c r="C392" s="163" t="s">
        <v>5671</v>
      </c>
      <c r="D392" s="164" t="s">
        <v>128</v>
      </c>
      <c r="E392" s="165">
        <v>1.03E-2</v>
      </c>
      <c r="F392" s="166">
        <f>VLOOKUP(B392,'SINAPI-Tabela-Mai.2016'!A:E,5,0)</f>
        <v>382.95</v>
      </c>
      <c r="G392" s="167">
        <f t="shared" ref="G392:G397" si="15">F392*E392</f>
        <v>3.944385</v>
      </c>
      <c r="H392" s="156"/>
      <c r="I392" s="138"/>
      <c r="J392" s="138"/>
    </row>
    <row r="393" spans="1:10">
      <c r="A393" s="518" t="s">
        <v>113</v>
      </c>
      <c r="B393" s="162">
        <v>88309</v>
      </c>
      <c r="C393" s="163" t="s">
        <v>163</v>
      </c>
      <c r="D393" s="164" t="s">
        <v>90</v>
      </c>
      <c r="E393" s="165">
        <v>0.99</v>
      </c>
      <c r="F393" s="166">
        <f>VLOOKUP(B393,'SINAPI-Tabela-Mai.2016'!A:E,5,0)</f>
        <v>15.86</v>
      </c>
      <c r="G393" s="167">
        <f t="shared" si="15"/>
        <v>15.7014</v>
      </c>
      <c r="H393" s="156"/>
      <c r="I393" s="138"/>
      <c r="J393" s="138"/>
    </row>
    <row r="394" spans="1:10">
      <c r="A394" s="518" t="s">
        <v>113</v>
      </c>
      <c r="B394" s="162">
        <v>88316</v>
      </c>
      <c r="C394" s="163" t="s">
        <v>116</v>
      </c>
      <c r="D394" s="164" t="s">
        <v>90</v>
      </c>
      <c r="E394" s="165">
        <v>0.495</v>
      </c>
      <c r="F394" s="166">
        <f>VLOOKUP(B394,'SINAPI-Tabela-Mai.2016'!A:E,5,0)</f>
        <v>11.41</v>
      </c>
      <c r="G394" s="167">
        <f t="shared" si="15"/>
        <v>5.6479499999999998</v>
      </c>
      <c r="H394" s="156"/>
      <c r="I394" s="138"/>
      <c r="J394" s="138"/>
    </row>
    <row r="395" spans="1:10" ht="22.5">
      <c r="A395" s="518" t="s">
        <v>99</v>
      </c>
      <c r="B395" s="162">
        <v>34557</v>
      </c>
      <c r="C395" s="163" t="s">
        <v>18642</v>
      </c>
      <c r="D395" s="164" t="s">
        <v>121</v>
      </c>
      <c r="E395" s="165">
        <v>0.78500000000000003</v>
      </c>
      <c r="F395" s="166">
        <f>VLOOKUP(B395,'SINAPI-Insumos-Mai.2016'!A:E,5,0)</f>
        <v>1.1499999999999999</v>
      </c>
      <c r="G395" s="167">
        <f t="shared" si="15"/>
        <v>0.90274999999999994</v>
      </c>
      <c r="H395" s="156"/>
      <c r="I395" s="138"/>
      <c r="J395" s="138"/>
    </row>
    <row r="396" spans="1:10">
      <c r="A396" s="518" t="s">
        <v>99</v>
      </c>
      <c r="B396" s="162">
        <v>651</v>
      </c>
      <c r="C396" s="163" t="s">
        <v>1695</v>
      </c>
      <c r="D396" s="164" t="s">
        <v>92</v>
      </c>
      <c r="E396" s="165">
        <v>13.5</v>
      </c>
      <c r="F396" s="166">
        <f>VLOOKUP(B396,'SINAPI-Insumos-Mai.2016'!A:E,5,0)</f>
        <v>1.47</v>
      </c>
      <c r="G396" s="167">
        <f t="shared" si="15"/>
        <v>19.844999999999999</v>
      </c>
      <c r="H396" s="156"/>
      <c r="I396" s="138"/>
      <c r="J396" s="138"/>
    </row>
    <row r="397" spans="1:10">
      <c r="A397" s="518" t="s">
        <v>99</v>
      </c>
      <c r="B397" s="162">
        <v>37395</v>
      </c>
      <c r="C397" s="163" t="s">
        <v>269</v>
      </c>
      <c r="D397" s="164" t="s">
        <v>270</v>
      </c>
      <c r="E397" s="165">
        <v>1.89E-2</v>
      </c>
      <c r="F397" s="166">
        <f>VLOOKUP(B397,'SINAPI-Insumos-Mai.2016'!A:E,5,0)</f>
        <v>41.64</v>
      </c>
      <c r="G397" s="167">
        <f t="shared" si="15"/>
        <v>0.78699600000000003</v>
      </c>
      <c r="H397" s="156"/>
      <c r="I397" s="138"/>
      <c r="J397" s="138"/>
    </row>
    <row r="398" spans="1:10">
      <c r="A398" s="519"/>
      <c r="B398" s="168"/>
      <c r="C398" s="163"/>
      <c r="D398" s="164"/>
      <c r="E398" s="164"/>
      <c r="F398" s="164"/>
      <c r="G398" s="169"/>
      <c r="H398" s="156"/>
      <c r="I398" s="138"/>
      <c r="J398" s="138"/>
    </row>
    <row r="399" spans="1:10">
      <c r="A399" s="170">
        <f>B390</f>
        <v>87450</v>
      </c>
      <c r="B399" s="170"/>
      <c r="C399" s="171" t="s">
        <v>100</v>
      </c>
      <c r="D399" s="172"/>
      <c r="E399" s="172"/>
      <c r="F399" s="173"/>
      <c r="G399" s="246">
        <f>SUM(G392:G398)</f>
        <v>46.828480999999996</v>
      </c>
      <c r="H399" s="174"/>
      <c r="I399" s="175">
        <f>G392+G395+G396+G397</f>
        <v>25.479130999999999</v>
      </c>
      <c r="J399" s="175">
        <f>G393+G394</f>
        <v>21.349350000000001</v>
      </c>
    </row>
    <row r="400" spans="1:10">
      <c r="A400" s="198" t="s">
        <v>101</v>
      </c>
      <c r="B400" s="177"/>
      <c r="C400" s="178"/>
      <c r="D400" s="176"/>
      <c r="E400" s="179"/>
      <c r="F400" s="180"/>
      <c r="G400" s="180"/>
      <c r="H400" s="156"/>
      <c r="I400" s="138"/>
      <c r="J400" s="138"/>
    </row>
    <row r="401" spans="1:10">
      <c r="A401" s="198"/>
      <c r="B401" s="177"/>
      <c r="C401" s="178"/>
      <c r="D401" s="176"/>
      <c r="E401" s="179"/>
      <c r="F401" s="180"/>
      <c r="G401" s="180"/>
      <c r="H401" s="156"/>
      <c r="I401" s="138"/>
      <c r="J401" s="138"/>
    </row>
    <row r="402" spans="1:10" ht="28.5" customHeight="1">
      <c r="A402" s="525" t="s">
        <v>97</v>
      </c>
      <c r="B402" s="525">
        <v>87452</v>
      </c>
      <c r="C402" s="153" t="s">
        <v>18640</v>
      </c>
      <c r="D402" s="154" t="s">
        <v>112</v>
      </c>
      <c r="E402" s="155"/>
      <c r="F402" s="155"/>
      <c r="G402" s="151">
        <f>B402</f>
        <v>87452</v>
      </c>
      <c r="H402" s="156"/>
      <c r="I402" s="138"/>
      <c r="J402" s="138"/>
    </row>
    <row r="403" spans="1:10">
      <c r="A403" s="517" t="s">
        <v>88</v>
      </c>
      <c r="B403" s="157" t="s">
        <v>91</v>
      </c>
      <c r="C403" s="158" t="s">
        <v>9</v>
      </c>
      <c r="D403" s="159" t="s">
        <v>92</v>
      </c>
      <c r="E403" s="160" t="s">
        <v>93</v>
      </c>
      <c r="F403" s="160" t="s">
        <v>94</v>
      </c>
      <c r="G403" s="161" t="s">
        <v>62</v>
      </c>
      <c r="H403" s="156"/>
      <c r="I403" s="138"/>
      <c r="J403" s="138"/>
    </row>
    <row r="404" spans="1:10" ht="22.5">
      <c r="A404" s="518" t="s">
        <v>113</v>
      </c>
      <c r="B404" s="162">
        <v>87369</v>
      </c>
      <c r="C404" s="163" t="s">
        <v>5671</v>
      </c>
      <c r="D404" s="164" t="s">
        <v>128</v>
      </c>
      <c r="E404" s="165">
        <v>1.29E-2</v>
      </c>
      <c r="F404" s="166">
        <f>VLOOKUP(B404,'SINAPI-Tabela-Mai.2016'!A:E,5,0)</f>
        <v>382.95</v>
      </c>
      <c r="G404" s="167">
        <f t="shared" ref="G404:G409" si="16">F404*E404</f>
        <v>4.9400550000000001</v>
      </c>
      <c r="H404" s="156"/>
      <c r="I404" s="138"/>
      <c r="J404" s="138"/>
    </row>
    <row r="405" spans="1:10">
      <c r="A405" s="518" t="s">
        <v>113</v>
      </c>
      <c r="B405" s="162">
        <v>88309</v>
      </c>
      <c r="C405" s="163" t="s">
        <v>163</v>
      </c>
      <c r="D405" s="164" t="s">
        <v>90</v>
      </c>
      <c r="E405" s="165">
        <v>1.1200000000000001</v>
      </c>
      <c r="F405" s="166">
        <f>VLOOKUP(B405,'SINAPI-Tabela-Mai.2016'!A:E,5,0)</f>
        <v>15.86</v>
      </c>
      <c r="G405" s="167">
        <f t="shared" si="16"/>
        <v>17.763200000000001</v>
      </c>
      <c r="H405" s="156"/>
      <c r="I405" s="138"/>
      <c r="J405" s="138"/>
    </row>
    <row r="406" spans="1:10">
      <c r="A406" s="518" t="s">
        <v>113</v>
      </c>
      <c r="B406" s="162">
        <v>88316</v>
      </c>
      <c r="C406" s="163" t="s">
        <v>116</v>
      </c>
      <c r="D406" s="164" t="s">
        <v>90</v>
      </c>
      <c r="E406" s="165">
        <v>0.56000000000000005</v>
      </c>
      <c r="F406" s="166">
        <f>VLOOKUP(B406,'SINAPI-Tabela-Mai.2016'!A:E,5,0)</f>
        <v>11.41</v>
      </c>
      <c r="G406" s="167">
        <f t="shared" si="16"/>
        <v>6.3896000000000006</v>
      </c>
      <c r="H406" s="156"/>
      <c r="I406" s="138"/>
      <c r="J406" s="138"/>
    </row>
    <row r="407" spans="1:10" ht="24.75" customHeight="1">
      <c r="A407" s="518" t="s">
        <v>99</v>
      </c>
      <c r="B407" s="162">
        <v>34548</v>
      </c>
      <c r="C407" s="163" t="s">
        <v>18643</v>
      </c>
      <c r="D407" s="164" t="s">
        <v>121</v>
      </c>
      <c r="E407" s="165">
        <v>0.78500000000000003</v>
      </c>
      <c r="F407" s="166">
        <f>VLOOKUP(B407,'SINAPI-Insumos-Mai.2016'!A:E,5,0)</f>
        <v>1.82</v>
      </c>
      <c r="G407" s="167">
        <f t="shared" si="16"/>
        <v>1.4287000000000001</v>
      </c>
      <c r="H407" s="156"/>
      <c r="I407" s="138"/>
      <c r="J407" s="138"/>
    </row>
    <row r="408" spans="1:10">
      <c r="A408" s="518" t="s">
        <v>99</v>
      </c>
      <c r="B408" s="162">
        <v>654</v>
      </c>
      <c r="C408" s="163" t="s">
        <v>1697</v>
      </c>
      <c r="D408" s="164" t="s">
        <v>92</v>
      </c>
      <c r="E408" s="165">
        <v>13.5</v>
      </c>
      <c r="F408" s="166">
        <f>VLOOKUP(B408,'SINAPI-Insumos-Mai.2016'!A:E,5,0)</f>
        <v>1.89</v>
      </c>
      <c r="G408" s="167">
        <f t="shared" si="16"/>
        <v>25.514999999999997</v>
      </c>
      <c r="H408" s="156"/>
      <c r="I408" s="138"/>
      <c r="J408" s="138"/>
    </row>
    <row r="409" spans="1:10">
      <c r="A409" s="518" t="s">
        <v>99</v>
      </c>
      <c r="B409" s="162">
        <v>37395</v>
      </c>
      <c r="C409" s="163" t="s">
        <v>269</v>
      </c>
      <c r="D409" s="164" t="s">
        <v>270</v>
      </c>
      <c r="E409" s="165">
        <v>1.89E-2</v>
      </c>
      <c r="F409" s="166">
        <f>VLOOKUP(B409,'SINAPI-Insumos-Mai.2016'!A:E,5,0)</f>
        <v>41.64</v>
      </c>
      <c r="G409" s="167">
        <f t="shared" si="16"/>
        <v>0.78699600000000003</v>
      </c>
      <c r="H409" s="156"/>
      <c r="I409" s="138"/>
      <c r="J409" s="138"/>
    </row>
    <row r="410" spans="1:10">
      <c r="A410" s="519"/>
      <c r="B410" s="168"/>
      <c r="C410" s="163"/>
      <c r="D410" s="164"/>
      <c r="E410" s="164"/>
      <c r="F410" s="164"/>
      <c r="G410" s="169"/>
      <c r="H410" s="156"/>
      <c r="I410" s="138"/>
      <c r="J410" s="138"/>
    </row>
    <row r="411" spans="1:10">
      <c r="A411" s="170">
        <f>B402</f>
        <v>87452</v>
      </c>
      <c r="B411" s="170"/>
      <c r="C411" s="171" t="s">
        <v>100</v>
      </c>
      <c r="D411" s="172"/>
      <c r="E411" s="172"/>
      <c r="F411" s="173"/>
      <c r="G411" s="246">
        <f>SUM(G404:G410)</f>
        <v>56.823551000000002</v>
      </c>
      <c r="H411" s="174"/>
      <c r="I411" s="175">
        <f>G404+G407+G408+G409</f>
        <v>32.670750999999996</v>
      </c>
      <c r="J411" s="175">
        <f>G405+G406</f>
        <v>24.152800000000003</v>
      </c>
    </row>
    <row r="412" spans="1:10">
      <c r="A412" s="198" t="s">
        <v>101</v>
      </c>
      <c r="B412" s="177"/>
      <c r="C412" s="178"/>
      <c r="D412" s="176"/>
      <c r="E412" s="179"/>
      <c r="F412" s="180"/>
      <c r="G412" s="180"/>
      <c r="H412" s="156"/>
      <c r="I412" s="138"/>
      <c r="J412" s="138"/>
    </row>
    <row r="413" spans="1:10">
      <c r="A413" s="198"/>
      <c r="B413" s="177"/>
      <c r="C413" s="178"/>
      <c r="D413" s="176"/>
      <c r="E413" s="179"/>
      <c r="F413" s="180"/>
      <c r="G413" s="180"/>
      <c r="H413" s="156"/>
      <c r="I413" s="138"/>
      <c r="J413" s="138"/>
    </row>
    <row r="414" spans="1:10" ht="22.5">
      <c r="A414" s="183" t="s">
        <v>97</v>
      </c>
      <c r="B414" s="183" t="s">
        <v>271</v>
      </c>
      <c r="C414" s="184" t="s">
        <v>272</v>
      </c>
      <c r="D414" s="182" t="s">
        <v>121</v>
      </c>
      <c r="E414" s="155"/>
      <c r="F414" s="155"/>
      <c r="G414" s="155" t="str">
        <f>B414</f>
        <v>73988/002</v>
      </c>
      <c r="H414" s="156"/>
      <c r="I414" s="138"/>
      <c r="J414" s="138"/>
    </row>
    <row r="415" spans="1:10">
      <c r="A415" s="521" t="s">
        <v>88</v>
      </c>
      <c r="B415" s="185" t="s">
        <v>91</v>
      </c>
      <c r="C415" s="186" t="s">
        <v>9</v>
      </c>
      <c r="D415" s="187" t="s">
        <v>92</v>
      </c>
      <c r="E415" s="160" t="s">
        <v>93</v>
      </c>
      <c r="F415" s="160" t="s">
        <v>94</v>
      </c>
      <c r="G415" s="161" t="s">
        <v>62</v>
      </c>
      <c r="H415" s="156"/>
      <c r="I415" s="138"/>
      <c r="J415" s="138"/>
    </row>
    <row r="416" spans="1:10" ht="22.5">
      <c r="A416" s="518" t="s">
        <v>113</v>
      </c>
      <c r="B416" s="162">
        <v>87369</v>
      </c>
      <c r="C416" s="190" t="s">
        <v>273</v>
      </c>
      <c r="D416" s="191" t="s">
        <v>128</v>
      </c>
      <c r="E416" s="165">
        <v>3.0000000000000001E-3</v>
      </c>
      <c r="F416" s="166">
        <f>VLOOKUP(B416,'SINAPI-Tabela-Mai.2016'!A:E,5,0)</f>
        <v>382.95</v>
      </c>
      <c r="G416" s="167">
        <f>F416*E416</f>
        <v>1.1488499999999999</v>
      </c>
      <c r="H416" s="156"/>
      <c r="I416" s="138"/>
      <c r="J416" s="138"/>
    </row>
    <row r="417" spans="1:10">
      <c r="A417" s="518" t="s">
        <v>113</v>
      </c>
      <c r="B417" s="162">
        <v>88309</v>
      </c>
      <c r="C417" s="190" t="s">
        <v>163</v>
      </c>
      <c r="D417" s="191" t="s">
        <v>90</v>
      </c>
      <c r="E417" s="165">
        <v>0.2</v>
      </c>
      <c r="F417" s="166">
        <f>VLOOKUP(B417,'SINAPI-Tabela-Mai.2016'!A:E,5,0)</f>
        <v>15.86</v>
      </c>
      <c r="G417" s="167">
        <f>F417*E417</f>
        <v>3.1720000000000002</v>
      </c>
      <c r="H417" s="156"/>
      <c r="I417" s="138"/>
      <c r="J417" s="138"/>
    </row>
    <row r="418" spans="1:10">
      <c r="A418" s="518" t="s">
        <v>113</v>
      </c>
      <c r="B418" s="162">
        <v>88316</v>
      </c>
      <c r="C418" s="190" t="s">
        <v>116</v>
      </c>
      <c r="D418" s="191" t="s">
        <v>90</v>
      </c>
      <c r="E418" s="165">
        <v>0.1</v>
      </c>
      <c r="F418" s="166">
        <f>VLOOKUP(B418,'SINAPI-Tabela-Mai.2016'!A:E,5,0)</f>
        <v>11.41</v>
      </c>
      <c r="G418" s="167">
        <f>F418*E418</f>
        <v>1.141</v>
      </c>
      <c r="H418" s="156"/>
      <c r="I418" s="138"/>
      <c r="J418" s="138"/>
    </row>
    <row r="419" spans="1:10">
      <c r="A419" s="518" t="s">
        <v>99</v>
      </c>
      <c r="B419" s="162">
        <v>7258</v>
      </c>
      <c r="C419" s="190" t="s">
        <v>274</v>
      </c>
      <c r="D419" s="191" t="s">
        <v>108</v>
      </c>
      <c r="E419" s="165">
        <v>6</v>
      </c>
      <c r="F419" s="166">
        <f>VLOOKUP(B419,'SINAPI-Insumos-Mai.2016'!A:E,5,0)</f>
        <v>0.28999999999999998</v>
      </c>
      <c r="G419" s="167">
        <f>F419*E419</f>
        <v>1.7399999999999998</v>
      </c>
      <c r="H419" s="156"/>
      <c r="I419" s="138"/>
      <c r="J419" s="138"/>
    </row>
    <row r="420" spans="1:10">
      <c r="A420" s="518"/>
      <c r="B420" s="162"/>
      <c r="C420" s="190"/>
      <c r="D420" s="191"/>
      <c r="E420" s="164"/>
      <c r="F420" s="164"/>
      <c r="G420" s="169"/>
      <c r="H420" s="156"/>
      <c r="I420" s="138"/>
      <c r="J420" s="138"/>
    </row>
    <row r="421" spans="1:10">
      <c r="A421" s="195" t="str">
        <f>B414</f>
        <v>73988/002</v>
      </c>
      <c r="B421" s="206"/>
      <c r="C421" s="196" t="s">
        <v>100</v>
      </c>
      <c r="D421" s="194"/>
      <c r="E421" s="172"/>
      <c r="F421" s="173"/>
      <c r="G421" s="173">
        <f>SUM(G416:G420)</f>
        <v>7.2018500000000003</v>
      </c>
      <c r="H421" s="174"/>
      <c r="I421" s="175">
        <f>G416+G419</f>
        <v>2.8888499999999997</v>
      </c>
      <c r="J421" s="175">
        <f>G417+G418</f>
        <v>4.3130000000000006</v>
      </c>
    </row>
    <row r="422" spans="1:10">
      <c r="A422" s="198" t="s">
        <v>101</v>
      </c>
      <c r="B422" s="177"/>
      <c r="C422" s="178"/>
      <c r="D422" s="176"/>
      <c r="E422" s="179"/>
      <c r="F422" s="180"/>
      <c r="G422" s="180"/>
      <c r="H422" s="156"/>
      <c r="I422" s="138"/>
      <c r="J422" s="138"/>
    </row>
    <row r="423" spans="1:10">
      <c r="A423" s="198"/>
      <c r="B423" s="177"/>
      <c r="C423" s="178"/>
      <c r="D423" s="176"/>
      <c r="E423" s="179"/>
      <c r="F423" s="180"/>
      <c r="G423" s="180"/>
      <c r="H423" s="156"/>
      <c r="I423" s="138"/>
      <c r="J423" s="138"/>
    </row>
    <row r="424" spans="1:10" ht="22.5">
      <c r="A424" s="183" t="s">
        <v>97</v>
      </c>
      <c r="B424" s="226" t="s">
        <v>275</v>
      </c>
      <c r="C424" s="184" t="s">
        <v>276</v>
      </c>
      <c r="D424" s="182" t="s">
        <v>121</v>
      </c>
      <c r="E424" s="155"/>
      <c r="F424" s="155"/>
      <c r="G424" s="155" t="str">
        <f>B424</f>
        <v>73988/001</v>
      </c>
      <c r="H424" s="156"/>
      <c r="I424" s="138"/>
      <c r="J424" s="138"/>
    </row>
    <row r="425" spans="1:10">
      <c r="A425" s="521" t="s">
        <v>88</v>
      </c>
      <c r="B425" s="228" t="s">
        <v>91</v>
      </c>
      <c r="C425" s="186" t="s">
        <v>9</v>
      </c>
      <c r="D425" s="187" t="s">
        <v>92</v>
      </c>
      <c r="E425" s="160" t="s">
        <v>93</v>
      </c>
      <c r="F425" s="160" t="s">
        <v>94</v>
      </c>
      <c r="G425" s="161" t="s">
        <v>62</v>
      </c>
      <c r="H425" s="156"/>
      <c r="I425" s="138"/>
      <c r="J425" s="138"/>
    </row>
    <row r="426" spans="1:10" ht="22.5">
      <c r="A426" s="518" t="s">
        <v>113</v>
      </c>
      <c r="B426" s="189">
        <v>87369</v>
      </c>
      <c r="C426" s="190" t="s">
        <v>273</v>
      </c>
      <c r="D426" s="191" t="s">
        <v>128</v>
      </c>
      <c r="E426" s="165">
        <v>6.0000000000000001E-3</v>
      </c>
      <c r="F426" s="166">
        <f>VLOOKUP(B426,'SINAPI-Tabela-Mai.2016'!A:E,5,0)</f>
        <v>382.95</v>
      </c>
      <c r="G426" s="167">
        <f>F426*E426</f>
        <v>2.2976999999999999</v>
      </c>
      <c r="H426" s="156"/>
      <c r="I426" s="138"/>
      <c r="J426" s="138"/>
    </row>
    <row r="427" spans="1:10">
      <c r="A427" s="518" t="s">
        <v>113</v>
      </c>
      <c r="B427" s="162">
        <v>88309</v>
      </c>
      <c r="C427" s="190" t="s">
        <v>163</v>
      </c>
      <c r="D427" s="191" t="s">
        <v>90</v>
      </c>
      <c r="E427" s="165">
        <v>0.3</v>
      </c>
      <c r="F427" s="166">
        <f>VLOOKUP(B427,'SINAPI-Tabela-Mai.2016'!A:E,5,0)</f>
        <v>15.86</v>
      </c>
      <c r="G427" s="167">
        <f>F427*E427</f>
        <v>4.758</v>
      </c>
      <c r="H427" s="156"/>
      <c r="I427" s="138"/>
      <c r="J427" s="138"/>
    </row>
    <row r="428" spans="1:10">
      <c r="A428" s="518" t="s">
        <v>113</v>
      </c>
      <c r="B428" s="162">
        <v>88316</v>
      </c>
      <c r="C428" s="190" t="s">
        <v>116</v>
      </c>
      <c r="D428" s="191" t="s">
        <v>90</v>
      </c>
      <c r="E428" s="165">
        <v>0.15</v>
      </c>
      <c r="F428" s="166">
        <f>VLOOKUP(B428,'SINAPI-Tabela-Mai.2016'!A:E,5,0)</f>
        <v>11.41</v>
      </c>
      <c r="G428" s="167">
        <f>F428*E428</f>
        <v>1.7115</v>
      </c>
      <c r="H428" s="156"/>
      <c r="I428" s="138"/>
      <c r="J428" s="138"/>
    </row>
    <row r="429" spans="1:10">
      <c r="A429" s="518" t="s">
        <v>99</v>
      </c>
      <c r="B429" s="162">
        <v>7258</v>
      </c>
      <c r="C429" s="190" t="s">
        <v>274</v>
      </c>
      <c r="D429" s="191" t="s">
        <v>108</v>
      </c>
      <c r="E429" s="165">
        <v>12</v>
      </c>
      <c r="F429" s="166">
        <f>VLOOKUP(B429,'SINAPI-Insumos-Mai.2016'!A:E,5,0)</f>
        <v>0.28999999999999998</v>
      </c>
      <c r="G429" s="167">
        <f>F429*E429</f>
        <v>3.4799999999999995</v>
      </c>
      <c r="H429" s="156"/>
      <c r="I429" s="138"/>
      <c r="J429" s="138"/>
    </row>
    <row r="430" spans="1:10">
      <c r="A430" s="518"/>
      <c r="B430" s="162"/>
      <c r="C430" s="190"/>
      <c r="D430" s="191"/>
      <c r="E430" s="164"/>
      <c r="F430" s="164"/>
      <c r="G430" s="169"/>
      <c r="H430" s="156"/>
      <c r="I430" s="138"/>
      <c r="J430" s="138"/>
    </row>
    <row r="431" spans="1:10">
      <c r="A431" s="195" t="str">
        <f>B424</f>
        <v>73988/001</v>
      </c>
      <c r="B431" s="206"/>
      <c r="C431" s="196" t="s">
        <v>100</v>
      </c>
      <c r="D431" s="194"/>
      <c r="E431" s="172"/>
      <c r="F431" s="173"/>
      <c r="G431" s="173">
        <f>SUM(G426:G430)</f>
        <v>12.247199999999999</v>
      </c>
      <c r="H431" s="174"/>
      <c r="I431" s="175">
        <f>G426+G429</f>
        <v>5.7776999999999994</v>
      </c>
      <c r="J431" s="175">
        <f>G427+G428</f>
        <v>6.4695</v>
      </c>
    </row>
    <row r="432" spans="1:10">
      <c r="A432" s="198" t="s">
        <v>101</v>
      </c>
      <c r="B432" s="177"/>
      <c r="C432" s="178"/>
      <c r="D432" s="176"/>
      <c r="E432" s="179"/>
      <c r="F432" s="180"/>
      <c r="G432" s="180"/>
      <c r="H432" s="156"/>
      <c r="I432" s="138"/>
      <c r="J432" s="138"/>
    </row>
    <row r="433" spans="1:10">
      <c r="A433" s="198"/>
      <c r="B433" s="177"/>
      <c r="C433" s="178"/>
      <c r="D433" s="176"/>
      <c r="E433" s="179"/>
      <c r="F433" s="180"/>
      <c r="G433" s="180"/>
      <c r="H433" s="156"/>
      <c r="I433" s="138"/>
      <c r="J433" s="138"/>
    </row>
    <row r="434" spans="1:10">
      <c r="A434" s="522" t="s">
        <v>97</v>
      </c>
      <c r="B434" s="522" t="s">
        <v>277</v>
      </c>
      <c r="C434" s="184" t="s">
        <v>278</v>
      </c>
      <c r="D434" s="182" t="s">
        <v>279</v>
      </c>
      <c r="E434" s="182"/>
      <c r="F434" s="182"/>
      <c r="G434" s="182" t="str">
        <f>B434</f>
        <v xml:space="preserve">ALV-DRY-005 </v>
      </c>
      <c r="H434" s="156"/>
      <c r="I434" s="138"/>
      <c r="J434" s="138"/>
    </row>
    <row r="435" spans="1:10">
      <c r="A435" s="523" t="s">
        <v>88</v>
      </c>
      <c r="B435" s="207" t="s">
        <v>91</v>
      </c>
      <c r="C435" s="208" t="s">
        <v>9</v>
      </c>
      <c r="D435" s="209" t="s">
        <v>92</v>
      </c>
      <c r="E435" s="209" t="s">
        <v>93</v>
      </c>
      <c r="F435" s="209" t="s">
        <v>94</v>
      </c>
      <c r="G435" s="210" t="s">
        <v>62</v>
      </c>
      <c r="H435" s="156"/>
      <c r="I435" s="138"/>
      <c r="J435" s="138"/>
    </row>
    <row r="436" spans="1:10">
      <c r="A436" s="519" t="s">
        <v>109</v>
      </c>
      <c r="B436" s="211" t="s">
        <v>280</v>
      </c>
      <c r="C436" s="212" t="s">
        <v>281</v>
      </c>
      <c r="D436" s="181" t="s">
        <v>112</v>
      </c>
      <c r="E436" s="213">
        <v>1</v>
      </c>
      <c r="F436" s="166">
        <f>VLOOKUP(B436,'SETOP-Tabela Serv.-Dez.2015'!A:H,6,0)</f>
        <v>80.290000000000006</v>
      </c>
      <c r="G436" s="167">
        <f>F436*E436</f>
        <v>80.290000000000006</v>
      </c>
      <c r="H436" s="156"/>
      <c r="I436" s="138"/>
      <c r="J436" s="138"/>
    </row>
    <row r="437" spans="1:10">
      <c r="A437" s="524"/>
      <c r="B437" s="214"/>
      <c r="C437" s="212"/>
      <c r="D437" s="181"/>
      <c r="E437" s="181"/>
      <c r="F437" s="181"/>
      <c r="G437" s="215"/>
      <c r="H437" s="156"/>
      <c r="I437" s="138"/>
      <c r="J437" s="138"/>
    </row>
    <row r="438" spans="1:10">
      <c r="A438" s="217" t="str">
        <f>B434</f>
        <v xml:space="preserve">ALV-DRY-005 </v>
      </c>
      <c r="B438" s="217"/>
      <c r="C438" s="218" t="s">
        <v>100</v>
      </c>
      <c r="D438" s="216"/>
      <c r="E438" s="216"/>
      <c r="F438" s="216"/>
      <c r="G438" s="219">
        <f>SUM(G436:G437)</f>
        <v>80.290000000000006</v>
      </c>
      <c r="H438" s="174"/>
      <c r="I438" s="175">
        <f>G438*0.65</f>
        <v>52.188500000000005</v>
      </c>
      <c r="J438" s="175">
        <f>G438*0.35</f>
        <v>28.101500000000001</v>
      </c>
    </row>
    <row r="439" spans="1:10">
      <c r="A439" s="221" t="s">
        <v>101</v>
      </c>
      <c r="B439" s="221"/>
      <c r="C439" s="222"/>
      <c r="D439" s="220"/>
      <c r="E439" s="220"/>
      <c r="F439" s="220"/>
      <c r="G439" s="220"/>
      <c r="H439" s="156"/>
      <c r="I439" s="138"/>
      <c r="J439" s="138"/>
    </row>
    <row r="440" spans="1:10">
      <c r="A440" s="224"/>
      <c r="B440" s="224"/>
      <c r="C440" s="225"/>
      <c r="D440" s="223"/>
      <c r="E440" s="223"/>
      <c r="F440" s="223"/>
      <c r="G440" s="223"/>
      <c r="H440" s="156"/>
      <c r="I440" s="138"/>
      <c r="J440" s="138"/>
    </row>
    <row r="441" spans="1:10">
      <c r="A441" s="183" t="s">
        <v>97</v>
      </c>
      <c r="B441" s="233" t="s">
        <v>282</v>
      </c>
      <c r="C441" s="184" t="s">
        <v>283</v>
      </c>
      <c r="D441" s="182" t="s">
        <v>279</v>
      </c>
      <c r="E441" s="155"/>
      <c r="F441" s="155"/>
      <c r="G441" s="155" t="str">
        <f>B441</f>
        <v xml:space="preserve">DIV-PAI-010 </v>
      </c>
      <c r="H441" s="156"/>
      <c r="I441" s="138"/>
      <c r="J441" s="138"/>
    </row>
    <row r="442" spans="1:10">
      <c r="A442" s="523" t="s">
        <v>88</v>
      </c>
      <c r="B442" s="207" t="s">
        <v>91</v>
      </c>
      <c r="C442" s="208" t="s">
        <v>9</v>
      </c>
      <c r="D442" s="209" t="s">
        <v>92</v>
      </c>
      <c r="E442" s="234" t="s">
        <v>93</v>
      </c>
      <c r="F442" s="234" t="s">
        <v>94</v>
      </c>
      <c r="G442" s="235" t="s">
        <v>62</v>
      </c>
      <c r="H442" s="156"/>
      <c r="I442" s="138"/>
      <c r="J442" s="138"/>
    </row>
    <row r="443" spans="1:10">
      <c r="A443" s="519" t="s">
        <v>109</v>
      </c>
      <c r="B443" s="211" t="s">
        <v>284</v>
      </c>
      <c r="C443" s="212" t="s">
        <v>285</v>
      </c>
      <c r="D443" s="181" t="s">
        <v>112</v>
      </c>
      <c r="E443" s="213">
        <v>1</v>
      </c>
      <c r="F443" s="166">
        <f>VLOOKUP(B443,'SETOP-Tabela Serv.-Dez.2015'!A:H,6,0)</f>
        <v>91.42</v>
      </c>
      <c r="G443" s="167">
        <f>F443*E443</f>
        <v>91.42</v>
      </c>
      <c r="H443" s="156"/>
      <c r="I443" s="138"/>
      <c r="J443" s="138"/>
    </row>
    <row r="444" spans="1:10">
      <c r="A444" s="524"/>
      <c r="B444" s="214"/>
      <c r="C444" s="212"/>
      <c r="D444" s="181"/>
      <c r="E444" s="236"/>
      <c r="F444" s="236"/>
      <c r="G444" s="237"/>
      <c r="H444" s="156"/>
      <c r="I444" s="138"/>
      <c r="J444" s="138"/>
    </row>
    <row r="445" spans="1:10">
      <c r="A445" s="217" t="str">
        <f>B441</f>
        <v xml:space="preserve">DIV-PAI-010 </v>
      </c>
      <c r="B445" s="217"/>
      <c r="C445" s="218" t="s">
        <v>100</v>
      </c>
      <c r="D445" s="216"/>
      <c r="E445" s="238"/>
      <c r="F445" s="239"/>
      <c r="G445" s="239">
        <f>SUM(G443:G444)</f>
        <v>91.42</v>
      </c>
      <c r="H445" s="174"/>
      <c r="I445" s="175">
        <f>G445*0.65</f>
        <v>59.423000000000002</v>
      </c>
      <c r="J445" s="175">
        <f>G445*0.35</f>
        <v>31.997</v>
      </c>
    </row>
    <row r="446" spans="1:10">
      <c r="A446" s="526" t="s">
        <v>101</v>
      </c>
      <c r="B446" s="241"/>
      <c r="C446" s="242"/>
      <c r="D446" s="240"/>
      <c r="E446" s="243"/>
      <c r="F446" s="244"/>
      <c r="G446" s="244"/>
      <c r="H446" s="156"/>
      <c r="I446" s="138"/>
      <c r="J446" s="138"/>
    </row>
    <row r="447" spans="1:10">
      <c r="A447" s="198"/>
      <c r="B447" s="177"/>
      <c r="C447" s="178"/>
      <c r="D447" s="176"/>
      <c r="E447" s="179"/>
      <c r="F447" s="180"/>
      <c r="G447" s="180"/>
      <c r="H447" s="156"/>
      <c r="I447" s="138"/>
      <c r="J447" s="138"/>
    </row>
    <row r="448" spans="1:10" ht="27" customHeight="1">
      <c r="A448" s="183" t="s">
        <v>97</v>
      </c>
      <c r="B448" s="233" t="s">
        <v>286</v>
      </c>
      <c r="C448" s="184" t="s">
        <v>287</v>
      </c>
      <c r="D448" s="182" t="s">
        <v>92</v>
      </c>
      <c r="E448" s="155"/>
      <c r="F448" s="155"/>
      <c r="G448" s="155" t="str">
        <f>B448</f>
        <v>09683/ORSE</v>
      </c>
      <c r="H448" s="156"/>
      <c r="I448" s="138"/>
      <c r="J448" s="138"/>
    </row>
    <row r="449" spans="1:10">
      <c r="A449" s="523" t="s">
        <v>88</v>
      </c>
      <c r="B449" s="207" t="s">
        <v>91</v>
      </c>
      <c r="C449" s="208" t="s">
        <v>9</v>
      </c>
      <c r="D449" s="209" t="s">
        <v>92</v>
      </c>
      <c r="E449" s="234" t="s">
        <v>93</v>
      </c>
      <c r="F449" s="234" t="s">
        <v>94</v>
      </c>
      <c r="G449" s="235" t="s">
        <v>62</v>
      </c>
      <c r="H449" s="156"/>
      <c r="I449" s="138"/>
      <c r="J449" s="138"/>
    </row>
    <row r="450" spans="1:10" ht="26.25" customHeight="1">
      <c r="A450" s="519" t="s">
        <v>288</v>
      </c>
      <c r="B450" s="211" t="s">
        <v>289</v>
      </c>
      <c r="C450" s="212" t="s">
        <v>287</v>
      </c>
      <c r="D450" s="181" t="s">
        <v>92</v>
      </c>
      <c r="E450" s="213">
        <v>1</v>
      </c>
      <c r="F450" s="166">
        <v>1231.02</v>
      </c>
      <c r="G450" s="167">
        <f>F450*E450</f>
        <v>1231.02</v>
      </c>
      <c r="H450" s="156"/>
      <c r="I450" s="138"/>
      <c r="J450" s="138"/>
    </row>
    <row r="451" spans="1:10">
      <c r="A451" s="524"/>
      <c r="B451" s="214"/>
      <c r="C451" s="212"/>
      <c r="D451" s="181"/>
      <c r="E451" s="236"/>
      <c r="F451" s="236"/>
      <c r="G451" s="237"/>
      <c r="H451" s="156"/>
      <c r="I451" s="138"/>
      <c r="J451" s="138"/>
    </row>
    <row r="452" spans="1:10">
      <c r="A452" s="217" t="str">
        <f>B448</f>
        <v>09683/ORSE</v>
      </c>
      <c r="B452" s="217"/>
      <c r="C452" s="218" t="s">
        <v>100</v>
      </c>
      <c r="D452" s="216"/>
      <c r="E452" s="238"/>
      <c r="F452" s="239"/>
      <c r="G452" s="239">
        <f>SUM(G450:G451)</f>
        <v>1231.02</v>
      </c>
      <c r="H452" s="174"/>
      <c r="I452" s="175">
        <f>G452*0.65</f>
        <v>800.16300000000001</v>
      </c>
      <c r="J452" s="175">
        <f>G452*0.35</f>
        <v>430.85699999999997</v>
      </c>
    </row>
    <row r="453" spans="1:10">
      <c r="A453" s="526" t="s">
        <v>101</v>
      </c>
      <c r="B453" s="241"/>
      <c r="C453" s="242"/>
      <c r="D453" s="240"/>
      <c r="E453" s="243"/>
      <c r="F453" s="244"/>
      <c r="G453" s="244"/>
      <c r="H453" s="156"/>
      <c r="I453" s="175"/>
      <c r="J453" s="175"/>
    </row>
    <row r="454" spans="1:10">
      <c r="A454" s="198"/>
      <c r="B454" s="177"/>
      <c r="C454" s="178"/>
      <c r="D454" s="176"/>
      <c r="E454" s="179"/>
      <c r="F454" s="180"/>
      <c r="G454" s="180"/>
      <c r="H454" s="156"/>
      <c r="I454" s="175"/>
      <c r="J454" s="175"/>
    </row>
    <row r="455" spans="1:10">
      <c r="A455" s="183" t="s">
        <v>97</v>
      </c>
      <c r="B455" s="226" t="s">
        <v>290</v>
      </c>
      <c r="C455" s="184" t="s">
        <v>291</v>
      </c>
      <c r="D455" s="182" t="s">
        <v>112</v>
      </c>
      <c r="E455" s="227"/>
      <c r="F455" s="182"/>
      <c r="G455" s="182" t="str">
        <f>B455</f>
        <v>74071/002</v>
      </c>
      <c r="H455" s="156"/>
      <c r="I455" s="175"/>
      <c r="J455" s="175"/>
    </row>
    <row r="456" spans="1:10">
      <c r="A456" s="521" t="s">
        <v>88</v>
      </c>
      <c r="B456" s="228" t="s">
        <v>91</v>
      </c>
      <c r="C456" s="186" t="s">
        <v>9</v>
      </c>
      <c r="D456" s="187" t="s">
        <v>92</v>
      </c>
      <c r="E456" s="229" t="s">
        <v>93</v>
      </c>
      <c r="F456" s="187" t="s">
        <v>94</v>
      </c>
      <c r="G456" s="188" t="s">
        <v>62</v>
      </c>
      <c r="H456" s="156"/>
      <c r="I456" s="175"/>
      <c r="J456" s="175"/>
    </row>
    <row r="457" spans="1:10">
      <c r="A457" s="518" t="s">
        <v>113</v>
      </c>
      <c r="B457" s="162">
        <v>88309</v>
      </c>
      <c r="C457" s="190" t="s">
        <v>163</v>
      </c>
      <c r="D457" s="191" t="s">
        <v>90</v>
      </c>
      <c r="E457" s="165">
        <v>0.5</v>
      </c>
      <c r="F457" s="166">
        <f>VLOOKUP(B457,'SINAPI-Tabela-Mai.2016'!A:E,5,0)</f>
        <v>15.86</v>
      </c>
      <c r="G457" s="167">
        <f>F457*E457</f>
        <v>7.93</v>
      </c>
      <c r="H457" s="156"/>
      <c r="I457" s="175"/>
      <c r="J457" s="175"/>
    </row>
    <row r="458" spans="1:10">
      <c r="A458" s="518" t="s">
        <v>113</v>
      </c>
      <c r="B458" s="162">
        <v>88315</v>
      </c>
      <c r="C458" s="190" t="s">
        <v>136</v>
      </c>
      <c r="D458" s="191" t="s">
        <v>90</v>
      </c>
      <c r="E458" s="165">
        <v>1.3</v>
      </c>
      <c r="F458" s="166">
        <f>VLOOKUP(B458,'SINAPI-Tabela-Mai.2016'!A:E,5,0)</f>
        <v>15.15</v>
      </c>
      <c r="G458" s="167">
        <f>F458*E458</f>
        <v>19.695</v>
      </c>
      <c r="H458" s="156"/>
      <c r="I458" s="175"/>
      <c r="J458" s="175"/>
    </row>
    <row r="459" spans="1:10">
      <c r="A459" s="518" t="s">
        <v>113</v>
      </c>
      <c r="B459" s="189">
        <v>88316</v>
      </c>
      <c r="C459" s="190" t="s">
        <v>116</v>
      </c>
      <c r="D459" s="191" t="s">
        <v>90</v>
      </c>
      <c r="E459" s="165">
        <v>2.2000000000000002</v>
      </c>
      <c r="F459" s="166">
        <f>VLOOKUP(B459,'SINAPI-Tabela-Mai.2016'!A:E,5,0)</f>
        <v>11.41</v>
      </c>
      <c r="G459" s="167">
        <f>F459*E459</f>
        <v>25.102000000000004</v>
      </c>
      <c r="H459" s="156"/>
      <c r="I459" s="175"/>
      <c r="J459" s="175"/>
    </row>
    <row r="460" spans="1:10" ht="22.5">
      <c r="A460" s="518" t="s">
        <v>113</v>
      </c>
      <c r="B460" s="162">
        <v>88627</v>
      </c>
      <c r="C460" s="190" t="s">
        <v>292</v>
      </c>
      <c r="D460" s="191" t="s">
        <v>128</v>
      </c>
      <c r="E460" s="165">
        <v>0.01</v>
      </c>
      <c r="F460" s="166">
        <f>VLOOKUP(B460,'SINAPI-Tabela-Mai.2016'!A:E,5,0)</f>
        <v>351.36</v>
      </c>
      <c r="G460" s="167">
        <f>F460*E460</f>
        <v>3.5136000000000003</v>
      </c>
      <c r="H460" s="156"/>
      <c r="I460" s="175"/>
      <c r="J460" s="175"/>
    </row>
    <row r="461" spans="1:10">
      <c r="A461" s="518" t="s">
        <v>99</v>
      </c>
      <c r="B461" s="162">
        <v>4917</v>
      </c>
      <c r="C461" s="190" t="s">
        <v>293</v>
      </c>
      <c r="D461" s="191" t="s">
        <v>112</v>
      </c>
      <c r="E461" s="165">
        <v>1</v>
      </c>
      <c r="F461" s="166">
        <f>VLOOKUP(B461,'SINAPI-Insumos-Mai.2016'!A:E,5,0)</f>
        <v>385.75</v>
      </c>
      <c r="G461" s="167">
        <f>F461*E461</f>
        <v>385.75</v>
      </c>
      <c r="H461" s="156"/>
      <c r="I461" s="175"/>
      <c r="J461" s="175"/>
    </row>
    <row r="462" spans="1:10">
      <c r="A462" s="518"/>
      <c r="B462" s="162"/>
      <c r="C462" s="190"/>
      <c r="D462" s="191"/>
      <c r="E462" s="164"/>
      <c r="F462" s="164"/>
      <c r="G462" s="169"/>
      <c r="H462" s="156"/>
      <c r="I462" s="175"/>
      <c r="J462" s="175"/>
    </row>
    <row r="463" spans="1:10">
      <c r="A463" s="195" t="str">
        <f>B455</f>
        <v>74071/002</v>
      </c>
      <c r="B463" s="206"/>
      <c r="C463" s="196" t="s">
        <v>100</v>
      </c>
      <c r="D463" s="194"/>
      <c r="E463" s="172"/>
      <c r="F463" s="173"/>
      <c r="G463" s="173">
        <f>SUM(G457:G462)</f>
        <v>441.99059999999997</v>
      </c>
      <c r="H463" s="174"/>
      <c r="I463" s="175">
        <f>G460+G461</f>
        <v>389.2636</v>
      </c>
      <c r="J463" s="175">
        <f>G457+G458+G459</f>
        <v>52.727000000000004</v>
      </c>
    </row>
    <row r="464" spans="1:10">
      <c r="A464" s="198" t="s">
        <v>101</v>
      </c>
      <c r="B464" s="177"/>
      <c r="C464" s="178"/>
      <c r="D464" s="176"/>
      <c r="E464" s="179"/>
      <c r="F464" s="180"/>
      <c r="G464" s="180"/>
      <c r="H464" s="156"/>
      <c r="I464" s="175"/>
      <c r="J464" s="175"/>
    </row>
    <row r="465" spans="1:10">
      <c r="A465" s="198"/>
      <c r="B465" s="177"/>
      <c r="C465" s="178"/>
      <c r="D465" s="176"/>
      <c r="E465" s="179"/>
      <c r="F465" s="180"/>
      <c r="G465" s="180"/>
      <c r="H465" s="156"/>
      <c r="I465" s="175"/>
      <c r="J465" s="175"/>
    </row>
    <row r="466" spans="1:10">
      <c r="A466" s="522" t="s">
        <v>97</v>
      </c>
      <c r="B466" s="254" t="s">
        <v>294</v>
      </c>
      <c r="C466" s="184" t="s">
        <v>295</v>
      </c>
      <c r="D466" s="182" t="s">
        <v>112</v>
      </c>
      <c r="E466" s="182"/>
      <c r="F466" s="182"/>
      <c r="G466" s="182" t="str">
        <f>B466</f>
        <v>73809/001 MOD</v>
      </c>
      <c r="H466" s="245"/>
      <c r="I466" s="175"/>
      <c r="J466" s="175"/>
    </row>
    <row r="467" spans="1:10">
      <c r="A467" s="521" t="s">
        <v>88</v>
      </c>
      <c r="B467" s="228" t="s">
        <v>91</v>
      </c>
      <c r="C467" s="186" t="s">
        <v>9</v>
      </c>
      <c r="D467" s="187" t="s">
        <v>92</v>
      </c>
      <c r="E467" s="187" t="s">
        <v>93</v>
      </c>
      <c r="F467" s="187" t="s">
        <v>94</v>
      </c>
      <c r="G467" s="188" t="s">
        <v>62</v>
      </c>
      <c r="H467" s="156"/>
      <c r="I467" s="175"/>
      <c r="J467" s="175"/>
    </row>
    <row r="468" spans="1:10">
      <c r="A468" s="518" t="s">
        <v>113</v>
      </c>
      <c r="B468" s="162">
        <v>88309</v>
      </c>
      <c r="C468" s="190" t="s">
        <v>296</v>
      </c>
      <c r="D468" s="191" t="s">
        <v>90</v>
      </c>
      <c r="E468" s="165">
        <v>1</v>
      </c>
      <c r="F468" s="166">
        <f>VLOOKUP(B468,'SINAPI-Tabela-Mai.2016'!A:E,5,0)</f>
        <v>15.86</v>
      </c>
      <c r="G468" s="167">
        <f>F468*E468</f>
        <v>15.86</v>
      </c>
      <c r="H468" s="156"/>
      <c r="I468" s="175"/>
      <c r="J468" s="175"/>
    </row>
    <row r="469" spans="1:10">
      <c r="A469" s="518" t="s">
        <v>113</v>
      </c>
      <c r="B469" s="162">
        <v>88316</v>
      </c>
      <c r="C469" s="190" t="s">
        <v>116</v>
      </c>
      <c r="D469" s="191" t="s">
        <v>90</v>
      </c>
      <c r="E469" s="165">
        <v>1.1000000000000001</v>
      </c>
      <c r="F469" s="166">
        <f>VLOOKUP(B469,'SINAPI-Tabela-Mai.2016'!A:E,5,0)</f>
        <v>11.41</v>
      </c>
      <c r="G469" s="167">
        <f>F469*E469</f>
        <v>12.551000000000002</v>
      </c>
      <c r="H469" s="156"/>
      <c r="I469" s="175"/>
      <c r="J469" s="175"/>
    </row>
    <row r="470" spans="1:10">
      <c r="A470" s="518" t="s">
        <v>99</v>
      </c>
      <c r="B470" s="162">
        <v>367</v>
      </c>
      <c r="C470" s="190" t="s">
        <v>164</v>
      </c>
      <c r="D470" s="191" t="s">
        <v>128</v>
      </c>
      <c r="E470" s="165">
        <f>0.005</f>
        <v>5.0000000000000001E-3</v>
      </c>
      <c r="F470" s="166">
        <f>VLOOKUP(B470,'SINAPI-Insumos-Mai.2016'!A:E,5,0)</f>
        <v>72</v>
      </c>
      <c r="G470" s="167">
        <f>F470*E470</f>
        <v>0.36</v>
      </c>
      <c r="H470" s="156"/>
      <c r="I470" s="175"/>
      <c r="J470" s="175"/>
    </row>
    <row r="471" spans="1:10">
      <c r="A471" s="518" t="s">
        <v>297</v>
      </c>
      <c r="B471" s="162" t="s">
        <v>298</v>
      </c>
      <c r="C471" s="190" t="s">
        <v>299</v>
      </c>
      <c r="D471" s="191" t="s">
        <v>112</v>
      </c>
      <c r="E471" s="165">
        <f>1.1</f>
        <v>1.1000000000000001</v>
      </c>
      <c r="F471" s="166">
        <v>228.26</v>
      </c>
      <c r="G471" s="167">
        <f>F471*E471</f>
        <v>251.08600000000001</v>
      </c>
      <c r="H471" s="156"/>
      <c r="I471" s="175"/>
      <c r="J471" s="175"/>
    </row>
    <row r="472" spans="1:10">
      <c r="A472" s="518" t="s">
        <v>99</v>
      </c>
      <c r="B472" s="162">
        <v>1379</v>
      </c>
      <c r="C472" s="190" t="s">
        <v>165</v>
      </c>
      <c r="D472" s="191" t="s">
        <v>118</v>
      </c>
      <c r="E472" s="165">
        <f>2.12</f>
        <v>2.12</v>
      </c>
      <c r="F472" s="166">
        <f>VLOOKUP(B472,'SINAPI-Insumos-Mai.2016'!A:E,5,0)</f>
        <v>0.46</v>
      </c>
      <c r="G472" s="167">
        <f>F472*E472</f>
        <v>0.97520000000000007</v>
      </c>
      <c r="H472" s="156"/>
      <c r="I472" s="175"/>
      <c r="J472" s="175"/>
    </row>
    <row r="473" spans="1:10">
      <c r="A473" s="518"/>
      <c r="B473" s="162"/>
      <c r="C473" s="190"/>
      <c r="D473" s="191"/>
      <c r="E473" s="203"/>
      <c r="F473" s="192"/>
      <c r="G473" s="193"/>
      <c r="H473" s="156"/>
      <c r="I473" s="175"/>
      <c r="J473" s="175"/>
    </row>
    <row r="474" spans="1:10">
      <c r="A474" s="195" t="str">
        <f>B466</f>
        <v>73809/001 MOD</v>
      </c>
      <c r="B474" s="206"/>
      <c r="C474" s="196" t="s">
        <v>100</v>
      </c>
      <c r="D474" s="194"/>
      <c r="E474" s="205"/>
      <c r="F474" s="173"/>
      <c r="G474" s="246">
        <f>SUM(G468:G473)</f>
        <v>280.8322</v>
      </c>
      <c r="H474" s="174"/>
      <c r="I474" s="175">
        <f>G471+G472+G470</f>
        <v>252.42120000000003</v>
      </c>
      <c r="J474" s="175">
        <f>G468+G469</f>
        <v>28.411000000000001</v>
      </c>
    </row>
    <row r="475" spans="1:10">
      <c r="A475" s="198" t="s">
        <v>101</v>
      </c>
      <c r="B475" s="247" t="s">
        <v>300</v>
      </c>
      <c r="C475" s="248"/>
      <c r="D475" s="243"/>
      <c r="E475" s="243"/>
      <c r="F475" s="243"/>
      <c r="G475" s="243"/>
      <c r="H475" s="156"/>
      <c r="I475" s="175"/>
      <c r="J475" s="175"/>
    </row>
    <row r="476" spans="1:10">
      <c r="A476" s="198"/>
      <c r="B476" s="249" t="s">
        <v>301</v>
      </c>
      <c r="C476" s="178"/>
      <c r="D476" s="176"/>
      <c r="E476" s="179"/>
      <c r="F476" s="180"/>
      <c r="G476" s="180"/>
      <c r="H476" s="156"/>
      <c r="I476" s="175"/>
      <c r="J476" s="175"/>
    </row>
    <row r="477" spans="1:10">
      <c r="A477" s="198"/>
      <c r="B477" s="249"/>
      <c r="C477" s="178"/>
      <c r="D477" s="176"/>
      <c r="E477" s="179"/>
      <c r="F477" s="180"/>
      <c r="G477" s="180"/>
      <c r="H477" s="156"/>
      <c r="I477" s="175"/>
      <c r="J477" s="175"/>
    </row>
    <row r="478" spans="1:10">
      <c r="A478" s="522" t="s">
        <v>97</v>
      </c>
      <c r="B478" s="254" t="s">
        <v>302</v>
      </c>
      <c r="C478" s="184" t="s">
        <v>303</v>
      </c>
      <c r="D478" s="182" t="s">
        <v>112</v>
      </c>
      <c r="E478" s="182"/>
      <c r="F478" s="182"/>
      <c r="G478" s="182" t="str">
        <f>B478</f>
        <v>74067/001 MOD</v>
      </c>
      <c r="H478" s="245"/>
      <c r="I478" s="175"/>
      <c r="J478" s="175"/>
    </row>
    <row r="479" spans="1:10">
      <c r="A479" s="521" t="s">
        <v>88</v>
      </c>
      <c r="B479" s="228" t="s">
        <v>91</v>
      </c>
      <c r="C479" s="186" t="s">
        <v>9</v>
      </c>
      <c r="D479" s="187" t="s">
        <v>92</v>
      </c>
      <c r="E479" s="187" t="s">
        <v>93</v>
      </c>
      <c r="F479" s="187" t="s">
        <v>94</v>
      </c>
      <c r="G479" s="188" t="s">
        <v>62</v>
      </c>
      <c r="H479" s="156"/>
      <c r="I479" s="175"/>
      <c r="J479" s="175"/>
    </row>
    <row r="480" spans="1:10">
      <c r="A480" s="518" t="s">
        <v>113</v>
      </c>
      <c r="B480" s="162">
        <v>88309</v>
      </c>
      <c r="C480" s="190" t="s">
        <v>296</v>
      </c>
      <c r="D480" s="191" t="s">
        <v>90</v>
      </c>
      <c r="E480" s="165">
        <v>0.5</v>
      </c>
      <c r="F480" s="166">
        <f>VLOOKUP(B480,'SINAPI-Tabela-Mai.2016'!A:E,5,0)</f>
        <v>15.86</v>
      </c>
      <c r="G480" s="167">
        <f>F480*E480</f>
        <v>7.93</v>
      </c>
      <c r="H480" s="156"/>
      <c r="I480" s="175"/>
      <c r="J480" s="175"/>
    </row>
    <row r="481" spans="1:10">
      <c r="A481" s="518" t="s">
        <v>113</v>
      </c>
      <c r="B481" s="162">
        <v>88315</v>
      </c>
      <c r="C481" s="190" t="s">
        <v>304</v>
      </c>
      <c r="D481" s="191" t="s">
        <v>90</v>
      </c>
      <c r="E481" s="165">
        <v>1.1000000000000001</v>
      </c>
      <c r="F481" s="166">
        <f>VLOOKUP(B481,'SINAPI-Tabela-Mai.2016'!A:E,5,0)</f>
        <v>15.15</v>
      </c>
      <c r="G481" s="167">
        <f>F481*E481</f>
        <v>16.665000000000003</v>
      </c>
      <c r="H481" s="156"/>
      <c r="I481" s="175"/>
      <c r="J481" s="175"/>
    </row>
    <row r="482" spans="1:10">
      <c r="A482" s="518" t="s">
        <v>113</v>
      </c>
      <c r="B482" s="162">
        <v>88316</v>
      </c>
      <c r="C482" s="190" t="s">
        <v>116</v>
      </c>
      <c r="D482" s="191" t="s">
        <v>90</v>
      </c>
      <c r="E482" s="165">
        <v>1.9</v>
      </c>
      <c r="F482" s="166">
        <f>VLOOKUP(B482,'SINAPI-Tabela-Mai.2016'!A:E,5,0)</f>
        <v>11.41</v>
      </c>
      <c r="G482" s="167">
        <f>F482*E482</f>
        <v>21.678999999999998</v>
      </c>
      <c r="H482" s="156"/>
      <c r="I482" s="175"/>
      <c r="J482" s="175"/>
    </row>
    <row r="483" spans="1:10" ht="22.5">
      <c r="A483" s="518" t="s">
        <v>113</v>
      </c>
      <c r="B483" s="162">
        <v>88627</v>
      </c>
      <c r="C483" s="190" t="s">
        <v>305</v>
      </c>
      <c r="D483" s="191" t="s">
        <v>128</v>
      </c>
      <c r="E483" s="165">
        <f>0.006</f>
        <v>6.0000000000000001E-3</v>
      </c>
      <c r="F483" s="166">
        <f>VLOOKUP(B483,'SINAPI-Tabela-Mai.2016'!A:E,5,0)</f>
        <v>351.36</v>
      </c>
      <c r="G483" s="167">
        <f>F483*E483</f>
        <v>2.1081600000000003</v>
      </c>
      <c r="H483" s="156"/>
      <c r="I483" s="175"/>
      <c r="J483" s="175"/>
    </row>
    <row r="484" spans="1:10">
      <c r="A484" s="518" t="s">
        <v>297</v>
      </c>
      <c r="B484" s="162" t="s">
        <v>306</v>
      </c>
      <c r="C484" s="190" t="s">
        <v>307</v>
      </c>
      <c r="D484" s="191" t="s">
        <v>112</v>
      </c>
      <c r="E484" s="165">
        <v>1</v>
      </c>
      <c r="F484" s="166">
        <v>296.41000000000003</v>
      </c>
      <c r="G484" s="167">
        <f>F484*E484</f>
        <v>296.41000000000003</v>
      </c>
      <c r="H484" s="156"/>
      <c r="I484" s="175"/>
      <c r="J484" s="175"/>
    </row>
    <row r="485" spans="1:10">
      <c r="A485" s="518"/>
      <c r="B485" s="162"/>
      <c r="C485" s="190"/>
      <c r="D485" s="191"/>
      <c r="E485" s="203"/>
      <c r="F485" s="192"/>
      <c r="G485" s="193"/>
      <c r="H485" s="156"/>
      <c r="I485" s="175"/>
      <c r="J485" s="175"/>
    </row>
    <row r="486" spans="1:10">
      <c r="A486" s="195" t="str">
        <f>B478</f>
        <v>74067/001 MOD</v>
      </c>
      <c r="B486" s="206"/>
      <c r="C486" s="196" t="s">
        <v>100</v>
      </c>
      <c r="D486" s="194"/>
      <c r="E486" s="205"/>
      <c r="F486" s="173"/>
      <c r="G486" s="246">
        <f>SUM(G480:G485)</f>
        <v>344.79216000000002</v>
      </c>
      <c r="H486" s="174"/>
      <c r="I486" s="175">
        <f>G483+G484</f>
        <v>298.51816000000002</v>
      </c>
      <c r="J486" s="175">
        <f>G480+G481+G482</f>
        <v>46.274000000000001</v>
      </c>
    </row>
    <row r="487" spans="1:10">
      <c r="A487" s="198" t="s">
        <v>101</v>
      </c>
      <c r="B487" s="247" t="s">
        <v>308</v>
      </c>
      <c r="C487" s="248"/>
      <c r="D487" s="243"/>
      <c r="E487" s="243"/>
      <c r="F487" s="243"/>
      <c r="G487" s="243"/>
      <c r="H487" s="156"/>
      <c r="I487" s="175"/>
      <c r="J487" s="175"/>
    </row>
    <row r="488" spans="1:10">
      <c r="A488" s="198"/>
      <c r="B488" s="249" t="s">
        <v>301</v>
      </c>
      <c r="C488" s="178"/>
      <c r="D488" s="176"/>
      <c r="E488" s="179"/>
      <c r="F488" s="180"/>
      <c r="G488" s="180"/>
      <c r="H488" s="156"/>
      <c r="I488" s="175"/>
      <c r="J488" s="175"/>
    </row>
    <row r="489" spans="1:10">
      <c r="A489" s="198"/>
      <c r="B489" s="249"/>
      <c r="C489" s="178"/>
      <c r="D489" s="176"/>
      <c r="E489" s="179"/>
      <c r="F489" s="180"/>
      <c r="G489" s="180"/>
      <c r="H489" s="156"/>
      <c r="I489" s="175"/>
      <c r="J489" s="175"/>
    </row>
    <row r="490" spans="1:10">
      <c r="A490" s="183" t="s">
        <v>97</v>
      </c>
      <c r="B490" s="226">
        <v>84959</v>
      </c>
      <c r="C490" s="184" t="s">
        <v>309</v>
      </c>
      <c r="D490" s="182" t="s">
        <v>112</v>
      </c>
      <c r="E490" s="227"/>
      <c r="F490" s="182"/>
      <c r="G490" s="182">
        <f>B490</f>
        <v>84959</v>
      </c>
      <c r="H490" s="156"/>
      <c r="I490" s="175"/>
      <c r="J490" s="175"/>
    </row>
    <row r="491" spans="1:10">
      <c r="A491" s="521" t="s">
        <v>88</v>
      </c>
      <c r="B491" s="228" t="s">
        <v>91</v>
      </c>
      <c r="C491" s="186" t="s">
        <v>9</v>
      </c>
      <c r="D491" s="187" t="s">
        <v>92</v>
      </c>
      <c r="E491" s="229" t="s">
        <v>93</v>
      </c>
      <c r="F491" s="187" t="s">
        <v>94</v>
      </c>
      <c r="G491" s="188" t="s">
        <v>62</v>
      </c>
      <c r="H491" s="156"/>
      <c r="I491" s="175"/>
      <c r="J491" s="175"/>
    </row>
    <row r="492" spans="1:10">
      <c r="A492" s="518" t="s">
        <v>113</v>
      </c>
      <c r="B492" s="162">
        <v>88316</v>
      </c>
      <c r="C492" s="190" t="s">
        <v>116</v>
      </c>
      <c r="D492" s="191" t="s">
        <v>90</v>
      </c>
      <c r="E492" s="165">
        <v>0.2</v>
      </c>
      <c r="F492" s="166">
        <f>VLOOKUP(B492,'SINAPI-Tabela-Mai.2016'!A:E,5,0)</f>
        <v>11.41</v>
      </c>
      <c r="G492" s="167">
        <f>F492*E492</f>
        <v>2.282</v>
      </c>
      <c r="H492" s="156"/>
      <c r="I492" s="175"/>
      <c r="J492" s="175"/>
    </row>
    <row r="493" spans="1:10">
      <c r="A493" s="518" t="s">
        <v>113</v>
      </c>
      <c r="B493" s="162">
        <v>88325</v>
      </c>
      <c r="C493" s="190" t="s">
        <v>310</v>
      </c>
      <c r="D493" s="191" t="s">
        <v>90</v>
      </c>
      <c r="E493" s="165">
        <v>1</v>
      </c>
      <c r="F493" s="166">
        <f>VLOOKUP(B493,'SINAPI-Tabela-Mai.2016'!A:E,5,0)</f>
        <v>14.09</v>
      </c>
      <c r="G493" s="167">
        <f>F493*E493</f>
        <v>14.09</v>
      </c>
      <c r="H493" s="156"/>
      <c r="I493" s="175"/>
      <c r="J493" s="175"/>
    </row>
    <row r="494" spans="1:10">
      <c r="A494" s="518" t="s">
        <v>99</v>
      </c>
      <c r="B494" s="162">
        <v>10491</v>
      </c>
      <c r="C494" s="190" t="s">
        <v>311</v>
      </c>
      <c r="D494" s="191" t="s">
        <v>112</v>
      </c>
      <c r="E494" s="165">
        <v>1</v>
      </c>
      <c r="F494" s="166">
        <f>VLOOKUP(B494,'SINAPI-Insumos-Mai.2016'!A:E,5,0)</f>
        <v>94.44</v>
      </c>
      <c r="G494" s="167">
        <f>F494*E494</f>
        <v>94.44</v>
      </c>
      <c r="H494" s="156"/>
      <c r="I494" s="175"/>
      <c r="J494" s="175"/>
    </row>
    <row r="495" spans="1:10">
      <c r="A495" s="518" t="s">
        <v>99</v>
      </c>
      <c r="B495" s="162">
        <v>10498</v>
      </c>
      <c r="C495" s="190" t="s">
        <v>312</v>
      </c>
      <c r="D495" s="191" t="s">
        <v>118</v>
      </c>
      <c r="E495" s="165">
        <v>2</v>
      </c>
      <c r="F495" s="166">
        <f>VLOOKUP(B495,'SINAPI-Insumos-Mai.2016'!A:E,5,0)</f>
        <v>4.2300000000000004</v>
      </c>
      <c r="G495" s="167">
        <f>F495*E495</f>
        <v>8.4600000000000009</v>
      </c>
      <c r="H495" s="156"/>
      <c r="I495" s="175"/>
      <c r="J495" s="175"/>
    </row>
    <row r="496" spans="1:10">
      <c r="A496" s="518"/>
      <c r="B496" s="189"/>
      <c r="C496" s="190"/>
      <c r="D496" s="191"/>
      <c r="E496" s="164"/>
      <c r="F496" s="164"/>
      <c r="G496" s="169"/>
      <c r="H496" s="156"/>
      <c r="I496" s="175"/>
      <c r="J496" s="175"/>
    </row>
    <row r="497" spans="1:10">
      <c r="A497" s="195">
        <f>B490</f>
        <v>84959</v>
      </c>
      <c r="B497" s="195"/>
      <c r="C497" s="196" t="s">
        <v>100</v>
      </c>
      <c r="D497" s="194"/>
      <c r="E497" s="172"/>
      <c r="F497" s="173"/>
      <c r="G497" s="173">
        <f>SUM(G492:G496)</f>
        <v>119.27199999999999</v>
      </c>
      <c r="H497" s="174"/>
      <c r="I497" s="175">
        <f>G494+G495</f>
        <v>102.9</v>
      </c>
      <c r="J497" s="175">
        <f>G492+G493</f>
        <v>16.372</v>
      </c>
    </row>
    <row r="498" spans="1:10">
      <c r="A498" s="198" t="s">
        <v>101</v>
      </c>
      <c r="B498" s="198"/>
      <c r="C498" s="178"/>
      <c r="D498" s="176"/>
      <c r="E498" s="176"/>
      <c r="F498" s="180"/>
      <c r="G498" s="180"/>
      <c r="H498" s="156"/>
      <c r="I498" s="175"/>
      <c r="J498" s="175"/>
    </row>
    <row r="499" spans="1:10">
      <c r="A499" s="198"/>
      <c r="B499" s="198"/>
      <c r="C499" s="178"/>
      <c r="D499" s="176"/>
      <c r="E499" s="176"/>
      <c r="F499" s="180"/>
      <c r="G499" s="180"/>
      <c r="H499" s="156"/>
      <c r="I499" s="175"/>
      <c r="J499" s="175"/>
    </row>
    <row r="500" spans="1:10">
      <c r="A500" s="183" t="s">
        <v>97</v>
      </c>
      <c r="B500" s="183" t="s">
        <v>313</v>
      </c>
      <c r="C500" s="184" t="s">
        <v>314</v>
      </c>
      <c r="D500" s="182" t="s">
        <v>108</v>
      </c>
      <c r="E500" s="182"/>
      <c r="F500" s="182"/>
      <c r="G500" s="182" t="str">
        <f>B500</f>
        <v>74046/002</v>
      </c>
      <c r="H500" s="156"/>
      <c r="I500" s="175"/>
      <c r="J500" s="175"/>
    </row>
    <row r="501" spans="1:10">
      <c r="A501" s="521" t="s">
        <v>88</v>
      </c>
      <c r="B501" s="185" t="s">
        <v>91</v>
      </c>
      <c r="C501" s="186" t="s">
        <v>9</v>
      </c>
      <c r="D501" s="187" t="s">
        <v>92</v>
      </c>
      <c r="E501" s="187" t="s">
        <v>93</v>
      </c>
      <c r="F501" s="187" t="s">
        <v>94</v>
      </c>
      <c r="G501" s="188" t="s">
        <v>62</v>
      </c>
      <c r="H501" s="156"/>
      <c r="I501" s="175"/>
      <c r="J501" s="175"/>
    </row>
    <row r="502" spans="1:10">
      <c r="A502" s="518" t="s">
        <v>113</v>
      </c>
      <c r="B502" s="162">
        <v>88239</v>
      </c>
      <c r="C502" s="190" t="s">
        <v>199</v>
      </c>
      <c r="D502" s="191" t="s">
        <v>90</v>
      </c>
      <c r="E502" s="165">
        <v>0.25</v>
      </c>
      <c r="F502" s="166">
        <f>VLOOKUP(B502,'SINAPI-Tabela-Mai.2016'!A:E,5,0)</f>
        <v>12.67</v>
      </c>
      <c r="G502" s="167">
        <f>F502*E502</f>
        <v>3.1675</v>
      </c>
      <c r="H502" s="156"/>
      <c r="I502" s="175"/>
      <c r="J502" s="175"/>
    </row>
    <row r="503" spans="1:10">
      <c r="A503" s="518" t="s">
        <v>113</v>
      </c>
      <c r="B503" s="162">
        <v>88261</v>
      </c>
      <c r="C503" s="190" t="s">
        <v>134</v>
      </c>
      <c r="D503" s="191" t="s">
        <v>90</v>
      </c>
      <c r="E503" s="165">
        <v>0.25</v>
      </c>
      <c r="F503" s="166">
        <f>VLOOKUP(B503,'SINAPI-Tabela-Mai.2016'!A:E,5,0)</f>
        <v>15.67</v>
      </c>
      <c r="G503" s="167">
        <f>F503*E503</f>
        <v>3.9175</v>
      </c>
      <c r="H503" s="156"/>
      <c r="I503" s="175"/>
      <c r="J503" s="175"/>
    </row>
    <row r="504" spans="1:10">
      <c r="A504" s="518" t="s">
        <v>99</v>
      </c>
      <c r="B504" s="162">
        <v>11457</v>
      </c>
      <c r="C504" s="190" t="s">
        <v>315</v>
      </c>
      <c r="D504" s="191" t="s">
        <v>108</v>
      </c>
      <c r="E504" s="165">
        <v>1</v>
      </c>
      <c r="F504" s="166">
        <f>VLOOKUP(B504,'SINAPI-Insumos-Mai.2016'!A:E,5,0)</f>
        <v>25.66</v>
      </c>
      <c r="G504" s="167">
        <f>F504*E504</f>
        <v>25.66</v>
      </c>
      <c r="H504" s="156"/>
      <c r="I504" s="175"/>
      <c r="J504" s="175"/>
    </row>
    <row r="505" spans="1:10">
      <c r="A505" s="518"/>
      <c r="B505" s="162"/>
      <c r="C505" s="190"/>
      <c r="D505" s="191"/>
      <c r="E505" s="164"/>
      <c r="F505" s="164"/>
      <c r="G505" s="169"/>
      <c r="H505" s="156"/>
      <c r="I505" s="175"/>
      <c r="J505" s="175"/>
    </row>
    <row r="506" spans="1:10">
      <c r="A506" s="195" t="str">
        <f>B500</f>
        <v>74046/002</v>
      </c>
      <c r="B506" s="206"/>
      <c r="C506" s="196" t="s">
        <v>100</v>
      </c>
      <c r="D506" s="194"/>
      <c r="E506" s="172"/>
      <c r="F506" s="173"/>
      <c r="G506" s="173">
        <f>SUM(G502:G505)</f>
        <v>32.744999999999997</v>
      </c>
      <c r="H506" s="174"/>
      <c r="I506" s="175">
        <f>G504</f>
        <v>25.66</v>
      </c>
      <c r="J506" s="175">
        <f>G502+G503</f>
        <v>7.085</v>
      </c>
    </row>
    <row r="507" spans="1:10">
      <c r="A507" s="198" t="s">
        <v>101</v>
      </c>
      <c r="B507" s="177"/>
      <c r="C507" s="178"/>
      <c r="D507" s="176"/>
      <c r="E507" s="179"/>
      <c r="F507" s="180"/>
      <c r="G507" s="180"/>
      <c r="H507" s="156"/>
      <c r="I507" s="175"/>
      <c r="J507" s="175"/>
    </row>
    <row r="508" spans="1:10">
      <c r="A508" s="198"/>
      <c r="B508" s="177"/>
      <c r="C508" s="178"/>
      <c r="D508" s="176"/>
      <c r="E508" s="179"/>
      <c r="F508" s="180"/>
      <c r="G508" s="180"/>
      <c r="H508" s="156"/>
      <c r="I508" s="175"/>
      <c r="J508" s="175"/>
    </row>
    <row r="509" spans="1:10">
      <c r="A509" s="522" t="s">
        <v>97</v>
      </c>
      <c r="B509" s="254">
        <v>85005</v>
      </c>
      <c r="C509" s="184" t="s">
        <v>316</v>
      </c>
      <c r="D509" s="182" t="s">
        <v>112</v>
      </c>
      <c r="E509" s="227"/>
      <c r="F509" s="182"/>
      <c r="G509" s="182">
        <f>B509</f>
        <v>85005</v>
      </c>
      <c r="H509" s="156"/>
      <c r="I509" s="175"/>
      <c r="J509" s="175"/>
    </row>
    <row r="510" spans="1:10">
      <c r="A510" s="521" t="s">
        <v>88</v>
      </c>
      <c r="B510" s="228" t="s">
        <v>91</v>
      </c>
      <c r="C510" s="186" t="s">
        <v>9</v>
      </c>
      <c r="D510" s="187" t="s">
        <v>92</v>
      </c>
      <c r="E510" s="229" t="s">
        <v>93</v>
      </c>
      <c r="F510" s="187" t="s">
        <v>94</v>
      </c>
      <c r="G510" s="188" t="s">
        <v>62</v>
      </c>
      <c r="H510" s="156"/>
      <c r="I510" s="175"/>
      <c r="J510" s="175"/>
    </row>
    <row r="511" spans="1:10">
      <c r="A511" s="518" t="s">
        <v>113</v>
      </c>
      <c r="B511" s="162">
        <v>88316</v>
      </c>
      <c r="C511" s="190" t="s">
        <v>116</v>
      </c>
      <c r="D511" s="191" t="s">
        <v>90</v>
      </c>
      <c r="E511" s="165">
        <v>0.4</v>
      </c>
      <c r="F511" s="166">
        <f>VLOOKUP(B511,'SINAPI-Tabela-Mai.2016'!A:E,5,0)</f>
        <v>11.41</v>
      </c>
      <c r="G511" s="167">
        <f>F511*E511</f>
        <v>4.5640000000000001</v>
      </c>
      <c r="H511" s="156"/>
      <c r="I511" s="175"/>
      <c r="J511" s="175"/>
    </row>
    <row r="512" spans="1:10">
      <c r="A512" s="518" t="s">
        <v>113</v>
      </c>
      <c r="B512" s="162">
        <v>88325</v>
      </c>
      <c r="C512" s="190" t="s">
        <v>310</v>
      </c>
      <c r="D512" s="191" t="s">
        <v>90</v>
      </c>
      <c r="E512" s="165">
        <v>2</v>
      </c>
      <c r="F512" s="166">
        <f>VLOOKUP(B512,'SINAPI-Tabela-Mai.2016'!A:E,5,0)</f>
        <v>14.09</v>
      </c>
      <c r="G512" s="167">
        <f>F512*E512</f>
        <v>28.18</v>
      </c>
      <c r="H512" s="156"/>
      <c r="I512" s="175"/>
      <c r="J512" s="175"/>
    </row>
    <row r="513" spans="1:10">
      <c r="A513" s="518" t="s">
        <v>99</v>
      </c>
      <c r="B513" s="162">
        <v>442</v>
      </c>
      <c r="C513" s="190" t="s">
        <v>317</v>
      </c>
      <c r="D513" s="191" t="s">
        <v>108</v>
      </c>
      <c r="E513" s="165">
        <v>4</v>
      </c>
      <c r="F513" s="166">
        <f>VLOOKUP(B513,'SINAPI-Insumos-Mai.2016'!A:E,5,0)</f>
        <v>2.25</v>
      </c>
      <c r="G513" s="167">
        <f>F513*E513</f>
        <v>9</v>
      </c>
      <c r="H513" s="156"/>
      <c r="I513" s="175"/>
      <c r="J513" s="175"/>
    </row>
    <row r="514" spans="1:10">
      <c r="A514" s="518" t="s">
        <v>99</v>
      </c>
      <c r="B514" s="162">
        <v>11186</v>
      </c>
      <c r="C514" s="190" t="s">
        <v>318</v>
      </c>
      <c r="D514" s="191" t="s">
        <v>112</v>
      </c>
      <c r="E514" s="165">
        <v>1</v>
      </c>
      <c r="F514" s="166">
        <f>VLOOKUP(B514,'SINAPI-Insumos-Mai.2016'!A:E,5,0)</f>
        <v>191.11</v>
      </c>
      <c r="G514" s="167">
        <f>F514*E514</f>
        <v>191.11</v>
      </c>
      <c r="H514" s="156"/>
      <c r="I514" s="175"/>
      <c r="J514" s="175"/>
    </row>
    <row r="515" spans="1:10">
      <c r="A515" s="518"/>
      <c r="B515" s="162"/>
      <c r="C515" s="190"/>
      <c r="D515" s="191"/>
      <c r="E515" s="203"/>
      <c r="F515" s="192"/>
      <c r="G515" s="193"/>
      <c r="H515" s="156"/>
      <c r="I515" s="175"/>
      <c r="J515" s="175"/>
    </row>
    <row r="516" spans="1:10">
      <c r="A516" s="195">
        <f>B509</f>
        <v>85005</v>
      </c>
      <c r="B516" s="206"/>
      <c r="C516" s="196" t="s">
        <v>100</v>
      </c>
      <c r="D516" s="194"/>
      <c r="E516" s="205"/>
      <c r="F516" s="173"/>
      <c r="G516" s="173">
        <f>SUM(G511:G515)</f>
        <v>232.85400000000001</v>
      </c>
      <c r="H516" s="174"/>
      <c r="I516" s="175">
        <f>G513+G514</f>
        <v>200.11</v>
      </c>
      <c r="J516" s="175">
        <f>G511+G512</f>
        <v>32.744</v>
      </c>
    </row>
    <row r="517" spans="1:10">
      <c r="A517" s="198" t="s">
        <v>101</v>
      </c>
      <c r="B517" s="177"/>
      <c r="C517" s="178"/>
      <c r="D517" s="176"/>
      <c r="E517" s="179"/>
      <c r="F517" s="180"/>
      <c r="G517" s="180"/>
      <c r="H517" s="156"/>
      <c r="I517" s="175"/>
      <c r="J517" s="175"/>
    </row>
    <row r="518" spans="1:10">
      <c r="A518" s="198"/>
      <c r="B518" s="177"/>
      <c r="C518" s="178"/>
      <c r="D518" s="176"/>
      <c r="E518" s="179"/>
      <c r="F518" s="180"/>
      <c r="G518" s="180"/>
      <c r="H518" s="156"/>
      <c r="I518" s="175"/>
      <c r="J518" s="175"/>
    </row>
    <row r="519" spans="1:10">
      <c r="A519" s="522" t="s">
        <v>97</v>
      </c>
      <c r="B519" s="522" t="s">
        <v>323</v>
      </c>
      <c r="C519" s="184" t="s">
        <v>324</v>
      </c>
      <c r="D519" s="182" t="s">
        <v>279</v>
      </c>
      <c r="E519" s="182"/>
      <c r="F519" s="182"/>
      <c r="G519" s="182" t="str">
        <f>B519</f>
        <v xml:space="preserve">COB-TEL-050 </v>
      </c>
      <c r="H519" s="156"/>
      <c r="I519" s="175"/>
      <c r="J519" s="175"/>
    </row>
    <row r="520" spans="1:10">
      <c r="A520" s="523" t="s">
        <v>88</v>
      </c>
      <c r="B520" s="207" t="s">
        <v>91</v>
      </c>
      <c r="C520" s="208" t="s">
        <v>9</v>
      </c>
      <c r="D520" s="209" t="s">
        <v>92</v>
      </c>
      <c r="E520" s="209" t="s">
        <v>93</v>
      </c>
      <c r="F520" s="209" t="s">
        <v>94</v>
      </c>
      <c r="G520" s="210" t="s">
        <v>62</v>
      </c>
      <c r="H520" s="156"/>
      <c r="I520" s="175"/>
      <c r="J520" s="175"/>
    </row>
    <row r="521" spans="1:10">
      <c r="A521" s="519" t="s">
        <v>109</v>
      </c>
      <c r="B521" s="211" t="s">
        <v>325</v>
      </c>
      <c r="C521" s="212" t="s">
        <v>324</v>
      </c>
      <c r="D521" s="181" t="s">
        <v>279</v>
      </c>
      <c r="E521" s="213">
        <v>1</v>
      </c>
      <c r="F521" s="166">
        <f>VLOOKUP(B521,'SETOP-Tabela Serv.-Dez.2015'!A:H,6,0)</f>
        <v>124.53</v>
      </c>
      <c r="G521" s="167">
        <f>F521*E521</f>
        <v>124.53</v>
      </c>
      <c r="H521" s="156"/>
      <c r="I521" s="175"/>
      <c r="J521" s="175"/>
    </row>
    <row r="522" spans="1:10">
      <c r="A522" s="524"/>
      <c r="B522" s="214"/>
      <c r="C522" s="212"/>
      <c r="D522" s="181"/>
      <c r="E522" s="181"/>
      <c r="F522" s="181"/>
      <c r="G522" s="215"/>
      <c r="H522" s="156"/>
      <c r="I522" s="175"/>
      <c r="J522" s="175"/>
    </row>
    <row r="523" spans="1:10">
      <c r="A523" s="217" t="str">
        <f>B519</f>
        <v xml:space="preserve">COB-TEL-050 </v>
      </c>
      <c r="B523" s="217"/>
      <c r="C523" s="218" t="s">
        <v>100</v>
      </c>
      <c r="D523" s="216"/>
      <c r="E523" s="216"/>
      <c r="F523" s="239"/>
      <c r="G523" s="239">
        <f>SUM(G521:G522)</f>
        <v>124.53</v>
      </c>
      <c r="H523" s="174"/>
      <c r="I523" s="175">
        <f>G523*0.7</f>
        <v>87.170999999999992</v>
      </c>
      <c r="J523" s="175">
        <f>G523*0.3</f>
        <v>37.359000000000002</v>
      </c>
    </row>
    <row r="524" spans="1:10">
      <c r="A524" s="198" t="s">
        <v>101</v>
      </c>
      <c r="E524" s="253"/>
      <c r="F524" s="253"/>
      <c r="G524" s="253"/>
      <c r="H524" s="156"/>
      <c r="I524" s="175"/>
      <c r="J524" s="175"/>
    </row>
    <row r="525" spans="1:10">
      <c r="E525" s="253"/>
      <c r="F525" s="253"/>
      <c r="G525" s="253"/>
      <c r="H525" s="156"/>
      <c r="I525" s="175"/>
      <c r="J525" s="175"/>
    </row>
    <row r="526" spans="1:10">
      <c r="A526" s="183" t="s">
        <v>97</v>
      </c>
      <c r="B526" s="226">
        <v>72107</v>
      </c>
      <c r="C526" s="184" t="s">
        <v>326</v>
      </c>
      <c r="D526" s="182" t="s">
        <v>121</v>
      </c>
      <c r="E526" s="227"/>
      <c r="F526" s="182"/>
      <c r="G526" s="182">
        <f>B526</f>
        <v>72107</v>
      </c>
      <c r="H526" s="156"/>
      <c r="I526" s="175"/>
      <c r="J526" s="175"/>
    </row>
    <row r="527" spans="1:10">
      <c r="A527" s="521" t="s">
        <v>88</v>
      </c>
      <c r="B527" s="228" t="s">
        <v>91</v>
      </c>
      <c r="C527" s="186" t="s">
        <v>9</v>
      </c>
      <c r="D527" s="187" t="s">
        <v>92</v>
      </c>
      <c r="E527" s="229" t="s">
        <v>93</v>
      </c>
      <c r="F527" s="187" t="s">
        <v>94</v>
      </c>
      <c r="G527" s="188" t="s">
        <v>62</v>
      </c>
      <c r="H527" s="156"/>
      <c r="I527" s="175"/>
      <c r="J527" s="175"/>
    </row>
    <row r="528" spans="1:10">
      <c r="A528" s="518" t="s">
        <v>113</v>
      </c>
      <c r="B528" s="162">
        <v>88316</v>
      </c>
      <c r="C528" s="190" t="s">
        <v>116</v>
      </c>
      <c r="D528" s="191" t="s">
        <v>90</v>
      </c>
      <c r="E528" s="165">
        <v>0.25</v>
      </c>
      <c r="F528" s="166">
        <f>VLOOKUP(B528,'SINAPI-Tabela-Mai.2016'!A:E,5,0)</f>
        <v>11.41</v>
      </c>
      <c r="G528" s="167">
        <f>F528*E528</f>
        <v>2.8525</v>
      </c>
      <c r="H528" s="156"/>
      <c r="I528" s="175"/>
      <c r="J528" s="175"/>
    </row>
    <row r="529" spans="1:10">
      <c r="A529" s="518" t="s">
        <v>113</v>
      </c>
      <c r="B529" s="162">
        <v>88323</v>
      </c>
      <c r="C529" s="190" t="s">
        <v>327</v>
      </c>
      <c r="D529" s="191" t="s">
        <v>90</v>
      </c>
      <c r="E529" s="165">
        <v>0.25</v>
      </c>
      <c r="F529" s="166">
        <f>VLOOKUP(B529,'SINAPI-Tabela-Mai.2016'!A:E,5,0)</f>
        <v>14.12</v>
      </c>
      <c r="G529" s="167">
        <f>F529*E529</f>
        <v>3.53</v>
      </c>
      <c r="H529" s="156"/>
      <c r="I529" s="175"/>
      <c r="J529" s="175"/>
    </row>
    <row r="530" spans="1:10">
      <c r="A530" s="518" t="s">
        <v>99</v>
      </c>
      <c r="B530" s="162">
        <v>1116</v>
      </c>
      <c r="C530" s="190" t="s">
        <v>328</v>
      </c>
      <c r="D530" s="191" t="s">
        <v>121</v>
      </c>
      <c r="E530" s="165">
        <v>1.05</v>
      </c>
      <c r="F530" s="166">
        <f>VLOOKUP(B530,'SINAPI-Insumos-Mai.2016'!A:E,5,0)</f>
        <v>10.119999999999999</v>
      </c>
      <c r="G530" s="167">
        <f>F530*E530</f>
        <v>10.625999999999999</v>
      </c>
      <c r="H530" s="156"/>
      <c r="I530" s="175"/>
      <c r="J530" s="175"/>
    </row>
    <row r="531" spans="1:10">
      <c r="A531" s="518" t="s">
        <v>99</v>
      </c>
      <c r="B531" s="162">
        <v>5061</v>
      </c>
      <c r="C531" s="190" t="s">
        <v>122</v>
      </c>
      <c r="D531" s="191" t="s">
        <v>118</v>
      </c>
      <c r="E531" s="165">
        <v>0.1</v>
      </c>
      <c r="F531" s="166">
        <f>VLOOKUP(B531,'SINAPI-Insumos-Mai.2016'!A:E,5,0)</f>
        <v>8.1199999999999992</v>
      </c>
      <c r="G531" s="167">
        <f>F531*E531</f>
        <v>0.81199999999999994</v>
      </c>
      <c r="H531" s="156"/>
      <c r="I531" s="175"/>
      <c r="J531" s="175"/>
    </row>
    <row r="532" spans="1:10">
      <c r="A532" s="518"/>
      <c r="B532" s="162"/>
      <c r="C532" s="190"/>
      <c r="D532" s="191"/>
      <c r="E532" s="203"/>
      <c r="F532" s="192"/>
      <c r="G532" s="193"/>
      <c r="H532" s="156"/>
      <c r="I532" s="175"/>
      <c r="J532" s="175"/>
    </row>
    <row r="533" spans="1:10">
      <c r="A533" s="195">
        <f>B526</f>
        <v>72107</v>
      </c>
      <c r="B533" s="206"/>
      <c r="C533" s="196" t="s">
        <v>100</v>
      </c>
      <c r="D533" s="194"/>
      <c r="E533" s="205"/>
      <c r="F533" s="197"/>
      <c r="G533" s="197">
        <f>SUM(G528:G532)</f>
        <v>17.820499999999999</v>
      </c>
      <c r="H533" s="174"/>
      <c r="I533" s="175">
        <f>G530+G531</f>
        <v>11.437999999999999</v>
      </c>
      <c r="J533" s="175">
        <f>G528+G529</f>
        <v>6.3825000000000003</v>
      </c>
    </row>
    <row r="534" spans="1:10">
      <c r="A534" s="198" t="s">
        <v>101</v>
      </c>
      <c r="B534" s="177"/>
      <c r="C534" s="178"/>
      <c r="D534" s="176"/>
      <c r="E534" s="179"/>
      <c r="F534" s="180"/>
      <c r="G534" s="180"/>
      <c r="H534" s="156"/>
      <c r="I534" s="175"/>
      <c r="J534" s="175"/>
    </row>
    <row r="535" spans="1:10">
      <c r="A535" s="198"/>
      <c r="B535" s="177"/>
      <c r="C535" s="178"/>
      <c r="D535" s="176"/>
      <c r="E535" s="179"/>
      <c r="F535" s="180"/>
      <c r="G535" s="180"/>
      <c r="H535" s="156"/>
      <c r="I535" s="175"/>
      <c r="J535" s="175"/>
    </row>
    <row r="536" spans="1:10">
      <c r="A536" s="522" t="s">
        <v>97</v>
      </c>
      <c r="B536" s="254">
        <v>72105</v>
      </c>
      <c r="C536" s="184" t="s">
        <v>329</v>
      </c>
      <c r="D536" s="182" t="s">
        <v>121</v>
      </c>
      <c r="E536" s="227"/>
      <c r="F536" s="182"/>
      <c r="G536" s="182">
        <f>B536</f>
        <v>72105</v>
      </c>
      <c r="H536" s="156"/>
      <c r="I536" s="175"/>
      <c r="J536" s="175"/>
    </row>
    <row r="537" spans="1:10">
      <c r="A537" s="521" t="s">
        <v>88</v>
      </c>
      <c r="B537" s="228" t="s">
        <v>91</v>
      </c>
      <c r="C537" s="186" t="s">
        <v>9</v>
      </c>
      <c r="D537" s="187" t="s">
        <v>92</v>
      </c>
      <c r="E537" s="229" t="s">
        <v>93</v>
      </c>
      <c r="F537" s="187" t="s">
        <v>94</v>
      </c>
      <c r="G537" s="188" t="s">
        <v>62</v>
      </c>
      <c r="H537" s="156"/>
      <c r="I537" s="175"/>
      <c r="J537" s="175"/>
    </row>
    <row r="538" spans="1:10">
      <c r="A538" s="518" t="s">
        <v>113</v>
      </c>
      <c r="B538" s="162">
        <v>88316</v>
      </c>
      <c r="C538" s="190" t="s">
        <v>116</v>
      </c>
      <c r="D538" s="191" t="s">
        <v>90</v>
      </c>
      <c r="E538" s="165">
        <v>0.55000000000000004</v>
      </c>
      <c r="F538" s="166">
        <f>VLOOKUP(B538,'SINAPI-Tabela-Mai.2016'!A:E,5,0)</f>
        <v>11.41</v>
      </c>
      <c r="G538" s="167">
        <f t="shared" ref="G538:G543" si="17">F538*E538</f>
        <v>6.275500000000001</v>
      </c>
      <c r="H538" s="156"/>
      <c r="I538" s="175"/>
      <c r="J538" s="175"/>
    </row>
    <row r="539" spans="1:10">
      <c r="A539" s="518" t="s">
        <v>113</v>
      </c>
      <c r="B539" s="162">
        <v>88323</v>
      </c>
      <c r="C539" s="190" t="s">
        <v>327</v>
      </c>
      <c r="D539" s="191" t="s">
        <v>90</v>
      </c>
      <c r="E539" s="165">
        <v>0.55000000000000004</v>
      </c>
      <c r="F539" s="166">
        <f>VLOOKUP(B539,'SINAPI-Tabela-Mai.2016'!A:E,5,0)</f>
        <v>14.12</v>
      </c>
      <c r="G539" s="167">
        <f t="shared" si="17"/>
        <v>7.766</v>
      </c>
      <c r="H539" s="156"/>
      <c r="I539" s="175"/>
      <c r="J539" s="175"/>
    </row>
    <row r="540" spans="1:10">
      <c r="A540" s="518" t="s">
        <v>99</v>
      </c>
      <c r="B540" s="162">
        <v>1118</v>
      </c>
      <c r="C540" s="190" t="s">
        <v>330</v>
      </c>
      <c r="D540" s="191" t="s">
        <v>121</v>
      </c>
      <c r="E540" s="165">
        <v>1.05</v>
      </c>
      <c r="F540" s="166">
        <f>VLOOKUP(B540,'SINAPI-Insumos-Mai.2016'!A:E,5,0)</f>
        <v>20.25</v>
      </c>
      <c r="G540" s="167">
        <f t="shared" si="17"/>
        <v>21.262499999999999</v>
      </c>
      <c r="H540" s="156"/>
      <c r="I540" s="175"/>
      <c r="J540" s="175"/>
    </row>
    <row r="541" spans="1:10">
      <c r="A541" s="518" t="s">
        <v>99</v>
      </c>
      <c r="B541" s="162">
        <v>5061</v>
      </c>
      <c r="C541" s="190" t="s">
        <v>122</v>
      </c>
      <c r="D541" s="191" t="s">
        <v>118</v>
      </c>
      <c r="E541" s="165">
        <v>0.15</v>
      </c>
      <c r="F541" s="166">
        <f>VLOOKUP(B541,'SINAPI-Insumos-Mai.2016'!A:E,5,0)</f>
        <v>8.1199999999999992</v>
      </c>
      <c r="G541" s="167">
        <f t="shared" si="17"/>
        <v>1.2179999999999997</v>
      </c>
      <c r="H541" s="156"/>
      <c r="I541" s="175"/>
      <c r="J541" s="175"/>
    </row>
    <row r="542" spans="1:10">
      <c r="A542" s="518" t="s">
        <v>99</v>
      </c>
      <c r="B542" s="162">
        <v>5104</v>
      </c>
      <c r="C542" s="190" t="s">
        <v>331</v>
      </c>
      <c r="D542" s="191" t="s">
        <v>118</v>
      </c>
      <c r="E542" s="165">
        <v>0.04</v>
      </c>
      <c r="F542" s="166">
        <f>VLOOKUP(B542,'SINAPI-Insumos-Mai.2016'!A:E,5,0)</f>
        <v>68.010000000000005</v>
      </c>
      <c r="G542" s="167">
        <f t="shared" si="17"/>
        <v>2.7204000000000002</v>
      </c>
      <c r="H542" s="156"/>
      <c r="I542" s="175"/>
      <c r="J542" s="175"/>
    </row>
    <row r="543" spans="1:10">
      <c r="A543" s="518" t="s">
        <v>99</v>
      </c>
      <c r="B543" s="162">
        <v>13388</v>
      </c>
      <c r="C543" s="190" t="s">
        <v>332</v>
      </c>
      <c r="D543" s="191" t="s">
        <v>118</v>
      </c>
      <c r="E543" s="165">
        <v>7.0000000000000007E-2</v>
      </c>
      <c r="F543" s="166">
        <f>VLOOKUP(B543,'SINAPI-Insumos-Mai.2016'!A:E,5,0)</f>
        <v>64.61</v>
      </c>
      <c r="G543" s="167">
        <f t="shared" si="17"/>
        <v>4.5227000000000004</v>
      </c>
      <c r="H543" s="156"/>
      <c r="I543" s="175"/>
      <c r="J543" s="175"/>
    </row>
    <row r="544" spans="1:10">
      <c r="A544" s="518"/>
      <c r="B544" s="189"/>
      <c r="C544" s="190"/>
      <c r="D544" s="191"/>
      <c r="E544" s="191"/>
      <c r="F544" s="192"/>
      <c r="G544" s="193"/>
      <c r="H544" s="156"/>
      <c r="I544" s="175"/>
      <c r="J544" s="175"/>
    </row>
    <row r="545" spans="1:10">
      <c r="A545" s="195">
        <f>B536</f>
        <v>72105</v>
      </c>
      <c r="B545" s="195"/>
      <c r="C545" s="196" t="s">
        <v>100</v>
      </c>
      <c r="D545" s="194"/>
      <c r="E545" s="194"/>
      <c r="F545" s="197"/>
      <c r="G545" s="197">
        <f>SUM(G538:G544)</f>
        <v>43.765099999999997</v>
      </c>
      <c r="H545" s="174"/>
      <c r="I545" s="175">
        <f>G540+G541+G542+G543</f>
        <v>29.723600000000001</v>
      </c>
      <c r="J545" s="175">
        <f>G538+G539</f>
        <v>14.041500000000001</v>
      </c>
    </row>
    <row r="546" spans="1:10">
      <c r="A546" s="198" t="s">
        <v>101</v>
      </c>
      <c r="B546" s="198"/>
      <c r="C546" s="178"/>
      <c r="D546" s="176"/>
      <c r="E546" s="176"/>
      <c r="F546" s="180"/>
      <c r="G546" s="180"/>
      <c r="H546" s="156"/>
      <c r="I546" s="175"/>
      <c r="J546" s="175"/>
    </row>
    <row r="547" spans="1:10">
      <c r="A547" s="198"/>
      <c r="B547" s="198"/>
      <c r="C547" s="178"/>
      <c r="D547" s="176"/>
      <c r="E547" s="176"/>
      <c r="F547" s="180"/>
      <c r="G547" s="180"/>
      <c r="H547" s="156"/>
      <c r="I547" s="175"/>
      <c r="J547" s="175"/>
    </row>
    <row r="548" spans="1:10">
      <c r="A548" s="183" t="s">
        <v>97</v>
      </c>
      <c r="B548" s="226">
        <v>72075</v>
      </c>
      <c r="C548" s="184" t="s">
        <v>333</v>
      </c>
      <c r="D548" s="182" t="s">
        <v>112</v>
      </c>
      <c r="E548" s="227"/>
      <c r="F548" s="182"/>
      <c r="G548" s="182">
        <f>B548</f>
        <v>72075</v>
      </c>
      <c r="H548" s="156"/>
      <c r="I548" s="175"/>
      <c r="J548" s="175"/>
    </row>
    <row r="549" spans="1:10">
      <c r="A549" s="521" t="s">
        <v>88</v>
      </c>
      <c r="B549" s="228" t="s">
        <v>91</v>
      </c>
      <c r="C549" s="186" t="s">
        <v>9</v>
      </c>
      <c r="D549" s="187" t="s">
        <v>92</v>
      </c>
      <c r="E549" s="229" t="s">
        <v>93</v>
      </c>
      <c r="F549" s="187" t="s">
        <v>94</v>
      </c>
      <c r="G549" s="188" t="s">
        <v>62</v>
      </c>
      <c r="H549" s="156"/>
      <c r="I549" s="175"/>
      <c r="J549" s="175"/>
    </row>
    <row r="550" spans="1:10">
      <c r="A550" s="518" t="s">
        <v>113</v>
      </c>
      <c r="B550" s="189">
        <v>88309</v>
      </c>
      <c r="C550" s="190" t="s">
        <v>163</v>
      </c>
      <c r="D550" s="191" t="s">
        <v>90</v>
      </c>
      <c r="E550" s="165">
        <v>0.2</v>
      </c>
      <c r="F550" s="166">
        <f>VLOOKUP(B550,'SINAPI-Tabela-Mai.2016'!A:E,5,0)</f>
        <v>15.86</v>
      </c>
      <c r="G550" s="167">
        <f>F550*E550</f>
        <v>3.1720000000000002</v>
      </c>
      <c r="H550" s="156"/>
      <c r="I550" s="175"/>
      <c r="J550" s="175"/>
    </row>
    <row r="551" spans="1:10">
      <c r="A551" s="518" t="s">
        <v>113</v>
      </c>
      <c r="B551" s="162">
        <v>88316</v>
      </c>
      <c r="C551" s="190" t="s">
        <v>116</v>
      </c>
      <c r="D551" s="191" t="s">
        <v>90</v>
      </c>
      <c r="E551" s="165">
        <v>0.1</v>
      </c>
      <c r="F551" s="166">
        <f>VLOOKUP(B551,'SINAPI-Tabela-Mai.2016'!A:E,5,0)</f>
        <v>11.41</v>
      </c>
      <c r="G551" s="167">
        <f>F551*E551</f>
        <v>1.141</v>
      </c>
      <c r="H551" s="156"/>
      <c r="I551" s="175"/>
      <c r="J551" s="175"/>
    </row>
    <row r="552" spans="1:10">
      <c r="A552" s="518" t="s">
        <v>99</v>
      </c>
      <c r="B552" s="162">
        <v>116</v>
      </c>
      <c r="C552" s="190" t="s">
        <v>334</v>
      </c>
      <c r="D552" s="191" t="s">
        <v>118</v>
      </c>
      <c r="E552" s="165">
        <v>1.2</v>
      </c>
      <c r="F552" s="166">
        <f>VLOOKUP(B552,'SINAPI-Insumos-Mai.2016'!A:E,5,0)</f>
        <v>3.68</v>
      </c>
      <c r="G552" s="167">
        <f>F552*E552</f>
        <v>4.4160000000000004</v>
      </c>
      <c r="H552" s="156"/>
      <c r="I552" s="175"/>
      <c r="J552" s="175"/>
    </row>
    <row r="553" spans="1:10">
      <c r="A553" s="518"/>
      <c r="B553" s="162"/>
      <c r="C553" s="190"/>
      <c r="D553" s="191"/>
      <c r="E553" s="203"/>
      <c r="F553" s="192"/>
      <c r="G553" s="193"/>
      <c r="H553" s="156"/>
      <c r="I553" s="175"/>
      <c r="J553" s="175"/>
    </row>
    <row r="554" spans="1:10">
      <c r="A554" s="195">
        <f>B548</f>
        <v>72075</v>
      </c>
      <c r="B554" s="206"/>
      <c r="C554" s="196" t="s">
        <v>100</v>
      </c>
      <c r="D554" s="194"/>
      <c r="E554" s="205"/>
      <c r="F554" s="173"/>
      <c r="G554" s="173">
        <f>SUM(G550:G553)</f>
        <v>8.729000000000001</v>
      </c>
      <c r="H554" s="174"/>
      <c r="I554" s="175">
        <f>G552</f>
        <v>4.4160000000000004</v>
      </c>
      <c r="J554" s="175">
        <f>G550+G551</f>
        <v>4.3130000000000006</v>
      </c>
    </row>
    <row r="555" spans="1:10">
      <c r="A555" s="198" t="s">
        <v>101</v>
      </c>
      <c r="B555" s="177"/>
      <c r="C555" s="178"/>
      <c r="D555" s="176"/>
      <c r="E555" s="179"/>
      <c r="F555" s="180"/>
      <c r="G555" s="180"/>
      <c r="H555" s="156"/>
      <c r="I555" s="175"/>
      <c r="J555" s="175"/>
    </row>
    <row r="556" spans="1:10">
      <c r="A556" s="198"/>
      <c r="B556" s="177"/>
      <c r="C556" s="178"/>
      <c r="D556" s="176"/>
      <c r="E556" s="179"/>
      <c r="F556" s="180"/>
      <c r="G556" s="180"/>
      <c r="H556" s="156"/>
      <c r="I556" s="175"/>
      <c r="J556" s="175"/>
    </row>
    <row r="557" spans="1:10">
      <c r="A557" s="522" t="s">
        <v>97</v>
      </c>
      <c r="B557" s="254">
        <v>83738</v>
      </c>
      <c r="C557" s="184" t="s">
        <v>335</v>
      </c>
      <c r="D557" s="182" t="s">
        <v>112</v>
      </c>
      <c r="E557" s="227"/>
      <c r="F557" s="182"/>
      <c r="G557" s="182">
        <f>B557</f>
        <v>83738</v>
      </c>
      <c r="H557" s="156"/>
      <c r="I557" s="175"/>
      <c r="J557" s="175"/>
    </row>
    <row r="558" spans="1:10">
      <c r="A558" s="521" t="s">
        <v>88</v>
      </c>
      <c r="B558" s="228" t="s">
        <v>91</v>
      </c>
      <c r="C558" s="186" t="s">
        <v>9</v>
      </c>
      <c r="D558" s="187" t="s">
        <v>92</v>
      </c>
      <c r="E558" s="229" t="s">
        <v>93</v>
      </c>
      <c r="F558" s="187" t="s">
        <v>94</v>
      </c>
      <c r="G558" s="188" t="s">
        <v>62</v>
      </c>
      <c r="H558" s="156"/>
      <c r="I558" s="175"/>
      <c r="J558" s="175"/>
    </row>
    <row r="559" spans="1:10">
      <c r="A559" s="518" t="s">
        <v>113</v>
      </c>
      <c r="B559" s="162">
        <v>88243</v>
      </c>
      <c r="C559" s="190" t="s">
        <v>336</v>
      </c>
      <c r="D559" s="191" t="s">
        <v>90</v>
      </c>
      <c r="E559" s="165">
        <v>0.45</v>
      </c>
      <c r="F559" s="166">
        <f>VLOOKUP(B559,'SINAPI-Tabela-Mai.2016'!A:E,5,0)</f>
        <v>12.15</v>
      </c>
      <c r="G559" s="167">
        <f t="shared" ref="G559:G564" si="18">F559*E559</f>
        <v>5.4675000000000002</v>
      </c>
      <c r="H559" s="156"/>
      <c r="I559" s="175"/>
      <c r="J559" s="175"/>
    </row>
    <row r="560" spans="1:10">
      <c r="A560" s="518" t="s">
        <v>113</v>
      </c>
      <c r="B560" s="162">
        <v>88270</v>
      </c>
      <c r="C560" s="190" t="s">
        <v>337</v>
      </c>
      <c r="D560" s="191" t="s">
        <v>90</v>
      </c>
      <c r="E560" s="165">
        <v>0.45</v>
      </c>
      <c r="F560" s="166">
        <f>VLOOKUP(B560,'SINAPI-Tabela-Mai.2016'!A:E,5,0)</f>
        <v>16.52</v>
      </c>
      <c r="G560" s="167">
        <f t="shared" si="18"/>
        <v>7.4340000000000002</v>
      </c>
      <c r="H560" s="156"/>
      <c r="I560" s="175"/>
      <c r="J560" s="175"/>
    </row>
    <row r="561" spans="1:10">
      <c r="A561" s="518" t="s">
        <v>113</v>
      </c>
      <c r="B561" s="189">
        <v>88316</v>
      </c>
      <c r="C561" s="190" t="s">
        <v>116</v>
      </c>
      <c r="D561" s="191" t="s">
        <v>90</v>
      </c>
      <c r="E561" s="165">
        <v>0.3</v>
      </c>
      <c r="F561" s="166">
        <f>VLOOKUP(B561,'SINAPI-Tabela-Mai.2016'!A:E,5,0)</f>
        <v>11.41</v>
      </c>
      <c r="G561" s="167">
        <f t="shared" si="18"/>
        <v>3.423</v>
      </c>
      <c r="H561" s="156"/>
      <c r="I561" s="175"/>
      <c r="J561" s="175"/>
    </row>
    <row r="562" spans="1:10">
      <c r="A562" s="518" t="s">
        <v>99</v>
      </c>
      <c r="B562" s="162">
        <v>511</v>
      </c>
      <c r="C562" s="190" t="s">
        <v>338</v>
      </c>
      <c r="D562" s="191" t="s">
        <v>124</v>
      </c>
      <c r="E562" s="165">
        <v>0.5</v>
      </c>
      <c r="F562" s="166">
        <f>VLOOKUP(B562,'SINAPI-Insumos-Mai.2016'!A:E,5,0)</f>
        <v>10.43</v>
      </c>
      <c r="G562" s="167">
        <f t="shared" si="18"/>
        <v>5.2149999999999999</v>
      </c>
      <c r="H562" s="156"/>
      <c r="I562" s="175"/>
      <c r="J562" s="175"/>
    </row>
    <row r="563" spans="1:10" ht="22.5">
      <c r="A563" s="518" t="s">
        <v>99</v>
      </c>
      <c r="B563" s="162">
        <v>4015</v>
      </c>
      <c r="C563" s="190" t="s">
        <v>339</v>
      </c>
      <c r="D563" s="191" t="s">
        <v>112</v>
      </c>
      <c r="E563" s="165">
        <v>1.1000000000000001</v>
      </c>
      <c r="F563" s="166">
        <f>VLOOKUP(B563,'SINAPI-Insumos-Mai.2016'!A:E,5,0)</f>
        <v>30.56</v>
      </c>
      <c r="G563" s="167">
        <f t="shared" si="18"/>
        <v>33.616</v>
      </c>
      <c r="H563" s="156"/>
      <c r="I563" s="175"/>
      <c r="J563" s="175"/>
    </row>
    <row r="564" spans="1:10">
      <c r="A564" s="518" t="s">
        <v>99</v>
      </c>
      <c r="B564" s="162">
        <v>11625</v>
      </c>
      <c r="C564" s="190" t="s">
        <v>340</v>
      </c>
      <c r="D564" s="191" t="s">
        <v>118</v>
      </c>
      <c r="E564" s="165">
        <v>0.6</v>
      </c>
      <c r="F564" s="166">
        <f>VLOOKUP(B564,'SINAPI-Insumos-Mai.2016'!A:E,5,0)</f>
        <v>6.22</v>
      </c>
      <c r="G564" s="167">
        <f t="shared" si="18"/>
        <v>3.7319999999999998</v>
      </c>
      <c r="H564" s="156"/>
      <c r="I564" s="175"/>
      <c r="J564" s="175"/>
    </row>
    <row r="565" spans="1:10">
      <c r="A565" s="518"/>
      <c r="B565" s="162"/>
      <c r="C565" s="190"/>
      <c r="D565" s="191"/>
      <c r="E565" s="203"/>
      <c r="F565" s="192"/>
      <c r="G565" s="193"/>
      <c r="H565" s="156"/>
      <c r="I565" s="175"/>
      <c r="J565" s="175"/>
    </row>
    <row r="566" spans="1:10">
      <c r="A566" s="195">
        <f>B557</f>
        <v>83738</v>
      </c>
      <c r="B566" s="206"/>
      <c r="C566" s="196" t="s">
        <v>100</v>
      </c>
      <c r="D566" s="194"/>
      <c r="E566" s="205"/>
      <c r="F566" s="173"/>
      <c r="G566" s="173">
        <f>SUM(G559:G565)</f>
        <v>58.887500000000003</v>
      </c>
      <c r="H566" s="174"/>
      <c r="I566" s="175">
        <f>G562+G563+G564</f>
        <v>42.563000000000002</v>
      </c>
      <c r="J566" s="175">
        <f>G559+G560+G561</f>
        <v>16.3245</v>
      </c>
    </row>
    <row r="567" spans="1:10">
      <c r="A567" s="198" t="s">
        <v>101</v>
      </c>
      <c r="B567" s="177"/>
      <c r="C567" s="178"/>
      <c r="D567" s="176"/>
      <c r="E567" s="179"/>
      <c r="F567" s="180"/>
      <c r="G567" s="180"/>
      <c r="H567" s="156"/>
      <c r="I567" s="175"/>
      <c r="J567" s="175"/>
    </row>
    <row r="568" spans="1:10">
      <c r="A568" s="198"/>
      <c r="B568" s="177"/>
      <c r="C568" s="178"/>
      <c r="D568" s="176"/>
      <c r="E568" s="179"/>
      <c r="F568" s="180"/>
      <c r="G568" s="180"/>
      <c r="H568" s="156"/>
      <c r="I568" s="175"/>
      <c r="J568" s="175"/>
    </row>
    <row r="569" spans="1:10">
      <c r="A569" s="522" t="s">
        <v>97</v>
      </c>
      <c r="B569" s="522">
        <v>87905</v>
      </c>
      <c r="C569" s="184" t="s">
        <v>341</v>
      </c>
      <c r="D569" s="182" t="s">
        <v>112</v>
      </c>
      <c r="E569" s="227"/>
      <c r="F569" s="182"/>
      <c r="G569" s="182">
        <f>B569</f>
        <v>87905</v>
      </c>
      <c r="H569" s="156"/>
      <c r="I569" s="175"/>
      <c r="J569" s="175"/>
    </row>
    <row r="570" spans="1:10">
      <c r="A570" s="521" t="s">
        <v>88</v>
      </c>
      <c r="B570" s="185" t="s">
        <v>91</v>
      </c>
      <c r="C570" s="186" t="s">
        <v>9</v>
      </c>
      <c r="D570" s="187" t="s">
        <v>92</v>
      </c>
      <c r="E570" s="229" t="s">
        <v>93</v>
      </c>
      <c r="F570" s="187" t="s">
        <v>94</v>
      </c>
      <c r="G570" s="188" t="s">
        <v>62</v>
      </c>
      <c r="H570" s="156"/>
      <c r="I570" s="175"/>
      <c r="J570" s="175"/>
    </row>
    <row r="571" spans="1:10" ht="22.5">
      <c r="A571" s="518" t="s">
        <v>113</v>
      </c>
      <c r="B571" s="189">
        <v>87313</v>
      </c>
      <c r="C571" s="190" t="s">
        <v>342</v>
      </c>
      <c r="D571" s="191" t="s">
        <v>128</v>
      </c>
      <c r="E571" s="165">
        <v>4.1999999999999997E-3</v>
      </c>
      <c r="F571" s="166">
        <f>VLOOKUP(B571,'SINAPI-Tabela-Mai.2016'!A:E,5,0)</f>
        <v>315.60000000000002</v>
      </c>
      <c r="G571" s="167">
        <f>F571*E571</f>
        <v>1.32552</v>
      </c>
      <c r="H571" s="156"/>
      <c r="I571" s="175"/>
      <c r="J571" s="175"/>
    </row>
    <row r="572" spans="1:10">
      <c r="A572" s="518" t="s">
        <v>113</v>
      </c>
      <c r="B572" s="189">
        <v>88309</v>
      </c>
      <c r="C572" s="190" t="s">
        <v>163</v>
      </c>
      <c r="D572" s="191" t="s">
        <v>90</v>
      </c>
      <c r="E572" s="165">
        <v>0.183</v>
      </c>
      <c r="F572" s="166">
        <f>VLOOKUP(B572,'SINAPI-Tabela-Mai.2016'!A:E,5,0)</f>
        <v>15.86</v>
      </c>
      <c r="G572" s="167">
        <f>F572*E572</f>
        <v>2.90238</v>
      </c>
      <c r="H572" s="156"/>
      <c r="I572" s="175"/>
      <c r="J572" s="175"/>
    </row>
    <row r="573" spans="1:10">
      <c r="A573" s="518" t="s">
        <v>113</v>
      </c>
      <c r="B573" s="189">
        <v>88316</v>
      </c>
      <c r="C573" s="190" t="s">
        <v>116</v>
      </c>
      <c r="D573" s="191" t="s">
        <v>90</v>
      </c>
      <c r="E573" s="165">
        <v>9.0999999999999998E-2</v>
      </c>
      <c r="F573" s="166">
        <f>VLOOKUP(B573,'SINAPI-Tabela-Mai.2016'!A:E,5,0)</f>
        <v>11.41</v>
      </c>
      <c r="G573" s="167">
        <f>F573*E573</f>
        <v>1.0383100000000001</v>
      </c>
      <c r="H573" s="156"/>
      <c r="I573" s="175"/>
      <c r="J573" s="175"/>
    </row>
    <row r="574" spans="1:10">
      <c r="A574" s="518"/>
      <c r="B574" s="189"/>
      <c r="C574" s="190"/>
      <c r="D574" s="191"/>
      <c r="E574" s="203"/>
      <c r="F574" s="192"/>
      <c r="G574" s="193"/>
      <c r="H574" s="156"/>
      <c r="I574" s="175"/>
      <c r="J574" s="175"/>
    </row>
    <row r="575" spans="1:10">
      <c r="A575" s="195">
        <f>B569</f>
        <v>87905</v>
      </c>
      <c r="B575" s="195"/>
      <c r="C575" s="196" t="s">
        <v>100</v>
      </c>
      <c r="D575" s="194"/>
      <c r="E575" s="205"/>
      <c r="F575" s="173"/>
      <c r="G575" s="173">
        <f>SUM(G571:G574)</f>
        <v>5.2662100000000001</v>
      </c>
      <c r="H575" s="174"/>
      <c r="I575" s="175">
        <f>G571</f>
        <v>1.32552</v>
      </c>
      <c r="J575" s="175">
        <f>G572+G573</f>
        <v>3.94069</v>
      </c>
    </row>
    <row r="576" spans="1:10">
      <c r="A576" s="198" t="s">
        <v>101</v>
      </c>
      <c r="B576" s="198"/>
      <c r="C576" s="178"/>
      <c r="D576" s="176"/>
      <c r="E576" s="179"/>
      <c r="F576" s="180"/>
      <c r="G576" s="180"/>
      <c r="H576" s="156"/>
      <c r="I576" s="175"/>
      <c r="J576" s="175"/>
    </row>
    <row r="577" spans="1:10">
      <c r="A577" s="198"/>
      <c r="B577" s="198"/>
      <c r="C577" s="178"/>
      <c r="D577" s="176"/>
      <c r="E577" s="179"/>
      <c r="F577" s="180"/>
      <c r="G577" s="180"/>
      <c r="H577" s="156"/>
      <c r="I577" s="175"/>
      <c r="J577" s="175"/>
    </row>
    <row r="578" spans="1:10">
      <c r="A578" s="183" t="s">
        <v>97</v>
      </c>
      <c r="B578" s="183">
        <v>87527</v>
      </c>
      <c r="C578" s="184" t="s">
        <v>343</v>
      </c>
      <c r="D578" s="182" t="s">
        <v>112</v>
      </c>
      <c r="E578" s="182"/>
      <c r="F578" s="182"/>
      <c r="G578" s="182">
        <f>B578</f>
        <v>87527</v>
      </c>
      <c r="H578" s="156"/>
      <c r="I578" s="175"/>
      <c r="J578" s="175"/>
    </row>
    <row r="579" spans="1:10">
      <c r="A579" s="521" t="s">
        <v>88</v>
      </c>
      <c r="B579" s="185" t="s">
        <v>91</v>
      </c>
      <c r="C579" s="186" t="s">
        <v>9</v>
      </c>
      <c r="D579" s="187" t="s">
        <v>92</v>
      </c>
      <c r="E579" s="187" t="s">
        <v>93</v>
      </c>
      <c r="F579" s="187" t="s">
        <v>94</v>
      </c>
      <c r="G579" s="188" t="s">
        <v>62</v>
      </c>
      <c r="H579" s="156"/>
      <c r="I579" s="175"/>
      <c r="J579" s="175"/>
    </row>
    <row r="580" spans="1:10" ht="22.5">
      <c r="A580" s="518" t="s">
        <v>113</v>
      </c>
      <c r="B580" s="162">
        <v>87292</v>
      </c>
      <c r="C580" s="190" t="s">
        <v>344</v>
      </c>
      <c r="D580" s="191" t="s">
        <v>128</v>
      </c>
      <c r="E580" s="165">
        <v>3.7600000000000001E-2</v>
      </c>
      <c r="F580" s="166">
        <f>VLOOKUP(B580,'SINAPI-Tabela-Mai.2016'!A:E,5,0)</f>
        <v>317.83999999999997</v>
      </c>
      <c r="G580" s="167">
        <f>F580*E580</f>
        <v>11.950783999999999</v>
      </c>
      <c r="H580" s="156"/>
      <c r="I580" s="175"/>
      <c r="J580" s="175"/>
    </row>
    <row r="581" spans="1:10">
      <c r="A581" s="518" t="s">
        <v>113</v>
      </c>
      <c r="B581" s="162">
        <v>88309</v>
      </c>
      <c r="C581" s="190" t="s">
        <v>163</v>
      </c>
      <c r="D581" s="191" t="s">
        <v>90</v>
      </c>
      <c r="E581" s="165">
        <v>0.57999999999999996</v>
      </c>
      <c r="F581" s="166">
        <f>VLOOKUP(B581,'SINAPI-Tabela-Mai.2016'!A:E,5,0)</f>
        <v>15.86</v>
      </c>
      <c r="G581" s="167">
        <f>F581*E581</f>
        <v>9.1987999999999985</v>
      </c>
      <c r="H581" s="156"/>
      <c r="I581" s="175"/>
      <c r="J581" s="175"/>
    </row>
    <row r="582" spans="1:10">
      <c r="A582" s="518" t="s">
        <v>113</v>
      </c>
      <c r="B582" s="189">
        <v>88316</v>
      </c>
      <c r="C582" s="190" t="s">
        <v>116</v>
      </c>
      <c r="D582" s="191" t="s">
        <v>90</v>
      </c>
      <c r="E582" s="165">
        <v>0.21099999999999999</v>
      </c>
      <c r="F582" s="166">
        <f>VLOOKUP(B582,'SINAPI-Tabela-Mai.2016'!A:E,5,0)</f>
        <v>11.41</v>
      </c>
      <c r="G582" s="167">
        <f>F582*E582</f>
        <v>2.4075099999999998</v>
      </c>
      <c r="H582" s="156"/>
      <c r="I582" s="175"/>
      <c r="J582" s="175"/>
    </row>
    <row r="583" spans="1:10">
      <c r="A583" s="518"/>
      <c r="B583" s="189"/>
      <c r="C583" s="190"/>
      <c r="D583" s="191"/>
      <c r="E583" s="191"/>
      <c r="F583" s="192"/>
      <c r="G583" s="193"/>
      <c r="H583" s="156"/>
      <c r="I583" s="175"/>
      <c r="J583" s="175"/>
    </row>
    <row r="584" spans="1:10">
      <c r="A584" s="195">
        <f>B578</f>
        <v>87527</v>
      </c>
      <c r="B584" s="195"/>
      <c r="C584" s="196" t="s">
        <v>100</v>
      </c>
      <c r="D584" s="194"/>
      <c r="E584" s="194"/>
      <c r="F584" s="173"/>
      <c r="G584" s="173">
        <f>SUM(G580:G583)</f>
        <v>23.557093999999996</v>
      </c>
      <c r="H584" s="174"/>
      <c r="I584" s="175">
        <f>G580</f>
        <v>11.950783999999999</v>
      </c>
      <c r="J584" s="175">
        <f>G581+G582</f>
        <v>11.606309999999999</v>
      </c>
    </row>
    <row r="585" spans="1:10">
      <c r="A585" s="198" t="s">
        <v>101</v>
      </c>
      <c r="B585" s="198"/>
      <c r="C585" s="178"/>
      <c r="D585" s="176"/>
      <c r="E585" s="176"/>
      <c r="F585" s="180"/>
      <c r="G585" s="180"/>
      <c r="H585" s="156"/>
      <c r="I585" s="175"/>
      <c r="J585" s="175"/>
    </row>
    <row r="586" spans="1:10">
      <c r="A586" s="198"/>
      <c r="B586" s="198"/>
      <c r="C586" s="178"/>
      <c r="D586" s="176"/>
      <c r="E586" s="176"/>
      <c r="F586" s="180"/>
      <c r="G586" s="180"/>
      <c r="H586" s="156"/>
      <c r="I586" s="175"/>
      <c r="J586" s="175"/>
    </row>
    <row r="587" spans="1:10">
      <c r="A587" s="522" t="s">
        <v>97</v>
      </c>
      <c r="B587" s="522" t="s">
        <v>345</v>
      </c>
      <c r="C587" s="184" t="s">
        <v>346</v>
      </c>
      <c r="D587" s="182" t="s">
        <v>279</v>
      </c>
      <c r="E587" s="182"/>
      <c r="F587" s="182"/>
      <c r="G587" s="182" t="str">
        <f>B587</f>
        <v xml:space="preserve">FOR-GES-010 </v>
      </c>
      <c r="H587" s="156"/>
      <c r="I587" s="175"/>
      <c r="J587" s="175"/>
    </row>
    <row r="588" spans="1:10">
      <c r="A588" s="523" t="s">
        <v>88</v>
      </c>
      <c r="B588" s="207" t="s">
        <v>91</v>
      </c>
      <c r="C588" s="208" t="s">
        <v>9</v>
      </c>
      <c r="D588" s="209" t="s">
        <v>92</v>
      </c>
      <c r="E588" s="209" t="s">
        <v>93</v>
      </c>
      <c r="F588" s="209" t="s">
        <v>94</v>
      </c>
      <c r="G588" s="210" t="s">
        <v>62</v>
      </c>
      <c r="H588" s="156"/>
      <c r="I588" s="175"/>
      <c r="J588" s="175"/>
    </row>
    <row r="589" spans="1:10">
      <c r="A589" s="519" t="s">
        <v>109</v>
      </c>
      <c r="B589" s="211" t="s">
        <v>347</v>
      </c>
      <c r="C589" s="212" t="s">
        <v>348</v>
      </c>
      <c r="D589" s="181" t="s">
        <v>112</v>
      </c>
      <c r="E589" s="213">
        <v>1</v>
      </c>
      <c r="F589" s="166">
        <f>VLOOKUP(B589,'SETOP-Tabela Serv.-Dez.2015'!A:H,6,0)</f>
        <v>35</v>
      </c>
      <c r="G589" s="167">
        <f>F589*E589</f>
        <v>35</v>
      </c>
      <c r="H589" s="156"/>
      <c r="I589" s="175"/>
      <c r="J589" s="175"/>
    </row>
    <row r="590" spans="1:10">
      <c r="A590" s="524"/>
      <c r="B590" s="214"/>
      <c r="C590" s="212"/>
      <c r="D590" s="181"/>
      <c r="E590" s="181"/>
      <c r="F590" s="181"/>
      <c r="G590" s="215"/>
      <c r="H590" s="156"/>
      <c r="I590" s="175"/>
      <c r="J590" s="175"/>
    </row>
    <row r="591" spans="1:10">
      <c r="A591" s="217" t="str">
        <f>B587</f>
        <v xml:space="preserve">FOR-GES-010 </v>
      </c>
      <c r="B591" s="217"/>
      <c r="C591" s="218" t="s">
        <v>100</v>
      </c>
      <c r="D591" s="216"/>
      <c r="E591" s="216"/>
      <c r="F591" s="239"/>
      <c r="G591" s="239">
        <f>SUM(G589:G590)</f>
        <v>35</v>
      </c>
      <c r="H591" s="174"/>
      <c r="I591" s="175">
        <f>G591*0.7</f>
        <v>24.5</v>
      </c>
      <c r="J591" s="175">
        <f>G591*0.3</f>
        <v>10.5</v>
      </c>
    </row>
    <row r="592" spans="1:10">
      <c r="A592" s="221" t="s">
        <v>101</v>
      </c>
      <c r="B592" s="221"/>
      <c r="C592" s="222"/>
      <c r="D592" s="220"/>
      <c r="E592" s="220"/>
      <c r="F592" s="220"/>
      <c r="G592" s="220"/>
      <c r="H592" s="156"/>
      <c r="I592" s="175"/>
      <c r="J592" s="175"/>
    </row>
    <row r="593" spans="1:10">
      <c r="A593" s="224"/>
      <c r="B593" s="224"/>
      <c r="C593" s="225"/>
      <c r="D593" s="223"/>
      <c r="E593" s="223"/>
      <c r="F593" s="223"/>
      <c r="G593" s="223"/>
      <c r="H593" s="156"/>
      <c r="I593" s="175"/>
      <c r="J593" s="175"/>
    </row>
    <row r="594" spans="1:10">
      <c r="A594" s="183" t="s">
        <v>97</v>
      </c>
      <c r="B594" s="226" t="s">
        <v>349</v>
      </c>
      <c r="C594" s="184" t="s">
        <v>350</v>
      </c>
      <c r="D594" s="182" t="s">
        <v>108</v>
      </c>
      <c r="E594" s="227"/>
      <c r="F594" s="182"/>
      <c r="G594" s="182" t="str">
        <f>B594</f>
        <v>74073/002</v>
      </c>
      <c r="H594" s="156"/>
      <c r="I594" s="175"/>
      <c r="J594" s="175"/>
    </row>
    <row r="595" spans="1:10">
      <c r="A595" s="521" t="s">
        <v>88</v>
      </c>
      <c r="B595" s="228" t="s">
        <v>91</v>
      </c>
      <c r="C595" s="186" t="s">
        <v>9</v>
      </c>
      <c r="D595" s="187" t="s">
        <v>92</v>
      </c>
      <c r="E595" s="229" t="s">
        <v>93</v>
      </c>
      <c r="F595" s="187" t="s">
        <v>94</v>
      </c>
      <c r="G595" s="188" t="s">
        <v>62</v>
      </c>
      <c r="H595" s="156"/>
      <c r="I595" s="175"/>
      <c r="J595" s="175"/>
    </row>
    <row r="596" spans="1:10">
      <c r="A596" s="518" t="s">
        <v>113</v>
      </c>
      <c r="B596" s="162">
        <v>88309</v>
      </c>
      <c r="C596" s="190" t="s">
        <v>163</v>
      </c>
      <c r="D596" s="191" t="s">
        <v>90</v>
      </c>
      <c r="E596" s="165">
        <v>0.4</v>
      </c>
      <c r="F596" s="166">
        <f>VLOOKUP(B596,'SINAPI-Tabela-Mai.2016'!A:E,5,0)</f>
        <v>15.86</v>
      </c>
      <c r="G596" s="167">
        <f t="shared" ref="G596:G602" si="19">F596*E596</f>
        <v>6.3440000000000003</v>
      </c>
      <c r="H596" s="156"/>
      <c r="I596" s="175"/>
      <c r="J596" s="175"/>
    </row>
    <row r="597" spans="1:10">
      <c r="A597" s="518" t="s">
        <v>113</v>
      </c>
      <c r="B597" s="162">
        <v>88315</v>
      </c>
      <c r="C597" s="190" t="s">
        <v>136</v>
      </c>
      <c r="D597" s="191" t="s">
        <v>90</v>
      </c>
      <c r="E597" s="165">
        <v>0.49</v>
      </c>
      <c r="F597" s="166">
        <f>VLOOKUP(B597,'SINAPI-Tabela-Mai.2016'!A:E,5,0)</f>
        <v>15.15</v>
      </c>
      <c r="G597" s="167">
        <f t="shared" si="19"/>
        <v>7.4234999999999998</v>
      </c>
      <c r="H597" s="156"/>
      <c r="I597" s="175"/>
      <c r="J597" s="175"/>
    </row>
    <row r="598" spans="1:10">
      <c r="A598" s="518" t="s">
        <v>113</v>
      </c>
      <c r="B598" s="162">
        <v>88316</v>
      </c>
      <c r="C598" s="190" t="s">
        <v>116</v>
      </c>
      <c r="D598" s="191" t="s">
        <v>90</v>
      </c>
      <c r="E598" s="165">
        <v>0.89</v>
      </c>
      <c r="F598" s="166">
        <f>VLOOKUP(B598,'SINAPI-Tabela-Mai.2016'!A:E,5,0)</f>
        <v>11.41</v>
      </c>
      <c r="G598" s="167">
        <f t="shared" si="19"/>
        <v>10.1549</v>
      </c>
      <c r="H598" s="156"/>
      <c r="I598" s="175"/>
      <c r="J598" s="175"/>
    </row>
    <row r="599" spans="1:10">
      <c r="A599" s="518" t="s">
        <v>113</v>
      </c>
      <c r="B599" s="162">
        <v>88631</v>
      </c>
      <c r="C599" s="190" t="s">
        <v>351</v>
      </c>
      <c r="D599" s="191" t="s">
        <v>128</v>
      </c>
      <c r="E599" s="165">
        <v>3.0000000000000001E-3</v>
      </c>
      <c r="F599" s="166">
        <f>VLOOKUP(B599,'SINAPI-Tabela-Mai.2016'!A:E,5,0)</f>
        <v>333.13</v>
      </c>
      <c r="G599" s="167">
        <f t="shared" si="19"/>
        <v>0.99939</v>
      </c>
      <c r="H599" s="156"/>
      <c r="I599" s="175"/>
      <c r="J599" s="175"/>
    </row>
    <row r="600" spans="1:10">
      <c r="A600" s="518" t="s">
        <v>99</v>
      </c>
      <c r="B600" s="162">
        <v>567</v>
      </c>
      <c r="C600" s="190" t="s">
        <v>352</v>
      </c>
      <c r="D600" s="191" t="s">
        <v>121</v>
      </c>
      <c r="E600" s="165">
        <v>2.8</v>
      </c>
      <c r="F600" s="166">
        <f>VLOOKUP(B600,'SINAPI-Insumos-Mai.2016'!A:E,5,0)</f>
        <v>4.6100000000000003</v>
      </c>
      <c r="G600" s="167">
        <f t="shared" si="19"/>
        <v>12.907999999999999</v>
      </c>
      <c r="H600" s="156"/>
      <c r="I600" s="175"/>
      <c r="J600" s="175"/>
    </row>
    <row r="601" spans="1:10">
      <c r="A601" s="518" t="s">
        <v>99</v>
      </c>
      <c r="B601" s="162">
        <v>1327</v>
      </c>
      <c r="C601" s="190" t="s">
        <v>353</v>
      </c>
      <c r="D601" s="191" t="s">
        <v>118</v>
      </c>
      <c r="E601" s="165">
        <v>0.49</v>
      </c>
      <c r="F601" s="166">
        <f>VLOOKUP(B601,'SINAPI-Insumos-Mai.2016'!A:E,5,0)</f>
        <v>3.55</v>
      </c>
      <c r="G601" s="167">
        <f t="shared" si="19"/>
        <v>1.7394999999999998</v>
      </c>
      <c r="H601" s="156"/>
      <c r="I601" s="175"/>
      <c r="J601" s="175"/>
    </row>
    <row r="602" spans="1:10">
      <c r="A602" s="518" t="s">
        <v>99</v>
      </c>
      <c r="B602" s="162">
        <v>11447</v>
      </c>
      <c r="C602" s="190" t="s">
        <v>354</v>
      </c>
      <c r="D602" s="191" t="s">
        <v>108</v>
      </c>
      <c r="E602" s="165">
        <v>2</v>
      </c>
      <c r="F602" s="166">
        <f>VLOOKUP(B602,'SINAPI-Insumos-Mai.2016'!A:E,5,0)</f>
        <v>22.9</v>
      </c>
      <c r="G602" s="167">
        <f t="shared" si="19"/>
        <v>45.8</v>
      </c>
      <c r="H602" s="156"/>
      <c r="I602" s="175"/>
      <c r="J602" s="175"/>
    </row>
    <row r="603" spans="1:10">
      <c r="A603" s="518"/>
      <c r="B603" s="162"/>
      <c r="C603" s="190"/>
      <c r="D603" s="191"/>
      <c r="E603" s="191"/>
      <c r="F603" s="192"/>
      <c r="G603" s="193"/>
      <c r="H603" s="156"/>
      <c r="I603" s="175"/>
      <c r="J603" s="175"/>
    </row>
    <row r="604" spans="1:10">
      <c r="A604" s="195" t="str">
        <f>B594</f>
        <v>74073/002</v>
      </c>
      <c r="B604" s="206"/>
      <c r="C604" s="196" t="s">
        <v>100</v>
      </c>
      <c r="D604" s="194"/>
      <c r="E604" s="194"/>
      <c r="F604" s="197"/>
      <c r="G604" s="197">
        <f>SUM(G596:G603)</f>
        <v>85.369290000000007</v>
      </c>
      <c r="H604" s="174"/>
      <c r="I604" s="175">
        <f>G602+G601+G600+G599</f>
        <v>61.446889999999996</v>
      </c>
      <c r="J604" s="175">
        <f>G598+G597+G596</f>
        <v>23.9224</v>
      </c>
    </row>
    <row r="605" spans="1:10">
      <c r="A605" s="198" t="s">
        <v>101</v>
      </c>
      <c r="B605" s="177"/>
      <c r="C605" s="178"/>
      <c r="D605" s="176"/>
      <c r="E605" s="176"/>
      <c r="F605" s="180"/>
      <c r="G605" s="180"/>
      <c r="H605" s="156"/>
      <c r="I605" s="175"/>
      <c r="J605" s="175"/>
    </row>
    <row r="606" spans="1:10">
      <c r="A606" s="198"/>
      <c r="B606" s="177"/>
      <c r="C606" s="178"/>
      <c r="D606" s="176"/>
      <c r="E606" s="176"/>
      <c r="F606" s="180"/>
      <c r="G606" s="180"/>
      <c r="H606" s="156"/>
      <c r="I606" s="175"/>
      <c r="J606" s="175"/>
    </row>
    <row r="607" spans="1:10">
      <c r="A607" s="183" t="s">
        <v>97</v>
      </c>
      <c r="B607" s="183" t="s">
        <v>355</v>
      </c>
      <c r="C607" s="184" t="s">
        <v>356</v>
      </c>
      <c r="D607" s="182" t="s">
        <v>121</v>
      </c>
      <c r="E607" s="182"/>
      <c r="F607" s="182"/>
      <c r="G607" s="182" t="str">
        <f>B607</f>
        <v>74194/001</v>
      </c>
      <c r="H607" s="156"/>
      <c r="I607" s="175"/>
      <c r="J607" s="175"/>
    </row>
    <row r="608" spans="1:10">
      <c r="A608" s="521" t="s">
        <v>88</v>
      </c>
      <c r="B608" s="185" t="s">
        <v>91</v>
      </c>
      <c r="C608" s="186" t="s">
        <v>9</v>
      </c>
      <c r="D608" s="187" t="s">
        <v>92</v>
      </c>
      <c r="E608" s="187" t="s">
        <v>93</v>
      </c>
      <c r="F608" s="187" t="s">
        <v>94</v>
      </c>
      <c r="G608" s="188" t="s">
        <v>62</v>
      </c>
      <c r="H608" s="156"/>
      <c r="I608" s="175"/>
      <c r="J608" s="175"/>
    </row>
    <row r="609" spans="1:10">
      <c r="A609" s="518" t="s">
        <v>113</v>
      </c>
      <c r="B609" s="162">
        <v>88315</v>
      </c>
      <c r="C609" s="190" t="s">
        <v>136</v>
      </c>
      <c r="D609" s="191" t="s">
        <v>90</v>
      </c>
      <c r="E609" s="165">
        <v>3.4</v>
      </c>
      <c r="F609" s="166">
        <f>VLOOKUP(B609,'SINAPI-Tabela-Mai.2016'!A:E,5,0)</f>
        <v>15.15</v>
      </c>
      <c r="G609" s="167">
        <f>F609*E609</f>
        <v>51.51</v>
      </c>
      <c r="H609" s="156"/>
      <c r="I609" s="175"/>
      <c r="J609" s="175"/>
    </row>
    <row r="610" spans="1:10">
      <c r="A610" s="518" t="s">
        <v>113</v>
      </c>
      <c r="B610" s="162">
        <v>88316</v>
      </c>
      <c r="C610" s="190" t="s">
        <v>116</v>
      </c>
      <c r="D610" s="191" t="s">
        <v>90</v>
      </c>
      <c r="E610" s="165">
        <v>3.1</v>
      </c>
      <c r="F610" s="166">
        <f>VLOOKUP(B610,'SINAPI-Tabela-Mai.2016'!A:E,5,0)</f>
        <v>11.41</v>
      </c>
      <c r="G610" s="167">
        <f>F610*E610</f>
        <v>35.371000000000002</v>
      </c>
      <c r="H610" s="156"/>
      <c r="I610" s="175"/>
      <c r="J610" s="175"/>
    </row>
    <row r="611" spans="1:10">
      <c r="A611" s="518" t="s">
        <v>113</v>
      </c>
      <c r="B611" s="162">
        <v>88631</v>
      </c>
      <c r="C611" s="190" t="s">
        <v>351</v>
      </c>
      <c r="D611" s="191" t="s">
        <v>128</v>
      </c>
      <c r="E611" s="165">
        <v>0.02</v>
      </c>
      <c r="F611" s="166">
        <f>VLOOKUP(B611,'SINAPI-Tabela-Mai.2016'!A:E,5,0)</f>
        <v>333.13</v>
      </c>
      <c r="G611" s="167">
        <f>F611*E611</f>
        <v>6.6626000000000003</v>
      </c>
      <c r="H611" s="156"/>
      <c r="I611" s="175"/>
      <c r="J611" s="175"/>
    </row>
    <row r="612" spans="1:10">
      <c r="A612" s="518" t="s">
        <v>99</v>
      </c>
      <c r="B612" s="162">
        <v>7697</v>
      </c>
      <c r="C612" s="190" t="s">
        <v>357</v>
      </c>
      <c r="D612" s="191" t="s">
        <v>121</v>
      </c>
      <c r="E612" s="165">
        <v>4</v>
      </c>
      <c r="F612" s="166">
        <f>VLOOKUP(B612,'SINAPI-Insumos-Mai.2016'!A:E,5,0)</f>
        <v>25.55</v>
      </c>
      <c r="G612" s="167">
        <f>F612*E612</f>
        <v>102.2</v>
      </c>
      <c r="H612" s="156"/>
      <c r="I612" s="175"/>
      <c r="J612" s="175"/>
    </row>
    <row r="613" spans="1:10">
      <c r="A613" s="518"/>
      <c r="B613" s="162"/>
      <c r="C613" s="190"/>
      <c r="D613" s="191"/>
      <c r="E613" s="203"/>
      <c r="F613" s="192"/>
      <c r="G613" s="193"/>
      <c r="H613" s="156"/>
      <c r="I613" s="175"/>
      <c r="J613" s="175"/>
    </row>
    <row r="614" spans="1:10">
      <c r="A614" s="195" t="str">
        <f>B607</f>
        <v>74194/001</v>
      </c>
      <c r="B614" s="206"/>
      <c r="C614" s="196" t="s">
        <v>100</v>
      </c>
      <c r="D614" s="194"/>
      <c r="E614" s="205"/>
      <c r="F614" s="197"/>
      <c r="G614" s="197">
        <f>SUM(G609:G613)</f>
        <v>195.74360000000001</v>
      </c>
      <c r="H614" s="174"/>
      <c r="I614" s="175">
        <f>G611+G612</f>
        <v>108.8626</v>
      </c>
      <c r="J614" s="175">
        <f>G609+G610</f>
        <v>86.881</v>
      </c>
    </row>
    <row r="615" spans="1:10">
      <c r="A615" s="198" t="s">
        <v>101</v>
      </c>
      <c r="B615" s="177"/>
      <c r="C615" s="178"/>
      <c r="D615" s="176"/>
      <c r="E615" s="179"/>
      <c r="F615" s="180"/>
      <c r="G615" s="180"/>
      <c r="H615" s="156"/>
      <c r="I615" s="175"/>
      <c r="J615" s="175"/>
    </row>
    <row r="616" spans="1:10">
      <c r="A616" s="198"/>
      <c r="B616" s="177"/>
      <c r="C616" s="178"/>
      <c r="D616" s="176"/>
      <c r="E616" s="179"/>
      <c r="F616" s="180"/>
      <c r="G616" s="180"/>
      <c r="H616" s="156"/>
      <c r="I616" s="175"/>
      <c r="J616" s="175"/>
    </row>
    <row r="617" spans="1:10">
      <c r="A617" s="522" t="s">
        <v>97</v>
      </c>
      <c r="B617" s="254">
        <v>88484</v>
      </c>
      <c r="C617" s="184" t="s">
        <v>358</v>
      </c>
      <c r="D617" s="182" t="s">
        <v>112</v>
      </c>
      <c r="E617" s="227"/>
      <c r="F617" s="182"/>
      <c r="G617" s="182">
        <f>B617</f>
        <v>88484</v>
      </c>
      <c r="H617" s="156"/>
      <c r="I617" s="175"/>
      <c r="J617" s="175"/>
    </row>
    <row r="618" spans="1:10">
      <c r="A618" s="521" t="s">
        <v>88</v>
      </c>
      <c r="B618" s="228" t="s">
        <v>91</v>
      </c>
      <c r="C618" s="186" t="s">
        <v>9</v>
      </c>
      <c r="D618" s="187" t="s">
        <v>92</v>
      </c>
      <c r="E618" s="229" t="s">
        <v>93</v>
      </c>
      <c r="F618" s="187" t="s">
        <v>94</v>
      </c>
      <c r="G618" s="188" t="s">
        <v>62</v>
      </c>
      <c r="H618" s="156"/>
      <c r="I618" s="175"/>
      <c r="J618" s="175"/>
    </row>
    <row r="619" spans="1:10">
      <c r="A619" s="518" t="s">
        <v>113</v>
      </c>
      <c r="B619" s="162">
        <v>88310</v>
      </c>
      <c r="C619" s="190" t="s">
        <v>115</v>
      </c>
      <c r="D619" s="191" t="s">
        <v>90</v>
      </c>
      <c r="E619" s="165">
        <v>5.0999999999999997E-2</v>
      </c>
      <c r="F619" s="166">
        <f>VLOOKUP(B619,'SINAPI-Tabela-Mai.2016'!A:E,5,0)</f>
        <v>15.86</v>
      </c>
      <c r="G619" s="167">
        <f>F619*E619</f>
        <v>0.80885999999999991</v>
      </c>
      <c r="H619" s="156"/>
      <c r="I619" s="175"/>
      <c r="J619" s="175"/>
    </row>
    <row r="620" spans="1:10">
      <c r="A620" s="518" t="s">
        <v>113</v>
      </c>
      <c r="B620" s="162">
        <v>88316</v>
      </c>
      <c r="C620" s="190" t="s">
        <v>116</v>
      </c>
      <c r="D620" s="191" t="s">
        <v>90</v>
      </c>
      <c r="E620" s="165">
        <v>1.9E-2</v>
      </c>
      <c r="F620" s="166">
        <f>VLOOKUP(B620,'SINAPI-Tabela-Mai.2016'!A:E,5,0)</f>
        <v>11.41</v>
      </c>
      <c r="G620" s="167">
        <f>F620*E620</f>
        <v>0.21679000000000001</v>
      </c>
      <c r="H620" s="156"/>
      <c r="I620" s="175"/>
      <c r="J620" s="175"/>
    </row>
    <row r="621" spans="1:10">
      <c r="A621" s="518" t="s">
        <v>99</v>
      </c>
      <c r="B621" s="162">
        <v>6085</v>
      </c>
      <c r="C621" s="190" t="s">
        <v>359</v>
      </c>
      <c r="D621" s="191" t="s">
        <v>124</v>
      </c>
      <c r="E621" s="165">
        <v>0.16</v>
      </c>
      <c r="F621" s="166">
        <f>VLOOKUP(B621,'SINAPI-Insumos-Mai.2016'!A:E,5,0)</f>
        <v>5.59</v>
      </c>
      <c r="G621" s="167">
        <f>F621*E621</f>
        <v>0.89439999999999997</v>
      </c>
      <c r="H621" s="156"/>
      <c r="I621" s="175"/>
      <c r="J621" s="175"/>
    </row>
    <row r="622" spans="1:10">
      <c r="A622" s="518"/>
      <c r="B622" s="162"/>
      <c r="C622" s="190"/>
      <c r="D622" s="191"/>
      <c r="E622" s="203"/>
      <c r="F622" s="192"/>
      <c r="G622" s="193"/>
      <c r="H622" s="156"/>
      <c r="I622" s="175"/>
      <c r="J622" s="175"/>
    </row>
    <row r="623" spans="1:10">
      <c r="A623" s="195">
        <f>B617</f>
        <v>88484</v>
      </c>
      <c r="B623" s="206"/>
      <c r="C623" s="196" t="s">
        <v>100</v>
      </c>
      <c r="D623" s="194"/>
      <c r="E623" s="205"/>
      <c r="F623" s="173"/>
      <c r="G623" s="173">
        <f>SUM(G619:G622)</f>
        <v>1.9200499999999998</v>
      </c>
      <c r="H623" s="174"/>
      <c r="I623" s="175">
        <f>G621</f>
        <v>0.89439999999999997</v>
      </c>
      <c r="J623" s="175">
        <f>G619+G620</f>
        <v>1.02565</v>
      </c>
    </row>
    <row r="624" spans="1:10">
      <c r="A624" s="198" t="s">
        <v>101</v>
      </c>
      <c r="B624" s="177"/>
      <c r="C624" s="178"/>
      <c r="D624" s="176"/>
      <c r="E624" s="179"/>
      <c r="F624" s="180"/>
      <c r="G624" s="180"/>
      <c r="H624" s="156"/>
      <c r="I624" s="175"/>
      <c r="J624" s="175"/>
    </row>
    <row r="625" spans="1:10">
      <c r="A625" s="198"/>
      <c r="B625" s="177"/>
      <c r="C625" s="178"/>
      <c r="D625" s="176"/>
      <c r="E625" s="179"/>
      <c r="F625" s="180"/>
      <c r="G625" s="180"/>
      <c r="H625" s="156"/>
      <c r="I625" s="175"/>
      <c r="J625" s="175"/>
    </row>
    <row r="626" spans="1:10">
      <c r="A626" s="522" t="s">
        <v>97</v>
      </c>
      <c r="B626" s="254">
        <v>6082</v>
      </c>
      <c r="C626" s="184" t="s">
        <v>360</v>
      </c>
      <c r="D626" s="182" t="s">
        <v>112</v>
      </c>
      <c r="E626" s="227"/>
      <c r="F626" s="182"/>
      <c r="G626" s="182">
        <f>B626</f>
        <v>6082</v>
      </c>
      <c r="H626" s="156"/>
      <c r="I626" s="175"/>
      <c r="J626" s="175"/>
    </row>
    <row r="627" spans="1:10">
      <c r="A627" s="521" t="s">
        <v>88</v>
      </c>
      <c r="B627" s="228" t="s">
        <v>91</v>
      </c>
      <c r="C627" s="186" t="s">
        <v>9</v>
      </c>
      <c r="D627" s="187" t="s">
        <v>92</v>
      </c>
      <c r="E627" s="229" t="s">
        <v>93</v>
      </c>
      <c r="F627" s="187" t="s">
        <v>94</v>
      </c>
      <c r="G627" s="188" t="s">
        <v>62</v>
      </c>
      <c r="H627" s="156"/>
      <c r="I627" s="175"/>
      <c r="J627" s="175"/>
    </row>
    <row r="628" spans="1:10">
      <c r="A628" s="518" t="s">
        <v>113</v>
      </c>
      <c r="B628" s="162">
        <v>88310</v>
      </c>
      <c r="C628" s="190" t="s">
        <v>115</v>
      </c>
      <c r="D628" s="191" t="s">
        <v>90</v>
      </c>
      <c r="E628" s="165">
        <v>0.4</v>
      </c>
      <c r="F628" s="166">
        <f>VLOOKUP(B628,'SINAPI-Tabela-Mai.2016'!A:E,5,0)</f>
        <v>15.86</v>
      </c>
      <c r="G628" s="167">
        <f>F628*E628</f>
        <v>6.3440000000000003</v>
      </c>
      <c r="H628" s="156"/>
      <c r="I628" s="175"/>
      <c r="J628" s="175"/>
    </row>
    <row r="629" spans="1:10">
      <c r="A629" s="518" t="s">
        <v>113</v>
      </c>
      <c r="B629" s="162">
        <v>88316</v>
      </c>
      <c r="C629" s="190" t="s">
        <v>116</v>
      </c>
      <c r="D629" s="191" t="s">
        <v>90</v>
      </c>
      <c r="E629" s="165">
        <v>0.3</v>
      </c>
      <c r="F629" s="166">
        <f>VLOOKUP(B629,'SINAPI-Tabela-Mai.2016'!A:E,5,0)</f>
        <v>11.41</v>
      </c>
      <c r="G629" s="167">
        <f>F629*E629</f>
        <v>3.423</v>
      </c>
      <c r="H629" s="156"/>
      <c r="I629" s="175"/>
      <c r="J629" s="175"/>
    </row>
    <row r="630" spans="1:10">
      <c r="A630" s="518" t="s">
        <v>99</v>
      </c>
      <c r="B630" s="162">
        <v>3767</v>
      </c>
      <c r="C630" s="190" t="s">
        <v>361</v>
      </c>
      <c r="D630" s="191" t="s">
        <v>108</v>
      </c>
      <c r="E630" s="165">
        <v>1</v>
      </c>
      <c r="F630" s="166">
        <f>VLOOKUP(B630,'SINAPI-Insumos-Mai.2016'!A:E,5,0)</f>
        <v>0.52</v>
      </c>
      <c r="G630" s="167">
        <f>F630*E630</f>
        <v>0.52</v>
      </c>
      <c r="H630" s="156"/>
      <c r="I630" s="175"/>
      <c r="J630" s="175"/>
    </row>
    <row r="631" spans="1:10">
      <c r="A631" s="518" t="s">
        <v>99</v>
      </c>
      <c r="B631" s="162">
        <v>5318</v>
      </c>
      <c r="C631" s="190" t="s">
        <v>362</v>
      </c>
      <c r="D631" s="191" t="s">
        <v>124</v>
      </c>
      <c r="E631" s="165">
        <v>0.05</v>
      </c>
      <c r="F631" s="166">
        <f>VLOOKUP(B631,'SINAPI-Insumos-Mai.2016'!A:E,5,0)</f>
        <v>10.8</v>
      </c>
      <c r="G631" s="167">
        <f>F631*E631</f>
        <v>0.54</v>
      </c>
      <c r="H631" s="156"/>
      <c r="I631" s="175"/>
      <c r="J631" s="175"/>
    </row>
    <row r="632" spans="1:10">
      <c r="A632" s="518" t="s">
        <v>99</v>
      </c>
      <c r="B632" s="162">
        <v>10481</v>
      </c>
      <c r="C632" s="190" t="s">
        <v>363</v>
      </c>
      <c r="D632" s="191" t="s">
        <v>124</v>
      </c>
      <c r="E632" s="165">
        <v>7.4999999999999997E-2</v>
      </c>
      <c r="F632" s="166">
        <f>VLOOKUP(B632,'SINAPI-Insumos-Mai.2016'!A:E,5,0)</f>
        <v>21.96</v>
      </c>
      <c r="G632" s="167">
        <f>F632*E632</f>
        <v>1.647</v>
      </c>
      <c r="H632" s="156"/>
      <c r="I632" s="175"/>
      <c r="J632" s="175"/>
    </row>
    <row r="633" spans="1:10">
      <c r="A633" s="518"/>
      <c r="B633" s="162"/>
      <c r="C633" s="190"/>
      <c r="D633" s="191"/>
      <c r="E633" s="203"/>
      <c r="F633" s="192"/>
      <c r="G633" s="193"/>
      <c r="H633" s="156"/>
      <c r="I633" s="175"/>
      <c r="J633" s="175"/>
    </row>
    <row r="634" spans="1:10">
      <c r="A634" s="195">
        <f>B626</f>
        <v>6082</v>
      </c>
      <c r="B634" s="206"/>
      <c r="C634" s="196" t="s">
        <v>100</v>
      </c>
      <c r="D634" s="194"/>
      <c r="E634" s="205"/>
      <c r="F634" s="173"/>
      <c r="G634" s="173">
        <f>SUM(G628:G633)</f>
        <v>12.473999999999998</v>
      </c>
      <c r="H634" s="174"/>
      <c r="I634" s="175">
        <f>SUM(G630:G632)</f>
        <v>2.7069999999999999</v>
      </c>
      <c r="J634" s="175">
        <f>G628+G629</f>
        <v>9.7669999999999995</v>
      </c>
    </row>
    <row r="635" spans="1:10">
      <c r="A635" s="198" t="s">
        <v>101</v>
      </c>
      <c r="B635" s="249"/>
      <c r="C635" s="178"/>
      <c r="D635" s="176"/>
      <c r="E635" s="179"/>
      <c r="F635" s="180"/>
      <c r="G635" s="180"/>
      <c r="H635" s="156"/>
      <c r="I635" s="175"/>
      <c r="J635" s="175"/>
    </row>
    <row r="636" spans="1:10">
      <c r="A636" s="198"/>
      <c r="B636" s="177"/>
      <c r="C636" s="178"/>
      <c r="D636" s="176"/>
      <c r="E636" s="179"/>
      <c r="F636" s="180"/>
      <c r="G636" s="180"/>
      <c r="H636" s="156"/>
      <c r="I636" s="175"/>
      <c r="J636" s="175"/>
    </row>
    <row r="637" spans="1:10" s="348" customFormat="1" ht="22.5">
      <c r="A637" s="199" t="s">
        <v>97</v>
      </c>
      <c r="B637" s="539" t="s">
        <v>5561</v>
      </c>
      <c r="C637" s="345" t="s">
        <v>18836</v>
      </c>
      <c r="D637" s="280" t="s">
        <v>112</v>
      </c>
      <c r="E637" s="595"/>
      <c r="F637" s="280"/>
      <c r="G637" s="280" t="str">
        <f>B637</f>
        <v>73794/001</v>
      </c>
      <c r="H637" s="346"/>
      <c r="I637" s="347"/>
      <c r="J637" s="347"/>
    </row>
    <row r="638" spans="1:10" s="348" customFormat="1">
      <c r="A638" s="282" t="s">
        <v>88</v>
      </c>
      <c r="B638" s="534" t="s">
        <v>91</v>
      </c>
      <c r="C638" s="349" t="s">
        <v>9</v>
      </c>
      <c r="D638" s="200" t="s">
        <v>92</v>
      </c>
      <c r="E638" s="534" t="s">
        <v>93</v>
      </c>
      <c r="F638" s="200" t="s">
        <v>94</v>
      </c>
      <c r="G638" s="350" t="s">
        <v>62</v>
      </c>
      <c r="H638" s="346"/>
      <c r="I638" s="347"/>
      <c r="J638" s="347"/>
    </row>
    <row r="639" spans="1:10" s="348" customFormat="1">
      <c r="A639" s="535" t="s">
        <v>113</v>
      </c>
      <c r="B639" s="201">
        <v>88310</v>
      </c>
      <c r="C639" s="351" t="s">
        <v>6160</v>
      </c>
      <c r="D639" s="202" t="s">
        <v>90</v>
      </c>
      <c r="E639" s="342">
        <v>0.8</v>
      </c>
      <c r="F639" s="343">
        <f>VLOOKUP(B639,'SINAPI-Tabela-Mai.2016'!A:E,5,0)</f>
        <v>15.86</v>
      </c>
      <c r="G639" s="344">
        <f>F639*E639</f>
        <v>12.688000000000001</v>
      </c>
      <c r="H639" s="346"/>
      <c r="I639" s="347"/>
      <c r="J639" s="347"/>
    </row>
    <row r="640" spans="1:10" s="348" customFormat="1">
      <c r="A640" s="535" t="s">
        <v>113</v>
      </c>
      <c r="B640" s="201">
        <v>88316</v>
      </c>
      <c r="C640" s="351" t="s">
        <v>1055</v>
      </c>
      <c r="D640" s="202" t="s">
        <v>90</v>
      </c>
      <c r="E640" s="342">
        <v>0.8</v>
      </c>
      <c r="F640" s="343">
        <f>VLOOKUP(B640,'SINAPI-Tabela-Mai.2016'!A:E,5,0)</f>
        <v>11.41</v>
      </c>
      <c r="G640" s="344">
        <f>F640*E640</f>
        <v>9.1280000000000001</v>
      </c>
      <c r="H640" s="346"/>
      <c r="I640" s="347"/>
      <c r="J640" s="347"/>
    </row>
    <row r="641" spans="1:10" s="348" customFormat="1">
      <c r="A641" s="535" t="s">
        <v>99</v>
      </c>
      <c r="B641" s="201">
        <v>3768</v>
      </c>
      <c r="C641" s="351" t="s">
        <v>3020</v>
      </c>
      <c r="D641" s="202" t="s">
        <v>108</v>
      </c>
      <c r="E641" s="342">
        <v>0.3</v>
      </c>
      <c r="F641" s="343">
        <f>VLOOKUP(B641,'SINAPI-Insumos-Mai.2016'!A:E,5,0)</f>
        <v>2.1800000000000002</v>
      </c>
      <c r="G641" s="344">
        <f>F641*E641</f>
        <v>0.65400000000000003</v>
      </c>
      <c r="H641" s="346"/>
      <c r="I641" s="347"/>
      <c r="J641" s="347"/>
    </row>
    <row r="642" spans="1:10" s="348" customFormat="1">
      <c r="A642" s="535" t="s">
        <v>99</v>
      </c>
      <c r="B642" s="201">
        <v>5318</v>
      </c>
      <c r="C642" s="351" t="s">
        <v>362</v>
      </c>
      <c r="D642" s="202" t="s">
        <v>124</v>
      </c>
      <c r="E642" s="342">
        <v>0.05</v>
      </c>
      <c r="F642" s="343">
        <f>VLOOKUP(B642,'SINAPI-Insumos-Mai.2016'!A:E,5,0)</f>
        <v>10.8</v>
      </c>
      <c r="G642" s="344">
        <f>F642*E642</f>
        <v>0.54</v>
      </c>
      <c r="H642" s="346"/>
      <c r="I642" s="347"/>
      <c r="J642" s="347"/>
    </row>
    <row r="643" spans="1:10" s="348" customFormat="1">
      <c r="A643" s="535" t="s">
        <v>99</v>
      </c>
      <c r="B643" s="201">
        <v>7293</v>
      </c>
      <c r="C643" s="351" t="s">
        <v>4048</v>
      </c>
      <c r="D643" s="202" t="s">
        <v>124</v>
      </c>
      <c r="E643" s="342">
        <v>0.12</v>
      </c>
      <c r="F643" s="343">
        <f>VLOOKUP(B643,'SINAPI-Insumos-Mai.2016'!A:E,5,0)</f>
        <v>20.41</v>
      </c>
      <c r="G643" s="344">
        <f>F643*E643</f>
        <v>2.4491999999999998</v>
      </c>
      <c r="H643" s="346"/>
      <c r="I643" s="347"/>
      <c r="J643" s="347"/>
    </row>
    <row r="644" spans="1:10" s="348" customFormat="1">
      <c r="A644" s="535"/>
      <c r="B644" s="201"/>
      <c r="C644" s="351"/>
      <c r="D644" s="202"/>
      <c r="E644" s="201"/>
      <c r="F644" s="352"/>
      <c r="G644" s="353"/>
      <c r="H644" s="346"/>
      <c r="I644" s="347"/>
      <c r="J644" s="347"/>
    </row>
    <row r="645" spans="1:10" s="348" customFormat="1">
      <c r="A645" s="283" t="str">
        <f>B637</f>
        <v>73794/001</v>
      </c>
      <c r="B645" s="204"/>
      <c r="C645" s="354" t="s">
        <v>100</v>
      </c>
      <c r="D645" s="283"/>
      <c r="E645" s="204"/>
      <c r="F645" s="355"/>
      <c r="G645" s="355">
        <f>SUM(G639:G644)</f>
        <v>25.459200000000003</v>
      </c>
      <c r="H645" s="356"/>
      <c r="I645" s="347">
        <f>SUM(G641:G643)</f>
        <v>3.6431999999999998</v>
      </c>
      <c r="J645" s="347">
        <f>G639+G640</f>
        <v>21.816000000000003</v>
      </c>
    </row>
    <row r="646" spans="1:10" s="348" customFormat="1">
      <c r="A646" s="284" t="s">
        <v>101</v>
      </c>
      <c r="B646" s="538"/>
      <c r="C646" s="358"/>
      <c r="D646" s="284"/>
      <c r="E646" s="357"/>
      <c r="F646" s="359"/>
      <c r="G646" s="359"/>
      <c r="H646" s="346"/>
      <c r="I646" s="347"/>
      <c r="J646" s="347"/>
    </row>
    <row r="647" spans="1:10" s="348" customFormat="1">
      <c r="A647" s="284"/>
      <c r="B647" s="357"/>
      <c r="C647" s="358"/>
      <c r="D647" s="284"/>
      <c r="E647" s="357"/>
      <c r="F647" s="359"/>
      <c r="G647" s="359"/>
      <c r="H647" s="346"/>
      <c r="I647" s="347"/>
      <c r="J647" s="347"/>
    </row>
    <row r="648" spans="1:10">
      <c r="A648" s="183" t="s">
        <v>97</v>
      </c>
      <c r="B648" s="183" t="s">
        <v>364</v>
      </c>
      <c r="C648" s="184" t="s">
        <v>365</v>
      </c>
      <c r="D648" s="182" t="s">
        <v>279</v>
      </c>
      <c r="E648" s="182"/>
      <c r="F648" s="182"/>
      <c r="G648" s="182" t="str">
        <f>B648</f>
        <v xml:space="preserve">PIN-TEX-015 </v>
      </c>
      <c r="H648" s="156"/>
      <c r="I648" s="175"/>
      <c r="J648" s="175"/>
    </row>
    <row r="649" spans="1:10">
      <c r="A649" s="523" t="s">
        <v>88</v>
      </c>
      <c r="B649" s="207" t="s">
        <v>91</v>
      </c>
      <c r="C649" s="208" t="s">
        <v>9</v>
      </c>
      <c r="D649" s="209" t="s">
        <v>92</v>
      </c>
      <c r="E649" s="209" t="s">
        <v>93</v>
      </c>
      <c r="F649" s="209" t="s">
        <v>94</v>
      </c>
      <c r="G649" s="210" t="s">
        <v>62</v>
      </c>
      <c r="H649" s="156"/>
      <c r="I649" s="175"/>
      <c r="J649" s="175"/>
    </row>
    <row r="650" spans="1:10">
      <c r="A650" s="519" t="s">
        <v>109</v>
      </c>
      <c r="B650" s="211" t="s">
        <v>366</v>
      </c>
      <c r="C650" s="212" t="s">
        <v>365</v>
      </c>
      <c r="D650" s="181" t="s">
        <v>279</v>
      </c>
      <c r="E650" s="213">
        <v>1</v>
      </c>
      <c r="F650" s="232">
        <f>VLOOKUP(B650,'SETOP-Tabela Serv.-Dez.2015'!A:H,6,0)</f>
        <v>16.989999999999998</v>
      </c>
      <c r="G650" s="167">
        <f>F650*E650</f>
        <v>16.989999999999998</v>
      </c>
      <c r="H650" s="156"/>
      <c r="I650" s="175"/>
      <c r="J650" s="175"/>
    </row>
    <row r="651" spans="1:10">
      <c r="A651" s="524"/>
      <c r="B651" s="214"/>
      <c r="C651" s="212"/>
      <c r="D651" s="181"/>
      <c r="E651" s="181"/>
      <c r="F651" s="181"/>
      <c r="G651" s="215"/>
      <c r="H651" s="156"/>
      <c r="I651" s="175"/>
      <c r="J651" s="175"/>
    </row>
    <row r="652" spans="1:10">
      <c r="A652" s="217" t="str">
        <f>B648</f>
        <v xml:space="preserve">PIN-TEX-015 </v>
      </c>
      <c r="B652" s="217"/>
      <c r="C652" s="218" t="s">
        <v>100</v>
      </c>
      <c r="D652" s="216"/>
      <c r="E652" s="216"/>
      <c r="F652" s="239"/>
      <c r="G652" s="239">
        <f>SUM(G650:G651)</f>
        <v>16.989999999999998</v>
      </c>
      <c r="H652" s="174"/>
      <c r="I652" s="175">
        <f>G652*0.65</f>
        <v>11.0435</v>
      </c>
      <c r="J652" s="175">
        <f>G652*0.35</f>
        <v>5.9464999999999995</v>
      </c>
    </row>
    <row r="653" spans="1:10">
      <c r="A653" s="221" t="s">
        <v>101</v>
      </c>
      <c r="B653" s="221"/>
      <c r="C653" s="222"/>
      <c r="D653" s="220"/>
      <c r="E653" s="220"/>
      <c r="F653" s="220"/>
      <c r="G653" s="220"/>
      <c r="H653" s="156"/>
      <c r="I653" s="175"/>
      <c r="J653" s="175"/>
    </row>
    <row r="654" spans="1:10">
      <c r="A654" s="224"/>
      <c r="B654" s="224"/>
      <c r="C654" s="225"/>
      <c r="D654" s="223"/>
      <c r="E654" s="223"/>
      <c r="F654" s="223"/>
      <c r="G654" s="223"/>
      <c r="H654" s="156"/>
      <c r="I654" s="175"/>
      <c r="J654" s="175"/>
    </row>
    <row r="655" spans="1:10">
      <c r="A655" s="522" t="s">
        <v>97</v>
      </c>
      <c r="B655" s="254" t="s">
        <v>5580</v>
      </c>
      <c r="C655" s="184" t="s">
        <v>18637</v>
      </c>
      <c r="D655" s="182" t="s">
        <v>112</v>
      </c>
      <c r="E655" s="182"/>
      <c r="F655" s="182"/>
      <c r="G655" s="182" t="str">
        <f>B655</f>
        <v>73978/001</v>
      </c>
      <c r="H655" s="156"/>
      <c r="I655" s="175"/>
      <c r="J655" s="175"/>
    </row>
    <row r="656" spans="1:10">
      <c r="A656" s="521" t="s">
        <v>88</v>
      </c>
      <c r="B656" s="228" t="s">
        <v>91</v>
      </c>
      <c r="C656" s="186" t="s">
        <v>9</v>
      </c>
      <c r="D656" s="187" t="s">
        <v>92</v>
      </c>
      <c r="E656" s="187" t="s">
        <v>93</v>
      </c>
      <c r="F656" s="187" t="s">
        <v>94</v>
      </c>
      <c r="G656" s="188" t="s">
        <v>62</v>
      </c>
      <c r="H656" s="156"/>
      <c r="I656" s="175"/>
      <c r="J656" s="175"/>
    </row>
    <row r="657" spans="1:10">
      <c r="A657" s="518" t="s">
        <v>113</v>
      </c>
      <c r="B657" s="162">
        <v>88310</v>
      </c>
      <c r="C657" s="190" t="s">
        <v>6160</v>
      </c>
      <c r="D657" s="191" t="s">
        <v>90</v>
      </c>
      <c r="E657" s="165">
        <v>0.3</v>
      </c>
      <c r="F657" s="166">
        <f>VLOOKUP(B657,'SINAPI-Tabela-Mai.2016'!A:E,5,0)</f>
        <v>15.86</v>
      </c>
      <c r="G657" s="167">
        <f>F657*E657</f>
        <v>4.758</v>
      </c>
      <c r="H657" s="156"/>
      <c r="I657" s="175"/>
      <c r="J657" s="175"/>
    </row>
    <row r="658" spans="1:10">
      <c r="A658" s="518" t="s">
        <v>113</v>
      </c>
      <c r="B658" s="162">
        <v>88316</v>
      </c>
      <c r="C658" s="190" t="s">
        <v>1055</v>
      </c>
      <c r="D658" s="191" t="s">
        <v>90</v>
      </c>
      <c r="E658" s="165">
        <v>0.3</v>
      </c>
      <c r="F658" s="166">
        <f>VLOOKUP(B658,'SINAPI-Tabela-Mai.2016'!A:E,5,0)</f>
        <v>11.41</v>
      </c>
      <c r="G658" s="167">
        <f>F658*E658</f>
        <v>3.423</v>
      </c>
      <c r="H658" s="156"/>
      <c r="I658" s="175"/>
      <c r="J658" s="175"/>
    </row>
    <row r="659" spans="1:10">
      <c r="A659" s="518" t="s">
        <v>99</v>
      </c>
      <c r="B659" s="162">
        <v>10483</v>
      </c>
      <c r="C659" s="190" t="s">
        <v>18638</v>
      </c>
      <c r="D659" s="191" t="s">
        <v>124</v>
      </c>
      <c r="E659" s="165">
        <v>0.28999999999999998</v>
      </c>
      <c r="F659" s="166">
        <f>VLOOKUP(B659,'SINAPI-Insumos-Mai.2016'!A:E,5,0)</f>
        <v>24.78</v>
      </c>
      <c r="G659" s="167">
        <f>F659*E659</f>
        <v>7.1861999999999995</v>
      </c>
      <c r="H659" s="156"/>
      <c r="I659" s="175"/>
      <c r="J659" s="175"/>
    </row>
    <row r="660" spans="1:10">
      <c r="A660" s="518"/>
      <c r="B660" s="162"/>
      <c r="C660" s="190"/>
      <c r="D660" s="191"/>
      <c r="E660" s="203"/>
      <c r="F660" s="192"/>
      <c r="G660" s="193"/>
      <c r="H660" s="156"/>
      <c r="I660" s="175"/>
      <c r="J660" s="175"/>
    </row>
    <row r="661" spans="1:10">
      <c r="A661" s="195" t="str">
        <f>B655</f>
        <v>73978/001</v>
      </c>
      <c r="B661" s="206"/>
      <c r="C661" s="196" t="s">
        <v>100</v>
      </c>
      <c r="D661" s="194"/>
      <c r="E661" s="205"/>
      <c r="F661" s="173"/>
      <c r="G661" s="173">
        <f>SUM(G657:G660)</f>
        <v>15.3672</v>
      </c>
      <c r="H661" s="174"/>
      <c r="I661" s="175" t="e">
        <f>G657+#REF!+#REF!</f>
        <v>#REF!</v>
      </c>
      <c r="J661" s="175">
        <f>G658+G659</f>
        <v>10.6092</v>
      </c>
    </row>
    <row r="662" spans="1:10">
      <c r="A662" s="198" t="s">
        <v>101</v>
      </c>
      <c r="B662" s="177"/>
      <c r="C662" s="178"/>
      <c r="D662" s="176"/>
      <c r="E662" s="179"/>
      <c r="F662" s="180"/>
      <c r="G662" s="180"/>
      <c r="H662" s="156"/>
      <c r="I662" s="175"/>
      <c r="J662" s="175"/>
    </row>
    <row r="663" spans="1:10">
      <c r="A663" s="198"/>
      <c r="B663" s="177"/>
      <c r="C663" s="178"/>
      <c r="D663" s="176"/>
      <c r="E663" s="179"/>
      <c r="F663" s="180"/>
      <c r="G663" s="180"/>
      <c r="H663" s="156"/>
      <c r="I663" s="175"/>
      <c r="J663" s="175"/>
    </row>
    <row r="664" spans="1:10">
      <c r="A664" s="522" t="s">
        <v>97</v>
      </c>
      <c r="B664" s="254">
        <v>87625</v>
      </c>
      <c r="C664" s="184" t="s">
        <v>367</v>
      </c>
      <c r="D664" s="182" t="s">
        <v>112</v>
      </c>
      <c r="E664" s="182"/>
      <c r="F664" s="182"/>
      <c r="G664" s="182">
        <f>B664</f>
        <v>87625</v>
      </c>
      <c r="H664" s="156"/>
      <c r="I664" s="175"/>
      <c r="J664" s="175"/>
    </row>
    <row r="665" spans="1:10">
      <c r="A665" s="521" t="s">
        <v>88</v>
      </c>
      <c r="B665" s="228" t="s">
        <v>91</v>
      </c>
      <c r="C665" s="186" t="s">
        <v>9</v>
      </c>
      <c r="D665" s="187" t="s">
        <v>92</v>
      </c>
      <c r="E665" s="187" t="s">
        <v>93</v>
      </c>
      <c r="F665" s="187" t="s">
        <v>94</v>
      </c>
      <c r="G665" s="188" t="s">
        <v>62</v>
      </c>
      <c r="H665" s="156"/>
      <c r="I665" s="175"/>
      <c r="J665" s="175"/>
    </row>
    <row r="666" spans="1:10" ht="22.5">
      <c r="A666" s="518" t="s">
        <v>113</v>
      </c>
      <c r="B666" s="162">
        <v>87301</v>
      </c>
      <c r="C666" s="190" t="s">
        <v>368</v>
      </c>
      <c r="D666" s="191" t="s">
        <v>128</v>
      </c>
      <c r="E666" s="165">
        <v>4.3099999999999999E-2</v>
      </c>
      <c r="F666" s="166">
        <f>VLOOKUP(B666,'SINAPI-Tabela-Mai.2016'!A:E,5,0)</f>
        <v>354.98</v>
      </c>
      <c r="G666" s="167">
        <f>F666*E666</f>
        <v>15.299638</v>
      </c>
      <c r="H666" s="156"/>
      <c r="I666" s="175"/>
      <c r="J666" s="175"/>
    </row>
    <row r="667" spans="1:10">
      <c r="A667" s="518" t="s">
        <v>113</v>
      </c>
      <c r="B667" s="162">
        <v>88309</v>
      </c>
      <c r="C667" s="190" t="s">
        <v>163</v>
      </c>
      <c r="D667" s="191" t="s">
        <v>90</v>
      </c>
      <c r="E667" s="165">
        <v>0.35</v>
      </c>
      <c r="F667" s="166">
        <f>VLOOKUP(B667,'SINAPI-Tabela-Mai.2016'!A:E,5,0)</f>
        <v>15.86</v>
      </c>
      <c r="G667" s="167">
        <f>F667*E667</f>
        <v>5.5509999999999993</v>
      </c>
      <c r="H667" s="156"/>
      <c r="I667" s="175"/>
      <c r="J667" s="175"/>
    </row>
    <row r="668" spans="1:10">
      <c r="A668" s="518" t="s">
        <v>113</v>
      </c>
      <c r="B668" s="162">
        <v>88316</v>
      </c>
      <c r="C668" s="190" t="s">
        <v>116</v>
      </c>
      <c r="D668" s="191" t="s">
        <v>90</v>
      </c>
      <c r="E668" s="165">
        <v>0.17499999999999999</v>
      </c>
      <c r="F668" s="166">
        <f>VLOOKUP(B668,'SINAPI-Tabela-Mai.2016'!A:E,5,0)</f>
        <v>11.41</v>
      </c>
      <c r="G668" s="167">
        <f>F668*E668</f>
        <v>1.9967499999999998</v>
      </c>
      <c r="H668" s="156"/>
      <c r="I668" s="175"/>
      <c r="J668" s="175"/>
    </row>
    <row r="669" spans="1:10">
      <c r="A669" s="518" t="s">
        <v>99</v>
      </c>
      <c r="B669" s="162">
        <v>1379</v>
      </c>
      <c r="C669" s="190" t="s">
        <v>165</v>
      </c>
      <c r="D669" s="191" t="s">
        <v>118</v>
      </c>
      <c r="E669" s="165">
        <v>1</v>
      </c>
      <c r="F669" s="166">
        <f>VLOOKUP(B669,'SINAPI-Insumos-Mai.2016'!A:E,5,0)</f>
        <v>0.46</v>
      </c>
      <c r="G669" s="167">
        <f>F669*E669</f>
        <v>0.46</v>
      </c>
      <c r="H669" s="156"/>
      <c r="I669" s="175"/>
      <c r="J669" s="175"/>
    </row>
    <row r="670" spans="1:10">
      <c r="A670" s="518" t="s">
        <v>99</v>
      </c>
      <c r="B670" s="162">
        <v>7334</v>
      </c>
      <c r="C670" s="190" t="s">
        <v>369</v>
      </c>
      <c r="D670" s="191" t="s">
        <v>124</v>
      </c>
      <c r="E670" s="165">
        <v>0.435</v>
      </c>
      <c r="F670" s="166">
        <f>VLOOKUP(B670,'SINAPI-Insumos-Mai.2016'!A:E,5,0)</f>
        <v>8.5299999999999994</v>
      </c>
      <c r="G670" s="167">
        <f>F670*E670</f>
        <v>3.7105499999999996</v>
      </c>
      <c r="H670" s="156"/>
      <c r="I670" s="175"/>
      <c r="J670" s="175"/>
    </row>
    <row r="671" spans="1:10">
      <c r="A671" s="518"/>
      <c r="B671" s="162"/>
      <c r="C671" s="190"/>
      <c r="D671" s="191"/>
      <c r="E671" s="203"/>
      <c r="F671" s="192"/>
      <c r="G671" s="193"/>
      <c r="H671" s="156"/>
      <c r="I671" s="175"/>
      <c r="J671" s="175"/>
    </row>
    <row r="672" spans="1:10">
      <c r="A672" s="195">
        <f>B664</f>
        <v>87625</v>
      </c>
      <c r="B672" s="206"/>
      <c r="C672" s="196" t="s">
        <v>100</v>
      </c>
      <c r="D672" s="194"/>
      <c r="E672" s="205"/>
      <c r="F672" s="173"/>
      <c r="G672" s="173">
        <f>SUM(G666:G671)</f>
        <v>27.017938000000001</v>
      </c>
      <c r="H672" s="174"/>
      <c r="I672" s="175">
        <f>G666+G669+G670</f>
        <v>19.470188</v>
      </c>
      <c r="J672" s="175">
        <f>G667+G668</f>
        <v>7.5477499999999988</v>
      </c>
    </row>
    <row r="673" spans="1:10">
      <c r="A673" s="198" t="s">
        <v>101</v>
      </c>
      <c r="B673" s="177"/>
      <c r="C673" s="178"/>
      <c r="D673" s="176"/>
      <c r="E673" s="179"/>
      <c r="F673" s="180"/>
      <c r="G673" s="180"/>
      <c r="H673" s="156"/>
      <c r="I673" s="175"/>
      <c r="J673" s="175"/>
    </row>
    <row r="674" spans="1:10">
      <c r="A674" s="198"/>
      <c r="B674" s="177"/>
      <c r="C674" s="178"/>
      <c r="D674" s="176"/>
      <c r="E674" s="179"/>
      <c r="F674" s="180"/>
      <c r="G674" s="180"/>
      <c r="H674" s="156"/>
      <c r="I674" s="175"/>
      <c r="J674" s="175"/>
    </row>
    <row r="675" spans="1:10" ht="18" customHeight="1">
      <c r="A675" s="522" t="s">
        <v>97</v>
      </c>
      <c r="B675" s="254" t="s">
        <v>370</v>
      </c>
      <c r="C675" s="184" t="s">
        <v>371</v>
      </c>
      <c r="D675" s="182" t="s">
        <v>112</v>
      </c>
      <c r="E675" s="182"/>
      <c r="F675" s="182"/>
      <c r="G675" s="182" t="str">
        <f>B675</f>
        <v>15.05.17</v>
      </c>
      <c r="H675" s="156"/>
      <c r="I675" s="175"/>
      <c r="J675" s="175"/>
    </row>
    <row r="676" spans="1:10">
      <c r="A676" s="521" t="s">
        <v>88</v>
      </c>
      <c r="B676" s="228" t="s">
        <v>91</v>
      </c>
      <c r="C676" s="186" t="s">
        <v>9</v>
      </c>
      <c r="D676" s="187" t="s">
        <v>92</v>
      </c>
      <c r="E676" s="187" t="s">
        <v>93</v>
      </c>
      <c r="F676" s="187" t="s">
        <v>94</v>
      </c>
      <c r="G676" s="188" t="s">
        <v>62</v>
      </c>
      <c r="H676" s="156"/>
      <c r="I676" s="175"/>
      <c r="J676" s="175"/>
    </row>
    <row r="677" spans="1:10">
      <c r="A677" s="524" t="s">
        <v>372</v>
      </c>
      <c r="B677" s="214" t="s">
        <v>370</v>
      </c>
      <c r="C677" s="190" t="s">
        <v>373</v>
      </c>
      <c r="D677" s="191" t="s">
        <v>112</v>
      </c>
      <c r="E677" s="165">
        <v>1</v>
      </c>
      <c r="F677" s="166">
        <f>VLOOKUP(B677,'SUDECAP-Tabela Serv.-Jan-16'!A:H,8,0)</f>
        <v>29.72</v>
      </c>
      <c r="G677" s="167">
        <f>F677*E677</f>
        <v>29.72</v>
      </c>
      <c r="H677" s="156"/>
      <c r="I677" s="175"/>
      <c r="J677" s="175"/>
    </row>
    <row r="678" spans="1:10">
      <c r="A678" s="518"/>
      <c r="B678" s="162"/>
      <c r="C678" s="190"/>
      <c r="D678" s="191"/>
      <c r="E678" s="203"/>
      <c r="F678" s="192"/>
      <c r="G678" s="193"/>
      <c r="H678" s="156"/>
      <c r="I678" s="175"/>
      <c r="J678" s="175"/>
    </row>
    <row r="679" spans="1:10">
      <c r="A679" s="195" t="str">
        <f>B675</f>
        <v>15.05.17</v>
      </c>
      <c r="B679" s="206"/>
      <c r="C679" s="196" t="s">
        <v>100</v>
      </c>
      <c r="D679" s="194"/>
      <c r="E679" s="205"/>
      <c r="F679" s="173"/>
      <c r="G679" s="173">
        <f>SUM(G677:G678)</f>
        <v>29.72</v>
      </c>
      <c r="H679" s="174"/>
      <c r="I679" s="175" t="e">
        <f>G677+#REF!+#REF!</f>
        <v>#REF!</v>
      </c>
      <c r="J679" s="175" t="e">
        <f>#REF!+#REF!</f>
        <v>#REF!</v>
      </c>
    </row>
    <row r="680" spans="1:10">
      <c r="A680" s="198" t="s">
        <v>101</v>
      </c>
      <c r="B680" s="177"/>
      <c r="C680" s="178"/>
      <c r="D680" s="176"/>
      <c r="E680" s="179"/>
      <c r="F680" s="180"/>
      <c r="G680" s="180"/>
      <c r="H680" s="156"/>
      <c r="I680" s="175"/>
      <c r="J680" s="175"/>
    </row>
    <row r="681" spans="1:10">
      <c r="A681" s="198"/>
      <c r="B681" s="177"/>
      <c r="C681" s="178"/>
      <c r="D681" s="176"/>
      <c r="E681" s="179"/>
      <c r="F681" s="180"/>
      <c r="G681" s="180"/>
      <c r="H681" s="156"/>
      <c r="I681" s="175"/>
      <c r="J681" s="175"/>
    </row>
    <row r="682" spans="1:10" ht="27.75" customHeight="1">
      <c r="A682" s="522" t="s">
        <v>97</v>
      </c>
      <c r="B682" s="254">
        <v>86932</v>
      </c>
      <c r="C682" s="184" t="s">
        <v>18666</v>
      </c>
      <c r="D682" s="182" t="s">
        <v>108</v>
      </c>
      <c r="E682" s="227"/>
      <c r="F682" s="182"/>
      <c r="G682" s="182">
        <f>B682</f>
        <v>86932</v>
      </c>
      <c r="H682" s="156"/>
      <c r="I682" s="175"/>
      <c r="J682" s="175"/>
    </row>
    <row r="683" spans="1:10">
      <c r="A683" s="521" t="s">
        <v>88</v>
      </c>
      <c r="B683" s="228" t="s">
        <v>91</v>
      </c>
      <c r="C683" s="186" t="s">
        <v>9</v>
      </c>
      <c r="D683" s="187" t="s">
        <v>92</v>
      </c>
      <c r="E683" s="229" t="s">
        <v>93</v>
      </c>
      <c r="F683" s="187" t="s">
        <v>94</v>
      </c>
      <c r="G683" s="188" t="s">
        <v>62</v>
      </c>
      <c r="H683" s="156"/>
      <c r="I683" s="175"/>
      <c r="J683" s="175"/>
    </row>
    <row r="684" spans="1:10">
      <c r="A684" s="518" t="s">
        <v>113</v>
      </c>
      <c r="B684" s="162">
        <v>88267</v>
      </c>
      <c r="C684" s="190" t="s">
        <v>374</v>
      </c>
      <c r="D684" s="191" t="s">
        <v>90</v>
      </c>
      <c r="E684" s="165">
        <v>0.78</v>
      </c>
      <c r="F684" s="166">
        <f>VLOOKUP(B684,'SINAPI-Tabela-Mai.2016'!A:E,5,0)</f>
        <v>15.86</v>
      </c>
      <c r="G684" s="167">
        <f t="shared" ref="G684:G689" si="20">F684*E684</f>
        <v>12.370799999999999</v>
      </c>
      <c r="H684" s="156"/>
      <c r="I684" s="175"/>
      <c r="J684" s="175"/>
    </row>
    <row r="685" spans="1:10">
      <c r="A685" s="518" t="s">
        <v>113</v>
      </c>
      <c r="B685" s="162">
        <v>88316</v>
      </c>
      <c r="C685" s="190" t="s">
        <v>116</v>
      </c>
      <c r="D685" s="191" t="s">
        <v>90</v>
      </c>
      <c r="E685" s="165">
        <v>0.44</v>
      </c>
      <c r="F685" s="166">
        <f>VLOOKUP(B685,'SINAPI-Tabela-Mai.2016'!A:E,5,0)</f>
        <v>11.41</v>
      </c>
      <c r="G685" s="167">
        <f t="shared" si="20"/>
        <v>5.0204000000000004</v>
      </c>
      <c r="H685" s="156"/>
      <c r="I685" s="175"/>
      <c r="J685" s="175"/>
    </row>
    <row r="686" spans="1:10">
      <c r="A686" s="518" t="s">
        <v>99</v>
      </c>
      <c r="B686" s="162">
        <v>34357</v>
      </c>
      <c r="C686" s="190" t="s">
        <v>375</v>
      </c>
      <c r="D686" s="191" t="s">
        <v>118</v>
      </c>
      <c r="E686" s="165">
        <v>0.1469</v>
      </c>
      <c r="F686" s="166">
        <f>VLOOKUP(B686,'SINAPI-Insumos-Mai.2016'!A:E,5,0)</f>
        <v>3.18</v>
      </c>
      <c r="G686" s="167">
        <f t="shared" si="20"/>
        <v>0.46714200000000006</v>
      </c>
      <c r="H686" s="156"/>
      <c r="I686" s="175"/>
      <c r="J686" s="175"/>
    </row>
    <row r="687" spans="1:10" ht="22.5">
      <c r="A687" s="518" t="s">
        <v>99</v>
      </c>
      <c r="B687" s="162">
        <v>4384</v>
      </c>
      <c r="C687" s="190" t="s">
        <v>376</v>
      </c>
      <c r="D687" s="191" t="s">
        <v>108</v>
      </c>
      <c r="E687" s="165">
        <v>2</v>
      </c>
      <c r="F687" s="166">
        <f>VLOOKUP(B687,'SINAPI-Insumos-Mai.2016'!A:E,5,0)</f>
        <v>7.79</v>
      </c>
      <c r="G687" s="167">
        <f t="shared" si="20"/>
        <v>15.58</v>
      </c>
      <c r="H687" s="156"/>
      <c r="I687" s="175"/>
      <c r="J687" s="175"/>
    </row>
    <row r="688" spans="1:10">
      <c r="A688" s="518" t="s">
        <v>99</v>
      </c>
      <c r="B688" s="162">
        <v>6138</v>
      </c>
      <c r="C688" s="190" t="s">
        <v>377</v>
      </c>
      <c r="D688" s="191" t="s">
        <v>108</v>
      </c>
      <c r="E688" s="165">
        <v>1</v>
      </c>
      <c r="F688" s="166">
        <f>VLOOKUP(B688,'SINAPI-Insumos-Mai.2016'!A:E,5,0)</f>
        <v>1.42</v>
      </c>
      <c r="G688" s="167">
        <f t="shared" si="20"/>
        <v>1.42</v>
      </c>
      <c r="H688" s="156"/>
      <c r="I688" s="175"/>
      <c r="J688" s="175"/>
    </row>
    <row r="689" spans="1:10">
      <c r="A689" s="518" t="s">
        <v>99</v>
      </c>
      <c r="B689" s="162">
        <v>10422</v>
      </c>
      <c r="C689" s="190" t="s">
        <v>378</v>
      </c>
      <c r="D689" s="191" t="s">
        <v>108</v>
      </c>
      <c r="E689" s="165">
        <v>1</v>
      </c>
      <c r="F689" s="166">
        <f>VLOOKUP(B689,'SINAPI-Insumos-Mai.2016'!A:E,5,0)</f>
        <v>317.16000000000003</v>
      </c>
      <c r="G689" s="167">
        <f t="shared" si="20"/>
        <v>317.16000000000003</v>
      </c>
      <c r="H689" s="156"/>
      <c r="I689" s="175"/>
      <c r="J689" s="175"/>
    </row>
    <row r="690" spans="1:10">
      <c r="A690" s="518" t="s">
        <v>113</v>
      </c>
      <c r="B690" s="162">
        <v>86887</v>
      </c>
      <c r="C690" s="190" t="s">
        <v>379</v>
      </c>
      <c r="D690" s="191" t="s">
        <v>108</v>
      </c>
      <c r="E690" s="165">
        <v>1</v>
      </c>
      <c r="F690" s="166">
        <f>VLOOKUP(B690,'SINAPI-Tabela-Mai.2016'!A:E,5,0)</f>
        <v>28.64</v>
      </c>
      <c r="G690" s="167">
        <f>F690*E690</f>
        <v>28.64</v>
      </c>
      <c r="H690" s="156"/>
      <c r="I690" s="175"/>
      <c r="J690" s="175"/>
    </row>
    <row r="691" spans="1:10">
      <c r="A691" s="518"/>
      <c r="B691" s="162"/>
      <c r="C691" s="190"/>
      <c r="D691" s="191"/>
      <c r="E691" s="203"/>
      <c r="F691" s="192"/>
      <c r="G691" s="193"/>
      <c r="H691" s="156"/>
      <c r="I691" s="175"/>
      <c r="J691" s="175"/>
    </row>
    <row r="692" spans="1:10">
      <c r="A692" s="195">
        <f>B682</f>
        <v>86932</v>
      </c>
      <c r="B692" s="206"/>
      <c r="C692" s="196" t="s">
        <v>100</v>
      </c>
      <c r="D692" s="194"/>
      <c r="E692" s="205"/>
      <c r="F692" s="173"/>
      <c r="G692" s="173">
        <f>SUM(G684:G691)</f>
        <v>380.658342</v>
      </c>
      <c r="H692" s="174"/>
      <c r="I692" s="175">
        <f>SUM(G686:G690)</f>
        <v>363.26714200000004</v>
      </c>
      <c r="J692" s="175">
        <f>G684+G685</f>
        <v>17.391199999999998</v>
      </c>
    </row>
    <row r="693" spans="1:10">
      <c r="A693" s="198" t="s">
        <v>101</v>
      </c>
      <c r="B693" s="177"/>
      <c r="C693" s="178"/>
      <c r="D693" s="176"/>
      <c r="E693" s="179"/>
      <c r="F693" s="180"/>
      <c r="G693" s="180"/>
      <c r="H693" s="156"/>
      <c r="I693" s="175"/>
      <c r="J693" s="175"/>
    </row>
    <row r="694" spans="1:10">
      <c r="A694" s="198"/>
      <c r="B694" s="177"/>
      <c r="C694" s="178"/>
      <c r="D694" s="176"/>
      <c r="E694" s="179"/>
      <c r="F694" s="180"/>
      <c r="G694" s="180"/>
      <c r="H694" s="156"/>
      <c r="I694" s="175"/>
      <c r="J694" s="175"/>
    </row>
    <row r="695" spans="1:10">
      <c r="A695" s="183" t="s">
        <v>97</v>
      </c>
      <c r="B695" s="183" t="s">
        <v>380</v>
      </c>
      <c r="C695" s="184" t="s">
        <v>381</v>
      </c>
      <c r="D695" s="182" t="s">
        <v>108</v>
      </c>
      <c r="E695" s="182"/>
      <c r="F695" s="182"/>
      <c r="G695" s="182" t="str">
        <f>B695</f>
        <v>ACE-BEB-010</v>
      </c>
      <c r="H695" s="156"/>
      <c r="I695" s="175"/>
      <c r="J695" s="175"/>
    </row>
    <row r="696" spans="1:10">
      <c r="A696" s="521" t="s">
        <v>88</v>
      </c>
      <c r="B696" s="185" t="s">
        <v>91</v>
      </c>
      <c r="C696" s="186" t="s">
        <v>9</v>
      </c>
      <c r="D696" s="187" t="s">
        <v>92</v>
      </c>
      <c r="E696" s="187" t="s">
        <v>93</v>
      </c>
      <c r="F696" s="187" t="s">
        <v>94</v>
      </c>
      <c r="G696" s="188" t="s">
        <v>62</v>
      </c>
      <c r="H696" s="156"/>
      <c r="I696" s="175"/>
      <c r="J696" s="175"/>
    </row>
    <row r="697" spans="1:10">
      <c r="A697" s="518" t="s">
        <v>109</v>
      </c>
      <c r="B697" s="162" t="s">
        <v>380</v>
      </c>
      <c r="C697" s="190" t="s">
        <v>381</v>
      </c>
      <c r="D697" s="191" t="s">
        <v>108</v>
      </c>
      <c r="E697" s="165">
        <v>1</v>
      </c>
      <c r="F697" s="166">
        <f>VLOOKUP(B697,'SETOP-Tabela Serv.-Dez.2015'!A:H,6,0)</f>
        <v>685.87</v>
      </c>
      <c r="G697" s="167">
        <f>F697*E697</f>
        <v>685.87</v>
      </c>
      <c r="H697" s="156"/>
      <c r="I697" s="175"/>
      <c r="J697" s="175"/>
    </row>
    <row r="698" spans="1:10">
      <c r="A698" s="518"/>
      <c r="B698" s="162"/>
      <c r="C698" s="190"/>
      <c r="D698" s="191"/>
      <c r="E698" s="203"/>
      <c r="F698" s="192"/>
      <c r="G698" s="193"/>
      <c r="H698" s="156"/>
      <c r="I698" s="175"/>
      <c r="J698" s="175"/>
    </row>
    <row r="699" spans="1:10">
      <c r="A699" s="195" t="str">
        <f>B695</f>
        <v>ACE-BEB-010</v>
      </c>
      <c r="B699" s="206"/>
      <c r="C699" s="196" t="s">
        <v>100</v>
      </c>
      <c r="D699" s="194"/>
      <c r="E699" s="205"/>
      <c r="F699" s="173"/>
      <c r="G699" s="173">
        <f>SUM(G697:G698)</f>
        <v>685.87</v>
      </c>
      <c r="H699" s="174"/>
      <c r="I699" s="175">
        <f>G699*0.7</f>
        <v>480.10899999999998</v>
      </c>
      <c r="J699" s="175">
        <f>G699*0.3</f>
        <v>205.761</v>
      </c>
    </row>
    <row r="700" spans="1:10">
      <c r="A700" s="198" t="s">
        <v>101</v>
      </c>
      <c r="B700" s="177"/>
      <c r="C700" s="178"/>
      <c r="D700" s="176"/>
      <c r="E700" s="179"/>
      <c r="F700" s="180"/>
      <c r="G700" s="180"/>
      <c r="H700" s="156"/>
      <c r="I700" s="175"/>
      <c r="J700" s="175"/>
    </row>
    <row r="701" spans="1:10">
      <c r="A701" s="198"/>
      <c r="B701" s="177"/>
      <c r="C701" s="178"/>
      <c r="D701" s="176"/>
      <c r="E701" s="179"/>
      <c r="F701" s="180"/>
      <c r="G701" s="180"/>
      <c r="H701" s="156"/>
      <c r="I701" s="175"/>
      <c r="J701" s="175"/>
    </row>
    <row r="702" spans="1:10" ht="22.5">
      <c r="A702" s="522" t="s">
        <v>97</v>
      </c>
      <c r="B702" s="522" t="s">
        <v>382</v>
      </c>
      <c r="C702" s="184" t="s">
        <v>18583</v>
      </c>
      <c r="D702" s="182" t="s">
        <v>108</v>
      </c>
      <c r="E702" s="182"/>
      <c r="F702" s="182"/>
      <c r="G702" s="182" t="str">
        <f>B702</f>
        <v>ACE-BAR-005</v>
      </c>
      <c r="H702" s="156"/>
      <c r="I702" s="175"/>
      <c r="J702" s="175"/>
    </row>
    <row r="703" spans="1:10">
      <c r="A703" s="523" t="s">
        <v>88</v>
      </c>
      <c r="B703" s="207" t="s">
        <v>91</v>
      </c>
      <c r="C703" s="208" t="s">
        <v>9</v>
      </c>
      <c r="D703" s="209" t="s">
        <v>92</v>
      </c>
      <c r="E703" s="209" t="s">
        <v>93</v>
      </c>
      <c r="F703" s="209" t="s">
        <v>94</v>
      </c>
      <c r="G703" s="210" t="s">
        <v>62</v>
      </c>
      <c r="H703" s="156"/>
      <c r="I703" s="175"/>
      <c r="J703" s="175"/>
    </row>
    <row r="704" spans="1:10">
      <c r="A704" s="519" t="s">
        <v>109</v>
      </c>
      <c r="B704" s="211" t="s">
        <v>382</v>
      </c>
      <c r="C704" s="212" t="s">
        <v>6233</v>
      </c>
      <c r="D704" s="181" t="s">
        <v>108</v>
      </c>
      <c r="E704" s="213">
        <v>1</v>
      </c>
      <c r="F704" s="166">
        <f>VLOOKUP(B704,'SETOP-Tabela Serv.-Dez.2015'!A:H,6,0)</f>
        <v>101.26</v>
      </c>
      <c r="G704" s="167">
        <f>F704*E704</f>
        <v>101.26</v>
      </c>
      <c r="H704" s="156"/>
      <c r="I704" s="175"/>
      <c r="J704" s="175"/>
    </row>
    <row r="705" spans="1:10">
      <c r="A705" s="524"/>
      <c r="B705" s="214"/>
      <c r="C705" s="212"/>
      <c r="D705" s="181"/>
      <c r="E705" s="181"/>
      <c r="F705" s="181"/>
      <c r="G705" s="215"/>
      <c r="H705" s="156"/>
      <c r="I705" s="175"/>
      <c r="J705" s="175"/>
    </row>
    <row r="706" spans="1:10">
      <c r="A706" s="217" t="str">
        <f>B702</f>
        <v>ACE-BAR-005</v>
      </c>
      <c r="B706" s="217"/>
      <c r="C706" s="218" t="s">
        <v>100</v>
      </c>
      <c r="D706" s="216"/>
      <c r="E706" s="216"/>
      <c r="F706" s="216"/>
      <c r="G706" s="219">
        <f>SUM(G704:G705)</f>
        <v>101.26</v>
      </c>
      <c r="H706" s="156"/>
      <c r="I706" s="175">
        <f>G706*0.7</f>
        <v>70.882000000000005</v>
      </c>
      <c r="J706" s="175">
        <f>G706*0.3</f>
        <v>30.378</v>
      </c>
    </row>
    <row r="707" spans="1:10">
      <c r="A707" s="221" t="s">
        <v>101</v>
      </c>
      <c r="B707" s="221"/>
      <c r="C707" s="222"/>
      <c r="D707" s="220"/>
      <c r="E707" s="220"/>
      <c r="F707" s="220"/>
      <c r="G707" s="220"/>
      <c r="H707" s="174"/>
      <c r="I707" s="175"/>
      <c r="J707" s="175"/>
    </row>
    <row r="708" spans="1:10">
      <c r="A708" s="224"/>
      <c r="B708" s="224"/>
      <c r="C708" s="225"/>
      <c r="D708" s="223"/>
      <c r="E708" s="223"/>
      <c r="F708" s="223"/>
      <c r="G708" s="223"/>
      <c r="H708" s="156"/>
      <c r="I708" s="175"/>
      <c r="J708" s="175"/>
    </row>
    <row r="709" spans="1:10" ht="33.75">
      <c r="A709" s="183" t="s">
        <v>97</v>
      </c>
      <c r="B709" s="183" t="s">
        <v>383</v>
      </c>
      <c r="C709" s="184" t="s">
        <v>384</v>
      </c>
      <c r="D709" s="182" t="s">
        <v>108</v>
      </c>
      <c r="E709" s="182"/>
      <c r="F709" s="182"/>
      <c r="G709" s="182" t="str">
        <f>B709</f>
        <v>ACE-BAR-010</v>
      </c>
      <c r="H709" s="156"/>
      <c r="I709" s="175"/>
      <c r="J709" s="175"/>
    </row>
    <row r="710" spans="1:10">
      <c r="A710" s="523" t="s">
        <v>88</v>
      </c>
      <c r="B710" s="207" t="s">
        <v>91</v>
      </c>
      <c r="C710" s="208" t="s">
        <v>9</v>
      </c>
      <c r="D710" s="209" t="s">
        <v>92</v>
      </c>
      <c r="E710" s="209" t="s">
        <v>93</v>
      </c>
      <c r="F710" s="209" t="s">
        <v>94</v>
      </c>
      <c r="G710" s="210" t="s">
        <v>62</v>
      </c>
      <c r="H710" s="156"/>
      <c r="I710" s="175"/>
      <c r="J710" s="175"/>
    </row>
    <row r="711" spans="1:10" ht="33.75">
      <c r="A711" s="519" t="s">
        <v>109</v>
      </c>
      <c r="B711" s="211" t="s">
        <v>383</v>
      </c>
      <c r="C711" s="212" t="s">
        <v>384</v>
      </c>
      <c r="D711" s="181" t="s">
        <v>108</v>
      </c>
      <c r="E711" s="213">
        <v>1</v>
      </c>
      <c r="F711" s="166">
        <f>VLOOKUP(B711,'SETOP-Tabela Serv.-Dez.2015'!A:H,6,0)</f>
        <v>116.26</v>
      </c>
      <c r="G711" s="167">
        <f>F711*E711</f>
        <v>116.26</v>
      </c>
      <c r="H711" s="156"/>
      <c r="I711" s="175"/>
      <c r="J711" s="175"/>
    </row>
    <row r="712" spans="1:10">
      <c r="A712" s="524"/>
      <c r="B712" s="214"/>
      <c r="C712" s="212"/>
      <c r="D712" s="181"/>
      <c r="E712" s="181"/>
      <c r="F712" s="181"/>
      <c r="G712" s="215"/>
      <c r="H712" s="156"/>
      <c r="I712" s="175"/>
      <c r="J712" s="175"/>
    </row>
    <row r="713" spans="1:10">
      <c r="A713" s="217" t="str">
        <f>B709</f>
        <v>ACE-BAR-010</v>
      </c>
      <c r="B713" s="217"/>
      <c r="C713" s="218" t="s">
        <v>100</v>
      </c>
      <c r="D713" s="216"/>
      <c r="E713" s="216"/>
      <c r="F713" s="216"/>
      <c r="G713" s="219">
        <f>SUM(G711:G712)</f>
        <v>116.26</v>
      </c>
      <c r="H713" s="156"/>
      <c r="I713" s="175">
        <f>G713*0.7</f>
        <v>81.382000000000005</v>
      </c>
      <c r="J713" s="175">
        <f>G713*0.3</f>
        <v>34.878</v>
      </c>
    </row>
    <row r="714" spans="1:10">
      <c r="A714" s="221" t="s">
        <v>101</v>
      </c>
      <c r="B714" s="221"/>
      <c r="C714" s="222"/>
      <c r="D714" s="220"/>
      <c r="E714" s="220"/>
      <c r="F714" s="220"/>
      <c r="G714" s="220"/>
      <c r="H714" s="156"/>
      <c r="I714" s="175"/>
      <c r="J714" s="175"/>
    </row>
    <row r="715" spans="1:10">
      <c r="A715" s="224"/>
      <c r="B715" s="224"/>
      <c r="C715" s="225"/>
      <c r="D715" s="223"/>
      <c r="E715" s="223"/>
      <c r="F715" s="223"/>
      <c r="G715" s="223"/>
      <c r="H715" s="156"/>
      <c r="I715" s="175"/>
      <c r="J715" s="175"/>
    </row>
    <row r="716" spans="1:10">
      <c r="A716" s="199" t="s">
        <v>97</v>
      </c>
      <c r="B716" s="539">
        <v>9535</v>
      </c>
      <c r="C716" s="184" t="s">
        <v>18789</v>
      </c>
      <c r="D716" s="182" t="s">
        <v>108</v>
      </c>
      <c r="E716" s="182"/>
      <c r="F716" s="182"/>
      <c r="G716" s="182">
        <f>B716</f>
        <v>9535</v>
      </c>
      <c r="H716" s="156"/>
      <c r="I716" s="175"/>
      <c r="J716" s="175"/>
    </row>
    <row r="717" spans="1:10">
      <c r="A717" s="282" t="s">
        <v>88</v>
      </c>
      <c r="B717" s="534" t="s">
        <v>91</v>
      </c>
      <c r="C717" s="186" t="s">
        <v>9</v>
      </c>
      <c r="D717" s="187" t="s">
        <v>92</v>
      </c>
      <c r="E717" s="187" t="s">
        <v>93</v>
      </c>
      <c r="F717" s="187" t="s">
        <v>94</v>
      </c>
      <c r="G717" s="188" t="s">
        <v>62</v>
      </c>
      <c r="H717" s="156"/>
      <c r="I717" s="175"/>
      <c r="J717" s="175"/>
    </row>
    <row r="718" spans="1:10">
      <c r="A718" s="535" t="s">
        <v>113</v>
      </c>
      <c r="B718" s="201">
        <v>88264</v>
      </c>
      <c r="C718" s="190" t="s">
        <v>523</v>
      </c>
      <c r="D718" s="191" t="s">
        <v>90</v>
      </c>
      <c r="E718" s="165">
        <v>0.45</v>
      </c>
      <c r="F718" s="166">
        <f>VLOOKUP(B718,'SINAPI-Tabela-Mai.2016'!A:E,5,0)</f>
        <v>15.86</v>
      </c>
      <c r="G718" s="167">
        <f>F718*E718</f>
        <v>7.1369999999999996</v>
      </c>
      <c r="H718" s="156"/>
      <c r="I718" s="175"/>
      <c r="J718" s="175"/>
    </row>
    <row r="719" spans="1:10">
      <c r="A719" s="535" t="s">
        <v>113</v>
      </c>
      <c r="B719" s="201">
        <v>88316</v>
      </c>
      <c r="C719" s="190" t="s">
        <v>1055</v>
      </c>
      <c r="D719" s="191" t="s">
        <v>90</v>
      </c>
      <c r="E719" s="165">
        <v>0.3</v>
      </c>
      <c r="F719" s="166">
        <f>VLOOKUP(B719,'SINAPI-Tabela-Mai.2016'!A:E,5,0)</f>
        <v>11.41</v>
      </c>
      <c r="G719" s="167">
        <f>F719*E719</f>
        <v>3.423</v>
      </c>
      <c r="H719" s="156"/>
      <c r="I719" s="175"/>
      <c r="J719" s="175"/>
    </row>
    <row r="720" spans="1:10">
      <c r="A720" s="535" t="s">
        <v>99</v>
      </c>
      <c r="B720" s="201">
        <v>1368</v>
      </c>
      <c r="C720" s="190" t="s">
        <v>2111</v>
      </c>
      <c r="D720" s="191" t="s">
        <v>108</v>
      </c>
      <c r="E720" s="165">
        <v>1</v>
      </c>
      <c r="F720" s="166">
        <f>VLOOKUP(B720,'SINAPI-Insumos-Mai.2016'!A:E,5,0)</f>
        <v>45.55</v>
      </c>
      <c r="G720" s="167">
        <f>F720*E720</f>
        <v>45.55</v>
      </c>
      <c r="H720" s="156"/>
      <c r="I720" s="175"/>
      <c r="J720" s="175"/>
    </row>
    <row r="721" spans="1:10">
      <c r="A721" s="535" t="s">
        <v>99</v>
      </c>
      <c r="B721" s="201">
        <v>3148</v>
      </c>
      <c r="C721" s="190" t="s">
        <v>2681</v>
      </c>
      <c r="D721" s="191" t="s">
        <v>108</v>
      </c>
      <c r="E721" s="165">
        <v>0.01</v>
      </c>
      <c r="F721" s="166">
        <f>VLOOKUP(B721,'SINAPI-Insumos-Mai.2016'!A:E,5,0)</f>
        <v>8.26</v>
      </c>
      <c r="G721" s="167">
        <f>F721*E721</f>
        <v>8.2599999999999993E-2</v>
      </c>
      <c r="H721" s="156"/>
      <c r="I721" s="175"/>
      <c r="J721" s="175"/>
    </row>
    <row r="722" spans="1:10">
      <c r="A722" s="535"/>
      <c r="B722" s="201"/>
      <c r="C722" s="190"/>
      <c r="D722" s="191"/>
      <c r="E722" s="203"/>
      <c r="F722" s="192"/>
      <c r="G722" s="193"/>
      <c r="H722" s="156"/>
      <c r="I722" s="175"/>
      <c r="J722" s="175"/>
    </row>
    <row r="723" spans="1:10">
      <c r="A723" s="283">
        <f>B716</f>
        <v>9535</v>
      </c>
      <c r="B723" s="204"/>
      <c r="C723" s="196" t="s">
        <v>100</v>
      </c>
      <c r="D723" s="194"/>
      <c r="E723" s="205"/>
      <c r="F723" s="197"/>
      <c r="G723" s="197">
        <f>SUM(G718:G722)</f>
        <v>56.192599999999999</v>
      </c>
      <c r="H723" s="174"/>
      <c r="I723" s="175">
        <f>G721+G720</f>
        <v>45.632599999999996</v>
      </c>
      <c r="J723" s="175">
        <f>G719+G718</f>
        <v>10.559999999999999</v>
      </c>
    </row>
    <row r="724" spans="1:10">
      <c r="A724" s="284" t="s">
        <v>101</v>
      </c>
      <c r="B724" s="357"/>
      <c r="C724" s="178"/>
      <c r="D724" s="176"/>
      <c r="E724" s="179"/>
      <c r="F724" s="180"/>
      <c r="G724" s="180"/>
      <c r="H724" s="156"/>
      <c r="I724" s="175"/>
      <c r="J724" s="175"/>
    </row>
    <row r="725" spans="1:10">
      <c r="A725" s="284"/>
      <c r="B725" s="357"/>
      <c r="C725" s="178"/>
      <c r="D725" s="176"/>
      <c r="E725" s="179"/>
      <c r="F725" s="180"/>
      <c r="G725" s="180"/>
      <c r="H725" s="156"/>
      <c r="I725" s="175"/>
      <c r="J725" s="175"/>
    </row>
    <row r="726" spans="1:10">
      <c r="A726" s="522" t="s">
        <v>97</v>
      </c>
      <c r="B726" s="254" t="s">
        <v>385</v>
      </c>
      <c r="C726" s="184" t="s">
        <v>386</v>
      </c>
      <c r="D726" s="182" t="s">
        <v>108</v>
      </c>
      <c r="E726" s="182"/>
      <c r="F726" s="182"/>
      <c r="G726" s="182" t="str">
        <f>B726</f>
        <v>74174/001</v>
      </c>
      <c r="H726" s="156"/>
      <c r="I726" s="175"/>
      <c r="J726" s="175"/>
    </row>
    <row r="727" spans="1:10">
      <c r="A727" s="521" t="s">
        <v>88</v>
      </c>
      <c r="B727" s="228" t="s">
        <v>91</v>
      </c>
      <c r="C727" s="186" t="s">
        <v>9</v>
      </c>
      <c r="D727" s="187" t="s">
        <v>92</v>
      </c>
      <c r="E727" s="187" t="s">
        <v>93</v>
      </c>
      <c r="F727" s="187" t="s">
        <v>94</v>
      </c>
      <c r="G727" s="188" t="s">
        <v>62</v>
      </c>
      <c r="H727" s="156"/>
      <c r="I727" s="175"/>
      <c r="J727" s="175"/>
    </row>
    <row r="728" spans="1:10">
      <c r="A728" s="518" t="s">
        <v>113</v>
      </c>
      <c r="B728" s="162">
        <v>88248</v>
      </c>
      <c r="C728" s="190" t="s">
        <v>387</v>
      </c>
      <c r="D728" s="191" t="s">
        <v>90</v>
      </c>
      <c r="E728" s="165">
        <v>0.95</v>
      </c>
      <c r="F728" s="166">
        <f>VLOOKUP(B728,'SINAPI-Tabela-Mai.2016'!A:E,5,0)</f>
        <v>12.67</v>
      </c>
      <c r="G728" s="167">
        <f>F728*E728</f>
        <v>12.0365</v>
      </c>
      <c r="H728" s="156"/>
      <c r="I728" s="175"/>
      <c r="J728" s="175"/>
    </row>
    <row r="729" spans="1:10">
      <c r="A729" s="518" t="s">
        <v>113</v>
      </c>
      <c r="B729" s="162">
        <v>88267</v>
      </c>
      <c r="C729" s="190" t="s">
        <v>374</v>
      </c>
      <c r="D729" s="191" t="s">
        <v>90</v>
      </c>
      <c r="E729" s="165">
        <v>0.95</v>
      </c>
      <c r="F729" s="166">
        <f>VLOOKUP(B729,'SINAPI-Tabela-Mai.2016'!A:E,5,0)</f>
        <v>15.86</v>
      </c>
      <c r="G729" s="167">
        <f>F729*E729</f>
        <v>15.066999999999998</v>
      </c>
      <c r="H729" s="156"/>
      <c r="I729" s="175"/>
      <c r="J729" s="175"/>
    </row>
    <row r="730" spans="1:10">
      <c r="A730" s="518" t="s">
        <v>99</v>
      </c>
      <c r="B730" s="162">
        <v>3146</v>
      </c>
      <c r="C730" s="190" t="s">
        <v>388</v>
      </c>
      <c r="D730" s="191" t="s">
        <v>108</v>
      </c>
      <c r="E730" s="165">
        <v>0.188</v>
      </c>
      <c r="F730" s="166">
        <f>VLOOKUP(B730,'SINAPI-Insumos-Mai.2016'!A:E,5,0)</f>
        <v>2.2400000000000002</v>
      </c>
      <c r="G730" s="167">
        <f>F730*E730</f>
        <v>0.42112000000000005</v>
      </c>
      <c r="H730" s="156"/>
      <c r="I730" s="175"/>
      <c r="J730" s="175"/>
    </row>
    <row r="731" spans="1:10">
      <c r="A731" s="518" t="s">
        <v>99</v>
      </c>
      <c r="B731" s="162">
        <v>6015</v>
      </c>
      <c r="C731" s="190" t="s">
        <v>389</v>
      </c>
      <c r="D731" s="191" t="s">
        <v>108</v>
      </c>
      <c r="E731" s="165">
        <v>1</v>
      </c>
      <c r="F731" s="166">
        <f>VLOOKUP(B731,'SINAPI-Insumos-Mai.2016'!A:E,5,0)</f>
        <v>59.49</v>
      </c>
      <c r="G731" s="167">
        <f>F731*E731</f>
        <v>59.49</v>
      </c>
      <c r="H731" s="156"/>
      <c r="I731" s="175"/>
      <c r="J731" s="175"/>
    </row>
    <row r="732" spans="1:10">
      <c r="A732" s="518"/>
      <c r="B732" s="162"/>
      <c r="C732" s="190"/>
      <c r="D732" s="191"/>
      <c r="E732" s="203"/>
      <c r="F732" s="192"/>
      <c r="G732" s="193"/>
      <c r="H732" s="156"/>
      <c r="I732" s="175"/>
      <c r="J732" s="175"/>
    </row>
    <row r="733" spans="1:10">
      <c r="A733" s="195" t="str">
        <f>B726</f>
        <v>74174/001</v>
      </c>
      <c r="B733" s="206"/>
      <c r="C733" s="196" t="s">
        <v>100</v>
      </c>
      <c r="D733" s="194"/>
      <c r="E733" s="205"/>
      <c r="F733" s="197"/>
      <c r="G733" s="197">
        <f>SUM(G728:G732)</f>
        <v>87.014619999999994</v>
      </c>
      <c r="H733" s="174"/>
      <c r="I733" s="175">
        <f>G731+G730</f>
        <v>59.911120000000004</v>
      </c>
      <c r="J733" s="175">
        <f>G729+G728</f>
        <v>27.103499999999997</v>
      </c>
    </row>
    <row r="734" spans="1:10">
      <c r="A734" s="198" t="s">
        <v>101</v>
      </c>
      <c r="B734" s="177"/>
      <c r="C734" s="178"/>
      <c r="D734" s="176"/>
      <c r="E734" s="179"/>
      <c r="F734" s="180"/>
      <c r="G734" s="180"/>
      <c r="H734" s="156"/>
      <c r="I734" s="175"/>
      <c r="J734" s="175"/>
    </row>
    <row r="735" spans="1:10">
      <c r="A735" s="198"/>
      <c r="B735" s="177"/>
      <c r="C735" s="178"/>
      <c r="D735" s="176"/>
      <c r="E735" s="179"/>
      <c r="F735" s="180"/>
      <c r="G735" s="180"/>
      <c r="H735" s="156"/>
      <c r="I735" s="175"/>
      <c r="J735" s="175"/>
    </row>
    <row r="736" spans="1:10">
      <c r="A736" s="183" t="s">
        <v>97</v>
      </c>
      <c r="B736" s="226" t="s">
        <v>390</v>
      </c>
      <c r="C736" s="184" t="s">
        <v>391</v>
      </c>
      <c r="D736" s="182" t="s">
        <v>108</v>
      </c>
      <c r="E736" s="227"/>
      <c r="F736" s="182"/>
      <c r="G736" s="182" t="str">
        <f>B736</f>
        <v>74175/001</v>
      </c>
      <c r="H736" s="156"/>
      <c r="I736" s="175"/>
      <c r="J736" s="175"/>
    </row>
    <row r="737" spans="1:10">
      <c r="A737" s="521" t="s">
        <v>88</v>
      </c>
      <c r="B737" s="228" t="s">
        <v>91</v>
      </c>
      <c r="C737" s="186" t="s">
        <v>9</v>
      </c>
      <c r="D737" s="187" t="s">
        <v>92</v>
      </c>
      <c r="E737" s="229" t="s">
        <v>93</v>
      </c>
      <c r="F737" s="187" t="s">
        <v>94</v>
      </c>
      <c r="G737" s="188" t="s">
        <v>62</v>
      </c>
      <c r="H737" s="156"/>
      <c r="I737" s="175"/>
      <c r="J737" s="175"/>
    </row>
    <row r="738" spans="1:10">
      <c r="A738" s="518" t="s">
        <v>113</v>
      </c>
      <c r="B738" s="162">
        <v>88248</v>
      </c>
      <c r="C738" s="190" t="s">
        <v>387</v>
      </c>
      <c r="D738" s="191" t="s">
        <v>90</v>
      </c>
      <c r="E738" s="165">
        <v>0.61</v>
      </c>
      <c r="F738" s="166">
        <f>VLOOKUP(B738,'SINAPI-Tabela-Mai.2016'!A:E,5,0)</f>
        <v>12.67</v>
      </c>
      <c r="G738" s="167">
        <f>F738*E738</f>
        <v>7.7286999999999999</v>
      </c>
      <c r="H738" s="156"/>
      <c r="I738" s="175"/>
      <c r="J738" s="175"/>
    </row>
    <row r="739" spans="1:10">
      <c r="A739" s="518" t="s">
        <v>113</v>
      </c>
      <c r="B739" s="162">
        <v>88267</v>
      </c>
      <c r="C739" s="190" t="s">
        <v>374</v>
      </c>
      <c r="D739" s="191" t="s">
        <v>90</v>
      </c>
      <c r="E739" s="165">
        <v>0.61</v>
      </c>
      <c r="F739" s="166">
        <f>VLOOKUP(B739,'SINAPI-Tabela-Mai.2016'!A:E,5,0)</f>
        <v>15.86</v>
      </c>
      <c r="G739" s="167">
        <f>F739*E739</f>
        <v>9.6745999999999999</v>
      </c>
      <c r="H739" s="156"/>
      <c r="I739" s="175"/>
      <c r="J739" s="175"/>
    </row>
    <row r="740" spans="1:10">
      <c r="A740" s="518" t="s">
        <v>99</v>
      </c>
      <c r="B740" s="162">
        <v>3146</v>
      </c>
      <c r="C740" s="190" t="s">
        <v>388</v>
      </c>
      <c r="D740" s="191" t="s">
        <v>108</v>
      </c>
      <c r="E740" s="165">
        <v>0.12</v>
      </c>
      <c r="F740" s="166">
        <f>VLOOKUP(B740,'SINAPI-Insumos-Mai.2016'!A:E,5,0)</f>
        <v>2.2400000000000002</v>
      </c>
      <c r="G740" s="167">
        <f>F740*E740</f>
        <v>0.26880000000000004</v>
      </c>
      <c r="H740" s="156"/>
      <c r="I740" s="175"/>
      <c r="J740" s="175"/>
    </row>
    <row r="741" spans="1:10">
      <c r="A741" s="518" t="s">
        <v>99</v>
      </c>
      <c r="B741" s="162">
        <v>6013</v>
      </c>
      <c r="C741" s="190" t="s">
        <v>392</v>
      </c>
      <c r="D741" s="191" t="s">
        <v>108</v>
      </c>
      <c r="E741" s="165">
        <v>1</v>
      </c>
      <c r="F741" s="166">
        <f>VLOOKUP(B741,'SINAPI-Insumos-Mai.2016'!A:E,5,0)</f>
        <v>40.909999999999997</v>
      </c>
      <c r="G741" s="167">
        <f>F741*E741</f>
        <v>40.909999999999997</v>
      </c>
      <c r="H741" s="156"/>
      <c r="I741" s="175"/>
      <c r="J741" s="175"/>
    </row>
    <row r="742" spans="1:10">
      <c r="A742" s="518"/>
      <c r="B742" s="162"/>
      <c r="C742" s="190"/>
      <c r="D742" s="191"/>
      <c r="E742" s="203"/>
      <c r="F742" s="192"/>
      <c r="G742" s="193"/>
      <c r="H742" s="156"/>
      <c r="I742" s="175"/>
      <c r="J742" s="175"/>
    </row>
    <row r="743" spans="1:10">
      <c r="A743" s="195" t="str">
        <f>B736</f>
        <v>74175/001</v>
      </c>
      <c r="B743" s="206"/>
      <c r="C743" s="196" t="s">
        <v>100</v>
      </c>
      <c r="D743" s="194"/>
      <c r="E743" s="205"/>
      <c r="F743" s="197"/>
      <c r="G743" s="197">
        <f>SUM(G738:G742)</f>
        <v>58.582099999999997</v>
      </c>
      <c r="H743" s="174"/>
      <c r="I743" s="175">
        <f>G741+G740</f>
        <v>41.178799999999995</v>
      </c>
      <c r="J743" s="175">
        <f>G739+G738</f>
        <v>17.403300000000002</v>
      </c>
    </row>
    <row r="744" spans="1:10">
      <c r="A744" s="198" t="s">
        <v>101</v>
      </c>
      <c r="B744" s="177"/>
      <c r="C744" s="178"/>
      <c r="D744" s="176"/>
      <c r="E744" s="179"/>
      <c r="F744" s="180"/>
      <c r="G744" s="180"/>
      <c r="H744" s="156"/>
      <c r="I744" s="175"/>
      <c r="J744" s="175"/>
    </row>
    <row r="745" spans="1:10">
      <c r="A745" s="198"/>
      <c r="B745" s="177"/>
      <c r="C745" s="178"/>
      <c r="D745" s="176"/>
      <c r="E745" s="179"/>
      <c r="F745" s="180"/>
      <c r="G745" s="180"/>
      <c r="H745" s="156"/>
      <c r="I745" s="175"/>
      <c r="J745" s="175"/>
    </row>
    <row r="746" spans="1:10">
      <c r="A746" s="183" t="s">
        <v>97</v>
      </c>
      <c r="B746" s="226" t="s">
        <v>393</v>
      </c>
      <c r="C746" s="184" t="s">
        <v>394</v>
      </c>
      <c r="D746" s="182" t="s">
        <v>108</v>
      </c>
      <c r="E746" s="227"/>
      <c r="F746" s="182"/>
      <c r="G746" s="182" t="str">
        <f>B746</f>
        <v>74183/001</v>
      </c>
      <c r="H746" s="156"/>
      <c r="I746" s="175"/>
      <c r="J746" s="175"/>
    </row>
    <row r="747" spans="1:10">
      <c r="A747" s="521" t="s">
        <v>88</v>
      </c>
      <c r="B747" s="228" t="s">
        <v>91</v>
      </c>
      <c r="C747" s="186" t="s">
        <v>9</v>
      </c>
      <c r="D747" s="187" t="s">
        <v>92</v>
      </c>
      <c r="E747" s="229" t="s">
        <v>93</v>
      </c>
      <c r="F747" s="187" t="s">
        <v>94</v>
      </c>
      <c r="G747" s="188" t="s">
        <v>62</v>
      </c>
      <c r="H747" s="156"/>
      <c r="I747" s="175"/>
      <c r="J747" s="175"/>
    </row>
    <row r="748" spans="1:10">
      <c r="A748" s="518" t="s">
        <v>113</v>
      </c>
      <c r="B748" s="162">
        <v>88248</v>
      </c>
      <c r="C748" s="190" t="s">
        <v>387</v>
      </c>
      <c r="D748" s="191" t="s">
        <v>90</v>
      </c>
      <c r="E748" s="165">
        <v>0.85</v>
      </c>
      <c r="F748" s="166">
        <f>VLOOKUP(B748,'SINAPI-Tabela-Mai.2016'!A:E,5,0)</f>
        <v>12.67</v>
      </c>
      <c r="G748" s="167">
        <f>F748*E748</f>
        <v>10.769499999999999</v>
      </c>
      <c r="H748" s="156"/>
      <c r="I748" s="175"/>
      <c r="J748" s="175"/>
    </row>
    <row r="749" spans="1:10">
      <c r="A749" s="518" t="s">
        <v>113</v>
      </c>
      <c r="B749" s="162">
        <v>88267</v>
      </c>
      <c r="C749" s="190" t="s">
        <v>374</v>
      </c>
      <c r="D749" s="191" t="s">
        <v>90</v>
      </c>
      <c r="E749" s="165">
        <v>0.85</v>
      </c>
      <c r="F749" s="166">
        <f>VLOOKUP(B749,'SINAPI-Tabela-Mai.2016'!A:E,5,0)</f>
        <v>15.86</v>
      </c>
      <c r="G749" s="167">
        <f>F749*E749</f>
        <v>13.481</v>
      </c>
      <c r="H749" s="156"/>
      <c r="I749" s="175"/>
      <c r="J749" s="175"/>
    </row>
    <row r="750" spans="1:10">
      <c r="A750" s="518" t="s">
        <v>99</v>
      </c>
      <c r="B750" s="162">
        <v>3146</v>
      </c>
      <c r="C750" s="190" t="s">
        <v>388</v>
      </c>
      <c r="D750" s="191" t="s">
        <v>108</v>
      </c>
      <c r="E750" s="165">
        <v>0.15</v>
      </c>
      <c r="F750" s="166">
        <f>VLOOKUP(B750,'SINAPI-Insumos-Mai.2016'!A:E,5,0)</f>
        <v>2.2400000000000002</v>
      </c>
      <c r="G750" s="167">
        <f>F750*E750</f>
        <v>0.33600000000000002</v>
      </c>
      <c r="H750" s="156"/>
      <c r="I750" s="175"/>
      <c r="J750" s="175"/>
    </row>
    <row r="751" spans="1:10">
      <c r="A751" s="518" t="s">
        <v>99</v>
      </c>
      <c r="B751" s="162">
        <v>6017</v>
      </c>
      <c r="C751" s="190" t="s">
        <v>395</v>
      </c>
      <c r="D751" s="191" t="s">
        <v>108</v>
      </c>
      <c r="E751" s="165">
        <v>1</v>
      </c>
      <c r="F751" s="166">
        <f>VLOOKUP(B751,'SINAPI-Insumos-Mai.2016'!A:E,5,0)</f>
        <v>29.47</v>
      </c>
      <c r="G751" s="167">
        <f>F751*E751</f>
        <v>29.47</v>
      </c>
      <c r="H751" s="156"/>
      <c r="I751" s="175"/>
      <c r="J751" s="175"/>
    </row>
    <row r="752" spans="1:10">
      <c r="A752" s="518"/>
      <c r="B752" s="162"/>
      <c r="C752" s="190"/>
      <c r="D752" s="191"/>
      <c r="E752" s="191"/>
      <c r="F752" s="192"/>
      <c r="G752" s="193"/>
      <c r="H752" s="156"/>
      <c r="I752" s="175"/>
      <c r="J752" s="175"/>
    </row>
    <row r="753" spans="1:10">
      <c r="A753" s="195" t="str">
        <f>B746</f>
        <v>74183/001</v>
      </c>
      <c r="B753" s="206"/>
      <c r="C753" s="196" t="s">
        <v>100</v>
      </c>
      <c r="D753" s="194"/>
      <c r="E753" s="194"/>
      <c r="F753" s="197"/>
      <c r="G753" s="197">
        <f>SUM(G748:G752)</f>
        <v>54.0565</v>
      </c>
      <c r="H753" s="174"/>
      <c r="I753" s="175">
        <f>G751+G750</f>
        <v>29.805999999999997</v>
      </c>
      <c r="J753" s="175">
        <f>G749+G748</f>
        <v>24.250499999999999</v>
      </c>
    </row>
    <row r="754" spans="1:10">
      <c r="A754" s="198" t="s">
        <v>101</v>
      </c>
      <c r="B754" s="177"/>
      <c r="C754" s="178"/>
      <c r="D754" s="176"/>
      <c r="E754" s="176"/>
      <c r="F754" s="180"/>
      <c r="G754" s="180"/>
      <c r="H754" s="156"/>
      <c r="I754" s="175"/>
      <c r="J754" s="175"/>
    </row>
    <row r="755" spans="1:10">
      <c r="A755" s="198"/>
      <c r="B755" s="177"/>
      <c r="C755" s="178"/>
      <c r="D755" s="176"/>
      <c r="E755" s="176"/>
      <c r="F755" s="180"/>
      <c r="G755" s="180"/>
      <c r="H755" s="156"/>
      <c r="I755" s="175"/>
      <c r="J755" s="175"/>
    </row>
    <row r="756" spans="1:10">
      <c r="A756" s="183" t="s">
        <v>97</v>
      </c>
      <c r="B756" s="226" t="s">
        <v>396</v>
      </c>
      <c r="C756" s="184" t="s">
        <v>397</v>
      </c>
      <c r="D756" s="182" t="s">
        <v>108</v>
      </c>
      <c r="E756" s="227"/>
      <c r="F756" s="182"/>
      <c r="G756" s="182" t="str">
        <f>B756</f>
        <v>74176/001</v>
      </c>
      <c r="H756" s="156"/>
      <c r="I756" s="175"/>
      <c r="J756" s="175"/>
    </row>
    <row r="757" spans="1:10">
      <c r="A757" s="521" t="s">
        <v>88</v>
      </c>
      <c r="B757" s="228" t="s">
        <v>91</v>
      </c>
      <c r="C757" s="186" t="s">
        <v>9</v>
      </c>
      <c r="D757" s="187" t="s">
        <v>92</v>
      </c>
      <c r="E757" s="229" t="s">
        <v>93</v>
      </c>
      <c r="F757" s="187" t="s">
        <v>94</v>
      </c>
      <c r="G757" s="188" t="s">
        <v>62</v>
      </c>
      <c r="H757" s="156"/>
      <c r="I757" s="175"/>
      <c r="J757" s="175"/>
    </row>
    <row r="758" spans="1:10">
      <c r="A758" s="518" t="s">
        <v>113</v>
      </c>
      <c r="B758" s="162">
        <v>88248</v>
      </c>
      <c r="C758" s="190" t="s">
        <v>387</v>
      </c>
      <c r="D758" s="191" t="s">
        <v>90</v>
      </c>
      <c r="E758" s="165">
        <v>0.61</v>
      </c>
      <c r="F758" s="166">
        <f>VLOOKUP(B758,'SINAPI-Tabela-Mai.2016'!A:E,5,0)</f>
        <v>12.67</v>
      </c>
      <c r="G758" s="167">
        <f>F758*E758</f>
        <v>7.7286999999999999</v>
      </c>
      <c r="H758" s="156"/>
      <c r="I758" s="175"/>
      <c r="J758" s="175"/>
    </row>
    <row r="759" spans="1:10">
      <c r="A759" s="518" t="s">
        <v>113</v>
      </c>
      <c r="B759" s="162">
        <v>88267</v>
      </c>
      <c r="C759" s="190" t="s">
        <v>374</v>
      </c>
      <c r="D759" s="191" t="s">
        <v>90</v>
      </c>
      <c r="E759" s="165">
        <v>0.61</v>
      </c>
      <c r="F759" s="166">
        <f>VLOOKUP(B759,'SINAPI-Tabela-Mai.2016'!A:E,5,0)</f>
        <v>15.86</v>
      </c>
      <c r="G759" s="167">
        <f>F759*E759</f>
        <v>9.6745999999999999</v>
      </c>
      <c r="H759" s="156"/>
      <c r="I759" s="175"/>
      <c r="J759" s="175"/>
    </row>
    <row r="760" spans="1:10">
      <c r="A760" s="518" t="s">
        <v>99</v>
      </c>
      <c r="B760" s="162">
        <v>3146</v>
      </c>
      <c r="C760" s="190" t="s">
        <v>388</v>
      </c>
      <c r="D760" s="191" t="s">
        <v>108</v>
      </c>
      <c r="E760" s="165">
        <v>9.4E-2</v>
      </c>
      <c r="F760" s="166">
        <f>VLOOKUP(B760,'SINAPI-Insumos-Mai.2016'!A:E,5,0)</f>
        <v>2.2400000000000002</v>
      </c>
      <c r="G760" s="167">
        <f>F760*E760</f>
        <v>0.21056000000000002</v>
      </c>
      <c r="H760" s="156"/>
      <c r="I760" s="175"/>
      <c r="J760" s="175"/>
    </row>
    <row r="761" spans="1:10">
      <c r="A761" s="518" t="s">
        <v>99</v>
      </c>
      <c r="B761" s="162">
        <v>6005</v>
      </c>
      <c r="C761" s="190" t="s">
        <v>398</v>
      </c>
      <c r="D761" s="191" t="s">
        <v>108</v>
      </c>
      <c r="E761" s="165">
        <v>1</v>
      </c>
      <c r="F761" s="166">
        <f>VLOOKUP(B761,'SINAPI-Insumos-Mai.2016'!A:E,5,0)</f>
        <v>33.42</v>
      </c>
      <c r="G761" s="167">
        <f>F761*E761</f>
        <v>33.42</v>
      </c>
      <c r="H761" s="156"/>
      <c r="I761" s="175"/>
      <c r="J761" s="175"/>
    </row>
    <row r="762" spans="1:10">
      <c r="A762" s="518"/>
      <c r="B762" s="162"/>
      <c r="C762" s="190"/>
      <c r="D762" s="191"/>
      <c r="E762" s="191"/>
      <c r="F762" s="192"/>
      <c r="G762" s="193"/>
      <c r="H762" s="156"/>
      <c r="I762" s="175"/>
      <c r="J762" s="175"/>
    </row>
    <row r="763" spans="1:10">
      <c r="A763" s="195" t="str">
        <f>B756</f>
        <v>74176/001</v>
      </c>
      <c r="B763" s="206"/>
      <c r="C763" s="196" t="s">
        <v>100</v>
      </c>
      <c r="D763" s="194"/>
      <c r="E763" s="194"/>
      <c r="F763" s="197"/>
      <c r="G763" s="197">
        <f>SUM(G758:G762)</f>
        <v>51.033860000000004</v>
      </c>
      <c r="H763" s="174"/>
      <c r="I763" s="175">
        <f>G761+G760</f>
        <v>33.630560000000003</v>
      </c>
      <c r="J763" s="175">
        <f>G759+G758</f>
        <v>17.403300000000002</v>
      </c>
    </row>
    <row r="764" spans="1:10">
      <c r="A764" s="198" t="s">
        <v>101</v>
      </c>
      <c r="B764" s="177"/>
      <c r="C764" s="178"/>
      <c r="D764" s="176"/>
      <c r="E764" s="176"/>
      <c r="F764" s="180"/>
      <c r="G764" s="180"/>
      <c r="H764" s="156"/>
      <c r="I764" s="175"/>
      <c r="J764" s="175"/>
    </row>
    <row r="765" spans="1:10">
      <c r="A765" s="198"/>
      <c r="B765" s="177"/>
      <c r="C765" s="178"/>
      <c r="D765" s="176"/>
      <c r="E765" s="176"/>
      <c r="F765" s="180"/>
      <c r="G765" s="180"/>
      <c r="H765" s="156"/>
      <c r="I765" s="175"/>
      <c r="J765" s="175"/>
    </row>
    <row r="766" spans="1:10">
      <c r="A766" s="522" t="s">
        <v>97</v>
      </c>
      <c r="B766" s="254" t="s">
        <v>399</v>
      </c>
      <c r="C766" s="184" t="s">
        <v>400</v>
      </c>
      <c r="D766" s="182" t="s">
        <v>108</v>
      </c>
      <c r="E766" s="182"/>
      <c r="F766" s="182"/>
      <c r="G766" s="182" t="str">
        <f>B766</f>
        <v>74181/001</v>
      </c>
      <c r="H766" s="156"/>
      <c r="I766" s="175"/>
      <c r="J766" s="175"/>
    </row>
    <row r="767" spans="1:10">
      <c r="A767" s="521" t="s">
        <v>88</v>
      </c>
      <c r="B767" s="228" t="s">
        <v>91</v>
      </c>
      <c r="C767" s="186" t="s">
        <v>9</v>
      </c>
      <c r="D767" s="187" t="s">
        <v>92</v>
      </c>
      <c r="E767" s="187" t="s">
        <v>93</v>
      </c>
      <c r="F767" s="187" t="s">
        <v>94</v>
      </c>
      <c r="G767" s="188" t="s">
        <v>62</v>
      </c>
      <c r="H767" s="156"/>
      <c r="I767" s="175"/>
      <c r="J767" s="175"/>
    </row>
    <row r="768" spans="1:10">
      <c r="A768" s="518" t="s">
        <v>113</v>
      </c>
      <c r="B768" s="162">
        <v>88248</v>
      </c>
      <c r="C768" s="190" t="s">
        <v>387</v>
      </c>
      <c r="D768" s="191" t="s">
        <v>90</v>
      </c>
      <c r="E768" s="165">
        <v>0.85</v>
      </c>
      <c r="F768" s="166">
        <f>VLOOKUP(B768,'SINAPI-Tabela-Mai.2016'!A:E,5,0)</f>
        <v>12.67</v>
      </c>
      <c r="G768" s="167">
        <f>F768*E768</f>
        <v>10.769499999999999</v>
      </c>
      <c r="H768" s="156"/>
      <c r="I768" s="175"/>
      <c r="J768" s="175"/>
    </row>
    <row r="769" spans="1:10">
      <c r="A769" s="518" t="s">
        <v>113</v>
      </c>
      <c r="B769" s="162">
        <v>88267</v>
      </c>
      <c r="C769" s="190" t="s">
        <v>374</v>
      </c>
      <c r="D769" s="191" t="s">
        <v>90</v>
      </c>
      <c r="E769" s="165">
        <v>0.85</v>
      </c>
      <c r="F769" s="166">
        <f>VLOOKUP(B769,'SINAPI-Tabela-Mai.2016'!A:E,5,0)</f>
        <v>15.86</v>
      </c>
      <c r="G769" s="167">
        <f>F769*E769</f>
        <v>13.481</v>
      </c>
      <c r="H769" s="156"/>
      <c r="I769" s="175"/>
      <c r="J769" s="175"/>
    </row>
    <row r="770" spans="1:10">
      <c r="A770" s="518" t="s">
        <v>99</v>
      </c>
      <c r="B770" s="162">
        <v>3146</v>
      </c>
      <c r="C770" s="190" t="s">
        <v>388</v>
      </c>
      <c r="D770" s="191" t="s">
        <v>108</v>
      </c>
      <c r="E770" s="165">
        <v>0.22600000000000001</v>
      </c>
      <c r="F770" s="166">
        <f>VLOOKUP(B770,'SINAPI-Insumos-Mai.2016'!A:E,5,0)</f>
        <v>2.2400000000000002</v>
      </c>
      <c r="G770" s="167">
        <f>F770*E770</f>
        <v>0.50624000000000002</v>
      </c>
      <c r="H770" s="156"/>
      <c r="I770" s="175"/>
      <c r="J770" s="175"/>
    </row>
    <row r="771" spans="1:10">
      <c r="A771" s="518" t="s">
        <v>99</v>
      </c>
      <c r="B771" s="162">
        <v>6028</v>
      </c>
      <c r="C771" s="190" t="s">
        <v>401</v>
      </c>
      <c r="D771" s="191" t="s">
        <v>108</v>
      </c>
      <c r="E771" s="165">
        <v>1</v>
      </c>
      <c r="F771" s="166">
        <f>VLOOKUP(B771,'SINAPI-Insumos-Mai.2016'!A:E,5,0)</f>
        <v>51.82</v>
      </c>
      <c r="G771" s="167">
        <f>F771*E771</f>
        <v>51.82</v>
      </c>
      <c r="H771" s="156"/>
      <c r="I771" s="175"/>
      <c r="J771" s="175"/>
    </row>
    <row r="772" spans="1:10">
      <c r="A772" s="518"/>
      <c r="B772" s="162"/>
      <c r="C772" s="190"/>
      <c r="D772" s="191"/>
      <c r="E772" s="203"/>
      <c r="F772" s="192"/>
      <c r="G772" s="193"/>
      <c r="H772" s="156"/>
      <c r="I772" s="175"/>
      <c r="J772" s="175"/>
    </row>
    <row r="773" spans="1:10">
      <c r="A773" s="195" t="str">
        <f>B766</f>
        <v>74181/001</v>
      </c>
      <c r="B773" s="206"/>
      <c r="C773" s="196" t="s">
        <v>100</v>
      </c>
      <c r="D773" s="194"/>
      <c r="E773" s="205"/>
      <c r="F773" s="197"/>
      <c r="G773" s="197">
        <f>SUM(G768:G772)</f>
        <v>76.576740000000001</v>
      </c>
      <c r="H773" s="174"/>
      <c r="I773" s="175">
        <f>G771+G770</f>
        <v>52.326239999999999</v>
      </c>
      <c r="J773" s="175">
        <f>G769+G768</f>
        <v>24.250499999999999</v>
      </c>
    </row>
    <row r="774" spans="1:10">
      <c r="A774" s="198" t="s">
        <v>101</v>
      </c>
      <c r="B774" s="177"/>
      <c r="C774" s="178"/>
      <c r="D774" s="176"/>
      <c r="E774" s="179"/>
      <c r="F774" s="180"/>
      <c r="G774" s="180"/>
      <c r="H774" s="156"/>
      <c r="I774" s="175"/>
      <c r="J774" s="175"/>
    </row>
    <row r="775" spans="1:10">
      <c r="A775" s="198"/>
      <c r="B775" s="177"/>
      <c r="C775" s="178"/>
      <c r="D775" s="176"/>
      <c r="E775" s="179"/>
      <c r="F775" s="180"/>
      <c r="G775" s="180"/>
      <c r="H775" s="156"/>
      <c r="I775" s="175"/>
      <c r="J775" s="175"/>
    </row>
    <row r="776" spans="1:10">
      <c r="A776" s="183" t="s">
        <v>97</v>
      </c>
      <c r="B776" s="226" t="s">
        <v>402</v>
      </c>
      <c r="C776" s="184" t="s">
        <v>403</v>
      </c>
      <c r="D776" s="182" t="s">
        <v>108</v>
      </c>
      <c r="E776" s="227"/>
      <c r="F776" s="182"/>
      <c r="G776" s="182" t="str">
        <f>B776</f>
        <v>74178/001</v>
      </c>
      <c r="H776" s="156"/>
      <c r="I776" s="175"/>
      <c r="J776" s="175"/>
    </row>
    <row r="777" spans="1:10">
      <c r="A777" s="521" t="s">
        <v>88</v>
      </c>
      <c r="B777" s="228" t="s">
        <v>91</v>
      </c>
      <c r="C777" s="186" t="s">
        <v>9</v>
      </c>
      <c r="D777" s="187" t="s">
        <v>92</v>
      </c>
      <c r="E777" s="229" t="s">
        <v>93</v>
      </c>
      <c r="F777" s="187" t="s">
        <v>94</v>
      </c>
      <c r="G777" s="188" t="s">
        <v>62</v>
      </c>
      <c r="H777" s="156"/>
      <c r="I777" s="175"/>
      <c r="J777" s="175"/>
    </row>
    <row r="778" spans="1:10">
      <c r="A778" s="518" t="s">
        <v>113</v>
      </c>
      <c r="B778" s="162">
        <v>88248</v>
      </c>
      <c r="C778" s="190" t="s">
        <v>387</v>
      </c>
      <c r="D778" s="191" t="s">
        <v>90</v>
      </c>
      <c r="E778" s="165">
        <v>1.48</v>
      </c>
      <c r="F778" s="166">
        <f>VLOOKUP(B778,'SINAPI-Tabela-Mai.2016'!A:E,5,0)</f>
        <v>12.67</v>
      </c>
      <c r="G778" s="167">
        <f>F778*E778</f>
        <v>18.7516</v>
      </c>
      <c r="H778" s="156"/>
      <c r="I778" s="175"/>
      <c r="J778" s="175"/>
    </row>
    <row r="779" spans="1:10">
      <c r="A779" s="518" t="s">
        <v>113</v>
      </c>
      <c r="B779" s="162">
        <v>88267</v>
      </c>
      <c r="C779" s="190" t="s">
        <v>374</v>
      </c>
      <c r="D779" s="191" t="s">
        <v>90</v>
      </c>
      <c r="E779" s="165">
        <v>1.48</v>
      </c>
      <c r="F779" s="166">
        <f>VLOOKUP(B779,'SINAPI-Tabela-Mai.2016'!A:E,5,0)</f>
        <v>15.86</v>
      </c>
      <c r="G779" s="167">
        <f>F779*E779</f>
        <v>23.472799999999999</v>
      </c>
      <c r="H779" s="156"/>
      <c r="I779" s="175"/>
      <c r="J779" s="175"/>
    </row>
    <row r="780" spans="1:10">
      <c r="A780" s="518" t="s">
        <v>99</v>
      </c>
      <c r="B780" s="162">
        <v>3146</v>
      </c>
      <c r="C780" s="190" t="s">
        <v>388</v>
      </c>
      <c r="D780" s="191" t="s">
        <v>108</v>
      </c>
      <c r="E780" s="165">
        <v>0.41399999999999998</v>
      </c>
      <c r="F780" s="166">
        <f>VLOOKUP(B780,'SINAPI-Insumos-Mai.2016'!A:E,5,0)</f>
        <v>2.2400000000000002</v>
      </c>
      <c r="G780" s="167">
        <f>F780*E780</f>
        <v>0.92736000000000007</v>
      </c>
      <c r="H780" s="156"/>
      <c r="I780" s="175"/>
      <c r="J780" s="175"/>
    </row>
    <row r="781" spans="1:10">
      <c r="A781" s="518" t="s">
        <v>99</v>
      </c>
      <c r="B781" s="162">
        <v>6027</v>
      </c>
      <c r="C781" s="190" t="s">
        <v>404</v>
      </c>
      <c r="D781" s="191" t="s">
        <v>108</v>
      </c>
      <c r="E781" s="165">
        <v>1</v>
      </c>
      <c r="F781" s="166">
        <f>VLOOKUP(B781,'SINAPI-Insumos-Mai.2016'!A:E,5,0)</f>
        <v>338.65</v>
      </c>
      <c r="G781" s="167">
        <f>F781*E781</f>
        <v>338.65</v>
      </c>
      <c r="H781" s="156"/>
      <c r="I781" s="175"/>
      <c r="J781" s="175"/>
    </row>
    <row r="782" spans="1:10">
      <c r="A782" s="518"/>
      <c r="B782" s="162"/>
      <c r="C782" s="190"/>
      <c r="D782" s="191"/>
      <c r="E782" s="203"/>
      <c r="F782" s="192"/>
      <c r="G782" s="193"/>
      <c r="H782" s="156"/>
      <c r="I782" s="175"/>
      <c r="J782" s="175"/>
    </row>
    <row r="783" spans="1:10">
      <c r="A783" s="195" t="str">
        <f>B776</f>
        <v>74178/001</v>
      </c>
      <c r="B783" s="206"/>
      <c r="C783" s="196" t="s">
        <v>100</v>
      </c>
      <c r="D783" s="194"/>
      <c r="E783" s="205"/>
      <c r="F783" s="197"/>
      <c r="G783" s="197">
        <f>SUM(G778:G782)</f>
        <v>381.80176</v>
      </c>
      <c r="H783" s="174"/>
      <c r="I783" s="175">
        <f>G781+G780</f>
        <v>339.57736</v>
      </c>
      <c r="J783" s="175">
        <f>G779+G778</f>
        <v>42.224400000000003</v>
      </c>
    </row>
    <row r="784" spans="1:10">
      <c r="A784" s="198" t="s">
        <v>101</v>
      </c>
      <c r="B784" s="177"/>
      <c r="C784" s="178"/>
      <c r="D784" s="176"/>
      <c r="E784" s="179"/>
      <c r="F784" s="180"/>
      <c r="G784" s="180"/>
      <c r="H784" s="156"/>
      <c r="I784" s="175"/>
      <c r="J784" s="175"/>
    </row>
    <row r="785" spans="1:10">
      <c r="A785" s="198"/>
      <c r="B785" s="177"/>
      <c r="C785" s="178"/>
      <c r="D785" s="176"/>
      <c r="E785" s="179"/>
      <c r="F785" s="180"/>
      <c r="G785" s="180"/>
      <c r="H785" s="156"/>
      <c r="I785" s="175"/>
      <c r="J785" s="175"/>
    </row>
    <row r="786" spans="1:10">
      <c r="A786" s="199" t="s">
        <v>97</v>
      </c>
      <c r="B786" s="539" t="s">
        <v>18833</v>
      </c>
      <c r="C786" s="184" t="s">
        <v>18834</v>
      </c>
      <c r="D786" s="182" t="s">
        <v>108</v>
      </c>
      <c r="E786" s="227"/>
      <c r="F786" s="182"/>
      <c r="G786" s="182" t="str">
        <f>B786</f>
        <v>89351</v>
      </c>
      <c r="H786" s="156"/>
      <c r="I786" s="175"/>
      <c r="J786" s="175"/>
    </row>
    <row r="787" spans="1:10">
      <c r="A787" s="282" t="s">
        <v>88</v>
      </c>
      <c r="B787" s="534" t="s">
        <v>91</v>
      </c>
      <c r="C787" s="186" t="s">
        <v>9</v>
      </c>
      <c r="D787" s="187" t="s">
        <v>92</v>
      </c>
      <c r="E787" s="229" t="s">
        <v>93</v>
      </c>
      <c r="F787" s="187" t="s">
        <v>94</v>
      </c>
      <c r="G787" s="188" t="s">
        <v>62</v>
      </c>
      <c r="H787" s="156"/>
      <c r="I787" s="175"/>
      <c r="J787" s="175"/>
    </row>
    <row r="788" spans="1:10">
      <c r="A788" s="535" t="s">
        <v>113</v>
      </c>
      <c r="B788" s="201">
        <v>88248</v>
      </c>
      <c r="C788" s="190" t="s">
        <v>387</v>
      </c>
      <c r="D788" s="191" t="s">
        <v>90</v>
      </c>
      <c r="E788" s="165">
        <v>0.2</v>
      </c>
      <c r="F788" s="166">
        <f>VLOOKUP(B788,'SINAPI-Tabela-Mai.2016'!A:E,5,0)</f>
        <v>12.67</v>
      </c>
      <c r="G788" s="167">
        <f>F788*E788</f>
        <v>2.5340000000000003</v>
      </c>
      <c r="H788" s="156"/>
      <c r="I788" s="175"/>
      <c r="J788" s="175"/>
    </row>
    <row r="789" spans="1:10">
      <c r="A789" s="535" t="s">
        <v>113</v>
      </c>
      <c r="B789" s="201">
        <v>88267</v>
      </c>
      <c r="C789" s="190" t="s">
        <v>374</v>
      </c>
      <c r="D789" s="191" t="s">
        <v>90</v>
      </c>
      <c r="E789" s="165">
        <v>0.2</v>
      </c>
      <c r="F789" s="166">
        <f>VLOOKUP(B789,'SINAPI-Tabela-Mai.2016'!A:E,5,0)</f>
        <v>15.86</v>
      </c>
      <c r="G789" s="167">
        <f>F789*E789</f>
        <v>3.1720000000000002</v>
      </c>
      <c r="H789" s="156"/>
      <c r="I789" s="175"/>
      <c r="J789" s="175"/>
    </row>
    <row r="790" spans="1:10">
      <c r="A790" s="535" t="s">
        <v>99</v>
      </c>
      <c r="B790" s="201">
        <v>3148</v>
      </c>
      <c r="C790" s="190" t="s">
        <v>2681</v>
      </c>
      <c r="D790" s="191" t="s">
        <v>108</v>
      </c>
      <c r="E790" s="165">
        <v>1.2999999999999999E-2</v>
      </c>
      <c r="F790" s="166">
        <f>VLOOKUP(B790,'SINAPI-Insumos-Mai.2016'!A:E,5,0)</f>
        <v>8.26</v>
      </c>
      <c r="G790" s="167">
        <f>F790*E790</f>
        <v>0.10737999999999999</v>
      </c>
      <c r="H790" s="156"/>
      <c r="I790" s="175"/>
      <c r="J790" s="175"/>
    </row>
    <row r="791" spans="1:10">
      <c r="A791" s="535" t="s">
        <v>99</v>
      </c>
      <c r="B791" s="201">
        <v>11753</v>
      </c>
      <c r="C791" s="190" t="s">
        <v>611</v>
      </c>
      <c r="D791" s="191" t="s">
        <v>108</v>
      </c>
      <c r="E791" s="165">
        <v>1</v>
      </c>
      <c r="F791" s="166">
        <f>VLOOKUP(B791,'SINAPI-Insumos-Mai.2016'!A:E,5,0)</f>
        <v>10.98</v>
      </c>
      <c r="G791" s="167">
        <f>F791*E791</f>
        <v>10.98</v>
      </c>
      <c r="H791" s="156"/>
      <c r="I791" s="175"/>
      <c r="J791" s="175"/>
    </row>
    <row r="792" spans="1:10">
      <c r="A792" s="535"/>
      <c r="B792" s="201"/>
      <c r="C792" s="190"/>
      <c r="D792" s="191"/>
      <c r="E792" s="203"/>
      <c r="F792" s="192"/>
      <c r="G792" s="193"/>
      <c r="H792" s="156"/>
      <c r="I792" s="175"/>
      <c r="J792" s="175"/>
    </row>
    <row r="793" spans="1:10">
      <c r="A793" s="283" t="str">
        <f>B786</f>
        <v>89351</v>
      </c>
      <c r="B793" s="204"/>
      <c r="C793" s="196" t="s">
        <v>100</v>
      </c>
      <c r="D793" s="194"/>
      <c r="E793" s="205"/>
      <c r="F793" s="197"/>
      <c r="G793" s="197">
        <f>SUM(G788:G792)</f>
        <v>16.793379999999999</v>
      </c>
      <c r="H793" s="174"/>
      <c r="I793" s="175">
        <f>G791+G790</f>
        <v>11.08738</v>
      </c>
      <c r="J793" s="175">
        <f>G789+G788</f>
        <v>5.7060000000000004</v>
      </c>
    </row>
    <row r="794" spans="1:10">
      <c r="A794" s="284" t="s">
        <v>101</v>
      </c>
      <c r="B794" s="357"/>
      <c r="C794" s="178"/>
      <c r="D794" s="176"/>
      <c r="E794" s="179"/>
      <c r="F794" s="180"/>
      <c r="G794" s="180"/>
      <c r="H794" s="156"/>
      <c r="I794" s="175"/>
      <c r="J794" s="175"/>
    </row>
    <row r="795" spans="1:10">
      <c r="A795" s="198"/>
      <c r="B795" s="177"/>
      <c r="C795" s="178"/>
      <c r="D795" s="176"/>
      <c r="E795" s="179"/>
      <c r="F795" s="180"/>
      <c r="G795" s="180"/>
      <c r="H795" s="156"/>
      <c r="I795" s="175"/>
      <c r="J795" s="175"/>
    </row>
    <row r="796" spans="1:10">
      <c r="A796" s="522" t="s">
        <v>97</v>
      </c>
      <c r="B796" s="522" t="s">
        <v>7140</v>
      </c>
      <c r="C796" s="184" t="s">
        <v>18626</v>
      </c>
      <c r="D796" s="182" t="s">
        <v>407</v>
      </c>
      <c r="E796" s="182"/>
      <c r="F796" s="182"/>
      <c r="G796" s="182" t="str">
        <f>B796</f>
        <v>DRE-TUB-010</v>
      </c>
      <c r="H796" s="156"/>
      <c r="I796" s="175"/>
      <c r="J796" s="175"/>
    </row>
    <row r="797" spans="1:10">
      <c r="A797" s="523" t="s">
        <v>88</v>
      </c>
      <c r="B797" s="207" t="s">
        <v>91</v>
      </c>
      <c r="C797" s="208" t="s">
        <v>9</v>
      </c>
      <c r="D797" s="209" t="s">
        <v>92</v>
      </c>
      <c r="E797" s="209" t="s">
        <v>93</v>
      </c>
      <c r="F797" s="209" t="s">
        <v>94</v>
      </c>
      <c r="G797" s="210" t="s">
        <v>62</v>
      </c>
      <c r="H797" s="156"/>
      <c r="I797" s="175"/>
      <c r="J797" s="175"/>
    </row>
    <row r="798" spans="1:10">
      <c r="A798" s="519" t="s">
        <v>109</v>
      </c>
      <c r="B798" s="211" t="s">
        <v>7140</v>
      </c>
      <c r="C798" s="212" t="s">
        <v>18626</v>
      </c>
      <c r="D798" s="181" t="s">
        <v>407</v>
      </c>
      <c r="E798" s="213">
        <v>1</v>
      </c>
      <c r="F798" s="166">
        <f>VLOOKUP(B798,'SETOP-Tabela Serv.-Dez.2015'!A:H,6,0)</f>
        <v>14.92</v>
      </c>
      <c r="G798" s="167">
        <f>F798*E798</f>
        <v>14.92</v>
      </c>
      <c r="H798" s="156"/>
      <c r="I798" s="175"/>
      <c r="J798" s="175"/>
    </row>
    <row r="799" spans="1:10">
      <c r="A799" s="524"/>
      <c r="B799" s="214"/>
      <c r="C799" s="212"/>
      <c r="D799" s="181"/>
      <c r="E799" s="181"/>
      <c r="F799" s="181"/>
      <c r="G799" s="215"/>
      <c r="H799" s="156"/>
      <c r="I799" s="175"/>
      <c r="J799" s="175"/>
    </row>
    <row r="800" spans="1:10">
      <c r="A800" s="217" t="str">
        <f>B796</f>
        <v>DRE-TUB-010</v>
      </c>
      <c r="B800" s="217"/>
      <c r="C800" s="218" t="s">
        <v>100</v>
      </c>
      <c r="D800" s="216"/>
      <c r="E800" s="216"/>
      <c r="F800" s="216"/>
      <c r="G800" s="219">
        <f>SUM(G798:G799)</f>
        <v>14.92</v>
      </c>
      <c r="H800" s="174"/>
      <c r="I800" s="175">
        <f>G800*0.7</f>
        <v>10.443999999999999</v>
      </c>
      <c r="J800" s="175">
        <f>G800*0.3</f>
        <v>4.476</v>
      </c>
    </row>
    <row r="801" spans="1:10">
      <c r="A801" s="221" t="s">
        <v>101</v>
      </c>
      <c r="B801" s="221"/>
      <c r="C801" s="222"/>
      <c r="D801" s="220"/>
      <c r="E801" s="220"/>
      <c r="F801" s="220"/>
      <c r="G801" s="220"/>
      <c r="H801" s="156"/>
      <c r="I801" s="175"/>
      <c r="J801" s="175"/>
    </row>
    <row r="802" spans="1:10">
      <c r="A802" s="224"/>
      <c r="B802" s="224"/>
      <c r="C802" s="225"/>
      <c r="D802" s="223"/>
      <c r="E802" s="223"/>
      <c r="F802" s="223"/>
      <c r="G802" s="223"/>
      <c r="H802" s="156"/>
      <c r="I802" s="175"/>
      <c r="J802" s="175"/>
    </row>
    <row r="803" spans="1:10">
      <c r="A803" s="522" t="s">
        <v>97</v>
      </c>
      <c r="B803" s="522" t="s">
        <v>7142</v>
      </c>
      <c r="C803" s="184" t="s">
        <v>18625</v>
      </c>
      <c r="D803" s="182" t="s">
        <v>407</v>
      </c>
      <c r="E803" s="182"/>
      <c r="F803" s="182"/>
      <c r="G803" s="182" t="str">
        <f>B803</f>
        <v>DRE-TUB-015</v>
      </c>
      <c r="H803" s="156"/>
      <c r="I803" s="175"/>
      <c r="J803" s="175"/>
    </row>
    <row r="804" spans="1:10">
      <c r="A804" s="523" t="s">
        <v>88</v>
      </c>
      <c r="B804" s="207" t="s">
        <v>91</v>
      </c>
      <c r="C804" s="208" t="s">
        <v>9</v>
      </c>
      <c r="D804" s="209" t="s">
        <v>92</v>
      </c>
      <c r="E804" s="209" t="s">
        <v>93</v>
      </c>
      <c r="F804" s="209" t="s">
        <v>94</v>
      </c>
      <c r="G804" s="210" t="s">
        <v>62</v>
      </c>
      <c r="H804" s="156"/>
      <c r="I804" s="175"/>
      <c r="J804" s="175"/>
    </row>
    <row r="805" spans="1:10">
      <c r="A805" s="519" t="s">
        <v>109</v>
      </c>
      <c r="B805" s="211" t="s">
        <v>7142</v>
      </c>
      <c r="C805" s="212" t="s">
        <v>18625</v>
      </c>
      <c r="D805" s="181" t="s">
        <v>407</v>
      </c>
      <c r="E805" s="213">
        <v>1</v>
      </c>
      <c r="F805" s="166">
        <f>VLOOKUP(B805,'SETOP-Tabela Serv.-Dez.2015'!A:H,6,0)</f>
        <v>23.22</v>
      </c>
      <c r="G805" s="167">
        <f>F805*E805</f>
        <v>23.22</v>
      </c>
      <c r="H805" s="156"/>
      <c r="I805" s="175"/>
      <c r="J805" s="175"/>
    </row>
    <row r="806" spans="1:10">
      <c r="A806" s="524"/>
      <c r="B806" s="214"/>
      <c r="C806" s="212"/>
      <c r="D806" s="181"/>
      <c r="E806" s="181"/>
      <c r="F806" s="181"/>
      <c r="G806" s="215"/>
      <c r="H806" s="156"/>
      <c r="I806" s="175"/>
      <c r="J806" s="175"/>
    </row>
    <row r="807" spans="1:10">
      <c r="A807" s="217" t="str">
        <f>B803</f>
        <v>DRE-TUB-015</v>
      </c>
      <c r="B807" s="217"/>
      <c r="C807" s="218" t="s">
        <v>100</v>
      </c>
      <c r="D807" s="216"/>
      <c r="E807" s="216"/>
      <c r="F807" s="216"/>
      <c r="G807" s="219">
        <f>SUM(G805:G806)</f>
        <v>23.22</v>
      </c>
      <c r="H807" s="174"/>
      <c r="I807" s="175">
        <f>G807*0.7</f>
        <v>16.253999999999998</v>
      </c>
      <c r="J807" s="175">
        <f>G807*0.3</f>
        <v>6.9659999999999993</v>
      </c>
    </row>
    <row r="808" spans="1:10">
      <c r="A808" s="221" t="s">
        <v>101</v>
      </c>
      <c r="B808" s="221"/>
      <c r="C808" s="222"/>
      <c r="D808" s="220"/>
      <c r="E808" s="220"/>
      <c r="F808" s="220"/>
      <c r="G808" s="220"/>
      <c r="H808" s="156"/>
      <c r="I808" s="175"/>
      <c r="J808" s="175"/>
    </row>
    <row r="809" spans="1:10">
      <c r="A809" s="224"/>
      <c r="B809" s="224"/>
      <c r="C809" s="225"/>
      <c r="D809" s="223"/>
      <c r="E809" s="223"/>
      <c r="F809" s="223"/>
      <c r="G809" s="223"/>
      <c r="H809" s="156"/>
      <c r="I809" s="175"/>
      <c r="J809" s="175"/>
    </row>
    <row r="810" spans="1:10">
      <c r="A810" s="522" t="s">
        <v>97</v>
      </c>
      <c r="B810" s="522" t="s">
        <v>405</v>
      </c>
      <c r="C810" s="184" t="s">
        <v>406</v>
      </c>
      <c r="D810" s="182" t="s">
        <v>407</v>
      </c>
      <c r="E810" s="182"/>
      <c r="F810" s="182"/>
      <c r="G810" s="182" t="str">
        <f>B810</f>
        <v xml:space="preserve">DRE-TUB-020 </v>
      </c>
      <c r="H810" s="156"/>
      <c r="I810" s="175"/>
      <c r="J810" s="175"/>
    </row>
    <row r="811" spans="1:10">
      <c r="A811" s="523" t="s">
        <v>88</v>
      </c>
      <c r="B811" s="207" t="s">
        <v>91</v>
      </c>
      <c r="C811" s="208" t="s">
        <v>9</v>
      </c>
      <c r="D811" s="209" t="s">
        <v>92</v>
      </c>
      <c r="E811" s="209" t="s">
        <v>93</v>
      </c>
      <c r="F811" s="209" t="s">
        <v>94</v>
      </c>
      <c r="G811" s="210" t="s">
        <v>62</v>
      </c>
      <c r="H811" s="156"/>
      <c r="I811" s="175"/>
      <c r="J811" s="175"/>
    </row>
    <row r="812" spans="1:10">
      <c r="A812" s="519" t="s">
        <v>109</v>
      </c>
      <c r="B812" s="211" t="s">
        <v>408</v>
      </c>
      <c r="C812" s="212" t="s">
        <v>406</v>
      </c>
      <c r="D812" s="181" t="s">
        <v>407</v>
      </c>
      <c r="E812" s="213">
        <v>1</v>
      </c>
      <c r="F812" s="166">
        <f>VLOOKUP(B812,'SETOP-Tabela Serv.-Dez.2015'!A:H,6,0)</f>
        <v>52.55</v>
      </c>
      <c r="G812" s="167">
        <f>F812*E812</f>
        <v>52.55</v>
      </c>
      <c r="H812" s="156"/>
      <c r="I812" s="175"/>
      <c r="J812" s="175"/>
    </row>
    <row r="813" spans="1:10">
      <c r="A813" s="524"/>
      <c r="B813" s="214"/>
      <c r="C813" s="212"/>
      <c r="D813" s="181"/>
      <c r="E813" s="181"/>
      <c r="F813" s="181"/>
      <c r="G813" s="215"/>
      <c r="H813" s="156"/>
      <c r="I813" s="175"/>
      <c r="J813" s="175"/>
    </row>
    <row r="814" spans="1:10">
      <c r="A814" s="217" t="str">
        <f>B810</f>
        <v xml:space="preserve">DRE-TUB-020 </v>
      </c>
      <c r="B814" s="217"/>
      <c r="C814" s="218" t="s">
        <v>100</v>
      </c>
      <c r="D814" s="216"/>
      <c r="E814" s="216"/>
      <c r="F814" s="216"/>
      <c r="G814" s="219">
        <f>SUM(G812:G813)</f>
        <v>52.55</v>
      </c>
      <c r="H814" s="174"/>
      <c r="I814" s="175">
        <f>G814*0.7</f>
        <v>36.784999999999997</v>
      </c>
      <c r="J814" s="175">
        <f>G814*0.3</f>
        <v>15.764999999999999</v>
      </c>
    </row>
    <row r="815" spans="1:10">
      <c r="A815" s="221" t="s">
        <v>101</v>
      </c>
      <c r="B815" s="221"/>
      <c r="C815" s="222"/>
      <c r="D815" s="220"/>
      <c r="E815" s="220"/>
      <c r="F815" s="220"/>
      <c r="G815" s="220"/>
      <c r="H815" s="156"/>
      <c r="I815" s="175"/>
      <c r="J815" s="175"/>
    </row>
    <row r="816" spans="1:10">
      <c r="A816" s="224"/>
      <c r="B816" s="224"/>
      <c r="C816" s="225"/>
      <c r="D816" s="223"/>
      <c r="E816" s="223"/>
      <c r="F816" s="223"/>
      <c r="G816" s="223"/>
      <c r="H816" s="156"/>
      <c r="I816" s="175"/>
      <c r="J816" s="175"/>
    </row>
    <row r="817" spans="1:10">
      <c r="A817" s="522" t="s">
        <v>97</v>
      </c>
      <c r="B817" s="522" t="s">
        <v>409</v>
      </c>
      <c r="C817" s="184" t="s">
        <v>410</v>
      </c>
      <c r="D817" s="182" t="s">
        <v>407</v>
      </c>
      <c r="E817" s="182"/>
      <c r="F817" s="182"/>
      <c r="G817" s="182" t="str">
        <f>B817</f>
        <v xml:space="preserve">DRE-TUB-025 </v>
      </c>
      <c r="H817" s="156"/>
      <c r="I817" s="175"/>
      <c r="J817" s="175"/>
    </row>
    <row r="818" spans="1:10">
      <c r="A818" s="523" t="s">
        <v>88</v>
      </c>
      <c r="B818" s="207" t="s">
        <v>91</v>
      </c>
      <c r="C818" s="208" t="s">
        <v>9</v>
      </c>
      <c r="D818" s="209" t="s">
        <v>92</v>
      </c>
      <c r="E818" s="209" t="s">
        <v>93</v>
      </c>
      <c r="F818" s="209" t="s">
        <v>94</v>
      </c>
      <c r="G818" s="210" t="s">
        <v>62</v>
      </c>
      <c r="H818" s="156"/>
      <c r="I818" s="175"/>
      <c r="J818" s="175"/>
    </row>
    <row r="819" spans="1:10">
      <c r="A819" s="519" t="s">
        <v>109</v>
      </c>
      <c r="B819" s="211" t="s">
        <v>411</v>
      </c>
      <c r="C819" s="212" t="s">
        <v>410</v>
      </c>
      <c r="D819" s="181" t="s">
        <v>121</v>
      </c>
      <c r="E819" s="213">
        <v>1</v>
      </c>
      <c r="F819" s="166">
        <f>VLOOKUP(B819,'SETOP-Tabela Serv.-Dez.2015'!A:H,6,0)</f>
        <v>99.12</v>
      </c>
      <c r="G819" s="167">
        <f>F819*E819</f>
        <v>99.12</v>
      </c>
      <c r="H819" s="156"/>
      <c r="I819" s="175"/>
      <c r="J819" s="175"/>
    </row>
    <row r="820" spans="1:10">
      <c r="A820" s="524"/>
      <c r="B820" s="214"/>
      <c r="C820" s="212"/>
      <c r="D820" s="181"/>
      <c r="E820" s="181"/>
      <c r="F820" s="181"/>
      <c r="G820" s="215"/>
      <c r="H820" s="156"/>
      <c r="I820" s="175"/>
      <c r="J820" s="175"/>
    </row>
    <row r="821" spans="1:10">
      <c r="A821" s="217" t="str">
        <f>B817</f>
        <v xml:space="preserve">DRE-TUB-025 </v>
      </c>
      <c r="B821" s="217"/>
      <c r="C821" s="218" t="s">
        <v>100</v>
      </c>
      <c r="D821" s="216"/>
      <c r="E821" s="216"/>
      <c r="F821" s="216"/>
      <c r="G821" s="219">
        <f>SUM(G819:G820)</f>
        <v>99.12</v>
      </c>
      <c r="H821" s="174"/>
      <c r="I821" s="175">
        <f>G821*0.7</f>
        <v>69.384</v>
      </c>
      <c r="J821" s="175">
        <f>G821*0.3</f>
        <v>29.736000000000001</v>
      </c>
    </row>
    <row r="822" spans="1:10">
      <c r="A822" s="221" t="s">
        <v>101</v>
      </c>
      <c r="B822" s="221"/>
      <c r="C822" s="222"/>
      <c r="D822" s="220"/>
      <c r="E822" s="220"/>
      <c r="F822" s="220"/>
      <c r="G822" s="220"/>
      <c r="H822" s="156"/>
      <c r="I822" s="175"/>
      <c r="J822" s="175"/>
    </row>
    <row r="823" spans="1:10">
      <c r="A823" s="224"/>
      <c r="B823" s="224"/>
      <c r="C823" s="225"/>
      <c r="D823" s="223"/>
      <c r="E823" s="223"/>
      <c r="F823" s="223"/>
      <c r="G823" s="223"/>
      <c r="H823" s="156"/>
      <c r="I823" s="175"/>
      <c r="J823" s="175"/>
    </row>
    <row r="824" spans="1:10">
      <c r="A824" s="522" t="s">
        <v>97</v>
      </c>
      <c r="B824" s="522" t="s">
        <v>412</v>
      </c>
      <c r="C824" s="184" t="s">
        <v>413</v>
      </c>
      <c r="D824" s="182" t="s">
        <v>407</v>
      </c>
      <c r="E824" s="182"/>
      <c r="F824" s="182"/>
      <c r="G824" s="182" t="str">
        <f>B824</f>
        <v xml:space="preserve">DRE-TUB-035 </v>
      </c>
      <c r="H824" s="156"/>
      <c r="I824" s="175"/>
      <c r="J824" s="175"/>
    </row>
    <row r="825" spans="1:10">
      <c r="A825" s="523" t="s">
        <v>88</v>
      </c>
      <c r="B825" s="207" t="s">
        <v>91</v>
      </c>
      <c r="C825" s="208" t="s">
        <v>9</v>
      </c>
      <c r="D825" s="209" t="s">
        <v>92</v>
      </c>
      <c r="E825" s="209" t="s">
        <v>93</v>
      </c>
      <c r="F825" s="209" t="s">
        <v>94</v>
      </c>
      <c r="G825" s="210" t="s">
        <v>62</v>
      </c>
      <c r="H825" s="156"/>
      <c r="I825" s="175"/>
      <c r="J825" s="175"/>
    </row>
    <row r="826" spans="1:10">
      <c r="A826" s="519" t="s">
        <v>109</v>
      </c>
      <c r="B826" s="211" t="s">
        <v>414</v>
      </c>
      <c r="C826" s="212" t="s">
        <v>413</v>
      </c>
      <c r="D826" s="181" t="s">
        <v>121</v>
      </c>
      <c r="E826" s="213">
        <v>1</v>
      </c>
      <c r="F826" s="166">
        <f>VLOOKUP(B826,'SETOP-Tabela Serv.-Dez.2015'!A:H,6,0)</f>
        <v>199.05</v>
      </c>
      <c r="G826" s="167">
        <f>F826*E826</f>
        <v>199.05</v>
      </c>
      <c r="H826" s="156"/>
      <c r="I826" s="175"/>
      <c r="J826" s="175"/>
    </row>
    <row r="827" spans="1:10">
      <c r="A827" s="524"/>
      <c r="B827" s="214"/>
      <c r="C827" s="212"/>
      <c r="D827" s="181"/>
      <c r="E827" s="181"/>
      <c r="F827" s="181"/>
      <c r="G827" s="215"/>
      <c r="H827" s="156"/>
      <c r="I827" s="175"/>
      <c r="J827" s="175"/>
    </row>
    <row r="828" spans="1:10">
      <c r="A828" s="217" t="str">
        <f>B824</f>
        <v xml:space="preserve">DRE-TUB-035 </v>
      </c>
      <c r="B828" s="217"/>
      <c r="C828" s="218" t="s">
        <v>100</v>
      </c>
      <c r="D828" s="216"/>
      <c r="E828" s="216"/>
      <c r="F828" s="216"/>
      <c r="G828" s="219">
        <f>SUM(G826:G827)</f>
        <v>199.05</v>
      </c>
      <c r="H828" s="174"/>
      <c r="I828" s="175">
        <f>G828*0.7</f>
        <v>139.33500000000001</v>
      </c>
      <c r="J828" s="175">
        <f>G828*0.3</f>
        <v>59.715000000000003</v>
      </c>
    </row>
    <row r="829" spans="1:10">
      <c r="A829" s="221" t="s">
        <v>101</v>
      </c>
      <c r="B829" s="221"/>
      <c r="C829" s="222"/>
      <c r="D829" s="220"/>
      <c r="E829" s="220"/>
      <c r="F829" s="220"/>
      <c r="G829" s="220"/>
      <c r="H829" s="156"/>
      <c r="I829" s="175"/>
      <c r="J829" s="175"/>
    </row>
    <row r="830" spans="1:10">
      <c r="A830" s="224"/>
      <c r="B830" s="224"/>
      <c r="C830" s="225"/>
      <c r="D830" s="223"/>
      <c r="E830" s="223"/>
      <c r="F830" s="223"/>
      <c r="G830" s="223"/>
      <c r="H830" s="156"/>
      <c r="I830" s="175"/>
      <c r="J830" s="175"/>
    </row>
    <row r="831" spans="1:10">
      <c r="A831" s="183" t="s">
        <v>97</v>
      </c>
      <c r="B831" s="183" t="s">
        <v>415</v>
      </c>
      <c r="C831" s="184" t="s">
        <v>416</v>
      </c>
      <c r="D831" s="182" t="s">
        <v>407</v>
      </c>
      <c r="E831" s="182"/>
      <c r="F831" s="182"/>
      <c r="G831" s="182" t="str">
        <f>B831</f>
        <v xml:space="preserve">DRE-TUB-036 </v>
      </c>
      <c r="H831" s="156"/>
      <c r="I831" s="175"/>
      <c r="J831" s="175"/>
    </row>
    <row r="832" spans="1:10">
      <c r="A832" s="523" t="s">
        <v>88</v>
      </c>
      <c r="B832" s="207" t="s">
        <v>91</v>
      </c>
      <c r="C832" s="208" t="s">
        <v>9</v>
      </c>
      <c r="D832" s="209" t="s">
        <v>92</v>
      </c>
      <c r="E832" s="209" t="s">
        <v>93</v>
      </c>
      <c r="F832" s="209" t="s">
        <v>94</v>
      </c>
      <c r="G832" s="210" t="s">
        <v>62</v>
      </c>
      <c r="H832" s="156"/>
      <c r="I832" s="175"/>
      <c r="J832" s="175"/>
    </row>
    <row r="833" spans="1:10">
      <c r="A833" s="519" t="s">
        <v>109</v>
      </c>
      <c r="B833" s="211" t="s">
        <v>417</v>
      </c>
      <c r="C833" s="212" t="s">
        <v>416</v>
      </c>
      <c r="D833" s="181" t="s">
        <v>121</v>
      </c>
      <c r="E833" s="213">
        <v>1</v>
      </c>
      <c r="F833" s="166">
        <f>VLOOKUP(B833,'SETOP-Tabela Serv.-Dez.2015'!A:H,6,0)</f>
        <v>310.42</v>
      </c>
      <c r="G833" s="167">
        <f>F833*E833</f>
        <v>310.42</v>
      </c>
      <c r="H833" s="156"/>
      <c r="I833" s="175"/>
      <c r="J833" s="175"/>
    </row>
    <row r="834" spans="1:10">
      <c r="A834" s="524"/>
      <c r="B834" s="214"/>
      <c r="C834" s="212"/>
      <c r="D834" s="181"/>
      <c r="E834" s="181"/>
      <c r="F834" s="181"/>
      <c r="G834" s="215"/>
      <c r="H834" s="156"/>
      <c r="I834" s="175"/>
      <c r="J834" s="175"/>
    </row>
    <row r="835" spans="1:10">
      <c r="A835" s="217" t="str">
        <f>B831</f>
        <v xml:space="preserve">DRE-TUB-036 </v>
      </c>
      <c r="B835" s="217"/>
      <c r="C835" s="218" t="s">
        <v>100</v>
      </c>
      <c r="D835" s="216"/>
      <c r="E835" s="216"/>
      <c r="F835" s="216"/>
      <c r="G835" s="219">
        <f>SUM(G833:G834)</f>
        <v>310.42</v>
      </c>
      <c r="H835" s="174"/>
      <c r="I835" s="175">
        <f>G835*0.7</f>
        <v>217.29400000000001</v>
      </c>
      <c r="J835" s="175">
        <f>G835*0.3</f>
        <v>93.126000000000005</v>
      </c>
    </row>
    <row r="836" spans="1:10">
      <c r="A836" s="221" t="s">
        <v>101</v>
      </c>
      <c r="B836" s="221"/>
      <c r="C836" s="222"/>
      <c r="D836" s="220"/>
      <c r="E836" s="220"/>
      <c r="F836" s="220"/>
      <c r="G836" s="220"/>
      <c r="H836" s="156"/>
      <c r="I836" s="175"/>
      <c r="J836" s="175"/>
    </row>
    <row r="837" spans="1:10">
      <c r="A837" s="224"/>
      <c r="B837" s="224"/>
      <c r="C837" s="225"/>
      <c r="D837" s="223"/>
      <c r="E837" s="223"/>
      <c r="F837" s="223"/>
      <c r="G837" s="223"/>
      <c r="H837" s="156"/>
      <c r="I837" s="175"/>
      <c r="J837" s="175"/>
    </row>
    <row r="838" spans="1:10">
      <c r="A838" s="183" t="s">
        <v>97</v>
      </c>
      <c r="B838" s="183" t="s">
        <v>418</v>
      </c>
      <c r="C838" s="184" t="s">
        <v>419</v>
      </c>
      <c r="D838" s="182" t="s">
        <v>420</v>
      </c>
      <c r="E838" s="182"/>
      <c r="F838" s="182"/>
      <c r="G838" s="182" t="str">
        <f>B838</f>
        <v xml:space="preserve">HID-RAL-025 </v>
      </c>
      <c r="H838" s="156"/>
      <c r="I838" s="175"/>
      <c r="J838" s="175"/>
    </row>
    <row r="839" spans="1:10">
      <c r="A839" s="523" t="s">
        <v>88</v>
      </c>
      <c r="B839" s="207" t="s">
        <v>91</v>
      </c>
      <c r="C839" s="208" t="s">
        <v>9</v>
      </c>
      <c r="D839" s="209" t="s">
        <v>92</v>
      </c>
      <c r="E839" s="209" t="s">
        <v>93</v>
      </c>
      <c r="F839" s="209" t="s">
        <v>94</v>
      </c>
      <c r="G839" s="210" t="s">
        <v>62</v>
      </c>
      <c r="H839" s="156"/>
      <c r="I839" s="175"/>
      <c r="J839" s="175"/>
    </row>
    <row r="840" spans="1:10">
      <c r="A840" s="519" t="s">
        <v>109</v>
      </c>
      <c r="B840" s="211" t="s">
        <v>421</v>
      </c>
      <c r="C840" s="212" t="s">
        <v>419</v>
      </c>
      <c r="D840" s="181" t="s">
        <v>420</v>
      </c>
      <c r="E840" s="213">
        <v>1</v>
      </c>
      <c r="F840" s="166">
        <f>VLOOKUP(B840,'SETOP-Tabela Serv.-Dez.2015'!A:H,6,0)</f>
        <v>32.799999999999997</v>
      </c>
      <c r="G840" s="167">
        <f>F840*E840</f>
        <v>32.799999999999997</v>
      </c>
      <c r="H840" s="156"/>
      <c r="I840" s="175"/>
      <c r="J840" s="175"/>
    </row>
    <row r="841" spans="1:10">
      <c r="A841" s="524"/>
      <c r="B841" s="214"/>
      <c r="C841" s="212"/>
      <c r="D841" s="181"/>
      <c r="E841" s="181"/>
      <c r="F841" s="181"/>
      <c r="G841" s="215"/>
      <c r="H841" s="156"/>
      <c r="I841" s="175"/>
      <c r="J841" s="175"/>
    </row>
    <row r="842" spans="1:10">
      <c r="A842" s="217" t="str">
        <f>B838</f>
        <v xml:space="preserve">HID-RAL-025 </v>
      </c>
      <c r="B842" s="217"/>
      <c r="C842" s="218" t="s">
        <v>100</v>
      </c>
      <c r="D842" s="216"/>
      <c r="E842" s="216"/>
      <c r="F842" s="216"/>
      <c r="G842" s="219">
        <f>SUM(G840:G841)</f>
        <v>32.799999999999997</v>
      </c>
      <c r="H842" s="174"/>
      <c r="I842" s="175">
        <f>G842*0.7</f>
        <v>22.959999999999997</v>
      </c>
      <c r="J842" s="175">
        <f>G842*0.3</f>
        <v>9.8399999999999981</v>
      </c>
    </row>
    <row r="843" spans="1:10">
      <c r="A843" s="221" t="s">
        <v>101</v>
      </c>
      <c r="B843" s="221"/>
      <c r="C843" s="222"/>
      <c r="D843" s="220"/>
      <c r="E843" s="220"/>
      <c r="F843" s="220"/>
      <c r="G843" s="220"/>
      <c r="H843" s="156"/>
      <c r="I843" s="175"/>
      <c r="J843" s="175"/>
    </row>
    <row r="844" spans="1:10">
      <c r="A844" s="224"/>
      <c r="B844" s="224"/>
      <c r="C844" s="225"/>
      <c r="D844" s="223"/>
      <c r="E844" s="223"/>
      <c r="F844" s="223"/>
      <c r="G844" s="223"/>
      <c r="H844" s="156"/>
      <c r="I844" s="175"/>
      <c r="J844" s="175"/>
    </row>
    <row r="845" spans="1:10" ht="22.5">
      <c r="A845" s="522" t="s">
        <v>97</v>
      </c>
      <c r="B845" s="254">
        <v>89491</v>
      </c>
      <c r="C845" s="184" t="s">
        <v>422</v>
      </c>
      <c r="D845" s="182" t="s">
        <v>108</v>
      </c>
      <c r="E845" s="227"/>
      <c r="F845" s="182"/>
      <c r="G845" s="182">
        <f>B845</f>
        <v>89491</v>
      </c>
      <c r="H845" s="156"/>
      <c r="I845" s="175"/>
      <c r="J845" s="175"/>
    </row>
    <row r="846" spans="1:10">
      <c r="A846" s="521" t="s">
        <v>88</v>
      </c>
      <c r="B846" s="228" t="s">
        <v>91</v>
      </c>
      <c r="C846" s="186" t="s">
        <v>9</v>
      </c>
      <c r="D846" s="187" t="s">
        <v>92</v>
      </c>
      <c r="E846" s="229" t="s">
        <v>93</v>
      </c>
      <c r="F846" s="187" t="s">
        <v>94</v>
      </c>
      <c r="G846" s="188" t="s">
        <v>62</v>
      </c>
      <c r="H846" s="156"/>
      <c r="I846" s="175"/>
      <c r="J846" s="175"/>
    </row>
    <row r="847" spans="1:10">
      <c r="A847" s="518" t="s">
        <v>113</v>
      </c>
      <c r="B847" s="162">
        <v>88248</v>
      </c>
      <c r="C847" s="190" t="s">
        <v>387</v>
      </c>
      <c r="D847" s="191" t="s">
        <v>90</v>
      </c>
      <c r="E847" s="165">
        <v>0.21</v>
      </c>
      <c r="F847" s="166">
        <f>VLOOKUP(B847,'SINAPI-Tabela-Mai.2016'!A:E,5,0)</f>
        <v>12.67</v>
      </c>
      <c r="G847" s="167">
        <f t="shared" ref="G847:G854" si="21">F847*E847</f>
        <v>2.6606999999999998</v>
      </c>
      <c r="H847" s="156"/>
      <c r="I847" s="175"/>
      <c r="J847" s="175"/>
    </row>
    <row r="848" spans="1:10">
      <c r="A848" s="518" t="s">
        <v>113</v>
      </c>
      <c r="B848" s="189">
        <v>88267</v>
      </c>
      <c r="C848" s="190" t="s">
        <v>374</v>
      </c>
      <c r="D848" s="191" t="s">
        <v>90</v>
      </c>
      <c r="E848" s="165">
        <v>0.21</v>
      </c>
      <c r="F848" s="166">
        <f>VLOOKUP(B848,'SINAPI-Tabela-Mai.2016'!A:E,5,0)</f>
        <v>15.86</v>
      </c>
      <c r="G848" s="167">
        <f t="shared" si="21"/>
        <v>3.3305999999999996</v>
      </c>
      <c r="H848" s="156"/>
      <c r="I848" s="175"/>
      <c r="J848" s="175"/>
    </row>
    <row r="849" spans="1:10">
      <c r="A849" s="518" t="s">
        <v>99</v>
      </c>
      <c r="B849" s="162">
        <v>122</v>
      </c>
      <c r="C849" s="190" t="s">
        <v>423</v>
      </c>
      <c r="D849" s="191" t="s">
        <v>108</v>
      </c>
      <c r="E849" s="165">
        <v>1.4800000000000001E-2</v>
      </c>
      <c r="F849" s="166">
        <f>VLOOKUP(B849,'SINAPI-Insumos-Mai.2016'!A:E,5,0)</f>
        <v>36.94</v>
      </c>
      <c r="G849" s="167">
        <f t="shared" si="21"/>
        <v>0.54671199999999998</v>
      </c>
      <c r="H849" s="156"/>
      <c r="I849" s="175"/>
      <c r="J849" s="175"/>
    </row>
    <row r="850" spans="1:10">
      <c r="A850" s="518" t="s">
        <v>99</v>
      </c>
      <c r="B850" s="162">
        <v>298</v>
      </c>
      <c r="C850" s="190" t="s">
        <v>424</v>
      </c>
      <c r="D850" s="191" t="s">
        <v>108</v>
      </c>
      <c r="E850" s="165">
        <v>1</v>
      </c>
      <c r="F850" s="166">
        <f>VLOOKUP(B850,'SINAPI-Insumos-Mai.2016'!A:E,5,0)</f>
        <v>1.51</v>
      </c>
      <c r="G850" s="167">
        <f t="shared" si="21"/>
        <v>1.51</v>
      </c>
      <c r="H850" s="156"/>
      <c r="I850" s="175"/>
      <c r="J850" s="175"/>
    </row>
    <row r="851" spans="1:10">
      <c r="A851" s="518" t="s">
        <v>99</v>
      </c>
      <c r="B851" s="162">
        <v>3767</v>
      </c>
      <c r="C851" s="190" t="s">
        <v>361</v>
      </c>
      <c r="D851" s="191" t="s">
        <v>108</v>
      </c>
      <c r="E851" s="165">
        <v>3.6499999999999998E-2</v>
      </c>
      <c r="F851" s="166">
        <f>VLOOKUP(B851,'SINAPI-Insumos-Mai.2016'!A:E,5,0)</f>
        <v>0.52</v>
      </c>
      <c r="G851" s="167">
        <f t="shared" si="21"/>
        <v>1.898E-2</v>
      </c>
      <c r="H851" s="156"/>
      <c r="I851" s="175"/>
      <c r="J851" s="175"/>
    </row>
    <row r="852" spans="1:10">
      <c r="A852" s="518" t="s">
        <v>99</v>
      </c>
      <c r="B852" s="162">
        <v>11714</v>
      </c>
      <c r="C852" s="190" t="s">
        <v>425</v>
      </c>
      <c r="D852" s="191" t="s">
        <v>108</v>
      </c>
      <c r="E852" s="165">
        <v>1</v>
      </c>
      <c r="F852" s="166">
        <f>VLOOKUP(B852,'SINAPI-Insumos-Mai.2016'!A:E,5,0)</f>
        <v>28.32</v>
      </c>
      <c r="G852" s="167">
        <f t="shared" si="21"/>
        <v>28.32</v>
      </c>
      <c r="H852" s="156"/>
      <c r="I852" s="175"/>
      <c r="J852" s="175"/>
    </row>
    <row r="853" spans="1:10">
      <c r="A853" s="518" t="s">
        <v>99</v>
      </c>
      <c r="B853" s="162">
        <v>20078</v>
      </c>
      <c r="C853" s="190" t="s">
        <v>426</v>
      </c>
      <c r="D853" s="191" t="s">
        <v>108</v>
      </c>
      <c r="E853" s="165">
        <v>0.03</v>
      </c>
      <c r="F853" s="166">
        <f>VLOOKUP(B853,'SINAPI-Insumos-Mai.2016'!A:E,5,0)</f>
        <v>13.52</v>
      </c>
      <c r="G853" s="167">
        <f t="shared" si="21"/>
        <v>0.40559999999999996</v>
      </c>
      <c r="H853" s="156"/>
      <c r="I853" s="175"/>
      <c r="J853" s="175"/>
    </row>
    <row r="854" spans="1:10">
      <c r="A854" s="518" t="s">
        <v>99</v>
      </c>
      <c r="B854" s="162">
        <v>20083</v>
      </c>
      <c r="C854" s="190" t="s">
        <v>427</v>
      </c>
      <c r="D854" s="191" t="s">
        <v>108</v>
      </c>
      <c r="E854" s="165">
        <v>2.2499999999999999E-2</v>
      </c>
      <c r="F854" s="166">
        <f>VLOOKUP(B854,'SINAPI-Insumos-Mai.2016'!A:E,5,0)</f>
        <v>32.08</v>
      </c>
      <c r="G854" s="167">
        <f t="shared" si="21"/>
        <v>0.72179999999999989</v>
      </c>
      <c r="H854" s="156"/>
      <c r="I854" s="175"/>
      <c r="J854" s="175"/>
    </row>
    <row r="855" spans="1:10">
      <c r="A855" s="518"/>
      <c r="B855" s="162"/>
      <c r="C855" s="190"/>
      <c r="D855" s="191"/>
      <c r="E855" s="191"/>
      <c r="F855" s="192"/>
      <c r="G855" s="193"/>
      <c r="H855" s="156"/>
      <c r="I855" s="175"/>
      <c r="J855" s="175"/>
    </row>
    <row r="856" spans="1:10">
      <c r="A856" s="195">
        <f>B845</f>
        <v>89491</v>
      </c>
      <c r="B856" s="206"/>
      <c r="C856" s="196" t="s">
        <v>100</v>
      </c>
      <c r="D856" s="194"/>
      <c r="E856" s="194"/>
      <c r="F856" s="197"/>
      <c r="G856" s="197">
        <f>SUM(G847:G855)</f>
        <v>37.514392000000001</v>
      </c>
      <c r="H856" s="174"/>
      <c r="I856" s="175">
        <f>G849+G850+G851+G852+G853+G854</f>
        <v>31.523091999999998</v>
      </c>
      <c r="J856" s="175">
        <f>G847+G848</f>
        <v>5.991299999999999</v>
      </c>
    </row>
    <row r="857" spans="1:10">
      <c r="A857" s="198" t="s">
        <v>101</v>
      </c>
      <c r="B857" s="177"/>
      <c r="C857" s="178"/>
      <c r="D857" s="176"/>
      <c r="E857" s="176"/>
      <c r="F857" s="180"/>
      <c r="G857" s="180"/>
      <c r="H857" s="156"/>
      <c r="I857" s="175"/>
      <c r="J857" s="175"/>
    </row>
    <row r="858" spans="1:10">
      <c r="A858" s="198"/>
      <c r="B858" s="177"/>
      <c r="C858" s="178"/>
      <c r="D858" s="176"/>
      <c r="E858" s="176"/>
      <c r="F858" s="180"/>
      <c r="G858" s="180"/>
      <c r="H858" s="156"/>
      <c r="I858" s="175"/>
      <c r="J858" s="175"/>
    </row>
    <row r="859" spans="1:10" ht="22.5">
      <c r="A859" s="522" t="s">
        <v>97</v>
      </c>
      <c r="B859" s="522">
        <v>89710</v>
      </c>
      <c r="C859" s="184" t="s">
        <v>428</v>
      </c>
      <c r="D859" s="182" t="s">
        <v>108</v>
      </c>
      <c r="E859" s="227"/>
      <c r="F859" s="182"/>
      <c r="G859" s="182">
        <f>B859</f>
        <v>89710</v>
      </c>
      <c r="H859" s="156"/>
      <c r="I859" s="175"/>
      <c r="J859" s="175"/>
    </row>
    <row r="860" spans="1:10">
      <c r="A860" s="521" t="s">
        <v>88</v>
      </c>
      <c r="B860" s="185" t="s">
        <v>91</v>
      </c>
      <c r="C860" s="186" t="s">
        <v>9</v>
      </c>
      <c r="D860" s="187" t="s">
        <v>92</v>
      </c>
      <c r="E860" s="229" t="s">
        <v>93</v>
      </c>
      <c r="F860" s="187" t="s">
        <v>94</v>
      </c>
      <c r="G860" s="188" t="s">
        <v>62</v>
      </c>
      <c r="H860" s="156"/>
      <c r="I860" s="175"/>
      <c r="J860" s="175"/>
    </row>
    <row r="861" spans="1:10">
      <c r="A861" s="518" t="s">
        <v>113</v>
      </c>
      <c r="B861" s="162">
        <v>88248</v>
      </c>
      <c r="C861" s="190" t="s">
        <v>387</v>
      </c>
      <c r="D861" s="191" t="s">
        <v>90</v>
      </c>
      <c r="E861" s="165">
        <v>7.0000000000000007E-2</v>
      </c>
      <c r="F861" s="166">
        <f>VLOOKUP(B861,'SINAPI-Tabela-Mai.2016'!A:E,5,0)</f>
        <v>12.67</v>
      </c>
      <c r="G861" s="167">
        <f t="shared" ref="G861:G866" si="22">F861*E861</f>
        <v>0.88690000000000013</v>
      </c>
      <c r="H861" s="156"/>
      <c r="I861" s="175"/>
      <c r="J861" s="175"/>
    </row>
    <row r="862" spans="1:10">
      <c r="A862" s="518" t="s">
        <v>113</v>
      </c>
      <c r="B862" s="162">
        <v>88267</v>
      </c>
      <c r="C862" s="190" t="s">
        <v>374</v>
      </c>
      <c r="D862" s="191" t="s">
        <v>90</v>
      </c>
      <c r="E862" s="165">
        <v>7.0000000000000007E-2</v>
      </c>
      <c r="F862" s="166">
        <f>VLOOKUP(B862,'SINAPI-Tabela-Mai.2016'!A:E,5,0)</f>
        <v>15.86</v>
      </c>
      <c r="G862" s="167">
        <f t="shared" si="22"/>
        <v>1.1102000000000001</v>
      </c>
      <c r="H862" s="156"/>
      <c r="I862" s="175"/>
      <c r="J862" s="175"/>
    </row>
    <row r="863" spans="1:10">
      <c r="A863" s="518" t="s">
        <v>99</v>
      </c>
      <c r="B863" s="162">
        <v>122</v>
      </c>
      <c r="C863" s="190" t="s">
        <v>423</v>
      </c>
      <c r="D863" s="191" t="s">
        <v>108</v>
      </c>
      <c r="E863" s="165">
        <v>4.8999999999999998E-3</v>
      </c>
      <c r="F863" s="166">
        <f>VLOOKUP(B863,'SINAPI-Insumos-Mai.2016'!A:E,5,0)</f>
        <v>36.94</v>
      </c>
      <c r="G863" s="167">
        <f t="shared" si="22"/>
        <v>0.18100599999999997</v>
      </c>
      <c r="H863" s="156"/>
      <c r="I863" s="175"/>
      <c r="J863" s="175"/>
    </row>
    <row r="864" spans="1:10">
      <c r="A864" s="518" t="s">
        <v>99</v>
      </c>
      <c r="B864" s="162">
        <v>3767</v>
      </c>
      <c r="C864" s="190" t="s">
        <v>361</v>
      </c>
      <c r="D864" s="191" t="s">
        <v>108</v>
      </c>
      <c r="E864" s="165">
        <v>1.7000000000000001E-2</v>
      </c>
      <c r="F864" s="166">
        <f>VLOOKUP(B864,'SINAPI-Insumos-Mai.2016'!A:E,5,0)</f>
        <v>0.52</v>
      </c>
      <c r="G864" s="167">
        <f t="shared" si="22"/>
        <v>8.8400000000000006E-3</v>
      </c>
      <c r="H864" s="156"/>
      <c r="I864" s="175"/>
      <c r="J864" s="175"/>
    </row>
    <row r="865" spans="1:10">
      <c r="A865" s="518" t="s">
        <v>99</v>
      </c>
      <c r="B865" s="162">
        <v>11739</v>
      </c>
      <c r="C865" s="190" t="s">
        <v>429</v>
      </c>
      <c r="D865" s="191" t="s">
        <v>108</v>
      </c>
      <c r="E865" s="165">
        <v>1</v>
      </c>
      <c r="F865" s="166">
        <f>VLOOKUP(B865,'SINAPI-Insumos-Mai.2016'!A:E,5,0)</f>
        <v>4.49</v>
      </c>
      <c r="G865" s="167">
        <f t="shared" si="22"/>
        <v>4.49</v>
      </c>
      <c r="H865" s="156"/>
      <c r="I865" s="175"/>
      <c r="J865" s="175"/>
    </row>
    <row r="866" spans="1:10">
      <c r="A866" s="518" t="s">
        <v>99</v>
      </c>
      <c r="B866" s="162">
        <v>20083</v>
      </c>
      <c r="C866" s="190" t="s">
        <v>427</v>
      </c>
      <c r="D866" s="191" t="s">
        <v>108</v>
      </c>
      <c r="E866" s="165">
        <v>7.4999999999999997E-3</v>
      </c>
      <c r="F866" s="166">
        <f>VLOOKUP(B866,'SINAPI-Insumos-Mai.2016'!A:E,5,0)</f>
        <v>32.08</v>
      </c>
      <c r="G866" s="167">
        <f t="shared" si="22"/>
        <v>0.24059999999999998</v>
      </c>
      <c r="H866" s="156"/>
      <c r="I866" s="175"/>
      <c r="J866" s="175"/>
    </row>
    <row r="867" spans="1:10">
      <c r="A867" s="518"/>
      <c r="B867" s="162"/>
      <c r="C867" s="190"/>
      <c r="D867" s="191"/>
      <c r="E867" s="203"/>
      <c r="F867" s="192"/>
      <c r="G867" s="193"/>
      <c r="H867" s="156"/>
      <c r="I867" s="175"/>
      <c r="J867" s="175"/>
    </row>
    <row r="868" spans="1:10">
      <c r="A868" s="195">
        <f>B859</f>
        <v>89710</v>
      </c>
      <c r="B868" s="206"/>
      <c r="C868" s="196" t="s">
        <v>100</v>
      </c>
      <c r="D868" s="194"/>
      <c r="E868" s="205"/>
      <c r="F868" s="197"/>
      <c r="G868" s="197">
        <f>SUM(G861:G867)</f>
        <v>6.9175460000000006</v>
      </c>
      <c r="H868" s="174"/>
      <c r="I868" s="175">
        <f>G863+G864+G865+G866</f>
        <v>4.9204460000000001</v>
      </c>
      <c r="J868" s="175">
        <f>G861+G862</f>
        <v>1.9971000000000001</v>
      </c>
    </row>
    <row r="869" spans="1:10">
      <c r="A869" s="198" t="s">
        <v>101</v>
      </c>
      <c r="B869" s="177"/>
      <c r="C869" s="178"/>
      <c r="D869" s="176"/>
      <c r="E869" s="179"/>
      <c r="F869" s="180"/>
      <c r="G869" s="180"/>
      <c r="H869" s="156"/>
      <c r="I869" s="175"/>
      <c r="J869" s="175"/>
    </row>
    <row r="870" spans="1:10">
      <c r="A870" s="198"/>
      <c r="B870" s="177"/>
      <c r="C870" s="178"/>
      <c r="D870" s="176"/>
      <c r="E870" s="179"/>
      <c r="F870" s="180"/>
      <c r="G870" s="180"/>
      <c r="H870" s="156"/>
      <c r="I870" s="175"/>
      <c r="J870" s="175"/>
    </row>
    <row r="871" spans="1:10">
      <c r="A871" s="522" t="s">
        <v>97</v>
      </c>
      <c r="B871" s="254" t="s">
        <v>430</v>
      </c>
      <c r="C871" s="184" t="s">
        <v>431</v>
      </c>
      <c r="D871" s="182" t="s">
        <v>121</v>
      </c>
      <c r="E871" s="227"/>
      <c r="F871" s="182"/>
      <c r="G871" s="182" t="str">
        <f>B871</f>
        <v>73860/008</v>
      </c>
      <c r="H871" s="156"/>
      <c r="I871" s="175"/>
      <c r="J871" s="175"/>
    </row>
    <row r="872" spans="1:10">
      <c r="A872" s="521" t="s">
        <v>88</v>
      </c>
      <c r="B872" s="228" t="s">
        <v>91</v>
      </c>
      <c r="C872" s="186" t="s">
        <v>9</v>
      </c>
      <c r="D872" s="187" t="s">
        <v>92</v>
      </c>
      <c r="E872" s="229" t="s">
        <v>93</v>
      </c>
      <c r="F872" s="187" t="s">
        <v>94</v>
      </c>
      <c r="G872" s="188" t="s">
        <v>62</v>
      </c>
      <c r="H872" s="156"/>
      <c r="I872" s="175"/>
      <c r="J872" s="175"/>
    </row>
    <row r="873" spans="1:10">
      <c r="A873" s="518" t="s">
        <v>113</v>
      </c>
      <c r="B873" s="162">
        <v>88264</v>
      </c>
      <c r="C873" s="190" t="s">
        <v>135</v>
      </c>
      <c r="D873" s="191" t="s">
        <v>90</v>
      </c>
      <c r="E873" s="165">
        <v>0.05</v>
      </c>
      <c r="F873" s="166">
        <f>VLOOKUP(B873,'SINAPI-Tabela-Mai.2016'!A:E,5,0)</f>
        <v>15.86</v>
      </c>
      <c r="G873" s="167">
        <f>F873*E873</f>
        <v>0.79300000000000004</v>
      </c>
      <c r="H873" s="156"/>
      <c r="I873" s="175"/>
      <c r="J873" s="175"/>
    </row>
    <row r="874" spans="1:10">
      <c r="A874" s="518" t="s">
        <v>113</v>
      </c>
      <c r="B874" s="162">
        <v>88316</v>
      </c>
      <c r="C874" s="190" t="s">
        <v>116</v>
      </c>
      <c r="D874" s="191" t="s">
        <v>90</v>
      </c>
      <c r="E874" s="165">
        <v>0.05</v>
      </c>
      <c r="F874" s="166">
        <f>VLOOKUP(B874,'SINAPI-Tabela-Mai.2016'!A:E,5,0)</f>
        <v>11.41</v>
      </c>
      <c r="G874" s="167">
        <f>F874*E874</f>
        <v>0.57050000000000001</v>
      </c>
      <c r="H874" s="156"/>
      <c r="I874" s="175"/>
      <c r="J874" s="175"/>
    </row>
    <row r="875" spans="1:10">
      <c r="A875" s="518" t="s">
        <v>99</v>
      </c>
      <c r="B875" s="162">
        <v>984</v>
      </c>
      <c r="C875" s="190" t="s">
        <v>432</v>
      </c>
      <c r="D875" s="191" t="s">
        <v>121</v>
      </c>
      <c r="E875" s="165">
        <v>1</v>
      </c>
      <c r="F875" s="166">
        <f>VLOOKUP(B875,'SINAPI-Insumos-Mai.2016'!A:E,5,0)</f>
        <v>1.05</v>
      </c>
      <c r="G875" s="167">
        <f>F875*E875</f>
        <v>1.05</v>
      </c>
      <c r="H875" s="156"/>
      <c r="I875" s="175"/>
      <c r="J875" s="175"/>
    </row>
    <row r="876" spans="1:10">
      <c r="A876" s="518" t="s">
        <v>99</v>
      </c>
      <c r="B876" s="162">
        <v>21127</v>
      </c>
      <c r="C876" s="190" t="s">
        <v>158</v>
      </c>
      <c r="D876" s="191" t="s">
        <v>108</v>
      </c>
      <c r="E876" s="165">
        <v>1.12E-2</v>
      </c>
      <c r="F876" s="166">
        <f>VLOOKUP(B876,'SINAPI-Insumos-Mai.2016'!A:E,5,0)</f>
        <v>1.69</v>
      </c>
      <c r="G876" s="167">
        <f>F876*E876</f>
        <v>1.8928E-2</v>
      </c>
      <c r="H876" s="156"/>
      <c r="I876" s="175"/>
      <c r="J876" s="175"/>
    </row>
    <row r="877" spans="1:10">
      <c r="A877" s="518"/>
      <c r="B877" s="162"/>
      <c r="C877" s="190"/>
      <c r="D877" s="191"/>
      <c r="E877" s="203"/>
      <c r="F877" s="192"/>
      <c r="G877" s="193"/>
      <c r="H877" s="156"/>
      <c r="I877" s="175"/>
      <c r="J877" s="175"/>
    </row>
    <row r="878" spans="1:10">
      <c r="A878" s="195" t="str">
        <f>B871</f>
        <v>73860/008</v>
      </c>
      <c r="B878" s="206"/>
      <c r="C878" s="196" t="s">
        <v>100</v>
      </c>
      <c r="D878" s="194"/>
      <c r="E878" s="205"/>
      <c r="F878" s="197"/>
      <c r="G878" s="197">
        <f>SUM(G873:G877)</f>
        <v>2.4324279999999998</v>
      </c>
      <c r="H878" s="174"/>
      <c r="I878" s="175">
        <f>G876+G875</f>
        <v>1.0689280000000001</v>
      </c>
      <c r="J878" s="175">
        <f>G874+G873</f>
        <v>1.3635000000000002</v>
      </c>
    </row>
    <row r="879" spans="1:10">
      <c r="A879" s="198" t="s">
        <v>101</v>
      </c>
      <c r="B879" s="177"/>
      <c r="C879" s="178"/>
      <c r="D879" s="176"/>
      <c r="E879" s="179"/>
      <c r="F879" s="180"/>
      <c r="G879" s="180"/>
      <c r="H879" s="156"/>
      <c r="I879" s="175"/>
      <c r="J879" s="175"/>
    </row>
    <row r="880" spans="1:10">
      <c r="A880" s="198"/>
      <c r="B880" s="177"/>
      <c r="C880" s="178"/>
      <c r="D880" s="176"/>
      <c r="E880" s="179"/>
      <c r="F880" s="180"/>
      <c r="G880" s="180"/>
      <c r="H880" s="156"/>
      <c r="I880" s="175"/>
      <c r="J880" s="175"/>
    </row>
    <row r="881" spans="1:10">
      <c r="A881" s="183" t="s">
        <v>97</v>
      </c>
      <c r="B881" s="226" t="s">
        <v>433</v>
      </c>
      <c r="C881" s="184" t="s">
        <v>434</v>
      </c>
      <c r="D881" s="182" t="s">
        <v>121</v>
      </c>
      <c r="E881" s="227"/>
      <c r="F881" s="182"/>
      <c r="G881" s="182" t="str">
        <f>B881</f>
        <v>73860/009</v>
      </c>
      <c r="H881" s="156"/>
      <c r="I881" s="175"/>
      <c r="J881" s="175"/>
    </row>
    <row r="882" spans="1:10">
      <c r="A882" s="521" t="s">
        <v>88</v>
      </c>
      <c r="B882" s="228" t="s">
        <v>91</v>
      </c>
      <c r="C882" s="186" t="s">
        <v>9</v>
      </c>
      <c r="D882" s="187" t="s">
        <v>92</v>
      </c>
      <c r="E882" s="229" t="s">
        <v>93</v>
      </c>
      <c r="F882" s="187" t="s">
        <v>94</v>
      </c>
      <c r="G882" s="188" t="s">
        <v>62</v>
      </c>
      <c r="H882" s="156"/>
      <c r="I882" s="175"/>
      <c r="J882" s="175"/>
    </row>
    <row r="883" spans="1:10">
      <c r="A883" s="518" t="s">
        <v>113</v>
      </c>
      <c r="B883" s="162">
        <v>88264</v>
      </c>
      <c r="C883" s="190" t="s">
        <v>135</v>
      </c>
      <c r="D883" s="191" t="s">
        <v>90</v>
      </c>
      <c r="E883" s="165">
        <v>6.0999999999999999E-2</v>
      </c>
      <c r="F883" s="166">
        <f>VLOOKUP(B883,'SINAPI-Tabela-Mai.2016'!A:E,5,0)</f>
        <v>15.86</v>
      </c>
      <c r="G883" s="167">
        <f>F883*E883</f>
        <v>0.96745999999999999</v>
      </c>
      <c r="H883" s="156"/>
      <c r="I883" s="175"/>
      <c r="J883" s="175"/>
    </row>
    <row r="884" spans="1:10">
      <c r="A884" s="518" t="s">
        <v>113</v>
      </c>
      <c r="B884" s="189">
        <v>88316</v>
      </c>
      <c r="C884" s="190" t="s">
        <v>116</v>
      </c>
      <c r="D884" s="191" t="s">
        <v>90</v>
      </c>
      <c r="E884" s="165">
        <v>6.0999999999999999E-2</v>
      </c>
      <c r="F884" s="166">
        <f>VLOOKUP(B884,'SINAPI-Tabela-Mai.2016'!A:E,5,0)</f>
        <v>11.41</v>
      </c>
      <c r="G884" s="167">
        <f>F884*E884</f>
        <v>0.69601000000000002</v>
      </c>
      <c r="H884" s="156"/>
      <c r="I884" s="175"/>
      <c r="J884" s="175"/>
    </row>
    <row r="885" spans="1:10">
      <c r="A885" s="518" t="s">
        <v>99</v>
      </c>
      <c r="B885" s="162">
        <v>981</v>
      </c>
      <c r="C885" s="190" t="s">
        <v>435</v>
      </c>
      <c r="D885" s="191" t="s">
        <v>121</v>
      </c>
      <c r="E885" s="165">
        <v>1</v>
      </c>
      <c r="F885" s="166">
        <f>VLOOKUP(B885,'SINAPI-Insumos-Mai.2016'!A:E,5,0)</f>
        <v>1.8</v>
      </c>
      <c r="G885" s="167">
        <f>F885*E885</f>
        <v>1.8</v>
      </c>
      <c r="H885" s="156"/>
      <c r="I885" s="175"/>
      <c r="J885" s="175"/>
    </row>
    <row r="886" spans="1:10">
      <c r="A886" s="518" t="s">
        <v>99</v>
      </c>
      <c r="B886" s="162">
        <v>21127</v>
      </c>
      <c r="C886" s="190" t="s">
        <v>158</v>
      </c>
      <c r="D886" s="191" t="s">
        <v>108</v>
      </c>
      <c r="E886" s="165">
        <v>1.12E-2</v>
      </c>
      <c r="F886" s="166">
        <f>VLOOKUP(B886,'SINAPI-Insumos-Mai.2016'!A:E,5,0)</f>
        <v>1.69</v>
      </c>
      <c r="G886" s="167">
        <f>F886*E886</f>
        <v>1.8928E-2</v>
      </c>
      <c r="H886" s="156"/>
      <c r="I886" s="175"/>
      <c r="J886" s="175"/>
    </row>
    <row r="887" spans="1:10">
      <c r="A887" s="518"/>
      <c r="B887" s="162"/>
      <c r="C887" s="190"/>
      <c r="D887" s="191"/>
      <c r="E887" s="203"/>
      <c r="F887" s="192"/>
      <c r="G887" s="193"/>
      <c r="H887" s="156"/>
      <c r="I887" s="175"/>
      <c r="J887" s="175"/>
    </row>
    <row r="888" spans="1:10">
      <c r="A888" s="195" t="str">
        <f>B881</f>
        <v>73860/009</v>
      </c>
      <c r="B888" s="206"/>
      <c r="C888" s="196" t="s">
        <v>100</v>
      </c>
      <c r="D888" s="194"/>
      <c r="E888" s="205"/>
      <c r="F888" s="197"/>
      <c r="G888" s="197">
        <f>SUM(G883:G887)</f>
        <v>3.4823979999999999</v>
      </c>
      <c r="H888" s="174"/>
      <c r="I888" s="175">
        <f>G886+G885</f>
        <v>1.8189280000000001</v>
      </c>
      <c r="J888" s="175">
        <f>G884+G883</f>
        <v>1.66347</v>
      </c>
    </row>
    <row r="889" spans="1:10">
      <c r="A889" s="198" t="s">
        <v>101</v>
      </c>
      <c r="B889" s="177"/>
      <c r="C889" s="178"/>
      <c r="D889" s="176"/>
      <c r="E889" s="179"/>
      <c r="F889" s="180"/>
      <c r="G889" s="180"/>
      <c r="H889" s="156"/>
      <c r="I889" s="175"/>
      <c r="J889" s="175"/>
    </row>
    <row r="890" spans="1:10">
      <c r="A890" s="198"/>
      <c r="B890" s="177"/>
      <c r="C890" s="178"/>
      <c r="D890" s="176"/>
      <c r="E890" s="179"/>
      <c r="F890" s="180"/>
      <c r="G890" s="180"/>
      <c r="H890" s="156"/>
      <c r="I890" s="175"/>
      <c r="J890" s="175"/>
    </row>
    <row r="891" spans="1:10">
      <c r="A891" s="522" t="s">
        <v>97</v>
      </c>
      <c r="B891" s="254" t="s">
        <v>436</v>
      </c>
      <c r="C891" s="184" t="s">
        <v>437</v>
      </c>
      <c r="D891" s="182" t="s">
        <v>121</v>
      </c>
      <c r="E891" s="227"/>
      <c r="F891" s="182"/>
      <c r="G891" s="182" t="str">
        <f>B891</f>
        <v>73860/010</v>
      </c>
      <c r="H891" s="156"/>
      <c r="I891" s="175"/>
      <c r="J891" s="175"/>
    </row>
    <row r="892" spans="1:10">
      <c r="A892" s="521" t="s">
        <v>88</v>
      </c>
      <c r="B892" s="228" t="s">
        <v>91</v>
      </c>
      <c r="C892" s="186" t="s">
        <v>9</v>
      </c>
      <c r="D892" s="187" t="s">
        <v>92</v>
      </c>
      <c r="E892" s="229" t="s">
        <v>93</v>
      </c>
      <c r="F892" s="187" t="s">
        <v>94</v>
      </c>
      <c r="G892" s="188" t="s">
        <v>62</v>
      </c>
      <c r="H892" s="156"/>
      <c r="I892" s="175"/>
      <c r="J892" s="175"/>
    </row>
    <row r="893" spans="1:10">
      <c r="A893" s="518" t="s">
        <v>113</v>
      </c>
      <c r="B893" s="189">
        <v>88264</v>
      </c>
      <c r="C893" s="190" t="s">
        <v>135</v>
      </c>
      <c r="D893" s="191" t="s">
        <v>90</v>
      </c>
      <c r="E893" s="165">
        <v>7.0000000000000007E-2</v>
      </c>
      <c r="F893" s="166">
        <f>VLOOKUP(B893,'SINAPI-Tabela-Mai.2016'!A:E,5,0)</f>
        <v>15.86</v>
      </c>
      <c r="G893" s="167">
        <f>F893*E893</f>
        <v>1.1102000000000001</v>
      </c>
      <c r="H893" s="156"/>
      <c r="I893" s="175"/>
      <c r="J893" s="175"/>
    </row>
    <row r="894" spans="1:10">
      <c r="A894" s="518" t="s">
        <v>113</v>
      </c>
      <c r="B894" s="162">
        <v>88316</v>
      </c>
      <c r="C894" s="190" t="s">
        <v>116</v>
      </c>
      <c r="D894" s="191" t="s">
        <v>90</v>
      </c>
      <c r="E894" s="165">
        <v>7.0000000000000007E-2</v>
      </c>
      <c r="F894" s="166">
        <f>VLOOKUP(B894,'SINAPI-Tabela-Mai.2016'!A:E,5,0)</f>
        <v>11.41</v>
      </c>
      <c r="G894" s="167">
        <f>F894*E894</f>
        <v>0.79870000000000008</v>
      </c>
      <c r="H894" s="156"/>
      <c r="I894" s="175"/>
      <c r="J894" s="175"/>
    </row>
    <row r="895" spans="1:10">
      <c r="A895" s="518" t="s">
        <v>99</v>
      </c>
      <c r="B895" s="162">
        <v>982</v>
      </c>
      <c r="C895" s="190" t="s">
        <v>438</v>
      </c>
      <c r="D895" s="191" t="s">
        <v>121</v>
      </c>
      <c r="E895" s="165">
        <v>1</v>
      </c>
      <c r="F895" s="166">
        <f>VLOOKUP(B895,'SINAPI-Insumos-Mai.2016'!A:E,5,0)</f>
        <v>2.7</v>
      </c>
      <c r="G895" s="167">
        <f>F895*E895</f>
        <v>2.7</v>
      </c>
      <c r="H895" s="156"/>
      <c r="I895" s="175"/>
      <c r="J895" s="175"/>
    </row>
    <row r="896" spans="1:10">
      <c r="A896" s="518" t="s">
        <v>99</v>
      </c>
      <c r="B896" s="162">
        <v>21127</v>
      </c>
      <c r="C896" s="190" t="s">
        <v>158</v>
      </c>
      <c r="D896" s="191" t="s">
        <v>108</v>
      </c>
      <c r="E896" s="165">
        <v>1.12E-2</v>
      </c>
      <c r="F896" s="166">
        <f>VLOOKUP(B896,'SINAPI-Insumos-Mai.2016'!A:E,5,0)</f>
        <v>1.69</v>
      </c>
      <c r="G896" s="167">
        <f>F896*E896</f>
        <v>1.8928E-2</v>
      </c>
      <c r="H896" s="156"/>
      <c r="I896" s="175"/>
      <c r="J896" s="175"/>
    </row>
    <row r="897" spans="1:10">
      <c r="A897" s="518"/>
      <c r="B897" s="162"/>
      <c r="C897" s="190"/>
      <c r="D897" s="191"/>
      <c r="E897" s="203"/>
      <c r="F897" s="192"/>
      <c r="G897" s="193"/>
      <c r="H897" s="156"/>
      <c r="I897" s="175"/>
      <c r="J897" s="175"/>
    </row>
    <row r="898" spans="1:10">
      <c r="A898" s="195" t="str">
        <f>B891</f>
        <v>73860/010</v>
      </c>
      <c r="B898" s="206"/>
      <c r="C898" s="196" t="s">
        <v>100</v>
      </c>
      <c r="D898" s="194"/>
      <c r="E898" s="205"/>
      <c r="F898" s="197"/>
      <c r="G898" s="197">
        <f>SUM(G893:G897)</f>
        <v>4.6278280000000001</v>
      </c>
      <c r="H898" s="174"/>
      <c r="I898" s="175">
        <f>G896+G895</f>
        <v>2.718928</v>
      </c>
      <c r="J898" s="175">
        <f>G894+G893</f>
        <v>1.9089</v>
      </c>
    </row>
    <row r="899" spans="1:10">
      <c r="A899" s="198" t="s">
        <v>101</v>
      </c>
      <c r="B899" s="177"/>
      <c r="C899" s="178"/>
      <c r="D899" s="176"/>
      <c r="E899" s="179"/>
      <c r="F899" s="180"/>
      <c r="G899" s="180"/>
      <c r="H899" s="156"/>
      <c r="I899" s="175"/>
      <c r="J899" s="175"/>
    </row>
    <row r="900" spans="1:10">
      <c r="A900" s="198"/>
      <c r="B900" s="177"/>
      <c r="C900" s="178"/>
      <c r="D900" s="176"/>
      <c r="E900" s="179"/>
      <c r="F900" s="180"/>
      <c r="G900" s="180"/>
      <c r="H900" s="156"/>
      <c r="I900" s="175"/>
      <c r="J900" s="175"/>
    </row>
    <row r="901" spans="1:10">
      <c r="A901" s="522" t="s">
        <v>97</v>
      </c>
      <c r="B901" s="254">
        <v>72252</v>
      </c>
      <c r="C901" s="184" t="s">
        <v>439</v>
      </c>
      <c r="D901" s="182" t="s">
        <v>121</v>
      </c>
      <c r="E901" s="227"/>
      <c r="F901" s="182"/>
      <c r="G901" s="182">
        <f>B901</f>
        <v>72252</v>
      </c>
      <c r="H901" s="156"/>
      <c r="I901" s="175"/>
      <c r="J901" s="175"/>
    </row>
    <row r="902" spans="1:10">
      <c r="A902" s="521" t="s">
        <v>88</v>
      </c>
      <c r="B902" s="228" t="s">
        <v>91</v>
      </c>
      <c r="C902" s="186" t="s">
        <v>9</v>
      </c>
      <c r="D902" s="187" t="s">
        <v>92</v>
      </c>
      <c r="E902" s="229" t="s">
        <v>93</v>
      </c>
      <c r="F902" s="187" t="s">
        <v>94</v>
      </c>
      <c r="G902" s="188" t="s">
        <v>62</v>
      </c>
      <c r="H902" s="156"/>
      <c r="I902" s="175"/>
      <c r="J902" s="175"/>
    </row>
    <row r="903" spans="1:10">
      <c r="A903" s="518" t="s">
        <v>113</v>
      </c>
      <c r="B903" s="189">
        <v>88264</v>
      </c>
      <c r="C903" s="190" t="s">
        <v>135</v>
      </c>
      <c r="D903" s="191" t="s">
        <v>90</v>
      </c>
      <c r="E903" s="165">
        <v>0.17</v>
      </c>
      <c r="F903" s="166">
        <f>VLOOKUP(B903,'SINAPI-Tabela-Mai.2016'!A:E,5,0)</f>
        <v>15.86</v>
      </c>
      <c r="G903" s="167">
        <f>F903*E903</f>
        <v>2.6962000000000002</v>
      </c>
      <c r="H903" s="156"/>
      <c r="I903" s="175"/>
      <c r="J903" s="175"/>
    </row>
    <row r="904" spans="1:10">
      <c r="A904" s="518" t="s">
        <v>113</v>
      </c>
      <c r="B904" s="162">
        <v>88247</v>
      </c>
      <c r="C904" s="190" t="s">
        <v>440</v>
      </c>
      <c r="D904" s="191" t="s">
        <v>90</v>
      </c>
      <c r="E904" s="165">
        <v>0.17</v>
      </c>
      <c r="F904" s="166">
        <f>VLOOKUP(B904,'SINAPI-Tabela-Mai.2016'!A:E,5,0)</f>
        <v>12.69</v>
      </c>
      <c r="G904" s="167">
        <f>F904*E904</f>
        <v>2.1573000000000002</v>
      </c>
      <c r="H904" s="156"/>
      <c r="I904" s="175"/>
      <c r="J904" s="175"/>
    </row>
    <row r="905" spans="1:10">
      <c r="A905" s="518" t="s">
        <v>99</v>
      </c>
      <c r="B905" s="162">
        <v>868</v>
      </c>
      <c r="C905" s="190" t="s">
        <v>441</v>
      </c>
      <c r="D905" s="191" t="s">
        <v>121</v>
      </c>
      <c r="E905" s="165">
        <v>1.02</v>
      </c>
      <c r="F905" s="166">
        <f>VLOOKUP(B905,'SINAPI-Insumos-Mai.2016'!A:E,5,0)</f>
        <v>9.74</v>
      </c>
      <c r="G905" s="167">
        <f>F905*E905</f>
        <v>9.934800000000001</v>
      </c>
      <c r="H905" s="156"/>
      <c r="I905" s="175"/>
      <c r="J905" s="175"/>
    </row>
    <row r="906" spans="1:10">
      <c r="A906" s="518"/>
      <c r="B906" s="162"/>
      <c r="C906" s="190"/>
      <c r="D906" s="191"/>
      <c r="E906" s="203"/>
      <c r="F906" s="192"/>
      <c r="G906" s="193"/>
      <c r="H906" s="156"/>
      <c r="I906" s="175"/>
      <c r="J906" s="175"/>
    </row>
    <row r="907" spans="1:10">
      <c r="A907" s="195">
        <f>B901</f>
        <v>72252</v>
      </c>
      <c r="B907" s="206"/>
      <c r="C907" s="196" t="s">
        <v>100</v>
      </c>
      <c r="D907" s="194"/>
      <c r="E907" s="205"/>
      <c r="F907" s="197"/>
      <c r="G907" s="197">
        <f>SUM(G903:G906)</f>
        <v>14.788300000000001</v>
      </c>
      <c r="H907" s="174"/>
      <c r="I907" s="175" t="e">
        <f>#REF!+G905</f>
        <v>#REF!</v>
      </c>
      <c r="J907" s="175">
        <f>G904+G903</f>
        <v>4.8535000000000004</v>
      </c>
    </row>
    <row r="908" spans="1:10">
      <c r="A908" s="198" t="s">
        <v>101</v>
      </c>
      <c r="B908" s="177"/>
      <c r="C908" s="178"/>
      <c r="D908" s="176"/>
      <c r="E908" s="179"/>
      <c r="F908" s="180"/>
      <c r="G908" s="180"/>
      <c r="H908" s="156"/>
      <c r="I908" s="175"/>
      <c r="J908" s="175"/>
    </row>
    <row r="909" spans="1:10">
      <c r="A909" s="198"/>
      <c r="B909" s="177"/>
      <c r="C909" s="178"/>
      <c r="D909" s="176"/>
      <c r="E909" s="179"/>
      <c r="F909" s="180"/>
      <c r="G909" s="180"/>
      <c r="H909" s="156"/>
      <c r="I909" s="175"/>
      <c r="J909" s="175"/>
    </row>
    <row r="910" spans="1:10">
      <c r="A910" s="522" t="s">
        <v>97</v>
      </c>
      <c r="B910" s="254">
        <v>72257</v>
      </c>
      <c r="C910" s="184" t="s">
        <v>442</v>
      </c>
      <c r="D910" s="182" t="s">
        <v>121</v>
      </c>
      <c r="E910" s="227"/>
      <c r="F910" s="182"/>
      <c r="G910" s="182">
        <f>B910</f>
        <v>72257</v>
      </c>
      <c r="H910" s="156"/>
      <c r="I910" s="175"/>
      <c r="J910" s="175"/>
    </row>
    <row r="911" spans="1:10">
      <c r="A911" s="521" t="s">
        <v>88</v>
      </c>
      <c r="B911" s="228" t="s">
        <v>91</v>
      </c>
      <c r="C911" s="186" t="s">
        <v>9</v>
      </c>
      <c r="D911" s="187" t="s">
        <v>92</v>
      </c>
      <c r="E911" s="229" t="s">
        <v>93</v>
      </c>
      <c r="F911" s="187" t="s">
        <v>94</v>
      </c>
      <c r="G911" s="188" t="s">
        <v>62</v>
      </c>
      <c r="H911" s="156"/>
      <c r="I911" s="175"/>
      <c r="J911" s="175"/>
    </row>
    <row r="912" spans="1:10">
      <c r="A912" s="518" t="s">
        <v>113</v>
      </c>
      <c r="B912" s="189">
        <v>88264</v>
      </c>
      <c r="C912" s="190" t="s">
        <v>135</v>
      </c>
      <c r="D912" s="191" t="s">
        <v>90</v>
      </c>
      <c r="E912" s="165">
        <v>0.46</v>
      </c>
      <c r="F912" s="166">
        <f>VLOOKUP(B912,'SINAPI-Tabela-Mai.2016'!A:E,5,0)</f>
        <v>15.86</v>
      </c>
      <c r="G912" s="167">
        <f>F912*E912</f>
        <v>7.2956000000000003</v>
      </c>
      <c r="H912" s="156"/>
      <c r="I912" s="175"/>
      <c r="J912" s="175"/>
    </row>
    <row r="913" spans="1:10">
      <c r="A913" s="518" t="s">
        <v>113</v>
      </c>
      <c r="B913" s="162">
        <v>88247</v>
      </c>
      <c r="C913" s="190" t="s">
        <v>440</v>
      </c>
      <c r="D913" s="191" t="s">
        <v>90</v>
      </c>
      <c r="E913" s="165">
        <v>0.46</v>
      </c>
      <c r="F913" s="166">
        <f>VLOOKUP(B913,'SINAPI-Tabela-Mai.2016'!A:E,5,0)</f>
        <v>12.69</v>
      </c>
      <c r="G913" s="167">
        <f>F913*E913</f>
        <v>5.8373999999999997</v>
      </c>
      <c r="H913" s="156"/>
      <c r="I913" s="175"/>
      <c r="J913" s="175"/>
    </row>
    <row r="914" spans="1:10">
      <c r="A914" s="518" t="s">
        <v>99</v>
      </c>
      <c r="B914" s="162">
        <v>866</v>
      </c>
      <c r="C914" s="190" t="s">
        <v>443</v>
      </c>
      <c r="D914" s="191" t="s">
        <v>121</v>
      </c>
      <c r="E914" s="165">
        <v>1.02</v>
      </c>
      <c r="F914" s="166">
        <f>VLOOKUP(B914,'SINAPI-Insumos-Mai.2016'!A:E,5,0)</f>
        <v>48.74</v>
      </c>
      <c r="G914" s="167">
        <f>F914*E914</f>
        <v>49.714800000000004</v>
      </c>
      <c r="H914" s="156"/>
      <c r="I914" s="175"/>
      <c r="J914" s="175"/>
    </row>
    <row r="915" spans="1:10">
      <c r="A915" s="518"/>
      <c r="B915" s="162"/>
      <c r="C915" s="190"/>
      <c r="D915" s="191"/>
      <c r="E915" s="203"/>
      <c r="F915" s="192"/>
      <c r="G915" s="193"/>
      <c r="H915" s="156"/>
      <c r="I915" s="175"/>
      <c r="J915" s="175"/>
    </row>
    <row r="916" spans="1:10">
      <c r="A916" s="195">
        <f>B910</f>
        <v>72257</v>
      </c>
      <c r="B916" s="206"/>
      <c r="C916" s="196" t="s">
        <v>100</v>
      </c>
      <c r="D916" s="194"/>
      <c r="E916" s="205"/>
      <c r="F916" s="197"/>
      <c r="G916" s="197">
        <f>SUM(G912:G915)</f>
        <v>62.847800000000007</v>
      </c>
      <c r="H916" s="174"/>
      <c r="I916" s="175" t="e">
        <f>#REF!+G914</f>
        <v>#REF!</v>
      </c>
      <c r="J916" s="175">
        <f>G913+G912</f>
        <v>13.132999999999999</v>
      </c>
    </row>
    <row r="917" spans="1:10">
      <c r="A917" s="198" t="s">
        <v>101</v>
      </c>
      <c r="B917" s="177"/>
      <c r="C917" s="178"/>
      <c r="D917" s="176"/>
      <c r="E917" s="179"/>
      <c r="F917" s="180"/>
      <c r="G917" s="180"/>
      <c r="H917" s="156"/>
      <c r="I917" s="175"/>
      <c r="J917" s="175"/>
    </row>
    <row r="918" spans="1:10">
      <c r="A918" s="198"/>
      <c r="B918" s="177"/>
      <c r="C918" s="178"/>
      <c r="D918" s="176"/>
      <c r="E918" s="179"/>
      <c r="F918" s="180"/>
      <c r="G918" s="180"/>
      <c r="H918" s="156"/>
      <c r="I918" s="175"/>
      <c r="J918" s="175"/>
    </row>
    <row r="919" spans="1:10">
      <c r="A919" s="183" t="s">
        <v>97</v>
      </c>
      <c r="B919" s="183" t="s">
        <v>444</v>
      </c>
      <c r="C919" s="184" t="s">
        <v>445</v>
      </c>
      <c r="D919" s="182" t="s">
        <v>121</v>
      </c>
      <c r="E919" s="182"/>
      <c r="F919" s="182"/>
      <c r="G919" s="182" t="str">
        <f>B919</f>
        <v>73860/011</v>
      </c>
      <c r="H919" s="156"/>
      <c r="I919" s="175"/>
      <c r="J919" s="175"/>
    </row>
    <row r="920" spans="1:10">
      <c r="A920" s="521" t="s">
        <v>88</v>
      </c>
      <c r="B920" s="185" t="s">
        <v>91</v>
      </c>
      <c r="C920" s="186" t="s">
        <v>9</v>
      </c>
      <c r="D920" s="187" t="s">
        <v>92</v>
      </c>
      <c r="E920" s="187" t="s">
        <v>93</v>
      </c>
      <c r="F920" s="187" t="s">
        <v>94</v>
      </c>
      <c r="G920" s="188" t="s">
        <v>62</v>
      </c>
      <c r="H920" s="156"/>
      <c r="I920" s="175"/>
      <c r="J920" s="175"/>
    </row>
    <row r="921" spans="1:10">
      <c r="A921" s="518" t="s">
        <v>113</v>
      </c>
      <c r="B921" s="162">
        <v>88264</v>
      </c>
      <c r="C921" s="190" t="s">
        <v>135</v>
      </c>
      <c r="D921" s="191" t="s">
        <v>90</v>
      </c>
      <c r="E921" s="165">
        <v>0.08</v>
      </c>
      <c r="F921" s="166">
        <f>VLOOKUP(B921,'SINAPI-Tabela-Mai.2016'!A:E,5,0)</f>
        <v>15.86</v>
      </c>
      <c r="G921" s="167">
        <f>F921*E921</f>
        <v>1.2687999999999999</v>
      </c>
      <c r="H921" s="156"/>
      <c r="I921" s="175"/>
      <c r="J921" s="175"/>
    </row>
    <row r="922" spans="1:10">
      <c r="A922" s="518" t="s">
        <v>113</v>
      </c>
      <c r="B922" s="162">
        <v>88316</v>
      </c>
      <c r="C922" s="190" t="s">
        <v>116</v>
      </c>
      <c r="D922" s="191" t="s">
        <v>90</v>
      </c>
      <c r="E922" s="165">
        <v>0.08</v>
      </c>
      <c r="F922" s="166">
        <f>VLOOKUP(B922,'SINAPI-Tabela-Mai.2016'!A:E,5,0)</f>
        <v>11.41</v>
      </c>
      <c r="G922" s="167">
        <f>F922*E922</f>
        <v>0.91280000000000006</v>
      </c>
      <c r="H922" s="156"/>
      <c r="I922" s="175"/>
      <c r="J922" s="175"/>
    </row>
    <row r="923" spans="1:10">
      <c r="A923" s="518" t="s">
        <v>99</v>
      </c>
      <c r="B923" s="162">
        <v>980</v>
      </c>
      <c r="C923" s="190" t="s">
        <v>446</v>
      </c>
      <c r="D923" s="191" t="s">
        <v>121</v>
      </c>
      <c r="E923" s="165">
        <v>1</v>
      </c>
      <c r="F923" s="166">
        <f>VLOOKUP(B923,'SINAPI-Insumos-Mai.2016'!A:E,5,0)</f>
        <v>4.75</v>
      </c>
      <c r="G923" s="167">
        <f>F923*E923</f>
        <v>4.75</v>
      </c>
      <c r="H923" s="156"/>
      <c r="I923" s="175"/>
      <c r="J923" s="175"/>
    </row>
    <row r="924" spans="1:10">
      <c r="A924" s="518"/>
      <c r="B924" s="162"/>
      <c r="C924" s="190"/>
      <c r="D924" s="191"/>
      <c r="E924" s="203"/>
      <c r="F924" s="192"/>
      <c r="G924" s="193"/>
      <c r="H924" s="156"/>
      <c r="I924" s="175"/>
      <c r="J924" s="175"/>
    </row>
    <row r="925" spans="1:10">
      <c r="A925" s="195" t="str">
        <f>B919</f>
        <v>73860/011</v>
      </c>
      <c r="B925" s="206"/>
      <c r="C925" s="196" t="s">
        <v>100</v>
      </c>
      <c r="D925" s="194"/>
      <c r="E925" s="205"/>
      <c r="F925" s="197"/>
      <c r="G925" s="197">
        <f>SUM(G921:G924)</f>
        <v>6.9315999999999995</v>
      </c>
      <c r="H925" s="174"/>
      <c r="I925" s="175">
        <f>G923</f>
        <v>4.75</v>
      </c>
      <c r="J925" s="175">
        <f>G921+G922</f>
        <v>2.1816</v>
      </c>
    </row>
    <row r="926" spans="1:10">
      <c r="A926" s="198" t="s">
        <v>101</v>
      </c>
      <c r="B926" s="177"/>
      <c r="C926" s="178"/>
      <c r="D926" s="176"/>
      <c r="E926" s="179"/>
      <c r="F926" s="180"/>
      <c r="G926" s="180"/>
      <c r="H926" s="156"/>
      <c r="I926" s="175"/>
      <c r="J926" s="175"/>
    </row>
    <row r="927" spans="1:10">
      <c r="A927" s="198"/>
      <c r="B927" s="177"/>
      <c r="C927" s="178"/>
      <c r="D927" s="176"/>
      <c r="E927" s="179"/>
      <c r="F927" s="180"/>
      <c r="G927" s="180"/>
      <c r="H927" s="156"/>
      <c r="I927" s="175"/>
      <c r="J927" s="175"/>
    </row>
    <row r="928" spans="1:10">
      <c r="A928" s="522" t="s">
        <v>97</v>
      </c>
      <c r="B928" s="522" t="s">
        <v>447</v>
      </c>
      <c r="C928" s="184" t="s">
        <v>448</v>
      </c>
      <c r="D928" s="182" t="s">
        <v>121</v>
      </c>
      <c r="E928" s="182"/>
      <c r="F928" s="182"/>
      <c r="G928" s="182" t="str">
        <f>B928</f>
        <v>73860/012</v>
      </c>
      <c r="H928" s="156"/>
      <c r="I928" s="175"/>
      <c r="J928" s="175"/>
    </row>
    <row r="929" spans="1:10">
      <c r="A929" s="521" t="s">
        <v>88</v>
      </c>
      <c r="B929" s="185" t="s">
        <v>91</v>
      </c>
      <c r="C929" s="186" t="s">
        <v>9</v>
      </c>
      <c r="D929" s="187" t="s">
        <v>92</v>
      </c>
      <c r="E929" s="187" t="s">
        <v>93</v>
      </c>
      <c r="F929" s="187" t="s">
        <v>94</v>
      </c>
      <c r="G929" s="188" t="s">
        <v>62</v>
      </c>
      <c r="H929" s="156"/>
      <c r="I929" s="175"/>
      <c r="J929" s="175"/>
    </row>
    <row r="930" spans="1:10">
      <c r="A930" s="518" t="s">
        <v>113</v>
      </c>
      <c r="B930" s="162">
        <v>88264</v>
      </c>
      <c r="C930" s="190" t="s">
        <v>135</v>
      </c>
      <c r="D930" s="191" t="s">
        <v>90</v>
      </c>
      <c r="E930" s="165">
        <v>0.09</v>
      </c>
      <c r="F930" s="166">
        <f>VLOOKUP(B930,'SINAPI-Tabela-Mai.2016'!A:E,5,0)</f>
        <v>15.86</v>
      </c>
      <c r="G930" s="167">
        <f>F930*E930</f>
        <v>1.4274</v>
      </c>
      <c r="H930" s="156"/>
      <c r="I930" s="175"/>
      <c r="J930" s="175"/>
    </row>
    <row r="931" spans="1:10">
      <c r="A931" s="518" t="s">
        <v>113</v>
      </c>
      <c r="B931" s="162">
        <v>88316</v>
      </c>
      <c r="C931" s="190" t="s">
        <v>116</v>
      </c>
      <c r="D931" s="191" t="s">
        <v>90</v>
      </c>
      <c r="E931" s="165">
        <v>0.09</v>
      </c>
      <c r="F931" s="166">
        <f>VLOOKUP(B931,'SINAPI-Tabela-Mai.2016'!A:E,5,0)</f>
        <v>11.41</v>
      </c>
      <c r="G931" s="167">
        <f>F931*E931</f>
        <v>1.0268999999999999</v>
      </c>
      <c r="H931" s="156"/>
      <c r="I931" s="175"/>
      <c r="J931" s="175"/>
    </row>
    <row r="932" spans="1:10">
      <c r="A932" s="518" t="s">
        <v>99</v>
      </c>
      <c r="B932" s="162">
        <v>979</v>
      </c>
      <c r="C932" s="190" t="s">
        <v>180</v>
      </c>
      <c r="D932" s="191" t="s">
        <v>121</v>
      </c>
      <c r="E932" s="165">
        <v>1</v>
      </c>
      <c r="F932" s="166">
        <f>VLOOKUP(B932,'SINAPI-Insumos-Mai.2016'!A:E,5,0)</f>
        <v>5.51</v>
      </c>
      <c r="G932" s="167">
        <f>F932*E932</f>
        <v>5.51</v>
      </c>
      <c r="H932" s="156"/>
      <c r="I932" s="175"/>
      <c r="J932" s="175"/>
    </row>
    <row r="933" spans="1:10">
      <c r="A933" s="518"/>
      <c r="B933" s="162"/>
      <c r="C933" s="190"/>
      <c r="D933" s="191"/>
      <c r="E933" s="203"/>
      <c r="F933" s="192"/>
      <c r="G933" s="193"/>
      <c r="H933" s="156"/>
      <c r="I933" s="175"/>
      <c r="J933" s="175"/>
    </row>
    <row r="934" spans="1:10">
      <c r="A934" s="195" t="str">
        <f>B928</f>
        <v>73860/012</v>
      </c>
      <c r="B934" s="206"/>
      <c r="C934" s="196" t="s">
        <v>100</v>
      </c>
      <c r="D934" s="194"/>
      <c r="E934" s="205"/>
      <c r="F934" s="197"/>
      <c r="G934" s="197">
        <f>SUM(G930:G933)</f>
        <v>7.9642999999999997</v>
      </c>
      <c r="H934" s="174"/>
      <c r="I934" s="175">
        <f>G932</f>
        <v>5.51</v>
      </c>
      <c r="J934" s="175">
        <f>G930+G931</f>
        <v>2.4542999999999999</v>
      </c>
    </row>
    <row r="935" spans="1:10">
      <c r="A935" s="198" t="s">
        <v>101</v>
      </c>
      <c r="B935" s="177"/>
      <c r="C935" s="178"/>
      <c r="D935" s="176"/>
      <c r="E935" s="179"/>
      <c r="F935" s="180"/>
      <c r="G935" s="180"/>
      <c r="H935" s="156"/>
      <c r="I935" s="175"/>
      <c r="J935" s="175"/>
    </row>
    <row r="936" spans="1:10">
      <c r="A936" s="198"/>
      <c r="B936" s="177"/>
      <c r="C936" s="178"/>
      <c r="D936" s="176"/>
      <c r="E936" s="179"/>
      <c r="F936" s="180"/>
      <c r="G936" s="180"/>
      <c r="H936" s="156"/>
      <c r="I936" s="175"/>
      <c r="J936" s="175"/>
    </row>
    <row r="937" spans="1:10">
      <c r="A937" s="183" t="s">
        <v>97</v>
      </c>
      <c r="B937" s="183" t="s">
        <v>449</v>
      </c>
      <c r="C937" s="184" t="s">
        <v>450</v>
      </c>
      <c r="D937" s="182" t="s">
        <v>121</v>
      </c>
      <c r="E937" s="182"/>
      <c r="F937" s="182"/>
      <c r="G937" s="182" t="str">
        <f>B937</f>
        <v>73860/013</v>
      </c>
      <c r="H937" s="156"/>
      <c r="I937" s="175"/>
      <c r="J937" s="175"/>
    </row>
    <row r="938" spans="1:10">
      <c r="A938" s="521" t="s">
        <v>88</v>
      </c>
      <c r="B938" s="185" t="s">
        <v>91</v>
      </c>
      <c r="C938" s="186" t="s">
        <v>9</v>
      </c>
      <c r="D938" s="187" t="s">
        <v>92</v>
      </c>
      <c r="E938" s="187" t="s">
        <v>93</v>
      </c>
      <c r="F938" s="187" t="s">
        <v>94</v>
      </c>
      <c r="G938" s="188" t="s">
        <v>62</v>
      </c>
      <c r="H938" s="156"/>
      <c r="I938" s="175"/>
      <c r="J938" s="175"/>
    </row>
    <row r="939" spans="1:10">
      <c r="A939" s="518" t="s">
        <v>113</v>
      </c>
      <c r="B939" s="162">
        <v>88264</v>
      </c>
      <c r="C939" s="190" t="s">
        <v>135</v>
      </c>
      <c r="D939" s="191" t="s">
        <v>90</v>
      </c>
      <c r="E939" s="165">
        <v>0.1</v>
      </c>
      <c r="F939" s="166">
        <f>VLOOKUP(B939,'SINAPI-Tabela-Mai.2016'!A:E,5,0)</f>
        <v>15.86</v>
      </c>
      <c r="G939" s="167">
        <f>F939*E939</f>
        <v>1.5860000000000001</v>
      </c>
      <c r="H939" s="156"/>
      <c r="I939" s="175"/>
      <c r="J939" s="175"/>
    </row>
    <row r="940" spans="1:10">
      <c r="A940" s="518" t="s">
        <v>113</v>
      </c>
      <c r="B940" s="162">
        <v>88316</v>
      </c>
      <c r="C940" s="190" t="s">
        <v>116</v>
      </c>
      <c r="D940" s="191" t="s">
        <v>90</v>
      </c>
      <c r="E940" s="165">
        <v>0.1</v>
      </c>
      <c r="F940" s="166">
        <f>VLOOKUP(B940,'SINAPI-Tabela-Mai.2016'!A:E,5,0)</f>
        <v>11.41</v>
      </c>
      <c r="G940" s="167">
        <f>F940*E940</f>
        <v>1.141</v>
      </c>
      <c r="H940" s="156"/>
      <c r="I940" s="175"/>
      <c r="J940" s="175"/>
    </row>
    <row r="941" spans="1:10">
      <c r="A941" s="518" t="s">
        <v>99</v>
      </c>
      <c r="B941" s="162">
        <v>986</v>
      </c>
      <c r="C941" s="190" t="s">
        <v>451</v>
      </c>
      <c r="D941" s="191" t="s">
        <v>121</v>
      </c>
      <c r="E941" s="165">
        <v>1</v>
      </c>
      <c r="F941" s="166">
        <f>VLOOKUP(B941,'SINAPI-Insumos-Mai.2016'!A:E,5,0)</f>
        <v>8.61</v>
      </c>
      <c r="G941" s="167">
        <f>F941*E941</f>
        <v>8.61</v>
      </c>
      <c r="H941" s="156"/>
      <c r="I941" s="175"/>
      <c r="J941" s="175"/>
    </row>
    <row r="942" spans="1:10">
      <c r="A942" s="518"/>
      <c r="B942" s="162"/>
      <c r="C942" s="190"/>
      <c r="D942" s="191"/>
      <c r="E942" s="203"/>
      <c r="F942" s="192"/>
      <c r="G942" s="193"/>
      <c r="H942" s="156"/>
      <c r="I942" s="175"/>
      <c r="J942" s="175"/>
    </row>
    <row r="943" spans="1:10">
      <c r="A943" s="195" t="str">
        <f>B937</f>
        <v>73860/013</v>
      </c>
      <c r="B943" s="206"/>
      <c r="C943" s="196" t="s">
        <v>100</v>
      </c>
      <c r="D943" s="194"/>
      <c r="E943" s="205"/>
      <c r="F943" s="197"/>
      <c r="G943" s="197">
        <f>SUM(G939:G942)</f>
        <v>11.337</v>
      </c>
      <c r="H943" s="174"/>
      <c r="I943" s="175">
        <f>G941</f>
        <v>8.61</v>
      </c>
      <c r="J943" s="175">
        <f>G939+G940</f>
        <v>2.7270000000000003</v>
      </c>
    </row>
    <row r="944" spans="1:10">
      <c r="A944" s="198" t="s">
        <v>101</v>
      </c>
      <c r="B944" s="177"/>
      <c r="C944" s="178"/>
      <c r="D944" s="176"/>
      <c r="E944" s="179"/>
      <c r="F944" s="180"/>
      <c r="G944" s="180"/>
      <c r="H944" s="156"/>
      <c r="I944" s="175"/>
      <c r="J944" s="175"/>
    </row>
    <row r="945" spans="1:10">
      <c r="A945" s="198"/>
      <c r="B945" s="177"/>
      <c r="C945" s="178"/>
      <c r="D945" s="176"/>
      <c r="E945" s="179"/>
      <c r="F945" s="180"/>
      <c r="G945" s="180"/>
      <c r="H945" s="156"/>
      <c r="I945" s="175"/>
      <c r="J945" s="175"/>
    </row>
    <row r="946" spans="1:10">
      <c r="A946" s="522" t="s">
        <v>97</v>
      </c>
      <c r="B946" s="254" t="s">
        <v>452</v>
      </c>
      <c r="C946" s="184" t="s">
        <v>453</v>
      </c>
      <c r="D946" s="182" t="s">
        <v>121</v>
      </c>
      <c r="E946" s="182"/>
      <c r="F946" s="182"/>
      <c r="G946" s="182" t="str">
        <f>B946</f>
        <v>73860/022</v>
      </c>
      <c r="H946" s="156"/>
      <c r="I946" s="175"/>
      <c r="J946" s="175"/>
    </row>
    <row r="947" spans="1:10">
      <c r="A947" s="521" t="s">
        <v>88</v>
      </c>
      <c r="B947" s="228" t="s">
        <v>91</v>
      </c>
      <c r="C947" s="186" t="s">
        <v>9</v>
      </c>
      <c r="D947" s="187" t="s">
        <v>92</v>
      </c>
      <c r="E947" s="187" t="s">
        <v>93</v>
      </c>
      <c r="F947" s="187" t="s">
        <v>94</v>
      </c>
      <c r="G947" s="188" t="s">
        <v>62</v>
      </c>
      <c r="H947" s="156"/>
      <c r="I947" s="175"/>
      <c r="J947" s="175"/>
    </row>
    <row r="948" spans="1:10">
      <c r="A948" s="518" t="s">
        <v>113</v>
      </c>
      <c r="B948" s="162">
        <v>88264</v>
      </c>
      <c r="C948" s="190" t="s">
        <v>135</v>
      </c>
      <c r="D948" s="191" t="s">
        <v>90</v>
      </c>
      <c r="E948" s="165">
        <v>0.15</v>
      </c>
      <c r="F948" s="166">
        <f>VLOOKUP(B948,'SINAPI-Tabela-Mai.2016'!A:E,5,0)</f>
        <v>15.86</v>
      </c>
      <c r="G948" s="167">
        <f>F948*E948</f>
        <v>2.379</v>
      </c>
      <c r="H948" s="156"/>
      <c r="I948" s="175"/>
      <c r="J948" s="175"/>
    </row>
    <row r="949" spans="1:10">
      <c r="A949" s="518" t="s">
        <v>113</v>
      </c>
      <c r="B949" s="162">
        <v>88316</v>
      </c>
      <c r="C949" s="190" t="s">
        <v>116</v>
      </c>
      <c r="D949" s="191" t="s">
        <v>90</v>
      </c>
      <c r="E949" s="165">
        <v>0.15</v>
      </c>
      <c r="F949" s="166">
        <f>VLOOKUP(B949,'SINAPI-Tabela-Mai.2016'!A:E,5,0)</f>
        <v>11.41</v>
      </c>
      <c r="G949" s="167">
        <f>F949*E949</f>
        <v>1.7115</v>
      </c>
      <c r="H949" s="156"/>
      <c r="I949" s="175"/>
      <c r="J949" s="175"/>
    </row>
    <row r="950" spans="1:10">
      <c r="A950" s="518" t="s">
        <v>99</v>
      </c>
      <c r="B950" s="162">
        <v>987</v>
      </c>
      <c r="C950" s="190" t="s">
        <v>454</v>
      </c>
      <c r="D950" s="191" t="s">
        <v>121</v>
      </c>
      <c r="E950" s="165">
        <v>1</v>
      </c>
      <c r="F950" s="166">
        <f>VLOOKUP(B950,'SINAPI-Insumos-Mai.2016'!A:E,5,0)</f>
        <v>11.42</v>
      </c>
      <c r="G950" s="167">
        <f>F950*E950</f>
        <v>11.42</v>
      </c>
      <c r="H950" s="156"/>
      <c r="I950" s="175"/>
      <c r="J950" s="175"/>
    </row>
    <row r="951" spans="1:10">
      <c r="A951" s="518"/>
      <c r="B951" s="162"/>
      <c r="C951" s="190"/>
      <c r="D951" s="191"/>
      <c r="E951" s="203"/>
      <c r="F951" s="192"/>
      <c r="G951" s="193"/>
      <c r="H951" s="156"/>
      <c r="I951" s="175"/>
      <c r="J951" s="175"/>
    </row>
    <row r="952" spans="1:10">
      <c r="A952" s="195" t="str">
        <f>B946</f>
        <v>73860/022</v>
      </c>
      <c r="B952" s="206"/>
      <c r="C952" s="196" t="s">
        <v>100</v>
      </c>
      <c r="D952" s="194"/>
      <c r="E952" s="205"/>
      <c r="F952" s="197"/>
      <c r="G952" s="197">
        <f>SUM(G948:G951)</f>
        <v>15.5105</v>
      </c>
      <c r="H952" s="174"/>
      <c r="I952" s="175">
        <f>G950</f>
        <v>11.42</v>
      </c>
      <c r="J952" s="175">
        <f>G948+G949</f>
        <v>4.0905000000000005</v>
      </c>
    </row>
    <row r="953" spans="1:10">
      <c r="A953" s="198" t="s">
        <v>101</v>
      </c>
      <c r="B953" s="177"/>
      <c r="C953" s="178"/>
      <c r="D953" s="176"/>
      <c r="E953" s="179"/>
      <c r="F953" s="180"/>
      <c r="G953" s="180"/>
      <c r="H953" s="156"/>
      <c r="I953" s="175"/>
      <c r="J953" s="175"/>
    </row>
    <row r="954" spans="1:10">
      <c r="A954" s="198"/>
      <c r="B954" s="177"/>
      <c r="C954" s="178"/>
      <c r="D954" s="176"/>
      <c r="E954" s="179"/>
      <c r="F954" s="180"/>
      <c r="G954" s="180"/>
      <c r="H954" s="156"/>
      <c r="I954" s="175"/>
      <c r="J954" s="175"/>
    </row>
    <row r="955" spans="1:10">
      <c r="A955" s="183" t="s">
        <v>97</v>
      </c>
      <c r="B955" s="226" t="s">
        <v>455</v>
      </c>
      <c r="C955" s="184" t="s">
        <v>456</v>
      </c>
      <c r="D955" s="182" t="s">
        <v>121</v>
      </c>
      <c r="E955" s="182"/>
      <c r="F955" s="182"/>
      <c r="G955" s="182" t="str">
        <f>B955</f>
        <v>73860/014</v>
      </c>
      <c r="H955" s="156"/>
      <c r="I955" s="175"/>
      <c r="J955" s="175"/>
    </row>
    <row r="956" spans="1:10">
      <c r="A956" s="521" t="s">
        <v>88</v>
      </c>
      <c r="B956" s="228" t="s">
        <v>91</v>
      </c>
      <c r="C956" s="186" t="s">
        <v>9</v>
      </c>
      <c r="D956" s="187" t="s">
        <v>92</v>
      </c>
      <c r="E956" s="187" t="s">
        <v>93</v>
      </c>
      <c r="F956" s="187" t="s">
        <v>94</v>
      </c>
      <c r="G956" s="188" t="s">
        <v>62</v>
      </c>
      <c r="H956" s="156"/>
      <c r="I956" s="175"/>
      <c r="J956" s="175"/>
    </row>
    <row r="957" spans="1:10">
      <c r="A957" s="518" t="s">
        <v>113</v>
      </c>
      <c r="B957" s="162">
        <v>88264</v>
      </c>
      <c r="C957" s="190" t="s">
        <v>135</v>
      </c>
      <c r="D957" s="191" t="s">
        <v>90</v>
      </c>
      <c r="E957" s="165">
        <v>0.2</v>
      </c>
      <c r="F957" s="166">
        <f>VLOOKUP(B957,'SINAPI-Tabela-Mai.2016'!A:E,5,0)</f>
        <v>15.86</v>
      </c>
      <c r="G957" s="167">
        <f>F957*E957</f>
        <v>3.1720000000000002</v>
      </c>
      <c r="H957" s="156"/>
      <c r="I957" s="175"/>
      <c r="J957" s="175"/>
    </row>
    <row r="958" spans="1:10">
      <c r="A958" s="518" t="s">
        <v>113</v>
      </c>
      <c r="B958" s="162">
        <v>88316</v>
      </c>
      <c r="C958" s="190" t="s">
        <v>116</v>
      </c>
      <c r="D958" s="191" t="s">
        <v>90</v>
      </c>
      <c r="E958" s="165">
        <v>0.2</v>
      </c>
      <c r="F958" s="166">
        <f>VLOOKUP(B958,'SINAPI-Tabela-Mai.2016'!A:E,5,0)</f>
        <v>11.41</v>
      </c>
      <c r="G958" s="167">
        <f>F958*E958</f>
        <v>2.282</v>
      </c>
      <c r="H958" s="156"/>
      <c r="I958" s="175"/>
      <c r="J958" s="175"/>
    </row>
    <row r="959" spans="1:10">
      <c r="A959" s="518" t="s">
        <v>99</v>
      </c>
      <c r="B959" s="162">
        <v>1007</v>
      </c>
      <c r="C959" s="190" t="s">
        <v>457</v>
      </c>
      <c r="D959" s="191" t="s">
        <v>121</v>
      </c>
      <c r="E959" s="165">
        <v>1</v>
      </c>
      <c r="F959" s="166">
        <f>VLOOKUP(B959,'SINAPI-Insumos-Mai.2016'!A:E,5,0)</f>
        <v>15.42</v>
      </c>
      <c r="G959" s="167">
        <f>F959*E959</f>
        <v>15.42</v>
      </c>
      <c r="H959" s="156"/>
      <c r="I959" s="175"/>
      <c r="J959" s="175"/>
    </row>
    <row r="960" spans="1:10">
      <c r="A960" s="518"/>
      <c r="B960" s="162"/>
      <c r="C960" s="190"/>
      <c r="D960" s="191"/>
      <c r="E960" s="203"/>
      <c r="F960" s="192"/>
      <c r="G960" s="193"/>
      <c r="H960" s="156"/>
      <c r="I960" s="175"/>
      <c r="J960" s="175"/>
    </row>
    <row r="961" spans="1:10">
      <c r="A961" s="195" t="str">
        <f>B955</f>
        <v>73860/014</v>
      </c>
      <c r="B961" s="206"/>
      <c r="C961" s="196" t="s">
        <v>100</v>
      </c>
      <c r="D961" s="194"/>
      <c r="E961" s="205"/>
      <c r="F961" s="197"/>
      <c r="G961" s="197">
        <f>SUM(G957:G960)</f>
        <v>20.874000000000002</v>
      </c>
      <c r="H961" s="174"/>
      <c r="I961" s="175">
        <f>G959</f>
        <v>15.42</v>
      </c>
      <c r="J961" s="175">
        <f>G957+G958</f>
        <v>5.4540000000000006</v>
      </c>
    </row>
    <row r="962" spans="1:10">
      <c r="A962" s="198" t="s">
        <v>101</v>
      </c>
      <c r="B962" s="177"/>
      <c r="C962" s="178"/>
      <c r="D962" s="176"/>
      <c r="E962" s="179"/>
      <c r="F962" s="180"/>
      <c r="G962" s="180"/>
      <c r="H962" s="156"/>
      <c r="I962" s="175"/>
      <c r="J962" s="175"/>
    </row>
    <row r="963" spans="1:10">
      <c r="A963" s="198"/>
      <c r="B963" s="177"/>
      <c r="C963" s="178"/>
      <c r="D963" s="176"/>
      <c r="E963" s="179"/>
      <c r="F963" s="180"/>
      <c r="G963" s="180"/>
      <c r="H963" s="156"/>
      <c r="I963" s="175"/>
      <c r="J963" s="175"/>
    </row>
    <row r="964" spans="1:10">
      <c r="A964" s="199" t="s">
        <v>97</v>
      </c>
      <c r="B964" s="539">
        <v>92988</v>
      </c>
      <c r="C964" s="184" t="s">
        <v>18919</v>
      </c>
      <c r="D964" s="182" t="s">
        <v>121</v>
      </c>
      <c r="E964" s="227"/>
      <c r="F964" s="182"/>
      <c r="G964" s="182">
        <f>B964</f>
        <v>92988</v>
      </c>
      <c r="H964" s="156"/>
      <c r="I964" s="175"/>
      <c r="J964" s="175"/>
    </row>
    <row r="965" spans="1:10">
      <c r="A965" s="282" t="s">
        <v>88</v>
      </c>
      <c r="B965" s="534" t="s">
        <v>91</v>
      </c>
      <c r="C965" s="186" t="s">
        <v>9</v>
      </c>
      <c r="D965" s="187" t="s">
        <v>92</v>
      </c>
      <c r="E965" s="229" t="s">
        <v>93</v>
      </c>
      <c r="F965" s="187" t="s">
        <v>94</v>
      </c>
      <c r="G965" s="188" t="s">
        <v>62</v>
      </c>
      <c r="H965" s="156"/>
      <c r="I965" s="175"/>
      <c r="J965" s="175"/>
    </row>
    <row r="966" spans="1:10">
      <c r="A966" s="535" t="s">
        <v>113</v>
      </c>
      <c r="B966" s="201">
        <v>88247</v>
      </c>
      <c r="C966" s="190" t="s">
        <v>522</v>
      </c>
      <c r="D966" s="191" t="s">
        <v>90</v>
      </c>
      <c r="E966" s="165">
        <v>8.6999999999999994E-2</v>
      </c>
      <c r="F966" s="166">
        <f>VLOOKUP(B966,'SINAPI-Tabela-Mai.2016'!A:E,5,0)</f>
        <v>12.69</v>
      </c>
      <c r="G966" s="167">
        <f>F966*E966</f>
        <v>1.1040299999999998</v>
      </c>
      <c r="H966" s="156"/>
      <c r="I966" s="175"/>
      <c r="J966" s="175"/>
    </row>
    <row r="967" spans="1:10">
      <c r="A967" s="535" t="s">
        <v>113</v>
      </c>
      <c r="B967" s="201">
        <v>88264</v>
      </c>
      <c r="C967" s="190" t="s">
        <v>523</v>
      </c>
      <c r="D967" s="191" t="s">
        <v>90</v>
      </c>
      <c r="E967" s="165">
        <v>8.6999999999999994E-2</v>
      </c>
      <c r="F967" s="166">
        <f>VLOOKUP(B967,'SINAPI-Tabela-Mai.2016'!A:E,5,0)</f>
        <v>15.86</v>
      </c>
      <c r="G967" s="167">
        <f>F967*E967</f>
        <v>1.3798199999999998</v>
      </c>
      <c r="H967" s="156"/>
      <c r="I967" s="175"/>
      <c r="J967" s="175"/>
    </row>
    <row r="968" spans="1:10" ht="22.5">
      <c r="A968" s="535" t="s">
        <v>99</v>
      </c>
      <c r="B968" s="201">
        <v>1018</v>
      </c>
      <c r="C968" s="190" t="s">
        <v>18921</v>
      </c>
      <c r="D968" s="191" t="s">
        <v>121</v>
      </c>
      <c r="E968" s="165">
        <v>1.0149999999999999</v>
      </c>
      <c r="F968" s="166">
        <f>VLOOKUP(B968,'SINAPI-Insumos-Mai.2016'!A:E,5,0)</f>
        <v>17.78</v>
      </c>
      <c r="G968" s="167">
        <f>F968*E968</f>
        <v>18.046699999999998</v>
      </c>
      <c r="H968" s="156"/>
      <c r="I968" s="175"/>
      <c r="J968" s="175"/>
    </row>
    <row r="969" spans="1:10">
      <c r="A969" s="535" t="s">
        <v>99</v>
      </c>
      <c r="B969" s="201">
        <v>21127</v>
      </c>
      <c r="C969" s="190" t="s">
        <v>2674</v>
      </c>
      <c r="D969" s="191" t="s">
        <v>108</v>
      </c>
      <c r="E969" s="165">
        <v>8.9999999999999993E-3</v>
      </c>
      <c r="F969" s="166">
        <f>VLOOKUP(B969,'SINAPI-Insumos-Mai.2016'!A:E,5,0)</f>
        <v>1.69</v>
      </c>
      <c r="G969" s="167">
        <f>F969*E969</f>
        <v>1.5209999999999998E-2</v>
      </c>
      <c r="H969" s="156"/>
      <c r="I969" s="175"/>
      <c r="J969" s="175"/>
    </row>
    <row r="970" spans="1:10">
      <c r="A970" s="518"/>
      <c r="B970" s="162"/>
      <c r="C970" s="190"/>
      <c r="D970" s="191"/>
      <c r="E970" s="191"/>
      <c r="F970" s="192"/>
      <c r="G970" s="193"/>
      <c r="H970" s="156"/>
      <c r="I970" s="175"/>
      <c r="J970" s="175"/>
    </row>
    <row r="971" spans="1:10">
      <c r="A971" s="283">
        <f>B964</f>
        <v>92988</v>
      </c>
      <c r="B971" s="206"/>
      <c r="C971" s="196" t="s">
        <v>100</v>
      </c>
      <c r="D971" s="194"/>
      <c r="E971" s="194"/>
      <c r="F971" s="197"/>
      <c r="G971" s="197">
        <f>SUM(G966:G970)</f>
        <v>20.545759999999998</v>
      </c>
      <c r="H971" s="174"/>
      <c r="I971" s="175">
        <f>G968</f>
        <v>18.046699999999998</v>
      </c>
      <c r="J971" s="175">
        <f>G966+G967</f>
        <v>2.4838499999999994</v>
      </c>
    </row>
    <row r="972" spans="1:10">
      <c r="A972" s="284" t="s">
        <v>101</v>
      </c>
      <c r="B972" s="177"/>
      <c r="C972" s="178"/>
      <c r="D972" s="176"/>
      <c r="E972" s="176"/>
      <c r="F972" s="180"/>
      <c r="G972" s="180"/>
      <c r="H972" s="156"/>
      <c r="I972" s="175"/>
      <c r="J972" s="175"/>
    </row>
    <row r="973" spans="1:10">
      <c r="A973" s="284"/>
      <c r="B973" s="177"/>
      <c r="C973" s="178"/>
      <c r="D973" s="176"/>
      <c r="E973" s="176"/>
      <c r="F973" s="180"/>
      <c r="G973" s="180"/>
      <c r="H973" s="156"/>
      <c r="I973" s="175"/>
      <c r="J973" s="175"/>
    </row>
    <row r="974" spans="1:10">
      <c r="A974" s="199" t="s">
        <v>97</v>
      </c>
      <c r="B974" s="539">
        <v>92992</v>
      </c>
      <c r="C974" s="184" t="s">
        <v>18920</v>
      </c>
      <c r="D974" s="182" t="s">
        <v>121</v>
      </c>
      <c r="E974" s="227"/>
      <c r="F974" s="182"/>
      <c r="G974" s="182">
        <f>B974</f>
        <v>92992</v>
      </c>
      <c r="H974" s="156"/>
      <c r="I974" s="175"/>
      <c r="J974" s="175"/>
    </row>
    <row r="975" spans="1:10">
      <c r="A975" s="282" t="s">
        <v>88</v>
      </c>
      <c r="B975" s="534" t="s">
        <v>91</v>
      </c>
      <c r="C975" s="186" t="s">
        <v>9</v>
      </c>
      <c r="D975" s="187" t="s">
        <v>92</v>
      </c>
      <c r="E975" s="229" t="s">
        <v>93</v>
      </c>
      <c r="F975" s="187" t="s">
        <v>94</v>
      </c>
      <c r="G975" s="188" t="s">
        <v>62</v>
      </c>
      <c r="H975" s="156"/>
      <c r="I975" s="175"/>
      <c r="J975" s="175"/>
    </row>
    <row r="976" spans="1:10">
      <c r="A976" s="535" t="s">
        <v>113</v>
      </c>
      <c r="B976" s="201">
        <v>88247</v>
      </c>
      <c r="C976" s="190" t="s">
        <v>522</v>
      </c>
      <c r="D976" s="191" t="s">
        <v>90</v>
      </c>
      <c r="E976" s="165">
        <v>0.128</v>
      </c>
      <c r="F976" s="166">
        <f>VLOOKUP(B976,'SINAPI-Tabela-Mai.2016'!A:E,5,0)</f>
        <v>12.69</v>
      </c>
      <c r="G976" s="167">
        <f>F976*E976</f>
        <v>1.62432</v>
      </c>
      <c r="H976" s="156"/>
      <c r="I976" s="175"/>
      <c r="J976" s="175"/>
    </row>
    <row r="977" spans="1:10">
      <c r="A977" s="535" t="s">
        <v>113</v>
      </c>
      <c r="B977" s="201">
        <v>88264</v>
      </c>
      <c r="C977" s="190" t="s">
        <v>523</v>
      </c>
      <c r="D977" s="191" t="s">
        <v>90</v>
      </c>
      <c r="E977" s="165">
        <v>0.128</v>
      </c>
      <c r="F977" s="166">
        <f>VLOOKUP(B977,'SINAPI-Tabela-Mai.2016'!A:E,5,0)</f>
        <v>15.86</v>
      </c>
      <c r="G977" s="167">
        <f>F977*E977</f>
        <v>2.0300799999999999</v>
      </c>
      <c r="H977" s="156"/>
      <c r="I977" s="175"/>
      <c r="J977" s="175"/>
    </row>
    <row r="978" spans="1:10">
      <c r="A978" s="535" t="s">
        <v>99</v>
      </c>
      <c r="B978" s="201">
        <v>998</v>
      </c>
      <c r="C978" s="190" t="s">
        <v>1824</v>
      </c>
      <c r="D978" s="191" t="s">
        <v>121</v>
      </c>
      <c r="E978" s="165">
        <v>1.0149999999999999</v>
      </c>
      <c r="F978" s="166">
        <f>VLOOKUP(B978,'SINAPI-Insumos-Mai.2016'!A:E,5,0)</f>
        <v>34.81</v>
      </c>
      <c r="G978" s="167">
        <f>F978*E978</f>
        <v>35.332149999999999</v>
      </c>
      <c r="H978" s="156"/>
      <c r="I978" s="175"/>
      <c r="J978" s="175"/>
    </row>
    <row r="979" spans="1:10">
      <c r="A979" s="535" t="s">
        <v>99</v>
      </c>
      <c r="B979" s="201">
        <v>21127</v>
      </c>
      <c r="C979" s="190" t="s">
        <v>2674</v>
      </c>
      <c r="D979" s="191" t="s">
        <v>108</v>
      </c>
      <c r="E979" s="165">
        <v>8.9999999999999993E-3</v>
      </c>
      <c r="F979" s="166">
        <f>VLOOKUP(B979,'SINAPI-Insumos-Mai.2016'!A:E,5,0)</f>
        <v>1.69</v>
      </c>
      <c r="G979" s="167">
        <f>F979*E979</f>
        <v>1.5209999999999998E-2</v>
      </c>
      <c r="H979" s="156"/>
      <c r="I979" s="175"/>
      <c r="J979" s="175"/>
    </row>
    <row r="980" spans="1:10">
      <c r="A980" s="518"/>
      <c r="B980" s="162"/>
      <c r="C980" s="190"/>
      <c r="D980" s="191"/>
      <c r="E980" s="191"/>
      <c r="F980" s="192"/>
      <c r="G980" s="193"/>
      <c r="H980" s="156"/>
      <c r="I980" s="175"/>
      <c r="J980" s="175"/>
    </row>
    <row r="981" spans="1:10">
      <c r="A981" s="283">
        <f>B974</f>
        <v>92992</v>
      </c>
      <c r="B981" s="206"/>
      <c r="C981" s="196" t="s">
        <v>100</v>
      </c>
      <c r="D981" s="194"/>
      <c r="E981" s="194"/>
      <c r="F981" s="197"/>
      <c r="G981" s="197">
        <f>SUM(G976:G980)</f>
        <v>39.001760000000004</v>
      </c>
      <c r="H981" s="174"/>
      <c r="I981" s="175">
        <f>G978</f>
        <v>35.332149999999999</v>
      </c>
      <c r="J981" s="175">
        <f>G976+G977</f>
        <v>3.6543999999999999</v>
      </c>
    </row>
    <row r="982" spans="1:10">
      <c r="A982" s="284" t="s">
        <v>101</v>
      </c>
      <c r="B982" s="177"/>
      <c r="C982" s="178"/>
      <c r="D982" s="176"/>
      <c r="E982" s="176"/>
      <c r="F982" s="180"/>
      <c r="G982" s="180"/>
      <c r="H982" s="156"/>
      <c r="I982" s="175"/>
      <c r="J982" s="175"/>
    </row>
    <row r="983" spans="1:10">
      <c r="A983" s="284"/>
      <c r="B983" s="177"/>
      <c r="C983" s="178"/>
      <c r="D983" s="176"/>
      <c r="E983" s="176"/>
      <c r="F983" s="180"/>
      <c r="G983" s="180"/>
      <c r="H983" s="156"/>
      <c r="I983" s="175"/>
      <c r="J983" s="175"/>
    </row>
    <row r="984" spans="1:10" ht="22.5">
      <c r="A984" s="199" t="s">
        <v>97</v>
      </c>
      <c r="B984" s="539">
        <v>92994</v>
      </c>
      <c r="C984" s="184" t="s">
        <v>18863</v>
      </c>
      <c r="D984" s="182" t="s">
        <v>121</v>
      </c>
      <c r="E984" s="227"/>
      <c r="F984" s="182"/>
      <c r="G984" s="182">
        <f>B984</f>
        <v>92994</v>
      </c>
      <c r="H984" s="156"/>
      <c r="I984" s="175"/>
      <c r="J984" s="175"/>
    </row>
    <row r="985" spans="1:10">
      <c r="A985" s="282" t="s">
        <v>88</v>
      </c>
      <c r="B985" s="534" t="s">
        <v>91</v>
      </c>
      <c r="C985" s="186" t="s">
        <v>9</v>
      </c>
      <c r="D985" s="187" t="s">
        <v>92</v>
      </c>
      <c r="E985" s="229" t="s">
        <v>93</v>
      </c>
      <c r="F985" s="187" t="s">
        <v>94</v>
      </c>
      <c r="G985" s="188" t="s">
        <v>62</v>
      </c>
      <c r="H985" s="156"/>
      <c r="I985" s="175"/>
      <c r="J985" s="175"/>
    </row>
    <row r="986" spans="1:10">
      <c r="A986" s="535" t="s">
        <v>113</v>
      </c>
      <c r="B986" s="201">
        <v>88247</v>
      </c>
      <c r="C986" s="190" t="s">
        <v>522</v>
      </c>
      <c r="D986" s="191" t="s">
        <v>90</v>
      </c>
      <c r="E986" s="165">
        <v>0.152</v>
      </c>
      <c r="F986" s="166">
        <f>VLOOKUP(B986,'SINAPI-Tabela-Mai.2016'!A:E,5,0)</f>
        <v>12.69</v>
      </c>
      <c r="G986" s="167">
        <f>F986*E986</f>
        <v>1.9288799999999999</v>
      </c>
      <c r="H986" s="156"/>
      <c r="I986" s="175"/>
      <c r="J986" s="175"/>
    </row>
    <row r="987" spans="1:10">
      <c r="A987" s="535" t="s">
        <v>113</v>
      </c>
      <c r="B987" s="201">
        <v>88264</v>
      </c>
      <c r="C987" s="190" t="s">
        <v>523</v>
      </c>
      <c r="D987" s="191" t="s">
        <v>90</v>
      </c>
      <c r="E987" s="165">
        <v>0.152</v>
      </c>
      <c r="F987" s="166">
        <f>VLOOKUP(B987,'SINAPI-Tabela-Mai.2016'!A:E,5,0)</f>
        <v>15.86</v>
      </c>
      <c r="G987" s="167">
        <f>F987*E987</f>
        <v>2.41072</v>
      </c>
      <c r="H987" s="156"/>
      <c r="I987" s="175"/>
      <c r="J987" s="175"/>
    </row>
    <row r="988" spans="1:10">
      <c r="A988" s="535" t="s">
        <v>99</v>
      </c>
      <c r="B988" s="201">
        <v>1017</v>
      </c>
      <c r="C988" s="190" t="s">
        <v>18864</v>
      </c>
      <c r="D988" s="191" t="s">
        <v>121</v>
      </c>
      <c r="E988" s="165">
        <v>1.0149999999999999</v>
      </c>
      <c r="F988" s="166">
        <f>VLOOKUP(B988,'SINAPI-Insumos-Mai.2016'!A:E,5,0)</f>
        <v>40.22</v>
      </c>
      <c r="G988" s="167">
        <f>F988*E988</f>
        <v>40.823299999999996</v>
      </c>
      <c r="H988" s="156"/>
      <c r="I988" s="175"/>
      <c r="J988" s="175"/>
    </row>
    <row r="989" spans="1:10">
      <c r="A989" s="535" t="s">
        <v>99</v>
      </c>
      <c r="B989" s="201">
        <v>21127</v>
      </c>
      <c r="C989" s="190" t="s">
        <v>2674</v>
      </c>
      <c r="D989" s="191" t="s">
        <v>108</v>
      </c>
      <c r="E989" s="165">
        <v>8.9999999999999993E-3</v>
      </c>
      <c r="F989" s="166">
        <f>VLOOKUP(B989,'SINAPI-Insumos-Mai.2016'!A:E,5,0)</f>
        <v>1.69</v>
      </c>
      <c r="G989" s="167">
        <f>F989*E989</f>
        <v>1.5209999999999998E-2</v>
      </c>
      <c r="H989" s="156"/>
      <c r="I989" s="175"/>
      <c r="J989" s="175"/>
    </row>
    <row r="990" spans="1:10">
      <c r="A990" s="535"/>
      <c r="B990" s="162"/>
      <c r="C990" s="190"/>
      <c r="D990" s="191"/>
      <c r="E990" s="191"/>
      <c r="F990" s="192"/>
      <c r="G990" s="193"/>
      <c r="H990" s="156"/>
      <c r="I990" s="175"/>
      <c r="J990" s="175"/>
    </row>
    <row r="991" spans="1:10">
      <c r="A991" s="283">
        <f>B984</f>
        <v>92994</v>
      </c>
      <c r="B991" s="206"/>
      <c r="C991" s="196" t="s">
        <v>100</v>
      </c>
      <c r="D991" s="194"/>
      <c r="E991" s="194"/>
      <c r="F991" s="197"/>
      <c r="G991" s="197">
        <f>SUM(G986:G990)</f>
        <v>45.178109999999997</v>
      </c>
      <c r="H991" s="174"/>
      <c r="I991" s="175">
        <f>G988</f>
        <v>40.823299999999996</v>
      </c>
      <c r="J991" s="175">
        <f>G986+G987</f>
        <v>4.3395999999999999</v>
      </c>
    </row>
    <row r="992" spans="1:10">
      <c r="A992" s="284" t="s">
        <v>101</v>
      </c>
      <c r="B992" s="177"/>
      <c r="C992" s="178"/>
      <c r="D992" s="176"/>
      <c r="E992" s="176"/>
      <c r="F992" s="180"/>
      <c r="G992" s="180"/>
      <c r="H992" s="156"/>
      <c r="I992" s="175"/>
      <c r="J992" s="175"/>
    </row>
    <row r="993" spans="1:10">
      <c r="A993" s="284"/>
      <c r="B993" s="177"/>
      <c r="C993" s="178"/>
      <c r="D993" s="176"/>
      <c r="E993" s="176"/>
      <c r="F993" s="180"/>
      <c r="G993" s="180"/>
      <c r="H993" s="156"/>
      <c r="I993" s="175"/>
      <c r="J993" s="175"/>
    </row>
    <row r="994" spans="1:10" ht="22.5">
      <c r="A994" s="199" t="s">
        <v>97</v>
      </c>
      <c r="B994" s="539" t="s">
        <v>18865</v>
      </c>
      <c r="C994" s="184" t="s">
        <v>18866</v>
      </c>
      <c r="D994" s="182" t="s">
        <v>121</v>
      </c>
      <c r="E994" s="227"/>
      <c r="F994" s="182"/>
      <c r="G994" s="182" t="str">
        <f>B994</f>
        <v>93000</v>
      </c>
      <c r="H994" s="156"/>
      <c r="I994" s="175"/>
      <c r="J994" s="175"/>
    </row>
    <row r="995" spans="1:10">
      <c r="A995" s="282" t="s">
        <v>88</v>
      </c>
      <c r="B995" s="534" t="s">
        <v>91</v>
      </c>
      <c r="C995" s="186" t="s">
        <v>9</v>
      </c>
      <c r="D995" s="187" t="s">
        <v>92</v>
      </c>
      <c r="E995" s="229" t="s">
        <v>93</v>
      </c>
      <c r="F995" s="187" t="s">
        <v>94</v>
      </c>
      <c r="G995" s="188" t="s">
        <v>62</v>
      </c>
      <c r="H995" s="156"/>
      <c r="I995" s="175"/>
      <c r="J995" s="175"/>
    </row>
    <row r="996" spans="1:10">
      <c r="A996" s="535" t="s">
        <v>113</v>
      </c>
      <c r="B996" s="201">
        <v>88247</v>
      </c>
      <c r="C996" s="190" t="s">
        <v>522</v>
      </c>
      <c r="D996" s="191" t="s">
        <v>90</v>
      </c>
      <c r="E996" s="165">
        <v>0.26300000000000001</v>
      </c>
      <c r="F996" s="166">
        <f>VLOOKUP(B996,'SINAPI-Tabela-Mai.2016'!A:E,5,0)</f>
        <v>12.69</v>
      </c>
      <c r="G996" s="167">
        <f>F996*E996</f>
        <v>3.3374700000000002</v>
      </c>
      <c r="H996" s="156"/>
      <c r="I996" s="175"/>
      <c r="J996" s="175"/>
    </row>
    <row r="997" spans="1:10">
      <c r="A997" s="535" t="s">
        <v>113</v>
      </c>
      <c r="B997" s="201">
        <v>88264</v>
      </c>
      <c r="C997" s="190" t="s">
        <v>523</v>
      </c>
      <c r="D997" s="191" t="s">
        <v>90</v>
      </c>
      <c r="E997" s="165">
        <v>0.26300000000000001</v>
      </c>
      <c r="F997" s="166">
        <f>VLOOKUP(B997,'SINAPI-Tabela-Mai.2016'!A:E,5,0)</f>
        <v>15.86</v>
      </c>
      <c r="G997" s="167">
        <f>F997*E997</f>
        <v>4.1711799999999997</v>
      </c>
      <c r="H997" s="156"/>
      <c r="I997" s="175"/>
      <c r="J997" s="175"/>
    </row>
    <row r="998" spans="1:10">
      <c r="A998" s="535" t="s">
        <v>99</v>
      </c>
      <c r="B998" s="201">
        <v>1015</v>
      </c>
      <c r="C998" s="190" t="s">
        <v>1822</v>
      </c>
      <c r="D998" s="191" t="s">
        <v>121</v>
      </c>
      <c r="E998" s="165">
        <v>1.0149999999999999</v>
      </c>
      <c r="F998" s="166">
        <f>VLOOKUP(B998,'SINAPI-Insumos-Mai.2016'!A:E,5,0)</f>
        <v>84.8</v>
      </c>
      <c r="G998" s="167">
        <f>F998*E998</f>
        <v>86.071999999999989</v>
      </c>
      <c r="H998" s="156"/>
      <c r="I998" s="175"/>
      <c r="J998" s="175"/>
    </row>
    <row r="999" spans="1:10">
      <c r="A999" s="535" t="s">
        <v>99</v>
      </c>
      <c r="B999" s="201">
        <v>21127</v>
      </c>
      <c r="C999" s="190" t="s">
        <v>2674</v>
      </c>
      <c r="D999" s="191" t="s">
        <v>108</v>
      </c>
      <c r="E999" s="165">
        <v>8.9999999999999993E-3</v>
      </c>
      <c r="F999" s="166">
        <f>VLOOKUP(B999,'SINAPI-Insumos-Mai.2016'!A:E,5,0)</f>
        <v>1.69</v>
      </c>
      <c r="G999" s="167">
        <f>F999*E999</f>
        <v>1.5209999999999998E-2</v>
      </c>
      <c r="H999" s="156"/>
      <c r="I999" s="175"/>
      <c r="J999" s="175"/>
    </row>
    <row r="1000" spans="1:10">
      <c r="A1000" s="518"/>
      <c r="B1000" s="162"/>
      <c r="C1000" s="190"/>
      <c r="D1000" s="191"/>
      <c r="E1000" s="191"/>
      <c r="F1000" s="192"/>
      <c r="G1000" s="193"/>
      <c r="H1000" s="156"/>
      <c r="I1000" s="175"/>
      <c r="J1000" s="175"/>
    </row>
    <row r="1001" spans="1:10">
      <c r="A1001" s="195" t="str">
        <f>B994</f>
        <v>93000</v>
      </c>
      <c r="B1001" s="206"/>
      <c r="C1001" s="196" t="s">
        <v>100</v>
      </c>
      <c r="D1001" s="194"/>
      <c r="E1001" s="194"/>
      <c r="F1001" s="197"/>
      <c r="G1001" s="197">
        <f>SUM(G996:G1000)</f>
        <v>93.595859999999988</v>
      </c>
      <c r="H1001" s="174"/>
      <c r="I1001" s="175">
        <f>G998</f>
        <v>86.071999999999989</v>
      </c>
      <c r="J1001" s="175">
        <f>G996+G997</f>
        <v>7.5086499999999994</v>
      </c>
    </row>
    <row r="1002" spans="1:10">
      <c r="A1002" s="198" t="s">
        <v>101</v>
      </c>
      <c r="B1002" s="177"/>
      <c r="C1002" s="178"/>
      <c r="D1002" s="176"/>
      <c r="E1002" s="176"/>
      <c r="F1002" s="180"/>
      <c r="G1002" s="180"/>
      <c r="H1002" s="156"/>
      <c r="I1002" s="175"/>
      <c r="J1002" s="175"/>
    </row>
    <row r="1003" spans="1:10">
      <c r="A1003" s="198"/>
      <c r="B1003" s="177"/>
      <c r="C1003" s="178"/>
      <c r="D1003" s="176"/>
      <c r="E1003" s="176"/>
      <c r="F1003" s="180"/>
      <c r="G1003" s="180"/>
      <c r="H1003" s="156"/>
      <c r="I1003" s="175"/>
      <c r="J1003" s="175"/>
    </row>
    <row r="1004" spans="1:10" ht="22.5">
      <c r="A1004" s="199" t="s">
        <v>97</v>
      </c>
      <c r="B1004" s="539" t="s">
        <v>18856</v>
      </c>
      <c r="C1004" s="184" t="s">
        <v>18857</v>
      </c>
      <c r="D1004" s="182" t="s">
        <v>108</v>
      </c>
      <c r="E1004" s="182"/>
      <c r="F1004" s="182"/>
      <c r="G1004" s="182" t="str">
        <f>B1004</f>
        <v>91993 MOD</v>
      </c>
      <c r="H1004" s="156"/>
      <c r="I1004" s="175"/>
      <c r="J1004" s="175"/>
    </row>
    <row r="1005" spans="1:10">
      <c r="A1005" s="282" t="s">
        <v>88</v>
      </c>
      <c r="B1005" s="534" t="s">
        <v>91</v>
      </c>
      <c r="C1005" s="186" t="s">
        <v>9</v>
      </c>
      <c r="D1005" s="187" t="s">
        <v>92</v>
      </c>
      <c r="E1005" s="187" t="s">
        <v>93</v>
      </c>
      <c r="F1005" s="187" t="s">
        <v>94</v>
      </c>
      <c r="G1005" s="188" t="s">
        <v>62</v>
      </c>
      <c r="H1005" s="156"/>
      <c r="I1005" s="175"/>
      <c r="J1005" s="175"/>
    </row>
    <row r="1006" spans="1:10" ht="22.5">
      <c r="A1006" s="535" t="s">
        <v>113</v>
      </c>
      <c r="B1006" s="201">
        <v>91946</v>
      </c>
      <c r="C1006" s="190" t="s">
        <v>5058</v>
      </c>
      <c r="D1006" s="191" t="s">
        <v>108</v>
      </c>
      <c r="E1006" s="165">
        <v>1</v>
      </c>
      <c r="F1006" s="166">
        <f>VLOOKUP(B1006,'SINAPI-Tabela-Mai.2016'!A:E,5,0)</f>
        <v>8.7899999999999991</v>
      </c>
      <c r="G1006" s="167">
        <f>F1006*E1006</f>
        <v>8.7899999999999991</v>
      </c>
      <c r="H1006" s="156"/>
      <c r="I1006" s="175"/>
      <c r="J1006" s="175"/>
    </row>
    <row r="1007" spans="1:10" ht="22.5">
      <c r="A1007" s="535" t="s">
        <v>113</v>
      </c>
      <c r="B1007" s="201">
        <v>91991</v>
      </c>
      <c r="C1007" s="190" t="s">
        <v>5059</v>
      </c>
      <c r="D1007" s="191" t="s">
        <v>108</v>
      </c>
      <c r="E1007" s="165">
        <v>1</v>
      </c>
      <c r="F1007" s="166">
        <f>VLOOKUP(B1007,'SINAPI-Tabela-Mai.2016'!A:E,5,0)</f>
        <v>28.35</v>
      </c>
      <c r="G1007" s="167">
        <f>F1007*E1007</f>
        <v>28.35</v>
      </c>
      <c r="H1007" s="156"/>
      <c r="I1007" s="175"/>
      <c r="J1007" s="175"/>
    </row>
    <row r="1008" spans="1:10">
      <c r="A1008" s="535"/>
      <c r="B1008" s="201"/>
      <c r="C1008" s="190"/>
      <c r="D1008" s="191"/>
      <c r="E1008" s="203"/>
      <c r="F1008" s="192"/>
      <c r="G1008" s="193"/>
      <c r="H1008" s="156"/>
      <c r="I1008" s="175"/>
      <c r="J1008" s="175"/>
    </row>
    <row r="1009" spans="1:10">
      <c r="A1009" s="283" t="str">
        <f>B1004</f>
        <v>91993 MOD</v>
      </c>
      <c r="B1009" s="204"/>
      <c r="C1009" s="196" t="s">
        <v>100</v>
      </c>
      <c r="D1009" s="194"/>
      <c r="E1009" s="205"/>
      <c r="F1009" s="197"/>
      <c r="G1009" s="197">
        <f>SUM(G1006:G1008)</f>
        <v>37.14</v>
      </c>
      <c r="H1009" s="174"/>
      <c r="I1009" s="175" t="e">
        <f>#REF!</f>
        <v>#REF!</v>
      </c>
      <c r="J1009" s="175">
        <f>G1007+G1006</f>
        <v>37.14</v>
      </c>
    </row>
    <row r="1010" spans="1:10">
      <c r="A1010" s="284" t="s">
        <v>101</v>
      </c>
      <c r="B1010" s="538" t="s">
        <v>18858</v>
      </c>
      <c r="C1010" s="178"/>
      <c r="D1010" s="176"/>
      <c r="E1010" s="179"/>
      <c r="F1010" s="180"/>
      <c r="G1010" s="180"/>
      <c r="H1010" s="156"/>
      <c r="I1010" s="175"/>
      <c r="J1010" s="175"/>
    </row>
    <row r="1011" spans="1:10">
      <c r="A1011" s="198"/>
      <c r="B1011" s="177"/>
      <c r="C1011" s="178"/>
      <c r="D1011" s="176"/>
      <c r="E1011" s="179"/>
      <c r="F1011" s="180"/>
      <c r="G1011" s="180"/>
      <c r="H1011" s="156"/>
      <c r="I1011" s="175"/>
      <c r="J1011" s="175"/>
    </row>
    <row r="1012" spans="1:10">
      <c r="A1012" s="199" t="s">
        <v>97</v>
      </c>
      <c r="B1012" s="539" t="s">
        <v>18859</v>
      </c>
      <c r="C1012" s="184" t="s">
        <v>18860</v>
      </c>
      <c r="D1012" s="182" t="s">
        <v>108</v>
      </c>
      <c r="E1012" s="227"/>
      <c r="F1012" s="182"/>
      <c r="G1012" s="182" t="str">
        <f>B1012</f>
        <v>91997 MOD</v>
      </c>
      <c r="H1012" s="156"/>
      <c r="I1012" s="175"/>
      <c r="J1012" s="175"/>
    </row>
    <row r="1013" spans="1:10">
      <c r="A1013" s="282" t="s">
        <v>88</v>
      </c>
      <c r="B1013" s="534" t="s">
        <v>91</v>
      </c>
      <c r="C1013" s="186" t="s">
        <v>9</v>
      </c>
      <c r="D1013" s="187" t="s">
        <v>92</v>
      </c>
      <c r="E1013" s="229" t="s">
        <v>93</v>
      </c>
      <c r="F1013" s="187" t="s">
        <v>94</v>
      </c>
      <c r="G1013" s="188" t="s">
        <v>62</v>
      </c>
      <c r="H1013" s="156"/>
      <c r="I1013" s="175"/>
      <c r="J1013" s="175"/>
    </row>
    <row r="1014" spans="1:10" ht="22.5">
      <c r="A1014" s="535" t="s">
        <v>113</v>
      </c>
      <c r="B1014" s="201">
        <v>91946</v>
      </c>
      <c r="C1014" s="190" t="s">
        <v>5058</v>
      </c>
      <c r="D1014" s="191" t="s">
        <v>108</v>
      </c>
      <c r="E1014" s="165">
        <v>1</v>
      </c>
      <c r="F1014" s="166">
        <f>VLOOKUP(B1014,'SINAPI-Tabela-Mai.2016'!A:E,5,0)</f>
        <v>8.7899999999999991</v>
      </c>
      <c r="G1014" s="167">
        <f>F1014*E1014</f>
        <v>8.7899999999999991</v>
      </c>
      <c r="H1014" s="156"/>
      <c r="I1014" s="175"/>
      <c r="J1014" s="175"/>
    </row>
    <row r="1015" spans="1:10" ht="22.5">
      <c r="A1015" s="535" t="s">
        <v>113</v>
      </c>
      <c r="B1015" s="201">
        <v>91995</v>
      </c>
      <c r="C1015" s="190" t="s">
        <v>5060</v>
      </c>
      <c r="D1015" s="191" t="s">
        <v>108</v>
      </c>
      <c r="E1015" s="165">
        <v>1</v>
      </c>
      <c r="F1015" s="166">
        <f>VLOOKUP(B1015,'SINAPI-Tabela-Mai.2016'!A:E,5,0)</f>
        <v>22.98</v>
      </c>
      <c r="G1015" s="167">
        <f>F1015*E1015</f>
        <v>22.98</v>
      </c>
      <c r="H1015" s="156"/>
      <c r="I1015" s="175"/>
      <c r="J1015" s="175"/>
    </row>
    <row r="1016" spans="1:10">
      <c r="A1016" s="535"/>
      <c r="B1016" s="201"/>
      <c r="C1016" s="190"/>
      <c r="D1016" s="191"/>
      <c r="E1016" s="203"/>
      <c r="F1016" s="192"/>
      <c r="G1016" s="193"/>
      <c r="H1016" s="156"/>
      <c r="I1016" s="175"/>
      <c r="J1016" s="175"/>
    </row>
    <row r="1017" spans="1:10">
      <c r="A1017" s="283" t="str">
        <f>B1012</f>
        <v>91997 MOD</v>
      </c>
      <c r="B1017" s="204"/>
      <c r="C1017" s="196" t="s">
        <v>100</v>
      </c>
      <c r="D1017" s="194"/>
      <c r="E1017" s="205"/>
      <c r="F1017" s="197"/>
      <c r="G1017" s="197">
        <f>SUM(G1014:G1016)</f>
        <v>31.77</v>
      </c>
      <c r="H1017" s="174"/>
      <c r="I1017" s="175" t="e">
        <f>#REF!</f>
        <v>#REF!</v>
      </c>
      <c r="J1017" s="175">
        <f>G1015+G1014</f>
        <v>31.77</v>
      </c>
    </row>
    <row r="1018" spans="1:10">
      <c r="A1018" s="284" t="s">
        <v>101</v>
      </c>
      <c r="B1018" s="538" t="s">
        <v>18858</v>
      </c>
      <c r="C1018" s="178"/>
      <c r="D1018" s="176"/>
      <c r="E1018" s="179"/>
      <c r="F1018" s="180"/>
      <c r="G1018" s="180"/>
      <c r="H1018" s="156"/>
      <c r="I1018" s="175"/>
      <c r="J1018" s="175"/>
    </row>
    <row r="1019" spans="1:10">
      <c r="A1019" s="198"/>
      <c r="B1019" s="177"/>
      <c r="C1019" s="178"/>
      <c r="D1019" s="176"/>
      <c r="E1019" s="179"/>
      <c r="F1019" s="180"/>
      <c r="G1019" s="180"/>
      <c r="H1019" s="156"/>
      <c r="I1019" s="175"/>
      <c r="J1019" s="175"/>
    </row>
    <row r="1020" spans="1:10" ht="22.5">
      <c r="A1020" s="199" t="s">
        <v>97</v>
      </c>
      <c r="B1020" s="539" t="s">
        <v>18901</v>
      </c>
      <c r="C1020" s="184" t="s">
        <v>18902</v>
      </c>
      <c r="D1020" s="182" t="s">
        <v>108</v>
      </c>
      <c r="E1020" s="227"/>
      <c r="F1020" s="182"/>
      <c r="G1020" s="182" t="str">
        <f>B1020</f>
        <v>92009 MOD</v>
      </c>
      <c r="H1020" s="156"/>
      <c r="I1020" s="175"/>
      <c r="J1020" s="175"/>
    </row>
    <row r="1021" spans="1:10">
      <c r="A1021" s="282" t="s">
        <v>88</v>
      </c>
      <c r="B1021" s="534" t="s">
        <v>91</v>
      </c>
      <c r="C1021" s="186" t="s">
        <v>9</v>
      </c>
      <c r="D1021" s="187" t="s">
        <v>92</v>
      </c>
      <c r="E1021" s="229" t="s">
        <v>93</v>
      </c>
      <c r="F1021" s="187" t="s">
        <v>94</v>
      </c>
      <c r="G1021" s="188" t="s">
        <v>62</v>
      </c>
      <c r="H1021" s="156"/>
      <c r="I1021" s="175"/>
      <c r="J1021" s="175"/>
    </row>
    <row r="1022" spans="1:10" ht="22.5">
      <c r="A1022" s="535" t="s">
        <v>113</v>
      </c>
      <c r="B1022" s="201">
        <v>91946</v>
      </c>
      <c r="C1022" s="190" t="s">
        <v>5058</v>
      </c>
      <c r="D1022" s="191" t="s">
        <v>108</v>
      </c>
      <c r="E1022" s="165">
        <v>1</v>
      </c>
      <c r="F1022" s="166">
        <f>VLOOKUP(B1022,'SINAPI-Tabela-Mai.2016'!A:E,5,0)</f>
        <v>8.7899999999999991</v>
      </c>
      <c r="G1022" s="167">
        <f>F1022*E1022</f>
        <v>8.7899999999999991</v>
      </c>
      <c r="H1022" s="156"/>
      <c r="I1022" s="175"/>
      <c r="J1022" s="175"/>
    </row>
    <row r="1023" spans="1:10" ht="22.5">
      <c r="A1023" s="535" t="s">
        <v>113</v>
      </c>
      <c r="B1023" s="201">
        <v>92007</v>
      </c>
      <c r="C1023" s="190" t="s">
        <v>5061</v>
      </c>
      <c r="D1023" s="191" t="s">
        <v>108</v>
      </c>
      <c r="E1023" s="165">
        <v>1</v>
      </c>
      <c r="F1023" s="166">
        <f>VLOOKUP(B1023,'SINAPI-Tabela-Mai.2016'!A:E,5,0)</f>
        <v>40.06</v>
      </c>
      <c r="G1023" s="167">
        <f>F1023*E1023</f>
        <v>40.06</v>
      </c>
      <c r="H1023" s="156"/>
      <c r="I1023" s="175"/>
      <c r="J1023" s="175"/>
    </row>
    <row r="1024" spans="1:10">
      <c r="A1024" s="535"/>
      <c r="B1024" s="201"/>
      <c r="C1024" s="190"/>
      <c r="D1024" s="191"/>
      <c r="E1024" s="203"/>
      <c r="F1024" s="192"/>
      <c r="G1024" s="193"/>
      <c r="H1024" s="156"/>
      <c r="I1024" s="175"/>
      <c r="J1024" s="175"/>
    </row>
    <row r="1025" spans="1:10">
      <c r="A1025" s="283" t="str">
        <f>B1020</f>
        <v>92009 MOD</v>
      </c>
      <c r="B1025" s="204"/>
      <c r="C1025" s="196" t="s">
        <v>100</v>
      </c>
      <c r="D1025" s="194"/>
      <c r="E1025" s="205"/>
      <c r="F1025" s="197"/>
      <c r="G1025" s="197">
        <f>SUM(G1022:G1024)</f>
        <v>48.85</v>
      </c>
      <c r="H1025" s="174"/>
      <c r="I1025" s="175" t="e">
        <f>#REF!</f>
        <v>#REF!</v>
      </c>
      <c r="J1025" s="175">
        <f>G1023+G1022</f>
        <v>48.85</v>
      </c>
    </row>
    <row r="1026" spans="1:10">
      <c r="A1026" s="284" t="s">
        <v>101</v>
      </c>
      <c r="B1026" s="538" t="s">
        <v>18858</v>
      </c>
      <c r="C1026" s="178"/>
      <c r="D1026" s="176"/>
      <c r="E1026" s="179"/>
      <c r="F1026" s="180"/>
      <c r="G1026" s="180"/>
      <c r="H1026" s="156"/>
      <c r="I1026" s="175"/>
      <c r="J1026" s="175"/>
    </row>
    <row r="1027" spans="1:10">
      <c r="A1027" s="198"/>
      <c r="B1027" s="177"/>
      <c r="C1027" s="178"/>
      <c r="D1027" s="176"/>
      <c r="E1027" s="179"/>
      <c r="F1027" s="180"/>
      <c r="G1027" s="180"/>
      <c r="H1027" s="156"/>
      <c r="I1027" s="175"/>
      <c r="J1027" s="175"/>
    </row>
    <row r="1028" spans="1:10" ht="22.5">
      <c r="A1028" s="522" t="s">
        <v>97</v>
      </c>
      <c r="B1028" s="254">
        <v>91968</v>
      </c>
      <c r="C1028" s="184" t="s">
        <v>458</v>
      </c>
      <c r="D1028" s="182" t="s">
        <v>108</v>
      </c>
      <c r="E1028" s="227"/>
      <c r="F1028" s="182"/>
      <c r="G1028" s="182">
        <f>B1028</f>
        <v>91968</v>
      </c>
      <c r="H1028" s="156"/>
      <c r="I1028" s="175"/>
      <c r="J1028" s="175"/>
    </row>
    <row r="1029" spans="1:10">
      <c r="A1029" s="521" t="s">
        <v>88</v>
      </c>
      <c r="B1029" s="228" t="s">
        <v>91</v>
      </c>
      <c r="C1029" s="186" t="s">
        <v>9</v>
      </c>
      <c r="D1029" s="187" t="s">
        <v>92</v>
      </c>
      <c r="E1029" s="229" t="s">
        <v>93</v>
      </c>
      <c r="F1029" s="187" t="s">
        <v>94</v>
      </c>
      <c r="G1029" s="188" t="s">
        <v>62</v>
      </c>
      <c r="H1029" s="156"/>
      <c r="I1029" s="175"/>
      <c r="J1029" s="175"/>
    </row>
    <row r="1030" spans="1:10">
      <c r="A1030" s="518" t="s">
        <v>113</v>
      </c>
      <c r="B1030" s="162">
        <v>88247</v>
      </c>
      <c r="C1030" s="190" t="s">
        <v>440</v>
      </c>
      <c r="D1030" s="191" t="s">
        <v>90</v>
      </c>
      <c r="E1030" s="165">
        <v>0.76</v>
      </c>
      <c r="F1030" s="166">
        <f>VLOOKUP(B1030,'SINAPI-Tabela-Mai.2016'!A:E,5,0)</f>
        <v>12.69</v>
      </c>
      <c r="G1030" s="167">
        <f>F1030*E1030</f>
        <v>9.6443999999999992</v>
      </c>
      <c r="H1030" s="156"/>
      <c r="I1030" s="175"/>
      <c r="J1030" s="175"/>
    </row>
    <row r="1031" spans="1:10">
      <c r="A1031" s="518" t="s">
        <v>113</v>
      </c>
      <c r="B1031" s="162">
        <v>88264</v>
      </c>
      <c r="C1031" s="190" t="s">
        <v>135</v>
      </c>
      <c r="D1031" s="191" t="s">
        <v>90</v>
      </c>
      <c r="E1031" s="165">
        <v>0.76</v>
      </c>
      <c r="F1031" s="166">
        <f>VLOOKUP(B1031,'SINAPI-Tabela-Mai.2016'!A:E,5,0)</f>
        <v>15.86</v>
      </c>
      <c r="G1031" s="167">
        <f>F1031*E1031</f>
        <v>12.053599999999999</v>
      </c>
      <c r="H1031" s="156"/>
      <c r="I1031" s="175"/>
      <c r="J1031" s="175"/>
    </row>
    <row r="1032" spans="1:10" ht="22.5">
      <c r="A1032" s="518" t="s">
        <v>99</v>
      </c>
      <c r="B1032" s="162">
        <v>7560</v>
      </c>
      <c r="C1032" s="190" t="s">
        <v>459</v>
      </c>
      <c r="D1032" s="191" t="s">
        <v>108</v>
      </c>
      <c r="E1032" s="165">
        <v>1</v>
      </c>
      <c r="F1032" s="166">
        <f>VLOOKUP(B1032,'SINAPI-Insumos-Mai.2016'!A:E,5,0)</f>
        <v>27.56</v>
      </c>
      <c r="G1032" s="167">
        <f>F1032*E1032</f>
        <v>27.56</v>
      </c>
      <c r="H1032" s="156"/>
      <c r="I1032" s="175"/>
      <c r="J1032" s="175"/>
    </row>
    <row r="1033" spans="1:10">
      <c r="A1033" s="518"/>
      <c r="B1033" s="162"/>
      <c r="C1033" s="190"/>
      <c r="D1033" s="191"/>
      <c r="E1033" s="203"/>
      <c r="F1033" s="192"/>
      <c r="G1033" s="193"/>
      <c r="H1033" s="156"/>
      <c r="I1033" s="175"/>
      <c r="J1033" s="175"/>
    </row>
    <row r="1034" spans="1:10">
      <c r="A1034" s="195">
        <f>B1028</f>
        <v>91968</v>
      </c>
      <c r="B1034" s="206"/>
      <c r="C1034" s="196" t="s">
        <v>100</v>
      </c>
      <c r="D1034" s="194"/>
      <c r="E1034" s="205"/>
      <c r="F1034" s="197"/>
      <c r="G1034" s="197">
        <f>SUM(G1030:G1033)</f>
        <v>49.257999999999996</v>
      </c>
      <c r="H1034" s="174"/>
      <c r="I1034" s="175">
        <f>G1032</f>
        <v>27.56</v>
      </c>
      <c r="J1034" s="175">
        <f>G1031+G1030</f>
        <v>21.698</v>
      </c>
    </row>
    <row r="1035" spans="1:10">
      <c r="A1035" s="198" t="s">
        <v>101</v>
      </c>
      <c r="B1035" s="177"/>
      <c r="C1035" s="178"/>
      <c r="D1035" s="176"/>
      <c r="E1035" s="179"/>
      <c r="F1035" s="180"/>
      <c r="G1035" s="180"/>
      <c r="H1035" s="156"/>
      <c r="I1035" s="175"/>
      <c r="J1035" s="175"/>
    </row>
    <row r="1036" spans="1:10">
      <c r="A1036" s="198"/>
      <c r="B1036" s="177"/>
      <c r="C1036" s="178"/>
      <c r="D1036" s="176"/>
      <c r="E1036" s="179"/>
      <c r="F1036" s="180"/>
      <c r="G1036" s="180"/>
      <c r="H1036" s="156"/>
      <c r="I1036" s="175"/>
      <c r="J1036" s="175"/>
    </row>
    <row r="1037" spans="1:10">
      <c r="A1037" s="183" t="s">
        <v>97</v>
      </c>
      <c r="B1037" s="226">
        <v>72339</v>
      </c>
      <c r="C1037" s="184" t="s">
        <v>460</v>
      </c>
      <c r="D1037" s="182" t="s">
        <v>108</v>
      </c>
      <c r="E1037" s="227"/>
      <c r="F1037" s="182"/>
      <c r="G1037" s="182">
        <f>B1037</f>
        <v>72339</v>
      </c>
      <c r="H1037" s="156"/>
      <c r="I1037" s="175"/>
      <c r="J1037" s="175"/>
    </row>
    <row r="1038" spans="1:10">
      <c r="A1038" s="521" t="s">
        <v>88</v>
      </c>
      <c r="B1038" s="228" t="s">
        <v>91</v>
      </c>
      <c r="C1038" s="186" t="s">
        <v>9</v>
      </c>
      <c r="D1038" s="187" t="s">
        <v>92</v>
      </c>
      <c r="E1038" s="229" t="s">
        <v>93</v>
      </c>
      <c r="F1038" s="187" t="s">
        <v>94</v>
      </c>
      <c r="G1038" s="188" t="s">
        <v>62</v>
      </c>
      <c r="H1038" s="156"/>
      <c r="I1038" s="175"/>
      <c r="J1038" s="175"/>
    </row>
    <row r="1039" spans="1:10">
      <c r="A1039" s="518" t="s">
        <v>113</v>
      </c>
      <c r="B1039" s="162">
        <v>88247</v>
      </c>
      <c r="C1039" s="190" t="s">
        <v>440</v>
      </c>
      <c r="D1039" s="191" t="s">
        <v>90</v>
      </c>
      <c r="E1039" s="165">
        <v>0.45</v>
      </c>
      <c r="F1039" s="166">
        <f>VLOOKUP(B1039,'SINAPI-Tabela-Mai.2016'!A:E,5,0)</f>
        <v>12.69</v>
      </c>
      <c r="G1039" s="167">
        <f>F1039*E1039</f>
        <v>5.7104999999999997</v>
      </c>
      <c r="H1039" s="156"/>
      <c r="I1039" s="175"/>
      <c r="J1039" s="175"/>
    </row>
    <row r="1040" spans="1:10">
      <c r="A1040" s="518" t="s">
        <v>113</v>
      </c>
      <c r="B1040" s="162">
        <v>88264</v>
      </c>
      <c r="C1040" s="190" t="s">
        <v>135</v>
      </c>
      <c r="D1040" s="191" t="s">
        <v>90</v>
      </c>
      <c r="E1040" s="165">
        <v>0.45</v>
      </c>
      <c r="F1040" s="166">
        <f>VLOOKUP(B1040,'SINAPI-Tabela-Mai.2016'!A:E,5,0)</f>
        <v>15.86</v>
      </c>
      <c r="G1040" s="167">
        <f>F1040*E1040</f>
        <v>7.1369999999999996</v>
      </c>
      <c r="H1040" s="156"/>
      <c r="I1040" s="175"/>
      <c r="J1040" s="175"/>
    </row>
    <row r="1041" spans="1:10">
      <c r="A1041" s="518" t="s">
        <v>99</v>
      </c>
      <c r="B1041" s="162">
        <v>7524</v>
      </c>
      <c r="C1041" s="190" t="s">
        <v>461</v>
      </c>
      <c r="D1041" s="191" t="s">
        <v>108</v>
      </c>
      <c r="E1041" s="165">
        <v>1</v>
      </c>
      <c r="F1041" s="166">
        <f>VLOOKUP(B1041,'SINAPI-Insumos-Mai.2016'!A:E,5,0)</f>
        <v>36.99</v>
      </c>
      <c r="G1041" s="167">
        <f>F1041*E1041</f>
        <v>36.99</v>
      </c>
      <c r="H1041" s="156"/>
      <c r="I1041" s="175"/>
      <c r="J1041" s="175"/>
    </row>
    <row r="1042" spans="1:10">
      <c r="A1042" s="518"/>
      <c r="B1042" s="162"/>
      <c r="C1042" s="190"/>
      <c r="D1042" s="191"/>
      <c r="E1042" s="203"/>
      <c r="F1042" s="192"/>
      <c r="G1042" s="193"/>
      <c r="H1042" s="156"/>
      <c r="I1042" s="175"/>
      <c r="J1042" s="175"/>
    </row>
    <row r="1043" spans="1:10">
      <c r="A1043" s="195">
        <f>B1037</f>
        <v>72339</v>
      </c>
      <c r="B1043" s="206"/>
      <c r="C1043" s="196" t="s">
        <v>100</v>
      </c>
      <c r="D1043" s="194"/>
      <c r="E1043" s="205"/>
      <c r="F1043" s="197"/>
      <c r="G1043" s="197">
        <f>SUM(G1039:G1042)</f>
        <v>49.837500000000006</v>
      </c>
      <c r="H1043" s="174"/>
      <c r="I1043" s="175">
        <f>G1041</f>
        <v>36.99</v>
      </c>
      <c r="J1043" s="175">
        <f>G1040+G1039</f>
        <v>12.8475</v>
      </c>
    </row>
    <row r="1044" spans="1:10">
      <c r="A1044" s="198" t="s">
        <v>101</v>
      </c>
      <c r="B1044" s="177"/>
      <c r="C1044" s="178"/>
      <c r="D1044" s="176"/>
      <c r="E1044" s="179"/>
      <c r="F1044" s="180"/>
      <c r="G1044" s="180"/>
      <c r="H1044" s="156"/>
      <c r="I1044" s="175"/>
      <c r="J1044" s="175"/>
    </row>
    <row r="1045" spans="1:10">
      <c r="A1045" s="198"/>
      <c r="B1045" s="177"/>
      <c r="C1045" s="178"/>
      <c r="D1045" s="176"/>
      <c r="E1045" s="179"/>
      <c r="F1045" s="180"/>
      <c r="G1045" s="180"/>
      <c r="H1045" s="156"/>
      <c r="I1045" s="175"/>
      <c r="J1045" s="175"/>
    </row>
    <row r="1046" spans="1:10">
      <c r="A1046" s="199" t="s">
        <v>97</v>
      </c>
      <c r="B1046" s="539">
        <v>91952</v>
      </c>
      <c r="C1046" s="184" t="s">
        <v>18854</v>
      </c>
      <c r="D1046" s="182" t="s">
        <v>108</v>
      </c>
      <c r="E1046" s="227"/>
      <c r="F1046" s="182"/>
      <c r="G1046" s="182">
        <f>B1046</f>
        <v>91952</v>
      </c>
      <c r="H1046" s="156"/>
      <c r="I1046" s="175"/>
      <c r="J1046" s="175"/>
    </row>
    <row r="1047" spans="1:10">
      <c r="A1047" s="282" t="s">
        <v>88</v>
      </c>
      <c r="B1047" s="534" t="s">
        <v>91</v>
      </c>
      <c r="C1047" s="186" t="s">
        <v>9</v>
      </c>
      <c r="D1047" s="187" t="s">
        <v>92</v>
      </c>
      <c r="E1047" s="229" t="s">
        <v>93</v>
      </c>
      <c r="F1047" s="187" t="s">
        <v>94</v>
      </c>
      <c r="G1047" s="188" t="s">
        <v>62</v>
      </c>
      <c r="H1047" s="156"/>
      <c r="I1047" s="175"/>
      <c r="J1047" s="175"/>
    </row>
    <row r="1048" spans="1:10">
      <c r="A1048" s="535" t="s">
        <v>113</v>
      </c>
      <c r="B1048" s="201">
        <v>88247</v>
      </c>
      <c r="C1048" s="190" t="s">
        <v>522</v>
      </c>
      <c r="D1048" s="191" t="s">
        <v>90</v>
      </c>
      <c r="E1048" s="165">
        <v>0.22500000000000001</v>
      </c>
      <c r="F1048" s="166">
        <f>VLOOKUP(B1048,'SINAPI-Tabela-Mai.2016'!A:E,5,0)</f>
        <v>12.69</v>
      </c>
      <c r="G1048" s="167">
        <f>F1048*E1048</f>
        <v>2.8552499999999998</v>
      </c>
      <c r="H1048" s="156"/>
      <c r="I1048" s="175"/>
      <c r="J1048" s="175"/>
    </row>
    <row r="1049" spans="1:10">
      <c r="A1049" s="535" t="s">
        <v>113</v>
      </c>
      <c r="B1049" s="201">
        <v>88264</v>
      </c>
      <c r="C1049" s="190" t="s">
        <v>523</v>
      </c>
      <c r="D1049" s="191" t="s">
        <v>90</v>
      </c>
      <c r="E1049" s="165">
        <v>0.22500000000000001</v>
      </c>
      <c r="F1049" s="166">
        <f>VLOOKUP(B1049,'SINAPI-Tabela-Mai.2016'!A:E,5,0)</f>
        <v>15.86</v>
      </c>
      <c r="G1049" s="167">
        <f>F1049*E1049</f>
        <v>3.5684999999999998</v>
      </c>
      <c r="H1049" s="156"/>
      <c r="I1049" s="175"/>
      <c r="J1049" s="175"/>
    </row>
    <row r="1050" spans="1:10">
      <c r="A1050" s="535" t="s">
        <v>99</v>
      </c>
      <c r="B1050" s="201">
        <v>40611</v>
      </c>
      <c r="C1050" s="190" t="s">
        <v>2791</v>
      </c>
      <c r="D1050" s="191" t="s">
        <v>108</v>
      </c>
      <c r="E1050" s="165">
        <v>1</v>
      </c>
      <c r="F1050" s="166">
        <f>VLOOKUP(B1050,'SINAPI-Insumos-Mai.2016'!A:E,5,0)</f>
        <v>11.13</v>
      </c>
      <c r="G1050" s="167">
        <f>F1050*E1050</f>
        <v>11.13</v>
      </c>
      <c r="H1050" s="156"/>
      <c r="I1050" s="175"/>
      <c r="J1050" s="175"/>
    </row>
    <row r="1051" spans="1:10">
      <c r="A1051" s="535"/>
      <c r="B1051" s="202"/>
      <c r="C1051" s="190"/>
      <c r="D1051" s="191"/>
      <c r="E1051" s="191"/>
      <c r="F1051" s="192"/>
      <c r="G1051" s="193"/>
      <c r="H1051" s="156"/>
      <c r="I1051" s="175"/>
      <c r="J1051" s="175"/>
    </row>
    <row r="1052" spans="1:10">
      <c r="A1052" s="283">
        <f>B1046</f>
        <v>91952</v>
      </c>
      <c r="B1052" s="283"/>
      <c r="C1052" s="196" t="s">
        <v>100</v>
      </c>
      <c r="D1052" s="194"/>
      <c r="E1052" s="194"/>
      <c r="F1052" s="197"/>
      <c r="G1052" s="197">
        <f>SUM(G1048:G1051)</f>
        <v>17.553750000000001</v>
      </c>
      <c r="H1052" s="174"/>
      <c r="I1052" s="175">
        <f>G1050</f>
        <v>11.13</v>
      </c>
      <c r="J1052" s="175">
        <f>G1049+G1048</f>
        <v>6.4237500000000001</v>
      </c>
    </row>
    <row r="1053" spans="1:10">
      <c r="A1053" s="284" t="s">
        <v>101</v>
      </c>
      <c r="B1053" s="284"/>
      <c r="C1053" s="178"/>
      <c r="D1053" s="176"/>
      <c r="E1053" s="176"/>
      <c r="F1053" s="180"/>
      <c r="G1053" s="180"/>
      <c r="H1053" s="156"/>
      <c r="I1053" s="175"/>
      <c r="J1053" s="175"/>
    </row>
    <row r="1054" spans="1:10">
      <c r="A1054" s="198"/>
      <c r="B1054" s="198"/>
      <c r="C1054" s="178"/>
      <c r="D1054" s="176"/>
      <c r="E1054" s="176"/>
      <c r="F1054" s="180"/>
      <c r="G1054" s="180"/>
      <c r="H1054" s="156"/>
      <c r="I1054" s="175"/>
      <c r="J1054" s="175"/>
    </row>
    <row r="1055" spans="1:10">
      <c r="A1055" s="199" t="s">
        <v>97</v>
      </c>
      <c r="B1055" s="539">
        <v>91958</v>
      </c>
      <c r="C1055" s="184" t="s">
        <v>18855</v>
      </c>
      <c r="D1055" s="182" t="s">
        <v>108</v>
      </c>
      <c r="E1055" s="227"/>
      <c r="F1055" s="182"/>
      <c r="G1055" s="182">
        <f>B1055</f>
        <v>91958</v>
      </c>
      <c r="H1055" s="156"/>
      <c r="I1055" s="175"/>
      <c r="J1055" s="175"/>
    </row>
    <row r="1056" spans="1:10">
      <c r="A1056" s="282" t="s">
        <v>88</v>
      </c>
      <c r="B1056" s="534" t="s">
        <v>91</v>
      </c>
      <c r="C1056" s="255" t="s">
        <v>9</v>
      </c>
      <c r="D1056" s="187" t="s">
        <v>92</v>
      </c>
      <c r="E1056" s="229" t="s">
        <v>93</v>
      </c>
      <c r="F1056" s="187" t="s">
        <v>94</v>
      </c>
      <c r="G1056" s="188" t="s">
        <v>62</v>
      </c>
      <c r="H1056" s="156"/>
      <c r="I1056" s="175"/>
      <c r="J1056" s="175"/>
    </row>
    <row r="1057" spans="1:10">
      <c r="A1057" s="535" t="s">
        <v>113</v>
      </c>
      <c r="B1057" s="201">
        <v>88247</v>
      </c>
      <c r="C1057" s="256" t="s">
        <v>522</v>
      </c>
      <c r="D1057" s="257" t="s">
        <v>90</v>
      </c>
      <c r="E1057" s="165">
        <v>0.39</v>
      </c>
      <c r="F1057" s="166">
        <f>VLOOKUP(B1057,'SINAPI-Tabela-Mai.2016'!A:E,5,0)</f>
        <v>12.69</v>
      </c>
      <c r="G1057" s="167">
        <f>F1057*E1057</f>
        <v>4.9490999999999996</v>
      </c>
      <c r="H1057" s="156"/>
      <c r="I1057" s="175"/>
      <c r="J1057" s="175"/>
    </row>
    <row r="1058" spans="1:10">
      <c r="A1058" s="535" t="s">
        <v>113</v>
      </c>
      <c r="B1058" s="201">
        <v>88264</v>
      </c>
      <c r="C1058" s="256" t="s">
        <v>523</v>
      </c>
      <c r="D1058" s="257" t="s">
        <v>90</v>
      </c>
      <c r="E1058" s="165">
        <v>0.39</v>
      </c>
      <c r="F1058" s="166">
        <f>VLOOKUP(B1058,'SINAPI-Tabela-Mai.2016'!A:E,5,0)</f>
        <v>15.86</v>
      </c>
      <c r="G1058" s="167">
        <f>F1058*E1058</f>
        <v>6.1853999999999996</v>
      </c>
      <c r="H1058" s="156"/>
      <c r="I1058" s="175"/>
      <c r="J1058" s="175"/>
    </row>
    <row r="1059" spans="1:10">
      <c r="A1059" s="535" t="s">
        <v>99</v>
      </c>
      <c r="B1059" s="201">
        <v>40611</v>
      </c>
      <c r="C1059" s="256" t="s">
        <v>2791</v>
      </c>
      <c r="D1059" s="257" t="s">
        <v>108</v>
      </c>
      <c r="E1059" s="165">
        <v>2</v>
      </c>
      <c r="F1059" s="166">
        <f>VLOOKUP(B1059,'SINAPI-Insumos-Mai.2016'!A:E,5,0)</f>
        <v>11.13</v>
      </c>
      <c r="G1059" s="167">
        <f>F1059*E1059</f>
        <v>22.26</v>
      </c>
      <c r="H1059" s="156"/>
      <c r="I1059" s="175"/>
      <c r="J1059" s="175"/>
    </row>
    <row r="1060" spans="1:10">
      <c r="A1060" s="600"/>
      <c r="B1060" s="601"/>
      <c r="C1060" s="256"/>
      <c r="D1060" s="257"/>
      <c r="E1060" s="256"/>
      <c r="F1060" s="259"/>
      <c r="G1060" s="260"/>
      <c r="H1060" s="156"/>
      <c r="I1060" s="175"/>
      <c r="J1060" s="175"/>
    </row>
    <row r="1061" spans="1:10">
      <c r="A1061" s="283">
        <f>B1055</f>
        <v>91958</v>
      </c>
      <c r="B1061" s="602"/>
      <c r="C1061" s="262" t="s">
        <v>100</v>
      </c>
      <c r="D1061" s="263"/>
      <c r="E1061" s="262"/>
      <c r="F1061" s="264"/>
      <c r="G1061" s="264">
        <f>SUM(G1057:G1060)</f>
        <v>33.394500000000001</v>
      </c>
      <c r="H1061" s="174"/>
      <c r="I1061" s="175">
        <f>G1059</f>
        <v>22.26</v>
      </c>
      <c r="J1061" s="175">
        <f>G1058+G1057</f>
        <v>11.134499999999999</v>
      </c>
    </row>
    <row r="1062" spans="1:10">
      <c r="A1062" s="603" t="s">
        <v>101</v>
      </c>
      <c r="B1062" s="604"/>
      <c r="C1062" s="267"/>
      <c r="D1062" s="265"/>
      <c r="E1062" s="267"/>
      <c r="F1062" s="268"/>
      <c r="G1062" s="268"/>
      <c r="H1062" s="156"/>
      <c r="I1062" s="175"/>
      <c r="J1062" s="175"/>
    </row>
    <row r="1063" spans="1:10">
      <c r="A1063" s="266"/>
      <c r="B1063" s="266"/>
      <c r="C1063" s="267"/>
      <c r="D1063" s="265"/>
      <c r="E1063" s="267"/>
      <c r="F1063" s="268"/>
      <c r="G1063" s="268"/>
      <c r="H1063" s="156"/>
      <c r="I1063" s="175"/>
      <c r="J1063" s="175"/>
    </row>
    <row r="1064" spans="1:10">
      <c r="A1064" s="183" t="s">
        <v>97</v>
      </c>
      <c r="B1064" s="226">
        <v>84379</v>
      </c>
      <c r="C1064" s="184" t="s">
        <v>462</v>
      </c>
      <c r="D1064" s="182" t="s">
        <v>108</v>
      </c>
      <c r="E1064" s="227"/>
      <c r="F1064" s="182"/>
      <c r="G1064" s="182">
        <f>B1064</f>
        <v>84379</v>
      </c>
      <c r="H1064" s="156"/>
      <c r="I1064" s="175"/>
      <c r="J1064" s="175"/>
    </row>
    <row r="1065" spans="1:10">
      <c r="A1065" s="521" t="s">
        <v>88</v>
      </c>
      <c r="B1065" s="228" t="s">
        <v>91</v>
      </c>
      <c r="C1065" s="186" t="s">
        <v>9</v>
      </c>
      <c r="D1065" s="187" t="s">
        <v>92</v>
      </c>
      <c r="E1065" s="229" t="s">
        <v>93</v>
      </c>
      <c r="F1065" s="187" t="s">
        <v>94</v>
      </c>
      <c r="G1065" s="188" t="s">
        <v>62</v>
      </c>
      <c r="H1065" s="156"/>
      <c r="I1065" s="175"/>
      <c r="J1065" s="175"/>
    </row>
    <row r="1066" spans="1:10">
      <c r="A1066" s="518" t="s">
        <v>113</v>
      </c>
      <c r="B1066" s="162">
        <v>88247</v>
      </c>
      <c r="C1066" s="190" t="s">
        <v>440</v>
      </c>
      <c r="D1066" s="191" t="s">
        <v>90</v>
      </c>
      <c r="E1066" s="165">
        <v>0.45</v>
      </c>
      <c r="F1066" s="166">
        <f>VLOOKUP(B1066,'SINAPI-Tabela-Mai.2016'!A:E,5,0)</f>
        <v>12.69</v>
      </c>
      <c r="G1066" s="167">
        <f>F1066*E1066</f>
        <v>5.7104999999999997</v>
      </c>
      <c r="H1066" s="156"/>
      <c r="I1066" s="175"/>
      <c r="J1066" s="175"/>
    </row>
    <row r="1067" spans="1:10">
      <c r="A1067" s="518" t="s">
        <v>113</v>
      </c>
      <c r="B1067" s="162">
        <v>88264</v>
      </c>
      <c r="C1067" s="190" t="s">
        <v>135</v>
      </c>
      <c r="D1067" s="191" t="s">
        <v>90</v>
      </c>
      <c r="E1067" s="165">
        <v>0.45</v>
      </c>
      <c r="F1067" s="166">
        <f>VLOOKUP(B1067,'SINAPI-Tabela-Mai.2016'!A:E,5,0)</f>
        <v>15.86</v>
      </c>
      <c r="G1067" s="167">
        <f>F1067*E1067</f>
        <v>7.1369999999999996</v>
      </c>
      <c r="H1067" s="156"/>
      <c r="I1067" s="175"/>
      <c r="J1067" s="175"/>
    </row>
    <row r="1068" spans="1:10" ht="22.5">
      <c r="A1068" s="518" t="s">
        <v>99</v>
      </c>
      <c r="B1068" s="162">
        <v>7550</v>
      </c>
      <c r="C1068" s="190" t="s">
        <v>463</v>
      </c>
      <c r="D1068" s="191" t="s">
        <v>108</v>
      </c>
      <c r="E1068" s="165">
        <v>1</v>
      </c>
      <c r="F1068" s="166">
        <f>VLOOKUP(B1068,'SINAPI-Insumos-Mai.2016'!A:E,5,0)</f>
        <v>22.84</v>
      </c>
      <c r="G1068" s="167">
        <f>F1068*E1068</f>
        <v>22.84</v>
      </c>
      <c r="H1068" s="156"/>
      <c r="I1068" s="175"/>
      <c r="J1068" s="175"/>
    </row>
    <row r="1069" spans="1:10">
      <c r="A1069" s="518"/>
      <c r="B1069" s="189"/>
      <c r="C1069" s="190"/>
      <c r="D1069" s="191"/>
      <c r="E1069" s="191"/>
      <c r="F1069" s="192"/>
      <c r="G1069" s="193"/>
      <c r="H1069" s="156"/>
      <c r="I1069" s="175"/>
      <c r="J1069" s="175"/>
    </row>
    <row r="1070" spans="1:10">
      <c r="A1070" s="195">
        <f>B1064</f>
        <v>84379</v>
      </c>
      <c r="B1070" s="195"/>
      <c r="C1070" s="196" t="s">
        <v>100</v>
      </c>
      <c r="D1070" s="194"/>
      <c r="E1070" s="194"/>
      <c r="F1070" s="197"/>
      <c r="G1070" s="197">
        <f>SUM(G1066:G1069)</f>
        <v>35.6875</v>
      </c>
      <c r="H1070" s="174"/>
      <c r="I1070" s="175">
        <f>G1068</f>
        <v>22.84</v>
      </c>
      <c r="J1070" s="175">
        <f>G1067+G1066</f>
        <v>12.8475</v>
      </c>
    </row>
    <row r="1071" spans="1:10">
      <c r="A1071" s="198" t="s">
        <v>101</v>
      </c>
      <c r="B1071" s="198"/>
      <c r="C1071" s="178"/>
      <c r="D1071" s="176"/>
      <c r="E1071" s="176"/>
      <c r="F1071" s="180"/>
      <c r="G1071" s="180"/>
      <c r="H1071" s="156"/>
      <c r="I1071" s="175"/>
      <c r="J1071" s="175"/>
    </row>
    <row r="1072" spans="1:10">
      <c r="A1072" s="198"/>
      <c r="B1072" s="198"/>
      <c r="C1072" s="178"/>
      <c r="D1072" s="176"/>
      <c r="E1072" s="176"/>
      <c r="F1072" s="180"/>
      <c r="G1072" s="180"/>
      <c r="H1072" s="156"/>
      <c r="I1072" s="175"/>
      <c r="J1072" s="175"/>
    </row>
    <row r="1073" spans="1:10">
      <c r="A1073" s="183" t="s">
        <v>97</v>
      </c>
      <c r="B1073" s="226">
        <v>85049</v>
      </c>
      <c r="C1073" s="184" t="s">
        <v>464</v>
      </c>
      <c r="D1073" s="182" t="s">
        <v>108</v>
      </c>
      <c r="E1073" s="227"/>
      <c r="F1073" s="182"/>
      <c r="G1073" s="182">
        <f>B1073</f>
        <v>85049</v>
      </c>
      <c r="H1073" s="156"/>
      <c r="I1073" s="175"/>
      <c r="J1073" s="175"/>
    </row>
    <row r="1074" spans="1:10">
      <c r="A1074" s="521" t="s">
        <v>88</v>
      </c>
      <c r="B1074" s="228" t="s">
        <v>91</v>
      </c>
      <c r="C1074" s="255" t="s">
        <v>9</v>
      </c>
      <c r="D1074" s="187" t="s">
        <v>92</v>
      </c>
      <c r="E1074" s="229" t="s">
        <v>93</v>
      </c>
      <c r="F1074" s="187" t="s">
        <v>94</v>
      </c>
      <c r="G1074" s="188" t="s">
        <v>62</v>
      </c>
      <c r="H1074" s="156"/>
      <c r="I1074" s="175"/>
      <c r="J1074" s="175"/>
    </row>
    <row r="1075" spans="1:10">
      <c r="A1075" s="518" t="s">
        <v>113</v>
      </c>
      <c r="B1075" s="162">
        <v>88247</v>
      </c>
      <c r="C1075" s="256" t="s">
        <v>440</v>
      </c>
      <c r="D1075" s="257" t="s">
        <v>90</v>
      </c>
      <c r="E1075" s="165">
        <v>0.53</v>
      </c>
      <c r="F1075" s="166">
        <f>VLOOKUP(B1075,'SINAPI-Tabela-Mai.2016'!A:E,5,0)</f>
        <v>12.69</v>
      </c>
      <c r="G1075" s="167">
        <f>F1075*E1075</f>
        <v>6.7256999999999998</v>
      </c>
      <c r="H1075" s="156"/>
      <c r="I1075" s="175"/>
      <c r="J1075" s="175"/>
    </row>
    <row r="1076" spans="1:10">
      <c r="A1076" s="518" t="s">
        <v>113</v>
      </c>
      <c r="B1076" s="162">
        <v>88264</v>
      </c>
      <c r="C1076" s="256" t="s">
        <v>135</v>
      </c>
      <c r="D1076" s="257" t="s">
        <v>90</v>
      </c>
      <c r="E1076" s="165">
        <v>0.53</v>
      </c>
      <c r="F1076" s="166">
        <f>VLOOKUP(B1076,'SINAPI-Tabela-Mai.2016'!A:E,5,0)</f>
        <v>15.86</v>
      </c>
      <c r="G1076" s="167">
        <f>F1076*E1076</f>
        <v>8.4057999999999993</v>
      </c>
      <c r="H1076" s="156"/>
      <c r="I1076" s="175"/>
      <c r="J1076" s="175"/>
    </row>
    <row r="1077" spans="1:10">
      <c r="A1077" s="518" t="s">
        <v>99</v>
      </c>
      <c r="B1077" s="162">
        <v>7558</v>
      </c>
      <c r="C1077" s="256" t="s">
        <v>465</v>
      </c>
      <c r="D1077" s="257" t="s">
        <v>108</v>
      </c>
      <c r="E1077" s="165">
        <v>1</v>
      </c>
      <c r="F1077" s="166">
        <f>VLOOKUP(B1077,'SINAPI-Insumos-Mai.2016'!A:E,5,0)</f>
        <v>29.31</v>
      </c>
      <c r="G1077" s="167">
        <f>F1077*E1077</f>
        <v>29.31</v>
      </c>
      <c r="H1077" s="156"/>
      <c r="I1077" s="175"/>
      <c r="J1077" s="175"/>
    </row>
    <row r="1078" spans="1:10">
      <c r="A1078" s="527"/>
      <c r="B1078" s="258"/>
      <c r="C1078" s="256"/>
      <c r="D1078" s="257"/>
      <c r="E1078" s="256"/>
      <c r="F1078" s="259"/>
      <c r="G1078" s="260"/>
      <c r="H1078" s="156"/>
      <c r="I1078" s="175"/>
      <c r="J1078" s="175"/>
    </row>
    <row r="1079" spans="1:10">
      <c r="A1079" s="195">
        <f>B1073</f>
        <v>85049</v>
      </c>
      <c r="B1079" s="261"/>
      <c r="C1079" s="262" t="s">
        <v>100</v>
      </c>
      <c r="D1079" s="263"/>
      <c r="E1079" s="262"/>
      <c r="F1079" s="264"/>
      <c r="G1079" s="264">
        <f>SUM(G1075:G1078)</f>
        <v>44.441499999999998</v>
      </c>
      <c r="H1079" s="174"/>
      <c r="I1079" s="175">
        <f>G1077</f>
        <v>29.31</v>
      </c>
      <c r="J1079" s="175">
        <f>G1076+G1075</f>
        <v>15.131499999999999</v>
      </c>
    </row>
    <row r="1080" spans="1:10">
      <c r="A1080" s="528" t="s">
        <v>101</v>
      </c>
      <c r="B1080" s="266"/>
      <c r="C1080" s="267"/>
      <c r="D1080" s="265"/>
      <c r="E1080" s="267"/>
      <c r="F1080" s="268"/>
      <c r="G1080" s="268"/>
      <c r="H1080" s="156"/>
      <c r="I1080" s="175"/>
      <c r="J1080" s="175"/>
    </row>
    <row r="1081" spans="1:10">
      <c r="A1081" s="266"/>
      <c r="B1081" s="266"/>
      <c r="C1081" s="267"/>
      <c r="D1081" s="265"/>
      <c r="E1081" s="267"/>
      <c r="F1081" s="268"/>
      <c r="G1081" s="268"/>
      <c r="H1081" s="156"/>
      <c r="I1081" s="175"/>
      <c r="J1081" s="175"/>
    </row>
    <row r="1082" spans="1:10">
      <c r="A1082" s="199" t="s">
        <v>97</v>
      </c>
      <c r="B1082" s="539">
        <v>84542</v>
      </c>
      <c r="C1082" s="184" t="s">
        <v>466</v>
      </c>
      <c r="D1082" s="182" t="s">
        <v>108</v>
      </c>
      <c r="E1082" s="227"/>
      <c r="F1082" s="182"/>
      <c r="G1082" s="182">
        <f>B1082</f>
        <v>84542</v>
      </c>
      <c r="H1082" s="156"/>
      <c r="I1082" s="175"/>
      <c r="J1082" s="175"/>
    </row>
    <row r="1083" spans="1:10">
      <c r="A1083" s="282" t="s">
        <v>88</v>
      </c>
      <c r="B1083" s="534" t="s">
        <v>91</v>
      </c>
      <c r="C1083" s="186" t="s">
        <v>9</v>
      </c>
      <c r="D1083" s="187" t="s">
        <v>92</v>
      </c>
      <c r="E1083" s="229" t="s">
        <v>93</v>
      </c>
      <c r="F1083" s="187" t="s">
        <v>94</v>
      </c>
      <c r="G1083" s="188" t="s">
        <v>62</v>
      </c>
      <c r="H1083" s="156"/>
      <c r="I1083" s="175"/>
      <c r="J1083" s="175"/>
    </row>
    <row r="1084" spans="1:10">
      <c r="A1084" s="535" t="s">
        <v>113</v>
      </c>
      <c r="B1084" s="201">
        <v>88247</v>
      </c>
      <c r="C1084" s="190" t="s">
        <v>440</v>
      </c>
      <c r="D1084" s="191" t="s">
        <v>90</v>
      </c>
      <c r="E1084" s="165">
        <v>0.53</v>
      </c>
      <c r="F1084" s="166">
        <f>VLOOKUP(B1084,'SINAPI-Tabela-Mai.2016'!A:E,5,0)</f>
        <v>12.69</v>
      </c>
      <c r="G1084" s="167">
        <f>F1084*E1084</f>
        <v>6.7256999999999998</v>
      </c>
      <c r="H1084" s="156"/>
      <c r="I1084" s="175"/>
      <c r="J1084" s="175"/>
    </row>
    <row r="1085" spans="1:10">
      <c r="A1085" s="535" t="s">
        <v>113</v>
      </c>
      <c r="B1085" s="201">
        <v>88264</v>
      </c>
      <c r="C1085" s="190" t="s">
        <v>135</v>
      </c>
      <c r="D1085" s="191" t="s">
        <v>90</v>
      </c>
      <c r="E1085" s="165">
        <v>0.53</v>
      </c>
      <c r="F1085" s="166">
        <f>VLOOKUP(B1085,'SINAPI-Tabela-Mai.2016'!A:E,5,0)</f>
        <v>15.86</v>
      </c>
      <c r="G1085" s="167">
        <f>F1085*E1085</f>
        <v>8.4057999999999993</v>
      </c>
      <c r="H1085" s="156"/>
      <c r="I1085" s="175"/>
      <c r="J1085" s="175"/>
    </row>
    <row r="1086" spans="1:10">
      <c r="A1086" s="535" t="s">
        <v>99</v>
      </c>
      <c r="B1086" s="201">
        <v>7567</v>
      </c>
      <c r="C1086" s="190" t="s">
        <v>467</v>
      </c>
      <c r="D1086" s="191" t="s">
        <v>108</v>
      </c>
      <c r="E1086" s="165">
        <v>1</v>
      </c>
      <c r="F1086" s="166">
        <f>VLOOKUP(B1086,'SINAPI-Insumos-Mai.2016'!A:E,5,0)</f>
        <v>27.77</v>
      </c>
      <c r="G1086" s="167">
        <f>F1086*E1086</f>
        <v>27.77</v>
      </c>
      <c r="H1086" s="156"/>
      <c r="I1086" s="175"/>
      <c r="J1086" s="175"/>
    </row>
    <row r="1087" spans="1:10">
      <c r="A1087" s="535"/>
      <c r="B1087" s="202"/>
      <c r="C1087" s="190"/>
      <c r="D1087" s="191"/>
      <c r="E1087" s="191"/>
      <c r="F1087" s="192"/>
      <c r="G1087" s="193"/>
      <c r="H1087" s="156"/>
      <c r="I1087" s="175"/>
      <c r="J1087" s="175"/>
    </row>
    <row r="1088" spans="1:10">
      <c r="A1088" s="283">
        <f>B1082</f>
        <v>84542</v>
      </c>
      <c r="B1088" s="283"/>
      <c r="C1088" s="196" t="s">
        <v>100</v>
      </c>
      <c r="D1088" s="194"/>
      <c r="E1088" s="194"/>
      <c r="F1088" s="197"/>
      <c r="G1088" s="197">
        <f>SUM(G1084:G1087)</f>
        <v>42.901499999999999</v>
      </c>
      <c r="H1088" s="174"/>
      <c r="I1088" s="175">
        <f>G1086</f>
        <v>27.77</v>
      </c>
      <c r="J1088" s="175">
        <f>G1085+G1084</f>
        <v>15.131499999999999</v>
      </c>
    </row>
    <row r="1089" spans="1:10">
      <c r="A1089" s="284" t="s">
        <v>101</v>
      </c>
      <c r="B1089" s="284"/>
      <c r="C1089" s="178"/>
      <c r="D1089" s="176"/>
      <c r="E1089" s="176"/>
      <c r="F1089" s="180"/>
      <c r="G1089" s="180"/>
      <c r="H1089" s="156"/>
      <c r="I1089" s="175"/>
      <c r="J1089" s="175"/>
    </row>
    <row r="1090" spans="1:10">
      <c r="A1090" s="198"/>
      <c r="B1090" s="198"/>
      <c r="C1090" s="178"/>
      <c r="D1090" s="176"/>
      <c r="E1090" s="176"/>
      <c r="F1090" s="180"/>
      <c r="G1090" s="180"/>
      <c r="H1090" s="156"/>
      <c r="I1090" s="175"/>
      <c r="J1090" s="175"/>
    </row>
    <row r="1091" spans="1:10">
      <c r="A1091" s="522" t="s">
        <v>97</v>
      </c>
      <c r="B1091" s="522" t="s">
        <v>468</v>
      </c>
      <c r="C1091" s="184" t="s">
        <v>469</v>
      </c>
      <c r="D1091" s="182" t="s">
        <v>108</v>
      </c>
      <c r="E1091" s="182"/>
      <c r="F1091" s="182"/>
      <c r="G1091" s="182" t="str">
        <f>B1091</f>
        <v>73861/014</v>
      </c>
      <c r="H1091" s="156"/>
      <c r="I1091" s="175"/>
      <c r="J1091" s="175"/>
    </row>
    <row r="1092" spans="1:10">
      <c r="A1092" s="521" t="s">
        <v>88</v>
      </c>
      <c r="B1092" s="185" t="s">
        <v>91</v>
      </c>
      <c r="C1092" s="186" t="s">
        <v>9</v>
      </c>
      <c r="D1092" s="187" t="s">
        <v>92</v>
      </c>
      <c r="E1092" s="187" t="s">
        <v>93</v>
      </c>
      <c r="F1092" s="187" t="s">
        <v>94</v>
      </c>
      <c r="G1092" s="188" t="s">
        <v>62</v>
      </c>
      <c r="H1092" s="156"/>
      <c r="I1092" s="175"/>
      <c r="J1092" s="175"/>
    </row>
    <row r="1093" spans="1:10">
      <c r="A1093" s="518" t="s">
        <v>113</v>
      </c>
      <c r="B1093" s="162">
        <v>88264</v>
      </c>
      <c r="C1093" s="190" t="s">
        <v>135</v>
      </c>
      <c r="D1093" s="191" t="s">
        <v>90</v>
      </c>
      <c r="E1093" s="165">
        <v>0.25</v>
      </c>
      <c r="F1093" s="166">
        <f>VLOOKUP(B1093,'SINAPI-Tabela-Mai.2016'!A:E,5,0)</f>
        <v>15.86</v>
      </c>
      <c r="G1093" s="167">
        <f>F1093*E1093</f>
        <v>3.9649999999999999</v>
      </c>
      <c r="H1093" s="156"/>
      <c r="I1093" s="175"/>
      <c r="J1093" s="175"/>
    </row>
    <row r="1094" spans="1:10">
      <c r="A1094" s="518" t="s">
        <v>99</v>
      </c>
      <c r="B1094" s="162">
        <v>851</v>
      </c>
      <c r="C1094" s="190" t="s">
        <v>470</v>
      </c>
      <c r="D1094" s="191" t="s">
        <v>139</v>
      </c>
      <c r="E1094" s="165">
        <v>2</v>
      </c>
      <c r="F1094" s="166">
        <f>VLOOKUP(B1094,'SINAPI-Insumos-Mai.2016'!A:E,5,0)</f>
        <v>0.69</v>
      </c>
      <c r="G1094" s="167">
        <f>F1094*E1094</f>
        <v>1.38</v>
      </c>
      <c r="H1094" s="156"/>
      <c r="I1094" s="175"/>
      <c r="J1094" s="175"/>
    </row>
    <row r="1095" spans="1:10">
      <c r="A1095" s="518" t="s">
        <v>99</v>
      </c>
      <c r="B1095" s="162">
        <v>2593</v>
      </c>
      <c r="C1095" s="190" t="s">
        <v>471</v>
      </c>
      <c r="D1095" s="191" t="s">
        <v>108</v>
      </c>
      <c r="E1095" s="165">
        <v>1</v>
      </c>
      <c r="F1095" s="166">
        <f>VLOOKUP(B1095,'SINAPI-Insumos-Mai.2016'!A:E,5,0)</f>
        <v>6.09</v>
      </c>
      <c r="G1095" s="167">
        <f>F1095*E1095</f>
        <v>6.09</v>
      </c>
      <c r="H1095" s="156"/>
      <c r="I1095" s="175"/>
      <c r="J1095" s="175"/>
    </row>
    <row r="1096" spans="1:10">
      <c r="A1096" s="518"/>
      <c r="B1096" s="162"/>
      <c r="C1096" s="190"/>
      <c r="D1096" s="191"/>
      <c r="E1096" s="203"/>
      <c r="F1096" s="192"/>
      <c r="G1096" s="193"/>
      <c r="H1096" s="156"/>
      <c r="I1096" s="175"/>
      <c r="J1096" s="175"/>
    </row>
    <row r="1097" spans="1:10">
      <c r="A1097" s="195" t="str">
        <f>B1091</f>
        <v>73861/014</v>
      </c>
      <c r="B1097" s="206"/>
      <c r="C1097" s="196" t="s">
        <v>100</v>
      </c>
      <c r="D1097" s="194"/>
      <c r="E1097" s="205"/>
      <c r="F1097" s="197"/>
      <c r="G1097" s="197">
        <f>SUM(G1093:G1096)</f>
        <v>11.434999999999999</v>
      </c>
      <c r="H1097" s="174"/>
      <c r="I1097" s="175">
        <f>G1094+G1095</f>
        <v>7.47</v>
      </c>
      <c r="J1097" s="175">
        <f>G1093</f>
        <v>3.9649999999999999</v>
      </c>
    </row>
    <row r="1098" spans="1:10">
      <c r="A1098" s="198" t="s">
        <v>101</v>
      </c>
      <c r="B1098" s="177"/>
      <c r="C1098" s="178"/>
      <c r="D1098" s="176"/>
      <c r="E1098" s="179"/>
      <c r="F1098" s="180"/>
      <c r="G1098" s="180"/>
      <c r="H1098" s="156"/>
      <c r="I1098" s="175"/>
      <c r="J1098" s="175"/>
    </row>
    <row r="1099" spans="1:10">
      <c r="A1099" s="198"/>
      <c r="B1099" s="177"/>
      <c r="C1099" s="178"/>
      <c r="D1099" s="176"/>
      <c r="E1099" s="179"/>
      <c r="F1099" s="180"/>
      <c r="G1099" s="180"/>
      <c r="H1099" s="156"/>
      <c r="I1099" s="175"/>
      <c r="J1099" s="175"/>
    </row>
    <row r="1100" spans="1:10">
      <c r="A1100" s="522" t="s">
        <v>97</v>
      </c>
      <c r="B1100" s="254" t="s">
        <v>472</v>
      </c>
      <c r="C1100" s="184" t="s">
        <v>473</v>
      </c>
      <c r="D1100" s="182" t="s">
        <v>108</v>
      </c>
      <c r="E1100" s="182"/>
      <c r="F1100" s="182"/>
      <c r="G1100" s="182" t="str">
        <f>B1100</f>
        <v>73861/020</v>
      </c>
      <c r="H1100" s="156"/>
      <c r="I1100" s="175"/>
      <c r="J1100" s="175"/>
    </row>
    <row r="1101" spans="1:10">
      <c r="A1101" s="521" t="s">
        <v>88</v>
      </c>
      <c r="B1101" s="228" t="s">
        <v>91</v>
      </c>
      <c r="C1101" s="186" t="s">
        <v>9</v>
      </c>
      <c r="D1101" s="187" t="s">
        <v>92</v>
      </c>
      <c r="E1101" s="187" t="s">
        <v>93</v>
      </c>
      <c r="F1101" s="187" t="s">
        <v>94</v>
      </c>
      <c r="G1101" s="188" t="s">
        <v>62</v>
      </c>
      <c r="H1101" s="156"/>
      <c r="I1101" s="175"/>
      <c r="J1101" s="175"/>
    </row>
    <row r="1102" spans="1:10">
      <c r="A1102" s="518" t="s">
        <v>113</v>
      </c>
      <c r="B1102" s="162">
        <v>88264</v>
      </c>
      <c r="C1102" s="190" t="s">
        <v>135</v>
      </c>
      <c r="D1102" s="191" t="s">
        <v>90</v>
      </c>
      <c r="E1102" s="165">
        <v>0.25</v>
      </c>
      <c r="F1102" s="166">
        <f>VLOOKUP(B1102,'SINAPI-Tabela-Mai.2016'!A:E,5,0)</f>
        <v>15.86</v>
      </c>
      <c r="G1102" s="167">
        <f>F1102*E1102</f>
        <v>3.9649999999999999</v>
      </c>
      <c r="H1102" s="156"/>
      <c r="I1102" s="175"/>
      <c r="J1102" s="175"/>
    </row>
    <row r="1103" spans="1:10">
      <c r="A1103" s="518" t="s">
        <v>99</v>
      </c>
      <c r="B1103" s="162">
        <v>851</v>
      </c>
      <c r="C1103" s="190" t="s">
        <v>470</v>
      </c>
      <c r="D1103" s="191" t="s">
        <v>139</v>
      </c>
      <c r="E1103" s="165">
        <v>3</v>
      </c>
      <c r="F1103" s="166">
        <f>VLOOKUP(B1103,'SINAPI-Insumos-Mai.2016'!A:E,5,0)</f>
        <v>0.69</v>
      </c>
      <c r="G1103" s="167">
        <f>F1103*E1103</f>
        <v>2.0699999999999998</v>
      </c>
      <c r="H1103" s="156"/>
      <c r="I1103" s="175"/>
      <c r="J1103" s="175"/>
    </row>
    <row r="1104" spans="1:10">
      <c r="A1104" s="518" t="s">
        <v>99</v>
      </c>
      <c r="B1104" s="162">
        <v>2574</v>
      </c>
      <c r="C1104" s="190" t="s">
        <v>474</v>
      </c>
      <c r="D1104" s="191" t="s">
        <v>108</v>
      </c>
      <c r="E1104" s="165">
        <v>1</v>
      </c>
      <c r="F1104" s="166">
        <f>VLOOKUP(B1104,'SINAPI-Insumos-Mai.2016'!A:E,5,0)</f>
        <v>7.02</v>
      </c>
      <c r="G1104" s="167">
        <f>F1104*E1104</f>
        <v>7.02</v>
      </c>
      <c r="H1104" s="156"/>
      <c r="I1104" s="175"/>
      <c r="J1104" s="175"/>
    </row>
    <row r="1105" spans="1:10">
      <c r="A1105" s="518"/>
      <c r="B1105" s="162"/>
      <c r="C1105" s="190"/>
      <c r="D1105" s="191"/>
      <c r="E1105" s="203"/>
      <c r="F1105" s="192"/>
      <c r="G1105" s="193"/>
      <c r="H1105" s="156"/>
      <c r="I1105" s="175"/>
      <c r="J1105" s="175"/>
    </row>
    <row r="1106" spans="1:10">
      <c r="A1106" s="195" t="str">
        <f>B1100</f>
        <v>73861/020</v>
      </c>
      <c r="B1106" s="206"/>
      <c r="C1106" s="196" t="s">
        <v>100</v>
      </c>
      <c r="D1106" s="194"/>
      <c r="E1106" s="205"/>
      <c r="F1106" s="197"/>
      <c r="G1106" s="197">
        <f>SUM(G1102:G1105)</f>
        <v>13.055</v>
      </c>
      <c r="H1106" s="174"/>
      <c r="I1106" s="175">
        <f>G1103+G1104</f>
        <v>9.09</v>
      </c>
      <c r="J1106" s="175">
        <f>G1102</f>
        <v>3.9649999999999999</v>
      </c>
    </row>
    <row r="1107" spans="1:10">
      <c r="A1107" s="198" t="s">
        <v>101</v>
      </c>
      <c r="B1107" s="177"/>
      <c r="C1107" s="178"/>
      <c r="D1107" s="176"/>
      <c r="E1107" s="179"/>
      <c r="F1107" s="180"/>
      <c r="G1107" s="180"/>
      <c r="H1107" s="156"/>
      <c r="I1107" s="175"/>
      <c r="J1107" s="175"/>
    </row>
    <row r="1108" spans="1:10">
      <c r="A1108" s="198"/>
      <c r="B1108" s="177"/>
      <c r="C1108" s="178"/>
      <c r="D1108" s="176"/>
      <c r="E1108" s="179"/>
      <c r="F1108" s="180"/>
      <c r="G1108" s="180"/>
      <c r="H1108" s="156"/>
      <c r="I1108" s="175"/>
      <c r="J1108" s="175"/>
    </row>
    <row r="1109" spans="1:10">
      <c r="A1109" s="522" t="s">
        <v>97</v>
      </c>
      <c r="B1109" s="254" t="s">
        <v>475</v>
      </c>
      <c r="C1109" s="184" t="s">
        <v>476</v>
      </c>
      <c r="D1109" s="182" t="s">
        <v>108</v>
      </c>
      <c r="E1109" s="182"/>
      <c r="F1109" s="182"/>
      <c r="G1109" s="182" t="str">
        <f>B1109</f>
        <v>73861/017</v>
      </c>
      <c r="H1109" s="156"/>
      <c r="I1109" s="175"/>
      <c r="J1109" s="175"/>
    </row>
    <row r="1110" spans="1:10">
      <c r="A1110" s="521" t="s">
        <v>88</v>
      </c>
      <c r="B1110" s="228" t="s">
        <v>91</v>
      </c>
      <c r="C1110" s="186" t="s">
        <v>9</v>
      </c>
      <c r="D1110" s="187" t="s">
        <v>92</v>
      </c>
      <c r="E1110" s="187" t="s">
        <v>93</v>
      </c>
      <c r="F1110" s="187" t="s">
        <v>94</v>
      </c>
      <c r="G1110" s="188" t="s">
        <v>62</v>
      </c>
      <c r="H1110" s="156"/>
      <c r="I1110" s="175"/>
      <c r="J1110" s="175"/>
    </row>
    <row r="1111" spans="1:10">
      <c r="A1111" s="518" t="s">
        <v>113</v>
      </c>
      <c r="B1111" s="162">
        <v>88264</v>
      </c>
      <c r="C1111" s="190" t="s">
        <v>135</v>
      </c>
      <c r="D1111" s="191" t="s">
        <v>90</v>
      </c>
      <c r="E1111" s="165">
        <v>0.25</v>
      </c>
      <c r="F1111" s="166">
        <f>VLOOKUP(B1111,'SINAPI-Tabela-Mai.2016'!A:E,5,0)</f>
        <v>15.86</v>
      </c>
      <c r="G1111" s="167">
        <f>F1111*E1111</f>
        <v>3.9649999999999999</v>
      </c>
      <c r="H1111" s="156"/>
      <c r="I1111" s="175"/>
      <c r="J1111" s="175"/>
    </row>
    <row r="1112" spans="1:10">
      <c r="A1112" s="518" t="s">
        <v>99</v>
      </c>
      <c r="B1112" s="162">
        <v>851</v>
      </c>
      <c r="C1112" s="190" t="s">
        <v>470</v>
      </c>
      <c r="D1112" s="191" t="s">
        <v>139</v>
      </c>
      <c r="E1112" s="165">
        <v>4</v>
      </c>
      <c r="F1112" s="166">
        <f>VLOOKUP(B1112,'SINAPI-Insumos-Mai.2016'!A:E,5,0)</f>
        <v>0.69</v>
      </c>
      <c r="G1112" s="167">
        <f>F1112*E1112</f>
        <v>2.76</v>
      </c>
      <c r="H1112" s="156"/>
      <c r="I1112" s="175"/>
      <c r="J1112" s="175"/>
    </row>
    <row r="1113" spans="1:10">
      <c r="A1113" s="518" t="s">
        <v>99</v>
      </c>
      <c r="B1113" s="162">
        <v>2580</v>
      </c>
      <c r="C1113" s="190" t="s">
        <v>477</v>
      </c>
      <c r="D1113" s="191" t="s">
        <v>108</v>
      </c>
      <c r="E1113" s="165">
        <v>1</v>
      </c>
      <c r="F1113" s="166">
        <f>VLOOKUP(B1113,'SINAPI-Insumos-Mai.2016'!A:E,5,0)</f>
        <v>9.27</v>
      </c>
      <c r="G1113" s="167">
        <f>F1113*E1113</f>
        <v>9.27</v>
      </c>
      <c r="H1113" s="156"/>
      <c r="I1113" s="175"/>
      <c r="J1113" s="175"/>
    </row>
    <row r="1114" spans="1:10">
      <c r="A1114" s="518"/>
      <c r="B1114" s="162"/>
      <c r="C1114" s="190"/>
      <c r="D1114" s="191"/>
      <c r="E1114" s="203"/>
      <c r="F1114" s="192"/>
      <c r="G1114" s="193"/>
      <c r="H1114" s="156"/>
      <c r="I1114" s="175"/>
      <c r="J1114" s="175"/>
    </row>
    <row r="1115" spans="1:10">
      <c r="A1115" s="195" t="str">
        <f>B1109</f>
        <v>73861/017</v>
      </c>
      <c r="B1115" s="206"/>
      <c r="C1115" s="196" t="s">
        <v>100</v>
      </c>
      <c r="D1115" s="194"/>
      <c r="E1115" s="205"/>
      <c r="F1115" s="197"/>
      <c r="G1115" s="197">
        <f>SUM(G1111:G1114)</f>
        <v>15.994999999999999</v>
      </c>
      <c r="H1115" s="174"/>
      <c r="I1115" s="175">
        <f>G1112+G1113</f>
        <v>12.03</v>
      </c>
      <c r="J1115" s="175">
        <f>G1111</f>
        <v>3.9649999999999999</v>
      </c>
    </row>
    <row r="1116" spans="1:10">
      <c r="A1116" s="198" t="s">
        <v>101</v>
      </c>
      <c r="B1116" s="177"/>
      <c r="C1116" s="178"/>
      <c r="D1116" s="176"/>
      <c r="E1116" s="179"/>
      <c r="F1116" s="180"/>
      <c r="G1116" s="180"/>
      <c r="H1116" s="156"/>
      <c r="I1116" s="175"/>
      <c r="J1116" s="175"/>
    </row>
    <row r="1117" spans="1:10">
      <c r="A1117" s="198"/>
      <c r="B1117" s="177"/>
      <c r="C1117" s="178"/>
      <c r="D1117" s="176"/>
      <c r="E1117" s="179"/>
      <c r="F1117" s="180"/>
      <c r="G1117" s="180"/>
      <c r="H1117" s="156"/>
      <c r="I1117" s="175"/>
      <c r="J1117" s="175"/>
    </row>
    <row r="1118" spans="1:10">
      <c r="A1118" s="183" t="s">
        <v>97</v>
      </c>
      <c r="B1118" s="183" t="s">
        <v>478</v>
      </c>
      <c r="C1118" s="184" t="s">
        <v>479</v>
      </c>
      <c r="D1118" s="182" t="s">
        <v>108</v>
      </c>
      <c r="E1118" s="182"/>
      <c r="F1118" s="182"/>
      <c r="G1118" s="182" t="str">
        <f>B1118</f>
        <v>73861/015</v>
      </c>
      <c r="H1118" s="156"/>
      <c r="I1118" s="175"/>
      <c r="J1118" s="175"/>
    </row>
    <row r="1119" spans="1:10">
      <c r="A1119" s="521" t="s">
        <v>88</v>
      </c>
      <c r="B1119" s="185" t="s">
        <v>91</v>
      </c>
      <c r="C1119" s="186" t="s">
        <v>9</v>
      </c>
      <c r="D1119" s="187" t="s">
        <v>92</v>
      </c>
      <c r="E1119" s="187" t="s">
        <v>93</v>
      </c>
      <c r="F1119" s="187" t="s">
        <v>94</v>
      </c>
      <c r="G1119" s="188" t="s">
        <v>62</v>
      </c>
      <c r="H1119" s="156"/>
      <c r="I1119" s="175"/>
      <c r="J1119" s="175"/>
    </row>
    <row r="1120" spans="1:10">
      <c r="A1120" s="518" t="s">
        <v>113</v>
      </c>
      <c r="B1120" s="162">
        <v>88264</v>
      </c>
      <c r="C1120" s="190" t="s">
        <v>135</v>
      </c>
      <c r="D1120" s="191" t="s">
        <v>90</v>
      </c>
      <c r="E1120" s="165">
        <v>0.3</v>
      </c>
      <c r="F1120" s="166">
        <f>VLOOKUP(B1120,'SINAPI-Tabela-Mai.2016'!A:E,5,0)</f>
        <v>15.86</v>
      </c>
      <c r="G1120" s="167">
        <f>F1120*E1120</f>
        <v>4.758</v>
      </c>
      <c r="H1120" s="156"/>
      <c r="I1120" s="175"/>
      <c r="J1120" s="175"/>
    </row>
    <row r="1121" spans="1:10">
      <c r="A1121" s="518" t="s">
        <v>99</v>
      </c>
      <c r="B1121" s="162">
        <v>855</v>
      </c>
      <c r="C1121" s="190" t="s">
        <v>480</v>
      </c>
      <c r="D1121" s="191" t="s">
        <v>139</v>
      </c>
      <c r="E1121" s="165">
        <v>2</v>
      </c>
      <c r="F1121" s="166">
        <f>VLOOKUP(B1121,'SINAPI-Insumos-Mai.2016'!A:E,5,0)</f>
        <v>1.02</v>
      </c>
      <c r="G1121" s="167">
        <f>F1121*E1121</f>
        <v>2.04</v>
      </c>
      <c r="H1121" s="156"/>
      <c r="I1121" s="175"/>
      <c r="J1121" s="175"/>
    </row>
    <row r="1122" spans="1:10">
      <c r="A1122" s="518" t="s">
        <v>99</v>
      </c>
      <c r="B1122" s="162">
        <v>2570</v>
      </c>
      <c r="C1122" s="190" t="s">
        <v>481</v>
      </c>
      <c r="D1122" s="191" t="s">
        <v>108</v>
      </c>
      <c r="E1122" s="165">
        <v>1</v>
      </c>
      <c r="F1122" s="166">
        <f>VLOOKUP(B1122,'SINAPI-Insumos-Mai.2016'!A:E,5,0)</f>
        <v>9.58</v>
      </c>
      <c r="G1122" s="167">
        <f>F1122*E1122</f>
        <v>9.58</v>
      </c>
      <c r="H1122" s="156"/>
      <c r="I1122" s="175"/>
      <c r="J1122" s="175"/>
    </row>
    <row r="1123" spans="1:10">
      <c r="A1123" s="518"/>
      <c r="B1123" s="162"/>
      <c r="C1123" s="190"/>
      <c r="D1123" s="191"/>
      <c r="E1123" s="203"/>
      <c r="F1123" s="192"/>
      <c r="G1123" s="193"/>
      <c r="H1123" s="156"/>
      <c r="I1123" s="175"/>
      <c r="J1123" s="175"/>
    </row>
    <row r="1124" spans="1:10">
      <c r="A1124" s="195" t="str">
        <f>B1118</f>
        <v>73861/015</v>
      </c>
      <c r="B1124" s="206"/>
      <c r="C1124" s="196" t="s">
        <v>100</v>
      </c>
      <c r="D1124" s="194"/>
      <c r="E1124" s="205"/>
      <c r="F1124" s="197"/>
      <c r="G1124" s="197">
        <f>SUM(G1120:G1123)</f>
        <v>16.378</v>
      </c>
      <c r="H1124" s="174"/>
      <c r="I1124" s="175">
        <f>G1121+G1122</f>
        <v>11.620000000000001</v>
      </c>
      <c r="J1124" s="175">
        <f>G1120</f>
        <v>4.758</v>
      </c>
    </row>
    <row r="1125" spans="1:10">
      <c r="A1125" s="198" t="s">
        <v>101</v>
      </c>
      <c r="B1125" s="177"/>
      <c r="C1125" s="178"/>
      <c r="D1125" s="176"/>
      <c r="E1125" s="179"/>
      <c r="F1125" s="180"/>
      <c r="G1125" s="180"/>
      <c r="H1125" s="156"/>
      <c r="I1125" s="175"/>
      <c r="J1125" s="175"/>
    </row>
    <row r="1126" spans="1:10">
      <c r="A1126" s="198"/>
      <c r="B1126" s="177"/>
      <c r="C1126" s="178"/>
      <c r="D1126" s="176"/>
      <c r="E1126" s="179"/>
      <c r="F1126" s="180"/>
      <c r="G1126" s="180"/>
      <c r="H1126" s="156"/>
      <c r="I1126" s="175"/>
      <c r="J1126" s="175"/>
    </row>
    <row r="1127" spans="1:10">
      <c r="A1127" s="199" t="s">
        <v>97</v>
      </c>
      <c r="B1127" s="539">
        <v>91940</v>
      </c>
      <c r="C1127" s="184" t="s">
        <v>18861</v>
      </c>
      <c r="D1127" s="182" t="s">
        <v>108</v>
      </c>
      <c r="E1127" s="182"/>
      <c r="F1127" s="182"/>
      <c r="G1127" s="182">
        <f>B1127</f>
        <v>91940</v>
      </c>
      <c r="H1127" s="156"/>
      <c r="I1127" s="175"/>
      <c r="J1127" s="175"/>
    </row>
    <row r="1128" spans="1:10">
      <c r="A1128" s="282" t="s">
        <v>88</v>
      </c>
      <c r="B1128" s="534" t="s">
        <v>91</v>
      </c>
      <c r="C1128" s="186" t="s">
        <v>9</v>
      </c>
      <c r="D1128" s="187" t="s">
        <v>92</v>
      </c>
      <c r="E1128" s="187" t="s">
        <v>93</v>
      </c>
      <c r="F1128" s="187" t="s">
        <v>94</v>
      </c>
      <c r="G1128" s="188" t="s">
        <v>62</v>
      </c>
      <c r="H1128" s="156"/>
      <c r="I1128" s="175"/>
      <c r="J1128" s="175"/>
    </row>
    <row r="1129" spans="1:10">
      <c r="A1129" s="535" t="s">
        <v>113</v>
      </c>
      <c r="B1129" s="201">
        <v>88247</v>
      </c>
      <c r="C1129" s="190" t="s">
        <v>522</v>
      </c>
      <c r="D1129" s="191" t="s">
        <v>90</v>
      </c>
      <c r="E1129" s="165">
        <v>0.247</v>
      </c>
      <c r="F1129" s="166">
        <f>VLOOKUP(B1129,'SINAPI-Tabela-Mai.2016'!A:E,5,0)</f>
        <v>12.69</v>
      </c>
      <c r="G1129" s="167">
        <f>F1129*E1129</f>
        <v>3.13443</v>
      </c>
      <c r="H1129" s="156"/>
      <c r="I1129" s="175"/>
      <c r="J1129" s="175"/>
    </row>
    <row r="1130" spans="1:10">
      <c r="A1130" s="535" t="s">
        <v>113</v>
      </c>
      <c r="B1130" s="201">
        <v>88264</v>
      </c>
      <c r="C1130" s="190" t="s">
        <v>523</v>
      </c>
      <c r="D1130" s="191" t="s">
        <v>90</v>
      </c>
      <c r="E1130" s="165">
        <v>0.247</v>
      </c>
      <c r="F1130" s="166">
        <f>VLOOKUP(B1130,'SINAPI-Tabela-Mai.2016'!A:E,5,0)</f>
        <v>15.86</v>
      </c>
      <c r="G1130" s="167">
        <f>F1130*E1130</f>
        <v>3.9174199999999999</v>
      </c>
      <c r="H1130" s="156"/>
      <c r="I1130" s="175"/>
      <c r="J1130" s="175"/>
    </row>
    <row r="1131" spans="1:10">
      <c r="A1131" s="535" t="s">
        <v>113</v>
      </c>
      <c r="B1131" s="201">
        <v>88629</v>
      </c>
      <c r="C1131" s="190" t="s">
        <v>5673</v>
      </c>
      <c r="D1131" s="191" t="s">
        <v>128</v>
      </c>
      <c r="E1131" s="165">
        <v>8.9999999999999998E-4</v>
      </c>
      <c r="F1131" s="166">
        <f>VLOOKUP(B1131,'SINAPI-Tabela-Mai.2016'!A:E,5,0)</f>
        <v>366.98</v>
      </c>
      <c r="G1131" s="167">
        <f>F1131*E1131</f>
        <v>0.33028200000000002</v>
      </c>
      <c r="H1131" s="156"/>
      <c r="I1131" s="175"/>
      <c r="J1131" s="175"/>
    </row>
    <row r="1132" spans="1:10">
      <c r="A1132" s="535" t="s">
        <v>99</v>
      </c>
      <c r="B1132" s="201">
        <v>1872</v>
      </c>
      <c r="C1132" s="190" t="s">
        <v>1919</v>
      </c>
      <c r="D1132" s="191" t="s">
        <v>108</v>
      </c>
      <c r="E1132" s="165">
        <v>1</v>
      </c>
      <c r="F1132" s="166">
        <f>VLOOKUP(B1132,'SINAPI-Insumos-Mai.2016'!A:E,5,0)</f>
        <v>1.97</v>
      </c>
      <c r="G1132" s="167">
        <f>F1132*E1132</f>
        <v>1.97</v>
      </c>
      <c r="H1132" s="156"/>
      <c r="I1132" s="175"/>
      <c r="J1132" s="175"/>
    </row>
    <row r="1133" spans="1:10">
      <c r="A1133" s="535"/>
      <c r="B1133" s="201"/>
      <c r="C1133" s="190"/>
      <c r="D1133" s="191"/>
      <c r="E1133" s="203"/>
      <c r="F1133" s="192"/>
      <c r="G1133" s="193"/>
      <c r="H1133" s="156"/>
      <c r="I1133" s="175"/>
      <c r="J1133" s="175"/>
    </row>
    <row r="1134" spans="1:10">
      <c r="A1134" s="283">
        <f>B1127</f>
        <v>91940</v>
      </c>
      <c r="B1134" s="204"/>
      <c r="C1134" s="196" t="s">
        <v>100</v>
      </c>
      <c r="D1134" s="194"/>
      <c r="E1134" s="205"/>
      <c r="F1134" s="197"/>
      <c r="G1134" s="197">
        <f>SUM(G1129:G1133)</f>
        <v>9.352132000000001</v>
      </c>
      <c r="H1134" s="174"/>
      <c r="I1134" s="175">
        <f>G1130+G1131</f>
        <v>4.2477020000000003</v>
      </c>
      <c r="J1134" s="175">
        <f>G1129</f>
        <v>3.13443</v>
      </c>
    </row>
    <row r="1135" spans="1:10">
      <c r="A1135" s="284" t="s">
        <v>101</v>
      </c>
      <c r="B1135" s="357"/>
      <c r="C1135" s="178"/>
      <c r="D1135" s="176"/>
      <c r="E1135" s="179"/>
      <c r="F1135" s="180"/>
      <c r="G1135" s="180"/>
      <c r="H1135" s="156"/>
      <c r="I1135" s="175"/>
      <c r="J1135" s="175"/>
    </row>
    <row r="1136" spans="1:10">
      <c r="A1136" s="198"/>
      <c r="B1136" s="177"/>
      <c r="C1136" s="178"/>
      <c r="D1136" s="176"/>
      <c r="E1136" s="179"/>
      <c r="F1136" s="180"/>
      <c r="G1136" s="180"/>
      <c r="H1136" s="156"/>
      <c r="I1136" s="175"/>
      <c r="J1136" s="175"/>
    </row>
    <row r="1137" spans="1:10">
      <c r="A1137" s="199" t="s">
        <v>97</v>
      </c>
      <c r="B1137" s="539">
        <v>91943</v>
      </c>
      <c r="C1137" s="184" t="s">
        <v>18862</v>
      </c>
      <c r="D1137" s="182" t="s">
        <v>108</v>
      </c>
      <c r="E1137" s="182"/>
      <c r="F1137" s="182"/>
      <c r="G1137" s="182">
        <f>B1137</f>
        <v>91943</v>
      </c>
      <c r="H1137" s="156"/>
      <c r="I1137" s="175"/>
      <c r="J1137" s="175"/>
    </row>
    <row r="1138" spans="1:10">
      <c r="A1138" s="282" t="s">
        <v>88</v>
      </c>
      <c r="B1138" s="534" t="s">
        <v>91</v>
      </c>
      <c r="C1138" s="186" t="s">
        <v>9</v>
      </c>
      <c r="D1138" s="187" t="s">
        <v>92</v>
      </c>
      <c r="E1138" s="187" t="s">
        <v>93</v>
      </c>
      <c r="F1138" s="187" t="s">
        <v>94</v>
      </c>
      <c r="G1138" s="188" t="s">
        <v>62</v>
      </c>
      <c r="H1138" s="156"/>
      <c r="I1138" s="175"/>
      <c r="J1138" s="175"/>
    </row>
    <row r="1139" spans="1:10">
      <c r="A1139" s="535" t="s">
        <v>113</v>
      </c>
      <c r="B1139" s="201">
        <v>88247</v>
      </c>
      <c r="C1139" s="190" t="s">
        <v>522</v>
      </c>
      <c r="D1139" s="191" t="s">
        <v>90</v>
      </c>
      <c r="E1139" s="165">
        <v>0.28299999999999997</v>
      </c>
      <c r="F1139" s="166">
        <f>VLOOKUP(B1139,'SINAPI-Tabela-Mai.2016'!A:E,5,0)</f>
        <v>12.69</v>
      </c>
      <c r="G1139" s="167">
        <f>F1139*E1139</f>
        <v>3.5912699999999997</v>
      </c>
      <c r="H1139" s="156"/>
      <c r="I1139" s="175"/>
      <c r="J1139" s="175"/>
    </row>
    <row r="1140" spans="1:10">
      <c r="A1140" s="535" t="s">
        <v>113</v>
      </c>
      <c r="B1140" s="201">
        <v>88264</v>
      </c>
      <c r="C1140" s="190" t="s">
        <v>523</v>
      </c>
      <c r="D1140" s="191" t="s">
        <v>90</v>
      </c>
      <c r="E1140" s="165">
        <v>0.28299999999999997</v>
      </c>
      <c r="F1140" s="166">
        <f>VLOOKUP(B1140,'SINAPI-Tabela-Mai.2016'!A:E,5,0)</f>
        <v>15.86</v>
      </c>
      <c r="G1140" s="167">
        <f>F1140*E1140</f>
        <v>4.4883799999999994</v>
      </c>
      <c r="H1140" s="156"/>
      <c r="I1140" s="175"/>
      <c r="J1140" s="175"/>
    </row>
    <row r="1141" spans="1:10">
      <c r="A1141" s="535" t="s">
        <v>113</v>
      </c>
      <c r="B1141" s="201">
        <v>88629</v>
      </c>
      <c r="C1141" s="190" t="s">
        <v>5673</v>
      </c>
      <c r="D1141" s="191" t="s">
        <v>128</v>
      </c>
      <c r="E1141" s="165">
        <v>1.1999999999999999E-3</v>
      </c>
      <c r="F1141" s="166">
        <f>VLOOKUP(B1141,'SINAPI-Tabela-Mai.2016'!A:E,5,0)</f>
        <v>366.98</v>
      </c>
      <c r="G1141" s="167">
        <f>F1141*E1141</f>
        <v>0.44037599999999999</v>
      </c>
      <c r="H1141" s="156"/>
      <c r="I1141" s="175"/>
      <c r="J1141" s="175"/>
    </row>
    <row r="1142" spans="1:10">
      <c r="A1142" s="535" t="s">
        <v>99</v>
      </c>
      <c r="B1142" s="201">
        <v>1873</v>
      </c>
      <c r="C1142" s="190" t="s">
        <v>1920</v>
      </c>
      <c r="D1142" s="191" t="s">
        <v>108</v>
      </c>
      <c r="E1142" s="165">
        <v>1</v>
      </c>
      <c r="F1142" s="166">
        <f>VLOOKUP(B1142,'SINAPI-Insumos-Mai.2016'!A:E,5,0)</f>
        <v>3.14</v>
      </c>
      <c r="G1142" s="167">
        <f>F1142*E1142</f>
        <v>3.14</v>
      </c>
      <c r="H1142" s="156"/>
      <c r="I1142" s="175"/>
      <c r="J1142" s="175"/>
    </row>
    <row r="1143" spans="1:10">
      <c r="A1143" s="535"/>
      <c r="B1143" s="201"/>
      <c r="C1143" s="190"/>
      <c r="D1143" s="191"/>
      <c r="E1143" s="203"/>
      <c r="F1143" s="192"/>
      <c r="G1143" s="193"/>
      <c r="H1143" s="156"/>
      <c r="I1143" s="175"/>
      <c r="J1143" s="175"/>
    </row>
    <row r="1144" spans="1:10">
      <c r="A1144" s="283">
        <f>B1137</f>
        <v>91943</v>
      </c>
      <c r="B1144" s="204"/>
      <c r="C1144" s="196" t="s">
        <v>100</v>
      </c>
      <c r="D1144" s="194"/>
      <c r="E1144" s="205"/>
      <c r="F1144" s="197"/>
      <c r="G1144" s="197">
        <f>SUM(G1139:G1143)</f>
        <v>11.660026</v>
      </c>
      <c r="H1144" s="174"/>
      <c r="I1144" s="175">
        <f>G1140+G1141</f>
        <v>4.928755999999999</v>
      </c>
      <c r="J1144" s="175">
        <f>G1139</f>
        <v>3.5912699999999997</v>
      </c>
    </row>
    <row r="1145" spans="1:10">
      <c r="A1145" s="284" t="s">
        <v>101</v>
      </c>
      <c r="B1145" s="357"/>
      <c r="C1145" s="178"/>
      <c r="D1145" s="176"/>
      <c r="E1145" s="179"/>
      <c r="F1145" s="180"/>
      <c r="G1145" s="180"/>
      <c r="H1145" s="156"/>
      <c r="I1145" s="175"/>
      <c r="J1145" s="175"/>
    </row>
    <row r="1146" spans="1:10">
      <c r="A1146" s="198"/>
      <c r="B1146" s="177"/>
      <c r="C1146" s="178"/>
      <c r="D1146" s="176"/>
      <c r="E1146" s="179"/>
      <c r="F1146" s="180"/>
      <c r="G1146" s="180"/>
      <c r="H1146" s="156"/>
      <c r="I1146" s="175"/>
      <c r="J1146" s="175"/>
    </row>
    <row r="1147" spans="1:10">
      <c r="A1147" s="522" t="s">
        <v>97</v>
      </c>
      <c r="B1147" s="254" t="s">
        <v>482</v>
      </c>
      <c r="C1147" s="184" t="s">
        <v>483</v>
      </c>
      <c r="D1147" s="182" t="s">
        <v>108</v>
      </c>
      <c r="E1147" s="182"/>
      <c r="F1147" s="182"/>
      <c r="G1147" s="182" t="str">
        <f>B1147</f>
        <v>73861/021</v>
      </c>
      <c r="H1147" s="156"/>
      <c r="I1147" s="175"/>
      <c r="J1147" s="175"/>
    </row>
    <row r="1148" spans="1:10">
      <c r="A1148" s="521" t="s">
        <v>88</v>
      </c>
      <c r="B1148" s="228" t="s">
        <v>91</v>
      </c>
      <c r="C1148" s="186" t="s">
        <v>9</v>
      </c>
      <c r="D1148" s="187" t="s">
        <v>92</v>
      </c>
      <c r="E1148" s="187" t="s">
        <v>93</v>
      </c>
      <c r="F1148" s="187" t="s">
        <v>94</v>
      </c>
      <c r="G1148" s="188" t="s">
        <v>62</v>
      </c>
      <c r="H1148" s="156"/>
      <c r="I1148" s="175"/>
      <c r="J1148" s="175"/>
    </row>
    <row r="1149" spans="1:10">
      <c r="A1149" s="518" t="s">
        <v>113</v>
      </c>
      <c r="B1149" s="162">
        <v>88264</v>
      </c>
      <c r="C1149" s="190" t="s">
        <v>135</v>
      </c>
      <c r="D1149" s="191" t="s">
        <v>90</v>
      </c>
      <c r="E1149" s="165">
        <v>0.3</v>
      </c>
      <c r="F1149" s="166">
        <f>VLOOKUP(B1149,'SINAPI-Tabela-Mai.2016'!A:E,5,0)</f>
        <v>15.86</v>
      </c>
      <c r="G1149" s="167">
        <f>F1149*E1149</f>
        <v>4.758</v>
      </c>
      <c r="H1149" s="156"/>
      <c r="I1149" s="175"/>
      <c r="J1149" s="175"/>
    </row>
    <row r="1150" spans="1:10">
      <c r="A1150" s="518" t="s">
        <v>99</v>
      </c>
      <c r="B1150" s="162">
        <v>855</v>
      </c>
      <c r="C1150" s="190" t="s">
        <v>480</v>
      </c>
      <c r="D1150" s="191" t="s">
        <v>139</v>
      </c>
      <c r="E1150" s="165">
        <v>3</v>
      </c>
      <c r="F1150" s="166">
        <f>VLOOKUP(B1150,'SINAPI-Insumos-Mai.2016'!A:E,5,0)</f>
        <v>1.02</v>
      </c>
      <c r="G1150" s="167">
        <f>F1150*E1150</f>
        <v>3.06</v>
      </c>
      <c r="H1150" s="156"/>
      <c r="I1150" s="175"/>
      <c r="J1150" s="175"/>
    </row>
    <row r="1151" spans="1:10">
      <c r="A1151" s="518" t="s">
        <v>99</v>
      </c>
      <c r="B1151" s="162">
        <v>2586</v>
      </c>
      <c r="C1151" s="190" t="s">
        <v>484</v>
      </c>
      <c r="D1151" s="191" t="s">
        <v>108</v>
      </c>
      <c r="E1151" s="165">
        <v>1</v>
      </c>
      <c r="F1151" s="166">
        <f>VLOOKUP(B1151,'SINAPI-Insumos-Mai.2016'!A:E,5,0)</f>
        <v>11.31</v>
      </c>
      <c r="G1151" s="167">
        <f>F1151*E1151</f>
        <v>11.31</v>
      </c>
      <c r="H1151" s="156"/>
      <c r="I1151" s="175"/>
      <c r="J1151" s="175"/>
    </row>
    <row r="1152" spans="1:10">
      <c r="A1152" s="518"/>
      <c r="B1152" s="162"/>
      <c r="C1152" s="190"/>
      <c r="D1152" s="191"/>
      <c r="E1152" s="203"/>
      <c r="F1152" s="192"/>
      <c r="G1152" s="193"/>
      <c r="H1152" s="156"/>
      <c r="I1152" s="175"/>
      <c r="J1152" s="175"/>
    </row>
    <row r="1153" spans="1:10">
      <c r="A1153" s="195" t="str">
        <f>B1147</f>
        <v>73861/021</v>
      </c>
      <c r="B1153" s="206"/>
      <c r="C1153" s="196" t="s">
        <v>100</v>
      </c>
      <c r="D1153" s="194"/>
      <c r="E1153" s="205"/>
      <c r="F1153" s="197"/>
      <c r="G1153" s="197">
        <f>SUM(G1149:G1152)</f>
        <v>19.128</v>
      </c>
      <c r="H1153" s="174"/>
      <c r="I1153" s="175">
        <f>G1150+G1151</f>
        <v>14.370000000000001</v>
      </c>
      <c r="J1153" s="175">
        <f>G1149</f>
        <v>4.758</v>
      </c>
    </row>
    <row r="1154" spans="1:10">
      <c r="A1154" s="198" t="s">
        <v>101</v>
      </c>
      <c r="B1154" s="177"/>
      <c r="C1154" s="178"/>
      <c r="D1154" s="176"/>
      <c r="E1154" s="179"/>
      <c r="F1154" s="180"/>
      <c r="G1154" s="180"/>
      <c r="H1154" s="156"/>
      <c r="I1154" s="175"/>
      <c r="J1154" s="175"/>
    </row>
    <row r="1155" spans="1:10">
      <c r="A1155" s="198"/>
      <c r="B1155" s="177"/>
      <c r="C1155" s="178"/>
      <c r="D1155" s="176"/>
      <c r="E1155" s="179"/>
      <c r="F1155" s="180"/>
      <c r="G1155" s="180"/>
      <c r="H1155" s="156"/>
      <c r="I1155" s="175"/>
      <c r="J1155" s="175"/>
    </row>
    <row r="1156" spans="1:10">
      <c r="A1156" s="183" t="s">
        <v>97</v>
      </c>
      <c r="B1156" s="226" t="s">
        <v>485</v>
      </c>
      <c r="C1156" s="184" t="s">
        <v>486</v>
      </c>
      <c r="D1156" s="182" t="s">
        <v>108</v>
      </c>
      <c r="E1156" s="182"/>
      <c r="F1156" s="182"/>
      <c r="G1156" s="182" t="str">
        <f>B1156</f>
        <v>73861/018</v>
      </c>
      <c r="H1156" s="156"/>
      <c r="I1156" s="175"/>
      <c r="J1156" s="175"/>
    </row>
    <row r="1157" spans="1:10">
      <c r="A1157" s="521" t="s">
        <v>88</v>
      </c>
      <c r="B1157" s="228" t="s">
        <v>91</v>
      </c>
      <c r="C1157" s="186" t="s">
        <v>9</v>
      </c>
      <c r="D1157" s="187" t="s">
        <v>92</v>
      </c>
      <c r="E1157" s="187" t="s">
        <v>93</v>
      </c>
      <c r="F1157" s="187" t="s">
        <v>94</v>
      </c>
      <c r="G1157" s="188" t="s">
        <v>62</v>
      </c>
      <c r="H1157" s="156"/>
      <c r="I1157" s="175"/>
      <c r="J1157" s="175"/>
    </row>
    <row r="1158" spans="1:10">
      <c r="A1158" s="518" t="s">
        <v>113</v>
      </c>
      <c r="B1158" s="162">
        <v>88264</v>
      </c>
      <c r="C1158" s="190" t="s">
        <v>135</v>
      </c>
      <c r="D1158" s="191" t="s">
        <v>90</v>
      </c>
      <c r="E1158" s="165">
        <v>0.3</v>
      </c>
      <c r="F1158" s="166">
        <f>VLOOKUP(B1158,'SINAPI-Tabela-Mai.2016'!A:E,5,0)</f>
        <v>15.86</v>
      </c>
      <c r="G1158" s="167">
        <f>F1158*E1158</f>
        <v>4.758</v>
      </c>
      <c r="H1158" s="156"/>
      <c r="I1158" s="175"/>
      <c r="J1158" s="175"/>
    </row>
    <row r="1159" spans="1:10">
      <c r="A1159" s="518" t="s">
        <v>99</v>
      </c>
      <c r="B1159" s="162">
        <v>855</v>
      </c>
      <c r="C1159" s="190" t="s">
        <v>480</v>
      </c>
      <c r="D1159" s="191" t="s">
        <v>139</v>
      </c>
      <c r="E1159" s="165">
        <v>4</v>
      </c>
      <c r="F1159" s="166">
        <f>VLOOKUP(B1159,'SINAPI-Insumos-Mai.2016'!A:E,5,0)</f>
        <v>1.02</v>
      </c>
      <c r="G1159" s="167">
        <f>F1159*E1159</f>
        <v>4.08</v>
      </c>
      <c r="H1159" s="156"/>
      <c r="I1159" s="175"/>
      <c r="J1159" s="175"/>
    </row>
    <row r="1160" spans="1:10">
      <c r="A1160" s="518" t="s">
        <v>99</v>
      </c>
      <c r="B1160" s="162">
        <v>2581</v>
      </c>
      <c r="C1160" s="190" t="s">
        <v>487</v>
      </c>
      <c r="D1160" s="191" t="s">
        <v>108</v>
      </c>
      <c r="E1160" s="165">
        <v>1</v>
      </c>
      <c r="F1160" s="166">
        <f>VLOOKUP(B1160,'SINAPI-Insumos-Mai.2016'!A:E,5,0)</f>
        <v>10.83</v>
      </c>
      <c r="G1160" s="167">
        <f>F1160*E1160</f>
        <v>10.83</v>
      </c>
      <c r="H1160" s="156"/>
      <c r="I1160" s="175"/>
      <c r="J1160" s="175"/>
    </row>
    <row r="1161" spans="1:10">
      <c r="A1161" s="518"/>
      <c r="B1161" s="162"/>
      <c r="C1161" s="190"/>
      <c r="D1161" s="191"/>
      <c r="E1161" s="203"/>
      <c r="F1161" s="192"/>
      <c r="G1161" s="193"/>
      <c r="H1161" s="156"/>
      <c r="I1161" s="175"/>
      <c r="J1161" s="175"/>
    </row>
    <row r="1162" spans="1:10">
      <c r="A1162" s="195" t="str">
        <f>B1156</f>
        <v>73861/018</v>
      </c>
      <c r="B1162" s="206"/>
      <c r="C1162" s="196" t="s">
        <v>100</v>
      </c>
      <c r="D1162" s="194"/>
      <c r="E1162" s="205"/>
      <c r="F1162" s="197"/>
      <c r="G1162" s="197">
        <f>SUM(G1158:G1161)</f>
        <v>19.667999999999999</v>
      </c>
      <c r="H1162" s="174"/>
      <c r="I1162" s="175">
        <f>G1159+G1160</f>
        <v>14.91</v>
      </c>
      <c r="J1162" s="175">
        <f>G1158</f>
        <v>4.758</v>
      </c>
    </row>
    <row r="1163" spans="1:10">
      <c r="A1163" s="198" t="s">
        <v>101</v>
      </c>
      <c r="B1163" s="177"/>
      <c r="C1163" s="178"/>
      <c r="D1163" s="176"/>
      <c r="E1163" s="179"/>
      <c r="F1163" s="180"/>
      <c r="G1163" s="180"/>
      <c r="H1163" s="156"/>
      <c r="I1163" s="175"/>
      <c r="J1163" s="175"/>
    </row>
    <row r="1164" spans="1:10">
      <c r="A1164" s="198"/>
      <c r="B1164" s="177"/>
      <c r="C1164" s="178"/>
      <c r="D1164" s="176"/>
      <c r="E1164" s="179"/>
      <c r="F1164" s="180"/>
      <c r="G1164" s="180"/>
      <c r="H1164" s="156"/>
      <c r="I1164" s="175"/>
      <c r="J1164" s="175"/>
    </row>
    <row r="1165" spans="1:10">
      <c r="A1165" s="183" t="s">
        <v>97</v>
      </c>
      <c r="B1165" s="183" t="s">
        <v>490</v>
      </c>
      <c r="C1165" s="184" t="s">
        <v>491</v>
      </c>
      <c r="D1165" s="182" t="s">
        <v>108</v>
      </c>
      <c r="E1165" s="182"/>
      <c r="F1165" s="182"/>
      <c r="G1165" s="182" t="str">
        <f>B1165</f>
        <v>CAB-TOM-015</v>
      </c>
      <c r="H1165" s="156"/>
      <c r="I1165" s="175"/>
      <c r="J1165" s="175"/>
    </row>
    <row r="1166" spans="1:10">
      <c r="A1166" s="523" t="s">
        <v>88</v>
      </c>
      <c r="B1166" s="207" t="s">
        <v>91</v>
      </c>
      <c r="C1166" s="208" t="s">
        <v>9</v>
      </c>
      <c r="D1166" s="209" t="s">
        <v>92</v>
      </c>
      <c r="E1166" s="209" t="s">
        <v>93</v>
      </c>
      <c r="F1166" s="209" t="s">
        <v>94</v>
      </c>
      <c r="G1166" s="210" t="s">
        <v>62</v>
      </c>
      <c r="H1166" s="156"/>
      <c r="I1166" s="175"/>
      <c r="J1166" s="175"/>
    </row>
    <row r="1167" spans="1:10">
      <c r="A1167" s="519" t="s">
        <v>109</v>
      </c>
      <c r="B1167" s="211" t="s">
        <v>490</v>
      </c>
      <c r="C1167" s="212" t="s">
        <v>491</v>
      </c>
      <c r="D1167" s="181" t="s">
        <v>108</v>
      </c>
      <c r="E1167" s="213">
        <v>1</v>
      </c>
      <c r="F1167" s="166">
        <f>VLOOKUP(B1167,'SETOP-Tabela Serv.-Dez.2015'!A:H,6,0)</f>
        <v>51.05</v>
      </c>
      <c r="G1167" s="167">
        <f>F1167*E1167</f>
        <v>51.05</v>
      </c>
      <c r="H1167" s="156"/>
      <c r="I1167" s="175"/>
      <c r="J1167" s="175"/>
    </row>
    <row r="1168" spans="1:10">
      <c r="A1168" s="524"/>
      <c r="B1168" s="214"/>
      <c r="C1168" s="212"/>
      <c r="D1168" s="181"/>
      <c r="E1168" s="181"/>
      <c r="F1168" s="181"/>
      <c r="G1168" s="215"/>
      <c r="H1168" s="156"/>
      <c r="I1168" s="175"/>
      <c r="J1168" s="175"/>
    </row>
    <row r="1169" spans="1:10">
      <c r="A1169" s="217" t="str">
        <f>B1165</f>
        <v>CAB-TOM-015</v>
      </c>
      <c r="B1169" s="217"/>
      <c r="C1169" s="218" t="s">
        <v>100</v>
      </c>
      <c r="D1169" s="216"/>
      <c r="E1169" s="216"/>
      <c r="F1169" s="216"/>
      <c r="G1169" s="219">
        <f>SUM(G1167:G1168)</f>
        <v>51.05</v>
      </c>
      <c r="H1169" s="174"/>
      <c r="I1169" s="175">
        <f>G1169*0.7</f>
        <v>35.734999999999992</v>
      </c>
      <c r="J1169" s="175">
        <f>G1169*0.3</f>
        <v>15.314999999999998</v>
      </c>
    </row>
    <row r="1170" spans="1:10">
      <c r="A1170" s="221" t="s">
        <v>101</v>
      </c>
      <c r="B1170" s="221"/>
      <c r="C1170" s="222"/>
      <c r="D1170" s="220"/>
      <c r="E1170" s="220"/>
      <c r="F1170" s="220"/>
      <c r="G1170" s="220"/>
      <c r="H1170" s="156"/>
      <c r="I1170" s="175"/>
      <c r="J1170" s="175"/>
    </row>
    <row r="1171" spans="1:10">
      <c r="A1171" s="224"/>
      <c r="B1171" s="224"/>
      <c r="C1171" s="225"/>
      <c r="D1171" s="223"/>
      <c r="E1171" s="223"/>
      <c r="F1171" s="223"/>
      <c r="G1171" s="223"/>
      <c r="H1171" s="156"/>
      <c r="I1171" s="175"/>
      <c r="J1171" s="175"/>
    </row>
    <row r="1172" spans="1:10">
      <c r="A1172" s="183" t="s">
        <v>97</v>
      </c>
      <c r="B1172" s="183" t="s">
        <v>492</v>
      </c>
      <c r="C1172" s="184" t="s">
        <v>493</v>
      </c>
      <c r="D1172" s="182" t="s">
        <v>193</v>
      </c>
      <c r="E1172" s="182"/>
      <c r="F1172" s="182"/>
      <c r="G1172" s="182" t="str">
        <f>B1172</f>
        <v xml:space="preserve">ELE-PLA-010 </v>
      </c>
      <c r="H1172" s="156"/>
      <c r="I1172" s="175"/>
      <c r="J1172" s="175"/>
    </row>
    <row r="1173" spans="1:10">
      <c r="A1173" s="523" t="s">
        <v>88</v>
      </c>
      <c r="B1173" s="207" t="s">
        <v>91</v>
      </c>
      <c r="C1173" s="208" t="s">
        <v>9</v>
      </c>
      <c r="D1173" s="209" t="s">
        <v>92</v>
      </c>
      <c r="E1173" s="209" t="s">
        <v>93</v>
      </c>
      <c r="F1173" s="209" t="s">
        <v>94</v>
      </c>
      <c r="G1173" s="210" t="s">
        <v>62</v>
      </c>
      <c r="H1173" s="156"/>
      <c r="I1173" s="175"/>
      <c r="J1173" s="175"/>
    </row>
    <row r="1174" spans="1:10">
      <c r="A1174" s="519" t="s">
        <v>109</v>
      </c>
      <c r="B1174" s="211" t="s">
        <v>494</v>
      </c>
      <c r="C1174" s="212" t="s">
        <v>493</v>
      </c>
      <c r="D1174" s="181" t="s">
        <v>193</v>
      </c>
      <c r="E1174" s="213">
        <v>1</v>
      </c>
      <c r="F1174" s="166">
        <f>VLOOKUP(B1174,'SETOP-Tabela Serv.-Dez.2015'!A:H,6,0)</f>
        <v>3.01</v>
      </c>
      <c r="G1174" s="167">
        <f>F1174*E1174</f>
        <v>3.01</v>
      </c>
      <c r="H1174" s="156"/>
      <c r="I1174" s="175"/>
      <c r="J1174" s="175"/>
    </row>
    <row r="1175" spans="1:10">
      <c r="A1175" s="524"/>
      <c r="B1175" s="214"/>
      <c r="C1175" s="212"/>
      <c r="D1175" s="181"/>
      <c r="E1175" s="181"/>
      <c r="F1175" s="181"/>
      <c r="G1175" s="215"/>
      <c r="H1175" s="156"/>
      <c r="I1175" s="175"/>
      <c r="J1175" s="175"/>
    </row>
    <row r="1176" spans="1:10">
      <c r="A1176" s="217" t="str">
        <f>B1172</f>
        <v xml:space="preserve">ELE-PLA-010 </v>
      </c>
      <c r="B1176" s="217"/>
      <c r="C1176" s="218" t="s">
        <v>100</v>
      </c>
      <c r="D1176" s="216"/>
      <c r="E1176" s="216"/>
      <c r="F1176" s="216"/>
      <c r="G1176" s="219">
        <f>SUM(G1174:G1175)</f>
        <v>3.01</v>
      </c>
      <c r="H1176" s="174"/>
      <c r="I1176" s="175">
        <f>G1176*0.7</f>
        <v>2.1069999999999998</v>
      </c>
      <c r="J1176" s="175">
        <f>G1176*0.3</f>
        <v>0.90299999999999991</v>
      </c>
    </row>
    <row r="1177" spans="1:10">
      <c r="A1177" s="221" t="s">
        <v>101</v>
      </c>
      <c r="B1177" s="221"/>
      <c r="C1177" s="222"/>
      <c r="D1177" s="220"/>
      <c r="E1177" s="220"/>
      <c r="F1177" s="220"/>
      <c r="G1177" s="220"/>
      <c r="H1177" s="156"/>
      <c r="I1177" s="175"/>
      <c r="J1177" s="175"/>
    </row>
    <row r="1178" spans="1:10">
      <c r="A1178" s="224"/>
      <c r="B1178" s="224"/>
      <c r="C1178" s="225"/>
      <c r="D1178" s="223"/>
      <c r="E1178" s="223"/>
      <c r="F1178" s="223"/>
      <c r="G1178" s="223"/>
      <c r="H1178" s="156"/>
      <c r="I1178" s="175"/>
      <c r="J1178" s="175"/>
    </row>
    <row r="1179" spans="1:10">
      <c r="A1179" s="183" t="s">
        <v>97</v>
      </c>
      <c r="B1179" s="183" t="s">
        <v>495</v>
      </c>
      <c r="C1179" s="184" t="s">
        <v>496</v>
      </c>
      <c r="D1179" s="182" t="s">
        <v>407</v>
      </c>
      <c r="E1179" s="182"/>
      <c r="F1179" s="182"/>
      <c r="G1179" s="182" t="str">
        <f>B1179</f>
        <v xml:space="preserve">CAB-CAB-015 </v>
      </c>
      <c r="H1179" s="156"/>
      <c r="I1179" s="175"/>
      <c r="J1179" s="175"/>
    </row>
    <row r="1180" spans="1:10">
      <c r="A1180" s="523" t="s">
        <v>88</v>
      </c>
      <c r="B1180" s="207" t="s">
        <v>91</v>
      </c>
      <c r="C1180" s="208" t="s">
        <v>9</v>
      </c>
      <c r="D1180" s="209" t="s">
        <v>92</v>
      </c>
      <c r="E1180" s="209" t="s">
        <v>93</v>
      </c>
      <c r="F1180" s="209" t="s">
        <v>94</v>
      </c>
      <c r="G1180" s="210" t="s">
        <v>62</v>
      </c>
      <c r="H1180" s="156"/>
      <c r="I1180" s="175"/>
      <c r="J1180" s="175"/>
    </row>
    <row r="1181" spans="1:10">
      <c r="A1181" s="519" t="s">
        <v>109</v>
      </c>
      <c r="B1181" s="211" t="s">
        <v>497</v>
      </c>
      <c r="C1181" s="212" t="s">
        <v>496</v>
      </c>
      <c r="D1181" s="181" t="s">
        <v>407</v>
      </c>
      <c r="E1181" s="213">
        <v>1</v>
      </c>
      <c r="F1181" s="166">
        <f>VLOOKUP(B1181,'SETOP-Tabela Serv.-Dez.2015'!A:H,6,0)</f>
        <v>6.19</v>
      </c>
      <c r="G1181" s="167">
        <f>F1181*E1181</f>
        <v>6.19</v>
      </c>
      <c r="H1181" s="156"/>
      <c r="I1181" s="175"/>
      <c r="J1181" s="175"/>
    </row>
    <row r="1182" spans="1:10">
      <c r="A1182" s="524"/>
      <c r="B1182" s="214"/>
      <c r="C1182" s="212"/>
      <c r="D1182" s="181"/>
      <c r="E1182" s="181"/>
      <c r="F1182" s="181"/>
      <c r="G1182" s="215"/>
      <c r="H1182" s="156"/>
      <c r="I1182" s="175"/>
      <c r="J1182" s="175"/>
    </row>
    <row r="1183" spans="1:10">
      <c r="A1183" s="217" t="str">
        <f>B1179</f>
        <v xml:space="preserve">CAB-CAB-015 </v>
      </c>
      <c r="B1183" s="217"/>
      <c r="C1183" s="218" t="s">
        <v>100</v>
      </c>
      <c r="D1183" s="216"/>
      <c r="E1183" s="216"/>
      <c r="F1183" s="216"/>
      <c r="G1183" s="219">
        <f>SUM(G1181:G1182)</f>
        <v>6.19</v>
      </c>
      <c r="H1183" s="174"/>
      <c r="I1183" s="175">
        <f>G1183*0.7</f>
        <v>4.3330000000000002</v>
      </c>
      <c r="J1183" s="175">
        <f>G1183*0.3</f>
        <v>1.857</v>
      </c>
    </row>
    <row r="1184" spans="1:10">
      <c r="A1184" s="221" t="s">
        <v>101</v>
      </c>
      <c r="B1184" s="221"/>
      <c r="C1184" s="222"/>
      <c r="D1184" s="220"/>
      <c r="E1184" s="220"/>
      <c r="F1184" s="220"/>
      <c r="G1184" s="220"/>
      <c r="H1184" s="156"/>
      <c r="I1184" s="175"/>
      <c r="J1184" s="175"/>
    </row>
    <row r="1185" spans="1:10">
      <c r="A1185" s="224"/>
      <c r="B1185" s="224"/>
      <c r="C1185" s="225"/>
      <c r="D1185" s="223"/>
      <c r="E1185" s="223"/>
      <c r="F1185" s="223"/>
      <c r="G1185" s="223"/>
      <c r="H1185" s="156"/>
      <c r="I1185" s="175"/>
      <c r="J1185" s="175"/>
    </row>
    <row r="1186" spans="1:10">
      <c r="A1186" s="183" t="s">
        <v>97</v>
      </c>
      <c r="B1186" s="183" t="s">
        <v>498</v>
      </c>
      <c r="C1186" s="184" t="s">
        <v>499</v>
      </c>
      <c r="D1186" s="182" t="s">
        <v>193</v>
      </c>
      <c r="E1186" s="182"/>
      <c r="F1186" s="182"/>
      <c r="G1186" s="182" t="str">
        <f>B1186</f>
        <v xml:space="preserve">CAB-CER-010 </v>
      </c>
      <c r="H1186" s="156"/>
      <c r="I1186" s="175"/>
      <c r="J1186" s="175"/>
    </row>
    <row r="1187" spans="1:10">
      <c r="A1187" s="523" t="s">
        <v>88</v>
      </c>
      <c r="B1187" s="207" t="s">
        <v>91</v>
      </c>
      <c r="C1187" s="208" t="s">
        <v>9</v>
      </c>
      <c r="D1187" s="209" t="s">
        <v>92</v>
      </c>
      <c r="E1187" s="209" t="s">
        <v>93</v>
      </c>
      <c r="F1187" s="209" t="s">
        <v>94</v>
      </c>
      <c r="G1187" s="210" t="s">
        <v>62</v>
      </c>
      <c r="H1187" s="156"/>
      <c r="I1187" s="175"/>
      <c r="J1187" s="175"/>
    </row>
    <row r="1188" spans="1:10">
      <c r="A1188" s="519" t="s">
        <v>109</v>
      </c>
      <c r="B1188" s="211" t="s">
        <v>500</v>
      </c>
      <c r="C1188" s="212" t="s">
        <v>499</v>
      </c>
      <c r="D1188" s="181" t="s">
        <v>193</v>
      </c>
      <c r="E1188" s="213">
        <v>1</v>
      </c>
      <c r="F1188" s="166">
        <f>VLOOKUP(B1188,'SETOP-Tabela Serv.-Dez.2015'!A:H,6,0)</f>
        <v>13.3</v>
      </c>
      <c r="G1188" s="167">
        <f>F1188*E1188</f>
        <v>13.3</v>
      </c>
      <c r="H1188" s="156"/>
      <c r="I1188" s="175"/>
      <c r="J1188" s="175"/>
    </row>
    <row r="1189" spans="1:10">
      <c r="A1189" s="524"/>
      <c r="B1189" s="214"/>
      <c r="C1189" s="212"/>
      <c r="D1189" s="181"/>
      <c r="E1189" s="181"/>
      <c r="F1189" s="181"/>
      <c r="G1189" s="215"/>
      <c r="H1189" s="156"/>
      <c r="I1189" s="175"/>
      <c r="J1189" s="175"/>
    </row>
    <row r="1190" spans="1:10">
      <c r="A1190" s="217" t="str">
        <f>B1186</f>
        <v xml:space="preserve">CAB-CER-010 </v>
      </c>
      <c r="B1190" s="217"/>
      <c r="C1190" s="218" t="s">
        <v>100</v>
      </c>
      <c r="D1190" s="216"/>
      <c r="E1190" s="216"/>
      <c r="F1190" s="216"/>
      <c r="G1190" s="219">
        <f>SUM(G1188:G1189)</f>
        <v>13.3</v>
      </c>
      <c r="H1190" s="174"/>
      <c r="I1190" s="175"/>
      <c r="J1190" s="175">
        <f>G1190</f>
        <v>13.3</v>
      </c>
    </row>
    <row r="1191" spans="1:10">
      <c r="A1191" s="221" t="s">
        <v>101</v>
      </c>
      <c r="B1191" s="221"/>
      <c r="C1191" s="222"/>
      <c r="D1191" s="220"/>
      <c r="E1191" s="220"/>
      <c r="F1191" s="220"/>
      <c r="G1191" s="220"/>
      <c r="H1191" s="156"/>
      <c r="I1191" s="175"/>
      <c r="J1191" s="175"/>
    </row>
    <row r="1192" spans="1:10">
      <c r="A1192" s="224"/>
      <c r="B1192" s="224"/>
      <c r="C1192" s="225"/>
      <c r="D1192" s="223"/>
      <c r="E1192" s="223"/>
      <c r="F1192" s="223"/>
      <c r="G1192" s="223"/>
      <c r="H1192" s="156"/>
      <c r="I1192" s="175"/>
      <c r="J1192" s="175"/>
    </row>
    <row r="1193" spans="1:10" ht="22.5">
      <c r="A1193" s="183" t="s">
        <v>97</v>
      </c>
      <c r="B1193" s="183">
        <v>83371</v>
      </c>
      <c r="C1193" s="184" t="s">
        <v>501</v>
      </c>
      <c r="D1193" s="182" t="s">
        <v>108</v>
      </c>
      <c r="E1193" s="182"/>
      <c r="F1193" s="182"/>
      <c r="G1193" s="182">
        <f>B1193</f>
        <v>83371</v>
      </c>
      <c r="H1193" s="156"/>
      <c r="I1193" s="175"/>
      <c r="J1193" s="175"/>
    </row>
    <row r="1194" spans="1:10">
      <c r="A1194" s="521" t="s">
        <v>88</v>
      </c>
      <c r="B1194" s="185" t="s">
        <v>91</v>
      </c>
      <c r="C1194" s="186" t="s">
        <v>9</v>
      </c>
      <c r="D1194" s="187" t="s">
        <v>92</v>
      </c>
      <c r="E1194" s="187" t="s">
        <v>93</v>
      </c>
      <c r="F1194" s="187" t="s">
        <v>94</v>
      </c>
      <c r="G1194" s="188" t="s">
        <v>62</v>
      </c>
      <c r="H1194" s="156"/>
      <c r="I1194" s="175"/>
      <c r="J1194" s="175"/>
    </row>
    <row r="1195" spans="1:10" ht="22.5">
      <c r="A1195" s="518" t="s">
        <v>113</v>
      </c>
      <c r="B1195" s="162">
        <v>87367</v>
      </c>
      <c r="C1195" s="190" t="s">
        <v>502</v>
      </c>
      <c r="D1195" s="191" t="s">
        <v>128</v>
      </c>
      <c r="E1195" s="165">
        <v>5.0000000000000001E-4</v>
      </c>
      <c r="F1195" s="166">
        <f>VLOOKUP(B1195,'SINAPI-Tabela-Mai.2016'!A:E,5,0)</f>
        <v>381.51</v>
      </c>
      <c r="G1195" s="167">
        <f t="shared" ref="G1195:G1200" si="23">F1195*E1195</f>
        <v>0.19075500000000001</v>
      </c>
      <c r="H1195" s="156"/>
      <c r="I1195" s="175"/>
      <c r="J1195" s="175"/>
    </row>
    <row r="1196" spans="1:10">
      <c r="A1196" s="518" t="s">
        <v>113</v>
      </c>
      <c r="B1196" s="162">
        <v>88247</v>
      </c>
      <c r="C1196" s="190" t="s">
        <v>440</v>
      </c>
      <c r="D1196" s="191" t="s">
        <v>90</v>
      </c>
      <c r="E1196" s="165">
        <v>1.5</v>
      </c>
      <c r="F1196" s="166">
        <f>VLOOKUP(B1196,'SINAPI-Tabela-Mai.2016'!A:E,5,0)</f>
        <v>12.69</v>
      </c>
      <c r="G1196" s="167">
        <f t="shared" si="23"/>
        <v>19.035</v>
      </c>
      <c r="H1196" s="156"/>
      <c r="I1196" s="175"/>
      <c r="J1196" s="175"/>
    </row>
    <row r="1197" spans="1:10">
      <c r="A1197" s="518" t="s">
        <v>113</v>
      </c>
      <c r="B1197" s="162">
        <v>88264</v>
      </c>
      <c r="C1197" s="190" t="s">
        <v>135</v>
      </c>
      <c r="D1197" s="191" t="s">
        <v>90</v>
      </c>
      <c r="E1197" s="165">
        <v>1.5</v>
      </c>
      <c r="F1197" s="166">
        <f>VLOOKUP(B1197,'SINAPI-Tabela-Mai.2016'!A:E,5,0)</f>
        <v>15.86</v>
      </c>
      <c r="G1197" s="167">
        <f t="shared" si="23"/>
        <v>23.79</v>
      </c>
      <c r="H1197" s="156"/>
      <c r="I1197" s="175"/>
      <c r="J1197" s="175"/>
    </row>
    <row r="1198" spans="1:10">
      <c r="A1198" s="518" t="s">
        <v>113</v>
      </c>
      <c r="B1198" s="162">
        <v>88309</v>
      </c>
      <c r="C1198" s="190" t="s">
        <v>163</v>
      </c>
      <c r="D1198" s="191" t="s">
        <v>90</v>
      </c>
      <c r="E1198" s="165">
        <v>0.15</v>
      </c>
      <c r="F1198" s="166">
        <f>VLOOKUP(B1198,'SINAPI-Tabela-Mai.2016'!A:E,5,0)</f>
        <v>15.86</v>
      </c>
      <c r="G1198" s="167">
        <f t="shared" si="23"/>
        <v>2.379</v>
      </c>
      <c r="H1198" s="156"/>
      <c r="I1198" s="175"/>
      <c r="J1198" s="175"/>
    </row>
    <row r="1199" spans="1:10">
      <c r="A1199" s="518" t="s">
        <v>113</v>
      </c>
      <c r="B1199" s="162">
        <v>88316</v>
      </c>
      <c r="C1199" s="190" t="s">
        <v>116</v>
      </c>
      <c r="D1199" s="191" t="s">
        <v>90</v>
      </c>
      <c r="E1199" s="165">
        <v>0.15</v>
      </c>
      <c r="F1199" s="166">
        <f>VLOOKUP(B1199,'SINAPI-Tabela-Mai.2016'!A:E,5,0)</f>
        <v>11.41</v>
      </c>
      <c r="G1199" s="167">
        <f t="shared" si="23"/>
        <v>1.7115</v>
      </c>
      <c r="H1199" s="156"/>
      <c r="I1199" s="175"/>
      <c r="J1199" s="175"/>
    </row>
    <row r="1200" spans="1:10">
      <c r="A1200" s="518" t="s">
        <v>99</v>
      </c>
      <c r="B1200" s="162">
        <v>11250</v>
      </c>
      <c r="C1200" s="190" t="s">
        <v>503</v>
      </c>
      <c r="D1200" s="191" t="s">
        <v>108</v>
      </c>
      <c r="E1200" s="165">
        <v>1</v>
      </c>
      <c r="F1200" s="166">
        <f>VLOOKUP(B1200,'SINAPI-Insumos-Mai.2016'!A:E,5,0)</f>
        <v>52.45</v>
      </c>
      <c r="G1200" s="167">
        <f t="shared" si="23"/>
        <v>52.45</v>
      </c>
      <c r="H1200" s="156"/>
      <c r="I1200" s="175"/>
      <c r="J1200" s="175"/>
    </row>
    <row r="1201" spans="1:10">
      <c r="A1201" s="518"/>
      <c r="B1201" s="162"/>
      <c r="C1201" s="190"/>
      <c r="D1201" s="191"/>
      <c r="E1201" s="203"/>
      <c r="F1201" s="192"/>
      <c r="G1201" s="193"/>
      <c r="H1201" s="156"/>
      <c r="I1201" s="175"/>
      <c r="J1201" s="175"/>
    </row>
    <row r="1202" spans="1:10">
      <c r="A1202" s="195">
        <f>B1193</f>
        <v>83371</v>
      </c>
      <c r="B1202" s="206"/>
      <c r="C1202" s="196" t="s">
        <v>100</v>
      </c>
      <c r="D1202" s="194"/>
      <c r="E1202" s="205"/>
      <c r="F1202" s="197"/>
      <c r="G1202" s="197">
        <f>SUM(G1195:G1201)</f>
        <v>99.556254999999993</v>
      </c>
      <c r="H1202" s="174"/>
      <c r="I1202" s="175">
        <f>G1200+G1195</f>
        <v>52.640755000000006</v>
      </c>
      <c r="J1202" s="175">
        <f>G1196+G1197+G1198+G1199</f>
        <v>46.915500000000002</v>
      </c>
    </row>
    <row r="1203" spans="1:10">
      <c r="A1203" s="198" t="s">
        <v>101</v>
      </c>
      <c r="B1203" s="177"/>
      <c r="C1203" s="178"/>
      <c r="D1203" s="176"/>
      <c r="E1203" s="179"/>
      <c r="F1203" s="180"/>
      <c r="G1203" s="180"/>
      <c r="H1203" s="156"/>
      <c r="I1203" s="175"/>
      <c r="J1203" s="175"/>
    </row>
    <row r="1204" spans="1:10">
      <c r="A1204" s="198"/>
      <c r="B1204" s="177"/>
      <c r="C1204" s="178"/>
      <c r="D1204" s="176"/>
      <c r="E1204" s="179"/>
      <c r="F1204" s="180"/>
      <c r="G1204" s="180"/>
      <c r="H1204" s="156"/>
      <c r="I1204" s="175"/>
      <c r="J1204" s="175"/>
    </row>
    <row r="1205" spans="1:10">
      <c r="A1205" s="183" t="s">
        <v>97</v>
      </c>
      <c r="B1205" s="183" t="s">
        <v>504</v>
      </c>
      <c r="C1205" s="184" t="s">
        <v>505</v>
      </c>
      <c r="D1205" s="182" t="s">
        <v>506</v>
      </c>
      <c r="E1205" s="182"/>
      <c r="F1205" s="182"/>
      <c r="G1205" s="182" t="str">
        <f>B1205</f>
        <v xml:space="preserve">CAB-RACK-010 </v>
      </c>
      <c r="H1205" s="156"/>
      <c r="I1205" s="175"/>
      <c r="J1205" s="175"/>
    </row>
    <row r="1206" spans="1:10">
      <c r="A1206" s="523" t="s">
        <v>88</v>
      </c>
      <c r="B1206" s="207" t="s">
        <v>91</v>
      </c>
      <c r="C1206" s="208" t="s">
        <v>9</v>
      </c>
      <c r="D1206" s="209" t="s">
        <v>92</v>
      </c>
      <c r="E1206" s="209" t="s">
        <v>93</v>
      </c>
      <c r="F1206" s="209" t="s">
        <v>94</v>
      </c>
      <c r="G1206" s="210" t="s">
        <v>62</v>
      </c>
      <c r="H1206" s="156"/>
      <c r="I1206" s="175"/>
      <c r="J1206" s="175"/>
    </row>
    <row r="1207" spans="1:10">
      <c r="A1207" s="519" t="s">
        <v>109</v>
      </c>
      <c r="B1207" s="211" t="s">
        <v>507</v>
      </c>
      <c r="C1207" s="212" t="s">
        <v>505</v>
      </c>
      <c r="D1207" s="181" t="s">
        <v>506</v>
      </c>
      <c r="E1207" s="213">
        <v>1</v>
      </c>
      <c r="F1207" s="166">
        <f>VLOOKUP(B1207,'SETOP-Tabela Serv.-Dez.2015'!A:H,6,0)</f>
        <v>98.99</v>
      </c>
      <c r="G1207" s="167">
        <f>F1207*E1207</f>
        <v>98.99</v>
      </c>
      <c r="H1207" s="156"/>
      <c r="I1207" s="175"/>
      <c r="J1207" s="175"/>
    </row>
    <row r="1208" spans="1:10">
      <c r="A1208" s="524"/>
      <c r="B1208" s="214"/>
      <c r="C1208" s="212"/>
      <c r="D1208" s="181"/>
      <c r="E1208" s="181"/>
      <c r="F1208" s="181"/>
      <c r="G1208" s="215"/>
      <c r="H1208" s="156"/>
      <c r="I1208" s="175"/>
      <c r="J1208" s="175"/>
    </row>
    <row r="1209" spans="1:10">
      <c r="A1209" s="217" t="str">
        <f>B1205</f>
        <v xml:space="preserve">CAB-RACK-010 </v>
      </c>
      <c r="B1209" s="217"/>
      <c r="C1209" s="218" t="s">
        <v>100</v>
      </c>
      <c r="D1209" s="216"/>
      <c r="E1209" s="216"/>
      <c r="F1209" s="216"/>
      <c r="G1209" s="219">
        <f>SUM(G1207:G1208)</f>
        <v>98.99</v>
      </c>
      <c r="H1209" s="174"/>
      <c r="I1209" s="175">
        <f>G1209*0.7</f>
        <v>69.292999999999992</v>
      </c>
      <c r="J1209" s="175">
        <f>G1209*0.3</f>
        <v>29.696999999999996</v>
      </c>
    </row>
    <row r="1210" spans="1:10">
      <c r="A1210" s="221" t="s">
        <v>101</v>
      </c>
      <c r="B1210" s="221"/>
      <c r="C1210" s="222"/>
      <c r="D1210" s="220"/>
      <c r="E1210" s="220"/>
      <c r="F1210" s="220"/>
      <c r="G1210" s="220"/>
      <c r="H1210" s="156"/>
      <c r="I1210" s="175"/>
      <c r="J1210" s="175"/>
    </row>
    <row r="1211" spans="1:10">
      <c r="A1211" s="224"/>
      <c r="B1211" s="224"/>
      <c r="C1211" s="225"/>
      <c r="D1211" s="223"/>
      <c r="E1211" s="223"/>
      <c r="F1211" s="223"/>
      <c r="G1211" s="223"/>
      <c r="H1211" s="156"/>
      <c r="I1211" s="175"/>
      <c r="J1211" s="175"/>
    </row>
    <row r="1212" spans="1:10">
      <c r="A1212" s="183" t="s">
        <v>97</v>
      </c>
      <c r="B1212" s="183" t="s">
        <v>508</v>
      </c>
      <c r="C1212" s="184" t="s">
        <v>509</v>
      </c>
      <c r="D1212" s="182" t="s">
        <v>506</v>
      </c>
      <c r="E1212" s="182"/>
      <c r="F1212" s="182"/>
      <c r="G1212" s="182" t="str">
        <f>B1212</f>
        <v xml:space="preserve">CAB-RACK-020 </v>
      </c>
      <c r="H1212" s="156"/>
      <c r="I1212" s="175"/>
      <c r="J1212" s="175"/>
    </row>
    <row r="1213" spans="1:10">
      <c r="A1213" s="523" t="s">
        <v>88</v>
      </c>
      <c r="B1213" s="207" t="s">
        <v>91</v>
      </c>
      <c r="C1213" s="208" t="s">
        <v>9</v>
      </c>
      <c r="D1213" s="209" t="s">
        <v>92</v>
      </c>
      <c r="E1213" s="209" t="s">
        <v>93</v>
      </c>
      <c r="F1213" s="209" t="s">
        <v>94</v>
      </c>
      <c r="G1213" s="210" t="s">
        <v>62</v>
      </c>
      <c r="H1213" s="156"/>
      <c r="I1213" s="175"/>
      <c r="J1213" s="175"/>
    </row>
    <row r="1214" spans="1:10">
      <c r="A1214" s="519" t="s">
        <v>109</v>
      </c>
      <c r="B1214" s="211" t="s">
        <v>510</v>
      </c>
      <c r="C1214" s="212" t="s">
        <v>509</v>
      </c>
      <c r="D1214" s="181" t="s">
        <v>506</v>
      </c>
      <c r="E1214" s="213">
        <v>1</v>
      </c>
      <c r="F1214" s="166">
        <f>VLOOKUP(B1214,'SETOP-Tabela Serv.-Dez.2015'!A:H,6,0)</f>
        <v>50.38</v>
      </c>
      <c r="G1214" s="167">
        <f>F1214*E1214</f>
        <v>50.38</v>
      </c>
      <c r="H1214" s="156"/>
      <c r="I1214" s="175"/>
      <c r="J1214" s="175"/>
    </row>
    <row r="1215" spans="1:10">
      <c r="A1215" s="524"/>
      <c r="B1215" s="214"/>
      <c r="C1215" s="212"/>
      <c r="D1215" s="181"/>
      <c r="E1215" s="181"/>
      <c r="F1215" s="181"/>
      <c r="G1215" s="215"/>
      <c r="H1215" s="156"/>
      <c r="I1215" s="175"/>
      <c r="J1215" s="175"/>
    </row>
    <row r="1216" spans="1:10">
      <c r="A1216" s="217" t="str">
        <f>B1212</f>
        <v xml:space="preserve">CAB-RACK-020 </v>
      </c>
      <c r="B1216" s="217"/>
      <c r="C1216" s="218" t="s">
        <v>100</v>
      </c>
      <c r="D1216" s="216"/>
      <c r="E1216" s="216"/>
      <c r="F1216" s="216"/>
      <c r="G1216" s="219">
        <f>SUM(G1214:G1215)</f>
        <v>50.38</v>
      </c>
      <c r="H1216" s="174"/>
      <c r="I1216" s="175">
        <f>G1216*0.7</f>
        <v>35.265999999999998</v>
      </c>
      <c r="J1216" s="175">
        <f>G1216*0.3</f>
        <v>15.114000000000001</v>
      </c>
    </row>
    <row r="1217" spans="1:10">
      <c r="A1217" s="221" t="s">
        <v>101</v>
      </c>
      <c r="B1217" s="221"/>
      <c r="C1217" s="222"/>
      <c r="D1217" s="220"/>
      <c r="E1217" s="220"/>
      <c r="F1217" s="220"/>
      <c r="G1217" s="220"/>
      <c r="H1217" s="156"/>
      <c r="I1217" s="175"/>
      <c r="J1217" s="175"/>
    </row>
    <row r="1218" spans="1:10">
      <c r="A1218" s="224"/>
      <c r="B1218" s="224"/>
      <c r="C1218" s="225"/>
      <c r="D1218" s="223"/>
      <c r="E1218" s="223"/>
      <c r="F1218" s="223"/>
      <c r="G1218" s="223"/>
      <c r="H1218" s="156"/>
      <c r="I1218" s="175"/>
      <c r="J1218" s="175"/>
    </row>
    <row r="1219" spans="1:10">
      <c r="A1219" s="183" t="s">
        <v>97</v>
      </c>
      <c r="B1219" s="183" t="s">
        <v>511</v>
      </c>
      <c r="C1219" s="184" t="s">
        <v>512</v>
      </c>
      <c r="D1219" s="182" t="s">
        <v>506</v>
      </c>
      <c r="E1219" s="182"/>
      <c r="F1219" s="182"/>
      <c r="G1219" s="182" t="str">
        <f>B1219</f>
        <v xml:space="preserve">CAB-RACK-015 </v>
      </c>
      <c r="H1219" s="156"/>
      <c r="I1219" s="175"/>
      <c r="J1219" s="175"/>
    </row>
    <row r="1220" spans="1:10">
      <c r="A1220" s="523" t="s">
        <v>88</v>
      </c>
      <c r="B1220" s="207" t="s">
        <v>91</v>
      </c>
      <c r="C1220" s="208" t="s">
        <v>9</v>
      </c>
      <c r="D1220" s="209" t="s">
        <v>92</v>
      </c>
      <c r="E1220" s="209" t="s">
        <v>93</v>
      </c>
      <c r="F1220" s="209" t="s">
        <v>94</v>
      </c>
      <c r="G1220" s="210" t="s">
        <v>62</v>
      </c>
      <c r="H1220" s="156"/>
      <c r="I1220" s="175"/>
      <c r="J1220" s="175"/>
    </row>
    <row r="1221" spans="1:10">
      <c r="A1221" s="519" t="s">
        <v>109</v>
      </c>
      <c r="B1221" s="211" t="s">
        <v>513</v>
      </c>
      <c r="C1221" s="212" t="s">
        <v>512</v>
      </c>
      <c r="D1221" s="181" t="s">
        <v>506</v>
      </c>
      <c r="E1221" s="213">
        <v>1</v>
      </c>
      <c r="F1221" s="166">
        <f>VLOOKUP(B1221,'SETOP-Tabela Serv.-Dez.2015'!A:H,6,0)</f>
        <v>825.69</v>
      </c>
      <c r="G1221" s="167">
        <f>F1221*E1221</f>
        <v>825.69</v>
      </c>
      <c r="H1221" s="156"/>
      <c r="I1221" s="175"/>
      <c r="J1221" s="175"/>
    </row>
    <row r="1222" spans="1:10">
      <c r="A1222" s="524"/>
      <c r="B1222" s="214"/>
      <c r="C1222" s="212"/>
      <c r="D1222" s="181"/>
      <c r="E1222" s="181"/>
      <c r="F1222" s="181"/>
      <c r="G1222" s="215"/>
      <c r="H1222" s="156"/>
      <c r="I1222" s="175"/>
      <c r="J1222" s="175"/>
    </row>
    <row r="1223" spans="1:10">
      <c r="A1223" s="217" t="str">
        <f>B1219</f>
        <v xml:space="preserve">CAB-RACK-015 </v>
      </c>
      <c r="B1223" s="217"/>
      <c r="C1223" s="218" t="s">
        <v>100</v>
      </c>
      <c r="D1223" s="216"/>
      <c r="E1223" s="216"/>
      <c r="F1223" s="216"/>
      <c r="G1223" s="219">
        <f>SUM(G1221:G1222)</f>
        <v>825.69</v>
      </c>
      <c r="H1223" s="174"/>
      <c r="I1223" s="175">
        <f>G1223*0.7</f>
        <v>577.98299999999995</v>
      </c>
      <c r="J1223" s="175">
        <f>G1223*0.3</f>
        <v>247.70699999999999</v>
      </c>
    </row>
    <row r="1224" spans="1:10">
      <c r="A1224" s="221" t="s">
        <v>101</v>
      </c>
      <c r="B1224" s="231"/>
      <c r="C1224" s="222"/>
      <c r="D1224" s="220"/>
      <c r="E1224" s="220"/>
      <c r="F1224" s="220"/>
      <c r="G1224" s="220"/>
      <c r="H1224" s="156"/>
      <c r="I1224" s="175"/>
      <c r="J1224" s="175"/>
    </row>
    <row r="1225" spans="1:10">
      <c r="A1225" s="224"/>
      <c r="B1225" s="224"/>
      <c r="C1225" s="225"/>
      <c r="D1225" s="223"/>
      <c r="E1225" s="223"/>
      <c r="F1225" s="223"/>
      <c r="G1225" s="223"/>
      <c r="H1225" s="156"/>
      <c r="I1225" s="175"/>
      <c r="J1225" s="175"/>
    </row>
    <row r="1226" spans="1:10">
      <c r="A1226" s="183" t="s">
        <v>97</v>
      </c>
      <c r="B1226" s="226">
        <v>72927</v>
      </c>
      <c r="C1226" s="184" t="s">
        <v>514</v>
      </c>
      <c r="D1226" s="182" t="s">
        <v>121</v>
      </c>
      <c r="E1226" s="182"/>
      <c r="F1226" s="182"/>
      <c r="G1226" s="182">
        <f>B1226</f>
        <v>72927</v>
      </c>
      <c r="H1226" s="156"/>
      <c r="I1226" s="175"/>
      <c r="J1226" s="175"/>
    </row>
    <row r="1227" spans="1:10">
      <c r="A1227" s="521" t="s">
        <v>88</v>
      </c>
      <c r="B1227" s="228" t="s">
        <v>91</v>
      </c>
      <c r="C1227" s="186" t="s">
        <v>9</v>
      </c>
      <c r="D1227" s="187" t="s">
        <v>92</v>
      </c>
      <c r="E1227" s="187" t="s">
        <v>93</v>
      </c>
      <c r="F1227" s="187" t="s">
        <v>94</v>
      </c>
      <c r="G1227" s="188" t="s">
        <v>62</v>
      </c>
      <c r="H1227" s="156"/>
      <c r="I1227" s="175"/>
      <c r="J1227" s="175"/>
    </row>
    <row r="1228" spans="1:10">
      <c r="A1228" s="518" t="s">
        <v>113</v>
      </c>
      <c r="B1228" s="162">
        <v>88247</v>
      </c>
      <c r="C1228" s="190" t="s">
        <v>440</v>
      </c>
      <c r="D1228" s="191" t="s">
        <v>90</v>
      </c>
      <c r="E1228" s="165">
        <v>0.66</v>
      </c>
      <c r="F1228" s="166">
        <f>VLOOKUP(B1228,'SINAPI-Tabela-Mai.2016'!A:E,5,0)</f>
        <v>12.69</v>
      </c>
      <c r="G1228" s="167">
        <f>F1228*E1228</f>
        <v>8.3754000000000008</v>
      </c>
      <c r="H1228" s="156"/>
      <c r="I1228" s="175"/>
      <c r="J1228" s="175"/>
    </row>
    <row r="1229" spans="1:10">
      <c r="A1229" s="518" t="s">
        <v>113</v>
      </c>
      <c r="B1229" s="162">
        <v>88264</v>
      </c>
      <c r="C1229" s="190" t="s">
        <v>135</v>
      </c>
      <c r="D1229" s="191" t="s">
        <v>90</v>
      </c>
      <c r="E1229" s="165">
        <v>0.66</v>
      </c>
      <c r="F1229" s="166">
        <f>VLOOKUP(B1229,'SINAPI-Tabela-Mai.2016'!A:E,5,0)</f>
        <v>15.86</v>
      </c>
      <c r="G1229" s="167">
        <f>F1229*E1229</f>
        <v>10.467600000000001</v>
      </c>
      <c r="H1229" s="156"/>
      <c r="I1229" s="175"/>
      <c r="J1229" s="175"/>
    </row>
    <row r="1230" spans="1:10">
      <c r="A1230" s="518" t="s">
        <v>99</v>
      </c>
      <c r="B1230" s="162">
        <v>857</v>
      </c>
      <c r="C1230" s="190" t="s">
        <v>515</v>
      </c>
      <c r="D1230" s="191" t="s">
        <v>121</v>
      </c>
      <c r="E1230" s="165">
        <v>1.03</v>
      </c>
      <c r="F1230" s="166">
        <f>VLOOKUP(B1230,'SINAPI-Insumos-Mai.2016'!A:E,5,0)</f>
        <v>6.31</v>
      </c>
      <c r="G1230" s="167">
        <f>F1230*E1230</f>
        <v>6.4992999999999999</v>
      </c>
      <c r="H1230" s="156"/>
      <c r="I1230" s="175"/>
      <c r="J1230" s="175"/>
    </row>
    <row r="1231" spans="1:10">
      <c r="A1231" s="518" t="s">
        <v>99</v>
      </c>
      <c r="B1231" s="162">
        <v>3396</v>
      </c>
      <c r="C1231" s="190" t="s">
        <v>516</v>
      </c>
      <c r="D1231" s="191" t="s">
        <v>108</v>
      </c>
      <c r="E1231" s="165">
        <v>0.5</v>
      </c>
      <c r="F1231" s="166">
        <f>VLOOKUP(B1231,'SINAPI-Insumos-Mai.2016'!A:E,5,0)</f>
        <v>3.4</v>
      </c>
      <c r="G1231" s="167">
        <f>F1231*E1231</f>
        <v>1.7</v>
      </c>
      <c r="H1231" s="156"/>
      <c r="I1231" s="175"/>
      <c r="J1231" s="175"/>
    </row>
    <row r="1232" spans="1:10">
      <c r="A1232" s="518" t="s">
        <v>99</v>
      </c>
      <c r="B1232" s="162">
        <v>7583</v>
      </c>
      <c r="C1232" s="190" t="s">
        <v>517</v>
      </c>
      <c r="D1232" s="191" t="s">
        <v>108</v>
      </c>
      <c r="E1232" s="165">
        <v>1</v>
      </c>
      <c r="F1232" s="166">
        <f>VLOOKUP(B1232,'SINAPI-Insumos-Mai.2016'!A:E,5,0)</f>
        <v>0.19</v>
      </c>
      <c r="G1232" s="167">
        <f>F1232*E1232</f>
        <v>0.19</v>
      </c>
      <c r="H1232" s="156"/>
      <c r="I1232" s="175"/>
      <c r="J1232" s="175"/>
    </row>
    <row r="1233" spans="1:10">
      <c r="A1233" s="518"/>
      <c r="B1233" s="162"/>
      <c r="C1233" s="190"/>
      <c r="D1233" s="191"/>
      <c r="E1233" s="203"/>
      <c r="F1233" s="192"/>
      <c r="G1233" s="193"/>
      <c r="H1233" s="156"/>
      <c r="I1233" s="175"/>
      <c r="J1233" s="175"/>
    </row>
    <row r="1234" spans="1:10">
      <c r="A1234" s="195">
        <f>B1226</f>
        <v>72927</v>
      </c>
      <c r="B1234" s="206"/>
      <c r="C1234" s="196" t="s">
        <v>100</v>
      </c>
      <c r="D1234" s="194"/>
      <c r="E1234" s="205"/>
      <c r="F1234" s="197"/>
      <c r="G1234" s="197">
        <f>SUM(G1228:G1233)</f>
        <v>27.232300000000002</v>
      </c>
      <c r="H1234" s="156"/>
      <c r="I1234" s="175">
        <f>G1230+G1231+G1232</f>
        <v>8.3892999999999986</v>
      </c>
      <c r="J1234" s="175">
        <f>G1228+G1229</f>
        <v>18.843000000000004</v>
      </c>
    </row>
    <row r="1235" spans="1:10">
      <c r="A1235" s="198" t="s">
        <v>101</v>
      </c>
      <c r="B1235" s="177"/>
      <c r="C1235" s="178"/>
      <c r="D1235" s="176"/>
      <c r="E1235" s="179"/>
      <c r="F1235" s="180"/>
      <c r="G1235" s="180"/>
      <c r="H1235" s="156"/>
      <c r="I1235" s="175"/>
      <c r="J1235" s="175"/>
    </row>
    <row r="1236" spans="1:10">
      <c r="A1236" s="198"/>
      <c r="B1236" s="177"/>
      <c r="C1236" s="178"/>
      <c r="D1236" s="176"/>
      <c r="E1236" s="179"/>
      <c r="F1236" s="180"/>
      <c r="G1236" s="180"/>
      <c r="H1236" s="156"/>
      <c r="I1236" s="175"/>
      <c r="J1236" s="175"/>
    </row>
    <row r="1237" spans="1:10">
      <c r="A1237" s="183" t="s">
        <v>97</v>
      </c>
      <c r="B1237" s="226">
        <v>72929</v>
      </c>
      <c r="C1237" s="184" t="s">
        <v>518</v>
      </c>
      <c r="D1237" s="182" t="s">
        <v>121</v>
      </c>
      <c r="E1237" s="182"/>
      <c r="F1237" s="182"/>
      <c r="G1237" s="182">
        <f>B1237</f>
        <v>72929</v>
      </c>
      <c r="H1237" s="156"/>
      <c r="I1237" s="175"/>
      <c r="J1237" s="175"/>
    </row>
    <row r="1238" spans="1:10">
      <c r="A1238" s="521" t="s">
        <v>88</v>
      </c>
      <c r="B1238" s="228" t="s">
        <v>91</v>
      </c>
      <c r="C1238" s="186" t="s">
        <v>9</v>
      </c>
      <c r="D1238" s="187" t="s">
        <v>92</v>
      </c>
      <c r="E1238" s="187" t="s">
        <v>93</v>
      </c>
      <c r="F1238" s="187" t="s">
        <v>94</v>
      </c>
      <c r="G1238" s="188" t="s">
        <v>62</v>
      </c>
      <c r="H1238" s="156"/>
      <c r="I1238" s="175"/>
      <c r="J1238" s="175"/>
    </row>
    <row r="1239" spans="1:10">
      <c r="A1239" s="518" t="s">
        <v>113</v>
      </c>
      <c r="B1239" s="162">
        <v>88247</v>
      </c>
      <c r="C1239" s="190" t="s">
        <v>440</v>
      </c>
      <c r="D1239" s="191" t="s">
        <v>90</v>
      </c>
      <c r="E1239" s="165">
        <v>0.71</v>
      </c>
      <c r="F1239" s="166">
        <f>VLOOKUP(B1239,'SINAPI-Tabela-Mai.2016'!A:E,5,0)</f>
        <v>12.69</v>
      </c>
      <c r="G1239" s="167">
        <f>F1239*E1239</f>
        <v>9.0099</v>
      </c>
      <c r="H1239" s="156"/>
      <c r="I1239" s="175"/>
      <c r="J1239" s="175"/>
    </row>
    <row r="1240" spans="1:10">
      <c r="A1240" s="518" t="s">
        <v>113</v>
      </c>
      <c r="B1240" s="162">
        <v>88264</v>
      </c>
      <c r="C1240" s="190" t="s">
        <v>135</v>
      </c>
      <c r="D1240" s="191" t="s">
        <v>90</v>
      </c>
      <c r="E1240" s="165">
        <v>0.71</v>
      </c>
      <c r="F1240" s="166">
        <f>VLOOKUP(B1240,'SINAPI-Tabela-Mai.2016'!A:E,5,0)</f>
        <v>15.86</v>
      </c>
      <c r="G1240" s="167">
        <f>F1240*E1240</f>
        <v>11.260599999999998</v>
      </c>
      <c r="H1240" s="156"/>
      <c r="I1240" s="175"/>
      <c r="J1240" s="175"/>
    </row>
    <row r="1241" spans="1:10">
      <c r="A1241" s="518" t="s">
        <v>99</v>
      </c>
      <c r="B1241" s="162">
        <v>863</v>
      </c>
      <c r="C1241" s="190" t="s">
        <v>519</v>
      </c>
      <c r="D1241" s="191" t="s">
        <v>121</v>
      </c>
      <c r="E1241" s="165">
        <v>1.03</v>
      </c>
      <c r="F1241" s="166">
        <f>VLOOKUP(B1241,'SINAPI-Insumos-Mai.2016'!A:E,5,0)</f>
        <v>13.46</v>
      </c>
      <c r="G1241" s="167">
        <f>F1241*E1241</f>
        <v>13.863800000000001</v>
      </c>
      <c r="H1241" s="156"/>
      <c r="I1241" s="175"/>
      <c r="J1241" s="175"/>
    </row>
    <row r="1242" spans="1:10">
      <c r="A1242" s="518" t="s">
        <v>99</v>
      </c>
      <c r="B1242" s="162">
        <v>3396</v>
      </c>
      <c r="C1242" s="190" t="s">
        <v>516</v>
      </c>
      <c r="D1242" s="191" t="s">
        <v>108</v>
      </c>
      <c r="E1242" s="165">
        <v>0.5</v>
      </c>
      <c r="F1242" s="166">
        <f>VLOOKUP(B1242,'SINAPI-Insumos-Mai.2016'!A:E,5,0)</f>
        <v>3.4</v>
      </c>
      <c r="G1242" s="167">
        <f>F1242*E1242</f>
        <v>1.7</v>
      </c>
      <c r="H1242" s="156"/>
      <c r="I1242" s="175"/>
      <c r="J1242" s="175"/>
    </row>
    <row r="1243" spans="1:10">
      <c r="A1243" s="518" t="s">
        <v>99</v>
      </c>
      <c r="B1243" s="162">
        <v>7583</v>
      </c>
      <c r="C1243" s="190" t="s">
        <v>517</v>
      </c>
      <c r="D1243" s="191" t="s">
        <v>108</v>
      </c>
      <c r="E1243" s="165">
        <v>1</v>
      </c>
      <c r="F1243" s="166">
        <f>VLOOKUP(B1243,'SINAPI-Insumos-Mai.2016'!A:E,5,0)</f>
        <v>0.19</v>
      </c>
      <c r="G1243" s="167">
        <f>F1243*E1243</f>
        <v>0.19</v>
      </c>
      <c r="H1243" s="156"/>
      <c r="I1243" s="175"/>
      <c r="J1243" s="175"/>
    </row>
    <row r="1244" spans="1:10">
      <c r="A1244" s="518"/>
      <c r="B1244" s="162"/>
      <c r="C1244" s="190"/>
      <c r="D1244" s="191"/>
      <c r="E1244" s="203"/>
      <c r="F1244" s="192"/>
      <c r="G1244" s="193"/>
      <c r="H1244" s="156"/>
      <c r="I1244" s="175"/>
      <c r="J1244" s="175"/>
    </row>
    <row r="1245" spans="1:10">
      <c r="A1245" s="195">
        <f>B1237</f>
        <v>72929</v>
      </c>
      <c r="B1245" s="206"/>
      <c r="C1245" s="196" t="s">
        <v>100</v>
      </c>
      <c r="D1245" s="194"/>
      <c r="E1245" s="205"/>
      <c r="F1245" s="197"/>
      <c r="G1245" s="197">
        <f>SUM(G1239:G1244)</f>
        <v>36.024299999999997</v>
      </c>
      <c r="H1245" s="174"/>
      <c r="I1245" s="175">
        <f>G1241+G1242+G1243</f>
        <v>15.7538</v>
      </c>
      <c r="J1245" s="175">
        <f>G1239+G1240</f>
        <v>20.270499999999998</v>
      </c>
    </row>
    <row r="1246" spans="1:10">
      <c r="A1246" s="198" t="s">
        <v>101</v>
      </c>
      <c r="B1246" s="177"/>
      <c r="C1246" s="178"/>
      <c r="D1246" s="176"/>
      <c r="E1246" s="179"/>
      <c r="F1246" s="180"/>
      <c r="G1246" s="180"/>
      <c r="H1246" s="156"/>
      <c r="I1246" s="175"/>
      <c r="J1246" s="175"/>
    </row>
    <row r="1247" spans="1:10">
      <c r="A1247" s="198"/>
      <c r="B1247" s="177"/>
      <c r="C1247" s="178"/>
      <c r="D1247" s="176"/>
      <c r="E1247" s="179"/>
      <c r="F1247" s="180"/>
      <c r="G1247" s="180"/>
      <c r="H1247" s="156"/>
      <c r="I1247" s="175"/>
      <c r="J1247" s="175"/>
    </row>
    <row r="1248" spans="1:10">
      <c r="A1248" s="522" t="s">
        <v>97</v>
      </c>
      <c r="B1248" s="254">
        <v>72930</v>
      </c>
      <c r="C1248" s="184" t="s">
        <v>520</v>
      </c>
      <c r="D1248" s="182" t="s">
        <v>121</v>
      </c>
      <c r="E1248" s="227"/>
      <c r="F1248" s="182"/>
      <c r="G1248" s="182">
        <f>B1248</f>
        <v>72930</v>
      </c>
      <c r="H1248" s="156"/>
      <c r="I1248" s="175"/>
      <c r="J1248" s="175"/>
    </row>
    <row r="1249" spans="1:10">
      <c r="A1249" s="521" t="s">
        <v>88</v>
      </c>
      <c r="B1249" s="228" t="s">
        <v>91</v>
      </c>
      <c r="C1249" s="186" t="s">
        <v>9</v>
      </c>
      <c r="D1249" s="187" t="s">
        <v>92</v>
      </c>
      <c r="E1249" s="229" t="s">
        <v>93</v>
      </c>
      <c r="F1249" s="187" t="s">
        <v>94</v>
      </c>
      <c r="G1249" s="188" t="s">
        <v>62</v>
      </c>
      <c r="H1249" s="156"/>
      <c r="I1249" s="175"/>
      <c r="J1249" s="175"/>
    </row>
    <row r="1250" spans="1:10">
      <c r="A1250" s="518" t="s">
        <v>113</v>
      </c>
      <c r="B1250" s="162">
        <v>88247</v>
      </c>
      <c r="C1250" s="190" t="s">
        <v>440</v>
      </c>
      <c r="D1250" s="191" t="s">
        <v>90</v>
      </c>
      <c r="E1250" s="165">
        <v>0.81</v>
      </c>
      <c r="F1250" s="166">
        <f>VLOOKUP(B1250,'SINAPI-Tabela-Mai.2016'!A:E,5,0)</f>
        <v>12.69</v>
      </c>
      <c r="G1250" s="167">
        <f>F1250*E1250</f>
        <v>10.2789</v>
      </c>
      <c r="H1250" s="156"/>
      <c r="I1250" s="175"/>
      <c r="J1250" s="175"/>
    </row>
    <row r="1251" spans="1:10">
      <c r="A1251" s="518" t="s">
        <v>113</v>
      </c>
      <c r="B1251" s="162">
        <v>88264</v>
      </c>
      <c r="C1251" s="190" t="s">
        <v>135</v>
      </c>
      <c r="D1251" s="191" t="s">
        <v>90</v>
      </c>
      <c r="E1251" s="165">
        <v>0.81</v>
      </c>
      <c r="F1251" s="166">
        <f>VLOOKUP(B1251,'SINAPI-Tabela-Mai.2016'!A:E,5,0)</f>
        <v>15.86</v>
      </c>
      <c r="G1251" s="167">
        <f>F1251*E1251</f>
        <v>12.8466</v>
      </c>
      <c r="H1251" s="156"/>
      <c r="I1251" s="175"/>
      <c r="J1251" s="175"/>
    </row>
    <row r="1252" spans="1:10">
      <c r="A1252" s="518" t="s">
        <v>99</v>
      </c>
      <c r="B1252" s="162">
        <v>867</v>
      </c>
      <c r="C1252" s="190" t="s">
        <v>521</v>
      </c>
      <c r="D1252" s="191" t="s">
        <v>121</v>
      </c>
      <c r="E1252" s="165">
        <v>1.03</v>
      </c>
      <c r="F1252" s="166">
        <f>VLOOKUP(B1252,'SINAPI-Insumos-Mai.2016'!A:E,5,0)</f>
        <v>18.75</v>
      </c>
      <c r="G1252" s="167">
        <f>F1252*E1252</f>
        <v>19.3125</v>
      </c>
      <c r="H1252" s="156"/>
      <c r="I1252" s="175"/>
      <c r="J1252" s="175"/>
    </row>
    <row r="1253" spans="1:10">
      <c r="A1253" s="518" t="s">
        <v>99</v>
      </c>
      <c r="B1253" s="162">
        <v>3396</v>
      </c>
      <c r="C1253" s="190" t="s">
        <v>516</v>
      </c>
      <c r="D1253" s="191" t="s">
        <v>108</v>
      </c>
      <c r="E1253" s="165">
        <v>0.5</v>
      </c>
      <c r="F1253" s="166">
        <f>VLOOKUP(B1253,'SINAPI-Insumos-Mai.2016'!A:E,5,0)</f>
        <v>3.4</v>
      </c>
      <c r="G1253" s="167">
        <f>F1253*E1253</f>
        <v>1.7</v>
      </c>
      <c r="H1253" s="156"/>
      <c r="I1253" s="175"/>
      <c r="J1253" s="175"/>
    </row>
    <row r="1254" spans="1:10">
      <c r="A1254" s="518" t="s">
        <v>99</v>
      </c>
      <c r="B1254" s="162">
        <v>7583</v>
      </c>
      <c r="C1254" s="190" t="s">
        <v>517</v>
      </c>
      <c r="D1254" s="191" t="s">
        <v>108</v>
      </c>
      <c r="E1254" s="165">
        <v>1</v>
      </c>
      <c r="F1254" s="166">
        <f>VLOOKUP(B1254,'SINAPI-Insumos-Mai.2016'!A:E,5,0)</f>
        <v>0.19</v>
      </c>
      <c r="G1254" s="167">
        <f>F1254*E1254</f>
        <v>0.19</v>
      </c>
      <c r="H1254" s="156"/>
      <c r="I1254" s="175"/>
      <c r="J1254" s="175"/>
    </row>
    <row r="1255" spans="1:10">
      <c r="A1255" s="518"/>
      <c r="B1255" s="162"/>
      <c r="C1255" s="190"/>
      <c r="D1255" s="191"/>
      <c r="E1255" s="191"/>
      <c r="F1255" s="192"/>
      <c r="G1255" s="193"/>
      <c r="H1255" s="156"/>
      <c r="I1255" s="175"/>
      <c r="J1255" s="175"/>
    </row>
    <row r="1256" spans="1:10">
      <c r="A1256" s="195">
        <f>B1248</f>
        <v>72930</v>
      </c>
      <c r="B1256" s="206"/>
      <c r="C1256" s="196" t="s">
        <v>100</v>
      </c>
      <c r="D1256" s="194"/>
      <c r="E1256" s="194"/>
      <c r="F1256" s="197"/>
      <c r="G1256" s="197">
        <f>SUM(G1250:G1255)</f>
        <v>44.328000000000003</v>
      </c>
      <c r="H1256" s="174"/>
      <c r="I1256" s="175">
        <f>G1252+G1253+G1254</f>
        <v>21.202500000000001</v>
      </c>
      <c r="J1256" s="175">
        <f>G1250+G1251</f>
        <v>23.125500000000002</v>
      </c>
    </row>
    <row r="1257" spans="1:10">
      <c r="A1257" s="198" t="s">
        <v>101</v>
      </c>
      <c r="B1257" s="177"/>
      <c r="C1257" s="178"/>
      <c r="D1257" s="176"/>
      <c r="E1257" s="176"/>
      <c r="F1257" s="180"/>
      <c r="G1257" s="180"/>
      <c r="H1257" s="156"/>
      <c r="I1257" s="175"/>
      <c r="J1257" s="175"/>
    </row>
    <row r="1258" spans="1:10">
      <c r="A1258" s="198"/>
      <c r="B1258" s="177"/>
      <c r="C1258" s="178"/>
      <c r="D1258" s="176"/>
      <c r="E1258" s="176"/>
      <c r="F1258" s="180"/>
      <c r="G1258" s="180"/>
      <c r="H1258" s="156"/>
      <c r="I1258" s="175"/>
      <c r="J1258" s="175"/>
    </row>
    <row r="1259" spans="1:10">
      <c r="A1259" s="183" t="s">
        <v>97</v>
      </c>
      <c r="B1259" s="226">
        <v>68069</v>
      </c>
      <c r="C1259" s="184" t="s">
        <v>524</v>
      </c>
      <c r="D1259" s="182" t="s">
        <v>108</v>
      </c>
      <c r="E1259" s="227"/>
      <c r="F1259" s="182"/>
      <c r="G1259" s="182">
        <f>B1259</f>
        <v>68069</v>
      </c>
      <c r="H1259" s="156"/>
      <c r="I1259" s="175"/>
      <c r="J1259" s="175"/>
    </row>
    <row r="1260" spans="1:10">
      <c r="A1260" s="521" t="s">
        <v>88</v>
      </c>
      <c r="B1260" s="228" t="s">
        <v>91</v>
      </c>
      <c r="C1260" s="186" t="s">
        <v>9</v>
      </c>
      <c r="D1260" s="187" t="s">
        <v>92</v>
      </c>
      <c r="E1260" s="229" t="s">
        <v>93</v>
      </c>
      <c r="F1260" s="187" t="s">
        <v>94</v>
      </c>
      <c r="G1260" s="188" t="s">
        <v>62</v>
      </c>
      <c r="H1260" s="156"/>
      <c r="I1260" s="175"/>
      <c r="J1260" s="175"/>
    </row>
    <row r="1261" spans="1:10">
      <c r="A1261" s="518" t="s">
        <v>113</v>
      </c>
      <c r="B1261" s="162">
        <v>88247</v>
      </c>
      <c r="C1261" s="190" t="s">
        <v>440</v>
      </c>
      <c r="D1261" s="191" t="s">
        <v>90</v>
      </c>
      <c r="E1261" s="165">
        <v>0.4</v>
      </c>
      <c r="F1261" s="166">
        <f>VLOOKUP(B1261,'SINAPI-Tabela-Mai.2016'!A:E,5,0)</f>
        <v>12.69</v>
      </c>
      <c r="G1261" s="167">
        <f>F1261*E1261</f>
        <v>5.0760000000000005</v>
      </c>
      <c r="H1261" s="156"/>
      <c r="I1261" s="175"/>
      <c r="J1261" s="175"/>
    </row>
    <row r="1262" spans="1:10">
      <c r="A1262" s="518" t="s">
        <v>113</v>
      </c>
      <c r="B1262" s="162">
        <v>88264</v>
      </c>
      <c r="C1262" s="190" t="s">
        <v>135</v>
      </c>
      <c r="D1262" s="191" t="s">
        <v>90</v>
      </c>
      <c r="E1262" s="165">
        <v>0.4</v>
      </c>
      <c r="F1262" s="166">
        <f>VLOOKUP(B1262,'SINAPI-Tabela-Mai.2016'!A:E,5,0)</f>
        <v>15.86</v>
      </c>
      <c r="G1262" s="167">
        <f>F1262*E1262</f>
        <v>6.3440000000000003</v>
      </c>
      <c r="H1262" s="156"/>
      <c r="I1262" s="175"/>
      <c r="J1262" s="175"/>
    </row>
    <row r="1263" spans="1:10" ht="22.5">
      <c r="A1263" s="518" t="s">
        <v>99</v>
      </c>
      <c r="B1263" s="162">
        <v>3380</v>
      </c>
      <c r="C1263" s="190" t="s">
        <v>525</v>
      </c>
      <c r="D1263" s="191" t="s">
        <v>108</v>
      </c>
      <c r="E1263" s="165">
        <v>1</v>
      </c>
      <c r="F1263" s="166">
        <f>VLOOKUP(B1263,'SINAPI-Insumos-Mai.2016'!A:E,5,0)</f>
        <v>33.65</v>
      </c>
      <c r="G1263" s="167">
        <f>F1263*E1263</f>
        <v>33.65</v>
      </c>
      <c r="H1263" s="156"/>
      <c r="I1263" s="175"/>
      <c r="J1263" s="175"/>
    </row>
    <row r="1264" spans="1:10">
      <c r="A1264" s="518"/>
      <c r="B1264" s="162"/>
      <c r="C1264" s="190"/>
      <c r="D1264" s="191"/>
      <c r="E1264" s="203"/>
      <c r="F1264" s="192"/>
      <c r="G1264" s="193"/>
      <c r="H1264" s="156"/>
      <c r="I1264" s="175"/>
      <c r="J1264" s="175"/>
    </row>
    <row r="1265" spans="1:10">
      <c r="A1265" s="195">
        <f>B1259</f>
        <v>68069</v>
      </c>
      <c r="B1265" s="206"/>
      <c r="C1265" s="196" t="s">
        <v>100</v>
      </c>
      <c r="D1265" s="194"/>
      <c r="E1265" s="205"/>
      <c r="F1265" s="197"/>
      <c r="G1265" s="197">
        <f>SUM(G1261:G1264)</f>
        <v>45.07</v>
      </c>
      <c r="H1265" s="156"/>
      <c r="I1265" s="175">
        <f>G1263</f>
        <v>33.65</v>
      </c>
      <c r="J1265" s="175">
        <f>G1261+G1262</f>
        <v>11.420000000000002</v>
      </c>
    </row>
    <row r="1266" spans="1:10">
      <c r="A1266" s="198" t="s">
        <v>101</v>
      </c>
      <c r="B1266" s="177"/>
      <c r="C1266" s="178"/>
      <c r="D1266" s="176"/>
      <c r="E1266" s="179"/>
      <c r="F1266" s="180"/>
      <c r="G1266" s="180"/>
      <c r="H1266" s="156"/>
      <c r="I1266" s="175"/>
      <c r="J1266" s="175"/>
    </row>
    <row r="1267" spans="1:10">
      <c r="A1267" s="198"/>
      <c r="B1267" s="177"/>
      <c r="C1267" s="178"/>
      <c r="D1267" s="176"/>
      <c r="E1267" s="179"/>
      <c r="F1267" s="180"/>
      <c r="G1267" s="180"/>
      <c r="H1267" s="156"/>
      <c r="I1267" s="175"/>
      <c r="J1267" s="175"/>
    </row>
    <row r="1268" spans="1:10" ht="22.5">
      <c r="A1268" s="183" t="s">
        <v>97</v>
      </c>
      <c r="B1268" s="183" t="s">
        <v>526</v>
      </c>
      <c r="C1268" s="184" t="s">
        <v>527</v>
      </c>
      <c r="D1268" s="182" t="s">
        <v>193</v>
      </c>
      <c r="E1268" s="182"/>
      <c r="F1268" s="182"/>
      <c r="G1268" s="182" t="str">
        <f>B1268</f>
        <v xml:space="preserve">SPDA-CXS-005 </v>
      </c>
      <c r="H1268" s="156"/>
      <c r="I1268" s="175"/>
      <c r="J1268" s="175"/>
    </row>
    <row r="1269" spans="1:10">
      <c r="A1269" s="523" t="s">
        <v>88</v>
      </c>
      <c r="B1269" s="207" t="s">
        <v>91</v>
      </c>
      <c r="C1269" s="208" t="s">
        <v>9</v>
      </c>
      <c r="D1269" s="209" t="s">
        <v>92</v>
      </c>
      <c r="E1269" s="209" t="s">
        <v>93</v>
      </c>
      <c r="F1269" s="209" t="s">
        <v>94</v>
      </c>
      <c r="G1269" s="210" t="s">
        <v>62</v>
      </c>
      <c r="H1269" s="156"/>
      <c r="I1269" s="175"/>
      <c r="J1269" s="175"/>
    </row>
    <row r="1270" spans="1:10" ht="22.5">
      <c r="A1270" s="519" t="s">
        <v>109</v>
      </c>
      <c r="B1270" s="211" t="s">
        <v>528</v>
      </c>
      <c r="C1270" s="212" t="s">
        <v>527</v>
      </c>
      <c r="D1270" s="181" t="s">
        <v>193</v>
      </c>
      <c r="E1270" s="213">
        <v>1</v>
      </c>
      <c r="F1270" s="166">
        <f>VLOOKUP(B1270,'SETOP-Tabela Serv.-Dez.2015'!A:H,6,0)</f>
        <v>219.09</v>
      </c>
      <c r="G1270" s="167">
        <f>F1270*E1270</f>
        <v>219.09</v>
      </c>
      <c r="H1270" s="156"/>
      <c r="I1270" s="175"/>
      <c r="J1270" s="175"/>
    </row>
    <row r="1271" spans="1:10">
      <c r="A1271" s="524"/>
      <c r="B1271" s="214"/>
      <c r="C1271" s="212"/>
      <c r="D1271" s="181"/>
      <c r="E1271" s="181"/>
      <c r="F1271" s="181"/>
      <c r="G1271" s="215"/>
      <c r="H1271" s="156"/>
      <c r="I1271" s="175"/>
      <c r="J1271" s="175"/>
    </row>
    <row r="1272" spans="1:10">
      <c r="A1272" s="217" t="str">
        <f>B1268</f>
        <v xml:space="preserve">SPDA-CXS-005 </v>
      </c>
      <c r="B1272" s="217"/>
      <c r="C1272" s="218" t="s">
        <v>100</v>
      </c>
      <c r="D1272" s="216"/>
      <c r="E1272" s="216"/>
      <c r="F1272" s="216"/>
      <c r="G1272" s="219">
        <f>SUM(G1270:G1271)</f>
        <v>219.09</v>
      </c>
      <c r="H1272" s="174"/>
      <c r="I1272" s="175">
        <f>G1272*0.7</f>
        <v>153.363</v>
      </c>
      <c r="J1272" s="175">
        <f>G1272*0.3</f>
        <v>65.727000000000004</v>
      </c>
    </row>
    <row r="1273" spans="1:10">
      <c r="A1273" s="221" t="s">
        <v>101</v>
      </c>
      <c r="B1273" s="221"/>
      <c r="C1273" s="222"/>
      <c r="D1273" s="220"/>
      <c r="E1273" s="220"/>
      <c r="F1273" s="220"/>
      <c r="G1273" s="220"/>
      <c r="H1273" s="156"/>
      <c r="I1273" s="175"/>
      <c r="J1273" s="175"/>
    </row>
    <row r="1274" spans="1:10">
      <c r="A1274" s="224"/>
      <c r="B1274" s="224"/>
      <c r="C1274" s="225"/>
      <c r="D1274" s="223"/>
      <c r="E1274" s="223"/>
      <c r="F1274" s="223"/>
      <c r="G1274" s="223"/>
      <c r="H1274" s="156"/>
      <c r="I1274" s="175"/>
      <c r="J1274" s="175"/>
    </row>
    <row r="1275" spans="1:10">
      <c r="A1275" s="183" t="s">
        <v>97</v>
      </c>
      <c r="B1275" s="183">
        <v>9537</v>
      </c>
      <c r="C1275" s="184" t="s">
        <v>529</v>
      </c>
      <c r="D1275" s="182" t="s">
        <v>112</v>
      </c>
      <c r="E1275" s="182"/>
      <c r="F1275" s="182"/>
      <c r="G1275" s="182">
        <f>B1275</f>
        <v>9537</v>
      </c>
      <c r="H1275" s="156"/>
      <c r="I1275" s="175"/>
      <c r="J1275" s="175"/>
    </row>
    <row r="1276" spans="1:10">
      <c r="A1276" s="521" t="s">
        <v>88</v>
      </c>
      <c r="B1276" s="185" t="s">
        <v>91</v>
      </c>
      <c r="C1276" s="186" t="s">
        <v>9</v>
      </c>
      <c r="D1276" s="187" t="s">
        <v>92</v>
      </c>
      <c r="E1276" s="187" t="s">
        <v>93</v>
      </c>
      <c r="F1276" s="187" t="s">
        <v>94</v>
      </c>
      <c r="G1276" s="188" t="s">
        <v>62</v>
      </c>
      <c r="H1276" s="156"/>
      <c r="I1276" s="175"/>
      <c r="J1276" s="175"/>
    </row>
    <row r="1277" spans="1:10">
      <c r="A1277" s="518" t="s">
        <v>113</v>
      </c>
      <c r="B1277" s="189">
        <v>88316</v>
      </c>
      <c r="C1277" s="190" t="s">
        <v>116</v>
      </c>
      <c r="D1277" s="191" t="s">
        <v>90</v>
      </c>
      <c r="E1277" s="165">
        <v>0.14000000000000001</v>
      </c>
      <c r="F1277" s="166">
        <f>VLOOKUP(B1277,'SINAPI-Tabela-Mai.2016'!A:E,5,0)</f>
        <v>11.41</v>
      </c>
      <c r="G1277" s="167">
        <f>F1277*E1277</f>
        <v>1.5974000000000002</v>
      </c>
      <c r="H1277" s="156"/>
      <c r="I1277" s="175"/>
      <c r="J1277" s="175"/>
    </row>
    <row r="1278" spans="1:10">
      <c r="A1278" s="518" t="s">
        <v>99</v>
      </c>
      <c r="B1278" s="189">
        <v>3</v>
      </c>
      <c r="C1278" s="190" t="s">
        <v>530</v>
      </c>
      <c r="D1278" s="191" t="s">
        <v>124</v>
      </c>
      <c r="E1278" s="165">
        <v>0.05</v>
      </c>
      <c r="F1278" s="166">
        <f>VLOOKUP(B1278,'SINAPI-Insumos-Mai.2016'!A:E,5,0)</f>
        <v>3.12</v>
      </c>
      <c r="G1278" s="167">
        <f>F1278*E1278</f>
        <v>0.15600000000000003</v>
      </c>
      <c r="H1278" s="156"/>
      <c r="I1278" s="175"/>
      <c r="J1278" s="175"/>
    </row>
    <row r="1279" spans="1:10">
      <c r="A1279" s="518"/>
      <c r="B1279" s="189"/>
      <c r="C1279" s="190"/>
      <c r="D1279" s="191"/>
      <c r="E1279" s="165"/>
      <c r="F1279" s="166"/>
      <c r="G1279" s="167"/>
      <c r="H1279" s="156"/>
      <c r="I1279" s="175"/>
      <c r="J1279" s="175"/>
    </row>
    <row r="1280" spans="1:10">
      <c r="A1280" s="195">
        <f>B1275</f>
        <v>9537</v>
      </c>
      <c r="B1280" s="195"/>
      <c r="C1280" s="196" t="s">
        <v>100</v>
      </c>
      <c r="D1280" s="194"/>
      <c r="E1280" s="194"/>
      <c r="F1280" s="173"/>
      <c r="G1280" s="246">
        <f>SUM(G1277:G1279)</f>
        <v>1.7534000000000001</v>
      </c>
      <c r="H1280" s="174"/>
      <c r="I1280" s="175">
        <f>G1278</f>
        <v>0.15600000000000003</v>
      </c>
      <c r="J1280" s="175">
        <f>G1277</f>
        <v>1.5974000000000002</v>
      </c>
    </row>
    <row r="1281" spans="1:10">
      <c r="A1281" s="198" t="s">
        <v>101</v>
      </c>
      <c r="B1281" s="198"/>
      <c r="C1281" s="178"/>
      <c r="D1281" s="176"/>
      <c r="E1281" s="176"/>
      <c r="F1281" s="180"/>
      <c r="G1281" s="180"/>
      <c r="H1281" s="156"/>
      <c r="I1281" s="175"/>
      <c r="J1281" s="175"/>
    </row>
    <row r="1282" spans="1:10">
      <c r="A1282" s="266"/>
      <c r="B1282" s="266"/>
      <c r="C1282" s="267"/>
      <c r="D1282" s="265"/>
      <c r="E1282" s="267"/>
      <c r="F1282" s="268"/>
      <c r="G1282" s="268"/>
      <c r="H1282" s="156"/>
      <c r="I1282" s="175"/>
      <c r="J1282" s="175"/>
    </row>
    <row r="1283" spans="1:10">
      <c r="A1283" s="199" t="s">
        <v>97</v>
      </c>
      <c r="B1283" s="199" t="s">
        <v>9492</v>
      </c>
      <c r="C1283" s="184" t="s">
        <v>9493</v>
      </c>
      <c r="D1283" s="182" t="s">
        <v>121</v>
      </c>
      <c r="E1283" s="182"/>
      <c r="F1283" s="182"/>
      <c r="G1283" s="182" t="str">
        <f>B1283</f>
        <v>GAS-TUB-015</v>
      </c>
      <c r="H1283" s="156"/>
      <c r="I1283" s="175"/>
      <c r="J1283" s="175"/>
    </row>
    <row r="1284" spans="1:10">
      <c r="A1284" s="282" t="s">
        <v>88</v>
      </c>
      <c r="B1284" s="200" t="s">
        <v>91</v>
      </c>
      <c r="C1284" s="186" t="s">
        <v>9</v>
      </c>
      <c r="D1284" s="187" t="s">
        <v>92</v>
      </c>
      <c r="E1284" s="187" t="s">
        <v>93</v>
      </c>
      <c r="F1284" s="187" t="s">
        <v>94</v>
      </c>
      <c r="G1284" s="188" t="s">
        <v>62</v>
      </c>
      <c r="H1284" s="156"/>
      <c r="I1284" s="175"/>
      <c r="J1284" s="175"/>
    </row>
    <row r="1285" spans="1:10">
      <c r="A1285" s="584" t="s">
        <v>109</v>
      </c>
      <c r="B1285" s="202" t="s">
        <v>9492</v>
      </c>
      <c r="C1285" s="190" t="s">
        <v>9493</v>
      </c>
      <c r="D1285" s="191" t="s">
        <v>121</v>
      </c>
      <c r="E1285" s="165">
        <v>1</v>
      </c>
      <c r="F1285" s="166">
        <f>VLOOKUP(B1285,'SETOP-Tabela Serv.-Dez.2015'!A:H,6,0)</f>
        <v>39.68</v>
      </c>
      <c r="G1285" s="167">
        <f>F1285*E1285</f>
        <v>39.68</v>
      </c>
      <c r="H1285" s="156"/>
      <c r="I1285" s="175"/>
      <c r="J1285" s="175"/>
    </row>
    <row r="1286" spans="1:10">
      <c r="A1286" s="585"/>
      <c r="B1286" s="586"/>
      <c r="C1286" s="212"/>
      <c r="D1286" s="272"/>
      <c r="E1286" s="273"/>
      <c r="F1286" s="273"/>
      <c r="G1286" s="274"/>
      <c r="H1286" s="275"/>
      <c r="I1286" s="175"/>
      <c r="J1286" s="175"/>
    </row>
    <row r="1287" spans="1:10">
      <c r="A1287" s="283" t="str">
        <f>B1283</f>
        <v>GAS-TUB-015</v>
      </c>
      <c r="B1287" s="283"/>
      <c r="C1287" s="196" t="s">
        <v>100</v>
      </c>
      <c r="D1287" s="194"/>
      <c r="E1287" s="194"/>
      <c r="F1287" s="173"/>
      <c r="G1287" s="246">
        <f>SUM(G1285:G1286)</f>
        <v>39.68</v>
      </c>
      <c r="H1287" s="174"/>
      <c r="I1287" s="175">
        <f>G1287*0.65</f>
        <v>25.792000000000002</v>
      </c>
      <c r="J1287" s="175">
        <f>G1287*0.35</f>
        <v>13.888</v>
      </c>
    </row>
    <row r="1288" spans="1:10">
      <c r="A1288" s="284" t="s">
        <v>101</v>
      </c>
      <c r="B1288" s="284"/>
      <c r="C1288" s="178"/>
      <c r="D1288" s="176"/>
      <c r="E1288" s="176"/>
      <c r="F1288" s="180"/>
      <c r="G1288" s="180"/>
      <c r="H1288" s="276"/>
      <c r="I1288" s="175"/>
      <c r="J1288" s="175"/>
    </row>
    <row r="1289" spans="1:10">
      <c r="A1289" s="530"/>
      <c r="B1289" s="277"/>
      <c r="C1289" s="225"/>
      <c r="D1289" s="278"/>
      <c r="E1289" s="279"/>
      <c r="F1289" s="279"/>
      <c r="G1289" s="279"/>
      <c r="H1289" s="156"/>
      <c r="I1289" s="175"/>
      <c r="J1289" s="175"/>
    </row>
    <row r="1290" spans="1:10" s="348" customFormat="1">
      <c r="A1290" s="199" t="s">
        <v>97</v>
      </c>
      <c r="B1290" s="199" t="s">
        <v>9490</v>
      </c>
      <c r="C1290" s="345" t="s">
        <v>18835</v>
      </c>
      <c r="D1290" s="280" t="s">
        <v>121</v>
      </c>
      <c r="E1290" s="280"/>
      <c r="F1290" s="280"/>
      <c r="G1290" s="182" t="str">
        <f>B1290</f>
        <v>GAS-TUB-010</v>
      </c>
      <c r="H1290" s="346"/>
      <c r="I1290" s="347"/>
      <c r="J1290" s="347"/>
    </row>
    <row r="1291" spans="1:10" s="348" customFormat="1">
      <c r="A1291" s="282" t="s">
        <v>88</v>
      </c>
      <c r="B1291" s="200" t="s">
        <v>91</v>
      </c>
      <c r="C1291" s="349" t="s">
        <v>9</v>
      </c>
      <c r="D1291" s="200" t="s">
        <v>92</v>
      </c>
      <c r="E1291" s="200" t="s">
        <v>93</v>
      </c>
      <c r="F1291" s="200" t="s">
        <v>94</v>
      </c>
      <c r="G1291" s="350" t="s">
        <v>62</v>
      </c>
      <c r="H1291" s="346"/>
      <c r="I1291" s="347"/>
      <c r="J1291" s="347"/>
    </row>
    <row r="1292" spans="1:10" s="348" customFormat="1">
      <c r="A1292" s="584" t="s">
        <v>109</v>
      </c>
      <c r="B1292" s="202" t="s">
        <v>9490</v>
      </c>
      <c r="C1292" s="351" t="s">
        <v>9491</v>
      </c>
      <c r="D1292" s="202" t="s">
        <v>121</v>
      </c>
      <c r="E1292" s="342">
        <v>1</v>
      </c>
      <c r="F1292" s="166">
        <f>VLOOKUP(B1292,'SETOP-Tabela Serv.-Dez.2015'!A:H,6,0)</f>
        <v>31.71</v>
      </c>
      <c r="G1292" s="167">
        <f>F1292*E1292</f>
        <v>31.71</v>
      </c>
      <c r="H1292" s="346"/>
      <c r="I1292" s="347"/>
      <c r="J1292" s="347"/>
    </row>
    <row r="1293" spans="1:10" s="348" customFormat="1">
      <c r="A1293" s="585"/>
      <c r="B1293" s="586"/>
      <c r="C1293" s="363"/>
      <c r="D1293" s="587"/>
      <c r="E1293" s="586"/>
      <c r="F1293" s="586"/>
      <c r="G1293" s="588"/>
      <c r="H1293" s="589"/>
      <c r="I1293" s="347"/>
      <c r="J1293" s="347"/>
    </row>
    <row r="1294" spans="1:10" s="348" customFormat="1">
      <c r="A1294" s="283" t="str">
        <f>B1290</f>
        <v>GAS-TUB-010</v>
      </c>
      <c r="B1294" s="283"/>
      <c r="C1294" s="354" t="s">
        <v>100</v>
      </c>
      <c r="D1294" s="283"/>
      <c r="E1294" s="283"/>
      <c r="F1294" s="355"/>
      <c r="G1294" s="246">
        <f>SUM(G1292:G1293)</f>
        <v>31.71</v>
      </c>
      <c r="H1294" s="356"/>
      <c r="I1294" s="347">
        <v>25.792000000000002</v>
      </c>
      <c r="J1294" s="347">
        <v>13.888</v>
      </c>
    </row>
    <row r="1295" spans="1:10" s="348" customFormat="1">
      <c r="A1295" s="284" t="s">
        <v>101</v>
      </c>
      <c r="B1295" s="284"/>
      <c r="C1295" s="358"/>
      <c r="D1295" s="284"/>
      <c r="E1295" s="284"/>
      <c r="F1295" s="359"/>
      <c r="G1295" s="359"/>
      <c r="H1295" s="590"/>
      <c r="I1295" s="347"/>
      <c r="J1295" s="347"/>
    </row>
    <row r="1296" spans="1:10" s="348" customFormat="1">
      <c r="A1296" s="591"/>
      <c r="B1296" s="592"/>
      <c r="C1296" s="593"/>
      <c r="D1296" s="594"/>
      <c r="E1296" s="592"/>
      <c r="F1296" s="592"/>
      <c r="G1296" s="592"/>
      <c r="H1296" s="346"/>
      <c r="I1296" s="347"/>
      <c r="J1296" s="347"/>
    </row>
    <row r="1297" spans="1:10">
      <c r="A1297" s="199" t="s">
        <v>97</v>
      </c>
      <c r="B1297" s="199" t="s">
        <v>9459</v>
      </c>
      <c r="C1297" s="184" t="s">
        <v>18699</v>
      </c>
      <c r="D1297" s="182" t="s">
        <v>193</v>
      </c>
      <c r="E1297" s="182"/>
      <c r="F1297" s="182"/>
      <c r="G1297" s="182" t="str">
        <f>B1297</f>
        <v>GAS-CIL-005</v>
      </c>
      <c r="H1297" s="156"/>
      <c r="I1297" s="175"/>
      <c r="J1297" s="175"/>
    </row>
    <row r="1298" spans="1:10">
      <c r="A1298" s="282" t="s">
        <v>88</v>
      </c>
      <c r="B1298" s="200" t="s">
        <v>91</v>
      </c>
      <c r="C1298" s="186" t="s">
        <v>9</v>
      </c>
      <c r="D1298" s="187" t="s">
        <v>92</v>
      </c>
      <c r="E1298" s="187" t="s">
        <v>93</v>
      </c>
      <c r="F1298" s="187" t="s">
        <v>94</v>
      </c>
      <c r="G1298" s="188" t="s">
        <v>62</v>
      </c>
      <c r="H1298" s="156"/>
      <c r="I1298" s="175"/>
      <c r="J1298" s="175"/>
    </row>
    <row r="1299" spans="1:10">
      <c r="A1299" s="584" t="s">
        <v>109</v>
      </c>
      <c r="B1299" s="202" t="s">
        <v>9459</v>
      </c>
      <c r="C1299" s="190" t="s">
        <v>9460</v>
      </c>
      <c r="D1299" s="191" t="s">
        <v>193</v>
      </c>
      <c r="E1299" s="165">
        <v>1</v>
      </c>
      <c r="F1299" s="166">
        <f>VLOOKUP(B1299,'SETOP-Tabela Serv.-Dez.2015'!A:H,6,0)</f>
        <v>227.86</v>
      </c>
      <c r="G1299" s="167">
        <f>F1299*E1299</f>
        <v>227.86</v>
      </c>
      <c r="H1299" s="156"/>
      <c r="I1299" s="175"/>
      <c r="J1299" s="175"/>
    </row>
    <row r="1300" spans="1:10">
      <c r="A1300" s="585"/>
      <c r="B1300" s="586"/>
      <c r="C1300" s="212"/>
      <c r="D1300" s="272"/>
      <c r="E1300" s="273"/>
      <c r="F1300" s="273"/>
      <c r="G1300" s="274"/>
      <c r="H1300" s="275"/>
      <c r="I1300" s="175"/>
      <c r="J1300" s="175"/>
    </row>
    <row r="1301" spans="1:10">
      <c r="A1301" s="283" t="str">
        <f>B1297</f>
        <v>GAS-CIL-005</v>
      </c>
      <c r="B1301" s="283"/>
      <c r="C1301" s="196" t="s">
        <v>100</v>
      </c>
      <c r="D1301" s="194"/>
      <c r="E1301" s="194"/>
      <c r="F1301" s="173"/>
      <c r="G1301" s="246">
        <f>SUM(G1299:G1300)</f>
        <v>227.86</v>
      </c>
      <c r="H1301" s="174"/>
      <c r="I1301" s="175">
        <f>G1301*0.65</f>
        <v>148.10900000000001</v>
      </c>
      <c r="J1301" s="175">
        <f>G1301*0.35</f>
        <v>79.751000000000005</v>
      </c>
    </row>
    <row r="1302" spans="1:10">
      <c r="A1302" s="284" t="s">
        <v>101</v>
      </c>
      <c r="B1302" s="284"/>
      <c r="C1302" s="178"/>
      <c r="D1302" s="176"/>
      <c r="E1302" s="176"/>
      <c r="F1302" s="180"/>
      <c r="G1302" s="180"/>
      <c r="H1302" s="276"/>
      <c r="I1302" s="175"/>
      <c r="J1302" s="175"/>
    </row>
    <row r="1303" spans="1:10">
      <c r="A1303" s="591"/>
      <c r="B1303" s="592"/>
      <c r="C1303" s="225"/>
      <c r="D1303" s="278"/>
      <c r="E1303" s="279"/>
      <c r="F1303" s="279"/>
      <c r="G1303" s="279"/>
      <c r="H1303" s="156"/>
      <c r="I1303" s="175"/>
      <c r="J1303" s="175"/>
    </row>
    <row r="1304" spans="1:10">
      <c r="A1304" s="199" t="s">
        <v>97</v>
      </c>
      <c r="B1304" s="199" t="s">
        <v>531</v>
      </c>
      <c r="C1304" s="184" t="s">
        <v>18587</v>
      </c>
      <c r="D1304" s="182" t="s">
        <v>193</v>
      </c>
      <c r="E1304" s="182"/>
      <c r="F1304" s="182"/>
      <c r="G1304" s="182" t="str">
        <f>B1304</f>
        <v>GAS-DEP-005</v>
      </c>
      <c r="H1304" s="156"/>
      <c r="I1304" s="175"/>
      <c r="J1304" s="175"/>
    </row>
    <row r="1305" spans="1:10">
      <c r="A1305" s="282" t="s">
        <v>88</v>
      </c>
      <c r="B1305" s="200" t="s">
        <v>91</v>
      </c>
      <c r="C1305" s="186" t="s">
        <v>9</v>
      </c>
      <c r="D1305" s="187" t="s">
        <v>92</v>
      </c>
      <c r="E1305" s="187" t="s">
        <v>93</v>
      </c>
      <c r="F1305" s="187" t="s">
        <v>94</v>
      </c>
      <c r="G1305" s="188" t="s">
        <v>62</v>
      </c>
      <c r="H1305" s="156"/>
      <c r="I1305" s="175"/>
      <c r="J1305" s="175"/>
    </row>
    <row r="1306" spans="1:10">
      <c r="A1306" s="584" t="s">
        <v>109</v>
      </c>
      <c r="B1306" s="202" t="s">
        <v>531</v>
      </c>
      <c r="C1306" s="190" t="s">
        <v>532</v>
      </c>
      <c r="D1306" s="191" t="s">
        <v>193</v>
      </c>
      <c r="E1306" s="165">
        <v>1</v>
      </c>
      <c r="F1306" s="166">
        <f>VLOOKUP(B1306,'SETOP-Tabela Serv.-Dez.2015'!A:H,6,0)</f>
        <v>3082.43</v>
      </c>
      <c r="G1306" s="167">
        <f>F1306*E1306</f>
        <v>3082.43</v>
      </c>
      <c r="H1306" s="156"/>
      <c r="I1306" s="175"/>
      <c r="J1306" s="175"/>
    </row>
    <row r="1307" spans="1:10">
      <c r="A1307" s="585"/>
      <c r="B1307" s="586"/>
      <c r="C1307" s="212"/>
      <c r="D1307" s="272"/>
      <c r="E1307" s="273"/>
      <c r="F1307" s="273"/>
      <c r="G1307" s="274"/>
      <c r="H1307" s="275"/>
      <c r="I1307" s="175"/>
      <c r="J1307" s="175"/>
    </row>
    <row r="1308" spans="1:10">
      <c r="A1308" s="283" t="str">
        <f>B1304</f>
        <v>GAS-DEP-005</v>
      </c>
      <c r="B1308" s="283"/>
      <c r="C1308" s="196" t="s">
        <v>100</v>
      </c>
      <c r="D1308" s="194"/>
      <c r="E1308" s="194"/>
      <c r="F1308" s="173"/>
      <c r="G1308" s="246">
        <f>SUM(G1306:G1307)</f>
        <v>3082.43</v>
      </c>
      <c r="H1308" s="174"/>
      <c r="I1308" s="175">
        <f>G1308*0.65</f>
        <v>2003.5795000000001</v>
      </c>
      <c r="J1308" s="175">
        <f>G1308*0.35</f>
        <v>1078.8504999999998</v>
      </c>
    </row>
    <row r="1309" spans="1:10">
      <c r="A1309" s="284" t="s">
        <v>101</v>
      </c>
      <c r="B1309" s="284"/>
      <c r="C1309" s="178"/>
      <c r="D1309" s="176"/>
      <c r="E1309" s="176"/>
      <c r="F1309" s="180"/>
      <c r="G1309" s="180"/>
      <c r="H1309" s="276"/>
      <c r="I1309" s="175"/>
      <c r="J1309" s="175"/>
    </row>
    <row r="1310" spans="1:10">
      <c r="A1310" s="591"/>
      <c r="B1310" s="592"/>
      <c r="C1310" s="225"/>
      <c r="D1310" s="278"/>
      <c r="E1310" s="279"/>
      <c r="F1310" s="279"/>
      <c r="G1310" s="279"/>
      <c r="H1310" s="156"/>
      <c r="I1310" s="175"/>
      <c r="J1310" s="175"/>
    </row>
    <row r="1311" spans="1:10">
      <c r="A1311" s="199" t="s">
        <v>97</v>
      </c>
      <c r="B1311" s="199" t="s">
        <v>18911</v>
      </c>
      <c r="C1311" s="184" t="s">
        <v>18912</v>
      </c>
      <c r="D1311" s="182" t="s">
        <v>112</v>
      </c>
      <c r="E1311" s="182"/>
      <c r="F1311" s="182"/>
      <c r="G1311" s="182" t="str">
        <f>B1311</f>
        <v>02343/ORSE</v>
      </c>
      <c r="H1311" s="156"/>
      <c r="I1311" s="175"/>
      <c r="J1311" s="175"/>
    </row>
    <row r="1312" spans="1:10">
      <c r="A1312" s="282" t="s">
        <v>88</v>
      </c>
      <c r="B1312" s="200" t="s">
        <v>91</v>
      </c>
      <c r="C1312" s="186" t="s">
        <v>9</v>
      </c>
      <c r="D1312" s="187" t="s">
        <v>92</v>
      </c>
      <c r="E1312" s="187" t="s">
        <v>93</v>
      </c>
      <c r="F1312" s="187" t="s">
        <v>94</v>
      </c>
      <c r="G1312" s="188" t="s">
        <v>62</v>
      </c>
      <c r="H1312" s="156"/>
      <c r="I1312" s="175"/>
      <c r="J1312" s="175"/>
    </row>
    <row r="1313" spans="1:10">
      <c r="A1313" s="535" t="s">
        <v>113</v>
      </c>
      <c r="B1313" s="202">
        <v>88309</v>
      </c>
      <c r="C1313" s="190" t="s">
        <v>163</v>
      </c>
      <c r="D1313" s="191" t="s">
        <v>90</v>
      </c>
      <c r="E1313" s="165">
        <v>0.15</v>
      </c>
      <c r="F1313" s="166">
        <f>VLOOKUP(B1313,'SINAPI-Tabela-Mai.2016'!A:E,5,0)</f>
        <v>15.86</v>
      </c>
      <c r="G1313" s="167">
        <f>F1313*E1313</f>
        <v>2.379</v>
      </c>
      <c r="H1313" s="156"/>
      <c r="I1313" s="175"/>
      <c r="J1313" s="175"/>
    </row>
    <row r="1314" spans="1:10">
      <c r="A1314" s="535" t="s">
        <v>113</v>
      </c>
      <c r="B1314" s="202">
        <v>88316</v>
      </c>
      <c r="C1314" s="190" t="s">
        <v>116</v>
      </c>
      <c r="D1314" s="191" t="s">
        <v>90</v>
      </c>
      <c r="E1314" s="165">
        <v>0.15</v>
      </c>
      <c r="F1314" s="166">
        <f>VLOOKUP(B1314,'SINAPI-Tabela-Mai.2016'!A:E,5,0)</f>
        <v>11.41</v>
      </c>
      <c r="G1314" s="167">
        <f>F1314*E1314</f>
        <v>1.7115</v>
      </c>
      <c r="H1314" s="156"/>
      <c r="I1314" s="175"/>
      <c r="J1314" s="175"/>
    </row>
    <row r="1315" spans="1:10">
      <c r="A1315" s="535" t="s">
        <v>99</v>
      </c>
      <c r="B1315" s="202">
        <v>11615</v>
      </c>
      <c r="C1315" s="190" t="s">
        <v>3528</v>
      </c>
      <c r="D1315" s="191" t="s">
        <v>112</v>
      </c>
      <c r="E1315" s="165">
        <v>1.02</v>
      </c>
      <c r="F1315" s="166">
        <f>VLOOKUP(B1315,'SINAPI-Insumos-Mai.2016'!A:E,5,0)</f>
        <v>1.31</v>
      </c>
      <c r="G1315" s="167">
        <f>F1315*E1315</f>
        <v>1.3362000000000001</v>
      </c>
      <c r="H1315" s="156"/>
      <c r="I1315" s="175"/>
      <c r="J1315" s="175"/>
    </row>
    <row r="1316" spans="1:10">
      <c r="A1316" s="584"/>
      <c r="B1316" s="202"/>
      <c r="C1316" s="190"/>
      <c r="D1316" s="191"/>
      <c r="E1316" s="165"/>
      <c r="F1316" s="166"/>
      <c r="G1316" s="167"/>
      <c r="H1316" s="156"/>
      <c r="I1316" s="175"/>
      <c r="J1316" s="175"/>
    </row>
    <row r="1317" spans="1:10">
      <c r="A1317" s="283" t="str">
        <f>B1311</f>
        <v>02343/ORSE</v>
      </c>
      <c r="B1317" s="283"/>
      <c r="C1317" s="196" t="s">
        <v>100</v>
      </c>
      <c r="D1317" s="194"/>
      <c r="E1317" s="194"/>
      <c r="F1317" s="173"/>
      <c r="G1317" s="246">
        <f>SUM(G1313:G1316)</f>
        <v>5.4267000000000003</v>
      </c>
      <c r="H1317" s="174"/>
      <c r="I1317" s="175" t="e">
        <f>G1315+#REF!</f>
        <v>#REF!</v>
      </c>
      <c r="J1317" s="175">
        <f>G1313+G1314</f>
        <v>4.0905000000000005</v>
      </c>
    </row>
    <row r="1318" spans="1:10">
      <c r="A1318" s="284" t="s">
        <v>101</v>
      </c>
      <c r="B1318" s="284"/>
      <c r="C1318" s="178"/>
      <c r="D1318" s="176"/>
      <c r="E1318" s="176"/>
      <c r="F1318" s="180"/>
      <c r="G1318" s="180"/>
      <c r="H1318" s="156"/>
      <c r="I1318" s="175"/>
      <c r="J1318" s="175"/>
    </row>
    <row r="1319" spans="1:10">
      <c r="A1319" s="530"/>
      <c r="B1319" s="277"/>
      <c r="C1319" s="225"/>
      <c r="D1319" s="278"/>
      <c r="E1319" s="279"/>
      <c r="F1319" s="279"/>
      <c r="G1319" s="279"/>
      <c r="H1319" s="156"/>
      <c r="I1319" s="175"/>
      <c r="J1319" s="175"/>
    </row>
    <row r="1320" spans="1:10">
      <c r="A1320" s="522" t="s">
        <v>97</v>
      </c>
      <c r="B1320" s="522" t="s">
        <v>18767</v>
      </c>
      <c r="C1320" s="184" t="s">
        <v>18765</v>
      </c>
      <c r="D1320" s="182" t="s">
        <v>121</v>
      </c>
      <c r="E1320" s="182"/>
      <c r="F1320" s="182"/>
      <c r="G1320" s="182" t="str">
        <f>B1320</f>
        <v>00662/ORSE</v>
      </c>
      <c r="H1320" s="156"/>
      <c r="I1320" s="175"/>
      <c r="J1320" s="175"/>
    </row>
    <row r="1321" spans="1:10">
      <c r="A1321" s="521" t="s">
        <v>88</v>
      </c>
      <c r="B1321" s="185" t="s">
        <v>91</v>
      </c>
      <c r="C1321" s="186" t="s">
        <v>9</v>
      </c>
      <c r="D1321" s="187" t="s">
        <v>92</v>
      </c>
      <c r="E1321" s="187" t="s">
        <v>93</v>
      </c>
      <c r="F1321" s="187" t="s">
        <v>94</v>
      </c>
      <c r="G1321" s="188" t="s">
        <v>62</v>
      </c>
      <c r="H1321" s="156"/>
      <c r="I1321" s="175"/>
      <c r="J1321" s="175"/>
    </row>
    <row r="1322" spans="1:10">
      <c r="A1322" s="518" t="s">
        <v>113</v>
      </c>
      <c r="B1322" s="189">
        <v>88247</v>
      </c>
      <c r="C1322" s="190" t="s">
        <v>522</v>
      </c>
      <c r="D1322" s="191" t="s">
        <v>90</v>
      </c>
      <c r="E1322" s="165">
        <v>0.14000000000000001</v>
      </c>
      <c r="F1322" s="166">
        <f>VLOOKUP(B1322,'SINAPI-Tabela-Mai.2016'!A:E,5,0)</f>
        <v>12.69</v>
      </c>
      <c r="G1322" s="167">
        <f>F1322*E1322</f>
        <v>1.7766000000000002</v>
      </c>
      <c r="H1322" s="156"/>
      <c r="I1322" s="175"/>
      <c r="J1322" s="175"/>
    </row>
    <row r="1323" spans="1:10">
      <c r="A1323" s="518" t="s">
        <v>113</v>
      </c>
      <c r="B1323" s="189">
        <v>88264</v>
      </c>
      <c r="C1323" s="190" t="s">
        <v>523</v>
      </c>
      <c r="D1323" s="191" t="s">
        <v>90</v>
      </c>
      <c r="E1323" s="165">
        <v>0.14000000000000001</v>
      </c>
      <c r="F1323" s="166">
        <f>VLOOKUP(B1323,'SINAPI-Tabela-Mai.2016'!A:E,5,0)</f>
        <v>15.86</v>
      </c>
      <c r="G1323" s="167">
        <f>F1323*E1323</f>
        <v>2.2204000000000002</v>
      </c>
      <c r="H1323" s="156"/>
      <c r="I1323" s="175"/>
      <c r="J1323" s="175"/>
    </row>
    <row r="1324" spans="1:10">
      <c r="A1324" s="518" t="s">
        <v>99</v>
      </c>
      <c r="B1324" s="189">
        <v>995</v>
      </c>
      <c r="C1324" s="190" t="s">
        <v>1821</v>
      </c>
      <c r="D1324" s="191" t="s">
        <v>121</v>
      </c>
      <c r="E1324" s="165">
        <v>1.02</v>
      </c>
      <c r="F1324" s="166">
        <f>VLOOKUP(B1324,'SINAPI-Insumos-Mai.2016'!A:E,5,0)</f>
        <v>6.46</v>
      </c>
      <c r="G1324" s="167">
        <f>F1324*E1324</f>
        <v>6.5891999999999999</v>
      </c>
      <c r="H1324" s="156"/>
      <c r="I1324" s="175"/>
      <c r="J1324" s="175"/>
    </row>
    <row r="1325" spans="1:10">
      <c r="A1325" s="518" t="s">
        <v>99</v>
      </c>
      <c r="B1325" s="189">
        <v>21127</v>
      </c>
      <c r="C1325" s="190" t="s">
        <v>2674</v>
      </c>
      <c r="D1325" s="191" t="s">
        <v>108</v>
      </c>
      <c r="E1325" s="165">
        <v>8.9999999999999993E-3</v>
      </c>
      <c r="F1325" s="166">
        <f>VLOOKUP(B1325,'SINAPI-Insumos-Mai.2016'!A:E,5,0)</f>
        <v>1.69</v>
      </c>
      <c r="G1325" s="167">
        <f>F1325*E1325</f>
        <v>1.5209999999999998E-2</v>
      </c>
      <c r="H1325" s="156"/>
      <c r="I1325" s="175"/>
      <c r="J1325" s="175"/>
    </row>
    <row r="1326" spans="1:10">
      <c r="A1326" s="519"/>
      <c r="B1326" s="189"/>
      <c r="C1326" s="190"/>
      <c r="D1326" s="191"/>
      <c r="E1326" s="165"/>
      <c r="F1326" s="166"/>
      <c r="G1326" s="167"/>
      <c r="H1326" s="156"/>
      <c r="I1326" s="175"/>
      <c r="J1326" s="175"/>
    </row>
    <row r="1327" spans="1:10">
      <c r="A1327" s="195" t="str">
        <f>B1320</f>
        <v>00662/ORSE</v>
      </c>
      <c r="B1327" s="195"/>
      <c r="C1327" s="196" t="s">
        <v>100</v>
      </c>
      <c r="D1327" s="194"/>
      <c r="E1327" s="194"/>
      <c r="F1327" s="173"/>
      <c r="G1327" s="246">
        <f>SUM(G1322:G1326)</f>
        <v>10.60141</v>
      </c>
      <c r="H1327" s="174"/>
      <c r="I1327" s="175">
        <f>G1324+G1325</f>
        <v>6.6044099999999997</v>
      </c>
      <c r="J1327" s="175">
        <f>G1322+G1323</f>
        <v>3.9970000000000003</v>
      </c>
    </row>
    <row r="1328" spans="1:10">
      <c r="A1328" s="198" t="s">
        <v>101</v>
      </c>
      <c r="B1328" s="198"/>
      <c r="C1328" s="178"/>
      <c r="D1328" s="176"/>
      <c r="E1328" s="176"/>
      <c r="F1328" s="180"/>
      <c r="G1328" s="180"/>
      <c r="H1328" s="156"/>
      <c r="I1328" s="175"/>
      <c r="J1328" s="175"/>
    </row>
    <row r="1329" spans="1:10">
      <c r="A1329" s="530"/>
      <c r="B1329" s="277"/>
      <c r="C1329" s="225"/>
      <c r="D1329" s="278"/>
      <c r="E1329" s="279"/>
      <c r="F1329" s="279"/>
      <c r="G1329" s="279"/>
      <c r="H1329" s="156"/>
      <c r="I1329" s="175"/>
      <c r="J1329" s="175"/>
    </row>
    <row r="1330" spans="1:10">
      <c r="A1330" s="522" t="s">
        <v>97</v>
      </c>
      <c r="B1330" s="522" t="s">
        <v>18768</v>
      </c>
      <c r="C1330" s="184" t="s">
        <v>18766</v>
      </c>
      <c r="D1330" s="182" t="s">
        <v>121</v>
      </c>
      <c r="E1330" s="182"/>
      <c r="F1330" s="182"/>
      <c r="G1330" s="182" t="str">
        <f>B1330</f>
        <v>00406/ORSE</v>
      </c>
      <c r="H1330" s="156"/>
      <c r="I1330" s="175"/>
      <c r="J1330" s="175"/>
    </row>
    <row r="1331" spans="1:10">
      <c r="A1331" s="521" t="s">
        <v>88</v>
      </c>
      <c r="B1331" s="185" t="s">
        <v>91</v>
      </c>
      <c r="C1331" s="186" t="s">
        <v>9</v>
      </c>
      <c r="D1331" s="187" t="s">
        <v>92</v>
      </c>
      <c r="E1331" s="187" t="s">
        <v>93</v>
      </c>
      <c r="F1331" s="187" t="s">
        <v>94</v>
      </c>
      <c r="G1331" s="188" t="s">
        <v>62</v>
      </c>
      <c r="H1331" s="156"/>
      <c r="I1331" s="175"/>
      <c r="J1331" s="175"/>
    </row>
    <row r="1332" spans="1:10">
      <c r="A1332" s="518" t="s">
        <v>113</v>
      </c>
      <c r="B1332" s="189">
        <v>88247</v>
      </c>
      <c r="C1332" s="190" t="s">
        <v>522</v>
      </c>
      <c r="D1332" s="191" t="s">
        <v>90</v>
      </c>
      <c r="E1332" s="165">
        <v>0.21</v>
      </c>
      <c r="F1332" s="166">
        <f>VLOOKUP(B1332,'SINAPI-Tabela-Mai.2016'!A:E,5,0)</f>
        <v>12.69</v>
      </c>
      <c r="G1332" s="167">
        <f>F1332*E1332</f>
        <v>2.6648999999999998</v>
      </c>
      <c r="H1332" s="156"/>
      <c r="I1332" s="175"/>
      <c r="J1332" s="175"/>
    </row>
    <row r="1333" spans="1:10">
      <c r="A1333" s="518" t="s">
        <v>113</v>
      </c>
      <c r="B1333" s="189">
        <v>88264</v>
      </c>
      <c r="C1333" s="190" t="s">
        <v>523</v>
      </c>
      <c r="D1333" s="191" t="s">
        <v>90</v>
      </c>
      <c r="E1333" s="165">
        <v>0.21</v>
      </c>
      <c r="F1333" s="166">
        <f>VLOOKUP(B1333,'SINAPI-Tabela-Mai.2016'!A:E,5,0)</f>
        <v>15.86</v>
      </c>
      <c r="G1333" s="167">
        <f>F1333*E1333</f>
        <v>3.3305999999999996</v>
      </c>
      <c r="H1333" s="156"/>
      <c r="I1333" s="175"/>
      <c r="J1333" s="175"/>
    </row>
    <row r="1334" spans="1:10">
      <c r="A1334" s="518" t="s">
        <v>99</v>
      </c>
      <c r="B1334" s="189">
        <v>1019</v>
      </c>
      <c r="C1334" s="190" t="s">
        <v>1823</v>
      </c>
      <c r="D1334" s="191" t="s">
        <v>121</v>
      </c>
      <c r="E1334" s="165">
        <v>1.02</v>
      </c>
      <c r="F1334" s="166">
        <f>VLOOKUP(B1334,'SINAPI-Insumos-Mai.2016'!A:E,5,0)</f>
        <v>13.12</v>
      </c>
      <c r="G1334" s="167">
        <f>F1334*E1334</f>
        <v>13.382399999999999</v>
      </c>
      <c r="H1334" s="156"/>
      <c r="I1334" s="175"/>
      <c r="J1334" s="175"/>
    </row>
    <row r="1335" spans="1:10">
      <c r="A1335" s="518" t="s">
        <v>99</v>
      </c>
      <c r="B1335" s="189">
        <v>21127</v>
      </c>
      <c r="C1335" s="190" t="s">
        <v>2674</v>
      </c>
      <c r="D1335" s="191" t="s">
        <v>108</v>
      </c>
      <c r="E1335" s="165">
        <v>8.9999999999999993E-3</v>
      </c>
      <c r="F1335" s="166">
        <f>VLOOKUP(B1335,'SINAPI-Insumos-Mai.2016'!A:E,5,0)</f>
        <v>1.69</v>
      </c>
      <c r="G1335" s="167">
        <f>F1335*E1335</f>
        <v>1.5209999999999998E-2</v>
      </c>
      <c r="H1335" s="156"/>
      <c r="I1335" s="175"/>
      <c r="J1335" s="175"/>
    </row>
    <row r="1336" spans="1:10">
      <c r="A1336" s="519"/>
      <c r="B1336" s="189"/>
      <c r="C1336" s="190"/>
      <c r="D1336" s="191"/>
      <c r="E1336" s="165"/>
      <c r="F1336" s="166"/>
      <c r="G1336" s="167"/>
      <c r="H1336" s="156"/>
      <c r="I1336" s="175"/>
      <c r="J1336" s="175"/>
    </row>
    <row r="1337" spans="1:10">
      <c r="A1337" s="195" t="str">
        <f>B1330</f>
        <v>00406/ORSE</v>
      </c>
      <c r="B1337" s="195"/>
      <c r="C1337" s="196" t="s">
        <v>100</v>
      </c>
      <c r="D1337" s="194"/>
      <c r="E1337" s="194"/>
      <c r="F1337" s="173"/>
      <c r="G1337" s="246">
        <f>SUM(G1332:G1336)</f>
        <v>19.393109999999997</v>
      </c>
      <c r="H1337" s="174"/>
      <c r="I1337" s="175">
        <f>G1334+G1335</f>
        <v>13.397609999999998</v>
      </c>
      <c r="J1337" s="175">
        <f>G1332+G1333</f>
        <v>5.9954999999999998</v>
      </c>
    </row>
    <row r="1338" spans="1:10">
      <c r="A1338" s="198" t="s">
        <v>101</v>
      </c>
      <c r="B1338" s="198"/>
      <c r="C1338" s="178"/>
      <c r="D1338" s="176"/>
      <c r="E1338" s="176"/>
      <c r="F1338" s="180"/>
      <c r="G1338" s="180"/>
      <c r="H1338" s="156"/>
      <c r="I1338" s="175"/>
      <c r="J1338" s="175"/>
    </row>
    <row r="1339" spans="1:10">
      <c r="A1339" s="530"/>
      <c r="B1339" s="277"/>
      <c r="C1339" s="225"/>
      <c r="D1339" s="278"/>
      <c r="E1339" s="279"/>
      <c r="F1339" s="279"/>
      <c r="G1339" s="279"/>
      <c r="H1339" s="156"/>
      <c r="I1339" s="175"/>
      <c r="J1339" s="175"/>
    </row>
    <row r="1340" spans="1:10">
      <c r="A1340" s="199" t="s">
        <v>97</v>
      </c>
      <c r="B1340" s="199" t="s">
        <v>533</v>
      </c>
      <c r="C1340" s="184" t="s">
        <v>534</v>
      </c>
      <c r="D1340" s="182" t="s">
        <v>407</v>
      </c>
      <c r="E1340" s="182"/>
      <c r="F1340" s="182"/>
      <c r="G1340" s="182" t="str">
        <f>B1340</f>
        <v>ELE-ELE-100</v>
      </c>
      <c r="H1340" s="156"/>
      <c r="I1340" s="175"/>
      <c r="J1340" s="175"/>
    </row>
    <row r="1341" spans="1:10">
      <c r="A1341" s="282" t="s">
        <v>88</v>
      </c>
      <c r="B1341" s="200" t="s">
        <v>91</v>
      </c>
      <c r="C1341" s="186" t="s">
        <v>9</v>
      </c>
      <c r="D1341" s="187" t="s">
        <v>92</v>
      </c>
      <c r="E1341" s="187" t="s">
        <v>93</v>
      </c>
      <c r="F1341" s="187" t="s">
        <v>94</v>
      </c>
      <c r="G1341" s="188" t="s">
        <v>62</v>
      </c>
      <c r="H1341" s="156"/>
      <c r="I1341" s="175"/>
      <c r="J1341" s="175"/>
    </row>
    <row r="1342" spans="1:10">
      <c r="A1342" s="584" t="s">
        <v>109</v>
      </c>
      <c r="B1342" s="202" t="s">
        <v>533</v>
      </c>
      <c r="C1342" s="190" t="s">
        <v>534</v>
      </c>
      <c r="D1342" s="191" t="s">
        <v>407</v>
      </c>
      <c r="E1342" s="165">
        <v>1</v>
      </c>
      <c r="F1342" s="166">
        <f>VLOOKUP(B1342,'SETOP-Tabela Serv.-Dez.2015'!A:H,6,0)</f>
        <v>26.08</v>
      </c>
      <c r="G1342" s="167">
        <f>F1342*E1342</f>
        <v>26.08</v>
      </c>
      <c r="H1342" s="156"/>
      <c r="I1342" s="175"/>
      <c r="J1342" s="175"/>
    </row>
    <row r="1343" spans="1:10">
      <c r="A1343" s="584"/>
      <c r="B1343" s="202"/>
      <c r="C1343" s="190"/>
      <c r="D1343" s="191"/>
      <c r="E1343" s="165"/>
      <c r="F1343" s="166"/>
      <c r="G1343" s="167"/>
      <c r="H1343" s="156"/>
      <c r="I1343" s="175"/>
      <c r="J1343" s="175"/>
    </row>
    <row r="1344" spans="1:10">
      <c r="A1344" s="283" t="str">
        <f>B1340</f>
        <v>ELE-ELE-100</v>
      </c>
      <c r="B1344" s="283"/>
      <c r="C1344" s="196" t="s">
        <v>100</v>
      </c>
      <c r="D1344" s="194"/>
      <c r="E1344" s="194"/>
      <c r="F1344" s="173"/>
      <c r="G1344" s="246">
        <f>SUM(G1342:G1343)</f>
        <v>26.08</v>
      </c>
      <c r="H1344" s="174"/>
      <c r="I1344" s="175">
        <f>G1344*0.65</f>
        <v>16.951999999999998</v>
      </c>
      <c r="J1344" s="175">
        <f>G1344*0.35</f>
        <v>9.1279999999999983</v>
      </c>
    </row>
    <row r="1345" spans="1:10">
      <c r="A1345" s="284" t="s">
        <v>101</v>
      </c>
      <c r="B1345" s="284"/>
      <c r="C1345" s="178"/>
      <c r="D1345" s="176"/>
      <c r="E1345" s="176"/>
      <c r="F1345" s="180"/>
      <c r="G1345" s="180"/>
      <c r="H1345" s="156"/>
      <c r="I1345" s="175"/>
      <c r="J1345" s="175"/>
    </row>
    <row r="1346" spans="1:10">
      <c r="A1346" s="591"/>
      <c r="B1346" s="592"/>
      <c r="C1346" s="225"/>
      <c r="D1346" s="278"/>
      <c r="E1346" s="279"/>
      <c r="F1346" s="279"/>
      <c r="G1346" s="279"/>
      <c r="H1346" s="156"/>
      <c r="I1346" s="175"/>
      <c r="J1346" s="175"/>
    </row>
    <row r="1347" spans="1:10">
      <c r="A1347" s="199" t="s">
        <v>97</v>
      </c>
      <c r="B1347" s="199" t="s">
        <v>8320</v>
      </c>
      <c r="C1347" s="184" t="s">
        <v>534</v>
      </c>
      <c r="D1347" s="182" t="s">
        <v>407</v>
      </c>
      <c r="E1347" s="182"/>
      <c r="F1347" s="182"/>
      <c r="G1347" s="182" t="str">
        <f>B1347</f>
        <v>ELE-ELE-110</v>
      </c>
      <c r="H1347" s="156"/>
      <c r="I1347" s="175"/>
      <c r="J1347" s="175"/>
    </row>
    <row r="1348" spans="1:10">
      <c r="A1348" s="282" t="s">
        <v>88</v>
      </c>
      <c r="B1348" s="200" t="s">
        <v>91</v>
      </c>
      <c r="C1348" s="186" t="s">
        <v>9</v>
      </c>
      <c r="D1348" s="187" t="s">
        <v>92</v>
      </c>
      <c r="E1348" s="187" t="s">
        <v>93</v>
      </c>
      <c r="F1348" s="187" t="s">
        <v>94</v>
      </c>
      <c r="G1348" s="188" t="s">
        <v>62</v>
      </c>
      <c r="H1348" s="156"/>
      <c r="I1348" s="175"/>
      <c r="J1348" s="175"/>
    </row>
    <row r="1349" spans="1:10">
      <c r="A1349" s="584" t="s">
        <v>109</v>
      </c>
      <c r="B1349" s="202" t="s">
        <v>8320</v>
      </c>
      <c r="C1349" s="190" t="s">
        <v>18764</v>
      </c>
      <c r="D1349" s="191" t="s">
        <v>407</v>
      </c>
      <c r="E1349" s="165">
        <v>1</v>
      </c>
      <c r="F1349" s="166">
        <f>VLOOKUP(B1349,'SETOP-Tabela Serv.-Dez.2015'!A:H,6,0)</f>
        <v>30.37</v>
      </c>
      <c r="G1349" s="167">
        <f>F1349*E1349</f>
        <v>30.37</v>
      </c>
      <c r="H1349" s="156"/>
      <c r="I1349" s="175"/>
      <c r="J1349" s="175"/>
    </row>
    <row r="1350" spans="1:10">
      <c r="A1350" s="584"/>
      <c r="B1350" s="202"/>
      <c r="C1350" s="190"/>
      <c r="D1350" s="191"/>
      <c r="E1350" s="165"/>
      <c r="F1350" s="166"/>
      <c r="G1350" s="167"/>
      <c r="H1350" s="156"/>
      <c r="I1350" s="175"/>
      <c r="J1350" s="175"/>
    </row>
    <row r="1351" spans="1:10">
      <c r="A1351" s="283" t="str">
        <f>B1347</f>
        <v>ELE-ELE-110</v>
      </c>
      <c r="B1351" s="283"/>
      <c r="C1351" s="196" t="s">
        <v>100</v>
      </c>
      <c r="D1351" s="194"/>
      <c r="E1351" s="194"/>
      <c r="F1351" s="173"/>
      <c r="G1351" s="246">
        <f>SUM(G1349:G1350)</f>
        <v>30.37</v>
      </c>
      <c r="H1351" s="174"/>
      <c r="I1351" s="175">
        <f>G1351*0.65</f>
        <v>19.740500000000001</v>
      </c>
      <c r="J1351" s="175">
        <f>G1351*0.35</f>
        <v>10.6295</v>
      </c>
    </row>
    <row r="1352" spans="1:10">
      <c r="A1352" s="284" t="s">
        <v>101</v>
      </c>
      <c r="B1352" s="284"/>
      <c r="C1352" s="178"/>
      <c r="D1352" s="176"/>
      <c r="E1352" s="176"/>
      <c r="F1352" s="180"/>
      <c r="G1352" s="180"/>
      <c r="H1352" s="156"/>
      <c r="I1352" s="175"/>
      <c r="J1352" s="175"/>
    </row>
    <row r="1353" spans="1:10">
      <c r="A1353" s="591"/>
      <c r="B1353" s="592"/>
      <c r="C1353" s="225"/>
      <c r="D1353" s="278"/>
      <c r="E1353" s="279"/>
      <c r="F1353" s="279"/>
      <c r="G1353" s="279"/>
      <c r="H1353" s="156"/>
      <c r="I1353" s="175"/>
      <c r="J1353" s="175"/>
    </row>
    <row r="1354" spans="1:10">
      <c r="A1354" s="199" t="s">
        <v>97</v>
      </c>
      <c r="B1354" s="199" t="s">
        <v>8322</v>
      </c>
      <c r="C1354" s="184" t="s">
        <v>18913</v>
      </c>
      <c r="D1354" s="182" t="s">
        <v>407</v>
      </c>
      <c r="E1354" s="182"/>
      <c r="F1354" s="182"/>
      <c r="G1354" s="182" t="str">
        <f>B1354</f>
        <v>ELE-ELE-120</v>
      </c>
      <c r="H1354" s="156"/>
      <c r="I1354" s="175"/>
      <c r="J1354" s="175"/>
    </row>
    <row r="1355" spans="1:10">
      <c r="A1355" s="282" t="s">
        <v>88</v>
      </c>
      <c r="B1355" s="200" t="s">
        <v>91</v>
      </c>
      <c r="C1355" s="186" t="s">
        <v>9</v>
      </c>
      <c r="D1355" s="187" t="s">
        <v>92</v>
      </c>
      <c r="E1355" s="187" t="s">
        <v>93</v>
      </c>
      <c r="F1355" s="187" t="s">
        <v>94</v>
      </c>
      <c r="G1355" s="188" t="s">
        <v>62</v>
      </c>
      <c r="H1355" s="156"/>
      <c r="I1355" s="175"/>
      <c r="J1355" s="175"/>
    </row>
    <row r="1356" spans="1:10">
      <c r="A1356" s="584" t="s">
        <v>109</v>
      </c>
      <c r="B1356" s="202" t="s">
        <v>8322</v>
      </c>
      <c r="C1356" s="190" t="s">
        <v>8323</v>
      </c>
      <c r="D1356" s="191" t="s">
        <v>407</v>
      </c>
      <c r="E1356" s="165">
        <v>1</v>
      </c>
      <c r="F1356" s="166">
        <f>VLOOKUP(B1356,'SETOP-Tabela Serv.-Dez.2015'!A:H,6,0)</f>
        <v>71.08</v>
      </c>
      <c r="G1356" s="167">
        <f>F1356*E1356</f>
        <v>71.08</v>
      </c>
      <c r="H1356" s="156"/>
      <c r="I1356" s="175"/>
      <c r="J1356" s="175"/>
    </row>
    <row r="1357" spans="1:10">
      <c r="A1357" s="584"/>
      <c r="B1357" s="202"/>
      <c r="C1357" s="190"/>
      <c r="D1357" s="191"/>
      <c r="E1357" s="165"/>
      <c r="F1357" s="166"/>
      <c r="G1357" s="167"/>
      <c r="H1357" s="156"/>
      <c r="I1357" s="175"/>
      <c r="J1357" s="175"/>
    </row>
    <row r="1358" spans="1:10">
      <c r="A1358" s="283" t="str">
        <f>B1354</f>
        <v>ELE-ELE-120</v>
      </c>
      <c r="B1358" s="283"/>
      <c r="C1358" s="196" t="s">
        <v>100</v>
      </c>
      <c r="D1358" s="194"/>
      <c r="E1358" s="194"/>
      <c r="F1358" s="173"/>
      <c r="G1358" s="246">
        <f>SUM(G1356:G1357)</f>
        <v>71.08</v>
      </c>
      <c r="H1358" s="174"/>
      <c r="I1358" s="175">
        <f>G1358*0.65</f>
        <v>46.201999999999998</v>
      </c>
      <c r="J1358" s="175">
        <f>G1358*0.35</f>
        <v>24.877999999999997</v>
      </c>
    </row>
    <row r="1359" spans="1:10">
      <c r="A1359" s="284" t="s">
        <v>101</v>
      </c>
      <c r="B1359" s="284"/>
      <c r="C1359" s="178"/>
      <c r="D1359" s="176"/>
      <c r="E1359" s="176"/>
      <c r="F1359" s="180"/>
      <c r="G1359" s="180"/>
      <c r="H1359" s="156"/>
      <c r="I1359" s="175"/>
      <c r="J1359" s="175"/>
    </row>
    <row r="1360" spans="1:10">
      <c r="A1360" s="591"/>
      <c r="B1360" s="592"/>
      <c r="C1360" s="225"/>
      <c r="D1360" s="278"/>
      <c r="E1360" s="279"/>
      <c r="F1360" s="279"/>
      <c r="G1360" s="279"/>
      <c r="H1360" s="156"/>
      <c r="I1360" s="175"/>
      <c r="J1360" s="175"/>
    </row>
    <row r="1361" spans="1:10">
      <c r="A1361" s="522" t="s">
        <v>97</v>
      </c>
      <c r="B1361" s="522">
        <v>92306</v>
      </c>
      <c r="C1361" s="184" t="s">
        <v>18769</v>
      </c>
      <c r="D1361" s="182" t="s">
        <v>121</v>
      </c>
      <c r="E1361" s="182"/>
      <c r="F1361" s="182"/>
      <c r="G1361" s="182">
        <f>B1361</f>
        <v>92306</v>
      </c>
      <c r="H1361" s="281"/>
      <c r="I1361" s="175"/>
      <c r="J1361" s="175"/>
    </row>
    <row r="1362" spans="1:10">
      <c r="A1362" s="521" t="s">
        <v>88</v>
      </c>
      <c r="B1362" s="185" t="s">
        <v>91</v>
      </c>
      <c r="C1362" s="186" t="s">
        <v>9</v>
      </c>
      <c r="D1362" s="187" t="s">
        <v>92</v>
      </c>
      <c r="E1362" s="187" t="s">
        <v>93</v>
      </c>
      <c r="F1362" s="187" t="s">
        <v>94</v>
      </c>
      <c r="G1362" s="188" t="s">
        <v>62</v>
      </c>
      <c r="H1362" s="281"/>
      <c r="I1362" s="175"/>
      <c r="J1362" s="175"/>
    </row>
    <row r="1363" spans="1:10">
      <c r="A1363" s="518" t="s">
        <v>113</v>
      </c>
      <c r="B1363" s="189">
        <v>88248</v>
      </c>
      <c r="C1363" s="190" t="s">
        <v>916</v>
      </c>
      <c r="D1363" s="191" t="s">
        <v>90</v>
      </c>
      <c r="E1363" s="165">
        <v>0.14399999999999999</v>
      </c>
      <c r="F1363" s="166">
        <f>VLOOKUP(B1363,'SINAPI-Tabela-Mai.2016'!A:E,5,0)</f>
        <v>12.67</v>
      </c>
      <c r="G1363" s="167">
        <f>F1363*E1363</f>
        <v>1.8244799999999999</v>
      </c>
      <c r="H1363" s="281"/>
      <c r="I1363" s="175"/>
      <c r="J1363" s="175"/>
    </row>
    <row r="1364" spans="1:10">
      <c r="A1364" s="518" t="s">
        <v>113</v>
      </c>
      <c r="B1364" s="189">
        <v>88267</v>
      </c>
      <c r="C1364" s="190" t="s">
        <v>914</v>
      </c>
      <c r="D1364" s="191" t="s">
        <v>90</v>
      </c>
      <c r="E1364" s="165">
        <v>0.14399999999999999</v>
      </c>
      <c r="F1364" s="166">
        <f>VLOOKUP(B1364,'SINAPI-Tabela-Mai.2016'!A:E,5,0)</f>
        <v>15.86</v>
      </c>
      <c r="G1364" s="167">
        <f>F1364*E1364</f>
        <v>2.2838399999999996</v>
      </c>
      <c r="H1364" s="281"/>
      <c r="I1364" s="175"/>
      <c r="J1364" s="175"/>
    </row>
    <row r="1365" spans="1:10">
      <c r="A1365" s="518" t="s">
        <v>99</v>
      </c>
      <c r="B1365" s="189">
        <v>12743</v>
      </c>
      <c r="C1365" s="190" t="s">
        <v>4158</v>
      </c>
      <c r="D1365" s="191" t="s">
        <v>121</v>
      </c>
      <c r="E1365" s="165">
        <v>1.0210999999999999</v>
      </c>
      <c r="F1365" s="166">
        <f>VLOOKUP(B1365,'SINAPI-Insumos-Mai.2016'!A:E,5,0)</f>
        <v>28.28</v>
      </c>
      <c r="G1365" s="167">
        <f>F1365*E1365</f>
        <v>28.876707999999997</v>
      </c>
      <c r="H1365" s="281"/>
      <c r="I1365" s="175"/>
      <c r="J1365" s="175"/>
    </row>
    <row r="1366" spans="1:10">
      <c r="A1366" s="518"/>
      <c r="B1366" s="189"/>
      <c r="C1366" s="190"/>
      <c r="D1366" s="191"/>
      <c r="E1366" s="165"/>
      <c r="F1366" s="166"/>
      <c r="G1366" s="167"/>
      <c r="H1366" s="281"/>
      <c r="I1366" s="175"/>
      <c r="J1366" s="175"/>
    </row>
    <row r="1367" spans="1:10">
      <c r="A1367" s="195">
        <f>B1361</f>
        <v>92306</v>
      </c>
      <c r="B1367" s="195"/>
      <c r="C1367" s="196" t="s">
        <v>100</v>
      </c>
      <c r="D1367" s="194"/>
      <c r="E1367" s="194"/>
      <c r="F1367" s="173"/>
      <c r="G1367" s="246">
        <f>SUM(G1363:G1366)</f>
        <v>32.985028</v>
      </c>
      <c r="H1367" s="174"/>
      <c r="I1367" s="175">
        <f>G1365</f>
        <v>28.876707999999997</v>
      </c>
      <c r="J1367" s="175">
        <f>G1363+G1364</f>
        <v>4.1083199999999991</v>
      </c>
    </row>
    <row r="1368" spans="1:10">
      <c r="A1368" s="198" t="s">
        <v>101</v>
      </c>
      <c r="B1368" s="198"/>
      <c r="C1368" s="178"/>
      <c r="D1368" s="176"/>
      <c r="E1368" s="176"/>
      <c r="F1368" s="180"/>
      <c r="G1368" s="180"/>
      <c r="H1368" s="156"/>
      <c r="I1368" s="175"/>
      <c r="J1368" s="175"/>
    </row>
    <row r="1369" spans="1:10">
      <c r="A1369" s="530"/>
      <c r="B1369" s="277"/>
      <c r="C1369" s="225"/>
      <c r="D1369" s="278"/>
      <c r="E1369" s="279"/>
      <c r="F1369" s="279"/>
      <c r="G1369" s="279"/>
      <c r="H1369" s="156"/>
      <c r="I1369" s="175"/>
      <c r="J1369" s="175"/>
    </row>
    <row r="1370" spans="1:10">
      <c r="A1370" s="522" t="s">
        <v>97</v>
      </c>
      <c r="B1370" s="522">
        <v>92278</v>
      </c>
      <c r="C1370" s="184" t="s">
        <v>18770</v>
      </c>
      <c r="D1370" s="182" t="s">
        <v>121</v>
      </c>
      <c r="E1370" s="182"/>
      <c r="F1370" s="182"/>
      <c r="G1370" s="182">
        <f>B1370</f>
        <v>92278</v>
      </c>
      <c r="H1370" s="156"/>
      <c r="I1370" s="175"/>
      <c r="J1370" s="175"/>
    </row>
    <row r="1371" spans="1:10">
      <c r="A1371" s="521" t="s">
        <v>88</v>
      </c>
      <c r="B1371" s="185" t="s">
        <v>91</v>
      </c>
      <c r="C1371" s="186" t="s">
        <v>9</v>
      </c>
      <c r="D1371" s="187" t="s">
        <v>92</v>
      </c>
      <c r="E1371" s="187" t="s">
        <v>93</v>
      </c>
      <c r="F1371" s="187" t="s">
        <v>94</v>
      </c>
      <c r="G1371" s="188" t="s">
        <v>62</v>
      </c>
      <c r="H1371" s="156"/>
      <c r="I1371" s="175"/>
      <c r="J1371" s="175"/>
    </row>
    <row r="1372" spans="1:10">
      <c r="A1372" s="518" t="s">
        <v>113</v>
      </c>
      <c r="B1372" s="189">
        <v>88267</v>
      </c>
      <c r="C1372" s="190" t="s">
        <v>374</v>
      </c>
      <c r="D1372" s="191" t="s">
        <v>90</v>
      </c>
      <c r="E1372" s="165">
        <v>0.154</v>
      </c>
      <c r="F1372" s="166">
        <f>VLOOKUP(B1372,'SINAPI-Tabela-Mai.2016'!A:E,5,0)</f>
        <v>15.86</v>
      </c>
      <c r="G1372" s="167">
        <f>F1372*E1372</f>
        <v>2.4424399999999999</v>
      </c>
      <c r="H1372" s="156"/>
      <c r="I1372" s="175"/>
      <c r="J1372" s="175"/>
    </row>
    <row r="1373" spans="1:10">
      <c r="A1373" s="518" t="s">
        <v>113</v>
      </c>
      <c r="B1373" s="189">
        <v>88316</v>
      </c>
      <c r="C1373" s="190" t="s">
        <v>116</v>
      </c>
      <c r="D1373" s="191" t="s">
        <v>90</v>
      </c>
      <c r="E1373" s="165">
        <v>0.154</v>
      </c>
      <c r="F1373" s="166">
        <f>VLOOKUP(B1373,'SINAPI-Tabela-Mai.2016'!A:E,5,0)</f>
        <v>11.41</v>
      </c>
      <c r="G1373" s="167">
        <f>F1373*E1373</f>
        <v>1.7571399999999999</v>
      </c>
      <c r="H1373" s="156"/>
      <c r="I1373" s="175"/>
      <c r="J1373" s="175"/>
    </row>
    <row r="1374" spans="1:10">
      <c r="A1374" s="518" t="s">
        <v>99</v>
      </c>
      <c r="B1374" s="189">
        <v>12743</v>
      </c>
      <c r="C1374" s="190" t="s">
        <v>535</v>
      </c>
      <c r="D1374" s="191" t="s">
        <v>121</v>
      </c>
      <c r="E1374" s="165">
        <v>1.1000000000000001</v>
      </c>
      <c r="F1374" s="166">
        <f>VLOOKUP(B1374,'SINAPI-Insumos-Mai.2016'!A:E,5,0)</f>
        <v>28.28</v>
      </c>
      <c r="G1374" s="167">
        <f>F1374*E1374</f>
        <v>31.108000000000004</v>
      </c>
      <c r="H1374" s="156"/>
      <c r="I1374" s="175"/>
      <c r="J1374" s="175"/>
    </row>
    <row r="1375" spans="1:10">
      <c r="A1375" s="518"/>
      <c r="B1375" s="189"/>
      <c r="C1375" s="190"/>
      <c r="D1375" s="191"/>
      <c r="E1375" s="165"/>
      <c r="F1375" s="166"/>
      <c r="G1375" s="167"/>
      <c r="H1375" s="156"/>
      <c r="I1375" s="175"/>
      <c r="J1375" s="175"/>
    </row>
    <row r="1376" spans="1:10">
      <c r="A1376" s="195">
        <f>B1370</f>
        <v>92278</v>
      </c>
      <c r="B1376" s="195"/>
      <c r="C1376" s="196" t="s">
        <v>100</v>
      </c>
      <c r="D1376" s="194"/>
      <c r="E1376" s="194"/>
      <c r="F1376" s="173"/>
      <c r="G1376" s="246">
        <f>SUM(G1372:G1375)</f>
        <v>35.307580000000002</v>
      </c>
      <c r="H1376" s="174"/>
      <c r="I1376" s="175">
        <f>G1374</f>
        <v>31.108000000000004</v>
      </c>
      <c r="J1376" s="175">
        <f>G1372+G1373</f>
        <v>4.1995800000000001</v>
      </c>
    </row>
    <row r="1377" spans="1:10">
      <c r="A1377" s="198" t="s">
        <v>101</v>
      </c>
      <c r="B1377" s="198"/>
      <c r="C1377" s="178"/>
      <c r="D1377" s="176"/>
      <c r="E1377" s="176"/>
      <c r="F1377" s="180"/>
      <c r="G1377" s="180"/>
      <c r="H1377" s="156"/>
      <c r="I1377" s="175"/>
      <c r="J1377" s="175"/>
    </row>
    <row r="1378" spans="1:10">
      <c r="A1378" s="575"/>
      <c r="B1378" s="576"/>
      <c r="C1378" s="225"/>
      <c r="D1378" s="278"/>
      <c r="E1378" s="279"/>
      <c r="F1378" s="279"/>
      <c r="G1378" s="279"/>
      <c r="H1378" s="156"/>
      <c r="I1378" s="175"/>
      <c r="J1378" s="175"/>
    </row>
    <row r="1379" spans="1:10">
      <c r="A1379" s="522" t="s">
        <v>97</v>
      </c>
      <c r="B1379" s="522" t="s">
        <v>536</v>
      </c>
      <c r="C1379" s="184" t="s">
        <v>537</v>
      </c>
      <c r="D1379" s="182" t="s">
        <v>279</v>
      </c>
      <c r="E1379" s="182"/>
      <c r="F1379" s="182"/>
      <c r="G1379" s="182" t="str">
        <f>B1379</f>
        <v>INST-GAS-005</v>
      </c>
      <c r="I1379" s="175"/>
      <c r="J1379" s="175"/>
    </row>
    <row r="1380" spans="1:10">
      <c r="A1380" s="523" t="s">
        <v>88</v>
      </c>
      <c r="B1380" s="207" t="s">
        <v>91</v>
      </c>
      <c r="C1380" s="208" t="s">
        <v>9</v>
      </c>
      <c r="D1380" s="209" t="s">
        <v>92</v>
      </c>
      <c r="E1380" s="209" t="s">
        <v>93</v>
      </c>
      <c r="F1380" s="209" t="s">
        <v>94</v>
      </c>
      <c r="G1380" s="210" t="s">
        <v>62</v>
      </c>
      <c r="I1380" s="175"/>
      <c r="J1380" s="175"/>
    </row>
    <row r="1381" spans="1:10">
      <c r="A1381" s="519" t="s">
        <v>109</v>
      </c>
      <c r="B1381" s="211" t="s">
        <v>536</v>
      </c>
      <c r="C1381" s="212" t="s">
        <v>538</v>
      </c>
      <c r="D1381" s="181" t="s">
        <v>112</v>
      </c>
      <c r="E1381" s="213">
        <v>1</v>
      </c>
      <c r="F1381" s="166">
        <f>VLOOKUP(B1381,'SETOP-Tabela Serv.-Dez.2015'!A:H,6,0)</f>
        <v>293.36</v>
      </c>
      <c r="G1381" s="167">
        <f>F1381*E1381</f>
        <v>293.36</v>
      </c>
      <c r="I1381" s="175"/>
      <c r="J1381" s="175"/>
    </row>
    <row r="1382" spans="1:10">
      <c r="A1382" s="524"/>
      <c r="B1382" s="214"/>
      <c r="C1382" s="212"/>
      <c r="D1382" s="181"/>
      <c r="E1382" s="181"/>
      <c r="F1382" s="181"/>
      <c r="G1382" s="215"/>
      <c r="I1382" s="175"/>
      <c r="J1382" s="175"/>
    </row>
    <row r="1383" spans="1:10">
      <c r="A1383" s="217" t="str">
        <f>B1379</f>
        <v>INST-GAS-005</v>
      </c>
      <c r="B1383" s="217"/>
      <c r="C1383" s="218" t="s">
        <v>100</v>
      </c>
      <c r="D1383" s="216"/>
      <c r="E1383" s="216"/>
      <c r="F1383" s="239"/>
      <c r="G1383" s="239">
        <f>SUM(G1381:G1382)</f>
        <v>293.36</v>
      </c>
      <c r="I1383" s="175">
        <f>G1383*0.7</f>
        <v>205.352</v>
      </c>
      <c r="J1383" s="175">
        <f>G1383*0.3</f>
        <v>88.007999999999996</v>
      </c>
    </row>
    <row r="1384" spans="1:10">
      <c r="A1384" s="221" t="s">
        <v>101</v>
      </c>
      <c r="B1384" s="221"/>
      <c r="C1384" s="222"/>
      <c r="D1384" s="220"/>
      <c r="E1384" s="220"/>
      <c r="F1384" s="220"/>
      <c r="G1384" s="220"/>
      <c r="I1384" s="175"/>
      <c r="J1384" s="175"/>
    </row>
    <row r="1385" spans="1:10">
      <c r="A1385" s="224"/>
      <c r="B1385" s="224"/>
      <c r="C1385" s="225"/>
      <c r="D1385" s="223"/>
      <c r="E1385" s="223"/>
      <c r="F1385" s="223"/>
      <c r="G1385" s="223"/>
      <c r="I1385" s="175"/>
      <c r="J1385" s="175"/>
    </row>
    <row r="1386" spans="1:10" ht="33.75">
      <c r="A1386" s="183" t="s">
        <v>97</v>
      </c>
      <c r="B1386" s="183" t="s">
        <v>539</v>
      </c>
      <c r="C1386" s="184" t="s">
        <v>540</v>
      </c>
      <c r="D1386" s="182" t="s">
        <v>279</v>
      </c>
      <c r="E1386" s="182"/>
      <c r="F1386" s="182"/>
      <c r="G1386" s="182" t="str">
        <f>B1386</f>
        <v xml:space="preserve">OBR-VIA-217 </v>
      </c>
      <c r="I1386" s="175"/>
      <c r="J1386" s="175"/>
    </row>
    <row r="1387" spans="1:10">
      <c r="A1387" s="523" t="s">
        <v>88</v>
      </c>
      <c r="B1387" s="207" t="s">
        <v>91</v>
      </c>
      <c r="C1387" s="208" t="s">
        <v>9</v>
      </c>
      <c r="D1387" s="209" t="s">
        <v>92</v>
      </c>
      <c r="E1387" s="209" t="s">
        <v>93</v>
      </c>
      <c r="F1387" s="209" t="s">
        <v>94</v>
      </c>
      <c r="G1387" s="210" t="s">
        <v>62</v>
      </c>
      <c r="I1387" s="175"/>
      <c r="J1387" s="175"/>
    </row>
    <row r="1388" spans="1:10" ht="33.75">
      <c r="A1388" s="519" t="s">
        <v>109</v>
      </c>
      <c r="B1388" s="211" t="s">
        <v>541</v>
      </c>
      <c r="C1388" s="212" t="s">
        <v>540</v>
      </c>
      <c r="D1388" s="181" t="s">
        <v>112</v>
      </c>
      <c r="E1388" s="213">
        <v>1</v>
      </c>
      <c r="F1388" s="166">
        <f>VLOOKUP(B1388,'SETOP-Tabela Serv.-Dez.2015'!A:H,6,0)</f>
        <v>70.739999999999995</v>
      </c>
      <c r="G1388" s="167">
        <f>F1388*E1388</f>
        <v>70.739999999999995</v>
      </c>
      <c r="I1388" s="175"/>
      <c r="J1388" s="175"/>
    </row>
    <row r="1389" spans="1:10">
      <c r="A1389" s="524"/>
      <c r="B1389" s="214"/>
      <c r="C1389" s="212"/>
      <c r="D1389" s="181"/>
      <c r="E1389" s="181"/>
      <c r="F1389" s="181"/>
      <c r="G1389" s="215"/>
      <c r="I1389" s="175"/>
      <c r="J1389" s="175"/>
    </row>
    <row r="1390" spans="1:10">
      <c r="A1390" s="217" t="str">
        <f>B1386</f>
        <v xml:space="preserve">OBR-VIA-217 </v>
      </c>
      <c r="B1390" s="217"/>
      <c r="C1390" s="218" t="s">
        <v>100</v>
      </c>
      <c r="D1390" s="216"/>
      <c r="E1390" s="216"/>
      <c r="F1390" s="239"/>
      <c r="G1390" s="239">
        <f>SUM(G1388:G1389)</f>
        <v>70.739999999999995</v>
      </c>
      <c r="I1390" s="175">
        <f>G1390*0.7</f>
        <v>49.517999999999994</v>
      </c>
      <c r="J1390" s="175">
        <f>G1390*0.3</f>
        <v>21.221999999999998</v>
      </c>
    </row>
    <row r="1391" spans="1:10">
      <c r="A1391" s="221" t="s">
        <v>101</v>
      </c>
      <c r="B1391" s="221"/>
      <c r="C1391" s="222"/>
      <c r="D1391" s="220"/>
      <c r="E1391" s="220"/>
      <c r="F1391" s="220"/>
      <c r="G1391" s="220"/>
      <c r="I1391" s="175"/>
      <c r="J1391" s="175"/>
    </row>
    <row r="1392" spans="1:10">
      <c r="A1392" s="224"/>
      <c r="B1392" s="224"/>
      <c r="C1392" s="225"/>
      <c r="D1392" s="223"/>
      <c r="E1392" s="223"/>
      <c r="F1392" s="223"/>
      <c r="G1392" s="223"/>
      <c r="I1392" s="175"/>
      <c r="J1392" s="175"/>
    </row>
    <row r="1393" spans="1:10">
      <c r="A1393" s="183" t="s">
        <v>97</v>
      </c>
      <c r="B1393" s="183" t="s">
        <v>542</v>
      </c>
      <c r="C1393" s="184" t="s">
        <v>543</v>
      </c>
      <c r="D1393" s="182" t="s">
        <v>121</v>
      </c>
      <c r="E1393" s="182"/>
      <c r="F1393" s="182"/>
      <c r="G1393" s="182" t="str">
        <f>B1393</f>
        <v>ELE-CAB-155</v>
      </c>
      <c r="H1393" s="139"/>
      <c r="I1393" s="175"/>
      <c r="J1393" s="175"/>
    </row>
    <row r="1394" spans="1:10">
      <c r="A1394" s="523" t="s">
        <v>88</v>
      </c>
      <c r="B1394" s="207" t="s">
        <v>91</v>
      </c>
      <c r="C1394" s="208" t="s">
        <v>9</v>
      </c>
      <c r="D1394" s="209" t="s">
        <v>92</v>
      </c>
      <c r="E1394" s="209" t="s">
        <v>93</v>
      </c>
      <c r="F1394" s="209" t="s">
        <v>94</v>
      </c>
      <c r="G1394" s="210" t="s">
        <v>62</v>
      </c>
      <c r="H1394" s="139"/>
      <c r="I1394" s="175"/>
      <c r="J1394" s="175"/>
    </row>
    <row r="1395" spans="1:10">
      <c r="A1395" s="519" t="s">
        <v>109</v>
      </c>
      <c r="B1395" s="211" t="s">
        <v>542</v>
      </c>
      <c r="C1395" s="212" t="s">
        <v>543</v>
      </c>
      <c r="D1395" s="181" t="s">
        <v>121</v>
      </c>
      <c r="E1395" s="213">
        <v>1</v>
      </c>
      <c r="F1395" s="166">
        <f>VLOOKUP(B1395,'SETOP-Tabela Serv.-Dez.2015'!A:H,6,0)</f>
        <v>5.56</v>
      </c>
      <c r="G1395" s="167">
        <f>F1395*E1395</f>
        <v>5.56</v>
      </c>
      <c r="H1395" s="139"/>
      <c r="I1395" s="175"/>
      <c r="J1395" s="175"/>
    </row>
    <row r="1396" spans="1:10">
      <c r="A1396" s="524"/>
      <c r="B1396" s="214"/>
      <c r="C1396" s="212"/>
      <c r="D1396" s="181"/>
      <c r="E1396" s="181"/>
      <c r="F1396" s="181"/>
      <c r="G1396" s="215"/>
      <c r="H1396" s="139"/>
      <c r="I1396" s="175"/>
      <c r="J1396" s="175"/>
    </row>
    <row r="1397" spans="1:10">
      <c r="A1397" s="217" t="str">
        <f>B1393</f>
        <v>ELE-CAB-155</v>
      </c>
      <c r="B1397" s="217"/>
      <c r="C1397" s="218" t="s">
        <v>100</v>
      </c>
      <c r="D1397" s="216"/>
      <c r="E1397" s="216"/>
      <c r="F1397" s="239"/>
      <c r="G1397" s="239">
        <f>SUM(G1395:G1396)</f>
        <v>5.56</v>
      </c>
      <c r="H1397" s="139"/>
      <c r="I1397" s="175">
        <f>G1397*0.65</f>
        <v>3.6139999999999999</v>
      </c>
      <c r="J1397" s="175">
        <f>G1397*0.35</f>
        <v>1.9459999999999997</v>
      </c>
    </row>
    <row r="1398" spans="1:10">
      <c r="A1398" s="221" t="s">
        <v>101</v>
      </c>
      <c r="B1398" s="221"/>
      <c r="C1398" s="222"/>
      <c r="D1398" s="220"/>
      <c r="E1398" s="220"/>
      <c r="F1398" s="220"/>
      <c r="G1398" s="220"/>
      <c r="H1398" s="139"/>
      <c r="I1398" s="175"/>
      <c r="J1398" s="175"/>
    </row>
    <row r="1399" spans="1:10">
      <c r="A1399" s="224"/>
      <c r="B1399" s="224"/>
      <c r="C1399" s="225"/>
      <c r="D1399" s="223"/>
      <c r="E1399" s="223"/>
      <c r="F1399" s="223"/>
      <c r="G1399" s="223"/>
      <c r="H1399" s="139"/>
      <c r="I1399" s="175"/>
      <c r="J1399" s="175"/>
    </row>
    <row r="1400" spans="1:10">
      <c r="A1400" s="183" t="s">
        <v>97</v>
      </c>
      <c r="B1400" s="226" t="s">
        <v>544</v>
      </c>
      <c r="C1400" s="184" t="s">
        <v>545</v>
      </c>
      <c r="D1400" s="182" t="s">
        <v>108</v>
      </c>
      <c r="E1400" s="227"/>
      <c r="F1400" s="182"/>
      <c r="G1400" s="182" t="str">
        <f>B1400</f>
        <v>74070/004</v>
      </c>
      <c r="H1400" s="139"/>
      <c r="I1400" s="175"/>
      <c r="J1400" s="175"/>
    </row>
    <row r="1401" spans="1:10">
      <c r="A1401" s="521" t="s">
        <v>88</v>
      </c>
      <c r="B1401" s="228" t="s">
        <v>91</v>
      </c>
      <c r="C1401" s="186" t="s">
        <v>9</v>
      </c>
      <c r="D1401" s="187" t="s">
        <v>92</v>
      </c>
      <c r="E1401" s="229" t="s">
        <v>93</v>
      </c>
      <c r="F1401" s="187" t="s">
        <v>94</v>
      </c>
      <c r="G1401" s="188" t="s">
        <v>62</v>
      </c>
      <c r="H1401" s="139"/>
      <c r="I1401" s="175"/>
      <c r="J1401" s="175"/>
    </row>
    <row r="1402" spans="1:10">
      <c r="A1402" s="518" t="s">
        <v>113</v>
      </c>
      <c r="B1402" s="162">
        <v>88239</v>
      </c>
      <c r="C1402" s="190" t="s">
        <v>199</v>
      </c>
      <c r="D1402" s="191" t="s">
        <v>90</v>
      </c>
      <c r="E1402" s="165">
        <v>1.3</v>
      </c>
      <c r="F1402" s="166">
        <f>VLOOKUP(B1402,'SINAPI-Tabela-Mai.2016'!A:E,5,0)</f>
        <v>12.67</v>
      </c>
      <c r="G1402" s="167">
        <f>F1402*E1402</f>
        <v>16.471</v>
      </c>
      <c r="H1402" s="139"/>
      <c r="I1402" s="175"/>
      <c r="J1402" s="175"/>
    </row>
    <row r="1403" spans="1:10">
      <c r="A1403" s="518" t="s">
        <v>113</v>
      </c>
      <c r="B1403" s="162">
        <v>88261</v>
      </c>
      <c r="C1403" s="190" t="s">
        <v>134</v>
      </c>
      <c r="D1403" s="191" t="s">
        <v>90</v>
      </c>
      <c r="E1403" s="165">
        <v>1.3</v>
      </c>
      <c r="F1403" s="166">
        <f>VLOOKUP(B1403,'SINAPI-Tabela-Mai.2016'!A:E,5,0)</f>
        <v>15.67</v>
      </c>
      <c r="G1403" s="167">
        <f>F1403*E1403</f>
        <v>20.371000000000002</v>
      </c>
      <c r="H1403" s="139"/>
      <c r="I1403" s="175"/>
      <c r="J1403" s="175"/>
    </row>
    <row r="1404" spans="1:10">
      <c r="A1404" s="518" t="s">
        <v>99</v>
      </c>
      <c r="B1404" s="162">
        <v>3093</v>
      </c>
      <c r="C1404" s="190" t="s">
        <v>546</v>
      </c>
      <c r="D1404" s="191" t="s">
        <v>139</v>
      </c>
      <c r="E1404" s="165">
        <v>1</v>
      </c>
      <c r="F1404" s="166">
        <f>VLOOKUP(B1404,'SINAPI-Insumos-Mai.2016'!A:E,5,0)</f>
        <v>52.4</v>
      </c>
      <c r="G1404" s="167">
        <f>F1404*E1404</f>
        <v>52.4</v>
      </c>
      <c r="H1404" s="139"/>
      <c r="I1404" s="175"/>
      <c r="J1404" s="175"/>
    </row>
    <row r="1405" spans="1:10">
      <c r="A1405" s="518"/>
      <c r="B1405" s="162"/>
      <c r="C1405" s="190"/>
      <c r="D1405" s="191"/>
      <c r="E1405" s="164"/>
      <c r="F1405" s="164"/>
      <c r="G1405" s="169"/>
      <c r="H1405" s="139"/>
      <c r="I1405" s="175"/>
      <c r="J1405" s="175"/>
    </row>
    <row r="1406" spans="1:10">
      <c r="A1406" s="195" t="str">
        <f>B1400</f>
        <v>74070/004</v>
      </c>
      <c r="B1406" s="206"/>
      <c r="C1406" s="196" t="s">
        <v>100</v>
      </c>
      <c r="D1406" s="194"/>
      <c r="E1406" s="172"/>
      <c r="F1406" s="173"/>
      <c r="G1406" s="173">
        <f>SUM(G1402:G1405)</f>
        <v>89.24199999999999</v>
      </c>
      <c r="H1406" s="139"/>
      <c r="I1406" s="175">
        <f>G1404</f>
        <v>52.4</v>
      </c>
      <c r="J1406" s="175">
        <f>G1402+G1403</f>
        <v>36.841999999999999</v>
      </c>
    </row>
    <row r="1407" spans="1:10">
      <c r="A1407" s="198" t="s">
        <v>101</v>
      </c>
      <c r="B1407" s="249"/>
      <c r="C1407" s="178"/>
      <c r="D1407" s="176"/>
      <c r="E1407" s="179"/>
      <c r="F1407" s="180"/>
      <c r="G1407" s="180"/>
      <c r="H1407" s="139"/>
      <c r="I1407" s="175"/>
      <c r="J1407" s="175"/>
    </row>
    <row r="1408" spans="1:10">
      <c r="A1408" s="198"/>
      <c r="B1408" s="177"/>
      <c r="C1408" s="178"/>
      <c r="D1408" s="176"/>
      <c r="E1408" s="179"/>
      <c r="F1408" s="180"/>
      <c r="G1408" s="180"/>
      <c r="H1408" s="139"/>
      <c r="I1408" s="175"/>
      <c r="J1408" s="175"/>
    </row>
    <row r="1409" spans="1:10" ht="16.5" customHeight="1">
      <c r="A1409" s="522" t="s">
        <v>97</v>
      </c>
      <c r="B1409" s="254">
        <v>740702</v>
      </c>
      <c r="C1409" s="184" t="s">
        <v>547</v>
      </c>
      <c r="D1409" s="182" t="s">
        <v>108</v>
      </c>
      <c r="E1409" s="227"/>
      <c r="F1409" s="182"/>
      <c r="G1409" s="182">
        <f>B1409</f>
        <v>740702</v>
      </c>
      <c r="H1409" s="139"/>
      <c r="I1409" s="175"/>
      <c r="J1409" s="175"/>
    </row>
    <row r="1410" spans="1:10">
      <c r="A1410" s="521" t="s">
        <v>88</v>
      </c>
      <c r="B1410" s="228" t="s">
        <v>91</v>
      </c>
      <c r="C1410" s="186" t="s">
        <v>9</v>
      </c>
      <c r="D1410" s="187" t="s">
        <v>92</v>
      </c>
      <c r="E1410" s="229" t="s">
        <v>93</v>
      </c>
      <c r="F1410" s="187" t="s">
        <v>94</v>
      </c>
      <c r="G1410" s="188" t="s">
        <v>62</v>
      </c>
      <c r="H1410" s="139"/>
      <c r="I1410" s="175"/>
      <c r="J1410" s="175"/>
    </row>
    <row r="1411" spans="1:10">
      <c r="A1411" s="518" t="s">
        <v>113</v>
      </c>
      <c r="B1411" s="162">
        <v>88239</v>
      </c>
      <c r="C1411" s="190" t="s">
        <v>199</v>
      </c>
      <c r="D1411" s="191" t="s">
        <v>90</v>
      </c>
      <c r="E1411" s="165">
        <v>1.8</v>
      </c>
      <c r="F1411" s="166">
        <f>VLOOKUP(B1411,'SINAPI-Tabela-Mai.2016'!A:E,5,0)</f>
        <v>12.67</v>
      </c>
      <c r="G1411" s="167">
        <f>F1411*E1411</f>
        <v>22.806000000000001</v>
      </c>
      <c r="H1411" s="139"/>
      <c r="I1411" s="175"/>
      <c r="J1411" s="175"/>
    </row>
    <row r="1412" spans="1:10">
      <c r="A1412" s="518" t="s">
        <v>113</v>
      </c>
      <c r="B1412" s="162">
        <v>88261</v>
      </c>
      <c r="C1412" s="190" t="s">
        <v>134</v>
      </c>
      <c r="D1412" s="191" t="s">
        <v>90</v>
      </c>
      <c r="E1412" s="165">
        <v>1.8</v>
      </c>
      <c r="F1412" s="166">
        <f>VLOOKUP(B1412,'SINAPI-Tabela-Mai.2016'!A:E,5,0)</f>
        <v>15.67</v>
      </c>
      <c r="G1412" s="167">
        <f>F1412*E1412</f>
        <v>28.206</v>
      </c>
      <c r="H1412" s="139"/>
      <c r="I1412" s="175"/>
      <c r="J1412" s="175"/>
    </row>
    <row r="1413" spans="1:10" ht="22.5">
      <c r="A1413" s="518" t="s">
        <v>99</v>
      </c>
      <c r="B1413" s="162">
        <v>3090</v>
      </c>
      <c r="C1413" s="190" t="s">
        <v>548</v>
      </c>
      <c r="D1413" s="191" t="s">
        <v>139</v>
      </c>
      <c r="E1413" s="165">
        <v>1</v>
      </c>
      <c r="F1413" s="166">
        <f>VLOOKUP(B1413,'SINAPI-Insumos-Mai.2016'!A:E,5,0)</f>
        <v>31.53</v>
      </c>
      <c r="G1413" s="167">
        <f>F1413*E1413</f>
        <v>31.53</v>
      </c>
      <c r="H1413" s="139"/>
      <c r="I1413" s="175"/>
      <c r="J1413" s="175"/>
    </row>
    <row r="1414" spans="1:10">
      <c r="A1414" s="518" t="s">
        <v>99</v>
      </c>
      <c r="B1414" s="162">
        <v>3108</v>
      </c>
      <c r="C1414" s="190" t="s">
        <v>549</v>
      </c>
      <c r="D1414" s="182" t="s">
        <v>108</v>
      </c>
      <c r="E1414" s="165">
        <v>2</v>
      </c>
      <c r="F1414" s="166">
        <f>VLOOKUP(B1414,'SINAPI-Insumos-Mai.2016'!A:E,5,0)</f>
        <v>48.67</v>
      </c>
      <c r="G1414" s="167">
        <f>F1414*E1414</f>
        <v>97.34</v>
      </c>
      <c r="H1414" s="139"/>
      <c r="I1414" s="175"/>
      <c r="J1414" s="175"/>
    </row>
    <row r="1415" spans="1:10">
      <c r="A1415" s="518"/>
      <c r="B1415" s="162"/>
      <c r="C1415" s="190"/>
      <c r="D1415" s="191"/>
      <c r="E1415" s="164"/>
      <c r="F1415" s="164"/>
      <c r="G1415" s="169"/>
      <c r="H1415" s="139"/>
      <c r="I1415" s="175"/>
      <c r="J1415" s="175"/>
    </row>
    <row r="1416" spans="1:10">
      <c r="A1416" s="195">
        <f>B1409</f>
        <v>740702</v>
      </c>
      <c r="B1416" s="206"/>
      <c r="C1416" s="196" t="s">
        <v>100</v>
      </c>
      <c r="D1416" s="194"/>
      <c r="E1416" s="172"/>
      <c r="F1416" s="173"/>
      <c r="G1416" s="173">
        <f>SUM(G1411:G1415)</f>
        <v>179.88200000000001</v>
      </c>
      <c r="H1416" s="139"/>
      <c r="I1416" s="175">
        <f>G1413</f>
        <v>31.53</v>
      </c>
      <c r="J1416" s="175">
        <f>G1411+G1412</f>
        <v>51.012</v>
      </c>
    </row>
    <row r="1417" spans="1:10">
      <c r="A1417" s="198" t="s">
        <v>101</v>
      </c>
      <c r="B1417" s="249"/>
      <c r="C1417" s="178"/>
      <c r="D1417" s="176"/>
      <c r="E1417" s="179"/>
      <c r="F1417" s="180"/>
      <c r="G1417" s="180"/>
      <c r="H1417" s="139"/>
      <c r="I1417" s="175"/>
      <c r="J1417" s="175"/>
    </row>
    <row r="1418" spans="1:10">
      <c r="A1418" s="198"/>
      <c r="B1418" s="177"/>
      <c r="C1418" s="178"/>
      <c r="D1418" s="176"/>
      <c r="E1418" s="179"/>
      <c r="F1418" s="180"/>
      <c r="G1418" s="180"/>
      <c r="H1418" s="139"/>
      <c r="I1418" s="175"/>
      <c r="J1418" s="175"/>
    </row>
    <row r="1419" spans="1:10">
      <c r="A1419" s="183" t="s">
        <v>97</v>
      </c>
      <c r="B1419" s="183" t="s">
        <v>550</v>
      </c>
      <c r="C1419" s="184" t="s">
        <v>551</v>
      </c>
      <c r="D1419" s="182" t="s">
        <v>112</v>
      </c>
      <c r="E1419" s="182"/>
      <c r="F1419" s="182"/>
      <c r="G1419" s="182" t="str">
        <f>B1419</f>
        <v>PIS-LAD-035</v>
      </c>
      <c r="H1419" s="139"/>
      <c r="I1419" s="175"/>
      <c r="J1419" s="175"/>
    </row>
    <row r="1420" spans="1:10">
      <c r="A1420" s="523" t="s">
        <v>88</v>
      </c>
      <c r="B1420" s="207" t="s">
        <v>91</v>
      </c>
      <c r="C1420" s="208" t="s">
        <v>9</v>
      </c>
      <c r="D1420" s="209" t="s">
        <v>92</v>
      </c>
      <c r="E1420" s="209" t="s">
        <v>93</v>
      </c>
      <c r="F1420" s="209" t="s">
        <v>94</v>
      </c>
      <c r="G1420" s="210" t="s">
        <v>62</v>
      </c>
      <c r="H1420" s="139"/>
      <c r="I1420" s="175"/>
      <c r="J1420" s="175"/>
    </row>
    <row r="1421" spans="1:10">
      <c r="A1421" s="519" t="s">
        <v>109</v>
      </c>
      <c r="B1421" s="211" t="s">
        <v>550</v>
      </c>
      <c r="C1421" s="212" t="s">
        <v>551</v>
      </c>
      <c r="D1421" s="181" t="s">
        <v>112</v>
      </c>
      <c r="E1421" s="213">
        <v>1</v>
      </c>
      <c r="F1421" s="166">
        <f>VLOOKUP(B1421,'SETOP-Tabela Serv.-Dez.2015'!A:H,6,0)</f>
        <v>69.510000000000005</v>
      </c>
      <c r="G1421" s="167">
        <f>F1421*E1421</f>
        <v>69.510000000000005</v>
      </c>
      <c r="H1421" s="139"/>
      <c r="I1421" s="175"/>
      <c r="J1421" s="175"/>
    </row>
    <row r="1422" spans="1:10">
      <c r="A1422" s="524"/>
      <c r="B1422" s="214"/>
      <c r="C1422" s="212"/>
      <c r="D1422" s="181"/>
      <c r="E1422" s="181"/>
      <c r="F1422" s="181"/>
      <c r="G1422" s="215"/>
      <c r="H1422" s="139"/>
      <c r="I1422" s="175"/>
      <c r="J1422" s="175"/>
    </row>
    <row r="1423" spans="1:10">
      <c r="A1423" s="217" t="str">
        <f>B1419</f>
        <v>PIS-LAD-035</v>
      </c>
      <c r="B1423" s="217"/>
      <c r="C1423" s="218" t="s">
        <v>100</v>
      </c>
      <c r="D1423" s="216"/>
      <c r="E1423" s="216"/>
      <c r="F1423" s="239"/>
      <c r="G1423" s="239">
        <f>SUM(G1421:G1422)</f>
        <v>69.510000000000005</v>
      </c>
      <c r="H1423" s="139"/>
      <c r="I1423" s="175">
        <f>G1423*0.7</f>
        <v>48.657000000000004</v>
      </c>
      <c r="J1423" s="175">
        <f>G1423*0.3</f>
        <v>20.853000000000002</v>
      </c>
    </row>
    <row r="1424" spans="1:10">
      <c r="A1424" s="221" t="s">
        <v>101</v>
      </c>
      <c r="B1424" s="221"/>
      <c r="C1424" s="222"/>
      <c r="D1424" s="220"/>
      <c r="E1424" s="220"/>
      <c r="F1424" s="220"/>
      <c r="G1424" s="220"/>
      <c r="H1424" s="139"/>
      <c r="I1424" s="175"/>
      <c r="J1424" s="175"/>
    </row>
    <row r="1425" spans="1:10">
      <c r="A1425" s="224"/>
      <c r="B1425" s="224"/>
      <c r="C1425" s="225"/>
      <c r="D1425" s="223"/>
      <c r="E1425" s="223"/>
      <c r="F1425" s="223"/>
      <c r="G1425" s="223"/>
      <c r="H1425" s="139"/>
      <c r="I1425" s="175"/>
      <c r="J1425" s="175"/>
    </row>
    <row r="1426" spans="1:10">
      <c r="A1426" s="183" t="s">
        <v>97</v>
      </c>
      <c r="B1426" s="183" t="s">
        <v>552</v>
      </c>
      <c r="C1426" s="184" t="s">
        <v>553</v>
      </c>
      <c r="D1426" s="182" t="s">
        <v>112</v>
      </c>
      <c r="E1426" s="182"/>
      <c r="F1426" s="182"/>
      <c r="G1426" s="182" t="str">
        <f>B1426</f>
        <v>PIS-LAD-040</v>
      </c>
      <c r="H1426" s="139"/>
      <c r="I1426" s="175"/>
      <c r="J1426" s="175"/>
    </row>
    <row r="1427" spans="1:10">
      <c r="A1427" s="523" t="s">
        <v>88</v>
      </c>
      <c r="B1427" s="207" t="s">
        <v>91</v>
      </c>
      <c r="C1427" s="208" t="s">
        <v>9</v>
      </c>
      <c r="D1427" s="209" t="s">
        <v>92</v>
      </c>
      <c r="E1427" s="209" t="s">
        <v>93</v>
      </c>
      <c r="F1427" s="209" t="s">
        <v>94</v>
      </c>
      <c r="G1427" s="210" t="s">
        <v>62</v>
      </c>
      <c r="H1427" s="139"/>
      <c r="I1427" s="175"/>
      <c r="J1427" s="175"/>
    </row>
    <row r="1428" spans="1:10">
      <c r="A1428" s="519" t="s">
        <v>109</v>
      </c>
      <c r="B1428" s="211" t="s">
        <v>552</v>
      </c>
      <c r="C1428" s="212" t="s">
        <v>553</v>
      </c>
      <c r="D1428" s="181" t="s">
        <v>112</v>
      </c>
      <c r="E1428" s="213">
        <v>1</v>
      </c>
      <c r="F1428" s="166">
        <f>VLOOKUP(B1428,'SETOP-Tabela Serv.-Dez.2015'!A:H,6,0)</f>
        <v>69.510000000000005</v>
      </c>
      <c r="G1428" s="167">
        <f>F1428*E1428</f>
        <v>69.510000000000005</v>
      </c>
      <c r="H1428" s="139"/>
      <c r="I1428" s="175"/>
      <c r="J1428" s="175"/>
    </row>
    <row r="1429" spans="1:10">
      <c r="A1429" s="524"/>
      <c r="B1429" s="214"/>
      <c r="C1429" s="212"/>
      <c r="D1429" s="181"/>
      <c r="E1429" s="181"/>
      <c r="F1429" s="181"/>
      <c r="G1429" s="215"/>
      <c r="H1429" s="139"/>
      <c r="I1429" s="175"/>
      <c r="J1429" s="175"/>
    </row>
    <row r="1430" spans="1:10">
      <c r="A1430" s="217" t="str">
        <f>B1426</f>
        <v>PIS-LAD-040</v>
      </c>
      <c r="B1430" s="217"/>
      <c r="C1430" s="218" t="s">
        <v>100</v>
      </c>
      <c r="D1430" s="216"/>
      <c r="E1430" s="216"/>
      <c r="F1430" s="239"/>
      <c r="G1430" s="239">
        <f>SUM(G1428:G1429)</f>
        <v>69.510000000000005</v>
      </c>
      <c r="H1430" s="139"/>
      <c r="I1430" s="175">
        <f>G1430*0.7</f>
        <v>48.657000000000004</v>
      </c>
      <c r="J1430" s="175">
        <f>G1430*0.3</f>
        <v>20.853000000000002</v>
      </c>
    </row>
    <row r="1431" spans="1:10">
      <c r="A1431" s="221" t="s">
        <v>101</v>
      </c>
      <c r="B1431" s="221"/>
      <c r="C1431" s="222"/>
      <c r="D1431" s="220"/>
      <c r="E1431" s="220"/>
      <c r="F1431" s="220"/>
      <c r="G1431" s="220"/>
      <c r="H1431" s="139"/>
      <c r="I1431" s="175"/>
      <c r="J1431" s="175"/>
    </row>
    <row r="1432" spans="1:10">
      <c r="A1432" s="224"/>
      <c r="B1432" s="224"/>
      <c r="C1432" s="225"/>
      <c r="D1432" s="223"/>
      <c r="E1432" s="223"/>
      <c r="F1432" s="223"/>
      <c r="G1432" s="223"/>
      <c r="H1432" s="139"/>
      <c r="I1432" s="175"/>
      <c r="J1432" s="175"/>
    </row>
    <row r="1433" spans="1:10">
      <c r="A1433" s="183" t="s">
        <v>97</v>
      </c>
      <c r="B1433" s="183" t="s">
        <v>554</v>
      </c>
      <c r="C1433" s="184" t="s">
        <v>555</v>
      </c>
      <c r="D1433" s="182" t="s">
        <v>556</v>
      </c>
      <c r="E1433" s="182"/>
      <c r="F1433" s="182"/>
      <c r="G1433" s="182" t="str">
        <f>B1433</f>
        <v>FUN-HEL-005</v>
      </c>
      <c r="H1433" s="139"/>
      <c r="I1433" s="175"/>
      <c r="J1433" s="175"/>
    </row>
    <row r="1434" spans="1:10">
      <c r="A1434" s="523" t="s">
        <v>88</v>
      </c>
      <c r="B1434" s="207" t="s">
        <v>91</v>
      </c>
      <c r="C1434" s="208" t="s">
        <v>9</v>
      </c>
      <c r="D1434" s="209" t="s">
        <v>92</v>
      </c>
      <c r="E1434" s="209" t="s">
        <v>93</v>
      </c>
      <c r="F1434" s="209" t="s">
        <v>94</v>
      </c>
      <c r="G1434" s="210" t="s">
        <v>62</v>
      </c>
      <c r="H1434" s="139"/>
      <c r="I1434" s="175"/>
      <c r="J1434" s="175"/>
    </row>
    <row r="1435" spans="1:10">
      <c r="A1435" s="519" t="s">
        <v>109</v>
      </c>
      <c r="B1435" s="211" t="s">
        <v>554</v>
      </c>
      <c r="C1435" s="212" t="s">
        <v>555</v>
      </c>
      <c r="D1435" s="181" t="s">
        <v>556</v>
      </c>
      <c r="E1435" s="213">
        <v>1</v>
      </c>
      <c r="F1435" s="166">
        <f>VLOOKUP(B1435,'SETOP-Tabela Serv.-Dez.2015'!A:H,6,0)</f>
        <v>9000</v>
      </c>
      <c r="G1435" s="167">
        <f>F1435*E1435</f>
        <v>9000</v>
      </c>
      <c r="H1435" s="139"/>
      <c r="I1435" s="175"/>
      <c r="J1435" s="175"/>
    </row>
    <row r="1436" spans="1:10">
      <c r="A1436" s="524"/>
      <c r="B1436" s="214"/>
      <c r="C1436" s="212"/>
      <c r="D1436" s="181"/>
      <c r="E1436" s="181"/>
      <c r="F1436" s="181"/>
      <c r="G1436" s="215"/>
      <c r="H1436" s="139"/>
      <c r="I1436" s="175"/>
      <c r="J1436" s="175"/>
    </row>
    <row r="1437" spans="1:10">
      <c r="A1437" s="217" t="str">
        <f>B1433</f>
        <v>FUN-HEL-005</v>
      </c>
      <c r="B1437" s="217"/>
      <c r="C1437" s="218" t="s">
        <v>100</v>
      </c>
      <c r="D1437" s="216"/>
      <c r="E1437" s="216"/>
      <c r="F1437" s="216"/>
      <c r="G1437" s="219">
        <f>SUM(G1435:G1436)</f>
        <v>9000</v>
      </c>
      <c r="H1437" s="139"/>
      <c r="I1437" s="175"/>
      <c r="J1437" s="175">
        <f>G1437</f>
        <v>9000</v>
      </c>
    </row>
    <row r="1438" spans="1:10">
      <c r="A1438" s="221" t="s">
        <v>101</v>
      </c>
      <c r="B1438" s="231"/>
      <c r="C1438" s="222"/>
      <c r="D1438" s="220"/>
      <c r="E1438" s="220"/>
      <c r="F1438" s="220"/>
      <c r="G1438" s="220"/>
      <c r="H1438" s="139"/>
      <c r="I1438" s="175"/>
      <c r="J1438" s="175"/>
    </row>
    <row r="1439" spans="1:10">
      <c r="A1439" s="224"/>
      <c r="B1439" s="224"/>
      <c r="C1439" s="225"/>
      <c r="D1439" s="223"/>
      <c r="E1439" s="223"/>
      <c r="F1439" s="223"/>
      <c r="G1439" s="223"/>
      <c r="H1439" s="139"/>
      <c r="I1439" s="175"/>
      <c r="J1439" s="175"/>
    </row>
    <row r="1440" spans="1:10">
      <c r="A1440" s="183" t="s">
        <v>97</v>
      </c>
      <c r="B1440" s="183" t="s">
        <v>557</v>
      </c>
      <c r="C1440" s="184" t="s">
        <v>558</v>
      </c>
      <c r="D1440" s="182" t="s">
        <v>128</v>
      </c>
      <c r="E1440" s="182"/>
      <c r="F1440" s="182"/>
      <c r="G1440" s="182" t="str">
        <f>B1440</f>
        <v>74138/004</v>
      </c>
      <c r="H1440" s="139"/>
      <c r="I1440" s="175"/>
      <c r="J1440" s="175"/>
    </row>
    <row r="1441" spans="1:10">
      <c r="A1441" s="523" t="s">
        <v>88</v>
      </c>
      <c r="B1441" s="207" t="s">
        <v>91</v>
      </c>
      <c r="C1441" s="208" t="s">
        <v>9</v>
      </c>
      <c r="D1441" s="209" t="s">
        <v>92</v>
      </c>
      <c r="E1441" s="209" t="s">
        <v>93</v>
      </c>
      <c r="F1441" s="209" t="s">
        <v>94</v>
      </c>
      <c r="G1441" s="210" t="s">
        <v>62</v>
      </c>
      <c r="H1441" s="139"/>
      <c r="I1441" s="175"/>
      <c r="J1441" s="175"/>
    </row>
    <row r="1442" spans="1:10">
      <c r="A1442" s="518" t="s">
        <v>113</v>
      </c>
      <c r="B1442" s="211">
        <v>88245</v>
      </c>
      <c r="C1442" s="212" t="s">
        <v>235</v>
      </c>
      <c r="D1442" s="181" t="s">
        <v>90</v>
      </c>
      <c r="E1442" s="213">
        <v>0.6</v>
      </c>
      <c r="F1442" s="166">
        <f>VLOOKUP(B1442,'SINAPI-Tabela-Mai.2016'!A:E,5,0)</f>
        <v>15.86</v>
      </c>
      <c r="G1442" s="167">
        <f t="shared" ref="G1442:G1447" si="24">F1442*E1442</f>
        <v>9.516</v>
      </c>
      <c r="H1442" s="139"/>
      <c r="I1442" s="175"/>
      <c r="J1442" s="175"/>
    </row>
    <row r="1443" spans="1:10">
      <c r="A1443" s="518" t="s">
        <v>113</v>
      </c>
      <c r="B1443" s="211">
        <v>88262</v>
      </c>
      <c r="C1443" s="212" t="s">
        <v>114</v>
      </c>
      <c r="D1443" s="181" t="s">
        <v>90</v>
      </c>
      <c r="E1443" s="213">
        <v>0.6</v>
      </c>
      <c r="F1443" s="166">
        <f>VLOOKUP(B1443,'SINAPI-Tabela-Mai.2016'!A:E,5,0)</f>
        <v>15.86</v>
      </c>
      <c r="G1443" s="167">
        <f t="shared" si="24"/>
        <v>9.516</v>
      </c>
      <c r="H1443" s="139"/>
      <c r="I1443" s="175"/>
      <c r="J1443" s="175"/>
    </row>
    <row r="1444" spans="1:10">
      <c r="A1444" s="518" t="s">
        <v>113</v>
      </c>
      <c r="B1444" s="211">
        <v>88309</v>
      </c>
      <c r="C1444" s="212" t="s">
        <v>163</v>
      </c>
      <c r="D1444" s="181" t="s">
        <v>90</v>
      </c>
      <c r="E1444" s="213">
        <v>0.6</v>
      </c>
      <c r="F1444" s="166">
        <f>VLOOKUP(B1444,'SINAPI-Tabela-Mai.2016'!A:E,5,0)</f>
        <v>15.86</v>
      </c>
      <c r="G1444" s="167">
        <f t="shared" si="24"/>
        <v>9.516</v>
      </c>
      <c r="H1444" s="139"/>
      <c r="I1444" s="175"/>
      <c r="J1444" s="175"/>
    </row>
    <row r="1445" spans="1:10">
      <c r="A1445" s="518" t="s">
        <v>113</v>
      </c>
      <c r="B1445" s="211">
        <v>88316</v>
      </c>
      <c r="C1445" s="212" t="s">
        <v>116</v>
      </c>
      <c r="D1445" s="181" t="s">
        <v>90</v>
      </c>
      <c r="E1445" s="213">
        <v>1.6</v>
      </c>
      <c r="F1445" s="166">
        <f>VLOOKUP(B1445,'SINAPI-Tabela-Mai.2016'!A:E,5,0)</f>
        <v>11.41</v>
      </c>
      <c r="G1445" s="167">
        <f t="shared" si="24"/>
        <v>18.256</v>
      </c>
      <c r="H1445" s="139"/>
      <c r="I1445" s="175"/>
      <c r="J1445" s="175"/>
    </row>
    <row r="1446" spans="1:10" ht="22.5">
      <c r="A1446" s="518" t="s">
        <v>99</v>
      </c>
      <c r="B1446" s="211">
        <v>1525</v>
      </c>
      <c r="C1446" s="212" t="s">
        <v>559</v>
      </c>
      <c r="D1446" s="181" t="s">
        <v>128</v>
      </c>
      <c r="E1446" s="213">
        <v>1.05</v>
      </c>
      <c r="F1446" s="166">
        <f>VLOOKUP(B1446,'SINAPI-Insumos-Mai.2016'!A:E,5,0)</f>
        <v>289.05</v>
      </c>
      <c r="G1446" s="167">
        <f t="shared" si="24"/>
        <v>303.5025</v>
      </c>
      <c r="H1446" s="139"/>
      <c r="I1446" s="175"/>
      <c r="J1446" s="175"/>
    </row>
    <row r="1447" spans="1:10">
      <c r="A1447" s="518" t="s">
        <v>99</v>
      </c>
      <c r="B1447" s="211">
        <v>10485</v>
      </c>
      <c r="C1447" s="212" t="s">
        <v>237</v>
      </c>
      <c r="D1447" s="181" t="s">
        <v>90</v>
      </c>
      <c r="E1447" s="213">
        <v>0.3</v>
      </c>
      <c r="F1447" s="166">
        <f>VLOOKUP(B1447,'SINAPI-Insumos-Mai.2016'!A:E,5,0)</f>
        <v>0.73</v>
      </c>
      <c r="G1447" s="167">
        <f t="shared" si="24"/>
        <v>0.219</v>
      </c>
      <c r="H1447" s="139"/>
      <c r="I1447" s="175"/>
      <c r="J1447" s="175"/>
    </row>
    <row r="1448" spans="1:10">
      <c r="A1448" s="519"/>
      <c r="B1448" s="211"/>
      <c r="C1448" s="212"/>
      <c r="D1448" s="181"/>
      <c r="E1448" s="213"/>
      <c r="F1448" s="166"/>
      <c r="G1448" s="167"/>
      <c r="H1448" s="139"/>
      <c r="I1448" s="175"/>
      <c r="J1448" s="175"/>
    </row>
    <row r="1449" spans="1:10">
      <c r="A1449" s="217" t="str">
        <f>B1440</f>
        <v>74138/004</v>
      </c>
      <c r="B1449" s="217"/>
      <c r="C1449" s="218" t="s">
        <v>100</v>
      </c>
      <c r="D1449" s="216"/>
      <c r="E1449" s="216"/>
      <c r="F1449" s="216"/>
      <c r="G1449" s="219">
        <f>SUM(G1442:G1448)</f>
        <v>350.52550000000002</v>
      </c>
      <c r="H1449" s="139"/>
      <c r="I1449" s="175">
        <f>G1446+G1447</f>
        <v>303.72149999999999</v>
      </c>
      <c r="J1449" s="175">
        <f>G1442+G1443+G1444+G1445</f>
        <v>46.804000000000002</v>
      </c>
    </row>
    <row r="1450" spans="1:10">
      <c r="A1450" s="221" t="s">
        <v>101</v>
      </c>
      <c r="B1450" s="231"/>
      <c r="C1450" s="222"/>
      <c r="D1450" s="220"/>
      <c r="E1450" s="220"/>
      <c r="F1450" s="220"/>
      <c r="G1450" s="220"/>
      <c r="H1450" s="139"/>
      <c r="I1450" s="175"/>
      <c r="J1450" s="175"/>
    </row>
    <row r="1451" spans="1:10">
      <c r="A1451" s="224"/>
      <c r="B1451" s="224"/>
      <c r="C1451" s="225"/>
      <c r="D1451" s="223"/>
      <c r="E1451" s="223"/>
      <c r="F1451" s="223"/>
      <c r="G1451" s="223"/>
      <c r="H1451" s="139"/>
      <c r="I1451" s="175"/>
      <c r="J1451" s="175"/>
    </row>
    <row r="1452" spans="1:10">
      <c r="A1452" s="183" t="s">
        <v>97</v>
      </c>
      <c r="B1452" s="183" t="s">
        <v>560</v>
      </c>
      <c r="C1452" s="184" t="s">
        <v>561</v>
      </c>
      <c r="D1452" s="182" t="s">
        <v>193</v>
      </c>
      <c r="E1452" s="182"/>
      <c r="F1452" s="182"/>
      <c r="G1452" s="182" t="str">
        <f>B1452</f>
        <v xml:space="preserve">ELE-CON-110 </v>
      </c>
      <c r="H1452" s="139"/>
      <c r="I1452" s="175"/>
      <c r="J1452" s="175"/>
    </row>
    <row r="1453" spans="1:10">
      <c r="A1453" s="523" t="s">
        <v>88</v>
      </c>
      <c r="B1453" s="207" t="s">
        <v>91</v>
      </c>
      <c r="C1453" s="208" t="s">
        <v>9</v>
      </c>
      <c r="D1453" s="209" t="s">
        <v>92</v>
      </c>
      <c r="E1453" s="209" t="s">
        <v>93</v>
      </c>
      <c r="F1453" s="209" t="s">
        <v>94</v>
      </c>
      <c r="G1453" s="210" t="s">
        <v>62</v>
      </c>
      <c r="H1453" s="139"/>
      <c r="I1453" s="175"/>
      <c r="J1453" s="175"/>
    </row>
    <row r="1454" spans="1:10">
      <c r="A1454" s="519" t="s">
        <v>109</v>
      </c>
      <c r="B1454" s="211" t="s">
        <v>562</v>
      </c>
      <c r="C1454" s="212" t="s">
        <v>561</v>
      </c>
      <c r="D1454" s="181" t="s">
        <v>193</v>
      </c>
      <c r="E1454" s="213">
        <v>1</v>
      </c>
      <c r="F1454" s="166">
        <f>VLOOKUP(B1454,'SETOP-Tabela Serv.-Dez.2015'!A:H,6,0)</f>
        <v>31.1</v>
      </c>
      <c r="G1454" s="167">
        <f>F1454*E1454</f>
        <v>31.1</v>
      </c>
      <c r="H1454" s="139"/>
      <c r="I1454" s="175"/>
      <c r="J1454" s="175"/>
    </row>
    <row r="1455" spans="1:10">
      <c r="A1455" s="524"/>
      <c r="B1455" s="214"/>
      <c r="C1455" s="212"/>
      <c r="D1455" s="181"/>
      <c r="E1455" s="181"/>
      <c r="F1455" s="181"/>
      <c r="G1455" s="215"/>
      <c r="H1455" s="139"/>
      <c r="I1455" s="175"/>
      <c r="J1455" s="175"/>
    </row>
    <row r="1456" spans="1:10">
      <c r="A1456" s="217" t="str">
        <f>B1452</f>
        <v xml:space="preserve">ELE-CON-110 </v>
      </c>
      <c r="B1456" s="217"/>
      <c r="C1456" s="218" t="s">
        <v>100</v>
      </c>
      <c r="D1456" s="216"/>
      <c r="E1456" s="216"/>
      <c r="F1456" s="216"/>
      <c r="G1456" s="219">
        <f>SUM(G1454:G1455)</f>
        <v>31.1</v>
      </c>
      <c r="H1456" s="139"/>
      <c r="I1456" s="175">
        <f>G1456*0.7</f>
        <v>21.77</v>
      </c>
      <c r="J1456" s="175">
        <f>G1456*0.3</f>
        <v>9.33</v>
      </c>
    </row>
    <row r="1457" spans="1:10">
      <c r="A1457" s="221" t="s">
        <v>101</v>
      </c>
      <c r="B1457" s="221"/>
      <c r="C1457" s="222"/>
      <c r="D1457" s="220"/>
      <c r="E1457" s="220"/>
      <c r="F1457" s="220"/>
      <c r="G1457" s="220"/>
      <c r="H1457" s="139"/>
      <c r="I1457" s="175"/>
      <c r="J1457" s="175"/>
    </row>
    <row r="1458" spans="1:10">
      <c r="A1458" s="224"/>
      <c r="B1458" s="224"/>
      <c r="C1458" s="225"/>
      <c r="D1458" s="223"/>
      <c r="E1458" s="223"/>
      <c r="F1458" s="223"/>
      <c r="G1458" s="223"/>
      <c r="H1458" s="139"/>
      <c r="I1458" s="175"/>
      <c r="J1458" s="175"/>
    </row>
    <row r="1459" spans="1:10">
      <c r="A1459" s="183" t="s">
        <v>97</v>
      </c>
      <c r="B1459" s="183" t="s">
        <v>563</v>
      </c>
      <c r="C1459" s="184" t="s">
        <v>564</v>
      </c>
      <c r="D1459" s="182" t="s">
        <v>193</v>
      </c>
      <c r="E1459" s="182"/>
      <c r="F1459" s="182"/>
      <c r="G1459" s="182" t="str">
        <f>B1459</f>
        <v xml:space="preserve">ELE-CON-015 </v>
      </c>
      <c r="H1459" s="139"/>
      <c r="I1459" s="175"/>
      <c r="J1459" s="175"/>
    </row>
    <row r="1460" spans="1:10">
      <c r="A1460" s="523" t="s">
        <v>88</v>
      </c>
      <c r="B1460" s="207" t="s">
        <v>91</v>
      </c>
      <c r="C1460" s="208" t="s">
        <v>9</v>
      </c>
      <c r="D1460" s="209" t="s">
        <v>92</v>
      </c>
      <c r="E1460" s="209" t="s">
        <v>93</v>
      </c>
      <c r="F1460" s="209" t="s">
        <v>94</v>
      </c>
      <c r="G1460" s="210" t="s">
        <v>62</v>
      </c>
      <c r="H1460" s="139"/>
      <c r="I1460" s="175"/>
      <c r="J1460" s="175"/>
    </row>
    <row r="1461" spans="1:10">
      <c r="A1461" s="519" t="s">
        <v>109</v>
      </c>
      <c r="B1461" s="211" t="s">
        <v>565</v>
      </c>
      <c r="C1461" s="212" t="s">
        <v>564</v>
      </c>
      <c r="D1461" s="181" t="s">
        <v>193</v>
      </c>
      <c r="E1461" s="213">
        <v>1</v>
      </c>
      <c r="F1461" s="166">
        <f>VLOOKUP(B1461,'SETOP-Tabela Serv.-Dez.2015'!A:H,6,0)</f>
        <v>23.19</v>
      </c>
      <c r="G1461" s="167">
        <f>F1461*E1461</f>
        <v>23.19</v>
      </c>
      <c r="H1461" s="139"/>
      <c r="I1461" s="175"/>
      <c r="J1461" s="175"/>
    </row>
    <row r="1462" spans="1:10">
      <c r="A1462" s="524"/>
      <c r="B1462" s="214"/>
      <c r="C1462" s="212"/>
      <c r="D1462" s="181"/>
      <c r="E1462" s="181"/>
      <c r="F1462" s="181"/>
      <c r="G1462" s="215"/>
      <c r="H1462" s="139"/>
      <c r="I1462" s="175"/>
      <c r="J1462" s="175"/>
    </row>
    <row r="1463" spans="1:10">
      <c r="A1463" s="217" t="str">
        <f>B1459</f>
        <v xml:space="preserve">ELE-CON-015 </v>
      </c>
      <c r="B1463" s="217"/>
      <c r="C1463" s="218" t="s">
        <v>100</v>
      </c>
      <c r="D1463" s="216"/>
      <c r="E1463" s="216"/>
      <c r="F1463" s="216"/>
      <c r="G1463" s="219">
        <f>SUM(G1461:G1462)</f>
        <v>23.19</v>
      </c>
      <c r="H1463" s="139"/>
      <c r="I1463" s="175">
        <f>G1463*0.7</f>
        <v>16.233000000000001</v>
      </c>
      <c r="J1463" s="175">
        <f>G1463*0.3</f>
        <v>6.9569999999999999</v>
      </c>
    </row>
    <row r="1464" spans="1:10">
      <c r="A1464" s="221" t="s">
        <v>101</v>
      </c>
      <c r="B1464" s="221"/>
      <c r="C1464" s="222"/>
      <c r="D1464" s="220"/>
      <c r="E1464" s="220"/>
      <c r="F1464" s="220"/>
      <c r="G1464" s="220"/>
      <c r="H1464" s="139"/>
      <c r="I1464" s="175"/>
      <c r="J1464" s="175"/>
    </row>
    <row r="1465" spans="1:10">
      <c r="A1465" s="224"/>
      <c r="B1465" s="224"/>
      <c r="C1465" s="225"/>
      <c r="D1465" s="223"/>
      <c r="E1465" s="223"/>
      <c r="F1465" s="223"/>
      <c r="G1465" s="223"/>
      <c r="H1465" s="139"/>
      <c r="I1465" s="175"/>
      <c r="J1465" s="175"/>
    </row>
    <row r="1466" spans="1:10">
      <c r="A1466" s="183" t="s">
        <v>97</v>
      </c>
      <c r="B1466" s="183" t="s">
        <v>566</v>
      </c>
      <c r="C1466" s="184" t="s">
        <v>567</v>
      </c>
      <c r="D1466" s="182" t="s">
        <v>193</v>
      </c>
      <c r="E1466" s="182"/>
      <c r="F1466" s="182"/>
      <c r="G1466" s="182" t="str">
        <f>B1466</f>
        <v xml:space="preserve">ELE-CON-035 </v>
      </c>
      <c r="H1466" s="139"/>
      <c r="I1466" s="175"/>
      <c r="J1466" s="175"/>
    </row>
    <row r="1467" spans="1:10">
      <c r="A1467" s="523" t="s">
        <v>88</v>
      </c>
      <c r="B1467" s="207" t="s">
        <v>91</v>
      </c>
      <c r="C1467" s="208" t="s">
        <v>9</v>
      </c>
      <c r="D1467" s="209" t="s">
        <v>92</v>
      </c>
      <c r="E1467" s="209" t="s">
        <v>93</v>
      </c>
      <c r="F1467" s="209" t="s">
        <v>94</v>
      </c>
      <c r="G1467" s="210" t="s">
        <v>62</v>
      </c>
      <c r="H1467" s="139"/>
      <c r="I1467" s="175"/>
      <c r="J1467" s="175"/>
    </row>
    <row r="1468" spans="1:10">
      <c r="A1468" s="519" t="s">
        <v>109</v>
      </c>
      <c r="B1468" s="211" t="s">
        <v>568</v>
      </c>
      <c r="C1468" s="212" t="s">
        <v>567</v>
      </c>
      <c r="D1468" s="181" t="s">
        <v>193</v>
      </c>
      <c r="E1468" s="213">
        <v>1</v>
      </c>
      <c r="F1468" s="166">
        <f>VLOOKUP(B1468,'SETOP-Tabela Serv.-Dez.2015'!A:H,6,0)</f>
        <v>22.91</v>
      </c>
      <c r="G1468" s="167">
        <f>F1468*E1468</f>
        <v>22.91</v>
      </c>
      <c r="H1468" s="139"/>
      <c r="I1468" s="175"/>
      <c r="J1468" s="175"/>
    </row>
    <row r="1469" spans="1:10">
      <c r="A1469" s="524"/>
      <c r="B1469" s="214"/>
      <c r="C1469" s="212"/>
      <c r="D1469" s="181"/>
      <c r="E1469" s="181"/>
      <c r="F1469" s="181"/>
      <c r="G1469" s="215"/>
      <c r="H1469" s="139"/>
      <c r="I1469" s="175"/>
      <c r="J1469" s="175"/>
    </row>
    <row r="1470" spans="1:10">
      <c r="A1470" s="217" t="str">
        <f>B1466</f>
        <v xml:space="preserve">ELE-CON-035 </v>
      </c>
      <c r="B1470" s="217"/>
      <c r="C1470" s="218" t="s">
        <v>100</v>
      </c>
      <c r="D1470" s="216"/>
      <c r="E1470" s="216"/>
      <c r="F1470" s="216"/>
      <c r="G1470" s="219">
        <f>SUM(G1468:G1469)</f>
        <v>22.91</v>
      </c>
      <c r="H1470" s="139"/>
      <c r="I1470" s="175">
        <f>G1470*0.7</f>
        <v>16.036999999999999</v>
      </c>
      <c r="J1470" s="175">
        <f>G1470*0.3</f>
        <v>6.8730000000000002</v>
      </c>
    </row>
    <row r="1471" spans="1:10">
      <c r="A1471" s="221" t="s">
        <v>101</v>
      </c>
      <c r="B1471" s="221"/>
      <c r="C1471" s="222"/>
      <c r="D1471" s="220"/>
      <c r="E1471" s="220"/>
      <c r="F1471" s="220"/>
      <c r="G1471" s="220"/>
      <c r="H1471" s="139"/>
      <c r="I1471" s="175"/>
      <c r="J1471" s="175"/>
    </row>
    <row r="1472" spans="1:10">
      <c r="A1472" s="224"/>
      <c r="B1472" s="224"/>
      <c r="C1472" s="225"/>
      <c r="D1472" s="223"/>
      <c r="E1472" s="223"/>
      <c r="F1472" s="223"/>
      <c r="G1472" s="223"/>
      <c r="H1472" s="139"/>
      <c r="I1472" s="175"/>
      <c r="J1472" s="175"/>
    </row>
    <row r="1473" spans="1:10">
      <c r="A1473" s="183" t="s">
        <v>97</v>
      </c>
      <c r="B1473" s="183" t="s">
        <v>562</v>
      </c>
      <c r="C1473" s="184" t="s">
        <v>569</v>
      </c>
      <c r="D1473" s="182" t="s">
        <v>193</v>
      </c>
      <c r="E1473" s="182"/>
      <c r="F1473" s="182"/>
      <c r="G1473" s="182" t="str">
        <f>B1473</f>
        <v>ELE-CON-110</v>
      </c>
      <c r="H1473" s="139"/>
      <c r="I1473" s="175"/>
      <c r="J1473" s="175"/>
    </row>
    <row r="1474" spans="1:10">
      <c r="A1474" s="523" t="s">
        <v>88</v>
      </c>
      <c r="B1474" s="207" t="s">
        <v>91</v>
      </c>
      <c r="C1474" s="208" t="s">
        <v>9</v>
      </c>
      <c r="D1474" s="209" t="s">
        <v>92</v>
      </c>
      <c r="E1474" s="209" t="s">
        <v>93</v>
      </c>
      <c r="F1474" s="209" t="s">
        <v>94</v>
      </c>
      <c r="G1474" s="210" t="s">
        <v>62</v>
      </c>
      <c r="H1474" s="139"/>
      <c r="I1474" s="175"/>
      <c r="J1474" s="175"/>
    </row>
    <row r="1475" spans="1:10">
      <c r="A1475" s="519" t="s">
        <v>109</v>
      </c>
      <c r="B1475" s="211" t="s">
        <v>562</v>
      </c>
      <c r="C1475" s="212" t="s">
        <v>569</v>
      </c>
      <c r="D1475" s="181" t="s">
        <v>193</v>
      </c>
      <c r="E1475" s="213">
        <v>1</v>
      </c>
      <c r="F1475" s="166">
        <f>VLOOKUP(B1475,'SETOP-Tabela Serv.-Dez.2015'!A:H,6,0)</f>
        <v>31.1</v>
      </c>
      <c r="G1475" s="167">
        <f>F1475*E1475</f>
        <v>31.1</v>
      </c>
      <c r="H1475" s="139"/>
      <c r="I1475" s="175"/>
      <c r="J1475" s="175"/>
    </row>
    <row r="1476" spans="1:10">
      <c r="A1476" s="524"/>
      <c r="B1476" s="214"/>
      <c r="C1476" s="212"/>
      <c r="D1476" s="181"/>
      <c r="E1476" s="181"/>
      <c r="F1476" s="181"/>
      <c r="G1476" s="215"/>
      <c r="H1476" s="139"/>
      <c r="I1476" s="175"/>
      <c r="J1476" s="175"/>
    </row>
    <row r="1477" spans="1:10">
      <c r="A1477" s="217" t="str">
        <f>B1473</f>
        <v>ELE-CON-110</v>
      </c>
      <c r="B1477" s="217"/>
      <c r="C1477" s="218" t="s">
        <v>100</v>
      </c>
      <c r="D1477" s="216"/>
      <c r="E1477" s="216"/>
      <c r="F1477" s="216"/>
      <c r="G1477" s="219">
        <f>SUM(G1475:G1476)</f>
        <v>31.1</v>
      </c>
      <c r="H1477" s="139"/>
      <c r="I1477" s="175">
        <f>G1477*0.7</f>
        <v>21.77</v>
      </c>
      <c r="J1477" s="175">
        <f>G1477*0.3</f>
        <v>9.33</v>
      </c>
    </row>
    <row r="1478" spans="1:10">
      <c r="A1478" s="221" t="s">
        <v>101</v>
      </c>
      <c r="B1478" s="221"/>
      <c r="C1478" s="222"/>
      <c r="D1478" s="220"/>
      <c r="E1478" s="220"/>
      <c r="F1478" s="220"/>
      <c r="G1478" s="220"/>
      <c r="H1478" s="139"/>
      <c r="I1478" s="175"/>
      <c r="J1478" s="175"/>
    </row>
    <row r="1479" spans="1:10">
      <c r="A1479" s="224"/>
      <c r="B1479" s="224"/>
      <c r="C1479" s="225"/>
      <c r="D1479" s="223"/>
      <c r="E1479" s="223"/>
      <c r="F1479" s="223"/>
      <c r="G1479" s="223"/>
      <c r="H1479" s="139"/>
      <c r="I1479" s="175"/>
      <c r="J1479" s="175"/>
    </row>
    <row r="1480" spans="1:10" ht="22.5">
      <c r="A1480" s="522" t="s">
        <v>97</v>
      </c>
      <c r="B1480" s="522" t="s">
        <v>570</v>
      </c>
      <c r="C1480" s="184" t="s">
        <v>571</v>
      </c>
      <c r="D1480" s="182" t="s">
        <v>407</v>
      </c>
      <c r="E1480" s="182"/>
      <c r="F1480" s="182"/>
      <c r="G1480" s="182" t="str">
        <f>B1480</f>
        <v xml:space="preserve">CAB-CAB-010 </v>
      </c>
      <c r="H1480" s="139"/>
      <c r="I1480" s="175"/>
      <c r="J1480" s="175"/>
    </row>
    <row r="1481" spans="1:10">
      <c r="A1481" s="523" t="s">
        <v>88</v>
      </c>
      <c r="B1481" s="207" t="s">
        <v>91</v>
      </c>
      <c r="C1481" s="208" t="s">
        <v>9</v>
      </c>
      <c r="D1481" s="209" t="s">
        <v>92</v>
      </c>
      <c r="E1481" s="209" t="s">
        <v>93</v>
      </c>
      <c r="F1481" s="209" t="s">
        <v>94</v>
      </c>
      <c r="G1481" s="210" t="s">
        <v>62</v>
      </c>
      <c r="H1481" s="139"/>
      <c r="I1481" s="175"/>
      <c r="J1481" s="175"/>
    </row>
    <row r="1482" spans="1:10" ht="22.5">
      <c r="A1482" s="519" t="s">
        <v>109</v>
      </c>
      <c r="B1482" s="211" t="s">
        <v>572</v>
      </c>
      <c r="C1482" s="212" t="s">
        <v>571</v>
      </c>
      <c r="D1482" s="181" t="s">
        <v>407</v>
      </c>
      <c r="E1482" s="213">
        <v>1</v>
      </c>
      <c r="F1482" s="166">
        <f>VLOOKUP(B1482,'SETOP-Tabela Serv.-Dez.2015'!A:H,6,0)</f>
        <v>6.19</v>
      </c>
      <c r="G1482" s="167">
        <f>F1482*E1482</f>
        <v>6.19</v>
      </c>
      <c r="H1482" s="139"/>
      <c r="I1482" s="175"/>
      <c r="J1482" s="175"/>
    </row>
    <row r="1483" spans="1:10">
      <c r="A1483" s="524"/>
      <c r="B1483" s="214"/>
      <c r="C1483" s="212"/>
      <c r="D1483" s="181"/>
      <c r="E1483" s="181"/>
      <c r="F1483" s="181"/>
      <c r="G1483" s="215"/>
      <c r="H1483" s="139"/>
      <c r="I1483" s="175"/>
      <c r="J1483" s="175"/>
    </row>
    <row r="1484" spans="1:10">
      <c r="A1484" s="217" t="str">
        <f>B1480</f>
        <v xml:space="preserve">CAB-CAB-010 </v>
      </c>
      <c r="B1484" s="217"/>
      <c r="C1484" s="218" t="s">
        <v>100</v>
      </c>
      <c r="D1484" s="216"/>
      <c r="E1484" s="216"/>
      <c r="F1484" s="216"/>
      <c r="G1484" s="219">
        <f>SUM(G1482:G1483)</f>
        <v>6.19</v>
      </c>
      <c r="H1484" s="139"/>
      <c r="I1484" s="175">
        <f>G1484*0.65</f>
        <v>4.0235000000000003</v>
      </c>
      <c r="J1484" s="175">
        <f>G1484*0.35</f>
        <v>2.1665000000000001</v>
      </c>
    </row>
    <row r="1485" spans="1:10">
      <c r="A1485" s="221" t="s">
        <v>101</v>
      </c>
      <c r="B1485" s="221"/>
      <c r="C1485" s="222"/>
      <c r="D1485" s="220"/>
      <c r="E1485" s="220"/>
      <c r="F1485" s="220"/>
      <c r="G1485" s="220"/>
      <c r="H1485" s="139"/>
      <c r="I1485" s="175"/>
      <c r="J1485" s="175"/>
    </row>
    <row r="1486" spans="1:10">
      <c r="A1486" s="224"/>
      <c r="B1486" s="224"/>
      <c r="C1486" s="225"/>
      <c r="D1486" s="223"/>
      <c r="E1486" s="223"/>
      <c r="F1486" s="223"/>
      <c r="G1486" s="223"/>
      <c r="H1486" s="139"/>
      <c r="I1486" s="175"/>
      <c r="J1486" s="175"/>
    </row>
    <row r="1487" spans="1:10">
      <c r="A1487" s="522" t="s">
        <v>97</v>
      </c>
      <c r="B1487" s="522" t="s">
        <v>573</v>
      </c>
      <c r="C1487" s="184" t="s">
        <v>574</v>
      </c>
      <c r="D1487" s="182" t="s">
        <v>108</v>
      </c>
      <c r="E1487" s="182"/>
      <c r="F1487" s="182"/>
      <c r="G1487" s="182" t="str">
        <f>B1487</f>
        <v>08826/ORSE</v>
      </c>
      <c r="H1487" s="139"/>
      <c r="I1487" s="175"/>
      <c r="J1487" s="175"/>
    </row>
    <row r="1488" spans="1:10">
      <c r="A1488" s="523" t="s">
        <v>88</v>
      </c>
      <c r="B1488" s="207" t="s">
        <v>91</v>
      </c>
      <c r="C1488" s="208" t="s">
        <v>9</v>
      </c>
      <c r="D1488" s="209" t="s">
        <v>92</v>
      </c>
      <c r="E1488" s="209" t="s">
        <v>93</v>
      </c>
      <c r="F1488" s="209" t="s">
        <v>94</v>
      </c>
      <c r="G1488" s="210" t="s">
        <v>62</v>
      </c>
      <c r="H1488" s="139"/>
      <c r="I1488" s="175"/>
      <c r="J1488" s="175"/>
    </row>
    <row r="1489" spans="1:10">
      <c r="A1489" s="518" t="s">
        <v>575</v>
      </c>
      <c r="B1489" s="162" t="s">
        <v>576</v>
      </c>
      <c r="C1489" s="190" t="s">
        <v>577</v>
      </c>
      <c r="D1489" s="191" t="s">
        <v>90</v>
      </c>
      <c r="E1489" s="165">
        <v>4</v>
      </c>
      <c r="F1489" s="166">
        <v>18.95</v>
      </c>
      <c r="G1489" s="167">
        <f>F1489*E1489</f>
        <v>75.8</v>
      </c>
      <c r="H1489" s="139"/>
      <c r="I1489" s="175"/>
      <c r="J1489" s="175"/>
    </row>
    <row r="1490" spans="1:10">
      <c r="A1490" s="518" t="s">
        <v>297</v>
      </c>
      <c r="B1490" s="162" t="s">
        <v>578</v>
      </c>
      <c r="C1490" s="190" t="s">
        <v>579</v>
      </c>
      <c r="D1490" s="191" t="s">
        <v>108</v>
      </c>
      <c r="E1490" s="165">
        <v>1</v>
      </c>
      <c r="F1490" s="166">
        <v>117.21</v>
      </c>
      <c r="G1490" s="167">
        <f>F1490*E1490</f>
        <v>117.21</v>
      </c>
      <c r="H1490" s="139"/>
      <c r="I1490" s="175"/>
      <c r="J1490" s="175"/>
    </row>
    <row r="1491" spans="1:10">
      <c r="A1491" s="524"/>
      <c r="B1491" s="214"/>
      <c r="C1491" s="212"/>
      <c r="D1491" s="181"/>
      <c r="E1491" s="181"/>
      <c r="F1491" s="181"/>
      <c r="G1491" s="215"/>
      <c r="H1491" s="139"/>
      <c r="I1491" s="175"/>
      <c r="J1491" s="175"/>
    </row>
    <row r="1492" spans="1:10">
      <c r="A1492" s="217" t="str">
        <f>B1487</f>
        <v>08826/ORSE</v>
      </c>
      <c r="B1492" s="217"/>
      <c r="C1492" s="218" t="s">
        <v>100</v>
      </c>
      <c r="D1492" s="216"/>
      <c r="E1492" s="216"/>
      <c r="F1492" s="216"/>
      <c r="G1492" s="219">
        <f>SUM(G1489:G1491)</f>
        <v>193.01</v>
      </c>
      <c r="H1492" s="139"/>
      <c r="I1492" s="175">
        <f>G1490</f>
        <v>117.21</v>
      </c>
      <c r="J1492" s="175">
        <f>G1489</f>
        <v>75.8</v>
      </c>
    </row>
    <row r="1493" spans="1:10">
      <c r="A1493" s="221" t="s">
        <v>101</v>
      </c>
      <c r="B1493" s="221"/>
      <c r="C1493" s="222"/>
      <c r="D1493" s="220"/>
      <c r="E1493" s="220"/>
      <c r="F1493" s="220"/>
      <c r="G1493" s="220"/>
      <c r="H1493" s="139"/>
      <c r="I1493" s="175"/>
      <c r="J1493" s="175"/>
    </row>
    <row r="1494" spans="1:10">
      <c r="A1494" s="224"/>
      <c r="B1494" s="224"/>
      <c r="C1494" s="225"/>
      <c r="D1494" s="223"/>
      <c r="E1494" s="223"/>
      <c r="F1494" s="223"/>
      <c r="G1494" s="223"/>
      <c r="H1494" s="139"/>
      <c r="I1494" s="175"/>
      <c r="J1494" s="175"/>
    </row>
    <row r="1495" spans="1:10">
      <c r="A1495" s="183" t="s">
        <v>97</v>
      </c>
      <c r="B1495" s="183">
        <v>78472</v>
      </c>
      <c r="C1495" s="184" t="s">
        <v>580</v>
      </c>
      <c r="D1495" s="182" t="s">
        <v>112</v>
      </c>
      <c r="E1495" s="182"/>
      <c r="F1495" s="182"/>
      <c r="G1495" s="182">
        <f>B1495</f>
        <v>78472</v>
      </c>
      <c r="H1495" s="139"/>
      <c r="I1495" s="175"/>
      <c r="J1495" s="175"/>
    </row>
    <row r="1496" spans="1:10">
      <c r="A1496" s="523" t="s">
        <v>88</v>
      </c>
      <c r="B1496" s="207" t="s">
        <v>91</v>
      </c>
      <c r="C1496" s="208" t="s">
        <v>9</v>
      </c>
      <c r="D1496" s="209" t="s">
        <v>92</v>
      </c>
      <c r="E1496" s="209" t="s">
        <v>93</v>
      </c>
      <c r="F1496" s="209" t="s">
        <v>94</v>
      </c>
      <c r="G1496" s="210" t="s">
        <v>62</v>
      </c>
      <c r="H1496" s="139"/>
      <c r="I1496" s="175"/>
      <c r="J1496" s="175"/>
    </row>
    <row r="1497" spans="1:10">
      <c r="A1497" s="518" t="s">
        <v>113</v>
      </c>
      <c r="B1497" s="162">
        <v>7012</v>
      </c>
      <c r="C1497" s="190" t="s">
        <v>581</v>
      </c>
      <c r="D1497" s="191" t="s">
        <v>224</v>
      </c>
      <c r="E1497" s="165">
        <v>1E-3</v>
      </c>
      <c r="F1497" s="166" t="e">
        <f>VLOOKUP(B1497,'SINAPI-Tabela-Mai.2016'!A:E,5,0)</f>
        <v>#N/A</v>
      </c>
      <c r="G1497" s="167" t="e">
        <f t="shared" ref="G1497:G1505" si="25">F1497*E1497</f>
        <v>#N/A</v>
      </c>
      <c r="H1497" s="139"/>
      <c r="I1497" s="175"/>
      <c r="J1497" s="175"/>
    </row>
    <row r="1498" spans="1:10">
      <c r="A1498" s="518" t="s">
        <v>113</v>
      </c>
      <c r="B1498" s="162">
        <v>88253</v>
      </c>
      <c r="C1498" s="190" t="s">
        <v>582</v>
      </c>
      <c r="D1498" s="191" t="s">
        <v>90</v>
      </c>
      <c r="E1498" s="165">
        <v>2.5000000000000001E-3</v>
      </c>
      <c r="F1498" s="166">
        <f>VLOOKUP(B1498,'SINAPI-Tabela-Mai.2016'!A:E,5,0)</f>
        <v>17.77</v>
      </c>
      <c r="G1498" s="167">
        <f t="shared" si="25"/>
        <v>4.4424999999999999E-2</v>
      </c>
      <c r="H1498" s="139"/>
      <c r="I1498" s="175"/>
      <c r="J1498" s="175"/>
    </row>
    <row r="1499" spans="1:10">
      <c r="A1499" s="518" t="s">
        <v>113</v>
      </c>
      <c r="B1499" s="162">
        <v>88288</v>
      </c>
      <c r="C1499" s="190" t="s">
        <v>583</v>
      </c>
      <c r="D1499" s="191" t="s">
        <v>90</v>
      </c>
      <c r="E1499" s="165">
        <v>2.5000000000000001E-3</v>
      </c>
      <c r="F1499" s="166">
        <f>VLOOKUP(B1499,'SINAPI-Tabela-Mai.2016'!A:E,5,0)</f>
        <v>18.96</v>
      </c>
      <c r="G1499" s="167">
        <f t="shared" si="25"/>
        <v>4.7400000000000005E-2</v>
      </c>
      <c r="H1499" s="139"/>
      <c r="I1499" s="175"/>
      <c r="J1499" s="175"/>
    </row>
    <row r="1500" spans="1:10">
      <c r="A1500" s="518" t="s">
        <v>113</v>
      </c>
      <c r="B1500" s="162">
        <v>88316</v>
      </c>
      <c r="C1500" s="190" t="s">
        <v>116</v>
      </c>
      <c r="D1500" s="191" t="s">
        <v>90</v>
      </c>
      <c r="E1500" s="165">
        <v>7.4999999999999997E-3</v>
      </c>
      <c r="F1500" s="166">
        <f>VLOOKUP(B1500,'SINAPI-Tabela-Mai.2016'!A:E,5,0)</f>
        <v>11.41</v>
      </c>
      <c r="G1500" s="167">
        <f t="shared" si="25"/>
        <v>8.5574999999999998E-2</v>
      </c>
      <c r="H1500" s="139"/>
      <c r="I1500" s="175"/>
      <c r="J1500" s="175"/>
    </row>
    <row r="1501" spans="1:10">
      <c r="A1501" s="518" t="s">
        <v>113</v>
      </c>
      <c r="B1501" s="162">
        <v>88597</v>
      </c>
      <c r="C1501" s="190" t="s">
        <v>584</v>
      </c>
      <c r="D1501" s="191" t="s">
        <v>90</v>
      </c>
      <c r="E1501" s="165">
        <v>2E-3</v>
      </c>
      <c r="F1501" s="166">
        <f>VLOOKUP(B1501,'SINAPI-Tabela-Mai.2016'!A:E,5,0)</f>
        <v>17.04</v>
      </c>
      <c r="G1501" s="167">
        <f t="shared" si="25"/>
        <v>3.4079999999999999E-2</v>
      </c>
      <c r="H1501" s="139"/>
      <c r="I1501" s="175"/>
      <c r="J1501" s="175"/>
    </row>
    <row r="1502" spans="1:10">
      <c r="A1502" s="518" t="s">
        <v>99</v>
      </c>
      <c r="B1502" s="162">
        <v>6204</v>
      </c>
      <c r="C1502" s="190" t="s">
        <v>585</v>
      </c>
      <c r="D1502" s="191" t="s">
        <v>121</v>
      </c>
      <c r="E1502" s="165">
        <v>2.8860000000000001E-3</v>
      </c>
      <c r="F1502" s="166">
        <f>VLOOKUP(B1502,'SINAPI-Insumos-Mai.2016'!A:E,5,0)</f>
        <v>10</v>
      </c>
      <c r="G1502" s="167">
        <f t="shared" si="25"/>
        <v>2.886E-2</v>
      </c>
      <c r="H1502" s="139"/>
      <c r="I1502" s="175"/>
      <c r="J1502" s="175"/>
    </row>
    <row r="1503" spans="1:10">
      <c r="A1503" s="518" t="s">
        <v>99</v>
      </c>
      <c r="B1503" s="162">
        <v>7247</v>
      </c>
      <c r="C1503" s="190" t="s">
        <v>586</v>
      </c>
      <c r="D1503" s="191" t="s">
        <v>90</v>
      </c>
      <c r="E1503" s="165">
        <v>2.5000000000000001E-3</v>
      </c>
      <c r="F1503" s="166">
        <f>VLOOKUP(B1503,'SINAPI-Insumos-Mai.2016'!A:E,5,0)</f>
        <v>1.76</v>
      </c>
      <c r="G1503" s="285">
        <f t="shared" si="25"/>
        <v>4.4000000000000003E-3</v>
      </c>
      <c r="H1503" s="139"/>
      <c r="I1503" s="175"/>
      <c r="J1503" s="175"/>
    </row>
    <row r="1504" spans="1:10">
      <c r="A1504" s="518" t="s">
        <v>99</v>
      </c>
      <c r="B1504" s="162">
        <v>7252</v>
      </c>
      <c r="C1504" s="190" t="s">
        <v>587</v>
      </c>
      <c r="D1504" s="191" t="s">
        <v>90</v>
      </c>
      <c r="E1504" s="165">
        <v>2.5000000000000001E-3</v>
      </c>
      <c r="F1504" s="166">
        <f>VLOOKUP(B1504,'SINAPI-Insumos-Mai.2016'!A:E,5,0)</f>
        <v>1.01</v>
      </c>
      <c r="G1504" s="285">
        <f t="shared" si="25"/>
        <v>2.5249999999999999E-3</v>
      </c>
      <c r="H1504" s="139"/>
      <c r="I1504" s="175"/>
      <c r="J1504" s="175"/>
    </row>
    <row r="1505" spans="1:10">
      <c r="A1505" s="518" t="s">
        <v>99</v>
      </c>
      <c r="B1505" s="162">
        <v>7287</v>
      </c>
      <c r="C1505" s="190" t="s">
        <v>588</v>
      </c>
      <c r="D1505" s="191" t="s">
        <v>589</v>
      </c>
      <c r="E1505" s="286">
        <v>4.4000000000000002E-6</v>
      </c>
      <c r="F1505" s="166">
        <f>VLOOKUP(B1505,'SINAPI-Insumos-Mai.2016'!A:E,5,0)</f>
        <v>61.01</v>
      </c>
      <c r="G1505" s="285">
        <f t="shared" si="25"/>
        <v>2.6844400000000001E-4</v>
      </c>
      <c r="H1505" s="139"/>
      <c r="I1505" s="175"/>
      <c r="J1505" s="175"/>
    </row>
    <row r="1506" spans="1:10">
      <c r="A1506" s="518"/>
      <c r="B1506" s="162"/>
      <c r="C1506" s="190"/>
      <c r="D1506" s="191"/>
      <c r="E1506" s="165"/>
      <c r="F1506" s="166"/>
      <c r="G1506" s="167"/>
      <c r="H1506" s="139"/>
      <c r="I1506" s="175"/>
      <c r="J1506" s="175"/>
    </row>
    <row r="1507" spans="1:10">
      <c r="A1507" s="287">
        <f>B1495</f>
        <v>78472</v>
      </c>
      <c r="B1507" s="287"/>
      <c r="C1507" s="270" t="s">
        <v>100</v>
      </c>
      <c r="D1507" s="269"/>
      <c r="E1507" s="269"/>
      <c r="F1507" s="269"/>
      <c r="G1507" s="288" t="e">
        <f>SUM(G1497:G1506)</f>
        <v>#N/A</v>
      </c>
      <c r="H1507" s="139"/>
      <c r="I1507" s="175" t="e">
        <f>G1497+G1502+G1503+G1504+G1505</f>
        <v>#N/A</v>
      </c>
      <c r="J1507" s="175">
        <f>G1498+G1499+G1500+G1501</f>
        <v>0.21148</v>
      </c>
    </row>
    <row r="1508" spans="1:10">
      <c r="A1508" s="221" t="s">
        <v>101</v>
      </c>
      <c r="B1508" s="221"/>
      <c r="C1508" s="222"/>
      <c r="D1508" s="220"/>
      <c r="E1508" s="220"/>
      <c r="F1508" s="220"/>
      <c r="G1508" s="220"/>
      <c r="H1508" s="139"/>
      <c r="I1508" s="175"/>
      <c r="J1508" s="175"/>
    </row>
    <row r="1509" spans="1:10">
      <c r="A1509" s="224"/>
      <c r="B1509" s="224"/>
      <c r="C1509" s="225"/>
      <c r="D1509" s="223"/>
      <c r="E1509" s="223"/>
      <c r="F1509" s="223"/>
      <c r="G1509" s="223"/>
      <c r="H1509" s="139"/>
      <c r="I1509" s="175"/>
      <c r="J1509" s="175"/>
    </row>
    <row r="1510" spans="1:10">
      <c r="A1510" s="522" t="s">
        <v>97</v>
      </c>
      <c r="B1510" s="522" t="s">
        <v>590</v>
      </c>
      <c r="C1510" s="184" t="s">
        <v>591</v>
      </c>
      <c r="D1510" s="182" t="s">
        <v>112</v>
      </c>
      <c r="E1510" s="182"/>
      <c r="F1510" s="182"/>
      <c r="G1510" s="182" t="str">
        <f>B1510</f>
        <v>74107/001</v>
      </c>
      <c r="H1510" s="139"/>
      <c r="I1510" s="175"/>
      <c r="J1510" s="175"/>
    </row>
    <row r="1511" spans="1:10">
      <c r="A1511" s="523" t="s">
        <v>88</v>
      </c>
      <c r="B1511" s="207" t="s">
        <v>91</v>
      </c>
      <c r="C1511" s="208" t="s">
        <v>9</v>
      </c>
      <c r="D1511" s="209" t="s">
        <v>92</v>
      </c>
      <c r="E1511" s="209" t="s">
        <v>93</v>
      </c>
      <c r="F1511" s="209" t="s">
        <v>94</v>
      </c>
      <c r="G1511" s="210" t="s">
        <v>62</v>
      </c>
      <c r="H1511" s="139"/>
      <c r="I1511" s="175"/>
      <c r="J1511" s="175"/>
    </row>
    <row r="1512" spans="1:10">
      <c r="A1512" s="518" t="s">
        <v>113</v>
      </c>
      <c r="B1512" s="162">
        <v>88239</v>
      </c>
      <c r="C1512" s="190" t="s">
        <v>199</v>
      </c>
      <c r="D1512" s="191" t="s">
        <v>90</v>
      </c>
      <c r="E1512" s="165">
        <v>0.7</v>
      </c>
      <c r="F1512" s="166">
        <f>VLOOKUP(B1512,'SINAPI-Tabela-Mai.2016'!A:E,5,0)</f>
        <v>12.67</v>
      </c>
      <c r="G1512" s="167">
        <f>F1512*E1512</f>
        <v>8.8689999999999998</v>
      </c>
      <c r="H1512" s="139"/>
      <c r="I1512" s="175"/>
      <c r="J1512" s="175"/>
    </row>
    <row r="1513" spans="1:10">
      <c r="A1513" s="518" t="s">
        <v>113</v>
      </c>
      <c r="B1513" s="162">
        <v>88262</v>
      </c>
      <c r="C1513" s="190" t="s">
        <v>114</v>
      </c>
      <c r="D1513" s="191" t="s">
        <v>90</v>
      </c>
      <c r="E1513" s="165">
        <v>0.5</v>
      </c>
      <c r="F1513" s="166">
        <f>VLOOKUP(B1513,'SINAPI-Tabela-Mai.2016'!A:E,5,0)</f>
        <v>15.86</v>
      </c>
      <c r="G1513" s="167">
        <f>F1513*E1513</f>
        <v>7.93</v>
      </c>
      <c r="H1513" s="139"/>
      <c r="I1513" s="175"/>
      <c r="J1513" s="175"/>
    </row>
    <row r="1514" spans="1:10">
      <c r="A1514" s="518" t="s">
        <v>99</v>
      </c>
      <c r="B1514" s="162">
        <v>4433</v>
      </c>
      <c r="C1514" s="190" t="s">
        <v>592</v>
      </c>
      <c r="D1514" s="191" t="s">
        <v>121</v>
      </c>
      <c r="E1514" s="165">
        <v>0.35</v>
      </c>
      <c r="F1514" s="166">
        <f>VLOOKUP(B1514,'SINAPI-Insumos-Mai.2016'!A:E,5,0)</f>
        <v>8.43</v>
      </c>
      <c r="G1514" s="167">
        <f>F1514*E1514</f>
        <v>2.9504999999999999</v>
      </c>
      <c r="H1514" s="139"/>
      <c r="I1514" s="175"/>
      <c r="J1514" s="175"/>
    </row>
    <row r="1515" spans="1:10">
      <c r="A1515" s="518" t="s">
        <v>99</v>
      </c>
      <c r="B1515" s="162">
        <v>5061</v>
      </c>
      <c r="C1515" s="190" t="s">
        <v>122</v>
      </c>
      <c r="D1515" s="191" t="s">
        <v>118</v>
      </c>
      <c r="E1515" s="165">
        <v>0.05</v>
      </c>
      <c r="F1515" s="166">
        <f>VLOOKUP(B1515,'SINAPI-Insumos-Mai.2016'!A:E,5,0)</f>
        <v>8.1199999999999992</v>
      </c>
      <c r="G1515" s="167">
        <f>F1515*E1515</f>
        <v>0.40599999999999997</v>
      </c>
      <c r="H1515" s="139"/>
      <c r="I1515" s="175"/>
      <c r="J1515" s="175"/>
    </row>
    <row r="1516" spans="1:10">
      <c r="A1516" s="518" t="s">
        <v>99</v>
      </c>
      <c r="B1516" s="162">
        <v>6189</v>
      </c>
      <c r="C1516" s="190" t="s">
        <v>170</v>
      </c>
      <c r="D1516" s="191" t="s">
        <v>121</v>
      </c>
      <c r="E1516" s="165">
        <v>0.23</v>
      </c>
      <c r="F1516" s="166">
        <f>VLOOKUP(B1516,'SINAPI-Insumos-Mai.2016'!A:E,5,0)</f>
        <v>13.45</v>
      </c>
      <c r="G1516" s="167">
        <f>F1516*E1516</f>
        <v>3.0935000000000001</v>
      </c>
      <c r="H1516" s="139"/>
      <c r="I1516" s="175"/>
      <c r="J1516" s="175"/>
    </row>
    <row r="1517" spans="1:10">
      <c r="A1517" s="518"/>
      <c r="B1517" s="162"/>
      <c r="C1517" s="190"/>
      <c r="D1517" s="191"/>
      <c r="E1517" s="165"/>
      <c r="F1517" s="166"/>
      <c r="G1517" s="167"/>
      <c r="H1517" s="139"/>
      <c r="I1517" s="175"/>
      <c r="J1517" s="175"/>
    </row>
    <row r="1518" spans="1:10">
      <c r="A1518" s="287" t="str">
        <f>B1510</f>
        <v>74107/001</v>
      </c>
      <c r="B1518" s="287"/>
      <c r="C1518" s="270" t="s">
        <v>100</v>
      </c>
      <c r="D1518" s="269"/>
      <c r="E1518" s="269"/>
      <c r="F1518" s="269"/>
      <c r="G1518" s="288">
        <f>SUM(G1512:G1517)</f>
        <v>23.248999999999995</v>
      </c>
      <c r="H1518" s="139"/>
      <c r="I1518" s="175">
        <f>G1514+G1515+G1516</f>
        <v>6.45</v>
      </c>
      <c r="J1518" s="175">
        <f>G1512+G1513</f>
        <v>16.798999999999999</v>
      </c>
    </row>
    <row r="1519" spans="1:10">
      <c r="A1519" s="221" t="s">
        <v>101</v>
      </c>
      <c r="B1519" s="221"/>
      <c r="C1519" s="222"/>
      <c r="D1519" s="220"/>
      <c r="E1519" s="220"/>
      <c r="F1519" s="220"/>
      <c r="G1519" s="220"/>
      <c r="H1519" s="139"/>
      <c r="I1519" s="175"/>
      <c r="J1519" s="175"/>
    </row>
    <row r="1520" spans="1:10">
      <c r="A1520" s="224"/>
      <c r="B1520" s="224"/>
      <c r="C1520" s="225"/>
      <c r="D1520" s="223"/>
      <c r="E1520" s="223"/>
      <c r="F1520" s="223"/>
      <c r="G1520" s="223"/>
      <c r="H1520" s="139"/>
      <c r="I1520" s="175"/>
      <c r="J1520" s="175"/>
    </row>
    <row r="1521" spans="1:10">
      <c r="A1521" s="522" t="s">
        <v>97</v>
      </c>
      <c r="B1521" s="522" t="s">
        <v>18588</v>
      </c>
      <c r="C1521" s="345" t="s">
        <v>18589</v>
      </c>
      <c r="D1521" s="182" t="s">
        <v>112</v>
      </c>
      <c r="E1521" s="182"/>
      <c r="F1521" s="182"/>
      <c r="G1521" s="182" t="str">
        <f>B1521</f>
        <v>10297/ORSE</v>
      </c>
      <c r="H1521" s="139"/>
      <c r="I1521" s="175"/>
      <c r="J1521" s="175"/>
    </row>
    <row r="1522" spans="1:10">
      <c r="A1522" s="523" t="s">
        <v>88</v>
      </c>
      <c r="B1522" s="207" t="s">
        <v>91</v>
      </c>
      <c r="C1522" s="208" t="s">
        <v>9</v>
      </c>
      <c r="D1522" s="209" t="s">
        <v>92</v>
      </c>
      <c r="E1522" s="209" t="s">
        <v>93</v>
      </c>
      <c r="F1522" s="209" t="s">
        <v>94</v>
      </c>
      <c r="G1522" s="210" t="s">
        <v>62</v>
      </c>
      <c r="H1522" s="139"/>
      <c r="I1522" s="175"/>
      <c r="J1522" s="175"/>
    </row>
    <row r="1523" spans="1:10">
      <c r="A1523" s="518" t="s">
        <v>113</v>
      </c>
      <c r="B1523" s="162">
        <v>88315</v>
      </c>
      <c r="C1523" s="190" t="s">
        <v>304</v>
      </c>
      <c r="D1523" s="191" t="s">
        <v>90</v>
      </c>
      <c r="E1523" s="165">
        <v>0.5</v>
      </c>
      <c r="F1523" s="166">
        <f>VLOOKUP(B1523,'SINAPI-Tabela-Mai.2016'!A:E,5,0)</f>
        <v>15.15</v>
      </c>
      <c r="G1523" s="167">
        <f>F1523*E1523</f>
        <v>7.5750000000000002</v>
      </c>
      <c r="H1523" s="139"/>
      <c r="I1523" s="175"/>
      <c r="J1523" s="175"/>
    </row>
    <row r="1524" spans="1:10">
      <c r="A1524" s="518" t="s">
        <v>113</v>
      </c>
      <c r="B1524" s="162">
        <v>88316</v>
      </c>
      <c r="C1524" s="190" t="s">
        <v>1055</v>
      </c>
      <c r="D1524" s="191" t="s">
        <v>90</v>
      </c>
      <c r="E1524" s="165">
        <v>0.5</v>
      </c>
      <c r="F1524" s="166">
        <f>VLOOKUP(B1524,'SINAPI-Tabela-Mai.2016'!A:E,5,0)</f>
        <v>11.41</v>
      </c>
      <c r="G1524" s="167">
        <f>F1524*E1524</f>
        <v>5.7050000000000001</v>
      </c>
      <c r="H1524" s="139"/>
      <c r="I1524" s="175"/>
      <c r="J1524" s="175"/>
    </row>
    <row r="1525" spans="1:10">
      <c r="A1525" s="518" t="s">
        <v>297</v>
      </c>
      <c r="B1525" s="162" t="s">
        <v>18590</v>
      </c>
      <c r="C1525" s="190" t="s">
        <v>18591</v>
      </c>
      <c r="D1525" s="191" t="s">
        <v>118</v>
      </c>
      <c r="E1525" s="165">
        <v>1</v>
      </c>
      <c r="F1525" s="166">
        <v>4</v>
      </c>
      <c r="G1525" s="167">
        <f>F1525*E1525</f>
        <v>4</v>
      </c>
      <c r="H1525" s="139"/>
      <c r="I1525" s="175"/>
      <c r="J1525" s="175"/>
    </row>
    <row r="1526" spans="1:10">
      <c r="A1526" s="518"/>
      <c r="B1526" s="162"/>
      <c r="C1526" s="190"/>
      <c r="D1526" s="191"/>
      <c r="E1526" s="165"/>
      <c r="F1526" s="166"/>
      <c r="G1526" s="167"/>
      <c r="H1526" s="139"/>
      <c r="I1526" s="175"/>
      <c r="J1526" s="175"/>
    </row>
    <row r="1527" spans="1:10">
      <c r="A1527" s="287" t="str">
        <f>B1521</f>
        <v>10297/ORSE</v>
      </c>
      <c r="B1527" s="287"/>
      <c r="C1527" s="270" t="s">
        <v>100</v>
      </c>
      <c r="D1527" s="269"/>
      <c r="E1527" s="269"/>
      <c r="F1527" s="269"/>
      <c r="G1527" s="288">
        <f>SUM(G1523:G1526)</f>
        <v>17.28</v>
      </c>
      <c r="H1527" s="139"/>
      <c r="I1527" s="175" t="e">
        <f>G1525+#REF!+#REF!</f>
        <v>#REF!</v>
      </c>
      <c r="J1527" s="175">
        <f>G1523+G1524</f>
        <v>13.280000000000001</v>
      </c>
    </row>
    <row r="1528" spans="1:10">
      <c r="A1528" s="221" t="s">
        <v>101</v>
      </c>
      <c r="B1528" s="221"/>
      <c r="C1528" s="222"/>
      <c r="D1528" s="220"/>
      <c r="E1528" s="220"/>
      <c r="F1528" s="220"/>
      <c r="G1528" s="220"/>
      <c r="H1528" s="139"/>
      <c r="I1528" s="175"/>
      <c r="J1528" s="175"/>
    </row>
    <row r="1529" spans="1:10">
      <c r="A1529" s="224"/>
      <c r="B1529" s="224"/>
      <c r="C1529" s="225"/>
      <c r="D1529" s="223"/>
      <c r="E1529" s="223"/>
      <c r="F1529" s="223"/>
      <c r="G1529" s="223"/>
      <c r="H1529" s="139"/>
      <c r="I1529" s="175"/>
      <c r="J1529" s="175"/>
    </row>
    <row r="1530" spans="1:10">
      <c r="A1530" s="183" t="s">
        <v>97</v>
      </c>
      <c r="B1530" s="183" t="s">
        <v>249</v>
      </c>
      <c r="C1530" s="184" t="s">
        <v>250</v>
      </c>
      <c r="D1530" s="182" t="s">
        <v>248</v>
      </c>
      <c r="E1530" s="182"/>
      <c r="F1530" s="182"/>
      <c r="G1530" s="182" t="str">
        <f>B1530</f>
        <v>EST-MET-010</v>
      </c>
      <c r="H1530" s="139"/>
      <c r="I1530" s="175"/>
      <c r="J1530" s="175"/>
    </row>
    <row r="1531" spans="1:10">
      <c r="A1531" s="523" t="s">
        <v>88</v>
      </c>
      <c r="B1531" s="207" t="s">
        <v>91</v>
      </c>
      <c r="C1531" s="208" t="s">
        <v>9</v>
      </c>
      <c r="D1531" s="209" t="s">
        <v>92</v>
      </c>
      <c r="E1531" s="209" t="s">
        <v>93</v>
      </c>
      <c r="F1531" s="209" t="s">
        <v>94</v>
      </c>
      <c r="G1531" s="210" t="s">
        <v>62</v>
      </c>
      <c r="H1531" s="139"/>
      <c r="I1531" s="175"/>
      <c r="J1531" s="175"/>
    </row>
    <row r="1532" spans="1:10">
      <c r="A1532" s="519" t="s">
        <v>109</v>
      </c>
      <c r="B1532" s="211" t="s">
        <v>249</v>
      </c>
      <c r="C1532" s="212" t="s">
        <v>250</v>
      </c>
      <c r="D1532" s="181" t="s">
        <v>118</v>
      </c>
      <c r="E1532" s="213">
        <v>1</v>
      </c>
      <c r="F1532" s="166">
        <f>VLOOKUP(B1532,'SETOP-Tabela Serv.-Dez.2015'!A:H,6,0)</f>
        <v>12.31</v>
      </c>
      <c r="G1532" s="167">
        <f>F1532*E1532</f>
        <v>12.31</v>
      </c>
      <c r="H1532" s="139"/>
      <c r="I1532" s="175"/>
      <c r="J1532" s="175"/>
    </row>
    <row r="1533" spans="1:10">
      <c r="A1533" s="524"/>
      <c r="B1533" s="214"/>
      <c r="C1533" s="212"/>
      <c r="D1533" s="181"/>
      <c r="E1533" s="181"/>
      <c r="F1533" s="181"/>
      <c r="G1533" s="215"/>
      <c r="H1533" s="139"/>
      <c r="I1533" s="175"/>
      <c r="J1533" s="175"/>
    </row>
    <row r="1534" spans="1:10">
      <c r="A1534" s="217" t="str">
        <f>B1530</f>
        <v>EST-MET-010</v>
      </c>
      <c r="B1534" s="217"/>
      <c r="C1534" s="218" t="s">
        <v>100</v>
      </c>
      <c r="D1534" s="216"/>
      <c r="E1534" s="216"/>
      <c r="F1534" s="216"/>
      <c r="G1534" s="219">
        <f>SUM(G1532:G1533)</f>
        <v>12.31</v>
      </c>
      <c r="H1534" s="139"/>
      <c r="I1534" s="175">
        <f>G1534*0.7</f>
        <v>8.6169999999999991</v>
      </c>
      <c r="J1534" s="175">
        <f>G1534*0.3</f>
        <v>3.6930000000000001</v>
      </c>
    </row>
    <row r="1535" spans="1:10">
      <c r="A1535" s="221" t="s">
        <v>101</v>
      </c>
      <c r="B1535" s="221"/>
      <c r="C1535" s="222"/>
      <c r="D1535" s="220"/>
      <c r="E1535" s="220"/>
      <c r="F1535" s="220"/>
      <c r="G1535" s="220"/>
      <c r="H1535" s="139"/>
      <c r="I1535" s="175"/>
      <c r="J1535" s="175"/>
    </row>
    <row r="1536" spans="1:10">
      <c r="A1536" s="224"/>
      <c r="B1536" s="224"/>
      <c r="C1536" s="225"/>
      <c r="D1536" s="223"/>
      <c r="E1536" s="223"/>
      <c r="F1536" s="223"/>
      <c r="G1536" s="223"/>
      <c r="H1536" s="139"/>
      <c r="I1536" s="175"/>
      <c r="J1536" s="175"/>
    </row>
    <row r="1537" spans="1:10">
      <c r="A1537" s="183" t="s">
        <v>97</v>
      </c>
      <c r="B1537" s="183" t="s">
        <v>594</v>
      </c>
      <c r="C1537" s="184" t="s">
        <v>595</v>
      </c>
      <c r="D1537" s="182" t="s">
        <v>112</v>
      </c>
      <c r="E1537" s="182"/>
      <c r="F1537" s="182"/>
      <c r="G1537" s="182" t="str">
        <f>B1537</f>
        <v>73933/001</v>
      </c>
      <c r="H1537" s="139"/>
      <c r="I1537" s="175"/>
      <c r="J1537" s="175"/>
    </row>
    <row r="1538" spans="1:10">
      <c r="A1538" s="521" t="s">
        <v>88</v>
      </c>
      <c r="B1538" s="185" t="s">
        <v>91</v>
      </c>
      <c r="C1538" s="186" t="s">
        <v>9</v>
      </c>
      <c r="D1538" s="187" t="s">
        <v>92</v>
      </c>
      <c r="E1538" s="187" t="s">
        <v>93</v>
      </c>
      <c r="F1538" s="187" t="s">
        <v>94</v>
      </c>
      <c r="G1538" s="188" t="s">
        <v>62</v>
      </c>
      <c r="H1538" s="139"/>
      <c r="I1538" s="175"/>
      <c r="J1538" s="175"/>
    </row>
    <row r="1539" spans="1:10">
      <c r="A1539" s="518" t="s">
        <v>113</v>
      </c>
      <c r="B1539" s="162">
        <v>88309</v>
      </c>
      <c r="C1539" s="190" t="s">
        <v>163</v>
      </c>
      <c r="D1539" s="191" t="s">
        <v>90</v>
      </c>
      <c r="E1539" s="165">
        <v>0.8</v>
      </c>
      <c r="F1539" s="166">
        <f>VLOOKUP(B1539,'SINAPI-Tabela-Mai.2016'!A:E,5,0)</f>
        <v>15.86</v>
      </c>
      <c r="G1539" s="167">
        <f>F1539*E1539</f>
        <v>12.688000000000001</v>
      </c>
      <c r="H1539" s="139"/>
      <c r="I1539" s="175"/>
      <c r="J1539" s="175"/>
    </row>
    <row r="1540" spans="1:10">
      <c r="A1540" s="518" t="s">
        <v>113</v>
      </c>
      <c r="B1540" s="162">
        <v>88315</v>
      </c>
      <c r="C1540" s="190" t="s">
        <v>136</v>
      </c>
      <c r="D1540" s="191" t="s">
        <v>90</v>
      </c>
      <c r="E1540" s="165">
        <v>1.6</v>
      </c>
      <c r="F1540" s="166">
        <f>VLOOKUP(B1540,'SINAPI-Tabela-Mai.2016'!A:E,5,0)</f>
        <v>15.15</v>
      </c>
      <c r="G1540" s="167">
        <f>F1540*E1540</f>
        <v>24.240000000000002</v>
      </c>
      <c r="H1540" s="139"/>
      <c r="I1540" s="175"/>
      <c r="J1540" s="175"/>
    </row>
    <row r="1541" spans="1:10">
      <c r="A1541" s="518" t="s">
        <v>113</v>
      </c>
      <c r="B1541" s="162">
        <v>88316</v>
      </c>
      <c r="C1541" s="190" t="s">
        <v>116</v>
      </c>
      <c r="D1541" s="191" t="s">
        <v>90</v>
      </c>
      <c r="E1541" s="165">
        <v>2.8</v>
      </c>
      <c r="F1541" s="166">
        <f>VLOOKUP(B1541,'SINAPI-Tabela-Mai.2016'!A:E,5,0)</f>
        <v>11.41</v>
      </c>
      <c r="G1541" s="167">
        <f>F1541*E1541</f>
        <v>31.947999999999997</v>
      </c>
      <c r="H1541" s="139"/>
      <c r="I1541" s="175"/>
      <c r="J1541" s="175"/>
    </row>
    <row r="1542" spans="1:10" ht="15" customHeight="1">
      <c r="A1542" s="518" t="s">
        <v>113</v>
      </c>
      <c r="B1542" s="162">
        <v>88627</v>
      </c>
      <c r="C1542" s="190" t="s">
        <v>292</v>
      </c>
      <c r="D1542" s="191" t="s">
        <v>128</v>
      </c>
      <c r="E1542" s="165">
        <v>6.0000000000000001E-3</v>
      </c>
      <c r="F1542" s="166">
        <f>VLOOKUP(B1542,'SINAPI-Tabela-Mai.2016'!A:E,5,0)</f>
        <v>351.36</v>
      </c>
      <c r="G1542" s="167">
        <f>F1542*E1542</f>
        <v>2.1081600000000003</v>
      </c>
      <c r="H1542" s="139"/>
      <c r="I1542" s="175"/>
      <c r="J1542" s="175"/>
    </row>
    <row r="1543" spans="1:10" ht="22.5">
      <c r="A1543" s="518" t="s">
        <v>99</v>
      </c>
      <c r="B1543" s="162">
        <v>4930</v>
      </c>
      <c r="C1543" s="190" t="s">
        <v>3542</v>
      </c>
      <c r="D1543" s="191" t="s">
        <v>112</v>
      </c>
      <c r="E1543" s="165">
        <v>1</v>
      </c>
      <c r="F1543" s="166">
        <f>VLOOKUP(B1543,'SINAPI-Insumos-Mai.2016'!A:E,5,0)</f>
        <v>323.83999999999997</v>
      </c>
      <c r="G1543" s="167">
        <f>F1543*E1543</f>
        <v>323.83999999999997</v>
      </c>
      <c r="H1543" s="139"/>
      <c r="I1543" s="175"/>
      <c r="J1543" s="175"/>
    </row>
    <row r="1544" spans="1:10">
      <c r="A1544" s="518"/>
      <c r="B1544" s="162"/>
      <c r="C1544" s="190"/>
      <c r="D1544" s="191"/>
      <c r="E1544" s="165"/>
      <c r="F1544" s="166"/>
      <c r="G1544" s="167"/>
      <c r="H1544" s="139"/>
      <c r="I1544" s="175"/>
      <c r="J1544" s="175"/>
    </row>
    <row r="1545" spans="1:10">
      <c r="A1545" s="217" t="str">
        <f>B1537</f>
        <v>73933/001</v>
      </c>
      <c r="B1545" s="217"/>
      <c r="C1545" s="218" t="s">
        <v>100</v>
      </c>
      <c r="D1545" s="216"/>
      <c r="E1545" s="216"/>
      <c r="F1545" s="216"/>
      <c r="G1545" s="219">
        <f>SUM(G1539:G1544)</f>
        <v>394.82416000000001</v>
      </c>
      <c r="H1545" s="139"/>
      <c r="I1545" s="175">
        <f>G1543+G1542</f>
        <v>325.94815999999997</v>
      </c>
      <c r="J1545" s="175">
        <f>G1541+G1540+G1539</f>
        <v>68.876000000000005</v>
      </c>
    </row>
    <row r="1546" spans="1:10">
      <c r="A1546" s="221" t="s">
        <v>101</v>
      </c>
      <c r="B1546" s="221"/>
      <c r="C1546" s="222"/>
      <c r="D1546" s="220"/>
      <c r="E1546" s="220"/>
      <c r="F1546" s="220"/>
      <c r="G1546" s="220"/>
      <c r="H1546" s="139"/>
      <c r="I1546" s="175"/>
      <c r="J1546" s="175"/>
    </row>
    <row r="1547" spans="1:10">
      <c r="A1547" s="224"/>
      <c r="B1547" s="224"/>
      <c r="C1547" s="225"/>
      <c r="D1547" s="223"/>
      <c r="E1547" s="223"/>
      <c r="F1547" s="223"/>
      <c r="G1547" s="223"/>
      <c r="H1547" s="139"/>
      <c r="I1547" s="175"/>
      <c r="J1547" s="175"/>
    </row>
    <row r="1548" spans="1:10">
      <c r="A1548" s="183" t="s">
        <v>97</v>
      </c>
      <c r="B1548" s="226" t="s">
        <v>596</v>
      </c>
      <c r="C1548" s="184" t="s">
        <v>597</v>
      </c>
      <c r="D1548" s="182" t="s">
        <v>279</v>
      </c>
      <c r="E1548" s="182"/>
      <c r="F1548" s="182"/>
      <c r="G1548" s="182" t="str">
        <f>B1548</f>
        <v xml:space="preserve">VID-TEM-015 </v>
      </c>
      <c r="H1548" s="139"/>
      <c r="I1548" s="175"/>
      <c r="J1548" s="175"/>
    </row>
    <row r="1549" spans="1:10">
      <c r="A1549" s="521" t="s">
        <v>88</v>
      </c>
      <c r="B1549" s="228" t="s">
        <v>91</v>
      </c>
      <c r="C1549" s="186" t="s">
        <v>9</v>
      </c>
      <c r="D1549" s="187" t="s">
        <v>92</v>
      </c>
      <c r="E1549" s="187" t="s">
        <v>93</v>
      </c>
      <c r="F1549" s="187" t="s">
        <v>94</v>
      </c>
      <c r="G1549" s="188" t="s">
        <v>62</v>
      </c>
      <c r="H1549" s="139"/>
      <c r="I1549" s="175"/>
      <c r="J1549" s="175"/>
    </row>
    <row r="1550" spans="1:10">
      <c r="A1550" s="518" t="s">
        <v>109</v>
      </c>
      <c r="B1550" s="162" t="s">
        <v>598</v>
      </c>
      <c r="C1550" s="190" t="s">
        <v>597</v>
      </c>
      <c r="D1550" s="191" t="s">
        <v>112</v>
      </c>
      <c r="E1550" s="165">
        <v>1</v>
      </c>
      <c r="F1550" s="166">
        <f>VLOOKUP(B1550,'SETOP-Tabela Serv.-Dez.2015'!A:H,6,0)</f>
        <v>234.11</v>
      </c>
      <c r="G1550" s="167">
        <f>F1550*E1550</f>
        <v>234.11</v>
      </c>
      <c r="H1550" s="139"/>
      <c r="I1550" s="175"/>
      <c r="J1550" s="175"/>
    </row>
    <row r="1551" spans="1:10">
      <c r="A1551" s="529"/>
      <c r="B1551" s="271"/>
      <c r="C1551" s="212"/>
      <c r="D1551" s="272"/>
      <c r="E1551" s="273"/>
      <c r="F1551" s="273"/>
      <c r="G1551" s="274"/>
      <c r="H1551" s="139"/>
      <c r="I1551" s="175"/>
      <c r="J1551" s="175"/>
    </row>
    <row r="1552" spans="1:10">
      <c r="A1552" s="531" t="str">
        <f>B1548</f>
        <v xml:space="preserve">VID-TEM-015 </v>
      </c>
      <c r="B1552" s="289"/>
      <c r="C1552" s="218" t="s">
        <v>100</v>
      </c>
      <c r="D1552" s="290"/>
      <c r="E1552" s="291"/>
      <c r="F1552" s="291"/>
      <c r="G1552" s="292">
        <f>SUM(G1550:G1551)</f>
        <v>234.11</v>
      </c>
      <c r="H1552" s="139"/>
      <c r="I1552" s="175">
        <f>G1552*0.7</f>
        <v>163.87700000000001</v>
      </c>
      <c r="J1552" s="175">
        <f>G1552*0.3</f>
        <v>70.233000000000004</v>
      </c>
    </row>
    <row r="1553" spans="1:10">
      <c r="A1553" s="221" t="s">
        <v>101</v>
      </c>
      <c r="B1553" s="293"/>
      <c r="C1553" s="222"/>
      <c r="D1553" s="294"/>
      <c r="E1553" s="295"/>
      <c r="F1553" s="295"/>
      <c r="G1553" s="295"/>
      <c r="H1553" s="139"/>
      <c r="I1553" s="175"/>
      <c r="J1553" s="175"/>
    </row>
    <row r="1554" spans="1:10">
      <c r="A1554" s="532"/>
      <c r="B1554" s="296"/>
      <c r="C1554" s="297"/>
      <c r="D1554" s="298"/>
      <c r="E1554" s="298"/>
      <c r="F1554" s="298"/>
      <c r="G1554" s="299"/>
      <c r="H1554" s="139"/>
      <c r="I1554" s="175"/>
      <c r="J1554" s="175"/>
    </row>
    <row r="1555" spans="1:10">
      <c r="A1555" s="183" t="s">
        <v>97</v>
      </c>
      <c r="B1555" s="226">
        <v>84035</v>
      </c>
      <c r="C1555" s="184" t="s">
        <v>599</v>
      </c>
      <c r="D1555" s="182" t="s">
        <v>112</v>
      </c>
      <c r="E1555" s="182"/>
      <c r="F1555" s="182"/>
      <c r="G1555" s="182">
        <f>B1555</f>
        <v>84035</v>
      </c>
      <c r="H1555" s="139"/>
      <c r="I1555" s="175"/>
      <c r="J1555" s="175"/>
    </row>
    <row r="1556" spans="1:10">
      <c r="A1556" s="521" t="s">
        <v>88</v>
      </c>
      <c r="B1556" s="228" t="s">
        <v>91</v>
      </c>
      <c r="C1556" s="186" t="s">
        <v>9</v>
      </c>
      <c r="D1556" s="187" t="s">
        <v>92</v>
      </c>
      <c r="E1556" s="187" t="s">
        <v>93</v>
      </c>
      <c r="F1556" s="187" t="s">
        <v>94</v>
      </c>
      <c r="G1556" s="188" t="s">
        <v>62</v>
      </c>
      <c r="H1556" s="139"/>
      <c r="I1556" s="175"/>
      <c r="J1556" s="175"/>
    </row>
    <row r="1557" spans="1:10">
      <c r="A1557" s="518" t="s">
        <v>113</v>
      </c>
      <c r="B1557" s="162">
        <v>88316</v>
      </c>
      <c r="C1557" s="190" t="s">
        <v>116</v>
      </c>
      <c r="D1557" s="191" t="s">
        <v>90</v>
      </c>
      <c r="E1557" s="165">
        <v>0.26</v>
      </c>
      <c r="F1557" s="166">
        <f>VLOOKUP(B1557,'SINAPI-Tabela-Mai.2016'!A:E,5,0)</f>
        <v>11.41</v>
      </c>
      <c r="G1557" s="167">
        <f t="shared" ref="G1557:G1565" si="26">F1557*E1557</f>
        <v>2.9666000000000001</v>
      </c>
      <c r="H1557" s="139"/>
      <c r="I1557" s="175"/>
      <c r="J1557" s="175"/>
    </row>
    <row r="1558" spans="1:10">
      <c r="A1558" s="518" t="s">
        <v>113</v>
      </c>
      <c r="B1558" s="162">
        <v>88323</v>
      </c>
      <c r="C1558" s="190" t="s">
        <v>327</v>
      </c>
      <c r="D1558" s="191" t="s">
        <v>90</v>
      </c>
      <c r="E1558" s="165">
        <v>0.26</v>
      </c>
      <c r="F1558" s="166">
        <f>VLOOKUP(B1558,'SINAPI-Tabela-Mai.2016'!A:E,5,0)</f>
        <v>14.12</v>
      </c>
      <c r="G1558" s="167">
        <f t="shared" si="26"/>
        <v>3.6711999999999998</v>
      </c>
      <c r="H1558" s="139"/>
      <c r="I1558" s="175"/>
      <c r="J1558" s="175"/>
    </row>
    <row r="1559" spans="1:10" ht="22.5">
      <c r="A1559" s="518" t="s">
        <v>99</v>
      </c>
      <c r="B1559" s="162">
        <v>1607</v>
      </c>
      <c r="C1559" s="190" t="s">
        <v>138</v>
      </c>
      <c r="D1559" s="191" t="s">
        <v>139</v>
      </c>
      <c r="E1559" s="165">
        <v>0.75</v>
      </c>
      <c r="F1559" s="166">
        <f>VLOOKUP(B1559,'SINAPI-Insumos-Mai.2016'!A:E,5,0)</f>
        <v>0.11</v>
      </c>
      <c r="G1559" s="167">
        <f t="shared" si="26"/>
        <v>8.2500000000000004E-2</v>
      </c>
      <c r="H1559" s="139"/>
      <c r="I1559" s="175"/>
      <c r="J1559" s="175"/>
    </row>
    <row r="1560" spans="1:10">
      <c r="A1560" s="518" t="s">
        <v>99</v>
      </c>
      <c r="B1560" s="162">
        <v>4312</v>
      </c>
      <c r="C1560" s="190" t="s">
        <v>600</v>
      </c>
      <c r="D1560" s="191" t="s">
        <v>108</v>
      </c>
      <c r="E1560" s="165">
        <v>0.25</v>
      </c>
      <c r="F1560" s="166">
        <f>VLOOKUP(B1560,'SINAPI-Insumos-Mai.2016'!A:E,5,0)</f>
        <v>1.33</v>
      </c>
      <c r="G1560" s="167">
        <f t="shared" si="26"/>
        <v>0.33250000000000002</v>
      </c>
      <c r="H1560" s="139"/>
      <c r="I1560" s="175"/>
      <c r="J1560" s="175"/>
    </row>
    <row r="1561" spans="1:10">
      <c r="A1561" s="518" t="s">
        <v>99</v>
      </c>
      <c r="B1561" s="162">
        <v>4319</v>
      </c>
      <c r="C1561" s="190" t="s">
        <v>601</v>
      </c>
      <c r="D1561" s="191" t="s">
        <v>108</v>
      </c>
      <c r="E1561" s="165">
        <v>0.25</v>
      </c>
      <c r="F1561" s="166">
        <f>VLOOKUP(B1561,'SINAPI-Insumos-Mai.2016'!A:E,5,0)</f>
        <v>0.77</v>
      </c>
      <c r="G1561" s="167">
        <f t="shared" si="26"/>
        <v>0.1925</v>
      </c>
      <c r="H1561" s="139"/>
      <c r="I1561" s="175"/>
      <c r="J1561" s="175"/>
    </row>
    <row r="1562" spans="1:10" ht="22.5">
      <c r="A1562" s="518" t="s">
        <v>99</v>
      </c>
      <c r="B1562" s="162">
        <v>4320</v>
      </c>
      <c r="C1562" s="190" t="s">
        <v>602</v>
      </c>
      <c r="D1562" s="191" t="s">
        <v>108</v>
      </c>
      <c r="E1562" s="165">
        <v>0.75</v>
      </c>
      <c r="F1562" s="166">
        <f>VLOOKUP(B1562,'SINAPI-Insumos-Mai.2016'!A:E,5,0)</f>
        <v>1.51</v>
      </c>
      <c r="G1562" s="167">
        <f t="shared" si="26"/>
        <v>1.1325000000000001</v>
      </c>
      <c r="H1562" s="139"/>
      <c r="I1562" s="175"/>
      <c r="J1562" s="175"/>
    </row>
    <row r="1563" spans="1:10">
      <c r="A1563" s="518" t="s">
        <v>99</v>
      </c>
      <c r="B1563" s="162">
        <v>7202</v>
      </c>
      <c r="C1563" s="190" t="s">
        <v>603</v>
      </c>
      <c r="D1563" s="191" t="s">
        <v>112</v>
      </c>
      <c r="E1563" s="165">
        <v>1.0900000000000001</v>
      </c>
      <c r="F1563" s="166">
        <f>VLOOKUP(B1563,'SINAPI-Insumos-Mai.2016'!A:E,5,0)</f>
        <v>30.45</v>
      </c>
      <c r="G1563" s="167">
        <f t="shared" si="26"/>
        <v>33.1905</v>
      </c>
      <c r="H1563" s="139"/>
      <c r="I1563" s="175"/>
      <c r="J1563" s="175"/>
    </row>
    <row r="1564" spans="1:10">
      <c r="A1564" s="518" t="s">
        <v>99</v>
      </c>
      <c r="B1564" s="162">
        <v>7321</v>
      </c>
      <c r="C1564" s="190" t="s">
        <v>604</v>
      </c>
      <c r="D1564" s="191" t="s">
        <v>605</v>
      </c>
      <c r="E1564" s="165">
        <v>3.8E-3</v>
      </c>
      <c r="F1564" s="166">
        <f>VLOOKUP(B1564,'SINAPI-Insumos-Mai.2016'!A:E,5,0)</f>
        <v>27.16</v>
      </c>
      <c r="G1564" s="167">
        <f t="shared" si="26"/>
        <v>0.10320799999999999</v>
      </c>
      <c r="H1564" s="139"/>
      <c r="I1564" s="175"/>
      <c r="J1564" s="175"/>
    </row>
    <row r="1565" spans="1:10">
      <c r="A1565" s="518" t="s">
        <v>99</v>
      </c>
      <c r="B1565" s="162">
        <v>11092</v>
      </c>
      <c r="C1565" s="190" t="s">
        <v>606</v>
      </c>
      <c r="D1565" s="191" t="s">
        <v>108</v>
      </c>
      <c r="E1565" s="165">
        <v>0.66669999999999996</v>
      </c>
      <c r="F1565" s="166">
        <f>VLOOKUP(B1565,'SINAPI-Insumos-Mai.2016'!A:E,5,0)</f>
        <v>0.73</v>
      </c>
      <c r="G1565" s="167">
        <f t="shared" si="26"/>
        <v>0.48669099999999998</v>
      </c>
      <c r="H1565" s="139"/>
      <c r="I1565" s="175"/>
      <c r="J1565" s="175"/>
    </row>
    <row r="1566" spans="1:10">
      <c r="A1566" s="527"/>
      <c r="B1566" s="300"/>
      <c r="C1566" s="256"/>
      <c r="D1566" s="256"/>
      <c r="E1566" s="301"/>
      <c r="F1566" s="259"/>
      <c r="G1566" s="260"/>
      <c r="H1566" s="139"/>
      <c r="I1566" s="175"/>
      <c r="J1566" s="175"/>
    </row>
    <row r="1567" spans="1:10">
      <c r="A1567" s="195">
        <f>B1555</f>
        <v>84035</v>
      </c>
      <c r="B1567" s="206"/>
      <c r="C1567" s="196" t="s">
        <v>100</v>
      </c>
      <c r="D1567" s="194"/>
      <c r="E1567" s="205"/>
      <c r="F1567" s="173"/>
      <c r="G1567" s="173">
        <f>SUM(G1557:G1566)</f>
        <v>42.158199000000003</v>
      </c>
      <c r="H1567" s="139"/>
      <c r="I1567" s="175">
        <f>SUM(G1559:G1565)</f>
        <v>35.520399000000005</v>
      </c>
      <c r="J1567" s="175">
        <f>G1557+G1558</f>
        <v>6.6378000000000004</v>
      </c>
    </row>
    <row r="1568" spans="1:10">
      <c r="A1568" s="221" t="s">
        <v>101</v>
      </c>
      <c r="B1568" s="302"/>
      <c r="C1568" s="267"/>
      <c r="D1568" s="267"/>
      <c r="E1568" s="303"/>
      <c r="F1568" s="268"/>
      <c r="G1568" s="268"/>
      <c r="H1568" s="139"/>
      <c r="I1568" s="175"/>
      <c r="J1568" s="175"/>
    </row>
    <row r="1569" spans="1:10">
      <c r="A1569" s="266"/>
      <c r="B1569" s="302"/>
      <c r="C1569" s="267"/>
      <c r="D1569" s="267"/>
      <c r="E1569" s="303"/>
      <c r="F1569" s="268"/>
      <c r="G1569" s="268"/>
      <c r="H1569" s="139"/>
      <c r="I1569" s="175"/>
      <c r="J1569" s="175"/>
    </row>
    <row r="1570" spans="1:10">
      <c r="A1570" s="305" t="s">
        <v>97</v>
      </c>
      <c r="B1570" s="305">
        <v>86916</v>
      </c>
      <c r="C1570" s="306" t="s">
        <v>607</v>
      </c>
      <c r="D1570" s="304" t="s">
        <v>108</v>
      </c>
      <c r="E1570" s="304"/>
      <c r="F1570" s="304"/>
      <c r="G1570" s="304">
        <f>B1570</f>
        <v>86916</v>
      </c>
      <c r="H1570" s="139"/>
      <c r="I1570" s="175"/>
      <c r="J1570" s="175"/>
    </row>
    <row r="1571" spans="1:10">
      <c r="A1571" s="533" t="s">
        <v>88</v>
      </c>
      <c r="B1571" s="307" t="s">
        <v>91</v>
      </c>
      <c r="C1571" s="308" t="s">
        <v>9</v>
      </c>
      <c r="D1571" s="309" t="s">
        <v>92</v>
      </c>
      <c r="E1571" s="309" t="s">
        <v>93</v>
      </c>
      <c r="F1571" s="309" t="s">
        <v>94</v>
      </c>
      <c r="G1571" s="310" t="s">
        <v>62</v>
      </c>
      <c r="H1571" s="139"/>
      <c r="I1571" s="175"/>
      <c r="J1571" s="175"/>
    </row>
    <row r="1572" spans="1:10">
      <c r="A1572" s="518" t="s">
        <v>113</v>
      </c>
      <c r="B1572" s="189">
        <v>88267</v>
      </c>
      <c r="C1572" s="190" t="s">
        <v>374</v>
      </c>
      <c r="D1572" s="191" t="s">
        <v>90</v>
      </c>
      <c r="E1572" s="165">
        <v>0.15</v>
      </c>
      <c r="F1572" s="166">
        <f>VLOOKUP(B1572,'SINAPI-Tabela-Mai.2016'!A:E,5,0)</f>
        <v>15.86</v>
      </c>
      <c r="G1572" s="167">
        <f>F1572*E1572</f>
        <v>2.379</v>
      </c>
      <c r="H1572" s="139"/>
      <c r="I1572" s="175"/>
      <c r="J1572" s="175"/>
    </row>
    <row r="1573" spans="1:10">
      <c r="A1573" s="518" t="s">
        <v>113</v>
      </c>
      <c r="B1573" s="189">
        <v>88316</v>
      </c>
      <c r="C1573" s="190" t="s">
        <v>116</v>
      </c>
      <c r="D1573" s="191" t="s">
        <v>90</v>
      </c>
      <c r="E1573" s="165">
        <v>0.05</v>
      </c>
      <c r="F1573" s="166">
        <f>VLOOKUP(B1573,'SINAPI-Tabela-Mai.2016'!A:E,5,0)</f>
        <v>11.41</v>
      </c>
      <c r="G1573" s="167">
        <f>F1573*E1573</f>
        <v>0.57050000000000001</v>
      </c>
      <c r="H1573" s="139"/>
      <c r="I1573" s="175"/>
      <c r="J1573" s="175"/>
    </row>
    <row r="1574" spans="1:10">
      <c r="A1574" s="518" t="s">
        <v>99</v>
      </c>
      <c r="B1574" s="189">
        <v>3146</v>
      </c>
      <c r="C1574" s="190" t="s">
        <v>388</v>
      </c>
      <c r="D1574" s="191" t="s">
        <v>108</v>
      </c>
      <c r="E1574" s="165">
        <v>3.04E-2</v>
      </c>
      <c r="F1574" s="166">
        <f>VLOOKUP(B1574,'SINAPI-Insumos-Mai.2016'!A:E,5,0)</f>
        <v>2.2400000000000002</v>
      </c>
      <c r="G1574" s="167">
        <f>F1574*E1574</f>
        <v>6.8096000000000004E-2</v>
      </c>
      <c r="H1574" s="139"/>
      <c r="I1574" s="175"/>
      <c r="J1574" s="175"/>
    </row>
    <row r="1575" spans="1:10">
      <c r="A1575" s="518" t="s">
        <v>99</v>
      </c>
      <c r="B1575" s="189">
        <v>11831</v>
      </c>
      <c r="C1575" s="190" t="s">
        <v>608</v>
      </c>
      <c r="D1575" s="191" t="s">
        <v>108</v>
      </c>
      <c r="E1575" s="165">
        <v>1</v>
      </c>
      <c r="F1575" s="166">
        <f>VLOOKUP(B1575,'SINAPI-Insumos-Mai.2016'!A:E,5,0)</f>
        <v>21.72</v>
      </c>
      <c r="G1575" s="167">
        <f>F1575*E1575</f>
        <v>21.72</v>
      </c>
      <c r="H1575" s="139"/>
      <c r="I1575" s="175"/>
      <c r="J1575" s="175"/>
    </row>
    <row r="1576" spans="1:10">
      <c r="A1576" s="518"/>
      <c r="B1576" s="189"/>
      <c r="C1576" s="190"/>
      <c r="D1576" s="191"/>
      <c r="E1576" s="165"/>
      <c r="F1576" s="166"/>
      <c r="G1576" s="167"/>
      <c r="H1576" s="139"/>
      <c r="I1576" s="175"/>
      <c r="J1576" s="175"/>
    </row>
    <row r="1577" spans="1:10">
      <c r="A1577" s="195">
        <f>B1570</f>
        <v>86916</v>
      </c>
      <c r="B1577" s="195"/>
      <c r="C1577" s="196" t="s">
        <v>100</v>
      </c>
      <c r="D1577" s="194"/>
      <c r="E1577" s="194"/>
      <c r="F1577" s="197"/>
      <c r="G1577" s="197">
        <f>SUM(G1572:G1576)</f>
        <v>24.737596</v>
      </c>
      <c r="H1577" s="139"/>
      <c r="I1577" s="175">
        <f>G1574+G1575</f>
        <v>21.788095999999999</v>
      </c>
      <c r="J1577" s="175">
        <f>G1572+G1573</f>
        <v>2.9495</v>
      </c>
    </row>
    <row r="1578" spans="1:10">
      <c r="A1578" s="221" t="s">
        <v>101</v>
      </c>
      <c r="B1578" s="311"/>
      <c r="C1578" s="178"/>
      <c r="D1578" s="176"/>
      <c r="E1578" s="176"/>
      <c r="F1578" s="180"/>
      <c r="G1578" s="180"/>
      <c r="H1578" s="139"/>
      <c r="I1578" s="175"/>
      <c r="J1578" s="175"/>
    </row>
    <row r="1579" spans="1:10">
      <c r="A1579" s="313"/>
      <c r="B1579" s="313"/>
      <c r="C1579" s="314"/>
      <c r="D1579" s="312"/>
      <c r="E1579" s="312"/>
      <c r="F1579" s="315"/>
      <c r="G1579" s="315"/>
      <c r="H1579" s="139"/>
      <c r="I1579" s="175"/>
      <c r="J1579" s="175"/>
    </row>
    <row r="1580" spans="1:10">
      <c r="A1580" s="183" t="s">
        <v>97</v>
      </c>
      <c r="B1580" s="183">
        <v>89351</v>
      </c>
      <c r="C1580" s="184" t="s">
        <v>609</v>
      </c>
      <c r="D1580" s="182" t="s">
        <v>108</v>
      </c>
      <c r="E1580" s="182"/>
      <c r="F1580" s="182"/>
      <c r="G1580" s="182">
        <f>B1580</f>
        <v>89351</v>
      </c>
      <c r="H1580" s="139"/>
      <c r="I1580" s="175"/>
      <c r="J1580" s="175"/>
    </row>
    <row r="1581" spans="1:10">
      <c r="A1581" s="523" t="s">
        <v>88</v>
      </c>
      <c r="B1581" s="207" t="s">
        <v>91</v>
      </c>
      <c r="C1581" s="208" t="s">
        <v>9</v>
      </c>
      <c r="D1581" s="209" t="s">
        <v>92</v>
      </c>
      <c r="E1581" s="209" t="s">
        <v>93</v>
      </c>
      <c r="F1581" s="209" t="s">
        <v>94</v>
      </c>
      <c r="G1581" s="210" t="s">
        <v>62</v>
      </c>
      <c r="H1581" s="139"/>
      <c r="I1581" s="175"/>
      <c r="J1581" s="175"/>
    </row>
    <row r="1582" spans="1:10">
      <c r="A1582" s="518" t="s">
        <v>113</v>
      </c>
      <c r="B1582" s="211">
        <v>88248</v>
      </c>
      <c r="C1582" s="212" t="s">
        <v>387</v>
      </c>
      <c r="D1582" s="181" t="s">
        <v>90</v>
      </c>
      <c r="E1582" s="213">
        <v>0.2</v>
      </c>
      <c r="F1582" s="166">
        <f>VLOOKUP(B1582,'SINAPI-Tabela-Mai.2016'!A:E,5,0)</f>
        <v>12.67</v>
      </c>
      <c r="G1582" s="167">
        <f>F1582*E1582</f>
        <v>2.5340000000000003</v>
      </c>
      <c r="H1582" s="139"/>
      <c r="I1582" s="175"/>
      <c r="J1582" s="175"/>
    </row>
    <row r="1583" spans="1:10">
      <c r="A1583" s="518" t="s">
        <v>113</v>
      </c>
      <c r="B1583" s="211">
        <v>88267</v>
      </c>
      <c r="C1583" s="212" t="s">
        <v>374</v>
      </c>
      <c r="D1583" s="181" t="s">
        <v>90</v>
      </c>
      <c r="E1583" s="213">
        <v>0.2</v>
      </c>
      <c r="F1583" s="166">
        <f>VLOOKUP(B1583,'SINAPI-Tabela-Mai.2016'!A:E,5,0)</f>
        <v>15.86</v>
      </c>
      <c r="G1583" s="167">
        <f>F1583*E1583</f>
        <v>3.1720000000000002</v>
      </c>
      <c r="H1583" s="139"/>
      <c r="I1583" s="175"/>
      <c r="J1583" s="175"/>
    </row>
    <row r="1584" spans="1:10">
      <c r="A1584" s="518" t="s">
        <v>99</v>
      </c>
      <c r="B1584" s="211">
        <v>3148</v>
      </c>
      <c r="C1584" s="212" t="s">
        <v>610</v>
      </c>
      <c r="D1584" s="181" t="s">
        <v>108</v>
      </c>
      <c r="E1584" s="213">
        <v>1.2999999999999999E-2</v>
      </c>
      <c r="F1584" s="166">
        <f>VLOOKUP(B1584,'SINAPI-Insumos-Mai.2016'!A:E,5,0)</f>
        <v>8.26</v>
      </c>
      <c r="G1584" s="167">
        <f>F1584*E1584</f>
        <v>0.10737999999999999</v>
      </c>
      <c r="H1584" s="139"/>
      <c r="I1584" s="175"/>
      <c r="J1584" s="175"/>
    </row>
    <row r="1585" spans="1:10">
      <c r="A1585" s="518" t="s">
        <v>99</v>
      </c>
      <c r="B1585" s="211">
        <v>11753</v>
      </c>
      <c r="C1585" s="212" t="s">
        <v>611</v>
      </c>
      <c r="D1585" s="181" t="s">
        <v>108</v>
      </c>
      <c r="E1585" s="213">
        <v>1</v>
      </c>
      <c r="F1585" s="166">
        <f>VLOOKUP(B1585,'SINAPI-Insumos-Mai.2016'!A:E,5,0)</f>
        <v>10.98</v>
      </c>
      <c r="G1585" s="167">
        <f>F1585*E1585</f>
        <v>10.98</v>
      </c>
      <c r="H1585" s="139"/>
      <c r="I1585" s="175"/>
      <c r="J1585" s="175"/>
    </row>
    <row r="1586" spans="1:10">
      <c r="A1586" s="519"/>
      <c r="B1586" s="211"/>
      <c r="C1586" s="212"/>
      <c r="D1586" s="181"/>
      <c r="E1586" s="213"/>
      <c r="F1586" s="166"/>
      <c r="G1586" s="167"/>
      <c r="H1586" s="139"/>
      <c r="I1586" s="175"/>
      <c r="J1586" s="175"/>
    </row>
    <row r="1587" spans="1:10">
      <c r="A1587" s="217">
        <f>B1580</f>
        <v>89351</v>
      </c>
      <c r="B1587" s="217"/>
      <c r="C1587" s="218" t="s">
        <v>100</v>
      </c>
      <c r="D1587" s="216"/>
      <c r="E1587" s="216"/>
      <c r="F1587" s="216"/>
      <c r="G1587" s="219">
        <f>SUM(G1582:G1586)</f>
        <v>16.793379999999999</v>
      </c>
      <c r="H1587" s="139"/>
      <c r="I1587" s="175">
        <f>G1584+G1585</f>
        <v>11.08738</v>
      </c>
      <c r="J1587" s="175">
        <f>G1582+G1583</f>
        <v>5.7060000000000004</v>
      </c>
    </row>
    <row r="1588" spans="1:10">
      <c r="A1588" s="221" t="s">
        <v>101</v>
      </c>
      <c r="B1588" s="231"/>
      <c r="C1588" s="222"/>
      <c r="D1588" s="220"/>
      <c r="E1588" s="220"/>
      <c r="F1588" s="220"/>
      <c r="G1588" s="220"/>
      <c r="H1588" s="139"/>
      <c r="I1588" s="175"/>
      <c r="J1588" s="175"/>
    </row>
    <row r="1589" spans="1:10">
      <c r="A1589" s="224"/>
      <c r="B1589" s="224"/>
      <c r="C1589" s="225"/>
      <c r="D1589" s="223"/>
      <c r="E1589" s="223"/>
      <c r="F1589" s="223"/>
      <c r="G1589" s="223"/>
      <c r="H1589" s="139"/>
      <c r="I1589" s="175"/>
      <c r="J1589" s="175"/>
    </row>
    <row r="1590" spans="1:10">
      <c r="A1590" s="305" t="s">
        <v>97</v>
      </c>
      <c r="B1590" s="305" t="s">
        <v>612</v>
      </c>
      <c r="C1590" s="306" t="s">
        <v>613</v>
      </c>
      <c r="D1590" s="304" t="s">
        <v>108</v>
      </c>
      <c r="E1590" s="304"/>
      <c r="F1590" s="304"/>
      <c r="G1590" s="304" t="str">
        <f>B1590</f>
        <v>74058/003</v>
      </c>
      <c r="H1590" s="139"/>
      <c r="I1590" s="175"/>
      <c r="J1590" s="175"/>
    </row>
    <row r="1591" spans="1:10">
      <c r="A1591" s="533" t="s">
        <v>88</v>
      </c>
      <c r="B1591" s="307" t="s">
        <v>91</v>
      </c>
      <c r="C1591" s="308" t="s">
        <v>9</v>
      </c>
      <c r="D1591" s="309" t="s">
        <v>92</v>
      </c>
      <c r="E1591" s="309" t="s">
        <v>93</v>
      </c>
      <c r="F1591" s="309" t="s">
        <v>94</v>
      </c>
      <c r="G1591" s="310" t="s">
        <v>62</v>
      </c>
      <c r="H1591" s="139"/>
      <c r="I1591" s="175"/>
      <c r="J1591" s="175"/>
    </row>
    <row r="1592" spans="1:10">
      <c r="A1592" s="518" t="s">
        <v>113</v>
      </c>
      <c r="B1592" s="189">
        <v>88248</v>
      </c>
      <c r="C1592" s="190" t="s">
        <v>387</v>
      </c>
      <c r="D1592" s="191" t="s">
        <v>90</v>
      </c>
      <c r="E1592" s="165">
        <v>0.34</v>
      </c>
      <c r="F1592" s="166">
        <f>VLOOKUP(B1592,'SINAPI-Tabela-Mai.2016'!A:E,5,0)</f>
        <v>12.67</v>
      </c>
      <c r="G1592" s="167">
        <f>F1592*E1592</f>
        <v>4.3078000000000003</v>
      </c>
      <c r="H1592" s="139"/>
      <c r="I1592" s="175"/>
      <c r="J1592" s="175"/>
    </row>
    <row r="1593" spans="1:10">
      <c r="A1593" s="518" t="s">
        <v>113</v>
      </c>
      <c r="B1593" s="189">
        <v>88267</v>
      </c>
      <c r="C1593" s="190" t="s">
        <v>374</v>
      </c>
      <c r="D1593" s="191" t="s">
        <v>90</v>
      </c>
      <c r="E1593" s="165">
        <v>0.34</v>
      </c>
      <c r="F1593" s="166">
        <f>VLOOKUP(B1593,'SINAPI-Tabela-Mai.2016'!A:E,5,0)</f>
        <v>15.86</v>
      </c>
      <c r="G1593" s="167">
        <f>F1593*E1593</f>
        <v>5.3924000000000003</v>
      </c>
      <c r="H1593" s="139"/>
      <c r="I1593" s="175"/>
      <c r="J1593" s="175"/>
    </row>
    <row r="1594" spans="1:10">
      <c r="A1594" s="518" t="s">
        <v>99</v>
      </c>
      <c r="B1594" s="189">
        <v>3146</v>
      </c>
      <c r="C1594" s="190" t="s">
        <v>388</v>
      </c>
      <c r="D1594" s="191" t="s">
        <v>108</v>
      </c>
      <c r="E1594" s="165">
        <v>0.06</v>
      </c>
      <c r="F1594" s="166">
        <f>VLOOKUP(B1594,'SINAPI-Insumos-Mai.2016'!A:E,5,0)</f>
        <v>2.2400000000000002</v>
      </c>
      <c r="G1594" s="167">
        <f>F1594*E1594</f>
        <v>0.13440000000000002</v>
      </c>
      <c r="H1594" s="139"/>
      <c r="I1594" s="175"/>
      <c r="J1594" s="175"/>
    </row>
    <row r="1595" spans="1:10">
      <c r="A1595" s="518" t="s">
        <v>99</v>
      </c>
      <c r="B1595" s="189">
        <v>11825</v>
      </c>
      <c r="C1595" s="190" t="s">
        <v>614</v>
      </c>
      <c r="D1595" s="191" t="s">
        <v>108</v>
      </c>
      <c r="E1595" s="165">
        <v>1</v>
      </c>
      <c r="F1595" s="166">
        <f>VLOOKUP(B1595,'SINAPI-Insumos-Mai.2016'!A:E,5,0)</f>
        <v>47.17</v>
      </c>
      <c r="G1595" s="167">
        <f>F1595*E1595</f>
        <v>47.17</v>
      </c>
      <c r="H1595" s="139"/>
      <c r="I1595" s="175"/>
      <c r="J1595" s="175"/>
    </row>
    <row r="1596" spans="1:10">
      <c r="A1596" s="518"/>
      <c r="B1596" s="189"/>
      <c r="C1596" s="190"/>
      <c r="D1596" s="191"/>
      <c r="E1596" s="165"/>
      <c r="F1596" s="166"/>
      <c r="G1596" s="167"/>
      <c r="H1596" s="139"/>
      <c r="I1596" s="175"/>
      <c r="J1596" s="175"/>
    </row>
    <row r="1597" spans="1:10">
      <c r="A1597" s="195" t="str">
        <f>B1590</f>
        <v>74058/003</v>
      </c>
      <c r="B1597" s="195"/>
      <c r="C1597" s="196" t="s">
        <v>100</v>
      </c>
      <c r="D1597" s="194"/>
      <c r="E1597" s="194"/>
      <c r="F1597" s="197"/>
      <c r="G1597" s="197">
        <f>SUM(G1592:G1596)</f>
        <v>57.004600000000003</v>
      </c>
      <c r="H1597" s="139"/>
      <c r="I1597" s="175">
        <f>G1594+G1595</f>
        <v>47.304400000000001</v>
      </c>
      <c r="J1597" s="175">
        <f>G1592+G1593</f>
        <v>9.7002000000000006</v>
      </c>
    </row>
    <row r="1598" spans="1:10">
      <c r="A1598" s="221" t="s">
        <v>101</v>
      </c>
      <c r="B1598" s="311"/>
      <c r="C1598" s="178"/>
      <c r="D1598" s="176"/>
      <c r="E1598" s="176"/>
      <c r="F1598" s="180"/>
      <c r="G1598" s="180"/>
      <c r="H1598" s="139"/>
      <c r="I1598" s="175"/>
      <c r="J1598" s="175"/>
    </row>
    <row r="1599" spans="1:10">
      <c r="A1599" s="313"/>
      <c r="B1599" s="313"/>
      <c r="C1599" s="314"/>
      <c r="D1599" s="312"/>
      <c r="E1599" s="312"/>
      <c r="F1599" s="315"/>
      <c r="G1599" s="315"/>
      <c r="H1599" s="139"/>
      <c r="I1599" s="175"/>
      <c r="J1599" s="175"/>
    </row>
    <row r="1600" spans="1:10" ht="33.75">
      <c r="A1600" s="183" t="s">
        <v>97</v>
      </c>
      <c r="B1600" s="226" t="s">
        <v>615</v>
      </c>
      <c r="C1600" s="184" t="s">
        <v>616</v>
      </c>
      <c r="D1600" s="182" t="s">
        <v>193</v>
      </c>
      <c r="E1600" s="182"/>
      <c r="F1600" s="182"/>
      <c r="G1600" s="182" t="str">
        <f>B1600</f>
        <v>ELE-PRO-005</v>
      </c>
      <c r="H1600" s="139"/>
      <c r="I1600" s="175"/>
      <c r="J1600" s="175"/>
    </row>
    <row r="1601" spans="1:10">
      <c r="A1601" s="521" t="s">
        <v>88</v>
      </c>
      <c r="B1601" s="228" t="s">
        <v>91</v>
      </c>
      <c r="C1601" s="186" t="s">
        <v>9</v>
      </c>
      <c r="D1601" s="187" t="s">
        <v>92</v>
      </c>
      <c r="E1601" s="187" t="s">
        <v>93</v>
      </c>
      <c r="F1601" s="187" t="s">
        <v>94</v>
      </c>
      <c r="G1601" s="188" t="s">
        <v>62</v>
      </c>
      <c r="H1601" s="139"/>
      <c r="I1601" s="175"/>
      <c r="J1601" s="175"/>
    </row>
    <row r="1602" spans="1:10" ht="33.75">
      <c r="A1602" s="518" t="s">
        <v>109</v>
      </c>
      <c r="B1602" s="162" t="s">
        <v>615</v>
      </c>
      <c r="C1602" s="190" t="s">
        <v>616</v>
      </c>
      <c r="D1602" s="191" t="s">
        <v>193</v>
      </c>
      <c r="E1602" s="165">
        <v>1</v>
      </c>
      <c r="F1602" s="166">
        <f>VLOOKUP(B1602,'SETOP-Tabela Serv.-Dez.2015'!A:H,6,0)</f>
        <v>423.05</v>
      </c>
      <c r="G1602" s="167">
        <f>F1602*E1602</f>
        <v>423.05</v>
      </c>
      <c r="H1602" s="139"/>
      <c r="I1602" s="175"/>
      <c r="J1602" s="175"/>
    </row>
    <row r="1603" spans="1:10">
      <c r="A1603" s="518"/>
      <c r="B1603" s="162"/>
      <c r="C1603" s="190"/>
      <c r="D1603" s="191"/>
      <c r="E1603" s="203"/>
      <c r="F1603" s="192"/>
      <c r="G1603" s="193"/>
      <c r="H1603" s="139"/>
      <c r="I1603" s="175"/>
      <c r="J1603" s="175"/>
    </row>
    <row r="1604" spans="1:10">
      <c r="A1604" s="195" t="str">
        <f>B1600</f>
        <v>ELE-PRO-005</v>
      </c>
      <c r="B1604" s="206"/>
      <c r="C1604" s="196" t="s">
        <v>100</v>
      </c>
      <c r="D1604" s="194"/>
      <c r="E1604" s="205"/>
      <c r="F1604" s="197"/>
      <c r="G1604" s="197">
        <f>SUM(G1602:G1603)</f>
        <v>423.05</v>
      </c>
      <c r="H1604" s="139"/>
      <c r="I1604" s="175">
        <f>G1604*0.7</f>
        <v>296.13499999999999</v>
      </c>
      <c r="J1604" s="175">
        <f>G1604*0.3</f>
        <v>126.91499999999999</v>
      </c>
    </row>
    <row r="1605" spans="1:10">
      <c r="A1605" s="221" t="s">
        <v>101</v>
      </c>
      <c r="B1605" s="177"/>
      <c r="C1605" s="178"/>
      <c r="D1605" s="176"/>
      <c r="E1605" s="179"/>
      <c r="F1605" s="180"/>
      <c r="G1605" s="180"/>
      <c r="H1605" s="139"/>
      <c r="I1605" s="175"/>
      <c r="J1605" s="175"/>
    </row>
    <row r="1606" spans="1:10">
      <c r="A1606" s="198"/>
      <c r="B1606" s="177"/>
      <c r="C1606" s="178"/>
      <c r="D1606" s="176"/>
      <c r="E1606" s="179"/>
      <c r="F1606" s="180"/>
      <c r="G1606" s="180"/>
      <c r="H1606" s="139"/>
      <c r="I1606" s="175"/>
      <c r="J1606" s="175"/>
    </row>
    <row r="1607" spans="1:10">
      <c r="A1607" s="183" t="s">
        <v>97</v>
      </c>
      <c r="B1607" s="183" t="s">
        <v>617</v>
      </c>
      <c r="C1607" s="184" t="s">
        <v>618</v>
      </c>
      <c r="D1607" s="182" t="s">
        <v>193</v>
      </c>
      <c r="E1607" s="182"/>
      <c r="F1607" s="182"/>
      <c r="G1607" s="182" t="str">
        <f>B1607</f>
        <v>SPDA-CON-005</v>
      </c>
      <c r="H1607" s="139"/>
      <c r="I1607" s="175"/>
      <c r="J1607" s="175"/>
    </row>
    <row r="1608" spans="1:10">
      <c r="A1608" s="523" t="s">
        <v>88</v>
      </c>
      <c r="B1608" s="207" t="s">
        <v>91</v>
      </c>
      <c r="C1608" s="208" t="s">
        <v>9</v>
      </c>
      <c r="D1608" s="209" t="s">
        <v>92</v>
      </c>
      <c r="E1608" s="209" t="s">
        <v>93</v>
      </c>
      <c r="F1608" s="209" t="s">
        <v>94</v>
      </c>
      <c r="G1608" s="210" t="s">
        <v>62</v>
      </c>
      <c r="H1608" s="139"/>
      <c r="I1608" s="175"/>
      <c r="J1608" s="175"/>
    </row>
    <row r="1609" spans="1:10">
      <c r="A1609" s="519" t="s">
        <v>109</v>
      </c>
      <c r="B1609" s="211" t="s">
        <v>617</v>
      </c>
      <c r="C1609" s="212" t="s">
        <v>618</v>
      </c>
      <c r="D1609" s="181" t="s">
        <v>193</v>
      </c>
      <c r="E1609" s="213">
        <v>1</v>
      </c>
      <c r="F1609" s="166">
        <f>VLOOKUP(B1609,'SETOP-Tabela Serv.-Dez.2015'!A:H,6,0)</f>
        <v>13.75</v>
      </c>
      <c r="G1609" s="167">
        <f>F1609*E1609</f>
        <v>13.75</v>
      </c>
      <c r="H1609" s="139"/>
      <c r="I1609" s="175"/>
      <c r="J1609" s="175"/>
    </row>
    <row r="1610" spans="1:10">
      <c r="A1610" s="524"/>
      <c r="B1610" s="214"/>
      <c r="C1610" s="212"/>
      <c r="D1610" s="181"/>
      <c r="E1610" s="181"/>
      <c r="F1610" s="181"/>
      <c r="G1610" s="215"/>
      <c r="H1610" s="139"/>
      <c r="I1610" s="175"/>
      <c r="J1610" s="175"/>
    </row>
    <row r="1611" spans="1:10">
      <c r="A1611" s="217" t="str">
        <f>B1607</f>
        <v>SPDA-CON-005</v>
      </c>
      <c r="B1611" s="217"/>
      <c r="C1611" s="218" t="s">
        <v>100</v>
      </c>
      <c r="D1611" s="216"/>
      <c r="E1611" s="216"/>
      <c r="F1611" s="216"/>
      <c r="G1611" s="219">
        <f>SUM(G1609:G1610)</f>
        <v>13.75</v>
      </c>
      <c r="H1611" s="139"/>
      <c r="I1611" s="175">
        <f>G1611*0.7</f>
        <v>9.625</v>
      </c>
      <c r="J1611" s="175">
        <f>G1611*0.3</f>
        <v>4.125</v>
      </c>
    </row>
    <row r="1612" spans="1:10">
      <c r="A1612" s="221" t="s">
        <v>101</v>
      </c>
      <c r="B1612" s="221"/>
      <c r="C1612" s="222"/>
      <c r="D1612" s="220"/>
      <c r="E1612" s="220"/>
      <c r="F1612" s="220"/>
      <c r="G1612" s="220"/>
      <c r="H1612" s="139"/>
      <c r="I1612" s="175"/>
      <c r="J1612" s="175"/>
    </row>
    <row r="1613" spans="1:10">
      <c r="A1613" s="224"/>
      <c r="B1613" s="224"/>
      <c r="C1613" s="225"/>
      <c r="D1613" s="223"/>
      <c r="E1613" s="223"/>
      <c r="F1613" s="223"/>
      <c r="G1613" s="223"/>
      <c r="H1613" s="139"/>
      <c r="I1613" s="175"/>
      <c r="J1613" s="175"/>
    </row>
    <row r="1614" spans="1:10">
      <c r="A1614" s="183" t="s">
        <v>97</v>
      </c>
      <c r="B1614" s="183" t="s">
        <v>619</v>
      </c>
      <c r="C1614" s="184" t="s">
        <v>620</v>
      </c>
      <c r="D1614" s="182" t="s">
        <v>193</v>
      </c>
      <c r="E1614" s="182"/>
      <c r="F1614" s="182"/>
      <c r="G1614" s="182" t="str">
        <f>B1614</f>
        <v>SPDA-PAR-005</v>
      </c>
      <c r="H1614" s="139"/>
      <c r="I1614" s="175"/>
      <c r="J1614" s="175"/>
    </row>
    <row r="1615" spans="1:10">
      <c r="A1615" s="523" t="s">
        <v>88</v>
      </c>
      <c r="B1615" s="207" t="s">
        <v>91</v>
      </c>
      <c r="C1615" s="208" t="s">
        <v>9</v>
      </c>
      <c r="D1615" s="209" t="s">
        <v>92</v>
      </c>
      <c r="E1615" s="209" t="s">
        <v>93</v>
      </c>
      <c r="F1615" s="209" t="s">
        <v>94</v>
      </c>
      <c r="G1615" s="210" t="s">
        <v>62</v>
      </c>
      <c r="H1615" s="139"/>
      <c r="I1615" s="175"/>
      <c r="J1615" s="175"/>
    </row>
    <row r="1616" spans="1:10">
      <c r="A1616" s="519" t="s">
        <v>109</v>
      </c>
      <c r="B1616" s="211" t="s">
        <v>619</v>
      </c>
      <c r="C1616" s="212" t="s">
        <v>620</v>
      </c>
      <c r="D1616" s="181" t="s">
        <v>193</v>
      </c>
      <c r="E1616" s="213">
        <v>1</v>
      </c>
      <c r="F1616" s="166">
        <f>VLOOKUP(B1616,'SETOP-Tabela Serv.-Dez.2015'!A:H,6,0)</f>
        <v>0.43</v>
      </c>
      <c r="G1616" s="167">
        <f>F1616*E1616</f>
        <v>0.43</v>
      </c>
      <c r="H1616" s="139"/>
      <c r="I1616" s="175"/>
      <c r="J1616" s="175"/>
    </row>
    <row r="1617" spans="1:10">
      <c r="A1617" s="524"/>
      <c r="B1617" s="214"/>
      <c r="C1617" s="212"/>
      <c r="D1617" s="181"/>
      <c r="E1617" s="181"/>
      <c r="F1617" s="181"/>
      <c r="G1617" s="215"/>
      <c r="H1617" s="139"/>
      <c r="I1617" s="175"/>
      <c r="J1617" s="175"/>
    </row>
    <row r="1618" spans="1:10">
      <c r="A1618" s="217" t="str">
        <f>B1614</f>
        <v>SPDA-PAR-005</v>
      </c>
      <c r="B1618" s="217"/>
      <c r="C1618" s="218" t="s">
        <v>100</v>
      </c>
      <c r="D1618" s="216"/>
      <c r="E1618" s="216"/>
      <c r="F1618" s="216"/>
      <c r="G1618" s="219">
        <f>SUM(G1616:G1617)</f>
        <v>0.43</v>
      </c>
      <c r="H1618" s="139"/>
      <c r="I1618" s="175">
        <f>G1618*0.7</f>
        <v>0.30099999999999999</v>
      </c>
      <c r="J1618" s="175">
        <f>G1618*0.3</f>
        <v>0.129</v>
      </c>
    </row>
    <row r="1619" spans="1:10">
      <c r="A1619" s="221" t="s">
        <v>101</v>
      </c>
      <c r="B1619" s="221"/>
      <c r="C1619" s="222"/>
      <c r="D1619" s="220"/>
      <c r="E1619" s="220"/>
      <c r="F1619" s="220"/>
      <c r="G1619" s="220"/>
      <c r="H1619" s="139"/>
      <c r="I1619" s="175"/>
      <c r="J1619" s="175"/>
    </row>
    <row r="1620" spans="1:10">
      <c r="A1620" s="224"/>
      <c r="B1620" s="224"/>
      <c r="C1620" s="225"/>
      <c r="D1620" s="223"/>
      <c r="E1620" s="223"/>
      <c r="F1620" s="223"/>
      <c r="G1620" s="223"/>
      <c r="H1620" s="139"/>
      <c r="I1620" s="175"/>
      <c r="J1620" s="175"/>
    </row>
    <row r="1621" spans="1:10">
      <c r="A1621" s="183" t="s">
        <v>97</v>
      </c>
      <c r="B1621" s="183" t="s">
        <v>621</v>
      </c>
      <c r="C1621" s="184" t="s">
        <v>622</v>
      </c>
      <c r="D1621" s="182" t="s">
        <v>193</v>
      </c>
      <c r="E1621" s="182"/>
      <c r="F1621" s="182"/>
      <c r="G1621" s="182" t="str">
        <f>B1621</f>
        <v>SPDA-PRE-010</v>
      </c>
      <c r="H1621" s="139"/>
      <c r="I1621" s="175"/>
      <c r="J1621" s="175"/>
    </row>
    <row r="1622" spans="1:10">
      <c r="A1622" s="523" t="s">
        <v>88</v>
      </c>
      <c r="B1622" s="207" t="s">
        <v>91</v>
      </c>
      <c r="C1622" s="208" t="s">
        <v>9</v>
      </c>
      <c r="D1622" s="209" t="s">
        <v>92</v>
      </c>
      <c r="E1622" s="209" t="s">
        <v>93</v>
      </c>
      <c r="F1622" s="209" t="s">
        <v>94</v>
      </c>
      <c r="G1622" s="210" t="s">
        <v>62</v>
      </c>
      <c r="H1622" s="139"/>
      <c r="I1622" s="175"/>
      <c r="J1622" s="175"/>
    </row>
    <row r="1623" spans="1:10">
      <c r="A1623" s="519" t="s">
        <v>109</v>
      </c>
      <c r="B1623" s="211" t="s">
        <v>621</v>
      </c>
      <c r="C1623" s="212" t="s">
        <v>622</v>
      </c>
      <c r="D1623" s="181" t="s">
        <v>193</v>
      </c>
      <c r="E1623" s="213">
        <v>1</v>
      </c>
      <c r="F1623" s="166">
        <f>VLOOKUP(B1623,'SETOP-Tabela Serv.-Dez.2015'!A:H,6,0)</f>
        <v>0.68</v>
      </c>
      <c r="G1623" s="167">
        <f>F1623*E1623</f>
        <v>0.68</v>
      </c>
      <c r="H1623" s="139"/>
      <c r="I1623" s="175"/>
      <c r="J1623" s="175"/>
    </row>
    <row r="1624" spans="1:10">
      <c r="A1624" s="524"/>
      <c r="B1624" s="214"/>
      <c r="C1624" s="212"/>
      <c r="D1624" s="181"/>
      <c r="E1624" s="181"/>
      <c r="F1624" s="181"/>
      <c r="G1624" s="215"/>
      <c r="H1624" s="139"/>
      <c r="I1624" s="175"/>
      <c r="J1624" s="175"/>
    </row>
    <row r="1625" spans="1:10">
      <c r="A1625" s="217" t="str">
        <f>B1621</f>
        <v>SPDA-PRE-010</v>
      </c>
      <c r="B1625" s="217"/>
      <c r="C1625" s="218" t="s">
        <v>100</v>
      </c>
      <c r="D1625" s="216"/>
      <c r="E1625" s="216"/>
      <c r="F1625" s="216"/>
      <c r="G1625" s="219">
        <f>SUM(G1623:G1624)</f>
        <v>0.68</v>
      </c>
      <c r="H1625" s="139"/>
      <c r="I1625" s="175">
        <f>G1625*0.7</f>
        <v>0.47599999999999998</v>
      </c>
      <c r="J1625" s="175">
        <f>G1625*0.3</f>
        <v>0.20400000000000001</v>
      </c>
    </row>
    <row r="1626" spans="1:10">
      <c r="A1626" s="221" t="s">
        <v>101</v>
      </c>
      <c r="B1626" s="221"/>
      <c r="C1626" s="222"/>
      <c r="D1626" s="220"/>
      <c r="E1626" s="220"/>
      <c r="F1626" s="220"/>
      <c r="G1626" s="220"/>
      <c r="H1626" s="139"/>
      <c r="I1626" s="175"/>
      <c r="J1626" s="175"/>
    </row>
    <row r="1627" spans="1:10">
      <c r="A1627" s="224"/>
      <c r="B1627" s="224"/>
      <c r="C1627" s="225"/>
      <c r="D1627" s="223"/>
      <c r="E1627" s="223"/>
      <c r="F1627" s="223"/>
      <c r="G1627" s="223"/>
      <c r="H1627" s="139"/>
      <c r="I1627" s="175"/>
      <c r="J1627" s="175"/>
    </row>
    <row r="1628" spans="1:10">
      <c r="A1628" s="183" t="s">
        <v>97</v>
      </c>
      <c r="B1628" s="183" t="s">
        <v>623</v>
      </c>
      <c r="C1628" s="184" t="s">
        <v>624</v>
      </c>
      <c r="D1628" s="182" t="s">
        <v>193</v>
      </c>
      <c r="E1628" s="182"/>
      <c r="F1628" s="182"/>
      <c r="G1628" s="182" t="str">
        <f>B1628</f>
        <v>SPDA-CAP-005</v>
      </c>
      <c r="H1628" s="139"/>
      <c r="I1628" s="175"/>
      <c r="J1628" s="175"/>
    </row>
    <row r="1629" spans="1:10">
      <c r="A1629" s="523" t="s">
        <v>88</v>
      </c>
      <c r="B1629" s="207" t="s">
        <v>91</v>
      </c>
      <c r="C1629" s="208" t="s">
        <v>9</v>
      </c>
      <c r="D1629" s="209" t="s">
        <v>92</v>
      </c>
      <c r="E1629" s="209" t="s">
        <v>93</v>
      </c>
      <c r="F1629" s="209" t="s">
        <v>94</v>
      </c>
      <c r="G1629" s="210" t="s">
        <v>62</v>
      </c>
      <c r="H1629" s="139"/>
      <c r="I1629" s="175"/>
      <c r="J1629" s="175"/>
    </row>
    <row r="1630" spans="1:10">
      <c r="A1630" s="519" t="s">
        <v>109</v>
      </c>
      <c r="B1630" s="211" t="s">
        <v>623</v>
      </c>
      <c r="C1630" s="212" t="s">
        <v>624</v>
      </c>
      <c r="D1630" s="181" t="s">
        <v>193</v>
      </c>
      <c r="E1630" s="213">
        <v>1</v>
      </c>
      <c r="F1630" s="166">
        <f>VLOOKUP(B1630,'SETOP-Tabela Serv.-Dez.2015'!A:H,6,0)</f>
        <v>70.16</v>
      </c>
      <c r="G1630" s="167">
        <f>F1630*E1630</f>
        <v>70.16</v>
      </c>
      <c r="H1630" s="139"/>
      <c r="I1630" s="175"/>
      <c r="J1630" s="175"/>
    </row>
    <row r="1631" spans="1:10">
      <c r="A1631" s="524"/>
      <c r="B1631" s="214"/>
      <c r="C1631" s="212"/>
      <c r="D1631" s="181"/>
      <c r="E1631" s="181"/>
      <c r="F1631" s="181"/>
      <c r="G1631" s="215"/>
      <c r="H1631" s="139"/>
      <c r="I1631" s="175"/>
      <c r="J1631" s="175"/>
    </row>
    <row r="1632" spans="1:10">
      <c r="A1632" s="217" t="str">
        <f>B1628</f>
        <v>SPDA-CAP-005</v>
      </c>
      <c r="B1632" s="217"/>
      <c r="C1632" s="218" t="s">
        <v>100</v>
      </c>
      <c r="D1632" s="216"/>
      <c r="E1632" s="216"/>
      <c r="F1632" s="216"/>
      <c r="G1632" s="219">
        <f>SUM(G1630:G1631)</f>
        <v>70.16</v>
      </c>
      <c r="H1632" s="139"/>
      <c r="I1632" s="175">
        <f>G1632*0.7</f>
        <v>49.111999999999995</v>
      </c>
      <c r="J1632" s="175">
        <f>G1632*0.3</f>
        <v>21.047999999999998</v>
      </c>
    </row>
    <row r="1633" spans="1:10">
      <c r="A1633" s="221" t="s">
        <v>101</v>
      </c>
      <c r="B1633" s="221"/>
      <c r="C1633" s="222"/>
      <c r="D1633" s="220"/>
      <c r="E1633" s="220"/>
      <c r="F1633" s="220"/>
      <c r="G1633" s="220"/>
      <c r="H1633" s="139"/>
      <c r="I1633" s="175"/>
      <c r="J1633" s="175"/>
    </row>
    <row r="1634" spans="1:10">
      <c r="A1634" s="224"/>
      <c r="B1634" s="224"/>
      <c r="C1634" s="225"/>
      <c r="D1634" s="223"/>
      <c r="E1634" s="223"/>
      <c r="F1634" s="223"/>
      <c r="G1634" s="223"/>
      <c r="H1634" s="139"/>
      <c r="I1634" s="175"/>
      <c r="J1634" s="175"/>
    </row>
    <row r="1635" spans="1:10">
      <c r="A1635" s="183" t="s">
        <v>97</v>
      </c>
      <c r="B1635" s="183" t="s">
        <v>625</v>
      </c>
      <c r="C1635" s="184" t="s">
        <v>626</v>
      </c>
      <c r="D1635" s="182" t="s">
        <v>193</v>
      </c>
      <c r="E1635" s="182"/>
      <c r="F1635" s="182"/>
      <c r="G1635" s="182" t="str">
        <f>B1635</f>
        <v>11.92.05</v>
      </c>
      <c r="H1635" s="139"/>
      <c r="I1635" s="175"/>
      <c r="J1635" s="175"/>
    </row>
    <row r="1636" spans="1:10">
      <c r="A1636" s="523" t="s">
        <v>88</v>
      </c>
      <c r="B1636" s="207" t="s">
        <v>91</v>
      </c>
      <c r="C1636" s="208" t="s">
        <v>9</v>
      </c>
      <c r="D1636" s="209" t="s">
        <v>92</v>
      </c>
      <c r="E1636" s="209" t="s">
        <v>93</v>
      </c>
      <c r="F1636" s="209" t="s">
        <v>94</v>
      </c>
      <c r="G1636" s="210" t="s">
        <v>62</v>
      </c>
      <c r="H1636" s="139"/>
      <c r="I1636" s="175"/>
      <c r="J1636" s="175"/>
    </row>
    <row r="1637" spans="1:10">
      <c r="A1637" s="519" t="s">
        <v>372</v>
      </c>
      <c r="B1637" s="211" t="s">
        <v>625</v>
      </c>
      <c r="C1637" s="212" t="s">
        <v>626</v>
      </c>
      <c r="D1637" s="181" t="s">
        <v>193</v>
      </c>
      <c r="E1637" s="213">
        <v>1</v>
      </c>
      <c r="F1637" s="166">
        <f>VLOOKUP(B1637,'SUDECAP-Tabela Serv.-Jan-16'!A:H,8,0)</f>
        <v>32.700000000000003</v>
      </c>
      <c r="G1637" s="167">
        <f>F1637*E1637</f>
        <v>32.700000000000003</v>
      </c>
      <c r="H1637" s="139"/>
      <c r="I1637" s="175"/>
      <c r="J1637" s="175"/>
    </row>
    <row r="1638" spans="1:10">
      <c r="A1638" s="524"/>
      <c r="B1638" s="214"/>
      <c r="C1638" s="212"/>
      <c r="D1638" s="181"/>
      <c r="E1638" s="181"/>
      <c r="F1638" s="181"/>
      <c r="G1638" s="215"/>
      <c r="H1638" s="139"/>
      <c r="I1638" s="175"/>
      <c r="J1638" s="175"/>
    </row>
    <row r="1639" spans="1:10">
      <c r="A1639" s="217" t="str">
        <f>B1635</f>
        <v>11.92.05</v>
      </c>
      <c r="B1639" s="217"/>
      <c r="C1639" s="218" t="s">
        <v>100</v>
      </c>
      <c r="D1639" s="216"/>
      <c r="E1639" s="216"/>
      <c r="F1639" s="216"/>
      <c r="G1639" s="219">
        <f>SUM(G1637:G1638)</f>
        <v>32.700000000000003</v>
      </c>
      <c r="H1639" s="139"/>
      <c r="I1639" s="175">
        <f>G1639*0.7</f>
        <v>22.89</v>
      </c>
      <c r="J1639" s="175">
        <f>G1639*0.3</f>
        <v>9.81</v>
      </c>
    </row>
    <row r="1640" spans="1:10">
      <c r="A1640" s="221" t="s">
        <v>101</v>
      </c>
      <c r="B1640" s="221"/>
      <c r="C1640" s="222"/>
      <c r="D1640" s="220"/>
      <c r="E1640" s="220"/>
      <c r="F1640" s="220"/>
      <c r="G1640" s="220"/>
      <c r="H1640" s="139"/>
      <c r="I1640" s="175"/>
      <c r="J1640" s="175"/>
    </row>
    <row r="1641" spans="1:10">
      <c r="A1641" s="224"/>
      <c r="B1641" s="224"/>
      <c r="C1641" s="225"/>
      <c r="D1641" s="223"/>
      <c r="E1641" s="223"/>
      <c r="F1641" s="223"/>
      <c r="G1641" s="223"/>
      <c r="H1641" s="139"/>
      <c r="I1641" s="175"/>
      <c r="J1641" s="175"/>
    </row>
    <row r="1642" spans="1:10">
      <c r="A1642" s="183" t="s">
        <v>97</v>
      </c>
      <c r="B1642" s="183" t="s">
        <v>627</v>
      </c>
      <c r="C1642" s="184" t="s">
        <v>628</v>
      </c>
      <c r="D1642" s="182" t="s">
        <v>407</v>
      </c>
      <c r="E1642" s="182"/>
      <c r="F1642" s="182"/>
      <c r="G1642" s="182" t="str">
        <f>B1642</f>
        <v>HID-TUB-035</v>
      </c>
      <c r="H1642" s="139"/>
      <c r="I1642" s="175"/>
      <c r="J1642" s="175"/>
    </row>
    <row r="1643" spans="1:10">
      <c r="A1643" s="523" t="s">
        <v>88</v>
      </c>
      <c r="B1643" s="207" t="s">
        <v>91</v>
      </c>
      <c r="C1643" s="208" t="s">
        <v>9</v>
      </c>
      <c r="D1643" s="209" t="s">
        <v>92</v>
      </c>
      <c r="E1643" s="209" t="s">
        <v>93</v>
      </c>
      <c r="F1643" s="209" t="s">
        <v>94</v>
      </c>
      <c r="G1643" s="210" t="s">
        <v>62</v>
      </c>
      <c r="H1643" s="139"/>
      <c r="I1643" s="175"/>
      <c r="J1643" s="175"/>
    </row>
    <row r="1644" spans="1:10">
      <c r="A1644" s="519" t="s">
        <v>109</v>
      </c>
      <c r="B1644" s="211" t="s">
        <v>627</v>
      </c>
      <c r="C1644" s="212" t="s">
        <v>628</v>
      </c>
      <c r="D1644" s="181" t="s">
        <v>407</v>
      </c>
      <c r="E1644" s="213">
        <v>1</v>
      </c>
      <c r="F1644" s="166">
        <f>VLOOKUP(B1644,'SETOP-Tabela Serv.-Dez.2015'!A:H,6,0)</f>
        <v>54.2</v>
      </c>
      <c r="G1644" s="167">
        <f>F1644*E1644</f>
        <v>54.2</v>
      </c>
      <c r="H1644" s="139"/>
      <c r="I1644" s="175"/>
      <c r="J1644" s="175"/>
    </row>
    <row r="1645" spans="1:10">
      <c r="A1645" s="524"/>
      <c r="B1645" s="214"/>
      <c r="C1645" s="212"/>
      <c r="D1645" s="181"/>
      <c r="E1645" s="181"/>
      <c r="F1645" s="181"/>
      <c r="G1645" s="215"/>
      <c r="H1645" s="139"/>
      <c r="I1645" s="175"/>
      <c r="J1645" s="175"/>
    </row>
    <row r="1646" spans="1:10">
      <c r="A1646" s="217" t="str">
        <f>B1642</f>
        <v>HID-TUB-035</v>
      </c>
      <c r="B1646" s="217"/>
      <c r="C1646" s="218" t="s">
        <v>100</v>
      </c>
      <c r="D1646" s="216"/>
      <c r="E1646" s="216"/>
      <c r="F1646" s="216"/>
      <c r="G1646" s="219">
        <f>SUM(G1644:G1645)</f>
        <v>54.2</v>
      </c>
      <c r="H1646" s="139"/>
      <c r="I1646" s="175">
        <f>G1646*0.65</f>
        <v>35.230000000000004</v>
      </c>
      <c r="J1646" s="175">
        <f>G1646*0.35</f>
        <v>18.97</v>
      </c>
    </row>
    <row r="1647" spans="1:10">
      <c r="A1647" s="221" t="s">
        <v>101</v>
      </c>
      <c r="B1647" s="231"/>
      <c r="C1647" s="222"/>
      <c r="D1647" s="220"/>
      <c r="E1647" s="220"/>
      <c r="F1647" s="220"/>
      <c r="G1647" s="220"/>
      <c r="H1647" s="139"/>
      <c r="I1647" s="175"/>
      <c r="J1647" s="175"/>
    </row>
    <row r="1648" spans="1:10">
      <c r="A1648" s="224"/>
      <c r="B1648" s="224"/>
      <c r="C1648" s="225"/>
      <c r="D1648" s="223"/>
      <c r="E1648" s="223"/>
      <c r="F1648" s="223"/>
      <c r="G1648" s="223"/>
      <c r="H1648" s="139"/>
      <c r="I1648" s="175"/>
      <c r="J1648" s="175"/>
    </row>
    <row r="1649" spans="1:10">
      <c r="A1649" s="183" t="s">
        <v>97</v>
      </c>
      <c r="B1649" s="183" t="s">
        <v>629</v>
      </c>
      <c r="C1649" s="184" t="s">
        <v>630</v>
      </c>
      <c r="D1649" s="182" t="s">
        <v>407</v>
      </c>
      <c r="E1649" s="182"/>
      <c r="F1649" s="182"/>
      <c r="G1649" s="182" t="str">
        <f>B1649</f>
        <v>HID-TUB-025</v>
      </c>
      <c r="H1649" s="139"/>
      <c r="I1649" s="175"/>
      <c r="J1649" s="175"/>
    </row>
    <row r="1650" spans="1:10">
      <c r="A1650" s="523" t="s">
        <v>88</v>
      </c>
      <c r="B1650" s="207" t="s">
        <v>91</v>
      </c>
      <c r="C1650" s="208" t="s">
        <v>9</v>
      </c>
      <c r="D1650" s="209" t="s">
        <v>92</v>
      </c>
      <c r="E1650" s="209" t="s">
        <v>93</v>
      </c>
      <c r="F1650" s="209" t="s">
        <v>94</v>
      </c>
      <c r="G1650" s="210" t="s">
        <v>62</v>
      </c>
      <c r="H1650" s="139"/>
      <c r="I1650" s="175"/>
      <c r="J1650" s="175"/>
    </row>
    <row r="1651" spans="1:10">
      <c r="A1651" s="519" t="s">
        <v>109</v>
      </c>
      <c r="B1651" s="211" t="s">
        <v>629</v>
      </c>
      <c r="C1651" s="212" t="s">
        <v>630</v>
      </c>
      <c r="D1651" s="181" t="s">
        <v>407</v>
      </c>
      <c r="E1651" s="213">
        <v>1</v>
      </c>
      <c r="F1651" s="166">
        <f>VLOOKUP(B1651,'SETOP-Tabela Serv.-Dez.2015'!A:H,6,0)</f>
        <v>29.94</v>
      </c>
      <c r="G1651" s="167">
        <f>F1651*E1651</f>
        <v>29.94</v>
      </c>
      <c r="H1651" s="139"/>
      <c r="I1651" s="175"/>
      <c r="J1651" s="175"/>
    </row>
    <row r="1652" spans="1:10">
      <c r="A1652" s="524"/>
      <c r="B1652" s="214"/>
      <c r="C1652" s="212"/>
      <c r="D1652" s="181"/>
      <c r="E1652" s="181"/>
      <c r="F1652" s="181"/>
      <c r="G1652" s="215"/>
      <c r="H1652" s="139"/>
      <c r="I1652" s="175"/>
      <c r="J1652" s="175"/>
    </row>
    <row r="1653" spans="1:10">
      <c r="A1653" s="217" t="str">
        <f>B1649</f>
        <v>HID-TUB-025</v>
      </c>
      <c r="B1653" s="217"/>
      <c r="C1653" s="218" t="s">
        <v>100</v>
      </c>
      <c r="D1653" s="216"/>
      <c r="E1653" s="216"/>
      <c r="F1653" s="216"/>
      <c r="G1653" s="219">
        <f>SUM(G1651:G1652)</f>
        <v>29.94</v>
      </c>
      <c r="H1653" s="139"/>
      <c r="I1653" s="175">
        <f>G1653*0.65</f>
        <v>19.461000000000002</v>
      </c>
      <c r="J1653" s="175">
        <f>G1653*0.35</f>
        <v>10.478999999999999</v>
      </c>
    </row>
    <row r="1654" spans="1:10">
      <c r="A1654" s="221" t="s">
        <v>101</v>
      </c>
      <c r="B1654" s="231"/>
      <c r="C1654" s="222"/>
      <c r="D1654" s="220"/>
      <c r="E1654" s="220"/>
      <c r="F1654" s="220"/>
      <c r="G1654" s="220"/>
      <c r="H1654" s="139"/>
      <c r="I1654" s="175"/>
      <c r="J1654" s="175"/>
    </row>
    <row r="1655" spans="1:10">
      <c r="A1655" s="224"/>
      <c r="B1655" s="224"/>
      <c r="C1655" s="225"/>
      <c r="D1655" s="223"/>
      <c r="E1655" s="223"/>
      <c r="F1655" s="223"/>
      <c r="G1655" s="223"/>
      <c r="H1655" s="139"/>
      <c r="I1655" s="175"/>
      <c r="J1655" s="175"/>
    </row>
    <row r="1656" spans="1:10">
      <c r="A1656" s="183" t="s">
        <v>97</v>
      </c>
      <c r="B1656" s="183" t="s">
        <v>631</v>
      </c>
      <c r="C1656" s="184" t="s">
        <v>632</v>
      </c>
      <c r="D1656" s="182" t="s">
        <v>407</v>
      </c>
      <c r="E1656" s="182"/>
      <c r="F1656" s="182"/>
      <c r="G1656" s="182" t="str">
        <f>B1656</f>
        <v>HID-TUB-010</v>
      </c>
      <c r="H1656" s="139"/>
      <c r="I1656" s="175"/>
      <c r="J1656" s="175"/>
    </row>
    <row r="1657" spans="1:10">
      <c r="A1657" s="523" t="s">
        <v>88</v>
      </c>
      <c r="B1657" s="207" t="s">
        <v>91</v>
      </c>
      <c r="C1657" s="208" t="s">
        <v>9</v>
      </c>
      <c r="D1657" s="209" t="s">
        <v>92</v>
      </c>
      <c r="E1657" s="209" t="s">
        <v>93</v>
      </c>
      <c r="F1657" s="209" t="s">
        <v>94</v>
      </c>
      <c r="G1657" s="210" t="s">
        <v>62</v>
      </c>
      <c r="H1657" s="139"/>
      <c r="I1657" s="175"/>
      <c r="J1657" s="175"/>
    </row>
    <row r="1658" spans="1:10">
      <c r="A1658" s="519" t="s">
        <v>109</v>
      </c>
      <c r="B1658" s="211" t="s">
        <v>631</v>
      </c>
      <c r="C1658" s="212" t="s">
        <v>632</v>
      </c>
      <c r="D1658" s="181" t="s">
        <v>407</v>
      </c>
      <c r="E1658" s="213">
        <v>1</v>
      </c>
      <c r="F1658" s="166">
        <f>VLOOKUP(B1658,'SETOP-Tabela Serv.-Dez.2015'!A:H,6,0)</f>
        <v>14.9</v>
      </c>
      <c r="G1658" s="167">
        <f>F1658*E1658</f>
        <v>14.9</v>
      </c>
      <c r="H1658" s="139"/>
      <c r="I1658" s="175"/>
      <c r="J1658" s="175"/>
    </row>
    <row r="1659" spans="1:10">
      <c r="A1659" s="524"/>
      <c r="B1659" s="214"/>
      <c r="C1659" s="212"/>
      <c r="D1659" s="181"/>
      <c r="E1659" s="181"/>
      <c r="F1659" s="181"/>
      <c r="G1659" s="215"/>
      <c r="H1659" s="139"/>
      <c r="I1659" s="175"/>
      <c r="J1659" s="175"/>
    </row>
    <row r="1660" spans="1:10">
      <c r="A1660" s="217" t="str">
        <f>B1656</f>
        <v>HID-TUB-010</v>
      </c>
      <c r="B1660" s="217"/>
      <c r="C1660" s="218" t="s">
        <v>100</v>
      </c>
      <c r="D1660" s="216"/>
      <c r="E1660" s="216"/>
      <c r="F1660" s="216"/>
      <c r="G1660" s="219">
        <f>SUM(G1658:G1659)</f>
        <v>14.9</v>
      </c>
      <c r="H1660" s="139"/>
      <c r="I1660" s="175">
        <f>G1660*0.65</f>
        <v>9.6850000000000005</v>
      </c>
      <c r="J1660" s="175">
        <f>G1660*0.35</f>
        <v>5.2149999999999999</v>
      </c>
    </row>
    <row r="1661" spans="1:10">
      <c r="A1661" s="221" t="s">
        <v>101</v>
      </c>
      <c r="B1661" s="231"/>
      <c r="C1661" s="222"/>
      <c r="D1661" s="220"/>
      <c r="E1661" s="220"/>
      <c r="F1661" s="220"/>
      <c r="G1661" s="220"/>
      <c r="H1661" s="139"/>
      <c r="I1661" s="175"/>
      <c r="J1661" s="175"/>
    </row>
    <row r="1662" spans="1:10">
      <c r="A1662" s="224"/>
      <c r="B1662" s="224"/>
      <c r="C1662" s="225"/>
      <c r="D1662" s="223"/>
      <c r="E1662" s="223"/>
      <c r="F1662" s="223"/>
      <c r="G1662" s="223"/>
      <c r="H1662" s="139"/>
      <c r="I1662" s="175"/>
      <c r="J1662" s="175"/>
    </row>
    <row r="1663" spans="1:10">
      <c r="A1663" s="183" t="s">
        <v>97</v>
      </c>
      <c r="B1663" s="183" t="s">
        <v>633</v>
      </c>
      <c r="C1663" s="184" t="s">
        <v>634</v>
      </c>
      <c r="D1663" s="182" t="s">
        <v>121</v>
      </c>
      <c r="E1663" s="182"/>
      <c r="F1663" s="182"/>
      <c r="G1663" s="182" t="str">
        <f>B1663</f>
        <v>74253/001</v>
      </c>
      <c r="H1663" s="139"/>
      <c r="I1663" s="175"/>
      <c r="J1663" s="175"/>
    </row>
    <row r="1664" spans="1:10">
      <c r="A1664" s="523" t="s">
        <v>88</v>
      </c>
      <c r="B1664" s="207" t="s">
        <v>91</v>
      </c>
      <c r="C1664" s="208" t="s">
        <v>9</v>
      </c>
      <c r="D1664" s="209" t="s">
        <v>92</v>
      </c>
      <c r="E1664" s="209" t="s">
        <v>93</v>
      </c>
      <c r="F1664" s="209" t="s">
        <v>94</v>
      </c>
      <c r="G1664" s="210" t="s">
        <v>62</v>
      </c>
      <c r="H1664" s="139"/>
      <c r="I1664" s="175"/>
      <c r="J1664" s="175"/>
    </row>
    <row r="1665" spans="1:10">
      <c r="A1665" s="518" t="s">
        <v>113</v>
      </c>
      <c r="B1665" s="211" t="s">
        <v>635</v>
      </c>
      <c r="C1665" s="212" t="s">
        <v>636</v>
      </c>
      <c r="D1665" s="181" t="s">
        <v>128</v>
      </c>
      <c r="E1665" s="213">
        <v>0.18</v>
      </c>
      <c r="F1665" s="166">
        <f>VLOOKUP(B1665,'SINAPI-Tabela-Mai.2016'!A:E,5,0)</f>
        <v>34.25</v>
      </c>
      <c r="G1665" s="167">
        <f>F1665*E1665</f>
        <v>6.165</v>
      </c>
      <c r="H1665" s="139"/>
      <c r="I1665" s="175"/>
      <c r="J1665" s="175"/>
    </row>
    <row r="1666" spans="1:10">
      <c r="A1666" s="518" t="s">
        <v>113</v>
      </c>
      <c r="B1666" s="211" t="s">
        <v>161</v>
      </c>
      <c r="C1666" s="212" t="s">
        <v>162</v>
      </c>
      <c r="D1666" s="181" t="s">
        <v>128</v>
      </c>
      <c r="E1666" s="213">
        <v>0.18</v>
      </c>
      <c r="F1666" s="166">
        <f>VLOOKUP(B1666,'SINAPI-Tabela-Mai.2016'!A:E,5,0)</f>
        <v>39.950000000000003</v>
      </c>
      <c r="G1666" s="167">
        <f>F1666*E1666</f>
        <v>7.1909999999999998</v>
      </c>
      <c r="H1666" s="139"/>
      <c r="I1666" s="175"/>
      <c r="J1666" s="175"/>
    </row>
    <row r="1667" spans="1:10">
      <c r="A1667" s="518" t="s">
        <v>113</v>
      </c>
      <c r="B1667" s="211">
        <v>88267</v>
      </c>
      <c r="C1667" s="212" t="s">
        <v>374</v>
      </c>
      <c r="D1667" s="181" t="s">
        <v>90</v>
      </c>
      <c r="E1667" s="213">
        <v>0.04</v>
      </c>
      <c r="F1667" s="166">
        <f>VLOOKUP(B1667,'SINAPI-Tabela-Mai.2016'!A:E,5,0)</f>
        <v>15.86</v>
      </c>
      <c r="G1667" s="167">
        <f>F1667*E1667</f>
        <v>0.63439999999999996</v>
      </c>
      <c r="H1667" s="139"/>
      <c r="I1667" s="175"/>
      <c r="J1667" s="175"/>
    </row>
    <row r="1668" spans="1:10">
      <c r="A1668" s="518" t="s">
        <v>113</v>
      </c>
      <c r="B1668" s="211">
        <v>88316</v>
      </c>
      <c r="C1668" s="212" t="s">
        <v>116</v>
      </c>
      <c r="D1668" s="181" t="s">
        <v>90</v>
      </c>
      <c r="E1668" s="213">
        <v>0.04</v>
      </c>
      <c r="F1668" s="166">
        <f>VLOOKUP(B1668,'SINAPI-Tabela-Mai.2016'!A:E,5,0)</f>
        <v>11.41</v>
      </c>
      <c r="G1668" s="167">
        <f>F1668*E1668</f>
        <v>0.45640000000000003</v>
      </c>
      <c r="H1668" s="139"/>
      <c r="I1668" s="175"/>
      <c r="J1668" s="175"/>
    </row>
    <row r="1669" spans="1:10" ht="22.5">
      <c r="A1669" s="518" t="s">
        <v>99</v>
      </c>
      <c r="B1669" s="211">
        <v>9813</v>
      </c>
      <c r="C1669" s="212" t="s">
        <v>637</v>
      </c>
      <c r="D1669" s="181" t="s">
        <v>121</v>
      </c>
      <c r="E1669" s="213">
        <v>1</v>
      </c>
      <c r="F1669" s="166">
        <f>VLOOKUP(B1669,'SINAPI-Insumos-Mai.2016'!A:E,5,0)</f>
        <v>3.41</v>
      </c>
      <c r="G1669" s="167">
        <f>F1669*E1669</f>
        <v>3.41</v>
      </c>
      <c r="H1669" s="139"/>
      <c r="I1669" s="175"/>
      <c r="J1669" s="175"/>
    </row>
    <row r="1670" spans="1:10">
      <c r="A1670" s="519"/>
      <c r="B1670" s="211"/>
      <c r="C1670" s="212"/>
      <c r="D1670" s="181"/>
      <c r="E1670" s="213"/>
      <c r="F1670" s="166"/>
      <c r="G1670" s="167"/>
      <c r="H1670" s="139"/>
      <c r="I1670" s="175"/>
      <c r="J1670" s="175"/>
    </row>
    <row r="1671" spans="1:10">
      <c r="A1671" s="217" t="str">
        <f>B1663</f>
        <v>74253/001</v>
      </c>
      <c r="B1671" s="217"/>
      <c r="C1671" s="218" t="s">
        <v>100</v>
      </c>
      <c r="D1671" s="216"/>
      <c r="E1671" s="216"/>
      <c r="F1671" s="216"/>
      <c r="G1671" s="219">
        <f>SUM(G1665:G1670)</f>
        <v>17.8568</v>
      </c>
      <c r="H1671" s="139"/>
      <c r="I1671" s="175">
        <f>G1669</f>
        <v>3.41</v>
      </c>
      <c r="J1671" s="175">
        <f>G1665+G1666+G1667+G1668</f>
        <v>14.4468</v>
      </c>
    </row>
    <row r="1672" spans="1:10">
      <c r="A1672" s="221" t="s">
        <v>101</v>
      </c>
      <c r="B1672" s="231"/>
      <c r="C1672" s="222"/>
      <c r="D1672" s="220"/>
      <c r="E1672" s="220"/>
      <c r="F1672" s="220"/>
      <c r="G1672" s="220"/>
      <c r="H1672" s="139"/>
      <c r="I1672" s="175"/>
      <c r="J1672" s="175"/>
    </row>
    <row r="1673" spans="1:10">
      <c r="A1673" s="224"/>
      <c r="B1673" s="224"/>
      <c r="C1673" s="225"/>
      <c r="D1673" s="223"/>
      <c r="E1673" s="223"/>
      <c r="F1673" s="223"/>
      <c r="G1673" s="223"/>
      <c r="H1673" s="139"/>
      <c r="I1673" s="175"/>
      <c r="J1673" s="175"/>
    </row>
    <row r="1674" spans="1:10">
      <c r="A1674" s="183" t="s">
        <v>97</v>
      </c>
      <c r="B1674" s="183" t="s">
        <v>638</v>
      </c>
      <c r="C1674" s="184" t="s">
        <v>639</v>
      </c>
      <c r="D1674" s="182" t="s">
        <v>108</v>
      </c>
      <c r="E1674" s="182"/>
      <c r="F1674" s="182"/>
      <c r="G1674" s="182" t="str">
        <f>B1674</f>
        <v>74179/001</v>
      </c>
      <c r="H1674" s="139"/>
      <c r="I1674" s="175"/>
      <c r="J1674" s="175"/>
    </row>
    <row r="1675" spans="1:10">
      <c r="A1675" s="523" t="s">
        <v>88</v>
      </c>
      <c r="B1675" s="207" t="s">
        <v>91</v>
      </c>
      <c r="C1675" s="208" t="s">
        <v>9</v>
      </c>
      <c r="D1675" s="209" t="s">
        <v>92</v>
      </c>
      <c r="E1675" s="209" t="s">
        <v>93</v>
      </c>
      <c r="F1675" s="209" t="s">
        <v>94</v>
      </c>
      <c r="G1675" s="210" t="s">
        <v>62</v>
      </c>
      <c r="H1675" s="139"/>
      <c r="I1675" s="175"/>
      <c r="J1675" s="175"/>
    </row>
    <row r="1676" spans="1:10">
      <c r="A1676" s="518" t="s">
        <v>113</v>
      </c>
      <c r="B1676" s="211">
        <v>88248</v>
      </c>
      <c r="C1676" s="212" t="s">
        <v>387</v>
      </c>
      <c r="D1676" s="181" t="s">
        <v>90</v>
      </c>
      <c r="E1676" s="213">
        <v>1.1499999999999999</v>
      </c>
      <c r="F1676" s="166">
        <f>VLOOKUP(B1676,'SINAPI-Tabela-Mai.2016'!A:E,5,0)</f>
        <v>12.67</v>
      </c>
      <c r="G1676" s="167">
        <f>F1676*E1676</f>
        <v>14.570499999999999</v>
      </c>
      <c r="H1676" s="139"/>
      <c r="I1676" s="175"/>
      <c r="J1676" s="175"/>
    </row>
    <row r="1677" spans="1:10">
      <c r="A1677" s="518" t="s">
        <v>113</v>
      </c>
      <c r="B1677" s="211">
        <v>88267</v>
      </c>
      <c r="C1677" s="212" t="s">
        <v>374</v>
      </c>
      <c r="D1677" s="181" t="s">
        <v>90</v>
      </c>
      <c r="E1677" s="213">
        <v>1.1499999999999999</v>
      </c>
      <c r="F1677" s="166">
        <f>VLOOKUP(B1677,'SINAPI-Tabela-Mai.2016'!A:E,5,0)</f>
        <v>15.86</v>
      </c>
      <c r="G1677" s="167">
        <f>F1677*E1677</f>
        <v>18.238999999999997</v>
      </c>
      <c r="H1677" s="139"/>
      <c r="I1677" s="175"/>
      <c r="J1677" s="175"/>
    </row>
    <row r="1678" spans="1:10">
      <c r="A1678" s="518" t="s">
        <v>99</v>
      </c>
      <c r="B1678" s="211">
        <v>3146</v>
      </c>
      <c r="C1678" s="212" t="s">
        <v>388</v>
      </c>
      <c r="D1678" s="181" t="s">
        <v>108</v>
      </c>
      <c r="E1678" s="213">
        <v>0.32</v>
      </c>
      <c r="F1678" s="166">
        <f>VLOOKUP(B1678,'SINAPI-Insumos-Mai.2016'!A:E,5,0)</f>
        <v>2.2400000000000002</v>
      </c>
      <c r="G1678" s="167">
        <f>F1678*E1678</f>
        <v>0.7168000000000001</v>
      </c>
      <c r="H1678" s="139"/>
      <c r="I1678" s="175"/>
      <c r="J1678" s="175"/>
    </row>
    <row r="1679" spans="1:10">
      <c r="A1679" s="518" t="s">
        <v>99</v>
      </c>
      <c r="B1679" s="211">
        <v>6012</v>
      </c>
      <c r="C1679" s="212" t="s">
        <v>640</v>
      </c>
      <c r="D1679" s="181" t="s">
        <v>108</v>
      </c>
      <c r="E1679" s="213">
        <v>1</v>
      </c>
      <c r="F1679" s="166">
        <f>VLOOKUP(B1679,'SINAPI-Insumos-Mai.2016'!A:E,5,0)</f>
        <v>198.72</v>
      </c>
      <c r="G1679" s="167">
        <f>F1679*E1679</f>
        <v>198.72</v>
      </c>
      <c r="H1679" s="139"/>
      <c r="I1679" s="175"/>
      <c r="J1679" s="175"/>
    </row>
    <row r="1680" spans="1:10">
      <c r="A1680" s="518"/>
      <c r="B1680" s="316"/>
      <c r="C1680" s="317"/>
      <c r="D1680" s="318"/>
      <c r="E1680" s="230"/>
      <c r="F1680" s="166"/>
      <c r="G1680" s="167"/>
      <c r="H1680" s="139"/>
      <c r="I1680" s="175"/>
      <c r="J1680" s="175"/>
    </row>
    <row r="1681" spans="1:10">
      <c r="A1681" s="287" t="str">
        <f>B1674</f>
        <v>74179/001</v>
      </c>
      <c r="B1681" s="287"/>
      <c r="C1681" s="270" t="s">
        <v>100</v>
      </c>
      <c r="D1681" s="269"/>
      <c r="E1681" s="269"/>
      <c r="F1681" s="269"/>
      <c r="G1681" s="288">
        <f>SUM(G1676:G1680)</f>
        <v>232.24629999999999</v>
      </c>
      <c r="H1681" s="139"/>
      <c r="I1681" s="175">
        <f>G1678+G1679</f>
        <v>199.43680000000001</v>
      </c>
      <c r="J1681" s="175">
        <f>G1676+G1677</f>
        <v>32.8095</v>
      </c>
    </row>
    <row r="1682" spans="1:10">
      <c r="A1682" s="221" t="s">
        <v>101</v>
      </c>
      <c r="B1682" s="231"/>
      <c r="C1682" s="222"/>
      <c r="D1682" s="220"/>
      <c r="E1682" s="220"/>
      <c r="F1682" s="220"/>
      <c r="G1682" s="220"/>
      <c r="H1682" s="139"/>
      <c r="I1682" s="175"/>
      <c r="J1682" s="175"/>
    </row>
    <row r="1683" spans="1:10">
      <c r="A1683" s="224"/>
      <c r="B1683" s="224"/>
      <c r="C1683" s="225"/>
      <c r="D1683" s="223"/>
      <c r="E1683" s="223"/>
      <c r="F1683" s="223"/>
      <c r="G1683" s="223"/>
      <c r="H1683" s="139"/>
      <c r="I1683" s="175"/>
      <c r="J1683" s="175"/>
    </row>
    <row r="1684" spans="1:10">
      <c r="A1684" s="183" t="s">
        <v>97</v>
      </c>
      <c r="B1684" s="183">
        <v>89353</v>
      </c>
      <c r="C1684" s="184" t="s">
        <v>641</v>
      </c>
      <c r="D1684" s="182" t="s">
        <v>108</v>
      </c>
      <c r="E1684" s="182"/>
      <c r="F1684" s="182"/>
      <c r="G1684" s="182">
        <f>B1684</f>
        <v>89353</v>
      </c>
      <c r="H1684" s="139"/>
      <c r="I1684" s="175"/>
      <c r="J1684" s="175"/>
    </row>
    <row r="1685" spans="1:10">
      <c r="A1685" s="523" t="s">
        <v>88</v>
      </c>
      <c r="B1685" s="207" t="s">
        <v>91</v>
      </c>
      <c r="C1685" s="208" t="s">
        <v>9</v>
      </c>
      <c r="D1685" s="209" t="s">
        <v>92</v>
      </c>
      <c r="E1685" s="209" t="s">
        <v>93</v>
      </c>
      <c r="F1685" s="209" t="s">
        <v>94</v>
      </c>
      <c r="G1685" s="210" t="s">
        <v>62</v>
      </c>
      <c r="H1685" s="139"/>
      <c r="I1685" s="175"/>
      <c r="J1685" s="175"/>
    </row>
    <row r="1686" spans="1:10">
      <c r="A1686" s="518" t="s">
        <v>113</v>
      </c>
      <c r="B1686" s="211">
        <v>88248</v>
      </c>
      <c r="C1686" s="212" t="s">
        <v>387</v>
      </c>
      <c r="D1686" s="181" t="s">
        <v>90</v>
      </c>
      <c r="E1686" s="213">
        <v>0.2</v>
      </c>
      <c r="F1686" s="166">
        <f>VLOOKUP(B1686,'SINAPI-Tabela-Mai.2016'!A:E,5,0)</f>
        <v>12.67</v>
      </c>
      <c r="G1686" s="167">
        <f>F1686*E1686</f>
        <v>2.5340000000000003</v>
      </c>
      <c r="H1686" s="139"/>
      <c r="I1686" s="175"/>
      <c r="J1686" s="175"/>
    </row>
    <row r="1687" spans="1:10">
      <c r="A1687" s="518" t="s">
        <v>113</v>
      </c>
      <c r="B1687" s="211">
        <v>88267</v>
      </c>
      <c r="C1687" s="212" t="s">
        <v>374</v>
      </c>
      <c r="D1687" s="181" t="s">
        <v>90</v>
      </c>
      <c r="E1687" s="213">
        <v>0.2</v>
      </c>
      <c r="F1687" s="166">
        <f>VLOOKUP(B1687,'SINAPI-Tabela-Mai.2016'!A:E,5,0)</f>
        <v>15.86</v>
      </c>
      <c r="G1687" s="167">
        <f>F1687*E1687</f>
        <v>3.1720000000000002</v>
      </c>
      <c r="H1687" s="139"/>
      <c r="I1687" s="175"/>
      <c r="J1687" s="175"/>
    </row>
    <row r="1688" spans="1:10">
      <c r="A1688" s="518" t="s">
        <v>99</v>
      </c>
      <c r="B1688" s="211">
        <v>3148</v>
      </c>
      <c r="C1688" s="212" t="s">
        <v>610</v>
      </c>
      <c r="D1688" s="181" t="s">
        <v>108</v>
      </c>
      <c r="E1688" s="213">
        <v>1.2999999999999999E-2</v>
      </c>
      <c r="F1688" s="166">
        <f>VLOOKUP(B1688,'SINAPI-Insumos-Mai.2016'!A:E,5,0)</f>
        <v>8.26</v>
      </c>
      <c r="G1688" s="167">
        <f>F1688*E1688</f>
        <v>0.10737999999999999</v>
      </c>
      <c r="H1688" s="139"/>
      <c r="I1688" s="175"/>
      <c r="J1688" s="175"/>
    </row>
    <row r="1689" spans="1:10">
      <c r="A1689" s="518" t="s">
        <v>99</v>
      </c>
      <c r="B1689" s="211">
        <v>6016</v>
      </c>
      <c r="C1689" s="212" t="s">
        <v>642</v>
      </c>
      <c r="D1689" s="181" t="s">
        <v>108</v>
      </c>
      <c r="E1689" s="213">
        <v>1</v>
      </c>
      <c r="F1689" s="166">
        <f>VLOOKUP(B1689,'SINAPI-Insumos-Mai.2016'!A:E,5,0)</f>
        <v>13.7</v>
      </c>
      <c r="G1689" s="167">
        <f>F1689*E1689</f>
        <v>13.7</v>
      </c>
      <c r="H1689" s="139"/>
      <c r="I1689" s="175"/>
      <c r="J1689" s="175"/>
    </row>
    <row r="1690" spans="1:10">
      <c r="A1690" s="518"/>
      <c r="B1690" s="316"/>
      <c r="C1690" s="317"/>
      <c r="D1690" s="318"/>
      <c r="E1690" s="230"/>
      <c r="F1690" s="166"/>
      <c r="G1690" s="167"/>
      <c r="H1690" s="139"/>
      <c r="I1690" s="175"/>
      <c r="J1690" s="175"/>
    </row>
    <row r="1691" spans="1:10">
      <c r="A1691" s="287">
        <f>B1684</f>
        <v>89353</v>
      </c>
      <c r="B1691" s="287"/>
      <c r="C1691" s="270" t="s">
        <v>100</v>
      </c>
      <c r="D1691" s="269"/>
      <c r="E1691" s="269"/>
      <c r="F1691" s="269"/>
      <c r="G1691" s="288">
        <f>SUM(G1686:G1690)</f>
        <v>19.513379999999998</v>
      </c>
      <c r="H1691" s="139"/>
      <c r="I1691" s="175">
        <f>G1688+G1689</f>
        <v>13.807379999999998</v>
      </c>
      <c r="J1691" s="175">
        <f>G1686+G1687</f>
        <v>5.7060000000000004</v>
      </c>
    </row>
    <row r="1692" spans="1:10">
      <c r="A1692" s="221" t="s">
        <v>101</v>
      </c>
      <c r="B1692" s="231"/>
      <c r="C1692" s="222"/>
      <c r="D1692" s="220"/>
      <c r="E1692" s="220"/>
      <c r="F1692" s="220"/>
      <c r="G1692" s="220"/>
      <c r="H1692" s="139"/>
      <c r="I1692" s="175"/>
      <c r="J1692" s="175"/>
    </row>
    <row r="1693" spans="1:10">
      <c r="A1693" s="224"/>
      <c r="B1693" s="224"/>
      <c r="C1693" s="225"/>
      <c r="D1693" s="223"/>
      <c r="E1693" s="223"/>
      <c r="F1693" s="223"/>
      <c r="G1693" s="223"/>
      <c r="H1693" s="139"/>
      <c r="I1693" s="175"/>
      <c r="J1693" s="175"/>
    </row>
    <row r="1694" spans="1:10">
      <c r="A1694" s="183" t="s">
        <v>97</v>
      </c>
      <c r="B1694" s="183" t="s">
        <v>643</v>
      </c>
      <c r="C1694" s="184" t="s">
        <v>644</v>
      </c>
      <c r="D1694" s="182" t="s">
        <v>407</v>
      </c>
      <c r="E1694" s="182"/>
      <c r="F1694" s="182"/>
      <c r="G1694" s="182" t="str">
        <f>B1694</f>
        <v>HID-TUB-090</v>
      </c>
      <c r="H1694" s="139"/>
      <c r="I1694" s="175"/>
      <c r="J1694" s="175"/>
    </row>
    <row r="1695" spans="1:10">
      <c r="A1695" s="523" t="s">
        <v>88</v>
      </c>
      <c r="B1695" s="207" t="s">
        <v>91</v>
      </c>
      <c r="C1695" s="208" t="s">
        <v>9</v>
      </c>
      <c r="D1695" s="209" t="s">
        <v>92</v>
      </c>
      <c r="E1695" s="209" t="s">
        <v>93</v>
      </c>
      <c r="F1695" s="209" t="s">
        <v>94</v>
      </c>
      <c r="G1695" s="210" t="s">
        <v>62</v>
      </c>
      <c r="H1695" s="139"/>
      <c r="I1695" s="175"/>
      <c r="J1695" s="175"/>
    </row>
    <row r="1696" spans="1:10">
      <c r="A1696" s="519" t="s">
        <v>109</v>
      </c>
      <c r="B1696" s="211" t="s">
        <v>643</v>
      </c>
      <c r="C1696" s="212" t="s">
        <v>644</v>
      </c>
      <c r="D1696" s="181" t="s">
        <v>407</v>
      </c>
      <c r="E1696" s="213">
        <v>1</v>
      </c>
      <c r="F1696" s="166">
        <f>VLOOKUP(B1696,'SETOP-Tabela Serv.-Dez.2015'!A:H,6,0)</f>
        <v>78.2</v>
      </c>
      <c r="G1696" s="167">
        <f>F1696*E1696</f>
        <v>78.2</v>
      </c>
      <c r="H1696" s="139"/>
      <c r="I1696" s="175"/>
      <c r="J1696" s="175"/>
    </row>
    <row r="1697" spans="1:10">
      <c r="A1697" s="524"/>
      <c r="B1697" s="214"/>
      <c r="C1697" s="212"/>
      <c r="D1697" s="181"/>
      <c r="E1697" s="181"/>
      <c r="F1697" s="181"/>
      <c r="G1697" s="215"/>
      <c r="H1697" s="139"/>
      <c r="I1697" s="175"/>
      <c r="J1697" s="175"/>
    </row>
    <row r="1698" spans="1:10">
      <c r="A1698" s="217" t="str">
        <f>B1694</f>
        <v>HID-TUB-090</v>
      </c>
      <c r="B1698" s="217"/>
      <c r="C1698" s="218" t="s">
        <v>100</v>
      </c>
      <c r="D1698" s="216"/>
      <c r="E1698" s="216"/>
      <c r="F1698" s="216"/>
      <c r="G1698" s="219">
        <f>SUM(G1696:G1697)</f>
        <v>78.2</v>
      </c>
      <c r="H1698" s="139"/>
      <c r="I1698" s="175">
        <f>G1698*0.7</f>
        <v>54.74</v>
      </c>
      <c r="J1698" s="175">
        <f>G1698*0.3</f>
        <v>23.46</v>
      </c>
    </row>
    <row r="1699" spans="1:10">
      <c r="A1699" s="221" t="s">
        <v>101</v>
      </c>
      <c r="B1699" s="231"/>
      <c r="C1699" s="222"/>
      <c r="D1699" s="220"/>
      <c r="E1699" s="220"/>
      <c r="F1699" s="220"/>
      <c r="G1699" s="220"/>
      <c r="H1699" s="139"/>
      <c r="I1699" s="175"/>
      <c r="J1699" s="175"/>
    </row>
    <row r="1700" spans="1:10">
      <c r="A1700" s="224"/>
      <c r="B1700" s="224"/>
      <c r="C1700" s="225"/>
      <c r="D1700" s="223"/>
      <c r="E1700" s="223"/>
      <c r="F1700" s="223"/>
      <c r="G1700" s="223"/>
      <c r="H1700" s="139"/>
      <c r="I1700" s="175"/>
      <c r="J1700" s="175"/>
    </row>
    <row r="1701" spans="1:10">
      <c r="A1701" s="183" t="s">
        <v>97</v>
      </c>
      <c r="B1701" s="183" t="s">
        <v>645</v>
      </c>
      <c r="C1701" s="184" t="s">
        <v>646</v>
      </c>
      <c r="D1701" s="182" t="s">
        <v>407</v>
      </c>
      <c r="E1701" s="182"/>
      <c r="F1701" s="182"/>
      <c r="G1701" s="182" t="str">
        <f>B1701</f>
        <v>HID-TUB-085</v>
      </c>
      <c r="H1701" s="139"/>
      <c r="I1701" s="175"/>
      <c r="J1701" s="175"/>
    </row>
    <row r="1702" spans="1:10">
      <c r="A1702" s="523" t="s">
        <v>88</v>
      </c>
      <c r="B1702" s="207" t="s">
        <v>91</v>
      </c>
      <c r="C1702" s="208" t="s">
        <v>9</v>
      </c>
      <c r="D1702" s="209" t="s">
        <v>92</v>
      </c>
      <c r="E1702" s="209" t="s">
        <v>93</v>
      </c>
      <c r="F1702" s="209" t="s">
        <v>94</v>
      </c>
      <c r="G1702" s="210" t="s">
        <v>62</v>
      </c>
      <c r="H1702" s="139"/>
      <c r="I1702" s="175"/>
      <c r="J1702" s="175"/>
    </row>
    <row r="1703" spans="1:10">
      <c r="A1703" s="519" t="s">
        <v>109</v>
      </c>
      <c r="B1703" s="211" t="s">
        <v>645</v>
      </c>
      <c r="C1703" s="212" t="s">
        <v>646</v>
      </c>
      <c r="D1703" s="181" t="s">
        <v>407</v>
      </c>
      <c r="E1703" s="213">
        <v>1</v>
      </c>
      <c r="F1703" s="166">
        <f>VLOOKUP(B1703,'SETOP-Tabela Serv.-Dez.2015'!A:H,6,0)</f>
        <v>44.64</v>
      </c>
      <c r="G1703" s="167">
        <f>F1703*E1703</f>
        <v>44.64</v>
      </c>
      <c r="H1703" s="139"/>
      <c r="I1703" s="175"/>
      <c r="J1703" s="175"/>
    </row>
    <row r="1704" spans="1:10">
      <c r="A1704" s="524"/>
      <c r="B1704" s="214"/>
      <c r="C1704" s="212"/>
      <c r="D1704" s="181"/>
      <c r="E1704" s="181"/>
      <c r="F1704" s="181"/>
      <c r="G1704" s="215"/>
      <c r="H1704" s="139"/>
      <c r="I1704" s="175"/>
      <c r="J1704" s="175"/>
    </row>
    <row r="1705" spans="1:10">
      <c r="A1705" s="217" t="str">
        <f>B1701</f>
        <v>HID-TUB-085</v>
      </c>
      <c r="B1705" s="217"/>
      <c r="C1705" s="218" t="s">
        <v>100</v>
      </c>
      <c r="D1705" s="216"/>
      <c r="E1705" s="216"/>
      <c r="F1705" s="216"/>
      <c r="G1705" s="219">
        <f>SUM(G1703:G1704)</f>
        <v>44.64</v>
      </c>
      <c r="H1705" s="139"/>
      <c r="I1705" s="175">
        <f>G1705*0.7</f>
        <v>31.247999999999998</v>
      </c>
      <c r="J1705" s="175">
        <f>G1705*0.3</f>
        <v>13.391999999999999</v>
      </c>
    </row>
    <row r="1706" spans="1:10">
      <c r="A1706" s="221" t="s">
        <v>101</v>
      </c>
      <c r="B1706" s="231"/>
      <c r="C1706" s="222"/>
      <c r="D1706" s="220"/>
      <c r="E1706" s="220"/>
      <c r="F1706" s="220"/>
      <c r="G1706" s="220"/>
      <c r="H1706" s="139"/>
      <c r="I1706" s="175"/>
      <c r="J1706" s="175"/>
    </row>
    <row r="1707" spans="1:10">
      <c r="A1707" s="224"/>
      <c r="B1707" s="224"/>
      <c r="C1707" s="225"/>
      <c r="D1707" s="223"/>
      <c r="E1707" s="223"/>
      <c r="F1707" s="223"/>
      <c r="G1707" s="223"/>
      <c r="H1707" s="139"/>
      <c r="I1707" s="175"/>
      <c r="J1707" s="175"/>
    </row>
    <row r="1708" spans="1:10" ht="22.5">
      <c r="A1708" s="183" t="s">
        <v>97</v>
      </c>
      <c r="B1708" s="183" t="s">
        <v>647</v>
      </c>
      <c r="C1708" s="184" t="s">
        <v>648</v>
      </c>
      <c r="D1708" s="182" t="s">
        <v>108</v>
      </c>
      <c r="E1708" s="182"/>
      <c r="F1708" s="182"/>
      <c r="G1708" s="182" t="str">
        <f>B1708</f>
        <v>HID-CXS-200</v>
      </c>
      <c r="H1708" s="139"/>
      <c r="I1708" s="175"/>
      <c r="J1708" s="175"/>
    </row>
    <row r="1709" spans="1:10">
      <c r="A1709" s="523" t="s">
        <v>88</v>
      </c>
      <c r="B1709" s="207" t="s">
        <v>91</v>
      </c>
      <c r="C1709" s="208" t="s">
        <v>9</v>
      </c>
      <c r="D1709" s="209" t="s">
        <v>92</v>
      </c>
      <c r="E1709" s="209" t="s">
        <v>93</v>
      </c>
      <c r="F1709" s="209" t="s">
        <v>94</v>
      </c>
      <c r="G1709" s="210" t="s">
        <v>62</v>
      </c>
      <c r="H1709" s="139"/>
      <c r="I1709" s="175"/>
      <c r="J1709" s="175"/>
    </row>
    <row r="1710" spans="1:10" ht="22.5">
      <c r="A1710" s="519" t="s">
        <v>109</v>
      </c>
      <c r="B1710" s="211" t="s">
        <v>647</v>
      </c>
      <c r="C1710" s="212" t="s">
        <v>648</v>
      </c>
      <c r="D1710" s="181" t="s">
        <v>108</v>
      </c>
      <c r="E1710" s="213">
        <v>1</v>
      </c>
      <c r="F1710" s="166">
        <f>VLOOKUP(B1710,'SETOP-Tabela Serv.-Dez.2015'!A:H,6,0)</f>
        <v>362.25</v>
      </c>
      <c r="G1710" s="167">
        <f>F1710*E1710</f>
        <v>362.25</v>
      </c>
      <c r="H1710" s="139"/>
      <c r="I1710" s="175"/>
      <c r="J1710" s="175"/>
    </row>
    <row r="1711" spans="1:10">
      <c r="A1711" s="524"/>
      <c r="B1711" s="214"/>
      <c r="C1711" s="212"/>
      <c r="D1711" s="181"/>
      <c r="E1711" s="181"/>
      <c r="F1711" s="181"/>
      <c r="G1711" s="215"/>
      <c r="H1711" s="139"/>
      <c r="I1711" s="175"/>
      <c r="J1711" s="175"/>
    </row>
    <row r="1712" spans="1:10">
      <c r="A1712" s="217" t="str">
        <f>B1708</f>
        <v>HID-CXS-200</v>
      </c>
      <c r="B1712" s="217"/>
      <c r="C1712" s="218" t="s">
        <v>100</v>
      </c>
      <c r="D1712" s="216"/>
      <c r="E1712" s="216"/>
      <c r="F1712" s="216"/>
      <c r="G1712" s="219">
        <f>SUM(G1710:G1711)</f>
        <v>362.25</v>
      </c>
      <c r="H1712" s="139"/>
      <c r="I1712" s="175">
        <f>G1712*0.7</f>
        <v>253.57499999999999</v>
      </c>
      <c r="J1712" s="175">
        <f>G1712*0.3</f>
        <v>108.675</v>
      </c>
    </row>
    <row r="1713" spans="1:10">
      <c r="A1713" s="221" t="s">
        <v>101</v>
      </c>
      <c r="B1713" s="231"/>
      <c r="C1713" s="222"/>
      <c r="D1713" s="220"/>
      <c r="E1713" s="220"/>
      <c r="F1713" s="220"/>
      <c r="G1713" s="220"/>
      <c r="H1713" s="139"/>
      <c r="I1713" s="175"/>
      <c r="J1713" s="175"/>
    </row>
    <row r="1714" spans="1:10">
      <c r="A1714" s="224"/>
      <c r="B1714" s="224"/>
      <c r="C1714" s="225"/>
      <c r="D1714" s="223"/>
      <c r="E1714" s="223"/>
      <c r="F1714" s="223"/>
      <c r="G1714" s="223"/>
      <c r="H1714" s="139"/>
      <c r="I1714" s="175"/>
      <c r="J1714" s="175"/>
    </row>
    <row r="1715" spans="1:10">
      <c r="A1715" s="183" t="s">
        <v>97</v>
      </c>
      <c r="B1715" s="183" t="s">
        <v>649</v>
      </c>
      <c r="C1715" s="184" t="s">
        <v>650</v>
      </c>
      <c r="D1715" s="182" t="s">
        <v>193</v>
      </c>
      <c r="E1715" s="182"/>
      <c r="F1715" s="182"/>
      <c r="G1715" s="182" t="str">
        <f>B1715</f>
        <v>DRE-POÇ-115</v>
      </c>
      <c r="H1715" s="139"/>
      <c r="I1715" s="175"/>
      <c r="J1715" s="175"/>
    </row>
    <row r="1716" spans="1:10">
      <c r="A1716" s="523" t="s">
        <v>88</v>
      </c>
      <c r="B1716" s="207" t="s">
        <v>91</v>
      </c>
      <c r="C1716" s="208" t="s">
        <v>9</v>
      </c>
      <c r="D1716" s="209" t="s">
        <v>92</v>
      </c>
      <c r="E1716" s="209" t="s">
        <v>93</v>
      </c>
      <c r="F1716" s="209" t="s">
        <v>94</v>
      </c>
      <c r="G1716" s="210" t="s">
        <v>62</v>
      </c>
      <c r="H1716" s="139"/>
      <c r="I1716" s="175"/>
      <c r="J1716" s="175"/>
    </row>
    <row r="1717" spans="1:10">
      <c r="A1717" s="519" t="s">
        <v>109</v>
      </c>
      <c r="B1717" s="211" t="s">
        <v>649</v>
      </c>
      <c r="C1717" s="212" t="s">
        <v>650</v>
      </c>
      <c r="D1717" s="181" t="s">
        <v>193</v>
      </c>
      <c r="E1717" s="213">
        <v>1</v>
      </c>
      <c r="F1717" s="166">
        <f>VLOOKUP(B1717,'SETOP-Tabela Serv.-Dez.2015'!A:H,6,0)</f>
        <v>2227.9</v>
      </c>
      <c r="G1717" s="167">
        <f>F1717*E1717</f>
        <v>2227.9</v>
      </c>
      <c r="H1717" s="139"/>
      <c r="I1717" s="175"/>
      <c r="J1717" s="175"/>
    </row>
    <row r="1718" spans="1:10">
      <c r="A1718" s="524"/>
      <c r="B1718" s="214"/>
      <c r="C1718" s="212"/>
      <c r="D1718" s="181"/>
      <c r="E1718" s="181"/>
      <c r="F1718" s="181"/>
      <c r="G1718" s="215"/>
      <c r="H1718" s="139"/>
      <c r="I1718" s="175"/>
      <c r="J1718" s="175"/>
    </row>
    <row r="1719" spans="1:10">
      <c r="A1719" s="217" t="str">
        <f>B1715</f>
        <v>DRE-POÇ-115</v>
      </c>
      <c r="B1719" s="217"/>
      <c r="C1719" s="218" t="s">
        <v>100</v>
      </c>
      <c r="D1719" s="216"/>
      <c r="E1719" s="216"/>
      <c r="F1719" s="216"/>
      <c r="G1719" s="219">
        <f>SUM(G1717:G1718)</f>
        <v>2227.9</v>
      </c>
      <c r="H1719" s="139"/>
      <c r="I1719" s="175">
        <f>G1719*0.65</f>
        <v>1448.1350000000002</v>
      </c>
      <c r="J1719" s="175">
        <f>G1719*0.35</f>
        <v>779.76499999999999</v>
      </c>
    </row>
    <row r="1720" spans="1:10">
      <c r="A1720" s="221" t="s">
        <v>101</v>
      </c>
      <c r="B1720" s="231"/>
      <c r="C1720" s="222"/>
      <c r="D1720" s="220"/>
      <c r="E1720" s="220"/>
      <c r="F1720" s="220"/>
      <c r="G1720" s="220"/>
      <c r="H1720" s="139"/>
      <c r="I1720" s="175"/>
      <c r="J1720" s="175"/>
    </row>
    <row r="1721" spans="1:10">
      <c r="A1721" s="224"/>
      <c r="B1721" s="224"/>
      <c r="C1721" s="225"/>
      <c r="D1721" s="223"/>
      <c r="E1721" s="223"/>
      <c r="F1721" s="223"/>
      <c r="G1721" s="223"/>
      <c r="H1721" s="139"/>
      <c r="I1721" s="175"/>
      <c r="J1721" s="175"/>
    </row>
    <row r="1722" spans="1:10">
      <c r="A1722" s="183" t="s">
        <v>97</v>
      </c>
      <c r="B1722" s="183" t="s">
        <v>651</v>
      </c>
      <c r="C1722" s="184" t="s">
        <v>652</v>
      </c>
      <c r="D1722" s="182" t="s">
        <v>193</v>
      </c>
      <c r="E1722" s="182"/>
      <c r="F1722" s="182"/>
      <c r="G1722" s="182" t="str">
        <f>B1722</f>
        <v>DRE-TAM-005</v>
      </c>
      <c r="H1722" s="139"/>
      <c r="I1722" s="175"/>
      <c r="J1722" s="175"/>
    </row>
    <row r="1723" spans="1:10">
      <c r="A1723" s="523" t="s">
        <v>88</v>
      </c>
      <c r="B1723" s="207" t="s">
        <v>91</v>
      </c>
      <c r="C1723" s="208" t="s">
        <v>9</v>
      </c>
      <c r="D1723" s="209" t="s">
        <v>92</v>
      </c>
      <c r="E1723" s="209" t="s">
        <v>93</v>
      </c>
      <c r="F1723" s="209" t="s">
        <v>94</v>
      </c>
      <c r="G1723" s="210" t="s">
        <v>62</v>
      </c>
      <c r="H1723" s="139"/>
      <c r="I1723" s="175"/>
      <c r="J1723" s="175"/>
    </row>
    <row r="1724" spans="1:10">
      <c r="A1724" s="519" t="s">
        <v>109</v>
      </c>
      <c r="B1724" s="211" t="s">
        <v>651</v>
      </c>
      <c r="C1724" s="212" t="s">
        <v>652</v>
      </c>
      <c r="D1724" s="181" t="s">
        <v>193</v>
      </c>
      <c r="E1724" s="213">
        <v>1</v>
      </c>
      <c r="F1724" s="166">
        <f>VLOOKUP(B1724,'SETOP-Tabela Serv.-Dez.2015'!A:H,6,0)</f>
        <v>256.14999999999998</v>
      </c>
      <c r="G1724" s="167">
        <f>F1724*E1724</f>
        <v>256.14999999999998</v>
      </c>
      <c r="H1724" s="139"/>
      <c r="I1724" s="175"/>
      <c r="J1724" s="175"/>
    </row>
    <row r="1725" spans="1:10">
      <c r="A1725" s="524"/>
      <c r="B1725" s="214"/>
      <c r="C1725" s="212"/>
      <c r="D1725" s="181"/>
      <c r="E1725" s="181"/>
      <c r="F1725" s="181"/>
      <c r="G1725" s="215"/>
      <c r="H1725" s="139"/>
      <c r="I1725" s="175"/>
      <c r="J1725" s="175"/>
    </row>
    <row r="1726" spans="1:10">
      <c r="A1726" s="217" t="str">
        <f>B1722</f>
        <v>DRE-TAM-005</v>
      </c>
      <c r="B1726" s="217"/>
      <c r="C1726" s="218" t="s">
        <v>100</v>
      </c>
      <c r="D1726" s="216"/>
      <c r="E1726" s="216"/>
      <c r="F1726" s="216"/>
      <c r="G1726" s="219">
        <f>SUM(G1724:G1725)</f>
        <v>256.14999999999998</v>
      </c>
      <c r="H1726" s="139"/>
      <c r="I1726" s="175">
        <f>G1726*0.7</f>
        <v>179.30499999999998</v>
      </c>
      <c r="J1726" s="175">
        <f>G1726*0.3</f>
        <v>76.844999999999985</v>
      </c>
    </row>
    <row r="1727" spans="1:10">
      <c r="A1727" s="221" t="s">
        <v>101</v>
      </c>
      <c r="B1727" s="231"/>
      <c r="C1727" s="222"/>
      <c r="D1727" s="220"/>
      <c r="E1727" s="220"/>
      <c r="F1727" s="220"/>
      <c r="G1727" s="220"/>
      <c r="H1727" s="139"/>
      <c r="I1727" s="175"/>
      <c r="J1727" s="175"/>
    </row>
    <row r="1728" spans="1:10">
      <c r="A1728" s="224"/>
      <c r="B1728" s="224"/>
      <c r="C1728" s="225"/>
      <c r="D1728" s="223"/>
      <c r="E1728" s="223"/>
      <c r="F1728" s="223"/>
      <c r="G1728" s="223"/>
      <c r="H1728" s="139"/>
      <c r="I1728" s="175"/>
      <c r="J1728" s="175"/>
    </row>
    <row r="1729" spans="1:10" ht="22.5">
      <c r="A1729" s="183" t="s">
        <v>97</v>
      </c>
      <c r="B1729" s="183" t="s">
        <v>653</v>
      </c>
      <c r="C1729" s="184" t="s">
        <v>654</v>
      </c>
      <c r="D1729" s="182" t="s">
        <v>128</v>
      </c>
      <c r="E1729" s="182"/>
      <c r="F1729" s="182"/>
      <c r="G1729" s="182" t="str">
        <f>B1729</f>
        <v>73964/005</v>
      </c>
      <c r="H1729" s="139"/>
      <c r="I1729" s="175"/>
      <c r="J1729" s="175"/>
    </row>
    <row r="1730" spans="1:10">
      <c r="A1730" s="523" t="s">
        <v>88</v>
      </c>
      <c r="B1730" s="207" t="s">
        <v>91</v>
      </c>
      <c r="C1730" s="208" t="s">
        <v>9</v>
      </c>
      <c r="D1730" s="209" t="s">
        <v>92</v>
      </c>
      <c r="E1730" s="209" t="s">
        <v>93</v>
      </c>
      <c r="F1730" s="209" t="s">
        <v>94</v>
      </c>
      <c r="G1730" s="210" t="s">
        <v>62</v>
      </c>
      <c r="H1730" s="139"/>
      <c r="I1730" s="175"/>
      <c r="J1730" s="175"/>
    </row>
    <row r="1731" spans="1:10" ht="33.75">
      <c r="A1731" s="518" t="s">
        <v>113</v>
      </c>
      <c r="B1731" s="211">
        <v>5875</v>
      </c>
      <c r="C1731" s="212" t="s">
        <v>655</v>
      </c>
      <c r="D1731" s="181" t="s">
        <v>224</v>
      </c>
      <c r="E1731" s="213">
        <v>1.43E-2</v>
      </c>
      <c r="F1731" s="166" t="e">
        <f>VLOOKUP(B1731,'SINAPI-Tabela-Mai.2016'!A:E,5,0)</f>
        <v>#N/A</v>
      </c>
      <c r="G1731" s="167" t="e">
        <f>F1731*E1731</f>
        <v>#N/A</v>
      </c>
      <c r="H1731" s="139"/>
      <c r="I1731" s="175"/>
      <c r="J1731" s="175"/>
    </row>
    <row r="1732" spans="1:10" ht="33.75">
      <c r="A1732" s="518" t="s">
        <v>113</v>
      </c>
      <c r="B1732" s="211">
        <v>5877</v>
      </c>
      <c r="C1732" s="212" t="s">
        <v>655</v>
      </c>
      <c r="D1732" s="181" t="s">
        <v>593</v>
      </c>
      <c r="E1732" s="213">
        <v>8.0000000000000004E-4</v>
      </c>
      <c r="F1732" s="166" t="e">
        <f>VLOOKUP(B1732,'SINAPI-Tabela-Mai.2016'!A:E,5,0)</f>
        <v>#N/A</v>
      </c>
      <c r="G1732" s="167" t="e">
        <f>F1732*E1732</f>
        <v>#N/A</v>
      </c>
      <c r="H1732" s="139"/>
      <c r="I1732" s="175"/>
      <c r="J1732" s="175"/>
    </row>
    <row r="1733" spans="1:10">
      <c r="A1733" s="518" t="s">
        <v>113</v>
      </c>
      <c r="B1733" s="211">
        <v>73496</v>
      </c>
      <c r="C1733" s="212" t="s">
        <v>656</v>
      </c>
      <c r="D1733" s="181" t="s">
        <v>90</v>
      </c>
      <c r="E1733" s="213">
        <v>1.54E-2</v>
      </c>
      <c r="F1733" s="166">
        <f>VLOOKUP(B1733,'SINAPI-Tabela-Mai.2016'!A:E,5,0)</f>
        <v>3.69</v>
      </c>
      <c r="G1733" s="167">
        <f>F1733*E1733</f>
        <v>5.6826000000000002E-2</v>
      </c>
      <c r="H1733" s="139"/>
      <c r="I1733" s="175"/>
      <c r="J1733" s="175"/>
    </row>
    <row r="1734" spans="1:10">
      <c r="A1734" s="518" t="s">
        <v>113</v>
      </c>
      <c r="B1734" s="211">
        <v>73560</v>
      </c>
      <c r="C1734" s="212" t="s">
        <v>657</v>
      </c>
      <c r="D1734" s="181" t="s">
        <v>90</v>
      </c>
      <c r="E1734" s="213">
        <v>0.1283</v>
      </c>
      <c r="F1734" s="166">
        <f>VLOOKUP(B1734,'SINAPI-Tabela-Mai.2016'!A:E,5,0)</f>
        <v>2.85</v>
      </c>
      <c r="G1734" s="167">
        <f>F1734*E1734</f>
        <v>0.36565500000000001</v>
      </c>
      <c r="H1734" s="139"/>
      <c r="I1734" s="175"/>
      <c r="J1734" s="175"/>
    </row>
    <row r="1735" spans="1:10">
      <c r="A1735" s="518" t="s">
        <v>113</v>
      </c>
      <c r="B1735" s="211">
        <v>88316</v>
      </c>
      <c r="C1735" s="212" t="s">
        <v>116</v>
      </c>
      <c r="D1735" s="181" t="s">
        <v>90</v>
      </c>
      <c r="E1735" s="213">
        <v>0.59670000000000001</v>
      </c>
      <c r="F1735" s="166">
        <f>VLOOKUP(B1735,'SINAPI-Tabela-Mai.2016'!A:E,5,0)</f>
        <v>11.41</v>
      </c>
      <c r="G1735" s="167">
        <f>F1735*E1735</f>
        <v>6.8083470000000004</v>
      </c>
      <c r="H1735" s="139"/>
      <c r="I1735" s="175"/>
      <c r="J1735" s="175"/>
    </row>
    <row r="1736" spans="1:10">
      <c r="A1736" s="519"/>
      <c r="B1736" s="316"/>
      <c r="C1736" s="317"/>
      <c r="D1736" s="318"/>
      <c r="E1736" s="230"/>
      <c r="F1736" s="166"/>
      <c r="G1736" s="167"/>
      <c r="H1736" s="139"/>
      <c r="I1736" s="175"/>
      <c r="J1736" s="175"/>
    </row>
    <row r="1737" spans="1:10">
      <c r="A1737" s="287" t="str">
        <f>B1729</f>
        <v>73964/005</v>
      </c>
      <c r="B1737" s="287"/>
      <c r="C1737" s="270" t="s">
        <v>100</v>
      </c>
      <c r="D1737" s="269"/>
      <c r="E1737" s="269"/>
      <c r="F1737" s="269"/>
      <c r="G1737" s="288" t="e">
        <f>SUM(G1731:G1736)</f>
        <v>#N/A</v>
      </c>
      <c r="H1737" s="139"/>
      <c r="I1737" s="175" t="e">
        <f>G1737*0.65</f>
        <v>#N/A</v>
      </c>
      <c r="J1737" s="175" t="e">
        <f>G1737*0.35</f>
        <v>#N/A</v>
      </c>
    </row>
    <row r="1738" spans="1:10">
      <c r="A1738" s="221" t="s">
        <v>101</v>
      </c>
      <c r="B1738" s="231"/>
      <c r="C1738" s="222"/>
      <c r="D1738" s="220"/>
      <c r="E1738" s="220"/>
      <c r="F1738" s="220"/>
      <c r="G1738" s="220"/>
      <c r="H1738" s="139"/>
      <c r="I1738" s="175"/>
      <c r="J1738" s="175"/>
    </row>
    <row r="1739" spans="1:10">
      <c r="A1739" s="224"/>
      <c r="B1739" s="224"/>
      <c r="C1739" s="225"/>
      <c r="D1739" s="223"/>
      <c r="E1739" s="223"/>
      <c r="F1739" s="223"/>
      <c r="G1739" s="223"/>
      <c r="H1739" s="139"/>
      <c r="I1739" s="175"/>
      <c r="J1739" s="175"/>
    </row>
    <row r="1740" spans="1:10">
      <c r="A1740" s="183" t="s">
        <v>97</v>
      </c>
      <c r="B1740" s="183" t="s">
        <v>658</v>
      </c>
      <c r="C1740" s="184" t="s">
        <v>659</v>
      </c>
      <c r="D1740" s="182" t="s">
        <v>407</v>
      </c>
      <c r="E1740" s="182"/>
      <c r="F1740" s="182"/>
      <c r="G1740" s="182" t="str">
        <f>B1740</f>
        <v>DRE-TUB-065</v>
      </c>
      <c r="H1740" s="139"/>
      <c r="I1740" s="175"/>
      <c r="J1740" s="175"/>
    </row>
    <row r="1741" spans="1:10">
      <c r="A1741" s="523" t="s">
        <v>88</v>
      </c>
      <c r="B1741" s="207" t="s">
        <v>91</v>
      </c>
      <c r="C1741" s="208" t="s">
        <v>9</v>
      </c>
      <c r="D1741" s="209" t="s">
        <v>92</v>
      </c>
      <c r="E1741" s="209" t="s">
        <v>93</v>
      </c>
      <c r="F1741" s="209" t="s">
        <v>94</v>
      </c>
      <c r="G1741" s="210" t="s">
        <v>62</v>
      </c>
      <c r="H1741" s="139"/>
      <c r="I1741" s="175"/>
      <c r="J1741" s="175"/>
    </row>
    <row r="1742" spans="1:10">
      <c r="A1742" s="519" t="s">
        <v>109</v>
      </c>
      <c r="B1742" s="211" t="s">
        <v>658</v>
      </c>
      <c r="C1742" s="212" t="s">
        <v>659</v>
      </c>
      <c r="D1742" s="181" t="s">
        <v>407</v>
      </c>
      <c r="E1742" s="213">
        <v>1</v>
      </c>
      <c r="F1742" s="166">
        <f>VLOOKUP(B1742,'SETOP-Tabela Serv.-Dez.2015'!A:H,6,0)</f>
        <v>71.64</v>
      </c>
      <c r="G1742" s="167">
        <f>F1742*E1742</f>
        <v>71.64</v>
      </c>
      <c r="H1742" s="139"/>
      <c r="I1742" s="175"/>
      <c r="J1742" s="175"/>
    </row>
    <row r="1743" spans="1:10">
      <c r="A1743" s="524"/>
      <c r="B1743" s="214"/>
      <c r="C1743" s="212"/>
      <c r="D1743" s="181"/>
      <c r="E1743" s="181"/>
      <c r="F1743" s="181"/>
      <c r="G1743" s="215"/>
      <c r="H1743" s="139"/>
      <c r="I1743" s="175"/>
      <c r="J1743" s="175"/>
    </row>
    <row r="1744" spans="1:10">
      <c r="A1744" s="217" t="str">
        <f>B1740</f>
        <v>DRE-TUB-065</v>
      </c>
      <c r="B1744" s="217"/>
      <c r="C1744" s="218" t="s">
        <v>100</v>
      </c>
      <c r="D1744" s="216"/>
      <c r="E1744" s="216"/>
      <c r="F1744" s="216"/>
      <c r="G1744" s="219">
        <f>SUM(G1742:G1743)</f>
        <v>71.64</v>
      </c>
      <c r="H1744" s="139"/>
      <c r="I1744" s="175">
        <f>G1744*0.7</f>
        <v>50.147999999999996</v>
      </c>
      <c r="J1744" s="175">
        <f>G1744*0.3</f>
        <v>21.492000000000001</v>
      </c>
    </row>
    <row r="1745" spans="1:10">
      <c r="A1745" s="221" t="s">
        <v>101</v>
      </c>
      <c r="B1745" s="231"/>
      <c r="C1745" s="222"/>
      <c r="D1745" s="220"/>
      <c r="E1745" s="220"/>
      <c r="F1745" s="220"/>
      <c r="G1745" s="220"/>
      <c r="H1745" s="139"/>
      <c r="I1745" s="175"/>
      <c r="J1745" s="175"/>
    </row>
    <row r="1746" spans="1:10">
      <c r="A1746" s="224"/>
      <c r="B1746" s="224"/>
      <c r="C1746" s="225"/>
      <c r="D1746" s="223"/>
      <c r="E1746" s="223"/>
      <c r="F1746" s="223"/>
      <c r="G1746" s="223"/>
      <c r="H1746" s="139"/>
      <c r="I1746" s="175"/>
      <c r="J1746" s="175"/>
    </row>
    <row r="1747" spans="1:10">
      <c r="A1747" s="183" t="s">
        <v>97</v>
      </c>
      <c r="B1747" s="183" t="s">
        <v>660</v>
      </c>
      <c r="C1747" s="184" t="s">
        <v>661</v>
      </c>
      <c r="D1747" s="182" t="s">
        <v>407</v>
      </c>
      <c r="E1747" s="182"/>
      <c r="F1747" s="182"/>
      <c r="G1747" s="182" t="str">
        <f>B1747</f>
        <v>DRE-TUB-070</v>
      </c>
      <c r="H1747" s="139"/>
      <c r="I1747" s="175"/>
      <c r="J1747" s="175"/>
    </row>
    <row r="1748" spans="1:10">
      <c r="A1748" s="523" t="s">
        <v>88</v>
      </c>
      <c r="B1748" s="207" t="s">
        <v>91</v>
      </c>
      <c r="C1748" s="208" t="s">
        <v>9</v>
      </c>
      <c r="D1748" s="209" t="s">
        <v>92</v>
      </c>
      <c r="E1748" s="209" t="s">
        <v>93</v>
      </c>
      <c r="F1748" s="209" t="s">
        <v>94</v>
      </c>
      <c r="G1748" s="210" t="s">
        <v>62</v>
      </c>
      <c r="H1748" s="139"/>
      <c r="I1748" s="175"/>
      <c r="J1748" s="175"/>
    </row>
    <row r="1749" spans="1:10">
      <c r="A1749" s="519" t="s">
        <v>109</v>
      </c>
      <c r="B1749" s="211" t="s">
        <v>660</v>
      </c>
      <c r="C1749" s="212" t="s">
        <v>661</v>
      </c>
      <c r="D1749" s="181" t="s">
        <v>407</v>
      </c>
      <c r="E1749" s="213">
        <v>1</v>
      </c>
      <c r="F1749" s="166">
        <f>VLOOKUP(B1749,'SETOP-Tabela Serv.-Dez.2015'!A:H,6,0)</f>
        <v>93.96</v>
      </c>
      <c r="G1749" s="167">
        <f>F1749*E1749</f>
        <v>93.96</v>
      </c>
      <c r="H1749" s="139"/>
      <c r="I1749" s="175"/>
      <c r="J1749" s="175"/>
    </row>
    <row r="1750" spans="1:10">
      <c r="A1750" s="524"/>
      <c r="B1750" s="214"/>
      <c r="C1750" s="212"/>
      <c r="D1750" s="181"/>
      <c r="E1750" s="181"/>
      <c r="F1750" s="181"/>
      <c r="G1750" s="215"/>
      <c r="H1750" s="139"/>
      <c r="I1750" s="175"/>
      <c r="J1750" s="175"/>
    </row>
    <row r="1751" spans="1:10">
      <c r="A1751" s="217" t="str">
        <f>B1747</f>
        <v>DRE-TUB-070</v>
      </c>
      <c r="B1751" s="217"/>
      <c r="C1751" s="218" t="s">
        <v>100</v>
      </c>
      <c r="D1751" s="216"/>
      <c r="E1751" s="216"/>
      <c r="F1751" s="216"/>
      <c r="G1751" s="219">
        <f>SUM(G1749:G1750)</f>
        <v>93.96</v>
      </c>
      <c r="H1751" s="139"/>
      <c r="I1751" s="175">
        <f>G1751*0.7</f>
        <v>65.771999999999991</v>
      </c>
      <c r="J1751" s="175">
        <f>G1751*0.3</f>
        <v>28.187999999999999</v>
      </c>
    </row>
    <row r="1752" spans="1:10">
      <c r="A1752" s="221" t="s">
        <v>101</v>
      </c>
      <c r="B1752" s="231"/>
      <c r="C1752" s="222"/>
      <c r="D1752" s="220"/>
      <c r="E1752" s="220"/>
      <c r="F1752" s="220"/>
      <c r="G1752" s="220"/>
      <c r="H1752" s="139"/>
      <c r="I1752" s="175"/>
      <c r="J1752" s="175"/>
    </row>
    <row r="1753" spans="1:10">
      <c r="A1753" s="224"/>
      <c r="B1753" s="224"/>
      <c r="C1753" s="225"/>
      <c r="D1753" s="223"/>
      <c r="E1753" s="223"/>
      <c r="F1753" s="223"/>
      <c r="G1753" s="223"/>
      <c r="H1753" s="139"/>
      <c r="I1753" s="175"/>
      <c r="J1753" s="175"/>
    </row>
    <row r="1754" spans="1:10">
      <c r="A1754" s="183" t="s">
        <v>97</v>
      </c>
      <c r="B1754" s="183" t="s">
        <v>662</v>
      </c>
      <c r="C1754" s="184" t="s">
        <v>663</v>
      </c>
      <c r="D1754" s="182" t="s">
        <v>108</v>
      </c>
      <c r="E1754" s="182"/>
      <c r="F1754" s="182"/>
      <c r="G1754" s="182" t="str">
        <f>B1754</f>
        <v>DRE-BOC-010</v>
      </c>
      <c r="H1754" s="139"/>
      <c r="I1754" s="175"/>
      <c r="J1754" s="175"/>
    </row>
    <row r="1755" spans="1:10">
      <c r="A1755" s="523" t="s">
        <v>88</v>
      </c>
      <c r="B1755" s="207" t="s">
        <v>91</v>
      </c>
      <c r="C1755" s="208" t="s">
        <v>9</v>
      </c>
      <c r="D1755" s="209" t="s">
        <v>92</v>
      </c>
      <c r="E1755" s="209" t="s">
        <v>93</v>
      </c>
      <c r="F1755" s="209" t="s">
        <v>94</v>
      </c>
      <c r="G1755" s="210" t="s">
        <v>62</v>
      </c>
      <c r="H1755" s="139"/>
      <c r="I1755" s="175"/>
      <c r="J1755" s="175"/>
    </row>
    <row r="1756" spans="1:10">
      <c r="A1756" s="519" t="s">
        <v>109</v>
      </c>
      <c r="B1756" s="211" t="s">
        <v>662</v>
      </c>
      <c r="C1756" s="212" t="s">
        <v>663</v>
      </c>
      <c r="D1756" s="181" t="s">
        <v>108</v>
      </c>
      <c r="E1756" s="213">
        <v>1</v>
      </c>
      <c r="F1756" s="166">
        <f>VLOOKUP(B1756,'SETOP-Tabela Serv.-Dez.2015'!A:H,6,0)</f>
        <v>780.97</v>
      </c>
      <c r="G1756" s="167">
        <f>F1756*E1756</f>
        <v>780.97</v>
      </c>
      <c r="H1756" s="139"/>
      <c r="I1756" s="175"/>
      <c r="J1756" s="175"/>
    </row>
    <row r="1757" spans="1:10">
      <c r="A1757" s="524"/>
      <c r="B1757" s="214"/>
      <c r="C1757" s="212"/>
      <c r="D1757" s="181"/>
      <c r="E1757" s="181"/>
      <c r="F1757" s="181"/>
      <c r="G1757" s="215"/>
      <c r="H1757" s="139"/>
      <c r="I1757" s="175"/>
      <c r="J1757" s="175"/>
    </row>
    <row r="1758" spans="1:10">
      <c r="A1758" s="217" t="str">
        <f>B1754</f>
        <v>DRE-BOC-010</v>
      </c>
      <c r="B1758" s="217"/>
      <c r="C1758" s="218" t="s">
        <v>100</v>
      </c>
      <c r="D1758" s="216"/>
      <c r="E1758" s="216"/>
      <c r="F1758" s="216"/>
      <c r="G1758" s="219">
        <f>SUM(G1756:G1757)</f>
        <v>780.97</v>
      </c>
      <c r="H1758" s="139"/>
      <c r="I1758" s="175">
        <f>G1758*0.65</f>
        <v>507.63050000000004</v>
      </c>
      <c r="J1758" s="175">
        <f>G1758*0.35</f>
        <v>273.33949999999999</v>
      </c>
    </row>
    <row r="1759" spans="1:10">
      <c r="A1759" s="221" t="s">
        <v>101</v>
      </c>
      <c r="B1759" s="231"/>
      <c r="C1759" s="222"/>
      <c r="D1759" s="220"/>
      <c r="E1759" s="220"/>
      <c r="F1759" s="220"/>
      <c r="G1759" s="220"/>
      <c r="H1759" s="139"/>
      <c r="I1759" s="175"/>
      <c r="J1759" s="175"/>
    </row>
    <row r="1760" spans="1:10">
      <c r="A1760" s="224"/>
      <c r="B1760" s="224"/>
      <c r="C1760" s="225"/>
      <c r="D1760" s="223"/>
      <c r="E1760" s="223"/>
      <c r="F1760" s="223"/>
      <c r="G1760" s="223"/>
      <c r="H1760" s="139"/>
      <c r="I1760" s="175"/>
      <c r="J1760" s="175"/>
    </row>
    <row r="1761" spans="1:10">
      <c r="A1761" s="183" t="s">
        <v>97</v>
      </c>
      <c r="B1761" s="183" t="s">
        <v>664</v>
      </c>
      <c r="C1761" s="184" t="s">
        <v>665</v>
      </c>
      <c r="D1761" s="182" t="s">
        <v>193</v>
      </c>
      <c r="E1761" s="182"/>
      <c r="F1761" s="182"/>
      <c r="G1761" s="182" t="str">
        <f>B1761</f>
        <v>DRE-POÇ-125</v>
      </c>
      <c r="H1761" s="139"/>
      <c r="I1761" s="175"/>
      <c r="J1761" s="175"/>
    </row>
    <row r="1762" spans="1:10">
      <c r="A1762" s="523" t="s">
        <v>88</v>
      </c>
      <c r="B1762" s="207" t="s">
        <v>91</v>
      </c>
      <c r="C1762" s="208" t="s">
        <v>9</v>
      </c>
      <c r="D1762" s="209" t="s">
        <v>92</v>
      </c>
      <c r="E1762" s="209" t="s">
        <v>93</v>
      </c>
      <c r="F1762" s="209" t="s">
        <v>94</v>
      </c>
      <c r="G1762" s="210" t="s">
        <v>62</v>
      </c>
      <c r="H1762" s="139"/>
      <c r="I1762" s="175"/>
      <c r="J1762" s="175"/>
    </row>
    <row r="1763" spans="1:10">
      <c r="A1763" s="519" t="s">
        <v>109</v>
      </c>
      <c r="B1763" s="211" t="s">
        <v>664</v>
      </c>
      <c r="C1763" s="212" t="s">
        <v>666</v>
      </c>
      <c r="D1763" s="181" t="s">
        <v>193</v>
      </c>
      <c r="E1763" s="213">
        <v>1</v>
      </c>
      <c r="F1763" s="166">
        <f>VLOOKUP(B1763,'SETOP-Tabela Serv.-Dez.2015'!A:H,6,0)</f>
        <v>2498.59</v>
      </c>
      <c r="G1763" s="167">
        <f>F1763*E1763</f>
        <v>2498.59</v>
      </c>
      <c r="H1763" s="139"/>
      <c r="I1763" s="175"/>
      <c r="J1763" s="175"/>
    </row>
    <row r="1764" spans="1:10">
      <c r="A1764" s="524"/>
      <c r="B1764" s="214"/>
      <c r="C1764" s="212"/>
      <c r="D1764" s="181"/>
      <c r="E1764" s="181"/>
      <c r="F1764" s="181"/>
      <c r="G1764" s="215"/>
      <c r="H1764" s="139"/>
      <c r="I1764" s="175"/>
      <c r="J1764" s="175"/>
    </row>
    <row r="1765" spans="1:10">
      <c r="A1765" s="217" t="str">
        <f>B1761</f>
        <v>DRE-POÇ-125</v>
      </c>
      <c r="B1765" s="217"/>
      <c r="C1765" s="218" t="s">
        <v>100</v>
      </c>
      <c r="D1765" s="216"/>
      <c r="E1765" s="216"/>
      <c r="F1765" s="216"/>
      <c r="G1765" s="219">
        <f>SUM(G1763:G1764)</f>
        <v>2498.59</v>
      </c>
      <c r="H1765" s="139"/>
      <c r="I1765" s="175">
        <f>G1765*0.65</f>
        <v>1624.0835000000002</v>
      </c>
      <c r="J1765" s="175">
        <f>G1765*0.35</f>
        <v>874.50649999999996</v>
      </c>
    </row>
    <row r="1766" spans="1:10">
      <c r="A1766" s="221" t="s">
        <v>101</v>
      </c>
      <c r="B1766" s="231"/>
      <c r="C1766" s="222"/>
      <c r="D1766" s="220"/>
      <c r="E1766" s="220"/>
      <c r="F1766" s="220"/>
      <c r="G1766" s="220"/>
      <c r="H1766" s="139"/>
      <c r="I1766" s="175"/>
      <c r="J1766" s="175"/>
    </row>
    <row r="1767" spans="1:10">
      <c r="A1767" s="224"/>
      <c r="B1767" s="224"/>
      <c r="C1767" s="225"/>
      <c r="D1767" s="223"/>
      <c r="E1767" s="223"/>
      <c r="F1767" s="223"/>
      <c r="G1767" s="223"/>
      <c r="H1767" s="139"/>
      <c r="I1767" s="175"/>
      <c r="J1767" s="175"/>
    </row>
    <row r="1768" spans="1:10">
      <c r="A1768" s="183" t="s">
        <v>97</v>
      </c>
      <c r="B1768" s="183">
        <v>85179</v>
      </c>
      <c r="C1768" s="184" t="s">
        <v>667</v>
      </c>
      <c r="D1768" s="182" t="s">
        <v>112</v>
      </c>
      <c r="E1768" s="182"/>
      <c r="F1768" s="182"/>
      <c r="G1768" s="182">
        <f>B1768</f>
        <v>85179</v>
      </c>
      <c r="H1768" s="139"/>
      <c r="I1768" s="175"/>
      <c r="J1768" s="175"/>
    </row>
    <row r="1769" spans="1:10">
      <c r="A1769" s="521" t="s">
        <v>88</v>
      </c>
      <c r="B1769" s="185" t="s">
        <v>91</v>
      </c>
      <c r="C1769" s="186" t="s">
        <v>9</v>
      </c>
      <c r="D1769" s="187" t="s">
        <v>92</v>
      </c>
      <c r="E1769" s="187" t="s">
        <v>93</v>
      </c>
      <c r="F1769" s="187" t="s">
        <v>94</v>
      </c>
      <c r="G1769" s="188" t="s">
        <v>62</v>
      </c>
      <c r="H1769" s="139"/>
      <c r="I1769" s="175"/>
      <c r="J1769" s="175"/>
    </row>
    <row r="1770" spans="1:10">
      <c r="A1770" s="518" t="s">
        <v>113</v>
      </c>
      <c r="B1770" s="189">
        <v>88316</v>
      </c>
      <c r="C1770" s="190" t="s">
        <v>116</v>
      </c>
      <c r="D1770" s="191" t="s">
        <v>90</v>
      </c>
      <c r="E1770" s="165">
        <v>1</v>
      </c>
      <c r="F1770" s="166">
        <f>VLOOKUP(B1770,'SINAPI-Tabela-Mai.2016'!A:E,5,0)</f>
        <v>11.41</v>
      </c>
      <c r="G1770" s="167">
        <f t="shared" ref="G1770:G1775" si="27">F1770*E1770</f>
        <v>11.41</v>
      </c>
      <c r="H1770" s="139"/>
      <c r="I1770" s="175"/>
      <c r="J1770" s="175"/>
    </row>
    <row r="1771" spans="1:10">
      <c r="A1771" s="518" t="s">
        <v>113</v>
      </c>
      <c r="B1771" s="189">
        <v>88441</v>
      </c>
      <c r="C1771" s="190" t="s">
        <v>668</v>
      </c>
      <c r="D1771" s="191" t="s">
        <v>90</v>
      </c>
      <c r="E1771" s="165">
        <v>1</v>
      </c>
      <c r="F1771" s="166">
        <f>VLOOKUP(B1771,'SINAPI-Tabela-Mai.2016'!A:E,5,0)</f>
        <v>12.75</v>
      </c>
      <c r="G1771" s="167">
        <f t="shared" si="27"/>
        <v>12.75</v>
      </c>
      <c r="H1771" s="139"/>
      <c r="I1771" s="175"/>
      <c r="J1771" s="175"/>
    </row>
    <row r="1772" spans="1:10">
      <c r="A1772" s="518" t="s">
        <v>99</v>
      </c>
      <c r="B1772" s="162">
        <v>159</v>
      </c>
      <c r="C1772" s="190" t="s">
        <v>669</v>
      </c>
      <c r="D1772" s="191" t="s">
        <v>128</v>
      </c>
      <c r="E1772" s="165">
        <v>5.0000000000000001E-3</v>
      </c>
      <c r="F1772" s="166">
        <f>VLOOKUP(B1772,'SINAPI-Insumos-Mai.2016'!A:E,5,0)</f>
        <v>150.12</v>
      </c>
      <c r="G1772" s="167">
        <f t="shared" si="27"/>
        <v>0.75060000000000004</v>
      </c>
      <c r="H1772" s="139"/>
      <c r="I1772" s="175"/>
      <c r="J1772" s="175"/>
    </row>
    <row r="1773" spans="1:10">
      <c r="A1773" s="518" t="s">
        <v>99</v>
      </c>
      <c r="B1773" s="162">
        <v>3323</v>
      </c>
      <c r="C1773" s="190" t="s">
        <v>670</v>
      </c>
      <c r="D1773" s="191" t="s">
        <v>112</v>
      </c>
      <c r="E1773" s="165">
        <v>1</v>
      </c>
      <c r="F1773" s="166">
        <f>VLOOKUP(B1773,'SINAPI-Insumos-Mai.2016'!A:E,5,0)</f>
        <v>6.05</v>
      </c>
      <c r="G1773" s="167">
        <f t="shared" si="27"/>
        <v>6.05</v>
      </c>
      <c r="H1773" s="139"/>
      <c r="I1773" s="175"/>
      <c r="J1773" s="175"/>
    </row>
    <row r="1774" spans="1:10">
      <c r="A1774" s="518" t="s">
        <v>99</v>
      </c>
      <c r="B1774" s="162">
        <v>25951</v>
      </c>
      <c r="C1774" s="190" t="s">
        <v>671</v>
      </c>
      <c r="D1774" s="191" t="s">
        <v>118</v>
      </c>
      <c r="E1774" s="165">
        <v>0.1</v>
      </c>
      <c r="F1774" s="166">
        <f>VLOOKUP(B1774,'SINAPI-Insumos-Mai.2016'!A:E,5,0)</f>
        <v>1.73</v>
      </c>
      <c r="G1774" s="167">
        <f t="shared" si="27"/>
        <v>0.17300000000000001</v>
      </c>
      <c r="H1774" s="139"/>
      <c r="I1774" s="175"/>
      <c r="J1774" s="175"/>
    </row>
    <row r="1775" spans="1:10">
      <c r="A1775" s="518" t="s">
        <v>99</v>
      </c>
      <c r="B1775" s="162">
        <v>25963</v>
      </c>
      <c r="C1775" s="190" t="s">
        <v>672</v>
      </c>
      <c r="D1775" s="191" t="s">
        <v>118</v>
      </c>
      <c r="E1775" s="165">
        <v>0.15</v>
      </c>
      <c r="F1775" s="166">
        <f>VLOOKUP(B1775,'SINAPI-Insumos-Mai.2016'!A:E,5,0)</f>
        <v>7.0000000000000007E-2</v>
      </c>
      <c r="G1775" s="167">
        <f t="shared" si="27"/>
        <v>1.0500000000000001E-2</v>
      </c>
      <c r="H1775" s="139"/>
      <c r="I1775" s="175"/>
      <c r="J1775" s="175"/>
    </row>
    <row r="1776" spans="1:10">
      <c r="A1776" s="518"/>
      <c r="B1776" s="189"/>
      <c r="C1776" s="190"/>
      <c r="D1776" s="191"/>
      <c r="E1776" s="191"/>
      <c r="F1776" s="192"/>
      <c r="G1776" s="193"/>
      <c r="H1776" s="139"/>
      <c r="I1776" s="175"/>
      <c r="J1776" s="175"/>
    </row>
    <row r="1777" spans="1:10">
      <c r="A1777" s="195">
        <f>B1768</f>
        <v>85179</v>
      </c>
      <c r="B1777" s="195"/>
      <c r="C1777" s="196" t="s">
        <v>100</v>
      </c>
      <c r="D1777" s="194"/>
      <c r="E1777" s="194"/>
      <c r="F1777" s="173"/>
      <c r="G1777" s="173">
        <f>SUM(G1770:G1776)</f>
        <v>31.144099999999998</v>
      </c>
      <c r="H1777" s="139"/>
      <c r="I1777" s="175">
        <f>G1772+G1773+G1774+G1775</f>
        <v>6.9841000000000006</v>
      </c>
      <c r="J1777" s="175">
        <f>G1770+G1771</f>
        <v>24.16</v>
      </c>
    </row>
    <row r="1778" spans="1:10">
      <c r="A1778" s="221" t="s">
        <v>101</v>
      </c>
      <c r="B1778" s="198"/>
      <c r="C1778" s="178"/>
      <c r="D1778" s="176"/>
      <c r="E1778" s="176"/>
      <c r="F1778" s="180"/>
      <c r="G1778" s="180"/>
      <c r="H1778" s="139"/>
      <c r="I1778" s="175"/>
      <c r="J1778" s="175"/>
    </row>
    <row r="1779" spans="1:10">
      <c r="A1779" s="198"/>
      <c r="B1779" s="198"/>
      <c r="C1779" s="178"/>
      <c r="D1779" s="176"/>
      <c r="E1779" s="176"/>
      <c r="F1779" s="180"/>
      <c r="G1779" s="180"/>
      <c r="H1779" s="139"/>
      <c r="I1779" s="175"/>
      <c r="J1779" s="175"/>
    </row>
    <row r="1780" spans="1:10">
      <c r="A1780" s="183" t="s">
        <v>97</v>
      </c>
      <c r="B1780" s="183">
        <v>85180</v>
      </c>
      <c r="C1780" s="184" t="s">
        <v>673</v>
      </c>
      <c r="D1780" s="182" t="s">
        <v>112</v>
      </c>
      <c r="E1780" s="182"/>
      <c r="F1780" s="182"/>
      <c r="G1780" s="182">
        <f>B1780</f>
        <v>85180</v>
      </c>
      <c r="H1780" s="139"/>
      <c r="I1780" s="175"/>
      <c r="J1780" s="175"/>
    </row>
    <row r="1781" spans="1:10">
      <c r="A1781" s="521" t="s">
        <v>88</v>
      </c>
      <c r="B1781" s="185" t="s">
        <v>91</v>
      </c>
      <c r="C1781" s="186" t="s">
        <v>9</v>
      </c>
      <c r="D1781" s="187" t="s">
        <v>92</v>
      </c>
      <c r="E1781" s="187" t="s">
        <v>93</v>
      </c>
      <c r="F1781" s="187" t="s">
        <v>94</v>
      </c>
      <c r="G1781" s="188" t="s">
        <v>62</v>
      </c>
      <c r="H1781" s="139"/>
      <c r="I1781" s="175"/>
      <c r="J1781" s="175"/>
    </row>
    <row r="1782" spans="1:10">
      <c r="A1782" s="518" t="s">
        <v>113</v>
      </c>
      <c r="B1782" s="189">
        <v>88316</v>
      </c>
      <c r="C1782" s="190" t="s">
        <v>116</v>
      </c>
      <c r="D1782" s="191" t="s">
        <v>90</v>
      </c>
      <c r="E1782" s="165">
        <v>0.1</v>
      </c>
      <c r="F1782" s="166">
        <f>VLOOKUP(B1782,'SINAPI-Tabela-Mai.2016'!A:E,5,0)</f>
        <v>11.41</v>
      </c>
      <c r="G1782" s="167">
        <f t="shared" ref="G1782:G1787" si="28">F1782*E1782</f>
        <v>1.141</v>
      </c>
      <c r="H1782" s="139"/>
      <c r="I1782" s="175"/>
      <c r="J1782" s="175"/>
    </row>
    <row r="1783" spans="1:10">
      <c r="A1783" s="518" t="s">
        <v>113</v>
      </c>
      <c r="B1783" s="189">
        <v>88441</v>
      </c>
      <c r="C1783" s="190" t="s">
        <v>668</v>
      </c>
      <c r="D1783" s="191" t="s">
        <v>90</v>
      </c>
      <c r="E1783" s="165">
        <v>0.1</v>
      </c>
      <c r="F1783" s="166">
        <f>VLOOKUP(B1783,'SINAPI-Tabela-Mai.2016'!A:E,5,0)</f>
        <v>12.75</v>
      </c>
      <c r="G1783" s="167">
        <f t="shared" si="28"/>
        <v>1.2750000000000001</v>
      </c>
      <c r="H1783" s="139"/>
      <c r="I1783" s="175"/>
      <c r="J1783" s="175"/>
    </row>
    <row r="1784" spans="1:10">
      <c r="A1784" s="518" t="s">
        <v>99</v>
      </c>
      <c r="B1784" s="162">
        <v>159</v>
      </c>
      <c r="C1784" s="190" t="s">
        <v>669</v>
      </c>
      <c r="D1784" s="191" t="s">
        <v>128</v>
      </c>
      <c r="E1784" s="165">
        <v>5.0000000000000001E-3</v>
      </c>
      <c r="F1784" s="166">
        <f>VLOOKUP(B1784,'SINAPI-Insumos-Mai.2016'!A:E,5,0)</f>
        <v>150.12</v>
      </c>
      <c r="G1784" s="167">
        <f t="shared" si="28"/>
        <v>0.75060000000000004</v>
      </c>
      <c r="H1784" s="139"/>
      <c r="I1784" s="175"/>
      <c r="J1784" s="175"/>
    </row>
    <row r="1785" spans="1:10">
      <c r="A1785" s="518" t="s">
        <v>99</v>
      </c>
      <c r="B1785" s="162">
        <v>3322</v>
      </c>
      <c r="C1785" s="190" t="s">
        <v>2728</v>
      </c>
      <c r="D1785" s="191" t="s">
        <v>112</v>
      </c>
      <c r="E1785" s="165">
        <v>1</v>
      </c>
      <c r="F1785" s="166">
        <f>VLOOKUP(B1785,'SINAPI-Insumos-Mai.2016'!A:E,5,0)</f>
        <v>6.05</v>
      </c>
      <c r="G1785" s="167">
        <f t="shared" si="28"/>
        <v>6.05</v>
      </c>
      <c r="H1785" s="139"/>
      <c r="I1785" s="175"/>
      <c r="J1785" s="175"/>
    </row>
    <row r="1786" spans="1:10">
      <c r="A1786" s="518" t="s">
        <v>99</v>
      </c>
      <c r="B1786" s="162">
        <v>25951</v>
      </c>
      <c r="C1786" s="190" t="s">
        <v>671</v>
      </c>
      <c r="D1786" s="191" t="s">
        <v>118</v>
      </c>
      <c r="E1786" s="165">
        <v>0.1</v>
      </c>
      <c r="F1786" s="166">
        <f>VLOOKUP(B1786,'SINAPI-Insumos-Mai.2016'!A:E,5,0)</f>
        <v>1.73</v>
      </c>
      <c r="G1786" s="167">
        <f t="shared" si="28"/>
        <v>0.17300000000000001</v>
      </c>
      <c r="H1786" s="139"/>
      <c r="I1786" s="175"/>
      <c r="J1786" s="175"/>
    </row>
    <row r="1787" spans="1:10">
      <c r="A1787" s="518" t="s">
        <v>99</v>
      </c>
      <c r="B1787" s="162">
        <v>25963</v>
      </c>
      <c r="C1787" s="190" t="s">
        <v>672</v>
      </c>
      <c r="D1787" s="191" t="s">
        <v>118</v>
      </c>
      <c r="E1787" s="165">
        <v>0.15</v>
      </c>
      <c r="F1787" s="166">
        <f>VLOOKUP(B1787,'SINAPI-Insumos-Mai.2016'!A:E,5,0)</f>
        <v>7.0000000000000007E-2</v>
      </c>
      <c r="G1787" s="167">
        <f t="shared" si="28"/>
        <v>1.0500000000000001E-2</v>
      </c>
      <c r="H1787" s="139"/>
      <c r="I1787" s="175"/>
      <c r="J1787" s="175"/>
    </row>
    <row r="1788" spans="1:10">
      <c r="A1788" s="518"/>
      <c r="B1788" s="189"/>
      <c r="C1788" s="190"/>
      <c r="D1788" s="191"/>
      <c r="E1788" s="191"/>
      <c r="F1788" s="192"/>
      <c r="G1788" s="193"/>
      <c r="H1788" s="139"/>
      <c r="I1788" s="175"/>
      <c r="J1788" s="175"/>
    </row>
    <row r="1789" spans="1:10">
      <c r="A1789" s="195">
        <f>B1780</f>
        <v>85180</v>
      </c>
      <c r="B1789" s="195"/>
      <c r="C1789" s="196" t="s">
        <v>100</v>
      </c>
      <c r="D1789" s="194"/>
      <c r="E1789" s="194"/>
      <c r="F1789" s="173"/>
      <c r="G1789" s="173">
        <f>SUM(G1782:G1788)</f>
        <v>9.4001000000000001</v>
      </c>
      <c r="H1789" s="139"/>
      <c r="I1789" s="175">
        <f>G1784+G1785+G1786+G1787</f>
        <v>6.9841000000000006</v>
      </c>
      <c r="J1789" s="175">
        <f>G1782+G1783</f>
        <v>2.4160000000000004</v>
      </c>
    </row>
    <row r="1790" spans="1:10">
      <c r="A1790" s="221" t="s">
        <v>101</v>
      </c>
      <c r="B1790" s="198"/>
      <c r="C1790" s="178"/>
      <c r="D1790" s="176"/>
      <c r="E1790" s="176"/>
      <c r="F1790" s="180"/>
      <c r="G1790" s="180"/>
      <c r="H1790" s="139"/>
      <c r="I1790" s="175"/>
      <c r="J1790" s="175"/>
    </row>
    <row r="1791" spans="1:10">
      <c r="A1791" s="198"/>
      <c r="B1791" s="198"/>
      <c r="C1791" s="178"/>
      <c r="D1791" s="176"/>
      <c r="E1791" s="176"/>
      <c r="F1791" s="180"/>
      <c r="G1791" s="180"/>
      <c r="H1791" s="139"/>
      <c r="I1791" s="175"/>
      <c r="J1791" s="175"/>
    </row>
    <row r="1792" spans="1:10">
      <c r="A1792" s="183" t="s">
        <v>97</v>
      </c>
      <c r="B1792" s="183" t="s">
        <v>674</v>
      </c>
      <c r="C1792" s="184" t="s">
        <v>675</v>
      </c>
      <c r="D1792" s="182" t="s">
        <v>108</v>
      </c>
      <c r="E1792" s="182"/>
      <c r="F1792" s="182"/>
      <c r="G1792" s="182" t="str">
        <f>B1792</f>
        <v>74022/030</v>
      </c>
      <c r="H1792" s="139"/>
      <c r="I1792" s="175"/>
      <c r="J1792" s="175"/>
    </row>
    <row r="1793" spans="1:10">
      <c r="A1793" s="521" t="s">
        <v>88</v>
      </c>
      <c r="B1793" s="185" t="s">
        <v>91</v>
      </c>
      <c r="C1793" s="186" t="s">
        <v>9</v>
      </c>
      <c r="D1793" s="187" t="s">
        <v>92</v>
      </c>
      <c r="E1793" s="187" t="s">
        <v>93</v>
      </c>
      <c r="F1793" s="187" t="s">
        <v>94</v>
      </c>
      <c r="G1793" s="188" t="s">
        <v>62</v>
      </c>
      <c r="H1793" s="139"/>
      <c r="I1793" s="175"/>
      <c r="J1793" s="175"/>
    </row>
    <row r="1794" spans="1:10">
      <c r="A1794" s="518" t="s">
        <v>113</v>
      </c>
      <c r="B1794" s="189">
        <v>88249</v>
      </c>
      <c r="C1794" s="190" t="s">
        <v>676</v>
      </c>
      <c r="D1794" s="191" t="s">
        <v>90</v>
      </c>
      <c r="E1794" s="165">
        <v>3.6</v>
      </c>
      <c r="F1794" s="166">
        <f>VLOOKUP(B1794,'SINAPI-Tabela-Mai.2016'!A:E,5,0)</f>
        <v>12.9</v>
      </c>
      <c r="G1794" s="167">
        <f>F1794*E1794</f>
        <v>46.440000000000005</v>
      </c>
      <c r="H1794" s="139"/>
      <c r="I1794" s="175"/>
      <c r="J1794" s="175"/>
    </row>
    <row r="1795" spans="1:10">
      <c r="A1795" s="518" t="s">
        <v>113</v>
      </c>
      <c r="B1795" s="189">
        <v>88321</v>
      </c>
      <c r="C1795" s="190" t="s">
        <v>677</v>
      </c>
      <c r="D1795" s="191" t="s">
        <v>90</v>
      </c>
      <c r="E1795" s="165">
        <v>1.8</v>
      </c>
      <c r="F1795" s="166">
        <f>VLOOKUP(B1795,'SINAPI-Tabela-Mai.2016'!A:E,5,0)</f>
        <v>24.11</v>
      </c>
      <c r="G1795" s="167">
        <f>F1795*E1795</f>
        <v>43.398000000000003</v>
      </c>
      <c r="H1795" s="139"/>
      <c r="I1795" s="175"/>
      <c r="J1795" s="175"/>
    </row>
    <row r="1796" spans="1:10">
      <c r="A1796" s="518"/>
      <c r="B1796" s="189"/>
      <c r="C1796" s="190"/>
      <c r="D1796" s="191"/>
      <c r="E1796" s="165"/>
      <c r="F1796" s="166"/>
      <c r="G1796" s="167"/>
      <c r="H1796" s="139"/>
      <c r="I1796" s="175"/>
      <c r="J1796" s="175"/>
    </row>
    <row r="1797" spans="1:10">
      <c r="A1797" s="195" t="str">
        <f>B1792</f>
        <v>74022/030</v>
      </c>
      <c r="B1797" s="195"/>
      <c r="C1797" s="196" t="s">
        <v>100</v>
      </c>
      <c r="D1797" s="194"/>
      <c r="E1797" s="194"/>
      <c r="F1797" s="173"/>
      <c r="G1797" s="173">
        <f>SUM(G1794:G1796)</f>
        <v>89.838000000000008</v>
      </c>
      <c r="H1797" s="139"/>
      <c r="I1797" s="175"/>
      <c r="J1797" s="175">
        <f>G1797</f>
        <v>89.838000000000008</v>
      </c>
    </row>
    <row r="1798" spans="1:10">
      <c r="A1798" s="221" t="s">
        <v>101</v>
      </c>
      <c r="B1798" s="198"/>
      <c r="C1798" s="178"/>
      <c r="D1798" s="176"/>
      <c r="E1798" s="176"/>
      <c r="F1798" s="180"/>
      <c r="G1798" s="180"/>
      <c r="H1798" s="139"/>
      <c r="I1798" s="175"/>
      <c r="J1798" s="175"/>
    </row>
    <row r="1799" spans="1:10">
      <c r="A1799" s="198"/>
      <c r="B1799" s="198"/>
      <c r="C1799" s="178"/>
      <c r="D1799" s="176"/>
      <c r="E1799" s="176"/>
      <c r="F1799" s="180"/>
      <c r="G1799" s="180"/>
      <c r="H1799" s="139"/>
      <c r="I1799" s="175"/>
      <c r="J1799" s="175"/>
    </row>
    <row r="1800" spans="1:10">
      <c r="A1800" s="183" t="s">
        <v>97</v>
      </c>
      <c r="B1800" s="183" t="s">
        <v>678</v>
      </c>
      <c r="C1800" s="184" t="s">
        <v>679</v>
      </c>
      <c r="D1800" s="182" t="s">
        <v>407</v>
      </c>
      <c r="E1800" s="182"/>
      <c r="F1800" s="182"/>
      <c r="G1800" s="182" t="str">
        <f>B1800</f>
        <v>URB-MFC-005</v>
      </c>
      <c r="H1800" s="139"/>
      <c r="I1800" s="175"/>
      <c r="J1800" s="175"/>
    </row>
    <row r="1801" spans="1:10">
      <c r="A1801" s="523" t="s">
        <v>88</v>
      </c>
      <c r="B1801" s="207" t="s">
        <v>91</v>
      </c>
      <c r="C1801" s="208" t="s">
        <v>9</v>
      </c>
      <c r="D1801" s="209" t="s">
        <v>92</v>
      </c>
      <c r="E1801" s="209" t="s">
        <v>93</v>
      </c>
      <c r="F1801" s="209" t="s">
        <v>94</v>
      </c>
      <c r="G1801" s="210" t="s">
        <v>62</v>
      </c>
      <c r="H1801" s="139"/>
      <c r="I1801" s="175"/>
      <c r="J1801" s="175"/>
    </row>
    <row r="1802" spans="1:10">
      <c r="A1802" s="519" t="s">
        <v>109</v>
      </c>
      <c r="B1802" s="211" t="s">
        <v>678</v>
      </c>
      <c r="C1802" s="212" t="s">
        <v>679</v>
      </c>
      <c r="D1802" s="181" t="s">
        <v>407</v>
      </c>
      <c r="E1802" s="213">
        <v>1</v>
      </c>
      <c r="F1802" s="166">
        <f>VLOOKUP(B1802,'SETOP-Tabela Serv.-Dez.2015'!A:H,6,0)</f>
        <v>40.57</v>
      </c>
      <c r="G1802" s="167">
        <f>F1802*E1802</f>
        <v>40.57</v>
      </c>
      <c r="H1802" s="139"/>
      <c r="I1802" s="175"/>
      <c r="J1802" s="175"/>
    </row>
    <row r="1803" spans="1:10">
      <c r="A1803" s="524"/>
      <c r="B1803" s="214"/>
      <c r="C1803" s="212"/>
      <c r="D1803" s="181"/>
      <c r="E1803" s="181"/>
      <c r="F1803" s="181"/>
      <c r="G1803" s="215"/>
      <c r="H1803" s="139"/>
      <c r="I1803" s="175"/>
      <c r="J1803" s="175"/>
    </row>
    <row r="1804" spans="1:10">
      <c r="A1804" s="217" t="str">
        <f>B1800</f>
        <v>URB-MFC-005</v>
      </c>
      <c r="B1804" s="217"/>
      <c r="C1804" s="218" t="s">
        <v>100</v>
      </c>
      <c r="D1804" s="216"/>
      <c r="E1804" s="216"/>
      <c r="F1804" s="216"/>
      <c r="G1804" s="219">
        <f>SUM(G1802:G1803)</f>
        <v>40.57</v>
      </c>
      <c r="H1804" s="139"/>
      <c r="I1804" s="175">
        <f>G1804*0.7</f>
        <v>28.398999999999997</v>
      </c>
      <c r="J1804" s="175">
        <f>G1804*0.3</f>
        <v>12.170999999999999</v>
      </c>
    </row>
    <row r="1805" spans="1:10">
      <c r="A1805" s="221" t="s">
        <v>101</v>
      </c>
      <c r="B1805" s="231"/>
      <c r="C1805" s="222"/>
      <c r="D1805" s="220"/>
      <c r="E1805" s="220"/>
      <c r="F1805" s="220"/>
      <c r="G1805" s="220"/>
      <c r="H1805" s="139"/>
      <c r="I1805" s="175"/>
      <c r="J1805" s="175"/>
    </row>
    <row r="1806" spans="1:10">
      <c r="A1806" s="224"/>
      <c r="B1806" s="224"/>
      <c r="C1806" s="225"/>
      <c r="D1806" s="223"/>
      <c r="E1806" s="223"/>
      <c r="F1806" s="223"/>
      <c r="G1806" s="223"/>
      <c r="H1806" s="139"/>
      <c r="I1806" s="175"/>
      <c r="J1806" s="175"/>
    </row>
    <row r="1807" spans="1:10">
      <c r="A1807" s="183" t="s">
        <v>97</v>
      </c>
      <c r="B1807" s="183" t="s">
        <v>680</v>
      </c>
      <c r="C1807" s="184" t="s">
        <v>681</v>
      </c>
      <c r="D1807" s="182" t="s">
        <v>112</v>
      </c>
      <c r="E1807" s="182"/>
      <c r="F1807" s="182"/>
      <c r="G1807" s="182" t="str">
        <f>B1807</f>
        <v>74106/001</v>
      </c>
      <c r="H1807" s="139"/>
      <c r="I1807" s="175"/>
      <c r="J1807" s="175"/>
    </row>
    <row r="1808" spans="1:10">
      <c r="A1808" s="523" t="s">
        <v>88</v>
      </c>
      <c r="B1808" s="207" t="s">
        <v>91</v>
      </c>
      <c r="C1808" s="208" t="s">
        <v>9</v>
      </c>
      <c r="D1808" s="209" t="s">
        <v>92</v>
      </c>
      <c r="E1808" s="209" t="s">
        <v>93</v>
      </c>
      <c r="F1808" s="209" t="s">
        <v>94</v>
      </c>
      <c r="G1808" s="210" t="s">
        <v>62</v>
      </c>
      <c r="H1808" s="139"/>
      <c r="I1808" s="175"/>
      <c r="J1808" s="175"/>
    </row>
    <row r="1809" spans="1:10">
      <c r="A1809" s="518" t="s">
        <v>113</v>
      </c>
      <c r="B1809" s="211">
        <v>88316</v>
      </c>
      <c r="C1809" s="212" t="s">
        <v>116</v>
      </c>
      <c r="D1809" s="181" t="s">
        <v>90</v>
      </c>
      <c r="E1809" s="213">
        <v>0.4</v>
      </c>
      <c r="F1809" s="166">
        <f>VLOOKUP(B1809,'SINAPI-Tabela-Mai.2016'!A:E,5,0)</f>
        <v>11.41</v>
      </c>
      <c r="G1809" s="167">
        <f>F1809*E1809</f>
        <v>4.5640000000000001</v>
      </c>
      <c r="H1809" s="139"/>
      <c r="I1809" s="175"/>
      <c r="J1809" s="175"/>
    </row>
    <row r="1810" spans="1:10">
      <c r="A1810" s="518" t="s">
        <v>99</v>
      </c>
      <c r="B1810" s="211">
        <v>7319</v>
      </c>
      <c r="C1810" s="212" t="s">
        <v>682</v>
      </c>
      <c r="D1810" s="181" t="s">
        <v>124</v>
      </c>
      <c r="E1810" s="213">
        <v>0.4</v>
      </c>
      <c r="F1810" s="166">
        <f>VLOOKUP(B1810,'[2]SINAPI-Insumos-Mar.2016'!A$1:E$65536,5,0)</f>
        <v>6.16</v>
      </c>
      <c r="G1810" s="167">
        <f>F1810*E1810</f>
        <v>2.4640000000000004</v>
      </c>
      <c r="H1810" s="139"/>
      <c r="I1810" s="175"/>
      <c r="J1810" s="175"/>
    </row>
    <row r="1811" spans="1:10">
      <c r="A1811" s="519"/>
      <c r="B1811" s="211"/>
      <c r="C1811" s="212"/>
      <c r="D1811" s="181"/>
      <c r="E1811" s="213"/>
      <c r="F1811" s="166"/>
      <c r="G1811" s="167"/>
      <c r="H1811" s="139"/>
      <c r="I1811" s="175"/>
      <c r="J1811" s="175"/>
    </row>
    <row r="1812" spans="1:10">
      <c r="A1812" s="217" t="str">
        <f>B1807</f>
        <v>74106/001</v>
      </c>
      <c r="B1812" s="217"/>
      <c r="C1812" s="218" t="s">
        <v>100</v>
      </c>
      <c r="D1812" s="216"/>
      <c r="E1812" s="216"/>
      <c r="F1812" s="216"/>
      <c r="G1812" s="219">
        <f>SUM(G1809:G1811)</f>
        <v>7.0280000000000005</v>
      </c>
      <c r="H1812" s="139"/>
      <c r="I1812" s="175">
        <f>G1810</f>
        <v>2.4640000000000004</v>
      </c>
      <c r="J1812" s="175">
        <f>G1809</f>
        <v>4.5640000000000001</v>
      </c>
    </row>
    <row r="1813" spans="1:10">
      <c r="A1813" s="221" t="s">
        <v>101</v>
      </c>
      <c r="B1813" s="231"/>
      <c r="C1813" s="222"/>
      <c r="D1813" s="220"/>
      <c r="E1813" s="220"/>
      <c r="F1813" s="220"/>
      <c r="G1813" s="220"/>
      <c r="H1813" s="139"/>
      <c r="I1813" s="175"/>
      <c r="J1813" s="175"/>
    </row>
    <row r="1814" spans="1:10">
      <c r="A1814" s="224"/>
      <c r="B1814" s="224"/>
      <c r="C1814" s="225"/>
      <c r="D1814" s="223"/>
      <c r="E1814" s="223"/>
      <c r="F1814" s="223"/>
      <c r="G1814" s="223"/>
      <c r="H1814" s="139"/>
      <c r="I1814" s="175"/>
      <c r="J1814" s="175"/>
    </row>
    <row r="1815" spans="1:10">
      <c r="A1815" s="183" t="s">
        <v>97</v>
      </c>
      <c r="B1815" s="183" t="s">
        <v>683</v>
      </c>
      <c r="C1815" s="184" t="s">
        <v>684</v>
      </c>
      <c r="D1815" s="182" t="s">
        <v>685</v>
      </c>
      <c r="E1815" s="182"/>
      <c r="F1815" s="182"/>
      <c r="G1815" s="182" t="str">
        <f>B1815</f>
        <v>CIN-VER-005</v>
      </c>
      <c r="H1815" s="139"/>
      <c r="I1815" s="175"/>
      <c r="J1815" s="175"/>
    </row>
    <row r="1816" spans="1:10">
      <c r="A1816" s="523" t="s">
        <v>88</v>
      </c>
      <c r="B1816" s="207" t="s">
        <v>91</v>
      </c>
      <c r="C1816" s="208" t="s">
        <v>9</v>
      </c>
      <c r="D1816" s="209" t="s">
        <v>92</v>
      </c>
      <c r="E1816" s="209" t="s">
        <v>93</v>
      </c>
      <c r="F1816" s="209" t="s">
        <v>94</v>
      </c>
      <c r="G1816" s="210" t="s">
        <v>62</v>
      </c>
      <c r="H1816" s="139"/>
      <c r="I1816" s="175"/>
      <c r="J1816" s="175"/>
    </row>
    <row r="1817" spans="1:10">
      <c r="A1817" s="519" t="s">
        <v>109</v>
      </c>
      <c r="B1817" s="211" t="s">
        <v>683</v>
      </c>
      <c r="C1817" s="212" t="s">
        <v>684</v>
      </c>
      <c r="D1817" s="181" t="s">
        <v>685</v>
      </c>
      <c r="E1817" s="213">
        <v>1</v>
      </c>
      <c r="F1817" s="166">
        <f>VLOOKUP(B1817,'SETOP-Tabela Serv.-Dez.2015'!A:H,6,0)</f>
        <v>1630.43</v>
      </c>
      <c r="G1817" s="167">
        <f>F1817*E1817</f>
        <v>1630.43</v>
      </c>
      <c r="H1817" s="139"/>
      <c r="I1817" s="175"/>
      <c r="J1817" s="175"/>
    </row>
    <row r="1818" spans="1:10">
      <c r="A1818" s="524"/>
      <c r="B1818" s="214"/>
      <c r="C1818" s="212"/>
      <c r="D1818" s="181"/>
      <c r="E1818" s="181"/>
      <c r="F1818" s="181"/>
      <c r="G1818" s="215"/>
      <c r="H1818" s="139"/>
      <c r="I1818" s="175"/>
      <c r="J1818" s="175"/>
    </row>
    <row r="1819" spans="1:10">
      <c r="A1819" s="217" t="str">
        <f>B1815</f>
        <v>CIN-VER-005</v>
      </c>
      <c r="B1819" s="217"/>
      <c r="C1819" s="218" t="s">
        <v>100</v>
      </c>
      <c r="D1819" s="216"/>
      <c r="E1819" s="216"/>
      <c r="F1819" s="216"/>
      <c r="G1819" s="219">
        <f>SUM(G1817:G1818)</f>
        <v>1630.43</v>
      </c>
      <c r="H1819" s="139"/>
      <c r="I1819" s="175">
        <f>G1819*0.65</f>
        <v>1059.7795000000001</v>
      </c>
      <c r="J1819" s="175">
        <f>G1819*0.35</f>
        <v>570.65049999999997</v>
      </c>
    </row>
    <row r="1820" spans="1:10">
      <c r="A1820" s="221" t="s">
        <v>101</v>
      </c>
      <c r="B1820" s="231"/>
      <c r="C1820" s="222"/>
      <c r="D1820" s="220"/>
      <c r="E1820" s="220"/>
      <c r="F1820" s="220"/>
      <c r="G1820" s="220"/>
      <c r="H1820" s="139"/>
      <c r="I1820" s="175"/>
      <c r="J1820" s="175"/>
    </row>
    <row r="1821" spans="1:10">
      <c r="A1821" s="224"/>
      <c r="B1821" s="224"/>
      <c r="C1821" s="225"/>
      <c r="D1821" s="223"/>
      <c r="E1821" s="223"/>
      <c r="F1821" s="223"/>
      <c r="G1821" s="223"/>
      <c r="H1821" s="139"/>
      <c r="I1821" s="175"/>
      <c r="J1821" s="175"/>
    </row>
    <row r="1822" spans="1:10">
      <c r="A1822" s="522" t="s">
        <v>97</v>
      </c>
      <c r="B1822" s="522" t="s">
        <v>686</v>
      </c>
      <c r="C1822" s="184" t="s">
        <v>687</v>
      </c>
      <c r="D1822" s="182" t="s">
        <v>407</v>
      </c>
      <c r="E1822" s="182"/>
      <c r="F1822" s="182"/>
      <c r="G1822" s="182" t="str">
        <f>B1822</f>
        <v>PLU-CHA-005</v>
      </c>
      <c r="H1822" s="139"/>
      <c r="I1822" s="175"/>
      <c r="J1822" s="175"/>
    </row>
    <row r="1823" spans="1:10">
      <c r="A1823" s="523" t="s">
        <v>88</v>
      </c>
      <c r="B1823" s="207" t="s">
        <v>91</v>
      </c>
      <c r="C1823" s="208" t="s">
        <v>9</v>
      </c>
      <c r="D1823" s="209" t="s">
        <v>92</v>
      </c>
      <c r="E1823" s="209" t="s">
        <v>93</v>
      </c>
      <c r="F1823" s="209" t="s">
        <v>94</v>
      </c>
      <c r="G1823" s="210" t="s">
        <v>62</v>
      </c>
      <c r="H1823" s="139"/>
      <c r="I1823" s="175"/>
      <c r="J1823" s="175"/>
    </row>
    <row r="1824" spans="1:10">
      <c r="A1824" s="519" t="s">
        <v>109</v>
      </c>
      <c r="B1824" s="211" t="s">
        <v>686</v>
      </c>
      <c r="C1824" s="212" t="s">
        <v>687</v>
      </c>
      <c r="D1824" s="181" t="s">
        <v>407</v>
      </c>
      <c r="E1824" s="213">
        <v>1</v>
      </c>
      <c r="F1824" s="166">
        <f>VLOOKUP(B1824,'SETOP-Tabela Serv.-Dez.2015'!A:H,6,0)</f>
        <v>44.69</v>
      </c>
      <c r="G1824" s="167">
        <f>F1824*E1824</f>
        <v>44.69</v>
      </c>
      <c r="H1824" s="139"/>
      <c r="I1824" s="175"/>
      <c r="J1824" s="175"/>
    </row>
    <row r="1825" spans="1:10">
      <c r="A1825" s="524"/>
      <c r="B1825" s="214"/>
      <c r="C1825" s="212"/>
      <c r="D1825" s="181"/>
      <c r="E1825" s="181"/>
      <c r="F1825" s="181"/>
      <c r="G1825" s="215"/>
      <c r="H1825" s="139"/>
      <c r="I1825" s="175"/>
      <c r="J1825" s="175"/>
    </row>
    <row r="1826" spans="1:10">
      <c r="A1826" s="217" t="str">
        <f>B1822</f>
        <v>PLU-CHA-005</v>
      </c>
      <c r="B1826" s="217"/>
      <c r="C1826" s="218" t="s">
        <v>100</v>
      </c>
      <c r="D1826" s="216"/>
      <c r="E1826" s="216"/>
      <c r="F1826" s="216"/>
      <c r="G1826" s="219">
        <f>SUM(G1824:G1825)</f>
        <v>44.69</v>
      </c>
      <c r="H1826" s="139"/>
      <c r="I1826" s="175">
        <f>G1826*0.7</f>
        <v>31.282999999999998</v>
      </c>
      <c r="J1826" s="175">
        <f>G1826*0.3</f>
        <v>13.406999999999998</v>
      </c>
    </row>
    <row r="1827" spans="1:10">
      <c r="A1827" s="221" t="s">
        <v>101</v>
      </c>
      <c r="B1827" s="231"/>
      <c r="C1827" s="222"/>
      <c r="D1827" s="220"/>
      <c r="E1827" s="220"/>
      <c r="F1827" s="220"/>
      <c r="G1827" s="220"/>
      <c r="H1827" s="139"/>
      <c r="I1827" s="175"/>
      <c r="J1827" s="175"/>
    </row>
    <row r="1828" spans="1:10">
      <c r="A1828" s="224"/>
      <c r="B1828" s="224"/>
      <c r="C1828" s="225"/>
      <c r="D1828" s="223"/>
      <c r="E1828" s="223"/>
      <c r="F1828" s="223"/>
      <c r="G1828" s="223"/>
      <c r="H1828" s="139"/>
      <c r="I1828" s="175"/>
      <c r="J1828" s="175"/>
    </row>
    <row r="1829" spans="1:10">
      <c r="A1829" s="183" t="s">
        <v>97</v>
      </c>
      <c r="B1829" s="183" t="s">
        <v>688</v>
      </c>
      <c r="C1829" s="184" t="s">
        <v>689</v>
      </c>
      <c r="D1829" s="182" t="s">
        <v>193</v>
      </c>
      <c r="E1829" s="182"/>
      <c r="F1829" s="182"/>
      <c r="G1829" s="182" t="str">
        <f>B1829</f>
        <v>ELE-CXS-130</v>
      </c>
      <c r="H1829" s="139"/>
      <c r="I1829" s="175"/>
      <c r="J1829" s="175"/>
    </row>
    <row r="1830" spans="1:10">
      <c r="A1830" s="523" t="s">
        <v>88</v>
      </c>
      <c r="B1830" s="207" t="s">
        <v>91</v>
      </c>
      <c r="C1830" s="208" t="s">
        <v>9</v>
      </c>
      <c r="D1830" s="209" t="s">
        <v>92</v>
      </c>
      <c r="E1830" s="209" t="s">
        <v>93</v>
      </c>
      <c r="F1830" s="209" t="s">
        <v>94</v>
      </c>
      <c r="G1830" s="210" t="s">
        <v>62</v>
      </c>
      <c r="H1830" s="139"/>
      <c r="I1830" s="175"/>
      <c r="J1830" s="175"/>
    </row>
    <row r="1831" spans="1:10">
      <c r="A1831" s="519" t="s">
        <v>109</v>
      </c>
      <c r="B1831" s="211" t="s">
        <v>688</v>
      </c>
      <c r="C1831" s="212" t="s">
        <v>689</v>
      </c>
      <c r="D1831" s="181" t="s">
        <v>193</v>
      </c>
      <c r="E1831" s="213">
        <v>1</v>
      </c>
      <c r="F1831" s="166">
        <f>VLOOKUP(B1831,'SETOP-Tabela Serv.-Dez.2015'!A:H,6,0)</f>
        <v>54.61</v>
      </c>
      <c r="G1831" s="167">
        <f>F1831*E1831</f>
        <v>54.61</v>
      </c>
      <c r="H1831" s="139"/>
      <c r="I1831" s="175"/>
      <c r="J1831" s="175"/>
    </row>
    <row r="1832" spans="1:10">
      <c r="A1832" s="524"/>
      <c r="B1832" s="214"/>
      <c r="C1832" s="212"/>
      <c r="D1832" s="181"/>
      <c r="E1832" s="181"/>
      <c r="F1832" s="181"/>
      <c r="G1832" s="215"/>
      <c r="H1832" s="139"/>
      <c r="I1832" s="175"/>
      <c r="J1832" s="175"/>
    </row>
    <row r="1833" spans="1:10">
      <c r="A1833" s="217" t="str">
        <f>B1829</f>
        <v>ELE-CXS-130</v>
      </c>
      <c r="B1833" s="217"/>
      <c r="C1833" s="218" t="s">
        <v>100</v>
      </c>
      <c r="D1833" s="216"/>
      <c r="E1833" s="216"/>
      <c r="F1833" s="216"/>
      <c r="G1833" s="219">
        <f>SUM(G1831:G1832)</f>
        <v>54.61</v>
      </c>
      <c r="H1833" s="139"/>
      <c r="I1833" s="175">
        <f>G1833*0.7</f>
        <v>38.226999999999997</v>
      </c>
      <c r="J1833" s="175">
        <f>G1833*0.3</f>
        <v>16.382999999999999</v>
      </c>
    </row>
    <row r="1834" spans="1:10">
      <c r="A1834" s="221" t="s">
        <v>101</v>
      </c>
      <c r="B1834" s="231"/>
      <c r="C1834" s="222"/>
      <c r="D1834" s="220"/>
      <c r="E1834" s="220"/>
      <c r="F1834" s="220"/>
      <c r="G1834" s="220"/>
      <c r="H1834" s="139"/>
      <c r="I1834" s="175"/>
      <c r="J1834" s="175"/>
    </row>
    <row r="1835" spans="1:10">
      <c r="A1835" s="224"/>
      <c r="B1835" s="224"/>
      <c r="C1835" s="225"/>
      <c r="D1835" s="223"/>
      <c r="E1835" s="223"/>
      <c r="F1835" s="223"/>
      <c r="G1835" s="223"/>
      <c r="H1835" s="139"/>
      <c r="I1835" s="175"/>
      <c r="J1835" s="175"/>
    </row>
    <row r="1836" spans="1:10">
      <c r="A1836" s="183" t="s">
        <v>97</v>
      </c>
      <c r="B1836" s="183" t="s">
        <v>690</v>
      </c>
      <c r="C1836" s="184" t="s">
        <v>691</v>
      </c>
      <c r="D1836" s="182" t="s">
        <v>193</v>
      </c>
      <c r="E1836" s="182"/>
      <c r="F1836" s="182"/>
      <c r="G1836" s="182" t="str">
        <f>B1836</f>
        <v>ELE-CXS-135</v>
      </c>
      <c r="H1836" s="139"/>
      <c r="I1836" s="175"/>
      <c r="J1836" s="175"/>
    </row>
    <row r="1837" spans="1:10">
      <c r="A1837" s="523" t="s">
        <v>88</v>
      </c>
      <c r="B1837" s="207" t="s">
        <v>91</v>
      </c>
      <c r="C1837" s="208" t="s">
        <v>9</v>
      </c>
      <c r="D1837" s="209" t="s">
        <v>92</v>
      </c>
      <c r="E1837" s="209" t="s">
        <v>93</v>
      </c>
      <c r="F1837" s="209" t="s">
        <v>94</v>
      </c>
      <c r="G1837" s="210" t="s">
        <v>62</v>
      </c>
      <c r="H1837" s="139"/>
      <c r="I1837" s="175"/>
      <c r="J1837" s="175"/>
    </row>
    <row r="1838" spans="1:10">
      <c r="A1838" s="519" t="s">
        <v>109</v>
      </c>
      <c r="B1838" s="211" t="s">
        <v>690</v>
      </c>
      <c r="C1838" s="212" t="s">
        <v>691</v>
      </c>
      <c r="D1838" s="181" t="s">
        <v>193</v>
      </c>
      <c r="E1838" s="213">
        <v>1</v>
      </c>
      <c r="F1838" s="166">
        <f>VLOOKUP(B1838,'SETOP-Tabela Serv.-Dez.2015'!A:H,6,0)</f>
        <v>91.47</v>
      </c>
      <c r="G1838" s="167">
        <f>F1838*E1838</f>
        <v>91.47</v>
      </c>
      <c r="H1838" s="139"/>
      <c r="I1838" s="175"/>
      <c r="J1838" s="175"/>
    </row>
    <row r="1839" spans="1:10">
      <c r="A1839" s="524"/>
      <c r="B1839" s="214"/>
      <c r="C1839" s="212"/>
      <c r="D1839" s="181"/>
      <c r="E1839" s="181"/>
      <c r="F1839" s="181"/>
      <c r="G1839" s="215"/>
      <c r="H1839" s="139"/>
      <c r="I1839" s="175"/>
      <c r="J1839" s="175"/>
    </row>
    <row r="1840" spans="1:10">
      <c r="A1840" s="287" t="str">
        <f>B1836</f>
        <v>ELE-CXS-135</v>
      </c>
      <c r="B1840" s="287"/>
      <c r="C1840" s="270" t="s">
        <v>100</v>
      </c>
      <c r="D1840" s="269"/>
      <c r="E1840" s="269"/>
      <c r="F1840" s="269"/>
      <c r="G1840" s="288">
        <f>SUM(G1838:G1839)</f>
        <v>91.47</v>
      </c>
      <c r="H1840" s="139"/>
      <c r="I1840" s="175">
        <f>G1840*0.7</f>
        <v>64.028999999999996</v>
      </c>
      <c r="J1840" s="175">
        <f>G1840*0.3</f>
        <v>27.440999999999999</v>
      </c>
    </row>
    <row r="1841" spans="1:10">
      <c r="A1841" s="221" t="s">
        <v>101</v>
      </c>
      <c r="B1841" s="231"/>
      <c r="C1841" s="222"/>
      <c r="D1841" s="220"/>
      <c r="E1841" s="220"/>
      <c r="F1841" s="220"/>
      <c r="G1841" s="220"/>
      <c r="H1841" s="139"/>
      <c r="I1841" s="175"/>
      <c r="J1841" s="175"/>
    </row>
    <row r="1842" spans="1:10">
      <c r="A1842" s="224"/>
      <c r="B1842" s="224"/>
      <c r="C1842" s="225"/>
      <c r="D1842" s="223"/>
      <c r="E1842" s="223"/>
      <c r="F1842" s="223"/>
      <c r="G1842" s="223"/>
      <c r="H1842" s="139"/>
      <c r="I1842" s="175"/>
      <c r="J1842" s="175"/>
    </row>
    <row r="1843" spans="1:10" ht="15" customHeight="1">
      <c r="A1843" s="183" t="s">
        <v>97</v>
      </c>
      <c r="B1843" s="183" t="s">
        <v>692</v>
      </c>
      <c r="C1843" s="184" t="s">
        <v>693</v>
      </c>
      <c r="D1843" s="182" t="s">
        <v>407</v>
      </c>
      <c r="E1843" s="182"/>
      <c r="F1843" s="182"/>
      <c r="G1843" s="182" t="str">
        <f>B1843</f>
        <v>ELE-DUT-020</v>
      </c>
      <c r="H1843" s="139"/>
      <c r="I1843" s="175"/>
      <c r="J1843" s="175"/>
    </row>
    <row r="1844" spans="1:10">
      <c r="A1844" s="523" t="s">
        <v>88</v>
      </c>
      <c r="B1844" s="207" t="s">
        <v>91</v>
      </c>
      <c r="C1844" s="208" t="s">
        <v>9</v>
      </c>
      <c r="D1844" s="209" t="s">
        <v>92</v>
      </c>
      <c r="E1844" s="209" t="s">
        <v>93</v>
      </c>
      <c r="F1844" s="209" t="s">
        <v>94</v>
      </c>
      <c r="G1844" s="210" t="s">
        <v>62</v>
      </c>
      <c r="H1844" s="139"/>
      <c r="I1844" s="175"/>
      <c r="J1844" s="175"/>
    </row>
    <row r="1845" spans="1:10" ht="15" customHeight="1">
      <c r="A1845" s="519" t="s">
        <v>109</v>
      </c>
      <c r="B1845" s="211" t="s">
        <v>692</v>
      </c>
      <c r="C1845" s="212" t="s">
        <v>693</v>
      </c>
      <c r="D1845" s="181" t="s">
        <v>407</v>
      </c>
      <c r="E1845" s="213">
        <v>1</v>
      </c>
      <c r="F1845" s="166">
        <f>VLOOKUP(B1845,'SETOP-Tabela Serv.-Dez.2015'!A:H,6,0)</f>
        <v>48.97</v>
      </c>
      <c r="G1845" s="167">
        <f>F1845*E1845</f>
        <v>48.97</v>
      </c>
      <c r="H1845" s="139"/>
      <c r="I1845" s="175"/>
      <c r="J1845" s="175"/>
    </row>
    <row r="1846" spans="1:10">
      <c r="A1846" s="524"/>
      <c r="B1846" s="214"/>
      <c r="C1846" s="212"/>
      <c r="D1846" s="181"/>
      <c r="E1846" s="181"/>
      <c r="F1846" s="181"/>
      <c r="G1846" s="215"/>
      <c r="H1846" s="139"/>
      <c r="I1846" s="175"/>
      <c r="J1846" s="175"/>
    </row>
    <row r="1847" spans="1:10">
      <c r="A1847" s="217" t="str">
        <f>B1843</f>
        <v>ELE-DUT-020</v>
      </c>
      <c r="B1847" s="217"/>
      <c r="C1847" s="218" t="s">
        <v>100</v>
      </c>
      <c r="D1847" s="216"/>
      <c r="E1847" s="216"/>
      <c r="F1847" s="216"/>
      <c r="G1847" s="219">
        <f>SUM(G1845:G1846)</f>
        <v>48.97</v>
      </c>
      <c r="H1847" s="139"/>
      <c r="I1847" s="175">
        <f>G1847*0.7</f>
        <v>34.278999999999996</v>
      </c>
      <c r="J1847" s="175">
        <f>G1847*0.3</f>
        <v>14.690999999999999</v>
      </c>
    </row>
    <row r="1848" spans="1:10">
      <c r="A1848" s="221" t="s">
        <v>101</v>
      </c>
      <c r="B1848" s="231"/>
      <c r="C1848" s="222"/>
      <c r="D1848" s="220"/>
      <c r="E1848" s="220"/>
      <c r="F1848" s="220"/>
      <c r="G1848" s="220"/>
      <c r="H1848" s="139"/>
      <c r="I1848" s="175"/>
      <c r="J1848" s="175"/>
    </row>
    <row r="1849" spans="1:10">
      <c r="A1849" s="224"/>
      <c r="B1849" s="224"/>
      <c r="C1849" s="225"/>
      <c r="D1849" s="223"/>
      <c r="E1849" s="223"/>
      <c r="F1849" s="223"/>
      <c r="G1849" s="223"/>
      <c r="H1849" s="139"/>
      <c r="I1849" s="175"/>
      <c r="J1849" s="175"/>
    </row>
    <row r="1850" spans="1:10">
      <c r="A1850" s="183" t="s">
        <v>97</v>
      </c>
      <c r="B1850" s="183" t="s">
        <v>694</v>
      </c>
      <c r="C1850" s="184" t="s">
        <v>695</v>
      </c>
      <c r="D1850" s="182" t="s">
        <v>407</v>
      </c>
      <c r="E1850" s="182"/>
      <c r="F1850" s="182"/>
      <c r="G1850" s="182" t="str">
        <f>B1850</f>
        <v>11.82.07</v>
      </c>
      <c r="H1850" s="139"/>
      <c r="I1850" s="175"/>
      <c r="J1850" s="175"/>
    </row>
    <row r="1851" spans="1:10">
      <c r="A1851" s="523" t="s">
        <v>88</v>
      </c>
      <c r="B1851" s="207" t="s">
        <v>91</v>
      </c>
      <c r="C1851" s="208" t="s">
        <v>9</v>
      </c>
      <c r="D1851" s="209" t="s">
        <v>92</v>
      </c>
      <c r="E1851" s="209" t="s">
        <v>93</v>
      </c>
      <c r="F1851" s="209" t="s">
        <v>94</v>
      </c>
      <c r="G1851" s="210" t="s">
        <v>62</v>
      </c>
      <c r="H1851" s="139"/>
      <c r="I1851" s="175"/>
      <c r="J1851" s="175"/>
    </row>
    <row r="1852" spans="1:10">
      <c r="A1852" s="519" t="s">
        <v>372</v>
      </c>
      <c r="B1852" s="211" t="s">
        <v>694</v>
      </c>
      <c r="C1852" s="212" t="s">
        <v>695</v>
      </c>
      <c r="D1852" s="181" t="s">
        <v>407</v>
      </c>
      <c r="E1852" s="213">
        <v>1</v>
      </c>
      <c r="F1852" s="166">
        <f>VLOOKUP(B1852,'SUDECAP-Tabela Serv.-Jan-16'!A:H,8,0)</f>
        <v>6.56</v>
      </c>
      <c r="G1852" s="167">
        <f>F1852*E1852</f>
        <v>6.56</v>
      </c>
      <c r="H1852" s="139"/>
      <c r="I1852" s="175"/>
      <c r="J1852" s="175"/>
    </row>
    <row r="1853" spans="1:10">
      <c r="A1853" s="524"/>
      <c r="B1853" s="214"/>
      <c r="C1853" s="212"/>
      <c r="D1853" s="181"/>
      <c r="E1853" s="181"/>
      <c r="F1853" s="181"/>
      <c r="G1853" s="215"/>
      <c r="H1853" s="139"/>
      <c r="I1853" s="175"/>
      <c r="J1853" s="175"/>
    </row>
    <row r="1854" spans="1:10">
      <c r="A1854" s="287" t="str">
        <f>B1850</f>
        <v>11.82.07</v>
      </c>
      <c r="B1854" s="287"/>
      <c r="C1854" s="270" t="s">
        <v>100</v>
      </c>
      <c r="D1854" s="269"/>
      <c r="E1854" s="269"/>
      <c r="F1854" s="269"/>
      <c r="G1854" s="288">
        <f>SUM(G1852:G1853)</f>
        <v>6.56</v>
      </c>
      <c r="H1854" s="139"/>
      <c r="I1854" s="175">
        <f>G1854*0.7</f>
        <v>4.5919999999999996</v>
      </c>
      <c r="J1854" s="175">
        <f>G1854*0.3</f>
        <v>1.9679999999999997</v>
      </c>
    </row>
    <row r="1855" spans="1:10">
      <c r="A1855" s="221" t="s">
        <v>101</v>
      </c>
      <c r="B1855" s="221"/>
      <c r="C1855" s="222"/>
      <c r="D1855" s="220"/>
      <c r="E1855" s="220"/>
      <c r="F1855" s="220"/>
      <c r="G1855" s="220"/>
      <c r="H1855" s="139"/>
      <c r="I1855" s="175"/>
      <c r="J1855" s="175"/>
    </row>
    <row r="1856" spans="1:10">
      <c r="A1856" s="224"/>
      <c r="B1856" s="224"/>
      <c r="C1856" s="225"/>
      <c r="D1856" s="223"/>
      <c r="E1856" s="223"/>
      <c r="F1856" s="223"/>
      <c r="G1856" s="223"/>
      <c r="H1856" s="139"/>
      <c r="I1856" s="175"/>
      <c r="J1856" s="175"/>
    </row>
    <row r="1857" spans="1:10">
      <c r="A1857" s="522" t="s">
        <v>97</v>
      </c>
      <c r="B1857" s="522" t="s">
        <v>696</v>
      </c>
      <c r="C1857" s="184" t="s">
        <v>697</v>
      </c>
      <c r="D1857" s="182" t="s">
        <v>121</v>
      </c>
      <c r="E1857" s="182"/>
      <c r="F1857" s="182"/>
      <c r="G1857" s="182" t="str">
        <f>B1857</f>
        <v>73976/008</v>
      </c>
      <c r="H1857" s="139"/>
      <c r="I1857" s="175"/>
      <c r="J1857" s="175"/>
    </row>
    <row r="1858" spans="1:10">
      <c r="A1858" s="523" t="s">
        <v>88</v>
      </c>
      <c r="B1858" s="207" t="s">
        <v>91</v>
      </c>
      <c r="C1858" s="208" t="s">
        <v>9</v>
      </c>
      <c r="D1858" s="209" t="s">
        <v>92</v>
      </c>
      <c r="E1858" s="209" t="s">
        <v>93</v>
      </c>
      <c r="F1858" s="209" t="s">
        <v>94</v>
      </c>
      <c r="G1858" s="210" t="s">
        <v>62</v>
      </c>
      <c r="H1858" s="139"/>
      <c r="I1858" s="175"/>
      <c r="J1858" s="175"/>
    </row>
    <row r="1859" spans="1:10">
      <c r="A1859" s="518" t="s">
        <v>113</v>
      </c>
      <c r="B1859" s="211">
        <v>88248</v>
      </c>
      <c r="C1859" s="212" t="s">
        <v>387</v>
      </c>
      <c r="D1859" s="181" t="s">
        <v>90</v>
      </c>
      <c r="E1859" s="213">
        <v>1.8</v>
      </c>
      <c r="F1859" s="166">
        <f>VLOOKUP(B1859,'SINAPI-Tabela-Mai.2016'!A:E,5,0)</f>
        <v>12.67</v>
      </c>
      <c r="G1859" s="167">
        <f>F1859*E1859</f>
        <v>22.806000000000001</v>
      </c>
      <c r="H1859" s="139"/>
      <c r="I1859" s="175"/>
      <c r="J1859" s="175"/>
    </row>
    <row r="1860" spans="1:10">
      <c r="A1860" s="518" t="s">
        <v>113</v>
      </c>
      <c r="B1860" s="211">
        <v>88267</v>
      </c>
      <c r="C1860" s="212" t="s">
        <v>374</v>
      </c>
      <c r="D1860" s="181" t="s">
        <v>90</v>
      </c>
      <c r="E1860" s="213">
        <v>1.8</v>
      </c>
      <c r="F1860" s="166">
        <f>VLOOKUP(B1860,'SINAPI-Tabela-Mai.2016'!A:E,5,0)</f>
        <v>15.86</v>
      </c>
      <c r="G1860" s="167">
        <f>F1860*E1860</f>
        <v>28.547999999999998</v>
      </c>
      <c r="H1860" s="139"/>
      <c r="I1860" s="175"/>
      <c r="J1860" s="175"/>
    </row>
    <row r="1861" spans="1:10">
      <c r="A1861" s="518" t="s">
        <v>99</v>
      </c>
      <c r="B1861" s="211">
        <v>3146</v>
      </c>
      <c r="C1861" s="212" t="s">
        <v>388</v>
      </c>
      <c r="D1861" s="181" t="s">
        <v>108</v>
      </c>
      <c r="E1861" s="213">
        <v>0.14099999999999999</v>
      </c>
      <c r="F1861" s="166">
        <f>VLOOKUP(B1861,'SINAPI-Insumos-Mai.2016'!A:E,5,0)</f>
        <v>2.2400000000000002</v>
      </c>
      <c r="G1861" s="167">
        <f>F1861*E1861</f>
        <v>0.31584000000000001</v>
      </c>
      <c r="H1861" s="139"/>
      <c r="I1861" s="175"/>
      <c r="J1861" s="175"/>
    </row>
    <row r="1862" spans="1:10">
      <c r="A1862" s="518" t="s">
        <v>99</v>
      </c>
      <c r="B1862" s="211">
        <v>7701</v>
      </c>
      <c r="C1862" s="212" t="s">
        <v>185</v>
      </c>
      <c r="D1862" s="181" t="s">
        <v>121</v>
      </c>
      <c r="E1862" s="213">
        <v>1.4</v>
      </c>
      <c r="F1862" s="166">
        <f>VLOOKUP(B1862,'SINAPI-Insumos-Mai.2016'!A:E,5,0)</f>
        <v>47.22</v>
      </c>
      <c r="G1862" s="167">
        <f>F1862*E1862</f>
        <v>66.10799999999999</v>
      </c>
      <c r="H1862" s="139"/>
      <c r="I1862" s="175"/>
      <c r="J1862" s="175"/>
    </row>
    <row r="1863" spans="1:10">
      <c r="A1863" s="519"/>
      <c r="B1863" s="316"/>
      <c r="C1863" s="317"/>
      <c r="D1863" s="318"/>
      <c r="E1863" s="230"/>
      <c r="F1863" s="166"/>
      <c r="G1863" s="167"/>
      <c r="H1863" s="139"/>
      <c r="I1863" s="175"/>
      <c r="J1863" s="175"/>
    </row>
    <row r="1864" spans="1:10">
      <c r="A1864" s="287" t="str">
        <f>B1857</f>
        <v>73976/008</v>
      </c>
      <c r="B1864" s="287"/>
      <c r="C1864" s="270" t="s">
        <v>100</v>
      </c>
      <c r="D1864" s="269"/>
      <c r="E1864" s="269"/>
      <c r="F1864" s="269"/>
      <c r="G1864" s="288">
        <f>SUM(G1859:G1863)</f>
        <v>117.77784</v>
      </c>
      <c r="H1864" s="139"/>
      <c r="I1864" s="175">
        <f>G1861+G1862</f>
        <v>66.423839999999984</v>
      </c>
      <c r="J1864" s="175">
        <f>G1859+G1860</f>
        <v>51.353999999999999</v>
      </c>
    </row>
    <row r="1865" spans="1:10">
      <c r="A1865" s="221" t="s">
        <v>101</v>
      </c>
      <c r="B1865" s="221"/>
      <c r="C1865" s="222"/>
      <c r="D1865" s="220"/>
      <c r="E1865" s="220"/>
      <c r="F1865" s="220"/>
      <c r="G1865" s="220"/>
      <c r="H1865" s="139"/>
      <c r="I1865" s="175"/>
      <c r="J1865" s="175"/>
    </row>
    <row r="1866" spans="1:10">
      <c r="A1866" s="224"/>
      <c r="B1866" s="224"/>
      <c r="C1866" s="225"/>
      <c r="D1866" s="223"/>
      <c r="E1866" s="223"/>
      <c r="F1866" s="223"/>
      <c r="G1866" s="223"/>
      <c r="H1866" s="139"/>
      <c r="I1866" s="175"/>
      <c r="J1866" s="175"/>
    </row>
    <row r="1867" spans="1:10" ht="22.5">
      <c r="A1867" s="522" t="s">
        <v>97</v>
      </c>
      <c r="B1867" s="522" t="s">
        <v>18700</v>
      </c>
      <c r="C1867" s="184" t="s">
        <v>18701</v>
      </c>
      <c r="D1867" s="182" t="s">
        <v>193</v>
      </c>
      <c r="E1867" s="182"/>
      <c r="F1867" s="182"/>
      <c r="G1867" s="182" t="str">
        <f>B1867</f>
        <v>10332/ORSE</v>
      </c>
      <c r="H1867" s="139"/>
      <c r="I1867" s="175"/>
      <c r="J1867" s="175"/>
    </row>
    <row r="1868" spans="1:10">
      <c r="A1868" s="523" t="s">
        <v>88</v>
      </c>
      <c r="B1868" s="207" t="s">
        <v>91</v>
      </c>
      <c r="C1868" s="208" t="s">
        <v>9</v>
      </c>
      <c r="D1868" s="209" t="s">
        <v>92</v>
      </c>
      <c r="E1868" s="209" t="s">
        <v>93</v>
      </c>
      <c r="F1868" s="209" t="s">
        <v>94</v>
      </c>
      <c r="G1868" s="210" t="s">
        <v>62</v>
      </c>
      <c r="H1868" s="139"/>
      <c r="I1868" s="175"/>
      <c r="J1868" s="175"/>
    </row>
    <row r="1869" spans="1:10">
      <c r="A1869" s="518" t="s">
        <v>113</v>
      </c>
      <c r="B1869" s="189">
        <v>88309</v>
      </c>
      <c r="C1869" s="190" t="s">
        <v>163</v>
      </c>
      <c r="D1869" s="191" t="s">
        <v>90</v>
      </c>
      <c r="E1869" s="165">
        <v>0.02</v>
      </c>
      <c r="F1869" s="166">
        <f>VLOOKUP(B1869,'SINAPI-Tabela-Mai.2016'!A:E,5,0)</f>
        <v>15.86</v>
      </c>
      <c r="G1869" s="167">
        <f>F1869*E1869</f>
        <v>0.31719999999999998</v>
      </c>
      <c r="H1869" s="139"/>
      <c r="I1869" s="175"/>
      <c r="J1869" s="175"/>
    </row>
    <row r="1870" spans="1:10">
      <c r="A1870" s="518" t="s">
        <v>297</v>
      </c>
      <c r="B1870" s="162" t="s">
        <v>18702</v>
      </c>
      <c r="C1870" s="190" t="s">
        <v>18703</v>
      </c>
      <c r="D1870" s="191" t="s">
        <v>92</v>
      </c>
      <c r="E1870" s="165">
        <v>1</v>
      </c>
      <c r="F1870" s="166">
        <v>581.91999999999996</v>
      </c>
      <c r="G1870" s="167">
        <f>F1870*E1870</f>
        <v>581.91999999999996</v>
      </c>
      <c r="H1870" s="139"/>
      <c r="I1870" s="175"/>
      <c r="J1870" s="175"/>
    </row>
    <row r="1871" spans="1:10" ht="22.5">
      <c r="A1871" s="518" t="s">
        <v>575</v>
      </c>
      <c r="B1871" s="162" t="s">
        <v>18704</v>
      </c>
      <c r="C1871" s="190" t="s">
        <v>18705</v>
      </c>
      <c r="D1871" s="191" t="s">
        <v>128</v>
      </c>
      <c r="E1871" s="165">
        <v>2E-3</v>
      </c>
      <c r="F1871" s="166">
        <v>349.37</v>
      </c>
      <c r="G1871" s="167">
        <f>F1871*E1871</f>
        <v>0.69874000000000003</v>
      </c>
      <c r="H1871" s="139"/>
      <c r="I1871" s="175"/>
      <c r="J1871" s="175"/>
    </row>
    <row r="1872" spans="1:10">
      <c r="A1872" s="524"/>
      <c r="B1872" s="214"/>
      <c r="C1872" s="212"/>
      <c r="D1872" s="181"/>
      <c r="E1872" s="181"/>
      <c r="F1872" s="181"/>
      <c r="G1872" s="215"/>
      <c r="H1872" s="139"/>
      <c r="I1872" s="175"/>
      <c r="J1872" s="175"/>
    </row>
    <row r="1873" spans="1:10">
      <c r="A1873" s="217" t="str">
        <f>B1867</f>
        <v>10332/ORSE</v>
      </c>
      <c r="B1873" s="217"/>
      <c r="C1873" s="218" t="s">
        <v>100</v>
      </c>
      <c r="D1873" s="216"/>
      <c r="E1873" s="216"/>
      <c r="F1873" s="216"/>
      <c r="G1873" s="219">
        <f>SUM(G1869:G1872)</f>
        <v>582.93593999999996</v>
      </c>
      <c r="H1873" s="139"/>
      <c r="I1873" s="175">
        <f>G1873*0.7</f>
        <v>408.05515799999995</v>
      </c>
      <c r="J1873" s="175">
        <f>G1873*0.3</f>
        <v>174.88078199999998</v>
      </c>
    </row>
    <row r="1874" spans="1:10">
      <c r="A1874" s="221" t="s">
        <v>101</v>
      </c>
      <c r="B1874" s="221"/>
      <c r="C1874" s="222"/>
      <c r="D1874" s="220"/>
      <c r="E1874" s="220"/>
      <c r="F1874" s="220"/>
      <c r="G1874" s="220"/>
      <c r="H1874" s="139"/>
      <c r="I1874" s="175"/>
      <c r="J1874" s="175"/>
    </row>
    <row r="1875" spans="1:10">
      <c r="A1875" s="224"/>
      <c r="B1875" s="224"/>
      <c r="C1875" s="225"/>
      <c r="D1875" s="223"/>
      <c r="E1875" s="223"/>
      <c r="F1875" s="223"/>
      <c r="G1875" s="223"/>
      <c r="H1875" s="139"/>
      <c r="I1875" s="175"/>
      <c r="J1875" s="175"/>
    </row>
    <row r="1876" spans="1:10">
      <c r="A1876" s="522" t="s">
        <v>97</v>
      </c>
      <c r="B1876" s="522" t="s">
        <v>698</v>
      </c>
      <c r="C1876" s="184" t="s">
        <v>699</v>
      </c>
      <c r="D1876" s="182" t="s">
        <v>193</v>
      </c>
      <c r="E1876" s="182"/>
      <c r="F1876" s="182"/>
      <c r="G1876" s="182" t="str">
        <f>B1876</f>
        <v xml:space="preserve">INC-HID-005 </v>
      </c>
      <c r="H1876" s="139"/>
      <c r="I1876" s="175"/>
      <c r="J1876" s="175"/>
    </row>
    <row r="1877" spans="1:10">
      <c r="A1877" s="523" t="s">
        <v>88</v>
      </c>
      <c r="B1877" s="207" t="s">
        <v>91</v>
      </c>
      <c r="C1877" s="208" t="s">
        <v>9</v>
      </c>
      <c r="D1877" s="209" t="s">
        <v>92</v>
      </c>
      <c r="E1877" s="209" t="s">
        <v>93</v>
      </c>
      <c r="F1877" s="209" t="s">
        <v>94</v>
      </c>
      <c r="G1877" s="210" t="s">
        <v>62</v>
      </c>
      <c r="H1877" s="139"/>
      <c r="I1877" s="175"/>
      <c r="J1877" s="175"/>
    </row>
    <row r="1878" spans="1:10">
      <c r="A1878" s="519" t="s">
        <v>109</v>
      </c>
      <c r="B1878" s="211" t="s">
        <v>700</v>
      </c>
      <c r="C1878" s="212" t="s">
        <v>699</v>
      </c>
      <c r="D1878" s="181" t="s">
        <v>193</v>
      </c>
      <c r="E1878" s="213">
        <v>1</v>
      </c>
      <c r="F1878" s="166">
        <f>VLOOKUP(B1878,'SETOP-Tabela Serv.-Dez.2015'!A:H,6,0)</f>
        <v>462.93</v>
      </c>
      <c r="G1878" s="167">
        <f>F1878*E1878</f>
        <v>462.93</v>
      </c>
      <c r="H1878" s="139"/>
      <c r="I1878" s="175"/>
      <c r="J1878" s="175"/>
    </row>
    <row r="1879" spans="1:10">
      <c r="A1879" s="524"/>
      <c r="B1879" s="214"/>
      <c r="C1879" s="212"/>
      <c r="D1879" s="181"/>
      <c r="E1879" s="181"/>
      <c r="F1879" s="181"/>
      <c r="G1879" s="215"/>
      <c r="H1879" s="139"/>
      <c r="I1879" s="175"/>
      <c r="J1879" s="175"/>
    </row>
    <row r="1880" spans="1:10">
      <c r="A1880" s="217" t="str">
        <f>B1876</f>
        <v xml:space="preserve">INC-HID-005 </v>
      </c>
      <c r="B1880" s="217"/>
      <c r="C1880" s="218" t="s">
        <v>100</v>
      </c>
      <c r="D1880" s="216"/>
      <c r="E1880" s="216"/>
      <c r="F1880" s="216"/>
      <c r="G1880" s="219">
        <f>SUM(G1878:G1879)</f>
        <v>462.93</v>
      </c>
      <c r="H1880" s="139"/>
      <c r="I1880" s="175">
        <f>G1880*0.7</f>
        <v>324.05099999999999</v>
      </c>
      <c r="J1880" s="175">
        <f>G1880*0.3</f>
        <v>138.87899999999999</v>
      </c>
    </row>
    <row r="1881" spans="1:10">
      <c r="A1881" s="221" t="s">
        <v>101</v>
      </c>
      <c r="B1881" s="221"/>
      <c r="C1881" s="222"/>
      <c r="D1881" s="220"/>
      <c r="E1881" s="220"/>
      <c r="F1881" s="220"/>
      <c r="G1881" s="220"/>
      <c r="H1881" s="139"/>
      <c r="I1881" s="175"/>
      <c r="J1881" s="175"/>
    </row>
    <row r="1882" spans="1:10">
      <c r="A1882" s="224"/>
      <c r="B1882" s="224"/>
      <c r="C1882" s="225"/>
      <c r="D1882" s="223"/>
      <c r="E1882" s="223"/>
      <c r="F1882" s="223"/>
      <c r="G1882" s="223"/>
      <c r="H1882" s="139"/>
      <c r="I1882" s="175"/>
      <c r="J1882" s="175"/>
    </row>
    <row r="1883" spans="1:10" ht="22.5">
      <c r="A1883" s="199" t="s">
        <v>97</v>
      </c>
      <c r="B1883" s="199" t="s">
        <v>18852</v>
      </c>
      <c r="C1883" s="184" t="s">
        <v>18853</v>
      </c>
      <c r="D1883" s="182" t="s">
        <v>108</v>
      </c>
      <c r="E1883" s="182"/>
      <c r="F1883" s="182"/>
      <c r="G1883" s="182" t="str">
        <f>B1883</f>
        <v>08751/ORSE</v>
      </c>
      <c r="H1883" s="139"/>
      <c r="I1883" s="175"/>
      <c r="J1883" s="175"/>
    </row>
    <row r="1884" spans="1:10">
      <c r="A1884" s="540" t="s">
        <v>88</v>
      </c>
      <c r="B1884" s="541" t="s">
        <v>91</v>
      </c>
      <c r="C1884" s="208" t="s">
        <v>9</v>
      </c>
      <c r="D1884" s="209" t="s">
        <v>92</v>
      </c>
      <c r="E1884" s="209" t="s">
        <v>93</v>
      </c>
      <c r="F1884" s="209" t="s">
        <v>94</v>
      </c>
      <c r="G1884" s="210" t="s">
        <v>62</v>
      </c>
      <c r="H1884" s="139"/>
      <c r="I1884" s="175"/>
      <c r="J1884" s="175"/>
    </row>
    <row r="1885" spans="1:10">
      <c r="A1885" s="535" t="s">
        <v>113</v>
      </c>
      <c r="B1885" s="544">
        <v>88316</v>
      </c>
      <c r="C1885" s="212" t="s">
        <v>116</v>
      </c>
      <c r="D1885" s="181" t="s">
        <v>90</v>
      </c>
      <c r="E1885" s="213">
        <v>0.1</v>
      </c>
      <c r="F1885" s="166">
        <f>VLOOKUP(B1885,'SINAPI-Tabela-Mai.2016'!A:E,5,0)</f>
        <v>11.41</v>
      </c>
      <c r="G1885" s="167">
        <f>F1885*E1885</f>
        <v>1.141</v>
      </c>
      <c r="H1885" s="139"/>
      <c r="I1885" s="175"/>
      <c r="J1885" s="175"/>
    </row>
    <row r="1886" spans="1:10">
      <c r="A1886" s="535" t="s">
        <v>99</v>
      </c>
      <c r="B1886" s="544">
        <v>10890</v>
      </c>
      <c r="C1886" s="212" t="s">
        <v>2636</v>
      </c>
      <c r="D1886" s="181" t="s">
        <v>108</v>
      </c>
      <c r="E1886" s="213">
        <v>1</v>
      </c>
      <c r="F1886" s="166">
        <f>VLOOKUP(B1886,'SINAPI-Insumos-Mai.2016'!A:E,5,0)</f>
        <v>171.69</v>
      </c>
      <c r="G1886" s="167">
        <f>F1886*E1886</f>
        <v>171.69</v>
      </c>
      <c r="H1886" s="139"/>
      <c r="I1886" s="175"/>
      <c r="J1886" s="175"/>
    </row>
    <row r="1887" spans="1:10">
      <c r="A1887" s="535"/>
      <c r="B1887" s="581"/>
      <c r="C1887" s="317"/>
      <c r="D1887" s="318"/>
      <c r="E1887" s="230"/>
      <c r="F1887" s="166"/>
      <c r="G1887" s="167"/>
      <c r="H1887" s="139"/>
      <c r="I1887" s="175"/>
      <c r="J1887" s="175"/>
    </row>
    <row r="1888" spans="1:10">
      <c r="A1888" s="582" t="str">
        <f>B1883</f>
        <v>08751/ORSE</v>
      </c>
      <c r="B1888" s="582"/>
      <c r="C1888" s="270" t="s">
        <v>100</v>
      </c>
      <c r="D1888" s="269"/>
      <c r="E1888" s="269"/>
      <c r="F1888" s="269"/>
      <c r="G1888" s="288">
        <f>SUM(G1885:G1887)</f>
        <v>172.83099999999999</v>
      </c>
      <c r="H1888" s="139"/>
      <c r="I1888" s="175">
        <f>G1886</f>
        <v>171.69</v>
      </c>
      <c r="J1888" s="175" t="e">
        <f>#REF!+G1885</f>
        <v>#REF!</v>
      </c>
    </row>
    <row r="1889" spans="1:10">
      <c r="A1889" s="543" t="s">
        <v>101</v>
      </c>
      <c r="B1889" s="543"/>
      <c r="C1889" s="222"/>
      <c r="D1889" s="220"/>
      <c r="E1889" s="220"/>
      <c r="F1889" s="220"/>
      <c r="G1889" s="220"/>
      <c r="H1889" s="139"/>
      <c r="I1889" s="175"/>
      <c r="J1889" s="175"/>
    </row>
    <row r="1890" spans="1:10">
      <c r="A1890" s="224"/>
      <c r="B1890" s="224"/>
      <c r="C1890" s="225"/>
      <c r="D1890" s="223"/>
      <c r="E1890" s="223"/>
      <c r="F1890" s="223"/>
      <c r="G1890" s="223"/>
      <c r="H1890" s="139"/>
      <c r="I1890" s="175"/>
      <c r="J1890" s="175"/>
    </row>
    <row r="1891" spans="1:10">
      <c r="A1891" s="522" t="s">
        <v>97</v>
      </c>
      <c r="B1891" s="522" t="s">
        <v>701</v>
      </c>
      <c r="C1891" s="184" t="s">
        <v>702</v>
      </c>
      <c r="D1891" s="182" t="s">
        <v>193</v>
      </c>
      <c r="E1891" s="182"/>
      <c r="F1891" s="182"/>
      <c r="G1891" s="182" t="str">
        <f>B1891</f>
        <v>INC-PLA-010</v>
      </c>
      <c r="H1891" s="139"/>
      <c r="I1891" s="175"/>
      <c r="J1891" s="175"/>
    </row>
    <row r="1892" spans="1:10">
      <c r="A1892" s="523" t="s">
        <v>88</v>
      </c>
      <c r="B1892" s="207" t="s">
        <v>91</v>
      </c>
      <c r="C1892" s="208" t="s">
        <v>9</v>
      </c>
      <c r="D1892" s="209" t="s">
        <v>92</v>
      </c>
      <c r="E1892" s="209" t="s">
        <v>93</v>
      </c>
      <c r="F1892" s="209" t="s">
        <v>94</v>
      </c>
      <c r="G1892" s="210" t="s">
        <v>62</v>
      </c>
      <c r="H1892" s="139"/>
      <c r="I1892" s="175"/>
      <c r="J1892" s="175"/>
    </row>
    <row r="1893" spans="1:10">
      <c r="A1893" s="519" t="s">
        <v>109</v>
      </c>
      <c r="B1893" s="211" t="s">
        <v>701</v>
      </c>
      <c r="C1893" s="212" t="s">
        <v>702</v>
      </c>
      <c r="D1893" s="181" t="s">
        <v>193</v>
      </c>
      <c r="E1893" s="213">
        <v>1</v>
      </c>
      <c r="F1893" s="166">
        <f>VLOOKUP(B1893,'SETOP-Tabela Serv.-Dez.2015'!A:H,6,0)</f>
        <v>26.49</v>
      </c>
      <c r="G1893" s="167">
        <f>F1893*E1893</f>
        <v>26.49</v>
      </c>
      <c r="H1893" s="139"/>
      <c r="I1893" s="175"/>
      <c r="J1893" s="175"/>
    </row>
    <row r="1894" spans="1:10">
      <c r="A1894" s="524"/>
      <c r="B1894" s="214"/>
      <c r="C1894" s="212"/>
      <c r="D1894" s="181"/>
      <c r="E1894" s="181"/>
      <c r="F1894" s="181"/>
      <c r="G1894" s="215"/>
      <c r="H1894" s="139"/>
      <c r="I1894" s="175"/>
      <c r="J1894" s="175"/>
    </row>
    <row r="1895" spans="1:10">
      <c r="A1895" s="217" t="str">
        <f>B1891</f>
        <v>INC-PLA-010</v>
      </c>
      <c r="B1895" s="217"/>
      <c r="C1895" s="218" t="s">
        <v>100</v>
      </c>
      <c r="D1895" s="216"/>
      <c r="E1895" s="216"/>
      <c r="F1895" s="216"/>
      <c r="G1895" s="219">
        <f>SUM(G1893:G1894)</f>
        <v>26.49</v>
      </c>
      <c r="H1895" s="139"/>
      <c r="I1895" s="175">
        <f>G1895*0.7</f>
        <v>18.542999999999999</v>
      </c>
      <c r="J1895" s="175">
        <f>G1895*0.3</f>
        <v>7.9469999999999992</v>
      </c>
    </row>
    <row r="1896" spans="1:10">
      <c r="A1896" s="221" t="s">
        <v>101</v>
      </c>
      <c r="B1896" s="221"/>
      <c r="C1896" s="222"/>
      <c r="D1896" s="220"/>
      <c r="E1896" s="220"/>
      <c r="F1896" s="220"/>
      <c r="G1896" s="220"/>
      <c r="H1896" s="139"/>
      <c r="I1896" s="175"/>
      <c r="J1896" s="175"/>
    </row>
    <row r="1897" spans="1:10">
      <c r="A1897" s="224"/>
      <c r="B1897" s="224"/>
      <c r="C1897" s="225"/>
      <c r="D1897" s="223"/>
      <c r="E1897" s="223"/>
      <c r="F1897" s="223"/>
      <c r="G1897" s="223"/>
      <c r="H1897" s="139"/>
      <c r="I1897" s="175"/>
      <c r="J1897" s="175"/>
    </row>
    <row r="1898" spans="1:10">
      <c r="A1898" s="522" t="s">
        <v>97</v>
      </c>
      <c r="B1898" s="522" t="s">
        <v>703</v>
      </c>
      <c r="C1898" s="184" t="s">
        <v>704</v>
      </c>
      <c r="D1898" s="182" t="s">
        <v>193</v>
      </c>
      <c r="E1898" s="182"/>
      <c r="F1898" s="182"/>
      <c r="G1898" s="182" t="str">
        <f>B1898</f>
        <v>INC-PLA-005</v>
      </c>
      <c r="H1898" s="139"/>
      <c r="I1898" s="175"/>
      <c r="J1898" s="175"/>
    </row>
    <row r="1899" spans="1:10">
      <c r="A1899" s="523" t="s">
        <v>88</v>
      </c>
      <c r="B1899" s="207" t="s">
        <v>91</v>
      </c>
      <c r="C1899" s="208" t="s">
        <v>9</v>
      </c>
      <c r="D1899" s="209" t="s">
        <v>92</v>
      </c>
      <c r="E1899" s="209" t="s">
        <v>93</v>
      </c>
      <c r="F1899" s="209" t="s">
        <v>94</v>
      </c>
      <c r="G1899" s="210" t="s">
        <v>62</v>
      </c>
      <c r="H1899" s="139"/>
      <c r="I1899" s="175"/>
      <c r="J1899" s="175"/>
    </row>
    <row r="1900" spans="1:10">
      <c r="A1900" s="519" t="s">
        <v>109</v>
      </c>
      <c r="B1900" s="211" t="s">
        <v>703</v>
      </c>
      <c r="C1900" s="212" t="s">
        <v>704</v>
      </c>
      <c r="D1900" s="181" t="s">
        <v>193</v>
      </c>
      <c r="E1900" s="213">
        <v>1</v>
      </c>
      <c r="F1900" s="166">
        <f>VLOOKUP(B1900,'SETOP-Tabela Serv.-Dez.2015'!A:H,6,0)</f>
        <v>21.96</v>
      </c>
      <c r="G1900" s="167">
        <f>F1900*E1900</f>
        <v>21.96</v>
      </c>
      <c r="H1900" s="139"/>
      <c r="I1900" s="175"/>
      <c r="J1900" s="175"/>
    </row>
    <row r="1901" spans="1:10">
      <c r="A1901" s="524"/>
      <c r="B1901" s="214"/>
      <c r="C1901" s="212"/>
      <c r="D1901" s="181"/>
      <c r="E1901" s="181"/>
      <c r="F1901" s="181"/>
      <c r="G1901" s="215"/>
      <c r="H1901" s="139"/>
      <c r="I1901" s="175"/>
      <c r="J1901" s="175"/>
    </row>
    <row r="1902" spans="1:10">
      <c r="A1902" s="217" t="str">
        <f>B1898</f>
        <v>INC-PLA-005</v>
      </c>
      <c r="B1902" s="217"/>
      <c r="C1902" s="218" t="s">
        <v>100</v>
      </c>
      <c r="D1902" s="216"/>
      <c r="E1902" s="216"/>
      <c r="F1902" s="216"/>
      <c r="G1902" s="219">
        <f>SUM(G1900:G1901)</f>
        <v>21.96</v>
      </c>
      <c r="H1902" s="139"/>
      <c r="I1902" s="175">
        <f>G1902*0.7</f>
        <v>15.372</v>
      </c>
      <c r="J1902" s="175">
        <f>G1902*0.3</f>
        <v>6.5880000000000001</v>
      </c>
    </row>
    <row r="1903" spans="1:10">
      <c r="A1903" s="221" t="s">
        <v>101</v>
      </c>
      <c r="B1903" s="221"/>
      <c r="C1903" s="222"/>
      <c r="D1903" s="220"/>
      <c r="E1903" s="220"/>
      <c r="F1903" s="220"/>
      <c r="G1903" s="220"/>
      <c r="H1903" s="139"/>
      <c r="I1903" s="175"/>
      <c r="J1903" s="175"/>
    </row>
    <row r="1904" spans="1:10">
      <c r="A1904" s="224"/>
      <c r="B1904" s="224"/>
      <c r="C1904" s="225"/>
      <c r="D1904" s="223"/>
      <c r="E1904" s="223"/>
      <c r="F1904" s="223"/>
      <c r="G1904" s="223"/>
      <c r="H1904" s="139"/>
      <c r="I1904" s="175"/>
      <c r="J1904" s="175"/>
    </row>
    <row r="1905" spans="1:10">
      <c r="A1905" s="522" t="s">
        <v>97</v>
      </c>
      <c r="B1905" s="522" t="s">
        <v>705</v>
      </c>
      <c r="C1905" s="184" t="s">
        <v>706</v>
      </c>
      <c r="D1905" s="182" t="s">
        <v>193</v>
      </c>
      <c r="E1905" s="182"/>
      <c r="F1905" s="182"/>
      <c r="G1905" s="182" t="str">
        <f>B1905</f>
        <v>INC-PLA-015</v>
      </c>
      <c r="H1905" s="139"/>
      <c r="I1905" s="175"/>
      <c r="J1905" s="175"/>
    </row>
    <row r="1906" spans="1:10">
      <c r="A1906" s="523" t="s">
        <v>88</v>
      </c>
      <c r="B1906" s="207" t="s">
        <v>91</v>
      </c>
      <c r="C1906" s="208" t="s">
        <v>9</v>
      </c>
      <c r="D1906" s="209" t="s">
        <v>92</v>
      </c>
      <c r="E1906" s="209" t="s">
        <v>93</v>
      </c>
      <c r="F1906" s="209" t="s">
        <v>94</v>
      </c>
      <c r="G1906" s="210" t="s">
        <v>62</v>
      </c>
      <c r="H1906" s="139"/>
      <c r="I1906" s="175"/>
      <c r="J1906" s="175"/>
    </row>
    <row r="1907" spans="1:10">
      <c r="A1907" s="519" t="s">
        <v>109</v>
      </c>
      <c r="B1907" s="211" t="s">
        <v>705</v>
      </c>
      <c r="C1907" s="212" t="s">
        <v>706</v>
      </c>
      <c r="D1907" s="181" t="s">
        <v>193</v>
      </c>
      <c r="E1907" s="213">
        <v>1</v>
      </c>
      <c r="F1907" s="166">
        <f>VLOOKUP(B1907,'SETOP-Tabela Serv.-Dez.2015'!A:H,6,0)</f>
        <v>25.33</v>
      </c>
      <c r="G1907" s="167">
        <f>F1907*E1907</f>
        <v>25.33</v>
      </c>
      <c r="H1907" s="139"/>
      <c r="I1907" s="175"/>
      <c r="J1907" s="175"/>
    </row>
    <row r="1908" spans="1:10">
      <c r="A1908" s="524"/>
      <c r="B1908" s="214"/>
      <c r="C1908" s="212"/>
      <c r="D1908" s="181"/>
      <c r="E1908" s="181"/>
      <c r="F1908" s="181"/>
      <c r="G1908" s="215"/>
      <c r="H1908" s="139"/>
      <c r="I1908" s="175"/>
      <c r="J1908" s="175"/>
    </row>
    <row r="1909" spans="1:10">
      <c r="A1909" s="217" t="str">
        <f>B1905</f>
        <v>INC-PLA-015</v>
      </c>
      <c r="B1909" s="217"/>
      <c r="C1909" s="218" t="s">
        <v>100</v>
      </c>
      <c r="D1909" s="216"/>
      <c r="E1909" s="216"/>
      <c r="F1909" s="216"/>
      <c r="G1909" s="219">
        <f>SUM(G1907:G1908)</f>
        <v>25.33</v>
      </c>
      <c r="H1909" s="139"/>
      <c r="I1909" s="175">
        <f>G1909*0.7</f>
        <v>17.730999999999998</v>
      </c>
      <c r="J1909" s="175">
        <f>G1909*0.3</f>
        <v>7.5989999999999993</v>
      </c>
    </row>
    <row r="1910" spans="1:10">
      <c r="A1910" s="221" t="s">
        <v>101</v>
      </c>
      <c r="B1910" s="221"/>
      <c r="C1910" s="222"/>
      <c r="D1910" s="220"/>
      <c r="E1910" s="220"/>
      <c r="F1910" s="220"/>
      <c r="G1910" s="220"/>
      <c r="H1910" s="139"/>
      <c r="I1910" s="175"/>
      <c r="J1910" s="175"/>
    </row>
    <row r="1911" spans="1:10">
      <c r="A1911" s="577"/>
      <c r="B1911" s="577"/>
      <c r="C1911" s="225"/>
      <c r="D1911" s="223"/>
      <c r="E1911" s="223"/>
      <c r="F1911" s="223"/>
      <c r="G1911" s="223"/>
      <c r="H1911" s="139"/>
      <c r="I1911" s="175"/>
      <c r="J1911" s="175"/>
    </row>
    <row r="1912" spans="1:10">
      <c r="A1912" s="522" t="s">
        <v>97</v>
      </c>
      <c r="B1912" s="522" t="s">
        <v>707</v>
      </c>
      <c r="C1912" s="184" t="s">
        <v>708</v>
      </c>
      <c r="D1912" s="182" t="s">
        <v>193</v>
      </c>
      <c r="E1912" s="182"/>
      <c r="F1912" s="182"/>
      <c r="G1912" s="182" t="str">
        <f>B1912</f>
        <v xml:space="preserve">INC-PLA-020 </v>
      </c>
      <c r="H1912" s="139"/>
      <c r="I1912" s="175"/>
      <c r="J1912" s="175"/>
    </row>
    <row r="1913" spans="1:10">
      <c r="A1913" s="523" t="s">
        <v>88</v>
      </c>
      <c r="B1913" s="207" t="s">
        <v>91</v>
      </c>
      <c r="C1913" s="208" t="s">
        <v>9</v>
      </c>
      <c r="D1913" s="209" t="s">
        <v>92</v>
      </c>
      <c r="E1913" s="209" t="s">
        <v>93</v>
      </c>
      <c r="F1913" s="209" t="s">
        <v>94</v>
      </c>
      <c r="G1913" s="210" t="s">
        <v>62</v>
      </c>
      <c r="H1913" s="139"/>
      <c r="I1913" s="175"/>
      <c r="J1913" s="175"/>
    </row>
    <row r="1914" spans="1:10">
      <c r="A1914" s="519" t="s">
        <v>109</v>
      </c>
      <c r="B1914" s="211" t="s">
        <v>705</v>
      </c>
      <c r="C1914" s="212" t="s">
        <v>706</v>
      </c>
      <c r="D1914" s="181" t="s">
        <v>193</v>
      </c>
      <c r="E1914" s="213">
        <v>1</v>
      </c>
      <c r="F1914" s="166">
        <f>VLOOKUP(B1914,'SETOP-Tabela Serv.-Dez.2015'!A:H,6,0)</f>
        <v>25.33</v>
      </c>
      <c r="G1914" s="167">
        <f>F1914*E1914</f>
        <v>25.33</v>
      </c>
      <c r="H1914" s="139"/>
      <c r="I1914" s="175"/>
      <c r="J1914" s="175"/>
    </row>
    <row r="1915" spans="1:10">
      <c r="A1915" s="524"/>
      <c r="B1915" s="214"/>
      <c r="C1915" s="212"/>
      <c r="D1915" s="181"/>
      <c r="E1915" s="181"/>
      <c r="F1915" s="181"/>
      <c r="G1915" s="215"/>
      <c r="H1915" s="139"/>
      <c r="I1915" s="175"/>
      <c r="J1915" s="175"/>
    </row>
    <row r="1916" spans="1:10">
      <c r="A1916" s="217" t="str">
        <f>B1912</f>
        <v xml:space="preserve">INC-PLA-020 </v>
      </c>
      <c r="B1916" s="217"/>
      <c r="C1916" s="218" t="s">
        <v>100</v>
      </c>
      <c r="D1916" s="216"/>
      <c r="E1916" s="216"/>
      <c r="F1916" s="216"/>
      <c r="G1916" s="219">
        <f>SUM(G1914:G1915)</f>
        <v>25.33</v>
      </c>
      <c r="H1916" s="139"/>
      <c r="I1916" s="175">
        <f>G1916*0.7</f>
        <v>17.730999999999998</v>
      </c>
      <c r="J1916" s="175">
        <f>G1916*0.3</f>
        <v>7.5989999999999993</v>
      </c>
    </row>
    <row r="1917" spans="1:10">
      <c r="A1917" s="221" t="s">
        <v>101</v>
      </c>
      <c r="B1917" s="221"/>
      <c r="C1917" s="222"/>
      <c r="D1917" s="220"/>
      <c r="E1917" s="220"/>
      <c r="F1917" s="220"/>
      <c r="G1917" s="220"/>
      <c r="H1917" s="139"/>
      <c r="I1917" s="175"/>
      <c r="J1917" s="175"/>
    </row>
    <row r="1918" spans="1:10">
      <c r="A1918" s="224"/>
      <c r="B1918" s="224"/>
      <c r="C1918" s="225"/>
      <c r="D1918" s="223"/>
      <c r="E1918" s="223"/>
      <c r="F1918" s="223"/>
      <c r="G1918" s="223"/>
      <c r="H1918" s="139"/>
      <c r="I1918" s="175"/>
      <c r="J1918" s="175"/>
    </row>
    <row r="1919" spans="1:10">
      <c r="A1919" s="522" t="s">
        <v>97</v>
      </c>
      <c r="B1919" s="522" t="s">
        <v>709</v>
      </c>
      <c r="C1919" s="184" t="s">
        <v>710</v>
      </c>
      <c r="D1919" s="182" t="s">
        <v>193</v>
      </c>
      <c r="E1919" s="182"/>
      <c r="F1919" s="182"/>
      <c r="G1919" s="182" t="str">
        <f>B1919</f>
        <v>INC-PLA-035</v>
      </c>
      <c r="H1919" s="139"/>
      <c r="I1919" s="175"/>
      <c r="J1919" s="175"/>
    </row>
    <row r="1920" spans="1:10">
      <c r="A1920" s="523" t="s">
        <v>88</v>
      </c>
      <c r="B1920" s="207" t="s">
        <v>91</v>
      </c>
      <c r="C1920" s="208" t="s">
        <v>9</v>
      </c>
      <c r="D1920" s="209" t="s">
        <v>92</v>
      </c>
      <c r="E1920" s="209" t="s">
        <v>93</v>
      </c>
      <c r="F1920" s="209" t="s">
        <v>94</v>
      </c>
      <c r="G1920" s="210" t="s">
        <v>62</v>
      </c>
      <c r="H1920" s="139"/>
      <c r="I1920" s="175"/>
      <c r="J1920" s="175"/>
    </row>
    <row r="1921" spans="1:10">
      <c r="A1921" s="519" t="s">
        <v>109</v>
      </c>
      <c r="B1921" s="211" t="s">
        <v>709</v>
      </c>
      <c r="C1921" s="212" t="s">
        <v>710</v>
      </c>
      <c r="D1921" s="181" t="s">
        <v>193</v>
      </c>
      <c r="E1921" s="213">
        <v>1</v>
      </c>
      <c r="F1921" s="166">
        <f>VLOOKUP(B1921,'SETOP-Tabela Serv.-Dez.2015'!A:H,6,0)</f>
        <v>25.33</v>
      </c>
      <c r="G1921" s="167">
        <f>F1921*E1921</f>
        <v>25.33</v>
      </c>
      <c r="H1921" s="139"/>
      <c r="I1921" s="175"/>
      <c r="J1921" s="175"/>
    </row>
    <row r="1922" spans="1:10">
      <c r="A1922" s="524"/>
      <c r="B1922" s="214"/>
      <c r="C1922" s="212"/>
      <c r="D1922" s="181"/>
      <c r="E1922" s="181"/>
      <c r="F1922" s="181"/>
      <c r="G1922" s="215"/>
      <c r="H1922" s="139"/>
      <c r="I1922" s="175"/>
      <c r="J1922" s="175"/>
    </row>
    <row r="1923" spans="1:10">
      <c r="A1923" s="217" t="str">
        <f>B1919</f>
        <v>INC-PLA-035</v>
      </c>
      <c r="B1923" s="217"/>
      <c r="C1923" s="218" t="s">
        <v>100</v>
      </c>
      <c r="D1923" s="216"/>
      <c r="E1923" s="216"/>
      <c r="F1923" s="216"/>
      <c r="G1923" s="219">
        <f>SUM(G1921:G1922)</f>
        <v>25.33</v>
      </c>
      <c r="H1923" s="139"/>
      <c r="I1923" s="175">
        <f>G1923*0.7</f>
        <v>17.730999999999998</v>
      </c>
      <c r="J1923" s="175">
        <f>G1923*0.3</f>
        <v>7.5989999999999993</v>
      </c>
    </row>
    <row r="1924" spans="1:10">
      <c r="A1924" s="221" t="s">
        <v>101</v>
      </c>
      <c r="B1924" s="221"/>
      <c r="C1924" s="222"/>
      <c r="D1924" s="220"/>
      <c r="E1924" s="220"/>
      <c r="F1924" s="220"/>
      <c r="G1924" s="220"/>
      <c r="H1924" s="139"/>
      <c r="I1924" s="175"/>
      <c r="J1924" s="175"/>
    </row>
    <row r="1925" spans="1:10">
      <c r="A1925" s="224"/>
      <c r="B1925" s="224"/>
      <c r="C1925" s="225"/>
      <c r="D1925" s="223"/>
      <c r="E1925" s="223"/>
      <c r="F1925" s="223"/>
      <c r="G1925" s="223"/>
      <c r="H1925" s="139"/>
      <c r="I1925" s="175"/>
      <c r="J1925" s="175"/>
    </row>
    <row r="1926" spans="1:10">
      <c r="A1926" s="183" t="s">
        <v>97</v>
      </c>
      <c r="B1926" s="183" t="s">
        <v>711</v>
      </c>
      <c r="C1926" s="184" t="s">
        <v>712</v>
      </c>
      <c r="D1926" s="182" t="s">
        <v>193</v>
      </c>
      <c r="E1926" s="182"/>
      <c r="F1926" s="182"/>
      <c r="G1926" s="182" t="str">
        <f>B1926</f>
        <v>INC-PLA-025</v>
      </c>
      <c r="H1926" s="139"/>
      <c r="I1926" s="175"/>
      <c r="J1926" s="175"/>
    </row>
    <row r="1927" spans="1:10">
      <c r="A1927" s="523" t="s">
        <v>88</v>
      </c>
      <c r="B1927" s="207" t="s">
        <v>91</v>
      </c>
      <c r="C1927" s="208" t="s">
        <v>9</v>
      </c>
      <c r="D1927" s="209" t="s">
        <v>92</v>
      </c>
      <c r="E1927" s="209" t="s">
        <v>93</v>
      </c>
      <c r="F1927" s="209" t="s">
        <v>94</v>
      </c>
      <c r="G1927" s="210" t="s">
        <v>62</v>
      </c>
      <c r="H1927" s="139"/>
      <c r="I1927" s="175"/>
      <c r="J1927" s="175"/>
    </row>
    <row r="1928" spans="1:10">
      <c r="A1928" s="519" t="s">
        <v>109</v>
      </c>
      <c r="B1928" s="211" t="s">
        <v>711</v>
      </c>
      <c r="C1928" s="212" t="s">
        <v>712</v>
      </c>
      <c r="D1928" s="181" t="s">
        <v>193</v>
      </c>
      <c r="E1928" s="213">
        <v>1</v>
      </c>
      <c r="F1928" s="166">
        <f>VLOOKUP(B1928,'SETOP-Tabela Serv.-Dez.2015'!A:H,6,0)</f>
        <v>25.33</v>
      </c>
      <c r="G1928" s="167">
        <f>F1928*E1928</f>
        <v>25.33</v>
      </c>
      <c r="H1928" s="139"/>
      <c r="I1928" s="175"/>
      <c r="J1928" s="175"/>
    </row>
    <row r="1929" spans="1:10">
      <c r="A1929" s="524"/>
      <c r="B1929" s="214"/>
      <c r="C1929" s="212"/>
      <c r="D1929" s="181"/>
      <c r="E1929" s="181"/>
      <c r="F1929" s="181"/>
      <c r="G1929" s="215"/>
      <c r="H1929" s="139"/>
      <c r="I1929" s="175"/>
      <c r="J1929" s="175"/>
    </row>
    <row r="1930" spans="1:10">
      <c r="A1930" s="217" t="str">
        <f>B1926</f>
        <v>INC-PLA-025</v>
      </c>
      <c r="B1930" s="217"/>
      <c r="C1930" s="218" t="s">
        <v>100</v>
      </c>
      <c r="D1930" s="216"/>
      <c r="E1930" s="216"/>
      <c r="F1930" s="216"/>
      <c r="G1930" s="219">
        <f>SUM(G1928:G1929)</f>
        <v>25.33</v>
      </c>
      <c r="H1930" s="139"/>
      <c r="I1930" s="175">
        <f>G1930*0.7</f>
        <v>17.730999999999998</v>
      </c>
      <c r="J1930" s="175">
        <f>G1930*0.3</f>
        <v>7.5989999999999993</v>
      </c>
    </row>
    <row r="1931" spans="1:10">
      <c r="A1931" s="221" t="s">
        <v>101</v>
      </c>
      <c r="B1931" s="221"/>
      <c r="C1931" s="222"/>
      <c r="D1931" s="220"/>
      <c r="E1931" s="220"/>
      <c r="F1931" s="220"/>
      <c r="G1931" s="220"/>
      <c r="H1931" s="139"/>
      <c r="I1931" s="175"/>
      <c r="J1931" s="175"/>
    </row>
    <row r="1932" spans="1:10">
      <c r="A1932" s="224"/>
      <c r="B1932" s="224"/>
      <c r="C1932" s="225"/>
      <c r="D1932" s="223"/>
      <c r="E1932" s="223"/>
      <c r="F1932" s="223"/>
      <c r="G1932" s="223"/>
      <c r="H1932" s="139"/>
      <c r="I1932" s="175"/>
      <c r="J1932" s="175"/>
    </row>
    <row r="1933" spans="1:10">
      <c r="A1933" s="522" t="s">
        <v>97</v>
      </c>
      <c r="B1933" s="522" t="s">
        <v>713</v>
      </c>
      <c r="C1933" s="184" t="s">
        <v>714</v>
      </c>
      <c r="D1933" s="182" t="s">
        <v>193</v>
      </c>
      <c r="E1933" s="182"/>
      <c r="F1933" s="182"/>
      <c r="G1933" s="182" t="str">
        <f>B1933</f>
        <v>INC-ACI-005</v>
      </c>
      <c r="H1933" s="139"/>
      <c r="I1933" s="175"/>
      <c r="J1933" s="175"/>
    </row>
    <row r="1934" spans="1:10">
      <c r="A1934" s="523" t="s">
        <v>88</v>
      </c>
      <c r="B1934" s="207" t="s">
        <v>91</v>
      </c>
      <c r="C1934" s="208" t="s">
        <v>9</v>
      </c>
      <c r="D1934" s="209" t="s">
        <v>92</v>
      </c>
      <c r="E1934" s="209" t="s">
        <v>93</v>
      </c>
      <c r="F1934" s="209" t="s">
        <v>94</v>
      </c>
      <c r="G1934" s="210" t="s">
        <v>62</v>
      </c>
      <c r="H1934" s="139"/>
      <c r="I1934" s="175"/>
      <c r="J1934" s="175"/>
    </row>
    <row r="1935" spans="1:10">
      <c r="A1935" s="519" t="s">
        <v>109</v>
      </c>
      <c r="B1935" s="211" t="s">
        <v>713</v>
      </c>
      <c r="C1935" s="212" t="s">
        <v>714</v>
      </c>
      <c r="D1935" s="181" t="s">
        <v>193</v>
      </c>
      <c r="E1935" s="213">
        <v>1</v>
      </c>
      <c r="F1935" s="166">
        <f>VLOOKUP(B1935,'SETOP-Tabela Serv.-Dez.2015'!A:H,6,0)</f>
        <v>70.39</v>
      </c>
      <c r="G1935" s="167">
        <f>F1935*E1935</f>
        <v>70.39</v>
      </c>
      <c r="H1935" s="139"/>
      <c r="I1935" s="175"/>
      <c r="J1935" s="175"/>
    </row>
    <row r="1936" spans="1:10">
      <c r="A1936" s="524"/>
      <c r="B1936" s="214"/>
      <c r="C1936" s="212"/>
      <c r="D1936" s="181"/>
      <c r="E1936" s="181"/>
      <c r="F1936" s="181"/>
      <c r="G1936" s="215"/>
      <c r="H1936" s="139"/>
      <c r="I1936" s="175"/>
      <c r="J1936" s="175"/>
    </row>
    <row r="1937" spans="1:10">
      <c r="A1937" s="217" t="str">
        <f>B1933</f>
        <v>INC-ACI-005</v>
      </c>
      <c r="B1937" s="217"/>
      <c r="C1937" s="218" t="s">
        <v>100</v>
      </c>
      <c r="D1937" s="216"/>
      <c r="E1937" s="216"/>
      <c r="F1937" s="216"/>
      <c r="G1937" s="219">
        <f>SUM(G1935:G1936)</f>
        <v>70.39</v>
      </c>
      <c r="H1937" s="139"/>
      <c r="I1937" s="175">
        <f>G1937*0.7</f>
        <v>49.272999999999996</v>
      </c>
      <c r="J1937" s="175">
        <f>G1937*0.3</f>
        <v>21.117000000000001</v>
      </c>
    </row>
    <row r="1938" spans="1:10">
      <c r="A1938" s="221" t="s">
        <v>101</v>
      </c>
      <c r="B1938" s="221"/>
      <c r="C1938" s="222"/>
      <c r="D1938" s="220"/>
      <c r="E1938" s="220"/>
      <c r="F1938" s="220"/>
      <c r="G1938" s="220"/>
      <c r="H1938" s="139"/>
      <c r="I1938" s="175"/>
      <c r="J1938" s="175"/>
    </row>
    <row r="1939" spans="1:10">
      <c r="A1939" s="224"/>
      <c r="B1939" s="224"/>
      <c r="C1939" s="225"/>
      <c r="D1939" s="223"/>
      <c r="E1939" s="223"/>
      <c r="F1939" s="223"/>
      <c r="G1939" s="223"/>
      <c r="H1939" s="139"/>
      <c r="I1939" s="175"/>
      <c r="J1939" s="175"/>
    </row>
    <row r="1940" spans="1:10">
      <c r="A1940" s="522" t="s">
        <v>97</v>
      </c>
      <c r="B1940" s="522" t="s">
        <v>715</v>
      </c>
      <c r="C1940" s="184" t="s">
        <v>716</v>
      </c>
      <c r="D1940" s="182" t="s">
        <v>193</v>
      </c>
      <c r="E1940" s="182"/>
      <c r="F1940" s="182"/>
      <c r="G1940" s="182" t="str">
        <f>B1940</f>
        <v>INC-BOM-030</v>
      </c>
      <c r="H1940" s="139"/>
      <c r="I1940" s="175"/>
      <c r="J1940" s="175"/>
    </row>
    <row r="1941" spans="1:10">
      <c r="A1941" s="523" t="s">
        <v>88</v>
      </c>
      <c r="B1941" s="207" t="s">
        <v>91</v>
      </c>
      <c r="C1941" s="208" t="s">
        <v>9</v>
      </c>
      <c r="D1941" s="209" t="s">
        <v>92</v>
      </c>
      <c r="E1941" s="209" t="s">
        <v>93</v>
      </c>
      <c r="F1941" s="209" t="s">
        <v>94</v>
      </c>
      <c r="G1941" s="210" t="s">
        <v>62</v>
      </c>
      <c r="H1941" s="139"/>
      <c r="I1941" s="175"/>
      <c r="J1941" s="175"/>
    </row>
    <row r="1942" spans="1:10">
      <c r="A1942" s="519" t="s">
        <v>109</v>
      </c>
      <c r="B1942" s="211" t="s">
        <v>715</v>
      </c>
      <c r="C1942" s="212" t="s">
        <v>716</v>
      </c>
      <c r="D1942" s="181" t="s">
        <v>193</v>
      </c>
      <c r="E1942" s="213">
        <v>1</v>
      </c>
      <c r="F1942" s="166">
        <f>VLOOKUP(B1942,'SETOP-Tabela Serv.-Dez.2015'!A:H,6,0)</f>
        <v>50.18</v>
      </c>
      <c r="G1942" s="167">
        <f>F1942*E1942</f>
        <v>50.18</v>
      </c>
      <c r="H1942" s="139"/>
      <c r="I1942" s="175"/>
      <c r="J1942" s="175"/>
    </row>
    <row r="1943" spans="1:10">
      <c r="A1943" s="524"/>
      <c r="B1943" s="214"/>
      <c r="C1943" s="212"/>
      <c r="D1943" s="181"/>
      <c r="E1943" s="181"/>
      <c r="F1943" s="181"/>
      <c r="G1943" s="215"/>
      <c r="H1943" s="139"/>
      <c r="I1943" s="175"/>
      <c r="J1943" s="175"/>
    </row>
    <row r="1944" spans="1:10">
      <c r="A1944" s="217" t="str">
        <f>B1940</f>
        <v>INC-BOM-030</v>
      </c>
      <c r="B1944" s="217"/>
      <c r="C1944" s="218" t="s">
        <v>100</v>
      </c>
      <c r="D1944" s="216"/>
      <c r="E1944" s="216"/>
      <c r="F1944" s="216"/>
      <c r="G1944" s="219">
        <f>SUM(G1942:G1943)</f>
        <v>50.18</v>
      </c>
      <c r="H1944" s="139"/>
      <c r="I1944" s="175">
        <f>G1944*0.7</f>
        <v>35.125999999999998</v>
      </c>
      <c r="J1944" s="175">
        <f>G1944*0.3</f>
        <v>15.053999999999998</v>
      </c>
    </row>
    <row r="1945" spans="1:10">
      <c r="A1945" s="221" t="s">
        <v>101</v>
      </c>
      <c r="B1945" s="221"/>
      <c r="C1945" s="222"/>
      <c r="D1945" s="220"/>
      <c r="E1945" s="220"/>
      <c r="F1945" s="220"/>
      <c r="G1945" s="220"/>
      <c r="H1945" s="139"/>
      <c r="I1945" s="175"/>
      <c r="J1945" s="175"/>
    </row>
    <row r="1946" spans="1:10">
      <c r="A1946" s="224"/>
      <c r="B1946" s="224"/>
      <c r="C1946" s="225"/>
      <c r="D1946" s="223"/>
      <c r="E1946" s="223"/>
      <c r="F1946" s="223"/>
      <c r="G1946" s="223"/>
      <c r="H1946" s="139"/>
      <c r="I1946" s="175"/>
      <c r="J1946" s="175"/>
    </row>
    <row r="1947" spans="1:10">
      <c r="A1947" s="199" t="s">
        <v>97</v>
      </c>
      <c r="B1947" s="199" t="s">
        <v>717</v>
      </c>
      <c r="C1947" s="184" t="s">
        <v>718</v>
      </c>
      <c r="D1947" s="182" t="s">
        <v>193</v>
      </c>
      <c r="E1947" s="182"/>
      <c r="F1947" s="182"/>
      <c r="G1947" s="182" t="str">
        <f>B1947</f>
        <v>INC-LUM-005</v>
      </c>
      <c r="H1947" s="139"/>
      <c r="I1947" s="175"/>
      <c r="J1947" s="175"/>
    </row>
    <row r="1948" spans="1:10">
      <c r="A1948" s="540" t="s">
        <v>88</v>
      </c>
      <c r="B1948" s="541" t="s">
        <v>91</v>
      </c>
      <c r="C1948" s="208" t="s">
        <v>9</v>
      </c>
      <c r="D1948" s="209" t="s">
        <v>92</v>
      </c>
      <c r="E1948" s="209" t="s">
        <v>93</v>
      </c>
      <c r="F1948" s="209" t="s">
        <v>94</v>
      </c>
      <c r="G1948" s="210" t="s">
        <v>62</v>
      </c>
      <c r="H1948" s="139"/>
      <c r="I1948" s="175"/>
      <c r="J1948" s="175"/>
    </row>
    <row r="1949" spans="1:10">
      <c r="A1949" s="584" t="s">
        <v>109</v>
      </c>
      <c r="B1949" s="544" t="s">
        <v>717</v>
      </c>
      <c r="C1949" s="212" t="s">
        <v>718</v>
      </c>
      <c r="D1949" s="181" t="s">
        <v>193</v>
      </c>
      <c r="E1949" s="213">
        <v>1</v>
      </c>
      <c r="F1949" s="166">
        <f>VLOOKUP(B1949,'SETOP-Tabela Serv.-Dez.2015'!A:H,6,0)</f>
        <v>82.03</v>
      </c>
      <c r="G1949" s="167">
        <f>F1949*E1949</f>
        <v>82.03</v>
      </c>
      <c r="H1949" s="139"/>
      <c r="I1949" s="175"/>
      <c r="J1949" s="175"/>
    </row>
    <row r="1950" spans="1:10">
      <c r="A1950" s="536"/>
      <c r="B1950" s="537"/>
      <c r="C1950" s="212"/>
      <c r="D1950" s="181"/>
      <c r="E1950" s="181"/>
      <c r="F1950" s="181"/>
      <c r="G1950" s="215"/>
      <c r="H1950" s="139"/>
      <c r="I1950" s="175"/>
      <c r="J1950" s="175"/>
    </row>
    <row r="1951" spans="1:10">
      <c r="A1951" s="542" t="str">
        <f>B1947</f>
        <v>INC-LUM-005</v>
      </c>
      <c r="B1951" s="542"/>
      <c r="C1951" s="218" t="s">
        <v>100</v>
      </c>
      <c r="D1951" s="216"/>
      <c r="E1951" s="216"/>
      <c r="F1951" s="216"/>
      <c r="G1951" s="219">
        <f>SUM(G1949:G1950)</f>
        <v>82.03</v>
      </c>
      <c r="H1951" s="139"/>
      <c r="I1951" s="175">
        <f>G1951*0.7</f>
        <v>57.420999999999999</v>
      </c>
      <c r="J1951" s="175">
        <f>G1951*0.3</f>
        <v>24.608999999999998</v>
      </c>
    </row>
    <row r="1952" spans="1:10">
      <c r="A1952" s="543" t="s">
        <v>101</v>
      </c>
      <c r="B1952" s="543"/>
      <c r="C1952" s="222"/>
      <c r="D1952" s="220"/>
      <c r="E1952" s="220"/>
      <c r="F1952" s="220"/>
      <c r="G1952" s="220"/>
      <c r="H1952" s="139"/>
      <c r="I1952" s="175"/>
      <c r="J1952" s="175"/>
    </row>
    <row r="1953" spans="1:10">
      <c r="A1953" s="605"/>
      <c r="B1953" s="605"/>
      <c r="C1953" s="225"/>
      <c r="D1953" s="223"/>
      <c r="E1953" s="223"/>
      <c r="F1953" s="223"/>
      <c r="G1953" s="223"/>
      <c r="H1953" s="139"/>
      <c r="I1953" s="175"/>
      <c r="J1953" s="175"/>
    </row>
    <row r="1954" spans="1:10" ht="33.75">
      <c r="A1954" s="199" t="s">
        <v>97</v>
      </c>
      <c r="B1954" s="199" t="s">
        <v>8721</v>
      </c>
      <c r="C1954" s="184" t="s">
        <v>18900</v>
      </c>
      <c r="D1954" s="182" t="s">
        <v>193</v>
      </c>
      <c r="E1954" s="182"/>
      <c r="F1954" s="182"/>
      <c r="G1954" s="182" t="str">
        <f>B1954</f>
        <v>ELE-QUA-050</v>
      </c>
      <c r="H1954" s="139"/>
      <c r="I1954" s="175"/>
      <c r="J1954" s="175"/>
    </row>
    <row r="1955" spans="1:10">
      <c r="A1955" s="540" t="s">
        <v>88</v>
      </c>
      <c r="B1955" s="541" t="s">
        <v>91</v>
      </c>
      <c r="C1955" s="208" t="s">
        <v>9</v>
      </c>
      <c r="D1955" s="209" t="s">
        <v>92</v>
      </c>
      <c r="E1955" s="209" t="s">
        <v>93</v>
      </c>
      <c r="F1955" s="209" t="s">
        <v>94</v>
      </c>
      <c r="G1955" s="210" t="s">
        <v>62</v>
      </c>
      <c r="H1955" s="139"/>
      <c r="I1955" s="175"/>
      <c r="J1955" s="175"/>
    </row>
    <row r="1956" spans="1:10">
      <c r="A1956" s="584" t="s">
        <v>109</v>
      </c>
      <c r="B1956" s="544" t="s">
        <v>8721</v>
      </c>
      <c r="C1956" s="212" t="s">
        <v>8722</v>
      </c>
      <c r="D1956" s="181" t="s">
        <v>193</v>
      </c>
      <c r="E1956" s="213">
        <v>1</v>
      </c>
      <c r="F1956" s="166">
        <f>VLOOKUP(B1956,'SETOP-Tabela Serv.-Dez.2015'!A:H,6,0)</f>
        <v>226.45</v>
      </c>
      <c r="G1956" s="167">
        <f>F1956*E1956</f>
        <v>226.45</v>
      </c>
      <c r="H1956" s="139"/>
      <c r="I1956" s="175"/>
      <c r="J1956" s="175"/>
    </row>
    <row r="1957" spans="1:10">
      <c r="A1957" s="536"/>
      <c r="B1957" s="537"/>
      <c r="C1957" s="212"/>
      <c r="D1957" s="181"/>
      <c r="E1957" s="181"/>
      <c r="F1957" s="181"/>
      <c r="G1957" s="215"/>
      <c r="H1957" s="139"/>
      <c r="I1957" s="175"/>
      <c r="J1957" s="175"/>
    </row>
    <row r="1958" spans="1:10">
      <c r="A1958" s="542" t="str">
        <f>B1954</f>
        <v>ELE-QUA-050</v>
      </c>
      <c r="B1958" s="542"/>
      <c r="C1958" s="218" t="s">
        <v>100</v>
      </c>
      <c r="D1958" s="216"/>
      <c r="E1958" s="216"/>
      <c r="F1958" s="216"/>
      <c r="G1958" s="219">
        <f>SUM(G1956:G1957)</f>
        <v>226.45</v>
      </c>
      <c r="H1958" s="139"/>
      <c r="I1958" s="175">
        <f>G1958*0.7</f>
        <v>158.51499999999999</v>
      </c>
      <c r="J1958" s="175">
        <f>G1958*0.3</f>
        <v>67.934999999999988</v>
      </c>
    </row>
    <row r="1959" spans="1:10">
      <c r="A1959" s="543" t="s">
        <v>101</v>
      </c>
      <c r="B1959" s="543"/>
      <c r="C1959" s="222"/>
      <c r="D1959" s="220"/>
      <c r="E1959" s="220"/>
      <c r="F1959" s="220"/>
      <c r="G1959" s="220"/>
      <c r="H1959" s="139"/>
      <c r="I1959" s="175"/>
      <c r="J1959" s="175"/>
    </row>
    <row r="1960" spans="1:10">
      <c r="A1960" s="605"/>
      <c r="B1960" s="605"/>
      <c r="C1960" s="225"/>
      <c r="D1960" s="223"/>
      <c r="E1960" s="223"/>
      <c r="F1960" s="223"/>
      <c r="G1960" s="223"/>
      <c r="H1960" s="139"/>
      <c r="I1960" s="175"/>
      <c r="J1960" s="175"/>
    </row>
    <row r="1961" spans="1:10" ht="30" customHeight="1">
      <c r="A1961" s="183" t="s">
        <v>97</v>
      </c>
      <c r="B1961" s="183" t="s">
        <v>719</v>
      </c>
      <c r="C1961" s="184" t="s">
        <v>720</v>
      </c>
      <c r="D1961" s="182" t="s">
        <v>128</v>
      </c>
      <c r="E1961" s="182"/>
      <c r="F1961" s="182"/>
      <c r="G1961" s="182" t="str">
        <f>B1961</f>
        <v>FUN-CON-155</v>
      </c>
      <c r="H1961" s="139"/>
      <c r="I1961" s="175"/>
      <c r="J1961" s="175"/>
    </row>
    <row r="1962" spans="1:10">
      <c r="A1962" s="523" t="s">
        <v>88</v>
      </c>
      <c r="B1962" s="207" t="s">
        <v>91</v>
      </c>
      <c r="C1962" s="208" t="s">
        <v>9</v>
      </c>
      <c r="D1962" s="209" t="s">
        <v>92</v>
      </c>
      <c r="E1962" s="209" t="s">
        <v>93</v>
      </c>
      <c r="F1962" s="209" t="s">
        <v>94</v>
      </c>
      <c r="G1962" s="210" t="s">
        <v>62</v>
      </c>
      <c r="H1962" s="139"/>
      <c r="I1962" s="175"/>
      <c r="J1962" s="175"/>
    </row>
    <row r="1963" spans="1:10" ht="30" customHeight="1">
      <c r="A1963" s="519" t="s">
        <v>109</v>
      </c>
      <c r="B1963" s="211" t="s">
        <v>719</v>
      </c>
      <c r="C1963" s="212" t="s">
        <v>720</v>
      </c>
      <c r="D1963" s="181" t="s">
        <v>128</v>
      </c>
      <c r="E1963" s="213">
        <v>1</v>
      </c>
      <c r="F1963" s="166">
        <f>VLOOKUP(B1963,'SETOP-Tabela Serv.-Dez.2015'!A:H,6,0)</f>
        <v>327.99</v>
      </c>
      <c r="G1963" s="167">
        <f>F1963*E1963</f>
        <v>327.99</v>
      </c>
      <c r="H1963" s="139"/>
      <c r="I1963" s="175"/>
      <c r="J1963" s="175"/>
    </row>
    <row r="1964" spans="1:10">
      <c r="A1964" s="524"/>
      <c r="B1964" s="214"/>
      <c r="C1964" s="212"/>
      <c r="D1964" s="181"/>
      <c r="E1964" s="181"/>
      <c r="F1964" s="181"/>
      <c r="G1964" s="215"/>
      <c r="H1964" s="139"/>
      <c r="I1964" s="175"/>
      <c r="J1964" s="175"/>
    </row>
    <row r="1965" spans="1:10">
      <c r="A1965" s="217" t="str">
        <f>B1961</f>
        <v>FUN-CON-155</v>
      </c>
      <c r="B1965" s="217"/>
      <c r="C1965" s="218" t="s">
        <v>100</v>
      </c>
      <c r="D1965" s="216"/>
      <c r="E1965" s="216"/>
      <c r="F1965" s="216"/>
      <c r="G1965" s="219">
        <f>SUM(G1963:G1964)</f>
        <v>327.99</v>
      </c>
      <c r="H1965" s="139"/>
      <c r="I1965" s="175">
        <f>G1965*0.7</f>
        <v>229.59299999999999</v>
      </c>
      <c r="J1965" s="175">
        <f>G1965*0.3</f>
        <v>98.397000000000006</v>
      </c>
    </row>
    <row r="1966" spans="1:10">
      <c r="A1966" s="221" t="s">
        <v>101</v>
      </c>
      <c r="B1966" s="221"/>
      <c r="C1966" s="222"/>
      <c r="D1966" s="220"/>
      <c r="E1966" s="220"/>
      <c r="F1966" s="220"/>
      <c r="G1966" s="220"/>
      <c r="H1966" s="139"/>
      <c r="I1966" s="175"/>
      <c r="J1966" s="175"/>
    </row>
    <row r="1967" spans="1:10">
      <c r="A1967" s="224"/>
      <c r="B1967" s="224"/>
      <c r="C1967" s="225"/>
      <c r="D1967" s="223"/>
      <c r="E1967" s="223"/>
      <c r="F1967" s="223"/>
      <c r="G1967" s="223"/>
      <c r="H1967" s="139"/>
      <c r="I1967" s="175"/>
      <c r="J1967" s="175"/>
    </row>
    <row r="1968" spans="1:10">
      <c r="A1968" s="183" t="s">
        <v>97</v>
      </c>
      <c r="B1968" s="183" t="s">
        <v>721</v>
      </c>
      <c r="C1968" s="184" t="s">
        <v>722</v>
      </c>
      <c r="D1968" s="182" t="s">
        <v>128</v>
      </c>
      <c r="E1968" s="182"/>
      <c r="F1968" s="182"/>
      <c r="G1968" s="182" t="str">
        <f>B1968</f>
        <v>ELE-ENV-005</v>
      </c>
      <c r="H1968" s="139"/>
      <c r="I1968" s="175"/>
      <c r="J1968" s="175"/>
    </row>
    <row r="1969" spans="1:10">
      <c r="A1969" s="523" t="s">
        <v>88</v>
      </c>
      <c r="B1969" s="207" t="s">
        <v>91</v>
      </c>
      <c r="C1969" s="208" t="s">
        <v>9</v>
      </c>
      <c r="D1969" s="209" t="s">
        <v>92</v>
      </c>
      <c r="E1969" s="209" t="s">
        <v>93</v>
      </c>
      <c r="F1969" s="209" t="s">
        <v>94</v>
      </c>
      <c r="G1969" s="210" t="s">
        <v>62</v>
      </c>
      <c r="H1969" s="139"/>
      <c r="I1969" s="175"/>
      <c r="J1969" s="175"/>
    </row>
    <row r="1970" spans="1:10">
      <c r="A1970" s="519" t="s">
        <v>109</v>
      </c>
      <c r="B1970" s="211" t="s">
        <v>721</v>
      </c>
      <c r="C1970" s="212" t="s">
        <v>722</v>
      </c>
      <c r="D1970" s="181" t="s">
        <v>128</v>
      </c>
      <c r="E1970" s="213">
        <v>1</v>
      </c>
      <c r="F1970" s="166">
        <f>VLOOKUP(B1970,'SETOP-Tabela Serv.-Dez.2015'!A:H,6,0)</f>
        <v>533.42999999999995</v>
      </c>
      <c r="G1970" s="167">
        <f>F1970*E1970</f>
        <v>533.42999999999995</v>
      </c>
      <c r="H1970" s="139"/>
      <c r="I1970" s="175"/>
      <c r="J1970" s="175"/>
    </row>
    <row r="1971" spans="1:10">
      <c r="A1971" s="524"/>
      <c r="B1971" s="214"/>
      <c r="C1971" s="212"/>
      <c r="D1971" s="181"/>
      <c r="E1971" s="181"/>
      <c r="F1971" s="181"/>
      <c r="G1971" s="215"/>
      <c r="H1971" s="139"/>
      <c r="I1971" s="175"/>
      <c r="J1971" s="175"/>
    </row>
    <row r="1972" spans="1:10">
      <c r="A1972" s="217" t="str">
        <f>B1968</f>
        <v>ELE-ENV-005</v>
      </c>
      <c r="B1972" s="217"/>
      <c r="C1972" s="218" t="s">
        <v>100</v>
      </c>
      <c r="D1972" s="216"/>
      <c r="E1972" s="216"/>
      <c r="F1972" s="216"/>
      <c r="G1972" s="219">
        <f>SUM(G1970:G1971)</f>
        <v>533.42999999999995</v>
      </c>
      <c r="H1972" s="139"/>
      <c r="I1972" s="175">
        <f>G1972*0.7</f>
        <v>373.40099999999995</v>
      </c>
      <c r="J1972" s="175">
        <f>G1972*0.3</f>
        <v>160.02899999999997</v>
      </c>
    </row>
    <row r="1973" spans="1:10">
      <c r="A1973" s="221" t="s">
        <v>101</v>
      </c>
      <c r="B1973" s="221"/>
      <c r="C1973" s="222"/>
      <c r="D1973" s="220"/>
      <c r="E1973" s="220"/>
      <c r="F1973" s="220"/>
      <c r="G1973" s="220"/>
      <c r="H1973" s="139"/>
      <c r="I1973" s="175"/>
      <c r="J1973" s="175"/>
    </row>
    <row r="1974" spans="1:10">
      <c r="A1974" s="224"/>
      <c r="B1974" s="224"/>
      <c r="C1974" s="225"/>
      <c r="D1974" s="223"/>
      <c r="E1974" s="223"/>
      <c r="F1974" s="223"/>
      <c r="G1974" s="223"/>
      <c r="H1974" s="139"/>
      <c r="I1974" s="175"/>
      <c r="J1974" s="175"/>
    </row>
    <row r="1975" spans="1:10">
      <c r="A1975" s="199" t="s">
        <v>97</v>
      </c>
      <c r="B1975" s="199">
        <v>84076</v>
      </c>
      <c r="C1975" s="184" t="s">
        <v>30955</v>
      </c>
      <c r="D1975" s="182" t="s">
        <v>279</v>
      </c>
      <c r="E1975" s="182"/>
      <c r="F1975" s="182"/>
      <c r="G1975" s="182">
        <f>B1975</f>
        <v>84076</v>
      </c>
      <c r="H1975" s="139"/>
      <c r="I1975" s="175"/>
      <c r="J1975" s="175"/>
    </row>
    <row r="1976" spans="1:10">
      <c r="A1976" s="540" t="s">
        <v>88</v>
      </c>
      <c r="B1976" s="541" t="s">
        <v>91</v>
      </c>
      <c r="C1976" s="208" t="s">
        <v>9</v>
      </c>
      <c r="D1976" s="209" t="s">
        <v>92</v>
      </c>
      <c r="E1976" s="209" t="s">
        <v>93</v>
      </c>
      <c r="F1976" s="209" t="s">
        <v>94</v>
      </c>
      <c r="G1976" s="210" t="s">
        <v>62</v>
      </c>
      <c r="H1976" s="139"/>
      <c r="I1976" s="175"/>
      <c r="J1976" s="175"/>
    </row>
    <row r="1977" spans="1:10">
      <c r="A1977" s="535" t="s">
        <v>113</v>
      </c>
      <c r="B1977" s="544">
        <v>88309</v>
      </c>
      <c r="C1977" s="212" t="s">
        <v>296</v>
      </c>
      <c r="D1977" s="181" t="s">
        <v>90</v>
      </c>
      <c r="E1977" s="213">
        <v>0.56320000000000003</v>
      </c>
      <c r="F1977" s="166">
        <f>VLOOKUP(B1977,'SINAPI-Tabela-Mai.2016'!A:E,5,0)</f>
        <v>15.86</v>
      </c>
      <c r="G1977" s="167">
        <f>F1977*E1977</f>
        <v>8.9323519999999998</v>
      </c>
      <c r="H1977" s="139"/>
      <c r="I1977" s="175"/>
      <c r="J1977" s="175"/>
    </row>
    <row r="1978" spans="1:10">
      <c r="A1978" s="535" t="s">
        <v>113</v>
      </c>
      <c r="B1978" s="544">
        <v>88316</v>
      </c>
      <c r="C1978" s="212" t="s">
        <v>1055</v>
      </c>
      <c r="D1978" s="181" t="s">
        <v>90</v>
      </c>
      <c r="E1978" s="213">
        <v>0.52500000000000002</v>
      </c>
      <c r="F1978" s="166">
        <f>VLOOKUP(B1978,'SINAPI-Tabela-Mai.2016'!A:E,5,0)</f>
        <v>11.41</v>
      </c>
      <c r="G1978" s="167">
        <f>F1978*E1978</f>
        <v>5.9902500000000005</v>
      </c>
      <c r="H1978" s="139"/>
      <c r="I1978" s="175"/>
      <c r="J1978" s="175"/>
    </row>
    <row r="1979" spans="1:10">
      <c r="A1979" s="535" t="s">
        <v>99</v>
      </c>
      <c r="B1979" s="544">
        <v>370</v>
      </c>
      <c r="C1979" s="212" t="s">
        <v>18647</v>
      </c>
      <c r="D1979" s="181" t="s">
        <v>128</v>
      </c>
      <c r="E1979" s="213">
        <v>2.4299999999999999E-2</v>
      </c>
      <c r="F1979" s="166">
        <f>VLOOKUP(B1979,'SINAPI-Insumos-Mai.2016'!A:E,5,0)</f>
        <v>58.33</v>
      </c>
      <c r="G1979" s="167">
        <f>F1979*E1979</f>
        <v>1.417419</v>
      </c>
      <c r="H1979" s="139"/>
      <c r="I1979" s="175"/>
      <c r="J1979" s="175"/>
    </row>
    <row r="1980" spans="1:10">
      <c r="A1980" s="535" t="s">
        <v>99</v>
      </c>
      <c r="B1980" s="544">
        <v>1379</v>
      </c>
      <c r="C1980" s="212" t="s">
        <v>165</v>
      </c>
      <c r="D1980" s="181" t="s">
        <v>118</v>
      </c>
      <c r="E1980" s="213">
        <v>9.7200000000000006</v>
      </c>
      <c r="F1980" s="166">
        <f>VLOOKUP(B1980,'SINAPI-Insumos-Mai.2016'!A:E,5,0)</f>
        <v>0.46</v>
      </c>
      <c r="G1980" s="167">
        <f>F1980*E1980</f>
        <v>4.4712000000000005</v>
      </c>
      <c r="H1980" s="139"/>
      <c r="I1980" s="175"/>
      <c r="J1980" s="175"/>
    </row>
    <row r="1981" spans="1:10">
      <c r="A1981" s="536"/>
      <c r="B1981" s="537"/>
      <c r="C1981" s="212"/>
      <c r="D1981" s="181"/>
      <c r="E1981" s="181"/>
      <c r="F1981" s="181"/>
      <c r="G1981" s="215"/>
      <c r="H1981" s="139"/>
      <c r="I1981" s="175"/>
      <c r="J1981" s="175"/>
    </row>
    <row r="1982" spans="1:10">
      <c r="A1982" s="542">
        <f>B1975</f>
        <v>84076</v>
      </c>
      <c r="B1982" s="542"/>
      <c r="C1982" s="218" t="s">
        <v>100</v>
      </c>
      <c r="D1982" s="216"/>
      <c r="E1982" s="216"/>
      <c r="F1982" s="216"/>
      <c r="G1982" s="219">
        <f>SUM(G1977:G1981)</f>
        <v>20.811221</v>
      </c>
      <c r="H1982" s="139"/>
      <c r="I1982" s="175">
        <f>G1982*0.7</f>
        <v>14.567854699999998</v>
      </c>
      <c r="J1982" s="175">
        <f>G1982*0.3</f>
        <v>6.2433662999999999</v>
      </c>
    </row>
    <row r="1983" spans="1:10">
      <c r="A1983" s="543" t="s">
        <v>101</v>
      </c>
      <c r="B1983" s="543"/>
      <c r="C1983" s="222"/>
      <c r="D1983" s="220"/>
      <c r="E1983" s="220"/>
      <c r="F1983" s="220"/>
      <c r="G1983" s="220"/>
      <c r="H1983" s="139"/>
      <c r="I1983" s="175"/>
      <c r="J1983" s="175"/>
    </row>
    <row r="1984" spans="1:10">
      <c r="A1984" s="224"/>
      <c r="B1984" s="224"/>
      <c r="C1984" s="225"/>
      <c r="D1984" s="223"/>
      <c r="E1984" s="223"/>
      <c r="F1984" s="223"/>
      <c r="G1984" s="223"/>
      <c r="H1984" s="139"/>
      <c r="I1984" s="175"/>
      <c r="J1984" s="175"/>
    </row>
    <row r="1985" spans="1:10">
      <c r="A1985" s="522" t="s">
        <v>97</v>
      </c>
      <c r="B1985" s="522" t="s">
        <v>724</v>
      </c>
      <c r="C1985" s="184" t="s">
        <v>725</v>
      </c>
      <c r="D1985" s="182" t="s">
        <v>279</v>
      </c>
      <c r="E1985" s="182"/>
      <c r="F1985" s="182"/>
      <c r="G1985" s="182" t="str">
        <f>B1985</f>
        <v>PIN-EMA-006</v>
      </c>
      <c r="H1985" s="139"/>
      <c r="I1985" s="175"/>
      <c r="J1985" s="175"/>
    </row>
    <row r="1986" spans="1:10">
      <c r="A1986" s="523" t="s">
        <v>88</v>
      </c>
      <c r="B1986" s="207" t="s">
        <v>91</v>
      </c>
      <c r="C1986" s="208" t="s">
        <v>9</v>
      </c>
      <c r="D1986" s="209" t="s">
        <v>92</v>
      </c>
      <c r="E1986" s="209" t="s">
        <v>93</v>
      </c>
      <c r="F1986" s="209" t="s">
        <v>94</v>
      </c>
      <c r="G1986" s="210" t="s">
        <v>62</v>
      </c>
      <c r="H1986" s="139"/>
      <c r="I1986" s="175"/>
      <c r="J1986" s="175"/>
    </row>
    <row r="1987" spans="1:10">
      <c r="A1987" s="519" t="s">
        <v>109</v>
      </c>
      <c r="B1987" s="211" t="s">
        <v>724</v>
      </c>
      <c r="C1987" s="212" t="s">
        <v>725</v>
      </c>
      <c r="D1987" s="181" t="s">
        <v>279</v>
      </c>
      <c r="E1987" s="213">
        <v>1</v>
      </c>
      <c r="F1987" s="166">
        <f>VLOOKUP(B1987,'SETOP-Tabela Serv.-Dez.2015'!A:H,6,0)</f>
        <v>15.53</v>
      </c>
      <c r="G1987" s="167">
        <f>F1987*E1987</f>
        <v>15.53</v>
      </c>
      <c r="H1987" s="139"/>
      <c r="I1987" s="175"/>
      <c r="J1987" s="175"/>
    </row>
    <row r="1988" spans="1:10">
      <c r="A1988" s="524"/>
      <c r="B1988" s="214"/>
      <c r="C1988" s="212"/>
      <c r="D1988" s="181"/>
      <c r="E1988" s="181"/>
      <c r="F1988" s="181"/>
      <c r="G1988" s="215"/>
      <c r="H1988" s="139"/>
      <c r="I1988" s="175"/>
      <c r="J1988" s="175"/>
    </row>
    <row r="1989" spans="1:10">
      <c r="A1989" s="217" t="str">
        <f>B1985</f>
        <v>PIN-EMA-006</v>
      </c>
      <c r="B1989" s="217"/>
      <c r="C1989" s="218" t="s">
        <v>100</v>
      </c>
      <c r="D1989" s="216"/>
      <c r="E1989" s="216"/>
      <c r="F1989" s="216"/>
      <c r="G1989" s="219">
        <f>SUM(G1987:G1988)</f>
        <v>15.53</v>
      </c>
      <c r="H1989" s="139"/>
      <c r="I1989" s="175">
        <f>G1989*0.7</f>
        <v>10.870999999999999</v>
      </c>
      <c r="J1989" s="175">
        <f>G1989*0.3</f>
        <v>4.6589999999999998</v>
      </c>
    </row>
    <row r="1990" spans="1:10">
      <c r="A1990" s="221" t="s">
        <v>101</v>
      </c>
      <c r="B1990" s="221"/>
      <c r="C1990" s="222"/>
      <c r="D1990" s="220"/>
      <c r="E1990" s="220"/>
      <c r="F1990" s="220"/>
      <c r="G1990" s="220"/>
      <c r="H1990" s="139"/>
      <c r="I1990" s="175"/>
      <c r="J1990" s="175"/>
    </row>
    <row r="1991" spans="1:10">
      <c r="A1991" s="224"/>
      <c r="B1991" s="224"/>
      <c r="C1991" s="225"/>
      <c r="D1991" s="223"/>
      <c r="E1991" s="223"/>
      <c r="F1991" s="223"/>
      <c r="G1991" s="223"/>
      <c r="H1991" s="139"/>
      <c r="I1991" s="175"/>
      <c r="J1991" s="175"/>
    </row>
    <row r="1992" spans="1:10" ht="22.5">
      <c r="A1992" s="183" t="s">
        <v>97</v>
      </c>
      <c r="B1992" s="183" t="s">
        <v>726</v>
      </c>
      <c r="C1992" s="184" t="s">
        <v>727</v>
      </c>
      <c r="D1992" s="182" t="s">
        <v>108</v>
      </c>
      <c r="E1992" s="182"/>
      <c r="F1992" s="182"/>
      <c r="G1992" s="182" t="str">
        <f>B1992</f>
        <v>10.90.77</v>
      </c>
      <c r="H1992" s="139"/>
      <c r="I1992" s="175"/>
      <c r="J1992" s="175"/>
    </row>
    <row r="1993" spans="1:10">
      <c r="A1993" s="523" t="s">
        <v>88</v>
      </c>
      <c r="B1993" s="207" t="s">
        <v>91</v>
      </c>
      <c r="C1993" s="208" t="s">
        <v>9</v>
      </c>
      <c r="D1993" s="209" t="s">
        <v>92</v>
      </c>
      <c r="E1993" s="209" t="s">
        <v>93</v>
      </c>
      <c r="F1993" s="209" t="s">
        <v>94</v>
      </c>
      <c r="G1993" s="210" t="s">
        <v>62</v>
      </c>
      <c r="H1993" s="139"/>
      <c r="I1993" s="175"/>
      <c r="J1993" s="175"/>
    </row>
    <row r="1994" spans="1:10" ht="22.5">
      <c r="A1994" s="519" t="s">
        <v>372</v>
      </c>
      <c r="B1994" s="211" t="s">
        <v>726</v>
      </c>
      <c r="C1994" s="212" t="s">
        <v>727</v>
      </c>
      <c r="D1994" s="181" t="s">
        <v>108</v>
      </c>
      <c r="E1994" s="213">
        <v>1</v>
      </c>
      <c r="F1994" s="166">
        <f>VLOOKUP(B1994,'SUDECAP-Tabela Serv.-Jan-16'!A:H,8,0)</f>
        <v>380.06</v>
      </c>
      <c r="G1994" s="167">
        <f>F1994*E1994</f>
        <v>380.06</v>
      </c>
      <c r="H1994" s="139"/>
      <c r="I1994" s="175"/>
      <c r="J1994" s="175"/>
    </row>
    <row r="1995" spans="1:10">
      <c r="A1995" s="524"/>
      <c r="B1995" s="214"/>
      <c r="C1995" s="212"/>
      <c r="D1995" s="181"/>
      <c r="E1995" s="181"/>
      <c r="F1995" s="181"/>
      <c r="G1995" s="215"/>
      <c r="H1995" s="139"/>
      <c r="I1995" s="175"/>
      <c r="J1995" s="175"/>
    </row>
    <row r="1996" spans="1:10">
      <c r="A1996" s="217" t="str">
        <f>B1992</f>
        <v>10.90.77</v>
      </c>
      <c r="B1996" s="217"/>
      <c r="C1996" s="218" t="s">
        <v>100</v>
      </c>
      <c r="D1996" s="216"/>
      <c r="E1996" s="216"/>
      <c r="F1996" s="216"/>
      <c r="G1996" s="219">
        <f>SUM(G1994:G1995)</f>
        <v>380.06</v>
      </c>
      <c r="H1996" s="139"/>
      <c r="I1996" s="175">
        <f>G1996*0.7</f>
        <v>266.04199999999997</v>
      </c>
      <c r="J1996" s="175">
        <f>G1996*0.3</f>
        <v>114.018</v>
      </c>
    </row>
    <row r="1997" spans="1:10">
      <c r="A1997" s="221" t="s">
        <v>101</v>
      </c>
      <c r="B1997" s="221"/>
      <c r="C1997" s="222"/>
      <c r="D1997" s="220"/>
      <c r="E1997" s="220"/>
      <c r="F1997" s="220"/>
      <c r="G1997" s="220"/>
      <c r="H1997" s="139"/>
      <c r="I1997" s="175"/>
      <c r="J1997" s="175"/>
    </row>
    <row r="1998" spans="1:10">
      <c r="A1998" s="224"/>
      <c r="B1998" s="224"/>
      <c r="C1998" s="225"/>
      <c r="D1998" s="223"/>
      <c r="E1998" s="223"/>
      <c r="F1998" s="223"/>
      <c r="G1998" s="223"/>
      <c r="H1998" s="139"/>
      <c r="I1998" s="175"/>
      <c r="J1998" s="175"/>
    </row>
    <row r="1999" spans="1:10" ht="22.5">
      <c r="A1999" s="183" t="s">
        <v>97</v>
      </c>
      <c r="B1999" s="183">
        <v>83425</v>
      </c>
      <c r="C1999" s="184" t="s">
        <v>728</v>
      </c>
      <c r="D1999" s="182" t="s">
        <v>121</v>
      </c>
      <c r="E1999" s="182"/>
      <c r="F1999" s="182"/>
      <c r="G1999" s="182">
        <f>B1999</f>
        <v>83425</v>
      </c>
      <c r="H1999" s="139"/>
      <c r="I1999" s="175"/>
      <c r="J1999" s="175"/>
    </row>
    <row r="2000" spans="1:10">
      <c r="A2000" s="523" t="s">
        <v>88</v>
      </c>
      <c r="B2000" s="207" t="s">
        <v>91</v>
      </c>
      <c r="C2000" s="208" t="s">
        <v>9</v>
      </c>
      <c r="D2000" s="209" t="s">
        <v>92</v>
      </c>
      <c r="E2000" s="209" t="s">
        <v>93</v>
      </c>
      <c r="F2000" s="209" t="s">
        <v>94</v>
      </c>
      <c r="G2000" s="210" t="s">
        <v>62</v>
      </c>
      <c r="H2000" s="139"/>
      <c r="I2000" s="175"/>
      <c r="J2000" s="175"/>
    </row>
    <row r="2001" spans="1:10">
      <c r="A2001" s="518" t="s">
        <v>113</v>
      </c>
      <c r="B2001" s="162">
        <v>88247</v>
      </c>
      <c r="C2001" s="190" t="s">
        <v>440</v>
      </c>
      <c r="D2001" s="191" t="s">
        <v>90</v>
      </c>
      <c r="E2001" s="165">
        <v>0.25</v>
      </c>
      <c r="F2001" s="166">
        <f>VLOOKUP(B2001,'SINAPI-Tabela-Mai.2016'!A:E,5,0)</f>
        <v>12.69</v>
      </c>
      <c r="G2001" s="167">
        <f>F2001*E2001</f>
        <v>3.1724999999999999</v>
      </c>
      <c r="H2001" s="139"/>
      <c r="I2001" s="175"/>
      <c r="J2001" s="175"/>
    </row>
    <row r="2002" spans="1:10">
      <c r="A2002" s="518" t="s">
        <v>113</v>
      </c>
      <c r="B2002" s="162">
        <v>88264</v>
      </c>
      <c r="C2002" s="190" t="s">
        <v>135</v>
      </c>
      <c r="D2002" s="191" t="s">
        <v>90</v>
      </c>
      <c r="E2002" s="165">
        <v>0.25</v>
      </c>
      <c r="F2002" s="166">
        <f>VLOOKUP(B2002,'SINAPI-Tabela-Mai.2016'!A:E,5,0)</f>
        <v>15.86</v>
      </c>
      <c r="G2002" s="167">
        <f>F2002*E2002</f>
        <v>3.9649999999999999</v>
      </c>
      <c r="H2002" s="139"/>
      <c r="I2002" s="175"/>
      <c r="J2002" s="175"/>
    </row>
    <row r="2003" spans="1:10">
      <c r="A2003" s="518" t="s">
        <v>99</v>
      </c>
      <c r="B2003" s="162">
        <v>977</v>
      </c>
      <c r="C2003" s="190" t="s">
        <v>729</v>
      </c>
      <c r="D2003" s="191" t="s">
        <v>121</v>
      </c>
      <c r="E2003" s="165">
        <v>1</v>
      </c>
      <c r="F2003" s="166">
        <f>VLOOKUP(B2003,'SINAPI-Insumos-Mai.2016'!A:E,5,0)</f>
        <v>24.84</v>
      </c>
      <c r="G2003" s="167">
        <f>F2003*E2003</f>
        <v>24.84</v>
      </c>
      <c r="H2003" s="139"/>
      <c r="I2003" s="175"/>
      <c r="J2003" s="175"/>
    </row>
    <row r="2004" spans="1:10">
      <c r="A2004" s="518"/>
      <c r="B2004" s="162"/>
      <c r="C2004" s="190"/>
      <c r="D2004" s="191"/>
      <c r="E2004" s="165"/>
      <c r="F2004" s="166"/>
      <c r="G2004" s="167"/>
      <c r="H2004" s="139"/>
      <c r="I2004" s="175"/>
      <c r="J2004" s="175"/>
    </row>
    <row r="2005" spans="1:10">
      <c r="A2005" s="320">
        <f>B1999</f>
        <v>83425</v>
      </c>
      <c r="B2005" s="320"/>
      <c r="C2005" s="321" t="s">
        <v>100</v>
      </c>
      <c r="D2005" s="319"/>
      <c r="E2005" s="319"/>
      <c r="F2005" s="319"/>
      <c r="G2005" s="322">
        <f>SUM(G2001:G2004)</f>
        <v>31.977499999999999</v>
      </c>
      <c r="H2005" s="139"/>
      <c r="I2005" s="175">
        <f>G2003</f>
        <v>24.84</v>
      </c>
      <c r="J2005" s="175">
        <f>G2001+G2002</f>
        <v>7.1374999999999993</v>
      </c>
    </row>
    <row r="2006" spans="1:10">
      <c r="A2006" s="221" t="s">
        <v>101</v>
      </c>
      <c r="B2006" s="247"/>
      <c r="C2006" s="222"/>
      <c r="D2006" s="220"/>
      <c r="E2006" s="220"/>
      <c r="F2006" s="220"/>
      <c r="G2006" s="220"/>
      <c r="H2006" s="139"/>
      <c r="I2006" s="175"/>
      <c r="J2006" s="175"/>
    </row>
    <row r="2007" spans="1:10">
      <c r="A2007" s="224"/>
      <c r="B2007" s="224"/>
      <c r="C2007" s="225"/>
      <c r="D2007" s="223"/>
      <c r="E2007" s="223"/>
      <c r="F2007" s="223"/>
      <c r="G2007" s="223"/>
      <c r="H2007" s="139"/>
      <c r="I2007" s="175"/>
      <c r="J2007" s="175"/>
    </row>
    <row r="2008" spans="1:10" ht="22.5">
      <c r="A2008" s="183" t="s">
        <v>97</v>
      </c>
      <c r="B2008" s="183">
        <v>83433</v>
      </c>
      <c r="C2008" s="184" t="s">
        <v>730</v>
      </c>
      <c r="D2008" s="182" t="s">
        <v>121</v>
      </c>
      <c r="E2008" s="182"/>
      <c r="F2008" s="182"/>
      <c r="G2008" s="182">
        <f>B2008</f>
        <v>83433</v>
      </c>
      <c r="H2008" s="139"/>
      <c r="I2008" s="175"/>
      <c r="J2008" s="175"/>
    </row>
    <row r="2009" spans="1:10">
      <c r="A2009" s="523" t="s">
        <v>88</v>
      </c>
      <c r="B2009" s="207" t="s">
        <v>91</v>
      </c>
      <c r="C2009" s="208" t="s">
        <v>9</v>
      </c>
      <c r="D2009" s="209" t="s">
        <v>92</v>
      </c>
      <c r="E2009" s="209" t="s">
        <v>93</v>
      </c>
      <c r="F2009" s="209" t="s">
        <v>94</v>
      </c>
      <c r="G2009" s="210" t="s">
        <v>62</v>
      </c>
      <c r="H2009" s="139"/>
      <c r="I2009" s="175"/>
      <c r="J2009" s="175"/>
    </row>
    <row r="2010" spans="1:10">
      <c r="A2010" s="518" t="s">
        <v>113</v>
      </c>
      <c r="B2010" s="162">
        <v>88247</v>
      </c>
      <c r="C2010" s="190" t="s">
        <v>440</v>
      </c>
      <c r="D2010" s="191" t="s">
        <v>90</v>
      </c>
      <c r="E2010" s="165">
        <v>0.4</v>
      </c>
      <c r="F2010" s="166">
        <f>VLOOKUP(B2010,'SINAPI-Tabela-Mai.2016'!A:E,5,0)</f>
        <v>12.69</v>
      </c>
      <c r="G2010" s="167">
        <f>F2010*E2010</f>
        <v>5.0760000000000005</v>
      </c>
      <c r="H2010" s="139"/>
      <c r="I2010" s="175"/>
      <c r="J2010" s="175"/>
    </row>
    <row r="2011" spans="1:10">
      <c r="A2011" s="518" t="s">
        <v>113</v>
      </c>
      <c r="B2011" s="162">
        <v>88264</v>
      </c>
      <c r="C2011" s="190" t="s">
        <v>135</v>
      </c>
      <c r="D2011" s="191" t="s">
        <v>90</v>
      </c>
      <c r="E2011" s="165">
        <v>0.4</v>
      </c>
      <c r="F2011" s="166">
        <f>VLOOKUP(B2011,'SINAPI-Tabela-Mai.2016'!A:E,5,0)</f>
        <v>15.86</v>
      </c>
      <c r="G2011" s="167">
        <f>F2011*E2011</f>
        <v>6.3440000000000003</v>
      </c>
      <c r="H2011" s="139"/>
      <c r="I2011" s="175"/>
      <c r="J2011" s="175"/>
    </row>
    <row r="2012" spans="1:10">
      <c r="A2012" s="518" t="s">
        <v>99</v>
      </c>
      <c r="B2012" s="162">
        <v>999</v>
      </c>
      <c r="C2012" s="190" t="s">
        <v>731</v>
      </c>
      <c r="D2012" s="191" t="s">
        <v>121</v>
      </c>
      <c r="E2012" s="165">
        <v>1</v>
      </c>
      <c r="F2012" s="166">
        <f>VLOOKUP(B2012,'SINAPI-Insumos-Mai.2016'!A:E,5,0)</f>
        <v>51.09</v>
      </c>
      <c r="G2012" s="167">
        <f>F2012*E2012</f>
        <v>51.09</v>
      </c>
      <c r="H2012" s="139"/>
      <c r="I2012" s="175"/>
      <c r="J2012" s="175"/>
    </row>
    <row r="2013" spans="1:10">
      <c r="A2013" s="518"/>
      <c r="B2013" s="162"/>
      <c r="C2013" s="190"/>
      <c r="D2013" s="191"/>
      <c r="E2013" s="165"/>
      <c r="F2013" s="166"/>
      <c r="G2013" s="167"/>
      <c r="H2013" s="139"/>
      <c r="I2013" s="175"/>
      <c r="J2013" s="175"/>
    </row>
    <row r="2014" spans="1:10">
      <c r="A2014" s="320">
        <f>B2008</f>
        <v>83433</v>
      </c>
      <c r="B2014" s="320"/>
      <c r="C2014" s="321" t="s">
        <v>100</v>
      </c>
      <c r="D2014" s="319"/>
      <c r="E2014" s="319"/>
      <c r="F2014" s="319"/>
      <c r="G2014" s="322">
        <f>SUM(G2010:G2013)</f>
        <v>62.510000000000005</v>
      </c>
      <c r="H2014" s="139"/>
      <c r="I2014" s="175">
        <f>G2012</f>
        <v>51.09</v>
      </c>
      <c r="J2014" s="175">
        <f>G2010+G2011</f>
        <v>11.420000000000002</v>
      </c>
    </row>
    <row r="2015" spans="1:10">
      <c r="A2015" s="221" t="s">
        <v>101</v>
      </c>
      <c r="B2015" s="247"/>
      <c r="C2015" s="222"/>
      <c r="D2015" s="220"/>
      <c r="E2015" s="220"/>
      <c r="F2015" s="220"/>
      <c r="G2015" s="220"/>
      <c r="H2015" s="139"/>
      <c r="I2015" s="175"/>
      <c r="J2015" s="175"/>
    </row>
    <row r="2016" spans="1:10">
      <c r="A2016" s="224"/>
      <c r="B2016" s="224"/>
      <c r="C2016" s="225"/>
      <c r="D2016" s="223"/>
      <c r="E2016" s="223"/>
      <c r="F2016" s="223"/>
      <c r="G2016" s="223"/>
      <c r="H2016" s="139"/>
      <c r="I2016" s="175"/>
      <c r="J2016" s="175"/>
    </row>
    <row r="2017" spans="1:12">
      <c r="A2017" s="183" t="s">
        <v>97</v>
      </c>
      <c r="B2017" s="183" t="s">
        <v>732</v>
      </c>
      <c r="C2017" s="184" t="s">
        <v>733</v>
      </c>
      <c r="D2017" s="182" t="s">
        <v>193</v>
      </c>
      <c r="E2017" s="182"/>
      <c r="F2017" s="182"/>
      <c r="G2017" s="182" t="str">
        <f>B2017</f>
        <v>11.92.32</v>
      </c>
      <c r="I2017" s="175"/>
      <c r="J2017" s="175"/>
    </row>
    <row r="2018" spans="1:12">
      <c r="A2018" s="523" t="s">
        <v>88</v>
      </c>
      <c r="B2018" s="207" t="s">
        <v>91</v>
      </c>
      <c r="C2018" s="208" t="s">
        <v>9</v>
      </c>
      <c r="D2018" s="209" t="s">
        <v>92</v>
      </c>
      <c r="E2018" s="209" t="s">
        <v>93</v>
      </c>
      <c r="F2018" s="209" t="s">
        <v>94</v>
      </c>
      <c r="G2018" s="210" t="s">
        <v>62</v>
      </c>
      <c r="I2018" s="175"/>
      <c r="J2018" s="175"/>
    </row>
    <row r="2019" spans="1:12">
      <c r="A2019" s="519" t="s">
        <v>372</v>
      </c>
      <c r="B2019" s="211" t="s">
        <v>732</v>
      </c>
      <c r="C2019" s="212" t="s">
        <v>733</v>
      </c>
      <c r="D2019" s="181" t="s">
        <v>193</v>
      </c>
      <c r="E2019" s="213">
        <v>1</v>
      </c>
      <c r="F2019" s="166">
        <f>VLOOKUP(B2019,'SUDECAP-Tabela Serv.-Jan-16'!A:H,8,0)</f>
        <v>17.53</v>
      </c>
      <c r="G2019" s="167">
        <f>F2019*E2019</f>
        <v>17.53</v>
      </c>
      <c r="I2019" s="175"/>
      <c r="J2019" s="175"/>
    </row>
    <row r="2020" spans="1:12">
      <c r="A2020" s="524"/>
      <c r="B2020" s="214"/>
      <c r="C2020" s="212"/>
      <c r="D2020" s="181"/>
      <c r="E2020" s="181"/>
      <c r="F2020" s="181"/>
      <c r="G2020" s="215"/>
      <c r="I2020" s="175"/>
      <c r="J2020" s="175"/>
    </row>
    <row r="2021" spans="1:12">
      <c r="A2021" s="217" t="str">
        <f>B2017</f>
        <v>11.92.32</v>
      </c>
      <c r="B2021" s="217"/>
      <c r="C2021" s="218" t="s">
        <v>100</v>
      </c>
      <c r="D2021" s="216"/>
      <c r="E2021" s="216"/>
      <c r="F2021" s="216"/>
      <c r="G2021" s="219">
        <f>SUM(G2019:G2020)</f>
        <v>17.53</v>
      </c>
      <c r="I2021" s="175">
        <f>G2021*0.7</f>
        <v>12.271000000000001</v>
      </c>
      <c r="J2021" s="175">
        <f>G2021*0.3</f>
        <v>5.2590000000000003</v>
      </c>
    </row>
    <row r="2022" spans="1:12">
      <c r="A2022" s="221" t="s">
        <v>101</v>
      </c>
      <c r="B2022" s="221"/>
      <c r="C2022" s="222"/>
      <c r="D2022" s="220"/>
      <c r="E2022" s="220"/>
      <c r="F2022" s="220"/>
      <c r="G2022" s="220"/>
      <c r="I2022" s="175"/>
      <c r="J2022" s="175"/>
    </row>
    <row r="2023" spans="1:12">
      <c r="A2023" s="224"/>
      <c r="B2023" s="224"/>
      <c r="C2023" s="323"/>
      <c r="D2023" s="323"/>
      <c r="E2023" s="323"/>
      <c r="F2023" s="323"/>
      <c r="G2023" s="323"/>
      <c r="H2023" s="323"/>
      <c r="I2023" s="175"/>
      <c r="J2023" s="175"/>
      <c r="K2023" s="324"/>
      <c r="L2023" s="324"/>
    </row>
    <row r="2024" spans="1:12">
      <c r="A2024" s="183" t="s">
        <v>97</v>
      </c>
      <c r="B2024" s="183" t="s">
        <v>734</v>
      </c>
      <c r="C2024" s="184" t="s">
        <v>735</v>
      </c>
      <c r="D2024" s="182" t="s">
        <v>193</v>
      </c>
      <c r="E2024" s="182"/>
      <c r="F2024" s="182"/>
      <c r="G2024" s="182" t="str">
        <f>B2024</f>
        <v>11.92.46</v>
      </c>
      <c r="I2024" s="175"/>
      <c r="J2024" s="175"/>
    </row>
    <row r="2025" spans="1:12">
      <c r="A2025" s="523" t="s">
        <v>88</v>
      </c>
      <c r="B2025" s="207" t="s">
        <v>91</v>
      </c>
      <c r="C2025" s="208" t="s">
        <v>9</v>
      </c>
      <c r="D2025" s="209" t="s">
        <v>92</v>
      </c>
      <c r="E2025" s="209" t="s">
        <v>93</v>
      </c>
      <c r="F2025" s="209" t="s">
        <v>94</v>
      </c>
      <c r="G2025" s="210" t="s">
        <v>62</v>
      </c>
      <c r="I2025" s="175"/>
      <c r="J2025" s="175"/>
    </row>
    <row r="2026" spans="1:12">
      <c r="A2026" s="519" t="s">
        <v>372</v>
      </c>
      <c r="B2026" s="211" t="s">
        <v>734</v>
      </c>
      <c r="C2026" s="212" t="s">
        <v>735</v>
      </c>
      <c r="D2026" s="181" t="s">
        <v>193</v>
      </c>
      <c r="E2026" s="213">
        <v>1</v>
      </c>
      <c r="F2026" s="166">
        <f>VLOOKUP(B2026,'SUDECAP-Tabela Serv.-Jan-16'!A:H,8,0)</f>
        <v>32.700000000000003</v>
      </c>
      <c r="G2026" s="167">
        <f>F2026*E2026</f>
        <v>32.700000000000003</v>
      </c>
      <c r="I2026" s="175"/>
      <c r="J2026" s="175"/>
    </row>
    <row r="2027" spans="1:12">
      <c r="A2027" s="524"/>
      <c r="B2027" s="214"/>
      <c r="C2027" s="212"/>
      <c r="D2027" s="181"/>
      <c r="E2027" s="181"/>
      <c r="F2027" s="181"/>
      <c r="G2027" s="215"/>
      <c r="I2027" s="175"/>
      <c r="J2027" s="175"/>
    </row>
    <row r="2028" spans="1:12">
      <c r="A2028" s="217" t="str">
        <f>B2024</f>
        <v>11.92.46</v>
      </c>
      <c r="B2028" s="217"/>
      <c r="C2028" s="218" t="s">
        <v>100</v>
      </c>
      <c r="D2028" s="216"/>
      <c r="E2028" s="216"/>
      <c r="F2028" s="216"/>
      <c r="G2028" s="219">
        <f>SUM(G2026:G2027)</f>
        <v>32.700000000000003</v>
      </c>
      <c r="I2028" s="175">
        <f>G2028*0.7</f>
        <v>22.89</v>
      </c>
      <c r="J2028" s="175">
        <f>G2028*0.3</f>
        <v>9.81</v>
      </c>
    </row>
    <row r="2029" spans="1:12">
      <c r="A2029" s="221" t="s">
        <v>101</v>
      </c>
      <c r="B2029" s="221"/>
      <c r="C2029" s="222"/>
      <c r="D2029" s="220"/>
      <c r="E2029" s="220"/>
      <c r="F2029" s="220"/>
      <c r="G2029" s="220"/>
      <c r="I2029" s="175"/>
      <c r="J2029" s="175"/>
    </row>
    <row r="2030" spans="1:12">
      <c r="A2030" s="224"/>
      <c r="B2030" s="224"/>
      <c r="C2030" s="323"/>
      <c r="D2030" s="323"/>
      <c r="E2030" s="323"/>
      <c r="F2030" s="323"/>
      <c r="G2030" s="323"/>
      <c r="I2030" s="175"/>
      <c r="J2030" s="175"/>
    </row>
    <row r="2031" spans="1:12" ht="22.5">
      <c r="A2031" s="183" t="s">
        <v>97</v>
      </c>
      <c r="B2031" s="183" t="s">
        <v>736</v>
      </c>
      <c r="C2031" s="184" t="s">
        <v>737</v>
      </c>
      <c r="D2031" s="182" t="s">
        <v>193</v>
      </c>
      <c r="E2031" s="182"/>
      <c r="F2031" s="182"/>
      <c r="G2031" s="182" t="str">
        <f>B2031</f>
        <v>11.92.07</v>
      </c>
      <c r="H2031" s="139"/>
      <c r="I2031" s="175"/>
      <c r="J2031" s="175"/>
    </row>
    <row r="2032" spans="1:12">
      <c r="A2032" s="523" t="s">
        <v>88</v>
      </c>
      <c r="B2032" s="207" t="s">
        <v>91</v>
      </c>
      <c r="C2032" s="208" t="s">
        <v>9</v>
      </c>
      <c r="D2032" s="209" t="s">
        <v>92</v>
      </c>
      <c r="E2032" s="209" t="s">
        <v>93</v>
      </c>
      <c r="F2032" s="209" t="s">
        <v>94</v>
      </c>
      <c r="G2032" s="210" t="s">
        <v>62</v>
      </c>
      <c r="H2032" s="139"/>
      <c r="I2032" s="175"/>
      <c r="J2032" s="175"/>
    </row>
    <row r="2033" spans="1:10" ht="22.5">
      <c r="A2033" s="519" t="s">
        <v>372</v>
      </c>
      <c r="B2033" s="211" t="s">
        <v>736</v>
      </c>
      <c r="C2033" s="212" t="s">
        <v>737</v>
      </c>
      <c r="D2033" s="181" t="s">
        <v>193</v>
      </c>
      <c r="E2033" s="213">
        <v>1</v>
      </c>
      <c r="F2033" s="166">
        <f>VLOOKUP(B2033,'SUDECAP-Tabela Serv.-Jan-16'!A:H,8,0)</f>
        <v>16.23</v>
      </c>
      <c r="G2033" s="167">
        <f>F2033*E2033</f>
        <v>16.23</v>
      </c>
      <c r="H2033" s="139"/>
      <c r="I2033" s="175"/>
      <c r="J2033" s="175"/>
    </row>
    <row r="2034" spans="1:10">
      <c r="A2034" s="524"/>
      <c r="B2034" s="214"/>
      <c r="C2034" s="212"/>
      <c r="D2034" s="181"/>
      <c r="E2034" s="181"/>
      <c r="F2034" s="181"/>
      <c r="G2034" s="215"/>
      <c r="H2034" s="139"/>
      <c r="I2034" s="175"/>
      <c r="J2034" s="175"/>
    </row>
    <row r="2035" spans="1:10">
      <c r="A2035" s="217" t="str">
        <f>B2031</f>
        <v>11.92.07</v>
      </c>
      <c r="B2035" s="217"/>
      <c r="C2035" s="218" t="s">
        <v>100</v>
      </c>
      <c r="D2035" s="216"/>
      <c r="E2035" s="216"/>
      <c r="F2035" s="216"/>
      <c r="G2035" s="219">
        <f>SUM(G2033:G2034)</f>
        <v>16.23</v>
      </c>
      <c r="H2035" s="139"/>
      <c r="I2035" s="175">
        <f>G2035*0.7</f>
        <v>11.360999999999999</v>
      </c>
      <c r="J2035" s="175">
        <f>G2035*0.3</f>
        <v>4.8689999999999998</v>
      </c>
    </row>
    <row r="2036" spans="1:10">
      <c r="A2036" s="221" t="s">
        <v>101</v>
      </c>
      <c r="B2036" s="221"/>
      <c r="C2036" s="222"/>
      <c r="D2036" s="220"/>
      <c r="E2036" s="220"/>
      <c r="F2036" s="220"/>
      <c r="G2036" s="220"/>
      <c r="H2036" s="139"/>
      <c r="I2036" s="175"/>
      <c r="J2036" s="175"/>
    </row>
    <row r="2037" spans="1:10">
      <c r="A2037" s="224"/>
      <c r="B2037" s="224"/>
      <c r="C2037" s="323"/>
      <c r="D2037" s="323"/>
      <c r="E2037" s="323"/>
      <c r="F2037" s="323"/>
      <c r="G2037" s="323"/>
      <c r="H2037" s="139"/>
      <c r="I2037" s="175"/>
      <c r="J2037" s="175"/>
    </row>
    <row r="2038" spans="1:10">
      <c r="A2038" s="183" t="s">
        <v>97</v>
      </c>
      <c r="B2038" s="183" t="s">
        <v>738</v>
      </c>
      <c r="C2038" s="184" t="s">
        <v>739</v>
      </c>
      <c r="D2038" s="182" t="s">
        <v>193</v>
      </c>
      <c r="E2038" s="182"/>
      <c r="F2038" s="182"/>
      <c r="G2038" s="182" t="str">
        <f>B2038</f>
        <v>11.92.31</v>
      </c>
      <c r="H2038" s="139"/>
      <c r="I2038" s="175"/>
      <c r="J2038" s="175"/>
    </row>
    <row r="2039" spans="1:10">
      <c r="A2039" s="523" t="s">
        <v>88</v>
      </c>
      <c r="B2039" s="207" t="s">
        <v>91</v>
      </c>
      <c r="C2039" s="208" t="s">
        <v>9</v>
      </c>
      <c r="D2039" s="209" t="s">
        <v>92</v>
      </c>
      <c r="E2039" s="209" t="s">
        <v>93</v>
      </c>
      <c r="F2039" s="209" t="s">
        <v>94</v>
      </c>
      <c r="G2039" s="210" t="s">
        <v>62</v>
      </c>
      <c r="H2039" s="139"/>
      <c r="I2039" s="175"/>
      <c r="J2039" s="175"/>
    </row>
    <row r="2040" spans="1:10">
      <c r="A2040" s="519" t="s">
        <v>372</v>
      </c>
      <c r="B2040" s="211" t="s">
        <v>738</v>
      </c>
      <c r="C2040" s="212" t="s">
        <v>739</v>
      </c>
      <c r="D2040" s="181" t="s">
        <v>193</v>
      </c>
      <c r="E2040" s="213">
        <v>1</v>
      </c>
      <c r="F2040" s="166">
        <f>VLOOKUP(B2040,'SUDECAP-Tabela Serv.-Jan-16'!A:H,8,0)</f>
        <v>5.62</v>
      </c>
      <c r="G2040" s="167">
        <f>F2040*E2040</f>
        <v>5.62</v>
      </c>
      <c r="H2040" s="139"/>
      <c r="I2040" s="175"/>
      <c r="J2040" s="175"/>
    </row>
    <row r="2041" spans="1:10">
      <c r="A2041" s="524"/>
      <c r="B2041" s="214"/>
      <c r="C2041" s="212"/>
      <c r="D2041" s="181"/>
      <c r="E2041" s="181"/>
      <c r="F2041" s="181"/>
      <c r="G2041" s="215"/>
      <c r="H2041" s="139"/>
      <c r="I2041" s="175"/>
      <c r="J2041" s="175"/>
    </row>
    <row r="2042" spans="1:10">
      <c r="A2042" s="217" t="str">
        <f>B2038</f>
        <v>11.92.31</v>
      </c>
      <c r="B2042" s="217"/>
      <c r="C2042" s="218" t="s">
        <v>100</v>
      </c>
      <c r="D2042" s="216"/>
      <c r="E2042" s="216"/>
      <c r="F2042" s="216"/>
      <c r="G2042" s="219">
        <f>SUM(G2040:G2041)</f>
        <v>5.62</v>
      </c>
      <c r="H2042" s="139"/>
      <c r="I2042" s="175">
        <f>G2042*0.7</f>
        <v>3.9339999999999997</v>
      </c>
      <c r="J2042" s="175">
        <f>G2042*0.3</f>
        <v>1.6859999999999999</v>
      </c>
    </row>
    <row r="2043" spans="1:10">
      <c r="A2043" s="221" t="s">
        <v>101</v>
      </c>
      <c r="B2043" s="221"/>
      <c r="C2043" s="222"/>
      <c r="D2043" s="220"/>
      <c r="E2043" s="220"/>
      <c r="F2043" s="220"/>
      <c r="G2043" s="220"/>
      <c r="H2043" s="139"/>
      <c r="I2043" s="175"/>
      <c r="J2043" s="175"/>
    </row>
    <row r="2044" spans="1:10">
      <c r="A2044" s="224"/>
      <c r="B2044" s="224"/>
      <c r="C2044" s="323"/>
      <c r="D2044" s="323"/>
      <c r="E2044" s="323"/>
      <c r="F2044" s="323"/>
      <c r="G2044" s="323"/>
      <c r="H2044" s="139"/>
      <c r="I2044" s="175"/>
      <c r="J2044" s="175"/>
    </row>
    <row r="2045" spans="1:10">
      <c r="A2045" s="183" t="s">
        <v>97</v>
      </c>
      <c r="B2045" s="226">
        <v>83419</v>
      </c>
      <c r="C2045" s="184" t="s">
        <v>740</v>
      </c>
      <c r="D2045" s="182" t="s">
        <v>121</v>
      </c>
      <c r="E2045" s="182"/>
      <c r="F2045" s="182"/>
      <c r="G2045" s="182">
        <f>B2045</f>
        <v>83419</v>
      </c>
      <c r="H2045" s="139"/>
      <c r="I2045" s="175"/>
      <c r="J2045" s="175"/>
    </row>
    <row r="2046" spans="1:10">
      <c r="A2046" s="521" t="s">
        <v>88</v>
      </c>
      <c r="B2046" s="228" t="s">
        <v>91</v>
      </c>
      <c r="C2046" s="186" t="s">
        <v>9</v>
      </c>
      <c r="D2046" s="187" t="s">
        <v>92</v>
      </c>
      <c r="E2046" s="187" t="s">
        <v>93</v>
      </c>
      <c r="F2046" s="187" t="s">
        <v>94</v>
      </c>
      <c r="G2046" s="188" t="s">
        <v>62</v>
      </c>
      <c r="H2046" s="139"/>
      <c r="I2046" s="175"/>
      <c r="J2046" s="175"/>
    </row>
    <row r="2047" spans="1:10">
      <c r="A2047" s="518" t="s">
        <v>113</v>
      </c>
      <c r="B2047" s="162">
        <v>88247</v>
      </c>
      <c r="C2047" s="190" t="s">
        <v>440</v>
      </c>
      <c r="D2047" s="191" t="s">
        <v>90</v>
      </c>
      <c r="E2047" s="165">
        <v>7.0000000000000007E-2</v>
      </c>
      <c r="F2047" s="166">
        <f>VLOOKUP(B2047,'SINAPI-Tabela-Mai.2016'!A:E,5,0)</f>
        <v>12.69</v>
      </c>
      <c r="G2047" s="167">
        <f>F2047*E2047</f>
        <v>0.88830000000000009</v>
      </c>
      <c r="H2047" s="139"/>
      <c r="I2047" s="175"/>
      <c r="J2047" s="175"/>
    </row>
    <row r="2048" spans="1:10">
      <c r="A2048" s="518" t="s">
        <v>113</v>
      </c>
      <c r="B2048" s="162">
        <v>88264</v>
      </c>
      <c r="C2048" s="190" t="s">
        <v>135</v>
      </c>
      <c r="D2048" s="191" t="s">
        <v>90</v>
      </c>
      <c r="E2048" s="165">
        <v>7.0000000000000007E-2</v>
      </c>
      <c r="F2048" s="166">
        <f>VLOOKUP(B2048,'SINAPI-Tabela-Mai.2016'!A:E,5,0)</f>
        <v>15.86</v>
      </c>
      <c r="G2048" s="167">
        <f>F2048*E2048</f>
        <v>1.1102000000000001</v>
      </c>
      <c r="H2048" s="139"/>
      <c r="I2048" s="175"/>
      <c r="J2048" s="175"/>
    </row>
    <row r="2049" spans="1:10">
      <c r="A2049" s="518" t="s">
        <v>99</v>
      </c>
      <c r="B2049" s="162">
        <v>994</v>
      </c>
      <c r="C2049" s="190" t="s">
        <v>741</v>
      </c>
      <c r="D2049" s="191" t="s">
        <v>121</v>
      </c>
      <c r="E2049" s="165">
        <v>1</v>
      </c>
      <c r="F2049" s="166">
        <f>VLOOKUP(B2049,'SINAPI-Insumos-Mai.2016'!A:E,5,0)</f>
        <v>2.8</v>
      </c>
      <c r="G2049" s="167">
        <f>F2049*E2049</f>
        <v>2.8</v>
      </c>
      <c r="H2049" s="139"/>
      <c r="I2049" s="175"/>
      <c r="J2049" s="175"/>
    </row>
    <row r="2050" spans="1:10">
      <c r="A2050" s="518" t="s">
        <v>99</v>
      </c>
      <c r="B2050" s="162">
        <v>21127</v>
      </c>
      <c r="C2050" s="190" t="s">
        <v>158</v>
      </c>
      <c r="D2050" s="191" t="s">
        <v>108</v>
      </c>
      <c r="E2050" s="165">
        <v>5.5999999999999999E-3</v>
      </c>
      <c r="F2050" s="166">
        <f>VLOOKUP(B2050,'SINAPI-Insumos-Mai.2016'!A:E,5,0)</f>
        <v>1.69</v>
      </c>
      <c r="G2050" s="167">
        <f>F2050*E2050</f>
        <v>9.4640000000000002E-3</v>
      </c>
      <c r="H2050" s="139"/>
      <c r="I2050" s="175"/>
      <c r="J2050" s="175"/>
    </row>
    <row r="2051" spans="1:10">
      <c r="A2051" s="518"/>
      <c r="B2051" s="162"/>
      <c r="C2051" s="190"/>
      <c r="D2051" s="191"/>
      <c r="E2051" s="165"/>
      <c r="F2051" s="166"/>
      <c r="G2051" s="167"/>
      <c r="H2051" s="139"/>
      <c r="I2051" s="175"/>
      <c r="J2051" s="175"/>
    </row>
    <row r="2052" spans="1:10">
      <c r="A2052" s="195">
        <f>B2045</f>
        <v>83419</v>
      </c>
      <c r="B2052" s="206"/>
      <c r="C2052" s="196" t="s">
        <v>100</v>
      </c>
      <c r="D2052" s="194"/>
      <c r="E2052" s="205"/>
      <c r="F2052" s="173"/>
      <c r="G2052" s="173">
        <f>SUM(G2047:G2051)</f>
        <v>4.8079640000000001</v>
      </c>
      <c r="H2052" s="139"/>
      <c r="I2052" s="175">
        <f>G2050+G2049</f>
        <v>2.8094639999999997</v>
      </c>
      <c r="J2052" s="175">
        <f>G2048+G2047</f>
        <v>1.9985000000000002</v>
      </c>
    </row>
    <row r="2053" spans="1:10">
      <c r="A2053" s="221" t="s">
        <v>101</v>
      </c>
      <c r="B2053" s="302"/>
      <c r="C2053" s="267"/>
      <c r="D2053" s="267"/>
      <c r="E2053" s="303"/>
      <c r="F2053" s="268"/>
      <c r="G2053" s="268"/>
      <c r="H2053" s="139"/>
      <c r="I2053" s="175"/>
      <c r="J2053" s="175"/>
    </row>
    <row r="2054" spans="1:10">
      <c r="A2054" s="266"/>
      <c r="B2054" s="302"/>
      <c r="C2054" s="267"/>
      <c r="D2054" s="267"/>
      <c r="E2054" s="303"/>
      <c r="F2054" s="268"/>
      <c r="G2054" s="268"/>
      <c r="H2054" s="139"/>
      <c r="I2054" s="175"/>
      <c r="J2054" s="175"/>
    </row>
    <row r="2055" spans="1:10" ht="22.5">
      <c r="A2055" s="183" t="s">
        <v>97</v>
      </c>
      <c r="B2055" s="183" t="s">
        <v>742</v>
      </c>
      <c r="C2055" s="184" t="s">
        <v>743</v>
      </c>
      <c r="D2055" s="182" t="s">
        <v>407</v>
      </c>
      <c r="E2055" s="182"/>
      <c r="F2055" s="182"/>
      <c r="G2055" s="182" t="str">
        <f>B2055</f>
        <v>ELE-ELE-090</v>
      </c>
      <c r="H2055" s="139"/>
      <c r="I2055" s="175"/>
      <c r="J2055" s="175"/>
    </row>
    <row r="2056" spans="1:10">
      <c r="A2056" s="523" t="s">
        <v>88</v>
      </c>
      <c r="B2056" s="207" t="s">
        <v>91</v>
      </c>
      <c r="C2056" s="208" t="s">
        <v>9</v>
      </c>
      <c r="D2056" s="209" t="s">
        <v>92</v>
      </c>
      <c r="E2056" s="209" t="s">
        <v>93</v>
      </c>
      <c r="F2056" s="209" t="s">
        <v>94</v>
      </c>
      <c r="G2056" s="210" t="s">
        <v>62</v>
      </c>
      <c r="H2056" s="139"/>
      <c r="I2056" s="175"/>
      <c r="J2056" s="175"/>
    </row>
    <row r="2057" spans="1:10" ht="22.5">
      <c r="A2057" s="519" t="s">
        <v>109</v>
      </c>
      <c r="B2057" s="211" t="s">
        <v>742</v>
      </c>
      <c r="C2057" s="212" t="s">
        <v>743</v>
      </c>
      <c r="D2057" s="181" t="s">
        <v>407</v>
      </c>
      <c r="E2057" s="213">
        <v>1</v>
      </c>
      <c r="F2057" s="166">
        <f>VLOOKUP(B2057,'SETOP-Tabela Serv.-Dez.2015'!A:H,6,0)</f>
        <v>107.79</v>
      </c>
      <c r="G2057" s="167">
        <f>F2057*E2057</f>
        <v>107.79</v>
      </c>
      <c r="H2057" s="139"/>
      <c r="I2057" s="175"/>
      <c r="J2057" s="175"/>
    </row>
    <row r="2058" spans="1:10">
      <c r="A2058" s="524"/>
      <c r="B2058" s="214"/>
      <c r="C2058" s="212"/>
      <c r="D2058" s="181"/>
      <c r="E2058" s="181"/>
      <c r="F2058" s="181"/>
      <c r="G2058" s="215"/>
      <c r="H2058" s="139"/>
      <c r="I2058" s="175"/>
      <c r="J2058" s="175"/>
    </row>
    <row r="2059" spans="1:10">
      <c r="A2059" s="217" t="str">
        <f>B2055</f>
        <v>ELE-ELE-090</v>
      </c>
      <c r="B2059" s="217"/>
      <c r="C2059" s="218" t="s">
        <v>100</v>
      </c>
      <c r="D2059" s="216"/>
      <c r="E2059" s="216"/>
      <c r="F2059" s="216"/>
      <c r="G2059" s="219">
        <f>SUM(G2057:G2058)</f>
        <v>107.79</v>
      </c>
      <c r="H2059" s="139"/>
      <c r="I2059" s="175">
        <f>G2059*0.7</f>
        <v>75.453000000000003</v>
      </c>
      <c r="J2059" s="175">
        <f>G2059*0.3</f>
        <v>32.337000000000003</v>
      </c>
    </row>
    <row r="2060" spans="1:10">
      <c r="A2060" s="221" t="s">
        <v>101</v>
      </c>
      <c r="B2060" s="221"/>
      <c r="C2060" s="222"/>
      <c r="D2060" s="220"/>
      <c r="E2060" s="220"/>
      <c r="F2060" s="220"/>
      <c r="G2060" s="220"/>
      <c r="H2060" s="139"/>
      <c r="I2060" s="175"/>
      <c r="J2060" s="175"/>
    </row>
    <row r="2061" spans="1:10">
      <c r="A2061" s="224"/>
      <c r="B2061" s="224"/>
      <c r="C2061" s="225"/>
      <c r="D2061" s="223"/>
      <c r="E2061" s="223"/>
      <c r="F2061" s="223"/>
      <c r="G2061" s="223"/>
      <c r="H2061" s="139"/>
      <c r="I2061" s="175"/>
      <c r="J2061" s="175"/>
    </row>
    <row r="2062" spans="1:10">
      <c r="A2062" s="183" t="s">
        <v>97</v>
      </c>
      <c r="B2062" s="183" t="s">
        <v>744</v>
      </c>
      <c r="C2062" s="184" t="s">
        <v>745</v>
      </c>
      <c r="D2062" s="182" t="s">
        <v>121</v>
      </c>
      <c r="E2062" s="182"/>
      <c r="F2062" s="182"/>
      <c r="G2062" s="182" t="str">
        <f>B2062</f>
        <v>73860/016</v>
      </c>
      <c r="H2062" s="139"/>
      <c r="I2062" s="175"/>
      <c r="J2062" s="175"/>
    </row>
    <row r="2063" spans="1:10">
      <c r="A2063" s="523" t="s">
        <v>88</v>
      </c>
      <c r="B2063" s="207" t="s">
        <v>91</v>
      </c>
      <c r="C2063" s="208" t="s">
        <v>9</v>
      </c>
      <c r="D2063" s="209" t="s">
        <v>92</v>
      </c>
      <c r="E2063" s="209" t="s">
        <v>93</v>
      </c>
      <c r="F2063" s="209" t="s">
        <v>94</v>
      </c>
      <c r="G2063" s="210" t="s">
        <v>62</v>
      </c>
      <c r="H2063" s="139"/>
      <c r="I2063" s="175"/>
      <c r="J2063" s="175"/>
    </row>
    <row r="2064" spans="1:10">
      <c r="A2064" s="518" t="s">
        <v>113</v>
      </c>
      <c r="B2064" s="211">
        <v>88264</v>
      </c>
      <c r="C2064" s="212" t="s">
        <v>135</v>
      </c>
      <c r="D2064" s="181" t="s">
        <v>90</v>
      </c>
      <c r="E2064" s="213">
        <v>0.3</v>
      </c>
      <c r="F2064" s="166">
        <f>VLOOKUP(B2064,'SINAPI-Tabela-Mai.2016'!A:E,5,0)</f>
        <v>15.86</v>
      </c>
      <c r="G2064" s="167">
        <f>F2064*E2064</f>
        <v>4.758</v>
      </c>
      <c r="H2064" s="139"/>
      <c r="I2064" s="175"/>
      <c r="J2064" s="175"/>
    </row>
    <row r="2065" spans="1:10">
      <c r="A2065" s="518" t="s">
        <v>113</v>
      </c>
      <c r="B2065" s="211">
        <v>88316</v>
      </c>
      <c r="C2065" s="212" t="s">
        <v>116</v>
      </c>
      <c r="D2065" s="181" t="s">
        <v>90</v>
      </c>
      <c r="E2065" s="213">
        <v>0.3</v>
      </c>
      <c r="F2065" s="166">
        <f>VLOOKUP(B2065,'SINAPI-Tabela-Mai.2016'!A:E,5,0)</f>
        <v>11.41</v>
      </c>
      <c r="G2065" s="167">
        <f>F2065*E2065</f>
        <v>3.423</v>
      </c>
      <c r="H2065" s="139"/>
      <c r="I2065" s="175"/>
      <c r="J2065" s="175"/>
    </row>
    <row r="2066" spans="1:10">
      <c r="A2066" s="518" t="s">
        <v>99</v>
      </c>
      <c r="B2066" s="211">
        <v>989</v>
      </c>
      <c r="C2066" s="212" t="s">
        <v>746</v>
      </c>
      <c r="D2066" s="181" t="s">
        <v>121</v>
      </c>
      <c r="E2066" s="213">
        <v>1</v>
      </c>
      <c r="F2066" s="166">
        <f>VLOOKUP(B2066,'SINAPI-Insumos-Mai.2016'!A:E,5,0)</f>
        <v>30.5</v>
      </c>
      <c r="G2066" s="167">
        <f>F2066*E2066</f>
        <v>30.5</v>
      </c>
      <c r="H2066" s="139"/>
      <c r="I2066" s="175"/>
      <c r="J2066" s="175"/>
    </row>
    <row r="2067" spans="1:10">
      <c r="A2067" s="519"/>
      <c r="B2067" s="316"/>
      <c r="C2067" s="317"/>
      <c r="D2067" s="318"/>
      <c r="E2067" s="230"/>
      <c r="F2067" s="166"/>
      <c r="G2067" s="167"/>
      <c r="H2067" s="139"/>
      <c r="I2067" s="175"/>
      <c r="J2067" s="175"/>
    </row>
    <row r="2068" spans="1:10">
      <c r="A2068" s="287" t="str">
        <f>B2062</f>
        <v>73860/016</v>
      </c>
      <c r="B2068" s="287"/>
      <c r="C2068" s="270" t="s">
        <v>100</v>
      </c>
      <c r="D2068" s="269"/>
      <c r="E2068" s="269"/>
      <c r="F2068" s="269"/>
      <c r="G2068" s="288">
        <f>SUM(G2064:G2067)</f>
        <v>38.680999999999997</v>
      </c>
      <c r="H2068" s="139"/>
      <c r="I2068" s="175">
        <f>G2066</f>
        <v>30.5</v>
      </c>
      <c r="J2068" s="175">
        <f>G2064+G2065</f>
        <v>8.1810000000000009</v>
      </c>
    </row>
    <row r="2069" spans="1:10">
      <c r="A2069" s="221" t="s">
        <v>101</v>
      </c>
      <c r="B2069" s="221"/>
      <c r="C2069" s="222"/>
      <c r="D2069" s="220"/>
      <c r="E2069" s="220"/>
      <c r="F2069" s="220"/>
      <c r="G2069" s="220"/>
      <c r="H2069" s="139"/>
      <c r="I2069" s="175"/>
      <c r="J2069" s="175"/>
    </row>
    <row r="2070" spans="1:10">
      <c r="A2070" s="224"/>
      <c r="B2070" s="224"/>
      <c r="C2070" s="225"/>
      <c r="D2070" s="223"/>
      <c r="E2070" s="223"/>
      <c r="F2070" s="223"/>
      <c r="G2070" s="223"/>
      <c r="H2070" s="139"/>
      <c r="I2070" s="175"/>
      <c r="J2070" s="175"/>
    </row>
    <row r="2071" spans="1:10">
      <c r="A2071" s="183" t="s">
        <v>97</v>
      </c>
      <c r="B2071" s="183" t="s">
        <v>747</v>
      </c>
      <c r="C2071" s="184" t="s">
        <v>748</v>
      </c>
      <c r="D2071" s="182" t="s">
        <v>407</v>
      </c>
      <c r="E2071" s="182"/>
      <c r="F2071" s="182"/>
      <c r="G2071" s="182" t="str">
        <f>B2071</f>
        <v>ELE-CAB-170</v>
      </c>
      <c r="H2071" s="139"/>
      <c r="I2071" s="175"/>
      <c r="J2071" s="175"/>
    </row>
    <row r="2072" spans="1:10">
      <c r="A2072" s="523" t="s">
        <v>88</v>
      </c>
      <c r="B2072" s="207" t="s">
        <v>91</v>
      </c>
      <c r="C2072" s="208" t="s">
        <v>9</v>
      </c>
      <c r="D2072" s="209" t="s">
        <v>92</v>
      </c>
      <c r="E2072" s="209" t="s">
        <v>93</v>
      </c>
      <c r="F2072" s="209" t="s">
        <v>94</v>
      </c>
      <c r="G2072" s="210" t="s">
        <v>62</v>
      </c>
      <c r="H2072" s="139"/>
      <c r="I2072" s="175"/>
      <c r="J2072" s="175"/>
    </row>
    <row r="2073" spans="1:10">
      <c r="A2073" s="519" t="s">
        <v>109</v>
      </c>
      <c r="B2073" s="211" t="s">
        <v>747</v>
      </c>
      <c r="C2073" s="212" t="s">
        <v>748</v>
      </c>
      <c r="D2073" s="181" t="s">
        <v>407</v>
      </c>
      <c r="E2073" s="213">
        <v>1</v>
      </c>
      <c r="F2073" s="166">
        <f>VLOOKUP(B2073,'SETOP-Tabela Serv.-Dez.2015'!A:H,6,0)</f>
        <v>17.11</v>
      </c>
      <c r="G2073" s="167">
        <f>F2073*E2073</f>
        <v>17.11</v>
      </c>
      <c r="H2073" s="139"/>
      <c r="I2073" s="175"/>
      <c r="J2073" s="175"/>
    </row>
    <row r="2074" spans="1:10">
      <c r="A2074" s="524"/>
      <c r="B2074" s="214"/>
      <c r="C2074" s="212"/>
      <c r="D2074" s="181"/>
      <c r="E2074" s="181"/>
      <c r="F2074" s="181"/>
      <c r="G2074" s="215"/>
      <c r="H2074" s="139"/>
      <c r="I2074" s="175"/>
      <c r="J2074" s="175"/>
    </row>
    <row r="2075" spans="1:10">
      <c r="A2075" s="217" t="str">
        <f>B2071</f>
        <v>ELE-CAB-170</v>
      </c>
      <c r="B2075" s="217"/>
      <c r="C2075" s="218" t="s">
        <v>100</v>
      </c>
      <c r="D2075" s="216"/>
      <c r="E2075" s="216"/>
      <c r="F2075" s="216"/>
      <c r="G2075" s="219">
        <f>SUM(G2073:G2074)</f>
        <v>17.11</v>
      </c>
      <c r="H2075" s="139"/>
      <c r="I2075" s="175">
        <f>G2075*0.65</f>
        <v>11.121499999999999</v>
      </c>
      <c r="J2075" s="175">
        <f>G2075*0.35</f>
        <v>5.9884999999999993</v>
      </c>
    </row>
    <row r="2076" spans="1:10">
      <c r="A2076" s="221" t="s">
        <v>101</v>
      </c>
      <c r="B2076" s="221"/>
      <c r="C2076" s="222"/>
      <c r="D2076" s="220"/>
      <c r="E2076" s="220"/>
      <c r="F2076" s="220"/>
      <c r="G2076" s="220"/>
      <c r="H2076" s="139"/>
      <c r="I2076" s="175"/>
      <c r="J2076" s="175"/>
    </row>
    <row r="2077" spans="1:10">
      <c r="A2077" s="224"/>
      <c r="B2077" s="224"/>
      <c r="C2077" s="225"/>
      <c r="D2077" s="223"/>
      <c r="E2077" s="223"/>
      <c r="F2077" s="223"/>
      <c r="G2077" s="223"/>
      <c r="H2077" s="139"/>
      <c r="I2077" s="175"/>
      <c r="J2077" s="175"/>
    </row>
    <row r="2078" spans="1:10" ht="22.5">
      <c r="A2078" s="183" t="s">
        <v>97</v>
      </c>
      <c r="B2078" s="183" t="s">
        <v>749</v>
      </c>
      <c r="C2078" s="184" t="s">
        <v>750</v>
      </c>
      <c r="D2078" s="182" t="s">
        <v>108</v>
      </c>
      <c r="E2078" s="182"/>
      <c r="F2078" s="182"/>
      <c r="G2078" s="182" t="str">
        <f>B2078</f>
        <v>73857/004</v>
      </c>
      <c r="H2078" s="139"/>
      <c r="I2078" s="175"/>
      <c r="J2078" s="175"/>
    </row>
    <row r="2079" spans="1:10">
      <c r="A2079" s="523" t="s">
        <v>88</v>
      </c>
      <c r="B2079" s="207" t="s">
        <v>91</v>
      </c>
      <c r="C2079" s="208" t="s">
        <v>9</v>
      </c>
      <c r="D2079" s="209" t="s">
        <v>92</v>
      </c>
      <c r="E2079" s="209" t="s">
        <v>93</v>
      </c>
      <c r="F2079" s="209" t="s">
        <v>94</v>
      </c>
      <c r="G2079" s="210" t="s">
        <v>62</v>
      </c>
      <c r="H2079" s="139"/>
      <c r="I2079" s="175"/>
      <c r="J2079" s="175"/>
    </row>
    <row r="2080" spans="1:10">
      <c r="A2080" s="518" t="s">
        <v>113</v>
      </c>
      <c r="B2080" s="211">
        <v>88264</v>
      </c>
      <c r="C2080" s="212" t="s">
        <v>135</v>
      </c>
      <c r="D2080" s="181" t="s">
        <v>90</v>
      </c>
      <c r="E2080" s="213">
        <v>3.5</v>
      </c>
      <c r="F2080" s="166">
        <f>VLOOKUP(B2080,'SINAPI-Tabela-Mai.2016'!A:E,5,0)</f>
        <v>15.86</v>
      </c>
      <c r="G2080" s="167">
        <f>F2080*E2080</f>
        <v>55.51</v>
      </c>
      <c r="H2080" s="139"/>
      <c r="I2080" s="175"/>
      <c r="J2080" s="175"/>
    </row>
    <row r="2081" spans="1:10">
      <c r="A2081" s="518" t="s">
        <v>113</v>
      </c>
      <c r="B2081" s="211">
        <v>88316</v>
      </c>
      <c r="C2081" s="212" t="s">
        <v>116</v>
      </c>
      <c r="D2081" s="181" t="s">
        <v>90</v>
      </c>
      <c r="E2081" s="213">
        <v>3.5</v>
      </c>
      <c r="F2081" s="166">
        <f>VLOOKUP(B2081,'SINAPI-Tabela-Mai.2016'!A:E,5,0)</f>
        <v>11.41</v>
      </c>
      <c r="G2081" s="167">
        <f>F2081*E2081</f>
        <v>39.935000000000002</v>
      </c>
      <c r="H2081" s="139"/>
      <c r="I2081" s="175"/>
      <c r="J2081" s="175"/>
    </row>
    <row r="2082" spans="1:10">
      <c r="A2082" s="518" t="s">
        <v>99</v>
      </c>
      <c r="B2082" s="211">
        <v>7620</v>
      </c>
      <c r="C2082" s="212" t="s">
        <v>751</v>
      </c>
      <c r="D2082" s="181" t="s">
        <v>108</v>
      </c>
      <c r="E2082" s="213">
        <v>1</v>
      </c>
      <c r="F2082" s="166">
        <f>VLOOKUP(B2082,'SINAPI-Insumos-Mai.2016'!A:E,5,0)</f>
        <v>15550.68</v>
      </c>
      <c r="G2082" s="167">
        <f>F2082*E2082</f>
        <v>15550.68</v>
      </c>
      <c r="H2082" s="139"/>
      <c r="I2082" s="175"/>
      <c r="J2082" s="175"/>
    </row>
    <row r="2083" spans="1:10">
      <c r="A2083" s="519"/>
      <c r="B2083" s="316"/>
      <c r="C2083" s="317"/>
      <c r="D2083" s="318"/>
      <c r="E2083" s="230"/>
      <c r="F2083" s="166"/>
      <c r="G2083" s="167"/>
      <c r="H2083" s="139"/>
      <c r="I2083" s="175"/>
      <c r="J2083" s="175"/>
    </row>
    <row r="2084" spans="1:10">
      <c r="A2084" s="287" t="str">
        <f>B2078</f>
        <v>73857/004</v>
      </c>
      <c r="B2084" s="287"/>
      <c r="C2084" s="270" t="s">
        <v>100</v>
      </c>
      <c r="D2084" s="269"/>
      <c r="E2084" s="269"/>
      <c r="F2084" s="269"/>
      <c r="G2084" s="288">
        <f>SUM(G2080:G2083)</f>
        <v>15646.125</v>
      </c>
      <c r="H2084" s="139"/>
      <c r="I2084" s="175">
        <f>G2082</f>
        <v>15550.68</v>
      </c>
      <c r="J2084" s="175">
        <f>G2081+G2080</f>
        <v>95.444999999999993</v>
      </c>
    </row>
    <row r="2085" spans="1:10">
      <c r="A2085" s="221" t="s">
        <v>101</v>
      </c>
      <c r="B2085" s="221"/>
      <c r="C2085" s="222"/>
      <c r="D2085" s="220"/>
      <c r="E2085" s="220"/>
      <c r="F2085" s="220"/>
      <c r="G2085" s="220"/>
      <c r="H2085" s="139"/>
      <c r="I2085" s="175"/>
      <c r="J2085" s="175"/>
    </row>
    <row r="2086" spans="1:10">
      <c r="A2086" s="224"/>
      <c r="B2086" s="224"/>
      <c r="C2086" s="225"/>
      <c r="D2086" s="223"/>
      <c r="E2086" s="223"/>
      <c r="F2086" s="223"/>
      <c r="G2086" s="223"/>
      <c r="H2086" s="139"/>
      <c r="I2086" s="175"/>
      <c r="J2086" s="175"/>
    </row>
    <row r="2087" spans="1:10" ht="15" customHeight="1">
      <c r="A2087" s="183" t="s">
        <v>97</v>
      </c>
      <c r="B2087" s="183" t="s">
        <v>752</v>
      </c>
      <c r="C2087" s="184" t="s">
        <v>753</v>
      </c>
      <c r="D2087" s="182" t="s">
        <v>108</v>
      </c>
      <c r="E2087" s="182"/>
      <c r="F2087" s="182"/>
      <c r="G2087" s="182" t="str">
        <f>B2087</f>
        <v>73780/001</v>
      </c>
      <c r="H2087" s="139"/>
      <c r="I2087" s="175"/>
      <c r="J2087" s="175"/>
    </row>
    <row r="2088" spans="1:10">
      <c r="A2088" s="523" t="s">
        <v>88</v>
      </c>
      <c r="B2088" s="207" t="s">
        <v>91</v>
      </c>
      <c r="C2088" s="208" t="s">
        <v>9</v>
      </c>
      <c r="D2088" s="209" t="s">
        <v>92</v>
      </c>
      <c r="E2088" s="209" t="s">
        <v>93</v>
      </c>
      <c r="F2088" s="209" t="s">
        <v>94</v>
      </c>
      <c r="G2088" s="210" t="s">
        <v>62</v>
      </c>
      <c r="H2088" s="139"/>
      <c r="I2088" s="175"/>
      <c r="J2088" s="175"/>
    </row>
    <row r="2089" spans="1:10">
      <c r="A2089" s="518" t="s">
        <v>113</v>
      </c>
      <c r="B2089" s="211">
        <v>88264</v>
      </c>
      <c r="C2089" s="212" t="s">
        <v>135</v>
      </c>
      <c r="D2089" s="181" t="s">
        <v>90</v>
      </c>
      <c r="E2089" s="213">
        <v>1</v>
      </c>
      <c r="F2089" s="166">
        <f>VLOOKUP(B2089,'SINAPI-Tabela-Mai.2016'!A:E,5,0)</f>
        <v>15.86</v>
      </c>
      <c r="G2089" s="167">
        <f>F2089*E2089</f>
        <v>15.86</v>
      </c>
      <c r="H2089" s="139"/>
      <c r="I2089" s="175"/>
      <c r="J2089" s="175"/>
    </row>
    <row r="2090" spans="1:10">
      <c r="A2090" s="518" t="s">
        <v>113</v>
      </c>
      <c r="B2090" s="211">
        <v>88316</v>
      </c>
      <c r="C2090" s="212" t="s">
        <v>116</v>
      </c>
      <c r="D2090" s="181" t="s">
        <v>90</v>
      </c>
      <c r="E2090" s="213">
        <v>1</v>
      </c>
      <c r="F2090" s="166">
        <f>VLOOKUP(B2090,'SINAPI-Tabela-Mai.2016'!A:E,5,0)</f>
        <v>11.41</v>
      </c>
      <c r="G2090" s="167">
        <f>F2090*E2090</f>
        <v>11.41</v>
      </c>
      <c r="H2090" s="139"/>
      <c r="I2090" s="175"/>
      <c r="J2090" s="175"/>
    </row>
    <row r="2091" spans="1:10">
      <c r="A2091" s="518" t="s">
        <v>99</v>
      </c>
      <c r="B2091" s="211">
        <v>5047</v>
      </c>
      <c r="C2091" s="212" t="s">
        <v>753</v>
      </c>
      <c r="D2091" s="181" t="s">
        <v>108</v>
      </c>
      <c r="E2091" s="213">
        <v>1</v>
      </c>
      <c r="F2091" s="166">
        <f>VLOOKUP(B2091,'SINAPI-Insumos-Mai.2016'!A:E,5,0)</f>
        <v>256.67</v>
      </c>
      <c r="G2091" s="167">
        <f>F2091*E2091</f>
        <v>256.67</v>
      </c>
      <c r="H2091" s="139"/>
      <c r="I2091" s="175"/>
      <c r="J2091" s="175"/>
    </row>
    <row r="2092" spans="1:10">
      <c r="A2092" s="518"/>
      <c r="B2092" s="211"/>
      <c r="C2092" s="212"/>
      <c r="D2092" s="181"/>
      <c r="E2092" s="213"/>
      <c r="F2092" s="166"/>
      <c r="G2092" s="167"/>
      <c r="H2092" s="139"/>
      <c r="I2092" s="175"/>
      <c r="J2092" s="175"/>
    </row>
    <row r="2093" spans="1:10">
      <c r="A2093" s="287" t="str">
        <f>B2087</f>
        <v>73780/001</v>
      </c>
      <c r="B2093" s="287"/>
      <c r="C2093" s="270" t="s">
        <v>100</v>
      </c>
      <c r="D2093" s="269"/>
      <c r="E2093" s="269"/>
      <c r="F2093" s="269"/>
      <c r="G2093" s="288">
        <f>SUM(G2089:G2092)</f>
        <v>283.94</v>
      </c>
      <c r="H2093" s="139"/>
      <c r="I2093" s="175">
        <f>G2091</f>
        <v>256.67</v>
      </c>
      <c r="J2093" s="175">
        <f>G2090+G2089</f>
        <v>27.27</v>
      </c>
    </row>
    <row r="2094" spans="1:10">
      <c r="A2094" s="221" t="s">
        <v>101</v>
      </c>
      <c r="B2094" s="221"/>
      <c r="C2094" s="222"/>
      <c r="D2094" s="220"/>
      <c r="E2094" s="220"/>
      <c r="F2094" s="220"/>
      <c r="G2094" s="220"/>
      <c r="H2094" s="139"/>
      <c r="I2094" s="175"/>
      <c r="J2094" s="175"/>
    </row>
    <row r="2095" spans="1:10">
      <c r="A2095" s="224"/>
      <c r="B2095" s="224"/>
      <c r="C2095" s="225"/>
      <c r="D2095" s="223"/>
      <c r="E2095" s="223"/>
      <c r="F2095" s="223"/>
      <c r="G2095" s="223"/>
      <c r="H2095" s="139"/>
      <c r="I2095" s="175"/>
      <c r="J2095" s="175"/>
    </row>
    <row r="2096" spans="1:10">
      <c r="A2096" s="183" t="s">
        <v>97</v>
      </c>
      <c r="B2096" s="183" t="s">
        <v>754</v>
      </c>
      <c r="C2096" s="184" t="s">
        <v>755</v>
      </c>
      <c r="D2096" s="182" t="s">
        <v>108</v>
      </c>
      <c r="E2096" s="182"/>
      <c r="F2096" s="182"/>
      <c r="G2096" s="182" t="str">
        <f>B2096</f>
        <v>73781/002</v>
      </c>
      <c r="H2096" s="139"/>
      <c r="I2096" s="175"/>
      <c r="J2096" s="175"/>
    </row>
    <row r="2097" spans="1:10">
      <c r="A2097" s="523" t="s">
        <v>88</v>
      </c>
      <c r="B2097" s="207" t="s">
        <v>91</v>
      </c>
      <c r="C2097" s="208" t="s">
        <v>9</v>
      </c>
      <c r="D2097" s="209" t="s">
        <v>92</v>
      </c>
      <c r="E2097" s="209" t="s">
        <v>93</v>
      </c>
      <c r="F2097" s="209" t="s">
        <v>94</v>
      </c>
      <c r="G2097" s="210" t="s">
        <v>62</v>
      </c>
      <c r="H2097" s="139"/>
      <c r="I2097" s="175"/>
      <c r="J2097" s="175"/>
    </row>
    <row r="2098" spans="1:10">
      <c r="A2098" s="518" t="s">
        <v>113</v>
      </c>
      <c r="B2098" s="211">
        <v>88264</v>
      </c>
      <c r="C2098" s="212" t="s">
        <v>135</v>
      </c>
      <c r="D2098" s="181" t="s">
        <v>90</v>
      </c>
      <c r="E2098" s="213">
        <v>0.2</v>
      </c>
      <c r="F2098" s="166">
        <f>VLOOKUP(B2098,'SINAPI-Tabela-Mai.2016'!A:E,5,0)</f>
        <v>15.86</v>
      </c>
      <c r="G2098" s="167">
        <f>F2098*E2098</f>
        <v>3.1720000000000002</v>
      </c>
      <c r="H2098" s="139"/>
      <c r="I2098" s="175"/>
      <c r="J2098" s="175"/>
    </row>
    <row r="2099" spans="1:10">
      <c r="A2099" s="518" t="s">
        <v>113</v>
      </c>
      <c r="B2099" s="211">
        <v>88316</v>
      </c>
      <c r="C2099" s="212" t="s">
        <v>116</v>
      </c>
      <c r="D2099" s="181" t="s">
        <v>90</v>
      </c>
      <c r="E2099" s="213">
        <v>0.2</v>
      </c>
      <c r="F2099" s="166">
        <f>VLOOKUP(B2099,'SINAPI-Tabela-Mai.2016'!A:E,5,0)</f>
        <v>11.41</v>
      </c>
      <c r="G2099" s="167">
        <f>F2099*E2099</f>
        <v>2.282</v>
      </c>
      <c r="H2099" s="139"/>
      <c r="I2099" s="175"/>
      <c r="J2099" s="175"/>
    </row>
    <row r="2100" spans="1:10">
      <c r="A2100" s="518" t="s">
        <v>99</v>
      </c>
      <c r="B2100" s="211">
        <v>3406</v>
      </c>
      <c r="C2100" s="212" t="s">
        <v>755</v>
      </c>
      <c r="D2100" s="181" t="s">
        <v>108</v>
      </c>
      <c r="E2100" s="213">
        <v>1</v>
      </c>
      <c r="F2100" s="166">
        <f>VLOOKUP(B2100,'SINAPI-Insumos-Mai.2016'!A:E,5,0)</f>
        <v>22.56</v>
      </c>
      <c r="G2100" s="167">
        <f>F2100*E2100</f>
        <v>22.56</v>
      </c>
      <c r="H2100" s="139"/>
      <c r="I2100" s="175"/>
      <c r="J2100" s="175"/>
    </row>
    <row r="2101" spans="1:10">
      <c r="A2101" s="518"/>
      <c r="B2101" s="211"/>
      <c r="C2101" s="212"/>
      <c r="D2101" s="181"/>
      <c r="E2101" s="213"/>
      <c r="F2101" s="166"/>
      <c r="G2101" s="167"/>
      <c r="H2101" s="139"/>
      <c r="I2101" s="175"/>
      <c r="J2101" s="175"/>
    </row>
    <row r="2102" spans="1:10">
      <c r="A2102" s="287" t="str">
        <f>B2096</f>
        <v>73781/002</v>
      </c>
      <c r="B2102" s="287"/>
      <c r="C2102" s="270" t="s">
        <v>100</v>
      </c>
      <c r="D2102" s="269"/>
      <c r="E2102" s="269"/>
      <c r="F2102" s="269"/>
      <c r="G2102" s="288">
        <f>SUM(G2098:G2101)</f>
        <v>28.013999999999999</v>
      </c>
      <c r="H2102" s="139"/>
      <c r="I2102" s="175">
        <f>G2100</f>
        <v>22.56</v>
      </c>
      <c r="J2102" s="175">
        <f>G2099+G2098</f>
        <v>5.4540000000000006</v>
      </c>
    </row>
    <row r="2103" spans="1:10">
      <c r="A2103" s="221" t="s">
        <v>101</v>
      </c>
      <c r="B2103" s="221"/>
      <c r="C2103" s="222"/>
      <c r="D2103" s="220"/>
      <c r="E2103" s="220"/>
      <c r="F2103" s="220"/>
      <c r="G2103" s="220"/>
      <c r="H2103" s="139"/>
      <c r="I2103" s="175"/>
      <c r="J2103" s="175"/>
    </row>
    <row r="2104" spans="1:10">
      <c r="A2104" s="224"/>
      <c r="B2104" s="224"/>
      <c r="C2104" s="225"/>
      <c r="D2104" s="223"/>
      <c r="E2104" s="223"/>
      <c r="F2104" s="223"/>
      <c r="G2104" s="223"/>
      <c r="H2104" s="139"/>
      <c r="I2104" s="175"/>
      <c r="J2104" s="175"/>
    </row>
    <row r="2105" spans="1:10">
      <c r="A2105" s="522" t="s">
        <v>97</v>
      </c>
      <c r="B2105" s="522" t="s">
        <v>756</v>
      </c>
      <c r="C2105" s="184" t="s">
        <v>757</v>
      </c>
      <c r="D2105" s="182" t="s">
        <v>121</v>
      </c>
      <c r="E2105" s="182"/>
      <c r="F2105" s="182"/>
      <c r="G2105" s="182" t="str">
        <f>B2105</f>
        <v>73976/002</v>
      </c>
      <c r="H2105" s="139"/>
      <c r="I2105" s="175"/>
      <c r="J2105" s="175"/>
    </row>
    <row r="2106" spans="1:10">
      <c r="A2106" s="523" t="s">
        <v>88</v>
      </c>
      <c r="B2106" s="207" t="s">
        <v>91</v>
      </c>
      <c r="C2106" s="208" t="s">
        <v>9</v>
      </c>
      <c r="D2106" s="209" t="s">
        <v>92</v>
      </c>
      <c r="E2106" s="209" t="s">
        <v>93</v>
      </c>
      <c r="F2106" s="209" t="s">
        <v>94</v>
      </c>
      <c r="G2106" s="210" t="s">
        <v>62</v>
      </c>
      <c r="H2106" s="139"/>
      <c r="I2106" s="175"/>
      <c r="J2106" s="175"/>
    </row>
    <row r="2107" spans="1:10">
      <c r="A2107" s="518" t="s">
        <v>113</v>
      </c>
      <c r="B2107" s="211">
        <v>88267</v>
      </c>
      <c r="C2107" s="212" t="s">
        <v>374</v>
      </c>
      <c r="D2107" s="181" t="s">
        <v>90</v>
      </c>
      <c r="E2107" s="213">
        <v>0.115</v>
      </c>
      <c r="F2107" s="166">
        <f>VLOOKUP(B2107,'SINAPI-Tabela-Mai.2016'!A:E,5,0)</f>
        <v>15.86</v>
      </c>
      <c r="G2107" s="167">
        <f>F2107*E2107</f>
        <v>1.8239000000000001</v>
      </c>
      <c r="H2107" s="139"/>
      <c r="I2107" s="175"/>
      <c r="J2107" s="175"/>
    </row>
    <row r="2108" spans="1:10">
      <c r="A2108" s="518" t="s">
        <v>113</v>
      </c>
      <c r="B2108" s="211">
        <v>88316</v>
      </c>
      <c r="C2108" s="212" t="s">
        <v>116</v>
      </c>
      <c r="D2108" s="181" t="s">
        <v>90</v>
      </c>
      <c r="E2108" s="213">
        <v>0.115</v>
      </c>
      <c r="F2108" s="166">
        <f>VLOOKUP(B2108,'SINAPI-Tabela-Mai.2016'!A:E,5,0)</f>
        <v>11.41</v>
      </c>
      <c r="G2108" s="167">
        <f>F2108*E2108</f>
        <v>1.3121500000000001</v>
      </c>
      <c r="H2108" s="139"/>
      <c r="I2108" s="175"/>
      <c r="J2108" s="175"/>
    </row>
    <row r="2109" spans="1:10">
      <c r="A2109" s="518" t="s">
        <v>99</v>
      </c>
      <c r="B2109" s="211">
        <v>7691</v>
      </c>
      <c r="C2109" s="212" t="s">
        <v>758</v>
      </c>
      <c r="D2109" s="181" t="s">
        <v>121</v>
      </c>
      <c r="E2109" s="213">
        <v>1.21</v>
      </c>
      <c r="F2109" s="166">
        <f>VLOOKUP(B2109,'SINAPI-Insumos-Mai.2016'!A:E,5,0)</f>
        <v>8.66</v>
      </c>
      <c r="G2109" s="167">
        <f>F2109*E2109</f>
        <v>10.4786</v>
      </c>
      <c r="H2109" s="139"/>
      <c r="I2109" s="175"/>
      <c r="J2109" s="175"/>
    </row>
    <row r="2110" spans="1:10">
      <c r="A2110" s="518"/>
      <c r="B2110" s="211"/>
      <c r="C2110" s="212"/>
      <c r="D2110" s="181"/>
      <c r="E2110" s="213"/>
      <c r="F2110" s="166"/>
      <c r="G2110" s="167"/>
      <c r="H2110" s="139"/>
      <c r="I2110" s="175"/>
      <c r="J2110" s="175"/>
    </row>
    <row r="2111" spans="1:10">
      <c r="A2111" s="287" t="str">
        <f>B2105</f>
        <v>73976/002</v>
      </c>
      <c r="B2111" s="287"/>
      <c r="C2111" s="270" t="s">
        <v>100</v>
      </c>
      <c r="D2111" s="269"/>
      <c r="E2111" s="269"/>
      <c r="F2111" s="269"/>
      <c r="G2111" s="288">
        <f>SUM(G2107:G2110)</f>
        <v>13.614650000000001</v>
      </c>
      <c r="H2111" s="139"/>
      <c r="I2111" s="175">
        <f>G2109</f>
        <v>10.4786</v>
      </c>
      <c r="J2111" s="175">
        <f>G2108+G2107</f>
        <v>3.13605</v>
      </c>
    </row>
    <row r="2112" spans="1:10">
      <c r="A2112" s="221" t="s">
        <v>101</v>
      </c>
      <c r="B2112" s="221"/>
      <c r="C2112" s="222"/>
      <c r="D2112" s="220"/>
      <c r="E2112" s="220"/>
      <c r="F2112" s="220"/>
      <c r="G2112" s="220"/>
      <c r="H2112" s="139"/>
      <c r="I2112" s="175"/>
      <c r="J2112" s="175"/>
    </row>
    <row r="2113" spans="1:10">
      <c r="A2113" s="224"/>
      <c r="B2113" s="224"/>
      <c r="C2113" s="225"/>
      <c r="D2113" s="223"/>
      <c r="E2113" s="223"/>
      <c r="F2113" s="223"/>
      <c r="G2113" s="223"/>
      <c r="H2113" s="139"/>
      <c r="I2113" s="175"/>
      <c r="J2113" s="175"/>
    </row>
    <row r="2114" spans="1:10">
      <c r="A2114" s="522" t="s">
        <v>97</v>
      </c>
      <c r="B2114" s="522" t="s">
        <v>759</v>
      </c>
      <c r="C2114" s="184" t="s">
        <v>760</v>
      </c>
      <c r="D2114" s="182" t="s">
        <v>121</v>
      </c>
      <c r="E2114" s="182"/>
      <c r="F2114" s="182"/>
      <c r="G2114" s="182" t="str">
        <f>B2114</f>
        <v>73976/004</v>
      </c>
      <c r="H2114" s="139"/>
      <c r="I2114" s="175"/>
      <c r="J2114" s="175"/>
    </row>
    <row r="2115" spans="1:10">
      <c r="A2115" s="523" t="s">
        <v>88</v>
      </c>
      <c r="B2115" s="207" t="s">
        <v>91</v>
      </c>
      <c r="C2115" s="208" t="s">
        <v>9</v>
      </c>
      <c r="D2115" s="209" t="s">
        <v>92</v>
      </c>
      <c r="E2115" s="209" t="s">
        <v>93</v>
      </c>
      <c r="F2115" s="209" t="s">
        <v>94</v>
      </c>
      <c r="G2115" s="210" t="s">
        <v>62</v>
      </c>
      <c r="H2115" s="139"/>
      <c r="I2115" s="175"/>
      <c r="J2115" s="175"/>
    </row>
    <row r="2116" spans="1:10">
      <c r="A2116" s="518" t="s">
        <v>113</v>
      </c>
      <c r="B2116" s="211">
        <v>88248</v>
      </c>
      <c r="C2116" s="212" t="s">
        <v>387</v>
      </c>
      <c r="D2116" s="181" t="s">
        <v>90</v>
      </c>
      <c r="E2116" s="213">
        <v>1.1000000000000001</v>
      </c>
      <c r="F2116" s="166">
        <f>VLOOKUP(B2116,'SINAPI-Tabela-Mai.2016'!A:E,5,0)</f>
        <v>12.67</v>
      </c>
      <c r="G2116" s="167">
        <f>F2116*E2116</f>
        <v>13.937000000000001</v>
      </c>
      <c r="H2116" s="139"/>
      <c r="I2116" s="175"/>
      <c r="J2116" s="175"/>
    </row>
    <row r="2117" spans="1:10">
      <c r="A2117" s="518" t="s">
        <v>113</v>
      </c>
      <c r="B2117" s="211">
        <v>88267</v>
      </c>
      <c r="C2117" s="212" t="s">
        <v>374</v>
      </c>
      <c r="D2117" s="181" t="s">
        <v>90</v>
      </c>
      <c r="E2117" s="213">
        <v>1.1000000000000001</v>
      </c>
      <c r="F2117" s="166">
        <f>VLOOKUP(B2117,'SINAPI-Tabela-Mai.2016'!A:E,5,0)</f>
        <v>15.86</v>
      </c>
      <c r="G2117" s="167">
        <f>F2117*E2117</f>
        <v>17.446000000000002</v>
      </c>
      <c r="H2117" s="139"/>
      <c r="I2117" s="175"/>
      <c r="J2117" s="175"/>
    </row>
    <row r="2118" spans="1:10">
      <c r="A2118" s="518" t="s">
        <v>99</v>
      </c>
      <c r="B2118" s="211">
        <v>3146</v>
      </c>
      <c r="C2118" s="212" t="s">
        <v>388</v>
      </c>
      <c r="D2118" s="181" t="s">
        <v>108</v>
      </c>
      <c r="E2118" s="213">
        <v>0.06</v>
      </c>
      <c r="F2118" s="166">
        <f>VLOOKUP(B2118,'SINAPI-Insumos-Mai.2016'!A:E,5,0)</f>
        <v>2.2400000000000002</v>
      </c>
      <c r="G2118" s="167">
        <f>F2118*E2118</f>
        <v>0.13440000000000002</v>
      </c>
      <c r="H2118" s="139"/>
      <c r="I2118" s="175"/>
      <c r="J2118" s="175"/>
    </row>
    <row r="2119" spans="1:10">
      <c r="A2119" s="518" t="s">
        <v>99</v>
      </c>
      <c r="B2119" s="211">
        <v>21010</v>
      </c>
      <c r="C2119" s="212" t="s">
        <v>761</v>
      </c>
      <c r="D2119" s="181" t="s">
        <v>121</v>
      </c>
      <c r="E2119" s="213">
        <v>1.5</v>
      </c>
      <c r="F2119" s="166">
        <f>VLOOKUP(B2119,'SINAPI-Insumos-Mai.2016'!A:E,5,0)</f>
        <v>13.9</v>
      </c>
      <c r="G2119" s="167">
        <f>F2119*E2119</f>
        <v>20.85</v>
      </c>
      <c r="H2119" s="139"/>
      <c r="I2119" s="175"/>
      <c r="J2119" s="175"/>
    </row>
    <row r="2120" spans="1:10">
      <c r="A2120" s="518"/>
      <c r="B2120" s="211"/>
      <c r="C2120" s="212"/>
      <c r="D2120" s="181"/>
      <c r="E2120" s="213"/>
      <c r="F2120" s="166"/>
      <c r="G2120" s="167"/>
      <c r="H2120" s="139"/>
      <c r="I2120" s="175"/>
      <c r="J2120" s="175"/>
    </row>
    <row r="2121" spans="1:10">
      <c r="A2121" s="287" t="str">
        <f>B2114</f>
        <v>73976/004</v>
      </c>
      <c r="B2121" s="287"/>
      <c r="C2121" s="270" t="s">
        <v>100</v>
      </c>
      <c r="D2121" s="269"/>
      <c r="E2121" s="269"/>
      <c r="F2121" s="269"/>
      <c r="G2121" s="288">
        <f>SUM(G2116:G2120)</f>
        <v>52.367400000000004</v>
      </c>
      <c r="H2121" s="139"/>
      <c r="I2121" s="175">
        <f>G2118+G2119</f>
        <v>20.984400000000001</v>
      </c>
      <c r="J2121" s="175">
        <f>G2116+G2117</f>
        <v>31.383000000000003</v>
      </c>
    </row>
    <row r="2122" spans="1:10">
      <c r="A2122" s="221" t="s">
        <v>101</v>
      </c>
      <c r="B2122" s="221"/>
      <c r="C2122" s="222"/>
      <c r="D2122" s="220"/>
      <c r="E2122" s="220"/>
      <c r="F2122" s="220"/>
      <c r="G2122" s="220"/>
      <c r="H2122" s="139"/>
      <c r="I2122" s="175"/>
      <c r="J2122" s="175"/>
    </row>
    <row r="2123" spans="1:10">
      <c r="A2123" s="224"/>
      <c r="B2123" s="224"/>
      <c r="C2123" s="225"/>
      <c r="D2123" s="223"/>
      <c r="E2123" s="223"/>
      <c r="F2123" s="223"/>
      <c r="G2123" s="223"/>
      <c r="H2123" s="139"/>
      <c r="I2123" s="175"/>
      <c r="J2123" s="175"/>
    </row>
    <row r="2124" spans="1:10">
      <c r="A2124" s="183" t="s">
        <v>97</v>
      </c>
      <c r="B2124" s="183">
        <v>85120</v>
      </c>
      <c r="C2124" s="184" t="s">
        <v>762</v>
      </c>
      <c r="D2124" s="182" t="s">
        <v>108</v>
      </c>
      <c r="E2124" s="182"/>
      <c r="F2124" s="182"/>
      <c r="G2124" s="182">
        <f>B2124</f>
        <v>85120</v>
      </c>
      <c r="H2124" s="139"/>
      <c r="I2124" s="175"/>
      <c r="J2124" s="175"/>
    </row>
    <row r="2125" spans="1:10">
      <c r="A2125" s="523" t="s">
        <v>88</v>
      </c>
      <c r="B2125" s="207" t="s">
        <v>91</v>
      </c>
      <c r="C2125" s="208" t="s">
        <v>9</v>
      </c>
      <c r="D2125" s="209" t="s">
        <v>92</v>
      </c>
      <c r="E2125" s="209" t="s">
        <v>93</v>
      </c>
      <c r="F2125" s="209" t="s">
        <v>94</v>
      </c>
      <c r="G2125" s="210" t="s">
        <v>62</v>
      </c>
      <c r="H2125" s="139"/>
      <c r="I2125" s="175"/>
      <c r="J2125" s="175"/>
    </row>
    <row r="2126" spans="1:10">
      <c r="A2126" s="518" t="s">
        <v>113</v>
      </c>
      <c r="B2126" s="211">
        <v>88248</v>
      </c>
      <c r="C2126" s="212" t="s">
        <v>387</v>
      </c>
      <c r="D2126" s="181" t="s">
        <v>90</v>
      </c>
      <c r="E2126" s="213">
        <v>0.65</v>
      </c>
      <c r="F2126" s="166">
        <f>VLOOKUP(B2126,'SINAPI-Tabela-Mai.2016'!A:E,5,0)</f>
        <v>12.67</v>
      </c>
      <c r="G2126" s="167">
        <f>F2126*E2126</f>
        <v>8.2355</v>
      </c>
      <c r="H2126" s="139"/>
      <c r="I2126" s="175"/>
      <c r="J2126" s="175"/>
    </row>
    <row r="2127" spans="1:10">
      <c r="A2127" s="518" t="s">
        <v>113</v>
      </c>
      <c r="B2127" s="211">
        <v>88267</v>
      </c>
      <c r="C2127" s="212" t="s">
        <v>374</v>
      </c>
      <c r="D2127" s="181" t="s">
        <v>90</v>
      </c>
      <c r="E2127" s="213">
        <v>0.65</v>
      </c>
      <c r="F2127" s="166">
        <f>VLOOKUP(B2127,'SINAPI-Tabela-Mai.2016'!A:E,5,0)</f>
        <v>15.86</v>
      </c>
      <c r="G2127" s="167">
        <f>F2127*E2127</f>
        <v>10.308999999999999</v>
      </c>
      <c r="H2127" s="139"/>
      <c r="I2127" s="175"/>
      <c r="J2127" s="175"/>
    </row>
    <row r="2128" spans="1:10">
      <c r="A2128" s="518" t="s">
        <v>99</v>
      </c>
      <c r="B2128" s="211">
        <v>3146</v>
      </c>
      <c r="C2128" s="212" t="s">
        <v>388</v>
      </c>
      <c r="D2128" s="181" t="s">
        <v>108</v>
      </c>
      <c r="E2128" s="213">
        <v>0.02</v>
      </c>
      <c r="F2128" s="166">
        <f>VLOOKUP(B2128,'SINAPI-Insumos-Mai.2016'!A:E,5,0)</f>
        <v>2.2400000000000002</v>
      </c>
      <c r="G2128" s="167">
        <f>F2128*E2128</f>
        <v>4.4800000000000006E-2</v>
      </c>
      <c r="H2128" s="139"/>
      <c r="I2128" s="175"/>
      <c r="J2128" s="175"/>
    </row>
    <row r="2129" spans="1:10" ht="22.5">
      <c r="A2129" s="518" t="s">
        <v>99</v>
      </c>
      <c r="B2129" s="211">
        <v>12899</v>
      </c>
      <c r="C2129" s="212" t="s">
        <v>763</v>
      </c>
      <c r="D2129" s="181" t="s">
        <v>108</v>
      </c>
      <c r="E2129" s="213">
        <v>1</v>
      </c>
      <c r="F2129" s="166">
        <f>VLOOKUP(B2129,'SINAPI-Insumos-Mai.2016'!A:E,5,0)</f>
        <v>33.32</v>
      </c>
      <c r="G2129" s="167">
        <f>F2129*E2129</f>
        <v>33.32</v>
      </c>
      <c r="H2129" s="139"/>
      <c r="I2129" s="175"/>
      <c r="J2129" s="175"/>
    </row>
    <row r="2130" spans="1:10">
      <c r="A2130" s="518"/>
      <c r="B2130" s="211"/>
      <c r="C2130" s="212"/>
      <c r="D2130" s="181"/>
      <c r="E2130" s="213"/>
      <c r="F2130" s="166"/>
      <c r="G2130" s="167"/>
      <c r="H2130" s="139"/>
      <c r="I2130" s="175"/>
      <c r="J2130" s="175"/>
    </row>
    <row r="2131" spans="1:10">
      <c r="A2131" s="287">
        <f>B2124</f>
        <v>85120</v>
      </c>
      <c r="B2131" s="287"/>
      <c r="C2131" s="270" t="s">
        <v>100</v>
      </c>
      <c r="D2131" s="269"/>
      <c r="E2131" s="269"/>
      <c r="F2131" s="269"/>
      <c r="G2131" s="288">
        <f>SUM(G2126:G2130)</f>
        <v>51.909300000000002</v>
      </c>
      <c r="H2131" s="139"/>
      <c r="I2131" s="175">
        <f>G2128+G2129</f>
        <v>33.364800000000002</v>
      </c>
      <c r="J2131" s="175">
        <f>G2126+G2127</f>
        <v>18.544499999999999</v>
      </c>
    </row>
    <row r="2132" spans="1:10">
      <c r="A2132" s="221" t="s">
        <v>101</v>
      </c>
      <c r="B2132" s="221"/>
      <c r="C2132" s="222"/>
      <c r="D2132" s="220"/>
      <c r="E2132" s="220"/>
      <c r="F2132" s="220"/>
      <c r="G2132" s="220"/>
      <c r="H2132" s="139"/>
      <c r="I2132" s="175"/>
      <c r="J2132" s="175"/>
    </row>
    <row r="2133" spans="1:10">
      <c r="A2133" s="224"/>
      <c r="B2133" s="224"/>
      <c r="C2133" s="225"/>
      <c r="D2133" s="223"/>
      <c r="E2133" s="223"/>
      <c r="F2133" s="223"/>
      <c r="G2133" s="223"/>
      <c r="H2133" s="139"/>
      <c r="I2133" s="175"/>
      <c r="J2133" s="175"/>
    </row>
    <row r="2134" spans="1:10">
      <c r="A2134" s="183" t="s">
        <v>97</v>
      </c>
      <c r="B2134" s="183" t="s">
        <v>764</v>
      </c>
      <c r="C2134" s="184" t="s">
        <v>765</v>
      </c>
      <c r="D2134" s="182" t="s">
        <v>193</v>
      </c>
      <c r="E2134" s="182"/>
      <c r="F2134" s="182"/>
      <c r="G2134" s="182" t="str">
        <f>B2134</f>
        <v>INC-BOM-015</v>
      </c>
      <c r="H2134" s="139"/>
      <c r="I2134" s="175"/>
      <c r="J2134" s="175"/>
    </row>
    <row r="2135" spans="1:10">
      <c r="A2135" s="523" t="s">
        <v>88</v>
      </c>
      <c r="B2135" s="207" t="s">
        <v>91</v>
      </c>
      <c r="C2135" s="208" t="s">
        <v>9</v>
      </c>
      <c r="D2135" s="209" t="s">
        <v>92</v>
      </c>
      <c r="E2135" s="209" t="s">
        <v>93</v>
      </c>
      <c r="F2135" s="209" t="s">
        <v>94</v>
      </c>
      <c r="G2135" s="210" t="s">
        <v>62</v>
      </c>
      <c r="H2135" s="139"/>
      <c r="I2135" s="175"/>
      <c r="J2135" s="175"/>
    </row>
    <row r="2136" spans="1:10">
      <c r="A2136" s="519" t="s">
        <v>109</v>
      </c>
      <c r="B2136" s="211" t="s">
        <v>764</v>
      </c>
      <c r="C2136" s="212" t="s">
        <v>765</v>
      </c>
      <c r="D2136" s="181" t="s">
        <v>193</v>
      </c>
      <c r="E2136" s="213">
        <v>1</v>
      </c>
      <c r="F2136" s="166">
        <f>VLOOKUP(B2136,'SETOP-Tabela Serv.-Dez.2015'!A:H,6,0)</f>
        <v>629.55999999999995</v>
      </c>
      <c r="G2136" s="167">
        <f>F2136*E2136</f>
        <v>629.55999999999995</v>
      </c>
      <c r="H2136" s="139"/>
      <c r="I2136" s="175"/>
      <c r="J2136" s="175"/>
    </row>
    <row r="2137" spans="1:10">
      <c r="A2137" s="524"/>
      <c r="B2137" s="214"/>
      <c r="C2137" s="212"/>
      <c r="D2137" s="181"/>
      <c r="E2137" s="181"/>
      <c r="F2137" s="181"/>
      <c r="G2137" s="215"/>
      <c r="H2137" s="139"/>
      <c r="I2137" s="175"/>
      <c r="J2137" s="175"/>
    </row>
    <row r="2138" spans="1:10">
      <c r="A2138" s="217" t="str">
        <f>B2134</f>
        <v>INC-BOM-015</v>
      </c>
      <c r="B2138" s="217"/>
      <c r="C2138" s="218" t="s">
        <v>100</v>
      </c>
      <c r="D2138" s="216"/>
      <c r="E2138" s="216"/>
      <c r="F2138" s="216"/>
      <c r="G2138" s="219">
        <f>SUM(G2136:G2137)</f>
        <v>629.55999999999995</v>
      </c>
      <c r="H2138" s="139"/>
      <c r="I2138" s="175">
        <f>G2138*0.7</f>
        <v>440.69199999999995</v>
      </c>
      <c r="J2138" s="175">
        <f>G2138*0.3</f>
        <v>188.86799999999997</v>
      </c>
    </row>
    <row r="2139" spans="1:10">
      <c r="A2139" s="221" t="s">
        <v>101</v>
      </c>
      <c r="B2139" s="221"/>
      <c r="C2139" s="222"/>
      <c r="D2139" s="220"/>
      <c r="E2139" s="220"/>
      <c r="F2139" s="220"/>
      <c r="G2139" s="220"/>
      <c r="H2139" s="139"/>
      <c r="I2139" s="175"/>
      <c r="J2139" s="175"/>
    </row>
    <row r="2140" spans="1:10">
      <c r="A2140" s="224"/>
      <c r="B2140" s="224"/>
      <c r="C2140" s="225"/>
      <c r="D2140" s="223"/>
      <c r="E2140" s="223"/>
      <c r="F2140" s="223"/>
      <c r="G2140" s="223"/>
      <c r="H2140" s="139"/>
      <c r="I2140" s="175"/>
      <c r="J2140" s="175"/>
    </row>
    <row r="2141" spans="1:10" ht="15" customHeight="1">
      <c r="A2141" s="183" t="s">
        <v>97</v>
      </c>
      <c r="B2141" s="183" t="s">
        <v>766</v>
      </c>
      <c r="C2141" s="184" t="s">
        <v>767</v>
      </c>
      <c r="D2141" s="182" t="s">
        <v>193</v>
      </c>
      <c r="E2141" s="182"/>
      <c r="F2141" s="182"/>
      <c r="G2141" s="182" t="str">
        <f>B2141</f>
        <v>INC-BOM-025</v>
      </c>
      <c r="H2141" s="139"/>
      <c r="I2141" s="175"/>
      <c r="J2141" s="175"/>
    </row>
    <row r="2142" spans="1:10">
      <c r="A2142" s="523" t="s">
        <v>88</v>
      </c>
      <c r="B2142" s="207" t="s">
        <v>91</v>
      </c>
      <c r="C2142" s="208" t="s">
        <v>9</v>
      </c>
      <c r="D2142" s="209" t="s">
        <v>92</v>
      </c>
      <c r="E2142" s="209" t="s">
        <v>93</v>
      </c>
      <c r="F2142" s="209" t="s">
        <v>94</v>
      </c>
      <c r="G2142" s="210" t="s">
        <v>62</v>
      </c>
      <c r="H2142" s="139"/>
      <c r="I2142" s="175"/>
      <c r="J2142" s="175"/>
    </row>
    <row r="2143" spans="1:10" ht="15" customHeight="1">
      <c r="A2143" s="519" t="s">
        <v>109</v>
      </c>
      <c r="B2143" s="211" t="s">
        <v>766</v>
      </c>
      <c r="C2143" s="212" t="s">
        <v>767</v>
      </c>
      <c r="D2143" s="181" t="s">
        <v>193</v>
      </c>
      <c r="E2143" s="213">
        <v>1</v>
      </c>
      <c r="F2143" s="166">
        <f>VLOOKUP(B2143,'SETOP-Tabela Serv.-Dez.2015'!A:H,6,0)</f>
        <v>261.33</v>
      </c>
      <c r="G2143" s="167">
        <f>F2143*E2143</f>
        <v>261.33</v>
      </c>
      <c r="H2143" s="139"/>
      <c r="I2143" s="175"/>
      <c r="J2143" s="175"/>
    </row>
    <row r="2144" spans="1:10">
      <c r="A2144" s="524"/>
      <c r="B2144" s="214"/>
      <c r="C2144" s="212"/>
      <c r="D2144" s="181"/>
      <c r="E2144" s="181"/>
      <c r="F2144" s="181"/>
      <c r="G2144" s="215"/>
      <c r="H2144" s="139"/>
      <c r="I2144" s="175"/>
      <c r="J2144" s="175"/>
    </row>
    <row r="2145" spans="1:10">
      <c r="A2145" s="217" t="str">
        <f>B2141</f>
        <v>INC-BOM-025</v>
      </c>
      <c r="B2145" s="217"/>
      <c r="C2145" s="218" t="s">
        <v>100</v>
      </c>
      <c r="D2145" s="216"/>
      <c r="E2145" s="216"/>
      <c r="F2145" s="216"/>
      <c r="G2145" s="219">
        <f>SUM(G2143:G2144)</f>
        <v>261.33</v>
      </c>
      <c r="H2145" s="139"/>
      <c r="I2145" s="175">
        <f>G2145*0.7</f>
        <v>182.93099999999998</v>
      </c>
      <c r="J2145" s="175">
        <f>G2145*0.3</f>
        <v>78.398999999999987</v>
      </c>
    </row>
    <row r="2146" spans="1:10">
      <c r="A2146" s="221" t="s">
        <v>101</v>
      </c>
      <c r="B2146" s="221"/>
      <c r="C2146" s="222"/>
      <c r="D2146" s="220"/>
      <c r="E2146" s="220"/>
      <c r="F2146" s="220"/>
      <c r="G2146" s="220"/>
      <c r="H2146" s="139"/>
      <c r="I2146" s="175"/>
      <c r="J2146" s="175"/>
    </row>
    <row r="2147" spans="1:10">
      <c r="A2147" s="224"/>
      <c r="B2147" s="224"/>
      <c r="C2147" s="225"/>
      <c r="D2147" s="223"/>
      <c r="E2147" s="223"/>
      <c r="F2147" s="223"/>
      <c r="G2147" s="223"/>
      <c r="H2147" s="139"/>
      <c r="I2147" s="175"/>
      <c r="J2147" s="175"/>
    </row>
    <row r="2148" spans="1:10">
      <c r="A2148" s="183" t="s">
        <v>97</v>
      </c>
      <c r="B2148" s="183" t="s">
        <v>768</v>
      </c>
      <c r="C2148" s="184" t="s">
        <v>769</v>
      </c>
      <c r="D2148" s="182" t="s">
        <v>108</v>
      </c>
      <c r="E2148" s="182"/>
      <c r="F2148" s="182"/>
      <c r="G2148" s="182" t="str">
        <f>B2148</f>
        <v>74180/001</v>
      </c>
      <c r="H2148" s="139"/>
      <c r="I2148" s="175"/>
      <c r="J2148" s="175"/>
    </row>
    <row r="2149" spans="1:10">
      <c r="A2149" s="523" t="s">
        <v>88</v>
      </c>
      <c r="B2149" s="207" t="s">
        <v>91</v>
      </c>
      <c r="C2149" s="208" t="s">
        <v>9</v>
      </c>
      <c r="D2149" s="209" t="s">
        <v>92</v>
      </c>
      <c r="E2149" s="209" t="s">
        <v>93</v>
      </c>
      <c r="F2149" s="209" t="s">
        <v>94</v>
      </c>
      <c r="G2149" s="210" t="s">
        <v>62</v>
      </c>
      <c r="H2149" s="139"/>
      <c r="I2149" s="175"/>
      <c r="J2149" s="175"/>
    </row>
    <row r="2150" spans="1:10">
      <c r="A2150" s="518" t="s">
        <v>113</v>
      </c>
      <c r="B2150" s="211">
        <v>88248</v>
      </c>
      <c r="C2150" s="212" t="s">
        <v>387</v>
      </c>
      <c r="D2150" s="181" t="s">
        <v>90</v>
      </c>
      <c r="E2150" s="213">
        <v>1.1499999999999999</v>
      </c>
      <c r="F2150" s="166">
        <f>VLOOKUP(B2150,'SINAPI-Tabela-Mai.2016'!A:E,5,0)</f>
        <v>12.67</v>
      </c>
      <c r="G2150" s="167">
        <f>F2150*E2150</f>
        <v>14.570499999999999</v>
      </c>
      <c r="H2150" s="139"/>
      <c r="I2150" s="175"/>
      <c r="J2150" s="175"/>
    </row>
    <row r="2151" spans="1:10">
      <c r="A2151" s="518" t="s">
        <v>113</v>
      </c>
      <c r="B2151" s="211">
        <v>88267</v>
      </c>
      <c r="C2151" s="212" t="s">
        <v>374</v>
      </c>
      <c r="D2151" s="181" t="s">
        <v>90</v>
      </c>
      <c r="E2151" s="213">
        <v>1.1499999999999999</v>
      </c>
      <c r="F2151" s="166">
        <f>VLOOKUP(B2151,'SINAPI-Tabela-Mai.2016'!A:E,5,0)</f>
        <v>15.86</v>
      </c>
      <c r="G2151" s="167">
        <f>F2151*E2151</f>
        <v>18.238999999999997</v>
      </c>
      <c r="H2151" s="139"/>
      <c r="I2151" s="175"/>
      <c r="J2151" s="175"/>
    </row>
    <row r="2152" spans="1:10">
      <c r="A2152" s="518" t="s">
        <v>99</v>
      </c>
      <c r="B2152" s="211">
        <v>3146</v>
      </c>
      <c r="C2152" s="212" t="s">
        <v>388</v>
      </c>
      <c r="D2152" s="181" t="s">
        <v>108</v>
      </c>
      <c r="E2152" s="213">
        <v>0.28199999999999997</v>
      </c>
      <c r="F2152" s="166">
        <f>VLOOKUP(B2152,'SINAPI-Insumos-Mai.2016'!A:E,5,0)</f>
        <v>2.2400000000000002</v>
      </c>
      <c r="G2152" s="167">
        <f>F2152*E2152</f>
        <v>0.63168000000000002</v>
      </c>
      <c r="H2152" s="139"/>
      <c r="I2152" s="175"/>
      <c r="J2152" s="175"/>
    </row>
    <row r="2153" spans="1:10">
      <c r="A2153" s="518" t="s">
        <v>99</v>
      </c>
      <c r="B2153" s="211">
        <v>6011</v>
      </c>
      <c r="C2153" s="212" t="s">
        <v>770</v>
      </c>
      <c r="D2153" s="181" t="s">
        <v>108</v>
      </c>
      <c r="E2153" s="213">
        <v>1</v>
      </c>
      <c r="F2153" s="166">
        <f>VLOOKUP(B2153,'SINAPI-Insumos-Mai.2016'!A:E,5,0)</f>
        <v>107.47</v>
      </c>
      <c r="G2153" s="167">
        <f>F2153*E2153</f>
        <v>107.47</v>
      </c>
      <c r="H2153" s="139"/>
      <c r="I2153" s="175"/>
      <c r="J2153" s="175"/>
    </row>
    <row r="2154" spans="1:10">
      <c r="A2154" s="518"/>
      <c r="B2154" s="211"/>
      <c r="C2154" s="212"/>
      <c r="D2154" s="181"/>
      <c r="E2154" s="213"/>
      <c r="F2154" s="166"/>
      <c r="G2154" s="167"/>
      <c r="H2154" s="139"/>
      <c r="I2154" s="175"/>
      <c r="J2154" s="175"/>
    </row>
    <row r="2155" spans="1:10">
      <c r="A2155" s="287" t="str">
        <f>B2148</f>
        <v>74180/001</v>
      </c>
      <c r="B2155" s="287"/>
      <c r="C2155" s="270" t="s">
        <v>100</v>
      </c>
      <c r="D2155" s="269"/>
      <c r="E2155" s="269"/>
      <c r="F2155" s="269"/>
      <c r="G2155" s="288">
        <f>SUM(G2150:G2154)</f>
        <v>140.91118</v>
      </c>
      <c r="H2155" s="139"/>
      <c r="I2155" s="175">
        <f>G2152+G2153</f>
        <v>108.10168</v>
      </c>
      <c r="J2155" s="175">
        <f>G2150+G2151</f>
        <v>32.8095</v>
      </c>
    </row>
    <row r="2156" spans="1:10">
      <c r="A2156" s="221" t="s">
        <v>101</v>
      </c>
      <c r="B2156" s="221"/>
      <c r="C2156" s="222"/>
      <c r="D2156" s="220"/>
      <c r="E2156" s="220"/>
      <c r="F2156" s="220"/>
      <c r="G2156" s="220"/>
      <c r="H2156" s="139"/>
      <c r="I2156" s="175"/>
      <c r="J2156" s="175"/>
    </row>
    <row r="2157" spans="1:10">
      <c r="A2157" s="224"/>
      <c r="B2157" s="224"/>
      <c r="C2157" s="225"/>
      <c r="D2157" s="223"/>
      <c r="E2157" s="223"/>
      <c r="F2157" s="223"/>
      <c r="G2157" s="223"/>
      <c r="H2157" s="139"/>
      <c r="I2157" s="175"/>
      <c r="J2157" s="175"/>
    </row>
    <row r="2158" spans="1:10">
      <c r="A2158" s="183" t="s">
        <v>97</v>
      </c>
      <c r="B2158" s="183" t="s">
        <v>771</v>
      </c>
      <c r="C2158" s="184" t="s">
        <v>772</v>
      </c>
      <c r="D2158" s="182" t="s">
        <v>193</v>
      </c>
      <c r="E2158" s="182"/>
      <c r="F2158" s="182"/>
      <c r="G2158" s="182" t="str">
        <f>B2158</f>
        <v>INC-VAL-010</v>
      </c>
      <c r="H2158" s="139"/>
      <c r="I2158" s="175"/>
      <c r="J2158" s="175"/>
    </row>
    <row r="2159" spans="1:10">
      <c r="A2159" s="523" t="s">
        <v>88</v>
      </c>
      <c r="B2159" s="207" t="s">
        <v>91</v>
      </c>
      <c r="C2159" s="208" t="s">
        <v>9</v>
      </c>
      <c r="D2159" s="209" t="s">
        <v>92</v>
      </c>
      <c r="E2159" s="209" t="s">
        <v>93</v>
      </c>
      <c r="F2159" s="209" t="s">
        <v>94</v>
      </c>
      <c r="G2159" s="210" t="s">
        <v>62</v>
      </c>
      <c r="H2159" s="139"/>
      <c r="I2159" s="175"/>
      <c r="J2159" s="175"/>
    </row>
    <row r="2160" spans="1:10">
      <c r="A2160" s="519" t="s">
        <v>109</v>
      </c>
      <c r="B2160" s="211" t="s">
        <v>771</v>
      </c>
      <c r="C2160" s="212" t="s">
        <v>772</v>
      </c>
      <c r="D2160" s="181" t="s">
        <v>193</v>
      </c>
      <c r="E2160" s="213">
        <v>1</v>
      </c>
      <c r="F2160" s="166">
        <f>VLOOKUP(B2160,'SETOP-Tabela Serv.-Dez.2015'!A:H,6,0)</f>
        <v>231.27</v>
      </c>
      <c r="G2160" s="167">
        <f>F2160*E2160</f>
        <v>231.27</v>
      </c>
      <c r="H2160" s="139"/>
      <c r="I2160" s="175"/>
      <c r="J2160" s="175"/>
    </row>
    <row r="2161" spans="1:10">
      <c r="A2161" s="524"/>
      <c r="B2161" s="214"/>
      <c r="C2161" s="212"/>
      <c r="D2161" s="181"/>
      <c r="E2161" s="181"/>
      <c r="F2161" s="181"/>
      <c r="G2161" s="215"/>
      <c r="H2161" s="139"/>
      <c r="I2161" s="175"/>
      <c r="J2161" s="175"/>
    </row>
    <row r="2162" spans="1:10">
      <c r="A2162" s="217" t="str">
        <f>B2158</f>
        <v>INC-VAL-010</v>
      </c>
      <c r="B2162" s="217"/>
      <c r="C2162" s="218" t="s">
        <v>100</v>
      </c>
      <c r="D2162" s="216"/>
      <c r="E2162" s="216"/>
      <c r="F2162" s="216"/>
      <c r="G2162" s="219">
        <f>SUM(G2160:G2161)</f>
        <v>231.27</v>
      </c>
      <c r="H2162" s="139"/>
      <c r="I2162" s="175">
        <f>G2162*0.7</f>
        <v>161.88900000000001</v>
      </c>
      <c r="J2162" s="175">
        <f>G2162*0.3</f>
        <v>69.381</v>
      </c>
    </row>
    <row r="2163" spans="1:10">
      <c r="A2163" s="221" t="s">
        <v>101</v>
      </c>
      <c r="B2163" s="221"/>
      <c r="C2163" s="222"/>
      <c r="D2163" s="220"/>
      <c r="E2163" s="220"/>
      <c r="F2163" s="220"/>
      <c r="G2163" s="220"/>
      <c r="H2163" s="139"/>
      <c r="I2163" s="175"/>
      <c r="J2163" s="175"/>
    </row>
    <row r="2164" spans="1:10">
      <c r="A2164" s="224"/>
      <c r="B2164" s="224"/>
      <c r="C2164" s="225"/>
      <c r="D2164" s="223"/>
      <c r="E2164" s="223"/>
      <c r="F2164" s="223"/>
      <c r="G2164" s="223"/>
      <c r="H2164" s="139"/>
      <c r="I2164" s="175"/>
      <c r="J2164" s="175"/>
    </row>
    <row r="2165" spans="1:10">
      <c r="A2165" s="183" t="s">
        <v>97</v>
      </c>
      <c r="B2165" s="183" t="s">
        <v>773</v>
      </c>
      <c r="C2165" s="184" t="s">
        <v>774</v>
      </c>
      <c r="D2165" s="182" t="s">
        <v>193</v>
      </c>
      <c r="E2165" s="182"/>
      <c r="F2165" s="182"/>
      <c r="G2165" s="182" t="str">
        <f>B2165</f>
        <v>INC-REG-010</v>
      </c>
      <c r="H2165" s="139"/>
      <c r="I2165" s="175"/>
      <c r="J2165" s="175"/>
    </row>
    <row r="2166" spans="1:10">
      <c r="A2166" s="523" t="s">
        <v>88</v>
      </c>
      <c r="B2166" s="207" t="s">
        <v>91</v>
      </c>
      <c r="C2166" s="208" t="s">
        <v>9</v>
      </c>
      <c r="D2166" s="209" t="s">
        <v>92</v>
      </c>
      <c r="E2166" s="209" t="s">
        <v>93</v>
      </c>
      <c r="F2166" s="209" t="s">
        <v>94</v>
      </c>
      <c r="G2166" s="210" t="s">
        <v>62</v>
      </c>
      <c r="H2166" s="139"/>
      <c r="I2166" s="175"/>
      <c r="J2166" s="175"/>
    </row>
    <row r="2167" spans="1:10">
      <c r="A2167" s="519" t="s">
        <v>109</v>
      </c>
      <c r="B2167" s="211" t="s">
        <v>773</v>
      </c>
      <c r="C2167" s="212" t="s">
        <v>774</v>
      </c>
      <c r="D2167" s="181" t="s">
        <v>193</v>
      </c>
      <c r="E2167" s="213">
        <v>1</v>
      </c>
      <c r="F2167" s="166">
        <f>VLOOKUP(B2167,'SETOP-Tabela Serv.-Dez.2015'!A:H,6,0)</f>
        <v>89.87</v>
      </c>
      <c r="G2167" s="167">
        <f>F2167*E2167</f>
        <v>89.87</v>
      </c>
      <c r="H2167" s="139"/>
      <c r="I2167" s="175"/>
      <c r="J2167" s="175"/>
    </row>
    <row r="2168" spans="1:10">
      <c r="A2168" s="524"/>
      <c r="B2168" s="214"/>
      <c r="C2168" s="212"/>
      <c r="D2168" s="181"/>
      <c r="E2168" s="181"/>
      <c r="F2168" s="181"/>
      <c r="G2168" s="215"/>
      <c r="H2168" s="139"/>
      <c r="I2168" s="175"/>
      <c r="J2168" s="175"/>
    </row>
    <row r="2169" spans="1:10">
      <c r="A2169" s="217" t="str">
        <f>B2165</f>
        <v>INC-REG-010</v>
      </c>
      <c r="B2169" s="217"/>
      <c r="C2169" s="218" t="s">
        <v>100</v>
      </c>
      <c r="D2169" s="216"/>
      <c r="E2169" s="216"/>
      <c r="F2169" s="216"/>
      <c r="G2169" s="219">
        <f>SUM(G2167:G2168)</f>
        <v>89.87</v>
      </c>
      <c r="H2169" s="139"/>
      <c r="I2169" s="175">
        <f>G2169*0.7</f>
        <v>62.908999999999999</v>
      </c>
      <c r="J2169" s="175">
        <f>G2169*0.3</f>
        <v>26.961000000000002</v>
      </c>
    </row>
    <row r="2170" spans="1:10">
      <c r="A2170" s="221" t="s">
        <v>101</v>
      </c>
      <c r="B2170" s="221"/>
      <c r="C2170" s="222"/>
      <c r="D2170" s="220"/>
      <c r="E2170" s="220"/>
      <c r="F2170" s="220"/>
      <c r="G2170" s="220"/>
      <c r="H2170" s="139"/>
      <c r="I2170" s="175"/>
      <c r="J2170" s="175"/>
    </row>
    <row r="2171" spans="1:10">
      <c r="A2171" s="224"/>
      <c r="B2171" s="224"/>
      <c r="C2171" s="225"/>
      <c r="D2171" s="223"/>
      <c r="E2171" s="223"/>
      <c r="F2171" s="223"/>
      <c r="G2171" s="223"/>
      <c r="H2171" s="139"/>
      <c r="I2171" s="175"/>
      <c r="J2171" s="175"/>
    </row>
    <row r="2172" spans="1:10">
      <c r="A2172" s="183" t="s">
        <v>97</v>
      </c>
      <c r="B2172" s="183" t="s">
        <v>775</v>
      </c>
      <c r="C2172" s="184" t="s">
        <v>776</v>
      </c>
      <c r="D2172" s="182" t="s">
        <v>193</v>
      </c>
      <c r="E2172" s="182"/>
      <c r="F2172" s="182"/>
      <c r="G2172" s="182" t="str">
        <f>B2172</f>
        <v>INC-VAL-005</v>
      </c>
      <c r="H2172" s="139"/>
      <c r="I2172" s="175"/>
      <c r="J2172" s="175"/>
    </row>
    <row r="2173" spans="1:10">
      <c r="A2173" s="523" t="s">
        <v>88</v>
      </c>
      <c r="B2173" s="207" t="s">
        <v>91</v>
      </c>
      <c r="C2173" s="208" t="s">
        <v>9</v>
      </c>
      <c r="D2173" s="209" t="s">
        <v>92</v>
      </c>
      <c r="E2173" s="209" t="s">
        <v>93</v>
      </c>
      <c r="F2173" s="209" t="s">
        <v>94</v>
      </c>
      <c r="G2173" s="210" t="s">
        <v>62</v>
      </c>
      <c r="H2173" s="139"/>
      <c r="I2173" s="175"/>
      <c r="J2173" s="175"/>
    </row>
    <row r="2174" spans="1:10">
      <c r="A2174" s="519" t="s">
        <v>109</v>
      </c>
      <c r="B2174" s="211" t="s">
        <v>775</v>
      </c>
      <c r="C2174" s="212" t="s">
        <v>776</v>
      </c>
      <c r="D2174" s="181" t="s">
        <v>193</v>
      </c>
      <c r="E2174" s="213">
        <v>1</v>
      </c>
      <c r="F2174" s="166">
        <f>VLOOKUP(B2174,'SETOP-Tabela Serv.-Dez.2015'!A:H,6,0)</f>
        <v>59.27</v>
      </c>
      <c r="G2174" s="167">
        <f>F2174*E2174</f>
        <v>59.27</v>
      </c>
      <c r="H2174" s="139"/>
      <c r="I2174" s="175"/>
      <c r="J2174" s="175"/>
    </row>
    <row r="2175" spans="1:10">
      <c r="A2175" s="524"/>
      <c r="B2175" s="214"/>
      <c r="C2175" s="212"/>
      <c r="D2175" s="181"/>
      <c r="E2175" s="181"/>
      <c r="F2175" s="181"/>
      <c r="G2175" s="215"/>
      <c r="H2175" s="139"/>
      <c r="I2175" s="175"/>
      <c r="J2175" s="175"/>
    </row>
    <row r="2176" spans="1:10">
      <c r="A2176" s="217" t="str">
        <f>B2172</f>
        <v>INC-VAL-005</v>
      </c>
      <c r="B2176" s="217"/>
      <c r="C2176" s="218" t="s">
        <v>100</v>
      </c>
      <c r="D2176" s="216"/>
      <c r="E2176" s="216"/>
      <c r="F2176" s="216"/>
      <c r="G2176" s="219">
        <f>SUM(G2174:G2175)</f>
        <v>59.27</v>
      </c>
      <c r="H2176" s="139"/>
      <c r="I2176" s="175">
        <f>G2176*0.7</f>
        <v>41.488999999999997</v>
      </c>
      <c r="J2176" s="175">
        <f>G2176*0.3</f>
        <v>17.780999999999999</v>
      </c>
    </row>
    <row r="2177" spans="1:10">
      <c r="A2177" s="221" t="s">
        <v>101</v>
      </c>
      <c r="B2177" s="221"/>
      <c r="C2177" s="222"/>
      <c r="D2177" s="220"/>
      <c r="E2177" s="220"/>
      <c r="F2177" s="220"/>
      <c r="G2177" s="220"/>
      <c r="H2177" s="139"/>
      <c r="I2177" s="175"/>
      <c r="J2177" s="175"/>
    </row>
    <row r="2178" spans="1:10">
      <c r="A2178" s="224"/>
      <c r="B2178" s="224"/>
      <c r="C2178" s="225"/>
      <c r="D2178" s="223"/>
      <c r="E2178" s="223"/>
      <c r="F2178" s="223"/>
      <c r="G2178" s="223"/>
      <c r="H2178" s="139"/>
      <c r="I2178" s="175"/>
      <c r="J2178" s="175"/>
    </row>
    <row r="2179" spans="1:10">
      <c r="A2179" s="522" t="s">
        <v>97</v>
      </c>
      <c r="B2179" s="522" t="s">
        <v>777</v>
      </c>
      <c r="C2179" s="184" t="s">
        <v>778</v>
      </c>
      <c r="D2179" s="182" t="s">
        <v>121</v>
      </c>
      <c r="E2179" s="182"/>
      <c r="F2179" s="182"/>
      <c r="G2179" s="182" t="str">
        <f>B2179</f>
        <v>73860/015</v>
      </c>
      <c r="H2179" s="139"/>
      <c r="I2179" s="175"/>
      <c r="J2179" s="175"/>
    </row>
    <row r="2180" spans="1:10">
      <c r="A2180" s="523" t="s">
        <v>88</v>
      </c>
      <c r="B2180" s="207" t="s">
        <v>91</v>
      </c>
      <c r="C2180" s="208" t="s">
        <v>9</v>
      </c>
      <c r="D2180" s="209" t="s">
        <v>92</v>
      </c>
      <c r="E2180" s="209" t="s">
        <v>93</v>
      </c>
      <c r="F2180" s="209" t="s">
        <v>94</v>
      </c>
      <c r="G2180" s="210" t="s">
        <v>62</v>
      </c>
      <c r="H2180" s="139"/>
      <c r="I2180" s="175"/>
      <c r="J2180" s="175"/>
    </row>
    <row r="2181" spans="1:10">
      <c r="A2181" s="518" t="s">
        <v>113</v>
      </c>
      <c r="B2181" s="211">
        <v>88264</v>
      </c>
      <c r="C2181" s="212" t="s">
        <v>135</v>
      </c>
      <c r="D2181" s="181" t="s">
        <v>90</v>
      </c>
      <c r="E2181" s="213">
        <v>0.25</v>
      </c>
      <c r="F2181" s="166">
        <f>VLOOKUP(B2181,'SINAPI-Tabela-Mai.2016'!A:E,5,0)</f>
        <v>15.86</v>
      </c>
      <c r="G2181" s="167">
        <f>F2181*E2181</f>
        <v>3.9649999999999999</v>
      </c>
      <c r="H2181" s="139"/>
      <c r="I2181" s="175"/>
      <c r="J2181" s="175"/>
    </row>
    <row r="2182" spans="1:10">
      <c r="A2182" s="518" t="s">
        <v>113</v>
      </c>
      <c r="B2182" s="211">
        <v>88316</v>
      </c>
      <c r="C2182" s="212" t="s">
        <v>116</v>
      </c>
      <c r="D2182" s="181" t="s">
        <v>90</v>
      </c>
      <c r="E2182" s="213">
        <v>0.25</v>
      </c>
      <c r="F2182" s="166">
        <f>VLOOKUP(B2182,'SINAPI-Tabela-Mai.2016'!A:E,5,0)</f>
        <v>11.41</v>
      </c>
      <c r="G2182" s="167">
        <f>F2182*E2182</f>
        <v>2.8525</v>
      </c>
      <c r="H2182" s="139"/>
      <c r="I2182" s="175"/>
      <c r="J2182" s="175"/>
    </row>
    <row r="2183" spans="1:10">
      <c r="A2183" s="518" t="s">
        <v>99</v>
      </c>
      <c r="B2183" s="211">
        <v>988</v>
      </c>
      <c r="C2183" s="212" t="s">
        <v>779</v>
      </c>
      <c r="D2183" s="181" t="s">
        <v>121</v>
      </c>
      <c r="E2183" s="213">
        <v>1</v>
      </c>
      <c r="F2183" s="166">
        <f>VLOOKUP(B2183,'SINAPI-Insumos-Mai.2016'!A:E,5,0)</f>
        <v>22.64</v>
      </c>
      <c r="G2183" s="167">
        <f>F2183*E2183</f>
        <v>22.64</v>
      </c>
      <c r="H2183" s="139"/>
      <c r="I2183" s="175"/>
      <c r="J2183" s="175"/>
    </row>
    <row r="2184" spans="1:10">
      <c r="A2184" s="519"/>
      <c r="B2184" s="211"/>
      <c r="C2184" s="212"/>
      <c r="D2184" s="181"/>
      <c r="E2184" s="213"/>
      <c r="F2184" s="166"/>
      <c r="G2184" s="167"/>
      <c r="H2184" s="139"/>
      <c r="I2184" s="175"/>
      <c r="J2184" s="175"/>
    </row>
    <row r="2185" spans="1:10">
      <c r="A2185" s="217" t="str">
        <f>B2179</f>
        <v>73860/015</v>
      </c>
      <c r="B2185" s="217"/>
      <c r="C2185" s="218" t="s">
        <v>100</v>
      </c>
      <c r="D2185" s="216"/>
      <c r="E2185" s="216"/>
      <c r="F2185" s="216"/>
      <c r="G2185" s="219">
        <f>SUM(G2181:G2184)</f>
        <v>29.4575</v>
      </c>
      <c r="H2185" s="139"/>
      <c r="I2185" s="175">
        <f>G2183</f>
        <v>22.64</v>
      </c>
      <c r="J2185" s="175">
        <f>G2181+G2182</f>
        <v>6.8174999999999999</v>
      </c>
    </row>
    <row r="2186" spans="1:10">
      <c r="A2186" s="221" t="s">
        <v>101</v>
      </c>
      <c r="B2186" s="221"/>
      <c r="C2186" s="222"/>
      <c r="D2186" s="220"/>
      <c r="E2186" s="220"/>
      <c r="F2186" s="220"/>
      <c r="G2186" s="220"/>
      <c r="H2186" s="139"/>
      <c r="I2186" s="175"/>
      <c r="J2186" s="175"/>
    </row>
    <row r="2187" spans="1:10">
      <c r="A2187" s="224"/>
      <c r="B2187" s="224"/>
      <c r="C2187" s="225"/>
      <c r="D2187" s="223"/>
      <c r="E2187" s="223"/>
      <c r="F2187" s="223"/>
      <c r="G2187" s="223"/>
      <c r="H2187" s="139"/>
      <c r="I2187" s="175"/>
      <c r="J2187" s="175"/>
    </row>
    <row r="2188" spans="1:10">
      <c r="A2188" s="183" t="s">
        <v>97</v>
      </c>
      <c r="B2188" s="183" t="s">
        <v>780</v>
      </c>
      <c r="C2188" s="184" t="s">
        <v>781</v>
      </c>
      <c r="D2188" s="182" t="s">
        <v>506</v>
      </c>
      <c r="E2188" s="182"/>
      <c r="F2188" s="182"/>
      <c r="G2188" s="182" t="str">
        <f>B2188</f>
        <v>CAB-PATCH-015</v>
      </c>
      <c r="H2188" s="139"/>
      <c r="I2188" s="175"/>
      <c r="J2188" s="175"/>
    </row>
    <row r="2189" spans="1:10">
      <c r="A2189" s="523" t="s">
        <v>88</v>
      </c>
      <c r="B2189" s="207" t="s">
        <v>91</v>
      </c>
      <c r="C2189" s="208" t="s">
        <v>9</v>
      </c>
      <c r="D2189" s="209" t="s">
        <v>92</v>
      </c>
      <c r="E2189" s="209" t="s">
        <v>93</v>
      </c>
      <c r="F2189" s="209" t="s">
        <v>94</v>
      </c>
      <c r="G2189" s="210" t="s">
        <v>62</v>
      </c>
      <c r="H2189" s="139"/>
      <c r="I2189" s="175"/>
      <c r="J2189" s="175"/>
    </row>
    <row r="2190" spans="1:10">
      <c r="A2190" s="518" t="s">
        <v>109</v>
      </c>
      <c r="B2190" s="211" t="s">
        <v>780</v>
      </c>
      <c r="C2190" s="212" t="s">
        <v>781</v>
      </c>
      <c r="D2190" s="181" t="s">
        <v>506</v>
      </c>
      <c r="E2190" s="213">
        <v>1</v>
      </c>
      <c r="F2190" s="166">
        <f>VLOOKUP(B2190,'SETOP-Tabela Serv.-Dez.2015'!A:H,6,0)</f>
        <v>946.94</v>
      </c>
      <c r="G2190" s="167">
        <f>F2190*E2190</f>
        <v>946.94</v>
      </c>
      <c r="H2190" s="139"/>
      <c r="I2190" s="175"/>
      <c r="J2190" s="175"/>
    </row>
    <row r="2191" spans="1:10">
      <c r="A2191" s="518"/>
      <c r="B2191" s="211"/>
      <c r="C2191" s="212"/>
      <c r="D2191" s="181"/>
      <c r="E2191" s="213"/>
      <c r="F2191" s="166"/>
      <c r="G2191" s="167"/>
      <c r="H2191" s="139"/>
      <c r="I2191" s="175"/>
      <c r="J2191" s="175"/>
    </row>
    <row r="2192" spans="1:10">
      <c r="A2192" s="217" t="str">
        <f>B2188</f>
        <v>CAB-PATCH-015</v>
      </c>
      <c r="B2192" s="217"/>
      <c r="C2192" s="218" t="s">
        <v>100</v>
      </c>
      <c r="D2192" s="216"/>
      <c r="E2192" s="216"/>
      <c r="F2192" s="216"/>
      <c r="G2192" s="219">
        <f>SUM(G2190:G2191)</f>
        <v>946.94</v>
      </c>
      <c r="H2192" s="139"/>
      <c r="I2192" s="175">
        <f>G2192*0.7</f>
        <v>662.85799999999995</v>
      </c>
      <c r="J2192" s="175">
        <f>G2192*0.3</f>
        <v>284.08199999999999</v>
      </c>
    </row>
    <row r="2193" spans="1:10">
      <c r="A2193" s="221" t="s">
        <v>101</v>
      </c>
      <c r="B2193" s="221"/>
      <c r="C2193" s="222"/>
      <c r="D2193" s="220"/>
      <c r="E2193" s="220"/>
      <c r="F2193" s="220"/>
      <c r="G2193" s="220"/>
      <c r="H2193" s="139"/>
      <c r="I2193" s="175"/>
      <c r="J2193" s="175"/>
    </row>
    <row r="2194" spans="1:10">
      <c r="A2194" s="224"/>
      <c r="B2194" s="224"/>
      <c r="C2194" s="225"/>
      <c r="D2194" s="223"/>
      <c r="E2194" s="223"/>
      <c r="F2194" s="223"/>
      <c r="G2194" s="223"/>
      <c r="H2194" s="139"/>
      <c r="I2194" s="175"/>
      <c r="J2194" s="175"/>
    </row>
    <row r="2195" spans="1:10">
      <c r="A2195" s="183" t="s">
        <v>97</v>
      </c>
      <c r="B2195" s="183" t="s">
        <v>782</v>
      </c>
      <c r="C2195" s="184" t="s">
        <v>783</v>
      </c>
      <c r="D2195" s="182" t="s">
        <v>506</v>
      </c>
      <c r="E2195" s="182"/>
      <c r="F2195" s="182"/>
      <c r="G2195" s="182" t="str">
        <f>B2195</f>
        <v>CAB-PATCH-010</v>
      </c>
      <c r="H2195" s="139"/>
      <c r="I2195" s="175"/>
      <c r="J2195" s="175"/>
    </row>
    <row r="2196" spans="1:10">
      <c r="A2196" s="523" t="s">
        <v>88</v>
      </c>
      <c r="B2196" s="207" t="s">
        <v>91</v>
      </c>
      <c r="C2196" s="208" t="s">
        <v>9</v>
      </c>
      <c r="D2196" s="209" t="s">
        <v>92</v>
      </c>
      <c r="E2196" s="209" t="s">
        <v>93</v>
      </c>
      <c r="F2196" s="209" t="s">
        <v>94</v>
      </c>
      <c r="G2196" s="210" t="s">
        <v>62</v>
      </c>
      <c r="H2196" s="139"/>
      <c r="I2196" s="175"/>
      <c r="J2196" s="175"/>
    </row>
    <row r="2197" spans="1:10">
      <c r="A2197" s="518" t="s">
        <v>109</v>
      </c>
      <c r="B2197" s="211" t="s">
        <v>782</v>
      </c>
      <c r="C2197" s="212" t="s">
        <v>783</v>
      </c>
      <c r="D2197" s="181" t="s">
        <v>506</v>
      </c>
      <c r="E2197" s="213">
        <v>1</v>
      </c>
      <c r="F2197" s="166">
        <f>VLOOKUP(B2197,'SETOP-Tabela Serv.-Dez.2015'!A:H,6,0)</f>
        <v>26.53</v>
      </c>
      <c r="G2197" s="167">
        <f>F2197*E2197</f>
        <v>26.53</v>
      </c>
      <c r="H2197" s="139"/>
      <c r="I2197" s="175"/>
      <c r="J2197" s="175"/>
    </row>
    <row r="2198" spans="1:10">
      <c r="A2198" s="518"/>
      <c r="B2198" s="211"/>
      <c r="C2198" s="212"/>
      <c r="D2198" s="181"/>
      <c r="E2198" s="213"/>
      <c r="F2198" s="166"/>
      <c r="G2198" s="167"/>
      <c r="H2198" s="139"/>
      <c r="I2198" s="175"/>
      <c r="J2198" s="175"/>
    </row>
    <row r="2199" spans="1:10">
      <c r="A2199" s="217" t="str">
        <f>B2195</f>
        <v>CAB-PATCH-010</v>
      </c>
      <c r="B2199" s="217"/>
      <c r="C2199" s="218" t="s">
        <v>100</v>
      </c>
      <c r="D2199" s="216"/>
      <c r="E2199" s="216"/>
      <c r="F2199" s="216"/>
      <c r="G2199" s="219">
        <f>SUM(G2197:G2198)</f>
        <v>26.53</v>
      </c>
      <c r="H2199" s="139"/>
      <c r="I2199" s="175">
        <f>G2199*0.7</f>
        <v>18.570999999999998</v>
      </c>
      <c r="J2199" s="175">
        <f>G2199*0.3</f>
        <v>7.9589999999999996</v>
      </c>
    </row>
    <row r="2200" spans="1:10">
      <c r="A2200" s="221" t="s">
        <v>101</v>
      </c>
      <c r="B2200" s="221"/>
      <c r="C2200" s="222"/>
      <c r="D2200" s="220"/>
      <c r="E2200" s="220"/>
      <c r="F2200" s="220"/>
      <c r="G2200" s="220"/>
      <c r="H2200" s="139"/>
      <c r="I2200" s="175"/>
      <c r="J2200" s="175"/>
    </row>
    <row r="2201" spans="1:10">
      <c r="A2201" s="224"/>
      <c r="B2201" s="224"/>
      <c r="C2201" s="225"/>
      <c r="D2201" s="223"/>
      <c r="E2201" s="223"/>
      <c r="F2201" s="223"/>
      <c r="G2201" s="223"/>
      <c r="H2201" s="139"/>
      <c r="I2201" s="175"/>
      <c r="J2201" s="175"/>
    </row>
    <row r="2202" spans="1:10">
      <c r="A2202" s="183" t="s">
        <v>97</v>
      </c>
      <c r="B2202" s="183" t="s">
        <v>507</v>
      </c>
      <c r="C2202" s="184" t="s">
        <v>784</v>
      </c>
      <c r="D2202" s="182" t="s">
        <v>506</v>
      </c>
      <c r="E2202" s="182"/>
      <c r="F2202" s="182"/>
      <c r="G2202" s="182" t="str">
        <f>B2202</f>
        <v>CAB-RACK-010</v>
      </c>
      <c r="H2202" s="139"/>
      <c r="I2202" s="175"/>
      <c r="J2202" s="175"/>
    </row>
    <row r="2203" spans="1:10">
      <c r="A2203" s="523" t="s">
        <v>88</v>
      </c>
      <c r="B2203" s="207" t="s">
        <v>91</v>
      </c>
      <c r="C2203" s="208" t="s">
        <v>9</v>
      </c>
      <c r="D2203" s="209" t="s">
        <v>92</v>
      </c>
      <c r="E2203" s="209" t="s">
        <v>93</v>
      </c>
      <c r="F2203" s="209" t="s">
        <v>94</v>
      </c>
      <c r="G2203" s="210" t="s">
        <v>62</v>
      </c>
      <c r="H2203" s="139"/>
      <c r="I2203" s="175"/>
      <c r="J2203" s="175"/>
    </row>
    <row r="2204" spans="1:10">
      <c r="A2204" s="518" t="s">
        <v>109</v>
      </c>
      <c r="B2204" s="211" t="s">
        <v>507</v>
      </c>
      <c r="C2204" s="212" t="s">
        <v>784</v>
      </c>
      <c r="D2204" s="181" t="s">
        <v>506</v>
      </c>
      <c r="E2204" s="213">
        <v>1</v>
      </c>
      <c r="F2204" s="166">
        <f>VLOOKUP(B2204,'SETOP-Tabela Serv.-Dez.2015'!A:H,6,0)</f>
        <v>98.99</v>
      </c>
      <c r="G2204" s="167">
        <f>F2204*E2204</f>
        <v>98.99</v>
      </c>
      <c r="H2204" s="139"/>
      <c r="I2204" s="175"/>
      <c r="J2204" s="175"/>
    </row>
    <row r="2205" spans="1:10">
      <c r="A2205" s="518"/>
      <c r="B2205" s="211"/>
      <c r="C2205" s="212"/>
      <c r="D2205" s="181"/>
      <c r="E2205" s="213"/>
      <c r="F2205" s="166"/>
      <c r="G2205" s="167"/>
      <c r="H2205" s="139"/>
      <c r="I2205" s="175"/>
      <c r="J2205" s="175"/>
    </row>
    <row r="2206" spans="1:10">
      <c r="A2206" s="217" t="str">
        <f>B2202</f>
        <v>CAB-RACK-010</v>
      </c>
      <c r="B2206" s="217"/>
      <c r="C2206" s="218" t="s">
        <v>100</v>
      </c>
      <c r="D2206" s="216"/>
      <c r="E2206" s="216"/>
      <c r="F2206" s="216"/>
      <c r="G2206" s="219">
        <f>SUM(G2204:G2205)</f>
        <v>98.99</v>
      </c>
      <c r="H2206" s="139"/>
      <c r="I2206" s="175">
        <f>G2206*0.7</f>
        <v>69.292999999999992</v>
      </c>
      <c r="J2206" s="175">
        <f>G2206*0.3</f>
        <v>29.696999999999996</v>
      </c>
    </row>
    <row r="2207" spans="1:10">
      <c r="A2207" s="221" t="s">
        <v>101</v>
      </c>
      <c r="B2207" s="221"/>
      <c r="C2207" s="222"/>
      <c r="D2207" s="220"/>
      <c r="E2207" s="220"/>
      <c r="F2207" s="220"/>
      <c r="G2207" s="220"/>
      <c r="H2207" s="139"/>
      <c r="I2207" s="175"/>
      <c r="J2207" s="175"/>
    </row>
    <row r="2208" spans="1:10">
      <c r="A2208" s="224"/>
      <c r="B2208" s="224"/>
      <c r="C2208" s="225"/>
      <c r="D2208" s="223"/>
      <c r="E2208" s="223"/>
      <c r="F2208" s="223"/>
      <c r="G2208" s="223"/>
      <c r="H2208" s="139"/>
      <c r="I2208" s="175"/>
      <c r="J2208" s="175"/>
    </row>
    <row r="2209" spans="1:10">
      <c r="A2209" s="183" t="s">
        <v>97</v>
      </c>
      <c r="B2209" s="183" t="s">
        <v>785</v>
      </c>
      <c r="C2209" s="184" t="s">
        <v>786</v>
      </c>
      <c r="D2209" s="182" t="s">
        <v>506</v>
      </c>
      <c r="E2209" s="182"/>
      <c r="F2209" s="182"/>
      <c r="G2209" s="182" t="str">
        <f>B2209</f>
        <v>CAB-CON-005</v>
      </c>
      <c r="H2209" s="139"/>
      <c r="I2209" s="175"/>
      <c r="J2209" s="175"/>
    </row>
    <row r="2210" spans="1:10">
      <c r="A2210" s="523" t="s">
        <v>88</v>
      </c>
      <c r="B2210" s="207" t="s">
        <v>91</v>
      </c>
      <c r="C2210" s="208" t="s">
        <v>9</v>
      </c>
      <c r="D2210" s="209" t="s">
        <v>92</v>
      </c>
      <c r="E2210" s="209" t="s">
        <v>93</v>
      </c>
      <c r="F2210" s="209" t="s">
        <v>94</v>
      </c>
      <c r="G2210" s="210" t="s">
        <v>62</v>
      </c>
      <c r="H2210" s="139"/>
      <c r="I2210" s="175"/>
      <c r="J2210" s="175"/>
    </row>
    <row r="2211" spans="1:10">
      <c r="A2211" s="518" t="s">
        <v>109</v>
      </c>
      <c r="B2211" s="211" t="s">
        <v>785</v>
      </c>
      <c r="C2211" s="212" t="s">
        <v>786</v>
      </c>
      <c r="D2211" s="181" t="s">
        <v>506</v>
      </c>
      <c r="E2211" s="213">
        <v>1</v>
      </c>
      <c r="F2211" s="166">
        <f>VLOOKUP(B2211,'SETOP-Tabela Serv.-Dez.2015'!A:H,6,0)</f>
        <v>20.64</v>
      </c>
      <c r="G2211" s="167">
        <f>F2211*E2211</f>
        <v>20.64</v>
      </c>
      <c r="H2211" s="139"/>
      <c r="I2211" s="175"/>
      <c r="J2211" s="175"/>
    </row>
    <row r="2212" spans="1:10">
      <c r="A2212" s="518"/>
      <c r="B2212" s="211"/>
      <c r="C2212" s="212"/>
      <c r="D2212" s="181"/>
      <c r="E2212" s="213"/>
      <c r="F2212" s="166"/>
      <c r="G2212" s="167"/>
      <c r="H2212" s="139"/>
      <c r="I2212" s="175"/>
      <c r="J2212" s="175"/>
    </row>
    <row r="2213" spans="1:10">
      <c r="A2213" s="217" t="str">
        <f>B2209</f>
        <v>CAB-CON-005</v>
      </c>
      <c r="B2213" s="217"/>
      <c r="C2213" s="218" t="s">
        <v>100</v>
      </c>
      <c r="D2213" s="216"/>
      <c r="E2213" s="216"/>
      <c r="F2213" s="216"/>
      <c r="G2213" s="219">
        <f>SUM(G2211:G2212)</f>
        <v>20.64</v>
      </c>
      <c r="H2213" s="139"/>
      <c r="I2213" s="175">
        <f>G2213*0.7</f>
        <v>14.447999999999999</v>
      </c>
      <c r="J2213" s="175">
        <f>G2213*0.3</f>
        <v>6.1920000000000002</v>
      </c>
    </row>
    <row r="2214" spans="1:10">
      <c r="A2214" s="221" t="s">
        <v>101</v>
      </c>
      <c r="B2214" s="221"/>
      <c r="C2214" s="222"/>
      <c r="D2214" s="220"/>
      <c r="E2214" s="220"/>
      <c r="F2214" s="220"/>
      <c r="G2214" s="220"/>
      <c r="H2214" s="139"/>
      <c r="I2214" s="175"/>
      <c r="J2214" s="175"/>
    </row>
    <row r="2215" spans="1:10" ht="16.5" customHeight="1">
      <c r="A2215" s="224"/>
      <c r="B2215" s="224"/>
      <c r="C2215" s="225"/>
      <c r="D2215" s="223"/>
      <c r="E2215" s="223"/>
      <c r="F2215" s="223"/>
      <c r="G2215" s="223"/>
      <c r="H2215" s="139"/>
      <c r="I2215" s="175"/>
      <c r="J2215" s="175"/>
    </row>
    <row r="2216" spans="1:10">
      <c r="A2216" s="522" t="s">
        <v>97</v>
      </c>
      <c r="B2216" s="254" t="s">
        <v>18671</v>
      </c>
      <c r="C2216" s="184" t="s">
        <v>18672</v>
      </c>
      <c r="D2216" s="182" t="s">
        <v>112</v>
      </c>
      <c r="E2216" s="155"/>
      <c r="F2216" s="155"/>
      <c r="G2216" s="155" t="str">
        <f>B2216</f>
        <v>04304/ORSE</v>
      </c>
      <c r="H2216" s="156"/>
      <c r="I2216" s="175"/>
      <c r="J2216" s="175"/>
    </row>
    <row r="2217" spans="1:10">
      <c r="A2217" s="521" t="s">
        <v>88</v>
      </c>
      <c r="B2217" s="228" t="s">
        <v>91</v>
      </c>
      <c r="C2217" s="186" t="s">
        <v>9</v>
      </c>
      <c r="D2217" s="187" t="s">
        <v>92</v>
      </c>
      <c r="E2217" s="160" t="s">
        <v>93</v>
      </c>
      <c r="F2217" s="160" t="s">
        <v>94</v>
      </c>
      <c r="G2217" s="161" t="s">
        <v>62</v>
      </c>
      <c r="H2217" s="156"/>
      <c r="I2217" s="175"/>
      <c r="J2217" s="175"/>
    </row>
    <row r="2218" spans="1:10">
      <c r="A2218" s="518" t="s">
        <v>113</v>
      </c>
      <c r="B2218" s="162">
        <v>88309</v>
      </c>
      <c r="C2218" s="190" t="s">
        <v>163</v>
      </c>
      <c r="D2218" s="191" t="s">
        <v>90</v>
      </c>
      <c r="E2218" s="165">
        <v>2.4</v>
      </c>
      <c r="F2218" s="166">
        <f>VLOOKUP(B2218,'SINAPI-Tabela-Mai.2016'!A:E,5,0)</f>
        <v>15.86</v>
      </c>
      <c r="G2218" s="167">
        <f>F2218*E2218</f>
        <v>38.064</v>
      </c>
      <c r="H2218" s="156"/>
      <c r="I2218" s="175"/>
      <c r="J2218" s="175"/>
    </row>
    <row r="2219" spans="1:10">
      <c r="A2219" s="518" t="s">
        <v>113</v>
      </c>
      <c r="B2219" s="162">
        <v>88316</v>
      </c>
      <c r="C2219" s="190" t="s">
        <v>116</v>
      </c>
      <c r="D2219" s="191" t="s">
        <v>90</v>
      </c>
      <c r="E2219" s="165">
        <v>2.4</v>
      </c>
      <c r="F2219" s="166">
        <f>VLOOKUP(B2219,'SINAPI-Tabela-Mai.2016'!A:E,5,0)</f>
        <v>11.41</v>
      </c>
      <c r="G2219" s="167">
        <f>F2219*E2219</f>
        <v>27.384</v>
      </c>
      <c r="H2219" s="156"/>
      <c r="I2219" s="175"/>
      <c r="J2219" s="175"/>
    </row>
    <row r="2220" spans="1:10">
      <c r="A2220" s="518" t="s">
        <v>297</v>
      </c>
      <c r="B2220" s="162" t="s">
        <v>18673</v>
      </c>
      <c r="C2220" s="190" t="s">
        <v>18674</v>
      </c>
      <c r="D2220" s="191" t="s">
        <v>1048</v>
      </c>
      <c r="E2220" s="165">
        <v>2.66</v>
      </c>
      <c r="F2220" s="166">
        <v>22.3</v>
      </c>
      <c r="G2220" s="167">
        <f>F2220*E2220</f>
        <v>59.318000000000005</v>
      </c>
      <c r="H2220" s="156"/>
      <c r="I2220" s="175"/>
      <c r="J2220" s="175"/>
    </row>
    <row r="2221" spans="1:10">
      <c r="A2221" s="518" t="s">
        <v>297</v>
      </c>
      <c r="B2221" s="162" t="s">
        <v>18675</v>
      </c>
      <c r="C2221" s="190" t="s">
        <v>18676</v>
      </c>
      <c r="D2221" s="191" t="s">
        <v>112</v>
      </c>
      <c r="E2221" s="165">
        <v>1</v>
      </c>
      <c r="F2221" s="166">
        <v>372.2</v>
      </c>
      <c r="G2221" s="167">
        <f>F2221*E2221</f>
        <v>372.2</v>
      </c>
      <c r="H2221" s="156"/>
      <c r="I2221" s="175"/>
      <c r="J2221" s="175"/>
    </row>
    <row r="2222" spans="1:10">
      <c r="A2222" s="518"/>
      <c r="B2222" s="162"/>
      <c r="C2222" s="190"/>
      <c r="D2222" s="191"/>
      <c r="E2222" s="164"/>
      <c r="F2222" s="164"/>
      <c r="G2222" s="169"/>
      <c r="H2222" s="156"/>
      <c r="I2222" s="175"/>
      <c r="J2222" s="175"/>
    </row>
    <row r="2223" spans="1:10">
      <c r="A2223" s="195" t="str">
        <f>B2216</f>
        <v>04304/ORSE</v>
      </c>
      <c r="B2223" s="206"/>
      <c r="C2223" s="196" t="s">
        <v>100</v>
      </c>
      <c r="D2223" s="194"/>
      <c r="E2223" s="325"/>
      <c r="F2223" s="173"/>
      <c r="G2223" s="173">
        <f>SUM(G2218:G2222)</f>
        <v>496.96600000000001</v>
      </c>
      <c r="H2223" s="174"/>
      <c r="I2223" s="175" t="e">
        <f>G2220+G2221+#REF!</f>
        <v>#REF!</v>
      </c>
      <c r="J2223" s="175">
        <f>G2218+G2219</f>
        <v>65.448000000000008</v>
      </c>
    </row>
    <row r="2224" spans="1:10">
      <c r="A2224" s="198" t="s">
        <v>101</v>
      </c>
      <c r="B2224" s="249"/>
      <c r="C2224" s="178"/>
      <c r="D2224" s="176"/>
      <c r="E2224" s="179"/>
      <c r="F2224" s="180"/>
      <c r="G2224" s="180"/>
      <c r="H2224" s="156"/>
      <c r="I2224" s="175"/>
      <c r="J2224" s="175"/>
    </row>
    <row r="2225" spans="1:10">
      <c r="A2225" s="198"/>
      <c r="B2225" s="177"/>
      <c r="C2225" s="178"/>
      <c r="D2225" s="176"/>
      <c r="E2225" s="179"/>
      <c r="F2225" s="180"/>
      <c r="G2225" s="180"/>
      <c r="H2225" s="156"/>
      <c r="I2225" s="175"/>
      <c r="J2225" s="175"/>
    </row>
    <row r="2226" spans="1:10" ht="22.5">
      <c r="A2226" s="522" t="s">
        <v>97</v>
      </c>
      <c r="B2226" s="254" t="s">
        <v>18628</v>
      </c>
      <c r="C2226" s="184" t="s">
        <v>18629</v>
      </c>
      <c r="D2226" s="182" t="s">
        <v>112</v>
      </c>
      <c r="E2226" s="182"/>
      <c r="F2226" s="182"/>
      <c r="G2226" s="182" t="str">
        <f>B2226</f>
        <v>88488</v>
      </c>
      <c r="H2226" s="156"/>
      <c r="I2226" s="175"/>
      <c r="J2226" s="175"/>
    </row>
    <row r="2227" spans="1:10">
      <c r="A2227" s="521" t="s">
        <v>88</v>
      </c>
      <c r="B2227" s="228" t="s">
        <v>91</v>
      </c>
      <c r="C2227" s="186" t="s">
        <v>9</v>
      </c>
      <c r="D2227" s="187" t="s">
        <v>92</v>
      </c>
      <c r="E2227" s="187" t="s">
        <v>93</v>
      </c>
      <c r="F2227" s="187" t="s">
        <v>94</v>
      </c>
      <c r="G2227" s="188" t="s">
        <v>62</v>
      </c>
      <c r="H2227" s="156"/>
      <c r="I2227" s="175"/>
      <c r="J2227" s="175"/>
    </row>
    <row r="2228" spans="1:10">
      <c r="A2228" s="518" t="s">
        <v>113</v>
      </c>
      <c r="B2228" s="162">
        <v>88310</v>
      </c>
      <c r="C2228" s="190" t="s">
        <v>115</v>
      </c>
      <c r="D2228" s="191" t="s">
        <v>90</v>
      </c>
      <c r="E2228" s="165">
        <v>0.24399999999999999</v>
      </c>
      <c r="F2228" s="166">
        <f>VLOOKUP(B2228,'SINAPI-Tabela-Mai.2016'!A:E,5,0)</f>
        <v>15.86</v>
      </c>
      <c r="G2228" s="167">
        <f>F2228*E2228</f>
        <v>3.8698399999999999</v>
      </c>
      <c r="H2228" s="156"/>
      <c r="I2228" s="175"/>
      <c r="J2228" s="175"/>
    </row>
    <row r="2229" spans="1:10">
      <c r="A2229" s="518" t="s">
        <v>113</v>
      </c>
      <c r="B2229" s="162">
        <v>88316</v>
      </c>
      <c r="C2229" s="190" t="s">
        <v>116</v>
      </c>
      <c r="D2229" s="191" t="s">
        <v>90</v>
      </c>
      <c r="E2229" s="165">
        <v>8.8999999999999996E-2</v>
      </c>
      <c r="F2229" s="166">
        <f>VLOOKUP(B2229,'SINAPI-Tabela-Mai.2016'!A:E,5,0)</f>
        <v>11.41</v>
      </c>
      <c r="G2229" s="167">
        <f>F2229*E2229</f>
        <v>1.01549</v>
      </c>
      <c r="H2229" s="156"/>
      <c r="I2229" s="175"/>
      <c r="J2229" s="175"/>
    </row>
    <row r="2230" spans="1:10">
      <c r="A2230" s="524" t="s">
        <v>99</v>
      </c>
      <c r="B2230" s="214">
        <v>7356</v>
      </c>
      <c r="C2230" s="190" t="s">
        <v>4043</v>
      </c>
      <c r="D2230" s="191" t="s">
        <v>124</v>
      </c>
      <c r="E2230" s="165">
        <v>0.33</v>
      </c>
      <c r="F2230" s="166">
        <f>VLOOKUP(B2230,'SINAPI-Insumos-Mai.2016'!A:E,5,0)</f>
        <v>13.31</v>
      </c>
      <c r="G2230" s="167">
        <f>F2230*E2230</f>
        <v>4.3923000000000005</v>
      </c>
      <c r="H2230" s="156"/>
      <c r="I2230" s="175"/>
      <c r="J2230" s="175"/>
    </row>
    <row r="2231" spans="1:10">
      <c r="A2231" s="518"/>
      <c r="B2231" s="162"/>
      <c r="C2231" s="190"/>
      <c r="D2231" s="191"/>
      <c r="E2231" s="203"/>
      <c r="F2231" s="192"/>
      <c r="G2231" s="193"/>
      <c r="H2231" s="156"/>
      <c r="I2231" s="175"/>
      <c r="J2231" s="175"/>
    </row>
    <row r="2232" spans="1:10">
      <c r="A2232" s="195" t="str">
        <f>B2226</f>
        <v>88488</v>
      </c>
      <c r="B2232" s="206"/>
      <c r="C2232" s="196" t="s">
        <v>100</v>
      </c>
      <c r="D2232" s="194"/>
      <c r="E2232" s="205"/>
      <c r="F2232" s="173"/>
      <c r="G2232" s="173">
        <f>SUM(G2228:G2231)</f>
        <v>9.2776300000000003</v>
      </c>
      <c r="H2232" s="174"/>
      <c r="I2232" s="175">
        <f>G2230</f>
        <v>4.3923000000000005</v>
      </c>
      <c r="J2232" s="175">
        <f>G2228+G2229</f>
        <v>4.8853299999999997</v>
      </c>
    </row>
    <row r="2233" spans="1:10">
      <c r="A2233" s="198" t="s">
        <v>101</v>
      </c>
      <c r="B2233" s="249"/>
      <c r="C2233" s="178"/>
      <c r="D2233" s="176"/>
      <c r="E2233" s="179"/>
      <c r="F2233" s="180"/>
      <c r="G2233" s="180"/>
      <c r="H2233" s="156"/>
      <c r="I2233" s="175"/>
      <c r="J2233" s="175"/>
    </row>
    <row r="2234" spans="1:10">
      <c r="A2234" s="198"/>
      <c r="B2234" s="177"/>
      <c r="C2234" s="178"/>
      <c r="D2234" s="176"/>
      <c r="E2234" s="179"/>
      <c r="F2234" s="180"/>
      <c r="G2234" s="180"/>
      <c r="H2234" s="156"/>
      <c r="I2234" s="175"/>
      <c r="J2234" s="175"/>
    </row>
    <row r="2235" spans="1:10" ht="22.5">
      <c r="A2235" s="522" t="s">
        <v>97</v>
      </c>
      <c r="B2235" s="578" t="s">
        <v>18630</v>
      </c>
      <c r="C2235" s="184" t="s">
        <v>18631</v>
      </c>
      <c r="D2235" s="182" t="s">
        <v>112</v>
      </c>
      <c r="E2235" s="182"/>
      <c r="F2235" s="182"/>
      <c r="G2235" s="182" t="str">
        <f>B2235</f>
        <v>88489</v>
      </c>
      <c r="H2235" s="156"/>
      <c r="I2235" s="175"/>
      <c r="J2235" s="175"/>
    </row>
    <row r="2236" spans="1:10">
      <c r="A2236" s="521" t="s">
        <v>88</v>
      </c>
      <c r="B2236" s="228" t="s">
        <v>91</v>
      </c>
      <c r="C2236" s="186" t="s">
        <v>9</v>
      </c>
      <c r="D2236" s="187" t="s">
        <v>92</v>
      </c>
      <c r="E2236" s="187" t="s">
        <v>93</v>
      </c>
      <c r="F2236" s="187" t="s">
        <v>94</v>
      </c>
      <c r="G2236" s="188" t="s">
        <v>62</v>
      </c>
      <c r="H2236" s="156"/>
      <c r="I2236" s="175"/>
      <c r="J2236" s="175"/>
    </row>
    <row r="2237" spans="1:10">
      <c r="A2237" s="518" t="s">
        <v>113</v>
      </c>
      <c r="B2237" s="162">
        <v>88310</v>
      </c>
      <c r="C2237" s="190" t="s">
        <v>6160</v>
      </c>
      <c r="D2237" s="191" t="s">
        <v>90</v>
      </c>
      <c r="E2237" s="165">
        <v>0.187</v>
      </c>
      <c r="F2237" s="166">
        <f>VLOOKUP(B2237,'SINAPI-Tabela-Mai.2016'!A:E,5,0)</f>
        <v>15.86</v>
      </c>
      <c r="G2237" s="167">
        <f>F2237*E2237</f>
        <v>2.9658199999999999</v>
      </c>
      <c r="H2237" s="156"/>
      <c r="I2237" s="175"/>
      <c r="J2237" s="175"/>
    </row>
    <row r="2238" spans="1:10">
      <c r="A2238" s="518" t="s">
        <v>113</v>
      </c>
      <c r="B2238" s="162">
        <v>88316</v>
      </c>
      <c r="C2238" s="190" t="s">
        <v>1055</v>
      </c>
      <c r="D2238" s="191" t="s">
        <v>90</v>
      </c>
      <c r="E2238" s="165">
        <v>6.9000000000000006E-2</v>
      </c>
      <c r="F2238" s="166">
        <f>VLOOKUP(B2238,'SINAPI-Tabela-Mai.2016'!A:E,5,0)</f>
        <v>11.41</v>
      </c>
      <c r="G2238" s="167">
        <f>F2238*E2238</f>
        <v>0.78729000000000005</v>
      </c>
      <c r="H2238" s="156"/>
      <c r="I2238" s="175"/>
      <c r="J2238" s="175"/>
    </row>
    <row r="2239" spans="1:10">
      <c r="A2239" s="524" t="s">
        <v>99</v>
      </c>
      <c r="B2239" s="214">
        <v>7356</v>
      </c>
      <c r="C2239" s="190" t="s">
        <v>4043</v>
      </c>
      <c r="D2239" s="191" t="s">
        <v>124</v>
      </c>
      <c r="E2239" s="165">
        <v>0.33</v>
      </c>
      <c r="F2239" s="166">
        <f>VLOOKUP(B2239,'SINAPI-Insumos-Mai.2016'!A:E,5,0)</f>
        <v>13.31</v>
      </c>
      <c r="G2239" s="167">
        <f>F2239*E2239</f>
        <v>4.3923000000000005</v>
      </c>
      <c r="H2239" s="156"/>
      <c r="I2239" s="175"/>
      <c r="J2239" s="175"/>
    </row>
    <row r="2240" spans="1:10">
      <c r="A2240" s="518"/>
      <c r="B2240" s="162"/>
      <c r="C2240" s="190"/>
      <c r="D2240" s="191"/>
      <c r="E2240" s="203"/>
      <c r="F2240" s="192"/>
      <c r="G2240" s="193"/>
      <c r="H2240" s="156"/>
      <c r="I2240" s="175"/>
      <c r="J2240" s="175"/>
    </row>
    <row r="2241" spans="1:10">
      <c r="A2241" s="195" t="str">
        <f>B2235</f>
        <v>88489</v>
      </c>
      <c r="B2241" s="206"/>
      <c r="C2241" s="196" t="s">
        <v>100</v>
      </c>
      <c r="D2241" s="194"/>
      <c r="E2241" s="205"/>
      <c r="F2241" s="173"/>
      <c r="G2241" s="246">
        <f>SUM(G2237:G2240)</f>
        <v>8.14541</v>
      </c>
      <c r="H2241" s="174"/>
      <c r="I2241" s="175">
        <f>G2239</f>
        <v>4.3923000000000005</v>
      </c>
      <c r="J2241" s="175">
        <f>G2237+G2238</f>
        <v>3.7531099999999999</v>
      </c>
    </row>
    <row r="2242" spans="1:10">
      <c r="A2242" s="198" t="s">
        <v>101</v>
      </c>
      <c r="B2242" s="249"/>
      <c r="C2242" s="178"/>
      <c r="D2242" s="176"/>
      <c r="E2242" s="179"/>
      <c r="F2242" s="180"/>
      <c r="G2242" s="180"/>
      <c r="H2242" s="156"/>
      <c r="I2242" s="175"/>
      <c r="J2242" s="175"/>
    </row>
    <row r="2243" spans="1:10">
      <c r="A2243" s="198"/>
      <c r="B2243" s="177"/>
      <c r="C2243" s="178"/>
      <c r="D2243" s="176"/>
      <c r="E2243" s="179"/>
      <c r="F2243" s="180"/>
      <c r="G2243" s="180"/>
      <c r="H2243" s="156"/>
      <c r="I2243" s="175"/>
      <c r="J2243" s="175"/>
    </row>
    <row r="2244" spans="1:10">
      <c r="A2244" s="522" t="s">
        <v>97</v>
      </c>
      <c r="B2244" s="522">
        <v>6067</v>
      </c>
      <c r="C2244" s="184" t="s">
        <v>845</v>
      </c>
      <c r="D2244" s="182" t="s">
        <v>112</v>
      </c>
      <c r="E2244" s="182"/>
      <c r="F2244" s="182"/>
      <c r="G2244" s="182">
        <f>B2244</f>
        <v>6067</v>
      </c>
      <c r="H2244" s="156"/>
      <c r="I2244" s="175"/>
      <c r="J2244" s="175"/>
    </row>
    <row r="2245" spans="1:10">
      <c r="A2245" s="521" t="s">
        <v>88</v>
      </c>
      <c r="B2245" s="185" t="s">
        <v>91</v>
      </c>
      <c r="C2245" s="186" t="s">
        <v>9</v>
      </c>
      <c r="D2245" s="187" t="s">
        <v>92</v>
      </c>
      <c r="E2245" s="187" t="s">
        <v>93</v>
      </c>
      <c r="F2245" s="187" t="s">
        <v>94</v>
      </c>
      <c r="G2245" s="188" t="s">
        <v>62</v>
      </c>
      <c r="H2245" s="156"/>
      <c r="I2245" s="175"/>
      <c r="J2245" s="175"/>
    </row>
    <row r="2246" spans="1:10">
      <c r="A2246" s="518" t="s">
        <v>113</v>
      </c>
      <c r="B2246" s="162">
        <v>88310</v>
      </c>
      <c r="C2246" s="190" t="s">
        <v>115</v>
      </c>
      <c r="D2246" s="191" t="s">
        <v>90</v>
      </c>
      <c r="E2246" s="165">
        <v>0.8</v>
      </c>
      <c r="F2246" s="166">
        <f>VLOOKUP(B2246,'SINAPI-Tabela-Mai.2016'!A:E,5,0)</f>
        <v>15.86</v>
      </c>
      <c r="G2246" s="167">
        <f t="shared" ref="G2246:G2251" si="29">F2246*E2246</f>
        <v>12.688000000000001</v>
      </c>
      <c r="H2246" s="156"/>
      <c r="I2246" s="175"/>
      <c r="J2246" s="175"/>
    </row>
    <row r="2247" spans="1:10">
      <c r="A2247" s="518" t="s">
        <v>113</v>
      </c>
      <c r="B2247" s="162">
        <v>88316</v>
      </c>
      <c r="C2247" s="190" t="s">
        <v>116</v>
      </c>
      <c r="D2247" s="191" t="s">
        <v>90</v>
      </c>
      <c r="E2247" s="165">
        <v>0.8</v>
      </c>
      <c r="F2247" s="166">
        <f>VLOOKUP(B2247,'SINAPI-Tabela-Mai.2016'!A:E,5,0)</f>
        <v>11.41</v>
      </c>
      <c r="G2247" s="167">
        <f t="shared" si="29"/>
        <v>9.1280000000000001</v>
      </c>
      <c r="H2247" s="156"/>
      <c r="I2247" s="175"/>
      <c r="J2247" s="175"/>
    </row>
    <row r="2248" spans="1:10">
      <c r="A2248" s="518" t="s">
        <v>99</v>
      </c>
      <c r="B2248" s="162">
        <v>5318</v>
      </c>
      <c r="C2248" s="190" t="s">
        <v>362</v>
      </c>
      <c r="D2248" s="191" t="s">
        <v>124</v>
      </c>
      <c r="E2248" s="165">
        <v>0.03</v>
      </c>
      <c r="F2248" s="166">
        <f>VLOOKUP(B2248,'SINAPI-Insumos-Mai.2016'!A:E,5,0)</f>
        <v>10.8</v>
      </c>
      <c r="G2248" s="167">
        <f t="shared" si="29"/>
        <v>0.32400000000000001</v>
      </c>
      <c r="H2248" s="156"/>
      <c r="I2248" s="175"/>
      <c r="J2248" s="175"/>
    </row>
    <row r="2249" spans="1:10">
      <c r="A2249" s="518" t="s">
        <v>99</v>
      </c>
      <c r="B2249" s="162">
        <v>3768</v>
      </c>
      <c r="C2249" s="190" t="s">
        <v>846</v>
      </c>
      <c r="D2249" s="191" t="s">
        <v>108</v>
      </c>
      <c r="E2249" s="165">
        <v>0.03</v>
      </c>
      <c r="F2249" s="166">
        <f>VLOOKUP(B2249,'SINAPI-Insumos-Mai.2016'!A:E,5,0)</f>
        <v>2.1800000000000002</v>
      </c>
      <c r="G2249" s="167">
        <f t="shared" si="29"/>
        <v>6.54E-2</v>
      </c>
      <c r="H2249" s="156"/>
      <c r="I2249" s="175"/>
      <c r="J2249" s="175"/>
    </row>
    <row r="2250" spans="1:10" ht="22.5">
      <c r="A2250" s="518" t="s">
        <v>99</v>
      </c>
      <c r="B2250" s="162">
        <v>7308</v>
      </c>
      <c r="C2250" s="190" t="s">
        <v>847</v>
      </c>
      <c r="D2250" s="191" t="s">
        <v>589</v>
      </c>
      <c r="E2250" s="165">
        <v>3.3300000000000003E-2</v>
      </c>
      <c r="F2250" s="166">
        <f>VLOOKUP(B2250,'SINAPI-Insumos-Mai.2016'!A:E,5,0)</f>
        <v>64.38</v>
      </c>
      <c r="G2250" s="167">
        <f t="shared" si="29"/>
        <v>2.1438540000000001</v>
      </c>
      <c r="H2250" s="156"/>
      <c r="I2250" s="175"/>
      <c r="J2250" s="175"/>
    </row>
    <row r="2251" spans="1:10">
      <c r="A2251" s="518" t="s">
        <v>99</v>
      </c>
      <c r="B2251" s="214">
        <v>7294</v>
      </c>
      <c r="C2251" s="190" t="s">
        <v>848</v>
      </c>
      <c r="D2251" s="191" t="s">
        <v>589</v>
      </c>
      <c r="E2251" s="165">
        <v>0.04</v>
      </c>
      <c r="F2251" s="166">
        <f>VLOOKUP(B2251,'SINAPI-Insumos-Mai.2016'!A:E,5,0)</f>
        <v>69</v>
      </c>
      <c r="G2251" s="167">
        <f t="shared" si="29"/>
        <v>2.7600000000000002</v>
      </c>
      <c r="H2251" s="156"/>
      <c r="I2251" s="175"/>
      <c r="J2251" s="175"/>
    </row>
    <row r="2252" spans="1:10">
      <c r="A2252" s="518"/>
      <c r="B2252" s="162"/>
      <c r="C2252" s="190"/>
      <c r="D2252" s="191"/>
      <c r="E2252" s="203"/>
      <c r="F2252" s="192"/>
      <c r="G2252" s="193"/>
      <c r="H2252" s="156"/>
      <c r="I2252" s="175"/>
      <c r="J2252" s="175"/>
    </row>
    <row r="2253" spans="1:10">
      <c r="A2253" s="195">
        <f>B2244</f>
        <v>6067</v>
      </c>
      <c r="B2253" s="206"/>
      <c r="C2253" s="196" t="s">
        <v>100</v>
      </c>
      <c r="D2253" s="194"/>
      <c r="E2253" s="205"/>
      <c r="F2253" s="173"/>
      <c r="G2253" s="173">
        <f>SUM(G2246:G2252)</f>
        <v>27.109254000000007</v>
      </c>
      <c r="H2253" s="174"/>
      <c r="I2253" s="175">
        <f>G2248+G2251</f>
        <v>3.0840000000000001</v>
      </c>
      <c r="J2253" s="175">
        <f>G2246+G2247</f>
        <v>21.816000000000003</v>
      </c>
    </row>
    <row r="2254" spans="1:10">
      <c r="A2254" s="198" t="s">
        <v>101</v>
      </c>
      <c r="B2254" s="249"/>
      <c r="C2254" s="178"/>
      <c r="D2254" s="176"/>
      <c r="E2254" s="179"/>
      <c r="F2254" s="180"/>
      <c r="G2254" s="180"/>
      <c r="H2254" s="156"/>
      <c r="I2254" s="175"/>
      <c r="J2254" s="175"/>
    </row>
    <row r="2255" spans="1:10">
      <c r="A2255" s="198"/>
      <c r="B2255" s="177"/>
      <c r="C2255" s="178"/>
      <c r="D2255" s="176"/>
      <c r="E2255" s="179"/>
      <c r="F2255" s="180"/>
      <c r="G2255" s="180"/>
      <c r="H2255" s="156"/>
      <c r="I2255" s="175"/>
      <c r="J2255" s="175"/>
    </row>
    <row r="2256" spans="1:10">
      <c r="A2256" s="522" t="s">
        <v>97</v>
      </c>
      <c r="B2256" s="522" t="s">
        <v>11326</v>
      </c>
      <c r="C2256" s="184" t="s">
        <v>18606</v>
      </c>
      <c r="D2256" s="182" t="s">
        <v>112</v>
      </c>
      <c r="E2256" s="182"/>
      <c r="F2256" s="182"/>
      <c r="G2256" s="182" t="str">
        <f>B2256</f>
        <v>PIS-TAT-010</v>
      </c>
      <c r="H2256" s="156"/>
      <c r="I2256" s="175"/>
      <c r="J2256" s="175"/>
    </row>
    <row r="2257" spans="1:10">
      <c r="A2257" s="521" t="s">
        <v>88</v>
      </c>
      <c r="B2257" s="185" t="s">
        <v>91</v>
      </c>
      <c r="C2257" s="186" t="s">
        <v>9</v>
      </c>
      <c r="D2257" s="187" t="s">
        <v>92</v>
      </c>
      <c r="E2257" s="187" t="s">
        <v>93</v>
      </c>
      <c r="F2257" s="187" t="s">
        <v>94</v>
      </c>
      <c r="G2257" s="188" t="s">
        <v>62</v>
      </c>
      <c r="H2257" s="156"/>
      <c r="I2257" s="175"/>
      <c r="J2257" s="175"/>
    </row>
    <row r="2258" spans="1:10">
      <c r="A2258" s="519" t="s">
        <v>109</v>
      </c>
      <c r="B2258" s="189" t="s">
        <v>11326</v>
      </c>
      <c r="C2258" s="190" t="s">
        <v>18607</v>
      </c>
      <c r="D2258" s="191" t="s">
        <v>112</v>
      </c>
      <c r="E2258" s="165">
        <v>1</v>
      </c>
      <c r="F2258" s="166">
        <f>VLOOKUP(B2258,'SETOP-Tabela Serv.-Dez.2015'!A:H,6,0)</f>
        <v>205.25</v>
      </c>
      <c r="G2258" s="167">
        <f>F2258*E2258</f>
        <v>205.25</v>
      </c>
      <c r="H2258" s="156"/>
      <c r="I2258" s="175"/>
      <c r="J2258" s="175"/>
    </row>
    <row r="2259" spans="1:10">
      <c r="A2259" s="529"/>
      <c r="B2259" s="271"/>
      <c r="C2259" s="212"/>
      <c r="D2259" s="272"/>
      <c r="E2259" s="273"/>
      <c r="F2259" s="273"/>
      <c r="G2259" s="274"/>
      <c r="H2259" s="156"/>
      <c r="I2259" s="175"/>
      <c r="J2259" s="175"/>
    </row>
    <row r="2260" spans="1:10">
      <c r="A2260" s="195" t="str">
        <f>B2256</f>
        <v>PIS-TAT-010</v>
      </c>
      <c r="B2260" s="195"/>
      <c r="C2260" s="196" t="s">
        <v>100</v>
      </c>
      <c r="D2260" s="194"/>
      <c r="E2260" s="194"/>
      <c r="F2260" s="173"/>
      <c r="G2260" s="246">
        <f>SUM(G2258:G2259)</f>
        <v>205.25</v>
      </c>
      <c r="H2260" s="174"/>
      <c r="I2260" s="175">
        <f>G2260*0.7</f>
        <v>143.67499999999998</v>
      </c>
      <c r="J2260" s="175">
        <f>G2260*0.3</f>
        <v>61.574999999999996</v>
      </c>
    </row>
    <row r="2261" spans="1:10">
      <c r="A2261" s="198" t="s">
        <v>101</v>
      </c>
      <c r="B2261" s="311"/>
      <c r="C2261" s="178"/>
      <c r="D2261" s="176"/>
      <c r="E2261" s="176"/>
      <c r="F2261" s="180"/>
      <c r="G2261" s="180"/>
      <c r="H2261" s="156"/>
      <c r="I2261" s="175"/>
      <c r="J2261" s="175"/>
    </row>
    <row r="2262" spans="1:10">
      <c r="A2262" s="530"/>
      <c r="B2262" s="277"/>
      <c r="C2262" s="225"/>
      <c r="D2262" s="278"/>
      <c r="E2262" s="279"/>
      <c r="F2262" s="279"/>
      <c r="G2262" s="279"/>
      <c r="H2262" s="156"/>
      <c r="I2262" s="175"/>
      <c r="J2262" s="175"/>
    </row>
    <row r="2263" spans="1:10">
      <c r="A2263" s="522" t="s">
        <v>97</v>
      </c>
      <c r="B2263" s="522" t="s">
        <v>11330</v>
      </c>
      <c r="C2263" s="184" t="s">
        <v>18609</v>
      </c>
      <c r="D2263" s="182" t="s">
        <v>112</v>
      </c>
      <c r="E2263" s="182"/>
      <c r="F2263" s="182"/>
      <c r="G2263" s="182" t="str">
        <f>B2263</f>
        <v>PIS-TAT-020</v>
      </c>
      <c r="H2263" s="156"/>
      <c r="I2263" s="175"/>
      <c r="J2263" s="175"/>
    </row>
    <row r="2264" spans="1:10">
      <c r="A2264" s="521" t="s">
        <v>88</v>
      </c>
      <c r="B2264" s="185" t="s">
        <v>91</v>
      </c>
      <c r="C2264" s="186" t="s">
        <v>9</v>
      </c>
      <c r="D2264" s="187" t="s">
        <v>92</v>
      </c>
      <c r="E2264" s="187" t="s">
        <v>93</v>
      </c>
      <c r="F2264" s="187" t="s">
        <v>94</v>
      </c>
      <c r="G2264" s="188" t="s">
        <v>62</v>
      </c>
      <c r="H2264" s="156"/>
      <c r="I2264" s="175"/>
      <c r="J2264" s="175"/>
    </row>
    <row r="2265" spans="1:10">
      <c r="A2265" s="519" t="s">
        <v>109</v>
      </c>
      <c r="B2265" s="189" t="s">
        <v>11330</v>
      </c>
      <c r="C2265" s="190" t="s">
        <v>18608</v>
      </c>
      <c r="D2265" s="191" t="s">
        <v>112</v>
      </c>
      <c r="E2265" s="165">
        <v>1</v>
      </c>
      <c r="F2265" s="166">
        <f>VLOOKUP(B2265,'SETOP-Tabela Serv.-Dez.2015'!A:H,6,0)</f>
        <v>204.88</v>
      </c>
      <c r="G2265" s="167">
        <f>F2265*E2265</f>
        <v>204.88</v>
      </c>
      <c r="H2265" s="156"/>
      <c r="I2265" s="175"/>
      <c r="J2265" s="175"/>
    </row>
    <row r="2266" spans="1:10">
      <c r="A2266" s="529"/>
      <c r="B2266" s="271"/>
      <c r="C2266" s="212"/>
      <c r="D2266" s="272"/>
      <c r="E2266" s="273"/>
      <c r="F2266" s="273"/>
      <c r="G2266" s="274"/>
      <c r="H2266" s="156"/>
      <c r="I2266" s="175"/>
      <c r="J2266" s="175"/>
    </row>
    <row r="2267" spans="1:10">
      <c r="A2267" s="195" t="str">
        <f>B2263</f>
        <v>PIS-TAT-020</v>
      </c>
      <c r="B2267" s="195"/>
      <c r="C2267" s="196" t="s">
        <v>100</v>
      </c>
      <c r="D2267" s="194"/>
      <c r="E2267" s="194"/>
      <c r="F2267" s="173"/>
      <c r="G2267" s="246">
        <f>SUM(G2265:G2266)</f>
        <v>204.88</v>
      </c>
      <c r="H2267" s="174"/>
      <c r="I2267" s="175">
        <f>G2267*0.7</f>
        <v>143.416</v>
      </c>
      <c r="J2267" s="175">
        <f>G2267*0.3</f>
        <v>61.463999999999999</v>
      </c>
    </row>
    <row r="2268" spans="1:10">
      <c r="A2268" s="198" t="s">
        <v>101</v>
      </c>
      <c r="B2268" s="311"/>
      <c r="C2268" s="178"/>
      <c r="D2268" s="176"/>
      <c r="E2268" s="176"/>
      <c r="F2268" s="180"/>
      <c r="G2268" s="180"/>
      <c r="H2268" s="156"/>
      <c r="I2268" s="175"/>
      <c r="J2268" s="175"/>
    </row>
    <row r="2269" spans="1:10">
      <c r="A2269" s="530"/>
      <c r="B2269" s="277"/>
      <c r="C2269" s="225"/>
      <c r="D2269" s="278"/>
      <c r="E2269" s="279"/>
      <c r="F2269" s="279"/>
      <c r="G2269" s="279"/>
      <c r="H2269" s="156"/>
      <c r="I2269" s="175"/>
      <c r="J2269" s="175"/>
    </row>
    <row r="2270" spans="1:10">
      <c r="A2270" s="522" t="s">
        <v>97</v>
      </c>
      <c r="B2270" s="254" t="s">
        <v>18651</v>
      </c>
      <c r="C2270" s="184" t="s">
        <v>5630</v>
      </c>
      <c r="D2270" s="182" t="s">
        <v>863</v>
      </c>
      <c r="E2270" s="227"/>
      <c r="F2270" s="182"/>
      <c r="G2270" s="182" t="str">
        <f>B2270</f>
        <v>84162</v>
      </c>
      <c r="H2270" s="156"/>
      <c r="I2270" s="175"/>
      <c r="J2270" s="175"/>
    </row>
    <row r="2271" spans="1:10">
      <c r="A2271" s="521" t="s">
        <v>88</v>
      </c>
      <c r="B2271" s="228" t="s">
        <v>91</v>
      </c>
      <c r="C2271" s="186" t="s">
        <v>9</v>
      </c>
      <c r="D2271" s="187" t="s">
        <v>92</v>
      </c>
      <c r="E2271" s="229" t="s">
        <v>93</v>
      </c>
      <c r="F2271" s="187" t="s">
        <v>94</v>
      </c>
      <c r="G2271" s="188" t="s">
        <v>62</v>
      </c>
      <c r="H2271" s="156"/>
      <c r="I2271" s="175"/>
      <c r="J2271" s="175"/>
    </row>
    <row r="2272" spans="1:10">
      <c r="A2272" s="518" t="s">
        <v>113</v>
      </c>
      <c r="B2272" s="162">
        <v>88243</v>
      </c>
      <c r="C2272" s="190" t="s">
        <v>6107</v>
      </c>
      <c r="D2272" s="191" t="s">
        <v>90</v>
      </c>
      <c r="E2272" s="165">
        <v>0.15</v>
      </c>
      <c r="F2272" s="166">
        <f>VLOOKUP(B2272,'SINAPI-Tabela-Mai.2016'!A:E,5,0)</f>
        <v>12.15</v>
      </c>
      <c r="G2272" s="167">
        <f>F2272*E2272</f>
        <v>1.8225</v>
      </c>
      <c r="H2272" s="156"/>
      <c r="I2272" s="175"/>
      <c r="J2272" s="175"/>
    </row>
    <row r="2273" spans="1:10">
      <c r="A2273" s="518" t="s">
        <v>113</v>
      </c>
      <c r="B2273" s="162">
        <v>88261</v>
      </c>
      <c r="C2273" s="190" t="s">
        <v>6121</v>
      </c>
      <c r="D2273" s="191" t="s">
        <v>90</v>
      </c>
      <c r="E2273" s="165">
        <v>0.15</v>
      </c>
      <c r="F2273" s="166">
        <f>VLOOKUP(B2273,'SINAPI-Tabela-Mai.2016'!A:E,5,0)</f>
        <v>15.67</v>
      </c>
      <c r="G2273" s="167">
        <f>F2273*E2273</f>
        <v>2.3504999999999998</v>
      </c>
      <c r="H2273" s="156"/>
      <c r="I2273" s="175"/>
      <c r="J2273" s="175"/>
    </row>
    <row r="2274" spans="1:10">
      <c r="A2274" s="518" t="s">
        <v>99</v>
      </c>
      <c r="B2274" s="162">
        <v>1339</v>
      </c>
      <c r="C2274" s="190" t="s">
        <v>2126</v>
      </c>
      <c r="D2274" s="191" t="s">
        <v>118</v>
      </c>
      <c r="E2274" s="165">
        <v>0.04</v>
      </c>
      <c r="F2274" s="166">
        <f>VLOOKUP(B2274,'SINAPI-Insumos-Mai.2016'!A:E,5,0)</f>
        <v>18.559999999999999</v>
      </c>
      <c r="G2274" s="167">
        <f>F2274*E2274</f>
        <v>0.74239999999999995</v>
      </c>
      <c r="H2274" s="156"/>
      <c r="I2274" s="175"/>
      <c r="J2274" s="175"/>
    </row>
    <row r="2275" spans="1:10">
      <c r="A2275" s="518" t="s">
        <v>99</v>
      </c>
      <c r="B2275" s="214">
        <v>6186</v>
      </c>
      <c r="C2275" s="190" t="s">
        <v>3717</v>
      </c>
      <c r="D2275" s="191" t="s">
        <v>121</v>
      </c>
      <c r="E2275" s="165">
        <v>1.03</v>
      </c>
      <c r="F2275" s="166">
        <f>VLOOKUP(B2275,'SINAPI-Insumos-Mai.2016'!A:E,5,0)</f>
        <v>7.22</v>
      </c>
      <c r="G2275" s="167">
        <f>F2275*E2275</f>
        <v>7.4366000000000003</v>
      </c>
      <c r="H2275" s="156"/>
      <c r="I2275" s="175"/>
      <c r="J2275" s="175"/>
    </row>
    <row r="2276" spans="1:10">
      <c r="A2276" s="518"/>
      <c r="B2276" s="162"/>
      <c r="C2276" s="190"/>
      <c r="D2276" s="191"/>
      <c r="E2276" s="203"/>
      <c r="F2276" s="192"/>
      <c r="G2276" s="193"/>
      <c r="H2276" s="156"/>
      <c r="I2276" s="175"/>
      <c r="J2276" s="175"/>
    </row>
    <row r="2277" spans="1:10">
      <c r="A2277" s="195" t="str">
        <f>B2270</f>
        <v>84162</v>
      </c>
      <c r="B2277" s="206"/>
      <c r="C2277" s="196" t="s">
        <v>100</v>
      </c>
      <c r="D2277" s="194"/>
      <c r="E2277" s="205"/>
      <c r="F2277" s="173"/>
      <c r="G2277" s="173">
        <f>SUM(G2272:G2276)</f>
        <v>12.352</v>
      </c>
      <c r="H2277" s="174"/>
      <c r="I2277" s="175" t="e">
        <f>G2274+G2275+#REF!</f>
        <v>#REF!</v>
      </c>
      <c r="J2277" s="175">
        <f>G2272+G2273</f>
        <v>4.173</v>
      </c>
    </row>
    <row r="2278" spans="1:10">
      <c r="A2278" s="198" t="s">
        <v>101</v>
      </c>
      <c r="B2278" s="249"/>
      <c r="C2278" s="178"/>
      <c r="D2278" s="176"/>
      <c r="E2278" s="179"/>
      <c r="F2278" s="180"/>
      <c r="G2278" s="180"/>
      <c r="H2278" s="156"/>
      <c r="I2278" s="175"/>
      <c r="J2278" s="175"/>
    </row>
    <row r="2279" spans="1:10">
      <c r="A2279" s="198"/>
      <c r="B2279" s="177"/>
      <c r="C2279" s="178"/>
      <c r="D2279" s="176"/>
      <c r="E2279" s="179"/>
      <c r="F2279" s="180"/>
      <c r="G2279" s="180"/>
      <c r="H2279" s="156"/>
      <c r="I2279" s="175"/>
      <c r="J2279" s="175"/>
    </row>
    <row r="2280" spans="1:10">
      <c r="A2280" s="199" t="s">
        <v>97</v>
      </c>
      <c r="B2280" s="539" t="s">
        <v>18611</v>
      </c>
      <c r="C2280" s="184" t="s">
        <v>18612</v>
      </c>
      <c r="D2280" s="182" t="s">
        <v>121</v>
      </c>
      <c r="E2280" s="227"/>
      <c r="F2280" s="182"/>
      <c r="G2280" s="182" t="str">
        <f>B2280</f>
        <v>09587/ORSE</v>
      </c>
      <c r="H2280" s="156"/>
      <c r="I2280" s="175"/>
      <c r="J2280" s="175"/>
    </row>
    <row r="2281" spans="1:10">
      <c r="A2281" s="282" t="s">
        <v>88</v>
      </c>
      <c r="B2281" s="534" t="s">
        <v>91</v>
      </c>
      <c r="C2281" s="186" t="s">
        <v>9</v>
      </c>
      <c r="D2281" s="187" t="s">
        <v>92</v>
      </c>
      <c r="E2281" s="229" t="s">
        <v>93</v>
      </c>
      <c r="F2281" s="187" t="s">
        <v>94</v>
      </c>
      <c r="G2281" s="188" t="s">
        <v>62</v>
      </c>
      <c r="H2281" s="156"/>
      <c r="I2281" s="175"/>
      <c r="J2281" s="175"/>
    </row>
    <row r="2282" spans="1:10">
      <c r="A2282" s="535" t="s">
        <v>113</v>
      </c>
      <c r="B2282" s="201">
        <v>88309</v>
      </c>
      <c r="C2282" s="190" t="s">
        <v>163</v>
      </c>
      <c r="D2282" s="191" t="s">
        <v>90</v>
      </c>
      <c r="E2282" s="165">
        <v>0.6</v>
      </c>
      <c r="F2282" s="166">
        <f>VLOOKUP(B2282,'SINAPI-Tabela-Mai.2016'!A:E,5,0)</f>
        <v>15.86</v>
      </c>
      <c r="G2282" s="167">
        <f>F2282*E2282</f>
        <v>9.516</v>
      </c>
      <c r="H2282" s="156"/>
      <c r="I2282" s="175"/>
      <c r="J2282" s="175"/>
    </row>
    <row r="2283" spans="1:10" ht="22.5">
      <c r="A2283" s="535" t="s">
        <v>113</v>
      </c>
      <c r="B2283" s="201">
        <v>87304</v>
      </c>
      <c r="C2283" s="190" t="s">
        <v>5670</v>
      </c>
      <c r="D2283" s="191" t="s">
        <v>128</v>
      </c>
      <c r="E2283" s="165">
        <v>2E-3</v>
      </c>
      <c r="F2283" s="166">
        <f>VLOOKUP(B2283,'SINAPI-Tabela-Mai.2016'!A:E,5,0)</f>
        <v>327.74</v>
      </c>
      <c r="G2283" s="167">
        <f>F2283*E2283</f>
        <v>0.65548000000000006</v>
      </c>
      <c r="H2283" s="156"/>
      <c r="I2283" s="175"/>
      <c r="J2283" s="175"/>
    </row>
    <row r="2284" spans="1:10">
      <c r="A2284" s="535" t="s">
        <v>297</v>
      </c>
      <c r="B2284" s="201" t="s">
        <v>18613</v>
      </c>
      <c r="C2284" s="190" t="s">
        <v>18614</v>
      </c>
      <c r="D2284" s="191" t="s">
        <v>121</v>
      </c>
      <c r="E2284" s="165">
        <v>1</v>
      </c>
      <c r="F2284" s="166">
        <v>41.29</v>
      </c>
      <c r="G2284" s="167">
        <f>F2284*E2284</f>
        <v>41.29</v>
      </c>
      <c r="H2284" s="156"/>
      <c r="I2284" s="175"/>
      <c r="J2284" s="175"/>
    </row>
    <row r="2285" spans="1:10">
      <c r="A2285" s="535"/>
      <c r="B2285" s="201"/>
      <c r="C2285" s="190"/>
      <c r="D2285" s="191"/>
      <c r="E2285" s="203"/>
      <c r="F2285" s="192"/>
      <c r="G2285" s="193"/>
      <c r="H2285" s="156"/>
      <c r="I2285" s="175"/>
      <c r="J2285" s="175"/>
    </row>
    <row r="2286" spans="1:10">
      <c r="A2286" s="283" t="str">
        <f>B2280</f>
        <v>09587/ORSE</v>
      </c>
      <c r="B2286" s="204"/>
      <c r="C2286" s="196" t="s">
        <v>100</v>
      </c>
      <c r="D2286" s="194"/>
      <c r="E2286" s="205"/>
      <c r="F2286" s="173"/>
      <c r="G2286" s="173">
        <f>SUM(G2282:G2285)</f>
        <v>51.461480000000002</v>
      </c>
      <c r="H2286" s="156"/>
      <c r="I2286" s="175" t="e">
        <f>G2284+#REF!+#REF!</f>
        <v>#REF!</v>
      </c>
      <c r="J2286" s="175">
        <f>G2282+G2283</f>
        <v>10.171480000000001</v>
      </c>
    </row>
    <row r="2287" spans="1:10">
      <c r="A2287" s="284" t="s">
        <v>101</v>
      </c>
      <c r="B2287" s="538"/>
      <c r="C2287" s="178"/>
      <c r="D2287" s="176"/>
      <c r="E2287" s="179"/>
      <c r="F2287" s="180"/>
      <c r="G2287" s="180"/>
      <c r="H2287" s="156"/>
      <c r="I2287" s="175"/>
      <c r="J2287" s="175"/>
    </row>
    <row r="2288" spans="1:10">
      <c r="A2288" s="198"/>
      <c r="B2288" s="177"/>
      <c r="C2288" s="178"/>
      <c r="D2288" s="176"/>
      <c r="E2288" s="179"/>
      <c r="F2288" s="180"/>
      <c r="G2288" s="180"/>
      <c r="H2288" s="156"/>
      <c r="I2288" s="175"/>
      <c r="J2288" s="175"/>
    </row>
    <row r="2289" spans="1:10">
      <c r="A2289" s="199" t="s">
        <v>97</v>
      </c>
      <c r="B2289" s="539" t="s">
        <v>18785</v>
      </c>
      <c r="C2289" s="184" t="s">
        <v>18784</v>
      </c>
      <c r="D2289" s="182" t="s">
        <v>121</v>
      </c>
      <c r="E2289" s="227"/>
      <c r="F2289" s="182"/>
      <c r="G2289" s="182" t="str">
        <f>B2289</f>
        <v>84089</v>
      </c>
      <c r="H2289" s="156"/>
      <c r="I2289" s="175"/>
      <c r="J2289" s="175"/>
    </row>
    <row r="2290" spans="1:10">
      <c r="A2290" s="282" t="s">
        <v>88</v>
      </c>
      <c r="B2290" s="534" t="s">
        <v>91</v>
      </c>
      <c r="C2290" s="186" t="s">
        <v>9</v>
      </c>
      <c r="D2290" s="187" t="s">
        <v>92</v>
      </c>
      <c r="E2290" s="229" t="s">
        <v>93</v>
      </c>
      <c r="F2290" s="187" t="s">
        <v>94</v>
      </c>
      <c r="G2290" s="188" t="s">
        <v>62</v>
      </c>
      <c r="H2290" s="156"/>
      <c r="I2290" s="175"/>
      <c r="J2290" s="175"/>
    </row>
    <row r="2291" spans="1:10">
      <c r="A2291" s="535" t="s">
        <v>113</v>
      </c>
      <c r="B2291" s="201">
        <v>88274</v>
      </c>
      <c r="C2291" s="190" t="s">
        <v>6130</v>
      </c>
      <c r="D2291" s="191" t="s">
        <v>90</v>
      </c>
      <c r="E2291" s="165">
        <v>0.6</v>
      </c>
      <c r="F2291" s="166">
        <f>VLOOKUP(B2291,'SINAPI-Tabela-Mai.2016'!A:E,5,0)</f>
        <v>15.11</v>
      </c>
      <c r="G2291" s="167">
        <f>F2291*E2291</f>
        <v>9.0659999999999989</v>
      </c>
      <c r="H2291" s="156"/>
      <c r="I2291" s="175"/>
      <c r="J2291" s="175"/>
    </row>
    <row r="2292" spans="1:10">
      <c r="A2292" s="535" t="s">
        <v>113</v>
      </c>
      <c r="B2292" s="201">
        <v>88316</v>
      </c>
      <c r="C2292" s="190" t="s">
        <v>1055</v>
      </c>
      <c r="D2292" s="191" t="s">
        <v>90</v>
      </c>
      <c r="E2292" s="165">
        <v>0.6</v>
      </c>
      <c r="F2292" s="166">
        <f>VLOOKUP(B2292,'SINAPI-Tabela-Mai.2016'!A:E,5,0)</f>
        <v>11.41</v>
      </c>
      <c r="G2292" s="167">
        <f>F2292*E2292</f>
        <v>6.8460000000000001</v>
      </c>
      <c r="H2292" s="156"/>
      <c r="I2292" s="175"/>
      <c r="J2292" s="175"/>
    </row>
    <row r="2293" spans="1:10">
      <c r="A2293" s="535" t="s">
        <v>113</v>
      </c>
      <c r="B2293" s="201">
        <v>88629</v>
      </c>
      <c r="C2293" s="190" t="s">
        <v>5673</v>
      </c>
      <c r="D2293" s="191" t="s">
        <v>128</v>
      </c>
      <c r="E2293" s="165">
        <v>5.4999999999999997E-3</v>
      </c>
      <c r="F2293" s="166">
        <f>VLOOKUP(B2293,'SINAPI-Tabela-Mai.2016'!A:E,5,0)</f>
        <v>366.98</v>
      </c>
      <c r="G2293" s="167">
        <f>F2293*E2293</f>
        <v>2.0183900000000001</v>
      </c>
      <c r="H2293" s="156"/>
      <c r="I2293" s="175"/>
      <c r="J2293" s="175"/>
    </row>
    <row r="2294" spans="1:10">
      <c r="A2294" s="535" t="s">
        <v>297</v>
      </c>
      <c r="B2294" s="201">
        <v>4825</v>
      </c>
      <c r="C2294" s="190" t="s">
        <v>3435</v>
      </c>
      <c r="D2294" s="191" t="s">
        <v>121</v>
      </c>
      <c r="E2294" s="165">
        <v>1</v>
      </c>
      <c r="F2294" s="166">
        <v>41.29</v>
      </c>
      <c r="G2294" s="167">
        <f>F2294*E2294</f>
        <v>41.29</v>
      </c>
      <c r="H2294" s="156"/>
      <c r="I2294" s="175"/>
      <c r="J2294" s="175"/>
    </row>
    <row r="2295" spans="1:10">
      <c r="A2295" s="535"/>
      <c r="B2295" s="201"/>
      <c r="C2295" s="190"/>
      <c r="D2295" s="191"/>
      <c r="E2295" s="203"/>
      <c r="F2295" s="192"/>
      <c r="G2295" s="193"/>
      <c r="H2295" s="156"/>
      <c r="I2295" s="175"/>
      <c r="J2295" s="175"/>
    </row>
    <row r="2296" spans="1:10">
      <c r="A2296" s="283" t="str">
        <f>B2289</f>
        <v>84089</v>
      </c>
      <c r="B2296" s="204"/>
      <c r="C2296" s="196" t="s">
        <v>100</v>
      </c>
      <c r="D2296" s="194"/>
      <c r="E2296" s="205"/>
      <c r="F2296" s="173"/>
      <c r="G2296" s="246">
        <f>SUM(G2291:G2295)</f>
        <v>59.220389999999995</v>
      </c>
      <c r="H2296" s="156"/>
      <c r="I2296" s="175" t="e">
        <f>G2294+#REF!+#REF!</f>
        <v>#REF!</v>
      </c>
      <c r="J2296" s="175">
        <f>G2291+G2292</f>
        <v>15.911999999999999</v>
      </c>
    </row>
    <row r="2297" spans="1:10">
      <c r="A2297" s="284" t="s">
        <v>101</v>
      </c>
      <c r="B2297" s="538"/>
      <c r="C2297" s="178"/>
      <c r="D2297" s="176"/>
      <c r="E2297" s="179"/>
      <c r="F2297" s="180"/>
      <c r="G2297" s="180"/>
      <c r="H2297" s="156"/>
      <c r="I2297" s="175"/>
      <c r="J2297" s="175"/>
    </row>
    <row r="2298" spans="1:10">
      <c r="A2298" s="198"/>
      <c r="B2298" s="177"/>
      <c r="C2298" s="178"/>
      <c r="D2298" s="176"/>
      <c r="E2298" s="179"/>
      <c r="F2298" s="180"/>
      <c r="G2298" s="180"/>
      <c r="H2298" s="156"/>
      <c r="I2298" s="175"/>
      <c r="J2298" s="175"/>
    </row>
    <row r="2299" spans="1:10">
      <c r="A2299" s="522" t="s">
        <v>97</v>
      </c>
      <c r="B2299" s="522" t="s">
        <v>713</v>
      </c>
      <c r="C2299" s="184" t="s">
        <v>18653</v>
      </c>
      <c r="D2299" s="182" t="s">
        <v>108</v>
      </c>
      <c r="E2299" s="182"/>
      <c r="F2299" s="182"/>
      <c r="G2299" s="182" t="str">
        <f>B2299</f>
        <v>INC-ACI-005</v>
      </c>
      <c r="H2299" s="156"/>
      <c r="I2299" s="175"/>
      <c r="J2299" s="175"/>
    </row>
    <row r="2300" spans="1:10">
      <c r="A2300" s="521" t="s">
        <v>88</v>
      </c>
      <c r="B2300" s="185" t="s">
        <v>91</v>
      </c>
      <c r="C2300" s="186" t="s">
        <v>9</v>
      </c>
      <c r="D2300" s="187" t="s">
        <v>92</v>
      </c>
      <c r="E2300" s="187" t="s">
        <v>93</v>
      </c>
      <c r="F2300" s="187" t="s">
        <v>94</v>
      </c>
      <c r="G2300" s="188" t="s">
        <v>62</v>
      </c>
      <c r="H2300" s="156"/>
      <c r="I2300" s="175"/>
      <c r="J2300" s="175"/>
    </row>
    <row r="2301" spans="1:10">
      <c r="A2301" s="518" t="s">
        <v>109</v>
      </c>
      <c r="B2301" s="162" t="s">
        <v>713</v>
      </c>
      <c r="C2301" s="190" t="s">
        <v>10148</v>
      </c>
      <c r="D2301" s="191" t="s">
        <v>92</v>
      </c>
      <c r="E2301" s="165">
        <v>1</v>
      </c>
      <c r="F2301" s="166">
        <f>VLOOKUP(B2301,'SETOP-Tabela Serv.-Dez.2015'!A:H,6,0)</f>
        <v>70.39</v>
      </c>
      <c r="G2301" s="167">
        <v>70.39</v>
      </c>
      <c r="H2301" s="156"/>
      <c r="I2301" s="175"/>
      <c r="J2301" s="175"/>
    </row>
    <row r="2302" spans="1:10">
      <c r="A2302" s="518"/>
      <c r="B2302" s="162"/>
      <c r="C2302" s="190"/>
      <c r="D2302" s="191"/>
      <c r="E2302" s="203"/>
      <c r="F2302" s="192"/>
      <c r="G2302" s="193"/>
      <c r="H2302" s="156"/>
      <c r="I2302" s="175"/>
      <c r="J2302" s="175"/>
    </row>
    <row r="2303" spans="1:10">
      <c r="A2303" s="195" t="str">
        <f>B2299</f>
        <v>INC-ACI-005</v>
      </c>
      <c r="B2303" s="206"/>
      <c r="C2303" s="196" t="s">
        <v>100</v>
      </c>
      <c r="D2303" s="194"/>
      <c r="E2303" s="205"/>
      <c r="F2303" s="173"/>
      <c r="G2303" s="173">
        <f>SUM(G2301:G2302)</f>
        <v>70.39</v>
      </c>
      <c r="H2303" s="174"/>
      <c r="I2303" s="175" t="e">
        <f>#REF!</f>
        <v>#REF!</v>
      </c>
      <c r="J2303" s="175" t="e">
        <f>G2301+#REF!</f>
        <v>#REF!</v>
      </c>
    </row>
    <row r="2304" spans="1:10">
      <c r="A2304" s="198" t="s">
        <v>101</v>
      </c>
      <c r="B2304" s="249"/>
      <c r="C2304" s="178"/>
      <c r="D2304" s="176"/>
      <c r="E2304" s="179"/>
      <c r="F2304" s="180"/>
      <c r="G2304" s="180"/>
      <c r="H2304" s="156"/>
      <c r="I2304" s="175"/>
      <c r="J2304" s="175"/>
    </row>
    <row r="2305" spans="1:10">
      <c r="A2305" s="198"/>
      <c r="B2305" s="177"/>
      <c r="C2305" s="178"/>
      <c r="D2305" s="176"/>
      <c r="E2305" s="179"/>
      <c r="F2305" s="180"/>
      <c r="G2305" s="180"/>
      <c r="H2305" s="156"/>
      <c r="I2305" s="175"/>
      <c r="J2305" s="175"/>
    </row>
    <row r="2306" spans="1:10" ht="15" customHeight="1">
      <c r="A2306" s="522" t="s">
        <v>97</v>
      </c>
      <c r="B2306" s="254">
        <v>73613</v>
      </c>
      <c r="C2306" s="184" t="s">
        <v>1027</v>
      </c>
      <c r="D2306" s="182" t="s">
        <v>121</v>
      </c>
      <c r="E2306" s="182"/>
      <c r="F2306" s="182"/>
      <c r="G2306" s="182">
        <f>B2306</f>
        <v>73613</v>
      </c>
      <c r="H2306" s="156"/>
      <c r="I2306" s="175"/>
      <c r="J2306" s="175"/>
    </row>
    <row r="2307" spans="1:10">
      <c r="A2307" s="521" t="s">
        <v>88</v>
      </c>
      <c r="B2307" s="228" t="s">
        <v>91</v>
      </c>
      <c r="C2307" s="186" t="s">
        <v>9</v>
      </c>
      <c r="D2307" s="187" t="s">
        <v>92</v>
      </c>
      <c r="E2307" s="187" t="s">
        <v>93</v>
      </c>
      <c r="F2307" s="187" t="s">
        <v>94</v>
      </c>
      <c r="G2307" s="188" t="s">
        <v>62</v>
      </c>
      <c r="H2307" s="156"/>
      <c r="I2307" s="175"/>
      <c r="J2307" s="175"/>
    </row>
    <row r="2308" spans="1:10">
      <c r="A2308" s="518" t="s">
        <v>113</v>
      </c>
      <c r="B2308" s="162">
        <v>88247</v>
      </c>
      <c r="C2308" s="190" t="s">
        <v>440</v>
      </c>
      <c r="D2308" s="191" t="s">
        <v>90</v>
      </c>
      <c r="E2308" s="165">
        <v>0.3</v>
      </c>
      <c r="F2308" s="166">
        <f>VLOOKUP(B2308,'SINAPI-Tabela-Mai.2016'!A:E,5,0)</f>
        <v>12.69</v>
      </c>
      <c r="G2308" s="167">
        <f>F2308*E2308</f>
        <v>3.8069999999999995</v>
      </c>
      <c r="H2308" s="156"/>
      <c r="I2308" s="175"/>
      <c r="J2308" s="175"/>
    </row>
    <row r="2309" spans="1:10">
      <c r="A2309" s="518" t="s">
        <v>113</v>
      </c>
      <c r="B2309" s="162">
        <v>88264</v>
      </c>
      <c r="C2309" s="190" t="s">
        <v>135</v>
      </c>
      <c r="D2309" s="191" t="s">
        <v>90</v>
      </c>
      <c r="E2309" s="165">
        <v>0.3</v>
      </c>
      <c r="F2309" s="166">
        <f>VLOOKUP(B2309,'SINAPI-Tabela-Mai.2016'!A:E,5,0)</f>
        <v>15.86</v>
      </c>
      <c r="G2309" s="167">
        <f>F2309*E2309</f>
        <v>4.758</v>
      </c>
      <c r="H2309" s="156"/>
      <c r="I2309" s="175"/>
      <c r="J2309" s="175"/>
    </row>
    <row r="2310" spans="1:10">
      <c r="A2310" s="518" t="s">
        <v>99</v>
      </c>
      <c r="B2310" s="162">
        <v>2674</v>
      </c>
      <c r="C2310" s="190" t="s">
        <v>1028</v>
      </c>
      <c r="D2310" s="191" t="s">
        <v>121</v>
      </c>
      <c r="E2310" s="165">
        <v>1.1000000000000001</v>
      </c>
      <c r="F2310" s="166">
        <f>VLOOKUP(B2310,'SINAPI-Insumos-Mai.2016'!A:E,5,0)</f>
        <v>2.56</v>
      </c>
      <c r="G2310" s="167">
        <f>F2310*E2310</f>
        <v>2.8160000000000003</v>
      </c>
      <c r="H2310" s="156"/>
      <c r="I2310" s="175"/>
      <c r="J2310" s="175"/>
    </row>
    <row r="2311" spans="1:10">
      <c r="A2311" s="518"/>
      <c r="B2311" s="162"/>
      <c r="C2311" s="190"/>
      <c r="D2311" s="191"/>
      <c r="E2311" s="203"/>
      <c r="F2311" s="192"/>
      <c r="G2311" s="193"/>
      <c r="H2311" s="156"/>
      <c r="I2311" s="175"/>
      <c r="J2311" s="175"/>
    </row>
    <row r="2312" spans="1:10">
      <c r="A2312" s="195">
        <f>B2306</f>
        <v>73613</v>
      </c>
      <c r="B2312" s="206"/>
      <c r="C2312" s="196" t="s">
        <v>100</v>
      </c>
      <c r="D2312" s="194"/>
      <c r="E2312" s="205"/>
      <c r="F2312" s="197"/>
      <c r="G2312" s="197">
        <f>SUM(G2308:G2311)</f>
        <v>11.381</v>
      </c>
      <c r="H2312" s="174"/>
      <c r="I2312" s="175">
        <f>G2310</f>
        <v>2.8160000000000003</v>
      </c>
      <c r="J2312" s="175">
        <f>G2308+G2309</f>
        <v>8.5649999999999995</v>
      </c>
    </row>
    <row r="2313" spans="1:10">
      <c r="A2313" s="198" t="s">
        <v>101</v>
      </c>
      <c r="B2313" s="311"/>
      <c r="C2313" s="178"/>
      <c r="D2313" s="176"/>
      <c r="E2313" s="179"/>
      <c r="F2313" s="180"/>
      <c r="G2313" s="180"/>
      <c r="H2313" s="156"/>
      <c r="I2313" s="175"/>
      <c r="J2313" s="175"/>
    </row>
    <row r="2314" spans="1:10">
      <c r="A2314" s="198"/>
      <c r="B2314" s="177"/>
      <c r="C2314" s="178"/>
      <c r="D2314" s="176"/>
      <c r="E2314" s="179"/>
      <c r="F2314" s="180"/>
      <c r="G2314" s="180"/>
      <c r="H2314" s="156"/>
      <c r="I2314" s="175"/>
      <c r="J2314" s="175"/>
    </row>
    <row r="2315" spans="1:10" ht="15" customHeight="1">
      <c r="A2315" s="522" t="s">
        <v>97</v>
      </c>
      <c r="B2315" s="254" t="s">
        <v>1029</v>
      </c>
      <c r="C2315" s="184" t="s">
        <v>1030</v>
      </c>
      <c r="D2315" s="182" t="s">
        <v>121</v>
      </c>
      <c r="E2315" s="182"/>
      <c r="F2315" s="182"/>
      <c r="G2315" s="182" t="str">
        <f>B2315</f>
        <v>74252/1</v>
      </c>
      <c r="H2315" s="156"/>
      <c r="I2315" s="175"/>
      <c r="J2315" s="175"/>
    </row>
    <row r="2316" spans="1:10">
      <c r="A2316" s="521" t="s">
        <v>88</v>
      </c>
      <c r="B2316" s="228" t="s">
        <v>91</v>
      </c>
      <c r="C2316" s="186" t="s">
        <v>9</v>
      </c>
      <c r="D2316" s="187" t="s">
        <v>92</v>
      </c>
      <c r="E2316" s="187" t="s">
        <v>93</v>
      </c>
      <c r="F2316" s="187" t="s">
        <v>94</v>
      </c>
      <c r="G2316" s="188" t="s">
        <v>62</v>
      </c>
      <c r="H2316" s="156"/>
      <c r="I2316" s="175"/>
      <c r="J2316" s="175"/>
    </row>
    <row r="2317" spans="1:10">
      <c r="A2317" s="518" t="s">
        <v>113</v>
      </c>
      <c r="B2317" s="162">
        <v>88247</v>
      </c>
      <c r="C2317" s="190" t="s">
        <v>440</v>
      </c>
      <c r="D2317" s="191" t="s">
        <v>90</v>
      </c>
      <c r="E2317" s="165">
        <v>0.3</v>
      </c>
      <c r="F2317" s="166">
        <f>VLOOKUP(B2317,'SINAPI-Tabela-Mai.2016'!A:E,5,0)</f>
        <v>12.69</v>
      </c>
      <c r="G2317" s="167">
        <f>F2317*E2317</f>
        <v>3.8069999999999995</v>
      </c>
      <c r="H2317" s="156"/>
      <c r="I2317" s="175"/>
      <c r="J2317" s="175"/>
    </row>
    <row r="2318" spans="1:10">
      <c r="A2318" s="518" t="s">
        <v>113</v>
      </c>
      <c r="B2318" s="162">
        <v>88264</v>
      </c>
      <c r="C2318" s="190" t="s">
        <v>135</v>
      </c>
      <c r="D2318" s="191" t="s">
        <v>90</v>
      </c>
      <c r="E2318" s="165">
        <v>0.3</v>
      </c>
      <c r="F2318" s="166">
        <f>VLOOKUP(B2318,'SINAPI-Tabela-Mai.2016'!A:E,5,0)</f>
        <v>15.86</v>
      </c>
      <c r="G2318" s="167">
        <f>F2318*E2318</f>
        <v>4.758</v>
      </c>
      <c r="H2318" s="156"/>
      <c r="I2318" s="175"/>
      <c r="J2318" s="175"/>
    </row>
    <row r="2319" spans="1:10">
      <c r="A2319" s="518" t="s">
        <v>99</v>
      </c>
      <c r="B2319" s="162">
        <v>2685</v>
      </c>
      <c r="C2319" s="190" t="s">
        <v>1031</v>
      </c>
      <c r="D2319" s="191" t="s">
        <v>121</v>
      </c>
      <c r="E2319" s="165">
        <v>1.1000000000000001</v>
      </c>
      <c r="F2319" s="166">
        <f>VLOOKUP(B2319,'SINAPI-Insumos-Mai.2016'!A:E,5,0)</f>
        <v>3.88</v>
      </c>
      <c r="G2319" s="167">
        <f>F2319*E2319</f>
        <v>4.2679999999999998</v>
      </c>
      <c r="H2319" s="156"/>
      <c r="I2319" s="175"/>
      <c r="J2319" s="175"/>
    </row>
    <row r="2320" spans="1:10">
      <c r="A2320" s="518"/>
      <c r="B2320" s="162"/>
      <c r="C2320" s="190"/>
      <c r="D2320" s="191"/>
      <c r="E2320" s="203"/>
      <c r="F2320" s="192"/>
      <c r="G2320" s="193"/>
      <c r="H2320" s="156"/>
      <c r="I2320" s="175"/>
      <c r="J2320" s="175"/>
    </row>
    <row r="2321" spans="1:10">
      <c r="A2321" s="195" t="str">
        <f>B2315</f>
        <v>74252/1</v>
      </c>
      <c r="B2321" s="206"/>
      <c r="C2321" s="196" t="s">
        <v>100</v>
      </c>
      <c r="D2321" s="194"/>
      <c r="E2321" s="205"/>
      <c r="F2321" s="197"/>
      <c r="G2321" s="197">
        <f>SUM(G2317:G2320)</f>
        <v>12.832999999999998</v>
      </c>
      <c r="H2321" s="174"/>
      <c r="I2321" s="175">
        <f>G2319</f>
        <v>4.2679999999999998</v>
      </c>
      <c r="J2321" s="175">
        <f>G2317+G2318</f>
        <v>8.5649999999999995</v>
      </c>
    </row>
    <row r="2322" spans="1:10">
      <c r="A2322" s="198" t="s">
        <v>101</v>
      </c>
      <c r="B2322" s="311"/>
      <c r="C2322" s="178"/>
      <c r="D2322" s="176"/>
      <c r="E2322" s="179"/>
      <c r="F2322" s="180"/>
      <c r="G2322" s="180"/>
      <c r="H2322" s="156"/>
      <c r="I2322" s="175"/>
      <c r="J2322" s="175"/>
    </row>
    <row r="2323" spans="1:10">
      <c r="A2323" s="198"/>
      <c r="B2323" s="177"/>
      <c r="C2323" s="178"/>
      <c r="D2323" s="176"/>
      <c r="E2323" s="179"/>
      <c r="F2323" s="180"/>
      <c r="G2323" s="180"/>
      <c r="H2323" s="156"/>
      <c r="I2323" s="175"/>
      <c r="J2323" s="175"/>
    </row>
    <row r="2324" spans="1:10" ht="15" customHeight="1">
      <c r="A2324" s="522" t="s">
        <v>97</v>
      </c>
      <c r="B2324" s="254">
        <v>83408</v>
      </c>
      <c r="C2324" s="184" t="s">
        <v>1032</v>
      </c>
      <c r="D2324" s="182" t="s">
        <v>121</v>
      </c>
      <c r="E2324" s="182"/>
      <c r="F2324" s="182"/>
      <c r="G2324" s="182">
        <f>B2324</f>
        <v>83408</v>
      </c>
      <c r="H2324" s="156"/>
      <c r="I2324" s="175"/>
      <c r="J2324" s="175"/>
    </row>
    <row r="2325" spans="1:10">
      <c r="A2325" s="521" t="s">
        <v>88</v>
      </c>
      <c r="B2325" s="228" t="s">
        <v>91</v>
      </c>
      <c r="C2325" s="186" t="s">
        <v>9</v>
      </c>
      <c r="D2325" s="187" t="s">
        <v>92</v>
      </c>
      <c r="E2325" s="187" t="s">
        <v>93</v>
      </c>
      <c r="F2325" s="187" t="s">
        <v>94</v>
      </c>
      <c r="G2325" s="188" t="s">
        <v>62</v>
      </c>
      <c r="H2325" s="156"/>
      <c r="I2325" s="175"/>
      <c r="J2325" s="175"/>
    </row>
    <row r="2326" spans="1:10">
      <c r="A2326" s="518" t="s">
        <v>113</v>
      </c>
      <c r="B2326" s="162">
        <v>88247</v>
      </c>
      <c r="C2326" s="190" t="s">
        <v>440</v>
      </c>
      <c r="D2326" s="191" t="s">
        <v>90</v>
      </c>
      <c r="E2326" s="165">
        <v>0.6</v>
      </c>
      <c r="F2326" s="166">
        <f>VLOOKUP(B2326,'SINAPI-Tabela-Mai.2016'!A:E,5,0)</f>
        <v>12.69</v>
      </c>
      <c r="G2326" s="167">
        <f>F2326*E2326</f>
        <v>7.613999999999999</v>
      </c>
      <c r="H2326" s="156"/>
      <c r="I2326" s="175"/>
      <c r="J2326" s="175"/>
    </row>
    <row r="2327" spans="1:10">
      <c r="A2327" s="518" t="s">
        <v>113</v>
      </c>
      <c r="B2327" s="162">
        <v>88264</v>
      </c>
      <c r="C2327" s="190" t="s">
        <v>135</v>
      </c>
      <c r="D2327" s="191" t="s">
        <v>90</v>
      </c>
      <c r="E2327" s="165">
        <v>0.6</v>
      </c>
      <c r="F2327" s="166">
        <f>VLOOKUP(B2327,'SINAPI-Tabela-Mai.2016'!A:E,5,0)</f>
        <v>15.86</v>
      </c>
      <c r="G2327" s="167">
        <f>F2327*E2327</f>
        <v>9.516</v>
      </c>
      <c r="H2327" s="156"/>
      <c r="I2327" s="175"/>
      <c r="J2327" s="175"/>
    </row>
    <row r="2328" spans="1:10">
      <c r="A2328" s="518" t="s">
        <v>99</v>
      </c>
      <c r="B2328" s="162">
        <v>2682</v>
      </c>
      <c r="C2328" s="190" t="s">
        <v>1033</v>
      </c>
      <c r="D2328" s="191" t="s">
        <v>121</v>
      </c>
      <c r="E2328" s="165">
        <v>1.1000000000000001</v>
      </c>
      <c r="F2328" s="166">
        <f>VLOOKUP(B2328,'SINAPI-Insumos-Mai.2016'!A:E,5,0)</f>
        <v>18.489999999999998</v>
      </c>
      <c r="G2328" s="167">
        <f>F2328*E2328</f>
        <v>20.338999999999999</v>
      </c>
      <c r="H2328" s="156"/>
      <c r="I2328" s="175"/>
      <c r="J2328" s="175"/>
    </row>
    <row r="2329" spans="1:10">
      <c r="A2329" s="518"/>
      <c r="B2329" s="162"/>
      <c r="C2329" s="190"/>
      <c r="D2329" s="191"/>
      <c r="E2329" s="203"/>
      <c r="F2329" s="192"/>
      <c r="G2329" s="193"/>
      <c r="H2329" s="156"/>
      <c r="I2329" s="175"/>
      <c r="J2329" s="175"/>
    </row>
    <row r="2330" spans="1:10">
      <c r="A2330" s="195">
        <f>B2324</f>
        <v>83408</v>
      </c>
      <c r="B2330" s="206"/>
      <c r="C2330" s="196" t="s">
        <v>100</v>
      </c>
      <c r="D2330" s="194"/>
      <c r="E2330" s="205"/>
      <c r="F2330" s="197"/>
      <c r="G2330" s="197">
        <f>SUM(G2326:G2329)</f>
        <v>37.468999999999994</v>
      </c>
      <c r="H2330" s="174"/>
      <c r="I2330" s="175">
        <f>G2328</f>
        <v>20.338999999999999</v>
      </c>
      <c r="J2330" s="175">
        <f>G2326+G2327</f>
        <v>17.13</v>
      </c>
    </row>
    <row r="2331" spans="1:10">
      <c r="A2331" s="198" t="s">
        <v>101</v>
      </c>
      <c r="B2331" s="311"/>
      <c r="C2331" s="178"/>
      <c r="D2331" s="176"/>
      <c r="E2331" s="179"/>
      <c r="F2331" s="180"/>
      <c r="G2331" s="180"/>
      <c r="H2331" s="156"/>
      <c r="I2331" s="175"/>
      <c r="J2331" s="175"/>
    </row>
    <row r="2332" spans="1:10">
      <c r="A2332" s="198"/>
      <c r="B2332" s="177"/>
      <c r="C2332" s="178"/>
      <c r="D2332" s="176"/>
      <c r="E2332" s="179"/>
      <c r="F2332" s="180"/>
      <c r="G2332" s="180"/>
      <c r="H2332" s="156"/>
      <c r="I2332" s="175"/>
      <c r="J2332" s="175"/>
    </row>
    <row r="2333" spans="1:10" ht="16.5" customHeight="1">
      <c r="A2333" s="522" t="s">
        <v>97</v>
      </c>
      <c r="B2333" s="254">
        <v>55865</v>
      </c>
      <c r="C2333" s="184" t="s">
        <v>1034</v>
      </c>
      <c r="D2333" s="182" t="s">
        <v>121</v>
      </c>
      <c r="E2333" s="182"/>
      <c r="F2333" s="182"/>
      <c r="G2333" s="182">
        <f>B2333</f>
        <v>55865</v>
      </c>
      <c r="H2333" s="156"/>
      <c r="I2333" s="175"/>
      <c r="J2333" s="175"/>
    </row>
    <row r="2334" spans="1:10">
      <c r="A2334" s="521" t="s">
        <v>88</v>
      </c>
      <c r="B2334" s="228" t="s">
        <v>91</v>
      </c>
      <c r="C2334" s="186" t="s">
        <v>9</v>
      </c>
      <c r="D2334" s="187" t="s">
        <v>92</v>
      </c>
      <c r="E2334" s="187" t="s">
        <v>93</v>
      </c>
      <c r="F2334" s="187" t="s">
        <v>94</v>
      </c>
      <c r="G2334" s="188" t="s">
        <v>62</v>
      </c>
      <c r="H2334" s="156"/>
      <c r="I2334" s="175"/>
      <c r="J2334" s="175"/>
    </row>
    <row r="2335" spans="1:10">
      <c r="A2335" s="518" t="s">
        <v>113</v>
      </c>
      <c r="B2335" s="162">
        <v>88247</v>
      </c>
      <c r="C2335" s="190" t="s">
        <v>440</v>
      </c>
      <c r="D2335" s="191" t="s">
        <v>90</v>
      </c>
      <c r="E2335" s="165">
        <v>0.45</v>
      </c>
      <c r="F2335" s="166">
        <f>VLOOKUP(B2335,'SINAPI-Tabela-Mai.2016'!A:E,5,0)</f>
        <v>12.69</v>
      </c>
      <c r="G2335" s="167">
        <f>F2335*E2335</f>
        <v>5.7104999999999997</v>
      </c>
      <c r="H2335" s="156"/>
      <c r="I2335" s="175"/>
      <c r="J2335" s="175"/>
    </row>
    <row r="2336" spans="1:10">
      <c r="A2336" s="518" t="s">
        <v>113</v>
      </c>
      <c r="B2336" s="162">
        <v>88264</v>
      </c>
      <c r="C2336" s="190" t="s">
        <v>135</v>
      </c>
      <c r="D2336" s="191" t="s">
        <v>90</v>
      </c>
      <c r="E2336" s="165">
        <v>0.45</v>
      </c>
      <c r="F2336" s="166">
        <f>VLOOKUP(B2336,'SINAPI-Tabela-Mai.2016'!A:E,5,0)</f>
        <v>15.86</v>
      </c>
      <c r="G2336" s="167">
        <f>F2336*E2336</f>
        <v>7.1369999999999996</v>
      </c>
      <c r="H2336" s="156"/>
      <c r="I2336" s="175"/>
      <c r="J2336" s="175"/>
    </row>
    <row r="2337" spans="1:10">
      <c r="A2337" s="518" t="s">
        <v>99</v>
      </c>
      <c r="B2337" s="162">
        <v>2680</v>
      </c>
      <c r="C2337" s="190" t="s">
        <v>1035</v>
      </c>
      <c r="D2337" s="191" t="s">
        <v>121</v>
      </c>
      <c r="E2337" s="165">
        <v>1.1000000000000001</v>
      </c>
      <c r="F2337" s="166">
        <f>VLOOKUP(B2337,'SINAPI-Insumos-Mai.2016'!A:E,5,0)</f>
        <v>7.19</v>
      </c>
      <c r="G2337" s="167">
        <f>F2337*E2337</f>
        <v>7.9090000000000007</v>
      </c>
      <c r="H2337" s="156"/>
      <c r="I2337" s="175"/>
      <c r="J2337" s="175"/>
    </row>
    <row r="2338" spans="1:10">
      <c r="A2338" s="518"/>
      <c r="B2338" s="162"/>
      <c r="C2338" s="190"/>
      <c r="D2338" s="191"/>
      <c r="E2338" s="203"/>
      <c r="F2338" s="192"/>
      <c r="G2338" s="193"/>
      <c r="H2338" s="156"/>
      <c r="I2338" s="175"/>
      <c r="J2338" s="175"/>
    </row>
    <row r="2339" spans="1:10">
      <c r="A2339" s="195">
        <f>B2333</f>
        <v>55865</v>
      </c>
      <c r="B2339" s="206"/>
      <c r="C2339" s="196" t="s">
        <v>100</v>
      </c>
      <c r="D2339" s="194"/>
      <c r="E2339" s="205"/>
      <c r="F2339" s="197"/>
      <c r="G2339" s="197">
        <f>SUM(G2335:G2338)</f>
        <v>20.756500000000003</v>
      </c>
      <c r="H2339" s="174"/>
      <c r="I2339" s="175">
        <f>G2337</f>
        <v>7.9090000000000007</v>
      </c>
      <c r="J2339" s="175">
        <f>G2335+G2336</f>
        <v>12.8475</v>
      </c>
    </row>
    <row r="2340" spans="1:10">
      <c r="A2340" s="198" t="s">
        <v>101</v>
      </c>
      <c r="B2340" s="311"/>
      <c r="C2340" s="178"/>
      <c r="D2340" s="176"/>
      <c r="E2340" s="179"/>
      <c r="F2340" s="180"/>
      <c r="G2340" s="180"/>
      <c r="H2340" s="156"/>
      <c r="I2340" s="175"/>
      <c r="J2340" s="175"/>
    </row>
    <row r="2341" spans="1:10">
      <c r="A2341" s="198"/>
      <c r="B2341" s="177"/>
      <c r="C2341" s="178"/>
      <c r="D2341" s="176"/>
      <c r="E2341" s="179"/>
      <c r="F2341" s="180"/>
      <c r="G2341" s="180"/>
      <c r="H2341" s="156"/>
      <c r="I2341" s="175"/>
      <c r="J2341" s="175"/>
    </row>
    <row r="2342" spans="1:10">
      <c r="A2342" s="522" t="s">
        <v>97</v>
      </c>
      <c r="B2342" s="254">
        <v>55868</v>
      </c>
      <c r="C2342" s="184" t="s">
        <v>1036</v>
      </c>
      <c r="D2342" s="182" t="s">
        <v>121</v>
      </c>
      <c r="E2342" s="182"/>
      <c r="F2342" s="182"/>
      <c r="G2342" s="182">
        <f>B2342</f>
        <v>55868</v>
      </c>
      <c r="H2342" s="156"/>
      <c r="I2342" s="175"/>
      <c r="J2342" s="175"/>
    </row>
    <row r="2343" spans="1:10">
      <c r="A2343" s="521" t="s">
        <v>88</v>
      </c>
      <c r="B2343" s="228" t="s">
        <v>91</v>
      </c>
      <c r="C2343" s="186" t="s">
        <v>9</v>
      </c>
      <c r="D2343" s="187" t="s">
        <v>92</v>
      </c>
      <c r="E2343" s="187" t="s">
        <v>93</v>
      </c>
      <c r="F2343" s="187" t="s">
        <v>94</v>
      </c>
      <c r="G2343" s="188" t="s">
        <v>62</v>
      </c>
      <c r="H2343" s="156"/>
      <c r="I2343" s="175"/>
      <c r="J2343" s="175"/>
    </row>
    <row r="2344" spans="1:10">
      <c r="A2344" s="518" t="s">
        <v>113</v>
      </c>
      <c r="B2344" s="162">
        <v>88247</v>
      </c>
      <c r="C2344" s="190" t="s">
        <v>440</v>
      </c>
      <c r="D2344" s="191" t="s">
        <v>90</v>
      </c>
      <c r="E2344" s="165">
        <v>0.6</v>
      </c>
      <c r="F2344" s="166">
        <f>VLOOKUP(B2344,'SINAPI-Tabela-Mai.2016'!A:E,5,0)</f>
        <v>12.69</v>
      </c>
      <c r="G2344" s="167">
        <f>F2344*E2344</f>
        <v>7.613999999999999</v>
      </c>
      <c r="H2344" s="156"/>
      <c r="I2344" s="175"/>
      <c r="J2344" s="175"/>
    </row>
    <row r="2345" spans="1:10">
      <c r="A2345" s="518" t="s">
        <v>113</v>
      </c>
      <c r="B2345" s="162">
        <v>88264</v>
      </c>
      <c r="C2345" s="190" t="s">
        <v>135</v>
      </c>
      <c r="D2345" s="191" t="s">
        <v>90</v>
      </c>
      <c r="E2345" s="165">
        <v>0.6</v>
      </c>
      <c r="F2345" s="166">
        <f>VLOOKUP(B2345,'SINAPI-Tabela-Mai.2016'!A:E,5,0)</f>
        <v>15.86</v>
      </c>
      <c r="G2345" s="167">
        <f>F2345*E2345</f>
        <v>9.516</v>
      </c>
      <c r="H2345" s="156"/>
      <c r="I2345" s="175"/>
      <c r="J2345" s="175"/>
    </row>
    <row r="2346" spans="1:10">
      <c r="A2346" s="518" t="s">
        <v>99</v>
      </c>
      <c r="B2346" s="162">
        <v>2683</v>
      </c>
      <c r="C2346" s="190" t="s">
        <v>1037</v>
      </c>
      <c r="D2346" s="191" t="s">
        <v>121</v>
      </c>
      <c r="E2346" s="165">
        <v>1.1000000000000001</v>
      </c>
      <c r="F2346" s="166">
        <f>VLOOKUP(B2346,'SINAPI-Insumos-Mai.2016'!A:E,5,0)</f>
        <v>35.630000000000003</v>
      </c>
      <c r="G2346" s="167">
        <f>F2346*E2346</f>
        <v>39.193000000000005</v>
      </c>
      <c r="H2346" s="156"/>
      <c r="I2346" s="175"/>
      <c r="J2346" s="175"/>
    </row>
    <row r="2347" spans="1:10">
      <c r="A2347" s="518"/>
      <c r="B2347" s="162"/>
      <c r="C2347" s="190"/>
      <c r="D2347" s="191"/>
      <c r="E2347" s="203"/>
      <c r="F2347" s="192"/>
      <c r="G2347" s="193"/>
      <c r="H2347" s="156"/>
      <c r="I2347" s="175"/>
      <c r="J2347" s="175"/>
    </row>
    <row r="2348" spans="1:10">
      <c r="A2348" s="195">
        <f>B2342</f>
        <v>55868</v>
      </c>
      <c r="B2348" s="206"/>
      <c r="C2348" s="196" t="s">
        <v>100</v>
      </c>
      <c r="D2348" s="194"/>
      <c r="E2348" s="205"/>
      <c r="F2348" s="197"/>
      <c r="G2348" s="197">
        <f>SUM(G2344:G2347)</f>
        <v>56.323000000000008</v>
      </c>
      <c r="H2348" s="174"/>
      <c r="I2348" s="175">
        <f>G2346</f>
        <v>39.193000000000005</v>
      </c>
      <c r="J2348" s="175">
        <f>G2344+G2345</f>
        <v>17.13</v>
      </c>
    </row>
    <row r="2349" spans="1:10">
      <c r="A2349" s="198" t="s">
        <v>101</v>
      </c>
      <c r="B2349" s="311"/>
      <c r="C2349" s="178"/>
      <c r="D2349" s="176"/>
      <c r="E2349" s="179"/>
      <c r="F2349" s="180"/>
      <c r="G2349" s="180"/>
      <c r="H2349" s="156"/>
      <c r="I2349" s="175"/>
      <c r="J2349" s="175"/>
    </row>
    <row r="2350" spans="1:10">
      <c r="A2350" s="198"/>
      <c r="B2350" s="177"/>
      <c r="C2350" s="178"/>
      <c r="D2350" s="176"/>
      <c r="E2350" s="179"/>
      <c r="F2350" s="180"/>
      <c r="G2350" s="180"/>
      <c r="H2350" s="156"/>
      <c r="I2350" s="175"/>
      <c r="J2350" s="175"/>
    </row>
    <row r="2351" spans="1:10" ht="15" customHeight="1">
      <c r="A2351" s="522" t="s">
        <v>97</v>
      </c>
      <c r="B2351" s="254">
        <v>93018</v>
      </c>
      <c r="C2351" s="184" t="s">
        <v>1038</v>
      </c>
      <c r="D2351" s="136" t="s">
        <v>193</v>
      </c>
      <c r="E2351" s="182"/>
      <c r="F2351" s="182"/>
      <c r="G2351" s="182">
        <f>B2351</f>
        <v>93018</v>
      </c>
      <c r="H2351" s="156"/>
      <c r="I2351" s="175"/>
      <c r="J2351" s="175"/>
    </row>
    <row r="2352" spans="1:10">
      <c r="A2352" s="521" t="s">
        <v>88</v>
      </c>
      <c r="B2352" s="228" t="s">
        <v>91</v>
      </c>
      <c r="C2352" s="186" t="s">
        <v>9</v>
      </c>
      <c r="D2352" s="187" t="s">
        <v>92</v>
      </c>
      <c r="E2352" s="187" t="s">
        <v>93</v>
      </c>
      <c r="F2352" s="187" t="s">
        <v>94</v>
      </c>
      <c r="G2352" s="188" t="s">
        <v>62</v>
      </c>
      <c r="H2352" s="156"/>
      <c r="I2352" s="175"/>
      <c r="J2352" s="175"/>
    </row>
    <row r="2353" spans="1:10">
      <c r="A2353" s="518" t="s">
        <v>113</v>
      </c>
      <c r="B2353" s="162">
        <v>88247</v>
      </c>
      <c r="C2353" s="190" t="s">
        <v>440</v>
      </c>
      <c r="D2353" s="191" t="s">
        <v>90</v>
      </c>
      <c r="E2353" s="165">
        <v>0.32600000000000001</v>
      </c>
      <c r="F2353" s="166">
        <f>VLOOKUP(B2353,'SINAPI-Tabela-Mai.2016'!A:E,5,0)</f>
        <v>12.69</v>
      </c>
      <c r="G2353" s="167">
        <f>F2353*E2353</f>
        <v>4.1369400000000001</v>
      </c>
      <c r="H2353" s="156"/>
      <c r="I2353" s="175"/>
      <c r="J2353" s="175"/>
    </row>
    <row r="2354" spans="1:10">
      <c r="A2354" s="518" t="s">
        <v>113</v>
      </c>
      <c r="B2354" s="162">
        <v>88264</v>
      </c>
      <c r="C2354" s="190" t="s">
        <v>135</v>
      </c>
      <c r="D2354" s="191" t="s">
        <v>90</v>
      </c>
      <c r="E2354" s="165">
        <v>0.32600000000000001</v>
      </c>
      <c r="F2354" s="166">
        <f>VLOOKUP(B2354,'SINAPI-Tabela-Mai.2016'!A:E,5,0)</f>
        <v>15.86</v>
      </c>
      <c r="G2354" s="167">
        <f>F2354*E2354</f>
        <v>5.1703599999999996</v>
      </c>
      <c r="H2354" s="156"/>
      <c r="I2354" s="175"/>
      <c r="J2354" s="175"/>
    </row>
    <row r="2355" spans="1:10">
      <c r="A2355" s="518" t="s">
        <v>99</v>
      </c>
      <c r="B2355" s="162">
        <v>1875</v>
      </c>
      <c r="C2355" s="190" t="s">
        <v>1039</v>
      </c>
      <c r="D2355" s="136" t="s">
        <v>193</v>
      </c>
      <c r="E2355" s="165">
        <v>1</v>
      </c>
      <c r="F2355" s="166">
        <f>VLOOKUP(B2355,'SINAPI-Insumos-Mai.2016'!A:E,5,0)</f>
        <v>6.28</v>
      </c>
      <c r="G2355" s="167">
        <f>F2355*E2355</f>
        <v>6.28</v>
      </c>
      <c r="H2355" s="156"/>
      <c r="I2355" s="175"/>
      <c r="J2355" s="175"/>
    </row>
    <row r="2356" spans="1:10">
      <c r="A2356" s="518"/>
      <c r="B2356" s="162"/>
      <c r="C2356" s="190"/>
      <c r="D2356" s="191"/>
      <c r="E2356" s="203"/>
      <c r="F2356" s="192"/>
      <c r="G2356" s="193"/>
      <c r="H2356" s="156"/>
      <c r="I2356" s="175"/>
      <c r="J2356" s="175"/>
    </row>
    <row r="2357" spans="1:10">
      <c r="A2357" s="195">
        <f>B2351</f>
        <v>93018</v>
      </c>
      <c r="B2357" s="206"/>
      <c r="C2357" s="196" t="s">
        <v>100</v>
      </c>
      <c r="D2357" s="194"/>
      <c r="E2357" s="205"/>
      <c r="F2357" s="197"/>
      <c r="G2357" s="197">
        <f>SUM(G2353:G2356)</f>
        <v>15.587299999999999</v>
      </c>
      <c r="H2357" s="174"/>
      <c r="I2357" s="175">
        <f>G2355</f>
        <v>6.28</v>
      </c>
      <c r="J2357" s="175">
        <f>G2353+G2354</f>
        <v>9.3072999999999997</v>
      </c>
    </row>
    <row r="2358" spans="1:10">
      <c r="A2358" s="198" t="s">
        <v>101</v>
      </c>
      <c r="B2358" s="311"/>
      <c r="C2358" s="178"/>
      <c r="D2358" s="176"/>
      <c r="E2358" s="179"/>
      <c r="F2358" s="180"/>
      <c r="G2358" s="180"/>
      <c r="H2358" s="156"/>
      <c r="I2358" s="175"/>
      <c r="J2358" s="175"/>
    </row>
    <row r="2359" spans="1:10">
      <c r="A2359" s="198"/>
      <c r="B2359" s="177"/>
      <c r="C2359" s="178"/>
      <c r="D2359" s="176"/>
      <c r="E2359" s="179"/>
      <c r="F2359" s="180"/>
      <c r="G2359" s="180"/>
      <c r="H2359" s="156"/>
      <c r="I2359" s="175"/>
      <c r="J2359" s="175"/>
    </row>
    <row r="2360" spans="1:10" ht="15" customHeight="1">
      <c r="A2360" s="522" t="s">
        <v>97</v>
      </c>
      <c r="B2360" s="254" t="s">
        <v>1045</v>
      </c>
      <c r="C2360" s="184" t="s">
        <v>1046</v>
      </c>
      <c r="D2360" s="136" t="s">
        <v>193</v>
      </c>
      <c r="E2360" s="182"/>
      <c r="F2360" s="182"/>
      <c r="G2360" s="182" t="str">
        <f>B2360</f>
        <v>00378/ORSE</v>
      </c>
      <c r="H2360" s="156"/>
      <c r="I2360" s="175"/>
      <c r="J2360" s="175"/>
    </row>
    <row r="2361" spans="1:10">
      <c r="A2361" s="521" t="s">
        <v>88</v>
      </c>
      <c r="B2361" s="228" t="s">
        <v>91</v>
      </c>
      <c r="C2361" s="186" t="s">
        <v>9</v>
      </c>
      <c r="D2361" s="187" t="s">
        <v>92</v>
      </c>
      <c r="E2361" s="187" t="s">
        <v>93</v>
      </c>
      <c r="F2361" s="187" t="s">
        <v>94</v>
      </c>
      <c r="G2361" s="188" t="s">
        <v>62</v>
      </c>
      <c r="H2361" s="156"/>
      <c r="I2361" s="175"/>
      <c r="J2361" s="175"/>
    </row>
    <row r="2362" spans="1:10">
      <c r="A2362" s="518" t="s">
        <v>113</v>
      </c>
      <c r="B2362" s="162">
        <v>88247</v>
      </c>
      <c r="C2362" s="190" t="s">
        <v>440</v>
      </c>
      <c r="D2362" s="191" t="s">
        <v>90</v>
      </c>
      <c r="E2362" s="165">
        <v>0.48</v>
      </c>
      <c r="F2362" s="166">
        <f>VLOOKUP(B2362,'SINAPI-Tabela-Mai.2016'!A:E,5,0)</f>
        <v>12.69</v>
      </c>
      <c r="G2362" s="167">
        <f>F2362*E2362</f>
        <v>6.0911999999999997</v>
      </c>
      <c r="H2362" s="156"/>
      <c r="I2362" s="175"/>
      <c r="J2362" s="175"/>
    </row>
    <row r="2363" spans="1:10">
      <c r="A2363" s="518" t="s">
        <v>113</v>
      </c>
      <c r="B2363" s="162">
        <v>88264</v>
      </c>
      <c r="C2363" s="190" t="s">
        <v>135</v>
      </c>
      <c r="D2363" s="191" t="s">
        <v>90</v>
      </c>
      <c r="E2363" s="165">
        <v>0.48</v>
      </c>
      <c r="F2363" s="166">
        <f>VLOOKUP(B2363,'SINAPI-Tabela-Mai.2016'!A:E,5,0)</f>
        <v>15.86</v>
      </c>
      <c r="G2363" s="167">
        <f>F2363*E2363</f>
        <v>7.6127999999999991</v>
      </c>
      <c r="H2363" s="156"/>
      <c r="I2363" s="175"/>
      <c r="J2363" s="175"/>
    </row>
    <row r="2364" spans="1:10">
      <c r="A2364" s="518" t="s">
        <v>99</v>
      </c>
      <c r="B2364" s="162">
        <v>1895</v>
      </c>
      <c r="C2364" s="190" t="s">
        <v>1047</v>
      </c>
      <c r="D2364" s="136" t="s">
        <v>193</v>
      </c>
      <c r="E2364" s="165">
        <v>1</v>
      </c>
      <c r="F2364" s="166">
        <f>VLOOKUP(B2364,'SINAPI-Insumos-Mai.2016'!A:E,5,0)</f>
        <v>42.1</v>
      </c>
      <c r="G2364" s="167">
        <f>F2364*E2364</f>
        <v>42.1</v>
      </c>
      <c r="H2364" s="156"/>
      <c r="I2364" s="175"/>
      <c r="J2364" s="175"/>
    </row>
    <row r="2365" spans="1:10">
      <c r="A2365" s="518"/>
      <c r="B2365" s="162"/>
      <c r="C2365" s="190"/>
      <c r="D2365" s="191"/>
      <c r="E2365" s="203"/>
      <c r="F2365" s="192"/>
      <c r="G2365" s="193"/>
      <c r="H2365" s="156"/>
      <c r="I2365" s="175"/>
      <c r="J2365" s="175"/>
    </row>
    <row r="2366" spans="1:10">
      <c r="A2366" s="195" t="str">
        <f>B2360</f>
        <v>00378/ORSE</v>
      </c>
      <c r="B2366" s="206"/>
      <c r="C2366" s="196" t="s">
        <v>100</v>
      </c>
      <c r="D2366" s="194"/>
      <c r="E2366" s="205"/>
      <c r="F2366" s="197"/>
      <c r="G2366" s="197">
        <f>SUM(G2362:G2365)</f>
        <v>55.804000000000002</v>
      </c>
      <c r="H2366" s="174"/>
      <c r="I2366" s="175">
        <f>G2364</f>
        <v>42.1</v>
      </c>
      <c r="J2366" s="175">
        <f>G2362+G2363</f>
        <v>13.703999999999999</v>
      </c>
    </row>
    <row r="2367" spans="1:10">
      <c r="A2367" s="198" t="s">
        <v>101</v>
      </c>
      <c r="B2367" s="311"/>
      <c r="C2367" s="178"/>
      <c r="D2367" s="176"/>
      <c r="E2367" s="179"/>
      <c r="F2367" s="180"/>
      <c r="G2367" s="180"/>
      <c r="H2367" s="156"/>
      <c r="I2367" s="175"/>
      <c r="J2367" s="175"/>
    </row>
    <row r="2368" spans="1:10">
      <c r="A2368" s="198"/>
      <c r="B2368" s="177"/>
      <c r="C2368" s="178"/>
      <c r="D2368" s="176"/>
      <c r="E2368" s="179"/>
      <c r="F2368" s="180"/>
      <c r="G2368" s="180"/>
      <c r="H2368" s="156"/>
      <c r="I2368" s="175"/>
      <c r="J2368" s="175"/>
    </row>
    <row r="2369" spans="1:10" ht="15" customHeight="1">
      <c r="A2369" s="522" t="s">
        <v>97</v>
      </c>
      <c r="B2369" s="522" t="s">
        <v>1057</v>
      </c>
      <c r="C2369" s="184" t="s">
        <v>1056</v>
      </c>
      <c r="D2369" s="182" t="s">
        <v>193</v>
      </c>
      <c r="E2369" s="182"/>
      <c r="F2369" s="182"/>
      <c r="G2369" s="182" t="str">
        <f>B2369</f>
        <v>11.11.22</v>
      </c>
      <c r="H2369" s="139"/>
      <c r="I2369" s="175"/>
      <c r="J2369" s="175"/>
    </row>
    <row r="2370" spans="1:10">
      <c r="A2370" s="523" t="s">
        <v>88</v>
      </c>
      <c r="B2370" s="207" t="s">
        <v>91</v>
      </c>
      <c r="C2370" s="208" t="s">
        <v>9</v>
      </c>
      <c r="D2370" s="209" t="s">
        <v>92</v>
      </c>
      <c r="E2370" s="209" t="s">
        <v>93</v>
      </c>
      <c r="F2370" s="338" t="s">
        <v>94</v>
      </c>
      <c r="G2370" s="339" t="s">
        <v>62</v>
      </c>
      <c r="H2370" s="139"/>
      <c r="I2370" s="175"/>
      <c r="J2370" s="175"/>
    </row>
    <row r="2371" spans="1:10">
      <c r="A2371" s="518" t="s">
        <v>372</v>
      </c>
      <c r="B2371" s="162" t="s">
        <v>1057</v>
      </c>
      <c r="C2371" s="190" t="s">
        <v>1058</v>
      </c>
      <c r="D2371" s="341" t="s">
        <v>193</v>
      </c>
      <c r="E2371" s="342">
        <v>1</v>
      </c>
      <c r="F2371" s="166">
        <f>VLOOKUP(B2371,'SUDECAP-Tabela Serv.-Jan-16'!A:H,8,0)</f>
        <v>23.44</v>
      </c>
      <c r="G2371" s="344">
        <f>F2371*E2371</f>
        <v>23.44</v>
      </c>
      <c r="H2371" s="139"/>
      <c r="I2371" s="175"/>
      <c r="J2371" s="175"/>
    </row>
    <row r="2372" spans="1:10">
      <c r="A2372" s="524"/>
      <c r="B2372" s="214"/>
      <c r="C2372" s="212"/>
      <c r="D2372" s="181"/>
      <c r="E2372" s="181"/>
      <c r="F2372" s="181"/>
      <c r="G2372" s="215"/>
      <c r="H2372" s="139"/>
      <c r="I2372" s="175"/>
      <c r="J2372" s="175"/>
    </row>
    <row r="2373" spans="1:10">
      <c r="A2373" s="217" t="str">
        <f>B2369</f>
        <v>11.11.22</v>
      </c>
      <c r="B2373" s="217"/>
      <c r="C2373" s="218" t="s">
        <v>100</v>
      </c>
      <c r="D2373" s="216"/>
      <c r="E2373" s="216"/>
      <c r="F2373" s="216"/>
      <c r="G2373" s="219">
        <f>SUM(G2371:G2372)</f>
        <v>23.44</v>
      </c>
      <c r="H2373" s="139"/>
      <c r="I2373" s="175">
        <f>G2373*0.7</f>
        <v>16.408000000000001</v>
      </c>
      <c r="J2373" s="175">
        <f>G2373*0.3</f>
        <v>7.032</v>
      </c>
    </row>
    <row r="2374" spans="1:10">
      <c r="A2374" s="221" t="s">
        <v>101</v>
      </c>
      <c r="B2374" s="231"/>
      <c r="C2374" s="222"/>
      <c r="D2374" s="220"/>
      <c r="E2374" s="220"/>
      <c r="F2374" s="220"/>
      <c r="G2374" s="220"/>
      <c r="I2374" s="175"/>
      <c r="J2374" s="175"/>
    </row>
    <row r="2375" spans="1:10">
      <c r="A2375" s="224"/>
      <c r="B2375" s="224"/>
      <c r="C2375" s="225"/>
      <c r="D2375" s="223"/>
      <c r="E2375" s="223"/>
      <c r="F2375" s="223"/>
      <c r="G2375" s="223"/>
      <c r="I2375" s="175"/>
      <c r="J2375" s="175"/>
    </row>
    <row r="2376" spans="1:10" ht="22.5">
      <c r="A2376" s="522" t="s">
        <v>97</v>
      </c>
      <c r="B2376" s="522" t="s">
        <v>1059</v>
      </c>
      <c r="C2376" s="184" t="s">
        <v>1060</v>
      </c>
      <c r="D2376" s="182" t="s">
        <v>193</v>
      </c>
      <c r="E2376" s="182"/>
      <c r="F2376" s="182"/>
      <c r="G2376" s="182" t="str">
        <f>B2376</f>
        <v>11.11.32</v>
      </c>
      <c r="H2376" s="139"/>
      <c r="I2376" s="175"/>
      <c r="J2376" s="175"/>
    </row>
    <row r="2377" spans="1:10">
      <c r="A2377" s="523" t="s">
        <v>88</v>
      </c>
      <c r="B2377" s="207" t="s">
        <v>91</v>
      </c>
      <c r="C2377" s="208" t="s">
        <v>9</v>
      </c>
      <c r="D2377" s="209" t="s">
        <v>92</v>
      </c>
      <c r="E2377" s="209" t="s">
        <v>93</v>
      </c>
      <c r="F2377" s="338" t="s">
        <v>94</v>
      </c>
      <c r="G2377" s="339" t="s">
        <v>62</v>
      </c>
      <c r="H2377" s="139"/>
      <c r="I2377" s="175"/>
      <c r="J2377" s="175"/>
    </row>
    <row r="2378" spans="1:10">
      <c r="A2378" s="518" t="s">
        <v>372</v>
      </c>
      <c r="B2378" s="162" t="s">
        <v>1059</v>
      </c>
      <c r="C2378" s="190" t="s">
        <v>1061</v>
      </c>
      <c r="D2378" s="341" t="s">
        <v>193</v>
      </c>
      <c r="E2378" s="342">
        <v>1</v>
      </c>
      <c r="F2378" s="166">
        <f>VLOOKUP(B2378,'SUDECAP-Tabela Serv.-Jan-16'!A:H,8,0)</f>
        <v>34.47</v>
      </c>
      <c r="G2378" s="344">
        <f>F2378*E2378</f>
        <v>34.47</v>
      </c>
      <c r="H2378" s="139"/>
      <c r="I2378" s="175"/>
      <c r="J2378" s="175"/>
    </row>
    <row r="2379" spans="1:10">
      <c r="A2379" s="524"/>
      <c r="B2379" s="214"/>
      <c r="C2379" s="212"/>
      <c r="D2379" s="181"/>
      <c r="E2379" s="181"/>
      <c r="F2379" s="181"/>
      <c r="G2379" s="215"/>
      <c r="H2379" s="139"/>
      <c r="I2379" s="175"/>
      <c r="J2379" s="175"/>
    </row>
    <row r="2380" spans="1:10">
      <c r="A2380" s="217" t="str">
        <f>B2376</f>
        <v>11.11.32</v>
      </c>
      <c r="B2380" s="217"/>
      <c r="C2380" s="218" t="s">
        <v>100</v>
      </c>
      <c r="D2380" s="216"/>
      <c r="E2380" s="216"/>
      <c r="F2380" s="216"/>
      <c r="G2380" s="219">
        <f>SUM(G2378:G2379)</f>
        <v>34.47</v>
      </c>
      <c r="H2380" s="139"/>
      <c r="I2380" s="175">
        <f>G2380*0.7</f>
        <v>24.128999999999998</v>
      </c>
      <c r="J2380" s="175">
        <f>G2380*0.3</f>
        <v>10.340999999999999</v>
      </c>
    </row>
    <row r="2381" spans="1:10">
      <c r="A2381" s="221" t="s">
        <v>101</v>
      </c>
      <c r="B2381" s="231"/>
      <c r="C2381" s="222"/>
      <c r="D2381" s="220"/>
      <c r="E2381" s="220"/>
      <c r="F2381" s="220"/>
      <c r="G2381" s="220"/>
      <c r="I2381" s="175"/>
      <c r="J2381" s="175"/>
    </row>
    <row r="2382" spans="1:10">
      <c r="A2382" s="224"/>
      <c r="B2382" s="224"/>
      <c r="C2382" s="225"/>
      <c r="D2382" s="223"/>
      <c r="E2382" s="223"/>
      <c r="F2382" s="223"/>
      <c r="G2382" s="223"/>
      <c r="I2382" s="175"/>
      <c r="J2382" s="175"/>
    </row>
    <row r="2383" spans="1:10" ht="24.75" customHeight="1">
      <c r="A2383" s="522" t="s">
        <v>97</v>
      </c>
      <c r="B2383" s="522" t="s">
        <v>1062</v>
      </c>
      <c r="C2383" s="184" t="s">
        <v>1063</v>
      </c>
      <c r="D2383" s="182" t="s">
        <v>193</v>
      </c>
      <c r="E2383" s="182"/>
      <c r="F2383" s="182"/>
      <c r="G2383" s="182" t="str">
        <f>B2383</f>
        <v>08687/ORSE</v>
      </c>
      <c r="H2383" s="139"/>
      <c r="I2383" s="175"/>
      <c r="J2383" s="175"/>
    </row>
    <row r="2384" spans="1:10">
      <c r="A2384" s="523" t="s">
        <v>88</v>
      </c>
      <c r="B2384" s="207" t="s">
        <v>91</v>
      </c>
      <c r="C2384" s="208" t="s">
        <v>9</v>
      </c>
      <c r="D2384" s="209" t="s">
        <v>92</v>
      </c>
      <c r="E2384" s="209" t="s">
        <v>93</v>
      </c>
      <c r="F2384" s="338" t="s">
        <v>94</v>
      </c>
      <c r="G2384" s="339" t="s">
        <v>62</v>
      </c>
      <c r="H2384" s="139"/>
      <c r="I2384" s="175"/>
      <c r="J2384" s="175"/>
    </row>
    <row r="2385" spans="1:10">
      <c r="A2385" s="518" t="s">
        <v>113</v>
      </c>
      <c r="B2385" s="162">
        <v>88316</v>
      </c>
      <c r="C2385" s="190" t="s">
        <v>1055</v>
      </c>
      <c r="D2385" s="191" t="s">
        <v>90</v>
      </c>
      <c r="E2385" s="165">
        <v>0.2</v>
      </c>
      <c r="F2385" s="166">
        <f>VLOOKUP(B2385,'SINAPI-Tabela-Mai.2016'!A:E,5,0)</f>
        <v>11.41</v>
      </c>
      <c r="G2385" s="337">
        <f>F2385*E2385</f>
        <v>2.282</v>
      </c>
      <c r="H2385" s="139"/>
      <c r="I2385" s="175"/>
      <c r="J2385" s="175"/>
    </row>
    <row r="2386" spans="1:10">
      <c r="A2386" s="518" t="s">
        <v>113</v>
      </c>
      <c r="B2386" s="162">
        <v>88264</v>
      </c>
      <c r="C2386" s="190" t="s">
        <v>523</v>
      </c>
      <c r="D2386" s="191" t="s">
        <v>90</v>
      </c>
      <c r="E2386" s="165">
        <v>0.2</v>
      </c>
      <c r="F2386" s="166">
        <f>VLOOKUP(B2386,'SINAPI-Tabela-Mai.2016'!A:E,5,0)</f>
        <v>15.86</v>
      </c>
      <c r="G2386" s="337">
        <f>F2386*E2386</f>
        <v>3.1720000000000002</v>
      </c>
      <c r="H2386" s="139"/>
      <c r="I2386" s="175"/>
      <c r="J2386" s="175"/>
    </row>
    <row r="2387" spans="1:10">
      <c r="A2387" s="518" t="s">
        <v>288</v>
      </c>
      <c r="B2387" s="162" t="s">
        <v>1064</v>
      </c>
      <c r="C2387" s="190" t="s">
        <v>1065</v>
      </c>
      <c r="D2387" s="191" t="s">
        <v>1048</v>
      </c>
      <c r="E2387" s="165">
        <v>1</v>
      </c>
      <c r="F2387" s="340">
        <v>31</v>
      </c>
      <c r="G2387" s="337">
        <f>F2387*E2387</f>
        <v>31</v>
      </c>
      <c r="H2387" s="139"/>
      <c r="I2387" s="175"/>
      <c r="J2387" s="175"/>
    </row>
    <row r="2388" spans="1:10">
      <c r="A2388" s="524"/>
      <c r="B2388" s="214"/>
      <c r="C2388" s="212"/>
      <c r="D2388" s="181"/>
      <c r="E2388" s="181"/>
      <c r="F2388" s="181"/>
      <c r="G2388" s="215"/>
      <c r="H2388" s="139"/>
      <c r="I2388" s="175"/>
      <c r="J2388" s="175"/>
    </row>
    <row r="2389" spans="1:10">
      <c r="A2389" s="217" t="str">
        <f>B2383</f>
        <v>08687/ORSE</v>
      </c>
      <c r="B2389" s="217"/>
      <c r="C2389" s="218" t="s">
        <v>100</v>
      </c>
      <c r="D2389" s="216"/>
      <c r="E2389" s="216"/>
      <c r="F2389" s="216"/>
      <c r="G2389" s="219">
        <f>SUM(G2385:G2388)</f>
        <v>36.454000000000001</v>
      </c>
      <c r="H2389" s="139"/>
      <c r="I2389" s="175">
        <f>G2389*0.7</f>
        <v>25.517799999999998</v>
      </c>
      <c r="J2389" s="175">
        <f>G2389*0.3</f>
        <v>10.936199999999999</v>
      </c>
    </row>
    <row r="2390" spans="1:10">
      <c r="A2390" s="221" t="s">
        <v>101</v>
      </c>
      <c r="B2390" s="231"/>
      <c r="C2390" s="222"/>
      <c r="D2390" s="220"/>
      <c r="E2390" s="220"/>
      <c r="F2390" s="220"/>
      <c r="G2390" s="220"/>
      <c r="I2390" s="175"/>
      <c r="J2390" s="175"/>
    </row>
    <row r="2391" spans="1:10">
      <c r="A2391" s="224"/>
      <c r="B2391" s="224"/>
      <c r="C2391" s="225"/>
      <c r="D2391" s="223"/>
      <c r="E2391" s="223"/>
      <c r="F2391" s="223"/>
      <c r="G2391" s="223"/>
      <c r="I2391" s="175"/>
      <c r="J2391" s="175"/>
    </row>
    <row r="2392" spans="1:10" ht="24.75" customHeight="1">
      <c r="A2392" s="522" t="s">
        <v>97</v>
      </c>
      <c r="B2392" s="522" t="s">
        <v>1066</v>
      </c>
      <c r="C2392" s="184" t="s">
        <v>1067</v>
      </c>
      <c r="D2392" s="182" t="s">
        <v>193</v>
      </c>
      <c r="E2392" s="182"/>
      <c r="F2392" s="182"/>
      <c r="G2392" s="182" t="str">
        <f>B2392</f>
        <v>09519/ORSE</v>
      </c>
      <c r="H2392" s="139"/>
      <c r="I2392" s="175"/>
      <c r="J2392" s="175"/>
    </row>
    <row r="2393" spans="1:10">
      <c r="A2393" s="523" t="s">
        <v>88</v>
      </c>
      <c r="B2393" s="207" t="s">
        <v>91</v>
      </c>
      <c r="C2393" s="208" t="s">
        <v>9</v>
      </c>
      <c r="D2393" s="209" t="s">
        <v>92</v>
      </c>
      <c r="E2393" s="209" t="s">
        <v>93</v>
      </c>
      <c r="F2393" s="338" t="s">
        <v>94</v>
      </c>
      <c r="G2393" s="339" t="s">
        <v>62</v>
      </c>
      <c r="H2393" s="139"/>
      <c r="I2393" s="175"/>
      <c r="J2393" s="175"/>
    </row>
    <row r="2394" spans="1:10">
      <c r="A2394" s="518" t="s">
        <v>113</v>
      </c>
      <c r="B2394" s="162">
        <v>88247</v>
      </c>
      <c r="C2394" s="190" t="s">
        <v>522</v>
      </c>
      <c r="D2394" s="191" t="s">
        <v>90</v>
      </c>
      <c r="E2394" s="165">
        <v>0.2</v>
      </c>
      <c r="F2394" s="166">
        <f>VLOOKUP(B2394,'SINAPI-Tabela-Mai.2016'!A:E,5,0)</f>
        <v>12.69</v>
      </c>
      <c r="G2394" s="337">
        <f>F2394*E2394</f>
        <v>2.5380000000000003</v>
      </c>
      <c r="H2394" s="139"/>
      <c r="I2394" s="175"/>
      <c r="J2394" s="175"/>
    </row>
    <row r="2395" spans="1:10">
      <c r="A2395" s="518" t="s">
        <v>113</v>
      </c>
      <c r="B2395" s="162">
        <v>88264</v>
      </c>
      <c r="C2395" s="190" t="s">
        <v>523</v>
      </c>
      <c r="D2395" s="191" t="s">
        <v>90</v>
      </c>
      <c r="E2395" s="165">
        <v>0.2</v>
      </c>
      <c r="F2395" s="166">
        <f>VLOOKUP(B2395,'SINAPI-Tabela-Mai.2016'!A:E,5,0)</f>
        <v>15.86</v>
      </c>
      <c r="G2395" s="337">
        <f>F2395*E2395</f>
        <v>3.1720000000000002</v>
      </c>
      <c r="H2395" s="139"/>
      <c r="I2395" s="175"/>
      <c r="J2395" s="175"/>
    </row>
    <row r="2396" spans="1:10">
      <c r="A2396" s="518" t="s">
        <v>288</v>
      </c>
      <c r="B2396" s="162" t="s">
        <v>1068</v>
      </c>
      <c r="C2396" s="190" t="s">
        <v>1069</v>
      </c>
      <c r="D2396" s="191" t="s">
        <v>1048</v>
      </c>
      <c r="E2396" s="165">
        <v>1</v>
      </c>
      <c r="F2396" s="232">
        <v>1.87</v>
      </c>
      <c r="G2396" s="337">
        <f>F2396*E2396</f>
        <v>1.87</v>
      </c>
      <c r="H2396" s="139"/>
      <c r="I2396" s="175"/>
      <c r="J2396" s="175"/>
    </row>
    <row r="2397" spans="1:10">
      <c r="A2397" s="524"/>
      <c r="B2397" s="214"/>
      <c r="C2397" s="212"/>
      <c r="D2397" s="181"/>
      <c r="E2397" s="181"/>
      <c r="F2397" s="181"/>
      <c r="G2397" s="215"/>
      <c r="H2397" s="139"/>
      <c r="I2397" s="175"/>
      <c r="J2397" s="175"/>
    </row>
    <row r="2398" spans="1:10">
      <c r="A2398" s="217" t="str">
        <f>B2392</f>
        <v>09519/ORSE</v>
      </c>
      <c r="B2398" s="217"/>
      <c r="C2398" s="218" t="s">
        <v>100</v>
      </c>
      <c r="D2398" s="216"/>
      <c r="E2398" s="216"/>
      <c r="F2398" s="216"/>
      <c r="G2398" s="219">
        <f>SUM(G2394:G2397)</f>
        <v>7.580000000000001</v>
      </c>
      <c r="H2398" s="139"/>
      <c r="I2398" s="175">
        <f>G2398*0.7</f>
        <v>5.306</v>
      </c>
      <c r="J2398" s="175">
        <f>G2398*0.3</f>
        <v>2.274</v>
      </c>
    </row>
    <row r="2399" spans="1:10">
      <c r="A2399" s="221" t="s">
        <v>101</v>
      </c>
      <c r="B2399" s="231"/>
      <c r="C2399" s="222"/>
      <c r="D2399" s="220"/>
      <c r="E2399" s="220"/>
      <c r="F2399" s="220"/>
      <c r="G2399" s="220"/>
      <c r="I2399" s="175"/>
      <c r="J2399" s="175"/>
    </row>
    <row r="2400" spans="1:10">
      <c r="A2400" s="224"/>
      <c r="B2400" s="224"/>
      <c r="C2400" s="225"/>
      <c r="D2400" s="223"/>
      <c r="E2400" s="223"/>
      <c r="F2400" s="223"/>
      <c r="G2400" s="223"/>
      <c r="I2400" s="175"/>
      <c r="J2400" s="175"/>
    </row>
    <row r="2401" spans="1:10" ht="24.75" customHeight="1">
      <c r="A2401" s="522" t="s">
        <v>97</v>
      </c>
      <c r="B2401" s="522" t="s">
        <v>1070</v>
      </c>
      <c r="C2401" s="184" t="s">
        <v>1071</v>
      </c>
      <c r="D2401" s="182" t="s">
        <v>193</v>
      </c>
      <c r="E2401" s="182"/>
      <c r="F2401" s="182"/>
      <c r="G2401" s="182" t="str">
        <f>B2401</f>
        <v>08695/ORSE</v>
      </c>
      <c r="H2401" s="139"/>
      <c r="I2401" s="175"/>
      <c r="J2401" s="175"/>
    </row>
    <row r="2402" spans="1:10">
      <c r="A2402" s="523" t="s">
        <v>88</v>
      </c>
      <c r="B2402" s="207" t="s">
        <v>91</v>
      </c>
      <c r="C2402" s="208" t="s">
        <v>9</v>
      </c>
      <c r="D2402" s="209" t="s">
        <v>92</v>
      </c>
      <c r="E2402" s="209" t="s">
        <v>93</v>
      </c>
      <c r="F2402" s="338" t="s">
        <v>94</v>
      </c>
      <c r="G2402" s="339" t="s">
        <v>62</v>
      </c>
      <c r="H2402" s="139"/>
      <c r="I2402" s="175"/>
      <c r="J2402" s="175"/>
    </row>
    <row r="2403" spans="1:10">
      <c r="A2403" s="518" t="s">
        <v>113</v>
      </c>
      <c r="B2403" s="162">
        <v>88316</v>
      </c>
      <c r="C2403" s="190" t="s">
        <v>116</v>
      </c>
      <c r="D2403" s="191" t="s">
        <v>90</v>
      </c>
      <c r="E2403" s="165">
        <v>0.2</v>
      </c>
      <c r="F2403" s="166">
        <f>VLOOKUP(B2403,'SINAPI-Tabela-Mai.2016'!A:E,5,0)</f>
        <v>11.41</v>
      </c>
      <c r="G2403" s="337">
        <f>F2403*E2403</f>
        <v>2.282</v>
      </c>
      <c r="H2403" s="139"/>
      <c r="I2403" s="175"/>
      <c r="J2403" s="175"/>
    </row>
    <row r="2404" spans="1:10">
      <c r="A2404" s="518" t="s">
        <v>113</v>
      </c>
      <c r="B2404" s="162">
        <v>88264</v>
      </c>
      <c r="C2404" s="190" t="s">
        <v>523</v>
      </c>
      <c r="D2404" s="191" t="s">
        <v>90</v>
      </c>
      <c r="E2404" s="165">
        <v>0.2</v>
      </c>
      <c r="F2404" s="166">
        <f>VLOOKUP(B2404,'SINAPI-Tabela-Mai.2016'!A:E,5,0)</f>
        <v>15.86</v>
      </c>
      <c r="G2404" s="337">
        <f>F2404*E2404</f>
        <v>3.1720000000000002</v>
      </c>
      <c r="H2404" s="139"/>
      <c r="I2404" s="175"/>
      <c r="J2404" s="175"/>
    </row>
    <row r="2405" spans="1:10">
      <c r="A2405" s="518" t="s">
        <v>288</v>
      </c>
      <c r="B2405" s="162" t="s">
        <v>1072</v>
      </c>
      <c r="C2405" s="190" t="s">
        <v>1073</v>
      </c>
      <c r="D2405" s="191" t="s">
        <v>1048</v>
      </c>
      <c r="E2405" s="165">
        <v>1</v>
      </c>
      <c r="F2405" s="232">
        <v>3.99</v>
      </c>
      <c r="G2405" s="337">
        <f>F2405*E2405</f>
        <v>3.99</v>
      </c>
      <c r="H2405" s="139"/>
      <c r="I2405" s="175"/>
      <c r="J2405" s="175"/>
    </row>
    <row r="2406" spans="1:10">
      <c r="A2406" s="524"/>
      <c r="B2406" s="214"/>
      <c r="C2406" s="212"/>
      <c r="D2406" s="181"/>
      <c r="E2406" s="181"/>
      <c r="F2406" s="181"/>
      <c r="G2406" s="215"/>
      <c r="H2406" s="139"/>
      <c r="I2406" s="175"/>
      <c r="J2406" s="175"/>
    </row>
    <row r="2407" spans="1:10">
      <c r="A2407" s="217" t="str">
        <f>B2401</f>
        <v>08695/ORSE</v>
      </c>
      <c r="B2407" s="217"/>
      <c r="C2407" s="218" t="s">
        <v>100</v>
      </c>
      <c r="D2407" s="216"/>
      <c r="E2407" s="216"/>
      <c r="F2407" s="216"/>
      <c r="G2407" s="219">
        <f>SUM(G2403:G2406)</f>
        <v>9.4440000000000008</v>
      </c>
      <c r="H2407" s="139"/>
      <c r="I2407" s="175">
        <f>G2407*0.7</f>
        <v>6.6108000000000002</v>
      </c>
      <c r="J2407" s="175">
        <f>G2407*0.3</f>
        <v>2.8332000000000002</v>
      </c>
    </row>
    <row r="2408" spans="1:10">
      <c r="A2408" s="221" t="s">
        <v>101</v>
      </c>
      <c r="B2408" s="231"/>
      <c r="C2408" s="222"/>
      <c r="D2408" s="220"/>
      <c r="E2408" s="220"/>
      <c r="F2408" s="220"/>
      <c r="G2408" s="220"/>
      <c r="I2408" s="175"/>
      <c r="J2408" s="175"/>
    </row>
    <row r="2409" spans="1:10">
      <c r="A2409" s="224"/>
      <c r="B2409" s="224"/>
      <c r="C2409" s="225"/>
      <c r="D2409" s="223"/>
      <c r="E2409" s="223"/>
      <c r="F2409" s="223"/>
      <c r="G2409" s="223"/>
      <c r="I2409" s="175"/>
      <c r="J2409" s="175"/>
    </row>
    <row r="2410" spans="1:10" ht="22.5">
      <c r="A2410" s="199" t="s">
        <v>97</v>
      </c>
      <c r="B2410" s="199" t="s">
        <v>7757</v>
      </c>
      <c r="C2410" s="184" t="s">
        <v>18903</v>
      </c>
      <c r="D2410" s="182" t="s">
        <v>121</v>
      </c>
      <c r="E2410" s="182"/>
      <c r="F2410" s="182"/>
      <c r="G2410" s="182" t="str">
        <f>B2410</f>
        <v>ELE-CAL-070</v>
      </c>
      <c r="H2410" s="156"/>
      <c r="I2410" s="175"/>
      <c r="J2410" s="175"/>
    </row>
    <row r="2411" spans="1:10">
      <c r="A2411" s="282" t="s">
        <v>88</v>
      </c>
      <c r="B2411" s="200" t="s">
        <v>91</v>
      </c>
      <c r="C2411" s="186" t="s">
        <v>9</v>
      </c>
      <c r="D2411" s="187" t="s">
        <v>92</v>
      </c>
      <c r="E2411" s="187" t="s">
        <v>93</v>
      </c>
      <c r="F2411" s="187" t="s">
        <v>94</v>
      </c>
      <c r="G2411" s="188" t="s">
        <v>62</v>
      </c>
      <c r="H2411" s="156"/>
      <c r="I2411" s="175"/>
      <c r="J2411" s="175"/>
    </row>
    <row r="2412" spans="1:10">
      <c r="A2412" s="584" t="s">
        <v>109</v>
      </c>
      <c r="B2412" s="202" t="s">
        <v>7757</v>
      </c>
      <c r="C2412" s="190" t="s">
        <v>18904</v>
      </c>
      <c r="D2412" s="191" t="s">
        <v>121</v>
      </c>
      <c r="E2412" s="165">
        <v>1</v>
      </c>
      <c r="F2412" s="166" t="str">
        <f>VLOOKUP(B2412,'SETOP-Tabela Serv.-Dez.2015'!A:H,6,0)</f>
        <v>98,09</v>
      </c>
      <c r="G2412" s="167">
        <f>F2412*E2412</f>
        <v>98.09</v>
      </c>
      <c r="H2412" s="156"/>
      <c r="I2412" s="175"/>
      <c r="J2412" s="175"/>
    </row>
    <row r="2413" spans="1:10">
      <c r="A2413" s="585"/>
      <c r="B2413" s="586"/>
      <c r="C2413" s="212"/>
      <c r="D2413" s="272"/>
      <c r="E2413" s="273"/>
      <c r="F2413" s="273"/>
      <c r="G2413" s="274"/>
      <c r="H2413" s="156"/>
      <c r="I2413" s="175"/>
      <c r="J2413" s="175"/>
    </row>
    <row r="2414" spans="1:10">
      <c r="A2414" s="283" t="str">
        <f>B2410</f>
        <v>ELE-CAL-070</v>
      </c>
      <c r="B2414" s="283"/>
      <c r="C2414" s="196" t="s">
        <v>100</v>
      </c>
      <c r="D2414" s="194"/>
      <c r="E2414" s="194"/>
      <c r="F2414" s="173"/>
      <c r="G2414" s="246">
        <f>SUM(G2412:G2413)</f>
        <v>98.09</v>
      </c>
      <c r="H2414" s="174"/>
      <c r="I2414" s="175">
        <f>G2414*0.7</f>
        <v>68.662999999999997</v>
      </c>
      <c r="J2414" s="175">
        <f>G2414*0.3</f>
        <v>29.427</v>
      </c>
    </row>
    <row r="2415" spans="1:10">
      <c r="A2415" s="284" t="s">
        <v>101</v>
      </c>
      <c r="B2415" s="599"/>
      <c r="C2415" s="178"/>
      <c r="D2415" s="176"/>
      <c r="E2415" s="176"/>
      <c r="F2415" s="180"/>
      <c r="G2415" s="180"/>
      <c r="H2415" s="156"/>
      <c r="I2415" s="175"/>
      <c r="J2415" s="175"/>
    </row>
    <row r="2416" spans="1:10">
      <c r="A2416" s="530"/>
      <c r="B2416" s="277"/>
      <c r="C2416" s="225"/>
      <c r="D2416" s="278"/>
      <c r="E2416" s="279"/>
      <c r="F2416" s="279"/>
      <c r="G2416" s="279"/>
      <c r="H2416" s="156"/>
      <c r="I2416" s="175"/>
      <c r="J2416" s="175"/>
    </row>
    <row r="2417" spans="1:10" ht="22.5">
      <c r="A2417" s="199" t="s">
        <v>97</v>
      </c>
      <c r="B2417" s="199" t="s">
        <v>18867</v>
      </c>
      <c r="C2417" s="184" t="s">
        <v>18868</v>
      </c>
      <c r="D2417" s="182" t="s">
        <v>193</v>
      </c>
      <c r="E2417" s="182"/>
      <c r="F2417" s="182"/>
      <c r="G2417" s="182" t="str">
        <f>B2417</f>
        <v>ELE-PER-080 MOD</v>
      </c>
      <c r="H2417" s="156"/>
      <c r="I2417" s="175"/>
      <c r="J2417" s="175"/>
    </row>
    <row r="2418" spans="1:10">
      <c r="A2418" s="282" t="s">
        <v>88</v>
      </c>
      <c r="B2418" s="200" t="s">
        <v>91</v>
      </c>
      <c r="C2418" s="186" t="s">
        <v>9</v>
      </c>
      <c r="D2418" s="187" t="s">
        <v>92</v>
      </c>
      <c r="E2418" s="187" t="s">
        <v>93</v>
      </c>
      <c r="F2418" s="187" t="s">
        <v>94</v>
      </c>
      <c r="G2418" s="188" t="s">
        <v>62</v>
      </c>
      <c r="H2418" s="156"/>
      <c r="I2418" s="175"/>
      <c r="J2418" s="175"/>
    </row>
    <row r="2419" spans="1:10">
      <c r="A2419" s="584" t="s">
        <v>109</v>
      </c>
      <c r="B2419" s="202" t="s">
        <v>8609</v>
      </c>
      <c r="C2419" s="190" t="s">
        <v>18869</v>
      </c>
      <c r="D2419" s="191" t="s">
        <v>121</v>
      </c>
      <c r="E2419" s="165">
        <v>3</v>
      </c>
      <c r="F2419" s="166">
        <f>VLOOKUP(B2419,'SETOP-Tabela Serv.-Dez.2015'!A:H,6,0)</f>
        <v>10</v>
      </c>
      <c r="G2419" s="167">
        <f>F2419*E2419</f>
        <v>30</v>
      </c>
      <c r="H2419" s="156"/>
      <c r="I2419" s="175"/>
      <c r="J2419" s="175"/>
    </row>
    <row r="2420" spans="1:10">
      <c r="A2420" s="585"/>
      <c r="B2420" s="586"/>
      <c r="C2420" s="212"/>
      <c r="D2420" s="272"/>
      <c r="E2420" s="273"/>
      <c r="F2420" s="273"/>
      <c r="G2420" s="274"/>
      <c r="H2420" s="156"/>
      <c r="I2420" s="175"/>
      <c r="J2420" s="175"/>
    </row>
    <row r="2421" spans="1:10">
      <c r="A2421" s="283" t="str">
        <f>B2417</f>
        <v>ELE-PER-080 MOD</v>
      </c>
      <c r="B2421" s="283"/>
      <c r="C2421" s="196" t="s">
        <v>100</v>
      </c>
      <c r="D2421" s="194"/>
      <c r="E2421" s="194"/>
      <c r="F2421" s="173"/>
      <c r="G2421" s="246">
        <f>SUM(G2419:G2420)</f>
        <v>30</v>
      </c>
      <c r="H2421" s="174"/>
      <c r="I2421" s="175">
        <f>G2421*0.7</f>
        <v>21</v>
      </c>
      <c r="J2421" s="175">
        <f>G2421*0.3</f>
        <v>9</v>
      </c>
    </row>
    <row r="2422" spans="1:10">
      <c r="A2422" s="284" t="s">
        <v>101</v>
      </c>
      <c r="B2422" s="599" t="s">
        <v>18870</v>
      </c>
      <c r="C2422" s="178"/>
      <c r="D2422" s="176"/>
      <c r="E2422" s="176"/>
      <c r="F2422" s="180"/>
      <c r="G2422" s="180"/>
      <c r="H2422" s="156"/>
      <c r="I2422" s="175"/>
      <c r="J2422" s="175"/>
    </row>
    <row r="2423" spans="1:10">
      <c r="A2423" s="530"/>
      <c r="B2423" s="277"/>
      <c r="C2423" s="225"/>
      <c r="D2423" s="278"/>
      <c r="E2423" s="279"/>
      <c r="F2423" s="279"/>
      <c r="G2423" s="279"/>
      <c r="H2423" s="156"/>
      <c r="I2423" s="175"/>
      <c r="J2423" s="175"/>
    </row>
    <row r="2424" spans="1:10" s="348" customFormat="1" ht="18" customHeight="1">
      <c r="A2424" s="522" t="s">
        <v>97</v>
      </c>
      <c r="B2424" s="254" t="s">
        <v>1074</v>
      </c>
      <c r="C2424" s="345" t="s">
        <v>1075</v>
      </c>
      <c r="D2424" s="182" t="s">
        <v>193</v>
      </c>
      <c r="E2424" s="280"/>
      <c r="F2424" s="280"/>
      <c r="G2424" s="280" t="str">
        <f>B2424</f>
        <v>11.11.62</v>
      </c>
      <c r="H2424" s="346"/>
      <c r="I2424" s="347"/>
      <c r="J2424" s="347"/>
    </row>
    <row r="2425" spans="1:10" s="348" customFormat="1">
      <c r="A2425" s="521" t="s">
        <v>88</v>
      </c>
      <c r="B2425" s="228" t="s">
        <v>91</v>
      </c>
      <c r="C2425" s="349" t="s">
        <v>9</v>
      </c>
      <c r="D2425" s="200" t="s">
        <v>92</v>
      </c>
      <c r="E2425" s="200" t="s">
        <v>93</v>
      </c>
      <c r="F2425" s="200" t="s">
        <v>94</v>
      </c>
      <c r="G2425" s="350" t="s">
        <v>62</v>
      </c>
      <c r="H2425" s="346"/>
      <c r="I2425" s="347"/>
      <c r="J2425" s="347"/>
    </row>
    <row r="2426" spans="1:10" s="348" customFormat="1">
      <c r="A2426" s="524" t="s">
        <v>372</v>
      </c>
      <c r="B2426" s="214" t="s">
        <v>1074</v>
      </c>
      <c r="C2426" s="351" t="s">
        <v>1076</v>
      </c>
      <c r="D2426" s="341" t="s">
        <v>193</v>
      </c>
      <c r="E2426" s="342">
        <v>1</v>
      </c>
      <c r="F2426" s="166">
        <f>VLOOKUP(B2426,'SUDECAP-Tabela Serv.-Jan-16'!A:H,8,0)</f>
        <v>5.2</v>
      </c>
      <c r="G2426" s="344">
        <f>F2426*E2426</f>
        <v>5.2</v>
      </c>
      <c r="H2426" s="346"/>
      <c r="I2426" s="347"/>
      <c r="J2426" s="347"/>
    </row>
    <row r="2427" spans="1:10" s="348" customFormat="1">
      <c r="A2427" s="518"/>
      <c r="B2427" s="162"/>
      <c r="C2427" s="351"/>
      <c r="D2427" s="202"/>
      <c r="E2427" s="201"/>
      <c r="F2427" s="352"/>
      <c r="G2427" s="353"/>
      <c r="H2427" s="346"/>
      <c r="I2427" s="347"/>
      <c r="J2427" s="347"/>
    </row>
    <row r="2428" spans="1:10" s="348" customFormat="1">
      <c r="A2428" s="195" t="str">
        <f>B2424</f>
        <v>11.11.62</v>
      </c>
      <c r="B2428" s="206"/>
      <c r="C2428" s="354" t="s">
        <v>100</v>
      </c>
      <c r="D2428" s="283"/>
      <c r="E2428" s="204"/>
      <c r="F2428" s="355"/>
      <c r="G2428" s="355">
        <f>SUM(G2426:G2427)</f>
        <v>5.2</v>
      </c>
      <c r="H2428" s="356"/>
      <c r="I2428" s="347" t="e">
        <f>G2426+#REF!+#REF!</f>
        <v>#REF!</v>
      </c>
      <c r="J2428" s="347" t="e">
        <f>#REF!+#REF!</f>
        <v>#REF!</v>
      </c>
    </row>
    <row r="2429" spans="1:10" s="348" customFormat="1">
      <c r="A2429" s="198" t="s">
        <v>101</v>
      </c>
      <c r="B2429" s="177"/>
      <c r="C2429" s="358"/>
      <c r="D2429" s="284"/>
      <c r="E2429" s="357"/>
      <c r="F2429" s="359"/>
      <c r="G2429" s="359"/>
      <c r="H2429" s="346"/>
      <c r="I2429" s="347"/>
      <c r="J2429" s="347"/>
    </row>
    <row r="2430" spans="1:10" s="348" customFormat="1">
      <c r="A2430" s="198"/>
      <c r="B2430" s="177"/>
      <c r="C2430" s="358"/>
      <c r="D2430" s="284"/>
      <c r="E2430" s="357"/>
      <c r="F2430" s="359"/>
      <c r="G2430" s="359"/>
      <c r="H2430" s="346"/>
      <c r="I2430" s="347"/>
      <c r="J2430" s="347"/>
    </row>
    <row r="2431" spans="1:10" ht="16.5" customHeight="1">
      <c r="A2431" s="522" t="s">
        <v>97</v>
      </c>
      <c r="B2431" s="254" t="s">
        <v>1077</v>
      </c>
      <c r="C2431" s="360" t="s">
        <v>1078</v>
      </c>
      <c r="D2431" s="182" t="s">
        <v>193</v>
      </c>
      <c r="E2431" s="182"/>
      <c r="F2431" s="182"/>
      <c r="G2431" s="182" t="str">
        <f>B2431</f>
        <v>00424/ORSE</v>
      </c>
      <c r="H2431" s="156"/>
      <c r="I2431" s="175"/>
      <c r="J2431" s="175"/>
    </row>
    <row r="2432" spans="1:10">
      <c r="A2432" s="521" t="s">
        <v>88</v>
      </c>
      <c r="B2432" s="228" t="s">
        <v>91</v>
      </c>
      <c r="C2432" s="186" t="s">
        <v>9</v>
      </c>
      <c r="D2432" s="187" t="s">
        <v>92</v>
      </c>
      <c r="E2432" s="187" t="s">
        <v>93</v>
      </c>
      <c r="F2432" s="187" t="s">
        <v>94</v>
      </c>
      <c r="G2432" s="188" t="s">
        <v>62</v>
      </c>
      <c r="H2432" s="156"/>
      <c r="I2432" s="175"/>
      <c r="J2432" s="175"/>
    </row>
    <row r="2433" spans="1:10">
      <c r="A2433" s="518" t="s">
        <v>113</v>
      </c>
      <c r="B2433" s="162">
        <v>88247</v>
      </c>
      <c r="C2433" s="190" t="s">
        <v>522</v>
      </c>
      <c r="D2433" s="191" t="s">
        <v>90</v>
      </c>
      <c r="E2433" s="165">
        <v>0.3</v>
      </c>
      <c r="F2433" s="166">
        <f>VLOOKUP(B2433,'SINAPI-Tabela-Mai.2016'!A:E,5,0)</f>
        <v>12.69</v>
      </c>
      <c r="G2433" s="167">
        <f>F2433*E2433</f>
        <v>3.8069999999999995</v>
      </c>
      <c r="H2433" s="156"/>
      <c r="I2433" s="175"/>
      <c r="J2433" s="175"/>
    </row>
    <row r="2434" spans="1:10">
      <c r="A2434" s="518" t="s">
        <v>113</v>
      </c>
      <c r="B2434" s="162">
        <v>88264</v>
      </c>
      <c r="C2434" s="190" t="s">
        <v>523</v>
      </c>
      <c r="D2434" s="191" t="s">
        <v>90</v>
      </c>
      <c r="E2434" s="165">
        <v>0.3</v>
      </c>
      <c r="F2434" s="166">
        <f>VLOOKUP(B2434,'SINAPI-Tabela-Mai.2016'!A:E,5,0)</f>
        <v>15.86</v>
      </c>
      <c r="G2434" s="167">
        <f>F2434*E2434</f>
        <v>4.758</v>
      </c>
      <c r="H2434" s="156"/>
      <c r="I2434" s="175"/>
      <c r="J2434" s="175"/>
    </row>
    <row r="2435" spans="1:10">
      <c r="A2435" s="518" t="s">
        <v>297</v>
      </c>
      <c r="B2435" s="162" t="s">
        <v>1079</v>
      </c>
      <c r="C2435" s="190" t="s">
        <v>1080</v>
      </c>
      <c r="D2435" s="191" t="s">
        <v>121</v>
      </c>
      <c r="E2435" s="165">
        <v>1</v>
      </c>
      <c r="F2435" s="232">
        <v>5.3</v>
      </c>
      <c r="G2435" s="167">
        <f>F2435*E2435</f>
        <v>5.3</v>
      </c>
      <c r="H2435" s="156"/>
      <c r="I2435" s="175"/>
      <c r="J2435" s="175"/>
    </row>
    <row r="2436" spans="1:10">
      <c r="A2436" s="518"/>
      <c r="B2436" s="162"/>
      <c r="C2436" s="190"/>
      <c r="D2436" s="191"/>
      <c r="E2436" s="203"/>
      <c r="F2436" s="192"/>
      <c r="G2436" s="193"/>
      <c r="H2436" s="156"/>
      <c r="I2436" s="175"/>
      <c r="J2436" s="175"/>
    </row>
    <row r="2437" spans="1:10">
      <c r="A2437" s="195" t="str">
        <f>B2431</f>
        <v>00424/ORSE</v>
      </c>
      <c r="B2437" s="206"/>
      <c r="C2437" s="196" t="s">
        <v>100</v>
      </c>
      <c r="D2437" s="194"/>
      <c r="E2437" s="205"/>
      <c r="F2437" s="173"/>
      <c r="G2437" s="246">
        <f>SUM(G2433:G2436)</f>
        <v>13.864999999999998</v>
      </c>
      <c r="H2437" s="174"/>
      <c r="I2437" s="175">
        <f>G2437*0.7</f>
        <v>9.7054999999999989</v>
      </c>
      <c r="J2437" s="175">
        <f>G2437*0.3</f>
        <v>4.1594999999999995</v>
      </c>
    </row>
    <row r="2438" spans="1:10">
      <c r="A2438" s="198" t="s">
        <v>101</v>
      </c>
      <c r="B2438" s="247"/>
      <c r="C2438" s="248"/>
      <c r="D2438" s="243"/>
      <c r="E2438" s="243"/>
      <c r="F2438" s="243"/>
      <c r="G2438" s="243"/>
      <c r="H2438" s="156"/>
      <c r="I2438" s="175"/>
      <c r="J2438" s="175"/>
    </row>
    <row r="2439" spans="1:10">
      <c r="A2439" s="198"/>
      <c r="B2439" s="249"/>
      <c r="C2439" s="178"/>
      <c r="D2439" s="176"/>
      <c r="E2439" s="179"/>
      <c r="F2439" s="180"/>
      <c r="G2439" s="180"/>
      <c r="H2439" s="156"/>
      <c r="I2439" s="175"/>
      <c r="J2439" s="175"/>
    </row>
    <row r="2440" spans="1:10" ht="15" customHeight="1">
      <c r="A2440" s="522" t="s">
        <v>97</v>
      </c>
      <c r="B2440" s="522" t="s">
        <v>18681</v>
      </c>
      <c r="C2440" s="184" t="s">
        <v>18680</v>
      </c>
      <c r="D2440" s="182" t="s">
        <v>193</v>
      </c>
      <c r="E2440" s="227"/>
      <c r="F2440" s="182"/>
      <c r="G2440" s="182" t="str">
        <f>B2440</f>
        <v>90838</v>
      </c>
      <c r="H2440" s="156"/>
      <c r="I2440" s="175"/>
      <c r="J2440" s="175"/>
    </row>
    <row r="2441" spans="1:10">
      <c r="A2441" s="521" t="s">
        <v>88</v>
      </c>
      <c r="B2441" s="228" t="s">
        <v>91</v>
      </c>
      <c r="C2441" s="186" t="s">
        <v>9</v>
      </c>
      <c r="D2441" s="187" t="s">
        <v>92</v>
      </c>
      <c r="E2441" s="229" t="s">
        <v>93</v>
      </c>
      <c r="F2441" s="187" t="s">
        <v>94</v>
      </c>
      <c r="G2441" s="188" t="s">
        <v>62</v>
      </c>
      <c r="H2441" s="156"/>
      <c r="I2441" s="175"/>
      <c r="J2441" s="175"/>
    </row>
    <row r="2442" spans="1:10">
      <c r="A2442" s="518" t="s">
        <v>113</v>
      </c>
      <c r="B2442" s="162">
        <v>88309</v>
      </c>
      <c r="C2442" s="190" t="s">
        <v>296</v>
      </c>
      <c r="D2442" s="191" t="s">
        <v>90</v>
      </c>
      <c r="E2442" s="165">
        <v>3.464</v>
      </c>
      <c r="F2442" s="166">
        <f>VLOOKUP(B2442,'SINAPI-Tabela-Mai.2016'!A:E,5,0)</f>
        <v>15.86</v>
      </c>
      <c r="G2442" s="167">
        <f>F2442*E2442</f>
        <v>54.939039999999999</v>
      </c>
      <c r="H2442" s="156"/>
      <c r="I2442" s="175"/>
      <c r="J2442" s="175"/>
    </row>
    <row r="2443" spans="1:10" ht="18" customHeight="1">
      <c r="A2443" s="518" t="s">
        <v>113</v>
      </c>
      <c r="B2443" s="162">
        <v>88316</v>
      </c>
      <c r="C2443" s="190" t="s">
        <v>1055</v>
      </c>
      <c r="D2443" s="191" t="s">
        <v>90</v>
      </c>
      <c r="E2443" s="165">
        <v>1.732</v>
      </c>
      <c r="F2443" s="166">
        <f>VLOOKUP(B2443,'SINAPI-Tabela-Mai.2016'!A:E,5,0)</f>
        <v>11.41</v>
      </c>
      <c r="G2443" s="167">
        <f>F2443*E2443</f>
        <v>19.762119999999999</v>
      </c>
      <c r="H2443" s="156"/>
      <c r="I2443" s="175"/>
      <c r="J2443" s="175"/>
    </row>
    <row r="2444" spans="1:10" ht="18" customHeight="1">
      <c r="A2444" s="518" t="s">
        <v>113</v>
      </c>
      <c r="B2444" s="162">
        <v>88629</v>
      </c>
      <c r="C2444" s="190" t="s">
        <v>5673</v>
      </c>
      <c r="D2444" s="191" t="s">
        <v>128</v>
      </c>
      <c r="E2444" s="165">
        <v>4.2200000000000001E-2</v>
      </c>
      <c r="F2444" s="166">
        <f>VLOOKUP(B2444,'SINAPI-Tabela-Mai.2016'!A:E,5,0)</f>
        <v>366.98</v>
      </c>
      <c r="G2444" s="167">
        <f>F2444*E2444</f>
        <v>15.486556000000002</v>
      </c>
      <c r="H2444" s="156"/>
      <c r="I2444" s="175"/>
      <c r="J2444" s="175"/>
    </row>
    <row r="2445" spans="1:10" ht="18" customHeight="1">
      <c r="A2445" s="518" t="s">
        <v>99</v>
      </c>
      <c r="B2445" s="162">
        <v>11154</v>
      </c>
      <c r="C2445" s="190" t="s">
        <v>3541</v>
      </c>
      <c r="D2445" s="191" t="s">
        <v>108</v>
      </c>
      <c r="E2445" s="165">
        <v>1</v>
      </c>
      <c r="F2445" s="166">
        <f>VLOOKUP(B2445,'SINAPI-Insumos-Mai.2016'!A:E,5,0)</f>
        <v>925.95</v>
      </c>
      <c r="G2445" s="167">
        <f>F2445*E2445</f>
        <v>925.95</v>
      </c>
      <c r="H2445" s="156"/>
      <c r="I2445" s="175"/>
      <c r="J2445" s="175"/>
    </row>
    <row r="2446" spans="1:10">
      <c r="A2446" s="518"/>
      <c r="B2446" s="189"/>
      <c r="C2446" s="190"/>
      <c r="D2446" s="191"/>
      <c r="E2446" s="164"/>
      <c r="F2446" s="164"/>
      <c r="G2446" s="169"/>
      <c r="H2446" s="156"/>
      <c r="I2446" s="175"/>
      <c r="J2446" s="175"/>
    </row>
    <row r="2447" spans="1:10">
      <c r="A2447" s="195" t="str">
        <f>B2440</f>
        <v>90838</v>
      </c>
      <c r="B2447" s="195"/>
      <c r="C2447" s="196" t="s">
        <v>100</v>
      </c>
      <c r="D2447" s="194"/>
      <c r="E2447" s="172"/>
      <c r="F2447" s="173"/>
      <c r="G2447" s="246">
        <f>SUM(G2442:G2446)</f>
        <v>1016.1377160000001</v>
      </c>
      <c r="H2447" s="174"/>
      <c r="I2447" s="175" t="e">
        <f>#REF!+#REF!</f>
        <v>#REF!</v>
      </c>
      <c r="J2447" s="175" t="e">
        <f>G2442+#REF!</f>
        <v>#REF!</v>
      </c>
    </row>
    <row r="2448" spans="1:10">
      <c r="A2448" s="198" t="s">
        <v>101</v>
      </c>
      <c r="B2448" s="198"/>
      <c r="C2448" s="178"/>
      <c r="D2448" s="176"/>
      <c r="E2448" s="176"/>
      <c r="F2448" s="180"/>
      <c r="G2448" s="180"/>
      <c r="H2448" s="156"/>
      <c r="I2448" s="175"/>
      <c r="J2448" s="175"/>
    </row>
    <row r="2449" spans="1:10">
      <c r="A2449" s="198"/>
      <c r="B2449" s="198"/>
      <c r="C2449" s="178"/>
      <c r="D2449" s="176"/>
      <c r="E2449" s="176"/>
      <c r="F2449" s="180"/>
      <c r="G2449" s="180"/>
      <c r="H2449" s="156"/>
      <c r="I2449" s="175"/>
      <c r="J2449" s="175"/>
    </row>
    <row r="2450" spans="1:10" ht="24.75" customHeight="1">
      <c r="A2450" s="522" t="s">
        <v>97</v>
      </c>
      <c r="B2450" s="522" t="s">
        <v>18694</v>
      </c>
      <c r="C2450" s="184" t="s">
        <v>18695</v>
      </c>
      <c r="D2450" s="182" t="s">
        <v>112</v>
      </c>
      <c r="E2450" s="182"/>
      <c r="F2450" s="182"/>
      <c r="G2450" s="182" t="str">
        <f>B2450</f>
        <v>07616/ORSE-MOD</v>
      </c>
      <c r="H2450" s="139"/>
      <c r="I2450" s="175"/>
      <c r="J2450" s="175"/>
    </row>
    <row r="2451" spans="1:10">
      <c r="A2451" s="521" t="s">
        <v>88</v>
      </c>
      <c r="B2451" s="185" t="s">
        <v>91</v>
      </c>
      <c r="C2451" s="186" t="s">
        <v>9</v>
      </c>
      <c r="D2451" s="187" t="s">
        <v>92</v>
      </c>
      <c r="E2451" s="187" t="s">
        <v>93</v>
      </c>
      <c r="F2451" s="187" t="s">
        <v>94</v>
      </c>
      <c r="G2451" s="188" t="s">
        <v>62</v>
      </c>
      <c r="H2451" s="139"/>
      <c r="I2451" s="175"/>
      <c r="J2451" s="175"/>
    </row>
    <row r="2452" spans="1:10">
      <c r="A2452" s="518" t="s">
        <v>113</v>
      </c>
      <c r="B2452" s="189">
        <v>88316</v>
      </c>
      <c r="C2452" s="190" t="s">
        <v>116</v>
      </c>
      <c r="D2452" s="191" t="s">
        <v>90</v>
      </c>
      <c r="E2452" s="165">
        <f>0.09*4</f>
        <v>0.36</v>
      </c>
      <c r="F2452" s="166">
        <f>VLOOKUP(B2452,'SINAPI-Tabela-Mai.2016'!A:E,5,0)</f>
        <v>11.41</v>
      </c>
      <c r="G2452" s="167">
        <f t="shared" ref="G2452:G2457" si="30">F2452*E2452</f>
        <v>4.1075999999999997</v>
      </c>
      <c r="H2452" s="139"/>
      <c r="I2452" s="175"/>
      <c r="J2452" s="175"/>
    </row>
    <row r="2453" spans="1:10">
      <c r="A2453" s="518" t="s">
        <v>113</v>
      </c>
      <c r="B2453" s="189">
        <v>88441</v>
      </c>
      <c r="C2453" s="190" t="s">
        <v>668</v>
      </c>
      <c r="D2453" s="191" t="s">
        <v>90</v>
      </c>
      <c r="E2453" s="165">
        <f>0.09*4</f>
        <v>0.36</v>
      </c>
      <c r="F2453" s="166">
        <f>VLOOKUP(B2453,'SINAPI-Tabela-Mai.2016'!A:E,5,0)</f>
        <v>12.75</v>
      </c>
      <c r="G2453" s="167">
        <f t="shared" si="30"/>
        <v>4.59</v>
      </c>
      <c r="H2453" s="139"/>
      <c r="I2453" s="175"/>
      <c r="J2453" s="175"/>
    </row>
    <row r="2454" spans="1:10">
      <c r="A2454" s="518" t="s">
        <v>99</v>
      </c>
      <c r="B2454" s="162">
        <v>159</v>
      </c>
      <c r="C2454" s="190" t="s">
        <v>669</v>
      </c>
      <c r="D2454" s="191" t="s">
        <v>128</v>
      </c>
      <c r="E2454" s="165">
        <f>0.005*4</f>
        <v>0.02</v>
      </c>
      <c r="F2454" s="166">
        <f>VLOOKUP(B2454,'SINAPI-Insumos-Mai.2016'!A:E,5,0)</f>
        <v>150.12</v>
      </c>
      <c r="G2454" s="167">
        <f t="shared" si="30"/>
        <v>3.0024000000000002</v>
      </c>
      <c r="H2454" s="139"/>
      <c r="I2454" s="175"/>
      <c r="J2454" s="175"/>
    </row>
    <row r="2455" spans="1:10">
      <c r="A2455" s="518" t="s">
        <v>297</v>
      </c>
      <c r="B2455" s="162" t="s">
        <v>18696</v>
      </c>
      <c r="C2455" s="190" t="s">
        <v>18697</v>
      </c>
      <c r="D2455" s="191" t="s">
        <v>92</v>
      </c>
      <c r="E2455" s="165">
        <v>5</v>
      </c>
      <c r="F2455" s="166">
        <v>2.82</v>
      </c>
      <c r="G2455" s="167">
        <f t="shared" si="30"/>
        <v>14.1</v>
      </c>
      <c r="H2455" s="139"/>
      <c r="I2455" s="175"/>
      <c r="J2455" s="175"/>
    </row>
    <row r="2456" spans="1:10">
      <c r="A2456" s="518" t="s">
        <v>99</v>
      </c>
      <c r="B2456" s="162">
        <v>25951</v>
      </c>
      <c r="C2456" s="190" t="s">
        <v>671</v>
      </c>
      <c r="D2456" s="191" t="s">
        <v>118</v>
      </c>
      <c r="E2456" s="165">
        <f>0.074*4</f>
        <v>0.29599999999999999</v>
      </c>
      <c r="F2456" s="166">
        <f>VLOOKUP(B2456,'SINAPI-Insumos-Mai.2016'!A:E,5,0)</f>
        <v>1.73</v>
      </c>
      <c r="G2456" s="167">
        <f t="shared" si="30"/>
        <v>0.51207999999999998</v>
      </c>
      <c r="H2456" s="139"/>
      <c r="I2456" s="175"/>
      <c r="J2456" s="175"/>
    </row>
    <row r="2457" spans="1:10">
      <c r="A2457" s="518" t="s">
        <v>99</v>
      </c>
      <c r="B2457" s="162">
        <v>7253</v>
      </c>
      <c r="C2457" s="190" t="s">
        <v>17379</v>
      </c>
      <c r="D2457" s="191" t="s">
        <v>128</v>
      </c>
      <c r="E2457" s="165">
        <f>0.032*4</f>
        <v>0.128</v>
      </c>
      <c r="F2457" s="166">
        <f>VLOOKUP(B2457,'SINAPI-Insumos-Mai.2016'!A:E,5,0)</f>
        <v>117.85</v>
      </c>
      <c r="G2457" s="167">
        <f t="shared" si="30"/>
        <v>15.0848</v>
      </c>
      <c r="H2457" s="139"/>
      <c r="I2457" s="175"/>
      <c r="J2457" s="175"/>
    </row>
    <row r="2458" spans="1:10">
      <c r="A2458" s="518"/>
      <c r="B2458" s="189"/>
      <c r="C2458" s="190"/>
      <c r="D2458" s="191"/>
      <c r="E2458" s="191"/>
      <c r="F2458" s="192"/>
      <c r="G2458" s="193"/>
      <c r="H2458" s="139"/>
      <c r="I2458" s="175"/>
      <c r="J2458" s="175"/>
    </row>
    <row r="2459" spans="1:10">
      <c r="A2459" s="195" t="str">
        <f>B2450</f>
        <v>07616/ORSE-MOD</v>
      </c>
      <c r="B2459" s="195"/>
      <c r="C2459" s="196" t="s">
        <v>100</v>
      </c>
      <c r="D2459" s="194"/>
      <c r="E2459" s="194"/>
      <c r="F2459" s="173"/>
      <c r="G2459" s="246">
        <f>SUM(G2452:G2458)</f>
        <v>41.396879999999996</v>
      </c>
      <c r="H2459" s="139"/>
      <c r="I2459" s="175" t="e">
        <f>G2454+G2455+G2456+#REF!</f>
        <v>#REF!</v>
      </c>
      <c r="J2459" s="175">
        <f>G2452+G2453</f>
        <v>8.6975999999999996</v>
      </c>
    </row>
    <row r="2460" spans="1:10">
      <c r="A2460" s="221" t="s">
        <v>101</v>
      </c>
      <c r="B2460" s="311" t="s">
        <v>18698</v>
      </c>
      <c r="C2460" s="178"/>
      <c r="D2460" s="176"/>
      <c r="E2460" s="176"/>
      <c r="F2460" s="180"/>
      <c r="G2460" s="180"/>
      <c r="H2460" s="139"/>
      <c r="I2460" s="175"/>
      <c r="J2460" s="175"/>
    </row>
    <row r="2461" spans="1:10">
      <c r="A2461" s="313"/>
      <c r="B2461" s="313"/>
      <c r="C2461" s="314"/>
      <c r="D2461" s="312"/>
      <c r="E2461" s="312"/>
      <c r="F2461" s="315"/>
      <c r="G2461" s="315"/>
      <c r="H2461" s="156"/>
      <c r="I2461" s="175"/>
      <c r="J2461" s="175"/>
    </row>
    <row r="2462" spans="1:10">
      <c r="A2462" s="522" t="s">
        <v>97</v>
      </c>
      <c r="B2462" s="254" t="s">
        <v>18735</v>
      </c>
      <c r="C2462" s="184" t="s">
        <v>18730</v>
      </c>
      <c r="D2462" s="182" t="s">
        <v>112</v>
      </c>
      <c r="E2462" s="155"/>
      <c r="F2462" s="155"/>
      <c r="G2462" s="155" t="str">
        <f>B2462</f>
        <v>01831/ORSE</v>
      </c>
      <c r="H2462" s="156"/>
      <c r="I2462" s="138"/>
      <c r="J2462" s="138"/>
    </row>
    <row r="2463" spans="1:10">
      <c r="A2463" s="521" t="s">
        <v>88</v>
      </c>
      <c r="B2463" s="228" t="s">
        <v>91</v>
      </c>
      <c r="C2463" s="186" t="s">
        <v>9</v>
      </c>
      <c r="D2463" s="187" t="s">
        <v>92</v>
      </c>
      <c r="E2463" s="160" t="s">
        <v>93</v>
      </c>
      <c r="F2463" s="160" t="s">
        <v>94</v>
      </c>
      <c r="G2463" s="161" t="s">
        <v>62</v>
      </c>
      <c r="H2463" s="156"/>
      <c r="I2463" s="138"/>
      <c r="J2463" s="138"/>
    </row>
    <row r="2464" spans="1:10">
      <c r="A2464" s="518" t="s">
        <v>297</v>
      </c>
      <c r="B2464" s="189" t="s">
        <v>18731</v>
      </c>
      <c r="C2464" s="190" t="s">
        <v>18732</v>
      </c>
      <c r="D2464" s="191" t="s">
        <v>112</v>
      </c>
      <c r="E2464" s="165">
        <v>1</v>
      </c>
      <c r="F2464" s="166">
        <v>312.13</v>
      </c>
      <c r="G2464" s="167">
        <f>F2464*E2464</f>
        <v>312.13</v>
      </c>
      <c r="H2464" s="156"/>
      <c r="I2464" s="138"/>
      <c r="J2464" s="138"/>
    </row>
    <row r="2465" spans="1:10">
      <c r="A2465" s="518" t="s">
        <v>113</v>
      </c>
      <c r="B2465" s="162">
        <v>88309</v>
      </c>
      <c r="C2465" s="190" t="s">
        <v>163</v>
      </c>
      <c r="D2465" s="191" t="s">
        <v>90</v>
      </c>
      <c r="E2465" s="165">
        <v>1</v>
      </c>
      <c r="F2465" s="166">
        <f>VLOOKUP(B2465,'SINAPI-Tabela-Mai.2016'!A:E,5,0)</f>
        <v>15.86</v>
      </c>
      <c r="G2465" s="167">
        <f>F2465*E2465</f>
        <v>15.86</v>
      </c>
      <c r="H2465" s="156"/>
      <c r="I2465" s="138"/>
      <c r="J2465" s="138"/>
    </row>
    <row r="2466" spans="1:10">
      <c r="A2466" s="518" t="s">
        <v>113</v>
      </c>
      <c r="B2466" s="162">
        <v>88316</v>
      </c>
      <c r="C2466" s="190" t="s">
        <v>116</v>
      </c>
      <c r="D2466" s="191" t="s">
        <v>90</v>
      </c>
      <c r="E2466" s="165">
        <v>1.5</v>
      </c>
      <c r="F2466" s="166">
        <f>VLOOKUP(B2466,'SINAPI-Tabela-Mai.2016'!A:E,5,0)</f>
        <v>11.41</v>
      </c>
      <c r="G2466" s="167">
        <f>F2466*E2466</f>
        <v>17.115000000000002</v>
      </c>
      <c r="H2466" s="156"/>
      <c r="I2466" s="138"/>
      <c r="J2466" s="138"/>
    </row>
    <row r="2467" spans="1:10" ht="22.5">
      <c r="A2467" s="518" t="s">
        <v>575</v>
      </c>
      <c r="B2467" s="162" t="s">
        <v>18733</v>
      </c>
      <c r="C2467" s="190" t="s">
        <v>18734</v>
      </c>
      <c r="D2467" s="191" t="s">
        <v>128</v>
      </c>
      <c r="E2467" s="165">
        <v>3.0000000000000001E-3</v>
      </c>
      <c r="F2467" s="166">
        <v>360.16</v>
      </c>
      <c r="G2467" s="167">
        <f>F2467*E2467</f>
        <v>1.0804800000000001</v>
      </c>
      <c r="H2467" s="156"/>
      <c r="I2467" s="138"/>
      <c r="J2467" s="138"/>
    </row>
    <row r="2468" spans="1:10">
      <c r="A2468" s="518"/>
      <c r="B2468" s="162"/>
      <c r="C2468" s="190"/>
      <c r="D2468" s="191"/>
      <c r="E2468" s="164"/>
      <c r="F2468" s="164"/>
      <c r="G2468" s="169"/>
      <c r="H2468" s="156"/>
      <c r="I2468" s="138"/>
      <c r="J2468" s="138"/>
    </row>
    <row r="2469" spans="1:10">
      <c r="A2469" s="195" t="str">
        <f>B2462</f>
        <v>01831/ORSE</v>
      </c>
      <c r="B2469" s="206"/>
      <c r="C2469" s="196" t="s">
        <v>100</v>
      </c>
      <c r="D2469" s="194"/>
      <c r="E2469" s="172"/>
      <c r="F2469" s="173"/>
      <c r="G2469" s="173">
        <f>SUM(G2464:G2468)</f>
        <v>346.18548000000004</v>
      </c>
      <c r="H2469" s="174"/>
      <c r="I2469" s="175">
        <f>G2464+G2467</f>
        <v>313.21048000000002</v>
      </c>
      <c r="J2469" s="175">
        <f>G2465+G2466</f>
        <v>32.975000000000001</v>
      </c>
    </row>
    <row r="2470" spans="1:10">
      <c r="A2470" s="198" t="s">
        <v>101</v>
      </c>
      <c r="B2470" s="249"/>
      <c r="C2470" s="178"/>
      <c r="D2470" s="176"/>
      <c r="E2470" s="179"/>
      <c r="F2470" s="180"/>
      <c r="G2470" s="180"/>
      <c r="H2470" s="156"/>
      <c r="I2470" s="138"/>
      <c r="J2470" s="138"/>
    </row>
    <row r="2471" spans="1:10">
      <c r="A2471" s="198"/>
      <c r="B2471" s="177"/>
      <c r="C2471" s="178"/>
      <c r="D2471" s="176"/>
      <c r="E2471" s="179"/>
      <c r="F2471" s="180"/>
      <c r="G2471" s="180"/>
      <c r="H2471" s="156"/>
      <c r="I2471" s="138"/>
      <c r="J2471" s="138"/>
    </row>
    <row r="2472" spans="1:10">
      <c r="A2472" s="199" t="s">
        <v>97</v>
      </c>
      <c r="B2472" s="539" t="s">
        <v>787</v>
      </c>
      <c r="C2472" s="184" t="s">
        <v>788</v>
      </c>
      <c r="D2472" s="182" t="s">
        <v>789</v>
      </c>
      <c r="E2472" s="227"/>
      <c r="F2472" s="182"/>
      <c r="G2472" s="182" t="str">
        <f>B2472</f>
        <v>COMP.01</v>
      </c>
      <c r="H2472" s="156"/>
      <c r="I2472" s="138"/>
      <c r="J2472" s="138"/>
    </row>
    <row r="2473" spans="1:10">
      <c r="A2473" s="282" t="s">
        <v>88</v>
      </c>
      <c r="B2473" s="534" t="s">
        <v>91</v>
      </c>
      <c r="C2473" s="186" t="s">
        <v>9</v>
      </c>
      <c r="D2473" s="187" t="s">
        <v>92</v>
      </c>
      <c r="E2473" s="229" t="s">
        <v>93</v>
      </c>
      <c r="F2473" s="187" t="s">
        <v>94</v>
      </c>
      <c r="G2473" s="188" t="s">
        <v>62</v>
      </c>
      <c r="H2473" s="156"/>
      <c r="I2473" s="138"/>
      <c r="J2473" s="138"/>
    </row>
    <row r="2474" spans="1:10">
      <c r="A2474" s="535" t="s">
        <v>99</v>
      </c>
      <c r="B2474" s="201">
        <v>7370</v>
      </c>
      <c r="C2474" s="190" t="s">
        <v>790</v>
      </c>
      <c r="D2474" s="191" t="s">
        <v>90</v>
      </c>
      <c r="E2474" s="165">
        <v>200</v>
      </c>
      <c r="F2474" s="166">
        <f>VLOOKUP(B2474,'SINAPI-Insumos-Mai.2016'!A:E,5,0)</f>
        <v>1.1299999999999999</v>
      </c>
      <c r="G2474" s="167">
        <f>F2474*E2474</f>
        <v>225.99999999999997</v>
      </c>
      <c r="H2474" s="156"/>
      <c r="I2474" s="138"/>
      <c r="J2474" s="138"/>
    </row>
    <row r="2475" spans="1:10">
      <c r="A2475" s="535"/>
      <c r="B2475" s="202"/>
      <c r="C2475" s="190"/>
      <c r="D2475" s="191"/>
      <c r="E2475" s="165"/>
      <c r="F2475" s="166"/>
      <c r="G2475" s="167"/>
      <c r="H2475" s="156"/>
      <c r="I2475" s="138"/>
      <c r="J2475" s="138"/>
    </row>
    <row r="2476" spans="1:10">
      <c r="A2476" s="535"/>
      <c r="B2476" s="201"/>
      <c r="C2476" s="190"/>
      <c r="D2476" s="191"/>
      <c r="E2476" s="203"/>
      <c r="F2476" s="192"/>
      <c r="G2476" s="193"/>
      <c r="H2476" s="156"/>
      <c r="I2476" s="138"/>
      <c r="J2476" s="138"/>
    </row>
    <row r="2477" spans="1:10">
      <c r="A2477" s="283" t="str">
        <f>B2472</f>
        <v>COMP.01</v>
      </c>
      <c r="B2477" s="204"/>
      <c r="C2477" s="196" t="s">
        <v>100</v>
      </c>
      <c r="D2477" s="194"/>
      <c r="E2477" s="205"/>
      <c r="F2477" s="197"/>
      <c r="G2477" s="197">
        <f>SUM(G2474:G2476)</f>
        <v>225.99999999999997</v>
      </c>
      <c r="H2477" s="174"/>
      <c r="I2477" s="175">
        <f>G2474</f>
        <v>225.99999999999997</v>
      </c>
      <c r="J2477" s="175">
        <f>G2475</f>
        <v>0</v>
      </c>
    </row>
    <row r="2478" spans="1:10">
      <c r="A2478" s="284" t="s">
        <v>101</v>
      </c>
      <c r="B2478" s="357"/>
      <c r="C2478" s="178"/>
      <c r="D2478" s="176"/>
      <c r="E2478" s="179"/>
      <c r="F2478" s="180"/>
      <c r="G2478" s="180"/>
      <c r="H2478" s="156"/>
      <c r="I2478" s="138"/>
      <c r="J2478" s="138"/>
    </row>
    <row r="2479" spans="1:10">
      <c r="A2479" s="198"/>
      <c r="B2479" s="177"/>
      <c r="C2479" s="178"/>
      <c r="D2479" s="176"/>
      <c r="E2479" s="179"/>
      <c r="F2479" s="180"/>
      <c r="G2479" s="180"/>
      <c r="H2479" s="156"/>
      <c r="I2479" s="138"/>
      <c r="J2479" s="138"/>
    </row>
    <row r="2480" spans="1:10" ht="22.5">
      <c r="A2480" s="199" t="s">
        <v>97</v>
      </c>
      <c r="B2480" s="539" t="s">
        <v>791</v>
      </c>
      <c r="C2480" s="184" t="s">
        <v>792</v>
      </c>
      <c r="D2480" s="182" t="s">
        <v>121</v>
      </c>
      <c r="E2480" s="155"/>
      <c r="F2480" s="155"/>
      <c r="G2480" s="155" t="str">
        <f>B2480</f>
        <v>COMP.03</v>
      </c>
      <c r="H2480" s="156"/>
      <c r="I2480" s="138"/>
      <c r="J2480" s="138"/>
    </row>
    <row r="2481" spans="1:10">
      <c r="A2481" s="282" t="s">
        <v>88</v>
      </c>
      <c r="B2481" s="534" t="s">
        <v>91</v>
      </c>
      <c r="C2481" s="186" t="s">
        <v>9</v>
      </c>
      <c r="D2481" s="187" t="s">
        <v>92</v>
      </c>
      <c r="E2481" s="160" t="s">
        <v>93</v>
      </c>
      <c r="F2481" s="160" t="s">
        <v>94</v>
      </c>
      <c r="G2481" s="161" t="s">
        <v>62</v>
      </c>
      <c r="H2481" s="156"/>
      <c r="I2481" s="138"/>
      <c r="J2481" s="138"/>
    </row>
    <row r="2482" spans="1:10" ht="22.5">
      <c r="A2482" s="535" t="s">
        <v>113</v>
      </c>
      <c r="B2482" s="202">
        <v>87369</v>
      </c>
      <c r="C2482" s="190" t="s">
        <v>273</v>
      </c>
      <c r="D2482" s="191" t="s">
        <v>128</v>
      </c>
      <c r="E2482" s="165">
        <f>0.003/6*9</f>
        <v>4.5000000000000005E-3</v>
      </c>
      <c r="F2482" s="166">
        <f>VLOOKUP(B2482,'SINAPI-Tabela-Mai.2016'!A:E,5,0)</f>
        <v>382.95</v>
      </c>
      <c r="G2482" s="167">
        <f>F2482*E2482</f>
        <v>1.7232750000000001</v>
      </c>
      <c r="H2482" s="156"/>
      <c r="I2482" s="138"/>
      <c r="J2482" s="138"/>
    </row>
    <row r="2483" spans="1:10">
      <c r="A2483" s="535" t="s">
        <v>113</v>
      </c>
      <c r="B2483" s="201">
        <v>88309</v>
      </c>
      <c r="C2483" s="190" t="s">
        <v>163</v>
      </c>
      <c r="D2483" s="191" t="s">
        <v>90</v>
      </c>
      <c r="E2483" s="165">
        <v>0.25</v>
      </c>
      <c r="F2483" s="166">
        <f>VLOOKUP(B2483,'SINAPI-Tabela-Mai.2016'!A:E,5,0)</f>
        <v>15.86</v>
      </c>
      <c r="G2483" s="167">
        <f>F2483*E2483</f>
        <v>3.9649999999999999</v>
      </c>
      <c r="H2483" s="156"/>
      <c r="I2483" s="138"/>
      <c r="J2483" s="138"/>
    </row>
    <row r="2484" spans="1:10">
      <c r="A2484" s="535" t="s">
        <v>113</v>
      </c>
      <c r="B2484" s="201">
        <v>88316</v>
      </c>
      <c r="C2484" s="190" t="s">
        <v>116</v>
      </c>
      <c r="D2484" s="191" t="s">
        <v>90</v>
      </c>
      <c r="E2484" s="165">
        <v>0.13</v>
      </c>
      <c r="F2484" s="166">
        <f>VLOOKUP(B2484,'SINAPI-Tabela-Mai.2016'!A:E,5,0)</f>
        <v>11.41</v>
      </c>
      <c r="G2484" s="167">
        <f>F2484*E2484</f>
        <v>1.4833000000000001</v>
      </c>
      <c r="H2484" s="156"/>
      <c r="I2484" s="138"/>
      <c r="J2484" s="138"/>
    </row>
    <row r="2485" spans="1:10">
      <c r="A2485" s="535" t="s">
        <v>99</v>
      </c>
      <c r="B2485" s="201">
        <v>7258</v>
      </c>
      <c r="C2485" s="190" t="s">
        <v>274</v>
      </c>
      <c r="D2485" s="191" t="s">
        <v>108</v>
      </c>
      <c r="E2485" s="165">
        <v>9</v>
      </c>
      <c r="F2485" s="166">
        <f>VLOOKUP(B2485,'SINAPI-Insumos-Mai.2016'!A:E,5,0)</f>
        <v>0.28999999999999998</v>
      </c>
      <c r="G2485" s="167">
        <f>F2485*E2485</f>
        <v>2.61</v>
      </c>
      <c r="H2485" s="156"/>
      <c r="I2485" s="138"/>
      <c r="J2485" s="138"/>
    </row>
    <row r="2486" spans="1:10">
      <c r="A2486" s="535"/>
      <c r="B2486" s="201"/>
      <c r="C2486" s="190"/>
      <c r="D2486" s="191"/>
      <c r="E2486" s="164"/>
      <c r="F2486" s="164"/>
      <c r="G2486" s="169"/>
      <c r="H2486" s="156"/>
      <c r="I2486" s="138"/>
      <c r="J2486" s="138"/>
    </row>
    <row r="2487" spans="1:10">
      <c r="A2487" s="283" t="str">
        <f>B2480</f>
        <v>COMP.03</v>
      </c>
      <c r="B2487" s="204"/>
      <c r="C2487" s="196" t="s">
        <v>100</v>
      </c>
      <c r="D2487" s="194"/>
      <c r="E2487" s="172"/>
      <c r="F2487" s="173"/>
      <c r="G2487" s="173">
        <f>SUM(G2482:G2486)</f>
        <v>9.7815750000000001</v>
      </c>
      <c r="H2487" s="174"/>
      <c r="I2487" s="175">
        <f>G2482+G2485</f>
        <v>4.3332750000000004</v>
      </c>
      <c r="J2487" s="175">
        <f>G2483+G2484</f>
        <v>5.4482999999999997</v>
      </c>
    </row>
    <row r="2488" spans="1:10">
      <c r="A2488" s="284" t="s">
        <v>101</v>
      </c>
      <c r="B2488" s="538" t="s">
        <v>793</v>
      </c>
      <c r="C2488" s="178"/>
      <c r="D2488" s="176"/>
      <c r="E2488" s="179"/>
      <c r="F2488" s="180"/>
      <c r="G2488" s="180"/>
      <c r="H2488" s="156"/>
      <c r="I2488" s="138"/>
      <c r="J2488" s="138"/>
    </row>
    <row r="2489" spans="1:10">
      <c r="A2489" s="198"/>
      <c r="B2489" s="177"/>
      <c r="C2489" s="178"/>
      <c r="D2489" s="176"/>
      <c r="E2489" s="179"/>
      <c r="F2489" s="180"/>
      <c r="G2489" s="180"/>
      <c r="H2489" s="156"/>
      <c r="I2489" s="138"/>
      <c r="J2489" s="138"/>
    </row>
    <row r="2490" spans="1:10" ht="22.5">
      <c r="A2490" s="199" t="s">
        <v>97</v>
      </c>
      <c r="B2490" s="199" t="s">
        <v>796</v>
      </c>
      <c r="C2490" s="184" t="s">
        <v>31067</v>
      </c>
      <c r="D2490" s="182" t="s">
        <v>108</v>
      </c>
      <c r="E2490" s="155"/>
      <c r="F2490" s="155"/>
      <c r="G2490" s="155" t="str">
        <f>B2490</f>
        <v>COMP.06</v>
      </c>
      <c r="H2490" s="156"/>
      <c r="I2490" s="175"/>
      <c r="J2490" s="175"/>
    </row>
    <row r="2491" spans="1:10">
      <c r="A2491" s="282" t="s">
        <v>88</v>
      </c>
      <c r="B2491" s="200" t="s">
        <v>91</v>
      </c>
      <c r="C2491" s="186" t="s">
        <v>9</v>
      </c>
      <c r="D2491" s="187" t="s">
        <v>92</v>
      </c>
      <c r="E2491" s="160" t="s">
        <v>93</v>
      </c>
      <c r="F2491" s="160" t="s">
        <v>94</v>
      </c>
      <c r="G2491" s="161" t="s">
        <v>62</v>
      </c>
      <c r="H2491" s="156"/>
      <c r="I2491" s="175"/>
      <c r="J2491" s="175"/>
    </row>
    <row r="2492" spans="1:10">
      <c r="A2492" s="535" t="s">
        <v>113</v>
      </c>
      <c r="B2492" s="201">
        <v>88261</v>
      </c>
      <c r="C2492" s="190" t="s">
        <v>134</v>
      </c>
      <c r="D2492" s="191" t="s">
        <v>90</v>
      </c>
      <c r="E2492" s="165">
        <f>2.09</f>
        <v>2.09</v>
      </c>
      <c r="F2492" s="166">
        <f>VLOOKUP(B2492,'SINAPI-Tabela-Mai.2016'!A:E,5,0)</f>
        <v>15.67</v>
      </c>
      <c r="G2492" s="167">
        <f t="shared" ref="G2492:G2504" si="31">F2492*E2492</f>
        <v>32.750299999999996</v>
      </c>
      <c r="H2492" s="156"/>
      <c r="I2492" s="175"/>
      <c r="J2492" s="175"/>
    </row>
    <row r="2493" spans="1:10">
      <c r="A2493" s="535" t="s">
        <v>113</v>
      </c>
      <c r="B2493" s="201">
        <v>88309</v>
      </c>
      <c r="C2493" s="190" t="s">
        <v>163</v>
      </c>
      <c r="D2493" s="191" t="s">
        <v>90</v>
      </c>
      <c r="E2493" s="165">
        <f>1.43</f>
        <v>1.43</v>
      </c>
      <c r="F2493" s="166">
        <f>VLOOKUP(B2493,'SINAPI-Tabela-Mai.2016'!A:E,5,0)</f>
        <v>15.86</v>
      </c>
      <c r="G2493" s="167">
        <f t="shared" si="31"/>
        <v>22.679799999999997</v>
      </c>
      <c r="H2493" s="156"/>
      <c r="I2493" s="175"/>
      <c r="J2493" s="175"/>
    </row>
    <row r="2494" spans="1:10">
      <c r="A2494" s="535" t="s">
        <v>113</v>
      </c>
      <c r="B2494" s="201">
        <v>88316</v>
      </c>
      <c r="C2494" s="190" t="s">
        <v>116</v>
      </c>
      <c r="D2494" s="191" t="s">
        <v>90</v>
      </c>
      <c r="E2494" s="165">
        <f>3.51</f>
        <v>3.51</v>
      </c>
      <c r="F2494" s="166">
        <f>VLOOKUP(B2494,'SINAPI-Tabela-Mai.2016'!A:E,5,0)</f>
        <v>11.41</v>
      </c>
      <c r="G2494" s="167">
        <f t="shared" si="31"/>
        <v>40.049099999999996</v>
      </c>
      <c r="H2494" s="156"/>
      <c r="I2494" s="175"/>
      <c r="J2494" s="175"/>
    </row>
    <row r="2495" spans="1:10" ht="22.5">
      <c r="A2495" s="535" t="s">
        <v>113</v>
      </c>
      <c r="B2495" s="201">
        <v>88627</v>
      </c>
      <c r="C2495" s="190" t="s">
        <v>292</v>
      </c>
      <c r="D2495" s="191" t="s">
        <v>128</v>
      </c>
      <c r="E2495" s="165">
        <f>0.01</f>
        <v>0.01</v>
      </c>
      <c r="F2495" s="166">
        <f>VLOOKUP(B2495,'SINAPI-Tabela-Mai.2016'!A:E,5,0)</f>
        <v>351.36</v>
      </c>
      <c r="G2495" s="167">
        <f t="shared" si="31"/>
        <v>3.5136000000000003</v>
      </c>
      <c r="H2495" s="156"/>
      <c r="I2495" s="175"/>
      <c r="J2495" s="175"/>
    </row>
    <row r="2496" spans="1:10" ht="12.75" customHeight="1">
      <c r="A2496" s="535" t="s">
        <v>99</v>
      </c>
      <c r="B2496" s="201">
        <v>183</v>
      </c>
      <c r="C2496" s="190" t="s">
        <v>797</v>
      </c>
      <c r="D2496" s="191" t="s">
        <v>798</v>
      </c>
      <c r="E2496" s="165">
        <v>2</v>
      </c>
      <c r="F2496" s="166">
        <f>VLOOKUP(B2496,'SINAPI-Insumos-Mai.2016'!A:E,5,0)</f>
        <v>88.5</v>
      </c>
      <c r="G2496" s="167">
        <f t="shared" si="31"/>
        <v>177</v>
      </c>
      <c r="H2496" s="156"/>
      <c r="I2496" s="175"/>
      <c r="J2496" s="175"/>
    </row>
    <row r="2497" spans="1:10">
      <c r="A2497" s="535" t="s">
        <v>99</v>
      </c>
      <c r="B2497" s="201">
        <v>187</v>
      </c>
      <c r="C2497" s="190" t="s">
        <v>799</v>
      </c>
      <c r="D2497" s="191" t="s">
        <v>121</v>
      </c>
      <c r="E2497" s="165">
        <v>9</v>
      </c>
      <c r="F2497" s="166">
        <f>VLOOKUP(B2497,'SINAPI-Insumos-Mai.2016'!A:E,5,0)</f>
        <v>6.47</v>
      </c>
      <c r="G2497" s="167">
        <f t="shared" si="31"/>
        <v>58.23</v>
      </c>
      <c r="H2497" s="156"/>
      <c r="I2497" s="175"/>
      <c r="J2497" s="175"/>
    </row>
    <row r="2498" spans="1:10">
      <c r="A2498" s="535" t="s">
        <v>99</v>
      </c>
      <c r="B2498" s="201">
        <v>4378</v>
      </c>
      <c r="C2498" s="190" t="s">
        <v>800</v>
      </c>
      <c r="D2498" s="191" t="s">
        <v>108</v>
      </c>
      <c r="E2498" s="165">
        <v>3</v>
      </c>
      <c r="F2498" s="166">
        <f>VLOOKUP(B2498,'SINAPI-Insumos-Mai.2016'!A:E,5,0)</f>
        <v>0.31</v>
      </c>
      <c r="G2498" s="167">
        <f t="shared" si="31"/>
        <v>0.92999999999999994</v>
      </c>
      <c r="H2498" s="156"/>
      <c r="I2498" s="175"/>
      <c r="J2498" s="175"/>
    </row>
    <row r="2499" spans="1:10">
      <c r="A2499" s="535" t="s">
        <v>99</v>
      </c>
      <c r="B2499" s="201">
        <v>4419</v>
      </c>
      <c r="C2499" s="190" t="s">
        <v>801</v>
      </c>
      <c r="D2499" s="191" t="s">
        <v>108</v>
      </c>
      <c r="E2499" s="165">
        <v>3</v>
      </c>
      <c r="F2499" s="166">
        <f>VLOOKUP(B2499,'SINAPI-Insumos-Mai.2016'!A:E,5,0)</f>
        <v>0.75</v>
      </c>
      <c r="G2499" s="167">
        <f t="shared" si="31"/>
        <v>2.25</v>
      </c>
      <c r="H2499" s="156"/>
      <c r="I2499" s="175"/>
      <c r="J2499" s="175"/>
    </row>
    <row r="2500" spans="1:10">
      <c r="A2500" s="535" t="s">
        <v>99</v>
      </c>
      <c r="B2500" s="201">
        <v>10556</v>
      </c>
      <c r="C2500" s="190" t="s">
        <v>3548</v>
      </c>
      <c r="D2500" s="191" t="s">
        <v>108</v>
      </c>
      <c r="E2500" s="165">
        <v>1</v>
      </c>
      <c r="F2500" s="166">
        <f>VLOOKUP(B2500,'SINAPI-Insumos-Mai.2016'!A:E,5,0)</f>
        <v>79.62</v>
      </c>
      <c r="G2500" s="167">
        <f t="shared" si="31"/>
        <v>79.62</v>
      </c>
      <c r="H2500" s="156"/>
      <c r="I2500" s="175"/>
      <c r="J2500" s="175"/>
    </row>
    <row r="2501" spans="1:10">
      <c r="A2501" s="535" t="s">
        <v>99</v>
      </c>
      <c r="B2501" s="201">
        <v>11447</v>
      </c>
      <c r="C2501" s="190" t="s">
        <v>354</v>
      </c>
      <c r="D2501" s="191" t="s">
        <v>108</v>
      </c>
      <c r="E2501" s="165">
        <v>3</v>
      </c>
      <c r="F2501" s="166">
        <v>22.9</v>
      </c>
      <c r="G2501" s="167">
        <f>F2501*E2501</f>
        <v>68.699999999999989</v>
      </c>
      <c r="H2501" s="156"/>
      <c r="I2501" s="175"/>
      <c r="J2501" s="175"/>
    </row>
    <row r="2502" spans="1:10">
      <c r="A2502" s="535" t="s">
        <v>99</v>
      </c>
      <c r="B2502" s="201">
        <v>20247</v>
      </c>
      <c r="C2502" s="190" t="s">
        <v>803</v>
      </c>
      <c r="D2502" s="191" t="s">
        <v>118</v>
      </c>
      <c r="E2502" s="165">
        <f>0.61</f>
        <v>0.61</v>
      </c>
      <c r="F2502" s="166">
        <f>VLOOKUP(B2502,'SINAPI-Insumos-Mai.2016'!A:E,5,0)</f>
        <v>9.14</v>
      </c>
      <c r="G2502" s="167">
        <f t="shared" si="31"/>
        <v>5.5754000000000001</v>
      </c>
      <c r="H2502" s="156"/>
      <c r="I2502" s="175"/>
      <c r="J2502" s="175"/>
    </row>
    <row r="2503" spans="1:10">
      <c r="A2503" s="535" t="s">
        <v>113</v>
      </c>
      <c r="B2503" s="201">
        <v>85010</v>
      </c>
      <c r="C2503" s="190" t="s">
        <v>4855</v>
      </c>
      <c r="D2503" s="191" t="s">
        <v>112</v>
      </c>
      <c r="E2503" s="165">
        <f>0.9*0.9</f>
        <v>0.81</v>
      </c>
      <c r="F2503" s="166">
        <f>VLOOKUP(B2503,'SINAPI-Tabela-Mai.2016'!A:E,5,0)</f>
        <v>360.54</v>
      </c>
      <c r="G2503" s="167">
        <f t="shared" si="31"/>
        <v>292.03740000000005</v>
      </c>
      <c r="H2503" s="156"/>
      <c r="I2503" s="175"/>
      <c r="J2503" s="175"/>
    </row>
    <row r="2504" spans="1:10">
      <c r="A2504" s="535" t="s">
        <v>113</v>
      </c>
      <c r="B2504" s="201">
        <v>72118</v>
      </c>
      <c r="C2504" s="190" t="s">
        <v>4831</v>
      </c>
      <c r="D2504" s="191" t="s">
        <v>128</v>
      </c>
      <c r="E2504" s="165">
        <f>0.9*0.9</f>
        <v>0.81</v>
      </c>
      <c r="F2504" s="166">
        <f>VLOOKUP(B2504,'SINAPI-Tabela-Mai.2016'!A:E,5,0)</f>
        <v>124.4</v>
      </c>
      <c r="G2504" s="167">
        <f t="shared" si="31"/>
        <v>100.76400000000001</v>
      </c>
      <c r="H2504" s="156"/>
      <c r="I2504" s="175"/>
      <c r="J2504" s="175"/>
    </row>
    <row r="2505" spans="1:10">
      <c r="A2505" s="535"/>
      <c r="B2505" s="201"/>
      <c r="C2505" s="190"/>
      <c r="D2505" s="191"/>
      <c r="E2505" s="164"/>
      <c r="F2505" s="164"/>
      <c r="G2505" s="169"/>
      <c r="H2505" s="156"/>
      <c r="I2505" s="175"/>
      <c r="J2505" s="175"/>
    </row>
    <row r="2506" spans="1:10">
      <c r="A2506" s="283" t="str">
        <f>B2490</f>
        <v>COMP.06</v>
      </c>
      <c r="B2506" s="204"/>
      <c r="C2506" s="196" t="s">
        <v>100</v>
      </c>
      <c r="D2506" s="194"/>
      <c r="E2506" s="172"/>
      <c r="F2506" s="173"/>
      <c r="G2506" s="173">
        <f>SUM(G2492:G2505)</f>
        <v>884.09960000000012</v>
      </c>
      <c r="H2506" s="174"/>
      <c r="I2506" s="175">
        <f>SUM(G2495:G2504)</f>
        <v>788.62040000000002</v>
      </c>
      <c r="J2506" s="175">
        <f>G2492+G2493+G2494</f>
        <v>95.479199999999992</v>
      </c>
    </row>
    <row r="2507" spans="1:10">
      <c r="A2507" s="284" t="s">
        <v>101</v>
      </c>
      <c r="B2507" s="538" t="s">
        <v>804</v>
      </c>
      <c r="C2507" s="178"/>
      <c r="D2507" s="176"/>
      <c r="E2507" s="179"/>
      <c r="F2507" s="180"/>
      <c r="G2507" s="180"/>
      <c r="H2507" s="156"/>
      <c r="I2507" s="175"/>
      <c r="J2507" s="175"/>
    </row>
    <row r="2508" spans="1:10">
      <c r="A2508" s="198"/>
      <c r="B2508" s="177"/>
      <c r="C2508" s="178"/>
      <c r="D2508" s="176"/>
      <c r="E2508" s="179"/>
      <c r="F2508" s="180"/>
      <c r="G2508" s="180"/>
      <c r="H2508" s="156"/>
      <c r="I2508" s="175"/>
      <c r="J2508" s="175"/>
    </row>
    <row r="2509" spans="1:10" ht="33.75">
      <c r="A2509" s="199" t="s">
        <v>97</v>
      </c>
      <c r="B2509" s="199" t="s">
        <v>805</v>
      </c>
      <c r="C2509" s="184" t="s">
        <v>18618</v>
      </c>
      <c r="D2509" s="182" t="s">
        <v>108</v>
      </c>
      <c r="E2509" s="155"/>
      <c r="F2509" s="155"/>
      <c r="G2509" s="155" t="str">
        <f>B2509</f>
        <v>COMP.07</v>
      </c>
      <c r="H2509" s="156"/>
      <c r="I2509" s="175"/>
      <c r="J2509" s="175"/>
    </row>
    <row r="2510" spans="1:10">
      <c r="A2510" s="282" t="s">
        <v>88</v>
      </c>
      <c r="B2510" s="200" t="s">
        <v>91</v>
      </c>
      <c r="C2510" s="186" t="s">
        <v>9</v>
      </c>
      <c r="D2510" s="187" t="s">
        <v>92</v>
      </c>
      <c r="E2510" s="160" t="s">
        <v>93</v>
      </c>
      <c r="F2510" s="160" t="s">
        <v>94</v>
      </c>
      <c r="G2510" s="161" t="s">
        <v>62</v>
      </c>
      <c r="H2510" s="156"/>
      <c r="I2510" s="175"/>
      <c r="J2510" s="175"/>
    </row>
    <row r="2511" spans="1:10">
      <c r="A2511" s="535" t="s">
        <v>113</v>
      </c>
      <c r="B2511" s="201">
        <v>88261</v>
      </c>
      <c r="C2511" s="190" t="s">
        <v>134</v>
      </c>
      <c r="D2511" s="191" t="s">
        <v>90</v>
      </c>
      <c r="E2511" s="165">
        <v>2.09</v>
      </c>
      <c r="F2511" s="166">
        <f>VLOOKUP(B2511,'SINAPI-Tabela-Mai.2016'!A:E,5,0)</f>
        <v>15.67</v>
      </c>
      <c r="G2511" s="167">
        <f t="shared" ref="G2511:G2522" si="32">F2511*E2511</f>
        <v>32.750299999999996</v>
      </c>
      <c r="H2511" s="156"/>
      <c r="I2511" s="175"/>
      <c r="J2511" s="175"/>
    </row>
    <row r="2512" spans="1:10">
      <c r="A2512" s="535" t="s">
        <v>113</v>
      </c>
      <c r="B2512" s="201">
        <v>88309</v>
      </c>
      <c r="C2512" s="190" t="s">
        <v>163</v>
      </c>
      <c r="D2512" s="191" t="s">
        <v>90</v>
      </c>
      <c r="E2512" s="165">
        <v>1.43</v>
      </c>
      <c r="F2512" s="166">
        <f>VLOOKUP(B2512,'SINAPI-Tabela-Mai.2016'!A:E,5,0)</f>
        <v>15.86</v>
      </c>
      <c r="G2512" s="167">
        <f t="shared" si="32"/>
        <v>22.679799999999997</v>
      </c>
      <c r="H2512" s="156"/>
      <c r="I2512" s="175"/>
      <c r="J2512" s="175"/>
    </row>
    <row r="2513" spans="1:10">
      <c r="A2513" s="535" t="s">
        <v>113</v>
      </c>
      <c r="B2513" s="201">
        <v>88316</v>
      </c>
      <c r="C2513" s="190" t="s">
        <v>116</v>
      </c>
      <c r="D2513" s="191" t="s">
        <v>90</v>
      </c>
      <c r="E2513" s="165">
        <v>3.51</v>
      </c>
      <c r="F2513" s="166">
        <f>VLOOKUP(B2513,'SINAPI-Tabela-Mai.2016'!A:E,5,0)</f>
        <v>11.41</v>
      </c>
      <c r="G2513" s="167">
        <f t="shared" si="32"/>
        <v>40.049099999999996</v>
      </c>
      <c r="H2513" s="156"/>
      <c r="I2513" s="175"/>
      <c r="J2513" s="175"/>
    </row>
    <row r="2514" spans="1:10" ht="20.25" customHeight="1">
      <c r="A2514" s="535" t="s">
        <v>113</v>
      </c>
      <c r="B2514" s="201">
        <v>88627</v>
      </c>
      <c r="C2514" s="190" t="s">
        <v>292</v>
      </c>
      <c r="D2514" s="191" t="s">
        <v>128</v>
      </c>
      <c r="E2514" s="165">
        <v>0.01</v>
      </c>
      <c r="F2514" s="166">
        <f>VLOOKUP(B2514,'SINAPI-Tabela-Mai.2016'!A:E,5,0)</f>
        <v>351.36</v>
      </c>
      <c r="G2514" s="167">
        <f t="shared" si="32"/>
        <v>3.5136000000000003</v>
      </c>
      <c r="H2514" s="156"/>
      <c r="I2514" s="175"/>
      <c r="J2514" s="175"/>
    </row>
    <row r="2515" spans="1:10" ht="16.5" customHeight="1">
      <c r="A2515" s="535" t="s">
        <v>99</v>
      </c>
      <c r="B2515" s="201">
        <v>183</v>
      </c>
      <c r="C2515" s="190" t="s">
        <v>797</v>
      </c>
      <c r="D2515" s="191" t="s">
        <v>798</v>
      </c>
      <c r="E2515" s="165">
        <v>1</v>
      </c>
      <c r="F2515" s="166">
        <f>VLOOKUP(B2515,'SINAPI-Insumos-Mai.2016'!A:E,5,0)</f>
        <v>88.5</v>
      </c>
      <c r="G2515" s="167">
        <f t="shared" si="32"/>
        <v>88.5</v>
      </c>
      <c r="H2515" s="156"/>
      <c r="I2515" s="175"/>
      <c r="J2515" s="175"/>
    </row>
    <row r="2516" spans="1:10">
      <c r="A2516" s="535" t="s">
        <v>99</v>
      </c>
      <c r="B2516" s="201">
        <v>187</v>
      </c>
      <c r="C2516" s="190" t="s">
        <v>799</v>
      </c>
      <c r="D2516" s="191" t="s">
        <v>121</v>
      </c>
      <c r="E2516" s="165">
        <v>10.199999999999999</v>
      </c>
      <c r="F2516" s="166">
        <f>VLOOKUP(B2516,'SINAPI-Insumos-Mai.2016'!A:E,5,0)</f>
        <v>6.47</v>
      </c>
      <c r="G2516" s="167">
        <f t="shared" si="32"/>
        <v>65.994</v>
      </c>
      <c r="H2516" s="156"/>
      <c r="I2516" s="175"/>
      <c r="J2516" s="175"/>
    </row>
    <row r="2517" spans="1:10">
      <c r="A2517" s="535" t="s">
        <v>99</v>
      </c>
      <c r="B2517" s="201">
        <v>4378</v>
      </c>
      <c r="C2517" s="190" t="s">
        <v>800</v>
      </c>
      <c r="D2517" s="191" t="s">
        <v>108</v>
      </c>
      <c r="E2517" s="165">
        <v>6</v>
      </c>
      <c r="F2517" s="166">
        <f>VLOOKUP(B2517,'SINAPI-Insumos-Mai.2016'!A:E,5,0)</f>
        <v>0.31</v>
      </c>
      <c r="G2517" s="167">
        <f t="shared" si="32"/>
        <v>1.8599999999999999</v>
      </c>
      <c r="H2517" s="156"/>
      <c r="I2517" s="175"/>
      <c r="J2517" s="175"/>
    </row>
    <row r="2518" spans="1:10">
      <c r="A2518" s="535" t="s">
        <v>99</v>
      </c>
      <c r="B2518" s="201">
        <v>4419</v>
      </c>
      <c r="C2518" s="190" t="s">
        <v>801</v>
      </c>
      <c r="D2518" s="191" t="s">
        <v>108</v>
      </c>
      <c r="E2518" s="165">
        <v>6</v>
      </c>
      <c r="F2518" s="166">
        <f>VLOOKUP(B2518,'SINAPI-Insumos-Mai.2016'!A:E,5,0)</f>
        <v>0.75</v>
      </c>
      <c r="G2518" s="167">
        <f t="shared" si="32"/>
        <v>4.5</v>
      </c>
      <c r="H2518" s="156"/>
      <c r="I2518" s="175"/>
      <c r="J2518" s="175"/>
    </row>
    <row r="2519" spans="1:10">
      <c r="A2519" s="535" t="s">
        <v>99</v>
      </c>
      <c r="B2519" s="201">
        <v>4987</v>
      </c>
      <c r="C2519" s="190" t="s">
        <v>802</v>
      </c>
      <c r="D2519" s="191" t="s">
        <v>108</v>
      </c>
      <c r="E2519" s="165">
        <v>1</v>
      </c>
      <c r="F2519" s="166">
        <f>VLOOKUP(B2519,'SINAPI-Insumos-Mai.2016'!A:E,5,0)</f>
        <v>127.06</v>
      </c>
      <c r="G2519" s="167">
        <f t="shared" si="32"/>
        <v>127.06</v>
      </c>
      <c r="H2519" s="156"/>
      <c r="I2519" s="175"/>
      <c r="J2519" s="175"/>
    </row>
    <row r="2520" spans="1:10">
      <c r="A2520" s="535" t="s">
        <v>99</v>
      </c>
      <c r="B2520" s="201">
        <v>11447</v>
      </c>
      <c r="C2520" s="190" t="s">
        <v>354</v>
      </c>
      <c r="D2520" s="191" t="s">
        <v>108</v>
      </c>
      <c r="E2520" s="165">
        <v>3</v>
      </c>
      <c r="F2520" s="166">
        <f>VLOOKUP(B2520,'SINAPI-Insumos-Mai.2016'!A:E,5,0)</f>
        <v>22.9</v>
      </c>
      <c r="G2520" s="167">
        <f t="shared" si="32"/>
        <v>68.699999999999989</v>
      </c>
      <c r="H2520" s="156"/>
      <c r="I2520" s="175"/>
      <c r="J2520" s="175"/>
    </row>
    <row r="2521" spans="1:10">
      <c r="A2521" s="535" t="s">
        <v>99</v>
      </c>
      <c r="B2521" s="201">
        <v>20247</v>
      </c>
      <c r="C2521" s="190" t="s">
        <v>803</v>
      </c>
      <c r="D2521" s="191" t="s">
        <v>118</v>
      </c>
      <c r="E2521" s="165">
        <v>0.61</v>
      </c>
      <c r="F2521" s="166">
        <f>VLOOKUP(B2521,'SINAPI-Insumos-Mai.2016'!A:E,5,0)</f>
        <v>9.14</v>
      </c>
      <c r="G2521" s="167">
        <f t="shared" si="32"/>
        <v>5.5754000000000001</v>
      </c>
      <c r="H2521" s="156"/>
      <c r="I2521" s="175"/>
      <c r="J2521" s="175"/>
    </row>
    <row r="2522" spans="1:10">
      <c r="A2522" s="535" t="s">
        <v>297</v>
      </c>
      <c r="B2522" s="201" t="s">
        <v>806</v>
      </c>
      <c r="C2522" s="190" t="s">
        <v>807</v>
      </c>
      <c r="D2522" s="191" t="s">
        <v>112</v>
      </c>
      <c r="E2522" s="165">
        <f>0.4*0.9*2</f>
        <v>0.72000000000000008</v>
      </c>
      <c r="F2522" s="166">
        <v>211.48</v>
      </c>
      <c r="G2522" s="167">
        <f t="shared" si="32"/>
        <v>152.26560000000001</v>
      </c>
      <c r="H2522" s="156"/>
      <c r="I2522" s="175"/>
      <c r="J2522" s="175"/>
    </row>
    <row r="2523" spans="1:10">
      <c r="A2523" s="584" t="s">
        <v>109</v>
      </c>
      <c r="B2523" s="201" t="s">
        <v>808</v>
      </c>
      <c r="C2523" s="190" t="s">
        <v>809</v>
      </c>
      <c r="D2523" s="191" t="s">
        <v>108</v>
      </c>
      <c r="E2523" s="165">
        <v>1</v>
      </c>
      <c r="F2523" s="166">
        <f>VLOOKUP(B2523,'SETOP-Tabela Serv.-Dez.2015'!A:H,6,0)</f>
        <v>41.67</v>
      </c>
      <c r="G2523" s="167">
        <f>F2523*E2523</f>
        <v>41.67</v>
      </c>
      <c r="H2523" s="156"/>
      <c r="I2523" s="175"/>
      <c r="J2523" s="175"/>
    </row>
    <row r="2524" spans="1:10">
      <c r="A2524" s="535" t="s">
        <v>99</v>
      </c>
      <c r="B2524" s="201">
        <v>1339</v>
      </c>
      <c r="C2524" s="190" t="s">
        <v>810</v>
      </c>
      <c r="D2524" s="191" t="s">
        <v>118</v>
      </c>
      <c r="E2524" s="165">
        <v>0.2</v>
      </c>
      <c r="F2524" s="166">
        <f>VLOOKUP(B2524,'SINAPI-Insumos-Mai.2016'!A:E,5,0)</f>
        <v>18.559999999999999</v>
      </c>
      <c r="G2524" s="167">
        <f>F2524*E2524</f>
        <v>3.7119999999999997</v>
      </c>
      <c r="H2524" s="156"/>
      <c r="I2524" s="175"/>
      <c r="J2524" s="175"/>
    </row>
    <row r="2525" spans="1:10">
      <c r="A2525" s="584" t="s">
        <v>109</v>
      </c>
      <c r="B2525" s="201" t="s">
        <v>382</v>
      </c>
      <c r="C2525" s="190" t="s">
        <v>811</v>
      </c>
      <c r="D2525" s="191" t="s">
        <v>193</v>
      </c>
      <c r="E2525" s="165">
        <v>1</v>
      </c>
      <c r="F2525" s="166">
        <f>VLOOKUP(B2525,'SETOP-Tabela Serv.-Dez.2015'!A:H,6,0)</f>
        <v>101.26</v>
      </c>
      <c r="G2525" s="167">
        <f>F2525*E2525</f>
        <v>101.26</v>
      </c>
      <c r="H2525" s="156"/>
      <c r="I2525" s="175"/>
      <c r="J2525" s="175"/>
    </row>
    <row r="2526" spans="1:10" ht="15" customHeight="1">
      <c r="A2526" s="535" t="s">
        <v>113</v>
      </c>
      <c r="B2526" s="201">
        <v>85010</v>
      </c>
      <c r="C2526" s="190" t="s">
        <v>4855</v>
      </c>
      <c r="D2526" s="191" t="s">
        <v>112</v>
      </c>
      <c r="E2526" s="165">
        <f>0.9*0.9</f>
        <v>0.81</v>
      </c>
      <c r="F2526" s="166">
        <f>VLOOKUP(B2526,'SINAPI-Tabela-Mai.2016'!A:E,5,0)</f>
        <v>360.54</v>
      </c>
      <c r="G2526" s="167">
        <f>F2526*E2526</f>
        <v>292.03740000000005</v>
      </c>
      <c r="H2526" s="156"/>
      <c r="I2526" s="175"/>
      <c r="J2526" s="175"/>
    </row>
    <row r="2527" spans="1:10" ht="15" customHeight="1">
      <c r="A2527" s="535" t="s">
        <v>113</v>
      </c>
      <c r="B2527" s="201">
        <v>72118</v>
      </c>
      <c r="C2527" s="190" t="s">
        <v>4831</v>
      </c>
      <c r="D2527" s="191" t="s">
        <v>128</v>
      </c>
      <c r="E2527" s="165">
        <f>0.9*0.9</f>
        <v>0.81</v>
      </c>
      <c r="F2527" s="166">
        <f>VLOOKUP(B2527,'SINAPI-Tabela-Mai.2016'!A:E,5,0)</f>
        <v>124.4</v>
      </c>
      <c r="G2527" s="167">
        <f>F2527*E2527</f>
        <v>100.76400000000001</v>
      </c>
      <c r="H2527" s="156"/>
      <c r="I2527" s="175"/>
      <c r="J2527" s="175"/>
    </row>
    <row r="2528" spans="1:10">
      <c r="A2528" s="535"/>
      <c r="B2528" s="201"/>
      <c r="C2528" s="190"/>
      <c r="D2528" s="191"/>
      <c r="E2528" s="164"/>
      <c r="F2528" s="164"/>
      <c r="G2528" s="169"/>
      <c r="H2528" s="156"/>
      <c r="I2528" s="175"/>
      <c r="J2528" s="175"/>
    </row>
    <row r="2529" spans="1:10">
      <c r="A2529" s="283" t="str">
        <f>B2509</f>
        <v>COMP.07</v>
      </c>
      <c r="B2529" s="204"/>
      <c r="C2529" s="196" t="s">
        <v>100</v>
      </c>
      <c r="D2529" s="194"/>
      <c r="E2529" s="172"/>
      <c r="F2529" s="173"/>
      <c r="G2529" s="246">
        <f>SUM(G2511:G2528)</f>
        <v>1152.8912</v>
      </c>
      <c r="H2529" s="174"/>
      <c r="I2529" s="175">
        <f>SUM(G2514:G2525)</f>
        <v>664.61059999999986</v>
      </c>
      <c r="J2529" s="175">
        <f>G2511+G2512+G2513</f>
        <v>95.479199999999992</v>
      </c>
    </row>
    <row r="2530" spans="1:10">
      <c r="A2530" s="284" t="s">
        <v>101</v>
      </c>
      <c r="B2530" s="538" t="s">
        <v>804</v>
      </c>
      <c r="C2530" s="178"/>
      <c r="D2530" s="176"/>
      <c r="E2530" s="179"/>
      <c r="F2530" s="180"/>
      <c r="G2530" s="180"/>
      <c r="H2530" s="156"/>
      <c r="I2530" s="175"/>
      <c r="J2530" s="175"/>
    </row>
    <row r="2531" spans="1:10">
      <c r="A2531" s="284"/>
      <c r="B2531" s="357"/>
      <c r="C2531" s="178"/>
      <c r="D2531" s="176"/>
      <c r="E2531" s="179"/>
      <c r="F2531" s="180"/>
      <c r="G2531" s="180"/>
      <c r="H2531" s="156"/>
      <c r="I2531" s="175"/>
      <c r="J2531" s="175"/>
    </row>
    <row r="2532" spans="1:10" ht="33.75">
      <c r="A2532" s="199" t="s">
        <v>97</v>
      </c>
      <c r="B2532" s="199" t="s">
        <v>812</v>
      </c>
      <c r="C2532" s="184" t="s">
        <v>18619</v>
      </c>
      <c r="D2532" s="182" t="s">
        <v>108</v>
      </c>
      <c r="E2532" s="155"/>
      <c r="F2532" s="155"/>
      <c r="G2532" s="155" t="str">
        <f>B2532</f>
        <v>COMP.08</v>
      </c>
      <c r="H2532" s="156"/>
      <c r="I2532" s="175"/>
      <c r="J2532" s="175"/>
    </row>
    <row r="2533" spans="1:10">
      <c r="A2533" s="282" t="s">
        <v>88</v>
      </c>
      <c r="B2533" s="200" t="s">
        <v>91</v>
      </c>
      <c r="C2533" s="186" t="s">
        <v>9</v>
      </c>
      <c r="D2533" s="187" t="s">
        <v>92</v>
      </c>
      <c r="E2533" s="160" t="s">
        <v>93</v>
      </c>
      <c r="F2533" s="160" t="s">
        <v>94</v>
      </c>
      <c r="G2533" s="161" t="s">
        <v>62</v>
      </c>
      <c r="H2533" s="156"/>
      <c r="I2533" s="175"/>
      <c r="J2533" s="175"/>
    </row>
    <row r="2534" spans="1:10" ht="15" customHeight="1">
      <c r="A2534" s="535" t="s">
        <v>113</v>
      </c>
      <c r="B2534" s="201">
        <v>88261</v>
      </c>
      <c r="C2534" s="190" t="s">
        <v>134</v>
      </c>
      <c r="D2534" s="191" t="s">
        <v>90</v>
      </c>
      <c r="E2534" s="165">
        <f>2.09*2</f>
        <v>4.18</v>
      </c>
      <c r="F2534" s="166">
        <f>VLOOKUP(B2534,'SINAPI-Tabela-Mai.2016'!A:E,5,0)</f>
        <v>15.67</v>
      </c>
      <c r="G2534" s="167">
        <f t="shared" ref="G2534:G2547" si="33">F2534*E2534</f>
        <v>65.500599999999991</v>
      </c>
      <c r="H2534" s="156"/>
      <c r="I2534" s="175"/>
      <c r="J2534" s="175"/>
    </row>
    <row r="2535" spans="1:10" ht="15" customHeight="1">
      <c r="A2535" s="535" t="s">
        <v>113</v>
      </c>
      <c r="B2535" s="201">
        <v>88309</v>
      </c>
      <c r="C2535" s="190" t="s">
        <v>163</v>
      </c>
      <c r="D2535" s="191" t="s">
        <v>90</v>
      </c>
      <c r="E2535" s="165">
        <f>1.43*2</f>
        <v>2.86</v>
      </c>
      <c r="F2535" s="166">
        <f>VLOOKUP(B2535,'SINAPI-Tabela-Mai.2016'!A:E,5,0)</f>
        <v>15.86</v>
      </c>
      <c r="G2535" s="167">
        <f t="shared" si="33"/>
        <v>45.359599999999993</v>
      </c>
      <c r="H2535" s="156"/>
      <c r="I2535" s="175"/>
      <c r="J2535" s="175"/>
    </row>
    <row r="2536" spans="1:10" ht="15" customHeight="1">
      <c r="A2536" s="535" t="s">
        <v>113</v>
      </c>
      <c r="B2536" s="201">
        <v>88316</v>
      </c>
      <c r="C2536" s="190" t="s">
        <v>116</v>
      </c>
      <c r="D2536" s="191" t="s">
        <v>90</v>
      </c>
      <c r="E2536" s="165">
        <f>3.51*2</f>
        <v>7.02</v>
      </c>
      <c r="F2536" s="166">
        <f>VLOOKUP(B2536,'SINAPI-Tabela-Mai.2016'!A:E,5,0)</f>
        <v>11.41</v>
      </c>
      <c r="G2536" s="167">
        <f t="shared" si="33"/>
        <v>80.098199999999991</v>
      </c>
      <c r="H2536" s="156"/>
      <c r="I2536" s="175"/>
      <c r="J2536" s="175"/>
    </row>
    <row r="2537" spans="1:10" ht="15" customHeight="1">
      <c r="A2537" s="535" t="s">
        <v>113</v>
      </c>
      <c r="B2537" s="201">
        <v>88627</v>
      </c>
      <c r="C2537" s="190" t="s">
        <v>292</v>
      </c>
      <c r="D2537" s="191" t="s">
        <v>128</v>
      </c>
      <c r="E2537" s="165">
        <f>0.01*2</f>
        <v>0.02</v>
      </c>
      <c r="F2537" s="166">
        <f>VLOOKUP(B2537,'SINAPI-Tabela-Mai.2016'!A:E,5,0)</f>
        <v>351.36</v>
      </c>
      <c r="G2537" s="167">
        <f t="shared" si="33"/>
        <v>7.0272000000000006</v>
      </c>
      <c r="H2537" s="156"/>
      <c r="I2537" s="175"/>
      <c r="J2537" s="175"/>
    </row>
    <row r="2538" spans="1:10" ht="15" customHeight="1">
      <c r="A2538" s="535" t="s">
        <v>99</v>
      </c>
      <c r="B2538" s="201">
        <v>183</v>
      </c>
      <c r="C2538" s="190" t="s">
        <v>797</v>
      </c>
      <c r="D2538" s="191" t="s">
        <v>798</v>
      </c>
      <c r="E2538" s="165">
        <v>4</v>
      </c>
      <c r="F2538" s="166">
        <f>VLOOKUP(B2538,'SINAPI-Insumos-Mai.2016'!A:E,5,0)</f>
        <v>88.5</v>
      </c>
      <c r="G2538" s="167">
        <f t="shared" si="33"/>
        <v>354</v>
      </c>
      <c r="H2538" s="156"/>
      <c r="I2538" s="175"/>
      <c r="J2538" s="175"/>
    </row>
    <row r="2539" spans="1:10" ht="15" customHeight="1">
      <c r="A2539" s="535" t="s">
        <v>99</v>
      </c>
      <c r="B2539" s="201">
        <v>187</v>
      </c>
      <c r="C2539" s="190" t="s">
        <v>799</v>
      </c>
      <c r="D2539" s="191" t="s">
        <v>121</v>
      </c>
      <c r="E2539" s="165">
        <v>16</v>
      </c>
      <c r="F2539" s="166">
        <f>VLOOKUP(B2539,'SINAPI-Insumos-Mai.2016'!A:E,5,0)</f>
        <v>6.47</v>
      </c>
      <c r="G2539" s="167">
        <f t="shared" si="33"/>
        <v>103.52</v>
      </c>
      <c r="H2539" s="156"/>
      <c r="I2539" s="175"/>
      <c r="J2539" s="175"/>
    </row>
    <row r="2540" spans="1:10" ht="15" customHeight="1">
      <c r="A2540" s="535" t="s">
        <v>99</v>
      </c>
      <c r="B2540" s="201">
        <v>4378</v>
      </c>
      <c r="C2540" s="190" t="s">
        <v>800</v>
      </c>
      <c r="D2540" s="191" t="s">
        <v>108</v>
      </c>
      <c r="E2540" s="165">
        <v>6</v>
      </c>
      <c r="F2540" s="166">
        <f>VLOOKUP(B2540,'SINAPI-Insumos-Mai.2016'!A:E,5,0)</f>
        <v>0.31</v>
      </c>
      <c r="G2540" s="167">
        <f t="shared" si="33"/>
        <v>1.8599999999999999</v>
      </c>
      <c r="H2540" s="156"/>
      <c r="I2540" s="175"/>
      <c r="J2540" s="175"/>
    </row>
    <row r="2541" spans="1:10" ht="15" customHeight="1">
      <c r="A2541" s="535" t="s">
        <v>99</v>
      </c>
      <c r="B2541" s="201">
        <v>4419</v>
      </c>
      <c r="C2541" s="190" t="s">
        <v>801</v>
      </c>
      <c r="D2541" s="191" t="s">
        <v>108</v>
      </c>
      <c r="E2541" s="165">
        <v>6</v>
      </c>
      <c r="F2541" s="166">
        <f>VLOOKUP(B2541,'SINAPI-Insumos-Mai.2016'!A:E,5,0)</f>
        <v>0.75</v>
      </c>
      <c r="G2541" s="167">
        <f t="shared" si="33"/>
        <v>4.5</v>
      </c>
      <c r="H2541" s="156"/>
      <c r="I2541" s="175"/>
      <c r="J2541" s="175"/>
    </row>
    <row r="2542" spans="1:10" ht="15" customHeight="1">
      <c r="A2542" s="535" t="s">
        <v>99</v>
      </c>
      <c r="B2542" s="201">
        <v>10555</v>
      </c>
      <c r="C2542" s="190" t="s">
        <v>147</v>
      </c>
      <c r="D2542" s="191" t="s">
        <v>108</v>
      </c>
      <c r="E2542" s="165">
        <v>2</v>
      </c>
      <c r="F2542" s="166">
        <f>VLOOKUP(B2542,'SINAPI-Insumos-Mai.2016'!A:E,5,0)</f>
        <v>69.83</v>
      </c>
      <c r="G2542" s="167">
        <f t="shared" si="33"/>
        <v>139.66</v>
      </c>
      <c r="H2542" s="156"/>
      <c r="I2542" s="175"/>
      <c r="J2542" s="175"/>
    </row>
    <row r="2543" spans="1:10" ht="15" customHeight="1">
      <c r="A2543" s="535" t="s">
        <v>99</v>
      </c>
      <c r="B2543" s="201">
        <v>11447</v>
      </c>
      <c r="C2543" s="190" t="s">
        <v>354</v>
      </c>
      <c r="D2543" s="191" t="s">
        <v>108</v>
      </c>
      <c r="E2543" s="165">
        <v>6</v>
      </c>
      <c r="F2543" s="166">
        <f>VLOOKUP(B2543,'SINAPI-Insumos-Mai.2016'!A:E,5,0)</f>
        <v>22.9</v>
      </c>
      <c r="G2543" s="167">
        <f t="shared" si="33"/>
        <v>137.39999999999998</v>
      </c>
      <c r="H2543" s="156"/>
      <c r="I2543" s="175"/>
      <c r="J2543" s="175"/>
    </row>
    <row r="2544" spans="1:10" ht="15" customHeight="1">
      <c r="A2544" s="535" t="s">
        <v>99</v>
      </c>
      <c r="B2544" s="201">
        <v>20247</v>
      </c>
      <c r="C2544" s="190" t="s">
        <v>803</v>
      </c>
      <c r="D2544" s="191" t="s">
        <v>118</v>
      </c>
      <c r="E2544" s="165">
        <f>0.61*2</f>
        <v>1.22</v>
      </c>
      <c r="F2544" s="166">
        <f>VLOOKUP(B2544,'SINAPI-Insumos-Mai.2016'!A:E,5,0)</f>
        <v>9.14</v>
      </c>
      <c r="G2544" s="167">
        <f t="shared" si="33"/>
        <v>11.1508</v>
      </c>
      <c r="H2544" s="156"/>
      <c r="I2544" s="175"/>
      <c r="J2544" s="175"/>
    </row>
    <row r="2545" spans="1:10" ht="15" customHeight="1">
      <c r="A2545" s="535" t="s">
        <v>113</v>
      </c>
      <c r="B2545" s="201">
        <v>85010</v>
      </c>
      <c r="C2545" s="190" t="s">
        <v>4855</v>
      </c>
      <c r="D2545" s="191" t="s">
        <v>112</v>
      </c>
      <c r="E2545" s="165">
        <f>1.6*0.4</f>
        <v>0.64000000000000012</v>
      </c>
      <c r="F2545" s="166">
        <f>VLOOKUP(B2545,'SINAPI-Tabela-Mai.2016'!A:E,5,0)</f>
        <v>360.54</v>
      </c>
      <c r="G2545" s="167">
        <f t="shared" si="33"/>
        <v>230.74560000000005</v>
      </c>
      <c r="H2545" s="156"/>
      <c r="I2545" s="175"/>
      <c r="J2545" s="175"/>
    </row>
    <row r="2546" spans="1:10" ht="15" customHeight="1">
      <c r="A2546" s="535" t="s">
        <v>113</v>
      </c>
      <c r="B2546" s="201">
        <v>72118</v>
      </c>
      <c r="C2546" s="190" t="s">
        <v>4831</v>
      </c>
      <c r="D2546" s="191" t="s">
        <v>128</v>
      </c>
      <c r="E2546" s="165">
        <f>1.6*0.4</f>
        <v>0.64000000000000012</v>
      </c>
      <c r="F2546" s="166">
        <f>VLOOKUP(B2546,'SINAPI-Tabela-Mai.2016'!A:E,5,0)</f>
        <v>124.4</v>
      </c>
      <c r="G2546" s="167">
        <f t="shared" si="33"/>
        <v>79.616000000000014</v>
      </c>
      <c r="H2546" s="156"/>
      <c r="I2546" s="175"/>
      <c r="J2546" s="175"/>
    </row>
    <row r="2547" spans="1:10" ht="15" customHeight="1">
      <c r="A2547" s="535" t="s">
        <v>575</v>
      </c>
      <c r="B2547" s="201" t="s">
        <v>18735</v>
      </c>
      <c r="C2547" s="190" t="s">
        <v>18730</v>
      </c>
      <c r="D2547" s="191" t="s">
        <v>112</v>
      </c>
      <c r="E2547" s="165">
        <f>1.6*0.5</f>
        <v>0.8</v>
      </c>
      <c r="F2547" s="166">
        <f>G2469</f>
        <v>346.18548000000004</v>
      </c>
      <c r="G2547" s="167">
        <f t="shared" si="33"/>
        <v>276.94838400000003</v>
      </c>
      <c r="H2547" s="156"/>
      <c r="I2547" s="175"/>
      <c r="J2547" s="175"/>
    </row>
    <row r="2548" spans="1:10" ht="15" customHeight="1">
      <c r="A2548" s="535"/>
      <c r="B2548" s="201"/>
      <c r="C2548" s="190"/>
      <c r="D2548" s="191"/>
      <c r="E2548" s="164"/>
      <c r="F2548" s="164"/>
      <c r="G2548" s="169"/>
      <c r="H2548" s="156"/>
      <c r="I2548" s="175"/>
      <c r="J2548" s="175"/>
    </row>
    <row r="2549" spans="1:10">
      <c r="A2549" s="283" t="str">
        <f>B2532</f>
        <v>COMP.08</v>
      </c>
      <c r="B2549" s="204"/>
      <c r="C2549" s="196" t="s">
        <v>100</v>
      </c>
      <c r="D2549" s="194"/>
      <c r="E2549" s="172"/>
      <c r="F2549" s="173"/>
      <c r="G2549" s="246">
        <f>SUM(G2534:G2548)</f>
        <v>1537.3863839999999</v>
      </c>
      <c r="H2549" s="174"/>
      <c r="I2549" s="175">
        <f>SUM(G2537:G2546)</f>
        <v>1069.4796000000001</v>
      </c>
      <c r="J2549" s="175">
        <f>G2534+G2535+G2536</f>
        <v>190.95839999999998</v>
      </c>
    </row>
    <row r="2550" spans="1:10">
      <c r="A2550" s="284" t="s">
        <v>101</v>
      </c>
      <c r="B2550" s="538" t="s">
        <v>804</v>
      </c>
      <c r="C2550" s="178"/>
      <c r="D2550" s="176"/>
      <c r="E2550" s="179"/>
      <c r="F2550" s="180"/>
      <c r="G2550" s="180"/>
      <c r="H2550" s="156"/>
      <c r="I2550" s="175"/>
      <c r="J2550" s="175"/>
    </row>
    <row r="2551" spans="1:10">
      <c r="A2551" s="284"/>
      <c r="B2551" s="357"/>
      <c r="C2551" s="178"/>
      <c r="D2551" s="176"/>
      <c r="E2551" s="179"/>
      <c r="F2551" s="180"/>
      <c r="G2551" s="180"/>
      <c r="H2551" s="156"/>
      <c r="I2551" s="175"/>
      <c r="J2551" s="175"/>
    </row>
    <row r="2552" spans="1:10">
      <c r="A2552" s="199" t="s">
        <v>97</v>
      </c>
      <c r="B2552" s="539" t="s">
        <v>815</v>
      </c>
      <c r="C2552" s="184" t="s">
        <v>18687</v>
      </c>
      <c r="D2552" s="182" t="s">
        <v>193</v>
      </c>
      <c r="E2552" s="182"/>
      <c r="F2552" s="182"/>
      <c r="G2552" s="182" t="str">
        <f>B2552</f>
        <v>COMP.11</v>
      </c>
      <c r="H2552" s="156"/>
      <c r="I2552" s="175"/>
      <c r="J2552" s="175"/>
    </row>
    <row r="2553" spans="1:10">
      <c r="A2553" s="282" t="s">
        <v>88</v>
      </c>
      <c r="B2553" s="534" t="s">
        <v>91</v>
      </c>
      <c r="C2553" s="186" t="s">
        <v>9</v>
      </c>
      <c r="D2553" s="187" t="s">
        <v>92</v>
      </c>
      <c r="E2553" s="187" t="s">
        <v>93</v>
      </c>
      <c r="F2553" s="187" t="s">
        <v>94</v>
      </c>
      <c r="G2553" s="188" t="s">
        <v>62</v>
      </c>
      <c r="H2553" s="156"/>
      <c r="I2553" s="175"/>
      <c r="J2553" s="175"/>
    </row>
    <row r="2554" spans="1:10">
      <c r="A2554" s="535" t="s">
        <v>113</v>
      </c>
      <c r="B2554" s="201" t="s">
        <v>4851</v>
      </c>
      <c r="C2554" s="190" t="s">
        <v>4852</v>
      </c>
      <c r="D2554" s="191" t="s">
        <v>112</v>
      </c>
      <c r="E2554" s="165">
        <f>3.2*0.81</f>
        <v>2.5920000000000005</v>
      </c>
      <c r="F2554" s="166">
        <f>VLOOKUP(B2554,'SINAPI-Tabela-Mai.2016'!A:E,5,0)</f>
        <v>439.18</v>
      </c>
      <c r="G2554" s="167">
        <f>F2554*E2554</f>
        <v>1138.3545600000002</v>
      </c>
      <c r="H2554" s="156"/>
      <c r="I2554" s="175"/>
      <c r="J2554" s="175"/>
    </row>
    <row r="2555" spans="1:10" ht="15" customHeight="1">
      <c r="A2555" s="535" t="s">
        <v>575</v>
      </c>
      <c r="B2555" s="201" t="s">
        <v>18735</v>
      </c>
      <c r="C2555" s="190" t="s">
        <v>18730</v>
      </c>
      <c r="D2555" s="191" t="s">
        <v>112</v>
      </c>
      <c r="E2555" s="165">
        <f>3.2*1.59</f>
        <v>5.088000000000001</v>
      </c>
      <c r="F2555" s="166">
        <f>G2469</f>
        <v>346.18548000000004</v>
      </c>
      <c r="G2555" s="167">
        <f>F2555*E2555</f>
        <v>1761.3917222400005</v>
      </c>
      <c r="H2555" s="156"/>
      <c r="I2555" s="175"/>
      <c r="J2555" s="175"/>
    </row>
    <row r="2556" spans="1:10">
      <c r="A2556" s="535"/>
      <c r="B2556" s="201"/>
      <c r="C2556" s="190"/>
      <c r="D2556" s="191"/>
      <c r="E2556" s="203"/>
      <c r="F2556" s="192"/>
      <c r="G2556" s="193"/>
      <c r="H2556" s="156"/>
      <c r="I2556" s="175"/>
      <c r="J2556" s="175"/>
    </row>
    <row r="2557" spans="1:10">
      <c r="A2557" s="283" t="str">
        <f>B2552</f>
        <v>COMP.11</v>
      </c>
      <c r="B2557" s="204"/>
      <c r="C2557" s="196" t="s">
        <v>100</v>
      </c>
      <c r="D2557" s="194"/>
      <c r="E2557" s="205"/>
      <c r="F2557" s="173"/>
      <c r="G2557" s="173">
        <f>SUM(G2554:G2556)</f>
        <v>2899.7462822400007</v>
      </c>
      <c r="H2557" s="174"/>
      <c r="I2557" s="175">
        <f>G2557*0.7</f>
        <v>2029.8223975680003</v>
      </c>
      <c r="J2557" s="175">
        <f>G2557*0.3</f>
        <v>869.92388467200021</v>
      </c>
    </row>
    <row r="2558" spans="1:10">
      <c r="A2558" s="284" t="s">
        <v>101</v>
      </c>
      <c r="B2558" s="583"/>
      <c r="C2558" s="248"/>
      <c r="D2558" s="243"/>
      <c r="E2558" s="243"/>
      <c r="F2558" s="243"/>
      <c r="G2558" s="243"/>
      <c r="H2558" s="156"/>
      <c r="I2558" s="175"/>
      <c r="J2558" s="175"/>
    </row>
    <row r="2559" spans="1:10">
      <c r="A2559" s="284"/>
      <c r="B2559" s="538"/>
      <c r="C2559" s="178"/>
      <c r="D2559" s="176"/>
      <c r="E2559" s="179"/>
      <c r="F2559" s="180"/>
      <c r="G2559" s="180"/>
      <c r="H2559" s="156"/>
      <c r="I2559" s="175"/>
      <c r="J2559" s="175"/>
    </row>
    <row r="2560" spans="1:10">
      <c r="A2560" s="199" t="s">
        <v>97</v>
      </c>
      <c r="B2560" s="539" t="s">
        <v>816</v>
      </c>
      <c r="C2560" s="184" t="s">
        <v>18688</v>
      </c>
      <c r="D2560" s="182" t="s">
        <v>193</v>
      </c>
      <c r="E2560" s="182"/>
      <c r="F2560" s="182"/>
      <c r="G2560" s="182" t="str">
        <f>B2560</f>
        <v>COMP.12</v>
      </c>
      <c r="H2560" s="156"/>
      <c r="I2560" s="175"/>
      <c r="J2560" s="175"/>
    </row>
    <row r="2561" spans="1:10">
      <c r="A2561" s="282" t="s">
        <v>88</v>
      </c>
      <c r="B2561" s="534" t="s">
        <v>91</v>
      </c>
      <c r="C2561" s="186" t="s">
        <v>9</v>
      </c>
      <c r="D2561" s="187" t="s">
        <v>92</v>
      </c>
      <c r="E2561" s="187" t="s">
        <v>93</v>
      </c>
      <c r="F2561" s="187" t="s">
        <v>94</v>
      </c>
      <c r="G2561" s="188" t="s">
        <v>62</v>
      </c>
      <c r="H2561" s="156"/>
      <c r="I2561" s="175"/>
      <c r="J2561" s="175"/>
    </row>
    <row r="2562" spans="1:10">
      <c r="A2562" s="535" t="s">
        <v>113</v>
      </c>
      <c r="B2562" s="201" t="s">
        <v>4851</v>
      </c>
      <c r="C2562" s="190" t="s">
        <v>4852</v>
      </c>
      <c r="D2562" s="191" t="s">
        <v>112</v>
      </c>
      <c r="E2562" s="165">
        <f>2.5*0.81</f>
        <v>2.0250000000000004</v>
      </c>
      <c r="F2562" s="166">
        <f>VLOOKUP(B2562,'SINAPI-Tabela-Mai.2016'!A:E,5,0)</f>
        <v>439.18</v>
      </c>
      <c r="G2562" s="167">
        <f>F2562*E2562</f>
        <v>889.33950000000016</v>
      </c>
      <c r="H2562" s="156"/>
      <c r="I2562" s="175"/>
      <c r="J2562" s="175"/>
    </row>
    <row r="2563" spans="1:10" ht="15" customHeight="1">
      <c r="A2563" s="535" t="s">
        <v>575</v>
      </c>
      <c r="B2563" s="201" t="s">
        <v>18735</v>
      </c>
      <c r="C2563" s="190" t="s">
        <v>18730</v>
      </c>
      <c r="D2563" s="191" t="s">
        <v>112</v>
      </c>
      <c r="E2563" s="165">
        <f>2.5*1.59</f>
        <v>3.9750000000000001</v>
      </c>
      <c r="F2563" s="166">
        <f>G2469</f>
        <v>346.18548000000004</v>
      </c>
      <c r="G2563" s="167">
        <f>F2563*E2563</f>
        <v>1376.0872830000003</v>
      </c>
      <c r="H2563" s="156"/>
      <c r="I2563" s="175"/>
      <c r="J2563" s="175"/>
    </row>
    <row r="2564" spans="1:10">
      <c r="A2564" s="535"/>
      <c r="B2564" s="201"/>
      <c r="C2564" s="190"/>
      <c r="D2564" s="191"/>
      <c r="E2564" s="203"/>
      <c r="F2564" s="192"/>
      <c r="G2564" s="193"/>
      <c r="H2564" s="156"/>
      <c r="I2564" s="175"/>
      <c r="J2564" s="175"/>
    </row>
    <row r="2565" spans="1:10">
      <c r="A2565" s="283" t="str">
        <f>B2560</f>
        <v>COMP.12</v>
      </c>
      <c r="B2565" s="204"/>
      <c r="C2565" s="196" t="s">
        <v>100</v>
      </c>
      <c r="D2565" s="194"/>
      <c r="E2565" s="205"/>
      <c r="F2565" s="173"/>
      <c r="G2565" s="173">
        <f>SUM(G2562:G2564)</f>
        <v>2265.4267830000003</v>
      </c>
      <c r="H2565" s="174"/>
      <c r="I2565" s="175">
        <f>G2565*0.7</f>
        <v>1585.7987481000002</v>
      </c>
      <c r="J2565" s="175">
        <f>G2565*0.3</f>
        <v>679.6280349000001</v>
      </c>
    </row>
    <row r="2566" spans="1:10">
      <c r="A2566" s="284" t="s">
        <v>101</v>
      </c>
      <c r="B2566" s="583"/>
      <c r="C2566" s="248"/>
      <c r="D2566" s="243"/>
      <c r="E2566" s="243"/>
      <c r="F2566" s="243"/>
      <c r="G2566" s="243"/>
      <c r="H2566" s="156"/>
      <c r="I2566" s="175"/>
      <c r="J2566" s="175"/>
    </row>
    <row r="2567" spans="1:10">
      <c r="A2567" s="284"/>
      <c r="B2567" s="538"/>
      <c r="C2567" s="178"/>
      <c r="D2567" s="176"/>
      <c r="E2567" s="179"/>
      <c r="F2567" s="180"/>
      <c r="G2567" s="180"/>
      <c r="H2567" s="156"/>
      <c r="I2567" s="175"/>
      <c r="J2567" s="175"/>
    </row>
    <row r="2568" spans="1:10">
      <c r="A2568" s="199" t="s">
        <v>97</v>
      </c>
      <c r="B2568" s="539" t="s">
        <v>817</v>
      </c>
      <c r="C2568" s="184" t="s">
        <v>18689</v>
      </c>
      <c r="D2568" s="182" t="s">
        <v>193</v>
      </c>
      <c r="E2568" s="182"/>
      <c r="F2568" s="182"/>
      <c r="G2568" s="182" t="str">
        <f>B2568</f>
        <v>COMP.13</v>
      </c>
      <c r="H2568" s="156"/>
      <c r="I2568" s="175"/>
      <c r="J2568" s="175"/>
    </row>
    <row r="2569" spans="1:10">
      <c r="A2569" s="282" t="s">
        <v>88</v>
      </c>
      <c r="B2569" s="534" t="s">
        <v>91</v>
      </c>
      <c r="C2569" s="186" t="s">
        <v>9</v>
      </c>
      <c r="D2569" s="187" t="s">
        <v>92</v>
      </c>
      <c r="E2569" s="187" t="s">
        <v>93</v>
      </c>
      <c r="F2569" s="187" t="s">
        <v>94</v>
      </c>
      <c r="G2569" s="188" t="s">
        <v>62</v>
      </c>
      <c r="H2569" s="156"/>
      <c r="I2569" s="175"/>
      <c r="J2569" s="175"/>
    </row>
    <row r="2570" spans="1:10" ht="15" customHeight="1">
      <c r="A2570" s="535" t="s">
        <v>575</v>
      </c>
      <c r="B2570" s="201" t="s">
        <v>18735</v>
      </c>
      <c r="C2570" s="190" t="s">
        <v>18730</v>
      </c>
      <c r="D2570" s="191" t="s">
        <v>112</v>
      </c>
      <c r="E2570" s="165">
        <f>1.6*0.5</f>
        <v>0.8</v>
      </c>
      <c r="F2570" s="166">
        <f>G2469</f>
        <v>346.18548000000004</v>
      </c>
      <c r="G2570" s="167">
        <f>F2570*E2570</f>
        <v>276.94838400000003</v>
      </c>
      <c r="H2570" s="156"/>
      <c r="I2570" s="175"/>
      <c r="J2570" s="175"/>
    </row>
    <row r="2571" spans="1:10">
      <c r="A2571" s="535"/>
      <c r="B2571" s="201"/>
      <c r="C2571" s="190"/>
      <c r="D2571" s="191"/>
      <c r="E2571" s="203"/>
      <c r="F2571" s="192"/>
      <c r="G2571" s="193"/>
      <c r="H2571" s="156"/>
      <c r="I2571" s="175"/>
      <c r="J2571" s="175"/>
    </row>
    <row r="2572" spans="1:10">
      <c r="A2572" s="283" t="str">
        <f>B2568</f>
        <v>COMP.13</v>
      </c>
      <c r="B2572" s="204"/>
      <c r="C2572" s="196" t="s">
        <v>100</v>
      </c>
      <c r="D2572" s="194"/>
      <c r="E2572" s="205"/>
      <c r="F2572" s="173"/>
      <c r="G2572" s="173">
        <f>SUM(G2570:G2571)</f>
        <v>276.94838400000003</v>
      </c>
      <c r="H2572" s="174"/>
      <c r="I2572" s="175">
        <f>G2572*0.7</f>
        <v>193.86386880000001</v>
      </c>
      <c r="J2572" s="175">
        <f>G2572*0.3</f>
        <v>83.084515200000013</v>
      </c>
    </row>
    <row r="2573" spans="1:10">
      <c r="A2573" s="284" t="s">
        <v>101</v>
      </c>
      <c r="B2573" s="583"/>
      <c r="C2573" s="248"/>
      <c r="D2573" s="243"/>
      <c r="E2573" s="243"/>
      <c r="F2573" s="243"/>
      <c r="G2573" s="243"/>
      <c r="H2573" s="156"/>
      <c r="I2573" s="175"/>
      <c r="J2573" s="175"/>
    </row>
    <row r="2574" spans="1:10">
      <c r="A2574" s="284"/>
      <c r="B2574" s="538"/>
      <c r="C2574" s="178"/>
      <c r="D2574" s="176"/>
      <c r="E2574" s="179"/>
      <c r="F2574" s="180"/>
      <c r="G2574" s="180"/>
      <c r="H2574" s="156"/>
      <c r="I2574" s="175"/>
      <c r="J2574" s="175"/>
    </row>
    <row r="2575" spans="1:10">
      <c r="A2575" s="199" t="s">
        <v>97</v>
      </c>
      <c r="B2575" s="539" t="s">
        <v>818</v>
      </c>
      <c r="C2575" s="184" t="s">
        <v>18690</v>
      </c>
      <c r="D2575" s="182" t="s">
        <v>193</v>
      </c>
      <c r="E2575" s="182"/>
      <c r="F2575" s="182"/>
      <c r="G2575" s="182" t="str">
        <f>B2575</f>
        <v>COMP.14</v>
      </c>
      <c r="H2575" s="156"/>
      <c r="I2575" s="175"/>
      <c r="J2575" s="175"/>
    </row>
    <row r="2576" spans="1:10">
      <c r="A2576" s="282" t="s">
        <v>88</v>
      </c>
      <c r="B2576" s="534" t="s">
        <v>91</v>
      </c>
      <c r="C2576" s="186" t="s">
        <v>9</v>
      </c>
      <c r="D2576" s="187" t="s">
        <v>92</v>
      </c>
      <c r="E2576" s="187" t="s">
        <v>93</v>
      </c>
      <c r="F2576" s="187" t="s">
        <v>94</v>
      </c>
      <c r="G2576" s="188" t="s">
        <v>62</v>
      </c>
      <c r="H2576" s="156"/>
      <c r="I2576" s="175"/>
      <c r="J2576" s="175"/>
    </row>
    <row r="2577" spans="1:10">
      <c r="A2577" s="535" t="s">
        <v>113</v>
      </c>
      <c r="B2577" s="201" t="s">
        <v>4851</v>
      </c>
      <c r="C2577" s="190" t="s">
        <v>4852</v>
      </c>
      <c r="D2577" s="191" t="s">
        <v>112</v>
      </c>
      <c r="E2577" s="165">
        <f>4.5*0.81</f>
        <v>3.6450000000000005</v>
      </c>
      <c r="F2577" s="166">
        <f>VLOOKUP(B2577,'SINAPI-Tabela-Mai.2016'!A:E,5,0)</f>
        <v>439.18</v>
      </c>
      <c r="G2577" s="167">
        <f>F2577*E2577</f>
        <v>1600.8111000000001</v>
      </c>
      <c r="H2577" s="156"/>
      <c r="I2577" s="175"/>
      <c r="J2577" s="175"/>
    </row>
    <row r="2578" spans="1:10" ht="15" customHeight="1">
      <c r="A2578" s="535" t="s">
        <v>575</v>
      </c>
      <c r="B2578" s="201" t="s">
        <v>18735</v>
      </c>
      <c r="C2578" s="190" t="s">
        <v>18730</v>
      </c>
      <c r="D2578" s="191" t="s">
        <v>112</v>
      </c>
      <c r="E2578" s="165">
        <f>4.5*1.59</f>
        <v>7.1550000000000002</v>
      </c>
      <c r="F2578" s="166">
        <f>G2469</f>
        <v>346.18548000000004</v>
      </c>
      <c r="G2578" s="167">
        <f>F2578*E2578</f>
        <v>2476.9571094000003</v>
      </c>
      <c r="H2578" s="156"/>
      <c r="I2578" s="175"/>
      <c r="J2578" s="175"/>
    </row>
    <row r="2579" spans="1:10">
      <c r="A2579" s="535"/>
      <c r="B2579" s="201"/>
      <c r="C2579" s="190"/>
      <c r="D2579" s="191"/>
      <c r="E2579" s="203"/>
      <c r="F2579" s="192"/>
      <c r="G2579" s="193"/>
      <c r="H2579" s="156"/>
      <c r="I2579" s="175"/>
      <c r="J2579" s="175"/>
    </row>
    <row r="2580" spans="1:10">
      <c r="A2580" s="283" t="str">
        <f>B2575</f>
        <v>COMP.14</v>
      </c>
      <c r="B2580" s="204"/>
      <c r="C2580" s="196" t="s">
        <v>100</v>
      </c>
      <c r="D2580" s="194"/>
      <c r="E2580" s="205"/>
      <c r="F2580" s="173"/>
      <c r="G2580" s="173">
        <f>SUM(G2577:G2579)</f>
        <v>4077.7682094000002</v>
      </c>
      <c r="H2580" s="174"/>
      <c r="I2580" s="175">
        <f>G2580*0.7</f>
        <v>2854.4377465799998</v>
      </c>
      <c r="J2580" s="175">
        <f>G2580*0.3</f>
        <v>1223.3304628200001</v>
      </c>
    </row>
    <row r="2581" spans="1:10">
      <c r="A2581" s="284" t="s">
        <v>101</v>
      </c>
      <c r="B2581" s="583"/>
      <c r="C2581" s="248"/>
      <c r="D2581" s="243"/>
      <c r="E2581" s="243"/>
      <c r="F2581" s="243"/>
      <c r="G2581" s="243"/>
      <c r="H2581" s="156"/>
      <c r="I2581" s="175"/>
      <c r="J2581" s="175"/>
    </row>
    <row r="2582" spans="1:10">
      <c r="A2582" s="198"/>
      <c r="B2582" s="249"/>
      <c r="C2582" s="178"/>
      <c r="D2582" s="176"/>
      <c r="E2582" s="179"/>
      <c r="F2582" s="180"/>
      <c r="G2582" s="180"/>
      <c r="H2582" s="156"/>
      <c r="I2582" s="175"/>
      <c r="J2582" s="175"/>
    </row>
    <row r="2583" spans="1:10">
      <c r="A2583" s="199" t="s">
        <v>97</v>
      </c>
      <c r="B2583" s="539" t="s">
        <v>819</v>
      </c>
      <c r="C2583" s="184" t="s">
        <v>18691</v>
      </c>
      <c r="D2583" s="182" t="s">
        <v>193</v>
      </c>
      <c r="E2583" s="182"/>
      <c r="F2583" s="182"/>
      <c r="G2583" s="182" t="str">
        <f>B2583</f>
        <v>COMP.15</v>
      </c>
      <c r="H2583" s="156"/>
      <c r="I2583" s="175"/>
      <c r="J2583" s="175"/>
    </row>
    <row r="2584" spans="1:10">
      <c r="A2584" s="282" t="s">
        <v>88</v>
      </c>
      <c r="B2584" s="534" t="s">
        <v>91</v>
      </c>
      <c r="C2584" s="186" t="s">
        <v>9</v>
      </c>
      <c r="D2584" s="187" t="s">
        <v>92</v>
      </c>
      <c r="E2584" s="187" t="s">
        <v>93</v>
      </c>
      <c r="F2584" s="187" t="s">
        <v>94</v>
      </c>
      <c r="G2584" s="188" t="s">
        <v>62</v>
      </c>
      <c r="H2584" s="156"/>
      <c r="I2584" s="175"/>
      <c r="J2584" s="175"/>
    </row>
    <row r="2585" spans="1:10">
      <c r="A2585" s="535" t="s">
        <v>113</v>
      </c>
      <c r="B2585" s="201" t="s">
        <v>4851</v>
      </c>
      <c r="C2585" s="190" t="s">
        <v>4852</v>
      </c>
      <c r="D2585" s="191" t="s">
        <v>112</v>
      </c>
      <c r="E2585" s="165">
        <f>1.1*1.1</f>
        <v>1.2100000000000002</v>
      </c>
      <c r="F2585" s="166">
        <f>VLOOKUP(B2585,'SINAPI-Tabela-Mai.2016'!A:E,5,0)</f>
        <v>439.18</v>
      </c>
      <c r="G2585" s="167">
        <f>F2585*E2585</f>
        <v>531.40780000000007</v>
      </c>
      <c r="H2585" s="156"/>
      <c r="I2585" s="175"/>
      <c r="J2585" s="175"/>
    </row>
    <row r="2586" spans="1:10">
      <c r="A2586" s="535"/>
      <c r="B2586" s="201"/>
      <c r="C2586" s="190"/>
      <c r="D2586" s="191"/>
      <c r="E2586" s="203"/>
      <c r="F2586" s="192"/>
      <c r="G2586" s="193"/>
      <c r="H2586" s="156"/>
      <c r="I2586" s="175"/>
      <c r="J2586" s="175"/>
    </row>
    <row r="2587" spans="1:10">
      <c r="A2587" s="283" t="str">
        <f>B2583</f>
        <v>COMP.15</v>
      </c>
      <c r="B2587" s="204"/>
      <c r="C2587" s="196" t="s">
        <v>100</v>
      </c>
      <c r="D2587" s="194"/>
      <c r="E2587" s="205"/>
      <c r="F2587" s="173"/>
      <c r="G2587" s="173">
        <f>SUM(G2585:G2586)</f>
        <v>531.40780000000007</v>
      </c>
      <c r="H2587" s="174"/>
      <c r="I2587" s="175">
        <f>G2587*0.7</f>
        <v>371.98546000000005</v>
      </c>
      <c r="J2587" s="175">
        <f>G2587*0.3</f>
        <v>159.42234000000002</v>
      </c>
    </row>
    <row r="2588" spans="1:10">
      <c r="A2588" s="284" t="s">
        <v>101</v>
      </c>
      <c r="B2588" s="583"/>
      <c r="C2588" s="248"/>
      <c r="D2588" s="243"/>
      <c r="E2588" s="243"/>
      <c r="F2588" s="243"/>
      <c r="G2588" s="243"/>
      <c r="H2588" s="156"/>
      <c r="I2588" s="175"/>
      <c r="J2588" s="175"/>
    </row>
    <row r="2589" spans="1:10">
      <c r="A2589" s="284"/>
      <c r="B2589" s="538"/>
      <c r="C2589" s="178"/>
      <c r="D2589" s="176"/>
      <c r="E2589" s="179"/>
      <c r="F2589" s="180"/>
      <c r="G2589" s="180"/>
      <c r="H2589" s="156"/>
      <c r="I2589" s="175"/>
      <c r="J2589" s="175"/>
    </row>
    <row r="2590" spans="1:10">
      <c r="A2590" s="199" t="s">
        <v>97</v>
      </c>
      <c r="B2590" s="539" t="s">
        <v>820</v>
      </c>
      <c r="C2590" s="184" t="s">
        <v>18692</v>
      </c>
      <c r="D2590" s="182" t="s">
        <v>193</v>
      </c>
      <c r="E2590" s="182"/>
      <c r="F2590" s="182"/>
      <c r="G2590" s="182" t="str">
        <f>B2590</f>
        <v>COMP.16</v>
      </c>
      <c r="H2590" s="156"/>
      <c r="I2590" s="175"/>
      <c r="J2590" s="175"/>
    </row>
    <row r="2591" spans="1:10">
      <c r="A2591" s="282" t="s">
        <v>88</v>
      </c>
      <c r="B2591" s="534" t="s">
        <v>91</v>
      </c>
      <c r="C2591" s="186" t="s">
        <v>9</v>
      </c>
      <c r="D2591" s="187" t="s">
        <v>92</v>
      </c>
      <c r="E2591" s="187" t="s">
        <v>93</v>
      </c>
      <c r="F2591" s="187" t="s">
        <v>94</v>
      </c>
      <c r="G2591" s="188" t="s">
        <v>62</v>
      </c>
      <c r="H2591" s="156"/>
      <c r="I2591" s="175"/>
      <c r="J2591" s="175"/>
    </row>
    <row r="2592" spans="1:10">
      <c r="A2592" s="535" t="s">
        <v>113</v>
      </c>
      <c r="B2592" s="201" t="s">
        <v>4851</v>
      </c>
      <c r="C2592" s="190" t="s">
        <v>4852</v>
      </c>
      <c r="D2592" s="191" t="s">
        <v>112</v>
      </c>
      <c r="E2592" s="165">
        <f>0.85*1.1</f>
        <v>0.93500000000000005</v>
      </c>
      <c r="F2592" s="166">
        <f>VLOOKUP(B2592,'SINAPI-Tabela-Mai.2016'!A:E,5,0)</f>
        <v>439.18</v>
      </c>
      <c r="G2592" s="167">
        <f>F2592*E2592</f>
        <v>410.63330000000002</v>
      </c>
      <c r="H2592" s="156"/>
      <c r="I2592" s="175"/>
      <c r="J2592" s="175"/>
    </row>
    <row r="2593" spans="1:10">
      <c r="A2593" s="535"/>
      <c r="B2593" s="201"/>
      <c r="C2593" s="190"/>
      <c r="D2593" s="191"/>
      <c r="E2593" s="203"/>
      <c r="F2593" s="192"/>
      <c r="G2593" s="193"/>
      <c r="H2593" s="156"/>
      <c r="I2593" s="175"/>
      <c r="J2593" s="175"/>
    </row>
    <row r="2594" spans="1:10">
      <c r="A2594" s="283" t="str">
        <f>B2590</f>
        <v>COMP.16</v>
      </c>
      <c r="B2594" s="204"/>
      <c r="C2594" s="196" t="s">
        <v>100</v>
      </c>
      <c r="D2594" s="194"/>
      <c r="E2594" s="205"/>
      <c r="F2594" s="173"/>
      <c r="G2594" s="173">
        <f>SUM(G2592:G2593)</f>
        <v>410.63330000000002</v>
      </c>
      <c r="H2594" s="174"/>
      <c r="I2594" s="175">
        <f>G2594*0.7</f>
        <v>287.44331</v>
      </c>
      <c r="J2594" s="175">
        <f>G2594*0.3</f>
        <v>123.18998999999999</v>
      </c>
    </row>
    <row r="2595" spans="1:10">
      <c r="A2595" s="284" t="s">
        <v>101</v>
      </c>
      <c r="B2595" s="583"/>
      <c r="C2595" s="248"/>
      <c r="D2595" s="243"/>
      <c r="E2595" s="243"/>
      <c r="F2595" s="243"/>
      <c r="G2595" s="243"/>
      <c r="H2595" s="156"/>
      <c r="I2595" s="175"/>
      <c r="J2595" s="175"/>
    </row>
    <row r="2596" spans="1:10">
      <c r="A2596" s="284"/>
      <c r="B2596" s="538"/>
      <c r="C2596" s="178"/>
      <c r="D2596" s="176"/>
      <c r="E2596" s="179"/>
      <c r="F2596" s="180"/>
      <c r="G2596" s="180"/>
      <c r="H2596" s="156"/>
      <c r="I2596" s="175"/>
      <c r="J2596" s="175"/>
    </row>
    <row r="2597" spans="1:10">
      <c r="A2597" s="199" t="s">
        <v>97</v>
      </c>
      <c r="B2597" s="539" t="s">
        <v>821</v>
      </c>
      <c r="C2597" s="184" t="s">
        <v>18693</v>
      </c>
      <c r="D2597" s="182" t="s">
        <v>193</v>
      </c>
      <c r="E2597" s="182"/>
      <c r="F2597" s="182"/>
      <c r="G2597" s="182" t="str">
        <f>B2597</f>
        <v>COMP.17</v>
      </c>
      <c r="H2597" s="156"/>
      <c r="I2597" s="175"/>
      <c r="J2597" s="175"/>
    </row>
    <row r="2598" spans="1:10">
      <c r="A2598" s="282" t="s">
        <v>88</v>
      </c>
      <c r="B2598" s="534" t="s">
        <v>91</v>
      </c>
      <c r="C2598" s="186" t="s">
        <v>9</v>
      </c>
      <c r="D2598" s="187" t="s">
        <v>92</v>
      </c>
      <c r="E2598" s="187" t="s">
        <v>93</v>
      </c>
      <c r="F2598" s="187" t="s">
        <v>94</v>
      </c>
      <c r="G2598" s="188" t="s">
        <v>62</v>
      </c>
      <c r="H2598" s="156"/>
      <c r="I2598" s="175"/>
      <c r="J2598" s="175"/>
    </row>
    <row r="2599" spans="1:10">
      <c r="A2599" s="535" t="s">
        <v>113</v>
      </c>
      <c r="B2599" s="201" t="s">
        <v>4851</v>
      </c>
      <c r="C2599" s="190" t="s">
        <v>4852</v>
      </c>
      <c r="D2599" s="191" t="s">
        <v>112</v>
      </c>
      <c r="E2599" s="165">
        <f>1.5*2.4</f>
        <v>3.5999999999999996</v>
      </c>
      <c r="F2599" s="166">
        <f>VLOOKUP(B2599,'SINAPI-Tabela-Mai.2016'!A:E,5,0)</f>
        <v>439.18</v>
      </c>
      <c r="G2599" s="167">
        <f>F2599*E2599</f>
        <v>1581.0479999999998</v>
      </c>
      <c r="H2599" s="156"/>
      <c r="I2599" s="175"/>
      <c r="J2599" s="175"/>
    </row>
    <row r="2600" spans="1:10">
      <c r="A2600" s="535"/>
      <c r="B2600" s="201"/>
      <c r="C2600" s="190"/>
      <c r="D2600" s="191"/>
      <c r="E2600" s="203"/>
      <c r="F2600" s="192"/>
      <c r="G2600" s="193"/>
      <c r="H2600" s="156"/>
      <c r="I2600" s="175"/>
      <c r="J2600" s="175"/>
    </row>
    <row r="2601" spans="1:10">
      <c r="A2601" s="283" t="str">
        <f>B2597</f>
        <v>COMP.17</v>
      </c>
      <c r="B2601" s="204"/>
      <c r="C2601" s="196" t="s">
        <v>100</v>
      </c>
      <c r="D2601" s="194"/>
      <c r="E2601" s="205"/>
      <c r="F2601" s="173"/>
      <c r="G2601" s="173">
        <f>SUM(G2599:G2600)</f>
        <v>1581.0479999999998</v>
      </c>
      <c r="H2601" s="174"/>
      <c r="I2601" s="175">
        <f>G2601*0.7</f>
        <v>1106.7335999999998</v>
      </c>
      <c r="J2601" s="175">
        <f>G2601*0.3</f>
        <v>474.31439999999992</v>
      </c>
    </row>
    <row r="2602" spans="1:10">
      <c r="A2602" s="284" t="s">
        <v>101</v>
      </c>
      <c r="B2602" s="583"/>
      <c r="C2602" s="248"/>
      <c r="D2602" s="243"/>
      <c r="E2602" s="243"/>
      <c r="F2602" s="243"/>
      <c r="G2602" s="243"/>
      <c r="H2602" s="156"/>
      <c r="I2602" s="175"/>
      <c r="J2602" s="175"/>
    </row>
    <row r="2603" spans="1:10">
      <c r="A2603" s="284"/>
      <c r="B2603" s="538"/>
      <c r="C2603" s="178"/>
      <c r="D2603" s="176"/>
      <c r="E2603" s="179"/>
      <c r="F2603" s="180"/>
      <c r="G2603" s="180"/>
      <c r="H2603" s="156"/>
      <c r="I2603" s="175"/>
      <c r="J2603" s="175"/>
    </row>
    <row r="2604" spans="1:10">
      <c r="A2604" s="199" t="s">
        <v>97</v>
      </c>
      <c r="B2604" s="539" t="s">
        <v>822</v>
      </c>
      <c r="C2604" s="184" t="s">
        <v>18729</v>
      </c>
      <c r="D2604" s="182" t="s">
        <v>193</v>
      </c>
      <c r="E2604" s="182"/>
      <c r="F2604" s="182"/>
      <c r="G2604" s="182" t="str">
        <f>B2604</f>
        <v>COMP.18</v>
      </c>
      <c r="H2604" s="156"/>
      <c r="I2604" s="175"/>
      <c r="J2604" s="175"/>
    </row>
    <row r="2605" spans="1:10">
      <c r="A2605" s="282" t="s">
        <v>88</v>
      </c>
      <c r="B2605" s="534" t="s">
        <v>91</v>
      </c>
      <c r="C2605" s="186" t="s">
        <v>9</v>
      </c>
      <c r="D2605" s="187" t="s">
        <v>92</v>
      </c>
      <c r="E2605" s="187" t="s">
        <v>93</v>
      </c>
      <c r="F2605" s="187" t="s">
        <v>94</v>
      </c>
      <c r="G2605" s="188" t="s">
        <v>62</v>
      </c>
      <c r="H2605" s="156"/>
      <c r="I2605" s="175"/>
      <c r="J2605" s="175"/>
    </row>
    <row r="2606" spans="1:10">
      <c r="A2606" s="535" t="s">
        <v>575</v>
      </c>
      <c r="B2606" s="201" t="s">
        <v>18735</v>
      </c>
      <c r="C2606" s="190" t="s">
        <v>18730</v>
      </c>
      <c r="D2606" s="191" t="s">
        <v>112</v>
      </c>
      <c r="E2606" s="165">
        <f>2.5*0.5</f>
        <v>1.25</v>
      </c>
      <c r="F2606" s="166">
        <f>G2469</f>
        <v>346.18548000000004</v>
      </c>
      <c r="G2606" s="167">
        <f>F2606*E2606</f>
        <v>432.73185000000007</v>
      </c>
      <c r="H2606" s="156"/>
      <c r="I2606" s="175"/>
      <c r="J2606" s="175"/>
    </row>
    <row r="2607" spans="1:10">
      <c r="A2607" s="535"/>
      <c r="B2607" s="201"/>
      <c r="C2607" s="190"/>
      <c r="D2607" s="191"/>
      <c r="E2607" s="203"/>
      <c r="F2607" s="192"/>
      <c r="G2607" s="193"/>
      <c r="H2607" s="156"/>
      <c r="I2607" s="175"/>
      <c r="J2607" s="175"/>
    </row>
    <row r="2608" spans="1:10">
      <c r="A2608" s="283" t="str">
        <f>B2604</f>
        <v>COMP.18</v>
      </c>
      <c r="B2608" s="204"/>
      <c r="C2608" s="196" t="s">
        <v>100</v>
      </c>
      <c r="D2608" s="194"/>
      <c r="E2608" s="205"/>
      <c r="F2608" s="173"/>
      <c r="G2608" s="173">
        <f>SUM(G2606:G2607)</f>
        <v>432.73185000000007</v>
      </c>
      <c r="H2608" s="174"/>
      <c r="I2608" s="175">
        <f>G2608*0.7</f>
        <v>302.91229500000003</v>
      </c>
      <c r="J2608" s="175">
        <f>G2608*0.3</f>
        <v>129.81955500000001</v>
      </c>
    </row>
    <row r="2609" spans="1:10">
      <c r="A2609" s="284" t="s">
        <v>101</v>
      </c>
      <c r="B2609" s="583"/>
      <c r="C2609" s="248"/>
      <c r="D2609" s="243"/>
      <c r="E2609" s="243"/>
      <c r="F2609" s="243"/>
      <c r="G2609" s="243"/>
      <c r="H2609" s="156"/>
      <c r="I2609" s="175"/>
      <c r="J2609" s="175"/>
    </row>
    <row r="2610" spans="1:10">
      <c r="A2610" s="284"/>
      <c r="B2610" s="538"/>
      <c r="C2610" s="178"/>
      <c r="D2610" s="176"/>
      <c r="E2610" s="179"/>
      <c r="F2610" s="180"/>
      <c r="G2610" s="180"/>
      <c r="H2610" s="156"/>
      <c r="I2610" s="175"/>
      <c r="J2610" s="175"/>
    </row>
    <row r="2611" spans="1:10">
      <c r="A2611" s="199" t="s">
        <v>97</v>
      </c>
      <c r="B2611" s="539" t="s">
        <v>823</v>
      </c>
      <c r="C2611" s="184" t="s">
        <v>18736</v>
      </c>
      <c r="D2611" s="182" t="s">
        <v>193</v>
      </c>
      <c r="E2611" s="182"/>
      <c r="F2611" s="182"/>
      <c r="G2611" s="182" t="str">
        <f>B2611</f>
        <v>COMP.20</v>
      </c>
      <c r="H2611" s="156"/>
      <c r="I2611" s="175"/>
      <c r="J2611" s="175"/>
    </row>
    <row r="2612" spans="1:10">
      <c r="A2612" s="282" t="s">
        <v>88</v>
      </c>
      <c r="B2612" s="534" t="s">
        <v>91</v>
      </c>
      <c r="C2612" s="186" t="s">
        <v>9</v>
      </c>
      <c r="D2612" s="187" t="s">
        <v>92</v>
      </c>
      <c r="E2612" s="187" t="s">
        <v>93</v>
      </c>
      <c r="F2612" s="187" t="s">
        <v>94</v>
      </c>
      <c r="G2612" s="188" t="s">
        <v>62</v>
      </c>
      <c r="H2612" s="156"/>
      <c r="I2612" s="175"/>
      <c r="J2612" s="175"/>
    </row>
    <row r="2613" spans="1:10">
      <c r="A2613" s="535" t="s">
        <v>575</v>
      </c>
      <c r="B2613" s="201" t="s">
        <v>18735</v>
      </c>
      <c r="C2613" s="190" t="s">
        <v>18730</v>
      </c>
      <c r="D2613" s="191" t="s">
        <v>112</v>
      </c>
      <c r="E2613" s="165">
        <f>2*0.5</f>
        <v>1</v>
      </c>
      <c r="F2613" s="166">
        <f>G2469</f>
        <v>346.18548000000004</v>
      </c>
      <c r="G2613" s="167">
        <f>F2613*E2613</f>
        <v>346.18548000000004</v>
      </c>
      <c r="H2613" s="156"/>
      <c r="I2613" s="175"/>
      <c r="J2613" s="175"/>
    </row>
    <row r="2614" spans="1:10">
      <c r="A2614" s="535"/>
      <c r="B2614" s="201"/>
      <c r="C2614" s="190"/>
      <c r="D2614" s="191"/>
      <c r="E2614" s="203"/>
      <c r="F2614" s="192"/>
      <c r="G2614" s="193"/>
      <c r="H2614" s="156"/>
      <c r="I2614" s="175"/>
      <c r="J2614" s="175"/>
    </row>
    <row r="2615" spans="1:10">
      <c r="A2615" s="283" t="str">
        <f>B2611</f>
        <v>COMP.20</v>
      </c>
      <c r="B2615" s="204"/>
      <c r="C2615" s="196" t="s">
        <v>100</v>
      </c>
      <c r="D2615" s="194"/>
      <c r="E2615" s="205"/>
      <c r="F2615" s="173"/>
      <c r="G2615" s="173">
        <f>SUM(G2613:G2614)</f>
        <v>346.18548000000004</v>
      </c>
      <c r="H2615" s="174"/>
      <c r="I2615" s="175">
        <f>G2615*0.7</f>
        <v>242.329836</v>
      </c>
      <c r="J2615" s="175">
        <f>G2615*0.3</f>
        <v>103.85564400000001</v>
      </c>
    </row>
    <row r="2616" spans="1:10">
      <c r="A2616" s="284" t="s">
        <v>101</v>
      </c>
      <c r="B2616" s="583"/>
      <c r="C2616" s="248"/>
      <c r="D2616" s="243"/>
      <c r="E2616" s="243"/>
      <c r="F2616" s="243"/>
      <c r="G2616" s="243"/>
      <c r="H2616" s="156"/>
      <c r="I2616" s="175"/>
      <c r="J2616" s="175"/>
    </row>
    <row r="2617" spans="1:10">
      <c r="A2617" s="284"/>
      <c r="B2617" s="538"/>
      <c r="C2617" s="178"/>
      <c r="D2617" s="176"/>
      <c r="E2617" s="179"/>
      <c r="F2617" s="180"/>
      <c r="G2617" s="180"/>
      <c r="H2617" s="156"/>
      <c r="I2617" s="175"/>
      <c r="J2617" s="175"/>
    </row>
    <row r="2618" spans="1:10">
      <c r="A2618" s="199" t="s">
        <v>97</v>
      </c>
      <c r="B2618" s="539" t="s">
        <v>824</v>
      </c>
      <c r="C2618" s="184" t="s">
        <v>18737</v>
      </c>
      <c r="D2618" s="182" t="s">
        <v>193</v>
      </c>
      <c r="E2618" s="182"/>
      <c r="F2618" s="182"/>
      <c r="G2618" s="182" t="str">
        <f>B2618</f>
        <v>COMP.21</v>
      </c>
      <c r="H2618" s="156"/>
      <c r="I2618" s="175"/>
      <c r="J2618" s="175"/>
    </row>
    <row r="2619" spans="1:10">
      <c r="A2619" s="282" t="s">
        <v>88</v>
      </c>
      <c r="B2619" s="534" t="s">
        <v>91</v>
      </c>
      <c r="C2619" s="186" t="s">
        <v>9</v>
      </c>
      <c r="D2619" s="187" t="s">
        <v>92</v>
      </c>
      <c r="E2619" s="187" t="s">
        <v>93</v>
      </c>
      <c r="F2619" s="187" t="s">
        <v>94</v>
      </c>
      <c r="G2619" s="188" t="s">
        <v>62</v>
      </c>
      <c r="H2619" s="156"/>
      <c r="I2619" s="175"/>
      <c r="J2619" s="175"/>
    </row>
    <row r="2620" spans="1:10">
      <c r="A2620" s="535" t="s">
        <v>113</v>
      </c>
      <c r="B2620" s="201" t="s">
        <v>4851</v>
      </c>
      <c r="C2620" s="190" t="s">
        <v>4852</v>
      </c>
      <c r="D2620" s="191" t="s">
        <v>112</v>
      </c>
      <c r="E2620" s="165">
        <f>3.2*1.1</f>
        <v>3.5200000000000005</v>
      </c>
      <c r="F2620" s="166">
        <f>VLOOKUP(B2620,'SINAPI-Tabela-Mai.2016'!A:E,5,0)</f>
        <v>439.18</v>
      </c>
      <c r="G2620" s="167">
        <f>F2620*E2620</f>
        <v>1545.9136000000003</v>
      </c>
      <c r="H2620" s="156"/>
      <c r="I2620" s="175"/>
      <c r="J2620" s="175"/>
    </row>
    <row r="2621" spans="1:10">
      <c r="A2621" s="535"/>
      <c r="B2621" s="201"/>
      <c r="C2621" s="190"/>
      <c r="D2621" s="191"/>
      <c r="E2621" s="203"/>
      <c r="F2621" s="192"/>
      <c r="G2621" s="193"/>
      <c r="H2621" s="156"/>
      <c r="I2621" s="175">
        <f>G2621*0.7</f>
        <v>0</v>
      </c>
      <c r="J2621" s="175">
        <f>G2621*0.3</f>
        <v>0</v>
      </c>
    </row>
    <row r="2622" spans="1:10">
      <c r="A2622" s="283" t="str">
        <f>B2618</f>
        <v>COMP.21</v>
      </c>
      <c r="B2622" s="204"/>
      <c r="C2622" s="196" t="s">
        <v>100</v>
      </c>
      <c r="D2622" s="194"/>
      <c r="E2622" s="205"/>
      <c r="F2622" s="173"/>
      <c r="G2622" s="173">
        <f>SUM(G2620:G2621)</f>
        <v>1545.9136000000003</v>
      </c>
      <c r="H2622" s="174"/>
      <c r="I2622" s="175">
        <f>G2622*0.7</f>
        <v>1082.1395200000002</v>
      </c>
      <c r="J2622" s="175">
        <f>G2622*0.3</f>
        <v>463.77408000000008</v>
      </c>
    </row>
    <row r="2623" spans="1:10">
      <c r="A2623" s="284" t="s">
        <v>101</v>
      </c>
      <c r="B2623" s="583"/>
      <c r="C2623" s="248"/>
      <c r="D2623" s="243"/>
      <c r="E2623" s="243"/>
      <c r="F2623" s="243"/>
      <c r="G2623" s="243"/>
      <c r="H2623" s="156"/>
      <c r="I2623" s="175"/>
      <c r="J2623" s="175"/>
    </row>
    <row r="2624" spans="1:10">
      <c r="A2624" s="284"/>
      <c r="B2624" s="538"/>
      <c r="C2624" s="178"/>
      <c r="D2624" s="176"/>
      <c r="E2624" s="179"/>
      <c r="F2624" s="180"/>
      <c r="G2624" s="180"/>
      <c r="H2624" s="156"/>
      <c r="I2624" s="175"/>
      <c r="J2624" s="175"/>
    </row>
    <row r="2625" spans="1:10">
      <c r="A2625" s="199" t="s">
        <v>97</v>
      </c>
      <c r="B2625" s="539" t="s">
        <v>825</v>
      </c>
      <c r="C2625" s="184" t="s">
        <v>18738</v>
      </c>
      <c r="D2625" s="182" t="s">
        <v>193</v>
      </c>
      <c r="E2625" s="182"/>
      <c r="F2625" s="182"/>
      <c r="G2625" s="182" t="str">
        <f>B2625</f>
        <v>COMP.22</v>
      </c>
      <c r="H2625" s="156"/>
      <c r="I2625" s="175"/>
      <c r="J2625" s="175"/>
    </row>
    <row r="2626" spans="1:10">
      <c r="A2626" s="282" t="s">
        <v>88</v>
      </c>
      <c r="B2626" s="534" t="s">
        <v>91</v>
      </c>
      <c r="C2626" s="186" t="s">
        <v>9</v>
      </c>
      <c r="D2626" s="187" t="s">
        <v>92</v>
      </c>
      <c r="E2626" s="187" t="s">
        <v>93</v>
      </c>
      <c r="F2626" s="187" t="s">
        <v>94</v>
      </c>
      <c r="G2626" s="188" t="s">
        <v>62</v>
      </c>
      <c r="H2626" s="156"/>
      <c r="I2626" s="175"/>
      <c r="J2626" s="175"/>
    </row>
    <row r="2627" spans="1:10">
      <c r="A2627" s="535" t="s">
        <v>113</v>
      </c>
      <c r="B2627" s="201" t="s">
        <v>4851</v>
      </c>
      <c r="C2627" s="190" t="s">
        <v>4852</v>
      </c>
      <c r="D2627" s="191" t="s">
        <v>112</v>
      </c>
      <c r="E2627" s="165">
        <f>1.5*1.1</f>
        <v>1.6500000000000001</v>
      </c>
      <c r="F2627" s="166">
        <f>VLOOKUP(B2627,'SINAPI-Tabela-Mai.2016'!A:E,5,0)</f>
        <v>439.18</v>
      </c>
      <c r="G2627" s="167">
        <f>F2627*E2627</f>
        <v>724.64700000000005</v>
      </c>
      <c r="H2627" s="156"/>
      <c r="I2627" s="175"/>
      <c r="J2627" s="175"/>
    </row>
    <row r="2628" spans="1:10">
      <c r="A2628" s="535"/>
      <c r="B2628" s="201"/>
      <c r="C2628" s="190"/>
      <c r="D2628" s="191"/>
      <c r="E2628" s="203"/>
      <c r="F2628" s="192"/>
      <c r="G2628" s="193"/>
      <c r="H2628" s="156"/>
      <c r="I2628" s="175"/>
      <c r="J2628" s="175"/>
    </row>
    <row r="2629" spans="1:10">
      <c r="A2629" s="283" t="str">
        <f>B2625</f>
        <v>COMP.22</v>
      </c>
      <c r="B2629" s="204"/>
      <c r="C2629" s="196" t="s">
        <v>100</v>
      </c>
      <c r="D2629" s="194"/>
      <c r="E2629" s="205"/>
      <c r="F2629" s="173"/>
      <c r="G2629" s="173">
        <f>SUM(G2627:G2628)</f>
        <v>724.64700000000005</v>
      </c>
      <c r="H2629" s="174"/>
      <c r="I2629" s="175">
        <f>G2629*0.7</f>
        <v>507.25290000000001</v>
      </c>
      <c r="J2629" s="175">
        <f>G2629*0.3</f>
        <v>217.39410000000001</v>
      </c>
    </row>
    <row r="2630" spans="1:10">
      <c r="A2630" s="284" t="s">
        <v>101</v>
      </c>
      <c r="B2630" s="583"/>
      <c r="C2630" s="248"/>
      <c r="D2630" s="243"/>
      <c r="E2630" s="243"/>
      <c r="F2630" s="243"/>
      <c r="G2630" s="243"/>
      <c r="H2630" s="156"/>
      <c r="I2630" s="175"/>
      <c r="J2630" s="175"/>
    </row>
    <row r="2631" spans="1:10">
      <c r="A2631" s="284"/>
      <c r="B2631" s="538"/>
      <c r="C2631" s="178"/>
      <c r="D2631" s="176"/>
      <c r="E2631" s="179"/>
      <c r="F2631" s="180"/>
      <c r="G2631" s="180"/>
      <c r="H2631" s="156"/>
      <c r="I2631" s="175"/>
      <c r="J2631" s="175"/>
    </row>
    <row r="2632" spans="1:10" ht="22.5">
      <c r="A2632" s="199" t="s">
        <v>97</v>
      </c>
      <c r="B2632" s="539" t="s">
        <v>826</v>
      </c>
      <c r="C2632" s="184" t="s">
        <v>827</v>
      </c>
      <c r="D2632" s="182" t="s">
        <v>108</v>
      </c>
      <c r="E2632" s="227"/>
      <c r="F2632" s="182"/>
      <c r="G2632" s="182" t="str">
        <f>B2632</f>
        <v>COMP.23</v>
      </c>
      <c r="H2632" s="156"/>
      <c r="I2632" s="175"/>
      <c r="J2632" s="175"/>
    </row>
    <row r="2633" spans="1:10">
      <c r="A2633" s="282" t="s">
        <v>88</v>
      </c>
      <c r="B2633" s="534" t="s">
        <v>91</v>
      </c>
      <c r="C2633" s="186" t="s">
        <v>9</v>
      </c>
      <c r="D2633" s="187" t="s">
        <v>92</v>
      </c>
      <c r="E2633" s="229" t="s">
        <v>93</v>
      </c>
      <c r="F2633" s="187" t="s">
        <v>94</v>
      </c>
      <c r="G2633" s="188" t="s">
        <v>62</v>
      </c>
      <c r="H2633" s="156"/>
      <c r="I2633" s="175"/>
      <c r="J2633" s="175"/>
    </row>
    <row r="2634" spans="1:10">
      <c r="A2634" s="535" t="s">
        <v>113</v>
      </c>
      <c r="B2634" s="201">
        <v>88239</v>
      </c>
      <c r="C2634" s="190" t="s">
        <v>199</v>
      </c>
      <c r="D2634" s="191" t="s">
        <v>90</v>
      </c>
      <c r="E2634" s="165">
        <v>0.3</v>
      </c>
      <c r="F2634" s="166">
        <f>VLOOKUP(B2634,'SINAPI-Tabela-Mai.2016'!A:E,5,0)</f>
        <v>12.67</v>
      </c>
      <c r="G2634" s="167">
        <f>F2634*E2634</f>
        <v>3.8009999999999997</v>
      </c>
      <c r="H2634" s="156"/>
      <c r="I2634" s="175"/>
      <c r="J2634" s="175"/>
    </row>
    <row r="2635" spans="1:10">
      <c r="A2635" s="535" t="s">
        <v>113</v>
      </c>
      <c r="B2635" s="201">
        <v>88261</v>
      </c>
      <c r="C2635" s="190" t="s">
        <v>134</v>
      </c>
      <c r="D2635" s="191" t="s">
        <v>90</v>
      </c>
      <c r="E2635" s="165">
        <v>0.3</v>
      </c>
      <c r="F2635" s="166">
        <f>VLOOKUP(B2635,'SINAPI-Tabela-Mai.2016'!A:E,5,0)</f>
        <v>15.67</v>
      </c>
      <c r="G2635" s="167">
        <f>F2635*E2635</f>
        <v>4.7009999999999996</v>
      </c>
      <c r="H2635" s="156"/>
      <c r="I2635" s="175"/>
      <c r="J2635" s="175"/>
    </row>
    <row r="2636" spans="1:10" ht="22.5">
      <c r="A2636" s="535" t="s">
        <v>266</v>
      </c>
      <c r="B2636" s="201" t="s">
        <v>828</v>
      </c>
      <c r="C2636" s="190" t="s">
        <v>827</v>
      </c>
      <c r="D2636" s="191" t="s">
        <v>108</v>
      </c>
      <c r="E2636" s="165">
        <v>1</v>
      </c>
      <c r="F2636" s="232">
        <f>'Mapa de Cotação'!I177</f>
        <v>51.93</v>
      </c>
      <c r="G2636" s="167">
        <f>F2636*E2636</f>
        <v>51.93</v>
      </c>
      <c r="H2636" s="156"/>
      <c r="I2636" s="175"/>
      <c r="J2636" s="175"/>
    </row>
    <row r="2637" spans="1:10">
      <c r="A2637" s="535"/>
      <c r="B2637" s="201"/>
      <c r="C2637" s="190"/>
      <c r="D2637" s="191"/>
      <c r="E2637" s="164"/>
      <c r="F2637" s="164"/>
      <c r="G2637" s="169"/>
      <c r="H2637" s="156"/>
      <c r="I2637" s="175"/>
      <c r="J2637" s="175"/>
    </row>
    <row r="2638" spans="1:10">
      <c r="A2638" s="283" t="str">
        <f>B2632</f>
        <v>COMP.23</v>
      </c>
      <c r="B2638" s="204"/>
      <c r="C2638" s="196" t="s">
        <v>100</v>
      </c>
      <c r="D2638" s="194"/>
      <c r="E2638" s="172"/>
      <c r="F2638" s="173"/>
      <c r="G2638" s="173">
        <f>SUM(G2634:G2637)</f>
        <v>60.432000000000002</v>
      </c>
      <c r="H2638" s="174"/>
      <c r="I2638" s="175">
        <f>G2636</f>
        <v>51.93</v>
      </c>
      <c r="J2638" s="175">
        <f>G2634+G2635</f>
        <v>8.5019999999999989</v>
      </c>
    </row>
    <row r="2639" spans="1:10">
      <c r="A2639" s="284" t="s">
        <v>101</v>
      </c>
      <c r="B2639" s="538" t="s">
        <v>829</v>
      </c>
      <c r="C2639" s="178"/>
      <c r="D2639" s="176"/>
      <c r="E2639" s="179"/>
      <c r="F2639" s="180"/>
      <c r="G2639" s="180"/>
      <c r="H2639" s="156"/>
      <c r="I2639" s="175"/>
      <c r="J2639" s="175"/>
    </row>
    <row r="2640" spans="1:10">
      <c r="A2640" s="284"/>
      <c r="B2640" s="357"/>
      <c r="C2640" s="178"/>
      <c r="D2640" s="176"/>
      <c r="E2640" s="179"/>
      <c r="F2640" s="180"/>
      <c r="G2640" s="180"/>
      <c r="H2640" s="156"/>
      <c r="I2640" s="175"/>
      <c r="J2640" s="175"/>
    </row>
    <row r="2641" spans="1:10" ht="22.5">
      <c r="A2641" s="199" t="s">
        <v>97</v>
      </c>
      <c r="B2641" s="539" t="s">
        <v>830</v>
      </c>
      <c r="C2641" s="184" t="s">
        <v>831</v>
      </c>
      <c r="D2641" s="182" t="s">
        <v>108</v>
      </c>
      <c r="E2641" s="227"/>
      <c r="F2641" s="182"/>
      <c r="G2641" s="182" t="str">
        <f>B2641</f>
        <v>COMP.24</v>
      </c>
      <c r="H2641" s="156"/>
      <c r="I2641" s="175"/>
      <c r="J2641" s="175"/>
    </row>
    <row r="2642" spans="1:10">
      <c r="A2642" s="282" t="s">
        <v>88</v>
      </c>
      <c r="B2642" s="534" t="s">
        <v>91</v>
      </c>
      <c r="C2642" s="186" t="s">
        <v>9</v>
      </c>
      <c r="D2642" s="187" t="s">
        <v>92</v>
      </c>
      <c r="E2642" s="229" t="s">
        <v>93</v>
      </c>
      <c r="F2642" s="187" t="s">
        <v>94</v>
      </c>
      <c r="G2642" s="188" t="s">
        <v>62</v>
      </c>
      <c r="H2642" s="156"/>
      <c r="I2642" s="175"/>
      <c r="J2642" s="175"/>
    </row>
    <row r="2643" spans="1:10">
      <c r="A2643" s="535" t="s">
        <v>113</v>
      </c>
      <c r="B2643" s="201">
        <v>88239</v>
      </c>
      <c r="C2643" s="190" t="s">
        <v>199</v>
      </c>
      <c r="D2643" s="191" t="s">
        <v>90</v>
      </c>
      <c r="E2643" s="165">
        <v>0.3</v>
      </c>
      <c r="F2643" s="166">
        <f>VLOOKUP(B2643,'SINAPI-Tabela-Mai.2016'!A:E,5,0)</f>
        <v>12.67</v>
      </c>
      <c r="G2643" s="167">
        <f>F2643*E2643</f>
        <v>3.8009999999999997</v>
      </c>
      <c r="H2643" s="156"/>
      <c r="I2643" s="175"/>
      <c r="J2643" s="175"/>
    </row>
    <row r="2644" spans="1:10">
      <c r="A2644" s="535" t="s">
        <v>113</v>
      </c>
      <c r="B2644" s="201">
        <v>88261</v>
      </c>
      <c r="C2644" s="190" t="s">
        <v>134</v>
      </c>
      <c r="D2644" s="191" t="s">
        <v>90</v>
      </c>
      <c r="E2644" s="165">
        <v>0.3</v>
      </c>
      <c r="F2644" s="166">
        <f>VLOOKUP(B2644,'SINAPI-Tabela-Mai.2016'!A:E,5,0)</f>
        <v>15.67</v>
      </c>
      <c r="G2644" s="167">
        <f>F2644*E2644</f>
        <v>4.7009999999999996</v>
      </c>
      <c r="H2644" s="156"/>
      <c r="I2644" s="175"/>
      <c r="J2644" s="175"/>
    </row>
    <row r="2645" spans="1:10" ht="22.5">
      <c r="A2645" s="535" t="s">
        <v>266</v>
      </c>
      <c r="B2645" s="201" t="s">
        <v>832</v>
      </c>
      <c r="C2645" s="190" t="s">
        <v>831</v>
      </c>
      <c r="D2645" s="191" t="s">
        <v>108</v>
      </c>
      <c r="E2645" s="165">
        <v>1</v>
      </c>
      <c r="F2645" s="232">
        <f>'Mapa de Cotação'!I186</f>
        <v>25.36</v>
      </c>
      <c r="G2645" s="167">
        <f>F2645*E2645</f>
        <v>25.36</v>
      </c>
      <c r="H2645" s="156"/>
      <c r="I2645" s="175"/>
      <c r="J2645" s="175"/>
    </row>
    <row r="2646" spans="1:10">
      <c r="A2646" s="535"/>
      <c r="B2646" s="201"/>
      <c r="C2646" s="190"/>
      <c r="D2646" s="191"/>
      <c r="E2646" s="164"/>
      <c r="F2646" s="164"/>
      <c r="G2646" s="169"/>
      <c r="H2646" s="156"/>
      <c r="I2646" s="175"/>
      <c r="J2646" s="175"/>
    </row>
    <row r="2647" spans="1:10">
      <c r="A2647" s="283" t="str">
        <f>B2641</f>
        <v>COMP.24</v>
      </c>
      <c r="B2647" s="204"/>
      <c r="C2647" s="196" t="s">
        <v>100</v>
      </c>
      <c r="D2647" s="194"/>
      <c r="E2647" s="172"/>
      <c r="F2647" s="173"/>
      <c r="G2647" s="173">
        <f>SUM(G2643:G2646)</f>
        <v>33.861999999999995</v>
      </c>
      <c r="H2647" s="174"/>
      <c r="I2647" s="175">
        <f>G2645</f>
        <v>25.36</v>
      </c>
      <c r="J2647" s="175">
        <f>G2643+G2644</f>
        <v>8.5019999999999989</v>
      </c>
    </row>
    <row r="2648" spans="1:10">
      <c r="A2648" s="284" t="s">
        <v>101</v>
      </c>
      <c r="B2648" s="538" t="s">
        <v>829</v>
      </c>
      <c r="C2648" s="178"/>
      <c r="D2648" s="176"/>
      <c r="E2648" s="179"/>
      <c r="F2648" s="180"/>
      <c r="G2648" s="180"/>
      <c r="H2648" s="156"/>
      <c r="I2648" s="175"/>
      <c r="J2648" s="175"/>
    </row>
    <row r="2649" spans="1:10">
      <c r="A2649" s="284"/>
      <c r="B2649" s="357"/>
      <c r="C2649" s="178"/>
      <c r="D2649" s="176"/>
      <c r="E2649" s="179"/>
      <c r="F2649" s="180"/>
      <c r="G2649" s="180"/>
      <c r="H2649" s="156"/>
      <c r="I2649" s="175"/>
      <c r="J2649" s="175"/>
    </row>
    <row r="2650" spans="1:10" ht="33.75">
      <c r="A2650" s="199" t="s">
        <v>97</v>
      </c>
      <c r="B2650" s="539" t="s">
        <v>833</v>
      </c>
      <c r="C2650" s="184" t="s">
        <v>18553</v>
      </c>
      <c r="D2650" s="182" t="s">
        <v>112</v>
      </c>
      <c r="E2650" s="227"/>
      <c r="F2650" s="182"/>
      <c r="G2650" s="182" t="str">
        <f>B2650</f>
        <v>COMP.25</v>
      </c>
      <c r="H2650" s="156"/>
      <c r="I2650" s="175"/>
      <c r="J2650" s="175"/>
    </row>
    <row r="2651" spans="1:10">
      <c r="A2651" s="282" t="s">
        <v>88</v>
      </c>
      <c r="B2651" s="534" t="s">
        <v>91</v>
      </c>
      <c r="C2651" s="186" t="s">
        <v>9</v>
      </c>
      <c r="D2651" s="187" t="s">
        <v>92</v>
      </c>
      <c r="E2651" s="229" t="s">
        <v>93</v>
      </c>
      <c r="F2651" s="187" t="s">
        <v>94</v>
      </c>
      <c r="G2651" s="188" t="s">
        <v>62</v>
      </c>
      <c r="H2651" s="156"/>
      <c r="I2651" s="175"/>
      <c r="J2651" s="175"/>
    </row>
    <row r="2652" spans="1:10" ht="33.75">
      <c r="A2652" s="536" t="s">
        <v>266</v>
      </c>
      <c r="B2652" s="537" t="s">
        <v>834</v>
      </c>
      <c r="C2652" s="190" t="s">
        <v>18553</v>
      </c>
      <c r="D2652" s="191" t="s">
        <v>112</v>
      </c>
      <c r="E2652" s="165">
        <v>1</v>
      </c>
      <c r="F2652" s="232">
        <f>VLOOKUP(B2652,'Mapa de Cotação'!A:I,9,0)</f>
        <v>853.71</v>
      </c>
      <c r="G2652" s="167">
        <f>F2652*E2652</f>
        <v>853.71</v>
      </c>
      <c r="H2652" s="156"/>
      <c r="I2652" s="175"/>
      <c r="J2652" s="175"/>
    </row>
    <row r="2653" spans="1:10">
      <c r="A2653" s="535"/>
      <c r="B2653" s="201"/>
      <c r="C2653" s="190"/>
      <c r="D2653" s="191"/>
      <c r="E2653" s="203"/>
      <c r="F2653" s="192"/>
      <c r="G2653" s="193"/>
      <c r="H2653" s="156"/>
      <c r="I2653" s="175"/>
      <c r="J2653" s="175"/>
    </row>
    <row r="2654" spans="1:10">
      <c r="A2654" s="283" t="str">
        <f>B2650</f>
        <v>COMP.25</v>
      </c>
      <c r="B2654" s="204"/>
      <c r="C2654" s="196" t="s">
        <v>100</v>
      </c>
      <c r="D2654" s="194"/>
      <c r="E2654" s="205"/>
      <c r="F2654" s="173"/>
      <c r="G2654" s="246">
        <f>SUM(G2652:G2653)</f>
        <v>853.71</v>
      </c>
      <c r="H2654" s="174"/>
      <c r="I2654" s="175">
        <f>G2654*0.7</f>
        <v>597.59699999999998</v>
      </c>
      <c r="J2654" s="175">
        <f>G2654*0.3</f>
        <v>256.113</v>
      </c>
    </row>
    <row r="2655" spans="1:10">
      <c r="A2655" s="284" t="s">
        <v>101</v>
      </c>
      <c r="B2655" s="357"/>
      <c r="C2655" s="178"/>
      <c r="D2655" s="176"/>
      <c r="E2655" s="179"/>
      <c r="F2655" s="180"/>
      <c r="G2655" s="180"/>
      <c r="H2655" s="156"/>
      <c r="I2655" s="175"/>
      <c r="J2655" s="175"/>
    </row>
    <row r="2656" spans="1:10">
      <c r="A2656" s="198"/>
      <c r="B2656" s="177"/>
      <c r="C2656" s="178"/>
      <c r="D2656" s="176"/>
      <c r="E2656" s="179"/>
      <c r="F2656" s="180"/>
      <c r="G2656" s="180"/>
      <c r="H2656" s="156"/>
      <c r="I2656" s="175"/>
      <c r="J2656" s="175"/>
    </row>
    <row r="2657" spans="1:10">
      <c r="A2657" s="199" t="s">
        <v>97</v>
      </c>
      <c r="B2657" s="539" t="s">
        <v>835</v>
      </c>
      <c r="C2657" s="184" t="s">
        <v>836</v>
      </c>
      <c r="D2657" s="182" t="s">
        <v>112</v>
      </c>
      <c r="E2657" s="227"/>
      <c r="F2657" s="182"/>
      <c r="G2657" s="182" t="str">
        <f>B2657</f>
        <v>COMP.27</v>
      </c>
      <c r="H2657" s="326"/>
      <c r="I2657" s="175"/>
      <c r="J2657" s="175"/>
    </row>
    <row r="2658" spans="1:10">
      <c r="A2658" s="282" t="s">
        <v>88</v>
      </c>
      <c r="B2658" s="534" t="s">
        <v>91</v>
      </c>
      <c r="C2658" s="186" t="s">
        <v>9</v>
      </c>
      <c r="D2658" s="187" t="s">
        <v>92</v>
      </c>
      <c r="E2658" s="229" t="s">
        <v>93</v>
      </c>
      <c r="F2658" s="187" t="s">
        <v>94</v>
      </c>
      <c r="G2658" s="188" t="s">
        <v>62</v>
      </c>
      <c r="H2658" s="327"/>
      <c r="I2658" s="175"/>
      <c r="J2658" s="175"/>
    </row>
    <row r="2659" spans="1:10">
      <c r="A2659" s="535" t="s">
        <v>113</v>
      </c>
      <c r="B2659" s="201">
        <v>88256</v>
      </c>
      <c r="C2659" s="190" t="s">
        <v>837</v>
      </c>
      <c r="D2659" s="191" t="s">
        <v>90</v>
      </c>
      <c r="E2659" s="165">
        <v>1.2</v>
      </c>
      <c r="F2659" s="166">
        <f>VLOOKUP(B2659,'SINAPI-Tabela-Mai.2016'!A:E,5,0)</f>
        <v>14.69</v>
      </c>
      <c r="G2659" s="167">
        <f>F2659*E2659</f>
        <v>17.628</v>
      </c>
      <c r="H2659" s="156"/>
      <c r="I2659" s="175"/>
      <c r="J2659" s="175"/>
    </row>
    <row r="2660" spans="1:10">
      <c r="A2660" s="535" t="s">
        <v>113</v>
      </c>
      <c r="B2660" s="201">
        <v>88316</v>
      </c>
      <c r="C2660" s="190" t="s">
        <v>116</v>
      </c>
      <c r="D2660" s="191" t="s">
        <v>90</v>
      </c>
      <c r="E2660" s="165">
        <v>0.5</v>
      </c>
      <c r="F2660" s="166">
        <f>VLOOKUP(B2660,'SINAPI-Tabela-Mai.2016'!A:E,5,0)</f>
        <v>11.41</v>
      </c>
      <c r="G2660" s="167">
        <f>F2660*E2660</f>
        <v>5.7050000000000001</v>
      </c>
      <c r="H2660" s="156"/>
      <c r="I2660" s="175"/>
      <c r="J2660" s="175"/>
    </row>
    <row r="2661" spans="1:10">
      <c r="A2661" s="535" t="s">
        <v>266</v>
      </c>
      <c r="B2661" s="201" t="s">
        <v>18739</v>
      </c>
      <c r="C2661" s="190" t="s">
        <v>836</v>
      </c>
      <c r="D2661" s="191" t="s">
        <v>112</v>
      </c>
      <c r="E2661" s="165">
        <v>1.1000000000000001</v>
      </c>
      <c r="F2661" s="232">
        <f>'Mapa de Cotação'!I375</f>
        <v>49.9</v>
      </c>
      <c r="G2661" s="167">
        <f>F2661*E2661</f>
        <v>54.89</v>
      </c>
      <c r="H2661" s="156"/>
      <c r="I2661" s="175"/>
      <c r="J2661" s="175"/>
    </row>
    <row r="2662" spans="1:10">
      <c r="A2662" s="535" t="s">
        <v>99</v>
      </c>
      <c r="B2662" s="201">
        <v>34357</v>
      </c>
      <c r="C2662" s="190" t="s">
        <v>375</v>
      </c>
      <c r="D2662" s="191" t="s">
        <v>118</v>
      </c>
      <c r="E2662" s="165">
        <v>0.24</v>
      </c>
      <c r="F2662" s="166">
        <f>VLOOKUP(B2662,'SINAPI-Insumos-Mai.2016'!A:E,5,0)</f>
        <v>3.18</v>
      </c>
      <c r="G2662" s="167">
        <f>F2662*E2662</f>
        <v>0.76319999999999999</v>
      </c>
      <c r="H2662" s="156"/>
      <c r="I2662" s="175"/>
      <c r="J2662" s="175"/>
    </row>
    <row r="2663" spans="1:10">
      <c r="A2663" s="535" t="s">
        <v>99</v>
      </c>
      <c r="B2663" s="201">
        <v>37595</v>
      </c>
      <c r="C2663" s="190" t="s">
        <v>838</v>
      </c>
      <c r="D2663" s="191" t="s">
        <v>118</v>
      </c>
      <c r="E2663" s="165">
        <v>8.6199999999999992</v>
      </c>
      <c r="F2663" s="166">
        <f>VLOOKUP(B2663,'SINAPI-Insumos-Mai.2016'!A:E,5,0)</f>
        <v>1.51</v>
      </c>
      <c r="G2663" s="167">
        <f>F2663*E2663</f>
        <v>13.0162</v>
      </c>
      <c r="H2663" s="156"/>
      <c r="I2663" s="175"/>
      <c r="J2663" s="175"/>
    </row>
    <row r="2664" spans="1:10">
      <c r="A2664" s="535"/>
      <c r="B2664" s="201"/>
      <c r="C2664" s="190"/>
      <c r="D2664" s="191"/>
      <c r="E2664" s="203"/>
      <c r="F2664" s="192"/>
      <c r="G2664" s="193"/>
      <c r="H2664" s="156"/>
      <c r="I2664" s="175"/>
      <c r="J2664" s="175"/>
    </row>
    <row r="2665" spans="1:10">
      <c r="A2665" s="283" t="str">
        <f>B2657</f>
        <v>COMP.27</v>
      </c>
      <c r="B2665" s="204"/>
      <c r="C2665" s="196" t="s">
        <v>100</v>
      </c>
      <c r="D2665" s="194"/>
      <c r="E2665" s="205"/>
      <c r="F2665" s="173"/>
      <c r="G2665" s="173">
        <f>SUM(G2659:G2664)</f>
        <v>92.002399999999994</v>
      </c>
      <c r="H2665" s="174"/>
      <c r="I2665" s="175">
        <f>G2661+G2662+G2663</f>
        <v>68.669399999999996</v>
      </c>
      <c r="J2665" s="175">
        <f>G2659+G2660</f>
        <v>23.332999999999998</v>
      </c>
    </row>
    <row r="2666" spans="1:10">
      <c r="A2666" s="284" t="s">
        <v>101</v>
      </c>
      <c r="B2666" s="538" t="s">
        <v>18636</v>
      </c>
      <c r="C2666" s="178"/>
      <c r="D2666" s="176"/>
      <c r="E2666" s="179"/>
      <c r="F2666" s="180"/>
      <c r="G2666" s="180"/>
      <c r="H2666" s="156"/>
      <c r="I2666" s="175"/>
      <c r="J2666" s="175"/>
    </row>
    <row r="2667" spans="1:10">
      <c r="A2667" s="198"/>
      <c r="B2667" s="177"/>
      <c r="C2667" s="178"/>
      <c r="D2667" s="176"/>
      <c r="E2667" s="179"/>
      <c r="F2667" s="180"/>
      <c r="G2667" s="180"/>
      <c r="H2667" s="156"/>
      <c r="I2667" s="175"/>
      <c r="J2667" s="175"/>
    </row>
    <row r="2668" spans="1:10">
      <c r="A2668" s="199" t="s">
        <v>97</v>
      </c>
      <c r="B2668" s="539" t="s">
        <v>841</v>
      </c>
      <c r="C2668" s="184" t="s">
        <v>31126</v>
      </c>
      <c r="D2668" s="182" t="s">
        <v>112</v>
      </c>
      <c r="E2668" s="227"/>
      <c r="F2668" s="182"/>
      <c r="G2668" s="182" t="str">
        <f>B2668</f>
        <v>COMP.30</v>
      </c>
      <c r="H2668" s="156"/>
      <c r="I2668" s="175"/>
      <c r="J2668" s="175"/>
    </row>
    <row r="2669" spans="1:10">
      <c r="A2669" s="282" t="s">
        <v>88</v>
      </c>
      <c r="B2669" s="534" t="s">
        <v>91</v>
      </c>
      <c r="C2669" s="186" t="s">
        <v>9</v>
      </c>
      <c r="D2669" s="187" t="s">
        <v>92</v>
      </c>
      <c r="E2669" s="229" t="s">
        <v>93</v>
      </c>
      <c r="F2669" s="187" t="s">
        <v>94</v>
      </c>
      <c r="G2669" s="188" t="s">
        <v>62</v>
      </c>
      <c r="H2669" s="156"/>
      <c r="I2669" s="175"/>
      <c r="J2669" s="175"/>
    </row>
    <row r="2670" spans="1:10" ht="22.5">
      <c r="A2670" s="535" t="s">
        <v>575</v>
      </c>
      <c r="B2670" s="201" t="s">
        <v>31128</v>
      </c>
      <c r="C2670" s="190" t="s">
        <v>31129</v>
      </c>
      <c r="D2670" s="191" t="s">
        <v>121</v>
      </c>
      <c r="E2670" s="165">
        <f>1/0.9</f>
        <v>1.1111111111111112</v>
      </c>
      <c r="F2670" s="166">
        <v>825.42</v>
      </c>
      <c r="G2670" s="167">
        <f>F2670*E2670</f>
        <v>917.13333333333333</v>
      </c>
      <c r="H2670" s="156"/>
      <c r="I2670" s="175"/>
      <c r="J2670" s="175"/>
    </row>
    <row r="2671" spans="1:10">
      <c r="A2671" s="535" t="s">
        <v>99</v>
      </c>
      <c r="B2671" s="201">
        <v>34391</v>
      </c>
      <c r="C2671" s="190" t="s">
        <v>31127</v>
      </c>
      <c r="D2671" s="191" t="s">
        <v>112</v>
      </c>
      <c r="E2671" s="165">
        <v>1</v>
      </c>
      <c r="F2671" s="166">
        <f>VLOOKUP(B2671,'SINAPI-Insumos-Mai.2016'!A:E,5,0)</f>
        <v>319.10000000000002</v>
      </c>
      <c r="G2671" s="167">
        <f>F2671*E2671</f>
        <v>319.10000000000002</v>
      </c>
      <c r="H2671" s="156"/>
      <c r="I2671" s="175"/>
      <c r="J2671" s="175"/>
    </row>
    <row r="2672" spans="1:10">
      <c r="A2672" s="535"/>
      <c r="B2672" s="201"/>
      <c r="C2672" s="190"/>
      <c r="D2672" s="191"/>
      <c r="E2672" s="203"/>
      <c r="F2672" s="192"/>
      <c r="G2672" s="193"/>
      <c r="H2672" s="156"/>
      <c r="I2672" s="175"/>
      <c r="J2672" s="175"/>
    </row>
    <row r="2673" spans="1:10">
      <c r="A2673" s="283" t="str">
        <f>B2668</f>
        <v>COMP.30</v>
      </c>
      <c r="B2673" s="204"/>
      <c r="C2673" s="196" t="s">
        <v>100</v>
      </c>
      <c r="D2673" s="194"/>
      <c r="E2673" s="205"/>
      <c r="F2673" s="173"/>
      <c r="G2673" s="246">
        <f>SUM(G2670:G2672)</f>
        <v>1236.2333333333333</v>
      </c>
      <c r="H2673" s="174"/>
      <c r="I2673" s="175">
        <f>G2670+G2671</f>
        <v>1236.2333333333333</v>
      </c>
      <c r="J2673" s="175" t="e">
        <f>#REF!+#REF!+#REF!</f>
        <v>#REF!</v>
      </c>
    </row>
    <row r="2674" spans="1:10">
      <c r="A2674" s="284" t="s">
        <v>101</v>
      </c>
      <c r="B2674" s="538"/>
      <c r="C2674" s="178"/>
      <c r="D2674" s="176"/>
      <c r="E2674" s="179"/>
      <c r="F2674" s="180"/>
      <c r="G2674" s="180"/>
      <c r="H2674" s="156"/>
      <c r="I2674" s="175"/>
      <c r="J2674" s="175"/>
    </row>
    <row r="2675" spans="1:10">
      <c r="A2675" s="198"/>
      <c r="B2675" s="177"/>
      <c r="C2675" s="178"/>
      <c r="D2675" s="176"/>
      <c r="E2675" s="179"/>
      <c r="F2675" s="180"/>
      <c r="G2675" s="180"/>
      <c r="H2675" s="156"/>
      <c r="I2675" s="175"/>
      <c r="J2675" s="175"/>
    </row>
    <row r="2676" spans="1:10">
      <c r="A2676" s="199" t="s">
        <v>97</v>
      </c>
      <c r="B2676" s="539" t="s">
        <v>842</v>
      </c>
      <c r="C2676" s="184" t="s">
        <v>843</v>
      </c>
      <c r="D2676" s="182" t="s">
        <v>112</v>
      </c>
      <c r="E2676" s="182"/>
      <c r="F2676" s="182"/>
      <c r="G2676" s="182" t="str">
        <f>B2676</f>
        <v>COMP.31</v>
      </c>
      <c r="H2676" s="156"/>
      <c r="I2676" s="175"/>
      <c r="J2676" s="175"/>
    </row>
    <row r="2677" spans="1:10">
      <c r="A2677" s="282" t="s">
        <v>88</v>
      </c>
      <c r="B2677" s="534" t="s">
        <v>91</v>
      </c>
      <c r="C2677" s="186" t="s">
        <v>9</v>
      </c>
      <c r="D2677" s="187" t="s">
        <v>92</v>
      </c>
      <c r="E2677" s="187" t="s">
        <v>93</v>
      </c>
      <c r="F2677" s="187" t="s">
        <v>94</v>
      </c>
      <c r="G2677" s="188" t="s">
        <v>62</v>
      </c>
      <c r="H2677" s="156"/>
      <c r="I2677" s="175"/>
      <c r="J2677" s="175"/>
    </row>
    <row r="2678" spans="1:10">
      <c r="A2678" s="535" t="s">
        <v>113</v>
      </c>
      <c r="B2678" s="201">
        <v>88310</v>
      </c>
      <c r="C2678" s="190" t="s">
        <v>115</v>
      </c>
      <c r="D2678" s="191" t="s">
        <v>90</v>
      </c>
      <c r="E2678" s="165">
        <v>0.08</v>
      </c>
      <c r="F2678" s="166">
        <f>VLOOKUP(B2678,'SINAPI-Tabela-Mai.2016'!A:E,5,0)</f>
        <v>15.86</v>
      </c>
      <c r="G2678" s="167">
        <f>F2678*E2678</f>
        <v>1.2687999999999999</v>
      </c>
      <c r="H2678" s="156"/>
      <c r="I2678" s="175"/>
      <c r="J2678" s="175"/>
    </row>
    <row r="2679" spans="1:10">
      <c r="A2679" s="535" t="s">
        <v>113</v>
      </c>
      <c r="B2679" s="201">
        <v>88316</v>
      </c>
      <c r="C2679" s="190" t="s">
        <v>116</v>
      </c>
      <c r="D2679" s="191" t="s">
        <v>90</v>
      </c>
      <c r="E2679" s="165">
        <v>0.03</v>
      </c>
      <c r="F2679" s="166">
        <f>VLOOKUP(B2679,'SINAPI-Tabela-Mai.2016'!A:E,5,0)</f>
        <v>11.41</v>
      </c>
      <c r="G2679" s="167">
        <f>F2679*E2679</f>
        <v>0.34229999999999999</v>
      </c>
      <c r="H2679" s="156"/>
      <c r="I2679" s="175"/>
      <c r="J2679" s="175"/>
    </row>
    <row r="2680" spans="1:10">
      <c r="A2680" s="535" t="s">
        <v>99</v>
      </c>
      <c r="B2680" s="201">
        <v>3767</v>
      </c>
      <c r="C2680" s="190" t="s">
        <v>361</v>
      </c>
      <c r="D2680" s="191" t="s">
        <v>108</v>
      </c>
      <c r="E2680" s="165">
        <v>0.06</v>
      </c>
      <c r="F2680" s="166">
        <f>VLOOKUP(B2680,'SINAPI-Insumos-Mai.2016'!A:E,5,0)</f>
        <v>0.52</v>
      </c>
      <c r="G2680" s="167">
        <f>F2680*E2680</f>
        <v>3.1199999999999999E-2</v>
      </c>
      <c r="H2680" s="156"/>
      <c r="I2680" s="175"/>
      <c r="J2680" s="175"/>
    </row>
    <row r="2681" spans="1:10">
      <c r="A2681" s="535"/>
      <c r="B2681" s="201"/>
      <c r="C2681" s="190"/>
      <c r="D2681" s="191"/>
      <c r="E2681" s="203"/>
      <c r="F2681" s="192"/>
      <c r="G2681" s="193"/>
      <c r="H2681" s="156"/>
      <c r="I2681" s="175"/>
      <c r="J2681" s="175"/>
    </row>
    <row r="2682" spans="1:10">
      <c r="A2682" s="283" t="str">
        <f>B2676</f>
        <v>COMP.31</v>
      </c>
      <c r="B2682" s="204"/>
      <c r="C2682" s="196" t="s">
        <v>100</v>
      </c>
      <c r="D2682" s="194"/>
      <c r="E2682" s="205"/>
      <c r="F2682" s="173"/>
      <c r="G2682" s="173">
        <f>SUM(G2678:G2681)</f>
        <v>1.6422999999999999</v>
      </c>
      <c r="H2682" s="174"/>
      <c r="I2682" s="175">
        <f>G2680</f>
        <v>3.1199999999999999E-2</v>
      </c>
      <c r="J2682" s="175">
        <f>G2678+G2679</f>
        <v>1.6111</v>
      </c>
    </row>
    <row r="2683" spans="1:10">
      <c r="A2683" s="284" t="s">
        <v>101</v>
      </c>
      <c r="B2683" s="538" t="s">
        <v>844</v>
      </c>
      <c r="C2683" s="178"/>
      <c r="D2683" s="176"/>
      <c r="E2683" s="179"/>
      <c r="F2683" s="180"/>
      <c r="G2683" s="180"/>
      <c r="H2683" s="156"/>
      <c r="I2683" s="175"/>
      <c r="J2683" s="175"/>
    </row>
    <row r="2684" spans="1:10">
      <c r="A2684" s="284"/>
      <c r="B2684" s="357"/>
      <c r="C2684" s="178"/>
      <c r="D2684" s="176"/>
      <c r="E2684" s="179"/>
      <c r="F2684" s="180"/>
      <c r="G2684" s="180"/>
      <c r="H2684" s="156"/>
      <c r="I2684" s="175"/>
      <c r="J2684" s="175"/>
    </row>
    <row r="2685" spans="1:10">
      <c r="A2685" s="199" t="s">
        <v>97</v>
      </c>
      <c r="B2685" s="539" t="s">
        <v>851</v>
      </c>
      <c r="C2685" s="184" t="s">
        <v>18594</v>
      </c>
      <c r="D2685" s="182" t="s">
        <v>112</v>
      </c>
      <c r="E2685" s="227"/>
      <c r="F2685" s="182"/>
      <c r="G2685" s="182" t="str">
        <f>B2685</f>
        <v>COMP.39</v>
      </c>
      <c r="H2685" s="156"/>
      <c r="I2685" s="175"/>
      <c r="J2685" s="175"/>
    </row>
    <row r="2686" spans="1:10">
      <c r="A2686" s="282" t="s">
        <v>88</v>
      </c>
      <c r="B2686" s="534" t="s">
        <v>91</v>
      </c>
      <c r="C2686" s="186" t="s">
        <v>9</v>
      </c>
      <c r="D2686" s="187" t="s">
        <v>92</v>
      </c>
      <c r="E2686" s="229" t="s">
        <v>93</v>
      </c>
      <c r="F2686" s="187" t="s">
        <v>94</v>
      </c>
      <c r="G2686" s="188" t="s">
        <v>62</v>
      </c>
      <c r="H2686" s="156"/>
      <c r="I2686" s="175"/>
      <c r="J2686" s="175"/>
    </row>
    <row r="2687" spans="1:10">
      <c r="A2687" s="535" t="s">
        <v>113</v>
      </c>
      <c r="B2687" s="201">
        <v>88256</v>
      </c>
      <c r="C2687" s="190" t="s">
        <v>837</v>
      </c>
      <c r="D2687" s="191" t="s">
        <v>90</v>
      </c>
      <c r="E2687" s="165">
        <v>0.95</v>
      </c>
      <c r="F2687" s="166">
        <f>VLOOKUP(B2687,'SINAPI-Tabela-Mai.2016'!A:E,5,0)</f>
        <v>14.69</v>
      </c>
      <c r="G2687" s="167">
        <f>F2687*E2687</f>
        <v>13.955499999999999</v>
      </c>
      <c r="H2687" s="156"/>
      <c r="I2687" s="175"/>
      <c r="J2687" s="175"/>
    </row>
    <row r="2688" spans="1:10">
      <c r="A2688" s="535" t="s">
        <v>113</v>
      </c>
      <c r="B2688" s="201">
        <v>88316</v>
      </c>
      <c r="C2688" s="190" t="s">
        <v>116</v>
      </c>
      <c r="D2688" s="191" t="s">
        <v>90</v>
      </c>
      <c r="E2688" s="165">
        <v>0.34</v>
      </c>
      <c r="F2688" s="166">
        <f>VLOOKUP(B2688,'SINAPI-Tabela-Mai.2016'!A:E,5,0)</f>
        <v>11.41</v>
      </c>
      <c r="G2688" s="167">
        <f>F2688*E2688</f>
        <v>3.8794000000000004</v>
      </c>
      <c r="H2688" s="156"/>
      <c r="I2688" s="175"/>
      <c r="J2688" s="175"/>
    </row>
    <row r="2689" spans="1:10">
      <c r="A2689" s="535" t="s">
        <v>99</v>
      </c>
      <c r="B2689" s="201">
        <v>38195</v>
      </c>
      <c r="C2689" s="190" t="s">
        <v>852</v>
      </c>
      <c r="D2689" s="191" t="s">
        <v>112</v>
      </c>
      <c r="E2689" s="165">
        <v>1.1000000000000001</v>
      </c>
      <c r="F2689" s="166">
        <f>VLOOKUP(B2689,'SINAPI-Insumos-Mai.2016'!A:E,5,0)</f>
        <v>79.900000000000006</v>
      </c>
      <c r="G2689" s="167">
        <f>F2689*E2689</f>
        <v>87.890000000000015</v>
      </c>
      <c r="H2689" s="156"/>
      <c r="I2689" s="175"/>
      <c r="J2689" s="175"/>
    </row>
    <row r="2690" spans="1:10">
      <c r="A2690" s="535" t="s">
        <v>99</v>
      </c>
      <c r="B2690" s="201">
        <v>34357</v>
      </c>
      <c r="C2690" s="190" t="s">
        <v>375</v>
      </c>
      <c r="D2690" s="191" t="s">
        <v>118</v>
      </c>
      <c r="E2690" s="165">
        <v>0.24</v>
      </c>
      <c r="F2690" s="166">
        <f>VLOOKUP(B2690,'SINAPI-Insumos-Mai.2016'!A:E,5,0)</f>
        <v>3.18</v>
      </c>
      <c r="G2690" s="167">
        <f>F2690*E2690</f>
        <v>0.76319999999999999</v>
      </c>
      <c r="H2690" s="156"/>
      <c r="I2690" s="175"/>
      <c r="J2690" s="175"/>
    </row>
    <row r="2691" spans="1:10">
      <c r="A2691" s="535" t="s">
        <v>99</v>
      </c>
      <c r="B2691" s="201">
        <v>37595</v>
      </c>
      <c r="C2691" s="190" t="s">
        <v>838</v>
      </c>
      <c r="D2691" s="191" t="s">
        <v>118</v>
      </c>
      <c r="E2691" s="165">
        <v>8.6199999999999992</v>
      </c>
      <c r="F2691" s="166">
        <f>VLOOKUP(B2691,'SINAPI-Insumos-Mai.2016'!A:E,5,0)</f>
        <v>1.51</v>
      </c>
      <c r="G2691" s="167">
        <f>F2691*E2691</f>
        <v>13.0162</v>
      </c>
      <c r="H2691" s="156"/>
      <c r="I2691" s="175"/>
      <c r="J2691" s="175"/>
    </row>
    <row r="2692" spans="1:10">
      <c r="A2692" s="535"/>
      <c r="B2692" s="201"/>
      <c r="C2692" s="190"/>
      <c r="D2692" s="191"/>
      <c r="E2692" s="203"/>
      <c r="F2692" s="192"/>
      <c r="G2692" s="193"/>
      <c r="H2692" s="156"/>
      <c r="I2692" s="175"/>
      <c r="J2692" s="175"/>
    </row>
    <row r="2693" spans="1:10">
      <c r="A2693" s="283" t="str">
        <f>B2685</f>
        <v>COMP.39</v>
      </c>
      <c r="B2693" s="204"/>
      <c r="C2693" s="196" t="s">
        <v>100</v>
      </c>
      <c r="D2693" s="194"/>
      <c r="E2693" s="205"/>
      <c r="F2693" s="173"/>
      <c r="G2693" s="173">
        <f>SUM(G2687:G2692)</f>
        <v>119.50430000000001</v>
      </c>
      <c r="H2693" s="174"/>
      <c r="I2693" s="175">
        <f>G2689+G2690+G2691</f>
        <v>101.66940000000001</v>
      </c>
      <c r="J2693" s="175">
        <f>G2687+G2688</f>
        <v>17.834899999999998</v>
      </c>
    </row>
    <row r="2694" spans="1:10">
      <c r="A2694" s="284" t="s">
        <v>101</v>
      </c>
      <c r="B2694" s="538" t="s">
        <v>853</v>
      </c>
      <c r="C2694" s="178"/>
      <c r="D2694" s="176"/>
      <c r="E2694" s="179"/>
      <c r="F2694" s="180"/>
      <c r="G2694" s="180"/>
      <c r="H2694" s="156"/>
      <c r="I2694" s="175"/>
      <c r="J2694" s="175"/>
    </row>
    <row r="2695" spans="1:10">
      <c r="A2695" s="284"/>
      <c r="B2695" s="357"/>
      <c r="C2695" s="178"/>
      <c r="D2695" s="176"/>
      <c r="E2695" s="179"/>
      <c r="F2695" s="180"/>
      <c r="G2695" s="180"/>
      <c r="H2695" s="156"/>
      <c r="I2695" s="175"/>
      <c r="J2695" s="175"/>
    </row>
    <row r="2696" spans="1:10" ht="22.5">
      <c r="A2696" s="199" t="s">
        <v>97</v>
      </c>
      <c r="B2696" s="539" t="s">
        <v>854</v>
      </c>
      <c r="C2696" s="184" t="s">
        <v>18598</v>
      </c>
      <c r="D2696" s="182" t="s">
        <v>112</v>
      </c>
      <c r="E2696" s="227"/>
      <c r="F2696" s="182"/>
      <c r="G2696" s="182" t="str">
        <f>B2696</f>
        <v>COMP.40</v>
      </c>
      <c r="H2696" s="156"/>
      <c r="I2696" s="175"/>
      <c r="J2696" s="175"/>
    </row>
    <row r="2697" spans="1:10">
      <c r="A2697" s="282" t="s">
        <v>88</v>
      </c>
      <c r="B2697" s="534" t="s">
        <v>91</v>
      </c>
      <c r="C2697" s="186" t="s">
        <v>9</v>
      </c>
      <c r="D2697" s="187" t="s">
        <v>92</v>
      </c>
      <c r="E2697" s="229" t="s">
        <v>93</v>
      </c>
      <c r="F2697" s="187" t="s">
        <v>94</v>
      </c>
      <c r="G2697" s="188" t="s">
        <v>62</v>
      </c>
      <c r="H2697" s="156"/>
      <c r="I2697" s="175"/>
      <c r="J2697" s="175"/>
    </row>
    <row r="2698" spans="1:10" ht="22.5">
      <c r="A2698" s="535" t="s">
        <v>266</v>
      </c>
      <c r="B2698" s="201" t="s">
        <v>18600</v>
      </c>
      <c r="C2698" s="190" t="s">
        <v>18599</v>
      </c>
      <c r="D2698" s="191" t="s">
        <v>112</v>
      </c>
      <c r="E2698" s="165">
        <v>1</v>
      </c>
      <c r="F2698" s="232">
        <f>VLOOKUP(B2698,'Mapa de Cotação'!A:I,9,0)</f>
        <v>236.66333333333333</v>
      </c>
      <c r="G2698" s="167">
        <f>F2698*E2698</f>
        <v>236.66333333333333</v>
      </c>
      <c r="H2698" s="156"/>
      <c r="I2698" s="175"/>
      <c r="J2698" s="175"/>
    </row>
    <row r="2699" spans="1:10">
      <c r="A2699" s="535"/>
      <c r="B2699" s="201"/>
      <c r="C2699" s="190"/>
      <c r="D2699" s="191"/>
      <c r="E2699" s="203"/>
      <c r="F2699" s="192"/>
      <c r="G2699" s="193"/>
      <c r="H2699" s="156"/>
      <c r="I2699" s="175"/>
      <c r="J2699" s="175"/>
    </row>
    <row r="2700" spans="1:10">
      <c r="A2700" s="283" t="str">
        <f>B2696</f>
        <v>COMP.40</v>
      </c>
      <c r="B2700" s="204"/>
      <c r="C2700" s="196" t="s">
        <v>100</v>
      </c>
      <c r="D2700" s="194"/>
      <c r="E2700" s="205"/>
      <c r="F2700" s="173"/>
      <c r="G2700" s="246">
        <f>SUM(G2698:G2699)</f>
        <v>236.66333333333333</v>
      </c>
      <c r="H2700" s="174"/>
      <c r="I2700" s="175" t="e">
        <f>#REF!+#REF!+#REF!</f>
        <v>#REF!</v>
      </c>
      <c r="J2700" s="175" t="e">
        <f>G2698+#REF!</f>
        <v>#REF!</v>
      </c>
    </row>
    <row r="2701" spans="1:10">
      <c r="A2701" s="284" t="s">
        <v>101</v>
      </c>
      <c r="B2701" s="538" t="s">
        <v>855</v>
      </c>
      <c r="C2701" s="178"/>
      <c r="D2701" s="176"/>
      <c r="E2701" s="179"/>
      <c r="F2701" s="180"/>
      <c r="G2701" s="180"/>
      <c r="H2701" s="156"/>
      <c r="I2701" s="175"/>
      <c r="J2701" s="175"/>
    </row>
    <row r="2702" spans="1:10">
      <c r="A2702" s="284"/>
      <c r="B2702" s="357"/>
      <c r="C2702" s="178"/>
      <c r="D2702" s="176"/>
      <c r="E2702" s="179"/>
      <c r="F2702" s="180"/>
      <c r="G2702" s="180"/>
      <c r="H2702" s="156"/>
      <c r="I2702" s="175"/>
      <c r="J2702" s="175"/>
    </row>
    <row r="2703" spans="1:10" ht="22.5">
      <c r="A2703" s="199" t="s">
        <v>97</v>
      </c>
      <c r="B2703" s="539" t="s">
        <v>856</v>
      </c>
      <c r="C2703" s="184" t="s">
        <v>18592</v>
      </c>
      <c r="D2703" s="182" t="s">
        <v>112</v>
      </c>
      <c r="E2703" s="227"/>
      <c r="F2703" s="182"/>
      <c r="G2703" s="182" t="str">
        <f>B2703</f>
        <v>COMP.41</v>
      </c>
      <c r="H2703" s="156"/>
      <c r="I2703" s="175"/>
      <c r="J2703" s="175"/>
    </row>
    <row r="2704" spans="1:10">
      <c r="A2704" s="282" t="s">
        <v>88</v>
      </c>
      <c r="B2704" s="534" t="s">
        <v>91</v>
      </c>
      <c r="C2704" s="186" t="s">
        <v>9</v>
      </c>
      <c r="D2704" s="187" t="s">
        <v>92</v>
      </c>
      <c r="E2704" s="229" t="s">
        <v>93</v>
      </c>
      <c r="F2704" s="187" t="s">
        <v>94</v>
      </c>
      <c r="G2704" s="188" t="s">
        <v>62</v>
      </c>
      <c r="H2704" s="156"/>
      <c r="I2704" s="175"/>
      <c r="J2704" s="175"/>
    </row>
    <row r="2705" spans="1:10">
      <c r="A2705" s="535" t="s">
        <v>113</v>
      </c>
      <c r="B2705" s="201">
        <v>87373</v>
      </c>
      <c r="C2705" s="190" t="s">
        <v>857</v>
      </c>
      <c r="D2705" s="191" t="s">
        <v>128</v>
      </c>
      <c r="E2705" s="165">
        <v>0.03</v>
      </c>
      <c r="F2705" s="166">
        <f>VLOOKUP(B2705,'SINAPI-Tabela-Mai.2016'!A:E,5,0)</f>
        <v>419.37</v>
      </c>
      <c r="G2705" s="167">
        <f>F2705*E2705</f>
        <v>12.581099999999999</v>
      </c>
      <c r="H2705" s="156"/>
      <c r="I2705" s="175"/>
      <c r="J2705" s="175"/>
    </row>
    <row r="2706" spans="1:10">
      <c r="A2706" s="535" t="s">
        <v>113</v>
      </c>
      <c r="B2706" s="201">
        <v>88309</v>
      </c>
      <c r="C2706" s="190" t="s">
        <v>163</v>
      </c>
      <c r="D2706" s="191" t="s">
        <v>90</v>
      </c>
      <c r="E2706" s="165">
        <v>0.6</v>
      </c>
      <c r="F2706" s="166">
        <f>VLOOKUP(B2706,'SINAPI-Tabela-Mai.2016'!A:E,5,0)</f>
        <v>15.86</v>
      </c>
      <c r="G2706" s="167">
        <f>F2706*E2706</f>
        <v>9.516</v>
      </c>
      <c r="H2706" s="156"/>
      <c r="I2706" s="175"/>
      <c r="J2706" s="175"/>
    </row>
    <row r="2707" spans="1:10">
      <c r="A2707" s="535" t="s">
        <v>113</v>
      </c>
      <c r="B2707" s="201">
        <v>88316</v>
      </c>
      <c r="C2707" s="190" t="s">
        <v>116</v>
      </c>
      <c r="D2707" s="191" t="s">
        <v>90</v>
      </c>
      <c r="E2707" s="165">
        <v>0.3</v>
      </c>
      <c r="F2707" s="166">
        <f>VLOOKUP(B2707,'SINAPI-Tabela-Mai.2016'!A:E,5,0)</f>
        <v>11.41</v>
      </c>
      <c r="G2707" s="167">
        <f>F2707*E2707</f>
        <v>3.423</v>
      </c>
      <c r="H2707" s="156"/>
      <c r="I2707" s="175"/>
      <c r="J2707" s="175"/>
    </row>
    <row r="2708" spans="1:10">
      <c r="A2708" s="535" t="s">
        <v>99</v>
      </c>
      <c r="B2708" s="201">
        <v>3671</v>
      </c>
      <c r="C2708" s="190" t="s">
        <v>2937</v>
      </c>
      <c r="D2708" s="191" t="s">
        <v>121</v>
      </c>
      <c r="E2708" s="165">
        <v>1</v>
      </c>
      <c r="F2708" s="166">
        <f>VLOOKUP(B2708,'SINAPI-Insumos-Mai.2016'!A:E,5,0)</f>
        <v>1.3</v>
      </c>
      <c r="G2708" s="167">
        <f>F2708*E2708</f>
        <v>1.3</v>
      </c>
      <c r="H2708" s="156"/>
      <c r="I2708" s="175"/>
      <c r="J2708" s="175"/>
    </row>
    <row r="2709" spans="1:10">
      <c r="A2709" s="535" t="s">
        <v>99</v>
      </c>
      <c r="B2709" s="201">
        <v>4786</v>
      </c>
      <c r="C2709" s="190" t="s">
        <v>859</v>
      </c>
      <c r="D2709" s="191" t="s">
        <v>112</v>
      </c>
      <c r="E2709" s="165">
        <v>1.05</v>
      </c>
      <c r="F2709" s="166">
        <f>VLOOKUP(B2709,'SINAPI-Insumos-Mai.2016'!A:E,5,0)</f>
        <v>45</v>
      </c>
      <c r="G2709" s="167">
        <f>F2709*E2709</f>
        <v>47.25</v>
      </c>
      <c r="H2709" s="156"/>
      <c r="I2709" s="175"/>
      <c r="J2709" s="175"/>
    </row>
    <row r="2710" spans="1:10">
      <c r="A2710" s="535"/>
      <c r="B2710" s="201"/>
      <c r="C2710" s="190"/>
      <c r="D2710" s="191"/>
      <c r="E2710" s="203"/>
      <c r="F2710" s="192"/>
      <c r="G2710" s="193"/>
      <c r="H2710" s="156"/>
      <c r="I2710" s="175"/>
      <c r="J2710" s="175"/>
    </row>
    <row r="2711" spans="1:10">
      <c r="A2711" s="283" t="str">
        <f>B2703</f>
        <v>COMP.41</v>
      </c>
      <c r="B2711" s="204"/>
      <c r="C2711" s="196" t="s">
        <v>100</v>
      </c>
      <c r="D2711" s="194"/>
      <c r="E2711" s="205"/>
      <c r="F2711" s="173"/>
      <c r="G2711" s="173">
        <f>SUM(G2705:G2710)</f>
        <v>74.070099999999996</v>
      </c>
      <c r="H2711" s="174"/>
      <c r="I2711" s="175">
        <f>G2705+G2708+G2709</f>
        <v>61.131100000000004</v>
      </c>
      <c r="J2711" s="175">
        <f>G2707+G2706</f>
        <v>12.939</v>
      </c>
    </row>
    <row r="2712" spans="1:10">
      <c r="A2712" s="284" t="s">
        <v>101</v>
      </c>
      <c r="B2712" s="538" t="s">
        <v>860</v>
      </c>
      <c r="C2712" s="178"/>
      <c r="D2712" s="176"/>
      <c r="E2712" s="179"/>
      <c r="F2712" s="180"/>
      <c r="G2712" s="180"/>
      <c r="H2712" s="156"/>
      <c r="I2712" s="175"/>
      <c r="J2712" s="175"/>
    </row>
    <row r="2713" spans="1:10">
      <c r="A2713" s="198"/>
      <c r="B2713" s="177"/>
      <c r="C2713" s="178"/>
      <c r="D2713" s="176"/>
      <c r="E2713" s="179"/>
      <c r="F2713" s="180"/>
      <c r="G2713" s="180"/>
      <c r="H2713" s="156"/>
      <c r="I2713" s="175"/>
      <c r="J2713" s="175"/>
    </row>
    <row r="2714" spans="1:10">
      <c r="A2714" s="199" t="s">
        <v>97</v>
      </c>
      <c r="B2714" s="539" t="s">
        <v>862</v>
      </c>
      <c r="C2714" s="184" t="s">
        <v>18646</v>
      </c>
      <c r="D2714" s="182" t="s">
        <v>863</v>
      </c>
      <c r="E2714" s="227"/>
      <c r="F2714" s="182"/>
      <c r="G2714" s="182" t="str">
        <f>B2714</f>
        <v>COMP.43</v>
      </c>
      <c r="H2714" s="156"/>
      <c r="I2714" s="175"/>
      <c r="J2714" s="175"/>
    </row>
    <row r="2715" spans="1:10">
      <c r="A2715" s="282" t="s">
        <v>88</v>
      </c>
      <c r="B2715" s="534" t="s">
        <v>91</v>
      </c>
      <c r="C2715" s="186" t="s">
        <v>9</v>
      </c>
      <c r="D2715" s="187" t="s">
        <v>92</v>
      </c>
      <c r="E2715" s="229" t="s">
        <v>93</v>
      </c>
      <c r="F2715" s="187" t="s">
        <v>94</v>
      </c>
      <c r="G2715" s="188" t="s">
        <v>62</v>
      </c>
      <c r="H2715" s="156"/>
      <c r="I2715" s="175"/>
      <c r="J2715" s="175"/>
    </row>
    <row r="2716" spans="1:10">
      <c r="A2716" s="535" t="s">
        <v>113</v>
      </c>
      <c r="B2716" s="201">
        <v>88309</v>
      </c>
      <c r="C2716" s="190" t="s">
        <v>296</v>
      </c>
      <c r="D2716" s="191" t="s">
        <v>90</v>
      </c>
      <c r="E2716" s="165">
        <v>0.54</v>
      </c>
      <c r="F2716" s="166">
        <f>VLOOKUP(B2716,'SINAPI-Tabela-Mai.2016'!A:E,5,0)</f>
        <v>15.86</v>
      </c>
      <c r="G2716" s="167">
        <f>F2716*E2716</f>
        <v>8.5644000000000009</v>
      </c>
      <c r="H2716" s="156"/>
      <c r="I2716" s="175"/>
      <c r="J2716" s="175"/>
    </row>
    <row r="2717" spans="1:10">
      <c r="A2717" s="535" t="s">
        <v>113</v>
      </c>
      <c r="B2717" s="201">
        <v>88316</v>
      </c>
      <c r="C2717" s="190" t="s">
        <v>1055</v>
      </c>
      <c r="D2717" s="191" t="s">
        <v>90</v>
      </c>
      <c r="E2717" s="165">
        <v>0.6</v>
      </c>
      <c r="F2717" s="166">
        <f>VLOOKUP(B2717,'SINAPI-Tabela-Mai.2016'!A:E,5,0)</f>
        <v>11.41</v>
      </c>
      <c r="G2717" s="167">
        <f>F2717*E2717</f>
        <v>6.8460000000000001</v>
      </c>
      <c r="H2717" s="156"/>
      <c r="I2717" s="175"/>
      <c r="J2717" s="175"/>
    </row>
    <row r="2718" spans="1:10">
      <c r="A2718" s="535" t="s">
        <v>99</v>
      </c>
      <c r="B2718" s="201">
        <v>370</v>
      </c>
      <c r="C2718" s="190" t="s">
        <v>18647</v>
      </c>
      <c r="D2718" s="191" t="s">
        <v>128</v>
      </c>
      <c r="E2718" s="165">
        <f>0.01/0.1*0.07</f>
        <v>7.0000000000000001E-3</v>
      </c>
      <c r="F2718" s="166">
        <f>VLOOKUP(B2718,'SINAPI-Insumos-Mai.2016'!A:E,5,0)</f>
        <v>58.33</v>
      </c>
      <c r="G2718" s="167">
        <f>F2718*E2718</f>
        <v>0.40831000000000001</v>
      </c>
      <c r="H2718" s="156"/>
      <c r="I2718" s="175"/>
      <c r="J2718" s="175"/>
    </row>
    <row r="2719" spans="1:10">
      <c r="A2719" s="535" t="s">
        <v>99</v>
      </c>
      <c r="B2719" s="201">
        <v>1379</v>
      </c>
      <c r="C2719" s="190" t="s">
        <v>165</v>
      </c>
      <c r="D2719" s="191" t="s">
        <v>118</v>
      </c>
      <c r="E2719" s="165">
        <f>4.2/0.1*0.07</f>
        <v>2.9400000000000004</v>
      </c>
      <c r="F2719" s="166">
        <f>VLOOKUP(B2719,'SINAPI-Insumos-Mai.2016'!A:E,5,0)</f>
        <v>0.46</v>
      </c>
      <c r="G2719" s="167">
        <f>F2719*E2719</f>
        <v>1.3524000000000003</v>
      </c>
      <c r="H2719" s="156"/>
      <c r="I2719" s="175"/>
      <c r="J2719" s="175"/>
    </row>
    <row r="2720" spans="1:10" ht="15" customHeight="1">
      <c r="A2720" s="535" t="s">
        <v>99</v>
      </c>
      <c r="B2720" s="537">
        <v>4824</v>
      </c>
      <c r="C2720" s="190" t="s">
        <v>2735</v>
      </c>
      <c r="D2720" s="191" t="s">
        <v>118</v>
      </c>
      <c r="E2720" s="165">
        <f>3.2/0.1*0.07</f>
        <v>2.2400000000000002</v>
      </c>
      <c r="F2720" s="166">
        <f>VLOOKUP(B2720,'SINAPI-Insumos-Mai.2016'!A:E,5,0)</f>
        <v>0.18</v>
      </c>
      <c r="G2720" s="167">
        <f>F2720*E2720</f>
        <v>0.4032</v>
      </c>
      <c r="H2720" s="156"/>
      <c r="I2720" s="175"/>
      <c r="J2720" s="175"/>
    </row>
    <row r="2721" spans="1:10">
      <c r="A2721" s="535"/>
      <c r="B2721" s="201"/>
      <c r="C2721" s="190"/>
      <c r="D2721" s="191"/>
      <c r="E2721" s="203"/>
      <c r="F2721" s="192"/>
      <c r="G2721" s="193"/>
      <c r="H2721" s="156"/>
      <c r="I2721" s="175"/>
      <c r="J2721" s="175"/>
    </row>
    <row r="2722" spans="1:10">
      <c r="A2722" s="283" t="str">
        <f>B2714</f>
        <v>COMP.43</v>
      </c>
      <c r="B2722" s="204"/>
      <c r="C2722" s="196" t="s">
        <v>100</v>
      </c>
      <c r="D2722" s="194"/>
      <c r="E2722" s="205"/>
      <c r="F2722" s="173"/>
      <c r="G2722" s="173">
        <f>SUM(G2716:G2721)</f>
        <v>17.574310000000004</v>
      </c>
      <c r="H2722" s="174"/>
      <c r="I2722" s="175">
        <f>G2718+G2719+G2720</f>
        <v>2.1639100000000004</v>
      </c>
      <c r="J2722" s="175">
        <f>G2716+G2717</f>
        <v>15.410400000000001</v>
      </c>
    </row>
    <row r="2723" spans="1:10">
      <c r="A2723" s="284" t="s">
        <v>101</v>
      </c>
      <c r="B2723" s="538" t="s">
        <v>18648</v>
      </c>
      <c r="C2723" s="178"/>
      <c r="D2723" s="176"/>
      <c r="E2723" s="179"/>
      <c r="F2723" s="180"/>
      <c r="G2723" s="180"/>
      <c r="H2723" s="156"/>
      <c r="I2723" s="175"/>
      <c r="J2723" s="175"/>
    </row>
    <row r="2724" spans="1:10">
      <c r="A2724" s="284"/>
      <c r="B2724" s="357"/>
      <c r="C2724" s="178"/>
      <c r="D2724" s="176"/>
      <c r="E2724" s="179"/>
      <c r="F2724" s="180"/>
      <c r="G2724" s="180"/>
      <c r="H2724" s="156"/>
      <c r="I2724" s="175"/>
      <c r="J2724" s="175"/>
    </row>
    <row r="2725" spans="1:10" ht="22.5">
      <c r="A2725" s="199" t="s">
        <v>97</v>
      </c>
      <c r="B2725" s="539" t="s">
        <v>864</v>
      </c>
      <c r="C2725" s="184" t="s">
        <v>18649</v>
      </c>
      <c r="D2725" s="182" t="s">
        <v>863</v>
      </c>
      <c r="E2725" s="227"/>
      <c r="F2725" s="182"/>
      <c r="G2725" s="182" t="str">
        <f>B2725</f>
        <v>COMP.44</v>
      </c>
      <c r="H2725" s="156"/>
      <c r="I2725" s="175"/>
      <c r="J2725" s="175"/>
    </row>
    <row r="2726" spans="1:10">
      <c r="A2726" s="282" t="s">
        <v>88</v>
      </c>
      <c r="B2726" s="534" t="s">
        <v>91</v>
      </c>
      <c r="C2726" s="186" t="s">
        <v>9</v>
      </c>
      <c r="D2726" s="187" t="s">
        <v>92</v>
      </c>
      <c r="E2726" s="229" t="s">
        <v>93</v>
      </c>
      <c r="F2726" s="187" t="s">
        <v>94</v>
      </c>
      <c r="G2726" s="188" t="s">
        <v>62</v>
      </c>
      <c r="H2726" s="156"/>
      <c r="I2726" s="175"/>
      <c r="J2726" s="175"/>
    </row>
    <row r="2727" spans="1:10">
      <c r="A2727" s="535" t="s">
        <v>113</v>
      </c>
      <c r="B2727" s="201">
        <v>88256</v>
      </c>
      <c r="C2727" s="190" t="s">
        <v>6116</v>
      </c>
      <c r="D2727" s="191" t="s">
        <v>90</v>
      </c>
      <c r="E2727" s="165">
        <f>0.085*2</f>
        <v>0.17</v>
      </c>
      <c r="F2727" s="166">
        <f>VLOOKUP(B2727,'SINAPI-Tabela-Mai.2016'!A:E,5,0)</f>
        <v>14.69</v>
      </c>
      <c r="G2727" s="167">
        <f>F2727*E2727</f>
        <v>2.4973000000000001</v>
      </c>
      <c r="H2727" s="156"/>
      <c r="I2727" s="175"/>
      <c r="J2727" s="175"/>
    </row>
    <row r="2728" spans="1:10">
      <c r="A2728" s="535" t="s">
        <v>113</v>
      </c>
      <c r="B2728" s="201">
        <v>88316</v>
      </c>
      <c r="C2728" s="190" t="s">
        <v>1055</v>
      </c>
      <c r="D2728" s="191" t="s">
        <v>90</v>
      </c>
      <c r="E2728" s="165">
        <f>0.031*2</f>
        <v>6.2E-2</v>
      </c>
      <c r="F2728" s="166">
        <f>VLOOKUP(B2728,'SINAPI-Tabela-Mai.2016'!A:E,5,0)</f>
        <v>11.41</v>
      </c>
      <c r="G2728" s="167">
        <f>F2728*E2728</f>
        <v>0.70742000000000005</v>
      </c>
      <c r="H2728" s="156"/>
      <c r="I2728" s="175"/>
      <c r="J2728" s="175"/>
    </row>
    <row r="2729" spans="1:10">
      <c r="A2729" s="535" t="s">
        <v>99</v>
      </c>
      <c r="B2729" s="201">
        <v>38195</v>
      </c>
      <c r="C2729" s="190" t="s">
        <v>852</v>
      </c>
      <c r="D2729" s="191" t="s">
        <v>112</v>
      </c>
      <c r="E2729" s="165">
        <f>0.188*2</f>
        <v>0.376</v>
      </c>
      <c r="F2729" s="166">
        <f>VLOOKUP(B2729,'SINAPI-Insumos-Mai.2016'!A:E,5,0)</f>
        <v>79.900000000000006</v>
      </c>
      <c r="G2729" s="167">
        <f>F2729*E2729</f>
        <v>30.042400000000001</v>
      </c>
      <c r="H2729" s="156"/>
      <c r="I2729" s="175"/>
      <c r="J2729" s="175"/>
    </row>
    <row r="2730" spans="1:10">
      <c r="A2730" s="535" t="s">
        <v>99</v>
      </c>
      <c r="B2730" s="201">
        <v>1381</v>
      </c>
      <c r="C2730" s="190" t="s">
        <v>1548</v>
      </c>
      <c r="D2730" s="191" t="s">
        <v>118</v>
      </c>
      <c r="E2730" s="165">
        <f>0.603*2</f>
        <v>1.206</v>
      </c>
      <c r="F2730" s="166">
        <f>VLOOKUP(B2730,'SINAPI-Insumos-Mai.2016'!A:E,5,0)</f>
        <v>0.49</v>
      </c>
      <c r="G2730" s="167">
        <f>F2730*E2730</f>
        <v>0.59094000000000002</v>
      </c>
      <c r="H2730" s="156"/>
      <c r="I2730" s="175"/>
      <c r="J2730" s="175"/>
    </row>
    <row r="2731" spans="1:10">
      <c r="A2731" s="535" t="s">
        <v>99</v>
      </c>
      <c r="B2731" s="537">
        <v>34357</v>
      </c>
      <c r="C2731" s="190" t="s">
        <v>3704</v>
      </c>
      <c r="D2731" s="191" t="s">
        <v>118</v>
      </c>
      <c r="E2731" s="165">
        <f>0.084*2</f>
        <v>0.16800000000000001</v>
      </c>
      <c r="F2731" s="166">
        <f>VLOOKUP(B2731,'SINAPI-Insumos-Mai.2016'!A:E,5,0)</f>
        <v>3.18</v>
      </c>
      <c r="G2731" s="167">
        <f>F2731*E2731</f>
        <v>0.53424000000000005</v>
      </c>
      <c r="H2731" s="156"/>
      <c r="I2731" s="175"/>
      <c r="J2731" s="175"/>
    </row>
    <row r="2732" spans="1:10">
      <c r="A2732" s="535"/>
      <c r="B2732" s="201"/>
      <c r="C2732" s="190"/>
      <c r="D2732" s="191"/>
      <c r="E2732" s="203"/>
      <c r="F2732" s="192"/>
      <c r="G2732" s="193"/>
      <c r="H2732" s="156"/>
      <c r="I2732" s="175"/>
      <c r="J2732" s="175"/>
    </row>
    <row r="2733" spans="1:10">
      <c r="A2733" s="283" t="str">
        <f>B2725</f>
        <v>COMP.44</v>
      </c>
      <c r="B2733" s="204"/>
      <c r="C2733" s="196" t="s">
        <v>100</v>
      </c>
      <c r="D2733" s="194"/>
      <c r="E2733" s="205"/>
      <c r="F2733" s="173"/>
      <c r="G2733" s="173">
        <f>SUM(G2727:G2732)</f>
        <v>34.372300000000003</v>
      </c>
      <c r="H2733" s="174"/>
      <c r="I2733" s="175">
        <f>G2729+G2730+G2731</f>
        <v>31.167580000000001</v>
      </c>
      <c r="J2733" s="175">
        <f>G2727+G2728</f>
        <v>3.20472</v>
      </c>
    </row>
    <row r="2734" spans="1:10">
      <c r="A2734" s="284" t="s">
        <v>101</v>
      </c>
      <c r="B2734" s="538" t="s">
        <v>18650</v>
      </c>
      <c r="C2734" s="178"/>
      <c r="D2734" s="176"/>
      <c r="E2734" s="179"/>
      <c r="F2734" s="180"/>
      <c r="G2734" s="180"/>
      <c r="H2734" s="156"/>
      <c r="I2734" s="175"/>
      <c r="J2734" s="175"/>
    </row>
    <row r="2735" spans="1:10">
      <c r="A2735" s="284"/>
      <c r="B2735" s="357"/>
      <c r="C2735" s="178"/>
      <c r="D2735" s="176"/>
      <c r="E2735" s="179"/>
      <c r="F2735" s="180"/>
      <c r="G2735" s="180"/>
      <c r="H2735" s="156"/>
      <c r="I2735" s="175"/>
      <c r="J2735" s="175"/>
    </row>
    <row r="2736" spans="1:10" ht="22.5">
      <c r="A2736" s="199" t="s">
        <v>97</v>
      </c>
      <c r="B2736" s="539" t="s">
        <v>865</v>
      </c>
      <c r="C2736" s="184" t="s">
        <v>866</v>
      </c>
      <c r="D2736" s="182" t="s">
        <v>108</v>
      </c>
      <c r="E2736" s="227"/>
      <c r="F2736" s="182"/>
      <c r="G2736" s="182" t="str">
        <f>B2736</f>
        <v>COMP.47</v>
      </c>
      <c r="H2736" s="156"/>
      <c r="I2736" s="175"/>
      <c r="J2736" s="175"/>
    </row>
    <row r="2737" spans="1:10">
      <c r="A2737" s="282" t="s">
        <v>88</v>
      </c>
      <c r="B2737" s="534" t="s">
        <v>91</v>
      </c>
      <c r="C2737" s="186" t="s">
        <v>9</v>
      </c>
      <c r="D2737" s="187" t="s">
        <v>92</v>
      </c>
      <c r="E2737" s="229" t="s">
        <v>93</v>
      </c>
      <c r="F2737" s="187" t="s">
        <v>94</v>
      </c>
      <c r="G2737" s="188" t="s">
        <v>62</v>
      </c>
      <c r="H2737" s="156"/>
      <c r="I2737" s="175"/>
      <c r="J2737" s="175"/>
    </row>
    <row r="2738" spans="1:10">
      <c r="A2738" s="535" t="s">
        <v>113</v>
      </c>
      <c r="B2738" s="201">
        <v>88242</v>
      </c>
      <c r="C2738" s="190" t="s">
        <v>867</v>
      </c>
      <c r="D2738" s="191" t="s">
        <v>90</v>
      </c>
      <c r="E2738" s="165">
        <v>0.2</v>
      </c>
      <c r="F2738" s="166">
        <f>VLOOKUP(B2738,'SINAPI-Tabela-Mai.2016'!A:E,5,0)</f>
        <v>12.37</v>
      </c>
      <c r="G2738" s="167">
        <f>F2738*E2738</f>
        <v>2.4740000000000002</v>
      </c>
      <c r="H2738" s="156"/>
      <c r="I2738" s="175"/>
      <c r="J2738" s="175"/>
    </row>
    <row r="2739" spans="1:10">
      <c r="A2739" s="535" t="s">
        <v>113</v>
      </c>
      <c r="B2739" s="201">
        <v>88267</v>
      </c>
      <c r="C2739" s="190" t="s">
        <v>374</v>
      </c>
      <c r="D2739" s="191" t="s">
        <v>90</v>
      </c>
      <c r="E2739" s="165">
        <v>0.2</v>
      </c>
      <c r="F2739" s="166">
        <f>VLOOKUP(B2739,'SINAPI-Tabela-Mai.2016'!A:E,5,0)</f>
        <v>15.86</v>
      </c>
      <c r="G2739" s="167">
        <f>F2739*E2739</f>
        <v>3.1720000000000002</v>
      </c>
      <c r="H2739" s="156"/>
      <c r="I2739" s="175"/>
      <c r="J2739" s="175"/>
    </row>
    <row r="2740" spans="1:10">
      <c r="A2740" s="535" t="s">
        <v>99</v>
      </c>
      <c r="B2740" s="537">
        <v>11781</v>
      </c>
      <c r="C2740" s="190" t="s">
        <v>868</v>
      </c>
      <c r="D2740" s="191" t="s">
        <v>108</v>
      </c>
      <c r="E2740" s="165">
        <v>1</v>
      </c>
      <c r="F2740" s="166">
        <f>VLOOKUP(B2740,'SINAPI-Insumos-Mai.2016'!A:E,5,0)</f>
        <v>139.83000000000001</v>
      </c>
      <c r="G2740" s="167">
        <f>F2740*E2740</f>
        <v>139.83000000000001</v>
      </c>
      <c r="H2740" s="156"/>
      <c r="I2740" s="175"/>
      <c r="J2740" s="175"/>
    </row>
    <row r="2741" spans="1:10">
      <c r="A2741" s="535"/>
      <c r="B2741" s="202"/>
      <c r="C2741" s="190"/>
      <c r="D2741" s="191"/>
      <c r="E2741" s="191"/>
      <c r="F2741" s="192"/>
      <c r="G2741" s="193"/>
      <c r="H2741" s="156"/>
      <c r="I2741" s="175"/>
      <c r="J2741" s="175"/>
    </row>
    <row r="2742" spans="1:10">
      <c r="A2742" s="283" t="str">
        <f>B2736</f>
        <v>COMP.47</v>
      </c>
      <c r="B2742" s="204"/>
      <c r="C2742" s="196" t="s">
        <v>100</v>
      </c>
      <c r="D2742" s="194"/>
      <c r="E2742" s="205"/>
      <c r="F2742" s="173"/>
      <c r="G2742" s="173">
        <f>SUM(G2738:G2741)</f>
        <v>145.476</v>
      </c>
      <c r="H2742" s="174"/>
      <c r="I2742" s="175">
        <f>G2740</f>
        <v>139.83000000000001</v>
      </c>
      <c r="J2742" s="175">
        <f>G2738+G2739</f>
        <v>5.6460000000000008</v>
      </c>
    </row>
    <row r="2743" spans="1:10">
      <c r="A2743" s="284" t="s">
        <v>101</v>
      </c>
      <c r="B2743" s="357"/>
      <c r="C2743" s="178"/>
      <c r="D2743" s="176"/>
      <c r="E2743" s="179"/>
      <c r="F2743" s="180"/>
      <c r="G2743" s="180"/>
      <c r="H2743" s="156"/>
      <c r="I2743" s="175"/>
      <c r="J2743" s="175"/>
    </row>
    <row r="2744" spans="1:10">
      <c r="A2744" s="198"/>
      <c r="B2744" s="177"/>
      <c r="C2744" s="178"/>
      <c r="D2744" s="176"/>
      <c r="E2744" s="179"/>
      <c r="F2744" s="180"/>
      <c r="G2744" s="180"/>
      <c r="H2744" s="156"/>
      <c r="I2744" s="175"/>
      <c r="J2744" s="175"/>
    </row>
    <row r="2745" spans="1:10" ht="19.5" customHeight="1">
      <c r="A2745" s="199" t="s">
        <v>97</v>
      </c>
      <c r="B2745" s="539" t="s">
        <v>869</v>
      </c>
      <c r="C2745" s="184" t="s">
        <v>18679</v>
      </c>
      <c r="D2745" s="182" t="s">
        <v>108</v>
      </c>
      <c r="E2745" s="227"/>
      <c r="F2745" s="182"/>
      <c r="G2745" s="182" t="str">
        <f>B2745</f>
        <v>COMP.49</v>
      </c>
      <c r="H2745" s="156"/>
      <c r="I2745" s="175"/>
      <c r="J2745" s="175"/>
    </row>
    <row r="2746" spans="1:10">
      <c r="A2746" s="282" t="s">
        <v>88</v>
      </c>
      <c r="B2746" s="534" t="s">
        <v>91</v>
      </c>
      <c r="C2746" s="186" t="s">
        <v>9</v>
      </c>
      <c r="D2746" s="187" t="s">
        <v>92</v>
      </c>
      <c r="E2746" s="229" t="s">
        <v>93</v>
      </c>
      <c r="F2746" s="187" t="s">
        <v>94</v>
      </c>
      <c r="G2746" s="188" t="s">
        <v>62</v>
      </c>
      <c r="H2746" s="156"/>
      <c r="I2746" s="175"/>
      <c r="J2746" s="175"/>
    </row>
    <row r="2747" spans="1:10">
      <c r="A2747" s="535" t="s">
        <v>113</v>
      </c>
      <c r="B2747" s="201">
        <v>88267</v>
      </c>
      <c r="C2747" s="190" t="s">
        <v>374</v>
      </c>
      <c r="D2747" s="191" t="s">
        <v>90</v>
      </c>
      <c r="E2747" s="165">
        <v>0.2</v>
      </c>
      <c r="F2747" s="166">
        <f>VLOOKUP(B2747,'SINAPI-Tabela-Mai.2016'!A:E,5,0)</f>
        <v>15.86</v>
      </c>
      <c r="G2747" s="167">
        <f>F2747*E2747</f>
        <v>3.1720000000000002</v>
      </c>
      <c r="H2747" s="156"/>
      <c r="I2747" s="175"/>
      <c r="J2747" s="175"/>
    </row>
    <row r="2748" spans="1:10">
      <c r="A2748" s="535" t="s">
        <v>113</v>
      </c>
      <c r="B2748" s="201">
        <v>88316</v>
      </c>
      <c r="C2748" s="190" t="s">
        <v>116</v>
      </c>
      <c r="D2748" s="191" t="s">
        <v>90</v>
      </c>
      <c r="E2748" s="165">
        <v>0.2</v>
      </c>
      <c r="F2748" s="166">
        <f>VLOOKUP(B2748,'SINAPI-Tabela-Mai.2016'!A:E,5,0)</f>
        <v>11.41</v>
      </c>
      <c r="G2748" s="167">
        <f>F2748*E2748</f>
        <v>2.282</v>
      </c>
      <c r="H2748" s="156"/>
      <c r="I2748" s="175"/>
      <c r="J2748" s="175"/>
    </row>
    <row r="2749" spans="1:10">
      <c r="A2749" s="535" t="s">
        <v>99</v>
      </c>
      <c r="B2749" s="201">
        <v>3146</v>
      </c>
      <c r="C2749" s="190" t="s">
        <v>388</v>
      </c>
      <c r="D2749" s="191" t="s">
        <v>108</v>
      </c>
      <c r="E2749" s="165">
        <v>3.04E-2</v>
      </c>
      <c r="F2749" s="166">
        <f>VLOOKUP(B2749,'SINAPI-Insumos-Mai.2016'!A:E,5,0)</f>
        <v>2.2400000000000002</v>
      </c>
      <c r="G2749" s="167">
        <f>F2749*E2749</f>
        <v>6.8096000000000004E-2</v>
      </c>
      <c r="H2749" s="156"/>
      <c r="I2749" s="175"/>
      <c r="J2749" s="175"/>
    </row>
    <row r="2750" spans="1:10">
      <c r="A2750" s="535" t="s">
        <v>99</v>
      </c>
      <c r="B2750" s="201">
        <v>11684</v>
      </c>
      <c r="C2750" s="190" t="s">
        <v>871</v>
      </c>
      <c r="D2750" s="191" t="s">
        <v>108</v>
      </c>
      <c r="E2750" s="165">
        <v>1</v>
      </c>
      <c r="F2750" s="166">
        <f>VLOOKUP(B2750,'SINAPI-Insumos-Mai.2016'!A:E,5,0)</f>
        <v>25.65</v>
      </c>
      <c r="G2750" s="167">
        <f>F2750*E2750</f>
        <v>25.65</v>
      </c>
      <c r="H2750" s="156"/>
      <c r="I2750" s="175"/>
      <c r="J2750" s="175"/>
    </row>
    <row r="2751" spans="1:10">
      <c r="A2751" s="536" t="s">
        <v>266</v>
      </c>
      <c r="B2751" s="537" t="s">
        <v>872</v>
      </c>
      <c r="C2751" s="190" t="s">
        <v>870</v>
      </c>
      <c r="D2751" s="191" t="s">
        <v>108</v>
      </c>
      <c r="E2751" s="165">
        <v>1</v>
      </c>
      <c r="F2751" s="232">
        <f>VLOOKUP(B2751,'[2]Mapa de Cotação'!A$1:I$65536,9,0)</f>
        <v>402.31</v>
      </c>
      <c r="G2751" s="167">
        <f>F2751*E2751</f>
        <v>402.31</v>
      </c>
      <c r="H2751" s="156"/>
      <c r="I2751" s="175"/>
      <c r="J2751" s="175"/>
    </row>
    <row r="2752" spans="1:10">
      <c r="A2752" s="535"/>
      <c r="B2752" s="201"/>
      <c r="C2752" s="190"/>
      <c r="D2752" s="191"/>
      <c r="E2752" s="203"/>
      <c r="F2752" s="192"/>
      <c r="G2752" s="193"/>
      <c r="H2752" s="156"/>
      <c r="I2752" s="175"/>
      <c r="J2752" s="175"/>
    </row>
    <row r="2753" spans="1:10">
      <c r="A2753" s="283" t="str">
        <f>B2745</f>
        <v>COMP.49</v>
      </c>
      <c r="B2753" s="204"/>
      <c r="C2753" s="196" t="s">
        <v>100</v>
      </c>
      <c r="D2753" s="194"/>
      <c r="E2753" s="205"/>
      <c r="F2753" s="173"/>
      <c r="G2753" s="173">
        <f>SUM(G2747:G2752)</f>
        <v>433.48209600000001</v>
      </c>
      <c r="H2753" s="174"/>
      <c r="I2753" s="175">
        <f>G2749+G2750+G2751</f>
        <v>428.02809600000001</v>
      </c>
      <c r="J2753" s="175">
        <f>G2747+G2748</f>
        <v>5.4540000000000006</v>
      </c>
    </row>
    <row r="2754" spans="1:10">
      <c r="A2754" s="284" t="s">
        <v>101</v>
      </c>
      <c r="B2754" s="538" t="s">
        <v>873</v>
      </c>
      <c r="C2754" s="178"/>
      <c r="D2754" s="176"/>
      <c r="E2754" s="179"/>
      <c r="F2754" s="180"/>
      <c r="G2754" s="180"/>
      <c r="H2754" s="156"/>
      <c r="I2754" s="175"/>
      <c r="J2754" s="175"/>
    </row>
    <row r="2755" spans="1:10">
      <c r="A2755" s="284"/>
      <c r="B2755" s="357"/>
      <c r="C2755" s="178"/>
      <c r="D2755" s="176"/>
      <c r="E2755" s="179"/>
      <c r="F2755" s="180"/>
      <c r="G2755" s="180"/>
      <c r="H2755" s="156"/>
      <c r="I2755" s="175"/>
      <c r="J2755" s="175"/>
    </row>
    <row r="2756" spans="1:10">
      <c r="A2756" s="199" t="s">
        <v>97</v>
      </c>
      <c r="B2756" s="539" t="s">
        <v>874</v>
      </c>
      <c r="C2756" s="184" t="s">
        <v>875</v>
      </c>
      <c r="D2756" s="182" t="s">
        <v>108</v>
      </c>
      <c r="E2756" s="227"/>
      <c r="F2756" s="182"/>
      <c r="G2756" s="182" t="str">
        <f>B2756</f>
        <v>COMP.50</v>
      </c>
      <c r="H2756" s="156"/>
      <c r="I2756" s="175"/>
      <c r="J2756" s="175"/>
    </row>
    <row r="2757" spans="1:10">
      <c r="A2757" s="282" t="s">
        <v>88</v>
      </c>
      <c r="B2757" s="534" t="s">
        <v>91</v>
      </c>
      <c r="C2757" s="186" t="s">
        <v>9</v>
      </c>
      <c r="D2757" s="187" t="s">
        <v>92</v>
      </c>
      <c r="E2757" s="229" t="s">
        <v>93</v>
      </c>
      <c r="F2757" s="187" t="s">
        <v>94</v>
      </c>
      <c r="G2757" s="188" t="s">
        <v>62</v>
      </c>
      <c r="H2757" s="156"/>
      <c r="I2757" s="175"/>
      <c r="J2757" s="175"/>
    </row>
    <row r="2758" spans="1:10">
      <c r="A2758" s="535" t="s">
        <v>113</v>
      </c>
      <c r="B2758" s="201">
        <v>88267</v>
      </c>
      <c r="C2758" s="190" t="s">
        <v>374</v>
      </c>
      <c r="D2758" s="191" t="s">
        <v>90</v>
      </c>
      <c r="E2758" s="165">
        <v>0.2</v>
      </c>
      <c r="F2758" s="166">
        <f>VLOOKUP(B2758,'SINAPI-Tabela-Mai.2016'!A:E,5,0)</f>
        <v>15.86</v>
      </c>
      <c r="G2758" s="167">
        <f>F2758*E2758</f>
        <v>3.1720000000000002</v>
      </c>
      <c r="H2758" s="156"/>
      <c r="I2758" s="175"/>
      <c r="J2758" s="175"/>
    </row>
    <row r="2759" spans="1:10">
      <c r="A2759" s="535" t="s">
        <v>113</v>
      </c>
      <c r="B2759" s="201">
        <v>88316</v>
      </c>
      <c r="C2759" s="190" t="s">
        <v>116</v>
      </c>
      <c r="D2759" s="191" t="s">
        <v>90</v>
      </c>
      <c r="E2759" s="165">
        <v>0.2</v>
      </c>
      <c r="F2759" s="166">
        <f>VLOOKUP(B2759,'SINAPI-Tabela-Mai.2016'!A:E,5,0)</f>
        <v>11.41</v>
      </c>
      <c r="G2759" s="167">
        <f>F2759*E2759</f>
        <v>2.282</v>
      </c>
      <c r="H2759" s="156"/>
      <c r="I2759" s="175"/>
      <c r="J2759" s="175"/>
    </row>
    <row r="2760" spans="1:10">
      <c r="A2760" s="535" t="s">
        <v>99</v>
      </c>
      <c r="B2760" s="201">
        <v>3146</v>
      </c>
      <c r="C2760" s="190" t="s">
        <v>388</v>
      </c>
      <c r="D2760" s="191" t="s">
        <v>108</v>
      </c>
      <c r="E2760" s="165">
        <v>3.04E-2</v>
      </c>
      <c r="F2760" s="166">
        <f>VLOOKUP(B2760,'SINAPI-Insumos-Mai.2016'!A:E,5,0)</f>
        <v>2.2400000000000002</v>
      </c>
      <c r="G2760" s="167">
        <f>F2760*E2760</f>
        <v>6.8096000000000004E-2</v>
      </c>
      <c r="H2760" s="156"/>
      <c r="I2760" s="175"/>
      <c r="J2760" s="175"/>
    </row>
    <row r="2761" spans="1:10">
      <c r="A2761" s="535" t="s">
        <v>99</v>
      </c>
      <c r="B2761" s="201">
        <v>11684</v>
      </c>
      <c r="C2761" s="190" t="s">
        <v>871</v>
      </c>
      <c r="D2761" s="191" t="s">
        <v>108</v>
      </c>
      <c r="E2761" s="165">
        <v>1</v>
      </c>
      <c r="F2761" s="166">
        <f>VLOOKUP(B2761,'SINAPI-Insumos-Mai.2016'!A:E,5,0)</f>
        <v>25.65</v>
      </c>
      <c r="G2761" s="167">
        <f>F2761*E2761</f>
        <v>25.65</v>
      </c>
      <c r="H2761" s="156"/>
      <c r="I2761" s="175"/>
      <c r="J2761" s="175"/>
    </row>
    <row r="2762" spans="1:10">
      <c r="A2762" s="536" t="s">
        <v>266</v>
      </c>
      <c r="B2762" s="537" t="s">
        <v>876</v>
      </c>
      <c r="C2762" s="190" t="s">
        <v>875</v>
      </c>
      <c r="D2762" s="191" t="s">
        <v>108</v>
      </c>
      <c r="E2762" s="165">
        <v>1</v>
      </c>
      <c r="F2762" s="232">
        <f>VLOOKUP(B2762,'[2]Mapa de Cotação'!A$1:I$65536,9,0)</f>
        <v>387.95</v>
      </c>
      <c r="G2762" s="167">
        <f>F2762*E2762</f>
        <v>387.95</v>
      </c>
      <c r="H2762" s="156"/>
      <c r="I2762" s="175"/>
      <c r="J2762" s="175"/>
    </row>
    <row r="2763" spans="1:10">
      <c r="A2763" s="535"/>
      <c r="B2763" s="201"/>
      <c r="C2763" s="190"/>
      <c r="D2763" s="191"/>
      <c r="E2763" s="203"/>
      <c r="F2763" s="192"/>
      <c r="G2763" s="193"/>
      <c r="H2763" s="156"/>
      <c r="I2763" s="175"/>
      <c r="J2763" s="175"/>
    </row>
    <row r="2764" spans="1:10">
      <c r="A2764" s="283" t="str">
        <f>B2756</f>
        <v>COMP.50</v>
      </c>
      <c r="B2764" s="204"/>
      <c r="C2764" s="196" t="s">
        <v>100</v>
      </c>
      <c r="D2764" s="194"/>
      <c r="E2764" s="205"/>
      <c r="F2764" s="173"/>
      <c r="G2764" s="173">
        <f>SUM(G2758:G2763)</f>
        <v>419.122096</v>
      </c>
      <c r="H2764" s="174"/>
      <c r="I2764" s="175">
        <f>G2760+G2761+G2762</f>
        <v>413.66809599999999</v>
      </c>
      <c r="J2764" s="175">
        <f>G2758+G2759</f>
        <v>5.4540000000000006</v>
      </c>
    </row>
    <row r="2765" spans="1:10">
      <c r="A2765" s="284" t="s">
        <v>101</v>
      </c>
      <c r="B2765" s="538" t="s">
        <v>873</v>
      </c>
      <c r="C2765" s="178"/>
      <c r="D2765" s="176"/>
      <c r="E2765" s="179"/>
      <c r="F2765" s="180"/>
      <c r="G2765" s="180"/>
      <c r="H2765" s="156"/>
      <c r="I2765" s="175"/>
      <c r="J2765" s="175"/>
    </row>
    <row r="2766" spans="1:10">
      <c r="A2766" s="198"/>
      <c r="B2766" s="177"/>
      <c r="C2766" s="178"/>
      <c r="D2766" s="176"/>
      <c r="E2766" s="179"/>
      <c r="F2766" s="180"/>
      <c r="G2766" s="180"/>
      <c r="H2766" s="156"/>
      <c r="I2766" s="175"/>
      <c r="J2766" s="175"/>
    </row>
    <row r="2767" spans="1:10">
      <c r="A2767" s="199" t="s">
        <v>97</v>
      </c>
      <c r="B2767" s="539" t="s">
        <v>877</v>
      </c>
      <c r="C2767" s="184" t="s">
        <v>878</v>
      </c>
      <c r="D2767" s="182" t="s">
        <v>108</v>
      </c>
      <c r="E2767" s="227"/>
      <c r="F2767" s="182"/>
      <c r="G2767" s="182" t="str">
        <f>B2767</f>
        <v>COMP.51</v>
      </c>
      <c r="H2767" s="156"/>
      <c r="I2767" s="175"/>
      <c r="J2767" s="175"/>
    </row>
    <row r="2768" spans="1:10">
      <c r="A2768" s="282" t="s">
        <v>88</v>
      </c>
      <c r="B2768" s="534" t="s">
        <v>91</v>
      </c>
      <c r="C2768" s="186" t="s">
        <v>9</v>
      </c>
      <c r="D2768" s="187" t="s">
        <v>92</v>
      </c>
      <c r="E2768" s="229" t="s">
        <v>93</v>
      </c>
      <c r="F2768" s="187" t="s">
        <v>94</v>
      </c>
      <c r="G2768" s="188" t="s">
        <v>62</v>
      </c>
      <c r="H2768" s="156"/>
      <c r="I2768" s="175"/>
      <c r="J2768" s="175"/>
    </row>
    <row r="2769" spans="1:10">
      <c r="A2769" s="535" t="s">
        <v>113</v>
      </c>
      <c r="B2769" s="201">
        <v>88267</v>
      </c>
      <c r="C2769" s="190" t="s">
        <v>374</v>
      </c>
      <c r="D2769" s="191" t="s">
        <v>90</v>
      </c>
      <c r="E2769" s="165">
        <v>0.2</v>
      </c>
      <c r="F2769" s="166">
        <f>VLOOKUP(B2769,'SINAPI-Tabela-Mai.2016'!A:E,5,0)</f>
        <v>15.86</v>
      </c>
      <c r="G2769" s="167">
        <f>F2769*E2769</f>
        <v>3.1720000000000002</v>
      </c>
      <c r="H2769" s="156"/>
      <c r="I2769" s="175"/>
      <c r="J2769" s="175"/>
    </row>
    <row r="2770" spans="1:10">
      <c r="A2770" s="535" t="s">
        <v>113</v>
      </c>
      <c r="B2770" s="201">
        <v>88316</v>
      </c>
      <c r="C2770" s="190" t="s">
        <v>116</v>
      </c>
      <c r="D2770" s="191" t="s">
        <v>90</v>
      </c>
      <c r="E2770" s="165">
        <v>0.2</v>
      </c>
      <c r="F2770" s="166">
        <f>VLOOKUP(B2770,'SINAPI-Tabela-Mai.2016'!A:E,5,0)</f>
        <v>11.41</v>
      </c>
      <c r="G2770" s="167">
        <f>F2770*E2770</f>
        <v>2.282</v>
      </c>
      <c r="H2770" s="156"/>
      <c r="I2770" s="175"/>
      <c r="J2770" s="175"/>
    </row>
    <row r="2771" spans="1:10">
      <c r="A2771" s="535" t="s">
        <v>99</v>
      </c>
      <c r="B2771" s="201">
        <v>3146</v>
      </c>
      <c r="C2771" s="190" t="s">
        <v>388</v>
      </c>
      <c r="D2771" s="191" t="s">
        <v>108</v>
      </c>
      <c r="E2771" s="165">
        <v>3.04E-2</v>
      </c>
      <c r="F2771" s="166">
        <f>VLOOKUP(B2771,'SINAPI-Insumos-Mai.2016'!A:E,5,0)</f>
        <v>2.2400000000000002</v>
      </c>
      <c r="G2771" s="167">
        <f>F2771*E2771</f>
        <v>6.8096000000000004E-2</v>
      </c>
      <c r="H2771" s="156"/>
      <c r="I2771" s="175"/>
      <c r="J2771" s="175"/>
    </row>
    <row r="2772" spans="1:10">
      <c r="A2772" s="536" t="s">
        <v>266</v>
      </c>
      <c r="B2772" s="537" t="s">
        <v>879</v>
      </c>
      <c r="C2772" s="190" t="s">
        <v>878</v>
      </c>
      <c r="D2772" s="191" t="s">
        <v>108</v>
      </c>
      <c r="E2772" s="165">
        <v>1</v>
      </c>
      <c r="F2772" s="232">
        <f>VLOOKUP(B2772,'[2]Mapa de Cotação'!A$1:I$65536,9,0)</f>
        <v>60.74</v>
      </c>
      <c r="G2772" s="167">
        <f>F2772*E2772</f>
        <v>60.74</v>
      </c>
      <c r="H2772" s="156"/>
      <c r="I2772" s="175"/>
      <c r="J2772" s="175"/>
    </row>
    <row r="2773" spans="1:10">
      <c r="A2773" s="535"/>
      <c r="B2773" s="201"/>
      <c r="C2773" s="190"/>
      <c r="D2773" s="191"/>
      <c r="E2773" s="203"/>
      <c r="F2773" s="192"/>
      <c r="G2773" s="193"/>
      <c r="H2773" s="156"/>
      <c r="I2773" s="175"/>
      <c r="J2773" s="175"/>
    </row>
    <row r="2774" spans="1:10">
      <c r="A2774" s="283" t="str">
        <f>B2767</f>
        <v>COMP.51</v>
      </c>
      <c r="B2774" s="204"/>
      <c r="C2774" s="196" t="s">
        <v>100</v>
      </c>
      <c r="D2774" s="194"/>
      <c r="E2774" s="205"/>
      <c r="F2774" s="173"/>
      <c r="G2774" s="173">
        <f>SUM(G2769:G2773)</f>
        <v>66.262096</v>
      </c>
      <c r="H2774" s="174"/>
      <c r="I2774" s="175">
        <f>G2771+G2772</f>
        <v>60.808095999999999</v>
      </c>
      <c r="J2774" s="175">
        <f>G2770+G2769</f>
        <v>5.4540000000000006</v>
      </c>
    </row>
    <row r="2775" spans="1:10">
      <c r="A2775" s="284" t="s">
        <v>101</v>
      </c>
      <c r="B2775" s="538" t="s">
        <v>873</v>
      </c>
      <c r="C2775" s="178"/>
      <c r="D2775" s="176"/>
      <c r="E2775" s="179"/>
      <c r="F2775" s="180"/>
      <c r="G2775" s="180"/>
      <c r="H2775" s="156"/>
      <c r="I2775" s="175"/>
      <c r="J2775" s="175"/>
    </row>
    <row r="2776" spans="1:10">
      <c r="A2776" s="284"/>
      <c r="B2776" s="357"/>
      <c r="C2776" s="178"/>
      <c r="D2776" s="176"/>
      <c r="E2776" s="179"/>
      <c r="F2776" s="180"/>
      <c r="G2776" s="180"/>
      <c r="H2776" s="156"/>
      <c r="I2776" s="175"/>
      <c r="J2776" s="175"/>
    </row>
    <row r="2777" spans="1:10">
      <c r="A2777" s="199" t="s">
        <v>97</v>
      </c>
      <c r="B2777" s="539" t="s">
        <v>880</v>
      </c>
      <c r="C2777" s="184" t="s">
        <v>881</v>
      </c>
      <c r="D2777" s="182" t="s">
        <v>108</v>
      </c>
      <c r="E2777" s="227"/>
      <c r="F2777" s="182"/>
      <c r="G2777" s="182" t="str">
        <f>B2777</f>
        <v>COMP.52</v>
      </c>
      <c r="H2777" s="156"/>
      <c r="I2777" s="175"/>
      <c r="J2777" s="175"/>
    </row>
    <row r="2778" spans="1:10">
      <c r="A2778" s="282" t="s">
        <v>88</v>
      </c>
      <c r="B2778" s="534" t="s">
        <v>91</v>
      </c>
      <c r="C2778" s="186" t="s">
        <v>9</v>
      </c>
      <c r="D2778" s="187" t="s">
        <v>92</v>
      </c>
      <c r="E2778" s="229" t="s">
        <v>93</v>
      </c>
      <c r="F2778" s="187" t="s">
        <v>94</v>
      </c>
      <c r="G2778" s="188" t="s">
        <v>62</v>
      </c>
      <c r="H2778" s="156"/>
      <c r="I2778" s="175"/>
      <c r="J2778" s="175"/>
    </row>
    <row r="2779" spans="1:10">
      <c r="A2779" s="535" t="s">
        <v>113</v>
      </c>
      <c r="B2779" s="201">
        <v>88267</v>
      </c>
      <c r="C2779" s="190" t="s">
        <v>374</v>
      </c>
      <c r="D2779" s="191" t="s">
        <v>90</v>
      </c>
      <c r="E2779" s="165">
        <v>0.2</v>
      </c>
      <c r="F2779" s="166">
        <f>VLOOKUP(B2779,'SINAPI-Tabela-Mai.2016'!A:E,5,0)</f>
        <v>15.86</v>
      </c>
      <c r="G2779" s="167">
        <f>F2779*E2779</f>
        <v>3.1720000000000002</v>
      </c>
      <c r="H2779" s="156"/>
      <c r="I2779" s="175"/>
      <c r="J2779" s="175"/>
    </row>
    <row r="2780" spans="1:10">
      <c r="A2780" s="535" t="s">
        <v>113</v>
      </c>
      <c r="B2780" s="201">
        <v>88316</v>
      </c>
      <c r="C2780" s="190" t="s">
        <v>116</v>
      </c>
      <c r="D2780" s="191" t="s">
        <v>90</v>
      </c>
      <c r="E2780" s="165">
        <v>0.2</v>
      </c>
      <c r="F2780" s="166">
        <f>VLOOKUP(B2780,'SINAPI-Tabela-Mai.2016'!A:E,5,0)</f>
        <v>11.41</v>
      </c>
      <c r="G2780" s="167">
        <f>F2780*E2780</f>
        <v>2.282</v>
      </c>
      <c r="H2780" s="156"/>
      <c r="I2780" s="175"/>
      <c r="J2780" s="175"/>
    </row>
    <row r="2781" spans="1:10">
      <c r="A2781" s="535" t="s">
        <v>99</v>
      </c>
      <c r="B2781" s="201">
        <v>3146</v>
      </c>
      <c r="C2781" s="190" t="s">
        <v>388</v>
      </c>
      <c r="D2781" s="191" t="s">
        <v>108</v>
      </c>
      <c r="E2781" s="165">
        <v>3.04E-2</v>
      </c>
      <c r="F2781" s="166">
        <f>VLOOKUP(B2781,'SINAPI-Insumos-Mai.2016'!A:E,5,0)</f>
        <v>2.2400000000000002</v>
      </c>
      <c r="G2781" s="167">
        <f>F2781*E2781</f>
        <v>6.8096000000000004E-2</v>
      </c>
      <c r="H2781" s="156"/>
      <c r="I2781" s="175"/>
      <c r="J2781" s="175"/>
    </row>
    <row r="2782" spans="1:10">
      <c r="A2782" s="535" t="s">
        <v>99</v>
      </c>
      <c r="B2782" s="201">
        <v>11684</v>
      </c>
      <c r="C2782" s="190" t="s">
        <v>871</v>
      </c>
      <c r="D2782" s="191" t="s">
        <v>108</v>
      </c>
      <c r="E2782" s="165">
        <v>1</v>
      </c>
      <c r="F2782" s="166">
        <f>VLOOKUP(B2782,'SINAPI-Insumos-Mai.2016'!A:E,5,0)</f>
        <v>25.65</v>
      </c>
      <c r="G2782" s="167">
        <f>F2782*E2782</f>
        <v>25.65</v>
      </c>
      <c r="H2782" s="156"/>
      <c r="I2782" s="175"/>
      <c r="J2782" s="175"/>
    </row>
    <row r="2783" spans="1:10">
      <c r="A2783" s="536" t="s">
        <v>266</v>
      </c>
      <c r="B2783" s="537" t="s">
        <v>882</v>
      </c>
      <c r="C2783" s="190" t="s">
        <v>881</v>
      </c>
      <c r="D2783" s="191" t="s">
        <v>108</v>
      </c>
      <c r="E2783" s="165">
        <v>1</v>
      </c>
      <c r="F2783" s="232">
        <f>VLOOKUP(B2783,'[2]Mapa de Cotação'!A$1:I$65536,9,0)</f>
        <v>116.39</v>
      </c>
      <c r="G2783" s="167">
        <f>F2783*E2783</f>
        <v>116.39</v>
      </c>
      <c r="H2783" s="156"/>
      <c r="I2783" s="175"/>
      <c r="J2783" s="175"/>
    </row>
    <row r="2784" spans="1:10">
      <c r="A2784" s="535"/>
      <c r="B2784" s="201"/>
      <c r="C2784" s="190"/>
      <c r="D2784" s="191"/>
      <c r="E2784" s="203"/>
      <c r="F2784" s="192"/>
      <c r="G2784" s="193"/>
      <c r="H2784" s="156"/>
      <c r="I2784" s="175"/>
      <c r="J2784" s="175"/>
    </row>
    <row r="2785" spans="1:10">
      <c r="A2785" s="283" t="str">
        <f>B2777</f>
        <v>COMP.52</v>
      </c>
      <c r="B2785" s="204"/>
      <c r="C2785" s="196" t="s">
        <v>100</v>
      </c>
      <c r="D2785" s="194"/>
      <c r="E2785" s="205"/>
      <c r="F2785" s="173"/>
      <c r="G2785" s="173">
        <f>SUM(G2779:G2784)</f>
        <v>147.562096</v>
      </c>
      <c r="H2785" s="174"/>
      <c r="I2785" s="175">
        <f>G2781+G2782+G2783</f>
        <v>142.10809599999999</v>
      </c>
      <c r="J2785" s="175">
        <f>G2779+G2780</f>
        <v>5.4540000000000006</v>
      </c>
    </row>
    <row r="2786" spans="1:10">
      <c r="A2786" s="284" t="s">
        <v>101</v>
      </c>
      <c r="B2786" s="538" t="s">
        <v>873</v>
      </c>
      <c r="C2786" s="178"/>
      <c r="D2786" s="176"/>
      <c r="E2786" s="179"/>
      <c r="F2786" s="180"/>
      <c r="G2786" s="180"/>
      <c r="H2786" s="156"/>
      <c r="I2786" s="175"/>
      <c r="J2786" s="175"/>
    </row>
    <row r="2787" spans="1:10">
      <c r="A2787" s="198"/>
      <c r="B2787" s="177"/>
      <c r="C2787" s="178"/>
      <c r="D2787" s="176"/>
      <c r="E2787" s="179"/>
      <c r="F2787" s="180"/>
      <c r="G2787" s="180"/>
      <c r="H2787" s="156"/>
      <c r="I2787" s="175"/>
      <c r="J2787" s="175"/>
    </row>
    <row r="2788" spans="1:10" ht="22.5">
      <c r="A2788" s="199" t="s">
        <v>97</v>
      </c>
      <c r="B2788" s="539" t="s">
        <v>883</v>
      </c>
      <c r="C2788" s="184" t="s">
        <v>18667</v>
      </c>
      <c r="D2788" s="182" t="s">
        <v>108</v>
      </c>
      <c r="E2788" s="227"/>
      <c r="F2788" s="182"/>
      <c r="G2788" s="182" t="str">
        <f>B2788</f>
        <v>COMP.53</v>
      </c>
      <c r="H2788" s="156"/>
      <c r="I2788" s="175"/>
      <c r="J2788" s="175"/>
    </row>
    <row r="2789" spans="1:10">
      <c r="A2789" s="282" t="s">
        <v>88</v>
      </c>
      <c r="B2789" s="534" t="s">
        <v>91</v>
      </c>
      <c r="C2789" s="186" t="s">
        <v>9</v>
      </c>
      <c r="D2789" s="187" t="s">
        <v>92</v>
      </c>
      <c r="E2789" s="229" t="s">
        <v>93</v>
      </c>
      <c r="F2789" s="187" t="s">
        <v>94</v>
      </c>
      <c r="G2789" s="188" t="s">
        <v>62</v>
      </c>
      <c r="H2789" s="156"/>
      <c r="I2789" s="175"/>
      <c r="J2789" s="175"/>
    </row>
    <row r="2790" spans="1:10">
      <c r="A2790" s="535" t="s">
        <v>113</v>
      </c>
      <c r="B2790" s="201">
        <v>88267</v>
      </c>
      <c r="C2790" s="190" t="s">
        <v>374</v>
      </c>
      <c r="D2790" s="191" t="s">
        <v>90</v>
      </c>
      <c r="E2790" s="165">
        <v>2.5</v>
      </c>
      <c r="F2790" s="166">
        <f>VLOOKUP(B2790,'SINAPI-Tabela-Mai.2016'!A:E,5,0)</f>
        <v>15.86</v>
      </c>
      <c r="G2790" s="167">
        <f t="shared" ref="G2790:G2795" si="34">F2790*E2790</f>
        <v>39.65</v>
      </c>
      <c r="H2790" s="156"/>
      <c r="I2790" s="175"/>
      <c r="J2790" s="175"/>
    </row>
    <row r="2791" spans="1:10">
      <c r="A2791" s="535" t="s">
        <v>113</v>
      </c>
      <c r="B2791" s="201">
        <v>88316</v>
      </c>
      <c r="C2791" s="190" t="s">
        <v>116</v>
      </c>
      <c r="D2791" s="191" t="s">
        <v>90</v>
      </c>
      <c r="E2791" s="165">
        <v>2.5</v>
      </c>
      <c r="F2791" s="166">
        <f>VLOOKUP(B2791,'SINAPI-Tabela-Mai.2016'!A:E,5,0)</f>
        <v>11.41</v>
      </c>
      <c r="G2791" s="167">
        <f t="shared" si="34"/>
        <v>28.524999999999999</v>
      </c>
      <c r="H2791" s="156"/>
      <c r="I2791" s="175"/>
      <c r="J2791" s="175"/>
    </row>
    <row r="2792" spans="1:10">
      <c r="A2792" s="535" t="s">
        <v>99</v>
      </c>
      <c r="B2792" s="201">
        <v>34357</v>
      </c>
      <c r="C2792" s="190" t="s">
        <v>375</v>
      </c>
      <c r="D2792" s="191" t="s">
        <v>118</v>
      </c>
      <c r="E2792" s="165">
        <v>0.1469</v>
      </c>
      <c r="F2792" s="166">
        <f>VLOOKUP(B2792,'SINAPI-Insumos-Mai.2016'!A:E,5,0)</f>
        <v>3.18</v>
      </c>
      <c r="G2792" s="167">
        <f t="shared" si="34"/>
        <v>0.46714200000000006</v>
      </c>
      <c r="H2792" s="156"/>
      <c r="I2792" s="175"/>
      <c r="J2792" s="175"/>
    </row>
    <row r="2793" spans="1:10" ht="22.5">
      <c r="A2793" s="535" t="s">
        <v>99</v>
      </c>
      <c r="B2793" s="201">
        <v>4384</v>
      </c>
      <c r="C2793" s="190" t="s">
        <v>376</v>
      </c>
      <c r="D2793" s="191" t="s">
        <v>108</v>
      </c>
      <c r="E2793" s="165">
        <v>2</v>
      </c>
      <c r="F2793" s="166">
        <f>VLOOKUP(B2793,'SINAPI-Insumos-Mai.2016'!A:E,5,0)</f>
        <v>7.79</v>
      </c>
      <c r="G2793" s="167">
        <f t="shared" si="34"/>
        <v>15.58</v>
      </c>
      <c r="H2793" s="156"/>
      <c r="I2793" s="175"/>
      <c r="J2793" s="175"/>
    </row>
    <row r="2794" spans="1:10">
      <c r="A2794" s="535" t="s">
        <v>99</v>
      </c>
      <c r="B2794" s="201">
        <v>6138</v>
      </c>
      <c r="C2794" s="190" t="s">
        <v>377</v>
      </c>
      <c r="D2794" s="191" t="s">
        <v>108</v>
      </c>
      <c r="E2794" s="165">
        <v>1</v>
      </c>
      <c r="F2794" s="166">
        <f>VLOOKUP(B2794,'SINAPI-Insumos-Mai.2016'!A:E,5,0)</f>
        <v>1.42</v>
      </c>
      <c r="G2794" s="167">
        <f t="shared" si="34"/>
        <v>1.42</v>
      </c>
      <c r="H2794" s="156"/>
      <c r="I2794" s="175"/>
      <c r="J2794" s="175"/>
    </row>
    <row r="2795" spans="1:10">
      <c r="A2795" s="535" t="s">
        <v>99</v>
      </c>
      <c r="B2795" s="201">
        <v>36520</v>
      </c>
      <c r="C2795" s="190" t="s">
        <v>884</v>
      </c>
      <c r="D2795" s="191" t="s">
        <v>108</v>
      </c>
      <c r="E2795" s="165">
        <v>1</v>
      </c>
      <c r="F2795" s="166">
        <f>VLOOKUP(B2795,'SINAPI-Insumos-Mai.2016'!A:E,5,0)</f>
        <v>592.62</v>
      </c>
      <c r="G2795" s="167">
        <f t="shared" si="34"/>
        <v>592.62</v>
      </c>
      <c r="H2795" s="156"/>
      <c r="I2795" s="175"/>
      <c r="J2795" s="175"/>
    </row>
    <row r="2796" spans="1:10">
      <c r="A2796" s="535" t="s">
        <v>113</v>
      </c>
      <c r="B2796" s="201">
        <v>86887</v>
      </c>
      <c r="C2796" s="190" t="s">
        <v>379</v>
      </c>
      <c r="D2796" s="191" t="s">
        <v>108</v>
      </c>
      <c r="E2796" s="165">
        <v>1</v>
      </c>
      <c r="F2796" s="166">
        <f>VLOOKUP(B2796,'SINAPI-Tabela-Mai.2016'!A:E,5,0)</f>
        <v>28.64</v>
      </c>
      <c r="G2796" s="167">
        <f>F2796*E2796</f>
        <v>28.64</v>
      </c>
      <c r="H2796" s="156"/>
      <c r="I2796" s="175"/>
      <c r="J2796" s="175"/>
    </row>
    <row r="2797" spans="1:10">
      <c r="A2797" s="536" t="s">
        <v>372</v>
      </c>
      <c r="B2797" s="537" t="s">
        <v>885</v>
      </c>
      <c r="C2797" s="190" t="s">
        <v>886</v>
      </c>
      <c r="D2797" s="191" t="s">
        <v>108</v>
      </c>
      <c r="E2797" s="165">
        <v>1</v>
      </c>
      <c r="F2797" s="166">
        <f>VLOOKUP(B2797,'SUDECAP-Tabela Serv.-Jan-16'!A:H,8,0)</f>
        <v>196.41</v>
      </c>
      <c r="G2797" s="167">
        <f>F2797*E2797</f>
        <v>196.41</v>
      </c>
      <c r="H2797" s="156"/>
      <c r="I2797" s="175"/>
      <c r="J2797" s="175"/>
    </row>
    <row r="2798" spans="1:10">
      <c r="A2798" s="535"/>
      <c r="B2798" s="201"/>
      <c r="C2798" s="190"/>
      <c r="D2798" s="191"/>
      <c r="E2798" s="203"/>
      <c r="F2798" s="192"/>
      <c r="G2798" s="193"/>
      <c r="H2798" s="156"/>
      <c r="I2798" s="175"/>
      <c r="J2798" s="175"/>
    </row>
    <row r="2799" spans="1:10">
      <c r="A2799" s="283" t="str">
        <f>B2788</f>
        <v>COMP.53</v>
      </c>
      <c r="B2799" s="204"/>
      <c r="C2799" s="196" t="s">
        <v>100</v>
      </c>
      <c r="D2799" s="194"/>
      <c r="E2799" s="205"/>
      <c r="F2799" s="173"/>
      <c r="G2799" s="173">
        <f>SUM(G2790:G2798)</f>
        <v>903.31214199999999</v>
      </c>
      <c r="H2799" s="174"/>
      <c r="I2799" s="175">
        <f>SUM(G2792:G2797)</f>
        <v>835.13714199999993</v>
      </c>
      <c r="J2799" s="175">
        <f>G2791+G2790</f>
        <v>68.174999999999997</v>
      </c>
    </row>
    <row r="2800" spans="1:10">
      <c r="A2800" s="284" t="s">
        <v>101</v>
      </c>
      <c r="B2800" s="538" t="s">
        <v>887</v>
      </c>
      <c r="C2800" s="178"/>
      <c r="D2800" s="176"/>
      <c r="E2800" s="179"/>
      <c r="F2800" s="180"/>
      <c r="G2800" s="180"/>
      <c r="H2800" s="156"/>
      <c r="I2800" s="175"/>
      <c r="J2800" s="175"/>
    </row>
    <row r="2801" spans="1:10">
      <c r="A2801" s="198"/>
      <c r="B2801" s="177"/>
      <c r="C2801" s="178"/>
      <c r="D2801" s="176"/>
      <c r="E2801" s="179"/>
      <c r="F2801" s="180"/>
      <c r="G2801" s="180"/>
      <c r="H2801" s="156"/>
      <c r="I2801" s="175"/>
      <c r="J2801" s="175"/>
    </row>
    <row r="2802" spans="1:10">
      <c r="A2802" s="199" t="s">
        <v>97</v>
      </c>
      <c r="B2802" s="539" t="s">
        <v>893</v>
      </c>
      <c r="C2802" s="184" t="s">
        <v>894</v>
      </c>
      <c r="D2802" s="182" t="s">
        <v>108</v>
      </c>
      <c r="E2802" s="227"/>
      <c r="F2802" s="182"/>
      <c r="G2802" s="182" t="str">
        <f>B2802</f>
        <v>COMP.57</v>
      </c>
      <c r="H2802" s="156"/>
      <c r="I2802" s="175"/>
      <c r="J2802" s="175"/>
    </row>
    <row r="2803" spans="1:10">
      <c r="A2803" s="282" t="s">
        <v>88</v>
      </c>
      <c r="B2803" s="534" t="s">
        <v>91</v>
      </c>
      <c r="C2803" s="186" t="s">
        <v>9</v>
      </c>
      <c r="D2803" s="187" t="s">
        <v>92</v>
      </c>
      <c r="E2803" s="229" t="s">
        <v>93</v>
      </c>
      <c r="F2803" s="187" t="s">
        <v>94</v>
      </c>
      <c r="G2803" s="188" t="s">
        <v>62</v>
      </c>
      <c r="H2803" s="156"/>
      <c r="I2803" s="175"/>
      <c r="J2803" s="175"/>
    </row>
    <row r="2804" spans="1:10">
      <c r="A2804" s="535" t="s">
        <v>113</v>
      </c>
      <c r="B2804" s="201">
        <v>88267</v>
      </c>
      <c r="C2804" s="190" t="s">
        <v>374</v>
      </c>
      <c r="D2804" s="191" t="s">
        <v>90</v>
      </c>
      <c r="E2804" s="165">
        <v>1.47</v>
      </c>
      <c r="F2804" s="166">
        <f>VLOOKUP(B2804,'SINAPI-Tabela-Mai.2016'!A:E,5,0)</f>
        <v>15.86</v>
      </c>
      <c r="G2804" s="167">
        <f t="shared" ref="G2804:G2810" si="35">F2804*E2804</f>
        <v>23.3142</v>
      </c>
      <c r="H2804" s="156"/>
      <c r="I2804" s="175"/>
      <c r="J2804" s="175"/>
    </row>
    <row r="2805" spans="1:10">
      <c r="A2805" s="535" t="s">
        <v>113</v>
      </c>
      <c r="B2805" s="201">
        <v>88316</v>
      </c>
      <c r="C2805" s="190" t="s">
        <v>116</v>
      </c>
      <c r="D2805" s="191" t="s">
        <v>90</v>
      </c>
      <c r="E2805" s="165">
        <v>1.47</v>
      </c>
      <c r="F2805" s="166">
        <f>VLOOKUP(B2805,'SINAPI-Tabela-Mai.2016'!A:E,5,0)</f>
        <v>11.41</v>
      </c>
      <c r="G2805" s="167">
        <f t="shared" si="35"/>
        <v>16.7727</v>
      </c>
      <c r="H2805" s="156"/>
      <c r="I2805" s="175"/>
      <c r="J2805" s="175"/>
    </row>
    <row r="2806" spans="1:10">
      <c r="A2806" s="535" t="s">
        <v>99</v>
      </c>
      <c r="B2806" s="201">
        <v>1380</v>
      </c>
      <c r="C2806" s="190" t="s">
        <v>795</v>
      </c>
      <c r="D2806" s="191" t="s">
        <v>118</v>
      </c>
      <c r="E2806" s="165">
        <v>0.14430000000000001</v>
      </c>
      <c r="F2806" s="166">
        <f>VLOOKUP(B2806,'SINAPI-Insumos-Mai.2016'!A:E,5,0)</f>
        <v>2.69</v>
      </c>
      <c r="G2806" s="167">
        <f t="shared" si="35"/>
        <v>0.38816700000000004</v>
      </c>
      <c r="H2806" s="156"/>
      <c r="I2806" s="175"/>
      <c r="J2806" s="175"/>
    </row>
    <row r="2807" spans="1:10">
      <c r="A2807" s="535" t="s">
        <v>99</v>
      </c>
      <c r="B2807" s="201">
        <v>4351</v>
      </c>
      <c r="C2807" s="190" t="s">
        <v>895</v>
      </c>
      <c r="D2807" s="191" t="s">
        <v>108</v>
      </c>
      <c r="E2807" s="165">
        <v>6</v>
      </c>
      <c r="F2807" s="166">
        <f>VLOOKUP(B2807,'SINAPI-Insumos-Mai.2016'!A:E,5,0)</f>
        <v>1.44</v>
      </c>
      <c r="G2807" s="167">
        <f t="shared" si="35"/>
        <v>8.64</v>
      </c>
      <c r="H2807" s="156"/>
      <c r="I2807" s="175"/>
      <c r="J2807" s="175"/>
    </row>
    <row r="2808" spans="1:10">
      <c r="A2808" s="535" t="s">
        <v>113</v>
      </c>
      <c r="B2808" s="201">
        <v>86883</v>
      </c>
      <c r="C2808" s="190" t="s">
        <v>896</v>
      </c>
      <c r="D2808" s="191" t="s">
        <v>108</v>
      </c>
      <c r="E2808" s="165">
        <v>1</v>
      </c>
      <c r="F2808" s="166">
        <f>VLOOKUP(B2808,'SINAPI-Tabela-Mai.2016'!A:E,5,0)</f>
        <v>7.63</v>
      </c>
      <c r="G2808" s="167">
        <f t="shared" si="35"/>
        <v>7.63</v>
      </c>
      <c r="H2808" s="156"/>
      <c r="I2808" s="175"/>
      <c r="J2808" s="175"/>
    </row>
    <row r="2809" spans="1:10">
      <c r="A2809" s="535" t="s">
        <v>113</v>
      </c>
      <c r="B2809" s="201">
        <v>86878</v>
      </c>
      <c r="C2809" s="190" t="s">
        <v>892</v>
      </c>
      <c r="D2809" s="191" t="s">
        <v>108</v>
      </c>
      <c r="E2809" s="165">
        <v>1</v>
      </c>
      <c r="F2809" s="166">
        <f>VLOOKUP(B2809,'SINAPI-Tabela-Mai.2016'!A:E,5,0)</f>
        <v>38.26</v>
      </c>
      <c r="G2809" s="167">
        <f t="shared" si="35"/>
        <v>38.26</v>
      </c>
      <c r="H2809" s="156"/>
      <c r="I2809" s="175"/>
      <c r="J2809" s="175"/>
    </row>
    <row r="2810" spans="1:10">
      <c r="A2810" s="535" t="s">
        <v>99</v>
      </c>
      <c r="B2810" s="201">
        <v>10426</v>
      </c>
      <c r="C2810" s="190" t="s">
        <v>3008</v>
      </c>
      <c r="D2810" s="191" t="s">
        <v>108</v>
      </c>
      <c r="E2810" s="165">
        <v>1</v>
      </c>
      <c r="F2810" s="166">
        <f>VLOOKUP(B2810,'SINAPI-Insumos-Mai.2016'!A:E,5,0)</f>
        <v>176.03</v>
      </c>
      <c r="G2810" s="167">
        <f t="shared" si="35"/>
        <v>176.03</v>
      </c>
      <c r="H2810" s="156"/>
      <c r="I2810" s="175"/>
      <c r="J2810" s="175"/>
    </row>
    <row r="2811" spans="1:10">
      <c r="A2811" s="535"/>
      <c r="B2811" s="201"/>
      <c r="C2811" s="190"/>
      <c r="D2811" s="191"/>
      <c r="E2811" s="203"/>
      <c r="F2811" s="192"/>
      <c r="G2811" s="193"/>
      <c r="H2811" s="156"/>
      <c r="I2811" s="175"/>
      <c r="J2811" s="175"/>
    </row>
    <row r="2812" spans="1:10">
      <c r="A2812" s="283" t="str">
        <f>B2802</f>
        <v>COMP.57</v>
      </c>
      <c r="B2812" s="204"/>
      <c r="C2812" s="196" t="s">
        <v>100</v>
      </c>
      <c r="D2812" s="194"/>
      <c r="E2812" s="205"/>
      <c r="F2812" s="173"/>
      <c r="G2812" s="173">
        <f>SUM(G2804:G2811)</f>
        <v>271.03506700000003</v>
      </c>
      <c r="H2812" s="174"/>
      <c r="I2812" s="175">
        <f>SUM(G2806:G2810)</f>
        <v>230.94816700000001</v>
      </c>
      <c r="J2812" s="175">
        <f>G2804+G2805</f>
        <v>40.0869</v>
      </c>
    </row>
    <row r="2813" spans="1:10">
      <c r="A2813" s="284" t="s">
        <v>101</v>
      </c>
      <c r="B2813" s="538" t="s">
        <v>897</v>
      </c>
      <c r="C2813" s="178"/>
      <c r="D2813" s="176"/>
      <c r="E2813" s="179"/>
      <c r="F2813" s="180"/>
      <c r="G2813" s="180"/>
      <c r="H2813" s="156"/>
      <c r="I2813" s="175"/>
      <c r="J2813" s="175"/>
    </row>
    <row r="2814" spans="1:10">
      <c r="A2814" s="198"/>
      <c r="B2814" s="177"/>
      <c r="C2814" s="178"/>
      <c r="D2814" s="176"/>
      <c r="E2814" s="179"/>
      <c r="F2814" s="180"/>
      <c r="G2814" s="180"/>
      <c r="H2814" s="156"/>
      <c r="I2814" s="175"/>
      <c r="J2814" s="175"/>
    </row>
    <row r="2815" spans="1:10">
      <c r="A2815" s="199" t="s">
        <v>97</v>
      </c>
      <c r="B2815" s="199" t="s">
        <v>899</v>
      </c>
      <c r="C2815" s="184" t="s">
        <v>900</v>
      </c>
      <c r="D2815" s="182" t="s">
        <v>108</v>
      </c>
      <c r="E2815" s="182"/>
      <c r="F2815" s="182"/>
      <c r="G2815" s="182" t="str">
        <f>B2815</f>
        <v>COMP.61</v>
      </c>
      <c r="H2815" s="156"/>
      <c r="I2815" s="175"/>
      <c r="J2815" s="175"/>
    </row>
    <row r="2816" spans="1:10">
      <c r="A2816" s="282" t="s">
        <v>88</v>
      </c>
      <c r="B2816" s="200" t="s">
        <v>91</v>
      </c>
      <c r="C2816" s="186" t="s">
        <v>9</v>
      </c>
      <c r="D2816" s="187" t="s">
        <v>92</v>
      </c>
      <c r="E2816" s="187" t="s">
        <v>93</v>
      </c>
      <c r="F2816" s="187" t="s">
        <v>94</v>
      </c>
      <c r="G2816" s="188" t="s">
        <v>62</v>
      </c>
      <c r="H2816" s="156"/>
      <c r="I2816" s="175"/>
      <c r="J2816" s="175"/>
    </row>
    <row r="2817" spans="1:10">
      <c r="A2817" s="535" t="s">
        <v>113</v>
      </c>
      <c r="B2817" s="201">
        <v>88248</v>
      </c>
      <c r="C2817" s="190" t="s">
        <v>387</v>
      </c>
      <c r="D2817" s="191" t="s">
        <v>90</v>
      </c>
      <c r="E2817" s="165">
        <v>0.2</v>
      </c>
      <c r="F2817" s="166">
        <f>VLOOKUP(B2817,'SINAPI-Tabela-Mai.2016'!A:E,5,0)</f>
        <v>12.67</v>
      </c>
      <c r="G2817" s="167">
        <f>F2817*E2817</f>
        <v>2.5340000000000003</v>
      </c>
      <c r="H2817" s="156"/>
      <c r="I2817" s="175"/>
      <c r="J2817" s="175"/>
    </row>
    <row r="2818" spans="1:10">
      <c r="A2818" s="535" t="s">
        <v>113</v>
      </c>
      <c r="B2818" s="201">
        <v>88267</v>
      </c>
      <c r="C2818" s="190" t="s">
        <v>374</v>
      </c>
      <c r="D2818" s="191" t="s">
        <v>90</v>
      </c>
      <c r="E2818" s="165">
        <v>0.2</v>
      </c>
      <c r="F2818" s="166">
        <f>VLOOKUP(B2818,'SINAPI-Tabela-Mai.2016'!A:E,5,0)</f>
        <v>15.86</v>
      </c>
      <c r="G2818" s="167">
        <f>F2818*E2818</f>
        <v>3.1720000000000002</v>
      </c>
      <c r="H2818" s="156"/>
      <c r="I2818" s="175"/>
      <c r="J2818" s="175"/>
    </row>
    <row r="2819" spans="1:10">
      <c r="A2819" s="536" t="s">
        <v>266</v>
      </c>
      <c r="B2819" s="537" t="s">
        <v>901</v>
      </c>
      <c r="C2819" s="190" t="s">
        <v>900</v>
      </c>
      <c r="D2819" s="191" t="s">
        <v>108</v>
      </c>
      <c r="E2819" s="165">
        <v>1</v>
      </c>
      <c r="F2819" s="232">
        <f>VLOOKUP(B2819,'[2]Mapa de Cotação'!A$1:I$65536,9,0)</f>
        <v>34.72</v>
      </c>
      <c r="G2819" s="167">
        <f>F2819*E2819</f>
        <v>34.72</v>
      </c>
      <c r="H2819" s="156"/>
      <c r="I2819" s="175"/>
      <c r="J2819" s="175"/>
    </row>
    <row r="2820" spans="1:10">
      <c r="A2820" s="535"/>
      <c r="B2820" s="201"/>
      <c r="C2820" s="190"/>
      <c r="D2820" s="191"/>
      <c r="E2820" s="203"/>
      <c r="F2820" s="192"/>
      <c r="G2820" s="193"/>
      <c r="H2820" s="156"/>
      <c r="I2820" s="175"/>
      <c r="J2820" s="175"/>
    </row>
    <row r="2821" spans="1:10">
      <c r="A2821" s="283" t="str">
        <f>B2815</f>
        <v>COMP.61</v>
      </c>
      <c r="B2821" s="204"/>
      <c r="C2821" s="196" t="s">
        <v>100</v>
      </c>
      <c r="D2821" s="194"/>
      <c r="E2821" s="205"/>
      <c r="F2821" s="173"/>
      <c r="G2821" s="173">
        <f>SUM(G2817:G2820)</f>
        <v>40.426000000000002</v>
      </c>
      <c r="H2821" s="174"/>
      <c r="I2821" s="175">
        <f>G2819</f>
        <v>34.72</v>
      </c>
      <c r="J2821" s="175">
        <f>G2817+G2818</f>
        <v>5.7060000000000004</v>
      </c>
    </row>
    <row r="2822" spans="1:10">
      <c r="A2822" s="284" t="s">
        <v>101</v>
      </c>
      <c r="B2822" s="357"/>
      <c r="C2822" s="178"/>
      <c r="D2822" s="176"/>
      <c r="E2822" s="179"/>
      <c r="F2822" s="180"/>
      <c r="G2822" s="180"/>
      <c r="H2822" s="156"/>
      <c r="I2822" s="175"/>
      <c r="J2822" s="175"/>
    </row>
    <row r="2823" spans="1:10">
      <c r="A2823" s="284"/>
      <c r="B2823" s="357"/>
      <c r="C2823" s="178"/>
      <c r="D2823" s="176"/>
      <c r="E2823" s="179"/>
      <c r="F2823" s="180"/>
      <c r="G2823" s="180"/>
      <c r="H2823" s="156"/>
      <c r="I2823" s="175"/>
      <c r="J2823" s="175"/>
    </row>
    <row r="2824" spans="1:10" ht="22.5">
      <c r="A2824" s="199" t="s">
        <v>97</v>
      </c>
      <c r="B2824" s="199" t="s">
        <v>902</v>
      </c>
      <c r="C2824" s="184" t="s">
        <v>903</v>
      </c>
      <c r="D2824" s="182" t="s">
        <v>108</v>
      </c>
      <c r="E2824" s="182"/>
      <c r="F2824" s="182"/>
      <c r="G2824" s="182" t="str">
        <f>B2824</f>
        <v>COMP.62</v>
      </c>
      <c r="H2824" s="156"/>
      <c r="I2824" s="175"/>
      <c r="J2824" s="175"/>
    </row>
    <row r="2825" spans="1:10">
      <c r="A2825" s="282" t="s">
        <v>88</v>
      </c>
      <c r="B2825" s="200" t="s">
        <v>91</v>
      </c>
      <c r="C2825" s="186" t="s">
        <v>9</v>
      </c>
      <c r="D2825" s="187" t="s">
        <v>92</v>
      </c>
      <c r="E2825" s="187" t="s">
        <v>93</v>
      </c>
      <c r="F2825" s="187" t="s">
        <v>94</v>
      </c>
      <c r="G2825" s="188" t="s">
        <v>62</v>
      </c>
      <c r="H2825" s="156"/>
      <c r="I2825" s="175"/>
      <c r="J2825" s="175"/>
    </row>
    <row r="2826" spans="1:10">
      <c r="A2826" s="535" t="s">
        <v>113</v>
      </c>
      <c r="B2826" s="201">
        <v>88248</v>
      </c>
      <c r="C2826" s="190" t="s">
        <v>387</v>
      </c>
      <c r="D2826" s="191" t="s">
        <v>90</v>
      </c>
      <c r="E2826" s="165">
        <v>0.2</v>
      </c>
      <c r="F2826" s="166">
        <f>VLOOKUP(B2826,'SINAPI-Tabela-Mai.2016'!A:E,5,0)</f>
        <v>12.67</v>
      </c>
      <c r="G2826" s="167">
        <f>F2826*E2826</f>
        <v>2.5340000000000003</v>
      </c>
      <c r="H2826" s="156"/>
      <c r="I2826" s="175"/>
      <c r="J2826" s="175"/>
    </row>
    <row r="2827" spans="1:10">
      <c r="A2827" s="535" t="s">
        <v>113</v>
      </c>
      <c r="B2827" s="201">
        <v>88267</v>
      </c>
      <c r="C2827" s="190" t="s">
        <v>374</v>
      </c>
      <c r="D2827" s="191" t="s">
        <v>90</v>
      </c>
      <c r="E2827" s="165">
        <v>0.2</v>
      </c>
      <c r="F2827" s="166">
        <f>VLOOKUP(B2827,'SINAPI-Tabela-Mai.2016'!A:E,5,0)</f>
        <v>15.86</v>
      </c>
      <c r="G2827" s="167">
        <f>F2827*E2827</f>
        <v>3.1720000000000002</v>
      </c>
      <c r="H2827" s="156"/>
      <c r="I2827" s="175"/>
      <c r="J2827" s="175"/>
    </row>
    <row r="2828" spans="1:10" ht="22.5">
      <c r="A2828" s="536" t="s">
        <v>266</v>
      </c>
      <c r="B2828" s="537" t="s">
        <v>904</v>
      </c>
      <c r="C2828" s="190" t="s">
        <v>903</v>
      </c>
      <c r="D2828" s="191" t="s">
        <v>108</v>
      </c>
      <c r="E2828" s="165">
        <v>1</v>
      </c>
      <c r="F2828" s="232">
        <f>'Mapa de Cotação'!I68</f>
        <v>25.39</v>
      </c>
      <c r="G2828" s="167">
        <f>F2828*E2828</f>
        <v>25.39</v>
      </c>
      <c r="H2828" s="156"/>
      <c r="I2828" s="175"/>
      <c r="J2828" s="175"/>
    </row>
    <row r="2829" spans="1:10">
      <c r="A2829" s="535"/>
      <c r="B2829" s="201"/>
      <c r="C2829" s="190"/>
      <c r="D2829" s="191"/>
      <c r="E2829" s="203"/>
      <c r="F2829" s="192"/>
      <c r="G2829" s="193"/>
      <c r="H2829" s="156"/>
      <c r="I2829" s="175"/>
      <c r="J2829" s="175"/>
    </row>
    <row r="2830" spans="1:10">
      <c r="A2830" s="283" t="str">
        <f>B2824</f>
        <v>COMP.62</v>
      </c>
      <c r="B2830" s="204"/>
      <c r="C2830" s="196" t="s">
        <v>100</v>
      </c>
      <c r="D2830" s="194"/>
      <c r="E2830" s="205"/>
      <c r="F2830" s="173"/>
      <c r="G2830" s="173">
        <f>SUM(G2826:G2829)</f>
        <v>31.096</v>
      </c>
      <c r="H2830" s="174"/>
      <c r="I2830" s="175">
        <f>G2828</f>
        <v>25.39</v>
      </c>
      <c r="J2830" s="175">
        <f>G2826+G2827</f>
        <v>5.7060000000000004</v>
      </c>
    </row>
    <row r="2831" spans="1:10">
      <c r="A2831" s="284" t="s">
        <v>101</v>
      </c>
      <c r="B2831" s="357"/>
      <c r="C2831" s="178"/>
      <c r="D2831" s="176"/>
      <c r="E2831" s="179"/>
      <c r="F2831" s="180"/>
      <c r="G2831" s="180"/>
      <c r="H2831" s="156"/>
      <c r="I2831" s="175"/>
      <c r="J2831" s="175"/>
    </row>
    <row r="2832" spans="1:10">
      <c r="A2832" s="284"/>
      <c r="B2832" s="357"/>
      <c r="C2832" s="178"/>
      <c r="D2832" s="176"/>
      <c r="E2832" s="179"/>
      <c r="F2832" s="180"/>
      <c r="G2832" s="180"/>
      <c r="H2832" s="156"/>
      <c r="I2832" s="175"/>
      <c r="J2832" s="175"/>
    </row>
    <row r="2833" spans="1:10">
      <c r="A2833" s="199" t="s">
        <v>97</v>
      </c>
      <c r="B2833" s="199" t="s">
        <v>905</v>
      </c>
      <c r="C2833" s="184" t="s">
        <v>906</v>
      </c>
      <c r="D2833" s="182" t="s">
        <v>108</v>
      </c>
      <c r="E2833" s="182"/>
      <c r="F2833" s="182"/>
      <c r="G2833" s="182" t="str">
        <f>B2833</f>
        <v>COMP.71</v>
      </c>
      <c r="H2833" s="156"/>
      <c r="I2833" s="175"/>
      <c r="J2833" s="175"/>
    </row>
    <row r="2834" spans="1:10">
      <c r="A2834" s="282" t="s">
        <v>88</v>
      </c>
      <c r="B2834" s="200" t="s">
        <v>91</v>
      </c>
      <c r="C2834" s="186" t="s">
        <v>9</v>
      </c>
      <c r="D2834" s="187" t="s">
        <v>92</v>
      </c>
      <c r="E2834" s="187" t="s">
        <v>93</v>
      </c>
      <c r="F2834" s="187" t="s">
        <v>94</v>
      </c>
      <c r="G2834" s="188" t="s">
        <v>62</v>
      </c>
      <c r="H2834" s="156"/>
      <c r="I2834" s="175"/>
      <c r="J2834" s="175"/>
    </row>
    <row r="2835" spans="1:10">
      <c r="A2835" s="535" t="s">
        <v>113</v>
      </c>
      <c r="B2835" s="201">
        <v>88248</v>
      </c>
      <c r="C2835" s="190" t="s">
        <v>387</v>
      </c>
      <c r="D2835" s="191" t="s">
        <v>90</v>
      </c>
      <c r="E2835" s="165">
        <v>0.2</v>
      </c>
      <c r="F2835" s="166">
        <f>VLOOKUP(B2835,'SINAPI-Tabela-Mai.2016'!A:E,5,0)</f>
        <v>12.67</v>
      </c>
      <c r="G2835" s="167">
        <f>F2835*E2835</f>
        <v>2.5340000000000003</v>
      </c>
      <c r="H2835" s="156"/>
      <c r="I2835" s="175"/>
      <c r="J2835" s="175"/>
    </row>
    <row r="2836" spans="1:10">
      <c r="A2836" s="535" t="s">
        <v>113</v>
      </c>
      <c r="B2836" s="201">
        <v>88267</v>
      </c>
      <c r="C2836" s="190" t="s">
        <v>374</v>
      </c>
      <c r="D2836" s="191" t="s">
        <v>90</v>
      </c>
      <c r="E2836" s="165">
        <v>0.2</v>
      </c>
      <c r="F2836" s="166">
        <f>VLOOKUP(B2836,'SINAPI-Tabela-Mai.2016'!A:E,5,0)</f>
        <v>15.86</v>
      </c>
      <c r="G2836" s="167">
        <f>F2836*E2836</f>
        <v>3.1720000000000002</v>
      </c>
      <c r="H2836" s="156"/>
      <c r="I2836" s="175"/>
      <c r="J2836" s="175"/>
    </row>
    <row r="2837" spans="1:10">
      <c r="A2837" s="536" t="s">
        <v>266</v>
      </c>
      <c r="B2837" s="537" t="s">
        <v>907</v>
      </c>
      <c r="C2837" s="190" t="s">
        <v>906</v>
      </c>
      <c r="D2837" s="191" t="s">
        <v>108</v>
      </c>
      <c r="E2837" s="165">
        <v>1</v>
      </c>
      <c r="F2837" s="232">
        <f>'Mapa de Cotação'!I77</f>
        <v>22.51</v>
      </c>
      <c r="G2837" s="167">
        <f>F2837*E2837</f>
        <v>22.51</v>
      </c>
      <c r="H2837" s="156"/>
      <c r="I2837" s="175"/>
      <c r="J2837" s="175"/>
    </row>
    <row r="2838" spans="1:10">
      <c r="A2838" s="535"/>
      <c r="B2838" s="201"/>
      <c r="C2838" s="190"/>
      <c r="D2838" s="191"/>
      <c r="E2838" s="203"/>
      <c r="F2838" s="192"/>
      <c r="G2838" s="193"/>
      <c r="H2838" s="156"/>
      <c r="I2838" s="175"/>
      <c r="J2838" s="175"/>
    </row>
    <row r="2839" spans="1:10">
      <c r="A2839" s="283" t="str">
        <f>B2833</f>
        <v>COMP.71</v>
      </c>
      <c r="B2839" s="204"/>
      <c r="C2839" s="196" t="s">
        <v>100</v>
      </c>
      <c r="D2839" s="194"/>
      <c r="E2839" s="205"/>
      <c r="F2839" s="173"/>
      <c r="G2839" s="173">
        <f>SUM(G2835:G2838)</f>
        <v>28.216000000000001</v>
      </c>
      <c r="H2839" s="174"/>
      <c r="I2839" s="175">
        <f>G2837</f>
        <v>22.51</v>
      </c>
      <c r="J2839" s="175">
        <f>G2835+G2836</f>
        <v>5.7060000000000004</v>
      </c>
    </row>
    <row r="2840" spans="1:10">
      <c r="A2840" s="284" t="s">
        <v>101</v>
      </c>
      <c r="B2840" s="538" t="s">
        <v>908</v>
      </c>
      <c r="C2840" s="178"/>
      <c r="D2840" s="176"/>
      <c r="E2840" s="179"/>
      <c r="F2840" s="180"/>
      <c r="G2840" s="180"/>
      <c r="H2840" s="156"/>
      <c r="I2840" s="175"/>
      <c r="J2840" s="175"/>
    </row>
    <row r="2841" spans="1:10">
      <c r="A2841" s="284"/>
      <c r="B2841" s="357"/>
      <c r="C2841" s="178"/>
      <c r="D2841" s="176"/>
      <c r="E2841" s="179"/>
      <c r="F2841" s="180"/>
      <c r="G2841" s="180"/>
      <c r="H2841" s="156"/>
      <c r="I2841" s="175"/>
      <c r="J2841" s="175"/>
    </row>
    <row r="2842" spans="1:10">
      <c r="A2842" s="199" t="s">
        <v>97</v>
      </c>
      <c r="B2842" s="199" t="s">
        <v>909</v>
      </c>
      <c r="C2842" s="184" t="s">
        <v>910</v>
      </c>
      <c r="D2842" s="182" t="s">
        <v>112</v>
      </c>
      <c r="E2842" s="227"/>
      <c r="F2842" s="182"/>
      <c r="G2842" s="182" t="str">
        <f>B2842</f>
        <v>COMP.72</v>
      </c>
      <c r="H2842" s="156"/>
      <c r="I2842" s="175"/>
      <c r="J2842" s="175"/>
    </row>
    <row r="2843" spans="1:10">
      <c r="A2843" s="282" t="s">
        <v>88</v>
      </c>
      <c r="B2843" s="534" t="s">
        <v>91</v>
      </c>
      <c r="C2843" s="186" t="s">
        <v>9</v>
      </c>
      <c r="D2843" s="187" t="s">
        <v>92</v>
      </c>
      <c r="E2843" s="229" t="s">
        <v>93</v>
      </c>
      <c r="F2843" s="187" t="s">
        <v>94</v>
      </c>
      <c r="G2843" s="188" t="s">
        <v>62</v>
      </c>
      <c r="H2843" s="156"/>
      <c r="I2843" s="175"/>
      <c r="J2843" s="175"/>
    </row>
    <row r="2844" spans="1:10">
      <c r="A2844" s="535" t="s">
        <v>113</v>
      </c>
      <c r="B2844" s="201">
        <v>86958</v>
      </c>
      <c r="C2844" s="190" t="s">
        <v>911</v>
      </c>
      <c r="D2844" s="191" t="s">
        <v>108</v>
      </c>
      <c r="E2844" s="165">
        <f>2/0.377</f>
        <v>5.3050397877984086</v>
      </c>
      <c r="F2844" s="166">
        <f>VLOOKUP(B2844,'SINAPI-Tabela-Mai.2016'!A:E,5,0)</f>
        <v>20.04</v>
      </c>
      <c r="G2844" s="167">
        <f t="shared" ref="G2844:G2850" si="36">F2844*E2844</f>
        <v>106.31299734748011</v>
      </c>
      <c r="H2844" s="156"/>
      <c r="I2844" s="175"/>
      <c r="J2844" s="175"/>
    </row>
    <row r="2845" spans="1:10">
      <c r="A2845" s="535" t="s">
        <v>113</v>
      </c>
      <c r="B2845" s="201">
        <v>88274</v>
      </c>
      <c r="C2845" s="190" t="s">
        <v>794</v>
      </c>
      <c r="D2845" s="191" t="s">
        <v>90</v>
      </c>
      <c r="E2845" s="165">
        <f>1.92/0.3</f>
        <v>6.4</v>
      </c>
      <c r="F2845" s="166">
        <f>VLOOKUP(B2845,'SINAPI-Tabela-Mai.2016'!A:E,5,0)</f>
        <v>15.11</v>
      </c>
      <c r="G2845" s="167">
        <f t="shared" si="36"/>
        <v>96.704000000000008</v>
      </c>
      <c r="H2845" s="156"/>
      <c r="I2845" s="175"/>
      <c r="J2845" s="175"/>
    </row>
    <row r="2846" spans="1:10">
      <c r="A2846" s="535" t="s">
        <v>113</v>
      </c>
      <c r="B2846" s="201">
        <v>88316</v>
      </c>
      <c r="C2846" s="190" t="s">
        <v>116</v>
      </c>
      <c r="D2846" s="191" t="s">
        <v>90</v>
      </c>
      <c r="E2846" s="165">
        <f>0.98/0.3</f>
        <v>3.2666666666666666</v>
      </c>
      <c r="F2846" s="166">
        <f>VLOOKUP(B2846,'SINAPI-Tabela-Mai.2016'!A:E,5,0)</f>
        <v>11.41</v>
      </c>
      <c r="G2846" s="167">
        <f t="shared" si="36"/>
        <v>37.272666666666666</v>
      </c>
      <c r="H2846" s="156"/>
      <c r="I2846" s="175"/>
      <c r="J2846" s="175"/>
    </row>
    <row r="2847" spans="1:10">
      <c r="A2847" s="535" t="s">
        <v>99</v>
      </c>
      <c r="B2847" s="201">
        <v>34357</v>
      </c>
      <c r="C2847" s="190" t="s">
        <v>375</v>
      </c>
      <c r="D2847" s="191" t="s">
        <v>118</v>
      </c>
      <c r="E2847" s="165">
        <f>0.0257/0.3</f>
        <v>8.5666666666666669E-2</v>
      </c>
      <c r="F2847" s="166">
        <f>VLOOKUP(B2847,'SINAPI-Insumos-Mai.2016'!A:E,5,0)</f>
        <v>3.18</v>
      </c>
      <c r="G2847" s="167">
        <f t="shared" si="36"/>
        <v>0.27242</v>
      </c>
      <c r="H2847" s="156"/>
      <c r="I2847" s="175"/>
      <c r="J2847" s="175"/>
    </row>
    <row r="2848" spans="1:10">
      <c r="A2848" s="535" t="s">
        <v>99</v>
      </c>
      <c r="B2848" s="201">
        <v>4823</v>
      </c>
      <c r="C2848" s="190" t="s">
        <v>890</v>
      </c>
      <c r="D2848" s="191" t="s">
        <v>118</v>
      </c>
      <c r="E2848" s="165">
        <f>0.3844/0.3</f>
        <v>1.2813333333333334</v>
      </c>
      <c r="F2848" s="166">
        <f>VLOOKUP(B2848,'SINAPI-Insumos-Mai.2016'!A:E,5,0)</f>
        <v>16.239999999999998</v>
      </c>
      <c r="G2848" s="167">
        <f t="shared" si="36"/>
        <v>20.808853333333332</v>
      </c>
      <c r="H2848" s="156"/>
      <c r="I2848" s="175"/>
      <c r="J2848" s="175"/>
    </row>
    <row r="2849" spans="1:10">
      <c r="A2849" s="535" t="s">
        <v>99</v>
      </c>
      <c r="B2849" s="201">
        <v>7568</v>
      </c>
      <c r="C2849" s="190" t="s">
        <v>912</v>
      </c>
      <c r="D2849" s="191" t="s">
        <v>108</v>
      </c>
      <c r="E2849" s="165">
        <f>6/0.3</f>
        <v>20</v>
      </c>
      <c r="F2849" s="166">
        <f>VLOOKUP(B2849,'SINAPI-Insumos-Mai.2016'!A:E,5,0)</f>
        <v>0.4</v>
      </c>
      <c r="G2849" s="167">
        <f t="shared" si="36"/>
        <v>8</v>
      </c>
      <c r="H2849" s="156"/>
      <c r="I2849" s="175"/>
      <c r="J2849" s="175"/>
    </row>
    <row r="2850" spans="1:10">
      <c r="A2850" s="535" t="s">
        <v>297</v>
      </c>
      <c r="B2850" s="537" t="s">
        <v>18664</v>
      </c>
      <c r="C2850" s="190" t="s">
        <v>18663</v>
      </c>
      <c r="D2850" s="191" t="s">
        <v>112</v>
      </c>
      <c r="E2850" s="165">
        <v>1.1000000000000001</v>
      </c>
      <c r="F2850" s="166">
        <v>350</v>
      </c>
      <c r="G2850" s="167">
        <f t="shared" si="36"/>
        <v>385.00000000000006</v>
      </c>
      <c r="H2850" s="156"/>
      <c r="I2850" s="175"/>
      <c r="J2850" s="175"/>
    </row>
    <row r="2851" spans="1:10">
      <c r="A2851" s="535"/>
      <c r="B2851" s="201"/>
      <c r="C2851" s="190"/>
      <c r="D2851" s="191"/>
      <c r="E2851" s="203"/>
      <c r="F2851" s="192"/>
      <c r="G2851" s="193"/>
      <c r="H2851" s="156"/>
      <c r="I2851" s="175"/>
      <c r="J2851" s="175"/>
    </row>
    <row r="2852" spans="1:10">
      <c r="A2852" s="283" t="str">
        <f>B2842</f>
        <v>COMP.72</v>
      </c>
      <c r="B2852" s="204"/>
      <c r="C2852" s="196" t="s">
        <v>100</v>
      </c>
      <c r="D2852" s="194"/>
      <c r="E2852" s="205"/>
      <c r="F2852" s="173"/>
      <c r="G2852" s="173">
        <f>SUM(G2844:G2851)</f>
        <v>654.37093734748021</v>
      </c>
      <c r="H2852" s="156"/>
      <c r="I2852" s="175">
        <f>G2844+G2847+G2848+G2849+G2850</f>
        <v>520.39427068081352</v>
      </c>
      <c r="J2852" s="175">
        <f>G2845+G2846</f>
        <v>133.97666666666669</v>
      </c>
    </row>
    <row r="2853" spans="1:10">
      <c r="A2853" s="284" t="s">
        <v>101</v>
      </c>
      <c r="B2853" s="538" t="s">
        <v>913</v>
      </c>
      <c r="C2853" s="178"/>
      <c r="D2853" s="176"/>
      <c r="E2853" s="179"/>
      <c r="F2853" s="180"/>
      <c r="G2853" s="180"/>
      <c r="H2853" s="156"/>
      <c r="I2853" s="175"/>
      <c r="J2853" s="175"/>
    </row>
    <row r="2854" spans="1:10">
      <c r="A2854" s="313"/>
      <c r="B2854" s="329"/>
      <c r="C2854" s="314"/>
      <c r="D2854" s="312"/>
      <c r="E2854" s="333"/>
      <c r="F2854" s="315"/>
      <c r="G2854" s="315"/>
      <c r="H2854" s="156"/>
      <c r="I2854" s="175"/>
      <c r="J2854" s="175"/>
    </row>
    <row r="2855" spans="1:10" ht="22.5">
      <c r="A2855" s="741" t="s">
        <v>97</v>
      </c>
      <c r="B2855" s="744" t="s">
        <v>921</v>
      </c>
      <c r="C2855" s="331" t="s">
        <v>922</v>
      </c>
      <c r="D2855" s="330" t="s">
        <v>121</v>
      </c>
      <c r="E2855" s="330"/>
      <c r="F2855" s="330"/>
      <c r="G2855" s="745" t="str">
        <f>B2855</f>
        <v>COMP.81</v>
      </c>
      <c r="H2855" s="156"/>
      <c r="I2855" s="175"/>
      <c r="J2855" s="175"/>
    </row>
    <row r="2856" spans="1:10">
      <c r="A2856" s="742" t="s">
        <v>88</v>
      </c>
      <c r="B2856" s="743" t="s">
        <v>91</v>
      </c>
      <c r="C2856" s="308" t="s">
        <v>9</v>
      </c>
      <c r="D2856" s="309" t="s">
        <v>92</v>
      </c>
      <c r="E2856" s="309" t="s">
        <v>93</v>
      </c>
      <c r="F2856" s="309" t="s">
        <v>94</v>
      </c>
      <c r="G2856" s="310" t="s">
        <v>62</v>
      </c>
      <c r="H2856" s="156"/>
      <c r="I2856" s="175"/>
      <c r="J2856" s="175"/>
    </row>
    <row r="2857" spans="1:10">
      <c r="A2857" s="535" t="s">
        <v>113</v>
      </c>
      <c r="B2857" s="202">
        <v>88248</v>
      </c>
      <c r="C2857" s="190" t="s">
        <v>916</v>
      </c>
      <c r="D2857" s="191" t="s">
        <v>90</v>
      </c>
      <c r="E2857" s="165">
        <f>0.134*1.15</f>
        <v>0.15409999999999999</v>
      </c>
      <c r="F2857" s="166">
        <f>VLOOKUP(B2857,'SINAPI-Tabela-Mai.2016'!A:E,5,0)</f>
        <v>12.67</v>
      </c>
      <c r="G2857" s="167">
        <f>F2857*E2857</f>
        <v>1.9524469999999998</v>
      </c>
      <c r="H2857" s="156"/>
      <c r="I2857" s="175"/>
      <c r="J2857" s="175"/>
    </row>
    <row r="2858" spans="1:10">
      <c r="A2858" s="535" t="s">
        <v>113</v>
      </c>
      <c r="B2858" s="202">
        <v>88267</v>
      </c>
      <c r="C2858" s="190" t="s">
        <v>374</v>
      </c>
      <c r="D2858" s="191" t="s">
        <v>90</v>
      </c>
      <c r="E2858" s="165">
        <f>0.134*1.15</f>
        <v>0.15409999999999999</v>
      </c>
      <c r="F2858" s="166">
        <f>VLOOKUP(B2858,'SINAPI-Tabela-Mai.2016'!A:E,5,0)</f>
        <v>15.86</v>
      </c>
      <c r="G2858" s="167">
        <f>F2858*E2858</f>
        <v>2.4440259999999996</v>
      </c>
      <c r="H2858" s="156"/>
      <c r="I2858" s="175"/>
      <c r="J2858" s="175"/>
    </row>
    <row r="2859" spans="1:10">
      <c r="A2859" s="535" t="s">
        <v>99</v>
      </c>
      <c r="B2859" s="201">
        <v>3767</v>
      </c>
      <c r="C2859" s="190" t="s">
        <v>361</v>
      </c>
      <c r="D2859" s="191" t="s">
        <v>108</v>
      </c>
      <c r="E2859" s="165">
        <f>0.045*1.15</f>
        <v>5.1749999999999997E-2</v>
      </c>
      <c r="F2859" s="166">
        <f>VLOOKUP(B2859,'SINAPI-Insumos-Mai.2016'!A:E,5,0)</f>
        <v>0.52</v>
      </c>
      <c r="G2859" s="167">
        <f>F2859*E2859</f>
        <v>2.691E-2</v>
      </c>
      <c r="H2859" s="156"/>
      <c r="I2859" s="175"/>
      <c r="J2859" s="175"/>
    </row>
    <row r="2860" spans="1:10">
      <c r="A2860" s="535" t="s">
        <v>99</v>
      </c>
      <c r="B2860" s="201">
        <v>9869</v>
      </c>
      <c r="C2860" s="190" t="s">
        <v>923</v>
      </c>
      <c r="D2860" s="191" t="s">
        <v>121</v>
      </c>
      <c r="E2860" s="165">
        <v>1.1499999999999999</v>
      </c>
      <c r="F2860" s="166">
        <f>VLOOKUP(B2860,'SINAPI-Insumos-Mai.2016'!A:E,5,0)</f>
        <v>6.35</v>
      </c>
      <c r="G2860" s="167">
        <f>F2860*E2860</f>
        <v>7.3024999999999993</v>
      </c>
      <c r="H2860" s="156"/>
      <c r="I2860" s="175"/>
      <c r="J2860" s="175"/>
    </row>
    <row r="2861" spans="1:10">
      <c r="A2861" s="535"/>
      <c r="B2861" s="202"/>
      <c r="C2861" s="190"/>
      <c r="D2861" s="191"/>
      <c r="E2861" s="191"/>
      <c r="F2861" s="192"/>
      <c r="G2861" s="193"/>
      <c r="H2861" s="156"/>
      <c r="I2861" s="175"/>
      <c r="J2861" s="175"/>
    </row>
    <row r="2862" spans="1:10">
      <c r="A2862" s="283" t="str">
        <f>B2855</f>
        <v>COMP.81</v>
      </c>
      <c r="B2862" s="283"/>
      <c r="C2862" s="196" t="s">
        <v>100</v>
      </c>
      <c r="D2862" s="194"/>
      <c r="E2862" s="194"/>
      <c r="F2862" s="197"/>
      <c r="G2862" s="197">
        <f>SUM(G2857:G2861)</f>
        <v>11.725883</v>
      </c>
      <c r="H2862" s="174"/>
      <c r="I2862" s="175">
        <f>G2860+G2859</f>
        <v>7.3294099999999993</v>
      </c>
      <c r="J2862" s="175">
        <f>G2858+G2857</f>
        <v>4.3964729999999994</v>
      </c>
    </row>
    <row r="2863" spans="1:10">
      <c r="A2863" s="284" t="s">
        <v>101</v>
      </c>
      <c r="B2863" s="599" t="s">
        <v>924</v>
      </c>
      <c r="C2863" s="178"/>
      <c r="D2863" s="176"/>
      <c r="E2863" s="176"/>
      <c r="F2863" s="180"/>
      <c r="G2863" s="180"/>
      <c r="H2863" s="156"/>
      <c r="I2863" s="175"/>
      <c r="J2863" s="175"/>
    </row>
    <row r="2864" spans="1:10">
      <c r="A2864" s="735"/>
      <c r="B2864" s="735"/>
      <c r="C2864" s="314"/>
      <c r="D2864" s="312"/>
      <c r="E2864" s="312"/>
      <c r="F2864" s="315"/>
      <c r="G2864" s="315"/>
      <c r="H2864" s="156"/>
      <c r="I2864" s="175"/>
      <c r="J2864" s="175"/>
    </row>
    <row r="2865" spans="1:10" ht="22.5">
      <c r="A2865" s="199" t="s">
        <v>97</v>
      </c>
      <c r="B2865" s="199" t="s">
        <v>927</v>
      </c>
      <c r="C2865" s="184" t="s">
        <v>18922</v>
      </c>
      <c r="D2865" s="182" t="s">
        <v>108</v>
      </c>
      <c r="E2865" s="182"/>
      <c r="F2865" s="182"/>
      <c r="G2865" s="182" t="str">
        <f>B2865</f>
        <v>COMP.93</v>
      </c>
      <c r="H2865" s="156"/>
      <c r="I2865" s="175"/>
      <c r="J2865" s="175"/>
    </row>
    <row r="2866" spans="1:10">
      <c r="A2866" s="540" t="s">
        <v>88</v>
      </c>
      <c r="B2866" s="541" t="s">
        <v>91</v>
      </c>
      <c r="C2866" s="208" t="s">
        <v>9</v>
      </c>
      <c r="D2866" s="209" t="s">
        <v>92</v>
      </c>
      <c r="E2866" s="209" t="s">
        <v>93</v>
      </c>
      <c r="F2866" s="209" t="s">
        <v>94</v>
      </c>
      <c r="G2866" s="210" t="s">
        <v>62</v>
      </c>
      <c r="H2866" s="156"/>
      <c r="I2866" s="175"/>
      <c r="J2866" s="175"/>
    </row>
    <row r="2867" spans="1:10">
      <c r="A2867" s="535" t="s">
        <v>113</v>
      </c>
      <c r="B2867" s="201">
        <v>88247</v>
      </c>
      <c r="C2867" s="190" t="s">
        <v>440</v>
      </c>
      <c r="D2867" s="191" t="s">
        <v>90</v>
      </c>
      <c r="E2867" s="165">
        <v>2.5</v>
      </c>
      <c r="F2867" s="166">
        <f>VLOOKUP(B2867,'SINAPI-Tabela-Mai.2016'!A:E,5,0)</f>
        <v>12.69</v>
      </c>
      <c r="G2867" s="167">
        <f>F2867*E2867</f>
        <v>31.724999999999998</v>
      </c>
      <c r="H2867" s="156"/>
      <c r="I2867" s="175"/>
      <c r="J2867" s="175"/>
    </row>
    <row r="2868" spans="1:10">
      <c r="A2868" s="535" t="s">
        <v>113</v>
      </c>
      <c r="B2868" s="201">
        <v>88264</v>
      </c>
      <c r="C2868" s="190" t="s">
        <v>135</v>
      </c>
      <c r="D2868" s="191" t="s">
        <v>90</v>
      </c>
      <c r="E2868" s="165">
        <v>2.5</v>
      </c>
      <c r="F2868" s="166">
        <f>VLOOKUP(B2868,'SINAPI-Tabela-Mai.2016'!A:E,5,0)</f>
        <v>15.86</v>
      </c>
      <c r="G2868" s="167">
        <f>F2868*E2868</f>
        <v>39.65</v>
      </c>
      <c r="H2868" s="156"/>
      <c r="I2868" s="175"/>
      <c r="J2868" s="175"/>
    </row>
    <row r="2869" spans="1:10" ht="22.5">
      <c r="A2869" s="536" t="s">
        <v>266</v>
      </c>
      <c r="B2869" s="537" t="s">
        <v>928</v>
      </c>
      <c r="C2869" s="212" t="s">
        <v>18922</v>
      </c>
      <c r="D2869" s="181" t="s">
        <v>108</v>
      </c>
      <c r="E2869" s="213">
        <v>1</v>
      </c>
      <c r="F2869" s="232">
        <f>VLOOKUP(B2869,'Mapa de Cotação'!A:I,9,0)</f>
        <v>1451.165</v>
      </c>
      <c r="G2869" s="328">
        <f>F2869*E2869</f>
        <v>1451.165</v>
      </c>
      <c r="H2869" s="156"/>
      <c r="I2869" s="175"/>
      <c r="J2869" s="175"/>
    </row>
    <row r="2870" spans="1:10">
      <c r="A2870" s="536"/>
      <c r="B2870" s="537"/>
      <c r="C2870" s="212"/>
      <c r="D2870" s="181"/>
      <c r="E2870" s="181"/>
      <c r="F2870" s="181"/>
      <c r="G2870" s="215"/>
      <c r="H2870" s="156"/>
      <c r="I2870" s="175"/>
      <c r="J2870" s="175"/>
    </row>
    <row r="2871" spans="1:10">
      <c r="A2871" s="542" t="str">
        <f>B2865</f>
        <v>COMP.93</v>
      </c>
      <c r="B2871" s="542"/>
      <c r="C2871" s="218" t="s">
        <v>100</v>
      </c>
      <c r="D2871" s="216"/>
      <c r="E2871" s="216"/>
      <c r="F2871" s="216"/>
      <c r="G2871" s="219">
        <f>SUM(G2867:G2870)</f>
        <v>1522.54</v>
      </c>
      <c r="H2871" s="174"/>
      <c r="I2871" s="175">
        <f>G2869</f>
        <v>1451.165</v>
      </c>
      <c r="J2871" s="175">
        <f>G2868+G2867</f>
        <v>71.375</v>
      </c>
    </row>
    <row r="2872" spans="1:10">
      <c r="A2872" s="543" t="s">
        <v>101</v>
      </c>
      <c r="B2872" s="545" t="s">
        <v>18923</v>
      </c>
      <c r="C2872" s="222"/>
      <c r="D2872" s="220"/>
      <c r="E2872" s="220"/>
      <c r="F2872" s="220"/>
      <c r="G2872" s="220"/>
      <c r="H2872" s="156"/>
      <c r="I2872" s="175"/>
      <c r="J2872" s="175"/>
    </row>
    <row r="2873" spans="1:10">
      <c r="A2873" s="224"/>
      <c r="B2873" s="224"/>
      <c r="C2873" s="225"/>
      <c r="D2873" s="223"/>
      <c r="E2873" s="223"/>
      <c r="F2873" s="223"/>
      <c r="G2873" s="223"/>
      <c r="H2873" s="156"/>
      <c r="I2873" s="175"/>
      <c r="J2873" s="175"/>
    </row>
    <row r="2874" spans="1:10" ht="33.75">
      <c r="A2874" s="199" t="s">
        <v>97</v>
      </c>
      <c r="B2874" s="199" t="s">
        <v>929</v>
      </c>
      <c r="C2874" s="184" t="s">
        <v>18924</v>
      </c>
      <c r="D2874" s="182" t="s">
        <v>108</v>
      </c>
      <c r="E2874" s="182"/>
      <c r="F2874" s="182"/>
      <c r="G2874" s="182" t="str">
        <f>B2874</f>
        <v>COMP.94</v>
      </c>
      <c r="H2874" s="156"/>
      <c r="I2874" s="175"/>
      <c r="J2874" s="175"/>
    </row>
    <row r="2875" spans="1:10">
      <c r="A2875" s="540" t="s">
        <v>88</v>
      </c>
      <c r="B2875" s="541" t="s">
        <v>91</v>
      </c>
      <c r="C2875" s="208" t="s">
        <v>9</v>
      </c>
      <c r="D2875" s="209" t="s">
        <v>92</v>
      </c>
      <c r="E2875" s="209" t="s">
        <v>93</v>
      </c>
      <c r="F2875" s="209" t="s">
        <v>94</v>
      </c>
      <c r="G2875" s="210" t="s">
        <v>62</v>
      </c>
      <c r="H2875" s="156"/>
      <c r="I2875" s="175"/>
      <c r="J2875" s="175"/>
    </row>
    <row r="2876" spans="1:10">
      <c r="A2876" s="535" t="s">
        <v>113</v>
      </c>
      <c r="B2876" s="201">
        <v>88247</v>
      </c>
      <c r="C2876" s="190" t="s">
        <v>440</v>
      </c>
      <c r="D2876" s="191" t="s">
        <v>90</v>
      </c>
      <c r="E2876" s="165">
        <v>2</v>
      </c>
      <c r="F2876" s="166">
        <f>VLOOKUP(B2876,'SINAPI-Tabela-Mai.2016'!A:E,5,0)</f>
        <v>12.69</v>
      </c>
      <c r="G2876" s="167">
        <f>F2876*E2876</f>
        <v>25.38</v>
      </c>
      <c r="H2876" s="156"/>
      <c r="I2876" s="175"/>
      <c r="J2876" s="175"/>
    </row>
    <row r="2877" spans="1:10">
      <c r="A2877" s="535" t="s">
        <v>113</v>
      </c>
      <c r="B2877" s="201">
        <v>88264</v>
      </c>
      <c r="C2877" s="190" t="s">
        <v>135</v>
      </c>
      <c r="D2877" s="191" t="s">
        <v>90</v>
      </c>
      <c r="E2877" s="165">
        <v>2</v>
      </c>
      <c r="F2877" s="166">
        <f>VLOOKUP(B2877,'SINAPI-Tabela-Mai.2016'!A:E,5,0)</f>
        <v>15.86</v>
      </c>
      <c r="G2877" s="167">
        <f>F2877*E2877</f>
        <v>31.72</v>
      </c>
      <c r="H2877" s="156"/>
      <c r="I2877" s="175"/>
      <c r="J2877" s="175"/>
    </row>
    <row r="2878" spans="1:10" ht="33.75">
      <c r="A2878" s="536" t="s">
        <v>266</v>
      </c>
      <c r="B2878" s="537" t="s">
        <v>930</v>
      </c>
      <c r="C2878" s="212" t="s">
        <v>18924</v>
      </c>
      <c r="D2878" s="181" t="s">
        <v>108</v>
      </c>
      <c r="E2878" s="213">
        <v>1</v>
      </c>
      <c r="F2878" s="232">
        <f>VLOOKUP(B2878,'Mapa de Cotação'!A:I,9,0)</f>
        <v>2005.0299999999997</v>
      </c>
      <c r="G2878" s="328">
        <f>F2878*E2878</f>
        <v>2005.0299999999997</v>
      </c>
      <c r="H2878" s="156"/>
      <c r="I2878" s="175"/>
      <c r="J2878" s="175"/>
    </row>
    <row r="2879" spans="1:10">
      <c r="A2879" s="536"/>
      <c r="B2879" s="537"/>
      <c r="C2879" s="212"/>
      <c r="D2879" s="181"/>
      <c r="E2879" s="181"/>
      <c r="F2879" s="181"/>
      <c r="G2879" s="215"/>
      <c r="H2879" s="156"/>
      <c r="I2879" s="175"/>
      <c r="J2879" s="175"/>
    </row>
    <row r="2880" spans="1:10">
      <c r="A2880" s="542" t="str">
        <f>B2874</f>
        <v>COMP.94</v>
      </c>
      <c r="B2880" s="542"/>
      <c r="C2880" s="218" t="s">
        <v>100</v>
      </c>
      <c r="D2880" s="216"/>
      <c r="E2880" s="216"/>
      <c r="F2880" s="216"/>
      <c r="G2880" s="219">
        <f>SUM(G2876:G2879)</f>
        <v>2062.1299999999997</v>
      </c>
      <c r="H2880" s="174"/>
      <c r="I2880" s="175">
        <f>G2878</f>
        <v>2005.0299999999997</v>
      </c>
      <c r="J2880" s="175">
        <f>G2877+G2876</f>
        <v>57.099999999999994</v>
      </c>
    </row>
    <row r="2881" spans="1:10">
      <c r="A2881" s="543" t="s">
        <v>101</v>
      </c>
      <c r="B2881" s="545" t="s">
        <v>18923</v>
      </c>
      <c r="C2881" s="222"/>
      <c r="D2881" s="220"/>
      <c r="E2881" s="220"/>
      <c r="F2881" s="220"/>
      <c r="G2881" s="220"/>
      <c r="H2881" s="156"/>
      <c r="I2881" s="175"/>
      <c r="J2881" s="175"/>
    </row>
    <row r="2882" spans="1:10">
      <c r="A2882" s="224"/>
      <c r="B2882" s="224"/>
      <c r="C2882" s="225"/>
      <c r="D2882" s="223"/>
      <c r="E2882" s="223"/>
      <c r="F2882" s="223"/>
      <c r="G2882" s="223"/>
      <c r="H2882" s="156"/>
      <c r="I2882" s="175"/>
      <c r="J2882" s="175"/>
    </row>
    <row r="2883" spans="1:10" ht="33.75">
      <c r="A2883" s="199" t="s">
        <v>97</v>
      </c>
      <c r="B2883" s="199" t="s">
        <v>931</v>
      </c>
      <c r="C2883" s="184" t="s">
        <v>18925</v>
      </c>
      <c r="D2883" s="182" t="s">
        <v>108</v>
      </c>
      <c r="E2883" s="182"/>
      <c r="F2883" s="182"/>
      <c r="G2883" s="182" t="str">
        <f>B2883</f>
        <v>COMP.95</v>
      </c>
      <c r="H2883" s="156"/>
      <c r="I2883" s="175"/>
      <c r="J2883" s="175"/>
    </row>
    <row r="2884" spans="1:10">
      <c r="A2884" s="540" t="s">
        <v>88</v>
      </c>
      <c r="B2884" s="541" t="s">
        <v>91</v>
      </c>
      <c r="C2884" s="208" t="s">
        <v>9</v>
      </c>
      <c r="D2884" s="209" t="s">
        <v>92</v>
      </c>
      <c r="E2884" s="209" t="s">
        <v>93</v>
      </c>
      <c r="F2884" s="209" t="s">
        <v>94</v>
      </c>
      <c r="G2884" s="210" t="s">
        <v>62</v>
      </c>
      <c r="H2884" s="156"/>
      <c r="I2884" s="175"/>
      <c r="J2884" s="175"/>
    </row>
    <row r="2885" spans="1:10">
      <c r="A2885" s="535" t="s">
        <v>113</v>
      </c>
      <c r="B2885" s="201">
        <v>88247</v>
      </c>
      <c r="C2885" s="190" t="s">
        <v>440</v>
      </c>
      <c r="D2885" s="191" t="s">
        <v>90</v>
      </c>
      <c r="E2885" s="165">
        <v>6</v>
      </c>
      <c r="F2885" s="166">
        <f>VLOOKUP(B2885,'SINAPI-Tabela-Mai.2016'!A:E,5,0)</f>
        <v>12.69</v>
      </c>
      <c r="G2885" s="167">
        <f>F2885*E2885</f>
        <v>76.14</v>
      </c>
      <c r="H2885" s="156"/>
      <c r="I2885" s="175"/>
      <c r="J2885" s="175"/>
    </row>
    <row r="2886" spans="1:10">
      <c r="A2886" s="535" t="s">
        <v>113</v>
      </c>
      <c r="B2886" s="201">
        <v>88264</v>
      </c>
      <c r="C2886" s="190" t="s">
        <v>135</v>
      </c>
      <c r="D2886" s="191" t="s">
        <v>90</v>
      </c>
      <c r="E2886" s="165">
        <v>6</v>
      </c>
      <c r="F2886" s="166">
        <f>VLOOKUP(B2886,'SINAPI-Tabela-Mai.2016'!A:E,5,0)</f>
        <v>15.86</v>
      </c>
      <c r="G2886" s="167">
        <f>F2886*E2886</f>
        <v>95.16</v>
      </c>
      <c r="H2886" s="156"/>
      <c r="I2886" s="175"/>
      <c r="J2886" s="175"/>
    </row>
    <row r="2887" spans="1:10" ht="33.75">
      <c r="A2887" s="536" t="s">
        <v>266</v>
      </c>
      <c r="B2887" s="537" t="s">
        <v>932</v>
      </c>
      <c r="C2887" s="212" t="s">
        <v>18925</v>
      </c>
      <c r="D2887" s="181" t="s">
        <v>108</v>
      </c>
      <c r="E2887" s="213">
        <v>1</v>
      </c>
      <c r="F2887" s="232">
        <f>VLOOKUP(B2887,'Mapa de Cotação'!A:I,9,0)</f>
        <v>2097.91</v>
      </c>
      <c r="G2887" s="328">
        <f>F2887*E2887</f>
        <v>2097.91</v>
      </c>
      <c r="H2887" s="156"/>
      <c r="I2887" s="175"/>
      <c r="J2887" s="175"/>
    </row>
    <row r="2888" spans="1:10">
      <c r="A2888" s="536"/>
      <c r="B2888" s="537"/>
      <c r="C2888" s="212"/>
      <c r="D2888" s="181"/>
      <c r="E2888" s="181"/>
      <c r="F2888" s="181"/>
      <c r="G2888" s="215"/>
      <c r="H2888" s="156"/>
      <c r="I2888" s="175"/>
      <c r="J2888" s="175"/>
    </row>
    <row r="2889" spans="1:10">
      <c r="A2889" s="542" t="str">
        <f>B2883</f>
        <v>COMP.95</v>
      </c>
      <c r="B2889" s="542"/>
      <c r="C2889" s="218" t="s">
        <v>100</v>
      </c>
      <c r="D2889" s="216"/>
      <c r="E2889" s="216"/>
      <c r="F2889" s="216"/>
      <c r="G2889" s="219">
        <f>SUM(G2885:G2888)</f>
        <v>2269.21</v>
      </c>
      <c r="H2889" s="174"/>
      <c r="I2889" s="175">
        <f>G2887</f>
        <v>2097.91</v>
      </c>
      <c r="J2889" s="175">
        <f>G2886+G2885</f>
        <v>171.3</v>
      </c>
    </row>
    <row r="2890" spans="1:10">
      <c r="A2890" s="543" t="s">
        <v>101</v>
      </c>
      <c r="B2890" s="545" t="s">
        <v>18926</v>
      </c>
      <c r="C2890" s="222"/>
      <c r="D2890" s="220"/>
      <c r="E2890" s="220"/>
      <c r="F2890" s="220"/>
      <c r="G2890" s="220"/>
      <c r="H2890" s="156"/>
      <c r="I2890" s="175"/>
      <c r="J2890" s="175"/>
    </row>
    <row r="2891" spans="1:10">
      <c r="A2891" s="605"/>
      <c r="B2891" s="605"/>
      <c r="C2891" s="225"/>
      <c r="D2891" s="223"/>
      <c r="E2891" s="223"/>
      <c r="F2891" s="223"/>
      <c r="G2891" s="223"/>
      <c r="H2891" s="156"/>
      <c r="I2891" s="175"/>
      <c r="J2891" s="175"/>
    </row>
    <row r="2892" spans="1:10" ht="45">
      <c r="A2892" s="199" t="s">
        <v>97</v>
      </c>
      <c r="B2892" s="199" t="s">
        <v>933</v>
      </c>
      <c r="C2892" s="184" t="s">
        <v>18927</v>
      </c>
      <c r="D2892" s="182" t="s">
        <v>108</v>
      </c>
      <c r="E2892" s="182"/>
      <c r="F2892" s="182"/>
      <c r="G2892" s="182" t="str">
        <f>B2892</f>
        <v>COMP.96</v>
      </c>
      <c r="H2892" s="156"/>
      <c r="I2892" s="175"/>
      <c r="J2892" s="175"/>
    </row>
    <row r="2893" spans="1:10">
      <c r="A2893" s="540" t="s">
        <v>88</v>
      </c>
      <c r="B2893" s="541" t="s">
        <v>91</v>
      </c>
      <c r="C2893" s="208" t="s">
        <v>9</v>
      </c>
      <c r="D2893" s="209" t="s">
        <v>92</v>
      </c>
      <c r="E2893" s="209" t="s">
        <v>93</v>
      </c>
      <c r="F2893" s="209" t="s">
        <v>94</v>
      </c>
      <c r="G2893" s="210" t="s">
        <v>62</v>
      </c>
      <c r="H2893" s="156"/>
      <c r="I2893" s="175"/>
      <c r="J2893" s="175"/>
    </row>
    <row r="2894" spans="1:10">
      <c r="A2894" s="535" t="s">
        <v>113</v>
      </c>
      <c r="B2894" s="201">
        <v>88247</v>
      </c>
      <c r="C2894" s="190" t="s">
        <v>440</v>
      </c>
      <c r="D2894" s="191" t="s">
        <v>90</v>
      </c>
      <c r="E2894" s="165">
        <v>3</v>
      </c>
      <c r="F2894" s="166">
        <f>VLOOKUP(B2894,'SINAPI-Tabela-Mai.2016'!A:E,5,0)</f>
        <v>12.69</v>
      </c>
      <c r="G2894" s="167">
        <f>F2894*E2894</f>
        <v>38.07</v>
      </c>
      <c r="H2894" s="156"/>
      <c r="I2894" s="175"/>
      <c r="J2894" s="175"/>
    </row>
    <row r="2895" spans="1:10">
      <c r="A2895" s="535" t="s">
        <v>113</v>
      </c>
      <c r="B2895" s="201">
        <v>88264</v>
      </c>
      <c r="C2895" s="190" t="s">
        <v>135</v>
      </c>
      <c r="D2895" s="191" t="s">
        <v>90</v>
      </c>
      <c r="E2895" s="165">
        <v>3</v>
      </c>
      <c r="F2895" s="166">
        <f>VLOOKUP(B2895,'SINAPI-Tabela-Mai.2016'!A:E,5,0)</f>
        <v>15.86</v>
      </c>
      <c r="G2895" s="167">
        <f>F2895*E2895</f>
        <v>47.58</v>
      </c>
      <c r="H2895" s="156"/>
      <c r="I2895" s="175"/>
      <c r="J2895" s="175"/>
    </row>
    <row r="2896" spans="1:10" ht="45">
      <c r="A2896" s="536" t="s">
        <v>266</v>
      </c>
      <c r="B2896" s="537" t="s">
        <v>934</v>
      </c>
      <c r="C2896" s="212" t="s">
        <v>18927</v>
      </c>
      <c r="D2896" s="181" t="s">
        <v>108</v>
      </c>
      <c r="E2896" s="213">
        <v>1</v>
      </c>
      <c r="F2896" s="232">
        <f>VLOOKUP(B2896,'Mapa de Cotação'!A:I,9,0)</f>
        <v>18792.075000000001</v>
      </c>
      <c r="G2896" s="328">
        <f>F2896*E2896</f>
        <v>18792.075000000001</v>
      </c>
      <c r="H2896" s="156"/>
      <c r="I2896" s="175"/>
      <c r="J2896" s="175"/>
    </row>
    <row r="2897" spans="1:10">
      <c r="A2897" s="536"/>
      <c r="B2897" s="537"/>
      <c r="C2897" s="212"/>
      <c r="D2897" s="181"/>
      <c r="E2897" s="181"/>
      <c r="F2897" s="181"/>
      <c r="G2897" s="215"/>
      <c r="H2897" s="156"/>
      <c r="I2897" s="175"/>
      <c r="J2897" s="175"/>
    </row>
    <row r="2898" spans="1:10">
      <c r="A2898" s="542" t="str">
        <f>B2892</f>
        <v>COMP.96</v>
      </c>
      <c r="B2898" s="542"/>
      <c r="C2898" s="218" t="s">
        <v>100</v>
      </c>
      <c r="D2898" s="216"/>
      <c r="E2898" s="216"/>
      <c r="F2898" s="216"/>
      <c r="G2898" s="219">
        <f>SUM(G2894:G2897)</f>
        <v>18877.725000000002</v>
      </c>
      <c r="H2898" s="174"/>
      <c r="I2898" s="175">
        <f>G2896</f>
        <v>18792.075000000001</v>
      </c>
      <c r="J2898" s="175">
        <f>G2895+G2894</f>
        <v>85.65</v>
      </c>
    </row>
    <row r="2899" spans="1:10">
      <c r="A2899" s="543" t="s">
        <v>101</v>
      </c>
      <c r="B2899" s="545" t="s">
        <v>18928</v>
      </c>
      <c r="C2899" s="222"/>
      <c r="D2899" s="220"/>
      <c r="E2899" s="220"/>
      <c r="F2899" s="220"/>
      <c r="G2899" s="220"/>
      <c r="H2899" s="156"/>
      <c r="I2899" s="175"/>
      <c r="J2899" s="175"/>
    </row>
    <row r="2900" spans="1:10">
      <c r="A2900" s="224"/>
      <c r="B2900" s="224"/>
      <c r="C2900" s="225"/>
      <c r="D2900" s="223"/>
      <c r="E2900" s="223"/>
      <c r="F2900" s="223"/>
      <c r="G2900" s="223"/>
      <c r="H2900" s="156"/>
      <c r="I2900" s="175"/>
      <c r="J2900" s="175"/>
    </row>
    <row r="2901" spans="1:10" ht="33.75">
      <c r="A2901" s="199" t="s">
        <v>97</v>
      </c>
      <c r="B2901" s="199" t="s">
        <v>935</v>
      </c>
      <c r="C2901" s="184" t="s">
        <v>18929</v>
      </c>
      <c r="D2901" s="182" t="s">
        <v>108</v>
      </c>
      <c r="E2901" s="182"/>
      <c r="F2901" s="182"/>
      <c r="G2901" s="182" t="str">
        <f>B2901</f>
        <v>COMP.97</v>
      </c>
      <c r="H2901" s="156"/>
      <c r="I2901" s="175"/>
      <c r="J2901" s="175"/>
    </row>
    <row r="2902" spans="1:10">
      <c r="A2902" s="540" t="s">
        <v>88</v>
      </c>
      <c r="B2902" s="541" t="s">
        <v>91</v>
      </c>
      <c r="C2902" s="208" t="s">
        <v>9</v>
      </c>
      <c r="D2902" s="209" t="s">
        <v>92</v>
      </c>
      <c r="E2902" s="209" t="s">
        <v>93</v>
      </c>
      <c r="F2902" s="209" t="s">
        <v>94</v>
      </c>
      <c r="G2902" s="210" t="s">
        <v>62</v>
      </c>
      <c r="H2902" s="156"/>
      <c r="I2902" s="175"/>
      <c r="J2902" s="175"/>
    </row>
    <row r="2903" spans="1:10">
      <c r="A2903" s="535" t="s">
        <v>113</v>
      </c>
      <c r="B2903" s="201">
        <v>88247</v>
      </c>
      <c r="C2903" s="190" t="s">
        <v>440</v>
      </c>
      <c r="D2903" s="191" t="s">
        <v>90</v>
      </c>
      <c r="E2903" s="165">
        <v>2</v>
      </c>
      <c r="F2903" s="166">
        <f>VLOOKUP(B2903,'SINAPI-Tabela-Mai.2016'!A:E,5,0)</f>
        <v>12.69</v>
      </c>
      <c r="G2903" s="167">
        <f>F2903*E2903</f>
        <v>25.38</v>
      </c>
      <c r="H2903" s="156"/>
      <c r="I2903" s="175"/>
      <c r="J2903" s="175"/>
    </row>
    <row r="2904" spans="1:10">
      <c r="A2904" s="535" t="s">
        <v>113</v>
      </c>
      <c r="B2904" s="201">
        <v>88264</v>
      </c>
      <c r="C2904" s="190" t="s">
        <v>135</v>
      </c>
      <c r="D2904" s="191" t="s">
        <v>90</v>
      </c>
      <c r="E2904" s="165">
        <v>2</v>
      </c>
      <c r="F2904" s="166">
        <f>VLOOKUP(B2904,'SINAPI-Tabela-Mai.2016'!A:E,5,0)</f>
        <v>15.86</v>
      </c>
      <c r="G2904" s="167">
        <f>F2904*E2904</f>
        <v>31.72</v>
      </c>
      <c r="H2904" s="156"/>
      <c r="I2904" s="175"/>
      <c r="J2904" s="175"/>
    </row>
    <row r="2905" spans="1:10" ht="33.75">
      <c r="A2905" s="536" t="s">
        <v>266</v>
      </c>
      <c r="B2905" s="537" t="s">
        <v>936</v>
      </c>
      <c r="C2905" s="212" t="s">
        <v>18929</v>
      </c>
      <c r="D2905" s="181" t="s">
        <v>108</v>
      </c>
      <c r="E2905" s="213">
        <v>1</v>
      </c>
      <c r="F2905" s="232">
        <f>VLOOKUP(B2905,'Mapa de Cotação'!A:I,9,0)</f>
        <v>5999.1</v>
      </c>
      <c r="G2905" s="328">
        <f>F2905*E2905</f>
        <v>5999.1</v>
      </c>
      <c r="H2905" s="156"/>
      <c r="I2905" s="175"/>
      <c r="J2905" s="175"/>
    </row>
    <row r="2906" spans="1:10">
      <c r="A2906" s="536"/>
      <c r="B2906" s="537"/>
      <c r="C2906" s="212"/>
      <c r="D2906" s="181"/>
      <c r="E2906" s="181"/>
      <c r="F2906" s="181"/>
      <c r="G2906" s="215"/>
      <c r="H2906" s="156"/>
      <c r="I2906" s="175"/>
      <c r="J2906" s="175"/>
    </row>
    <row r="2907" spans="1:10">
      <c r="A2907" s="542" t="str">
        <f>B2901</f>
        <v>COMP.97</v>
      </c>
      <c r="B2907" s="542"/>
      <c r="C2907" s="218" t="s">
        <v>100</v>
      </c>
      <c r="D2907" s="216"/>
      <c r="E2907" s="216"/>
      <c r="F2907" s="216"/>
      <c r="G2907" s="219">
        <f>SUM(G2903:G2906)</f>
        <v>6056.2000000000007</v>
      </c>
      <c r="H2907" s="174"/>
      <c r="I2907" s="175">
        <f>G2905</f>
        <v>5999.1</v>
      </c>
      <c r="J2907" s="175">
        <f>G2904+G2903</f>
        <v>57.099999999999994</v>
      </c>
    </row>
    <row r="2908" spans="1:10">
      <c r="A2908" s="543" t="s">
        <v>101</v>
      </c>
      <c r="B2908" s="545" t="s">
        <v>18928</v>
      </c>
      <c r="C2908" s="222"/>
      <c r="D2908" s="220"/>
      <c r="E2908" s="220"/>
      <c r="F2908" s="220"/>
      <c r="G2908" s="220"/>
      <c r="H2908" s="156"/>
      <c r="I2908" s="175"/>
      <c r="J2908" s="175"/>
    </row>
    <row r="2909" spans="1:10">
      <c r="A2909" s="605"/>
      <c r="B2909" s="605"/>
      <c r="C2909" s="225"/>
      <c r="D2909" s="223"/>
      <c r="E2909" s="223"/>
      <c r="F2909" s="223"/>
      <c r="G2909" s="223"/>
      <c r="H2909" s="156"/>
      <c r="I2909" s="175"/>
      <c r="J2909" s="175"/>
    </row>
    <row r="2910" spans="1:10" ht="27" customHeight="1">
      <c r="A2910" s="199" t="s">
        <v>97</v>
      </c>
      <c r="B2910" s="199" t="s">
        <v>937</v>
      </c>
      <c r="C2910" s="184" t="s">
        <v>18930</v>
      </c>
      <c r="D2910" s="182" t="s">
        <v>108</v>
      </c>
      <c r="E2910" s="182"/>
      <c r="F2910" s="182"/>
      <c r="G2910" s="182" t="str">
        <f>B2910</f>
        <v>COMP.98</v>
      </c>
      <c r="H2910" s="156"/>
      <c r="I2910" s="175"/>
      <c r="J2910" s="175"/>
    </row>
    <row r="2911" spans="1:10">
      <c r="A2911" s="540" t="s">
        <v>88</v>
      </c>
      <c r="B2911" s="541" t="s">
        <v>91</v>
      </c>
      <c r="C2911" s="208" t="s">
        <v>9</v>
      </c>
      <c r="D2911" s="209" t="s">
        <v>92</v>
      </c>
      <c r="E2911" s="209" t="s">
        <v>93</v>
      </c>
      <c r="F2911" s="209" t="s">
        <v>94</v>
      </c>
      <c r="G2911" s="210" t="s">
        <v>62</v>
      </c>
      <c r="H2911" s="156"/>
      <c r="I2911" s="175"/>
      <c r="J2911" s="175"/>
    </row>
    <row r="2912" spans="1:10">
      <c r="A2912" s="535" t="s">
        <v>113</v>
      </c>
      <c r="B2912" s="201">
        <v>88247</v>
      </c>
      <c r="C2912" s="190" t="s">
        <v>440</v>
      </c>
      <c r="D2912" s="191" t="s">
        <v>90</v>
      </c>
      <c r="E2912" s="165">
        <v>2.5</v>
      </c>
      <c r="F2912" s="166">
        <f>VLOOKUP(B2912,'SINAPI-Tabela-Mai.2016'!A:E,5,0)</f>
        <v>12.69</v>
      </c>
      <c r="G2912" s="167">
        <f>F2912*E2912</f>
        <v>31.724999999999998</v>
      </c>
      <c r="H2912" s="156"/>
      <c r="I2912" s="175"/>
      <c r="J2912" s="175"/>
    </row>
    <row r="2913" spans="1:10">
      <c r="A2913" s="535" t="s">
        <v>113</v>
      </c>
      <c r="B2913" s="201">
        <v>88264</v>
      </c>
      <c r="C2913" s="190" t="s">
        <v>135</v>
      </c>
      <c r="D2913" s="191" t="s">
        <v>90</v>
      </c>
      <c r="E2913" s="165">
        <v>2.5</v>
      </c>
      <c r="F2913" s="166">
        <f>VLOOKUP(B2913,'SINAPI-Tabela-Mai.2016'!A:E,5,0)</f>
        <v>15.86</v>
      </c>
      <c r="G2913" s="167">
        <f>F2913*E2913</f>
        <v>39.65</v>
      </c>
      <c r="H2913" s="156"/>
      <c r="I2913" s="175"/>
      <c r="J2913" s="175"/>
    </row>
    <row r="2914" spans="1:10" ht="29.25" customHeight="1">
      <c r="A2914" s="536" t="s">
        <v>266</v>
      </c>
      <c r="B2914" s="537" t="s">
        <v>938</v>
      </c>
      <c r="C2914" s="212" t="s">
        <v>18930</v>
      </c>
      <c r="D2914" s="181" t="s">
        <v>108</v>
      </c>
      <c r="E2914" s="213">
        <v>1</v>
      </c>
      <c r="F2914" s="232">
        <f>VLOOKUP(B2914,'Mapa de Cotação'!A:I,9,0)</f>
        <v>6779.335</v>
      </c>
      <c r="G2914" s="328">
        <f>F2914*E2914</f>
        <v>6779.335</v>
      </c>
      <c r="H2914" s="156"/>
      <c r="I2914" s="175"/>
      <c r="J2914" s="175"/>
    </row>
    <row r="2915" spans="1:10">
      <c r="A2915" s="536"/>
      <c r="B2915" s="537"/>
      <c r="C2915" s="212"/>
      <c r="D2915" s="181"/>
      <c r="E2915" s="181"/>
      <c r="F2915" s="181"/>
      <c r="G2915" s="215"/>
      <c r="H2915" s="156"/>
      <c r="I2915" s="175"/>
      <c r="J2915" s="175"/>
    </row>
    <row r="2916" spans="1:10">
      <c r="A2916" s="542" t="str">
        <f>B2910</f>
        <v>COMP.98</v>
      </c>
      <c r="B2916" s="542"/>
      <c r="C2916" s="218" t="s">
        <v>100</v>
      </c>
      <c r="D2916" s="216"/>
      <c r="E2916" s="216"/>
      <c r="F2916" s="216"/>
      <c r="G2916" s="219">
        <f>SUM(G2912:G2915)</f>
        <v>6850.71</v>
      </c>
      <c r="H2916" s="174"/>
      <c r="I2916" s="175">
        <f>G2914</f>
        <v>6779.335</v>
      </c>
      <c r="J2916" s="175">
        <f>G2913+G2912</f>
        <v>71.375</v>
      </c>
    </row>
    <row r="2917" spans="1:10">
      <c r="A2917" s="543" t="s">
        <v>101</v>
      </c>
      <c r="B2917" s="545" t="s">
        <v>18923</v>
      </c>
      <c r="C2917" s="222"/>
      <c r="D2917" s="220"/>
      <c r="E2917" s="220"/>
      <c r="F2917" s="220"/>
      <c r="G2917" s="220"/>
      <c r="H2917" s="156"/>
      <c r="I2917" s="175"/>
      <c r="J2917" s="175"/>
    </row>
    <row r="2918" spans="1:10">
      <c r="A2918" s="224"/>
      <c r="B2918" s="224"/>
      <c r="C2918" s="225"/>
      <c r="D2918" s="223"/>
      <c r="E2918" s="223"/>
      <c r="F2918" s="223"/>
      <c r="G2918" s="223"/>
      <c r="H2918" s="156"/>
      <c r="I2918" s="175"/>
      <c r="J2918" s="175"/>
    </row>
    <row r="2919" spans="1:10" ht="27.75" customHeight="1">
      <c r="A2919" s="199" t="s">
        <v>97</v>
      </c>
      <c r="B2919" s="199" t="s">
        <v>939</v>
      </c>
      <c r="C2919" s="184" t="s">
        <v>18931</v>
      </c>
      <c r="D2919" s="182" t="s">
        <v>108</v>
      </c>
      <c r="E2919" s="182"/>
      <c r="F2919" s="182"/>
      <c r="G2919" s="182" t="str">
        <f>B2919</f>
        <v>COMP.99</v>
      </c>
      <c r="H2919" s="156"/>
      <c r="I2919" s="175"/>
      <c r="J2919" s="175"/>
    </row>
    <row r="2920" spans="1:10">
      <c r="A2920" s="540" t="s">
        <v>88</v>
      </c>
      <c r="B2920" s="541" t="s">
        <v>91</v>
      </c>
      <c r="C2920" s="208" t="s">
        <v>9</v>
      </c>
      <c r="D2920" s="209" t="s">
        <v>92</v>
      </c>
      <c r="E2920" s="209" t="s">
        <v>93</v>
      </c>
      <c r="F2920" s="209" t="s">
        <v>94</v>
      </c>
      <c r="G2920" s="210" t="s">
        <v>62</v>
      </c>
      <c r="H2920" s="156"/>
      <c r="I2920" s="175"/>
      <c r="J2920" s="175"/>
    </row>
    <row r="2921" spans="1:10">
      <c r="A2921" s="535" t="s">
        <v>113</v>
      </c>
      <c r="B2921" s="201">
        <v>88247</v>
      </c>
      <c r="C2921" s="190" t="s">
        <v>440</v>
      </c>
      <c r="D2921" s="191" t="s">
        <v>90</v>
      </c>
      <c r="E2921" s="165">
        <v>4</v>
      </c>
      <c r="F2921" s="166">
        <f>VLOOKUP(B2921,'SINAPI-Tabela-Mai.2016'!A:E,5,0)</f>
        <v>12.69</v>
      </c>
      <c r="G2921" s="167">
        <f>F2921*E2921</f>
        <v>50.76</v>
      </c>
      <c r="H2921" s="156"/>
      <c r="I2921" s="175"/>
      <c r="J2921" s="175"/>
    </row>
    <row r="2922" spans="1:10">
      <c r="A2922" s="535" t="s">
        <v>113</v>
      </c>
      <c r="B2922" s="201">
        <v>88264</v>
      </c>
      <c r="C2922" s="190" t="s">
        <v>135</v>
      </c>
      <c r="D2922" s="191" t="s">
        <v>90</v>
      </c>
      <c r="E2922" s="165">
        <v>4</v>
      </c>
      <c r="F2922" s="166">
        <f>VLOOKUP(B2922,'SINAPI-Tabela-Mai.2016'!A:E,5,0)</f>
        <v>15.86</v>
      </c>
      <c r="G2922" s="167">
        <f>F2922*E2922</f>
        <v>63.44</v>
      </c>
      <c r="H2922" s="156"/>
      <c r="I2922" s="175"/>
      <c r="J2922" s="175"/>
    </row>
    <row r="2923" spans="1:10" ht="30" customHeight="1">
      <c r="A2923" s="536" t="s">
        <v>266</v>
      </c>
      <c r="B2923" s="537" t="s">
        <v>940</v>
      </c>
      <c r="C2923" s="212" t="s">
        <v>18931</v>
      </c>
      <c r="D2923" s="181" t="s">
        <v>108</v>
      </c>
      <c r="E2923" s="213">
        <v>1</v>
      </c>
      <c r="F2923" s="232">
        <f>VLOOKUP(B2923,'Mapa de Cotação'!A:I,9,0)</f>
        <v>1974.71</v>
      </c>
      <c r="G2923" s="328">
        <f>F2923*E2923</f>
        <v>1974.71</v>
      </c>
      <c r="H2923" s="156"/>
      <c r="I2923" s="175"/>
      <c r="J2923" s="175"/>
    </row>
    <row r="2924" spans="1:10">
      <c r="A2924" s="536"/>
      <c r="B2924" s="537"/>
      <c r="C2924" s="212"/>
      <c r="D2924" s="181"/>
      <c r="E2924" s="181"/>
      <c r="F2924" s="181"/>
      <c r="G2924" s="215"/>
      <c r="H2924" s="156"/>
      <c r="I2924" s="175"/>
      <c r="J2924" s="175"/>
    </row>
    <row r="2925" spans="1:10">
      <c r="A2925" s="542" t="str">
        <f>B2919</f>
        <v>COMP.99</v>
      </c>
      <c r="B2925" s="542"/>
      <c r="C2925" s="218" t="s">
        <v>100</v>
      </c>
      <c r="D2925" s="216"/>
      <c r="E2925" s="216"/>
      <c r="F2925" s="216"/>
      <c r="G2925" s="219">
        <f>SUM(G2921:G2924)</f>
        <v>2088.91</v>
      </c>
      <c r="H2925" s="174"/>
      <c r="I2925" s="175">
        <f>G2923</f>
        <v>1974.71</v>
      </c>
      <c r="J2925" s="175">
        <f>G2922+G2921</f>
        <v>114.19999999999999</v>
      </c>
    </row>
    <row r="2926" spans="1:10">
      <c r="A2926" s="543" t="s">
        <v>101</v>
      </c>
      <c r="B2926" s="545" t="s">
        <v>18932</v>
      </c>
      <c r="C2926" s="222"/>
      <c r="D2926" s="220"/>
      <c r="E2926" s="220"/>
      <c r="F2926" s="220"/>
      <c r="G2926" s="220"/>
      <c r="H2926" s="156"/>
      <c r="I2926" s="175"/>
      <c r="J2926" s="175"/>
    </row>
    <row r="2927" spans="1:10">
      <c r="A2927" s="224"/>
      <c r="B2927" s="224"/>
      <c r="C2927" s="225"/>
      <c r="D2927" s="223"/>
      <c r="E2927" s="223"/>
      <c r="F2927" s="223"/>
      <c r="G2927" s="223"/>
      <c r="H2927" s="156"/>
      <c r="I2927" s="175"/>
      <c r="J2927" s="175"/>
    </row>
    <row r="2928" spans="1:10" ht="33.75" customHeight="1">
      <c r="A2928" s="199" t="s">
        <v>97</v>
      </c>
      <c r="B2928" s="199" t="s">
        <v>941</v>
      </c>
      <c r="C2928" s="184" t="s">
        <v>18933</v>
      </c>
      <c r="D2928" s="182" t="s">
        <v>108</v>
      </c>
      <c r="E2928" s="182"/>
      <c r="F2928" s="182"/>
      <c r="G2928" s="182" t="str">
        <f>B2928</f>
        <v>COMP.100</v>
      </c>
      <c r="H2928" s="156"/>
      <c r="I2928" s="175"/>
      <c r="J2928" s="175"/>
    </row>
    <row r="2929" spans="1:10">
      <c r="A2929" s="540" t="s">
        <v>88</v>
      </c>
      <c r="B2929" s="541" t="s">
        <v>91</v>
      </c>
      <c r="C2929" s="208" t="s">
        <v>9</v>
      </c>
      <c r="D2929" s="209" t="s">
        <v>92</v>
      </c>
      <c r="E2929" s="209" t="s">
        <v>93</v>
      </c>
      <c r="F2929" s="209" t="s">
        <v>94</v>
      </c>
      <c r="G2929" s="210" t="s">
        <v>62</v>
      </c>
      <c r="H2929" s="156"/>
      <c r="I2929" s="175"/>
      <c r="J2929" s="175"/>
    </row>
    <row r="2930" spans="1:10">
      <c r="A2930" s="535" t="s">
        <v>113</v>
      </c>
      <c r="B2930" s="201">
        <v>88247</v>
      </c>
      <c r="C2930" s="190" t="s">
        <v>440</v>
      </c>
      <c r="D2930" s="191" t="s">
        <v>90</v>
      </c>
      <c r="E2930" s="165">
        <v>6</v>
      </c>
      <c r="F2930" s="166">
        <f>VLOOKUP(B2930,'SINAPI-Tabela-Mai.2016'!A:E,5,0)</f>
        <v>12.69</v>
      </c>
      <c r="G2930" s="167">
        <f>F2930*E2930</f>
        <v>76.14</v>
      </c>
      <c r="H2930" s="156"/>
      <c r="I2930" s="175"/>
      <c r="J2930" s="175"/>
    </row>
    <row r="2931" spans="1:10">
      <c r="A2931" s="535" t="s">
        <v>113</v>
      </c>
      <c r="B2931" s="201">
        <v>88264</v>
      </c>
      <c r="C2931" s="190" t="s">
        <v>135</v>
      </c>
      <c r="D2931" s="191" t="s">
        <v>90</v>
      </c>
      <c r="E2931" s="165">
        <v>6</v>
      </c>
      <c r="F2931" s="166">
        <f>VLOOKUP(B2931,'SINAPI-Tabela-Mai.2016'!A:E,5,0)</f>
        <v>15.86</v>
      </c>
      <c r="G2931" s="167">
        <f>F2931*E2931</f>
        <v>95.16</v>
      </c>
      <c r="H2931" s="156"/>
      <c r="I2931" s="175"/>
      <c r="J2931" s="175"/>
    </row>
    <row r="2932" spans="1:10" ht="33.75" customHeight="1">
      <c r="A2932" s="536" t="s">
        <v>266</v>
      </c>
      <c r="B2932" s="537" t="s">
        <v>942</v>
      </c>
      <c r="C2932" s="212" t="s">
        <v>18933</v>
      </c>
      <c r="D2932" s="181" t="s">
        <v>108</v>
      </c>
      <c r="E2932" s="213">
        <v>1</v>
      </c>
      <c r="F2932" s="232">
        <f>VLOOKUP(B2932,'Mapa de Cotação'!A:I,9,0)</f>
        <v>3122.08</v>
      </c>
      <c r="G2932" s="328">
        <f>F2932*E2932</f>
        <v>3122.08</v>
      </c>
      <c r="H2932" s="156"/>
      <c r="I2932" s="175"/>
      <c r="J2932" s="175"/>
    </row>
    <row r="2933" spans="1:10">
      <c r="A2933" s="536"/>
      <c r="B2933" s="537"/>
      <c r="C2933" s="212"/>
      <c r="D2933" s="181"/>
      <c r="E2933" s="181"/>
      <c r="F2933" s="181"/>
      <c r="G2933" s="215"/>
      <c r="H2933" s="156"/>
      <c r="I2933" s="175"/>
      <c r="J2933" s="175"/>
    </row>
    <row r="2934" spans="1:10">
      <c r="A2934" s="542" t="str">
        <f>B2928</f>
        <v>COMP.100</v>
      </c>
      <c r="B2934" s="542"/>
      <c r="C2934" s="218" t="s">
        <v>100</v>
      </c>
      <c r="D2934" s="216"/>
      <c r="E2934" s="216"/>
      <c r="F2934" s="216"/>
      <c r="G2934" s="219">
        <f>SUM(G2930:G2933)</f>
        <v>3293.38</v>
      </c>
      <c r="H2934" s="174"/>
      <c r="I2934" s="175">
        <f>G2932</f>
        <v>3122.08</v>
      </c>
      <c r="J2934" s="175">
        <f>G2931+G2930</f>
        <v>171.3</v>
      </c>
    </row>
    <row r="2935" spans="1:10">
      <c r="A2935" s="543" t="s">
        <v>101</v>
      </c>
      <c r="B2935" s="545" t="s">
        <v>18932</v>
      </c>
      <c r="C2935" s="222"/>
      <c r="D2935" s="220"/>
      <c r="E2935" s="220"/>
      <c r="F2935" s="220"/>
      <c r="G2935" s="220"/>
      <c r="H2935" s="156"/>
      <c r="I2935" s="175"/>
      <c r="J2935" s="175"/>
    </row>
    <row r="2936" spans="1:10">
      <c r="A2936" s="224"/>
      <c r="B2936" s="224"/>
      <c r="C2936" s="225"/>
      <c r="D2936" s="223"/>
      <c r="E2936" s="223"/>
      <c r="F2936" s="223"/>
      <c r="G2936" s="223"/>
      <c r="H2936" s="156"/>
      <c r="I2936" s="175"/>
      <c r="J2936" s="175"/>
    </row>
    <row r="2937" spans="1:10" ht="45">
      <c r="A2937" s="199" t="s">
        <v>97</v>
      </c>
      <c r="B2937" s="199" t="s">
        <v>943</v>
      </c>
      <c r="C2937" s="184" t="s">
        <v>18934</v>
      </c>
      <c r="D2937" s="182" t="s">
        <v>108</v>
      </c>
      <c r="E2937" s="182"/>
      <c r="F2937" s="182"/>
      <c r="G2937" s="182" t="str">
        <f>B2937</f>
        <v>COMP.101</v>
      </c>
      <c r="H2937" s="156"/>
      <c r="I2937" s="175"/>
      <c r="J2937" s="175"/>
    </row>
    <row r="2938" spans="1:10">
      <c r="A2938" s="540" t="s">
        <v>88</v>
      </c>
      <c r="B2938" s="541" t="s">
        <v>91</v>
      </c>
      <c r="C2938" s="208" t="s">
        <v>9</v>
      </c>
      <c r="D2938" s="209" t="s">
        <v>92</v>
      </c>
      <c r="E2938" s="209" t="s">
        <v>93</v>
      </c>
      <c r="F2938" s="209" t="s">
        <v>94</v>
      </c>
      <c r="G2938" s="210" t="s">
        <v>62</v>
      </c>
      <c r="H2938" s="156"/>
      <c r="I2938" s="175"/>
      <c r="J2938" s="175"/>
    </row>
    <row r="2939" spans="1:10">
      <c r="A2939" s="535" t="s">
        <v>113</v>
      </c>
      <c r="B2939" s="201">
        <v>88247</v>
      </c>
      <c r="C2939" s="190" t="s">
        <v>440</v>
      </c>
      <c r="D2939" s="191" t="s">
        <v>90</v>
      </c>
      <c r="E2939" s="165">
        <v>3</v>
      </c>
      <c r="F2939" s="166">
        <f>VLOOKUP(B2939,'SINAPI-Tabela-Mai.2016'!A:E,5,0)</f>
        <v>12.69</v>
      </c>
      <c r="G2939" s="167">
        <f>F2939*E2939</f>
        <v>38.07</v>
      </c>
      <c r="H2939" s="156"/>
      <c r="I2939" s="175"/>
      <c r="J2939" s="175"/>
    </row>
    <row r="2940" spans="1:10">
      <c r="A2940" s="535" t="s">
        <v>113</v>
      </c>
      <c r="B2940" s="201">
        <v>88264</v>
      </c>
      <c r="C2940" s="190" t="s">
        <v>135</v>
      </c>
      <c r="D2940" s="191" t="s">
        <v>90</v>
      </c>
      <c r="E2940" s="165">
        <v>3</v>
      </c>
      <c r="F2940" s="166">
        <f>VLOOKUP(B2940,'SINAPI-Tabela-Mai.2016'!A:E,5,0)</f>
        <v>15.86</v>
      </c>
      <c r="G2940" s="167">
        <f>F2940*E2940</f>
        <v>47.58</v>
      </c>
      <c r="H2940" s="156"/>
      <c r="I2940" s="175"/>
      <c r="J2940" s="175"/>
    </row>
    <row r="2941" spans="1:10" ht="45">
      <c r="A2941" s="536" t="s">
        <v>266</v>
      </c>
      <c r="B2941" s="537" t="s">
        <v>944</v>
      </c>
      <c r="C2941" s="212" t="s">
        <v>18934</v>
      </c>
      <c r="D2941" s="181" t="s">
        <v>108</v>
      </c>
      <c r="E2941" s="213">
        <v>1</v>
      </c>
      <c r="F2941" s="232">
        <f>VLOOKUP(B2941,'Mapa de Cotação'!A:I,9,0)</f>
        <v>10059.395</v>
      </c>
      <c r="G2941" s="328">
        <f>F2941*E2941</f>
        <v>10059.395</v>
      </c>
      <c r="H2941" s="156"/>
      <c r="I2941" s="175"/>
      <c r="J2941" s="175"/>
    </row>
    <row r="2942" spans="1:10">
      <c r="A2942" s="536"/>
      <c r="B2942" s="537"/>
      <c r="C2942" s="212"/>
      <c r="D2942" s="181"/>
      <c r="E2942" s="181"/>
      <c r="F2942" s="181"/>
      <c r="G2942" s="215"/>
      <c r="H2942" s="156"/>
      <c r="I2942" s="175"/>
      <c r="J2942" s="175"/>
    </row>
    <row r="2943" spans="1:10">
      <c r="A2943" s="542" t="str">
        <f>B2937</f>
        <v>COMP.101</v>
      </c>
      <c r="B2943" s="542"/>
      <c r="C2943" s="218" t="s">
        <v>100</v>
      </c>
      <c r="D2943" s="216"/>
      <c r="E2943" s="216"/>
      <c r="F2943" s="216"/>
      <c r="G2943" s="219">
        <f>SUM(G2939:G2942)</f>
        <v>10145.045</v>
      </c>
      <c r="H2943" s="174"/>
      <c r="I2943" s="175">
        <f>G2941</f>
        <v>10059.395</v>
      </c>
      <c r="J2943" s="175">
        <f>G2940+G2939</f>
        <v>85.65</v>
      </c>
    </row>
    <row r="2944" spans="1:10">
      <c r="A2944" s="543" t="s">
        <v>101</v>
      </c>
      <c r="B2944" s="545" t="s">
        <v>18928</v>
      </c>
      <c r="C2944" s="222"/>
      <c r="D2944" s="220"/>
      <c r="E2944" s="220"/>
      <c r="F2944" s="220"/>
      <c r="G2944" s="220"/>
      <c r="H2944" s="156"/>
      <c r="I2944" s="175"/>
      <c r="J2944" s="175"/>
    </row>
    <row r="2945" spans="1:10">
      <c r="A2945" s="605"/>
      <c r="B2945" s="605"/>
      <c r="C2945" s="225"/>
      <c r="D2945" s="223"/>
      <c r="E2945" s="223"/>
      <c r="F2945" s="223"/>
      <c r="G2945" s="223"/>
      <c r="H2945" s="156"/>
      <c r="I2945" s="175"/>
      <c r="J2945" s="175"/>
    </row>
    <row r="2946" spans="1:10">
      <c r="A2946" s="199" t="s">
        <v>97</v>
      </c>
      <c r="B2946" s="199" t="s">
        <v>946</v>
      </c>
      <c r="C2946" s="184" t="s">
        <v>947</v>
      </c>
      <c r="D2946" s="182" t="s">
        <v>108</v>
      </c>
      <c r="E2946" s="182"/>
      <c r="F2946" s="182"/>
      <c r="G2946" s="182" t="str">
        <f>B2946</f>
        <v>COMP.106</v>
      </c>
      <c r="H2946" s="156"/>
      <c r="I2946" s="175"/>
      <c r="J2946" s="175"/>
    </row>
    <row r="2947" spans="1:10">
      <c r="A2947" s="540" t="s">
        <v>88</v>
      </c>
      <c r="B2947" s="541" t="s">
        <v>91</v>
      </c>
      <c r="C2947" s="208" t="s">
        <v>9</v>
      </c>
      <c r="D2947" s="209" t="s">
        <v>92</v>
      </c>
      <c r="E2947" s="209" t="s">
        <v>93</v>
      </c>
      <c r="F2947" s="209" t="s">
        <v>94</v>
      </c>
      <c r="G2947" s="210" t="s">
        <v>62</v>
      </c>
      <c r="H2947" s="156"/>
      <c r="I2947" s="175"/>
      <c r="J2947" s="175"/>
    </row>
    <row r="2948" spans="1:10">
      <c r="A2948" s="535" t="s">
        <v>113</v>
      </c>
      <c r="B2948" s="201">
        <v>88247</v>
      </c>
      <c r="C2948" s="190" t="s">
        <v>440</v>
      </c>
      <c r="D2948" s="191" t="s">
        <v>90</v>
      </c>
      <c r="E2948" s="165">
        <v>3</v>
      </c>
      <c r="F2948" s="166">
        <f>VLOOKUP(B2948,'SINAPI-Tabela-Mai.2016'!A:E,5,0)</f>
        <v>12.69</v>
      </c>
      <c r="G2948" s="167">
        <f>F2948*E2948</f>
        <v>38.07</v>
      </c>
      <c r="H2948" s="156"/>
      <c r="I2948" s="175"/>
      <c r="J2948" s="175"/>
    </row>
    <row r="2949" spans="1:10">
      <c r="A2949" s="535" t="s">
        <v>113</v>
      </c>
      <c r="B2949" s="201">
        <v>88264</v>
      </c>
      <c r="C2949" s="190" t="s">
        <v>135</v>
      </c>
      <c r="D2949" s="191" t="s">
        <v>90</v>
      </c>
      <c r="E2949" s="165">
        <v>3</v>
      </c>
      <c r="F2949" s="166">
        <f>VLOOKUP(B2949,'SINAPI-Tabela-Mai.2016'!A:E,5,0)</f>
        <v>15.86</v>
      </c>
      <c r="G2949" s="167">
        <f>F2949*E2949</f>
        <v>47.58</v>
      </c>
      <c r="H2949" s="156"/>
      <c r="I2949" s="175"/>
      <c r="J2949" s="175"/>
    </row>
    <row r="2950" spans="1:10">
      <c r="A2950" s="536" t="s">
        <v>266</v>
      </c>
      <c r="B2950" s="537" t="s">
        <v>948</v>
      </c>
      <c r="C2950" s="212" t="s">
        <v>947</v>
      </c>
      <c r="D2950" s="181" t="s">
        <v>108</v>
      </c>
      <c r="E2950" s="213">
        <v>1</v>
      </c>
      <c r="F2950" s="232">
        <f>VLOOKUP(B2950,'Mapa de Cotação'!A:I,9,0)</f>
        <v>1324.2933333333333</v>
      </c>
      <c r="G2950" s="328">
        <f>F2950*E2950</f>
        <v>1324.2933333333333</v>
      </c>
      <c r="H2950" s="156"/>
      <c r="I2950" s="175"/>
      <c r="J2950" s="175"/>
    </row>
    <row r="2951" spans="1:10">
      <c r="A2951" s="536"/>
      <c r="B2951" s="537"/>
      <c r="C2951" s="212"/>
      <c r="D2951" s="181"/>
      <c r="E2951" s="181"/>
      <c r="F2951" s="181"/>
      <c r="G2951" s="215"/>
      <c r="H2951" s="156"/>
      <c r="I2951" s="175"/>
      <c r="J2951" s="175"/>
    </row>
    <row r="2952" spans="1:10">
      <c r="A2952" s="542" t="str">
        <f>B2946</f>
        <v>COMP.106</v>
      </c>
      <c r="B2952" s="542"/>
      <c r="C2952" s="218" t="s">
        <v>100</v>
      </c>
      <c r="D2952" s="216"/>
      <c r="E2952" s="216"/>
      <c r="F2952" s="216"/>
      <c r="G2952" s="219">
        <f>SUM(G2948:G2951)</f>
        <v>1409.9433333333334</v>
      </c>
      <c r="H2952" s="174"/>
      <c r="I2952" s="175">
        <f>G2950</f>
        <v>1324.2933333333333</v>
      </c>
      <c r="J2952" s="175">
        <f>G2949+G2948</f>
        <v>85.65</v>
      </c>
    </row>
    <row r="2953" spans="1:10">
      <c r="A2953" s="543" t="s">
        <v>101</v>
      </c>
      <c r="B2953" s="545" t="s">
        <v>945</v>
      </c>
      <c r="C2953" s="222"/>
      <c r="D2953" s="220"/>
      <c r="E2953" s="220"/>
      <c r="F2953" s="220"/>
      <c r="G2953" s="220"/>
      <c r="H2953" s="156"/>
      <c r="I2953" s="175"/>
      <c r="J2953" s="175"/>
    </row>
    <row r="2954" spans="1:10">
      <c r="A2954" s="224"/>
      <c r="B2954" s="224"/>
      <c r="C2954" s="225"/>
      <c r="D2954" s="223"/>
      <c r="E2954" s="223"/>
      <c r="F2954" s="223"/>
      <c r="G2954" s="223"/>
      <c r="H2954" s="156"/>
      <c r="I2954" s="175"/>
      <c r="J2954" s="175"/>
    </row>
    <row r="2955" spans="1:10">
      <c r="A2955" s="199" t="s">
        <v>97</v>
      </c>
      <c r="B2955" s="199" t="s">
        <v>951</v>
      </c>
      <c r="C2955" s="184" t="s">
        <v>952</v>
      </c>
      <c r="D2955" s="182" t="s">
        <v>789</v>
      </c>
      <c r="E2955" s="182"/>
      <c r="F2955" s="182"/>
      <c r="G2955" s="182" t="str">
        <f>B2955</f>
        <v>COMP.124</v>
      </c>
      <c r="H2955" s="156"/>
      <c r="I2955" s="175"/>
      <c r="J2955" s="175"/>
    </row>
    <row r="2956" spans="1:10">
      <c r="A2956" s="282" t="s">
        <v>88</v>
      </c>
      <c r="B2956" s="200" t="s">
        <v>91</v>
      </c>
      <c r="C2956" s="186" t="s">
        <v>9</v>
      </c>
      <c r="D2956" s="187" t="s">
        <v>92</v>
      </c>
      <c r="E2956" s="187" t="s">
        <v>93</v>
      </c>
      <c r="F2956" s="187" t="s">
        <v>94</v>
      </c>
      <c r="G2956" s="188" t="s">
        <v>62</v>
      </c>
      <c r="H2956" s="156"/>
      <c r="I2956" s="175"/>
      <c r="J2956" s="175"/>
    </row>
    <row r="2957" spans="1:10">
      <c r="A2957" s="535" t="s">
        <v>113</v>
      </c>
      <c r="B2957" s="202">
        <v>88316</v>
      </c>
      <c r="C2957" s="190" t="s">
        <v>116</v>
      </c>
      <c r="D2957" s="191" t="s">
        <v>90</v>
      </c>
      <c r="E2957" s="165">
        <v>110</v>
      </c>
      <c r="F2957" s="166">
        <f>VLOOKUP(B2957,'SINAPI-Tabela-Mai.2016'!A:E,5,0)</f>
        <v>11.41</v>
      </c>
      <c r="G2957" s="167">
        <f>F2957*E2957</f>
        <v>1255.0999999999999</v>
      </c>
      <c r="H2957" s="156"/>
      <c r="I2957" s="175"/>
      <c r="J2957" s="175"/>
    </row>
    <row r="2958" spans="1:10">
      <c r="A2958" s="535"/>
      <c r="B2958" s="202"/>
      <c r="C2958" s="190"/>
      <c r="D2958" s="191"/>
      <c r="E2958" s="191"/>
      <c r="F2958" s="192"/>
      <c r="G2958" s="193"/>
      <c r="H2958" s="156"/>
      <c r="I2958" s="175"/>
      <c r="J2958" s="175"/>
    </row>
    <row r="2959" spans="1:10">
      <c r="A2959" s="283" t="str">
        <f>B2955</f>
        <v>COMP.124</v>
      </c>
      <c r="B2959" s="283"/>
      <c r="C2959" s="196" t="s">
        <v>100</v>
      </c>
      <c r="D2959" s="194"/>
      <c r="E2959" s="194"/>
      <c r="F2959" s="173"/>
      <c r="G2959" s="246">
        <f>SUM(G2957:G2958)</f>
        <v>1255.0999999999999</v>
      </c>
      <c r="H2959" s="174"/>
      <c r="I2959" s="175"/>
      <c r="J2959" s="175">
        <f>G2959</f>
        <v>1255.0999999999999</v>
      </c>
    </row>
    <row r="2960" spans="1:10">
      <c r="A2960" s="284" t="s">
        <v>101</v>
      </c>
      <c r="B2960" s="284"/>
      <c r="C2960" s="178"/>
      <c r="D2960" s="176"/>
      <c r="E2960" s="176"/>
      <c r="F2960" s="180"/>
      <c r="G2960" s="180"/>
      <c r="H2960" s="156"/>
      <c r="I2960" s="175"/>
      <c r="J2960" s="175"/>
    </row>
    <row r="2961" spans="1:10">
      <c r="A2961" s="198"/>
      <c r="B2961" s="198"/>
      <c r="C2961" s="178"/>
      <c r="D2961" s="176"/>
      <c r="E2961" s="176"/>
      <c r="F2961" s="180"/>
      <c r="G2961" s="180"/>
      <c r="H2961" s="156"/>
      <c r="I2961" s="175"/>
      <c r="J2961" s="175"/>
    </row>
    <row r="2962" spans="1:10" ht="22.5">
      <c r="A2962" s="199" t="s">
        <v>97</v>
      </c>
      <c r="B2962" s="199" t="s">
        <v>976</v>
      </c>
      <c r="C2962" s="184" t="s">
        <v>977</v>
      </c>
      <c r="D2962" s="182" t="s">
        <v>121</v>
      </c>
      <c r="E2962" s="182"/>
      <c r="F2962" s="182"/>
      <c r="G2962" s="182" t="str">
        <f>B2962</f>
        <v>COMP.141</v>
      </c>
      <c r="H2962" s="156"/>
      <c r="I2962" s="175"/>
      <c r="J2962" s="175"/>
    </row>
    <row r="2963" spans="1:10">
      <c r="A2963" s="282" t="s">
        <v>88</v>
      </c>
      <c r="B2963" s="200" t="s">
        <v>91</v>
      </c>
      <c r="C2963" s="186" t="s">
        <v>9</v>
      </c>
      <c r="D2963" s="187" t="s">
        <v>92</v>
      </c>
      <c r="E2963" s="187" t="s">
        <v>93</v>
      </c>
      <c r="F2963" s="187" t="s">
        <v>94</v>
      </c>
      <c r="G2963" s="188" t="s">
        <v>62</v>
      </c>
      <c r="H2963" s="156"/>
      <c r="I2963" s="175"/>
      <c r="J2963" s="175"/>
    </row>
    <row r="2964" spans="1:10">
      <c r="A2964" s="535" t="s">
        <v>113</v>
      </c>
      <c r="B2964" s="202">
        <v>88279</v>
      </c>
      <c r="C2964" s="190" t="s">
        <v>954</v>
      </c>
      <c r="D2964" s="191" t="s">
        <v>90</v>
      </c>
      <c r="E2964" s="165">
        <v>0.1</v>
      </c>
      <c r="F2964" s="166">
        <f>VLOOKUP(B2964,'SINAPI-Tabela-Mai.2016'!A:E,5,0)</f>
        <v>20.53</v>
      </c>
      <c r="G2964" s="167">
        <f>F2964*E2964</f>
        <v>2.0530000000000004</v>
      </c>
      <c r="H2964" s="156"/>
      <c r="I2964" s="175"/>
      <c r="J2964" s="175"/>
    </row>
    <row r="2965" spans="1:10">
      <c r="A2965" s="535" t="s">
        <v>113</v>
      </c>
      <c r="B2965" s="202">
        <v>88316</v>
      </c>
      <c r="C2965" s="190" t="s">
        <v>116</v>
      </c>
      <c r="D2965" s="191" t="s">
        <v>90</v>
      </c>
      <c r="E2965" s="165">
        <v>0.1</v>
      </c>
      <c r="F2965" s="166">
        <f>VLOOKUP(B2965,'SINAPI-Tabela-Mai.2016'!A:E,5,0)</f>
        <v>11.41</v>
      </c>
      <c r="G2965" s="167">
        <f>F2965*E2965</f>
        <v>1.141</v>
      </c>
      <c r="H2965" s="156"/>
      <c r="I2965" s="175"/>
      <c r="J2965" s="175"/>
    </row>
    <row r="2966" spans="1:10" ht="22.5">
      <c r="A2966" s="535" t="s">
        <v>266</v>
      </c>
      <c r="B2966" s="202" t="s">
        <v>978</v>
      </c>
      <c r="C2966" s="190" t="s">
        <v>977</v>
      </c>
      <c r="D2966" s="191" t="s">
        <v>121</v>
      </c>
      <c r="E2966" s="165">
        <v>1</v>
      </c>
      <c r="F2966" s="232">
        <f>VLOOKUP(B2966,'Mapa de Cotação'!A:I,9,0)</f>
        <v>1.5566666666666666</v>
      </c>
      <c r="G2966" s="167">
        <f>F2966*E2966</f>
        <v>1.5566666666666666</v>
      </c>
      <c r="H2966" s="156"/>
      <c r="I2966" s="175"/>
      <c r="J2966" s="175"/>
    </row>
    <row r="2967" spans="1:10">
      <c r="A2967" s="535"/>
      <c r="B2967" s="202"/>
      <c r="C2967" s="190"/>
      <c r="D2967" s="191"/>
      <c r="E2967" s="165"/>
      <c r="F2967" s="166"/>
      <c r="G2967" s="167"/>
      <c r="H2967" s="156"/>
      <c r="I2967" s="175"/>
      <c r="J2967" s="175"/>
    </row>
    <row r="2968" spans="1:10">
      <c r="A2968" s="283" t="str">
        <f>B2962</f>
        <v>COMP.141</v>
      </c>
      <c r="B2968" s="283"/>
      <c r="C2968" s="196" t="s">
        <v>100</v>
      </c>
      <c r="D2968" s="194"/>
      <c r="E2968" s="194"/>
      <c r="F2968" s="173"/>
      <c r="G2968" s="246">
        <f>SUM(G2964:G2967)</f>
        <v>4.7506666666666675</v>
      </c>
      <c r="H2968" s="174"/>
      <c r="I2968" s="175">
        <f>G2966</f>
        <v>1.5566666666666666</v>
      </c>
      <c r="J2968" s="175">
        <f>G2964+G2965</f>
        <v>3.1940000000000004</v>
      </c>
    </row>
    <row r="2969" spans="1:10">
      <c r="A2969" s="284" t="s">
        <v>101</v>
      </c>
      <c r="B2969" s="284"/>
      <c r="C2969" s="178"/>
      <c r="D2969" s="176"/>
      <c r="E2969" s="176"/>
      <c r="F2969" s="180"/>
      <c r="G2969" s="180"/>
      <c r="H2969" s="156"/>
      <c r="I2969" s="175"/>
      <c r="J2969" s="175"/>
    </row>
    <row r="2970" spans="1:10">
      <c r="A2970" s="266"/>
      <c r="B2970" s="266"/>
      <c r="C2970" s="267"/>
      <c r="D2970" s="265"/>
      <c r="E2970" s="267"/>
      <c r="F2970" s="268"/>
      <c r="G2970" s="268"/>
      <c r="H2970" s="156"/>
      <c r="I2970" s="175"/>
      <c r="J2970" s="175"/>
    </row>
    <row r="2971" spans="1:10" ht="22.5">
      <c r="A2971" s="199" t="s">
        <v>97</v>
      </c>
      <c r="B2971" s="199" t="s">
        <v>979</v>
      </c>
      <c r="C2971" s="184" t="s">
        <v>980</v>
      </c>
      <c r="D2971" s="182" t="s">
        <v>121</v>
      </c>
      <c r="E2971" s="182"/>
      <c r="F2971" s="182"/>
      <c r="G2971" s="182" t="str">
        <f>B2971</f>
        <v>COMP.142</v>
      </c>
      <c r="H2971" s="156"/>
      <c r="I2971" s="175"/>
      <c r="J2971" s="175"/>
    </row>
    <row r="2972" spans="1:10">
      <c r="A2972" s="282" t="s">
        <v>88</v>
      </c>
      <c r="B2972" s="200" t="s">
        <v>91</v>
      </c>
      <c r="C2972" s="186" t="s">
        <v>9</v>
      </c>
      <c r="D2972" s="187" t="s">
        <v>92</v>
      </c>
      <c r="E2972" s="187" t="s">
        <v>93</v>
      </c>
      <c r="F2972" s="187" t="s">
        <v>94</v>
      </c>
      <c r="G2972" s="188" t="s">
        <v>62</v>
      </c>
      <c r="H2972" s="156"/>
      <c r="I2972" s="175"/>
      <c r="J2972" s="175"/>
    </row>
    <row r="2973" spans="1:10">
      <c r="A2973" s="535" t="s">
        <v>113</v>
      </c>
      <c r="B2973" s="202">
        <v>88279</v>
      </c>
      <c r="C2973" s="190" t="s">
        <v>954</v>
      </c>
      <c r="D2973" s="191" t="s">
        <v>90</v>
      </c>
      <c r="E2973" s="165">
        <v>0.1</v>
      </c>
      <c r="F2973" s="166">
        <f>VLOOKUP(B2973,'SINAPI-Tabela-Mai.2016'!A:E,5,0)</f>
        <v>20.53</v>
      </c>
      <c r="G2973" s="167">
        <f>F2973*E2973</f>
        <v>2.0530000000000004</v>
      </c>
      <c r="H2973" s="156"/>
      <c r="I2973" s="175"/>
      <c r="J2973" s="175"/>
    </row>
    <row r="2974" spans="1:10">
      <c r="A2974" s="535" t="s">
        <v>113</v>
      </c>
      <c r="B2974" s="202">
        <v>88316</v>
      </c>
      <c r="C2974" s="190" t="s">
        <v>116</v>
      </c>
      <c r="D2974" s="191" t="s">
        <v>90</v>
      </c>
      <c r="E2974" s="165">
        <v>0.1</v>
      </c>
      <c r="F2974" s="166">
        <f>VLOOKUP(B2974,'SINAPI-Tabela-Mai.2016'!A:E,5,0)</f>
        <v>11.41</v>
      </c>
      <c r="G2974" s="167">
        <f>F2974*E2974</f>
        <v>1.141</v>
      </c>
      <c r="H2974" s="156"/>
      <c r="I2974" s="175"/>
      <c r="J2974" s="175"/>
    </row>
    <row r="2975" spans="1:10" ht="22.5">
      <c r="A2975" s="535" t="s">
        <v>266</v>
      </c>
      <c r="B2975" s="202" t="s">
        <v>981</v>
      </c>
      <c r="C2975" s="190" t="s">
        <v>980</v>
      </c>
      <c r="D2975" s="191" t="s">
        <v>121</v>
      </c>
      <c r="E2975" s="165">
        <v>1</v>
      </c>
      <c r="F2975" s="232">
        <f>VLOOKUP(B2975,'Mapa de Cotação'!A:I,9,0)</f>
        <v>1.6850000000000001</v>
      </c>
      <c r="G2975" s="167">
        <f>F2975*E2975</f>
        <v>1.6850000000000001</v>
      </c>
      <c r="H2975" s="156"/>
      <c r="I2975" s="175"/>
      <c r="J2975" s="175"/>
    </row>
    <row r="2976" spans="1:10">
      <c r="A2976" s="535"/>
      <c r="B2976" s="202"/>
      <c r="C2976" s="190"/>
      <c r="D2976" s="191"/>
      <c r="E2976" s="165"/>
      <c r="F2976" s="166"/>
      <c r="G2976" s="167"/>
      <c r="H2976" s="156"/>
      <c r="I2976" s="175"/>
      <c r="J2976" s="175"/>
    </row>
    <row r="2977" spans="1:10">
      <c r="A2977" s="283" t="str">
        <f>B2971</f>
        <v>COMP.142</v>
      </c>
      <c r="B2977" s="283"/>
      <c r="C2977" s="196" t="s">
        <v>100</v>
      </c>
      <c r="D2977" s="194"/>
      <c r="E2977" s="194"/>
      <c r="F2977" s="173"/>
      <c r="G2977" s="246">
        <f>SUM(G2973:G2976)</f>
        <v>4.8790000000000004</v>
      </c>
      <c r="H2977" s="174"/>
      <c r="I2977" s="175">
        <f>G2975</f>
        <v>1.6850000000000001</v>
      </c>
      <c r="J2977" s="175">
        <f>G2973+G2974</f>
        <v>3.1940000000000004</v>
      </c>
    </row>
    <row r="2978" spans="1:10">
      <c r="A2978" s="284" t="s">
        <v>101</v>
      </c>
      <c r="B2978" s="284"/>
      <c r="C2978" s="178"/>
      <c r="D2978" s="176"/>
      <c r="E2978" s="176"/>
      <c r="F2978" s="180"/>
      <c r="G2978" s="180"/>
      <c r="H2978" s="156"/>
      <c r="I2978" s="175"/>
      <c r="J2978" s="175"/>
    </row>
    <row r="2979" spans="1:10">
      <c r="A2979" s="266"/>
      <c r="B2979" s="266"/>
      <c r="C2979" s="267"/>
      <c r="D2979" s="265"/>
      <c r="E2979" s="267"/>
      <c r="F2979" s="268"/>
      <c r="G2979" s="268"/>
      <c r="H2979" s="156"/>
      <c r="I2979" s="175"/>
      <c r="J2979" s="175"/>
    </row>
    <row r="2980" spans="1:10" ht="22.5">
      <c r="A2980" s="199" t="s">
        <v>97</v>
      </c>
      <c r="B2980" s="199" t="s">
        <v>982</v>
      </c>
      <c r="C2980" s="184" t="s">
        <v>983</v>
      </c>
      <c r="D2980" s="182" t="s">
        <v>121</v>
      </c>
      <c r="E2980" s="182"/>
      <c r="F2980" s="182"/>
      <c r="G2980" s="182" t="str">
        <f>B2980</f>
        <v>COMP.143</v>
      </c>
      <c r="H2980" s="156"/>
      <c r="I2980" s="175"/>
      <c r="J2980" s="175"/>
    </row>
    <row r="2981" spans="1:10">
      <c r="A2981" s="282" t="s">
        <v>88</v>
      </c>
      <c r="B2981" s="200" t="s">
        <v>91</v>
      </c>
      <c r="C2981" s="186" t="s">
        <v>9</v>
      </c>
      <c r="D2981" s="187" t="s">
        <v>92</v>
      </c>
      <c r="E2981" s="187" t="s">
        <v>93</v>
      </c>
      <c r="F2981" s="187" t="s">
        <v>94</v>
      </c>
      <c r="G2981" s="188" t="s">
        <v>62</v>
      </c>
      <c r="H2981" s="156"/>
      <c r="I2981" s="175"/>
      <c r="J2981" s="175"/>
    </row>
    <row r="2982" spans="1:10">
      <c r="A2982" s="535" t="s">
        <v>113</v>
      </c>
      <c r="B2982" s="202">
        <v>88279</v>
      </c>
      <c r="C2982" s="190" t="s">
        <v>954</v>
      </c>
      <c r="D2982" s="191" t="s">
        <v>90</v>
      </c>
      <c r="E2982" s="165">
        <v>0.1</v>
      </c>
      <c r="F2982" s="166">
        <f>VLOOKUP(B2982,'SINAPI-Tabela-Mai.2016'!A:E,5,0)</f>
        <v>20.53</v>
      </c>
      <c r="G2982" s="167">
        <f>F2982*E2982</f>
        <v>2.0530000000000004</v>
      </c>
      <c r="H2982" s="156"/>
      <c r="I2982" s="175"/>
      <c r="J2982" s="175"/>
    </row>
    <row r="2983" spans="1:10">
      <c r="A2983" s="535" t="s">
        <v>113</v>
      </c>
      <c r="B2983" s="202">
        <v>88316</v>
      </c>
      <c r="C2983" s="190" t="s">
        <v>116</v>
      </c>
      <c r="D2983" s="191" t="s">
        <v>90</v>
      </c>
      <c r="E2983" s="165">
        <v>0.1</v>
      </c>
      <c r="F2983" s="166">
        <f>VLOOKUP(B2983,'SINAPI-Tabela-Mai.2016'!A:E,5,0)</f>
        <v>11.41</v>
      </c>
      <c r="G2983" s="167">
        <f>F2983*E2983</f>
        <v>1.141</v>
      </c>
      <c r="H2983" s="156"/>
      <c r="I2983" s="175"/>
      <c r="J2983" s="175"/>
    </row>
    <row r="2984" spans="1:10" ht="22.5">
      <c r="A2984" s="535" t="s">
        <v>266</v>
      </c>
      <c r="B2984" s="202" t="s">
        <v>984</v>
      </c>
      <c r="C2984" s="190" t="s">
        <v>983</v>
      </c>
      <c r="D2984" s="191" t="s">
        <v>121</v>
      </c>
      <c r="E2984" s="165">
        <v>1</v>
      </c>
      <c r="F2984" s="232">
        <f>VLOOKUP(B2984,'Mapa de Cotação'!A:I,9,0)</f>
        <v>3.0874999999999995</v>
      </c>
      <c r="G2984" s="167">
        <f>F2984*E2984</f>
        <v>3.0874999999999995</v>
      </c>
      <c r="H2984" s="156"/>
      <c r="I2984" s="175"/>
      <c r="J2984" s="175"/>
    </row>
    <row r="2985" spans="1:10">
      <c r="A2985" s="535"/>
      <c r="B2985" s="202"/>
      <c r="C2985" s="190"/>
      <c r="D2985" s="191"/>
      <c r="E2985" s="165"/>
      <c r="F2985" s="166"/>
      <c r="G2985" s="167"/>
      <c r="H2985" s="156"/>
      <c r="I2985" s="175"/>
      <c r="J2985" s="175"/>
    </row>
    <row r="2986" spans="1:10">
      <c r="A2986" s="283" t="str">
        <f>B2980</f>
        <v>COMP.143</v>
      </c>
      <c r="B2986" s="283"/>
      <c r="C2986" s="196" t="s">
        <v>100</v>
      </c>
      <c r="D2986" s="194"/>
      <c r="E2986" s="194"/>
      <c r="F2986" s="173"/>
      <c r="G2986" s="246">
        <f>SUM(G2982:G2985)</f>
        <v>6.2814999999999994</v>
      </c>
      <c r="H2986" s="174"/>
      <c r="I2986" s="175">
        <f>G2984</f>
        <v>3.0874999999999995</v>
      </c>
      <c r="J2986" s="175">
        <f>G2982+G2983</f>
        <v>3.1940000000000004</v>
      </c>
    </row>
    <row r="2987" spans="1:10">
      <c r="A2987" s="284" t="s">
        <v>101</v>
      </c>
      <c r="B2987" s="284"/>
      <c r="C2987" s="178"/>
      <c r="D2987" s="176"/>
      <c r="E2987" s="176"/>
      <c r="F2987" s="180"/>
      <c r="G2987" s="180"/>
      <c r="H2987" s="156"/>
      <c r="I2987" s="175"/>
      <c r="J2987" s="175"/>
    </row>
    <row r="2988" spans="1:10">
      <c r="A2988" s="604"/>
      <c r="B2988" s="604"/>
      <c r="C2988" s="267"/>
      <c r="D2988" s="265"/>
      <c r="E2988" s="267"/>
      <c r="F2988" s="268"/>
      <c r="G2988" s="268"/>
      <c r="H2988" s="156"/>
      <c r="I2988" s="175"/>
      <c r="J2988" s="175"/>
    </row>
    <row r="2989" spans="1:10" ht="22.5">
      <c r="A2989" s="199" t="s">
        <v>97</v>
      </c>
      <c r="B2989" s="199" t="s">
        <v>985</v>
      </c>
      <c r="C2989" s="184" t="s">
        <v>986</v>
      </c>
      <c r="D2989" s="182" t="s">
        <v>121</v>
      </c>
      <c r="E2989" s="182"/>
      <c r="F2989" s="182"/>
      <c r="G2989" s="182" t="str">
        <f>B2989</f>
        <v>COMP.144</v>
      </c>
      <c r="H2989" s="156"/>
      <c r="I2989" s="175"/>
      <c r="J2989" s="175"/>
    </row>
    <row r="2990" spans="1:10">
      <c r="A2990" s="282" t="s">
        <v>88</v>
      </c>
      <c r="B2990" s="200" t="s">
        <v>91</v>
      </c>
      <c r="C2990" s="186" t="s">
        <v>9</v>
      </c>
      <c r="D2990" s="187" t="s">
        <v>92</v>
      </c>
      <c r="E2990" s="187" t="s">
        <v>93</v>
      </c>
      <c r="F2990" s="187" t="s">
        <v>94</v>
      </c>
      <c r="G2990" s="188" t="s">
        <v>62</v>
      </c>
      <c r="H2990" s="156"/>
      <c r="I2990" s="175"/>
      <c r="J2990" s="175"/>
    </row>
    <row r="2991" spans="1:10">
      <c r="A2991" s="535" t="s">
        <v>113</v>
      </c>
      <c r="B2991" s="202">
        <v>88279</v>
      </c>
      <c r="C2991" s="190" t="s">
        <v>954</v>
      </c>
      <c r="D2991" s="191" t="s">
        <v>90</v>
      </c>
      <c r="E2991" s="165">
        <v>0.1</v>
      </c>
      <c r="F2991" s="166">
        <f>VLOOKUP(B2991,'SINAPI-Tabela-Mai.2016'!A:E,5,0)</f>
        <v>20.53</v>
      </c>
      <c r="G2991" s="167">
        <f>F2991*E2991</f>
        <v>2.0530000000000004</v>
      </c>
      <c r="H2991" s="156"/>
      <c r="I2991" s="175"/>
      <c r="J2991" s="175"/>
    </row>
    <row r="2992" spans="1:10">
      <c r="A2992" s="535" t="s">
        <v>113</v>
      </c>
      <c r="B2992" s="202">
        <v>88316</v>
      </c>
      <c r="C2992" s="190" t="s">
        <v>116</v>
      </c>
      <c r="D2992" s="191" t="s">
        <v>90</v>
      </c>
      <c r="E2992" s="165">
        <v>0.1</v>
      </c>
      <c r="F2992" s="166">
        <f>VLOOKUP(B2992,'SINAPI-Tabela-Mai.2016'!A:E,5,0)</f>
        <v>11.41</v>
      </c>
      <c r="G2992" s="167">
        <f>F2992*E2992</f>
        <v>1.141</v>
      </c>
      <c r="H2992" s="156"/>
      <c r="I2992" s="175"/>
      <c r="J2992" s="175"/>
    </row>
    <row r="2993" spans="1:10" ht="22.5">
      <c r="A2993" s="535" t="s">
        <v>266</v>
      </c>
      <c r="B2993" s="202" t="s">
        <v>987</v>
      </c>
      <c r="C2993" s="190" t="s">
        <v>986</v>
      </c>
      <c r="D2993" s="191" t="s">
        <v>121</v>
      </c>
      <c r="E2993" s="165">
        <v>1</v>
      </c>
      <c r="F2993" s="232">
        <f>VLOOKUP(B2993,'Mapa de Cotação'!A:I,9,0)</f>
        <v>3.2733333333333334</v>
      </c>
      <c r="G2993" s="167">
        <f>F2993*E2993</f>
        <v>3.2733333333333334</v>
      </c>
      <c r="H2993" s="156"/>
      <c r="I2993" s="175"/>
      <c r="J2993" s="175"/>
    </row>
    <row r="2994" spans="1:10">
      <c r="A2994" s="535"/>
      <c r="B2994" s="202"/>
      <c r="C2994" s="190"/>
      <c r="D2994" s="191"/>
      <c r="E2994" s="165"/>
      <c r="F2994" s="166"/>
      <c r="G2994" s="167"/>
      <c r="H2994" s="156"/>
      <c r="I2994" s="175"/>
      <c r="J2994" s="175"/>
    </row>
    <row r="2995" spans="1:10">
      <c r="A2995" s="283" t="str">
        <f>B2989</f>
        <v>COMP.144</v>
      </c>
      <c r="B2995" s="283"/>
      <c r="C2995" s="196" t="s">
        <v>100</v>
      </c>
      <c r="D2995" s="194"/>
      <c r="E2995" s="194"/>
      <c r="F2995" s="173"/>
      <c r="G2995" s="246">
        <f>SUM(G2991:G2994)</f>
        <v>6.4673333333333343</v>
      </c>
      <c r="H2995" s="174"/>
      <c r="I2995" s="175">
        <f>G2993</f>
        <v>3.2733333333333334</v>
      </c>
      <c r="J2995" s="175">
        <f>G2991+G2992</f>
        <v>3.1940000000000004</v>
      </c>
    </row>
    <row r="2996" spans="1:10">
      <c r="A2996" s="284" t="s">
        <v>101</v>
      </c>
      <c r="B2996" s="284"/>
      <c r="C2996" s="178"/>
      <c r="D2996" s="176"/>
      <c r="E2996" s="176"/>
      <c r="F2996" s="180"/>
      <c r="G2996" s="180"/>
      <c r="H2996" s="156"/>
      <c r="I2996" s="175"/>
      <c r="J2996" s="175"/>
    </row>
    <row r="2997" spans="1:10">
      <c r="A2997" s="604"/>
      <c r="B2997" s="604"/>
      <c r="C2997" s="267"/>
      <c r="D2997" s="265"/>
      <c r="E2997" s="267"/>
      <c r="F2997" s="268"/>
      <c r="G2997" s="268"/>
      <c r="H2997" s="156"/>
      <c r="I2997" s="175"/>
      <c r="J2997" s="175"/>
    </row>
    <row r="2998" spans="1:10" ht="22.5">
      <c r="A2998" s="199" t="s">
        <v>97</v>
      </c>
      <c r="B2998" s="199" t="s">
        <v>988</v>
      </c>
      <c r="C2998" s="184" t="s">
        <v>989</v>
      </c>
      <c r="D2998" s="182" t="s">
        <v>121</v>
      </c>
      <c r="E2998" s="182"/>
      <c r="F2998" s="182"/>
      <c r="G2998" s="182" t="str">
        <f>B2998</f>
        <v>COMP.145</v>
      </c>
      <c r="H2998" s="156"/>
      <c r="I2998" s="175"/>
      <c r="J2998" s="175"/>
    </row>
    <row r="2999" spans="1:10">
      <c r="A2999" s="282" t="s">
        <v>88</v>
      </c>
      <c r="B2999" s="200" t="s">
        <v>91</v>
      </c>
      <c r="C2999" s="186" t="s">
        <v>9</v>
      </c>
      <c r="D2999" s="187" t="s">
        <v>92</v>
      </c>
      <c r="E2999" s="187" t="s">
        <v>93</v>
      </c>
      <c r="F2999" s="187" t="s">
        <v>94</v>
      </c>
      <c r="G2999" s="188" t="s">
        <v>62</v>
      </c>
      <c r="H2999" s="156"/>
      <c r="I2999" s="175"/>
      <c r="J2999" s="175"/>
    </row>
    <row r="3000" spans="1:10">
      <c r="A3000" s="535" t="s">
        <v>113</v>
      </c>
      <c r="B3000" s="202">
        <v>88279</v>
      </c>
      <c r="C3000" s="190" t="s">
        <v>954</v>
      </c>
      <c r="D3000" s="191" t="s">
        <v>90</v>
      </c>
      <c r="E3000" s="165">
        <v>0.1</v>
      </c>
      <c r="F3000" s="166">
        <f>VLOOKUP(B3000,'SINAPI-Tabela-Mai.2016'!A:E,5,0)</f>
        <v>20.53</v>
      </c>
      <c r="G3000" s="167">
        <f>F3000*E3000</f>
        <v>2.0530000000000004</v>
      </c>
      <c r="H3000" s="156"/>
      <c r="I3000" s="175"/>
      <c r="J3000" s="175"/>
    </row>
    <row r="3001" spans="1:10">
      <c r="A3001" s="535" t="s">
        <v>113</v>
      </c>
      <c r="B3001" s="202">
        <v>88316</v>
      </c>
      <c r="C3001" s="190" t="s">
        <v>116</v>
      </c>
      <c r="D3001" s="191" t="s">
        <v>90</v>
      </c>
      <c r="E3001" s="165">
        <v>0.1</v>
      </c>
      <c r="F3001" s="166">
        <f>VLOOKUP(B3001,'SINAPI-Tabela-Mai.2016'!A:E,5,0)</f>
        <v>11.41</v>
      </c>
      <c r="G3001" s="167">
        <f>F3001*E3001</f>
        <v>1.141</v>
      </c>
      <c r="H3001" s="156"/>
      <c r="I3001" s="175"/>
      <c r="J3001" s="175"/>
    </row>
    <row r="3002" spans="1:10" ht="22.5">
      <c r="A3002" s="535" t="s">
        <v>266</v>
      </c>
      <c r="B3002" s="202" t="s">
        <v>990</v>
      </c>
      <c r="C3002" s="190" t="s">
        <v>989</v>
      </c>
      <c r="D3002" s="191" t="s">
        <v>121</v>
      </c>
      <c r="E3002" s="165">
        <v>1</v>
      </c>
      <c r="F3002" s="232">
        <f>VLOOKUP(B3002,'Mapa de Cotação'!A:I,9,0)</f>
        <v>3.59</v>
      </c>
      <c r="G3002" s="167">
        <f>F3002*E3002</f>
        <v>3.59</v>
      </c>
      <c r="H3002" s="156"/>
      <c r="I3002" s="175"/>
      <c r="J3002" s="175"/>
    </row>
    <row r="3003" spans="1:10">
      <c r="A3003" s="535"/>
      <c r="B3003" s="202"/>
      <c r="C3003" s="190"/>
      <c r="D3003" s="191"/>
      <c r="E3003" s="165"/>
      <c r="F3003" s="166"/>
      <c r="G3003" s="167"/>
      <c r="H3003" s="156"/>
      <c r="I3003" s="175"/>
      <c r="J3003" s="175"/>
    </row>
    <row r="3004" spans="1:10">
      <c r="A3004" s="283" t="str">
        <f>B2998</f>
        <v>COMP.145</v>
      </c>
      <c r="B3004" s="283"/>
      <c r="C3004" s="196" t="s">
        <v>100</v>
      </c>
      <c r="D3004" s="194"/>
      <c r="E3004" s="194"/>
      <c r="F3004" s="173"/>
      <c r="G3004" s="246">
        <f>SUM(G3000:G3003)</f>
        <v>6.7840000000000007</v>
      </c>
      <c r="H3004" s="174"/>
      <c r="I3004" s="175">
        <f>G3002</f>
        <v>3.59</v>
      </c>
      <c r="J3004" s="175">
        <f>G3000+G3001</f>
        <v>3.1940000000000004</v>
      </c>
    </row>
    <row r="3005" spans="1:10">
      <c r="A3005" s="284" t="s">
        <v>101</v>
      </c>
      <c r="B3005" s="284"/>
      <c r="C3005" s="178"/>
      <c r="D3005" s="176"/>
      <c r="E3005" s="176"/>
      <c r="F3005" s="180"/>
      <c r="G3005" s="180"/>
      <c r="H3005" s="156"/>
      <c r="I3005" s="175"/>
      <c r="J3005" s="175"/>
    </row>
    <row r="3006" spans="1:10">
      <c r="A3006" s="604"/>
      <c r="B3006" s="604"/>
      <c r="C3006" s="267"/>
      <c r="D3006" s="265"/>
      <c r="E3006" s="267"/>
      <c r="F3006" s="268"/>
      <c r="G3006" s="268"/>
      <c r="H3006" s="156"/>
      <c r="I3006" s="175"/>
      <c r="J3006" s="175"/>
    </row>
    <row r="3007" spans="1:10">
      <c r="A3007" s="199" t="s">
        <v>97</v>
      </c>
      <c r="B3007" s="199" t="s">
        <v>991</v>
      </c>
      <c r="C3007" s="184" t="s">
        <v>992</v>
      </c>
      <c r="D3007" s="182" t="s">
        <v>118</v>
      </c>
      <c r="E3007" s="182"/>
      <c r="F3007" s="182"/>
      <c r="G3007" s="182" t="str">
        <f>B3007</f>
        <v>COMP.146</v>
      </c>
      <c r="H3007" s="156"/>
      <c r="I3007" s="175"/>
      <c r="J3007" s="175"/>
    </row>
    <row r="3008" spans="1:10">
      <c r="A3008" s="282" t="s">
        <v>88</v>
      </c>
      <c r="B3008" s="200" t="s">
        <v>91</v>
      </c>
      <c r="C3008" s="186" t="s">
        <v>9</v>
      </c>
      <c r="D3008" s="187" t="s">
        <v>92</v>
      </c>
      <c r="E3008" s="187" t="s">
        <v>93</v>
      </c>
      <c r="F3008" s="187" t="s">
        <v>94</v>
      </c>
      <c r="G3008" s="188" t="s">
        <v>62</v>
      </c>
      <c r="H3008" s="156"/>
      <c r="I3008" s="175"/>
      <c r="J3008" s="175"/>
    </row>
    <row r="3009" spans="1:10">
      <c r="A3009" s="535" t="s">
        <v>113</v>
      </c>
      <c r="B3009" s="202">
        <v>88279</v>
      </c>
      <c r="C3009" s="190" t="s">
        <v>954</v>
      </c>
      <c r="D3009" s="191" t="s">
        <v>90</v>
      </c>
      <c r="E3009" s="165">
        <v>0.5</v>
      </c>
      <c r="F3009" s="166">
        <f>VLOOKUP(B3009,'SINAPI-Tabela-Mai.2016'!A:E,5,0)</f>
        <v>20.53</v>
      </c>
      <c r="G3009" s="167">
        <f>F3009*E3009</f>
        <v>10.265000000000001</v>
      </c>
      <c r="H3009" s="156"/>
      <c r="I3009" s="175"/>
      <c r="J3009" s="175"/>
    </row>
    <row r="3010" spans="1:10">
      <c r="A3010" s="535" t="s">
        <v>113</v>
      </c>
      <c r="B3010" s="202">
        <v>88316</v>
      </c>
      <c r="C3010" s="190" t="s">
        <v>116</v>
      </c>
      <c r="D3010" s="191" t="s">
        <v>90</v>
      </c>
      <c r="E3010" s="165">
        <v>0.5</v>
      </c>
      <c r="F3010" s="166">
        <f>VLOOKUP(B3010,'SINAPI-Tabela-Mai.2016'!A:E,5,0)</f>
        <v>11.41</v>
      </c>
      <c r="G3010" s="167">
        <f>F3010*E3010</f>
        <v>5.7050000000000001</v>
      </c>
      <c r="H3010" s="156"/>
      <c r="I3010" s="175"/>
      <c r="J3010" s="175"/>
    </row>
    <row r="3011" spans="1:10">
      <c r="A3011" s="535" t="s">
        <v>266</v>
      </c>
      <c r="B3011" s="202" t="s">
        <v>993</v>
      </c>
      <c r="C3011" s="190" t="s">
        <v>992</v>
      </c>
      <c r="D3011" s="191" t="s">
        <v>118</v>
      </c>
      <c r="E3011" s="165">
        <v>1</v>
      </c>
      <c r="F3011" s="232">
        <f>VLOOKUP(B3011,'Mapa de Cotação'!A:I,9,0)</f>
        <v>27.037500000000001</v>
      </c>
      <c r="G3011" s="167">
        <f>F3011*E3011</f>
        <v>27.037500000000001</v>
      </c>
      <c r="H3011" s="156"/>
      <c r="I3011" s="175"/>
      <c r="J3011" s="175"/>
    </row>
    <row r="3012" spans="1:10">
      <c r="A3012" s="535"/>
      <c r="B3012" s="202"/>
      <c r="C3012" s="190"/>
      <c r="D3012" s="191"/>
      <c r="E3012" s="165"/>
      <c r="F3012" s="166"/>
      <c r="G3012" s="167"/>
      <c r="H3012" s="156"/>
      <c r="I3012" s="175"/>
      <c r="J3012" s="175"/>
    </row>
    <row r="3013" spans="1:10">
      <c r="A3013" s="283" t="str">
        <f>B3007</f>
        <v>COMP.146</v>
      </c>
      <c r="B3013" s="283"/>
      <c r="C3013" s="196" t="s">
        <v>100</v>
      </c>
      <c r="D3013" s="194"/>
      <c r="E3013" s="194"/>
      <c r="F3013" s="173"/>
      <c r="G3013" s="246">
        <f>SUM(G3009:G3012)</f>
        <v>43.0075</v>
      </c>
      <c r="H3013" s="174"/>
      <c r="I3013" s="175">
        <f>G3011</f>
        <v>27.037500000000001</v>
      </c>
      <c r="J3013" s="175">
        <f>G3009+G3010</f>
        <v>15.97</v>
      </c>
    </row>
    <row r="3014" spans="1:10">
      <c r="A3014" s="284" t="s">
        <v>101</v>
      </c>
      <c r="B3014" s="284"/>
      <c r="C3014" s="178"/>
      <c r="D3014" s="176"/>
      <c r="E3014" s="176"/>
      <c r="F3014" s="180"/>
      <c r="G3014" s="180"/>
      <c r="H3014" s="156"/>
      <c r="I3014" s="175"/>
      <c r="J3014" s="175"/>
    </row>
    <row r="3015" spans="1:10">
      <c r="A3015" s="604"/>
      <c r="B3015" s="604"/>
      <c r="C3015" s="267"/>
      <c r="D3015" s="265"/>
      <c r="E3015" s="267"/>
      <c r="F3015" s="268"/>
      <c r="G3015" s="268"/>
      <c r="H3015" s="156"/>
      <c r="I3015" s="175"/>
      <c r="J3015" s="175"/>
    </row>
    <row r="3016" spans="1:10">
      <c r="A3016" s="199" t="s">
        <v>97</v>
      </c>
      <c r="B3016" s="199" t="s">
        <v>994</v>
      </c>
      <c r="C3016" s="184" t="s">
        <v>995</v>
      </c>
      <c r="D3016" s="182" t="s">
        <v>193</v>
      </c>
      <c r="E3016" s="182"/>
      <c r="F3016" s="182"/>
      <c r="G3016" s="182" t="str">
        <f>B3016</f>
        <v>COMP.147</v>
      </c>
      <c r="I3016" s="175"/>
      <c r="J3016" s="175"/>
    </row>
    <row r="3017" spans="1:10">
      <c r="A3017" s="282" t="s">
        <v>88</v>
      </c>
      <c r="B3017" s="200" t="s">
        <v>91</v>
      </c>
      <c r="C3017" s="186" t="s">
        <v>9</v>
      </c>
      <c r="D3017" s="187" t="s">
        <v>92</v>
      </c>
      <c r="E3017" s="187" t="s">
        <v>93</v>
      </c>
      <c r="F3017" s="187" t="s">
        <v>94</v>
      </c>
      <c r="G3017" s="188" t="s">
        <v>62</v>
      </c>
      <c r="I3017" s="175"/>
      <c r="J3017" s="175"/>
    </row>
    <row r="3018" spans="1:10">
      <c r="A3018" s="535" t="s">
        <v>113</v>
      </c>
      <c r="B3018" s="202">
        <v>88316</v>
      </c>
      <c r="C3018" s="190" t="s">
        <v>116</v>
      </c>
      <c r="D3018" s="191" t="s">
        <v>90</v>
      </c>
      <c r="E3018" s="165">
        <v>0.5</v>
      </c>
      <c r="F3018" s="166">
        <f>VLOOKUP(B3018,'SINAPI-Tabela-Mai.2016'!A:E,5,0)</f>
        <v>11.41</v>
      </c>
      <c r="G3018" s="167">
        <f>F3018*E3018</f>
        <v>5.7050000000000001</v>
      </c>
      <c r="I3018" s="175"/>
      <c r="J3018" s="175"/>
    </row>
    <row r="3019" spans="1:10">
      <c r="A3019" s="535" t="s">
        <v>99</v>
      </c>
      <c r="B3019" s="202">
        <v>377</v>
      </c>
      <c r="C3019" s="190" t="s">
        <v>995</v>
      </c>
      <c r="D3019" s="191" t="s">
        <v>193</v>
      </c>
      <c r="E3019" s="165">
        <v>1</v>
      </c>
      <c r="F3019" s="166">
        <f>VLOOKUP(B3019,'SINAPI-Insumos-Mai.2016'!A:E,5,0)</f>
        <v>20.95</v>
      </c>
      <c r="G3019" s="167">
        <f>F3019*E3019</f>
        <v>20.95</v>
      </c>
      <c r="I3019" s="175"/>
      <c r="J3019" s="175"/>
    </row>
    <row r="3020" spans="1:10">
      <c r="A3020" s="535"/>
      <c r="B3020" s="202"/>
      <c r="C3020" s="190"/>
      <c r="D3020" s="191"/>
      <c r="E3020" s="165"/>
      <c r="F3020" s="166"/>
      <c r="G3020" s="167"/>
      <c r="I3020" s="175"/>
      <c r="J3020" s="175"/>
    </row>
    <row r="3021" spans="1:10">
      <c r="A3021" s="283" t="str">
        <f>B3016</f>
        <v>COMP.147</v>
      </c>
      <c r="B3021" s="283"/>
      <c r="C3021" s="196" t="s">
        <v>100</v>
      </c>
      <c r="D3021" s="194"/>
      <c r="E3021" s="194"/>
      <c r="F3021" s="173"/>
      <c r="G3021" s="246">
        <f>SUM(G3018:G3020)</f>
        <v>26.655000000000001</v>
      </c>
      <c r="I3021" s="175">
        <f>G3019</f>
        <v>20.95</v>
      </c>
      <c r="J3021" s="175">
        <f>G3018</f>
        <v>5.7050000000000001</v>
      </c>
    </row>
    <row r="3022" spans="1:10">
      <c r="A3022" s="284" t="s">
        <v>101</v>
      </c>
      <c r="B3022" s="284"/>
      <c r="C3022" s="178"/>
      <c r="D3022" s="176"/>
      <c r="E3022" s="176"/>
      <c r="F3022" s="180"/>
      <c r="G3022" s="180"/>
      <c r="I3022" s="175"/>
      <c r="J3022" s="175"/>
    </row>
    <row r="3023" spans="1:10">
      <c r="A3023" s="266"/>
      <c r="B3023" s="266"/>
      <c r="C3023" s="267"/>
      <c r="D3023" s="265"/>
      <c r="E3023" s="267"/>
      <c r="F3023" s="268"/>
      <c r="G3023" s="268"/>
      <c r="I3023" s="175"/>
      <c r="J3023" s="175"/>
    </row>
    <row r="3024" spans="1:10" ht="15" customHeight="1">
      <c r="A3024" s="199" t="s">
        <v>97</v>
      </c>
      <c r="B3024" s="199" t="s">
        <v>1002</v>
      </c>
      <c r="C3024" s="184" t="s">
        <v>1003</v>
      </c>
      <c r="D3024" s="182" t="s">
        <v>112</v>
      </c>
      <c r="E3024" s="182"/>
      <c r="F3024" s="182"/>
      <c r="G3024" s="182" t="str">
        <f>B3024</f>
        <v>COMP.156</v>
      </c>
      <c r="H3024" s="139"/>
      <c r="I3024" s="175"/>
      <c r="J3024" s="175"/>
    </row>
    <row r="3025" spans="1:10">
      <c r="A3025" s="540" t="s">
        <v>88</v>
      </c>
      <c r="B3025" s="541" t="s">
        <v>91</v>
      </c>
      <c r="C3025" s="208" t="s">
        <v>9</v>
      </c>
      <c r="D3025" s="209" t="s">
        <v>92</v>
      </c>
      <c r="E3025" s="209" t="s">
        <v>93</v>
      </c>
      <c r="F3025" s="209" t="s">
        <v>94</v>
      </c>
      <c r="G3025" s="210" t="s">
        <v>62</v>
      </c>
      <c r="H3025" s="139"/>
      <c r="I3025" s="175"/>
      <c r="J3025" s="175"/>
    </row>
    <row r="3026" spans="1:10">
      <c r="A3026" s="535" t="s">
        <v>113</v>
      </c>
      <c r="B3026" s="201">
        <v>87372</v>
      </c>
      <c r="C3026" s="190" t="s">
        <v>1004</v>
      </c>
      <c r="D3026" s="191" t="s">
        <v>128</v>
      </c>
      <c r="E3026" s="165">
        <v>0.03</v>
      </c>
      <c r="F3026" s="166">
        <f>VLOOKUP(B3026,'SINAPI-Tabela-Mai.2016'!A:E,5,0)</f>
        <v>462.61</v>
      </c>
      <c r="G3026" s="167">
        <f>F3026*E3026</f>
        <v>13.878299999999999</v>
      </c>
      <c r="H3026" s="139"/>
      <c r="I3026" s="175"/>
      <c r="J3026" s="175"/>
    </row>
    <row r="3027" spans="1:10">
      <c r="A3027" s="535" t="s">
        <v>113</v>
      </c>
      <c r="B3027" s="201">
        <v>88309</v>
      </c>
      <c r="C3027" s="190" t="s">
        <v>163</v>
      </c>
      <c r="D3027" s="191" t="s">
        <v>90</v>
      </c>
      <c r="E3027" s="165">
        <v>0.8</v>
      </c>
      <c r="F3027" s="166">
        <f>VLOOKUP(B3027,'SINAPI-Tabela-Mai.2016'!A:E,5,0)</f>
        <v>15.86</v>
      </c>
      <c r="G3027" s="167">
        <f>F3027*E3027</f>
        <v>12.688000000000001</v>
      </c>
      <c r="H3027" s="139"/>
      <c r="I3027" s="175"/>
      <c r="J3027" s="175"/>
    </row>
    <row r="3028" spans="1:10">
      <c r="A3028" s="535" t="s">
        <v>113</v>
      </c>
      <c r="B3028" s="201">
        <v>88316</v>
      </c>
      <c r="C3028" s="190" t="s">
        <v>116</v>
      </c>
      <c r="D3028" s="191" t="s">
        <v>90</v>
      </c>
      <c r="E3028" s="165">
        <v>0.8</v>
      </c>
      <c r="F3028" s="166">
        <f>VLOOKUP(B3028,'SINAPI-Tabela-Mai.2016'!A:E,5,0)</f>
        <v>11.41</v>
      </c>
      <c r="G3028" s="167">
        <f>F3028*E3028</f>
        <v>9.1280000000000001</v>
      </c>
      <c r="H3028" s="139"/>
      <c r="I3028" s="175"/>
      <c r="J3028" s="175"/>
    </row>
    <row r="3029" spans="1:10">
      <c r="A3029" s="535" t="s">
        <v>99</v>
      </c>
      <c r="B3029" s="201">
        <v>37411</v>
      </c>
      <c r="C3029" s="190" t="s">
        <v>1005</v>
      </c>
      <c r="D3029" s="191" t="s">
        <v>112</v>
      </c>
      <c r="E3029" s="165">
        <v>1.1000000000000001</v>
      </c>
      <c r="F3029" s="166">
        <f>VLOOKUP(B3029,'SINAPI-Insumos-Mai.2016'!A:E,5,0)</f>
        <v>9.17</v>
      </c>
      <c r="G3029" s="167">
        <f>F3029*E3029</f>
        <v>10.087000000000002</v>
      </c>
      <c r="H3029" s="139"/>
      <c r="I3029" s="175"/>
      <c r="J3029" s="175"/>
    </row>
    <row r="3030" spans="1:10">
      <c r="A3030" s="535"/>
      <c r="B3030" s="201"/>
      <c r="C3030" s="190"/>
      <c r="D3030" s="191"/>
      <c r="E3030" s="165"/>
      <c r="F3030" s="166"/>
      <c r="G3030" s="167"/>
      <c r="H3030" s="139"/>
      <c r="I3030" s="175"/>
      <c r="J3030" s="175"/>
    </row>
    <row r="3031" spans="1:10">
      <c r="A3031" s="582" t="str">
        <f>B3024</f>
        <v>COMP.156</v>
      </c>
      <c r="B3031" s="582"/>
      <c r="C3031" s="270" t="s">
        <v>100</v>
      </c>
      <c r="D3031" s="269"/>
      <c r="E3031" s="269"/>
      <c r="F3031" s="269"/>
      <c r="G3031" s="288">
        <f>SUM(G3026:G3030)</f>
        <v>45.781300000000002</v>
      </c>
      <c r="H3031" s="139"/>
      <c r="I3031" s="175">
        <f>G3026+G3029</f>
        <v>23.965299999999999</v>
      </c>
      <c r="J3031" s="175">
        <f>G3027+G3028</f>
        <v>21.816000000000003</v>
      </c>
    </row>
    <row r="3032" spans="1:10">
      <c r="A3032" s="543" t="s">
        <v>101</v>
      </c>
      <c r="B3032" s="538" t="s">
        <v>1006</v>
      </c>
      <c r="C3032" s="222"/>
      <c r="D3032" s="220"/>
      <c r="E3032" s="220"/>
      <c r="F3032" s="220"/>
      <c r="G3032" s="220"/>
      <c r="H3032" s="139"/>
      <c r="I3032" s="175"/>
      <c r="J3032" s="175"/>
    </row>
    <row r="3033" spans="1:10">
      <c r="A3033" s="224"/>
      <c r="B3033" s="224"/>
      <c r="C3033" s="225"/>
      <c r="D3033" s="223"/>
      <c r="E3033" s="223"/>
      <c r="F3033" s="223"/>
      <c r="G3033" s="223"/>
      <c r="H3033" s="139"/>
      <c r="I3033" s="175"/>
      <c r="J3033" s="175"/>
    </row>
    <row r="3034" spans="1:10">
      <c r="A3034" s="199" t="s">
        <v>97</v>
      </c>
      <c r="B3034" s="199" t="s">
        <v>1007</v>
      </c>
      <c r="C3034" s="184" t="s">
        <v>1008</v>
      </c>
      <c r="D3034" s="182" t="s">
        <v>112</v>
      </c>
      <c r="E3034" s="182"/>
      <c r="F3034" s="182"/>
      <c r="G3034" s="182" t="str">
        <f>B3034</f>
        <v>COMP.157</v>
      </c>
      <c r="H3034" s="139"/>
      <c r="I3034" s="175"/>
      <c r="J3034" s="175"/>
    </row>
    <row r="3035" spans="1:10">
      <c r="A3035" s="282" t="s">
        <v>88</v>
      </c>
      <c r="B3035" s="200" t="s">
        <v>91</v>
      </c>
      <c r="C3035" s="186" t="s">
        <v>9</v>
      </c>
      <c r="D3035" s="187" t="s">
        <v>92</v>
      </c>
      <c r="E3035" s="187" t="s">
        <v>93</v>
      </c>
      <c r="F3035" s="187" t="s">
        <v>94</v>
      </c>
      <c r="G3035" s="188" t="s">
        <v>62</v>
      </c>
      <c r="H3035" s="139"/>
      <c r="I3035" s="175"/>
      <c r="J3035" s="175"/>
    </row>
    <row r="3036" spans="1:10">
      <c r="A3036" s="535" t="s">
        <v>113</v>
      </c>
      <c r="B3036" s="202">
        <v>88262</v>
      </c>
      <c r="C3036" s="190" t="s">
        <v>114</v>
      </c>
      <c r="D3036" s="191" t="s">
        <v>90</v>
      </c>
      <c r="E3036" s="165">
        <v>1</v>
      </c>
      <c r="F3036" s="166">
        <f>VLOOKUP(B3036,'SINAPI-Tabela-Mai.2016'!A:E,5,0)</f>
        <v>15.86</v>
      </c>
      <c r="G3036" s="167">
        <f t="shared" ref="G3036:G3041" si="37">F3036*E3036</f>
        <v>15.86</v>
      </c>
      <c r="H3036" s="139"/>
      <c r="I3036" s="175"/>
      <c r="J3036" s="175"/>
    </row>
    <row r="3037" spans="1:10">
      <c r="A3037" s="535" t="s">
        <v>113</v>
      </c>
      <c r="B3037" s="202">
        <v>88316</v>
      </c>
      <c r="C3037" s="190" t="s">
        <v>116</v>
      </c>
      <c r="D3037" s="191" t="s">
        <v>90</v>
      </c>
      <c r="E3037" s="165">
        <v>1</v>
      </c>
      <c r="F3037" s="166">
        <f>VLOOKUP(B3037,'SINAPI-Tabela-Mai.2016'!A:E,5,0)</f>
        <v>11.41</v>
      </c>
      <c r="G3037" s="167">
        <f t="shared" si="37"/>
        <v>11.41</v>
      </c>
      <c r="H3037" s="139"/>
      <c r="I3037" s="175"/>
      <c r="J3037" s="175"/>
    </row>
    <row r="3038" spans="1:10">
      <c r="A3038" s="535" t="s">
        <v>99</v>
      </c>
      <c r="B3038" s="201">
        <v>4506</v>
      </c>
      <c r="C3038" s="190" t="s">
        <v>243</v>
      </c>
      <c r="D3038" s="191" t="s">
        <v>121</v>
      </c>
      <c r="E3038" s="165">
        <v>4</v>
      </c>
      <c r="F3038" s="166">
        <f>VLOOKUP(B3038,'SINAPI-Insumos-Mai.2016'!A:E,5,0)</f>
        <v>3.87</v>
      </c>
      <c r="G3038" s="167">
        <f t="shared" si="37"/>
        <v>15.48</v>
      </c>
      <c r="H3038" s="139"/>
      <c r="I3038" s="175"/>
      <c r="J3038" s="175"/>
    </row>
    <row r="3039" spans="1:10">
      <c r="A3039" s="535" t="s">
        <v>99</v>
      </c>
      <c r="B3039" s="201">
        <v>4491</v>
      </c>
      <c r="C3039" s="190" t="s">
        <v>120</v>
      </c>
      <c r="D3039" s="191" t="s">
        <v>121</v>
      </c>
      <c r="E3039" s="165">
        <v>2</v>
      </c>
      <c r="F3039" s="166">
        <f>VLOOKUP(B3039,'SINAPI-Insumos-Mai.2016'!A:E,5,0)</f>
        <v>6.24</v>
      </c>
      <c r="G3039" s="167">
        <f t="shared" si="37"/>
        <v>12.48</v>
      </c>
      <c r="H3039" s="139"/>
      <c r="I3039" s="175"/>
      <c r="J3039" s="175"/>
    </row>
    <row r="3040" spans="1:10">
      <c r="A3040" s="535" t="s">
        <v>99</v>
      </c>
      <c r="B3040" s="201">
        <v>5061</v>
      </c>
      <c r="C3040" s="190" t="s">
        <v>122</v>
      </c>
      <c r="D3040" s="191" t="s">
        <v>118</v>
      </c>
      <c r="E3040" s="165">
        <v>0.2</v>
      </c>
      <c r="F3040" s="166">
        <f>VLOOKUP(B3040,'SINAPI-Insumos-Mai.2016'!A:E,5,0)</f>
        <v>8.1199999999999992</v>
      </c>
      <c r="G3040" s="167">
        <f t="shared" si="37"/>
        <v>1.6239999999999999</v>
      </c>
      <c r="H3040" s="139"/>
      <c r="I3040" s="175"/>
      <c r="J3040" s="175"/>
    </row>
    <row r="3041" spans="1:10" ht="22.5">
      <c r="A3041" s="535" t="s">
        <v>99</v>
      </c>
      <c r="B3041" s="201">
        <v>37525</v>
      </c>
      <c r="C3041" s="190" t="s">
        <v>1009</v>
      </c>
      <c r="D3041" s="191" t="s">
        <v>121</v>
      </c>
      <c r="E3041" s="165">
        <v>1</v>
      </c>
      <c r="F3041" s="166">
        <f>VLOOKUP(B3041,'SINAPI-Insumos-Mai.2016'!A:E,5,0)</f>
        <v>1.81</v>
      </c>
      <c r="G3041" s="167">
        <f t="shared" si="37"/>
        <v>1.81</v>
      </c>
      <c r="H3041" s="139"/>
      <c r="I3041" s="175"/>
      <c r="J3041" s="175"/>
    </row>
    <row r="3042" spans="1:10">
      <c r="A3042" s="535"/>
      <c r="B3042" s="202"/>
      <c r="C3042" s="190"/>
      <c r="D3042" s="191"/>
      <c r="E3042" s="191"/>
      <c r="F3042" s="192"/>
      <c r="G3042" s="193"/>
      <c r="H3042" s="139"/>
      <c r="I3042" s="175"/>
      <c r="J3042" s="175"/>
    </row>
    <row r="3043" spans="1:10">
      <c r="A3043" s="283" t="str">
        <f>B3034</f>
        <v>COMP.157</v>
      </c>
      <c r="B3043" s="283"/>
      <c r="C3043" s="196" t="s">
        <v>100</v>
      </c>
      <c r="D3043" s="194"/>
      <c r="E3043" s="194"/>
      <c r="F3043" s="173"/>
      <c r="G3043" s="173">
        <f>SUM(G3036:G3041)</f>
        <v>58.664000000000009</v>
      </c>
      <c r="H3043" s="139"/>
      <c r="I3043" s="175">
        <f>G3038+G3039+G3040+G3041</f>
        <v>31.393999999999998</v>
      </c>
      <c r="J3043" s="175">
        <f>G3036+G3037</f>
        <v>27.27</v>
      </c>
    </row>
    <row r="3044" spans="1:10">
      <c r="A3044" s="543" t="s">
        <v>101</v>
      </c>
      <c r="B3044" s="284"/>
      <c r="C3044" s="178"/>
      <c r="D3044" s="176"/>
      <c r="E3044" s="176"/>
      <c r="F3044" s="180"/>
      <c r="G3044" s="180"/>
      <c r="H3044" s="139"/>
      <c r="I3044" s="175"/>
      <c r="J3044" s="175"/>
    </row>
    <row r="3045" spans="1:10">
      <c r="A3045" s="198"/>
      <c r="B3045" s="198"/>
      <c r="C3045" s="178"/>
      <c r="D3045" s="176"/>
      <c r="E3045" s="176"/>
      <c r="F3045" s="180"/>
      <c r="G3045" s="180"/>
      <c r="H3045" s="139"/>
      <c r="I3045" s="175"/>
      <c r="J3045" s="175"/>
    </row>
    <row r="3046" spans="1:10">
      <c r="A3046" s="199" t="s">
        <v>97</v>
      </c>
      <c r="B3046" s="199" t="s">
        <v>1010</v>
      </c>
      <c r="C3046" s="184" t="s">
        <v>1011</v>
      </c>
      <c r="D3046" s="182" t="s">
        <v>112</v>
      </c>
      <c r="E3046" s="182"/>
      <c r="F3046" s="182"/>
      <c r="G3046" s="182" t="str">
        <f>B3046</f>
        <v>COMP.158</v>
      </c>
      <c r="H3046" s="139"/>
      <c r="I3046" s="175"/>
      <c r="J3046" s="175"/>
    </row>
    <row r="3047" spans="1:10">
      <c r="A3047" s="282" t="s">
        <v>88</v>
      </c>
      <c r="B3047" s="200" t="s">
        <v>91</v>
      </c>
      <c r="C3047" s="186" t="s">
        <v>9</v>
      </c>
      <c r="D3047" s="187" t="s">
        <v>92</v>
      </c>
      <c r="E3047" s="187" t="s">
        <v>93</v>
      </c>
      <c r="F3047" s="187" t="s">
        <v>94</v>
      </c>
      <c r="G3047" s="188" t="s">
        <v>62</v>
      </c>
      <c r="H3047" s="139"/>
      <c r="I3047" s="175"/>
      <c r="J3047" s="175"/>
    </row>
    <row r="3048" spans="1:10">
      <c r="A3048" s="535" t="s">
        <v>113</v>
      </c>
      <c r="B3048" s="202">
        <v>88262</v>
      </c>
      <c r="C3048" s="190" t="s">
        <v>114</v>
      </c>
      <c r="D3048" s="191" t="s">
        <v>90</v>
      </c>
      <c r="E3048" s="165">
        <v>1</v>
      </c>
      <c r="F3048" s="166">
        <f>VLOOKUP(B3048,'SINAPI-Tabela-Mai.2016'!A:E,5,0)</f>
        <v>15.86</v>
      </c>
      <c r="G3048" s="167">
        <f t="shared" ref="G3048:G3053" si="38">F3048*E3048</f>
        <v>15.86</v>
      </c>
      <c r="H3048" s="139"/>
      <c r="I3048" s="175"/>
      <c r="J3048" s="175"/>
    </row>
    <row r="3049" spans="1:10">
      <c r="A3049" s="535" t="s">
        <v>113</v>
      </c>
      <c r="B3049" s="202">
        <v>88316</v>
      </c>
      <c r="C3049" s="190" t="s">
        <v>116</v>
      </c>
      <c r="D3049" s="191" t="s">
        <v>90</v>
      </c>
      <c r="E3049" s="165">
        <v>1</v>
      </c>
      <c r="F3049" s="166">
        <f>VLOOKUP(B3049,'SINAPI-Tabela-Mai.2016'!A:E,5,0)</f>
        <v>11.41</v>
      </c>
      <c r="G3049" s="167">
        <f t="shared" si="38"/>
        <v>11.41</v>
      </c>
      <c r="H3049" s="139"/>
      <c r="I3049" s="175"/>
      <c r="J3049" s="175"/>
    </row>
    <row r="3050" spans="1:10">
      <c r="A3050" s="535" t="s">
        <v>99</v>
      </c>
      <c r="B3050" s="201">
        <v>4506</v>
      </c>
      <c r="C3050" s="190" t="s">
        <v>243</v>
      </c>
      <c r="D3050" s="191" t="s">
        <v>121</v>
      </c>
      <c r="E3050" s="165">
        <v>4</v>
      </c>
      <c r="F3050" s="166">
        <f>VLOOKUP(B3050,'SINAPI-Insumos-Mai.2016'!A:E,5,0)</f>
        <v>3.87</v>
      </c>
      <c r="G3050" s="167">
        <f t="shared" si="38"/>
        <v>15.48</v>
      </c>
      <c r="H3050" s="139"/>
      <c r="I3050" s="175"/>
      <c r="J3050" s="175"/>
    </row>
    <row r="3051" spans="1:10">
      <c r="A3051" s="535" t="s">
        <v>99</v>
      </c>
      <c r="B3051" s="201">
        <v>4491</v>
      </c>
      <c r="C3051" s="190" t="s">
        <v>120</v>
      </c>
      <c r="D3051" s="191" t="s">
        <v>121</v>
      </c>
      <c r="E3051" s="165">
        <v>2</v>
      </c>
      <c r="F3051" s="166">
        <f>VLOOKUP(B3051,'SINAPI-Insumos-Mai.2016'!A:E,5,0)</f>
        <v>6.24</v>
      </c>
      <c r="G3051" s="167">
        <f t="shared" si="38"/>
        <v>12.48</v>
      </c>
      <c r="H3051" s="139"/>
      <c r="I3051" s="175"/>
      <c r="J3051" s="175"/>
    </row>
    <row r="3052" spans="1:10">
      <c r="A3052" s="535" t="s">
        <v>99</v>
      </c>
      <c r="B3052" s="201">
        <v>5061</v>
      </c>
      <c r="C3052" s="190" t="s">
        <v>122</v>
      </c>
      <c r="D3052" s="191" t="s">
        <v>118</v>
      </c>
      <c r="E3052" s="165">
        <v>0.2</v>
      </c>
      <c r="F3052" s="166">
        <f>VLOOKUP(B3052,'SINAPI-Insumos-Mai.2016'!A:E,5,0)</f>
        <v>8.1199999999999992</v>
      </c>
      <c r="G3052" s="167">
        <f t="shared" si="38"/>
        <v>1.6239999999999999</v>
      </c>
      <c r="H3052" s="139"/>
      <c r="I3052" s="175"/>
      <c r="J3052" s="175"/>
    </row>
    <row r="3053" spans="1:10">
      <c r="A3053" s="535" t="s">
        <v>99</v>
      </c>
      <c r="B3053" s="201">
        <v>1351</v>
      </c>
      <c r="C3053" s="190" t="s">
        <v>119</v>
      </c>
      <c r="D3053" s="191" t="s">
        <v>108</v>
      </c>
      <c r="E3053" s="165">
        <v>0.6</v>
      </c>
      <c r="F3053" s="166">
        <f>VLOOKUP(B3053,'SINAPI-Insumos-Mai.2016'!A:E,5,0)</f>
        <v>15.5</v>
      </c>
      <c r="G3053" s="167">
        <f t="shared" si="38"/>
        <v>9.2999999999999989</v>
      </c>
      <c r="H3053" s="139"/>
      <c r="I3053" s="175"/>
      <c r="J3053" s="175"/>
    </row>
    <row r="3054" spans="1:10">
      <c r="A3054" s="535"/>
      <c r="B3054" s="202"/>
      <c r="C3054" s="190"/>
      <c r="D3054" s="191"/>
      <c r="E3054" s="191"/>
      <c r="F3054" s="192"/>
      <c r="G3054" s="193"/>
      <c r="H3054" s="139"/>
      <c r="I3054" s="175"/>
      <c r="J3054" s="175"/>
    </row>
    <row r="3055" spans="1:10">
      <c r="A3055" s="283" t="str">
        <f>B3046</f>
        <v>COMP.158</v>
      </c>
      <c r="B3055" s="283"/>
      <c r="C3055" s="196" t="s">
        <v>100</v>
      </c>
      <c r="D3055" s="194"/>
      <c r="E3055" s="194"/>
      <c r="F3055" s="173"/>
      <c r="G3055" s="173">
        <f>SUM(G3048:G3054)</f>
        <v>66.154000000000011</v>
      </c>
      <c r="H3055" s="139"/>
      <c r="I3055" s="175">
        <f>G3050+G3051+G3052+G3053</f>
        <v>38.884</v>
      </c>
      <c r="J3055" s="175">
        <f>G3048+G3049</f>
        <v>27.27</v>
      </c>
    </row>
    <row r="3056" spans="1:10">
      <c r="A3056" s="543" t="s">
        <v>101</v>
      </c>
      <c r="B3056" s="284"/>
      <c r="C3056" s="178"/>
      <c r="D3056" s="176"/>
      <c r="E3056" s="176"/>
      <c r="F3056" s="180"/>
      <c r="G3056" s="180"/>
      <c r="H3056" s="139"/>
      <c r="I3056" s="175"/>
      <c r="J3056" s="175"/>
    </row>
    <row r="3057" spans="1:10">
      <c r="A3057" s="284"/>
      <c r="B3057" s="284"/>
      <c r="C3057" s="178"/>
      <c r="D3057" s="176"/>
      <c r="E3057" s="176"/>
      <c r="F3057" s="180"/>
      <c r="G3057" s="180"/>
      <c r="H3057" s="139"/>
      <c r="I3057" s="175"/>
      <c r="J3057" s="175"/>
    </row>
    <row r="3058" spans="1:10">
      <c r="A3058" s="199" t="s">
        <v>97</v>
      </c>
      <c r="B3058" s="539" t="s">
        <v>1012</v>
      </c>
      <c r="C3058" s="184" t="s">
        <v>1013</v>
      </c>
      <c r="D3058" s="182" t="s">
        <v>193</v>
      </c>
      <c r="E3058" s="182"/>
      <c r="F3058" s="182"/>
      <c r="G3058" s="182" t="str">
        <f>B3058</f>
        <v>COMP.159</v>
      </c>
      <c r="H3058" s="139"/>
      <c r="I3058" s="175"/>
      <c r="J3058" s="175"/>
    </row>
    <row r="3059" spans="1:10">
      <c r="A3059" s="282" t="s">
        <v>88</v>
      </c>
      <c r="B3059" s="534" t="s">
        <v>91</v>
      </c>
      <c r="C3059" s="186" t="s">
        <v>9</v>
      </c>
      <c r="D3059" s="187" t="s">
        <v>92</v>
      </c>
      <c r="E3059" s="187" t="s">
        <v>93</v>
      </c>
      <c r="F3059" s="187" t="s">
        <v>94</v>
      </c>
      <c r="G3059" s="188" t="s">
        <v>62</v>
      </c>
      <c r="H3059" s="139"/>
      <c r="I3059" s="175"/>
      <c r="J3059" s="175"/>
    </row>
    <row r="3060" spans="1:10">
      <c r="A3060" s="535" t="s">
        <v>113</v>
      </c>
      <c r="B3060" s="201">
        <v>88267</v>
      </c>
      <c r="C3060" s="190" t="s">
        <v>374</v>
      </c>
      <c r="D3060" s="191" t="s">
        <v>90</v>
      </c>
      <c r="E3060" s="165">
        <v>88</v>
      </c>
      <c r="F3060" s="166">
        <f>VLOOKUP(B3060,'SINAPI-Tabela-Mai.2016'!A:E,5,0)</f>
        <v>15.86</v>
      </c>
      <c r="G3060" s="167">
        <f>F3060*E3060</f>
        <v>1395.6799999999998</v>
      </c>
      <c r="H3060" s="139"/>
      <c r="I3060" s="175"/>
      <c r="J3060" s="175"/>
    </row>
    <row r="3061" spans="1:10">
      <c r="A3061" s="535" t="s">
        <v>113</v>
      </c>
      <c r="B3061" s="201">
        <v>88316</v>
      </c>
      <c r="C3061" s="190" t="s">
        <v>116</v>
      </c>
      <c r="D3061" s="191" t="s">
        <v>90</v>
      </c>
      <c r="E3061" s="165">
        <v>88</v>
      </c>
      <c r="F3061" s="166">
        <f>VLOOKUP(B3061,'SINAPI-Tabela-Mai.2016'!A:E,5,0)</f>
        <v>11.41</v>
      </c>
      <c r="G3061" s="167">
        <f>F3061*E3061</f>
        <v>1004.08</v>
      </c>
      <c r="H3061" s="139"/>
      <c r="I3061" s="175"/>
      <c r="J3061" s="175"/>
    </row>
    <row r="3062" spans="1:10" ht="15" customHeight="1">
      <c r="A3062" s="535" t="s">
        <v>99</v>
      </c>
      <c r="B3062" s="201">
        <v>745</v>
      </c>
      <c r="C3062" s="190" t="s">
        <v>1014</v>
      </c>
      <c r="D3062" s="191" t="s">
        <v>90</v>
      </c>
      <c r="E3062" s="165">
        <v>88</v>
      </c>
      <c r="F3062" s="166">
        <f>VLOOKUP(B3062,'SINAPI-Insumos-Mai.2016'!A:E,5,0)</f>
        <v>2.59</v>
      </c>
      <c r="G3062" s="167">
        <f>F3062*E3062</f>
        <v>227.92</v>
      </c>
      <c r="H3062" s="139"/>
      <c r="I3062" s="175"/>
      <c r="J3062" s="175"/>
    </row>
    <row r="3063" spans="1:10" ht="22.5">
      <c r="A3063" s="535" t="s">
        <v>99</v>
      </c>
      <c r="B3063" s="201">
        <v>12899</v>
      </c>
      <c r="C3063" s="190" t="s">
        <v>763</v>
      </c>
      <c r="D3063" s="191" t="s">
        <v>108</v>
      </c>
      <c r="E3063" s="165">
        <v>0.5</v>
      </c>
      <c r="F3063" s="166">
        <f>VLOOKUP(B3063,'SINAPI-Insumos-Mai.2016'!A:E,5,0)</f>
        <v>33.32</v>
      </c>
      <c r="G3063" s="167">
        <f>F3063*E3063</f>
        <v>16.66</v>
      </c>
      <c r="H3063" s="139"/>
      <c r="I3063" s="175"/>
      <c r="J3063" s="175"/>
    </row>
    <row r="3064" spans="1:10">
      <c r="A3064" s="535"/>
      <c r="B3064" s="201"/>
      <c r="C3064" s="190"/>
      <c r="D3064" s="191"/>
      <c r="E3064" s="203"/>
      <c r="F3064" s="192"/>
      <c r="G3064" s="193"/>
      <c r="H3064" s="139"/>
      <c r="I3064" s="175"/>
      <c r="J3064" s="175"/>
    </row>
    <row r="3065" spans="1:10">
      <c r="A3065" s="283" t="str">
        <f>B3058</f>
        <v>COMP.159</v>
      </c>
      <c r="B3065" s="204"/>
      <c r="C3065" s="196" t="s">
        <v>100</v>
      </c>
      <c r="D3065" s="194"/>
      <c r="E3065" s="205"/>
      <c r="F3065" s="197"/>
      <c r="G3065" s="197">
        <f>SUM(G3060:G3064)</f>
        <v>2644.3399999999997</v>
      </c>
      <c r="H3065" s="139"/>
      <c r="I3065" s="175">
        <f>G3062+G3063</f>
        <v>244.57999999999998</v>
      </c>
      <c r="J3065" s="175">
        <f>G3060+G3061</f>
        <v>2399.7599999999998</v>
      </c>
    </row>
    <row r="3066" spans="1:10">
      <c r="A3066" s="284" t="s">
        <v>101</v>
      </c>
      <c r="B3066" s="357"/>
      <c r="C3066" s="178"/>
      <c r="D3066" s="176"/>
      <c r="E3066" s="179"/>
      <c r="F3066" s="180"/>
      <c r="G3066" s="180"/>
      <c r="H3066" s="139"/>
      <c r="I3066" s="175"/>
      <c r="J3066" s="175"/>
    </row>
    <row r="3067" spans="1:10">
      <c r="A3067" s="284"/>
      <c r="B3067" s="357"/>
      <c r="C3067" s="178"/>
      <c r="D3067" s="176"/>
      <c r="E3067" s="179"/>
      <c r="F3067" s="180"/>
      <c r="G3067" s="180"/>
      <c r="H3067" s="139"/>
      <c r="I3067" s="175"/>
      <c r="J3067" s="175"/>
    </row>
    <row r="3068" spans="1:10">
      <c r="A3068" s="199" t="s">
        <v>97</v>
      </c>
      <c r="B3068" s="199" t="s">
        <v>1016</v>
      </c>
      <c r="C3068" s="184" t="s">
        <v>18837</v>
      </c>
      <c r="D3068" s="182" t="s">
        <v>193</v>
      </c>
      <c r="E3068" s="182"/>
      <c r="F3068" s="182"/>
      <c r="G3068" s="182" t="str">
        <f>B3068</f>
        <v>COMP.162</v>
      </c>
      <c r="H3068" s="139"/>
      <c r="I3068" s="175"/>
      <c r="J3068" s="175"/>
    </row>
    <row r="3069" spans="1:10">
      <c r="A3069" s="540" t="s">
        <v>88</v>
      </c>
      <c r="B3069" s="541" t="s">
        <v>91</v>
      </c>
      <c r="C3069" s="208" t="s">
        <v>9</v>
      </c>
      <c r="D3069" s="209" t="s">
        <v>92</v>
      </c>
      <c r="E3069" s="209" t="s">
        <v>93</v>
      </c>
      <c r="F3069" s="209" t="s">
        <v>94</v>
      </c>
      <c r="G3069" s="210" t="s">
        <v>62</v>
      </c>
      <c r="H3069" s="139"/>
      <c r="I3069" s="175"/>
      <c r="J3069" s="175"/>
    </row>
    <row r="3070" spans="1:10">
      <c r="A3070" s="535" t="s">
        <v>113</v>
      </c>
      <c r="B3070" s="201">
        <v>88248</v>
      </c>
      <c r="C3070" s="190" t="s">
        <v>387</v>
      </c>
      <c r="D3070" s="191" t="s">
        <v>90</v>
      </c>
      <c r="E3070" s="165">
        <v>4</v>
      </c>
      <c r="F3070" s="166">
        <f>VLOOKUP(B3070,'SINAPI-Tabela-Mai.2016'!A:E,5,0)</f>
        <v>12.67</v>
      </c>
      <c r="G3070" s="167">
        <f>F3070*E3070</f>
        <v>50.68</v>
      </c>
      <c r="H3070" s="139"/>
      <c r="I3070" s="175"/>
      <c r="J3070" s="175"/>
    </row>
    <row r="3071" spans="1:10">
      <c r="A3071" s="535" t="s">
        <v>113</v>
      </c>
      <c r="B3071" s="201">
        <v>88267</v>
      </c>
      <c r="C3071" s="190" t="s">
        <v>374</v>
      </c>
      <c r="D3071" s="191" t="s">
        <v>90</v>
      </c>
      <c r="E3071" s="165">
        <v>4</v>
      </c>
      <c r="F3071" s="166">
        <f>VLOOKUP(B3071,'SINAPI-Tabela-Mai.2016'!A:E,5,0)</f>
        <v>15.86</v>
      </c>
      <c r="G3071" s="167">
        <f t="shared" ref="G3071:G3082" si="39">F3071*E3071</f>
        <v>63.44</v>
      </c>
      <c r="H3071" s="139"/>
      <c r="I3071" s="175"/>
      <c r="J3071" s="175"/>
    </row>
    <row r="3072" spans="1:10">
      <c r="A3072" s="535" t="s">
        <v>297</v>
      </c>
      <c r="B3072" s="201" t="s">
        <v>18838</v>
      </c>
      <c r="C3072" s="190" t="s">
        <v>18839</v>
      </c>
      <c r="D3072" s="191" t="s">
        <v>92</v>
      </c>
      <c r="E3072" s="165">
        <v>1</v>
      </c>
      <c r="F3072" s="166">
        <v>2558</v>
      </c>
      <c r="G3072" s="167">
        <f t="shared" si="39"/>
        <v>2558</v>
      </c>
      <c r="H3072" s="139"/>
      <c r="I3072" s="175"/>
      <c r="J3072" s="175"/>
    </row>
    <row r="3073" spans="1:10">
      <c r="A3073" s="535" t="s">
        <v>99</v>
      </c>
      <c r="B3073" s="201">
        <v>70</v>
      </c>
      <c r="C3073" s="190" t="s">
        <v>18840</v>
      </c>
      <c r="D3073" s="191" t="s">
        <v>92</v>
      </c>
      <c r="E3073" s="165">
        <v>1</v>
      </c>
      <c r="F3073" s="166">
        <f>VLOOKUP(B3073,'SINAPI-Insumos-Mai.2016'!A:E,5,0)</f>
        <v>25.6</v>
      </c>
      <c r="G3073" s="167">
        <f t="shared" si="39"/>
        <v>25.6</v>
      </c>
      <c r="H3073" s="139"/>
      <c r="I3073" s="175"/>
      <c r="J3073" s="175"/>
    </row>
    <row r="3074" spans="1:10">
      <c r="A3074" s="535" t="s">
        <v>99</v>
      </c>
      <c r="B3074" s="201">
        <v>71</v>
      </c>
      <c r="C3074" s="190" t="s">
        <v>1419</v>
      </c>
      <c r="D3074" s="191" t="s">
        <v>92</v>
      </c>
      <c r="E3074" s="165">
        <v>1</v>
      </c>
      <c r="F3074" s="166">
        <f>VLOOKUP(B3074,'SINAPI-Insumos-Mai.2016'!A:E,5,0)</f>
        <v>15.01</v>
      </c>
      <c r="G3074" s="167">
        <f t="shared" si="39"/>
        <v>15.01</v>
      </c>
      <c r="H3074" s="139"/>
      <c r="I3074" s="175"/>
      <c r="J3074" s="175"/>
    </row>
    <row r="3075" spans="1:10">
      <c r="A3075" s="535" t="s">
        <v>99</v>
      </c>
      <c r="B3075" s="201">
        <v>85</v>
      </c>
      <c r="C3075" s="190" t="s">
        <v>18841</v>
      </c>
      <c r="D3075" s="191" t="s">
        <v>92</v>
      </c>
      <c r="E3075" s="165">
        <v>1</v>
      </c>
      <c r="F3075" s="166">
        <f>VLOOKUP(B3075,'SINAPI-Insumos-Mai.2016'!A:E,5,0)</f>
        <v>36.799999999999997</v>
      </c>
      <c r="G3075" s="167">
        <f t="shared" si="39"/>
        <v>36.799999999999997</v>
      </c>
      <c r="H3075" s="139"/>
      <c r="I3075" s="175"/>
      <c r="J3075" s="175"/>
    </row>
    <row r="3076" spans="1:10">
      <c r="A3076" s="535" t="s">
        <v>99</v>
      </c>
      <c r="B3076" s="201">
        <v>3510</v>
      </c>
      <c r="C3076" s="190" t="s">
        <v>18842</v>
      </c>
      <c r="D3076" s="191" t="s">
        <v>92</v>
      </c>
      <c r="E3076" s="165">
        <v>2</v>
      </c>
      <c r="F3076" s="166">
        <f>VLOOKUP(B3076,'SINAPI-Insumos-Mai.2016'!A:E,5,0)</f>
        <v>8.84</v>
      </c>
      <c r="G3076" s="167">
        <f t="shared" si="39"/>
        <v>17.68</v>
      </c>
      <c r="H3076" s="139"/>
      <c r="I3076" s="175"/>
      <c r="J3076" s="175"/>
    </row>
    <row r="3077" spans="1:10">
      <c r="A3077" s="535" t="s">
        <v>99</v>
      </c>
      <c r="B3077" s="201">
        <v>3876</v>
      </c>
      <c r="C3077" s="190" t="s">
        <v>18843</v>
      </c>
      <c r="D3077" s="191" t="s">
        <v>92</v>
      </c>
      <c r="E3077" s="165">
        <v>2</v>
      </c>
      <c r="F3077" s="166">
        <f>VLOOKUP(B3077,'SINAPI-Insumos-Mai.2016'!A:E,5,0)</f>
        <v>2.58</v>
      </c>
      <c r="G3077" s="167">
        <f t="shared" si="39"/>
        <v>5.16</v>
      </c>
      <c r="H3077" s="139"/>
      <c r="I3077" s="175"/>
      <c r="J3077" s="175"/>
    </row>
    <row r="3078" spans="1:10">
      <c r="A3078" s="535" t="s">
        <v>99</v>
      </c>
      <c r="B3078" s="201">
        <v>3877</v>
      </c>
      <c r="C3078" s="190" t="s">
        <v>18844</v>
      </c>
      <c r="D3078" s="191" t="s">
        <v>92</v>
      </c>
      <c r="E3078" s="165">
        <v>2</v>
      </c>
      <c r="F3078" s="166">
        <f>VLOOKUP(B3078,'SINAPI-Insumos-Mai.2016'!A:E,5,0)</f>
        <v>5.18</v>
      </c>
      <c r="G3078" s="167">
        <f t="shared" si="39"/>
        <v>10.36</v>
      </c>
      <c r="H3078" s="139"/>
      <c r="I3078" s="175"/>
      <c r="J3078" s="175"/>
    </row>
    <row r="3079" spans="1:10">
      <c r="A3079" s="535" t="s">
        <v>99</v>
      </c>
      <c r="B3079" s="201">
        <v>3879</v>
      </c>
      <c r="C3079" s="190" t="s">
        <v>18845</v>
      </c>
      <c r="D3079" s="191" t="s">
        <v>92</v>
      </c>
      <c r="E3079" s="165">
        <v>1</v>
      </c>
      <c r="F3079" s="166">
        <f>VLOOKUP(B3079,'SINAPI-Insumos-Mai.2016'!A:E,5,0)</f>
        <v>11.47</v>
      </c>
      <c r="G3079" s="167">
        <f t="shared" si="39"/>
        <v>11.47</v>
      </c>
      <c r="H3079" s="139"/>
      <c r="I3079" s="175"/>
      <c r="J3079" s="175"/>
    </row>
    <row r="3080" spans="1:10">
      <c r="A3080" s="535" t="s">
        <v>99</v>
      </c>
      <c r="B3080" s="201">
        <v>6017</v>
      </c>
      <c r="C3080" s="190" t="s">
        <v>18846</v>
      </c>
      <c r="D3080" s="191" t="s">
        <v>92</v>
      </c>
      <c r="E3080" s="165">
        <v>1</v>
      </c>
      <c r="F3080" s="166">
        <f>VLOOKUP(B3080,'SINAPI-Insumos-Mai.2016'!A:E,5,0)</f>
        <v>29.47</v>
      </c>
      <c r="G3080" s="167">
        <f t="shared" si="39"/>
        <v>29.47</v>
      </c>
      <c r="H3080" s="139"/>
      <c r="I3080" s="175"/>
      <c r="J3080" s="175"/>
    </row>
    <row r="3081" spans="1:10">
      <c r="A3081" s="535" t="s">
        <v>99</v>
      </c>
      <c r="B3081" s="201">
        <v>9860</v>
      </c>
      <c r="C3081" s="190" t="s">
        <v>18847</v>
      </c>
      <c r="D3081" s="191" t="s">
        <v>121</v>
      </c>
      <c r="E3081" s="165">
        <v>2.4</v>
      </c>
      <c r="F3081" s="166">
        <f>VLOOKUP(B3081,'SINAPI-Insumos-Mai.2016'!A:E,5,0)</f>
        <v>21.66</v>
      </c>
      <c r="G3081" s="167">
        <f t="shared" si="39"/>
        <v>51.984000000000002</v>
      </c>
      <c r="H3081" s="139"/>
      <c r="I3081" s="175"/>
      <c r="J3081" s="175"/>
    </row>
    <row r="3082" spans="1:10">
      <c r="A3082" s="535" t="s">
        <v>99</v>
      </c>
      <c r="B3082" s="596">
        <v>9861</v>
      </c>
      <c r="C3082" s="190" t="s">
        <v>18848</v>
      </c>
      <c r="D3082" s="191" t="s">
        <v>121</v>
      </c>
      <c r="E3082" s="165">
        <v>1.6</v>
      </c>
      <c r="F3082" s="166">
        <f>VLOOKUP(B3082,'SINAPI-Insumos-Mai.2016'!A:E,5,0)</f>
        <v>12.17</v>
      </c>
      <c r="G3082" s="167">
        <f t="shared" si="39"/>
        <v>19.472000000000001</v>
      </c>
      <c r="H3082" s="139"/>
      <c r="I3082" s="175"/>
      <c r="J3082" s="175"/>
    </row>
    <row r="3083" spans="1:10">
      <c r="A3083" s="535" t="s">
        <v>99</v>
      </c>
      <c r="B3083" s="596">
        <v>11825</v>
      </c>
      <c r="C3083" s="190" t="s">
        <v>18849</v>
      </c>
      <c r="D3083" s="191" t="s">
        <v>92</v>
      </c>
      <c r="E3083" s="165">
        <v>1</v>
      </c>
      <c r="F3083" s="166">
        <f>VLOOKUP(B3083,'SINAPI-Insumos-Mai.2016'!A:E,5,0)</f>
        <v>47.17</v>
      </c>
      <c r="G3083" s="167">
        <f>F3083*E3083</f>
        <v>47.17</v>
      </c>
      <c r="H3083" s="139"/>
      <c r="I3083" s="175"/>
      <c r="J3083" s="175"/>
    </row>
    <row r="3084" spans="1:10">
      <c r="A3084" s="535" t="s">
        <v>575</v>
      </c>
      <c r="B3084" s="596" t="s">
        <v>18850</v>
      </c>
      <c r="C3084" s="190" t="s">
        <v>18851</v>
      </c>
      <c r="D3084" s="191" t="s">
        <v>128</v>
      </c>
      <c r="E3084" s="165">
        <v>0.2</v>
      </c>
      <c r="F3084" s="166">
        <v>307.91000000000003</v>
      </c>
      <c r="G3084" s="167">
        <f>F3084*E3084</f>
        <v>61.582000000000008</v>
      </c>
      <c r="H3084" s="139"/>
      <c r="I3084" s="175"/>
      <c r="J3084" s="175"/>
    </row>
    <row r="3085" spans="1:10">
      <c r="A3085" s="535" t="s">
        <v>99</v>
      </c>
      <c r="B3085" s="597">
        <v>3143</v>
      </c>
      <c r="C3085" s="190" t="s">
        <v>2680</v>
      </c>
      <c r="D3085" s="191" t="s">
        <v>92</v>
      </c>
      <c r="E3085" s="165">
        <v>0.27</v>
      </c>
      <c r="F3085" s="166">
        <f>VLOOKUP(B3085,'SINAPI-Insumos-Mai.2016'!A:E,5,0)</f>
        <v>5.09</v>
      </c>
      <c r="G3085" s="167">
        <f>F3085*E3085</f>
        <v>1.3743000000000001</v>
      </c>
      <c r="H3085" s="139"/>
      <c r="I3085" s="175"/>
      <c r="J3085" s="175"/>
    </row>
    <row r="3086" spans="1:10">
      <c r="A3086" s="535"/>
      <c r="B3086" s="201"/>
      <c r="C3086" s="190"/>
      <c r="D3086" s="191"/>
      <c r="E3086" s="165"/>
      <c r="F3086" s="166"/>
      <c r="G3086" s="167"/>
      <c r="H3086" s="139"/>
      <c r="I3086" s="175"/>
      <c r="J3086" s="175"/>
    </row>
    <row r="3087" spans="1:10">
      <c r="A3087" s="598" t="str">
        <f>B3068</f>
        <v>COMP.162</v>
      </c>
      <c r="B3087" s="598"/>
      <c r="C3087" s="321" t="s">
        <v>100</v>
      </c>
      <c r="D3087" s="319"/>
      <c r="E3087" s="319"/>
      <c r="F3087" s="319"/>
      <c r="G3087" s="322">
        <f>SUM(G3070:G3086)</f>
        <v>3005.2522999999997</v>
      </c>
      <c r="H3087" s="139"/>
      <c r="I3087" s="175">
        <f>SUM(G3072:G3085)</f>
        <v>2891.1322999999998</v>
      </c>
      <c r="J3087" s="175">
        <f>G3070+G3071</f>
        <v>114.12</v>
      </c>
    </row>
    <row r="3088" spans="1:10">
      <c r="A3088" s="543" t="s">
        <v>101</v>
      </c>
      <c r="B3088" s="583"/>
      <c r="C3088" s="222"/>
      <c r="D3088" s="220"/>
      <c r="E3088" s="220"/>
      <c r="F3088" s="220"/>
      <c r="G3088" s="220"/>
      <c r="H3088" s="139"/>
      <c r="I3088" s="175"/>
      <c r="J3088" s="175"/>
    </row>
    <row r="3089" spans="1:10">
      <c r="A3089" s="224"/>
      <c r="B3089" s="224"/>
      <c r="C3089" s="225"/>
      <c r="D3089" s="223"/>
      <c r="E3089" s="223"/>
      <c r="F3089" s="223"/>
      <c r="G3089" s="223"/>
      <c r="H3089" s="139"/>
      <c r="I3089" s="175"/>
      <c r="J3089" s="175"/>
    </row>
    <row r="3090" spans="1:10">
      <c r="A3090" s="199" t="s">
        <v>97</v>
      </c>
      <c r="B3090" s="199" t="s">
        <v>1017</v>
      </c>
      <c r="C3090" s="184" t="s">
        <v>1018</v>
      </c>
      <c r="D3090" s="182" t="s">
        <v>108</v>
      </c>
      <c r="E3090" s="182"/>
      <c r="F3090" s="182"/>
      <c r="G3090" s="182" t="str">
        <f>B3090</f>
        <v>COMP.163</v>
      </c>
      <c r="H3090" s="139"/>
      <c r="I3090" s="175"/>
      <c r="J3090" s="175"/>
    </row>
    <row r="3091" spans="1:10">
      <c r="A3091" s="540" t="s">
        <v>88</v>
      </c>
      <c r="B3091" s="541" t="s">
        <v>91</v>
      </c>
      <c r="C3091" s="208" t="s">
        <v>9</v>
      </c>
      <c r="D3091" s="209" t="s">
        <v>92</v>
      </c>
      <c r="E3091" s="209" t="s">
        <v>93</v>
      </c>
      <c r="F3091" s="209" t="s">
        <v>94</v>
      </c>
      <c r="G3091" s="210" t="s">
        <v>62</v>
      </c>
      <c r="H3091" s="139"/>
      <c r="I3091" s="175"/>
      <c r="J3091" s="175"/>
    </row>
    <row r="3092" spans="1:10">
      <c r="A3092" s="535" t="s">
        <v>113</v>
      </c>
      <c r="B3092" s="544">
        <v>88267</v>
      </c>
      <c r="C3092" s="212" t="s">
        <v>374</v>
      </c>
      <c r="D3092" s="181" t="s">
        <v>90</v>
      </c>
      <c r="E3092" s="332">
        <v>5</v>
      </c>
      <c r="F3092" s="166">
        <f>VLOOKUP(B3092,'SINAPI-Tabela-Mai.2016'!A:E,5,0)</f>
        <v>15.86</v>
      </c>
      <c r="G3092" s="167">
        <f t="shared" ref="G3092:G3100" si="40">F3092*E3092</f>
        <v>79.3</v>
      </c>
      <c r="H3092" s="139"/>
      <c r="I3092" s="175"/>
      <c r="J3092" s="175"/>
    </row>
    <row r="3093" spans="1:10">
      <c r="A3093" s="535" t="s">
        <v>113</v>
      </c>
      <c r="B3093" s="544">
        <v>88316</v>
      </c>
      <c r="C3093" s="212" t="s">
        <v>116</v>
      </c>
      <c r="D3093" s="181" t="s">
        <v>90</v>
      </c>
      <c r="E3093" s="332">
        <v>5</v>
      </c>
      <c r="F3093" s="166">
        <f>VLOOKUP(B3093,'SINAPI-Tabela-Mai.2016'!A:E,5,0)</f>
        <v>11.41</v>
      </c>
      <c r="G3093" s="167">
        <f t="shared" si="40"/>
        <v>57.05</v>
      </c>
      <c r="H3093" s="139"/>
      <c r="I3093" s="175"/>
      <c r="J3093" s="175"/>
    </row>
    <row r="3094" spans="1:10" ht="22.5">
      <c r="A3094" s="535" t="s">
        <v>99</v>
      </c>
      <c r="B3094" s="544">
        <v>10885</v>
      </c>
      <c r="C3094" s="212" t="s">
        <v>1019</v>
      </c>
      <c r="D3094" s="181" t="s">
        <v>108</v>
      </c>
      <c r="E3094" s="332">
        <v>1</v>
      </c>
      <c r="F3094" s="166">
        <f>VLOOKUP(B3094,'SINAPI-Insumos-Mai.2016'!A:E,5,0)</f>
        <v>199.21</v>
      </c>
      <c r="G3094" s="167">
        <f t="shared" si="40"/>
        <v>199.21</v>
      </c>
      <c r="H3094" s="139"/>
      <c r="I3094" s="175"/>
      <c r="J3094" s="175"/>
    </row>
    <row r="3095" spans="1:10" ht="22.5">
      <c r="A3095" s="535" t="s">
        <v>99</v>
      </c>
      <c r="B3095" s="544">
        <v>10900</v>
      </c>
      <c r="C3095" s="212" t="s">
        <v>1020</v>
      </c>
      <c r="D3095" s="181" t="s">
        <v>108</v>
      </c>
      <c r="E3095" s="332">
        <v>1</v>
      </c>
      <c r="F3095" s="166">
        <f>VLOOKUP(B3095,'SINAPI-Insumos-Mai.2016'!A:E,5,0)</f>
        <v>41.14</v>
      </c>
      <c r="G3095" s="167">
        <f t="shared" si="40"/>
        <v>41.14</v>
      </c>
      <c r="H3095" s="139"/>
      <c r="I3095" s="175"/>
      <c r="J3095" s="175"/>
    </row>
    <row r="3096" spans="1:10" ht="15" customHeight="1">
      <c r="A3096" s="535" t="s">
        <v>99</v>
      </c>
      <c r="B3096" s="544">
        <v>10902</v>
      </c>
      <c r="C3096" s="212" t="s">
        <v>1021</v>
      </c>
      <c r="D3096" s="181" t="s">
        <v>108</v>
      </c>
      <c r="E3096" s="332">
        <v>1</v>
      </c>
      <c r="F3096" s="166">
        <f>VLOOKUP(B3096,'SINAPI-Insumos-Mai.2016'!A:E,5,0)</f>
        <v>43.01</v>
      </c>
      <c r="G3096" s="167">
        <f t="shared" si="40"/>
        <v>43.01</v>
      </c>
      <c r="H3096" s="139"/>
      <c r="I3096" s="175"/>
      <c r="J3096" s="175"/>
    </row>
    <row r="3097" spans="1:10" ht="15" customHeight="1">
      <c r="A3097" s="535" t="s">
        <v>99</v>
      </c>
      <c r="B3097" s="544">
        <v>10904</v>
      </c>
      <c r="C3097" s="212" t="s">
        <v>3700</v>
      </c>
      <c r="D3097" s="181" t="s">
        <v>108</v>
      </c>
      <c r="E3097" s="332">
        <v>1</v>
      </c>
      <c r="F3097" s="166">
        <f>VLOOKUP(B3097,'SINAPI-Insumos-Mai.2016'!A:E,5,0)</f>
        <v>120</v>
      </c>
      <c r="G3097" s="167">
        <f>F3097*E3097</f>
        <v>120</v>
      </c>
      <c r="H3097" s="139"/>
      <c r="I3097" s="175"/>
      <c r="J3097" s="175"/>
    </row>
    <row r="3098" spans="1:10" ht="15" customHeight="1">
      <c r="A3098" s="535" t="s">
        <v>99</v>
      </c>
      <c r="B3098" s="544">
        <v>20964</v>
      </c>
      <c r="C3098" s="212" t="s">
        <v>1022</v>
      </c>
      <c r="D3098" s="181" t="s">
        <v>108</v>
      </c>
      <c r="E3098" s="332">
        <v>1</v>
      </c>
      <c r="F3098" s="166">
        <f>VLOOKUP(B3098,'SINAPI-Insumos-Mai.2016'!A:E,5,0)</f>
        <v>46.85</v>
      </c>
      <c r="G3098" s="167">
        <f t="shared" si="40"/>
        <v>46.85</v>
      </c>
      <c r="H3098" s="139"/>
      <c r="I3098" s="175"/>
      <c r="J3098" s="175"/>
    </row>
    <row r="3099" spans="1:10" ht="22.5">
      <c r="A3099" s="535" t="s">
        <v>99</v>
      </c>
      <c r="B3099" s="544">
        <v>20971</v>
      </c>
      <c r="C3099" s="212" t="s">
        <v>1023</v>
      </c>
      <c r="D3099" s="181" t="s">
        <v>108</v>
      </c>
      <c r="E3099" s="332">
        <v>2</v>
      </c>
      <c r="F3099" s="166">
        <f>VLOOKUP(B3099,'SINAPI-Insumos-Mai.2016'!A:E,5,0)</f>
        <v>11.42</v>
      </c>
      <c r="G3099" s="167">
        <f t="shared" si="40"/>
        <v>22.84</v>
      </c>
      <c r="H3099" s="139"/>
      <c r="I3099" s="175"/>
      <c r="J3099" s="175"/>
    </row>
    <row r="3100" spans="1:10" ht="24.75" customHeight="1">
      <c r="A3100" s="535" t="s">
        <v>99</v>
      </c>
      <c r="B3100" s="544">
        <v>21029</v>
      </c>
      <c r="C3100" s="212" t="s">
        <v>1024</v>
      </c>
      <c r="D3100" s="181" t="s">
        <v>108</v>
      </c>
      <c r="E3100" s="332">
        <v>2</v>
      </c>
      <c r="F3100" s="166">
        <f>VLOOKUP(B3100,'SINAPI-Insumos-Mai.2016'!A:E,5,0)</f>
        <v>224.5</v>
      </c>
      <c r="G3100" s="167">
        <f t="shared" si="40"/>
        <v>449</v>
      </c>
      <c r="H3100" s="139"/>
      <c r="I3100" s="175"/>
      <c r="J3100" s="175"/>
    </row>
    <row r="3101" spans="1:10">
      <c r="A3101" s="535"/>
      <c r="B3101" s="581"/>
      <c r="C3101" s="317"/>
      <c r="D3101" s="318"/>
      <c r="E3101" s="230"/>
      <c r="F3101" s="166"/>
      <c r="G3101" s="167"/>
      <c r="H3101" s="139"/>
      <c r="I3101" s="175"/>
      <c r="J3101" s="175"/>
    </row>
    <row r="3102" spans="1:10">
      <c r="A3102" s="582" t="str">
        <f>B3090</f>
        <v>COMP.163</v>
      </c>
      <c r="B3102" s="582"/>
      <c r="C3102" s="270" t="s">
        <v>100</v>
      </c>
      <c r="D3102" s="269"/>
      <c r="E3102" s="269"/>
      <c r="F3102" s="269"/>
      <c r="G3102" s="288">
        <f>SUM(G3092:G3101)</f>
        <v>1058.4000000000001</v>
      </c>
      <c r="H3102" s="139"/>
      <c r="I3102" s="175">
        <f>SUM(G3094:G3100)</f>
        <v>922.05</v>
      </c>
      <c r="J3102" s="175">
        <f>G3092+G3093</f>
        <v>136.35</v>
      </c>
    </row>
    <row r="3103" spans="1:10">
      <c r="A3103" s="543" t="s">
        <v>101</v>
      </c>
      <c r="B3103" s="583" t="s">
        <v>1025</v>
      </c>
      <c r="C3103" s="222"/>
      <c r="D3103" s="220"/>
      <c r="E3103" s="220"/>
      <c r="F3103" s="220"/>
      <c r="G3103" s="220"/>
      <c r="H3103" s="139"/>
      <c r="I3103" s="175"/>
      <c r="J3103" s="175"/>
    </row>
    <row r="3104" spans="1:10">
      <c r="A3104" s="224"/>
      <c r="B3104" s="224"/>
      <c r="C3104" s="225"/>
      <c r="D3104" s="223"/>
      <c r="E3104" s="223"/>
      <c r="F3104" s="223"/>
      <c r="G3104" s="223"/>
      <c r="H3104" s="139"/>
      <c r="I3104" s="175"/>
      <c r="J3104" s="175"/>
    </row>
    <row r="3105" spans="1:10">
      <c r="A3105" s="199" t="s">
        <v>97</v>
      </c>
      <c r="B3105" s="539" t="s">
        <v>18530</v>
      </c>
      <c r="C3105" s="184" t="s">
        <v>18531</v>
      </c>
      <c r="D3105" s="182" t="s">
        <v>789</v>
      </c>
      <c r="E3105" s="227"/>
      <c r="F3105" s="182"/>
      <c r="G3105" s="182" t="str">
        <f>B3105</f>
        <v>COMP.174</v>
      </c>
      <c r="H3105" s="156"/>
      <c r="I3105" s="138"/>
      <c r="J3105" s="138"/>
    </row>
    <row r="3106" spans="1:10">
      <c r="A3106" s="282" t="s">
        <v>88</v>
      </c>
      <c r="B3106" s="534" t="s">
        <v>91</v>
      </c>
      <c r="C3106" s="186" t="s">
        <v>9</v>
      </c>
      <c r="D3106" s="187" t="s">
        <v>92</v>
      </c>
      <c r="E3106" s="229" t="s">
        <v>93</v>
      </c>
      <c r="F3106" s="187" t="s">
        <v>94</v>
      </c>
      <c r="G3106" s="188" t="s">
        <v>62</v>
      </c>
      <c r="H3106" s="156"/>
      <c r="I3106" s="138"/>
      <c r="J3106" s="138"/>
    </row>
    <row r="3107" spans="1:10" ht="22.5">
      <c r="A3107" s="535" t="s">
        <v>113</v>
      </c>
      <c r="B3107" s="201">
        <v>93232</v>
      </c>
      <c r="C3107" s="190" t="s">
        <v>4516</v>
      </c>
      <c r="D3107" s="191" t="s">
        <v>90</v>
      </c>
      <c r="E3107" s="165">
        <v>220</v>
      </c>
      <c r="F3107" s="166">
        <f>VLOOKUP(B3107,'SINAPI-Tabela-Mai.2016'!A:E,5,0)</f>
        <v>4.5199999999999996</v>
      </c>
      <c r="G3107" s="167">
        <f>F3107*E3107</f>
        <v>994.39999999999986</v>
      </c>
      <c r="H3107" s="156"/>
      <c r="I3107" s="138"/>
      <c r="J3107" s="138"/>
    </row>
    <row r="3108" spans="1:10">
      <c r="A3108" s="535" t="s">
        <v>113</v>
      </c>
      <c r="B3108" s="201">
        <v>73487</v>
      </c>
      <c r="C3108" s="190" t="s">
        <v>4494</v>
      </c>
      <c r="D3108" s="191" t="s">
        <v>90</v>
      </c>
      <c r="E3108" s="165">
        <f>220*10/18</f>
        <v>122.22222222222223</v>
      </c>
      <c r="F3108" s="166">
        <f>VLOOKUP(B3108,'SINAPI-Tabela-Mai.2016'!A:E,5,0)</f>
        <v>14.27</v>
      </c>
      <c r="G3108" s="167">
        <f>F3108*E3108</f>
        <v>1744.1111111111111</v>
      </c>
      <c r="H3108" s="156"/>
      <c r="I3108" s="138"/>
      <c r="J3108" s="138"/>
    </row>
    <row r="3109" spans="1:10" ht="22.5">
      <c r="A3109" s="535" t="s">
        <v>113</v>
      </c>
      <c r="B3109" s="201">
        <v>91691</v>
      </c>
      <c r="C3109" s="190" t="s">
        <v>4512</v>
      </c>
      <c r="D3109" s="191" t="s">
        <v>90</v>
      </c>
      <c r="E3109" s="165">
        <f>220*10/18</f>
        <v>122.22222222222223</v>
      </c>
      <c r="F3109" s="166">
        <f>VLOOKUP(B3109,'SINAPI-Tabela-Mai.2016'!A:E,5,0)</f>
        <v>1.88</v>
      </c>
      <c r="G3109" s="167">
        <f>F3109*E3109</f>
        <v>229.77777777777777</v>
      </c>
      <c r="H3109" s="156"/>
      <c r="I3109" s="138"/>
      <c r="J3109" s="138"/>
    </row>
    <row r="3110" spans="1:10">
      <c r="A3110" s="535" t="s">
        <v>99</v>
      </c>
      <c r="B3110" s="201">
        <v>38140</v>
      </c>
      <c r="C3110" s="190" t="s">
        <v>2486</v>
      </c>
      <c r="D3110" s="191" t="s">
        <v>108</v>
      </c>
      <c r="E3110" s="165">
        <f>10*10/18</f>
        <v>5.5555555555555554</v>
      </c>
      <c r="F3110" s="166">
        <f>VLOOKUP(B3110,'SINAPI-Insumos-Mai.2016'!A:E,5,0)</f>
        <v>16.3</v>
      </c>
      <c r="G3110" s="167">
        <f>F3110*E3110</f>
        <v>90.555555555555557</v>
      </c>
      <c r="H3110" s="156"/>
      <c r="I3110" s="138"/>
      <c r="J3110" s="138"/>
    </row>
    <row r="3111" spans="1:10">
      <c r="A3111" s="535" t="s">
        <v>113</v>
      </c>
      <c r="B3111" s="201">
        <v>73299</v>
      </c>
      <c r="C3111" s="190" t="s">
        <v>23727</v>
      </c>
      <c r="D3111" s="191" t="s">
        <v>90</v>
      </c>
      <c r="E3111" s="165">
        <f>220*6/18</f>
        <v>73.333333333333329</v>
      </c>
      <c r="F3111" s="166">
        <f>VLOOKUP(B3111,'SINAPI-Tabela-Mai.2016'!A:E,5,0)</f>
        <v>2.29</v>
      </c>
      <c r="G3111" s="167">
        <f>F3111*E3111</f>
        <v>167.93333333333334</v>
      </c>
      <c r="H3111" s="156"/>
      <c r="I3111" s="138"/>
      <c r="J3111" s="138"/>
    </row>
    <row r="3112" spans="1:10">
      <c r="A3112" s="535"/>
      <c r="B3112" s="201"/>
      <c r="C3112" s="190"/>
      <c r="D3112" s="191"/>
      <c r="E3112" s="191"/>
      <c r="F3112" s="192"/>
      <c r="G3112" s="193"/>
      <c r="H3112" s="156"/>
      <c r="I3112" s="138"/>
      <c r="J3112" s="138"/>
    </row>
    <row r="3113" spans="1:10">
      <c r="A3113" s="283" t="str">
        <f>B3105</f>
        <v>COMP.174</v>
      </c>
      <c r="B3113" s="204"/>
      <c r="C3113" s="196" t="s">
        <v>100</v>
      </c>
      <c r="D3113" s="194"/>
      <c r="E3113" s="194"/>
      <c r="F3113" s="197"/>
      <c r="G3113" s="197">
        <f>SUM(G3107:G3112)</f>
        <v>3226.7777777777778</v>
      </c>
      <c r="H3113" s="174"/>
      <c r="I3113" s="175"/>
      <c r="J3113" s="175">
        <f>G3113</f>
        <v>3226.7777777777778</v>
      </c>
    </row>
    <row r="3114" spans="1:10">
      <c r="A3114" s="284" t="s">
        <v>101</v>
      </c>
      <c r="B3114" s="357"/>
      <c r="C3114" s="178"/>
      <c r="D3114" s="176"/>
      <c r="E3114" s="176"/>
      <c r="F3114" s="180"/>
      <c r="G3114" s="180"/>
      <c r="H3114" s="156"/>
      <c r="I3114" s="138"/>
      <c r="J3114" s="138"/>
    </row>
    <row r="3115" spans="1:10">
      <c r="A3115" s="198"/>
      <c r="B3115" s="177"/>
      <c r="C3115" s="178"/>
      <c r="D3115" s="176"/>
      <c r="E3115" s="176"/>
      <c r="F3115" s="180"/>
      <c r="G3115" s="180"/>
      <c r="H3115" s="156"/>
      <c r="I3115" s="138"/>
      <c r="J3115" s="138"/>
    </row>
    <row r="3116" spans="1:10" ht="22.5">
      <c r="A3116" s="199" t="s">
        <v>97</v>
      </c>
      <c r="B3116" s="199" t="s">
        <v>319</v>
      </c>
      <c r="C3116" s="184" t="s">
        <v>320</v>
      </c>
      <c r="D3116" s="182" t="s">
        <v>279</v>
      </c>
      <c r="E3116" s="182"/>
      <c r="F3116" s="182"/>
      <c r="G3116" s="182" t="str">
        <f>B3116</f>
        <v>COMP.185</v>
      </c>
      <c r="H3116" s="156"/>
      <c r="I3116" s="175"/>
      <c r="J3116" s="175"/>
    </row>
    <row r="3117" spans="1:10">
      <c r="A3117" s="540" t="s">
        <v>88</v>
      </c>
      <c r="B3117" s="541" t="s">
        <v>91</v>
      </c>
      <c r="C3117" s="208" t="s">
        <v>9</v>
      </c>
      <c r="D3117" s="209" t="s">
        <v>92</v>
      </c>
      <c r="E3117" s="209" t="s">
        <v>93</v>
      </c>
      <c r="F3117" s="209" t="s">
        <v>94</v>
      </c>
      <c r="G3117" s="210" t="s">
        <v>62</v>
      </c>
      <c r="H3117" s="156"/>
      <c r="I3117" s="175"/>
      <c r="J3117" s="175"/>
    </row>
    <row r="3118" spans="1:10" ht="21.75" customHeight="1">
      <c r="A3118" s="584" t="s">
        <v>109</v>
      </c>
      <c r="B3118" s="544" t="s">
        <v>321</v>
      </c>
      <c r="C3118" s="212" t="s">
        <v>322</v>
      </c>
      <c r="D3118" s="181" t="s">
        <v>279</v>
      </c>
      <c r="E3118" s="213">
        <v>1</v>
      </c>
      <c r="F3118" s="166">
        <f>VLOOKUP(B3118,'SETOP-Tabela Serv.-Dez.2015'!A:H,6,0)</f>
        <v>59.7</v>
      </c>
      <c r="G3118" s="167">
        <f>F3118*E3118</f>
        <v>59.7</v>
      </c>
      <c r="H3118" s="156"/>
      <c r="I3118" s="175"/>
      <c r="J3118" s="175"/>
    </row>
    <row r="3119" spans="1:10" ht="22.5">
      <c r="A3119" s="535" t="s">
        <v>113</v>
      </c>
      <c r="B3119" s="544" t="s">
        <v>251</v>
      </c>
      <c r="C3119" s="212" t="s">
        <v>252</v>
      </c>
      <c r="D3119" s="181" t="s">
        <v>112</v>
      </c>
      <c r="E3119" s="213">
        <v>1</v>
      </c>
      <c r="F3119" s="166">
        <f>VLOOKUP(B3119,'SINAPI-Tabela-Mai.2016'!A:E,5,0)</f>
        <v>13.51</v>
      </c>
      <c r="G3119" s="167">
        <f>F3119*E3119</f>
        <v>13.51</v>
      </c>
      <c r="H3119" s="156"/>
      <c r="I3119" s="175"/>
      <c r="J3119" s="175"/>
    </row>
    <row r="3120" spans="1:10">
      <c r="A3120" s="536"/>
      <c r="B3120" s="537"/>
      <c r="C3120" s="212"/>
      <c r="D3120" s="181"/>
      <c r="E3120" s="181"/>
      <c r="F3120" s="181"/>
      <c r="G3120" s="215"/>
      <c r="H3120" s="156"/>
      <c r="I3120" s="175"/>
      <c r="J3120" s="175"/>
    </row>
    <row r="3121" spans="1:10">
      <c r="A3121" s="542" t="str">
        <f>B3116</f>
        <v>COMP.185</v>
      </c>
      <c r="B3121" s="542"/>
      <c r="C3121" s="218" t="s">
        <v>100</v>
      </c>
      <c r="D3121" s="216"/>
      <c r="E3121" s="216"/>
      <c r="F3121" s="216"/>
      <c r="G3121" s="219">
        <f>SUM(G3118:G3120)</f>
        <v>73.210000000000008</v>
      </c>
      <c r="H3121" s="174"/>
      <c r="I3121" s="175">
        <f>G3121*0.7</f>
        <v>51.247</v>
      </c>
      <c r="J3121" s="175">
        <f>G3121*0.3</f>
        <v>21.963000000000001</v>
      </c>
    </row>
    <row r="3122" spans="1:10">
      <c r="A3122" s="543" t="s">
        <v>101</v>
      </c>
      <c r="B3122" s="543"/>
      <c r="C3122" s="222"/>
      <c r="D3122" s="220"/>
      <c r="E3122" s="220"/>
      <c r="F3122" s="220"/>
      <c r="G3122" s="220"/>
      <c r="H3122" s="156"/>
      <c r="I3122" s="175"/>
      <c r="J3122" s="175"/>
    </row>
    <row r="3123" spans="1:10">
      <c r="A3123" s="224"/>
      <c r="B3123" s="224"/>
      <c r="C3123" s="225"/>
      <c r="D3123" s="223"/>
      <c r="E3123" s="223"/>
      <c r="F3123" s="223"/>
      <c r="G3123" s="223"/>
      <c r="H3123" s="156"/>
      <c r="I3123" s="175"/>
      <c r="J3123" s="175"/>
    </row>
    <row r="3124" spans="1:10" s="348" customFormat="1">
      <c r="A3124" s="199" t="s">
        <v>97</v>
      </c>
      <c r="B3124" s="199" t="s">
        <v>1098</v>
      </c>
      <c r="C3124" s="345" t="s">
        <v>1099</v>
      </c>
      <c r="D3124" s="280" t="s">
        <v>108</v>
      </c>
      <c r="E3124" s="280"/>
      <c r="F3124" s="280"/>
      <c r="G3124" s="280" t="str">
        <f>B3124</f>
        <v>COMP.198</v>
      </c>
      <c r="I3124" s="347"/>
      <c r="J3124" s="347"/>
    </row>
    <row r="3125" spans="1:10" s="348" customFormat="1">
      <c r="A3125" s="540" t="s">
        <v>88</v>
      </c>
      <c r="B3125" s="541" t="s">
        <v>91</v>
      </c>
      <c r="C3125" s="746" t="s">
        <v>9</v>
      </c>
      <c r="D3125" s="541" t="s">
        <v>92</v>
      </c>
      <c r="E3125" s="541" t="s">
        <v>93</v>
      </c>
      <c r="F3125" s="541" t="s">
        <v>94</v>
      </c>
      <c r="G3125" s="747" t="s">
        <v>62</v>
      </c>
      <c r="I3125" s="347"/>
      <c r="J3125" s="347"/>
    </row>
    <row r="3126" spans="1:10" s="348" customFormat="1">
      <c r="A3126" s="536" t="s">
        <v>266</v>
      </c>
      <c r="B3126" s="537" t="s">
        <v>1100</v>
      </c>
      <c r="C3126" s="363" t="s">
        <v>1099</v>
      </c>
      <c r="D3126" s="537" t="s">
        <v>108</v>
      </c>
      <c r="E3126" s="560">
        <v>1</v>
      </c>
      <c r="F3126" s="748">
        <f>VLOOKUP(B3126,'Mapa de Cotação'!A:I,9,0)</f>
        <v>181.28</v>
      </c>
      <c r="G3126" s="749">
        <f>F3126*E3126</f>
        <v>181.28</v>
      </c>
      <c r="I3126" s="347"/>
      <c r="J3126" s="347"/>
    </row>
    <row r="3127" spans="1:10" s="348" customFormat="1">
      <c r="A3127" s="536"/>
      <c r="B3127" s="537"/>
      <c r="C3127" s="363"/>
      <c r="D3127" s="537"/>
      <c r="E3127" s="537"/>
      <c r="F3127" s="537"/>
      <c r="G3127" s="750"/>
      <c r="I3127" s="347"/>
      <c r="J3127" s="347"/>
    </row>
    <row r="3128" spans="1:10" s="348" customFormat="1">
      <c r="A3128" s="542" t="str">
        <f>B3124</f>
        <v>COMP.198</v>
      </c>
      <c r="B3128" s="542"/>
      <c r="C3128" s="751" t="s">
        <v>100</v>
      </c>
      <c r="D3128" s="542"/>
      <c r="E3128" s="542"/>
      <c r="F3128" s="542"/>
      <c r="G3128" s="752">
        <f>SUM(G3126:G3127)</f>
        <v>181.28</v>
      </c>
      <c r="I3128" s="347"/>
      <c r="J3128" s="347">
        <f>G3126</f>
        <v>181.28</v>
      </c>
    </row>
    <row r="3129" spans="1:10" s="348" customFormat="1">
      <c r="A3129" s="543" t="s">
        <v>101</v>
      </c>
      <c r="B3129" s="545"/>
      <c r="C3129" s="753"/>
      <c r="D3129" s="543"/>
      <c r="E3129" s="543"/>
      <c r="F3129" s="543"/>
      <c r="G3129" s="543"/>
      <c r="I3129" s="347"/>
      <c r="J3129" s="347"/>
    </row>
    <row r="3130" spans="1:10" s="348" customFormat="1">
      <c r="A3130" s="754"/>
      <c r="B3130" s="754"/>
      <c r="C3130" s="755"/>
      <c r="D3130" s="754"/>
      <c r="E3130" s="754"/>
      <c r="F3130" s="754"/>
      <c r="G3130" s="754"/>
      <c r="I3130" s="756"/>
      <c r="J3130" s="756"/>
    </row>
    <row r="3131" spans="1:10" ht="33.75">
      <c r="A3131" s="199" t="s">
        <v>97</v>
      </c>
      <c r="B3131" s="199" t="s">
        <v>1101</v>
      </c>
      <c r="C3131" s="184" t="s">
        <v>18615</v>
      </c>
      <c r="D3131" s="182" t="s">
        <v>108</v>
      </c>
      <c r="E3131" s="155"/>
      <c r="F3131" s="155"/>
      <c r="G3131" s="155" t="str">
        <f>B3131</f>
        <v>COMP.200</v>
      </c>
      <c r="H3131" s="156"/>
      <c r="I3131" s="175"/>
      <c r="J3131" s="175"/>
    </row>
    <row r="3132" spans="1:10">
      <c r="A3132" s="282" t="s">
        <v>88</v>
      </c>
      <c r="B3132" s="200" t="s">
        <v>91</v>
      </c>
      <c r="C3132" s="186" t="s">
        <v>9</v>
      </c>
      <c r="D3132" s="187" t="s">
        <v>92</v>
      </c>
      <c r="E3132" s="160" t="s">
        <v>93</v>
      </c>
      <c r="F3132" s="160" t="s">
        <v>94</v>
      </c>
      <c r="G3132" s="161" t="s">
        <v>62</v>
      </c>
      <c r="H3132" s="156"/>
      <c r="I3132" s="175"/>
      <c r="J3132" s="175"/>
    </row>
    <row r="3133" spans="1:10" ht="15" customHeight="1">
      <c r="A3133" s="535" t="s">
        <v>113</v>
      </c>
      <c r="B3133" s="201">
        <v>88261</v>
      </c>
      <c r="C3133" s="190" t="s">
        <v>134</v>
      </c>
      <c r="D3133" s="191" t="s">
        <v>90</v>
      </c>
      <c r="E3133" s="165">
        <v>2.0499999999999998</v>
      </c>
      <c r="F3133" s="166">
        <f>VLOOKUP(B3133,'SINAPI-Tabela-Mai.2016'!A:E,5,0)</f>
        <v>15.67</v>
      </c>
      <c r="G3133" s="167">
        <f t="shared" ref="G3133:G3146" si="41">F3133*E3133</f>
        <v>32.1235</v>
      </c>
      <c r="H3133" s="156"/>
      <c r="I3133" s="175"/>
      <c r="J3133" s="175"/>
    </row>
    <row r="3134" spans="1:10" ht="15" customHeight="1">
      <c r="A3134" s="535" t="s">
        <v>113</v>
      </c>
      <c r="B3134" s="201">
        <v>88309</v>
      </c>
      <c r="C3134" s="190" t="s">
        <v>163</v>
      </c>
      <c r="D3134" s="191" t="s">
        <v>90</v>
      </c>
      <c r="E3134" s="165">
        <v>1.4</v>
      </c>
      <c r="F3134" s="166">
        <f>VLOOKUP(B3134,'SINAPI-Tabela-Mai.2016'!A:E,5,0)</f>
        <v>15.86</v>
      </c>
      <c r="G3134" s="167">
        <f t="shared" si="41"/>
        <v>22.203999999999997</v>
      </c>
      <c r="H3134" s="156"/>
      <c r="I3134" s="175"/>
      <c r="J3134" s="175"/>
    </row>
    <row r="3135" spans="1:10" ht="15" customHeight="1">
      <c r="A3135" s="535" t="s">
        <v>113</v>
      </c>
      <c r="B3135" s="201">
        <v>88316</v>
      </c>
      <c r="C3135" s="190" t="s">
        <v>116</v>
      </c>
      <c r="D3135" s="191" t="s">
        <v>90</v>
      </c>
      <c r="E3135" s="165">
        <v>3.45</v>
      </c>
      <c r="F3135" s="166">
        <f>VLOOKUP(B3135,'SINAPI-Tabela-Mai.2016'!A:E,5,0)</f>
        <v>11.41</v>
      </c>
      <c r="G3135" s="167">
        <f t="shared" si="41"/>
        <v>39.3645</v>
      </c>
      <c r="H3135" s="156"/>
      <c r="I3135" s="175"/>
      <c r="J3135" s="175"/>
    </row>
    <row r="3136" spans="1:10" ht="15" customHeight="1">
      <c r="A3136" s="535" t="s">
        <v>113</v>
      </c>
      <c r="B3136" s="201">
        <v>88627</v>
      </c>
      <c r="C3136" s="190" t="s">
        <v>292</v>
      </c>
      <c r="D3136" s="191" t="s">
        <v>128</v>
      </c>
      <c r="E3136" s="165">
        <v>0.01</v>
      </c>
      <c r="F3136" s="166">
        <f>VLOOKUP(B3136,'SINAPI-Tabela-Mai.2016'!A:E,5,0)</f>
        <v>351.36</v>
      </c>
      <c r="G3136" s="167">
        <f t="shared" si="41"/>
        <v>3.5136000000000003</v>
      </c>
      <c r="H3136" s="156"/>
      <c r="I3136" s="175"/>
      <c r="J3136" s="175"/>
    </row>
    <row r="3137" spans="1:10" ht="15" customHeight="1">
      <c r="A3137" s="535" t="s">
        <v>99</v>
      </c>
      <c r="B3137" s="201">
        <v>183</v>
      </c>
      <c r="C3137" s="190" t="s">
        <v>797</v>
      </c>
      <c r="D3137" s="191" t="s">
        <v>798</v>
      </c>
      <c r="E3137" s="165">
        <v>1</v>
      </c>
      <c r="F3137" s="166">
        <f>VLOOKUP(B3137,'SINAPI-Insumos-Mai.2016'!A:E,5,0)</f>
        <v>88.5</v>
      </c>
      <c r="G3137" s="167">
        <f t="shared" si="41"/>
        <v>88.5</v>
      </c>
      <c r="H3137" s="156"/>
      <c r="I3137" s="175"/>
      <c r="J3137" s="175"/>
    </row>
    <row r="3138" spans="1:10" ht="15" customHeight="1">
      <c r="A3138" s="535" t="s">
        <v>99</v>
      </c>
      <c r="B3138" s="201">
        <v>187</v>
      </c>
      <c r="C3138" s="190" t="s">
        <v>799</v>
      </c>
      <c r="D3138" s="191" t="s">
        <v>121</v>
      </c>
      <c r="E3138" s="165">
        <v>10</v>
      </c>
      <c r="F3138" s="166">
        <f>VLOOKUP(B3138,'SINAPI-Insumos-Mai.2016'!A:E,5,0)</f>
        <v>6.47</v>
      </c>
      <c r="G3138" s="167">
        <f t="shared" si="41"/>
        <v>64.7</v>
      </c>
      <c r="H3138" s="156"/>
      <c r="I3138" s="175"/>
      <c r="J3138" s="175"/>
    </row>
    <row r="3139" spans="1:10" ht="15" customHeight="1">
      <c r="A3139" s="535" t="s">
        <v>99</v>
      </c>
      <c r="B3139" s="201">
        <v>4378</v>
      </c>
      <c r="C3139" s="190" t="s">
        <v>800</v>
      </c>
      <c r="D3139" s="191" t="s">
        <v>108</v>
      </c>
      <c r="E3139" s="165">
        <v>6</v>
      </c>
      <c r="F3139" s="166">
        <f>VLOOKUP(B3139,'SINAPI-Insumos-Mai.2016'!A:E,5,0)</f>
        <v>0.31</v>
      </c>
      <c r="G3139" s="167">
        <f t="shared" si="41"/>
        <v>1.8599999999999999</v>
      </c>
      <c r="H3139" s="156"/>
      <c r="I3139" s="175"/>
      <c r="J3139" s="175"/>
    </row>
    <row r="3140" spans="1:10" ht="15" customHeight="1">
      <c r="A3140" s="535" t="s">
        <v>99</v>
      </c>
      <c r="B3140" s="201">
        <v>4419</v>
      </c>
      <c r="C3140" s="190" t="s">
        <v>801</v>
      </c>
      <c r="D3140" s="191" t="s">
        <v>108</v>
      </c>
      <c r="E3140" s="165">
        <v>6</v>
      </c>
      <c r="F3140" s="166">
        <f>VLOOKUP(B3140,'SINAPI-Insumos-Mai.2016'!A:E,5,0)</f>
        <v>0.75</v>
      </c>
      <c r="G3140" s="167">
        <f t="shared" si="41"/>
        <v>4.5</v>
      </c>
      <c r="H3140" s="156"/>
      <c r="I3140" s="175"/>
      <c r="J3140" s="175"/>
    </row>
    <row r="3141" spans="1:10" ht="15" customHeight="1">
      <c r="A3141" s="535" t="s">
        <v>99</v>
      </c>
      <c r="B3141" s="201">
        <v>4987</v>
      </c>
      <c r="C3141" s="190" t="s">
        <v>802</v>
      </c>
      <c r="D3141" s="191" t="s">
        <v>108</v>
      </c>
      <c r="E3141" s="165">
        <v>1</v>
      </c>
      <c r="F3141" s="166">
        <f>VLOOKUP(B3141,'SINAPI-Insumos-Mai.2016'!A:E,5,0)</f>
        <v>127.06</v>
      </c>
      <c r="G3141" s="167">
        <f t="shared" si="41"/>
        <v>127.06</v>
      </c>
      <c r="H3141" s="156"/>
      <c r="I3141" s="175"/>
      <c r="J3141" s="175"/>
    </row>
    <row r="3142" spans="1:10" ht="15" customHeight="1">
      <c r="A3142" s="535" t="s">
        <v>99</v>
      </c>
      <c r="B3142" s="201">
        <v>11447</v>
      </c>
      <c r="C3142" s="190" t="s">
        <v>354</v>
      </c>
      <c r="D3142" s="191" t="s">
        <v>108</v>
      </c>
      <c r="E3142" s="165">
        <v>3</v>
      </c>
      <c r="F3142" s="166">
        <f>VLOOKUP(B3142,'SINAPI-Insumos-Mai.2016'!A:E,5,0)</f>
        <v>22.9</v>
      </c>
      <c r="G3142" s="167">
        <f t="shared" si="41"/>
        <v>68.699999999999989</v>
      </c>
      <c r="H3142" s="156"/>
      <c r="I3142" s="175"/>
      <c r="J3142" s="175"/>
    </row>
    <row r="3143" spans="1:10" ht="15" customHeight="1">
      <c r="A3143" s="535" t="s">
        <v>99</v>
      </c>
      <c r="B3143" s="201">
        <v>20247</v>
      </c>
      <c r="C3143" s="190" t="s">
        <v>803</v>
      </c>
      <c r="D3143" s="191" t="s">
        <v>118</v>
      </c>
      <c r="E3143" s="165">
        <v>0.6</v>
      </c>
      <c r="F3143" s="166">
        <f>VLOOKUP(B3143,'SINAPI-Insumos-Mai.2016'!A:E,5,0)</f>
        <v>9.14</v>
      </c>
      <c r="G3143" s="167">
        <f t="shared" si="41"/>
        <v>5.484</v>
      </c>
      <c r="H3143" s="156"/>
      <c r="I3143" s="175"/>
      <c r="J3143" s="175"/>
    </row>
    <row r="3144" spans="1:10" ht="15" customHeight="1">
      <c r="A3144" s="535" t="s">
        <v>113</v>
      </c>
      <c r="B3144" s="201">
        <v>85010</v>
      </c>
      <c r="C3144" s="190" t="s">
        <v>4855</v>
      </c>
      <c r="D3144" s="191" t="s">
        <v>112</v>
      </c>
      <c r="E3144" s="165">
        <f>0.9*0.4</f>
        <v>0.36000000000000004</v>
      </c>
      <c r="F3144" s="166">
        <f>VLOOKUP(B3144,'SINAPI-Tabela-Mai.2016'!A:E,5,0)</f>
        <v>360.54</v>
      </c>
      <c r="G3144" s="167">
        <f t="shared" si="41"/>
        <v>129.79440000000002</v>
      </c>
      <c r="H3144" s="156"/>
      <c r="I3144" s="175"/>
      <c r="J3144" s="175"/>
    </row>
    <row r="3145" spans="1:10" ht="15" customHeight="1">
      <c r="A3145" s="535" t="s">
        <v>113</v>
      </c>
      <c r="B3145" s="201">
        <v>72118</v>
      </c>
      <c r="C3145" s="190" t="s">
        <v>4831</v>
      </c>
      <c r="D3145" s="191" t="s">
        <v>112</v>
      </c>
      <c r="E3145" s="165">
        <f>0.9*0.4</f>
        <v>0.36000000000000004</v>
      </c>
      <c r="F3145" s="166">
        <f>VLOOKUP(B3145,'SINAPI-Tabela-Mai.2016'!A:E,5,0)</f>
        <v>124.4</v>
      </c>
      <c r="G3145" s="167">
        <f>F3145*E3145</f>
        <v>44.784000000000006</v>
      </c>
      <c r="H3145" s="156"/>
      <c r="I3145" s="175"/>
      <c r="J3145" s="175"/>
    </row>
    <row r="3146" spans="1:10" ht="15" customHeight="1">
      <c r="A3146" s="535" t="s">
        <v>575</v>
      </c>
      <c r="B3146" s="201" t="s">
        <v>18735</v>
      </c>
      <c r="C3146" s="190" t="s">
        <v>18730</v>
      </c>
      <c r="D3146" s="191" t="s">
        <v>112</v>
      </c>
      <c r="E3146" s="165">
        <f>0.9*0.5</f>
        <v>0.45</v>
      </c>
      <c r="F3146" s="166">
        <f>G2469</f>
        <v>346.18548000000004</v>
      </c>
      <c r="G3146" s="167">
        <f t="shared" si="41"/>
        <v>155.78346600000003</v>
      </c>
      <c r="H3146" s="156"/>
      <c r="I3146" s="175"/>
      <c r="J3146" s="175"/>
    </row>
    <row r="3147" spans="1:10">
      <c r="A3147" s="535"/>
      <c r="B3147" s="201"/>
      <c r="C3147" s="190"/>
      <c r="D3147" s="191"/>
      <c r="E3147" s="164"/>
      <c r="F3147" s="164"/>
      <c r="G3147" s="169"/>
      <c r="H3147" s="156"/>
      <c r="I3147" s="175"/>
      <c r="J3147" s="175"/>
    </row>
    <row r="3148" spans="1:10">
      <c r="A3148" s="283" t="str">
        <f>B3131</f>
        <v>COMP.200</v>
      </c>
      <c r="B3148" s="204"/>
      <c r="C3148" s="196" t="s">
        <v>100</v>
      </c>
      <c r="D3148" s="194"/>
      <c r="E3148" s="172"/>
      <c r="F3148" s="173"/>
      <c r="G3148" s="173">
        <f>SUM(G3133:G3147)</f>
        <v>788.37146600000005</v>
      </c>
      <c r="H3148" s="174"/>
      <c r="I3148" s="175">
        <f>SUM(G3136:G3143)</f>
        <v>364.31759999999997</v>
      </c>
      <c r="J3148" s="175">
        <f>G3133+G3134+G3135</f>
        <v>93.692000000000007</v>
      </c>
    </row>
    <row r="3149" spans="1:10">
      <c r="A3149" s="284" t="s">
        <v>101</v>
      </c>
      <c r="B3149" s="538" t="s">
        <v>1103</v>
      </c>
      <c r="C3149" s="178"/>
      <c r="D3149" s="176"/>
      <c r="E3149" s="179"/>
      <c r="F3149" s="180"/>
      <c r="G3149" s="180"/>
      <c r="H3149" s="156"/>
      <c r="I3149" s="175"/>
      <c r="J3149" s="175"/>
    </row>
    <row r="3150" spans="1:10">
      <c r="A3150" s="284"/>
      <c r="B3150" s="357"/>
      <c r="C3150" s="178"/>
      <c r="D3150" s="176"/>
      <c r="E3150" s="179"/>
      <c r="F3150" s="180"/>
      <c r="G3150" s="180"/>
      <c r="H3150" s="156"/>
      <c r="I3150" s="175"/>
      <c r="J3150" s="175"/>
    </row>
    <row r="3151" spans="1:10" ht="24.75" customHeight="1">
      <c r="A3151" s="199" t="s">
        <v>97</v>
      </c>
      <c r="B3151" s="199" t="s">
        <v>1104</v>
      </c>
      <c r="C3151" s="184" t="s">
        <v>18617</v>
      </c>
      <c r="D3151" s="182" t="s">
        <v>108</v>
      </c>
      <c r="E3151" s="182"/>
      <c r="F3151" s="182"/>
      <c r="G3151" s="182" t="str">
        <f>B3151</f>
        <v>COMP.201</v>
      </c>
      <c r="H3151" s="139"/>
      <c r="I3151" s="175"/>
      <c r="J3151" s="175"/>
    </row>
    <row r="3152" spans="1:10">
      <c r="A3152" s="540" t="s">
        <v>88</v>
      </c>
      <c r="B3152" s="541" t="s">
        <v>91</v>
      </c>
      <c r="C3152" s="208" t="s">
        <v>9</v>
      </c>
      <c r="D3152" s="209" t="s">
        <v>92</v>
      </c>
      <c r="E3152" s="209" t="s">
        <v>93</v>
      </c>
      <c r="F3152" s="209" t="s">
        <v>94</v>
      </c>
      <c r="G3152" s="210" t="s">
        <v>62</v>
      </c>
      <c r="H3152" s="139"/>
      <c r="I3152" s="175"/>
      <c r="J3152" s="175"/>
    </row>
    <row r="3153" spans="1:10" ht="15" customHeight="1">
      <c r="A3153" s="535" t="s">
        <v>113</v>
      </c>
      <c r="B3153" s="201">
        <v>88261</v>
      </c>
      <c r="C3153" s="190" t="s">
        <v>134</v>
      </c>
      <c r="D3153" s="191" t="s">
        <v>90</v>
      </c>
      <c r="E3153" s="165">
        <v>2.0499999999999998</v>
      </c>
      <c r="F3153" s="166">
        <f>VLOOKUP(B3153,'SINAPI-Tabela-Mai.2016'!A:E,5,0)</f>
        <v>15.67</v>
      </c>
      <c r="G3153" s="167">
        <f t="shared" ref="G3153:G3165" si="42">F3153*E3153</f>
        <v>32.1235</v>
      </c>
      <c r="H3153" s="156"/>
      <c r="I3153" s="175"/>
      <c r="J3153" s="175"/>
    </row>
    <row r="3154" spans="1:10" ht="15" customHeight="1">
      <c r="A3154" s="535" t="s">
        <v>113</v>
      </c>
      <c r="B3154" s="201">
        <v>88309</v>
      </c>
      <c r="C3154" s="190" t="s">
        <v>163</v>
      </c>
      <c r="D3154" s="191" t="s">
        <v>90</v>
      </c>
      <c r="E3154" s="165">
        <v>1.4</v>
      </c>
      <c r="F3154" s="166">
        <f>VLOOKUP(B3154,'SINAPI-Tabela-Mai.2016'!A:E,5,0)</f>
        <v>15.86</v>
      </c>
      <c r="G3154" s="167">
        <f t="shared" si="42"/>
        <v>22.203999999999997</v>
      </c>
      <c r="H3154" s="156"/>
      <c r="I3154" s="175"/>
      <c r="J3154" s="175"/>
    </row>
    <row r="3155" spans="1:10" ht="15" customHeight="1">
      <c r="A3155" s="535" t="s">
        <v>113</v>
      </c>
      <c r="B3155" s="201">
        <v>88316</v>
      </c>
      <c r="C3155" s="190" t="s">
        <v>116</v>
      </c>
      <c r="D3155" s="191" t="s">
        <v>90</v>
      </c>
      <c r="E3155" s="165">
        <v>3.45</v>
      </c>
      <c r="F3155" s="166">
        <f>VLOOKUP(B3155,'SINAPI-Tabela-Mai.2016'!A:E,5,0)</f>
        <v>11.41</v>
      </c>
      <c r="G3155" s="167">
        <f t="shared" si="42"/>
        <v>39.3645</v>
      </c>
      <c r="H3155" s="156"/>
      <c r="I3155" s="175"/>
      <c r="J3155" s="175"/>
    </row>
    <row r="3156" spans="1:10" ht="15" customHeight="1">
      <c r="A3156" s="535" t="s">
        <v>113</v>
      </c>
      <c r="B3156" s="201">
        <v>88627</v>
      </c>
      <c r="C3156" s="190" t="s">
        <v>292</v>
      </c>
      <c r="D3156" s="191" t="s">
        <v>128</v>
      </c>
      <c r="E3156" s="165">
        <v>0.01</v>
      </c>
      <c r="F3156" s="166">
        <f>VLOOKUP(B3156,'SINAPI-Tabela-Mai.2016'!A:E,5,0)</f>
        <v>351.36</v>
      </c>
      <c r="G3156" s="167">
        <f t="shared" si="42"/>
        <v>3.5136000000000003</v>
      </c>
      <c r="H3156" s="156"/>
      <c r="I3156" s="175"/>
      <c r="J3156" s="175"/>
    </row>
    <row r="3157" spans="1:10" ht="15" customHeight="1">
      <c r="A3157" s="535" t="s">
        <v>99</v>
      </c>
      <c r="B3157" s="201">
        <v>183</v>
      </c>
      <c r="C3157" s="190" t="s">
        <v>797</v>
      </c>
      <c r="D3157" s="191" t="s">
        <v>798</v>
      </c>
      <c r="E3157" s="165">
        <v>1</v>
      </c>
      <c r="F3157" s="166">
        <f>VLOOKUP(B3157,'SINAPI-Insumos-Mai.2016'!A:E,5,0)</f>
        <v>88.5</v>
      </c>
      <c r="G3157" s="167">
        <f t="shared" si="42"/>
        <v>88.5</v>
      </c>
      <c r="H3157" s="156"/>
      <c r="I3157" s="175"/>
      <c r="J3157" s="175"/>
    </row>
    <row r="3158" spans="1:10" ht="15" customHeight="1">
      <c r="A3158" s="535" t="s">
        <v>99</v>
      </c>
      <c r="B3158" s="201">
        <v>187</v>
      </c>
      <c r="C3158" s="190" t="s">
        <v>799</v>
      </c>
      <c r="D3158" s="191" t="s">
        <v>121</v>
      </c>
      <c r="E3158" s="165">
        <v>10</v>
      </c>
      <c r="F3158" s="166">
        <f>VLOOKUP(B3158,'SINAPI-Insumos-Mai.2016'!A:E,5,0)</f>
        <v>6.47</v>
      </c>
      <c r="G3158" s="167">
        <f t="shared" si="42"/>
        <v>64.7</v>
      </c>
      <c r="H3158" s="156"/>
      <c r="I3158" s="175"/>
      <c r="J3158" s="175"/>
    </row>
    <row r="3159" spans="1:10" ht="15" customHeight="1">
      <c r="A3159" s="535" t="s">
        <v>99</v>
      </c>
      <c r="B3159" s="201">
        <v>4378</v>
      </c>
      <c r="C3159" s="190" t="s">
        <v>800</v>
      </c>
      <c r="D3159" s="191" t="s">
        <v>108</v>
      </c>
      <c r="E3159" s="165">
        <v>6</v>
      </c>
      <c r="F3159" s="166">
        <f>VLOOKUP(B3159,'SINAPI-Insumos-Mai.2016'!A:E,5,0)</f>
        <v>0.31</v>
      </c>
      <c r="G3159" s="167">
        <f t="shared" si="42"/>
        <v>1.8599999999999999</v>
      </c>
      <c r="H3159" s="156"/>
      <c r="I3159" s="175"/>
      <c r="J3159" s="175"/>
    </row>
    <row r="3160" spans="1:10" ht="15" customHeight="1">
      <c r="A3160" s="535" t="s">
        <v>99</v>
      </c>
      <c r="B3160" s="201">
        <v>4419</v>
      </c>
      <c r="C3160" s="190" t="s">
        <v>801</v>
      </c>
      <c r="D3160" s="191" t="s">
        <v>108</v>
      </c>
      <c r="E3160" s="165">
        <v>6</v>
      </c>
      <c r="F3160" s="166">
        <f>VLOOKUP(B3160,'SINAPI-Insumos-Mai.2016'!A:E,5,0)</f>
        <v>0.75</v>
      </c>
      <c r="G3160" s="167">
        <f t="shared" si="42"/>
        <v>4.5</v>
      </c>
      <c r="H3160" s="156"/>
      <c r="I3160" s="175"/>
      <c r="J3160" s="175"/>
    </row>
    <row r="3161" spans="1:10" ht="15" customHeight="1">
      <c r="A3161" s="535" t="s">
        <v>99</v>
      </c>
      <c r="B3161" s="201">
        <v>4987</v>
      </c>
      <c r="C3161" s="190" t="s">
        <v>802</v>
      </c>
      <c r="D3161" s="191" t="s">
        <v>108</v>
      </c>
      <c r="E3161" s="165">
        <v>1</v>
      </c>
      <c r="F3161" s="166">
        <f>VLOOKUP(B3161,'SINAPI-Insumos-Mai.2016'!A:E,5,0)</f>
        <v>127.06</v>
      </c>
      <c r="G3161" s="167">
        <f t="shared" si="42"/>
        <v>127.06</v>
      </c>
      <c r="H3161" s="156"/>
      <c r="I3161" s="175"/>
      <c r="J3161" s="175"/>
    </row>
    <row r="3162" spans="1:10" ht="15" customHeight="1">
      <c r="A3162" s="535" t="s">
        <v>99</v>
      </c>
      <c r="B3162" s="201">
        <v>11447</v>
      </c>
      <c r="C3162" s="190" t="s">
        <v>354</v>
      </c>
      <c r="D3162" s="191" t="s">
        <v>108</v>
      </c>
      <c r="E3162" s="165">
        <v>3</v>
      </c>
      <c r="F3162" s="166">
        <f>VLOOKUP(B3162,'SINAPI-Insumos-Mai.2016'!A:E,5,0)</f>
        <v>22.9</v>
      </c>
      <c r="G3162" s="167">
        <f t="shared" si="42"/>
        <v>68.699999999999989</v>
      </c>
      <c r="H3162" s="156"/>
      <c r="I3162" s="175"/>
      <c r="J3162" s="175"/>
    </row>
    <row r="3163" spans="1:10" ht="15" customHeight="1">
      <c r="A3163" s="535" t="s">
        <v>99</v>
      </c>
      <c r="B3163" s="201">
        <v>20247</v>
      </c>
      <c r="C3163" s="190" t="s">
        <v>803</v>
      </c>
      <c r="D3163" s="191" t="s">
        <v>118</v>
      </c>
      <c r="E3163" s="165">
        <v>0.6</v>
      </c>
      <c r="F3163" s="166">
        <f>VLOOKUP(B3163,'SINAPI-Insumos-Mai.2016'!A:E,5,0)</f>
        <v>9.14</v>
      </c>
      <c r="G3163" s="167">
        <f t="shared" si="42"/>
        <v>5.484</v>
      </c>
      <c r="H3163" s="156"/>
      <c r="I3163" s="175"/>
      <c r="J3163" s="175"/>
    </row>
    <row r="3164" spans="1:10" ht="15" customHeight="1">
      <c r="A3164" s="535" t="s">
        <v>113</v>
      </c>
      <c r="B3164" s="201">
        <v>85010</v>
      </c>
      <c r="C3164" s="190" t="s">
        <v>4855</v>
      </c>
      <c r="D3164" s="191" t="s">
        <v>112</v>
      </c>
      <c r="E3164" s="165">
        <f>0.9*0.9</f>
        <v>0.81</v>
      </c>
      <c r="F3164" s="166">
        <f>VLOOKUP(B3164,'SINAPI-Tabela-Mai.2016'!A:E,5,0)</f>
        <v>360.54</v>
      </c>
      <c r="G3164" s="167">
        <f t="shared" si="42"/>
        <v>292.03740000000005</v>
      </c>
      <c r="H3164" s="156"/>
      <c r="I3164" s="175"/>
      <c r="J3164" s="175"/>
    </row>
    <row r="3165" spans="1:10" ht="15" customHeight="1">
      <c r="A3165" s="535" t="s">
        <v>113</v>
      </c>
      <c r="B3165" s="201">
        <v>72119</v>
      </c>
      <c r="C3165" s="190" t="s">
        <v>4832</v>
      </c>
      <c r="D3165" s="191" t="s">
        <v>128</v>
      </c>
      <c r="E3165" s="165">
        <f>0.9*0.9</f>
        <v>0.81</v>
      </c>
      <c r="F3165" s="166">
        <f>VLOOKUP(B3165,'SINAPI-Tabela-Mai.2016'!A:E,5,0)</f>
        <v>156.56</v>
      </c>
      <c r="G3165" s="167">
        <f t="shared" si="42"/>
        <v>126.81360000000001</v>
      </c>
      <c r="H3165" s="156"/>
      <c r="I3165" s="175"/>
      <c r="J3165" s="175"/>
    </row>
    <row r="3166" spans="1:10">
      <c r="A3166" s="536"/>
      <c r="B3166" s="537"/>
      <c r="C3166" s="212"/>
      <c r="D3166" s="181"/>
      <c r="E3166" s="181"/>
      <c r="F3166" s="181"/>
      <c r="G3166" s="215"/>
      <c r="H3166" s="139"/>
      <c r="I3166" s="175"/>
      <c r="J3166" s="175"/>
    </row>
    <row r="3167" spans="1:10">
      <c r="A3167" s="542" t="str">
        <f>B3151</f>
        <v>COMP.201</v>
      </c>
      <c r="B3167" s="757"/>
      <c r="C3167" s="218" t="s">
        <v>100</v>
      </c>
      <c r="D3167" s="216"/>
      <c r="E3167" s="216"/>
      <c r="F3167" s="216"/>
      <c r="G3167" s="219">
        <f>SUM(G3153:G3166)</f>
        <v>876.86059999999998</v>
      </c>
      <c r="H3167" s="139"/>
      <c r="I3167" s="175"/>
      <c r="J3167" s="175" t="e">
        <f>#REF!</f>
        <v>#REF!</v>
      </c>
    </row>
    <row r="3168" spans="1:10">
      <c r="A3168" s="543" t="s">
        <v>101</v>
      </c>
      <c r="B3168" s="538" t="s">
        <v>1103</v>
      </c>
      <c r="C3168" s="222"/>
      <c r="D3168" s="220"/>
      <c r="E3168" s="220"/>
      <c r="F3168" s="220"/>
      <c r="G3168" s="220"/>
      <c r="H3168" s="139"/>
      <c r="I3168" s="175"/>
      <c r="J3168" s="175"/>
    </row>
    <row r="3169" spans="1:10">
      <c r="A3169" s="335"/>
      <c r="B3169" s="335"/>
      <c r="C3169" s="336"/>
      <c r="D3169" s="334"/>
      <c r="E3169" s="334"/>
      <c r="F3169" s="334"/>
      <c r="G3169" s="334"/>
      <c r="H3169" s="139"/>
      <c r="I3169" s="361"/>
      <c r="J3169" s="361"/>
    </row>
    <row r="3170" spans="1:10" ht="15" customHeight="1">
      <c r="A3170" s="199" t="s">
        <v>97</v>
      </c>
      <c r="B3170" s="199" t="s">
        <v>1105</v>
      </c>
      <c r="C3170" s="184" t="s">
        <v>18620</v>
      </c>
      <c r="D3170" s="182" t="s">
        <v>112</v>
      </c>
      <c r="E3170" s="227"/>
      <c r="F3170" s="182"/>
      <c r="G3170" s="182" t="str">
        <f>B3170</f>
        <v>COMP.202</v>
      </c>
      <c r="H3170" s="156"/>
      <c r="I3170" s="175"/>
      <c r="J3170" s="175"/>
    </row>
    <row r="3171" spans="1:10">
      <c r="A3171" s="282" t="s">
        <v>88</v>
      </c>
      <c r="B3171" s="534" t="s">
        <v>91</v>
      </c>
      <c r="C3171" s="186" t="s">
        <v>9</v>
      </c>
      <c r="D3171" s="187" t="s">
        <v>92</v>
      </c>
      <c r="E3171" s="229" t="s">
        <v>93</v>
      </c>
      <c r="F3171" s="187" t="s">
        <v>94</v>
      </c>
      <c r="G3171" s="188" t="s">
        <v>62</v>
      </c>
      <c r="H3171" s="156"/>
      <c r="I3171" s="175"/>
      <c r="J3171" s="175"/>
    </row>
    <row r="3172" spans="1:10">
      <c r="A3172" s="535" t="s">
        <v>372</v>
      </c>
      <c r="B3172" s="201" t="s">
        <v>16092</v>
      </c>
      <c r="C3172" s="190" t="s">
        <v>16093</v>
      </c>
      <c r="D3172" s="191" t="s">
        <v>112</v>
      </c>
      <c r="E3172" s="165">
        <f>1*2.1</f>
        <v>2.1</v>
      </c>
      <c r="F3172" s="166">
        <f>VLOOKUP(B3172,'SUDECAP-Tabela Serv.-Jan-16'!A:H,8,0)</f>
        <v>686.89</v>
      </c>
      <c r="G3172" s="167">
        <f>F3172*E3172</f>
        <v>1442.4690000000001</v>
      </c>
      <c r="H3172" s="156"/>
      <c r="I3172" s="175"/>
      <c r="J3172" s="175"/>
    </row>
    <row r="3173" spans="1:10" ht="18" customHeight="1">
      <c r="A3173" s="535" t="s">
        <v>575</v>
      </c>
      <c r="B3173" s="201" t="s">
        <v>18621</v>
      </c>
      <c r="C3173" s="190" t="s">
        <v>18622</v>
      </c>
      <c r="D3173" s="191" t="s">
        <v>112</v>
      </c>
      <c r="E3173" s="165">
        <f>0.9*2.1</f>
        <v>1.8900000000000001</v>
      </c>
      <c r="F3173" s="166">
        <v>250.05</v>
      </c>
      <c r="G3173" s="167">
        <f>F3173*E3173</f>
        <v>472.59450000000004</v>
      </c>
      <c r="H3173" s="156"/>
      <c r="I3173" s="175"/>
      <c r="J3173" s="175"/>
    </row>
    <row r="3174" spans="1:10">
      <c r="A3174" s="535"/>
      <c r="B3174" s="202"/>
      <c r="C3174" s="190"/>
      <c r="D3174" s="191"/>
      <c r="E3174" s="164"/>
      <c r="F3174" s="164"/>
      <c r="G3174" s="169"/>
      <c r="H3174" s="156"/>
      <c r="I3174" s="175"/>
      <c r="J3174" s="175"/>
    </row>
    <row r="3175" spans="1:10">
      <c r="A3175" s="283" t="str">
        <f>B3170</f>
        <v>COMP.202</v>
      </c>
      <c r="B3175" s="283"/>
      <c r="C3175" s="196" t="s">
        <v>100</v>
      </c>
      <c r="D3175" s="194"/>
      <c r="E3175" s="172"/>
      <c r="F3175" s="173"/>
      <c r="G3175" s="246">
        <f>SUM(G3172:G3174)</f>
        <v>1915.0635000000002</v>
      </c>
      <c r="H3175" s="174"/>
      <c r="I3175" s="175" t="e">
        <f>#REF!+#REF!</f>
        <v>#REF!</v>
      </c>
      <c r="J3175" s="175" t="e">
        <f>G3172+#REF!</f>
        <v>#REF!</v>
      </c>
    </row>
    <row r="3176" spans="1:10">
      <c r="A3176" s="284" t="s">
        <v>101</v>
      </c>
      <c r="B3176" s="284"/>
      <c r="C3176" s="178"/>
      <c r="D3176" s="176"/>
      <c r="E3176" s="176"/>
      <c r="F3176" s="180"/>
      <c r="G3176" s="180"/>
      <c r="H3176" s="156"/>
      <c r="I3176" s="175"/>
      <c r="J3176" s="175"/>
    </row>
    <row r="3177" spans="1:10">
      <c r="A3177" s="198"/>
      <c r="B3177" s="198"/>
      <c r="C3177" s="178"/>
      <c r="D3177" s="176"/>
      <c r="E3177" s="176"/>
      <c r="F3177" s="180"/>
      <c r="G3177" s="180"/>
      <c r="H3177" s="156"/>
      <c r="I3177" s="175"/>
      <c r="J3177" s="175"/>
    </row>
    <row r="3178" spans="1:10" ht="25.5" customHeight="1">
      <c r="A3178" s="199" t="s">
        <v>97</v>
      </c>
      <c r="B3178" s="199" t="s">
        <v>1106</v>
      </c>
      <c r="C3178" s="184" t="s">
        <v>18779</v>
      </c>
      <c r="D3178" s="182" t="s">
        <v>108</v>
      </c>
      <c r="E3178" s="182"/>
      <c r="F3178" s="182"/>
      <c r="G3178" s="182" t="str">
        <f>B3178</f>
        <v>COMP.205</v>
      </c>
      <c r="H3178" s="139"/>
      <c r="I3178" s="175"/>
      <c r="J3178" s="175"/>
    </row>
    <row r="3179" spans="1:10">
      <c r="A3179" s="540" t="s">
        <v>88</v>
      </c>
      <c r="B3179" s="541" t="s">
        <v>91</v>
      </c>
      <c r="C3179" s="208" t="s">
        <v>9</v>
      </c>
      <c r="D3179" s="209" t="s">
        <v>92</v>
      </c>
      <c r="E3179" s="209" t="s">
        <v>93</v>
      </c>
      <c r="F3179" s="209" t="s">
        <v>94</v>
      </c>
      <c r="G3179" s="210" t="s">
        <v>62</v>
      </c>
      <c r="H3179" s="139"/>
      <c r="I3179" s="175"/>
      <c r="J3179" s="175"/>
    </row>
    <row r="3180" spans="1:10" ht="22.5">
      <c r="A3180" s="536" t="s">
        <v>266</v>
      </c>
      <c r="B3180" s="544" t="s">
        <v>1107</v>
      </c>
      <c r="C3180" s="579" t="s">
        <v>18779</v>
      </c>
      <c r="D3180" s="191" t="s">
        <v>92</v>
      </c>
      <c r="E3180" s="165">
        <v>1</v>
      </c>
      <c r="F3180" s="232">
        <f>VLOOKUP(B3180,'Mapa de Cotação'!A:I,9,0)</f>
        <v>86649.893333333326</v>
      </c>
      <c r="G3180" s="167">
        <f>F3180*E3180</f>
        <v>86649.893333333326</v>
      </c>
      <c r="H3180" s="156"/>
      <c r="I3180" s="175"/>
      <c r="J3180" s="175"/>
    </row>
    <row r="3181" spans="1:10" ht="22.5">
      <c r="A3181" s="536" t="s">
        <v>113</v>
      </c>
      <c r="B3181" s="544">
        <v>84190</v>
      </c>
      <c r="C3181" s="579" t="s">
        <v>5624</v>
      </c>
      <c r="D3181" s="191" t="s">
        <v>112</v>
      </c>
      <c r="E3181" s="165">
        <f>1.95*2.05</f>
        <v>3.9974999999999996</v>
      </c>
      <c r="F3181" s="166">
        <f>VLOOKUP(B3181,'SINAPI-Tabela-Mai.2016'!A:E,5,0)</f>
        <v>190.79</v>
      </c>
      <c r="G3181" s="167">
        <f>F3181*E3181</f>
        <v>762.68302499999993</v>
      </c>
      <c r="H3181" s="156"/>
      <c r="I3181" s="175"/>
      <c r="J3181" s="175"/>
    </row>
    <row r="3182" spans="1:10">
      <c r="A3182" s="536"/>
      <c r="B3182" s="537"/>
      <c r="C3182" s="212"/>
      <c r="D3182" s="181"/>
      <c r="E3182" s="181"/>
      <c r="F3182" s="181"/>
      <c r="G3182" s="215"/>
      <c r="H3182" s="139"/>
      <c r="I3182" s="175"/>
      <c r="J3182" s="175"/>
    </row>
    <row r="3183" spans="1:10">
      <c r="A3183" s="542" t="str">
        <f>B3178</f>
        <v>COMP.205</v>
      </c>
      <c r="B3183" s="542"/>
      <c r="C3183" s="218" t="s">
        <v>100</v>
      </c>
      <c r="D3183" s="216"/>
      <c r="E3183" s="216"/>
      <c r="F3183" s="216"/>
      <c r="G3183" s="219">
        <f>SUM(G3180:G3182)</f>
        <v>87412.576358333332</v>
      </c>
      <c r="H3183" s="139"/>
      <c r="I3183" s="175"/>
      <c r="J3183" s="175" t="e">
        <f>#REF!</f>
        <v>#REF!</v>
      </c>
    </row>
    <row r="3184" spans="1:10">
      <c r="A3184" s="543" t="s">
        <v>101</v>
      </c>
      <c r="B3184" s="545"/>
      <c r="C3184" s="222"/>
      <c r="D3184" s="220"/>
      <c r="E3184" s="220"/>
      <c r="F3184" s="220"/>
      <c r="G3184" s="220"/>
      <c r="H3184" s="139"/>
      <c r="I3184" s="175"/>
      <c r="J3184" s="175"/>
    </row>
    <row r="3185" spans="1:10">
      <c r="A3185" s="335"/>
      <c r="B3185" s="335"/>
      <c r="C3185" s="336"/>
      <c r="D3185" s="334"/>
      <c r="E3185" s="334"/>
      <c r="F3185" s="334"/>
      <c r="G3185" s="334"/>
      <c r="H3185" s="139"/>
      <c r="I3185" s="361"/>
      <c r="J3185" s="361"/>
    </row>
    <row r="3186" spans="1:10" s="348" customFormat="1" ht="15" customHeight="1">
      <c r="A3186" s="199" t="s">
        <v>97</v>
      </c>
      <c r="B3186" s="539" t="s">
        <v>1040</v>
      </c>
      <c r="C3186" s="345" t="s">
        <v>1041</v>
      </c>
      <c r="D3186" s="136" t="s">
        <v>193</v>
      </c>
      <c r="E3186" s="280"/>
      <c r="F3186" s="280"/>
      <c r="G3186" s="280" t="str">
        <f>B3186</f>
        <v>COMP.215</v>
      </c>
      <c r="H3186" s="346"/>
      <c r="I3186" s="347"/>
      <c r="J3186" s="347"/>
    </row>
    <row r="3187" spans="1:10" s="348" customFormat="1">
      <c r="A3187" s="282" t="s">
        <v>88</v>
      </c>
      <c r="B3187" s="534" t="s">
        <v>91</v>
      </c>
      <c r="C3187" s="349" t="s">
        <v>9</v>
      </c>
      <c r="D3187" s="200" t="s">
        <v>92</v>
      </c>
      <c r="E3187" s="200" t="s">
        <v>93</v>
      </c>
      <c r="F3187" s="200" t="s">
        <v>94</v>
      </c>
      <c r="G3187" s="350" t="s">
        <v>62</v>
      </c>
      <c r="H3187" s="346"/>
      <c r="I3187" s="347"/>
      <c r="J3187" s="347"/>
    </row>
    <row r="3188" spans="1:10" s="348" customFormat="1">
      <c r="A3188" s="535" t="s">
        <v>113</v>
      </c>
      <c r="B3188" s="201">
        <v>88247</v>
      </c>
      <c r="C3188" s="351" t="s">
        <v>440</v>
      </c>
      <c r="D3188" s="202" t="s">
        <v>90</v>
      </c>
      <c r="E3188" s="342">
        <v>0.6</v>
      </c>
      <c r="F3188" s="343">
        <f>VLOOKUP(B3188,'SINAPI-Tabela-Mai.2016'!A:E,5,0)</f>
        <v>12.69</v>
      </c>
      <c r="G3188" s="344">
        <f>F3188*E3188</f>
        <v>7.613999999999999</v>
      </c>
      <c r="H3188" s="346"/>
      <c r="I3188" s="347"/>
      <c r="J3188" s="347"/>
    </row>
    <row r="3189" spans="1:10" s="348" customFormat="1">
      <c r="A3189" s="535" t="s">
        <v>113</v>
      </c>
      <c r="B3189" s="201">
        <v>88264</v>
      </c>
      <c r="C3189" s="351" t="s">
        <v>135</v>
      </c>
      <c r="D3189" s="202" t="s">
        <v>90</v>
      </c>
      <c r="E3189" s="342">
        <v>0.6</v>
      </c>
      <c r="F3189" s="343">
        <f>VLOOKUP(B3189,'SINAPI-Tabela-Mai.2016'!A:E,5,0)</f>
        <v>15.86</v>
      </c>
      <c r="G3189" s="344">
        <f>F3189*E3189</f>
        <v>9.516</v>
      </c>
      <c r="H3189" s="346"/>
      <c r="I3189" s="347"/>
      <c r="J3189" s="347"/>
    </row>
    <row r="3190" spans="1:10" s="348" customFormat="1">
      <c r="A3190" s="535" t="s">
        <v>99</v>
      </c>
      <c r="B3190" s="201">
        <v>1878</v>
      </c>
      <c r="C3190" s="351" t="s">
        <v>1042</v>
      </c>
      <c r="D3190" s="136" t="s">
        <v>193</v>
      </c>
      <c r="E3190" s="342">
        <v>1</v>
      </c>
      <c r="F3190" s="343">
        <f>VLOOKUP(B3190,'SINAPI-Insumos-Mai.2016'!A:E,5,0)</f>
        <v>51.42</v>
      </c>
      <c r="G3190" s="344">
        <f>F3190*E3190</f>
        <v>51.42</v>
      </c>
      <c r="H3190" s="346"/>
      <c r="I3190" s="347"/>
      <c r="J3190" s="347"/>
    </row>
    <row r="3191" spans="1:10" s="348" customFormat="1">
      <c r="A3191" s="535"/>
      <c r="B3191" s="201"/>
      <c r="C3191" s="351"/>
      <c r="D3191" s="202"/>
      <c r="E3191" s="201"/>
      <c r="F3191" s="352"/>
      <c r="G3191" s="353"/>
      <c r="H3191" s="346"/>
      <c r="I3191" s="347"/>
      <c r="J3191" s="347"/>
    </row>
    <row r="3192" spans="1:10" s="348" customFormat="1">
      <c r="A3192" s="283" t="str">
        <f>B3186</f>
        <v>COMP.215</v>
      </c>
      <c r="B3192" s="204"/>
      <c r="C3192" s="354" t="s">
        <v>100</v>
      </c>
      <c r="D3192" s="283"/>
      <c r="E3192" s="204"/>
      <c r="F3192" s="758"/>
      <c r="G3192" s="758">
        <f>SUM(G3188:G3191)</f>
        <v>68.55</v>
      </c>
      <c r="H3192" s="356"/>
      <c r="I3192" s="347">
        <f>G3190</f>
        <v>51.42</v>
      </c>
      <c r="J3192" s="347">
        <f>G3188+G3189</f>
        <v>17.13</v>
      </c>
    </row>
    <row r="3193" spans="1:10" s="348" customFormat="1">
      <c r="A3193" s="284" t="s">
        <v>101</v>
      </c>
      <c r="B3193" s="599" t="s">
        <v>1043</v>
      </c>
      <c r="C3193" s="358"/>
      <c r="D3193" s="284"/>
      <c r="E3193" s="357"/>
      <c r="F3193" s="359"/>
      <c r="G3193" s="359"/>
      <c r="H3193" s="346"/>
      <c r="I3193" s="347"/>
      <c r="J3193" s="347"/>
    </row>
    <row r="3194" spans="1:10" s="348" customFormat="1">
      <c r="A3194" s="284"/>
      <c r="B3194" s="357"/>
      <c r="C3194" s="358"/>
      <c r="D3194" s="284"/>
      <c r="E3194" s="357"/>
      <c r="F3194" s="359"/>
      <c r="G3194" s="359"/>
      <c r="H3194" s="346"/>
      <c r="I3194" s="347"/>
      <c r="J3194" s="347"/>
    </row>
    <row r="3195" spans="1:10">
      <c r="A3195" s="199" t="s">
        <v>97</v>
      </c>
      <c r="B3195" s="539" t="s">
        <v>18634</v>
      </c>
      <c r="C3195" s="184" t="s">
        <v>18633</v>
      </c>
      <c r="D3195" s="182" t="s">
        <v>112</v>
      </c>
      <c r="E3195" s="227"/>
      <c r="F3195" s="182"/>
      <c r="G3195" s="182" t="str">
        <f>B3195</f>
        <v>COMP.221</v>
      </c>
      <c r="H3195" s="326"/>
      <c r="I3195" s="175"/>
      <c r="J3195" s="175"/>
    </row>
    <row r="3196" spans="1:10">
      <c r="A3196" s="282" t="s">
        <v>88</v>
      </c>
      <c r="B3196" s="534" t="s">
        <v>91</v>
      </c>
      <c r="C3196" s="186" t="s">
        <v>9</v>
      </c>
      <c r="D3196" s="187" t="s">
        <v>92</v>
      </c>
      <c r="E3196" s="229" t="s">
        <v>93</v>
      </c>
      <c r="F3196" s="187" t="s">
        <v>94</v>
      </c>
      <c r="G3196" s="188" t="s">
        <v>62</v>
      </c>
      <c r="H3196" s="327"/>
      <c r="I3196" s="175"/>
      <c r="J3196" s="175"/>
    </row>
    <row r="3197" spans="1:10">
      <c r="A3197" s="535" t="s">
        <v>113</v>
      </c>
      <c r="B3197" s="201">
        <v>88274</v>
      </c>
      <c r="C3197" s="190" t="s">
        <v>6130</v>
      </c>
      <c r="D3197" s="191" t="s">
        <v>90</v>
      </c>
      <c r="E3197" s="165">
        <f>4.8/2</f>
        <v>2.4</v>
      </c>
      <c r="F3197" s="166">
        <f>VLOOKUP(B3197,'SINAPI-Tabela-Mai.2016'!A:E,5,0)</f>
        <v>15.11</v>
      </c>
      <c r="G3197" s="167">
        <f>F3197*E3197</f>
        <v>36.263999999999996</v>
      </c>
      <c r="H3197" s="156"/>
      <c r="I3197" s="175"/>
      <c r="J3197" s="175"/>
    </row>
    <row r="3198" spans="1:10">
      <c r="A3198" s="535" t="s">
        <v>113</v>
      </c>
      <c r="B3198" s="201">
        <v>88316</v>
      </c>
      <c r="C3198" s="190" t="s">
        <v>1055</v>
      </c>
      <c r="D3198" s="191" t="s">
        <v>90</v>
      </c>
      <c r="E3198" s="165">
        <f>2.3/2</f>
        <v>1.1499999999999999</v>
      </c>
      <c r="F3198" s="166">
        <f>VLOOKUP(B3198,'SINAPI-Tabela-Mai.2016'!A:E,5,0)</f>
        <v>11.41</v>
      </c>
      <c r="G3198" s="167">
        <f>F3198*E3198</f>
        <v>13.121499999999999</v>
      </c>
      <c r="H3198" s="156"/>
      <c r="I3198" s="175"/>
      <c r="J3198" s="175"/>
    </row>
    <row r="3199" spans="1:10">
      <c r="A3199" s="535" t="s">
        <v>113</v>
      </c>
      <c r="B3199" s="201">
        <v>88631</v>
      </c>
      <c r="C3199" s="190" t="s">
        <v>5674</v>
      </c>
      <c r="D3199" s="191" t="s">
        <v>128</v>
      </c>
      <c r="E3199" s="165">
        <f>0.0033</f>
        <v>3.3E-3</v>
      </c>
      <c r="F3199" s="166">
        <f>VLOOKUP(B3199,'SINAPI-Tabela-Mai.2016'!A:E,5,0)</f>
        <v>333.13</v>
      </c>
      <c r="G3199" s="167">
        <f>F3199*E3199</f>
        <v>1.099329</v>
      </c>
      <c r="H3199" s="156"/>
      <c r="I3199" s="175"/>
      <c r="J3199" s="175"/>
    </row>
    <row r="3200" spans="1:10">
      <c r="A3200" s="535" t="s">
        <v>99</v>
      </c>
      <c r="B3200" s="201">
        <v>1380</v>
      </c>
      <c r="C3200" s="190" t="s">
        <v>795</v>
      </c>
      <c r="D3200" s="191" t="s">
        <v>118</v>
      </c>
      <c r="E3200" s="165">
        <f>0.7</f>
        <v>0.7</v>
      </c>
      <c r="F3200" s="166">
        <f>VLOOKUP(B3200,'SINAPI-Insumos-Mai.2016'!A:E,5,0)</f>
        <v>2.69</v>
      </c>
      <c r="G3200" s="167">
        <f>F3200*E3200</f>
        <v>1.8829999999999998</v>
      </c>
      <c r="H3200" s="156"/>
      <c r="I3200" s="175"/>
      <c r="J3200" s="175"/>
    </row>
    <row r="3201" spans="1:10">
      <c r="A3201" s="535" t="s">
        <v>99</v>
      </c>
      <c r="B3201" s="201">
        <v>11063</v>
      </c>
      <c r="C3201" s="190" t="s">
        <v>2030</v>
      </c>
      <c r="D3201" s="191" t="s">
        <v>112</v>
      </c>
      <c r="E3201" s="165">
        <v>1</v>
      </c>
      <c r="F3201" s="166">
        <f>VLOOKUP(B3201,'SINAPI-Insumos-Mai.2016'!A:E,5,0)</f>
        <v>33.31</v>
      </c>
      <c r="G3201" s="167">
        <f>F3201*E3201</f>
        <v>33.31</v>
      </c>
      <c r="H3201" s="156"/>
      <c r="I3201" s="175"/>
      <c r="J3201" s="175"/>
    </row>
    <row r="3202" spans="1:10">
      <c r="A3202" s="535"/>
      <c r="B3202" s="201"/>
      <c r="C3202" s="190"/>
      <c r="D3202" s="191"/>
      <c r="E3202" s="203"/>
      <c r="F3202" s="192"/>
      <c r="G3202" s="193"/>
      <c r="H3202" s="156"/>
      <c r="I3202" s="175"/>
      <c r="J3202" s="175"/>
    </row>
    <row r="3203" spans="1:10">
      <c r="A3203" s="283" t="str">
        <f>B3195</f>
        <v>COMP.221</v>
      </c>
      <c r="B3203" s="204"/>
      <c r="C3203" s="196" t="s">
        <v>100</v>
      </c>
      <c r="D3203" s="194"/>
      <c r="E3203" s="205"/>
      <c r="F3203" s="173"/>
      <c r="G3203" s="173">
        <f>SUM(G3197:G3202)</f>
        <v>85.677829000000003</v>
      </c>
      <c r="H3203" s="174"/>
      <c r="I3203" s="175">
        <f>G3199+G3200+G3201</f>
        <v>36.292329000000002</v>
      </c>
      <c r="J3203" s="175">
        <f>G3197+G3198</f>
        <v>49.385499999999993</v>
      </c>
    </row>
    <row r="3204" spans="1:10">
      <c r="A3204" s="284" t="s">
        <v>101</v>
      </c>
      <c r="B3204" s="538" t="s">
        <v>18635</v>
      </c>
      <c r="C3204" s="178"/>
      <c r="D3204" s="176"/>
      <c r="E3204" s="179"/>
      <c r="F3204" s="180"/>
      <c r="G3204" s="180"/>
      <c r="H3204" s="156"/>
      <c r="I3204" s="175"/>
      <c r="J3204" s="175"/>
    </row>
    <row r="3205" spans="1:10">
      <c r="A3205" s="198"/>
      <c r="B3205" s="177"/>
      <c r="C3205" s="178"/>
      <c r="D3205" s="176"/>
      <c r="E3205" s="179"/>
      <c r="F3205" s="180"/>
      <c r="G3205" s="180"/>
      <c r="H3205" s="156"/>
      <c r="I3205" s="175"/>
      <c r="J3205" s="175"/>
    </row>
    <row r="3206" spans="1:10" ht="22.5">
      <c r="A3206" s="199" t="s">
        <v>97</v>
      </c>
      <c r="B3206" s="199" t="s">
        <v>18655</v>
      </c>
      <c r="C3206" s="184" t="s">
        <v>18654</v>
      </c>
      <c r="D3206" s="182" t="s">
        <v>108</v>
      </c>
      <c r="E3206" s="182"/>
      <c r="F3206" s="182"/>
      <c r="G3206" s="182" t="str">
        <f>B3206</f>
        <v>COMP.222</v>
      </c>
      <c r="H3206" s="156"/>
      <c r="I3206" s="175"/>
      <c r="J3206" s="175"/>
    </row>
    <row r="3207" spans="1:10">
      <c r="A3207" s="540" t="s">
        <v>88</v>
      </c>
      <c r="B3207" s="541" t="s">
        <v>91</v>
      </c>
      <c r="C3207" s="208" t="s">
        <v>9</v>
      </c>
      <c r="D3207" s="209" t="s">
        <v>92</v>
      </c>
      <c r="E3207" s="209" t="s">
        <v>93</v>
      </c>
      <c r="F3207" s="209" t="s">
        <v>94</v>
      </c>
      <c r="G3207" s="210" t="s">
        <v>62</v>
      </c>
      <c r="H3207" s="156"/>
      <c r="I3207" s="175"/>
      <c r="J3207" s="175"/>
    </row>
    <row r="3208" spans="1:10">
      <c r="A3208" s="584" t="s">
        <v>109</v>
      </c>
      <c r="B3208" s="544">
        <v>88309</v>
      </c>
      <c r="C3208" s="212" t="s">
        <v>296</v>
      </c>
      <c r="D3208" s="181" t="s">
        <v>108</v>
      </c>
      <c r="E3208" s="213">
        <v>1</v>
      </c>
      <c r="F3208" s="166">
        <f>VLOOKUP(B3208,'SINAPI-Tabela-Mai.2016'!A:E,5,0)</f>
        <v>15.86</v>
      </c>
      <c r="G3208" s="167">
        <f>F3208*E3208</f>
        <v>15.86</v>
      </c>
      <c r="H3208" s="156"/>
      <c r="I3208" s="175"/>
      <c r="J3208" s="175"/>
    </row>
    <row r="3209" spans="1:10">
      <c r="A3209" s="584" t="s">
        <v>18657</v>
      </c>
      <c r="B3209" s="544">
        <v>36205</v>
      </c>
      <c r="C3209" s="212" t="s">
        <v>1617</v>
      </c>
      <c r="D3209" s="181" t="s">
        <v>108</v>
      </c>
      <c r="E3209" s="213">
        <f>1/0.8*0.7</f>
        <v>0.875</v>
      </c>
      <c r="F3209" s="166">
        <f>VLOOKUP(B3209,'SINAPI-Insumos-Mai.2016'!A:E,5,0)</f>
        <v>192.26</v>
      </c>
      <c r="G3209" s="167">
        <f>F3209*E3209</f>
        <v>168.22749999999999</v>
      </c>
      <c r="H3209" s="156"/>
      <c r="I3209" s="175"/>
      <c r="J3209" s="175"/>
    </row>
    <row r="3210" spans="1:10">
      <c r="A3210" s="536"/>
      <c r="B3210" s="537"/>
      <c r="C3210" s="212"/>
      <c r="D3210" s="181"/>
      <c r="E3210" s="181"/>
      <c r="F3210" s="181"/>
      <c r="G3210" s="215"/>
      <c r="H3210" s="156"/>
      <c r="I3210" s="175"/>
      <c r="J3210" s="175"/>
    </row>
    <row r="3211" spans="1:10">
      <c r="A3211" s="542" t="str">
        <f>B3206</f>
        <v>COMP.222</v>
      </c>
      <c r="B3211" s="542"/>
      <c r="C3211" s="218" t="s">
        <v>100</v>
      </c>
      <c r="D3211" s="216"/>
      <c r="E3211" s="216"/>
      <c r="F3211" s="216"/>
      <c r="G3211" s="219">
        <f>SUM(G3208:G3210)</f>
        <v>184.08749999999998</v>
      </c>
      <c r="H3211" s="156"/>
      <c r="I3211" s="175">
        <f>G3211*0.7</f>
        <v>128.86124999999998</v>
      </c>
      <c r="J3211" s="175">
        <f>G3211*0.3</f>
        <v>55.226249999999993</v>
      </c>
    </row>
    <row r="3212" spans="1:10">
      <c r="A3212" s="543" t="s">
        <v>101</v>
      </c>
      <c r="B3212" s="545" t="s">
        <v>18656</v>
      </c>
      <c r="C3212" s="222"/>
      <c r="D3212" s="220"/>
      <c r="E3212" s="220"/>
      <c r="F3212" s="220"/>
      <c r="G3212" s="220"/>
      <c r="H3212" s="174"/>
      <c r="I3212" s="175"/>
      <c r="J3212" s="175"/>
    </row>
    <row r="3213" spans="1:10">
      <c r="A3213" s="605"/>
      <c r="B3213" s="605"/>
      <c r="C3213" s="225"/>
      <c r="D3213" s="223"/>
      <c r="E3213" s="223"/>
      <c r="F3213" s="223"/>
      <c r="G3213" s="223"/>
      <c r="H3213" s="156"/>
      <c r="I3213" s="175"/>
      <c r="J3213" s="175"/>
    </row>
    <row r="3214" spans="1:10" ht="22.5">
      <c r="A3214" s="199" t="s">
        <v>97</v>
      </c>
      <c r="B3214" s="199" t="s">
        <v>18658</v>
      </c>
      <c r="C3214" s="184" t="s">
        <v>18583</v>
      </c>
      <c r="D3214" s="182" t="s">
        <v>108</v>
      </c>
      <c r="E3214" s="182"/>
      <c r="F3214" s="182"/>
      <c r="G3214" s="182" t="str">
        <f>B3214</f>
        <v>COMP.223</v>
      </c>
      <c r="H3214" s="156"/>
      <c r="I3214" s="175"/>
      <c r="J3214" s="175"/>
    </row>
    <row r="3215" spans="1:10">
      <c r="A3215" s="540" t="s">
        <v>88</v>
      </c>
      <c r="B3215" s="541" t="s">
        <v>91</v>
      </c>
      <c r="C3215" s="208" t="s">
        <v>9</v>
      </c>
      <c r="D3215" s="209" t="s">
        <v>92</v>
      </c>
      <c r="E3215" s="209" t="s">
        <v>93</v>
      </c>
      <c r="F3215" s="209" t="s">
        <v>94</v>
      </c>
      <c r="G3215" s="210" t="s">
        <v>62</v>
      </c>
      <c r="H3215" s="156"/>
      <c r="I3215" s="175"/>
      <c r="J3215" s="175"/>
    </row>
    <row r="3216" spans="1:10">
      <c r="A3216" s="584" t="s">
        <v>109</v>
      </c>
      <c r="B3216" s="544">
        <v>88309</v>
      </c>
      <c r="C3216" s="212" t="s">
        <v>296</v>
      </c>
      <c r="D3216" s="181" t="s">
        <v>108</v>
      </c>
      <c r="E3216" s="213">
        <v>1</v>
      </c>
      <c r="F3216" s="166">
        <f>VLOOKUP(B3216,'SINAPI-Tabela-Mai.2016'!A:E,5,0)</f>
        <v>15.86</v>
      </c>
      <c r="G3216" s="167">
        <f>F3216*E3216</f>
        <v>15.86</v>
      </c>
      <c r="H3216" s="156"/>
      <c r="I3216" s="175"/>
      <c r="J3216" s="175"/>
    </row>
    <row r="3217" spans="1:10">
      <c r="A3217" s="584" t="s">
        <v>18657</v>
      </c>
      <c r="B3217" s="544">
        <v>36081</v>
      </c>
      <c r="C3217" s="212" t="s">
        <v>1618</v>
      </c>
      <c r="D3217" s="181" t="s">
        <v>108</v>
      </c>
      <c r="E3217" s="213">
        <v>1</v>
      </c>
      <c r="F3217" s="166">
        <f>VLOOKUP(B3217,'SINAPI-Insumos-Mai.2016'!A:E,5,0)</f>
        <v>205</v>
      </c>
      <c r="G3217" s="167">
        <f>F3217*E3217</f>
        <v>205</v>
      </c>
      <c r="H3217" s="156"/>
      <c r="I3217" s="175"/>
      <c r="J3217" s="175"/>
    </row>
    <row r="3218" spans="1:10">
      <c r="A3218" s="536"/>
      <c r="B3218" s="537"/>
      <c r="C3218" s="212"/>
      <c r="D3218" s="181"/>
      <c r="E3218" s="181"/>
      <c r="F3218" s="181"/>
      <c r="G3218" s="215"/>
      <c r="H3218" s="156"/>
      <c r="I3218" s="175"/>
      <c r="J3218" s="175"/>
    </row>
    <row r="3219" spans="1:10">
      <c r="A3219" s="542" t="str">
        <f>B3214</f>
        <v>COMP.223</v>
      </c>
      <c r="B3219" s="542"/>
      <c r="C3219" s="218" t="s">
        <v>100</v>
      </c>
      <c r="D3219" s="216"/>
      <c r="E3219" s="216"/>
      <c r="F3219" s="216"/>
      <c r="G3219" s="219">
        <f>SUM(G3216:G3218)</f>
        <v>220.86</v>
      </c>
      <c r="H3219" s="156"/>
      <c r="I3219" s="175">
        <f>G3219*0.7</f>
        <v>154.602</v>
      </c>
      <c r="J3219" s="175">
        <f>G3219*0.3</f>
        <v>66.257999999999996</v>
      </c>
    </row>
    <row r="3220" spans="1:10">
      <c r="A3220" s="543" t="s">
        <v>101</v>
      </c>
      <c r="B3220" s="545" t="s">
        <v>18656</v>
      </c>
      <c r="C3220" s="222"/>
      <c r="D3220" s="220"/>
      <c r="E3220" s="220"/>
      <c r="F3220" s="220"/>
      <c r="G3220" s="220"/>
      <c r="H3220" s="174"/>
      <c r="I3220" s="175"/>
      <c r="J3220" s="175"/>
    </row>
    <row r="3221" spans="1:10">
      <c r="A3221" s="224"/>
      <c r="B3221" s="224"/>
      <c r="C3221" s="225"/>
      <c r="D3221" s="223"/>
      <c r="E3221" s="223"/>
      <c r="F3221" s="223"/>
      <c r="G3221" s="223"/>
      <c r="H3221" s="156"/>
      <c r="I3221" s="175"/>
      <c r="J3221" s="175"/>
    </row>
    <row r="3222" spans="1:10" ht="22.5">
      <c r="A3222" s="199" t="s">
        <v>97</v>
      </c>
      <c r="B3222" s="199" t="s">
        <v>18659</v>
      </c>
      <c r="C3222" s="184" t="s">
        <v>18661</v>
      </c>
      <c r="D3222" s="182" t="s">
        <v>108</v>
      </c>
      <c r="E3222" s="182"/>
      <c r="F3222" s="182"/>
      <c r="G3222" s="182" t="str">
        <f>B3222</f>
        <v>COMP.224</v>
      </c>
      <c r="H3222" s="156"/>
      <c r="I3222" s="175"/>
      <c r="J3222" s="175"/>
    </row>
    <row r="3223" spans="1:10">
      <c r="A3223" s="540" t="s">
        <v>88</v>
      </c>
      <c r="B3223" s="541" t="s">
        <v>91</v>
      </c>
      <c r="C3223" s="208" t="s">
        <v>9</v>
      </c>
      <c r="D3223" s="209" t="s">
        <v>92</v>
      </c>
      <c r="E3223" s="209" t="s">
        <v>93</v>
      </c>
      <c r="F3223" s="209" t="s">
        <v>94</v>
      </c>
      <c r="G3223" s="210" t="s">
        <v>62</v>
      </c>
      <c r="H3223" s="156"/>
      <c r="I3223" s="175"/>
      <c r="J3223" s="175"/>
    </row>
    <row r="3224" spans="1:10">
      <c r="A3224" s="584" t="s">
        <v>109</v>
      </c>
      <c r="B3224" s="544">
        <v>88309</v>
      </c>
      <c r="C3224" s="212" t="s">
        <v>296</v>
      </c>
      <c r="D3224" s="181" t="s">
        <v>108</v>
      </c>
      <c r="E3224" s="213">
        <v>1</v>
      </c>
      <c r="F3224" s="166">
        <f>VLOOKUP(B3224,'SINAPI-Tabela-Mai.2016'!A:E,5,0)</f>
        <v>15.86</v>
      </c>
      <c r="G3224" s="167">
        <f>F3224*E3224</f>
        <v>15.86</v>
      </c>
      <c r="H3224" s="156"/>
      <c r="I3224" s="175"/>
      <c r="J3224" s="175"/>
    </row>
    <row r="3225" spans="1:10">
      <c r="A3225" s="584" t="s">
        <v>18657</v>
      </c>
      <c r="B3225" s="544">
        <v>36081</v>
      </c>
      <c r="C3225" s="212" t="s">
        <v>1618</v>
      </c>
      <c r="D3225" s="181" t="s">
        <v>108</v>
      </c>
      <c r="E3225" s="213">
        <f>1/0.8*0.4</f>
        <v>0.5</v>
      </c>
      <c r="F3225" s="166">
        <f>VLOOKUP(B3225,'SINAPI-Insumos-Mai.2016'!A:E,5,0)</f>
        <v>205</v>
      </c>
      <c r="G3225" s="167">
        <f>F3225*E3225</f>
        <v>102.5</v>
      </c>
      <c r="H3225" s="156"/>
      <c r="I3225" s="175"/>
      <c r="J3225" s="175"/>
    </row>
    <row r="3226" spans="1:10">
      <c r="A3226" s="536"/>
      <c r="B3226" s="537"/>
      <c r="C3226" s="212"/>
      <c r="D3226" s="181"/>
      <c r="E3226" s="181"/>
      <c r="F3226" s="181"/>
      <c r="G3226" s="215"/>
      <c r="H3226" s="156"/>
      <c r="I3226" s="175"/>
      <c r="J3226" s="175"/>
    </row>
    <row r="3227" spans="1:10">
      <c r="A3227" s="542" t="str">
        <f>B3222</f>
        <v>COMP.224</v>
      </c>
      <c r="B3227" s="542"/>
      <c r="C3227" s="218" t="s">
        <v>100</v>
      </c>
      <c r="D3227" s="216"/>
      <c r="E3227" s="216"/>
      <c r="F3227" s="216"/>
      <c r="G3227" s="219">
        <f>SUM(G3224:G3226)</f>
        <v>118.36</v>
      </c>
      <c r="H3227" s="156"/>
      <c r="I3227" s="175">
        <f>G3227*0.7</f>
        <v>82.85199999999999</v>
      </c>
      <c r="J3227" s="175">
        <f>G3227*0.3</f>
        <v>35.507999999999996</v>
      </c>
    </row>
    <row r="3228" spans="1:10">
      <c r="A3228" s="543" t="s">
        <v>101</v>
      </c>
      <c r="B3228" s="545" t="s">
        <v>18656</v>
      </c>
      <c r="C3228" s="222"/>
      <c r="D3228" s="220"/>
      <c r="E3228" s="220"/>
      <c r="F3228" s="220"/>
      <c r="G3228" s="220"/>
      <c r="H3228" s="174"/>
      <c r="I3228" s="175"/>
      <c r="J3228" s="175"/>
    </row>
    <row r="3229" spans="1:10">
      <c r="A3229" s="605"/>
      <c r="B3229" s="605"/>
      <c r="C3229" s="225"/>
      <c r="D3229" s="223"/>
      <c r="E3229" s="223"/>
      <c r="F3229" s="223"/>
      <c r="G3229" s="223"/>
      <c r="H3229" s="156"/>
      <c r="I3229" s="175"/>
      <c r="J3229" s="175"/>
    </row>
    <row r="3230" spans="1:10" ht="22.5">
      <c r="A3230" s="199" t="s">
        <v>97</v>
      </c>
      <c r="B3230" s="199" t="s">
        <v>18660</v>
      </c>
      <c r="C3230" s="184" t="s">
        <v>18662</v>
      </c>
      <c r="D3230" s="182" t="s">
        <v>108</v>
      </c>
      <c r="E3230" s="182"/>
      <c r="F3230" s="182"/>
      <c r="G3230" s="182" t="str">
        <f>B3230</f>
        <v>COMP.225</v>
      </c>
      <c r="H3230" s="156"/>
      <c r="I3230" s="175"/>
      <c r="J3230" s="175"/>
    </row>
    <row r="3231" spans="1:10">
      <c r="A3231" s="540" t="s">
        <v>88</v>
      </c>
      <c r="B3231" s="541" t="s">
        <v>91</v>
      </c>
      <c r="C3231" s="208" t="s">
        <v>9</v>
      </c>
      <c r="D3231" s="209" t="s">
        <v>92</v>
      </c>
      <c r="E3231" s="209" t="s">
        <v>93</v>
      </c>
      <c r="F3231" s="209" t="s">
        <v>94</v>
      </c>
      <c r="G3231" s="210" t="s">
        <v>62</v>
      </c>
      <c r="H3231" s="156"/>
      <c r="I3231" s="175"/>
      <c r="J3231" s="175"/>
    </row>
    <row r="3232" spans="1:10">
      <c r="A3232" s="584" t="s">
        <v>109</v>
      </c>
      <c r="B3232" s="544">
        <v>88309</v>
      </c>
      <c r="C3232" s="212" t="s">
        <v>296</v>
      </c>
      <c r="D3232" s="181" t="s">
        <v>108</v>
      </c>
      <c r="E3232" s="213">
        <v>1</v>
      </c>
      <c r="F3232" s="166">
        <f>VLOOKUP(B3232,'SINAPI-Tabela-Mai.2016'!A:E,5,0)</f>
        <v>15.86</v>
      </c>
      <c r="G3232" s="167">
        <f>F3232*E3232</f>
        <v>15.86</v>
      </c>
      <c r="H3232" s="156"/>
      <c r="I3232" s="175"/>
      <c r="J3232" s="175"/>
    </row>
    <row r="3233" spans="1:10">
      <c r="A3233" s="584" t="s">
        <v>18657</v>
      </c>
      <c r="B3233" s="544">
        <v>36081</v>
      </c>
      <c r="C3233" s="212" t="s">
        <v>1618</v>
      </c>
      <c r="D3233" s="181" t="s">
        <v>108</v>
      </c>
      <c r="E3233" s="213">
        <f>1/0.8*0.3</f>
        <v>0.375</v>
      </c>
      <c r="F3233" s="166">
        <f>VLOOKUP(B3233,'SINAPI-Insumos-Mai.2016'!A:E,5,0)</f>
        <v>205</v>
      </c>
      <c r="G3233" s="167">
        <f>F3233*E3233</f>
        <v>76.875</v>
      </c>
      <c r="H3233" s="156"/>
      <c r="I3233" s="175"/>
      <c r="J3233" s="175"/>
    </row>
    <row r="3234" spans="1:10">
      <c r="A3234" s="536"/>
      <c r="B3234" s="537"/>
      <c r="C3234" s="212"/>
      <c r="D3234" s="181"/>
      <c r="E3234" s="181"/>
      <c r="F3234" s="181"/>
      <c r="G3234" s="215"/>
      <c r="H3234" s="156"/>
      <c r="I3234" s="175"/>
      <c r="J3234" s="175"/>
    </row>
    <row r="3235" spans="1:10">
      <c r="A3235" s="542" t="str">
        <f>B3230</f>
        <v>COMP.225</v>
      </c>
      <c r="B3235" s="542"/>
      <c r="C3235" s="218" t="s">
        <v>100</v>
      </c>
      <c r="D3235" s="216"/>
      <c r="E3235" s="216"/>
      <c r="F3235" s="216"/>
      <c r="G3235" s="219">
        <f>SUM(G3232:G3234)</f>
        <v>92.734999999999999</v>
      </c>
      <c r="H3235" s="156"/>
      <c r="I3235" s="175">
        <f>G3235*0.7</f>
        <v>64.91449999999999</v>
      </c>
      <c r="J3235" s="175">
        <f>G3235*0.3</f>
        <v>27.820499999999999</v>
      </c>
    </row>
    <row r="3236" spans="1:10">
      <c r="A3236" s="543" t="s">
        <v>101</v>
      </c>
      <c r="B3236" s="545" t="s">
        <v>18656</v>
      </c>
      <c r="C3236" s="222"/>
      <c r="D3236" s="220"/>
      <c r="E3236" s="220"/>
      <c r="F3236" s="220"/>
      <c r="G3236" s="220"/>
      <c r="H3236" s="174"/>
      <c r="I3236" s="175"/>
      <c r="J3236" s="175"/>
    </row>
    <row r="3237" spans="1:10">
      <c r="A3237" s="605"/>
      <c r="B3237" s="605"/>
      <c r="C3237" s="225"/>
      <c r="D3237" s="223"/>
      <c r="E3237" s="223"/>
      <c r="F3237" s="223"/>
      <c r="G3237" s="223"/>
      <c r="H3237" s="156"/>
      <c r="I3237" s="175"/>
      <c r="J3237" s="175"/>
    </row>
    <row r="3238" spans="1:10">
      <c r="A3238" s="199" t="s">
        <v>97</v>
      </c>
      <c r="B3238" s="199" t="s">
        <v>18670</v>
      </c>
      <c r="C3238" s="184" t="s">
        <v>18669</v>
      </c>
      <c r="D3238" s="182" t="s">
        <v>108</v>
      </c>
      <c r="E3238" s="182"/>
      <c r="F3238" s="182"/>
      <c r="G3238" s="182" t="str">
        <f>B3238</f>
        <v>COMP.226</v>
      </c>
      <c r="H3238" s="156"/>
      <c r="I3238" s="175"/>
      <c r="J3238" s="175"/>
    </row>
    <row r="3239" spans="1:10">
      <c r="A3239" s="282" t="s">
        <v>88</v>
      </c>
      <c r="B3239" s="200" t="s">
        <v>91</v>
      </c>
      <c r="C3239" s="186" t="s">
        <v>9</v>
      </c>
      <c r="D3239" s="187" t="s">
        <v>92</v>
      </c>
      <c r="E3239" s="187" t="s">
        <v>93</v>
      </c>
      <c r="F3239" s="187" t="s">
        <v>94</v>
      </c>
      <c r="G3239" s="188" t="s">
        <v>62</v>
      </c>
      <c r="H3239" s="156"/>
      <c r="I3239" s="175"/>
      <c r="J3239" s="175"/>
    </row>
    <row r="3240" spans="1:10">
      <c r="A3240" s="535" t="s">
        <v>113</v>
      </c>
      <c r="B3240" s="688">
        <v>88309</v>
      </c>
      <c r="C3240" s="163" t="s">
        <v>163</v>
      </c>
      <c r="D3240" s="164" t="s">
        <v>90</v>
      </c>
      <c r="E3240" s="165">
        <v>0.7</v>
      </c>
      <c r="F3240" s="166">
        <f>VLOOKUP(B3240,'SINAPI-Tabela-Mai.2016'!A:E,5,0)</f>
        <v>15.86</v>
      </c>
      <c r="G3240" s="167">
        <f>F3240*E3240</f>
        <v>11.101999999999999</v>
      </c>
      <c r="H3240" s="156"/>
      <c r="I3240" s="175"/>
      <c r="J3240" s="175"/>
    </row>
    <row r="3241" spans="1:10">
      <c r="A3241" s="535" t="s">
        <v>99</v>
      </c>
      <c r="B3241" s="201">
        <v>37399</v>
      </c>
      <c r="C3241" s="190" t="s">
        <v>1806</v>
      </c>
      <c r="D3241" s="191" t="s">
        <v>108</v>
      </c>
      <c r="E3241" s="165">
        <v>1</v>
      </c>
      <c r="F3241" s="166">
        <f>VLOOKUP(B3241,'SINAPI-Insumos-Mai.2016'!A:E,5,0)</f>
        <v>16.98</v>
      </c>
      <c r="G3241" s="167">
        <f>F3241*E3241</f>
        <v>16.98</v>
      </c>
      <c r="H3241" s="156"/>
      <c r="I3241" s="175"/>
      <c r="J3241" s="175"/>
    </row>
    <row r="3242" spans="1:10">
      <c r="A3242" s="535"/>
      <c r="B3242" s="201"/>
      <c r="C3242" s="190"/>
      <c r="D3242" s="191"/>
      <c r="E3242" s="203"/>
      <c r="F3242" s="192"/>
      <c r="G3242" s="193"/>
      <c r="H3242" s="156"/>
      <c r="I3242" s="175"/>
      <c r="J3242" s="175"/>
    </row>
    <row r="3243" spans="1:10">
      <c r="A3243" s="283" t="str">
        <f>B3238</f>
        <v>COMP.226</v>
      </c>
      <c r="B3243" s="204"/>
      <c r="C3243" s="196" t="s">
        <v>100</v>
      </c>
      <c r="D3243" s="194"/>
      <c r="E3243" s="205"/>
      <c r="F3243" s="173"/>
      <c r="G3243" s="173">
        <f>SUM(G3240:G3242)</f>
        <v>28.082000000000001</v>
      </c>
      <c r="H3243" s="174"/>
      <c r="I3243" s="175" t="e">
        <f>#REF!</f>
        <v>#REF!</v>
      </c>
      <c r="J3243" s="175">
        <f>G3240+G3241</f>
        <v>28.082000000000001</v>
      </c>
    </row>
    <row r="3244" spans="1:10">
      <c r="A3244" s="284" t="s">
        <v>101</v>
      </c>
      <c r="B3244" s="538"/>
      <c r="C3244" s="178"/>
      <c r="D3244" s="176"/>
      <c r="E3244" s="179"/>
      <c r="F3244" s="180"/>
      <c r="G3244" s="180"/>
      <c r="H3244" s="156"/>
      <c r="I3244" s="175"/>
      <c r="J3244" s="175"/>
    </row>
    <row r="3245" spans="1:10">
      <c r="A3245" s="198"/>
      <c r="B3245" s="177"/>
      <c r="C3245" s="178"/>
      <c r="D3245" s="176"/>
      <c r="E3245" s="179"/>
      <c r="F3245" s="180"/>
      <c r="G3245" s="180"/>
      <c r="H3245" s="156"/>
      <c r="I3245" s="175"/>
      <c r="J3245" s="175"/>
    </row>
    <row r="3246" spans="1:10" ht="15" customHeight="1">
      <c r="A3246" s="199" t="s">
        <v>97</v>
      </c>
      <c r="B3246" s="199" t="s">
        <v>18683</v>
      </c>
      <c r="C3246" s="184" t="s">
        <v>18682</v>
      </c>
      <c r="D3246" s="182" t="s">
        <v>108</v>
      </c>
      <c r="E3246" s="227"/>
      <c r="F3246" s="182"/>
      <c r="G3246" s="182" t="str">
        <f>B3246</f>
        <v>COMP.228</v>
      </c>
      <c r="H3246" s="156"/>
      <c r="I3246" s="175"/>
      <c r="J3246" s="175"/>
    </row>
    <row r="3247" spans="1:10">
      <c r="A3247" s="282" t="s">
        <v>88</v>
      </c>
      <c r="B3247" s="534" t="s">
        <v>91</v>
      </c>
      <c r="C3247" s="186" t="s">
        <v>9</v>
      </c>
      <c r="D3247" s="187" t="s">
        <v>92</v>
      </c>
      <c r="E3247" s="229" t="s">
        <v>93</v>
      </c>
      <c r="F3247" s="187" t="s">
        <v>94</v>
      </c>
      <c r="G3247" s="188" t="s">
        <v>62</v>
      </c>
      <c r="H3247" s="156"/>
      <c r="I3247" s="175"/>
      <c r="J3247" s="175"/>
    </row>
    <row r="3248" spans="1:10" ht="18" customHeight="1">
      <c r="A3248" s="535" t="s">
        <v>113</v>
      </c>
      <c r="B3248" s="201">
        <v>72119</v>
      </c>
      <c r="C3248" s="190" t="s">
        <v>18684</v>
      </c>
      <c r="D3248" s="191" t="s">
        <v>112</v>
      </c>
      <c r="E3248" s="165">
        <f>0.8*1.7</f>
        <v>1.36</v>
      </c>
      <c r="F3248" s="166">
        <f>VLOOKUP(B3248,'SINAPI-Tabela-Mai.2016'!A:E,5,0)</f>
        <v>156.56</v>
      </c>
      <c r="G3248" s="167">
        <f>F3248*E3248</f>
        <v>212.92160000000001</v>
      </c>
      <c r="H3248" s="156"/>
      <c r="I3248" s="175"/>
      <c r="J3248" s="175"/>
    </row>
    <row r="3249" spans="1:10">
      <c r="A3249" s="535"/>
      <c r="B3249" s="202"/>
      <c r="C3249" s="190"/>
      <c r="D3249" s="191"/>
      <c r="E3249" s="164"/>
      <c r="F3249" s="164"/>
      <c r="G3249" s="169"/>
      <c r="H3249" s="156"/>
      <c r="I3249" s="175"/>
      <c r="J3249" s="175"/>
    </row>
    <row r="3250" spans="1:10">
      <c r="A3250" s="283" t="str">
        <f>B3246</f>
        <v>COMP.228</v>
      </c>
      <c r="B3250" s="283"/>
      <c r="C3250" s="196" t="s">
        <v>100</v>
      </c>
      <c r="D3250" s="194"/>
      <c r="E3250" s="172"/>
      <c r="F3250" s="173"/>
      <c r="G3250" s="246">
        <f>SUM(G3248:G3249)</f>
        <v>212.92160000000001</v>
      </c>
      <c r="H3250" s="174"/>
      <c r="I3250" s="175" t="e">
        <f>#REF!+#REF!</f>
        <v>#REF!</v>
      </c>
      <c r="J3250" s="175" t="e">
        <f>#REF!+#REF!</f>
        <v>#REF!</v>
      </c>
    </row>
    <row r="3251" spans="1:10">
      <c r="A3251" s="284" t="s">
        <v>101</v>
      </c>
      <c r="B3251" s="284"/>
      <c r="C3251" s="178"/>
      <c r="D3251" s="176"/>
      <c r="E3251" s="176"/>
      <c r="F3251" s="180"/>
      <c r="G3251" s="180"/>
      <c r="H3251" s="156"/>
      <c r="I3251" s="175"/>
      <c r="J3251" s="175"/>
    </row>
    <row r="3252" spans="1:10">
      <c r="A3252" s="284"/>
      <c r="B3252" s="284"/>
      <c r="C3252" s="178"/>
      <c r="D3252" s="176"/>
      <c r="E3252" s="176"/>
      <c r="F3252" s="180"/>
      <c r="G3252" s="180"/>
      <c r="H3252" s="156"/>
      <c r="I3252" s="175"/>
      <c r="J3252" s="175"/>
    </row>
    <row r="3253" spans="1:10" ht="15" customHeight="1">
      <c r="A3253" s="199" t="s">
        <v>97</v>
      </c>
      <c r="B3253" s="199" t="s">
        <v>18686</v>
      </c>
      <c r="C3253" s="184" t="s">
        <v>18685</v>
      </c>
      <c r="D3253" s="182" t="s">
        <v>112</v>
      </c>
      <c r="E3253" s="227"/>
      <c r="F3253" s="182"/>
      <c r="G3253" s="182" t="str">
        <f>B3253</f>
        <v>COMP.229</v>
      </c>
      <c r="H3253" s="156"/>
      <c r="I3253" s="175"/>
      <c r="J3253" s="175"/>
    </row>
    <row r="3254" spans="1:10">
      <c r="A3254" s="282" t="s">
        <v>88</v>
      </c>
      <c r="B3254" s="534" t="s">
        <v>91</v>
      </c>
      <c r="C3254" s="186" t="s">
        <v>9</v>
      </c>
      <c r="D3254" s="187" t="s">
        <v>92</v>
      </c>
      <c r="E3254" s="229" t="s">
        <v>93</v>
      </c>
      <c r="F3254" s="187" t="s">
        <v>94</v>
      </c>
      <c r="G3254" s="188" t="s">
        <v>62</v>
      </c>
      <c r="H3254" s="156"/>
      <c r="I3254" s="175"/>
      <c r="J3254" s="175"/>
    </row>
    <row r="3255" spans="1:10" ht="18" customHeight="1">
      <c r="A3255" s="535" t="s">
        <v>575</v>
      </c>
      <c r="B3255" s="201" t="s">
        <v>18621</v>
      </c>
      <c r="C3255" s="190" t="s">
        <v>18622</v>
      </c>
      <c r="D3255" s="191" t="s">
        <v>112</v>
      </c>
      <c r="E3255" s="165">
        <f>0.9*2.1</f>
        <v>1.8900000000000001</v>
      </c>
      <c r="F3255" s="166">
        <v>250.05</v>
      </c>
      <c r="G3255" s="167">
        <f>F3255*E3255</f>
        <v>472.59450000000004</v>
      </c>
      <c r="H3255" s="156"/>
      <c r="I3255" s="175"/>
      <c r="J3255" s="175"/>
    </row>
    <row r="3256" spans="1:10">
      <c r="A3256" s="535"/>
      <c r="B3256" s="202"/>
      <c r="C3256" s="190"/>
      <c r="D3256" s="191"/>
      <c r="E3256" s="164"/>
      <c r="F3256" s="164"/>
      <c r="G3256" s="169"/>
      <c r="H3256" s="156"/>
      <c r="I3256" s="175"/>
      <c r="J3256" s="175"/>
    </row>
    <row r="3257" spans="1:10">
      <c r="A3257" s="283" t="str">
        <f>B3253</f>
        <v>COMP.229</v>
      </c>
      <c r="B3257" s="283"/>
      <c r="C3257" s="196" t="s">
        <v>100</v>
      </c>
      <c r="D3257" s="194"/>
      <c r="E3257" s="172"/>
      <c r="F3257" s="173"/>
      <c r="G3257" s="246">
        <f>SUM(G3255:G3256)</f>
        <v>472.59450000000004</v>
      </c>
      <c r="H3257" s="174"/>
      <c r="I3257" s="175" t="e">
        <f>#REF!+#REF!</f>
        <v>#REF!</v>
      </c>
      <c r="J3257" s="175" t="e">
        <f>#REF!+#REF!</f>
        <v>#REF!</v>
      </c>
    </row>
    <row r="3258" spans="1:10">
      <c r="A3258" s="284" t="s">
        <v>101</v>
      </c>
      <c r="B3258" s="284"/>
      <c r="C3258" s="178"/>
      <c r="D3258" s="176"/>
      <c r="E3258" s="176"/>
      <c r="F3258" s="180"/>
      <c r="G3258" s="180"/>
      <c r="H3258" s="156"/>
      <c r="I3258" s="175"/>
      <c r="J3258" s="175"/>
    </row>
    <row r="3259" spans="1:10">
      <c r="A3259" s="198"/>
      <c r="B3259" s="198"/>
      <c r="C3259" s="178"/>
      <c r="D3259" s="176"/>
      <c r="E3259" s="176"/>
      <c r="F3259" s="180"/>
      <c r="G3259" s="180"/>
      <c r="H3259" s="156"/>
      <c r="I3259" s="175"/>
      <c r="J3259" s="175"/>
    </row>
    <row r="3260" spans="1:10" s="348" customFormat="1">
      <c r="A3260" s="199" t="s">
        <v>97</v>
      </c>
      <c r="B3260" s="539" t="s">
        <v>18743</v>
      </c>
      <c r="C3260" s="345" t="s">
        <v>18745</v>
      </c>
      <c r="D3260" s="280" t="s">
        <v>112</v>
      </c>
      <c r="E3260" s="595"/>
      <c r="F3260" s="280"/>
      <c r="G3260" s="280" t="str">
        <f>B3260</f>
        <v>COMP.230</v>
      </c>
      <c r="H3260" s="759"/>
      <c r="I3260" s="347"/>
      <c r="J3260" s="347"/>
    </row>
    <row r="3261" spans="1:10" s="348" customFormat="1">
      <c r="A3261" s="282" t="s">
        <v>88</v>
      </c>
      <c r="B3261" s="534" t="s">
        <v>91</v>
      </c>
      <c r="C3261" s="349" t="s">
        <v>9</v>
      </c>
      <c r="D3261" s="200" t="s">
        <v>92</v>
      </c>
      <c r="E3261" s="534" t="s">
        <v>93</v>
      </c>
      <c r="F3261" s="200" t="s">
        <v>94</v>
      </c>
      <c r="G3261" s="350" t="s">
        <v>62</v>
      </c>
      <c r="H3261" s="760"/>
      <c r="I3261" s="347"/>
      <c r="J3261" s="347"/>
    </row>
    <row r="3262" spans="1:10" s="348" customFormat="1">
      <c r="A3262" s="535" t="s">
        <v>113</v>
      </c>
      <c r="B3262" s="201">
        <v>88256</v>
      </c>
      <c r="C3262" s="351" t="s">
        <v>837</v>
      </c>
      <c r="D3262" s="202" t="s">
        <v>90</v>
      </c>
      <c r="E3262" s="342">
        <v>0.5</v>
      </c>
      <c r="F3262" s="343">
        <f>VLOOKUP(B3262,'SINAPI-Tabela-Mai.2016'!A:E,5,0)</f>
        <v>14.69</v>
      </c>
      <c r="G3262" s="344">
        <f>F3262*E3262</f>
        <v>7.3449999999999998</v>
      </c>
      <c r="H3262" s="346"/>
      <c r="I3262" s="347"/>
      <c r="J3262" s="347"/>
    </row>
    <row r="3263" spans="1:10" s="348" customFormat="1">
      <c r="A3263" s="535" t="s">
        <v>113</v>
      </c>
      <c r="B3263" s="201">
        <v>88316</v>
      </c>
      <c r="C3263" s="351" t="s">
        <v>116</v>
      </c>
      <c r="D3263" s="202" t="s">
        <v>90</v>
      </c>
      <c r="E3263" s="342">
        <v>0.3</v>
      </c>
      <c r="F3263" s="343">
        <f>VLOOKUP(B3263,'SINAPI-Tabela-Mai.2016'!A:E,5,0)</f>
        <v>11.41</v>
      </c>
      <c r="G3263" s="344">
        <f>F3263*E3263</f>
        <v>3.423</v>
      </c>
      <c r="H3263" s="346"/>
      <c r="I3263" s="347"/>
      <c r="J3263" s="347"/>
    </row>
    <row r="3264" spans="1:10" s="348" customFormat="1">
      <c r="A3264" s="535" t="s">
        <v>266</v>
      </c>
      <c r="B3264" s="201" t="s">
        <v>18746</v>
      </c>
      <c r="C3264" s="761" t="s">
        <v>18745</v>
      </c>
      <c r="D3264" s="202" t="s">
        <v>112</v>
      </c>
      <c r="E3264" s="342">
        <v>1.1000000000000001</v>
      </c>
      <c r="F3264" s="748">
        <f>VLOOKUP(B3264,'Mapa de Cotação'!A:I,9,0)</f>
        <v>55.530666666666669</v>
      </c>
      <c r="G3264" s="344">
        <f>F3264*E3264</f>
        <v>61.083733333333342</v>
      </c>
      <c r="H3264" s="346"/>
      <c r="I3264" s="347"/>
      <c r="J3264" s="347"/>
    </row>
    <row r="3265" spans="1:10" s="348" customFormat="1">
      <c r="A3265" s="535" t="s">
        <v>99</v>
      </c>
      <c r="B3265" s="201">
        <v>1381</v>
      </c>
      <c r="C3265" s="351" t="s">
        <v>1548</v>
      </c>
      <c r="D3265" s="202" t="s">
        <v>118</v>
      </c>
      <c r="E3265" s="342">
        <v>4.8600000000000003</v>
      </c>
      <c r="F3265" s="343">
        <f>VLOOKUP(B3265,'SINAPI-Insumos-Mai.2016'!A:E,5,0)</f>
        <v>0.49</v>
      </c>
      <c r="G3265" s="344">
        <f>F3265*E3265</f>
        <v>2.3814000000000002</v>
      </c>
      <c r="H3265" s="346"/>
      <c r="I3265" s="347"/>
      <c r="J3265" s="347"/>
    </row>
    <row r="3266" spans="1:10" s="348" customFormat="1">
      <c r="A3266" s="535" t="s">
        <v>99</v>
      </c>
      <c r="B3266" s="201">
        <v>34357</v>
      </c>
      <c r="C3266" s="351" t="s">
        <v>3704</v>
      </c>
      <c r="D3266" s="202" t="s">
        <v>118</v>
      </c>
      <c r="E3266" s="342">
        <v>0.42</v>
      </c>
      <c r="F3266" s="343">
        <f>VLOOKUP(B3266,'SINAPI-Insumos-Mai.2016'!A:E,5,0)</f>
        <v>3.18</v>
      </c>
      <c r="G3266" s="344">
        <f>F3266*E3266</f>
        <v>1.3356000000000001</v>
      </c>
      <c r="H3266" s="346"/>
      <c r="I3266" s="347"/>
      <c r="J3266" s="347"/>
    </row>
    <row r="3267" spans="1:10" s="348" customFormat="1">
      <c r="A3267" s="535"/>
      <c r="B3267" s="201"/>
      <c r="C3267" s="351"/>
      <c r="D3267" s="202"/>
      <c r="E3267" s="201"/>
      <c r="F3267" s="352"/>
      <c r="G3267" s="353"/>
      <c r="H3267" s="346"/>
      <c r="I3267" s="347"/>
      <c r="J3267" s="347"/>
    </row>
    <row r="3268" spans="1:10" s="348" customFormat="1">
      <c r="A3268" s="283" t="str">
        <f>B3260</f>
        <v>COMP.230</v>
      </c>
      <c r="B3268" s="204"/>
      <c r="C3268" s="354" t="s">
        <v>100</v>
      </c>
      <c r="D3268" s="283"/>
      <c r="E3268" s="204"/>
      <c r="F3268" s="355"/>
      <c r="G3268" s="355">
        <f>SUM(G3262:G3267)</f>
        <v>75.568733333333341</v>
      </c>
      <c r="H3268" s="356"/>
      <c r="I3268" s="347">
        <f>G3264+G3265+G3266</f>
        <v>64.800733333333341</v>
      </c>
      <c r="J3268" s="347">
        <f>G3262+G3263</f>
        <v>10.768000000000001</v>
      </c>
    </row>
    <row r="3269" spans="1:10" s="348" customFormat="1">
      <c r="A3269" s="284" t="s">
        <v>101</v>
      </c>
      <c r="B3269" s="538" t="s">
        <v>18747</v>
      </c>
      <c r="C3269" s="358"/>
      <c r="D3269" s="284"/>
      <c r="E3269" s="357"/>
      <c r="F3269" s="359"/>
      <c r="G3269" s="359"/>
      <c r="H3269" s="346"/>
      <c r="I3269" s="347"/>
      <c r="J3269" s="347"/>
    </row>
    <row r="3270" spans="1:10" s="348" customFormat="1">
      <c r="A3270" s="284"/>
      <c r="B3270" s="357"/>
      <c r="C3270" s="358"/>
      <c r="D3270" s="284"/>
      <c r="E3270" s="357"/>
      <c r="F3270" s="359"/>
      <c r="G3270" s="359"/>
      <c r="H3270" s="346"/>
      <c r="I3270" s="347"/>
      <c r="J3270" s="347"/>
    </row>
    <row r="3271" spans="1:10" s="348" customFormat="1" ht="22.5">
      <c r="A3271" s="199" t="s">
        <v>97</v>
      </c>
      <c r="B3271" s="539" t="s">
        <v>18760</v>
      </c>
      <c r="C3271" s="345" t="s">
        <v>18627</v>
      </c>
      <c r="D3271" s="280" t="s">
        <v>279</v>
      </c>
      <c r="E3271" s="280"/>
      <c r="F3271" s="280"/>
      <c r="G3271" s="280" t="str">
        <f>B3271</f>
        <v>COMP.231</v>
      </c>
      <c r="H3271" s="346"/>
      <c r="I3271" s="347"/>
      <c r="J3271" s="347"/>
    </row>
    <row r="3272" spans="1:10" s="348" customFormat="1">
      <c r="A3272" s="540" t="s">
        <v>88</v>
      </c>
      <c r="B3272" s="541" t="s">
        <v>91</v>
      </c>
      <c r="C3272" s="746" t="s">
        <v>9</v>
      </c>
      <c r="D3272" s="541" t="s">
        <v>92</v>
      </c>
      <c r="E3272" s="541" t="s">
        <v>93</v>
      </c>
      <c r="F3272" s="541" t="s">
        <v>94</v>
      </c>
      <c r="G3272" s="747" t="s">
        <v>62</v>
      </c>
      <c r="H3272" s="346"/>
      <c r="I3272" s="347"/>
      <c r="J3272" s="347"/>
    </row>
    <row r="3273" spans="1:10" s="348" customFormat="1">
      <c r="A3273" s="866" t="s">
        <v>575</v>
      </c>
      <c r="B3273" s="859" t="s">
        <v>31229</v>
      </c>
      <c r="C3273" s="849" t="s">
        <v>31230</v>
      </c>
      <c r="D3273" s="537" t="s">
        <v>112</v>
      </c>
      <c r="E3273" s="560">
        <v>1</v>
      </c>
      <c r="F3273" s="748">
        <v>75</v>
      </c>
      <c r="G3273" s="344">
        <f>F3273*E3273</f>
        <v>75</v>
      </c>
      <c r="H3273" s="346"/>
      <c r="I3273" s="347"/>
      <c r="J3273" s="347"/>
    </row>
    <row r="3274" spans="1:10" s="348" customFormat="1">
      <c r="A3274" s="536"/>
      <c r="B3274" s="537"/>
      <c r="C3274" s="363"/>
      <c r="D3274" s="537"/>
      <c r="E3274" s="537"/>
      <c r="F3274" s="537"/>
      <c r="G3274" s="750"/>
      <c r="H3274" s="346"/>
      <c r="I3274" s="347"/>
      <c r="J3274" s="347"/>
    </row>
    <row r="3275" spans="1:10" s="348" customFormat="1">
      <c r="A3275" s="542" t="str">
        <f>B3271</f>
        <v>COMP.231</v>
      </c>
      <c r="B3275" s="542"/>
      <c r="C3275" s="751" t="s">
        <v>100</v>
      </c>
      <c r="D3275" s="542"/>
      <c r="E3275" s="542"/>
      <c r="F3275" s="762"/>
      <c r="G3275" s="762">
        <f>SUM(G3273:G3274)</f>
        <v>75</v>
      </c>
      <c r="H3275" s="356"/>
      <c r="I3275" s="347">
        <f>G3275*0.7</f>
        <v>52.5</v>
      </c>
      <c r="J3275" s="347">
        <f>G3275*0.3</f>
        <v>22.5</v>
      </c>
    </row>
    <row r="3276" spans="1:10" s="348" customFormat="1">
      <c r="A3276" s="543" t="s">
        <v>101</v>
      </c>
      <c r="B3276" s="543"/>
      <c r="C3276" s="753"/>
      <c r="D3276" s="543"/>
      <c r="E3276" s="543"/>
      <c r="F3276" s="543"/>
      <c r="G3276" s="543"/>
      <c r="H3276" s="346"/>
      <c r="I3276" s="347"/>
      <c r="J3276" s="347"/>
    </row>
    <row r="3277" spans="1:10">
      <c r="A3277" s="224"/>
      <c r="B3277" s="224"/>
      <c r="C3277" s="225"/>
      <c r="D3277" s="223"/>
      <c r="E3277" s="223"/>
      <c r="F3277" s="223"/>
      <c r="G3277" s="223"/>
      <c r="H3277" s="156"/>
      <c r="I3277" s="175"/>
      <c r="J3277" s="175"/>
    </row>
    <row r="3278" spans="1:10">
      <c r="A3278" s="199" t="s">
        <v>97</v>
      </c>
      <c r="B3278" s="539" t="s">
        <v>18762</v>
      </c>
      <c r="C3278" s="184" t="s">
        <v>18761</v>
      </c>
      <c r="D3278" s="182" t="s">
        <v>193</v>
      </c>
      <c r="E3278" s="182"/>
      <c r="F3278" s="182"/>
      <c r="G3278" s="182" t="str">
        <f>B3278</f>
        <v>COMP.232</v>
      </c>
      <c r="H3278" s="156"/>
      <c r="I3278" s="175"/>
      <c r="J3278" s="175"/>
    </row>
    <row r="3279" spans="1:10">
      <c r="A3279" s="282" t="s">
        <v>88</v>
      </c>
      <c r="B3279" s="534" t="s">
        <v>91</v>
      </c>
      <c r="C3279" s="186" t="s">
        <v>9</v>
      </c>
      <c r="D3279" s="187" t="s">
        <v>92</v>
      </c>
      <c r="E3279" s="187" t="s">
        <v>93</v>
      </c>
      <c r="F3279" s="187" t="s">
        <v>94</v>
      </c>
      <c r="G3279" s="188" t="s">
        <v>62</v>
      </c>
      <c r="H3279" s="156"/>
      <c r="I3279" s="175"/>
      <c r="J3279" s="175"/>
    </row>
    <row r="3280" spans="1:10">
      <c r="A3280" s="535" t="s">
        <v>113</v>
      </c>
      <c r="B3280" s="201" t="s">
        <v>4851</v>
      </c>
      <c r="C3280" s="190" t="s">
        <v>4852</v>
      </c>
      <c r="D3280" s="191" t="s">
        <v>112</v>
      </c>
      <c r="E3280" s="165">
        <f>2.5*1.1</f>
        <v>2.75</v>
      </c>
      <c r="F3280" s="166">
        <f>VLOOKUP(B3280,'SINAPI-Tabela-Mai.2016'!A:E,5,0)</f>
        <v>439.18</v>
      </c>
      <c r="G3280" s="167">
        <f>F3280*E3280</f>
        <v>1207.7450000000001</v>
      </c>
      <c r="H3280" s="156"/>
      <c r="I3280" s="175"/>
      <c r="J3280" s="175"/>
    </row>
    <row r="3281" spans="1:10">
      <c r="A3281" s="535"/>
      <c r="B3281" s="201"/>
      <c r="C3281" s="190"/>
      <c r="D3281" s="191"/>
      <c r="E3281" s="203"/>
      <c r="F3281" s="192"/>
      <c r="G3281" s="193"/>
      <c r="H3281" s="156"/>
      <c r="I3281" s="175"/>
      <c r="J3281" s="175"/>
    </row>
    <row r="3282" spans="1:10">
      <c r="A3282" s="283" t="str">
        <f>B3278</f>
        <v>COMP.232</v>
      </c>
      <c r="B3282" s="204"/>
      <c r="C3282" s="196" t="s">
        <v>100</v>
      </c>
      <c r="D3282" s="194"/>
      <c r="E3282" s="205"/>
      <c r="F3282" s="173"/>
      <c r="G3282" s="173">
        <f>SUM(G3280:G3281)</f>
        <v>1207.7450000000001</v>
      </c>
      <c r="H3282" s="174"/>
      <c r="I3282" s="175">
        <f>G3282*0.7</f>
        <v>845.42150000000004</v>
      </c>
      <c r="J3282" s="175">
        <f>G3282*0.3</f>
        <v>362.32350000000002</v>
      </c>
    </row>
    <row r="3283" spans="1:10">
      <c r="A3283" s="284" t="s">
        <v>101</v>
      </c>
      <c r="B3283" s="583"/>
      <c r="C3283" s="248"/>
      <c r="D3283" s="243"/>
      <c r="E3283" s="243"/>
      <c r="F3283" s="243"/>
      <c r="G3283" s="243"/>
      <c r="H3283" s="156"/>
      <c r="I3283" s="175"/>
      <c r="J3283" s="175"/>
    </row>
    <row r="3284" spans="1:10">
      <c r="A3284" s="198"/>
      <c r="B3284" s="249"/>
      <c r="C3284" s="178"/>
      <c r="D3284" s="176"/>
      <c r="E3284" s="179"/>
      <c r="F3284" s="180"/>
      <c r="G3284" s="180"/>
      <c r="H3284" s="156"/>
      <c r="I3284" s="175"/>
      <c r="J3284" s="175"/>
    </row>
    <row r="3285" spans="1:10" ht="22.5">
      <c r="A3285" s="199" t="s">
        <v>97</v>
      </c>
      <c r="B3285" s="199" t="s">
        <v>18791</v>
      </c>
      <c r="C3285" s="184" t="s">
        <v>18790</v>
      </c>
      <c r="D3285" s="182" t="s">
        <v>108</v>
      </c>
      <c r="E3285" s="182"/>
      <c r="F3285" s="182"/>
      <c r="G3285" s="182" t="str">
        <f>B3285</f>
        <v>COMP.243</v>
      </c>
      <c r="H3285" s="156"/>
      <c r="I3285" s="175"/>
      <c r="J3285" s="175"/>
    </row>
    <row r="3286" spans="1:10">
      <c r="A3286" s="282" t="s">
        <v>88</v>
      </c>
      <c r="B3286" s="534" t="s">
        <v>91</v>
      </c>
      <c r="C3286" s="186" t="s">
        <v>9</v>
      </c>
      <c r="D3286" s="187" t="s">
        <v>92</v>
      </c>
      <c r="E3286" s="187" t="s">
        <v>93</v>
      </c>
      <c r="F3286" s="187" t="s">
        <v>94</v>
      </c>
      <c r="G3286" s="188" t="s">
        <v>62</v>
      </c>
      <c r="H3286" s="156"/>
      <c r="I3286" s="175"/>
      <c r="J3286" s="175"/>
    </row>
    <row r="3287" spans="1:10">
      <c r="A3287" s="535" t="s">
        <v>113</v>
      </c>
      <c r="B3287" s="201">
        <v>88264</v>
      </c>
      <c r="C3287" s="190" t="s">
        <v>523</v>
      </c>
      <c r="D3287" s="191" t="s">
        <v>90</v>
      </c>
      <c r="E3287" s="165">
        <v>0.45</v>
      </c>
      <c r="F3287" s="166">
        <f>VLOOKUP(B3287,'SINAPI-Tabela-Mai.2016'!A:E,5,0)</f>
        <v>15.86</v>
      </c>
      <c r="G3287" s="167">
        <f>F3287*E3287</f>
        <v>7.1369999999999996</v>
      </c>
      <c r="H3287" s="156"/>
      <c r="I3287" s="175"/>
      <c r="J3287" s="175"/>
    </row>
    <row r="3288" spans="1:10">
      <c r="A3288" s="535" t="s">
        <v>113</v>
      </c>
      <c r="B3288" s="201">
        <v>88316</v>
      </c>
      <c r="C3288" s="190" t="s">
        <v>1055</v>
      </c>
      <c r="D3288" s="191" t="s">
        <v>90</v>
      </c>
      <c r="E3288" s="165">
        <v>0.3</v>
      </c>
      <c r="F3288" s="166">
        <f>VLOOKUP(B3288,'SINAPI-Tabela-Mai.2016'!A:E,5,0)</f>
        <v>11.41</v>
      </c>
      <c r="G3288" s="167">
        <f>F3288*E3288</f>
        <v>3.423</v>
      </c>
      <c r="H3288" s="156"/>
      <c r="I3288" s="175"/>
      <c r="J3288" s="175"/>
    </row>
    <row r="3289" spans="1:10">
      <c r="A3289" s="535" t="s">
        <v>266</v>
      </c>
      <c r="B3289" s="201" t="s">
        <v>18792</v>
      </c>
      <c r="C3289" s="558" t="s">
        <v>18793</v>
      </c>
      <c r="D3289" s="191" t="s">
        <v>108</v>
      </c>
      <c r="E3289" s="165">
        <v>1</v>
      </c>
      <c r="F3289" s="232">
        <f>'Mapa de Cotação'!I401</f>
        <v>257.89999999999998</v>
      </c>
      <c r="G3289" s="167">
        <f>F3289*E3289</f>
        <v>257.89999999999998</v>
      </c>
      <c r="H3289" s="156"/>
      <c r="I3289" s="175"/>
      <c r="J3289" s="175"/>
    </row>
    <row r="3290" spans="1:10">
      <c r="A3290" s="535" t="s">
        <v>99</v>
      </c>
      <c r="B3290" s="201">
        <v>3148</v>
      </c>
      <c r="C3290" s="190" t="s">
        <v>2681</v>
      </c>
      <c r="D3290" s="191" t="s">
        <v>108</v>
      </c>
      <c r="E3290" s="165">
        <v>0.01</v>
      </c>
      <c r="F3290" s="166">
        <f>VLOOKUP(B3290,'SINAPI-Insumos-Mai.2016'!A:E,5,0)</f>
        <v>8.26</v>
      </c>
      <c r="G3290" s="167">
        <f>F3290*E3290</f>
        <v>8.2599999999999993E-2</v>
      </c>
      <c r="H3290" s="156"/>
      <c r="I3290" s="175"/>
      <c r="J3290" s="175"/>
    </row>
    <row r="3291" spans="1:10">
      <c r="A3291" s="535"/>
      <c r="B3291" s="201"/>
      <c r="C3291" s="190"/>
      <c r="D3291" s="191"/>
      <c r="E3291" s="203"/>
      <c r="F3291" s="192"/>
      <c r="G3291" s="193"/>
      <c r="H3291" s="156"/>
      <c r="I3291" s="175"/>
      <c r="J3291" s="175"/>
    </row>
    <row r="3292" spans="1:10">
      <c r="A3292" s="283" t="str">
        <f>B3285</f>
        <v>COMP.243</v>
      </c>
      <c r="B3292" s="204"/>
      <c r="C3292" s="196" t="s">
        <v>100</v>
      </c>
      <c r="D3292" s="194"/>
      <c r="E3292" s="205"/>
      <c r="F3292" s="197"/>
      <c r="G3292" s="197">
        <f>SUM(G3287:G3291)</f>
        <v>268.54259999999999</v>
      </c>
      <c r="H3292" s="174"/>
      <c r="I3292" s="175">
        <f>G3290+G3289</f>
        <v>257.98259999999999</v>
      </c>
      <c r="J3292" s="175">
        <f>G3288+G3287</f>
        <v>10.559999999999999</v>
      </c>
    </row>
    <row r="3293" spans="1:10">
      <c r="A3293" s="284" t="s">
        <v>101</v>
      </c>
      <c r="B3293" s="538" t="s">
        <v>18800</v>
      </c>
      <c r="C3293" s="178"/>
      <c r="D3293" s="176"/>
      <c r="E3293" s="179"/>
      <c r="F3293" s="180"/>
      <c r="G3293" s="180"/>
      <c r="H3293" s="156"/>
      <c r="I3293" s="175"/>
      <c r="J3293" s="175"/>
    </row>
    <row r="3294" spans="1:10">
      <c r="A3294" s="284"/>
      <c r="B3294" s="357"/>
      <c r="C3294" s="178"/>
      <c r="D3294" s="176"/>
      <c r="E3294" s="179"/>
      <c r="F3294" s="180"/>
      <c r="G3294" s="180"/>
      <c r="H3294" s="156"/>
      <c r="I3294" s="175"/>
      <c r="J3294" s="175"/>
    </row>
    <row r="3295" spans="1:10" ht="22.5">
      <c r="A3295" s="199" t="s">
        <v>97</v>
      </c>
      <c r="B3295" s="199" t="s">
        <v>18801</v>
      </c>
      <c r="C3295" s="184" t="s">
        <v>30994</v>
      </c>
      <c r="D3295" s="182" t="s">
        <v>108</v>
      </c>
      <c r="E3295" s="182"/>
      <c r="F3295" s="182"/>
      <c r="G3295" s="182" t="str">
        <f>B3295</f>
        <v>COMP.244</v>
      </c>
      <c r="H3295" s="156"/>
      <c r="I3295" s="175"/>
      <c r="J3295" s="175"/>
    </row>
    <row r="3296" spans="1:10">
      <c r="A3296" s="282" t="s">
        <v>88</v>
      </c>
      <c r="B3296" s="534" t="s">
        <v>91</v>
      </c>
      <c r="C3296" s="186" t="s">
        <v>9</v>
      </c>
      <c r="D3296" s="187" t="s">
        <v>92</v>
      </c>
      <c r="E3296" s="187" t="s">
        <v>93</v>
      </c>
      <c r="F3296" s="187" t="s">
        <v>94</v>
      </c>
      <c r="G3296" s="188" t="s">
        <v>62</v>
      </c>
      <c r="H3296" s="156"/>
      <c r="I3296" s="175"/>
      <c r="J3296" s="175"/>
    </row>
    <row r="3297" spans="1:10">
      <c r="A3297" s="535" t="s">
        <v>113</v>
      </c>
      <c r="B3297" s="201">
        <v>88264</v>
      </c>
      <c r="C3297" s="190" t="s">
        <v>523</v>
      </c>
      <c r="D3297" s="191" t="s">
        <v>90</v>
      </c>
      <c r="E3297" s="165">
        <v>1</v>
      </c>
      <c r="F3297" s="166">
        <f>VLOOKUP(B3297,'SINAPI-Tabela-Mai.2016'!A:E,5,0)</f>
        <v>15.86</v>
      </c>
      <c r="G3297" s="167">
        <f>F3297*E3297</f>
        <v>15.86</v>
      </c>
      <c r="H3297" s="156"/>
      <c r="I3297" s="175"/>
      <c r="J3297" s="175"/>
    </row>
    <row r="3298" spans="1:10">
      <c r="A3298" s="535"/>
      <c r="B3298" s="201">
        <v>88267</v>
      </c>
      <c r="C3298" s="190" t="s">
        <v>914</v>
      </c>
      <c r="D3298" s="191" t="s">
        <v>90</v>
      </c>
      <c r="E3298" s="165">
        <v>1</v>
      </c>
      <c r="F3298" s="166">
        <f>VLOOKUP(B3298,'SINAPI-Tabela-Mai.2016'!A:E,5,0)</f>
        <v>15.86</v>
      </c>
      <c r="G3298" s="167">
        <f>F3298*E3298</f>
        <v>15.86</v>
      </c>
      <c r="H3298" s="156"/>
      <c r="I3298" s="175"/>
      <c r="J3298" s="175"/>
    </row>
    <row r="3299" spans="1:10">
      <c r="A3299" s="535" t="s">
        <v>113</v>
      </c>
      <c r="B3299" s="201">
        <v>88316</v>
      </c>
      <c r="C3299" s="190" t="s">
        <v>1055</v>
      </c>
      <c r="D3299" s="191" t="s">
        <v>90</v>
      </c>
      <c r="E3299" s="165">
        <v>1</v>
      </c>
      <c r="F3299" s="166">
        <f>VLOOKUP(B3299,'SINAPI-Tabela-Mai.2016'!A:E,5,0)</f>
        <v>11.41</v>
      </c>
      <c r="G3299" s="167">
        <f>F3299*E3299</f>
        <v>11.41</v>
      </c>
      <c r="H3299" s="156"/>
      <c r="I3299" s="175"/>
      <c r="J3299" s="175"/>
    </row>
    <row r="3300" spans="1:10">
      <c r="A3300" s="535" t="s">
        <v>99</v>
      </c>
      <c r="B3300" s="201">
        <v>3148</v>
      </c>
      <c r="C3300" s="190" t="s">
        <v>2681</v>
      </c>
      <c r="D3300" s="191" t="s">
        <v>108</v>
      </c>
      <c r="E3300" s="165">
        <f>0.56/50</f>
        <v>1.1200000000000002E-2</v>
      </c>
      <c r="F3300" s="166">
        <f>VLOOKUP(B3300,'SINAPI-Insumos-Mai.2016'!A:E,5,0)</f>
        <v>8.26</v>
      </c>
      <c r="G3300" s="167">
        <f>F3300*E3300</f>
        <v>9.2512000000000011E-2</v>
      </c>
      <c r="H3300" s="156"/>
      <c r="I3300" s="175"/>
      <c r="J3300" s="175"/>
    </row>
    <row r="3301" spans="1:10">
      <c r="A3301" s="535"/>
      <c r="B3301" s="201"/>
      <c r="C3301" s="190"/>
      <c r="D3301" s="191"/>
      <c r="E3301" s="203"/>
      <c r="F3301" s="192"/>
      <c r="G3301" s="193"/>
      <c r="H3301" s="156"/>
      <c r="I3301" s="175"/>
      <c r="J3301" s="175"/>
    </row>
    <row r="3302" spans="1:10">
      <c r="A3302" s="283" t="str">
        <f>B3295</f>
        <v>COMP.244</v>
      </c>
      <c r="B3302" s="204"/>
      <c r="C3302" s="196" t="s">
        <v>100</v>
      </c>
      <c r="D3302" s="194"/>
      <c r="E3302" s="205"/>
      <c r="F3302" s="197"/>
      <c r="G3302" s="197">
        <f>SUM(G3297:G3301)</f>
        <v>43.222511999999995</v>
      </c>
      <c r="H3302" s="174"/>
      <c r="I3302" s="175" t="e">
        <f>G3300+#REF!</f>
        <v>#REF!</v>
      </c>
      <c r="J3302" s="175">
        <f>G3299+G3297</f>
        <v>27.27</v>
      </c>
    </row>
    <row r="3303" spans="1:10">
      <c r="A3303" s="284" t="s">
        <v>101</v>
      </c>
      <c r="B3303" s="538" t="s">
        <v>18802</v>
      </c>
      <c r="C3303" s="178"/>
      <c r="D3303" s="176"/>
      <c r="E3303" s="179"/>
      <c r="F3303" s="180"/>
      <c r="G3303" s="180"/>
      <c r="H3303" s="156"/>
      <c r="I3303" s="175"/>
      <c r="J3303" s="175"/>
    </row>
    <row r="3304" spans="1:10">
      <c r="A3304" s="284"/>
      <c r="B3304" s="357"/>
      <c r="C3304" s="178"/>
      <c r="D3304" s="176"/>
      <c r="E3304" s="179"/>
      <c r="F3304" s="180"/>
      <c r="G3304" s="180"/>
      <c r="H3304" s="156"/>
      <c r="I3304" s="175"/>
      <c r="J3304" s="175"/>
    </row>
    <row r="3305" spans="1:10">
      <c r="A3305" s="199" t="s">
        <v>97</v>
      </c>
      <c r="B3305" s="199" t="s">
        <v>18814</v>
      </c>
      <c r="C3305" s="184" t="s">
        <v>18815</v>
      </c>
      <c r="D3305" s="182" t="s">
        <v>108</v>
      </c>
      <c r="E3305" s="182"/>
      <c r="F3305" s="182"/>
      <c r="G3305" s="182" t="str">
        <f>B3305</f>
        <v>COMP.245</v>
      </c>
      <c r="H3305" s="156"/>
      <c r="I3305" s="175"/>
      <c r="J3305" s="175"/>
    </row>
    <row r="3306" spans="1:10">
      <c r="A3306" s="282" t="s">
        <v>88</v>
      </c>
      <c r="B3306" s="534" t="s">
        <v>91</v>
      </c>
      <c r="C3306" s="186" t="s">
        <v>9</v>
      </c>
      <c r="D3306" s="187" t="s">
        <v>92</v>
      </c>
      <c r="E3306" s="187" t="s">
        <v>93</v>
      </c>
      <c r="F3306" s="187" t="s">
        <v>94</v>
      </c>
      <c r="G3306" s="188" t="s">
        <v>62</v>
      </c>
      <c r="H3306" s="156"/>
      <c r="I3306" s="175"/>
      <c r="J3306" s="175"/>
    </row>
    <row r="3307" spans="1:10">
      <c r="A3307" s="535" t="s">
        <v>113</v>
      </c>
      <c r="B3307" s="201">
        <v>88309</v>
      </c>
      <c r="C3307" s="190" t="s">
        <v>163</v>
      </c>
      <c r="D3307" s="191" t="s">
        <v>90</v>
      </c>
      <c r="E3307" s="165">
        <v>0.7</v>
      </c>
      <c r="F3307" s="166">
        <f>VLOOKUP(B3307,'SINAPI-Tabela-Mai.2016'!A:E,5,0)</f>
        <v>15.86</v>
      </c>
      <c r="G3307" s="167">
        <f>F3307*E3307</f>
        <v>11.101999999999999</v>
      </c>
      <c r="H3307" s="156"/>
      <c r="I3307" s="175"/>
      <c r="J3307" s="175"/>
    </row>
    <row r="3308" spans="1:10">
      <c r="A3308" s="535" t="s">
        <v>266</v>
      </c>
      <c r="B3308" s="201" t="s">
        <v>18817</v>
      </c>
      <c r="C3308" s="558" t="s">
        <v>18816</v>
      </c>
      <c r="D3308" s="191" t="s">
        <v>108</v>
      </c>
      <c r="E3308" s="165">
        <v>1</v>
      </c>
      <c r="F3308" s="232">
        <f>'Mapa de Cotação'!I420</f>
        <v>234.89</v>
      </c>
      <c r="G3308" s="167">
        <f>F3308*E3308</f>
        <v>234.89</v>
      </c>
      <c r="H3308" s="156"/>
      <c r="I3308" s="175"/>
      <c r="J3308" s="175"/>
    </row>
    <row r="3309" spans="1:10">
      <c r="A3309" s="535"/>
      <c r="B3309" s="201"/>
      <c r="C3309" s="190"/>
      <c r="D3309" s="191"/>
      <c r="E3309" s="203"/>
      <c r="F3309" s="192"/>
      <c r="G3309" s="193"/>
      <c r="H3309" s="156"/>
      <c r="I3309" s="175"/>
      <c r="J3309" s="175"/>
    </row>
    <row r="3310" spans="1:10">
      <c r="A3310" s="283" t="str">
        <f>B3305</f>
        <v>COMP.245</v>
      </c>
      <c r="B3310" s="204"/>
      <c r="C3310" s="196" t="s">
        <v>100</v>
      </c>
      <c r="D3310" s="194"/>
      <c r="E3310" s="205"/>
      <c r="F3310" s="197"/>
      <c r="G3310" s="197">
        <f>SUM(G3307:G3309)</f>
        <v>245.99199999999999</v>
      </c>
      <c r="H3310" s="174"/>
      <c r="I3310" s="175" t="e">
        <f>#REF!+G3308</f>
        <v>#REF!</v>
      </c>
      <c r="J3310" s="175" t="e">
        <f>#REF!+G3307</f>
        <v>#REF!</v>
      </c>
    </row>
    <row r="3311" spans="1:10">
      <c r="A3311" s="284" t="s">
        <v>101</v>
      </c>
      <c r="B3311" s="538" t="s">
        <v>18818</v>
      </c>
      <c r="C3311" s="178"/>
      <c r="D3311" s="176"/>
      <c r="E3311" s="179"/>
      <c r="F3311" s="180"/>
      <c r="G3311" s="180"/>
      <c r="H3311" s="156"/>
      <c r="I3311" s="175"/>
      <c r="J3311" s="175"/>
    </row>
    <row r="3312" spans="1:10">
      <c r="A3312" s="284"/>
      <c r="B3312" s="357"/>
      <c r="C3312" s="178"/>
      <c r="D3312" s="176"/>
      <c r="E3312" s="179"/>
      <c r="F3312" s="180"/>
      <c r="G3312" s="180"/>
      <c r="H3312" s="156"/>
      <c r="I3312" s="175"/>
      <c r="J3312" s="175"/>
    </row>
    <row r="3313" spans="1:10" ht="55.5" customHeight="1">
      <c r="A3313" s="199" t="s">
        <v>97</v>
      </c>
      <c r="B3313" s="199" t="s">
        <v>18871</v>
      </c>
      <c r="C3313" s="184" t="s">
        <v>18872</v>
      </c>
      <c r="D3313" s="182" t="s">
        <v>108</v>
      </c>
      <c r="E3313" s="182"/>
      <c r="F3313" s="182"/>
      <c r="G3313" s="182" t="str">
        <f>B3313</f>
        <v>COMP.249</v>
      </c>
      <c r="H3313" s="156"/>
      <c r="I3313" s="175"/>
      <c r="J3313" s="175"/>
    </row>
    <row r="3314" spans="1:10">
      <c r="A3314" s="282" t="s">
        <v>88</v>
      </c>
      <c r="B3314" s="534" t="s">
        <v>91</v>
      </c>
      <c r="C3314" s="186" t="s">
        <v>9</v>
      </c>
      <c r="D3314" s="187" t="s">
        <v>92</v>
      </c>
      <c r="E3314" s="187" t="s">
        <v>93</v>
      </c>
      <c r="F3314" s="187" t="s">
        <v>94</v>
      </c>
      <c r="G3314" s="188" t="s">
        <v>62</v>
      </c>
      <c r="H3314" s="156"/>
      <c r="I3314" s="175"/>
      <c r="J3314" s="175"/>
    </row>
    <row r="3315" spans="1:10">
      <c r="A3315" s="535" t="s">
        <v>113</v>
      </c>
      <c r="B3315" s="201">
        <v>88276</v>
      </c>
      <c r="C3315" s="190" t="s">
        <v>6132</v>
      </c>
      <c r="D3315" s="191" t="s">
        <v>90</v>
      </c>
      <c r="E3315" s="165">
        <v>44</v>
      </c>
      <c r="F3315" s="166">
        <f>VLOOKUP(B3315,'SINAPI-Tabela-Mai.2016'!A:E,5,0)</f>
        <v>19.899999999999999</v>
      </c>
      <c r="G3315" s="167">
        <f>F3315*E3315</f>
        <v>875.59999999999991</v>
      </c>
      <c r="H3315" s="156"/>
      <c r="I3315" s="175"/>
      <c r="J3315" s="175"/>
    </row>
    <row r="3316" spans="1:10">
      <c r="A3316" s="535" t="s">
        <v>113</v>
      </c>
      <c r="B3316" s="201">
        <v>88247</v>
      </c>
      <c r="C3316" s="190" t="s">
        <v>440</v>
      </c>
      <c r="D3316" s="191" t="s">
        <v>90</v>
      </c>
      <c r="E3316" s="165">
        <v>44</v>
      </c>
      <c r="F3316" s="166">
        <f>VLOOKUP(B3316,'SINAPI-Tabela-Mai.2016'!A:E,5,0)</f>
        <v>12.69</v>
      </c>
      <c r="G3316" s="167">
        <f>F3316*E3316</f>
        <v>558.36</v>
      </c>
      <c r="H3316" s="156"/>
      <c r="I3316" s="175"/>
      <c r="J3316" s="175"/>
    </row>
    <row r="3317" spans="1:10">
      <c r="A3317" s="535"/>
      <c r="B3317" s="201"/>
      <c r="C3317" s="190"/>
      <c r="D3317" s="191"/>
      <c r="E3317" s="203"/>
      <c r="F3317" s="192"/>
      <c r="G3317" s="193"/>
      <c r="H3317" s="156"/>
      <c r="I3317" s="175"/>
      <c r="J3317" s="175"/>
    </row>
    <row r="3318" spans="1:10">
      <c r="A3318" s="283" t="str">
        <f>B3313</f>
        <v>COMP.249</v>
      </c>
      <c r="B3318" s="204"/>
      <c r="C3318" s="196" t="s">
        <v>100</v>
      </c>
      <c r="D3318" s="194"/>
      <c r="E3318" s="205"/>
      <c r="F3318" s="197"/>
      <c r="G3318" s="197">
        <f>SUM(G3315:G3317)</f>
        <v>1433.96</v>
      </c>
      <c r="H3318" s="174"/>
      <c r="I3318" s="175" t="e">
        <f>#REF!+#REF!</f>
        <v>#REF!</v>
      </c>
      <c r="J3318" s="175" t="e">
        <f>#REF!+G3315</f>
        <v>#REF!</v>
      </c>
    </row>
    <row r="3319" spans="1:10">
      <c r="A3319" s="284" t="s">
        <v>101</v>
      </c>
      <c r="B3319" s="538"/>
      <c r="C3319" s="178"/>
      <c r="D3319" s="176"/>
      <c r="E3319" s="179"/>
      <c r="F3319" s="180"/>
      <c r="G3319" s="180"/>
      <c r="H3319" s="156"/>
      <c r="I3319" s="175"/>
      <c r="J3319" s="175"/>
    </row>
    <row r="3320" spans="1:10">
      <c r="A3320" s="284"/>
      <c r="B3320" s="357"/>
      <c r="C3320" s="178"/>
      <c r="D3320" s="176"/>
      <c r="E3320" s="179"/>
      <c r="F3320" s="180"/>
      <c r="G3320" s="180"/>
      <c r="H3320" s="156"/>
      <c r="I3320" s="175"/>
      <c r="J3320" s="175"/>
    </row>
    <row r="3321" spans="1:10" ht="15" customHeight="1">
      <c r="A3321" s="199" t="s">
        <v>97</v>
      </c>
      <c r="B3321" s="199" t="s">
        <v>18873</v>
      </c>
      <c r="C3321" s="184" t="s">
        <v>31027</v>
      </c>
      <c r="D3321" s="182" t="s">
        <v>108</v>
      </c>
      <c r="E3321" s="182"/>
      <c r="F3321" s="182"/>
      <c r="G3321" s="182" t="str">
        <f>B3321</f>
        <v>COMP.250</v>
      </c>
      <c r="H3321" s="156"/>
      <c r="I3321" s="175"/>
      <c r="J3321" s="175"/>
    </row>
    <row r="3322" spans="1:10" ht="15" customHeight="1">
      <c r="A3322" s="282" t="s">
        <v>88</v>
      </c>
      <c r="B3322" s="534" t="s">
        <v>91</v>
      </c>
      <c r="C3322" s="186" t="s">
        <v>9</v>
      </c>
      <c r="D3322" s="187" t="s">
        <v>92</v>
      </c>
      <c r="E3322" s="187" t="s">
        <v>93</v>
      </c>
      <c r="F3322" s="187" t="s">
        <v>94</v>
      </c>
      <c r="G3322" s="188" t="s">
        <v>62</v>
      </c>
      <c r="H3322" s="156"/>
      <c r="I3322" s="175"/>
      <c r="J3322" s="175"/>
    </row>
    <row r="3323" spans="1:10" ht="15" customHeight="1">
      <c r="A3323" s="535" t="s">
        <v>113</v>
      </c>
      <c r="B3323" s="201">
        <v>88276</v>
      </c>
      <c r="C3323" s="190" t="s">
        <v>6132</v>
      </c>
      <c r="D3323" s="191" t="s">
        <v>90</v>
      </c>
      <c r="E3323" s="165">
        <v>2</v>
      </c>
      <c r="F3323" s="166">
        <f>VLOOKUP(B3323,'SINAPI-Tabela-Mai.2016'!A:E,5,0)</f>
        <v>19.899999999999999</v>
      </c>
      <c r="G3323" s="167">
        <f>F3323*E3323</f>
        <v>39.799999999999997</v>
      </c>
      <c r="H3323" s="156"/>
      <c r="I3323" s="175"/>
      <c r="J3323" s="175"/>
    </row>
    <row r="3324" spans="1:10" ht="15" customHeight="1">
      <c r="A3324" s="535" t="s">
        <v>113</v>
      </c>
      <c r="B3324" s="201">
        <v>88247</v>
      </c>
      <c r="C3324" s="190" t="s">
        <v>440</v>
      </c>
      <c r="D3324" s="191" t="s">
        <v>90</v>
      </c>
      <c r="E3324" s="165">
        <v>2</v>
      </c>
      <c r="F3324" s="166">
        <f>VLOOKUP(B3324,'SINAPI-Tabela-Mai.2016'!A:E,5,0)</f>
        <v>12.69</v>
      </c>
      <c r="G3324" s="167">
        <f>F3324*E3324</f>
        <v>25.38</v>
      </c>
      <c r="H3324" s="156"/>
      <c r="I3324" s="175"/>
      <c r="J3324" s="175"/>
    </row>
    <row r="3325" spans="1:10">
      <c r="A3325" s="535"/>
      <c r="B3325" s="201"/>
      <c r="C3325" s="190"/>
      <c r="D3325" s="191"/>
      <c r="E3325" s="203"/>
      <c r="F3325" s="192"/>
      <c r="G3325" s="193"/>
      <c r="H3325" s="156"/>
      <c r="I3325" s="175"/>
      <c r="J3325" s="175"/>
    </row>
    <row r="3326" spans="1:10">
      <c r="A3326" s="283" t="str">
        <f>B3321</f>
        <v>COMP.250</v>
      </c>
      <c r="B3326" s="204"/>
      <c r="C3326" s="196" t="s">
        <v>100</v>
      </c>
      <c r="D3326" s="194"/>
      <c r="E3326" s="205"/>
      <c r="F3326" s="197"/>
      <c r="G3326" s="197">
        <f>SUM(G3323:G3325)</f>
        <v>65.179999999999993</v>
      </c>
      <c r="H3326" s="174"/>
      <c r="I3326" s="175" t="e">
        <f>#REF!+#REF!</f>
        <v>#REF!</v>
      </c>
      <c r="J3326" s="175" t="e">
        <f>#REF!+G3323</f>
        <v>#REF!</v>
      </c>
    </row>
    <row r="3327" spans="1:10">
      <c r="A3327" s="284" t="s">
        <v>101</v>
      </c>
      <c r="B3327" s="538"/>
      <c r="C3327" s="178"/>
      <c r="D3327" s="176"/>
      <c r="E3327" s="179"/>
      <c r="F3327" s="180"/>
      <c r="G3327" s="180"/>
      <c r="H3327" s="156"/>
      <c r="I3327" s="175"/>
      <c r="J3327" s="175"/>
    </row>
    <row r="3328" spans="1:10">
      <c r="A3328" s="284"/>
      <c r="B3328" s="357"/>
      <c r="C3328" s="178"/>
      <c r="D3328" s="176"/>
      <c r="E3328" s="179"/>
      <c r="F3328" s="180"/>
      <c r="G3328" s="180"/>
      <c r="H3328" s="156"/>
      <c r="I3328" s="175"/>
      <c r="J3328" s="175"/>
    </row>
    <row r="3329" spans="1:10" ht="22.5">
      <c r="A3329" s="199" t="s">
        <v>97</v>
      </c>
      <c r="B3329" s="199" t="s">
        <v>18875</v>
      </c>
      <c r="C3329" s="184" t="s">
        <v>18876</v>
      </c>
      <c r="D3329" s="182" t="s">
        <v>108</v>
      </c>
      <c r="E3329" s="182"/>
      <c r="F3329" s="182"/>
      <c r="G3329" s="182" t="str">
        <f>B3329</f>
        <v>COMP.251</v>
      </c>
      <c r="H3329" s="156"/>
      <c r="I3329" s="175"/>
      <c r="J3329" s="175"/>
    </row>
    <row r="3330" spans="1:10" ht="15" customHeight="1">
      <c r="A3330" s="282" t="s">
        <v>88</v>
      </c>
      <c r="B3330" s="534" t="s">
        <v>91</v>
      </c>
      <c r="C3330" s="186" t="s">
        <v>9</v>
      </c>
      <c r="D3330" s="187" t="s">
        <v>92</v>
      </c>
      <c r="E3330" s="187" t="s">
        <v>93</v>
      </c>
      <c r="F3330" s="187" t="s">
        <v>94</v>
      </c>
      <c r="G3330" s="188" t="s">
        <v>62</v>
      </c>
      <c r="H3330" s="156"/>
      <c r="I3330" s="175"/>
      <c r="J3330" s="175"/>
    </row>
    <row r="3331" spans="1:10" ht="15" customHeight="1">
      <c r="A3331" s="535" t="s">
        <v>113</v>
      </c>
      <c r="B3331" s="201">
        <v>88276</v>
      </c>
      <c r="C3331" s="190" t="s">
        <v>6132</v>
      </c>
      <c r="D3331" s="191" t="s">
        <v>90</v>
      </c>
      <c r="E3331" s="165">
        <v>3</v>
      </c>
      <c r="F3331" s="166">
        <f>VLOOKUP(B3331,'SINAPI-Tabela-Mai.2016'!A:E,5,0)</f>
        <v>19.899999999999999</v>
      </c>
      <c r="G3331" s="167">
        <f>F3331*E3331</f>
        <v>59.699999999999996</v>
      </c>
      <c r="H3331" s="156"/>
      <c r="I3331" s="175"/>
      <c r="J3331" s="175"/>
    </row>
    <row r="3332" spans="1:10" ht="15" customHeight="1">
      <c r="A3332" s="535" t="s">
        <v>113</v>
      </c>
      <c r="B3332" s="201">
        <v>88247</v>
      </c>
      <c r="C3332" s="190" t="s">
        <v>440</v>
      </c>
      <c r="D3332" s="191" t="s">
        <v>90</v>
      </c>
      <c r="E3332" s="165">
        <v>3</v>
      </c>
      <c r="F3332" s="166">
        <f>VLOOKUP(B3332,'SINAPI-Tabela-Mai.2016'!A:E,5,0)</f>
        <v>12.69</v>
      </c>
      <c r="G3332" s="167">
        <f>F3332*E3332</f>
        <v>38.07</v>
      </c>
      <c r="H3332" s="156"/>
      <c r="I3332" s="175"/>
      <c r="J3332" s="175"/>
    </row>
    <row r="3333" spans="1:10">
      <c r="A3333" s="535"/>
      <c r="B3333" s="201"/>
      <c r="C3333" s="190"/>
      <c r="D3333" s="191"/>
      <c r="E3333" s="203"/>
      <c r="F3333" s="192"/>
      <c r="G3333" s="193"/>
      <c r="H3333" s="156"/>
      <c r="I3333" s="175"/>
      <c r="J3333" s="175"/>
    </row>
    <row r="3334" spans="1:10">
      <c r="A3334" s="283" t="str">
        <f>B3329</f>
        <v>COMP.251</v>
      </c>
      <c r="B3334" s="204"/>
      <c r="C3334" s="196" t="s">
        <v>100</v>
      </c>
      <c r="D3334" s="194"/>
      <c r="E3334" s="205"/>
      <c r="F3334" s="197"/>
      <c r="G3334" s="197">
        <f>SUM(G3331:G3333)</f>
        <v>97.77</v>
      </c>
      <c r="H3334" s="174"/>
      <c r="I3334" s="175" t="e">
        <f>#REF!+#REF!</f>
        <v>#REF!</v>
      </c>
      <c r="J3334" s="175" t="e">
        <f>#REF!+G3331</f>
        <v>#REF!</v>
      </c>
    </row>
    <row r="3335" spans="1:10">
      <c r="A3335" s="284" t="s">
        <v>101</v>
      </c>
      <c r="B3335" s="538"/>
      <c r="C3335" s="178"/>
      <c r="D3335" s="176"/>
      <c r="E3335" s="179"/>
      <c r="F3335" s="180"/>
      <c r="G3335" s="180"/>
      <c r="H3335" s="156"/>
      <c r="I3335" s="175"/>
      <c r="J3335" s="175"/>
    </row>
    <row r="3336" spans="1:10">
      <c r="A3336" s="284"/>
      <c r="B3336" s="357"/>
      <c r="C3336" s="178"/>
      <c r="D3336" s="176"/>
      <c r="E3336" s="179"/>
      <c r="F3336" s="180"/>
      <c r="G3336" s="180"/>
      <c r="H3336" s="156"/>
      <c r="I3336" s="175"/>
      <c r="J3336" s="175"/>
    </row>
    <row r="3337" spans="1:10" ht="22.5">
      <c r="A3337" s="199" t="s">
        <v>97</v>
      </c>
      <c r="B3337" s="199" t="s">
        <v>18877</v>
      </c>
      <c r="C3337" s="184" t="s">
        <v>18878</v>
      </c>
      <c r="D3337" s="182" t="s">
        <v>108</v>
      </c>
      <c r="E3337" s="182"/>
      <c r="F3337" s="182"/>
      <c r="G3337" s="182" t="str">
        <f>B3337</f>
        <v>COMP.252</v>
      </c>
      <c r="H3337" s="156"/>
      <c r="I3337" s="175"/>
      <c r="J3337" s="175"/>
    </row>
    <row r="3338" spans="1:10" ht="15" customHeight="1">
      <c r="A3338" s="282" t="s">
        <v>88</v>
      </c>
      <c r="B3338" s="534" t="s">
        <v>91</v>
      </c>
      <c r="C3338" s="186" t="s">
        <v>9</v>
      </c>
      <c r="D3338" s="187" t="s">
        <v>92</v>
      </c>
      <c r="E3338" s="187" t="s">
        <v>93</v>
      </c>
      <c r="F3338" s="187" t="s">
        <v>94</v>
      </c>
      <c r="G3338" s="188" t="s">
        <v>62</v>
      </c>
      <c r="H3338" s="156"/>
      <c r="I3338" s="175"/>
      <c r="J3338" s="175"/>
    </row>
    <row r="3339" spans="1:10" ht="15" customHeight="1">
      <c r="A3339" s="535" t="s">
        <v>113</v>
      </c>
      <c r="B3339" s="201">
        <v>88276</v>
      </c>
      <c r="C3339" s="190" t="s">
        <v>6132</v>
      </c>
      <c r="D3339" s="191" t="s">
        <v>90</v>
      </c>
      <c r="E3339" s="165">
        <v>4</v>
      </c>
      <c r="F3339" s="166">
        <f>VLOOKUP(B3339,'SINAPI-Tabela-Mai.2016'!A:E,5,0)</f>
        <v>19.899999999999999</v>
      </c>
      <c r="G3339" s="167">
        <f>F3339*E3339</f>
        <v>79.599999999999994</v>
      </c>
      <c r="H3339" s="156"/>
      <c r="I3339" s="175"/>
      <c r="J3339" s="175"/>
    </row>
    <row r="3340" spans="1:10" ht="15" customHeight="1">
      <c r="A3340" s="535" t="s">
        <v>113</v>
      </c>
      <c r="B3340" s="201">
        <v>88247</v>
      </c>
      <c r="C3340" s="190" t="s">
        <v>440</v>
      </c>
      <c r="D3340" s="191" t="s">
        <v>90</v>
      </c>
      <c r="E3340" s="165">
        <v>4</v>
      </c>
      <c r="F3340" s="166">
        <f>VLOOKUP(B3340,'SINAPI-Tabela-Mai.2016'!A:E,5,0)</f>
        <v>12.69</v>
      </c>
      <c r="G3340" s="167">
        <f>F3340*E3340</f>
        <v>50.76</v>
      </c>
      <c r="H3340" s="156"/>
      <c r="I3340" s="175"/>
      <c r="J3340" s="175"/>
    </row>
    <row r="3341" spans="1:10">
      <c r="A3341" s="535"/>
      <c r="B3341" s="201"/>
      <c r="C3341" s="190"/>
      <c r="D3341" s="191"/>
      <c r="E3341" s="203"/>
      <c r="F3341" s="192"/>
      <c r="G3341" s="193"/>
      <c r="H3341" s="156"/>
      <c r="I3341" s="175"/>
      <c r="J3341" s="175"/>
    </row>
    <row r="3342" spans="1:10">
      <c r="A3342" s="283" t="str">
        <f>B3337</f>
        <v>COMP.252</v>
      </c>
      <c r="B3342" s="204"/>
      <c r="C3342" s="196" t="s">
        <v>100</v>
      </c>
      <c r="D3342" s="194"/>
      <c r="E3342" s="205"/>
      <c r="F3342" s="197"/>
      <c r="G3342" s="197">
        <f>SUM(G3339:G3341)</f>
        <v>130.35999999999999</v>
      </c>
      <c r="H3342" s="174"/>
      <c r="I3342" s="175" t="e">
        <f>#REF!+#REF!</f>
        <v>#REF!</v>
      </c>
      <c r="J3342" s="175" t="e">
        <f>#REF!+G3339</f>
        <v>#REF!</v>
      </c>
    </row>
    <row r="3343" spans="1:10">
      <c r="A3343" s="284" t="s">
        <v>101</v>
      </c>
      <c r="B3343" s="538"/>
      <c r="C3343" s="178"/>
      <c r="D3343" s="176"/>
      <c r="E3343" s="179"/>
      <c r="F3343" s="180"/>
      <c r="G3343" s="180"/>
      <c r="H3343" s="156"/>
      <c r="I3343" s="175"/>
      <c r="J3343" s="175"/>
    </row>
    <row r="3344" spans="1:10">
      <c r="A3344" s="284"/>
      <c r="B3344" s="357"/>
      <c r="C3344" s="178"/>
      <c r="D3344" s="176"/>
      <c r="E3344" s="179"/>
      <c r="F3344" s="180"/>
      <c r="G3344" s="180"/>
      <c r="H3344" s="156"/>
      <c r="I3344" s="175"/>
      <c r="J3344" s="175"/>
    </row>
    <row r="3345" spans="1:10">
      <c r="A3345" s="199" t="s">
        <v>97</v>
      </c>
      <c r="B3345" s="199" t="s">
        <v>18879</v>
      </c>
      <c r="C3345" s="184" t="s">
        <v>31019</v>
      </c>
      <c r="D3345" s="182" t="s">
        <v>112</v>
      </c>
      <c r="E3345" s="182"/>
      <c r="F3345" s="182"/>
      <c r="G3345" s="182" t="str">
        <f>B3345</f>
        <v>COMP.256</v>
      </c>
      <c r="H3345" s="156"/>
      <c r="I3345" s="175"/>
      <c r="J3345" s="175"/>
    </row>
    <row r="3346" spans="1:10" ht="15" customHeight="1">
      <c r="A3346" s="282" t="s">
        <v>88</v>
      </c>
      <c r="B3346" s="534" t="s">
        <v>91</v>
      </c>
      <c r="C3346" s="186" t="s">
        <v>9</v>
      </c>
      <c r="D3346" s="187" t="s">
        <v>92</v>
      </c>
      <c r="E3346" s="187" t="s">
        <v>93</v>
      </c>
      <c r="F3346" s="187" t="s">
        <v>94</v>
      </c>
      <c r="G3346" s="188" t="s">
        <v>62</v>
      </c>
      <c r="H3346" s="156"/>
      <c r="I3346" s="175"/>
      <c r="J3346" s="175"/>
    </row>
    <row r="3347" spans="1:10" ht="15" customHeight="1">
      <c r="A3347" s="535" t="s">
        <v>113</v>
      </c>
      <c r="B3347" s="201">
        <v>88279</v>
      </c>
      <c r="C3347" s="190" t="s">
        <v>31020</v>
      </c>
      <c r="D3347" s="191" t="s">
        <v>90</v>
      </c>
      <c r="E3347" s="165">
        <f>0.9*1.2</f>
        <v>1.08</v>
      </c>
      <c r="F3347" s="166">
        <f>VLOOKUP(B3347,'SINAPI-Tabela-Mai.2016'!A:E,5,0)</f>
        <v>20.53</v>
      </c>
      <c r="G3347" s="167">
        <f>F3347*E3347</f>
        <v>22.172400000000003</v>
      </c>
      <c r="H3347" s="156"/>
      <c r="I3347" s="175"/>
      <c r="J3347" s="175"/>
    </row>
    <row r="3348" spans="1:10" ht="15" customHeight="1">
      <c r="A3348" s="535" t="s">
        <v>113</v>
      </c>
      <c r="B3348" s="201">
        <v>88243</v>
      </c>
      <c r="C3348" s="190" t="s">
        <v>31021</v>
      </c>
      <c r="D3348" s="191" t="s">
        <v>90</v>
      </c>
      <c r="E3348" s="165">
        <f>0.6*1.2</f>
        <v>0.72</v>
      </c>
      <c r="F3348" s="166">
        <f>VLOOKUP(B3348,'SINAPI-Tabela-Mai.2016'!A:E,5,0)</f>
        <v>12.15</v>
      </c>
      <c r="G3348" s="167">
        <f>F3348*E3348</f>
        <v>8.7479999999999993</v>
      </c>
      <c r="H3348" s="156"/>
      <c r="I3348" s="175"/>
      <c r="J3348" s="175"/>
    </row>
    <row r="3349" spans="1:10" ht="15" customHeight="1">
      <c r="A3349" s="535" t="s">
        <v>99</v>
      </c>
      <c r="B3349" s="201">
        <v>11046</v>
      </c>
      <c r="C3349" s="190" t="s">
        <v>2041</v>
      </c>
      <c r="D3349" s="191" t="s">
        <v>118</v>
      </c>
      <c r="E3349" s="165">
        <v>13.257</v>
      </c>
      <c r="F3349" s="166">
        <f>VLOOKUP(B3349,'SINAPI-Insumos-Mai.2016'!A:E,5,0)</f>
        <v>5.04</v>
      </c>
      <c r="G3349" s="167">
        <f>F3349*E3349</f>
        <v>66.815280000000001</v>
      </c>
      <c r="H3349" s="156"/>
      <c r="I3349" s="175"/>
      <c r="J3349" s="175"/>
    </row>
    <row r="3350" spans="1:10">
      <c r="A3350" s="535"/>
      <c r="B3350" s="201"/>
      <c r="C3350" s="190"/>
      <c r="D3350" s="191"/>
      <c r="E3350" s="203"/>
      <c r="F3350" s="192"/>
      <c r="G3350" s="193"/>
      <c r="H3350" s="156"/>
      <c r="I3350" s="175"/>
      <c r="J3350" s="175"/>
    </row>
    <row r="3351" spans="1:10">
      <c r="A3351" s="283" t="str">
        <f>B3345</f>
        <v>COMP.256</v>
      </c>
      <c r="B3351" s="204"/>
      <c r="C3351" s="196" t="s">
        <v>100</v>
      </c>
      <c r="D3351" s="194"/>
      <c r="E3351" s="205"/>
      <c r="F3351" s="197"/>
      <c r="G3351" s="197">
        <f>SUM(G3347:G3350)</f>
        <v>97.735680000000002</v>
      </c>
      <c r="H3351" s="174"/>
      <c r="I3351" s="175" t="e">
        <f>#REF!+#REF!</f>
        <v>#REF!</v>
      </c>
      <c r="J3351" s="175" t="e">
        <f>#REF!+G3347</f>
        <v>#REF!</v>
      </c>
    </row>
    <row r="3352" spans="1:10">
      <c r="A3352" s="284" t="s">
        <v>101</v>
      </c>
      <c r="B3352" s="538" t="s">
        <v>31022</v>
      </c>
      <c r="C3352" s="178"/>
      <c r="D3352" s="176"/>
      <c r="E3352" s="179"/>
      <c r="F3352" s="180"/>
      <c r="G3352" s="180"/>
      <c r="H3352" s="156"/>
      <c r="I3352" s="175"/>
      <c r="J3352" s="175"/>
    </row>
    <row r="3353" spans="1:10">
      <c r="A3353" s="284"/>
      <c r="B3353" s="357"/>
      <c r="C3353" s="178"/>
      <c r="D3353" s="176"/>
      <c r="E3353" s="179"/>
      <c r="F3353" s="180"/>
      <c r="G3353" s="180"/>
      <c r="H3353" s="156"/>
      <c r="I3353" s="175"/>
      <c r="J3353" s="175"/>
    </row>
    <row r="3354" spans="1:10" ht="22.5">
      <c r="A3354" s="199" t="s">
        <v>97</v>
      </c>
      <c r="B3354" s="199" t="s">
        <v>18880</v>
      </c>
      <c r="C3354" s="184" t="s">
        <v>18881</v>
      </c>
      <c r="D3354" s="182" t="s">
        <v>121</v>
      </c>
      <c r="E3354" s="182"/>
      <c r="F3354" s="182"/>
      <c r="G3354" s="182" t="str">
        <f>B3354</f>
        <v>COMP.257</v>
      </c>
      <c r="H3354" s="156"/>
      <c r="I3354" s="175"/>
      <c r="J3354" s="175"/>
    </row>
    <row r="3355" spans="1:10" ht="15" customHeight="1">
      <c r="A3355" s="282" t="s">
        <v>88</v>
      </c>
      <c r="B3355" s="534" t="s">
        <v>91</v>
      </c>
      <c r="C3355" s="186" t="s">
        <v>9</v>
      </c>
      <c r="D3355" s="187" t="s">
        <v>92</v>
      </c>
      <c r="E3355" s="187" t="s">
        <v>93</v>
      </c>
      <c r="F3355" s="187" t="s">
        <v>94</v>
      </c>
      <c r="G3355" s="188" t="s">
        <v>62</v>
      </c>
      <c r="H3355" s="156"/>
      <c r="I3355" s="175"/>
      <c r="J3355" s="175"/>
    </row>
    <row r="3356" spans="1:10" ht="15" customHeight="1">
      <c r="A3356" s="535" t="s">
        <v>113</v>
      </c>
      <c r="B3356" s="201">
        <v>88276</v>
      </c>
      <c r="C3356" s="190" t="s">
        <v>6132</v>
      </c>
      <c r="D3356" s="191" t="s">
        <v>90</v>
      </c>
      <c r="E3356" s="165">
        <v>0.5</v>
      </c>
      <c r="F3356" s="166">
        <f>VLOOKUP(B3356,'SINAPI-Tabela-Mai.2016'!A:E,5,0)</f>
        <v>19.899999999999999</v>
      </c>
      <c r="G3356" s="167">
        <f>F3356*E3356</f>
        <v>9.9499999999999993</v>
      </c>
      <c r="H3356" s="156"/>
      <c r="I3356" s="175"/>
      <c r="J3356" s="175"/>
    </row>
    <row r="3357" spans="1:10" ht="15" customHeight="1">
      <c r="A3357" s="535" t="s">
        <v>113</v>
      </c>
      <c r="B3357" s="201">
        <v>88247</v>
      </c>
      <c r="C3357" s="190" t="s">
        <v>440</v>
      </c>
      <c r="D3357" s="191" t="s">
        <v>90</v>
      </c>
      <c r="E3357" s="165">
        <v>0.5</v>
      </c>
      <c r="F3357" s="166">
        <f>VLOOKUP(B3357,'SINAPI-Tabela-Mai.2016'!A:E,5,0)</f>
        <v>12.69</v>
      </c>
      <c r="G3357" s="167">
        <f>F3357*E3357</f>
        <v>6.3449999999999998</v>
      </c>
      <c r="H3357" s="156"/>
      <c r="I3357" s="175"/>
      <c r="J3357" s="175"/>
    </row>
    <row r="3358" spans="1:10">
      <c r="A3358" s="535"/>
      <c r="B3358" s="201"/>
      <c r="C3358" s="190"/>
      <c r="D3358" s="191"/>
      <c r="E3358" s="203"/>
      <c r="F3358" s="192"/>
      <c r="G3358" s="193"/>
      <c r="H3358" s="156"/>
      <c r="I3358" s="175"/>
      <c r="J3358" s="175"/>
    </row>
    <row r="3359" spans="1:10">
      <c r="A3359" s="283" t="str">
        <f>B3354</f>
        <v>COMP.257</v>
      </c>
      <c r="B3359" s="204"/>
      <c r="C3359" s="196" t="s">
        <v>100</v>
      </c>
      <c r="D3359" s="194"/>
      <c r="E3359" s="205"/>
      <c r="F3359" s="197"/>
      <c r="G3359" s="197">
        <f>SUM(G3356:G3358)</f>
        <v>16.294999999999998</v>
      </c>
      <c r="H3359" s="174"/>
      <c r="I3359" s="175" t="e">
        <f>#REF!+#REF!</f>
        <v>#REF!</v>
      </c>
      <c r="J3359" s="175" t="e">
        <f>#REF!+G3356</f>
        <v>#REF!</v>
      </c>
    </row>
    <row r="3360" spans="1:10">
      <c r="A3360" s="284" t="s">
        <v>101</v>
      </c>
      <c r="B3360" s="538"/>
      <c r="C3360" s="178"/>
      <c r="D3360" s="176"/>
      <c r="E3360" s="179"/>
      <c r="F3360" s="180"/>
      <c r="G3360" s="180"/>
      <c r="H3360" s="156"/>
      <c r="I3360" s="175"/>
      <c r="J3360" s="175"/>
    </row>
    <row r="3361" spans="1:10">
      <c r="A3361" s="284"/>
      <c r="B3361" s="357"/>
      <c r="C3361" s="178"/>
      <c r="D3361" s="176"/>
      <c r="E3361" s="179"/>
      <c r="F3361" s="180"/>
      <c r="G3361" s="180"/>
      <c r="H3361" s="156"/>
      <c r="I3361" s="175"/>
      <c r="J3361" s="175"/>
    </row>
    <row r="3362" spans="1:10" ht="22.5">
      <c r="A3362" s="199" t="s">
        <v>97</v>
      </c>
      <c r="B3362" s="199" t="s">
        <v>18882</v>
      </c>
      <c r="C3362" s="184" t="s">
        <v>18883</v>
      </c>
      <c r="D3362" s="182" t="s">
        <v>121</v>
      </c>
      <c r="E3362" s="182"/>
      <c r="F3362" s="182"/>
      <c r="G3362" s="182" t="str">
        <f>B3362</f>
        <v>COMP.258</v>
      </c>
      <c r="H3362" s="156"/>
      <c r="I3362" s="175"/>
      <c r="J3362" s="175"/>
    </row>
    <row r="3363" spans="1:10" ht="15" customHeight="1">
      <c r="A3363" s="282" t="s">
        <v>88</v>
      </c>
      <c r="B3363" s="534" t="s">
        <v>91</v>
      </c>
      <c r="C3363" s="186" t="s">
        <v>9</v>
      </c>
      <c r="D3363" s="187" t="s">
        <v>92</v>
      </c>
      <c r="E3363" s="187" t="s">
        <v>93</v>
      </c>
      <c r="F3363" s="187" t="s">
        <v>94</v>
      </c>
      <c r="G3363" s="188" t="s">
        <v>62</v>
      </c>
      <c r="H3363" s="156"/>
      <c r="I3363" s="175"/>
      <c r="J3363" s="175"/>
    </row>
    <row r="3364" spans="1:10" ht="15" customHeight="1">
      <c r="A3364" s="535" t="s">
        <v>113</v>
      </c>
      <c r="B3364" s="201">
        <v>88276</v>
      </c>
      <c r="C3364" s="190" t="s">
        <v>6132</v>
      </c>
      <c r="D3364" s="191" t="s">
        <v>90</v>
      </c>
      <c r="E3364" s="165">
        <v>0.6</v>
      </c>
      <c r="F3364" s="166">
        <f>VLOOKUP(B3364,'SINAPI-Tabela-Mai.2016'!A:E,5,0)</f>
        <v>19.899999999999999</v>
      </c>
      <c r="G3364" s="167">
        <f>F3364*E3364</f>
        <v>11.94</v>
      </c>
      <c r="H3364" s="156"/>
      <c r="I3364" s="175"/>
      <c r="J3364" s="175"/>
    </row>
    <row r="3365" spans="1:10" ht="15" customHeight="1">
      <c r="A3365" s="535" t="s">
        <v>113</v>
      </c>
      <c r="B3365" s="201">
        <v>88247</v>
      </c>
      <c r="C3365" s="190" t="s">
        <v>440</v>
      </c>
      <c r="D3365" s="191" t="s">
        <v>90</v>
      </c>
      <c r="E3365" s="165">
        <v>0.6</v>
      </c>
      <c r="F3365" s="166">
        <f>VLOOKUP(B3365,'SINAPI-Tabela-Mai.2016'!A:E,5,0)</f>
        <v>12.69</v>
      </c>
      <c r="G3365" s="167">
        <f>F3365*E3365</f>
        <v>7.613999999999999</v>
      </c>
      <c r="H3365" s="156"/>
      <c r="I3365" s="175"/>
      <c r="J3365" s="175"/>
    </row>
    <row r="3366" spans="1:10">
      <c r="A3366" s="535"/>
      <c r="B3366" s="201"/>
      <c r="C3366" s="190"/>
      <c r="D3366" s="191"/>
      <c r="E3366" s="203"/>
      <c r="F3366" s="192"/>
      <c r="G3366" s="193"/>
      <c r="H3366" s="156"/>
      <c r="I3366" s="175"/>
      <c r="J3366" s="175"/>
    </row>
    <row r="3367" spans="1:10">
      <c r="A3367" s="283" t="str">
        <f>B3362</f>
        <v>COMP.258</v>
      </c>
      <c r="B3367" s="204"/>
      <c r="C3367" s="196" t="s">
        <v>100</v>
      </c>
      <c r="D3367" s="194"/>
      <c r="E3367" s="205"/>
      <c r="F3367" s="197"/>
      <c r="G3367" s="197">
        <f>SUM(G3364:G3366)</f>
        <v>19.553999999999998</v>
      </c>
      <c r="H3367" s="174"/>
      <c r="I3367" s="175" t="e">
        <f>#REF!+#REF!</f>
        <v>#REF!</v>
      </c>
      <c r="J3367" s="175" t="e">
        <f>#REF!+G3364</f>
        <v>#REF!</v>
      </c>
    </row>
    <row r="3368" spans="1:10">
      <c r="A3368" s="284" t="s">
        <v>101</v>
      </c>
      <c r="B3368" s="538"/>
      <c r="C3368" s="178"/>
      <c r="D3368" s="176"/>
      <c r="E3368" s="179"/>
      <c r="F3368" s="180"/>
      <c r="G3368" s="180"/>
      <c r="H3368" s="156"/>
      <c r="I3368" s="175"/>
      <c r="J3368" s="175"/>
    </row>
    <row r="3369" spans="1:10">
      <c r="A3369" s="284"/>
      <c r="B3369" s="357"/>
      <c r="C3369" s="178"/>
      <c r="D3369" s="176"/>
      <c r="E3369" s="179"/>
      <c r="F3369" s="180"/>
      <c r="G3369" s="180"/>
      <c r="H3369" s="156"/>
      <c r="I3369" s="175"/>
      <c r="J3369" s="175"/>
    </row>
    <row r="3370" spans="1:10">
      <c r="A3370" s="199" t="s">
        <v>97</v>
      </c>
      <c r="B3370" s="199" t="s">
        <v>18884</v>
      </c>
      <c r="C3370" s="184" t="s">
        <v>18885</v>
      </c>
      <c r="D3370" s="182" t="s">
        <v>121</v>
      </c>
      <c r="E3370" s="182"/>
      <c r="F3370" s="182"/>
      <c r="G3370" s="182" t="str">
        <f>B3370</f>
        <v>COMP.261</v>
      </c>
      <c r="H3370" s="281"/>
      <c r="I3370" s="175"/>
      <c r="J3370" s="175"/>
    </row>
    <row r="3371" spans="1:10">
      <c r="A3371" s="282" t="s">
        <v>88</v>
      </c>
      <c r="B3371" s="200" t="s">
        <v>91</v>
      </c>
      <c r="C3371" s="186" t="s">
        <v>9</v>
      </c>
      <c r="D3371" s="187" t="s">
        <v>92</v>
      </c>
      <c r="E3371" s="187" t="s">
        <v>93</v>
      </c>
      <c r="F3371" s="187" t="s">
        <v>94</v>
      </c>
      <c r="G3371" s="188" t="s">
        <v>62</v>
      </c>
      <c r="H3371" s="281"/>
      <c r="I3371" s="175"/>
      <c r="J3371" s="175"/>
    </row>
    <row r="3372" spans="1:10">
      <c r="A3372" s="535" t="s">
        <v>266</v>
      </c>
      <c r="B3372" s="201" t="s">
        <v>18886</v>
      </c>
      <c r="C3372" s="190" t="s">
        <v>18887</v>
      </c>
      <c r="D3372" s="191" t="s">
        <v>121</v>
      </c>
      <c r="E3372" s="165">
        <v>1.1000000000000001</v>
      </c>
      <c r="F3372" s="232">
        <f>VLOOKUP(B3372,'Mapa de Cotação'!A:I,9,0)</f>
        <v>117.66700000000002</v>
      </c>
      <c r="G3372" s="167">
        <f>F3372*E3372</f>
        <v>129.43370000000002</v>
      </c>
      <c r="H3372" s="281"/>
      <c r="I3372" s="175"/>
      <c r="J3372" s="175"/>
    </row>
    <row r="3373" spans="1:10">
      <c r="A3373" s="535"/>
      <c r="B3373" s="202"/>
      <c r="C3373" s="190"/>
      <c r="D3373" s="191"/>
      <c r="E3373" s="165"/>
      <c r="F3373" s="166"/>
      <c r="G3373" s="167"/>
      <c r="H3373" s="281"/>
      <c r="I3373" s="175"/>
      <c r="J3373" s="175"/>
    </row>
    <row r="3374" spans="1:10">
      <c r="A3374" s="283" t="str">
        <f>B3370</f>
        <v>COMP.261</v>
      </c>
      <c r="B3374" s="283"/>
      <c r="C3374" s="196" t="s">
        <v>100</v>
      </c>
      <c r="D3374" s="194"/>
      <c r="E3374" s="194"/>
      <c r="F3374" s="173"/>
      <c r="G3374" s="246">
        <f>SUM(G3372:G3373)</f>
        <v>129.43370000000002</v>
      </c>
      <c r="H3374" s="174"/>
      <c r="I3374" s="175">
        <f>G3372</f>
        <v>129.43370000000002</v>
      </c>
      <c r="J3374" s="175" t="e">
        <f>#REF!+#REF!</f>
        <v>#REF!</v>
      </c>
    </row>
    <row r="3375" spans="1:10">
      <c r="A3375" s="284" t="s">
        <v>101</v>
      </c>
      <c r="B3375" s="284"/>
      <c r="C3375" s="178"/>
      <c r="D3375" s="176"/>
      <c r="E3375" s="176"/>
      <c r="F3375" s="180"/>
      <c r="G3375" s="180"/>
      <c r="H3375" s="156"/>
      <c r="I3375" s="175"/>
      <c r="J3375" s="175"/>
    </row>
    <row r="3376" spans="1:10">
      <c r="A3376" s="530"/>
      <c r="B3376" s="277"/>
      <c r="C3376" s="225"/>
      <c r="D3376" s="278"/>
      <c r="E3376" s="279"/>
      <c r="F3376" s="279"/>
      <c r="G3376" s="279"/>
      <c r="H3376" s="156"/>
      <c r="I3376" s="175"/>
      <c r="J3376" s="175"/>
    </row>
    <row r="3377" spans="1:10">
      <c r="A3377" s="199" t="s">
        <v>97</v>
      </c>
      <c r="B3377" s="199" t="s">
        <v>18888</v>
      </c>
      <c r="C3377" s="184" t="s">
        <v>18889</v>
      </c>
      <c r="D3377" s="182" t="s">
        <v>121</v>
      </c>
      <c r="E3377" s="182"/>
      <c r="F3377" s="182"/>
      <c r="G3377" s="182" t="str">
        <f>B3377</f>
        <v>COMP.262</v>
      </c>
      <c r="H3377" s="281"/>
      <c r="I3377" s="175"/>
      <c r="J3377" s="175"/>
    </row>
    <row r="3378" spans="1:10">
      <c r="A3378" s="282" t="s">
        <v>88</v>
      </c>
      <c r="B3378" s="200" t="s">
        <v>91</v>
      </c>
      <c r="C3378" s="186" t="s">
        <v>9</v>
      </c>
      <c r="D3378" s="187" t="s">
        <v>92</v>
      </c>
      <c r="E3378" s="187" t="s">
        <v>93</v>
      </c>
      <c r="F3378" s="187" t="s">
        <v>94</v>
      </c>
      <c r="G3378" s="188" t="s">
        <v>62</v>
      </c>
      <c r="H3378" s="281"/>
      <c r="I3378" s="175"/>
      <c r="J3378" s="175"/>
    </row>
    <row r="3379" spans="1:10">
      <c r="A3379" s="535" t="s">
        <v>266</v>
      </c>
      <c r="B3379" s="201" t="s">
        <v>18890</v>
      </c>
      <c r="C3379" s="190" t="s">
        <v>18891</v>
      </c>
      <c r="D3379" s="191" t="s">
        <v>121</v>
      </c>
      <c r="E3379" s="165">
        <v>1.1000000000000001</v>
      </c>
      <c r="F3379" s="232">
        <f>VLOOKUP(B3379,'Mapa de Cotação'!A:I,9,0)</f>
        <v>82.604500000000002</v>
      </c>
      <c r="G3379" s="167">
        <f>F3379*E3379</f>
        <v>90.864950000000007</v>
      </c>
      <c r="H3379" s="281"/>
      <c r="I3379" s="175"/>
      <c r="J3379" s="175"/>
    </row>
    <row r="3380" spans="1:10">
      <c r="A3380" s="535"/>
      <c r="B3380" s="202"/>
      <c r="C3380" s="190"/>
      <c r="D3380" s="191"/>
      <c r="E3380" s="165"/>
      <c r="F3380" s="166"/>
      <c r="G3380" s="167"/>
      <c r="H3380" s="281"/>
      <c r="I3380" s="175"/>
      <c r="J3380" s="175"/>
    </row>
    <row r="3381" spans="1:10">
      <c r="A3381" s="283" t="str">
        <f>B3377</f>
        <v>COMP.262</v>
      </c>
      <c r="B3381" s="283"/>
      <c r="C3381" s="196" t="s">
        <v>100</v>
      </c>
      <c r="D3381" s="194"/>
      <c r="E3381" s="194"/>
      <c r="F3381" s="173"/>
      <c r="G3381" s="246">
        <f>SUM(G3379:G3380)</f>
        <v>90.864950000000007</v>
      </c>
      <c r="H3381" s="174"/>
      <c r="I3381" s="175">
        <f>G3379</f>
        <v>90.864950000000007</v>
      </c>
      <c r="J3381" s="175" t="e">
        <f>#REF!+#REF!</f>
        <v>#REF!</v>
      </c>
    </row>
    <row r="3382" spans="1:10">
      <c r="A3382" s="284" t="s">
        <v>101</v>
      </c>
      <c r="B3382" s="284"/>
      <c r="C3382" s="178"/>
      <c r="D3382" s="176"/>
      <c r="E3382" s="176"/>
      <c r="F3382" s="180"/>
      <c r="G3382" s="180"/>
      <c r="H3382" s="156"/>
      <c r="I3382" s="175"/>
      <c r="J3382" s="175"/>
    </row>
    <row r="3383" spans="1:10">
      <c r="A3383" s="530"/>
      <c r="B3383" s="277"/>
      <c r="C3383" s="225"/>
      <c r="D3383" s="278"/>
      <c r="E3383" s="279"/>
      <c r="F3383" s="279"/>
      <c r="G3383" s="279"/>
      <c r="H3383" s="156"/>
      <c r="I3383" s="175"/>
      <c r="J3383" s="175"/>
    </row>
    <row r="3384" spans="1:10">
      <c r="A3384" s="199" t="s">
        <v>97</v>
      </c>
      <c r="B3384" s="199" t="s">
        <v>18892</v>
      </c>
      <c r="C3384" s="184" t="s">
        <v>18893</v>
      </c>
      <c r="D3384" s="182" t="s">
        <v>121</v>
      </c>
      <c r="E3384" s="182"/>
      <c r="F3384" s="182"/>
      <c r="G3384" s="182" t="str">
        <f>B3384</f>
        <v>COMP.263</v>
      </c>
      <c r="H3384" s="281"/>
      <c r="I3384" s="175"/>
      <c r="J3384" s="175"/>
    </row>
    <row r="3385" spans="1:10">
      <c r="A3385" s="282" t="s">
        <v>88</v>
      </c>
      <c r="B3385" s="200" t="s">
        <v>91</v>
      </c>
      <c r="C3385" s="186" t="s">
        <v>9</v>
      </c>
      <c r="D3385" s="187" t="s">
        <v>92</v>
      </c>
      <c r="E3385" s="187" t="s">
        <v>93</v>
      </c>
      <c r="F3385" s="187" t="s">
        <v>94</v>
      </c>
      <c r="G3385" s="188" t="s">
        <v>62</v>
      </c>
      <c r="H3385" s="281"/>
      <c r="I3385" s="175"/>
      <c r="J3385" s="175"/>
    </row>
    <row r="3386" spans="1:10">
      <c r="A3386" s="535" t="s">
        <v>266</v>
      </c>
      <c r="B3386" s="201" t="s">
        <v>18894</v>
      </c>
      <c r="C3386" s="190" t="s">
        <v>18895</v>
      </c>
      <c r="D3386" s="191" t="s">
        <v>121</v>
      </c>
      <c r="E3386" s="165">
        <v>1.1000000000000001</v>
      </c>
      <c r="F3386" s="232">
        <f>VLOOKUP(B3386,'Mapa de Cotação'!A:I,9,0)</f>
        <v>100.13850000000002</v>
      </c>
      <c r="G3386" s="167">
        <f>F3386*E3386</f>
        <v>110.15235000000003</v>
      </c>
      <c r="H3386" s="281"/>
      <c r="I3386" s="175"/>
      <c r="J3386" s="175"/>
    </row>
    <row r="3387" spans="1:10">
      <c r="A3387" s="535"/>
      <c r="B3387" s="202"/>
      <c r="C3387" s="190"/>
      <c r="D3387" s="191"/>
      <c r="E3387" s="165"/>
      <c r="F3387" s="166"/>
      <c r="G3387" s="167"/>
      <c r="H3387" s="281"/>
      <c r="I3387" s="175"/>
      <c r="J3387" s="175"/>
    </row>
    <row r="3388" spans="1:10">
      <c r="A3388" s="283" t="str">
        <f>B3384</f>
        <v>COMP.263</v>
      </c>
      <c r="B3388" s="283"/>
      <c r="C3388" s="196" t="s">
        <v>100</v>
      </c>
      <c r="D3388" s="194"/>
      <c r="E3388" s="194"/>
      <c r="F3388" s="173"/>
      <c r="G3388" s="246">
        <f>SUM(G3386:G3387)</f>
        <v>110.15235000000003</v>
      </c>
      <c r="H3388" s="174"/>
      <c r="I3388" s="175">
        <f>G3386</f>
        <v>110.15235000000003</v>
      </c>
      <c r="J3388" s="175" t="e">
        <f>#REF!+#REF!</f>
        <v>#REF!</v>
      </c>
    </row>
    <row r="3389" spans="1:10">
      <c r="A3389" s="284" t="s">
        <v>101</v>
      </c>
      <c r="B3389" s="284"/>
      <c r="C3389" s="178"/>
      <c r="D3389" s="176"/>
      <c r="E3389" s="176"/>
      <c r="F3389" s="180"/>
      <c r="G3389" s="180"/>
      <c r="H3389" s="156"/>
      <c r="I3389" s="175"/>
      <c r="J3389" s="175"/>
    </row>
    <row r="3390" spans="1:10">
      <c r="A3390" s="530"/>
      <c r="B3390" s="277"/>
      <c r="C3390" s="225"/>
      <c r="D3390" s="278"/>
      <c r="E3390" s="279"/>
      <c r="F3390" s="279"/>
      <c r="G3390" s="279"/>
      <c r="H3390" s="156"/>
      <c r="I3390" s="175"/>
      <c r="J3390" s="175"/>
    </row>
    <row r="3391" spans="1:10" ht="46.5" customHeight="1">
      <c r="A3391" s="199" t="s">
        <v>97</v>
      </c>
      <c r="B3391" s="199" t="s">
        <v>18896</v>
      </c>
      <c r="C3391" s="184" t="s">
        <v>18899</v>
      </c>
      <c r="D3391" s="182" t="s">
        <v>108</v>
      </c>
      <c r="E3391" s="182"/>
      <c r="F3391" s="182"/>
      <c r="G3391" s="182" t="str">
        <f>B3391</f>
        <v>COMP.265</v>
      </c>
      <c r="H3391" s="139"/>
      <c r="I3391" s="175"/>
      <c r="J3391" s="175"/>
    </row>
    <row r="3392" spans="1:10">
      <c r="A3392" s="540" t="s">
        <v>88</v>
      </c>
      <c r="B3392" s="541" t="s">
        <v>91</v>
      </c>
      <c r="C3392" s="208" t="s">
        <v>9</v>
      </c>
      <c r="D3392" s="209" t="s">
        <v>92</v>
      </c>
      <c r="E3392" s="209" t="s">
        <v>93</v>
      </c>
      <c r="F3392" s="209" t="s">
        <v>94</v>
      </c>
      <c r="G3392" s="210" t="s">
        <v>62</v>
      </c>
      <c r="H3392" s="139"/>
      <c r="I3392" s="175"/>
      <c r="J3392" s="175"/>
    </row>
    <row r="3393" spans="1:10">
      <c r="A3393" s="584" t="s">
        <v>575</v>
      </c>
      <c r="B3393" s="544" t="s">
        <v>18897</v>
      </c>
      <c r="C3393" s="212" t="s">
        <v>18898</v>
      </c>
      <c r="D3393" s="181" t="s">
        <v>108</v>
      </c>
      <c r="E3393" s="213">
        <v>1</v>
      </c>
      <c r="F3393" s="166">
        <v>140.12</v>
      </c>
      <c r="G3393" s="167">
        <f t="shared" ref="G3393:G3398" si="43">F3393*E3393</f>
        <v>140.12</v>
      </c>
      <c r="H3393" s="139"/>
      <c r="I3393" s="175"/>
      <c r="J3393" s="175"/>
    </row>
    <row r="3394" spans="1:10" ht="21.75" customHeight="1">
      <c r="A3394" s="584" t="s">
        <v>372</v>
      </c>
      <c r="B3394" s="544" t="s">
        <v>1085</v>
      </c>
      <c r="C3394" s="212" t="s">
        <v>1086</v>
      </c>
      <c r="D3394" s="181" t="s">
        <v>108</v>
      </c>
      <c r="E3394" s="213">
        <v>1</v>
      </c>
      <c r="F3394" s="166">
        <f>VLOOKUP(B3394,'SUDECAP-Tabela Serv.-Jan-16'!A:H,8,0)</f>
        <v>189.19</v>
      </c>
      <c r="G3394" s="167">
        <f t="shared" si="43"/>
        <v>189.19</v>
      </c>
      <c r="H3394" s="139"/>
      <c r="I3394" s="175"/>
      <c r="J3394" s="175"/>
    </row>
    <row r="3395" spans="1:10" ht="21.75" customHeight="1">
      <c r="A3395" s="535" t="s">
        <v>113</v>
      </c>
      <c r="B3395" s="544">
        <v>85120</v>
      </c>
      <c r="C3395" s="212" t="s">
        <v>5197</v>
      </c>
      <c r="D3395" s="181" t="s">
        <v>108</v>
      </c>
      <c r="E3395" s="213">
        <v>1</v>
      </c>
      <c r="F3395" s="166">
        <f>VLOOKUP(B3395,'SINAPI-Tabela-Mai.2016'!A:E,5,0)</f>
        <v>51.92</v>
      </c>
      <c r="G3395" s="167">
        <f t="shared" si="43"/>
        <v>51.92</v>
      </c>
      <c r="H3395" s="139"/>
      <c r="I3395" s="175"/>
      <c r="J3395" s="175"/>
    </row>
    <row r="3396" spans="1:10" ht="21.75" customHeight="1">
      <c r="A3396" s="584" t="s">
        <v>372</v>
      </c>
      <c r="B3396" s="544" t="s">
        <v>1089</v>
      </c>
      <c r="C3396" s="212" t="s">
        <v>1090</v>
      </c>
      <c r="D3396" s="181" t="s">
        <v>108</v>
      </c>
      <c r="E3396" s="213">
        <v>1</v>
      </c>
      <c r="F3396" s="166">
        <f>VLOOKUP(B3396,'SUDECAP-Tabela Serv.-Jan-16'!A:H,8,0)</f>
        <v>261.08999999999997</v>
      </c>
      <c r="G3396" s="167">
        <f t="shared" si="43"/>
        <v>261.08999999999997</v>
      </c>
      <c r="H3396" s="139"/>
      <c r="I3396" s="175"/>
      <c r="J3396" s="175"/>
    </row>
    <row r="3397" spans="1:10" ht="21.75" customHeight="1">
      <c r="A3397" s="584" t="s">
        <v>372</v>
      </c>
      <c r="B3397" s="544" t="s">
        <v>1091</v>
      </c>
      <c r="C3397" s="212" t="s">
        <v>1092</v>
      </c>
      <c r="D3397" s="181" t="s">
        <v>108</v>
      </c>
      <c r="E3397" s="213">
        <v>1</v>
      </c>
      <c r="F3397" s="166">
        <f>VLOOKUP(B3397,'SUDECAP-Tabela Serv.-Jan-16'!A:H,8,0)</f>
        <v>82.56</v>
      </c>
      <c r="G3397" s="167">
        <f t="shared" si="43"/>
        <v>82.56</v>
      </c>
      <c r="H3397" s="139"/>
      <c r="I3397" s="175"/>
      <c r="J3397" s="175"/>
    </row>
    <row r="3398" spans="1:10" ht="21.75" customHeight="1">
      <c r="A3398" s="584" t="s">
        <v>372</v>
      </c>
      <c r="B3398" s="544" t="s">
        <v>1093</v>
      </c>
      <c r="C3398" s="212" t="s">
        <v>1094</v>
      </c>
      <c r="D3398" s="181" t="s">
        <v>108</v>
      </c>
      <c r="E3398" s="213">
        <v>1</v>
      </c>
      <c r="F3398" s="166">
        <f>VLOOKUP(B3398,'SUDECAP-Tabela Serv.-Jan-16'!A:H,8,0)</f>
        <v>175.26</v>
      </c>
      <c r="G3398" s="167">
        <f t="shared" si="43"/>
        <v>175.26</v>
      </c>
      <c r="H3398" s="139"/>
      <c r="I3398" s="175"/>
      <c r="J3398" s="175"/>
    </row>
    <row r="3399" spans="1:10">
      <c r="A3399" s="536"/>
      <c r="B3399" s="537"/>
      <c r="C3399" s="212"/>
      <c r="D3399" s="181"/>
      <c r="E3399" s="181"/>
      <c r="F3399" s="181"/>
      <c r="G3399" s="215"/>
      <c r="H3399" s="139"/>
      <c r="I3399" s="175"/>
      <c r="J3399" s="175"/>
    </row>
    <row r="3400" spans="1:10">
      <c r="A3400" s="542" t="str">
        <f>B3391</f>
        <v>COMP.265</v>
      </c>
      <c r="B3400" s="542"/>
      <c r="C3400" s="218" t="s">
        <v>100</v>
      </c>
      <c r="D3400" s="216"/>
      <c r="E3400" s="216"/>
      <c r="F3400" s="216"/>
      <c r="G3400" s="219">
        <f>SUM(G3393:G3399)</f>
        <v>900.13999999999987</v>
      </c>
      <c r="H3400" s="139"/>
      <c r="I3400" s="175">
        <f>G3400*0.7</f>
        <v>630.09799999999984</v>
      </c>
      <c r="J3400" s="175">
        <f>G3400*0.3</f>
        <v>270.04199999999997</v>
      </c>
    </row>
    <row r="3401" spans="1:10">
      <c r="A3401" s="543" t="s">
        <v>101</v>
      </c>
      <c r="B3401" s="543"/>
      <c r="C3401" s="222"/>
      <c r="D3401" s="220"/>
      <c r="E3401" s="220"/>
      <c r="F3401" s="220"/>
      <c r="G3401" s="220"/>
      <c r="H3401" s="139"/>
      <c r="I3401" s="175"/>
      <c r="J3401" s="175"/>
    </row>
    <row r="3402" spans="1:10">
      <c r="A3402" s="605"/>
      <c r="B3402" s="605"/>
      <c r="C3402" s="225"/>
      <c r="D3402" s="223"/>
      <c r="E3402" s="223"/>
      <c r="F3402" s="223"/>
      <c r="G3402" s="223"/>
      <c r="H3402" s="139"/>
      <c r="I3402" s="175"/>
      <c r="J3402" s="175"/>
    </row>
    <row r="3403" spans="1:10" ht="22.5">
      <c r="A3403" s="199" t="s">
        <v>97</v>
      </c>
      <c r="B3403" s="199" t="s">
        <v>18916</v>
      </c>
      <c r="C3403" s="184" t="s">
        <v>18915</v>
      </c>
      <c r="D3403" s="182" t="s">
        <v>108</v>
      </c>
      <c r="E3403" s="182"/>
      <c r="F3403" s="182"/>
      <c r="G3403" s="182" t="str">
        <f>B3403</f>
        <v>COMP.267</v>
      </c>
      <c r="H3403" s="156"/>
      <c r="I3403" s="175"/>
      <c r="J3403" s="175"/>
    </row>
    <row r="3404" spans="1:10" ht="15" customHeight="1">
      <c r="A3404" s="282" t="s">
        <v>88</v>
      </c>
      <c r="B3404" s="534" t="s">
        <v>91</v>
      </c>
      <c r="C3404" s="186" t="s">
        <v>9</v>
      </c>
      <c r="D3404" s="187" t="s">
        <v>92</v>
      </c>
      <c r="E3404" s="187" t="s">
        <v>93</v>
      </c>
      <c r="F3404" s="187" t="s">
        <v>94</v>
      </c>
      <c r="G3404" s="188" t="s">
        <v>62</v>
      </c>
      <c r="H3404" s="156"/>
      <c r="I3404" s="175"/>
      <c r="J3404" s="175"/>
    </row>
    <row r="3405" spans="1:10" ht="15" customHeight="1">
      <c r="A3405" s="535" t="s">
        <v>113</v>
      </c>
      <c r="B3405" s="201">
        <v>88276</v>
      </c>
      <c r="C3405" s="190" t="s">
        <v>6132</v>
      </c>
      <c r="D3405" s="191" t="s">
        <v>90</v>
      </c>
      <c r="E3405" s="165">
        <v>5</v>
      </c>
      <c r="F3405" s="166">
        <f>VLOOKUP(B3405,'SINAPI-Tabela-Mai.2016'!A:E,5,0)</f>
        <v>19.899999999999999</v>
      </c>
      <c r="G3405" s="167">
        <f>F3405*E3405</f>
        <v>99.5</v>
      </c>
      <c r="H3405" s="156"/>
      <c r="I3405" s="175"/>
      <c r="J3405" s="175"/>
    </row>
    <row r="3406" spans="1:10" ht="15" customHeight="1">
      <c r="A3406" s="535" t="s">
        <v>113</v>
      </c>
      <c r="B3406" s="201">
        <v>88247</v>
      </c>
      <c r="C3406" s="190" t="s">
        <v>440</v>
      </c>
      <c r="D3406" s="191" t="s">
        <v>90</v>
      </c>
      <c r="E3406" s="165">
        <v>5</v>
      </c>
      <c r="F3406" s="166">
        <f>VLOOKUP(B3406,'SINAPI-Tabela-Mai.2016'!A:E,5,0)</f>
        <v>12.69</v>
      </c>
      <c r="G3406" s="167">
        <f>F3406*E3406</f>
        <v>63.449999999999996</v>
      </c>
      <c r="H3406" s="156"/>
      <c r="I3406" s="175"/>
      <c r="J3406" s="175"/>
    </row>
    <row r="3407" spans="1:10">
      <c r="A3407" s="535"/>
      <c r="B3407" s="201"/>
      <c r="C3407" s="190"/>
      <c r="D3407" s="191"/>
      <c r="E3407" s="203"/>
      <c r="F3407" s="192"/>
      <c r="G3407" s="193"/>
      <c r="H3407" s="156"/>
      <c r="I3407" s="175"/>
      <c r="J3407" s="175"/>
    </row>
    <row r="3408" spans="1:10">
      <c r="A3408" s="283" t="str">
        <f>B3403</f>
        <v>COMP.267</v>
      </c>
      <c r="B3408" s="204"/>
      <c r="C3408" s="196" t="s">
        <v>100</v>
      </c>
      <c r="D3408" s="194"/>
      <c r="E3408" s="205"/>
      <c r="F3408" s="197"/>
      <c r="G3408" s="197">
        <f>SUM(G3405:G3407)</f>
        <v>162.94999999999999</v>
      </c>
      <c r="H3408" s="174"/>
      <c r="I3408" s="175" t="e">
        <f>#REF!+#REF!</f>
        <v>#REF!</v>
      </c>
      <c r="J3408" s="175" t="e">
        <f>#REF!+G3405</f>
        <v>#REF!</v>
      </c>
    </row>
    <row r="3409" spans="1:10">
      <c r="A3409" s="284" t="s">
        <v>101</v>
      </c>
      <c r="B3409" s="538"/>
      <c r="C3409" s="178"/>
      <c r="D3409" s="176"/>
      <c r="E3409" s="179"/>
      <c r="F3409" s="180"/>
      <c r="G3409" s="180"/>
      <c r="H3409" s="156"/>
      <c r="I3409" s="175"/>
      <c r="J3409" s="175"/>
    </row>
    <row r="3410" spans="1:10">
      <c r="A3410" s="284"/>
      <c r="B3410" s="357"/>
      <c r="C3410" s="178"/>
      <c r="D3410" s="176"/>
      <c r="E3410" s="179"/>
      <c r="F3410" s="180"/>
      <c r="G3410" s="180"/>
      <c r="H3410" s="156"/>
      <c r="I3410" s="175"/>
      <c r="J3410" s="175"/>
    </row>
    <row r="3411" spans="1:10" ht="22.5">
      <c r="A3411" s="199" t="s">
        <v>97</v>
      </c>
      <c r="B3411" s="199" t="s">
        <v>18918</v>
      </c>
      <c r="C3411" s="184" t="s">
        <v>18917</v>
      </c>
      <c r="D3411" s="182" t="s">
        <v>121</v>
      </c>
      <c r="E3411" s="182"/>
      <c r="F3411" s="182"/>
      <c r="G3411" s="182" t="str">
        <f>B3411</f>
        <v>COMP.268</v>
      </c>
      <c r="H3411" s="156"/>
      <c r="I3411" s="175"/>
      <c r="J3411" s="175"/>
    </row>
    <row r="3412" spans="1:10" ht="15" customHeight="1">
      <c r="A3412" s="282" t="s">
        <v>88</v>
      </c>
      <c r="B3412" s="534" t="s">
        <v>91</v>
      </c>
      <c r="C3412" s="186" t="s">
        <v>9</v>
      </c>
      <c r="D3412" s="187" t="s">
        <v>92</v>
      </c>
      <c r="E3412" s="187" t="s">
        <v>93</v>
      </c>
      <c r="F3412" s="187" t="s">
        <v>94</v>
      </c>
      <c r="G3412" s="188" t="s">
        <v>62</v>
      </c>
      <c r="H3412" s="156"/>
      <c r="I3412" s="175"/>
      <c r="J3412" s="175"/>
    </row>
    <row r="3413" spans="1:10" ht="15" customHeight="1">
      <c r="A3413" s="535" t="s">
        <v>113</v>
      </c>
      <c r="B3413" s="201">
        <v>88276</v>
      </c>
      <c r="C3413" s="190" t="s">
        <v>6132</v>
      </c>
      <c r="D3413" s="191" t="s">
        <v>90</v>
      </c>
      <c r="E3413" s="165">
        <v>0.6</v>
      </c>
      <c r="F3413" s="166">
        <f>VLOOKUP(B3413,'SINAPI-Tabela-Mai.2016'!A:E,5,0)</f>
        <v>19.899999999999999</v>
      </c>
      <c r="G3413" s="167">
        <f>F3413*E3413</f>
        <v>11.94</v>
      </c>
      <c r="H3413" s="156"/>
      <c r="I3413" s="175"/>
      <c r="J3413" s="175"/>
    </row>
    <row r="3414" spans="1:10" ht="15" customHeight="1">
      <c r="A3414" s="535" t="s">
        <v>113</v>
      </c>
      <c r="B3414" s="201">
        <v>88247</v>
      </c>
      <c r="C3414" s="190" t="s">
        <v>440</v>
      </c>
      <c r="D3414" s="191" t="s">
        <v>90</v>
      </c>
      <c r="E3414" s="165">
        <v>0.6</v>
      </c>
      <c r="F3414" s="166">
        <f>VLOOKUP(B3414,'SINAPI-Tabela-Mai.2016'!A:E,5,0)</f>
        <v>12.69</v>
      </c>
      <c r="G3414" s="167">
        <f>F3414*E3414</f>
        <v>7.613999999999999</v>
      </c>
      <c r="H3414" s="156"/>
      <c r="I3414" s="175"/>
      <c r="J3414" s="175"/>
    </row>
    <row r="3415" spans="1:10">
      <c r="A3415" s="535"/>
      <c r="B3415" s="201"/>
      <c r="C3415" s="190"/>
      <c r="D3415" s="191"/>
      <c r="E3415" s="203"/>
      <c r="F3415" s="192"/>
      <c r="G3415" s="193"/>
      <c r="H3415" s="156"/>
      <c r="I3415" s="175"/>
      <c r="J3415" s="175"/>
    </row>
    <row r="3416" spans="1:10">
      <c r="A3416" s="283" t="str">
        <f>B3411</f>
        <v>COMP.268</v>
      </c>
      <c r="B3416" s="204"/>
      <c r="C3416" s="196" t="s">
        <v>100</v>
      </c>
      <c r="D3416" s="194"/>
      <c r="E3416" s="205"/>
      <c r="F3416" s="197"/>
      <c r="G3416" s="197">
        <f>SUM(G3413:G3415)</f>
        <v>19.553999999999998</v>
      </c>
      <c r="H3416" s="174"/>
      <c r="I3416" s="175" t="e">
        <f>#REF!+#REF!</f>
        <v>#REF!</v>
      </c>
      <c r="J3416" s="175" t="e">
        <f>#REF!+G3413</f>
        <v>#REF!</v>
      </c>
    </row>
    <row r="3417" spans="1:10">
      <c r="A3417" s="284" t="s">
        <v>101</v>
      </c>
      <c r="B3417" s="538"/>
      <c r="C3417" s="178"/>
      <c r="D3417" s="176"/>
      <c r="E3417" s="179"/>
      <c r="F3417" s="180"/>
      <c r="G3417" s="180"/>
      <c r="H3417" s="156"/>
      <c r="I3417" s="175"/>
      <c r="J3417" s="175"/>
    </row>
    <row r="3418" spans="1:10">
      <c r="A3418" s="284"/>
      <c r="B3418" s="357"/>
      <c r="C3418" s="178"/>
      <c r="D3418" s="176"/>
      <c r="E3418" s="179"/>
      <c r="F3418" s="180"/>
      <c r="G3418" s="180"/>
      <c r="H3418" s="156"/>
      <c r="I3418" s="175"/>
      <c r="J3418" s="175"/>
    </row>
    <row r="3419" spans="1:10" ht="33.75">
      <c r="A3419" s="280" t="s">
        <v>97</v>
      </c>
      <c r="B3419" s="199" t="s">
        <v>18935</v>
      </c>
      <c r="C3419" s="184" t="s">
        <v>18936</v>
      </c>
      <c r="D3419" s="182" t="s">
        <v>108</v>
      </c>
      <c r="E3419" s="227"/>
      <c r="F3419" s="182"/>
      <c r="G3419" s="182" t="str">
        <f>B3419</f>
        <v>COMP.269</v>
      </c>
      <c r="H3419" s="156"/>
      <c r="I3419" s="175"/>
      <c r="J3419" s="175"/>
    </row>
    <row r="3420" spans="1:10">
      <c r="A3420" s="282" t="s">
        <v>88</v>
      </c>
      <c r="B3420" s="534" t="s">
        <v>91</v>
      </c>
      <c r="C3420" s="186" t="s">
        <v>9</v>
      </c>
      <c r="D3420" s="187" t="s">
        <v>92</v>
      </c>
      <c r="E3420" s="229" t="s">
        <v>93</v>
      </c>
      <c r="F3420" s="187" t="s">
        <v>94</v>
      </c>
      <c r="G3420" s="188" t="s">
        <v>62</v>
      </c>
      <c r="H3420" s="156"/>
      <c r="I3420" s="175"/>
      <c r="J3420" s="175"/>
    </row>
    <row r="3421" spans="1:10">
      <c r="A3421" s="535" t="s">
        <v>113</v>
      </c>
      <c r="B3421" s="201">
        <v>88264</v>
      </c>
      <c r="C3421" s="190" t="s">
        <v>135</v>
      </c>
      <c r="D3421" s="191" t="s">
        <v>90</v>
      </c>
      <c r="E3421" s="165">
        <v>1</v>
      </c>
      <c r="F3421" s="166">
        <f>VLOOKUP(B3421,'SINAPI-Tabela-Mai.2016'!A:E,5,0)</f>
        <v>15.86</v>
      </c>
      <c r="G3421" s="167">
        <f>F3421*E3421</f>
        <v>15.86</v>
      </c>
      <c r="H3421" s="156"/>
      <c r="I3421" s="175"/>
      <c r="J3421" s="175"/>
    </row>
    <row r="3422" spans="1:10">
      <c r="A3422" s="535" t="s">
        <v>113</v>
      </c>
      <c r="B3422" s="201">
        <v>88316</v>
      </c>
      <c r="C3422" s="190" t="s">
        <v>116</v>
      </c>
      <c r="D3422" s="191" t="s">
        <v>90</v>
      </c>
      <c r="E3422" s="165">
        <v>1</v>
      </c>
      <c r="F3422" s="166">
        <f>VLOOKUP(B3422,'SINAPI-Tabela-Mai.2016'!A:E,5,0)</f>
        <v>11.41</v>
      </c>
      <c r="G3422" s="167">
        <f>F3422*E3422</f>
        <v>11.41</v>
      </c>
      <c r="H3422" s="156"/>
      <c r="I3422" s="175"/>
      <c r="J3422" s="175"/>
    </row>
    <row r="3423" spans="1:10" ht="33.75">
      <c r="A3423" s="535" t="s">
        <v>266</v>
      </c>
      <c r="B3423" s="201" t="s">
        <v>18937</v>
      </c>
      <c r="C3423" s="190" t="s">
        <v>18938</v>
      </c>
      <c r="D3423" s="191" t="s">
        <v>108</v>
      </c>
      <c r="E3423" s="165">
        <v>1</v>
      </c>
      <c r="F3423" s="232">
        <f>'Mapa de Cotação'!I546</f>
        <v>336.01</v>
      </c>
      <c r="G3423" s="167">
        <f>F3423*E3423</f>
        <v>336.01</v>
      </c>
      <c r="H3423" s="281"/>
      <c r="I3423" s="175"/>
      <c r="J3423" s="175"/>
    </row>
    <row r="3424" spans="1:10">
      <c r="A3424" s="535"/>
      <c r="B3424" s="201"/>
      <c r="C3424" s="190"/>
      <c r="D3424" s="191"/>
      <c r="E3424" s="203"/>
      <c r="F3424" s="192"/>
      <c r="G3424" s="193"/>
      <c r="H3424" s="156"/>
      <c r="I3424" s="175"/>
      <c r="J3424" s="175"/>
    </row>
    <row r="3425" spans="1:10">
      <c r="A3425" s="283" t="str">
        <f>B3419</f>
        <v>COMP.269</v>
      </c>
      <c r="B3425" s="204"/>
      <c r="C3425" s="196" t="s">
        <v>100</v>
      </c>
      <c r="D3425" s="194"/>
      <c r="E3425" s="205"/>
      <c r="F3425" s="197"/>
      <c r="G3425" s="197">
        <f>SUM(G3421:G3424)</f>
        <v>363.28</v>
      </c>
      <c r="H3425" s="174"/>
      <c r="I3425" s="175">
        <f>G3423</f>
        <v>336.01</v>
      </c>
      <c r="J3425" s="175">
        <f>G3421+G3422</f>
        <v>27.27</v>
      </c>
    </row>
    <row r="3426" spans="1:10">
      <c r="A3426" s="284" t="s">
        <v>101</v>
      </c>
      <c r="B3426" s="538" t="s">
        <v>18954</v>
      </c>
      <c r="C3426" s="178"/>
      <c r="D3426" s="176"/>
      <c r="E3426" s="179"/>
      <c r="F3426" s="180"/>
      <c r="G3426" s="180"/>
      <c r="H3426" s="156"/>
      <c r="I3426" s="175"/>
      <c r="J3426" s="175"/>
    </row>
    <row r="3427" spans="1:10">
      <c r="A3427" s="198"/>
      <c r="B3427" s="177"/>
      <c r="C3427" s="178"/>
      <c r="D3427" s="176"/>
      <c r="E3427" s="179"/>
      <c r="F3427" s="180"/>
      <c r="G3427" s="180"/>
      <c r="H3427" s="156"/>
      <c r="I3427" s="175"/>
      <c r="J3427" s="175"/>
    </row>
    <row r="3428" spans="1:10" ht="33.75">
      <c r="A3428" s="280" t="s">
        <v>97</v>
      </c>
      <c r="B3428" s="199" t="s">
        <v>18943</v>
      </c>
      <c r="C3428" s="184" t="s">
        <v>18944</v>
      </c>
      <c r="D3428" s="182" t="s">
        <v>108</v>
      </c>
      <c r="E3428" s="227"/>
      <c r="F3428" s="182"/>
      <c r="G3428" s="182" t="str">
        <f>B3428</f>
        <v>COMP.270</v>
      </c>
      <c r="H3428" s="156"/>
      <c r="I3428" s="175"/>
      <c r="J3428" s="175"/>
    </row>
    <row r="3429" spans="1:10">
      <c r="A3429" s="282" t="s">
        <v>88</v>
      </c>
      <c r="B3429" s="534" t="s">
        <v>91</v>
      </c>
      <c r="C3429" s="186" t="s">
        <v>9</v>
      </c>
      <c r="D3429" s="187" t="s">
        <v>92</v>
      </c>
      <c r="E3429" s="229" t="s">
        <v>93</v>
      </c>
      <c r="F3429" s="187" t="s">
        <v>94</v>
      </c>
      <c r="G3429" s="188" t="s">
        <v>62</v>
      </c>
      <c r="H3429" s="156"/>
      <c r="I3429" s="175"/>
      <c r="J3429" s="175"/>
    </row>
    <row r="3430" spans="1:10">
      <c r="A3430" s="535" t="s">
        <v>113</v>
      </c>
      <c r="B3430" s="201">
        <v>88264</v>
      </c>
      <c r="C3430" s="190" t="s">
        <v>135</v>
      </c>
      <c r="D3430" s="191" t="s">
        <v>90</v>
      </c>
      <c r="E3430" s="165">
        <v>1</v>
      </c>
      <c r="F3430" s="166">
        <f>VLOOKUP(B3430,'SINAPI-Tabela-Mai.2016'!A:E,5,0)</f>
        <v>15.86</v>
      </c>
      <c r="G3430" s="167">
        <f>F3430*E3430</f>
        <v>15.86</v>
      </c>
      <c r="H3430" s="156"/>
      <c r="I3430" s="175"/>
      <c r="J3430" s="175"/>
    </row>
    <row r="3431" spans="1:10">
      <c r="A3431" s="535" t="s">
        <v>113</v>
      </c>
      <c r="B3431" s="201">
        <v>88316</v>
      </c>
      <c r="C3431" s="190" t="s">
        <v>116</v>
      </c>
      <c r="D3431" s="191" t="s">
        <v>90</v>
      </c>
      <c r="E3431" s="165">
        <v>1</v>
      </c>
      <c r="F3431" s="166">
        <f>VLOOKUP(B3431,'SINAPI-Tabela-Mai.2016'!A:E,5,0)</f>
        <v>11.41</v>
      </c>
      <c r="G3431" s="167">
        <f>F3431*E3431</f>
        <v>11.41</v>
      </c>
      <c r="H3431" s="156"/>
      <c r="I3431" s="175"/>
      <c r="J3431" s="175"/>
    </row>
    <row r="3432" spans="1:10" ht="34.5" customHeight="1">
      <c r="A3432" s="535" t="s">
        <v>266</v>
      </c>
      <c r="B3432" s="201" t="s">
        <v>18946</v>
      </c>
      <c r="C3432" s="190" t="s">
        <v>18945</v>
      </c>
      <c r="D3432" s="191" t="s">
        <v>108</v>
      </c>
      <c r="E3432" s="165">
        <v>1</v>
      </c>
      <c r="F3432" s="232">
        <f>'Mapa de Cotação'!I555</f>
        <v>355.35</v>
      </c>
      <c r="G3432" s="167">
        <f>F3432*E3432</f>
        <v>355.35</v>
      </c>
      <c r="H3432" s="281"/>
      <c r="I3432" s="175"/>
      <c r="J3432" s="175"/>
    </row>
    <row r="3433" spans="1:10">
      <c r="A3433" s="535"/>
      <c r="B3433" s="201"/>
      <c r="C3433" s="190"/>
      <c r="D3433" s="191"/>
      <c r="E3433" s="203"/>
      <c r="F3433" s="192"/>
      <c r="G3433" s="193"/>
      <c r="H3433" s="156"/>
      <c r="I3433" s="175"/>
      <c r="J3433" s="175"/>
    </row>
    <row r="3434" spans="1:10">
      <c r="A3434" s="283" t="str">
        <f>B3428</f>
        <v>COMP.270</v>
      </c>
      <c r="B3434" s="204"/>
      <c r="C3434" s="196" t="s">
        <v>100</v>
      </c>
      <c r="D3434" s="194"/>
      <c r="E3434" s="205"/>
      <c r="F3434" s="197"/>
      <c r="G3434" s="197">
        <f>SUM(G3430:G3433)</f>
        <v>382.62</v>
      </c>
      <c r="H3434" s="174"/>
      <c r="I3434" s="175">
        <f>G3432</f>
        <v>355.35</v>
      </c>
      <c r="J3434" s="175">
        <f>G3430+G3431</f>
        <v>27.27</v>
      </c>
    </row>
    <row r="3435" spans="1:10">
      <c r="A3435" s="284" t="s">
        <v>101</v>
      </c>
      <c r="B3435" s="538" t="s">
        <v>18954</v>
      </c>
      <c r="C3435" s="178"/>
      <c r="D3435" s="176"/>
      <c r="E3435" s="179"/>
      <c r="F3435" s="180"/>
      <c r="G3435" s="180"/>
      <c r="H3435" s="156"/>
      <c r="I3435" s="175"/>
      <c r="J3435" s="175"/>
    </row>
    <row r="3436" spans="1:10">
      <c r="A3436" s="198"/>
      <c r="B3436" s="177"/>
      <c r="C3436" s="178"/>
      <c r="D3436" s="176"/>
      <c r="E3436" s="179"/>
      <c r="F3436" s="180"/>
      <c r="G3436" s="180"/>
      <c r="H3436" s="156"/>
      <c r="I3436" s="175"/>
      <c r="J3436" s="175"/>
    </row>
    <row r="3437" spans="1:10" ht="33.75">
      <c r="A3437" s="280" t="s">
        <v>97</v>
      </c>
      <c r="B3437" s="199" t="s">
        <v>18948</v>
      </c>
      <c r="C3437" s="184" t="s">
        <v>18949</v>
      </c>
      <c r="D3437" s="182" t="s">
        <v>108</v>
      </c>
      <c r="E3437" s="227"/>
      <c r="F3437" s="182"/>
      <c r="G3437" s="182" t="str">
        <f>B3437</f>
        <v>COMP.271</v>
      </c>
      <c r="H3437" s="156"/>
      <c r="I3437" s="175"/>
      <c r="J3437" s="175"/>
    </row>
    <row r="3438" spans="1:10">
      <c r="A3438" s="282" t="s">
        <v>88</v>
      </c>
      <c r="B3438" s="534" t="s">
        <v>91</v>
      </c>
      <c r="C3438" s="186" t="s">
        <v>9</v>
      </c>
      <c r="D3438" s="187" t="s">
        <v>92</v>
      </c>
      <c r="E3438" s="229" t="s">
        <v>93</v>
      </c>
      <c r="F3438" s="187" t="s">
        <v>94</v>
      </c>
      <c r="G3438" s="188" t="s">
        <v>62</v>
      </c>
      <c r="H3438" s="156"/>
      <c r="I3438" s="175"/>
      <c r="J3438" s="175"/>
    </row>
    <row r="3439" spans="1:10">
      <c r="A3439" s="535" t="s">
        <v>113</v>
      </c>
      <c r="B3439" s="201">
        <v>88264</v>
      </c>
      <c r="C3439" s="190" t="s">
        <v>135</v>
      </c>
      <c r="D3439" s="191" t="s">
        <v>90</v>
      </c>
      <c r="E3439" s="165">
        <v>1</v>
      </c>
      <c r="F3439" s="166">
        <f>VLOOKUP(B3439,'SINAPI-Tabela-Mai.2016'!A:E,5,0)</f>
        <v>15.86</v>
      </c>
      <c r="G3439" s="167">
        <f>F3439*E3439</f>
        <v>15.86</v>
      </c>
      <c r="H3439" s="156"/>
      <c r="I3439" s="175"/>
      <c r="J3439" s="175"/>
    </row>
    <row r="3440" spans="1:10">
      <c r="A3440" s="535" t="s">
        <v>113</v>
      </c>
      <c r="B3440" s="201">
        <v>88316</v>
      </c>
      <c r="C3440" s="190" t="s">
        <v>116</v>
      </c>
      <c r="D3440" s="191" t="s">
        <v>90</v>
      </c>
      <c r="E3440" s="165">
        <v>1</v>
      </c>
      <c r="F3440" s="166">
        <f>VLOOKUP(B3440,'SINAPI-Tabela-Mai.2016'!A:E,5,0)</f>
        <v>11.41</v>
      </c>
      <c r="G3440" s="167">
        <f>F3440*E3440</f>
        <v>11.41</v>
      </c>
      <c r="H3440" s="156"/>
      <c r="I3440" s="175"/>
      <c r="J3440" s="175"/>
    </row>
    <row r="3441" spans="1:10" ht="33.75">
      <c r="A3441" s="535" t="s">
        <v>266</v>
      </c>
      <c r="B3441" s="201" t="s">
        <v>18951</v>
      </c>
      <c r="C3441" s="190" t="s">
        <v>18950</v>
      </c>
      <c r="D3441" s="191" t="s">
        <v>108</v>
      </c>
      <c r="E3441" s="165">
        <v>1</v>
      </c>
      <c r="F3441" s="232">
        <f>VLOOKUP(B3441,'Mapa de Cotação'!A:I,9,0)</f>
        <v>249.51999999999998</v>
      </c>
      <c r="G3441" s="167">
        <f>F3441*E3441</f>
        <v>249.51999999999998</v>
      </c>
      <c r="H3441" s="281"/>
      <c r="I3441" s="175"/>
      <c r="J3441" s="175"/>
    </row>
    <row r="3442" spans="1:10">
      <c r="A3442" s="535"/>
      <c r="B3442" s="201"/>
      <c r="C3442" s="190"/>
      <c r="D3442" s="191"/>
      <c r="E3442" s="203"/>
      <c r="F3442" s="192"/>
      <c r="G3442" s="193"/>
      <c r="H3442" s="156"/>
      <c r="I3442" s="175"/>
      <c r="J3442" s="175"/>
    </row>
    <row r="3443" spans="1:10">
      <c r="A3443" s="283" t="str">
        <f>B3437</f>
        <v>COMP.271</v>
      </c>
      <c r="B3443" s="204"/>
      <c r="C3443" s="196" t="s">
        <v>100</v>
      </c>
      <c r="D3443" s="194"/>
      <c r="E3443" s="205"/>
      <c r="F3443" s="197"/>
      <c r="G3443" s="197">
        <f>SUM(G3439:G3442)</f>
        <v>276.78999999999996</v>
      </c>
      <c r="H3443" s="174"/>
      <c r="I3443" s="175">
        <f>G3441</f>
        <v>249.51999999999998</v>
      </c>
      <c r="J3443" s="175">
        <f>G3439+G3440</f>
        <v>27.27</v>
      </c>
    </row>
    <row r="3444" spans="1:10">
      <c r="A3444" s="284" t="s">
        <v>101</v>
      </c>
      <c r="B3444" s="538" t="s">
        <v>18954</v>
      </c>
      <c r="C3444" s="178"/>
      <c r="D3444" s="176"/>
      <c r="E3444" s="179"/>
      <c r="F3444" s="180"/>
      <c r="G3444" s="180"/>
      <c r="H3444" s="156"/>
      <c r="I3444" s="175"/>
      <c r="J3444" s="175"/>
    </row>
    <row r="3445" spans="1:10">
      <c r="A3445" s="198"/>
      <c r="B3445" s="177"/>
      <c r="C3445" s="178"/>
      <c r="D3445" s="176"/>
      <c r="E3445" s="179"/>
      <c r="F3445" s="180"/>
      <c r="G3445" s="180"/>
      <c r="H3445" s="156"/>
      <c r="I3445" s="175"/>
      <c r="J3445" s="175"/>
    </row>
    <row r="3446" spans="1:10" ht="22.5">
      <c r="A3446" s="280" t="s">
        <v>97</v>
      </c>
      <c r="B3446" s="199" t="s">
        <v>18952</v>
      </c>
      <c r="C3446" s="184" t="s">
        <v>18953</v>
      </c>
      <c r="D3446" s="182" t="s">
        <v>108</v>
      </c>
      <c r="E3446" s="227"/>
      <c r="F3446" s="182"/>
      <c r="G3446" s="182" t="str">
        <f>B3446</f>
        <v>COMP.272</v>
      </c>
      <c r="H3446" s="156"/>
      <c r="I3446" s="175"/>
      <c r="J3446" s="175"/>
    </row>
    <row r="3447" spans="1:10">
      <c r="A3447" s="282" t="s">
        <v>88</v>
      </c>
      <c r="B3447" s="534" t="s">
        <v>91</v>
      </c>
      <c r="C3447" s="186" t="s">
        <v>9</v>
      </c>
      <c r="D3447" s="187" t="s">
        <v>92</v>
      </c>
      <c r="E3447" s="229" t="s">
        <v>93</v>
      </c>
      <c r="F3447" s="187" t="s">
        <v>94</v>
      </c>
      <c r="G3447" s="188" t="s">
        <v>62</v>
      </c>
      <c r="H3447" s="156"/>
      <c r="I3447" s="175"/>
      <c r="J3447" s="175"/>
    </row>
    <row r="3448" spans="1:10">
      <c r="A3448" s="535" t="s">
        <v>113</v>
      </c>
      <c r="B3448" s="201">
        <v>88264</v>
      </c>
      <c r="C3448" s="190" t="s">
        <v>135</v>
      </c>
      <c r="D3448" s="191" t="s">
        <v>90</v>
      </c>
      <c r="E3448" s="165">
        <v>1</v>
      </c>
      <c r="F3448" s="166">
        <f>VLOOKUP(B3448,'SINAPI-Tabela-Mai.2016'!A:E,5,0)</f>
        <v>15.86</v>
      </c>
      <c r="G3448" s="167">
        <f>F3448*E3448</f>
        <v>15.86</v>
      </c>
      <c r="H3448" s="156"/>
      <c r="I3448" s="175"/>
      <c r="J3448" s="175"/>
    </row>
    <row r="3449" spans="1:10">
      <c r="A3449" s="535" t="s">
        <v>113</v>
      </c>
      <c r="B3449" s="201">
        <v>88316</v>
      </c>
      <c r="C3449" s="190" t="s">
        <v>116</v>
      </c>
      <c r="D3449" s="191" t="s">
        <v>90</v>
      </c>
      <c r="E3449" s="165">
        <v>1</v>
      </c>
      <c r="F3449" s="166">
        <f>VLOOKUP(B3449,'SINAPI-Tabela-Mai.2016'!A:E,5,0)</f>
        <v>11.41</v>
      </c>
      <c r="G3449" s="167">
        <f>F3449*E3449</f>
        <v>11.41</v>
      </c>
      <c r="H3449" s="156"/>
      <c r="I3449" s="175"/>
      <c r="J3449" s="175"/>
    </row>
    <row r="3450" spans="1:10" ht="22.5">
      <c r="A3450" s="535" t="s">
        <v>266</v>
      </c>
      <c r="B3450" s="201" t="s">
        <v>18956</v>
      </c>
      <c r="C3450" s="190" t="s">
        <v>18955</v>
      </c>
      <c r="D3450" s="191" t="s">
        <v>108</v>
      </c>
      <c r="E3450" s="165">
        <v>1</v>
      </c>
      <c r="F3450" s="232">
        <f>VLOOKUP(B3450,'Mapa de Cotação'!A:I,9,0)</f>
        <v>417.7166666666667</v>
      </c>
      <c r="G3450" s="167">
        <f>F3450*E3450</f>
        <v>417.7166666666667</v>
      </c>
      <c r="H3450" s="281"/>
      <c r="I3450" s="175"/>
      <c r="J3450" s="175"/>
    </row>
    <row r="3451" spans="1:10">
      <c r="A3451" s="535"/>
      <c r="B3451" s="201"/>
      <c r="C3451" s="190"/>
      <c r="D3451" s="191"/>
      <c r="E3451" s="203"/>
      <c r="F3451" s="192"/>
      <c r="G3451" s="193"/>
      <c r="H3451" s="156"/>
      <c r="I3451" s="175"/>
      <c r="J3451" s="175"/>
    </row>
    <row r="3452" spans="1:10">
      <c r="A3452" s="283" t="str">
        <f>B3446</f>
        <v>COMP.272</v>
      </c>
      <c r="B3452" s="204"/>
      <c r="C3452" s="196" t="s">
        <v>100</v>
      </c>
      <c r="D3452" s="194"/>
      <c r="E3452" s="205"/>
      <c r="F3452" s="197"/>
      <c r="G3452" s="197">
        <f>SUM(G3448:G3451)</f>
        <v>444.98666666666668</v>
      </c>
      <c r="H3452" s="174"/>
      <c r="I3452" s="175">
        <f>G3450</f>
        <v>417.7166666666667</v>
      </c>
      <c r="J3452" s="175">
        <f>G3448+G3449</f>
        <v>27.27</v>
      </c>
    </row>
    <row r="3453" spans="1:10">
      <c r="A3453" s="284" t="s">
        <v>101</v>
      </c>
      <c r="B3453" s="538" t="s">
        <v>18954</v>
      </c>
      <c r="C3453" s="178"/>
      <c r="D3453" s="176"/>
      <c r="E3453" s="179"/>
      <c r="F3453" s="180"/>
      <c r="G3453" s="180"/>
      <c r="H3453" s="156"/>
      <c r="I3453" s="175"/>
      <c r="J3453" s="175"/>
    </row>
    <row r="3454" spans="1:10">
      <c r="A3454" s="313"/>
      <c r="B3454" s="329"/>
      <c r="C3454" s="314"/>
      <c r="D3454" s="312"/>
      <c r="E3454" s="333"/>
      <c r="F3454" s="315"/>
      <c r="G3454" s="315"/>
      <c r="H3454" s="156"/>
      <c r="I3454" s="175"/>
      <c r="J3454" s="175"/>
    </row>
    <row r="3455" spans="1:10" ht="33.75">
      <c r="A3455" s="280" t="s">
        <v>97</v>
      </c>
      <c r="B3455" s="199" t="s">
        <v>18957</v>
      </c>
      <c r="C3455" s="184" t="s">
        <v>18958</v>
      </c>
      <c r="D3455" s="182" t="s">
        <v>108</v>
      </c>
      <c r="E3455" s="227"/>
      <c r="F3455" s="182"/>
      <c r="G3455" s="182" t="str">
        <f>B3455</f>
        <v>COMP.273</v>
      </c>
      <c r="H3455" s="156"/>
      <c r="I3455" s="175"/>
      <c r="J3455" s="175"/>
    </row>
    <row r="3456" spans="1:10">
      <c r="A3456" s="282" t="s">
        <v>88</v>
      </c>
      <c r="B3456" s="534" t="s">
        <v>91</v>
      </c>
      <c r="C3456" s="186" t="s">
        <v>9</v>
      </c>
      <c r="D3456" s="187" t="s">
        <v>92</v>
      </c>
      <c r="E3456" s="229" t="s">
        <v>93</v>
      </c>
      <c r="F3456" s="187" t="s">
        <v>94</v>
      </c>
      <c r="G3456" s="188" t="s">
        <v>62</v>
      </c>
      <c r="H3456" s="156"/>
      <c r="I3456" s="175"/>
      <c r="J3456" s="175"/>
    </row>
    <row r="3457" spans="1:10">
      <c r="A3457" s="535" t="s">
        <v>113</v>
      </c>
      <c r="B3457" s="201">
        <v>88264</v>
      </c>
      <c r="C3457" s="190" t="s">
        <v>135</v>
      </c>
      <c r="D3457" s="191" t="s">
        <v>90</v>
      </c>
      <c r="E3457" s="165">
        <v>1</v>
      </c>
      <c r="F3457" s="166">
        <f>VLOOKUP(B3457,'SINAPI-Tabela-Mai.2016'!A:E,5,0)</f>
        <v>15.86</v>
      </c>
      <c r="G3457" s="167">
        <f>F3457*E3457</f>
        <v>15.86</v>
      </c>
      <c r="H3457" s="156"/>
      <c r="I3457" s="175"/>
      <c r="J3457" s="175"/>
    </row>
    <row r="3458" spans="1:10">
      <c r="A3458" s="535" t="s">
        <v>113</v>
      </c>
      <c r="B3458" s="201">
        <v>88316</v>
      </c>
      <c r="C3458" s="190" t="s">
        <v>116</v>
      </c>
      <c r="D3458" s="191" t="s">
        <v>90</v>
      </c>
      <c r="E3458" s="165">
        <v>1</v>
      </c>
      <c r="F3458" s="166">
        <f>VLOOKUP(B3458,'SINAPI-Tabela-Mai.2016'!A:E,5,0)</f>
        <v>11.41</v>
      </c>
      <c r="G3458" s="167">
        <f>F3458*E3458</f>
        <v>11.41</v>
      </c>
      <c r="H3458" s="156"/>
      <c r="I3458" s="175"/>
      <c r="J3458" s="175"/>
    </row>
    <row r="3459" spans="1:10" ht="29.25" customHeight="1">
      <c r="A3459" s="535" t="s">
        <v>266</v>
      </c>
      <c r="B3459" s="201" t="s">
        <v>18959</v>
      </c>
      <c r="C3459" s="190" t="s">
        <v>18960</v>
      </c>
      <c r="D3459" s="191" t="s">
        <v>108</v>
      </c>
      <c r="E3459" s="165">
        <v>1</v>
      </c>
      <c r="F3459" s="232">
        <f>'Mapa de Cotação'!I583</f>
        <v>522.70000000000005</v>
      </c>
      <c r="G3459" s="167">
        <f>F3459*E3459</f>
        <v>522.70000000000005</v>
      </c>
      <c r="H3459" s="281"/>
      <c r="I3459" s="175"/>
      <c r="J3459" s="175"/>
    </row>
    <row r="3460" spans="1:10">
      <c r="A3460" s="535"/>
      <c r="B3460" s="201"/>
      <c r="C3460" s="190"/>
      <c r="D3460" s="191"/>
      <c r="E3460" s="203"/>
      <c r="F3460" s="192"/>
      <c r="G3460" s="193"/>
      <c r="H3460" s="156"/>
      <c r="I3460" s="175"/>
      <c r="J3460" s="175"/>
    </row>
    <row r="3461" spans="1:10">
      <c r="A3461" s="283" t="str">
        <f>B3455</f>
        <v>COMP.273</v>
      </c>
      <c r="B3461" s="204"/>
      <c r="C3461" s="196" t="s">
        <v>100</v>
      </c>
      <c r="D3461" s="194"/>
      <c r="E3461" s="205"/>
      <c r="F3461" s="197"/>
      <c r="G3461" s="197">
        <f>SUM(G3457:G3460)</f>
        <v>549.97</v>
      </c>
      <c r="H3461" s="174"/>
      <c r="I3461" s="175">
        <f>G3459</f>
        <v>522.70000000000005</v>
      </c>
      <c r="J3461" s="175">
        <f>G3457+G3458</f>
        <v>27.27</v>
      </c>
    </row>
    <row r="3462" spans="1:10">
      <c r="A3462" s="284" t="s">
        <v>101</v>
      </c>
      <c r="B3462" s="538" t="s">
        <v>18954</v>
      </c>
      <c r="C3462" s="178"/>
      <c r="D3462" s="176"/>
      <c r="E3462" s="179"/>
      <c r="F3462" s="180"/>
      <c r="G3462" s="180"/>
      <c r="H3462" s="156"/>
      <c r="I3462" s="175"/>
      <c r="J3462" s="175"/>
    </row>
    <row r="3463" spans="1:10">
      <c r="A3463" s="313"/>
      <c r="B3463" s="329"/>
      <c r="C3463" s="314"/>
      <c r="D3463" s="312"/>
      <c r="E3463" s="333"/>
      <c r="F3463" s="315"/>
      <c r="G3463" s="315"/>
      <c r="H3463" s="156"/>
      <c r="I3463" s="175"/>
      <c r="J3463" s="175"/>
    </row>
    <row r="3464" spans="1:10" ht="33.75">
      <c r="A3464" s="280" t="s">
        <v>97</v>
      </c>
      <c r="B3464" s="199" t="s">
        <v>18961</v>
      </c>
      <c r="C3464" s="184" t="s">
        <v>18962</v>
      </c>
      <c r="D3464" s="182" t="s">
        <v>108</v>
      </c>
      <c r="E3464" s="227"/>
      <c r="F3464" s="182"/>
      <c r="G3464" s="182" t="str">
        <f>B3464</f>
        <v>COMP.274</v>
      </c>
      <c r="H3464" s="156"/>
      <c r="I3464" s="175"/>
      <c r="J3464" s="175"/>
    </row>
    <row r="3465" spans="1:10">
      <c r="A3465" s="282" t="s">
        <v>88</v>
      </c>
      <c r="B3465" s="534" t="s">
        <v>91</v>
      </c>
      <c r="C3465" s="186" t="s">
        <v>9</v>
      </c>
      <c r="D3465" s="187" t="s">
        <v>92</v>
      </c>
      <c r="E3465" s="229" t="s">
        <v>93</v>
      </c>
      <c r="F3465" s="187" t="s">
        <v>94</v>
      </c>
      <c r="G3465" s="188" t="s">
        <v>62</v>
      </c>
      <c r="H3465" s="156"/>
      <c r="I3465" s="175"/>
      <c r="J3465" s="175"/>
    </row>
    <row r="3466" spans="1:10">
      <c r="A3466" s="535" t="s">
        <v>113</v>
      </c>
      <c r="B3466" s="201">
        <v>88264</v>
      </c>
      <c r="C3466" s="190" t="s">
        <v>135</v>
      </c>
      <c r="D3466" s="191" t="s">
        <v>90</v>
      </c>
      <c r="E3466" s="165">
        <v>1</v>
      </c>
      <c r="F3466" s="166">
        <f>VLOOKUP(B3466,'SINAPI-Tabela-Mai.2016'!A:E,5,0)</f>
        <v>15.86</v>
      </c>
      <c r="G3466" s="167">
        <f>F3466*E3466</f>
        <v>15.86</v>
      </c>
      <c r="H3466" s="156"/>
      <c r="I3466" s="175"/>
      <c r="J3466" s="175"/>
    </row>
    <row r="3467" spans="1:10">
      <c r="A3467" s="535" t="s">
        <v>113</v>
      </c>
      <c r="B3467" s="201">
        <v>88316</v>
      </c>
      <c r="C3467" s="190" t="s">
        <v>116</v>
      </c>
      <c r="D3467" s="191" t="s">
        <v>90</v>
      </c>
      <c r="E3467" s="165">
        <v>1</v>
      </c>
      <c r="F3467" s="166">
        <f>VLOOKUP(B3467,'SINAPI-Tabela-Mai.2016'!A:E,5,0)</f>
        <v>11.41</v>
      </c>
      <c r="G3467" s="167">
        <f>F3467*E3467</f>
        <v>11.41</v>
      </c>
      <c r="H3467" s="156"/>
      <c r="I3467" s="175"/>
      <c r="J3467" s="175"/>
    </row>
    <row r="3468" spans="1:10" ht="29.25" customHeight="1">
      <c r="A3468" s="535" t="s">
        <v>266</v>
      </c>
      <c r="B3468" s="201" t="s">
        <v>18964</v>
      </c>
      <c r="C3468" s="190" t="s">
        <v>18963</v>
      </c>
      <c r="D3468" s="191" t="s">
        <v>108</v>
      </c>
      <c r="E3468" s="165">
        <v>1</v>
      </c>
      <c r="F3468" s="232">
        <f>'Mapa de Cotação'!I591</f>
        <v>476.25</v>
      </c>
      <c r="G3468" s="167">
        <f>F3468*E3468</f>
        <v>476.25</v>
      </c>
      <c r="H3468" s="281"/>
      <c r="I3468" s="175"/>
      <c r="J3468" s="175"/>
    </row>
    <row r="3469" spans="1:10">
      <c r="A3469" s="535"/>
      <c r="B3469" s="201"/>
      <c r="C3469" s="190"/>
      <c r="D3469" s="191"/>
      <c r="E3469" s="203"/>
      <c r="F3469" s="192"/>
      <c r="G3469" s="193"/>
      <c r="H3469" s="156"/>
      <c r="I3469" s="175"/>
      <c r="J3469" s="175"/>
    </row>
    <row r="3470" spans="1:10">
      <c r="A3470" s="283" t="str">
        <f>B3464</f>
        <v>COMP.274</v>
      </c>
      <c r="B3470" s="204"/>
      <c r="C3470" s="196" t="s">
        <v>100</v>
      </c>
      <c r="D3470" s="194"/>
      <c r="E3470" s="205"/>
      <c r="F3470" s="197"/>
      <c r="G3470" s="197">
        <f>SUM(G3466:G3469)</f>
        <v>503.52</v>
      </c>
      <c r="H3470" s="174"/>
      <c r="I3470" s="175">
        <f>G3468</f>
        <v>476.25</v>
      </c>
      <c r="J3470" s="175">
        <f>G3466+G3467</f>
        <v>27.27</v>
      </c>
    </row>
    <row r="3471" spans="1:10">
      <c r="A3471" s="284" t="s">
        <v>101</v>
      </c>
      <c r="B3471" s="538" t="s">
        <v>18954</v>
      </c>
      <c r="C3471" s="178"/>
      <c r="D3471" s="176"/>
      <c r="E3471" s="179"/>
      <c r="F3471" s="180"/>
      <c r="G3471" s="180"/>
      <c r="H3471" s="156"/>
      <c r="I3471" s="175"/>
      <c r="J3471" s="175"/>
    </row>
    <row r="3472" spans="1:10">
      <c r="A3472" s="313"/>
      <c r="B3472" s="329"/>
      <c r="C3472" s="314"/>
      <c r="D3472" s="312"/>
      <c r="E3472" s="333"/>
      <c r="F3472" s="315"/>
      <c r="G3472" s="315"/>
      <c r="H3472" s="156"/>
      <c r="I3472" s="175"/>
      <c r="J3472" s="175"/>
    </row>
    <row r="3473" spans="1:10" ht="22.5">
      <c r="A3473" s="280" t="s">
        <v>97</v>
      </c>
      <c r="B3473" s="199" t="s">
        <v>18965</v>
      </c>
      <c r="C3473" s="184" t="s">
        <v>18966</v>
      </c>
      <c r="D3473" s="182" t="s">
        <v>108</v>
      </c>
      <c r="E3473" s="227"/>
      <c r="F3473" s="182"/>
      <c r="G3473" s="182" t="str">
        <f>B3473</f>
        <v>COMP.275</v>
      </c>
      <c r="H3473" s="156"/>
      <c r="I3473" s="175"/>
      <c r="J3473" s="175"/>
    </row>
    <row r="3474" spans="1:10">
      <c r="A3474" s="282" t="s">
        <v>88</v>
      </c>
      <c r="B3474" s="534" t="s">
        <v>91</v>
      </c>
      <c r="C3474" s="186" t="s">
        <v>9</v>
      </c>
      <c r="D3474" s="187" t="s">
        <v>92</v>
      </c>
      <c r="E3474" s="229" t="s">
        <v>93</v>
      </c>
      <c r="F3474" s="187" t="s">
        <v>94</v>
      </c>
      <c r="G3474" s="188" t="s">
        <v>62</v>
      </c>
      <c r="H3474" s="156"/>
      <c r="I3474" s="175"/>
      <c r="J3474" s="175"/>
    </row>
    <row r="3475" spans="1:10">
      <c r="A3475" s="535" t="s">
        <v>113</v>
      </c>
      <c r="B3475" s="201">
        <v>88264</v>
      </c>
      <c r="C3475" s="190" t="s">
        <v>135</v>
      </c>
      <c r="D3475" s="191" t="s">
        <v>90</v>
      </c>
      <c r="E3475" s="165">
        <v>1</v>
      </c>
      <c r="F3475" s="166">
        <f>VLOOKUP(B3475,'SINAPI-Tabela-Mai.2016'!A:E,5,0)</f>
        <v>15.86</v>
      </c>
      <c r="G3475" s="167">
        <f>F3475*E3475</f>
        <v>15.86</v>
      </c>
      <c r="H3475" s="156"/>
      <c r="I3475" s="175"/>
      <c r="J3475" s="175"/>
    </row>
    <row r="3476" spans="1:10">
      <c r="A3476" s="535" t="s">
        <v>113</v>
      </c>
      <c r="B3476" s="201">
        <v>88316</v>
      </c>
      <c r="C3476" s="190" t="s">
        <v>116</v>
      </c>
      <c r="D3476" s="191" t="s">
        <v>90</v>
      </c>
      <c r="E3476" s="165">
        <v>1</v>
      </c>
      <c r="F3476" s="166">
        <f>VLOOKUP(B3476,'SINAPI-Tabela-Mai.2016'!A:E,5,0)</f>
        <v>11.41</v>
      </c>
      <c r="G3476" s="167">
        <f>F3476*E3476</f>
        <v>11.41</v>
      </c>
      <c r="H3476" s="156"/>
      <c r="I3476" s="175"/>
      <c r="J3476" s="175"/>
    </row>
    <row r="3477" spans="1:10" ht="29.25" customHeight="1">
      <c r="A3477" s="535" t="s">
        <v>266</v>
      </c>
      <c r="B3477" s="201" t="s">
        <v>18968</v>
      </c>
      <c r="C3477" s="190" t="s">
        <v>18967</v>
      </c>
      <c r="D3477" s="191" t="s">
        <v>108</v>
      </c>
      <c r="E3477" s="165">
        <v>1</v>
      </c>
      <c r="F3477" s="232">
        <f>VLOOKUP(B3477,'Mapa de Cotação'!A:I,9,0)</f>
        <v>650.64</v>
      </c>
      <c r="G3477" s="167">
        <f>F3477*E3477</f>
        <v>650.64</v>
      </c>
      <c r="H3477" s="281"/>
      <c r="I3477" s="175"/>
      <c r="J3477" s="175"/>
    </row>
    <row r="3478" spans="1:10">
      <c r="A3478" s="535"/>
      <c r="B3478" s="201"/>
      <c r="C3478" s="190"/>
      <c r="D3478" s="191"/>
      <c r="E3478" s="203"/>
      <c r="F3478" s="192"/>
      <c r="G3478" s="193"/>
      <c r="H3478" s="156"/>
      <c r="I3478" s="175"/>
      <c r="J3478" s="175"/>
    </row>
    <row r="3479" spans="1:10">
      <c r="A3479" s="283" t="str">
        <f>B3473</f>
        <v>COMP.275</v>
      </c>
      <c r="B3479" s="204"/>
      <c r="C3479" s="196" t="s">
        <v>100</v>
      </c>
      <c r="D3479" s="194"/>
      <c r="E3479" s="205"/>
      <c r="F3479" s="197"/>
      <c r="G3479" s="197">
        <f>SUM(G3475:G3478)</f>
        <v>677.91</v>
      </c>
      <c r="H3479" s="174"/>
      <c r="I3479" s="175">
        <f>G3477</f>
        <v>650.64</v>
      </c>
      <c r="J3479" s="175">
        <f>G3475+G3476</f>
        <v>27.27</v>
      </c>
    </row>
    <row r="3480" spans="1:10">
      <c r="A3480" s="284" t="s">
        <v>101</v>
      </c>
      <c r="B3480" s="538" t="s">
        <v>18954</v>
      </c>
      <c r="C3480" s="178"/>
      <c r="D3480" s="176"/>
      <c r="E3480" s="179"/>
      <c r="F3480" s="180"/>
      <c r="G3480" s="180"/>
      <c r="H3480" s="156"/>
      <c r="I3480" s="175"/>
      <c r="J3480" s="175"/>
    </row>
    <row r="3481" spans="1:10">
      <c r="A3481" s="313"/>
      <c r="B3481" s="329"/>
      <c r="C3481" s="314"/>
      <c r="D3481" s="312"/>
      <c r="E3481" s="333"/>
      <c r="F3481" s="315"/>
      <c r="G3481" s="315"/>
      <c r="H3481" s="156"/>
      <c r="I3481" s="175"/>
      <c r="J3481" s="175"/>
    </row>
    <row r="3482" spans="1:10">
      <c r="A3482" s="199" t="s">
        <v>97</v>
      </c>
      <c r="B3482" s="199" t="s">
        <v>30978</v>
      </c>
      <c r="C3482" s="184" t="s">
        <v>30979</v>
      </c>
      <c r="D3482" s="182" t="s">
        <v>108</v>
      </c>
      <c r="E3482" s="155"/>
      <c r="F3482" s="155"/>
      <c r="G3482" s="155" t="str">
        <f>B3482</f>
        <v>COMP.299</v>
      </c>
      <c r="H3482" s="156"/>
      <c r="I3482" s="175"/>
      <c r="J3482" s="175"/>
    </row>
    <row r="3483" spans="1:10">
      <c r="A3483" s="282" t="s">
        <v>88</v>
      </c>
      <c r="B3483" s="200" t="s">
        <v>91</v>
      </c>
      <c r="C3483" s="186" t="s">
        <v>9</v>
      </c>
      <c r="D3483" s="187" t="s">
        <v>92</v>
      </c>
      <c r="E3483" s="160" t="s">
        <v>93</v>
      </c>
      <c r="F3483" s="160" t="s">
        <v>94</v>
      </c>
      <c r="G3483" s="161" t="s">
        <v>62</v>
      </c>
      <c r="H3483" s="156"/>
      <c r="I3483" s="175"/>
      <c r="J3483" s="175"/>
    </row>
    <row r="3484" spans="1:10" ht="15" customHeight="1">
      <c r="A3484" s="535" t="s">
        <v>372</v>
      </c>
      <c r="B3484" s="201" t="s">
        <v>17878</v>
      </c>
      <c r="C3484" s="190" t="s">
        <v>17879</v>
      </c>
      <c r="D3484" s="341" t="s">
        <v>108</v>
      </c>
      <c r="E3484" s="165">
        <v>1</v>
      </c>
      <c r="F3484" s="166">
        <f>VLOOKUP(B3484,'SUDECAP-Tabela Serv.-Jan-16'!A:H,8,0)</f>
        <v>1181.83</v>
      </c>
      <c r="G3484" s="167">
        <f>F3484*E3484</f>
        <v>1181.83</v>
      </c>
      <c r="H3484" s="156"/>
      <c r="I3484" s="175"/>
      <c r="J3484" s="175"/>
    </row>
    <row r="3485" spans="1:10" ht="15" customHeight="1">
      <c r="A3485" s="535" t="s">
        <v>372</v>
      </c>
      <c r="B3485" s="201" t="s">
        <v>17872</v>
      </c>
      <c r="C3485" s="190" t="s">
        <v>17873</v>
      </c>
      <c r="D3485" s="341" t="s">
        <v>108</v>
      </c>
      <c r="E3485" s="165">
        <v>1</v>
      </c>
      <c r="F3485" s="166">
        <f>VLOOKUP(B3485,'SUDECAP-Tabela Serv.-Jan-16'!A:H,8,0)</f>
        <v>233.51</v>
      </c>
      <c r="G3485" s="167">
        <f>F3485*E3485</f>
        <v>233.51</v>
      </c>
      <c r="H3485" s="156"/>
      <c r="I3485" s="175"/>
      <c r="J3485" s="175"/>
    </row>
    <row r="3486" spans="1:10" ht="15" customHeight="1">
      <c r="A3486" s="535" t="s">
        <v>372</v>
      </c>
      <c r="B3486" s="201" t="s">
        <v>17854</v>
      </c>
      <c r="C3486" s="190" t="s">
        <v>17855</v>
      </c>
      <c r="D3486" s="341" t="s">
        <v>108</v>
      </c>
      <c r="E3486" s="165">
        <v>1</v>
      </c>
      <c r="F3486" s="166">
        <f>VLOOKUP(B3486,'SUDECAP-Tabela Serv.-Jan-16'!A:H,8,0)</f>
        <v>265.48</v>
      </c>
      <c r="G3486" s="167">
        <f>F3486*E3486</f>
        <v>265.48</v>
      </c>
      <c r="H3486" s="156"/>
      <c r="I3486" s="175"/>
      <c r="J3486" s="175"/>
    </row>
    <row r="3487" spans="1:10" ht="15" customHeight="1">
      <c r="A3487" s="535" t="s">
        <v>372</v>
      </c>
      <c r="B3487" s="201" t="s">
        <v>17850</v>
      </c>
      <c r="C3487" s="190" t="s">
        <v>17851</v>
      </c>
      <c r="D3487" s="341" t="s">
        <v>108</v>
      </c>
      <c r="E3487" s="165">
        <v>1</v>
      </c>
      <c r="F3487" s="166">
        <f>VLOOKUP(B3487,'SUDECAP-Tabela Serv.-Jan-16'!A:H,8,0)</f>
        <v>320.39999999999998</v>
      </c>
      <c r="G3487" s="167">
        <f>F3487*E3487</f>
        <v>320.39999999999998</v>
      </c>
      <c r="H3487" s="156"/>
      <c r="I3487" s="175"/>
      <c r="J3487" s="175"/>
    </row>
    <row r="3488" spans="1:10">
      <c r="A3488" s="535"/>
      <c r="B3488" s="201"/>
      <c r="C3488" s="190"/>
      <c r="D3488" s="191"/>
      <c r="E3488" s="164"/>
      <c r="F3488" s="164"/>
      <c r="G3488" s="169"/>
      <c r="H3488" s="156"/>
      <c r="I3488" s="175"/>
      <c r="J3488" s="175"/>
    </row>
    <row r="3489" spans="1:10">
      <c r="A3489" s="283" t="str">
        <f>B3482</f>
        <v>COMP.299</v>
      </c>
      <c r="B3489" s="204"/>
      <c r="C3489" s="196" t="s">
        <v>100</v>
      </c>
      <c r="D3489" s="194"/>
      <c r="E3489" s="172"/>
      <c r="F3489" s="173"/>
      <c r="G3489" s="246">
        <f>SUM(G3484:G3488)</f>
        <v>2001.2199999999998</v>
      </c>
      <c r="H3489" s="174"/>
      <c r="I3489" s="175" t="e">
        <f>SUM(#REF!)</f>
        <v>#REF!</v>
      </c>
      <c r="J3489" s="175" t="e">
        <f>#REF!+#REF!+#REF!</f>
        <v>#REF!</v>
      </c>
    </row>
    <row r="3490" spans="1:10">
      <c r="A3490" s="284" t="s">
        <v>101</v>
      </c>
      <c r="B3490" s="538"/>
      <c r="C3490" s="178"/>
      <c r="D3490" s="176"/>
      <c r="E3490" s="179"/>
      <c r="F3490" s="180"/>
      <c r="G3490" s="180"/>
      <c r="H3490" s="156"/>
      <c r="I3490" s="175"/>
      <c r="J3490" s="175"/>
    </row>
    <row r="3491" spans="1:10">
      <c r="A3491" s="313"/>
      <c r="B3491" s="329"/>
      <c r="C3491" s="314"/>
      <c r="D3491" s="312"/>
      <c r="E3491" s="333"/>
      <c r="F3491" s="315"/>
      <c r="G3491" s="315"/>
      <c r="H3491" s="156"/>
      <c r="I3491" s="175"/>
      <c r="J3491" s="175"/>
    </row>
    <row r="3492" spans="1:10" s="695" customFormat="1">
      <c r="A3492" s="182" t="s">
        <v>97</v>
      </c>
      <c r="B3492" s="692" t="s">
        <v>30980</v>
      </c>
      <c r="C3492" s="184" t="s">
        <v>30981</v>
      </c>
      <c r="D3492" s="182" t="s">
        <v>789</v>
      </c>
      <c r="E3492" s="227"/>
      <c r="F3492" s="182"/>
      <c r="G3492" s="182" t="str">
        <f>B3492</f>
        <v>COMP.300</v>
      </c>
      <c r="H3492" s="693"/>
      <c r="I3492" s="694"/>
      <c r="J3492" s="694"/>
    </row>
    <row r="3493" spans="1:10" s="695" customFormat="1">
      <c r="A3493" s="696" t="s">
        <v>88</v>
      </c>
      <c r="B3493" s="229" t="s">
        <v>91</v>
      </c>
      <c r="C3493" s="186" t="s">
        <v>9</v>
      </c>
      <c r="D3493" s="187" t="s">
        <v>92</v>
      </c>
      <c r="E3493" s="229" t="s">
        <v>93</v>
      </c>
      <c r="F3493" s="187" t="s">
        <v>94</v>
      </c>
      <c r="G3493" s="188" t="s">
        <v>62</v>
      </c>
      <c r="H3493" s="693"/>
      <c r="I3493" s="694"/>
      <c r="J3493" s="694"/>
    </row>
    <row r="3494" spans="1:10" s="695" customFormat="1">
      <c r="A3494" s="697" t="s">
        <v>113</v>
      </c>
      <c r="B3494" s="203">
        <v>88316</v>
      </c>
      <c r="C3494" s="190" t="s">
        <v>116</v>
      </c>
      <c r="D3494" s="191" t="s">
        <v>90</v>
      </c>
      <c r="E3494" s="165">
        <v>220</v>
      </c>
      <c r="F3494" s="166">
        <f>VLOOKUP(B3494,'SINAPI-Tabela-Mai.2016'!A:E,5,0)</f>
        <v>11.41</v>
      </c>
      <c r="G3494" s="167">
        <f>F3494*E3494</f>
        <v>2510.1999999999998</v>
      </c>
      <c r="H3494" s="693"/>
      <c r="I3494" s="694"/>
      <c r="J3494" s="694"/>
    </row>
    <row r="3495" spans="1:10" s="695" customFormat="1">
      <c r="A3495" s="697"/>
      <c r="B3495" s="203"/>
      <c r="C3495" s="190"/>
      <c r="D3495" s="191"/>
      <c r="E3495" s="203"/>
      <c r="F3495" s="192"/>
      <c r="G3495" s="193"/>
      <c r="H3495" s="693"/>
      <c r="I3495" s="694"/>
      <c r="J3495" s="694"/>
    </row>
    <row r="3496" spans="1:10" s="695" customFormat="1">
      <c r="A3496" s="194" t="str">
        <f>B3492</f>
        <v>COMP.300</v>
      </c>
      <c r="B3496" s="205"/>
      <c r="C3496" s="196" t="s">
        <v>100</v>
      </c>
      <c r="D3496" s="194"/>
      <c r="E3496" s="205"/>
      <c r="F3496" s="197"/>
      <c r="G3496" s="197">
        <f>SUM(G3494:G3495)</f>
        <v>2510.1999999999998</v>
      </c>
      <c r="H3496" s="698"/>
      <c r="I3496" s="694" t="e">
        <f>#REF!</f>
        <v>#REF!</v>
      </c>
      <c r="J3496" s="694" t="e">
        <f>#REF!+G3494</f>
        <v>#REF!</v>
      </c>
    </row>
    <row r="3497" spans="1:10" s="695" customFormat="1">
      <c r="A3497" s="176" t="s">
        <v>101</v>
      </c>
      <c r="B3497" s="699" t="s">
        <v>30982</v>
      </c>
      <c r="C3497" s="178"/>
      <c r="D3497" s="176"/>
      <c r="E3497" s="179"/>
      <c r="F3497" s="180"/>
      <c r="G3497" s="180"/>
      <c r="H3497" s="693"/>
      <c r="I3497" s="694"/>
      <c r="J3497" s="694"/>
    </row>
    <row r="3498" spans="1:10" s="695" customFormat="1">
      <c r="A3498" s="312"/>
      <c r="B3498" s="333"/>
      <c r="C3498" s="314"/>
      <c r="D3498" s="312"/>
      <c r="E3498" s="333"/>
      <c r="F3498" s="315"/>
      <c r="G3498" s="315"/>
      <c r="H3498" s="693"/>
      <c r="I3498" s="694"/>
      <c r="J3498" s="694"/>
    </row>
    <row r="3499" spans="1:10">
      <c r="A3499" s="199" t="s">
        <v>97</v>
      </c>
      <c r="B3499" s="199" t="s">
        <v>30983</v>
      </c>
      <c r="C3499" s="184" t="s">
        <v>30984</v>
      </c>
      <c r="D3499" s="182" t="s">
        <v>108</v>
      </c>
      <c r="E3499" s="155"/>
      <c r="F3499" s="155"/>
      <c r="G3499" s="155" t="str">
        <f>B3499</f>
        <v>COMP.301</v>
      </c>
      <c r="H3499" s="156"/>
      <c r="I3499" s="175"/>
      <c r="J3499" s="175"/>
    </row>
    <row r="3500" spans="1:10">
      <c r="A3500" s="282" t="s">
        <v>88</v>
      </c>
      <c r="B3500" s="200" t="s">
        <v>91</v>
      </c>
      <c r="C3500" s="186" t="s">
        <v>9</v>
      </c>
      <c r="D3500" s="187" t="s">
        <v>92</v>
      </c>
      <c r="E3500" s="160" t="s">
        <v>93</v>
      </c>
      <c r="F3500" s="160" t="s">
        <v>94</v>
      </c>
      <c r="G3500" s="161" t="s">
        <v>62</v>
      </c>
      <c r="H3500" s="156"/>
      <c r="I3500" s="175"/>
      <c r="J3500" s="175"/>
    </row>
    <row r="3501" spans="1:10" ht="15" customHeight="1">
      <c r="A3501" s="535" t="s">
        <v>297</v>
      </c>
      <c r="B3501" s="201" t="s">
        <v>30985</v>
      </c>
      <c r="C3501" s="190" t="s">
        <v>30986</v>
      </c>
      <c r="D3501" s="341" t="s">
        <v>108</v>
      </c>
      <c r="E3501" s="165">
        <v>1</v>
      </c>
      <c r="F3501" s="166">
        <v>800</v>
      </c>
      <c r="G3501" s="167">
        <f>F3501*E3501</f>
        <v>800</v>
      </c>
      <c r="H3501" s="156"/>
      <c r="I3501" s="175"/>
      <c r="J3501" s="175"/>
    </row>
    <row r="3502" spans="1:10" ht="15" customHeight="1">
      <c r="A3502" s="535" t="s">
        <v>297</v>
      </c>
      <c r="B3502" s="201" t="s">
        <v>30987</v>
      </c>
      <c r="C3502" s="190" t="s">
        <v>30988</v>
      </c>
      <c r="D3502" s="341" t="s">
        <v>108</v>
      </c>
      <c r="E3502" s="165">
        <v>1</v>
      </c>
      <c r="F3502" s="166">
        <v>800</v>
      </c>
      <c r="G3502" s="167">
        <f>F3502*E3502</f>
        <v>800</v>
      </c>
      <c r="H3502" s="156"/>
      <c r="I3502" s="175"/>
      <c r="J3502" s="175"/>
    </row>
    <row r="3503" spans="1:10">
      <c r="A3503" s="535"/>
      <c r="B3503" s="201"/>
      <c r="C3503" s="190"/>
      <c r="D3503" s="191"/>
      <c r="E3503" s="164"/>
      <c r="F3503" s="164"/>
      <c r="G3503" s="169"/>
      <c r="H3503" s="156"/>
      <c r="I3503" s="175"/>
      <c r="J3503" s="175"/>
    </row>
    <row r="3504" spans="1:10">
      <c r="A3504" s="283" t="str">
        <f>B3499</f>
        <v>COMP.301</v>
      </c>
      <c r="B3504" s="204"/>
      <c r="C3504" s="196" t="s">
        <v>100</v>
      </c>
      <c r="D3504" s="194"/>
      <c r="E3504" s="172"/>
      <c r="F3504" s="173"/>
      <c r="G3504" s="246">
        <f>SUM(G3501:G3503)</f>
        <v>1600</v>
      </c>
      <c r="H3504" s="174"/>
      <c r="I3504" s="175" t="e">
        <f>SUM(#REF!)</f>
        <v>#REF!</v>
      </c>
      <c r="J3504" s="175" t="e">
        <f>#REF!+#REF!+#REF!</f>
        <v>#REF!</v>
      </c>
    </row>
    <row r="3505" spans="1:10">
      <c r="A3505" s="284" t="s">
        <v>101</v>
      </c>
      <c r="B3505" s="538" t="s">
        <v>30989</v>
      </c>
      <c r="C3505" s="178"/>
      <c r="D3505" s="176"/>
      <c r="E3505" s="179"/>
      <c r="F3505" s="180"/>
      <c r="G3505" s="180"/>
      <c r="H3505" s="156"/>
      <c r="I3505" s="175"/>
      <c r="J3505" s="175"/>
    </row>
    <row r="3506" spans="1:10">
      <c r="A3506" s="313"/>
      <c r="B3506" s="329"/>
      <c r="C3506" s="314"/>
      <c r="D3506" s="312"/>
      <c r="E3506" s="333"/>
      <c r="F3506" s="315"/>
      <c r="G3506" s="315"/>
      <c r="H3506" s="156"/>
      <c r="I3506" s="175"/>
      <c r="J3506" s="175"/>
    </row>
    <row r="3507" spans="1:10">
      <c r="A3507" s="199" t="s">
        <v>97</v>
      </c>
      <c r="B3507" s="199" t="s">
        <v>31028</v>
      </c>
      <c r="C3507" s="184" t="s">
        <v>31033</v>
      </c>
      <c r="D3507" s="182" t="s">
        <v>108</v>
      </c>
      <c r="E3507" s="155"/>
      <c r="F3507" s="155"/>
      <c r="G3507" s="155" t="str">
        <f>B3507</f>
        <v>COMP.302</v>
      </c>
      <c r="H3507" s="156"/>
      <c r="I3507" s="175"/>
      <c r="J3507" s="175"/>
    </row>
    <row r="3508" spans="1:10">
      <c r="A3508" s="282" t="s">
        <v>88</v>
      </c>
      <c r="B3508" s="200" t="s">
        <v>91</v>
      </c>
      <c r="C3508" s="186" t="s">
        <v>9</v>
      </c>
      <c r="D3508" s="187" t="s">
        <v>92</v>
      </c>
      <c r="E3508" s="160" t="s">
        <v>93</v>
      </c>
      <c r="F3508" s="160" t="s">
        <v>94</v>
      </c>
      <c r="G3508" s="161" t="s">
        <v>62</v>
      </c>
      <c r="H3508" s="156"/>
      <c r="I3508" s="175"/>
      <c r="J3508" s="175"/>
    </row>
    <row r="3509" spans="1:10" ht="15" customHeight="1">
      <c r="A3509" s="535" t="s">
        <v>113</v>
      </c>
      <c r="B3509" s="201">
        <v>68050</v>
      </c>
      <c r="C3509" s="190" t="s">
        <v>25277</v>
      </c>
      <c r="D3509" s="191" t="s">
        <v>112</v>
      </c>
      <c r="E3509" s="165">
        <f>2.5*3</f>
        <v>7.5</v>
      </c>
      <c r="F3509" s="166">
        <f>VLOOKUP(B3509,'SINAPI-Tabela-Mai.2016'!A:E,5,0)</f>
        <v>394.22</v>
      </c>
      <c r="G3509" s="167">
        <f>F3509*E3509</f>
        <v>2956.65</v>
      </c>
      <c r="H3509" s="156"/>
      <c r="I3509" s="175"/>
      <c r="J3509" s="175"/>
    </row>
    <row r="3510" spans="1:10" ht="15" customHeight="1">
      <c r="A3510" s="535" t="s">
        <v>113</v>
      </c>
      <c r="B3510" s="201">
        <v>72120</v>
      </c>
      <c r="C3510" s="190" t="s">
        <v>4833</v>
      </c>
      <c r="D3510" s="341" t="s">
        <v>112</v>
      </c>
      <c r="E3510" s="165">
        <f>2.5*3</f>
        <v>7.5</v>
      </c>
      <c r="F3510" s="166">
        <f>VLOOKUP(B3510,'SINAPI-Tabela-Mai.2016'!A:E,5,0)</f>
        <v>197.55</v>
      </c>
      <c r="G3510" s="167">
        <f>F3510*E3510</f>
        <v>1481.625</v>
      </c>
      <c r="H3510" s="156"/>
      <c r="I3510" s="175"/>
      <c r="J3510" s="175"/>
    </row>
    <row r="3511" spans="1:10" ht="15" customHeight="1">
      <c r="A3511" s="535" t="s">
        <v>575</v>
      </c>
      <c r="B3511" s="201" t="s">
        <v>31029</v>
      </c>
      <c r="C3511" s="190" t="s">
        <v>31030</v>
      </c>
      <c r="D3511" s="341" t="s">
        <v>139</v>
      </c>
      <c r="E3511" s="165">
        <v>1</v>
      </c>
      <c r="F3511" s="166">
        <v>5900</v>
      </c>
      <c r="G3511" s="167">
        <f>F3511*E3511</f>
        <v>5900</v>
      </c>
      <c r="H3511" s="156"/>
      <c r="I3511" s="175"/>
      <c r="J3511" s="175"/>
    </row>
    <row r="3512" spans="1:10">
      <c r="A3512" s="535"/>
      <c r="B3512" s="201"/>
      <c r="C3512" s="190"/>
      <c r="D3512" s="191"/>
      <c r="E3512" s="164"/>
      <c r="F3512" s="164"/>
      <c r="G3512" s="169"/>
      <c r="H3512" s="156"/>
      <c r="I3512" s="175"/>
      <c r="J3512" s="175"/>
    </row>
    <row r="3513" spans="1:10">
      <c r="A3513" s="283" t="str">
        <f>B3507</f>
        <v>COMP.302</v>
      </c>
      <c r="B3513" s="204"/>
      <c r="C3513" s="196" t="s">
        <v>100</v>
      </c>
      <c r="D3513" s="194"/>
      <c r="E3513" s="172"/>
      <c r="F3513" s="173"/>
      <c r="G3513" s="246">
        <f>SUM(G3509:G3512)</f>
        <v>10338.275</v>
      </c>
      <c r="H3513" s="174"/>
      <c r="I3513" s="175" t="e">
        <f>SUM(#REF!)</f>
        <v>#REF!</v>
      </c>
      <c r="J3513" s="175" t="e">
        <f>#REF!+#REF!+#REF!</f>
        <v>#REF!</v>
      </c>
    </row>
    <row r="3514" spans="1:10">
      <c r="A3514" s="284" t="s">
        <v>101</v>
      </c>
      <c r="B3514" s="538"/>
      <c r="C3514" s="178"/>
      <c r="D3514" s="176"/>
      <c r="E3514" s="179"/>
      <c r="F3514" s="180"/>
      <c r="G3514" s="180"/>
      <c r="H3514" s="156"/>
      <c r="I3514" s="175"/>
      <c r="J3514" s="175"/>
    </row>
    <row r="3515" spans="1:10">
      <c r="A3515" s="313"/>
      <c r="B3515" s="329"/>
      <c r="C3515" s="314"/>
      <c r="D3515" s="312"/>
      <c r="E3515" s="333"/>
      <c r="F3515" s="315"/>
      <c r="G3515" s="315"/>
      <c r="H3515" s="156"/>
      <c r="I3515" s="175"/>
      <c r="J3515" s="175"/>
    </row>
    <row r="3516" spans="1:10" ht="22.5">
      <c r="A3516" s="199" t="s">
        <v>97</v>
      </c>
      <c r="B3516" s="199" t="s">
        <v>31064</v>
      </c>
      <c r="C3516" s="184" t="s">
        <v>31065</v>
      </c>
      <c r="D3516" s="182" t="s">
        <v>108</v>
      </c>
      <c r="E3516" s="155"/>
      <c r="F3516" s="155"/>
      <c r="G3516" s="155" t="str">
        <f>B3516</f>
        <v>COMP.307</v>
      </c>
      <c r="H3516" s="156"/>
      <c r="I3516" s="175"/>
      <c r="J3516" s="175"/>
    </row>
    <row r="3517" spans="1:10">
      <c r="A3517" s="282" t="s">
        <v>88</v>
      </c>
      <c r="B3517" s="200" t="s">
        <v>91</v>
      </c>
      <c r="C3517" s="186" t="s">
        <v>9</v>
      </c>
      <c r="D3517" s="187" t="s">
        <v>92</v>
      </c>
      <c r="E3517" s="160" t="s">
        <v>93</v>
      </c>
      <c r="F3517" s="160" t="s">
        <v>94</v>
      </c>
      <c r="G3517" s="161" t="s">
        <v>62</v>
      </c>
      <c r="H3517" s="156"/>
      <c r="I3517" s="175"/>
      <c r="J3517" s="175"/>
    </row>
    <row r="3518" spans="1:10">
      <c r="A3518" s="535" t="s">
        <v>113</v>
      </c>
      <c r="B3518" s="201">
        <v>88261</v>
      </c>
      <c r="C3518" s="190" t="s">
        <v>134</v>
      </c>
      <c r="D3518" s="191" t="s">
        <v>90</v>
      </c>
      <c r="E3518" s="165">
        <f>2.09*2</f>
        <v>4.18</v>
      </c>
      <c r="F3518" s="166">
        <f>VLOOKUP(B3518,'SINAPI-Tabela-Mai.2016'!A:E,5,0)</f>
        <v>15.67</v>
      </c>
      <c r="G3518" s="167">
        <f t="shared" ref="G3518:G3529" si="44">F3518*E3518</f>
        <v>65.500599999999991</v>
      </c>
      <c r="H3518" s="156"/>
      <c r="I3518" s="175"/>
      <c r="J3518" s="175"/>
    </row>
    <row r="3519" spans="1:10">
      <c r="A3519" s="535" t="s">
        <v>113</v>
      </c>
      <c r="B3519" s="201">
        <v>88309</v>
      </c>
      <c r="C3519" s="190" t="s">
        <v>163</v>
      </c>
      <c r="D3519" s="191" t="s">
        <v>90</v>
      </c>
      <c r="E3519" s="165">
        <f>1.43*2</f>
        <v>2.86</v>
      </c>
      <c r="F3519" s="166">
        <f>VLOOKUP(B3519,'SINAPI-Tabela-Mai.2016'!A:E,5,0)</f>
        <v>15.86</v>
      </c>
      <c r="G3519" s="167">
        <f t="shared" si="44"/>
        <v>45.359599999999993</v>
      </c>
      <c r="H3519" s="156"/>
      <c r="I3519" s="175"/>
      <c r="J3519" s="175"/>
    </row>
    <row r="3520" spans="1:10">
      <c r="A3520" s="535" t="s">
        <v>113</v>
      </c>
      <c r="B3520" s="201">
        <v>88316</v>
      </c>
      <c r="C3520" s="190" t="s">
        <v>116</v>
      </c>
      <c r="D3520" s="191" t="s">
        <v>90</v>
      </c>
      <c r="E3520" s="165">
        <f>3.51*2</f>
        <v>7.02</v>
      </c>
      <c r="F3520" s="166">
        <f>VLOOKUP(B3520,'SINAPI-Tabela-Mai.2016'!A:E,5,0)</f>
        <v>11.41</v>
      </c>
      <c r="G3520" s="167">
        <f t="shared" si="44"/>
        <v>80.098199999999991</v>
      </c>
      <c r="H3520" s="156"/>
      <c r="I3520" s="175"/>
      <c r="J3520" s="175"/>
    </row>
    <row r="3521" spans="1:10" ht="22.5">
      <c r="A3521" s="535" t="s">
        <v>113</v>
      </c>
      <c r="B3521" s="201">
        <v>88627</v>
      </c>
      <c r="C3521" s="190" t="s">
        <v>292</v>
      </c>
      <c r="D3521" s="191" t="s">
        <v>128</v>
      </c>
      <c r="E3521" s="165">
        <f>0.01*2</f>
        <v>0.02</v>
      </c>
      <c r="F3521" s="166">
        <f>VLOOKUP(B3521,'SINAPI-Tabela-Mai.2016'!A:E,5,0)</f>
        <v>351.36</v>
      </c>
      <c r="G3521" s="167">
        <f t="shared" si="44"/>
        <v>7.0272000000000006</v>
      </c>
      <c r="H3521" s="156"/>
      <c r="I3521" s="175"/>
      <c r="J3521" s="175"/>
    </row>
    <row r="3522" spans="1:10" ht="12.75" customHeight="1">
      <c r="A3522" s="535" t="s">
        <v>99</v>
      </c>
      <c r="B3522" s="201">
        <v>183</v>
      </c>
      <c r="C3522" s="190" t="s">
        <v>797</v>
      </c>
      <c r="D3522" s="191" t="s">
        <v>798</v>
      </c>
      <c r="E3522" s="165">
        <v>2</v>
      </c>
      <c r="F3522" s="166">
        <f>VLOOKUP(B3522,'SINAPI-Insumos-Mai.2016'!A:E,5,0)</f>
        <v>88.5</v>
      </c>
      <c r="G3522" s="167">
        <f t="shared" si="44"/>
        <v>177</v>
      </c>
      <c r="H3522" s="156"/>
      <c r="I3522" s="175"/>
      <c r="J3522" s="175"/>
    </row>
    <row r="3523" spans="1:10">
      <c r="A3523" s="535" t="s">
        <v>99</v>
      </c>
      <c r="B3523" s="201">
        <v>187</v>
      </c>
      <c r="C3523" s="190" t="s">
        <v>799</v>
      </c>
      <c r="D3523" s="191" t="s">
        <v>121</v>
      </c>
      <c r="E3523" s="165">
        <f>9*2</f>
        <v>18</v>
      </c>
      <c r="F3523" s="166">
        <f>VLOOKUP(B3523,'SINAPI-Insumos-Mai.2016'!A:E,5,0)</f>
        <v>6.47</v>
      </c>
      <c r="G3523" s="167">
        <f t="shared" si="44"/>
        <v>116.46</v>
      </c>
      <c r="H3523" s="156"/>
      <c r="I3523" s="175"/>
      <c r="J3523" s="175"/>
    </row>
    <row r="3524" spans="1:10">
      <c r="A3524" s="535" t="s">
        <v>99</v>
      </c>
      <c r="B3524" s="201">
        <v>4378</v>
      </c>
      <c r="C3524" s="190" t="s">
        <v>800</v>
      </c>
      <c r="D3524" s="191" t="s">
        <v>108</v>
      </c>
      <c r="E3524" s="165">
        <f>3*2</f>
        <v>6</v>
      </c>
      <c r="F3524" s="166">
        <f>VLOOKUP(B3524,'SINAPI-Insumos-Mai.2016'!A:E,5,0)</f>
        <v>0.31</v>
      </c>
      <c r="G3524" s="167">
        <f t="shared" si="44"/>
        <v>1.8599999999999999</v>
      </c>
      <c r="H3524" s="156"/>
      <c r="I3524" s="175"/>
      <c r="J3524" s="175"/>
    </row>
    <row r="3525" spans="1:10">
      <c r="A3525" s="535" t="s">
        <v>99</v>
      </c>
      <c r="B3525" s="201">
        <v>4419</v>
      </c>
      <c r="C3525" s="190" t="s">
        <v>801</v>
      </c>
      <c r="D3525" s="191" t="s">
        <v>108</v>
      </c>
      <c r="E3525" s="165">
        <f>3*2</f>
        <v>6</v>
      </c>
      <c r="F3525" s="166">
        <f>VLOOKUP(B3525,'SINAPI-Insumos-Mai.2016'!A:E,5,0)</f>
        <v>0.75</v>
      </c>
      <c r="G3525" s="167">
        <f t="shared" si="44"/>
        <v>4.5</v>
      </c>
      <c r="H3525" s="156"/>
      <c r="I3525" s="175"/>
      <c r="J3525" s="175"/>
    </row>
    <row r="3526" spans="1:10">
      <c r="A3526" s="535" t="s">
        <v>99</v>
      </c>
      <c r="B3526" s="201">
        <v>10556</v>
      </c>
      <c r="C3526" s="190" t="s">
        <v>3548</v>
      </c>
      <c r="D3526" s="191" t="s">
        <v>108</v>
      </c>
      <c r="E3526" s="165">
        <v>2</v>
      </c>
      <c r="F3526" s="166">
        <f>VLOOKUP(B3526,'SINAPI-Insumos-Mai.2016'!A:E,5,0)</f>
        <v>79.62</v>
      </c>
      <c r="G3526" s="167">
        <f t="shared" si="44"/>
        <v>159.24</v>
      </c>
      <c r="H3526" s="156"/>
      <c r="I3526" s="175"/>
      <c r="J3526" s="175"/>
    </row>
    <row r="3527" spans="1:10">
      <c r="A3527" s="535" t="s">
        <v>99</v>
      </c>
      <c r="B3527" s="201">
        <v>20247</v>
      </c>
      <c r="C3527" s="190" t="s">
        <v>803</v>
      </c>
      <c r="D3527" s="191" t="s">
        <v>118</v>
      </c>
      <c r="E3527" s="165">
        <f>0.61*2</f>
        <v>1.22</v>
      </c>
      <c r="F3527" s="166">
        <f>VLOOKUP(B3527,'SINAPI-Insumos-Mai.2016'!A:E,5,0)</f>
        <v>9.14</v>
      </c>
      <c r="G3527" s="167">
        <f t="shared" si="44"/>
        <v>11.1508</v>
      </c>
      <c r="H3527" s="156"/>
      <c r="I3527" s="175"/>
      <c r="J3527" s="175"/>
    </row>
    <row r="3528" spans="1:10">
      <c r="A3528" s="535" t="s">
        <v>113</v>
      </c>
      <c r="B3528" s="201">
        <v>85010</v>
      </c>
      <c r="C3528" s="190" t="s">
        <v>4855</v>
      </c>
      <c r="D3528" s="191" t="s">
        <v>112</v>
      </c>
      <c r="E3528" s="165">
        <f>1.825*0.9</f>
        <v>1.6425000000000001</v>
      </c>
      <c r="F3528" s="166">
        <f>VLOOKUP(B3528,'SINAPI-Tabela-Mai.2016'!A:E,5,0)</f>
        <v>360.54</v>
      </c>
      <c r="G3528" s="167">
        <f t="shared" si="44"/>
        <v>592.18695000000002</v>
      </c>
      <c r="H3528" s="156"/>
      <c r="I3528" s="175"/>
      <c r="J3528" s="175"/>
    </row>
    <row r="3529" spans="1:10">
      <c r="A3529" s="535" t="s">
        <v>113</v>
      </c>
      <c r="B3529" s="201">
        <v>72118</v>
      </c>
      <c r="C3529" s="190" t="s">
        <v>4831</v>
      </c>
      <c r="D3529" s="191" t="s">
        <v>128</v>
      </c>
      <c r="E3529" s="165">
        <f>1.825*0.9</f>
        <v>1.6425000000000001</v>
      </c>
      <c r="F3529" s="166">
        <f>VLOOKUP(B3529,'SINAPI-Tabela-Mai.2016'!A:E,5,0)</f>
        <v>124.4</v>
      </c>
      <c r="G3529" s="167">
        <f t="shared" si="44"/>
        <v>204.32700000000003</v>
      </c>
      <c r="H3529" s="156"/>
      <c r="I3529" s="175"/>
      <c r="J3529" s="175"/>
    </row>
    <row r="3530" spans="1:10">
      <c r="A3530" s="535"/>
      <c r="B3530" s="201"/>
      <c r="C3530" s="190"/>
      <c r="D3530" s="191"/>
      <c r="E3530" s="164"/>
      <c r="F3530" s="164"/>
      <c r="G3530" s="169"/>
      <c r="H3530" s="156"/>
      <c r="I3530" s="175"/>
      <c r="J3530" s="175"/>
    </row>
    <row r="3531" spans="1:10">
      <c r="A3531" s="283" t="str">
        <f>B3516</f>
        <v>COMP.307</v>
      </c>
      <c r="B3531" s="204"/>
      <c r="C3531" s="196" t="s">
        <v>100</v>
      </c>
      <c r="D3531" s="194"/>
      <c r="E3531" s="172"/>
      <c r="F3531" s="173"/>
      <c r="G3531" s="173">
        <f>SUM(G3518:G3530)</f>
        <v>1464.7103500000001</v>
      </c>
      <c r="H3531" s="174"/>
      <c r="I3531" s="175">
        <f>SUM(G3521:G3529)</f>
        <v>1273.7519500000001</v>
      </c>
      <c r="J3531" s="175">
        <f>G3518+G3519+G3520</f>
        <v>190.95839999999998</v>
      </c>
    </row>
    <row r="3532" spans="1:10">
      <c r="A3532" s="284" t="s">
        <v>101</v>
      </c>
      <c r="B3532" s="538" t="s">
        <v>804</v>
      </c>
      <c r="C3532" s="178"/>
      <c r="D3532" s="176"/>
      <c r="E3532" s="179"/>
      <c r="F3532" s="180"/>
      <c r="G3532" s="180"/>
      <c r="H3532" s="156"/>
      <c r="I3532" s="175"/>
      <c r="J3532" s="175"/>
    </row>
    <row r="3533" spans="1:10">
      <c r="A3533" s="198"/>
      <c r="B3533" s="177"/>
      <c r="C3533" s="178"/>
      <c r="D3533" s="176"/>
      <c r="E3533" s="179"/>
      <c r="F3533" s="180"/>
      <c r="G3533" s="180"/>
      <c r="H3533" s="156"/>
      <c r="I3533" s="175"/>
      <c r="J3533" s="175"/>
    </row>
    <row r="3534" spans="1:10">
      <c r="A3534" s="199" t="s">
        <v>97</v>
      </c>
      <c r="B3534" s="199" t="s">
        <v>31080</v>
      </c>
      <c r="C3534" s="184" t="s">
        <v>31078</v>
      </c>
      <c r="D3534" s="182" t="s">
        <v>108</v>
      </c>
      <c r="E3534" s="182"/>
      <c r="F3534" s="182"/>
      <c r="G3534" s="182" t="str">
        <f>B3534</f>
        <v>COMP.308</v>
      </c>
      <c r="H3534" s="139"/>
      <c r="I3534" s="175"/>
      <c r="J3534" s="175"/>
    </row>
    <row r="3535" spans="1:10">
      <c r="A3535" s="540" t="s">
        <v>88</v>
      </c>
      <c r="B3535" s="541" t="s">
        <v>91</v>
      </c>
      <c r="C3535" s="208" t="s">
        <v>9</v>
      </c>
      <c r="D3535" s="209" t="s">
        <v>92</v>
      </c>
      <c r="E3535" s="209" t="s">
        <v>93</v>
      </c>
      <c r="F3535" s="209" t="s">
        <v>94</v>
      </c>
      <c r="G3535" s="210" t="s">
        <v>62</v>
      </c>
      <c r="H3535" s="139"/>
      <c r="I3535" s="175"/>
      <c r="J3535" s="175"/>
    </row>
    <row r="3536" spans="1:10" ht="15" customHeight="1">
      <c r="A3536" s="536" t="s">
        <v>575</v>
      </c>
      <c r="B3536" s="544" t="s">
        <v>18623</v>
      </c>
      <c r="C3536" s="212" t="s">
        <v>18624</v>
      </c>
      <c r="D3536" s="181" t="s">
        <v>112</v>
      </c>
      <c r="E3536" s="213">
        <f>3.495*9.75</f>
        <v>34.076250000000002</v>
      </c>
      <c r="F3536" s="362">
        <v>1250</v>
      </c>
      <c r="G3536" s="328">
        <f>F3536*E3536</f>
        <v>42595.3125</v>
      </c>
      <c r="H3536" s="156"/>
      <c r="I3536" s="175"/>
      <c r="J3536" s="175"/>
    </row>
    <row r="3537" spans="1:10">
      <c r="A3537" s="536"/>
      <c r="B3537" s="537"/>
      <c r="C3537" s="212"/>
      <c r="D3537" s="181"/>
      <c r="E3537" s="213"/>
      <c r="F3537" s="181"/>
      <c r="G3537" s="215"/>
      <c r="H3537" s="139"/>
      <c r="I3537" s="175"/>
      <c r="J3537" s="175"/>
    </row>
    <row r="3538" spans="1:10">
      <c r="A3538" s="542" t="str">
        <f>B3534</f>
        <v>COMP.308</v>
      </c>
      <c r="B3538" s="542"/>
      <c r="C3538" s="218" t="s">
        <v>100</v>
      </c>
      <c r="D3538" s="216"/>
      <c r="E3538" s="216"/>
      <c r="F3538" s="216"/>
      <c r="G3538" s="219">
        <f>SUM(G3536:G3537)</f>
        <v>42595.3125</v>
      </c>
      <c r="H3538" s="139"/>
      <c r="I3538" s="175"/>
      <c r="J3538" s="175" t="e">
        <f>#REF!</f>
        <v>#REF!</v>
      </c>
    </row>
    <row r="3539" spans="1:10">
      <c r="A3539" s="543" t="s">
        <v>101</v>
      </c>
      <c r="B3539" s="545"/>
      <c r="C3539" s="222"/>
      <c r="D3539" s="220"/>
      <c r="E3539" s="220"/>
      <c r="F3539" s="220"/>
      <c r="G3539" s="220"/>
      <c r="H3539" s="139"/>
      <c r="I3539" s="175"/>
      <c r="J3539" s="175"/>
    </row>
    <row r="3540" spans="1:10">
      <c r="A3540" s="335"/>
      <c r="B3540" s="335"/>
      <c r="C3540" s="336"/>
      <c r="D3540" s="334"/>
      <c r="E3540" s="334"/>
      <c r="F3540" s="334"/>
      <c r="G3540" s="334"/>
      <c r="H3540" s="139"/>
      <c r="I3540" s="361"/>
      <c r="J3540" s="361"/>
    </row>
    <row r="3541" spans="1:10">
      <c r="A3541" s="199" t="s">
        <v>97</v>
      </c>
      <c r="B3541" s="199" t="s">
        <v>31081</v>
      </c>
      <c r="C3541" s="184" t="s">
        <v>31082</v>
      </c>
      <c r="D3541" s="182" t="s">
        <v>108</v>
      </c>
      <c r="E3541" s="155"/>
      <c r="F3541" s="155"/>
      <c r="G3541" s="155" t="str">
        <f>B3541</f>
        <v>COMP.309</v>
      </c>
      <c r="H3541" s="156"/>
      <c r="I3541" s="175"/>
      <c r="J3541" s="175"/>
    </row>
    <row r="3542" spans="1:10">
      <c r="A3542" s="282" t="s">
        <v>88</v>
      </c>
      <c r="B3542" s="200" t="s">
        <v>91</v>
      </c>
      <c r="C3542" s="186" t="s">
        <v>9</v>
      </c>
      <c r="D3542" s="187" t="s">
        <v>92</v>
      </c>
      <c r="E3542" s="160" t="s">
        <v>93</v>
      </c>
      <c r="F3542" s="160" t="s">
        <v>94</v>
      </c>
      <c r="G3542" s="161" t="s">
        <v>62</v>
      </c>
      <c r="H3542" s="156"/>
      <c r="I3542" s="175"/>
      <c r="J3542" s="175"/>
    </row>
    <row r="3543" spans="1:10" ht="15" customHeight="1">
      <c r="A3543" s="535" t="s">
        <v>113</v>
      </c>
      <c r="B3543" s="201">
        <v>85010</v>
      </c>
      <c r="C3543" s="190" t="s">
        <v>4855</v>
      </c>
      <c r="D3543" s="191" t="s">
        <v>112</v>
      </c>
      <c r="E3543" s="165">
        <f>3*0.9</f>
        <v>2.7</v>
      </c>
      <c r="F3543" s="166">
        <f>VLOOKUP(B3543,'[3]SINAPI-Tabela-Mai.2016'!A$1:E$65536,5,0)</f>
        <v>360.54</v>
      </c>
      <c r="G3543" s="167">
        <f>F3543*E3543</f>
        <v>973.45800000000008</v>
      </c>
      <c r="H3543" s="156"/>
      <c r="I3543" s="175"/>
      <c r="J3543" s="175"/>
    </row>
    <row r="3544" spans="1:10" ht="15" customHeight="1">
      <c r="A3544" s="535" t="s">
        <v>113</v>
      </c>
      <c r="B3544" s="201">
        <v>72118</v>
      </c>
      <c r="C3544" s="190" t="s">
        <v>4831</v>
      </c>
      <c r="D3544" s="191" t="s">
        <v>112</v>
      </c>
      <c r="E3544" s="165">
        <f>3*0.9</f>
        <v>2.7</v>
      </c>
      <c r="F3544" s="166">
        <f>VLOOKUP(B3544,'[3]SINAPI-Tabela-Mai.2016'!A$1:E$65536,5,0)</f>
        <v>124.4</v>
      </c>
      <c r="G3544" s="167">
        <f>F3544*E3544</f>
        <v>335.88000000000005</v>
      </c>
      <c r="H3544" s="156"/>
      <c r="I3544" s="175"/>
      <c r="J3544" s="175"/>
    </row>
    <row r="3545" spans="1:10">
      <c r="A3545" s="535"/>
      <c r="B3545" s="201"/>
      <c r="C3545" s="190"/>
      <c r="D3545" s="191"/>
      <c r="E3545" s="164"/>
      <c r="F3545" s="164"/>
      <c r="G3545" s="169"/>
      <c r="H3545" s="156"/>
      <c r="I3545" s="175"/>
      <c r="J3545" s="175"/>
    </row>
    <row r="3546" spans="1:10">
      <c r="A3546" s="283" t="str">
        <f>B3541</f>
        <v>COMP.309</v>
      </c>
      <c r="B3546" s="204"/>
      <c r="C3546" s="196" t="s">
        <v>100</v>
      </c>
      <c r="D3546" s="194"/>
      <c r="E3546" s="172"/>
      <c r="F3546" s="173"/>
      <c r="G3546" s="246">
        <f>SUM(G3543:G3545)</f>
        <v>1309.3380000000002</v>
      </c>
      <c r="H3546" s="174"/>
      <c r="I3546" s="175" t="e">
        <f>SUM(#REF!)</f>
        <v>#REF!</v>
      </c>
      <c r="J3546" s="175" t="e">
        <f>#REF!+#REF!+#REF!</f>
        <v>#REF!</v>
      </c>
    </row>
    <row r="3547" spans="1:10">
      <c r="A3547" s="284" t="s">
        <v>101</v>
      </c>
      <c r="B3547" s="538" t="s">
        <v>1103</v>
      </c>
      <c r="C3547" s="178"/>
      <c r="D3547" s="176"/>
      <c r="E3547" s="179"/>
      <c r="F3547" s="180"/>
      <c r="G3547" s="180"/>
      <c r="H3547" s="156"/>
      <c r="I3547" s="175"/>
      <c r="J3547" s="175"/>
    </row>
    <row r="3548" spans="1:10">
      <c r="A3548" s="313"/>
      <c r="B3548" s="329"/>
      <c r="C3548" s="314"/>
      <c r="D3548" s="312"/>
      <c r="E3548" s="333"/>
      <c r="F3548" s="315"/>
      <c r="G3548" s="315"/>
      <c r="H3548" s="156"/>
      <c r="I3548" s="175"/>
      <c r="J3548" s="175"/>
    </row>
    <row r="3549" spans="1:10">
      <c r="A3549" s="199" t="s">
        <v>97</v>
      </c>
      <c r="B3549" s="539" t="s">
        <v>31083</v>
      </c>
      <c r="C3549" s="184" t="s">
        <v>31085</v>
      </c>
      <c r="D3549" s="182" t="s">
        <v>193</v>
      </c>
      <c r="E3549" s="182"/>
      <c r="F3549" s="182"/>
      <c r="G3549" s="182" t="str">
        <f>B3549</f>
        <v>COMP.310</v>
      </c>
      <c r="H3549" s="156"/>
      <c r="I3549" s="175"/>
      <c r="J3549" s="175"/>
    </row>
    <row r="3550" spans="1:10">
      <c r="A3550" s="282" t="s">
        <v>88</v>
      </c>
      <c r="B3550" s="534" t="s">
        <v>91</v>
      </c>
      <c r="C3550" s="186" t="s">
        <v>9</v>
      </c>
      <c r="D3550" s="187" t="s">
        <v>92</v>
      </c>
      <c r="E3550" s="187" t="s">
        <v>93</v>
      </c>
      <c r="F3550" s="187" t="s">
        <v>94</v>
      </c>
      <c r="G3550" s="188" t="s">
        <v>62</v>
      </c>
      <c r="H3550" s="156"/>
      <c r="I3550" s="175"/>
      <c r="J3550" s="175"/>
    </row>
    <row r="3551" spans="1:10">
      <c r="A3551" s="535" t="s">
        <v>113</v>
      </c>
      <c r="B3551" s="201" t="s">
        <v>4851</v>
      </c>
      <c r="C3551" s="190" t="s">
        <v>4852</v>
      </c>
      <c r="D3551" s="191" t="s">
        <v>112</v>
      </c>
      <c r="E3551" s="165">
        <f>1.1*1.6</f>
        <v>1.7600000000000002</v>
      </c>
      <c r="F3551" s="166">
        <f>VLOOKUP(B3551,'SINAPI-Tabela-Mai.2016'!A:E,5,0)</f>
        <v>439.18</v>
      </c>
      <c r="G3551" s="167">
        <f>F3551*E3551</f>
        <v>772.95680000000016</v>
      </c>
      <c r="H3551" s="156"/>
      <c r="I3551" s="175"/>
      <c r="J3551" s="175"/>
    </row>
    <row r="3552" spans="1:10" ht="15" customHeight="1">
      <c r="A3552" s="535" t="s">
        <v>575</v>
      </c>
      <c r="B3552" s="201" t="s">
        <v>18735</v>
      </c>
      <c r="C3552" s="190" t="s">
        <v>18730</v>
      </c>
      <c r="D3552" s="191" t="s">
        <v>112</v>
      </c>
      <c r="E3552" s="165">
        <f>1.1*0.8</f>
        <v>0.88000000000000012</v>
      </c>
      <c r="F3552" s="166">
        <v>346.18548000000004</v>
      </c>
      <c r="G3552" s="167">
        <f>F3552*E3552</f>
        <v>304.64322240000007</v>
      </c>
      <c r="H3552" s="156"/>
      <c r="I3552" s="175"/>
      <c r="J3552" s="175"/>
    </row>
    <row r="3553" spans="1:10">
      <c r="A3553" s="535"/>
      <c r="B3553" s="201"/>
      <c r="C3553" s="190"/>
      <c r="D3553" s="191"/>
      <c r="E3553" s="203"/>
      <c r="F3553" s="192"/>
      <c r="G3553" s="193"/>
      <c r="H3553" s="156"/>
      <c r="I3553" s="175"/>
      <c r="J3553" s="175"/>
    </row>
    <row r="3554" spans="1:10">
      <c r="A3554" s="283" t="str">
        <f>B3549</f>
        <v>COMP.310</v>
      </c>
      <c r="B3554" s="204"/>
      <c r="C3554" s="196" t="s">
        <v>100</v>
      </c>
      <c r="D3554" s="194"/>
      <c r="E3554" s="205"/>
      <c r="F3554" s="173"/>
      <c r="G3554" s="173">
        <f>SUM(G3551:G3553)</f>
        <v>1077.6000224000002</v>
      </c>
      <c r="H3554" s="174"/>
      <c r="I3554" s="175">
        <f>G3554*0.7</f>
        <v>754.3200156800001</v>
      </c>
      <c r="J3554" s="175">
        <f>G3554*0.3</f>
        <v>323.28000672000002</v>
      </c>
    </row>
    <row r="3555" spans="1:10">
      <c r="A3555" s="284" t="s">
        <v>101</v>
      </c>
      <c r="B3555" s="583"/>
      <c r="C3555" s="248"/>
      <c r="D3555" s="243"/>
      <c r="E3555" s="243"/>
      <c r="F3555" s="243"/>
      <c r="G3555" s="243"/>
      <c r="H3555" s="156"/>
      <c r="I3555" s="175"/>
      <c r="J3555" s="175"/>
    </row>
    <row r="3556" spans="1:10">
      <c r="A3556" s="313"/>
      <c r="B3556" s="329"/>
      <c r="C3556" s="314"/>
      <c r="D3556" s="312"/>
      <c r="E3556" s="333"/>
      <c r="F3556" s="315"/>
      <c r="G3556" s="315"/>
      <c r="H3556" s="156"/>
      <c r="I3556" s="175"/>
      <c r="J3556" s="175"/>
    </row>
    <row r="3557" spans="1:10" ht="15" customHeight="1">
      <c r="A3557" s="199" t="s">
        <v>97</v>
      </c>
      <c r="B3557" s="199" t="s">
        <v>31086</v>
      </c>
      <c r="C3557" s="184" t="s">
        <v>31090</v>
      </c>
      <c r="D3557" s="182" t="s">
        <v>108</v>
      </c>
      <c r="E3557" s="227"/>
      <c r="F3557" s="182"/>
      <c r="G3557" s="182" t="str">
        <f>B3557</f>
        <v>COMP.311</v>
      </c>
      <c r="H3557" s="156"/>
      <c r="I3557" s="175"/>
      <c r="J3557" s="175"/>
    </row>
    <row r="3558" spans="1:10">
      <c r="A3558" s="282" t="s">
        <v>88</v>
      </c>
      <c r="B3558" s="534" t="s">
        <v>91</v>
      </c>
      <c r="C3558" s="186" t="s">
        <v>9</v>
      </c>
      <c r="D3558" s="187" t="s">
        <v>92</v>
      </c>
      <c r="E3558" s="229" t="s">
        <v>93</v>
      </c>
      <c r="F3558" s="187" t="s">
        <v>94</v>
      </c>
      <c r="G3558" s="188" t="s">
        <v>62</v>
      </c>
      <c r="H3558" s="156"/>
      <c r="I3558" s="175"/>
      <c r="J3558" s="175"/>
    </row>
    <row r="3559" spans="1:10" ht="18" customHeight="1">
      <c r="A3559" s="535" t="s">
        <v>113</v>
      </c>
      <c r="B3559" s="201">
        <v>68050</v>
      </c>
      <c r="C3559" s="190" t="s">
        <v>31088</v>
      </c>
      <c r="D3559" s="191" t="s">
        <v>112</v>
      </c>
      <c r="E3559" s="165">
        <f>4.75*3.75</f>
        <v>17.8125</v>
      </c>
      <c r="F3559" s="166">
        <f>VLOOKUP(B3559,'SINAPI-Tabela-Mai.2016'!A:E,5,0)</f>
        <v>394.22</v>
      </c>
      <c r="G3559" s="167">
        <f>F3559*E3559</f>
        <v>7022.0437500000007</v>
      </c>
      <c r="H3559" s="156"/>
      <c r="I3559" s="175"/>
      <c r="J3559" s="175"/>
    </row>
    <row r="3560" spans="1:10" ht="18" customHeight="1">
      <c r="A3560" s="535" t="s">
        <v>113</v>
      </c>
      <c r="B3560" s="202">
        <v>72120</v>
      </c>
      <c r="C3560" s="190" t="s">
        <v>25361</v>
      </c>
      <c r="D3560" s="191" t="s">
        <v>112</v>
      </c>
      <c r="E3560" s="165">
        <f>4.75*3.75</f>
        <v>17.8125</v>
      </c>
      <c r="F3560" s="166">
        <f>VLOOKUP(B3560,'SINAPI-Tabela-Mai.2016'!A:E,5,0)</f>
        <v>197.55</v>
      </c>
      <c r="G3560" s="167">
        <f>F3560*E3560</f>
        <v>3518.859375</v>
      </c>
      <c r="H3560" s="156"/>
      <c r="I3560" s="175"/>
      <c r="J3560" s="175"/>
    </row>
    <row r="3561" spans="1:10">
      <c r="A3561" s="535"/>
      <c r="B3561" s="202"/>
      <c r="C3561" s="190"/>
      <c r="D3561" s="191"/>
      <c r="E3561" s="164"/>
      <c r="F3561" s="164"/>
      <c r="G3561" s="169"/>
      <c r="H3561" s="156"/>
      <c r="I3561" s="175"/>
      <c r="J3561" s="175"/>
    </row>
    <row r="3562" spans="1:10">
      <c r="A3562" s="283" t="str">
        <f>B3557</f>
        <v>COMP.311</v>
      </c>
      <c r="B3562" s="283"/>
      <c r="C3562" s="196" t="s">
        <v>100</v>
      </c>
      <c r="D3562" s="194"/>
      <c r="E3562" s="172"/>
      <c r="F3562" s="173"/>
      <c r="G3562" s="246">
        <f>SUM(G3559:G3561)</f>
        <v>10540.903125000001</v>
      </c>
      <c r="H3562" s="174"/>
      <c r="I3562" s="175" t="e">
        <f>#REF!+#REF!</f>
        <v>#REF!</v>
      </c>
      <c r="J3562" s="175" t="e">
        <f>#REF!+#REF!</f>
        <v>#REF!</v>
      </c>
    </row>
    <row r="3563" spans="1:10">
      <c r="A3563" s="284" t="s">
        <v>101</v>
      </c>
      <c r="B3563" s="284"/>
      <c r="C3563" s="178"/>
      <c r="D3563" s="176"/>
      <c r="E3563" s="176"/>
      <c r="F3563" s="180"/>
      <c r="G3563" s="180"/>
      <c r="H3563" s="156"/>
      <c r="I3563" s="175"/>
      <c r="J3563" s="175"/>
    </row>
    <row r="3564" spans="1:10">
      <c r="A3564" s="198"/>
      <c r="B3564" s="198"/>
      <c r="C3564" s="178"/>
      <c r="D3564" s="176"/>
      <c r="E3564" s="176"/>
      <c r="F3564" s="180"/>
      <c r="G3564" s="180"/>
      <c r="H3564" s="156"/>
      <c r="I3564" s="175"/>
      <c r="J3564" s="175"/>
    </row>
    <row r="3565" spans="1:10" ht="15" customHeight="1">
      <c r="A3565" s="199" t="s">
        <v>97</v>
      </c>
      <c r="B3565" s="199" t="s">
        <v>31087</v>
      </c>
      <c r="C3565" s="822" t="s">
        <v>31313</v>
      </c>
      <c r="D3565" s="182" t="s">
        <v>108</v>
      </c>
      <c r="E3565" s="227"/>
      <c r="F3565" s="182"/>
      <c r="G3565" s="182" t="str">
        <f>B3565</f>
        <v>COMP.312</v>
      </c>
      <c r="H3565" s="156"/>
      <c r="I3565" s="175"/>
      <c r="J3565" s="175"/>
    </row>
    <row r="3566" spans="1:10">
      <c r="A3566" s="282" t="s">
        <v>88</v>
      </c>
      <c r="B3566" s="534" t="s">
        <v>91</v>
      </c>
      <c r="C3566" s="186" t="s">
        <v>9</v>
      </c>
      <c r="D3566" s="187" t="s">
        <v>92</v>
      </c>
      <c r="E3566" s="229" t="s">
        <v>93</v>
      </c>
      <c r="F3566" s="187" t="s">
        <v>94</v>
      </c>
      <c r="G3566" s="188" t="s">
        <v>62</v>
      </c>
      <c r="H3566" s="156"/>
      <c r="I3566" s="175"/>
      <c r="J3566" s="175"/>
    </row>
    <row r="3567" spans="1:10" ht="18" customHeight="1">
      <c r="A3567" s="535" t="s">
        <v>113</v>
      </c>
      <c r="B3567" s="201">
        <v>68050</v>
      </c>
      <c r="C3567" s="190" t="s">
        <v>31088</v>
      </c>
      <c r="D3567" s="191" t="s">
        <v>112</v>
      </c>
      <c r="E3567" s="165">
        <v>12.36</v>
      </c>
      <c r="F3567" s="166">
        <f>VLOOKUP(B3567,'SINAPI-Tabela-Mai.2016'!A:E,5,0)</f>
        <v>394.22</v>
      </c>
      <c r="G3567" s="167">
        <f>F3567*E3567</f>
        <v>4872.5591999999997</v>
      </c>
      <c r="H3567" s="156"/>
      <c r="I3567" s="175"/>
      <c r="J3567" s="175"/>
    </row>
    <row r="3568" spans="1:10" ht="18" customHeight="1">
      <c r="A3568" s="535" t="s">
        <v>113</v>
      </c>
      <c r="B3568" s="202">
        <v>72120</v>
      </c>
      <c r="C3568" s="190" t="s">
        <v>25361</v>
      </c>
      <c r="D3568" s="191" t="s">
        <v>112</v>
      </c>
      <c r="E3568" s="165">
        <v>12.36</v>
      </c>
      <c r="F3568" s="166">
        <f>VLOOKUP(B3568,'SINAPI-Tabela-Mai.2016'!A:E,5,0)</f>
        <v>197.55</v>
      </c>
      <c r="G3568" s="167">
        <f>F3568*E3568</f>
        <v>2441.7179999999998</v>
      </c>
      <c r="H3568" s="156"/>
      <c r="I3568" s="175"/>
      <c r="J3568" s="175"/>
    </row>
    <row r="3569" spans="1:10">
      <c r="A3569" s="535"/>
      <c r="B3569" s="202"/>
      <c r="C3569" s="190"/>
      <c r="D3569" s="191"/>
      <c r="E3569" s="164"/>
      <c r="F3569" s="164"/>
      <c r="G3569" s="169"/>
      <c r="H3569" s="156"/>
      <c r="I3569" s="175"/>
      <c r="J3569" s="175"/>
    </row>
    <row r="3570" spans="1:10">
      <c r="A3570" s="283" t="str">
        <f>B3565</f>
        <v>COMP.312</v>
      </c>
      <c r="B3570" s="283"/>
      <c r="C3570" s="196" t="s">
        <v>100</v>
      </c>
      <c r="D3570" s="194"/>
      <c r="E3570" s="172"/>
      <c r="F3570" s="173"/>
      <c r="G3570" s="246">
        <f>SUM(G3567:G3569)</f>
        <v>7314.2771999999995</v>
      </c>
      <c r="H3570" s="174"/>
      <c r="I3570" s="175" t="e">
        <f>#REF!+#REF!</f>
        <v>#REF!</v>
      </c>
      <c r="J3570" s="175" t="e">
        <f>#REF!+#REF!</f>
        <v>#REF!</v>
      </c>
    </row>
    <row r="3571" spans="1:10">
      <c r="A3571" s="284" t="s">
        <v>101</v>
      </c>
      <c r="B3571" s="284"/>
      <c r="C3571" s="178"/>
      <c r="D3571" s="176"/>
      <c r="E3571" s="176"/>
      <c r="F3571" s="180"/>
      <c r="G3571" s="180"/>
      <c r="H3571" s="156"/>
      <c r="I3571" s="175"/>
      <c r="J3571" s="175"/>
    </row>
    <row r="3572" spans="1:10">
      <c r="A3572" s="284"/>
      <c r="B3572" s="284"/>
      <c r="C3572" s="178"/>
      <c r="D3572" s="176"/>
      <c r="E3572" s="176"/>
      <c r="F3572" s="180"/>
      <c r="G3572" s="180"/>
      <c r="H3572" s="156"/>
      <c r="I3572" s="175"/>
      <c r="J3572" s="175"/>
    </row>
    <row r="3573" spans="1:10" ht="15" customHeight="1">
      <c r="A3573" s="199" t="s">
        <v>97</v>
      </c>
      <c r="B3573" s="199" t="s">
        <v>31091</v>
      </c>
      <c r="C3573" s="184" t="s">
        <v>31092</v>
      </c>
      <c r="D3573" s="182" t="s">
        <v>108</v>
      </c>
      <c r="E3573" s="227"/>
      <c r="F3573" s="182"/>
      <c r="G3573" s="182" t="str">
        <f>B3573</f>
        <v>COMP.313</v>
      </c>
      <c r="H3573" s="156"/>
      <c r="I3573" s="175"/>
      <c r="J3573" s="175"/>
    </row>
    <row r="3574" spans="1:10">
      <c r="A3574" s="282" t="s">
        <v>88</v>
      </c>
      <c r="B3574" s="534" t="s">
        <v>91</v>
      </c>
      <c r="C3574" s="186" t="s">
        <v>9</v>
      </c>
      <c r="D3574" s="187" t="s">
        <v>92</v>
      </c>
      <c r="E3574" s="229" t="s">
        <v>93</v>
      </c>
      <c r="F3574" s="187" t="s">
        <v>94</v>
      </c>
      <c r="G3574" s="188" t="s">
        <v>62</v>
      </c>
      <c r="H3574" s="156"/>
      <c r="I3574" s="175"/>
      <c r="J3574" s="175"/>
    </row>
    <row r="3575" spans="1:10" ht="15.75" customHeight="1">
      <c r="A3575" s="535" t="s">
        <v>266</v>
      </c>
      <c r="B3575" s="201" t="s">
        <v>31094</v>
      </c>
      <c r="C3575" s="190" t="s">
        <v>31100</v>
      </c>
      <c r="D3575" s="191" t="s">
        <v>108</v>
      </c>
      <c r="E3575" s="165">
        <v>1</v>
      </c>
      <c r="F3575" s="232">
        <f>VLOOKUP(B3575,'Mapa de Cotação'!A:I,9,0)</f>
        <v>13939</v>
      </c>
      <c r="G3575" s="167">
        <f>F3575*E3575</f>
        <v>13939</v>
      </c>
      <c r="H3575" s="281"/>
      <c r="I3575" s="175"/>
      <c r="J3575" s="175"/>
    </row>
    <row r="3576" spans="1:10">
      <c r="A3576" s="535"/>
      <c r="B3576" s="202"/>
      <c r="C3576" s="190"/>
      <c r="D3576" s="191"/>
      <c r="E3576" s="164"/>
      <c r="F3576" s="164"/>
      <c r="G3576" s="169"/>
      <c r="H3576" s="156"/>
      <c r="I3576" s="175"/>
      <c r="J3576" s="175"/>
    </row>
    <row r="3577" spans="1:10">
      <c r="A3577" s="283" t="str">
        <f>B3573</f>
        <v>COMP.313</v>
      </c>
      <c r="B3577" s="283"/>
      <c r="C3577" s="196" t="s">
        <v>100</v>
      </c>
      <c r="D3577" s="194"/>
      <c r="E3577" s="172"/>
      <c r="F3577" s="173"/>
      <c r="G3577" s="246">
        <f>SUM(G3575:G3576)</f>
        <v>13939</v>
      </c>
      <c r="H3577" s="174"/>
      <c r="I3577" s="175" t="e">
        <f>#REF!+#REF!</f>
        <v>#REF!</v>
      </c>
      <c r="J3577" s="175" t="e">
        <f>#REF!+#REF!</f>
        <v>#REF!</v>
      </c>
    </row>
    <row r="3578" spans="1:10">
      <c r="A3578" s="284" t="s">
        <v>101</v>
      </c>
      <c r="B3578" s="284"/>
      <c r="C3578" s="178"/>
      <c r="D3578" s="176"/>
      <c r="E3578" s="176"/>
      <c r="F3578" s="180"/>
      <c r="G3578" s="180"/>
      <c r="H3578" s="156"/>
      <c r="I3578" s="175"/>
      <c r="J3578" s="175"/>
    </row>
    <row r="3579" spans="1:10">
      <c r="A3579" s="735"/>
      <c r="B3579" s="735"/>
      <c r="C3579" s="314"/>
      <c r="D3579" s="312"/>
      <c r="E3579" s="312"/>
      <c r="F3579" s="315"/>
      <c r="G3579" s="315"/>
      <c r="H3579" s="156"/>
      <c r="I3579" s="175"/>
      <c r="J3579" s="175"/>
    </row>
    <row r="3580" spans="1:10" ht="22.5">
      <c r="A3580" s="199" t="s">
        <v>97</v>
      </c>
      <c r="B3580" s="539" t="s">
        <v>31103</v>
      </c>
      <c r="C3580" s="184" t="s">
        <v>31104</v>
      </c>
      <c r="D3580" s="182" t="s">
        <v>112</v>
      </c>
      <c r="E3580" s="227"/>
      <c r="F3580" s="182"/>
      <c r="G3580" s="182" t="str">
        <f>B3580</f>
        <v>COMP.314</v>
      </c>
      <c r="H3580" s="326"/>
      <c r="I3580" s="175"/>
      <c r="J3580" s="175"/>
    </row>
    <row r="3581" spans="1:10">
      <c r="A3581" s="282" t="s">
        <v>88</v>
      </c>
      <c r="B3581" s="534" t="s">
        <v>91</v>
      </c>
      <c r="C3581" s="186" t="s">
        <v>9</v>
      </c>
      <c r="D3581" s="187" t="s">
        <v>92</v>
      </c>
      <c r="E3581" s="229" t="s">
        <v>93</v>
      </c>
      <c r="F3581" s="187" t="s">
        <v>94</v>
      </c>
      <c r="G3581" s="188" t="s">
        <v>62</v>
      </c>
      <c r="H3581" s="327"/>
      <c r="I3581" s="175"/>
      <c r="J3581" s="175"/>
    </row>
    <row r="3582" spans="1:10">
      <c r="A3582" s="535" t="s">
        <v>113</v>
      </c>
      <c r="B3582" s="201">
        <v>88256</v>
      </c>
      <c r="C3582" s="190" t="s">
        <v>837</v>
      </c>
      <c r="D3582" s="191" t="s">
        <v>90</v>
      </c>
      <c r="E3582" s="165">
        <v>1.2</v>
      </c>
      <c r="F3582" s="166">
        <f>VLOOKUP(B3582,'SINAPI-Tabela-Mai.2016'!A:E,5,0)</f>
        <v>14.69</v>
      </c>
      <c r="G3582" s="167">
        <f>F3582*E3582</f>
        <v>17.628</v>
      </c>
      <c r="H3582" s="156"/>
      <c r="I3582" s="175"/>
      <c r="J3582" s="175"/>
    </row>
    <row r="3583" spans="1:10">
      <c r="A3583" s="535" t="s">
        <v>113</v>
      </c>
      <c r="B3583" s="201">
        <v>88316</v>
      </c>
      <c r="C3583" s="190" t="s">
        <v>116</v>
      </c>
      <c r="D3583" s="191" t="s">
        <v>90</v>
      </c>
      <c r="E3583" s="165">
        <v>0.5</v>
      </c>
      <c r="F3583" s="166">
        <f>VLOOKUP(B3583,'SINAPI-Tabela-Mai.2016'!A:E,5,0)</f>
        <v>11.41</v>
      </c>
      <c r="G3583" s="167">
        <f>F3583*E3583</f>
        <v>5.7050000000000001</v>
      </c>
      <c r="H3583" s="156"/>
      <c r="I3583" s="175"/>
      <c r="J3583" s="175"/>
    </row>
    <row r="3584" spans="1:10">
      <c r="A3584" s="535" t="s">
        <v>266</v>
      </c>
      <c r="B3584" s="201" t="s">
        <v>31105</v>
      </c>
      <c r="C3584" s="190" t="s">
        <v>31106</v>
      </c>
      <c r="D3584" s="191" t="s">
        <v>112</v>
      </c>
      <c r="E3584" s="165">
        <v>1.1000000000000001</v>
      </c>
      <c r="F3584" s="232">
        <f>VLOOKUP(B3584,'Mapa de Cotação'!A:I,9,0)</f>
        <v>540</v>
      </c>
      <c r="G3584" s="167">
        <f>F3584*E3584</f>
        <v>594</v>
      </c>
      <c r="H3584" s="156"/>
      <c r="I3584" s="175"/>
      <c r="J3584" s="175"/>
    </row>
    <row r="3585" spans="1:10">
      <c r="A3585" s="535" t="s">
        <v>99</v>
      </c>
      <c r="B3585" s="201">
        <v>34357</v>
      </c>
      <c r="C3585" s="190" t="s">
        <v>375</v>
      </c>
      <c r="D3585" s="191" t="s">
        <v>118</v>
      </c>
      <c r="E3585" s="165">
        <v>0.24</v>
      </c>
      <c r="F3585" s="166">
        <f>VLOOKUP(B3585,'SINAPI-Insumos-Mai.2016'!A:E,5,0)</f>
        <v>3.18</v>
      </c>
      <c r="G3585" s="167">
        <f>F3585*E3585</f>
        <v>0.76319999999999999</v>
      </c>
      <c r="H3585" s="156"/>
      <c r="I3585" s="175"/>
      <c r="J3585" s="175"/>
    </row>
    <row r="3586" spans="1:10">
      <c r="A3586" s="535" t="s">
        <v>99</v>
      </c>
      <c r="B3586" s="201">
        <v>37595</v>
      </c>
      <c r="C3586" s="190" t="s">
        <v>838</v>
      </c>
      <c r="D3586" s="191" t="s">
        <v>118</v>
      </c>
      <c r="E3586" s="165">
        <v>8.6199999999999992</v>
      </c>
      <c r="F3586" s="166">
        <f>VLOOKUP(B3586,'SINAPI-Insumos-Mai.2016'!A:E,5,0)</f>
        <v>1.51</v>
      </c>
      <c r="G3586" s="167">
        <f>F3586*E3586</f>
        <v>13.0162</v>
      </c>
      <c r="H3586" s="156"/>
      <c r="I3586" s="175"/>
      <c r="J3586" s="175"/>
    </row>
    <row r="3587" spans="1:10">
      <c r="A3587" s="535"/>
      <c r="B3587" s="201"/>
      <c r="C3587" s="190"/>
      <c r="D3587" s="191"/>
      <c r="E3587" s="203"/>
      <c r="F3587" s="192"/>
      <c r="G3587" s="193"/>
      <c r="H3587" s="156"/>
      <c r="I3587" s="175"/>
      <c r="J3587" s="175"/>
    </row>
    <row r="3588" spans="1:10">
      <c r="A3588" s="283" t="str">
        <f>B3580</f>
        <v>COMP.314</v>
      </c>
      <c r="B3588" s="204"/>
      <c r="C3588" s="196" t="s">
        <v>100</v>
      </c>
      <c r="D3588" s="194"/>
      <c r="E3588" s="205"/>
      <c r="F3588" s="173"/>
      <c r="G3588" s="173">
        <f>SUM(G3582:G3587)</f>
        <v>631.11239999999998</v>
      </c>
      <c r="H3588" s="174"/>
      <c r="I3588" s="175">
        <f>G3584+G3585+G3586</f>
        <v>607.77940000000001</v>
      </c>
      <c r="J3588" s="175">
        <f>G3582+G3583</f>
        <v>23.332999999999998</v>
      </c>
    </row>
    <row r="3589" spans="1:10">
      <c r="A3589" s="284" t="s">
        <v>101</v>
      </c>
      <c r="B3589" s="538" t="s">
        <v>18636</v>
      </c>
      <c r="C3589" s="178"/>
      <c r="D3589" s="176"/>
      <c r="E3589" s="179"/>
      <c r="F3589" s="180"/>
      <c r="G3589" s="180"/>
      <c r="H3589" s="156"/>
      <c r="I3589" s="175"/>
      <c r="J3589" s="175"/>
    </row>
    <row r="3590" spans="1:10">
      <c r="A3590" s="313"/>
      <c r="B3590" s="329"/>
      <c r="C3590" s="314"/>
      <c r="D3590" s="312"/>
      <c r="E3590" s="333"/>
      <c r="F3590" s="315"/>
      <c r="G3590" s="315"/>
      <c r="H3590" s="156"/>
      <c r="I3590" s="175"/>
      <c r="J3590" s="175"/>
    </row>
    <row r="3591" spans="1:10" ht="22.5">
      <c r="A3591" s="199" t="s">
        <v>97</v>
      </c>
      <c r="B3591" s="199" t="s">
        <v>31111</v>
      </c>
      <c r="C3591" s="184" t="s">
        <v>31112</v>
      </c>
      <c r="D3591" s="182" t="s">
        <v>112</v>
      </c>
      <c r="E3591" s="155"/>
      <c r="F3591" s="155"/>
      <c r="G3591" s="155" t="str">
        <f>B3591</f>
        <v>COMP.315</v>
      </c>
      <c r="H3591" s="156"/>
      <c r="I3591" s="175"/>
      <c r="J3591" s="175"/>
    </row>
    <row r="3592" spans="1:10">
      <c r="A3592" s="282" t="s">
        <v>88</v>
      </c>
      <c r="B3592" s="200" t="s">
        <v>91</v>
      </c>
      <c r="C3592" s="186" t="s">
        <v>9</v>
      </c>
      <c r="D3592" s="187" t="s">
        <v>92</v>
      </c>
      <c r="E3592" s="160" t="s">
        <v>93</v>
      </c>
      <c r="F3592" s="160" t="s">
        <v>94</v>
      </c>
      <c r="G3592" s="161" t="s">
        <v>62</v>
      </c>
      <c r="H3592" s="156"/>
      <c r="I3592" s="175"/>
      <c r="J3592" s="175"/>
    </row>
    <row r="3593" spans="1:10">
      <c r="A3593" s="535" t="s">
        <v>113</v>
      </c>
      <c r="B3593" s="201">
        <v>88261</v>
      </c>
      <c r="C3593" s="190" t="s">
        <v>134</v>
      </c>
      <c r="D3593" s="191" t="s">
        <v>90</v>
      </c>
      <c r="E3593" s="165">
        <f>(2.09+5.44)/1.89</f>
        <v>3.9841269841269846</v>
      </c>
      <c r="F3593" s="166">
        <f>VLOOKUP(B3593,'SINAPI-Tabela-Mai.2016'!A:E,5,0)</f>
        <v>15.67</v>
      </c>
      <c r="G3593" s="167">
        <f t="shared" ref="G3593:G3601" si="45">F3593*E3593</f>
        <v>62.431269841269852</v>
      </c>
      <c r="H3593" s="156"/>
      <c r="I3593" s="175"/>
      <c r="J3593" s="175"/>
    </row>
    <row r="3594" spans="1:10">
      <c r="A3594" s="535" t="s">
        <v>113</v>
      </c>
      <c r="B3594" s="201">
        <v>88309</v>
      </c>
      <c r="C3594" s="190" t="s">
        <v>163</v>
      </c>
      <c r="D3594" s="191" t="s">
        <v>90</v>
      </c>
      <c r="E3594" s="165">
        <f>1.43/1.89</f>
        <v>0.75661375661375663</v>
      </c>
      <c r="F3594" s="166">
        <f>VLOOKUP(B3594,'SINAPI-Tabela-Mai.2016'!A:E,5,0)</f>
        <v>15.86</v>
      </c>
      <c r="G3594" s="167">
        <f t="shared" si="45"/>
        <v>11.999894179894179</v>
      </c>
      <c r="H3594" s="156"/>
      <c r="I3594" s="175"/>
      <c r="J3594" s="175"/>
    </row>
    <row r="3595" spans="1:10">
      <c r="A3595" s="535" t="s">
        <v>113</v>
      </c>
      <c r="B3595" s="201">
        <v>88316</v>
      </c>
      <c r="C3595" s="190" t="s">
        <v>116</v>
      </c>
      <c r="D3595" s="191" t="s">
        <v>90</v>
      </c>
      <c r="E3595" s="165">
        <f>(3.51+5.44)/1.89</f>
        <v>4.7354497354497349</v>
      </c>
      <c r="F3595" s="166">
        <f>VLOOKUP(B3595,'SINAPI-Tabela-Mai.2016'!A:E,5,0)</f>
        <v>11.41</v>
      </c>
      <c r="G3595" s="167">
        <f t="shared" si="45"/>
        <v>54.031481481481478</v>
      </c>
      <c r="H3595" s="156"/>
      <c r="I3595" s="175"/>
      <c r="J3595" s="175"/>
    </row>
    <row r="3596" spans="1:10" ht="22.5">
      <c r="A3596" s="535" t="s">
        <v>113</v>
      </c>
      <c r="B3596" s="201">
        <v>88627</v>
      </c>
      <c r="C3596" s="190" t="s">
        <v>292</v>
      </c>
      <c r="D3596" s="191" t="s">
        <v>128</v>
      </c>
      <c r="E3596" s="165">
        <f>0.01/1.89</f>
        <v>5.2910052910052916E-3</v>
      </c>
      <c r="F3596" s="166">
        <f>VLOOKUP(B3596,'SINAPI-Tabela-Mai.2016'!A:E,5,0)</f>
        <v>351.36</v>
      </c>
      <c r="G3596" s="167">
        <f t="shared" si="45"/>
        <v>1.8590476190476193</v>
      </c>
      <c r="H3596" s="156"/>
      <c r="I3596" s="175"/>
      <c r="J3596" s="175"/>
    </row>
    <row r="3597" spans="1:10">
      <c r="A3597" s="535" t="s">
        <v>99</v>
      </c>
      <c r="B3597" s="201">
        <v>187</v>
      </c>
      <c r="C3597" s="190" t="s">
        <v>799</v>
      </c>
      <c r="D3597" s="191" t="s">
        <v>121</v>
      </c>
      <c r="E3597" s="165">
        <f>10.2/1.89</f>
        <v>5.3968253968253963</v>
      </c>
      <c r="F3597" s="166">
        <f>VLOOKUP(B3597,'SINAPI-Insumos-Mai.2016'!A:E,5,0)</f>
        <v>6.47</v>
      </c>
      <c r="G3597" s="167">
        <f t="shared" si="45"/>
        <v>34.917460317460311</v>
      </c>
      <c r="H3597" s="156"/>
      <c r="I3597" s="175"/>
      <c r="J3597" s="175"/>
    </row>
    <row r="3598" spans="1:10">
      <c r="A3598" s="535" t="s">
        <v>99</v>
      </c>
      <c r="B3598" s="201">
        <v>4378</v>
      </c>
      <c r="C3598" s="190" t="s">
        <v>800</v>
      </c>
      <c r="D3598" s="191" t="s">
        <v>108</v>
      </c>
      <c r="E3598" s="165">
        <f>6/1.89</f>
        <v>3.1746031746031749</v>
      </c>
      <c r="F3598" s="166">
        <f>VLOOKUP(B3598,'SINAPI-Insumos-Mai.2016'!A:E,5,0)</f>
        <v>0.31</v>
      </c>
      <c r="G3598" s="167">
        <f t="shared" si="45"/>
        <v>0.98412698412698418</v>
      </c>
      <c r="H3598" s="156"/>
      <c r="I3598" s="175"/>
      <c r="J3598" s="175"/>
    </row>
    <row r="3599" spans="1:10">
      <c r="A3599" s="535" t="s">
        <v>99</v>
      </c>
      <c r="B3599" s="201">
        <v>4419</v>
      </c>
      <c r="C3599" s="190" t="s">
        <v>801</v>
      </c>
      <c r="D3599" s="191" t="s">
        <v>108</v>
      </c>
      <c r="E3599" s="165">
        <f>6/1.89</f>
        <v>3.1746031746031749</v>
      </c>
      <c r="F3599" s="166">
        <f>VLOOKUP(B3599,'SINAPI-Insumos-Mai.2016'!A:E,5,0)</f>
        <v>0.75</v>
      </c>
      <c r="G3599" s="167">
        <f t="shared" si="45"/>
        <v>2.3809523809523814</v>
      </c>
      <c r="H3599" s="156"/>
      <c r="I3599" s="175"/>
      <c r="J3599" s="175"/>
    </row>
    <row r="3600" spans="1:10">
      <c r="A3600" s="535" t="s">
        <v>297</v>
      </c>
      <c r="B3600" s="201" t="s">
        <v>31031</v>
      </c>
      <c r="C3600" s="190" t="s">
        <v>31032</v>
      </c>
      <c r="D3600" s="191" t="s">
        <v>121</v>
      </c>
      <c r="E3600" s="165">
        <f>37.8*1.05/1.89</f>
        <v>21</v>
      </c>
      <c r="F3600" s="166">
        <v>5.78</v>
      </c>
      <c r="G3600" s="167">
        <f t="shared" si="45"/>
        <v>121.38000000000001</v>
      </c>
      <c r="H3600" s="156"/>
      <c r="I3600" s="175"/>
      <c r="J3600" s="175"/>
    </row>
    <row r="3601" spans="1:10">
      <c r="A3601" s="535" t="s">
        <v>99</v>
      </c>
      <c r="B3601" s="201">
        <v>20247</v>
      </c>
      <c r="C3601" s="190" t="s">
        <v>803</v>
      </c>
      <c r="D3601" s="191" t="s">
        <v>118</v>
      </c>
      <c r="E3601" s="165">
        <f>(0.61+0.76)/1.89</f>
        <v>0.72486772486772499</v>
      </c>
      <c r="F3601" s="166">
        <f>VLOOKUP(B3601,'SINAPI-Insumos-Mai.2016'!A:E,5,0)</f>
        <v>9.14</v>
      </c>
      <c r="G3601" s="167">
        <f t="shared" si="45"/>
        <v>6.6252910052910066</v>
      </c>
      <c r="H3601" s="156"/>
      <c r="I3601" s="175"/>
      <c r="J3601" s="175"/>
    </row>
    <row r="3602" spans="1:10">
      <c r="A3602" s="518"/>
      <c r="B3602" s="162"/>
      <c r="C3602" s="190"/>
      <c r="D3602" s="191"/>
      <c r="E3602" s="164"/>
      <c r="F3602" s="164"/>
      <c r="G3602" s="169"/>
      <c r="H3602" s="156"/>
      <c r="I3602" s="175"/>
      <c r="J3602" s="175"/>
    </row>
    <row r="3603" spans="1:10">
      <c r="A3603" s="283" t="str">
        <f>B3591</f>
        <v>COMP.315</v>
      </c>
      <c r="B3603" s="204"/>
      <c r="C3603" s="196" t="s">
        <v>100</v>
      </c>
      <c r="D3603" s="194"/>
      <c r="E3603" s="172"/>
      <c r="F3603" s="173"/>
      <c r="G3603" s="246">
        <f>SUM(G3593:G3602)</f>
        <v>296.60952380952381</v>
      </c>
      <c r="H3603" s="174"/>
      <c r="I3603" s="175">
        <f>SUM(G3595:G3601)</f>
        <v>222.17835978835981</v>
      </c>
      <c r="J3603" s="175" t="e">
        <f>G3593+G3594+#REF!</f>
        <v>#REF!</v>
      </c>
    </row>
    <row r="3604" spans="1:10">
      <c r="A3604" s="730" t="s">
        <v>101</v>
      </c>
      <c r="B3604" s="731"/>
      <c r="C3604" s="242"/>
      <c r="D3604" s="240"/>
      <c r="E3604" s="243"/>
      <c r="F3604" s="244"/>
      <c r="G3604" s="244"/>
      <c r="H3604" s="156"/>
      <c r="I3604" s="175"/>
      <c r="J3604" s="175"/>
    </row>
    <row r="3605" spans="1:10">
      <c r="A3605" s="313"/>
      <c r="B3605" s="329"/>
      <c r="C3605" s="314"/>
      <c r="D3605" s="312"/>
      <c r="E3605" s="333"/>
      <c r="F3605" s="315"/>
      <c r="G3605" s="315"/>
      <c r="H3605" s="156"/>
      <c r="I3605" s="175"/>
      <c r="J3605" s="175"/>
    </row>
    <row r="3606" spans="1:10">
      <c r="A3606" s="199" t="s">
        <v>97</v>
      </c>
      <c r="B3606" s="539" t="s">
        <v>31118</v>
      </c>
      <c r="C3606" s="184" t="s">
        <v>31116</v>
      </c>
      <c r="D3606" s="182" t="s">
        <v>92</v>
      </c>
      <c r="E3606" s="227"/>
      <c r="F3606" s="182"/>
      <c r="G3606" s="182" t="str">
        <f>B3606</f>
        <v>COMP.316</v>
      </c>
      <c r="H3606" s="326"/>
      <c r="I3606" s="175"/>
      <c r="J3606" s="175"/>
    </row>
    <row r="3607" spans="1:10">
      <c r="A3607" s="282" t="s">
        <v>88</v>
      </c>
      <c r="B3607" s="534" t="s">
        <v>91</v>
      </c>
      <c r="C3607" s="186" t="s">
        <v>9</v>
      </c>
      <c r="D3607" s="187" t="s">
        <v>92</v>
      </c>
      <c r="E3607" s="229" t="s">
        <v>93</v>
      </c>
      <c r="F3607" s="187" t="s">
        <v>94</v>
      </c>
      <c r="G3607" s="188" t="s">
        <v>62</v>
      </c>
      <c r="H3607" s="327"/>
      <c r="I3607" s="175"/>
      <c r="J3607" s="175"/>
    </row>
    <row r="3608" spans="1:10">
      <c r="A3608" s="535" t="s">
        <v>266</v>
      </c>
      <c r="B3608" s="201" t="s">
        <v>31120</v>
      </c>
      <c r="C3608" s="190" t="s">
        <v>31119</v>
      </c>
      <c r="D3608" s="191" t="s">
        <v>92</v>
      </c>
      <c r="E3608" s="165">
        <v>1</v>
      </c>
      <c r="F3608" s="232">
        <f>VLOOKUP(B3608,'Mapa de Cotação'!A:I,9,0)</f>
        <v>16375</v>
      </c>
      <c r="G3608" s="167">
        <f>F3608*E3608</f>
        <v>16375</v>
      </c>
      <c r="H3608" s="156"/>
      <c r="I3608" s="175"/>
      <c r="J3608" s="175"/>
    </row>
    <row r="3609" spans="1:10">
      <c r="A3609" s="535"/>
      <c r="B3609" s="201"/>
      <c r="C3609" s="190"/>
      <c r="D3609" s="191"/>
      <c r="E3609" s="203"/>
      <c r="F3609" s="192"/>
      <c r="G3609" s="193"/>
      <c r="H3609" s="156"/>
      <c r="I3609" s="175"/>
      <c r="J3609" s="175"/>
    </row>
    <row r="3610" spans="1:10">
      <c r="A3610" s="283" t="str">
        <f>B3606</f>
        <v>COMP.316</v>
      </c>
      <c r="B3610" s="204"/>
      <c r="C3610" s="196" t="s">
        <v>100</v>
      </c>
      <c r="D3610" s="194"/>
      <c r="E3610" s="205"/>
      <c r="F3610" s="173"/>
      <c r="G3610" s="173">
        <f>SUM(G3608:G3609)</f>
        <v>16375</v>
      </c>
      <c r="H3610" s="174"/>
      <c r="I3610" s="175" t="e">
        <f>G3608+#REF!+#REF!</f>
        <v>#REF!</v>
      </c>
      <c r="J3610" s="175" t="e">
        <f>#REF!+#REF!</f>
        <v>#REF!</v>
      </c>
    </row>
    <row r="3611" spans="1:10">
      <c r="A3611" s="284" t="s">
        <v>101</v>
      </c>
      <c r="B3611" s="538"/>
      <c r="C3611" s="178"/>
      <c r="D3611" s="176"/>
      <c r="E3611" s="179"/>
      <c r="F3611" s="180"/>
      <c r="G3611" s="180"/>
      <c r="H3611" s="156"/>
      <c r="I3611" s="175"/>
      <c r="J3611" s="175"/>
    </row>
    <row r="3612" spans="1:10">
      <c r="A3612" s="313"/>
      <c r="B3612" s="329"/>
      <c r="C3612" s="314"/>
      <c r="D3612" s="312"/>
      <c r="E3612" s="333"/>
      <c r="F3612" s="315"/>
      <c r="G3612" s="315"/>
      <c r="H3612" s="156"/>
      <c r="I3612" s="175"/>
      <c r="J3612" s="175"/>
    </row>
    <row r="3613" spans="1:10">
      <c r="A3613" s="199" t="s">
        <v>97</v>
      </c>
      <c r="B3613" s="539" t="s">
        <v>31121</v>
      </c>
      <c r="C3613" s="184" t="s">
        <v>31117</v>
      </c>
      <c r="D3613" s="182" t="s">
        <v>92</v>
      </c>
      <c r="E3613" s="227"/>
      <c r="F3613" s="182"/>
      <c r="G3613" s="182" t="str">
        <f>B3613</f>
        <v>COMP.317</v>
      </c>
      <c r="H3613" s="326"/>
      <c r="I3613" s="175"/>
      <c r="J3613" s="175"/>
    </row>
    <row r="3614" spans="1:10">
      <c r="A3614" s="282" t="s">
        <v>88</v>
      </c>
      <c r="B3614" s="534" t="s">
        <v>91</v>
      </c>
      <c r="C3614" s="186" t="s">
        <v>9</v>
      </c>
      <c r="D3614" s="187" t="s">
        <v>92</v>
      </c>
      <c r="E3614" s="229" t="s">
        <v>93</v>
      </c>
      <c r="F3614" s="187" t="s">
        <v>94</v>
      </c>
      <c r="G3614" s="188" t="s">
        <v>62</v>
      </c>
      <c r="H3614" s="327"/>
      <c r="I3614" s="175"/>
      <c r="J3614" s="175"/>
    </row>
    <row r="3615" spans="1:10">
      <c r="A3615" s="535" t="s">
        <v>266</v>
      </c>
      <c r="B3615" s="201" t="s">
        <v>31122</v>
      </c>
      <c r="C3615" s="190" t="s">
        <v>31123</v>
      </c>
      <c r="D3615" s="191" t="s">
        <v>92</v>
      </c>
      <c r="E3615" s="165">
        <v>1</v>
      </c>
      <c r="F3615" s="232">
        <f>VLOOKUP(B3615,'Mapa de Cotação'!A:I,9,0)</f>
        <v>19990</v>
      </c>
      <c r="G3615" s="167">
        <f>F3615*E3615</f>
        <v>19990</v>
      </c>
      <c r="H3615" s="156"/>
      <c r="I3615" s="175"/>
      <c r="J3615" s="175"/>
    </row>
    <row r="3616" spans="1:10">
      <c r="A3616" s="535"/>
      <c r="B3616" s="201"/>
      <c r="C3616" s="190"/>
      <c r="D3616" s="191"/>
      <c r="E3616" s="203"/>
      <c r="F3616" s="192"/>
      <c r="G3616" s="193"/>
      <c r="H3616" s="156"/>
      <c r="I3616" s="175"/>
      <c r="J3616" s="175"/>
    </row>
    <row r="3617" spans="1:10">
      <c r="A3617" s="283" t="str">
        <f>B3613</f>
        <v>COMP.317</v>
      </c>
      <c r="B3617" s="204"/>
      <c r="C3617" s="196" t="s">
        <v>100</v>
      </c>
      <c r="D3617" s="194"/>
      <c r="E3617" s="205"/>
      <c r="F3617" s="173"/>
      <c r="G3617" s="173">
        <f>SUM(G3615:G3616)</f>
        <v>19990</v>
      </c>
      <c r="H3617" s="174"/>
      <c r="I3617" s="175" t="e">
        <f>G3615+#REF!+#REF!</f>
        <v>#REF!</v>
      </c>
      <c r="J3617" s="175" t="e">
        <f>#REF!+#REF!</f>
        <v>#REF!</v>
      </c>
    </row>
    <row r="3618" spans="1:10">
      <c r="A3618" s="284" t="s">
        <v>101</v>
      </c>
      <c r="B3618" s="538"/>
      <c r="C3618" s="178"/>
      <c r="D3618" s="176"/>
      <c r="E3618" s="179"/>
      <c r="F3618" s="180"/>
      <c r="G3618" s="180"/>
      <c r="H3618" s="156"/>
      <c r="I3618" s="175"/>
      <c r="J3618" s="175"/>
    </row>
    <row r="3619" spans="1:10">
      <c r="A3619" s="313"/>
      <c r="B3619" s="329"/>
      <c r="C3619" s="314"/>
      <c r="D3619" s="312"/>
      <c r="E3619" s="333"/>
      <c r="F3619" s="315"/>
      <c r="G3619" s="315"/>
      <c r="H3619" s="156"/>
      <c r="I3619" s="175"/>
      <c r="J3619" s="175"/>
    </row>
    <row r="3620" spans="1:10" ht="22.5">
      <c r="A3620" s="199" t="s">
        <v>97</v>
      </c>
      <c r="B3620" s="539" t="s">
        <v>31155</v>
      </c>
      <c r="C3620" s="184" t="s">
        <v>31146</v>
      </c>
      <c r="D3620" s="182" t="s">
        <v>92</v>
      </c>
      <c r="E3620" s="227"/>
      <c r="F3620" s="182"/>
      <c r="G3620" s="182" t="str">
        <f>B3620</f>
        <v>COMP.318</v>
      </c>
      <c r="H3620" s="326"/>
      <c r="I3620" s="175"/>
      <c r="J3620" s="175"/>
    </row>
    <row r="3621" spans="1:10">
      <c r="A3621" s="282" t="s">
        <v>88</v>
      </c>
      <c r="B3621" s="534" t="s">
        <v>91</v>
      </c>
      <c r="C3621" s="186" t="s">
        <v>9</v>
      </c>
      <c r="D3621" s="187" t="s">
        <v>92</v>
      </c>
      <c r="E3621" s="229" t="s">
        <v>93</v>
      </c>
      <c r="F3621" s="187" t="s">
        <v>94</v>
      </c>
      <c r="G3621" s="188" t="s">
        <v>62</v>
      </c>
      <c r="H3621" s="327"/>
      <c r="I3621" s="175"/>
      <c r="J3621" s="175"/>
    </row>
    <row r="3622" spans="1:10">
      <c r="A3622" s="535"/>
      <c r="B3622" s="201" t="s">
        <v>31156</v>
      </c>
      <c r="C3622" s="190" t="s">
        <v>31157</v>
      </c>
      <c r="D3622" s="191" t="s">
        <v>92</v>
      </c>
      <c r="E3622" s="165">
        <f>1/(0.5*0.8)*1.63*1.8</f>
        <v>7.3349999999999991</v>
      </c>
      <c r="F3622" s="232">
        <v>1862.08</v>
      </c>
      <c r="G3622" s="167">
        <f>F3622*E3622</f>
        <v>13658.356799999998</v>
      </c>
      <c r="H3622" s="156"/>
      <c r="I3622" s="175"/>
      <c r="J3622" s="175"/>
    </row>
    <row r="3623" spans="1:10">
      <c r="A3623" s="535"/>
      <c r="B3623" s="201"/>
      <c r="C3623" s="190"/>
      <c r="D3623" s="191"/>
      <c r="E3623" s="203"/>
      <c r="F3623" s="192"/>
      <c r="G3623" s="193"/>
      <c r="H3623" s="156"/>
      <c r="I3623" s="175"/>
      <c r="J3623" s="175"/>
    </row>
    <row r="3624" spans="1:10">
      <c r="A3624" s="283" t="str">
        <f>B3620</f>
        <v>COMP.318</v>
      </c>
      <c r="B3624" s="204"/>
      <c r="C3624" s="196" t="s">
        <v>100</v>
      </c>
      <c r="D3624" s="194"/>
      <c r="E3624" s="205"/>
      <c r="F3624" s="173"/>
      <c r="G3624" s="173">
        <f>SUM(G3622:G3623)</f>
        <v>13658.356799999998</v>
      </c>
      <c r="H3624" s="174"/>
      <c r="I3624" s="175" t="e">
        <f>G3622+#REF!+#REF!</f>
        <v>#REF!</v>
      </c>
      <c r="J3624" s="175" t="e">
        <f>#REF!+#REF!</f>
        <v>#REF!</v>
      </c>
    </row>
    <row r="3625" spans="1:10">
      <c r="A3625" s="284" t="s">
        <v>101</v>
      </c>
      <c r="B3625" s="538"/>
      <c r="C3625" s="178"/>
      <c r="D3625" s="176"/>
      <c r="E3625" s="179"/>
      <c r="F3625" s="180"/>
      <c r="G3625" s="180"/>
      <c r="H3625" s="156"/>
      <c r="I3625" s="175"/>
      <c r="J3625" s="175"/>
    </row>
    <row r="3626" spans="1:10">
      <c r="A3626" s="313"/>
      <c r="B3626" s="329"/>
      <c r="C3626" s="314"/>
      <c r="D3626" s="312"/>
      <c r="E3626" s="333"/>
      <c r="F3626" s="315"/>
      <c r="G3626" s="315"/>
      <c r="H3626" s="156"/>
      <c r="I3626" s="175"/>
      <c r="J3626" s="175"/>
    </row>
    <row r="3627" spans="1:10" ht="18.75" customHeight="1">
      <c r="A3627" s="199" t="s">
        <v>97</v>
      </c>
      <c r="B3627" s="539" t="s">
        <v>31158</v>
      </c>
      <c r="C3627" s="184" t="s">
        <v>31147</v>
      </c>
      <c r="D3627" s="182" t="s">
        <v>92</v>
      </c>
      <c r="E3627" s="227"/>
      <c r="F3627" s="182"/>
      <c r="G3627" s="182" t="str">
        <f>B3627</f>
        <v>COMP.319</v>
      </c>
      <c r="H3627" s="326"/>
      <c r="I3627" s="175"/>
      <c r="J3627" s="175"/>
    </row>
    <row r="3628" spans="1:10">
      <c r="A3628" s="282" t="s">
        <v>88</v>
      </c>
      <c r="B3628" s="534" t="s">
        <v>91</v>
      </c>
      <c r="C3628" s="186" t="s">
        <v>9</v>
      </c>
      <c r="D3628" s="187" t="s">
        <v>92</v>
      </c>
      <c r="E3628" s="229" t="s">
        <v>93</v>
      </c>
      <c r="F3628" s="187" t="s">
        <v>94</v>
      </c>
      <c r="G3628" s="188" t="s">
        <v>62</v>
      </c>
      <c r="H3628" s="327"/>
      <c r="I3628" s="175"/>
      <c r="J3628" s="175"/>
    </row>
    <row r="3629" spans="1:10">
      <c r="A3629" s="535"/>
      <c r="B3629" s="201" t="s">
        <v>31167</v>
      </c>
      <c r="C3629" s="190" t="s">
        <v>31168</v>
      </c>
      <c r="D3629" s="191" t="s">
        <v>112</v>
      </c>
      <c r="E3629" s="165">
        <f>0.11*0.25</f>
        <v>2.75E-2</v>
      </c>
      <c r="F3629" s="232">
        <v>977.85</v>
      </c>
      <c r="G3629" s="167">
        <f>F3629*E3629</f>
        <v>26.890875000000001</v>
      </c>
      <c r="H3629" s="156"/>
      <c r="I3629" s="175"/>
      <c r="J3629" s="175"/>
    </row>
    <row r="3630" spans="1:10">
      <c r="A3630" s="535"/>
      <c r="B3630" s="201"/>
      <c r="C3630" s="190"/>
      <c r="D3630" s="191"/>
      <c r="E3630" s="203"/>
      <c r="F3630" s="192"/>
      <c r="G3630" s="193"/>
      <c r="H3630" s="156"/>
      <c r="I3630" s="175"/>
      <c r="J3630" s="175"/>
    </row>
    <row r="3631" spans="1:10">
      <c r="A3631" s="283" t="str">
        <f>B3627</f>
        <v>COMP.319</v>
      </c>
      <c r="B3631" s="204"/>
      <c r="C3631" s="196" t="s">
        <v>100</v>
      </c>
      <c r="D3631" s="194"/>
      <c r="E3631" s="205"/>
      <c r="F3631" s="173"/>
      <c r="G3631" s="173">
        <f>SUM(G3629:G3630)</f>
        <v>26.890875000000001</v>
      </c>
      <c r="H3631" s="174"/>
      <c r="I3631" s="175" t="e">
        <f>G3629+#REF!+#REF!</f>
        <v>#REF!</v>
      </c>
      <c r="J3631" s="175" t="e">
        <f>#REF!+#REF!</f>
        <v>#REF!</v>
      </c>
    </row>
    <row r="3632" spans="1:10">
      <c r="A3632" s="284" t="s">
        <v>101</v>
      </c>
      <c r="B3632" s="538"/>
      <c r="C3632" s="178"/>
      <c r="D3632" s="176"/>
      <c r="E3632" s="179"/>
      <c r="F3632" s="180"/>
      <c r="G3632" s="180"/>
      <c r="H3632" s="156"/>
      <c r="I3632" s="175"/>
      <c r="J3632" s="175"/>
    </row>
    <row r="3633" spans="1:10">
      <c r="A3633" s="313"/>
      <c r="B3633" s="329"/>
      <c r="C3633" s="314"/>
      <c r="D3633" s="312"/>
      <c r="E3633" s="333"/>
      <c r="F3633" s="315"/>
      <c r="G3633" s="315"/>
      <c r="H3633" s="156"/>
      <c r="I3633" s="175"/>
      <c r="J3633" s="175"/>
    </row>
    <row r="3634" spans="1:10" ht="19.5" customHeight="1">
      <c r="A3634" s="199" t="s">
        <v>97</v>
      </c>
      <c r="B3634" s="539" t="s">
        <v>31159</v>
      </c>
      <c r="C3634" s="184" t="s">
        <v>31148</v>
      </c>
      <c r="D3634" s="182" t="s">
        <v>92</v>
      </c>
      <c r="E3634" s="227"/>
      <c r="F3634" s="182"/>
      <c r="G3634" s="182" t="str">
        <f>B3634</f>
        <v>COMP.320</v>
      </c>
      <c r="H3634" s="326"/>
      <c r="I3634" s="175"/>
      <c r="J3634" s="175"/>
    </row>
    <row r="3635" spans="1:10">
      <c r="A3635" s="282" t="s">
        <v>88</v>
      </c>
      <c r="B3635" s="534" t="s">
        <v>91</v>
      </c>
      <c r="C3635" s="186" t="s">
        <v>9</v>
      </c>
      <c r="D3635" s="187" t="s">
        <v>92</v>
      </c>
      <c r="E3635" s="229" t="s">
        <v>93</v>
      </c>
      <c r="F3635" s="187" t="s">
        <v>94</v>
      </c>
      <c r="G3635" s="188" t="s">
        <v>62</v>
      </c>
      <c r="H3635" s="327"/>
      <c r="I3635" s="175"/>
      <c r="J3635" s="175"/>
    </row>
    <row r="3636" spans="1:10">
      <c r="A3636" s="535"/>
      <c r="B3636" s="201" t="s">
        <v>31167</v>
      </c>
      <c r="C3636" s="190" t="s">
        <v>31168</v>
      </c>
      <c r="D3636" s="191" t="s">
        <v>112</v>
      </c>
      <c r="E3636" s="165">
        <f>0.11*0.16</f>
        <v>1.7600000000000001E-2</v>
      </c>
      <c r="F3636" s="232">
        <v>977.85</v>
      </c>
      <c r="G3636" s="167">
        <f>F3636*E3636</f>
        <v>17.210160000000002</v>
      </c>
      <c r="H3636" s="156"/>
      <c r="I3636" s="175"/>
      <c r="J3636" s="175"/>
    </row>
    <row r="3637" spans="1:10">
      <c r="A3637" s="535"/>
      <c r="B3637" s="201"/>
      <c r="C3637" s="190"/>
      <c r="D3637" s="191"/>
      <c r="E3637" s="203"/>
      <c r="F3637" s="192"/>
      <c r="G3637" s="193"/>
      <c r="H3637" s="156"/>
      <c r="I3637" s="175"/>
      <c r="J3637" s="175"/>
    </row>
    <row r="3638" spans="1:10">
      <c r="A3638" s="283" t="str">
        <f>B3634</f>
        <v>COMP.320</v>
      </c>
      <c r="B3638" s="204"/>
      <c r="C3638" s="196" t="s">
        <v>100</v>
      </c>
      <c r="D3638" s="194"/>
      <c r="E3638" s="205"/>
      <c r="F3638" s="173"/>
      <c r="G3638" s="173">
        <f>SUM(G3636:G3637)</f>
        <v>17.210160000000002</v>
      </c>
      <c r="H3638" s="174"/>
      <c r="I3638" s="175" t="e">
        <f>G3636+#REF!+#REF!</f>
        <v>#REF!</v>
      </c>
      <c r="J3638" s="175" t="e">
        <f>#REF!+#REF!</f>
        <v>#REF!</v>
      </c>
    </row>
    <row r="3639" spans="1:10">
      <c r="A3639" s="284" t="s">
        <v>101</v>
      </c>
      <c r="B3639" s="538"/>
      <c r="C3639" s="178"/>
      <c r="D3639" s="176"/>
      <c r="E3639" s="179"/>
      <c r="F3639" s="180"/>
      <c r="G3639" s="180"/>
      <c r="H3639" s="156"/>
      <c r="I3639" s="175"/>
      <c r="J3639" s="175"/>
    </row>
    <row r="3640" spans="1:10">
      <c r="A3640" s="313"/>
      <c r="B3640" s="329"/>
      <c r="C3640" s="314"/>
      <c r="D3640" s="312"/>
      <c r="E3640" s="333"/>
      <c r="F3640" s="315"/>
      <c r="G3640" s="315"/>
      <c r="H3640" s="156"/>
      <c r="I3640" s="175"/>
      <c r="J3640" s="175"/>
    </row>
    <row r="3641" spans="1:10" ht="19.5" customHeight="1">
      <c r="A3641" s="199" t="s">
        <v>97</v>
      </c>
      <c r="B3641" s="539" t="s">
        <v>31160</v>
      </c>
      <c r="C3641" s="184" t="s">
        <v>31149</v>
      </c>
      <c r="D3641" s="182" t="s">
        <v>92</v>
      </c>
      <c r="E3641" s="227"/>
      <c r="F3641" s="182"/>
      <c r="G3641" s="182" t="str">
        <f>B3641</f>
        <v>COMP.321</v>
      </c>
      <c r="H3641" s="326"/>
      <c r="I3641" s="175"/>
      <c r="J3641" s="175"/>
    </row>
    <row r="3642" spans="1:10">
      <c r="A3642" s="282" t="s">
        <v>88</v>
      </c>
      <c r="B3642" s="534" t="s">
        <v>91</v>
      </c>
      <c r="C3642" s="186" t="s">
        <v>9</v>
      </c>
      <c r="D3642" s="187" t="s">
        <v>92</v>
      </c>
      <c r="E3642" s="229" t="s">
        <v>93</v>
      </c>
      <c r="F3642" s="187" t="s">
        <v>94</v>
      </c>
      <c r="G3642" s="188" t="s">
        <v>62</v>
      </c>
      <c r="H3642" s="327"/>
      <c r="I3642" s="175"/>
      <c r="J3642" s="175"/>
    </row>
    <row r="3643" spans="1:10">
      <c r="A3643" s="535"/>
      <c r="B3643" s="201" t="s">
        <v>31167</v>
      </c>
      <c r="C3643" s="190" t="s">
        <v>31168</v>
      </c>
      <c r="D3643" s="191" t="s">
        <v>112</v>
      </c>
      <c r="E3643" s="165">
        <f>0.17*0.22</f>
        <v>3.7400000000000003E-2</v>
      </c>
      <c r="F3643" s="232">
        <v>977.85</v>
      </c>
      <c r="G3643" s="167">
        <f>F3643*E3643</f>
        <v>36.57159</v>
      </c>
      <c r="H3643" s="156"/>
      <c r="I3643" s="175"/>
      <c r="J3643" s="175"/>
    </row>
    <row r="3644" spans="1:10">
      <c r="A3644" s="535"/>
      <c r="B3644" s="201"/>
      <c r="C3644" s="190"/>
      <c r="D3644" s="191"/>
      <c r="E3644" s="203"/>
      <c r="F3644" s="192"/>
      <c r="G3644" s="193"/>
      <c r="H3644" s="156"/>
      <c r="I3644" s="175"/>
      <c r="J3644" s="175"/>
    </row>
    <row r="3645" spans="1:10">
      <c r="A3645" s="283" t="str">
        <f>B3641</f>
        <v>COMP.321</v>
      </c>
      <c r="B3645" s="204"/>
      <c r="C3645" s="196" t="s">
        <v>100</v>
      </c>
      <c r="D3645" s="194"/>
      <c r="E3645" s="205"/>
      <c r="F3645" s="173"/>
      <c r="G3645" s="173">
        <f>SUM(G3643:G3644)</f>
        <v>36.57159</v>
      </c>
      <c r="H3645" s="174"/>
      <c r="I3645" s="175" t="e">
        <f>G3643+#REF!+#REF!</f>
        <v>#REF!</v>
      </c>
      <c r="J3645" s="175" t="e">
        <f>#REF!+#REF!</f>
        <v>#REF!</v>
      </c>
    </row>
    <row r="3646" spans="1:10">
      <c r="A3646" s="284" t="s">
        <v>101</v>
      </c>
      <c r="B3646" s="538"/>
      <c r="C3646" s="178"/>
      <c r="D3646" s="176"/>
      <c r="E3646" s="179"/>
      <c r="F3646" s="180"/>
      <c r="G3646" s="180"/>
      <c r="H3646" s="156"/>
      <c r="I3646" s="175"/>
      <c r="J3646" s="175"/>
    </row>
    <row r="3647" spans="1:10">
      <c r="A3647" s="313"/>
      <c r="B3647" s="329"/>
      <c r="C3647" s="314"/>
      <c r="D3647" s="312"/>
      <c r="E3647" s="333"/>
      <c r="F3647" s="315"/>
      <c r="G3647" s="315"/>
      <c r="H3647" s="156"/>
      <c r="I3647" s="175"/>
      <c r="J3647" s="175"/>
    </row>
    <row r="3648" spans="1:10" ht="19.5" customHeight="1">
      <c r="A3648" s="199" t="s">
        <v>97</v>
      </c>
      <c r="B3648" s="539" t="s">
        <v>31161</v>
      </c>
      <c r="C3648" s="184" t="s">
        <v>31150</v>
      </c>
      <c r="D3648" s="182" t="s">
        <v>92</v>
      </c>
      <c r="E3648" s="227"/>
      <c r="F3648" s="182"/>
      <c r="G3648" s="182" t="str">
        <f>B3648</f>
        <v>COMP.322</v>
      </c>
      <c r="H3648" s="326"/>
      <c r="I3648" s="175"/>
      <c r="J3648" s="175"/>
    </row>
    <row r="3649" spans="1:10">
      <c r="A3649" s="282" t="s">
        <v>88</v>
      </c>
      <c r="B3649" s="534" t="s">
        <v>91</v>
      </c>
      <c r="C3649" s="186" t="s">
        <v>9</v>
      </c>
      <c r="D3649" s="187" t="s">
        <v>92</v>
      </c>
      <c r="E3649" s="229" t="s">
        <v>93</v>
      </c>
      <c r="F3649" s="187" t="s">
        <v>94</v>
      </c>
      <c r="G3649" s="188" t="s">
        <v>62</v>
      </c>
      <c r="H3649" s="327"/>
      <c r="I3649" s="175"/>
      <c r="J3649" s="175"/>
    </row>
    <row r="3650" spans="1:10">
      <c r="A3650" s="535"/>
      <c r="B3650" s="201" t="s">
        <v>31167</v>
      </c>
      <c r="C3650" s="190" t="s">
        <v>31168</v>
      </c>
      <c r="D3650" s="191" t="s">
        <v>112</v>
      </c>
      <c r="E3650" s="165">
        <f>0.17*0.16</f>
        <v>2.7200000000000002E-2</v>
      </c>
      <c r="F3650" s="232">
        <v>977.85</v>
      </c>
      <c r="G3650" s="167">
        <f>F3650*E3650</f>
        <v>26.597520000000003</v>
      </c>
      <c r="H3650" s="156"/>
      <c r="I3650" s="175"/>
      <c r="J3650" s="175"/>
    </row>
    <row r="3651" spans="1:10">
      <c r="A3651" s="535"/>
      <c r="B3651" s="201"/>
      <c r="C3651" s="190"/>
      <c r="D3651" s="191"/>
      <c r="E3651" s="203"/>
      <c r="F3651" s="192"/>
      <c r="G3651" s="193"/>
      <c r="H3651" s="156"/>
      <c r="I3651" s="175"/>
      <c r="J3651" s="175"/>
    </row>
    <row r="3652" spans="1:10">
      <c r="A3652" s="283" t="str">
        <f>B3648</f>
        <v>COMP.322</v>
      </c>
      <c r="B3652" s="204"/>
      <c r="C3652" s="196" t="s">
        <v>100</v>
      </c>
      <c r="D3652" s="194"/>
      <c r="E3652" s="205"/>
      <c r="F3652" s="173"/>
      <c r="G3652" s="173">
        <f>SUM(G3650:G3651)</f>
        <v>26.597520000000003</v>
      </c>
      <c r="H3652" s="174"/>
      <c r="I3652" s="175" t="e">
        <f>G3650+#REF!+#REF!</f>
        <v>#REF!</v>
      </c>
      <c r="J3652" s="175" t="e">
        <f>#REF!+#REF!</f>
        <v>#REF!</v>
      </c>
    </row>
    <row r="3653" spans="1:10">
      <c r="A3653" s="284" t="s">
        <v>101</v>
      </c>
      <c r="B3653" s="538"/>
      <c r="C3653" s="178"/>
      <c r="D3653" s="176"/>
      <c r="E3653" s="179"/>
      <c r="F3653" s="180"/>
      <c r="G3653" s="180"/>
      <c r="H3653" s="156"/>
      <c r="I3653" s="175"/>
      <c r="J3653" s="175"/>
    </row>
    <row r="3654" spans="1:10">
      <c r="A3654" s="313"/>
      <c r="B3654" s="329"/>
      <c r="C3654" s="314"/>
      <c r="D3654" s="312"/>
      <c r="E3654" s="333"/>
      <c r="F3654" s="315"/>
      <c r="G3654" s="315"/>
      <c r="H3654" s="156"/>
      <c r="I3654" s="175"/>
      <c r="J3654" s="175"/>
    </row>
    <row r="3655" spans="1:10" ht="26.25" customHeight="1">
      <c r="A3655" s="199" t="s">
        <v>97</v>
      </c>
      <c r="B3655" s="539" t="s">
        <v>31162</v>
      </c>
      <c r="C3655" s="184" t="s">
        <v>31151</v>
      </c>
      <c r="D3655" s="182" t="s">
        <v>92</v>
      </c>
      <c r="E3655" s="227"/>
      <c r="F3655" s="182"/>
      <c r="G3655" s="182" t="str">
        <f>B3655</f>
        <v>COMP.323</v>
      </c>
      <c r="H3655" s="326"/>
      <c r="I3655" s="175"/>
      <c r="J3655" s="175"/>
    </row>
    <row r="3656" spans="1:10">
      <c r="A3656" s="282" t="s">
        <v>88</v>
      </c>
      <c r="B3656" s="534" t="s">
        <v>91</v>
      </c>
      <c r="C3656" s="186" t="s">
        <v>9</v>
      </c>
      <c r="D3656" s="187" t="s">
        <v>92</v>
      </c>
      <c r="E3656" s="229" t="s">
        <v>93</v>
      </c>
      <c r="F3656" s="187" t="s">
        <v>94</v>
      </c>
      <c r="G3656" s="188" t="s">
        <v>62</v>
      </c>
      <c r="H3656" s="327"/>
      <c r="I3656" s="175"/>
      <c r="J3656" s="175"/>
    </row>
    <row r="3657" spans="1:10">
      <c r="A3657" s="535"/>
      <c r="B3657" s="201" t="s">
        <v>31167</v>
      </c>
      <c r="C3657" s="190" t="s">
        <v>31168</v>
      </c>
      <c r="D3657" s="191" t="s">
        <v>112</v>
      </c>
      <c r="E3657" s="165">
        <f>0.6*0.25</f>
        <v>0.15</v>
      </c>
      <c r="F3657" s="232">
        <v>977.85</v>
      </c>
      <c r="G3657" s="167">
        <f>F3657*E3657</f>
        <v>146.67750000000001</v>
      </c>
      <c r="H3657" s="156"/>
      <c r="I3657" s="175"/>
      <c r="J3657" s="175"/>
    </row>
    <row r="3658" spans="1:10">
      <c r="A3658" s="535"/>
      <c r="B3658" s="201"/>
      <c r="C3658" s="190"/>
      <c r="D3658" s="191"/>
      <c r="E3658" s="203"/>
      <c r="F3658" s="192"/>
      <c r="G3658" s="193"/>
      <c r="H3658" s="156"/>
      <c r="I3658" s="175"/>
      <c r="J3658" s="175"/>
    </row>
    <row r="3659" spans="1:10">
      <c r="A3659" s="283" t="str">
        <f>B3655</f>
        <v>COMP.323</v>
      </c>
      <c r="B3659" s="204"/>
      <c r="C3659" s="196" t="s">
        <v>100</v>
      </c>
      <c r="D3659" s="194"/>
      <c r="E3659" s="205"/>
      <c r="F3659" s="173"/>
      <c r="G3659" s="173">
        <f>SUM(G3657:G3658)</f>
        <v>146.67750000000001</v>
      </c>
      <c r="H3659" s="174"/>
      <c r="I3659" s="175" t="e">
        <f>G3657+#REF!+#REF!</f>
        <v>#REF!</v>
      </c>
      <c r="J3659" s="175" t="e">
        <f>#REF!+#REF!</f>
        <v>#REF!</v>
      </c>
    </row>
    <row r="3660" spans="1:10">
      <c r="A3660" s="284" t="s">
        <v>101</v>
      </c>
      <c r="B3660" s="538"/>
      <c r="C3660" s="178"/>
      <c r="D3660" s="176"/>
      <c r="E3660" s="179"/>
      <c r="F3660" s="180"/>
      <c r="G3660" s="180"/>
      <c r="H3660" s="156"/>
      <c r="I3660" s="175"/>
      <c r="J3660" s="175"/>
    </row>
    <row r="3661" spans="1:10">
      <c r="A3661" s="313"/>
      <c r="B3661" s="329"/>
      <c r="C3661" s="314"/>
      <c r="D3661" s="312"/>
      <c r="E3661" s="333"/>
      <c r="F3661" s="315"/>
      <c r="G3661" s="315"/>
      <c r="H3661" s="156"/>
      <c r="I3661" s="175"/>
      <c r="J3661" s="175"/>
    </row>
    <row r="3662" spans="1:10" ht="26.25" customHeight="1">
      <c r="A3662" s="199" t="s">
        <v>97</v>
      </c>
      <c r="B3662" s="539" t="s">
        <v>31163</v>
      </c>
      <c r="C3662" s="184" t="s">
        <v>31152</v>
      </c>
      <c r="D3662" s="182" t="s">
        <v>92</v>
      </c>
      <c r="E3662" s="227"/>
      <c r="F3662" s="182"/>
      <c r="G3662" s="182" t="str">
        <f>B3662</f>
        <v>COMP.324</v>
      </c>
      <c r="H3662" s="326"/>
      <c r="I3662" s="175"/>
      <c r="J3662" s="175"/>
    </row>
    <row r="3663" spans="1:10">
      <c r="A3663" s="282" t="s">
        <v>88</v>
      </c>
      <c r="B3663" s="534" t="s">
        <v>91</v>
      </c>
      <c r="C3663" s="186" t="s">
        <v>9</v>
      </c>
      <c r="D3663" s="187" t="s">
        <v>92</v>
      </c>
      <c r="E3663" s="229" t="s">
        <v>93</v>
      </c>
      <c r="F3663" s="187" t="s">
        <v>94</v>
      </c>
      <c r="G3663" s="188" t="s">
        <v>62</v>
      </c>
      <c r="H3663" s="327"/>
      <c r="I3663" s="175"/>
      <c r="J3663" s="175"/>
    </row>
    <row r="3664" spans="1:10">
      <c r="A3664" s="535"/>
      <c r="B3664" s="201" t="s">
        <v>31167</v>
      </c>
      <c r="C3664" s="190" t="s">
        <v>31168</v>
      </c>
      <c r="D3664" s="191" t="s">
        <v>112</v>
      </c>
      <c r="E3664" s="165">
        <f>0.25*0.175</f>
        <v>4.3749999999999997E-2</v>
      </c>
      <c r="F3664" s="232">
        <v>977.85</v>
      </c>
      <c r="G3664" s="167">
        <f>F3664*E3664</f>
        <v>42.7809375</v>
      </c>
      <c r="H3664" s="156"/>
      <c r="I3664" s="175"/>
      <c r="J3664" s="175"/>
    </row>
    <row r="3665" spans="1:10">
      <c r="A3665" s="535"/>
      <c r="B3665" s="201"/>
      <c r="C3665" s="190"/>
      <c r="D3665" s="191"/>
      <c r="E3665" s="203"/>
      <c r="F3665" s="192"/>
      <c r="G3665" s="193"/>
      <c r="H3665" s="156"/>
      <c r="I3665" s="175"/>
      <c r="J3665" s="175"/>
    </row>
    <row r="3666" spans="1:10">
      <c r="A3666" s="283" t="str">
        <f>B3662</f>
        <v>COMP.324</v>
      </c>
      <c r="B3666" s="204"/>
      <c r="C3666" s="196" t="s">
        <v>100</v>
      </c>
      <c r="D3666" s="194"/>
      <c r="E3666" s="205"/>
      <c r="F3666" s="173"/>
      <c r="G3666" s="173">
        <f>SUM(G3664:G3665)</f>
        <v>42.7809375</v>
      </c>
      <c r="H3666" s="174"/>
      <c r="I3666" s="175" t="e">
        <f>G3664+#REF!+#REF!</f>
        <v>#REF!</v>
      </c>
      <c r="J3666" s="175" t="e">
        <f>#REF!+#REF!</f>
        <v>#REF!</v>
      </c>
    </row>
    <row r="3667" spans="1:10">
      <c r="A3667" s="284" t="s">
        <v>101</v>
      </c>
      <c r="B3667" s="538"/>
      <c r="C3667" s="178"/>
      <c r="D3667" s="176"/>
      <c r="E3667" s="179"/>
      <c r="F3667" s="180"/>
      <c r="G3667" s="180"/>
      <c r="H3667" s="156"/>
      <c r="I3667" s="175"/>
      <c r="J3667" s="175"/>
    </row>
    <row r="3668" spans="1:10">
      <c r="A3668" s="313"/>
      <c r="B3668" s="329"/>
      <c r="C3668" s="314"/>
      <c r="D3668" s="312"/>
      <c r="E3668" s="333"/>
      <c r="F3668" s="315"/>
      <c r="G3668" s="315"/>
      <c r="H3668" s="156"/>
      <c r="I3668" s="175"/>
      <c r="J3668" s="175"/>
    </row>
    <row r="3669" spans="1:10" ht="26.25" customHeight="1">
      <c r="A3669" s="199" t="s">
        <v>97</v>
      </c>
      <c r="B3669" s="539" t="s">
        <v>31164</v>
      </c>
      <c r="C3669" s="184" t="s">
        <v>31153</v>
      </c>
      <c r="D3669" s="182" t="s">
        <v>92</v>
      </c>
      <c r="E3669" s="227"/>
      <c r="F3669" s="182"/>
      <c r="G3669" s="182" t="str">
        <f>B3669</f>
        <v>COMP.325</v>
      </c>
      <c r="H3669" s="326"/>
      <c r="I3669" s="175"/>
      <c r="J3669" s="175"/>
    </row>
    <row r="3670" spans="1:10">
      <c r="A3670" s="282" t="s">
        <v>88</v>
      </c>
      <c r="B3670" s="534" t="s">
        <v>91</v>
      </c>
      <c r="C3670" s="186" t="s">
        <v>9</v>
      </c>
      <c r="D3670" s="187" t="s">
        <v>92</v>
      </c>
      <c r="E3670" s="229" t="s">
        <v>93</v>
      </c>
      <c r="F3670" s="187" t="s">
        <v>94</v>
      </c>
      <c r="G3670" s="188" t="s">
        <v>62</v>
      </c>
      <c r="H3670" s="327"/>
      <c r="I3670" s="175"/>
      <c r="J3670" s="175"/>
    </row>
    <row r="3671" spans="1:10" ht="18.75" customHeight="1">
      <c r="A3671" s="535"/>
      <c r="B3671" s="201" t="s">
        <v>31133</v>
      </c>
      <c r="C3671" s="190" t="s">
        <v>31057</v>
      </c>
      <c r="D3671" s="191" t="s">
        <v>112</v>
      </c>
      <c r="E3671" s="165">
        <v>1</v>
      </c>
      <c r="F3671" s="232">
        <v>13.74</v>
      </c>
      <c r="G3671" s="167">
        <f>F3671*E3671</f>
        <v>13.74</v>
      </c>
      <c r="H3671" s="156"/>
      <c r="I3671" s="175"/>
      <c r="J3671" s="175"/>
    </row>
    <row r="3672" spans="1:10">
      <c r="A3672" s="535"/>
      <c r="B3672" s="201"/>
      <c r="C3672" s="190"/>
      <c r="D3672" s="191"/>
      <c r="E3672" s="203"/>
      <c r="F3672" s="192"/>
      <c r="G3672" s="193"/>
      <c r="H3672" s="156"/>
      <c r="I3672" s="175"/>
      <c r="J3672" s="175"/>
    </row>
    <row r="3673" spans="1:10">
      <c r="A3673" s="283" t="str">
        <f>B3669</f>
        <v>COMP.325</v>
      </c>
      <c r="B3673" s="204"/>
      <c r="C3673" s="196" t="s">
        <v>100</v>
      </c>
      <c r="D3673" s="194"/>
      <c r="E3673" s="205"/>
      <c r="F3673" s="173"/>
      <c r="G3673" s="173">
        <f>SUM(G3671:G3672)</f>
        <v>13.74</v>
      </c>
      <c r="H3673" s="174"/>
      <c r="I3673" s="175" t="e">
        <f>G3671+#REF!+#REF!</f>
        <v>#REF!</v>
      </c>
      <c r="J3673" s="175" t="e">
        <f>#REF!+#REF!</f>
        <v>#REF!</v>
      </c>
    </row>
    <row r="3674" spans="1:10">
      <c r="A3674" s="284" t="s">
        <v>101</v>
      </c>
      <c r="B3674" s="538"/>
      <c r="C3674" s="178"/>
      <c r="D3674" s="176"/>
      <c r="E3674" s="179"/>
      <c r="F3674" s="180"/>
      <c r="G3674" s="180"/>
      <c r="H3674" s="156"/>
      <c r="I3674" s="175"/>
      <c r="J3674" s="175"/>
    </row>
    <row r="3675" spans="1:10">
      <c r="A3675" s="313"/>
      <c r="B3675" s="329"/>
      <c r="C3675" s="314"/>
      <c r="D3675" s="312"/>
      <c r="E3675" s="333"/>
      <c r="F3675" s="315"/>
      <c r="G3675" s="315"/>
      <c r="H3675" s="156"/>
      <c r="I3675" s="175"/>
      <c r="J3675" s="175"/>
    </row>
    <row r="3676" spans="1:10" ht="28.5" customHeight="1">
      <c r="A3676" s="199" t="s">
        <v>97</v>
      </c>
      <c r="B3676" s="539" t="s">
        <v>31165</v>
      </c>
      <c r="C3676" s="184" t="s">
        <v>31169</v>
      </c>
      <c r="D3676" s="182" t="s">
        <v>92</v>
      </c>
      <c r="E3676" s="227"/>
      <c r="F3676" s="182"/>
      <c r="G3676" s="182" t="str">
        <f>B3676</f>
        <v>COMP.326</v>
      </c>
      <c r="H3676" s="326"/>
      <c r="I3676" s="175"/>
      <c r="J3676" s="175"/>
    </row>
    <row r="3677" spans="1:10">
      <c r="A3677" s="282" t="s">
        <v>88</v>
      </c>
      <c r="B3677" s="534" t="s">
        <v>91</v>
      </c>
      <c r="C3677" s="186" t="s">
        <v>9</v>
      </c>
      <c r="D3677" s="187" t="s">
        <v>92</v>
      </c>
      <c r="E3677" s="229" t="s">
        <v>93</v>
      </c>
      <c r="F3677" s="187" t="s">
        <v>94</v>
      </c>
      <c r="G3677" s="188" t="s">
        <v>62</v>
      </c>
      <c r="H3677" s="327"/>
      <c r="I3677" s="175"/>
      <c r="J3677" s="175"/>
    </row>
    <row r="3678" spans="1:10">
      <c r="A3678" s="535"/>
      <c r="B3678" s="201" t="s">
        <v>31156</v>
      </c>
      <c r="C3678" s="190" t="s">
        <v>31157</v>
      </c>
      <c r="D3678" s="191" t="s">
        <v>92</v>
      </c>
      <c r="E3678" s="165">
        <f>1/(0.5*0.8)*(0.9*1.5*2)</f>
        <v>6.75</v>
      </c>
      <c r="F3678" s="232">
        <v>1862.08</v>
      </c>
      <c r="G3678" s="167">
        <f>F3678*E3678</f>
        <v>12569.039999999999</v>
      </c>
      <c r="H3678" s="156"/>
      <c r="I3678" s="175"/>
      <c r="J3678" s="175"/>
    </row>
    <row r="3679" spans="1:10">
      <c r="A3679" s="535"/>
      <c r="B3679" s="201"/>
      <c r="C3679" s="190"/>
      <c r="D3679" s="191"/>
      <c r="E3679" s="203"/>
      <c r="F3679" s="192"/>
      <c r="G3679" s="193"/>
      <c r="H3679" s="156"/>
      <c r="I3679" s="175"/>
      <c r="J3679" s="175"/>
    </row>
    <row r="3680" spans="1:10">
      <c r="A3680" s="283" t="str">
        <f>B3676</f>
        <v>COMP.326</v>
      </c>
      <c r="B3680" s="204"/>
      <c r="C3680" s="196" t="s">
        <v>100</v>
      </c>
      <c r="D3680" s="194"/>
      <c r="E3680" s="205"/>
      <c r="F3680" s="173"/>
      <c r="G3680" s="173">
        <f>SUM(G3678:G3679)</f>
        <v>12569.039999999999</v>
      </c>
      <c r="H3680" s="174"/>
      <c r="I3680" s="175" t="e">
        <f>G3678+#REF!+#REF!</f>
        <v>#REF!</v>
      </c>
      <c r="J3680" s="175" t="e">
        <f>#REF!+#REF!</f>
        <v>#REF!</v>
      </c>
    </row>
    <row r="3681" spans="1:10">
      <c r="A3681" s="284" t="s">
        <v>101</v>
      </c>
      <c r="B3681" s="538"/>
      <c r="C3681" s="178"/>
      <c r="D3681" s="176"/>
      <c r="E3681" s="179"/>
      <c r="F3681" s="180"/>
      <c r="G3681" s="180"/>
      <c r="H3681" s="156"/>
      <c r="I3681" s="175"/>
      <c r="J3681" s="175"/>
    </row>
    <row r="3682" spans="1:10">
      <c r="A3682" s="313"/>
      <c r="B3682" s="329"/>
      <c r="C3682" s="314"/>
      <c r="D3682" s="312"/>
      <c r="E3682" s="333"/>
      <c r="F3682" s="315"/>
      <c r="G3682" s="315"/>
      <c r="H3682" s="156"/>
      <c r="I3682" s="175"/>
      <c r="J3682" s="175"/>
    </row>
    <row r="3683" spans="1:10" ht="28.5" customHeight="1">
      <c r="A3683" s="199" t="s">
        <v>97</v>
      </c>
      <c r="B3683" s="539" t="s">
        <v>31166</v>
      </c>
      <c r="C3683" s="184" t="s">
        <v>31154</v>
      </c>
      <c r="D3683" s="182" t="s">
        <v>92</v>
      </c>
      <c r="E3683" s="227"/>
      <c r="F3683" s="182"/>
      <c r="G3683" s="182" t="str">
        <f>B3683</f>
        <v>COMP.327</v>
      </c>
      <c r="H3683" s="326"/>
      <c r="I3683" s="175"/>
      <c r="J3683" s="175"/>
    </row>
    <row r="3684" spans="1:10">
      <c r="A3684" s="282" t="s">
        <v>88</v>
      </c>
      <c r="B3684" s="534" t="s">
        <v>91</v>
      </c>
      <c r="C3684" s="186" t="s">
        <v>9</v>
      </c>
      <c r="D3684" s="187" t="s">
        <v>92</v>
      </c>
      <c r="E3684" s="229" t="s">
        <v>93</v>
      </c>
      <c r="F3684" s="187" t="s">
        <v>94</v>
      </c>
      <c r="G3684" s="188" t="s">
        <v>62</v>
      </c>
      <c r="H3684" s="327"/>
      <c r="I3684" s="175"/>
      <c r="J3684" s="175"/>
    </row>
    <row r="3685" spans="1:10">
      <c r="A3685" s="535"/>
      <c r="B3685" s="201" t="s">
        <v>31156</v>
      </c>
      <c r="C3685" s="190" t="s">
        <v>31157</v>
      </c>
      <c r="D3685" s="191" t="s">
        <v>92</v>
      </c>
      <c r="E3685" s="165">
        <f>1/(0.5*0.8)*(1.8*1.5)</f>
        <v>6.75</v>
      </c>
      <c r="F3685" s="232">
        <v>1862.08</v>
      </c>
      <c r="G3685" s="167">
        <f>F3685*E3685</f>
        <v>12569.039999999999</v>
      </c>
      <c r="H3685" s="156"/>
      <c r="I3685" s="175"/>
      <c r="J3685" s="175"/>
    </row>
    <row r="3686" spans="1:10">
      <c r="A3686" s="535"/>
      <c r="B3686" s="201"/>
      <c r="C3686" s="190"/>
      <c r="D3686" s="191"/>
      <c r="E3686" s="203"/>
      <c r="F3686" s="192"/>
      <c r="G3686" s="193"/>
      <c r="H3686" s="156"/>
      <c r="I3686" s="175"/>
      <c r="J3686" s="175"/>
    </row>
    <row r="3687" spans="1:10">
      <c r="A3687" s="283" t="str">
        <f>B3683</f>
        <v>COMP.327</v>
      </c>
      <c r="B3687" s="204"/>
      <c r="C3687" s="196" t="s">
        <v>100</v>
      </c>
      <c r="D3687" s="194"/>
      <c r="E3687" s="205"/>
      <c r="F3687" s="173"/>
      <c r="G3687" s="173">
        <f>SUM(G3685:G3686)</f>
        <v>12569.039999999999</v>
      </c>
      <c r="H3687" s="174"/>
      <c r="I3687" s="175" t="e">
        <f>G3685+#REF!+#REF!</f>
        <v>#REF!</v>
      </c>
      <c r="J3687" s="175" t="e">
        <f>#REF!+#REF!</f>
        <v>#REF!</v>
      </c>
    </row>
    <row r="3688" spans="1:10">
      <c r="A3688" s="284" t="s">
        <v>101</v>
      </c>
      <c r="B3688" s="538"/>
      <c r="C3688" s="178"/>
      <c r="D3688" s="176"/>
      <c r="E3688" s="179"/>
      <c r="F3688" s="180"/>
      <c r="G3688" s="180"/>
      <c r="H3688" s="156"/>
      <c r="I3688" s="175"/>
      <c r="J3688" s="175"/>
    </row>
    <row r="3689" spans="1:10">
      <c r="A3689" s="313"/>
      <c r="B3689" s="329"/>
      <c r="C3689" s="314"/>
      <c r="D3689" s="312"/>
      <c r="E3689" s="333"/>
      <c r="F3689" s="315"/>
      <c r="G3689" s="315"/>
      <c r="H3689" s="156"/>
      <c r="I3689" s="175"/>
      <c r="J3689" s="175"/>
    </row>
    <row r="3690" spans="1:10" ht="18.75" customHeight="1">
      <c r="A3690" s="199" t="s">
        <v>97</v>
      </c>
      <c r="B3690" s="539" t="s">
        <v>31174</v>
      </c>
      <c r="C3690" s="184" t="s">
        <v>31175</v>
      </c>
      <c r="D3690" s="182" t="s">
        <v>92</v>
      </c>
      <c r="E3690" s="227"/>
      <c r="F3690" s="182"/>
      <c r="G3690" s="182" t="str">
        <f>B3690</f>
        <v>COMP.328</v>
      </c>
      <c r="H3690" s="326"/>
      <c r="I3690" s="175"/>
      <c r="J3690" s="175"/>
    </row>
    <row r="3691" spans="1:10">
      <c r="A3691" s="282" t="s">
        <v>88</v>
      </c>
      <c r="B3691" s="534" t="s">
        <v>91</v>
      </c>
      <c r="C3691" s="186" t="s">
        <v>9</v>
      </c>
      <c r="D3691" s="187" t="s">
        <v>92</v>
      </c>
      <c r="E3691" s="229" t="s">
        <v>93</v>
      </c>
      <c r="F3691" s="187" t="s">
        <v>94</v>
      </c>
      <c r="G3691" s="188" t="s">
        <v>62</v>
      </c>
      <c r="H3691" s="327"/>
      <c r="I3691" s="175"/>
      <c r="J3691" s="175"/>
    </row>
    <row r="3692" spans="1:10">
      <c r="A3692" s="535" t="s">
        <v>266</v>
      </c>
      <c r="B3692" s="201" t="s">
        <v>31177</v>
      </c>
      <c r="C3692" s="190" t="s">
        <v>31176</v>
      </c>
      <c r="D3692" s="191" t="s">
        <v>92</v>
      </c>
      <c r="E3692" s="165">
        <v>1</v>
      </c>
      <c r="F3692" s="232">
        <f>VLOOKUP(B3692,'Mapa de Cotação'!A:I,9,0)</f>
        <v>305.63</v>
      </c>
      <c r="G3692" s="167">
        <f>F3692*E3692</f>
        <v>305.63</v>
      </c>
      <c r="H3692" s="156"/>
      <c r="I3692" s="175"/>
      <c r="J3692" s="175"/>
    </row>
    <row r="3693" spans="1:10" s="348" customFormat="1">
      <c r="A3693" s="535" t="s">
        <v>113</v>
      </c>
      <c r="B3693" s="201">
        <v>88264</v>
      </c>
      <c r="C3693" s="351" t="s">
        <v>135</v>
      </c>
      <c r="D3693" s="202" t="s">
        <v>90</v>
      </c>
      <c r="E3693" s="342">
        <v>1</v>
      </c>
      <c r="F3693" s="343">
        <f>VLOOKUP(B3693,'SINAPI-Tabela-Mai.2016'!A:E,5,0)</f>
        <v>15.86</v>
      </c>
      <c r="G3693" s="344">
        <f>F3693*E3693</f>
        <v>15.86</v>
      </c>
      <c r="H3693" s="346"/>
      <c r="I3693" s="763"/>
      <c r="J3693" s="763"/>
    </row>
    <row r="3694" spans="1:10">
      <c r="A3694" s="535"/>
      <c r="B3694" s="201"/>
      <c r="C3694" s="190"/>
      <c r="D3694" s="191"/>
      <c r="E3694" s="203"/>
      <c r="F3694" s="192"/>
      <c r="G3694" s="193"/>
      <c r="H3694" s="156"/>
      <c r="I3694" s="175"/>
      <c r="J3694" s="175"/>
    </row>
    <row r="3695" spans="1:10">
      <c r="A3695" s="283" t="str">
        <f>B3690</f>
        <v>COMP.328</v>
      </c>
      <c r="B3695" s="204"/>
      <c r="C3695" s="196" t="s">
        <v>100</v>
      </c>
      <c r="D3695" s="194"/>
      <c r="E3695" s="205"/>
      <c r="F3695" s="173"/>
      <c r="G3695" s="173">
        <f>SUM(G3692:G3694)</f>
        <v>321.49</v>
      </c>
      <c r="H3695" s="174"/>
      <c r="I3695" s="175" t="e">
        <f>G3692+#REF!+#REF!</f>
        <v>#REF!</v>
      </c>
      <c r="J3695" s="175" t="e">
        <f>#REF!+#REF!</f>
        <v>#REF!</v>
      </c>
    </row>
    <row r="3696" spans="1:10">
      <c r="A3696" s="284" t="s">
        <v>101</v>
      </c>
      <c r="B3696" s="538"/>
      <c r="C3696" s="178"/>
      <c r="D3696" s="176"/>
      <c r="E3696" s="179"/>
      <c r="F3696" s="180"/>
      <c r="G3696" s="180"/>
      <c r="H3696" s="156"/>
      <c r="I3696" s="175"/>
      <c r="J3696" s="175"/>
    </row>
    <row r="3697" spans="1:10">
      <c r="A3697" s="313"/>
      <c r="B3697" s="329"/>
      <c r="C3697" s="314"/>
      <c r="D3697" s="312"/>
      <c r="E3697" s="333"/>
      <c r="F3697" s="315"/>
      <c r="G3697" s="315"/>
      <c r="H3697" s="156"/>
      <c r="I3697" s="175"/>
      <c r="J3697" s="175"/>
    </row>
    <row r="3698" spans="1:10">
      <c r="A3698" s="832" t="s">
        <v>97</v>
      </c>
      <c r="B3698" s="858" t="s">
        <v>31251</v>
      </c>
      <c r="C3698" s="822" t="s">
        <v>31252</v>
      </c>
      <c r="D3698" s="821" t="s">
        <v>92</v>
      </c>
      <c r="E3698" s="837"/>
      <c r="F3698" s="821"/>
      <c r="G3698" s="821" t="str">
        <f>B3698</f>
        <v>COMP.339</v>
      </c>
      <c r="H3698" s="156"/>
      <c r="I3698" s="691"/>
      <c r="J3698" s="691"/>
    </row>
    <row r="3699" spans="1:10">
      <c r="A3699" s="840" t="s">
        <v>88</v>
      </c>
      <c r="B3699" s="855" t="s">
        <v>91</v>
      </c>
      <c r="C3699" s="823" t="s">
        <v>9</v>
      </c>
      <c r="D3699" s="824" t="s">
        <v>92</v>
      </c>
      <c r="E3699" s="838" t="s">
        <v>93</v>
      </c>
      <c r="F3699" s="824" t="s">
        <v>94</v>
      </c>
      <c r="G3699" s="825" t="s">
        <v>62</v>
      </c>
    </row>
    <row r="3700" spans="1:10" s="50" customFormat="1">
      <c r="A3700" s="856" t="s">
        <v>297</v>
      </c>
      <c r="B3700" s="833" t="s">
        <v>31253</v>
      </c>
      <c r="C3700" s="826" t="s">
        <v>31254</v>
      </c>
      <c r="D3700" s="827" t="s">
        <v>31255</v>
      </c>
      <c r="E3700" s="814">
        <v>60</v>
      </c>
      <c r="F3700" s="839">
        <v>4.09</v>
      </c>
      <c r="G3700" s="815">
        <f>F3700*E3700</f>
        <v>245.39999999999998</v>
      </c>
    </row>
    <row r="3701" spans="1:10" s="50" customFormat="1">
      <c r="A3701" s="856"/>
      <c r="B3701" s="833"/>
      <c r="C3701" s="826"/>
      <c r="D3701" s="827"/>
      <c r="E3701" s="834"/>
      <c r="F3701" s="828"/>
      <c r="G3701" s="829"/>
    </row>
    <row r="3702" spans="1:10" s="50" customFormat="1">
      <c r="A3702" s="841" t="str">
        <f>B3698</f>
        <v>COMP.339</v>
      </c>
      <c r="B3702" s="835"/>
      <c r="C3702" s="831" t="s">
        <v>100</v>
      </c>
      <c r="D3702" s="830"/>
      <c r="E3702" s="836"/>
      <c r="F3702" s="816"/>
      <c r="G3702" s="816">
        <f>SUM(G3700:G3701)</f>
        <v>245.39999999999998</v>
      </c>
    </row>
    <row r="3703" spans="1:10">
      <c r="A3703" s="842" t="s">
        <v>101</v>
      </c>
      <c r="B3703" s="857"/>
      <c r="C3703" s="818"/>
      <c r="D3703" s="817"/>
      <c r="E3703" s="819"/>
      <c r="F3703" s="820"/>
      <c r="G3703" s="820"/>
    </row>
    <row r="3704" spans="1:10">
      <c r="A3704" s="844"/>
      <c r="B3704" s="847"/>
      <c r="C3704" s="845"/>
      <c r="D3704" s="843"/>
      <c r="E3704" s="848"/>
      <c r="F3704" s="846"/>
      <c r="G3704" s="846"/>
    </row>
    <row r="3705" spans="1:10">
      <c r="A3705" s="198"/>
      <c r="B3705" s="177"/>
      <c r="C3705" s="178"/>
      <c r="D3705" s="176"/>
      <c r="E3705" s="179"/>
      <c r="F3705" s="180"/>
      <c r="G3705" s="180"/>
    </row>
    <row r="3706" spans="1:10">
      <c r="A3706" s="832" t="s">
        <v>97</v>
      </c>
      <c r="B3706" s="858" t="s">
        <v>31300</v>
      </c>
      <c r="C3706" s="822" t="s">
        <v>31301</v>
      </c>
      <c r="D3706" s="821" t="s">
        <v>92</v>
      </c>
      <c r="E3706" s="837"/>
      <c r="F3706" s="821"/>
      <c r="G3706" s="821" t="str">
        <f>B3706</f>
        <v>COMP.443</v>
      </c>
    </row>
    <row r="3707" spans="1:10">
      <c r="A3707" s="840" t="s">
        <v>88</v>
      </c>
      <c r="B3707" s="855" t="s">
        <v>91</v>
      </c>
      <c r="C3707" s="823" t="s">
        <v>9</v>
      </c>
      <c r="D3707" s="824" t="s">
        <v>92</v>
      </c>
      <c r="E3707" s="838" t="s">
        <v>93</v>
      </c>
      <c r="F3707" s="824" t="s">
        <v>94</v>
      </c>
      <c r="G3707" s="825" t="s">
        <v>62</v>
      </c>
    </row>
    <row r="3708" spans="1:10" ht="33.75">
      <c r="A3708" s="856" t="s">
        <v>89</v>
      </c>
      <c r="B3708" s="833">
        <v>5824</v>
      </c>
      <c r="C3708" s="826" t="s">
        <v>31302</v>
      </c>
      <c r="D3708" s="827" t="s">
        <v>224</v>
      </c>
      <c r="E3708" s="814">
        <v>32</v>
      </c>
      <c r="F3708" s="839">
        <f>'SINAPI-Tabela-Mai.2016'!E766</f>
        <v>99.29</v>
      </c>
      <c r="G3708" s="815">
        <f>F3708*E3708</f>
        <v>3177.28</v>
      </c>
    </row>
    <row r="3709" spans="1:10">
      <c r="A3709" s="856" t="s">
        <v>113</v>
      </c>
      <c r="B3709" s="833">
        <v>88282</v>
      </c>
      <c r="C3709" s="826" t="s">
        <v>6137</v>
      </c>
      <c r="D3709" s="827" t="s">
        <v>90</v>
      </c>
      <c r="E3709" s="814">
        <v>32</v>
      </c>
      <c r="F3709" s="839">
        <f>'SINAPI-Tabela-Mai.2016'!E16552</f>
        <v>12.55</v>
      </c>
      <c r="G3709" s="815">
        <f>F3709*E3709</f>
        <v>401.6</v>
      </c>
    </row>
    <row r="3710" spans="1:10">
      <c r="A3710" s="856" t="s">
        <v>113</v>
      </c>
      <c r="B3710" s="833">
        <v>88316</v>
      </c>
      <c r="C3710" s="826" t="s">
        <v>1055</v>
      </c>
      <c r="D3710" s="827" t="s">
        <v>90</v>
      </c>
      <c r="E3710" s="814">
        <v>96</v>
      </c>
      <c r="F3710" s="839">
        <f>'SINAPI-Tabela-Mai.2016'!E16592</f>
        <v>11.41</v>
      </c>
      <c r="G3710" s="815">
        <f>F3710*E3710</f>
        <v>1095.3600000000001</v>
      </c>
    </row>
    <row r="3711" spans="1:10">
      <c r="A3711" s="856"/>
      <c r="B3711" s="833"/>
      <c r="C3711" s="826"/>
      <c r="D3711" s="827"/>
      <c r="E3711" s="834"/>
      <c r="F3711" s="828"/>
      <c r="G3711" s="829"/>
    </row>
    <row r="3712" spans="1:10">
      <c r="A3712" s="841" t="str">
        <f>B3706</f>
        <v>COMP.443</v>
      </c>
      <c r="B3712" s="835"/>
      <c r="C3712" s="831" t="s">
        <v>100</v>
      </c>
      <c r="D3712" s="830"/>
      <c r="E3712" s="836"/>
      <c r="F3712" s="816"/>
      <c r="G3712" s="246">
        <f>SUM(G3708:G3711)</f>
        <v>4674.24</v>
      </c>
    </row>
    <row r="3713" spans="1:7">
      <c r="A3713" s="842" t="s">
        <v>101</v>
      </c>
      <c r="B3713" s="857"/>
      <c r="C3713" s="818"/>
      <c r="D3713" s="817"/>
      <c r="E3713" s="819"/>
      <c r="F3713" s="820"/>
      <c r="G3713" s="820"/>
    </row>
    <row r="3714" spans="1:7">
      <c r="A3714" s="844"/>
      <c r="B3714" s="847"/>
      <c r="C3714" s="845"/>
      <c r="D3714" s="843"/>
      <c r="E3714" s="848"/>
      <c r="F3714" s="846"/>
      <c r="G3714" s="846"/>
    </row>
    <row r="3716" spans="1:7">
      <c r="A3716" s="700" t="s">
        <v>30990</v>
      </c>
      <c r="B3716" s="50" t="s">
        <v>30991</v>
      </c>
      <c r="C3716" s="50"/>
      <c r="D3716" s="50"/>
      <c r="E3716" s="50"/>
      <c r="F3716" s="50"/>
      <c r="G3716" s="50"/>
    </row>
    <row r="3717" spans="1:7">
      <c r="A3717" s="50"/>
      <c r="B3717" s="50" t="s">
        <v>30992</v>
      </c>
      <c r="C3717" s="50"/>
      <c r="D3717" s="50"/>
      <c r="E3717" s="50"/>
      <c r="F3717" s="50"/>
      <c r="G3717" s="50"/>
    </row>
    <row r="3718" spans="1:7">
      <c r="A3718" s="50"/>
      <c r="B3718" s="50" t="s">
        <v>30993</v>
      </c>
      <c r="C3718" s="50"/>
      <c r="D3718" s="50"/>
      <c r="E3718" s="50"/>
      <c r="F3718" s="50"/>
      <c r="G3718" s="50"/>
    </row>
    <row r="3719" spans="1:7">
      <c r="A3719" s="50"/>
      <c r="B3719" s="50" t="s">
        <v>31102</v>
      </c>
      <c r="C3719" s="50"/>
      <c r="D3719" s="50"/>
      <c r="E3719" s="50"/>
      <c r="F3719" s="50"/>
      <c r="G3719" s="50"/>
    </row>
    <row r="3720" spans="1:7">
      <c r="B3720" s="736" t="s">
        <v>31101</v>
      </c>
    </row>
    <row r="3721" spans="1:7">
      <c r="A3721" s="606"/>
      <c r="B3721" s="606"/>
    </row>
  </sheetData>
  <autoFilter ref="A3:H1991"/>
  <mergeCells count="1">
    <mergeCell ref="A1:G1"/>
  </mergeCells>
  <pageMargins left="0.47244094488188981" right="0.47244094488188981" top="0.47244094488188981" bottom="0.47244094488188981" header="0.31496062992125984" footer="0.31496062992125984"/>
  <pageSetup paperSize="9" scale="69"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sheetPr codeName="Plan11">
    <tabColor rgb="FFFFC000"/>
  </sheetPr>
  <dimension ref="A1:J664"/>
  <sheetViews>
    <sheetView showGridLines="0" zoomScale="92" zoomScaleNormal="92" workbookViewId="0">
      <pane ySplit="2" topLeftCell="A573" activePane="bottomLeft" state="frozen"/>
      <selection activeCell="B3470" sqref="B3470"/>
      <selection pane="bottomLeft" activeCell="I593" sqref="I593"/>
    </sheetView>
  </sheetViews>
  <sheetFormatPr defaultRowHeight="11.25"/>
  <cols>
    <col min="1" max="1" width="11" style="367" customWidth="1"/>
    <col min="2" max="2" width="11.5703125" style="617" customWidth="1"/>
    <col min="3" max="3" width="65" style="617" customWidth="1"/>
    <col min="4" max="4" width="18.7109375" style="367" customWidth="1"/>
    <col min="5" max="5" width="10.5703125" style="367" customWidth="1"/>
    <col min="6" max="6" width="33" style="367" customWidth="1"/>
    <col min="7" max="7" width="17.28515625" style="367" bestFit="1" customWidth="1"/>
    <col min="8" max="8" width="18.42578125" style="367" customWidth="1"/>
    <col min="9" max="9" width="16.140625" style="680" bestFit="1" customWidth="1"/>
    <col min="10" max="10" width="15.140625" style="367" bestFit="1" customWidth="1"/>
    <col min="11" max="11" width="12" style="367" bestFit="1" customWidth="1"/>
    <col min="12" max="16384" width="9.140625" style="367"/>
  </cols>
  <sheetData>
    <row r="1" spans="1:10" ht="15" customHeight="1">
      <c r="A1" s="981" t="s">
        <v>18976</v>
      </c>
      <c r="B1" s="981"/>
      <c r="C1" s="981"/>
      <c r="D1" s="981"/>
      <c r="E1" s="981"/>
      <c r="F1" s="981"/>
      <c r="G1" s="981"/>
      <c r="H1" s="981"/>
      <c r="I1" s="981"/>
    </row>
    <row r="2" spans="1:10" ht="15" customHeight="1">
      <c r="A2" s="368"/>
      <c r="B2" s="740"/>
      <c r="C2" s="740"/>
      <c r="D2" s="368"/>
      <c r="E2" s="368"/>
      <c r="F2" s="368"/>
      <c r="G2" s="368"/>
      <c r="H2" s="368"/>
      <c r="I2" s="669"/>
    </row>
    <row r="3" spans="1:10" ht="15" customHeight="1">
      <c r="A3" s="369" t="s">
        <v>1130</v>
      </c>
      <c r="B3" s="561" t="s">
        <v>267</v>
      </c>
      <c r="C3" s="562" t="s">
        <v>268</v>
      </c>
      <c r="D3" s="370" t="s">
        <v>108</v>
      </c>
      <c r="E3" s="370"/>
      <c r="F3" s="371"/>
      <c r="G3" s="371"/>
      <c r="H3" s="372"/>
      <c r="I3" s="670"/>
    </row>
    <row r="4" spans="1:10" ht="15" customHeight="1">
      <c r="A4" s="373" t="s">
        <v>266</v>
      </c>
      <c r="B4" s="374" t="s">
        <v>1131</v>
      </c>
      <c r="C4" s="375" t="s">
        <v>1132</v>
      </c>
      <c r="D4" s="375" t="s">
        <v>1133</v>
      </c>
      <c r="E4" s="375" t="s">
        <v>1134</v>
      </c>
      <c r="F4" s="375" t="s">
        <v>1135</v>
      </c>
      <c r="G4" s="375" t="s">
        <v>1136</v>
      </c>
      <c r="H4" s="376" t="s">
        <v>1137</v>
      </c>
      <c r="I4" s="671" t="s">
        <v>1138</v>
      </c>
    </row>
    <row r="5" spans="1:10" ht="15" customHeight="1">
      <c r="A5" s="377"/>
      <c r="B5" s="563">
        <v>42130</v>
      </c>
      <c r="C5" s="564" t="s">
        <v>1139</v>
      </c>
      <c r="D5" s="378"/>
      <c r="E5" s="378" t="s">
        <v>1140</v>
      </c>
      <c r="F5" s="379"/>
      <c r="G5" s="379"/>
      <c r="H5" s="380"/>
      <c r="I5" s="672">
        <v>3.01</v>
      </c>
      <c r="J5" s="381"/>
    </row>
    <row r="6" spans="1:10" ht="15" customHeight="1">
      <c r="A6" s="377"/>
      <c r="B6" s="563">
        <v>42144</v>
      </c>
      <c r="C6" s="564" t="s">
        <v>1141</v>
      </c>
      <c r="D6" s="378"/>
      <c r="E6" s="378" t="s">
        <v>1137</v>
      </c>
      <c r="F6" s="382"/>
      <c r="G6" s="382" t="s">
        <v>1142</v>
      </c>
      <c r="H6" s="380" t="s">
        <v>1143</v>
      </c>
      <c r="I6" s="672">
        <f>(1.1*1.33)+1.1</f>
        <v>2.5630000000000006</v>
      </c>
    </row>
    <row r="7" spans="1:10" ht="15" customHeight="1">
      <c r="A7" s="377"/>
      <c r="B7" s="563">
        <v>42156</v>
      </c>
      <c r="C7" s="564" t="s">
        <v>1144</v>
      </c>
      <c r="D7" s="378"/>
      <c r="E7" s="378" t="s">
        <v>1140</v>
      </c>
      <c r="F7" s="382"/>
      <c r="G7" s="382" t="s">
        <v>1145</v>
      </c>
      <c r="H7" s="380" t="s">
        <v>1146</v>
      </c>
      <c r="I7" s="672">
        <f>(1.32*1.33)+1.1</f>
        <v>2.8556000000000004</v>
      </c>
    </row>
    <row r="8" spans="1:10" ht="15" customHeight="1">
      <c r="A8" s="377"/>
      <c r="B8" s="563"/>
      <c r="C8" s="564"/>
      <c r="D8" s="378"/>
      <c r="E8" s="378"/>
      <c r="F8" s="379"/>
      <c r="G8" s="379" t="s">
        <v>1147</v>
      </c>
      <c r="H8" s="380"/>
      <c r="I8" s="672"/>
    </row>
    <row r="9" spans="1:10" ht="15" customHeight="1">
      <c r="A9" s="383" t="str">
        <f>B3</f>
        <v>##001.</v>
      </c>
      <c r="B9" s="565"/>
      <c r="C9" s="384"/>
      <c r="D9" s="385"/>
      <c r="E9" s="385"/>
      <c r="F9" s="386"/>
      <c r="G9" s="386"/>
      <c r="H9" s="387" t="s">
        <v>1148</v>
      </c>
      <c r="I9" s="673">
        <f>AVERAGE(I5:I8)</f>
        <v>2.8095333333333339</v>
      </c>
    </row>
    <row r="10" spans="1:10" ht="15" customHeight="1">
      <c r="A10" s="388" t="s">
        <v>1149</v>
      </c>
      <c r="B10" s="620"/>
      <c r="C10" s="620"/>
      <c r="D10" s="389"/>
      <c r="E10" s="389"/>
      <c r="F10" s="389"/>
      <c r="G10" s="389"/>
      <c r="H10" s="389"/>
      <c r="I10" s="674"/>
    </row>
    <row r="11" spans="1:10" ht="15" customHeight="1">
      <c r="A11" s="390"/>
      <c r="B11" s="722"/>
      <c r="C11" s="723"/>
      <c r="D11" s="391"/>
      <c r="E11" s="391"/>
      <c r="F11" s="391"/>
      <c r="G11" s="391"/>
      <c r="H11" s="392"/>
      <c r="I11" s="675"/>
    </row>
    <row r="12" spans="1:10" ht="56.25">
      <c r="A12" s="369" t="s">
        <v>1130</v>
      </c>
      <c r="B12" s="561" t="s">
        <v>834</v>
      </c>
      <c r="C12" s="562" t="s">
        <v>18553</v>
      </c>
      <c r="D12" s="370" t="s">
        <v>112</v>
      </c>
      <c r="E12" s="370"/>
      <c r="F12" s="371"/>
      <c r="G12" s="371"/>
      <c r="H12" s="372"/>
      <c r="I12" s="670"/>
    </row>
    <row r="13" spans="1:10" ht="15" customHeight="1">
      <c r="A13" s="373" t="s">
        <v>266</v>
      </c>
      <c r="B13" s="374" t="s">
        <v>1131</v>
      </c>
      <c r="C13" s="375" t="s">
        <v>1132</v>
      </c>
      <c r="D13" s="375" t="s">
        <v>1133</v>
      </c>
      <c r="E13" s="375" t="s">
        <v>1134</v>
      </c>
      <c r="F13" s="375" t="s">
        <v>1135</v>
      </c>
      <c r="G13" s="375" t="s">
        <v>1136</v>
      </c>
      <c r="H13" s="376" t="s">
        <v>1137</v>
      </c>
      <c r="I13" s="671" t="s">
        <v>1138</v>
      </c>
    </row>
    <row r="14" spans="1:10" ht="15" customHeight="1">
      <c r="A14" s="377"/>
      <c r="B14" s="563">
        <v>42157</v>
      </c>
      <c r="C14" s="564" t="s">
        <v>18754</v>
      </c>
      <c r="D14" s="378"/>
      <c r="E14" s="378" t="s">
        <v>1140</v>
      </c>
      <c r="F14" s="557" t="s">
        <v>1161</v>
      </c>
      <c r="G14" s="379" t="s">
        <v>18755</v>
      </c>
      <c r="H14" s="380" t="s">
        <v>18756</v>
      </c>
      <c r="I14" s="676">
        <v>853.71</v>
      </c>
    </row>
    <row r="15" spans="1:10" ht="15" customHeight="1">
      <c r="A15" s="377"/>
      <c r="B15" s="563">
        <v>42157</v>
      </c>
      <c r="C15" s="564" t="s">
        <v>1156</v>
      </c>
      <c r="D15" s="378"/>
      <c r="E15" s="378" t="s">
        <v>1140</v>
      </c>
      <c r="F15" s="382"/>
      <c r="G15" s="382" t="s">
        <v>1157</v>
      </c>
      <c r="H15" s="380" t="s">
        <v>1158</v>
      </c>
      <c r="I15" s="672"/>
    </row>
    <row r="16" spans="1:10" ht="15" customHeight="1">
      <c r="A16" s="377"/>
      <c r="B16" s="563">
        <v>42184</v>
      </c>
      <c r="C16" s="564" t="s">
        <v>1159</v>
      </c>
      <c r="D16" s="378" t="s">
        <v>1160</v>
      </c>
      <c r="E16" s="378" t="s">
        <v>1140</v>
      </c>
      <c r="F16" s="382" t="s">
        <v>1161</v>
      </c>
      <c r="G16" s="382" t="s">
        <v>1162</v>
      </c>
      <c r="H16" s="380" t="s">
        <v>1163</v>
      </c>
      <c r="I16" s="672"/>
    </row>
    <row r="17" spans="1:9" ht="15" customHeight="1">
      <c r="A17" s="377"/>
      <c r="B17" s="563"/>
      <c r="C17" s="564"/>
      <c r="D17" s="378"/>
      <c r="E17" s="378"/>
      <c r="F17" s="382"/>
      <c r="G17" s="382"/>
      <c r="H17" s="380"/>
      <c r="I17" s="672"/>
    </row>
    <row r="18" spans="1:9" ht="15" customHeight="1">
      <c r="A18" s="383" t="str">
        <f>B12</f>
        <v>##005.</v>
      </c>
      <c r="B18" s="565"/>
      <c r="C18" s="384"/>
      <c r="D18" s="385"/>
      <c r="E18" s="385"/>
      <c r="F18" s="386"/>
      <c r="G18" s="386"/>
      <c r="H18" s="387" t="s">
        <v>1148</v>
      </c>
      <c r="I18" s="673">
        <f>AVERAGE(I14:I17)</f>
        <v>853.71</v>
      </c>
    </row>
    <row r="19" spans="1:9" ht="15" customHeight="1">
      <c r="A19" s="388" t="s">
        <v>1149</v>
      </c>
      <c r="B19" s="620"/>
      <c r="C19" s="620"/>
      <c r="D19" s="389"/>
      <c r="E19" s="389"/>
      <c r="F19" s="389"/>
      <c r="G19" s="389"/>
      <c r="H19" s="389"/>
      <c r="I19" s="674"/>
    </row>
    <row r="20" spans="1:9" ht="15" customHeight="1">
      <c r="A20" s="390"/>
      <c r="B20" s="722"/>
      <c r="C20" s="723"/>
      <c r="D20" s="391"/>
      <c r="E20" s="391"/>
      <c r="F20" s="391"/>
      <c r="G20" s="391"/>
      <c r="H20" s="392"/>
      <c r="I20" s="675"/>
    </row>
    <row r="21" spans="1:9" ht="15" customHeight="1">
      <c r="A21" s="369" t="s">
        <v>1130</v>
      </c>
      <c r="B21" s="561" t="s">
        <v>872</v>
      </c>
      <c r="C21" s="562" t="s">
        <v>870</v>
      </c>
      <c r="D21" s="370" t="s">
        <v>108</v>
      </c>
      <c r="E21" s="370"/>
      <c r="F21" s="371"/>
      <c r="G21" s="371"/>
      <c r="H21" s="372"/>
      <c r="I21" s="670"/>
    </row>
    <row r="22" spans="1:9" ht="15" customHeight="1">
      <c r="A22" s="373" t="s">
        <v>266</v>
      </c>
      <c r="B22" s="374" t="s">
        <v>1131</v>
      </c>
      <c r="C22" s="375" t="s">
        <v>1132</v>
      </c>
      <c r="D22" s="375" t="s">
        <v>1133</v>
      </c>
      <c r="E22" s="375" t="s">
        <v>1134</v>
      </c>
      <c r="F22" s="375" t="s">
        <v>1135</v>
      </c>
      <c r="G22" s="375" t="s">
        <v>1136</v>
      </c>
      <c r="H22" s="376" t="s">
        <v>1137</v>
      </c>
      <c r="I22" s="671" t="s">
        <v>1138</v>
      </c>
    </row>
    <row r="23" spans="1:9" ht="15" customHeight="1">
      <c r="A23" s="377"/>
      <c r="B23" s="563">
        <v>42130</v>
      </c>
      <c r="C23" s="564" t="s">
        <v>1168</v>
      </c>
      <c r="D23" s="378" t="s">
        <v>1169</v>
      </c>
      <c r="E23" s="378" t="s">
        <v>1140</v>
      </c>
      <c r="F23" s="382" t="s">
        <v>1170</v>
      </c>
      <c r="G23" s="379" t="s">
        <v>1171</v>
      </c>
      <c r="H23" s="380" t="s">
        <v>1172</v>
      </c>
      <c r="I23" s="672">
        <v>404.1</v>
      </c>
    </row>
    <row r="24" spans="1:9" ht="15" customHeight="1">
      <c r="A24" s="377"/>
      <c r="B24" s="563">
        <v>42135</v>
      </c>
      <c r="C24" s="564" t="s">
        <v>1173</v>
      </c>
      <c r="D24" s="378"/>
      <c r="E24" s="378" t="s">
        <v>1140</v>
      </c>
      <c r="F24" s="382"/>
      <c r="G24" s="382" t="s">
        <v>1174</v>
      </c>
      <c r="H24" s="380" t="s">
        <v>1175</v>
      </c>
      <c r="I24" s="676">
        <v>412.93</v>
      </c>
    </row>
    <row r="25" spans="1:9" ht="15" customHeight="1">
      <c r="A25" s="377"/>
      <c r="B25" s="563">
        <v>42182</v>
      </c>
      <c r="C25" s="564" t="s">
        <v>1180</v>
      </c>
      <c r="D25" s="378" t="s">
        <v>1181</v>
      </c>
      <c r="E25" s="378" t="s">
        <v>1135</v>
      </c>
      <c r="F25" s="382" t="s">
        <v>1182</v>
      </c>
      <c r="G25" s="382"/>
      <c r="H25" s="380" t="s">
        <v>1183</v>
      </c>
      <c r="I25" s="672">
        <v>389.9</v>
      </c>
    </row>
    <row r="26" spans="1:9" ht="15" customHeight="1">
      <c r="A26" s="377"/>
      <c r="B26" s="563"/>
      <c r="C26" s="564"/>
      <c r="D26" s="378"/>
      <c r="E26" s="378"/>
      <c r="F26" s="382"/>
      <c r="G26" s="382"/>
      <c r="H26" s="380"/>
      <c r="I26" s="672"/>
    </row>
    <row r="27" spans="1:9" ht="15" customHeight="1">
      <c r="A27" s="383" t="str">
        <f>B21</f>
        <v>##021.</v>
      </c>
      <c r="B27" s="565"/>
      <c r="C27" s="384"/>
      <c r="D27" s="385"/>
      <c r="E27" s="385"/>
      <c r="F27" s="386"/>
      <c r="G27" s="386"/>
      <c r="H27" s="387" t="s">
        <v>1148</v>
      </c>
      <c r="I27" s="673">
        <f>AVERAGE(I23:I26)</f>
        <v>402.30999999999995</v>
      </c>
    </row>
    <row r="28" spans="1:9" ht="15" customHeight="1">
      <c r="A28" s="388" t="s">
        <v>1149</v>
      </c>
      <c r="B28" s="620"/>
      <c r="C28" s="620"/>
      <c r="D28" s="389"/>
      <c r="E28" s="389"/>
      <c r="F28" s="389"/>
      <c r="G28" s="389"/>
      <c r="H28" s="389"/>
      <c r="I28" s="674"/>
    </row>
    <row r="29" spans="1:9" ht="15" customHeight="1">
      <c r="A29" s="390"/>
      <c r="B29" s="722"/>
      <c r="C29" s="723"/>
      <c r="D29" s="391"/>
      <c r="E29" s="391"/>
      <c r="F29" s="391"/>
      <c r="G29" s="391"/>
      <c r="H29" s="392"/>
      <c r="I29" s="675"/>
    </row>
    <row r="30" spans="1:9" ht="22.5">
      <c r="A30" s="369" t="s">
        <v>1130</v>
      </c>
      <c r="B30" s="561" t="s">
        <v>876</v>
      </c>
      <c r="C30" s="562" t="s">
        <v>875</v>
      </c>
      <c r="D30" s="370" t="s">
        <v>108</v>
      </c>
      <c r="E30" s="370"/>
      <c r="F30" s="371"/>
      <c r="G30" s="371"/>
      <c r="H30" s="372"/>
      <c r="I30" s="670"/>
    </row>
    <row r="31" spans="1:9" ht="15" customHeight="1">
      <c r="A31" s="373" t="s">
        <v>266</v>
      </c>
      <c r="B31" s="374" t="s">
        <v>1131</v>
      </c>
      <c r="C31" s="375" t="s">
        <v>1132</v>
      </c>
      <c r="D31" s="375" t="s">
        <v>1133</v>
      </c>
      <c r="E31" s="375" t="s">
        <v>1134</v>
      </c>
      <c r="F31" s="375" t="s">
        <v>1135</v>
      </c>
      <c r="G31" s="375" t="s">
        <v>1136</v>
      </c>
      <c r="H31" s="376" t="s">
        <v>1137</v>
      </c>
      <c r="I31" s="671" t="s">
        <v>1138</v>
      </c>
    </row>
    <row r="32" spans="1:9" ht="15" customHeight="1">
      <c r="A32" s="377"/>
      <c r="B32" s="563">
        <v>42130</v>
      </c>
      <c r="C32" s="564" t="s">
        <v>1168</v>
      </c>
      <c r="D32" s="378" t="s">
        <v>1169</v>
      </c>
      <c r="E32" s="378" t="s">
        <v>1140</v>
      </c>
      <c r="F32" s="382" t="s">
        <v>1170</v>
      </c>
      <c r="G32" s="379" t="s">
        <v>1171</v>
      </c>
      <c r="H32" s="380" t="s">
        <v>1172</v>
      </c>
      <c r="I32" s="672">
        <v>360.18</v>
      </c>
    </row>
    <row r="33" spans="1:9" ht="15" customHeight="1">
      <c r="A33" s="377"/>
      <c r="B33" s="563">
        <v>42135</v>
      </c>
      <c r="C33" s="564" t="s">
        <v>1173</v>
      </c>
      <c r="D33" s="378"/>
      <c r="E33" s="378" t="s">
        <v>1140</v>
      </c>
      <c r="F33" s="382"/>
      <c r="G33" s="382" t="s">
        <v>1174</v>
      </c>
      <c r="H33" s="380" t="s">
        <v>1175</v>
      </c>
      <c r="I33" s="676">
        <v>360.08</v>
      </c>
    </row>
    <row r="34" spans="1:9" ht="15" customHeight="1">
      <c r="A34" s="377"/>
      <c r="B34" s="563">
        <v>42167</v>
      </c>
      <c r="C34" s="564" t="s">
        <v>1176</v>
      </c>
      <c r="D34" s="378"/>
      <c r="E34" s="378" t="s">
        <v>1140</v>
      </c>
      <c r="F34" s="382" t="s">
        <v>1177</v>
      </c>
      <c r="G34" s="382" t="s">
        <v>1178</v>
      </c>
      <c r="H34" s="380" t="s">
        <v>1179</v>
      </c>
      <c r="I34" s="672">
        <v>443.6</v>
      </c>
    </row>
    <row r="35" spans="1:9" ht="15" customHeight="1">
      <c r="A35" s="377"/>
      <c r="B35" s="563"/>
      <c r="C35" s="564"/>
      <c r="D35" s="378"/>
      <c r="E35" s="378"/>
      <c r="F35" s="382"/>
      <c r="G35" s="382"/>
      <c r="H35" s="380"/>
      <c r="I35" s="672"/>
    </row>
    <row r="36" spans="1:9" ht="15" customHeight="1">
      <c r="A36" s="383" t="str">
        <f>B30</f>
        <v>##022.</v>
      </c>
      <c r="B36" s="565"/>
      <c r="C36" s="384"/>
      <c r="D36" s="385"/>
      <c r="E36" s="385"/>
      <c r="F36" s="386"/>
      <c r="G36" s="386"/>
      <c r="H36" s="387" t="s">
        <v>1148</v>
      </c>
      <c r="I36" s="673">
        <f>AVERAGE(I32:I35)</f>
        <v>387.95333333333338</v>
      </c>
    </row>
    <row r="37" spans="1:9" ht="15" customHeight="1">
      <c r="A37" s="388" t="s">
        <v>1149</v>
      </c>
      <c r="B37" s="620"/>
      <c r="C37" s="620"/>
      <c r="D37" s="389"/>
      <c r="E37" s="389"/>
      <c r="F37" s="389"/>
      <c r="G37" s="389"/>
      <c r="H37" s="389"/>
      <c r="I37" s="674"/>
    </row>
    <row r="38" spans="1:9" ht="15" customHeight="1">
      <c r="A38" s="390"/>
      <c r="B38" s="722"/>
      <c r="C38" s="723"/>
      <c r="D38" s="391"/>
      <c r="E38" s="391"/>
      <c r="F38" s="391"/>
      <c r="G38" s="391"/>
      <c r="H38" s="392"/>
      <c r="I38" s="675"/>
    </row>
    <row r="39" spans="1:9" ht="15" customHeight="1">
      <c r="A39" s="369" t="s">
        <v>1130</v>
      </c>
      <c r="B39" s="561" t="s">
        <v>879</v>
      </c>
      <c r="C39" s="562" t="s">
        <v>878</v>
      </c>
      <c r="D39" s="370" t="s">
        <v>108</v>
      </c>
      <c r="E39" s="370"/>
      <c r="F39" s="371"/>
      <c r="G39" s="371"/>
      <c r="H39" s="372"/>
      <c r="I39" s="670"/>
    </row>
    <row r="40" spans="1:9" ht="15" customHeight="1">
      <c r="A40" s="373" t="s">
        <v>266</v>
      </c>
      <c r="B40" s="374" t="s">
        <v>1131</v>
      </c>
      <c r="C40" s="375" t="s">
        <v>1132</v>
      </c>
      <c r="D40" s="375" t="s">
        <v>1133</v>
      </c>
      <c r="E40" s="375" t="s">
        <v>1134</v>
      </c>
      <c r="F40" s="375" t="s">
        <v>1135</v>
      </c>
      <c r="G40" s="375" t="s">
        <v>1136</v>
      </c>
      <c r="H40" s="376" t="s">
        <v>1137</v>
      </c>
      <c r="I40" s="671" t="s">
        <v>1138</v>
      </c>
    </row>
    <row r="41" spans="1:9" ht="15" customHeight="1">
      <c r="A41" s="377"/>
      <c r="B41" s="563">
        <v>42130</v>
      </c>
      <c r="C41" s="564" t="s">
        <v>1168</v>
      </c>
      <c r="D41" s="378" t="s">
        <v>1169</v>
      </c>
      <c r="E41" s="378" t="s">
        <v>1140</v>
      </c>
      <c r="F41" s="382" t="s">
        <v>1170</v>
      </c>
      <c r="G41" s="379" t="s">
        <v>1171</v>
      </c>
      <c r="H41" s="380" t="s">
        <v>1172</v>
      </c>
      <c r="I41" s="672">
        <v>58.59</v>
      </c>
    </row>
    <row r="42" spans="1:9" ht="15" customHeight="1">
      <c r="A42" s="377"/>
      <c r="B42" s="563">
        <v>42135</v>
      </c>
      <c r="C42" s="564" t="s">
        <v>1173</v>
      </c>
      <c r="D42" s="378"/>
      <c r="E42" s="378" t="s">
        <v>1140</v>
      </c>
      <c r="F42" s="382"/>
      <c r="G42" s="382" t="s">
        <v>1174</v>
      </c>
      <c r="H42" s="380" t="s">
        <v>1175</v>
      </c>
      <c r="I42" s="676">
        <v>56.86</v>
      </c>
    </row>
    <row r="43" spans="1:9" ht="15" customHeight="1">
      <c r="A43" s="377"/>
      <c r="B43" s="563">
        <v>42167</v>
      </c>
      <c r="C43" s="564" t="s">
        <v>1176</v>
      </c>
      <c r="D43" s="378"/>
      <c r="E43" s="378" t="s">
        <v>1140</v>
      </c>
      <c r="F43" s="382" t="s">
        <v>1177</v>
      </c>
      <c r="G43" s="382" t="s">
        <v>1178</v>
      </c>
      <c r="H43" s="380" t="s">
        <v>1179</v>
      </c>
      <c r="I43" s="672">
        <v>66.78</v>
      </c>
    </row>
    <row r="44" spans="1:9" ht="15" customHeight="1">
      <c r="A44" s="377"/>
      <c r="B44" s="563"/>
      <c r="C44" s="564"/>
      <c r="D44" s="378"/>
      <c r="E44" s="378"/>
      <c r="F44" s="382"/>
      <c r="G44" s="382"/>
      <c r="H44" s="380"/>
      <c r="I44" s="672"/>
    </row>
    <row r="45" spans="1:9" ht="15" customHeight="1">
      <c r="A45" s="383" t="str">
        <f>B39</f>
        <v>##023.</v>
      </c>
      <c r="B45" s="565"/>
      <c r="C45" s="384"/>
      <c r="D45" s="385"/>
      <c r="E45" s="385"/>
      <c r="F45" s="386"/>
      <c r="G45" s="386"/>
      <c r="H45" s="387" t="s">
        <v>1148</v>
      </c>
      <c r="I45" s="673">
        <f>AVERAGE(I41:I44)</f>
        <v>60.743333333333339</v>
      </c>
    </row>
    <row r="46" spans="1:9" ht="15" customHeight="1">
      <c r="A46" s="388" t="s">
        <v>1149</v>
      </c>
      <c r="B46" s="620"/>
      <c r="C46" s="620"/>
      <c r="D46" s="389"/>
      <c r="E46" s="389"/>
      <c r="F46" s="389"/>
      <c r="G46" s="389"/>
      <c r="H46" s="389"/>
      <c r="I46" s="674"/>
    </row>
    <row r="47" spans="1:9" ht="15" customHeight="1">
      <c r="A47" s="390"/>
      <c r="B47" s="722"/>
      <c r="C47" s="723"/>
      <c r="D47" s="391"/>
      <c r="E47" s="391"/>
      <c r="F47" s="391"/>
      <c r="G47" s="391"/>
      <c r="H47" s="392"/>
      <c r="I47" s="675"/>
    </row>
    <row r="48" spans="1:9" ht="15" customHeight="1">
      <c r="A48" s="369" t="s">
        <v>1130</v>
      </c>
      <c r="B48" s="561" t="s">
        <v>882</v>
      </c>
      <c r="C48" s="562" t="s">
        <v>881</v>
      </c>
      <c r="D48" s="370" t="s">
        <v>108</v>
      </c>
      <c r="E48" s="370"/>
      <c r="F48" s="371"/>
      <c r="G48" s="371"/>
      <c r="H48" s="372"/>
      <c r="I48" s="670"/>
    </row>
    <row r="49" spans="1:9" ht="15" customHeight="1">
      <c r="A49" s="373" t="s">
        <v>266</v>
      </c>
      <c r="B49" s="374" t="s">
        <v>1131</v>
      </c>
      <c r="C49" s="375" t="s">
        <v>1132</v>
      </c>
      <c r="D49" s="375" t="s">
        <v>1133</v>
      </c>
      <c r="E49" s="375" t="s">
        <v>1134</v>
      </c>
      <c r="F49" s="375" t="s">
        <v>1135</v>
      </c>
      <c r="G49" s="375" t="s">
        <v>1136</v>
      </c>
      <c r="H49" s="376" t="s">
        <v>1137</v>
      </c>
      <c r="I49" s="671" t="s">
        <v>1138</v>
      </c>
    </row>
    <row r="50" spans="1:9" ht="15" customHeight="1">
      <c r="A50" s="377"/>
      <c r="B50" s="563">
        <v>42130</v>
      </c>
      <c r="C50" s="564" t="s">
        <v>1168</v>
      </c>
      <c r="D50" s="378" t="s">
        <v>1169</v>
      </c>
      <c r="E50" s="378" t="s">
        <v>1140</v>
      </c>
      <c r="F50" s="382" t="s">
        <v>1170</v>
      </c>
      <c r="G50" s="379" t="s">
        <v>1171</v>
      </c>
      <c r="H50" s="380" t="s">
        <v>1172</v>
      </c>
      <c r="I50" s="672">
        <v>109.79</v>
      </c>
    </row>
    <row r="51" spans="1:9" ht="15" customHeight="1">
      <c r="A51" s="377"/>
      <c r="B51" s="563">
        <v>42135</v>
      </c>
      <c r="C51" s="564" t="s">
        <v>1173</v>
      </c>
      <c r="D51" s="378"/>
      <c r="E51" s="378" t="s">
        <v>1140</v>
      </c>
      <c r="F51" s="382"/>
      <c r="G51" s="382" t="s">
        <v>1174</v>
      </c>
      <c r="H51" s="380" t="s">
        <v>1175</v>
      </c>
      <c r="I51" s="676">
        <v>110.06</v>
      </c>
    </row>
    <row r="52" spans="1:9" ht="15" customHeight="1">
      <c r="A52" s="377"/>
      <c r="B52" s="563">
        <v>42167</v>
      </c>
      <c r="C52" s="564" t="s">
        <v>1176</v>
      </c>
      <c r="D52" s="378"/>
      <c r="E52" s="378" t="s">
        <v>1140</v>
      </c>
      <c r="F52" s="382" t="s">
        <v>1177</v>
      </c>
      <c r="G52" s="382" t="s">
        <v>1178</v>
      </c>
      <c r="H52" s="380" t="s">
        <v>1179</v>
      </c>
      <c r="I52" s="672">
        <v>129.31</v>
      </c>
    </row>
    <row r="53" spans="1:9" ht="15" customHeight="1">
      <c r="A53" s="377"/>
      <c r="B53" s="563"/>
      <c r="C53" s="564"/>
      <c r="D53" s="378"/>
      <c r="E53" s="378"/>
      <c r="F53" s="382"/>
      <c r="G53" s="382"/>
      <c r="H53" s="380"/>
      <c r="I53" s="672"/>
    </row>
    <row r="54" spans="1:9" ht="15" customHeight="1">
      <c r="A54" s="383" t="str">
        <f>B48</f>
        <v>##024.</v>
      </c>
      <c r="B54" s="565"/>
      <c r="C54" s="384"/>
      <c r="D54" s="385"/>
      <c r="E54" s="385"/>
      <c r="F54" s="386"/>
      <c r="G54" s="386"/>
      <c r="H54" s="387" t="s">
        <v>1148</v>
      </c>
      <c r="I54" s="673">
        <f>AVERAGE(I50:I53)</f>
        <v>116.38666666666667</v>
      </c>
    </row>
    <row r="55" spans="1:9" ht="15" customHeight="1">
      <c r="A55" s="388" t="s">
        <v>1149</v>
      </c>
      <c r="B55" s="620"/>
      <c r="C55" s="620"/>
      <c r="D55" s="389"/>
      <c r="E55" s="389"/>
      <c r="F55" s="389"/>
      <c r="G55" s="389"/>
      <c r="H55" s="389"/>
      <c r="I55" s="674"/>
    </row>
    <row r="56" spans="1:9" ht="15" customHeight="1">
      <c r="A56" s="390"/>
      <c r="B56" s="722"/>
      <c r="C56" s="723"/>
      <c r="D56" s="391"/>
      <c r="E56" s="391"/>
      <c r="F56" s="391"/>
      <c r="G56" s="391"/>
      <c r="H56" s="392"/>
      <c r="I56" s="675"/>
    </row>
    <row r="57" spans="1:9" ht="22.5">
      <c r="A57" s="369" t="s">
        <v>1130</v>
      </c>
      <c r="B57" s="561" t="s">
        <v>901</v>
      </c>
      <c r="C57" s="562" t="s">
        <v>900</v>
      </c>
      <c r="D57" s="370" t="s">
        <v>108</v>
      </c>
      <c r="E57" s="370"/>
      <c r="F57" s="371"/>
      <c r="G57" s="371"/>
      <c r="H57" s="372"/>
      <c r="I57" s="670"/>
    </row>
    <row r="58" spans="1:9" ht="15" customHeight="1">
      <c r="A58" s="373" t="s">
        <v>266</v>
      </c>
      <c r="B58" s="374" t="s">
        <v>1131</v>
      </c>
      <c r="C58" s="375" t="s">
        <v>1132</v>
      </c>
      <c r="D58" s="375" t="s">
        <v>1133</v>
      </c>
      <c r="E58" s="375" t="s">
        <v>1134</v>
      </c>
      <c r="F58" s="375" t="s">
        <v>1135</v>
      </c>
      <c r="G58" s="375" t="s">
        <v>1136</v>
      </c>
      <c r="H58" s="376" t="s">
        <v>1137</v>
      </c>
      <c r="I58" s="671" t="s">
        <v>1138</v>
      </c>
    </row>
    <row r="59" spans="1:9" ht="15" customHeight="1">
      <c r="A59" s="377"/>
      <c r="B59" s="563">
        <v>42130</v>
      </c>
      <c r="C59" s="564" t="s">
        <v>1168</v>
      </c>
      <c r="D59" s="378" t="s">
        <v>1169</v>
      </c>
      <c r="E59" s="378" t="s">
        <v>1140</v>
      </c>
      <c r="F59" s="382" t="s">
        <v>1170</v>
      </c>
      <c r="G59" s="379" t="s">
        <v>1171</v>
      </c>
      <c r="H59" s="380" t="s">
        <v>1172</v>
      </c>
      <c r="I59" s="672">
        <v>23.33</v>
      </c>
    </row>
    <row r="60" spans="1:9" ht="15" customHeight="1">
      <c r="A60" s="377"/>
      <c r="B60" s="563">
        <v>42167</v>
      </c>
      <c r="C60" s="564" t="s">
        <v>1176</v>
      </c>
      <c r="D60" s="378"/>
      <c r="E60" s="378" t="s">
        <v>1140</v>
      </c>
      <c r="F60" s="382" t="s">
        <v>1177</v>
      </c>
      <c r="G60" s="382" t="s">
        <v>1178</v>
      </c>
      <c r="H60" s="380" t="s">
        <v>1179</v>
      </c>
      <c r="I60" s="676">
        <v>34.729999999999997</v>
      </c>
    </row>
    <row r="61" spans="1:9" ht="15" customHeight="1">
      <c r="A61" s="377"/>
      <c r="B61" s="563">
        <v>42184</v>
      </c>
      <c r="C61" s="564" t="s">
        <v>1164</v>
      </c>
      <c r="D61" s="378" t="s">
        <v>1165</v>
      </c>
      <c r="E61" s="378" t="s">
        <v>1135</v>
      </c>
      <c r="F61" s="379" t="s">
        <v>1166</v>
      </c>
      <c r="G61" s="379" t="s">
        <v>1147</v>
      </c>
      <c r="H61" s="380" t="s">
        <v>1167</v>
      </c>
      <c r="I61" s="672">
        <v>46.11</v>
      </c>
    </row>
    <row r="62" spans="1:9" ht="15" customHeight="1">
      <c r="A62" s="377"/>
      <c r="B62" s="563"/>
      <c r="C62" s="564"/>
      <c r="D62" s="378"/>
      <c r="E62" s="378"/>
      <c r="F62" s="382"/>
      <c r="G62" s="382"/>
      <c r="H62" s="380"/>
      <c r="I62" s="672"/>
    </row>
    <row r="63" spans="1:9" ht="15" customHeight="1">
      <c r="A63" s="383" t="str">
        <f>B57</f>
        <v>##029.</v>
      </c>
      <c r="B63" s="565"/>
      <c r="C63" s="384"/>
      <c r="D63" s="385"/>
      <c r="E63" s="385"/>
      <c r="F63" s="386"/>
      <c r="G63" s="386"/>
      <c r="H63" s="387" t="s">
        <v>1148</v>
      </c>
      <c r="I63" s="673">
        <f>AVERAGE(I59:I62)</f>
        <v>34.723333333333329</v>
      </c>
    </row>
    <row r="64" spans="1:9" ht="15" customHeight="1">
      <c r="A64" s="388" t="s">
        <v>1149</v>
      </c>
      <c r="B64" s="620"/>
      <c r="C64" s="620"/>
      <c r="D64" s="389"/>
      <c r="E64" s="389"/>
      <c r="F64" s="389"/>
      <c r="G64" s="389"/>
      <c r="H64" s="389"/>
      <c r="I64" s="674"/>
    </row>
    <row r="65" spans="1:9" ht="15" customHeight="1">
      <c r="A65" s="390"/>
      <c r="B65" s="722"/>
      <c r="C65" s="723"/>
      <c r="D65" s="391"/>
      <c r="E65" s="391"/>
      <c r="F65" s="391"/>
      <c r="G65" s="391"/>
      <c r="H65" s="392"/>
      <c r="I65" s="675"/>
    </row>
    <row r="66" spans="1:9" ht="22.5">
      <c r="A66" s="369" t="s">
        <v>1130</v>
      </c>
      <c r="B66" s="561" t="s">
        <v>904</v>
      </c>
      <c r="C66" s="562" t="s">
        <v>903</v>
      </c>
      <c r="D66" s="370" t="s">
        <v>108</v>
      </c>
      <c r="E66" s="370"/>
      <c r="F66" s="371"/>
      <c r="G66" s="371"/>
      <c r="H66" s="372"/>
      <c r="I66" s="670"/>
    </row>
    <row r="67" spans="1:9" ht="15" customHeight="1">
      <c r="A67" s="373" t="s">
        <v>266</v>
      </c>
      <c r="B67" s="374" t="s">
        <v>1131</v>
      </c>
      <c r="C67" s="375" t="s">
        <v>1132</v>
      </c>
      <c r="D67" s="375" t="s">
        <v>1133</v>
      </c>
      <c r="E67" s="375" t="s">
        <v>1134</v>
      </c>
      <c r="F67" s="375" t="s">
        <v>1135</v>
      </c>
      <c r="G67" s="375" t="s">
        <v>1136</v>
      </c>
      <c r="H67" s="376" t="s">
        <v>1137</v>
      </c>
      <c r="I67" s="671" t="s">
        <v>1138</v>
      </c>
    </row>
    <row r="68" spans="1:9" ht="15" customHeight="1">
      <c r="A68" s="377"/>
      <c r="B68" s="563">
        <v>42130</v>
      </c>
      <c r="C68" s="564" t="s">
        <v>1168</v>
      </c>
      <c r="D68" s="378" t="s">
        <v>1169</v>
      </c>
      <c r="E68" s="378" t="s">
        <v>1140</v>
      </c>
      <c r="F68" s="382" t="s">
        <v>1170</v>
      </c>
      <c r="G68" s="379" t="s">
        <v>1171</v>
      </c>
      <c r="H68" s="380" t="s">
        <v>1172</v>
      </c>
      <c r="I68" s="672">
        <v>25.39</v>
      </c>
    </row>
    <row r="69" spans="1:9" ht="15" customHeight="1">
      <c r="A69" s="377"/>
      <c r="B69" s="563">
        <v>42167</v>
      </c>
      <c r="C69" s="564" t="s">
        <v>1176</v>
      </c>
      <c r="D69" s="378"/>
      <c r="E69" s="378" t="s">
        <v>1140</v>
      </c>
      <c r="F69" s="382" t="s">
        <v>1177</v>
      </c>
      <c r="G69" s="382" t="s">
        <v>1178</v>
      </c>
      <c r="H69" s="380" t="s">
        <v>1179</v>
      </c>
      <c r="I69" s="676">
        <v>31.59</v>
      </c>
    </row>
    <row r="70" spans="1:9" ht="15" customHeight="1">
      <c r="A70" s="377"/>
      <c r="B70" s="563">
        <v>42184</v>
      </c>
      <c r="C70" s="564" t="s">
        <v>1164</v>
      </c>
      <c r="D70" s="378" t="s">
        <v>1165</v>
      </c>
      <c r="E70" s="378" t="s">
        <v>1135</v>
      </c>
      <c r="F70" s="379" t="s">
        <v>1166</v>
      </c>
      <c r="G70" s="379" t="s">
        <v>1147</v>
      </c>
      <c r="H70" s="380" t="s">
        <v>1167</v>
      </c>
      <c r="I70" s="672">
        <v>48.9</v>
      </c>
    </row>
    <row r="71" spans="1:9" ht="15" customHeight="1">
      <c r="A71" s="377"/>
      <c r="B71" s="563"/>
      <c r="C71" s="564"/>
      <c r="D71" s="378"/>
      <c r="E71" s="378"/>
      <c r="F71" s="382"/>
      <c r="G71" s="382"/>
      <c r="H71" s="380"/>
      <c r="I71" s="672"/>
    </row>
    <row r="72" spans="1:9" ht="15" customHeight="1">
      <c r="A72" s="383" t="str">
        <f>B66</f>
        <v>##030.</v>
      </c>
      <c r="B72" s="565"/>
      <c r="C72" s="384"/>
      <c r="D72" s="385"/>
      <c r="E72" s="385"/>
      <c r="F72" s="386"/>
      <c r="G72" s="386"/>
      <c r="H72" s="387" t="s">
        <v>1148</v>
      </c>
      <c r="I72" s="673">
        <f>AVERAGE(I68:I71)</f>
        <v>35.293333333333329</v>
      </c>
    </row>
    <row r="73" spans="1:9" ht="15" customHeight="1">
      <c r="A73" s="388" t="s">
        <v>1149</v>
      </c>
      <c r="B73" s="620"/>
      <c r="C73" s="620"/>
      <c r="D73" s="389"/>
      <c r="E73" s="389"/>
      <c r="F73" s="389"/>
      <c r="G73" s="389"/>
      <c r="H73" s="389"/>
      <c r="I73" s="674"/>
    </row>
    <row r="74" spans="1:9" ht="15" customHeight="1">
      <c r="A74" s="390"/>
      <c r="B74" s="722"/>
      <c r="C74" s="723"/>
      <c r="D74" s="391"/>
      <c r="E74" s="391"/>
      <c r="F74" s="391"/>
      <c r="G74" s="391"/>
      <c r="H74" s="392"/>
      <c r="I74" s="675"/>
    </row>
    <row r="75" spans="1:9" ht="22.5">
      <c r="A75" s="369" t="s">
        <v>1130</v>
      </c>
      <c r="B75" s="561" t="s">
        <v>907</v>
      </c>
      <c r="C75" s="562" t="s">
        <v>906</v>
      </c>
      <c r="D75" s="370" t="s">
        <v>108</v>
      </c>
      <c r="E75" s="370"/>
      <c r="F75" s="371"/>
      <c r="G75" s="371"/>
      <c r="H75" s="372"/>
      <c r="I75" s="670"/>
    </row>
    <row r="76" spans="1:9" ht="15" customHeight="1">
      <c r="A76" s="373" t="s">
        <v>266</v>
      </c>
      <c r="B76" s="374" t="s">
        <v>1131</v>
      </c>
      <c r="C76" s="375" t="s">
        <v>1132</v>
      </c>
      <c r="D76" s="375" t="s">
        <v>1133</v>
      </c>
      <c r="E76" s="375" t="s">
        <v>1134</v>
      </c>
      <c r="F76" s="375" t="s">
        <v>1135</v>
      </c>
      <c r="G76" s="375" t="s">
        <v>1136</v>
      </c>
      <c r="H76" s="376" t="s">
        <v>1137</v>
      </c>
      <c r="I76" s="671" t="s">
        <v>1138</v>
      </c>
    </row>
    <row r="77" spans="1:9" ht="15" customHeight="1">
      <c r="A77" s="377"/>
      <c r="B77" s="563">
        <v>42130</v>
      </c>
      <c r="C77" s="564" t="s">
        <v>1168</v>
      </c>
      <c r="D77" s="378" t="s">
        <v>1169</v>
      </c>
      <c r="E77" s="378" t="s">
        <v>1140</v>
      </c>
      <c r="F77" s="382" t="s">
        <v>1170</v>
      </c>
      <c r="G77" s="379" t="s">
        <v>1171</v>
      </c>
      <c r="H77" s="380" t="s">
        <v>1172</v>
      </c>
      <c r="I77" s="672">
        <v>22.51</v>
      </c>
    </row>
    <row r="78" spans="1:9" ht="15" customHeight="1">
      <c r="A78" s="377"/>
      <c r="B78" s="563">
        <v>42167</v>
      </c>
      <c r="C78" s="564" t="s">
        <v>1176</v>
      </c>
      <c r="D78" s="378"/>
      <c r="E78" s="378" t="s">
        <v>1140</v>
      </c>
      <c r="F78" s="382" t="s">
        <v>1177</v>
      </c>
      <c r="G78" s="382" t="s">
        <v>1178</v>
      </c>
      <c r="H78" s="380" t="s">
        <v>1179</v>
      </c>
      <c r="I78" s="676">
        <v>29.11</v>
      </c>
    </row>
    <row r="79" spans="1:9" ht="15" customHeight="1">
      <c r="A79" s="377"/>
      <c r="B79" s="563">
        <v>42184</v>
      </c>
      <c r="C79" s="564" t="s">
        <v>1164</v>
      </c>
      <c r="D79" s="378" t="s">
        <v>1165</v>
      </c>
      <c r="E79" s="378" t="s">
        <v>1135</v>
      </c>
      <c r="F79" s="379" t="s">
        <v>1166</v>
      </c>
      <c r="G79" s="379" t="s">
        <v>1147</v>
      </c>
      <c r="H79" s="380" t="s">
        <v>1167</v>
      </c>
      <c r="I79" s="672">
        <v>37.9</v>
      </c>
    </row>
    <row r="80" spans="1:9" ht="15" customHeight="1">
      <c r="A80" s="377"/>
      <c r="B80" s="563"/>
      <c r="C80" s="564"/>
      <c r="D80" s="378"/>
      <c r="E80" s="378"/>
      <c r="F80" s="382"/>
      <c r="G80" s="382"/>
      <c r="H80" s="380"/>
      <c r="I80" s="672"/>
    </row>
    <row r="81" spans="1:9" ht="15" customHeight="1">
      <c r="A81" s="383" t="str">
        <f>B75</f>
        <v>##039.</v>
      </c>
      <c r="B81" s="565"/>
      <c r="C81" s="384"/>
      <c r="D81" s="385"/>
      <c r="E81" s="385"/>
      <c r="F81" s="386"/>
      <c r="G81" s="386"/>
      <c r="H81" s="387" t="s">
        <v>1148</v>
      </c>
      <c r="I81" s="673">
        <f>AVERAGE(I77:I80)</f>
        <v>29.840000000000003</v>
      </c>
    </row>
    <row r="82" spans="1:9" ht="15" customHeight="1">
      <c r="A82" s="388" t="s">
        <v>1149</v>
      </c>
      <c r="B82" s="620"/>
      <c r="C82" s="620"/>
      <c r="D82" s="389"/>
      <c r="E82" s="389"/>
      <c r="F82" s="389"/>
      <c r="G82" s="389"/>
      <c r="H82" s="389"/>
      <c r="I82" s="674"/>
    </row>
    <row r="83" spans="1:9" ht="15" customHeight="1">
      <c r="A83" s="390"/>
      <c r="B83" s="722"/>
      <c r="C83" s="723"/>
      <c r="D83" s="391"/>
      <c r="E83" s="391"/>
      <c r="F83" s="391"/>
      <c r="G83" s="391"/>
      <c r="H83" s="392"/>
      <c r="I83" s="675"/>
    </row>
    <row r="84" spans="1:9" ht="22.5">
      <c r="A84" s="369" t="s">
        <v>1130</v>
      </c>
      <c r="B84" s="561" t="s">
        <v>948</v>
      </c>
      <c r="C84" s="562" t="s">
        <v>947</v>
      </c>
      <c r="D84" s="370" t="s">
        <v>108</v>
      </c>
      <c r="E84" s="370"/>
      <c r="F84" s="371"/>
      <c r="G84" s="371"/>
      <c r="H84" s="372"/>
      <c r="I84" s="670"/>
    </row>
    <row r="85" spans="1:9" ht="15" customHeight="1">
      <c r="A85" s="373" t="s">
        <v>266</v>
      </c>
      <c r="B85" s="374" t="s">
        <v>1131</v>
      </c>
      <c r="C85" s="375" t="s">
        <v>1132</v>
      </c>
      <c r="D85" s="375" t="s">
        <v>1133</v>
      </c>
      <c r="E85" s="375" t="s">
        <v>1134</v>
      </c>
      <c r="F85" s="375" t="s">
        <v>1135</v>
      </c>
      <c r="G85" s="375" t="s">
        <v>1136</v>
      </c>
      <c r="H85" s="376" t="s">
        <v>1137</v>
      </c>
      <c r="I85" s="671" t="s">
        <v>1138</v>
      </c>
    </row>
    <row r="86" spans="1:9" ht="15" customHeight="1">
      <c r="A86" s="377"/>
      <c r="B86" s="563" t="s">
        <v>1185</v>
      </c>
      <c r="C86" s="564" t="s">
        <v>1196</v>
      </c>
      <c r="D86" s="378" t="s">
        <v>1197</v>
      </c>
      <c r="E86" s="378" t="s">
        <v>1135</v>
      </c>
      <c r="F86" s="379" t="s">
        <v>1198</v>
      </c>
      <c r="G86" s="379"/>
      <c r="H86" s="380" t="s">
        <v>1199</v>
      </c>
      <c r="I86" s="672">
        <v>1585.87</v>
      </c>
    </row>
    <row r="87" spans="1:9" ht="15" customHeight="1">
      <c r="A87" s="377"/>
      <c r="B87" s="563" t="s">
        <v>1185</v>
      </c>
      <c r="C87" s="564" t="s">
        <v>1191</v>
      </c>
      <c r="D87" s="378" t="s">
        <v>1192</v>
      </c>
      <c r="E87" s="378" t="s">
        <v>1135</v>
      </c>
      <c r="F87" s="382" t="s">
        <v>1193</v>
      </c>
      <c r="G87" s="382" t="s">
        <v>1194</v>
      </c>
      <c r="H87" s="380" t="s">
        <v>1195</v>
      </c>
      <c r="I87" s="676">
        <v>1442.01</v>
      </c>
    </row>
    <row r="88" spans="1:9" ht="15" customHeight="1">
      <c r="A88" s="377"/>
      <c r="B88" s="563">
        <v>42153</v>
      </c>
      <c r="C88" s="564" t="s">
        <v>1188</v>
      </c>
      <c r="D88" s="378"/>
      <c r="E88" s="378" t="s">
        <v>1135</v>
      </c>
      <c r="F88" s="382" t="s">
        <v>1189</v>
      </c>
      <c r="G88" s="382"/>
      <c r="H88" s="380" t="s">
        <v>1190</v>
      </c>
      <c r="I88" s="672">
        <v>945</v>
      </c>
    </row>
    <row r="89" spans="1:9" ht="15" customHeight="1">
      <c r="A89" s="377"/>
      <c r="B89" s="563" t="str">
        <f>IF(A89="","",CONCATENATE(MID(A89,9,2),"/",MID(A89,7,2),"/",MID(A89,3,4)))</f>
        <v/>
      </c>
      <c r="C89" s="564"/>
      <c r="D89" s="378"/>
      <c r="E89" s="378"/>
      <c r="F89" s="382"/>
      <c r="G89" s="382"/>
      <c r="H89" s="380"/>
      <c r="I89" s="672"/>
    </row>
    <row r="90" spans="1:9" ht="15" customHeight="1">
      <c r="A90" s="383" t="str">
        <f>B84</f>
        <v>##050.</v>
      </c>
      <c r="B90" s="565"/>
      <c r="C90" s="384"/>
      <c r="D90" s="385"/>
      <c r="E90" s="385"/>
      <c r="F90" s="386"/>
      <c r="G90" s="386"/>
      <c r="H90" s="387" t="s">
        <v>1148</v>
      </c>
      <c r="I90" s="673">
        <f>AVERAGE(I86:I89)</f>
        <v>1324.2933333333333</v>
      </c>
    </row>
    <row r="91" spans="1:9" ht="15" customHeight="1">
      <c r="A91" s="388" t="s">
        <v>1149</v>
      </c>
      <c r="B91" s="620"/>
      <c r="C91" s="620"/>
      <c r="D91" s="389"/>
      <c r="E91" s="389"/>
      <c r="F91" s="389"/>
      <c r="G91" s="389"/>
      <c r="H91" s="389"/>
      <c r="I91" s="674"/>
    </row>
    <row r="92" spans="1:9" ht="15" customHeight="1">
      <c r="A92" s="390"/>
      <c r="B92" s="722"/>
      <c r="C92" s="723"/>
      <c r="D92" s="391"/>
      <c r="E92" s="391"/>
      <c r="F92" s="391"/>
      <c r="G92" s="391"/>
      <c r="H92" s="392"/>
      <c r="I92" s="675"/>
    </row>
    <row r="93" spans="1:9" s="617" customFormat="1" ht="45">
      <c r="A93" s="613" t="s">
        <v>1130</v>
      </c>
      <c r="B93" s="561" t="s">
        <v>928</v>
      </c>
      <c r="C93" s="562" t="s">
        <v>18922</v>
      </c>
      <c r="D93" s="614" t="s">
        <v>108</v>
      </c>
      <c r="E93" s="614"/>
      <c r="F93" s="615"/>
      <c r="G93" s="615"/>
      <c r="H93" s="616"/>
      <c r="I93" s="677"/>
    </row>
    <row r="94" spans="1:9" s="617" customFormat="1">
      <c r="A94" s="373" t="s">
        <v>266</v>
      </c>
      <c r="B94" s="374" t="s">
        <v>1131</v>
      </c>
      <c r="C94" s="375" t="s">
        <v>1132</v>
      </c>
      <c r="D94" s="375" t="s">
        <v>1133</v>
      </c>
      <c r="E94" s="375" t="s">
        <v>1134</v>
      </c>
      <c r="F94" s="375" t="s">
        <v>1135</v>
      </c>
      <c r="G94" s="375" t="s">
        <v>1136</v>
      </c>
      <c r="H94" s="376" t="s">
        <v>1137</v>
      </c>
      <c r="I94" s="671" t="s">
        <v>1138</v>
      </c>
    </row>
    <row r="95" spans="1:9" ht="22.5">
      <c r="A95" s="377"/>
      <c r="B95" s="563">
        <v>42513</v>
      </c>
      <c r="C95" s="607" t="s">
        <v>18771</v>
      </c>
      <c r="D95" s="564"/>
      <c r="E95" s="564" t="s">
        <v>1140</v>
      </c>
      <c r="F95" s="608" t="s">
        <v>18772</v>
      </c>
      <c r="G95" s="608" t="s">
        <v>18773</v>
      </c>
      <c r="H95" s="609" t="s">
        <v>18774</v>
      </c>
      <c r="I95" s="672">
        <v>1203.32</v>
      </c>
    </row>
    <row r="96" spans="1:9" ht="22.5">
      <c r="A96" s="377"/>
      <c r="B96" s="563">
        <v>42509</v>
      </c>
      <c r="C96" s="564" t="s">
        <v>1187</v>
      </c>
      <c r="D96" s="564" t="s">
        <v>18775</v>
      </c>
      <c r="E96" s="564" t="s">
        <v>1140</v>
      </c>
      <c r="F96" s="608" t="s">
        <v>18776</v>
      </c>
      <c r="G96" s="610" t="s">
        <v>18777</v>
      </c>
      <c r="H96" s="609" t="s">
        <v>18778</v>
      </c>
      <c r="I96" s="672">
        <v>1699.01</v>
      </c>
    </row>
    <row r="97" spans="1:9" s="617" customFormat="1">
      <c r="A97" s="618"/>
      <c r="B97" s="563"/>
      <c r="C97" s="564"/>
      <c r="D97" s="564"/>
      <c r="E97" s="564"/>
      <c r="F97" s="610"/>
      <c r="G97" s="610"/>
      <c r="H97" s="619"/>
      <c r="I97" s="678"/>
    </row>
    <row r="98" spans="1:9" ht="15" customHeight="1">
      <c r="A98" s="377"/>
      <c r="B98" s="563"/>
      <c r="C98" s="564"/>
      <c r="D98" s="378"/>
      <c r="E98" s="378"/>
      <c r="F98" s="379"/>
      <c r="G98" s="379"/>
      <c r="H98" s="380"/>
      <c r="I98" s="672"/>
    </row>
    <row r="99" spans="1:9" ht="15" customHeight="1">
      <c r="A99" s="383" t="str">
        <f>B93</f>
        <v>##055.</v>
      </c>
      <c r="B99" s="565"/>
      <c r="C99" s="384"/>
      <c r="D99" s="385"/>
      <c r="E99" s="385"/>
      <c r="F99" s="386"/>
      <c r="G99" s="386"/>
      <c r="H99" s="387" t="s">
        <v>1148</v>
      </c>
      <c r="I99" s="673">
        <f>AVERAGE(I95:I98)</f>
        <v>1451.165</v>
      </c>
    </row>
    <row r="100" spans="1:9" ht="15" customHeight="1">
      <c r="A100" s="388" t="s">
        <v>1149</v>
      </c>
      <c r="B100" s="620"/>
      <c r="C100" s="620"/>
      <c r="D100" s="389"/>
      <c r="E100" s="389"/>
      <c r="F100" s="389"/>
      <c r="G100" s="389"/>
      <c r="H100" s="389"/>
      <c r="I100" s="674"/>
    </row>
    <row r="101" spans="1:9" ht="15" customHeight="1">
      <c r="A101" s="390"/>
      <c r="B101" s="722"/>
      <c r="C101" s="723"/>
      <c r="D101" s="391"/>
      <c r="E101" s="391"/>
      <c r="F101" s="391"/>
      <c r="G101" s="391"/>
      <c r="H101" s="392"/>
      <c r="I101" s="675"/>
    </row>
    <row r="102" spans="1:9" ht="56.25">
      <c r="A102" s="369" t="s">
        <v>1130</v>
      </c>
      <c r="B102" s="561" t="s">
        <v>930</v>
      </c>
      <c r="C102" s="562" t="s">
        <v>18924</v>
      </c>
      <c r="D102" s="370" t="s">
        <v>108</v>
      </c>
      <c r="E102" s="370"/>
      <c r="F102" s="371"/>
      <c r="G102" s="371"/>
      <c r="H102" s="372"/>
      <c r="I102" s="670"/>
    </row>
    <row r="103" spans="1:9" ht="15" customHeight="1">
      <c r="A103" s="373" t="s">
        <v>266</v>
      </c>
      <c r="B103" s="374" t="s">
        <v>1131</v>
      </c>
      <c r="C103" s="375" t="s">
        <v>1132</v>
      </c>
      <c r="D103" s="375" t="s">
        <v>1133</v>
      </c>
      <c r="E103" s="375" t="s">
        <v>1134</v>
      </c>
      <c r="F103" s="375" t="s">
        <v>1135</v>
      </c>
      <c r="G103" s="375" t="s">
        <v>1136</v>
      </c>
      <c r="H103" s="376" t="s">
        <v>1137</v>
      </c>
      <c r="I103" s="671" t="s">
        <v>1138</v>
      </c>
    </row>
    <row r="104" spans="1:9" ht="22.5">
      <c r="A104" s="377"/>
      <c r="B104" s="563">
        <v>42513</v>
      </c>
      <c r="C104" s="607" t="s">
        <v>18771</v>
      </c>
      <c r="D104" s="564"/>
      <c r="E104" s="564" t="s">
        <v>1140</v>
      </c>
      <c r="F104" s="608" t="s">
        <v>18772</v>
      </c>
      <c r="G104" s="608" t="s">
        <v>18773</v>
      </c>
      <c r="H104" s="609" t="s">
        <v>18774</v>
      </c>
      <c r="I104" s="672">
        <v>1662.59</v>
      </c>
    </row>
    <row r="105" spans="1:9" ht="22.5">
      <c r="A105" s="377"/>
      <c r="B105" s="563">
        <v>42509</v>
      </c>
      <c r="C105" s="564" t="s">
        <v>1187</v>
      </c>
      <c r="D105" s="564" t="s">
        <v>18775</v>
      </c>
      <c r="E105" s="564" t="s">
        <v>1140</v>
      </c>
      <c r="F105" s="608" t="s">
        <v>18776</v>
      </c>
      <c r="G105" s="610" t="s">
        <v>18777</v>
      </c>
      <c r="H105" s="609" t="s">
        <v>18778</v>
      </c>
      <c r="I105" s="672">
        <v>2347.4699999999998</v>
      </c>
    </row>
    <row r="106" spans="1:9" ht="15" customHeight="1">
      <c r="A106" s="377"/>
      <c r="B106" s="563"/>
      <c r="C106" s="564"/>
      <c r="D106" s="378"/>
      <c r="E106" s="378"/>
      <c r="F106" s="382"/>
      <c r="G106" s="382"/>
      <c r="H106" s="380"/>
      <c r="I106" s="672"/>
    </row>
    <row r="107" spans="1:9" ht="15" customHeight="1">
      <c r="A107" s="377"/>
      <c r="B107" s="563" t="str">
        <f>IF(A107="","",CONCATENATE(MID(A107,9,2),"/",MID(A107,7,2),"/",MID(A107,3,4)))</f>
        <v/>
      </c>
      <c r="C107" s="564"/>
      <c r="D107" s="378"/>
      <c r="E107" s="378"/>
      <c r="F107" s="379"/>
      <c r="G107" s="379" t="s">
        <v>1147</v>
      </c>
      <c r="H107" s="380"/>
      <c r="I107" s="672"/>
    </row>
    <row r="108" spans="1:9" ht="15" customHeight="1">
      <c r="A108" s="383" t="str">
        <f>B102</f>
        <v>##056.</v>
      </c>
      <c r="B108" s="565"/>
      <c r="C108" s="384"/>
      <c r="D108" s="385"/>
      <c r="E108" s="385"/>
      <c r="F108" s="386"/>
      <c r="G108" s="386"/>
      <c r="H108" s="387" t="s">
        <v>1148</v>
      </c>
      <c r="I108" s="673">
        <f>AVERAGE(I104:I107)</f>
        <v>2005.0299999999997</v>
      </c>
    </row>
    <row r="109" spans="1:9" ht="15" customHeight="1">
      <c r="A109" s="388" t="s">
        <v>1149</v>
      </c>
      <c r="B109" s="620"/>
      <c r="C109" s="620"/>
      <c r="D109" s="389"/>
      <c r="E109" s="389"/>
      <c r="F109" s="389"/>
      <c r="G109" s="389"/>
      <c r="H109" s="389"/>
      <c r="I109" s="674"/>
    </row>
    <row r="110" spans="1:9" ht="15" customHeight="1">
      <c r="A110" s="390"/>
      <c r="B110" s="722"/>
      <c r="C110" s="723"/>
      <c r="D110" s="391"/>
      <c r="E110" s="391"/>
      <c r="F110" s="391"/>
      <c r="G110" s="391"/>
      <c r="H110" s="392"/>
      <c r="I110" s="675"/>
    </row>
    <row r="111" spans="1:9" ht="56.25">
      <c r="A111" s="369" t="s">
        <v>1130</v>
      </c>
      <c r="B111" s="561" t="s">
        <v>932</v>
      </c>
      <c r="C111" s="562" t="s">
        <v>18925</v>
      </c>
      <c r="D111" s="370" t="s">
        <v>108</v>
      </c>
      <c r="E111" s="370"/>
      <c r="F111" s="371"/>
      <c r="G111" s="371"/>
      <c r="H111" s="372"/>
      <c r="I111" s="670"/>
    </row>
    <row r="112" spans="1:9" ht="15" customHeight="1">
      <c r="A112" s="373" t="s">
        <v>266</v>
      </c>
      <c r="B112" s="374" t="s">
        <v>1131</v>
      </c>
      <c r="C112" s="375" t="s">
        <v>1132</v>
      </c>
      <c r="D112" s="375" t="s">
        <v>1133</v>
      </c>
      <c r="E112" s="375" t="s">
        <v>1134</v>
      </c>
      <c r="F112" s="375" t="s">
        <v>1135</v>
      </c>
      <c r="G112" s="375" t="s">
        <v>1136</v>
      </c>
      <c r="H112" s="376" t="s">
        <v>1137</v>
      </c>
      <c r="I112" s="671" t="s">
        <v>1138</v>
      </c>
    </row>
    <row r="113" spans="1:9" ht="22.5">
      <c r="A113" s="377"/>
      <c r="B113" s="563">
        <v>42513</v>
      </c>
      <c r="C113" s="607" t="s">
        <v>18771</v>
      </c>
      <c r="D113" s="564"/>
      <c r="E113" s="564" t="s">
        <v>1140</v>
      </c>
      <c r="F113" s="608" t="s">
        <v>18772</v>
      </c>
      <c r="G113" s="608" t="s">
        <v>18773</v>
      </c>
      <c r="H113" s="609" t="s">
        <v>18774</v>
      </c>
      <c r="I113" s="672">
        <v>1823.9</v>
      </c>
    </row>
    <row r="114" spans="1:9" ht="22.5">
      <c r="A114" s="377"/>
      <c r="B114" s="563">
        <v>42509</v>
      </c>
      <c r="C114" s="564" t="s">
        <v>1187</v>
      </c>
      <c r="D114" s="564" t="s">
        <v>18775</v>
      </c>
      <c r="E114" s="564" t="s">
        <v>1140</v>
      </c>
      <c r="F114" s="608" t="s">
        <v>18776</v>
      </c>
      <c r="G114" s="610" t="s">
        <v>18777</v>
      </c>
      <c r="H114" s="609" t="s">
        <v>18778</v>
      </c>
      <c r="I114" s="672">
        <v>2371.92</v>
      </c>
    </row>
    <row r="115" spans="1:9" ht="15" customHeight="1">
      <c r="A115" s="377"/>
      <c r="B115" s="563"/>
      <c r="C115" s="564"/>
      <c r="D115" s="378"/>
      <c r="E115" s="378"/>
      <c r="F115" s="382"/>
      <c r="G115" s="382"/>
      <c r="H115" s="380"/>
      <c r="I115" s="672"/>
    </row>
    <row r="116" spans="1:9" ht="15" customHeight="1">
      <c r="A116" s="377"/>
      <c r="B116" s="563" t="str">
        <f>IF(A116="","",CONCATENATE(MID(A116,9,2),"/",MID(A116,7,2),"/",MID(A116,3,4)))</f>
        <v/>
      </c>
      <c r="C116" s="564"/>
      <c r="D116" s="378"/>
      <c r="E116" s="378"/>
      <c r="F116" s="379"/>
      <c r="G116" s="379" t="s">
        <v>1147</v>
      </c>
      <c r="H116" s="380"/>
      <c r="I116" s="672"/>
    </row>
    <row r="117" spans="1:9" ht="15" customHeight="1">
      <c r="A117" s="383" t="str">
        <f>B111</f>
        <v>##057.</v>
      </c>
      <c r="B117" s="565"/>
      <c r="C117" s="384"/>
      <c r="D117" s="385"/>
      <c r="E117" s="385"/>
      <c r="F117" s="386"/>
      <c r="G117" s="386"/>
      <c r="H117" s="387" t="s">
        <v>1148</v>
      </c>
      <c r="I117" s="673">
        <f>AVERAGE(I113:I116)</f>
        <v>2097.91</v>
      </c>
    </row>
    <row r="118" spans="1:9" ht="15" customHeight="1">
      <c r="A118" s="388" t="s">
        <v>1149</v>
      </c>
      <c r="B118" s="620"/>
      <c r="C118" s="620"/>
      <c r="D118" s="389"/>
      <c r="E118" s="389"/>
      <c r="F118" s="389"/>
      <c r="G118" s="389"/>
      <c r="H118" s="389"/>
      <c r="I118" s="674"/>
    </row>
    <row r="119" spans="1:9" ht="15" customHeight="1">
      <c r="A119" s="390"/>
      <c r="B119" s="722"/>
      <c r="C119" s="723"/>
      <c r="D119" s="391"/>
      <c r="E119" s="391"/>
      <c r="F119" s="391"/>
      <c r="G119" s="391"/>
      <c r="H119" s="392"/>
      <c r="I119" s="675"/>
    </row>
    <row r="120" spans="1:9" ht="78.75">
      <c r="A120" s="369" t="s">
        <v>1130</v>
      </c>
      <c r="B120" s="561" t="s">
        <v>934</v>
      </c>
      <c r="C120" s="562" t="s">
        <v>18927</v>
      </c>
      <c r="D120" s="370" t="s">
        <v>108</v>
      </c>
      <c r="E120" s="370"/>
      <c r="F120" s="371"/>
      <c r="G120" s="371"/>
      <c r="H120" s="372"/>
      <c r="I120" s="670"/>
    </row>
    <row r="121" spans="1:9" ht="15" customHeight="1">
      <c r="A121" s="373" t="s">
        <v>266</v>
      </c>
      <c r="B121" s="374" t="s">
        <v>1131</v>
      </c>
      <c r="C121" s="375" t="s">
        <v>1132</v>
      </c>
      <c r="D121" s="375" t="s">
        <v>1133</v>
      </c>
      <c r="E121" s="375" t="s">
        <v>1134</v>
      </c>
      <c r="F121" s="375" t="s">
        <v>1135</v>
      </c>
      <c r="G121" s="375" t="s">
        <v>1136</v>
      </c>
      <c r="H121" s="376" t="s">
        <v>1137</v>
      </c>
      <c r="I121" s="671" t="s">
        <v>1138</v>
      </c>
    </row>
    <row r="122" spans="1:9" ht="22.5">
      <c r="A122" s="377"/>
      <c r="B122" s="563">
        <v>42513</v>
      </c>
      <c r="C122" s="607" t="s">
        <v>18771</v>
      </c>
      <c r="D122" s="564"/>
      <c r="E122" s="564" t="s">
        <v>1140</v>
      </c>
      <c r="F122" s="608" t="s">
        <v>18772</v>
      </c>
      <c r="G122" s="608" t="s">
        <v>18773</v>
      </c>
      <c r="H122" s="609" t="s">
        <v>18774</v>
      </c>
      <c r="I122" s="672">
        <v>21420</v>
      </c>
    </row>
    <row r="123" spans="1:9" ht="22.5">
      <c r="A123" s="377"/>
      <c r="B123" s="563">
        <v>42509</v>
      </c>
      <c r="C123" s="564" t="s">
        <v>1187</v>
      </c>
      <c r="D123" s="564" t="s">
        <v>18775</v>
      </c>
      <c r="E123" s="564" t="s">
        <v>1140</v>
      </c>
      <c r="F123" s="608" t="s">
        <v>18776</v>
      </c>
      <c r="G123" s="610" t="s">
        <v>18777</v>
      </c>
      <c r="H123" s="609" t="s">
        <v>18778</v>
      </c>
      <c r="I123" s="672">
        <v>16164.15</v>
      </c>
    </row>
    <row r="124" spans="1:9" ht="15" customHeight="1">
      <c r="A124" s="377"/>
      <c r="B124" s="563"/>
      <c r="C124" s="564"/>
      <c r="D124" s="378"/>
      <c r="E124" s="378"/>
      <c r="F124" s="382"/>
      <c r="G124" s="382"/>
      <c r="H124" s="380"/>
      <c r="I124" s="672"/>
    </row>
    <row r="125" spans="1:9" ht="15" customHeight="1">
      <c r="A125" s="377"/>
      <c r="B125" s="563" t="str">
        <f>IF(A125="","",CONCATENATE(MID(A125,9,2),"/",MID(A125,7,2),"/",MID(A125,3,4)))</f>
        <v/>
      </c>
      <c r="C125" s="564"/>
      <c r="D125" s="378"/>
      <c r="E125" s="378"/>
      <c r="F125" s="379"/>
      <c r="G125" s="379" t="s">
        <v>1147</v>
      </c>
      <c r="H125" s="380"/>
      <c r="I125" s="672"/>
    </row>
    <row r="126" spans="1:9" ht="15" customHeight="1">
      <c r="A126" s="383" t="str">
        <f>B120</f>
        <v>##058.</v>
      </c>
      <c r="B126" s="565"/>
      <c r="C126" s="384"/>
      <c r="D126" s="385"/>
      <c r="E126" s="385"/>
      <c r="F126" s="386"/>
      <c r="G126" s="386"/>
      <c r="H126" s="387" t="s">
        <v>1148</v>
      </c>
      <c r="I126" s="673">
        <f>AVERAGE(I122:I125)</f>
        <v>18792.075000000001</v>
      </c>
    </row>
    <row r="127" spans="1:9" ht="15" customHeight="1">
      <c r="A127" s="388" t="s">
        <v>1149</v>
      </c>
      <c r="B127" s="620"/>
      <c r="C127" s="620"/>
      <c r="D127" s="389"/>
      <c r="E127" s="389"/>
      <c r="F127" s="389"/>
      <c r="G127" s="389"/>
      <c r="H127" s="389"/>
      <c r="I127" s="674"/>
    </row>
    <row r="128" spans="1:9" ht="15" customHeight="1">
      <c r="A128" s="390"/>
      <c r="B128" s="722"/>
      <c r="C128" s="723"/>
      <c r="D128" s="391"/>
      <c r="E128" s="391"/>
      <c r="F128" s="391"/>
      <c r="G128" s="391"/>
      <c r="H128" s="392"/>
      <c r="I128" s="675"/>
    </row>
    <row r="129" spans="1:10" ht="56.25">
      <c r="A129" s="369" t="s">
        <v>1130</v>
      </c>
      <c r="B129" s="561" t="s">
        <v>936</v>
      </c>
      <c r="C129" s="562" t="s">
        <v>18929</v>
      </c>
      <c r="D129" s="370" t="s">
        <v>108</v>
      </c>
      <c r="E129" s="370"/>
      <c r="F129" s="371"/>
      <c r="G129" s="371"/>
      <c r="H129" s="372"/>
      <c r="I129" s="670"/>
    </row>
    <row r="130" spans="1:10" ht="15" customHeight="1">
      <c r="A130" s="373" t="s">
        <v>266</v>
      </c>
      <c r="B130" s="374" t="s">
        <v>1131</v>
      </c>
      <c r="C130" s="375" t="s">
        <v>1132</v>
      </c>
      <c r="D130" s="375" t="s">
        <v>1133</v>
      </c>
      <c r="E130" s="375" t="s">
        <v>1134</v>
      </c>
      <c r="F130" s="375" t="s">
        <v>1135</v>
      </c>
      <c r="G130" s="375" t="s">
        <v>1136</v>
      </c>
      <c r="H130" s="376" t="s">
        <v>1137</v>
      </c>
      <c r="I130" s="671" t="s">
        <v>1138</v>
      </c>
    </row>
    <row r="131" spans="1:10" ht="22.5">
      <c r="A131" s="377"/>
      <c r="B131" s="563">
        <v>42513</v>
      </c>
      <c r="C131" s="607" t="s">
        <v>18771</v>
      </c>
      <c r="D131" s="564"/>
      <c r="E131" s="564" t="s">
        <v>1140</v>
      </c>
      <c r="F131" s="608" t="s">
        <v>18772</v>
      </c>
      <c r="G131" s="608" t="s">
        <v>18773</v>
      </c>
      <c r="H131" s="609" t="s">
        <v>18774</v>
      </c>
      <c r="I131" s="672">
        <v>7379.09</v>
      </c>
    </row>
    <row r="132" spans="1:10" ht="22.5">
      <c r="A132" s="377"/>
      <c r="B132" s="563">
        <v>42509</v>
      </c>
      <c r="C132" s="564" t="s">
        <v>1187</v>
      </c>
      <c r="D132" s="564" t="s">
        <v>18775</v>
      </c>
      <c r="E132" s="564" t="s">
        <v>1140</v>
      </c>
      <c r="F132" s="608" t="s">
        <v>18776</v>
      </c>
      <c r="G132" s="610" t="s">
        <v>18777</v>
      </c>
      <c r="H132" s="609" t="s">
        <v>18778</v>
      </c>
      <c r="I132" s="672">
        <v>4619.1099999999997</v>
      </c>
    </row>
    <row r="133" spans="1:10" ht="15" customHeight="1">
      <c r="A133" s="377"/>
      <c r="B133" s="563"/>
      <c r="C133" s="564"/>
      <c r="D133" s="378"/>
      <c r="E133" s="378"/>
      <c r="F133" s="382"/>
      <c r="G133" s="382"/>
      <c r="H133" s="380"/>
      <c r="I133" s="672"/>
    </row>
    <row r="134" spans="1:10" ht="15" customHeight="1">
      <c r="A134" s="377"/>
      <c r="B134" s="563" t="str">
        <f>IF(A134="","",CONCATENATE(MID(A134,9,2),"/",MID(A134,7,2),"/",MID(A134,3,4)))</f>
        <v/>
      </c>
      <c r="C134" s="564"/>
      <c r="D134" s="378"/>
      <c r="E134" s="378"/>
      <c r="F134" s="379"/>
      <c r="G134" s="379" t="s">
        <v>1147</v>
      </c>
      <c r="H134" s="380"/>
      <c r="I134" s="672"/>
    </row>
    <row r="135" spans="1:10" ht="15" customHeight="1">
      <c r="A135" s="383" t="str">
        <f>B129</f>
        <v>##059.</v>
      </c>
      <c r="B135" s="565"/>
      <c r="C135" s="384"/>
      <c r="D135" s="385"/>
      <c r="E135" s="385"/>
      <c r="F135" s="386"/>
      <c r="G135" s="386"/>
      <c r="H135" s="387" t="s">
        <v>1148</v>
      </c>
      <c r="I135" s="673">
        <f>AVERAGE(I131:I134)</f>
        <v>5999.1</v>
      </c>
    </row>
    <row r="136" spans="1:10" ht="15" customHeight="1">
      <c r="A136" s="388" t="s">
        <v>1149</v>
      </c>
      <c r="B136" s="620"/>
      <c r="C136" s="620"/>
      <c r="D136" s="389"/>
      <c r="E136" s="389"/>
      <c r="F136" s="389"/>
      <c r="G136" s="389"/>
      <c r="H136" s="389"/>
      <c r="I136" s="674"/>
    </row>
    <row r="137" spans="1:10" ht="15" customHeight="1">
      <c r="A137" s="390"/>
      <c r="B137" s="722"/>
      <c r="C137" s="723"/>
      <c r="D137" s="391"/>
      <c r="E137" s="391"/>
      <c r="F137" s="391"/>
      <c r="G137" s="391"/>
      <c r="H137" s="392"/>
      <c r="I137" s="675"/>
    </row>
    <row r="138" spans="1:10" ht="45">
      <c r="A138" s="369" t="s">
        <v>1130</v>
      </c>
      <c r="B138" s="561" t="s">
        <v>938</v>
      </c>
      <c r="C138" s="562" t="s">
        <v>18930</v>
      </c>
      <c r="D138" s="370" t="s">
        <v>108</v>
      </c>
      <c r="E138" s="370"/>
      <c r="F138" s="371"/>
      <c r="G138" s="371"/>
      <c r="H138" s="372"/>
      <c r="I138" s="670"/>
    </row>
    <row r="139" spans="1:10" ht="15" customHeight="1">
      <c r="A139" s="373" t="s">
        <v>266</v>
      </c>
      <c r="B139" s="374" t="s">
        <v>1131</v>
      </c>
      <c r="C139" s="375" t="s">
        <v>1132</v>
      </c>
      <c r="D139" s="375" t="s">
        <v>1133</v>
      </c>
      <c r="E139" s="375" t="s">
        <v>1134</v>
      </c>
      <c r="F139" s="375" t="s">
        <v>1135</v>
      </c>
      <c r="G139" s="375" t="s">
        <v>1136</v>
      </c>
      <c r="H139" s="376" t="s">
        <v>1137</v>
      </c>
      <c r="I139" s="671" t="s">
        <v>1138</v>
      </c>
    </row>
    <row r="140" spans="1:10" ht="22.5">
      <c r="A140" s="377"/>
      <c r="B140" s="563">
        <v>42513</v>
      </c>
      <c r="C140" s="607" t="s">
        <v>18771</v>
      </c>
      <c r="D140" s="564"/>
      <c r="E140" s="564" t="s">
        <v>1140</v>
      </c>
      <c r="F140" s="608" t="s">
        <v>18772</v>
      </c>
      <c r="G140" s="608" t="s">
        <v>18773</v>
      </c>
      <c r="H140" s="609" t="s">
        <v>18774</v>
      </c>
      <c r="I140" s="672">
        <v>6363.74</v>
      </c>
    </row>
    <row r="141" spans="1:10" ht="22.5">
      <c r="A141" s="377"/>
      <c r="B141" s="563">
        <v>42509</v>
      </c>
      <c r="C141" s="564" t="s">
        <v>1187</v>
      </c>
      <c r="D141" s="564" t="s">
        <v>18775</v>
      </c>
      <c r="E141" s="564" t="s">
        <v>1140</v>
      </c>
      <c r="F141" s="608" t="s">
        <v>18776</v>
      </c>
      <c r="G141" s="610" t="s">
        <v>18777</v>
      </c>
      <c r="H141" s="609" t="s">
        <v>18778</v>
      </c>
      <c r="I141" s="672">
        <v>7194.93</v>
      </c>
    </row>
    <row r="142" spans="1:10" ht="15" customHeight="1">
      <c r="A142" s="377"/>
      <c r="B142" s="563"/>
      <c r="C142" s="564"/>
      <c r="D142" s="378"/>
      <c r="E142" s="378"/>
      <c r="F142" s="382"/>
      <c r="G142" s="382"/>
      <c r="H142" s="380"/>
      <c r="I142" s="672"/>
      <c r="J142" s="397"/>
    </row>
    <row r="143" spans="1:10" ht="15" customHeight="1">
      <c r="A143" s="377"/>
      <c r="B143" s="563" t="str">
        <f>IF(A143="","",CONCATENATE(MID(A143,9,2),"/",MID(A143,7,2),"/",MID(A143,3,4)))</f>
        <v/>
      </c>
      <c r="C143" s="564"/>
      <c r="D143" s="378"/>
      <c r="E143" s="378"/>
      <c r="F143" s="379"/>
      <c r="G143" s="379" t="s">
        <v>1147</v>
      </c>
      <c r="H143" s="380"/>
      <c r="I143" s="672"/>
      <c r="J143" s="381"/>
    </row>
    <row r="144" spans="1:10" ht="15" customHeight="1">
      <c r="A144" s="383" t="str">
        <f>B138</f>
        <v>##060.</v>
      </c>
      <c r="B144" s="565"/>
      <c r="C144" s="384"/>
      <c r="D144" s="385"/>
      <c r="E144" s="385"/>
      <c r="F144" s="386"/>
      <c r="G144" s="386"/>
      <c r="H144" s="387" t="s">
        <v>1148</v>
      </c>
      <c r="I144" s="673">
        <f>AVERAGE(I140:I143)</f>
        <v>6779.335</v>
      </c>
      <c r="J144" s="394"/>
    </row>
    <row r="145" spans="1:9" ht="15" customHeight="1">
      <c r="A145" s="388" t="s">
        <v>1149</v>
      </c>
      <c r="B145" s="620"/>
      <c r="C145" s="620"/>
      <c r="D145" s="389"/>
      <c r="E145" s="389"/>
      <c r="F145" s="389"/>
      <c r="G145" s="389"/>
      <c r="H145" s="389"/>
      <c r="I145" s="674"/>
    </row>
    <row r="146" spans="1:9" ht="15" customHeight="1">
      <c r="A146" s="390"/>
      <c r="B146" s="722"/>
      <c r="C146" s="723"/>
      <c r="D146" s="391"/>
      <c r="E146" s="391"/>
      <c r="F146" s="391"/>
      <c r="G146" s="391"/>
      <c r="H146" s="392"/>
      <c r="I146" s="675"/>
    </row>
    <row r="147" spans="1:9" ht="56.25">
      <c r="A147" s="369" t="s">
        <v>1130</v>
      </c>
      <c r="B147" s="561" t="s">
        <v>940</v>
      </c>
      <c r="C147" s="562" t="s">
        <v>18931</v>
      </c>
      <c r="D147" s="370" t="s">
        <v>108</v>
      </c>
      <c r="E147" s="370"/>
      <c r="F147" s="371"/>
      <c r="G147" s="371"/>
      <c r="H147" s="372"/>
      <c r="I147" s="670"/>
    </row>
    <row r="148" spans="1:9" ht="15" customHeight="1">
      <c r="A148" s="373" t="s">
        <v>266</v>
      </c>
      <c r="B148" s="374" t="s">
        <v>1131</v>
      </c>
      <c r="C148" s="375" t="s">
        <v>1132</v>
      </c>
      <c r="D148" s="375" t="s">
        <v>1133</v>
      </c>
      <c r="E148" s="375" t="s">
        <v>1134</v>
      </c>
      <c r="F148" s="375" t="s">
        <v>1135</v>
      </c>
      <c r="G148" s="375" t="s">
        <v>1136</v>
      </c>
      <c r="H148" s="376" t="s">
        <v>1137</v>
      </c>
      <c r="I148" s="671" t="s">
        <v>1138</v>
      </c>
    </row>
    <row r="149" spans="1:9" ht="22.5">
      <c r="A149" s="377"/>
      <c r="B149" s="563">
        <v>42513</v>
      </c>
      <c r="C149" s="607" t="s">
        <v>18771</v>
      </c>
      <c r="D149" s="564"/>
      <c r="E149" s="564" t="s">
        <v>1140</v>
      </c>
      <c r="F149" s="608" t="s">
        <v>18772</v>
      </c>
      <c r="G149" s="608" t="s">
        <v>18773</v>
      </c>
      <c r="H149" s="609" t="s">
        <v>18774</v>
      </c>
      <c r="I149" s="672">
        <v>1662.59</v>
      </c>
    </row>
    <row r="150" spans="1:9" ht="22.5">
      <c r="A150" s="377"/>
      <c r="B150" s="563">
        <v>42509</v>
      </c>
      <c r="C150" s="564" t="s">
        <v>1187</v>
      </c>
      <c r="D150" s="564" t="s">
        <v>18775</v>
      </c>
      <c r="E150" s="564" t="s">
        <v>1140</v>
      </c>
      <c r="F150" s="608" t="s">
        <v>18776</v>
      </c>
      <c r="G150" s="610" t="s">
        <v>18777</v>
      </c>
      <c r="H150" s="609" t="s">
        <v>18778</v>
      </c>
      <c r="I150" s="672">
        <v>2286.83</v>
      </c>
    </row>
    <row r="151" spans="1:9" ht="15" customHeight="1">
      <c r="A151" s="377"/>
      <c r="B151" s="563"/>
      <c r="C151" s="564"/>
      <c r="D151" s="378"/>
      <c r="E151" s="378"/>
      <c r="F151" s="382"/>
      <c r="G151" s="382"/>
      <c r="H151" s="380"/>
      <c r="I151" s="672"/>
    </row>
    <row r="152" spans="1:9" ht="15" customHeight="1">
      <c r="A152" s="377"/>
      <c r="B152" s="563" t="str">
        <f>IF(A152="","",CONCATENATE(MID(A152,9,2),"/",MID(A152,7,2),"/",MID(A152,3,4)))</f>
        <v/>
      </c>
      <c r="C152" s="564"/>
      <c r="D152" s="378"/>
      <c r="E152" s="378"/>
      <c r="F152" s="379"/>
      <c r="G152" s="379" t="s">
        <v>1147</v>
      </c>
      <c r="H152" s="380"/>
      <c r="I152" s="672"/>
    </row>
    <row r="153" spans="1:9" ht="15" customHeight="1">
      <c r="A153" s="383" t="str">
        <f>B147</f>
        <v>##061.</v>
      </c>
      <c r="B153" s="565"/>
      <c r="C153" s="384"/>
      <c r="D153" s="385"/>
      <c r="E153" s="385"/>
      <c r="F153" s="386"/>
      <c r="G153" s="386"/>
      <c r="H153" s="387" t="s">
        <v>1148</v>
      </c>
      <c r="I153" s="673">
        <f>AVERAGE(I149:I152)</f>
        <v>1974.71</v>
      </c>
    </row>
    <row r="154" spans="1:9" ht="15" customHeight="1">
      <c r="A154" s="388" t="s">
        <v>1149</v>
      </c>
      <c r="B154" s="620"/>
      <c r="C154" s="620"/>
      <c r="D154" s="389"/>
      <c r="E154" s="389"/>
      <c r="F154" s="389"/>
      <c r="G154" s="389"/>
      <c r="H154" s="389"/>
      <c r="I154" s="674"/>
    </row>
    <row r="155" spans="1:9" ht="15" customHeight="1">
      <c r="A155" s="390"/>
      <c r="B155" s="722"/>
      <c r="C155" s="723"/>
      <c r="D155" s="391"/>
      <c r="E155" s="391"/>
      <c r="F155" s="391"/>
      <c r="G155" s="391"/>
      <c r="H155" s="392"/>
      <c r="I155" s="675"/>
    </row>
    <row r="156" spans="1:9" ht="56.25">
      <c r="A156" s="369" t="s">
        <v>1130</v>
      </c>
      <c r="B156" s="561" t="s">
        <v>942</v>
      </c>
      <c r="C156" s="562" t="s">
        <v>18933</v>
      </c>
      <c r="D156" s="370" t="s">
        <v>108</v>
      </c>
      <c r="E156" s="370"/>
      <c r="F156" s="371"/>
      <c r="G156" s="371"/>
      <c r="H156" s="372"/>
      <c r="I156" s="670"/>
    </row>
    <row r="157" spans="1:9" ht="15" customHeight="1">
      <c r="A157" s="373" t="s">
        <v>266</v>
      </c>
      <c r="B157" s="374" t="s">
        <v>1131</v>
      </c>
      <c r="C157" s="375" t="s">
        <v>1132</v>
      </c>
      <c r="D157" s="375" t="s">
        <v>1133</v>
      </c>
      <c r="E157" s="375" t="s">
        <v>1134</v>
      </c>
      <c r="F157" s="375" t="s">
        <v>1135</v>
      </c>
      <c r="G157" s="375" t="s">
        <v>1136</v>
      </c>
      <c r="H157" s="376" t="s">
        <v>1137</v>
      </c>
      <c r="I157" s="671" t="s">
        <v>1138</v>
      </c>
    </row>
    <row r="158" spans="1:9" ht="22.5">
      <c r="A158" s="377"/>
      <c r="B158" s="563">
        <v>42513</v>
      </c>
      <c r="C158" s="607" t="s">
        <v>18771</v>
      </c>
      <c r="D158" s="564"/>
      <c r="E158" s="564" t="s">
        <v>1140</v>
      </c>
      <c r="F158" s="608" t="s">
        <v>18772</v>
      </c>
      <c r="G158" s="608" t="s">
        <v>18773</v>
      </c>
      <c r="H158" s="609" t="s">
        <v>18774</v>
      </c>
      <c r="I158" s="672">
        <v>3394.8</v>
      </c>
    </row>
    <row r="159" spans="1:9" ht="22.5">
      <c r="A159" s="377"/>
      <c r="B159" s="563">
        <v>42509</v>
      </c>
      <c r="C159" s="564" t="s">
        <v>1187</v>
      </c>
      <c r="D159" s="564" t="s">
        <v>18775</v>
      </c>
      <c r="E159" s="564" t="s">
        <v>1140</v>
      </c>
      <c r="F159" s="608" t="s">
        <v>18776</v>
      </c>
      <c r="G159" s="610" t="s">
        <v>18777</v>
      </c>
      <c r="H159" s="609" t="s">
        <v>18778</v>
      </c>
      <c r="I159" s="672">
        <v>2849.36</v>
      </c>
    </row>
    <row r="160" spans="1:9" ht="15" customHeight="1">
      <c r="A160" s="377"/>
      <c r="B160" s="563"/>
      <c r="C160" s="564"/>
      <c r="D160" s="378"/>
      <c r="E160" s="378"/>
      <c r="F160" s="382"/>
      <c r="G160" s="382"/>
      <c r="H160" s="380"/>
      <c r="I160" s="672"/>
    </row>
    <row r="161" spans="1:10" ht="15" customHeight="1">
      <c r="A161" s="377"/>
      <c r="B161" s="563" t="str">
        <f>IF(A161="","",CONCATENATE(MID(A161,9,2),"/",MID(A161,7,2),"/",MID(A161,3,4)))</f>
        <v/>
      </c>
      <c r="C161" s="564"/>
      <c r="D161" s="378"/>
      <c r="E161" s="378"/>
      <c r="F161" s="379"/>
      <c r="G161" s="379" t="s">
        <v>1147</v>
      </c>
      <c r="H161" s="380"/>
      <c r="I161" s="672"/>
    </row>
    <row r="162" spans="1:10" ht="15" customHeight="1">
      <c r="A162" s="383" t="str">
        <f>B156</f>
        <v>##062.</v>
      </c>
      <c r="B162" s="565"/>
      <c r="C162" s="384"/>
      <c r="D162" s="385"/>
      <c r="E162" s="385"/>
      <c r="F162" s="386"/>
      <c r="G162" s="386"/>
      <c r="H162" s="387" t="s">
        <v>1148</v>
      </c>
      <c r="I162" s="673">
        <f>AVERAGE(I158:I161)</f>
        <v>3122.08</v>
      </c>
      <c r="J162" s="394"/>
    </row>
    <row r="163" spans="1:10" ht="15" customHeight="1">
      <c r="A163" s="388" t="s">
        <v>1149</v>
      </c>
      <c r="B163" s="620"/>
      <c r="C163" s="620"/>
      <c r="D163" s="389"/>
      <c r="E163" s="389"/>
      <c r="F163" s="389"/>
      <c r="G163" s="389"/>
      <c r="H163" s="389"/>
      <c r="I163" s="674"/>
    </row>
    <row r="164" spans="1:10" ht="15" customHeight="1">
      <c r="A164" s="390"/>
      <c r="B164" s="722"/>
      <c r="C164" s="723"/>
      <c r="D164" s="391"/>
      <c r="E164" s="391"/>
      <c r="F164" s="391"/>
      <c r="G164" s="391"/>
      <c r="H164" s="392"/>
      <c r="I164" s="675"/>
    </row>
    <row r="165" spans="1:10" ht="67.5">
      <c r="A165" s="369" t="s">
        <v>1130</v>
      </c>
      <c r="B165" s="561" t="s">
        <v>944</v>
      </c>
      <c r="C165" s="562" t="s">
        <v>18934</v>
      </c>
      <c r="D165" s="370" t="s">
        <v>108</v>
      </c>
      <c r="E165" s="370"/>
      <c r="F165" s="371"/>
      <c r="G165" s="371"/>
      <c r="H165" s="372"/>
      <c r="I165" s="670"/>
    </row>
    <row r="166" spans="1:10" ht="15" customHeight="1">
      <c r="A166" s="373" t="s">
        <v>266</v>
      </c>
      <c r="B166" s="374" t="s">
        <v>1131</v>
      </c>
      <c r="C166" s="375" t="s">
        <v>1132</v>
      </c>
      <c r="D166" s="375" t="s">
        <v>1133</v>
      </c>
      <c r="E166" s="375" t="s">
        <v>1134</v>
      </c>
      <c r="F166" s="375" t="s">
        <v>1135</v>
      </c>
      <c r="G166" s="375" t="s">
        <v>1136</v>
      </c>
      <c r="H166" s="376" t="s">
        <v>1137</v>
      </c>
      <c r="I166" s="671" t="s">
        <v>1138</v>
      </c>
    </row>
    <row r="167" spans="1:10" ht="22.5">
      <c r="A167" s="377"/>
      <c r="B167" s="563">
        <v>42513</v>
      </c>
      <c r="C167" s="607" t="s">
        <v>18771</v>
      </c>
      <c r="D167" s="564"/>
      <c r="E167" s="564" t="s">
        <v>1140</v>
      </c>
      <c r="F167" s="608" t="s">
        <v>18772</v>
      </c>
      <c r="G167" s="608" t="s">
        <v>18773</v>
      </c>
      <c r="H167" s="609" t="s">
        <v>18774</v>
      </c>
      <c r="I167" s="672">
        <v>11010.26</v>
      </c>
    </row>
    <row r="168" spans="1:10" ht="22.5">
      <c r="A168" s="377"/>
      <c r="B168" s="563">
        <v>42509</v>
      </c>
      <c r="C168" s="564" t="s">
        <v>1187</v>
      </c>
      <c r="D168" s="564" t="s">
        <v>18775</v>
      </c>
      <c r="E168" s="564" t="s">
        <v>1140</v>
      </c>
      <c r="F168" s="608" t="s">
        <v>18776</v>
      </c>
      <c r="G168" s="610" t="s">
        <v>18777</v>
      </c>
      <c r="H168" s="609" t="s">
        <v>18778</v>
      </c>
      <c r="I168" s="672">
        <v>9108.5300000000007</v>
      </c>
    </row>
    <row r="169" spans="1:10" ht="15" customHeight="1">
      <c r="A169" s="377"/>
      <c r="B169" s="563"/>
      <c r="C169" s="564"/>
      <c r="D169" s="378"/>
      <c r="E169" s="378"/>
      <c r="F169" s="382"/>
      <c r="G169" s="382"/>
      <c r="H169" s="380"/>
      <c r="I169" s="672"/>
    </row>
    <row r="170" spans="1:10" ht="15" customHeight="1">
      <c r="A170" s="377"/>
      <c r="B170" s="563" t="str">
        <f>IF(A170="","",CONCATENATE(MID(A170,9,2),"/",MID(A170,7,2),"/",MID(A170,3,4)))</f>
        <v/>
      </c>
      <c r="C170" s="564"/>
      <c r="D170" s="378"/>
      <c r="E170" s="378"/>
      <c r="F170" s="379"/>
      <c r="G170" s="379" t="s">
        <v>1147</v>
      </c>
      <c r="H170" s="380"/>
      <c r="I170" s="672"/>
    </row>
    <row r="171" spans="1:10" ht="15" customHeight="1">
      <c r="A171" s="383" t="str">
        <f>B165</f>
        <v>##063.</v>
      </c>
      <c r="B171" s="565"/>
      <c r="C171" s="384"/>
      <c r="D171" s="385"/>
      <c r="E171" s="385"/>
      <c r="F171" s="386"/>
      <c r="G171" s="386"/>
      <c r="H171" s="387" t="s">
        <v>1148</v>
      </c>
      <c r="I171" s="673">
        <f>AVERAGE(I167:I170)</f>
        <v>10059.395</v>
      </c>
    </row>
    <row r="172" spans="1:10" ht="15" customHeight="1">
      <c r="A172" s="388" t="s">
        <v>1149</v>
      </c>
      <c r="B172" s="620"/>
      <c r="C172" s="620"/>
      <c r="D172" s="389"/>
      <c r="E172" s="389"/>
      <c r="F172" s="389"/>
      <c r="G172" s="389"/>
      <c r="H172" s="389"/>
      <c r="I172" s="674"/>
    </row>
    <row r="173" spans="1:10" ht="15" customHeight="1">
      <c r="A173" s="390"/>
      <c r="B173" s="722"/>
      <c r="C173" s="723"/>
      <c r="D173" s="391"/>
      <c r="E173" s="391"/>
      <c r="F173" s="391"/>
      <c r="G173" s="391"/>
      <c r="H173" s="392"/>
      <c r="I173" s="675"/>
    </row>
    <row r="174" spans="1:10" ht="22.5">
      <c r="A174" s="369" t="s">
        <v>1130</v>
      </c>
      <c r="B174" s="561" t="s">
        <v>828</v>
      </c>
      <c r="C174" s="562" t="s">
        <v>827</v>
      </c>
      <c r="D174" s="370" t="s">
        <v>193</v>
      </c>
      <c r="E174" s="370"/>
      <c r="F174" s="371"/>
      <c r="G174" s="371"/>
      <c r="H174" s="372"/>
      <c r="I174" s="670"/>
    </row>
    <row r="175" spans="1:10" ht="15" customHeight="1">
      <c r="A175" s="373" t="s">
        <v>266</v>
      </c>
      <c r="B175" s="374" t="s">
        <v>1131</v>
      </c>
      <c r="C175" s="375" t="s">
        <v>1132</v>
      </c>
      <c r="D175" s="375" t="s">
        <v>1133</v>
      </c>
      <c r="E175" s="375" t="s">
        <v>1134</v>
      </c>
      <c r="F175" s="375" t="s">
        <v>1135</v>
      </c>
      <c r="G175" s="375" t="s">
        <v>1136</v>
      </c>
      <c r="H175" s="376" t="s">
        <v>1137</v>
      </c>
      <c r="I175" s="671" t="s">
        <v>1138</v>
      </c>
    </row>
    <row r="176" spans="1:10" ht="15" customHeight="1">
      <c r="A176" s="377"/>
      <c r="B176" s="563">
        <v>42131</v>
      </c>
      <c r="C176" s="564" t="s">
        <v>1200</v>
      </c>
      <c r="D176" s="378" t="s">
        <v>1201</v>
      </c>
      <c r="E176" s="378" t="s">
        <v>1140</v>
      </c>
      <c r="F176" s="382" t="s">
        <v>1202</v>
      </c>
      <c r="G176" s="379" t="s">
        <v>1203</v>
      </c>
      <c r="H176" s="398" t="s">
        <v>1204</v>
      </c>
      <c r="I176" s="672">
        <f>59.3+3.6+3.6</f>
        <v>66.5</v>
      </c>
    </row>
    <row r="177" spans="1:9" ht="15" customHeight="1">
      <c r="A177" s="377"/>
      <c r="B177" s="563">
        <v>42184</v>
      </c>
      <c r="C177" s="564" t="s">
        <v>1205</v>
      </c>
      <c r="D177" s="378" t="s">
        <v>1206</v>
      </c>
      <c r="E177" s="378" t="s">
        <v>1135</v>
      </c>
      <c r="F177" s="382" t="s">
        <v>1207</v>
      </c>
      <c r="G177" s="382"/>
      <c r="H177" s="398" t="s">
        <v>1208</v>
      </c>
      <c r="I177" s="676">
        <f>51.93</f>
        <v>51.93</v>
      </c>
    </row>
    <row r="178" spans="1:9" ht="15" customHeight="1">
      <c r="A178" s="377"/>
      <c r="B178" s="563">
        <v>42184</v>
      </c>
      <c r="C178" s="564" t="s">
        <v>1209</v>
      </c>
      <c r="D178" s="378" t="s">
        <v>1210</v>
      </c>
      <c r="E178" s="378" t="s">
        <v>1135</v>
      </c>
      <c r="F178" s="382" t="s">
        <v>1211</v>
      </c>
      <c r="G178" s="382"/>
      <c r="H178" s="380" t="s">
        <v>1212</v>
      </c>
      <c r="I178" s="672">
        <v>65</v>
      </c>
    </row>
    <row r="179" spans="1:9" ht="15" customHeight="1">
      <c r="A179" s="377"/>
      <c r="B179" s="563"/>
      <c r="C179" s="564"/>
      <c r="D179" s="378"/>
      <c r="E179" s="378"/>
      <c r="F179" s="382"/>
      <c r="G179" s="382"/>
      <c r="H179" s="380"/>
      <c r="I179" s="672"/>
    </row>
    <row r="180" spans="1:9" ht="15" customHeight="1">
      <c r="A180" s="383" t="str">
        <f>B174</f>
        <v>##077.</v>
      </c>
      <c r="B180" s="565"/>
      <c r="C180" s="384"/>
      <c r="D180" s="385"/>
      <c r="E180" s="385"/>
      <c r="F180" s="386"/>
      <c r="G180" s="386"/>
      <c r="H180" s="387" t="s">
        <v>1148</v>
      </c>
      <c r="I180" s="673">
        <f>AVERAGE(I176:I179)</f>
        <v>61.143333333333338</v>
      </c>
    </row>
    <row r="181" spans="1:9" ht="15" customHeight="1">
      <c r="A181" s="388" t="s">
        <v>1149</v>
      </c>
      <c r="B181" s="620"/>
      <c r="C181" s="620"/>
      <c r="D181" s="389"/>
      <c r="E181" s="389"/>
      <c r="F181" s="389"/>
      <c r="G181" s="389"/>
      <c r="H181" s="389"/>
      <c r="I181" s="674"/>
    </row>
    <row r="182" spans="1:9" ht="15" customHeight="1">
      <c r="A182" s="390"/>
      <c r="B182" s="722"/>
      <c r="C182" s="723"/>
      <c r="D182" s="391"/>
      <c r="E182" s="391"/>
      <c r="F182" s="391"/>
      <c r="G182" s="391"/>
      <c r="H182" s="392"/>
      <c r="I182" s="675"/>
    </row>
    <row r="183" spans="1:9" ht="22.5">
      <c r="A183" s="369" t="s">
        <v>1130</v>
      </c>
      <c r="B183" s="561" t="s">
        <v>832</v>
      </c>
      <c r="C183" s="562" t="s">
        <v>831</v>
      </c>
      <c r="D183" s="370" t="s">
        <v>193</v>
      </c>
      <c r="E183" s="370"/>
      <c r="F183" s="371"/>
      <c r="G183" s="371"/>
      <c r="H183" s="372"/>
      <c r="I183" s="670"/>
    </row>
    <row r="184" spans="1:9" ht="15" customHeight="1">
      <c r="A184" s="373" t="s">
        <v>266</v>
      </c>
      <c r="B184" s="374" t="s">
        <v>1131</v>
      </c>
      <c r="C184" s="375" t="s">
        <v>1132</v>
      </c>
      <c r="D184" s="375" t="s">
        <v>1133</v>
      </c>
      <c r="E184" s="375" t="s">
        <v>1134</v>
      </c>
      <c r="F184" s="375" t="s">
        <v>1135</v>
      </c>
      <c r="G184" s="375" t="s">
        <v>1136</v>
      </c>
      <c r="H184" s="376" t="s">
        <v>1137</v>
      </c>
      <c r="I184" s="671" t="s">
        <v>1138</v>
      </c>
    </row>
    <row r="185" spans="1:9" ht="15" customHeight="1">
      <c r="A185" s="377"/>
      <c r="B185" s="563">
        <v>42131</v>
      </c>
      <c r="C185" s="564" t="s">
        <v>1200</v>
      </c>
      <c r="D185" s="378" t="s">
        <v>1201</v>
      </c>
      <c r="E185" s="378" t="s">
        <v>1140</v>
      </c>
      <c r="F185" s="382" t="s">
        <v>1202</v>
      </c>
      <c r="G185" s="379" t="s">
        <v>1203</v>
      </c>
      <c r="H185" s="398" t="s">
        <v>1204</v>
      </c>
      <c r="I185" s="672">
        <f>27.6+3.6+3.6</f>
        <v>34.800000000000004</v>
      </c>
    </row>
    <row r="186" spans="1:9" ht="15" customHeight="1">
      <c r="A186" s="377"/>
      <c r="B186" s="563">
        <v>42184</v>
      </c>
      <c r="C186" s="564" t="s">
        <v>1205</v>
      </c>
      <c r="D186" s="378" t="s">
        <v>1206</v>
      </c>
      <c r="E186" s="378" t="s">
        <v>1135</v>
      </c>
      <c r="F186" s="382" t="s">
        <v>1207</v>
      </c>
      <c r="G186" s="382"/>
      <c r="H186" s="398" t="s">
        <v>1208</v>
      </c>
      <c r="I186" s="676">
        <v>25.36</v>
      </c>
    </row>
    <row r="187" spans="1:9" ht="15" customHeight="1">
      <c r="A187" s="377"/>
      <c r="B187" s="563">
        <v>42184</v>
      </c>
      <c r="C187" s="564" t="s">
        <v>1209</v>
      </c>
      <c r="D187" s="378" t="s">
        <v>1210</v>
      </c>
      <c r="E187" s="378" t="s">
        <v>1135</v>
      </c>
      <c r="F187" s="382" t="s">
        <v>1211</v>
      </c>
      <c r="G187" s="382"/>
      <c r="H187" s="380" t="s">
        <v>1212</v>
      </c>
      <c r="I187" s="672">
        <v>33.49</v>
      </c>
    </row>
    <row r="188" spans="1:9" ht="15" customHeight="1">
      <c r="A188" s="377"/>
      <c r="B188" s="563"/>
      <c r="C188" s="564"/>
      <c r="D188" s="378"/>
      <c r="E188" s="378"/>
      <c r="F188" s="382"/>
      <c r="G188" s="382"/>
      <c r="H188" s="380"/>
      <c r="I188" s="672"/>
    </row>
    <row r="189" spans="1:9" ht="15" customHeight="1">
      <c r="A189" s="383" t="str">
        <f>B183</f>
        <v>##078.</v>
      </c>
      <c r="B189" s="565"/>
      <c r="C189" s="384"/>
      <c r="D189" s="385"/>
      <c r="E189" s="385"/>
      <c r="F189" s="386"/>
      <c r="G189" s="386"/>
      <c r="H189" s="387" t="s">
        <v>1148</v>
      </c>
      <c r="I189" s="673">
        <f>AVERAGE(I185:I188)</f>
        <v>31.216666666666669</v>
      </c>
    </row>
    <row r="190" spans="1:9" ht="15" customHeight="1">
      <c r="A190" s="388" t="s">
        <v>1149</v>
      </c>
      <c r="B190" s="620"/>
      <c r="C190" s="620"/>
      <c r="D190" s="389"/>
      <c r="E190" s="389"/>
      <c r="F190" s="389"/>
      <c r="G190" s="389"/>
      <c r="H190" s="389"/>
      <c r="I190" s="674"/>
    </row>
    <row r="191" spans="1:9" ht="15" customHeight="1">
      <c r="A191" s="390"/>
      <c r="B191" s="722"/>
      <c r="C191" s="723"/>
      <c r="D191" s="391"/>
      <c r="E191" s="391"/>
      <c r="F191" s="391"/>
      <c r="G191" s="391"/>
      <c r="H191" s="392"/>
      <c r="I191" s="675"/>
    </row>
    <row r="192" spans="1:9" ht="56.25" hidden="1">
      <c r="A192" s="369" t="s">
        <v>1130</v>
      </c>
      <c r="B192" s="561" t="s">
        <v>955</v>
      </c>
      <c r="C192" s="562" t="s">
        <v>953</v>
      </c>
      <c r="D192" s="370" t="s">
        <v>193</v>
      </c>
      <c r="E192" s="370"/>
      <c r="F192" s="371"/>
      <c r="G192" s="371"/>
      <c r="H192" s="372"/>
      <c r="I192" s="670"/>
    </row>
    <row r="193" spans="1:9" ht="15" hidden="1" customHeight="1">
      <c r="A193" s="373" t="s">
        <v>266</v>
      </c>
      <c r="B193" s="374" t="s">
        <v>1131</v>
      </c>
      <c r="C193" s="375" t="s">
        <v>1132</v>
      </c>
      <c r="D193" s="375" t="s">
        <v>1133</v>
      </c>
      <c r="E193" s="375" t="s">
        <v>1134</v>
      </c>
      <c r="F193" s="375" t="s">
        <v>1135</v>
      </c>
      <c r="G193" s="375" t="s">
        <v>1136</v>
      </c>
      <c r="H193" s="376" t="s">
        <v>1137</v>
      </c>
      <c r="I193" s="671" t="s">
        <v>1138</v>
      </c>
    </row>
    <row r="194" spans="1:9" ht="15" hidden="1" customHeight="1">
      <c r="A194" s="377"/>
      <c r="B194" s="563">
        <v>42164</v>
      </c>
      <c r="C194" s="564" t="s">
        <v>1213</v>
      </c>
      <c r="D194" s="378" t="s">
        <v>1214</v>
      </c>
      <c r="E194" s="378" t="s">
        <v>1140</v>
      </c>
      <c r="F194" s="382"/>
      <c r="G194" s="379" t="s">
        <v>1215</v>
      </c>
      <c r="H194" s="380" t="s">
        <v>1216</v>
      </c>
      <c r="I194" s="672">
        <v>5802</v>
      </c>
    </row>
    <row r="195" spans="1:9" ht="15" hidden="1" customHeight="1">
      <c r="A195" s="377"/>
      <c r="B195" s="563">
        <v>42172</v>
      </c>
      <c r="C195" s="564" t="s">
        <v>1217</v>
      </c>
      <c r="D195" s="378" t="s">
        <v>1218</v>
      </c>
      <c r="E195" s="378" t="s">
        <v>1140</v>
      </c>
      <c r="F195" s="382"/>
      <c r="G195" s="382" t="s">
        <v>1219</v>
      </c>
      <c r="H195" s="380" t="s">
        <v>1220</v>
      </c>
      <c r="I195" s="676">
        <v>7711.49</v>
      </c>
    </row>
    <row r="196" spans="1:9" ht="15" hidden="1" customHeight="1">
      <c r="A196" s="377"/>
      <c r="B196" s="563">
        <v>42141</v>
      </c>
      <c r="C196" s="564" t="s">
        <v>1221</v>
      </c>
      <c r="D196" s="378"/>
      <c r="E196" s="378" t="s">
        <v>1140</v>
      </c>
      <c r="F196" s="382"/>
      <c r="G196" s="382" t="s">
        <v>1222</v>
      </c>
      <c r="H196" s="380" t="s">
        <v>1223</v>
      </c>
      <c r="I196" s="672">
        <v>5553.81</v>
      </c>
    </row>
    <row r="197" spans="1:9" ht="15" hidden="1" customHeight="1">
      <c r="A197" s="377"/>
      <c r="B197" s="563">
        <v>42174</v>
      </c>
      <c r="C197" s="564" t="s">
        <v>1224</v>
      </c>
      <c r="D197" s="378"/>
      <c r="E197" s="378" t="s">
        <v>1140</v>
      </c>
      <c r="F197" s="382"/>
      <c r="G197" s="382" t="s">
        <v>1225</v>
      </c>
      <c r="H197" s="380" t="s">
        <v>1226</v>
      </c>
      <c r="I197" s="672">
        <v>5384</v>
      </c>
    </row>
    <row r="198" spans="1:9" ht="15" hidden="1" customHeight="1">
      <c r="A198" s="383" t="str">
        <f>B192</f>
        <v>##080.</v>
      </c>
      <c r="B198" s="565"/>
      <c r="C198" s="384"/>
      <c r="D198" s="385"/>
      <c r="E198" s="385"/>
      <c r="F198" s="386"/>
      <c r="G198" s="386"/>
      <c r="H198" s="387" t="s">
        <v>1148</v>
      </c>
      <c r="I198" s="673">
        <f>AVERAGE(I194:I197)</f>
        <v>6112.8249999999998</v>
      </c>
    </row>
    <row r="199" spans="1:9" ht="15" hidden="1" customHeight="1">
      <c r="A199" s="388" t="s">
        <v>1149</v>
      </c>
      <c r="B199" s="620"/>
      <c r="C199" s="620"/>
      <c r="D199" s="389"/>
      <c r="E199" s="389"/>
      <c r="F199" s="389"/>
      <c r="G199" s="389"/>
      <c r="H199" s="389"/>
      <c r="I199" s="674"/>
    </row>
    <row r="200" spans="1:9" ht="15" hidden="1" customHeight="1">
      <c r="A200" s="390"/>
      <c r="B200" s="722"/>
      <c r="C200" s="723"/>
      <c r="D200" s="391"/>
      <c r="E200" s="391"/>
      <c r="F200" s="391"/>
      <c r="G200" s="391"/>
      <c r="H200" s="392"/>
      <c r="I200" s="675"/>
    </row>
    <row r="201" spans="1:9" ht="78.75" hidden="1">
      <c r="A201" s="369" t="s">
        <v>1130</v>
      </c>
      <c r="B201" s="561" t="s">
        <v>957</v>
      </c>
      <c r="C201" s="562" t="s">
        <v>956</v>
      </c>
      <c r="D201" s="370" t="s">
        <v>193</v>
      </c>
      <c r="E201" s="370"/>
      <c r="F201" s="371"/>
      <c r="G201" s="371"/>
      <c r="H201" s="372"/>
      <c r="I201" s="670"/>
    </row>
    <row r="202" spans="1:9" ht="15" hidden="1" customHeight="1">
      <c r="A202" s="373" t="s">
        <v>266</v>
      </c>
      <c r="B202" s="374" t="s">
        <v>1131</v>
      </c>
      <c r="C202" s="375" t="s">
        <v>1132</v>
      </c>
      <c r="D202" s="375" t="s">
        <v>1133</v>
      </c>
      <c r="E202" s="375" t="s">
        <v>1134</v>
      </c>
      <c r="F202" s="375" t="s">
        <v>1135</v>
      </c>
      <c r="G202" s="375" t="s">
        <v>1136</v>
      </c>
      <c r="H202" s="376" t="s">
        <v>1137</v>
      </c>
      <c r="I202" s="671" t="s">
        <v>1138</v>
      </c>
    </row>
    <row r="203" spans="1:9" ht="15" hidden="1" customHeight="1">
      <c r="A203" s="377"/>
      <c r="B203" s="563">
        <v>42164</v>
      </c>
      <c r="C203" s="564" t="s">
        <v>1213</v>
      </c>
      <c r="D203" s="378" t="s">
        <v>1214</v>
      </c>
      <c r="E203" s="378" t="s">
        <v>1140</v>
      </c>
      <c r="F203" s="382"/>
      <c r="G203" s="379" t="s">
        <v>1215</v>
      </c>
      <c r="H203" s="380" t="s">
        <v>1216</v>
      </c>
      <c r="I203" s="672">
        <v>5248</v>
      </c>
    </row>
    <row r="204" spans="1:9" ht="15" hidden="1" customHeight="1">
      <c r="A204" s="377"/>
      <c r="B204" s="563">
        <v>42141</v>
      </c>
      <c r="C204" s="564" t="s">
        <v>1221</v>
      </c>
      <c r="D204" s="378"/>
      <c r="E204" s="378" t="s">
        <v>1140</v>
      </c>
      <c r="F204" s="382"/>
      <c r="G204" s="382" t="s">
        <v>1222</v>
      </c>
      <c r="H204" s="380" t="s">
        <v>1223</v>
      </c>
      <c r="I204" s="676">
        <v>5056.88</v>
      </c>
    </row>
    <row r="205" spans="1:9" ht="15" hidden="1" customHeight="1">
      <c r="A205" s="377"/>
      <c r="B205" s="563">
        <v>42174</v>
      </c>
      <c r="C205" s="564" t="s">
        <v>1224</v>
      </c>
      <c r="D205" s="378"/>
      <c r="E205" s="378" t="s">
        <v>1140</v>
      </c>
      <c r="F205" s="382"/>
      <c r="G205" s="382" t="s">
        <v>1225</v>
      </c>
      <c r="H205" s="380" t="s">
        <v>1226</v>
      </c>
      <c r="I205" s="672">
        <v>4871</v>
      </c>
    </row>
    <row r="206" spans="1:9" ht="15" hidden="1" customHeight="1">
      <c r="A206" s="377"/>
      <c r="B206" s="563"/>
      <c r="C206" s="564"/>
      <c r="D206" s="378"/>
      <c r="E206" s="378"/>
      <c r="F206" s="382"/>
      <c r="G206" s="382"/>
      <c r="H206" s="380"/>
      <c r="I206" s="672"/>
    </row>
    <row r="207" spans="1:9" ht="15" hidden="1" customHeight="1">
      <c r="A207" s="383" t="str">
        <f>B201</f>
        <v>##081.</v>
      </c>
      <c r="B207" s="565"/>
      <c r="C207" s="384"/>
      <c r="D207" s="385"/>
      <c r="E207" s="385"/>
      <c r="F207" s="386"/>
      <c r="G207" s="386"/>
      <c r="H207" s="387" t="s">
        <v>1148</v>
      </c>
      <c r="I207" s="673">
        <f>AVERAGE(I203:I206)</f>
        <v>5058.626666666667</v>
      </c>
    </row>
    <row r="208" spans="1:9" ht="15" hidden="1" customHeight="1">
      <c r="A208" s="388" t="s">
        <v>1149</v>
      </c>
      <c r="B208" s="620"/>
      <c r="C208" s="620"/>
      <c r="D208" s="389"/>
      <c r="E208" s="389"/>
      <c r="F208" s="389"/>
      <c r="G208" s="389"/>
      <c r="H208" s="389"/>
      <c r="I208" s="674"/>
    </row>
    <row r="209" spans="1:9" ht="15" hidden="1" customHeight="1">
      <c r="A209" s="390"/>
      <c r="B209" s="722"/>
      <c r="C209" s="723"/>
      <c r="D209" s="391"/>
      <c r="E209" s="391"/>
      <c r="F209" s="391"/>
      <c r="G209" s="391"/>
      <c r="H209" s="392"/>
      <c r="I209" s="675"/>
    </row>
    <row r="210" spans="1:9" ht="15" hidden="1" customHeight="1">
      <c r="A210" s="369" t="s">
        <v>1130</v>
      </c>
      <c r="B210" s="561" t="s">
        <v>959</v>
      </c>
      <c r="C210" s="562" t="s">
        <v>958</v>
      </c>
      <c r="D210" s="370" t="s">
        <v>193</v>
      </c>
      <c r="E210" s="370"/>
      <c r="F210" s="371"/>
      <c r="G210" s="371"/>
      <c r="H210" s="372"/>
      <c r="I210" s="670"/>
    </row>
    <row r="211" spans="1:9" ht="15" hidden="1" customHeight="1">
      <c r="A211" s="373" t="s">
        <v>266</v>
      </c>
      <c r="B211" s="374" t="s">
        <v>1131</v>
      </c>
      <c r="C211" s="375" t="s">
        <v>1132</v>
      </c>
      <c r="D211" s="375" t="s">
        <v>1133</v>
      </c>
      <c r="E211" s="375" t="s">
        <v>1134</v>
      </c>
      <c r="F211" s="375" t="s">
        <v>1135</v>
      </c>
      <c r="G211" s="375" t="s">
        <v>1136</v>
      </c>
      <c r="H211" s="376" t="s">
        <v>1137</v>
      </c>
      <c r="I211" s="671" t="s">
        <v>1138</v>
      </c>
    </row>
    <row r="212" spans="1:9" ht="15" hidden="1" customHeight="1">
      <c r="A212" s="377"/>
      <c r="B212" s="563">
        <v>42164</v>
      </c>
      <c r="C212" s="564" t="s">
        <v>1213</v>
      </c>
      <c r="D212" s="378" t="s">
        <v>1214</v>
      </c>
      <c r="E212" s="378" t="s">
        <v>1140</v>
      </c>
      <c r="F212" s="382"/>
      <c r="G212" s="379" t="s">
        <v>1215</v>
      </c>
      <c r="H212" s="380" t="s">
        <v>1216</v>
      </c>
      <c r="I212" s="672">
        <v>4568</v>
      </c>
    </row>
    <row r="213" spans="1:9" ht="15" hidden="1" customHeight="1">
      <c r="A213" s="377"/>
      <c r="B213" s="563">
        <v>42141</v>
      </c>
      <c r="C213" s="564" t="s">
        <v>1221</v>
      </c>
      <c r="D213" s="378"/>
      <c r="E213" s="378" t="s">
        <v>1140</v>
      </c>
      <c r="F213" s="382"/>
      <c r="G213" s="382" t="s">
        <v>1222</v>
      </c>
      <c r="H213" s="380" t="s">
        <v>1223</v>
      </c>
      <c r="I213" s="676">
        <v>4465.29</v>
      </c>
    </row>
    <row r="214" spans="1:9" ht="15" hidden="1" customHeight="1">
      <c r="A214" s="377"/>
      <c r="B214" s="563">
        <v>42174</v>
      </c>
      <c r="C214" s="564" t="s">
        <v>1224</v>
      </c>
      <c r="D214" s="378"/>
      <c r="E214" s="378" t="s">
        <v>1140</v>
      </c>
      <c r="F214" s="382"/>
      <c r="G214" s="382" t="s">
        <v>1225</v>
      </c>
      <c r="H214" s="380" t="s">
        <v>1226</v>
      </c>
      <c r="I214" s="672">
        <v>4213</v>
      </c>
    </row>
    <row r="215" spans="1:9" ht="15" hidden="1" customHeight="1">
      <c r="A215" s="377"/>
      <c r="B215" s="563"/>
      <c r="C215" s="564"/>
      <c r="D215" s="378"/>
      <c r="E215" s="378"/>
      <c r="F215" s="382"/>
      <c r="G215" s="382"/>
      <c r="H215" s="380"/>
      <c r="I215" s="672"/>
    </row>
    <row r="216" spans="1:9" ht="15" hidden="1" customHeight="1">
      <c r="A216" s="383" t="str">
        <f>B210</f>
        <v>##082.</v>
      </c>
      <c r="B216" s="565"/>
      <c r="C216" s="384"/>
      <c r="D216" s="385"/>
      <c r="E216" s="385"/>
      <c r="F216" s="386"/>
      <c r="G216" s="386"/>
      <c r="H216" s="387" t="s">
        <v>1148</v>
      </c>
      <c r="I216" s="673">
        <f>AVERAGE(I212:I215)</f>
        <v>4415.43</v>
      </c>
    </row>
    <row r="217" spans="1:9" ht="15" hidden="1" customHeight="1">
      <c r="A217" s="388" t="s">
        <v>1149</v>
      </c>
      <c r="B217" s="620"/>
      <c r="C217" s="620"/>
      <c r="D217" s="389"/>
      <c r="E217" s="389"/>
      <c r="F217" s="389"/>
      <c r="G217" s="389"/>
      <c r="H217" s="389"/>
      <c r="I217" s="674"/>
    </row>
    <row r="218" spans="1:9" ht="15" hidden="1" customHeight="1">
      <c r="A218" s="390"/>
      <c r="B218" s="722"/>
      <c r="C218" s="723"/>
      <c r="D218" s="391"/>
      <c r="E218" s="391"/>
      <c r="F218" s="391"/>
      <c r="G218" s="391"/>
      <c r="H218" s="392"/>
      <c r="I218" s="675"/>
    </row>
    <row r="219" spans="1:9" ht="15" hidden="1" customHeight="1">
      <c r="A219" s="369" t="s">
        <v>1130</v>
      </c>
      <c r="B219" s="561" t="s">
        <v>961</v>
      </c>
      <c r="C219" s="562" t="s">
        <v>960</v>
      </c>
      <c r="D219" s="370" t="s">
        <v>193</v>
      </c>
      <c r="E219" s="370"/>
      <c r="F219" s="371"/>
      <c r="G219" s="371"/>
      <c r="H219" s="372"/>
      <c r="I219" s="670"/>
    </row>
    <row r="220" spans="1:9" ht="15" hidden="1" customHeight="1">
      <c r="A220" s="373" t="s">
        <v>266</v>
      </c>
      <c r="B220" s="374" t="s">
        <v>1131</v>
      </c>
      <c r="C220" s="375" t="s">
        <v>1132</v>
      </c>
      <c r="D220" s="375" t="s">
        <v>1133</v>
      </c>
      <c r="E220" s="375" t="s">
        <v>1134</v>
      </c>
      <c r="F220" s="375" t="s">
        <v>1135</v>
      </c>
      <c r="G220" s="375" t="s">
        <v>1136</v>
      </c>
      <c r="H220" s="376" t="s">
        <v>1137</v>
      </c>
      <c r="I220" s="671" t="s">
        <v>1138</v>
      </c>
    </row>
    <row r="221" spans="1:9" ht="15" hidden="1" customHeight="1">
      <c r="A221" s="377"/>
      <c r="B221" s="563">
        <v>42164</v>
      </c>
      <c r="C221" s="564" t="s">
        <v>1213</v>
      </c>
      <c r="D221" s="378" t="s">
        <v>1214</v>
      </c>
      <c r="E221" s="378" t="s">
        <v>1140</v>
      </c>
      <c r="F221" s="382"/>
      <c r="G221" s="379" t="s">
        <v>1215</v>
      </c>
      <c r="H221" s="380" t="s">
        <v>1216</v>
      </c>
      <c r="I221" s="676">
        <v>3864</v>
      </c>
    </row>
    <row r="222" spans="1:9" ht="15" hidden="1" customHeight="1">
      <c r="A222" s="377"/>
      <c r="B222" s="563">
        <v>42141</v>
      </c>
      <c r="C222" s="564" t="s">
        <v>1221</v>
      </c>
      <c r="D222" s="378"/>
      <c r="E222" s="378" t="s">
        <v>1140</v>
      </c>
      <c r="F222" s="382"/>
      <c r="G222" s="382" t="s">
        <v>1222</v>
      </c>
      <c r="H222" s="380" t="s">
        <v>1223</v>
      </c>
      <c r="I222" s="676">
        <v>3828.31</v>
      </c>
    </row>
    <row r="223" spans="1:9" ht="15" hidden="1" customHeight="1">
      <c r="A223" s="377"/>
      <c r="B223" s="563">
        <v>42174</v>
      </c>
      <c r="C223" s="564" t="s">
        <v>1224</v>
      </c>
      <c r="D223" s="378"/>
      <c r="E223" s="378" t="s">
        <v>1140</v>
      </c>
      <c r="F223" s="382"/>
      <c r="G223" s="382" t="s">
        <v>1225</v>
      </c>
      <c r="H223" s="380" t="s">
        <v>1226</v>
      </c>
      <c r="I223" s="672">
        <v>3548</v>
      </c>
    </row>
    <row r="224" spans="1:9" ht="15" hidden="1" customHeight="1">
      <c r="A224" s="377"/>
      <c r="B224" s="563"/>
      <c r="C224" s="564"/>
      <c r="D224" s="378"/>
      <c r="E224" s="378"/>
      <c r="F224" s="382"/>
      <c r="G224" s="382"/>
      <c r="H224" s="380"/>
      <c r="I224" s="672"/>
    </row>
    <row r="225" spans="1:9" ht="15" hidden="1" customHeight="1">
      <c r="A225" s="383" t="str">
        <f>B219</f>
        <v>##083.</v>
      </c>
      <c r="B225" s="565"/>
      <c r="C225" s="384"/>
      <c r="D225" s="385"/>
      <c r="E225" s="385"/>
      <c r="F225" s="386"/>
      <c r="G225" s="386"/>
      <c r="H225" s="387" t="s">
        <v>1148</v>
      </c>
      <c r="I225" s="673">
        <f>AVERAGE(I221:I224)</f>
        <v>3746.77</v>
      </c>
    </row>
    <row r="226" spans="1:9" ht="15" hidden="1" customHeight="1">
      <c r="A226" s="388" t="s">
        <v>1149</v>
      </c>
      <c r="B226" s="620"/>
      <c r="C226" s="620"/>
      <c r="D226" s="389"/>
      <c r="E226" s="389"/>
      <c r="F226" s="389"/>
      <c r="G226" s="389"/>
      <c r="H226" s="389"/>
      <c r="I226" s="674"/>
    </row>
    <row r="227" spans="1:9" ht="15" hidden="1" customHeight="1">
      <c r="A227" s="390"/>
      <c r="B227" s="722"/>
      <c r="C227" s="723"/>
      <c r="D227" s="391"/>
      <c r="E227" s="391"/>
      <c r="F227" s="391"/>
      <c r="G227" s="391"/>
      <c r="H227" s="392"/>
      <c r="I227" s="675"/>
    </row>
    <row r="228" spans="1:9" ht="15" hidden="1" customHeight="1">
      <c r="A228" s="369" t="s">
        <v>1130</v>
      </c>
      <c r="B228" s="561" t="s">
        <v>963</v>
      </c>
      <c r="C228" s="562" t="s">
        <v>962</v>
      </c>
      <c r="D228" s="370" t="s">
        <v>193</v>
      </c>
      <c r="E228" s="370"/>
      <c r="F228" s="371"/>
      <c r="G228" s="371"/>
      <c r="H228" s="372"/>
      <c r="I228" s="670"/>
    </row>
    <row r="229" spans="1:9" ht="15" hidden="1" customHeight="1">
      <c r="A229" s="373" t="s">
        <v>266</v>
      </c>
      <c r="B229" s="374" t="s">
        <v>1131</v>
      </c>
      <c r="C229" s="375" t="s">
        <v>1132</v>
      </c>
      <c r="D229" s="375" t="s">
        <v>1133</v>
      </c>
      <c r="E229" s="375" t="s">
        <v>1134</v>
      </c>
      <c r="F229" s="375" t="s">
        <v>1135</v>
      </c>
      <c r="G229" s="375" t="s">
        <v>1136</v>
      </c>
      <c r="H229" s="376" t="s">
        <v>1137</v>
      </c>
      <c r="I229" s="671" t="s">
        <v>1138</v>
      </c>
    </row>
    <row r="230" spans="1:9" ht="15" hidden="1" customHeight="1">
      <c r="A230" s="377"/>
      <c r="B230" s="563">
        <v>42164</v>
      </c>
      <c r="C230" s="564" t="s">
        <v>1213</v>
      </c>
      <c r="D230" s="378" t="s">
        <v>1214</v>
      </c>
      <c r="E230" s="378" t="s">
        <v>1140</v>
      </c>
      <c r="F230" s="382"/>
      <c r="G230" s="379" t="s">
        <v>1215</v>
      </c>
      <c r="H230" s="380" t="s">
        <v>1216</v>
      </c>
      <c r="I230" s="672">
        <v>2207</v>
      </c>
    </row>
    <row r="231" spans="1:9" ht="15" hidden="1" customHeight="1">
      <c r="A231" s="377"/>
      <c r="B231" s="563">
        <v>42172</v>
      </c>
      <c r="C231" s="564" t="s">
        <v>1217</v>
      </c>
      <c r="D231" s="378" t="s">
        <v>1218</v>
      </c>
      <c r="E231" s="378" t="s">
        <v>1140</v>
      </c>
      <c r="F231" s="382"/>
      <c r="G231" s="382" t="s">
        <v>1219</v>
      </c>
      <c r="H231" s="380" t="s">
        <v>1220</v>
      </c>
      <c r="I231" s="676">
        <v>2133.65</v>
      </c>
    </row>
    <row r="232" spans="1:9" ht="15" hidden="1" customHeight="1">
      <c r="A232" s="377"/>
      <c r="B232" s="563">
        <v>42141</v>
      </c>
      <c r="C232" s="564" t="s">
        <v>1221</v>
      </c>
      <c r="D232" s="378"/>
      <c r="E232" s="378" t="s">
        <v>1140</v>
      </c>
      <c r="F232" s="382"/>
      <c r="G232" s="382" t="s">
        <v>1222</v>
      </c>
      <c r="H232" s="380" t="s">
        <v>1223</v>
      </c>
      <c r="I232" s="672">
        <v>2115.21</v>
      </c>
    </row>
    <row r="233" spans="1:9" ht="15" hidden="1" customHeight="1">
      <c r="A233" s="377"/>
      <c r="B233" s="563">
        <v>42174</v>
      </c>
      <c r="C233" s="564" t="s">
        <v>1224</v>
      </c>
      <c r="D233" s="378"/>
      <c r="E233" s="378" t="s">
        <v>1140</v>
      </c>
      <c r="F233" s="382"/>
      <c r="G233" s="382" t="s">
        <v>1225</v>
      </c>
      <c r="H233" s="380" t="s">
        <v>1226</v>
      </c>
      <c r="I233" s="672">
        <v>2242</v>
      </c>
    </row>
    <row r="234" spans="1:9" ht="15" hidden="1" customHeight="1">
      <c r="A234" s="383" t="str">
        <f>B228</f>
        <v>##084.</v>
      </c>
      <c r="B234" s="565"/>
      <c r="C234" s="384"/>
      <c r="D234" s="385"/>
      <c r="E234" s="385"/>
      <c r="F234" s="386"/>
      <c r="G234" s="386"/>
      <c r="H234" s="387" t="s">
        <v>1148</v>
      </c>
      <c r="I234" s="673">
        <f>AVERAGE(I230:I233)</f>
        <v>2174.4650000000001</v>
      </c>
    </row>
    <row r="235" spans="1:9" ht="15" hidden="1" customHeight="1">
      <c r="A235" s="388" t="s">
        <v>1149</v>
      </c>
      <c r="B235" s="620"/>
      <c r="C235" s="620"/>
      <c r="D235" s="389"/>
      <c r="E235" s="389"/>
      <c r="F235" s="389"/>
      <c r="G235" s="389"/>
      <c r="H235" s="389"/>
      <c r="I235" s="674"/>
    </row>
    <row r="236" spans="1:9" ht="15" hidden="1" customHeight="1">
      <c r="A236" s="390"/>
      <c r="B236" s="722"/>
      <c r="C236" s="723"/>
      <c r="D236" s="391"/>
      <c r="E236" s="391"/>
      <c r="F236" s="391"/>
      <c r="G236" s="391"/>
      <c r="H236" s="392"/>
      <c r="I236" s="675"/>
    </row>
    <row r="237" spans="1:9" ht="15" hidden="1" customHeight="1">
      <c r="A237" s="369" t="s">
        <v>1130</v>
      </c>
      <c r="B237" s="561" t="s">
        <v>965</v>
      </c>
      <c r="C237" s="562" t="s">
        <v>964</v>
      </c>
      <c r="D237" s="370" t="s">
        <v>193</v>
      </c>
      <c r="E237" s="370"/>
      <c r="F237" s="371"/>
      <c r="G237" s="371"/>
      <c r="H237" s="372"/>
      <c r="I237" s="670"/>
    </row>
    <row r="238" spans="1:9" ht="15" hidden="1" customHeight="1">
      <c r="A238" s="373" t="s">
        <v>266</v>
      </c>
      <c r="B238" s="374" t="s">
        <v>1131</v>
      </c>
      <c r="C238" s="375" t="s">
        <v>1132</v>
      </c>
      <c r="D238" s="375" t="s">
        <v>1133</v>
      </c>
      <c r="E238" s="375" t="s">
        <v>1134</v>
      </c>
      <c r="F238" s="375" t="s">
        <v>1135</v>
      </c>
      <c r="G238" s="375" t="s">
        <v>1136</v>
      </c>
      <c r="H238" s="376" t="s">
        <v>1137</v>
      </c>
      <c r="I238" s="671" t="s">
        <v>1138</v>
      </c>
    </row>
    <row r="239" spans="1:9" ht="15" hidden="1" customHeight="1">
      <c r="A239" s="377"/>
      <c r="B239" s="563">
        <v>42164</v>
      </c>
      <c r="C239" s="564" t="s">
        <v>1213</v>
      </c>
      <c r="D239" s="378" t="s">
        <v>1214</v>
      </c>
      <c r="E239" s="378" t="s">
        <v>1140</v>
      </c>
      <c r="F239" s="382"/>
      <c r="G239" s="379" t="s">
        <v>1215</v>
      </c>
      <c r="H239" s="380" t="s">
        <v>1216</v>
      </c>
      <c r="I239" s="672">
        <v>1519</v>
      </c>
    </row>
    <row r="240" spans="1:9" ht="15" hidden="1" customHeight="1">
      <c r="A240" s="377"/>
      <c r="B240" s="563">
        <v>42172</v>
      </c>
      <c r="C240" s="564" t="s">
        <v>1217</v>
      </c>
      <c r="D240" s="378" t="s">
        <v>1218</v>
      </c>
      <c r="E240" s="378" t="s">
        <v>1140</v>
      </c>
      <c r="F240" s="382"/>
      <c r="G240" s="382" t="s">
        <v>1219</v>
      </c>
      <c r="H240" s="380" t="s">
        <v>1220</v>
      </c>
      <c r="I240" s="676">
        <v>1508.6</v>
      </c>
    </row>
    <row r="241" spans="1:9" ht="15" hidden="1" customHeight="1">
      <c r="A241" s="377"/>
      <c r="B241" s="563">
        <v>42141</v>
      </c>
      <c r="C241" s="564" t="s">
        <v>1221</v>
      </c>
      <c r="D241" s="378"/>
      <c r="E241" s="378" t="s">
        <v>1140</v>
      </c>
      <c r="F241" s="382"/>
      <c r="G241" s="382" t="s">
        <v>1222</v>
      </c>
      <c r="H241" s="380" t="s">
        <v>1223</v>
      </c>
      <c r="I241" s="672">
        <v>1527.27</v>
      </c>
    </row>
    <row r="242" spans="1:9" ht="15" hidden="1" customHeight="1">
      <c r="A242" s="377"/>
      <c r="B242" s="563">
        <v>42174</v>
      </c>
      <c r="C242" s="564" t="s">
        <v>1224</v>
      </c>
      <c r="D242" s="378"/>
      <c r="E242" s="378" t="s">
        <v>1140</v>
      </c>
      <c r="F242" s="382"/>
      <c r="G242" s="382" t="s">
        <v>1225</v>
      </c>
      <c r="H242" s="380" t="s">
        <v>1226</v>
      </c>
      <c r="I242" s="672">
        <v>1514</v>
      </c>
    </row>
    <row r="243" spans="1:9" ht="15" hidden="1" customHeight="1">
      <c r="A243" s="383" t="str">
        <f>B237</f>
        <v>##085.</v>
      </c>
      <c r="B243" s="565"/>
      <c r="C243" s="384"/>
      <c r="D243" s="385"/>
      <c r="E243" s="385"/>
      <c r="F243" s="386"/>
      <c r="G243" s="386"/>
      <c r="H243" s="387" t="s">
        <v>1148</v>
      </c>
      <c r="I243" s="673">
        <f>AVERAGE(I239:I242)</f>
        <v>1517.2175</v>
      </c>
    </row>
    <row r="244" spans="1:9" ht="15" hidden="1" customHeight="1">
      <c r="A244" s="388" t="s">
        <v>1149</v>
      </c>
      <c r="B244" s="620"/>
      <c r="C244" s="620"/>
      <c r="D244" s="389"/>
      <c r="E244" s="389"/>
      <c r="F244" s="389"/>
      <c r="G244" s="389"/>
      <c r="H244" s="389"/>
      <c r="I244" s="674"/>
    </row>
    <row r="245" spans="1:9" ht="15" hidden="1" customHeight="1">
      <c r="A245" s="390"/>
      <c r="B245" s="722"/>
      <c r="C245" s="723"/>
      <c r="D245" s="391"/>
      <c r="E245" s="391"/>
      <c r="F245" s="391"/>
      <c r="G245" s="391"/>
      <c r="H245" s="392"/>
      <c r="I245" s="675"/>
    </row>
    <row r="246" spans="1:9" ht="15" hidden="1" customHeight="1">
      <c r="A246" s="369" t="s">
        <v>1130</v>
      </c>
      <c r="B246" s="561" t="s">
        <v>967</v>
      </c>
      <c r="C246" s="562" t="s">
        <v>966</v>
      </c>
      <c r="D246" s="370" t="s">
        <v>193</v>
      </c>
      <c r="E246" s="370"/>
      <c r="F246" s="371"/>
      <c r="G246" s="371"/>
      <c r="H246" s="372"/>
      <c r="I246" s="670"/>
    </row>
    <row r="247" spans="1:9" ht="15" hidden="1" customHeight="1">
      <c r="A247" s="373" t="s">
        <v>266</v>
      </c>
      <c r="B247" s="374" t="s">
        <v>1131</v>
      </c>
      <c r="C247" s="375" t="s">
        <v>1132</v>
      </c>
      <c r="D247" s="375" t="s">
        <v>1133</v>
      </c>
      <c r="E247" s="375" t="s">
        <v>1134</v>
      </c>
      <c r="F247" s="375" t="s">
        <v>1135</v>
      </c>
      <c r="G247" s="375" t="s">
        <v>1136</v>
      </c>
      <c r="H247" s="376" t="s">
        <v>1137</v>
      </c>
      <c r="I247" s="671" t="s">
        <v>1138</v>
      </c>
    </row>
    <row r="248" spans="1:9" ht="15" hidden="1" customHeight="1">
      <c r="A248" s="377"/>
      <c r="B248" s="563">
        <v>42164</v>
      </c>
      <c r="C248" s="564" t="s">
        <v>1213</v>
      </c>
      <c r="D248" s="378" t="s">
        <v>1214</v>
      </c>
      <c r="E248" s="378" t="s">
        <v>1140</v>
      </c>
      <c r="F248" s="382"/>
      <c r="G248" s="379" t="s">
        <v>1215</v>
      </c>
      <c r="H248" s="380" t="s">
        <v>1216</v>
      </c>
      <c r="I248" s="672">
        <v>1365</v>
      </c>
    </row>
    <row r="249" spans="1:9" ht="15" hidden="1" customHeight="1">
      <c r="A249" s="377"/>
      <c r="B249" s="563">
        <v>42172</v>
      </c>
      <c r="C249" s="564" t="s">
        <v>1217</v>
      </c>
      <c r="D249" s="378" t="s">
        <v>1218</v>
      </c>
      <c r="E249" s="378" t="s">
        <v>1140</v>
      </c>
      <c r="F249" s="382"/>
      <c r="G249" s="382" t="s">
        <v>1219</v>
      </c>
      <c r="H249" s="380" t="s">
        <v>1220</v>
      </c>
      <c r="I249" s="676">
        <v>1352.14</v>
      </c>
    </row>
    <row r="250" spans="1:9" ht="15" hidden="1" customHeight="1">
      <c r="A250" s="377"/>
      <c r="B250" s="563">
        <v>42141</v>
      </c>
      <c r="C250" s="564" t="s">
        <v>1221</v>
      </c>
      <c r="D250" s="378"/>
      <c r="E250" s="378" t="s">
        <v>1140</v>
      </c>
      <c r="F250" s="382"/>
      <c r="G250" s="382" t="s">
        <v>1222</v>
      </c>
      <c r="H250" s="380" t="s">
        <v>1223</v>
      </c>
      <c r="I250" s="672">
        <v>1138.25</v>
      </c>
    </row>
    <row r="251" spans="1:9" ht="15" hidden="1" customHeight="1">
      <c r="A251" s="377"/>
      <c r="B251" s="563">
        <v>42174</v>
      </c>
      <c r="C251" s="564" t="s">
        <v>1224</v>
      </c>
      <c r="D251" s="378"/>
      <c r="E251" s="378" t="s">
        <v>1140</v>
      </c>
      <c r="F251" s="382"/>
      <c r="G251" s="382" t="s">
        <v>1225</v>
      </c>
      <c r="H251" s="380" t="s">
        <v>1226</v>
      </c>
      <c r="I251" s="672">
        <v>1458</v>
      </c>
    </row>
    <row r="252" spans="1:9" ht="15" hidden="1" customHeight="1">
      <c r="A252" s="383" t="str">
        <f>B246</f>
        <v>##086.</v>
      </c>
      <c r="B252" s="565"/>
      <c r="C252" s="384"/>
      <c r="D252" s="385"/>
      <c r="E252" s="385"/>
      <c r="F252" s="386"/>
      <c r="G252" s="386"/>
      <c r="H252" s="387" t="s">
        <v>1148</v>
      </c>
      <c r="I252" s="673">
        <f>AVERAGE(I248:I251)</f>
        <v>1328.3475000000001</v>
      </c>
    </row>
    <row r="253" spans="1:9" ht="15" hidden="1" customHeight="1">
      <c r="A253" s="388" t="s">
        <v>1149</v>
      </c>
      <c r="B253" s="620"/>
      <c r="C253" s="620"/>
      <c r="D253" s="389"/>
      <c r="E253" s="389"/>
      <c r="F253" s="389"/>
      <c r="G253" s="389"/>
      <c r="H253" s="389"/>
      <c r="I253" s="674"/>
    </row>
    <row r="254" spans="1:9" ht="15" hidden="1" customHeight="1">
      <c r="A254" s="390"/>
      <c r="B254" s="722"/>
      <c r="C254" s="723"/>
      <c r="D254" s="391"/>
      <c r="E254" s="391"/>
      <c r="F254" s="391"/>
      <c r="G254" s="391"/>
      <c r="H254" s="392"/>
      <c r="I254" s="675"/>
    </row>
    <row r="255" spans="1:9" ht="56.25" hidden="1">
      <c r="A255" s="369" t="s">
        <v>1130</v>
      </c>
      <c r="B255" s="561" t="s">
        <v>969</v>
      </c>
      <c r="C255" s="562" t="s">
        <v>968</v>
      </c>
      <c r="D255" s="370" t="s">
        <v>193</v>
      </c>
      <c r="E255" s="370"/>
      <c r="F255" s="371"/>
      <c r="G255" s="371"/>
      <c r="H255" s="372"/>
      <c r="I255" s="670"/>
    </row>
    <row r="256" spans="1:9" ht="15" hidden="1" customHeight="1">
      <c r="A256" s="373" t="s">
        <v>266</v>
      </c>
      <c r="B256" s="374" t="s">
        <v>1131</v>
      </c>
      <c r="C256" s="375" t="s">
        <v>1132</v>
      </c>
      <c r="D256" s="375" t="s">
        <v>1133</v>
      </c>
      <c r="E256" s="375" t="s">
        <v>1134</v>
      </c>
      <c r="F256" s="375" t="s">
        <v>1135</v>
      </c>
      <c r="G256" s="375" t="s">
        <v>1136</v>
      </c>
      <c r="H256" s="376" t="s">
        <v>1137</v>
      </c>
      <c r="I256" s="671" t="s">
        <v>1138</v>
      </c>
    </row>
    <row r="257" spans="1:9" ht="15" hidden="1" customHeight="1">
      <c r="A257" s="377"/>
      <c r="B257" s="563">
        <v>42181</v>
      </c>
      <c r="C257" s="564" t="s">
        <v>1227</v>
      </c>
      <c r="D257" s="378"/>
      <c r="E257" s="378" t="s">
        <v>1140</v>
      </c>
      <c r="F257" s="382" t="s">
        <v>1228</v>
      </c>
      <c r="G257" s="379" t="s">
        <v>1152</v>
      </c>
      <c r="H257" s="380" t="s">
        <v>1229</v>
      </c>
      <c r="I257" s="672">
        <v>819</v>
      </c>
    </row>
    <row r="258" spans="1:9" ht="15" hidden="1" customHeight="1">
      <c r="A258" s="377"/>
      <c r="B258" s="563">
        <v>42181</v>
      </c>
      <c r="C258" s="564" t="s">
        <v>1230</v>
      </c>
      <c r="D258" s="378" t="s">
        <v>1231</v>
      </c>
      <c r="E258" s="378" t="s">
        <v>1140</v>
      </c>
      <c r="F258" s="382"/>
      <c r="G258" s="382" t="s">
        <v>1186</v>
      </c>
      <c r="H258" s="380" t="s">
        <v>1232</v>
      </c>
      <c r="I258" s="676">
        <v>1335.15</v>
      </c>
    </row>
    <row r="259" spans="1:9" ht="15" hidden="1" customHeight="1">
      <c r="A259" s="377"/>
      <c r="B259" s="563">
        <v>42182</v>
      </c>
      <c r="C259" s="564" t="s">
        <v>1153</v>
      </c>
      <c r="D259" s="378"/>
      <c r="E259" s="378" t="s">
        <v>1135</v>
      </c>
      <c r="F259" s="382" t="s">
        <v>1154</v>
      </c>
      <c r="G259" s="382"/>
      <c r="H259" s="380" t="s">
        <v>1155</v>
      </c>
      <c r="I259" s="672">
        <v>2085</v>
      </c>
    </row>
    <row r="260" spans="1:9" ht="15" hidden="1" customHeight="1">
      <c r="A260" s="377"/>
      <c r="B260" s="563">
        <v>42181</v>
      </c>
      <c r="C260" s="564" t="s">
        <v>1233</v>
      </c>
      <c r="D260" s="378"/>
      <c r="E260" s="378" t="s">
        <v>1140</v>
      </c>
      <c r="F260" s="382" t="s">
        <v>1234</v>
      </c>
      <c r="G260" s="382" t="s">
        <v>1235</v>
      </c>
      <c r="H260" s="380" t="s">
        <v>1236</v>
      </c>
      <c r="I260" s="672">
        <v>1390</v>
      </c>
    </row>
    <row r="261" spans="1:9" ht="15" hidden="1" customHeight="1">
      <c r="A261" s="383" t="str">
        <f>B255</f>
        <v>##087.</v>
      </c>
      <c r="B261" s="565"/>
      <c r="C261" s="384"/>
      <c r="D261" s="385"/>
      <c r="E261" s="385"/>
      <c r="F261" s="386"/>
      <c r="G261" s="386"/>
      <c r="H261" s="387" t="s">
        <v>1148</v>
      </c>
      <c r="I261" s="673">
        <f>AVERAGE(I257:I260)</f>
        <v>1407.2874999999999</v>
      </c>
    </row>
    <row r="262" spans="1:9" ht="15" hidden="1" customHeight="1">
      <c r="A262" s="388" t="s">
        <v>1149</v>
      </c>
      <c r="B262" s="620"/>
      <c r="C262" s="620"/>
      <c r="D262" s="389"/>
      <c r="E262" s="389"/>
      <c r="F262" s="389"/>
      <c r="G262" s="389"/>
      <c r="H262" s="389"/>
      <c r="I262" s="674"/>
    </row>
    <row r="263" spans="1:9" ht="15" hidden="1" customHeight="1">
      <c r="A263" s="390"/>
      <c r="B263" s="722"/>
      <c r="C263" s="723"/>
      <c r="D263" s="391"/>
      <c r="E263" s="391"/>
      <c r="F263" s="391"/>
      <c r="G263" s="391"/>
      <c r="H263" s="392"/>
      <c r="I263" s="675"/>
    </row>
    <row r="264" spans="1:9" ht="15" hidden="1" customHeight="1">
      <c r="A264" s="369" t="s">
        <v>1130</v>
      </c>
      <c r="B264" s="561" t="s">
        <v>971</v>
      </c>
      <c r="C264" s="562" t="s">
        <v>970</v>
      </c>
      <c r="D264" s="370" t="s">
        <v>193</v>
      </c>
      <c r="E264" s="370"/>
      <c r="F264" s="371"/>
      <c r="G264" s="371"/>
      <c r="H264" s="372"/>
      <c r="I264" s="670"/>
    </row>
    <row r="265" spans="1:9" ht="15" hidden="1" customHeight="1">
      <c r="A265" s="373" t="s">
        <v>266</v>
      </c>
      <c r="B265" s="374" t="s">
        <v>1131</v>
      </c>
      <c r="C265" s="375" t="s">
        <v>1132</v>
      </c>
      <c r="D265" s="375" t="s">
        <v>1133</v>
      </c>
      <c r="E265" s="375" t="s">
        <v>1134</v>
      </c>
      <c r="F265" s="375" t="s">
        <v>1135</v>
      </c>
      <c r="G265" s="375" t="s">
        <v>1136</v>
      </c>
      <c r="H265" s="376" t="s">
        <v>1137</v>
      </c>
      <c r="I265" s="671" t="s">
        <v>1138</v>
      </c>
    </row>
    <row r="266" spans="1:9" ht="15" hidden="1" customHeight="1">
      <c r="A266" s="377"/>
      <c r="B266" s="563">
        <v>42181</v>
      </c>
      <c r="C266" s="564" t="s">
        <v>1227</v>
      </c>
      <c r="D266" s="378"/>
      <c r="E266" s="378" t="s">
        <v>1140</v>
      </c>
      <c r="F266" s="382" t="s">
        <v>1228</v>
      </c>
      <c r="G266" s="379" t="s">
        <v>1152</v>
      </c>
      <c r="H266" s="380" t="s">
        <v>1229</v>
      </c>
      <c r="I266" s="672">
        <v>723.5</v>
      </c>
    </row>
    <row r="267" spans="1:9" ht="15" hidden="1" customHeight="1">
      <c r="A267" s="377"/>
      <c r="B267" s="563">
        <v>42181</v>
      </c>
      <c r="C267" s="564" t="s">
        <v>1230</v>
      </c>
      <c r="D267" s="378" t="s">
        <v>1231</v>
      </c>
      <c r="E267" s="378" t="s">
        <v>1140</v>
      </c>
      <c r="F267" s="382"/>
      <c r="G267" s="382" t="s">
        <v>1186</v>
      </c>
      <c r="H267" s="380" t="s">
        <v>1232</v>
      </c>
      <c r="I267" s="676">
        <v>1178.05</v>
      </c>
    </row>
    <row r="268" spans="1:9" ht="15" hidden="1" customHeight="1">
      <c r="A268" s="377"/>
      <c r="B268" s="563">
        <v>42182</v>
      </c>
      <c r="C268" s="564" t="s">
        <v>1153</v>
      </c>
      <c r="D268" s="378"/>
      <c r="E268" s="378" t="s">
        <v>1135</v>
      </c>
      <c r="F268" s="382" t="s">
        <v>1154</v>
      </c>
      <c r="G268" s="382"/>
      <c r="H268" s="380" t="s">
        <v>1155</v>
      </c>
      <c r="I268" s="672">
        <v>1710</v>
      </c>
    </row>
    <row r="269" spans="1:9" ht="15" hidden="1" customHeight="1">
      <c r="A269" s="377"/>
      <c r="B269" s="563">
        <v>42181</v>
      </c>
      <c r="C269" s="564" t="s">
        <v>1233</v>
      </c>
      <c r="D269" s="378"/>
      <c r="E269" s="378" t="s">
        <v>1140</v>
      </c>
      <c r="F269" s="382" t="s">
        <v>1234</v>
      </c>
      <c r="G269" s="382" t="s">
        <v>1235</v>
      </c>
      <c r="H269" s="380" t="s">
        <v>1236</v>
      </c>
      <c r="I269" s="672">
        <v>1290</v>
      </c>
    </row>
    <row r="270" spans="1:9" ht="15" hidden="1" customHeight="1">
      <c r="A270" s="383" t="str">
        <f>B264</f>
        <v>##088.</v>
      </c>
      <c r="B270" s="565"/>
      <c r="C270" s="384"/>
      <c r="D270" s="385"/>
      <c r="E270" s="385"/>
      <c r="F270" s="386"/>
      <c r="G270" s="386"/>
      <c r="H270" s="387" t="s">
        <v>1148</v>
      </c>
      <c r="I270" s="673">
        <f>AVERAGE(I266:I269)</f>
        <v>1225.3875</v>
      </c>
    </row>
    <row r="271" spans="1:9" ht="15" hidden="1" customHeight="1">
      <c r="A271" s="388" t="s">
        <v>1149</v>
      </c>
      <c r="B271" s="620"/>
      <c r="C271" s="620"/>
      <c r="D271" s="389"/>
      <c r="E271" s="389"/>
      <c r="F271" s="389"/>
      <c r="G271" s="389"/>
      <c r="H271" s="389"/>
      <c r="I271" s="674"/>
    </row>
    <row r="272" spans="1:9" ht="15" hidden="1" customHeight="1">
      <c r="A272" s="390"/>
      <c r="B272" s="722"/>
      <c r="C272" s="723"/>
      <c r="D272" s="391"/>
      <c r="E272" s="391"/>
      <c r="F272" s="391"/>
      <c r="G272" s="391"/>
      <c r="H272" s="392"/>
      <c r="I272" s="675"/>
    </row>
    <row r="273" spans="1:9" ht="56.25" hidden="1">
      <c r="A273" s="369" t="s">
        <v>1130</v>
      </c>
      <c r="B273" s="561" t="s">
        <v>973</v>
      </c>
      <c r="C273" s="562" t="s">
        <v>972</v>
      </c>
      <c r="D273" s="370" t="s">
        <v>193</v>
      </c>
      <c r="E273" s="370"/>
      <c r="F273" s="371"/>
      <c r="G273" s="371"/>
      <c r="H273" s="372"/>
      <c r="I273" s="670"/>
    </row>
    <row r="274" spans="1:9" ht="15" hidden="1" customHeight="1">
      <c r="A274" s="373" t="s">
        <v>266</v>
      </c>
      <c r="B274" s="374" t="s">
        <v>1131</v>
      </c>
      <c r="C274" s="375" t="s">
        <v>1132</v>
      </c>
      <c r="D274" s="375" t="s">
        <v>1133</v>
      </c>
      <c r="E274" s="375" t="s">
        <v>1134</v>
      </c>
      <c r="F274" s="375" t="s">
        <v>1135</v>
      </c>
      <c r="G274" s="375" t="s">
        <v>1136</v>
      </c>
      <c r="H274" s="376" t="s">
        <v>1137</v>
      </c>
      <c r="I274" s="671" t="s">
        <v>1138</v>
      </c>
    </row>
    <row r="275" spans="1:9" ht="15" hidden="1" customHeight="1">
      <c r="A275" s="377"/>
      <c r="B275" s="563">
        <v>42181</v>
      </c>
      <c r="C275" s="564" t="s">
        <v>1227</v>
      </c>
      <c r="D275" s="378"/>
      <c r="E275" s="378" t="s">
        <v>1140</v>
      </c>
      <c r="F275" s="382" t="s">
        <v>1228</v>
      </c>
      <c r="G275" s="379" t="s">
        <v>1152</v>
      </c>
      <c r="H275" s="380" t="s">
        <v>1229</v>
      </c>
      <c r="I275" s="672">
        <v>504</v>
      </c>
    </row>
    <row r="276" spans="1:9" ht="15" hidden="1" customHeight="1">
      <c r="A276" s="377"/>
      <c r="B276" s="563">
        <v>42181</v>
      </c>
      <c r="C276" s="564" t="s">
        <v>1230</v>
      </c>
      <c r="D276" s="378" t="s">
        <v>1231</v>
      </c>
      <c r="E276" s="378" t="s">
        <v>1140</v>
      </c>
      <c r="F276" s="382"/>
      <c r="G276" s="382" t="s">
        <v>1186</v>
      </c>
      <c r="H276" s="380" t="s">
        <v>1232</v>
      </c>
      <c r="I276" s="676">
        <v>826.6</v>
      </c>
    </row>
    <row r="277" spans="1:9" ht="15" hidden="1" customHeight="1">
      <c r="A277" s="377"/>
      <c r="B277" s="563">
        <v>42182</v>
      </c>
      <c r="C277" s="564" t="s">
        <v>1153</v>
      </c>
      <c r="D277" s="378"/>
      <c r="E277" s="378" t="s">
        <v>1135</v>
      </c>
      <c r="F277" s="382" t="s">
        <v>1154</v>
      </c>
      <c r="G277" s="382"/>
      <c r="H277" s="380" t="s">
        <v>1155</v>
      </c>
      <c r="I277" s="672">
        <v>1225</v>
      </c>
    </row>
    <row r="278" spans="1:9" ht="15" hidden="1" customHeight="1">
      <c r="A278" s="377"/>
      <c r="B278" s="563">
        <v>42181</v>
      </c>
      <c r="C278" s="564" t="s">
        <v>1233</v>
      </c>
      <c r="D278" s="378"/>
      <c r="E278" s="378" t="s">
        <v>1140</v>
      </c>
      <c r="F278" s="382" t="s">
        <v>1234</v>
      </c>
      <c r="G278" s="382" t="s">
        <v>1235</v>
      </c>
      <c r="H278" s="380" t="s">
        <v>1236</v>
      </c>
      <c r="I278" s="672">
        <v>890</v>
      </c>
    </row>
    <row r="279" spans="1:9" ht="15" hidden="1" customHeight="1">
      <c r="A279" s="383" t="str">
        <f>B273</f>
        <v>##089.</v>
      </c>
      <c r="B279" s="565"/>
      <c r="C279" s="384"/>
      <c r="D279" s="385"/>
      <c r="E279" s="385"/>
      <c r="F279" s="386"/>
      <c r="G279" s="386"/>
      <c r="H279" s="387" t="s">
        <v>1148</v>
      </c>
      <c r="I279" s="673">
        <f>AVERAGE(I275:I278)</f>
        <v>861.4</v>
      </c>
    </row>
    <row r="280" spans="1:9" ht="15" hidden="1" customHeight="1">
      <c r="A280" s="388" t="s">
        <v>1149</v>
      </c>
      <c r="B280" s="620"/>
      <c r="C280" s="620"/>
      <c r="D280" s="389"/>
      <c r="E280" s="389"/>
      <c r="F280" s="389"/>
      <c r="G280" s="389"/>
      <c r="H280" s="389"/>
      <c r="I280" s="674"/>
    </row>
    <row r="281" spans="1:9" ht="15" hidden="1" customHeight="1">
      <c r="A281" s="390"/>
      <c r="B281" s="722"/>
      <c r="C281" s="723"/>
      <c r="D281" s="391"/>
      <c r="E281" s="391"/>
      <c r="F281" s="391"/>
      <c r="G281" s="391"/>
      <c r="H281" s="392"/>
      <c r="I281" s="675"/>
    </row>
    <row r="282" spans="1:9" ht="56.25" hidden="1">
      <c r="A282" s="369" t="s">
        <v>1130</v>
      </c>
      <c r="B282" s="561" t="s">
        <v>975</v>
      </c>
      <c r="C282" s="562" t="s">
        <v>974</v>
      </c>
      <c r="D282" s="370" t="s">
        <v>193</v>
      </c>
      <c r="E282" s="370"/>
      <c r="F282" s="371"/>
      <c r="G282" s="371"/>
      <c r="H282" s="372"/>
      <c r="I282" s="670"/>
    </row>
    <row r="283" spans="1:9" ht="15" hidden="1" customHeight="1">
      <c r="A283" s="373" t="s">
        <v>266</v>
      </c>
      <c r="B283" s="374" t="s">
        <v>1131</v>
      </c>
      <c r="C283" s="375" t="s">
        <v>1132</v>
      </c>
      <c r="D283" s="375" t="s">
        <v>1133</v>
      </c>
      <c r="E283" s="375" t="s">
        <v>1134</v>
      </c>
      <c r="F283" s="375" t="s">
        <v>1135</v>
      </c>
      <c r="G283" s="375" t="s">
        <v>1136</v>
      </c>
      <c r="H283" s="376" t="s">
        <v>1137</v>
      </c>
      <c r="I283" s="671" t="s">
        <v>1138</v>
      </c>
    </row>
    <row r="284" spans="1:9" ht="15" hidden="1" customHeight="1">
      <c r="A284" s="377"/>
      <c r="B284" s="563">
        <v>42181</v>
      </c>
      <c r="C284" s="564" t="s">
        <v>1227</v>
      </c>
      <c r="D284" s="378"/>
      <c r="E284" s="378" t="s">
        <v>1140</v>
      </c>
      <c r="F284" s="382" t="s">
        <v>1228</v>
      </c>
      <c r="G284" s="379" t="s">
        <v>1152</v>
      </c>
      <c r="H284" s="380" t="s">
        <v>1229</v>
      </c>
      <c r="I284" s="672">
        <v>379</v>
      </c>
    </row>
    <row r="285" spans="1:9" ht="15" hidden="1" customHeight="1">
      <c r="A285" s="377"/>
      <c r="B285" s="563">
        <v>42181</v>
      </c>
      <c r="C285" s="564" t="s">
        <v>1230</v>
      </c>
      <c r="D285" s="378" t="s">
        <v>1231</v>
      </c>
      <c r="E285" s="378" t="s">
        <v>1140</v>
      </c>
      <c r="F285" s="382"/>
      <c r="G285" s="382" t="s">
        <v>1186</v>
      </c>
      <c r="H285" s="380" t="s">
        <v>1232</v>
      </c>
      <c r="I285" s="676">
        <v>620.91999999999996</v>
      </c>
    </row>
    <row r="286" spans="1:9" ht="15" hidden="1" customHeight="1">
      <c r="A286" s="377"/>
      <c r="B286" s="563">
        <v>42182</v>
      </c>
      <c r="C286" s="564" t="s">
        <v>1153</v>
      </c>
      <c r="D286" s="378"/>
      <c r="E286" s="378" t="s">
        <v>1135</v>
      </c>
      <c r="F286" s="382" t="s">
        <v>1154</v>
      </c>
      <c r="G286" s="382"/>
      <c r="H286" s="380" t="s">
        <v>1155</v>
      </c>
      <c r="I286" s="672">
        <v>955.5</v>
      </c>
    </row>
    <row r="287" spans="1:9" ht="15" hidden="1" customHeight="1">
      <c r="A287" s="377"/>
      <c r="B287" s="563">
        <v>42181</v>
      </c>
      <c r="C287" s="564" t="s">
        <v>1233</v>
      </c>
      <c r="D287" s="378"/>
      <c r="E287" s="378" t="s">
        <v>1140</v>
      </c>
      <c r="F287" s="382" t="s">
        <v>1234</v>
      </c>
      <c r="G287" s="382" t="s">
        <v>1235</v>
      </c>
      <c r="H287" s="380" t="s">
        <v>1236</v>
      </c>
      <c r="I287" s="672">
        <v>790</v>
      </c>
    </row>
    <row r="288" spans="1:9" ht="15" hidden="1" customHeight="1">
      <c r="A288" s="383" t="str">
        <f>B282</f>
        <v>##090.</v>
      </c>
      <c r="B288" s="565"/>
      <c r="C288" s="384"/>
      <c r="D288" s="385"/>
      <c r="E288" s="385"/>
      <c r="F288" s="386"/>
      <c r="G288" s="386"/>
      <c r="H288" s="387" t="s">
        <v>1148</v>
      </c>
      <c r="I288" s="673">
        <f>AVERAGE(I284:I287)</f>
        <v>686.35500000000002</v>
      </c>
    </row>
    <row r="289" spans="1:9" ht="15" hidden="1" customHeight="1">
      <c r="A289" s="388" t="s">
        <v>1149</v>
      </c>
      <c r="B289" s="620"/>
      <c r="C289" s="620"/>
      <c r="D289" s="389"/>
      <c r="E289" s="389"/>
      <c r="F289" s="389"/>
      <c r="G289" s="389"/>
      <c r="H289" s="389"/>
      <c r="I289" s="674"/>
    </row>
    <row r="290" spans="1:9" ht="15" hidden="1" customHeight="1">
      <c r="A290" s="390"/>
      <c r="B290" s="722"/>
      <c r="C290" s="723"/>
      <c r="D290" s="391"/>
      <c r="E290" s="391"/>
      <c r="F290" s="391"/>
      <c r="G290" s="391"/>
      <c r="H290" s="392"/>
      <c r="I290" s="675"/>
    </row>
    <row r="291" spans="1:9" ht="22.5">
      <c r="A291" s="369" t="s">
        <v>1130</v>
      </c>
      <c r="B291" s="561" t="s">
        <v>978</v>
      </c>
      <c r="C291" s="562" t="s">
        <v>977</v>
      </c>
      <c r="D291" s="370" t="s">
        <v>121</v>
      </c>
      <c r="E291" s="370"/>
      <c r="F291" s="371"/>
      <c r="G291" s="371"/>
      <c r="H291" s="372"/>
      <c r="I291" s="670"/>
    </row>
    <row r="292" spans="1:9" ht="15" customHeight="1">
      <c r="A292" s="373" t="s">
        <v>266</v>
      </c>
      <c r="B292" s="374" t="s">
        <v>1131</v>
      </c>
      <c r="C292" s="375" t="s">
        <v>1132</v>
      </c>
      <c r="D292" s="375" t="s">
        <v>1133</v>
      </c>
      <c r="E292" s="375" t="s">
        <v>1134</v>
      </c>
      <c r="F292" s="375" t="s">
        <v>1135</v>
      </c>
      <c r="G292" s="375" t="s">
        <v>1136</v>
      </c>
      <c r="H292" s="376" t="s">
        <v>1137</v>
      </c>
      <c r="I292" s="671" t="s">
        <v>1138</v>
      </c>
    </row>
    <row r="293" spans="1:9" ht="15" customHeight="1">
      <c r="A293" s="377"/>
      <c r="B293" s="563">
        <v>42157</v>
      </c>
      <c r="C293" s="564" t="s">
        <v>1150</v>
      </c>
      <c r="D293" s="378"/>
      <c r="E293" s="378" t="s">
        <v>1140</v>
      </c>
      <c r="F293" s="382"/>
      <c r="G293" s="379" t="s">
        <v>1151</v>
      </c>
      <c r="H293" s="380" t="s">
        <v>1237</v>
      </c>
      <c r="I293" s="672">
        <v>1.62</v>
      </c>
    </row>
    <row r="294" spans="1:9" ht="15" customHeight="1">
      <c r="A294" s="377"/>
      <c r="B294" s="563">
        <v>42172</v>
      </c>
      <c r="C294" s="564" t="s">
        <v>1217</v>
      </c>
      <c r="D294" s="378" t="s">
        <v>1218</v>
      </c>
      <c r="E294" s="378" t="s">
        <v>1140</v>
      </c>
      <c r="F294" s="382"/>
      <c r="G294" s="382" t="s">
        <v>1219</v>
      </c>
      <c r="H294" s="380" t="s">
        <v>1220</v>
      </c>
      <c r="I294" s="676">
        <v>1.59</v>
      </c>
    </row>
    <row r="295" spans="1:9" ht="15" customHeight="1">
      <c r="A295" s="377"/>
      <c r="B295" s="563">
        <v>42172</v>
      </c>
      <c r="C295" s="564" t="s">
        <v>1238</v>
      </c>
      <c r="D295" s="378"/>
      <c r="E295" s="378" t="s">
        <v>1140</v>
      </c>
      <c r="F295" s="382"/>
      <c r="G295" s="382" t="s">
        <v>1239</v>
      </c>
      <c r="H295" s="380" t="s">
        <v>1240</v>
      </c>
      <c r="I295" s="672">
        <v>1.46</v>
      </c>
    </row>
    <row r="296" spans="1:9" ht="15" customHeight="1">
      <c r="A296" s="377"/>
      <c r="B296" s="563"/>
      <c r="C296" s="564"/>
      <c r="D296" s="378"/>
      <c r="E296" s="378"/>
      <c r="F296" s="382"/>
      <c r="G296" s="382"/>
      <c r="H296" s="380"/>
      <c r="I296" s="672"/>
    </row>
    <row r="297" spans="1:9" ht="15" customHeight="1">
      <c r="A297" s="383" t="str">
        <f>B291</f>
        <v>##093.</v>
      </c>
      <c r="B297" s="565"/>
      <c r="C297" s="384"/>
      <c r="D297" s="385"/>
      <c r="E297" s="385"/>
      <c r="F297" s="386"/>
      <c r="G297" s="386"/>
      <c r="H297" s="387" t="s">
        <v>1148</v>
      </c>
      <c r="I297" s="673">
        <f>AVERAGE(I293:I296)</f>
        <v>1.5566666666666666</v>
      </c>
    </row>
    <row r="298" spans="1:9" ht="15" customHeight="1">
      <c r="A298" s="388" t="s">
        <v>1149</v>
      </c>
      <c r="B298" s="620"/>
      <c r="C298" s="620"/>
      <c r="D298" s="389"/>
      <c r="E298" s="389"/>
      <c r="F298" s="389"/>
      <c r="G298" s="389"/>
      <c r="H298" s="389"/>
      <c r="I298" s="674"/>
    </row>
    <row r="299" spans="1:9" ht="15" customHeight="1">
      <c r="A299" s="390"/>
      <c r="B299" s="722"/>
      <c r="C299" s="723"/>
      <c r="D299" s="391"/>
      <c r="E299" s="391"/>
      <c r="F299" s="391"/>
      <c r="G299" s="391"/>
      <c r="H299" s="392"/>
      <c r="I299" s="675"/>
    </row>
    <row r="300" spans="1:9" ht="22.5">
      <c r="A300" s="369" t="s">
        <v>1130</v>
      </c>
      <c r="B300" s="561" t="s">
        <v>981</v>
      </c>
      <c r="C300" s="562" t="s">
        <v>980</v>
      </c>
      <c r="D300" s="370" t="s">
        <v>121</v>
      </c>
      <c r="E300" s="370"/>
      <c r="F300" s="371"/>
      <c r="G300" s="371"/>
      <c r="H300" s="372"/>
      <c r="I300" s="670"/>
    </row>
    <row r="301" spans="1:9" ht="15" customHeight="1">
      <c r="A301" s="373" t="s">
        <v>266</v>
      </c>
      <c r="B301" s="374" t="s">
        <v>1131</v>
      </c>
      <c r="C301" s="375" t="s">
        <v>1132</v>
      </c>
      <c r="D301" s="375" t="s">
        <v>1133</v>
      </c>
      <c r="E301" s="375" t="s">
        <v>1134</v>
      </c>
      <c r="F301" s="375" t="s">
        <v>1135</v>
      </c>
      <c r="G301" s="375" t="s">
        <v>1136</v>
      </c>
      <c r="H301" s="376" t="s">
        <v>1137</v>
      </c>
      <c r="I301" s="671" t="s">
        <v>1138</v>
      </c>
    </row>
    <row r="302" spans="1:9" ht="15" customHeight="1">
      <c r="A302" s="377"/>
      <c r="B302" s="563">
        <v>42157</v>
      </c>
      <c r="C302" s="564" t="s">
        <v>1150</v>
      </c>
      <c r="D302" s="378"/>
      <c r="E302" s="378" t="s">
        <v>1140</v>
      </c>
      <c r="F302" s="382"/>
      <c r="G302" s="379" t="s">
        <v>1151</v>
      </c>
      <c r="H302" s="380" t="s">
        <v>1237</v>
      </c>
      <c r="I302" s="672">
        <v>1.68</v>
      </c>
    </row>
    <row r="303" spans="1:9" ht="15" customHeight="1">
      <c r="A303" s="377"/>
      <c r="B303" s="563">
        <v>42172</v>
      </c>
      <c r="C303" s="564" t="s">
        <v>1217</v>
      </c>
      <c r="D303" s="378" t="s">
        <v>1218</v>
      </c>
      <c r="E303" s="378" t="s">
        <v>1140</v>
      </c>
      <c r="F303" s="382"/>
      <c r="G303" s="382" t="s">
        <v>1219</v>
      </c>
      <c r="H303" s="380" t="s">
        <v>1220</v>
      </c>
      <c r="I303" s="676">
        <v>1.68</v>
      </c>
    </row>
    <row r="304" spans="1:9" ht="15" customHeight="1">
      <c r="A304" s="377"/>
      <c r="B304" s="563">
        <v>42141</v>
      </c>
      <c r="C304" s="564" t="s">
        <v>1221</v>
      </c>
      <c r="D304" s="378"/>
      <c r="E304" s="378" t="s">
        <v>1140</v>
      </c>
      <c r="F304" s="382"/>
      <c r="G304" s="382" t="s">
        <v>1222</v>
      </c>
      <c r="H304" s="380" t="s">
        <v>1223</v>
      </c>
      <c r="I304" s="672">
        <v>1.81</v>
      </c>
    </row>
    <row r="305" spans="1:9" ht="15" customHeight="1">
      <c r="A305" s="377"/>
      <c r="B305" s="563">
        <v>42172</v>
      </c>
      <c r="C305" s="564" t="s">
        <v>1238</v>
      </c>
      <c r="D305" s="378"/>
      <c r="E305" s="378" t="s">
        <v>1140</v>
      </c>
      <c r="F305" s="382"/>
      <c r="G305" s="382" t="s">
        <v>1239</v>
      </c>
      <c r="H305" s="380" t="s">
        <v>1240</v>
      </c>
      <c r="I305" s="672">
        <v>1.57</v>
      </c>
    </row>
    <row r="306" spans="1:9" ht="15" customHeight="1">
      <c r="A306" s="383" t="str">
        <f>B300</f>
        <v>##094.</v>
      </c>
      <c r="B306" s="565"/>
      <c r="C306" s="384"/>
      <c r="D306" s="385"/>
      <c r="E306" s="385"/>
      <c r="F306" s="386"/>
      <c r="G306" s="386"/>
      <c r="H306" s="387" t="s">
        <v>1148</v>
      </c>
      <c r="I306" s="673">
        <f>AVERAGE(I302:I305)</f>
        <v>1.6850000000000001</v>
      </c>
    </row>
    <row r="307" spans="1:9" ht="15" customHeight="1">
      <c r="A307" s="388" t="s">
        <v>1149</v>
      </c>
      <c r="B307" s="620"/>
      <c r="C307" s="620"/>
      <c r="D307" s="389"/>
      <c r="E307" s="389"/>
      <c r="F307" s="389"/>
      <c r="G307" s="389"/>
      <c r="H307" s="389"/>
      <c r="I307" s="674"/>
    </row>
    <row r="308" spans="1:9" ht="15" customHeight="1">
      <c r="A308" s="390"/>
      <c r="B308" s="722"/>
      <c r="C308" s="723"/>
      <c r="D308" s="391"/>
      <c r="E308" s="391"/>
      <c r="F308" s="391"/>
      <c r="G308" s="391"/>
      <c r="H308" s="392"/>
      <c r="I308" s="675"/>
    </row>
    <row r="309" spans="1:9" ht="22.5">
      <c r="A309" s="369" t="s">
        <v>1130</v>
      </c>
      <c r="B309" s="561" t="s">
        <v>984</v>
      </c>
      <c r="C309" s="562" t="s">
        <v>983</v>
      </c>
      <c r="D309" s="370" t="s">
        <v>121</v>
      </c>
      <c r="E309" s="370"/>
      <c r="F309" s="371"/>
      <c r="G309" s="371"/>
      <c r="H309" s="372"/>
      <c r="I309" s="670"/>
    </row>
    <row r="310" spans="1:9" ht="15" customHeight="1">
      <c r="A310" s="373" t="s">
        <v>266</v>
      </c>
      <c r="B310" s="374" t="s">
        <v>1131</v>
      </c>
      <c r="C310" s="375" t="s">
        <v>1132</v>
      </c>
      <c r="D310" s="375" t="s">
        <v>1133</v>
      </c>
      <c r="E310" s="375" t="s">
        <v>1134</v>
      </c>
      <c r="F310" s="375" t="s">
        <v>1135</v>
      </c>
      <c r="G310" s="375" t="s">
        <v>1136</v>
      </c>
      <c r="H310" s="376" t="s">
        <v>1137</v>
      </c>
      <c r="I310" s="671" t="s">
        <v>1138</v>
      </c>
    </row>
    <row r="311" spans="1:9" ht="15" customHeight="1">
      <c r="A311" s="377"/>
      <c r="B311" s="563">
        <v>42157</v>
      </c>
      <c r="C311" s="564" t="s">
        <v>1150</v>
      </c>
      <c r="D311" s="378"/>
      <c r="E311" s="378" t="s">
        <v>1140</v>
      </c>
      <c r="F311" s="382"/>
      <c r="G311" s="379" t="s">
        <v>1151</v>
      </c>
      <c r="H311" s="380" t="s">
        <v>1237</v>
      </c>
      <c r="I311" s="672">
        <v>3.05</v>
      </c>
    </row>
    <row r="312" spans="1:9" ht="15" customHeight="1">
      <c r="A312" s="377"/>
      <c r="B312" s="563">
        <v>42172</v>
      </c>
      <c r="C312" s="564" t="s">
        <v>1217</v>
      </c>
      <c r="D312" s="378" t="s">
        <v>1218</v>
      </c>
      <c r="E312" s="378" t="s">
        <v>1140</v>
      </c>
      <c r="F312" s="382"/>
      <c r="G312" s="382" t="s">
        <v>1219</v>
      </c>
      <c r="H312" s="380" t="s">
        <v>1220</v>
      </c>
      <c r="I312" s="676">
        <v>2.83</v>
      </c>
    </row>
    <row r="313" spans="1:9" ht="15" customHeight="1">
      <c r="A313" s="377"/>
      <c r="B313" s="563">
        <v>42141</v>
      </c>
      <c r="C313" s="564" t="s">
        <v>1221</v>
      </c>
      <c r="D313" s="378"/>
      <c r="E313" s="378" t="s">
        <v>1140</v>
      </c>
      <c r="F313" s="382"/>
      <c r="G313" s="382" t="s">
        <v>1222</v>
      </c>
      <c r="H313" s="380" t="s">
        <v>1223</v>
      </c>
      <c r="I313" s="672">
        <v>3.34</v>
      </c>
    </row>
    <row r="314" spans="1:9" ht="15" customHeight="1">
      <c r="A314" s="377"/>
      <c r="B314" s="563">
        <v>42172</v>
      </c>
      <c r="C314" s="564" t="s">
        <v>1238</v>
      </c>
      <c r="D314" s="378"/>
      <c r="E314" s="378" t="s">
        <v>1140</v>
      </c>
      <c r="F314" s="382"/>
      <c r="G314" s="382" t="s">
        <v>1239</v>
      </c>
      <c r="H314" s="380" t="s">
        <v>1240</v>
      </c>
      <c r="I314" s="672">
        <v>3.13</v>
      </c>
    </row>
    <row r="315" spans="1:9" ht="15" customHeight="1">
      <c r="A315" s="383" t="str">
        <f>B309</f>
        <v>##095.</v>
      </c>
      <c r="B315" s="565"/>
      <c r="C315" s="384"/>
      <c r="D315" s="385"/>
      <c r="E315" s="385"/>
      <c r="F315" s="386"/>
      <c r="G315" s="386"/>
      <c r="H315" s="387" t="s">
        <v>1148</v>
      </c>
      <c r="I315" s="673">
        <f>AVERAGE(I311:I314)</f>
        <v>3.0874999999999995</v>
      </c>
    </row>
    <row r="316" spans="1:9" ht="15" customHeight="1">
      <c r="A316" s="388" t="s">
        <v>1149</v>
      </c>
      <c r="B316" s="620"/>
      <c r="C316" s="620"/>
      <c r="D316" s="389"/>
      <c r="E316" s="389"/>
      <c r="F316" s="389"/>
      <c r="G316" s="389"/>
      <c r="H316" s="389"/>
      <c r="I316" s="674"/>
    </row>
    <row r="317" spans="1:9" ht="15" customHeight="1">
      <c r="A317" s="390"/>
      <c r="B317" s="722"/>
      <c r="C317" s="723"/>
      <c r="D317" s="391"/>
      <c r="E317" s="391"/>
      <c r="F317" s="391"/>
      <c r="G317" s="391"/>
      <c r="H317" s="392"/>
      <c r="I317" s="675"/>
    </row>
    <row r="318" spans="1:9" ht="22.5">
      <c r="A318" s="369" t="s">
        <v>1130</v>
      </c>
      <c r="B318" s="561" t="s">
        <v>987</v>
      </c>
      <c r="C318" s="562" t="s">
        <v>986</v>
      </c>
      <c r="D318" s="370" t="s">
        <v>121</v>
      </c>
      <c r="E318" s="370"/>
      <c r="F318" s="371"/>
      <c r="G318" s="371"/>
      <c r="H318" s="372"/>
      <c r="I318" s="670"/>
    </row>
    <row r="319" spans="1:9" ht="15" customHeight="1">
      <c r="A319" s="373" t="s">
        <v>266</v>
      </c>
      <c r="B319" s="374" t="s">
        <v>1131</v>
      </c>
      <c r="C319" s="375" t="s">
        <v>1132</v>
      </c>
      <c r="D319" s="375" t="s">
        <v>1133</v>
      </c>
      <c r="E319" s="375" t="s">
        <v>1134</v>
      </c>
      <c r="F319" s="375" t="s">
        <v>1135</v>
      </c>
      <c r="G319" s="375" t="s">
        <v>1136</v>
      </c>
      <c r="H319" s="376" t="s">
        <v>1137</v>
      </c>
      <c r="I319" s="671" t="s">
        <v>1138</v>
      </c>
    </row>
    <row r="320" spans="1:9" ht="15" customHeight="1">
      <c r="A320" s="377"/>
      <c r="B320" s="563">
        <v>42157</v>
      </c>
      <c r="C320" s="564" t="s">
        <v>1150</v>
      </c>
      <c r="D320" s="378"/>
      <c r="E320" s="378" t="s">
        <v>1140</v>
      </c>
      <c r="F320" s="382"/>
      <c r="G320" s="379" t="s">
        <v>1151</v>
      </c>
      <c r="H320" s="380" t="s">
        <v>1237</v>
      </c>
      <c r="I320" s="672">
        <v>3.16</v>
      </c>
    </row>
    <row r="321" spans="1:9" ht="15" customHeight="1">
      <c r="A321" s="377"/>
      <c r="B321" s="563">
        <v>42172</v>
      </c>
      <c r="C321" s="564" t="s">
        <v>1217</v>
      </c>
      <c r="D321" s="378" t="s">
        <v>1218</v>
      </c>
      <c r="E321" s="378" t="s">
        <v>1140</v>
      </c>
      <c r="F321" s="382"/>
      <c r="G321" s="382" t="s">
        <v>1219</v>
      </c>
      <c r="H321" s="380" t="s">
        <v>1220</v>
      </c>
      <c r="I321" s="676">
        <v>2.94</v>
      </c>
    </row>
    <row r="322" spans="1:9" ht="15" customHeight="1">
      <c r="A322" s="377"/>
      <c r="B322" s="563">
        <v>42172</v>
      </c>
      <c r="C322" s="564" t="s">
        <v>1238</v>
      </c>
      <c r="D322" s="378"/>
      <c r="E322" s="378" t="s">
        <v>1140</v>
      </c>
      <c r="F322" s="382"/>
      <c r="G322" s="382" t="s">
        <v>1239</v>
      </c>
      <c r="H322" s="380" t="s">
        <v>1240</v>
      </c>
      <c r="I322" s="672">
        <v>3.72</v>
      </c>
    </row>
    <row r="323" spans="1:9" ht="15" customHeight="1">
      <c r="A323" s="377"/>
      <c r="B323" s="563"/>
      <c r="C323" s="564"/>
      <c r="D323" s="378"/>
      <c r="E323" s="378"/>
      <c r="F323" s="382"/>
      <c r="G323" s="382"/>
      <c r="H323" s="380"/>
      <c r="I323" s="672"/>
    </row>
    <row r="324" spans="1:9" ht="15" customHeight="1">
      <c r="A324" s="383" t="str">
        <f>B318</f>
        <v>##096.</v>
      </c>
      <c r="B324" s="565"/>
      <c r="C324" s="384"/>
      <c r="D324" s="385"/>
      <c r="E324" s="385"/>
      <c r="F324" s="386"/>
      <c r="G324" s="386"/>
      <c r="H324" s="387" t="s">
        <v>1148</v>
      </c>
      <c r="I324" s="673">
        <f>AVERAGE(I320:I323)</f>
        <v>3.2733333333333334</v>
      </c>
    </row>
    <row r="325" spans="1:9" ht="15" customHeight="1">
      <c r="A325" s="388" t="s">
        <v>1149</v>
      </c>
      <c r="B325" s="620"/>
      <c r="C325" s="620"/>
      <c r="D325" s="389"/>
      <c r="E325" s="389"/>
      <c r="F325" s="389"/>
      <c r="G325" s="389"/>
      <c r="H325" s="389"/>
      <c r="I325" s="674"/>
    </row>
    <row r="326" spans="1:9" ht="15" customHeight="1">
      <c r="A326" s="390"/>
      <c r="B326" s="722"/>
      <c r="C326" s="723"/>
      <c r="D326" s="391"/>
      <c r="E326" s="391"/>
      <c r="F326" s="391"/>
      <c r="G326" s="391"/>
      <c r="H326" s="392"/>
      <c r="I326" s="675"/>
    </row>
    <row r="327" spans="1:9" ht="22.5">
      <c r="A327" s="369" t="s">
        <v>1130</v>
      </c>
      <c r="B327" s="561" t="s">
        <v>990</v>
      </c>
      <c r="C327" s="562" t="s">
        <v>989</v>
      </c>
      <c r="D327" s="370" t="s">
        <v>121</v>
      </c>
      <c r="E327" s="370"/>
      <c r="F327" s="371"/>
      <c r="G327" s="371"/>
      <c r="H327" s="372"/>
      <c r="I327" s="670"/>
    </row>
    <row r="328" spans="1:9" ht="15" customHeight="1">
      <c r="A328" s="373" t="s">
        <v>266</v>
      </c>
      <c r="B328" s="374" t="s">
        <v>1131</v>
      </c>
      <c r="C328" s="375" t="s">
        <v>1132</v>
      </c>
      <c r="D328" s="375" t="s">
        <v>1133</v>
      </c>
      <c r="E328" s="375" t="s">
        <v>1134</v>
      </c>
      <c r="F328" s="375" t="s">
        <v>1135</v>
      </c>
      <c r="G328" s="375" t="s">
        <v>1136</v>
      </c>
      <c r="H328" s="376" t="s">
        <v>1137</v>
      </c>
      <c r="I328" s="671" t="s">
        <v>1138</v>
      </c>
    </row>
    <row r="329" spans="1:9" ht="15" customHeight="1">
      <c r="A329" s="377"/>
      <c r="B329" s="563">
        <v>42157</v>
      </c>
      <c r="C329" s="564" t="s">
        <v>1150</v>
      </c>
      <c r="D329" s="378"/>
      <c r="E329" s="378" t="s">
        <v>1140</v>
      </c>
      <c r="F329" s="382"/>
      <c r="G329" s="379" t="s">
        <v>1151</v>
      </c>
      <c r="H329" s="380" t="s">
        <v>1237</v>
      </c>
      <c r="I329" s="672">
        <v>3.45</v>
      </c>
    </row>
    <row r="330" spans="1:9" ht="15" customHeight="1">
      <c r="A330" s="377"/>
      <c r="B330" s="563">
        <v>42172</v>
      </c>
      <c r="C330" s="564" t="s">
        <v>1217</v>
      </c>
      <c r="D330" s="378" t="s">
        <v>1218</v>
      </c>
      <c r="E330" s="378" t="s">
        <v>1140</v>
      </c>
      <c r="F330" s="382"/>
      <c r="G330" s="382" t="s">
        <v>1219</v>
      </c>
      <c r="H330" s="380" t="s">
        <v>1220</v>
      </c>
      <c r="I330" s="676">
        <v>3.23</v>
      </c>
    </row>
    <row r="331" spans="1:9" ht="15" customHeight="1">
      <c r="A331" s="377"/>
      <c r="B331" s="563">
        <v>42141</v>
      </c>
      <c r="C331" s="564" t="s">
        <v>1221</v>
      </c>
      <c r="D331" s="378"/>
      <c r="E331" s="378" t="s">
        <v>1140</v>
      </c>
      <c r="F331" s="382"/>
      <c r="G331" s="382" t="s">
        <v>1222</v>
      </c>
      <c r="H331" s="380" t="s">
        <v>1223</v>
      </c>
      <c r="I331" s="672">
        <v>3.52</v>
      </c>
    </row>
    <row r="332" spans="1:9" ht="15" customHeight="1">
      <c r="A332" s="377"/>
      <c r="B332" s="563">
        <v>42172</v>
      </c>
      <c r="C332" s="564" t="s">
        <v>1238</v>
      </c>
      <c r="D332" s="378"/>
      <c r="E332" s="378" t="s">
        <v>1140</v>
      </c>
      <c r="F332" s="382"/>
      <c r="G332" s="382" t="s">
        <v>1239</v>
      </c>
      <c r="H332" s="380" t="s">
        <v>1240</v>
      </c>
      <c r="I332" s="672">
        <v>4.16</v>
      </c>
    </row>
    <row r="333" spans="1:9" ht="15" customHeight="1">
      <c r="A333" s="383" t="str">
        <f>B327</f>
        <v>##097.</v>
      </c>
      <c r="B333" s="565"/>
      <c r="C333" s="384"/>
      <c r="D333" s="385"/>
      <c r="E333" s="385"/>
      <c r="F333" s="386"/>
      <c r="G333" s="386"/>
      <c r="H333" s="387" t="s">
        <v>1148</v>
      </c>
      <c r="I333" s="673">
        <f>AVERAGE(I329:I332)</f>
        <v>3.59</v>
      </c>
    </row>
    <row r="334" spans="1:9" ht="15" customHeight="1">
      <c r="A334" s="388" t="s">
        <v>1149</v>
      </c>
      <c r="B334" s="620"/>
      <c r="C334" s="620"/>
      <c r="D334" s="389"/>
      <c r="E334" s="389"/>
      <c r="F334" s="389"/>
      <c r="G334" s="389"/>
      <c r="H334" s="389"/>
      <c r="I334" s="674"/>
    </row>
    <row r="335" spans="1:9" ht="15" customHeight="1">
      <c r="A335" s="390"/>
      <c r="B335" s="722"/>
      <c r="C335" s="723"/>
      <c r="D335" s="391"/>
      <c r="E335" s="391"/>
      <c r="F335" s="391"/>
      <c r="G335" s="391"/>
      <c r="H335" s="392"/>
      <c r="I335" s="675"/>
    </row>
    <row r="336" spans="1:9" ht="15" customHeight="1">
      <c r="A336" s="369" t="s">
        <v>1130</v>
      </c>
      <c r="B336" s="561" t="s">
        <v>993</v>
      </c>
      <c r="C336" s="562" t="s">
        <v>992</v>
      </c>
      <c r="D336" s="370" t="s">
        <v>118</v>
      </c>
      <c r="E336" s="370"/>
      <c r="F336" s="371"/>
      <c r="G336" s="371"/>
      <c r="H336" s="372"/>
      <c r="I336" s="670"/>
    </row>
    <row r="337" spans="1:9" ht="15" customHeight="1">
      <c r="A337" s="373" t="s">
        <v>266</v>
      </c>
      <c r="B337" s="374" t="s">
        <v>1131</v>
      </c>
      <c r="C337" s="375" t="s">
        <v>1132</v>
      </c>
      <c r="D337" s="375" t="s">
        <v>1133</v>
      </c>
      <c r="E337" s="375" t="s">
        <v>1134</v>
      </c>
      <c r="F337" s="375" t="s">
        <v>1135</v>
      </c>
      <c r="G337" s="375" t="s">
        <v>1136</v>
      </c>
      <c r="H337" s="376" t="s">
        <v>1137</v>
      </c>
      <c r="I337" s="671" t="s">
        <v>1138</v>
      </c>
    </row>
    <row r="338" spans="1:9" ht="15" customHeight="1">
      <c r="A338" s="377"/>
      <c r="B338" s="563">
        <v>42171</v>
      </c>
      <c r="C338" s="564" t="s">
        <v>1241</v>
      </c>
      <c r="D338" s="378"/>
      <c r="E338" s="378" t="s">
        <v>1135</v>
      </c>
      <c r="F338" s="382" t="s">
        <v>1242</v>
      </c>
      <c r="G338" s="379"/>
      <c r="H338" s="380"/>
      <c r="I338" s="672">
        <v>27.35</v>
      </c>
    </row>
    <row r="339" spans="1:9" ht="15" customHeight="1">
      <c r="A339" s="377"/>
      <c r="B339" s="563">
        <v>42171</v>
      </c>
      <c r="C339" s="564" t="s">
        <v>1243</v>
      </c>
      <c r="D339" s="378"/>
      <c r="E339" s="378" t="s">
        <v>1135</v>
      </c>
      <c r="F339" s="382" t="s">
        <v>1244</v>
      </c>
      <c r="G339" s="382"/>
      <c r="H339" s="380"/>
      <c r="I339" s="676">
        <v>20.93</v>
      </c>
    </row>
    <row r="340" spans="1:9" ht="15" customHeight="1">
      <c r="A340" s="377"/>
      <c r="B340" s="563">
        <v>42171</v>
      </c>
      <c r="C340" s="564" t="s">
        <v>1245</v>
      </c>
      <c r="D340" s="378"/>
      <c r="E340" s="378" t="s">
        <v>1135</v>
      </c>
      <c r="F340" s="382" t="s">
        <v>1246</v>
      </c>
      <c r="G340" s="382"/>
      <c r="H340" s="380"/>
      <c r="I340" s="672">
        <v>37.17</v>
      </c>
    </row>
    <row r="341" spans="1:9" ht="15" customHeight="1">
      <c r="A341" s="377"/>
      <c r="B341" s="563">
        <v>42172</v>
      </c>
      <c r="C341" s="564" t="s">
        <v>1217</v>
      </c>
      <c r="D341" s="378" t="s">
        <v>1218</v>
      </c>
      <c r="E341" s="378" t="s">
        <v>1140</v>
      </c>
      <c r="F341" s="382"/>
      <c r="G341" s="382" t="s">
        <v>1219</v>
      </c>
      <c r="H341" s="380" t="s">
        <v>1220</v>
      </c>
      <c r="I341" s="672">
        <v>22.7</v>
      </c>
    </row>
    <row r="342" spans="1:9" ht="15" customHeight="1">
      <c r="A342" s="383" t="str">
        <f>B336</f>
        <v>##098.</v>
      </c>
      <c r="B342" s="565"/>
      <c r="C342" s="384"/>
      <c r="D342" s="385"/>
      <c r="E342" s="385"/>
      <c r="F342" s="386"/>
      <c r="G342" s="386"/>
      <c r="H342" s="387" t="s">
        <v>1148</v>
      </c>
      <c r="I342" s="673">
        <f>AVERAGE(I338:I341)</f>
        <v>27.037500000000001</v>
      </c>
    </row>
    <row r="343" spans="1:9" ht="15" customHeight="1">
      <c r="A343" s="388" t="s">
        <v>1149</v>
      </c>
      <c r="B343" s="620"/>
      <c r="C343" s="620"/>
      <c r="D343" s="389"/>
      <c r="E343" s="389"/>
      <c r="F343" s="389"/>
      <c r="G343" s="389"/>
      <c r="H343" s="389"/>
      <c r="I343" s="674"/>
    </row>
    <row r="344" spans="1:9" ht="15" customHeight="1">
      <c r="A344" s="390"/>
      <c r="B344" s="722"/>
      <c r="C344" s="723"/>
      <c r="D344" s="391"/>
      <c r="E344" s="391"/>
      <c r="F344" s="391"/>
      <c r="G344" s="391"/>
      <c r="H344" s="392"/>
      <c r="I344" s="675"/>
    </row>
    <row r="345" spans="1:9" ht="15" customHeight="1">
      <c r="A345" s="369" t="s">
        <v>1130</v>
      </c>
      <c r="B345" s="561" t="s">
        <v>1100</v>
      </c>
      <c r="C345" s="562" t="s">
        <v>1099</v>
      </c>
      <c r="D345" s="370" t="s">
        <v>108</v>
      </c>
      <c r="E345" s="370"/>
      <c r="F345" s="371"/>
      <c r="G345" s="371"/>
      <c r="H345" s="372"/>
      <c r="I345" s="670"/>
    </row>
    <row r="346" spans="1:9" ht="15" customHeight="1">
      <c r="A346" s="373" t="s">
        <v>266</v>
      </c>
      <c r="B346" s="374" t="s">
        <v>1131</v>
      </c>
      <c r="C346" s="375" t="s">
        <v>1132</v>
      </c>
      <c r="D346" s="375" t="s">
        <v>1133</v>
      </c>
      <c r="E346" s="375" t="s">
        <v>1134</v>
      </c>
      <c r="F346" s="375" t="s">
        <v>1135</v>
      </c>
      <c r="G346" s="375" t="s">
        <v>1136</v>
      </c>
      <c r="H346" s="376" t="s">
        <v>1137</v>
      </c>
      <c r="I346" s="671" t="s">
        <v>1138</v>
      </c>
    </row>
    <row r="347" spans="1:9" ht="15" customHeight="1">
      <c r="A347" s="377"/>
      <c r="B347" s="563">
        <v>42296</v>
      </c>
      <c r="C347" s="564" t="s">
        <v>1247</v>
      </c>
      <c r="D347" s="378"/>
      <c r="E347" s="378" t="s">
        <v>1135</v>
      </c>
      <c r="F347" s="396" t="s">
        <v>1193</v>
      </c>
      <c r="G347" s="382"/>
      <c r="H347" s="380" t="s">
        <v>1248</v>
      </c>
      <c r="I347" s="672">
        <v>181.28</v>
      </c>
    </row>
    <row r="348" spans="1:9">
      <c r="A348" s="377"/>
      <c r="B348" s="563"/>
      <c r="C348" s="564"/>
      <c r="D348" s="378"/>
      <c r="E348" s="378"/>
      <c r="F348" s="396"/>
      <c r="G348" s="382"/>
      <c r="H348" s="393"/>
      <c r="I348" s="676"/>
    </row>
    <row r="349" spans="1:9" ht="15" customHeight="1">
      <c r="A349" s="377"/>
      <c r="B349" s="563"/>
      <c r="C349" s="564"/>
      <c r="D349" s="378"/>
      <c r="E349" s="378"/>
      <c r="F349" s="396"/>
      <c r="G349" s="382"/>
      <c r="H349" s="380"/>
      <c r="I349" s="672"/>
    </row>
    <row r="350" spans="1:9" ht="15" customHeight="1">
      <c r="A350" s="377"/>
      <c r="B350" s="563" t="str">
        <f>IF(A350="","",CONCATENATE(MID(A350,9,2),"/",MID(A350,7,2),"/",MID(A350,3,4)))</f>
        <v/>
      </c>
      <c r="C350" s="564"/>
      <c r="D350" s="378"/>
      <c r="E350" s="378"/>
      <c r="F350" s="382"/>
      <c r="G350" s="382"/>
      <c r="H350" s="380"/>
      <c r="I350" s="672"/>
    </row>
    <row r="351" spans="1:9" ht="15" customHeight="1">
      <c r="A351" s="383" t="str">
        <f>B345</f>
        <v>##122.</v>
      </c>
      <c r="B351" s="565"/>
      <c r="C351" s="384"/>
      <c r="D351" s="385"/>
      <c r="E351" s="385"/>
      <c r="F351" s="386"/>
      <c r="G351" s="386"/>
      <c r="H351" s="387" t="s">
        <v>1148</v>
      </c>
      <c r="I351" s="673">
        <f>AVERAGE(I347:I350)</f>
        <v>181.28</v>
      </c>
    </row>
    <row r="352" spans="1:9" ht="15" customHeight="1">
      <c r="A352" s="388" t="s">
        <v>1149</v>
      </c>
      <c r="B352" s="620"/>
      <c r="C352" s="620"/>
      <c r="D352" s="389"/>
      <c r="E352" s="389"/>
      <c r="F352" s="389"/>
      <c r="G352" s="389"/>
      <c r="H352" s="389"/>
      <c r="I352" s="674"/>
    </row>
    <row r="353" spans="1:9" ht="15" customHeight="1">
      <c r="A353" s="390"/>
      <c r="B353" s="722"/>
      <c r="C353" s="723"/>
      <c r="D353" s="391"/>
      <c r="E353" s="391"/>
      <c r="F353" s="391"/>
      <c r="G353" s="391"/>
      <c r="H353" s="392"/>
      <c r="I353" s="675"/>
    </row>
    <row r="354" spans="1:9" ht="33.75">
      <c r="A354" s="369" t="s">
        <v>1130</v>
      </c>
      <c r="B354" s="561" t="s">
        <v>1107</v>
      </c>
      <c r="C354" s="562" t="s">
        <v>18779</v>
      </c>
      <c r="D354" s="370" t="s">
        <v>108</v>
      </c>
      <c r="E354" s="370"/>
      <c r="F354" s="371"/>
      <c r="G354" s="371"/>
      <c r="H354" s="372"/>
      <c r="I354" s="670"/>
    </row>
    <row r="355" spans="1:9" ht="15" customHeight="1">
      <c r="A355" s="373" t="s">
        <v>266</v>
      </c>
      <c r="B355" s="374" t="s">
        <v>1131</v>
      </c>
      <c r="C355" s="375" t="s">
        <v>1132</v>
      </c>
      <c r="D355" s="375" t="s">
        <v>1133</v>
      </c>
      <c r="E355" s="375" t="s">
        <v>1134</v>
      </c>
      <c r="F355" s="375" t="s">
        <v>1135</v>
      </c>
      <c r="G355" s="375" t="s">
        <v>1136</v>
      </c>
      <c r="H355" s="376" t="s">
        <v>1137</v>
      </c>
      <c r="I355" s="671" t="s">
        <v>1138</v>
      </c>
    </row>
    <row r="356" spans="1:9" ht="22.5">
      <c r="A356" s="377"/>
      <c r="B356" s="563">
        <v>42509</v>
      </c>
      <c r="C356" s="564" t="s">
        <v>1249</v>
      </c>
      <c r="D356" s="378"/>
      <c r="E356" s="378" t="s">
        <v>1140</v>
      </c>
      <c r="F356" s="396" t="s">
        <v>1250</v>
      </c>
      <c r="G356" s="395" t="s">
        <v>1251</v>
      </c>
      <c r="H356" s="380" t="s">
        <v>1252</v>
      </c>
      <c r="I356" s="672">
        <v>102500</v>
      </c>
    </row>
    <row r="357" spans="1:9" ht="22.5">
      <c r="A357" s="377"/>
      <c r="B357" s="563">
        <v>42537</v>
      </c>
      <c r="C357" s="564" t="s">
        <v>18780</v>
      </c>
      <c r="D357" s="378"/>
      <c r="E357" s="378" t="s">
        <v>1140</v>
      </c>
      <c r="F357" s="396" t="s">
        <v>18783</v>
      </c>
      <c r="G357" s="382" t="s">
        <v>18781</v>
      </c>
      <c r="H357" s="393" t="s">
        <v>18782</v>
      </c>
      <c r="I357" s="676">
        <v>78100</v>
      </c>
    </row>
    <row r="358" spans="1:9" ht="22.5">
      <c r="A358" s="377"/>
      <c r="B358" s="563">
        <v>42548</v>
      </c>
      <c r="C358" s="564" t="s">
        <v>18969</v>
      </c>
      <c r="D358" s="378"/>
      <c r="E358" s="378" t="s">
        <v>1140</v>
      </c>
      <c r="F358" s="396" t="s">
        <v>18972</v>
      </c>
      <c r="G358" s="395" t="s">
        <v>18971</v>
      </c>
      <c r="H358" s="380" t="s">
        <v>18970</v>
      </c>
      <c r="I358" s="672">
        <v>79349.679999999993</v>
      </c>
    </row>
    <row r="359" spans="1:9" ht="15" customHeight="1">
      <c r="A359" s="377"/>
      <c r="B359" s="563" t="str">
        <f>IF(A359="","",CONCATENATE(MID(A359,9,2),"/",MID(A359,7,2),"/",MID(A359,3,4)))</f>
        <v/>
      </c>
      <c r="C359" s="564"/>
      <c r="D359" s="378"/>
      <c r="E359" s="378"/>
      <c r="F359" s="382"/>
      <c r="G359" s="382"/>
      <c r="H359" s="380"/>
      <c r="I359" s="672"/>
    </row>
    <row r="360" spans="1:9" ht="15" customHeight="1">
      <c r="A360" s="383" t="str">
        <f>B354</f>
        <v>##123.</v>
      </c>
      <c r="B360" s="565"/>
      <c r="C360" s="384"/>
      <c r="D360" s="385"/>
      <c r="E360" s="385"/>
      <c r="F360" s="386"/>
      <c r="G360" s="386"/>
      <c r="H360" s="387" t="s">
        <v>1148</v>
      </c>
      <c r="I360" s="673">
        <f>AVERAGE(I356:I359)</f>
        <v>86649.893333333326</v>
      </c>
    </row>
    <row r="361" spans="1:9" ht="15" customHeight="1">
      <c r="A361" s="388" t="s">
        <v>1149</v>
      </c>
      <c r="B361" s="620"/>
      <c r="C361" s="620"/>
      <c r="D361" s="389"/>
      <c r="E361" s="389"/>
      <c r="F361" s="389"/>
      <c r="G361" s="389"/>
      <c r="H361" s="389"/>
      <c r="I361" s="674"/>
    </row>
    <row r="362" spans="1:9" ht="15" customHeight="1">
      <c r="A362" s="390"/>
      <c r="B362" s="722"/>
      <c r="C362" s="723"/>
      <c r="D362" s="391"/>
      <c r="E362" s="391"/>
      <c r="F362" s="391"/>
      <c r="G362" s="391"/>
      <c r="H362" s="392"/>
      <c r="I362" s="675"/>
    </row>
    <row r="363" spans="1:9" ht="33.75">
      <c r="A363" s="369" t="s">
        <v>1130</v>
      </c>
      <c r="B363" s="561" t="s">
        <v>18600</v>
      </c>
      <c r="C363" s="562" t="s">
        <v>18601</v>
      </c>
      <c r="D363" s="370" t="s">
        <v>112</v>
      </c>
      <c r="E363" s="370"/>
      <c r="F363" s="371"/>
      <c r="G363" s="371"/>
      <c r="H363" s="372"/>
      <c r="I363" s="670"/>
    </row>
    <row r="364" spans="1:9" ht="15" customHeight="1">
      <c r="A364" s="373" t="s">
        <v>266</v>
      </c>
      <c r="B364" s="374" t="s">
        <v>1131</v>
      </c>
      <c r="C364" s="375" t="s">
        <v>1132</v>
      </c>
      <c r="D364" s="375" t="s">
        <v>1133</v>
      </c>
      <c r="E364" s="375" t="s">
        <v>1134</v>
      </c>
      <c r="F364" s="375" t="s">
        <v>1135</v>
      </c>
      <c r="G364" s="375" t="s">
        <v>1136</v>
      </c>
      <c r="H364" s="376" t="s">
        <v>1137</v>
      </c>
      <c r="I364" s="671" t="s">
        <v>1138</v>
      </c>
    </row>
    <row r="365" spans="1:9" ht="15" customHeight="1">
      <c r="A365" s="377"/>
      <c r="B365" s="563">
        <v>42464</v>
      </c>
      <c r="C365" s="564" t="s">
        <v>18602</v>
      </c>
      <c r="D365" s="378"/>
      <c r="E365" s="378" t="s">
        <v>1140</v>
      </c>
      <c r="F365" s="396" t="s">
        <v>18603</v>
      </c>
      <c r="G365" s="395" t="s">
        <v>18604</v>
      </c>
      <c r="H365" s="393" t="s">
        <v>18605</v>
      </c>
      <c r="I365" s="672">
        <v>234.74</v>
      </c>
    </row>
    <row r="366" spans="1:9" ht="15" customHeight="1">
      <c r="A366" s="377"/>
      <c r="B366" s="563">
        <v>42621</v>
      </c>
      <c r="C366" s="860" t="s">
        <v>31231</v>
      </c>
      <c r="D366" s="378"/>
      <c r="E366" s="850" t="s">
        <v>1140</v>
      </c>
      <c r="F366" s="396"/>
      <c r="G366" s="851" t="s">
        <v>31232</v>
      </c>
      <c r="H366" s="393"/>
      <c r="I366" s="676">
        <v>274</v>
      </c>
    </row>
    <row r="367" spans="1:9" ht="15" customHeight="1">
      <c r="A367" s="377"/>
      <c r="B367" s="563">
        <v>42621</v>
      </c>
      <c r="C367" s="860" t="s">
        <v>31233</v>
      </c>
      <c r="D367" s="378"/>
      <c r="E367" s="850" t="s">
        <v>1140</v>
      </c>
      <c r="F367" s="793" t="s">
        <v>31234</v>
      </c>
      <c r="G367" s="382"/>
      <c r="H367" s="852" t="s">
        <v>31235</v>
      </c>
      <c r="I367" s="672">
        <v>201.25</v>
      </c>
    </row>
    <row r="368" spans="1:9" ht="15" customHeight="1">
      <c r="A368" s="377"/>
      <c r="B368" s="563" t="str">
        <f>IF(A368="","",CONCATENATE(MID(A368,9,2),"/",MID(A368,7,2),"/",MID(A368,3,4)))</f>
        <v/>
      </c>
      <c r="C368" s="564"/>
      <c r="D368" s="378"/>
      <c r="E368" s="378"/>
      <c r="F368" s="382"/>
      <c r="G368" s="382"/>
      <c r="H368" s="380"/>
      <c r="I368" s="672"/>
    </row>
    <row r="369" spans="1:9" ht="15" customHeight="1">
      <c r="A369" s="383" t="str">
        <f>B363</f>
        <v>##124.</v>
      </c>
      <c r="B369" s="565"/>
      <c r="C369" s="384"/>
      <c r="D369" s="385"/>
      <c r="E369" s="385"/>
      <c r="F369" s="386"/>
      <c r="G369" s="386"/>
      <c r="H369" s="387" t="s">
        <v>1148</v>
      </c>
      <c r="I369" s="673">
        <f>AVERAGE(I365:I368)</f>
        <v>236.66333333333333</v>
      </c>
    </row>
    <row r="370" spans="1:9" ht="15" customHeight="1">
      <c r="A370" s="388" t="s">
        <v>1149</v>
      </c>
      <c r="B370" s="620"/>
      <c r="C370" s="620"/>
      <c r="D370" s="389"/>
      <c r="E370" s="389"/>
      <c r="F370" s="389"/>
      <c r="G370" s="389"/>
      <c r="H370" s="389"/>
      <c r="I370" s="674"/>
    </row>
    <row r="371" spans="1:9" ht="15" customHeight="1">
      <c r="A371" s="390"/>
      <c r="B371" s="722"/>
      <c r="C371" s="723"/>
      <c r="D371" s="391"/>
      <c r="E371" s="391"/>
      <c r="F371" s="391"/>
      <c r="G371" s="391"/>
      <c r="H371" s="392"/>
      <c r="I371" s="675"/>
    </row>
    <row r="372" spans="1:9" ht="22.5">
      <c r="A372" s="369" t="s">
        <v>1130</v>
      </c>
      <c r="B372" s="561" t="s">
        <v>18739</v>
      </c>
      <c r="C372" s="562" t="s">
        <v>836</v>
      </c>
      <c r="D372" s="370" t="s">
        <v>112</v>
      </c>
      <c r="E372" s="370"/>
      <c r="F372" s="371"/>
      <c r="G372" s="371"/>
      <c r="H372" s="372"/>
      <c r="I372" s="670"/>
    </row>
    <row r="373" spans="1:9" ht="15" customHeight="1">
      <c r="A373" s="373" t="s">
        <v>266</v>
      </c>
      <c r="B373" s="374" t="s">
        <v>1131</v>
      </c>
      <c r="C373" s="375" t="s">
        <v>1132</v>
      </c>
      <c r="D373" s="375" t="s">
        <v>1133</v>
      </c>
      <c r="E373" s="375" t="s">
        <v>1134</v>
      </c>
      <c r="F373" s="375" t="s">
        <v>1135</v>
      </c>
      <c r="G373" s="375" t="s">
        <v>1136</v>
      </c>
      <c r="H373" s="376" t="s">
        <v>1137</v>
      </c>
      <c r="I373" s="671" t="s">
        <v>1138</v>
      </c>
    </row>
    <row r="374" spans="1:9" ht="15" customHeight="1">
      <c r="A374" s="377"/>
      <c r="B374" s="563">
        <v>42536</v>
      </c>
      <c r="C374" s="564" t="s">
        <v>18740</v>
      </c>
      <c r="D374" s="378"/>
      <c r="E374" s="378" t="s">
        <v>1135</v>
      </c>
      <c r="F374" s="396" t="s">
        <v>18741</v>
      </c>
      <c r="G374" s="395"/>
      <c r="H374" s="393" t="s">
        <v>18742</v>
      </c>
      <c r="I374" s="672">
        <v>57.6</v>
      </c>
    </row>
    <row r="375" spans="1:9" ht="56.25">
      <c r="A375" s="377"/>
      <c r="B375" s="563">
        <v>42536</v>
      </c>
      <c r="C375" s="564" t="s">
        <v>18748</v>
      </c>
      <c r="D375" s="378"/>
      <c r="E375" s="378" t="s">
        <v>1135</v>
      </c>
      <c r="F375" s="396" t="s">
        <v>18750</v>
      </c>
      <c r="G375" s="382"/>
      <c r="H375" s="380" t="s">
        <v>18749</v>
      </c>
      <c r="I375" s="676">
        <v>49.9</v>
      </c>
    </row>
    <row r="376" spans="1:9" ht="45">
      <c r="A376" s="377"/>
      <c r="B376" s="563">
        <v>42536</v>
      </c>
      <c r="C376" s="564" t="s">
        <v>18753</v>
      </c>
      <c r="D376" s="378"/>
      <c r="E376" s="378" t="s">
        <v>1135</v>
      </c>
      <c r="F376" s="396" t="s">
        <v>18752</v>
      </c>
      <c r="G376" s="382"/>
      <c r="H376" s="380" t="s">
        <v>18751</v>
      </c>
      <c r="I376" s="672">
        <v>57.9</v>
      </c>
    </row>
    <row r="377" spans="1:9" ht="15" customHeight="1">
      <c r="A377" s="377"/>
      <c r="B377" s="563" t="str">
        <f>IF(A377="","",CONCATENATE(MID(A377,9,2),"/",MID(A377,7,2),"/",MID(A377,3,4)))</f>
        <v/>
      </c>
      <c r="C377" s="564"/>
      <c r="D377" s="378"/>
      <c r="E377" s="378"/>
      <c r="F377" s="382"/>
      <c r="G377" s="382"/>
      <c r="H377" s="380"/>
      <c r="I377" s="672"/>
    </row>
    <row r="378" spans="1:9" ht="15" customHeight="1">
      <c r="A378" s="383" t="str">
        <f>B372</f>
        <v>##125.</v>
      </c>
      <c r="B378" s="565"/>
      <c r="C378" s="384"/>
      <c r="D378" s="385"/>
      <c r="E378" s="385"/>
      <c r="F378" s="386"/>
      <c r="G378" s="386"/>
      <c r="H378" s="387" t="s">
        <v>1148</v>
      </c>
      <c r="I378" s="673">
        <f>AVERAGE(I374:I377)</f>
        <v>55.133333333333333</v>
      </c>
    </row>
    <row r="379" spans="1:9" ht="15" customHeight="1">
      <c r="A379" s="388" t="s">
        <v>1149</v>
      </c>
      <c r="B379" s="620"/>
      <c r="C379" s="620"/>
      <c r="D379" s="389"/>
      <c r="E379" s="389"/>
      <c r="F379" s="389"/>
      <c r="G379" s="389"/>
      <c r="H379" s="389"/>
      <c r="I379" s="674"/>
    </row>
    <row r="380" spans="1:9" ht="15" customHeight="1">
      <c r="A380" s="390"/>
      <c r="B380" s="722"/>
      <c r="C380" s="723"/>
      <c r="D380" s="391"/>
      <c r="E380" s="391"/>
      <c r="F380" s="391"/>
      <c r="G380" s="391"/>
      <c r="H380" s="392"/>
      <c r="I380" s="675"/>
    </row>
    <row r="381" spans="1:9" ht="22.5">
      <c r="A381" s="369" t="s">
        <v>1130</v>
      </c>
      <c r="B381" s="561" t="s">
        <v>18746</v>
      </c>
      <c r="C381" s="562" t="s">
        <v>18745</v>
      </c>
      <c r="D381" s="370" t="s">
        <v>112</v>
      </c>
      <c r="E381" s="370"/>
      <c r="F381" s="371"/>
      <c r="G381" s="371"/>
      <c r="H381" s="372"/>
      <c r="I381" s="670"/>
    </row>
    <row r="382" spans="1:9" ht="15" customHeight="1">
      <c r="A382" s="373" t="s">
        <v>266</v>
      </c>
      <c r="B382" s="374" t="s">
        <v>1131</v>
      </c>
      <c r="C382" s="375" t="s">
        <v>1132</v>
      </c>
      <c r="D382" s="375" t="s">
        <v>1133</v>
      </c>
      <c r="E382" s="375" t="s">
        <v>1134</v>
      </c>
      <c r="F382" s="375" t="s">
        <v>1135</v>
      </c>
      <c r="G382" s="375" t="s">
        <v>1136</v>
      </c>
      <c r="H382" s="376" t="s">
        <v>1137</v>
      </c>
      <c r="I382" s="671" t="s">
        <v>1138</v>
      </c>
    </row>
    <row r="383" spans="1:9" ht="15" customHeight="1">
      <c r="A383" s="377"/>
      <c r="B383" s="563">
        <v>42536</v>
      </c>
      <c r="C383" s="564" t="s">
        <v>18740</v>
      </c>
      <c r="D383" s="378"/>
      <c r="E383" s="378" t="s">
        <v>1140</v>
      </c>
      <c r="F383" s="396" t="s">
        <v>18741</v>
      </c>
      <c r="G383" s="395"/>
      <c r="H383" s="393" t="s">
        <v>18742</v>
      </c>
      <c r="I383" s="672">
        <v>63.792000000000002</v>
      </c>
    </row>
    <row r="384" spans="1:9" ht="33.75" customHeight="1">
      <c r="A384" s="377"/>
      <c r="B384" s="563">
        <v>42621</v>
      </c>
      <c r="C384" s="564" t="s">
        <v>1164</v>
      </c>
      <c r="D384" s="378"/>
      <c r="E384" s="378" t="s">
        <v>1135</v>
      </c>
      <c r="F384" s="853" t="s">
        <v>31225</v>
      </c>
      <c r="G384" s="382"/>
      <c r="H384" s="852" t="s">
        <v>31226</v>
      </c>
      <c r="I384" s="672">
        <v>50.9</v>
      </c>
    </row>
    <row r="385" spans="1:9" ht="15" customHeight="1">
      <c r="A385" s="377"/>
      <c r="B385" s="563">
        <v>42621</v>
      </c>
      <c r="C385" s="860" t="s">
        <v>31227</v>
      </c>
      <c r="D385" s="378"/>
      <c r="E385" s="850" t="s">
        <v>1140</v>
      </c>
      <c r="F385" s="396"/>
      <c r="G385" s="382"/>
      <c r="H385" s="852" t="s">
        <v>31228</v>
      </c>
      <c r="I385" s="672">
        <v>51.9</v>
      </c>
    </row>
    <row r="386" spans="1:9" ht="15" customHeight="1">
      <c r="A386" s="377"/>
      <c r="B386" s="563" t="str">
        <f>IF(A386="","",CONCATENATE(MID(A386,9,2),"/",MID(A386,7,2),"/",MID(A386,3,4)))</f>
        <v/>
      </c>
      <c r="C386" s="564"/>
      <c r="D386" s="378"/>
      <c r="E386" s="378"/>
      <c r="F386" s="382"/>
      <c r="G386" s="382"/>
      <c r="H386" s="380"/>
      <c r="I386" s="672"/>
    </row>
    <row r="387" spans="1:9" ht="15" customHeight="1">
      <c r="A387" s="383" t="str">
        <f>B381</f>
        <v>##126.</v>
      </c>
      <c r="B387" s="565"/>
      <c r="C387" s="384"/>
      <c r="D387" s="385"/>
      <c r="E387" s="385"/>
      <c r="F387" s="386"/>
      <c r="G387" s="386"/>
      <c r="H387" s="387" t="s">
        <v>1148</v>
      </c>
      <c r="I387" s="673">
        <f>AVERAGE(I383:I386)</f>
        <v>55.530666666666669</v>
      </c>
    </row>
    <row r="388" spans="1:9" ht="15" customHeight="1">
      <c r="A388" s="388" t="s">
        <v>1149</v>
      </c>
      <c r="B388" s="620"/>
      <c r="C388" s="620"/>
      <c r="D388" s="389"/>
      <c r="E388" s="389"/>
      <c r="F388" s="389"/>
      <c r="G388" s="389"/>
      <c r="H388" s="389"/>
      <c r="I388" s="674"/>
    </row>
    <row r="389" spans="1:9" ht="15" customHeight="1">
      <c r="A389" s="390"/>
      <c r="B389" s="722"/>
      <c r="C389" s="723"/>
      <c r="D389" s="391"/>
      <c r="E389" s="391"/>
      <c r="F389" s="391"/>
      <c r="G389" s="391"/>
      <c r="H389" s="392"/>
      <c r="I389" s="675"/>
    </row>
    <row r="390" spans="1:9" ht="33.75">
      <c r="A390" s="369" t="s">
        <v>1130</v>
      </c>
      <c r="B390" s="561" t="s">
        <v>18757</v>
      </c>
      <c r="C390" s="562" t="s">
        <v>18759</v>
      </c>
      <c r="D390" s="370" t="s">
        <v>112</v>
      </c>
      <c r="E390" s="370"/>
      <c r="F390" s="371"/>
      <c r="G390" s="371"/>
      <c r="H390" s="372"/>
      <c r="I390" s="670"/>
    </row>
    <row r="391" spans="1:9" ht="15" customHeight="1">
      <c r="A391" s="373" t="s">
        <v>266</v>
      </c>
      <c r="B391" s="374" t="s">
        <v>1131</v>
      </c>
      <c r="C391" s="375" t="s">
        <v>1132</v>
      </c>
      <c r="D391" s="375" t="s">
        <v>1133</v>
      </c>
      <c r="E391" s="375" t="s">
        <v>1134</v>
      </c>
      <c r="F391" s="375" t="s">
        <v>1135</v>
      </c>
      <c r="G391" s="375" t="s">
        <v>1136</v>
      </c>
      <c r="H391" s="376" t="s">
        <v>1137</v>
      </c>
      <c r="I391" s="671" t="s">
        <v>1138</v>
      </c>
    </row>
    <row r="392" spans="1:9" ht="15" customHeight="1">
      <c r="A392" s="377"/>
      <c r="B392" s="563">
        <v>42536</v>
      </c>
      <c r="C392" s="564" t="s">
        <v>18754</v>
      </c>
      <c r="D392" s="378"/>
      <c r="E392" s="378" t="s">
        <v>1140</v>
      </c>
      <c r="F392" s="396" t="s">
        <v>1161</v>
      </c>
      <c r="G392" s="395" t="s">
        <v>18755</v>
      </c>
      <c r="H392" s="393" t="s">
        <v>18756</v>
      </c>
      <c r="I392" s="672">
        <v>85.37</v>
      </c>
    </row>
    <row r="393" spans="1:9" ht="15" customHeight="1">
      <c r="A393" s="377"/>
      <c r="B393" s="563"/>
      <c r="C393" s="564" t="s">
        <v>18758</v>
      </c>
      <c r="D393" s="378"/>
      <c r="E393" s="378"/>
      <c r="F393" s="396"/>
      <c r="G393" s="382"/>
      <c r="H393" s="380"/>
      <c r="I393" s="672">
        <v>75</v>
      </c>
    </row>
    <row r="394" spans="1:9" ht="15" customHeight="1">
      <c r="A394" s="377"/>
      <c r="B394" s="563"/>
      <c r="C394" s="564"/>
      <c r="D394" s="378"/>
      <c r="E394" s="378"/>
      <c r="F394" s="396"/>
      <c r="G394" s="382"/>
      <c r="H394" s="380"/>
      <c r="I394" s="672"/>
    </row>
    <row r="395" spans="1:9" ht="15" customHeight="1">
      <c r="A395" s="377"/>
      <c r="B395" s="563" t="str">
        <f>IF(A395="","",CONCATENATE(MID(A395,9,2),"/",MID(A395,7,2),"/",MID(A395,3,4)))</f>
        <v/>
      </c>
      <c r="C395" s="564"/>
      <c r="D395" s="378"/>
      <c r="E395" s="378"/>
      <c r="F395" s="382"/>
      <c r="G395" s="382"/>
      <c r="H395" s="380"/>
      <c r="I395" s="672"/>
    </row>
    <row r="396" spans="1:9" ht="15" customHeight="1">
      <c r="A396" s="383" t="str">
        <f>B390</f>
        <v>##127.</v>
      </c>
      <c r="B396" s="565"/>
      <c r="C396" s="384"/>
      <c r="D396" s="385"/>
      <c r="E396" s="385"/>
      <c r="F396" s="386"/>
      <c r="G396" s="386"/>
      <c r="H396" s="387" t="s">
        <v>1148</v>
      </c>
      <c r="I396" s="673">
        <f>AVERAGE(I392:I395)</f>
        <v>80.185000000000002</v>
      </c>
    </row>
    <row r="397" spans="1:9" ht="15" customHeight="1">
      <c r="A397" s="388" t="s">
        <v>1149</v>
      </c>
      <c r="B397" s="620"/>
      <c r="C397" s="620"/>
      <c r="D397" s="389"/>
      <c r="E397" s="389"/>
      <c r="F397" s="389"/>
      <c r="G397" s="389"/>
      <c r="H397" s="389"/>
      <c r="I397" s="674"/>
    </row>
    <row r="398" spans="1:9" ht="15" customHeight="1">
      <c r="A398" s="390"/>
      <c r="B398" s="722"/>
      <c r="C398" s="723"/>
      <c r="D398" s="391"/>
      <c r="E398" s="391"/>
      <c r="F398" s="391"/>
      <c r="G398" s="391"/>
      <c r="H398" s="392"/>
      <c r="I398" s="675"/>
    </row>
    <row r="399" spans="1:9" ht="22.5">
      <c r="A399" s="369" t="s">
        <v>1130</v>
      </c>
      <c r="B399" s="561" t="s">
        <v>18792</v>
      </c>
      <c r="C399" s="562" t="s">
        <v>18793</v>
      </c>
      <c r="D399" s="370" t="s">
        <v>18794</v>
      </c>
      <c r="E399" s="370"/>
      <c r="F399" s="371"/>
      <c r="G399" s="371"/>
      <c r="H399" s="372"/>
      <c r="I399" s="670"/>
    </row>
    <row r="400" spans="1:9" ht="15" customHeight="1">
      <c r="A400" s="373" t="s">
        <v>266</v>
      </c>
      <c r="B400" s="374" t="s">
        <v>1131</v>
      </c>
      <c r="C400" s="375" t="s">
        <v>1132</v>
      </c>
      <c r="D400" s="375" t="s">
        <v>1133</v>
      </c>
      <c r="E400" s="375" t="s">
        <v>1134</v>
      </c>
      <c r="F400" s="375" t="s">
        <v>1135</v>
      </c>
      <c r="G400" s="375" t="s">
        <v>1136</v>
      </c>
      <c r="H400" s="376" t="s">
        <v>1137</v>
      </c>
      <c r="I400" s="671" t="s">
        <v>1138</v>
      </c>
    </row>
    <row r="401" spans="1:9" ht="15" customHeight="1">
      <c r="A401" s="377"/>
      <c r="B401" s="563">
        <v>42542</v>
      </c>
      <c r="C401" s="564" t="s">
        <v>18795</v>
      </c>
      <c r="D401" s="378"/>
      <c r="E401" s="378" t="s">
        <v>1135</v>
      </c>
      <c r="F401" s="580" t="s">
        <v>18797</v>
      </c>
      <c r="G401" s="395"/>
      <c r="H401" s="393"/>
      <c r="I401" s="672">
        <v>257.89999999999998</v>
      </c>
    </row>
    <row r="402" spans="1:9" ht="15" customHeight="1">
      <c r="A402" s="377"/>
      <c r="B402" s="563">
        <v>42542</v>
      </c>
      <c r="C402" s="564" t="s">
        <v>18796</v>
      </c>
      <c r="D402" s="378"/>
      <c r="E402" s="378"/>
      <c r="F402" s="580" t="s">
        <v>18798</v>
      </c>
      <c r="G402" s="382"/>
      <c r="H402" s="380"/>
      <c r="I402" s="672">
        <v>260.23</v>
      </c>
    </row>
    <row r="403" spans="1:9" ht="15" customHeight="1">
      <c r="A403" s="377"/>
      <c r="B403" s="563">
        <v>42542</v>
      </c>
      <c r="C403" s="564" t="s">
        <v>1184</v>
      </c>
      <c r="D403" s="378"/>
      <c r="E403" s="378"/>
      <c r="F403" s="580" t="s">
        <v>18799</v>
      </c>
      <c r="G403" s="382"/>
      <c r="H403" s="380"/>
      <c r="I403" s="672">
        <v>495</v>
      </c>
    </row>
    <row r="404" spans="1:9" ht="15" customHeight="1">
      <c r="A404" s="377"/>
      <c r="B404" s="563" t="str">
        <f>IF(A404="","",CONCATENATE(MID(A404,9,2),"/",MID(A404,7,2),"/",MID(A404,3,4)))</f>
        <v/>
      </c>
      <c r="C404" s="564"/>
      <c r="D404" s="378"/>
      <c r="E404" s="378"/>
      <c r="F404" s="382"/>
      <c r="G404" s="382"/>
      <c r="H404" s="380"/>
      <c r="I404" s="672"/>
    </row>
    <row r="405" spans="1:9" ht="15" customHeight="1">
      <c r="A405" s="383" t="str">
        <f>B399</f>
        <v>##128.</v>
      </c>
      <c r="B405" s="565"/>
      <c r="C405" s="384"/>
      <c r="D405" s="385"/>
      <c r="E405" s="385"/>
      <c r="F405" s="386"/>
      <c r="G405" s="386"/>
      <c r="H405" s="387" t="s">
        <v>1148</v>
      </c>
      <c r="I405" s="673">
        <f>AVERAGE(I401:I404)</f>
        <v>337.71</v>
      </c>
    </row>
    <row r="406" spans="1:9" ht="15" customHeight="1">
      <c r="A406" s="388" t="s">
        <v>1149</v>
      </c>
      <c r="B406" s="620"/>
      <c r="C406" s="620"/>
      <c r="D406" s="389"/>
      <c r="E406" s="389"/>
      <c r="F406" s="389"/>
      <c r="G406" s="389"/>
      <c r="H406" s="389"/>
      <c r="I406" s="674"/>
    </row>
    <row r="407" spans="1:9" ht="15" customHeight="1">
      <c r="A407" s="390"/>
      <c r="B407" s="722"/>
      <c r="C407" s="723"/>
      <c r="D407" s="391"/>
      <c r="E407" s="391"/>
      <c r="F407" s="391"/>
      <c r="G407" s="391"/>
      <c r="H407" s="392"/>
      <c r="I407" s="675"/>
    </row>
    <row r="408" spans="1:9" ht="15.75" customHeight="1">
      <c r="A408" s="369" t="s">
        <v>1130</v>
      </c>
      <c r="B408" s="561" t="s">
        <v>18803</v>
      </c>
      <c r="C408" s="562" t="s">
        <v>18804</v>
      </c>
      <c r="D408" s="370" t="s">
        <v>18794</v>
      </c>
      <c r="E408" s="370"/>
      <c r="F408" s="371"/>
      <c r="G408" s="371"/>
      <c r="H408" s="372"/>
      <c r="I408" s="670"/>
    </row>
    <row r="409" spans="1:9" ht="15" customHeight="1">
      <c r="A409" s="373" t="s">
        <v>266</v>
      </c>
      <c r="B409" s="374" t="s">
        <v>1131</v>
      </c>
      <c r="C409" s="375" t="s">
        <v>1132</v>
      </c>
      <c r="D409" s="375" t="s">
        <v>1133</v>
      </c>
      <c r="E409" s="375" t="s">
        <v>1134</v>
      </c>
      <c r="F409" s="375" t="s">
        <v>1135</v>
      </c>
      <c r="G409" s="375" t="s">
        <v>1136</v>
      </c>
      <c r="H409" s="376" t="s">
        <v>1137</v>
      </c>
      <c r="I409" s="671" t="s">
        <v>1138</v>
      </c>
    </row>
    <row r="410" spans="1:9" ht="66.75" customHeight="1">
      <c r="A410" s="377"/>
      <c r="B410" s="563">
        <v>42542</v>
      </c>
      <c r="C410" s="564" t="s">
        <v>18806</v>
      </c>
      <c r="D410" s="378"/>
      <c r="E410" s="378" t="s">
        <v>1135</v>
      </c>
      <c r="F410" s="580" t="s">
        <v>18805</v>
      </c>
      <c r="G410" s="395"/>
      <c r="H410" s="393" t="s">
        <v>18807</v>
      </c>
      <c r="I410" s="672">
        <f>1899+80.75</f>
        <v>1979.75</v>
      </c>
    </row>
    <row r="411" spans="1:9" ht="45">
      <c r="A411" s="377"/>
      <c r="B411" s="563">
        <v>42542</v>
      </c>
      <c r="C411" s="564" t="s">
        <v>18810</v>
      </c>
      <c r="D411" s="378"/>
      <c r="E411" s="378" t="s">
        <v>1135</v>
      </c>
      <c r="F411" s="580" t="s">
        <v>18808</v>
      </c>
      <c r="G411" s="382"/>
      <c r="H411" s="380" t="s">
        <v>18809</v>
      </c>
      <c r="I411" s="672">
        <v>1994.05</v>
      </c>
    </row>
    <row r="412" spans="1:9" ht="75">
      <c r="A412" s="377"/>
      <c r="B412" s="563">
        <v>42542</v>
      </c>
      <c r="C412" s="564" t="s">
        <v>18812</v>
      </c>
      <c r="D412" s="378"/>
      <c r="E412" s="378"/>
      <c r="F412" s="580" t="s">
        <v>18811</v>
      </c>
      <c r="G412" s="382"/>
      <c r="H412" s="380" t="s">
        <v>18813</v>
      </c>
      <c r="I412" s="672">
        <v>1710.9</v>
      </c>
    </row>
    <row r="413" spans="1:9" ht="15" customHeight="1">
      <c r="A413" s="377"/>
      <c r="B413" s="563" t="str">
        <f>IF(A413="","",CONCATENATE(MID(A413,9,2),"/",MID(A413,7,2),"/",MID(A413,3,4)))</f>
        <v/>
      </c>
      <c r="C413" s="564"/>
      <c r="D413" s="378"/>
      <c r="E413" s="378"/>
      <c r="F413" s="382"/>
      <c r="G413" s="382"/>
      <c r="H413" s="380"/>
      <c r="I413" s="672"/>
    </row>
    <row r="414" spans="1:9" ht="15" customHeight="1">
      <c r="A414" s="383" t="str">
        <f>B408</f>
        <v>##129.</v>
      </c>
      <c r="B414" s="565"/>
      <c r="C414" s="384"/>
      <c r="D414" s="385"/>
      <c r="E414" s="385"/>
      <c r="F414" s="386"/>
      <c r="G414" s="386"/>
      <c r="H414" s="387" t="s">
        <v>1148</v>
      </c>
      <c r="I414" s="673">
        <f>AVERAGE(I410:I413)</f>
        <v>1894.9000000000003</v>
      </c>
    </row>
    <row r="415" spans="1:9" ht="15" customHeight="1">
      <c r="A415" s="388" t="s">
        <v>1149</v>
      </c>
      <c r="B415" s="620"/>
      <c r="C415" s="620"/>
      <c r="D415" s="389"/>
      <c r="E415" s="389"/>
      <c r="F415" s="389"/>
      <c r="G415" s="389"/>
      <c r="H415" s="389"/>
      <c r="I415" s="674"/>
    </row>
    <row r="416" spans="1:9" ht="15" customHeight="1">
      <c r="A416" s="390"/>
      <c r="B416" s="722"/>
      <c r="C416" s="723"/>
      <c r="D416" s="391"/>
      <c r="E416" s="391"/>
      <c r="F416" s="391"/>
      <c r="G416" s="391"/>
      <c r="H416" s="392"/>
      <c r="I416" s="675"/>
    </row>
    <row r="417" spans="1:9" ht="15.75" customHeight="1">
      <c r="A417" s="369" t="s">
        <v>1130</v>
      </c>
      <c r="B417" s="561" t="s">
        <v>18817</v>
      </c>
      <c r="C417" s="562" t="s">
        <v>18816</v>
      </c>
      <c r="D417" s="370" t="s">
        <v>18794</v>
      </c>
      <c r="E417" s="370"/>
      <c r="F417" s="371"/>
      <c r="G417" s="371"/>
      <c r="H417" s="372"/>
      <c r="I417" s="670"/>
    </row>
    <row r="418" spans="1:9" ht="15" customHeight="1">
      <c r="A418" s="373" t="s">
        <v>266</v>
      </c>
      <c r="B418" s="374" t="s">
        <v>1131</v>
      </c>
      <c r="C418" s="375" t="s">
        <v>1132</v>
      </c>
      <c r="D418" s="375" t="s">
        <v>1133</v>
      </c>
      <c r="E418" s="375" t="s">
        <v>1134</v>
      </c>
      <c r="F418" s="375" t="s">
        <v>1135</v>
      </c>
      <c r="G418" s="375" t="s">
        <v>1136</v>
      </c>
      <c r="H418" s="376" t="s">
        <v>1137</v>
      </c>
      <c r="I418" s="671" t="s">
        <v>1138</v>
      </c>
    </row>
    <row r="419" spans="1:9" ht="75">
      <c r="A419" s="377"/>
      <c r="B419" s="563">
        <v>42542</v>
      </c>
      <c r="C419" s="564" t="s">
        <v>18819</v>
      </c>
      <c r="D419" s="378"/>
      <c r="E419" s="378" t="s">
        <v>1135</v>
      </c>
      <c r="F419" s="580" t="s">
        <v>18820</v>
      </c>
      <c r="G419" s="395"/>
      <c r="H419" s="393" t="s">
        <v>18821</v>
      </c>
      <c r="I419" s="679">
        <v>259.89999999999998</v>
      </c>
    </row>
    <row r="420" spans="1:9" ht="15">
      <c r="A420" s="377"/>
      <c r="B420" s="563">
        <v>42542</v>
      </c>
      <c r="C420" s="564" t="s">
        <v>18795</v>
      </c>
      <c r="D420" s="378"/>
      <c r="E420" s="378" t="s">
        <v>1135</v>
      </c>
      <c r="F420" s="580" t="s">
        <v>18797</v>
      </c>
      <c r="G420" s="382"/>
      <c r="H420" s="380"/>
      <c r="I420" s="672">
        <v>234.89</v>
      </c>
    </row>
    <row r="421" spans="1:9" ht="15">
      <c r="A421" s="377"/>
      <c r="B421" s="563">
        <v>42542</v>
      </c>
      <c r="C421" s="564" t="s">
        <v>18822</v>
      </c>
      <c r="D421" s="378"/>
      <c r="E421" s="378" t="s">
        <v>1135</v>
      </c>
      <c r="F421" s="580" t="s">
        <v>1182</v>
      </c>
      <c r="G421" s="382"/>
      <c r="H421" s="380" t="s">
        <v>1183</v>
      </c>
      <c r="I421" s="672">
        <v>270.89999999999998</v>
      </c>
    </row>
    <row r="422" spans="1:9" ht="15" customHeight="1">
      <c r="A422" s="377"/>
      <c r="B422" s="563" t="str">
        <f>IF(A422="","",CONCATENATE(MID(A422,9,2),"/",MID(A422,7,2),"/",MID(A422,3,4)))</f>
        <v/>
      </c>
      <c r="C422" s="564"/>
      <c r="D422" s="378"/>
      <c r="E422" s="378"/>
      <c r="F422" s="382"/>
      <c r="G422" s="382"/>
      <c r="H422" s="380"/>
      <c r="I422" s="672"/>
    </row>
    <row r="423" spans="1:9" ht="15" customHeight="1">
      <c r="A423" s="383" t="str">
        <f>B417</f>
        <v>##130.</v>
      </c>
      <c r="B423" s="565"/>
      <c r="C423" s="384"/>
      <c r="D423" s="385"/>
      <c r="E423" s="385"/>
      <c r="F423" s="386"/>
      <c r="G423" s="386"/>
      <c r="H423" s="387" t="s">
        <v>1148</v>
      </c>
      <c r="I423" s="673">
        <f>AVERAGE(I419:I422)</f>
        <v>255.23</v>
      </c>
    </row>
    <row r="424" spans="1:9" ht="15" customHeight="1">
      <c r="A424" s="388" t="s">
        <v>1149</v>
      </c>
      <c r="B424" s="620"/>
      <c r="C424" s="620"/>
      <c r="D424" s="389"/>
      <c r="E424" s="389"/>
      <c r="F424" s="389"/>
      <c r="G424" s="389"/>
      <c r="H424" s="389"/>
      <c r="I424" s="674"/>
    </row>
    <row r="425" spans="1:9" ht="15" customHeight="1">
      <c r="A425" s="390"/>
      <c r="B425" s="722"/>
      <c r="C425" s="723"/>
      <c r="D425" s="391"/>
      <c r="E425" s="391"/>
      <c r="F425" s="391"/>
      <c r="G425" s="391"/>
      <c r="H425" s="392"/>
      <c r="I425" s="675"/>
    </row>
    <row r="426" spans="1:9" ht="86.25" customHeight="1">
      <c r="A426" s="369" t="s">
        <v>1130</v>
      </c>
      <c r="B426" s="561" t="s">
        <v>30997</v>
      </c>
      <c r="C426" s="562" t="s">
        <v>31017</v>
      </c>
      <c r="D426" s="370" t="s">
        <v>18794</v>
      </c>
      <c r="E426" s="370"/>
      <c r="F426" s="371"/>
      <c r="G426" s="371"/>
      <c r="H426" s="372"/>
      <c r="I426" s="714"/>
    </row>
    <row r="427" spans="1:9" ht="15" customHeight="1">
      <c r="A427" s="373" t="s">
        <v>266</v>
      </c>
      <c r="B427" s="374" t="s">
        <v>1131</v>
      </c>
      <c r="C427" s="375" t="s">
        <v>1132</v>
      </c>
      <c r="D427" s="375" t="s">
        <v>1133</v>
      </c>
      <c r="E427" s="375" t="s">
        <v>1134</v>
      </c>
      <c r="F427" s="375" t="s">
        <v>1135</v>
      </c>
      <c r="G427" s="375" t="s">
        <v>1136</v>
      </c>
      <c r="H427" s="376" t="s">
        <v>1137</v>
      </c>
      <c r="I427" s="715" t="s">
        <v>1138</v>
      </c>
    </row>
    <row r="428" spans="1:9" ht="22.5">
      <c r="A428" s="377"/>
      <c r="B428" s="563">
        <v>42544</v>
      </c>
      <c r="C428" s="564" t="s">
        <v>18905</v>
      </c>
      <c r="D428" s="378"/>
      <c r="E428" s="378" t="s">
        <v>1140</v>
      </c>
      <c r="F428" s="580" t="s">
        <v>18906</v>
      </c>
      <c r="G428" s="395" t="s">
        <v>18907</v>
      </c>
      <c r="H428" s="393" t="s">
        <v>18908</v>
      </c>
      <c r="I428" s="716">
        <f>99218*1.39</f>
        <v>137913.01999999999</v>
      </c>
    </row>
    <row r="429" spans="1:9" ht="14.25" customHeight="1">
      <c r="A429" s="377"/>
      <c r="B429" s="563">
        <v>42564</v>
      </c>
      <c r="C429" s="564" t="s">
        <v>30998</v>
      </c>
      <c r="D429" s="378"/>
      <c r="E429" s="378"/>
      <c r="F429" s="580" t="s">
        <v>30999</v>
      </c>
      <c r="G429" s="382" t="s">
        <v>31000</v>
      </c>
      <c r="H429" s="380" t="s">
        <v>31001</v>
      </c>
      <c r="I429" s="716">
        <f>58725.9*1.39</f>
        <v>81629.000999999989</v>
      </c>
    </row>
    <row r="430" spans="1:9" ht="14.25" customHeight="1">
      <c r="A430" s="377"/>
      <c r="B430" s="563"/>
      <c r="C430" s="564"/>
      <c r="D430" s="378"/>
      <c r="E430" s="378"/>
      <c r="F430" s="580"/>
      <c r="G430" s="382"/>
      <c r="H430" s="380"/>
      <c r="I430" s="717"/>
    </row>
    <row r="431" spans="1:9" ht="15" customHeight="1">
      <c r="A431" s="377"/>
      <c r="B431" s="563" t="str">
        <f>IF(A431="","",CONCATENATE(MID(A431,9,2),"/",MID(A431,7,2),"/",MID(A431,3,4)))</f>
        <v/>
      </c>
      <c r="C431" s="564"/>
      <c r="D431" s="378"/>
      <c r="E431" s="378"/>
      <c r="F431" s="382"/>
      <c r="G431" s="382"/>
      <c r="H431" s="380"/>
      <c r="I431" s="718"/>
    </row>
    <row r="432" spans="1:9" ht="15" customHeight="1">
      <c r="A432" s="383" t="str">
        <f>B426</f>
        <v>##931.</v>
      </c>
      <c r="B432" s="565"/>
      <c r="C432" s="384"/>
      <c r="D432" s="385"/>
      <c r="E432" s="385"/>
      <c r="F432" s="386"/>
      <c r="G432" s="386"/>
      <c r="H432" s="387" t="s">
        <v>1148</v>
      </c>
      <c r="I432" s="719">
        <f>AVERAGE(I428:I431)</f>
        <v>109771.01049999999</v>
      </c>
    </row>
    <row r="433" spans="1:9" ht="15" customHeight="1">
      <c r="A433" s="388" t="s">
        <v>1149</v>
      </c>
      <c r="B433" s="620"/>
      <c r="C433" s="620"/>
      <c r="D433" s="389"/>
      <c r="E433" s="389"/>
      <c r="F433" s="389"/>
      <c r="G433" s="389"/>
      <c r="H433" s="389"/>
      <c r="I433" s="389"/>
    </row>
    <row r="434" spans="1:9" ht="15" customHeight="1">
      <c r="A434" s="390"/>
      <c r="B434" s="722"/>
      <c r="C434" s="723"/>
      <c r="D434" s="391"/>
      <c r="E434" s="391"/>
      <c r="F434" s="391"/>
      <c r="G434" s="391"/>
      <c r="H434" s="392"/>
      <c r="I434" s="391"/>
    </row>
    <row r="435" spans="1:9" ht="86.25" customHeight="1">
      <c r="A435" s="369" t="s">
        <v>1130</v>
      </c>
      <c r="B435" s="561" t="s">
        <v>31002</v>
      </c>
      <c r="C435" s="562" t="s">
        <v>31018</v>
      </c>
      <c r="D435" s="370" t="s">
        <v>18794</v>
      </c>
      <c r="E435" s="370"/>
      <c r="F435" s="371"/>
      <c r="G435" s="371"/>
      <c r="H435" s="372"/>
      <c r="I435" s="714"/>
    </row>
    <row r="436" spans="1:9" ht="15" customHeight="1">
      <c r="A436" s="373" t="s">
        <v>266</v>
      </c>
      <c r="B436" s="374" t="s">
        <v>1131</v>
      </c>
      <c r="C436" s="375" t="s">
        <v>1132</v>
      </c>
      <c r="D436" s="375" t="s">
        <v>1133</v>
      </c>
      <c r="E436" s="375" t="s">
        <v>1134</v>
      </c>
      <c r="F436" s="375" t="s">
        <v>1135</v>
      </c>
      <c r="G436" s="375" t="s">
        <v>1136</v>
      </c>
      <c r="H436" s="376" t="s">
        <v>1137</v>
      </c>
      <c r="I436" s="715" t="s">
        <v>1138</v>
      </c>
    </row>
    <row r="437" spans="1:9" ht="22.5">
      <c r="A437" s="377"/>
      <c r="B437" s="563">
        <v>42544</v>
      </c>
      <c r="C437" s="564" t="s">
        <v>18905</v>
      </c>
      <c r="D437" s="378"/>
      <c r="E437" s="378" t="s">
        <v>1140</v>
      </c>
      <c r="F437" s="580" t="s">
        <v>18906</v>
      </c>
      <c r="G437" s="395" t="s">
        <v>18907</v>
      </c>
      <c r="H437" s="393" t="s">
        <v>18908</v>
      </c>
      <c r="I437" s="716">
        <f>94554*1.39</f>
        <v>131430.06</v>
      </c>
    </row>
    <row r="438" spans="1:9" ht="14.25" customHeight="1">
      <c r="A438" s="377"/>
      <c r="B438" s="563">
        <v>42564</v>
      </c>
      <c r="C438" s="564" t="s">
        <v>30998</v>
      </c>
      <c r="D438" s="378"/>
      <c r="E438" s="378"/>
      <c r="F438" s="580" t="s">
        <v>30999</v>
      </c>
      <c r="G438" s="382" t="s">
        <v>31000</v>
      </c>
      <c r="H438" s="380" t="s">
        <v>31001</v>
      </c>
      <c r="I438" s="716">
        <f>55960.76*1.39</f>
        <v>77785.456399999995</v>
      </c>
    </row>
    <row r="439" spans="1:9" ht="15">
      <c r="A439" s="377"/>
      <c r="B439" s="563"/>
      <c r="C439" s="564"/>
      <c r="D439" s="378"/>
      <c r="E439" s="378"/>
      <c r="F439" s="580"/>
      <c r="G439" s="382"/>
      <c r="H439" s="380"/>
      <c r="I439" s="717"/>
    </row>
    <row r="440" spans="1:9" ht="15" customHeight="1">
      <c r="A440" s="377"/>
      <c r="B440" s="563" t="str">
        <f>IF(A440="","",CONCATENATE(MID(A440,9,2),"/",MID(A440,7,2),"/",MID(A440,3,4)))</f>
        <v/>
      </c>
      <c r="C440" s="564"/>
      <c r="D440" s="378"/>
      <c r="E440" s="378"/>
      <c r="F440" s="382"/>
      <c r="G440" s="382"/>
      <c r="H440" s="380"/>
      <c r="I440" s="718"/>
    </row>
    <row r="441" spans="1:9" ht="15" customHeight="1">
      <c r="A441" s="383" t="str">
        <f>B435</f>
        <v>##932.</v>
      </c>
      <c r="B441" s="565"/>
      <c r="C441" s="384"/>
      <c r="D441" s="385"/>
      <c r="E441" s="385"/>
      <c r="F441" s="386"/>
      <c r="G441" s="386"/>
      <c r="H441" s="387" t="s">
        <v>1148</v>
      </c>
      <c r="I441" s="719">
        <f>AVERAGE(I437:I440)</f>
        <v>104607.7582</v>
      </c>
    </row>
    <row r="442" spans="1:9" ht="15" customHeight="1">
      <c r="A442" s="388" t="s">
        <v>1149</v>
      </c>
      <c r="B442" s="620"/>
      <c r="C442" s="620"/>
      <c r="D442" s="389"/>
      <c r="E442" s="389"/>
      <c r="F442" s="389"/>
      <c r="G442" s="389"/>
      <c r="H442" s="389"/>
      <c r="I442" s="389"/>
    </row>
    <row r="443" spans="1:9" ht="15" customHeight="1">
      <c r="A443" s="390"/>
      <c r="B443" s="722"/>
      <c r="C443" s="723"/>
      <c r="D443" s="391"/>
      <c r="E443" s="391"/>
      <c r="F443" s="391"/>
      <c r="G443" s="391"/>
      <c r="H443" s="392"/>
      <c r="I443" s="391"/>
    </row>
    <row r="444" spans="1:9" ht="27.75" customHeight="1">
      <c r="A444" s="369" t="s">
        <v>1130</v>
      </c>
      <c r="B444" s="561" t="s">
        <v>31003</v>
      </c>
      <c r="C444" s="562" t="s">
        <v>18874</v>
      </c>
      <c r="D444" s="370" t="s">
        <v>18794</v>
      </c>
      <c r="E444" s="370"/>
      <c r="F444" s="371"/>
      <c r="G444" s="371"/>
      <c r="H444" s="372"/>
      <c r="I444" s="714"/>
    </row>
    <row r="445" spans="1:9" ht="15" customHeight="1">
      <c r="A445" s="373" t="s">
        <v>266</v>
      </c>
      <c r="B445" s="374" t="s">
        <v>1131</v>
      </c>
      <c r="C445" s="375" t="s">
        <v>1132</v>
      </c>
      <c r="D445" s="375" t="s">
        <v>1133</v>
      </c>
      <c r="E445" s="375" t="s">
        <v>1134</v>
      </c>
      <c r="F445" s="375" t="s">
        <v>1135</v>
      </c>
      <c r="G445" s="375" t="s">
        <v>1136</v>
      </c>
      <c r="H445" s="376" t="s">
        <v>1137</v>
      </c>
      <c r="I445" s="715" t="s">
        <v>1138</v>
      </c>
    </row>
    <row r="446" spans="1:9" ht="22.5">
      <c r="A446" s="377"/>
      <c r="B446" s="563">
        <v>42544</v>
      </c>
      <c r="C446" s="564" t="s">
        <v>18905</v>
      </c>
      <c r="D446" s="378"/>
      <c r="E446" s="378" t="s">
        <v>1140</v>
      </c>
      <c r="F446" s="580" t="s">
        <v>18906</v>
      </c>
      <c r="G446" s="395" t="s">
        <v>18907</v>
      </c>
      <c r="H446" s="393" t="s">
        <v>18908</v>
      </c>
      <c r="I446" s="716">
        <f>195*1.1</f>
        <v>214.50000000000003</v>
      </c>
    </row>
    <row r="447" spans="1:9" ht="15">
      <c r="A447" s="377"/>
      <c r="B447" s="563"/>
      <c r="C447" s="564"/>
      <c r="D447" s="378"/>
      <c r="E447" s="378"/>
      <c r="F447" s="580"/>
      <c r="G447" s="382"/>
      <c r="H447" s="380"/>
      <c r="I447" s="717"/>
    </row>
    <row r="448" spans="1:9" ht="15">
      <c r="A448" s="377"/>
      <c r="B448" s="563"/>
      <c r="C448" s="564"/>
      <c r="D448" s="378"/>
      <c r="E448" s="378"/>
      <c r="F448" s="580"/>
      <c r="G448" s="382"/>
      <c r="H448" s="380"/>
      <c r="I448" s="717"/>
    </row>
    <row r="449" spans="1:9" ht="15" customHeight="1">
      <c r="A449" s="377"/>
      <c r="B449" s="563" t="str">
        <f>IF(A449="","",CONCATENATE(MID(A449,9,2),"/",MID(A449,7,2),"/",MID(A449,3,4)))</f>
        <v/>
      </c>
      <c r="C449" s="564"/>
      <c r="D449" s="378"/>
      <c r="E449" s="378"/>
      <c r="F449" s="382"/>
      <c r="G449" s="382"/>
      <c r="H449" s="380"/>
      <c r="I449" s="718"/>
    </row>
    <row r="450" spans="1:9" ht="15" customHeight="1">
      <c r="A450" s="383" t="str">
        <f>B444</f>
        <v>##935.</v>
      </c>
      <c r="B450" s="565"/>
      <c r="C450" s="384"/>
      <c r="D450" s="385"/>
      <c r="E450" s="385"/>
      <c r="F450" s="386"/>
      <c r="G450" s="386"/>
      <c r="H450" s="387" t="s">
        <v>1148</v>
      </c>
      <c r="I450" s="719">
        <f>AVERAGE(I446:I449)</f>
        <v>214.50000000000003</v>
      </c>
    </row>
    <row r="451" spans="1:9" ht="15" customHeight="1">
      <c r="A451" s="388" t="s">
        <v>1149</v>
      </c>
      <c r="B451" s="620"/>
      <c r="C451" s="620"/>
      <c r="D451" s="389"/>
      <c r="E451" s="389"/>
      <c r="F451" s="389"/>
      <c r="G451" s="389"/>
      <c r="H451" s="389"/>
      <c r="I451" s="389"/>
    </row>
    <row r="452" spans="1:9" ht="15" customHeight="1">
      <c r="A452" s="390"/>
      <c r="B452" s="722"/>
      <c r="C452" s="723"/>
      <c r="D452" s="391"/>
      <c r="E452" s="391"/>
      <c r="F452" s="391"/>
      <c r="G452" s="391"/>
      <c r="H452" s="392"/>
      <c r="I452" s="391"/>
    </row>
    <row r="453" spans="1:9" ht="39" customHeight="1">
      <c r="A453" s="369" t="s">
        <v>1130</v>
      </c>
      <c r="B453" s="561" t="s">
        <v>31004</v>
      </c>
      <c r="C453" s="562" t="s">
        <v>18876</v>
      </c>
      <c r="D453" s="370" t="s">
        <v>18794</v>
      </c>
      <c r="E453" s="370"/>
      <c r="F453" s="371"/>
      <c r="G453" s="371"/>
      <c r="H453" s="372"/>
      <c r="I453" s="714"/>
    </row>
    <row r="454" spans="1:9" ht="15" customHeight="1">
      <c r="A454" s="373" t="s">
        <v>266</v>
      </c>
      <c r="B454" s="374" t="s">
        <v>1131</v>
      </c>
      <c r="C454" s="375" t="s">
        <v>1132</v>
      </c>
      <c r="D454" s="375" t="s">
        <v>1133</v>
      </c>
      <c r="E454" s="375" t="s">
        <v>1134</v>
      </c>
      <c r="F454" s="375" t="s">
        <v>1135</v>
      </c>
      <c r="G454" s="375" t="s">
        <v>1136</v>
      </c>
      <c r="H454" s="376" t="s">
        <v>1137</v>
      </c>
      <c r="I454" s="715" t="s">
        <v>1138</v>
      </c>
    </row>
    <row r="455" spans="1:9" ht="22.5">
      <c r="A455" s="377"/>
      <c r="B455" s="563">
        <v>42544</v>
      </c>
      <c r="C455" s="564" t="s">
        <v>18905</v>
      </c>
      <c r="D455" s="378"/>
      <c r="E455" s="378" t="s">
        <v>1140</v>
      </c>
      <c r="F455" s="580" t="s">
        <v>18906</v>
      </c>
      <c r="G455" s="395" t="s">
        <v>18907</v>
      </c>
      <c r="H455" s="393" t="s">
        <v>18908</v>
      </c>
      <c r="I455" s="720">
        <f>358.2*1.1</f>
        <v>394.02000000000004</v>
      </c>
    </row>
    <row r="456" spans="1:9" ht="15">
      <c r="A456" s="377"/>
      <c r="B456" s="563">
        <v>42564</v>
      </c>
      <c r="C456" s="564" t="s">
        <v>30998</v>
      </c>
      <c r="D456" s="378"/>
      <c r="E456" s="378"/>
      <c r="F456" s="580" t="s">
        <v>30999</v>
      </c>
      <c r="G456" s="382" t="s">
        <v>31000</v>
      </c>
      <c r="H456" s="380" t="s">
        <v>31001</v>
      </c>
      <c r="I456" s="718">
        <f>299.12*1.1</f>
        <v>329.03200000000004</v>
      </c>
    </row>
    <row r="457" spans="1:9" ht="15">
      <c r="A457" s="377"/>
      <c r="B457" s="563"/>
      <c r="C457" s="564"/>
      <c r="D457" s="378"/>
      <c r="E457" s="378"/>
      <c r="F457" s="580"/>
      <c r="G457" s="382"/>
      <c r="H457" s="380"/>
      <c r="I457" s="717"/>
    </row>
    <row r="458" spans="1:9" ht="15" customHeight="1">
      <c r="A458" s="377"/>
      <c r="B458" s="563" t="str">
        <f>IF(A458="","",CONCATENATE(MID(A458,9,2),"/",MID(A458,7,2),"/",MID(A458,3,4)))</f>
        <v/>
      </c>
      <c r="C458" s="564"/>
      <c r="D458" s="378"/>
      <c r="E458" s="378"/>
      <c r="F458" s="382"/>
      <c r="G458" s="382"/>
      <c r="H458" s="380"/>
      <c r="I458" s="718"/>
    </row>
    <row r="459" spans="1:9" ht="15" customHeight="1">
      <c r="A459" s="383" t="str">
        <f>B453</f>
        <v>##936.</v>
      </c>
      <c r="B459" s="565"/>
      <c r="C459" s="384"/>
      <c r="D459" s="385"/>
      <c r="E459" s="385"/>
      <c r="F459" s="386"/>
      <c r="G459" s="386"/>
      <c r="H459" s="387" t="s">
        <v>1148</v>
      </c>
      <c r="I459" s="719">
        <f>AVERAGE(I455:I458)</f>
        <v>361.52600000000007</v>
      </c>
    </row>
    <row r="460" spans="1:9" ht="15" customHeight="1">
      <c r="A460" s="388" t="s">
        <v>1149</v>
      </c>
      <c r="B460" s="620"/>
      <c r="C460" s="620"/>
      <c r="D460" s="389"/>
      <c r="E460" s="389"/>
      <c r="F460" s="389"/>
      <c r="G460" s="389"/>
      <c r="H460" s="389"/>
      <c r="I460" s="389"/>
    </row>
    <row r="461" spans="1:9" ht="15" customHeight="1">
      <c r="A461" s="390"/>
      <c r="B461" s="722"/>
      <c r="C461" s="723"/>
      <c r="D461" s="391"/>
      <c r="E461" s="391"/>
      <c r="F461" s="391"/>
      <c r="G461" s="391"/>
      <c r="H461" s="392"/>
      <c r="I461" s="391"/>
    </row>
    <row r="462" spans="1:9" ht="39" customHeight="1">
      <c r="A462" s="369" t="s">
        <v>1130</v>
      </c>
      <c r="B462" s="561" t="s">
        <v>31005</v>
      </c>
      <c r="C462" s="562" t="s">
        <v>18878</v>
      </c>
      <c r="D462" s="370" t="s">
        <v>18794</v>
      </c>
      <c r="E462" s="370"/>
      <c r="F462" s="371"/>
      <c r="G462" s="371"/>
      <c r="H462" s="372"/>
      <c r="I462" s="714"/>
    </row>
    <row r="463" spans="1:9" ht="15" customHeight="1">
      <c r="A463" s="373" t="s">
        <v>266</v>
      </c>
      <c r="B463" s="374" t="s">
        <v>1131</v>
      </c>
      <c r="C463" s="375" t="s">
        <v>1132</v>
      </c>
      <c r="D463" s="375" t="s">
        <v>1133</v>
      </c>
      <c r="E463" s="375" t="s">
        <v>1134</v>
      </c>
      <c r="F463" s="375" t="s">
        <v>1135</v>
      </c>
      <c r="G463" s="375" t="s">
        <v>1136</v>
      </c>
      <c r="H463" s="376" t="s">
        <v>1137</v>
      </c>
      <c r="I463" s="715" t="s">
        <v>1138</v>
      </c>
    </row>
    <row r="464" spans="1:9" ht="22.5">
      <c r="A464" s="377"/>
      <c r="B464" s="563">
        <v>42544</v>
      </c>
      <c r="C464" s="564" t="s">
        <v>18905</v>
      </c>
      <c r="D464" s="378"/>
      <c r="E464" s="378" t="s">
        <v>1140</v>
      </c>
      <c r="F464" s="580" t="s">
        <v>18906</v>
      </c>
      <c r="G464" s="395" t="s">
        <v>18907</v>
      </c>
      <c r="H464" s="393" t="s">
        <v>18908</v>
      </c>
      <c r="I464" s="716">
        <f>436.8*1.1</f>
        <v>480.48000000000008</v>
      </c>
    </row>
    <row r="465" spans="1:9" ht="15">
      <c r="A465" s="377"/>
      <c r="B465" s="563">
        <v>42564</v>
      </c>
      <c r="C465" s="564" t="s">
        <v>30998</v>
      </c>
      <c r="D465" s="378"/>
      <c r="E465" s="378"/>
      <c r="F465" s="580" t="s">
        <v>30999</v>
      </c>
      <c r="G465" s="382" t="s">
        <v>31000</v>
      </c>
      <c r="H465" s="380" t="s">
        <v>31001</v>
      </c>
      <c r="I465" s="716">
        <f>362.42*1.1</f>
        <v>398.66200000000003</v>
      </c>
    </row>
    <row r="466" spans="1:9" ht="15">
      <c r="A466" s="377"/>
      <c r="B466" s="563"/>
      <c r="C466" s="564"/>
      <c r="D466" s="378"/>
      <c r="E466" s="378"/>
      <c r="F466" s="580"/>
      <c r="G466" s="382"/>
      <c r="H466" s="380"/>
      <c r="I466" s="717"/>
    </row>
    <row r="467" spans="1:9" ht="15" customHeight="1">
      <c r="A467" s="377"/>
      <c r="B467" s="563" t="str">
        <f>IF(A467="","",CONCATENATE(MID(A467,9,2),"/",MID(A467,7,2),"/",MID(A467,3,4)))</f>
        <v/>
      </c>
      <c r="C467" s="564"/>
      <c r="D467" s="378"/>
      <c r="E467" s="378"/>
      <c r="F467" s="382"/>
      <c r="G467" s="382"/>
      <c r="H467" s="380"/>
      <c r="I467" s="718"/>
    </row>
    <row r="468" spans="1:9" ht="15" customHeight="1">
      <c r="A468" s="383" t="str">
        <f>B462</f>
        <v>##937.</v>
      </c>
      <c r="B468" s="565"/>
      <c r="C468" s="384"/>
      <c r="D468" s="385"/>
      <c r="E468" s="385"/>
      <c r="F468" s="386"/>
      <c r="G468" s="386"/>
      <c r="H468" s="387" t="s">
        <v>1148</v>
      </c>
      <c r="I468" s="719">
        <f>AVERAGE(I464:I467)</f>
        <v>439.57100000000003</v>
      </c>
    </row>
    <row r="469" spans="1:9" ht="15" customHeight="1">
      <c r="A469" s="388" t="s">
        <v>1149</v>
      </c>
      <c r="B469" s="620"/>
      <c r="C469" s="620"/>
      <c r="D469" s="389"/>
      <c r="E469" s="389"/>
      <c r="F469" s="389"/>
      <c r="G469" s="389"/>
      <c r="H469" s="389"/>
      <c r="I469" s="389"/>
    </row>
    <row r="470" spans="1:9" ht="15" customHeight="1">
      <c r="A470" s="390"/>
      <c r="B470" s="722"/>
      <c r="C470" s="723"/>
      <c r="D470" s="391"/>
      <c r="E470" s="391"/>
      <c r="F470" s="391"/>
      <c r="G470" s="391"/>
      <c r="H470" s="392"/>
      <c r="I470" s="391"/>
    </row>
    <row r="471" spans="1:9" ht="30.75" customHeight="1">
      <c r="A471" s="369" t="s">
        <v>1130</v>
      </c>
      <c r="B471" s="561" t="s">
        <v>31006</v>
      </c>
      <c r="C471" s="562" t="s">
        <v>18881</v>
      </c>
      <c r="D471" s="370" t="s">
        <v>121</v>
      </c>
      <c r="E471" s="370"/>
      <c r="F471" s="371"/>
      <c r="G471" s="371"/>
      <c r="H471" s="372"/>
      <c r="I471" s="714"/>
    </row>
    <row r="472" spans="1:9" ht="15" customHeight="1">
      <c r="A472" s="373" t="s">
        <v>266</v>
      </c>
      <c r="B472" s="374" t="s">
        <v>1131</v>
      </c>
      <c r="C472" s="375" t="s">
        <v>1132</v>
      </c>
      <c r="D472" s="375" t="s">
        <v>1133</v>
      </c>
      <c r="E472" s="375" t="s">
        <v>1134</v>
      </c>
      <c r="F472" s="375" t="s">
        <v>1135</v>
      </c>
      <c r="G472" s="375" t="s">
        <v>1136</v>
      </c>
      <c r="H472" s="376" t="s">
        <v>1137</v>
      </c>
      <c r="I472" s="715" t="s">
        <v>1138</v>
      </c>
    </row>
    <row r="473" spans="1:9" ht="22.5">
      <c r="A473" s="377"/>
      <c r="B473" s="563">
        <v>42544</v>
      </c>
      <c r="C473" s="564" t="s">
        <v>18905</v>
      </c>
      <c r="D473" s="378"/>
      <c r="E473" s="378" t="s">
        <v>1140</v>
      </c>
      <c r="F473" s="580" t="s">
        <v>18906</v>
      </c>
      <c r="G473" s="395" t="s">
        <v>18907</v>
      </c>
      <c r="H473" s="393" t="s">
        <v>18908</v>
      </c>
      <c r="I473" s="716">
        <f>52.12*1.1</f>
        <v>57.332000000000001</v>
      </c>
    </row>
    <row r="474" spans="1:9" ht="15">
      <c r="A474" s="377"/>
      <c r="B474" s="563">
        <v>42564</v>
      </c>
      <c r="C474" s="564" t="s">
        <v>30998</v>
      </c>
      <c r="D474" s="378"/>
      <c r="E474" s="378"/>
      <c r="F474" s="580" t="s">
        <v>30999</v>
      </c>
      <c r="G474" s="382" t="s">
        <v>31000</v>
      </c>
      <c r="H474" s="380" t="s">
        <v>31001</v>
      </c>
      <c r="I474" s="716">
        <f>50.45*1.1</f>
        <v>55.495000000000005</v>
      </c>
    </row>
    <row r="475" spans="1:9" ht="15">
      <c r="A475" s="377"/>
      <c r="B475" s="563"/>
      <c r="C475" s="564"/>
      <c r="D475" s="378"/>
      <c r="E475" s="378"/>
      <c r="F475" s="580"/>
      <c r="G475" s="382"/>
      <c r="H475" s="380"/>
      <c r="I475" s="717"/>
    </row>
    <row r="476" spans="1:9" ht="15" customHeight="1">
      <c r="A476" s="377"/>
      <c r="B476" s="563" t="str">
        <f>IF(A476="","",CONCATENATE(MID(A476,9,2),"/",MID(A476,7,2),"/",MID(A476,3,4)))</f>
        <v/>
      </c>
      <c r="C476" s="564"/>
      <c r="D476" s="378"/>
      <c r="E476" s="378"/>
      <c r="F476" s="382"/>
      <c r="G476" s="382"/>
      <c r="H476" s="380"/>
      <c r="I476" s="718"/>
    </row>
    <row r="477" spans="1:9" ht="15" customHeight="1">
      <c r="A477" s="383" t="str">
        <f>B471</f>
        <v>##943.</v>
      </c>
      <c r="B477" s="565"/>
      <c r="C477" s="384"/>
      <c r="D477" s="385"/>
      <c r="E477" s="385"/>
      <c r="F477" s="386"/>
      <c r="G477" s="386"/>
      <c r="H477" s="387" t="s">
        <v>1148</v>
      </c>
      <c r="I477" s="719">
        <f>AVERAGE(I473:I476)</f>
        <v>56.413499999999999</v>
      </c>
    </row>
    <row r="478" spans="1:9" ht="15" customHeight="1">
      <c r="A478" s="388" t="s">
        <v>1149</v>
      </c>
      <c r="B478" s="620"/>
      <c r="C478" s="620"/>
      <c r="D478" s="389"/>
      <c r="E478" s="389"/>
      <c r="F478" s="389"/>
      <c r="G478" s="389"/>
      <c r="H478" s="389"/>
      <c r="I478" s="389"/>
    </row>
    <row r="479" spans="1:9" ht="15" customHeight="1">
      <c r="A479" s="390"/>
      <c r="B479" s="722"/>
      <c r="C479" s="723"/>
      <c r="D479" s="391"/>
      <c r="E479" s="391"/>
      <c r="F479" s="391"/>
      <c r="G479" s="391"/>
      <c r="H479" s="392"/>
      <c r="I479" s="391"/>
    </row>
    <row r="480" spans="1:9" ht="30.75" customHeight="1">
      <c r="A480" s="369" t="s">
        <v>1130</v>
      </c>
      <c r="B480" s="561" t="s">
        <v>31007</v>
      </c>
      <c r="C480" s="562" t="s">
        <v>18883</v>
      </c>
      <c r="D480" s="370" t="s">
        <v>121</v>
      </c>
      <c r="E480" s="370"/>
      <c r="F480" s="371"/>
      <c r="G480" s="371"/>
      <c r="H480" s="372"/>
      <c r="I480" s="714"/>
    </row>
    <row r="481" spans="1:9" ht="15" customHeight="1">
      <c r="A481" s="373" t="s">
        <v>266</v>
      </c>
      <c r="B481" s="374" t="s">
        <v>1131</v>
      </c>
      <c r="C481" s="375" t="s">
        <v>1132</v>
      </c>
      <c r="D481" s="375" t="s">
        <v>1133</v>
      </c>
      <c r="E481" s="375" t="s">
        <v>1134</v>
      </c>
      <c r="F481" s="375" t="s">
        <v>1135</v>
      </c>
      <c r="G481" s="375" t="s">
        <v>1136</v>
      </c>
      <c r="H481" s="376" t="s">
        <v>1137</v>
      </c>
      <c r="I481" s="715" t="s">
        <v>1138</v>
      </c>
    </row>
    <row r="482" spans="1:9" ht="22.5">
      <c r="A482" s="377"/>
      <c r="B482" s="563">
        <v>42544</v>
      </c>
      <c r="C482" s="564" t="s">
        <v>18905</v>
      </c>
      <c r="D482" s="378"/>
      <c r="E482" s="378" t="s">
        <v>1140</v>
      </c>
      <c r="F482" s="580" t="s">
        <v>18906</v>
      </c>
      <c r="G482" s="395" t="s">
        <v>18907</v>
      </c>
      <c r="H482" s="393" t="s">
        <v>18908</v>
      </c>
      <c r="I482" s="716">
        <f>60*1.1</f>
        <v>66</v>
      </c>
    </row>
    <row r="483" spans="1:9" ht="15">
      <c r="A483" s="377"/>
      <c r="B483" s="563">
        <v>42564</v>
      </c>
      <c r="C483" s="564" t="s">
        <v>30998</v>
      </c>
      <c r="D483" s="378"/>
      <c r="E483" s="378"/>
      <c r="F483" s="580" t="s">
        <v>30999</v>
      </c>
      <c r="G483" s="382" t="s">
        <v>31000</v>
      </c>
      <c r="H483" s="380" t="s">
        <v>31001</v>
      </c>
      <c r="I483" s="716">
        <f>61.15*1.1</f>
        <v>67.265000000000001</v>
      </c>
    </row>
    <row r="484" spans="1:9" ht="15">
      <c r="A484" s="377"/>
      <c r="B484" s="563"/>
      <c r="C484" s="564"/>
      <c r="D484" s="378"/>
      <c r="E484" s="378"/>
      <c r="F484" s="580"/>
      <c r="G484" s="382"/>
      <c r="H484" s="380"/>
      <c r="I484" s="717"/>
    </row>
    <row r="485" spans="1:9" ht="15" customHeight="1">
      <c r="A485" s="377"/>
      <c r="B485" s="563" t="str">
        <f>IF(A485="","",CONCATENATE(MID(A485,9,2),"/",MID(A485,7,2),"/",MID(A485,3,4)))</f>
        <v/>
      </c>
      <c r="C485" s="564"/>
      <c r="D485" s="378"/>
      <c r="E485" s="378"/>
      <c r="F485" s="382"/>
      <c r="G485" s="382"/>
      <c r="H485" s="380"/>
      <c r="I485" s="718"/>
    </row>
    <row r="486" spans="1:9" ht="15" customHeight="1">
      <c r="A486" s="383" t="str">
        <f>B480</f>
        <v>##944.</v>
      </c>
      <c r="B486" s="565"/>
      <c r="C486" s="384"/>
      <c r="D486" s="385"/>
      <c r="E486" s="385"/>
      <c r="F486" s="386"/>
      <c r="G486" s="386"/>
      <c r="H486" s="387" t="s">
        <v>1148</v>
      </c>
      <c r="I486" s="719">
        <f>AVERAGE(I482:I485)</f>
        <v>66.632499999999993</v>
      </c>
    </row>
    <row r="487" spans="1:9" ht="15" customHeight="1">
      <c r="A487" s="388" t="s">
        <v>1149</v>
      </c>
      <c r="B487" s="620"/>
      <c r="C487" s="620"/>
      <c r="D487" s="389"/>
      <c r="E487" s="389"/>
      <c r="F487" s="389"/>
      <c r="G487" s="389"/>
      <c r="H487" s="389"/>
      <c r="I487" s="389"/>
    </row>
    <row r="488" spans="1:9" ht="15" customHeight="1">
      <c r="A488" s="390"/>
      <c r="B488" s="722"/>
      <c r="C488" s="723"/>
      <c r="D488" s="391"/>
      <c r="E488" s="391"/>
      <c r="F488" s="391"/>
      <c r="G488" s="391"/>
      <c r="H488" s="392"/>
      <c r="I488" s="391"/>
    </row>
    <row r="489" spans="1:9" ht="15" customHeight="1">
      <c r="A489" s="369" t="s">
        <v>1130</v>
      </c>
      <c r="B489" s="561" t="s">
        <v>18886</v>
      </c>
      <c r="C489" s="562" t="s">
        <v>18887</v>
      </c>
      <c r="D489" s="370" t="s">
        <v>121</v>
      </c>
      <c r="E489" s="370"/>
      <c r="F489" s="371"/>
      <c r="G489" s="371"/>
      <c r="H489" s="372"/>
      <c r="I489" s="714"/>
    </row>
    <row r="490" spans="1:9" ht="15" customHeight="1">
      <c r="A490" s="373" t="s">
        <v>266</v>
      </c>
      <c r="B490" s="374" t="s">
        <v>1131</v>
      </c>
      <c r="C490" s="375" t="s">
        <v>1132</v>
      </c>
      <c r="D490" s="375" t="s">
        <v>1133</v>
      </c>
      <c r="E490" s="375" t="s">
        <v>1134</v>
      </c>
      <c r="F490" s="375" t="s">
        <v>1135</v>
      </c>
      <c r="G490" s="375" t="s">
        <v>1136</v>
      </c>
      <c r="H490" s="376" t="s">
        <v>1137</v>
      </c>
      <c r="I490" s="715" t="s">
        <v>1138</v>
      </c>
    </row>
    <row r="491" spans="1:9" ht="22.5" customHeight="1">
      <c r="A491" s="377"/>
      <c r="B491" s="563">
        <v>42544</v>
      </c>
      <c r="C491" s="564" t="s">
        <v>18905</v>
      </c>
      <c r="D491" s="378"/>
      <c r="E491" s="378" t="s">
        <v>1140</v>
      </c>
      <c r="F491" s="580" t="s">
        <v>18906</v>
      </c>
      <c r="G491" s="395" t="s">
        <v>18907</v>
      </c>
      <c r="H491" s="393" t="s">
        <v>18908</v>
      </c>
      <c r="I491" s="716">
        <f>141.84*1.1</f>
        <v>156.02400000000003</v>
      </c>
    </row>
    <row r="492" spans="1:9" ht="15">
      <c r="A492" s="377"/>
      <c r="B492" s="563">
        <v>42564</v>
      </c>
      <c r="C492" s="564" t="s">
        <v>30998</v>
      </c>
      <c r="D492" s="378"/>
      <c r="E492" s="378"/>
      <c r="F492" s="580" t="s">
        <v>30999</v>
      </c>
      <c r="G492" s="382" t="s">
        <v>31000</v>
      </c>
      <c r="H492" s="380" t="s">
        <v>31001</v>
      </c>
      <c r="I492" s="716">
        <f>72.1*1.1</f>
        <v>79.31</v>
      </c>
    </row>
    <row r="493" spans="1:9" ht="15">
      <c r="A493" s="377"/>
      <c r="B493" s="563"/>
      <c r="C493" s="564"/>
      <c r="D493" s="378"/>
      <c r="E493" s="378"/>
      <c r="F493" s="580"/>
      <c r="G493" s="382"/>
      <c r="H493" s="380"/>
      <c r="I493" s="717"/>
    </row>
    <row r="494" spans="1:9" ht="15" customHeight="1">
      <c r="A494" s="377"/>
      <c r="B494" s="563" t="str">
        <f>IF(A494="","",CONCATENATE(MID(A494,9,2),"/",MID(A494,7,2),"/",MID(A494,3,4)))</f>
        <v/>
      </c>
      <c r="C494" s="564"/>
      <c r="D494" s="378"/>
      <c r="E494" s="378"/>
      <c r="F494" s="382"/>
      <c r="G494" s="382"/>
      <c r="H494" s="380"/>
      <c r="I494" s="718"/>
    </row>
    <row r="495" spans="1:9" ht="15" customHeight="1">
      <c r="A495" s="383" t="str">
        <f>B489</f>
        <v>##147.</v>
      </c>
      <c r="B495" s="565"/>
      <c r="C495" s="384"/>
      <c r="D495" s="385"/>
      <c r="E495" s="385"/>
      <c r="F495" s="386"/>
      <c r="G495" s="386"/>
      <c r="H495" s="387" t="s">
        <v>1148</v>
      </c>
      <c r="I495" s="719">
        <f>AVERAGE(I491:I494)</f>
        <v>117.66700000000002</v>
      </c>
    </row>
    <row r="496" spans="1:9" ht="15" customHeight="1">
      <c r="A496" s="388" t="s">
        <v>1149</v>
      </c>
      <c r="B496" s="620"/>
      <c r="C496" s="620"/>
      <c r="D496" s="389"/>
      <c r="E496" s="389"/>
      <c r="F496" s="389"/>
      <c r="G496" s="389"/>
      <c r="H496" s="389"/>
      <c r="I496" s="389"/>
    </row>
    <row r="497" spans="1:9" ht="15" customHeight="1">
      <c r="A497" s="390"/>
      <c r="B497" s="722"/>
      <c r="C497" s="723"/>
      <c r="D497" s="391"/>
      <c r="E497" s="391"/>
      <c r="F497" s="391"/>
      <c r="G497" s="391"/>
      <c r="H497" s="392"/>
      <c r="I497" s="391"/>
    </row>
    <row r="498" spans="1:9" ht="15" customHeight="1">
      <c r="A498" s="369" t="s">
        <v>1130</v>
      </c>
      <c r="B498" s="561" t="s">
        <v>18890</v>
      </c>
      <c r="C498" s="562" t="s">
        <v>18891</v>
      </c>
      <c r="D498" s="370" t="s">
        <v>121</v>
      </c>
      <c r="E498" s="370"/>
      <c r="F498" s="371"/>
      <c r="G498" s="371"/>
      <c r="H498" s="372"/>
      <c r="I498" s="714"/>
    </row>
    <row r="499" spans="1:9" ht="15" customHeight="1">
      <c r="A499" s="373" t="s">
        <v>266</v>
      </c>
      <c r="B499" s="374" t="s">
        <v>1131</v>
      </c>
      <c r="C499" s="375" t="s">
        <v>1132</v>
      </c>
      <c r="D499" s="375" t="s">
        <v>1133</v>
      </c>
      <c r="E499" s="375" t="s">
        <v>1134</v>
      </c>
      <c r="F499" s="375" t="s">
        <v>1135</v>
      </c>
      <c r="G499" s="375" t="s">
        <v>1136</v>
      </c>
      <c r="H499" s="376" t="s">
        <v>1137</v>
      </c>
      <c r="I499" s="715" t="s">
        <v>1138</v>
      </c>
    </row>
    <row r="500" spans="1:9" ht="22.5" customHeight="1">
      <c r="A500" s="377"/>
      <c r="B500" s="563">
        <v>42544</v>
      </c>
      <c r="C500" s="564" t="s">
        <v>18905</v>
      </c>
      <c r="D500" s="378"/>
      <c r="E500" s="378" t="s">
        <v>1140</v>
      </c>
      <c r="F500" s="580" t="s">
        <v>18906</v>
      </c>
      <c r="G500" s="395" t="s">
        <v>18907</v>
      </c>
      <c r="H500" s="393" t="s">
        <v>18908</v>
      </c>
      <c r="I500" s="716">
        <f>97.28*1.1</f>
        <v>107.00800000000001</v>
      </c>
    </row>
    <row r="501" spans="1:9" ht="15">
      <c r="A501" s="377"/>
      <c r="B501" s="563">
        <v>42564</v>
      </c>
      <c r="C501" s="564" t="s">
        <v>30998</v>
      </c>
      <c r="D501" s="378"/>
      <c r="E501" s="378"/>
      <c r="F501" s="580" t="s">
        <v>30999</v>
      </c>
      <c r="G501" s="382" t="s">
        <v>31000</v>
      </c>
      <c r="H501" s="380" t="s">
        <v>31001</v>
      </c>
      <c r="I501" s="716">
        <f>52.91*1.1</f>
        <v>58.201000000000001</v>
      </c>
    </row>
    <row r="502" spans="1:9" ht="15">
      <c r="A502" s="377"/>
      <c r="B502" s="563"/>
      <c r="C502" s="564"/>
      <c r="D502" s="378"/>
      <c r="E502" s="378"/>
      <c r="F502" s="580"/>
      <c r="G502" s="382"/>
      <c r="H502" s="380"/>
      <c r="I502" s="717"/>
    </row>
    <row r="503" spans="1:9" ht="15" customHeight="1">
      <c r="A503" s="377"/>
      <c r="B503" s="563" t="str">
        <f>IF(A503="","",CONCATENATE(MID(A503,9,2),"/",MID(A503,7,2),"/",MID(A503,3,4)))</f>
        <v/>
      </c>
      <c r="C503" s="564"/>
      <c r="D503" s="378"/>
      <c r="E503" s="378"/>
      <c r="F503" s="382"/>
      <c r="G503" s="382"/>
      <c r="H503" s="380"/>
      <c r="I503" s="718"/>
    </row>
    <row r="504" spans="1:9" ht="15" customHeight="1">
      <c r="A504" s="383" t="str">
        <f>B498</f>
        <v>##148.</v>
      </c>
      <c r="B504" s="565"/>
      <c r="C504" s="384"/>
      <c r="D504" s="385"/>
      <c r="E504" s="385"/>
      <c r="F504" s="386"/>
      <c r="G504" s="386"/>
      <c r="H504" s="387" t="s">
        <v>1148</v>
      </c>
      <c r="I504" s="719">
        <f>AVERAGE(I500:I503)</f>
        <v>82.604500000000002</v>
      </c>
    </row>
    <row r="505" spans="1:9" ht="15" customHeight="1">
      <c r="A505" s="388" t="s">
        <v>1149</v>
      </c>
      <c r="B505" s="620"/>
      <c r="C505" s="620"/>
      <c r="D505" s="389"/>
      <c r="E505" s="389"/>
      <c r="F505" s="389"/>
      <c r="G505" s="389"/>
      <c r="H505" s="389"/>
      <c r="I505" s="389"/>
    </row>
    <row r="506" spans="1:9" ht="15" customHeight="1">
      <c r="A506" s="390"/>
      <c r="B506" s="722"/>
      <c r="C506" s="723"/>
      <c r="D506" s="391"/>
      <c r="E506" s="391"/>
      <c r="F506" s="391"/>
      <c r="G506" s="391"/>
      <c r="H506" s="392"/>
      <c r="I506" s="391"/>
    </row>
    <row r="507" spans="1:9" ht="15" customHeight="1">
      <c r="A507" s="369" t="s">
        <v>1130</v>
      </c>
      <c r="B507" s="561" t="s">
        <v>18894</v>
      </c>
      <c r="C507" s="562" t="s">
        <v>18895</v>
      </c>
      <c r="D507" s="370" t="s">
        <v>121</v>
      </c>
      <c r="E507" s="370"/>
      <c r="F507" s="371"/>
      <c r="G507" s="371"/>
      <c r="H507" s="372"/>
      <c r="I507" s="714"/>
    </row>
    <row r="508" spans="1:9" ht="15" customHeight="1">
      <c r="A508" s="373" t="s">
        <v>266</v>
      </c>
      <c r="B508" s="374" t="s">
        <v>1131</v>
      </c>
      <c r="C508" s="375" t="s">
        <v>1132</v>
      </c>
      <c r="D508" s="375" t="s">
        <v>1133</v>
      </c>
      <c r="E508" s="375" t="s">
        <v>1134</v>
      </c>
      <c r="F508" s="375" t="s">
        <v>1135</v>
      </c>
      <c r="G508" s="375" t="s">
        <v>1136</v>
      </c>
      <c r="H508" s="376" t="s">
        <v>1137</v>
      </c>
      <c r="I508" s="715" t="s">
        <v>1138</v>
      </c>
    </row>
    <row r="509" spans="1:9" ht="22.5" customHeight="1">
      <c r="A509" s="377"/>
      <c r="B509" s="563">
        <v>42544</v>
      </c>
      <c r="C509" s="564" t="s">
        <v>18905</v>
      </c>
      <c r="D509" s="378"/>
      <c r="E509" s="378" t="s">
        <v>1140</v>
      </c>
      <c r="F509" s="580" t="s">
        <v>18906</v>
      </c>
      <c r="G509" s="395" t="s">
        <v>18907</v>
      </c>
      <c r="H509" s="393" t="s">
        <v>18908</v>
      </c>
      <c r="I509" s="716">
        <f>119.56*1.1</f>
        <v>131.51600000000002</v>
      </c>
    </row>
    <row r="510" spans="1:9" ht="15">
      <c r="A510" s="377"/>
      <c r="B510" s="563">
        <v>42564</v>
      </c>
      <c r="C510" s="564" t="s">
        <v>30998</v>
      </c>
      <c r="D510" s="378"/>
      <c r="E510" s="378"/>
      <c r="F510" s="580" t="s">
        <v>30999</v>
      </c>
      <c r="G510" s="382" t="s">
        <v>31000</v>
      </c>
      <c r="H510" s="380" t="s">
        <v>31001</v>
      </c>
      <c r="I510" s="716">
        <f>62.51*1.1</f>
        <v>68.76100000000001</v>
      </c>
    </row>
    <row r="511" spans="1:9" ht="15">
      <c r="A511" s="377"/>
      <c r="B511" s="563"/>
      <c r="C511" s="564"/>
      <c r="D511" s="378"/>
      <c r="E511" s="378"/>
      <c r="F511" s="580"/>
      <c r="G511" s="382"/>
      <c r="H511" s="380"/>
      <c r="I511" s="717"/>
    </row>
    <row r="512" spans="1:9" ht="15" customHeight="1">
      <c r="A512" s="377"/>
      <c r="B512" s="563" t="str">
        <f>IF(A512="","",CONCATENATE(MID(A512,9,2),"/",MID(A512,7,2),"/",MID(A512,3,4)))</f>
        <v/>
      </c>
      <c r="C512" s="564"/>
      <c r="D512" s="378"/>
      <c r="E512" s="378"/>
      <c r="F512" s="382"/>
      <c r="G512" s="382"/>
      <c r="H512" s="380"/>
      <c r="I512" s="718"/>
    </row>
    <row r="513" spans="1:9" ht="15" customHeight="1">
      <c r="A513" s="383" t="str">
        <f>B507</f>
        <v>##149.</v>
      </c>
      <c r="B513" s="565"/>
      <c r="C513" s="384"/>
      <c r="D513" s="385"/>
      <c r="E513" s="385"/>
      <c r="F513" s="386"/>
      <c r="G513" s="386"/>
      <c r="H513" s="387" t="s">
        <v>1148</v>
      </c>
      <c r="I513" s="719">
        <f>AVERAGE(I509:I512)</f>
        <v>100.13850000000002</v>
      </c>
    </row>
    <row r="514" spans="1:9" ht="15" customHeight="1">
      <c r="A514" s="388" t="s">
        <v>1149</v>
      </c>
      <c r="B514" s="620"/>
      <c r="C514" s="620"/>
      <c r="D514" s="389"/>
      <c r="E514" s="389"/>
      <c r="F514" s="389"/>
      <c r="G514" s="389"/>
      <c r="H514" s="389"/>
      <c r="I514" s="389"/>
    </row>
    <row r="515" spans="1:9" ht="15" customHeight="1">
      <c r="A515" s="390"/>
      <c r="B515" s="722"/>
      <c r="C515" s="723"/>
      <c r="D515" s="391"/>
      <c r="E515" s="391"/>
      <c r="F515" s="391"/>
      <c r="G515" s="391"/>
      <c r="H515" s="392"/>
      <c r="I515" s="391"/>
    </row>
    <row r="516" spans="1:9" ht="45" hidden="1">
      <c r="A516" s="369" t="s">
        <v>1130</v>
      </c>
      <c r="B516" s="561" t="s">
        <v>18909</v>
      </c>
      <c r="C516" s="562" t="s">
        <v>18910</v>
      </c>
      <c r="D516" s="370" t="s">
        <v>108</v>
      </c>
      <c r="E516" s="370"/>
      <c r="F516" s="371"/>
      <c r="G516" s="371"/>
      <c r="H516" s="372"/>
      <c r="I516" s="714"/>
    </row>
    <row r="517" spans="1:9" ht="15" hidden="1" customHeight="1">
      <c r="A517" s="373" t="s">
        <v>266</v>
      </c>
      <c r="B517" s="374" t="s">
        <v>1131</v>
      </c>
      <c r="C517" s="375" t="s">
        <v>1132</v>
      </c>
      <c r="D517" s="375" t="s">
        <v>1133</v>
      </c>
      <c r="E517" s="375" t="s">
        <v>1134</v>
      </c>
      <c r="F517" s="375" t="s">
        <v>1135</v>
      </c>
      <c r="G517" s="375" t="s">
        <v>1136</v>
      </c>
      <c r="H517" s="376" t="s">
        <v>1137</v>
      </c>
      <c r="I517" s="715" t="s">
        <v>1138</v>
      </c>
    </row>
    <row r="518" spans="1:9" ht="22.5" hidden="1">
      <c r="A518" s="377"/>
      <c r="B518" s="563">
        <v>42513</v>
      </c>
      <c r="C518" s="607" t="s">
        <v>18771</v>
      </c>
      <c r="D518" s="564"/>
      <c r="E518" s="564" t="s">
        <v>1140</v>
      </c>
      <c r="F518" s="608" t="s">
        <v>18772</v>
      </c>
      <c r="G518" s="608" t="s">
        <v>18773</v>
      </c>
      <c r="H518" s="609" t="s">
        <v>18774</v>
      </c>
      <c r="I518" s="718">
        <v>1188.54</v>
      </c>
    </row>
    <row r="519" spans="1:9" ht="22.5" hidden="1">
      <c r="A519" s="377"/>
      <c r="B519" s="563">
        <v>42509</v>
      </c>
      <c r="C519" s="564" t="s">
        <v>1187</v>
      </c>
      <c r="D519" s="564" t="s">
        <v>18775</v>
      </c>
      <c r="E519" s="564" t="s">
        <v>1140</v>
      </c>
      <c r="F519" s="608" t="s">
        <v>18776</v>
      </c>
      <c r="G519" s="610" t="s">
        <v>18777</v>
      </c>
      <c r="H519" s="609" t="s">
        <v>18778</v>
      </c>
      <c r="I519" s="721">
        <v>1635.45</v>
      </c>
    </row>
    <row r="520" spans="1:9" ht="15" hidden="1" customHeight="1">
      <c r="A520" s="377"/>
      <c r="B520" s="563"/>
      <c r="C520" s="564"/>
      <c r="D520" s="378"/>
      <c r="E520" s="378"/>
      <c r="F520" s="382"/>
      <c r="G520" s="382"/>
      <c r="H520" s="380"/>
      <c r="I520" s="718"/>
    </row>
    <row r="521" spans="1:9" ht="15" hidden="1" customHeight="1">
      <c r="A521" s="377"/>
      <c r="B521" s="563" t="str">
        <f>IF(A521="","",CONCATENATE(MID(A521,9,2),"/",MID(A521,7,2),"/",MID(A521,3,4)))</f>
        <v/>
      </c>
      <c r="C521" s="564"/>
      <c r="D521" s="378"/>
      <c r="E521" s="378"/>
      <c r="F521" s="382"/>
      <c r="G521" s="382"/>
      <c r="H521" s="380"/>
      <c r="I521" s="718"/>
    </row>
    <row r="522" spans="1:9" ht="15" hidden="1" customHeight="1">
      <c r="A522" s="383" t="str">
        <f>B516</f>
        <v>##150.</v>
      </c>
      <c r="B522" s="565"/>
      <c r="C522" s="384"/>
      <c r="D522" s="385"/>
      <c r="E522" s="385"/>
      <c r="F522" s="386"/>
      <c r="G522" s="386"/>
      <c r="H522" s="387" t="s">
        <v>1148</v>
      </c>
      <c r="I522" s="719">
        <f>AVERAGE(I518:I521)</f>
        <v>1411.9949999999999</v>
      </c>
    </row>
    <row r="523" spans="1:9" ht="15" hidden="1" customHeight="1">
      <c r="A523" s="388" t="s">
        <v>1149</v>
      </c>
      <c r="B523" s="620"/>
      <c r="C523" s="620"/>
      <c r="D523" s="389"/>
      <c r="E523" s="389"/>
      <c r="F523" s="389"/>
      <c r="G523" s="389"/>
      <c r="H523" s="389"/>
      <c r="I523" s="389"/>
    </row>
    <row r="524" spans="1:9" ht="15" hidden="1" customHeight="1">
      <c r="A524" s="390"/>
      <c r="B524" s="722"/>
      <c r="C524" s="723"/>
      <c r="D524" s="391"/>
      <c r="E524" s="391"/>
      <c r="F524" s="391"/>
      <c r="G524" s="391"/>
      <c r="H524" s="392"/>
      <c r="I524" s="391"/>
    </row>
    <row r="525" spans="1:9" ht="38.25" customHeight="1">
      <c r="A525" s="369" t="s">
        <v>1130</v>
      </c>
      <c r="B525" s="561" t="s">
        <v>31008</v>
      </c>
      <c r="C525" s="562" t="s">
        <v>18915</v>
      </c>
      <c r="D525" s="370" t="s">
        <v>121</v>
      </c>
      <c r="E525" s="370"/>
      <c r="F525" s="371"/>
      <c r="G525" s="371"/>
      <c r="H525" s="372"/>
      <c r="I525" s="714"/>
    </row>
    <row r="526" spans="1:9" ht="15" customHeight="1">
      <c r="A526" s="373" t="s">
        <v>266</v>
      </c>
      <c r="B526" s="374" t="s">
        <v>1131</v>
      </c>
      <c r="C526" s="375" t="s">
        <v>1132</v>
      </c>
      <c r="D526" s="375" t="s">
        <v>1133</v>
      </c>
      <c r="E526" s="375" t="s">
        <v>1134</v>
      </c>
      <c r="F526" s="375" t="s">
        <v>1135</v>
      </c>
      <c r="G526" s="375" t="s">
        <v>1136</v>
      </c>
      <c r="H526" s="376" t="s">
        <v>1137</v>
      </c>
      <c r="I526" s="715" t="s">
        <v>1138</v>
      </c>
    </row>
    <row r="527" spans="1:9" ht="22.5" customHeight="1">
      <c r="A527" s="377"/>
      <c r="B527" s="563">
        <v>42544</v>
      </c>
      <c r="C527" s="564" t="s">
        <v>18905</v>
      </c>
      <c r="D527" s="378"/>
      <c r="E527" s="378" t="s">
        <v>1140</v>
      </c>
      <c r="F527" s="580" t="s">
        <v>18906</v>
      </c>
      <c r="G527" s="395" t="s">
        <v>18907</v>
      </c>
      <c r="H527" s="393" t="s">
        <v>18908</v>
      </c>
      <c r="I527" s="716">
        <f>520.8*1.1</f>
        <v>572.88</v>
      </c>
    </row>
    <row r="528" spans="1:9" ht="15">
      <c r="A528" s="377"/>
      <c r="B528" s="563">
        <v>42564</v>
      </c>
      <c r="C528" s="564" t="s">
        <v>30998</v>
      </c>
      <c r="D528" s="378"/>
      <c r="E528" s="378"/>
      <c r="F528" s="580" t="s">
        <v>30999</v>
      </c>
      <c r="G528" s="382" t="s">
        <v>31000</v>
      </c>
      <c r="H528" s="380" t="s">
        <v>31001</v>
      </c>
      <c r="I528" s="716">
        <f>430*1.1</f>
        <v>473.00000000000006</v>
      </c>
    </row>
    <row r="529" spans="1:9" ht="15">
      <c r="A529" s="377"/>
      <c r="B529" s="563"/>
      <c r="C529" s="564"/>
      <c r="D529" s="378"/>
      <c r="E529" s="378"/>
      <c r="F529" s="580"/>
      <c r="G529" s="382"/>
      <c r="H529" s="380"/>
      <c r="I529" s="717"/>
    </row>
    <row r="530" spans="1:9" ht="15" customHeight="1">
      <c r="A530" s="377"/>
      <c r="B530" s="563" t="str">
        <f>IF(A530="","",CONCATENATE(MID(A530,9,2),"/",MID(A530,7,2),"/",MID(A530,3,4)))</f>
        <v/>
      </c>
      <c r="C530" s="564"/>
      <c r="D530" s="378"/>
      <c r="E530" s="378"/>
      <c r="F530" s="382"/>
      <c r="G530" s="382"/>
      <c r="H530" s="380"/>
      <c r="I530" s="718"/>
    </row>
    <row r="531" spans="1:9" ht="15" customHeight="1">
      <c r="A531" s="383" t="str">
        <f>B525</f>
        <v>##951.</v>
      </c>
      <c r="B531" s="565"/>
      <c r="C531" s="384"/>
      <c r="D531" s="385"/>
      <c r="E531" s="385"/>
      <c r="F531" s="386"/>
      <c r="G531" s="386"/>
      <c r="H531" s="387" t="s">
        <v>1148</v>
      </c>
      <c r="I531" s="719">
        <f>AVERAGE(I527:I530)</f>
        <v>522.94000000000005</v>
      </c>
    </row>
    <row r="532" spans="1:9" ht="15" customHeight="1">
      <c r="A532" s="388" t="s">
        <v>1149</v>
      </c>
      <c r="B532" s="620"/>
      <c r="C532" s="620"/>
      <c r="D532" s="389"/>
      <c r="E532" s="389"/>
      <c r="F532" s="389"/>
      <c r="G532" s="389"/>
      <c r="H532" s="389"/>
      <c r="I532" s="389"/>
    </row>
    <row r="533" spans="1:9" ht="15" customHeight="1">
      <c r="A533" s="390"/>
      <c r="B533" s="722"/>
      <c r="C533" s="723"/>
      <c r="D533" s="391"/>
      <c r="E533" s="391"/>
      <c r="F533" s="391"/>
      <c r="G533" s="391"/>
      <c r="H533" s="392"/>
      <c r="I533" s="391"/>
    </row>
    <row r="534" spans="1:9" ht="30.75" customHeight="1">
      <c r="A534" s="369" t="s">
        <v>1130</v>
      </c>
      <c r="B534" s="561" t="s">
        <v>31009</v>
      </c>
      <c r="C534" s="562" t="s">
        <v>18917</v>
      </c>
      <c r="D534" s="370" t="s">
        <v>121</v>
      </c>
      <c r="E534" s="370"/>
      <c r="F534" s="371"/>
      <c r="G534" s="371"/>
      <c r="H534" s="372"/>
      <c r="I534" s="714"/>
    </row>
    <row r="535" spans="1:9" ht="15" customHeight="1">
      <c r="A535" s="373" t="s">
        <v>266</v>
      </c>
      <c r="B535" s="374" t="s">
        <v>1131</v>
      </c>
      <c r="C535" s="375" t="s">
        <v>1132</v>
      </c>
      <c r="D535" s="375" t="s">
        <v>1133</v>
      </c>
      <c r="E535" s="375" t="s">
        <v>1134</v>
      </c>
      <c r="F535" s="375" t="s">
        <v>1135</v>
      </c>
      <c r="G535" s="375" t="s">
        <v>1136</v>
      </c>
      <c r="H535" s="376" t="s">
        <v>1137</v>
      </c>
      <c r="I535" s="715" t="s">
        <v>1138</v>
      </c>
    </row>
    <row r="536" spans="1:9" ht="22.5">
      <c r="A536" s="377"/>
      <c r="B536" s="563">
        <v>42544</v>
      </c>
      <c r="C536" s="564" t="s">
        <v>18905</v>
      </c>
      <c r="D536" s="378"/>
      <c r="E536" s="378" t="s">
        <v>1140</v>
      </c>
      <c r="F536" s="580" t="s">
        <v>18906</v>
      </c>
      <c r="G536" s="395" t="s">
        <v>18907</v>
      </c>
      <c r="H536" s="393" t="s">
        <v>18908</v>
      </c>
      <c r="I536" s="716">
        <f>65.76*1.1</f>
        <v>72.336000000000013</v>
      </c>
    </row>
    <row r="537" spans="1:9" ht="15">
      <c r="A537" s="377"/>
      <c r="B537" s="563">
        <v>42564</v>
      </c>
      <c r="C537" s="564" t="s">
        <v>30998</v>
      </c>
      <c r="D537" s="378"/>
      <c r="E537" s="378"/>
      <c r="F537" s="580" t="s">
        <v>30999</v>
      </c>
      <c r="G537" s="382" t="s">
        <v>31000</v>
      </c>
      <c r="H537" s="380" t="s">
        <v>31001</v>
      </c>
      <c r="I537" s="716">
        <f>67.11*1.1</f>
        <v>73.821000000000012</v>
      </c>
    </row>
    <row r="538" spans="1:9" ht="15">
      <c r="A538" s="377"/>
      <c r="B538" s="563"/>
      <c r="C538" s="564"/>
      <c r="D538" s="378"/>
      <c r="E538" s="378"/>
      <c r="F538" s="580"/>
      <c r="G538" s="382"/>
      <c r="H538" s="380"/>
      <c r="I538" s="717"/>
    </row>
    <row r="539" spans="1:9" ht="15" customHeight="1">
      <c r="A539" s="377"/>
      <c r="B539" s="563" t="str">
        <f>IF(A539="","",CONCATENATE(MID(A539,9,2),"/",MID(A539,7,2),"/",MID(A539,3,4)))</f>
        <v/>
      </c>
      <c r="C539" s="564"/>
      <c r="D539" s="378"/>
      <c r="E539" s="378"/>
      <c r="F539" s="382"/>
      <c r="G539" s="382"/>
      <c r="H539" s="380"/>
      <c r="I539" s="718"/>
    </row>
    <row r="540" spans="1:9" ht="15" customHeight="1">
      <c r="A540" s="383" t="str">
        <f>B534</f>
        <v>##952.</v>
      </c>
      <c r="B540" s="565"/>
      <c r="C540" s="384"/>
      <c r="D540" s="385"/>
      <c r="E540" s="385"/>
      <c r="F540" s="386"/>
      <c r="G540" s="386"/>
      <c r="H540" s="387" t="s">
        <v>1148</v>
      </c>
      <c r="I540" s="719">
        <f>AVERAGE(I536:I539)</f>
        <v>73.07850000000002</v>
      </c>
    </row>
    <row r="541" spans="1:9" ht="15" customHeight="1">
      <c r="A541" s="388" t="s">
        <v>1149</v>
      </c>
      <c r="B541" s="620"/>
      <c r="C541" s="620"/>
      <c r="D541" s="389"/>
      <c r="E541" s="389"/>
      <c r="F541" s="389"/>
      <c r="G541" s="389"/>
      <c r="H541" s="389"/>
      <c r="I541" s="389"/>
    </row>
    <row r="542" spans="1:9" ht="15" customHeight="1">
      <c r="A542" s="390"/>
      <c r="B542" s="722"/>
      <c r="C542" s="723"/>
      <c r="D542" s="391"/>
      <c r="E542" s="391"/>
      <c r="F542" s="391"/>
      <c r="G542" s="391"/>
      <c r="H542" s="392"/>
      <c r="I542" s="391"/>
    </row>
    <row r="543" spans="1:9" ht="45">
      <c r="A543" s="369" t="s">
        <v>1130</v>
      </c>
      <c r="B543" s="561" t="s">
        <v>18937</v>
      </c>
      <c r="C543" s="562" t="s">
        <v>18938</v>
      </c>
      <c r="D543" s="370" t="s">
        <v>121</v>
      </c>
      <c r="E543" s="370"/>
      <c r="F543" s="371"/>
      <c r="G543" s="371"/>
      <c r="H543" s="372"/>
      <c r="I543" s="714"/>
    </row>
    <row r="544" spans="1:9" ht="15" customHeight="1">
      <c r="A544" s="373" t="s">
        <v>266</v>
      </c>
      <c r="B544" s="374" t="s">
        <v>1131</v>
      </c>
      <c r="C544" s="375" t="s">
        <v>1132</v>
      </c>
      <c r="D544" s="375" t="s">
        <v>1133</v>
      </c>
      <c r="E544" s="375" t="s">
        <v>1134</v>
      </c>
      <c r="F544" s="375" t="s">
        <v>1135</v>
      </c>
      <c r="G544" s="375" t="s">
        <v>1136</v>
      </c>
      <c r="H544" s="376" t="s">
        <v>1137</v>
      </c>
      <c r="I544" s="715" t="s">
        <v>1138</v>
      </c>
    </row>
    <row r="545" spans="1:9" ht="22.5">
      <c r="A545" s="377"/>
      <c r="B545" s="563">
        <v>42523</v>
      </c>
      <c r="C545" s="564" t="s">
        <v>18940</v>
      </c>
      <c r="D545" s="378" t="s">
        <v>18939</v>
      </c>
      <c r="E545" s="378" t="s">
        <v>1140</v>
      </c>
      <c r="F545" s="580" t="s">
        <v>18947</v>
      </c>
      <c r="G545" s="395" t="s">
        <v>18941</v>
      </c>
      <c r="H545" s="393" t="s">
        <v>18942</v>
      </c>
      <c r="I545" s="679">
        <v>337.31</v>
      </c>
    </row>
    <row r="546" spans="1:9" ht="15">
      <c r="A546" s="377"/>
      <c r="B546" s="563">
        <v>42619</v>
      </c>
      <c r="C546" s="860" t="s">
        <v>31381</v>
      </c>
      <c r="D546" s="850" t="s">
        <v>31387</v>
      </c>
      <c r="E546" s="850" t="s">
        <v>1140</v>
      </c>
      <c r="F546" s="793" t="s">
        <v>31382</v>
      </c>
      <c r="G546" s="851" t="s">
        <v>31383</v>
      </c>
      <c r="H546" s="852" t="s">
        <v>31384</v>
      </c>
      <c r="I546" s="718">
        <v>336.01</v>
      </c>
    </row>
    <row r="547" spans="1:9" ht="15">
      <c r="A547" s="377"/>
      <c r="B547" s="563">
        <v>42619</v>
      </c>
      <c r="C547" s="860" t="s">
        <v>31385</v>
      </c>
      <c r="D547" s="850" t="s">
        <v>31386</v>
      </c>
      <c r="E547" s="850" t="s">
        <v>1140</v>
      </c>
      <c r="F547" s="793" t="s">
        <v>31388</v>
      </c>
      <c r="G547" s="851" t="s">
        <v>31389</v>
      </c>
      <c r="H547" s="852" t="s">
        <v>31390</v>
      </c>
      <c r="I547" s="717">
        <v>448.82</v>
      </c>
    </row>
    <row r="548" spans="1:9" ht="15" customHeight="1">
      <c r="A548" s="377"/>
      <c r="B548" s="563" t="str">
        <f>IF(A548="","",CONCATENATE(MID(A548,9,2),"/",MID(A548,7,2),"/",MID(A548,3,4)))</f>
        <v/>
      </c>
      <c r="C548" s="564"/>
      <c r="D548" s="378"/>
      <c r="E548" s="378"/>
      <c r="F548" s="382"/>
      <c r="G548" s="382"/>
      <c r="H548" s="380"/>
      <c r="I548" s="718"/>
    </row>
    <row r="549" spans="1:9" ht="15" customHeight="1">
      <c r="A549" s="383" t="str">
        <f>B543</f>
        <v>##153.</v>
      </c>
      <c r="B549" s="565"/>
      <c r="C549" s="384"/>
      <c r="D549" s="385"/>
      <c r="E549" s="385"/>
      <c r="F549" s="386"/>
      <c r="G549" s="386"/>
      <c r="H549" s="387" t="s">
        <v>1148</v>
      </c>
      <c r="I549" s="719">
        <f>AVERAGE(I545:I548)</f>
        <v>374.04666666666662</v>
      </c>
    </row>
    <row r="550" spans="1:9" ht="15" customHeight="1">
      <c r="A550" s="388" t="s">
        <v>1149</v>
      </c>
      <c r="B550" s="620"/>
      <c r="C550" s="620"/>
      <c r="D550" s="389"/>
      <c r="E550" s="389"/>
      <c r="F550" s="389"/>
      <c r="G550" s="389"/>
      <c r="H550" s="389"/>
      <c r="I550" s="389"/>
    </row>
    <row r="551" spans="1:9" ht="15" customHeight="1">
      <c r="A551" s="390"/>
      <c r="B551" s="722"/>
      <c r="C551" s="723"/>
      <c r="D551" s="391"/>
      <c r="E551" s="391"/>
      <c r="F551" s="391"/>
      <c r="G551" s="391"/>
      <c r="H551" s="392"/>
      <c r="I551" s="391"/>
    </row>
    <row r="552" spans="1:9" ht="45">
      <c r="A552" s="369" t="s">
        <v>1130</v>
      </c>
      <c r="B552" s="561" t="s">
        <v>18946</v>
      </c>
      <c r="C552" s="562" t="s">
        <v>18945</v>
      </c>
      <c r="D552" s="370" t="s">
        <v>121</v>
      </c>
      <c r="E552" s="370"/>
      <c r="F552" s="371"/>
      <c r="G552" s="371"/>
      <c r="H552" s="372"/>
      <c r="I552" s="714"/>
    </row>
    <row r="553" spans="1:9" ht="15" customHeight="1">
      <c r="A553" s="373" t="s">
        <v>266</v>
      </c>
      <c r="B553" s="374" t="s">
        <v>1131</v>
      </c>
      <c r="C553" s="375" t="s">
        <v>1132</v>
      </c>
      <c r="D553" s="375" t="s">
        <v>1133</v>
      </c>
      <c r="E553" s="375" t="s">
        <v>1134</v>
      </c>
      <c r="F553" s="375" t="s">
        <v>1135</v>
      </c>
      <c r="G553" s="375" t="s">
        <v>1136</v>
      </c>
      <c r="H553" s="376" t="s">
        <v>1137</v>
      </c>
      <c r="I553" s="715" t="s">
        <v>1138</v>
      </c>
    </row>
    <row r="554" spans="1:9" ht="22.5">
      <c r="A554" s="377"/>
      <c r="B554" s="563">
        <v>42523</v>
      </c>
      <c r="C554" s="564" t="s">
        <v>18940</v>
      </c>
      <c r="D554" s="378" t="s">
        <v>18939</v>
      </c>
      <c r="E554" s="378" t="s">
        <v>1140</v>
      </c>
      <c r="F554" s="580" t="s">
        <v>18947</v>
      </c>
      <c r="G554" s="395" t="s">
        <v>18941</v>
      </c>
      <c r="H554" s="393" t="s">
        <v>18942</v>
      </c>
      <c r="I554" s="716">
        <v>368.38</v>
      </c>
    </row>
    <row r="555" spans="1:9" ht="15">
      <c r="A555" s="377"/>
      <c r="B555" s="563">
        <v>42619</v>
      </c>
      <c r="C555" s="860" t="s">
        <v>31381</v>
      </c>
      <c r="D555" s="850" t="s">
        <v>31387</v>
      </c>
      <c r="E555" s="850" t="s">
        <v>1140</v>
      </c>
      <c r="F555" s="793" t="s">
        <v>31382</v>
      </c>
      <c r="G555" s="851" t="s">
        <v>31383</v>
      </c>
      <c r="H555" s="852" t="s">
        <v>31393</v>
      </c>
      <c r="I555" s="717">
        <v>355.35</v>
      </c>
    </row>
    <row r="556" spans="1:9" ht="15">
      <c r="A556" s="377"/>
      <c r="B556" s="563">
        <v>42619</v>
      </c>
      <c r="C556" s="860" t="s">
        <v>31385</v>
      </c>
      <c r="D556" s="850" t="s">
        <v>31386</v>
      </c>
      <c r="E556" s="850" t="s">
        <v>1140</v>
      </c>
      <c r="F556" s="793" t="s">
        <v>31388</v>
      </c>
      <c r="G556" s="851" t="s">
        <v>31389</v>
      </c>
      <c r="H556" s="852" t="s">
        <v>31390</v>
      </c>
      <c r="I556" s="717">
        <v>478.76</v>
      </c>
    </row>
    <row r="557" spans="1:9" ht="15" customHeight="1">
      <c r="A557" s="377"/>
      <c r="B557" s="563" t="str">
        <f>IF(A557="","",CONCATENATE(MID(A557,9,2),"/",MID(A557,7,2),"/",MID(A557,3,4)))</f>
        <v/>
      </c>
      <c r="C557" s="564"/>
      <c r="D557" s="378"/>
      <c r="E557" s="378"/>
      <c r="F557" s="382"/>
      <c r="G557" s="382"/>
      <c r="H557" s="380"/>
      <c r="I557" s="718"/>
    </row>
    <row r="558" spans="1:9" ht="15" customHeight="1">
      <c r="A558" s="383" t="str">
        <f>B552</f>
        <v>##154.</v>
      </c>
      <c r="B558" s="565"/>
      <c r="C558" s="384"/>
      <c r="D558" s="385"/>
      <c r="E558" s="385"/>
      <c r="F558" s="386"/>
      <c r="G558" s="386"/>
      <c r="H558" s="387" t="s">
        <v>1148</v>
      </c>
      <c r="I558" s="719">
        <f>AVERAGE(I554:I557)</f>
        <v>400.83</v>
      </c>
    </row>
    <row r="559" spans="1:9" ht="15" customHeight="1">
      <c r="A559" s="388" t="s">
        <v>1149</v>
      </c>
      <c r="B559" s="620"/>
      <c r="C559" s="620"/>
      <c r="D559" s="389"/>
      <c r="E559" s="389"/>
      <c r="F559" s="389"/>
      <c r="G559" s="389"/>
      <c r="H559" s="389"/>
      <c r="I559" s="389"/>
    </row>
    <row r="560" spans="1:9" ht="15" customHeight="1">
      <c r="A560" s="390"/>
      <c r="B560" s="722"/>
      <c r="C560" s="723"/>
      <c r="D560" s="391"/>
      <c r="E560" s="391"/>
      <c r="F560" s="391"/>
      <c r="G560" s="391"/>
      <c r="H560" s="392"/>
      <c r="I560" s="391"/>
    </row>
    <row r="561" spans="1:9" ht="54" customHeight="1">
      <c r="A561" s="369" t="s">
        <v>1130</v>
      </c>
      <c r="B561" s="561" t="s">
        <v>18951</v>
      </c>
      <c r="C561" s="562" t="s">
        <v>18950</v>
      </c>
      <c r="D561" s="370" t="s">
        <v>121</v>
      </c>
      <c r="E561" s="370"/>
      <c r="F561" s="371"/>
      <c r="G561" s="371"/>
      <c r="H561" s="372"/>
      <c r="I561" s="714"/>
    </row>
    <row r="562" spans="1:9" ht="15" customHeight="1">
      <c r="A562" s="373" t="s">
        <v>266</v>
      </c>
      <c r="B562" s="374" t="s">
        <v>1131</v>
      </c>
      <c r="C562" s="375" t="s">
        <v>1132</v>
      </c>
      <c r="D562" s="375" t="s">
        <v>1133</v>
      </c>
      <c r="E562" s="375" t="s">
        <v>1134</v>
      </c>
      <c r="F562" s="375" t="s">
        <v>1135</v>
      </c>
      <c r="G562" s="375" t="s">
        <v>1136</v>
      </c>
      <c r="H562" s="376" t="s">
        <v>1137</v>
      </c>
      <c r="I562" s="715" t="s">
        <v>1138</v>
      </c>
    </row>
    <row r="563" spans="1:9" ht="22.5">
      <c r="A563" s="377"/>
      <c r="B563" s="563">
        <v>42523</v>
      </c>
      <c r="C563" s="564" t="s">
        <v>18940</v>
      </c>
      <c r="D563" s="378" t="s">
        <v>18939</v>
      </c>
      <c r="E563" s="378" t="s">
        <v>1140</v>
      </c>
      <c r="F563" s="580" t="s">
        <v>18947</v>
      </c>
      <c r="G563" s="395" t="s">
        <v>18941</v>
      </c>
      <c r="H563" s="393" t="s">
        <v>18942</v>
      </c>
      <c r="I563" s="716">
        <v>224.29</v>
      </c>
    </row>
    <row r="564" spans="1:9" ht="15">
      <c r="A564" s="377"/>
      <c r="B564" s="563">
        <v>42619</v>
      </c>
      <c r="C564" s="860" t="s">
        <v>31381</v>
      </c>
      <c r="D564" s="850" t="s">
        <v>31387</v>
      </c>
      <c r="E564" s="850" t="s">
        <v>1140</v>
      </c>
      <c r="F564" s="793" t="s">
        <v>31382</v>
      </c>
      <c r="G564" s="851" t="s">
        <v>31383</v>
      </c>
      <c r="H564" s="852" t="s">
        <v>31393</v>
      </c>
      <c r="I564" s="717">
        <v>228.73</v>
      </c>
    </row>
    <row r="565" spans="1:9" ht="15">
      <c r="A565" s="377"/>
      <c r="B565" s="563">
        <v>42619</v>
      </c>
      <c r="C565" s="860" t="s">
        <v>31385</v>
      </c>
      <c r="D565" s="850" t="s">
        <v>31386</v>
      </c>
      <c r="E565" s="850" t="s">
        <v>1140</v>
      </c>
      <c r="F565" s="793" t="s">
        <v>31388</v>
      </c>
      <c r="G565" s="851" t="s">
        <v>31389</v>
      </c>
      <c r="H565" s="852" t="s">
        <v>31390</v>
      </c>
      <c r="I565" s="717">
        <v>295.54000000000002</v>
      </c>
    </row>
    <row r="566" spans="1:9" ht="15" customHeight="1">
      <c r="A566" s="377"/>
      <c r="B566" s="563" t="str">
        <f>IF(A566="","",CONCATENATE(MID(A566,9,2),"/",MID(A566,7,2),"/",MID(A566,3,4)))</f>
        <v/>
      </c>
      <c r="C566" s="564"/>
      <c r="D566" s="378"/>
      <c r="E566" s="378"/>
      <c r="F566" s="382"/>
      <c r="G566" s="382"/>
      <c r="H566" s="380"/>
      <c r="I566" s="718"/>
    </row>
    <row r="567" spans="1:9" ht="15" customHeight="1">
      <c r="A567" s="383" t="str">
        <f>B561</f>
        <v>##155.</v>
      </c>
      <c r="B567" s="565"/>
      <c r="C567" s="384"/>
      <c r="D567" s="385"/>
      <c r="E567" s="385"/>
      <c r="F567" s="386"/>
      <c r="G567" s="386"/>
      <c r="H567" s="387" t="s">
        <v>1148</v>
      </c>
      <c r="I567" s="719">
        <f>AVERAGE(I563:I566)</f>
        <v>249.51999999999998</v>
      </c>
    </row>
    <row r="568" spans="1:9" ht="15" customHeight="1">
      <c r="A568" s="388" t="s">
        <v>1149</v>
      </c>
      <c r="B568" s="620"/>
      <c r="C568" s="620"/>
      <c r="D568" s="389"/>
      <c r="E568" s="389"/>
      <c r="F568" s="389"/>
      <c r="G568" s="389"/>
      <c r="H568" s="389"/>
      <c r="I568" s="389"/>
    </row>
    <row r="569" spans="1:9" ht="15" customHeight="1">
      <c r="A569" s="390"/>
      <c r="B569" s="722"/>
      <c r="C569" s="723"/>
      <c r="D569" s="391"/>
      <c r="E569" s="391"/>
      <c r="F569" s="391"/>
      <c r="G569" s="391"/>
      <c r="H569" s="392"/>
      <c r="I569" s="391"/>
    </row>
    <row r="570" spans="1:9" ht="33.75">
      <c r="A570" s="369" t="s">
        <v>1130</v>
      </c>
      <c r="B570" s="561" t="s">
        <v>18956</v>
      </c>
      <c r="C570" s="562" t="s">
        <v>18955</v>
      </c>
      <c r="D570" s="370" t="s">
        <v>121</v>
      </c>
      <c r="E570" s="370"/>
      <c r="F570" s="371"/>
      <c r="G570" s="371"/>
      <c r="H570" s="372"/>
      <c r="I570" s="714"/>
    </row>
    <row r="571" spans="1:9" ht="15" customHeight="1">
      <c r="A571" s="373" t="s">
        <v>266</v>
      </c>
      <c r="B571" s="374" t="s">
        <v>1131</v>
      </c>
      <c r="C571" s="375" t="s">
        <v>1132</v>
      </c>
      <c r="D571" s="375" t="s">
        <v>1133</v>
      </c>
      <c r="E571" s="375" t="s">
        <v>1134</v>
      </c>
      <c r="F571" s="375" t="s">
        <v>1135</v>
      </c>
      <c r="G571" s="375" t="s">
        <v>1136</v>
      </c>
      <c r="H571" s="376" t="s">
        <v>1137</v>
      </c>
      <c r="I571" s="715" t="s">
        <v>1138</v>
      </c>
    </row>
    <row r="572" spans="1:9" ht="22.5">
      <c r="A572" s="377"/>
      <c r="B572" s="563">
        <v>42523</v>
      </c>
      <c r="C572" s="564" t="s">
        <v>18940</v>
      </c>
      <c r="D572" s="378" t="s">
        <v>18939</v>
      </c>
      <c r="E572" s="378" t="s">
        <v>1140</v>
      </c>
      <c r="F572" s="580" t="s">
        <v>18947</v>
      </c>
      <c r="G572" s="395" t="s">
        <v>18941</v>
      </c>
      <c r="H572" s="393" t="s">
        <v>18942</v>
      </c>
      <c r="I572" s="716">
        <v>349.73</v>
      </c>
    </row>
    <row r="573" spans="1:9" ht="15">
      <c r="A573" s="377"/>
      <c r="B573" s="563">
        <v>42619</v>
      </c>
      <c r="C573" s="860" t="s">
        <v>31381</v>
      </c>
      <c r="D573" s="850" t="s">
        <v>31387</v>
      </c>
      <c r="E573" s="850" t="s">
        <v>1140</v>
      </c>
      <c r="F573" s="793" t="s">
        <v>31382</v>
      </c>
      <c r="G573" s="851" t="s">
        <v>31383</v>
      </c>
      <c r="H573" s="852" t="s">
        <v>31393</v>
      </c>
      <c r="I573" s="717">
        <v>380.72</v>
      </c>
    </row>
    <row r="574" spans="1:9" ht="15">
      <c r="A574" s="377"/>
      <c r="B574" s="563">
        <v>42619</v>
      </c>
      <c r="C574" s="860" t="s">
        <v>31385</v>
      </c>
      <c r="D574" s="850" t="s">
        <v>31386</v>
      </c>
      <c r="E574" s="850" t="s">
        <v>1140</v>
      </c>
      <c r="F574" s="793" t="s">
        <v>31388</v>
      </c>
      <c r="G574" s="851" t="s">
        <v>31389</v>
      </c>
      <c r="H574" s="852" t="s">
        <v>31390</v>
      </c>
      <c r="I574" s="717">
        <v>522.70000000000005</v>
      </c>
    </row>
    <row r="575" spans="1:9" ht="15" customHeight="1">
      <c r="A575" s="377"/>
      <c r="B575" s="563" t="str">
        <f>IF(A575="","",CONCATENATE(MID(A575,9,2),"/",MID(A575,7,2),"/",MID(A575,3,4)))</f>
        <v/>
      </c>
      <c r="C575" s="564"/>
      <c r="D575" s="378"/>
      <c r="E575" s="378"/>
      <c r="F575" s="382"/>
      <c r="G575" s="382"/>
      <c r="H575" s="380"/>
      <c r="I575" s="718"/>
    </row>
    <row r="576" spans="1:9" ht="15" customHeight="1">
      <c r="A576" s="383" t="str">
        <f>B570</f>
        <v>##156.</v>
      </c>
      <c r="B576" s="565"/>
      <c r="C576" s="384"/>
      <c r="D576" s="385"/>
      <c r="E576" s="385"/>
      <c r="F576" s="386"/>
      <c r="G576" s="386"/>
      <c r="H576" s="387" t="s">
        <v>1148</v>
      </c>
      <c r="I576" s="719">
        <f>AVERAGE(I572:I575)</f>
        <v>417.7166666666667</v>
      </c>
    </row>
    <row r="577" spans="1:9" ht="15" customHeight="1">
      <c r="A577" s="388" t="s">
        <v>1149</v>
      </c>
      <c r="B577" s="620"/>
      <c r="C577" s="620"/>
      <c r="D577" s="389"/>
      <c r="E577" s="389"/>
      <c r="F577" s="389"/>
      <c r="G577" s="389"/>
      <c r="H577" s="389"/>
      <c r="I577" s="389"/>
    </row>
    <row r="578" spans="1:9" ht="15" customHeight="1">
      <c r="A578" s="390"/>
      <c r="B578" s="722"/>
      <c r="C578" s="723"/>
      <c r="D578" s="391"/>
      <c r="E578" s="391"/>
      <c r="F578" s="391"/>
      <c r="G578" s="391"/>
      <c r="H578" s="392"/>
      <c r="I578" s="391"/>
    </row>
    <row r="579" spans="1:9" ht="45">
      <c r="A579" s="369" t="s">
        <v>1130</v>
      </c>
      <c r="B579" s="561" t="s">
        <v>18959</v>
      </c>
      <c r="C579" s="562" t="s">
        <v>18960</v>
      </c>
      <c r="D579" s="370" t="s">
        <v>121</v>
      </c>
      <c r="E579" s="370"/>
      <c r="F579" s="371"/>
      <c r="G579" s="371"/>
      <c r="H579" s="372"/>
      <c r="I579" s="714"/>
    </row>
    <row r="580" spans="1:9" ht="15" customHeight="1">
      <c r="A580" s="373" t="s">
        <v>266</v>
      </c>
      <c r="B580" s="374" t="s">
        <v>1131</v>
      </c>
      <c r="C580" s="375" t="s">
        <v>1132</v>
      </c>
      <c r="D580" s="375" t="s">
        <v>1133</v>
      </c>
      <c r="E580" s="375" t="s">
        <v>1134</v>
      </c>
      <c r="F580" s="375" t="s">
        <v>1135</v>
      </c>
      <c r="G580" s="375" t="s">
        <v>1136</v>
      </c>
      <c r="H580" s="376" t="s">
        <v>1137</v>
      </c>
      <c r="I580" s="715" t="s">
        <v>1138</v>
      </c>
    </row>
    <row r="581" spans="1:9" ht="22.5">
      <c r="A581" s="377"/>
      <c r="B581" s="563">
        <v>42523</v>
      </c>
      <c r="C581" s="564" t="s">
        <v>18940</v>
      </c>
      <c r="D581" s="378" t="s">
        <v>18939</v>
      </c>
      <c r="E581" s="378" t="s">
        <v>1140</v>
      </c>
      <c r="F581" s="580" t="s">
        <v>18947</v>
      </c>
      <c r="G581" s="395" t="s">
        <v>18941</v>
      </c>
      <c r="H581" s="393" t="s">
        <v>18942</v>
      </c>
      <c r="I581" s="716">
        <v>541.39</v>
      </c>
    </row>
    <row r="582" spans="1:9" ht="15">
      <c r="A582" s="377"/>
      <c r="B582" s="563">
        <v>42619</v>
      </c>
      <c r="C582" s="860" t="s">
        <v>31381</v>
      </c>
      <c r="D582" s="850" t="s">
        <v>31387</v>
      </c>
      <c r="E582" s="850" t="s">
        <v>1140</v>
      </c>
      <c r="F582" s="793" t="s">
        <v>31382</v>
      </c>
      <c r="G582" s="851" t="s">
        <v>31383</v>
      </c>
      <c r="H582" s="852" t="s">
        <v>31393</v>
      </c>
      <c r="I582" s="717">
        <v>540.73</v>
      </c>
    </row>
    <row r="583" spans="1:9" ht="15">
      <c r="A583" s="377"/>
      <c r="B583" s="563">
        <v>42619</v>
      </c>
      <c r="C583" s="860" t="s">
        <v>31385</v>
      </c>
      <c r="D583" s="850" t="s">
        <v>31386</v>
      </c>
      <c r="E583" s="850" t="s">
        <v>1140</v>
      </c>
      <c r="F583" s="793" t="s">
        <v>31388</v>
      </c>
      <c r="G583" s="851" t="s">
        <v>31389</v>
      </c>
      <c r="H583" s="852" t="s">
        <v>31390</v>
      </c>
      <c r="I583" s="717">
        <v>522.70000000000005</v>
      </c>
    </row>
    <row r="584" spans="1:9" ht="15" customHeight="1">
      <c r="A584" s="377"/>
      <c r="B584" s="563" t="str">
        <f>IF(A584="","",CONCATENATE(MID(A584,9,2),"/",MID(A584,7,2),"/",MID(A584,3,4)))</f>
        <v/>
      </c>
      <c r="C584" s="564"/>
      <c r="D584" s="378"/>
      <c r="E584" s="378"/>
      <c r="F584" s="382"/>
      <c r="G584" s="382"/>
      <c r="H584" s="380"/>
      <c r="I584" s="718"/>
    </row>
    <row r="585" spans="1:9" ht="15" customHeight="1">
      <c r="A585" s="383" t="str">
        <f>B579</f>
        <v>##157.</v>
      </c>
      <c r="B585" s="565"/>
      <c r="C585" s="384"/>
      <c r="D585" s="385"/>
      <c r="E585" s="385"/>
      <c r="F585" s="386"/>
      <c r="G585" s="386"/>
      <c r="H585" s="387" t="s">
        <v>1148</v>
      </c>
      <c r="I585" s="719">
        <f>AVERAGE(I581:I584)</f>
        <v>534.93999999999994</v>
      </c>
    </row>
    <row r="586" spans="1:9" ht="15" customHeight="1">
      <c r="A586" s="388" t="s">
        <v>1149</v>
      </c>
      <c r="B586" s="620"/>
      <c r="C586" s="620"/>
      <c r="D586" s="389"/>
      <c r="E586" s="389"/>
      <c r="F586" s="389"/>
      <c r="G586" s="389"/>
      <c r="H586" s="389"/>
      <c r="I586" s="389"/>
    </row>
    <row r="587" spans="1:9" ht="15" customHeight="1">
      <c r="A587" s="390"/>
      <c r="B587" s="722"/>
      <c r="C587" s="723"/>
      <c r="D587" s="391"/>
      <c r="E587" s="391"/>
      <c r="F587" s="391"/>
      <c r="G587" s="391"/>
      <c r="H587" s="392"/>
      <c r="I587" s="391"/>
    </row>
    <row r="588" spans="1:9" ht="45">
      <c r="A588" s="369" t="s">
        <v>1130</v>
      </c>
      <c r="B588" s="561" t="s">
        <v>18964</v>
      </c>
      <c r="C588" s="562" t="s">
        <v>18963</v>
      </c>
      <c r="D588" s="370" t="s">
        <v>121</v>
      </c>
      <c r="E588" s="370"/>
      <c r="F588" s="371"/>
      <c r="G588" s="371"/>
      <c r="H588" s="372"/>
      <c r="I588" s="714"/>
    </row>
    <row r="589" spans="1:9" ht="15" customHeight="1">
      <c r="A589" s="373" t="s">
        <v>266</v>
      </c>
      <c r="B589" s="374" t="s">
        <v>1131</v>
      </c>
      <c r="C589" s="375" t="s">
        <v>1132</v>
      </c>
      <c r="D589" s="375" t="s">
        <v>1133</v>
      </c>
      <c r="E589" s="375" t="s">
        <v>1134</v>
      </c>
      <c r="F589" s="375" t="s">
        <v>1135</v>
      </c>
      <c r="G589" s="375" t="s">
        <v>1136</v>
      </c>
      <c r="H589" s="376" t="s">
        <v>1137</v>
      </c>
      <c r="I589" s="715" t="s">
        <v>1138</v>
      </c>
    </row>
    <row r="590" spans="1:9" ht="22.5">
      <c r="A590" s="377"/>
      <c r="B590" s="563">
        <v>42523</v>
      </c>
      <c r="C590" s="564" t="s">
        <v>18940</v>
      </c>
      <c r="D590" s="378" t="s">
        <v>18939</v>
      </c>
      <c r="E590" s="378" t="s">
        <v>1140</v>
      </c>
      <c r="F590" s="580" t="s">
        <v>18947</v>
      </c>
      <c r="G590" s="395" t="s">
        <v>18941</v>
      </c>
      <c r="H590" s="393" t="s">
        <v>18942</v>
      </c>
      <c r="I590" s="716">
        <v>493.29</v>
      </c>
    </row>
    <row r="591" spans="1:9" ht="15">
      <c r="A591" s="377"/>
      <c r="B591" s="563">
        <v>42619</v>
      </c>
      <c r="C591" s="860" t="s">
        <v>31381</v>
      </c>
      <c r="D591" s="850" t="s">
        <v>31387</v>
      </c>
      <c r="E591" s="850" t="s">
        <v>1140</v>
      </c>
      <c r="F591" s="793" t="s">
        <v>31382</v>
      </c>
      <c r="G591" s="851" t="s">
        <v>31383</v>
      </c>
      <c r="H591" s="852" t="s">
        <v>31393</v>
      </c>
      <c r="I591" s="717">
        <v>476.25</v>
      </c>
    </row>
    <row r="592" spans="1:9" ht="15">
      <c r="A592" s="377"/>
      <c r="B592" s="563">
        <v>42619</v>
      </c>
      <c r="C592" s="860" t="s">
        <v>31385</v>
      </c>
      <c r="D592" s="850" t="s">
        <v>31386</v>
      </c>
      <c r="E592" s="850" t="s">
        <v>1140</v>
      </c>
      <c r="F592" s="793" t="s">
        <v>31388</v>
      </c>
      <c r="G592" s="851" t="s">
        <v>31389</v>
      </c>
      <c r="H592" s="852" t="s">
        <v>31390</v>
      </c>
      <c r="I592" s="717">
        <v>652.12</v>
      </c>
    </row>
    <row r="593" spans="1:9" ht="15" customHeight="1">
      <c r="A593" s="377"/>
      <c r="B593" s="563" t="str">
        <f>IF(A593="","",CONCATENATE(MID(A593,9,2),"/",MID(A593,7,2),"/",MID(A593,3,4)))</f>
        <v/>
      </c>
      <c r="C593" s="564"/>
      <c r="D593" s="378"/>
      <c r="E593" s="378"/>
      <c r="F593" s="382"/>
      <c r="G593" s="382"/>
      <c r="H593" s="380"/>
      <c r="I593" s="718"/>
    </row>
    <row r="594" spans="1:9" ht="15" customHeight="1">
      <c r="A594" s="383" t="str">
        <f>B588</f>
        <v>##158.</v>
      </c>
      <c r="B594" s="565"/>
      <c r="C594" s="384"/>
      <c r="D594" s="385"/>
      <c r="E594" s="385"/>
      <c r="F594" s="386"/>
      <c r="G594" s="386"/>
      <c r="H594" s="387" t="s">
        <v>1148</v>
      </c>
      <c r="I594" s="719">
        <f>AVERAGE(I590:I593)</f>
        <v>540.55333333333328</v>
      </c>
    </row>
    <row r="595" spans="1:9" ht="15" customHeight="1">
      <c r="A595" s="388" t="s">
        <v>1149</v>
      </c>
      <c r="B595" s="620"/>
      <c r="C595" s="620"/>
      <c r="D595" s="389"/>
      <c r="E595" s="389"/>
      <c r="F595" s="389"/>
      <c r="G595" s="389"/>
      <c r="H595" s="389"/>
      <c r="I595" s="389"/>
    </row>
    <row r="596" spans="1:9" ht="15" customHeight="1">
      <c r="A596" s="390"/>
      <c r="B596" s="722"/>
      <c r="C596" s="723"/>
      <c r="D596" s="391"/>
      <c r="E596" s="391"/>
      <c r="F596" s="391"/>
      <c r="G596" s="391"/>
      <c r="H596" s="392"/>
      <c r="I596" s="391"/>
    </row>
    <row r="597" spans="1:9" ht="33.75">
      <c r="A597" s="369" t="s">
        <v>1130</v>
      </c>
      <c r="B597" s="561" t="s">
        <v>18968</v>
      </c>
      <c r="C597" s="562" t="s">
        <v>18967</v>
      </c>
      <c r="D597" s="370" t="s">
        <v>121</v>
      </c>
      <c r="E597" s="370"/>
      <c r="F597" s="371"/>
      <c r="G597" s="371"/>
      <c r="H597" s="372"/>
      <c r="I597" s="714"/>
    </row>
    <row r="598" spans="1:9" ht="15" customHeight="1">
      <c r="A598" s="373" t="s">
        <v>266</v>
      </c>
      <c r="B598" s="374" t="s">
        <v>1131</v>
      </c>
      <c r="C598" s="375" t="s">
        <v>1132</v>
      </c>
      <c r="D598" s="375" t="s">
        <v>1133</v>
      </c>
      <c r="E598" s="375" t="s">
        <v>1134</v>
      </c>
      <c r="F598" s="375" t="s">
        <v>1135</v>
      </c>
      <c r="G598" s="375" t="s">
        <v>1136</v>
      </c>
      <c r="H598" s="376" t="s">
        <v>1137</v>
      </c>
      <c r="I598" s="715" t="s">
        <v>1138</v>
      </c>
    </row>
    <row r="599" spans="1:9" ht="22.5">
      <c r="A599" s="377"/>
      <c r="B599" s="563">
        <v>42523</v>
      </c>
      <c r="C599" s="564" t="s">
        <v>18940</v>
      </c>
      <c r="D599" s="378" t="s">
        <v>18939</v>
      </c>
      <c r="E599" s="378" t="s">
        <v>1140</v>
      </c>
      <c r="F599" s="580" t="s">
        <v>18947</v>
      </c>
      <c r="G599" s="395" t="s">
        <v>18941</v>
      </c>
      <c r="H599" s="393" t="s">
        <v>18942</v>
      </c>
      <c r="I599" s="716">
        <v>650.64</v>
      </c>
    </row>
    <row r="600" spans="1:9" ht="15">
      <c r="A600" s="377"/>
      <c r="B600" s="563"/>
      <c r="C600" s="564"/>
      <c r="D600" s="378"/>
      <c r="E600" s="378"/>
      <c r="F600" s="580"/>
      <c r="G600" s="382"/>
      <c r="H600" s="380"/>
      <c r="I600" s="717"/>
    </row>
    <row r="601" spans="1:9" ht="15">
      <c r="A601" s="377"/>
      <c r="B601" s="563"/>
      <c r="C601" s="564"/>
      <c r="D601" s="378"/>
      <c r="E601" s="378"/>
      <c r="F601" s="580"/>
      <c r="G601" s="382"/>
      <c r="H601" s="380"/>
      <c r="I601" s="717"/>
    </row>
    <row r="602" spans="1:9" ht="15" customHeight="1">
      <c r="A602" s="377"/>
      <c r="B602" s="563" t="str">
        <f>IF(A602="","",CONCATENATE(MID(A602,9,2),"/",MID(A602,7,2),"/",MID(A602,3,4)))</f>
        <v/>
      </c>
      <c r="C602" s="564"/>
      <c r="D602" s="378"/>
      <c r="E602" s="378"/>
      <c r="F602" s="382"/>
      <c r="G602" s="382"/>
      <c r="H602" s="380"/>
      <c r="I602" s="718"/>
    </row>
    <row r="603" spans="1:9" ht="15" customHeight="1">
      <c r="A603" s="383" t="str">
        <f>B597</f>
        <v>##159.</v>
      </c>
      <c r="B603" s="565"/>
      <c r="C603" s="384"/>
      <c r="D603" s="385"/>
      <c r="E603" s="385"/>
      <c r="F603" s="386"/>
      <c r="G603" s="386"/>
      <c r="H603" s="387" t="s">
        <v>1148</v>
      </c>
      <c r="I603" s="719">
        <f>AVERAGE(I599:I602)</f>
        <v>650.64</v>
      </c>
    </row>
    <row r="604" spans="1:9" ht="15" customHeight="1">
      <c r="A604" s="388" t="s">
        <v>1149</v>
      </c>
      <c r="B604" s="620"/>
      <c r="C604" s="620"/>
      <c r="D604" s="389"/>
      <c r="E604" s="389"/>
      <c r="F604" s="389"/>
      <c r="G604" s="389"/>
      <c r="H604" s="389"/>
      <c r="I604" s="389"/>
    </row>
    <row r="605" spans="1:9" ht="15" customHeight="1">
      <c r="A605" s="390"/>
      <c r="B605" s="722"/>
      <c r="C605" s="723"/>
      <c r="D605" s="391"/>
      <c r="E605" s="391"/>
      <c r="F605" s="391"/>
      <c r="G605" s="391"/>
      <c r="H605" s="392"/>
      <c r="I605" s="391"/>
    </row>
    <row r="606" spans="1:9" ht="22.5">
      <c r="A606" s="369" t="s">
        <v>1130</v>
      </c>
      <c r="B606" s="561" t="s">
        <v>31010</v>
      </c>
      <c r="C606" s="562" t="s">
        <v>31011</v>
      </c>
      <c r="D606" s="370" t="s">
        <v>112</v>
      </c>
      <c r="E606" s="370"/>
      <c r="F606" s="371"/>
      <c r="G606" s="371"/>
      <c r="H606" s="372"/>
      <c r="I606" s="714"/>
    </row>
    <row r="607" spans="1:9" ht="15" customHeight="1">
      <c r="A607" s="373" t="s">
        <v>266</v>
      </c>
      <c r="B607" s="374" t="s">
        <v>1131</v>
      </c>
      <c r="C607" s="375" t="s">
        <v>1132</v>
      </c>
      <c r="D607" s="375" t="s">
        <v>1133</v>
      </c>
      <c r="E607" s="375" t="s">
        <v>1134</v>
      </c>
      <c r="F607" s="375" t="s">
        <v>1135</v>
      </c>
      <c r="G607" s="375" t="s">
        <v>1136</v>
      </c>
      <c r="H607" s="376" t="s">
        <v>1137</v>
      </c>
      <c r="I607" s="715" t="s">
        <v>1138</v>
      </c>
    </row>
    <row r="608" spans="1:9" ht="22.5">
      <c r="A608" s="377"/>
      <c r="B608" s="563">
        <v>42500</v>
      </c>
      <c r="C608" s="564" t="s">
        <v>31012</v>
      </c>
      <c r="D608" s="378" t="s">
        <v>31013</v>
      </c>
      <c r="E608" s="378" t="s">
        <v>1140</v>
      </c>
      <c r="F608" s="580"/>
      <c r="G608" s="393" t="s">
        <v>31014</v>
      </c>
      <c r="H608" s="393" t="s">
        <v>31015</v>
      </c>
      <c r="I608" s="716">
        <v>207.82</v>
      </c>
    </row>
    <row r="609" spans="1:9" ht="15">
      <c r="A609" s="377"/>
      <c r="B609" s="563"/>
      <c r="C609" s="564"/>
      <c r="D609" s="378"/>
      <c r="E609" s="378"/>
      <c r="F609" s="580"/>
      <c r="G609" s="382"/>
      <c r="H609" s="380"/>
      <c r="I609" s="717"/>
    </row>
    <row r="610" spans="1:9" ht="15">
      <c r="A610" s="377"/>
      <c r="B610" s="563"/>
      <c r="C610" s="564"/>
      <c r="D610" s="378"/>
      <c r="E610" s="378"/>
      <c r="F610" s="580"/>
      <c r="G610" s="382"/>
      <c r="H610" s="380"/>
      <c r="I610" s="717"/>
    </row>
    <row r="611" spans="1:9" ht="15" customHeight="1">
      <c r="A611" s="377"/>
      <c r="B611" s="563" t="str">
        <f>IF(A611="","",CONCATENATE(MID(A611,9,2),"/",MID(A611,7,2),"/",MID(A611,3,4)))</f>
        <v/>
      </c>
      <c r="C611" s="564"/>
      <c r="D611" s="378"/>
      <c r="E611" s="378"/>
      <c r="F611" s="382"/>
      <c r="G611" s="382"/>
      <c r="H611" s="380"/>
      <c r="I611" s="718"/>
    </row>
    <row r="612" spans="1:9" ht="15" customHeight="1">
      <c r="A612" s="383" t="str">
        <f>B606</f>
        <v>##160.</v>
      </c>
      <c r="B612" s="565"/>
      <c r="C612" s="384"/>
      <c r="D612" s="385"/>
      <c r="E612" s="385"/>
      <c r="F612" s="386"/>
      <c r="G612" s="386"/>
      <c r="H612" s="387" t="s">
        <v>1148</v>
      </c>
      <c r="I612" s="719">
        <f>AVERAGE(I608:I611)</f>
        <v>207.82</v>
      </c>
    </row>
    <row r="613" spans="1:9" ht="15" customHeight="1">
      <c r="A613" s="388" t="s">
        <v>1149</v>
      </c>
      <c r="B613" s="620"/>
      <c r="C613" s="620"/>
      <c r="D613" s="389"/>
      <c r="E613" s="389"/>
      <c r="F613" s="389"/>
      <c r="G613" s="389"/>
      <c r="H613" s="389"/>
      <c r="I613" s="389"/>
    </row>
    <row r="614" spans="1:9" ht="15" customHeight="1">
      <c r="A614" s="390"/>
      <c r="B614" s="722"/>
      <c r="C614" s="723"/>
      <c r="D614" s="391"/>
      <c r="E614" s="391"/>
      <c r="F614" s="391"/>
      <c r="G614" s="391"/>
      <c r="H614" s="392"/>
      <c r="I614" s="391"/>
    </row>
    <row r="615" spans="1:9" ht="25.5" customHeight="1">
      <c r="A615" s="369" t="s">
        <v>1130</v>
      </c>
      <c r="B615" s="561" t="s">
        <v>31094</v>
      </c>
      <c r="C615" s="562" t="s">
        <v>31093</v>
      </c>
      <c r="D615" s="370" t="s">
        <v>31095</v>
      </c>
      <c r="E615" s="370"/>
      <c r="F615" s="371"/>
      <c r="G615" s="371"/>
      <c r="H615" s="372"/>
      <c r="I615" s="714"/>
    </row>
    <row r="616" spans="1:9" ht="15" customHeight="1">
      <c r="A616" s="373" t="s">
        <v>266</v>
      </c>
      <c r="B616" s="374" t="s">
        <v>1131</v>
      </c>
      <c r="C616" s="375" t="s">
        <v>1132</v>
      </c>
      <c r="D616" s="375" t="s">
        <v>1133</v>
      </c>
      <c r="E616" s="375" t="s">
        <v>1134</v>
      </c>
      <c r="F616" s="375" t="s">
        <v>1135</v>
      </c>
      <c r="G616" s="375" t="s">
        <v>1136</v>
      </c>
      <c r="H616" s="376" t="s">
        <v>1137</v>
      </c>
      <c r="I616" s="715" t="s">
        <v>1138</v>
      </c>
    </row>
    <row r="617" spans="1:9" ht="35.25" customHeight="1">
      <c r="A617" s="377"/>
      <c r="B617" s="563">
        <v>42606</v>
      </c>
      <c r="C617" s="564" t="s">
        <v>31098</v>
      </c>
      <c r="D617" s="378"/>
      <c r="E617" s="378" t="s">
        <v>1140</v>
      </c>
      <c r="F617" s="580" t="s">
        <v>31099</v>
      </c>
      <c r="G617" s="395" t="s">
        <v>31096</v>
      </c>
      <c r="H617" s="393" t="s">
        <v>31097</v>
      </c>
      <c r="I617" s="716">
        <v>11978</v>
      </c>
    </row>
    <row r="618" spans="1:9" ht="15">
      <c r="A618" s="377"/>
      <c r="B618" s="563">
        <v>42607</v>
      </c>
      <c r="C618" s="564" t="s">
        <v>31139</v>
      </c>
      <c r="D618" s="378"/>
      <c r="E618" s="378" t="s">
        <v>1140</v>
      </c>
      <c r="F618" s="580" t="s">
        <v>31138</v>
      </c>
      <c r="G618" s="395" t="s">
        <v>31140</v>
      </c>
      <c r="H618" s="393" t="s">
        <v>31141</v>
      </c>
      <c r="I618" s="716">
        <v>15900</v>
      </c>
    </row>
    <row r="619" spans="1:9" ht="15">
      <c r="A619" s="377"/>
      <c r="B619" s="563"/>
      <c r="C619" s="564"/>
      <c r="D619" s="378"/>
      <c r="E619" s="378"/>
      <c r="F619" s="580"/>
      <c r="G619" s="395"/>
      <c r="H619" s="393"/>
      <c r="I619" s="716"/>
    </row>
    <row r="620" spans="1:9" ht="15" customHeight="1">
      <c r="A620" s="377"/>
      <c r="B620" s="563" t="str">
        <f>IF(A620="","",CONCATENATE(MID(A620,9,2),"/",MID(A620,7,2),"/",MID(A620,3,4)))</f>
        <v/>
      </c>
      <c r="C620" s="564"/>
      <c r="D620" s="378"/>
      <c r="E620" s="378"/>
      <c r="F620" s="382"/>
      <c r="G620" s="382"/>
      <c r="H620" s="380"/>
      <c r="I620" s="718"/>
    </row>
    <row r="621" spans="1:9" ht="15" customHeight="1">
      <c r="A621" s="383" t="str">
        <f>B615</f>
        <v>##187.</v>
      </c>
      <c r="B621" s="565"/>
      <c r="C621" s="384"/>
      <c r="D621" s="385"/>
      <c r="E621" s="385"/>
      <c r="F621" s="386"/>
      <c r="G621" s="386"/>
      <c r="H621" s="387" t="s">
        <v>1148</v>
      </c>
      <c r="I621" s="719">
        <f>AVERAGE(I617:I620)</f>
        <v>13939</v>
      </c>
    </row>
    <row r="622" spans="1:9" ht="15" customHeight="1">
      <c r="A622" s="388" t="s">
        <v>1149</v>
      </c>
      <c r="B622" s="620"/>
      <c r="C622" s="620"/>
      <c r="D622" s="389"/>
      <c r="E622" s="389"/>
      <c r="F622" s="389"/>
      <c r="G622" s="389"/>
      <c r="H622" s="389"/>
      <c r="I622" s="389"/>
    </row>
    <row r="623" spans="1:9" ht="15" customHeight="1">
      <c r="A623" s="390"/>
      <c r="B623" s="722"/>
      <c r="C623" s="723"/>
      <c r="D623" s="391"/>
      <c r="E623" s="391"/>
      <c r="F623" s="391"/>
      <c r="G623" s="391"/>
      <c r="H623" s="392"/>
      <c r="I623" s="391"/>
    </row>
    <row r="624" spans="1:9" ht="25.5" customHeight="1">
      <c r="A624" s="369" t="s">
        <v>1130</v>
      </c>
      <c r="B624" s="561" t="s">
        <v>31105</v>
      </c>
      <c r="C624" s="562" t="s">
        <v>31106</v>
      </c>
      <c r="D624" s="370" t="s">
        <v>112</v>
      </c>
      <c r="E624" s="370"/>
      <c r="F624" s="371"/>
      <c r="G624" s="371"/>
      <c r="H624" s="372"/>
      <c r="I624" s="714"/>
    </row>
    <row r="625" spans="1:9" ht="15" customHeight="1">
      <c r="A625" s="373" t="s">
        <v>266</v>
      </c>
      <c r="B625" s="374" t="s">
        <v>1131</v>
      </c>
      <c r="C625" s="375" t="s">
        <v>1132</v>
      </c>
      <c r="D625" s="375" t="s">
        <v>1133</v>
      </c>
      <c r="E625" s="375" t="s">
        <v>1134</v>
      </c>
      <c r="F625" s="375" t="s">
        <v>1135</v>
      </c>
      <c r="G625" s="375" t="s">
        <v>1136</v>
      </c>
      <c r="H625" s="376" t="s">
        <v>1137</v>
      </c>
      <c r="I625" s="715" t="s">
        <v>1138</v>
      </c>
    </row>
    <row r="626" spans="1:9" ht="30">
      <c r="A626" s="377"/>
      <c r="B626" s="563">
        <v>42509</v>
      </c>
      <c r="C626" s="564" t="s">
        <v>31107</v>
      </c>
      <c r="D626" s="378" t="s">
        <v>31109</v>
      </c>
      <c r="E626" s="378" t="s">
        <v>1135</v>
      </c>
      <c r="F626" s="580" t="s">
        <v>31110</v>
      </c>
      <c r="G626" s="395"/>
      <c r="H626" s="393" t="s">
        <v>31108</v>
      </c>
      <c r="I626" s="716">
        <v>540</v>
      </c>
    </row>
    <row r="627" spans="1:9" ht="15">
      <c r="A627" s="377"/>
      <c r="B627" s="563"/>
      <c r="C627" s="564"/>
      <c r="D627" s="378"/>
      <c r="E627" s="378"/>
      <c r="F627" s="580"/>
      <c r="G627" s="395"/>
      <c r="H627" s="393"/>
      <c r="I627" s="716"/>
    </row>
    <row r="628" spans="1:9" ht="15">
      <c r="A628" s="377"/>
      <c r="B628" s="563"/>
      <c r="C628" s="564"/>
      <c r="D628" s="378"/>
      <c r="E628" s="378"/>
      <c r="F628" s="580"/>
      <c r="G628" s="382"/>
      <c r="H628" s="380"/>
      <c r="I628" s="717"/>
    </row>
    <row r="629" spans="1:9" ht="15" customHeight="1">
      <c r="A629" s="377"/>
      <c r="B629" s="563" t="str">
        <f>IF(A629="","",CONCATENATE(MID(A629,9,2),"/",MID(A629,7,2),"/",MID(A629,3,4)))</f>
        <v/>
      </c>
      <c r="C629" s="564"/>
      <c r="D629" s="378"/>
      <c r="E629" s="378"/>
      <c r="F629" s="382"/>
      <c r="G629" s="382"/>
      <c r="H629" s="380"/>
      <c r="I629" s="718"/>
    </row>
    <row r="630" spans="1:9" ht="15" customHeight="1">
      <c r="A630" s="383" t="str">
        <f>B624</f>
        <v>##188.</v>
      </c>
      <c r="B630" s="565"/>
      <c r="C630" s="384"/>
      <c r="D630" s="385"/>
      <c r="E630" s="385"/>
      <c r="F630" s="386"/>
      <c r="G630" s="386"/>
      <c r="H630" s="387" t="s">
        <v>1148</v>
      </c>
      <c r="I630" s="719">
        <f>AVERAGE(I626:I629)</f>
        <v>540</v>
      </c>
    </row>
    <row r="631" spans="1:9" ht="15" customHeight="1">
      <c r="A631" s="388" t="s">
        <v>1149</v>
      </c>
      <c r="B631" s="620"/>
      <c r="C631" s="620"/>
      <c r="D631" s="389"/>
      <c r="E631" s="389"/>
      <c r="F631" s="389"/>
      <c r="G631" s="389"/>
      <c r="H631" s="389"/>
      <c r="I631" s="389"/>
    </row>
    <row r="632" spans="1:9" ht="15" customHeight="1">
      <c r="A632" s="390"/>
      <c r="B632" s="722"/>
      <c r="C632" s="723"/>
      <c r="D632" s="391"/>
      <c r="E632" s="391"/>
      <c r="F632" s="391"/>
      <c r="G632" s="391"/>
      <c r="H632" s="392"/>
      <c r="I632" s="391"/>
    </row>
    <row r="633" spans="1:9" ht="25.5" customHeight="1">
      <c r="A633" s="369" t="s">
        <v>1130</v>
      </c>
      <c r="B633" s="561" t="s">
        <v>31120</v>
      </c>
      <c r="C633" s="562" t="s">
        <v>31119</v>
      </c>
      <c r="D633" s="370" t="s">
        <v>10</v>
      </c>
      <c r="E633" s="370"/>
      <c r="F633" s="371"/>
      <c r="G633" s="371"/>
      <c r="H633" s="372"/>
      <c r="I633" s="714"/>
    </row>
    <row r="634" spans="1:9" ht="15" customHeight="1">
      <c r="A634" s="373" t="s">
        <v>266</v>
      </c>
      <c r="B634" s="374" t="s">
        <v>1131</v>
      </c>
      <c r="C634" s="375" t="s">
        <v>1132</v>
      </c>
      <c r="D634" s="375" t="s">
        <v>1133</v>
      </c>
      <c r="E634" s="375" t="s">
        <v>1134</v>
      </c>
      <c r="F634" s="375" t="s">
        <v>1135</v>
      </c>
      <c r="G634" s="375" t="s">
        <v>1136</v>
      </c>
      <c r="H634" s="376" t="s">
        <v>1137</v>
      </c>
      <c r="I634" s="715" t="s">
        <v>1138</v>
      </c>
    </row>
    <row r="635" spans="1:9" ht="15">
      <c r="A635" s="377"/>
      <c r="B635" s="563">
        <v>42608</v>
      </c>
      <c r="C635" s="564" t="s">
        <v>31135</v>
      </c>
      <c r="D635" s="378"/>
      <c r="E635" s="378" t="s">
        <v>1140</v>
      </c>
      <c r="F635" s="580" t="s">
        <v>31137</v>
      </c>
      <c r="G635" s="395" t="s">
        <v>31134</v>
      </c>
      <c r="H635" s="393" t="s">
        <v>31136</v>
      </c>
      <c r="I635" s="716">
        <v>14290</v>
      </c>
    </row>
    <row r="636" spans="1:9" ht="22.5">
      <c r="A636" s="377"/>
      <c r="B636" s="563">
        <v>42611</v>
      </c>
      <c r="C636" s="564" t="s">
        <v>31170</v>
      </c>
      <c r="D636" s="378"/>
      <c r="E636" s="378"/>
      <c r="F636" s="580" t="s">
        <v>31171</v>
      </c>
      <c r="G636" s="382" t="s">
        <v>31172</v>
      </c>
      <c r="H636" s="393" t="s">
        <v>31173</v>
      </c>
      <c r="I636" s="717">
        <v>18460</v>
      </c>
    </row>
    <row r="637" spans="1:9" ht="15">
      <c r="A637" s="377"/>
      <c r="B637" s="563"/>
      <c r="C637" s="564"/>
      <c r="D637" s="378"/>
      <c r="E637" s="378"/>
      <c r="F637" s="580"/>
      <c r="G637" s="382"/>
      <c r="H637" s="393"/>
      <c r="I637" s="717"/>
    </row>
    <row r="638" spans="1:9" ht="15" customHeight="1">
      <c r="A638" s="377"/>
      <c r="B638" s="563" t="str">
        <f>IF(A638="","",CONCATENATE(MID(A638,9,2),"/",MID(A638,7,2),"/",MID(A638,3,4)))</f>
        <v/>
      </c>
      <c r="C638" s="564"/>
      <c r="D638" s="378"/>
      <c r="E638" s="378"/>
      <c r="F638" s="382"/>
      <c r="G638" s="382"/>
      <c r="H638" s="380"/>
      <c r="I638" s="718"/>
    </row>
    <row r="639" spans="1:9" ht="15" customHeight="1">
      <c r="A639" s="383" t="str">
        <f>B633</f>
        <v>##189.</v>
      </c>
      <c r="B639" s="565"/>
      <c r="C639" s="384"/>
      <c r="D639" s="385"/>
      <c r="E639" s="385"/>
      <c r="F639" s="386"/>
      <c r="G639" s="386"/>
      <c r="H639" s="387" t="s">
        <v>1148</v>
      </c>
      <c r="I639" s="719">
        <f>AVERAGE(I635:I638)</f>
        <v>16375</v>
      </c>
    </row>
    <row r="640" spans="1:9" ht="15" customHeight="1">
      <c r="A640" s="388" t="s">
        <v>1149</v>
      </c>
      <c r="B640" s="620"/>
      <c r="C640" s="620"/>
      <c r="D640" s="389"/>
      <c r="E640" s="389"/>
      <c r="F640" s="389"/>
      <c r="G640" s="389"/>
      <c r="H640" s="389"/>
      <c r="I640" s="389"/>
    </row>
    <row r="641" spans="1:9" ht="15" customHeight="1">
      <c r="A641" s="390"/>
      <c r="B641" s="722"/>
      <c r="C641" s="723"/>
      <c r="D641" s="391"/>
      <c r="E641" s="391"/>
      <c r="F641" s="391"/>
      <c r="G641" s="391"/>
      <c r="H641" s="392"/>
      <c r="I641" s="391"/>
    </row>
    <row r="642" spans="1:9" ht="21.75" customHeight="1">
      <c r="A642" s="369" t="s">
        <v>1130</v>
      </c>
      <c r="B642" s="561" t="s">
        <v>31122</v>
      </c>
      <c r="C642" s="562" t="s">
        <v>31123</v>
      </c>
      <c r="D642" s="370" t="s">
        <v>10</v>
      </c>
      <c r="E642" s="370"/>
      <c r="F642" s="371"/>
      <c r="G642" s="371"/>
      <c r="H642" s="372"/>
      <c r="I642" s="714"/>
    </row>
    <row r="643" spans="1:9" ht="15" customHeight="1">
      <c r="A643" s="373" t="s">
        <v>266</v>
      </c>
      <c r="B643" s="374" t="s">
        <v>1131</v>
      </c>
      <c r="C643" s="375" t="s">
        <v>1132</v>
      </c>
      <c r="D643" s="375" t="s">
        <v>1133</v>
      </c>
      <c r="E643" s="375" t="s">
        <v>1134</v>
      </c>
      <c r="F643" s="375" t="s">
        <v>1135</v>
      </c>
      <c r="G643" s="375" t="s">
        <v>1136</v>
      </c>
      <c r="H643" s="376" t="s">
        <v>1137</v>
      </c>
      <c r="I643" s="715" t="s">
        <v>1138</v>
      </c>
    </row>
    <row r="644" spans="1:9" ht="15">
      <c r="A644" s="377"/>
      <c r="B644" s="563">
        <v>42608</v>
      </c>
      <c r="C644" s="564" t="s">
        <v>31135</v>
      </c>
      <c r="D644" s="378"/>
      <c r="E644" s="378" t="s">
        <v>1140</v>
      </c>
      <c r="F644" s="580" t="s">
        <v>31137</v>
      </c>
      <c r="G644" s="395" t="s">
        <v>31134</v>
      </c>
      <c r="H644" s="393" t="s">
        <v>31136</v>
      </c>
      <c r="I644" s="716">
        <v>19990</v>
      </c>
    </row>
    <row r="645" spans="1:9" ht="15">
      <c r="A645" s="377"/>
      <c r="B645" s="563"/>
      <c r="C645" s="564"/>
      <c r="D645" s="378"/>
      <c r="E645" s="378"/>
      <c r="F645" s="580"/>
      <c r="G645" s="395"/>
      <c r="H645" s="393"/>
      <c r="I645" s="716"/>
    </row>
    <row r="646" spans="1:9" ht="15">
      <c r="A646" s="377"/>
      <c r="B646" s="563"/>
      <c r="C646" s="564"/>
      <c r="D646" s="378"/>
      <c r="E646" s="378"/>
      <c r="F646" s="580"/>
      <c r="G646" s="382"/>
      <c r="H646" s="380"/>
      <c r="I646" s="717"/>
    </row>
    <row r="647" spans="1:9" ht="15" customHeight="1">
      <c r="A647" s="377"/>
      <c r="B647" s="563" t="str">
        <f>IF(A647="","",CONCATENATE(MID(A647,9,2),"/",MID(A647,7,2),"/",MID(A647,3,4)))</f>
        <v/>
      </c>
      <c r="C647" s="564"/>
      <c r="D647" s="378"/>
      <c r="E647" s="378"/>
      <c r="F647" s="382"/>
      <c r="G647" s="382"/>
      <c r="H647" s="380"/>
      <c r="I647" s="718"/>
    </row>
    <row r="648" spans="1:9" ht="15" customHeight="1">
      <c r="A648" s="383" t="str">
        <f>B642</f>
        <v>##190.</v>
      </c>
      <c r="B648" s="565"/>
      <c r="C648" s="384"/>
      <c r="D648" s="385"/>
      <c r="E648" s="385"/>
      <c r="F648" s="386"/>
      <c r="G648" s="386"/>
      <c r="H648" s="387" t="s">
        <v>1148</v>
      </c>
      <c r="I648" s="719">
        <f>AVERAGE(I644:I647)</f>
        <v>19990</v>
      </c>
    </row>
    <row r="649" spans="1:9" ht="15" customHeight="1">
      <c r="A649" s="388" t="s">
        <v>1149</v>
      </c>
      <c r="B649" s="620"/>
      <c r="C649" s="620"/>
      <c r="D649" s="389"/>
      <c r="E649" s="389"/>
      <c r="F649" s="389"/>
      <c r="G649" s="389"/>
      <c r="H649" s="389"/>
      <c r="I649" s="389"/>
    </row>
    <row r="650" spans="1:9" ht="15" customHeight="1">
      <c r="A650" s="390"/>
      <c r="B650" s="722"/>
      <c r="C650" s="723"/>
      <c r="D650" s="391"/>
      <c r="E650" s="391"/>
      <c r="F650" s="391"/>
      <c r="G650" s="391"/>
      <c r="H650" s="392"/>
      <c r="I650" s="391"/>
    </row>
    <row r="651" spans="1:9" ht="19.5" customHeight="1">
      <c r="A651" s="369" t="s">
        <v>1130</v>
      </c>
      <c r="B651" s="561" t="s">
        <v>31177</v>
      </c>
      <c r="C651" s="562" t="s">
        <v>31176</v>
      </c>
      <c r="D651" s="370" t="s">
        <v>10</v>
      </c>
      <c r="E651" s="370"/>
      <c r="F651" s="371"/>
      <c r="G651" s="371"/>
      <c r="H651" s="372"/>
      <c r="I651" s="714"/>
    </row>
    <row r="652" spans="1:9" ht="15" customHeight="1">
      <c r="A652" s="373" t="s">
        <v>266</v>
      </c>
      <c r="B652" s="374" t="s">
        <v>1131</v>
      </c>
      <c r="C652" s="375" t="s">
        <v>1132</v>
      </c>
      <c r="D652" s="375" t="s">
        <v>1133</v>
      </c>
      <c r="E652" s="375" t="s">
        <v>1134</v>
      </c>
      <c r="F652" s="375" t="s">
        <v>1135</v>
      </c>
      <c r="G652" s="375" t="s">
        <v>1136</v>
      </c>
      <c r="H652" s="376" t="s">
        <v>1137</v>
      </c>
      <c r="I652" s="715" t="s">
        <v>1138</v>
      </c>
    </row>
    <row r="653" spans="1:9" ht="75">
      <c r="A653" s="377"/>
      <c r="B653" s="563">
        <v>42612</v>
      </c>
      <c r="C653" s="564" t="s">
        <v>1184</v>
      </c>
      <c r="D653" s="378"/>
      <c r="E653" s="378" t="s">
        <v>1135</v>
      </c>
      <c r="F653" s="580" t="s">
        <v>31178</v>
      </c>
      <c r="G653" s="395"/>
      <c r="H653" s="393"/>
      <c r="I653" s="716">
        <v>305.63</v>
      </c>
    </row>
    <row r="654" spans="1:9" ht="15">
      <c r="A654" s="377"/>
      <c r="B654" s="563"/>
      <c r="C654" s="564"/>
      <c r="D654" s="378"/>
      <c r="E654" s="378"/>
      <c r="F654" s="580"/>
      <c r="G654" s="395"/>
      <c r="H654" s="393"/>
      <c r="I654" s="716"/>
    </row>
    <row r="655" spans="1:9" ht="15">
      <c r="A655" s="377"/>
      <c r="B655" s="563"/>
      <c r="C655" s="564"/>
      <c r="D655" s="378"/>
      <c r="E655" s="378"/>
      <c r="F655" s="580"/>
      <c r="G655" s="382"/>
      <c r="H655" s="380"/>
      <c r="I655" s="717"/>
    </row>
    <row r="656" spans="1:9" ht="15" customHeight="1">
      <c r="A656" s="377"/>
      <c r="B656" s="563" t="str">
        <f>IF(A656="","",CONCATENATE(MID(A656,9,2),"/",MID(A656,7,2),"/",MID(A656,3,4)))</f>
        <v/>
      </c>
      <c r="C656" s="564"/>
      <c r="D656" s="378"/>
      <c r="E656" s="378"/>
      <c r="F656" s="382"/>
      <c r="G656" s="382"/>
      <c r="H656" s="380"/>
      <c r="I656" s="718"/>
    </row>
    <row r="657" spans="1:9" ht="15" customHeight="1">
      <c r="A657" s="383" t="str">
        <f>B651</f>
        <v>##191.</v>
      </c>
      <c r="B657" s="565"/>
      <c r="C657" s="384"/>
      <c r="D657" s="385"/>
      <c r="E657" s="385"/>
      <c r="F657" s="386"/>
      <c r="G657" s="386"/>
      <c r="H657" s="387" t="s">
        <v>1148</v>
      </c>
      <c r="I657" s="719">
        <f>AVERAGE(I653:I656)</f>
        <v>305.63</v>
      </c>
    </row>
    <row r="658" spans="1:9" ht="15" customHeight="1">
      <c r="A658" s="388" t="s">
        <v>1149</v>
      </c>
      <c r="B658" s="620"/>
      <c r="C658" s="620"/>
      <c r="D658" s="389"/>
      <c r="E658" s="389"/>
      <c r="F658" s="389"/>
      <c r="G658" s="389"/>
      <c r="H658" s="389"/>
      <c r="I658" s="389"/>
    </row>
    <row r="659" spans="1:9" ht="15" customHeight="1">
      <c r="A659" s="390"/>
      <c r="B659" s="722"/>
      <c r="C659" s="723"/>
      <c r="D659" s="391"/>
      <c r="E659" s="391"/>
      <c r="F659" s="391"/>
      <c r="G659" s="391"/>
      <c r="H659" s="392"/>
      <c r="I659" s="391"/>
    </row>
    <row r="660" spans="1:9" ht="15" customHeight="1"/>
    <row r="661" spans="1:9" ht="15" customHeight="1"/>
    <row r="662" spans="1:9" ht="15" customHeight="1"/>
    <row r="663" spans="1:9" ht="15" customHeight="1"/>
    <row r="664" spans="1:9" ht="15" customHeight="1"/>
  </sheetData>
  <autoFilter ref="A2:J344"/>
  <mergeCells count="1">
    <mergeCell ref="A1:I1"/>
  </mergeCells>
  <dataValidations count="1">
    <dataValidation type="list" allowBlank="1" showInputMessage="1" showErrorMessage="1" sqref="E41:E44 E176:E179 E32:E35 E50:E53 E14:E17 E59:E62 E5:E7 E68:E71 E95:E97 E104:E106 E113:E115 E122:E124 E140:E142 E86:E89 E158:E160 E23:E26 E149:E151 E194:E197 E212:E215 E320:E323 E221:E224 E275:E278 E266:E269 E311:E314 E338:E341 E248:E251 E203:E206 E302:E305 E293:E296 E257:E260 E230:E233 E239:E242 E77:E80 E329:E332 E185:E188 E284:E287 E392:E395 E347:E350 E365:E368 E383:E386 E374:E377 E401:E404 E410:E413 E419:E422 E131:E133 E167:E169 E356:E359 E536:E539 E527:E530 E509:E512 E428:E431 E608:E611 E446:E449 E455:E458 E464:E467 E473:E476 E482:E485 E491:E494 E518:E521 E500:E503 E545:E548 E554:E557 E653:E656 E563:E566 E572:E575 E581:E584 E599:E602 E437:E440 E635:E638 E626:E629 E644:E647 E617:E620 E590:E593">
      <formula1>"TELEFONE,EMAIL,SITE"</formula1>
    </dataValidation>
  </dataValidations>
  <hyperlinks>
    <hyperlink ref="F14" r:id="rId1"/>
    <hyperlink ref="F401" r:id="rId2"/>
    <hyperlink ref="F402" r:id="rId3"/>
    <hyperlink ref="F403" r:id="rId4"/>
    <hyperlink ref="F421" r:id="rId5"/>
    <hyperlink ref="F96" r:id="rId6" display="vendas5.montagemeletrica@gmail.com"/>
    <hyperlink ref="F105" r:id="rId7" display="vendas5.montagemeletrica@gmail.com"/>
    <hyperlink ref="F114" r:id="rId8" display="vendas5.montagemeletrica@gmail.com"/>
    <hyperlink ref="F123" r:id="rId9" display="vendas5.montagemeletrica@gmail.com"/>
    <hyperlink ref="F132" r:id="rId10" display="vendas5.montagemeletrica@gmail.com"/>
    <hyperlink ref="F141" r:id="rId11" display="vendas5.montagemeletrica@gmail.com"/>
    <hyperlink ref="F150" r:id="rId12" display="vendas5.montagemeletrica@gmail.com"/>
    <hyperlink ref="F159" r:id="rId13" display="vendas5.montagemeletrica@gmail.com"/>
    <hyperlink ref="F168" r:id="rId14" display="vendas5.montagemeletrica@gmail.com"/>
    <hyperlink ref="F519" r:id="rId15" display="vendas5.montagemeletrica@gmail.com"/>
    <hyperlink ref="F617" r:id="rId16"/>
    <hyperlink ref="F644" r:id="rId17"/>
    <hyperlink ref="F635" r:id="rId18"/>
    <hyperlink ref="F367" r:id="rId19"/>
    <hyperlink ref="F546" r:id="rId20"/>
    <hyperlink ref="F547" r:id="rId21"/>
    <hyperlink ref="F555" r:id="rId22"/>
    <hyperlink ref="F556" r:id="rId23"/>
    <hyperlink ref="F564" r:id="rId24"/>
    <hyperlink ref="F565" r:id="rId25"/>
    <hyperlink ref="F573" r:id="rId26"/>
    <hyperlink ref="F574" r:id="rId27"/>
    <hyperlink ref="F582" r:id="rId28"/>
    <hyperlink ref="F583" r:id="rId29"/>
    <hyperlink ref="F591" r:id="rId30"/>
    <hyperlink ref="F592" r:id="rId31"/>
  </hyperlinks>
  <pageMargins left="0.51181102362204722" right="0.51181102362204722" top="0.59055118110236227" bottom="0.59055118110236227" header="0.31496062992125984" footer="0.31496062992125984"/>
  <pageSetup paperSize="9" scale="67" orientation="landscape" r:id="rId32"/>
  <headerFooter>
    <oddFooter>Página &amp;P de &amp;N</oddFooter>
  </headerFooter>
</worksheet>
</file>

<file path=xl/worksheets/sheet8.xml><?xml version="1.0" encoding="utf-8"?>
<worksheet xmlns="http://schemas.openxmlformats.org/spreadsheetml/2006/main" xmlns:r="http://schemas.openxmlformats.org/officeDocument/2006/relationships">
  <dimension ref="A1:H9262"/>
  <sheetViews>
    <sheetView zoomScaleNormal="100" workbookViewId="0">
      <pane ySplit="3" topLeftCell="A9090" activePane="bottomLeft" state="frozen"/>
      <selection pane="bottomLeft" activeCell="J9126" sqref="J9126"/>
    </sheetView>
  </sheetViews>
  <sheetFormatPr defaultColWidth="17.140625" defaultRowHeight="11.25"/>
  <cols>
    <col min="1" max="1" width="15.42578125" style="661" customWidth="1"/>
    <col min="2" max="2" width="92" style="668" customWidth="1"/>
    <col min="3" max="3" width="15.28515625" style="406" customWidth="1"/>
    <col min="4" max="4" width="17.140625" style="406" customWidth="1"/>
    <col min="5" max="5" width="19.7109375" style="657" customWidth="1"/>
    <col min="6" max="8" width="8.5703125" style="400" customWidth="1"/>
    <col min="9" max="16384" width="17.140625" style="400"/>
  </cols>
  <sheetData>
    <row r="1" spans="1:5" ht="15.75">
      <c r="A1" s="658" t="s">
        <v>18978</v>
      </c>
      <c r="B1" s="665"/>
      <c r="C1" s="399"/>
      <c r="D1" s="399"/>
      <c r="E1" s="653"/>
    </row>
    <row r="3" spans="1:5">
      <c r="A3" s="659" t="s">
        <v>1253</v>
      </c>
      <c r="B3" s="666"/>
      <c r="C3" s="401" t="s">
        <v>92</v>
      </c>
      <c r="D3" s="401" t="s">
        <v>9</v>
      </c>
      <c r="E3" s="654" t="s">
        <v>1254</v>
      </c>
    </row>
    <row r="4" spans="1:5">
      <c r="A4" s="660">
        <v>55</v>
      </c>
      <c r="B4" s="402" t="s">
        <v>18979</v>
      </c>
      <c r="C4" s="403" t="s">
        <v>108</v>
      </c>
      <c r="D4" s="404" t="s">
        <v>18980</v>
      </c>
      <c r="E4" s="655">
        <v>1.87</v>
      </c>
    </row>
    <row r="5" spans="1:5">
      <c r="B5" s="622" t="s">
        <v>18981</v>
      </c>
      <c r="C5" s="403"/>
      <c r="D5" s="404"/>
      <c r="E5" s="655"/>
    </row>
    <row r="6" spans="1:5">
      <c r="A6" s="660">
        <v>61</v>
      </c>
      <c r="B6" s="402" t="s">
        <v>18982</v>
      </c>
      <c r="C6" s="403" t="s">
        <v>108</v>
      </c>
      <c r="D6" s="404" t="s">
        <v>18980</v>
      </c>
      <c r="E6" s="655">
        <v>1.76</v>
      </c>
    </row>
    <row r="7" spans="1:5">
      <c r="B7" s="622" t="s">
        <v>18981</v>
      </c>
      <c r="C7" s="403"/>
      <c r="D7" s="404"/>
      <c r="E7" s="655"/>
    </row>
    <row r="8" spans="1:5">
      <c r="A8" s="660">
        <v>62</v>
      </c>
      <c r="B8" s="402" t="s">
        <v>18983</v>
      </c>
      <c r="C8" s="403" t="s">
        <v>108</v>
      </c>
      <c r="D8" s="404" t="s">
        <v>18980</v>
      </c>
      <c r="E8" s="655">
        <v>3.66</v>
      </c>
    </row>
    <row r="9" spans="1:5">
      <c r="B9" s="622" t="s">
        <v>18984</v>
      </c>
      <c r="C9" s="403"/>
      <c r="D9" s="404"/>
      <c r="E9" s="655"/>
    </row>
    <row r="10" spans="1:5">
      <c r="A10" s="660">
        <v>60</v>
      </c>
      <c r="B10" s="402" t="s">
        <v>18985</v>
      </c>
      <c r="C10" s="403" t="s">
        <v>108</v>
      </c>
      <c r="D10" s="404" t="s">
        <v>18980</v>
      </c>
      <c r="E10" s="655">
        <v>2.42</v>
      </c>
    </row>
    <row r="11" spans="1:5">
      <c r="B11" s="622" t="s">
        <v>18986</v>
      </c>
      <c r="C11" s="403"/>
      <c r="D11" s="404"/>
      <c r="E11" s="655"/>
    </row>
    <row r="12" spans="1:5">
      <c r="A12" s="660">
        <v>10963</v>
      </c>
      <c r="B12" s="402" t="s">
        <v>1255</v>
      </c>
      <c r="C12" s="403" t="s">
        <v>121</v>
      </c>
      <c r="D12" s="404" t="s">
        <v>18987</v>
      </c>
      <c r="E12" s="655">
        <v>120.32</v>
      </c>
    </row>
    <row r="13" spans="1:5">
      <c r="A13" s="660">
        <v>7304</v>
      </c>
      <c r="B13" s="402" t="s">
        <v>1256</v>
      </c>
      <c r="C13" s="403"/>
      <c r="D13" s="404" t="s">
        <v>18987</v>
      </c>
      <c r="E13" s="655">
        <v>45.52</v>
      </c>
    </row>
    <row r="14" spans="1:5">
      <c r="A14" s="660">
        <v>20278</v>
      </c>
      <c r="B14" s="402" t="s">
        <v>18988</v>
      </c>
      <c r="C14" s="403" t="s">
        <v>112</v>
      </c>
      <c r="D14" s="404" t="s">
        <v>18987</v>
      </c>
      <c r="E14" s="655">
        <v>4.8</v>
      </c>
    </row>
    <row r="15" spans="1:5">
      <c r="A15" s="660">
        <v>20277</v>
      </c>
      <c r="B15" s="402" t="s">
        <v>18989</v>
      </c>
      <c r="C15" s="403" t="s">
        <v>112</v>
      </c>
      <c r="D15" s="404" t="s">
        <v>18987</v>
      </c>
      <c r="E15" s="655">
        <v>14.4</v>
      </c>
    </row>
    <row r="16" spans="1:5">
      <c r="A16" s="660">
        <v>518</v>
      </c>
      <c r="B16" s="402" t="s">
        <v>18990</v>
      </c>
      <c r="C16" s="403" t="s">
        <v>112</v>
      </c>
      <c r="D16" s="404" t="s">
        <v>18991</v>
      </c>
      <c r="E16" s="655">
        <v>6.72</v>
      </c>
    </row>
    <row r="17" spans="1:5">
      <c r="B17" s="622" t="s">
        <v>18992</v>
      </c>
      <c r="C17" s="403"/>
      <c r="D17" s="404"/>
      <c r="E17" s="655"/>
    </row>
    <row r="18" spans="1:5">
      <c r="A18" s="660">
        <v>522</v>
      </c>
      <c r="B18" s="402" t="s">
        <v>18993</v>
      </c>
      <c r="C18" s="403" t="s">
        <v>121</v>
      </c>
      <c r="D18" s="404" t="s">
        <v>18987</v>
      </c>
      <c r="E18" s="655">
        <v>0.67</v>
      </c>
    </row>
    <row r="19" spans="1:5">
      <c r="A19" s="660"/>
      <c r="B19" s="402" t="s">
        <v>18994</v>
      </c>
      <c r="C19" s="403"/>
      <c r="D19" s="404"/>
      <c r="E19" s="655"/>
    </row>
    <row r="20" spans="1:5">
      <c r="A20" s="660">
        <v>10951</v>
      </c>
      <c r="B20" s="402" t="s">
        <v>18995</v>
      </c>
      <c r="C20" s="403" t="s">
        <v>118</v>
      </c>
      <c r="D20" s="404" t="s">
        <v>18987</v>
      </c>
      <c r="E20" s="655">
        <v>3.05</v>
      </c>
    </row>
    <row r="21" spans="1:5">
      <c r="A21" s="660" t="s">
        <v>18996</v>
      </c>
      <c r="B21" s="402"/>
      <c r="C21" s="403"/>
      <c r="D21" s="404"/>
      <c r="E21" s="655"/>
    </row>
    <row r="22" spans="1:5">
      <c r="A22" s="660">
        <v>40336</v>
      </c>
      <c r="B22" s="402" t="s">
        <v>18997</v>
      </c>
      <c r="C22" s="403" t="s">
        <v>90</v>
      </c>
      <c r="D22" s="404" t="s">
        <v>18987</v>
      </c>
      <c r="E22" s="655">
        <v>16.86</v>
      </c>
    </row>
    <row r="23" spans="1:5">
      <c r="A23" s="660">
        <v>4715</v>
      </c>
      <c r="B23" s="402" t="s">
        <v>1257</v>
      </c>
      <c r="C23" s="403" t="s">
        <v>112</v>
      </c>
      <c r="D23" s="404" t="s">
        <v>18987</v>
      </c>
      <c r="E23" s="655">
        <v>10.199999999999999</v>
      </c>
    </row>
    <row r="24" spans="1:5">
      <c r="A24" s="660">
        <v>4929</v>
      </c>
      <c r="B24" s="402" t="s">
        <v>18998</v>
      </c>
      <c r="C24" s="403" t="s">
        <v>112</v>
      </c>
      <c r="D24" s="404" t="s">
        <v>18987</v>
      </c>
      <c r="E24" s="655">
        <v>279.05</v>
      </c>
    </row>
    <row r="25" spans="1:5">
      <c r="A25" s="660" t="s">
        <v>18999</v>
      </c>
      <c r="B25" s="402"/>
      <c r="C25" s="403"/>
      <c r="D25" s="404"/>
      <c r="E25" s="655"/>
    </row>
    <row r="26" spans="1:5">
      <c r="A26" s="660">
        <v>6205</v>
      </c>
      <c r="B26" s="402" t="s">
        <v>19000</v>
      </c>
      <c r="C26" s="403" t="s">
        <v>121</v>
      </c>
      <c r="D26" s="404" t="s">
        <v>18987</v>
      </c>
      <c r="E26" s="655">
        <v>14.36</v>
      </c>
    </row>
    <row r="27" spans="1:5">
      <c r="A27" s="660" t="s">
        <v>19001</v>
      </c>
      <c r="B27" s="402"/>
      <c r="C27" s="403"/>
      <c r="D27" s="404"/>
      <c r="E27" s="655"/>
    </row>
    <row r="28" spans="1:5">
      <c r="A28" s="660">
        <v>10568</v>
      </c>
      <c r="B28" s="402" t="s">
        <v>19002</v>
      </c>
      <c r="C28" s="403" t="s">
        <v>121</v>
      </c>
      <c r="D28" s="404" t="s">
        <v>18987</v>
      </c>
      <c r="E28" s="655">
        <v>5.5</v>
      </c>
    </row>
    <row r="29" spans="1:5">
      <c r="A29" s="660" t="s">
        <v>19003</v>
      </c>
      <c r="B29" s="402"/>
      <c r="C29" s="403"/>
      <c r="D29" s="404"/>
      <c r="E29" s="655"/>
    </row>
    <row r="30" spans="1:5">
      <c r="A30" s="660">
        <v>851</v>
      </c>
      <c r="B30" s="402" t="s">
        <v>19004</v>
      </c>
      <c r="C30" s="403" t="s">
        <v>139</v>
      </c>
      <c r="D30" s="404" t="s">
        <v>18987</v>
      </c>
      <c r="E30" s="655">
        <v>0.69</v>
      </c>
    </row>
    <row r="31" spans="1:5">
      <c r="A31" s="660" t="s">
        <v>19005</v>
      </c>
      <c r="B31" s="402"/>
      <c r="C31" s="403"/>
      <c r="D31" s="404"/>
      <c r="E31" s="655"/>
    </row>
    <row r="32" spans="1:5">
      <c r="A32" s="660">
        <v>852</v>
      </c>
      <c r="B32" s="402" t="s">
        <v>19004</v>
      </c>
      <c r="C32" s="403" t="s">
        <v>139</v>
      </c>
      <c r="D32" s="404" t="s">
        <v>18987</v>
      </c>
      <c r="E32" s="655">
        <v>1.57</v>
      </c>
    </row>
    <row r="33" spans="1:5">
      <c r="A33" s="660" t="s">
        <v>19006</v>
      </c>
      <c r="B33" s="402"/>
      <c r="C33" s="403"/>
      <c r="D33" s="404"/>
      <c r="E33" s="655"/>
    </row>
    <row r="34" spans="1:5">
      <c r="A34" s="660">
        <v>853</v>
      </c>
      <c r="B34" s="402" t="s">
        <v>19004</v>
      </c>
      <c r="C34" s="403" t="s">
        <v>139</v>
      </c>
      <c r="D34" s="404" t="s">
        <v>18987</v>
      </c>
      <c r="E34" s="655">
        <v>1.6</v>
      </c>
    </row>
    <row r="35" spans="1:5">
      <c r="A35" s="660" t="s">
        <v>19007</v>
      </c>
      <c r="B35" s="402"/>
      <c r="C35" s="403"/>
      <c r="D35" s="404"/>
      <c r="E35" s="655"/>
    </row>
    <row r="36" spans="1:5">
      <c r="A36" s="660">
        <v>21094</v>
      </c>
      <c r="B36" s="402" t="s">
        <v>19008</v>
      </c>
      <c r="C36" s="403" t="s">
        <v>108</v>
      </c>
      <c r="D36" s="404" t="s">
        <v>18980</v>
      </c>
      <c r="E36" s="655">
        <v>3.95</v>
      </c>
    </row>
    <row r="37" spans="1:5">
      <c r="A37" s="660">
        <v>643</v>
      </c>
      <c r="B37" s="402" t="s">
        <v>19009</v>
      </c>
      <c r="C37" s="403"/>
      <c r="D37" s="404" t="s">
        <v>18987</v>
      </c>
      <c r="E37" s="655">
        <v>1.34</v>
      </c>
    </row>
    <row r="38" spans="1:5">
      <c r="A38" s="660" t="s">
        <v>19010</v>
      </c>
      <c r="B38" s="402"/>
      <c r="C38" s="403" t="s">
        <v>90</v>
      </c>
      <c r="D38" s="404"/>
      <c r="E38" s="655"/>
    </row>
    <row r="39" spans="1:5">
      <c r="A39" s="660">
        <v>148</v>
      </c>
      <c r="B39" s="402" t="s">
        <v>19011</v>
      </c>
      <c r="C39" s="403"/>
      <c r="D39" s="404" t="s">
        <v>18987</v>
      </c>
      <c r="E39" s="655">
        <v>9.4</v>
      </c>
    </row>
    <row r="40" spans="1:5">
      <c r="A40" s="660" t="s">
        <v>19012</v>
      </c>
      <c r="B40" s="402"/>
      <c r="C40" s="403" t="s">
        <v>124</v>
      </c>
      <c r="D40" s="404"/>
      <c r="E40" s="655"/>
    </row>
    <row r="41" spans="1:5">
      <c r="A41" s="660">
        <v>159</v>
      </c>
      <c r="B41" s="402" t="s">
        <v>1258</v>
      </c>
      <c r="C41" s="403" t="s">
        <v>128</v>
      </c>
      <c r="D41" s="404" t="s">
        <v>18987</v>
      </c>
      <c r="E41" s="655">
        <v>150.12</v>
      </c>
    </row>
    <row r="42" spans="1:5">
      <c r="A42" s="660">
        <v>7332</v>
      </c>
      <c r="B42" s="402" t="s">
        <v>1259</v>
      </c>
      <c r="C42" s="403" t="s">
        <v>124</v>
      </c>
      <c r="D42" s="404" t="s">
        <v>18987</v>
      </c>
      <c r="E42" s="655">
        <v>9.06</v>
      </c>
    </row>
    <row r="43" spans="1:5">
      <c r="A43" s="660">
        <v>20006</v>
      </c>
      <c r="B43" s="402" t="s">
        <v>19013</v>
      </c>
      <c r="C43" s="403" t="s">
        <v>121</v>
      </c>
      <c r="D43" s="404" t="s">
        <v>18987</v>
      </c>
      <c r="E43" s="655">
        <v>3.72</v>
      </c>
    </row>
    <row r="44" spans="1:5">
      <c r="A44" s="660" t="s">
        <v>19014</v>
      </c>
      <c r="B44" s="402"/>
      <c r="C44" s="403"/>
      <c r="D44" s="404"/>
      <c r="E44" s="655"/>
    </row>
    <row r="45" spans="1:5">
      <c r="A45" s="660">
        <v>187</v>
      </c>
      <c r="B45" s="402" t="s">
        <v>19013</v>
      </c>
      <c r="C45" s="403" t="s">
        <v>121</v>
      </c>
      <c r="D45" s="404" t="s">
        <v>18987</v>
      </c>
      <c r="E45" s="655">
        <v>6.47</v>
      </c>
    </row>
    <row r="46" spans="1:5">
      <c r="A46" s="660" t="s">
        <v>19015</v>
      </c>
      <c r="B46" s="402"/>
      <c r="C46" s="403"/>
      <c r="D46" s="404"/>
      <c r="E46" s="655"/>
    </row>
    <row r="47" spans="1:5">
      <c r="A47" s="660">
        <v>348</v>
      </c>
      <c r="B47" s="402" t="s">
        <v>1260</v>
      </c>
      <c r="C47" s="403" t="s">
        <v>108</v>
      </c>
      <c r="D47" s="404" t="s">
        <v>18987</v>
      </c>
      <c r="E47" s="655">
        <v>38</v>
      </c>
    </row>
    <row r="48" spans="1:5">
      <c r="A48" s="660">
        <v>4757</v>
      </c>
      <c r="B48" s="402" t="s">
        <v>1261</v>
      </c>
      <c r="C48" s="403" t="s">
        <v>90</v>
      </c>
      <c r="D48" s="404" t="s">
        <v>18991</v>
      </c>
      <c r="E48" s="655">
        <v>12.82</v>
      </c>
    </row>
    <row r="49" spans="1:5">
      <c r="A49" s="660">
        <v>12332</v>
      </c>
      <c r="B49" s="402" t="s">
        <v>1262</v>
      </c>
      <c r="C49" s="403" t="s">
        <v>139</v>
      </c>
      <c r="D49" s="404" t="s">
        <v>18987</v>
      </c>
      <c r="E49" s="655">
        <v>45.41</v>
      </c>
    </row>
    <row r="50" spans="1:5">
      <c r="A50" s="660">
        <v>9</v>
      </c>
      <c r="B50" s="402" t="s">
        <v>1263</v>
      </c>
      <c r="C50" s="403" t="s">
        <v>108</v>
      </c>
      <c r="D50" s="404" t="s">
        <v>18987</v>
      </c>
      <c r="E50" s="655">
        <v>3.82</v>
      </c>
    </row>
    <row r="51" spans="1:5">
      <c r="A51" s="660">
        <v>545</v>
      </c>
      <c r="B51" s="402" t="s">
        <v>19016</v>
      </c>
      <c r="C51" s="403" t="s">
        <v>112</v>
      </c>
      <c r="D51" s="404" t="s">
        <v>18987</v>
      </c>
      <c r="E51" s="655">
        <v>313.63</v>
      </c>
    </row>
    <row r="52" spans="1:5">
      <c r="A52" s="660" t="s">
        <v>19017</v>
      </c>
      <c r="B52" s="402"/>
      <c r="C52" s="403"/>
      <c r="D52" s="404"/>
      <c r="E52" s="655"/>
    </row>
    <row r="53" spans="1:5">
      <c r="A53" s="660">
        <v>27399</v>
      </c>
      <c r="B53" s="402" t="s">
        <v>19018</v>
      </c>
      <c r="C53" s="403" t="s">
        <v>108</v>
      </c>
      <c r="D53" s="404" t="s">
        <v>18987</v>
      </c>
      <c r="E53" s="655">
        <v>63.61</v>
      </c>
    </row>
    <row r="54" spans="1:5">
      <c r="A54" s="660" t="s">
        <v>19019</v>
      </c>
      <c r="B54" s="402"/>
      <c r="C54" s="403"/>
      <c r="D54" s="404"/>
      <c r="E54" s="655"/>
    </row>
    <row r="55" spans="1:5">
      <c r="A55" s="660">
        <v>625</v>
      </c>
      <c r="B55" s="402" t="s">
        <v>1264</v>
      </c>
      <c r="C55" s="403" t="s">
        <v>118</v>
      </c>
      <c r="D55" s="404" t="s">
        <v>18987</v>
      </c>
      <c r="E55" s="655">
        <v>3.49</v>
      </c>
    </row>
    <row r="56" spans="1:5">
      <c r="A56" s="660">
        <v>641</v>
      </c>
      <c r="B56" s="402" t="s">
        <v>19020</v>
      </c>
      <c r="C56" s="403" t="s">
        <v>90</v>
      </c>
      <c r="D56" s="404" t="s">
        <v>18987</v>
      </c>
      <c r="E56" s="655">
        <v>97.85</v>
      </c>
    </row>
    <row r="57" spans="1:5">
      <c r="A57" s="660" t="s">
        <v>19021</v>
      </c>
      <c r="B57" s="402"/>
      <c r="C57" s="403"/>
      <c r="D57" s="404"/>
      <c r="E57" s="655"/>
    </row>
    <row r="58" spans="1:5">
      <c r="A58" s="660">
        <v>164</v>
      </c>
      <c r="B58" s="402" t="s">
        <v>19022</v>
      </c>
      <c r="C58" s="403" t="s">
        <v>798</v>
      </c>
      <c r="D58" s="404" t="s">
        <v>18987</v>
      </c>
      <c r="E58" s="655">
        <v>117.85</v>
      </c>
    </row>
    <row r="59" spans="1:5">
      <c r="A59" s="660" t="s">
        <v>19023</v>
      </c>
      <c r="B59" s="402"/>
      <c r="C59" s="403"/>
      <c r="D59" s="404"/>
      <c r="E59" s="655"/>
    </row>
    <row r="60" spans="1:5">
      <c r="A60" s="660" t="s">
        <v>19024</v>
      </c>
      <c r="B60" s="402"/>
      <c r="C60" s="403"/>
      <c r="D60" s="404"/>
      <c r="E60" s="655"/>
    </row>
    <row r="61" spans="1:5">
      <c r="A61" s="660" t="s">
        <v>19025</v>
      </c>
      <c r="B61" s="402"/>
      <c r="C61" s="403"/>
      <c r="D61" s="404"/>
      <c r="E61" s="655"/>
    </row>
    <row r="62" spans="1:5">
      <c r="A62" s="660">
        <v>191</v>
      </c>
      <c r="B62" s="402" t="s">
        <v>19026</v>
      </c>
      <c r="C62" s="403" t="s">
        <v>798</v>
      </c>
      <c r="D62" s="404" t="s">
        <v>18987</v>
      </c>
      <c r="E62" s="655">
        <v>69.760000000000005</v>
      </c>
    </row>
    <row r="63" spans="1:5">
      <c r="A63" s="660" t="s">
        <v>19027</v>
      </c>
      <c r="B63" s="402"/>
      <c r="C63" s="403"/>
      <c r="D63" s="404"/>
      <c r="E63" s="655"/>
    </row>
    <row r="64" spans="1:5">
      <c r="A64" s="660" t="s">
        <v>19025</v>
      </c>
      <c r="B64" s="402"/>
      <c r="C64" s="403"/>
      <c r="D64" s="404"/>
      <c r="E64" s="655"/>
    </row>
    <row r="65" spans="1:5">
      <c r="A65" s="660">
        <v>10532</v>
      </c>
      <c r="B65" s="402" t="s">
        <v>19028</v>
      </c>
      <c r="C65" s="403" t="s">
        <v>90</v>
      </c>
      <c r="D65" s="404" t="s">
        <v>18991</v>
      </c>
      <c r="E65" s="655">
        <v>0.81</v>
      </c>
    </row>
    <row r="66" spans="1:5">
      <c r="A66" s="660" t="s">
        <v>19029</v>
      </c>
      <c r="B66" s="402"/>
      <c r="C66" s="403"/>
      <c r="D66" s="404"/>
      <c r="E66" s="655"/>
    </row>
    <row r="67" spans="1:5">
      <c r="A67" s="660">
        <v>10539</v>
      </c>
      <c r="B67" s="402" t="s">
        <v>19030</v>
      </c>
      <c r="C67" s="403" t="s">
        <v>108</v>
      </c>
      <c r="D67" s="404" t="s">
        <v>18987</v>
      </c>
      <c r="E67" s="655">
        <v>21730.720000000001</v>
      </c>
    </row>
    <row r="68" spans="1:5">
      <c r="A68" s="660" t="s">
        <v>19031</v>
      </c>
      <c r="B68" s="402"/>
      <c r="C68" s="403"/>
      <c r="D68" s="404"/>
      <c r="E68" s="655"/>
    </row>
    <row r="69" spans="1:5">
      <c r="A69" s="660">
        <v>11117</v>
      </c>
      <c r="B69" s="402" t="s">
        <v>19032</v>
      </c>
      <c r="C69" s="403" t="s">
        <v>108</v>
      </c>
      <c r="D69" s="404" t="s">
        <v>18987</v>
      </c>
      <c r="E69" s="655">
        <v>3.67</v>
      </c>
    </row>
    <row r="70" spans="1:5">
      <c r="A70" s="660" t="s">
        <v>19033</v>
      </c>
      <c r="B70" s="402"/>
      <c r="C70" s="403"/>
      <c r="D70" s="404"/>
      <c r="E70" s="655"/>
    </row>
    <row r="71" spans="1:5">
      <c r="A71" s="660">
        <v>10591</v>
      </c>
      <c r="B71" s="402" t="s">
        <v>19034</v>
      </c>
      <c r="C71" s="403" t="s">
        <v>108</v>
      </c>
      <c r="D71" s="404" t="s">
        <v>18987</v>
      </c>
      <c r="E71" s="655">
        <v>2741.45</v>
      </c>
    </row>
    <row r="72" spans="1:5">
      <c r="A72" s="660" t="s">
        <v>19035</v>
      </c>
      <c r="B72" s="402"/>
      <c r="C72" s="403"/>
      <c r="D72" s="404"/>
      <c r="E72" s="655"/>
    </row>
    <row r="73" spans="1:5">
      <c r="A73" s="660">
        <v>5082</v>
      </c>
      <c r="B73" s="402" t="s">
        <v>19036</v>
      </c>
      <c r="C73" s="403" t="s">
        <v>1265</v>
      </c>
      <c r="D73" s="404" t="s">
        <v>18987</v>
      </c>
      <c r="E73" s="655">
        <v>12.4</v>
      </c>
    </row>
    <row r="74" spans="1:5">
      <c r="A74" s="660" t="s">
        <v>19037</v>
      </c>
      <c r="B74" s="402"/>
      <c r="C74" s="403"/>
      <c r="D74" s="404"/>
      <c r="E74" s="655"/>
    </row>
    <row r="75" spans="1:5">
      <c r="A75" s="660">
        <v>4371</v>
      </c>
      <c r="B75" s="402" t="s">
        <v>1266</v>
      </c>
      <c r="C75" s="403" t="s">
        <v>108</v>
      </c>
      <c r="D75" s="404" t="s">
        <v>18987</v>
      </c>
      <c r="E75" s="655">
        <v>1.93</v>
      </c>
    </row>
    <row r="76" spans="1:5">
      <c r="A76" s="660">
        <v>4364</v>
      </c>
      <c r="B76" s="402" t="s">
        <v>1267</v>
      </c>
      <c r="C76" s="403" t="s">
        <v>108</v>
      </c>
      <c r="D76" s="404" t="s">
        <v>18987</v>
      </c>
      <c r="E76" s="655">
        <v>2.4500000000000002</v>
      </c>
    </row>
    <row r="77" spans="1:5">
      <c r="A77" s="660">
        <v>4360</v>
      </c>
      <c r="B77" s="402" t="s">
        <v>1268</v>
      </c>
      <c r="C77" s="403" t="s">
        <v>108</v>
      </c>
      <c r="D77" s="404" t="s">
        <v>18987</v>
      </c>
      <c r="E77" s="655">
        <v>1</v>
      </c>
    </row>
    <row r="78" spans="1:5">
      <c r="A78" s="660">
        <v>13385</v>
      </c>
      <c r="B78" s="402" t="s">
        <v>19038</v>
      </c>
      <c r="C78" s="403" t="s">
        <v>108</v>
      </c>
      <c r="D78" s="404" t="s">
        <v>18987</v>
      </c>
      <c r="E78" s="655">
        <v>69.33</v>
      </c>
    </row>
    <row r="79" spans="1:5">
      <c r="A79" s="660" t="s">
        <v>19039</v>
      </c>
      <c r="B79" s="402"/>
      <c r="C79" s="403"/>
      <c r="D79" s="404"/>
      <c r="E79" s="655"/>
    </row>
    <row r="80" spans="1:5">
      <c r="A80" s="660">
        <v>850</v>
      </c>
      <c r="B80" s="402" t="s">
        <v>19040</v>
      </c>
      <c r="C80" s="403" t="s">
        <v>139</v>
      </c>
      <c r="D80" s="404" t="s">
        <v>18987</v>
      </c>
      <c r="E80" s="655">
        <v>0.54</v>
      </c>
    </row>
    <row r="81" spans="1:5">
      <c r="A81" s="660" t="s">
        <v>19041</v>
      </c>
      <c r="B81" s="402"/>
      <c r="C81" s="403"/>
      <c r="D81" s="404"/>
      <c r="E81" s="655"/>
    </row>
    <row r="82" spans="1:5">
      <c r="A82" s="660">
        <v>855</v>
      </c>
      <c r="B82" s="402" t="s">
        <v>19040</v>
      </c>
      <c r="C82" s="403" t="s">
        <v>139</v>
      </c>
      <c r="D82" s="404" t="s">
        <v>18987</v>
      </c>
      <c r="E82" s="655">
        <v>1.02</v>
      </c>
    </row>
    <row r="83" spans="1:5">
      <c r="A83" s="660" t="s">
        <v>19042</v>
      </c>
      <c r="B83" s="402"/>
      <c r="C83" s="403"/>
      <c r="D83" s="404"/>
      <c r="E83" s="655"/>
    </row>
    <row r="84" spans="1:5">
      <c r="A84" s="660">
        <v>843</v>
      </c>
      <c r="B84" s="402" t="s">
        <v>19040</v>
      </c>
      <c r="C84" s="403" t="s">
        <v>139</v>
      </c>
      <c r="D84" s="404" t="s">
        <v>18987</v>
      </c>
      <c r="E84" s="655">
        <v>2.29</v>
      </c>
    </row>
    <row r="85" spans="1:5">
      <c r="A85" s="660" t="s">
        <v>19043</v>
      </c>
      <c r="B85" s="402"/>
      <c r="C85" s="403"/>
      <c r="D85" s="404"/>
      <c r="E85" s="655"/>
    </row>
    <row r="86" spans="1:5">
      <c r="A86" s="660">
        <v>2542</v>
      </c>
      <c r="B86" s="402" t="s">
        <v>1269</v>
      </c>
      <c r="C86" s="403" t="s">
        <v>108</v>
      </c>
      <c r="D86" s="404" t="s">
        <v>18987</v>
      </c>
      <c r="E86" s="655">
        <v>1.58</v>
      </c>
    </row>
    <row r="87" spans="1:5">
      <c r="A87" s="660">
        <v>4271</v>
      </c>
      <c r="B87" s="402" t="s">
        <v>1270</v>
      </c>
      <c r="C87" s="403" t="s">
        <v>108</v>
      </c>
      <c r="D87" s="404" t="s">
        <v>18987</v>
      </c>
      <c r="E87" s="655">
        <v>11.54</v>
      </c>
    </row>
    <row r="88" spans="1:5">
      <c r="A88" s="660">
        <v>1004</v>
      </c>
      <c r="B88" s="402" t="s">
        <v>19044</v>
      </c>
      <c r="C88" s="403" t="s">
        <v>121</v>
      </c>
      <c r="D88" s="404" t="s">
        <v>18987</v>
      </c>
      <c r="E88" s="655">
        <v>8.01</v>
      </c>
    </row>
    <row r="89" spans="1:5">
      <c r="A89" s="660" t="s">
        <v>19045</v>
      </c>
      <c r="B89" s="402"/>
      <c r="C89" s="403"/>
      <c r="D89" s="404"/>
      <c r="E89" s="655"/>
    </row>
    <row r="90" spans="1:5">
      <c r="A90" s="660">
        <v>861</v>
      </c>
      <c r="B90" s="402" t="s">
        <v>1271</v>
      </c>
      <c r="C90" s="403" t="s">
        <v>121</v>
      </c>
      <c r="D90" s="404" t="s">
        <v>18987</v>
      </c>
      <c r="E90" s="655">
        <v>3.12</v>
      </c>
    </row>
    <row r="91" spans="1:5">
      <c r="A91" s="660">
        <v>11</v>
      </c>
      <c r="B91" s="402" t="s">
        <v>1272</v>
      </c>
      <c r="C91" s="403" t="s">
        <v>118</v>
      </c>
      <c r="D91" s="404" t="s">
        <v>18987</v>
      </c>
      <c r="E91" s="655">
        <v>27.84</v>
      </c>
    </row>
    <row r="92" spans="1:5">
      <c r="A92" s="660">
        <v>1312</v>
      </c>
      <c r="B92" s="402" t="s">
        <v>19046</v>
      </c>
      <c r="C92" s="403" t="s">
        <v>112</v>
      </c>
      <c r="D92" s="404" t="s">
        <v>18987</v>
      </c>
      <c r="E92" s="655">
        <v>17.510000000000002</v>
      </c>
    </row>
    <row r="93" spans="1:5">
      <c r="A93" s="660" t="s">
        <v>19047</v>
      </c>
      <c r="B93" s="402"/>
      <c r="C93" s="403"/>
      <c r="D93" s="404"/>
      <c r="E93" s="655"/>
    </row>
    <row r="94" spans="1:5">
      <c r="A94" s="660">
        <v>1314</v>
      </c>
      <c r="B94" s="402" t="s">
        <v>19048</v>
      </c>
      <c r="C94" s="403" t="s">
        <v>112</v>
      </c>
      <c r="D94" s="404" t="s">
        <v>18987</v>
      </c>
      <c r="E94" s="655">
        <v>23.72</v>
      </c>
    </row>
    <row r="95" spans="1:5">
      <c r="A95" s="660" t="s">
        <v>19049</v>
      </c>
      <c r="B95" s="402"/>
      <c r="C95" s="403"/>
      <c r="D95" s="404"/>
      <c r="E95" s="655"/>
    </row>
    <row r="96" spans="1:5">
      <c r="A96" s="660">
        <v>1289</v>
      </c>
      <c r="B96" s="402" t="s">
        <v>19050</v>
      </c>
      <c r="C96" s="403" t="s">
        <v>112</v>
      </c>
      <c r="D96" s="404" t="s">
        <v>18987</v>
      </c>
      <c r="E96" s="655">
        <v>22</v>
      </c>
    </row>
    <row r="97" spans="1:5">
      <c r="A97" s="660" t="s">
        <v>19051</v>
      </c>
      <c r="B97" s="402"/>
      <c r="C97" s="403"/>
      <c r="D97" s="404"/>
      <c r="E97" s="655"/>
    </row>
    <row r="98" spans="1:5">
      <c r="A98" s="660">
        <v>10519</v>
      </c>
      <c r="B98" s="402" t="s">
        <v>19052</v>
      </c>
      <c r="C98" s="403" t="s">
        <v>112</v>
      </c>
      <c r="D98" s="404" t="s">
        <v>18987</v>
      </c>
      <c r="E98" s="655">
        <v>23.97</v>
      </c>
    </row>
    <row r="99" spans="1:5">
      <c r="A99" s="660" t="s">
        <v>19053</v>
      </c>
      <c r="B99" s="402"/>
      <c r="C99" s="403"/>
      <c r="D99" s="404"/>
      <c r="E99" s="655"/>
    </row>
    <row r="100" spans="1:5">
      <c r="A100" s="660">
        <v>13278</v>
      </c>
      <c r="B100" s="402" t="s">
        <v>19054</v>
      </c>
      <c r="C100" s="403" t="s">
        <v>118</v>
      </c>
      <c r="D100" s="404" t="s">
        <v>18987</v>
      </c>
      <c r="E100" s="655">
        <v>47.27</v>
      </c>
    </row>
    <row r="101" spans="1:5">
      <c r="A101" s="660" t="s">
        <v>19055</v>
      </c>
      <c r="B101" s="402"/>
      <c r="C101" s="403"/>
      <c r="D101" s="404"/>
      <c r="E101" s="655"/>
    </row>
    <row r="102" spans="1:5">
      <c r="A102" s="660">
        <v>11944</v>
      </c>
      <c r="B102" s="402" t="s">
        <v>1273</v>
      </c>
      <c r="C102" s="403" t="s">
        <v>108</v>
      </c>
      <c r="D102" s="404" t="s">
        <v>18987</v>
      </c>
      <c r="E102" s="655">
        <v>18.46</v>
      </c>
    </row>
    <row r="103" spans="1:5">
      <c r="A103" s="660">
        <v>1507</v>
      </c>
      <c r="B103" s="402" t="s">
        <v>19056</v>
      </c>
      <c r="C103" s="403" t="s">
        <v>108</v>
      </c>
      <c r="D103" s="404" t="s">
        <v>18987</v>
      </c>
      <c r="E103" s="655">
        <v>36811.65</v>
      </c>
    </row>
    <row r="104" spans="1:5">
      <c r="A104" s="660" t="s">
        <v>19057</v>
      </c>
      <c r="B104" s="402"/>
      <c r="C104" s="403"/>
      <c r="D104" s="404"/>
      <c r="E104" s="655"/>
    </row>
    <row r="105" spans="1:5">
      <c r="A105" s="660">
        <v>11818</v>
      </c>
      <c r="B105" s="402" t="s">
        <v>19058</v>
      </c>
      <c r="C105" s="403" t="s">
        <v>108</v>
      </c>
      <c r="D105" s="404" t="s">
        <v>18987</v>
      </c>
      <c r="E105" s="655">
        <v>2.86</v>
      </c>
    </row>
    <row r="106" spans="1:5">
      <c r="A106" s="660" t="s">
        <v>19059</v>
      </c>
      <c r="B106" s="402"/>
      <c r="C106" s="403"/>
      <c r="D106" s="404"/>
      <c r="E106" s="655"/>
    </row>
    <row r="107" spans="1:5">
      <c r="A107" s="660">
        <v>7550</v>
      </c>
      <c r="B107" s="402" t="s">
        <v>19060</v>
      </c>
      <c r="C107" s="403" t="s">
        <v>108</v>
      </c>
      <c r="D107" s="404" t="s">
        <v>18987</v>
      </c>
      <c r="E107" s="655">
        <v>22.84</v>
      </c>
    </row>
    <row r="108" spans="1:5">
      <c r="A108" s="660" t="s">
        <v>19061</v>
      </c>
      <c r="B108" s="402"/>
      <c r="C108" s="403"/>
      <c r="D108" s="404"/>
      <c r="E108" s="655"/>
    </row>
    <row r="109" spans="1:5">
      <c r="A109" s="660">
        <v>7556</v>
      </c>
      <c r="B109" s="402" t="s">
        <v>19060</v>
      </c>
      <c r="C109" s="403" t="s">
        <v>108</v>
      </c>
      <c r="D109" s="404" t="s">
        <v>18987</v>
      </c>
      <c r="E109" s="655">
        <v>22.15</v>
      </c>
    </row>
    <row r="110" spans="1:5">
      <c r="A110" s="660" t="s">
        <v>19062</v>
      </c>
      <c r="B110" s="402"/>
      <c r="C110" s="403"/>
      <c r="D110" s="404"/>
      <c r="E110" s="655"/>
    </row>
    <row r="111" spans="1:5">
      <c r="A111" s="660">
        <v>7562</v>
      </c>
      <c r="B111" s="402" t="s">
        <v>19060</v>
      </c>
      <c r="C111" s="403" t="s">
        <v>108</v>
      </c>
      <c r="D111" s="404" t="s">
        <v>18987</v>
      </c>
      <c r="E111" s="655">
        <v>18.329999999999998</v>
      </c>
    </row>
    <row r="112" spans="1:5">
      <c r="A112" s="660" t="s">
        <v>19063</v>
      </c>
      <c r="B112" s="402"/>
      <c r="C112" s="403"/>
      <c r="D112" s="404"/>
      <c r="E112" s="655"/>
    </row>
    <row r="113" spans="1:6">
      <c r="A113" s="660">
        <v>7567</v>
      </c>
      <c r="B113" s="402" t="s">
        <v>19064</v>
      </c>
      <c r="C113" s="403" t="s">
        <v>108</v>
      </c>
      <c r="D113" s="404" t="s">
        <v>18987</v>
      </c>
      <c r="E113" s="655">
        <v>27.77</v>
      </c>
    </row>
    <row r="114" spans="1:6">
      <c r="A114" s="660" t="s">
        <v>19065</v>
      </c>
      <c r="B114" s="402"/>
      <c r="C114" s="403"/>
      <c r="D114" s="404"/>
      <c r="E114" s="655"/>
    </row>
    <row r="115" spans="1:6">
      <c r="A115" s="660">
        <v>7558</v>
      </c>
      <c r="B115" s="402" t="s">
        <v>19066</v>
      </c>
      <c r="C115" s="403" t="s">
        <v>108</v>
      </c>
      <c r="D115" s="404" t="s">
        <v>18987</v>
      </c>
      <c r="E115" s="655">
        <v>29.31</v>
      </c>
    </row>
    <row r="116" spans="1:6">
      <c r="A116" s="660" t="s">
        <v>19062</v>
      </c>
      <c r="B116" s="402"/>
      <c r="C116" s="403"/>
      <c r="D116" s="404"/>
      <c r="E116" s="655"/>
    </row>
    <row r="117" spans="1:6">
      <c r="A117" s="660">
        <v>7554</v>
      </c>
      <c r="B117" s="402" t="s">
        <v>19066</v>
      </c>
      <c r="C117" s="403" t="s">
        <v>108</v>
      </c>
      <c r="D117" s="404" t="s">
        <v>18987</v>
      </c>
      <c r="E117" s="655">
        <v>24.7</v>
      </c>
    </row>
    <row r="118" spans="1:6">
      <c r="A118" s="660" t="s">
        <v>19063</v>
      </c>
      <c r="B118" s="402"/>
      <c r="C118" s="403"/>
      <c r="D118" s="404"/>
      <c r="E118" s="655"/>
    </row>
    <row r="119" spans="1:6">
      <c r="A119" s="660" t="s">
        <v>19024</v>
      </c>
      <c r="B119" s="402"/>
      <c r="C119" s="403"/>
      <c r="D119" s="404"/>
      <c r="E119" s="655"/>
    </row>
    <row r="120" spans="1:6">
      <c r="A120" s="660" t="s">
        <v>19067</v>
      </c>
      <c r="B120" s="402"/>
      <c r="C120" s="403" t="s">
        <v>19068</v>
      </c>
      <c r="D120" s="404"/>
      <c r="E120" s="655"/>
    </row>
    <row r="121" spans="1:6">
      <c r="A121" s="660" t="s">
        <v>19069</v>
      </c>
      <c r="B121" s="402"/>
      <c r="C121" s="403"/>
      <c r="D121" s="404"/>
      <c r="E121" s="655"/>
    </row>
    <row r="122" spans="1:6">
      <c r="A122" s="660" t="s">
        <v>19070</v>
      </c>
      <c r="B122" s="402"/>
      <c r="C122" s="403"/>
      <c r="D122" s="404"/>
      <c r="E122" s="655"/>
    </row>
    <row r="123" spans="1:6">
      <c r="A123" s="660" t="s">
        <v>19071</v>
      </c>
      <c r="B123" s="402"/>
      <c r="C123" s="403"/>
      <c r="D123" s="404"/>
      <c r="E123" s="655"/>
    </row>
    <row r="124" spans="1:6">
      <c r="A124" s="660" t="s">
        <v>19072</v>
      </c>
      <c r="B124" s="402"/>
      <c r="C124" s="403"/>
      <c r="D124" s="404"/>
      <c r="E124" s="655"/>
    </row>
    <row r="125" spans="1:6">
      <c r="A125" s="660" t="s">
        <v>19073</v>
      </c>
      <c r="B125" s="402"/>
      <c r="C125" s="403"/>
      <c r="D125" s="404"/>
      <c r="E125" s="655"/>
    </row>
    <row r="126" spans="1:6">
      <c r="A126" s="660" t="s">
        <v>19074</v>
      </c>
      <c r="B126" s="402"/>
      <c r="C126" s="403"/>
      <c r="D126" s="404"/>
      <c r="E126" s="655"/>
    </row>
    <row r="127" spans="1:6">
      <c r="A127" s="660" t="s">
        <v>19075</v>
      </c>
      <c r="B127" s="402"/>
      <c r="C127" s="403" t="s">
        <v>19076</v>
      </c>
      <c r="D127" s="404" t="s">
        <v>19077</v>
      </c>
      <c r="E127" s="655"/>
      <c r="F127" s="400" t="s">
        <v>19078</v>
      </c>
    </row>
    <row r="128" spans="1:6">
      <c r="A128" s="660" t="s">
        <v>19079</v>
      </c>
      <c r="B128" s="402" t="s">
        <v>19080</v>
      </c>
      <c r="C128" s="403"/>
      <c r="D128" s="404" t="s">
        <v>19081</v>
      </c>
      <c r="E128" s="655" t="s">
        <v>19082</v>
      </c>
    </row>
    <row r="129" spans="1:5">
      <c r="A129" s="660"/>
      <c r="B129" s="402"/>
      <c r="C129" s="403"/>
      <c r="D129" s="404" t="s">
        <v>19083</v>
      </c>
      <c r="E129" s="655" t="s">
        <v>19084</v>
      </c>
    </row>
    <row r="130" spans="1:5">
      <c r="A130" s="660" t="s">
        <v>19066</v>
      </c>
      <c r="B130" s="402"/>
      <c r="C130" s="403"/>
      <c r="D130" s="404"/>
      <c r="E130" s="655"/>
    </row>
    <row r="131" spans="1:5">
      <c r="A131" s="660" t="s">
        <v>19063</v>
      </c>
      <c r="B131" s="402"/>
      <c r="C131" s="403"/>
      <c r="D131" s="404"/>
      <c r="E131" s="655"/>
    </row>
    <row r="132" spans="1:5">
      <c r="A132" s="660">
        <v>7559</v>
      </c>
      <c r="B132" s="402" t="s">
        <v>19085</v>
      </c>
      <c r="C132" s="403" t="s">
        <v>108</v>
      </c>
      <c r="D132" s="404" t="s">
        <v>18987</v>
      </c>
      <c r="E132" s="655">
        <v>19.98</v>
      </c>
    </row>
    <row r="133" spans="1:5">
      <c r="A133" s="660" t="s">
        <v>19065</v>
      </c>
      <c r="B133" s="402"/>
      <c r="C133" s="403"/>
      <c r="D133" s="404"/>
      <c r="E133" s="655"/>
    </row>
    <row r="134" spans="1:5">
      <c r="A134" s="660">
        <v>7547</v>
      </c>
      <c r="B134" s="402" t="s">
        <v>19085</v>
      </c>
      <c r="C134" s="403" t="s">
        <v>108</v>
      </c>
      <c r="D134" s="404" t="s">
        <v>18987</v>
      </c>
      <c r="E134" s="655">
        <v>17.059999999999999</v>
      </c>
    </row>
    <row r="135" spans="1:5">
      <c r="A135" s="660" t="s">
        <v>19086</v>
      </c>
      <c r="B135" s="402"/>
      <c r="C135" s="403"/>
      <c r="D135" s="404"/>
      <c r="E135" s="655"/>
    </row>
    <row r="136" spans="1:5">
      <c r="A136" s="660">
        <v>7560</v>
      </c>
      <c r="B136" s="402" t="s">
        <v>19087</v>
      </c>
      <c r="C136" s="403" t="s">
        <v>108</v>
      </c>
      <c r="D136" s="404" t="s">
        <v>18987</v>
      </c>
      <c r="E136" s="655">
        <v>27.56</v>
      </c>
    </row>
    <row r="137" spans="1:5">
      <c r="A137" s="660" t="s">
        <v>19065</v>
      </c>
      <c r="B137" s="402"/>
      <c r="C137" s="403"/>
      <c r="D137" s="404"/>
      <c r="E137" s="655"/>
    </row>
    <row r="138" spans="1:5">
      <c r="A138" s="660">
        <v>7561</v>
      </c>
      <c r="B138" s="402" t="s">
        <v>19087</v>
      </c>
      <c r="C138" s="403" t="s">
        <v>108</v>
      </c>
      <c r="D138" s="404" t="s">
        <v>18987</v>
      </c>
      <c r="E138" s="655">
        <v>23.37</v>
      </c>
    </row>
    <row r="139" spans="1:5">
      <c r="A139" s="660" t="s">
        <v>19086</v>
      </c>
      <c r="B139" s="402"/>
      <c r="C139" s="403"/>
      <c r="D139" s="404"/>
      <c r="E139" s="655"/>
    </row>
    <row r="140" spans="1:5">
      <c r="A140" s="660">
        <v>11242</v>
      </c>
      <c r="B140" s="402" t="s">
        <v>1274</v>
      </c>
      <c r="C140" s="403" t="s">
        <v>108</v>
      </c>
      <c r="D140" s="404" t="s">
        <v>18987</v>
      </c>
      <c r="E140" s="655">
        <v>6.22</v>
      </c>
    </row>
    <row r="141" spans="1:5">
      <c r="A141" s="660">
        <v>13888</v>
      </c>
      <c r="B141" s="402" t="s">
        <v>1275</v>
      </c>
      <c r="C141" s="403" t="s">
        <v>108</v>
      </c>
      <c r="D141" s="404" t="s">
        <v>18987</v>
      </c>
      <c r="E141" s="655">
        <v>3230.58</v>
      </c>
    </row>
    <row r="142" spans="1:5">
      <c r="A142" s="660">
        <v>2365</v>
      </c>
      <c r="B142" s="402" t="s">
        <v>1276</v>
      </c>
      <c r="C142" s="403" t="s">
        <v>118</v>
      </c>
      <c r="D142" s="404" t="s">
        <v>18991</v>
      </c>
      <c r="E142" s="655">
        <v>7.3</v>
      </c>
    </row>
    <row r="143" spans="1:5">
      <c r="A143" s="660">
        <v>11426</v>
      </c>
      <c r="B143" s="402" t="s">
        <v>1277</v>
      </c>
      <c r="C143" s="403" t="s">
        <v>118</v>
      </c>
      <c r="D143" s="404" t="s">
        <v>18987</v>
      </c>
      <c r="E143" s="655">
        <v>7.66</v>
      </c>
    </row>
    <row r="144" spans="1:5">
      <c r="A144" s="660">
        <v>2362</v>
      </c>
      <c r="B144" s="402" t="s">
        <v>1278</v>
      </c>
      <c r="C144" s="403" t="s">
        <v>118</v>
      </c>
      <c r="D144" s="404" t="s">
        <v>18987</v>
      </c>
      <c r="E144" s="655">
        <v>6.7</v>
      </c>
    </row>
    <row r="145" spans="1:5">
      <c r="A145" s="660">
        <v>2364</v>
      </c>
      <c r="B145" s="402" t="s">
        <v>1279</v>
      </c>
      <c r="C145" s="403" t="s">
        <v>118</v>
      </c>
      <c r="D145" s="404" t="s">
        <v>18987</v>
      </c>
      <c r="E145" s="655">
        <v>6.63</v>
      </c>
    </row>
    <row r="146" spans="1:5">
      <c r="A146" s="660">
        <v>13604</v>
      </c>
      <c r="B146" s="402" t="s">
        <v>19088</v>
      </c>
      <c r="C146" s="403" t="s">
        <v>108</v>
      </c>
      <c r="D146" s="404" t="s">
        <v>18980</v>
      </c>
      <c r="E146" s="655">
        <v>155184</v>
      </c>
    </row>
    <row r="147" spans="1:5">
      <c r="A147" s="660" t="s">
        <v>19089</v>
      </c>
      <c r="B147" s="402"/>
      <c r="C147" s="403"/>
      <c r="D147" s="404"/>
      <c r="E147" s="655"/>
    </row>
    <row r="148" spans="1:5">
      <c r="A148" s="660">
        <v>2404</v>
      </c>
      <c r="B148" s="402" t="s">
        <v>19090</v>
      </c>
      <c r="C148" s="403" t="s">
        <v>112</v>
      </c>
      <c r="D148" s="404" t="s">
        <v>18991</v>
      </c>
      <c r="E148" s="655">
        <v>98.5</v>
      </c>
    </row>
    <row r="149" spans="1:5">
      <c r="A149" s="660" t="s">
        <v>19091</v>
      </c>
      <c r="B149" s="402"/>
      <c r="C149" s="403"/>
      <c r="D149" s="404"/>
      <c r="E149" s="655"/>
    </row>
    <row r="150" spans="1:5">
      <c r="A150" s="660">
        <v>2425</v>
      </c>
      <c r="B150" s="402" t="s">
        <v>1280</v>
      </c>
      <c r="C150" s="403" t="s">
        <v>108</v>
      </c>
      <c r="D150" s="404" t="s">
        <v>18980</v>
      </c>
      <c r="E150" s="655">
        <v>5.0199999999999996</v>
      </c>
    </row>
    <row r="151" spans="1:5">
      <c r="A151" s="660">
        <v>11439</v>
      </c>
      <c r="B151" s="402" t="s">
        <v>1281</v>
      </c>
      <c r="C151" s="403" t="s">
        <v>108</v>
      </c>
      <c r="D151" s="404" t="s">
        <v>18980</v>
      </c>
      <c r="E151" s="655">
        <v>1.17</v>
      </c>
    </row>
    <row r="152" spans="1:5">
      <c r="A152" s="660">
        <v>11441</v>
      </c>
      <c r="B152" s="402" t="s">
        <v>1282</v>
      </c>
      <c r="C152" s="403" t="s">
        <v>108</v>
      </c>
      <c r="D152" s="404" t="s">
        <v>18980</v>
      </c>
      <c r="E152" s="655">
        <v>4.3899999999999997</v>
      </c>
    </row>
    <row r="153" spans="1:5">
      <c r="A153" s="660">
        <v>11443</v>
      </c>
      <c r="B153" s="402" t="s">
        <v>19092</v>
      </c>
      <c r="C153" s="403" t="s">
        <v>108</v>
      </c>
      <c r="D153" s="404" t="s">
        <v>18980</v>
      </c>
      <c r="E153" s="655">
        <v>5.94</v>
      </c>
    </row>
    <row r="154" spans="1:5">
      <c r="A154" s="660" t="s">
        <v>19093</v>
      </c>
      <c r="B154" s="402"/>
      <c r="C154" s="403"/>
      <c r="D154" s="404"/>
      <c r="E154" s="655"/>
    </row>
    <row r="155" spans="1:5">
      <c r="A155" s="660">
        <v>2431</v>
      </c>
      <c r="B155" s="402" t="s">
        <v>1283</v>
      </c>
      <c r="C155" s="403" t="s">
        <v>108</v>
      </c>
      <c r="D155" s="404" t="s">
        <v>18980</v>
      </c>
      <c r="E155" s="655">
        <v>4.18</v>
      </c>
    </row>
    <row r="156" spans="1:5">
      <c r="A156" s="660">
        <v>2427</v>
      </c>
      <c r="B156" s="402" t="s">
        <v>1284</v>
      </c>
      <c r="C156" s="403" t="s">
        <v>108</v>
      </c>
      <c r="D156" s="404" t="s">
        <v>18980</v>
      </c>
      <c r="E156" s="655">
        <v>16.88</v>
      </c>
    </row>
    <row r="157" spans="1:5">
      <c r="A157" s="660">
        <v>3353</v>
      </c>
      <c r="B157" s="402" t="s">
        <v>19094</v>
      </c>
      <c r="C157" s="403" t="s">
        <v>108</v>
      </c>
      <c r="D157" s="404" t="s">
        <v>18987</v>
      </c>
      <c r="E157" s="655">
        <v>41421.5</v>
      </c>
    </row>
    <row r="158" spans="1:5">
      <c r="A158" s="660" t="s">
        <v>19095</v>
      </c>
      <c r="B158" s="402"/>
      <c r="C158" s="403"/>
      <c r="D158" s="404"/>
      <c r="E158" s="655"/>
    </row>
    <row r="159" spans="1:5">
      <c r="A159" s="660" t="s">
        <v>19096</v>
      </c>
      <c r="B159" s="402"/>
      <c r="C159" s="403"/>
      <c r="D159" s="404"/>
      <c r="E159" s="655"/>
    </row>
    <row r="160" spans="1:5">
      <c r="A160" s="660">
        <v>627</v>
      </c>
      <c r="B160" s="402" t="s">
        <v>1285</v>
      </c>
      <c r="C160" s="403" t="s">
        <v>118</v>
      </c>
      <c r="D160" s="404" t="s">
        <v>18987</v>
      </c>
      <c r="E160" s="655">
        <v>14.55</v>
      </c>
    </row>
    <row r="161" spans="1:5">
      <c r="A161" s="660">
        <v>2691</v>
      </c>
      <c r="B161" s="402" t="s">
        <v>19097</v>
      </c>
      <c r="C161" s="403" t="s">
        <v>124</v>
      </c>
      <c r="D161" s="404" t="s">
        <v>18991</v>
      </c>
      <c r="E161" s="655">
        <v>7.53</v>
      </c>
    </row>
    <row r="162" spans="1:5">
      <c r="A162" s="660" t="s">
        <v>19098</v>
      </c>
      <c r="B162" s="402"/>
      <c r="C162" s="403"/>
      <c r="D162" s="404"/>
      <c r="E162" s="655"/>
    </row>
    <row r="163" spans="1:5">
      <c r="A163" s="660">
        <v>7331</v>
      </c>
      <c r="B163" s="402" t="s">
        <v>1286</v>
      </c>
      <c r="C163" s="403" t="s">
        <v>118</v>
      </c>
      <c r="D163" s="404" t="s">
        <v>18987</v>
      </c>
      <c r="E163" s="655">
        <v>12.42</v>
      </c>
    </row>
    <row r="164" spans="1:5">
      <c r="A164" s="660">
        <v>2709</v>
      </c>
      <c r="B164" s="402" t="s">
        <v>1287</v>
      </c>
      <c r="C164" s="403" t="s">
        <v>108</v>
      </c>
      <c r="D164" s="404" t="s">
        <v>18991</v>
      </c>
      <c r="E164" s="655">
        <v>19.02</v>
      </c>
    </row>
    <row r="165" spans="1:5">
      <c r="A165" s="660">
        <v>1154</v>
      </c>
      <c r="B165" s="402" t="s">
        <v>19099</v>
      </c>
      <c r="C165" s="403" t="s">
        <v>108</v>
      </c>
      <c r="D165" s="404" t="s">
        <v>18980</v>
      </c>
      <c r="E165" s="655">
        <v>212280</v>
      </c>
    </row>
    <row r="166" spans="1:5">
      <c r="A166" s="660" t="s">
        <v>19100</v>
      </c>
      <c r="B166" s="402"/>
      <c r="C166" s="403"/>
      <c r="D166" s="404"/>
      <c r="E166" s="655"/>
    </row>
    <row r="167" spans="1:5">
      <c r="A167" s="660" t="s">
        <v>19101</v>
      </c>
      <c r="B167" s="402"/>
      <c r="C167" s="403"/>
      <c r="D167" s="404"/>
      <c r="E167" s="655"/>
    </row>
    <row r="168" spans="1:5">
      <c r="A168" s="660">
        <v>2722</v>
      </c>
      <c r="B168" s="402" t="s">
        <v>19102</v>
      </c>
      <c r="C168" s="403" t="s">
        <v>90</v>
      </c>
      <c r="D168" s="404" t="s">
        <v>18987</v>
      </c>
      <c r="E168" s="655">
        <v>111.09</v>
      </c>
    </row>
    <row r="169" spans="1:5">
      <c r="A169" s="660" t="s">
        <v>19103</v>
      </c>
      <c r="B169" s="402"/>
      <c r="C169" s="403"/>
      <c r="D169" s="404"/>
      <c r="E169" s="655"/>
    </row>
    <row r="170" spans="1:5">
      <c r="A170" s="660" t="s">
        <v>19104</v>
      </c>
      <c r="B170" s="402"/>
      <c r="C170" s="403"/>
      <c r="D170" s="404"/>
      <c r="E170" s="655"/>
    </row>
    <row r="171" spans="1:5">
      <c r="A171" s="660">
        <v>2719</v>
      </c>
      <c r="B171" s="402" t="s">
        <v>19105</v>
      </c>
      <c r="C171" s="403" t="s">
        <v>90</v>
      </c>
      <c r="D171" s="404" t="s">
        <v>18991</v>
      </c>
      <c r="E171" s="655">
        <v>82.83</v>
      </c>
    </row>
    <row r="172" spans="1:5">
      <c r="A172" s="660" t="s">
        <v>19106</v>
      </c>
      <c r="B172" s="402"/>
      <c r="C172" s="403"/>
      <c r="D172" s="404"/>
      <c r="E172" s="655"/>
    </row>
    <row r="173" spans="1:5">
      <c r="A173" s="660" t="s">
        <v>19107</v>
      </c>
      <c r="B173" s="402"/>
      <c r="C173" s="403"/>
      <c r="D173" s="404"/>
      <c r="E173" s="655"/>
    </row>
    <row r="174" spans="1:5">
      <c r="A174" s="660">
        <v>2727</v>
      </c>
      <c r="B174" s="402" t="s">
        <v>19108</v>
      </c>
      <c r="C174" s="403" t="s">
        <v>90</v>
      </c>
      <c r="D174" s="404" t="s">
        <v>18987</v>
      </c>
      <c r="E174" s="655">
        <v>130.53</v>
      </c>
    </row>
    <row r="175" spans="1:5">
      <c r="A175" s="660" t="s">
        <v>19109</v>
      </c>
      <c r="B175" s="402"/>
      <c r="C175" s="403"/>
      <c r="D175" s="404"/>
      <c r="E175" s="655"/>
    </row>
    <row r="176" spans="1:5">
      <c r="A176" s="660" t="s">
        <v>19110</v>
      </c>
      <c r="B176" s="402"/>
      <c r="C176" s="403"/>
      <c r="D176" s="404"/>
      <c r="E176" s="655"/>
    </row>
    <row r="177" spans="1:7">
      <c r="A177" s="660">
        <v>7549</v>
      </c>
      <c r="B177" s="402" t="s">
        <v>1288</v>
      </c>
      <c r="C177" s="403" t="s">
        <v>108</v>
      </c>
      <c r="D177" s="404" t="s">
        <v>18987</v>
      </c>
      <c r="E177" s="655">
        <v>3.71</v>
      </c>
    </row>
    <row r="178" spans="1:7">
      <c r="A178" s="660">
        <v>7551</v>
      </c>
      <c r="B178" s="402" t="s">
        <v>1289</v>
      </c>
      <c r="C178" s="403" t="s">
        <v>108</v>
      </c>
      <c r="D178" s="404" t="s">
        <v>18987</v>
      </c>
      <c r="E178" s="655">
        <v>8.1</v>
      </c>
    </row>
    <row r="179" spans="1:7">
      <c r="A179" s="660">
        <v>2761</v>
      </c>
      <c r="B179" s="402" t="s">
        <v>1290</v>
      </c>
      <c r="C179" s="403" t="s">
        <v>108</v>
      </c>
      <c r="D179" s="404" t="s">
        <v>18987</v>
      </c>
      <c r="E179" s="655">
        <v>30.1</v>
      </c>
    </row>
    <row r="180" spans="1:7">
      <c r="A180" s="660">
        <v>11614</v>
      </c>
      <c r="B180" s="402" t="s">
        <v>19111</v>
      </c>
      <c r="C180" s="403" t="s">
        <v>112</v>
      </c>
      <c r="D180" s="404" t="s">
        <v>18987</v>
      </c>
      <c r="E180" s="655">
        <v>26.97</v>
      </c>
    </row>
    <row r="181" spans="1:7">
      <c r="A181" s="660" t="s">
        <v>19112</v>
      </c>
      <c r="B181" s="402"/>
      <c r="C181" s="403"/>
      <c r="D181" s="404"/>
      <c r="E181" s="655"/>
    </row>
    <row r="182" spans="1:7">
      <c r="A182" s="660">
        <v>14</v>
      </c>
      <c r="B182" s="402" t="s">
        <v>19113</v>
      </c>
      <c r="C182" s="403" t="s">
        <v>118</v>
      </c>
      <c r="D182" s="404" t="s">
        <v>18987</v>
      </c>
      <c r="E182" s="655">
        <v>7.85</v>
      </c>
    </row>
    <row r="183" spans="1:7">
      <c r="A183" s="660" t="s">
        <v>19114</v>
      </c>
      <c r="B183" s="402"/>
      <c r="C183" s="403"/>
      <c r="D183" s="404"/>
      <c r="E183" s="655"/>
    </row>
    <row r="184" spans="1:7">
      <c r="A184" s="660">
        <v>11429</v>
      </c>
      <c r="B184" s="402" t="s">
        <v>1291</v>
      </c>
      <c r="C184" s="403" t="s">
        <v>121</v>
      </c>
      <c r="D184" s="404" t="s">
        <v>18987</v>
      </c>
      <c r="E184" s="655">
        <v>3.49</v>
      </c>
    </row>
    <row r="185" spans="1:7">
      <c r="A185" s="660" t="s">
        <v>19024</v>
      </c>
      <c r="B185" s="402"/>
      <c r="C185" s="403"/>
      <c r="D185" s="404"/>
      <c r="E185" s="655"/>
    </row>
    <row r="186" spans="1:7">
      <c r="A186" s="660" t="s">
        <v>19067</v>
      </c>
      <c r="B186" s="402"/>
      <c r="C186" s="403"/>
      <c r="D186" s="404"/>
      <c r="E186" s="655"/>
      <c r="G186" s="400" t="s">
        <v>19068</v>
      </c>
    </row>
    <row r="187" spans="1:7">
      <c r="A187" s="660" t="s">
        <v>19069</v>
      </c>
      <c r="B187" s="402"/>
      <c r="C187" s="403"/>
      <c r="D187" s="404"/>
      <c r="E187" s="655"/>
    </row>
    <row r="188" spans="1:7">
      <c r="A188" s="660" t="s">
        <v>19070</v>
      </c>
      <c r="B188" s="402"/>
      <c r="C188" s="403"/>
      <c r="D188" s="404"/>
      <c r="E188" s="655"/>
    </row>
    <row r="189" spans="1:7">
      <c r="A189" s="660" t="s">
        <v>19071</v>
      </c>
      <c r="B189" s="402"/>
      <c r="C189" s="403"/>
      <c r="D189" s="404"/>
      <c r="E189" s="655"/>
    </row>
    <row r="190" spans="1:7">
      <c r="A190" s="660" t="s">
        <v>19072</v>
      </c>
      <c r="B190" s="402"/>
      <c r="C190" s="403"/>
      <c r="D190" s="404"/>
      <c r="E190" s="655"/>
    </row>
    <row r="191" spans="1:7">
      <c r="A191" s="660" t="s">
        <v>19073</v>
      </c>
      <c r="B191" s="402"/>
      <c r="C191" s="403"/>
      <c r="D191" s="404"/>
      <c r="E191" s="655"/>
    </row>
    <row r="192" spans="1:7">
      <c r="A192" s="660" t="s">
        <v>19074</v>
      </c>
      <c r="B192" s="402"/>
      <c r="C192" s="403" t="s">
        <v>19115</v>
      </c>
      <c r="D192" s="404"/>
      <c r="E192" s="655"/>
    </row>
    <row r="193" spans="1:7">
      <c r="A193" s="660" t="s">
        <v>19075</v>
      </c>
      <c r="B193" s="402"/>
      <c r="C193" s="403"/>
      <c r="D193" s="404" t="s">
        <v>19077</v>
      </c>
      <c r="E193" s="655"/>
      <c r="F193" s="400" t="s">
        <v>19078</v>
      </c>
      <c r="G193" s="400" t="s">
        <v>19076</v>
      </c>
    </row>
    <row r="194" spans="1:7">
      <c r="A194" s="660" t="s">
        <v>19079</v>
      </c>
      <c r="B194" s="402" t="s">
        <v>19080</v>
      </c>
      <c r="C194" s="403"/>
      <c r="D194" s="404" t="s">
        <v>19081</v>
      </c>
      <c r="E194" s="655" t="s">
        <v>19082</v>
      </c>
    </row>
    <row r="195" spans="1:7">
      <c r="A195" s="660"/>
      <c r="B195" s="402"/>
      <c r="C195" s="403"/>
      <c r="D195" s="404" t="s">
        <v>19083</v>
      </c>
      <c r="E195" s="655" t="s">
        <v>19084</v>
      </c>
    </row>
    <row r="196" spans="1:7">
      <c r="A196" s="660">
        <v>3089</v>
      </c>
      <c r="B196" s="402" t="s">
        <v>19116</v>
      </c>
      <c r="C196" s="403" t="s">
        <v>139</v>
      </c>
      <c r="D196" s="404" t="s">
        <v>18987</v>
      </c>
      <c r="E196" s="655">
        <v>215.47</v>
      </c>
    </row>
    <row r="197" spans="1:7">
      <c r="A197" s="660" t="s">
        <v>19117</v>
      </c>
      <c r="B197" s="402"/>
      <c r="C197" s="403"/>
      <c r="D197" s="404"/>
      <c r="E197" s="655"/>
    </row>
    <row r="198" spans="1:7">
      <c r="A198" s="660">
        <v>3098</v>
      </c>
      <c r="B198" s="402" t="s">
        <v>19118</v>
      </c>
      <c r="C198" s="403" t="s">
        <v>139</v>
      </c>
      <c r="D198" s="404" t="s">
        <v>18987</v>
      </c>
      <c r="E198" s="655">
        <v>177.73</v>
      </c>
    </row>
    <row r="199" spans="1:7">
      <c r="A199" s="660" t="s">
        <v>19117</v>
      </c>
      <c r="B199" s="402"/>
      <c r="C199" s="403"/>
      <c r="D199" s="404"/>
      <c r="E199" s="655"/>
    </row>
    <row r="200" spans="1:7">
      <c r="A200" s="660">
        <v>3092</v>
      </c>
      <c r="B200" s="402" t="s">
        <v>19119</v>
      </c>
      <c r="C200" s="403" t="s">
        <v>139</v>
      </c>
      <c r="D200" s="404" t="s">
        <v>18987</v>
      </c>
      <c r="E200" s="655">
        <v>147.56</v>
      </c>
    </row>
    <row r="201" spans="1:7">
      <c r="A201" s="660" t="s">
        <v>19120</v>
      </c>
      <c r="B201" s="402"/>
      <c r="C201" s="403"/>
      <c r="D201" s="404"/>
      <c r="E201" s="655"/>
    </row>
    <row r="202" spans="1:7">
      <c r="A202" s="660">
        <v>11607</v>
      </c>
      <c r="B202" s="402" t="s">
        <v>1292</v>
      </c>
      <c r="C202" s="403" t="s">
        <v>121</v>
      </c>
      <c r="D202" s="404" t="s">
        <v>18987</v>
      </c>
      <c r="E202" s="655">
        <v>8.5399999999999991</v>
      </c>
    </row>
    <row r="203" spans="1:7">
      <c r="A203" s="660">
        <v>3118</v>
      </c>
      <c r="B203" s="402" t="s">
        <v>19121</v>
      </c>
      <c r="C203" s="403" t="s">
        <v>108</v>
      </c>
      <c r="D203" s="404" t="s">
        <v>18987</v>
      </c>
      <c r="E203" s="655">
        <v>1.5</v>
      </c>
    </row>
    <row r="204" spans="1:7">
      <c r="A204" s="660" t="s">
        <v>19122</v>
      </c>
      <c r="B204" s="402"/>
      <c r="C204" s="403"/>
      <c r="D204" s="404"/>
      <c r="E204" s="655"/>
    </row>
    <row r="205" spans="1:7">
      <c r="A205" s="660">
        <v>20058</v>
      </c>
      <c r="B205" s="402" t="s">
        <v>1293</v>
      </c>
      <c r="C205" s="403" t="s">
        <v>118</v>
      </c>
      <c r="D205" s="404" t="s">
        <v>18987</v>
      </c>
      <c r="E205" s="655">
        <v>1.87</v>
      </c>
    </row>
    <row r="206" spans="1:7">
      <c r="A206" s="660">
        <v>11619</v>
      </c>
      <c r="B206" s="402" t="s">
        <v>1294</v>
      </c>
      <c r="C206" s="403" t="s">
        <v>121</v>
      </c>
      <c r="D206" s="404" t="s">
        <v>18987</v>
      </c>
      <c r="E206" s="655">
        <v>2.48</v>
      </c>
    </row>
    <row r="207" spans="1:7">
      <c r="A207" s="660">
        <v>21113</v>
      </c>
      <c r="B207" s="402" t="s">
        <v>19123</v>
      </c>
      <c r="C207" s="403" t="s">
        <v>112</v>
      </c>
      <c r="D207" s="404" t="s">
        <v>18987</v>
      </c>
      <c r="E207" s="655">
        <v>16.54</v>
      </c>
    </row>
    <row r="208" spans="1:7">
      <c r="A208" s="660" t="s">
        <v>19124</v>
      </c>
      <c r="B208" s="402"/>
      <c r="C208" s="403"/>
      <c r="D208" s="404"/>
      <c r="E208" s="655"/>
    </row>
    <row r="209" spans="1:5">
      <c r="A209" s="660">
        <v>7308</v>
      </c>
      <c r="B209" s="402" t="s">
        <v>1295</v>
      </c>
      <c r="C209" s="403" t="s">
        <v>589</v>
      </c>
      <c r="D209" s="404" t="s">
        <v>18987</v>
      </c>
      <c r="E209" s="655">
        <v>64.38</v>
      </c>
    </row>
    <row r="210" spans="1:5">
      <c r="A210" s="660">
        <v>6089</v>
      </c>
      <c r="B210" s="402" t="s">
        <v>1296</v>
      </c>
      <c r="C210" s="403" t="s">
        <v>589</v>
      </c>
      <c r="D210" s="404" t="s">
        <v>18987</v>
      </c>
      <c r="E210" s="655">
        <v>34.26</v>
      </c>
    </row>
    <row r="211" spans="1:5">
      <c r="A211" s="660">
        <v>12346</v>
      </c>
      <c r="B211" s="402" t="s">
        <v>1297</v>
      </c>
      <c r="C211" s="403" t="s">
        <v>108</v>
      </c>
      <c r="D211" s="404" t="s">
        <v>18987</v>
      </c>
      <c r="E211" s="655">
        <v>11.92</v>
      </c>
    </row>
    <row r="212" spans="1:5">
      <c r="A212" s="660">
        <v>3300</v>
      </c>
      <c r="B212" s="402" t="s">
        <v>1298</v>
      </c>
      <c r="C212" s="403" t="s">
        <v>108</v>
      </c>
      <c r="D212" s="404" t="s">
        <v>18987</v>
      </c>
      <c r="E212" s="655">
        <v>21.16</v>
      </c>
    </row>
    <row r="213" spans="1:5">
      <c r="A213" s="660">
        <v>12353</v>
      </c>
      <c r="B213" s="402" t="s">
        <v>1299</v>
      </c>
      <c r="C213" s="403" t="s">
        <v>108</v>
      </c>
      <c r="D213" s="404" t="s">
        <v>18987</v>
      </c>
      <c r="E213" s="655">
        <v>2.83</v>
      </c>
    </row>
    <row r="214" spans="1:5">
      <c r="A214" s="660">
        <v>11360</v>
      </c>
      <c r="B214" s="402" t="s">
        <v>19125</v>
      </c>
      <c r="C214" s="403" t="s">
        <v>108</v>
      </c>
      <c r="D214" s="404" t="s">
        <v>18991</v>
      </c>
      <c r="E214" s="655">
        <v>3504</v>
      </c>
    </row>
    <row r="215" spans="1:5">
      <c r="A215" s="660" t="s">
        <v>19126</v>
      </c>
      <c r="B215" s="402"/>
      <c r="C215" s="403"/>
      <c r="D215" s="404"/>
      <c r="E215" s="655"/>
    </row>
    <row r="216" spans="1:5">
      <c r="A216" s="660">
        <v>12297</v>
      </c>
      <c r="B216" s="402" t="s">
        <v>1300</v>
      </c>
      <c r="C216" s="403" t="s">
        <v>108</v>
      </c>
      <c r="D216" s="404" t="s">
        <v>18987</v>
      </c>
      <c r="E216" s="655">
        <v>7.54</v>
      </c>
    </row>
    <row r="217" spans="1:5">
      <c r="A217" s="660">
        <v>12299</v>
      </c>
      <c r="B217" s="402" t="s">
        <v>1301</v>
      </c>
      <c r="C217" s="403" t="s">
        <v>108</v>
      </c>
      <c r="D217" s="404" t="s">
        <v>18987</v>
      </c>
      <c r="E217" s="655">
        <v>20.95</v>
      </c>
    </row>
    <row r="218" spans="1:5">
      <c r="A218" s="660">
        <v>12298</v>
      </c>
      <c r="B218" s="402" t="s">
        <v>1302</v>
      </c>
      <c r="C218" s="403" t="s">
        <v>108</v>
      </c>
      <c r="D218" s="404" t="s">
        <v>18987</v>
      </c>
      <c r="E218" s="655">
        <v>7.99</v>
      </c>
    </row>
    <row r="219" spans="1:5">
      <c r="A219" s="660">
        <v>10702</v>
      </c>
      <c r="B219" s="402" t="s">
        <v>19127</v>
      </c>
      <c r="C219" s="403" t="s">
        <v>108</v>
      </c>
      <c r="D219" s="404" t="s">
        <v>18987</v>
      </c>
      <c r="E219" s="655">
        <v>29456.97</v>
      </c>
    </row>
    <row r="220" spans="1:5">
      <c r="A220" s="660" t="s">
        <v>19128</v>
      </c>
      <c r="B220" s="402"/>
      <c r="C220" s="403"/>
      <c r="D220" s="404"/>
      <c r="E220" s="655"/>
    </row>
    <row r="221" spans="1:5">
      <c r="A221" s="660">
        <v>1568</v>
      </c>
      <c r="B221" s="402" t="s">
        <v>19129</v>
      </c>
      <c r="C221" s="403" t="s">
        <v>108</v>
      </c>
      <c r="D221" s="404" t="s">
        <v>18987</v>
      </c>
      <c r="E221" s="655">
        <v>9.27</v>
      </c>
    </row>
    <row r="222" spans="1:5">
      <c r="A222" s="660" t="s">
        <v>19130</v>
      </c>
      <c r="B222" s="402"/>
      <c r="C222" s="403"/>
      <c r="D222" s="404"/>
      <c r="E222" s="655"/>
    </row>
    <row r="223" spans="1:5">
      <c r="A223" s="660">
        <v>4787</v>
      </c>
      <c r="B223" s="402" t="s">
        <v>1303</v>
      </c>
      <c r="C223" s="403" t="s">
        <v>118</v>
      </c>
      <c r="D223" s="404" t="s">
        <v>18987</v>
      </c>
      <c r="E223" s="655">
        <v>0.6</v>
      </c>
    </row>
    <row r="224" spans="1:5">
      <c r="A224" s="660">
        <v>11794</v>
      </c>
      <c r="B224" s="402" t="s">
        <v>1304</v>
      </c>
      <c r="C224" s="403" t="s">
        <v>112</v>
      </c>
      <c r="D224" s="404" t="s">
        <v>18987</v>
      </c>
      <c r="E224" s="655">
        <v>256.13</v>
      </c>
    </row>
    <row r="225" spans="1:5">
      <c r="A225" s="660">
        <v>11796</v>
      </c>
      <c r="B225" s="402" t="s">
        <v>19131</v>
      </c>
      <c r="C225" s="403" t="s">
        <v>112</v>
      </c>
      <c r="D225" s="404" t="s">
        <v>18987</v>
      </c>
      <c r="E225" s="655">
        <v>312.04000000000002</v>
      </c>
    </row>
    <row r="226" spans="1:5">
      <c r="A226" s="660" t="s">
        <v>6214</v>
      </c>
      <c r="B226" s="402"/>
      <c r="C226" s="403"/>
      <c r="D226" s="404"/>
      <c r="E226" s="655"/>
    </row>
    <row r="227" spans="1:5">
      <c r="A227" s="660">
        <v>11284</v>
      </c>
      <c r="B227" s="402" t="s">
        <v>19132</v>
      </c>
      <c r="C227" s="403" t="s">
        <v>108</v>
      </c>
      <c r="D227" s="404" t="s">
        <v>18987</v>
      </c>
      <c r="E227" s="655">
        <v>98.6</v>
      </c>
    </row>
    <row r="228" spans="1:5">
      <c r="A228" s="660" t="s">
        <v>19133</v>
      </c>
      <c r="B228" s="402"/>
      <c r="C228" s="403"/>
      <c r="D228" s="404"/>
      <c r="E228" s="655"/>
    </row>
    <row r="229" spans="1:5">
      <c r="A229" s="660" t="s">
        <v>19134</v>
      </c>
      <c r="B229" s="402"/>
      <c r="C229" s="403"/>
      <c r="D229" s="404"/>
      <c r="E229" s="655"/>
    </row>
    <row r="230" spans="1:5">
      <c r="A230" s="660">
        <v>13910</v>
      </c>
      <c r="B230" s="402" t="s">
        <v>19135</v>
      </c>
      <c r="C230" s="403" t="s">
        <v>108</v>
      </c>
      <c r="D230" s="404" t="s">
        <v>18987</v>
      </c>
      <c r="E230" s="655">
        <v>44703.75</v>
      </c>
    </row>
    <row r="231" spans="1:5">
      <c r="A231" s="660" t="s">
        <v>19136</v>
      </c>
      <c r="B231" s="402"/>
      <c r="C231" s="403"/>
      <c r="D231" s="404"/>
      <c r="E231" s="655"/>
    </row>
    <row r="232" spans="1:5">
      <c r="A232" s="660">
        <v>13911</v>
      </c>
      <c r="B232" s="402" t="s">
        <v>19137</v>
      </c>
      <c r="C232" s="403" t="s">
        <v>108</v>
      </c>
      <c r="D232" s="404" t="s">
        <v>18987</v>
      </c>
      <c r="E232" s="655">
        <v>66329.56</v>
      </c>
    </row>
    <row r="233" spans="1:5">
      <c r="A233" s="660" t="s">
        <v>19138</v>
      </c>
      <c r="B233" s="402"/>
      <c r="C233" s="403"/>
      <c r="D233" s="404"/>
      <c r="E233" s="655"/>
    </row>
    <row r="234" spans="1:5">
      <c r="A234" s="660">
        <v>13869</v>
      </c>
      <c r="B234" s="402" t="s">
        <v>19139</v>
      </c>
      <c r="C234" s="403" t="s">
        <v>108</v>
      </c>
      <c r="D234" s="404" t="s">
        <v>18987</v>
      </c>
      <c r="E234" s="655">
        <v>1573083.69</v>
      </c>
    </row>
    <row r="235" spans="1:5">
      <c r="A235" s="660" t="s">
        <v>19140</v>
      </c>
      <c r="B235" s="402"/>
      <c r="C235" s="403"/>
      <c r="D235" s="404"/>
      <c r="E235" s="655"/>
    </row>
    <row r="236" spans="1:5">
      <c r="A236" s="660" t="s">
        <v>19141</v>
      </c>
      <c r="B236" s="402"/>
      <c r="C236" s="403"/>
      <c r="D236" s="404"/>
      <c r="E236" s="655"/>
    </row>
    <row r="237" spans="1:5">
      <c r="A237" s="660">
        <v>10713</v>
      </c>
      <c r="B237" s="402" t="s">
        <v>19142</v>
      </c>
      <c r="C237" s="403" t="s">
        <v>108</v>
      </c>
      <c r="D237" s="404" t="s">
        <v>18987</v>
      </c>
      <c r="E237" s="655">
        <v>441068.4</v>
      </c>
    </row>
    <row r="238" spans="1:5">
      <c r="A238" s="660" t="s">
        <v>19143</v>
      </c>
      <c r="B238" s="402"/>
      <c r="C238" s="403"/>
      <c r="D238" s="404"/>
      <c r="E238" s="655"/>
    </row>
    <row r="239" spans="1:5">
      <c r="A239" s="660" t="s">
        <v>19144</v>
      </c>
      <c r="B239" s="402"/>
      <c r="C239" s="403"/>
      <c r="D239" s="404"/>
      <c r="E239" s="655"/>
    </row>
    <row r="240" spans="1:5">
      <c r="A240" s="660">
        <v>11611</v>
      </c>
      <c r="B240" s="402" t="s">
        <v>19145</v>
      </c>
      <c r="C240" s="403" t="s">
        <v>108</v>
      </c>
      <c r="D240" s="404" t="s">
        <v>18987</v>
      </c>
      <c r="E240" s="655">
        <v>74618.740000000005</v>
      </c>
    </row>
    <row r="241" spans="1:7">
      <c r="A241" s="660" t="s">
        <v>19146</v>
      </c>
      <c r="B241" s="402"/>
      <c r="C241" s="403"/>
      <c r="D241" s="404"/>
      <c r="E241" s="655"/>
    </row>
    <row r="242" spans="1:7">
      <c r="A242" s="660">
        <v>21145</v>
      </c>
      <c r="B242" s="402" t="s">
        <v>19147</v>
      </c>
      <c r="C242" s="403" t="s">
        <v>108</v>
      </c>
      <c r="D242" s="404" t="s">
        <v>18987</v>
      </c>
      <c r="E242" s="655">
        <v>28.22</v>
      </c>
    </row>
    <row r="243" spans="1:7">
      <c r="A243" s="660" t="s">
        <v>19148</v>
      </c>
      <c r="B243" s="402"/>
      <c r="C243" s="403"/>
      <c r="D243" s="404"/>
      <c r="E243" s="655"/>
    </row>
    <row r="244" spans="1:7">
      <c r="A244" s="660">
        <v>126</v>
      </c>
      <c r="B244" s="402" t="s">
        <v>19149</v>
      </c>
      <c r="C244" s="403" t="s">
        <v>124</v>
      </c>
      <c r="D244" s="404" t="s">
        <v>18987</v>
      </c>
      <c r="E244" s="655">
        <v>8.06</v>
      </c>
    </row>
    <row r="245" spans="1:7">
      <c r="A245" s="660" t="s">
        <v>19150</v>
      </c>
      <c r="B245" s="402"/>
      <c r="C245" s="403"/>
      <c r="D245" s="404"/>
      <c r="E245" s="655"/>
    </row>
    <row r="246" spans="1:7">
      <c r="A246" s="660">
        <v>141</v>
      </c>
      <c r="B246" s="402" t="s">
        <v>19151</v>
      </c>
      <c r="C246" s="403" t="s">
        <v>118</v>
      </c>
      <c r="D246" s="404" t="s">
        <v>18987</v>
      </c>
      <c r="E246" s="655">
        <v>12.26</v>
      </c>
    </row>
    <row r="247" spans="1:7">
      <c r="A247" s="660" t="s">
        <v>19152</v>
      </c>
      <c r="B247" s="402"/>
      <c r="C247" s="403"/>
      <c r="D247" s="404"/>
      <c r="E247" s="655"/>
    </row>
    <row r="248" spans="1:7">
      <c r="A248" s="660">
        <v>158</v>
      </c>
      <c r="B248" s="402" t="s">
        <v>19153</v>
      </c>
      <c r="C248" s="403" t="s">
        <v>124</v>
      </c>
      <c r="D248" s="404" t="s">
        <v>18987</v>
      </c>
      <c r="E248" s="655">
        <v>23.38</v>
      </c>
    </row>
    <row r="249" spans="1:7">
      <c r="A249" s="660" t="s">
        <v>19154</v>
      </c>
      <c r="B249" s="402"/>
      <c r="C249" s="403"/>
      <c r="D249" s="404"/>
      <c r="E249" s="655"/>
    </row>
    <row r="250" spans="1:7">
      <c r="A250" s="660">
        <v>7546</v>
      </c>
      <c r="B250" s="402" t="s">
        <v>1305</v>
      </c>
      <c r="C250" s="403" t="s">
        <v>108</v>
      </c>
      <c r="D250" s="404" t="s">
        <v>18987</v>
      </c>
      <c r="E250" s="655">
        <v>1007.08</v>
      </c>
    </row>
    <row r="251" spans="1:7">
      <c r="A251" s="660">
        <v>7557</v>
      </c>
      <c r="B251" s="402" t="s">
        <v>19155</v>
      </c>
      <c r="C251" s="403" t="s">
        <v>108</v>
      </c>
      <c r="D251" s="404" t="s">
        <v>18987</v>
      </c>
      <c r="E251" s="655">
        <v>15.26</v>
      </c>
    </row>
    <row r="252" spans="1:7">
      <c r="A252" s="660" t="s">
        <v>19024</v>
      </c>
      <c r="B252" s="402"/>
      <c r="C252" s="403"/>
      <c r="D252" s="404"/>
      <c r="E252" s="655"/>
    </row>
    <row r="253" spans="1:7">
      <c r="A253" s="660" t="s">
        <v>19067</v>
      </c>
      <c r="B253" s="402"/>
      <c r="C253" s="403"/>
      <c r="D253" s="404"/>
      <c r="E253" s="655"/>
      <c r="G253" s="400" t="s">
        <v>19068</v>
      </c>
    </row>
    <row r="254" spans="1:7">
      <c r="A254" s="660" t="s">
        <v>19069</v>
      </c>
      <c r="B254" s="402"/>
      <c r="C254" s="403"/>
      <c r="D254" s="404"/>
      <c r="E254" s="655"/>
    </row>
    <row r="255" spans="1:7">
      <c r="A255" s="660" t="s">
        <v>19070</v>
      </c>
      <c r="B255" s="402"/>
      <c r="C255" s="403"/>
      <c r="D255" s="404"/>
      <c r="E255" s="655"/>
    </row>
    <row r="256" spans="1:7">
      <c r="A256" s="660" t="s">
        <v>19071</v>
      </c>
      <c r="B256" s="402"/>
      <c r="C256" s="403"/>
      <c r="D256" s="404"/>
      <c r="E256" s="655"/>
    </row>
    <row r="257" spans="1:7">
      <c r="A257" s="660" t="s">
        <v>19072</v>
      </c>
      <c r="B257" s="402"/>
      <c r="C257" s="403"/>
      <c r="D257" s="404"/>
      <c r="E257" s="655"/>
    </row>
    <row r="258" spans="1:7">
      <c r="A258" s="660" t="s">
        <v>19073</v>
      </c>
      <c r="B258" s="402"/>
      <c r="C258" s="403"/>
      <c r="D258" s="404"/>
      <c r="E258" s="655"/>
    </row>
    <row r="259" spans="1:7">
      <c r="A259" s="660" t="s">
        <v>19074</v>
      </c>
      <c r="B259" s="402"/>
      <c r="C259" s="403" t="s">
        <v>19115</v>
      </c>
      <c r="D259" s="404"/>
      <c r="E259" s="655"/>
    </row>
    <row r="260" spans="1:7">
      <c r="A260" s="660" t="s">
        <v>19075</v>
      </c>
      <c r="B260" s="402"/>
      <c r="C260" s="403"/>
      <c r="D260" s="404" t="s">
        <v>19077</v>
      </c>
      <c r="E260" s="655"/>
      <c r="F260" s="400" t="s">
        <v>19078</v>
      </c>
      <c r="G260" s="400" t="s">
        <v>19076</v>
      </c>
    </row>
    <row r="261" spans="1:7">
      <c r="A261" s="660" t="s">
        <v>19079</v>
      </c>
      <c r="B261" s="402" t="s">
        <v>19080</v>
      </c>
      <c r="C261" s="403"/>
      <c r="D261" s="404" t="s">
        <v>19081</v>
      </c>
      <c r="E261" s="655" t="s">
        <v>19082</v>
      </c>
    </row>
    <row r="262" spans="1:7">
      <c r="A262" s="660"/>
      <c r="B262" s="402"/>
      <c r="C262" s="403"/>
      <c r="D262" s="404" t="s">
        <v>19083</v>
      </c>
      <c r="E262" s="655" t="s">
        <v>19084</v>
      </c>
    </row>
    <row r="263" spans="1:7">
      <c r="A263" s="660" t="s">
        <v>19156</v>
      </c>
      <c r="B263" s="402"/>
      <c r="C263" s="403"/>
      <c r="D263" s="404"/>
      <c r="E263" s="655"/>
    </row>
    <row r="264" spans="1:7">
      <c r="A264" s="660">
        <v>7563</v>
      </c>
      <c r="B264" s="402" t="s">
        <v>19157</v>
      </c>
      <c r="C264" s="403" t="s">
        <v>108</v>
      </c>
      <c r="D264" s="404" t="s">
        <v>18987</v>
      </c>
      <c r="E264" s="655">
        <v>11.66</v>
      </c>
    </row>
    <row r="265" spans="1:7">
      <c r="A265" s="660" t="s">
        <v>19156</v>
      </c>
      <c r="B265" s="402"/>
      <c r="C265" s="403"/>
      <c r="D265" s="404"/>
      <c r="E265" s="655"/>
    </row>
    <row r="266" spans="1:7">
      <c r="A266" s="660">
        <v>7555</v>
      </c>
      <c r="B266" s="402" t="s">
        <v>19158</v>
      </c>
      <c r="C266" s="403" t="s">
        <v>108</v>
      </c>
      <c r="D266" s="404" t="s">
        <v>18987</v>
      </c>
      <c r="E266" s="655">
        <v>11.6</v>
      </c>
    </row>
    <row r="267" spans="1:7">
      <c r="A267" s="660" t="s">
        <v>19156</v>
      </c>
      <c r="B267" s="402"/>
      <c r="C267" s="403"/>
      <c r="D267" s="404"/>
      <c r="E267" s="655"/>
    </row>
    <row r="268" spans="1:7">
      <c r="A268" s="660">
        <v>7564</v>
      </c>
      <c r="B268" s="402" t="s">
        <v>19159</v>
      </c>
      <c r="C268" s="403" t="s">
        <v>108</v>
      </c>
      <c r="D268" s="404" t="s">
        <v>18987</v>
      </c>
      <c r="E268" s="655">
        <v>7.95</v>
      </c>
    </row>
    <row r="269" spans="1:7">
      <c r="A269" s="660" t="s">
        <v>19156</v>
      </c>
      <c r="B269" s="402"/>
      <c r="C269" s="403"/>
      <c r="D269" s="404"/>
      <c r="E269" s="655"/>
    </row>
    <row r="270" spans="1:7">
      <c r="A270" s="660">
        <v>12365</v>
      </c>
      <c r="B270" s="402" t="s">
        <v>19160</v>
      </c>
      <c r="C270" s="403" t="s">
        <v>108</v>
      </c>
      <c r="D270" s="404" t="s">
        <v>18987</v>
      </c>
      <c r="E270" s="655">
        <v>7.24</v>
      </c>
    </row>
    <row r="271" spans="1:7">
      <c r="A271" s="660" t="s">
        <v>19161</v>
      </c>
      <c r="B271" s="402"/>
      <c r="C271" s="403"/>
      <c r="D271" s="404"/>
      <c r="E271" s="655"/>
    </row>
    <row r="272" spans="1:7">
      <c r="A272" s="660">
        <v>12364</v>
      </c>
      <c r="B272" s="402" t="s">
        <v>1306</v>
      </c>
      <c r="C272" s="403" t="s">
        <v>108</v>
      </c>
      <c r="D272" s="404" t="s">
        <v>18987</v>
      </c>
      <c r="E272" s="655">
        <v>90.51</v>
      </c>
    </row>
    <row r="273" spans="1:5">
      <c r="A273" s="660">
        <v>598</v>
      </c>
      <c r="B273" s="402" t="s">
        <v>19162</v>
      </c>
      <c r="C273" s="403" t="s">
        <v>112</v>
      </c>
      <c r="D273" s="404" t="s">
        <v>18987</v>
      </c>
      <c r="E273" s="655">
        <v>469.67</v>
      </c>
    </row>
    <row r="274" spans="1:5">
      <c r="A274" s="660" t="s">
        <v>19163</v>
      </c>
      <c r="B274" s="402"/>
      <c r="C274" s="403"/>
      <c r="D274" s="404"/>
      <c r="E274" s="655"/>
    </row>
    <row r="275" spans="1:5">
      <c r="A275" s="660">
        <v>596</v>
      </c>
      <c r="B275" s="402" t="s">
        <v>19164</v>
      </c>
      <c r="C275" s="403" t="s">
        <v>112</v>
      </c>
      <c r="D275" s="404" t="s">
        <v>18987</v>
      </c>
      <c r="E275" s="655">
        <v>574.05999999999995</v>
      </c>
    </row>
    <row r="276" spans="1:5">
      <c r="A276" s="660" t="s">
        <v>19165</v>
      </c>
      <c r="B276" s="402"/>
      <c r="C276" s="403"/>
      <c r="D276" s="404"/>
      <c r="E276" s="655"/>
    </row>
    <row r="277" spans="1:5">
      <c r="A277" s="660">
        <v>595</v>
      </c>
      <c r="B277" s="402" t="s">
        <v>1307</v>
      </c>
      <c r="C277" s="403" t="s">
        <v>112</v>
      </c>
      <c r="D277" s="404" t="s">
        <v>18987</v>
      </c>
      <c r="E277" s="655">
        <v>494.58</v>
      </c>
    </row>
    <row r="278" spans="1:5">
      <c r="A278" s="660" t="s">
        <v>19165</v>
      </c>
      <c r="B278" s="402"/>
      <c r="C278" s="403"/>
      <c r="D278" s="404"/>
      <c r="E278" s="655"/>
    </row>
    <row r="279" spans="1:5">
      <c r="A279" s="660">
        <v>603</v>
      </c>
      <c r="B279" s="402" t="s">
        <v>19166</v>
      </c>
      <c r="C279" s="403" t="s">
        <v>112</v>
      </c>
      <c r="D279" s="404" t="s">
        <v>18987</v>
      </c>
      <c r="E279" s="655">
        <v>214.59</v>
      </c>
    </row>
    <row r="280" spans="1:5">
      <c r="A280" s="660" t="s">
        <v>19167</v>
      </c>
      <c r="B280" s="402"/>
      <c r="C280" s="403"/>
      <c r="D280" s="404"/>
      <c r="E280" s="655"/>
    </row>
    <row r="281" spans="1:5">
      <c r="A281" s="660">
        <v>608</v>
      </c>
      <c r="B281" s="402" t="s">
        <v>19168</v>
      </c>
      <c r="C281" s="403" t="s">
        <v>112</v>
      </c>
      <c r="D281" s="404" t="s">
        <v>18987</v>
      </c>
      <c r="E281" s="655">
        <v>325.49</v>
      </c>
    </row>
    <row r="282" spans="1:5">
      <c r="A282" s="660" t="s">
        <v>19169</v>
      </c>
      <c r="B282" s="402"/>
      <c r="C282" s="403"/>
      <c r="D282" s="404"/>
      <c r="E282" s="655"/>
    </row>
    <row r="283" spans="1:5">
      <c r="A283" s="660">
        <v>3430</v>
      </c>
      <c r="B283" s="402" t="s">
        <v>19170</v>
      </c>
      <c r="C283" s="403" t="s">
        <v>112</v>
      </c>
      <c r="D283" s="404" t="s">
        <v>18987</v>
      </c>
      <c r="E283" s="655">
        <v>602.55999999999995</v>
      </c>
    </row>
    <row r="284" spans="1:5">
      <c r="A284" s="660" t="s">
        <v>19171</v>
      </c>
      <c r="B284" s="402"/>
      <c r="C284" s="403"/>
      <c r="D284" s="404"/>
      <c r="E284" s="655"/>
    </row>
    <row r="285" spans="1:5">
      <c r="A285" s="660">
        <v>3432</v>
      </c>
      <c r="B285" s="402" t="s">
        <v>19170</v>
      </c>
      <c r="C285" s="403" t="s">
        <v>108</v>
      </c>
      <c r="D285" s="404" t="s">
        <v>18987</v>
      </c>
      <c r="E285" s="655">
        <v>1958.32</v>
      </c>
    </row>
    <row r="286" spans="1:5">
      <c r="A286" s="660" t="s">
        <v>19172</v>
      </c>
      <c r="B286" s="402"/>
      <c r="C286" s="403"/>
      <c r="D286" s="404"/>
      <c r="E286" s="655"/>
    </row>
    <row r="287" spans="1:5">
      <c r="A287" s="660">
        <v>3419</v>
      </c>
      <c r="B287" s="402" t="s">
        <v>19173</v>
      </c>
      <c r="C287" s="403" t="s">
        <v>112</v>
      </c>
      <c r="D287" s="404" t="s">
        <v>18987</v>
      </c>
      <c r="E287" s="655">
        <v>471.28</v>
      </c>
    </row>
    <row r="288" spans="1:5">
      <c r="A288" s="660" t="s">
        <v>19174</v>
      </c>
      <c r="B288" s="402"/>
      <c r="C288" s="403"/>
      <c r="D288" s="404"/>
      <c r="E288" s="655"/>
    </row>
    <row r="289" spans="1:5">
      <c r="A289" s="660">
        <v>3418</v>
      </c>
      <c r="B289" s="402" t="s">
        <v>19173</v>
      </c>
      <c r="C289" s="403" t="s">
        <v>112</v>
      </c>
      <c r="D289" s="404" t="s">
        <v>18987</v>
      </c>
      <c r="E289" s="655">
        <v>645.6</v>
      </c>
    </row>
    <row r="290" spans="1:5">
      <c r="A290" s="660" t="s">
        <v>19175</v>
      </c>
      <c r="B290" s="402"/>
      <c r="C290" s="403"/>
      <c r="D290" s="404"/>
      <c r="E290" s="655"/>
    </row>
    <row r="291" spans="1:5">
      <c r="A291" s="660">
        <v>3424</v>
      </c>
      <c r="B291" s="402" t="s">
        <v>19176</v>
      </c>
      <c r="C291" s="403" t="s">
        <v>112</v>
      </c>
      <c r="D291" s="404" t="s">
        <v>18987</v>
      </c>
      <c r="E291" s="655">
        <v>341.3</v>
      </c>
    </row>
    <row r="292" spans="1:5">
      <c r="A292" s="660" t="s">
        <v>19177</v>
      </c>
      <c r="B292" s="402"/>
      <c r="C292" s="403"/>
      <c r="D292" s="404"/>
      <c r="E292" s="655"/>
    </row>
    <row r="293" spans="1:5">
      <c r="A293" s="660">
        <v>3433</v>
      </c>
      <c r="B293" s="402" t="s">
        <v>19178</v>
      </c>
      <c r="C293" s="403" t="s">
        <v>112</v>
      </c>
      <c r="D293" s="404" t="s">
        <v>18987</v>
      </c>
      <c r="E293" s="655">
        <v>559.52</v>
      </c>
    </row>
    <row r="294" spans="1:5">
      <c r="A294" s="660" t="s">
        <v>19179</v>
      </c>
      <c r="B294" s="402"/>
      <c r="C294" s="403"/>
      <c r="D294" s="404"/>
      <c r="E294" s="655"/>
    </row>
    <row r="295" spans="1:5">
      <c r="A295" s="660">
        <v>3420</v>
      </c>
      <c r="B295" s="402" t="s">
        <v>19180</v>
      </c>
      <c r="C295" s="403" t="s">
        <v>112</v>
      </c>
      <c r="D295" s="404" t="s">
        <v>18987</v>
      </c>
      <c r="E295" s="655">
        <v>774.72</v>
      </c>
    </row>
    <row r="296" spans="1:5">
      <c r="A296" s="660" t="s">
        <v>19181</v>
      </c>
      <c r="B296" s="402"/>
      <c r="C296" s="403"/>
      <c r="D296" s="404"/>
      <c r="E296" s="655"/>
    </row>
    <row r="297" spans="1:5">
      <c r="A297" s="660">
        <v>6092</v>
      </c>
      <c r="B297" s="402" t="s">
        <v>1308</v>
      </c>
      <c r="C297" s="403" t="s">
        <v>118</v>
      </c>
      <c r="D297" s="404" t="s">
        <v>18987</v>
      </c>
      <c r="E297" s="655">
        <v>22.58</v>
      </c>
    </row>
    <row r="298" spans="1:5">
      <c r="A298" s="660">
        <v>11168</v>
      </c>
      <c r="B298" s="402" t="s">
        <v>1309</v>
      </c>
      <c r="C298" s="403" t="s">
        <v>589</v>
      </c>
      <c r="D298" s="404" t="s">
        <v>18987</v>
      </c>
      <c r="E298" s="655">
        <v>67.010000000000005</v>
      </c>
    </row>
    <row r="299" spans="1:5">
      <c r="A299" s="660">
        <v>12207</v>
      </c>
      <c r="B299" s="402" t="s">
        <v>1310</v>
      </c>
      <c r="C299" s="403" t="s">
        <v>108</v>
      </c>
      <c r="D299" s="404" t="s">
        <v>18987</v>
      </c>
      <c r="E299" s="655">
        <v>10.78</v>
      </c>
    </row>
    <row r="300" spans="1:5">
      <c r="A300" s="660">
        <v>3763</v>
      </c>
      <c r="B300" s="402" t="s">
        <v>19182</v>
      </c>
      <c r="C300" s="403" t="s">
        <v>108</v>
      </c>
      <c r="D300" s="404" t="s">
        <v>18987</v>
      </c>
      <c r="E300" s="655">
        <v>1.48</v>
      </c>
    </row>
    <row r="301" spans="1:5">
      <c r="A301" s="660" t="s">
        <v>19183</v>
      </c>
      <c r="B301" s="402"/>
      <c r="C301" s="403"/>
      <c r="D301" s="404"/>
      <c r="E301" s="655"/>
    </row>
    <row r="302" spans="1:5">
      <c r="A302" s="660">
        <v>12201</v>
      </c>
      <c r="B302" s="402" t="s">
        <v>19184</v>
      </c>
      <c r="C302" s="403" t="s">
        <v>108</v>
      </c>
      <c r="D302" s="404" t="s">
        <v>18987</v>
      </c>
      <c r="E302" s="655">
        <v>1.1499999999999999</v>
      </c>
    </row>
    <row r="303" spans="1:5">
      <c r="A303" s="660" t="s">
        <v>19183</v>
      </c>
      <c r="B303" s="402"/>
      <c r="C303" s="403"/>
      <c r="D303" s="404"/>
      <c r="E303" s="655"/>
    </row>
    <row r="304" spans="1:5">
      <c r="A304" s="660">
        <v>3764</v>
      </c>
      <c r="B304" s="402" t="s">
        <v>19185</v>
      </c>
      <c r="C304" s="403" t="s">
        <v>108</v>
      </c>
      <c r="D304" s="404" t="s">
        <v>18987</v>
      </c>
      <c r="E304" s="655">
        <v>1.1499999999999999</v>
      </c>
    </row>
    <row r="305" spans="1:5">
      <c r="A305" s="660" t="s">
        <v>19183</v>
      </c>
      <c r="B305" s="402"/>
      <c r="C305" s="403"/>
      <c r="D305" s="404"/>
      <c r="E305" s="655"/>
    </row>
    <row r="306" spans="1:5">
      <c r="A306" s="660">
        <v>12203</v>
      </c>
      <c r="B306" s="402" t="s">
        <v>1311</v>
      </c>
      <c r="C306" s="403" t="s">
        <v>108</v>
      </c>
      <c r="D306" s="404" t="s">
        <v>18987</v>
      </c>
      <c r="E306" s="655">
        <v>2.14</v>
      </c>
    </row>
    <row r="307" spans="1:5">
      <c r="A307" s="660">
        <v>12202</v>
      </c>
      <c r="B307" s="402" t="s">
        <v>1312</v>
      </c>
      <c r="C307" s="403" t="s">
        <v>108</v>
      </c>
      <c r="D307" s="404" t="s">
        <v>18987</v>
      </c>
      <c r="E307" s="655">
        <v>2.68</v>
      </c>
    </row>
    <row r="308" spans="1:5">
      <c r="A308" s="660">
        <v>12200</v>
      </c>
      <c r="B308" s="402" t="s">
        <v>1313</v>
      </c>
      <c r="C308" s="403" t="s">
        <v>108</v>
      </c>
      <c r="D308" s="404" t="s">
        <v>18987</v>
      </c>
      <c r="E308" s="655">
        <v>11.46</v>
      </c>
    </row>
    <row r="309" spans="1:5">
      <c r="A309" s="660">
        <v>12268</v>
      </c>
      <c r="B309" s="402" t="s">
        <v>19186</v>
      </c>
      <c r="C309" s="403" t="s">
        <v>108</v>
      </c>
      <c r="D309" s="404" t="s">
        <v>18987</v>
      </c>
      <c r="E309" s="655">
        <v>45.49</v>
      </c>
    </row>
    <row r="310" spans="1:5">
      <c r="A310" s="660" t="s">
        <v>19187</v>
      </c>
      <c r="B310" s="402"/>
      <c r="C310" s="403"/>
      <c r="D310" s="404"/>
      <c r="E310" s="655"/>
    </row>
    <row r="311" spans="1:5">
      <c r="A311" s="660">
        <v>3812</v>
      </c>
      <c r="B311" s="402" t="s">
        <v>19188</v>
      </c>
      <c r="C311" s="403" t="s">
        <v>108</v>
      </c>
      <c r="D311" s="404" t="s">
        <v>18987</v>
      </c>
      <c r="E311" s="655">
        <v>74.34</v>
      </c>
    </row>
    <row r="312" spans="1:5">
      <c r="A312" s="660" t="s">
        <v>19189</v>
      </c>
      <c r="B312" s="402"/>
      <c r="C312" s="403"/>
      <c r="D312" s="404"/>
      <c r="E312" s="655"/>
    </row>
    <row r="313" spans="1:5">
      <c r="A313" s="660">
        <v>3786</v>
      </c>
      <c r="B313" s="402" t="s">
        <v>19188</v>
      </c>
      <c r="C313" s="403" t="s">
        <v>108</v>
      </c>
      <c r="D313" s="404" t="s">
        <v>18987</v>
      </c>
      <c r="E313" s="655">
        <v>70.58</v>
      </c>
    </row>
    <row r="314" spans="1:5">
      <c r="A314" s="660" t="s">
        <v>19190</v>
      </c>
      <c r="B314" s="402"/>
      <c r="C314" s="403"/>
      <c r="D314" s="404"/>
      <c r="E314" s="655"/>
    </row>
    <row r="315" spans="1:5">
      <c r="A315" s="660">
        <v>3784</v>
      </c>
      <c r="B315" s="402" t="s">
        <v>19191</v>
      </c>
      <c r="C315" s="403" t="s">
        <v>108</v>
      </c>
      <c r="D315" s="404" t="s">
        <v>18987</v>
      </c>
      <c r="E315" s="655">
        <v>90.48</v>
      </c>
    </row>
    <row r="316" spans="1:5">
      <c r="A316" s="660" t="s">
        <v>19192</v>
      </c>
      <c r="B316" s="402"/>
      <c r="C316" s="403"/>
      <c r="D316" s="404"/>
      <c r="E316" s="655"/>
    </row>
    <row r="317" spans="1:5">
      <c r="A317" s="660">
        <v>3785</v>
      </c>
      <c r="B317" s="402" t="s">
        <v>19193</v>
      </c>
      <c r="C317" s="403" t="s">
        <v>108</v>
      </c>
      <c r="D317" s="404" t="s">
        <v>18987</v>
      </c>
      <c r="E317" s="655">
        <v>77.709999999999994</v>
      </c>
    </row>
    <row r="318" spans="1:5">
      <c r="A318" s="660" t="s">
        <v>19194</v>
      </c>
      <c r="B318" s="402"/>
      <c r="C318" s="403"/>
      <c r="D318" s="404"/>
      <c r="E318" s="655"/>
    </row>
    <row r="319" spans="1:5">
      <c r="A319" s="660">
        <v>12244</v>
      </c>
      <c r="B319" s="402" t="s">
        <v>1314</v>
      </c>
      <c r="C319" s="403" t="s">
        <v>108</v>
      </c>
      <c r="D319" s="404" t="s">
        <v>18987</v>
      </c>
      <c r="E319" s="655">
        <v>73.180000000000007</v>
      </c>
    </row>
    <row r="320" spans="1:5">
      <c r="A320" s="660" t="s">
        <v>19024</v>
      </c>
      <c r="B320" s="402"/>
      <c r="C320" s="403"/>
      <c r="D320" s="404"/>
      <c r="E320" s="655"/>
    </row>
    <row r="321" spans="1:7">
      <c r="A321" s="660" t="s">
        <v>19067</v>
      </c>
      <c r="B321" s="402"/>
      <c r="C321" s="403"/>
      <c r="D321" s="404"/>
      <c r="E321" s="655"/>
      <c r="G321" s="400" t="s">
        <v>19068</v>
      </c>
    </row>
    <row r="322" spans="1:7">
      <c r="A322" s="660" t="s">
        <v>19069</v>
      </c>
      <c r="B322" s="402"/>
      <c r="C322" s="403"/>
      <c r="D322" s="404"/>
      <c r="E322" s="655"/>
    </row>
    <row r="323" spans="1:7">
      <c r="A323" s="660" t="s">
        <v>19070</v>
      </c>
      <c r="B323" s="402"/>
      <c r="C323" s="403"/>
      <c r="D323" s="404"/>
      <c r="E323" s="655"/>
    </row>
    <row r="324" spans="1:7">
      <c r="A324" s="660" t="s">
        <v>19071</v>
      </c>
      <c r="B324" s="402"/>
      <c r="C324" s="403"/>
      <c r="D324" s="404"/>
      <c r="E324" s="655"/>
    </row>
    <row r="325" spans="1:7">
      <c r="A325" s="660" t="s">
        <v>19072</v>
      </c>
      <c r="B325" s="402"/>
      <c r="C325" s="403"/>
      <c r="D325" s="404"/>
      <c r="E325" s="655"/>
    </row>
    <row r="326" spans="1:7">
      <c r="A326" s="660" t="s">
        <v>19073</v>
      </c>
      <c r="B326" s="402"/>
      <c r="C326" s="403"/>
      <c r="D326" s="404"/>
      <c r="E326" s="655"/>
    </row>
    <row r="327" spans="1:7">
      <c r="A327" s="660" t="s">
        <v>19074</v>
      </c>
      <c r="B327" s="402"/>
      <c r="C327" s="403" t="s">
        <v>19115</v>
      </c>
      <c r="D327" s="404"/>
      <c r="E327" s="655"/>
    </row>
    <row r="328" spans="1:7">
      <c r="A328" s="660" t="s">
        <v>19075</v>
      </c>
      <c r="B328" s="402"/>
      <c r="C328" s="403"/>
      <c r="D328" s="404" t="s">
        <v>19077</v>
      </c>
      <c r="E328" s="655"/>
      <c r="F328" s="400" t="s">
        <v>19078</v>
      </c>
      <c r="G328" s="400" t="s">
        <v>19076</v>
      </c>
    </row>
    <row r="329" spans="1:7">
      <c r="A329" s="660" t="s">
        <v>19079</v>
      </c>
      <c r="B329" s="402" t="s">
        <v>19080</v>
      </c>
      <c r="C329" s="403"/>
      <c r="D329" s="404" t="s">
        <v>19081</v>
      </c>
      <c r="E329" s="655" t="s">
        <v>19082</v>
      </c>
    </row>
    <row r="330" spans="1:7">
      <c r="A330" s="660"/>
      <c r="B330" s="402"/>
      <c r="C330" s="403"/>
      <c r="D330" s="404" t="s">
        <v>19083</v>
      </c>
      <c r="E330" s="655" t="s">
        <v>19084</v>
      </c>
    </row>
    <row r="331" spans="1:7">
      <c r="A331" s="660">
        <v>13382</v>
      </c>
      <c r="B331" s="402" t="s">
        <v>19195</v>
      </c>
      <c r="C331" s="403" t="s">
        <v>108</v>
      </c>
      <c r="D331" s="404" t="s">
        <v>18987</v>
      </c>
      <c r="E331" s="655">
        <v>125.18</v>
      </c>
    </row>
    <row r="332" spans="1:7">
      <c r="A332" s="660" t="s">
        <v>19196</v>
      </c>
      <c r="B332" s="402"/>
      <c r="C332" s="403"/>
      <c r="D332" s="404"/>
      <c r="E332" s="655"/>
    </row>
    <row r="333" spans="1:7">
      <c r="A333" s="660">
        <v>12265</v>
      </c>
      <c r="B333" s="402" t="s">
        <v>19197</v>
      </c>
      <c r="C333" s="403" t="s">
        <v>108</v>
      </c>
      <c r="D333" s="404" t="s">
        <v>18987</v>
      </c>
      <c r="E333" s="655">
        <v>234.63</v>
      </c>
    </row>
    <row r="334" spans="1:7">
      <c r="A334" s="660" t="s">
        <v>19198</v>
      </c>
      <c r="B334" s="402"/>
      <c r="C334" s="403"/>
      <c r="D334" s="404"/>
      <c r="E334" s="655"/>
    </row>
    <row r="335" spans="1:7">
      <c r="A335" s="660">
        <v>13841</v>
      </c>
      <c r="B335" s="402" t="s">
        <v>19199</v>
      </c>
      <c r="C335" s="403" t="s">
        <v>108</v>
      </c>
      <c r="D335" s="404" t="s">
        <v>18987</v>
      </c>
      <c r="E335" s="655">
        <v>25.8</v>
      </c>
    </row>
    <row r="336" spans="1:7">
      <c r="A336" s="660" t="s">
        <v>19200</v>
      </c>
      <c r="B336" s="402"/>
      <c r="C336" s="403"/>
      <c r="D336" s="404"/>
      <c r="E336" s="655"/>
    </row>
    <row r="337" spans="1:5">
      <c r="A337" s="660" t="s">
        <v>19201</v>
      </c>
      <c r="B337" s="402"/>
      <c r="C337" s="403"/>
      <c r="D337" s="404"/>
      <c r="E337" s="655"/>
    </row>
    <row r="338" spans="1:5">
      <c r="A338" s="660">
        <v>3807</v>
      </c>
      <c r="B338" s="402" t="s">
        <v>19202</v>
      </c>
      <c r="C338" s="403" t="s">
        <v>108</v>
      </c>
      <c r="D338" s="404" t="s">
        <v>18987</v>
      </c>
      <c r="E338" s="655">
        <v>71.14</v>
      </c>
    </row>
    <row r="339" spans="1:5">
      <c r="A339" s="660" t="s">
        <v>19203</v>
      </c>
      <c r="B339" s="402"/>
      <c r="C339" s="403"/>
      <c r="D339" s="404"/>
      <c r="E339" s="655"/>
    </row>
    <row r="340" spans="1:5">
      <c r="A340" s="660">
        <v>3793</v>
      </c>
      <c r="B340" s="402" t="s">
        <v>19204</v>
      </c>
      <c r="C340" s="403" t="s">
        <v>108</v>
      </c>
      <c r="D340" s="404" t="s">
        <v>18987</v>
      </c>
      <c r="E340" s="655">
        <v>91.59</v>
      </c>
    </row>
    <row r="341" spans="1:5">
      <c r="A341" s="660" t="s">
        <v>19205</v>
      </c>
      <c r="B341" s="402"/>
      <c r="C341" s="403"/>
      <c r="D341" s="404"/>
      <c r="E341" s="655"/>
    </row>
    <row r="342" spans="1:5">
      <c r="A342" s="660">
        <v>3794</v>
      </c>
      <c r="B342" s="402" t="s">
        <v>19206</v>
      </c>
      <c r="C342" s="403" t="s">
        <v>108</v>
      </c>
      <c r="D342" s="404" t="s">
        <v>18987</v>
      </c>
      <c r="E342" s="655">
        <v>118.44</v>
      </c>
    </row>
    <row r="343" spans="1:5">
      <c r="A343" s="660" t="s">
        <v>19207</v>
      </c>
      <c r="B343" s="402"/>
      <c r="C343" s="403"/>
      <c r="D343" s="404"/>
      <c r="E343" s="655"/>
    </row>
    <row r="344" spans="1:5">
      <c r="A344" s="660">
        <v>20198</v>
      </c>
      <c r="B344" s="402" t="s">
        <v>19208</v>
      </c>
      <c r="C344" s="403" t="s">
        <v>128</v>
      </c>
      <c r="D344" s="404" t="s">
        <v>18991</v>
      </c>
      <c r="E344" s="655">
        <v>849.5</v>
      </c>
    </row>
    <row r="345" spans="1:5">
      <c r="A345" s="660" t="s">
        <v>19209</v>
      </c>
      <c r="B345" s="402"/>
      <c r="C345" s="403"/>
      <c r="D345" s="404"/>
      <c r="E345" s="655"/>
    </row>
    <row r="346" spans="1:5">
      <c r="A346" s="660">
        <v>20197</v>
      </c>
      <c r="B346" s="402" t="s">
        <v>19210</v>
      </c>
      <c r="C346" s="403" t="s">
        <v>128</v>
      </c>
      <c r="D346" s="404" t="s">
        <v>18991</v>
      </c>
      <c r="E346" s="655">
        <v>2325</v>
      </c>
    </row>
    <row r="347" spans="1:5">
      <c r="A347" s="660" t="s">
        <v>19211</v>
      </c>
      <c r="B347" s="402"/>
      <c r="C347" s="403"/>
      <c r="D347" s="404"/>
      <c r="E347" s="655"/>
    </row>
    <row r="348" spans="1:5">
      <c r="A348" s="660">
        <v>21038</v>
      </c>
      <c r="B348" s="402" t="s">
        <v>19212</v>
      </c>
      <c r="C348" s="403" t="s">
        <v>121</v>
      </c>
      <c r="D348" s="404" t="s">
        <v>18987</v>
      </c>
      <c r="E348" s="655">
        <v>12.85</v>
      </c>
    </row>
    <row r="349" spans="1:5">
      <c r="A349" s="660" t="s">
        <v>19213</v>
      </c>
      <c r="B349" s="402"/>
      <c r="C349" s="403"/>
      <c r="D349" s="404"/>
      <c r="E349" s="655"/>
    </row>
    <row r="350" spans="1:5">
      <c r="A350" s="660">
        <v>14647</v>
      </c>
      <c r="B350" s="402" t="s">
        <v>19214</v>
      </c>
      <c r="C350" s="403" t="s">
        <v>108</v>
      </c>
      <c r="D350" s="404" t="s">
        <v>18980</v>
      </c>
      <c r="E350" s="655">
        <v>355000</v>
      </c>
    </row>
    <row r="351" spans="1:5">
      <c r="A351" s="660" t="s">
        <v>19215</v>
      </c>
      <c r="B351" s="402"/>
      <c r="C351" s="403"/>
      <c r="D351" s="404"/>
      <c r="E351" s="655"/>
    </row>
    <row r="352" spans="1:5">
      <c r="A352" s="660">
        <v>13890</v>
      </c>
      <c r="B352" s="402" t="s">
        <v>19216</v>
      </c>
      <c r="C352" s="403" t="s">
        <v>108</v>
      </c>
      <c r="D352" s="404" t="s">
        <v>18980</v>
      </c>
      <c r="E352" s="655">
        <v>565074.80000000005</v>
      </c>
    </row>
    <row r="353" spans="1:5">
      <c r="A353" s="660" t="s">
        <v>19217</v>
      </c>
      <c r="B353" s="402"/>
      <c r="C353" s="403"/>
      <c r="D353" s="404"/>
      <c r="E353" s="655"/>
    </row>
    <row r="354" spans="1:5">
      <c r="A354" s="660">
        <v>10754</v>
      </c>
      <c r="B354" s="402" t="s">
        <v>19218</v>
      </c>
      <c r="C354" s="403" t="s">
        <v>90</v>
      </c>
      <c r="D354" s="404" t="s">
        <v>18980</v>
      </c>
      <c r="E354" s="655">
        <v>5.96</v>
      </c>
    </row>
    <row r="355" spans="1:5">
      <c r="A355" s="660" t="s">
        <v>19219</v>
      </c>
      <c r="B355" s="402"/>
      <c r="C355" s="403"/>
      <c r="D355" s="404"/>
      <c r="E355" s="655"/>
    </row>
    <row r="356" spans="1:5">
      <c r="A356" s="660">
        <v>11691</v>
      </c>
      <c r="B356" s="402" t="s">
        <v>1315</v>
      </c>
      <c r="C356" s="403" t="s">
        <v>112</v>
      </c>
      <c r="D356" s="404" t="s">
        <v>18987</v>
      </c>
      <c r="E356" s="655">
        <v>250.9</v>
      </c>
    </row>
    <row r="357" spans="1:5">
      <c r="A357" s="660">
        <v>10722</v>
      </c>
      <c r="B357" s="402" t="s">
        <v>19220</v>
      </c>
      <c r="C357" s="403" t="s">
        <v>112</v>
      </c>
      <c r="D357" s="404" t="s">
        <v>18987</v>
      </c>
      <c r="E357" s="655">
        <v>141.13</v>
      </c>
    </row>
    <row r="358" spans="1:5">
      <c r="A358" s="660" t="s">
        <v>19221</v>
      </c>
      <c r="B358" s="402"/>
      <c r="C358" s="403"/>
      <c r="D358" s="404"/>
      <c r="E358" s="655"/>
    </row>
    <row r="359" spans="1:5">
      <c r="A359" s="660">
        <v>1611</v>
      </c>
      <c r="B359" s="402" t="s">
        <v>1316</v>
      </c>
      <c r="C359" s="403" t="s">
        <v>118</v>
      </c>
      <c r="D359" s="404" t="s">
        <v>18987</v>
      </c>
      <c r="E359" s="655">
        <v>66.599999999999994</v>
      </c>
    </row>
    <row r="360" spans="1:5">
      <c r="A360" s="660">
        <v>7321</v>
      </c>
      <c r="B360" s="402" t="s">
        <v>1317</v>
      </c>
      <c r="C360" s="403" t="s">
        <v>605</v>
      </c>
      <c r="D360" s="404" t="s">
        <v>18987</v>
      </c>
      <c r="E360" s="655">
        <v>27.16</v>
      </c>
    </row>
    <row r="361" spans="1:5">
      <c r="A361" s="660">
        <v>4392</v>
      </c>
      <c r="B361" s="402" t="s">
        <v>1318</v>
      </c>
      <c r="C361" s="403" t="s">
        <v>121</v>
      </c>
      <c r="D361" s="404" t="s">
        <v>18987</v>
      </c>
      <c r="E361" s="655">
        <v>42.79</v>
      </c>
    </row>
    <row r="362" spans="1:5">
      <c r="A362" s="660">
        <v>724</v>
      </c>
      <c r="B362" s="402" t="s">
        <v>19222</v>
      </c>
      <c r="C362" s="403" t="s">
        <v>108</v>
      </c>
      <c r="D362" s="404" t="s">
        <v>18987</v>
      </c>
      <c r="E362" s="655">
        <v>18694.689999999999</v>
      </c>
    </row>
    <row r="363" spans="1:5">
      <c r="A363" s="660" t="s">
        <v>19223</v>
      </c>
      <c r="B363" s="402"/>
      <c r="C363" s="403"/>
      <c r="D363" s="404"/>
      <c r="E363" s="655"/>
    </row>
    <row r="364" spans="1:5">
      <c r="A364" s="660" t="s">
        <v>19224</v>
      </c>
      <c r="B364" s="402"/>
      <c r="C364" s="403"/>
      <c r="D364" s="404"/>
      <c r="E364" s="655"/>
    </row>
    <row r="365" spans="1:5">
      <c r="A365" s="660">
        <v>719</v>
      </c>
      <c r="B365" s="402" t="s">
        <v>19225</v>
      </c>
      <c r="C365" s="403" t="s">
        <v>108</v>
      </c>
      <c r="D365" s="404" t="s">
        <v>18987</v>
      </c>
      <c r="E365" s="655">
        <v>2097.4499999999998</v>
      </c>
    </row>
    <row r="366" spans="1:5">
      <c r="A366" s="660" t="s">
        <v>19226</v>
      </c>
      <c r="B366" s="402"/>
      <c r="C366" s="403"/>
      <c r="D366" s="404"/>
      <c r="E366" s="655"/>
    </row>
    <row r="367" spans="1:5">
      <c r="A367" s="660">
        <v>4267</v>
      </c>
      <c r="B367" s="402" t="s">
        <v>1319</v>
      </c>
      <c r="C367" s="403" t="s">
        <v>108</v>
      </c>
      <c r="D367" s="404" t="s">
        <v>18991</v>
      </c>
      <c r="E367" s="655">
        <v>26.27</v>
      </c>
    </row>
    <row r="368" spans="1:5">
      <c r="A368" s="660">
        <v>4378</v>
      </c>
      <c r="B368" s="402" t="s">
        <v>19227</v>
      </c>
      <c r="C368" s="403" t="s">
        <v>108</v>
      </c>
      <c r="D368" s="404" t="s">
        <v>18987</v>
      </c>
      <c r="E368" s="655">
        <v>0.31</v>
      </c>
    </row>
    <row r="369" spans="1:5">
      <c r="A369" s="660" t="s">
        <v>19228</v>
      </c>
      <c r="B369" s="402"/>
      <c r="C369" s="403"/>
      <c r="D369" s="404"/>
      <c r="E369" s="655"/>
    </row>
    <row r="370" spans="1:5">
      <c r="A370" s="660">
        <v>4381</v>
      </c>
      <c r="B370" s="402" t="s">
        <v>19227</v>
      </c>
      <c r="C370" s="403" t="s">
        <v>108</v>
      </c>
      <c r="D370" s="404" t="s">
        <v>18987</v>
      </c>
      <c r="E370" s="655">
        <v>0.43</v>
      </c>
    </row>
    <row r="371" spans="1:5">
      <c r="A371" s="660" t="s">
        <v>19229</v>
      </c>
      <c r="B371" s="402"/>
      <c r="C371" s="403"/>
      <c r="D371" s="404"/>
      <c r="E371" s="655"/>
    </row>
    <row r="372" spans="1:5">
      <c r="A372" s="660">
        <v>6217</v>
      </c>
      <c r="B372" s="402" t="s">
        <v>1320</v>
      </c>
      <c r="C372" s="403" t="s">
        <v>112</v>
      </c>
      <c r="D372" s="404" t="s">
        <v>18987</v>
      </c>
      <c r="E372" s="655">
        <v>84.72</v>
      </c>
    </row>
    <row r="373" spans="1:5">
      <c r="A373" s="660">
        <v>4429</v>
      </c>
      <c r="B373" s="402" t="s">
        <v>19230</v>
      </c>
      <c r="C373" s="403" t="s">
        <v>121</v>
      </c>
      <c r="D373" s="404" t="s">
        <v>18987</v>
      </c>
      <c r="E373" s="655">
        <v>17.43</v>
      </c>
    </row>
    <row r="374" spans="1:5">
      <c r="A374" s="660" t="s">
        <v>19231</v>
      </c>
      <c r="B374" s="402"/>
      <c r="C374" s="403"/>
      <c r="D374" s="404"/>
      <c r="E374" s="655"/>
    </row>
    <row r="375" spans="1:5">
      <c r="A375" s="660">
        <v>4473</v>
      </c>
      <c r="B375" s="402" t="s">
        <v>19232</v>
      </c>
      <c r="C375" s="403" t="s">
        <v>121</v>
      </c>
      <c r="D375" s="404" t="s">
        <v>18987</v>
      </c>
      <c r="E375" s="655">
        <v>20.2</v>
      </c>
    </row>
    <row r="376" spans="1:5">
      <c r="A376" s="660" t="s">
        <v>19231</v>
      </c>
      <c r="B376" s="402"/>
      <c r="C376" s="403"/>
      <c r="D376" s="404"/>
      <c r="E376" s="655"/>
    </row>
    <row r="377" spans="1:5">
      <c r="A377" s="660">
        <v>4463</v>
      </c>
      <c r="B377" s="402" t="s">
        <v>19233</v>
      </c>
      <c r="C377" s="403" t="s">
        <v>128</v>
      </c>
      <c r="D377" s="404" t="s">
        <v>18987</v>
      </c>
      <c r="E377" s="655">
        <v>2153.33</v>
      </c>
    </row>
    <row r="378" spans="1:5">
      <c r="A378" s="660" t="s">
        <v>19001</v>
      </c>
      <c r="B378" s="402"/>
      <c r="C378" s="403"/>
      <c r="D378" s="404"/>
      <c r="E378" s="655"/>
    </row>
    <row r="379" spans="1:5">
      <c r="A379" s="660">
        <v>4466</v>
      </c>
      <c r="B379" s="402" t="s">
        <v>19234</v>
      </c>
      <c r="C379" s="403" t="s">
        <v>121</v>
      </c>
      <c r="D379" s="404" t="s">
        <v>18991</v>
      </c>
      <c r="E379" s="655">
        <v>16.149999999999999</v>
      </c>
    </row>
    <row r="380" spans="1:5">
      <c r="A380" s="660" t="s">
        <v>19001</v>
      </c>
      <c r="B380" s="402"/>
      <c r="C380" s="403"/>
      <c r="D380" s="404"/>
      <c r="E380" s="655"/>
    </row>
    <row r="381" spans="1:5">
      <c r="A381" s="660">
        <v>4431</v>
      </c>
      <c r="B381" s="402" t="s">
        <v>19235</v>
      </c>
      <c r="C381" s="403" t="s">
        <v>121</v>
      </c>
      <c r="D381" s="404" t="s">
        <v>18987</v>
      </c>
      <c r="E381" s="655">
        <v>13.8</v>
      </c>
    </row>
    <row r="382" spans="1:5">
      <c r="A382" s="660" t="s">
        <v>19001</v>
      </c>
      <c r="B382" s="402"/>
      <c r="C382" s="403"/>
      <c r="D382" s="404"/>
      <c r="E382" s="655"/>
    </row>
    <row r="383" spans="1:5">
      <c r="A383" s="660">
        <v>4458</v>
      </c>
      <c r="B383" s="402" t="s">
        <v>19236</v>
      </c>
      <c r="C383" s="403" t="s">
        <v>121</v>
      </c>
      <c r="D383" s="404" t="s">
        <v>18987</v>
      </c>
      <c r="E383" s="655">
        <v>0.5</v>
      </c>
    </row>
    <row r="384" spans="1:5">
      <c r="A384" s="660" t="s">
        <v>19001</v>
      </c>
      <c r="B384" s="402"/>
      <c r="C384" s="403"/>
      <c r="D384" s="404"/>
      <c r="E384" s="655"/>
    </row>
    <row r="385" spans="1:7">
      <c r="A385" s="660">
        <v>4403</v>
      </c>
      <c r="B385" s="402" t="s">
        <v>19237</v>
      </c>
      <c r="C385" s="403" t="s">
        <v>121</v>
      </c>
      <c r="D385" s="404" t="s">
        <v>18987</v>
      </c>
      <c r="E385" s="655">
        <v>1.26</v>
      </c>
    </row>
    <row r="386" spans="1:7">
      <c r="A386" s="660" t="s">
        <v>19001</v>
      </c>
      <c r="B386" s="402"/>
      <c r="C386" s="403"/>
      <c r="D386" s="404"/>
      <c r="E386" s="655"/>
    </row>
    <row r="387" spans="1:7">
      <c r="A387" s="660">
        <v>4407</v>
      </c>
      <c r="B387" s="402" t="s">
        <v>19238</v>
      </c>
      <c r="C387" s="403" t="s">
        <v>121</v>
      </c>
      <c r="D387" s="404" t="s">
        <v>18987</v>
      </c>
      <c r="E387" s="655">
        <v>1.52</v>
      </c>
    </row>
    <row r="388" spans="1:7">
      <c r="A388" s="660" t="s">
        <v>19001</v>
      </c>
      <c r="B388" s="402"/>
      <c r="C388" s="403"/>
      <c r="D388" s="404"/>
      <c r="E388" s="655"/>
    </row>
    <row r="389" spans="1:7">
      <c r="A389" s="660" t="s">
        <v>19024</v>
      </c>
      <c r="B389" s="402"/>
      <c r="C389" s="403"/>
      <c r="D389" s="404"/>
      <c r="E389" s="655"/>
    </row>
    <row r="390" spans="1:7">
      <c r="A390" s="660" t="s">
        <v>19067</v>
      </c>
      <c r="B390" s="402"/>
      <c r="C390" s="403"/>
      <c r="D390" s="404"/>
      <c r="E390" s="655"/>
      <c r="G390" s="400" t="s">
        <v>19068</v>
      </c>
    </row>
    <row r="391" spans="1:7">
      <c r="A391" s="660" t="s">
        <v>19069</v>
      </c>
      <c r="B391" s="402"/>
      <c r="C391" s="403"/>
      <c r="D391" s="404"/>
      <c r="E391" s="655"/>
    </row>
    <row r="392" spans="1:7">
      <c r="A392" s="660" t="s">
        <v>19070</v>
      </c>
      <c r="B392" s="402"/>
      <c r="C392" s="403"/>
      <c r="D392" s="404"/>
      <c r="E392" s="655"/>
    </row>
    <row r="393" spans="1:7">
      <c r="A393" s="660" t="s">
        <v>19071</v>
      </c>
      <c r="B393" s="402"/>
      <c r="C393" s="403"/>
      <c r="D393" s="404"/>
      <c r="E393" s="655"/>
    </row>
    <row r="394" spans="1:7">
      <c r="A394" s="660" t="s">
        <v>19072</v>
      </c>
      <c r="B394" s="402"/>
      <c r="C394" s="403"/>
      <c r="D394" s="404"/>
      <c r="E394" s="655"/>
    </row>
    <row r="395" spans="1:7">
      <c r="A395" s="660" t="s">
        <v>19073</v>
      </c>
      <c r="B395" s="402"/>
      <c r="C395" s="403"/>
      <c r="D395" s="404"/>
      <c r="E395" s="655"/>
    </row>
    <row r="396" spans="1:7">
      <c r="A396" s="660" t="s">
        <v>19074</v>
      </c>
      <c r="B396" s="402"/>
      <c r="C396" s="403" t="s">
        <v>19115</v>
      </c>
      <c r="D396" s="404"/>
      <c r="E396" s="655"/>
    </row>
    <row r="397" spans="1:7">
      <c r="A397" s="660" t="s">
        <v>19075</v>
      </c>
      <c r="B397" s="402"/>
      <c r="C397" s="403"/>
      <c r="D397" s="404" t="s">
        <v>19077</v>
      </c>
      <c r="E397" s="655"/>
      <c r="F397" s="400" t="s">
        <v>19078</v>
      </c>
      <c r="G397" s="400" t="s">
        <v>19076</v>
      </c>
    </row>
    <row r="398" spans="1:7">
      <c r="A398" s="660" t="s">
        <v>19079</v>
      </c>
      <c r="B398" s="402" t="s">
        <v>19080</v>
      </c>
      <c r="C398" s="403"/>
      <c r="D398" s="404" t="s">
        <v>19081</v>
      </c>
      <c r="E398" s="655" t="s">
        <v>19082</v>
      </c>
    </row>
    <row r="399" spans="1:7">
      <c r="A399" s="660"/>
      <c r="B399" s="402"/>
      <c r="C399" s="403"/>
      <c r="D399" s="404" t="s">
        <v>19083</v>
      </c>
      <c r="E399" s="655" t="s">
        <v>19084</v>
      </c>
    </row>
    <row r="400" spans="1:7">
      <c r="A400" s="660">
        <v>4413</v>
      </c>
      <c r="B400" s="402" t="s">
        <v>19239</v>
      </c>
      <c r="C400" s="403" t="s">
        <v>121</v>
      </c>
      <c r="D400" s="404" t="s">
        <v>18987</v>
      </c>
      <c r="E400" s="655">
        <v>2.4900000000000002</v>
      </c>
    </row>
    <row r="401" spans="1:5">
      <c r="A401" s="660" t="s">
        <v>19001</v>
      </c>
      <c r="B401" s="402"/>
      <c r="C401" s="403"/>
      <c r="D401" s="404"/>
      <c r="E401" s="655"/>
    </row>
    <row r="402" spans="1:5">
      <c r="A402" s="660">
        <v>4405</v>
      </c>
      <c r="B402" s="402" t="s">
        <v>19240</v>
      </c>
      <c r="C402" s="403" t="s">
        <v>121</v>
      </c>
      <c r="D402" s="404" t="s">
        <v>18987</v>
      </c>
      <c r="E402" s="655">
        <v>4.37</v>
      </c>
    </row>
    <row r="403" spans="1:5">
      <c r="A403" s="660" t="s">
        <v>19001</v>
      </c>
      <c r="B403" s="402"/>
      <c r="C403" s="403"/>
      <c r="D403" s="404"/>
      <c r="E403" s="655"/>
    </row>
    <row r="404" spans="1:5">
      <c r="A404" s="660">
        <v>20196</v>
      </c>
      <c r="B404" s="402" t="s">
        <v>19241</v>
      </c>
      <c r="C404" s="403" t="s">
        <v>121</v>
      </c>
      <c r="D404" s="404" t="s">
        <v>18987</v>
      </c>
      <c r="E404" s="655">
        <v>20.079999999999998</v>
      </c>
    </row>
    <row r="405" spans="1:5">
      <c r="A405" s="660" t="s">
        <v>19242</v>
      </c>
      <c r="B405" s="402"/>
      <c r="C405" s="403"/>
      <c r="D405" s="404"/>
      <c r="E405" s="655"/>
    </row>
    <row r="406" spans="1:5">
      <c r="A406" s="660">
        <v>20210</v>
      </c>
      <c r="B406" s="402" t="s">
        <v>1321</v>
      </c>
      <c r="C406" s="403" t="s">
        <v>121</v>
      </c>
      <c r="D406" s="404" t="s">
        <v>18987</v>
      </c>
      <c r="E406" s="655">
        <v>18.38</v>
      </c>
    </row>
    <row r="407" spans="1:5">
      <c r="A407" s="660">
        <v>4419</v>
      </c>
      <c r="B407" s="402" t="s">
        <v>19243</v>
      </c>
      <c r="C407" s="403" t="s">
        <v>108</v>
      </c>
      <c r="D407" s="404" t="s">
        <v>18987</v>
      </c>
      <c r="E407" s="655">
        <v>0.75</v>
      </c>
    </row>
    <row r="408" spans="1:5">
      <c r="A408" s="660" t="s">
        <v>19244</v>
      </c>
      <c r="B408" s="402"/>
      <c r="C408" s="403"/>
      <c r="D408" s="404"/>
      <c r="E408" s="655"/>
    </row>
    <row r="409" spans="1:5">
      <c r="A409" s="660">
        <v>4418</v>
      </c>
      <c r="B409" s="402" t="s">
        <v>19245</v>
      </c>
      <c r="C409" s="403" t="s">
        <v>108</v>
      </c>
      <c r="D409" s="404" t="s">
        <v>18987</v>
      </c>
      <c r="E409" s="655">
        <v>0.6</v>
      </c>
    </row>
    <row r="410" spans="1:5">
      <c r="A410" s="660" t="s">
        <v>19244</v>
      </c>
      <c r="B410" s="402"/>
      <c r="C410" s="403"/>
      <c r="D410" s="404"/>
      <c r="E410" s="655"/>
    </row>
    <row r="411" spans="1:5">
      <c r="A411" s="660">
        <v>4515</v>
      </c>
      <c r="B411" s="402" t="s">
        <v>19246</v>
      </c>
      <c r="C411" s="403" t="s">
        <v>121</v>
      </c>
      <c r="D411" s="404" t="s">
        <v>18987</v>
      </c>
      <c r="E411" s="655">
        <v>9.57</v>
      </c>
    </row>
    <row r="412" spans="1:5">
      <c r="A412" s="660" t="s">
        <v>19247</v>
      </c>
      <c r="B412" s="402"/>
      <c r="C412" s="403"/>
      <c r="D412" s="404"/>
      <c r="E412" s="655"/>
    </row>
    <row r="413" spans="1:5">
      <c r="A413" s="660">
        <v>4492</v>
      </c>
      <c r="B413" s="402" t="s">
        <v>19248</v>
      </c>
      <c r="C413" s="403" t="s">
        <v>121</v>
      </c>
      <c r="D413" s="404" t="s">
        <v>18987</v>
      </c>
      <c r="E413" s="655">
        <v>9.41</v>
      </c>
    </row>
    <row r="414" spans="1:5">
      <c r="A414" s="660" t="s">
        <v>19249</v>
      </c>
      <c r="B414" s="402"/>
      <c r="C414" s="403"/>
      <c r="D414" s="404"/>
      <c r="E414" s="655"/>
    </row>
    <row r="415" spans="1:5">
      <c r="A415" s="660">
        <v>2728</v>
      </c>
      <c r="B415" s="402" t="s">
        <v>19250</v>
      </c>
      <c r="C415" s="403" t="s">
        <v>121</v>
      </c>
      <c r="D415" s="404" t="s">
        <v>18987</v>
      </c>
      <c r="E415" s="655">
        <v>1.67</v>
      </c>
    </row>
    <row r="416" spans="1:5">
      <c r="A416" s="660" t="s">
        <v>19251</v>
      </c>
      <c r="B416" s="402"/>
      <c r="C416" s="403"/>
      <c r="D416" s="404"/>
      <c r="E416" s="655"/>
    </row>
    <row r="417" spans="1:7">
      <c r="A417" s="660">
        <v>4506</v>
      </c>
      <c r="B417" s="402" t="s">
        <v>19252</v>
      </c>
      <c r="C417" s="403" t="s">
        <v>121</v>
      </c>
      <c r="D417" s="404" t="s">
        <v>18987</v>
      </c>
      <c r="E417" s="655">
        <v>3.87</v>
      </c>
    </row>
    <row r="418" spans="1:7">
      <c r="A418" s="660" t="s">
        <v>19253</v>
      </c>
      <c r="B418" s="402"/>
      <c r="C418" s="403"/>
      <c r="D418" s="404"/>
      <c r="E418" s="655"/>
    </row>
    <row r="419" spans="1:7">
      <c r="A419" s="660">
        <v>20207</v>
      </c>
      <c r="B419" s="402" t="s">
        <v>1322</v>
      </c>
      <c r="C419" s="403" t="s">
        <v>121</v>
      </c>
      <c r="D419" s="404" t="s">
        <v>18987</v>
      </c>
      <c r="E419" s="655">
        <v>6.38</v>
      </c>
    </row>
    <row r="420" spans="1:7">
      <c r="A420" s="660">
        <v>4705</v>
      </c>
      <c r="B420" s="402" t="s">
        <v>1323</v>
      </c>
      <c r="C420" s="403" t="s">
        <v>112</v>
      </c>
      <c r="D420" s="404" t="s">
        <v>18987</v>
      </c>
      <c r="E420" s="655">
        <v>25.5</v>
      </c>
    </row>
    <row r="421" spans="1:7">
      <c r="A421" s="660">
        <v>4764</v>
      </c>
      <c r="B421" s="402" t="s">
        <v>1324</v>
      </c>
      <c r="C421" s="403" t="s">
        <v>118</v>
      </c>
      <c r="D421" s="404" t="s">
        <v>18987</v>
      </c>
      <c r="E421" s="655">
        <v>3.5</v>
      </c>
    </row>
    <row r="422" spans="1:7">
      <c r="A422" s="660">
        <v>4768</v>
      </c>
      <c r="B422" s="402" t="s">
        <v>19254</v>
      </c>
      <c r="C422" s="403" t="s">
        <v>118</v>
      </c>
      <c r="D422" s="404" t="s">
        <v>18987</v>
      </c>
      <c r="E422" s="655">
        <v>3.52</v>
      </c>
    </row>
    <row r="423" spans="1:7">
      <c r="A423" s="660" t="s">
        <v>19255</v>
      </c>
      <c r="B423" s="402"/>
      <c r="C423" s="403"/>
      <c r="D423" s="404"/>
      <c r="E423" s="655"/>
    </row>
    <row r="424" spans="1:7">
      <c r="A424" s="660">
        <v>25982</v>
      </c>
      <c r="B424" s="402" t="s">
        <v>19256</v>
      </c>
      <c r="C424" s="403" t="s">
        <v>112</v>
      </c>
      <c r="D424" s="404" t="s">
        <v>18987</v>
      </c>
      <c r="E424" s="655">
        <v>224.67</v>
      </c>
    </row>
    <row r="425" spans="1:7">
      <c r="A425" s="660" t="s">
        <v>19257</v>
      </c>
      <c r="B425" s="402"/>
      <c r="C425" s="403"/>
      <c r="D425" s="404"/>
      <c r="E425" s="655"/>
    </row>
    <row r="426" spans="1:7">
      <c r="A426" s="660">
        <v>4819</v>
      </c>
      <c r="B426" s="402" t="s">
        <v>19258</v>
      </c>
      <c r="C426" s="403" t="s">
        <v>112</v>
      </c>
      <c r="D426" s="404" t="s">
        <v>18987</v>
      </c>
      <c r="E426" s="655">
        <v>141.13</v>
      </c>
    </row>
    <row r="427" spans="1:7">
      <c r="A427" s="660" t="s">
        <v>19259</v>
      </c>
      <c r="B427" s="402"/>
      <c r="C427" s="403"/>
      <c r="D427" s="404"/>
      <c r="E427" s="655"/>
    </row>
    <row r="428" spans="1:7">
      <c r="A428" s="660">
        <v>2509</v>
      </c>
      <c r="B428" s="402" t="s">
        <v>19260</v>
      </c>
      <c r="C428" s="403"/>
      <c r="D428" s="404" t="s">
        <v>18987</v>
      </c>
      <c r="E428" s="655">
        <v>69.959999999999994</v>
      </c>
      <c r="F428" s="400" t="s">
        <v>108</v>
      </c>
    </row>
    <row r="429" spans="1:7">
      <c r="A429" s="660" t="s">
        <v>19261</v>
      </c>
      <c r="B429" s="402"/>
      <c r="C429" s="403"/>
      <c r="D429" s="404"/>
      <c r="E429" s="655"/>
    </row>
    <row r="430" spans="1:7">
      <c r="A430" s="660">
        <v>1374</v>
      </c>
      <c r="B430" s="402" t="s">
        <v>19262</v>
      </c>
      <c r="C430" s="403"/>
      <c r="D430" s="404" t="s">
        <v>18987</v>
      </c>
      <c r="E430" s="655">
        <v>3.2</v>
      </c>
      <c r="G430" s="400" t="s">
        <v>118</v>
      </c>
    </row>
    <row r="431" spans="1:7">
      <c r="A431" s="660" t="s">
        <v>19263</v>
      </c>
      <c r="B431" s="402"/>
      <c r="C431" s="403"/>
      <c r="D431" s="404"/>
      <c r="E431" s="655"/>
    </row>
    <row r="432" spans="1:7">
      <c r="A432" s="660">
        <v>11152</v>
      </c>
      <c r="B432" s="402" t="s">
        <v>19264</v>
      </c>
      <c r="C432" s="403"/>
      <c r="D432" s="404" t="s">
        <v>18987</v>
      </c>
      <c r="E432" s="655">
        <v>320.67</v>
      </c>
      <c r="G432" s="400" t="s">
        <v>112</v>
      </c>
    </row>
    <row r="433" spans="1:7">
      <c r="A433" s="660" t="s">
        <v>19265</v>
      </c>
      <c r="B433" s="402"/>
      <c r="C433" s="403"/>
      <c r="D433" s="404"/>
      <c r="E433" s="655"/>
    </row>
    <row r="434" spans="1:7">
      <c r="A434" s="660">
        <v>4931</v>
      </c>
      <c r="B434" s="402" t="s">
        <v>19266</v>
      </c>
      <c r="C434" s="403"/>
      <c r="D434" s="404" t="s">
        <v>18987</v>
      </c>
      <c r="E434" s="655">
        <v>251.99</v>
      </c>
      <c r="G434" s="400" t="s">
        <v>108</v>
      </c>
    </row>
    <row r="435" spans="1:7">
      <c r="A435" s="660" t="s">
        <v>19267</v>
      </c>
      <c r="B435" s="402"/>
      <c r="C435" s="403"/>
      <c r="D435" s="404"/>
      <c r="E435" s="655"/>
    </row>
    <row r="436" spans="1:7">
      <c r="A436" s="660">
        <v>4939</v>
      </c>
      <c r="B436" s="402" t="s">
        <v>19268</v>
      </c>
      <c r="C436" s="403"/>
      <c r="D436" s="404" t="s">
        <v>18987</v>
      </c>
      <c r="E436" s="655">
        <v>280.14</v>
      </c>
      <c r="G436" s="400" t="s">
        <v>112</v>
      </c>
    </row>
    <row r="437" spans="1:7">
      <c r="A437" s="660" t="s">
        <v>19269</v>
      </c>
      <c r="B437" s="402"/>
      <c r="C437" s="403"/>
      <c r="D437" s="404"/>
      <c r="E437" s="655"/>
    </row>
    <row r="438" spans="1:7">
      <c r="A438" s="660">
        <v>5000</v>
      </c>
      <c r="B438" s="402" t="s">
        <v>19270</v>
      </c>
      <c r="C438" s="403"/>
      <c r="D438" s="404" t="s">
        <v>18987</v>
      </c>
      <c r="E438" s="655">
        <v>279.92</v>
      </c>
      <c r="G438" s="400" t="s">
        <v>112</v>
      </c>
    </row>
    <row r="439" spans="1:7">
      <c r="A439" s="660" t="s">
        <v>19271</v>
      </c>
      <c r="B439" s="402"/>
      <c r="C439" s="403"/>
      <c r="D439" s="404"/>
      <c r="E439" s="655"/>
    </row>
    <row r="440" spans="1:7">
      <c r="A440" s="660">
        <v>4968</v>
      </c>
      <c r="B440" s="402" t="s">
        <v>19272</v>
      </c>
      <c r="C440" s="403"/>
      <c r="D440" s="404" t="s">
        <v>18987</v>
      </c>
      <c r="E440" s="655">
        <v>275.99</v>
      </c>
      <c r="G440" s="400" t="s">
        <v>112</v>
      </c>
    </row>
    <row r="441" spans="1:7">
      <c r="A441" s="660" t="s">
        <v>19273</v>
      </c>
      <c r="B441" s="402"/>
      <c r="C441" s="403"/>
      <c r="D441" s="404"/>
      <c r="E441" s="655"/>
    </row>
    <row r="442" spans="1:7">
      <c r="A442" s="660">
        <v>20325</v>
      </c>
      <c r="B442" s="402" t="s">
        <v>19272</v>
      </c>
      <c r="C442" s="403"/>
      <c r="D442" s="404" t="s">
        <v>18987</v>
      </c>
      <c r="E442" s="655">
        <v>402</v>
      </c>
      <c r="G442" s="400" t="s">
        <v>108</v>
      </c>
    </row>
    <row r="443" spans="1:7">
      <c r="A443" s="660" t="s">
        <v>19274</v>
      </c>
      <c r="B443" s="402"/>
      <c r="C443" s="403"/>
      <c r="D443" s="404"/>
      <c r="E443" s="655"/>
    </row>
    <row r="444" spans="1:7">
      <c r="A444" s="660">
        <v>11381</v>
      </c>
      <c r="B444" s="402" t="s">
        <v>19275</v>
      </c>
      <c r="C444" s="403"/>
      <c r="D444" s="404" t="s">
        <v>18987</v>
      </c>
      <c r="E444" s="655">
        <v>594.29999999999995</v>
      </c>
      <c r="G444" s="400" t="s">
        <v>112</v>
      </c>
    </row>
    <row r="445" spans="1:7">
      <c r="A445" s="660" t="s">
        <v>19276</v>
      </c>
      <c r="B445" s="402"/>
      <c r="C445" s="403"/>
      <c r="D445" s="404"/>
      <c r="E445" s="655"/>
    </row>
    <row r="446" spans="1:7">
      <c r="A446" s="660">
        <v>20324</v>
      </c>
      <c r="B446" s="402" t="s">
        <v>19277</v>
      </c>
      <c r="C446" s="403"/>
      <c r="D446" s="404" t="s">
        <v>18987</v>
      </c>
      <c r="E446" s="655">
        <v>441.99</v>
      </c>
      <c r="G446" s="400" t="s">
        <v>108</v>
      </c>
    </row>
    <row r="447" spans="1:7">
      <c r="A447" s="660" t="s">
        <v>19274</v>
      </c>
      <c r="B447" s="402"/>
      <c r="C447" s="403"/>
      <c r="D447" s="404"/>
      <c r="E447" s="655"/>
    </row>
    <row r="448" spans="1:7">
      <c r="A448" s="660">
        <v>20323</v>
      </c>
      <c r="B448" s="402" t="s">
        <v>19278</v>
      </c>
      <c r="C448" s="403"/>
      <c r="D448" s="404" t="s">
        <v>18987</v>
      </c>
      <c r="E448" s="655">
        <v>460.37</v>
      </c>
      <c r="G448" s="400" t="s">
        <v>108</v>
      </c>
    </row>
    <row r="449" spans="1:7">
      <c r="A449" s="660" t="s">
        <v>19274</v>
      </c>
      <c r="B449" s="402"/>
      <c r="C449" s="403"/>
      <c r="D449" s="404"/>
      <c r="E449" s="655"/>
    </row>
    <row r="450" spans="1:7">
      <c r="A450" s="660">
        <v>4268</v>
      </c>
      <c r="B450" s="402" t="s">
        <v>1325</v>
      </c>
      <c r="C450" s="403"/>
      <c r="D450" s="404" t="s">
        <v>18987</v>
      </c>
      <c r="E450" s="655">
        <v>23.12</v>
      </c>
      <c r="G450" s="400" t="s">
        <v>108</v>
      </c>
    </row>
    <row r="451" spans="1:7">
      <c r="A451" s="660">
        <v>12387</v>
      </c>
      <c r="B451" s="402" t="s">
        <v>19279</v>
      </c>
      <c r="C451" s="403"/>
      <c r="D451" s="404" t="s">
        <v>18987</v>
      </c>
      <c r="E451" s="655">
        <v>253.36</v>
      </c>
      <c r="G451" s="400" t="s">
        <v>108</v>
      </c>
    </row>
    <row r="452" spans="1:7">
      <c r="A452" s="660" t="s">
        <v>19280</v>
      </c>
      <c r="B452" s="402"/>
      <c r="C452" s="403"/>
      <c r="D452" s="404"/>
      <c r="E452" s="655"/>
    </row>
    <row r="453" spans="1:7">
      <c r="A453" s="660">
        <v>5064</v>
      </c>
      <c r="B453" s="402" t="s">
        <v>1326</v>
      </c>
      <c r="C453" s="403"/>
      <c r="D453" s="404" t="s">
        <v>18987</v>
      </c>
      <c r="E453" s="655">
        <v>8.1199999999999992</v>
      </c>
      <c r="F453" s="400" t="s">
        <v>118</v>
      </c>
    </row>
    <row r="454" spans="1:7">
      <c r="A454" s="660">
        <v>12272</v>
      </c>
      <c r="B454" s="402" t="s">
        <v>19281</v>
      </c>
      <c r="C454" s="403"/>
      <c r="D454" s="404" t="s">
        <v>18987</v>
      </c>
      <c r="E454" s="655">
        <v>57.08</v>
      </c>
      <c r="G454" s="400" t="s">
        <v>108</v>
      </c>
    </row>
    <row r="455" spans="1:7">
      <c r="A455" s="660" t="s">
        <v>19282</v>
      </c>
      <c r="B455" s="402"/>
      <c r="C455" s="403"/>
      <c r="D455" s="404"/>
      <c r="E455" s="655"/>
    </row>
    <row r="456" spans="1:7">
      <c r="A456" s="660">
        <v>1075</v>
      </c>
      <c r="B456" s="402" t="s">
        <v>19283</v>
      </c>
      <c r="C456" s="403"/>
      <c r="D456" s="404" t="s">
        <v>18987</v>
      </c>
      <c r="E456" s="655">
        <v>13.01</v>
      </c>
      <c r="G456" s="400" t="s">
        <v>108</v>
      </c>
    </row>
    <row r="457" spans="1:7">
      <c r="A457" s="660" t="s">
        <v>19284</v>
      </c>
      <c r="B457" s="402"/>
      <c r="C457" s="403"/>
      <c r="D457" s="404"/>
      <c r="E457" s="655"/>
    </row>
    <row r="458" spans="1:7">
      <c r="A458" s="660" t="s">
        <v>19024</v>
      </c>
      <c r="B458" s="402"/>
      <c r="C458" s="403"/>
      <c r="D458" s="404"/>
      <c r="E458" s="655"/>
    </row>
    <row r="459" spans="1:7">
      <c r="A459" s="660" t="s">
        <v>19067</v>
      </c>
      <c r="B459" s="402"/>
      <c r="C459" s="403"/>
      <c r="D459" s="404"/>
      <c r="E459" s="655"/>
      <c r="G459" s="400" t="s">
        <v>19068</v>
      </c>
    </row>
    <row r="460" spans="1:7">
      <c r="A460" s="660" t="s">
        <v>19069</v>
      </c>
      <c r="B460" s="402"/>
      <c r="C460" s="403"/>
      <c r="D460" s="404"/>
      <c r="E460" s="655"/>
    </row>
    <row r="461" spans="1:7">
      <c r="A461" s="660" t="s">
        <v>19070</v>
      </c>
      <c r="B461" s="402"/>
      <c r="C461" s="403"/>
      <c r="D461" s="404"/>
      <c r="E461" s="655"/>
    </row>
    <row r="462" spans="1:7">
      <c r="A462" s="660" t="s">
        <v>19071</v>
      </c>
      <c r="B462" s="402"/>
      <c r="C462" s="403"/>
      <c r="D462" s="404"/>
      <c r="E462" s="655"/>
    </row>
    <row r="463" spans="1:7">
      <c r="A463" s="660" t="s">
        <v>19072</v>
      </c>
      <c r="B463" s="402"/>
      <c r="C463" s="403"/>
      <c r="D463" s="404"/>
      <c r="E463" s="655"/>
    </row>
    <row r="464" spans="1:7">
      <c r="A464" s="660" t="s">
        <v>19073</v>
      </c>
      <c r="B464" s="402"/>
      <c r="C464" s="403"/>
      <c r="D464" s="404"/>
      <c r="E464" s="655"/>
    </row>
    <row r="465" spans="1:7">
      <c r="A465" s="660" t="s">
        <v>19074</v>
      </c>
      <c r="B465" s="402"/>
      <c r="C465" s="403" t="s">
        <v>19115</v>
      </c>
      <c r="D465" s="404"/>
      <c r="E465" s="655"/>
    </row>
    <row r="466" spans="1:7">
      <c r="A466" s="660" t="s">
        <v>19075</v>
      </c>
      <c r="B466" s="402"/>
      <c r="C466" s="403"/>
      <c r="D466" s="404" t="s">
        <v>19077</v>
      </c>
      <c r="E466" s="655"/>
      <c r="F466" s="400" t="s">
        <v>19078</v>
      </c>
      <c r="G466" s="400" t="s">
        <v>19076</v>
      </c>
    </row>
    <row r="467" spans="1:7">
      <c r="A467" s="660" t="s">
        <v>19079</v>
      </c>
      <c r="B467" s="402" t="s">
        <v>19080</v>
      </c>
      <c r="C467" s="403"/>
      <c r="D467" s="404" t="s">
        <v>19081</v>
      </c>
      <c r="E467" s="655" t="s">
        <v>19082</v>
      </c>
    </row>
    <row r="468" spans="1:7">
      <c r="A468" s="660"/>
      <c r="B468" s="402"/>
      <c r="C468" s="403"/>
      <c r="D468" s="404" t="s">
        <v>19083</v>
      </c>
      <c r="E468" s="655" t="s">
        <v>19084</v>
      </c>
    </row>
    <row r="469" spans="1:7">
      <c r="A469" s="660">
        <v>1103</v>
      </c>
      <c r="B469" s="402" t="s">
        <v>19285</v>
      </c>
      <c r="C469" s="403"/>
      <c r="D469" s="404" t="s">
        <v>18987</v>
      </c>
      <c r="E469" s="655">
        <v>6.72</v>
      </c>
      <c r="F469" s="400" t="s">
        <v>108</v>
      </c>
    </row>
    <row r="470" spans="1:7">
      <c r="A470" s="660" t="s">
        <v>19286</v>
      </c>
      <c r="B470" s="402"/>
      <c r="C470" s="403"/>
      <c r="D470" s="404"/>
      <c r="E470" s="655"/>
    </row>
    <row r="471" spans="1:7">
      <c r="A471" s="660">
        <v>12314</v>
      </c>
      <c r="B471" s="402" t="s">
        <v>19287</v>
      </c>
      <c r="C471" s="403"/>
      <c r="D471" s="404" t="s">
        <v>18987</v>
      </c>
      <c r="E471" s="655">
        <v>39.96</v>
      </c>
      <c r="G471" s="400" t="s">
        <v>108</v>
      </c>
    </row>
    <row r="472" spans="1:7">
      <c r="A472" s="660" t="s">
        <v>19288</v>
      </c>
      <c r="B472" s="402"/>
      <c r="C472" s="403"/>
      <c r="D472" s="404"/>
      <c r="E472" s="655"/>
    </row>
    <row r="473" spans="1:7">
      <c r="A473" s="660">
        <v>13846</v>
      </c>
      <c r="B473" s="402" t="s">
        <v>19289</v>
      </c>
      <c r="C473" s="403"/>
      <c r="D473" s="404" t="s">
        <v>18987</v>
      </c>
      <c r="E473" s="655">
        <v>21.18</v>
      </c>
      <c r="G473" s="400" t="s">
        <v>108</v>
      </c>
    </row>
    <row r="474" spans="1:7">
      <c r="A474" s="660" t="s">
        <v>19290</v>
      </c>
      <c r="B474" s="402"/>
      <c r="C474" s="403"/>
      <c r="D474" s="404"/>
      <c r="E474" s="655"/>
    </row>
    <row r="475" spans="1:7">
      <c r="A475" s="660">
        <v>6042</v>
      </c>
      <c r="B475" s="402" t="s">
        <v>19291</v>
      </c>
      <c r="C475" s="403"/>
      <c r="D475" s="404" t="s">
        <v>18987</v>
      </c>
      <c r="E475" s="655">
        <v>52.65</v>
      </c>
      <c r="G475" s="400" t="s">
        <v>90</v>
      </c>
    </row>
    <row r="476" spans="1:7">
      <c r="A476" s="660" t="s">
        <v>19292</v>
      </c>
      <c r="B476" s="402"/>
      <c r="C476" s="403"/>
      <c r="D476" s="404"/>
      <c r="E476" s="655"/>
    </row>
    <row r="477" spans="1:7">
      <c r="A477" s="660">
        <v>10696</v>
      </c>
      <c r="B477" s="402" t="s">
        <v>19293</v>
      </c>
      <c r="C477" s="403"/>
      <c r="D477" s="404" t="s">
        <v>18987</v>
      </c>
      <c r="E477" s="655">
        <v>185250</v>
      </c>
      <c r="G477" s="400" t="s">
        <v>108</v>
      </c>
    </row>
    <row r="478" spans="1:7">
      <c r="A478" s="660" t="s">
        <v>19294</v>
      </c>
      <c r="B478" s="402"/>
      <c r="C478" s="403"/>
      <c r="D478" s="404"/>
      <c r="E478" s="655"/>
    </row>
    <row r="479" spans="1:7">
      <c r="A479" s="660">
        <v>10697</v>
      </c>
      <c r="B479" s="402" t="s">
        <v>19293</v>
      </c>
      <c r="C479" s="403"/>
      <c r="D479" s="404" t="s">
        <v>18987</v>
      </c>
      <c r="E479" s="655">
        <v>170999.4</v>
      </c>
      <c r="G479" s="400" t="s">
        <v>108</v>
      </c>
    </row>
    <row r="480" spans="1:7">
      <c r="A480" s="660" t="s">
        <v>19295</v>
      </c>
      <c r="B480" s="402"/>
      <c r="C480" s="403"/>
      <c r="D480" s="404"/>
      <c r="E480" s="655"/>
    </row>
    <row r="481" spans="1:7">
      <c r="A481" s="660">
        <v>6043</v>
      </c>
      <c r="B481" s="402" t="s">
        <v>19296</v>
      </c>
      <c r="C481" s="403"/>
      <c r="D481" s="404" t="s">
        <v>18991</v>
      </c>
      <c r="E481" s="655">
        <v>58.5</v>
      </c>
      <c r="G481" s="400" t="s">
        <v>90</v>
      </c>
    </row>
    <row r="482" spans="1:7">
      <c r="A482" s="660" t="s">
        <v>19297</v>
      </c>
      <c r="B482" s="402"/>
      <c r="C482" s="403"/>
      <c r="D482" s="404"/>
      <c r="E482" s="655"/>
    </row>
    <row r="483" spans="1:7">
      <c r="A483" s="660" t="s">
        <v>19298</v>
      </c>
      <c r="B483" s="402"/>
      <c r="C483" s="403"/>
      <c r="D483" s="404"/>
      <c r="E483" s="655"/>
    </row>
    <row r="484" spans="1:7">
      <c r="A484" s="660">
        <v>116</v>
      </c>
      <c r="B484" s="402" t="s">
        <v>19299</v>
      </c>
      <c r="C484" s="403"/>
      <c r="D484" s="404" t="s">
        <v>18987</v>
      </c>
      <c r="E484" s="655">
        <v>3.68</v>
      </c>
      <c r="G484" s="400" t="s">
        <v>118</v>
      </c>
    </row>
    <row r="485" spans="1:7">
      <c r="A485" s="660" t="s">
        <v>19300</v>
      </c>
      <c r="B485" s="402"/>
      <c r="C485" s="403"/>
      <c r="D485" s="404"/>
      <c r="E485" s="655"/>
    </row>
    <row r="486" spans="1:7">
      <c r="A486" s="660">
        <v>10852</v>
      </c>
      <c r="B486" s="402" t="s">
        <v>19301</v>
      </c>
      <c r="C486" s="403"/>
      <c r="D486" s="404" t="s">
        <v>18987</v>
      </c>
      <c r="E486" s="655">
        <v>21.35</v>
      </c>
      <c r="G486" s="400" t="s">
        <v>121</v>
      </c>
    </row>
    <row r="487" spans="1:7">
      <c r="A487" s="660" t="s">
        <v>19302</v>
      </c>
      <c r="B487" s="402"/>
      <c r="C487" s="403"/>
      <c r="D487" s="404"/>
      <c r="E487" s="655"/>
    </row>
    <row r="488" spans="1:7">
      <c r="A488" s="660">
        <v>13229</v>
      </c>
      <c r="B488" s="402" t="s">
        <v>19303</v>
      </c>
      <c r="C488" s="403"/>
      <c r="D488" s="404" t="s">
        <v>18987</v>
      </c>
      <c r="E488" s="655">
        <v>333000</v>
      </c>
      <c r="G488" s="400" t="s">
        <v>108</v>
      </c>
    </row>
    <row r="489" spans="1:7">
      <c r="A489" s="660" t="s">
        <v>19304</v>
      </c>
      <c r="B489" s="402"/>
      <c r="C489" s="403"/>
      <c r="D489" s="404"/>
      <c r="E489" s="655"/>
    </row>
    <row r="490" spans="1:7">
      <c r="A490" s="660">
        <v>10645</v>
      </c>
      <c r="B490" s="402" t="s">
        <v>19305</v>
      </c>
      <c r="C490" s="403"/>
      <c r="D490" s="404" t="s">
        <v>18987</v>
      </c>
      <c r="E490" s="655">
        <v>252735.94</v>
      </c>
      <c r="G490" s="400" t="s">
        <v>108</v>
      </c>
    </row>
    <row r="491" spans="1:7">
      <c r="A491" s="660" t="s">
        <v>19306</v>
      </c>
      <c r="B491" s="402"/>
      <c r="C491" s="403"/>
      <c r="D491" s="404"/>
      <c r="E491" s="655"/>
    </row>
    <row r="492" spans="1:7">
      <c r="A492" s="660" t="s">
        <v>19307</v>
      </c>
      <c r="B492" s="402"/>
      <c r="C492" s="403"/>
      <c r="D492" s="404"/>
      <c r="E492" s="655"/>
    </row>
    <row r="493" spans="1:7">
      <c r="A493" s="660">
        <v>4269</v>
      </c>
      <c r="B493" s="402" t="s">
        <v>1327</v>
      </c>
      <c r="C493" s="403"/>
      <c r="D493" s="404" t="s">
        <v>18987</v>
      </c>
      <c r="E493" s="655">
        <v>26.81</v>
      </c>
      <c r="F493" s="400" t="s">
        <v>108</v>
      </c>
    </row>
    <row r="494" spans="1:7">
      <c r="A494" s="660">
        <v>4270</v>
      </c>
      <c r="B494" s="402" t="s">
        <v>1328</v>
      </c>
      <c r="C494" s="403"/>
      <c r="D494" s="404" t="s">
        <v>18987</v>
      </c>
      <c r="E494" s="655">
        <v>19.350000000000001</v>
      </c>
      <c r="F494" s="400" t="s">
        <v>108</v>
      </c>
    </row>
    <row r="495" spans="1:7">
      <c r="A495" s="660">
        <v>1373</v>
      </c>
      <c r="B495" s="402" t="s">
        <v>19308</v>
      </c>
      <c r="C495" s="403"/>
      <c r="D495" s="404" t="s">
        <v>18987</v>
      </c>
      <c r="E495" s="655">
        <v>32.51</v>
      </c>
      <c r="F495" s="400" t="s">
        <v>1329</v>
      </c>
    </row>
    <row r="496" spans="1:7">
      <c r="A496" s="660" t="s">
        <v>19309</v>
      </c>
      <c r="B496" s="402"/>
      <c r="C496" s="403"/>
      <c r="D496" s="404"/>
      <c r="E496" s="655"/>
    </row>
    <row r="497" spans="1:7">
      <c r="A497" s="660">
        <v>6083</v>
      </c>
      <c r="B497" s="402" t="s">
        <v>1330</v>
      </c>
      <c r="C497" s="403"/>
      <c r="D497" s="404" t="s">
        <v>18991</v>
      </c>
      <c r="E497" s="655">
        <v>50.44</v>
      </c>
      <c r="F497" s="400" t="s">
        <v>589</v>
      </c>
    </row>
    <row r="498" spans="1:7">
      <c r="A498" s="660">
        <v>6137</v>
      </c>
      <c r="B498" s="402" t="s">
        <v>1331</v>
      </c>
      <c r="C498" s="403"/>
      <c r="D498" s="404" t="s">
        <v>18987</v>
      </c>
      <c r="E498" s="655">
        <v>101.03</v>
      </c>
      <c r="F498" s="400" t="s">
        <v>108</v>
      </c>
    </row>
    <row r="499" spans="1:7">
      <c r="A499" s="660">
        <v>11760</v>
      </c>
      <c r="B499" s="402" t="s">
        <v>1332</v>
      </c>
      <c r="C499" s="403"/>
      <c r="D499" s="404" t="s">
        <v>18987</v>
      </c>
      <c r="E499" s="655">
        <v>127.87</v>
      </c>
      <c r="F499" s="400" t="s">
        <v>108</v>
      </c>
    </row>
    <row r="500" spans="1:7">
      <c r="A500" s="660">
        <v>20261</v>
      </c>
      <c r="B500" s="402" t="s">
        <v>1333</v>
      </c>
      <c r="C500" s="403"/>
      <c r="D500" s="404" t="s">
        <v>18987</v>
      </c>
      <c r="E500" s="655">
        <v>16.34</v>
      </c>
      <c r="F500" s="400" t="s">
        <v>108</v>
      </c>
    </row>
    <row r="501" spans="1:7">
      <c r="A501" s="660">
        <v>12732</v>
      </c>
      <c r="B501" s="402" t="s">
        <v>19310</v>
      </c>
      <c r="C501" s="403"/>
      <c r="D501" s="404" t="s">
        <v>18987</v>
      </c>
      <c r="E501" s="655">
        <v>61.69</v>
      </c>
      <c r="G501" s="400" t="s">
        <v>108</v>
      </c>
    </row>
    <row r="502" spans="1:7">
      <c r="A502" s="660" t="s">
        <v>19311</v>
      </c>
      <c r="B502" s="402"/>
      <c r="C502" s="403"/>
      <c r="D502" s="404"/>
      <c r="E502" s="655"/>
    </row>
    <row r="503" spans="1:7">
      <c r="A503" s="660">
        <v>20248</v>
      </c>
      <c r="B503" s="402" t="s">
        <v>1334</v>
      </c>
      <c r="C503" s="403" t="s">
        <v>121</v>
      </c>
      <c r="D503" s="404" t="s">
        <v>18987</v>
      </c>
      <c r="E503" s="655">
        <v>34.49</v>
      </c>
    </row>
    <row r="504" spans="1:7">
      <c r="A504" s="660">
        <v>10483</v>
      </c>
      <c r="B504" s="402" t="s">
        <v>19312</v>
      </c>
      <c r="C504" s="403"/>
      <c r="D504" s="404" t="s">
        <v>18987</v>
      </c>
      <c r="E504" s="655">
        <v>24.78</v>
      </c>
      <c r="G504" s="400" t="s">
        <v>124</v>
      </c>
    </row>
    <row r="505" spans="1:7">
      <c r="A505" s="660" t="s">
        <v>19313</v>
      </c>
      <c r="B505" s="402"/>
      <c r="C505" s="403"/>
      <c r="D505" s="404"/>
      <c r="E505" s="655"/>
    </row>
    <row r="506" spans="1:7">
      <c r="A506" s="660">
        <v>6173</v>
      </c>
      <c r="B506" s="402" t="s">
        <v>1335</v>
      </c>
      <c r="C506" s="403" t="s">
        <v>90</v>
      </c>
      <c r="D506" s="404" t="s">
        <v>18987</v>
      </c>
      <c r="E506" s="655">
        <v>16.170000000000002</v>
      </c>
    </row>
    <row r="507" spans="1:7">
      <c r="A507" s="660">
        <v>1105</v>
      </c>
      <c r="B507" s="402" t="s">
        <v>1336</v>
      </c>
      <c r="C507" s="403"/>
      <c r="D507" s="404" t="s">
        <v>18987</v>
      </c>
      <c r="E507" s="655">
        <v>0.84</v>
      </c>
      <c r="F507" s="400" t="s">
        <v>108</v>
      </c>
    </row>
    <row r="508" spans="1:7">
      <c r="A508" s="660">
        <v>10717</v>
      </c>
      <c r="B508" s="402" t="s">
        <v>1337</v>
      </c>
      <c r="C508" s="403"/>
      <c r="D508" s="404" t="s">
        <v>18987</v>
      </c>
      <c r="E508" s="655">
        <v>7.89</v>
      </c>
      <c r="F508" s="400" t="s">
        <v>108</v>
      </c>
    </row>
    <row r="509" spans="1:7">
      <c r="A509" s="660">
        <v>10719</v>
      </c>
      <c r="B509" s="402" t="s">
        <v>1338</v>
      </c>
      <c r="C509" s="403"/>
      <c r="D509" s="404" t="s">
        <v>18987</v>
      </c>
      <c r="E509" s="655">
        <v>28.01</v>
      </c>
      <c r="F509" s="400" t="s">
        <v>108</v>
      </c>
    </row>
    <row r="510" spans="1:7">
      <c r="A510" s="660">
        <v>4435</v>
      </c>
      <c r="B510" s="402" t="s">
        <v>19314</v>
      </c>
      <c r="C510" s="403"/>
      <c r="D510" s="404" t="s">
        <v>18987</v>
      </c>
      <c r="E510" s="655">
        <v>7.16</v>
      </c>
      <c r="G510" s="400" t="s">
        <v>121</v>
      </c>
    </row>
    <row r="511" spans="1:7">
      <c r="A511" s="660" t="s">
        <v>19315</v>
      </c>
      <c r="B511" s="402"/>
      <c r="C511" s="403"/>
      <c r="D511" s="404"/>
      <c r="E511" s="655"/>
    </row>
    <row r="512" spans="1:7">
      <c r="A512" s="660">
        <v>7539</v>
      </c>
      <c r="B512" s="402" t="s">
        <v>19316</v>
      </c>
      <c r="C512" s="403"/>
      <c r="D512" s="404" t="s">
        <v>18987</v>
      </c>
      <c r="E512" s="655">
        <v>3.92</v>
      </c>
      <c r="G512" s="400" t="s">
        <v>108</v>
      </c>
    </row>
    <row r="513" spans="1:7">
      <c r="A513" s="660" t="s">
        <v>19317</v>
      </c>
      <c r="B513" s="402"/>
      <c r="C513" s="403"/>
      <c r="D513" s="404"/>
      <c r="E513" s="655"/>
    </row>
    <row r="514" spans="1:7">
      <c r="A514" s="660">
        <v>11303</v>
      </c>
      <c r="B514" s="402" t="s">
        <v>1339</v>
      </c>
      <c r="C514" s="403"/>
      <c r="D514" s="404" t="s">
        <v>18987</v>
      </c>
      <c r="E514" s="655">
        <v>112.11</v>
      </c>
      <c r="F514" s="400" t="s">
        <v>108</v>
      </c>
    </row>
    <row r="515" spans="1:7">
      <c r="A515" s="660">
        <v>11290</v>
      </c>
      <c r="B515" s="402" t="s">
        <v>1340</v>
      </c>
      <c r="C515" s="403"/>
      <c r="D515" s="404" t="s">
        <v>18987</v>
      </c>
      <c r="E515" s="655">
        <v>149.27000000000001</v>
      </c>
      <c r="F515" s="400" t="s">
        <v>108</v>
      </c>
    </row>
    <row r="516" spans="1:7">
      <c r="A516" s="660">
        <v>11291</v>
      </c>
      <c r="B516" s="402" t="s">
        <v>1341</v>
      </c>
      <c r="C516" s="403"/>
      <c r="D516" s="404" t="s">
        <v>18987</v>
      </c>
      <c r="E516" s="655">
        <v>333.67</v>
      </c>
      <c r="F516" s="400" t="s">
        <v>108</v>
      </c>
    </row>
    <row r="517" spans="1:7">
      <c r="A517" s="660">
        <v>10424</v>
      </c>
      <c r="B517" s="402" t="s">
        <v>1342</v>
      </c>
      <c r="C517" s="403"/>
      <c r="D517" s="404" t="s">
        <v>18987</v>
      </c>
      <c r="E517" s="655">
        <v>217.07</v>
      </c>
      <c r="G517" s="400" t="s">
        <v>108</v>
      </c>
    </row>
    <row r="518" spans="1:7">
      <c r="A518" s="660">
        <v>10936</v>
      </c>
      <c r="B518" s="402" t="s">
        <v>19318</v>
      </c>
      <c r="C518" s="403"/>
      <c r="D518" s="404" t="s">
        <v>18987</v>
      </c>
      <c r="E518" s="655">
        <v>38.340000000000003</v>
      </c>
      <c r="F518" s="400" t="s">
        <v>112</v>
      </c>
    </row>
    <row r="519" spans="1:7">
      <c r="A519" s="660" t="s">
        <v>19319</v>
      </c>
      <c r="B519" s="402"/>
      <c r="C519" s="403"/>
      <c r="D519" s="404"/>
      <c r="E519" s="655"/>
    </row>
    <row r="520" spans="1:7">
      <c r="A520" s="660">
        <v>7172</v>
      </c>
      <c r="B520" s="402" t="s">
        <v>19320</v>
      </c>
      <c r="C520" s="403"/>
      <c r="D520" s="404" t="s">
        <v>18991</v>
      </c>
      <c r="E520" s="655">
        <v>1.23</v>
      </c>
      <c r="G520" s="400" t="s">
        <v>108</v>
      </c>
    </row>
    <row r="521" spans="1:7">
      <c r="A521" s="660" t="s">
        <v>19321</v>
      </c>
      <c r="B521" s="402"/>
      <c r="C521" s="403"/>
      <c r="D521" s="404"/>
      <c r="E521" s="655"/>
    </row>
    <row r="522" spans="1:7">
      <c r="A522" s="660">
        <v>7178</v>
      </c>
      <c r="B522" s="402" t="s">
        <v>19322</v>
      </c>
      <c r="C522" s="403"/>
      <c r="D522" s="404" t="s">
        <v>18987</v>
      </c>
      <c r="E522" s="655">
        <v>1.6</v>
      </c>
      <c r="G522" s="400" t="s">
        <v>108</v>
      </c>
    </row>
    <row r="523" spans="1:7">
      <c r="A523" s="660" t="s">
        <v>19323</v>
      </c>
      <c r="B523" s="402"/>
      <c r="C523" s="403"/>
      <c r="D523" s="404"/>
      <c r="E523" s="655"/>
    </row>
    <row r="524" spans="1:7">
      <c r="A524" s="660" t="s">
        <v>19024</v>
      </c>
      <c r="B524" s="402"/>
      <c r="C524" s="403"/>
      <c r="D524" s="404"/>
      <c r="E524" s="655"/>
    </row>
    <row r="525" spans="1:7">
      <c r="A525" s="660" t="s">
        <v>19067</v>
      </c>
      <c r="B525" s="402"/>
      <c r="C525" s="403"/>
      <c r="D525" s="404"/>
      <c r="E525" s="655"/>
      <c r="G525" s="400" t="s">
        <v>19068</v>
      </c>
    </row>
    <row r="526" spans="1:7">
      <c r="A526" s="660" t="s">
        <v>19069</v>
      </c>
      <c r="B526" s="402"/>
      <c r="C526" s="403"/>
      <c r="D526" s="404"/>
      <c r="E526" s="655"/>
    </row>
    <row r="527" spans="1:7">
      <c r="A527" s="660" t="s">
        <v>19070</v>
      </c>
      <c r="B527" s="402"/>
      <c r="C527" s="403"/>
      <c r="D527" s="404"/>
      <c r="E527" s="655"/>
    </row>
    <row r="528" spans="1:7">
      <c r="A528" s="660" t="s">
        <v>19071</v>
      </c>
      <c r="B528" s="402"/>
      <c r="C528" s="403"/>
      <c r="D528" s="404"/>
      <c r="E528" s="655"/>
    </row>
    <row r="529" spans="1:7">
      <c r="A529" s="660" t="s">
        <v>19072</v>
      </c>
      <c r="B529" s="402"/>
      <c r="C529" s="403"/>
      <c r="D529" s="404"/>
      <c r="E529" s="655"/>
    </row>
    <row r="530" spans="1:7">
      <c r="A530" s="660" t="s">
        <v>19073</v>
      </c>
      <c r="B530" s="402"/>
      <c r="C530" s="403"/>
      <c r="D530" s="404"/>
      <c r="E530" s="655"/>
    </row>
    <row r="531" spans="1:7">
      <c r="A531" s="660" t="s">
        <v>19074</v>
      </c>
      <c r="B531" s="402"/>
      <c r="C531" s="403" t="s">
        <v>19115</v>
      </c>
      <c r="D531" s="404"/>
      <c r="E531" s="655"/>
    </row>
    <row r="532" spans="1:7">
      <c r="A532" s="660" t="s">
        <v>19075</v>
      </c>
      <c r="B532" s="402"/>
      <c r="C532" s="403"/>
      <c r="D532" s="404" t="s">
        <v>19077</v>
      </c>
      <c r="E532" s="655"/>
      <c r="F532" s="400" t="s">
        <v>19078</v>
      </c>
      <c r="G532" s="400" t="s">
        <v>19076</v>
      </c>
    </row>
    <row r="533" spans="1:7">
      <c r="A533" s="660" t="s">
        <v>19079</v>
      </c>
      <c r="B533" s="402" t="s">
        <v>19080</v>
      </c>
      <c r="C533" s="403"/>
      <c r="D533" s="404" t="s">
        <v>19081</v>
      </c>
      <c r="E533" s="655" t="s">
        <v>19082</v>
      </c>
    </row>
    <row r="534" spans="1:7">
      <c r="A534" s="660"/>
      <c r="B534" s="402"/>
      <c r="C534" s="403"/>
      <c r="D534" s="404" t="s">
        <v>19083</v>
      </c>
      <c r="E534" s="655" t="s">
        <v>19084</v>
      </c>
    </row>
    <row r="535" spans="1:7">
      <c r="A535" s="660">
        <v>7228</v>
      </c>
      <c r="B535" s="402" t="s">
        <v>19324</v>
      </c>
      <c r="C535" s="403"/>
      <c r="D535" s="404" t="s">
        <v>18987</v>
      </c>
      <c r="E535" s="655">
        <v>33.06</v>
      </c>
      <c r="G535" s="400" t="s">
        <v>112</v>
      </c>
    </row>
    <row r="536" spans="1:7">
      <c r="A536" s="660" t="s">
        <v>19325</v>
      </c>
      <c r="B536" s="402"/>
      <c r="C536" s="403"/>
      <c r="D536" s="404"/>
      <c r="E536" s="655"/>
    </row>
    <row r="537" spans="1:7">
      <c r="A537" s="660">
        <v>1536</v>
      </c>
      <c r="B537" s="402" t="s">
        <v>19326</v>
      </c>
      <c r="C537" s="403"/>
      <c r="D537" s="404" t="s">
        <v>18987</v>
      </c>
      <c r="E537" s="655">
        <v>3.02</v>
      </c>
      <c r="G537" s="400" t="s">
        <v>108</v>
      </c>
    </row>
    <row r="538" spans="1:7">
      <c r="A538" s="660" t="s">
        <v>19327</v>
      </c>
      <c r="B538" s="402"/>
      <c r="C538" s="403"/>
      <c r="D538" s="404"/>
      <c r="E538" s="655"/>
    </row>
    <row r="539" spans="1:7">
      <c r="A539" s="660">
        <v>1541</v>
      </c>
      <c r="B539" s="402" t="s">
        <v>19326</v>
      </c>
      <c r="C539" s="403"/>
      <c r="D539" s="404" t="s">
        <v>18987</v>
      </c>
      <c r="E539" s="655">
        <v>9.67</v>
      </c>
      <c r="G539" s="400" t="s">
        <v>108</v>
      </c>
    </row>
    <row r="540" spans="1:7">
      <c r="A540" s="660" t="s">
        <v>19328</v>
      </c>
      <c r="B540" s="402"/>
      <c r="C540" s="403"/>
      <c r="D540" s="404"/>
      <c r="E540" s="655"/>
    </row>
    <row r="541" spans="1:7">
      <c r="A541" s="660">
        <v>1537</v>
      </c>
      <c r="B541" s="402" t="s">
        <v>19326</v>
      </c>
      <c r="C541" s="403"/>
      <c r="D541" s="404" t="s">
        <v>18987</v>
      </c>
      <c r="E541" s="655">
        <v>4.03</v>
      </c>
      <c r="G541" s="400" t="s">
        <v>108</v>
      </c>
    </row>
    <row r="542" spans="1:7">
      <c r="A542" s="660" t="s">
        <v>19329</v>
      </c>
      <c r="B542" s="402"/>
      <c r="C542" s="403"/>
      <c r="D542" s="404"/>
      <c r="E542" s="655"/>
    </row>
    <row r="543" spans="1:7">
      <c r="A543" s="660">
        <v>1538</v>
      </c>
      <c r="B543" s="402" t="s">
        <v>19326</v>
      </c>
      <c r="C543" s="403"/>
      <c r="D543" s="404" t="s">
        <v>18987</v>
      </c>
      <c r="E543" s="655">
        <v>5.24</v>
      </c>
      <c r="G543" s="400" t="s">
        <v>108</v>
      </c>
    </row>
    <row r="544" spans="1:7">
      <c r="A544" s="660" t="s">
        <v>19330</v>
      </c>
      <c r="B544" s="402"/>
      <c r="C544" s="403"/>
      <c r="D544" s="404"/>
      <c r="E544" s="655"/>
    </row>
    <row r="545" spans="1:7">
      <c r="A545" s="660">
        <v>1540</v>
      </c>
      <c r="B545" s="402" t="s">
        <v>19326</v>
      </c>
      <c r="C545" s="403"/>
      <c r="D545" s="404" t="s">
        <v>18987</v>
      </c>
      <c r="E545" s="655">
        <v>7.25</v>
      </c>
      <c r="G545" s="400" t="s">
        <v>108</v>
      </c>
    </row>
    <row r="546" spans="1:7">
      <c r="A546" s="660" t="s">
        <v>19331</v>
      </c>
      <c r="B546" s="402"/>
      <c r="C546" s="403"/>
      <c r="D546" s="404"/>
      <c r="E546" s="655"/>
    </row>
    <row r="547" spans="1:7">
      <c r="A547" s="660">
        <v>11876</v>
      </c>
      <c r="B547" s="402" t="s">
        <v>19332</v>
      </c>
      <c r="C547" s="403"/>
      <c r="D547" s="404" t="s">
        <v>18987</v>
      </c>
      <c r="E547" s="655">
        <v>12.5</v>
      </c>
      <c r="G547" s="400" t="s">
        <v>108</v>
      </c>
    </row>
    <row r="548" spans="1:7">
      <c r="A548" s="660" t="s">
        <v>19333</v>
      </c>
      <c r="B548" s="402"/>
      <c r="C548" s="403"/>
      <c r="D548" s="404"/>
      <c r="E548" s="655"/>
    </row>
    <row r="549" spans="1:7">
      <c r="A549" s="660">
        <v>11872</v>
      </c>
      <c r="B549" s="402" t="s">
        <v>19334</v>
      </c>
      <c r="C549" s="403"/>
      <c r="D549" s="404" t="s">
        <v>18987</v>
      </c>
      <c r="E549" s="655">
        <v>3.58</v>
      </c>
      <c r="G549" s="400" t="s">
        <v>108</v>
      </c>
    </row>
    <row r="550" spans="1:7">
      <c r="A550" s="660" t="s">
        <v>19335</v>
      </c>
      <c r="B550" s="402"/>
      <c r="C550" s="403"/>
      <c r="D550" s="404"/>
      <c r="E550" s="655"/>
    </row>
    <row r="551" spans="1:7">
      <c r="A551" s="660">
        <v>11875</v>
      </c>
      <c r="B551" s="402" t="s">
        <v>19336</v>
      </c>
      <c r="C551" s="403"/>
      <c r="D551" s="404" t="s">
        <v>18987</v>
      </c>
      <c r="E551" s="655">
        <v>9.27</v>
      </c>
      <c r="G551" s="400" t="s">
        <v>108</v>
      </c>
    </row>
    <row r="552" spans="1:7">
      <c r="A552" s="660" t="s">
        <v>19337</v>
      </c>
      <c r="B552" s="402"/>
      <c r="C552" s="403"/>
      <c r="D552" s="404"/>
      <c r="E552" s="655"/>
    </row>
    <row r="553" spans="1:7">
      <c r="A553" s="660">
        <v>11874</v>
      </c>
      <c r="B553" s="402" t="s">
        <v>19338</v>
      </c>
      <c r="C553" s="403"/>
      <c r="D553" s="404" t="s">
        <v>18987</v>
      </c>
      <c r="E553" s="655">
        <v>5.68</v>
      </c>
      <c r="G553" s="400" t="s">
        <v>108</v>
      </c>
    </row>
    <row r="554" spans="1:7">
      <c r="A554" s="660" t="s">
        <v>19339</v>
      </c>
      <c r="B554" s="402"/>
      <c r="C554" s="403"/>
      <c r="D554" s="404"/>
      <c r="E554" s="655"/>
    </row>
    <row r="555" spans="1:7">
      <c r="A555" s="660">
        <v>4126</v>
      </c>
      <c r="B555" s="402" t="s">
        <v>19340</v>
      </c>
      <c r="C555" s="403"/>
      <c r="D555" s="404" t="s">
        <v>18991</v>
      </c>
      <c r="E555" s="655">
        <v>160</v>
      </c>
      <c r="G555" s="400" t="s">
        <v>108</v>
      </c>
    </row>
    <row r="556" spans="1:7">
      <c r="A556" s="660" t="s">
        <v>19341</v>
      </c>
      <c r="B556" s="402"/>
      <c r="C556" s="403"/>
      <c r="D556" s="404"/>
      <c r="E556" s="655"/>
    </row>
    <row r="557" spans="1:7">
      <c r="A557" s="660">
        <v>7262</v>
      </c>
      <c r="B557" s="402" t="s">
        <v>1343</v>
      </c>
      <c r="C557" s="403"/>
      <c r="D557" s="404" t="s">
        <v>18987</v>
      </c>
      <c r="E557" s="655">
        <v>781.73</v>
      </c>
      <c r="G557" s="400" t="s">
        <v>258</v>
      </c>
    </row>
    <row r="558" spans="1:7">
      <c r="A558" s="660">
        <v>7255</v>
      </c>
      <c r="B558" s="402" t="s">
        <v>19342</v>
      </c>
      <c r="C558" s="403"/>
      <c r="D558" s="404" t="s">
        <v>18987</v>
      </c>
      <c r="E558" s="655">
        <v>413.17</v>
      </c>
      <c r="G558" s="400" t="s">
        <v>258</v>
      </c>
    </row>
    <row r="559" spans="1:7">
      <c r="A559" s="660" t="s">
        <v>6214</v>
      </c>
      <c r="B559" s="402"/>
      <c r="C559" s="403"/>
      <c r="D559" s="404"/>
      <c r="E559" s="655"/>
    </row>
    <row r="560" spans="1:7">
      <c r="A560" s="660">
        <v>7300</v>
      </c>
      <c r="B560" s="402" t="s">
        <v>19343</v>
      </c>
      <c r="C560" s="403"/>
      <c r="D560" s="404" t="s">
        <v>18987</v>
      </c>
      <c r="E560" s="655">
        <v>81.849999999999994</v>
      </c>
      <c r="G560" s="400" t="s">
        <v>589</v>
      </c>
    </row>
    <row r="561" spans="1:7">
      <c r="A561" s="660" t="s">
        <v>19344</v>
      </c>
      <c r="B561" s="402"/>
      <c r="C561" s="403"/>
      <c r="D561" s="404"/>
      <c r="E561" s="655"/>
    </row>
    <row r="562" spans="1:7">
      <c r="A562" s="660">
        <v>7337</v>
      </c>
      <c r="B562" s="402" t="s">
        <v>259</v>
      </c>
      <c r="C562" s="403" t="s">
        <v>124</v>
      </c>
      <c r="D562" s="404" t="s">
        <v>18987</v>
      </c>
      <c r="E562" s="655">
        <v>45.09</v>
      </c>
    </row>
    <row r="563" spans="1:7">
      <c r="A563" s="660">
        <v>7294</v>
      </c>
      <c r="B563" s="402" t="s">
        <v>1344</v>
      </c>
      <c r="C563" s="403"/>
      <c r="D563" s="404" t="s">
        <v>18987</v>
      </c>
      <c r="E563" s="655">
        <v>69</v>
      </c>
      <c r="F563" s="400" t="s">
        <v>589</v>
      </c>
    </row>
    <row r="564" spans="1:7">
      <c r="A564" s="660">
        <v>7312</v>
      </c>
      <c r="B564" s="402" t="s">
        <v>1345</v>
      </c>
      <c r="C564" s="403" t="s">
        <v>589</v>
      </c>
      <c r="D564" s="404" t="s">
        <v>18987</v>
      </c>
      <c r="E564" s="655">
        <v>74.86</v>
      </c>
    </row>
    <row r="565" spans="1:7">
      <c r="A565" s="660">
        <v>7363</v>
      </c>
      <c r="B565" s="402" t="s">
        <v>1346</v>
      </c>
      <c r="C565" s="403" t="s">
        <v>118</v>
      </c>
      <c r="D565" s="404" t="s">
        <v>18987</v>
      </c>
      <c r="E565" s="655">
        <v>2.17</v>
      </c>
    </row>
    <row r="566" spans="1:7">
      <c r="A566" s="660">
        <v>11625</v>
      </c>
      <c r="B566" s="402" t="s">
        <v>1347</v>
      </c>
      <c r="C566" s="403"/>
      <c r="D566" s="404" t="s">
        <v>18987</v>
      </c>
      <c r="E566" s="655">
        <v>6.22</v>
      </c>
      <c r="G566" s="400" t="s">
        <v>118</v>
      </c>
    </row>
    <row r="567" spans="1:7">
      <c r="A567" s="660">
        <v>26032</v>
      </c>
      <c r="B567" s="402" t="s">
        <v>19345</v>
      </c>
      <c r="C567" s="403"/>
      <c r="D567" s="404" t="s">
        <v>18987</v>
      </c>
      <c r="E567" s="655">
        <v>25.2</v>
      </c>
      <c r="G567" s="400" t="s">
        <v>124</v>
      </c>
    </row>
    <row r="568" spans="1:7">
      <c r="A568" s="660" t="s">
        <v>19346</v>
      </c>
      <c r="B568" s="402"/>
      <c r="C568" s="403"/>
      <c r="D568" s="404"/>
      <c r="E568" s="655"/>
    </row>
    <row r="569" spans="1:7">
      <c r="A569" s="660">
        <v>7535</v>
      </c>
      <c r="B569" s="402" t="s">
        <v>19347</v>
      </c>
      <c r="C569" s="403"/>
      <c r="D569" s="404" t="s">
        <v>18987</v>
      </c>
      <c r="E569" s="655">
        <v>21.09</v>
      </c>
      <c r="G569" s="400" t="s">
        <v>108</v>
      </c>
    </row>
    <row r="570" spans="1:7">
      <c r="A570" s="660" t="s">
        <v>19348</v>
      </c>
      <c r="B570" s="402"/>
      <c r="C570" s="403"/>
      <c r="D570" s="404"/>
      <c r="E570" s="655"/>
    </row>
    <row r="571" spans="1:7">
      <c r="A571" s="660">
        <v>7536</v>
      </c>
      <c r="B571" s="402" t="s">
        <v>19347</v>
      </c>
      <c r="C571" s="403"/>
      <c r="D571" s="404" t="s">
        <v>18987</v>
      </c>
      <c r="E571" s="655">
        <v>19.079999999999998</v>
      </c>
      <c r="G571" s="400" t="s">
        <v>108</v>
      </c>
    </row>
    <row r="572" spans="1:7">
      <c r="A572" s="660" t="s">
        <v>19349</v>
      </c>
      <c r="B572" s="402"/>
      <c r="C572" s="403"/>
      <c r="D572" s="404"/>
      <c r="E572" s="655"/>
    </row>
    <row r="573" spans="1:7">
      <c r="A573" s="660">
        <v>7526</v>
      </c>
      <c r="B573" s="402" t="s">
        <v>19350</v>
      </c>
      <c r="C573" s="403"/>
      <c r="D573" s="404" t="s">
        <v>18987</v>
      </c>
      <c r="E573" s="655">
        <v>23.95</v>
      </c>
      <c r="G573" s="400" t="s">
        <v>108</v>
      </c>
    </row>
    <row r="574" spans="1:7">
      <c r="A574" s="660" t="s">
        <v>19351</v>
      </c>
      <c r="B574" s="402"/>
      <c r="C574" s="403"/>
      <c r="D574" s="404"/>
      <c r="E574" s="655"/>
    </row>
    <row r="575" spans="1:7">
      <c r="A575" s="660">
        <v>7529</v>
      </c>
      <c r="B575" s="402" t="s">
        <v>19352</v>
      </c>
      <c r="C575" s="403"/>
      <c r="D575" s="404" t="s">
        <v>18987</v>
      </c>
      <c r="E575" s="655">
        <v>28.88</v>
      </c>
      <c r="G575" s="400" t="s">
        <v>108</v>
      </c>
    </row>
    <row r="576" spans="1:7">
      <c r="A576" s="660" t="s">
        <v>19353</v>
      </c>
      <c r="B576" s="402"/>
      <c r="C576" s="403"/>
      <c r="D576" s="404"/>
      <c r="E576" s="655"/>
    </row>
    <row r="577" spans="1:7">
      <c r="A577" s="660">
        <v>7533</v>
      </c>
      <c r="B577" s="402" t="s">
        <v>19354</v>
      </c>
      <c r="C577" s="403"/>
      <c r="D577" s="404" t="s">
        <v>18987</v>
      </c>
      <c r="E577" s="655">
        <v>8.48</v>
      </c>
      <c r="G577" s="400" t="s">
        <v>108</v>
      </c>
    </row>
    <row r="578" spans="1:7">
      <c r="A578" s="660" t="s">
        <v>19355</v>
      </c>
      <c r="B578" s="402"/>
      <c r="C578" s="403"/>
      <c r="D578" s="404"/>
      <c r="E578" s="655"/>
    </row>
    <row r="579" spans="1:7">
      <c r="A579" s="660">
        <v>7531</v>
      </c>
      <c r="B579" s="402" t="s">
        <v>19356</v>
      </c>
      <c r="C579" s="403"/>
      <c r="D579" s="404" t="s">
        <v>18987</v>
      </c>
      <c r="E579" s="655">
        <v>25.44</v>
      </c>
      <c r="F579" s="400" t="s">
        <v>108</v>
      </c>
    </row>
    <row r="580" spans="1:7">
      <c r="A580" s="660" t="s">
        <v>19355</v>
      </c>
      <c r="B580" s="402"/>
      <c r="C580" s="403"/>
      <c r="D580" s="404"/>
      <c r="E580" s="655"/>
    </row>
    <row r="581" spans="1:7">
      <c r="A581" s="660">
        <v>7527</v>
      </c>
      <c r="B581" s="402" t="s">
        <v>19357</v>
      </c>
      <c r="C581" s="403"/>
      <c r="D581" s="404" t="s">
        <v>18987</v>
      </c>
      <c r="E581" s="655">
        <v>19.61</v>
      </c>
      <c r="G581" s="400" t="s">
        <v>108</v>
      </c>
    </row>
    <row r="582" spans="1:7">
      <c r="A582" s="660" t="s">
        <v>19358</v>
      </c>
      <c r="B582" s="402"/>
      <c r="C582" s="403"/>
      <c r="D582" s="404"/>
      <c r="E582" s="655"/>
    </row>
    <row r="583" spans="1:7">
      <c r="A583" s="660">
        <v>20252</v>
      </c>
      <c r="B583" s="402" t="s">
        <v>19359</v>
      </c>
      <c r="C583" s="403"/>
      <c r="D583" s="404" t="s">
        <v>18987</v>
      </c>
      <c r="E583" s="655">
        <v>47.67</v>
      </c>
      <c r="G583" s="400" t="s">
        <v>108</v>
      </c>
    </row>
    <row r="584" spans="1:7">
      <c r="A584" s="660" t="s">
        <v>19360</v>
      </c>
      <c r="B584" s="402"/>
      <c r="C584" s="403"/>
      <c r="D584" s="404"/>
      <c r="E584" s="655"/>
    </row>
    <row r="585" spans="1:7">
      <c r="A585" s="660">
        <v>20251</v>
      </c>
      <c r="B585" s="402" t="s">
        <v>19361</v>
      </c>
      <c r="C585" s="403"/>
      <c r="D585" s="404" t="s">
        <v>18987</v>
      </c>
      <c r="E585" s="655">
        <v>28.51</v>
      </c>
      <c r="G585" s="400" t="s">
        <v>108</v>
      </c>
    </row>
    <row r="586" spans="1:7">
      <c r="A586" s="660" t="s">
        <v>19362</v>
      </c>
      <c r="B586" s="402"/>
      <c r="C586" s="403"/>
      <c r="D586" s="404"/>
      <c r="E586" s="655"/>
    </row>
    <row r="587" spans="1:7">
      <c r="A587" s="660">
        <v>13627</v>
      </c>
      <c r="B587" s="402" t="s">
        <v>19363</v>
      </c>
      <c r="C587" s="403"/>
      <c r="D587" s="404" t="s">
        <v>18987</v>
      </c>
      <c r="E587" s="655">
        <v>629314.94999999995</v>
      </c>
      <c r="G587" s="400" t="s">
        <v>108</v>
      </c>
    </row>
    <row r="588" spans="1:7">
      <c r="A588" s="660" t="s">
        <v>19364</v>
      </c>
      <c r="B588" s="402"/>
      <c r="C588" s="403"/>
      <c r="D588" s="404"/>
      <c r="E588" s="655"/>
    </row>
    <row r="589" spans="1:7">
      <c r="A589" s="660">
        <v>21147</v>
      </c>
      <c r="B589" s="402" t="s">
        <v>19365</v>
      </c>
      <c r="C589" s="403"/>
      <c r="D589" s="404" t="s">
        <v>18987</v>
      </c>
      <c r="E589" s="655">
        <v>55.05</v>
      </c>
      <c r="G589" s="400" t="s">
        <v>121</v>
      </c>
    </row>
    <row r="590" spans="1:7">
      <c r="A590" s="660" t="s">
        <v>19366</v>
      </c>
      <c r="B590" s="402"/>
      <c r="C590" s="403"/>
      <c r="D590" s="404"/>
      <c r="E590" s="655"/>
    </row>
    <row r="591" spans="1:7">
      <c r="A591" s="660">
        <v>21149</v>
      </c>
      <c r="B591" s="402" t="s">
        <v>19365</v>
      </c>
      <c r="C591" s="403"/>
      <c r="D591" s="404" t="s">
        <v>18987</v>
      </c>
      <c r="E591" s="655">
        <v>66.7</v>
      </c>
      <c r="G591" s="400" t="s">
        <v>121</v>
      </c>
    </row>
    <row r="592" spans="1:7">
      <c r="A592" s="660" t="s">
        <v>19367</v>
      </c>
      <c r="B592" s="402"/>
      <c r="C592" s="403"/>
      <c r="D592" s="404"/>
      <c r="E592" s="655"/>
    </row>
    <row r="593" spans="1:7">
      <c r="A593" s="660" t="s">
        <v>19024</v>
      </c>
      <c r="B593" s="402"/>
      <c r="C593" s="403"/>
      <c r="D593" s="404"/>
      <c r="E593" s="655"/>
    </row>
    <row r="594" spans="1:7">
      <c r="A594" s="660" t="s">
        <v>19067</v>
      </c>
      <c r="B594" s="402"/>
      <c r="C594" s="403"/>
      <c r="D594" s="404"/>
      <c r="E594" s="655"/>
      <c r="G594" s="400" t="s">
        <v>19068</v>
      </c>
    </row>
    <row r="595" spans="1:7">
      <c r="A595" s="660" t="s">
        <v>19069</v>
      </c>
      <c r="B595" s="402"/>
      <c r="C595" s="403"/>
      <c r="D595" s="404"/>
      <c r="E595" s="655"/>
    </row>
    <row r="596" spans="1:7">
      <c r="A596" s="660" t="s">
        <v>19070</v>
      </c>
      <c r="B596" s="402"/>
      <c r="C596" s="403"/>
      <c r="D596" s="404"/>
      <c r="E596" s="655"/>
    </row>
    <row r="597" spans="1:7">
      <c r="A597" s="660" t="s">
        <v>19071</v>
      </c>
      <c r="B597" s="402"/>
      <c r="C597" s="403"/>
      <c r="D597" s="404"/>
      <c r="E597" s="655"/>
    </row>
    <row r="598" spans="1:7">
      <c r="A598" s="660" t="s">
        <v>19072</v>
      </c>
      <c r="B598" s="402"/>
      <c r="C598" s="403"/>
      <c r="D598" s="404"/>
      <c r="E598" s="655"/>
    </row>
    <row r="599" spans="1:7">
      <c r="A599" s="660" t="s">
        <v>19073</v>
      </c>
      <c r="B599" s="402"/>
      <c r="C599" s="403"/>
      <c r="D599" s="404"/>
      <c r="E599" s="655"/>
    </row>
    <row r="600" spans="1:7">
      <c r="A600" s="660" t="s">
        <v>19074</v>
      </c>
      <c r="B600" s="402"/>
      <c r="C600" s="403" t="s">
        <v>19115</v>
      </c>
      <c r="D600" s="404"/>
      <c r="E600" s="655"/>
    </row>
    <row r="601" spans="1:7">
      <c r="A601" s="660" t="s">
        <v>19075</v>
      </c>
      <c r="B601" s="402"/>
      <c r="C601" s="403"/>
      <c r="D601" s="404" t="s">
        <v>19077</v>
      </c>
      <c r="E601" s="655"/>
      <c r="F601" s="400" t="s">
        <v>19078</v>
      </c>
      <c r="G601" s="400" t="s">
        <v>19076</v>
      </c>
    </row>
    <row r="602" spans="1:7">
      <c r="A602" s="660" t="s">
        <v>19079</v>
      </c>
      <c r="B602" s="402" t="s">
        <v>19080</v>
      </c>
      <c r="C602" s="403"/>
      <c r="D602" s="404" t="s">
        <v>19081</v>
      </c>
      <c r="E602" s="655" t="s">
        <v>19082</v>
      </c>
    </row>
    <row r="603" spans="1:7">
      <c r="A603" s="660"/>
      <c r="B603" s="402"/>
      <c r="C603" s="403"/>
      <c r="D603" s="404" t="s">
        <v>19083</v>
      </c>
      <c r="E603" s="655" t="s">
        <v>19084</v>
      </c>
    </row>
    <row r="604" spans="1:7">
      <c r="A604" s="660">
        <v>9881</v>
      </c>
      <c r="B604" s="402" t="s">
        <v>19368</v>
      </c>
      <c r="C604" s="403"/>
      <c r="D604" s="404" t="s">
        <v>18987</v>
      </c>
      <c r="E604" s="655">
        <v>14.05</v>
      </c>
      <c r="G604" s="400" t="s">
        <v>121</v>
      </c>
    </row>
    <row r="605" spans="1:7">
      <c r="A605" s="660" t="s">
        <v>19369</v>
      </c>
      <c r="B605" s="402"/>
      <c r="C605" s="403"/>
      <c r="D605" s="404"/>
      <c r="E605" s="655"/>
    </row>
    <row r="606" spans="1:7">
      <c r="A606" s="660">
        <v>25015</v>
      </c>
      <c r="B606" s="402" t="s">
        <v>19370</v>
      </c>
      <c r="C606" s="403"/>
      <c r="D606" s="404" t="s">
        <v>18987</v>
      </c>
      <c r="E606" s="655">
        <v>168676.52</v>
      </c>
      <c r="G606" s="400" t="s">
        <v>108</v>
      </c>
    </row>
    <row r="607" spans="1:7">
      <c r="A607" s="660" t="s">
        <v>19371</v>
      </c>
      <c r="B607" s="402"/>
      <c r="C607" s="403"/>
      <c r="D607" s="404"/>
      <c r="E607" s="655"/>
    </row>
    <row r="608" spans="1:7">
      <c r="A608" s="660">
        <v>13234</v>
      </c>
      <c r="B608" s="402" t="s">
        <v>19372</v>
      </c>
      <c r="C608" s="403"/>
      <c r="D608" s="404" t="s">
        <v>18987</v>
      </c>
      <c r="E608" s="655">
        <v>2492859.5499999998</v>
      </c>
      <c r="G608" s="400" t="s">
        <v>108</v>
      </c>
    </row>
    <row r="609" spans="1:7">
      <c r="A609" s="660" t="s">
        <v>19373</v>
      </c>
      <c r="B609" s="402"/>
      <c r="C609" s="403"/>
      <c r="D609" s="404"/>
      <c r="E609" s="655"/>
    </row>
    <row r="610" spans="1:7">
      <c r="A610" s="660">
        <v>3117</v>
      </c>
      <c r="B610" s="402" t="s">
        <v>1348</v>
      </c>
      <c r="C610" s="403"/>
      <c r="D610" s="404" t="s">
        <v>18987</v>
      </c>
      <c r="E610" s="655">
        <v>19.600000000000001</v>
      </c>
      <c r="F610" s="400" t="s">
        <v>121</v>
      </c>
    </row>
    <row r="611" spans="1:7">
      <c r="A611" s="660">
        <v>10476</v>
      </c>
      <c r="B611" s="402" t="s">
        <v>1349</v>
      </c>
      <c r="C611" s="403" t="s">
        <v>589</v>
      </c>
      <c r="D611" s="404" t="s">
        <v>18987</v>
      </c>
      <c r="E611" s="655">
        <v>61.42</v>
      </c>
    </row>
    <row r="612" spans="1:7">
      <c r="A612" s="660">
        <v>10471</v>
      </c>
      <c r="B612" s="402" t="s">
        <v>19374</v>
      </c>
      <c r="C612" s="403"/>
      <c r="D612" s="404" t="s">
        <v>18991</v>
      </c>
      <c r="E612" s="655">
        <v>73.03</v>
      </c>
      <c r="F612" s="400" t="s">
        <v>589</v>
      </c>
    </row>
    <row r="613" spans="1:7">
      <c r="A613" s="660" t="s">
        <v>19375</v>
      </c>
      <c r="B613" s="402"/>
      <c r="C613" s="403"/>
      <c r="D613" s="404"/>
      <c r="E613" s="655"/>
    </row>
    <row r="614" spans="1:7">
      <c r="A614" s="660">
        <v>10480</v>
      </c>
      <c r="B614" s="402" t="s">
        <v>1350</v>
      </c>
      <c r="C614" s="403" t="s">
        <v>124</v>
      </c>
      <c r="D614" s="404" t="s">
        <v>18987</v>
      </c>
      <c r="E614" s="655">
        <v>27.55</v>
      </c>
    </row>
    <row r="615" spans="1:7">
      <c r="A615" s="660">
        <v>10472</v>
      </c>
      <c r="B615" s="402" t="s">
        <v>1351</v>
      </c>
      <c r="C615" s="403" t="s">
        <v>589</v>
      </c>
      <c r="D615" s="404" t="s">
        <v>18987</v>
      </c>
      <c r="E615" s="655">
        <v>70.45</v>
      </c>
    </row>
    <row r="616" spans="1:7">
      <c r="A616" s="660">
        <v>10473</v>
      </c>
      <c r="B616" s="402" t="s">
        <v>1352</v>
      </c>
      <c r="C616" s="403" t="s">
        <v>589</v>
      </c>
      <c r="D616" s="404" t="s">
        <v>18987</v>
      </c>
      <c r="E616" s="655">
        <v>84.96</v>
      </c>
    </row>
    <row r="617" spans="1:7">
      <c r="A617" s="660">
        <v>10485</v>
      </c>
      <c r="B617" s="402" t="s">
        <v>19376</v>
      </c>
      <c r="C617" s="403"/>
      <c r="D617" s="404" t="s">
        <v>18987</v>
      </c>
      <c r="E617" s="655">
        <v>0.73</v>
      </c>
      <c r="G617" s="400" t="s">
        <v>90</v>
      </c>
    </row>
    <row r="618" spans="1:7">
      <c r="A618" s="660" t="s">
        <v>19377</v>
      </c>
      <c r="B618" s="402"/>
      <c r="C618" s="403"/>
      <c r="D618" s="404"/>
      <c r="E618" s="655"/>
    </row>
    <row r="619" spans="1:7">
      <c r="A619" s="660">
        <v>10487</v>
      </c>
      <c r="B619" s="402" t="s">
        <v>19378</v>
      </c>
      <c r="C619" s="403"/>
      <c r="D619" s="404" t="s">
        <v>18991</v>
      </c>
      <c r="E619" s="655">
        <v>0.65</v>
      </c>
      <c r="F619" s="400" t="s">
        <v>90</v>
      </c>
    </row>
    <row r="620" spans="1:7">
      <c r="A620" s="660" t="s">
        <v>19379</v>
      </c>
      <c r="B620" s="402"/>
      <c r="C620" s="403"/>
      <c r="D620" s="404"/>
      <c r="E620" s="655"/>
    </row>
    <row r="621" spans="1:7">
      <c r="A621" s="660">
        <v>190</v>
      </c>
      <c r="B621" s="402" t="s">
        <v>19380</v>
      </c>
      <c r="C621" s="403"/>
      <c r="D621" s="404" t="s">
        <v>18987</v>
      </c>
      <c r="E621" s="655">
        <v>60.92</v>
      </c>
      <c r="G621" s="400" t="s">
        <v>798</v>
      </c>
    </row>
    <row r="622" spans="1:7">
      <c r="A622" s="660" t="s">
        <v>19381</v>
      </c>
      <c r="B622" s="402"/>
      <c r="C622" s="403"/>
      <c r="D622" s="404"/>
      <c r="E622" s="655"/>
    </row>
    <row r="623" spans="1:7">
      <c r="A623" s="660">
        <v>38605</v>
      </c>
      <c r="B623" s="402" t="s">
        <v>19382</v>
      </c>
      <c r="C623" s="403"/>
      <c r="D623" s="404" t="s">
        <v>18987</v>
      </c>
      <c r="E623" s="655">
        <v>46.2</v>
      </c>
      <c r="G623" s="400" t="s">
        <v>108</v>
      </c>
    </row>
    <row r="624" spans="1:7">
      <c r="A624" s="660" t="s">
        <v>19383</v>
      </c>
      <c r="B624" s="402"/>
      <c r="C624" s="403"/>
      <c r="D624" s="404"/>
      <c r="E624" s="655"/>
    </row>
    <row r="625" spans="1:7">
      <c r="A625" s="660">
        <v>11270</v>
      </c>
      <c r="B625" s="402" t="s">
        <v>1353</v>
      </c>
      <c r="C625" s="403"/>
      <c r="D625" s="404" t="s">
        <v>18987</v>
      </c>
      <c r="E625" s="655">
        <v>0.9</v>
      </c>
      <c r="G625" s="400" t="s">
        <v>108</v>
      </c>
    </row>
    <row r="626" spans="1:7">
      <c r="A626" s="660">
        <v>412</v>
      </c>
      <c r="B626" s="402" t="s">
        <v>1354</v>
      </c>
      <c r="C626" s="403"/>
      <c r="D626" s="404" t="s">
        <v>18987</v>
      </c>
      <c r="E626" s="655">
        <v>0.56000000000000005</v>
      </c>
      <c r="G626" s="400" t="s">
        <v>108</v>
      </c>
    </row>
    <row r="627" spans="1:7">
      <c r="A627" s="660">
        <v>414</v>
      </c>
      <c r="B627" s="402" t="s">
        <v>1355</v>
      </c>
      <c r="C627" s="403"/>
      <c r="D627" s="404" t="s">
        <v>18987</v>
      </c>
      <c r="E627" s="655">
        <v>0.03</v>
      </c>
      <c r="G627" s="400" t="s">
        <v>108</v>
      </c>
    </row>
    <row r="628" spans="1:7">
      <c r="A628" s="660">
        <v>410</v>
      </c>
      <c r="B628" s="402" t="s">
        <v>1356</v>
      </c>
      <c r="C628" s="403"/>
      <c r="D628" s="404" t="s">
        <v>18987</v>
      </c>
      <c r="E628" s="655">
        <v>0.08</v>
      </c>
      <c r="G628" s="400" t="s">
        <v>108</v>
      </c>
    </row>
    <row r="629" spans="1:7">
      <c r="A629" s="660">
        <v>411</v>
      </c>
      <c r="B629" s="402" t="s">
        <v>1357</v>
      </c>
      <c r="C629" s="403"/>
      <c r="D629" s="404" t="s">
        <v>18991</v>
      </c>
      <c r="E629" s="655">
        <v>0.11</v>
      </c>
      <c r="G629" s="400" t="s">
        <v>108</v>
      </c>
    </row>
    <row r="630" spans="1:7">
      <c r="A630" s="660">
        <v>408</v>
      </c>
      <c r="B630" s="402" t="s">
        <v>1358</v>
      </c>
      <c r="C630" s="403"/>
      <c r="D630" s="404" t="s">
        <v>18987</v>
      </c>
      <c r="E630" s="655">
        <v>0.54</v>
      </c>
      <c r="G630" s="400" t="s">
        <v>108</v>
      </c>
    </row>
    <row r="631" spans="1:7">
      <c r="A631" s="660">
        <v>39131</v>
      </c>
      <c r="B631" s="402" t="s">
        <v>19384</v>
      </c>
      <c r="C631" s="403"/>
      <c r="D631" s="404" t="s">
        <v>18987</v>
      </c>
      <c r="E631" s="655">
        <v>1.46</v>
      </c>
      <c r="G631" s="400" t="s">
        <v>108</v>
      </c>
    </row>
    <row r="632" spans="1:7">
      <c r="A632" s="660" t="s">
        <v>19385</v>
      </c>
      <c r="B632" s="402"/>
      <c r="C632" s="403"/>
      <c r="D632" s="404"/>
      <c r="E632" s="655"/>
    </row>
    <row r="633" spans="1:7">
      <c r="A633" s="660">
        <v>394</v>
      </c>
      <c r="B633" s="402" t="s">
        <v>19386</v>
      </c>
      <c r="C633" s="403"/>
      <c r="D633" s="404" t="s">
        <v>18987</v>
      </c>
      <c r="E633" s="655">
        <v>1.48</v>
      </c>
      <c r="F633" s="400" t="s">
        <v>108</v>
      </c>
    </row>
    <row r="634" spans="1:7">
      <c r="A634" s="660" t="s">
        <v>19387</v>
      </c>
      <c r="B634" s="402"/>
      <c r="C634" s="403"/>
      <c r="D634" s="404"/>
      <c r="E634" s="655"/>
    </row>
    <row r="635" spans="1:7">
      <c r="A635" s="660">
        <v>39130</v>
      </c>
      <c r="B635" s="402" t="s">
        <v>19388</v>
      </c>
      <c r="C635" s="403"/>
      <c r="D635" s="404" t="s">
        <v>18987</v>
      </c>
      <c r="E635" s="655">
        <v>1.33</v>
      </c>
      <c r="G635" s="400" t="s">
        <v>108</v>
      </c>
    </row>
    <row r="636" spans="1:7">
      <c r="A636" s="660" t="s">
        <v>19385</v>
      </c>
      <c r="B636" s="402"/>
      <c r="C636" s="403"/>
      <c r="D636" s="404"/>
      <c r="E636" s="655"/>
    </row>
    <row r="637" spans="1:7">
      <c r="A637" s="660">
        <v>395</v>
      </c>
      <c r="B637" s="402" t="s">
        <v>19389</v>
      </c>
      <c r="C637" s="403"/>
      <c r="D637" s="404" t="s">
        <v>18987</v>
      </c>
      <c r="E637" s="655">
        <v>1.42</v>
      </c>
      <c r="F637" s="400" t="s">
        <v>108</v>
      </c>
    </row>
    <row r="638" spans="1:7">
      <c r="A638" s="660" t="s">
        <v>19387</v>
      </c>
      <c r="B638" s="402"/>
      <c r="C638" s="403"/>
      <c r="D638" s="404"/>
      <c r="E638" s="655"/>
    </row>
    <row r="639" spans="1:7">
      <c r="A639" s="660">
        <v>39127</v>
      </c>
      <c r="B639" s="402" t="s">
        <v>19390</v>
      </c>
      <c r="C639" s="403"/>
      <c r="D639" s="404" t="s">
        <v>18987</v>
      </c>
      <c r="E639" s="655">
        <v>0.7</v>
      </c>
      <c r="G639" s="400" t="s">
        <v>108</v>
      </c>
    </row>
    <row r="640" spans="1:7">
      <c r="A640" s="660" t="s">
        <v>19391</v>
      </c>
      <c r="B640" s="402"/>
      <c r="C640" s="403"/>
      <c r="D640" s="404"/>
      <c r="E640" s="655"/>
    </row>
    <row r="641" spans="1:7">
      <c r="A641" s="660">
        <v>392</v>
      </c>
      <c r="B641" s="402" t="s">
        <v>19392</v>
      </c>
      <c r="C641" s="403"/>
      <c r="D641" s="404" t="s">
        <v>18987</v>
      </c>
      <c r="E641" s="655">
        <v>0.72</v>
      </c>
      <c r="F641" s="400" t="s">
        <v>108</v>
      </c>
    </row>
    <row r="642" spans="1:7">
      <c r="A642" s="660" t="s">
        <v>19387</v>
      </c>
      <c r="B642" s="402"/>
      <c r="C642" s="403"/>
      <c r="D642" s="404"/>
      <c r="E642" s="655"/>
    </row>
    <row r="643" spans="1:7">
      <c r="A643" s="660">
        <v>39129</v>
      </c>
      <c r="B643" s="402" t="s">
        <v>19393</v>
      </c>
      <c r="C643" s="403"/>
      <c r="D643" s="404" t="s">
        <v>18987</v>
      </c>
      <c r="E643" s="655">
        <v>0.82</v>
      </c>
      <c r="G643" s="400" t="s">
        <v>108</v>
      </c>
    </row>
    <row r="644" spans="1:7">
      <c r="A644" s="660" t="s">
        <v>19391</v>
      </c>
      <c r="B644" s="402"/>
      <c r="C644" s="403"/>
      <c r="D644" s="404"/>
      <c r="E644" s="655"/>
    </row>
    <row r="645" spans="1:7">
      <c r="A645" s="660">
        <v>393</v>
      </c>
      <c r="B645" s="402" t="s">
        <v>19394</v>
      </c>
      <c r="C645" s="403"/>
      <c r="D645" s="404" t="s">
        <v>18991</v>
      </c>
      <c r="E645" s="655">
        <v>0.86</v>
      </c>
      <c r="G645" s="400" t="s">
        <v>108</v>
      </c>
    </row>
    <row r="646" spans="1:7">
      <c r="A646" s="660" t="s">
        <v>19385</v>
      </c>
      <c r="B646" s="402"/>
      <c r="C646" s="403"/>
      <c r="D646" s="404"/>
      <c r="E646" s="655"/>
    </row>
    <row r="647" spans="1:7">
      <c r="A647" s="660">
        <v>39133</v>
      </c>
      <c r="B647" s="402" t="s">
        <v>19395</v>
      </c>
      <c r="C647" s="403"/>
      <c r="D647" s="404" t="s">
        <v>18987</v>
      </c>
      <c r="E647" s="655">
        <v>1.92</v>
      </c>
      <c r="G647" s="400" t="s">
        <v>108</v>
      </c>
    </row>
    <row r="648" spans="1:7">
      <c r="A648" s="660" t="s">
        <v>19385</v>
      </c>
      <c r="B648" s="402"/>
      <c r="C648" s="403"/>
      <c r="D648" s="404"/>
      <c r="E648" s="655"/>
    </row>
    <row r="649" spans="1:7">
      <c r="A649" s="660">
        <v>397</v>
      </c>
      <c r="B649" s="402" t="s">
        <v>19396</v>
      </c>
      <c r="C649" s="403"/>
      <c r="D649" s="404" t="s">
        <v>18987</v>
      </c>
      <c r="E649" s="655">
        <v>2.12</v>
      </c>
      <c r="F649" s="400" t="s">
        <v>108</v>
      </c>
    </row>
    <row r="650" spans="1:7">
      <c r="A650" s="660" t="s">
        <v>19387</v>
      </c>
      <c r="B650" s="402"/>
      <c r="C650" s="403"/>
      <c r="D650" s="404"/>
      <c r="E650" s="655"/>
    </row>
    <row r="651" spans="1:7">
      <c r="A651" s="660">
        <v>39132</v>
      </c>
      <c r="B651" s="402" t="s">
        <v>19397</v>
      </c>
      <c r="C651" s="403"/>
      <c r="D651" s="404" t="s">
        <v>18987</v>
      </c>
      <c r="E651" s="655">
        <v>1.53</v>
      </c>
      <c r="G651" s="400" t="s">
        <v>108</v>
      </c>
    </row>
    <row r="652" spans="1:7">
      <c r="A652" s="660" t="s">
        <v>19391</v>
      </c>
      <c r="B652" s="402"/>
      <c r="C652" s="403"/>
      <c r="D652" s="404"/>
      <c r="E652" s="655"/>
    </row>
    <row r="653" spans="1:7">
      <c r="A653" s="660">
        <v>396</v>
      </c>
      <c r="B653" s="402" t="s">
        <v>19398</v>
      </c>
      <c r="C653" s="403"/>
      <c r="D653" s="404" t="s">
        <v>18987</v>
      </c>
      <c r="E653" s="655">
        <v>1.64</v>
      </c>
      <c r="G653" s="400" t="s">
        <v>108</v>
      </c>
    </row>
    <row r="654" spans="1:7">
      <c r="A654" s="660" t="s">
        <v>19385</v>
      </c>
      <c r="B654" s="402"/>
      <c r="C654" s="403"/>
      <c r="D654" s="404"/>
      <c r="E654" s="655"/>
    </row>
    <row r="655" spans="1:7">
      <c r="A655" s="660">
        <v>39135</v>
      </c>
      <c r="B655" s="402" t="s">
        <v>19399</v>
      </c>
      <c r="C655" s="403"/>
      <c r="D655" s="404" t="s">
        <v>18987</v>
      </c>
      <c r="E655" s="655">
        <v>3.07</v>
      </c>
      <c r="G655" s="400" t="s">
        <v>108</v>
      </c>
    </row>
    <row r="656" spans="1:7">
      <c r="A656" s="660" t="s">
        <v>19385</v>
      </c>
      <c r="B656" s="402"/>
      <c r="C656" s="403"/>
      <c r="D656" s="404"/>
      <c r="E656" s="655"/>
    </row>
    <row r="657" spans="1:7">
      <c r="A657" s="660">
        <v>39128</v>
      </c>
      <c r="B657" s="402" t="s">
        <v>19400</v>
      </c>
      <c r="C657" s="403"/>
      <c r="D657" s="404" t="s">
        <v>18987</v>
      </c>
      <c r="E657" s="655">
        <v>0.76</v>
      </c>
      <c r="G657" s="400" t="s">
        <v>108</v>
      </c>
    </row>
    <row r="658" spans="1:7">
      <c r="A658" s="660" t="s">
        <v>19391</v>
      </c>
      <c r="B658" s="402"/>
      <c r="C658" s="403"/>
      <c r="D658" s="404"/>
      <c r="E658" s="655"/>
    </row>
    <row r="659" spans="1:7">
      <c r="A659" s="660">
        <v>400</v>
      </c>
      <c r="B659" s="402" t="s">
        <v>19401</v>
      </c>
      <c r="C659" s="403"/>
      <c r="D659" s="404" t="s">
        <v>18987</v>
      </c>
      <c r="E659" s="655">
        <v>0.75</v>
      </c>
      <c r="F659" s="400" t="s">
        <v>108</v>
      </c>
    </row>
    <row r="660" spans="1:7">
      <c r="A660" s="660" t="s">
        <v>19387</v>
      </c>
      <c r="B660" s="402"/>
      <c r="C660" s="403"/>
      <c r="D660" s="404"/>
      <c r="E660" s="655"/>
    </row>
    <row r="661" spans="1:7">
      <c r="A661" s="660" t="s">
        <v>19024</v>
      </c>
      <c r="B661" s="402"/>
      <c r="C661" s="403"/>
      <c r="D661" s="404"/>
      <c r="E661" s="655"/>
    </row>
    <row r="662" spans="1:7">
      <c r="A662" s="660" t="s">
        <v>19067</v>
      </c>
      <c r="B662" s="402"/>
      <c r="C662" s="403"/>
      <c r="D662" s="404"/>
      <c r="E662" s="655"/>
      <c r="G662" s="400" t="s">
        <v>19068</v>
      </c>
    </row>
    <row r="663" spans="1:7">
      <c r="A663" s="660" t="s">
        <v>19069</v>
      </c>
      <c r="B663" s="402"/>
      <c r="C663" s="403"/>
      <c r="D663" s="404"/>
      <c r="E663" s="655"/>
    </row>
    <row r="664" spans="1:7">
      <c r="A664" s="660" t="s">
        <v>19070</v>
      </c>
      <c r="B664" s="402"/>
      <c r="C664" s="403"/>
      <c r="D664" s="404"/>
      <c r="E664" s="655"/>
    </row>
    <row r="665" spans="1:7">
      <c r="A665" s="660" t="s">
        <v>19071</v>
      </c>
      <c r="B665" s="402"/>
      <c r="C665" s="403"/>
      <c r="D665" s="404"/>
      <c r="E665" s="655"/>
    </row>
    <row r="666" spans="1:7">
      <c r="A666" s="660" t="s">
        <v>19072</v>
      </c>
      <c r="B666" s="402"/>
      <c r="C666" s="403"/>
      <c r="D666" s="404"/>
      <c r="E666" s="655"/>
    </row>
    <row r="667" spans="1:7">
      <c r="A667" s="660" t="s">
        <v>19073</v>
      </c>
      <c r="B667" s="402"/>
      <c r="C667" s="403"/>
      <c r="D667" s="404"/>
      <c r="E667" s="655"/>
    </row>
    <row r="668" spans="1:7">
      <c r="A668" s="660" t="s">
        <v>19074</v>
      </c>
      <c r="B668" s="402"/>
      <c r="C668" s="403" t="s">
        <v>19115</v>
      </c>
      <c r="D668" s="404"/>
      <c r="E668" s="655"/>
    </row>
    <row r="669" spans="1:7">
      <c r="A669" s="660" t="s">
        <v>19075</v>
      </c>
      <c r="B669" s="402"/>
      <c r="C669" s="403"/>
      <c r="D669" s="404" t="s">
        <v>19077</v>
      </c>
      <c r="E669" s="655"/>
      <c r="F669" s="400" t="s">
        <v>19078</v>
      </c>
      <c r="G669" s="400" t="s">
        <v>19076</v>
      </c>
    </row>
    <row r="670" spans="1:7">
      <c r="A670" s="660" t="s">
        <v>19079</v>
      </c>
      <c r="B670" s="402" t="s">
        <v>19080</v>
      </c>
      <c r="C670" s="403"/>
      <c r="D670" s="404" t="s">
        <v>19081</v>
      </c>
      <c r="E670" s="655" t="s">
        <v>19082</v>
      </c>
    </row>
    <row r="671" spans="1:7">
      <c r="A671" s="660"/>
      <c r="B671" s="402"/>
      <c r="C671" s="403"/>
      <c r="D671" s="404" t="s">
        <v>19083</v>
      </c>
      <c r="E671" s="655" t="s">
        <v>19084</v>
      </c>
    </row>
    <row r="672" spans="1:7">
      <c r="A672" s="660">
        <v>39125</v>
      </c>
      <c r="B672" s="402" t="s">
        <v>19402</v>
      </c>
      <c r="C672" s="403"/>
      <c r="D672" s="404" t="s">
        <v>18987</v>
      </c>
      <c r="E672" s="655">
        <v>0.76</v>
      </c>
      <c r="F672" s="400" t="s">
        <v>108</v>
      </c>
    </row>
    <row r="673" spans="1:7">
      <c r="A673" s="660" t="s">
        <v>19387</v>
      </c>
      <c r="B673" s="402"/>
      <c r="C673" s="403"/>
      <c r="D673" s="404"/>
      <c r="E673" s="655"/>
    </row>
    <row r="674" spans="1:7">
      <c r="A674" s="660">
        <v>39134</v>
      </c>
      <c r="B674" s="402" t="s">
        <v>19403</v>
      </c>
      <c r="C674" s="403"/>
      <c r="D674" s="404" t="s">
        <v>18987</v>
      </c>
      <c r="E674" s="655">
        <v>2.56</v>
      </c>
      <c r="G674" s="400" t="s">
        <v>108</v>
      </c>
    </row>
    <row r="675" spans="1:7">
      <c r="A675" s="660" t="s">
        <v>19391</v>
      </c>
      <c r="B675" s="402"/>
      <c r="C675" s="403"/>
      <c r="D675" s="404"/>
      <c r="E675" s="655"/>
    </row>
    <row r="676" spans="1:7">
      <c r="A676" s="660">
        <v>398</v>
      </c>
      <c r="B676" s="402" t="s">
        <v>19404</v>
      </c>
      <c r="C676" s="403"/>
      <c r="D676" s="404" t="s">
        <v>18987</v>
      </c>
      <c r="E676" s="655">
        <v>2.36</v>
      </c>
      <c r="G676" s="400" t="s">
        <v>108</v>
      </c>
    </row>
    <row r="677" spans="1:7">
      <c r="A677" s="660" t="s">
        <v>19385</v>
      </c>
      <c r="B677" s="402"/>
      <c r="C677" s="403"/>
      <c r="D677" s="404"/>
      <c r="E677" s="655"/>
    </row>
    <row r="678" spans="1:7">
      <c r="A678" s="660">
        <v>39126</v>
      </c>
      <c r="B678" s="402" t="s">
        <v>19405</v>
      </c>
      <c r="C678" s="403"/>
      <c r="D678" s="404" t="s">
        <v>18987</v>
      </c>
      <c r="E678" s="655">
        <v>3.45</v>
      </c>
      <c r="G678" s="400" t="s">
        <v>108</v>
      </c>
    </row>
    <row r="679" spans="1:7">
      <c r="A679" s="660" t="s">
        <v>19391</v>
      </c>
      <c r="B679" s="402"/>
      <c r="C679" s="403"/>
      <c r="D679" s="404"/>
      <c r="E679" s="655"/>
    </row>
    <row r="680" spans="1:7">
      <c r="A680" s="660">
        <v>399</v>
      </c>
      <c r="B680" s="402" t="s">
        <v>19406</v>
      </c>
      <c r="C680" s="403"/>
      <c r="D680" s="404" t="s">
        <v>18987</v>
      </c>
      <c r="E680" s="655">
        <v>3.04</v>
      </c>
      <c r="G680" s="400" t="s">
        <v>108</v>
      </c>
    </row>
    <row r="681" spans="1:7">
      <c r="A681" s="660" t="s">
        <v>19385</v>
      </c>
      <c r="B681" s="402"/>
      <c r="C681" s="403"/>
      <c r="D681" s="404"/>
      <c r="E681" s="655"/>
    </row>
    <row r="682" spans="1:7">
      <c r="A682" s="660">
        <v>39150</v>
      </c>
      <c r="B682" s="402" t="s">
        <v>1359</v>
      </c>
      <c r="C682" s="403"/>
      <c r="D682" s="404" t="s">
        <v>18987</v>
      </c>
      <c r="E682" s="655">
        <v>1.39</v>
      </c>
      <c r="G682" s="400" t="s">
        <v>108</v>
      </c>
    </row>
    <row r="683" spans="1:7">
      <c r="A683" s="660">
        <v>39149</v>
      </c>
      <c r="B683" s="402" t="s">
        <v>1360</v>
      </c>
      <c r="C683" s="403"/>
      <c r="D683" s="404" t="s">
        <v>18987</v>
      </c>
      <c r="E683" s="655">
        <v>1.1499999999999999</v>
      </c>
      <c r="G683" s="400" t="s">
        <v>108</v>
      </c>
    </row>
    <row r="684" spans="1:7">
      <c r="A684" s="660">
        <v>39146</v>
      </c>
      <c r="B684" s="402" t="s">
        <v>1361</v>
      </c>
      <c r="C684" s="403"/>
      <c r="D684" s="404" t="s">
        <v>18987</v>
      </c>
      <c r="E684" s="655">
        <v>0.82</v>
      </c>
      <c r="G684" s="400" t="s">
        <v>108</v>
      </c>
    </row>
    <row r="685" spans="1:7">
      <c r="A685" s="660">
        <v>39148</v>
      </c>
      <c r="B685" s="402" t="s">
        <v>1362</v>
      </c>
      <c r="C685" s="403"/>
      <c r="D685" s="404" t="s">
        <v>18987</v>
      </c>
      <c r="E685" s="655">
        <v>0.89</v>
      </c>
      <c r="G685" s="400" t="s">
        <v>108</v>
      </c>
    </row>
    <row r="686" spans="1:7">
      <c r="A686" s="660">
        <v>39152</v>
      </c>
      <c r="B686" s="402" t="s">
        <v>1363</v>
      </c>
      <c r="C686" s="403"/>
      <c r="D686" s="404" t="s">
        <v>18987</v>
      </c>
      <c r="E686" s="655">
        <v>2.25</v>
      </c>
      <c r="G686" s="400" t="s">
        <v>108</v>
      </c>
    </row>
    <row r="687" spans="1:7">
      <c r="A687" s="660">
        <v>39151</v>
      </c>
      <c r="B687" s="402" t="s">
        <v>1364</v>
      </c>
      <c r="C687" s="403"/>
      <c r="D687" s="404" t="s">
        <v>18987</v>
      </c>
      <c r="E687" s="655">
        <v>1.55</v>
      </c>
      <c r="G687" s="400" t="s">
        <v>108</v>
      </c>
    </row>
    <row r="688" spans="1:7">
      <c r="A688" s="660">
        <v>39154</v>
      </c>
      <c r="B688" s="402" t="s">
        <v>1365</v>
      </c>
      <c r="C688" s="403"/>
      <c r="D688" s="404" t="s">
        <v>18987</v>
      </c>
      <c r="E688" s="655">
        <v>3.07</v>
      </c>
      <c r="G688" s="400" t="s">
        <v>108</v>
      </c>
    </row>
    <row r="689" spans="1:7">
      <c r="A689" s="660">
        <v>39147</v>
      </c>
      <c r="B689" s="402" t="s">
        <v>1366</v>
      </c>
      <c r="C689" s="403"/>
      <c r="D689" s="404" t="s">
        <v>18987</v>
      </c>
      <c r="E689" s="655">
        <v>0.74</v>
      </c>
      <c r="G689" s="400" t="s">
        <v>108</v>
      </c>
    </row>
    <row r="690" spans="1:7">
      <c r="A690" s="660">
        <v>39153</v>
      </c>
      <c r="B690" s="402" t="s">
        <v>1367</v>
      </c>
      <c r="C690" s="403"/>
      <c r="D690" s="404" t="s">
        <v>18987</v>
      </c>
      <c r="E690" s="655">
        <v>2.4700000000000002</v>
      </c>
      <c r="G690" s="400" t="s">
        <v>108</v>
      </c>
    </row>
    <row r="691" spans="1:7">
      <c r="A691" s="660">
        <v>39155</v>
      </c>
      <c r="B691" s="402" t="s">
        <v>1368</v>
      </c>
      <c r="C691" s="403"/>
      <c r="D691" s="404" t="s">
        <v>18987</v>
      </c>
      <c r="E691" s="655">
        <v>3.38</v>
      </c>
      <c r="G691" s="400" t="s">
        <v>108</v>
      </c>
    </row>
    <row r="692" spans="1:7">
      <c r="A692" s="660">
        <v>39156</v>
      </c>
      <c r="B692" s="402" t="s">
        <v>1369</v>
      </c>
      <c r="C692" s="403"/>
      <c r="D692" s="404" t="s">
        <v>18987</v>
      </c>
      <c r="E692" s="655">
        <v>4.1100000000000003</v>
      </c>
      <c r="G692" s="400" t="s">
        <v>108</v>
      </c>
    </row>
    <row r="693" spans="1:7">
      <c r="A693" s="660">
        <v>39157</v>
      </c>
      <c r="B693" s="402" t="s">
        <v>1370</v>
      </c>
      <c r="C693" s="403"/>
      <c r="D693" s="404" t="s">
        <v>18987</v>
      </c>
      <c r="E693" s="655">
        <v>5.3</v>
      </c>
      <c r="G693" s="400" t="s">
        <v>108</v>
      </c>
    </row>
    <row r="694" spans="1:7">
      <c r="A694" s="660">
        <v>39158</v>
      </c>
      <c r="B694" s="402" t="s">
        <v>1371</v>
      </c>
      <c r="C694" s="403"/>
      <c r="D694" s="404" t="s">
        <v>18987</v>
      </c>
      <c r="E694" s="655">
        <v>8.17</v>
      </c>
      <c r="G694" s="400" t="s">
        <v>108</v>
      </c>
    </row>
    <row r="695" spans="1:7">
      <c r="A695" s="660">
        <v>39141</v>
      </c>
      <c r="B695" s="402" t="s">
        <v>1372</v>
      </c>
      <c r="C695" s="403"/>
      <c r="D695" s="404" t="s">
        <v>18987</v>
      </c>
      <c r="E695" s="655">
        <v>0.59</v>
      </c>
      <c r="G695" s="400" t="s">
        <v>108</v>
      </c>
    </row>
    <row r="696" spans="1:7">
      <c r="A696" s="660">
        <v>39140</v>
      </c>
      <c r="B696" s="402" t="s">
        <v>1373</v>
      </c>
      <c r="C696" s="403"/>
      <c r="D696" s="404" t="s">
        <v>18987</v>
      </c>
      <c r="E696" s="655">
        <v>0.53</v>
      </c>
      <c r="G696" s="400" t="s">
        <v>108</v>
      </c>
    </row>
    <row r="697" spans="1:7">
      <c r="A697" s="660">
        <v>39137</v>
      </c>
      <c r="B697" s="402" t="s">
        <v>1374</v>
      </c>
      <c r="C697" s="403"/>
      <c r="D697" s="404" t="s">
        <v>18987</v>
      </c>
      <c r="E697" s="655">
        <v>0.31</v>
      </c>
      <c r="G697" s="400" t="s">
        <v>108</v>
      </c>
    </row>
    <row r="698" spans="1:7">
      <c r="A698" s="660">
        <v>39139</v>
      </c>
      <c r="B698" s="402" t="s">
        <v>1375</v>
      </c>
      <c r="C698" s="403"/>
      <c r="D698" s="404" t="s">
        <v>18987</v>
      </c>
      <c r="E698" s="655">
        <v>0.44</v>
      </c>
      <c r="G698" s="400" t="s">
        <v>108</v>
      </c>
    </row>
    <row r="699" spans="1:7">
      <c r="A699" s="660">
        <v>39143</v>
      </c>
      <c r="B699" s="402" t="s">
        <v>1376</v>
      </c>
      <c r="C699" s="403"/>
      <c r="D699" s="404" t="s">
        <v>18987</v>
      </c>
      <c r="E699" s="655">
        <v>1.22</v>
      </c>
      <c r="G699" s="400" t="s">
        <v>108</v>
      </c>
    </row>
    <row r="700" spans="1:7">
      <c r="A700" s="660">
        <v>39142</v>
      </c>
      <c r="B700" s="402" t="s">
        <v>1377</v>
      </c>
      <c r="C700" s="403"/>
      <c r="D700" s="404" t="s">
        <v>18987</v>
      </c>
      <c r="E700" s="655">
        <v>0.87</v>
      </c>
      <c r="G700" s="400" t="s">
        <v>108</v>
      </c>
    </row>
    <row r="701" spans="1:7">
      <c r="A701" s="660">
        <v>39138</v>
      </c>
      <c r="B701" s="402" t="s">
        <v>1378</v>
      </c>
      <c r="C701" s="403"/>
      <c r="D701" s="404" t="s">
        <v>18987</v>
      </c>
      <c r="E701" s="655">
        <v>0.32</v>
      </c>
      <c r="G701" s="400" t="s">
        <v>108</v>
      </c>
    </row>
    <row r="702" spans="1:7">
      <c r="A702" s="660">
        <v>39136</v>
      </c>
      <c r="B702" s="402" t="s">
        <v>1379</v>
      </c>
      <c r="C702" s="403"/>
      <c r="D702" s="404" t="s">
        <v>18987</v>
      </c>
      <c r="E702" s="655">
        <v>0.21</v>
      </c>
      <c r="G702" s="400" t="s">
        <v>108</v>
      </c>
    </row>
    <row r="703" spans="1:7">
      <c r="A703" s="660">
        <v>39144</v>
      </c>
      <c r="B703" s="402" t="s">
        <v>1380</v>
      </c>
      <c r="C703" s="403"/>
      <c r="D703" s="404" t="s">
        <v>18987</v>
      </c>
      <c r="E703" s="655">
        <v>1.42</v>
      </c>
      <c r="G703" s="400" t="s">
        <v>108</v>
      </c>
    </row>
    <row r="704" spans="1:7">
      <c r="A704" s="660">
        <v>39145</v>
      </c>
      <c r="B704" s="402" t="s">
        <v>1381</v>
      </c>
      <c r="C704" s="403"/>
      <c r="D704" s="404" t="s">
        <v>18987</v>
      </c>
      <c r="E704" s="655">
        <v>2.35</v>
      </c>
      <c r="G704" s="400" t="s">
        <v>108</v>
      </c>
    </row>
    <row r="705" spans="1:7">
      <c r="A705" s="660">
        <v>39163</v>
      </c>
      <c r="B705" s="402" t="s">
        <v>19407</v>
      </c>
      <c r="C705" s="403"/>
      <c r="D705" s="404" t="s">
        <v>18987</v>
      </c>
      <c r="E705" s="655">
        <v>14.89</v>
      </c>
      <c r="G705" s="400" t="s">
        <v>108</v>
      </c>
    </row>
    <row r="706" spans="1:7">
      <c r="A706" s="660" t="s">
        <v>19408</v>
      </c>
      <c r="B706" s="402"/>
      <c r="C706" s="403"/>
      <c r="D706" s="404"/>
      <c r="E706" s="655"/>
    </row>
    <row r="707" spans="1:7">
      <c r="A707" s="660">
        <v>39162</v>
      </c>
      <c r="B707" s="402" t="s">
        <v>19407</v>
      </c>
      <c r="C707" s="403"/>
      <c r="D707" s="404" t="s">
        <v>18987</v>
      </c>
      <c r="E707" s="655">
        <v>14.25</v>
      </c>
      <c r="G707" s="400" t="s">
        <v>108</v>
      </c>
    </row>
    <row r="708" spans="1:7">
      <c r="A708" s="660" t="s">
        <v>19409</v>
      </c>
      <c r="B708" s="402"/>
      <c r="C708" s="403"/>
      <c r="D708" s="404"/>
      <c r="E708" s="655"/>
    </row>
    <row r="709" spans="1:7">
      <c r="A709" s="660">
        <v>39159</v>
      </c>
      <c r="B709" s="402" t="s">
        <v>19407</v>
      </c>
      <c r="C709" s="403"/>
      <c r="D709" s="404" t="s">
        <v>18987</v>
      </c>
      <c r="E709" s="655">
        <v>10.43</v>
      </c>
      <c r="G709" s="400" t="s">
        <v>108</v>
      </c>
    </row>
    <row r="710" spans="1:7">
      <c r="A710" s="660" t="s">
        <v>19410</v>
      </c>
      <c r="B710" s="402"/>
      <c r="C710" s="403"/>
      <c r="D710" s="404"/>
      <c r="E710" s="655"/>
    </row>
    <row r="711" spans="1:7">
      <c r="A711" s="660">
        <v>39161</v>
      </c>
      <c r="B711" s="402" t="s">
        <v>19407</v>
      </c>
      <c r="C711" s="403"/>
      <c r="D711" s="404" t="s">
        <v>18987</v>
      </c>
      <c r="E711" s="655">
        <v>11.24</v>
      </c>
      <c r="G711" s="400" t="s">
        <v>108</v>
      </c>
    </row>
    <row r="712" spans="1:7">
      <c r="A712" s="660" t="s">
        <v>19411</v>
      </c>
      <c r="B712" s="402"/>
      <c r="C712" s="403"/>
      <c r="D712" s="404"/>
      <c r="E712" s="655"/>
    </row>
    <row r="713" spans="1:7">
      <c r="A713" s="660">
        <v>39172</v>
      </c>
      <c r="B713" s="402" t="s">
        <v>19407</v>
      </c>
      <c r="C713" s="403"/>
      <c r="D713" s="404" t="s">
        <v>18987</v>
      </c>
      <c r="E713" s="655">
        <v>56.32</v>
      </c>
      <c r="G713" s="400" t="s">
        <v>108</v>
      </c>
    </row>
    <row r="714" spans="1:7">
      <c r="A714" s="660" t="s">
        <v>19412</v>
      </c>
      <c r="B714" s="402"/>
      <c r="C714" s="403"/>
      <c r="D714" s="404"/>
      <c r="E714" s="655"/>
    </row>
    <row r="715" spans="1:7">
      <c r="A715" s="660">
        <v>39173</v>
      </c>
      <c r="B715" s="402" t="s">
        <v>19407</v>
      </c>
      <c r="C715" s="403"/>
      <c r="D715" s="404" t="s">
        <v>18987</v>
      </c>
      <c r="E715" s="655">
        <v>62.09</v>
      </c>
      <c r="G715" s="400" t="s">
        <v>108</v>
      </c>
    </row>
    <row r="716" spans="1:7">
      <c r="A716" s="660" t="s">
        <v>19413</v>
      </c>
      <c r="B716" s="402"/>
      <c r="C716" s="403"/>
      <c r="D716" s="404"/>
      <c r="E716" s="655"/>
    </row>
    <row r="717" spans="1:7">
      <c r="A717" s="660">
        <v>39165</v>
      </c>
      <c r="B717" s="402" t="s">
        <v>19407</v>
      </c>
      <c r="C717" s="403"/>
      <c r="D717" s="404" t="s">
        <v>18987</v>
      </c>
      <c r="E717" s="655">
        <v>21.41</v>
      </c>
      <c r="G717" s="400" t="s">
        <v>108</v>
      </c>
    </row>
    <row r="718" spans="1:7">
      <c r="A718" s="660" t="s">
        <v>19414</v>
      </c>
      <c r="B718" s="402"/>
      <c r="C718" s="403"/>
      <c r="D718" s="404"/>
      <c r="E718" s="655"/>
    </row>
    <row r="719" spans="1:7">
      <c r="A719" s="660">
        <v>39164</v>
      </c>
      <c r="B719" s="402" t="s">
        <v>19407</v>
      </c>
      <c r="C719" s="403"/>
      <c r="D719" s="404" t="s">
        <v>18987</v>
      </c>
      <c r="E719" s="655">
        <v>15.02</v>
      </c>
      <c r="G719" s="400" t="s">
        <v>108</v>
      </c>
    </row>
    <row r="720" spans="1:7">
      <c r="A720" s="660" t="s">
        <v>19415</v>
      </c>
      <c r="B720" s="402"/>
      <c r="C720" s="403"/>
      <c r="D720" s="404"/>
      <c r="E720" s="655"/>
    </row>
    <row r="721" spans="1:7">
      <c r="A721" s="660">
        <v>39167</v>
      </c>
      <c r="B721" s="402" t="s">
        <v>19407</v>
      </c>
      <c r="C721" s="403"/>
      <c r="D721" s="404" t="s">
        <v>18987</v>
      </c>
      <c r="E721" s="655">
        <v>25.97</v>
      </c>
      <c r="G721" s="400" t="s">
        <v>108</v>
      </c>
    </row>
    <row r="722" spans="1:7">
      <c r="A722" s="660" t="s">
        <v>19416</v>
      </c>
      <c r="B722" s="402"/>
      <c r="C722" s="403"/>
      <c r="D722" s="404"/>
      <c r="E722" s="655"/>
    </row>
    <row r="723" spans="1:7">
      <c r="A723" s="660">
        <v>39160</v>
      </c>
      <c r="B723" s="402" t="s">
        <v>19407</v>
      </c>
      <c r="C723" s="403"/>
      <c r="D723" s="404" t="s">
        <v>18987</v>
      </c>
      <c r="E723" s="655">
        <v>10.96</v>
      </c>
      <c r="G723" s="400" t="s">
        <v>108</v>
      </c>
    </row>
    <row r="724" spans="1:7">
      <c r="A724" s="660" t="s">
        <v>19417</v>
      </c>
      <c r="B724" s="402"/>
      <c r="C724" s="403"/>
      <c r="D724" s="404"/>
      <c r="E724" s="655"/>
    </row>
    <row r="725" spans="1:7">
      <c r="A725" s="660" t="s">
        <v>19024</v>
      </c>
      <c r="B725" s="402"/>
      <c r="C725" s="403"/>
      <c r="D725" s="404"/>
      <c r="E725" s="655"/>
    </row>
    <row r="726" spans="1:7">
      <c r="A726" s="660" t="s">
        <v>19067</v>
      </c>
      <c r="B726" s="402"/>
      <c r="C726" s="403"/>
      <c r="D726" s="404"/>
      <c r="E726" s="655"/>
      <c r="G726" s="400" t="s">
        <v>19068</v>
      </c>
    </row>
    <row r="727" spans="1:7">
      <c r="A727" s="660" t="s">
        <v>19069</v>
      </c>
      <c r="B727" s="402"/>
      <c r="C727" s="403"/>
      <c r="D727" s="404"/>
      <c r="E727" s="655"/>
    </row>
    <row r="728" spans="1:7">
      <c r="A728" s="660" t="s">
        <v>19070</v>
      </c>
      <c r="B728" s="402"/>
      <c r="C728" s="403"/>
      <c r="D728" s="404"/>
      <c r="E728" s="655"/>
    </row>
    <row r="729" spans="1:7">
      <c r="A729" s="660" t="s">
        <v>19071</v>
      </c>
      <c r="B729" s="402"/>
      <c r="C729" s="403"/>
      <c r="D729" s="404"/>
      <c r="E729" s="655"/>
    </row>
    <row r="730" spans="1:7">
      <c r="A730" s="660" t="s">
        <v>19072</v>
      </c>
      <c r="B730" s="402"/>
      <c r="C730" s="403"/>
      <c r="D730" s="404"/>
      <c r="E730" s="655"/>
    </row>
    <row r="731" spans="1:7">
      <c r="A731" s="660" t="s">
        <v>19073</v>
      </c>
      <c r="B731" s="402"/>
      <c r="C731" s="403"/>
      <c r="D731" s="404"/>
      <c r="E731" s="655"/>
    </row>
    <row r="732" spans="1:7">
      <c r="A732" s="660" t="s">
        <v>19074</v>
      </c>
      <c r="B732" s="402"/>
      <c r="C732" s="403" t="s">
        <v>19115</v>
      </c>
      <c r="D732" s="404"/>
      <c r="E732" s="655"/>
    </row>
    <row r="733" spans="1:7">
      <c r="A733" s="660" t="s">
        <v>19075</v>
      </c>
      <c r="B733" s="402"/>
      <c r="C733" s="403"/>
      <c r="D733" s="404" t="s">
        <v>19077</v>
      </c>
      <c r="E733" s="655"/>
      <c r="F733" s="400" t="s">
        <v>19078</v>
      </c>
      <c r="G733" s="400" t="s">
        <v>19076</v>
      </c>
    </row>
    <row r="734" spans="1:7">
      <c r="A734" s="660" t="s">
        <v>19079</v>
      </c>
      <c r="B734" s="402" t="s">
        <v>19080</v>
      </c>
      <c r="C734" s="403"/>
      <c r="D734" s="404" t="s">
        <v>19081</v>
      </c>
      <c r="E734" s="655" t="s">
        <v>19082</v>
      </c>
    </row>
    <row r="735" spans="1:7">
      <c r="A735" s="660"/>
      <c r="B735" s="402"/>
      <c r="C735" s="403"/>
      <c r="D735" s="404" t="s">
        <v>19083</v>
      </c>
      <c r="E735" s="655" t="s">
        <v>19084</v>
      </c>
    </row>
    <row r="736" spans="1:7">
      <c r="A736" s="660">
        <v>39166</v>
      </c>
      <c r="B736" s="402" t="s">
        <v>19407</v>
      </c>
      <c r="C736" s="403"/>
      <c r="D736" s="404" t="s">
        <v>18987</v>
      </c>
      <c r="E736" s="655">
        <v>24.72</v>
      </c>
      <c r="G736" s="400" t="s">
        <v>108</v>
      </c>
    </row>
    <row r="737" spans="1:7">
      <c r="A737" s="660" t="s">
        <v>19418</v>
      </c>
      <c r="B737" s="402"/>
      <c r="C737" s="403"/>
      <c r="D737" s="404"/>
      <c r="E737" s="655"/>
    </row>
    <row r="738" spans="1:7">
      <c r="A738" s="660">
        <v>39168</v>
      </c>
      <c r="B738" s="402" t="s">
        <v>19407</v>
      </c>
      <c r="C738" s="403"/>
      <c r="D738" s="404" t="s">
        <v>18987</v>
      </c>
      <c r="E738" s="655">
        <v>24.44</v>
      </c>
      <c r="G738" s="400" t="s">
        <v>108</v>
      </c>
    </row>
    <row r="739" spans="1:7">
      <c r="A739" s="660" t="s">
        <v>19419</v>
      </c>
      <c r="B739" s="402"/>
      <c r="C739" s="403"/>
      <c r="D739" s="404"/>
      <c r="E739" s="655"/>
    </row>
    <row r="740" spans="1:7">
      <c r="A740" s="660">
        <v>39169</v>
      </c>
      <c r="B740" s="402" t="s">
        <v>19407</v>
      </c>
      <c r="C740" s="403"/>
      <c r="D740" s="404" t="s">
        <v>18987</v>
      </c>
      <c r="E740" s="655">
        <v>44.23</v>
      </c>
      <c r="G740" s="400" t="s">
        <v>108</v>
      </c>
    </row>
    <row r="741" spans="1:7">
      <c r="A741" s="660" t="s">
        <v>19420</v>
      </c>
      <c r="B741" s="402"/>
      <c r="C741" s="403"/>
      <c r="D741" s="404"/>
      <c r="E741" s="655"/>
    </row>
    <row r="742" spans="1:7">
      <c r="A742" s="660">
        <v>39170</v>
      </c>
      <c r="B742" s="402" t="s">
        <v>19407</v>
      </c>
      <c r="C742" s="403"/>
      <c r="D742" s="404" t="s">
        <v>18987</v>
      </c>
      <c r="E742" s="655">
        <v>47.47</v>
      </c>
      <c r="G742" s="400" t="s">
        <v>108</v>
      </c>
    </row>
    <row r="743" spans="1:7">
      <c r="A743" s="660" t="s">
        <v>19421</v>
      </c>
      <c r="B743" s="402"/>
      <c r="C743" s="403"/>
      <c r="D743" s="404"/>
      <c r="E743" s="655"/>
    </row>
    <row r="744" spans="1:7">
      <c r="A744" s="660">
        <v>39171</v>
      </c>
      <c r="B744" s="402" t="s">
        <v>19407</v>
      </c>
      <c r="C744" s="403"/>
      <c r="D744" s="404" t="s">
        <v>18987</v>
      </c>
      <c r="E744" s="655">
        <v>53.19</v>
      </c>
      <c r="G744" s="400" t="s">
        <v>108</v>
      </c>
    </row>
    <row r="745" spans="1:7">
      <c r="A745" s="660" t="s">
        <v>19422</v>
      </c>
      <c r="B745" s="402"/>
      <c r="C745" s="403"/>
      <c r="D745" s="404"/>
      <c r="E745" s="655"/>
    </row>
    <row r="746" spans="1:7">
      <c r="A746" s="660">
        <v>12615</v>
      </c>
      <c r="B746" s="402" t="s">
        <v>19423</v>
      </c>
      <c r="C746" s="403"/>
      <c r="D746" s="404" t="s">
        <v>18987</v>
      </c>
      <c r="E746" s="655">
        <v>3.22</v>
      </c>
      <c r="G746" s="400" t="s">
        <v>108</v>
      </c>
    </row>
    <row r="747" spans="1:7">
      <c r="A747" s="660" t="s">
        <v>19424</v>
      </c>
      <c r="B747" s="402"/>
      <c r="C747" s="403"/>
      <c r="D747" s="404"/>
      <c r="E747" s="655"/>
    </row>
    <row r="748" spans="1:7">
      <c r="A748" s="660">
        <v>11927</v>
      </c>
      <c r="B748" s="402" t="s">
        <v>19425</v>
      </c>
      <c r="C748" s="403"/>
      <c r="D748" s="404" t="s">
        <v>18987</v>
      </c>
      <c r="E748" s="655">
        <v>2.68</v>
      </c>
      <c r="G748" s="400" t="s">
        <v>108</v>
      </c>
    </row>
    <row r="749" spans="1:7">
      <c r="A749" s="660" t="s">
        <v>19426</v>
      </c>
      <c r="B749" s="402"/>
      <c r="C749" s="403"/>
      <c r="D749" s="404"/>
      <c r="E749" s="655"/>
    </row>
    <row r="750" spans="1:7">
      <c r="A750" s="660">
        <v>11928</v>
      </c>
      <c r="B750" s="402" t="s">
        <v>19425</v>
      </c>
      <c r="C750" s="403"/>
      <c r="D750" s="404" t="s">
        <v>18987</v>
      </c>
      <c r="E750" s="655">
        <v>3.07</v>
      </c>
      <c r="G750" s="400" t="s">
        <v>108</v>
      </c>
    </row>
    <row r="751" spans="1:7">
      <c r="A751" s="660" t="s">
        <v>19427</v>
      </c>
      <c r="B751" s="402"/>
      <c r="C751" s="403"/>
      <c r="D751" s="404"/>
      <c r="E751" s="655"/>
    </row>
    <row r="752" spans="1:7">
      <c r="A752" s="660">
        <v>11929</v>
      </c>
      <c r="B752" s="402" t="s">
        <v>19425</v>
      </c>
      <c r="C752" s="403"/>
      <c r="D752" s="404" t="s">
        <v>18987</v>
      </c>
      <c r="E752" s="655">
        <v>4.76</v>
      </c>
      <c r="G752" s="400" t="s">
        <v>108</v>
      </c>
    </row>
    <row r="753" spans="1:7">
      <c r="A753" s="660" t="s">
        <v>19428</v>
      </c>
      <c r="B753" s="402"/>
      <c r="C753" s="403"/>
      <c r="D753" s="404"/>
      <c r="E753" s="655"/>
    </row>
    <row r="754" spans="1:7">
      <c r="A754" s="660">
        <v>36801</v>
      </c>
      <c r="B754" s="402" t="s">
        <v>1382</v>
      </c>
      <c r="C754" s="403" t="s">
        <v>108</v>
      </c>
      <c r="D754" s="404" t="s">
        <v>18987</v>
      </c>
      <c r="E754" s="655">
        <v>14.67</v>
      </c>
    </row>
    <row r="755" spans="1:7">
      <c r="A755" s="660">
        <v>37600</v>
      </c>
      <c r="B755" s="402" t="s">
        <v>1383</v>
      </c>
      <c r="C755" s="403" t="s">
        <v>108</v>
      </c>
      <c r="D755" s="404" t="s">
        <v>18987</v>
      </c>
      <c r="E755" s="655">
        <v>20.47</v>
      </c>
    </row>
    <row r="756" spans="1:7">
      <c r="A756" s="660">
        <v>37599</v>
      </c>
      <c r="B756" s="402" t="s">
        <v>1384</v>
      </c>
      <c r="C756" s="403"/>
      <c r="D756" s="404" t="s">
        <v>18987</v>
      </c>
      <c r="E756" s="655">
        <v>19.05</v>
      </c>
      <c r="G756" s="400" t="s">
        <v>108</v>
      </c>
    </row>
    <row r="757" spans="1:7">
      <c r="A757" s="660">
        <v>1</v>
      </c>
      <c r="B757" s="402" t="s">
        <v>1385</v>
      </c>
      <c r="C757" s="403"/>
      <c r="D757" s="404" t="s">
        <v>18991</v>
      </c>
      <c r="E757" s="655">
        <v>33</v>
      </c>
      <c r="F757" s="400" t="s">
        <v>118</v>
      </c>
    </row>
    <row r="758" spans="1:7">
      <c r="A758" s="660">
        <v>3</v>
      </c>
      <c r="B758" s="402" t="s">
        <v>1386</v>
      </c>
      <c r="C758" s="403" t="s">
        <v>124</v>
      </c>
      <c r="D758" s="404" t="s">
        <v>18987</v>
      </c>
      <c r="E758" s="655">
        <v>3.12</v>
      </c>
    </row>
    <row r="759" spans="1:7">
      <c r="A759" s="660">
        <v>34457</v>
      </c>
      <c r="B759" s="402" t="s">
        <v>1387</v>
      </c>
      <c r="C759" s="403" t="s">
        <v>118</v>
      </c>
      <c r="D759" s="404" t="s">
        <v>18987</v>
      </c>
      <c r="E759" s="655">
        <v>4.13</v>
      </c>
    </row>
    <row r="760" spans="1:7">
      <c r="A760" s="660">
        <v>34341</v>
      </c>
      <c r="B760" s="402" t="s">
        <v>1388</v>
      </c>
      <c r="C760" s="403"/>
      <c r="D760" s="404" t="s">
        <v>18987</v>
      </c>
      <c r="E760" s="655">
        <v>3.3</v>
      </c>
    </row>
    <row r="761" spans="1:7">
      <c r="A761" s="660">
        <v>26</v>
      </c>
      <c r="B761" s="402" t="s">
        <v>1389</v>
      </c>
      <c r="C761" s="403"/>
      <c r="D761" s="404" t="s">
        <v>18987</v>
      </c>
      <c r="E761" s="655">
        <v>3.49</v>
      </c>
    </row>
    <row r="762" spans="1:7">
      <c r="A762" s="660">
        <v>20</v>
      </c>
      <c r="B762" s="402" t="s">
        <v>1390</v>
      </c>
      <c r="C762" s="403"/>
      <c r="D762" s="404" t="s">
        <v>18991</v>
      </c>
      <c r="E762" s="655">
        <v>3.51</v>
      </c>
    </row>
    <row r="763" spans="1:7">
      <c r="A763" s="660">
        <v>21</v>
      </c>
      <c r="B763" s="402" t="s">
        <v>1391</v>
      </c>
      <c r="C763" s="403"/>
      <c r="D763" s="404" t="s">
        <v>18987</v>
      </c>
      <c r="E763" s="655">
        <v>3.51</v>
      </c>
    </row>
    <row r="764" spans="1:7">
      <c r="A764" s="660">
        <v>24</v>
      </c>
      <c r="B764" s="402" t="s">
        <v>1392</v>
      </c>
      <c r="C764" s="403"/>
      <c r="D764" s="404" t="s">
        <v>18987</v>
      </c>
      <c r="E764" s="655">
        <v>3.51</v>
      </c>
    </row>
    <row r="765" spans="1:7">
      <c r="A765" s="660">
        <v>25</v>
      </c>
      <c r="B765" s="402" t="s">
        <v>1393</v>
      </c>
      <c r="C765" s="403"/>
      <c r="D765" s="404" t="s">
        <v>18987</v>
      </c>
      <c r="E765" s="655">
        <v>3.51</v>
      </c>
    </row>
    <row r="766" spans="1:7">
      <c r="A766" s="660">
        <v>22</v>
      </c>
      <c r="B766" s="402" t="s">
        <v>256</v>
      </c>
      <c r="C766" s="403"/>
      <c r="D766" s="404" t="s">
        <v>18987</v>
      </c>
      <c r="E766" s="655">
        <v>3.76</v>
      </c>
    </row>
    <row r="767" spans="1:7">
      <c r="A767" s="660">
        <v>23</v>
      </c>
      <c r="B767" s="402" t="s">
        <v>1394</v>
      </c>
      <c r="C767" s="403"/>
      <c r="D767" s="404" t="s">
        <v>18987</v>
      </c>
      <c r="E767" s="655">
        <v>3.72</v>
      </c>
    </row>
    <row r="768" spans="1:7">
      <c r="A768" s="660">
        <v>34439</v>
      </c>
      <c r="B768" s="402" t="s">
        <v>1395</v>
      </c>
      <c r="C768" s="403" t="s">
        <v>118</v>
      </c>
      <c r="D768" s="404" t="s">
        <v>18987</v>
      </c>
      <c r="E768" s="655">
        <v>4.16</v>
      </c>
    </row>
    <row r="769" spans="1:5">
      <c r="A769" s="660">
        <v>34</v>
      </c>
      <c r="B769" s="402" t="s">
        <v>241</v>
      </c>
      <c r="C769" s="403"/>
      <c r="D769" s="404" t="s">
        <v>18987</v>
      </c>
      <c r="E769" s="655">
        <v>3.7</v>
      </c>
    </row>
    <row r="770" spans="1:5">
      <c r="A770" s="660">
        <v>34441</v>
      </c>
      <c r="B770" s="402" t="s">
        <v>1396</v>
      </c>
      <c r="C770" s="403" t="s">
        <v>118</v>
      </c>
      <c r="D770" s="404" t="s">
        <v>18987</v>
      </c>
      <c r="E770" s="655">
        <v>3.94</v>
      </c>
    </row>
    <row r="771" spans="1:5">
      <c r="A771" s="660">
        <v>31</v>
      </c>
      <c r="B771" s="402" t="s">
        <v>1397</v>
      </c>
      <c r="C771" s="403"/>
      <c r="D771" s="404" t="s">
        <v>18987</v>
      </c>
      <c r="E771" s="655">
        <v>3.52</v>
      </c>
    </row>
    <row r="772" spans="1:5">
      <c r="A772" s="660">
        <v>34443</v>
      </c>
      <c r="B772" s="402" t="s">
        <v>1398</v>
      </c>
      <c r="C772" s="403" t="s">
        <v>118</v>
      </c>
      <c r="D772" s="404" t="s">
        <v>18987</v>
      </c>
      <c r="E772" s="655">
        <v>3.94</v>
      </c>
    </row>
    <row r="773" spans="1:5">
      <c r="A773" s="660">
        <v>27</v>
      </c>
      <c r="B773" s="402" t="s">
        <v>1399</v>
      </c>
      <c r="C773" s="403"/>
      <c r="D773" s="404" t="s">
        <v>18991</v>
      </c>
      <c r="E773" s="655">
        <v>3.52</v>
      </c>
    </row>
    <row r="774" spans="1:5">
      <c r="A774" s="660">
        <v>34446</v>
      </c>
      <c r="B774" s="402" t="s">
        <v>1400</v>
      </c>
      <c r="C774" s="403" t="s">
        <v>118</v>
      </c>
      <c r="D774" s="404" t="s">
        <v>18987</v>
      </c>
      <c r="E774" s="655">
        <v>3.94</v>
      </c>
    </row>
    <row r="775" spans="1:5">
      <c r="A775" s="660">
        <v>29</v>
      </c>
      <c r="B775" s="402" t="s">
        <v>1401</v>
      </c>
      <c r="C775" s="403"/>
      <c r="D775" s="404" t="s">
        <v>18987</v>
      </c>
      <c r="E775" s="655">
        <v>3.29</v>
      </c>
    </row>
    <row r="776" spans="1:5">
      <c r="A776" s="660">
        <v>28</v>
      </c>
      <c r="B776" s="402" t="s">
        <v>1402</v>
      </c>
      <c r="C776" s="403"/>
      <c r="D776" s="404" t="s">
        <v>18987</v>
      </c>
      <c r="E776" s="655">
        <v>3.8</v>
      </c>
    </row>
    <row r="777" spans="1:5">
      <c r="A777" s="660">
        <v>34449</v>
      </c>
      <c r="B777" s="402" t="s">
        <v>1403</v>
      </c>
      <c r="C777" s="403" t="s">
        <v>118</v>
      </c>
      <c r="D777" s="404" t="s">
        <v>18987</v>
      </c>
      <c r="E777" s="655">
        <v>4.34</v>
      </c>
    </row>
    <row r="778" spans="1:5">
      <c r="A778" s="660">
        <v>32</v>
      </c>
      <c r="B778" s="402" t="s">
        <v>1404</v>
      </c>
      <c r="C778" s="403"/>
      <c r="D778" s="404" t="s">
        <v>18987</v>
      </c>
      <c r="E778" s="655">
        <v>3.87</v>
      </c>
    </row>
    <row r="779" spans="1:5">
      <c r="A779" s="660">
        <v>33</v>
      </c>
      <c r="B779" s="402" t="s">
        <v>1405</v>
      </c>
      <c r="C779" s="403"/>
      <c r="D779" s="404" t="s">
        <v>18987</v>
      </c>
      <c r="E779" s="655">
        <v>4.3499999999999996</v>
      </c>
    </row>
    <row r="780" spans="1:5">
      <c r="A780" s="660">
        <v>34343</v>
      </c>
      <c r="B780" s="402" t="s">
        <v>1406</v>
      </c>
      <c r="C780" s="403"/>
      <c r="D780" s="404" t="s">
        <v>18987</v>
      </c>
      <c r="E780" s="655">
        <v>4.18</v>
      </c>
    </row>
    <row r="781" spans="1:5">
      <c r="A781" s="660">
        <v>34452</v>
      </c>
      <c r="B781" s="402" t="s">
        <v>1407</v>
      </c>
      <c r="C781" s="403" t="s">
        <v>118</v>
      </c>
      <c r="D781" s="404" t="s">
        <v>18987</v>
      </c>
      <c r="E781" s="655">
        <v>3.84</v>
      </c>
    </row>
    <row r="782" spans="1:5">
      <c r="A782" s="660">
        <v>36</v>
      </c>
      <c r="B782" s="402" t="s">
        <v>1408</v>
      </c>
      <c r="C782" s="403"/>
      <c r="D782" s="404" t="s">
        <v>18987</v>
      </c>
      <c r="E782" s="655">
        <v>3.67</v>
      </c>
    </row>
    <row r="783" spans="1:5">
      <c r="A783" s="660">
        <v>34456</v>
      </c>
      <c r="B783" s="402" t="s">
        <v>1409</v>
      </c>
      <c r="C783" s="403" t="s">
        <v>118</v>
      </c>
      <c r="D783" s="404" t="s">
        <v>18987</v>
      </c>
      <c r="E783" s="655">
        <v>3.84</v>
      </c>
    </row>
    <row r="784" spans="1:5">
      <c r="A784" s="660">
        <v>39</v>
      </c>
      <c r="B784" s="402" t="s">
        <v>1410</v>
      </c>
      <c r="C784" s="403"/>
      <c r="D784" s="404" t="s">
        <v>18987</v>
      </c>
      <c r="E784" s="655">
        <v>3.67</v>
      </c>
    </row>
    <row r="785" spans="1:7">
      <c r="A785" s="660">
        <v>40</v>
      </c>
      <c r="B785" s="402" t="s">
        <v>1411</v>
      </c>
      <c r="C785" s="403"/>
      <c r="D785" s="404" t="s">
        <v>18987</v>
      </c>
      <c r="E785" s="655">
        <v>3.75</v>
      </c>
    </row>
    <row r="786" spans="1:7">
      <c r="A786" s="660" t="s">
        <v>19024</v>
      </c>
      <c r="B786" s="402"/>
      <c r="C786" s="403"/>
      <c r="D786" s="404"/>
      <c r="E786" s="655"/>
    </row>
    <row r="787" spans="1:7">
      <c r="A787" s="660" t="s">
        <v>19067</v>
      </c>
      <c r="B787" s="402"/>
      <c r="C787" s="403"/>
      <c r="D787" s="404"/>
      <c r="E787" s="655"/>
      <c r="G787" s="400" t="s">
        <v>19068</v>
      </c>
    </row>
    <row r="788" spans="1:7">
      <c r="A788" s="660" t="s">
        <v>19069</v>
      </c>
      <c r="B788" s="402"/>
      <c r="C788" s="403"/>
      <c r="D788" s="404"/>
      <c r="E788" s="655"/>
    </row>
    <row r="789" spans="1:7">
      <c r="A789" s="660" t="s">
        <v>19070</v>
      </c>
      <c r="B789" s="402"/>
      <c r="C789" s="403"/>
      <c r="D789" s="404"/>
      <c r="E789" s="655"/>
    </row>
    <row r="790" spans="1:7">
      <c r="A790" s="660" t="s">
        <v>19071</v>
      </c>
      <c r="B790" s="402"/>
      <c r="C790" s="403"/>
      <c r="D790" s="404"/>
      <c r="E790" s="655"/>
    </row>
    <row r="791" spans="1:7">
      <c r="A791" s="660" t="s">
        <v>19072</v>
      </c>
      <c r="B791" s="402"/>
      <c r="C791" s="403"/>
      <c r="D791" s="404"/>
      <c r="E791" s="655"/>
    </row>
    <row r="792" spans="1:7">
      <c r="A792" s="660" t="s">
        <v>19073</v>
      </c>
      <c r="B792" s="402"/>
      <c r="C792" s="403"/>
      <c r="D792" s="404"/>
      <c r="E792" s="655"/>
    </row>
    <row r="793" spans="1:7">
      <c r="A793" s="660" t="s">
        <v>19074</v>
      </c>
      <c r="B793" s="402"/>
      <c r="C793" s="403" t="s">
        <v>19115</v>
      </c>
      <c r="D793" s="404"/>
      <c r="E793" s="655"/>
    </row>
    <row r="794" spans="1:7">
      <c r="A794" s="660" t="s">
        <v>19075</v>
      </c>
      <c r="B794" s="402"/>
      <c r="C794" s="403"/>
      <c r="D794" s="404" t="s">
        <v>19077</v>
      </c>
      <c r="E794" s="655"/>
      <c r="F794" s="400" t="s">
        <v>19078</v>
      </c>
      <c r="G794" s="400" t="s">
        <v>19076</v>
      </c>
    </row>
    <row r="795" spans="1:7">
      <c r="A795" s="660" t="s">
        <v>19079</v>
      </c>
      <c r="B795" s="402" t="s">
        <v>19080</v>
      </c>
      <c r="C795" s="403"/>
      <c r="D795" s="404" t="s">
        <v>19081</v>
      </c>
      <c r="E795" s="655" t="s">
        <v>19082</v>
      </c>
    </row>
    <row r="796" spans="1:7">
      <c r="A796" s="660"/>
      <c r="B796" s="402"/>
      <c r="C796" s="403"/>
      <c r="D796" s="404" t="s">
        <v>19083</v>
      </c>
      <c r="E796" s="655" t="s">
        <v>19084</v>
      </c>
    </row>
    <row r="797" spans="1:7">
      <c r="A797" s="660">
        <v>34460</v>
      </c>
      <c r="B797" s="402" t="s">
        <v>1412</v>
      </c>
      <c r="C797" s="403" t="s">
        <v>118</v>
      </c>
      <c r="D797" s="404" t="s">
        <v>18987</v>
      </c>
      <c r="E797" s="655">
        <v>4.21</v>
      </c>
    </row>
    <row r="798" spans="1:7">
      <c r="A798" s="660">
        <v>42</v>
      </c>
      <c r="B798" s="402" t="s">
        <v>1413</v>
      </c>
      <c r="C798" s="403"/>
      <c r="D798" s="404" t="s">
        <v>18987</v>
      </c>
      <c r="E798" s="655">
        <v>3.81</v>
      </c>
    </row>
    <row r="799" spans="1:7">
      <c r="A799" s="660">
        <v>38</v>
      </c>
      <c r="B799" s="402" t="s">
        <v>1414</v>
      </c>
      <c r="C799" s="403"/>
      <c r="D799" s="404" t="s">
        <v>18987</v>
      </c>
      <c r="E799" s="655">
        <v>4.24</v>
      </c>
    </row>
    <row r="800" spans="1:7">
      <c r="A800" s="660">
        <v>34344</v>
      </c>
      <c r="B800" s="402" t="s">
        <v>1415</v>
      </c>
      <c r="C800" s="403" t="s">
        <v>118</v>
      </c>
      <c r="D800" s="404" t="s">
        <v>18987</v>
      </c>
      <c r="E800" s="655">
        <v>5.76</v>
      </c>
    </row>
    <row r="801" spans="1:7">
      <c r="A801" s="660">
        <v>20063</v>
      </c>
      <c r="B801" s="402" t="s">
        <v>19429</v>
      </c>
      <c r="C801" s="403"/>
      <c r="D801" s="404" t="s">
        <v>18987</v>
      </c>
      <c r="E801" s="655">
        <v>3.2</v>
      </c>
      <c r="G801" s="400" t="s">
        <v>108</v>
      </c>
    </row>
    <row r="802" spans="1:7">
      <c r="A802" s="660" t="s">
        <v>19430</v>
      </c>
      <c r="B802" s="402"/>
      <c r="C802" s="403"/>
      <c r="D802" s="404"/>
      <c r="E802" s="655"/>
    </row>
    <row r="803" spans="1:7">
      <c r="A803" s="660">
        <v>77</v>
      </c>
      <c r="B803" s="402" t="s">
        <v>1416</v>
      </c>
      <c r="C803" s="403"/>
      <c r="D803" s="404" t="s">
        <v>18987</v>
      </c>
      <c r="E803" s="655">
        <v>3.92</v>
      </c>
      <c r="F803" s="400" t="s">
        <v>108</v>
      </c>
    </row>
    <row r="804" spans="1:7">
      <c r="A804" s="660">
        <v>76</v>
      </c>
      <c r="B804" s="402" t="s">
        <v>1417</v>
      </c>
      <c r="C804" s="403" t="s">
        <v>108</v>
      </c>
      <c r="D804" s="404" t="s">
        <v>18987</v>
      </c>
      <c r="E804" s="655">
        <v>0.76</v>
      </c>
    </row>
    <row r="805" spans="1:7">
      <c r="A805" s="660">
        <v>84</v>
      </c>
      <c r="B805" s="402" t="s">
        <v>1418</v>
      </c>
      <c r="C805" s="403" t="s">
        <v>108</v>
      </c>
      <c r="D805" s="404" t="s">
        <v>18987</v>
      </c>
      <c r="E805" s="655">
        <v>1.4</v>
      </c>
    </row>
    <row r="806" spans="1:7">
      <c r="A806" s="660">
        <v>67</v>
      </c>
      <c r="B806" s="402" t="s">
        <v>997</v>
      </c>
      <c r="C806" s="403"/>
      <c r="D806" s="404" t="s">
        <v>18987</v>
      </c>
      <c r="E806" s="655">
        <v>8.5399999999999991</v>
      </c>
      <c r="G806" s="400" t="s">
        <v>108</v>
      </c>
    </row>
    <row r="807" spans="1:7">
      <c r="A807" s="660">
        <v>71</v>
      </c>
      <c r="B807" s="402" t="s">
        <v>1419</v>
      </c>
      <c r="C807" s="403"/>
      <c r="D807" s="404" t="s">
        <v>18987</v>
      </c>
      <c r="E807" s="655">
        <v>15.01</v>
      </c>
      <c r="G807" s="400" t="s">
        <v>108</v>
      </c>
    </row>
    <row r="808" spans="1:7">
      <c r="A808" s="660">
        <v>73</v>
      </c>
      <c r="B808" s="402" t="s">
        <v>1420</v>
      </c>
      <c r="C808" s="403"/>
      <c r="D808" s="404" t="s">
        <v>18987</v>
      </c>
      <c r="E808" s="655">
        <v>10.8</v>
      </c>
      <c r="G808" s="400" t="s">
        <v>108</v>
      </c>
    </row>
    <row r="809" spans="1:7">
      <c r="A809" s="660">
        <v>103</v>
      </c>
      <c r="B809" s="402" t="s">
        <v>1421</v>
      </c>
      <c r="C809" s="403"/>
      <c r="D809" s="404" t="s">
        <v>18987</v>
      </c>
      <c r="E809" s="655">
        <v>37.340000000000003</v>
      </c>
      <c r="G809" s="400" t="s">
        <v>108</v>
      </c>
    </row>
    <row r="810" spans="1:7">
      <c r="A810" s="660">
        <v>107</v>
      </c>
      <c r="B810" s="402" t="s">
        <v>1422</v>
      </c>
      <c r="C810" s="403"/>
      <c r="D810" s="404" t="s">
        <v>18987</v>
      </c>
      <c r="E810" s="655">
        <v>0.71</v>
      </c>
      <c r="G810" s="400" t="s">
        <v>108</v>
      </c>
    </row>
    <row r="811" spans="1:7">
      <c r="A811" s="660">
        <v>65</v>
      </c>
      <c r="B811" s="402" t="s">
        <v>1423</v>
      </c>
      <c r="C811" s="403"/>
      <c r="D811" s="404" t="s">
        <v>18991</v>
      </c>
      <c r="E811" s="655">
        <v>0.8</v>
      </c>
      <c r="G811" s="400" t="s">
        <v>108</v>
      </c>
    </row>
    <row r="812" spans="1:7">
      <c r="A812" s="660">
        <v>108</v>
      </c>
      <c r="B812" s="402" t="s">
        <v>1424</v>
      </c>
      <c r="C812" s="403"/>
      <c r="D812" s="404" t="s">
        <v>18987</v>
      </c>
      <c r="E812" s="655">
        <v>1.58</v>
      </c>
      <c r="G812" s="400" t="s">
        <v>108</v>
      </c>
    </row>
    <row r="813" spans="1:7">
      <c r="A813" s="660">
        <v>110</v>
      </c>
      <c r="B813" s="402" t="s">
        <v>1425</v>
      </c>
      <c r="C813" s="403"/>
      <c r="D813" s="404" t="s">
        <v>18987</v>
      </c>
      <c r="E813" s="655">
        <v>3.74</v>
      </c>
      <c r="G813" s="400" t="s">
        <v>108</v>
      </c>
    </row>
    <row r="814" spans="1:7">
      <c r="A814" s="660">
        <v>109</v>
      </c>
      <c r="B814" s="402" t="s">
        <v>1426</v>
      </c>
      <c r="C814" s="403"/>
      <c r="D814" s="404" t="s">
        <v>18987</v>
      </c>
      <c r="E814" s="655">
        <v>2.85</v>
      </c>
      <c r="G814" s="400" t="s">
        <v>108</v>
      </c>
    </row>
    <row r="815" spans="1:7">
      <c r="A815" s="660">
        <v>111</v>
      </c>
      <c r="B815" s="402" t="s">
        <v>1427</v>
      </c>
      <c r="C815" s="403"/>
      <c r="D815" s="404" t="s">
        <v>18987</v>
      </c>
      <c r="E815" s="655">
        <v>6.49</v>
      </c>
      <c r="G815" s="400" t="s">
        <v>108</v>
      </c>
    </row>
    <row r="816" spans="1:7">
      <c r="A816" s="660">
        <v>112</v>
      </c>
      <c r="B816" s="402" t="s">
        <v>1428</v>
      </c>
      <c r="C816" s="403"/>
      <c r="D816" s="404" t="s">
        <v>18987</v>
      </c>
      <c r="E816" s="655">
        <v>3.51</v>
      </c>
      <c r="G816" s="400" t="s">
        <v>108</v>
      </c>
    </row>
    <row r="817" spans="1:7">
      <c r="A817" s="660">
        <v>113</v>
      </c>
      <c r="B817" s="402" t="s">
        <v>1429</v>
      </c>
      <c r="C817" s="403"/>
      <c r="D817" s="404" t="s">
        <v>18987</v>
      </c>
      <c r="E817" s="655">
        <v>8.94</v>
      </c>
      <c r="G817" s="400" t="s">
        <v>108</v>
      </c>
    </row>
    <row r="818" spans="1:7">
      <c r="A818" s="660">
        <v>104</v>
      </c>
      <c r="B818" s="402" t="s">
        <v>1430</v>
      </c>
      <c r="C818" s="403"/>
      <c r="D818" s="404" t="s">
        <v>18987</v>
      </c>
      <c r="E818" s="655">
        <v>15.42</v>
      </c>
      <c r="G818" s="400" t="s">
        <v>108</v>
      </c>
    </row>
    <row r="819" spans="1:7">
      <c r="A819" s="660">
        <v>102</v>
      </c>
      <c r="B819" s="402" t="s">
        <v>1431</v>
      </c>
      <c r="C819" s="403"/>
      <c r="D819" s="404" t="s">
        <v>18987</v>
      </c>
      <c r="E819" s="655">
        <v>23.18</v>
      </c>
      <c r="G819" s="400" t="s">
        <v>108</v>
      </c>
    </row>
    <row r="820" spans="1:7">
      <c r="A820" s="660">
        <v>95</v>
      </c>
      <c r="B820" s="402" t="s">
        <v>19431</v>
      </c>
      <c r="C820" s="403"/>
      <c r="D820" s="404" t="s">
        <v>18987</v>
      </c>
      <c r="E820" s="655">
        <v>9.8000000000000007</v>
      </c>
      <c r="G820" s="400" t="s">
        <v>108</v>
      </c>
    </row>
    <row r="821" spans="1:7">
      <c r="A821" s="660" t="s">
        <v>19432</v>
      </c>
      <c r="B821" s="402"/>
      <c r="C821" s="403"/>
      <c r="D821" s="404"/>
      <c r="E821" s="655"/>
    </row>
    <row r="822" spans="1:7">
      <c r="A822" s="660">
        <v>96</v>
      </c>
      <c r="B822" s="402" t="s">
        <v>19433</v>
      </c>
      <c r="C822" s="403"/>
      <c r="D822" s="404" t="s">
        <v>18987</v>
      </c>
      <c r="E822" s="655">
        <v>12.68</v>
      </c>
      <c r="G822" s="400" t="s">
        <v>108</v>
      </c>
    </row>
    <row r="823" spans="1:7">
      <c r="A823" s="660" t="s">
        <v>19432</v>
      </c>
      <c r="B823" s="402"/>
      <c r="C823" s="403"/>
      <c r="D823" s="404"/>
      <c r="E823" s="655"/>
    </row>
    <row r="824" spans="1:7">
      <c r="A824" s="660">
        <v>97</v>
      </c>
      <c r="B824" s="402" t="s">
        <v>19434</v>
      </c>
      <c r="C824" s="403"/>
      <c r="D824" s="404" t="s">
        <v>18987</v>
      </c>
      <c r="E824" s="655">
        <v>15.97</v>
      </c>
      <c r="G824" s="400" t="s">
        <v>108</v>
      </c>
    </row>
    <row r="825" spans="1:7">
      <c r="A825" s="660" t="s">
        <v>19432</v>
      </c>
      <c r="B825" s="402"/>
      <c r="C825" s="403"/>
      <c r="D825" s="404"/>
      <c r="E825" s="655"/>
    </row>
    <row r="826" spans="1:7">
      <c r="A826" s="660">
        <v>98</v>
      </c>
      <c r="B826" s="402" t="s">
        <v>19435</v>
      </c>
      <c r="C826" s="403"/>
      <c r="D826" s="404" t="s">
        <v>18987</v>
      </c>
      <c r="E826" s="655">
        <v>25.9</v>
      </c>
      <c r="G826" s="400" t="s">
        <v>108</v>
      </c>
    </row>
    <row r="827" spans="1:7">
      <c r="A827" s="660" t="s">
        <v>19432</v>
      </c>
      <c r="B827" s="402"/>
      <c r="C827" s="403"/>
      <c r="D827" s="404"/>
      <c r="E827" s="655"/>
    </row>
    <row r="828" spans="1:7">
      <c r="A828" s="660">
        <v>99</v>
      </c>
      <c r="B828" s="402" t="s">
        <v>19436</v>
      </c>
      <c r="C828" s="403"/>
      <c r="D828" s="404" t="s">
        <v>18987</v>
      </c>
      <c r="E828" s="655">
        <v>29.87</v>
      </c>
      <c r="G828" s="400" t="s">
        <v>108</v>
      </c>
    </row>
    <row r="829" spans="1:7">
      <c r="A829" s="660" t="s">
        <v>19432</v>
      </c>
      <c r="B829" s="402"/>
      <c r="C829" s="403"/>
      <c r="D829" s="404"/>
      <c r="E829" s="655"/>
    </row>
    <row r="830" spans="1:7">
      <c r="A830" s="660">
        <v>100</v>
      </c>
      <c r="B830" s="402" t="s">
        <v>19437</v>
      </c>
      <c r="C830" s="403"/>
      <c r="D830" s="404" t="s">
        <v>18987</v>
      </c>
      <c r="E830" s="655">
        <v>36.32</v>
      </c>
      <c r="G830" s="400" t="s">
        <v>108</v>
      </c>
    </row>
    <row r="831" spans="1:7">
      <c r="A831" s="660" t="s">
        <v>19438</v>
      </c>
      <c r="B831" s="402"/>
      <c r="C831" s="403"/>
      <c r="D831" s="404"/>
      <c r="E831" s="655"/>
    </row>
    <row r="832" spans="1:7">
      <c r="A832" s="660">
        <v>75</v>
      </c>
      <c r="B832" s="402" t="s">
        <v>1432</v>
      </c>
      <c r="C832" s="403"/>
      <c r="D832" s="404" t="s">
        <v>18987</v>
      </c>
      <c r="E832" s="655">
        <v>272.45</v>
      </c>
      <c r="G832" s="400" t="s">
        <v>108</v>
      </c>
    </row>
    <row r="833" spans="1:7">
      <c r="A833" s="660">
        <v>114</v>
      </c>
      <c r="B833" s="402" t="s">
        <v>1433</v>
      </c>
      <c r="C833" s="403"/>
      <c r="D833" s="404" t="s">
        <v>18987</v>
      </c>
      <c r="E833" s="655">
        <v>10.75</v>
      </c>
      <c r="G833" s="400" t="s">
        <v>108</v>
      </c>
    </row>
    <row r="834" spans="1:7">
      <c r="A834" s="660">
        <v>68</v>
      </c>
      <c r="B834" s="402" t="s">
        <v>998</v>
      </c>
      <c r="C834" s="403"/>
      <c r="D834" s="404" t="s">
        <v>18987</v>
      </c>
      <c r="E834" s="655">
        <v>14.41</v>
      </c>
      <c r="G834" s="400" t="s">
        <v>108</v>
      </c>
    </row>
    <row r="835" spans="1:7">
      <c r="A835" s="660">
        <v>86</v>
      </c>
      <c r="B835" s="402" t="s">
        <v>1434</v>
      </c>
      <c r="C835" s="403"/>
      <c r="D835" s="404" t="s">
        <v>18987</v>
      </c>
      <c r="E835" s="655">
        <v>21.35</v>
      </c>
      <c r="G835" s="400" t="s">
        <v>108</v>
      </c>
    </row>
    <row r="836" spans="1:7">
      <c r="A836" s="660">
        <v>66</v>
      </c>
      <c r="B836" s="402" t="s">
        <v>1435</v>
      </c>
      <c r="C836" s="403"/>
      <c r="D836" s="404" t="s">
        <v>18987</v>
      </c>
      <c r="E836" s="655">
        <v>24.49</v>
      </c>
      <c r="G836" s="400" t="s">
        <v>108</v>
      </c>
    </row>
    <row r="837" spans="1:7">
      <c r="A837" s="660">
        <v>69</v>
      </c>
      <c r="B837" s="402" t="s">
        <v>1436</v>
      </c>
      <c r="C837" s="403"/>
      <c r="D837" s="404" t="s">
        <v>18987</v>
      </c>
      <c r="E837" s="655">
        <v>36.32</v>
      </c>
      <c r="G837" s="400" t="s">
        <v>108</v>
      </c>
    </row>
    <row r="838" spans="1:7">
      <c r="A838" s="660">
        <v>83</v>
      </c>
      <c r="B838" s="402" t="s">
        <v>1437</v>
      </c>
      <c r="C838" s="403"/>
      <c r="D838" s="404" t="s">
        <v>18987</v>
      </c>
      <c r="E838" s="655">
        <v>141.33000000000001</v>
      </c>
      <c r="G838" s="400" t="s">
        <v>108</v>
      </c>
    </row>
    <row r="839" spans="1:7">
      <c r="A839" s="660">
        <v>74</v>
      </c>
      <c r="B839" s="402" t="s">
        <v>1438</v>
      </c>
      <c r="C839" s="403"/>
      <c r="D839" s="404" t="s">
        <v>18987</v>
      </c>
      <c r="E839" s="655">
        <v>190.38</v>
      </c>
      <c r="G839" s="400" t="s">
        <v>108</v>
      </c>
    </row>
    <row r="840" spans="1:7">
      <c r="A840" s="660">
        <v>106</v>
      </c>
      <c r="B840" s="402" t="s">
        <v>19439</v>
      </c>
      <c r="C840" s="403"/>
      <c r="D840" s="404" t="s">
        <v>18987</v>
      </c>
      <c r="E840" s="655">
        <v>389.2</v>
      </c>
      <c r="G840" s="400" t="s">
        <v>108</v>
      </c>
    </row>
    <row r="841" spans="1:7">
      <c r="A841" s="660" t="s">
        <v>18986</v>
      </c>
      <c r="B841" s="402"/>
      <c r="C841" s="403"/>
      <c r="D841" s="404"/>
      <c r="E841" s="655"/>
    </row>
    <row r="842" spans="1:7">
      <c r="A842" s="660">
        <v>87</v>
      </c>
      <c r="B842" s="402" t="s">
        <v>19440</v>
      </c>
      <c r="C842" s="403"/>
      <c r="D842" s="404" t="s">
        <v>18987</v>
      </c>
      <c r="E842" s="655">
        <v>16.11</v>
      </c>
      <c r="G842" s="400" t="s">
        <v>108</v>
      </c>
    </row>
    <row r="843" spans="1:7">
      <c r="A843" s="660" t="s">
        <v>18986</v>
      </c>
      <c r="B843" s="402"/>
      <c r="C843" s="403"/>
      <c r="D843" s="404"/>
      <c r="E843" s="655"/>
    </row>
    <row r="844" spans="1:7">
      <c r="A844" s="660">
        <v>88</v>
      </c>
      <c r="B844" s="402" t="s">
        <v>1439</v>
      </c>
      <c r="C844" s="403"/>
      <c r="D844" s="404" t="s">
        <v>18987</v>
      </c>
      <c r="E844" s="655">
        <v>19.38</v>
      </c>
      <c r="G844" s="400" t="s">
        <v>108</v>
      </c>
    </row>
    <row r="845" spans="1:7">
      <c r="A845" s="660">
        <v>89</v>
      </c>
      <c r="B845" s="402" t="s">
        <v>19441</v>
      </c>
      <c r="C845" s="403"/>
      <c r="D845" s="404" t="s">
        <v>18987</v>
      </c>
      <c r="E845" s="655">
        <v>28.6</v>
      </c>
      <c r="G845" s="400" t="s">
        <v>108</v>
      </c>
    </row>
    <row r="846" spans="1:7">
      <c r="A846" s="660" t="s">
        <v>18986</v>
      </c>
      <c r="B846" s="402"/>
      <c r="C846" s="403"/>
      <c r="D846" s="404"/>
      <c r="E846" s="655"/>
    </row>
    <row r="847" spans="1:7">
      <c r="A847" s="660">
        <v>90</v>
      </c>
      <c r="B847" s="402" t="s">
        <v>19442</v>
      </c>
      <c r="C847" s="403"/>
      <c r="D847" s="404" t="s">
        <v>18987</v>
      </c>
      <c r="E847" s="655">
        <v>32.799999999999997</v>
      </c>
      <c r="G847" s="400" t="s">
        <v>108</v>
      </c>
    </row>
    <row r="848" spans="1:7">
      <c r="A848" s="660" t="s">
        <v>19024</v>
      </c>
      <c r="B848" s="402"/>
      <c r="C848" s="403"/>
      <c r="D848" s="404"/>
      <c r="E848" s="655"/>
    </row>
    <row r="849" spans="1:7">
      <c r="A849" s="660" t="s">
        <v>19067</v>
      </c>
      <c r="B849" s="402"/>
      <c r="C849" s="403"/>
      <c r="D849" s="404"/>
      <c r="E849" s="655"/>
      <c r="G849" s="400" t="s">
        <v>19068</v>
      </c>
    </row>
    <row r="850" spans="1:7">
      <c r="A850" s="660" t="s">
        <v>19069</v>
      </c>
      <c r="B850" s="402"/>
      <c r="C850" s="403"/>
      <c r="D850" s="404"/>
      <c r="E850" s="655"/>
    </row>
    <row r="851" spans="1:7">
      <c r="A851" s="660" t="s">
        <v>19070</v>
      </c>
      <c r="B851" s="402"/>
      <c r="C851" s="403"/>
      <c r="D851" s="404"/>
      <c r="E851" s="655"/>
    </row>
    <row r="852" spans="1:7">
      <c r="A852" s="660" t="s">
        <v>19071</v>
      </c>
      <c r="B852" s="402"/>
      <c r="C852" s="403"/>
      <c r="D852" s="404"/>
      <c r="E852" s="655"/>
    </row>
    <row r="853" spans="1:7">
      <c r="A853" s="660" t="s">
        <v>19072</v>
      </c>
      <c r="B853" s="402"/>
      <c r="C853" s="403"/>
      <c r="D853" s="404"/>
      <c r="E853" s="655"/>
    </row>
    <row r="854" spans="1:7">
      <c r="A854" s="660" t="s">
        <v>19073</v>
      </c>
      <c r="B854" s="402"/>
      <c r="C854" s="403"/>
      <c r="D854" s="404"/>
      <c r="E854" s="655"/>
    </row>
    <row r="855" spans="1:7">
      <c r="A855" s="660" t="s">
        <v>19074</v>
      </c>
      <c r="B855" s="402"/>
      <c r="C855" s="403" t="s">
        <v>19115</v>
      </c>
      <c r="D855" s="404"/>
      <c r="E855" s="655"/>
    </row>
    <row r="856" spans="1:7">
      <c r="A856" s="660" t="s">
        <v>19075</v>
      </c>
      <c r="B856" s="402"/>
      <c r="C856" s="403"/>
      <c r="D856" s="404" t="s">
        <v>19077</v>
      </c>
      <c r="E856" s="655"/>
      <c r="F856" s="400" t="s">
        <v>19078</v>
      </c>
      <c r="G856" s="400" t="s">
        <v>19076</v>
      </c>
    </row>
    <row r="857" spans="1:7">
      <c r="A857" s="660" t="s">
        <v>19079</v>
      </c>
      <c r="B857" s="402" t="s">
        <v>19080</v>
      </c>
      <c r="C857" s="403"/>
      <c r="D857" s="404" t="s">
        <v>19081</v>
      </c>
      <c r="E857" s="655" t="s">
        <v>19082</v>
      </c>
    </row>
    <row r="858" spans="1:7">
      <c r="A858" s="660"/>
      <c r="B858" s="402"/>
      <c r="C858" s="403"/>
      <c r="D858" s="404" t="s">
        <v>19083</v>
      </c>
      <c r="E858" s="655" t="s">
        <v>19084</v>
      </c>
    </row>
    <row r="859" spans="1:7">
      <c r="A859" s="660" t="s">
        <v>18986</v>
      </c>
      <c r="B859" s="402"/>
      <c r="C859" s="403"/>
      <c r="D859" s="404"/>
      <c r="E859" s="655"/>
    </row>
    <row r="860" spans="1:7">
      <c r="A860" s="660">
        <v>81</v>
      </c>
      <c r="B860" s="402" t="s">
        <v>1440</v>
      </c>
      <c r="C860" s="403"/>
      <c r="D860" s="404" t="s">
        <v>18987</v>
      </c>
      <c r="E860" s="655">
        <v>48.68</v>
      </c>
      <c r="G860" s="400" t="s">
        <v>108</v>
      </c>
    </row>
    <row r="861" spans="1:7">
      <c r="A861" s="660">
        <v>82</v>
      </c>
      <c r="B861" s="402" t="s">
        <v>19443</v>
      </c>
      <c r="C861" s="403"/>
      <c r="D861" s="404" t="s">
        <v>18987</v>
      </c>
      <c r="E861" s="655">
        <v>189.44</v>
      </c>
      <c r="G861" s="400" t="s">
        <v>108</v>
      </c>
    </row>
    <row r="862" spans="1:7">
      <c r="A862" s="660" t="s">
        <v>18986</v>
      </c>
      <c r="B862" s="402"/>
      <c r="C862" s="403"/>
      <c r="D862" s="404"/>
      <c r="E862" s="655"/>
    </row>
    <row r="863" spans="1:7">
      <c r="A863" s="660">
        <v>105</v>
      </c>
      <c r="B863" s="402" t="s">
        <v>1441</v>
      </c>
      <c r="C863" s="403"/>
      <c r="D863" s="404" t="s">
        <v>18987</v>
      </c>
      <c r="E863" s="655">
        <v>255.18</v>
      </c>
      <c r="G863" s="400" t="s">
        <v>108</v>
      </c>
    </row>
    <row r="864" spans="1:7">
      <c r="A864" s="660">
        <v>80</v>
      </c>
      <c r="B864" s="402" t="s">
        <v>19444</v>
      </c>
      <c r="C864" s="403"/>
      <c r="D864" s="404" t="s">
        <v>18987</v>
      </c>
      <c r="E864" s="655">
        <v>27.61</v>
      </c>
      <c r="G864" s="400" t="s">
        <v>108</v>
      </c>
    </row>
    <row r="865" spans="1:7">
      <c r="A865" s="660" t="s">
        <v>19445</v>
      </c>
      <c r="B865" s="402"/>
      <c r="C865" s="403"/>
      <c r="D865" s="404"/>
      <c r="E865" s="655"/>
    </row>
    <row r="866" spans="1:7">
      <c r="A866" s="660">
        <v>72</v>
      </c>
      <c r="B866" s="402" t="s">
        <v>19446</v>
      </c>
      <c r="C866" s="403"/>
      <c r="D866" s="404" t="s">
        <v>18987</v>
      </c>
      <c r="E866" s="655">
        <v>25.26</v>
      </c>
      <c r="G866" s="400" t="s">
        <v>108</v>
      </c>
    </row>
    <row r="867" spans="1:7">
      <c r="A867" s="660" t="s">
        <v>19432</v>
      </c>
      <c r="B867" s="402"/>
      <c r="C867" s="403"/>
      <c r="D867" s="404"/>
      <c r="E867" s="655"/>
    </row>
    <row r="868" spans="1:7">
      <c r="A868" s="660">
        <v>70</v>
      </c>
      <c r="B868" s="402" t="s">
        <v>19447</v>
      </c>
      <c r="C868" s="403"/>
      <c r="D868" s="404" t="s">
        <v>18987</v>
      </c>
      <c r="E868" s="655">
        <v>25.6</v>
      </c>
      <c r="G868" s="400" t="s">
        <v>108</v>
      </c>
    </row>
    <row r="869" spans="1:7">
      <c r="A869" s="660" t="s">
        <v>18986</v>
      </c>
      <c r="B869" s="402"/>
      <c r="C869" s="403"/>
      <c r="D869" s="404"/>
      <c r="E869" s="655"/>
    </row>
    <row r="870" spans="1:7">
      <c r="A870" s="660">
        <v>85</v>
      </c>
      <c r="B870" s="402" t="s">
        <v>1442</v>
      </c>
      <c r="C870" s="403"/>
      <c r="D870" s="404" t="s">
        <v>18987</v>
      </c>
      <c r="E870" s="655">
        <v>36.799999999999997</v>
      </c>
      <c r="G870" s="400" t="s">
        <v>108</v>
      </c>
    </row>
    <row r="871" spans="1:7">
      <c r="A871" s="660">
        <v>37997</v>
      </c>
      <c r="B871" s="402" t="s">
        <v>1443</v>
      </c>
      <c r="C871" s="403" t="s">
        <v>108</v>
      </c>
      <c r="D871" s="404" t="s">
        <v>18987</v>
      </c>
      <c r="E871" s="655">
        <v>4.57</v>
      </c>
    </row>
    <row r="872" spans="1:7">
      <c r="A872" s="660">
        <v>37998</v>
      </c>
      <c r="B872" s="402" t="s">
        <v>1444</v>
      </c>
      <c r="C872" s="403" t="s">
        <v>108</v>
      </c>
      <c r="D872" s="404" t="s">
        <v>18987</v>
      </c>
      <c r="E872" s="655">
        <v>4.74</v>
      </c>
    </row>
    <row r="873" spans="1:7">
      <c r="A873" s="660">
        <v>10899</v>
      </c>
      <c r="B873" s="402" t="s">
        <v>19448</v>
      </c>
      <c r="C873" s="403"/>
      <c r="D873" s="404" t="s">
        <v>18987</v>
      </c>
      <c r="E873" s="655">
        <v>52.57</v>
      </c>
      <c r="G873" s="400" t="s">
        <v>108</v>
      </c>
    </row>
    <row r="874" spans="1:7">
      <c r="A874" s="660" t="s">
        <v>19449</v>
      </c>
      <c r="B874" s="402"/>
      <c r="C874" s="403"/>
      <c r="D874" s="404"/>
      <c r="E874" s="655"/>
    </row>
    <row r="875" spans="1:7">
      <c r="A875" s="660">
        <v>10900</v>
      </c>
      <c r="B875" s="402" t="s">
        <v>19450</v>
      </c>
      <c r="C875" s="403"/>
      <c r="D875" s="404" t="s">
        <v>18987</v>
      </c>
      <c r="E875" s="655">
        <v>41.14</v>
      </c>
      <c r="G875" s="400" t="s">
        <v>108</v>
      </c>
    </row>
    <row r="876" spans="1:7">
      <c r="A876" s="660" t="s">
        <v>19449</v>
      </c>
      <c r="B876" s="402"/>
      <c r="C876" s="403"/>
      <c r="D876" s="404"/>
      <c r="E876" s="655"/>
    </row>
    <row r="877" spans="1:7">
      <c r="A877" s="660">
        <v>20075</v>
      </c>
      <c r="B877" s="402" t="s">
        <v>1445</v>
      </c>
      <c r="C877" s="403" t="s">
        <v>108</v>
      </c>
      <c r="D877" s="404" t="s">
        <v>18987</v>
      </c>
      <c r="E877" s="655">
        <v>82.52</v>
      </c>
    </row>
    <row r="878" spans="1:7">
      <c r="A878" s="660">
        <v>46</v>
      </c>
      <c r="B878" s="402" t="s">
        <v>1446</v>
      </c>
      <c r="C878" s="403" t="s">
        <v>108</v>
      </c>
      <c r="D878" s="404" t="s">
        <v>18987</v>
      </c>
      <c r="E878" s="655">
        <v>73.2</v>
      </c>
    </row>
    <row r="879" spans="1:7">
      <c r="A879" s="660">
        <v>51</v>
      </c>
      <c r="B879" s="402" t="s">
        <v>1447</v>
      </c>
      <c r="C879" s="403" t="s">
        <v>108</v>
      </c>
      <c r="D879" s="404" t="s">
        <v>18987</v>
      </c>
      <c r="E879" s="655">
        <v>166.3</v>
      </c>
    </row>
    <row r="880" spans="1:7">
      <c r="A880" s="660">
        <v>12863</v>
      </c>
      <c r="B880" s="402" t="s">
        <v>1448</v>
      </c>
      <c r="C880" s="403" t="s">
        <v>108</v>
      </c>
      <c r="D880" s="404" t="s">
        <v>18987</v>
      </c>
      <c r="E880" s="655">
        <v>47.85</v>
      </c>
    </row>
    <row r="881" spans="1:7">
      <c r="A881" s="660">
        <v>50</v>
      </c>
      <c r="B881" s="402" t="s">
        <v>1449</v>
      </c>
      <c r="C881" s="403" t="s">
        <v>108</v>
      </c>
      <c r="D881" s="404" t="s">
        <v>18987</v>
      </c>
      <c r="E881" s="655">
        <v>105.34</v>
      </c>
    </row>
    <row r="882" spans="1:7">
      <c r="A882" s="660">
        <v>20076</v>
      </c>
      <c r="B882" s="402" t="s">
        <v>1450</v>
      </c>
      <c r="C882" s="403"/>
      <c r="D882" s="404" t="s">
        <v>18987</v>
      </c>
      <c r="E882" s="655">
        <v>153.66</v>
      </c>
      <c r="F882" s="400" t="s">
        <v>108</v>
      </c>
    </row>
    <row r="883" spans="1:7">
      <c r="A883" s="660">
        <v>20074</v>
      </c>
      <c r="B883" s="402" t="s">
        <v>1451</v>
      </c>
      <c r="C883" s="403" t="s">
        <v>108</v>
      </c>
      <c r="D883" s="404" t="s">
        <v>18987</v>
      </c>
      <c r="E883" s="655">
        <v>45.41</v>
      </c>
    </row>
    <row r="884" spans="1:7">
      <c r="A884" s="660">
        <v>47</v>
      </c>
      <c r="B884" s="402" t="s">
        <v>1452</v>
      </c>
      <c r="C884" s="403" t="s">
        <v>108</v>
      </c>
      <c r="D884" s="404" t="s">
        <v>18987</v>
      </c>
      <c r="E884" s="655">
        <v>87.52</v>
      </c>
    </row>
    <row r="885" spans="1:7">
      <c r="A885" s="660">
        <v>48</v>
      </c>
      <c r="B885" s="402" t="s">
        <v>1453</v>
      </c>
      <c r="C885" s="403" t="s">
        <v>108</v>
      </c>
      <c r="D885" s="404" t="s">
        <v>18987</v>
      </c>
      <c r="E885" s="655">
        <v>34.159999999999997</v>
      </c>
    </row>
    <row r="886" spans="1:7">
      <c r="A886" s="660">
        <v>52</v>
      </c>
      <c r="B886" s="402" t="s">
        <v>1454</v>
      </c>
      <c r="C886" s="403" t="s">
        <v>108</v>
      </c>
      <c r="D886" s="404" t="s">
        <v>18987</v>
      </c>
      <c r="E886" s="655">
        <v>17.05</v>
      </c>
    </row>
    <row r="887" spans="1:7">
      <c r="A887" s="660">
        <v>43</v>
      </c>
      <c r="B887" s="402" t="s">
        <v>1455</v>
      </c>
      <c r="C887" s="403" t="s">
        <v>108</v>
      </c>
      <c r="D887" s="404" t="s">
        <v>18991</v>
      </c>
      <c r="E887" s="655">
        <v>44.87</v>
      </c>
    </row>
    <row r="888" spans="1:7">
      <c r="A888" s="660">
        <v>4791</v>
      </c>
      <c r="B888" s="402" t="s">
        <v>1456</v>
      </c>
      <c r="C888" s="403" t="s">
        <v>118</v>
      </c>
      <c r="D888" s="404" t="s">
        <v>18987</v>
      </c>
      <c r="E888" s="655">
        <v>18</v>
      </c>
    </row>
    <row r="889" spans="1:7">
      <c r="A889" s="660">
        <v>157</v>
      </c>
      <c r="B889" s="402" t="s">
        <v>19451</v>
      </c>
      <c r="C889" s="403"/>
      <c r="D889" s="404" t="s">
        <v>18987</v>
      </c>
      <c r="E889" s="655">
        <v>84.7</v>
      </c>
      <c r="F889" s="400" t="s">
        <v>118</v>
      </c>
    </row>
    <row r="890" spans="1:7">
      <c r="A890" s="660" t="s">
        <v>19452</v>
      </c>
      <c r="B890" s="402"/>
      <c r="C890" s="403"/>
      <c r="D890" s="404"/>
      <c r="E890" s="655"/>
    </row>
    <row r="891" spans="1:7">
      <c r="A891" s="660">
        <v>156</v>
      </c>
      <c r="B891" s="402" t="s">
        <v>1457</v>
      </c>
      <c r="C891" s="403"/>
      <c r="D891" s="404" t="s">
        <v>18987</v>
      </c>
      <c r="E891" s="655">
        <v>37.799999999999997</v>
      </c>
      <c r="F891" s="400" t="s">
        <v>118</v>
      </c>
    </row>
    <row r="892" spans="1:7">
      <c r="A892" s="660">
        <v>131</v>
      </c>
      <c r="B892" s="402" t="s">
        <v>19453</v>
      </c>
      <c r="C892" s="403"/>
      <c r="D892" s="404" t="s">
        <v>18987</v>
      </c>
      <c r="E892" s="655">
        <v>36.29</v>
      </c>
      <c r="F892" s="400" t="s">
        <v>118</v>
      </c>
    </row>
    <row r="893" spans="1:7">
      <c r="A893" s="660" t="s">
        <v>19454</v>
      </c>
      <c r="B893" s="402"/>
      <c r="C893" s="403"/>
      <c r="D893" s="404"/>
      <c r="E893" s="655"/>
    </row>
    <row r="894" spans="1:7">
      <c r="A894" s="660">
        <v>39719</v>
      </c>
      <c r="B894" s="402" t="s">
        <v>19455</v>
      </c>
      <c r="C894" s="403"/>
      <c r="D894" s="404" t="s">
        <v>18987</v>
      </c>
      <c r="E894" s="655">
        <v>48.38</v>
      </c>
      <c r="G894" s="400" t="s">
        <v>124</v>
      </c>
    </row>
    <row r="895" spans="1:7">
      <c r="A895" s="660" t="s">
        <v>19456</v>
      </c>
      <c r="B895" s="402"/>
      <c r="C895" s="403"/>
      <c r="D895" s="404"/>
      <c r="E895" s="655"/>
    </row>
    <row r="896" spans="1:7">
      <c r="A896" s="660">
        <v>21114</v>
      </c>
      <c r="B896" s="402" t="s">
        <v>1458</v>
      </c>
      <c r="C896" s="403" t="s">
        <v>108</v>
      </c>
      <c r="D896" s="404" t="s">
        <v>18987</v>
      </c>
      <c r="E896" s="655">
        <v>10.36</v>
      </c>
    </row>
    <row r="897" spans="1:7">
      <c r="A897" s="660">
        <v>117</v>
      </c>
      <c r="B897" s="402" t="s">
        <v>1459</v>
      </c>
      <c r="C897" s="403" t="s">
        <v>108</v>
      </c>
      <c r="D897" s="404" t="s">
        <v>18987</v>
      </c>
      <c r="E897" s="655">
        <v>1.65</v>
      </c>
    </row>
    <row r="898" spans="1:7">
      <c r="A898" s="660">
        <v>119</v>
      </c>
      <c r="B898" s="402" t="s">
        <v>999</v>
      </c>
      <c r="C898" s="403" t="s">
        <v>108</v>
      </c>
      <c r="D898" s="404" t="s">
        <v>18991</v>
      </c>
      <c r="E898" s="655">
        <v>4.09</v>
      </c>
    </row>
    <row r="899" spans="1:7">
      <c r="A899" s="660">
        <v>20080</v>
      </c>
      <c r="B899" s="402" t="s">
        <v>1460</v>
      </c>
      <c r="C899" s="403" t="s">
        <v>108</v>
      </c>
      <c r="D899" s="404" t="s">
        <v>18987</v>
      </c>
      <c r="E899" s="655">
        <v>11.72</v>
      </c>
    </row>
    <row r="900" spans="1:7">
      <c r="A900" s="660">
        <v>122</v>
      </c>
      <c r="B900" s="402" t="s">
        <v>1461</v>
      </c>
      <c r="C900" s="403" t="s">
        <v>108</v>
      </c>
      <c r="D900" s="404" t="s">
        <v>18987</v>
      </c>
      <c r="E900" s="655">
        <v>36.94</v>
      </c>
    </row>
    <row r="901" spans="1:7">
      <c r="A901" s="660">
        <v>3410</v>
      </c>
      <c r="B901" s="402" t="s">
        <v>1462</v>
      </c>
      <c r="C901" s="403" t="s">
        <v>118</v>
      </c>
      <c r="D901" s="404" t="s">
        <v>18987</v>
      </c>
      <c r="E901" s="655">
        <v>10.3</v>
      </c>
    </row>
    <row r="902" spans="1:7">
      <c r="A902" s="660">
        <v>124</v>
      </c>
      <c r="B902" s="402" t="s">
        <v>1463</v>
      </c>
      <c r="C902" s="403"/>
      <c r="D902" s="404" t="s">
        <v>18987</v>
      </c>
      <c r="E902" s="655">
        <v>9.43</v>
      </c>
      <c r="G902" s="400" t="s">
        <v>124</v>
      </c>
    </row>
    <row r="903" spans="1:7">
      <c r="A903" s="660">
        <v>7334</v>
      </c>
      <c r="B903" s="402" t="s">
        <v>1464</v>
      </c>
      <c r="C903" s="403"/>
      <c r="D903" s="404" t="s">
        <v>18987</v>
      </c>
      <c r="E903" s="655">
        <v>8.5299999999999994</v>
      </c>
      <c r="F903" s="400" t="s">
        <v>124</v>
      </c>
    </row>
    <row r="904" spans="1:7">
      <c r="A904" s="660">
        <v>7325</v>
      </c>
      <c r="B904" s="402" t="s">
        <v>19457</v>
      </c>
      <c r="C904" s="403"/>
      <c r="D904" s="404" t="s">
        <v>18987</v>
      </c>
      <c r="E904" s="655">
        <v>4.3600000000000003</v>
      </c>
      <c r="G904" s="400" t="s">
        <v>118</v>
      </c>
    </row>
    <row r="905" spans="1:7">
      <c r="A905" s="660" t="s">
        <v>19458</v>
      </c>
      <c r="B905" s="402"/>
      <c r="C905" s="403"/>
      <c r="D905" s="404"/>
      <c r="E905" s="655"/>
    </row>
    <row r="906" spans="1:7">
      <c r="A906" s="660">
        <v>123</v>
      </c>
      <c r="B906" s="402" t="s">
        <v>19459</v>
      </c>
      <c r="C906" s="403"/>
      <c r="D906" s="404" t="s">
        <v>18991</v>
      </c>
      <c r="E906" s="655">
        <v>4.1900000000000004</v>
      </c>
      <c r="G906" s="400" t="s">
        <v>124</v>
      </c>
    </row>
    <row r="907" spans="1:7">
      <c r="A907" s="660" t="s">
        <v>19458</v>
      </c>
      <c r="B907" s="402"/>
      <c r="C907" s="403"/>
      <c r="D907" s="404"/>
      <c r="E907" s="655"/>
    </row>
    <row r="908" spans="1:7">
      <c r="A908" s="660">
        <v>127</v>
      </c>
      <c r="B908" s="402" t="s">
        <v>1465</v>
      </c>
      <c r="C908" s="403" t="s">
        <v>124</v>
      </c>
      <c r="D908" s="404" t="s">
        <v>18987</v>
      </c>
      <c r="E908" s="655">
        <v>9.84</v>
      </c>
    </row>
    <row r="909" spans="1:7">
      <c r="A909" s="660">
        <v>133</v>
      </c>
      <c r="B909" s="402" t="s">
        <v>1466</v>
      </c>
      <c r="C909" s="403"/>
      <c r="D909" s="404" t="s">
        <v>18987</v>
      </c>
      <c r="E909" s="655">
        <v>4.22</v>
      </c>
      <c r="F909" s="400" t="s">
        <v>124</v>
      </c>
    </row>
    <row r="910" spans="1:7">
      <c r="A910" s="660" t="s">
        <v>19024</v>
      </c>
      <c r="B910" s="402"/>
      <c r="C910" s="403"/>
      <c r="D910" s="404"/>
      <c r="E910" s="655"/>
    </row>
    <row r="911" spans="1:7">
      <c r="A911" s="660" t="s">
        <v>19067</v>
      </c>
      <c r="B911" s="402"/>
      <c r="C911" s="403"/>
      <c r="D911" s="404"/>
      <c r="E911" s="655"/>
      <c r="G911" s="400" t="s">
        <v>19068</v>
      </c>
    </row>
    <row r="912" spans="1:7">
      <c r="A912" s="660" t="s">
        <v>19069</v>
      </c>
      <c r="B912" s="402"/>
      <c r="C912" s="403"/>
      <c r="D912" s="404"/>
      <c r="E912" s="655"/>
    </row>
    <row r="913" spans="1:7">
      <c r="A913" s="660" t="s">
        <v>19070</v>
      </c>
      <c r="B913" s="402"/>
      <c r="C913" s="403"/>
      <c r="D913" s="404"/>
      <c r="E913" s="655"/>
    </row>
    <row r="914" spans="1:7">
      <c r="A914" s="660" t="s">
        <v>19071</v>
      </c>
      <c r="B914" s="402"/>
      <c r="C914" s="403"/>
      <c r="D914" s="404"/>
      <c r="E914" s="655"/>
    </row>
    <row r="915" spans="1:7">
      <c r="A915" s="660" t="s">
        <v>19072</v>
      </c>
      <c r="B915" s="402"/>
      <c r="C915" s="403"/>
      <c r="D915" s="404"/>
      <c r="E915" s="655"/>
    </row>
    <row r="916" spans="1:7">
      <c r="A916" s="660" t="s">
        <v>19073</v>
      </c>
      <c r="B916" s="402"/>
      <c r="C916" s="403"/>
      <c r="D916" s="404"/>
      <c r="E916" s="655"/>
    </row>
    <row r="917" spans="1:7">
      <c r="A917" s="660" t="s">
        <v>19074</v>
      </c>
      <c r="B917" s="402"/>
      <c r="C917" s="403" t="s">
        <v>19115</v>
      </c>
      <c r="D917" s="404"/>
      <c r="E917" s="655"/>
    </row>
    <row r="918" spans="1:7">
      <c r="A918" s="660" t="s">
        <v>19075</v>
      </c>
      <c r="B918" s="402"/>
      <c r="C918" s="403"/>
      <c r="D918" s="404" t="s">
        <v>19077</v>
      </c>
      <c r="E918" s="655"/>
      <c r="F918" s="400" t="s">
        <v>19078</v>
      </c>
      <c r="G918" s="400" t="s">
        <v>19076</v>
      </c>
    </row>
    <row r="919" spans="1:7">
      <c r="A919" s="660" t="s">
        <v>19079</v>
      </c>
      <c r="B919" s="402" t="s">
        <v>19080</v>
      </c>
      <c r="C919" s="403"/>
      <c r="D919" s="404" t="s">
        <v>19081</v>
      </c>
      <c r="E919" s="655" t="s">
        <v>19082</v>
      </c>
    </row>
    <row r="920" spans="1:7">
      <c r="A920" s="660"/>
      <c r="B920" s="402"/>
      <c r="C920" s="403"/>
      <c r="D920" s="404" t="s">
        <v>19083</v>
      </c>
      <c r="E920" s="655" t="s">
        <v>19084</v>
      </c>
    </row>
    <row r="921" spans="1:7">
      <c r="A921" s="660">
        <v>37538</v>
      </c>
      <c r="B921" s="402" t="s">
        <v>19460</v>
      </c>
      <c r="C921" s="403"/>
      <c r="D921" s="404" t="s">
        <v>18987</v>
      </c>
      <c r="E921" s="655">
        <v>104.9</v>
      </c>
      <c r="G921" s="400" t="s">
        <v>1467</v>
      </c>
    </row>
    <row r="922" spans="1:7">
      <c r="A922" s="660" t="s">
        <v>19461</v>
      </c>
      <c r="B922" s="402"/>
      <c r="C922" s="403"/>
      <c r="D922" s="404"/>
      <c r="E922" s="655"/>
    </row>
    <row r="923" spans="1:7">
      <c r="A923" s="660">
        <v>132</v>
      </c>
      <c r="B923" s="402" t="s">
        <v>1468</v>
      </c>
      <c r="C923" s="403"/>
      <c r="D923" s="404" t="s">
        <v>18987</v>
      </c>
      <c r="E923" s="655">
        <v>4.6500000000000004</v>
      </c>
      <c r="G923" s="400" t="s">
        <v>124</v>
      </c>
    </row>
    <row r="924" spans="1:7">
      <c r="A924" s="660">
        <v>13408</v>
      </c>
      <c r="B924" s="402" t="s">
        <v>1469</v>
      </c>
      <c r="C924" s="403"/>
      <c r="D924" s="404" t="s">
        <v>18987</v>
      </c>
      <c r="E924" s="655">
        <v>1652.61</v>
      </c>
      <c r="G924" s="400" t="s">
        <v>1470</v>
      </c>
    </row>
    <row r="925" spans="1:7">
      <c r="A925" s="660">
        <v>37476</v>
      </c>
      <c r="B925" s="402" t="s">
        <v>19462</v>
      </c>
      <c r="C925" s="403"/>
      <c r="D925" s="404" t="s">
        <v>18987</v>
      </c>
      <c r="E925" s="655">
        <v>1425.14</v>
      </c>
      <c r="G925" s="400" t="s">
        <v>108</v>
      </c>
    </row>
    <row r="926" spans="1:7">
      <c r="A926" s="660" t="s">
        <v>19463</v>
      </c>
      <c r="B926" s="402"/>
      <c r="C926" s="403"/>
      <c r="D926" s="404"/>
      <c r="E926" s="655"/>
    </row>
    <row r="927" spans="1:7">
      <c r="A927" s="660">
        <v>37478</v>
      </c>
      <c r="B927" s="402" t="s">
        <v>19464</v>
      </c>
      <c r="C927" s="403"/>
      <c r="D927" s="404" t="s">
        <v>18987</v>
      </c>
      <c r="E927" s="655">
        <v>2016.2</v>
      </c>
      <c r="G927" s="400" t="s">
        <v>108</v>
      </c>
    </row>
    <row r="928" spans="1:7">
      <c r="A928" s="660" t="s">
        <v>19463</v>
      </c>
      <c r="B928" s="402"/>
      <c r="C928" s="403"/>
      <c r="D928" s="404"/>
      <c r="E928" s="655"/>
    </row>
    <row r="929" spans="1:7">
      <c r="A929" s="660">
        <v>37477</v>
      </c>
      <c r="B929" s="402" t="s">
        <v>19465</v>
      </c>
      <c r="C929" s="403"/>
      <c r="D929" s="404" t="s">
        <v>18987</v>
      </c>
      <c r="E929" s="655">
        <v>2467.11</v>
      </c>
      <c r="G929" s="400" t="s">
        <v>108</v>
      </c>
    </row>
    <row r="930" spans="1:7">
      <c r="A930" s="660" t="s">
        <v>19463</v>
      </c>
      <c r="B930" s="402"/>
      <c r="C930" s="403"/>
      <c r="D930" s="404"/>
      <c r="E930" s="655"/>
    </row>
    <row r="931" spans="1:7">
      <c r="A931" s="660">
        <v>37479</v>
      </c>
      <c r="B931" s="402" t="s">
        <v>19466</v>
      </c>
      <c r="C931" s="403"/>
      <c r="D931" s="404" t="s">
        <v>18987</v>
      </c>
      <c r="E931" s="655">
        <v>3084.85</v>
      </c>
      <c r="G931" s="400" t="s">
        <v>108</v>
      </c>
    </row>
    <row r="932" spans="1:7">
      <c r="A932" s="660" t="s">
        <v>19463</v>
      </c>
      <c r="B932" s="402"/>
      <c r="C932" s="403"/>
      <c r="D932" s="404"/>
      <c r="E932" s="655"/>
    </row>
    <row r="933" spans="1:7">
      <c r="A933" s="660">
        <v>4319</v>
      </c>
      <c r="B933" s="402" t="s">
        <v>601</v>
      </c>
      <c r="C933" s="403"/>
      <c r="D933" s="404" t="s">
        <v>18987</v>
      </c>
      <c r="E933" s="655">
        <v>0.77</v>
      </c>
      <c r="F933" s="400" t="s">
        <v>108</v>
      </c>
    </row>
    <row r="934" spans="1:7">
      <c r="A934" s="660">
        <v>40596</v>
      </c>
      <c r="B934" s="402" t="s">
        <v>19467</v>
      </c>
      <c r="C934" s="403"/>
      <c r="D934" s="404" t="s">
        <v>18987</v>
      </c>
      <c r="E934" s="655">
        <v>28.76</v>
      </c>
      <c r="G934" s="400" t="s">
        <v>128</v>
      </c>
    </row>
    <row r="935" spans="1:7">
      <c r="A935" s="660" t="s">
        <v>19468</v>
      </c>
      <c r="B935" s="402"/>
      <c r="C935" s="403"/>
      <c r="D935" s="404"/>
      <c r="E935" s="655"/>
    </row>
    <row r="936" spans="1:7">
      <c r="A936" s="660">
        <v>13003</v>
      </c>
      <c r="B936" s="402" t="s">
        <v>19469</v>
      </c>
      <c r="C936" s="403"/>
      <c r="D936" s="404" t="s">
        <v>18991</v>
      </c>
      <c r="E936" s="655">
        <v>1.54</v>
      </c>
    </row>
    <row r="937" spans="1:7">
      <c r="A937" s="660">
        <v>6114</v>
      </c>
      <c r="B937" s="402" t="s">
        <v>1471</v>
      </c>
      <c r="C937" s="403"/>
      <c r="D937" s="404" t="s">
        <v>18987</v>
      </c>
      <c r="E937" s="655">
        <v>9.6300000000000008</v>
      </c>
    </row>
    <row r="938" spans="1:7">
      <c r="A938" s="660">
        <v>40912</v>
      </c>
      <c r="B938" s="402" t="s">
        <v>19470</v>
      </c>
      <c r="C938" s="403" t="s">
        <v>1476</v>
      </c>
      <c r="D938" s="404" t="s">
        <v>18987</v>
      </c>
      <c r="E938" s="655">
        <v>1697.67</v>
      </c>
    </row>
    <row r="939" spans="1:7">
      <c r="A939" s="660">
        <v>247</v>
      </c>
      <c r="B939" s="402" t="s">
        <v>19471</v>
      </c>
      <c r="C939" s="403"/>
      <c r="D939" s="404" t="s">
        <v>18991</v>
      </c>
      <c r="E939" s="655">
        <v>9.65</v>
      </c>
    </row>
    <row r="940" spans="1:7">
      <c r="A940" s="660">
        <v>40919</v>
      </c>
      <c r="B940" s="402" t="s">
        <v>19472</v>
      </c>
      <c r="C940" s="403" t="s">
        <v>1476</v>
      </c>
      <c r="D940" s="404" t="s">
        <v>18987</v>
      </c>
      <c r="E940" s="655">
        <v>1619.12</v>
      </c>
    </row>
    <row r="941" spans="1:7">
      <c r="A941" s="660">
        <v>25958</v>
      </c>
      <c r="B941" s="402" t="s">
        <v>19473</v>
      </c>
      <c r="C941" s="403" t="s">
        <v>90</v>
      </c>
      <c r="D941" s="404" t="s">
        <v>18987</v>
      </c>
      <c r="E941" s="655">
        <v>4.7699999999999996</v>
      </c>
    </row>
    <row r="942" spans="1:7">
      <c r="A942" s="660">
        <v>40984</v>
      </c>
      <c r="B942" s="402" t="s">
        <v>19474</v>
      </c>
      <c r="C942" s="403" t="s">
        <v>1476</v>
      </c>
      <c r="D942" s="404" t="s">
        <v>18987</v>
      </c>
      <c r="E942" s="655">
        <v>841.53</v>
      </c>
    </row>
    <row r="943" spans="1:7">
      <c r="A943" s="660">
        <v>248</v>
      </c>
      <c r="B943" s="402" t="s">
        <v>1472</v>
      </c>
      <c r="C943" s="403" t="s">
        <v>90</v>
      </c>
      <c r="D943" s="404" t="s">
        <v>18987</v>
      </c>
      <c r="E943" s="655">
        <v>9.1199999999999992</v>
      </c>
    </row>
    <row r="944" spans="1:7">
      <c r="A944" s="660">
        <v>41086</v>
      </c>
      <c r="B944" s="402" t="s">
        <v>19475</v>
      </c>
      <c r="C944" s="403" t="s">
        <v>1476</v>
      </c>
      <c r="D944" s="404" t="s">
        <v>18987</v>
      </c>
      <c r="E944" s="655">
        <v>1606.21</v>
      </c>
    </row>
    <row r="945" spans="1:7">
      <c r="A945" s="660">
        <v>34466</v>
      </c>
      <c r="B945" s="402" t="s">
        <v>1473</v>
      </c>
      <c r="C945" s="403"/>
      <c r="D945" s="404" t="s">
        <v>18987</v>
      </c>
      <c r="E945" s="655">
        <v>9.65</v>
      </c>
    </row>
    <row r="946" spans="1:7">
      <c r="A946" s="660">
        <v>41083</v>
      </c>
      <c r="B946" s="402" t="s">
        <v>19476</v>
      </c>
      <c r="C946" s="403" t="s">
        <v>1476</v>
      </c>
      <c r="D946" s="404" t="s">
        <v>18987</v>
      </c>
      <c r="E946" s="655">
        <v>1701.61</v>
      </c>
    </row>
    <row r="947" spans="1:7">
      <c r="A947" s="660">
        <v>252</v>
      </c>
      <c r="B947" s="402" t="s">
        <v>19477</v>
      </c>
      <c r="C947" s="403"/>
      <c r="D947" s="404" t="s">
        <v>18987</v>
      </c>
      <c r="E947" s="655">
        <v>9.1199999999999992</v>
      </c>
    </row>
    <row r="948" spans="1:7">
      <c r="A948" s="660">
        <v>40909</v>
      </c>
      <c r="B948" s="402" t="s">
        <v>19478</v>
      </c>
      <c r="C948" s="403" t="s">
        <v>1476</v>
      </c>
      <c r="D948" s="404" t="s">
        <v>18987</v>
      </c>
      <c r="E948" s="655">
        <v>1605.84</v>
      </c>
    </row>
    <row r="949" spans="1:7">
      <c r="A949" s="660">
        <v>242</v>
      </c>
      <c r="B949" s="402" t="s">
        <v>1474</v>
      </c>
      <c r="C949" s="403"/>
      <c r="D949" s="404" t="s">
        <v>18987</v>
      </c>
      <c r="E949" s="655">
        <v>9.1199999999999992</v>
      </c>
    </row>
    <row r="950" spans="1:7">
      <c r="A950" s="660">
        <v>41085</v>
      </c>
      <c r="B950" s="402" t="s">
        <v>19479</v>
      </c>
      <c r="C950" s="403" t="s">
        <v>1476</v>
      </c>
      <c r="D950" s="404" t="s">
        <v>18987</v>
      </c>
      <c r="E950" s="655">
        <v>1606.21</v>
      </c>
    </row>
    <row r="951" spans="1:7">
      <c r="A951" s="660">
        <v>427</v>
      </c>
      <c r="B951" s="402" t="s">
        <v>19480</v>
      </c>
      <c r="C951" s="403"/>
      <c r="D951" s="404" t="s">
        <v>18987</v>
      </c>
      <c r="E951" s="655">
        <v>4.3899999999999997</v>
      </c>
      <c r="F951" s="400" t="s">
        <v>108</v>
      </c>
    </row>
    <row r="952" spans="1:7">
      <c r="A952" s="660" t="s">
        <v>19481</v>
      </c>
      <c r="B952" s="402"/>
      <c r="C952" s="403"/>
      <c r="D952" s="404"/>
      <c r="E952" s="655"/>
    </row>
    <row r="953" spans="1:7">
      <c r="A953" s="660">
        <v>417</v>
      </c>
      <c r="B953" s="402" t="s">
        <v>19482</v>
      </c>
      <c r="C953" s="403"/>
      <c r="D953" s="404" t="s">
        <v>18987</v>
      </c>
      <c r="E953" s="655">
        <v>2.0699999999999998</v>
      </c>
      <c r="G953" s="400" t="s">
        <v>108</v>
      </c>
    </row>
    <row r="954" spans="1:7">
      <c r="A954" s="660" t="s">
        <v>19483</v>
      </c>
      <c r="B954" s="402"/>
      <c r="C954" s="403"/>
      <c r="D954" s="404"/>
      <c r="E954" s="655"/>
    </row>
    <row r="955" spans="1:7">
      <c r="A955" s="660">
        <v>418</v>
      </c>
      <c r="B955" s="402" t="s">
        <v>19482</v>
      </c>
      <c r="C955" s="403"/>
      <c r="D955" s="404" t="s">
        <v>18987</v>
      </c>
      <c r="E955" s="655">
        <v>2.0699999999999998</v>
      </c>
      <c r="G955" s="400" t="s">
        <v>108</v>
      </c>
    </row>
    <row r="956" spans="1:7">
      <c r="A956" s="660" t="s">
        <v>19484</v>
      </c>
      <c r="B956" s="402"/>
      <c r="C956" s="403"/>
      <c r="D956" s="404"/>
      <c r="E956" s="655"/>
    </row>
    <row r="957" spans="1:7">
      <c r="A957" s="660">
        <v>11273</v>
      </c>
      <c r="B957" s="402" t="s">
        <v>19485</v>
      </c>
      <c r="C957" s="403"/>
      <c r="D957" s="404" t="s">
        <v>18987</v>
      </c>
      <c r="E957" s="655">
        <v>6.42</v>
      </c>
      <c r="G957" s="400" t="s">
        <v>108</v>
      </c>
    </row>
    <row r="958" spans="1:7">
      <c r="A958" s="660" t="s">
        <v>19486</v>
      </c>
      <c r="B958" s="402"/>
      <c r="C958" s="403"/>
      <c r="D958" s="404"/>
      <c r="E958" s="655"/>
    </row>
    <row r="959" spans="1:7">
      <c r="A959" s="660">
        <v>11272</v>
      </c>
      <c r="B959" s="402" t="s">
        <v>19485</v>
      </c>
      <c r="C959" s="403"/>
      <c r="D959" s="404" t="s">
        <v>18987</v>
      </c>
      <c r="E959" s="655">
        <v>3.88</v>
      </c>
      <c r="G959" s="400" t="s">
        <v>108</v>
      </c>
    </row>
    <row r="960" spans="1:7">
      <c r="A960" s="660" t="s">
        <v>19487</v>
      </c>
      <c r="B960" s="402"/>
      <c r="C960" s="403"/>
      <c r="D960" s="404"/>
      <c r="E960" s="655"/>
    </row>
    <row r="961" spans="1:7">
      <c r="A961" s="660">
        <v>11275</v>
      </c>
      <c r="B961" s="402" t="s">
        <v>19488</v>
      </c>
      <c r="C961" s="403"/>
      <c r="D961" s="404" t="s">
        <v>18987</v>
      </c>
      <c r="E961" s="655">
        <v>1.55</v>
      </c>
      <c r="G961" s="400" t="s">
        <v>108</v>
      </c>
    </row>
    <row r="962" spans="1:7">
      <c r="A962" s="660" t="s">
        <v>19489</v>
      </c>
      <c r="B962" s="402"/>
      <c r="C962" s="403"/>
      <c r="D962" s="404"/>
      <c r="E962" s="655"/>
    </row>
    <row r="963" spans="1:7">
      <c r="A963" s="660">
        <v>11274</v>
      </c>
      <c r="B963" s="402" t="s">
        <v>19488</v>
      </c>
      <c r="C963" s="403"/>
      <c r="D963" s="404" t="s">
        <v>18987</v>
      </c>
      <c r="E963" s="655">
        <v>1.18</v>
      </c>
      <c r="G963" s="400" t="s">
        <v>108</v>
      </c>
    </row>
    <row r="964" spans="1:7">
      <c r="A964" s="660" t="s">
        <v>19490</v>
      </c>
      <c r="B964" s="402"/>
      <c r="C964" s="403"/>
      <c r="D964" s="404"/>
      <c r="E964" s="655"/>
    </row>
    <row r="965" spans="1:7">
      <c r="A965" s="660">
        <v>38954</v>
      </c>
      <c r="B965" s="402" t="s">
        <v>19491</v>
      </c>
      <c r="C965" s="403" t="s">
        <v>108</v>
      </c>
      <c r="D965" s="404" t="s">
        <v>18987</v>
      </c>
      <c r="E965" s="655">
        <v>26.41</v>
      </c>
    </row>
    <row r="966" spans="1:7">
      <c r="A966" s="660">
        <v>38956</v>
      </c>
      <c r="B966" s="402" t="s">
        <v>19492</v>
      </c>
      <c r="C966" s="403" t="s">
        <v>108</v>
      </c>
      <c r="D966" s="404" t="s">
        <v>18987</v>
      </c>
      <c r="E966" s="655">
        <v>618.91</v>
      </c>
    </row>
    <row r="967" spans="1:7">
      <c r="A967" s="660">
        <v>38470</v>
      </c>
      <c r="B967" s="402" t="s">
        <v>19493</v>
      </c>
      <c r="C967" s="403" t="s">
        <v>108</v>
      </c>
      <c r="D967" s="404" t="s">
        <v>18991</v>
      </c>
      <c r="E967" s="655">
        <v>25</v>
      </c>
    </row>
    <row r="968" spans="1:7">
      <c r="A968" s="660">
        <v>38547</v>
      </c>
      <c r="B968" s="402" t="s">
        <v>19494</v>
      </c>
      <c r="C968" s="403" t="s">
        <v>108</v>
      </c>
      <c r="D968" s="404" t="s">
        <v>18987</v>
      </c>
      <c r="E968" s="655">
        <v>68.22</v>
      </c>
    </row>
    <row r="969" spans="1:7">
      <c r="A969" s="660">
        <v>38469</v>
      </c>
      <c r="B969" s="402" t="s">
        <v>19495</v>
      </c>
      <c r="C969" s="403" t="s">
        <v>108</v>
      </c>
      <c r="D969" s="404" t="s">
        <v>18987</v>
      </c>
      <c r="E969" s="655">
        <v>73.349999999999994</v>
      </c>
    </row>
    <row r="970" spans="1:7">
      <c r="A970" s="660">
        <v>38467</v>
      </c>
      <c r="B970" s="402" t="s">
        <v>19496</v>
      </c>
      <c r="C970" s="403" t="s">
        <v>108</v>
      </c>
      <c r="D970" s="404" t="s">
        <v>18987</v>
      </c>
      <c r="E970" s="655">
        <v>41.27</v>
      </c>
    </row>
    <row r="971" spans="1:7">
      <c r="A971" s="660">
        <v>38468</v>
      </c>
      <c r="B971" s="402" t="s">
        <v>19497</v>
      </c>
      <c r="C971" s="403" t="s">
        <v>108</v>
      </c>
      <c r="D971" s="404" t="s">
        <v>18987</v>
      </c>
      <c r="E971" s="655">
        <v>45.42</v>
      </c>
    </row>
    <row r="972" spans="1:7">
      <c r="A972" s="660">
        <v>38471</v>
      </c>
      <c r="B972" s="402" t="s">
        <v>19498</v>
      </c>
      <c r="C972" s="403" t="s">
        <v>108</v>
      </c>
      <c r="D972" s="404" t="s">
        <v>18987</v>
      </c>
      <c r="E972" s="655">
        <v>58.98</v>
      </c>
    </row>
    <row r="973" spans="1:7">
      <c r="A973" s="660" t="s">
        <v>19024</v>
      </c>
      <c r="B973" s="402"/>
      <c r="C973" s="403"/>
      <c r="D973" s="404"/>
      <c r="E973" s="655"/>
    </row>
    <row r="974" spans="1:7">
      <c r="A974" s="660" t="s">
        <v>19067</v>
      </c>
      <c r="B974" s="402"/>
      <c r="C974" s="403"/>
      <c r="D974" s="404"/>
      <c r="E974" s="655"/>
      <c r="G974" s="400" t="s">
        <v>19068</v>
      </c>
    </row>
    <row r="975" spans="1:7">
      <c r="A975" s="660" t="s">
        <v>19069</v>
      </c>
      <c r="B975" s="402"/>
      <c r="C975" s="403"/>
      <c r="D975" s="404"/>
      <c r="E975" s="655"/>
    </row>
    <row r="976" spans="1:7">
      <c r="A976" s="660" t="s">
        <v>19070</v>
      </c>
      <c r="B976" s="402"/>
      <c r="C976" s="403"/>
      <c r="D976" s="404"/>
      <c r="E976" s="655"/>
    </row>
    <row r="977" spans="1:7">
      <c r="A977" s="660" t="s">
        <v>19071</v>
      </c>
      <c r="B977" s="402"/>
      <c r="C977" s="403"/>
      <c r="D977" s="404"/>
      <c r="E977" s="655"/>
    </row>
    <row r="978" spans="1:7">
      <c r="A978" s="660" t="s">
        <v>19072</v>
      </c>
      <c r="B978" s="402"/>
      <c r="C978" s="403"/>
      <c r="D978" s="404"/>
      <c r="E978" s="655"/>
    </row>
    <row r="979" spans="1:7">
      <c r="A979" s="660" t="s">
        <v>19073</v>
      </c>
      <c r="B979" s="402"/>
      <c r="C979" s="403"/>
      <c r="D979" s="404"/>
      <c r="E979" s="655"/>
    </row>
    <row r="980" spans="1:7">
      <c r="A980" s="660" t="s">
        <v>19074</v>
      </c>
      <c r="B980" s="402"/>
      <c r="C980" s="403" t="s">
        <v>19115</v>
      </c>
      <c r="D980" s="404"/>
      <c r="E980" s="655"/>
    </row>
    <row r="981" spans="1:7">
      <c r="A981" s="660" t="s">
        <v>19075</v>
      </c>
      <c r="B981" s="402"/>
      <c r="C981" s="403"/>
      <c r="D981" s="404" t="s">
        <v>19077</v>
      </c>
      <c r="E981" s="655"/>
      <c r="F981" s="400" t="s">
        <v>19078</v>
      </c>
      <c r="G981" s="400" t="s">
        <v>19076</v>
      </c>
    </row>
    <row r="982" spans="1:7">
      <c r="A982" s="660" t="s">
        <v>19079</v>
      </c>
      <c r="B982" s="402" t="s">
        <v>19080</v>
      </c>
      <c r="C982" s="403"/>
      <c r="D982" s="404" t="s">
        <v>19081</v>
      </c>
      <c r="E982" s="655" t="s">
        <v>19082</v>
      </c>
    </row>
    <row r="983" spans="1:7">
      <c r="A983" s="660"/>
      <c r="B983" s="402"/>
      <c r="C983" s="403"/>
      <c r="D983" s="404" t="s">
        <v>19083</v>
      </c>
      <c r="E983" s="655" t="s">
        <v>19084</v>
      </c>
    </row>
    <row r="984" spans="1:7">
      <c r="A984" s="660">
        <v>37370</v>
      </c>
      <c r="B984" s="402" t="s">
        <v>19499</v>
      </c>
      <c r="C984" s="403"/>
      <c r="D984" s="404" t="s">
        <v>18991</v>
      </c>
      <c r="E984" s="655">
        <v>0.72</v>
      </c>
      <c r="F984" s="400" t="s">
        <v>90</v>
      </c>
    </row>
    <row r="985" spans="1:7">
      <c r="A985" s="660">
        <v>40862</v>
      </c>
      <c r="B985" s="402" t="s">
        <v>19500</v>
      </c>
      <c r="C985" s="403"/>
      <c r="D985" s="404" t="s">
        <v>18991</v>
      </c>
      <c r="E985" s="655">
        <v>136.61000000000001</v>
      </c>
      <c r="F985" s="400" t="s">
        <v>1476</v>
      </c>
    </row>
    <row r="986" spans="1:7">
      <c r="A986" s="660">
        <v>10658</v>
      </c>
      <c r="B986" s="402" t="s">
        <v>19501</v>
      </c>
      <c r="C986" s="403"/>
      <c r="D986" s="404" t="s">
        <v>18991</v>
      </c>
      <c r="E986" s="655">
        <v>9222.5</v>
      </c>
      <c r="G986" s="400" t="s">
        <v>108</v>
      </c>
    </row>
    <row r="987" spans="1:7">
      <c r="A987" s="660" t="s">
        <v>19502</v>
      </c>
      <c r="B987" s="402"/>
      <c r="C987" s="403"/>
      <c r="D987" s="404"/>
      <c r="E987" s="655"/>
    </row>
    <row r="988" spans="1:7">
      <c r="A988" s="660">
        <v>253</v>
      </c>
      <c r="B988" s="402" t="s">
        <v>104</v>
      </c>
      <c r="C988" s="403"/>
      <c r="D988" s="404" t="s">
        <v>18991</v>
      </c>
      <c r="E988" s="655">
        <v>13.94</v>
      </c>
    </row>
    <row r="989" spans="1:7">
      <c r="A989" s="660">
        <v>40809</v>
      </c>
      <c r="B989" s="402" t="s">
        <v>1475</v>
      </c>
      <c r="C989" s="403"/>
      <c r="D989" s="404" t="s">
        <v>18987</v>
      </c>
      <c r="E989" s="655">
        <v>2457.9699999999998</v>
      </c>
    </row>
    <row r="990" spans="1:7">
      <c r="A990" s="660">
        <v>583</v>
      </c>
      <c r="B990" s="402" t="s">
        <v>1477</v>
      </c>
      <c r="C990" s="403"/>
      <c r="D990" s="404" t="s">
        <v>18987</v>
      </c>
      <c r="E990" s="655">
        <v>41.12</v>
      </c>
    </row>
    <row r="991" spans="1:7">
      <c r="A991" s="660">
        <v>20193</v>
      </c>
      <c r="B991" s="402" t="s">
        <v>19503</v>
      </c>
      <c r="C991" s="403"/>
      <c r="D991" s="404" t="s">
        <v>18987</v>
      </c>
      <c r="E991" s="655">
        <v>3.99</v>
      </c>
      <c r="G991" s="400" t="s">
        <v>213</v>
      </c>
    </row>
    <row r="992" spans="1:7">
      <c r="A992" s="660" t="s">
        <v>19219</v>
      </c>
      <c r="B992" s="402"/>
      <c r="C992" s="403"/>
      <c r="D992" s="404"/>
      <c r="E992" s="655"/>
    </row>
    <row r="993" spans="1:7">
      <c r="A993" s="660">
        <v>10527</v>
      </c>
      <c r="B993" s="402" t="s">
        <v>19504</v>
      </c>
      <c r="C993" s="403"/>
      <c r="D993" s="404" t="s">
        <v>18991</v>
      </c>
      <c r="E993" s="655">
        <v>12</v>
      </c>
      <c r="G993" s="400" t="s">
        <v>218</v>
      </c>
    </row>
    <row r="994" spans="1:7">
      <c r="A994" s="660" t="s">
        <v>19505</v>
      </c>
      <c r="B994" s="402"/>
      <c r="C994" s="403"/>
      <c r="D994" s="404"/>
      <c r="E994" s="655"/>
    </row>
    <row r="995" spans="1:7">
      <c r="A995" s="660">
        <v>10526</v>
      </c>
      <c r="B995" s="402" t="s">
        <v>19506</v>
      </c>
      <c r="C995" s="403"/>
      <c r="D995" s="404" t="s">
        <v>18991</v>
      </c>
      <c r="E995" s="655">
        <v>475</v>
      </c>
      <c r="F995" s="400" t="s">
        <v>1476</v>
      </c>
    </row>
    <row r="996" spans="1:7">
      <c r="A996" s="660" t="s">
        <v>19507</v>
      </c>
      <c r="B996" s="402"/>
      <c r="C996" s="403"/>
      <c r="D996" s="404"/>
      <c r="E996" s="655"/>
    </row>
    <row r="997" spans="1:7">
      <c r="A997" s="660">
        <v>38957</v>
      </c>
      <c r="B997" s="402" t="s">
        <v>19508</v>
      </c>
      <c r="C997" s="403"/>
      <c r="D997" s="404" t="s">
        <v>18987</v>
      </c>
      <c r="E997" s="655">
        <v>48.54</v>
      </c>
      <c r="G997" s="400" t="s">
        <v>1265</v>
      </c>
    </row>
    <row r="998" spans="1:7">
      <c r="A998" s="660">
        <v>299</v>
      </c>
      <c r="B998" s="402" t="s">
        <v>1478</v>
      </c>
      <c r="C998" s="403"/>
      <c r="D998" s="404" t="s">
        <v>18987</v>
      </c>
      <c r="E998" s="655">
        <v>1.5</v>
      </c>
      <c r="F998" s="400" t="s">
        <v>108</v>
      </c>
    </row>
    <row r="999" spans="1:7">
      <c r="A999" s="660">
        <v>298</v>
      </c>
      <c r="B999" s="402" t="s">
        <v>424</v>
      </c>
      <c r="C999" s="403"/>
      <c r="D999" s="404" t="s">
        <v>18987</v>
      </c>
      <c r="E999" s="655">
        <v>1.51</v>
      </c>
      <c r="F999" s="400" t="s">
        <v>108</v>
      </c>
    </row>
    <row r="1000" spans="1:7">
      <c r="A1000" s="660">
        <v>295</v>
      </c>
      <c r="B1000" s="402" t="s">
        <v>1479</v>
      </c>
      <c r="C1000" s="403" t="s">
        <v>108</v>
      </c>
      <c r="D1000" s="404" t="s">
        <v>18987</v>
      </c>
      <c r="E1000" s="655">
        <v>0.9</v>
      </c>
    </row>
    <row r="1001" spans="1:7">
      <c r="A1001" s="660">
        <v>296</v>
      </c>
      <c r="B1001" s="402" t="s">
        <v>1480</v>
      </c>
      <c r="C1001" s="403" t="s">
        <v>108</v>
      </c>
      <c r="D1001" s="404" t="s">
        <v>18987</v>
      </c>
      <c r="E1001" s="655">
        <v>0.93</v>
      </c>
    </row>
    <row r="1002" spans="1:7">
      <c r="A1002" s="660">
        <v>297</v>
      </c>
      <c r="B1002" s="402" t="s">
        <v>1481</v>
      </c>
      <c r="C1002" s="403" t="s">
        <v>108</v>
      </c>
      <c r="D1002" s="404" t="s">
        <v>18987</v>
      </c>
      <c r="E1002" s="655">
        <v>1.32</v>
      </c>
    </row>
    <row r="1003" spans="1:7">
      <c r="A1003" s="660">
        <v>301</v>
      </c>
      <c r="B1003" s="402" t="s">
        <v>1482</v>
      </c>
      <c r="C1003" s="403"/>
      <c r="D1003" s="404" t="s">
        <v>18991</v>
      </c>
      <c r="E1003" s="655">
        <v>1.66</v>
      </c>
      <c r="F1003" s="400" t="s">
        <v>108</v>
      </c>
    </row>
    <row r="1004" spans="1:7">
      <c r="A1004" s="660">
        <v>300</v>
      </c>
      <c r="B1004" s="402" t="s">
        <v>1483</v>
      </c>
      <c r="C1004" s="403"/>
      <c r="D1004" s="404" t="s">
        <v>18987</v>
      </c>
      <c r="E1004" s="655">
        <v>6.97</v>
      </c>
      <c r="F1004" s="400" t="s">
        <v>108</v>
      </c>
    </row>
    <row r="1005" spans="1:7">
      <c r="A1005" s="660">
        <v>20084</v>
      </c>
      <c r="B1005" s="402" t="s">
        <v>1484</v>
      </c>
      <c r="C1005" s="403"/>
      <c r="D1005" s="404" t="s">
        <v>18987</v>
      </c>
      <c r="E1005" s="655">
        <v>0.9</v>
      </c>
      <c r="F1005" s="400" t="s">
        <v>108</v>
      </c>
    </row>
    <row r="1006" spans="1:7">
      <c r="A1006" s="660">
        <v>20085</v>
      </c>
      <c r="B1006" s="402" t="s">
        <v>1485</v>
      </c>
      <c r="C1006" s="403"/>
      <c r="D1006" s="404" t="s">
        <v>18987</v>
      </c>
      <c r="E1006" s="655">
        <v>0.83</v>
      </c>
      <c r="F1006" s="400" t="s">
        <v>108</v>
      </c>
    </row>
    <row r="1007" spans="1:7">
      <c r="A1007" s="660">
        <v>311</v>
      </c>
      <c r="B1007" s="402" t="s">
        <v>1486</v>
      </c>
      <c r="C1007" s="403" t="s">
        <v>108</v>
      </c>
      <c r="D1007" s="404" t="s">
        <v>18987</v>
      </c>
      <c r="E1007" s="655">
        <v>5.39</v>
      </c>
    </row>
    <row r="1008" spans="1:7">
      <c r="A1008" s="660">
        <v>318</v>
      </c>
      <c r="B1008" s="402" t="s">
        <v>1487</v>
      </c>
      <c r="C1008" s="403" t="s">
        <v>108</v>
      </c>
      <c r="D1008" s="404" t="s">
        <v>18987</v>
      </c>
      <c r="E1008" s="655">
        <v>9.4499999999999993</v>
      </c>
    </row>
    <row r="1009" spans="1:7">
      <c r="A1009" s="660">
        <v>319</v>
      </c>
      <c r="B1009" s="402" t="s">
        <v>1488</v>
      </c>
      <c r="C1009" s="403" t="s">
        <v>108</v>
      </c>
      <c r="D1009" s="404" t="s">
        <v>18987</v>
      </c>
      <c r="E1009" s="655">
        <v>17.850000000000001</v>
      </c>
    </row>
    <row r="1010" spans="1:7">
      <c r="A1010" s="660">
        <v>320</v>
      </c>
      <c r="B1010" s="402" t="s">
        <v>1489</v>
      </c>
      <c r="C1010" s="403" t="s">
        <v>108</v>
      </c>
      <c r="D1010" s="404" t="s">
        <v>18987</v>
      </c>
      <c r="E1010" s="655">
        <v>56.76</v>
      </c>
    </row>
    <row r="1011" spans="1:7">
      <c r="A1011" s="660">
        <v>314</v>
      </c>
      <c r="B1011" s="402" t="s">
        <v>1490</v>
      </c>
      <c r="C1011" s="403" t="s">
        <v>108</v>
      </c>
      <c r="D1011" s="404" t="s">
        <v>18987</v>
      </c>
      <c r="E1011" s="655">
        <v>87.19</v>
      </c>
    </row>
    <row r="1012" spans="1:7">
      <c r="A1012" s="660">
        <v>303</v>
      </c>
      <c r="B1012" s="402" t="s">
        <v>1491</v>
      </c>
      <c r="C1012" s="403"/>
      <c r="D1012" s="404" t="s">
        <v>18987</v>
      </c>
      <c r="E1012" s="655">
        <v>2.2599999999999998</v>
      </c>
      <c r="G1012" s="400" t="s">
        <v>108</v>
      </c>
    </row>
    <row r="1013" spans="1:7">
      <c r="A1013" s="660">
        <v>304</v>
      </c>
      <c r="B1013" s="402" t="s">
        <v>1492</v>
      </c>
      <c r="C1013" s="403"/>
      <c r="D1013" s="404" t="s">
        <v>18987</v>
      </c>
      <c r="E1013" s="655">
        <v>3.45</v>
      </c>
      <c r="G1013" s="400" t="s">
        <v>108</v>
      </c>
    </row>
    <row r="1014" spans="1:7">
      <c r="A1014" s="660">
        <v>305</v>
      </c>
      <c r="B1014" s="402" t="s">
        <v>1493</v>
      </c>
      <c r="C1014" s="403"/>
      <c r="D1014" s="404" t="s">
        <v>18987</v>
      </c>
      <c r="E1014" s="655">
        <v>5.9</v>
      </c>
      <c r="G1014" s="400" t="s">
        <v>108</v>
      </c>
    </row>
    <row r="1015" spans="1:7">
      <c r="A1015" s="660">
        <v>306</v>
      </c>
      <c r="B1015" s="402" t="s">
        <v>1494</v>
      </c>
      <c r="C1015" s="403"/>
      <c r="D1015" s="404" t="s">
        <v>18987</v>
      </c>
      <c r="E1015" s="655">
        <v>7.09</v>
      </c>
      <c r="G1015" s="400" t="s">
        <v>108</v>
      </c>
    </row>
    <row r="1016" spans="1:7">
      <c r="A1016" s="660">
        <v>307</v>
      </c>
      <c r="B1016" s="402" t="s">
        <v>1495</v>
      </c>
      <c r="C1016" s="403"/>
      <c r="D1016" s="404" t="s">
        <v>18987</v>
      </c>
      <c r="E1016" s="655">
        <v>14</v>
      </c>
      <c r="G1016" s="400" t="s">
        <v>108</v>
      </c>
    </row>
    <row r="1017" spans="1:7">
      <c r="A1017" s="660">
        <v>309</v>
      </c>
      <c r="B1017" s="402" t="s">
        <v>1496</v>
      </c>
      <c r="C1017" s="403"/>
      <c r="D1017" s="404" t="s">
        <v>18987</v>
      </c>
      <c r="E1017" s="655">
        <v>28.68</v>
      </c>
      <c r="G1017" s="400" t="s">
        <v>108</v>
      </c>
    </row>
    <row r="1018" spans="1:7">
      <c r="A1018" s="660">
        <v>310</v>
      </c>
      <c r="B1018" s="402" t="s">
        <v>1497</v>
      </c>
      <c r="C1018" s="403"/>
      <c r="D1018" s="404" t="s">
        <v>18987</v>
      </c>
      <c r="E1018" s="655">
        <v>36.380000000000003</v>
      </c>
      <c r="G1018" s="400" t="s">
        <v>108</v>
      </c>
    </row>
    <row r="1019" spans="1:7">
      <c r="A1019" s="660">
        <v>328</v>
      </c>
      <c r="B1019" s="402" t="s">
        <v>1498</v>
      </c>
      <c r="C1019" s="403"/>
      <c r="D1019" s="404" t="s">
        <v>18987</v>
      </c>
      <c r="E1019" s="655">
        <v>4.34</v>
      </c>
      <c r="F1019" s="400" t="s">
        <v>108</v>
      </c>
    </row>
    <row r="1020" spans="1:7">
      <c r="A1020" s="660">
        <v>325</v>
      </c>
      <c r="B1020" s="402" t="s">
        <v>1499</v>
      </c>
      <c r="C1020" s="403"/>
      <c r="D1020" s="404" t="s">
        <v>18987</v>
      </c>
      <c r="E1020" s="655">
        <v>1.68</v>
      </c>
      <c r="F1020" s="400" t="s">
        <v>108</v>
      </c>
    </row>
    <row r="1021" spans="1:7">
      <c r="A1021" s="660">
        <v>20326</v>
      </c>
      <c r="B1021" s="402" t="s">
        <v>1500</v>
      </c>
      <c r="C1021" s="403"/>
      <c r="D1021" s="404" t="s">
        <v>18987</v>
      </c>
      <c r="E1021" s="655">
        <v>4.51</v>
      </c>
      <c r="F1021" s="400" t="s">
        <v>108</v>
      </c>
    </row>
    <row r="1022" spans="1:7">
      <c r="A1022" s="660">
        <v>329</v>
      </c>
      <c r="B1022" s="402" t="s">
        <v>1501</v>
      </c>
      <c r="C1022" s="403"/>
      <c r="D1022" s="404" t="s">
        <v>18987</v>
      </c>
      <c r="E1022" s="655">
        <v>5.55</v>
      </c>
      <c r="F1022" s="400" t="s">
        <v>108</v>
      </c>
    </row>
    <row r="1023" spans="1:7">
      <c r="A1023" s="660">
        <v>308</v>
      </c>
      <c r="B1023" s="402" t="s">
        <v>1502</v>
      </c>
      <c r="C1023" s="403"/>
      <c r="D1023" s="404" t="s">
        <v>18987</v>
      </c>
      <c r="E1023" s="655">
        <v>18.690000000000001</v>
      </c>
      <c r="G1023" s="400" t="s">
        <v>108</v>
      </c>
    </row>
    <row r="1024" spans="1:7">
      <c r="A1024" s="660">
        <v>39642</v>
      </c>
      <c r="B1024" s="402" t="s">
        <v>19509</v>
      </c>
      <c r="C1024" s="403"/>
      <c r="D1024" s="404" t="s">
        <v>18987</v>
      </c>
      <c r="E1024" s="655">
        <v>1.1299999999999999</v>
      </c>
      <c r="G1024" s="400" t="s">
        <v>108</v>
      </c>
    </row>
    <row r="1025" spans="1:7">
      <c r="A1025" s="660" t="s">
        <v>8316</v>
      </c>
      <c r="B1025" s="402"/>
      <c r="C1025" s="403"/>
      <c r="D1025" s="404"/>
      <c r="E1025" s="655"/>
    </row>
    <row r="1026" spans="1:7">
      <c r="A1026" s="660">
        <v>39641</v>
      </c>
      <c r="B1026" s="402" t="s">
        <v>19509</v>
      </c>
      <c r="C1026" s="403"/>
      <c r="D1026" s="404" t="s">
        <v>18987</v>
      </c>
      <c r="E1026" s="655">
        <v>0.79</v>
      </c>
      <c r="G1026" s="400" t="s">
        <v>108</v>
      </c>
    </row>
    <row r="1027" spans="1:7">
      <c r="A1027" s="660" t="s">
        <v>19510</v>
      </c>
      <c r="B1027" s="402"/>
      <c r="C1027" s="403"/>
      <c r="D1027" s="404"/>
      <c r="E1027" s="655"/>
    </row>
    <row r="1028" spans="1:7">
      <c r="A1028" s="660">
        <v>39643</v>
      </c>
      <c r="B1028" s="402" t="s">
        <v>1503</v>
      </c>
      <c r="C1028" s="403"/>
      <c r="D1028" s="404" t="s">
        <v>18987</v>
      </c>
      <c r="E1028" s="655">
        <v>3.15</v>
      </c>
      <c r="G1028" s="400" t="s">
        <v>108</v>
      </c>
    </row>
    <row r="1029" spans="1:7">
      <c r="A1029" s="660">
        <v>39644</v>
      </c>
      <c r="B1029" s="402" t="s">
        <v>1504</v>
      </c>
      <c r="C1029" s="403"/>
      <c r="D1029" s="404" t="s">
        <v>18987</v>
      </c>
      <c r="E1029" s="655">
        <v>4.07</v>
      </c>
      <c r="G1029" s="400" t="s">
        <v>108</v>
      </c>
    </row>
    <row r="1030" spans="1:7">
      <c r="A1030" s="660">
        <v>39645</v>
      </c>
      <c r="B1030" s="402" t="s">
        <v>1505</v>
      </c>
      <c r="C1030" s="403"/>
      <c r="D1030" s="404" t="s">
        <v>18987</v>
      </c>
      <c r="E1030" s="655">
        <v>5.26</v>
      </c>
      <c r="G1030" s="400" t="s">
        <v>108</v>
      </c>
    </row>
    <row r="1031" spans="1:7">
      <c r="A1031" s="660">
        <v>12548</v>
      </c>
      <c r="B1031" s="402" t="s">
        <v>1506</v>
      </c>
      <c r="C1031" s="403" t="s">
        <v>108</v>
      </c>
      <c r="D1031" s="404" t="s">
        <v>18987</v>
      </c>
      <c r="E1031" s="655">
        <v>71.27</v>
      </c>
    </row>
    <row r="1032" spans="1:7">
      <c r="A1032" s="660">
        <v>13113</v>
      </c>
      <c r="B1032" s="402" t="s">
        <v>1507</v>
      </c>
      <c r="C1032" s="403" t="s">
        <v>108</v>
      </c>
      <c r="D1032" s="404" t="s">
        <v>18987</v>
      </c>
      <c r="E1032" s="655">
        <v>29.21</v>
      </c>
    </row>
    <row r="1033" spans="1:7">
      <c r="A1033" s="660" t="s">
        <v>19024</v>
      </c>
      <c r="B1033" s="402"/>
      <c r="C1033" s="403"/>
      <c r="D1033" s="404"/>
      <c r="E1033" s="655"/>
    </row>
    <row r="1034" spans="1:7">
      <c r="A1034" s="660" t="s">
        <v>19067</v>
      </c>
      <c r="B1034" s="402"/>
      <c r="C1034" s="403"/>
      <c r="D1034" s="404"/>
      <c r="E1034" s="655"/>
      <c r="G1034" s="400" t="s">
        <v>19068</v>
      </c>
    </row>
    <row r="1035" spans="1:7">
      <c r="A1035" s="660" t="s">
        <v>19069</v>
      </c>
      <c r="B1035" s="402"/>
      <c r="C1035" s="403"/>
      <c r="D1035" s="404"/>
      <c r="E1035" s="655"/>
    </row>
    <row r="1036" spans="1:7">
      <c r="A1036" s="660" t="s">
        <v>19070</v>
      </c>
      <c r="B1036" s="402"/>
      <c r="C1036" s="403"/>
      <c r="D1036" s="404"/>
      <c r="E1036" s="655"/>
    </row>
    <row r="1037" spans="1:7">
      <c r="A1037" s="660" t="s">
        <v>19071</v>
      </c>
      <c r="B1037" s="402"/>
      <c r="C1037" s="403"/>
      <c r="D1037" s="404"/>
      <c r="E1037" s="655"/>
    </row>
    <row r="1038" spans="1:7">
      <c r="A1038" s="660" t="s">
        <v>19072</v>
      </c>
      <c r="B1038" s="402"/>
      <c r="C1038" s="403"/>
      <c r="D1038" s="404"/>
      <c r="E1038" s="655"/>
    </row>
    <row r="1039" spans="1:7">
      <c r="A1039" s="660" t="s">
        <v>19073</v>
      </c>
      <c r="B1039" s="402"/>
      <c r="C1039" s="403"/>
      <c r="D1039" s="404"/>
      <c r="E1039" s="655"/>
    </row>
    <row r="1040" spans="1:7">
      <c r="A1040" s="660" t="s">
        <v>19074</v>
      </c>
      <c r="B1040" s="402"/>
      <c r="C1040" s="403" t="s">
        <v>19115</v>
      </c>
      <c r="D1040" s="404"/>
      <c r="E1040" s="655"/>
    </row>
    <row r="1041" spans="1:7">
      <c r="A1041" s="660" t="s">
        <v>19075</v>
      </c>
      <c r="B1041" s="402"/>
      <c r="C1041" s="403"/>
      <c r="D1041" s="404" t="s">
        <v>19077</v>
      </c>
      <c r="E1041" s="655"/>
      <c r="F1041" s="400" t="s">
        <v>19078</v>
      </c>
      <c r="G1041" s="400" t="s">
        <v>19076</v>
      </c>
    </row>
    <row r="1042" spans="1:7">
      <c r="A1042" s="660" t="s">
        <v>19079</v>
      </c>
      <c r="B1042" s="402" t="s">
        <v>19080</v>
      </c>
      <c r="C1042" s="403"/>
      <c r="D1042" s="404" t="s">
        <v>19081</v>
      </c>
      <c r="E1042" s="655" t="s">
        <v>19082</v>
      </c>
    </row>
    <row r="1043" spans="1:7">
      <c r="A1043" s="660"/>
      <c r="B1043" s="402"/>
      <c r="C1043" s="403"/>
      <c r="D1043" s="404" t="s">
        <v>19083</v>
      </c>
      <c r="E1043" s="655" t="s">
        <v>19084</v>
      </c>
    </row>
    <row r="1044" spans="1:7">
      <c r="A1044" s="660">
        <v>13114</v>
      </c>
      <c r="B1044" s="402" t="s">
        <v>1508</v>
      </c>
      <c r="C1044" s="403" t="s">
        <v>108</v>
      </c>
      <c r="D1044" s="404" t="s">
        <v>18987</v>
      </c>
      <c r="E1044" s="655">
        <v>35.56</v>
      </c>
    </row>
    <row r="1045" spans="1:7">
      <c r="A1045" s="660">
        <v>12530</v>
      </c>
      <c r="B1045" s="402" t="s">
        <v>1509</v>
      </c>
      <c r="C1045" s="403" t="s">
        <v>108</v>
      </c>
      <c r="D1045" s="404" t="s">
        <v>18987</v>
      </c>
      <c r="E1045" s="655">
        <v>43.33</v>
      </c>
    </row>
    <row r="1046" spans="1:7">
      <c r="A1046" s="660">
        <v>12531</v>
      </c>
      <c r="B1046" s="402" t="s">
        <v>1510</v>
      </c>
      <c r="C1046" s="403" t="s">
        <v>108</v>
      </c>
      <c r="D1046" s="404" t="s">
        <v>18987</v>
      </c>
      <c r="E1046" s="655">
        <v>48.47</v>
      </c>
    </row>
    <row r="1047" spans="1:7">
      <c r="A1047" s="660">
        <v>12532</v>
      </c>
      <c r="B1047" s="402" t="s">
        <v>1511</v>
      </c>
      <c r="C1047" s="403" t="s">
        <v>108</v>
      </c>
      <c r="D1047" s="404" t="s">
        <v>18987</v>
      </c>
      <c r="E1047" s="655">
        <v>59.27</v>
      </c>
    </row>
    <row r="1048" spans="1:7">
      <c r="A1048" s="660">
        <v>12533</v>
      </c>
      <c r="B1048" s="402" t="s">
        <v>1512</v>
      </c>
      <c r="C1048" s="403" t="s">
        <v>108</v>
      </c>
      <c r="D1048" s="404" t="s">
        <v>18987</v>
      </c>
      <c r="E1048" s="655">
        <v>70.7</v>
      </c>
    </row>
    <row r="1049" spans="1:7">
      <c r="A1049" s="660">
        <v>12544</v>
      </c>
      <c r="B1049" s="402" t="s">
        <v>1513</v>
      </c>
      <c r="C1049" s="403" t="s">
        <v>108</v>
      </c>
      <c r="D1049" s="404" t="s">
        <v>18987</v>
      </c>
      <c r="E1049" s="655">
        <v>86.37</v>
      </c>
    </row>
    <row r="1050" spans="1:7">
      <c r="A1050" s="660">
        <v>12546</v>
      </c>
      <c r="B1050" s="402" t="s">
        <v>1514</v>
      </c>
      <c r="C1050" s="403" t="s">
        <v>108</v>
      </c>
      <c r="D1050" s="404" t="s">
        <v>18987</v>
      </c>
      <c r="E1050" s="655">
        <v>100.38</v>
      </c>
    </row>
    <row r="1051" spans="1:7">
      <c r="A1051" s="660">
        <v>12547</v>
      </c>
      <c r="B1051" s="402" t="s">
        <v>1515</v>
      </c>
      <c r="C1051" s="403" t="s">
        <v>108</v>
      </c>
      <c r="D1051" s="404" t="s">
        <v>18987</v>
      </c>
      <c r="E1051" s="655">
        <v>113.77</v>
      </c>
    </row>
    <row r="1052" spans="1:7">
      <c r="A1052" s="660">
        <v>12551</v>
      </c>
      <c r="B1052" s="402" t="s">
        <v>1516</v>
      </c>
      <c r="C1052" s="403" t="s">
        <v>108</v>
      </c>
      <c r="D1052" s="404" t="s">
        <v>18987</v>
      </c>
      <c r="E1052" s="655">
        <v>96.05</v>
      </c>
    </row>
    <row r="1053" spans="1:7">
      <c r="A1053" s="660">
        <v>12563</v>
      </c>
      <c r="B1053" s="402" t="s">
        <v>1517</v>
      </c>
      <c r="C1053" s="403" t="s">
        <v>108</v>
      </c>
      <c r="D1053" s="404" t="s">
        <v>18987</v>
      </c>
      <c r="E1053" s="655">
        <v>177.82</v>
      </c>
    </row>
    <row r="1054" spans="1:7">
      <c r="A1054" s="660">
        <v>12565</v>
      </c>
      <c r="B1054" s="402" t="s">
        <v>1518</v>
      </c>
      <c r="C1054" s="403" t="s">
        <v>108</v>
      </c>
      <c r="D1054" s="404" t="s">
        <v>18987</v>
      </c>
      <c r="E1054" s="655">
        <v>279.82</v>
      </c>
    </row>
    <row r="1055" spans="1:7">
      <c r="A1055" s="660">
        <v>12567</v>
      </c>
      <c r="B1055" s="402" t="s">
        <v>1519</v>
      </c>
      <c r="C1055" s="403" t="s">
        <v>108</v>
      </c>
      <c r="D1055" s="404" t="s">
        <v>18987</v>
      </c>
      <c r="E1055" s="655">
        <v>364.11</v>
      </c>
    </row>
    <row r="1056" spans="1:7">
      <c r="A1056" s="660">
        <v>12568</v>
      </c>
      <c r="B1056" s="402" t="s">
        <v>1520</v>
      </c>
      <c r="C1056" s="403" t="s">
        <v>108</v>
      </c>
      <c r="D1056" s="404" t="s">
        <v>18987</v>
      </c>
      <c r="E1056" s="655">
        <v>601.22</v>
      </c>
    </row>
    <row r="1057" spans="1:7">
      <c r="A1057" s="660">
        <v>11789</v>
      </c>
      <c r="B1057" s="402" t="s">
        <v>1521</v>
      </c>
      <c r="C1057" s="403" t="s">
        <v>108</v>
      </c>
      <c r="D1057" s="404" t="s">
        <v>18987</v>
      </c>
      <c r="E1057" s="655">
        <v>0.57999999999999996</v>
      </c>
    </row>
    <row r="1058" spans="1:7">
      <c r="A1058" s="660">
        <v>20975</v>
      </c>
      <c r="B1058" s="402" t="s">
        <v>19511</v>
      </c>
      <c r="C1058" s="403"/>
      <c r="D1058" s="404" t="s">
        <v>18987</v>
      </c>
      <c r="E1058" s="655">
        <v>8.24</v>
      </c>
      <c r="G1058" s="400" t="s">
        <v>108</v>
      </c>
    </row>
    <row r="1059" spans="1:7">
      <c r="A1059" s="660" t="s">
        <v>19512</v>
      </c>
      <c r="B1059" s="402"/>
      <c r="C1059" s="403"/>
      <c r="D1059" s="404"/>
      <c r="E1059" s="655"/>
    </row>
    <row r="1060" spans="1:7">
      <c r="A1060" s="660">
        <v>20976</v>
      </c>
      <c r="B1060" s="402" t="s">
        <v>19513</v>
      </c>
      <c r="C1060" s="403"/>
      <c r="D1060" s="404" t="s">
        <v>18987</v>
      </c>
      <c r="E1060" s="655">
        <v>12.45</v>
      </c>
      <c r="G1060" s="400" t="s">
        <v>108</v>
      </c>
    </row>
    <row r="1061" spans="1:7">
      <c r="A1061" s="660" t="s">
        <v>19512</v>
      </c>
      <c r="B1061" s="402"/>
      <c r="C1061" s="403"/>
      <c r="D1061" s="404"/>
      <c r="E1061" s="655"/>
    </row>
    <row r="1062" spans="1:7">
      <c r="A1062" s="660">
        <v>10560</v>
      </c>
      <c r="B1062" s="402" t="s">
        <v>1522</v>
      </c>
      <c r="C1062" s="403"/>
      <c r="D1062" s="404" t="s">
        <v>18987</v>
      </c>
      <c r="E1062" s="655">
        <v>1236.05</v>
      </c>
    </row>
    <row r="1063" spans="1:7">
      <c r="A1063" s="660">
        <v>13761</v>
      </c>
      <c r="B1063" s="402" t="s">
        <v>19514</v>
      </c>
      <c r="C1063" s="403"/>
      <c r="D1063" s="404" t="s">
        <v>18991</v>
      </c>
      <c r="E1063" s="655">
        <v>2839.5</v>
      </c>
      <c r="G1063" s="400" t="s">
        <v>108</v>
      </c>
    </row>
    <row r="1064" spans="1:7">
      <c r="A1064" s="660" t="s">
        <v>19515</v>
      </c>
      <c r="B1064" s="402"/>
      <c r="C1064" s="403"/>
      <c r="D1064" s="404"/>
      <c r="E1064" s="655"/>
    </row>
    <row r="1065" spans="1:7">
      <c r="A1065" s="660">
        <v>12888</v>
      </c>
      <c r="B1065" s="402" t="s">
        <v>19516</v>
      </c>
      <c r="C1065" s="403"/>
      <c r="D1065" s="404" t="s">
        <v>18987</v>
      </c>
      <c r="E1065" s="655">
        <v>223.56</v>
      </c>
      <c r="G1065" s="400" t="s">
        <v>1523</v>
      </c>
    </row>
    <row r="1066" spans="1:7">
      <c r="A1066" s="660" t="s">
        <v>19517</v>
      </c>
      <c r="B1066" s="402"/>
      <c r="C1066" s="403"/>
      <c r="D1066" s="404"/>
      <c r="E1066" s="655"/>
    </row>
    <row r="1067" spans="1:7">
      <c r="A1067" s="660" t="s">
        <v>19518</v>
      </c>
      <c r="B1067" s="402"/>
      <c r="C1067" s="403"/>
      <c r="D1067" s="404"/>
      <c r="E1067" s="655"/>
    </row>
    <row r="1068" spans="1:7">
      <c r="A1068" s="660">
        <v>12889</v>
      </c>
      <c r="B1068" s="402" t="s">
        <v>19519</v>
      </c>
      <c r="C1068" s="403"/>
      <c r="D1068" s="404" t="s">
        <v>18991</v>
      </c>
      <c r="E1068" s="655">
        <v>95</v>
      </c>
      <c r="G1068" s="400" t="s">
        <v>1523</v>
      </c>
    </row>
    <row r="1069" spans="1:7">
      <c r="A1069" s="660" t="s">
        <v>8582</v>
      </c>
      <c r="B1069" s="402"/>
      <c r="C1069" s="403"/>
      <c r="D1069" s="404"/>
      <c r="E1069" s="655"/>
    </row>
    <row r="1070" spans="1:7">
      <c r="A1070" s="660">
        <v>3332</v>
      </c>
      <c r="B1070" s="402" t="s">
        <v>1524</v>
      </c>
      <c r="C1070" s="403"/>
      <c r="D1070" s="404" t="s">
        <v>18991</v>
      </c>
      <c r="E1070" s="655">
        <v>1.1000000000000001</v>
      </c>
      <c r="G1070" s="400" t="s">
        <v>90</v>
      </c>
    </row>
    <row r="1071" spans="1:7">
      <c r="A1071" s="660">
        <v>7600</v>
      </c>
      <c r="B1071" s="402" t="s">
        <v>1525</v>
      </c>
      <c r="C1071" s="403" t="s">
        <v>139</v>
      </c>
      <c r="D1071" s="404" t="s">
        <v>18987</v>
      </c>
      <c r="E1071" s="655">
        <v>267.58999999999997</v>
      </c>
    </row>
    <row r="1072" spans="1:7">
      <c r="A1072" s="660">
        <v>4814</v>
      </c>
      <c r="B1072" s="402" t="s">
        <v>19520</v>
      </c>
      <c r="C1072" s="403"/>
      <c r="D1072" s="404" t="s">
        <v>18987</v>
      </c>
      <c r="E1072" s="655">
        <v>269.63</v>
      </c>
      <c r="G1072" s="400" t="s">
        <v>108</v>
      </c>
    </row>
    <row r="1073" spans="1:7">
      <c r="A1073" s="660" t="s">
        <v>19521</v>
      </c>
      <c r="B1073" s="402"/>
      <c r="C1073" s="403"/>
      <c r="D1073" s="404"/>
      <c r="E1073" s="655"/>
    </row>
    <row r="1074" spans="1:7">
      <c r="A1074" s="660">
        <v>25967</v>
      </c>
      <c r="B1074" s="402" t="s">
        <v>1526</v>
      </c>
      <c r="C1074" s="403" t="s">
        <v>108</v>
      </c>
      <c r="D1074" s="404" t="s">
        <v>18987</v>
      </c>
      <c r="E1074" s="655">
        <v>944.42</v>
      </c>
    </row>
    <row r="1075" spans="1:7">
      <c r="A1075" s="660">
        <v>6122</v>
      </c>
      <c r="B1075" s="402" t="s">
        <v>1527</v>
      </c>
      <c r="C1075" s="403"/>
      <c r="D1075" s="404" t="s">
        <v>18987</v>
      </c>
      <c r="E1075" s="655">
        <v>8.81</v>
      </c>
    </row>
    <row r="1076" spans="1:7">
      <c r="A1076" s="660">
        <v>40810</v>
      </c>
      <c r="B1076" s="402" t="s">
        <v>1528</v>
      </c>
      <c r="C1076" s="403" t="s">
        <v>1476</v>
      </c>
      <c r="D1076" s="404" t="s">
        <v>18987</v>
      </c>
      <c r="E1076" s="655">
        <v>1554.82</v>
      </c>
    </row>
    <row r="1077" spans="1:7">
      <c r="A1077" s="660">
        <v>40602</v>
      </c>
      <c r="B1077" s="402" t="s">
        <v>19522</v>
      </c>
      <c r="C1077" s="403"/>
      <c r="D1077" s="404" t="s">
        <v>18987</v>
      </c>
      <c r="E1077" s="655">
        <v>6.57</v>
      </c>
      <c r="G1077" s="400" t="s">
        <v>1476</v>
      </c>
    </row>
    <row r="1078" spans="1:7">
      <c r="A1078" s="660" t="s">
        <v>19523</v>
      </c>
      <c r="B1078" s="402"/>
      <c r="C1078" s="403"/>
      <c r="D1078" s="404"/>
      <c r="E1078" s="655"/>
    </row>
    <row r="1079" spans="1:7">
      <c r="A1079" s="660">
        <v>21100</v>
      </c>
      <c r="B1079" s="402" t="s">
        <v>1529</v>
      </c>
      <c r="C1079" s="403"/>
      <c r="D1079" s="404" t="s">
        <v>18987</v>
      </c>
      <c r="E1079" s="655">
        <v>1802.28</v>
      </c>
      <c r="G1079" s="400" t="s">
        <v>108</v>
      </c>
    </row>
    <row r="1080" spans="1:7">
      <c r="A1080" s="660">
        <v>11816</v>
      </c>
      <c r="B1080" s="402" t="s">
        <v>19524</v>
      </c>
      <c r="C1080" s="403"/>
      <c r="D1080" s="404" t="s">
        <v>18991</v>
      </c>
      <c r="E1080" s="655">
        <v>1921.76</v>
      </c>
      <c r="G1080" s="400" t="s">
        <v>108</v>
      </c>
    </row>
    <row r="1081" spans="1:7">
      <c r="A1081" s="660" t="s">
        <v>19525</v>
      </c>
      <c r="B1081" s="402"/>
      <c r="C1081" s="403"/>
      <c r="D1081" s="404"/>
      <c r="E1081" s="655"/>
    </row>
    <row r="1082" spans="1:7">
      <c r="A1082" s="660">
        <v>11814</v>
      </c>
      <c r="B1082" s="402" t="s">
        <v>19526</v>
      </c>
      <c r="C1082" s="403"/>
      <c r="D1082" s="404" t="s">
        <v>18987</v>
      </c>
      <c r="E1082" s="655">
        <v>4183.18</v>
      </c>
      <c r="G1082" s="400" t="s">
        <v>108</v>
      </c>
    </row>
    <row r="1083" spans="1:7">
      <c r="A1083" s="660" t="s">
        <v>19525</v>
      </c>
      <c r="B1083" s="402"/>
      <c r="C1083" s="403"/>
      <c r="D1083" s="404"/>
      <c r="E1083" s="655"/>
    </row>
    <row r="1084" spans="1:7">
      <c r="A1084" s="660">
        <v>14186</v>
      </c>
      <c r="B1084" s="402" t="s">
        <v>19526</v>
      </c>
      <c r="C1084" s="403"/>
      <c r="D1084" s="404" t="s">
        <v>18987</v>
      </c>
      <c r="E1084" s="655">
        <v>5252.56</v>
      </c>
      <c r="G1084" s="400" t="s">
        <v>108</v>
      </c>
    </row>
    <row r="1085" spans="1:7">
      <c r="A1085" s="660" t="s">
        <v>19527</v>
      </c>
      <c r="B1085" s="402"/>
      <c r="C1085" s="403"/>
      <c r="D1085" s="404"/>
      <c r="E1085" s="655"/>
    </row>
    <row r="1086" spans="1:7">
      <c r="A1086" s="660" t="s">
        <v>19528</v>
      </c>
      <c r="B1086" s="402"/>
      <c r="C1086" s="403"/>
      <c r="D1086" s="404"/>
      <c r="E1086" s="655"/>
    </row>
    <row r="1087" spans="1:7">
      <c r="A1087" s="660">
        <v>14185</v>
      </c>
      <c r="B1087" s="402" t="s">
        <v>19529</v>
      </c>
      <c r="C1087" s="403"/>
      <c r="D1087" s="404" t="s">
        <v>18987</v>
      </c>
      <c r="E1087" s="655">
        <v>6804.11</v>
      </c>
      <c r="G1087" s="400" t="s">
        <v>108</v>
      </c>
    </row>
    <row r="1088" spans="1:7">
      <c r="A1088" s="660" t="s">
        <v>19525</v>
      </c>
      <c r="B1088" s="402"/>
      <c r="C1088" s="403"/>
      <c r="D1088" s="404"/>
      <c r="E1088" s="655"/>
    </row>
    <row r="1089" spans="1:7">
      <c r="A1089" s="660">
        <v>11811</v>
      </c>
      <c r="B1089" s="402" t="s">
        <v>19530</v>
      </c>
      <c r="C1089" s="403"/>
      <c r="D1089" s="404" t="s">
        <v>18987</v>
      </c>
      <c r="E1089" s="655">
        <v>2601.63</v>
      </c>
      <c r="G1089" s="400" t="s">
        <v>108</v>
      </c>
    </row>
    <row r="1090" spans="1:7">
      <c r="A1090" s="660" t="s">
        <v>19531</v>
      </c>
      <c r="B1090" s="402"/>
      <c r="C1090" s="403"/>
      <c r="D1090" s="404"/>
      <c r="E1090" s="655"/>
    </row>
    <row r="1091" spans="1:7">
      <c r="A1091" s="660">
        <v>26038</v>
      </c>
      <c r="B1091" s="402" t="s">
        <v>1530</v>
      </c>
      <c r="C1091" s="403"/>
      <c r="D1091" s="404" t="s">
        <v>18980</v>
      </c>
      <c r="E1091" s="655">
        <v>167331.66</v>
      </c>
      <c r="F1091" s="400" t="s">
        <v>108</v>
      </c>
    </row>
    <row r="1092" spans="1:7">
      <c r="A1092" s="660">
        <v>34482</v>
      </c>
      <c r="B1092" s="402" t="s">
        <v>19532</v>
      </c>
      <c r="C1092" s="403"/>
      <c r="D1092" s="404" t="s">
        <v>18987</v>
      </c>
      <c r="E1092" s="655">
        <v>3397.59</v>
      </c>
      <c r="G1092" s="400" t="s">
        <v>108</v>
      </c>
    </row>
    <row r="1093" spans="1:7">
      <c r="A1093" s="660" t="s">
        <v>19533</v>
      </c>
      <c r="B1093" s="402"/>
      <c r="C1093" s="403"/>
      <c r="D1093" s="404"/>
      <c r="E1093" s="655"/>
    </row>
    <row r="1094" spans="1:7">
      <c r="A1094" s="660">
        <v>34469</v>
      </c>
      <c r="B1094" s="402" t="s">
        <v>19534</v>
      </c>
      <c r="C1094" s="403"/>
      <c r="D1094" s="404" t="s">
        <v>18987</v>
      </c>
      <c r="E1094" s="655">
        <v>5255.65</v>
      </c>
      <c r="F1094" s="400" t="s">
        <v>108</v>
      </c>
    </row>
    <row r="1095" spans="1:7">
      <c r="A1095" s="660" t="s">
        <v>19535</v>
      </c>
      <c r="B1095" s="402"/>
      <c r="C1095" s="403"/>
      <c r="D1095" s="404"/>
      <c r="E1095" s="655"/>
    </row>
    <row r="1096" spans="1:7">
      <c r="A1096" s="660">
        <v>34472</v>
      </c>
      <c r="B1096" s="402" t="s">
        <v>19536</v>
      </c>
      <c r="C1096" s="403"/>
      <c r="D1096" s="404" t="s">
        <v>18991</v>
      </c>
      <c r="E1096" s="655">
        <v>1617</v>
      </c>
      <c r="G1096" s="400" t="s">
        <v>108</v>
      </c>
    </row>
    <row r="1097" spans="1:7">
      <c r="A1097" s="660" t="s">
        <v>19533</v>
      </c>
      <c r="B1097" s="402"/>
      <c r="C1097" s="403"/>
      <c r="D1097" s="404"/>
      <c r="E1097" s="655"/>
    </row>
    <row r="1098" spans="1:7">
      <c r="A1098" s="660" t="s">
        <v>19024</v>
      </c>
      <c r="B1098" s="402"/>
      <c r="C1098" s="403"/>
      <c r="D1098" s="404"/>
      <c r="E1098" s="655"/>
    </row>
    <row r="1099" spans="1:7">
      <c r="A1099" s="660" t="s">
        <v>19067</v>
      </c>
      <c r="B1099" s="402"/>
      <c r="C1099" s="403"/>
      <c r="D1099" s="404"/>
      <c r="E1099" s="655"/>
      <c r="G1099" s="400" t="s">
        <v>19068</v>
      </c>
    </row>
    <row r="1100" spans="1:7">
      <c r="A1100" s="660" t="s">
        <v>19069</v>
      </c>
      <c r="B1100" s="402"/>
      <c r="C1100" s="403"/>
      <c r="D1100" s="404"/>
      <c r="E1100" s="655"/>
    </row>
    <row r="1101" spans="1:7">
      <c r="A1101" s="660" t="s">
        <v>19070</v>
      </c>
      <c r="B1101" s="402"/>
      <c r="C1101" s="403"/>
      <c r="D1101" s="404"/>
      <c r="E1101" s="655"/>
    </row>
    <row r="1102" spans="1:7">
      <c r="A1102" s="660" t="s">
        <v>19071</v>
      </c>
      <c r="B1102" s="402"/>
      <c r="C1102" s="403"/>
      <c r="D1102" s="404"/>
      <c r="E1102" s="655"/>
    </row>
    <row r="1103" spans="1:7">
      <c r="A1103" s="660" t="s">
        <v>19072</v>
      </c>
      <c r="B1103" s="402"/>
      <c r="C1103" s="403"/>
      <c r="D1103" s="404"/>
      <c r="E1103" s="655"/>
    </row>
    <row r="1104" spans="1:7">
      <c r="A1104" s="660" t="s">
        <v>19073</v>
      </c>
      <c r="B1104" s="402"/>
      <c r="C1104" s="403"/>
      <c r="D1104" s="404"/>
      <c r="E1104" s="655"/>
    </row>
    <row r="1105" spans="1:7">
      <c r="A1105" s="660" t="s">
        <v>19074</v>
      </c>
      <c r="B1105" s="402"/>
      <c r="C1105" s="403" t="s">
        <v>19115</v>
      </c>
      <c r="D1105" s="404"/>
      <c r="E1105" s="655"/>
    </row>
    <row r="1106" spans="1:7">
      <c r="A1106" s="660" t="s">
        <v>19075</v>
      </c>
      <c r="B1106" s="402"/>
      <c r="C1106" s="403"/>
      <c r="D1106" s="404" t="s">
        <v>19077</v>
      </c>
      <c r="E1106" s="655"/>
      <c r="F1106" s="400" t="s">
        <v>19078</v>
      </c>
      <c r="G1106" s="400" t="s">
        <v>19076</v>
      </c>
    </row>
    <row r="1107" spans="1:7">
      <c r="A1107" s="660" t="s">
        <v>19079</v>
      </c>
      <c r="B1107" s="402" t="s">
        <v>19080</v>
      </c>
      <c r="C1107" s="403"/>
      <c r="D1107" s="404" t="s">
        <v>19081</v>
      </c>
      <c r="E1107" s="655" t="s">
        <v>19082</v>
      </c>
    </row>
    <row r="1108" spans="1:7">
      <c r="A1108" s="660"/>
      <c r="B1108" s="402"/>
      <c r="C1108" s="403"/>
      <c r="D1108" s="404" t="s">
        <v>19083</v>
      </c>
      <c r="E1108" s="655" t="s">
        <v>19084</v>
      </c>
    </row>
    <row r="1109" spans="1:7">
      <c r="A1109" s="660">
        <v>34476</v>
      </c>
      <c r="B1109" s="402" t="s">
        <v>19537</v>
      </c>
      <c r="C1109" s="403"/>
      <c r="D1109" s="404" t="s">
        <v>18987</v>
      </c>
      <c r="E1109" s="655">
        <v>2741.04</v>
      </c>
      <c r="G1109" s="400" t="s">
        <v>108</v>
      </c>
    </row>
    <row r="1110" spans="1:7">
      <c r="A1110" s="660" t="s">
        <v>19533</v>
      </c>
      <c r="B1110" s="402"/>
      <c r="C1110" s="403"/>
      <c r="D1110" s="404"/>
      <c r="E1110" s="655"/>
    </row>
    <row r="1111" spans="1:7">
      <c r="A1111" s="660">
        <v>34477</v>
      </c>
      <c r="B1111" s="402" t="s">
        <v>19538</v>
      </c>
      <c r="C1111" s="403"/>
      <c r="D1111" s="404" t="s">
        <v>18987</v>
      </c>
      <c r="E1111" s="655">
        <v>3637.89</v>
      </c>
      <c r="G1111" s="400" t="s">
        <v>108</v>
      </c>
    </row>
    <row r="1112" spans="1:7">
      <c r="A1112" s="660" t="s">
        <v>19533</v>
      </c>
      <c r="B1112" s="402"/>
      <c r="C1112" s="403"/>
      <c r="D1112" s="404"/>
      <c r="E1112" s="655"/>
    </row>
    <row r="1113" spans="1:7">
      <c r="A1113" s="660">
        <v>10700</v>
      </c>
      <c r="B1113" s="402" t="s">
        <v>1531</v>
      </c>
      <c r="C1113" s="403" t="s">
        <v>108</v>
      </c>
      <c r="D1113" s="404" t="s">
        <v>18987</v>
      </c>
      <c r="E1113" s="655">
        <v>11573.97</v>
      </c>
    </row>
    <row r="1114" spans="1:7">
      <c r="A1114" s="660">
        <v>346</v>
      </c>
      <c r="B1114" s="402" t="s">
        <v>1532</v>
      </c>
      <c r="C1114" s="403" t="s">
        <v>118</v>
      </c>
      <c r="D1114" s="404" t="s">
        <v>18987</v>
      </c>
      <c r="E1114" s="655">
        <v>9.2799999999999994</v>
      </c>
    </row>
    <row r="1115" spans="1:7">
      <c r="A1115" s="660">
        <v>3312</v>
      </c>
      <c r="B1115" s="402" t="s">
        <v>1533</v>
      </c>
      <c r="C1115" s="403"/>
      <c r="D1115" s="404" t="s">
        <v>18987</v>
      </c>
      <c r="E1115" s="655">
        <v>10.16</v>
      </c>
      <c r="F1115" s="400" t="s">
        <v>118</v>
      </c>
    </row>
    <row r="1116" spans="1:7">
      <c r="A1116" s="660">
        <v>339</v>
      </c>
      <c r="B1116" s="402" t="s">
        <v>1534</v>
      </c>
      <c r="C1116" s="403" t="s">
        <v>121</v>
      </c>
      <c r="D1116" s="404" t="s">
        <v>18987</v>
      </c>
      <c r="E1116" s="655">
        <v>0.45</v>
      </c>
    </row>
    <row r="1117" spans="1:7">
      <c r="A1117" s="660">
        <v>34346</v>
      </c>
      <c r="B1117" s="402" t="s">
        <v>1535</v>
      </c>
      <c r="C1117" s="403" t="s">
        <v>121</v>
      </c>
      <c r="D1117" s="404" t="s">
        <v>18987</v>
      </c>
      <c r="E1117" s="655">
        <v>0.57999999999999996</v>
      </c>
    </row>
    <row r="1118" spans="1:7">
      <c r="A1118" s="660">
        <v>338</v>
      </c>
      <c r="B1118" s="402" t="s">
        <v>1536</v>
      </c>
      <c r="C1118" s="403" t="s">
        <v>118</v>
      </c>
      <c r="D1118" s="404" t="s">
        <v>18987</v>
      </c>
      <c r="E1118" s="655">
        <v>11.68</v>
      </c>
    </row>
    <row r="1119" spans="1:7">
      <c r="A1119" s="660">
        <v>340</v>
      </c>
      <c r="B1119" s="402" t="s">
        <v>1537</v>
      </c>
      <c r="C1119" s="403" t="s">
        <v>121</v>
      </c>
      <c r="D1119" s="404" t="s">
        <v>18987</v>
      </c>
      <c r="E1119" s="655">
        <v>0.62</v>
      </c>
    </row>
    <row r="1120" spans="1:7">
      <c r="A1120" s="660">
        <v>334</v>
      </c>
      <c r="B1120" s="402" t="s">
        <v>1538</v>
      </c>
      <c r="C1120" s="403" t="s">
        <v>118</v>
      </c>
      <c r="D1120" s="404" t="s">
        <v>18987</v>
      </c>
      <c r="E1120" s="655">
        <v>8.39</v>
      </c>
    </row>
    <row r="1121" spans="1:7">
      <c r="A1121" s="660">
        <v>335</v>
      </c>
      <c r="B1121" s="402" t="s">
        <v>1539</v>
      </c>
      <c r="C1121" s="403" t="s">
        <v>118</v>
      </c>
      <c r="D1121" s="404" t="s">
        <v>18987</v>
      </c>
      <c r="E1121" s="655">
        <v>7.69</v>
      </c>
    </row>
    <row r="1122" spans="1:7">
      <c r="A1122" s="660">
        <v>342</v>
      </c>
      <c r="B1122" s="402" t="s">
        <v>206</v>
      </c>
      <c r="C1122" s="403" t="s">
        <v>118</v>
      </c>
      <c r="D1122" s="404" t="s">
        <v>18987</v>
      </c>
      <c r="E1122" s="655">
        <v>8.69</v>
      </c>
    </row>
    <row r="1123" spans="1:7">
      <c r="A1123" s="660">
        <v>333</v>
      </c>
      <c r="B1123" s="402" t="s">
        <v>1540</v>
      </c>
      <c r="C1123" s="403" t="s">
        <v>118</v>
      </c>
      <c r="D1123" s="404" t="s">
        <v>18991</v>
      </c>
      <c r="E1123" s="655">
        <v>8.9</v>
      </c>
    </row>
    <row r="1124" spans="1:7">
      <c r="A1124" s="660">
        <v>343</v>
      </c>
      <c r="B1124" s="402" t="s">
        <v>1541</v>
      </c>
      <c r="C1124" s="403" t="s">
        <v>121</v>
      </c>
      <c r="D1124" s="404" t="s">
        <v>18987</v>
      </c>
      <c r="E1124" s="655">
        <v>0.24</v>
      </c>
    </row>
    <row r="1125" spans="1:7">
      <c r="A1125" s="660">
        <v>344</v>
      </c>
      <c r="B1125" s="402" t="s">
        <v>1542</v>
      </c>
      <c r="C1125" s="403" t="s">
        <v>118</v>
      </c>
      <c r="D1125" s="404" t="s">
        <v>18987</v>
      </c>
      <c r="E1125" s="655">
        <v>9.6199999999999992</v>
      </c>
    </row>
    <row r="1126" spans="1:7">
      <c r="A1126" s="660">
        <v>345</v>
      </c>
      <c r="B1126" s="402" t="s">
        <v>1543</v>
      </c>
      <c r="C1126" s="403" t="s">
        <v>118</v>
      </c>
      <c r="D1126" s="404" t="s">
        <v>18987</v>
      </c>
      <c r="E1126" s="655">
        <v>11.76</v>
      </c>
    </row>
    <row r="1127" spans="1:7">
      <c r="A1127" s="660">
        <v>341</v>
      </c>
      <c r="B1127" s="402" t="s">
        <v>1543</v>
      </c>
      <c r="C1127" s="403" t="s">
        <v>121</v>
      </c>
      <c r="D1127" s="404" t="s">
        <v>18987</v>
      </c>
      <c r="E1127" s="655">
        <v>0.11</v>
      </c>
    </row>
    <row r="1128" spans="1:7">
      <c r="A1128" s="660">
        <v>11107</v>
      </c>
      <c r="B1128" s="402" t="s">
        <v>1544</v>
      </c>
      <c r="C1128" s="403" t="s">
        <v>118</v>
      </c>
      <c r="D1128" s="404" t="s">
        <v>18987</v>
      </c>
      <c r="E1128" s="655">
        <v>7.64</v>
      </c>
    </row>
    <row r="1129" spans="1:7">
      <c r="A1129" s="660">
        <v>3313</v>
      </c>
      <c r="B1129" s="402" t="s">
        <v>1545</v>
      </c>
      <c r="C1129" s="403" t="s">
        <v>118</v>
      </c>
      <c r="D1129" s="404" t="s">
        <v>18987</v>
      </c>
      <c r="E1129" s="655">
        <v>13.07</v>
      </c>
    </row>
    <row r="1130" spans="1:7">
      <c r="A1130" s="660">
        <v>34562</v>
      </c>
      <c r="B1130" s="402" t="s">
        <v>1546</v>
      </c>
      <c r="C1130" s="403" t="s">
        <v>118</v>
      </c>
      <c r="D1130" s="404" t="s">
        <v>18987</v>
      </c>
      <c r="E1130" s="655">
        <v>7.24</v>
      </c>
    </row>
    <row r="1131" spans="1:7">
      <c r="A1131" s="660">
        <v>337</v>
      </c>
      <c r="B1131" s="402" t="s">
        <v>197</v>
      </c>
      <c r="C1131" s="403" t="s">
        <v>118</v>
      </c>
      <c r="D1131" s="404" t="s">
        <v>18991</v>
      </c>
      <c r="E1131" s="655">
        <v>7</v>
      </c>
    </row>
    <row r="1132" spans="1:7">
      <c r="A1132" s="660">
        <v>369</v>
      </c>
      <c r="B1132" s="402" t="s">
        <v>1547</v>
      </c>
      <c r="C1132" s="403"/>
      <c r="D1132" s="404" t="s">
        <v>18987</v>
      </c>
      <c r="E1132" s="655">
        <v>64.23</v>
      </c>
      <c r="G1132" s="400" t="s">
        <v>128</v>
      </c>
    </row>
    <row r="1133" spans="1:7">
      <c r="A1133" s="660">
        <v>366</v>
      </c>
      <c r="B1133" s="402" t="s">
        <v>19539</v>
      </c>
      <c r="C1133" s="403"/>
      <c r="D1133" s="404" t="s">
        <v>18991</v>
      </c>
      <c r="E1133" s="655">
        <v>59.86</v>
      </c>
      <c r="G1133" s="400" t="s">
        <v>128</v>
      </c>
    </row>
    <row r="1134" spans="1:7">
      <c r="A1134" s="660">
        <v>367</v>
      </c>
      <c r="B1134" s="402" t="s">
        <v>19540</v>
      </c>
      <c r="C1134" s="403"/>
      <c r="D1134" s="404" t="s">
        <v>18991</v>
      </c>
      <c r="E1134" s="655">
        <v>72</v>
      </c>
      <c r="G1134" s="400" t="s">
        <v>128</v>
      </c>
    </row>
    <row r="1135" spans="1:7">
      <c r="A1135" s="660">
        <v>370</v>
      </c>
      <c r="B1135" s="402" t="s">
        <v>18647</v>
      </c>
      <c r="C1135" s="403"/>
      <c r="D1135" s="404" t="s">
        <v>18991</v>
      </c>
      <c r="E1135" s="655">
        <v>58.33</v>
      </c>
      <c r="G1135" s="400" t="s">
        <v>128</v>
      </c>
    </row>
    <row r="1136" spans="1:7">
      <c r="A1136" s="662">
        <v>368</v>
      </c>
      <c r="B1136" s="559" t="s">
        <v>19541</v>
      </c>
      <c r="C1136" s="403"/>
      <c r="D1136" s="404" t="s">
        <v>18987</v>
      </c>
      <c r="E1136" s="655">
        <v>54</v>
      </c>
      <c r="F1136" s="400" t="s">
        <v>128</v>
      </c>
    </row>
    <row r="1137" spans="1:7">
      <c r="A1137" s="660" t="s">
        <v>19542</v>
      </c>
      <c r="B1137" s="402"/>
      <c r="C1137" s="403"/>
      <c r="D1137" s="404"/>
      <c r="E1137" s="655"/>
    </row>
    <row r="1138" spans="1:7">
      <c r="A1138" s="660">
        <v>11075</v>
      </c>
      <c r="B1138" s="402" t="s">
        <v>19543</v>
      </c>
      <c r="C1138" s="403"/>
      <c r="D1138" s="404" t="s">
        <v>18987</v>
      </c>
      <c r="E1138" s="655">
        <v>1179</v>
      </c>
      <c r="G1138" s="400" t="s">
        <v>128</v>
      </c>
    </row>
    <row r="1139" spans="1:7">
      <c r="A1139" s="660" t="s">
        <v>19544</v>
      </c>
      <c r="B1139" s="402"/>
      <c r="C1139" s="403"/>
      <c r="D1139" s="404"/>
      <c r="E1139" s="655"/>
    </row>
    <row r="1140" spans="1:7">
      <c r="A1140" s="660">
        <v>11077</v>
      </c>
      <c r="B1140" s="402" t="s">
        <v>19545</v>
      </c>
      <c r="C1140" s="403"/>
      <c r="D1140" s="404" t="s">
        <v>18987</v>
      </c>
      <c r="E1140" s="655">
        <v>1179</v>
      </c>
      <c r="G1140" s="400" t="s">
        <v>128</v>
      </c>
    </row>
    <row r="1141" spans="1:7">
      <c r="A1141" s="662" t="s">
        <v>19544</v>
      </c>
      <c r="B1141" s="559"/>
      <c r="C1141" s="403"/>
      <c r="D1141" s="404"/>
      <c r="E1141" s="655"/>
    </row>
    <row r="1142" spans="1:7">
      <c r="A1142" s="660">
        <v>11078</v>
      </c>
      <c r="B1142" s="402" t="s">
        <v>19546</v>
      </c>
      <c r="C1142" s="403"/>
      <c r="D1142" s="404" t="s">
        <v>18987</v>
      </c>
      <c r="E1142" s="655">
        <v>1179</v>
      </c>
      <c r="G1142" s="400" t="s">
        <v>128</v>
      </c>
    </row>
    <row r="1143" spans="1:7">
      <c r="A1143" s="660" t="s">
        <v>19544</v>
      </c>
      <c r="B1143" s="402"/>
      <c r="C1143" s="403"/>
      <c r="D1143" s="404"/>
      <c r="E1143" s="655"/>
    </row>
    <row r="1144" spans="1:7">
      <c r="A1144" s="660">
        <v>11076</v>
      </c>
      <c r="B1144" s="402" t="s">
        <v>19547</v>
      </c>
      <c r="C1144" s="403"/>
      <c r="D1144" s="404" t="s">
        <v>18987</v>
      </c>
      <c r="E1144" s="655">
        <v>90</v>
      </c>
      <c r="G1144" s="400" t="s">
        <v>128</v>
      </c>
    </row>
    <row r="1145" spans="1:7">
      <c r="A1145" s="660" t="s">
        <v>19542</v>
      </c>
      <c r="B1145" s="402"/>
      <c r="C1145" s="403"/>
      <c r="D1145" s="404"/>
      <c r="E1145" s="655"/>
    </row>
    <row r="1146" spans="1:7">
      <c r="A1146" s="660">
        <v>1381</v>
      </c>
      <c r="B1146" s="402" t="s">
        <v>1548</v>
      </c>
      <c r="C1146" s="403" t="s">
        <v>118</v>
      </c>
      <c r="D1146" s="404" t="s">
        <v>18987</v>
      </c>
      <c r="E1146" s="655">
        <v>0.49</v>
      </c>
    </row>
    <row r="1147" spans="1:7">
      <c r="A1147" s="660">
        <v>34353</v>
      </c>
      <c r="B1147" s="402" t="s">
        <v>1549</v>
      </c>
      <c r="C1147" s="403"/>
      <c r="D1147" s="404" t="s">
        <v>18987</v>
      </c>
      <c r="E1147" s="655">
        <v>0.99</v>
      </c>
    </row>
    <row r="1148" spans="1:7">
      <c r="A1148" s="660">
        <v>37595</v>
      </c>
      <c r="B1148" s="402" t="s">
        <v>838</v>
      </c>
      <c r="C1148" s="403"/>
      <c r="D1148" s="404" t="s">
        <v>18987</v>
      </c>
      <c r="E1148" s="655">
        <v>1.51</v>
      </c>
    </row>
    <row r="1149" spans="1:7">
      <c r="A1149" s="660">
        <v>37596</v>
      </c>
      <c r="B1149" s="402" t="s">
        <v>1550</v>
      </c>
      <c r="C1149" s="403"/>
      <c r="D1149" s="404" t="s">
        <v>18987</v>
      </c>
      <c r="E1149" s="655">
        <v>2.2400000000000002</v>
      </c>
    </row>
    <row r="1150" spans="1:7">
      <c r="A1150" s="660">
        <v>371</v>
      </c>
      <c r="B1150" s="402" t="s">
        <v>19548</v>
      </c>
      <c r="C1150" s="403"/>
      <c r="D1150" s="404" t="s">
        <v>18991</v>
      </c>
      <c r="E1150" s="655">
        <v>0.45</v>
      </c>
      <c r="G1150" s="400" t="s">
        <v>118</v>
      </c>
    </row>
    <row r="1151" spans="1:7">
      <c r="A1151" s="660" t="s">
        <v>19549</v>
      </c>
      <c r="B1151" s="402"/>
      <c r="C1151" s="403"/>
      <c r="D1151" s="404"/>
      <c r="E1151" s="655"/>
    </row>
    <row r="1152" spans="1:7">
      <c r="A1152" s="660">
        <v>37553</v>
      </c>
      <c r="B1152" s="402" t="s">
        <v>1551</v>
      </c>
      <c r="C1152" s="403" t="s">
        <v>118</v>
      </c>
      <c r="D1152" s="404" t="s">
        <v>18987</v>
      </c>
      <c r="E1152" s="655">
        <v>1.68</v>
      </c>
    </row>
    <row r="1153" spans="1:7">
      <c r="A1153" s="660">
        <v>37552</v>
      </c>
      <c r="B1153" s="402" t="s">
        <v>1552</v>
      </c>
      <c r="C1153" s="403" t="s">
        <v>118</v>
      </c>
      <c r="D1153" s="404" t="s">
        <v>18987</v>
      </c>
      <c r="E1153" s="655">
        <v>2.15</v>
      </c>
    </row>
    <row r="1154" spans="1:7">
      <c r="A1154" s="660">
        <v>36880</v>
      </c>
      <c r="B1154" s="402" t="s">
        <v>1553</v>
      </c>
      <c r="C1154" s="403"/>
      <c r="D1154" s="404" t="s">
        <v>18987</v>
      </c>
      <c r="E1154" s="655">
        <v>1.51</v>
      </c>
      <c r="F1154" s="400" t="s">
        <v>118</v>
      </c>
    </row>
    <row r="1155" spans="1:7">
      <c r="A1155" s="660">
        <v>34355</v>
      </c>
      <c r="B1155" s="402" t="s">
        <v>1554</v>
      </c>
      <c r="C1155" s="403"/>
      <c r="D1155" s="404" t="s">
        <v>18987</v>
      </c>
      <c r="E1155" s="655">
        <v>1.38</v>
      </c>
    </row>
    <row r="1156" spans="1:7">
      <c r="A1156" s="660">
        <v>130</v>
      </c>
      <c r="B1156" s="402" t="s">
        <v>1555</v>
      </c>
      <c r="C1156" s="403" t="s">
        <v>118</v>
      </c>
      <c r="D1156" s="404" t="s">
        <v>18987</v>
      </c>
      <c r="E1156" s="655">
        <v>3.38</v>
      </c>
    </row>
    <row r="1157" spans="1:7">
      <c r="A1157" s="660">
        <v>135</v>
      </c>
      <c r="B1157" s="402" t="s">
        <v>19550</v>
      </c>
      <c r="C1157" s="403"/>
      <c r="D1157" s="404" t="s">
        <v>18987</v>
      </c>
      <c r="E1157" s="655">
        <v>4.3600000000000003</v>
      </c>
      <c r="G1157" s="400" t="s">
        <v>118</v>
      </c>
    </row>
    <row r="1158" spans="1:7">
      <c r="A1158" s="660" t="s">
        <v>19551</v>
      </c>
      <c r="B1158" s="402"/>
      <c r="C1158" s="403"/>
      <c r="D1158" s="404"/>
      <c r="E1158" s="655"/>
    </row>
    <row r="1159" spans="1:7">
      <c r="A1159" s="660" t="s">
        <v>19024</v>
      </c>
      <c r="B1159" s="402"/>
      <c r="C1159" s="403"/>
      <c r="D1159" s="404"/>
      <c r="E1159" s="655"/>
    </row>
    <row r="1160" spans="1:7">
      <c r="A1160" s="660" t="s">
        <v>19067</v>
      </c>
      <c r="B1160" s="402"/>
      <c r="C1160" s="403"/>
      <c r="D1160" s="404"/>
      <c r="E1160" s="655"/>
      <c r="G1160" s="400" t="s">
        <v>19068</v>
      </c>
    </row>
    <row r="1161" spans="1:7">
      <c r="A1161" s="660" t="s">
        <v>19069</v>
      </c>
      <c r="B1161" s="402"/>
      <c r="C1161" s="403"/>
      <c r="D1161" s="404"/>
      <c r="E1161" s="655"/>
    </row>
    <row r="1162" spans="1:7">
      <c r="A1162" s="660" t="s">
        <v>19070</v>
      </c>
      <c r="B1162" s="402"/>
      <c r="C1162" s="403"/>
      <c r="D1162" s="404"/>
      <c r="E1162" s="655"/>
    </row>
    <row r="1163" spans="1:7">
      <c r="A1163" s="660" t="s">
        <v>19071</v>
      </c>
      <c r="B1163" s="402"/>
      <c r="C1163" s="403"/>
      <c r="D1163" s="404"/>
      <c r="E1163" s="655"/>
    </row>
    <row r="1164" spans="1:7">
      <c r="A1164" s="660" t="s">
        <v>19072</v>
      </c>
      <c r="B1164" s="402"/>
      <c r="C1164" s="403"/>
      <c r="D1164" s="404"/>
      <c r="E1164" s="655"/>
    </row>
    <row r="1165" spans="1:7">
      <c r="A1165" s="660" t="s">
        <v>19073</v>
      </c>
      <c r="B1165" s="402"/>
      <c r="C1165" s="403"/>
      <c r="D1165" s="404"/>
      <c r="E1165" s="655"/>
    </row>
    <row r="1166" spans="1:7">
      <c r="A1166" s="660" t="s">
        <v>19074</v>
      </c>
      <c r="B1166" s="402"/>
      <c r="C1166" s="403" t="s">
        <v>19115</v>
      </c>
      <c r="D1166" s="404"/>
      <c r="E1166" s="655"/>
    </row>
    <row r="1167" spans="1:7">
      <c r="A1167" s="660" t="s">
        <v>19075</v>
      </c>
      <c r="B1167" s="402"/>
      <c r="C1167" s="403"/>
      <c r="D1167" s="404" t="s">
        <v>19077</v>
      </c>
      <c r="E1167" s="655"/>
      <c r="F1167" s="400" t="s">
        <v>19078</v>
      </c>
      <c r="G1167" s="400" t="s">
        <v>19076</v>
      </c>
    </row>
    <row r="1168" spans="1:7">
      <c r="A1168" s="660" t="s">
        <v>19079</v>
      </c>
      <c r="B1168" s="402" t="s">
        <v>19080</v>
      </c>
      <c r="C1168" s="403"/>
      <c r="D1168" s="404" t="s">
        <v>19081</v>
      </c>
      <c r="E1168" s="655" t="s">
        <v>19082</v>
      </c>
    </row>
    <row r="1169" spans="1:7">
      <c r="A1169" s="660"/>
      <c r="B1169" s="402"/>
      <c r="C1169" s="403"/>
      <c r="D1169" s="404" t="s">
        <v>19083</v>
      </c>
      <c r="E1169" s="655" t="s">
        <v>19084</v>
      </c>
    </row>
    <row r="1170" spans="1:7">
      <c r="A1170" s="660">
        <v>36886</v>
      </c>
      <c r="B1170" s="402" t="s">
        <v>1556</v>
      </c>
      <c r="C1170" s="403" t="s">
        <v>118</v>
      </c>
      <c r="D1170" s="404" t="s">
        <v>18987</v>
      </c>
      <c r="E1170" s="655">
        <v>0.48</v>
      </c>
    </row>
    <row r="1171" spans="1:7">
      <c r="A1171" s="660">
        <v>375</v>
      </c>
      <c r="B1171" s="402" t="s">
        <v>1557</v>
      </c>
      <c r="C1171" s="403" t="s">
        <v>118</v>
      </c>
      <c r="D1171" s="404" t="s">
        <v>18987</v>
      </c>
      <c r="E1171" s="655">
        <v>1.05</v>
      </c>
    </row>
    <row r="1172" spans="1:7">
      <c r="A1172" s="660">
        <v>374</v>
      </c>
      <c r="B1172" s="402" t="s">
        <v>1558</v>
      </c>
      <c r="C1172" s="403" t="s">
        <v>118</v>
      </c>
      <c r="D1172" s="404" t="s">
        <v>18987</v>
      </c>
      <c r="E1172" s="655">
        <v>0.38</v>
      </c>
    </row>
    <row r="1173" spans="1:7">
      <c r="A1173" s="660">
        <v>38546</v>
      </c>
      <c r="B1173" s="402" t="s">
        <v>19552</v>
      </c>
      <c r="C1173" s="403"/>
      <c r="D1173" s="404" t="s">
        <v>18987</v>
      </c>
      <c r="E1173" s="655">
        <v>317.20999999999998</v>
      </c>
      <c r="G1173" s="400" t="s">
        <v>128</v>
      </c>
    </row>
    <row r="1174" spans="1:7">
      <c r="A1174" s="660" t="s">
        <v>19553</v>
      </c>
      <c r="B1174" s="402"/>
      <c r="C1174" s="403"/>
      <c r="D1174" s="404"/>
      <c r="E1174" s="655"/>
    </row>
    <row r="1175" spans="1:7">
      <c r="A1175" s="660">
        <v>34549</v>
      </c>
      <c r="B1175" s="402" t="s">
        <v>1559</v>
      </c>
      <c r="C1175" s="403" t="s">
        <v>128</v>
      </c>
      <c r="D1175" s="404" t="s">
        <v>18987</v>
      </c>
      <c r="E1175" s="655">
        <v>192.71</v>
      </c>
    </row>
    <row r="1176" spans="1:7">
      <c r="A1176" s="660">
        <v>6081</v>
      </c>
      <c r="B1176" s="402" t="s">
        <v>1560</v>
      </c>
      <c r="C1176" s="403"/>
      <c r="D1176" s="404" t="s">
        <v>18987</v>
      </c>
      <c r="E1176" s="655">
        <v>27.3</v>
      </c>
      <c r="F1176" s="400" t="s">
        <v>128</v>
      </c>
    </row>
    <row r="1177" spans="1:7">
      <c r="A1177" s="660">
        <v>6077</v>
      </c>
      <c r="B1177" s="402" t="s">
        <v>1561</v>
      </c>
      <c r="C1177" s="403"/>
      <c r="D1177" s="404" t="s">
        <v>18987</v>
      </c>
      <c r="E1177" s="655">
        <v>15.73</v>
      </c>
      <c r="G1177" s="400" t="s">
        <v>128</v>
      </c>
    </row>
    <row r="1178" spans="1:7">
      <c r="A1178" s="660">
        <v>6079</v>
      </c>
      <c r="B1178" s="402" t="s">
        <v>1562</v>
      </c>
      <c r="C1178" s="403"/>
      <c r="D1178" s="404" t="s">
        <v>18987</v>
      </c>
      <c r="E1178" s="655">
        <v>8.99</v>
      </c>
      <c r="G1178" s="400" t="s">
        <v>128</v>
      </c>
    </row>
    <row r="1179" spans="1:7">
      <c r="A1179" s="660">
        <v>1091</v>
      </c>
      <c r="B1179" s="402" t="s">
        <v>19554</v>
      </c>
      <c r="C1179" s="403"/>
      <c r="D1179" s="404" t="s">
        <v>18987</v>
      </c>
      <c r="E1179" s="655">
        <v>17.5</v>
      </c>
      <c r="G1179" s="400" t="s">
        <v>108</v>
      </c>
    </row>
    <row r="1180" spans="1:7">
      <c r="A1180" s="660" t="s">
        <v>19555</v>
      </c>
      <c r="B1180" s="402"/>
      <c r="C1180" s="403"/>
      <c r="D1180" s="404"/>
      <c r="E1180" s="655"/>
    </row>
    <row r="1181" spans="1:7">
      <c r="A1181" s="660">
        <v>1094</v>
      </c>
      <c r="B1181" s="402" t="s">
        <v>19554</v>
      </c>
      <c r="C1181" s="403"/>
      <c r="D1181" s="404" t="s">
        <v>18987</v>
      </c>
      <c r="E1181" s="655">
        <v>12.24</v>
      </c>
      <c r="G1181" s="400" t="s">
        <v>108</v>
      </c>
    </row>
    <row r="1182" spans="1:7">
      <c r="A1182" s="660" t="s">
        <v>19556</v>
      </c>
      <c r="B1182" s="402"/>
      <c r="C1182" s="403"/>
      <c r="D1182" s="404"/>
      <c r="E1182" s="655"/>
    </row>
    <row r="1183" spans="1:7">
      <c r="A1183" s="660">
        <v>1095</v>
      </c>
      <c r="B1183" s="402" t="s">
        <v>19554</v>
      </c>
      <c r="C1183" s="403"/>
      <c r="D1183" s="404" t="s">
        <v>18987</v>
      </c>
      <c r="E1183" s="655">
        <v>26.01</v>
      </c>
      <c r="G1183" s="400" t="s">
        <v>108</v>
      </c>
    </row>
    <row r="1184" spans="1:7">
      <c r="A1184" s="660" t="s">
        <v>19557</v>
      </c>
      <c r="B1184" s="402"/>
      <c r="C1184" s="403"/>
      <c r="D1184" s="404"/>
      <c r="E1184" s="655"/>
    </row>
    <row r="1185" spans="1:7">
      <c r="A1185" s="660">
        <v>1092</v>
      </c>
      <c r="B1185" s="402" t="s">
        <v>19554</v>
      </c>
      <c r="C1185" s="403"/>
      <c r="D1185" s="404" t="s">
        <v>18991</v>
      </c>
      <c r="E1185" s="655">
        <v>20.13</v>
      </c>
      <c r="G1185" s="400" t="s">
        <v>108</v>
      </c>
    </row>
    <row r="1186" spans="1:7">
      <c r="A1186" s="660" t="s">
        <v>19558</v>
      </c>
      <c r="B1186" s="402"/>
      <c r="C1186" s="403"/>
      <c r="D1186" s="404"/>
      <c r="E1186" s="655"/>
    </row>
    <row r="1187" spans="1:7">
      <c r="A1187" s="660">
        <v>1093</v>
      </c>
      <c r="B1187" s="402" t="s">
        <v>19554</v>
      </c>
      <c r="C1187" s="403"/>
      <c r="D1187" s="404" t="s">
        <v>18987</v>
      </c>
      <c r="E1187" s="655">
        <v>47.01</v>
      </c>
      <c r="G1187" s="400" t="s">
        <v>108</v>
      </c>
    </row>
    <row r="1188" spans="1:7">
      <c r="A1188" s="660" t="s">
        <v>19559</v>
      </c>
      <c r="B1188" s="402"/>
      <c r="C1188" s="403"/>
      <c r="D1188" s="404"/>
      <c r="E1188" s="655"/>
    </row>
    <row r="1189" spans="1:7">
      <c r="A1189" s="660">
        <v>1090</v>
      </c>
      <c r="B1189" s="402" t="s">
        <v>19554</v>
      </c>
      <c r="C1189" s="403"/>
      <c r="D1189" s="404" t="s">
        <v>18987</v>
      </c>
      <c r="E1189" s="655">
        <v>33.65</v>
      </c>
      <c r="G1189" s="400" t="s">
        <v>108</v>
      </c>
    </row>
    <row r="1190" spans="1:7">
      <c r="A1190" s="660" t="s">
        <v>19560</v>
      </c>
      <c r="B1190" s="402"/>
      <c r="C1190" s="403"/>
      <c r="D1190" s="404"/>
      <c r="E1190" s="655"/>
    </row>
    <row r="1191" spans="1:7">
      <c r="A1191" s="660">
        <v>1096</v>
      </c>
      <c r="B1191" s="402" t="s">
        <v>19554</v>
      </c>
      <c r="C1191" s="403"/>
      <c r="D1191" s="404" t="s">
        <v>18987</v>
      </c>
      <c r="E1191" s="655">
        <v>60.57</v>
      </c>
      <c r="G1191" s="400" t="s">
        <v>108</v>
      </c>
    </row>
    <row r="1192" spans="1:7">
      <c r="A1192" s="660" t="s">
        <v>19561</v>
      </c>
      <c r="B1192" s="402"/>
      <c r="C1192" s="403"/>
      <c r="D1192" s="404"/>
      <c r="E1192" s="655"/>
    </row>
    <row r="1193" spans="1:7">
      <c r="A1193" s="660">
        <v>1097</v>
      </c>
      <c r="B1193" s="402" t="s">
        <v>19554</v>
      </c>
      <c r="C1193" s="403"/>
      <c r="D1193" s="404" t="s">
        <v>18987</v>
      </c>
      <c r="E1193" s="655">
        <v>51.42</v>
      </c>
      <c r="G1193" s="400" t="s">
        <v>108</v>
      </c>
    </row>
    <row r="1194" spans="1:7">
      <c r="A1194" s="660" t="s">
        <v>19562</v>
      </c>
      <c r="B1194" s="402"/>
      <c r="C1194" s="403"/>
      <c r="D1194" s="404"/>
      <c r="E1194" s="655"/>
    </row>
    <row r="1195" spans="1:7">
      <c r="A1195" s="660">
        <v>378</v>
      </c>
      <c r="B1195" s="402" t="s">
        <v>1563</v>
      </c>
      <c r="C1195" s="403"/>
      <c r="D1195" s="404" t="s">
        <v>18991</v>
      </c>
      <c r="E1195" s="655">
        <v>12.82</v>
      </c>
    </row>
    <row r="1196" spans="1:7">
      <c r="A1196" s="660">
        <v>40911</v>
      </c>
      <c r="B1196" s="402" t="s">
        <v>19563</v>
      </c>
      <c r="C1196" s="403"/>
      <c r="D1196" s="404" t="s">
        <v>18987</v>
      </c>
      <c r="E1196" s="655">
        <v>2259.58</v>
      </c>
    </row>
    <row r="1197" spans="1:7">
      <c r="A1197" s="660">
        <v>33939</v>
      </c>
      <c r="B1197" s="402" t="s">
        <v>1564</v>
      </c>
      <c r="C1197" s="403"/>
      <c r="D1197" s="404" t="s">
        <v>18987</v>
      </c>
      <c r="E1197" s="655">
        <v>61.32</v>
      </c>
    </row>
    <row r="1198" spans="1:7">
      <c r="A1198" s="660">
        <v>40815</v>
      </c>
      <c r="B1198" s="402" t="s">
        <v>1565</v>
      </c>
      <c r="C1198" s="403"/>
      <c r="D1198" s="404" t="s">
        <v>18987</v>
      </c>
      <c r="E1198" s="655">
        <v>10805.23</v>
      </c>
    </row>
    <row r="1199" spans="1:7">
      <c r="A1199" s="660">
        <v>34760</v>
      </c>
      <c r="B1199" s="402" t="s">
        <v>1566</v>
      </c>
      <c r="C1199" s="403"/>
      <c r="D1199" s="404" t="s">
        <v>18987</v>
      </c>
      <c r="E1199" s="655">
        <v>61.32</v>
      </c>
    </row>
    <row r="1200" spans="1:7">
      <c r="A1200" s="660">
        <v>40935</v>
      </c>
      <c r="B1200" s="402" t="s">
        <v>19564</v>
      </c>
      <c r="C1200" s="403" t="s">
        <v>1476</v>
      </c>
      <c r="D1200" s="404" t="s">
        <v>18987</v>
      </c>
      <c r="E1200" s="655">
        <v>10805.23</v>
      </c>
    </row>
    <row r="1201" spans="1:7">
      <c r="A1201" s="660">
        <v>33952</v>
      </c>
      <c r="B1201" s="402" t="s">
        <v>1567</v>
      </c>
      <c r="C1201" s="403"/>
      <c r="D1201" s="404" t="s">
        <v>18987</v>
      </c>
      <c r="E1201" s="655">
        <v>70.34</v>
      </c>
    </row>
    <row r="1202" spans="1:7">
      <c r="A1202" s="660">
        <v>40816</v>
      </c>
      <c r="B1202" s="402" t="s">
        <v>1568</v>
      </c>
      <c r="C1202" s="403"/>
      <c r="D1202" s="404" t="s">
        <v>18987</v>
      </c>
      <c r="E1202" s="655">
        <v>12399.28</v>
      </c>
    </row>
    <row r="1203" spans="1:7">
      <c r="A1203" s="660">
        <v>33953</v>
      </c>
      <c r="B1203" s="402" t="s">
        <v>1569</v>
      </c>
      <c r="C1203" s="403"/>
      <c r="D1203" s="404" t="s">
        <v>18987</v>
      </c>
      <c r="E1203" s="655">
        <v>83.36</v>
      </c>
    </row>
    <row r="1204" spans="1:7">
      <c r="A1204" s="660">
        <v>40817</v>
      </c>
      <c r="B1204" s="402" t="s">
        <v>1570</v>
      </c>
      <c r="C1204" s="403"/>
      <c r="D1204" s="404" t="s">
        <v>18987</v>
      </c>
      <c r="E1204" s="655">
        <v>14690.01</v>
      </c>
    </row>
    <row r="1205" spans="1:7">
      <c r="A1205" s="660">
        <v>13348</v>
      </c>
      <c r="B1205" s="402" t="s">
        <v>19565</v>
      </c>
      <c r="C1205" s="403"/>
      <c r="D1205" s="404" t="s">
        <v>18987</v>
      </c>
      <c r="E1205" s="655">
        <v>0.51</v>
      </c>
      <c r="G1205" s="400" t="s">
        <v>108</v>
      </c>
    </row>
    <row r="1206" spans="1:7">
      <c r="A1206" s="660" t="s">
        <v>19566</v>
      </c>
      <c r="B1206" s="402"/>
      <c r="C1206" s="403"/>
      <c r="D1206" s="404"/>
      <c r="E1206" s="655"/>
    </row>
    <row r="1207" spans="1:7">
      <c r="A1207" s="660">
        <v>39211</v>
      </c>
      <c r="B1207" s="402" t="s">
        <v>1571</v>
      </c>
      <c r="C1207" s="403" t="s">
        <v>108</v>
      </c>
      <c r="D1207" s="404" t="s">
        <v>18987</v>
      </c>
      <c r="E1207" s="655">
        <v>0.9</v>
      </c>
    </row>
    <row r="1208" spans="1:7">
      <c r="A1208" s="660">
        <v>39212</v>
      </c>
      <c r="B1208" s="402" t="s">
        <v>1572</v>
      </c>
      <c r="C1208" s="403" t="s">
        <v>108</v>
      </c>
      <c r="D1208" s="404" t="s">
        <v>18987</v>
      </c>
      <c r="E1208" s="655">
        <v>1</v>
      </c>
    </row>
    <row r="1209" spans="1:7">
      <c r="A1209" s="660">
        <v>39208</v>
      </c>
      <c r="B1209" s="402" t="s">
        <v>1573</v>
      </c>
      <c r="C1209" s="403" t="s">
        <v>108</v>
      </c>
      <c r="D1209" s="404" t="s">
        <v>18987</v>
      </c>
      <c r="E1209" s="655">
        <v>0.27</v>
      </c>
    </row>
    <row r="1210" spans="1:7">
      <c r="A1210" s="660">
        <v>39210</v>
      </c>
      <c r="B1210" s="402" t="s">
        <v>1574</v>
      </c>
      <c r="C1210" s="403" t="s">
        <v>108</v>
      </c>
      <c r="D1210" s="404" t="s">
        <v>18987</v>
      </c>
      <c r="E1210" s="655">
        <v>0.5</v>
      </c>
    </row>
    <row r="1211" spans="1:7">
      <c r="A1211" s="660">
        <v>39214</v>
      </c>
      <c r="B1211" s="402" t="s">
        <v>1575</v>
      </c>
      <c r="C1211" s="403" t="s">
        <v>108</v>
      </c>
      <c r="D1211" s="404" t="s">
        <v>18987</v>
      </c>
      <c r="E1211" s="655">
        <v>1.86</v>
      </c>
    </row>
    <row r="1212" spans="1:7">
      <c r="A1212" s="660">
        <v>39213</v>
      </c>
      <c r="B1212" s="402" t="s">
        <v>1576</v>
      </c>
      <c r="C1212" s="403" t="s">
        <v>108</v>
      </c>
      <c r="D1212" s="404" t="s">
        <v>18987</v>
      </c>
      <c r="E1212" s="655">
        <v>1.31</v>
      </c>
    </row>
    <row r="1213" spans="1:7">
      <c r="A1213" s="660">
        <v>39209</v>
      </c>
      <c r="B1213" s="402" t="s">
        <v>1577</v>
      </c>
      <c r="C1213" s="403" t="s">
        <v>108</v>
      </c>
      <c r="D1213" s="404" t="s">
        <v>18987</v>
      </c>
      <c r="E1213" s="655">
        <v>0.32</v>
      </c>
    </row>
    <row r="1214" spans="1:7">
      <c r="A1214" s="660">
        <v>39207</v>
      </c>
      <c r="B1214" s="402" t="s">
        <v>1578</v>
      </c>
      <c r="C1214" s="403" t="s">
        <v>108</v>
      </c>
      <c r="D1214" s="404" t="s">
        <v>18987</v>
      </c>
      <c r="E1214" s="655">
        <v>0.5</v>
      </c>
    </row>
    <row r="1215" spans="1:7">
      <c r="A1215" s="660">
        <v>39215</v>
      </c>
      <c r="B1215" s="402" t="s">
        <v>1579</v>
      </c>
      <c r="C1215" s="403" t="s">
        <v>108</v>
      </c>
      <c r="D1215" s="404" t="s">
        <v>18987</v>
      </c>
      <c r="E1215" s="655">
        <v>3.39</v>
      </c>
    </row>
    <row r="1216" spans="1:7">
      <c r="A1216" s="660">
        <v>39216</v>
      </c>
      <c r="B1216" s="402" t="s">
        <v>1580</v>
      </c>
      <c r="C1216" s="403" t="s">
        <v>108</v>
      </c>
      <c r="D1216" s="404" t="s">
        <v>18987</v>
      </c>
      <c r="E1216" s="655">
        <v>4.7300000000000004</v>
      </c>
    </row>
    <row r="1217" spans="1:7">
      <c r="A1217" s="660">
        <v>4359</v>
      </c>
      <c r="B1217" s="402" t="s">
        <v>1581</v>
      </c>
      <c r="C1217" s="403"/>
      <c r="D1217" s="404" t="s">
        <v>18987</v>
      </c>
      <c r="E1217" s="655">
        <v>0.12</v>
      </c>
    </row>
    <row r="1218" spans="1:7">
      <c r="A1218" s="660">
        <v>379</v>
      </c>
      <c r="B1218" s="402" t="s">
        <v>19567</v>
      </c>
      <c r="C1218" s="403"/>
      <c r="D1218" s="404" t="s">
        <v>18987</v>
      </c>
      <c r="E1218" s="655">
        <v>0.45</v>
      </c>
      <c r="G1218" s="400" t="s">
        <v>108</v>
      </c>
    </row>
    <row r="1219" spans="1:7">
      <c r="A1219" s="660" t="s">
        <v>19568</v>
      </c>
      <c r="B1219" s="402"/>
      <c r="C1219" s="403"/>
      <c r="D1219" s="404"/>
      <c r="E1219" s="655"/>
    </row>
    <row r="1220" spans="1:7">
      <c r="A1220" s="660">
        <v>11267</v>
      </c>
      <c r="B1220" s="402" t="s">
        <v>19569</v>
      </c>
      <c r="C1220" s="403"/>
      <c r="D1220" s="404" t="s">
        <v>18987</v>
      </c>
      <c r="E1220" s="655">
        <v>4.49</v>
      </c>
      <c r="G1220" s="400" t="s">
        <v>108</v>
      </c>
    </row>
    <row r="1221" spans="1:7">
      <c r="A1221" s="660" t="s">
        <v>19570</v>
      </c>
      <c r="B1221" s="402"/>
      <c r="C1221" s="403"/>
      <c r="D1221" s="404"/>
      <c r="E1221" s="655"/>
    </row>
    <row r="1222" spans="1:7">
      <c r="A1222" s="660" t="s">
        <v>19024</v>
      </c>
      <c r="B1222" s="402"/>
      <c r="C1222" s="403"/>
      <c r="D1222" s="404"/>
      <c r="E1222" s="655"/>
    </row>
    <row r="1223" spans="1:7">
      <c r="A1223" s="660" t="s">
        <v>19067</v>
      </c>
      <c r="B1223" s="402"/>
      <c r="C1223" s="403"/>
      <c r="D1223" s="404"/>
      <c r="E1223" s="655"/>
      <c r="G1223" s="400" t="s">
        <v>19068</v>
      </c>
    </row>
    <row r="1224" spans="1:7">
      <c r="A1224" s="660" t="s">
        <v>19069</v>
      </c>
      <c r="B1224" s="402"/>
      <c r="C1224" s="403"/>
      <c r="D1224" s="404"/>
      <c r="E1224" s="655"/>
    </row>
    <row r="1225" spans="1:7">
      <c r="A1225" s="660" t="s">
        <v>19070</v>
      </c>
      <c r="B1225" s="402"/>
      <c r="C1225" s="403"/>
      <c r="D1225" s="404"/>
      <c r="E1225" s="655"/>
    </row>
    <row r="1226" spans="1:7">
      <c r="A1226" s="660" t="s">
        <v>19071</v>
      </c>
      <c r="B1226" s="402"/>
      <c r="C1226" s="403"/>
      <c r="D1226" s="404"/>
      <c r="E1226" s="655"/>
    </row>
    <row r="1227" spans="1:7">
      <c r="A1227" s="660" t="s">
        <v>19072</v>
      </c>
      <c r="B1227" s="402"/>
      <c r="C1227" s="403"/>
      <c r="D1227" s="404"/>
      <c r="E1227" s="655"/>
    </row>
    <row r="1228" spans="1:7">
      <c r="A1228" s="660" t="s">
        <v>19073</v>
      </c>
      <c r="B1228" s="402"/>
      <c r="C1228" s="403"/>
      <c r="D1228" s="404"/>
      <c r="E1228" s="655"/>
    </row>
    <row r="1229" spans="1:7">
      <c r="A1229" s="660" t="s">
        <v>19074</v>
      </c>
      <c r="B1229" s="402"/>
      <c r="C1229" s="403" t="s">
        <v>19115</v>
      </c>
      <c r="D1229" s="404"/>
      <c r="E1229" s="655"/>
    </row>
    <row r="1230" spans="1:7">
      <c r="A1230" s="660" t="s">
        <v>19075</v>
      </c>
      <c r="B1230" s="402"/>
      <c r="C1230" s="403"/>
      <c r="D1230" s="404" t="s">
        <v>19077</v>
      </c>
      <c r="E1230" s="655"/>
      <c r="F1230" s="400" t="s">
        <v>19078</v>
      </c>
      <c r="G1230" s="400" t="s">
        <v>19076</v>
      </c>
    </row>
    <row r="1231" spans="1:7">
      <c r="A1231" s="660" t="s">
        <v>19079</v>
      </c>
      <c r="B1231" s="402" t="s">
        <v>19080</v>
      </c>
      <c r="C1231" s="403"/>
      <c r="D1231" s="404" t="s">
        <v>19081</v>
      </c>
      <c r="E1231" s="655" t="s">
        <v>19082</v>
      </c>
    </row>
    <row r="1232" spans="1:7">
      <c r="A1232" s="660"/>
      <c r="B1232" s="402"/>
      <c r="C1232" s="403"/>
      <c r="D1232" s="404" t="s">
        <v>19083</v>
      </c>
      <c r="E1232" s="655" t="s">
        <v>19084</v>
      </c>
    </row>
    <row r="1233" spans="1:7">
      <c r="A1233" s="660" t="s">
        <v>19569</v>
      </c>
      <c r="B1233" s="402"/>
      <c r="C1233" s="403"/>
      <c r="D1233" s="404"/>
      <c r="E1233" s="655"/>
    </row>
    <row r="1234" spans="1:7">
      <c r="A1234" s="660" t="s">
        <v>19570</v>
      </c>
      <c r="B1234" s="402"/>
      <c r="C1234" s="403"/>
      <c r="D1234" s="404"/>
      <c r="E1234" s="655"/>
    </row>
    <row r="1235" spans="1:7">
      <c r="A1235" s="660">
        <v>501</v>
      </c>
      <c r="B1235" s="402" t="s">
        <v>1582</v>
      </c>
      <c r="C1235" s="403" t="s">
        <v>118</v>
      </c>
      <c r="D1235" s="404" t="s">
        <v>18991</v>
      </c>
      <c r="E1235" s="655">
        <v>3.06</v>
      </c>
    </row>
    <row r="1236" spans="1:7">
      <c r="A1236" s="660">
        <v>510</v>
      </c>
      <c r="B1236" s="402" t="s">
        <v>19571</v>
      </c>
      <c r="C1236" s="403"/>
      <c r="D1236" s="404" t="s">
        <v>18987</v>
      </c>
      <c r="E1236" s="655">
        <v>5.6</v>
      </c>
      <c r="G1236" s="400" t="s">
        <v>118</v>
      </c>
    </row>
    <row r="1237" spans="1:7">
      <c r="A1237" s="660" t="s">
        <v>19572</v>
      </c>
      <c r="B1237" s="402"/>
      <c r="C1237" s="403"/>
      <c r="D1237" s="404"/>
      <c r="E1237" s="655"/>
    </row>
    <row r="1238" spans="1:7">
      <c r="A1238" s="660">
        <v>516</v>
      </c>
      <c r="B1238" s="402" t="s">
        <v>19573</v>
      </c>
      <c r="C1238" s="403"/>
      <c r="D1238" s="404" t="s">
        <v>18987</v>
      </c>
      <c r="E1238" s="655">
        <v>5.97</v>
      </c>
      <c r="G1238" s="400" t="s">
        <v>118</v>
      </c>
    </row>
    <row r="1239" spans="1:7">
      <c r="A1239" s="660" t="s">
        <v>19574</v>
      </c>
      <c r="B1239" s="402"/>
      <c r="C1239" s="403"/>
      <c r="D1239" s="404"/>
      <c r="E1239" s="655"/>
    </row>
    <row r="1240" spans="1:7">
      <c r="A1240" s="660">
        <v>509</v>
      </c>
      <c r="B1240" s="402" t="s">
        <v>19575</v>
      </c>
      <c r="C1240" s="403"/>
      <c r="D1240" s="404" t="s">
        <v>18991</v>
      </c>
      <c r="E1240" s="655">
        <v>6.1</v>
      </c>
      <c r="G1240" s="400" t="s">
        <v>118</v>
      </c>
    </row>
    <row r="1241" spans="1:7">
      <c r="A1241" s="660" t="s">
        <v>19576</v>
      </c>
      <c r="B1241" s="402"/>
      <c r="C1241" s="403"/>
      <c r="D1241" s="404"/>
      <c r="E1241" s="655"/>
    </row>
    <row r="1242" spans="1:7">
      <c r="A1242" s="660">
        <v>40331</v>
      </c>
      <c r="B1242" s="402" t="s">
        <v>19577</v>
      </c>
      <c r="C1242" s="403"/>
      <c r="D1242" s="404" t="s">
        <v>18987</v>
      </c>
      <c r="E1242" s="655">
        <v>16.86</v>
      </c>
    </row>
    <row r="1243" spans="1:7">
      <c r="A1243" s="660">
        <v>40930</v>
      </c>
      <c r="B1243" s="402" t="s">
        <v>19578</v>
      </c>
      <c r="C1243" s="403" t="s">
        <v>1476</v>
      </c>
      <c r="D1243" s="404" t="s">
        <v>18987</v>
      </c>
      <c r="E1243" s="655">
        <v>2971.13</v>
      </c>
    </row>
    <row r="1244" spans="1:7">
      <c r="A1244" s="660">
        <v>11761</v>
      </c>
      <c r="B1244" s="402" t="s">
        <v>1583</v>
      </c>
      <c r="C1244" s="403" t="s">
        <v>108</v>
      </c>
      <c r="D1244" s="404" t="s">
        <v>18987</v>
      </c>
      <c r="E1244" s="655">
        <v>44.58</v>
      </c>
    </row>
    <row r="1245" spans="1:7">
      <c r="A1245" s="660">
        <v>377</v>
      </c>
      <c r="B1245" s="402" t="s">
        <v>995</v>
      </c>
      <c r="C1245" s="403" t="s">
        <v>108</v>
      </c>
      <c r="D1245" s="404" t="s">
        <v>18991</v>
      </c>
      <c r="E1245" s="655">
        <v>20.95</v>
      </c>
    </row>
    <row r="1246" spans="1:7">
      <c r="A1246" s="660">
        <v>7588</v>
      </c>
      <c r="B1246" s="402" t="s">
        <v>1584</v>
      </c>
      <c r="C1246" s="403" t="s">
        <v>108</v>
      </c>
      <c r="D1246" s="404" t="s">
        <v>18991</v>
      </c>
      <c r="E1246" s="655">
        <v>41.15</v>
      </c>
    </row>
    <row r="1247" spans="1:7">
      <c r="A1247" s="660">
        <v>40908</v>
      </c>
      <c r="B1247" s="402" t="s">
        <v>19579</v>
      </c>
      <c r="C1247" s="403" t="s">
        <v>1476</v>
      </c>
      <c r="D1247" s="404" t="s">
        <v>18987</v>
      </c>
      <c r="E1247" s="655">
        <v>1205.99</v>
      </c>
    </row>
    <row r="1248" spans="1:7">
      <c r="A1248" s="660">
        <v>34551</v>
      </c>
      <c r="B1248" s="402" t="s">
        <v>1585</v>
      </c>
      <c r="C1248" s="403"/>
      <c r="D1248" s="404" t="s">
        <v>18987</v>
      </c>
      <c r="E1248" s="655">
        <v>8.75</v>
      </c>
    </row>
    <row r="1249" spans="1:6">
      <c r="A1249" s="660">
        <v>41078</v>
      </c>
      <c r="B1249" s="402" t="s">
        <v>19580</v>
      </c>
      <c r="C1249" s="403" t="s">
        <v>1476</v>
      </c>
      <c r="D1249" s="404" t="s">
        <v>18987</v>
      </c>
      <c r="E1249" s="655">
        <v>1543.68</v>
      </c>
    </row>
    <row r="1250" spans="1:6">
      <c r="A1250" s="660">
        <v>246</v>
      </c>
      <c r="B1250" s="402" t="s">
        <v>1586</v>
      </c>
      <c r="C1250" s="403" t="s">
        <v>90</v>
      </c>
      <c r="D1250" s="404" t="s">
        <v>18987</v>
      </c>
      <c r="E1250" s="655">
        <v>9.6300000000000008</v>
      </c>
    </row>
    <row r="1251" spans="1:6">
      <c r="A1251" s="660">
        <v>40927</v>
      </c>
      <c r="B1251" s="402" t="s">
        <v>19581</v>
      </c>
      <c r="C1251" s="403" t="s">
        <v>1476</v>
      </c>
      <c r="D1251" s="404" t="s">
        <v>18987</v>
      </c>
      <c r="E1251" s="655">
        <v>1697.67</v>
      </c>
    </row>
    <row r="1252" spans="1:6">
      <c r="A1252" s="660">
        <v>2350</v>
      </c>
      <c r="B1252" s="402" t="s">
        <v>1587</v>
      </c>
      <c r="C1252" s="403"/>
      <c r="D1252" s="404" t="s">
        <v>18987</v>
      </c>
      <c r="E1252" s="655">
        <v>11.52</v>
      </c>
    </row>
    <row r="1253" spans="1:6">
      <c r="A1253" s="660">
        <v>40812</v>
      </c>
      <c r="B1253" s="402" t="s">
        <v>1588</v>
      </c>
      <c r="C1253" s="403" t="s">
        <v>1476</v>
      </c>
      <c r="D1253" s="404" t="s">
        <v>18987</v>
      </c>
      <c r="E1253" s="655">
        <v>2030.2</v>
      </c>
    </row>
    <row r="1254" spans="1:6">
      <c r="A1254" s="660">
        <v>245</v>
      </c>
      <c r="B1254" s="402" t="s">
        <v>19582</v>
      </c>
      <c r="C1254" s="403" t="s">
        <v>90</v>
      </c>
      <c r="D1254" s="404" t="s">
        <v>18987</v>
      </c>
      <c r="E1254" s="655">
        <v>9.8800000000000008</v>
      </c>
    </row>
    <row r="1255" spans="1:6">
      <c r="A1255" s="660">
        <v>41090</v>
      </c>
      <c r="B1255" s="402" t="s">
        <v>19583</v>
      </c>
      <c r="C1255" s="403"/>
      <c r="D1255" s="404" t="s">
        <v>18987</v>
      </c>
      <c r="E1255" s="655">
        <v>1738.55</v>
      </c>
      <c r="F1255" s="400" t="s">
        <v>1476</v>
      </c>
    </row>
    <row r="1256" spans="1:6">
      <c r="A1256" s="660">
        <v>251</v>
      </c>
      <c r="B1256" s="402" t="s">
        <v>1589</v>
      </c>
      <c r="C1256" s="403"/>
      <c r="D1256" s="404" t="s">
        <v>18987</v>
      </c>
      <c r="E1256" s="655">
        <v>7.46</v>
      </c>
    </row>
    <row r="1257" spans="1:6">
      <c r="A1257" s="660">
        <v>40975</v>
      </c>
      <c r="B1257" s="402" t="s">
        <v>19584</v>
      </c>
      <c r="C1257" s="403" t="s">
        <v>1476</v>
      </c>
      <c r="D1257" s="404" t="s">
        <v>18987</v>
      </c>
      <c r="E1257" s="655">
        <v>1314.95</v>
      </c>
    </row>
    <row r="1258" spans="1:6">
      <c r="A1258" s="660">
        <v>6127</v>
      </c>
      <c r="B1258" s="402" t="s">
        <v>19585</v>
      </c>
      <c r="C1258" s="403"/>
      <c r="D1258" s="404" t="s">
        <v>18987</v>
      </c>
      <c r="E1258" s="655">
        <v>9.33</v>
      </c>
    </row>
    <row r="1259" spans="1:6">
      <c r="A1259" s="660">
        <v>41072</v>
      </c>
      <c r="B1259" s="402" t="s">
        <v>19586</v>
      </c>
      <c r="C1259" s="403" t="s">
        <v>1476</v>
      </c>
      <c r="D1259" s="404" t="s">
        <v>18987</v>
      </c>
      <c r="E1259" s="655">
        <v>1644.97</v>
      </c>
    </row>
    <row r="1260" spans="1:6">
      <c r="A1260" s="660">
        <v>6121</v>
      </c>
      <c r="B1260" s="402" t="s">
        <v>1590</v>
      </c>
      <c r="C1260" s="403"/>
      <c r="D1260" s="404" t="s">
        <v>18987</v>
      </c>
      <c r="E1260" s="655">
        <v>8.68</v>
      </c>
    </row>
    <row r="1261" spans="1:6">
      <c r="A1261" s="660">
        <v>41071</v>
      </c>
      <c r="B1261" s="402" t="s">
        <v>19587</v>
      </c>
      <c r="C1261" s="403" t="s">
        <v>1476</v>
      </c>
      <c r="D1261" s="404" t="s">
        <v>18987</v>
      </c>
      <c r="E1261" s="655">
        <v>1529.63</v>
      </c>
    </row>
    <row r="1262" spans="1:6">
      <c r="A1262" s="660">
        <v>244</v>
      </c>
      <c r="B1262" s="402" t="s">
        <v>1591</v>
      </c>
      <c r="C1262" s="403"/>
      <c r="D1262" s="404" t="s">
        <v>18987</v>
      </c>
      <c r="E1262" s="655">
        <v>14.72</v>
      </c>
    </row>
    <row r="1263" spans="1:6">
      <c r="A1263" s="660">
        <v>41093</v>
      </c>
      <c r="B1263" s="402" t="s">
        <v>19588</v>
      </c>
      <c r="C1263" s="403" t="s">
        <v>1476</v>
      </c>
      <c r="D1263" s="404" t="s">
        <v>18987</v>
      </c>
      <c r="E1263" s="655">
        <v>2597.02</v>
      </c>
    </row>
    <row r="1264" spans="1:6">
      <c r="A1264" s="660">
        <v>532</v>
      </c>
      <c r="B1264" s="402" t="s">
        <v>1592</v>
      </c>
      <c r="C1264" s="403" t="s">
        <v>90</v>
      </c>
      <c r="D1264" s="404" t="s">
        <v>18987</v>
      </c>
      <c r="E1264" s="655">
        <v>20.94</v>
      </c>
    </row>
    <row r="1265" spans="1:7">
      <c r="A1265" s="660">
        <v>40931</v>
      </c>
      <c r="B1265" s="402" t="s">
        <v>19589</v>
      </c>
      <c r="C1265" s="403" t="s">
        <v>1476</v>
      </c>
      <c r="D1265" s="404" t="s">
        <v>18987</v>
      </c>
      <c r="E1265" s="655">
        <v>3691.8</v>
      </c>
    </row>
    <row r="1266" spans="1:7">
      <c r="A1266" s="660">
        <v>36150</v>
      </c>
      <c r="B1266" s="402" t="s">
        <v>1593</v>
      </c>
      <c r="C1266" s="403" t="s">
        <v>108</v>
      </c>
      <c r="D1266" s="404" t="s">
        <v>18987</v>
      </c>
      <c r="E1266" s="655">
        <v>32.07</v>
      </c>
    </row>
    <row r="1267" spans="1:7">
      <c r="A1267" s="660">
        <v>4760</v>
      </c>
      <c r="B1267" s="402" t="s">
        <v>19590</v>
      </c>
      <c r="C1267" s="403"/>
      <c r="D1267" s="404" t="s">
        <v>18987</v>
      </c>
      <c r="E1267" s="655">
        <v>11.65</v>
      </c>
    </row>
    <row r="1268" spans="1:7">
      <c r="A1268" s="660">
        <v>41069</v>
      </c>
      <c r="B1268" s="402" t="s">
        <v>19591</v>
      </c>
      <c r="C1268" s="403" t="s">
        <v>1476</v>
      </c>
      <c r="D1268" s="404" t="s">
        <v>18987</v>
      </c>
      <c r="E1268" s="655">
        <v>2054.64</v>
      </c>
    </row>
    <row r="1269" spans="1:7">
      <c r="A1269" s="660">
        <v>10422</v>
      </c>
      <c r="B1269" s="402" t="s">
        <v>378</v>
      </c>
      <c r="C1269" s="403" t="s">
        <v>108</v>
      </c>
      <c r="D1269" s="404" t="s">
        <v>18987</v>
      </c>
      <c r="E1269" s="655">
        <v>317.16000000000003</v>
      </c>
    </row>
    <row r="1270" spans="1:7">
      <c r="A1270" s="660">
        <v>10420</v>
      </c>
      <c r="B1270" s="402" t="s">
        <v>1594</v>
      </c>
      <c r="C1270" s="403" t="s">
        <v>108</v>
      </c>
      <c r="D1270" s="404" t="s">
        <v>18991</v>
      </c>
      <c r="E1270" s="655">
        <v>118.95</v>
      </c>
    </row>
    <row r="1271" spans="1:7">
      <c r="A1271" s="660">
        <v>10421</v>
      </c>
      <c r="B1271" s="402" t="s">
        <v>1595</v>
      </c>
      <c r="C1271" s="403" t="s">
        <v>108</v>
      </c>
      <c r="D1271" s="404" t="s">
        <v>18987</v>
      </c>
      <c r="E1271" s="655">
        <v>159.19</v>
      </c>
    </row>
    <row r="1272" spans="1:7">
      <c r="A1272" s="660">
        <v>36519</v>
      </c>
      <c r="B1272" s="402" t="s">
        <v>19592</v>
      </c>
      <c r="C1272" s="403"/>
      <c r="D1272" s="404" t="s">
        <v>18987</v>
      </c>
      <c r="E1272" s="655">
        <v>463.12</v>
      </c>
      <c r="G1272" s="400" t="s">
        <v>108</v>
      </c>
    </row>
    <row r="1273" spans="1:7">
      <c r="A1273" s="660" t="s">
        <v>19593</v>
      </c>
      <c r="B1273" s="402"/>
      <c r="C1273" s="403"/>
      <c r="D1273" s="404"/>
      <c r="E1273" s="655"/>
    </row>
    <row r="1274" spans="1:7">
      <c r="A1274" s="660">
        <v>36520</v>
      </c>
      <c r="B1274" s="402" t="s">
        <v>19594</v>
      </c>
      <c r="C1274" s="403"/>
      <c r="D1274" s="404" t="s">
        <v>18987</v>
      </c>
      <c r="E1274" s="655">
        <v>592.62</v>
      </c>
      <c r="G1274" s="400" t="s">
        <v>108</v>
      </c>
    </row>
    <row r="1275" spans="1:7">
      <c r="A1275" s="660" t="s">
        <v>19595</v>
      </c>
      <c r="B1275" s="402"/>
      <c r="C1275" s="403"/>
      <c r="D1275" s="404"/>
      <c r="E1275" s="655"/>
    </row>
    <row r="1276" spans="1:7">
      <c r="A1276" s="660">
        <v>11784</v>
      </c>
      <c r="B1276" s="402" t="s">
        <v>1596</v>
      </c>
      <c r="C1276" s="403" t="s">
        <v>108</v>
      </c>
      <c r="D1276" s="404" t="s">
        <v>18987</v>
      </c>
      <c r="E1276" s="655">
        <v>445.09</v>
      </c>
    </row>
    <row r="1277" spans="1:7">
      <c r="A1277" s="660">
        <v>10</v>
      </c>
      <c r="B1277" s="402" t="s">
        <v>1597</v>
      </c>
      <c r="C1277" s="403" t="s">
        <v>108</v>
      </c>
      <c r="D1277" s="404" t="s">
        <v>18987</v>
      </c>
      <c r="E1277" s="655">
        <v>7.66</v>
      </c>
    </row>
    <row r="1278" spans="1:7">
      <c r="A1278" s="660">
        <v>4815</v>
      </c>
      <c r="B1278" s="402" t="s">
        <v>1598</v>
      </c>
      <c r="C1278" s="403" t="s">
        <v>108</v>
      </c>
      <c r="D1278" s="404" t="s">
        <v>18987</v>
      </c>
      <c r="E1278" s="655">
        <v>4.53</v>
      </c>
    </row>
    <row r="1279" spans="1:7">
      <c r="A1279" s="660">
        <v>1746</v>
      </c>
      <c r="B1279" s="402" t="s">
        <v>19596</v>
      </c>
      <c r="C1279" s="403"/>
      <c r="D1279" s="404" t="s">
        <v>18991</v>
      </c>
      <c r="E1279" s="655">
        <v>124.9</v>
      </c>
      <c r="F1279" s="400" t="s">
        <v>108</v>
      </c>
    </row>
    <row r="1280" spans="1:7">
      <c r="A1280" s="660" t="s">
        <v>19597</v>
      </c>
      <c r="B1280" s="402"/>
      <c r="C1280" s="403"/>
      <c r="D1280" s="404"/>
      <c r="E1280" s="655"/>
    </row>
    <row r="1281" spans="1:7">
      <c r="A1281" s="660">
        <v>1748</v>
      </c>
      <c r="B1281" s="402" t="s">
        <v>19596</v>
      </c>
      <c r="C1281" s="403"/>
      <c r="D1281" s="404" t="s">
        <v>18987</v>
      </c>
      <c r="E1281" s="655">
        <v>166.08</v>
      </c>
      <c r="F1281" s="400" t="s">
        <v>108</v>
      </c>
    </row>
    <row r="1282" spans="1:7">
      <c r="A1282" s="660" t="s">
        <v>19598</v>
      </c>
      <c r="B1282" s="402"/>
      <c r="C1282" s="403"/>
      <c r="D1282" s="404"/>
      <c r="E1282" s="655"/>
    </row>
    <row r="1283" spans="1:7">
      <c r="A1283" s="660" t="s">
        <v>19024</v>
      </c>
      <c r="B1283" s="402"/>
      <c r="C1283" s="403"/>
      <c r="D1283" s="404"/>
      <c r="E1283" s="655"/>
    </row>
    <row r="1284" spans="1:7">
      <c r="A1284" s="660" t="s">
        <v>19067</v>
      </c>
      <c r="B1284" s="402"/>
      <c r="C1284" s="403"/>
      <c r="D1284" s="404"/>
      <c r="E1284" s="655"/>
      <c r="G1284" s="400" t="s">
        <v>19068</v>
      </c>
    </row>
    <row r="1285" spans="1:7">
      <c r="A1285" s="660" t="s">
        <v>19069</v>
      </c>
      <c r="B1285" s="402"/>
      <c r="C1285" s="403"/>
      <c r="D1285" s="404"/>
      <c r="E1285" s="655"/>
    </row>
    <row r="1286" spans="1:7">
      <c r="A1286" s="660" t="s">
        <v>19070</v>
      </c>
      <c r="B1286" s="402"/>
      <c r="C1286" s="403"/>
      <c r="D1286" s="404"/>
      <c r="E1286" s="655"/>
    </row>
    <row r="1287" spans="1:7">
      <c r="A1287" s="660" t="s">
        <v>19071</v>
      </c>
      <c r="B1287" s="402"/>
      <c r="C1287" s="403"/>
      <c r="D1287" s="404"/>
      <c r="E1287" s="655"/>
    </row>
    <row r="1288" spans="1:7">
      <c r="A1288" s="660" t="s">
        <v>19072</v>
      </c>
      <c r="B1288" s="402"/>
      <c r="C1288" s="403"/>
      <c r="D1288" s="404"/>
      <c r="E1288" s="655"/>
    </row>
    <row r="1289" spans="1:7">
      <c r="A1289" s="660" t="s">
        <v>19073</v>
      </c>
      <c r="B1289" s="402"/>
      <c r="C1289" s="403"/>
      <c r="D1289" s="404"/>
      <c r="E1289" s="655"/>
    </row>
    <row r="1290" spans="1:7">
      <c r="A1290" s="660" t="s">
        <v>19074</v>
      </c>
      <c r="B1290" s="402"/>
      <c r="C1290" s="403" t="s">
        <v>19115</v>
      </c>
      <c r="D1290" s="404"/>
      <c r="E1290" s="655"/>
    </row>
    <row r="1291" spans="1:7">
      <c r="A1291" s="660" t="s">
        <v>19075</v>
      </c>
      <c r="B1291" s="402"/>
      <c r="C1291" s="403"/>
      <c r="D1291" s="404" t="s">
        <v>19077</v>
      </c>
      <c r="E1291" s="655"/>
      <c r="F1291" s="400" t="s">
        <v>19078</v>
      </c>
      <c r="G1291" s="400" t="s">
        <v>19076</v>
      </c>
    </row>
    <row r="1292" spans="1:7">
      <c r="A1292" s="660" t="s">
        <v>19079</v>
      </c>
      <c r="B1292" s="402" t="s">
        <v>19080</v>
      </c>
      <c r="C1292" s="403"/>
      <c r="D1292" s="404" t="s">
        <v>19081</v>
      </c>
      <c r="E1292" s="655" t="s">
        <v>19082</v>
      </c>
    </row>
    <row r="1293" spans="1:7">
      <c r="A1293" s="660"/>
      <c r="B1293" s="402"/>
      <c r="C1293" s="403"/>
      <c r="D1293" s="404" t="s">
        <v>19083</v>
      </c>
      <c r="E1293" s="655" t="s">
        <v>19084</v>
      </c>
    </row>
    <row r="1294" spans="1:7">
      <c r="A1294" s="660">
        <v>1749</v>
      </c>
      <c r="B1294" s="402" t="s">
        <v>19596</v>
      </c>
      <c r="C1294" s="403"/>
      <c r="D1294" s="404" t="s">
        <v>18987</v>
      </c>
      <c r="E1294" s="655">
        <v>240.63</v>
      </c>
      <c r="F1294" s="400" t="s">
        <v>108</v>
      </c>
    </row>
    <row r="1295" spans="1:7">
      <c r="A1295" s="660" t="s">
        <v>19599</v>
      </c>
      <c r="B1295" s="402"/>
      <c r="C1295" s="403"/>
      <c r="D1295" s="404"/>
      <c r="E1295" s="655"/>
    </row>
    <row r="1296" spans="1:7">
      <c r="A1296" s="660">
        <v>37412</v>
      </c>
      <c r="B1296" s="402" t="s">
        <v>19600</v>
      </c>
      <c r="C1296" s="403"/>
      <c r="D1296" s="404" t="s">
        <v>18987</v>
      </c>
      <c r="E1296" s="655">
        <v>122.09</v>
      </c>
      <c r="G1296" s="400" t="s">
        <v>108</v>
      </c>
    </row>
    <row r="1297" spans="1:7">
      <c r="A1297" s="660" t="s">
        <v>19601</v>
      </c>
      <c r="B1297" s="402"/>
      <c r="C1297" s="403"/>
      <c r="D1297" s="404"/>
      <c r="E1297" s="655"/>
    </row>
    <row r="1298" spans="1:7">
      <c r="A1298" s="660">
        <v>1745</v>
      </c>
      <c r="B1298" s="402" t="s">
        <v>19602</v>
      </c>
      <c r="C1298" s="403"/>
      <c r="D1298" s="404" t="s">
        <v>18987</v>
      </c>
      <c r="E1298" s="655">
        <v>145.18</v>
      </c>
      <c r="F1298" s="400" t="s">
        <v>108</v>
      </c>
    </row>
    <row r="1299" spans="1:7">
      <c r="A1299" s="660" t="s">
        <v>19603</v>
      </c>
      <c r="B1299" s="402"/>
      <c r="C1299" s="403"/>
      <c r="D1299" s="404"/>
      <c r="E1299" s="655"/>
    </row>
    <row r="1300" spans="1:7">
      <c r="A1300" s="660">
        <v>1750</v>
      </c>
      <c r="B1300" s="402" t="s">
        <v>19604</v>
      </c>
      <c r="C1300" s="403"/>
      <c r="D1300" s="404" t="s">
        <v>18987</v>
      </c>
      <c r="E1300" s="655">
        <v>339.26</v>
      </c>
      <c r="G1300" s="400" t="s">
        <v>108</v>
      </c>
    </row>
    <row r="1301" spans="1:7">
      <c r="A1301" s="660" t="s">
        <v>19605</v>
      </c>
      <c r="B1301" s="402"/>
      <c r="C1301" s="403"/>
      <c r="D1301" s="404"/>
      <c r="E1301" s="655"/>
    </row>
    <row r="1302" spans="1:7">
      <c r="A1302" s="660">
        <v>541</v>
      </c>
      <c r="B1302" s="402" t="s">
        <v>1599</v>
      </c>
      <c r="C1302" s="403" t="s">
        <v>108</v>
      </c>
      <c r="D1302" s="404" t="s">
        <v>18991</v>
      </c>
      <c r="E1302" s="655">
        <v>92.3</v>
      </c>
    </row>
    <row r="1303" spans="1:7">
      <c r="A1303" s="660">
        <v>542</v>
      </c>
      <c r="B1303" s="402" t="s">
        <v>1600</v>
      </c>
      <c r="C1303" s="403" t="s">
        <v>108</v>
      </c>
      <c r="D1303" s="404" t="s">
        <v>18987</v>
      </c>
      <c r="E1303" s="655">
        <v>115.69</v>
      </c>
    </row>
    <row r="1304" spans="1:7">
      <c r="A1304" s="660">
        <v>540</v>
      </c>
      <c r="B1304" s="402" t="s">
        <v>1601</v>
      </c>
      <c r="C1304" s="403" t="s">
        <v>108</v>
      </c>
      <c r="D1304" s="404" t="s">
        <v>18987</v>
      </c>
      <c r="E1304" s="655">
        <v>260.72000000000003</v>
      </c>
    </row>
    <row r="1305" spans="1:7">
      <c r="A1305" s="660">
        <v>10790</v>
      </c>
      <c r="B1305" s="402" t="s">
        <v>19606</v>
      </c>
      <c r="C1305" s="403"/>
      <c r="D1305" s="404" t="s">
        <v>18991</v>
      </c>
      <c r="E1305" s="655">
        <v>0.77</v>
      </c>
      <c r="G1305" s="400" t="s">
        <v>90</v>
      </c>
    </row>
    <row r="1306" spans="1:7">
      <c r="A1306" s="660" t="s">
        <v>19607</v>
      </c>
      <c r="B1306" s="402"/>
      <c r="C1306" s="403"/>
      <c r="D1306" s="404"/>
      <c r="E1306" s="655"/>
    </row>
    <row r="1307" spans="1:7">
      <c r="A1307" s="660">
        <v>11692</v>
      </c>
      <c r="B1307" s="402" t="s">
        <v>1602</v>
      </c>
      <c r="C1307" s="403"/>
      <c r="D1307" s="404" t="s">
        <v>18987</v>
      </c>
      <c r="E1307" s="655">
        <v>156.36000000000001</v>
      </c>
      <c r="F1307" s="400" t="s">
        <v>112</v>
      </c>
    </row>
    <row r="1308" spans="1:7">
      <c r="A1308" s="660">
        <v>11687</v>
      </c>
      <c r="B1308" s="402" t="s">
        <v>19608</v>
      </c>
      <c r="C1308" s="403"/>
      <c r="D1308" s="404" t="s">
        <v>18987</v>
      </c>
      <c r="E1308" s="655">
        <v>540.54999999999995</v>
      </c>
      <c r="G1308" s="400" t="s">
        <v>121</v>
      </c>
    </row>
    <row r="1309" spans="1:7">
      <c r="A1309" s="660" t="s">
        <v>19609</v>
      </c>
      <c r="B1309" s="402"/>
      <c r="C1309" s="403"/>
      <c r="D1309" s="404"/>
      <c r="E1309" s="655"/>
    </row>
    <row r="1310" spans="1:7">
      <c r="A1310" s="660">
        <v>11689</v>
      </c>
      <c r="B1310" s="402" t="s">
        <v>19610</v>
      </c>
      <c r="C1310" s="403"/>
      <c r="D1310" s="404" t="s">
        <v>18987</v>
      </c>
      <c r="E1310" s="655">
        <v>677.28</v>
      </c>
      <c r="G1310" s="400" t="s">
        <v>121</v>
      </c>
    </row>
    <row r="1311" spans="1:7">
      <c r="A1311" s="660" t="s">
        <v>19609</v>
      </c>
      <c r="B1311" s="402"/>
      <c r="C1311" s="403"/>
      <c r="D1311" s="404"/>
      <c r="E1311" s="655"/>
    </row>
    <row r="1312" spans="1:7">
      <c r="A1312" s="660">
        <v>11693</v>
      </c>
      <c r="B1312" s="402" t="s">
        <v>1603</v>
      </c>
      <c r="C1312" s="403" t="s">
        <v>112</v>
      </c>
      <c r="D1312" s="404" t="s">
        <v>18987</v>
      </c>
      <c r="E1312" s="655">
        <v>102.34</v>
      </c>
    </row>
    <row r="1313" spans="1:7">
      <c r="A1313" s="660">
        <v>36215</v>
      </c>
      <c r="B1313" s="402" t="s">
        <v>1604</v>
      </c>
      <c r="C1313" s="403"/>
      <c r="D1313" s="404" t="s">
        <v>18987</v>
      </c>
      <c r="E1313" s="655">
        <v>887.74</v>
      </c>
      <c r="F1313" s="400" t="s">
        <v>108</v>
      </c>
    </row>
    <row r="1314" spans="1:7">
      <c r="A1314" s="660">
        <v>3425</v>
      </c>
      <c r="B1314" s="402" t="s">
        <v>1605</v>
      </c>
      <c r="C1314" s="403" t="s">
        <v>112</v>
      </c>
      <c r="D1314" s="404" t="s">
        <v>18987</v>
      </c>
      <c r="E1314" s="655">
        <v>197.98</v>
      </c>
    </row>
    <row r="1315" spans="1:7">
      <c r="A1315" s="660">
        <v>3426</v>
      </c>
      <c r="B1315" s="402" t="s">
        <v>1606</v>
      </c>
      <c r="C1315" s="403" t="s">
        <v>112</v>
      </c>
      <c r="D1315" s="404" t="s">
        <v>18987</v>
      </c>
      <c r="E1315" s="655">
        <v>129.12</v>
      </c>
    </row>
    <row r="1316" spans="1:7">
      <c r="A1316" s="660">
        <v>3427</v>
      </c>
      <c r="B1316" s="402" t="s">
        <v>1607</v>
      </c>
      <c r="C1316" s="403" t="s">
        <v>112</v>
      </c>
      <c r="D1316" s="404" t="s">
        <v>18987</v>
      </c>
      <c r="E1316" s="655">
        <v>86.08</v>
      </c>
    </row>
    <row r="1317" spans="1:7">
      <c r="A1317" s="660">
        <v>39621</v>
      </c>
      <c r="B1317" s="402" t="s">
        <v>1608</v>
      </c>
      <c r="C1317" s="403" t="s">
        <v>1265</v>
      </c>
      <c r="D1317" s="404" t="s">
        <v>18987</v>
      </c>
      <c r="E1317" s="655">
        <v>1070.1199999999999</v>
      </c>
    </row>
    <row r="1318" spans="1:7">
      <c r="A1318" s="660">
        <v>39624</v>
      </c>
      <c r="B1318" s="402" t="s">
        <v>1609</v>
      </c>
      <c r="C1318" s="403" t="s">
        <v>1265</v>
      </c>
      <c r="D1318" s="404" t="s">
        <v>18987</v>
      </c>
      <c r="E1318" s="655">
        <v>1082.8900000000001</v>
      </c>
    </row>
    <row r="1319" spans="1:7">
      <c r="A1319" s="660">
        <v>39615</v>
      </c>
      <c r="B1319" s="402" t="s">
        <v>1610</v>
      </c>
      <c r="C1319" s="403" t="s">
        <v>108</v>
      </c>
      <c r="D1319" s="404" t="s">
        <v>18987</v>
      </c>
      <c r="E1319" s="655">
        <v>373.33</v>
      </c>
    </row>
    <row r="1320" spans="1:7">
      <c r="A1320" s="660">
        <v>39620</v>
      </c>
      <c r="B1320" s="402" t="s">
        <v>1611</v>
      </c>
      <c r="C1320" s="403"/>
      <c r="D1320" s="404" t="s">
        <v>18987</v>
      </c>
      <c r="E1320" s="655">
        <v>570.73</v>
      </c>
      <c r="F1320" s="400" t="s">
        <v>108</v>
      </c>
    </row>
    <row r="1321" spans="1:7">
      <c r="A1321" s="660">
        <v>39623</v>
      </c>
      <c r="B1321" s="402" t="s">
        <v>1612</v>
      </c>
      <c r="C1321" s="403" t="s">
        <v>108</v>
      </c>
      <c r="D1321" s="404" t="s">
        <v>18987</v>
      </c>
      <c r="E1321" s="655">
        <v>552.65</v>
      </c>
    </row>
    <row r="1322" spans="1:7">
      <c r="A1322" s="660">
        <v>40604</v>
      </c>
      <c r="B1322" s="402" t="s">
        <v>19611</v>
      </c>
      <c r="C1322" s="403"/>
      <c r="D1322" s="404" t="s">
        <v>18987</v>
      </c>
      <c r="E1322" s="655">
        <v>1.08</v>
      </c>
      <c r="G1322" s="400" t="s">
        <v>1476</v>
      </c>
    </row>
    <row r="1323" spans="1:7">
      <c r="A1323" s="660" t="s">
        <v>19612</v>
      </c>
      <c r="B1323" s="402"/>
      <c r="C1323" s="403"/>
      <c r="D1323" s="404"/>
      <c r="E1323" s="655"/>
    </row>
    <row r="1324" spans="1:7">
      <c r="A1324" s="660">
        <v>36214</v>
      </c>
      <c r="B1324" s="402" t="s">
        <v>1613</v>
      </c>
      <c r="C1324" s="403"/>
      <c r="D1324" s="404" t="s">
        <v>18987</v>
      </c>
      <c r="E1324" s="655">
        <v>286.05</v>
      </c>
      <c r="F1324" s="400" t="s">
        <v>108</v>
      </c>
    </row>
    <row r="1325" spans="1:7">
      <c r="A1325" s="660">
        <v>36207</v>
      </c>
      <c r="B1325" s="402" t="s">
        <v>1614</v>
      </c>
      <c r="C1325" s="403"/>
      <c r="D1325" s="404" t="s">
        <v>18987</v>
      </c>
      <c r="E1325" s="655">
        <v>393.21</v>
      </c>
      <c r="F1325" s="400" t="s">
        <v>108</v>
      </c>
    </row>
    <row r="1326" spans="1:7">
      <c r="A1326" s="660">
        <v>36209</v>
      </c>
      <c r="B1326" s="402" t="s">
        <v>1615</v>
      </c>
      <c r="C1326" s="403"/>
      <c r="D1326" s="404" t="s">
        <v>18987</v>
      </c>
      <c r="E1326" s="655">
        <v>451.27</v>
      </c>
      <c r="F1326" s="400" t="s">
        <v>108</v>
      </c>
    </row>
    <row r="1327" spans="1:7">
      <c r="A1327" s="660">
        <v>36210</v>
      </c>
      <c r="B1327" s="402" t="s">
        <v>19613</v>
      </c>
      <c r="C1327" s="403"/>
      <c r="D1327" s="404" t="s">
        <v>18987</v>
      </c>
      <c r="E1327" s="655">
        <v>488.25</v>
      </c>
      <c r="G1327" s="400" t="s">
        <v>108</v>
      </c>
    </row>
    <row r="1328" spans="1:7">
      <c r="A1328" s="660" t="s">
        <v>19614</v>
      </c>
      <c r="B1328" s="402"/>
      <c r="C1328" s="403"/>
      <c r="D1328" s="404"/>
      <c r="E1328" s="655"/>
    </row>
    <row r="1329" spans="1:7">
      <c r="A1329" s="660">
        <v>36212</v>
      </c>
      <c r="B1329" s="402" t="s">
        <v>1616</v>
      </c>
      <c r="C1329" s="403"/>
      <c r="D1329" s="404" t="s">
        <v>18987</v>
      </c>
      <c r="E1329" s="655">
        <v>481.35</v>
      </c>
      <c r="G1329" s="400" t="s">
        <v>108</v>
      </c>
    </row>
    <row r="1330" spans="1:7">
      <c r="A1330" s="660">
        <v>36211</v>
      </c>
      <c r="B1330" s="402" t="s">
        <v>19615</v>
      </c>
      <c r="C1330" s="403"/>
      <c r="D1330" s="404" t="s">
        <v>18987</v>
      </c>
      <c r="E1330" s="655">
        <v>452.74</v>
      </c>
      <c r="G1330" s="400" t="s">
        <v>108</v>
      </c>
    </row>
    <row r="1331" spans="1:7">
      <c r="A1331" s="660" t="s">
        <v>6214</v>
      </c>
      <c r="B1331" s="402"/>
      <c r="C1331" s="403"/>
      <c r="D1331" s="404"/>
      <c r="E1331" s="655"/>
    </row>
    <row r="1332" spans="1:7">
      <c r="A1332" s="660">
        <v>36204</v>
      </c>
      <c r="B1332" s="402" t="s">
        <v>19616</v>
      </c>
      <c r="C1332" s="403"/>
      <c r="D1332" s="404" t="s">
        <v>18987</v>
      </c>
      <c r="E1332" s="655">
        <v>173.12</v>
      </c>
      <c r="G1332" s="400" t="s">
        <v>108</v>
      </c>
    </row>
    <row r="1333" spans="1:7">
      <c r="A1333" s="660" t="s">
        <v>6214</v>
      </c>
      <c r="B1333" s="402"/>
      <c r="C1333" s="403"/>
      <c r="D1333" s="404"/>
      <c r="E1333" s="655"/>
    </row>
    <row r="1334" spans="1:7">
      <c r="A1334" s="660">
        <v>36205</v>
      </c>
      <c r="B1334" s="402" t="s">
        <v>19617</v>
      </c>
      <c r="C1334" s="403"/>
      <c r="D1334" s="404" t="s">
        <v>18987</v>
      </c>
      <c r="E1334" s="655">
        <v>192.26</v>
      </c>
      <c r="G1334" s="400" t="s">
        <v>108</v>
      </c>
    </row>
    <row r="1335" spans="1:7">
      <c r="A1335" s="660" t="s">
        <v>6214</v>
      </c>
      <c r="B1335" s="402"/>
      <c r="C1335" s="403"/>
      <c r="D1335" s="404"/>
      <c r="E1335" s="655"/>
    </row>
    <row r="1336" spans="1:7">
      <c r="A1336" s="660">
        <v>36081</v>
      </c>
      <c r="B1336" s="402" t="s">
        <v>19618</v>
      </c>
      <c r="C1336" s="403"/>
      <c r="D1336" s="404" t="s">
        <v>18991</v>
      </c>
      <c r="E1336" s="655">
        <v>205</v>
      </c>
      <c r="G1336" s="400" t="s">
        <v>108</v>
      </c>
    </row>
    <row r="1337" spans="1:7">
      <c r="A1337" s="660" t="s">
        <v>6214</v>
      </c>
      <c r="B1337" s="402"/>
      <c r="C1337" s="403"/>
      <c r="D1337" s="404"/>
      <c r="E1337" s="655"/>
    </row>
    <row r="1338" spans="1:7">
      <c r="A1338" s="660">
        <v>36206</v>
      </c>
      <c r="B1338" s="402" t="s">
        <v>19619</v>
      </c>
      <c r="C1338" s="403"/>
      <c r="D1338" s="404" t="s">
        <v>18987</v>
      </c>
      <c r="E1338" s="655">
        <v>214.77</v>
      </c>
      <c r="G1338" s="400" t="s">
        <v>108</v>
      </c>
    </row>
    <row r="1339" spans="1:7">
      <c r="A1339" s="660" t="s">
        <v>6214</v>
      </c>
      <c r="B1339" s="402"/>
      <c r="C1339" s="403"/>
      <c r="D1339" s="404"/>
      <c r="E1339" s="655"/>
    </row>
    <row r="1340" spans="1:7">
      <c r="A1340" s="660">
        <v>36218</v>
      </c>
      <c r="B1340" s="402" t="s">
        <v>1619</v>
      </c>
      <c r="C1340" s="403"/>
      <c r="D1340" s="404" t="s">
        <v>18987</v>
      </c>
      <c r="E1340" s="655">
        <v>106.75</v>
      </c>
      <c r="G1340" s="400" t="s">
        <v>108</v>
      </c>
    </row>
    <row r="1341" spans="1:7">
      <c r="A1341" s="660">
        <v>36220</v>
      </c>
      <c r="B1341" s="402" t="s">
        <v>1620</v>
      </c>
      <c r="C1341" s="403"/>
      <c r="D1341" s="404" t="s">
        <v>18987</v>
      </c>
      <c r="E1341" s="655">
        <v>122.4</v>
      </c>
      <c r="G1341" s="400" t="s">
        <v>108</v>
      </c>
    </row>
    <row r="1342" spans="1:7">
      <c r="A1342" s="660">
        <v>36080</v>
      </c>
      <c r="B1342" s="402" t="s">
        <v>1621</v>
      </c>
      <c r="C1342" s="403"/>
      <c r="D1342" s="404" t="s">
        <v>18991</v>
      </c>
      <c r="E1342" s="655">
        <v>132.4</v>
      </c>
      <c r="G1342" s="400" t="s">
        <v>108</v>
      </c>
    </row>
    <row r="1343" spans="1:7">
      <c r="A1343" s="660">
        <v>36223</v>
      </c>
      <c r="B1343" s="402" t="s">
        <v>1622</v>
      </c>
      <c r="C1343" s="403"/>
      <c r="D1343" s="404" t="s">
        <v>18987</v>
      </c>
      <c r="E1343" s="655">
        <v>138.63999999999999</v>
      </c>
      <c r="G1343" s="400" t="s">
        <v>108</v>
      </c>
    </row>
    <row r="1344" spans="1:7">
      <c r="A1344" s="660">
        <v>557</v>
      </c>
      <c r="B1344" s="402" t="s">
        <v>1623</v>
      </c>
      <c r="C1344" s="403"/>
      <c r="D1344" s="404" t="s">
        <v>18987</v>
      </c>
      <c r="E1344" s="655">
        <v>13.43</v>
      </c>
      <c r="F1344" s="400" t="s">
        <v>121</v>
      </c>
    </row>
    <row r="1345" spans="1:7">
      <c r="A1345" s="660">
        <v>552</v>
      </c>
      <c r="B1345" s="402" t="s">
        <v>1624</v>
      </c>
      <c r="C1345" s="403"/>
      <c r="D1345" s="404" t="s">
        <v>18987</v>
      </c>
      <c r="E1345" s="655">
        <v>6.61</v>
      </c>
      <c r="F1345" s="400" t="s">
        <v>121</v>
      </c>
    </row>
    <row r="1346" spans="1:7">
      <c r="A1346" s="660" t="s">
        <v>19024</v>
      </c>
      <c r="B1346" s="402"/>
      <c r="C1346" s="403"/>
      <c r="D1346" s="404"/>
      <c r="E1346" s="655"/>
    </row>
    <row r="1347" spans="1:7">
      <c r="A1347" s="660" t="s">
        <v>19067</v>
      </c>
      <c r="B1347" s="402"/>
      <c r="C1347" s="403"/>
      <c r="D1347" s="404"/>
      <c r="E1347" s="655"/>
      <c r="G1347" s="400" t="s">
        <v>19068</v>
      </c>
    </row>
    <row r="1348" spans="1:7">
      <c r="A1348" s="660" t="s">
        <v>19069</v>
      </c>
      <c r="B1348" s="402"/>
      <c r="C1348" s="403"/>
      <c r="D1348" s="404"/>
      <c r="E1348" s="655"/>
    </row>
    <row r="1349" spans="1:7">
      <c r="A1349" s="660" t="s">
        <v>19070</v>
      </c>
      <c r="B1349" s="402"/>
      <c r="C1349" s="403"/>
      <c r="D1349" s="404"/>
      <c r="E1349" s="655"/>
    </row>
    <row r="1350" spans="1:7">
      <c r="A1350" s="660" t="s">
        <v>19071</v>
      </c>
      <c r="B1350" s="402"/>
      <c r="C1350" s="403"/>
      <c r="D1350" s="404"/>
      <c r="E1350" s="655"/>
    </row>
    <row r="1351" spans="1:7">
      <c r="A1351" s="660" t="s">
        <v>19072</v>
      </c>
      <c r="B1351" s="402"/>
      <c r="C1351" s="403"/>
      <c r="D1351" s="404"/>
      <c r="E1351" s="655"/>
    </row>
    <row r="1352" spans="1:7">
      <c r="A1352" s="660" t="s">
        <v>19073</v>
      </c>
      <c r="B1352" s="402"/>
      <c r="C1352" s="403"/>
      <c r="D1352" s="404"/>
      <c r="E1352" s="655"/>
    </row>
    <row r="1353" spans="1:7">
      <c r="A1353" s="660" t="s">
        <v>19074</v>
      </c>
      <c r="B1353" s="402"/>
      <c r="C1353" s="403" t="s">
        <v>19115</v>
      </c>
      <c r="D1353" s="404"/>
      <c r="E1353" s="655"/>
    </row>
    <row r="1354" spans="1:7">
      <c r="A1354" s="660" t="s">
        <v>19075</v>
      </c>
      <c r="B1354" s="402"/>
      <c r="C1354" s="403"/>
      <c r="D1354" s="404" t="s">
        <v>19077</v>
      </c>
      <c r="E1354" s="655"/>
      <c r="F1354" s="400" t="s">
        <v>19078</v>
      </c>
      <c r="G1354" s="400" t="s">
        <v>19076</v>
      </c>
    </row>
    <row r="1355" spans="1:7">
      <c r="A1355" s="660" t="s">
        <v>19079</v>
      </c>
      <c r="B1355" s="402" t="s">
        <v>19080</v>
      </c>
      <c r="C1355" s="403"/>
      <c r="D1355" s="404" t="s">
        <v>19081</v>
      </c>
      <c r="E1355" s="655" t="s">
        <v>19082</v>
      </c>
    </row>
    <row r="1356" spans="1:7">
      <c r="A1356" s="660"/>
      <c r="B1356" s="402"/>
      <c r="C1356" s="403"/>
      <c r="D1356" s="404" t="s">
        <v>19083</v>
      </c>
      <c r="E1356" s="655" t="s">
        <v>19084</v>
      </c>
    </row>
    <row r="1357" spans="1:7">
      <c r="A1357" s="660">
        <v>561</v>
      </c>
      <c r="B1357" s="402" t="s">
        <v>1625</v>
      </c>
      <c r="C1357" s="403" t="s">
        <v>118</v>
      </c>
      <c r="D1357" s="404" t="s">
        <v>18987</v>
      </c>
      <c r="E1357" s="655">
        <v>3.47</v>
      </c>
    </row>
    <row r="1358" spans="1:7">
      <c r="A1358" s="660">
        <v>555</v>
      </c>
      <c r="B1358" s="402" t="s">
        <v>1626</v>
      </c>
      <c r="C1358" s="403"/>
      <c r="D1358" s="404" t="s">
        <v>18987</v>
      </c>
      <c r="E1358" s="655">
        <v>4.05</v>
      </c>
      <c r="F1358" s="400" t="s">
        <v>121</v>
      </c>
    </row>
    <row r="1359" spans="1:7">
      <c r="A1359" s="660">
        <v>546</v>
      </c>
      <c r="B1359" s="402" t="s">
        <v>1627</v>
      </c>
      <c r="C1359" s="403" t="s">
        <v>118</v>
      </c>
      <c r="D1359" s="404" t="s">
        <v>18991</v>
      </c>
      <c r="E1359" s="655">
        <v>3.5</v>
      </c>
    </row>
    <row r="1360" spans="1:7">
      <c r="A1360" s="660">
        <v>565</v>
      </c>
      <c r="B1360" s="402" t="s">
        <v>1628</v>
      </c>
      <c r="C1360" s="403"/>
      <c r="D1360" s="404" t="s">
        <v>18987</v>
      </c>
      <c r="E1360" s="655">
        <v>6.19</v>
      </c>
      <c r="F1360" s="400" t="s">
        <v>121</v>
      </c>
    </row>
    <row r="1361" spans="1:7">
      <c r="A1361" s="660">
        <v>556</v>
      </c>
      <c r="B1361" s="402" t="s">
        <v>1629</v>
      </c>
      <c r="C1361" s="403" t="s">
        <v>118</v>
      </c>
      <c r="D1361" s="404" t="s">
        <v>18987</v>
      </c>
      <c r="E1361" s="655">
        <v>3.5</v>
      </c>
    </row>
    <row r="1362" spans="1:7">
      <c r="A1362" s="660">
        <v>549</v>
      </c>
      <c r="B1362" s="402" t="s">
        <v>1630</v>
      </c>
      <c r="C1362" s="403"/>
      <c r="D1362" s="404" t="s">
        <v>18987</v>
      </c>
      <c r="E1362" s="655">
        <v>17.71</v>
      </c>
      <c r="F1362" s="400" t="s">
        <v>121</v>
      </c>
    </row>
    <row r="1363" spans="1:7">
      <c r="A1363" s="660">
        <v>558</v>
      </c>
      <c r="B1363" s="402" t="s">
        <v>1631</v>
      </c>
      <c r="C1363" s="403"/>
      <c r="D1363" s="404" t="s">
        <v>18987</v>
      </c>
      <c r="E1363" s="655">
        <v>3.5</v>
      </c>
      <c r="F1363" s="400" t="s">
        <v>118</v>
      </c>
    </row>
    <row r="1364" spans="1:7">
      <c r="A1364" s="660">
        <v>559</v>
      </c>
      <c r="B1364" s="402" t="s">
        <v>1631</v>
      </c>
      <c r="C1364" s="403"/>
      <c r="D1364" s="404" t="s">
        <v>18987</v>
      </c>
      <c r="E1364" s="655">
        <v>8.85</v>
      </c>
      <c r="F1364" s="400" t="s">
        <v>121</v>
      </c>
    </row>
    <row r="1365" spans="1:7">
      <c r="A1365" s="660">
        <v>551</v>
      </c>
      <c r="B1365" s="402" t="s">
        <v>1632</v>
      </c>
      <c r="C1365" s="403"/>
      <c r="D1365" s="404" t="s">
        <v>18987</v>
      </c>
      <c r="E1365" s="655">
        <v>34.6</v>
      </c>
      <c r="F1365" s="400" t="s">
        <v>121</v>
      </c>
    </row>
    <row r="1366" spans="1:7">
      <c r="A1366" s="660">
        <v>547</v>
      </c>
      <c r="B1366" s="402" t="s">
        <v>1633</v>
      </c>
      <c r="C1366" s="403"/>
      <c r="D1366" s="404" t="s">
        <v>18987</v>
      </c>
      <c r="E1366" s="655">
        <v>13.26</v>
      </c>
      <c r="F1366" s="400" t="s">
        <v>121</v>
      </c>
    </row>
    <row r="1367" spans="1:7">
      <c r="A1367" s="660">
        <v>560</v>
      </c>
      <c r="B1367" s="402" t="s">
        <v>1634</v>
      </c>
      <c r="C1367" s="403"/>
      <c r="D1367" s="404" t="s">
        <v>18987</v>
      </c>
      <c r="E1367" s="655">
        <v>11.2</v>
      </c>
      <c r="F1367" s="400" t="s">
        <v>121</v>
      </c>
    </row>
    <row r="1368" spans="1:7">
      <c r="A1368" s="660">
        <v>554</v>
      </c>
      <c r="B1368" s="402" t="s">
        <v>1635</v>
      </c>
      <c r="C1368" s="403" t="s">
        <v>118</v>
      </c>
      <c r="D1368" s="404" t="s">
        <v>18987</v>
      </c>
      <c r="E1368" s="655">
        <v>3.5</v>
      </c>
    </row>
    <row r="1369" spans="1:7">
      <c r="A1369" s="660">
        <v>566</v>
      </c>
      <c r="B1369" s="402" t="s">
        <v>1636</v>
      </c>
      <c r="C1369" s="403"/>
      <c r="D1369" s="404" t="s">
        <v>18987</v>
      </c>
      <c r="E1369" s="655">
        <v>1.8</v>
      </c>
      <c r="F1369" s="400" t="s">
        <v>121</v>
      </c>
    </row>
    <row r="1370" spans="1:7">
      <c r="A1370" s="660">
        <v>550</v>
      </c>
      <c r="B1370" s="402" t="s">
        <v>1637</v>
      </c>
      <c r="C1370" s="403" t="s">
        <v>118</v>
      </c>
      <c r="D1370" s="404" t="s">
        <v>18987</v>
      </c>
      <c r="E1370" s="655">
        <v>3.5</v>
      </c>
    </row>
    <row r="1371" spans="1:7">
      <c r="A1371" s="660">
        <v>563</v>
      </c>
      <c r="B1371" s="402" t="s">
        <v>1638</v>
      </c>
      <c r="C1371" s="403"/>
      <c r="D1371" s="404" t="s">
        <v>18987</v>
      </c>
      <c r="E1371" s="655">
        <v>10.06</v>
      </c>
      <c r="F1371" s="400" t="s">
        <v>121</v>
      </c>
    </row>
    <row r="1372" spans="1:7">
      <c r="A1372" s="660">
        <v>581</v>
      </c>
      <c r="B1372" s="402" t="s">
        <v>1639</v>
      </c>
      <c r="C1372" s="403" t="s">
        <v>112</v>
      </c>
      <c r="D1372" s="404" t="s">
        <v>18987</v>
      </c>
      <c r="E1372" s="655">
        <v>377.87</v>
      </c>
    </row>
    <row r="1373" spans="1:7">
      <c r="A1373" s="660">
        <v>3437</v>
      </c>
      <c r="B1373" s="402" t="s">
        <v>1640</v>
      </c>
      <c r="C1373" s="403"/>
      <c r="D1373" s="404" t="s">
        <v>18987</v>
      </c>
      <c r="E1373" s="655">
        <v>213.09</v>
      </c>
    </row>
    <row r="1374" spans="1:7">
      <c r="A1374" s="660">
        <v>38127</v>
      </c>
      <c r="B1374" s="402" t="s">
        <v>1641</v>
      </c>
      <c r="C1374" s="403" t="s">
        <v>108</v>
      </c>
      <c r="D1374" s="404" t="s">
        <v>18987</v>
      </c>
      <c r="E1374" s="655">
        <v>257.06</v>
      </c>
    </row>
    <row r="1375" spans="1:7">
      <c r="A1375" s="660">
        <v>13373</v>
      </c>
      <c r="B1375" s="402" t="s">
        <v>1642</v>
      </c>
      <c r="C1375" s="403"/>
      <c r="D1375" s="404" t="s">
        <v>18987</v>
      </c>
      <c r="E1375" s="655">
        <v>20.23</v>
      </c>
      <c r="G1375" s="400" t="s">
        <v>108</v>
      </c>
    </row>
    <row r="1376" spans="1:7">
      <c r="A1376" s="660">
        <v>13374</v>
      </c>
      <c r="B1376" s="402" t="s">
        <v>1643</v>
      </c>
      <c r="C1376" s="403"/>
      <c r="D1376" s="404" t="s">
        <v>18987</v>
      </c>
      <c r="E1376" s="655">
        <v>57.55</v>
      </c>
      <c r="G1376" s="400" t="s">
        <v>108</v>
      </c>
    </row>
    <row r="1377" spans="1:7">
      <c r="A1377" s="660">
        <v>38060</v>
      </c>
      <c r="B1377" s="402" t="s">
        <v>1644</v>
      </c>
      <c r="C1377" s="403" t="s">
        <v>108</v>
      </c>
      <c r="D1377" s="404" t="s">
        <v>18987</v>
      </c>
      <c r="E1377" s="655">
        <v>37.159999999999997</v>
      </c>
    </row>
    <row r="1378" spans="1:7">
      <c r="A1378" s="660">
        <v>10956</v>
      </c>
      <c r="B1378" s="402" t="s">
        <v>1645</v>
      </c>
      <c r="C1378" s="403" t="s">
        <v>108</v>
      </c>
      <c r="D1378" s="404" t="s">
        <v>18987</v>
      </c>
      <c r="E1378" s="655">
        <v>38.61</v>
      </c>
    </row>
    <row r="1379" spans="1:7">
      <c r="A1379" s="660">
        <v>37597</v>
      </c>
      <c r="B1379" s="402" t="s">
        <v>1646</v>
      </c>
      <c r="C1379" s="403"/>
      <c r="D1379" s="404" t="s">
        <v>18987</v>
      </c>
      <c r="E1379" s="655">
        <v>262812.5</v>
      </c>
      <c r="G1379" s="400" t="s">
        <v>108</v>
      </c>
    </row>
    <row r="1380" spans="1:7">
      <c r="A1380" s="660">
        <v>183</v>
      </c>
      <c r="B1380" s="402" t="s">
        <v>19620</v>
      </c>
      <c r="C1380" s="403"/>
      <c r="D1380" s="404" t="s">
        <v>18991</v>
      </c>
      <c r="E1380" s="655">
        <v>88.5</v>
      </c>
      <c r="G1380" s="400" t="s">
        <v>798</v>
      </c>
    </row>
    <row r="1381" spans="1:7">
      <c r="A1381" s="660" t="s">
        <v>19621</v>
      </c>
      <c r="B1381" s="402"/>
      <c r="C1381" s="403"/>
      <c r="D1381" s="404"/>
      <c r="E1381" s="655"/>
    </row>
    <row r="1382" spans="1:7">
      <c r="A1382" s="660" t="s">
        <v>19025</v>
      </c>
      <c r="B1382" s="402"/>
      <c r="C1382" s="403"/>
      <c r="D1382" s="404"/>
      <c r="E1382" s="655"/>
    </row>
    <row r="1383" spans="1:7">
      <c r="A1383" s="660">
        <v>184</v>
      </c>
      <c r="B1383" s="402" t="s">
        <v>19622</v>
      </c>
      <c r="C1383" s="403"/>
      <c r="D1383" s="404" t="s">
        <v>18987</v>
      </c>
      <c r="E1383" s="655">
        <v>58.49</v>
      </c>
      <c r="G1383" s="400" t="s">
        <v>798</v>
      </c>
    </row>
    <row r="1384" spans="1:7">
      <c r="A1384" s="660" t="s">
        <v>19623</v>
      </c>
      <c r="B1384" s="402"/>
      <c r="C1384" s="403"/>
      <c r="D1384" s="404"/>
      <c r="E1384" s="655"/>
    </row>
    <row r="1385" spans="1:7">
      <c r="A1385" s="660">
        <v>39020</v>
      </c>
      <c r="B1385" s="402" t="s">
        <v>19624</v>
      </c>
      <c r="C1385" s="403"/>
      <c r="D1385" s="404" t="s">
        <v>18987</v>
      </c>
      <c r="E1385" s="655">
        <v>16.38</v>
      </c>
      <c r="G1385" s="400" t="s">
        <v>121</v>
      </c>
    </row>
    <row r="1386" spans="1:7">
      <c r="A1386" s="660" t="s">
        <v>19625</v>
      </c>
      <c r="B1386" s="402"/>
      <c r="C1386" s="403"/>
      <c r="D1386" s="404"/>
      <c r="E1386" s="655"/>
    </row>
    <row r="1387" spans="1:7">
      <c r="A1387" s="660">
        <v>195</v>
      </c>
      <c r="B1387" s="402" t="s">
        <v>1647</v>
      </c>
      <c r="C1387" s="403"/>
      <c r="D1387" s="404" t="s">
        <v>18987</v>
      </c>
      <c r="E1387" s="655">
        <v>71.89</v>
      </c>
      <c r="G1387" s="400" t="s">
        <v>798</v>
      </c>
    </row>
    <row r="1388" spans="1:7">
      <c r="A1388" s="660" t="s">
        <v>19621</v>
      </c>
      <c r="B1388" s="402"/>
      <c r="C1388" s="403"/>
      <c r="D1388" s="404"/>
      <c r="E1388" s="655"/>
    </row>
    <row r="1389" spans="1:7">
      <c r="A1389" s="660" t="s">
        <v>19025</v>
      </c>
      <c r="B1389" s="402"/>
      <c r="C1389" s="403"/>
      <c r="D1389" s="404"/>
      <c r="E1389" s="655"/>
    </row>
    <row r="1390" spans="1:7">
      <c r="A1390" s="660">
        <v>194</v>
      </c>
      <c r="B1390" s="402" t="s">
        <v>1647</v>
      </c>
      <c r="C1390" s="403"/>
      <c r="D1390" s="404" t="s">
        <v>18987</v>
      </c>
      <c r="E1390" s="655">
        <v>39.08</v>
      </c>
      <c r="G1390" s="400" t="s">
        <v>798</v>
      </c>
    </row>
    <row r="1391" spans="1:7">
      <c r="A1391" s="660" t="s">
        <v>19623</v>
      </c>
      <c r="B1391" s="402"/>
      <c r="C1391" s="403"/>
      <c r="D1391" s="404"/>
      <c r="E1391" s="655"/>
    </row>
    <row r="1392" spans="1:7">
      <c r="A1392" s="660">
        <v>20001</v>
      </c>
      <c r="B1392" s="402" t="s">
        <v>19626</v>
      </c>
      <c r="C1392" s="403"/>
      <c r="D1392" s="404" t="s">
        <v>18987</v>
      </c>
      <c r="E1392" s="655">
        <v>71.64</v>
      </c>
      <c r="G1392" s="400" t="s">
        <v>798</v>
      </c>
    </row>
    <row r="1393" spans="1:7">
      <c r="A1393" s="660" t="s">
        <v>19623</v>
      </c>
      <c r="B1393" s="402"/>
      <c r="C1393" s="403"/>
      <c r="D1393" s="404"/>
      <c r="E1393" s="655"/>
    </row>
    <row r="1394" spans="1:7">
      <c r="A1394" s="660">
        <v>181</v>
      </c>
      <c r="B1394" s="402" t="s">
        <v>19627</v>
      </c>
      <c r="C1394" s="403"/>
      <c r="D1394" s="404" t="s">
        <v>18987</v>
      </c>
      <c r="E1394" s="655">
        <v>96.92</v>
      </c>
      <c r="G1394" s="400" t="s">
        <v>798</v>
      </c>
    </row>
    <row r="1395" spans="1:7">
      <c r="A1395" s="660" t="s">
        <v>19628</v>
      </c>
      <c r="B1395" s="402"/>
      <c r="C1395" s="403"/>
      <c r="D1395" s="404"/>
      <c r="E1395" s="655"/>
    </row>
    <row r="1396" spans="1:7">
      <c r="A1396" s="660" t="s">
        <v>19025</v>
      </c>
      <c r="B1396" s="402"/>
      <c r="C1396" s="403"/>
      <c r="D1396" s="404"/>
      <c r="E1396" s="655"/>
    </row>
    <row r="1397" spans="1:7">
      <c r="A1397" s="660">
        <v>37549</v>
      </c>
      <c r="B1397" s="402" t="s">
        <v>19629</v>
      </c>
      <c r="C1397" s="403"/>
      <c r="D1397" s="404" t="s">
        <v>18987</v>
      </c>
      <c r="E1397" s="655">
        <v>2331.4699999999998</v>
      </c>
      <c r="F1397" s="400" t="s">
        <v>108</v>
      </c>
    </row>
    <row r="1398" spans="1:7">
      <c r="A1398" s="660" t="s">
        <v>19630</v>
      </c>
      <c r="B1398" s="402"/>
      <c r="C1398" s="403"/>
      <c r="D1398" s="404"/>
      <c r="E1398" s="655"/>
    </row>
    <row r="1399" spans="1:7">
      <c r="A1399" s="660">
        <v>10535</v>
      </c>
      <c r="B1399" s="402" t="s">
        <v>19631</v>
      </c>
      <c r="C1399" s="403"/>
      <c r="D1399" s="404" t="s">
        <v>18991</v>
      </c>
      <c r="E1399" s="655">
        <v>3250</v>
      </c>
      <c r="F1399" s="400" t="s">
        <v>108</v>
      </c>
    </row>
    <row r="1400" spans="1:7">
      <c r="A1400" s="660" t="s">
        <v>19632</v>
      </c>
      <c r="B1400" s="402"/>
      <c r="C1400" s="403"/>
      <c r="D1400" s="404"/>
      <c r="E1400" s="655"/>
    </row>
    <row r="1401" spans="1:7">
      <c r="A1401" s="660">
        <v>10537</v>
      </c>
      <c r="B1401" s="402" t="s">
        <v>19633</v>
      </c>
      <c r="C1401" s="403"/>
      <c r="D1401" s="404" t="s">
        <v>18987</v>
      </c>
      <c r="E1401" s="655">
        <v>4432.1099999999997</v>
      </c>
      <c r="G1401" s="400" t="s">
        <v>108</v>
      </c>
    </row>
    <row r="1402" spans="1:7">
      <c r="A1402" s="660" t="s">
        <v>19634</v>
      </c>
      <c r="B1402" s="402"/>
      <c r="C1402" s="403"/>
      <c r="D1402" s="404"/>
      <c r="E1402" s="655"/>
    </row>
    <row r="1403" spans="1:7">
      <c r="A1403" s="660">
        <v>13891</v>
      </c>
      <c r="B1403" s="402" t="s">
        <v>19635</v>
      </c>
      <c r="C1403" s="403"/>
      <c r="D1403" s="404" t="s">
        <v>18987</v>
      </c>
      <c r="E1403" s="655">
        <v>4065.25</v>
      </c>
      <c r="G1403" s="400" t="s">
        <v>108</v>
      </c>
    </row>
    <row r="1404" spans="1:7">
      <c r="A1404" s="660" t="s">
        <v>19636</v>
      </c>
      <c r="B1404" s="402"/>
      <c r="C1404" s="403"/>
      <c r="D1404" s="404"/>
      <c r="E1404" s="655"/>
    </row>
    <row r="1405" spans="1:7">
      <c r="A1405" s="660">
        <v>25975</v>
      </c>
      <c r="B1405" s="402" t="s">
        <v>19637</v>
      </c>
      <c r="C1405" s="403"/>
      <c r="D1405" s="404" t="s">
        <v>18987</v>
      </c>
      <c r="E1405" s="655">
        <v>17682.2</v>
      </c>
      <c r="G1405" s="400" t="s">
        <v>108</v>
      </c>
    </row>
    <row r="1406" spans="1:7">
      <c r="A1406" s="660" t="s">
        <v>19638</v>
      </c>
      <c r="B1406" s="402"/>
      <c r="C1406" s="403"/>
      <c r="D1406" s="404"/>
      <c r="E1406" s="655"/>
    </row>
    <row r="1407" spans="1:7">
      <c r="A1407" s="660">
        <v>10531</v>
      </c>
      <c r="B1407" s="402" t="s">
        <v>19639</v>
      </c>
      <c r="C1407" s="403"/>
      <c r="D1407" s="404" t="s">
        <v>18987</v>
      </c>
      <c r="E1407" s="655">
        <v>0.84</v>
      </c>
      <c r="F1407" s="400" t="s">
        <v>90</v>
      </c>
    </row>
    <row r="1408" spans="1:7">
      <c r="A1408" s="660" t="s">
        <v>19010</v>
      </c>
      <c r="B1408" s="402"/>
      <c r="C1408" s="403"/>
      <c r="D1408" s="404"/>
      <c r="E1408" s="655"/>
    </row>
    <row r="1409" spans="1:7">
      <c r="A1409" s="660">
        <v>646</v>
      </c>
      <c r="B1409" s="402" t="s">
        <v>1648</v>
      </c>
      <c r="C1409" s="403"/>
      <c r="D1409" s="404" t="s">
        <v>18987</v>
      </c>
      <c r="E1409" s="655">
        <v>2.29</v>
      </c>
      <c r="G1409" s="400" t="s">
        <v>90</v>
      </c>
    </row>
    <row r="1410" spans="1:7">
      <c r="A1410" s="660" t="s">
        <v>19024</v>
      </c>
      <c r="B1410" s="402"/>
      <c r="C1410" s="403"/>
      <c r="D1410" s="404"/>
      <c r="E1410" s="655"/>
    </row>
    <row r="1411" spans="1:7">
      <c r="A1411" s="660" t="s">
        <v>19067</v>
      </c>
      <c r="B1411" s="402"/>
      <c r="C1411" s="403"/>
      <c r="D1411" s="404"/>
      <c r="E1411" s="655"/>
      <c r="G1411" s="400" t="s">
        <v>19068</v>
      </c>
    </row>
    <row r="1412" spans="1:7">
      <c r="A1412" s="660" t="s">
        <v>19069</v>
      </c>
      <c r="B1412" s="402"/>
      <c r="C1412" s="403"/>
      <c r="D1412" s="404"/>
      <c r="E1412" s="655"/>
    </row>
    <row r="1413" spans="1:7">
      <c r="A1413" s="660" t="s">
        <v>19070</v>
      </c>
      <c r="B1413" s="402"/>
      <c r="C1413" s="403"/>
      <c r="D1413" s="404"/>
      <c r="E1413" s="655"/>
    </row>
    <row r="1414" spans="1:7">
      <c r="A1414" s="660" t="s">
        <v>19071</v>
      </c>
      <c r="B1414" s="402"/>
      <c r="C1414" s="403"/>
      <c r="D1414" s="404"/>
      <c r="E1414" s="655"/>
    </row>
    <row r="1415" spans="1:7">
      <c r="A1415" s="660" t="s">
        <v>19072</v>
      </c>
      <c r="B1415" s="402"/>
      <c r="C1415" s="403"/>
      <c r="D1415" s="404"/>
      <c r="E1415" s="655"/>
    </row>
    <row r="1416" spans="1:7">
      <c r="A1416" s="660" t="s">
        <v>19073</v>
      </c>
      <c r="B1416" s="402"/>
      <c r="C1416" s="403"/>
      <c r="D1416" s="404"/>
      <c r="E1416" s="655"/>
    </row>
    <row r="1417" spans="1:7">
      <c r="A1417" s="660" t="s">
        <v>19074</v>
      </c>
      <c r="B1417" s="402"/>
      <c r="C1417" s="403" t="s">
        <v>19115</v>
      </c>
      <c r="D1417" s="404"/>
      <c r="E1417" s="655"/>
    </row>
    <row r="1418" spans="1:7">
      <c r="A1418" s="660" t="s">
        <v>19075</v>
      </c>
      <c r="B1418" s="402"/>
      <c r="C1418" s="403"/>
      <c r="D1418" s="404" t="s">
        <v>19077</v>
      </c>
      <c r="E1418" s="655"/>
      <c r="F1418" s="400" t="s">
        <v>19078</v>
      </c>
      <c r="G1418" s="400" t="s">
        <v>19076</v>
      </c>
    </row>
    <row r="1419" spans="1:7">
      <c r="A1419" s="660" t="s">
        <v>19079</v>
      </c>
      <c r="B1419" s="402" t="s">
        <v>19080</v>
      </c>
      <c r="C1419" s="403"/>
      <c r="D1419" s="404" t="s">
        <v>19081</v>
      </c>
      <c r="E1419" s="655" t="s">
        <v>19082</v>
      </c>
    </row>
    <row r="1420" spans="1:7">
      <c r="A1420" s="660"/>
      <c r="B1420" s="402"/>
      <c r="C1420" s="403"/>
      <c r="D1420" s="404" t="s">
        <v>19083</v>
      </c>
      <c r="E1420" s="655" t="s">
        <v>19084</v>
      </c>
    </row>
    <row r="1421" spans="1:7">
      <c r="A1421" s="660">
        <v>644</v>
      </c>
      <c r="B1421" s="402" t="s">
        <v>1649</v>
      </c>
      <c r="C1421" s="403"/>
      <c r="D1421" s="404" t="s">
        <v>18987</v>
      </c>
      <c r="E1421" s="655">
        <v>3.24</v>
      </c>
      <c r="G1421" s="400" t="s">
        <v>90</v>
      </c>
    </row>
    <row r="1422" spans="1:7">
      <c r="A1422" s="660">
        <v>36396</v>
      </c>
      <c r="B1422" s="402" t="s">
        <v>19640</v>
      </c>
      <c r="C1422" s="403"/>
      <c r="D1422" s="404" t="s">
        <v>18987</v>
      </c>
      <c r="E1422" s="655">
        <v>3718.22</v>
      </c>
      <c r="F1422" s="400" t="s">
        <v>108</v>
      </c>
    </row>
    <row r="1423" spans="1:7">
      <c r="A1423" s="660" t="s">
        <v>19641</v>
      </c>
      <c r="B1423" s="402"/>
      <c r="C1423" s="403"/>
      <c r="D1423" s="404"/>
      <c r="E1423" s="655"/>
    </row>
    <row r="1424" spans="1:7">
      <c r="A1424" s="660">
        <v>36397</v>
      </c>
      <c r="B1424" s="402" t="s">
        <v>19642</v>
      </c>
      <c r="C1424" s="403"/>
      <c r="D1424" s="404" t="s">
        <v>18987</v>
      </c>
      <c r="E1424" s="655">
        <v>13220.33</v>
      </c>
      <c r="F1424" s="400" t="s">
        <v>108</v>
      </c>
    </row>
    <row r="1425" spans="1:7">
      <c r="A1425" s="660" t="s">
        <v>19643</v>
      </c>
      <c r="B1425" s="402"/>
      <c r="C1425" s="403"/>
      <c r="D1425" s="404"/>
      <c r="E1425" s="655"/>
    </row>
    <row r="1426" spans="1:7">
      <c r="A1426" s="660">
        <v>36398</v>
      </c>
      <c r="B1426" s="402" t="s">
        <v>19644</v>
      </c>
      <c r="C1426" s="403"/>
      <c r="D1426" s="404" t="s">
        <v>18987</v>
      </c>
      <c r="E1426" s="655">
        <v>16068.22</v>
      </c>
      <c r="G1426" s="400" t="s">
        <v>108</v>
      </c>
    </row>
    <row r="1427" spans="1:7">
      <c r="A1427" s="660" t="s">
        <v>19645</v>
      </c>
      <c r="B1427" s="402"/>
      <c r="C1427" s="403"/>
      <c r="D1427" s="404"/>
      <c r="E1427" s="655"/>
    </row>
    <row r="1428" spans="1:7">
      <c r="A1428" s="660">
        <v>11797</v>
      </c>
      <c r="B1428" s="402" t="s">
        <v>1650</v>
      </c>
      <c r="C1428" s="403" t="s">
        <v>108</v>
      </c>
      <c r="D1428" s="404" t="s">
        <v>18987</v>
      </c>
      <c r="E1428" s="655">
        <v>234.38</v>
      </c>
    </row>
    <row r="1429" spans="1:7">
      <c r="A1429" s="660">
        <v>647</v>
      </c>
      <c r="B1429" s="402" t="s">
        <v>1651</v>
      </c>
      <c r="C1429" s="403" t="s">
        <v>90</v>
      </c>
      <c r="D1429" s="404" t="s">
        <v>18987</v>
      </c>
      <c r="E1429" s="655">
        <v>14.55</v>
      </c>
    </row>
    <row r="1430" spans="1:7">
      <c r="A1430" s="660">
        <v>40920</v>
      </c>
      <c r="B1430" s="402" t="s">
        <v>19646</v>
      </c>
      <c r="C1430" s="403" t="s">
        <v>1476</v>
      </c>
      <c r="D1430" s="404" t="s">
        <v>18987</v>
      </c>
      <c r="E1430" s="655">
        <v>2564.4499999999998</v>
      </c>
    </row>
    <row r="1431" spans="1:7">
      <c r="A1431" s="660">
        <v>7266</v>
      </c>
      <c r="B1431" s="402" t="s">
        <v>257</v>
      </c>
      <c r="C1431" s="403" t="s">
        <v>258</v>
      </c>
      <c r="D1431" s="404" t="s">
        <v>18991</v>
      </c>
      <c r="E1431" s="655">
        <v>458.62</v>
      </c>
    </row>
    <row r="1432" spans="1:7">
      <c r="A1432" s="660">
        <v>7270</v>
      </c>
      <c r="B1432" s="402" t="s">
        <v>1652</v>
      </c>
      <c r="C1432" s="403"/>
      <c r="D1432" s="404" t="s">
        <v>18987</v>
      </c>
      <c r="E1432" s="655">
        <v>0.43</v>
      </c>
      <c r="F1432" s="400" t="s">
        <v>108</v>
      </c>
    </row>
    <row r="1433" spans="1:7">
      <c r="A1433" s="660">
        <v>7269</v>
      </c>
      <c r="B1433" s="402" t="s">
        <v>1653</v>
      </c>
      <c r="C1433" s="403"/>
      <c r="D1433" s="404" t="s">
        <v>18987</v>
      </c>
      <c r="E1433" s="655">
        <v>0.31</v>
      </c>
      <c r="F1433" s="400" t="s">
        <v>108</v>
      </c>
    </row>
    <row r="1434" spans="1:7">
      <c r="A1434" s="660">
        <v>7271</v>
      </c>
      <c r="B1434" s="402" t="s">
        <v>1654</v>
      </c>
      <c r="C1434" s="403"/>
      <c r="D1434" s="404" t="s">
        <v>18987</v>
      </c>
      <c r="E1434" s="655">
        <v>0.45</v>
      </c>
      <c r="F1434" s="400" t="s">
        <v>108</v>
      </c>
    </row>
    <row r="1435" spans="1:7">
      <c r="A1435" s="660">
        <v>7268</v>
      </c>
      <c r="B1435" s="402" t="s">
        <v>1655</v>
      </c>
      <c r="C1435" s="403"/>
      <c r="D1435" s="404" t="s">
        <v>18987</v>
      </c>
      <c r="E1435" s="655">
        <v>0.65</v>
      </c>
      <c r="F1435" s="400" t="s">
        <v>108</v>
      </c>
    </row>
    <row r="1436" spans="1:7">
      <c r="A1436" s="660">
        <v>7267</v>
      </c>
      <c r="B1436" s="402" t="s">
        <v>262</v>
      </c>
      <c r="C1436" s="403"/>
      <c r="D1436" s="404" t="s">
        <v>18987</v>
      </c>
      <c r="E1436" s="655">
        <v>0.31</v>
      </c>
      <c r="F1436" s="400" t="s">
        <v>108</v>
      </c>
    </row>
    <row r="1437" spans="1:7">
      <c r="A1437" s="660">
        <v>38783</v>
      </c>
      <c r="B1437" s="402" t="s">
        <v>19647</v>
      </c>
      <c r="C1437" s="403"/>
      <c r="D1437" s="404" t="s">
        <v>18987</v>
      </c>
      <c r="E1437" s="655">
        <v>0.56999999999999995</v>
      </c>
      <c r="G1437" s="400" t="s">
        <v>108</v>
      </c>
    </row>
    <row r="1438" spans="1:7">
      <c r="A1438" s="660" t="s">
        <v>19648</v>
      </c>
      <c r="B1438" s="402"/>
      <c r="C1438" s="403"/>
      <c r="D1438" s="404"/>
      <c r="E1438" s="655"/>
    </row>
    <row r="1439" spans="1:7">
      <c r="A1439" s="660">
        <v>37593</v>
      </c>
      <c r="B1439" s="402" t="s">
        <v>19649</v>
      </c>
      <c r="C1439" s="403"/>
      <c r="D1439" s="404" t="s">
        <v>18987</v>
      </c>
      <c r="E1439" s="655">
        <v>1.5</v>
      </c>
      <c r="G1439" s="400" t="s">
        <v>108</v>
      </c>
    </row>
    <row r="1440" spans="1:7">
      <c r="A1440" s="660" t="s">
        <v>19650</v>
      </c>
      <c r="B1440" s="402"/>
      <c r="C1440" s="403"/>
      <c r="D1440" s="404"/>
      <c r="E1440" s="655"/>
    </row>
    <row r="1441" spans="1:7">
      <c r="A1441" s="660">
        <v>37594</v>
      </c>
      <c r="B1441" s="402" t="s">
        <v>19651</v>
      </c>
      <c r="C1441" s="403"/>
      <c r="D1441" s="404" t="s">
        <v>18987</v>
      </c>
      <c r="E1441" s="655">
        <v>1.83</v>
      </c>
      <c r="G1441" s="400" t="s">
        <v>108</v>
      </c>
    </row>
    <row r="1442" spans="1:7">
      <c r="A1442" s="660" t="s">
        <v>19650</v>
      </c>
      <c r="B1442" s="402"/>
      <c r="C1442" s="403"/>
      <c r="D1442" s="404"/>
      <c r="E1442" s="655"/>
    </row>
    <row r="1443" spans="1:7">
      <c r="A1443" s="660">
        <v>37592</v>
      </c>
      <c r="B1443" s="402" t="s">
        <v>19652</v>
      </c>
      <c r="C1443" s="403"/>
      <c r="D1443" s="404" t="s">
        <v>18987</v>
      </c>
      <c r="E1443" s="655">
        <v>1.1200000000000001</v>
      </c>
      <c r="G1443" s="400" t="s">
        <v>108</v>
      </c>
    </row>
    <row r="1444" spans="1:7">
      <c r="A1444" s="660" t="s">
        <v>19650</v>
      </c>
      <c r="B1444" s="402"/>
      <c r="C1444" s="403"/>
      <c r="D1444" s="404"/>
      <c r="E1444" s="655"/>
    </row>
    <row r="1445" spans="1:7">
      <c r="A1445" s="660">
        <v>34556</v>
      </c>
      <c r="B1445" s="402" t="s">
        <v>1656</v>
      </c>
      <c r="C1445" s="403"/>
      <c r="D1445" s="404" t="s">
        <v>18987</v>
      </c>
      <c r="E1445" s="655">
        <v>1.84</v>
      </c>
      <c r="F1445" s="400" t="s">
        <v>108</v>
      </c>
    </row>
    <row r="1446" spans="1:7">
      <c r="A1446" s="660">
        <v>37873</v>
      </c>
      <c r="B1446" s="402" t="s">
        <v>1657</v>
      </c>
      <c r="C1446" s="403"/>
      <c r="D1446" s="404" t="s">
        <v>18987</v>
      </c>
      <c r="E1446" s="655">
        <v>2.0099999999999998</v>
      </c>
      <c r="F1446" s="400" t="s">
        <v>108</v>
      </c>
    </row>
    <row r="1447" spans="1:7">
      <c r="A1447" s="660">
        <v>34564</v>
      </c>
      <c r="B1447" s="402" t="s">
        <v>1658</v>
      </c>
      <c r="C1447" s="403"/>
      <c r="D1447" s="404" t="s">
        <v>18987</v>
      </c>
      <c r="E1447" s="655">
        <v>2.2999999999999998</v>
      </c>
      <c r="F1447" s="400" t="s">
        <v>108</v>
      </c>
    </row>
    <row r="1448" spans="1:7">
      <c r="A1448" s="660">
        <v>34565</v>
      </c>
      <c r="B1448" s="402" t="s">
        <v>1659</v>
      </c>
      <c r="C1448" s="403"/>
      <c r="D1448" s="404" t="s">
        <v>18987</v>
      </c>
      <c r="E1448" s="655">
        <v>2.66</v>
      </c>
      <c r="F1448" s="400" t="s">
        <v>108</v>
      </c>
    </row>
    <row r="1449" spans="1:7">
      <c r="A1449" s="660">
        <v>38590</v>
      </c>
      <c r="B1449" s="402" t="s">
        <v>1660</v>
      </c>
      <c r="C1449" s="403"/>
      <c r="D1449" s="404" t="s">
        <v>18987</v>
      </c>
      <c r="E1449" s="655">
        <v>1.54</v>
      </c>
      <c r="F1449" s="400" t="s">
        <v>108</v>
      </c>
    </row>
    <row r="1450" spans="1:7">
      <c r="A1450" s="660">
        <v>34566</v>
      </c>
      <c r="B1450" s="402" t="s">
        <v>1661</v>
      </c>
      <c r="C1450" s="403"/>
      <c r="D1450" s="404" t="s">
        <v>18987</v>
      </c>
      <c r="E1450" s="655">
        <v>1.44</v>
      </c>
      <c r="F1450" s="400" t="s">
        <v>108</v>
      </c>
    </row>
    <row r="1451" spans="1:7">
      <c r="A1451" s="660">
        <v>34567</v>
      </c>
      <c r="B1451" s="402" t="s">
        <v>1662</v>
      </c>
      <c r="C1451" s="403"/>
      <c r="D1451" s="404" t="s">
        <v>18987</v>
      </c>
      <c r="E1451" s="655">
        <v>1.62</v>
      </c>
      <c r="F1451" s="400" t="s">
        <v>108</v>
      </c>
    </row>
    <row r="1452" spans="1:7">
      <c r="A1452" s="660">
        <v>38591</v>
      </c>
      <c r="B1452" s="402" t="s">
        <v>1663</v>
      </c>
      <c r="C1452" s="403"/>
      <c r="D1452" s="404" t="s">
        <v>18987</v>
      </c>
      <c r="E1452" s="655">
        <v>1.75</v>
      </c>
      <c r="F1452" s="400" t="s">
        <v>108</v>
      </c>
    </row>
    <row r="1453" spans="1:7">
      <c r="A1453" s="660">
        <v>34568</v>
      </c>
      <c r="B1453" s="402" t="s">
        <v>1664</v>
      </c>
      <c r="C1453" s="403"/>
      <c r="D1453" s="404" t="s">
        <v>18987</v>
      </c>
      <c r="E1453" s="655">
        <v>2.11</v>
      </c>
      <c r="F1453" s="400" t="s">
        <v>108</v>
      </c>
    </row>
    <row r="1454" spans="1:7">
      <c r="A1454" s="660">
        <v>34569</v>
      </c>
      <c r="B1454" s="402" t="s">
        <v>1665</v>
      </c>
      <c r="C1454" s="403"/>
      <c r="D1454" s="404" t="s">
        <v>18987</v>
      </c>
      <c r="E1454" s="655">
        <v>2.16</v>
      </c>
      <c r="F1454" s="400" t="s">
        <v>108</v>
      </c>
    </row>
    <row r="1455" spans="1:7">
      <c r="A1455" s="660">
        <v>34570</v>
      </c>
      <c r="B1455" s="402" t="s">
        <v>1666</v>
      </c>
      <c r="C1455" s="403"/>
      <c r="D1455" s="404" t="s">
        <v>18987</v>
      </c>
      <c r="E1455" s="655">
        <v>2.31</v>
      </c>
      <c r="F1455" s="400" t="s">
        <v>108</v>
      </c>
    </row>
    <row r="1456" spans="1:7">
      <c r="A1456" s="660">
        <v>25070</v>
      </c>
      <c r="B1456" s="402" t="s">
        <v>1667</v>
      </c>
      <c r="C1456" s="403"/>
      <c r="D1456" s="404" t="s">
        <v>18987</v>
      </c>
      <c r="E1456" s="655">
        <v>1.77</v>
      </c>
      <c r="F1456" s="400" t="s">
        <v>108</v>
      </c>
    </row>
    <row r="1457" spans="1:7">
      <c r="A1457" s="660">
        <v>34571</v>
      </c>
      <c r="B1457" s="402" t="s">
        <v>1668</v>
      </c>
      <c r="C1457" s="403"/>
      <c r="D1457" s="404" t="s">
        <v>18987</v>
      </c>
      <c r="E1457" s="655">
        <v>1.8</v>
      </c>
      <c r="F1457" s="400" t="s">
        <v>108</v>
      </c>
    </row>
    <row r="1458" spans="1:7">
      <c r="A1458" s="660">
        <v>34573</v>
      </c>
      <c r="B1458" s="402" t="s">
        <v>1669</v>
      </c>
      <c r="C1458" s="403"/>
      <c r="D1458" s="404" t="s">
        <v>18987</v>
      </c>
      <c r="E1458" s="655">
        <v>1.9</v>
      </c>
      <c r="F1458" s="400" t="s">
        <v>108</v>
      </c>
    </row>
    <row r="1459" spans="1:7">
      <c r="A1459" s="660">
        <v>37107</v>
      </c>
      <c r="B1459" s="402" t="s">
        <v>1670</v>
      </c>
      <c r="C1459" s="403"/>
      <c r="D1459" s="404" t="s">
        <v>18987</v>
      </c>
      <c r="E1459" s="655">
        <v>2.8</v>
      </c>
      <c r="F1459" s="400" t="s">
        <v>108</v>
      </c>
    </row>
    <row r="1460" spans="1:7">
      <c r="A1460" s="660">
        <v>34576</v>
      </c>
      <c r="B1460" s="402" t="s">
        <v>1671</v>
      </c>
      <c r="C1460" s="403"/>
      <c r="D1460" s="404" t="s">
        <v>18987</v>
      </c>
      <c r="E1460" s="655">
        <v>2.63</v>
      </c>
      <c r="F1460" s="400" t="s">
        <v>108</v>
      </c>
    </row>
    <row r="1461" spans="1:7">
      <c r="A1461" s="660">
        <v>34577</v>
      </c>
      <c r="B1461" s="402" t="s">
        <v>1672</v>
      </c>
      <c r="C1461" s="403"/>
      <c r="D1461" s="404" t="s">
        <v>18987</v>
      </c>
      <c r="E1461" s="655">
        <v>2.8</v>
      </c>
      <c r="F1461" s="400" t="s">
        <v>108</v>
      </c>
    </row>
    <row r="1462" spans="1:7">
      <c r="A1462" s="660">
        <v>34578</v>
      </c>
      <c r="B1462" s="402" t="s">
        <v>1673</v>
      </c>
      <c r="C1462" s="403"/>
      <c r="D1462" s="404" t="s">
        <v>18987</v>
      </c>
      <c r="E1462" s="655">
        <v>3.11</v>
      </c>
      <c r="F1462" s="400" t="s">
        <v>108</v>
      </c>
    </row>
    <row r="1463" spans="1:7">
      <c r="A1463" s="660">
        <v>34579</v>
      </c>
      <c r="B1463" s="402" t="s">
        <v>1674</v>
      </c>
      <c r="C1463" s="403"/>
      <c r="D1463" s="404" t="s">
        <v>18987</v>
      </c>
      <c r="E1463" s="655">
        <v>3.99</v>
      </c>
      <c r="F1463" s="400" t="s">
        <v>108</v>
      </c>
    </row>
    <row r="1464" spans="1:7">
      <c r="A1464" s="660">
        <v>25067</v>
      </c>
      <c r="B1464" s="402" t="s">
        <v>1675</v>
      </c>
      <c r="C1464" s="403"/>
      <c r="D1464" s="404" t="s">
        <v>18987</v>
      </c>
      <c r="E1464" s="655">
        <v>2.2999999999999998</v>
      </c>
      <c r="F1464" s="400" t="s">
        <v>108</v>
      </c>
    </row>
    <row r="1465" spans="1:7">
      <c r="A1465" s="660">
        <v>34580</v>
      </c>
      <c r="B1465" s="402" t="s">
        <v>1676</v>
      </c>
      <c r="C1465" s="403"/>
      <c r="D1465" s="404" t="s">
        <v>18987</v>
      </c>
      <c r="E1465" s="655">
        <v>2.5</v>
      </c>
      <c r="F1465" s="400" t="s">
        <v>108</v>
      </c>
    </row>
    <row r="1466" spans="1:7">
      <c r="A1466" s="660">
        <v>25071</v>
      </c>
      <c r="B1466" s="402" t="s">
        <v>1677</v>
      </c>
      <c r="C1466" s="403"/>
      <c r="D1466" s="404" t="s">
        <v>18987</v>
      </c>
      <c r="E1466" s="655">
        <v>1.21</v>
      </c>
      <c r="F1466" s="400" t="s">
        <v>108</v>
      </c>
    </row>
    <row r="1467" spans="1:7">
      <c r="A1467" s="660">
        <v>34555</v>
      </c>
      <c r="B1467" s="402" t="s">
        <v>1678</v>
      </c>
      <c r="C1467" s="403" t="s">
        <v>108</v>
      </c>
      <c r="D1467" s="404" t="s">
        <v>18987</v>
      </c>
      <c r="E1467" s="655">
        <v>1.88</v>
      </c>
    </row>
    <row r="1468" spans="1:7">
      <c r="A1468" s="660">
        <v>34583</v>
      </c>
      <c r="B1468" s="402" t="s">
        <v>1679</v>
      </c>
      <c r="C1468" s="403" t="s">
        <v>112</v>
      </c>
      <c r="D1468" s="404" t="s">
        <v>18987</v>
      </c>
      <c r="E1468" s="655">
        <v>68.92</v>
      </c>
    </row>
    <row r="1469" spans="1:7">
      <c r="A1469" s="660">
        <v>34584</v>
      </c>
      <c r="B1469" s="402" t="s">
        <v>1680</v>
      </c>
      <c r="C1469" s="403" t="s">
        <v>112</v>
      </c>
      <c r="D1469" s="404" t="s">
        <v>18987</v>
      </c>
      <c r="E1469" s="655">
        <v>38.58</v>
      </c>
    </row>
    <row r="1470" spans="1:7">
      <c r="A1470" s="660" t="s">
        <v>19024</v>
      </c>
      <c r="B1470" s="402"/>
      <c r="C1470" s="403"/>
      <c r="D1470" s="404"/>
      <c r="E1470" s="655"/>
    </row>
    <row r="1471" spans="1:7">
      <c r="A1471" s="660" t="s">
        <v>19067</v>
      </c>
      <c r="B1471" s="402"/>
      <c r="C1471" s="403"/>
      <c r="D1471" s="404"/>
      <c r="E1471" s="655"/>
      <c r="G1471" s="400" t="s">
        <v>19068</v>
      </c>
    </row>
    <row r="1472" spans="1:7">
      <c r="A1472" s="660" t="s">
        <v>19069</v>
      </c>
      <c r="B1472" s="402"/>
      <c r="C1472" s="403"/>
      <c r="D1472" s="404"/>
      <c r="E1472" s="655"/>
    </row>
    <row r="1473" spans="1:7">
      <c r="A1473" s="660" t="s">
        <v>19070</v>
      </c>
      <c r="B1473" s="402"/>
      <c r="C1473" s="403"/>
      <c r="D1473" s="404"/>
      <c r="E1473" s="655"/>
    </row>
    <row r="1474" spans="1:7">
      <c r="A1474" s="660" t="s">
        <v>19071</v>
      </c>
      <c r="B1474" s="402"/>
      <c r="C1474" s="403"/>
      <c r="D1474" s="404"/>
      <c r="E1474" s="655"/>
    </row>
    <row r="1475" spans="1:7">
      <c r="A1475" s="660" t="s">
        <v>19072</v>
      </c>
      <c r="B1475" s="402"/>
      <c r="C1475" s="403"/>
      <c r="D1475" s="404"/>
      <c r="E1475" s="655"/>
    </row>
    <row r="1476" spans="1:7">
      <c r="A1476" s="660" t="s">
        <v>19073</v>
      </c>
      <c r="B1476" s="402"/>
      <c r="C1476" s="403"/>
      <c r="D1476" s="404"/>
      <c r="E1476" s="655"/>
    </row>
    <row r="1477" spans="1:7">
      <c r="A1477" s="660" t="s">
        <v>19074</v>
      </c>
      <c r="B1477" s="402"/>
      <c r="C1477" s="403" t="s">
        <v>19115</v>
      </c>
      <c r="D1477" s="404"/>
      <c r="E1477" s="655"/>
    </row>
    <row r="1478" spans="1:7">
      <c r="A1478" s="660" t="s">
        <v>19075</v>
      </c>
      <c r="B1478" s="402"/>
      <c r="C1478" s="403"/>
      <c r="D1478" s="404" t="s">
        <v>19077</v>
      </c>
      <c r="E1478" s="655"/>
      <c r="F1478" s="400" t="s">
        <v>19078</v>
      </c>
      <c r="G1478" s="400" t="s">
        <v>19076</v>
      </c>
    </row>
    <row r="1479" spans="1:7">
      <c r="A1479" s="660" t="s">
        <v>19079</v>
      </c>
      <c r="B1479" s="402" t="s">
        <v>19080</v>
      </c>
      <c r="C1479" s="403"/>
      <c r="D1479" s="404" t="s">
        <v>19081</v>
      </c>
      <c r="E1479" s="655" t="s">
        <v>19082</v>
      </c>
    </row>
    <row r="1480" spans="1:7">
      <c r="A1480" s="660"/>
      <c r="B1480" s="402"/>
      <c r="C1480" s="403"/>
      <c r="D1480" s="404" t="s">
        <v>19083</v>
      </c>
      <c r="E1480" s="655" t="s">
        <v>19084</v>
      </c>
    </row>
    <row r="1481" spans="1:7">
      <c r="A1481" s="660">
        <v>709</v>
      </c>
      <c r="B1481" s="402" t="s">
        <v>19653</v>
      </c>
      <c r="C1481" s="403"/>
      <c r="D1481" s="404" t="s">
        <v>18987</v>
      </c>
      <c r="E1481" s="655">
        <v>485.75</v>
      </c>
      <c r="G1481" s="400" t="s">
        <v>112</v>
      </c>
    </row>
    <row r="1482" spans="1:7">
      <c r="A1482" s="660" t="s">
        <v>19654</v>
      </c>
      <c r="B1482" s="402"/>
      <c r="C1482" s="403"/>
      <c r="D1482" s="404"/>
      <c r="E1482" s="655"/>
    </row>
    <row r="1483" spans="1:7">
      <c r="A1483" s="660">
        <v>715</v>
      </c>
      <c r="B1483" s="402" t="s">
        <v>1681</v>
      </c>
      <c r="C1483" s="403" t="s">
        <v>108</v>
      </c>
      <c r="D1483" s="404" t="s">
        <v>18991</v>
      </c>
      <c r="E1483" s="655">
        <v>12.5</v>
      </c>
    </row>
    <row r="1484" spans="1:7">
      <c r="A1484" s="660">
        <v>718</v>
      </c>
      <c r="B1484" s="402" t="s">
        <v>1682</v>
      </c>
      <c r="C1484" s="403"/>
      <c r="D1484" s="404" t="s">
        <v>18987</v>
      </c>
      <c r="E1484" s="655">
        <v>18.62</v>
      </c>
      <c r="F1484" s="400" t="s">
        <v>108</v>
      </c>
    </row>
    <row r="1485" spans="1:7">
      <c r="A1485" s="660">
        <v>10610</v>
      </c>
      <c r="B1485" s="402" t="s">
        <v>1683</v>
      </c>
      <c r="C1485" s="403"/>
      <c r="D1485" s="404" t="s">
        <v>18987</v>
      </c>
      <c r="E1485" s="655">
        <v>1.23</v>
      </c>
      <c r="F1485" s="400" t="s">
        <v>108</v>
      </c>
    </row>
    <row r="1486" spans="1:7">
      <c r="A1486" s="660">
        <v>34585</v>
      </c>
      <c r="B1486" s="402" t="s">
        <v>1684</v>
      </c>
      <c r="C1486" s="403" t="s">
        <v>108</v>
      </c>
      <c r="D1486" s="404" t="s">
        <v>18987</v>
      </c>
      <c r="E1486" s="655">
        <v>1.26</v>
      </c>
    </row>
    <row r="1487" spans="1:7">
      <c r="A1487" s="660">
        <v>34586</v>
      </c>
      <c r="B1487" s="402" t="s">
        <v>1685</v>
      </c>
      <c r="C1487" s="403" t="s">
        <v>108</v>
      </c>
      <c r="D1487" s="404" t="s">
        <v>18987</v>
      </c>
      <c r="E1487" s="655">
        <v>1.27</v>
      </c>
    </row>
    <row r="1488" spans="1:7">
      <c r="A1488" s="660">
        <v>38603</v>
      </c>
      <c r="B1488" s="402" t="s">
        <v>1686</v>
      </c>
      <c r="C1488" s="403" t="s">
        <v>108</v>
      </c>
      <c r="D1488" s="404" t="s">
        <v>18987</v>
      </c>
      <c r="E1488" s="655">
        <v>1.47</v>
      </c>
    </row>
    <row r="1489" spans="1:7">
      <c r="A1489" s="660">
        <v>34587</v>
      </c>
      <c r="B1489" s="402" t="s">
        <v>1687</v>
      </c>
      <c r="C1489" s="403" t="s">
        <v>108</v>
      </c>
      <c r="D1489" s="404" t="s">
        <v>18987</v>
      </c>
      <c r="E1489" s="655">
        <v>1.56</v>
      </c>
    </row>
    <row r="1490" spans="1:7">
      <c r="A1490" s="660">
        <v>34588</v>
      </c>
      <c r="B1490" s="402" t="s">
        <v>1688</v>
      </c>
      <c r="C1490" s="403" t="s">
        <v>108</v>
      </c>
      <c r="D1490" s="404" t="s">
        <v>18987</v>
      </c>
      <c r="E1490" s="655">
        <v>1.64</v>
      </c>
    </row>
    <row r="1491" spans="1:7">
      <c r="A1491" s="660">
        <v>34590</v>
      </c>
      <c r="B1491" s="402" t="s">
        <v>1689</v>
      </c>
      <c r="C1491" s="403" t="s">
        <v>108</v>
      </c>
      <c r="D1491" s="404" t="s">
        <v>18987</v>
      </c>
      <c r="E1491" s="655">
        <v>1.77</v>
      </c>
    </row>
    <row r="1492" spans="1:7">
      <c r="A1492" s="660">
        <v>34591</v>
      </c>
      <c r="B1492" s="402" t="s">
        <v>1690</v>
      </c>
      <c r="C1492" s="403" t="s">
        <v>108</v>
      </c>
      <c r="D1492" s="404" t="s">
        <v>18987</v>
      </c>
      <c r="E1492" s="655">
        <v>2.2000000000000002</v>
      </c>
    </row>
    <row r="1493" spans="1:7">
      <c r="A1493" s="660">
        <v>674</v>
      </c>
      <c r="B1493" s="402" t="s">
        <v>1691</v>
      </c>
      <c r="C1493" s="403"/>
      <c r="D1493" s="404" t="s">
        <v>18987</v>
      </c>
      <c r="E1493" s="655">
        <v>33.26</v>
      </c>
      <c r="F1493" s="400" t="s">
        <v>112</v>
      </c>
    </row>
    <row r="1494" spans="1:7">
      <c r="A1494" s="660">
        <v>34600</v>
      </c>
      <c r="B1494" s="402" t="s">
        <v>1692</v>
      </c>
      <c r="C1494" s="403"/>
      <c r="D1494" s="404" t="s">
        <v>18991</v>
      </c>
      <c r="E1494" s="655">
        <v>54.04</v>
      </c>
      <c r="F1494" s="400" t="s">
        <v>112</v>
      </c>
    </row>
    <row r="1495" spans="1:7">
      <c r="A1495" s="660">
        <v>652</v>
      </c>
      <c r="B1495" s="402" t="s">
        <v>1693</v>
      </c>
      <c r="C1495" s="403"/>
      <c r="D1495" s="404" t="s">
        <v>18987</v>
      </c>
      <c r="E1495" s="655">
        <v>68.819999999999993</v>
      </c>
      <c r="F1495" s="400" t="s">
        <v>112</v>
      </c>
    </row>
    <row r="1496" spans="1:7">
      <c r="A1496" s="660">
        <v>34592</v>
      </c>
      <c r="B1496" s="402" t="s">
        <v>1694</v>
      </c>
      <c r="C1496" s="403" t="s">
        <v>108</v>
      </c>
      <c r="D1496" s="404" t="s">
        <v>18987</v>
      </c>
      <c r="E1496" s="655">
        <v>1.28</v>
      </c>
    </row>
    <row r="1497" spans="1:7">
      <c r="A1497" s="660">
        <v>651</v>
      </c>
      <c r="B1497" s="402" t="s">
        <v>1695</v>
      </c>
      <c r="C1497" s="403" t="s">
        <v>108</v>
      </c>
      <c r="D1497" s="404" t="s">
        <v>18987</v>
      </c>
      <c r="E1497" s="655">
        <v>1.47</v>
      </c>
    </row>
    <row r="1498" spans="1:7">
      <c r="A1498" s="660">
        <v>37103</v>
      </c>
      <c r="B1498" s="402" t="s">
        <v>1696</v>
      </c>
      <c r="C1498" s="403"/>
      <c r="D1498" s="404" t="s">
        <v>18987</v>
      </c>
      <c r="E1498" s="655">
        <v>1.61</v>
      </c>
      <c r="F1498" s="400" t="s">
        <v>108</v>
      </c>
    </row>
    <row r="1499" spans="1:7">
      <c r="A1499" s="660">
        <v>654</v>
      </c>
      <c r="B1499" s="402" t="s">
        <v>1697</v>
      </c>
      <c r="C1499" s="403" t="s">
        <v>108</v>
      </c>
      <c r="D1499" s="404" t="s">
        <v>18987</v>
      </c>
      <c r="E1499" s="655">
        <v>1.89</v>
      </c>
    </row>
    <row r="1500" spans="1:7">
      <c r="A1500" s="660">
        <v>650</v>
      </c>
      <c r="B1500" s="402" t="s">
        <v>1698</v>
      </c>
      <c r="C1500" s="403" t="s">
        <v>108</v>
      </c>
      <c r="D1500" s="404" t="s">
        <v>18991</v>
      </c>
      <c r="E1500" s="655">
        <v>1.25</v>
      </c>
    </row>
    <row r="1501" spans="1:7">
      <c r="A1501" s="660">
        <v>34599</v>
      </c>
      <c r="B1501" s="402" t="s">
        <v>1699</v>
      </c>
      <c r="C1501" s="403"/>
      <c r="D1501" s="404" t="s">
        <v>18987</v>
      </c>
      <c r="E1501" s="655">
        <v>1.35</v>
      </c>
      <c r="F1501" s="400" t="s">
        <v>108</v>
      </c>
    </row>
    <row r="1502" spans="1:7">
      <c r="A1502" s="660">
        <v>716</v>
      </c>
      <c r="B1502" s="402" t="s">
        <v>1700</v>
      </c>
      <c r="C1502" s="403" t="s">
        <v>108</v>
      </c>
      <c r="D1502" s="404" t="s">
        <v>18987</v>
      </c>
      <c r="E1502" s="655">
        <v>12.63</v>
      </c>
    </row>
    <row r="1503" spans="1:7">
      <c r="A1503" s="660">
        <v>11981</v>
      </c>
      <c r="B1503" s="402" t="s">
        <v>1701</v>
      </c>
      <c r="C1503" s="403"/>
      <c r="D1503" s="404" t="s">
        <v>18987</v>
      </c>
      <c r="E1503" s="655">
        <v>12.77</v>
      </c>
      <c r="F1503" s="400" t="s">
        <v>108</v>
      </c>
    </row>
    <row r="1504" spans="1:7">
      <c r="A1504" s="660">
        <v>695</v>
      </c>
      <c r="B1504" s="402" t="s">
        <v>19655</v>
      </c>
      <c r="C1504" s="403"/>
      <c r="D1504" s="404" t="s">
        <v>18987</v>
      </c>
      <c r="E1504" s="655">
        <v>25.79</v>
      </c>
      <c r="G1504" s="400" t="s">
        <v>112</v>
      </c>
    </row>
    <row r="1505" spans="1:7">
      <c r="A1505" s="660" t="s">
        <v>19656</v>
      </c>
      <c r="B1505" s="402"/>
      <c r="C1505" s="403"/>
      <c r="D1505" s="404"/>
      <c r="E1505" s="655"/>
    </row>
    <row r="1506" spans="1:7">
      <c r="A1506" s="660">
        <v>36156</v>
      </c>
      <c r="B1506" s="402" t="s">
        <v>19657</v>
      </c>
      <c r="C1506" s="403" t="s">
        <v>112</v>
      </c>
      <c r="D1506" s="404" t="s">
        <v>18987</v>
      </c>
      <c r="E1506" s="655">
        <v>33.44</v>
      </c>
    </row>
    <row r="1507" spans="1:7">
      <c r="A1507" s="660" t="s">
        <v>19658</v>
      </c>
      <c r="B1507" s="402"/>
      <c r="C1507" s="403"/>
      <c r="D1507" s="404"/>
      <c r="E1507" s="655"/>
    </row>
    <row r="1508" spans="1:7">
      <c r="A1508" s="660" t="s">
        <v>19659</v>
      </c>
      <c r="B1508" s="402"/>
      <c r="C1508" s="403"/>
      <c r="D1508" s="404"/>
      <c r="E1508" s="655"/>
    </row>
    <row r="1509" spans="1:7">
      <c r="A1509" s="660">
        <v>36155</v>
      </c>
      <c r="B1509" s="402" t="s">
        <v>19657</v>
      </c>
      <c r="C1509" s="403" t="s">
        <v>112</v>
      </c>
      <c r="D1509" s="404" t="s">
        <v>18987</v>
      </c>
      <c r="E1509" s="655">
        <v>26.75</v>
      </c>
    </row>
    <row r="1510" spans="1:7">
      <c r="A1510" s="660" t="s">
        <v>19658</v>
      </c>
      <c r="B1510" s="402"/>
      <c r="C1510" s="403"/>
      <c r="D1510" s="404"/>
      <c r="E1510" s="655"/>
    </row>
    <row r="1511" spans="1:7">
      <c r="A1511" s="660" t="s">
        <v>19660</v>
      </c>
      <c r="B1511" s="402"/>
      <c r="C1511" s="403"/>
      <c r="D1511" s="404"/>
      <c r="E1511" s="655"/>
    </row>
    <row r="1512" spans="1:7">
      <c r="A1512" s="660">
        <v>36154</v>
      </c>
      <c r="B1512" s="402" t="s">
        <v>19657</v>
      </c>
      <c r="C1512" s="403" t="s">
        <v>112</v>
      </c>
      <c r="D1512" s="404" t="s">
        <v>18987</v>
      </c>
      <c r="E1512" s="655">
        <v>38.96</v>
      </c>
    </row>
    <row r="1513" spans="1:7">
      <c r="A1513" s="660" t="s">
        <v>19661</v>
      </c>
      <c r="B1513" s="402"/>
      <c r="C1513" s="403"/>
      <c r="D1513" s="404"/>
      <c r="E1513" s="655"/>
    </row>
    <row r="1514" spans="1:7">
      <c r="A1514" s="660" t="s">
        <v>19659</v>
      </c>
      <c r="B1514" s="402"/>
      <c r="C1514" s="403"/>
      <c r="D1514" s="404"/>
      <c r="E1514" s="655"/>
    </row>
    <row r="1515" spans="1:7">
      <c r="A1515" s="660">
        <v>36196</v>
      </c>
      <c r="B1515" s="402" t="s">
        <v>19657</v>
      </c>
      <c r="C1515" s="403" t="s">
        <v>112</v>
      </c>
      <c r="D1515" s="404" t="s">
        <v>18987</v>
      </c>
      <c r="E1515" s="655">
        <v>31.77</v>
      </c>
    </row>
    <row r="1516" spans="1:7">
      <c r="A1516" s="660" t="s">
        <v>19661</v>
      </c>
      <c r="B1516" s="402"/>
      <c r="C1516" s="403"/>
      <c r="D1516" s="404"/>
      <c r="E1516" s="655"/>
    </row>
    <row r="1517" spans="1:7">
      <c r="A1517" s="660" t="s">
        <v>19660</v>
      </c>
      <c r="B1517" s="402"/>
      <c r="C1517" s="403"/>
      <c r="D1517" s="404"/>
      <c r="E1517" s="655"/>
    </row>
    <row r="1518" spans="1:7">
      <c r="A1518" s="660">
        <v>679</v>
      </c>
      <c r="B1518" s="402" t="s">
        <v>19662</v>
      </c>
      <c r="C1518" s="403"/>
      <c r="D1518" s="404" t="s">
        <v>18987</v>
      </c>
      <c r="E1518" s="655">
        <v>41.47</v>
      </c>
      <c r="G1518" s="400" t="s">
        <v>112</v>
      </c>
    </row>
    <row r="1519" spans="1:7">
      <c r="A1519" s="660" t="s">
        <v>19663</v>
      </c>
      <c r="B1519" s="402"/>
      <c r="C1519" s="403"/>
      <c r="D1519" s="404"/>
      <c r="E1519" s="655"/>
    </row>
    <row r="1520" spans="1:7">
      <c r="A1520" s="660">
        <v>711</v>
      </c>
      <c r="B1520" s="402" t="s">
        <v>19662</v>
      </c>
      <c r="C1520" s="403"/>
      <c r="D1520" s="404" t="s">
        <v>18987</v>
      </c>
      <c r="E1520" s="655">
        <v>27.92</v>
      </c>
      <c r="G1520" s="400" t="s">
        <v>112</v>
      </c>
    </row>
    <row r="1521" spans="1:7">
      <c r="A1521" s="660" t="s">
        <v>19656</v>
      </c>
      <c r="B1521" s="402"/>
      <c r="C1521" s="403"/>
      <c r="D1521" s="404"/>
      <c r="E1521" s="655"/>
    </row>
    <row r="1522" spans="1:7">
      <c r="A1522" s="660">
        <v>36191</v>
      </c>
      <c r="B1522" s="402" t="s">
        <v>19662</v>
      </c>
      <c r="C1522" s="403"/>
      <c r="D1522" s="404" t="s">
        <v>18987</v>
      </c>
      <c r="E1522" s="655">
        <v>1.94</v>
      </c>
      <c r="G1522" s="400" t="s">
        <v>108</v>
      </c>
    </row>
    <row r="1523" spans="1:7">
      <c r="A1523" s="660" t="s">
        <v>19664</v>
      </c>
      <c r="B1523" s="402"/>
      <c r="C1523" s="403"/>
      <c r="D1523" s="404"/>
      <c r="E1523" s="655"/>
    </row>
    <row r="1524" spans="1:7">
      <c r="A1524" s="660">
        <v>712</v>
      </c>
      <c r="B1524" s="402" t="s">
        <v>19662</v>
      </c>
      <c r="C1524" s="403"/>
      <c r="D1524" s="404" t="s">
        <v>18987</v>
      </c>
      <c r="E1524" s="655">
        <v>33.11</v>
      </c>
      <c r="G1524" s="400" t="s">
        <v>112</v>
      </c>
    </row>
    <row r="1525" spans="1:7">
      <c r="A1525" s="660" t="s">
        <v>19664</v>
      </c>
      <c r="B1525" s="402"/>
      <c r="C1525" s="403"/>
      <c r="D1525" s="404"/>
      <c r="E1525" s="655"/>
    </row>
    <row r="1526" spans="1:7">
      <c r="A1526" s="660">
        <v>36169</v>
      </c>
      <c r="B1526" s="402" t="s">
        <v>19665</v>
      </c>
      <c r="C1526" s="403"/>
      <c r="D1526" s="404" t="s">
        <v>18987</v>
      </c>
      <c r="E1526" s="655">
        <v>32.39</v>
      </c>
      <c r="G1526" s="400" t="s">
        <v>112</v>
      </c>
    </row>
    <row r="1527" spans="1:7">
      <c r="A1527" s="660" t="s">
        <v>19666</v>
      </c>
      <c r="B1527" s="402"/>
      <c r="C1527" s="403"/>
      <c r="D1527" s="404"/>
      <c r="E1527" s="655"/>
    </row>
    <row r="1528" spans="1:7">
      <c r="A1528" s="660">
        <v>36172</v>
      </c>
      <c r="B1528" s="402" t="s">
        <v>19665</v>
      </c>
      <c r="C1528" s="403"/>
      <c r="D1528" s="404" t="s">
        <v>18987</v>
      </c>
      <c r="E1528" s="655">
        <v>26.75</v>
      </c>
      <c r="G1528" s="400" t="s">
        <v>112</v>
      </c>
    </row>
    <row r="1529" spans="1:7">
      <c r="A1529" s="660" t="s">
        <v>19667</v>
      </c>
      <c r="B1529" s="402"/>
      <c r="C1529" s="403"/>
      <c r="D1529" s="404"/>
      <c r="E1529" s="655"/>
    </row>
    <row r="1530" spans="1:7">
      <c r="A1530" s="660">
        <v>36174</v>
      </c>
      <c r="B1530" s="402" t="s">
        <v>19665</v>
      </c>
      <c r="C1530" s="403"/>
      <c r="D1530" s="404" t="s">
        <v>18987</v>
      </c>
      <c r="E1530" s="655">
        <v>40.130000000000003</v>
      </c>
      <c r="G1530" s="400" t="s">
        <v>112</v>
      </c>
    </row>
    <row r="1531" spans="1:7">
      <c r="A1531" s="660" t="s">
        <v>19668</v>
      </c>
      <c r="B1531" s="402"/>
      <c r="C1531" s="403"/>
      <c r="D1531" s="404"/>
      <c r="E1531" s="655"/>
    </row>
    <row r="1532" spans="1:7">
      <c r="A1532" s="660">
        <v>36170</v>
      </c>
      <c r="B1532" s="402" t="s">
        <v>19665</v>
      </c>
      <c r="C1532" s="403"/>
      <c r="D1532" s="404" t="s">
        <v>18987</v>
      </c>
      <c r="E1532" s="655">
        <v>32.6</v>
      </c>
      <c r="G1532" s="400" t="s">
        <v>112</v>
      </c>
    </row>
    <row r="1533" spans="1:7">
      <c r="A1533" s="660" t="s">
        <v>19669</v>
      </c>
      <c r="B1533" s="402"/>
      <c r="C1533" s="403"/>
      <c r="D1533" s="404"/>
      <c r="E1533" s="655"/>
    </row>
    <row r="1534" spans="1:7">
      <c r="A1534" s="660">
        <v>12614</v>
      </c>
      <c r="B1534" s="402" t="s">
        <v>19670</v>
      </c>
      <c r="C1534" s="403"/>
      <c r="D1534" s="404" t="s">
        <v>18987</v>
      </c>
      <c r="E1534" s="655">
        <v>14.97</v>
      </c>
      <c r="F1534" s="400" t="s">
        <v>108</v>
      </c>
    </row>
    <row r="1535" spans="1:7">
      <c r="A1535" s="660" t="s">
        <v>19430</v>
      </c>
      <c r="B1535" s="402"/>
      <c r="C1535" s="403"/>
      <c r="D1535" s="404"/>
      <c r="E1535" s="655"/>
    </row>
    <row r="1536" spans="1:7">
      <c r="A1536" s="660" t="s">
        <v>19024</v>
      </c>
      <c r="B1536" s="402"/>
      <c r="C1536" s="403"/>
      <c r="D1536" s="404"/>
      <c r="E1536" s="655"/>
    </row>
    <row r="1537" spans="1:7">
      <c r="A1537" s="660" t="s">
        <v>19067</v>
      </c>
      <c r="B1537" s="402"/>
      <c r="C1537" s="403"/>
      <c r="D1537" s="404"/>
      <c r="E1537" s="655"/>
      <c r="G1537" s="400" t="s">
        <v>19068</v>
      </c>
    </row>
    <row r="1538" spans="1:7">
      <c r="A1538" s="660" t="s">
        <v>19069</v>
      </c>
      <c r="B1538" s="402"/>
      <c r="C1538" s="403"/>
      <c r="D1538" s="404"/>
      <c r="E1538" s="655"/>
    </row>
    <row r="1539" spans="1:7">
      <c r="A1539" s="660" t="s">
        <v>19070</v>
      </c>
      <c r="B1539" s="402"/>
      <c r="C1539" s="403"/>
      <c r="D1539" s="404"/>
      <c r="E1539" s="655"/>
    </row>
    <row r="1540" spans="1:7">
      <c r="A1540" s="660" t="s">
        <v>19071</v>
      </c>
      <c r="B1540" s="402"/>
      <c r="C1540" s="403"/>
      <c r="D1540" s="404"/>
      <c r="E1540" s="655"/>
    </row>
    <row r="1541" spans="1:7">
      <c r="A1541" s="660" t="s">
        <v>19072</v>
      </c>
      <c r="B1541" s="402"/>
      <c r="C1541" s="403"/>
      <c r="D1541" s="404"/>
      <c r="E1541" s="655"/>
    </row>
    <row r="1542" spans="1:7">
      <c r="A1542" s="660" t="s">
        <v>19073</v>
      </c>
      <c r="B1542" s="402"/>
      <c r="C1542" s="403"/>
      <c r="D1542" s="404"/>
      <c r="E1542" s="655"/>
    </row>
    <row r="1543" spans="1:7">
      <c r="A1543" s="660" t="s">
        <v>19074</v>
      </c>
      <c r="B1543" s="402"/>
      <c r="C1543" s="403" t="s">
        <v>19115</v>
      </c>
      <c r="D1543" s="404"/>
      <c r="E1543" s="655"/>
    </row>
    <row r="1544" spans="1:7">
      <c r="A1544" s="660" t="s">
        <v>19075</v>
      </c>
      <c r="B1544" s="402"/>
      <c r="C1544" s="403"/>
      <c r="D1544" s="404" t="s">
        <v>19077</v>
      </c>
      <c r="E1544" s="655"/>
      <c r="F1544" s="400" t="s">
        <v>19078</v>
      </c>
      <c r="G1544" s="400" t="s">
        <v>19076</v>
      </c>
    </row>
    <row r="1545" spans="1:7">
      <c r="A1545" s="660" t="s">
        <v>19079</v>
      </c>
      <c r="B1545" s="402" t="s">
        <v>19080</v>
      </c>
      <c r="C1545" s="403"/>
      <c r="D1545" s="404" t="s">
        <v>19081</v>
      </c>
      <c r="E1545" s="655" t="s">
        <v>19082</v>
      </c>
    </row>
    <row r="1546" spans="1:7">
      <c r="A1546" s="660"/>
      <c r="B1546" s="402"/>
      <c r="C1546" s="403"/>
      <c r="D1546" s="404" t="s">
        <v>19083</v>
      </c>
      <c r="E1546" s="655" t="s">
        <v>19084</v>
      </c>
    </row>
    <row r="1547" spans="1:7">
      <c r="A1547" s="660" t="s">
        <v>19670</v>
      </c>
      <c r="B1547" s="402"/>
      <c r="C1547" s="403"/>
      <c r="D1547" s="404"/>
      <c r="E1547" s="655"/>
    </row>
    <row r="1548" spans="1:7">
      <c r="A1548" s="660" t="s">
        <v>19430</v>
      </c>
      <c r="B1548" s="402"/>
      <c r="C1548" s="403"/>
      <c r="D1548" s="404"/>
      <c r="E1548" s="655"/>
    </row>
    <row r="1549" spans="1:7">
      <c r="A1549" s="660">
        <v>6140</v>
      </c>
      <c r="B1549" s="402" t="s">
        <v>1702</v>
      </c>
      <c r="C1549" s="403"/>
      <c r="D1549" s="404" t="s">
        <v>18987</v>
      </c>
      <c r="E1549" s="655">
        <v>2.2799999999999998</v>
      </c>
      <c r="F1549" s="400" t="s">
        <v>108</v>
      </c>
    </row>
    <row r="1550" spans="1:7">
      <c r="A1550" s="660">
        <v>38399</v>
      </c>
      <c r="B1550" s="402" t="s">
        <v>1703</v>
      </c>
      <c r="C1550" s="403" t="s">
        <v>108</v>
      </c>
      <c r="D1550" s="404" t="s">
        <v>18987</v>
      </c>
      <c r="E1550" s="655">
        <v>118.5</v>
      </c>
    </row>
    <row r="1551" spans="1:7">
      <c r="A1551" s="660">
        <v>735</v>
      </c>
      <c r="B1551" s="402" t="s">
        <v>19671</v>
      </c>
      <c r="C1551" s="403"/>
      <c r="D1551" s="404" t="s">
        <v>18987</v>
      </c>
      <c r="E1551" s="655">
        <v>1534.07</v>
      </c>
      <c r="G1551" s="400" t="s">
        <v>108</v>
      </c>
    </row>
    <row r="1552" spans="1:7">
      <c r="A1552" s="660" t="s">
        <v>19672</v>
      </c>
      <c r="B1552" s="402"/>
      <c r="C1552" s="403"/>
      <c r="D1552" s="404"/>
      <c r="E1552" s="655"/>
    </row>
    <row r="1553" spans="1:7">
      <c r="A1553" s="660" t="s">
        <v>19673</v>
      </c>
      <c r="B1553" s="402"/>
      <c r="C1553" s="403"/>
      <c r="D1553" s="404"/>
      <c r="E1553" s="655"/>
    </row>
    <row r="1554" spans="1:7">
      <c r="A1554" s="660">
        <v>736</v>
      </c>
      <c r="B1554" s="402" t="s">
        <v>19674</v>
      </c>
      <c r="C1554" s="403"/>
      <c r="D1554" s="404" t="s">
        <v>18987</v>
      </c>
      <c r="E1554" s="655">
        <v>1289.8800000000001</v>
      </c>
      <c r="G1554" s="400" t="s">
        <v>108</v>
      </c>
    </row>
    <row r="1555" spans="1:7" ht="24" customHeight="1">
      <c r="B1555" s="664" t="s">
        <v>19675</v>
      </c>
      <c r="C1555" s="403"/>
      <c r="D1555" s="404"/>
      <c r="E1555" s="655"/>
    </row>
    <row r="1556" spans="1:7">
      <c r="B1556" s="664" t="s">
        <v>19676</v>
      </c>
      <c r="C1556" s="403"/>
      <c r="D1556" s="404"/>
      <c r="E1556" s="655"/>
    </row>
    <row r="1557" spans="1:7">
      <c r="A1557" s="660">
        <v>729</v>
      </c>
      <c r="B1557" s="402" t="s">
        <v>19677</v>
      </c>
      <c r="C1557" s="403"/>
      <c r="D1557" s="404" t="s">
        <v>18991</v>
      </c>
      <c r="E1557" s="655">
        <v>525.64</v>
      </c>
      <c r="G1557" s="400" t="s">
        <v>108</v>
      </c>
    </row>
    <row r="1558" spans="1:7">
      <c r="A1558" s="660" t="s">
        <v>19678</v>
      </c>
      <c r="B1558" s="402"/>
      <c r="C1558" s="403"/>
      <c r="D1558" s="404"/>
      <c r="E1558" s="655"/>
    </row>
    <row r="1559" spans="1:7">
      <c r="A1559" s="660">
        <v>39925</v>
      </c>
      <c r="B1559" s="402" t="s">
        <v>19679</v>
      </c>
      <c r="C1559" s="403"/>
      <c r="D1559" s="404" t="s">
        <v>18987</v>
      </c>
      <c r="E1559" s="655">
        <v>7595.45</v>
      </c>
      <c r="G1559" s="400" t="s">
        <v>108</v>
      </c>
    </row>
    <row r="1560" spans="1:7">
      <c r="A1560" s="660" t="s">
        <v>19680</v>
      </c>
      <c r="B1560" s="402"/>
      <c r="C1560" s="403"/>
      <c r="D1560" s="404"/>
      <c r="E1560" s="655"/>
    </row>
    <row r="1561" spans="1:7">
      <c r="A1561" s="660">
        <v>731</v>
      </c>
      <c r="B1561" s="402" t="s">
        <v>19681</v>
      </c>
      <c r="C1561" s="403"/>
      <c r="D1561" s="404" t="s">
        <v>18987</v>
      </c>
      <c r="E1561" s="655">
        <v>511.57</v>
      </c>
      <c r="G1561" s="400" t="s">
        <v>108</v>
      </c>
    </row>
    <row r="1562" spans="1:7">
      <c r="A1562" s="660" t="s">
        <v>19682</v>
      </c>
      <c r="B1562" s="402"/>
      <c r="C1562" s="403"/>
      <c r="D1562" s="404"/>
      <c r="E1562" s="655"/>
    </row>
    <row r="1563" spans="1:7">
      <c r="A1563" s="660">
        <v>10575</v>
      </c>
      <c r="B1563" s="402" t="s">
        <v>19683</v>
      </c>
      <c r="C1563" s="403"/>
      <c r="D1563" s="404" t="s">
        <v>18987</v>
      </c>
      <c r="E1563" s="655">
        <v>798.35</v>
      </c>
      <c r="G1563" s="400" t="s">
        <v>108</v>
      </c>
    </row>
    <row r="1564" spans="1:7">
      <c r="A1564" s="660" t="s">
        <v>19684</v>
      </c>
      <c r="B1564" s="402"/>
      <c r="C1564" s="403"/>
      <c r="D1564" s="404"/>
      <c r="E1564" s="655"/>
    </row>
    <row r="1565" spans="1:7">
      <c r="A1565" s="660" t="s">
        <v>19685</v>
      </c>
      <c r="B1565" s="402"/>
      <c r="C1565" s="403"/>
      <c r="D1565" s="404"/>
      <c r="E1565" s="655"/>
    </row>
    <row r="1566" spans="1:7">
      <c r="A1566" s="660">
        <v>733</v>
      </c>
      <c r="B1566" s="402" t="s">
        <v>19686</v>
      </c>
      <c r="C1566" s="403"/>
      <c r="D1566" s="404" t="s">
        <v>18987</v>
      </c>
      <c r="E1566" s="655">
        <v>874.1</v>
      </c>
      <c r="G1566" s="400" t="s">
        <v>108</v>
      </c>
    </row>
    <row r="1567" spans="1:7">
      <c r="A1567" s="660" t="s">
        <v>19687</v>
      </c>
      <c r="B1567" s="402"/>
      <c r="C1567" s="403"/>
      <c r="D1567" s="404"/>
      <c r="E1567" s="655"/>
    </row>
    <row r="1568" spans="1:7">
      <c r="A1568" s="660">
        <v>732</v>
      </c>
      <c r="B1568" s="402" t="s">
        <v>19688</v>
      </c>
      <c r="C1568" s="403"/>
      <c r="D1568" s="404" t="s">
        <v>18987</v>
      </c>
      <c r="E1568" s="655">
        <v>862.35</v>
      </c>
      <c r="G1568" s="400" t="s">
        <v>108</v>
      </c>
    </row>
    <row r="1569" spans="1:7">
      <c r="A1569" s="660" t="s">
        <v>19689</v>
      </c>
      <c r="B1569" s="402"/>
      <c r="C1569" s="403"/>
      <c r="D1569" s="404"/>
      <c r="E1569" s="655"/>
    </row>
    <row r="1570" spans="1:7">
      <c r="A1570" s="660">
        <v>737</v>
      </c>
      <c r="B1570" s="402" t="s">
        <v>19690</v>
      </c>
      <c r="C1570" s="403"/>
      <c r="D1570" s="404" t="s">
        <v>18987</v>
      </c>
      <c r="E1570" s="655">
        <v>4835.8</v>
      </c>
      <c r="G1570" s="400" t="s">
        <v>108</v>
      </c>
    </row>
    <row r="1571" spans="1:7">
      <c r="A1571" s="660" t="s">
        <v>19691</v>
      </c>
      <c r="B1571" s="402"/>
      <c r="C1571" s="403"/>
      <c r="D1571" s="404"/>
      <c r="E1571" s="655"/>
    </row>
    <row r="1572" spans="1:7">
      <c r="A1572" s="660" t="s">
        <v>19676</v>
      </c>
      <c r="B1572" s="402"/>
      <c r="C1572" s="403"/>
      <c r="D1572" s="404"/>
      <c r="E1572" s="655"/>
    </row>
    <row r="1573" spans="1:7">
      <c r="A1573" s="660">
        <v>738</v>
      </c>
      <c r="B1573" s="402" t="s">
        <v>19692</v>
      </c>
      <c r="C1573" s="403"/>
      <c r="D1573" s="404" t="s">
        <v>18987</v>
      </c>
      <c r="E1573" s="655">
        <v>2242.3200000000002</v>
      </c>
      <c r="F1573" s="400" t="s">
        <v>108</v>
      </c>
    </row>
    <row r="1574" spans="1:7">
      <c r="A1574" s="660" t="s">
        <v>19693</v>
      </c>
      <c r="B1574" s="402"/>
      <c r="C1574" s="403"/>
      <c r="D1574" s="404"/>
      <c r="E1574" s="655"/>
    </row>
    <row r="1575" spans="1:7">
      <c r="A1575" s="660" t="s">
        <v>19676</v>
      </c>
      <c r="B1575" s="402"/>
      <c r="C1575" s="403"/>
      <c r="D1575" s="404"/>
      <c r="E1575" s="655"/>
    </row>
    <row r="1576" spans="1:7">
      <c r="A1576" s="660">
        <v>740</v>
      </c>
      <c r="B1576" s="402" t="s">
        <v>19694</v>
      </c>
      <c r="C1576" s="403"/>
      <c r="D1576" s="404" t="s">
        <v>18987</v>
      </c>
      <c r="E1576" s="655">
        <v>4549.21</v>
      </c>
      <c r="G1576" s="400" t="s">
        <v>108</v>
      </c>
    </row>
    <row r="1577" spans="1:7">
      <c r="A1577" s="660" t="s">
        <v>19695</v>
      </c>
      <c r="B1577" s="402"/>
      <c r="C1577" s="403"/>
      <c r="D1577" s="404"/>
      <c r="E1577" s="655"/>
    </row>
    <row r="1578" spans="1:7">
      <c r="A1578" s="660" t="s">
        <v>19696</v>
      </c>
      <c r="B1578" s="402"/>
      <c r="C1578" s="403"/>
      <c r="D1578" s="404"/>
      <c r="E1578" s="655"/>
    </row>
    <row r="1579" spans="1:7">
      <c r="A1579" s="660">
        <v>734</v>
      </c>
      <c r="B1579" s="402" t="s">
        <v>19697</v>
      </c>
      <c r="C1579" s="403"/>
      <c r="D1579" s="404" t="s">
        <v>18987</v>
      </c>
      <c r="E1579" s="655">
        <v>924.43</v>
      </c>
      <c r="G1579" s="400" t="s">
        <v>108</v>
      </c>
    </row>
    <row r="1580" spans="1:7">
      <c r="A1580" s="660" t="s">
        <v>19698</v>
      </c>
      <c r="B1580" s="402"/>
      <c r="C1580" s="403"/>
      <c r="D1580" s="404"/>
      <c r="E1580" s="655"/>
    </row>
    <row r="1581" spans="1:7">
      <c r="A1581" s="660">
        <v>39008</v>
      </c>
      <c r="B1581" s="402" t="s">
        <v>1704</v>
      </c>
      <c r="C1581" s="403"/>
      <c r="D1581" s="404" t="s">
        <v>18987</v>
      </c>
      <c r="E1581" s="655">
        <v>39618.49</v>
      </c>
      <c r="F1581" s="400" t="s">
        <v>108</v>
      </c>
    </row>
    <row r="1582" spans="1:7">
      <c r="A1582" s="660">
        <v>39009</v>
      </c>
      <c r="B1582" s="402" t="s">
        <v>1705</v>
      </c>
      <c r="C1582" s="403"/>
      <c r="D1582" s="404" t="s">
        <v>18987</v>
      </c>
      <c r="E1582" s="655">
        <v>42446.3</v>
      </c>
      <c r="F1582" s="400" t="s">
        <v>108</v>
      </c>
    </row>
    <row r="1583" spans="1:7">
      <c r="A1583" s="660">
        <v>25932</v>
      </c>
      <c r="B1583" s="402" t="s">
        <v>19699</v>
      </c>
      <c r="C1583" s="403"/>
      <c r="D1583" s="404" t="s">
        <v>18991</v>
      </c>
      <c r="E1583" s="655">
        <v>192.75</v>
      </c>
      <c r="G1583" s="400" t="s">
        <v>1706</v>
      </c>
    </row>
    <row r="1584" spans="1:7">
      <c r="A1584" s="660" t="s">
        <v>19700</v>
      </c>
      <c r="B1584" s="402"/>
      <c r="C1584" s="403"/>
      <c r="D1584" s="404"/>
      <c r="E1584" s="655"/>
    </row>
    <row r="1585" spans="1:7">
      <c r="A1585" s="660">
        <v>39010</v>
      </c>
      <c r="B1585" s="402" t="s">
        <v>19701</v>
      </c>
      <c r="C1585" s="403"/>
      <c r="D1585" s="404" t="s">
        <v>18987</v>
      </c>
      <c r="E1585" s="655">
        <v>112853.15</v>
      </c>
      <c r="G1585" s="400" t="s">
        <v>108</v>
      </c>
    </row>
    <row r="1586" spans="1:7">
      <c r="A1586" s="660" t="s">
        <v>19702</v>
      </c>
      <c r="B1586" s="402"/>
      <c r="C1586" s="403"/>
      <c r="D1586" s="404"/>
      <c r="E1586" s="655"/>
    </row>
    <row r="1587" spans="1:7">
      <c r="A1587" s="660">
        <v>745</v>
      </c>
      <c r="B1587" s="402" t="s">
        <v>1014</v>
      </c>
      <c r="C1587" s="403" t="s">
        <v>90</v>
      </c>
      <c r="D1587" s="404" t="s">
        <v>18980</v>
      </c>
      <c r="E1587" s="655">
        <v>2.59</v>
      </c>
    </row>
    <row r="1588" spans="1:7">
      <c r="A1588" s="660">
        <v>10753</v>
      </c>
      <c r="B1588" s="402" t="s">
        <v>1707</v>
      </c>
      <c r="C1588" s="403" t="s">
        <v>90</v>
      </c>
      <c r="D1588" s="404" t="s">
        <v>18987</v>
      </c>
      <c r="E1588" s="655">
        <v>0.64</v>
      </c>
    </row>
    <row r="1589" spans="1:7">
      <c r="A1589" s="660">
        <v>10587</v>
      </c>
      <c r="B1589" s="402" t="s">
        <v>19703</v>
      </c>
      <c r="C1589" s="403"/>
      <c r="D1589" s="404" t="s">
        <v>18987</v>
      </c>
      <c r="E1589" s="655">
        <v>2207.87</v>
      </c>
      <c r="G1589" s="400" t="s">
        <v>108</v>
      </c>
    </row>
    <row r="1590" spans="1:7">
      <c r="A1590" s="660" t="s">
        <v>19704</v>
      </c>
      <c r="B1590" s="402"/>
      <c r="C1590" s="403"/>
      <c r="D1590" s="404"/>
      <c r="E1590" s="655"/>
    </row>
    <row r="1591" spans="1:7">
      <c r="A1591" s="660" t="s">
        <v>19705</v>
      </c>
      <c r="B1591" s="402"/>
      <c r="C1591" s="403"/>
      <c r="D1591" s="404"/>
      <c r="E1591" s="655"/>
    </row>
    <row r="1592" spans="1:7">
      <c r="A1592" s="660">
        <v>759</v>
      </c>
      <c r="B1592" s="402" t="s">
        <v>19703</v>
      </c>
      <c r="C1592" s="403"/>
      <c r="D1592" s="404" t="s">
        <v>18987</v>
      </c>
      <c r="E1592" s="655">
        <v>3174.49</v>
      </c>
      <c r="G1592" s="400" t="s">
        <v>108</v>
      </c>
    </row>
    <row r="1593" spans="1:7">
      <c r="A1593" s="660" t="s">
        <v>19706</v>
      </c>
      <c r="B1593" s="402"/>
      <c r="C1593" s="403"/>
      <c r="D1593" s="404"/>
      <c r="E1593" s="655"/>
    </row>
    <row r="1594" spans="1:7">
      <c r="A1594" s="660" t="s">
        <v>19707</v>
      </c>
      <c r="B1594" s="402"/>
      <c r="C1594" s="403"/>
      <c r="D1594" s="404"/>
      <c r="E1594" s="655"/>
    </row>
    <row r="1595" spans="1:7">
      <c r="A1595" s="660">
        <v>761</v>
      </c>
      <c r="B1595" s="402" t="s">
        <v>19703</v>
      </c>
      <c r="C1595" s="403"/>
      <c r="D1595" s="404" t="s">
        <v>18987</v>
      </c>
      <c r="E1595" s="655">
        <v>5381.02</v>
      </c>
      <c r="G1595" s="400" t="s">
        <v>108</v>
      </c>
    </row>
    <row r="1596" spans="1:7">
      <c r="A1596" s="660" t="s">
        <v>19708</v>
      </c>
      <c r="B1596" s="402"/>
      <c r="C1596" s="403"/>
      <c r="D1596" s="404"/>
      <c r="E1596" s="655"/>
    </row>
    <row r="1597" spans="1:7">
      <c r="A1597" s="660" t="s">
        <v>19709</v>
      </c>
      <c r="B1597" s="402"/>
      <c r="C1597" s="403"/>
      <c r="D1597" s="404"/>
      <c r="E1597" s="655"/>
    </row>
    <row r="1598" spans="1:7">
      <c r="A1598" s="660">
        <v>750</v>
      </c>
      <c r="B1598" s="402" t="s">
        <v>19703</v>
      </c>
      <c r="C1598" s="403"/>
      <c r="D1598" s="404" t="s">
        <v>18987</v>
      </c>
      <c r="E1598" s="655">
        <v>5108.8599999999997</v>
      </c>
      <c r="G1598" s="400" t="s">
        <v>108</v>
      </c>
    </row>
    <row r="1599" spans="1:7">
      <c r="A1599" s="660" t="s">
        <v>19710</v>
      </c>
      <c r="B1599" s="402"/>
      <c r="C1599" s="403"/>
      <c r="D1599" s="404"/>
      <c r="E1599" s="655"/>
    </row>
    <row r="1600" spans="1:7">
      <c r="A1600" s="660" t="s">
        <v>19711</v>
      </c>
      <c r="B1600" s="402"/>
      <c r="C1600" s="403"/>
      <c r="D1600" s="404"/>
      <c r="E1600" s="655"/>
    </row>
    <row r="1601" spans="1:7">
      <c r="A1601" s="660">
        <v>755</v>
      </c>
      <c r="B1601" s="402" t="s">
        <v>19712</v>
      </c>
      <c r="C1601" s="403"/>
      <c r="D1601" s="404" t="s">
        <v>18987</v>
      </c>
      <c r="E1601" s="655">
        <v>20964.27</v>
      </c>
      <c r="G1601" s="400" t="s">
        <v>108</v>
      </c>
    </row>
    <row r="1602" spans="1:7">
      <c r="A1602" s="660" t="s">
        <v>19713</v>
      </c>
      <c r="B1602" s="402"/>
      <c r="C1602" s="403"/>
      <c r="D1602" s="404"/>
      <c r="E1602" s="655"/>
    </row>
    <row r="1603" spans="1:7">
      <c r="A1603" s="660" t="s">
        <v>19714</v>
      </c>
      <c r="B1603" s="402"/>
      <c r="C1603" s="403"/>
      <c r="D1603" s="404"/>
      <c r="E1603" s="655"/>
    </row>
    <row r="1604" spans="1:7">
      <c r="A1604" s="660">
        <v>749</v>
      </c>
      <c r="B1604" s="402" t="s">
        <v>19712</v>
      </c>
      <c r="C1604" s="403"/>
      <c r="D1604" s="404" t="s">
        <v>18987</v>
      </c>
      <c r="E1604" s="655">
        <v>7710.27</v>
      </c>
      <c r="G1604" s="400" t="s">
        <v>108</v>
      </c>
    </row>
    <row r="1605" spans="1:7">
      <c r="A1605" s="660" t="s">
        <v>19715</v>
      </c>
      <c r="B1605" s="402"/>
      <c r="C1605" s="403"/>
      <c r="D1605" s="404"/>
      <c r="E1605" s="655"/>
    </row>
    <row r="1606" spans="1:7">
      <c r="A1606" s="660" t="s">
        <v>19716</v>
      </c>
      <c r="B1606" s="402"/>
      <c r="C1606" s="403"/>
      <c r="D1606" s="404"/>
      <c r="E1606" s="655"/>
    </row>
    <row r="1607" spans="1:7">
      <c r="A1607" s="660" t="s">
        <v>19024</v>
      </c>
      <c r="B1607" s="402"/>
      <c r="C1607" s="403"/>
      <c r="D1607" s="404"/>
      <c r="E1607" s="655"/>
    </row>
    <row r="1608" spans="1:7">
      <c r="A1608" s="660" t="s">
        <v>19067</v>
      </c>
      <c r="B1608" s="402"/>
      <c r="C1608" s="403"/>
      <c r="D1608" s="404"/>
      <c r="E1608" s="655"/>
      <c r="G1608" s="400" t="s">
        <v>19068</v>
      </c>
    </row>
    <row r="1609" spans="1:7">
      <c r="A1609" s="660" t="s">
        <v>19069</v>
      </c>
      <c r="B1609" s="402"/>
      <c r="C1609" s="403"/>
      <c r="D1609" s="404"/>
      <c r="E1609" s="655"/>
    </row>
    <row r="1610" spans="1:7">
      <c r="A1610" s="660" t="s">
        <v>19070</v>
      </c>
      <c r="B1610" s="402"/>
      <c r="C1610" s="403"/>
      <c r="D1610" s="404"/>
      <c r="E1610" s="655"/>
    </row>
    <row r="1611" spans="1:7">
      <c r="A1611" s="660" t="s">
        <v>19071</v>
      </c>
      <c r="B1611" s="402"/>
      <c r="C1611" s="403"/>
      <c r="D1611" s="404"/>
      <c r="E1611" s="655"/>
    </row>
    <row r="1612" spans="1:7">
      <c r="A1612" s="660" t="s">
        <v>19072</v>
      </c>
      <c r="B1612" s="402"/>
      <c r="C1612" s="403"/>
      <c r="D1612" s="404"/>
      <c r="E1612" s="655"/>
    </row>
    <row r="1613" spans="1:7">
      <c r="A1613" s="660" t="s">
        <v>19073</v>
      </c>
      <c r="B1613" s="402"/>
      <c r="C1613" s="403"/>
      <c r="D1613" s="404"/>
      <c r="E1613" s="655"/>
    </row>
    <row r="1614" spans="1:7">
      <c r="A1614" s="660" t="s">
        <v>19074</v>
      </c>
      <c r="B1614" s="402"/>
      <c r="C1614" s="403" t="s">
        <v>19115</v>
      </c>
      <c r="D1614" s="404"/>
      <c r="E1614" s="655"/>
    </row>
    <row r="1615" spans="1:7">
      <c r="A1615" s="660" t="s">
        <v>19075</v>
      </c>
      <c r="B1615" s="402"/>
      <c r="C1615" s="403"/>
      <c r="D1615" s="404" t="s">
        <v>19077</v>
      </c>
      <c r="E1615" s="655"/>
      <c r="F1615" s="400" t="s">
        <v>19078</v>
      </c>
      <c r="G1615" s="400" t="s">
        <v>19076</v>
      </c>
    </row>
    <row r="1616" spans="1:7">
      <c r="A1616" s="660" t="s">
        <v>19079</v>
      </c>
      <c r="B1616" s="402" t="s">
        <v>19080</v>
      </c>
      <c r="C1616" s="403"/>
      <c r="D1616" s="404" t="s">
        <v>19081</v>
      </c>
      <c r="E1616" s="655" t="s">
        <v>19082</v>
      </c>
    </row>
    <row r="1617" spans="1:7">
      <c r="A1617" s="660"/>
      <c r="B1617" s="402"/>
      <c r="C1617" s="403"/>
      <c r="D1617" s="404" t="s">
        <v>19083</v>
      </c>
      <c r="E1617" s="655" t="s">
        <v>19084</v>
      </c>
    </row>
    <row r="1618" spans="1:7">
      <c r="A1618" s="660">
        <v>756</v>
      </c>
      <c r="B1618" s="402" t="s">
        <v>19712</v>
      </c>
      <c r="C1618" s="403"/>
      <c r="D1618" s="404" t="s">
        <v>18987</v>
      </c>
      <c r="E1618" s="655">
        <v>22864.34</v>
      </c>
      <c r="G1618" s="400" t="s">
        <v>108</v>
      </c>
    </row>
    <row r="1619" spans="1:7">
      <c r="A1619" s="660" t="s">
        <v>19717</v>
      </c>
      <c r="B1619" s="402"/>
      <c r="C1619" s="403"/>
      <c r="D1619" s="404"/>
      <c r="E1619" s="655"/>
    </row>
    <row r="1620" spans="1:7">
      <c r="A1620" s="660" t="s">
        <v>19718</v>
      </c>
      <c r="B1620" s="402"/>
      <c r="C1620" s="403"/>
      <c r="D1620" s="404"/>
      <c r="E1620" s="655"/>
    </row>
    <row r="1621" spans="1:7">
      <c r="A1621" s="660">
        <v>4086</v>
      </c>
      <c r="B1621" s="402" t="s">
        <v>19719</v>
      </c>
      <c r="C1621" s="403"/>
      <c r="D1621" s="404" t="s">
        <v>18987</v>
      </c>
      <c r="E1621" s="655">
        <v>1.65</v>
      </c>
      <c r="G1621" s="400" t="s">
        <v>90</v>
      </c>
    </row>
    <row r="1622" spans="1:7">
      <c r="A1622" s="660" t="s">
        <v>19720</v>
      </c>
      <c r="B1622" s="402"/>
      <c r="C1622" s="403"/>
      <c r="D1622" s="404"/>
      <c r="E1622" s="655"/>
    </row>
    <row r="1623" spans="1:7">
      <c r="A1623" s="660">
        <v>4085</v>
      </c>
      <c r="B1623" s="402" t="s">
        <v>19721</v>
      </c>
      <c r="C1623" s="403"/>
      <c r="D1623" s="404" t="s">
        <v>18987</v>
      </c>
      <c r="E1623" s="655">
        <v>1.26</v>
      </c>
      <c r="G1623" s="400" t="s">
        <v>90</v>
      </c>
    </row>
    <row r="1624" spans="1:7">
      <c r="A1624" s="660" t="s">
        <v>19722</v>
      </c>
      <c r="B1624" s="402"/>
      <c r="C1624" s="403"/>
      <c r="D1624" s="404"/>
      <c r="E1624" s="655"/>
    </row>
    <row r="1625" spans="1:7">
      <c r="A1625" s="660">
        <v>743</v>
      </c>
      <c r="B1625" s="402" t="s">
        <v>19723</v>
      </c>
      <c r="C1625" s="403"/>
      <c r="D1625" s="404" t="s">
        <v>18991</v>
      </c>
      <c r="E1625" s="655">
        <v>1.1299999999999999</v>
      </c>
      <c r="F1625" s="400" t="s">
        <v>90</v>
      </c>
    </row>
    <row r="1626" spans="1:7">
      <c r="A1626" s="660" t="s">
        <v>19724</v>
      </c>
      <c r="B1626" s="402"/>
      <c r="C1626" s="403"/>
      <c r="D1626" s="404"/>
      <c r="E1626" s="655"/>
    </row>
    <row r="1627" spans="1:7">
      <c r="A1627" s="660">
        <v>4084</v>
      </c>
      <c r="B1627" s="402" t="s">
        <v>19723</v>
      </c>
      <c r="C1627" s="403"/>
      <c r="D1627" s="404" t="s">
        <v>18991</v>
      </c>
      <c r="E1627" s="655">
        <v>0.99</v>
      </c>
      <c r="F1627" s="400" t="s">
        <v>90</v>
      </c>
    </row>
    <row r="1628" spans="1:7">
      <c r="A1628" s="660" t="s">
        <v>19725</v>
      </c>
      <c r="B1628" s="402"/>
      <c r="C1628" s="403"/>
      <c r="D1628" s="404"/>
      <c r="E1628" s="655"/>
    </row>
    <row r="1629" spans="1:7">
      <c r="A1629" s="660" t="s">
        <v>19726</v>
      </c>
      <c r="B1629" s="402"/>
      <c r="C1629" s="403"/>
      <c r="D1629" s="404"/>
      <c r="E1629" s="655"/>
    </row>
    <row r="1630" spans="1:7">
      <c r="A1630" s="660">
        <v>757</v>
      </c>
      <c r="B1630" s="402" t="s">
        <v>19727</v>
      </c>
      <c r="C1630" s="403"/>
      <c r="D1630" s="404" t="s">
        <v>18987</v>
      </c>
      <c r="E1630" s="655">
        <v>10381.870000000001</v>
      </c>
      <c r="G1630" s="400" t="s">
        <v>108</v>
      </c>
    </row>
    <row r="1631" spans="1:7">
      <c r="A1631" s="660" t="s">
        <v>19728</v>
      </c>
      <c r="B1631" s="402"/>
      <c r="C1631" s="403"/>
      <c r="D1631" s="404"/>
      <c r="E1631" s="655"/>
    </row>
    <row r="1632" spans="1:7">
      <c r="A1632" s="660">
        <v>10588</v>
      </c>
      <c r="B1632" s="402" t="s">
        <v>19729</v>
      </c>
      <c r="C1632" s="403"/>
      <c r="D1632" s="404" t="s">
        <v>18987</v>
      </c>
      <c r="E1632" s="655">
        <v>2292.0500000000002</v>
      </c>
      <c r="G1632" s="400" t="s">
        <v>108</v>
      </c>
    </row>
    <row r="1633" spans="1:7">
      <c r="A1633" s="660" t="s">
        <v>19730</v>
      </c>
      <c r="B1633" s="402"/>
      <c r="C1633" s="403"/>
      <c r="D1633" s="404"/>
      <c r="E1633" s="655"/>
    </row>
    <row r="1634" spans="1:7">
      <c r="A1634" s="660" t="s">
        <v>19731</v>
      </c>
      <c r="B1634" s="402"/>
      <c r="C1634" s="403"/>
      <c r="D1634" s="404"/>
      <c r="E1634" s="655"/>
    </row>
    <row r="1635" spans="1:7">
      <c r="A1635" s="660">
        <v>10592</v>
      </c>
      <c r="B1635" s="402" t="s">
        <v>19732</v>
      </c>
      <c r="C1635" s="403"/>
      <c r="D1635" s="404" t="s">
        <v>18991</v>
      </c>
      <c r="E1635" s="655">
        <v>2768.5</v>
      </c>
      <c r="G1635" s="400" t="s">
        <v>108</v>
      </c>
    </row>
    <row r="1636" spans="1:7">
      <c r="A1636" s="660" t="s">
        <v>19733</v>
      </c>
      <c r="B1636" s="402"/>
      <c r="C1636" s="403"/>
      <c r="D1636" s="404"/>
      <c r="E1636" s="655"/>
    </row>
    <row r="1637" spans="1:7">
      <c r="A1637" s="660" t="s">
        <v>19676</v>
      </c>
      <c r="B1637" s="402"/>
      <c r="C1637" s="403"/>
      <c r="D1637" s="404"/>
      <c r="E1637" s="655"/>
    </row>
    <row r="1638" spans="1:7">
      <c r="A1638" s="660">
        <v>10589</v>
      </c>
      <c r="B1638" s="402" t="s">
        <v>19734</v>
      </c>
      <c r="C1638" s="403"/>
      <c r="D1638" s="404" t="s">
        <v>18987</v>
      </c>
      <c r="E1638" s="655">
        <v>3719.3</v>
      </c>
      <c r="G1638" s="400" t="s">
        <v>108</v>
      </c>
    </row>
    <row r="1639" spans="1:7">
      <c r="A1639" s="660" t="s">
        <v>19735</v>
      </c>
      <c r="B1639" s="402"/>
      <c r="C1639" s="403"/>
      <c r="D1639" s="404"/>
      <c r="E1639" s="655"/>
    </row>
    <row r="1640" spans="1:7">
      <c r="A1640" s="660" t="s">
        <v>19736</v>
      </c>
      <c r="B1640" s="402"/>
      <c r="C1640" s="403"/>
      <c r="D1640" s="404"/>
      <c r="E1640" s="655"/>
    </row>
    <row r="1641" spans="1:7">
      <c r="A1641" s="660">
        <v>760</v>
      </c>
      <c r="B1641" s="402" t="s">
        <v>19737</v>
      </c>
      <c r="C1641" s="403"/>
      <c r="D1641" s="404" t="s">
        <v>18987</v>
      </c>
      <c r="E1641" s="655">
        <v>20763.75</v>
      </c>
      <c r="G1641" s="400" t="s">
        <v>108</v>
      </c>
    </row>
    <row r="1642" spans="1:7">
      <c r="A1642" s="660" t="s">
        <v>19738</v>
      </c>
      <c r="B1642" s="402"/>
      <c r="C1642" s="403"/>
      <c r="D1642" s="404"/>
      <c r="E1642" s="655"/>
    </row>
    <row r="1643" spans="1:7">
      <c r="A1643" s="660">
        <v>751</v>
      </c>
      <c r="B1643" s="402" t="s">
        <v>19739</v>
      </c>
      <c r="C1643" s="403"/>
      <c r="D1643" s="404" t="s">
        <v>18987</v>
      </c>
      <c r="E1643" s="655">
        <v>3270.29</v>
      </c>
      <c r="G1643" s="400" t="s">
        <v>108</v>
      </c>
    </row>
    <row r="1644" spans="1:7">
      <c r="A1644" s="660" t="s">
        <v>19740</v>
      </c>
      <c r="B1644" s="402"/>
      <c r="C1644" s="403"/>
      <c r="D1644" s="404"/>
      <c r="E1644" s="655"/>
    </row>
    <row r="1645" spans="1:7">
      <c r="A1645" s="660" t="s">
        <v>19741</v>
      </c>
      <c r="B1645" s="402"/>
      <c r="C1645" s="403"/>
      <c r="D1645" s="404"/>
      <c r="E1645" s="655"/>
    </row>
    <row r="1646" spans="1:7">
      <c r="A1646" s="660">
        <v>754</v>
      </c>
      <c r="B1646" s="402" t="s">
        <v>19742</v>
      </c>
      <c r="C1646" s="403"/>
      <c r="D1646" s="404" t="s">
        <v>18987</v>
      </c>
      <c r="E1646" s="655">
        <v>5190.93</v>
      </c>
      <c r="G1646" s="400" t="s">
        <v>108</v>
      </c>
    </row>
    <row r="1647" spans="1:7">
      <c r="A1647" s="660" t="s">
        <v>19743</v>
      </c>
      <c r="B1647" s="402"/>
      <c r="C1647" s="403"/>
      <c r="D1647" s="404"/>
      <c r="E1647" s="655"/>
    </row>
    <row r="1648" spans="1:7">
      <c r="A1648" s="660" t="s">
        <v>19744</v>
      </c>
      <c r="B1648" s="402"/>
      <c r="C1648" s="403"/>
      <c r="D1648" s="404"/>
      <c r="E1648" s="655"/>
    </row>
    <row r="1649" spans="1:7">
      <c r="A1649" s="660">
        <v>14013</v>
      </c>
      <c r="B1649" s="402" t="s">
        <v>1708</v>
      </c>
      <c r="C1649" s="403"/>
      <c r="D1649" s="404" t="s">
        <v>18987</v>
      </c>
      <c r="E1649" s="655">
        <v>130673.87</v>
      </c>
      <c r="G1649" s="400" t="s">
        <v>108</v>
      </c>
    </row>
    <row r="1650" spans="1:7">
      <c r="A1650" s="660">
        <v>39917</v>
      </c>
      <c r="B1650" s="402" t="s">
        <v>19745</v>
      </c>
      <c r="C1650" s="403"/>
      <c r="D1650" s="404" t="s">
        <v>18987</v>
      </c>
      <c r="E1650" s="655">
        <v>60856.86</v>
      </c>
      <c r="F1650" s="400" t="s">
        <v>108</v>
      </c>
    </row>
    <row r="1651" spans="1:7">
      <c r="A1651" s="660" t="s">
        <v>19746</v>
      </c>
      <c r="B1651" s="402"/>
      <c r="C1651" s="403"/>
      <c r="D1651" s="404"/>
      <c r="E1651" s="655"/>
    </row>
    <row r="1652" spans="1:7">
      <c r="A1652" s="660">
        <v>5081</v>
      </c>
      <c r="B1652" s="402" t="s">
        <v>1709</v>
      </c>
      <c r="C1652" s="403"/>
      <c r="D1652" s="404" t="s">
        <v>18987</v>
      </c>
      <c r="E1652" s="655">
        <v>32.78</v>
      </c>
      <c r="F1652" s="400" t="s">
        <v>1265</v>
      </c>
    </row>
    <row r="1653" spans="1:7">
      <c r="A1653" s="660">
        <v>36145</v>
      </c>
      <c r="B1653" s="402" t="s">
        <v>1710</v>
      </c>
      <c r="C1653" s="403" t="s">
        <v>1265</v>
      </c>
      <c r="D1653" s="404" t="s">
        <v>18987</v>
      </c>
      <c r="E1653" s="655">
        <v>31.1</v>
      </c>
    </row>
    <row r="1654" spans="1:7">
      <c r="A1654" s="660">
        <v>12893</v>
      </c>
      <c r="B1654" s="402" t="s">
        <v>1711</v>
      </c>
      <c r="C1654" s="403"/>
      <c r="D1654" s="404" t="s">
        <v>18987</v>
      </c>
      <c r="E1654" s="655">
        <v>51.84</v>
      </c>
      <c r="F1654" s="400" t="s">
        <v>1265</v>
      </c>
    </row>
    <row r="1655" spans="1:7">
      <c r="A1655" s="660">
        <v>11685</v>
      </c>
      <c r="B1655" s="402" t="s">
        <v>1712</v>
      </c>
      <c r="C1655" s="403"/>
      <c r="D1655" s="404" t="s">
        <v>18987</v>
      </c>
      <c r="E1655" s="655">
        <v>16.600000000000001</v>
      </c>
      <c r="F1655" s="400" t="s">
        <v>108</v>
      </c>
    </row>
    <row r="1656" spans="1:7">
      <c r="A1656" s="660">
        <v>11679</v>
      </c>
      <c r="B1656" s="402" t="s">
        <v>1713</v>
      </c>
      <c r="C1656" s="403"/>
      <c r="D1656" s="404" t="s">
        <v>18987</v>
      </c>
      <c r="E1656" s="655">
        <v>5.08</v>
      </c>
      <c r="F1656" s="400" t="s">
        <v>108</v>
      </c>
    </row>
    <row r="1657" spans="1:7">
      <c r="A1657" s="660">
        <v>11680</v>
      </c>
      <c r="B1657" s="402" t="s">
        <v>1714</v>
      </c>
      <c r="C1657" s="403"/>
      <c r="D1657" s="404" t="s">
        <v>18987</v>
      </c>
      <c r="E1657" s="655">
        <v>4.1900000000000004</v>
      </c>
      <c r="F1657" s="400" t="s">
        <v>108</v>
      </c>
    </row>
    <row r="1658" spans="1:7">
      <c r="A1658" s="660">
        <v>2512</v>
      </c>
      <c r="B1658" s="402" t="s">
        <v>1715</v>
      </c>
      <c r="C1658" s="403" t="s">
        <v>108</v>
      </c>
      <c r="D1658" s="404" t="s">
        <v>18987</v>
      </c>
      <c r="E1658" s="655">
        <v>12.51</v>
      </c>
    </row>
    <row r="1659" spans="1:7">
      <c r="A1659" s="660">
        <v>4350</v>
      </c>
      <c r="B1659" s="402" t="s">
        <v>19747</v>
      </c>
      <c r="C1659" s="403"/>
      <c r="D1659" s="404" t="s">
        <v>18987</v>
      </c>
      <c r="E1659" s="655">
        <v>0.22</v>
      </c>
      <c r="G1659" s="400" t="s">
        <v>108</v>
      </c>
    </row>
    <row r="1660" spans="1:7">
      <c r="A1660" s="660" t="s">
        <v>19748</v>
      </c>
      <c r="B1660" s="402"/>
      <c r="C1660" s="403"/>
      <c r="D1660" s="404"/>
      <c r="E1660" s="655"/>
    </row>
    <row r="1661" spans="1:7">
      <c r="A1661" s="660">
        <v>39886</v>
      </c>
      <c r="B1661" s="402" t="s">
        <v>19749</v>
      </c>
      <c r="C1661" s="403"/>
      <c r="D1661" s="404" t="s">
        <v>18987</v>
      </c>
      <c r="E1661" s="655">
        <v>3.17</v>
      </c>
      <c r="G1661" s="400" t="s">
        <v>108</v>
      </c>
    </row>
    <row r="1662" spans="1:7">
      <c r="A1662" s="660" t="s">
        <v>8582</v>
      </c>
      <c r="B1662" s="402"/>
      <c r="C1662" s="403"/>
      <c r="D1662" s="404"/>
      <c r="E1662" s="655"/>
    </row>
    <row r="1663" spans="1:7">
      <c r="A1663" s="660">
        <v>39887</v>
      </c>
      <c r="B1663" s="402" t="s">
        <v>19750</v>
      </c>
      <c r="C1663" s="403"/>
      <c r="D1663" s="404" t="s">
        <v>18987</v>
      </c>
      <c r="E1663" s="655">
        <v>4.76</v>
      </c>
      <c r="G1663" s="400" t="s">
        <v>108</v>
      </c>
    </row>
    <row r="1664" spans="1:7">
      <c r="A1664" s="660" t="s">
        <v>8582</v>
      </c>
      <c r="B1664" s="402"/>
      <c r="C1664" s="403"/>
      <c r="D1664" s="404"/>
      <c r="E1664" s="655"/>
    </row>
    <row r="1665" spans="1:7">
      <c r="A1665" s="660">
        <v>39888</v>
      </c>
      <c r="B1665" s="402" t="s">
        <v>19751</v>
      </c>
      <c r="C1665" s="403"/>
      <c r="D1665" s="404" t="s">
        <v>18987</v>
      </c>
      <c r="E1665" s="655">
        <v>10.89</v>
      </c>
      <c r="G1665" s="400" t="s">
        <v>108</v>
      </c>
    </row>
    <row r="1666" spans="1:7">
      <c r="A1666" s="660" t="s">
        <v>8582</v>
      </c>
      <c r="B1666" s="402"/>
      <c r="C1666" s="403"/>
      <c r="D1666" s="404"/>
      <c r="E1666" s="655"/>
    </row>
    <row r="1667" spans="1:7">
      <c r="A1667" s="660">
        <v>39890</v>
      </c>
      <c r="B1667" s="402" t="s">
        <v>19752</v>
      </c>
      <c r="C1667" s="403"/>
      <c r="D1667" s="404" t="s">
        <v>18987</v>
      </c>
      <c r="E1667" s="655">
        <v>18.600000000000001</v>
      </c>
      <c r="G1667" s="400" t="s">
        <v>108</v>
      </c>
    </row>
    <row r="1668" spans="1:7">
      <c r="A1668" s="660" t="s">
        <v>8582</v>
      </c>
      <c r="B1668" s="402"/>
      <c r="C1668" s="403"/>
      <c r="D1668" s="404"/>
      <c r="E1668" s="655"/>
    </row>
    <row r="1669" spans="1:7">
      <c r="A1669" s="660">
        <v>39891</v>
      </c>
      <c r="B1669" s="402" t="s">
        <v>19753</v>
      </c>
      <c r="C1669" s="403"/>
      <c r="D1669" s="404" t="s">
        <v>18987</v>
      </c>
      <c r="E1669" s="655">
        <v>26.22</v>
      </c>
      <c r="G1669" s="400" t="s">
        <v>108</v>
      </c>
    </row>
    <row r="1670" spans="1:7">
      <c r="A1670" s="660" t="s">
        <v>8582</v>
      </c>
      <c r="B1670" s="402"/>
      <c r="C1670" s="403"/>
      <c r="D1670" s="404"/>
      <c r="E1670" s="655"/>
    </row>
    <row r="1671" spans="1:7">
      <c r="A1671" s="660">
        <v>39892</v>
      </c>
      <c r="B1671" s="402" t="s">
        <v>19754</v>
      </c>
      <c r="C1671" s="403"/>
      <c r="D1671" s="404" t="s">
        <v>18987</v>
      </c>
      <c r="E1671" s="655">
        <v>81.739999999999995</v>
      </c>
      <c r="G1671" s="400" t="s">
        <v>108</v>
      </c>
    </row>
    <row r="1672" spans="1:7">
      <c r="A1672" s="660" t="s">
        <v>8582</v>
      </c>
      <c r="B1672" s="402"/>
      <c r="C1672" s="403"/>
      <c r="D1672" s="404"/>
      <c r="E1672" s="655"/>
    </row>
    <row r="1673" spans="1:7">
      <c r="A1673" s="660">
        <v>790</v>
      </c>
      <c r="B1673" s="402" t="s">
        <v>1716</v>
      </c>
      <c r="C1673" s="403"/>
      <c r="D1673" s="404" t="s">
        <v>18987</v>
      </c>
      <c r="E1673" s="655">
        <v>11.66</v>
      </c>
      <c r="F1673" s="400" t="s">
        <v>108</v>
      </c>
    </row>
    <row r="1674" spans="1:7">
      <c r="A1674" s="660">
        <v>766</v>
      </c>
      <c r="B1674" s="402" t="s">
        <v>1717</v>
      </c>
      <c r="C1674" s="403"/>
      <c r="D1674" s="404" t="s">
        <v>18987</v>
      </c>
      <c r="E1674" s="655">
        <v>11.25</v>
      </c>
      <c r="F1674" s="400" t="s">
        <v>108</v>
      </c>
    </row>
    <row r="1675" spans="1:7">
      <c r="A1675" s="660">
        <v>791</v>
      </c>
      <c r="B1675" s="402" t="s">
        <v>1718</v>
      </c>
      <c r="C1675" s="403"/>
      <c r="D1675" s="404" t="s">
        <v>18987</v>
      </c>
      <c r="E1675" s="655">
        <v>11.57</v>
      </c>
      <c r="F1675" s="400" t="s">
        <v>108</v>
      </c>
    </row>
    <row r="1676" spans="1:7">
      <c r="A1676" s="660" t="s">
        <v>19024</v>
      </c>
      <c r="B1676" s="402"/>
      <c r="C1676" s="403"/>
      <c r="D1676" s="404"/>
      <c r="E1676" s="655"/>
    </row>
    <row r="1677" spans="1:7">
      <c r="A1677" s="660" t="s">
        <v>19067</v>
      </c>
      <c r="B1677" s="402"/>
      <c r="C1677" s="403"/>
      <c r="D1677" s="404"/>
      <c r="E1677" s="655"/>
      <c r="G1677" s="400" t="s">
        <v>19068</v>
      </c>
    </row>
    <row r="1678" spans="1:7">
      <c r="A1678" s="660" t="s">
        <v>19069</v>
      </c>
      <c r="B1678" s="402"/>
      <c r="C1678" s="403"/>
      <c r="D1678" s="404"/>
      <c r="E1678" s="655"/>
    </row>
    <row r="1679" spans="1:7">
      <c r="A1679" s="660" t="s">
        <v>19070</v>
      </c>
      <c r="B1679" s="402"/>
      <c r="C1679" s="403"/>
      <c r="D1679" s="404"/>
      <c r="E1679" s="655"/>
    </row>
    <row r="1680" spans="1:7">
      <c r="A1680" s="660" t="s">
        <v>19071</v>
      </c>
      <c r="B1680" s="402"/>
      <c r="C1680" s="403"/>
      <c r="D1680" s="404"/>
      <c r="E1680" s="655"/>
    </row>
    <row r="1681" spans="1:7">
      <c r="A1681" s="660" t="s">
        <v>19072</v>
      </c>
      <c r="B1681" s="402"/>
      <c r="C1681" s="403"/>
      <c r="D1681" s="404"/>
      <c r="E1681" s="655"/>
    </row>
    <row r="1682" spans="1:7">
      <c r="A1682" s="660" t="s">
        <v>19073</v>
      </c>
      <c r="B1682" s="402"/>
      <c r="C1682" s="403"/>
      <c r="D1682" s="404"/>
      <c r="E1682" s="655"/>
    </row>
    <row r="1683" spans="1:7">
      <c r="A1683" s="660" t="s">
        <v>19074</v>
      </c>
      <c r="B1683" s="402"/>
      <c r="C1683" s="403" t="s">
        <v>19115</v>
      </c>
      <c r="D1683" s="404"/>
      <c r="E1683" s="655"/>
    </row>
    <row r="1684" spans="1:7">
      <c r="A1684" s="660" t="s">
        <v>19075</v>
      </c>
      <c r="B1684" s="402"/>
      <c r="C1684" s="403"/>
      <c r="D1684" s="404" t="s">
        <v>19077</v>
      </c>
      <c r="E1684" s="655"/>
      <c r="F1684" s="400" t="s">
        <v>19078</v>
      </c>
      <c r="G1684" s="400" t="s">
        <v>19076</v>
      </c>
    </row>
    <row r="1685" spans="1:7">
      <c r="A1685" s="660" t="s">
        <v>19079</v>
      </c>
      <c r="B1685" s="402" t="s">
        <v>19080</v>
      </c>
      <c r="C1685" s="403"/>
      <c r="D1685" s="404" t="s">
        <v>19081</v>
      </c>
      <c r="E1685" s="655" t="s">
        <v>19082</v>
      </c>
    </row>
    <row r="1686" spans="1:7">
      <c r="A1686" s="660"/>
      <c r="B1686" s="402"/>
      <c r="C1686" s="403"/>
      <c r="D1686" s="404" t="s">
        <v>19083</v>
      </c>
      <c r="E1686" s="655" t="s">
        <v>19084</v>
      </c>
    </row>
    <row r="1687" spans="1:7">
      <c r="A1687" s="660">
        <v>767</v>
      </c>
      <c r="B1687" s="402" t="s">
        <v>1719</v>
      </c>
      <c r="C1687" s="403"/>
      <c r="D1687" s="404" t="s">
        <v>18987</v>
      </c>
      <c r="E1687" s="655">
        <v>11.44</v>
      </c>
      <c r="F1687" s="400" t="s">
        <v>108</v>
      </c>
    </row>
    <row r="1688" spans="1:7">
      <c r="A1688" s="660">
        <v>768</v>
      </c>
      <c r="B1688" s="402" t="s">
        <v>1720</v>
      </c>
      <c r="C1688" s="403"/>
      <c r="D1688" s="404" t="s">
        <v>18987</v>
      </c>
      <c r="E1688" s="655">
        <v>7.95</v>
      </c>
      <c r="F1688" s="400" t="s">
        <v>108</v>
      </c>
    </row>
    <row r="1689" spans="1:7">
      <c r="A1689" s="660">
        <v>789</v>
      </c>
      <c r="B1689" s="402" t="s">
        <v>1721</v>
      </c>
      <c r="C1689" s="403"/>
      <c r="D1689" s="404" t="s">
        <v>18987</v>
      </c>
      <c r="E1689" s="655">
        <v>8.0399999999999991</v>
      </c>
      <c r="F1689" s="400" t="s">
        <v>108</v>
      </c>
    </row>
    <row r="1690" spans="1:7">
      <c r="A1690" s="660">
        <v>769</v>
      </c>
      <c r="B1690" s="402" t="s">
        <v>1722</v>
      </c>
      <c r="C1690" s="403"/>
      <c r="D1690" s="404" t="s">
        <v>18987</v>
      </c>
      <c r="E1690" s="655">
        <v>8.0399999999999991</v>
      </c>
      <c r="F1690" s="400" t="s">
        <v>108</v>
      </c>
    </row>
    <row r="1691" spans="1:7">
      <c r="A1691" s="660">
        <v>770</v>
      </c>
      <c r="B1691" s="402" t="s">
        <v>1723</v>
      </c>
      <c r="C1691" s="403"/>
      <c r="D1691" s="404" t="s">
        <v>18987</v>
      </c>
      <c r="E1691" s="655">
        <v>2.44</v>
      </c>
      <c r="F1691" s="400" t="s">
        <v>108</v>
      </c>
    </row>
    <row r="1692" spans="1:7">
      <c r="A1692" s="660">
        <v>12394</v>
      </c>
      <c r="B1692" s="402" t="s">
        <v>1724</v>
      </c>
      <c r="C1692" s="403"/>
      <c r="D1692" s="404" t="s">
        <v>18987</v>
      </c>
      <c r="E1692" s="655">
        <v>2.39</v>
      </c>
      <c r="F1692" s="400" t="s">
        <v>108</v>
      </c>
    </row>
    <row r="1693" spans="1:7">
      <c r="A1693" s="660">
        <v>764</v>
      </c>
      <c r="B1693" s="402" t="s">
        <v>1725</v>
      </c>
      <c r="C1693" s="403"/>
      <c r="D1693" s="404" t="s">
        <v>18991</v>
      </c>
      <c r="E1693" s="655">
        <v>5.2</v>
      </c>
      <c r="F1693" s="400" t="s">
        <v>108</v>
      </c>
    </row>
    <row r="1694" spans="1:7">
      <c r="A1694" s="660">
        <v>765</v>
      </c>
      <c r="B1694" s="402" t="s">
        <v>1726</v>
      </c>
      <c r="C1694" s="403"/>
      <c r="D1694" s="404" t="s">
        <v>18987</v>
      </c>
      <c r="E1694" s="655">
        <v>5.0999999999999996</v>
      </c>
      <c r="F1694" s="400" t="s">
        <v>108</v>
      </c>
    </row>
    <row r="1695" spans="1:7">
      <c r="A1695" s="660">
        <v>787</v>
      </c>
      <c r="B1695" s="402" t="s">
        <v>1727</v>
      </c>
      <c r="C1695" s="403"/>
      <c r="D1695" s="404" t="s">
        <v>18987</v>
      </c>
      <c r="E1695" s="655">
        <v>19.440000000000001</v>
      </c>
      <c r="F1695" s="400" t="s">
        <v>108</v>
      </c>
    </row>
    <row r="1696" spans="1:7">
      <c r="A1696" s="660">
        <v>774</v>
      </c>
      <c r="B1696" s="402" t="s">
        <v>1728</v>
      </c>
      <c r="C1696" s="403"/>
      <c r="D1696" s="404" t="s">
        <v>18987</v>
      </c>
      <c r="E1696" s="655">
        <v>19.760000000000002</v>
      </c>
      <c r="F1696" s="400" t="s">
        <v>108</v>
      </c>
    </row>
    <row r="1697" spans="1:6">
      <c r="A1697" s="660">
        <v>773</v>
      </c>
      <c r="B1697" s="402" t="s">
        <v>1729</v>
      </c>
      <c r="C1697" s="403"/>
      <c r="D1697" s="404" t="s">
        <v>18987</v>
      </c>
      <c r="E1697" s="655">
        <v>19.760000000000002</v>
      </c>
      <c r="F1697" s="400" t="s">
        <v>108</v>
      </c>
    </row>
    <row r="1698" spans="1:6">
      <c r="A1698" s="660">
        <v>775</v>
      </c>
      <c r="B1698" s="402" t="s">
        <v>1730</v>
      </c>
      <c r="C1698" s="403"/>
      <c r="D1698" s="404" t="s">
        <v>18987</v>
      </c>
      <c r="E1698" s="655">
        <v>20.07</v>
      </c>
      <c r="F1698" s="400" t="s">
        <v>108</v>
      </c>
    </row>
    <row r="1699" spans="1:6">
      <c r="A1699" s="660">
        <v>788</v>
      </c>
      <c r="B1699" s="402" t="s">
        <v>1731</v>
      </c>
      <c r="C1699" s="403"/>
      <c r="D1699" s="404" t="s">
        <v>18987</v>
      </c>
      <c r="E1699" s="655">
        <v>13.7</v>
      </c>
      <c r="F1699" s="400" t="s">
        <v>108</v>
      </c>
    </row>
    <row r="1700" spans="1:6">
      <c r="A1700" s="660">
        <v>772</v>
      </c>
      <c r="B1700" s="402" t="s">
        <v>1732</v>
      </c>
      <c r="C1700" s="403"/>
      <c r="D1700" s="404" t="s">
        <v>18987</v>
      </c>
      <c r="E1700" s="655">
        <v>13.38</v>
      </c>
      <c r="F1700" s="400" t="s">
        <v>108</v>
      </c>
    </row>
    <row r="1701" spans="1:6">
      <c r="A1701" s="660">
        <v>771</v>
      </c>
      <c r="B1701" s="402" t="s">
        <v>1733</v>
      </c>
      <c r="C1701" s="403"/>
      <c r="D1701" s="404" t="s">
        <v>18987</v>
      </c>
      <c r="E1701" s="655">
        <v>13.56</v>
      </c>
      <c r="F1701" s="400" t="s">
        <v>108</v>
      </c>
    </row>
    <row r="1702" spans="1:6">
      <c r="A1702" s="660">
        <v>779</v>
      </c>
      <c r="B1702" s="402" t="s">
        <v>1734</v>
      </c>
      <c r="C1702" s="403"/>
      <c r="D1702" s="404" t="s">
        <v>18987</v>
      </c>
      <c r="E1702" s="655">
        <v>3.57</v>
      </c>
      <c r="F1702" s="400" t="s">
        <v>108</v>
      </c>
    </row>
    <row r="1703" spans="1:6">
      <c r="A1703" s="660">
        <v>776</v>
      </c>
      <c r="B1703" s="402" t="s">
        <v>1735</v>
      </c>
      <c r="C1703" s="403"/>
      <c r="D1703" s="404" t="s">
        <v>18987</v>
      </c>
      <c r="E1703" s="655">
        <v>22.74</v>
      </c>
      <c r="F1703" s="400" t="s">
        <v>108</v>
      </c>
    </row>
    <row r="1704" spans="1:6">
      <c r="A1704" s="660">
        <v>777</v>
      </c>
      <c r="B1704" s="402" t="s">
        <v>1736</v>
      </c>
      <c r="C1704" s="403"/>
      <c r="D1704" s="404" t="s">
        <v>18987</v>
      </c>
      <c r="E1704" s="655">
        <v>23.51</v>
      </c>
      <c r="F1704" s="400" t="s">
        <v>108</v>
      </c>
    </row>
    <row r="1705" spans="1:6">
      <c r="A1705" s="660">
        <v>780</v>
      </c>
      <c r="B1705" s="402" t="s">
        <v>1737</v>
      </c>
      <c r="C1705" s="403"/>
      <c r="D1705" s="404" t="s">
        <v>18987</v>
      </c>
      <c r="E1705" s="655">
        <v>23.78</v>
      </c>
      <c r="F1705" s="400" t="s">
        <v>108</v>
      </c>
    </row>
    <row r="1706" spans="1:6">
      <c r="A1706" s="660">
        <v>778</v>
      </c>
      <c r="B1706" s="402" t="s">
        <v>1738</v>
      </c>
      <c r="C1706" s="403"/>
      <c r="D1706" s="404" t="s">
        <v>18987</v>
      </c>
      <c r="E1706" s="655">
        <v>23.51</v>
      </c>
      <c r="F1706" s="400" t="s">
        <v>108</v>
      </c>
    </row>
    <row r="1707" spans="1:6">
      <c r="A1707" s="660">
        <v>781</v>
      </c>
      <c r="B1707" s="402" t="s">
        <v>1739</v>
      </c>
      <c r="C1707" s="403"/>
      <c r="D1707" s="404" t="s">
        <v>18987</v>
      </c>
      <c r="E1707" s="655">
        <v>59.64</v>
      </c>
      <c r="F1707" s="400" t="s">
        <v>108</v>
      </c>
    </row>
    <row r="1708" spans="1:6">
      <c r="A1708" s="660">
        <v>786</v>
      </c>
      <c r="B1708" s="402" t="s">
        <v>1740</v>
      </c>
      <c r="C1708" s="403"/>
      <c r="D1708" s="404" t="s">
        <v>18987</v>
      </c>
      <c r="E1708" s="655">
        <v>59.64</v>
      </c>
      <c r="F1708" s="400" t="s">
        <v>108</v>
      </c>
    </row>
    <row r="1709" spans="1:6">
      <c r="A1709" s="660">
        <v>782</v>
      </c>
      <c r="B1709" s="402" t="s">
        <v>1741</v>
      </c>
      <c r="C1709" s="403"/>
      <c r="D1709" s="404" t="s">
        <v>18987</v>
      </c>
      <c r="E1709" s="655">
        <v>59.64</v>
      </c>
      <c r="F1709" s="400" t="s">
        <v>108</v>
      </c>
    </row>
    <row r="1710" spans="1:6">
      <c r="A1710" s="660">
        <v>783</v>
      </c>
      <c r="B1710" s="402" t="s">
        <v>1742</v>
      </c>
      <c r="C1710" s="403"/>
      <c r="D1710" s="404" t="s">
        <v>18987</v>
      </c>
      <c r="E1710" s="655">
        <v>97.21</v>
      </c>
      <c r="F1710" s="400" t="s">
        <v>108</v>
      </c>
    </row>
    <row r="1711" spans="1:6">
      <c r="A1711" s="660">
        <v>785</v>
      </c>
      <c r="B1711" s="402" t="s">
        <v>1743</v>
      </c>
      <c r="C1711" s="403"/>
      <c r="D1711" s="404" t="s">
        <v>18987</v>
      </c>
      <c r="E1711" s="655">
        <v>145.05000000000001</v>
      </c>
      <c r="F1711" s="400" t="s">
        <v>108</v>
      </c>
    </row>
    <row r="1712" spans="1:6">
      <c r="A1712" s="660">
        <v>784</v>
      </c>
      <c r="B1712" s="402" t="s">
        <v>1744</v>
      </c>
      <c r="C1712" s="403"/>
      <c r="D1712" s="404" t="s">
        <v>18987</v>
      </c>
      <c r="E1712" s="655">
        <v>135.65</v>
      </c>
      <c r="F1712" s="400" t="s">
        <v>108</v>
      </c>
    </row>
    <row r="1713" spans="1:7">
      <c r="A1713" s="660">
        <v>831</v>
      </c>
      <c r="B1713" s="402" t="s">
        <v>19755</v>
      </c>
      <c r="C1713" s="403"/>
      <c r="D1713" s="404" t="s">
        <v>18987</v>
      </c>
      <c r="E1713" s="655">
        <v>47.09</v>
      </c>
      <c r="G1713" s="400" t="s">
        <v>108</v>
      </c>
    </row>
    <row r="1714" spans="1:7">
      <c r="A1714" s="660" t="s">
        <v>19424</v>
      </c>
      <c r="B1714" s="402"/>
      <c r="C1714" s="403"/>
      <c r="D1714" s="404"/>
      <c r="E1714" s="655"/>
    </row>
    <row r="1715" spans="1:7">
      <c r="A1715" s="660">
        <v>828</v>
      </c>
      <c r="B1715" s="402" t="s">
        <v>19756</v>
      </c>
      <c r="C1715" s="403"/>
      <c r="D1715" s="404" t="s">
        <v>18987</v>
      </c>
      <c r="E1715" s="655">
        <v>0.34</v>
      </c>
      <c r="G1715" s="400" t="s">
        <v>108</v>
      </c>
    </row>
    <row r="1716" spans="1:7">
      <c r="A1716" s="660" t="s">
        <v>19424</v>
      </c>
      <c r="B1716" s="402"/>
      <c r="C1716" s="403"/>
      <c r="D1716" s="404"/>
      <c r="E1716" s="655"/>
    </row>
    <row r="1717" spans="1:7">
      <c r="A1717" s="660">
        <v>829</v>
      </c>
      <c r="B1717" s="402" t="s">
        <v>19757</v>
      </c>
      <c r="C1717" s="403"/>
      <c r="D1717" s="404" t="s">
        <v>18987</v>
      </c>
      <c r="E1717" s="655">
        <v>0.66</v>
      </c>
      <c r="G1717" s="400" t="s">
        <v>108</v>
      </c>
    </row>
    <row r="1718" spans="1:7">
      <c r="A1718" s="660" t="s">
        <v>19424</v>
      </c>
      <c r="B1718" s="402"/>
      <c r="C1718" s="403"/>
      <c r="D1718" s="404"/>
      <c r="E1718" s="655"/>
    </row>
    <row r="1719" spans="1:7">
      <c r="A1719" s="660">
        <v>812</v>
      </c>
      <c r="B1719" s="402" t="s">
        <v>19758</v>
      </c>
      <c r="C1719" s="403"/>
      <c r="D1719" s="404" t="s">
        <v>18991</v>
      </c>
      <c r="E1719" s="655">
        <v>1.4</v>
      </c>
      <c r="G1719" s="400" t="s">
        <v>108</v>
      </c>
    </row>
    <row r="1720" spans="1:7">
      <c r="A1720" s="660" t="s">
        <v>19424</v>
      </c>
      <c r="B1720" s="402"/>
      <c r="C1720" s="403"/>
      <c r="D1720" s="404"/>
      <c r="E1720" s="655"/>
    </row>
    <row r="1721" spans="1:7">
      <c r="A1721" s="660">
        <v>819</v>
      </c>
      <c r="B1721" s="402" t="s">
        <v>19759</v>
      </c>
      <c r="C1721" s="403"/>
      <c r="D1721" s="404" t="s">
        <v>18987</v>
      </c>
      <c r="E1721" s="655">
        <v>2.48</v>
      </c>
      <c r="G1721" s="400" t="s">
        <v>108</v>
      </c>
    </row>
    <row r="1722" spans="1:7">
      <c r="A1722" s="660" t="s">
        <v>19424</v>
      </c>
      <c r="B1722" s="402"/>
      <c r="C1722" s="403"/>
      <c r="D1722" s="404"/>
      <c r="E1722" s="655"/>
    </row>
    <row r="1723" spans="1:7">
      <c r="A1723" s="660">
        <v>818</v>
      </c>
      <c r="B1723" s="402" t="s">
        <v>19760</v>
      </c>
      <c r="C1723" s="403"/>
      <c r="D1723" s="404" t="s">
        <v>18987</v>
      </c>
      <c r="E1723" s="655">
        <v>4.6399999999999997</v>
      </c>
      <c r="G1723" s="400" t="s">
        <v>108</v>
      </c>
    </row>
    <row r="1724" spans="1:7">
      <c r="A1724" s="660" t="s">
        <v>19424</v>
      </c>
      <c r="B1724" s="402"/>
      <c r="C1724" s="403"/>
      <c r="D1724" s="404"/>
      <c r="E1724" s="655"/>
    </row>
    <row r="1725" spans="1:7">
      <c r="A1725" s="660">
        <v>823</v>
      </c>
      <c r="B1725" s="402" t="s">
        <v>19761</v>
      </c>
      <c r="C1725" s="403"/>
      <c r="D1725" s="404" t="s">
        <v>18987</v>
      </c>
      <c r="E1725" s="655">
        <v>11.47</v>
      </c>
      <c r="G1725" s="400" t="s">
        <v>108</v>
      </c>
    </row>
    <row r="1726" spans="1:7">
      <c r="A1726" s="660" t="s">
        <v>19424</v>
      </c>
      <c r="B1726" s="402"/>
      <c r="C1726" s="403"/>
      <c r="D1726" s="404"/>
      <c r="E1726" s="655"/>
    </row>
    <row r="1727" spans="1:7">
      <c r="A1727" s="660">
        <v>830</v>
      </c>
      <c r="B1727" s="402" t="s">
        <v>19762</v>
      </c>
      <c r="C1727" s="403"/>
      <c r="D1727" s="404" t="s">
        <v>18987</v>
      </c>
      <c r="E1727" s="655">
        <v>11.9</v>
      </c>
      <c r="G1727" s="400" t="s">
        <v>108</v>
      </c>
    </row>
    <row r="1728" spans="1:7">
      <c r="A1728" s="660" t="s">
        <v>19424</v>
      </c>
      <c r="B1728" s="402"/>
      <c r="C1728" s="403"/>
      <c r="D1728" s="404"/>
      <c r="E1728" s="655"/>
    </row>
    <row r="1729" spans="1:7">
      <c r="A1729" s="660">
        <v>826</v>
      </c>
      <c r="B1729" s="402" t="s">
        <v>19763</v>
      </c>
      <c r="C1729" s="403"/>
      <c r="D1729" s="404" t="s">
        <v>18987</v>
      </c>
      <c r="E1729" s="655">
        <v>20.079999999999998</v>
      </c>
      <c r="G1729" s="400" t="s">
        <v>108</v>
      </c>
    </row>
    <row r="1730" spans="1:7">
      <c r="A1730" s="660" t="s">
        <v>19424</v>
      </c>
      <c r="B1730" s="402"/>
      <c r="C1730" s="403"/>
      <c r="D1730" s="404"/>
      <c r="E1730" s="655"/>
    </row>
    <row r="1731" spans="1:7">
      <c r="A1731" s="660">
        <v>827</v>
      </c>
      <c r="B1731" s="402" t="s">
        <v>19764</v>
      </c>
      <c r="C1731" s="403"/>
      <c r="D1731" s="404" t="s">
        <v>18987</v>
      </c>
      <c r="E1731" s="655">
        <v>23.2</v>
      </c>
      <c r="G1731" s="400" t="s">
        <v>108</v>
      </c>
    </row>
    <row r="1732" spans="1:7">
      <c r="A1732" s="660" t="s">
        <v>19424</v>
      </c>
      <c r="B1732" s="402"/>
      <c r="C1732" s="403"/>
      <c r="D1732" s="404"/>
      <c r="E1732" s="655"/>
    </row>
    <row r="1733" spans="1:7">
      <c r="A1733" s="660">
        <v>832</v>
      </c>
      <c r="B1733" s="402" t="s">
        <v>19765</v>
      </c>
      <c r="C1733" s="403"/>
      <c r="D1733" s="404" t="s">
        <v>18987</v>
      </c>
      <c r="E1733" s="655">
        <v>1.48</v>
      </c>
      <c r="G1733" s="400" t="s">
        <v>108</v>
      </c>
    </row>
    <row r="1734" spans="1:7">
      <c r="A1734" s="660" t="s">
        <v>19424</v>
      </c>
      <c r="B1734" s="402"/>
      <c r="C1734" s="403"/>
      <c r="D1734" s="404"/>
      <c r="E1734" s="655"/>
    </row>
    <row r="1735" spans="1:7">
      <c r="A1735" s="660">
        <v>833</v>
      </c>
      <c r="B1735" s="402" t="s">
        <v>19766</v>
      </c>
      <c r="C1735" s="403"/>
      <c r="D1735" s="404" t="s">
        <v>18987</v>
      </c>
      <c r="E1735" s="655">
        <v>2.17</v>
      </c>
      <c r="G1735" s="400" t="s">
        <v>108</v>
      </c>
    </row>
    <row r="1736" spans="1:7">
      <c r="A1736" s="660" t="s">
        <v>19424</v>
      </c>
      <c r="B1736" s="402"/>
      <c r="C1736" s="403"/>
      <c r="D1736" s="404"/>
      <c r="E1736" s="655"/>
    </row>
    <row r="1737" spans="1:7">
      <c r="A1737" s="660">
        <v>834</v>
      </c>
      <c r="B1737" s="402" t="s">
        <v>19767</v>
      </c>
      <c r="C1737" s="403"/>
      <c r="D1737" s="404" t="s">
        <v>18987</v>
      </c>
      <c r="E1737" s="655">
        <v>2.4</v>
      </c>
      <c r="G1737" s="400" t="s">
        <v>108</v>
      </c>
    </row>
    <row r="1738" spans="1:7">
      <c r="A1738" s="660" t="s">
        <v>19424</v>
      </c>
      <c r="B1738" s="402"/>
      <c r="C1738" s="403"/>
      <c r="D1738" s="404"/>
      <c r="E1738" s="655"/>
    </row>
    <row r="1739" spans="1:7">
      <c r="A1739" s="660" t="s">
        <v>19024</v>
      </c>
      <c r="B1739" s="402"/>
      <c r="C1739" s="403"/>
      <c r="D1739" s="404"/>
      <c r="E1739" s="655"/>
    </row>
    <row r="1740" spans="1:7">
      <c r="A1740" s="660" t="s">
        <v>19067</v>
      </c>
      <c r="B1740" s="402"/>
      <c r="C1740" s="403"/>
      <c r="D1740" s="404"/>
      <c r="E1740" s="655"/>
      <c r="G1740" s="400" t="s">
        <v>19068</v>
      </c>
    </row>
    <row r="1741" spans="1:7">
      <c r="A1741" s="660" t="s">
        <v>19069</v>
      </c>
      <c r="B1741" s="402"/>
      <c r="C1741" s="403"/>
      <c r="D1741" s="404"/>
      <c r="E1741" s="655"/>
    </row>
    <row r="1742" spans="1:7">
      <c r="A1742" s="660" t="s">
        <v>19070</v>
      </c>
      <c r="B1742" s="402"/>
      <c r="C1742" s="403"/>
      <c r="D1742" s="404"/>
      <c r="E1742" s="655"/>
    </row>
    <row r="1743" spans="1:7">
      <c r="A1743" s="660" t="s">
        <v>19071</v>
      </c>
      <c r="B1743" s="402"/>
      <c r="C1743" s="403"/>
      <c r="D1743" s="404"/>
      <c r="E1743" s="655"/>
    </row>
    <row r="1744" spans="1:7">
      <c r="A1744" s="660" t="s">
        <v>19072</v>
      </c>
      <c r="B1744" s="402"/>
      <c r="C1744" s="403"/>
      <c r="D1744" s="404"/>
      <c r="E1744" s="655"/>
    </row>
    <row r="1745" spans="1:7">
      <c r="A1745" s="660" t="s">
        <v>19073</v>
      </c>
      <c r="B1745" s="402"/>
      <c r="C1745" s="403"/>
      <c r="D1745" s="404"/>
      <c r="E1745" s="655"/>
    </row>
    <row r="1746" spans="1:7">
      <c r="A1746" s="660" t="s">
        <v>19074</v>
      </c>
      <c r="B1746" s="402"/>
      <c r="C1746" s="403" t="s">
        <v>19115</v>
      </c>
      <c r="D1746" s="404"/>
      <c r="E1746" s="655"/>
    </row>
    <row r="1747" spans="1:7">
      <c r="A1747" s="660" t="s">
        <v>19075</v>
      </c>
      <c r="B1747" s="402"/>
      <c r="C1747" s="403"/>
      <c r="D1747" s="404" t="s">
        <v>19077</v>
      </c>
      <c r="E1747" s="655"/>
      <c r="F1747" s="400" t="s">
        <v>19078</v>
      </c>
      <c r="G1747" s="400" t="s">
        <v>19076</v>
      </c>
    </row>
    <row r="1748" spans="1:7">
      <c r="A1748" s="660" t="s">
        <v>19079</v>
      </c>
      <c r="B1748" s="402" t="s">
        <v>19080</v>
      </c>
      <c r="C1748" s="403"/>
      <c r="D1748" s="404" t="s">
        <v>19081</v>
      </c>
      <c r="E1748" s="655" t="s">
        <v>19082</v>
      </c>
    </row>
    <row r="1749" spans="1:7">
      <c r="A1749" s="660"/>
      <c r="B1749" s="402"/>
      <c r="C1749" s="403"/>
      <c r="D1749" s="404" t="s">
        <v>19083</v>
      </c>
      <c r="E1749" s="655" t="s">
        <v>19084</v>
      </c>
    </row>
    <row r="1750" spans="1:7">
      <c r="A1750" s="660">
        <v>825</v>
      </c>
      <c r="B1750" s="402" t="s">
        <v>19768</v>
      </c>
      <c r="C1750" s="403"/>
      <c r="D1750" s="404" t="s">
        <v>18987</v>
      </c>
      <c r="E1750" s="655">
        <v>2.57</v>
      </c>
      <c r="G1750" s="400" t="s">
        <v>108</v>
      </c>
    </row>
    <row r="1751" spans="1:7">
      <c r="A1751" s="660" t="s">
        <v>19424</v>
      </c>
      <c r="B1751" s="402"/>
      <c r="C1751" s="403"/>
      <c r="D1751" s="404"/>
      <c r="E1751" s="655"/>
    </row>
    <row r="1752" spans="1:7">
      <c r="A1752" s="660">
        <v>813</v>
      </c>
      <c r="B1752" s="402" t="s">
        <v>19769</v>
      </c>
      <c r="C1752" s="403"/>
      <c r="D1752" s="404" t="s">
        <v>18987</v>
      </c>
      <c r="E1752" s="655">
        <v>3.14</v>
      </c>
      <c r="G1752" s="400" t="s">
        <v>108</v>
      </c>
    </row>
    <row r="1753" spans="1:7">
      <c r="A1753" s="660" t="s">
        <v>19424</v>
      </c>
      <c r="B1753" s="402"/>
      <c r="C1753" s="403"/>
      <c r="D1753" s="404"/>
      <c r="E1753" s="655"/>
    </row>
    <row r="1754" spans="1:7">
      <c r="A1754" s="660">
        <v>820</v>
      </c>
      <c r="B1754" s="402" t="s">
        <v>19770</v>
      </c>
      <c r="C1754" s="403"/>
      <c r="D1754" s="404" t="s">
        <v>18987</v>
      </c>
      <c r="E1754" s="655">
        <v>3.43</v>
      </c>
      <c r="G1754" s="400" t="s">
        <v>108</v>
      </c>
    </row>
    <row r="1755" spans="1:7">
      <c r="A1755" s="660" t="s">
        <v>19424</v>
      </c>
      <c r="B1755" s="402"/>
      <c r="C1755" s="403"/>
      <c r="D1755" s="404"/>
      <c r="E1755" s="655"/>
    </row>
    <row r="1756" spans="1:7">
      <c r="A1756" s="660">
        <v>816</v>
      </c>
      <c r="B1756" s="402" t="s">
        <v>19771</v>
      </c>
      <c r="C1756" s="403"/>
      <c r="D1756" s="404" t="s">
        <v>18987</v>
      </c>
      <c r="E1756" s="655">
        <v>5.88</v>
      </c>
      <c r="G1756" s="400" t="s">
        <v>108</v>
      </c>
    </row>
    <row r="1757" spans="1:7">
      <c r="A1757" s="660" t="s">
        <v>19424</v>
      </c>
      <c r="B1757" s="402"/>
      <c r="C1757" s="403"/>
      <c r="D1757" s="404"/>
      <c r="E1757" s="655"/>
    </row>
    <row r="1758" spans="1:7">
      <c r="A1758" s="660">
        <v>814</v>
      </c>
      <c r="B1758" s="402" t="s">
        <v>19772</v>
      </c>
      <c r="C1758" s="403"/>
      <c r="D1758" s="404" t="s">
        <v>18987</v>
      </c>
      <c r="E1758" s="655">
        <v>7.33</v>
      </c>
      <c r="G1758" s="400" t="s">
        <v>108</v>
      </c>
    </row>
    <row r="1759" spans="1:7">
      <c r="A1759" s="660" t="s">
        <v>19424</v>
      </c>
      <c r="B1759" s="402"/>
      <c r="C1759" s="403"/>
      <c r="D1759" s="404"/>
      <c r="E1759" s="655"/>
    </row>
    <row r="1760" spans="1:7">
      <c r="A1760" s="660">
        <v>815</v>
      </c>
      <c r="B1760" s="402" t="s">
        <v>19773</v>
      </c>
      <c r="C1760" s="403"/>
      <c r="D1760" s="404" t="s">
        <v>18987</v>
      </c>
      <c r="E1760" s="655">
        <v>7.52</v>
      </c>
      <c r="G1760" s="400" t="s">
        <v>108</v>
      </c>
    </row>
    <row r="1761" spans="1:7">
      <c r="A1761" s="660" t="s">
        <v>19424</v>
      </c>
      <c r="B1761" s="402"/>
      <c r="C1761" s="403"/>
      <c r="D1761" s="404"/>
      <c r="E1761" s="655"/>
    </row>
    <row r="1762" spans="1:7">
      <c r="A1762" s="660">
        <v>822</v>
      </c>
      <c r="B1762" s="402" t="s">
        <v>19774</v>
      </c>
      <c r="C1762" s="403"/>
      <c r="D1762" s="404" t="s">
        <v>18987</v>
      </c>
      <c r="E1762" s="655">
        <v>8.7100000000000009</v>
      </c>
      <c r="G1762" s="400" t="s">
        <v>108</v>
      </c>
    </row>
    <row r="1763" spans="1:7">
      <c r="A1763" s="660" t="s">
        <v>19424</v>
      </c>
      <c r="B1763" s="402"/>
      <c r="C1763" s="403"/>
      <c r="D1763" s="404"/>
      <c r="E1763" s="655"/>
    </row>
    <row r="1764" spans="1:7">
      <c r="A1764" s="660">
        <v>821</v>
      </c>
      <c r="B1764" s="402" t="s">
        <v>19775</v>
      </c>
      <c r="C1764" s="403"/>
      <c r="D1764" s="404" t="s">
        <v>18987</v>
      </c>
      <c r="E1764" s="655">
        <v>10.42</v>
      </c>
      <c r="G1764" s="400" t="s">
        <v>108</v>
      </c>
    </row>
    <row r="1765" spans="1:7">
      <c r="A1765" s="660" t="s">
        <v>19424</v>
      </c>
      <c r="B1765" s="402"/>
      <c r="C1765" s="403"/>
      <c r="D1765" s="404"/>
      <c r="E1765" s="655"/>
    </row>
    <row r="1766" spans="1:7">
      <c r="A1766" s="660">
        <v>817</v>
      </c>
      <c r="B1766" s="402" t="s">
        <v>19776</v>
      </c>
      <c r="C1766" s="403"/>
      <c r="D1766" s="404" t="s">
        <v>18987</v>
      </c>
      <c r="E1766" s="655">
        <v>14.24</v>
      </c>
      <c r="G1766" s="400" t="s">
        <v>108</v>
      </c>
    </row>
    <row r="1767" spans="1:7">
      <c r="A1767" s="660" t="s">
        <v>19424</v>
      </c>
      <c r="B1767" s="402"/>
      <c r="C1767" s="403"/>
      <c r="D1767" s="404"/>
      <c r="E1767" s="655"/>
    </row>
    <row r="1768" spans="1:7">
      <c r="A1768" s="660">
        <v>20086</v>
      </c>
      <c r="B1768" s="402" t="s">
        <v>1745</v>
      </c>
      <c r="C1768" s="403"/>
      <c r="D1768" s="404" t="s">
        <v>18987</v>
      </c>
      <c r="E1768" s="655">
        <v>1.96</v>
      </c>
      <c r="G1768" s="400" t="s">
        <v>108</v>
      </c>
    </row>
    <row r="1769" spans="1:7">
      <c r="A1769" s="660">
        <v>39191</v>
      </c>
      <c r="B1769" s="402" t="s">
        <v>1746</v>
      </c>
      <c r="C1769" s="403"/>
      <c r="D1769" s="404" t="s">
        <v>18987</v>
      </c>
      <c r="E1769" s="655">
        <v>10.56</v>
      </c>
      <c r="G1769" s="400" t="s">
        <v>108</v>
      </c>
    </row>
    <row r="1770" spans="1:7">
      <c r="A1770" s="660">
        <v>39190</v>
      </c>
      <c r="B1770" s="402" t="s">
        <v>1747</v>
      </c>
      <c r="C1770" s="403"/>
      <c r="D1770" s="404" t="s">
        <v>18987</v>
      </c>
      <c r="E1770" s="655">
        <v>11.04</v>
      </c>
      <c r="G1770" s="400" t="s">
        <v>108</v>
      </c>
    </row>
    <row r="1771" spans="1:7">
      <c r="A1771" s="660">
        <v>39189</v>
      </c>
      <c r="B1771" s="402" t="s">
        <v>1748</v>
      </c>
      <c r="C1771" s="403"/>
      <c r="D1771" s="404" t="s">
        <v>18987</v>
      </c>
      <c r="E1771" s="655">
        <v>11.68</v>
      </c>
      <c r="G1771" s="400" t="s">
        <v>108</v>
      </c>
    </row>
    <row r="1772" spans="1:7">
      <c r="A1772" s="660">
        <v>39186</v>
      </c>
      <c r="B1772" s="402" t="s">
        <v>1749</v>
      </c>
      <c r="C1772" s="403"/>
      <c r="D1772" s="404" t="s">
        <v>18987</v>
      </c>
      <c r="E1772" s="655">
        <v>10.45</v>
      </c>
      <c r="G1772" s="400" t="s">
        <v>108</v>
      </c>
    </row>
    <row r="1773" spans="1:7">
      <c r="A1773" s="660">
        <v>39188</v>
      </c>
      <c r="B1773" s="402" t="s">
        <v>1750</v>
      </c>
      <c r="C1773" s="403"/>
      <c r="D1773" s="404" t="s">
        <v>18987</v>
      </c>
      <c r="E1773" s="655">
        <v>8.6</v>
      </c>
      <c r="G1773" s="400" t="s">
        <v>108</v>
      </c>
    </row>
    <row r="1774" spans="1:7">
      <c r="A1774" s="660">
        <v>39187</v>
      </c>
      <c r="B1774" s="402" t="s">
        <v>1751</v>
      </c>
      <c r="C1774" s="403"/>
      <c r="D1774" s="404" t="s">
        <v>18987</v>
      </c>
      <c r="E1774" s="655">
        <v>9.01</v>
      </c>
      <c r="G1774" s="400" t="s">
        <v>108</v>
      </c>
    </row>
    <row r="1775" spans="1:7">
      <c r="A1775" s="660">
        <v>39184</v>
      </c>
      <c r="B1775" s="402" t="s">
        <v>1752</v>
      </c>
      <c r="C1775" s="403"/>
      <c r="D1775" s="404" t="s">
        <v>18987</v>
      </c>
      <c r="E1775" s="655">
        <v>3.39</v>
      </c>
      <c r="F1775" s="400" t="s">
        <v>108</v>
      </c>
    </row>
    <row r="1776" spans="1:7">
      <c r="A1776" s="660">
        <v>39185</v>
      </c>
      <c r="B1776" s="402" t="s">
        <v>1753</v>
      </c>
      <c r="C1776" s="403"/>
      <c r="D1776" s="404" t="s">
        <v>18987</v>
      </c>
      <c r="E1776" s="655">
        <v>3.09</v>
      </c>
      <c r="F1776" s="400" t="s">
        <v>108</v>
      </c>
    </row>
    <row r="1777" spans="1:7">
      <c r="A1777" s="660">
        <v>39198</v>
      </c>
      <c r="B1777" s="402" t="s">
        <v>1754</v>
      </c>
      <c r="C1777" s="403"/>
      <c r="D1777" s="404" t="s">
        <v>18987</v>
      </c>
      <c r="E1777" s="655">
        <v>34.659999999999997</v>
      </c>
      <c r="G1777" s="400" t="s">
        <v>108</v>
      </c>
    </row>
    <row r="1778" spans="1:7">
      <c r="A1778" s="660">
        <v>39197</v>
      </c>
      <c r="B1778" s="402" t="s">
        <v>1755</v>
      </c>
      <c r="C1778" s="403"/>
      <c r="D1778" s="404" t="s">
        <v>18987</v>
      </c>
      <c r="E1778" s="655">
        <v>36.21</v>
      </c>
      <c r="G1778" s="400" t="s">
        <v>108</v>
      </c>
    </row>
    <row r="1779" spans="1:7">
      <c r="A1779" s="660">
        <v>39196</v>
      </c>
      <c r="B1779" s="402" t="s">
        <v>1756</v>
      </c>
      <c r="C1779" s="403"/>
      <c r="D1779" s="404" t="s">
        <v>18987</v>
      </c>
      <c r="E1779" s="655">
        <v>37.340000000000003</v>
      </c>
      <c r="G1779" s="400" t="s">
        <v>108</v>
      </c>
    </row>
    <row r="1780" spans="1:7">
      <c r="A1780" s="660">
        <v>39199</v>
      </c>
      <c r="B1780" s="402" t="s">
        <v>1757</v>
      </c>
      <c r="C1780" s="403"/>
      <c r="D1780" s="404" t="s">
        <v>18987</v>
      </c>
      <c r="E1780" s="655">
        <v>33.36</v>
      </c>
      <c r="G1780" s="400" t="s">
        <v>108</v>
      </c>
    </row>
    <row r="1781" spans="1:7">
      <c r="A1781" s="660">
        <v>39195</v>
      </c>
      <c r="B1781" s="402" t="s">
        <v>1758</v>
      </c>
      <c r="C1781" s="403"/>
      <c r="D1781" s="404" t="s">
        <v>18987</v>
      </c>
      <c r="E1781" s="655">
        <v>19.25</v>
      </c>
      <c r="G1781" s="400" t="s">
        <v>108</v>
      </c>
    </row>
    <row r="1782" spans="1:7">
      <c r="A1782" s="660">
        <v>39194</v>
      </c>
      <c r="B1782" s="402" t="s">
        <v>1759</v>
      </c>
      <c r="C1782" s="403"/>
      <c r="D1782" s="404" t="s">
        <v>18987</v>
      </c>
      <c r="E1782" s="655">
        <v>20.6</v>
      </c>
      <c r="G1782" s="400" t="s">
        <v>108</v>
      </c>
    </row>
    <row r="1783" spans="1:7">
      <c r="A1783" s="660">
        <v>39193</v>
      </c>
      <c r="B1783" s="402" t="s">
        <v>1760</v>
      </c>
      <c r="C1783" s="403"/>
      <c r="D1783" s="404" t="s">
        <v>18987</v>
      </c>
      <c r="E1783" s="655">
        <v>22.58</v>
      </c>
      <c r="F1783" s="400" t="s">
        <v>108</v>
      </c>
    </row>
    <row r="1784" spans="1:7">
      <c r="A1784" s="660">
        <v>39192</v>
      </c>
      <c r="B1784" s="402" t="s">
        <v>1761</v>
      </c>
      <c r="C1784" s="403"/>
      <c r="D1784" s="404" t="s">
        <v>18987</v>
      </c>
      <c r="E1784" s="655">
        <v>23.49</v>
      </c>
      <c r="F1784" s="400" t="s">
        <v>108</v>
      </c>
    </row>
    <row r="1785" spans="1:7">
      <c r="A1785" s="660">
        <v>39920</v>
      </c>
      <c r="B1785" s="402" t="s">
        <v>1762</v>
      </c>
      <c r="C1785" s="403"/>
      <c r="D1785" s="404" t="s">
        <v>18987</v>
      </c>
      <c r="E1785" s="655">
        <v>2.84</v>
      </c>
      <c r="G1785" s="400" t="s">
        <v>108</v>
      </c>
    </row>
    <row r="1786" spans="1:7">
      <c r="A1786" s="660">
        <v>39201</v>
      </c>
      <c r="B1786" s="402" t="s">
        <v>1763</v>
      </c>
      <c r="C1786" s="403"/>
      <c r="D1786" s="404" t="s">
        <v>18987</v>
      </c>
      <c r="E1786" s="655">
        <v>41.44</v>
      </c>
      <c r="G1786" s="400" t="s">
        <v>108</v>
      </c>
    </row>
    <row r="1787" spans="1:7">
      <c r="A1787" s="660">
        <v>39200</v>
      </c>
      <c r="B1787" s="402" t="s">
        <v>1764</v>
      </c>
      <c r="C1787" s="403"/>
      <c r="D1787" s="404" t="s">
        <v>18987</v>
      </c>
      <c r="E1787" s="655">
        <v>41.78</v>
      </c>
      <c r="G1787" s="400" t="s">
        <v>108</v>
      </c>
    </row>
    <row r="1788" spans="1:7">
      <c r="A1788" s="660">
        <v>39203</v>
      </c>
      <c r="B1788" s="402" t="s">
        <v>1765</v>
      </c>
      <c r="C1788" s="403"/>
      <c r="D1788" s="404" t="s">
        <v>18987</v>
      </c>
      <c r="E1788" s="655">
        <v>33.729999999999997</v>
      </c>
      <c r="G1788" s="400" t="s">
        <v>108</v>
      </c>
    </row>
    <row r="1789" spans="1:7">
      <c r="A1789" s="660">
        <v>39202</v>
      </c>
      <c r="B1789" s="402" t="s">
        <v>1766</v>
      </c>
      <c r="C1789" s="403"/>
      <c r="D1789" s="404" t="s">
        <v>18987</v>
      </c>
      <c r="E1789" s="655">
        <v>39.630000000000003</v>
      </c>
      <c r="F1789" s="400" t="s">
        <v>108</v>
      </c>
    </row>
    <row r="1790" spans="1:7">
      <c r="A1790" s="660">
        <v>39205</v>
      </c>
      <c r="B1790" s="402" t="s">
        <v>1767</v>
      </c>
      <c r="C1790" s="403"/>
      <c r="D1790" s="404" t="s">
        <v>18987</v>
      </c>
      <c r="E1790" s="655">
        <v>66.11</v>
      </c>
      <c r="G1790" s="400" t="s">
        <v>108</v>
      </c>
    </row>
    <row r="1791" spans="1:7">
      <c r="A1791" s="660">
        <v>39204</v>
      </c>
      <c r="B1791" s="402" t="s">
        <v>1768</v>
      </c>
      <c r="C1791" s="403"/>
      <c r="D1791" s="404" t="s">
        <v>18987</v>
      </c>
      <c r="E1791" s="655">
        <v>67.709999999999994</v>
      </c>
      <c r="F1791" s="400" t="s">
        <v>108</v>
      </c>
    </row>
    <row r="1792" spans="1:7">
      <c r="A1792" s="660">
        <v>39206</v>
      </c>
      <c r="B1792" s="402" t="s">
        <v>1769</v>
      </c>
      <c r="C1792" s="403"/>
      <c r="D1792" s="404" t="s">
        <v>18987</v>
      </c>
      <c r="E1792" s="655">
        <v>64.239999999999995</v>
      </c>
      <c r="F1792" s="400" t="s">
        <v>108</v>
      </c>
    </row>
    <row r="1793" spans="1:7">
      <c r="A1793" s="660">
        <v>792</v>
      </c>
      <c r="B1793" s="402" t="s">
        <v>1770</v>
      </c>
      <c r="C1793" s="403" t="s">
        <v>108</v>
      </c>
      <c r="D1793" s="404" t="s">
        <v>18991</v>
      </c>
      <c r="E1793" s="655">
        <v>1.88</v>
      </c>
    </row>
    <row r="1794" spans="1:7">
      <c r="A1794" s="660">
        <v>38001</v>
      </c>
      <c r="B1794" s="402" t="s">
        <v>1771</v>
      </c>
      <c r="C1794" s="403"/>
      <c r="D1794" s="404" t="s">
        <v>18987</v>
      </c>
      <c r="E1794" s="655">
        <v>0.75</v>
      </c>
      <c r="F1794" s="400" t="s">
        <v>108</v>
      </c>
    </row>
    <row r="1795" spans="1:7">
      <c r="A1795" s="660">
        <v>38002</v>
      </c>
      <c r="B1795" s="402" t="s">
        <v>1772</v>
      </c>
      <c r="C1795" s="403"/>
      <c r="D1795" s="404" t="s">
        <v>18987</v>
      </c>
      <c r="E1795" s="655">
        <v>1.39</v>
      </c>
      <c r="F1795" s="400" t="s">
        <v>108</v>
      </c>
    </row>
    <row r="1796" spans="1:7">
      <c r="A1796" s="660">
        <v>38003</v>
      </c>
      <c r="B1796" s="402" t="s">
        <v>1773</v>
      </c>
      <c r="C1796" s="403"/>
      <c r="D1796" s="404" t="s">
        <v>18987</v>
      </c>
      <c r="E1796" s="655">
        <v>16.739999999999998</v>
      </c>
      <c r="F1796" s="400" t="s">
        <v>108</v>
      </c>
    </row>
    <row r="1797" spans="1:7">
      <c r="A1797" s="660">
        <v>38004</v>
      </c>
      <c r="B1797" s="402" t="s">
        <v>1774</v>
      </c>
      <c r="C1797" s="403"/>
      <c r="D1797" s="404" t="s">
        <v>18987</v>
      </c>
      <c r="E1797" s="655">
        <v>22.38</v>
      </c>
      <c r="F1797" s="400" t="s">
        <v>108</v>
      </c>
    </row>
    <row r="1798" spans="1:7">
      <c r="A1798" s="660">
        <v>38418</v>
      </c>
      <c r="B1798" s="402" t="s">
        <v>1775</v>
      </c>
      <c r="C1798" s="403"/>
      <c r="D1798" s="404" t="s">
        <v>18987</v>
      </c>
      <c r="E1798" s="655">
        <v>4.84</v>
      </c>
      <c r="G1798" s="400" t="s">
        <v>108</v>
      </c>
    </row>
    <row r="1799" spans="1:7">
      <c r="A1799" s="660">
        <v>39178</v>
      </c>
      <c r="B1799" s="402" t="s">
        <v>1776</v>
      </c>
      <c r="C1799" s="403" t="s">
        <v>108</v>
      </c>
      <c r="D1799" s="404" t="s">
        <v>18987</v>
      </c>
      <c r="E1799" s="655">
        <v>1.1399999999999999</v>
      </c>
    </row>
    <row r="1800" spans="1:7">
      <c r="A1800" s="660" t="s">
        <v>19024</v>
      </c>
      <c r="B1800" s="402"/>
      <c r="C1800" s="403"/>
      <c r="D1800" s="404"/>
      <c r="E1800" s="655"/>
    </row>
    <row r="1801" spans="1:7">
      <c r="A1801" s="660" t="s">
        <v>19067</v>
      </c>
      <c r="B1801" s="402"/>
      <c r="C1801" s="403"/>
      <c r="D1801" s="404"/>
      <c r="E1801" s="655"/>
      <c r="G1801" s="400" t="s">
        <v>19068</v>
      </c>
    </row>
    <row r="1802" spans="1:7">
      <c r="A1802" s="660" t="s">
        <v>19069</v>
      </c>
      <c r="B1802" s="402"/>
      <c r="C1802" s="403"/>
      <c r="D1802" s="404"/>
      <c r="E1802" s="655"/>
    </row>
    <row r="1803" spans="1:7">
      <c r="A1803" s="660" t="s">
        <v>19070</v>
      </c>
      <c r="B1803" s="402"/>
      <c r="C1803" s="403"/>
      <c r="D1803" s="404"/>
      <c r="E1803" s="655"/>
    </row>
    <row r="1804" spans="1:7">
      <c r="A1804" s="660" t="s">
        <v>19071</v>
      </c>
      <c r="B1804" s="402"/>
      <c r="C1804" s="403"/>
      <c r="D1804" s="404"/>
      <c r="E1804" s="655"/>
    </row>
    <row r="1805" spans="1:7">
      <c r="A1805" s="660" t="s">
        <v>19072</v>
      </c>
      <c r="B1805" s="402"/>
      <c r="C1805" s="403"/>
      <c r="D1805" s="404"/>
      <c r="E1805" s="655"/>
    </row>
    <row r="1806" spans="1:7">
      <c r="A1806" s="660" t="s">
        <v>19073</v>
      </c>
      <c r="B1806" s="402"/>
      <c r="C1806" s="403"/>
      <c r="D1806" s="404"/>
      <c r="E1806" s="655"/>
    </row>
    <row r="1807" spans="1:7">
      <c r="A1807" s="660" t="s">
        <v>19074</v>
      </c>
      <c r="B1807" s="402"/>
      <c r="C1807" s="403" t="s">
        <v>19115</v>
      </c>
      <c r="D1807" s="404"/>
      <c r="E1807" s="655"/>
    </row>
    <row r="1808" spans="1:7">
      <c r="A1808" s="660" t="s">
        <v>19075</v>
      </c>
      <c r="B1808" s="402"/>
      <c r="C1808" s="403"/>
      <c r="D1808" s="404" t="s">
        <v>19077</v>
      </c>
      <c r="E1808" s="655"/>
      <c r="F1808" s="400" t="s">
        <v>19078</v>
      </c>
      <c r="G1808" s="400" t="s">
        <v>19076</v>
      </c>
    </row>
    <row r="1809" spans="1:7">
      <c r="A1809" s="660" t="s">
        <v>19079</v>
      </c>
      <c r="B1809" s="402" t="s">
        <v>19080</v>
      </c>
      <c r="C1809" s="403"/>
      <c r="D1809" s="404" t="s">
        <v>19081</v>
      </c>
      <c r="E1809" s="655" t="s">
        <v>19082</v>
      </c>
    </row>
    <row r="1810" spans="1:7">
      <c r="A1810" s="660"/>
      <c r="B1810" s="402"/>
      <c r="C1810" s="403"/>
      <c r="D1810" s="404" t="s">
        <v>19083</v>
      </c>
      <c r="E1810" s="655" t="s">
        <v>19084</v>
      </c>
    </row>
    <row r="1811" spans="1:7">
      <c r="A1811" s="660">
        <v>39177</v>
      </c>
      <c r="B1811" s="402" t="s">
        <v>1777</v>
      </c>
      <c r="C1811" s="403" t="s">
        <v>108</v>
      </c>
      <c r="D1811" s="404" t="s">
        <v>18987</v>
      </c>
      <c r="E1811" s="655">
        <v>1.03</v>
      </c>
    </row>
    <row r="1812" spans="1:7">
      <c r="A1812" s="660">
        <v>39174</v>
      </c>
      <c r="B1812" s="402" t="s">
        <v>1778</v>
      </c>
      <c r="C1812" s="403" t="s">
        <v>108</v>
      </c>
      <c r="D1812" s="404" t="s">
        <v>18987</v>
      </c>
      <c r="E1812" s="655">
        <v>0.51</v>
      </c>
    </row>
    <row r="1813" spans="1:7">
      <c r="A1813" s="660">
        <v>39176</v>
      </c>
      <c r="B1813" s="402" t="s">
        <v>1779</v>
      </c>
      <c r="C1813" s="403" t="s">
        <v>108</v>
      </c>
      <c r="D1813" s="404" t="s">
        <v>18987</v>
      </c>
      <c r="E1813" s="655">
        <v>0.67</v>
      </c>
    </row>
    <row r="1814" spans="1:7">
      <c r="A1814" s="660">
        <v>39180</v>
      </c>
      <c r="B1814" s="402" t="s">
        <v>1780</v>
      </c>
      <c r="C1814" s="403" t="s">
        <v>108</v>
      </c>
      <c r="D1814" s="404" t="s">
        <v>18987</v>
      </c>
      <c r="E1814" s="655">
        <v>3.1</v>
      </c>
    </row>
    <row r="1815" spans="1:7">
      <c r="A1815" s="660">
        <v>39179</v>
      </c>
      <c r="B1815" s="402" t="s">
        <v>1781</v>
      </c>
      <c r="C1815" s="403" t="s">
        <v>108</v>
      </c>
      <c r="D1815" s="404" t="s">
        <v>18987</v>
      </c>
      <c r="E1815" s="655">
        <v>2.74</v>
      </c>
    </row>
    <row r="1816" spans="1:7">
      <c r="A1816" s="660">
        <v>39175</v>
      </c>
      <c r="B1816" s="402" t="s">
        <v>1782</v>
      </c>
      <c r="C1816" s="403" t="s">
        <v>108</v>
      </c>
      <c r="D1816" s="404" t="s">
        <v>18987</v>
      </c>
      <c r="E1816" s="655">
        <v>0.63</v>
      </c>
    </row>
    <row r="1817" spans="1:7">
      <c r="A1817" s="660">
        <v>39217</v>
      </c>
      <c r="B1817" s="402" t="s">
        <v>1783</v>
      </c>
      <c r="C1817" s="403" t="s">
        <v>108</v>
      </c>
      <c r="D1817" s="404" t="s">
        <v>18987</v>
      </c>
      <c r="E1817" s="655">
        <v>0.48</v>
      </c>
    </row>
    <row r="1818" spans="1:7">
      <c r="A1818" s="660">
        <v>39181</v>
      </c>
      <c r="B1818" s="402" t="s">
        <v>1784</v>
      </c>
      <c r="C1818" s="403" t="s">
        <v>108</v>
      </c>
      <c r="D1818" s="404" t="s">
        <v>18987</v>
      </c>
      <c r="E1818" s="655">
        <v>4.16</v>
      </c>
    </row>
    <row r="1819" spans="1:7">
      <c r="A1819" s="660">
        <v>39182</v>
      </c>
      <c r="B1819" s="402" t="s">
        <v>1785</v>
      </c>
      <c r="C1819" s="403" t="s">
        <v>108</v>
      </c>
      <c r="D1819" s="404" t="s">
        <v>18987</v>
      </c>
      <c r="E1819" s="655">
        <v>5.85</v>
      </c>
    </row>
    <row r="1820" spans="1:7">
      <c r="A1820" s="660">
        <v>4374</v>
      </c>
      <c r="B1820" s="402" t="s">
        <v>1786</v>
      </c>
      <c r="C1820" s="403"/>
      <c r="D1820" s="404" t="s">
        <v>18987</v>
      </c>
      <c r="E1820" s="655">
        <v>0.22</v>
      </c>
    </row>
    <row r="1821" spans="1:7">
      <c r="A1821" s="660">
        <v>7568</v>
      </c>
      <c r="B1821" s="402" t="s">
        <v>1787</v>
      </c>
      <c r="C1821" s="403"/>
      <c r="D1821" s="404" t="s">
        <v>18987</v>
      </c>
      <c r="E1821" s="655">
        <v>0.4</v>
      </c>
      <c r="G1821" s="400" t="s">
        <v>108</v>
      </c>
    </row>
    <row r="1822" spans="1:7">
      <c r="A1822" s="660">
        <v>7584</v>
      </c>
      <c r="B1822" s="402" t="s">
        <v>1788</v>
      </c>
      <c r="C1822" s="403"/>
      <c r="D1822" s="404" t="s">
        <v>18987</v>
      </c>
      <c r="E1822" s="655">
        <v>0.6</v>
      </c>
      <c r="G1822" s="400" t="s">
        <v>108</v>
      </c>
    </row>
    <row r="1823" spans="1:7">
      <c r="A1823" s="660">
        <v>11945</v>
      </c>
      <c r="B1823" s="402" t="s">
        <v>1789</v>
      </c>
      <c r="C1823" s="403"/>
      <c r="D1823" s="404" t="s">
        <v>18987</v>
      </c>
      <c r="E1823" s="655">
        <v>0.04</v>
      </c>
    </row>
    <row r="1824" spans="1:7">
      <c r="A1824" s="660">
        <v>11946</v>
      </c>
      <c r="B1824" s="402" t="s">
        <v>1790</v>
      </c>
      <c r="C1824" s="403"/>
      <c r="D1824" s="404" t="s">
        <v>18987</v>
      </c>
      <c r="E1824" s="655">
        <v>0.06</v>
      </c>
    </row>
    <row r="1825" spans="1:7">
      <c r="A1825" s="660">
        <v>11950</v>
      </c>
      <c r="B1825" s="402" t="s">
        <v>1791</v>
      </c>
      <c r="C1825" s="403"/>
      <c r="D1825" s="404" t="s">
        <v>18987</v>
      </c>
      <c r="E1825" s="655">
        <v>0.18</v>
      </c>
      <c r="G1825" s="400" t="s">
        <v>108</v>
      </c>
    </row>
    <row r="1826" spans="1:7">
      <c r="A1826" s="660">
        <v>4376</v>
      </c>
      <c r="B1826" s="402" t="s">
        <v>1792</v>
      </c>
      <c r="C1826" s="403"/>
      <c r="D1826" s="404" t="s">
        <v>18987</v>
      </c>
      <c r="E1826" s="655">
        <v>0.12</v>
      </c>
    </row>
    <row r="1827" spans="1:7">
      <c r="A1827" s="660">
        <v>7583</v>
      </c>
      <c r="B1827" s="402" t="s">
        <v>1793</v>
      </c>
      <c r="C1827" s="403"/>
      <c r="D1827" s="404" t="s">
        <v>18987</v>
      </c>
      <c r="E1827" s="655">
        <v>0.19</v>
      </c>
      <c r="G1827" s="400" t="s">
        <v>108</v>
      </c>
    </row>
    <row r="1828" spans="1:7">
      <c r="A1828" s="660">
        <v>797</v>
      </c>
      <c r="B1828" s="402" t="s">
        <v>1794</v>
      </c>
      <c r="C1828" s="403" t="s">
        <v>108</v>
      </c>
      <c r="D1828" s="404" t="s">
        <v>18987</v>
      </c>
      <c r="E1828" s="655">
        <v>4.38</v>
      </c>
    </row>
    <row r="1829" spans="1:7">
      <c r="A1829" s="660">
        <v>798</v>
      </c>
      <c r="B1829" s="402" t="s">
        <v>1795</v>
      </c>
      <c r="C1829" s="403" t="s">
        <v>108</v>
      </c>
      <c r="D1829" s="404" t="s">
        <v>18987</v>
      </c>
      <c r="E1829" s="655">
        <v>0.64</v>
      </c>
    </row>
    <row r="1830" spans="1:7">
      <c r="A1830" s="660">
        <v>796</v>
      </c>
      <c r="B1830" s="402" t="s">
        <v>1796</v>
      </c>
      <c r="C1830" s="403" t="s">
        <v>108</v>
      </c>
      <c r="D1830" s="404" t="s">
        <v>18987</v>
      </c>
      <c r="E1830" s="655">
        <v>4.3099999999999996</v>
      </c>
    </row>
    <row r="1831" spans="1:7">
      <c r="A1831" s="660">
        <v>799</v>
      </c>
      <c r="B1831" s="402" t="s">
        <v>1797</v>
      </c>
      <c r="C1831" s="403" t="s">
        <v>108</v>
      </c>
      <c r="D1831" s="404" t="s">
        <v>18987</v>
      </c>
      <c r="E1831" s="655">
        <v>1.98</v>
      </c>
    </row>
    <row r="1832" spans="1:7">
      <c r="A1832" s="660">
        <v>804</v>
      </c>
      <c r="B1832" s="402" t="s">
        <v>1798</v>
      </c>
      <c r="C1832" s="403" t="s">
        <v>108</v>
      </c>
      <c r="D1832" s="404" t="s">
        <v>18987</v>
      </c>
      <c r="E1832" s="655">
        <v>8.56</v>
      </c>
    </row>
    <row r="1833" spans="1:7">
      <c r="A1833" s="660">
        <v>793</v>
      </c>
      <c r="B1833" s="402" t="s">
        <v>1799</v>
      </c>
      <c r="C1833" s="403" t="s">
        <v>108</v>
      </c>
      <c r="D1833" s="404" t="s">
        <v>18987</v>
      </c>
      <c r="E1833" s="655">
        <v>4.2300000000000004</v>
      </c>
    </row>
    <row r="1834" spans="1:7">
      <c r="A1834" s="660">
        <v>801</v>
      </c>
      <c r="B1834" s="402" t="s">
        <v>1800</v>
      </c>
      <c r="C1834" s="403" t="s">
        <v>108</v>
      </c>
      <c r="D1834" s="404" t="s">
        <v>18987</v>
      </c>
      <c r="E1834" s="655">
        <v>2.86</v>
      </c>
    </row>
    <row r="1835" spans="1:7">
      <c r="A1835" s="660">
        <v>794</v>
      </c>
      <c r="B1835" s="402" t="s">
        <v>1801</v>
      </c>
      <c r="C1835" s="403" t="s">
        <v>108</v>
      </c>
      <c r="D1835" s="404" t="s">
        <v>18987</v>
      </c>
      <c r="E1835" s="655">
        <v>3</v>
      </c>
    </row>
    <row r="1836" spans="1:7">
      <c r="A1836" s="660">
        <v>802</v>
      </c>
      <c r="B1836" s="402" t="s">
        <v>1802</v>
      </c>
      <c r="C1836" s="403" t="s">
        <v>108</v>
      </c>
      <c r="D1836" s="404" t="s">
        <v>18987</v>
      </c>
      <c r="E1836" s="655">
        <v>9.0299999999999994</v>
      </c>
    </row>
    <row r="1837" spans="1:7">
      <c r="A1837" s="660">
        <v>803</v>
      </c>
      <c r="B1837" s="402" t="s">
        <v>1803</v>
      </c>
      <c r="C1837" s="403" t="s">
        <v>108</v>
      </c>
      <c r="D1837" s="404" t="s">
        <v>18987</v>
      </c>
      <c r="E1837" s="655">
        <v>9.42</v>
      </c>
    </row>
    <row r="1838" spans="1:7">
      <c r="A1838" s="660">
        <v>4375</v>
      </c>
      <c r="B1838" s="402" t="s">
        <v>1804</v>
      </c>
      <c r="C1838" s="403"/>
      <c r="D1838" s="404" t="s">
        <v>18991</v>
      </c>
      <c r="E1838" s="655">
        <v>0.06</v>
      </c>
    </row>
    <row r="1839" spans="1:7">
      <c r="A1839" s="660">
        <v>12616</v>
      </c>
      <c r="B1839" s="402" t="s">
        <v>19777</v>
      </c>
      <c r="C1839" s="403"/>
      <c r="D1839" s="404" t="s">
        <v>18987</v>
      </c>
      <c r="E1839" s="655">
        <v>4.4400000000000004</v>
      </c>
      <c r="G1839" s="400" t="s">
        <v>108</v>
      </c>
    </row>
    <row r="1840" spans="1:7">
      <c r="A1840" s="660" t="s">
        <v>19430</v>
      </c>
      <c r="B1840" s="402"/>
      <c r="C1840" s="403"/>
      <c r="D1840" s="404"/>
      <c r="E1840" s="655"/>
    </row>
    <row r="1841" spans="1:7">
      <c r="A1841" s="660">
        <v>12617</v>
      </c>
      <c r="B1841" s="402" t="s">
        <v>19778</v>
      </c>
      <c r="C1841" s="403"/>
      <c r="D1841" s="404" t="s">
        <v>18987</v>
      </c>
      <c r="E1841" s="655">
        <v>4.4400000000000004</v>
      </c>
      <c r="G1841" s="400" t="s">
        <v>108</v>
      </c>
    </row>
    <row r="1842" spans="1:7">
      <c r="A1842" s="660" t="s">
        <v>19430</v>
      </c>
      <c r="B1842" s="402"/>
      <c r="C1842" s="403"/>
      <c r="D1842" s="404"/>
      <c r="E1842" s="655"/>
    </row>
    <row r="1843" spans="1:7">
      <c r="A1843" s="660">
        <v>1049</v>
      </c>
      <c r="B1843" s="402" t="s">
        <v>1805</v>
      </c>
      <c r="C1843" s="403"/>
      <c r="D1843" s="404" t="s">
        <v>18987</v>
      </c>
      <c r="E1843" s="655">
        <v>4.8899999999999997</v>
      </c>
      <c r="G1843" s="400" t="s">
        <v>108</v>
      </c>
    </row>
    <row r="1844" spans="1:7">
      <c r="A1844" s="660" t="s">
        <v>19779</v>
      </c>
      <c r="B1844" s="402"/>
      <c r="C1844" s="403"/>
      <c r="D1844" s="404"/>
      <c r="E1844" s="655"/>
    </row>
    <row r="1845" spans="1:7">
      <c r="A1845" s="660" t="s">
        <v>19780</v>
      </c>
      <c r="B1845" s="402"/>
      <c r="C1845" s="403"/>
      <c r="D1845" s="404"/>
      <c r="E1845" s="655"/>
    </row>
    <row r="1846" spans="1:7">
      <c r="A1846" s="660">
        <v>1099</v>
      </c>
      <c r="B1846" s="402" t="s">
        <v>1805</v>
      </c>
      <c r="C1846" s="403"/>
      <c r="D1846" s="404" t="s">
        <v>18987</v>
      </c>
      <c r="E1846" s="655">
        <v>3.74</v>
      </c>
      <c r="G1846" s="400" t="s">
        <v>108</v>
      </c>
    </row>
    <row r="1847" spans="1:7">
      <c r="A1847" s="660" t="s">
        <v>19779</v>
      </c>
      <c r="B1847" s="402"/>
      <c r="C1847" s="403"/>
      <c r="D1847" s="404"/>
      <c r="E1847" s="655"/>
    </row>
    <row r="1848" spans="1:7">
      <c r="A1848" s="660" t="s">
        <v>19781</v>
      </c>
      <c r="B1848" s="402"/>
      <c r="C1848" s="403"/>
      <c r="D1848" s="404"/>
      <c r="E1848" s="655"/>
    </row>
    <row r="1849" spans="1:7">
      <c r="A1849" s="660">
        <v>39678</v>
      </c>
      <c r="B1849" s="402" t="s">
        <v>1805</v>
      </c>
      <c r="C1849" s="403"/>
      <c r="D1849" s="404" t="s">
        <v>18987</v>
      </c>
      <c r="E1849" s="655">
        <v>1.51</v>
      </c>
      <c r="G1849" s="400" t="s">
        <v>108</v>
      </c>
    </row>
    <row r="1850" spans="1:7">
      <c r="A1850" s="660" t="s">
        <v>19779</v>
      </c>
      <c r="B1850" s="402"/>
      <c r="C1850" s="403"/>
      <c r="D1850" s="404"/>
      <c r="E1850" s="655"/>
    </row>
    <row r="1851" spans="1:7">
      <c r="A1851" s="660" t="s">
        <v>19782</v>
      </c>
      <c r="B1851" s="402"/>
      <c r="C1851" s="403"/>
      <c r="D1851" s="404"/>
      <c r="E1851" s="655"/>
    </row>
    <row r="1852" spans="1:7">
      <c r="A1852" s="660">
        <v>1050</v>
      </c>
      <c r="B1852" s="402" t="s">
        <v>1805</v>
      </c>
      <c r="C1852" s="403"/>
      <c r="D1852" s="404" t="s">
        <v>18987</v>
      </c>
      <c r="E1852" s="655">
        <v>2.56</v>
      </c>
      <c r="G1852" s="400" t="s">
        <v>108</v>
      </c>
    </row>
    <row r="1853" spans="1:7">
      <c r="A1853" s="660" t="s">
        <v>19779</v>
      </c>
      <c r="B1853" s="402"/>
      <c r="C1853" s="403"/>
      <c r="D1853" s="404"/>
      <c r="E1853" s="655"/>
    </row>
    <row r="1854" spans="1:7">
      <c r="A1854" s="660" t="s">
        <v>19783</v>
      </c>
      <c r="B1854" s="402"/>
      <c r="C1854" s="403"/>
      <c r="D1854" s="404"/>
      <c r="E1854" s="655"/>
    </row>
    <row r="1855" spans="1:7">
      <c r="A1855" s="660">
        <v>1101</v>
      </c>
      <c r="B1855" s="402" t="s">
        <v>1805</v>
      </c>
      <c r="C1855" s="403"/>
      <c r="D1855" s="404" t="s">
        <v>18987</v>
      </c>
      <c r="E1855" s="655">
        <v>16.149999999999999</v>
      </c>
      <c r="G1855" s="400" t="s">
        <v>108</v>
      </c>
    </row>
    <row r="1856" spans="1:7">
      <c r="A1856" s="660" t="s">
        <v>19779</v>
      </c>
      <c r="B1856" s="402"/>
      <c r="C1856" s="403"/>
      <c r="D1856" s="404"/>
      <c r="E1856" s="655"/>
    </row>
    <row r="1857" spans="1:7">
      <c r="A1857" s="660" t="s">
        <v>19784</v>
      </c>
      <c r="B1857" s="402"/>
      <c r="C1857" s="403"/>
      <c r="D1857" s="404"/>
      <c r="E1857" s="655"/>
    </row>
    <row r="1858" spans="1:7">
      <c r="A1858" s="660">
        <v>1100</v>
      </c>
      <c r="B1858" s="402" t="s">
        <v>1805</v>
      </c>
      <c r="C1858" s="403"/>
      <c r="D1858" s="404" t="s">
        <v>18987</v>
      </c>
      <c r="E1858" s="655">
        <v>8.33</v>
      </c>
      <c r="G1858" s="400" t="s">
        <v>108</v>
      </c>
    </row>
    <row r="1859" spans="1:7">
      <c r="A1859" s="660" t="s">
        <v>19779</v>
      </c>
      <c r="B1859" s="402"/>
      <c r="C1859" s="403"/>
      <c r="D1859" s="404"/>
      <c r="E1859" s="655"/>
    </row>
    <row r="1860" spans="1:7">
      <c r="A1860" s="660" t="s">
        <v>19785</v>
      </c>
      <c r="B1860" s="402"/>
      <c r="C1860" s="403"/>
      <c r="D1860" s="404"/>
      <c r="E1860" s="655"/>
    </row>
    <row r="1861" spans="1:7">
      <c r="A1861" s="660">
        <v>39679</v>
      </c>
      <c r="B1861" s="402" t="s">
        <v>1805</v>
      </c>
      <c r="C1861" s="403"/>
      <c r="D1861" s="404" t="s">
        <v>18987</v>
      </c>
      <c r="E1861" s="655">
        <v>32.200000000000003</v>
      </c>
      <c r="G1861" s="400" t="s">
        <v>108</v>
      </c>
    </row>
    <row r="1862" spans="1:7">
      <c r="A1862" s="660" t="s">
        <v>19779</v>
      </c>
      <c r="B1862" s="402"/>
      <c r="C1862" s="403"/>
      <c r="D1862" s="404"/>
      <c r="E1862" s="655"/>
    </row>
    <row r="1863" spans="1:7">
      <c r="A1863" s="660" t="s">
        <v>19786</v>
      </c>
      <c r="B1863" s="402"/>
      <c r="C1863" s="403"/>
      <c r="D1863" s="404"/>
      <c r="E1863" s="655"/>
    </row>
    <row r="1864" spans="1:7">
      <c r="A1864" s="660" t="s">
        <v>19024</v>
      </c>
      <c r="B1864" s="402"/>
      <c r="C1864" s="403"/>
      <c r="D1864" s="404"/>
      <c r="E1864" s="655"/>
    </row>
    <row r="1865" spans="1:7">
      <c r="A1865" s="660" t="s">
        <v>19067</v>
      </c>
      <c r="B1865" s="402"/>
      <c r="C1865" s="403"/>
      <c r="D1865" s="404"/>
      <c r="E1865" s="655"/>
      <c r="G1865" s="400" t="s">
        <v>19068</v>
      </c>
    </row>
    <row r="1866" spans="1:7">
      <c r="A1866" s="660" t="s">
        <v>19069</v>
      </c>
      <c r="B1866" s="402"/>
      <c r="C1866" s="403"/>
      <c r="D1866" s="404"/>
      <c r="E1866" s="655"/>
    </row>
    <row r="1867" spans="1:7">
      <c r="A1867" s="660" t="s">
        <v>19070</v>
      </c>
      <c r="B1867" s="402"/>
      <c r="C1867" s="403"/>
      <c r="D1867" s="404"/>
      <c r="E1867" s="655"/>
    </row>
    <row r="1868" spans="1:7">
      <c r="A1868" s="660" t="s">
        <v>19071</v>
      </c>
      <c r="B1868" s="402"/>
      <c r="C1868" s="403"/>
      <c r="D1868" s="404"/>
      <c r="E1868" s="655"/>
    </row>
    <row r="1869" spans="1:7">
      <c r="A1869" s="660" t="s">
        <v>19072</v>
      </c>
      <c r="B1869" s="402"/>
      <c r="C1869" s="403"/>
      <c r="D1869" s="404"/>
      <c r="E1869" s="655"/>
    </row>
    <row r="1870" spans="1:7">
      <c r="A1870" s="660" t="s">
        <v>19073</v>
      </c>
      <c r="B1870" s="402"/>
      <c r="C1870" s="403"/>
      <c r="D1870" s="404"/>
      <c r="E1870" s="655"/>
    </row>
    <row r="1871" spans="1:7">
      <c r="A1871" s="660" t="s">
        <v>19074</v>
      </c>
      <c r="B1871" s="402"/>
      <c r="C1871" s="403" t="s">
        <v>19115</v>
      </c>
      <c r="D1871" s="404"/>
      <c r="E1871" s="655"/>
    </row>
    <row r="1872" spans="1:7">
      <c r="A1872" s="660" t="s">
        <v>19075</v>
      </c>
      <c r="B1872" s="402"/>
      <c r="C1872" s="403"/>
      <c r="D1872" s="404" t="s">
        <v>19077</v>
      </c>
      <c r="E1872" s="655"/>
      <c r="F1872" s="400" t="s">
        <v>19078</v>
      </c>
      <c r="G1872" s="400" t="s">
        <v>19076</v>
      </c>
    </row>
    <row r="1873" spans="1:7">
      <c r="A1873" s="660" t="s">
        <v>19079</v>
      </c>
      <c r="B1873" s="402" t="s">
        <v>19080</v>
      </c>
      <c r="C1873" s="403"/>
      <c r="D1873" s="404" t="s">
        <v>19081</v>
      </c>
      <c r="E1873" s="655" t="s">
        <v>19082</v>
      </c>
    </row>
    <row r="1874" spans="1:7">
      <c r="A1874" s="660"/>
      <c r="B1874" s="402"/>
      <c r="C1874" s="403"/>
      <c r="D1874" s="404" t="s">
        <v>19083</v>
      </c>
      <c r="E1874" s="655" t="s">
        <v>19084</v>
      </c>
    </row>
    <row r="1875" spans="1:7">
      <c r="A1875" s="660">
        <v>1098</v>
      </c>
      <c r="B1875" s="402" t="s">
        <v>1805</v>
      </c>
      <c r="C1875" s="403"/>
      <c r="D1875" s="404" t="s">
        <v>18987</v>
      </c>
      <c r="E1875" s="655">
        <v>2</v>
      </c>
      <c r="G1875" s="400" t="s">
        <v>108</v>
      </c>
    </row>
    <row r="1876" spans="1:7">
      <c r="A1876" s="660" t="s">
        <v>19779</v>
      </c>
      <c r="B1876" s="402"/>
      <c r="C1876" s="403"/>
      <c r="D1876" s="404"/>
      <c r="E1876" s="655"/>
    </row>
    <row r="1877" spans="1:7">
      <c r="A1877" s="660" t="s">
        <v>19787</v>
      </c>
      <c r="B1877" s="402"/>
      <c r="C1877" s="403"/>
      <c r="D1877" s="404"/>
      <c r="E1877" s="655"/>
    </row>
    <row r="1878" spans="1:7">
      <c r="A1878" s="660">
        <v>1102</v>
      </c>
      <c r="B1878" s="402" t="s">
        <v>1805</v>
      </c>
      <c r="C1878" s="403"/>
      <c r="D1878" s="404" t="s">
        <v>18987</v>
      </c>
      <c r="E1878" s="655">
        <v>24.09</v>
      </c>
      <c r="G1878" s="400" t="s">
        <v>108</v>
      </c>
    </row>
    <row r="1879" spans="1:7">
      <c r="A1879" s="660" t="s">
        <v>19779</v>
      </c>
      <c r="B1879" s="402"/>
      <c r="C1879" s="403"/>
      <c r="D1879" s="404"/>
      <c r="E1879" s="655"/>
    </row>
    <row r="1880" spans="1:7">
      <c r="A1880" s="660" t="s">
        <v>19788</v>
      </c>
      <c r="B1880" s="402"/>
      <c r="C1880" s="403"/>
      <c r="D1880" s="404"/>
      <c r="E1880" s="655"/>
    </row>
    <row r="1881" spans="1:7">
      <c r="A1881" s="660">
        <v>1051</v>
      </c>
      <c r="B1881" s="402" t="s">
        <v>1805</v>
      </c>
      <c r="C1881" s="403"/>
      <c r="D1881" s="404" t="s">
        <v>18987</v>
      </c>
      <c r="E1881" s="655">
        <v>35.01</v>
      </c>
      <c r="G1881" s="400" t="s">
        <v>108</v>
      </c>
    </row>
    <row r="1882" spans="1:7">
      <c r="A1882" s="660" t="s">
        <v>19779</v>
      </c>
      <c r="B1882" s="402"/>
      <c r="C1882" s="403"/>
      <c r="D1882" s="404"/>
      <c r="E1882" s="655"/>
    </row>
    <row r="1883" spans="1:7">
      <c r="A1883" s="660" t="s">
        <v>19789</v>
      </c>
      <c r="B1883" s="402"/>
      <c r="C1883" s="403"/>
      <c r="D1883" s="404"/>
      <c r="E1883" s="655"/>
    </row>
    <row r="1884" spans="1:7">
      <c r="A1884" s="660">
        <v>37399</v>
      </c>
      <c r="B1884" s="402" t="s">
        <v>1806</v>
      </c>
      <c r="C1884" s="403" t="s">
        <v>108</v>
      </c>
      <c r="D1884" s="404" t="s">
        <v>18987</v>
      </c>
      <c r="E1884" s="655">
        <v>16.98</v>
      </c>
    </row>
    <row r="1885" spans="1:7">
      <c r="A1885" s="660">
        <v>25004</v>
      </c>
      <c r="B1885" s="402" t="s">
        <v>1807</v>
      </c>
      <c r="C1885" s="403" t="s">
        <v>118</v>
      </c>
      <c r="D1885" s="404" t="s">
        <v>18987</v>
      </c>
      <c r="E1885" s="655">
        <v>21.22</v>
      </c>
    </row>
    <row r="1886" spans="1:7">
      <c r="A1886" s="660">
        <v>25002</v>
      </c>
      <c r="B1886" s="402" t="s">
        <v>1808</v>
      </c>
      <c r="C1886" s="403" t="s">
        <v>118</v>
      </c>
      <c r="D1886" s="404" t="s">
        <v>18987</v>
      </c>
      <c r="E1886" s="655">
        <v>21.4</v>
      </c>
    </row>
    <row r="1887" spans="1:7">
      <c r="A1887" s="660">
        <v>37409</v>
      </c>
      <c r="B1887" s="402" t="s">
        <v>1809</v>
      </c>
      <c r="C1887" s="403" t="s">
        <v>118</v>
      </c>
      <c r="D1887" s="404" t="s">
        <v>18987</v>
      </c>
      <c r="E1887" s="655">
        <v>21.04</v>
      </c>
    </row>
    <row r="1888" spans="1:7">
      <c r="A1888" s="660">
        <v>841</v>
      </c>
      <c r="B1888" s="402" t="s">
        <v>1810</v>
      </c>
      <c r="C1888" s="403" t="s">
        <v>118</v>
      </c>
      <c r="D1888" s="404" t="s">
        <v>18991</v>
      </c>
      <c r="E1888" s="655">
        <v>21.74</v>
      </c>
    </row>
    <row r="1889" spans="1:7">
      <c r="A1889" s="660">
        <v>25005</v>
      </c>
      <c r="B1889" s="402" t="s">
        <v>1811</v>
      </c>
      <c r="C1889" s="403" t="s">
        <v>118</v>
      </c>
      <c r="D1889" s="404" t="s">
        <v>18987</v>
      </c>
      <c r="E1889" s="655">
        <v>23.83</v>
      </c>
    </row>
    <row r="1890" spans="1:7">
      <c r="A1890" s="660">
        <v>25003</v>
      </c>
      <c r="B1890" s="402" t="s">
        <v>1812</v>
      </c>
      <c r="C1890" s="403" t="s">
        <v>118</v>
      </c>
      <c r="D1890" s="404" t="s">
        <v>18987</v>
      </c>
      <c r="E1890" s="655">
        <v>25.46</v>
      </c>
    </row>
    <row r="1891" spans="1:7">
      <c r="A1891" s="660">
        <v>37410</v>
      </c>
      <c r="B1891" s="402" t="s">
        <v>1813</v>
      </c>
      <c r="C1891" s="403" t="s">
        <v>118</v>
      </c>
      <c r="D1891" s="404" t="s">
        <v>18987</v>
      </c>
      <c r="E1891" s="655">
        <v>23.83</v>
      </c>
    </row>
    <row r="1892" spans="1:7">
      <c r="A1892" s="660">
        <v>842</v>
      </c>
      <c r="B1892" s="402" t="s">
        <v>1814</v>
      </c>
      <c r="C1892" s="403" t="s">
        <v>118</v>
      </c>
      <c r="D1892" s="404" t="s">
        <v>18987</v>
      </c>
      <c r="E1892" s="655">
        <v>26.81</v>
      </c>
    </row>
    <row r="1893" spans="1:7">
      <c r="A1893" s="660">
        <v>959</v>
      </c>
      <c r="B1893" s="402" t="s">
        <v>1815</v>
      </c>
      <c r="C1893" s="403"/>
      <c r="D1893" s="404" t="s">
        <v>18987</v>
      </c>
      <c r="E1893" s="655">
        <v>11.62</v>
      </c>
      <c r="G1893" s="400" t="s">
        <v>121</v>
      </c>
    </row>
    <row r="1894" spans="1:7">
      <c r="A1894" s="660">
        <v>960</v>
      </c>
      <c r="B1894" s="402" t="s">
        <v>1816</v>
      </c>
      <c r="C1894" s="403"/>
      <c r="D1894" s="404" t="s">
        <v>18987</v>
      </c>
      <c r="E1894" s="655">
        <v>17.239999999999998</v>
      </c>
      <c r="G1894" s="400" t="s">
        <v>121</v>
      </c>
    </row>
    <row r="1895" spans="1:7">
      <c r="A1895" s="660">
        <v>961</v>
      </c>
      <c r="B1895" s="402" t="s">
        <v>1817</v>
      </c>
      <c r="C1895" s="403"/>
      <c r="D1895" s="404" t="s">
        <v>18987</v>
      </c>
      <c r="E1895" s="655">
        <v>24.53</v>
      </c>
      <c r="G1895" s="400" t="s">
        <v>121</v>
      </c>
    </row>
    <row r="1896" spans="1:7">
      <c r="A1896" s="660">
        <v>962</v>
      </c>
      <c r="B1896" s="402" t="s">
        <v>1818</v>
      </c>
      <c r="C1896" s="403"/>
      <c r="D1896" s="404" t="s">
        <v>18987</v>
      </c>
      <c r="E1896" s="655">
        <v>35.380000000000003</v>
      </c>
      <c r="G1896" s="400" t="s">
        <v>121</v>
      </c>
    </row>
    <row r="1897" spans="1:7">
      <c r="A1897" s="660">
        <v>957</v>
      </c>
      <c r="B1897" s="402" t="s">
        <v>1819</v>
      </c>
      <c r="C1897" s="403"/>
      <c r="D1897" s="404" t="s">
        <v>18987</v>
      </c>
      <c r="E1897" s="655">
        <v>45.58</v>
      </c>
      <c r="G1897" s="400" t="s">
        <v>121</v>
      </c>
    </row>
    <row r="1898" spans="1:7">
      <c r="A1898" s="660">
        <v>958</v>
      </c>
      <c r="B1898" s="402" t="s">
        <v>1820</v>
      </c>
      <c r="C1898" s="403"/>
      <c r="D1898" s="404" t="s">
        <v>18987</v>
      </c>
      <c r="E1898" s="655">
        <v>57.01</v>
      </c>
      <c r="G1898" s="400" t="s">
        <v>121</v>
      </c>
    </row>
    <row r="1899" spans="1:7">
      <c r="A1899" s="660">
        <v>979</v>
      </c>
      <c r="B1899" s="402" t="s">
        <v>180</v>
      </c>
      <c r="C1899" s="403"/>
      <c r="D1899" s="404" t="s">
        <v>18991</v>
      </c>
      <c r="E1899" s="655">
        <v>5.51</v>
      </c>
      <c r="F1899" s="400" t="s">
        <v>121</v>
      </c>
    </row>
    <row r="1900" spans="1:7">
      <c r="A1900" s="660">
        <v>993</v>
      </c>
      <c r="B1900" s="402" t="s">
        <v>19790</v>
      </c>
      <c r="C1900" s="403"/>
      <c r="D1900" s="404" t="s">
        <v>18987</v>
      </c>
      <c r="E1900" s="655">
        <v>1.05</v>
      </c>
      <c r="G1900" s="400" t="s">
        <v>121</v>
      </c>
    </row>
    <row r="1901" spans="1:7">
      <c r="A1901" s="660" t="s">
        <v>19791</v>
      </c>
      <c r="B1901" s="402"/>
      <c r="C1901" s="403"/>
      <c r="D1901" s="404"/>
      <c r="E1901" s="655"/>
    </row>
    <row r="1902" spans="1:7">
      <c r="A1902" s="660">
        <v>1020</v>
      </c>
      <c r="B1902" s="402" t="s">
        <v>19792</v>
      </c>
      <c r="C1902" s="403"/>
      <c r="D1902" s="404" t="s">
        <v>18987</v>
      </c>
      <c r="E1902" s="655">
        <v>4.3</v>
      </c>
      <c r="G1902" s="400" t="s">
        <v>121</v>
      </c>
    </row>
    <row r="1903" spans="1:7">
      <c r="A1903" s="660" t="s">
        <v>19791</v>
      </c>
      <c r="B1903" s="402"/>
      <c r="C1903" s="403"/>
      <c r="D1903" s="404"/>
      <c r="E1903" s="655"/>
    </row>
    <row r="1904" spans="1:7">
      <c r="A1904" s="660">
        <v>1017</v>
      </c>
      <c r="B1904" s="402" t="s">
        <v>19793</v>
      </c>
      <c r="C1904" s="403"/>
      <c r="D1904" s="404" t="s">
        <v>18987</v>
      </c>
      <c r="E1904" s="655">
        <v>40.22</v>
      </c>
      <c r="G1904" s="400" t="s">
        <v>121</v>
      </c>
    </row>
    <row r="1905" spans="1:7">
      <c r="A1905" s="660" t="s">
        <v>19791</v>
      </c>
      <c r="B1905" s="402"/>
      <c r="C1905" s="403"/>
      <c r="D1905" s="404"/>
      <c r="E1905" s="655"/>
    </row>
    <row r="1906" spans="1:7">
      <c r="A1906" s="660">
        <v>999</v>
      </c>
      <c r="B1906" s="402" t="s">
        <v>19794</v>
      </c>
      <c r="C1906" s="403"/>
      <c r="D1906" s="404" t="s">
        <v>18987</v>
      </c>
      <c r="E1906" s="655">
        <v>51.09</v>
      </c>
      <c r="G1906" s="400" t="s">
        <v>121</v>
      </c>
    </row>
    <row r="1907" spans="1:7">
      <c r="A1907" s="660" t="s">
        <v>19791</v>
      </c>
      <c r="B1907" s="402"/>
      <c r="C1907" s="403"/>
      <c r="D1907" s="404"/>
      <c r="E1907" s="655"/>
    </row>
    <row r="1908" spans="1:7">
      <c r="A1908" s="660">
        <v>995</v>
      </c>
      <c r="B1908" s="402" t="s">
        <v>19795</v>
      </c>
      <c r="C1908" s="403"/>
      <c r="D1908" s="404" t="s">
        <v>18987</v>
      </c>
      <c r="E1908" s="655">
        <v>6.46</v>
      </c>
      <c r="G1908" s="400" t="s">
        <v>121</v>
      </c>
    </row>
    <row r="1909" spans="1:7">
      <c r="A1909" s="660" t="s">
        <v>19791</v>
      </c>
      <c r="B1909" s="402"/>
      <c r="C1909" s="403"/>
      <c r="D1909" s="404"/>
      <c r="E1909" s="655"/>
    </row>
    <row r="1910" spans="1:7">
      <c r="A1910" s="660">
        <v>1000</v>
      </c>
      <c r="B1910" s="402" t="s">
        <v>19796</v>
      </c>
      <c r="C1910" s="403"/>
      <c r="D1910" s="404" t="s">
        <v>18987</v>
      </c>
      <c r="E1910" s="655">
        <v>62.61</v>
      </c>
      <c r="G1910" s="400" t="s">
        <v>121</v>
      </c>
    </row>
    <row r="1911" spans="1:7">
      <c r="A1911" s="660" t="s">
        <v>19791</v>
      </c>
      <c r="B1911" s="402"/>
      <c r="C1911" s="403"/>
      <c r="D1911" s="404"/>
      <c r="E1911" s="655"/>
    </row>
    <row r="1912" spans="1:7">
      <c r="A1912" s="660">
        <v>1022</v>
      </c>
      <c r="B1912" s="402" t="s">
        <v>19797</v>
      </c>
      <c r="C1912" s="403"/>
      <c r="D1912" s="404" t="s">
        <v>18987</v>
      </c>
      <c r="E1912" s="655">
        <v>1.35</v>
      </c>
      <c r="G1912" s="400" t="s">
        <v>121</v>
      </c>
    </row>
    <row r="1913" spans="1:7">
      <c r="A1913" s="660" t="s">
        <v>19791</v>
      </c>
      <c r="B1913" s="402"/>
      <c r="C1913" s="403"/>
      <c r="D1913" s="404"/>
      <c r="E1913" s="655"/>
    </row>
    <row r="1914" spans="1:7">
      <c r="A1914" s="660">
        <v>1015</v>
      </c>
      <c r="B1914" s="402" t="s">
        <v>19798</v>
      </c>
      <c r="C1914" s="403"/>
      <c r="D1914" s="404" t="s">
        <v>18987</v>
      </c>
      <c r="E1914" s="655">
        <v>84.8</v>
      </c>
      <c r="G1914" s="400" t="s">
        <v>121</v>
      </c>
    </row>
    <row r="1915" spans="1:7">
      <c r="A1915" s="660" t="s">
        <v>19791</v>
      </c>
      <c r="B1915" s="402"/>
      <c r="C1915" s="403"/>
      <c r="D1915" s="404"/>
      <c r="E1915" s="655"/>
    </row>
    <row r="1916" spans="1:7">
      <c r="A1916" s="660">
        <v>996</v>
      </c>
      <c r="B1916" s="402" t="s">
        <v>19799</v>
      </c>
      <c r="C1916" s="403"/>
      <c r="D1916" s="404" t="s">
        <v>18987</v>
      </c>
      <c r="E1916" s="655">
        <v>9.9600000000000009</v>
      </c>
      <c r="G1916" s="400" t="s">
        <v>121</v>
      </c>
    </row>
    <row r="1917" spans="1:7">
      <c r="A1917" s="660" t="s">
        <v>19791</v>
      </c>
      <c r="B1917" s="402"/>
      <c r="C1917" s="403"/>
      <c r="D1917" s="404"/>
      <c r="E1917" s="655"/>
    </row>
    <row r="1918" spans="1:7">
      <c r="A1918" s="660">
        <v>1001</v>
      </c>
      <c r="B1918" s="402" t="s">
        <v>19800</v>
      </c>
      <c r="C1918" s="403"/>
      <c r="D1918" s="404" t="s">
        <v>18987</v>
      </c>
      <c r="E1918" s="655">
        <v>100.88</v>
      </c>
      <c r="G1918" s="400" t="s">
        <v>121</v>
      </c>
    </row>
    <row r="1919" spans="1:7">
      <c r="A1919" s="660" t="s">
        <v>19791</v>
      </c>
      <c r="B1919" s="402"/>
      <c r="C1919" s="403"/>
      <c r="D1919" s="404"/>
      <c r="E1919" s="655"/>
    </row>
    <row r="1920" spans="1:7">
      <c r="A1920" s="660">
        <v>1019</v>
      </c>
      <c r="B1920" s="402" t="s">
        <v>19801</v>
      </c>
      <c r="C1920" s="403"/>
      <c r="D1920" s="404" t="s">
        <v>18987</v>
      </c>
      <c r="E1920" s="655">
        <v>13.12</v>
      </c>
      <c r="G1920" s="400" t="s">
        <v>121</v>
      </c>
    </row>
    <row r="1921" spans="1:7">
      <c r="A1921" s="660" t="s">
        <v>19791</v>
      </c>
      <c r="B1921" s="402"/>
      <c r="C1921" s="403"/>
      <c r="D1921" s="404"/>
      <c r="E1921" s="655"/>
    </row>
    <row r="1922" spans="1:7">
      <c r="A1922" s="660">
        <v>1021</v>
      </c>
      <c r="B1922" s="402" t="s">
        <v>19802</v>
      </c>
      <c r="C1922" s="403"/>
      <c r="D1922" s="404" t="s">
        <v>18987</v>
      </c>
      <c r="E1922" s="655">
        <v>2.25</v>
      </c>
      <c r="G1922" s="400" t="s">
        <v>121</v>
      </c>
    </row>
    <row r="1923" spans="1:7">
      <c r="A1923" s="660" t="s">
        <v>19791</v>
      </c>
      <c r="B1923" s="402"/>
      <c r="C1923" s="403"/>
      <c r="D1923" s="404"/>
      <c r="E1923" s="655"/>
    </row>
    <row r="1924" spans="1:7">
      <c r="A1924" s="660">
        <v>1018</v>
      </c>
      <c r="B1924" s="402" t="s">
        <v>19803</v>
      </c>
      <c r="C1924" s="403"/>
      <c r="D1924" s="404" t="s">
        <v>18987</v>
      </c>
      <c r="E1924" s="655">
        <v>17.78</v>
      </c>
      <c r="G1924" s="400" t="s">
        <v>121</v>
      </c>
    </row>
    <row r="1925" spans="1:7">
      <c r="A1925" s="660" t="s">
        <v>19804</v>
      </c>
      <c r="B1925" s="402"/>
      <c r="C1925" s="403"/>
      <c r="D1925" s="404"/>
      <c r="E1925" s="655"/>
    </row>
    <row r="1926" spans="1:7">
      <c r="A1926" s="660">
        <v>994</v>
      </c>
      <c r="B1926" s="402" t="s">
        <v>19805</v>
      </c>
      <c r="C1926" s="403"/>
      <c r="D1926" s="404" t="s">
        <v>18987</v>
      </c>
      <c r="E1926" s="655">
        <v>2.8</v>
      </c>
      <c r="G1926" s="400" t="s">
        <v>121</v>
      </c>
    </row>
    <row r="1927" spans="1:7">
      <c r="A1927" s="660" t="s">
        <v>19791</v>
      </c>
      <c r="B1927" s="402"/>
      <c r="C1927" s="403"/>
      <c r="D1927" s="404"/>
      <c r="E1927" s="655"/>
    </row>
    <row r="1928" spans="1:7">
      <c r="A1928" s="660">
        <v>977</v>
      </c>
      <c r="B1928" s="402" t="s">
        <v>19806</v>
      </c>
      <c r="C1928" s="403"/>
      <c r="D1928" s="404" t="s">
        <v>18987</v>
      </c>
      <c r="E1928" s="655">
        <v>24.84</v>
      </c>
      <c r="G1928" s="400" t="s">
        <v>121</v>
      </c>
    </row>
    <row r="1929" spans="1:7">
      <c r="A1929" s="660" t="s">
        <v>19791</v>
      </c>
      <c r="B1929" s="402"/>
      <c r="C1929" s="403"/>
      <c r="D1929" s="404"/>
      <c r="E1929" s="655"/>
    </row>
    <row r="1930" spans="1:7">
      <c r="A1930" s="660" t="s">
        <v>19024</v>
      </c>
      <c r="B1930" s="402"/>
      <c r="C1930" s="403"/>
      <c r="D1930" s="404"/>
      <c r="E1930" s="655"/>
    </row>
    <row r="1931" spans="1:7">
      <c r="A1931" s="660" t="s">
        <v>19067</v>
      </c>
      <c r="B1931" s="402"/>
      <c r="C1931" s="403"/>
      <c r="D1931" s="404"/>
      <c r="E1931" s="655"/>
      <c r="G1931" s="400" t="s">
        <v>19068</v>
      </c>
    </row>
    <row r="1932" spans="1:7">
      <c r="A1932" s="660" t="s">
        <v>19069</v>
      </c>
      <c r="B1932" s="402"/>
      <c r="C1932" s="403"/>
      <c r="D1932" s="404"/>
      <c r="E1932" s="655"/>
    </row>
    <row r="1933" spans="1:7">
      <c r="A1933" s="660" t="s">
        <v>19070</v>
      </c>
      <c r="B1933" s="402"/>
      <c r="C1933" s="403"/>
      <c r="D1933" s="404"/>
      <c r="E1933" s="655"/>
    </row>
    <row r="1934" spans="1:7">
      <c r="A1934" s="660" t="s">
        <v>19071</v>
      </c>
      <c r="B1934" s="402"/>
      <c r="C1934" s="403"/>
      <c r="D1934" s="404"/>
      <c r="E1934" s="655"/>
    </row>
    <row r="1935" spans="1:7">
      <c r="A1935" s="660" t="s">
        <v>19072</v>
      </c>
      <c r="B1935" s="402"/>
      <c r="C1935" s="403"/>
      <c r="D1935" s="404"/>
      <c r="E1935" s="655"/>
    </row>
    <row r="1936" spans="1:7">
      <c r="A1936" s="660" t="s">
        <v>19073</v>
      </c>
      <c r="B1936" s="402"/>
      <c r="C1936" s="403"/>
      <c r="D1936" s="404"/>
      <c r="E1936" s="655"/>
    </row>
    <row r="1937" spans="1:7">
      <c r="A1937" s="660" t="s">
        <v>19074</v>
      </c>
      <c r="B1937" s="402"/>
      <c r="C1937" s="403" t="s">
        <v>19115</v>
      </c>
      <c r="D1937" s="404"/>
      <c r="E1937" s="655"/>
    </row>
    <row r="1938" spans="1:7">
      <c r="A1938" s="660" t="s">
        <v>19075</v>
      </c>
      <c r="B1938" s="402"/>
      <c r="C1938" s="403"/>
      <c r="D1938" s="404" t="s">
        <v>19077</v>
      </c>
      <c r="E1938" s="655"/>
      <c r="F1938" s="400" t="s">
        <v>19078</v>
      </c>
      <c r="G1938" s="400" t="s">
        <v>19076</v>
      </c>
    </row>
    <row r="1939" spans="1:7">
      <c r="A1939" s="660" t="s">
        <v>19079</v>
      </c>
      <c r="B1939" s="402" t="s">
        <v>19080</v>
      </c>
      <c r="C1939" s="403"/>
      <c r="D1939" s="404" t="s">
        <v>19081</v>
      </c>
      <c r="E1939" s="655" t="s">
        <v>19082</v>
      </c>
    </row>
    <row r="1940" spans="1:7">
      <c r="A1940" s="660"/>
      <c r="B1940" s="402"/>
      <c r="C1940" s="403"/>
      <c r="D1940" s="404" t="s">
        <v>19083</v>
      </c>
      <c r="E1940" s="655" t="s">
        <v>19084</v>
      </c>
    </row>
    <row r="1941" spans="1:7">
      <c r="A1941" s="660">
        <v>998</v>
      </c>
      <c r="B1941" s="402" t="s">
        <v>19807</v>
      </c>
      <c r="C1941" s="403"/>
      <c r="D1941" s="404" t="s">
        <v>18987</v>
      </c>
      <c r="E1941" s="655">
        <v>34.81</v>
      </c>
      <c r="G1941" s="400" t="s">
        <v>121</v>
      </c>
    </row>
    <row r="1942" spans="1:7">
      <c r="A1942" s="660" t="s">
        <v>19791</v>
      </c>
      <c r="B1942" s="402"/>
      <c r="C1942" s="403"/>
      <c r="D1942" s="404"/>
      <c r="E1942" s="655"/>
    </row>
    <row r="1943" spans="1:7">
      <c r="A1943" s="660">
        <v>876</v>
      </c>
      <c r="B1943" s="402" t="s">
        <v>19808</v>
      </c>
      <c r="C1943" s="403"/>
      <c r="D1943" s="404" t="s">
        <v>18987</v>
      </c>
      <c r="E1943" s="655">
        <v>156.97999999999999</v>
      </c>
      <c r="G1943" s="400" t="s">
        <v>121</v>
      </c>
    </row>
    <row r="1944" spans="1:7">
      <c r="A1944" s="660" t="s">
        <v>19809</v>
      </c>
      <c r="B1944" s="402"/>
      <c r="C1944" s="403"/>
      <c r="D1944" s="404"/>
      <c r="E1944" s="655"/>
    </row>
    <row r="1945" spans="1:7">
      <c r="A1945" s="660">
        <v>877</v>
      </c>
      <c r="B1945" s="402" t="s">
        <v>19810</v>
      </c>
      <c r="C1945" s="403"/>
      <c r="D1945" s="404" t="s">
        <v>18987</v>
      </c>
      <c r="E1945" s="655">
        <v>174.96</v>
      </c>
      <c r="G1945" s="400" t="s">
        <v>121</v>
      </c>
    </row>
    <row r="1946" spans="1:7">
      <c r="A1946" s="660" t="s">
        <v>19809</v>
      </c>
      <c r="B1946" s="402"/>
      <c r="C1946" s="403"/>
      <c r="D1946" s="404"/>
      <c r="E1946" s="655"/>
    </row>
    <row r="1947" spans="1:7">
      <c r="A1947" s="660">
        <v>882</v>
      </c>
      <c r="B1947" s="402" t="s">
        <v>19811</v>
      </c>
      <c r="C1947" s="403"/>
      <c r="D1947" s="404" t="s">
        <v>18987</v>
      </c>
      <c r="E1947" s="655">
        <v>199.11</v>
      </c>
      <c r="G1947" s="400" t="s">
        <v>121</v>
      </c>
    </row>
    <row r="1948" spans="1:7">
      <c r="A1948" s="660" t="s">
        <v>19809</v>
      </c>
      <c r="B1948" s="402"/>
      <c r="C1948" s="403"/>
      <c r="D1948" s="404"/>
      <c r="E1948" s="655"/>
    </row>
    <row r="1949" spans="1:7">
      <c r="A1949" s="660">
        <v>878</v>
      </c>
      <c r="B1949" s="402" t="s">
        <v>19812</v>
      </c>
      <c r="C1949" s="403"/>
      <c r="D1949" s="404" t="s">
        <v>18987</v>
      </c>
      <c r="E1949" s="655">
        <v>237.43</v>
      </c>
      <c r="G1949" s="400" t="s">
        <v>121</v>
      </c>
    </row>
    <row r="1950" spans="1:7">
      <c r="A1950" s="660" t="s">
        <v>19809</v>
      </c>
      <c r="B1950" s="402"/>
      <c r="C1950" s="403"/>
      <c r="D1950" s="404"/>
      <c r="E1950" s="655"/>
    </row>
    <row r="1951" spans="1:7">
      <c r="A1951" s="660">
        <v>879</v>
      </c>
      <c r="B1951" s="402" t="s">
        <v>19813</v>
      </c>
      <c r="C1951" s="403"/>
      <c r="D1951" s="404" t="s">
        <v>18987</v>
      </c>
      <c r="E1951" s="655">
        <v>275.95</v>
      </c>
      <c r="G1951" s="400" t="s">
        <v>121</v>
      </c>
    </row>
    <row r="1952" spans="1:7">
      <c r="A1952" s="660" t="s">
        <v>19809</v>
      </c>
      <c r="B1952" s="402"/>
      <c r="C1952" s="403"/>
      <c r="D1952" s="404"/>
      <c r="E1952" s="655"/>
    </row>
    <row r="1953" spans="1:7">
      <c r="A1953" s="660">
        <v>880</v>
      </c>
      <c r="B1953" s="402" t="s">
        <v>19814</v>
      </c>
      <c r="C1953" s="403"/>
      <c r="D1953" s="404" t="s">
        <v>18987</v>
      </c>
      <c r="E1953" s="655">
        <v>326.24</v>
      </c>
      <c r="G1953" s="400" t="s">
        <v>121</v>
      </c>
    </row>
    <row r="1954" spans="1:7">
      <c r="A1954" s="660" t="s">
        <v>19809</v>
      </c>
      <c r="B1954" s="402"/>
      <c r="C1954" s="403"/>
      <c r="D1954" s="404"/>
      <c r="E1954" s="655"/>
    </row>
    <row r="1955" spans="1:7">
      <c r="A1955" s="660">
        <v>873</v>
      </c>
      <c r="B1955" s="402" t="s">
        <v>19815</v>
      </c>
      <c r="C1955" s="403"/>
      <c r="D1955" s="404" t="s">
        <v>18987</v>
      </c>
      <c r="E1955" s="655">
        <v>100.18</v>
      </c>
      <c r="G1955" s="400" t="s">
        <v>121</v>
      </c>
    </row>
    <row r="1956" spans="1:7">
      <c r="A1956" s="660" t="s">
        <v>19809</v>
      </c>
      <c r="B1956" s="402"/>
      <c r="C1956" s="403"/>
      <c r="D1956" s="404"/>
      <c r="E1956" s="655"/>
    </row>
    <row r="1957" spans="1:7">
      <c r="A1957" s="660">
        <v>881</v>
      </c>
      <c r="B1957" s="402" t="s">
        <v>19816</v>
      </c>
      <c r="C1957" s="403"/>
      <c r="D1957" s="404" t="s">
        <v>18987</v>
      </c>
      <c r="E1957" s="655">
        <v>389.1</v>
      </c>
      <c r="G1957" s="400" t="s">
        <v>121</v>
      </c>
    </row>
    <row r="1958" spans="1:7">
      <c r="A1958" s="660" t="s">
        <v>19809</v>
      </c>
      <c r="B1958" s="402"/>
      <c r="C1958" s="403"/>
      <c r="D1958" s="404"/>
      <c r="E1958" s="655"/>
    </row>
    <row r="1959" spans="1:7">
      <c r="A1959" s="660">
        <v>874</v>
      </c>
      <c r="B1959" s="402" t="s">
        <v>19817</v>
      </c>
      <c r="C1959" s="403"/>
      <c r="D1959" s="404" t="s">
        <v>18987</v>
      </c>
      <c r="E1959" s="655">
        <v>119.51</v>
      </c>
      <c r="G1959" s="400" t="s">
        <v>121</v>
      </c>
    </row>
    <row r="1960" spans="1:7">
      <c r="A1960" s="660" t="s">
        <v>19809</v>
      </c>
      <c r="B1960" s="402"/>
      <c r="C1960" s="403"/>
      <c r="D1960" s="404"/>
      <c r="E1960" s="655"/>
    </row>
    <row r="1961" spans="1:7">
      <c r="A1961" s="660">
        <v>875</v>
      </c>
      <c r="B1961" s="402" t="s">
        <v>19818</v>
      </c>
      <c r="C1961" s="403"/>
      <c r="D1961" s="404" t="s">
        <v>18987</v>
      </c>
      <c r="E1961" s="655">
        <v>138.9</v>
      </c>
      <c r="G1961" s="400" t="s">
        <v>121</v>
      </c>
    </row>
    <row r="1962" spans="1:7">
      <c r="A1962" s="660" t="s">
        <v>19809</v>
      </c>
      <c r="B1962" s="402"/>
      <c r="C1962" s="403"/>
      <c r="D1962" s="404"/>
      <c r="E1962" s="655"/>
    </row>
    <row r="1963" spans="1:7">
      <c r="A1963" s="660">
        <v>1011</v>
      </c>
      <c r="B1963" s="402" t="s">
        <v>19819</v>
      </c>
      <c r="C1963" s="403"/>
      <c r="D1963" s="404" t="s">
        <v>18987</v>
      </c>
      <c r="E1963" s="655">
        <v>0.45</v>
      </c>
      <c r="G1963" s="400" t="s">
        <v>121</v>
      </c>
    </row>
    <row r="1964" spans="1:7">
      <c r="A1964" s="660" t="s">
        <v>19820</v>
      </c>
      <c r="B1964" s="402"/>
      <c r="C1964" s="403"/>
      <c r="D1964" s="404"/>
      <c r="E1964" s="655"/>
    </row>
    <row r="1965" spans="1:7">
      <c r="A1965" s="660">
        <v>1013</v>
      </c>
      <c r="B1965" s="402" t="s">
        <v>19821</v>
      </c>
      <c r="C1965" s="403"/>
      <c r="D1965" s="404" t="s">
        <v>18987</v>
      </c>
      <c r="E1965" s="655">
        <v>0.75</v>
      </c>
      <c r="G1965" s="400" t="s">
        <v>121</v>
      </c>
    </row>
    <row r="1966" spans="1:7">
      <c r="A1966" s="660" t="s">
        <v>19820</v>
      </c>
      <c r="B1966" s="402"/>
      <c r="C1966" s="403"/>
      <c r="D1966" s="404"/>
      <c r="E1966" s="655"/>
    </row>
    <row r="1967" spans="1:7">
      <c r="A1967" s="660">
        <v>983</v>
      </c>
      <c r="B1967" s="402" t="s">
        <v>19822</v>
      </c>
      <c r="C1967" s="403"/>
      <c r="D1967" s="404" t="s">
        <v>18987</v>
      </c>
      <c r="E1967" s="655">
        <v>0.75</v>
      </c>
      <c r="G1967" s="400" t="s">
        <v>121</v>
      </c>
    </row>
    <row r="1968" spans="1:7">
      <c r="A1968" s="660" t="s">
        <v>19809</v>
      </c>
      <c r="B1968" s="402"/>
      <c r="C1968" s="403"/>
      <c r="D1968" s="404"/>
      <c r="E1968" s="655"/>
    </row>
    <row r="1969" spans="1:7">
      <c r="A1969" s="660">
        <v>980</v>
      </c>
      <c r="B1969" s="402" t="s">
        <v>19823</v>
      </c>
      <c r="C1969" s="403"/>
      <c r="D1969" s="404" t="s">
        <v>18987</v>
      </c>
      <c r="E1969" s="655">
        <v>4.75</v>
      </c>
      <c r="G1969" s="400" t="s">
        <v>121</v>
      </c>
    </row>
    <row r="1970" spans="1:7">
      <c r="A1970" s="660" t="s">
        <v>19820</v>
      </c>
      <c r="B1970" s="402"/>
      <c r="C1970" s="403"/>
      <c r="D1970" s="404"/>
      <c r="E1970" s="655"/>
    </row>
    <row r="1971" spans="1:7">
      <c r="A1971" s="660">
        <v>985</v>
      </c>
      <c r="B1971" s="402" t="s">
        <v>1825</v>
      </c>
      <c r="C1971" s="403"/>
      <c r="D1971" s="404" t="s">
        <v>18987</v>
      </c>
      <c r="E1971" s="655">
        <v>3.85</v>
      </c>
      <c r="G1971" s="400" t="s">
        <v>121</v>
      </c>
    </row>
    <row r="1972" spans="1:7">
      <c r="A1972" s="660">
        <v>1006</v>
      </c>
      <c r="B1972" s="402" t="s">
        <v>19824</v>
      </c>
      <c r="C1972" s="403"/>
      <c r="D1972" s="404" t="s">
        <v>18987</v>
      </c>
      <c r="E1972" s="655">
        <v>38.01</v>
      </c>
      <c r="G1972" s="400" t="s">
        <v>121</v>
      </c>
    </row>
    <row r="1973" spans="1:7">
      <c r="A1973" s="660" t="s">
        <v>19809</v>
      </c>
      <c r="B1973" s="402"/>
      <c r="C1973" s="403"/>
      <c r="D1973" s="404"/>
      <c r="E1973" s="655"/>
    </row>
    <row r="1974" spans="1:7">
      <c r="A1974" s="660">
        <v>990</v>
      </c>
      <c r="B1974" s="402" t="s">
        <v>19825</v>
      </c>
      <c r="C1974" s="403"/>
      <c r="D1974" s="404" t="s">
        <v>18987</v>
      </c>
      <c r="E1974" s="655">
        <v>45.93</v>
      </c>
      <c r="G1974" s="400" t="s">
        <v>121</v>
      </c>
    </row>
    <row r="1975" spans="1:7">
      <c r="A1975" s="660" t="s">
        <v>19809</v>
      </c>
      <c r="B1975" s="402"/>
      <c r="C1975" s="403"/>
      <c r="D1975" s="404"/>
      <c r="E1975" s="655"/>
    </row>
    <row r="1976" spans="1:7">
      <c r="A1976" s="660">
        <v>1005</v>
      </c>
      <c r="B1976" s="402" t="s">
        <v>19826</v>
      </c>
      <c r="C1976" s="403"/>
      <c r="D1976" s="404" t="s">
        <v>18987</v>
      </c>
      <c r="E1976" s="655">
        <v>57.45</v>
      </c>
      <c r="G1976" s="400" t="s">
        <v>121</v>
      </c>
    </row>
    <row r="1977" spans="1:7">
      <c r="A1977" s="660" t="s">
        <v>19809</v>
      </c>
      <c r="B1977" s="402"/>
      <c r="C1977" s="403"/>
      <c r="D1977" s="404"/>
      <c r="E1977" s="655"/>
    </row>
    <row r="1978" spans="1:7">
      <c r="A1978" s="660">
        <v>1014</v>
      </c>
      <c r="B1978" s="402" t="s">
        <v>996</v>
      </c>
      <c r="C1978" s="403"/>
      <c r="D1978" s="404" t="s">
        <v>18987</v>
      </c>
      <c r="E1978" s="655">
        <v>1.25</v>
      </c>
      <c r="G1978" s="400" t="s">
        <v>121</v>
      </c>
    </row>
    <row r="1979" spans="1:7">
      <c r="A1979" s="660" t="s">
        <v>19820</v>
      </c>
      <c r="B1979" s="402"/>
      <c r="C1979" s="403"/>
      <c r="D1979" s="404"/>
      <c r="E1979" s="655"/>
    </row>
    <row r="1980" spans="1:7">
      <c r="A1980" s="660">
        <v>984</v>
      </c>
      <c r="B1980" s="402" t="s">
        <v>19827</v>
      </c>
      <c r="C1980" s="403"/>
      <c r="D1980" s="404" t="s">
        <v>18987</v>
      </c>
      <c r="E1980" s="655">
        <v>1.05</v>
      </c>
      <c r="G1980" s="400" t="s">
        <v>121</v>
      </c>
    </row>
    <row r="1981" spans="1:7">
      <c r="A1981" s="660" t="s">
        <v>19809</v>
      </c>
      <c r="B1981" s="402"/>
      <c r="C1981" s="403"/>
      <c r="D1981" s="404"/>
      <c r="E1981" s="655"/>
    </row>
    <row r="1982" spans="1:7">
      <c r="A1982" s="660">
        <v>991</v>
      </c>
      <c r="B1982" s="402" t="s">
        <v>19828</v>
      </c>
      <c r="C1982" s="403"/>
      <c r="D1982" s="404" t="s">
        <v>18987</v>
      </c>
      <c r="E1982" s="655">
        <v>74.78</v>
      </c>
      <c r="G1982" s="400" t="s">
        <v>121</v>
      </c>
    </row>
    <row r="1983" spans="1:7">
      <c r="A1983" s="660" t="s">
        <v>19809</v>
      </c>
      <c r="B1983" s="402"/>
      <c r="C1983" s="403"/>
      <c r="D1983" s="404"/>
      <c r="E1983" s="655"/>
    </row>
    <row r="1984" spans="1:7">
      <c r="A1984" s="660">
        <v>986</v>
      </c>
      <c r="B1984" s="402" t="s">
        <v>451</v>
      </c>
      <c r="C1984" s="403"/>
      <c r="D1984" s="404" t="s">
        <v>18987</v>
      </c>
      <c r="E1984" s="655">
        <v>8.61</v>
      </c>
      <c r="G1984" s="400" t="s">
        <v>121</v>
      </c>
    </row>
    <row r="1985" spans="1:7">
      <c r="A1985" s="660">
        <v>11798</v>
      </c>
      <c r="B1985" s="402" t="s">
        <v>1826</v>
      </c>
      <c r="C1985" s="403"/>
      <c r="D1985" s="404" t="s">
        <v>18987</v>
      </c>
      <c r="E1985" s="655">
        <v>18.53</v>
      </c>
      <c r="G1985" s="400" t="s">
        <v>121</v>
      </c>
    </row>
    <row r="1986" spans="1:7">
      <c r="A1986" s="660">
        <v>11801</v>
      </c>
      <c r="B1986" s="402" t="s">
        <v>1827</v>
      </c>
      <c r="C1986" s="403"/>
      <c r="D1986" s="404" t="s">
        <v>18987</v>
      </c>
      <c r="E1986" s="655">
        <v>24.99</v>
      </c>
      <c r="G1986" s="400" t="s">
        <v>121</v>
      </c>
    </row>
    <row r="1987" spans="1:7">
      <c r="A1987" s="660">
        <v>11804</v>
      </c>
      <c r="B1987" s="402" t="s">
        <v>1828</v>
      </c>
      <c r="C1987" s="403"/>
      <c r="D1987" s="404" t="s">
        <v>18987</v>
      </c>
      <c r="E1987" s="655">
        <v>37.159999999999997</v>
      </c>
      <c r="G1987" s="400" t="s">
        <v>121</v>
      </c>
    </row>
    <row r="1988" spans="1:7">
      <c r="A1988" s="660">
        <v>1024</v>
      </c>
      <c r="B1988" s="402" t="s">
        <v>19829</v>
      </c>
      <c r="C1988" s="403"/>
      <c r="D1988" s="404" t="s">
        <v>18987</v>
      </c>
      <c r="E1988" s="655">
        <v>90.91</v>
      </c>
      <c r="G1988" s="400" t="s">
        <v>121</v>
      </c>
    </row>
    <row r="1989" spans="1:7">
      <c r="A1989" s="660" t="s">
        <v>19809</v>
      </c>
      <c r="B1989" s="402"/>
      <c r="C1989" s="403"/>
      <c r="D1989" s="404"/>
      <c r="E1989" s="655"/>
    </row>
    <row r="1990" spans="1:7">
      <c r="A1990" s="660">
        <v>987</v>
      </c>
      <c r="B1990" s="402" t="s">
        <v>454</v>
      </c>
      <c r="C1990" s="403"/>
      <c r="D1990" s="404" t="s">
        <v>18987</v>
      </c>
      <c r="E1990" s="655">
        <v>11.42</v>
      </c>
      <c r="G1990" s="400" t="s">
        <v>121</v>
      </c>
    </row>
    <row r="1991" spans="1:7">
      <c r="A1991" s="660">
        <v>981</v>
      </c>
      <c r="B1991" s="402" t="s">
        <v>19830</v>
      </c>
      <c r="C1991" s="403"/>
      <c r="D1991" s="404" t="s">
        <v>18987</v>
      </c>
      <c r="E1991" s="655">
        <v>1.8</v>
      </c>
      <c r="G1991" s="400" t="s">
        <v>121</v>
      </c>
    </row>
    <row r="1992" spans="1:7">
      <c r="A1992" s="660" t="s">
        <v>19820</v>
      </c>
      <c r="B1992" s="402"/>
      <c r="C1992" s="403"/>
      <c r="D1992" s="404"/>
      <c r="E1992" s="655"/>
    </row>
    <row r="1993" spans="1:7">
      <c r="A1993" s="660">
        <v>1003</v>
      </c>
      <c r="B1993" s="402" t="s">
        <v>1829</v>
      </c>
      <c r="C1993" s="403"/>
      <c r="D1993" s="404" t="s">
        <v>18987</v>
      </c>
      <c r="E1993" s="655">
        <v>1.5</v>
      </c>
      <c r="G1993" s="400" t="s">
        <v>121</v>
      </c>
    </row>
    <row r="1994" spans="1:7">
      <c r="A1994" s="660">
        <v>992</v>
      </c>
      <c r="B1994" s="402" t="s">
        <v>19831</v>
      </c>
      <c r="C1994" s="403"/>
      <c r="D1994" s="404" t="s">
        <v>18987</v>
      </c>
      <c r="E1994" s="655">
        <v>118.16</v>
      </c>
      <c r="G1994" s="400" t="s">
        <v>121</v>
      </c>
    </row>
    <row r="1995" spans="1:7">
      <c r="A1995" s="660" t="s">
        <v>19809</v>
      </c>
      <c r="B1995" s="402"/>
      <c r="C1995" s="403"/>
      <c r="D1995" s="404"/>
      <c r="E1995" s="655"/>
    </row>
    <row r="1996" spans="1:7">
      <c r="A1996" s="660">
        <v>1007</v>
      </c>
      <c r="B1996" s="402" t="s">
        <v>457</v>
      </c>
      <c r="C1996" s="403"/>
      <c r="D1996" s="404" t="s">
        <v>18987</v>
      </c>
      <c r="E1996" s="655">
        <v>15.42</v>
      </c>
      <c r="G1996" s="400" t="s">
        <v>121</v>
      </c>
    </row>
    <row r="1997" spans="1:7">
      <c r="A1997" s="660">
        <v>982</v>
      </c>
      <c r="B1997" s="402" t="s">
        <v>19832</v>
      </c>
      <c r="C1997" s="403"/>
      <c r="D1997" s="404" t="s">
        <v>18987</v>
      </c>
      <c r="E1997" s="655">
        <v>2.7</v>
      </c>
      <c r="G1997" s="400" t="s">
        <v>121</v>
      </c>
    </row>
    <row r="1998" spans="1:7">
      <c r="A1998" s="660" t="s">
        <v>19820</v>
      </c>
      <c r="B1998" s="402"/>
      <c r="C1998" s="403"/>
      <c r="D1998" s="404"/>
      <c r="E1998" s="655"/>
    </row>
    <row r="1999" spans="1:7">
      <c r="A1999" s="660" t="s">
        <v>19024</v>
      </c>
      <c r="B1999" s="402"/>
      <c r="C1999" s="403"/>
      <c r="D1999" s="404"/>
      <c r="E1999" s="655"/>
    </row>
    <row r="2000" spans="1:7">
      <c r="A2000" s="660" t="s">
        <v>19067</v>
      </c>
      <c r="B2000" s="402"/>
      <c r="C2000" s="403"/>
      <c r="D2000" s="404"/>
      <c r="E2000" s="655"/>
      <c r="G2000" s="400" t="s">
        <v>19068</v>
      </c>
    </row>
    <row r="2001" spans="1:7">
      <c r="A2001" s="660" t="s">
        <v>19069</v>
      </c>
      <c r="B2001" s="402"/>
      <c r="C2001" s="403"/>
      <c r="D2001" s="404"/>
      <c r="E2001" s="655"/>
    </row>
    <row r="2002" spans="1:7">
      <c r="A2002" s="660" t="s">
        <v>19070</v>
      </c>
      <c r="B2002" s="402"/>
      <c r="C2002" s="403"/>
      <c r="D2002" s="404"/>
      <c r="E2002" s="655"/>
    </row>
    <row r="2003" spans="1:7">
      <c r="A2003" s="660" t="s">
        <v>19071</v>
      </c>
      <c r="B2003" s="402"/>
      <c r="C2003" s="403"/>
      <c r="D2003" s="404"/>
      <c r="E2003" s="655"/>
    </row>
    <row r="2004" spans="1:7">
      <c r="A2004" s="660" t="s">
        <v>19072</v>
      </c>
      <c r="B2004" s="402"/>
      <c r="C2004" s="403"/>
      <c r="D2004" s="404"/>
      <c r="E2004" s="655"/>
    </row>
    <row r="2005" spans="1:7">
      <c r="A2005" s="660" t="s">
        <v>19073</v>
      </c>
      <c r="B2005" s="402"/>
      <c r="C2005" s="403"/>
      <c r="D2005" s="404"/>
      <c r="E2005" s="655"/>
    </row>
    <row r="2006" spans="1:7">
      <c r="A2006" s="660" t="s">
        <v>19074</v>
      </c>
      <c r="B2006" s="402"/>
      <c r="C2006" s="403" t="s">
        <v>19115</v>
      </c>
      <c r="D2006" s="404"/>
      <c r="E2006" s="655"/>
    </row>
    <row r="2007" spans="1:7">
      <c r="A2007" s="660" t="s">
        <v>19075</v>
      </c>
      <c r="B2007" s="402"/>
      <c r="C2007" s="403"/>
      <c r="D2007" s="404" t="s">
        <v>19077</v>
      </c>
      <c r="E2007" s="655"/>
      <c r="F2007" s="400" t="s">
        <v>19078</v>
      </c>
      <c r="G2007" s="400" t="s">
        <v>19076</v>
      </c>
    </row>
    <row r="2008" spans="1:7">
      <c r="A2008" s="660" t="s">
        <v>19079</v>
      </c>
      <c r="B2008" s="402" t="s">
        <v>19080</v>
      </c>
      <c r="C2008" s="403"/>
      <c r="D2008" s="404" t="s">
        <v>19081</v>
      </c>
      <c r="E2008" s="655" t="s">
        <v>19082</v>
      </c>
    </row>
    <row r="2009" spans="1:7">
      <c r="A2009" s="660"/>
      <c r="B2009" s="402"/>
      <c r="C2009" s="403"/>
      <c r="D2009" s="404" t="s">
        <v>19083</v>
      </c>
      <c r="E2009" s="655" t="s">
        <v>19084</v>
      </c>
    </row>
    <row r="2010" spans="1:7">
      <c r="A2010" s="660" t="s">
        <v>19832</v>
      </c>
      <c r="B2010" s="402"/>
      <c r="C2010" s="403"/>
      <c r="D2010" s="404"/>
      <c r="E2010" s="655"/>
    </row>
    <row r="2011" spans="1:7">
      <c r="A2011" s="660" t="s">
        <v>19820</v>
      </c>
      <c r="B2011" s="402"/>
      <c r="C2011" s="403"/>
      <c r="D2011" s="404"/>
      <c r="E2011" s="655"/>
    </row>
    <row r="2012" spans="1:7">
      <c r="A2012" s="660">
        <v>1008</v>
      </c>
      <c r="B2012" s="402" t="s">
        <v>1830</v>
      </c>
      <c r="C2012" s="403"/>
      <c r="D2012" s="404" t="s">
        <v>18987</v>
      </c>
      <c r="E2012" s="655">
        <v>2.2999999999999998</v>
      </c>
      <c r="G2012" s="400" t="s">
        <v>121</v>
      </c>
    </row>
    <row r="2013" spans="1:7">
      <c r="A2013" s="660">
        <v>988</v>
      </c>
      <c r="B2013" s="402" t="s">
        <v>19833</v>
      </c>
      <c r="C2013" s="403"/>
      <c r="D2013" s="404" t="s">
        <v>18987</v>
      </c>
      <c r="E2013" s="655">
        <v>22.64</v>
      </c>
      <c r="G2013" s="400" t="s">
        <v>121</v>
      </c>
    </row>
    <row r="2014" spans="1:7">
      <c r="A2014" s="660" t="s">
        <v>19358</v>
      </c>
      <c r="B2014" s="402"/>
      <c r="C2014" s="403"/>
      <c r="D2014" s="404"/>
      <c r="E2014" s="655"/>
    </row>
    <row r="2015" spans="1:7">
      <c r="A2015" s="660">
        <v>989</v>
      </c>
      <c r="B2015" s="402" t="s">
        <v>746</v>
      </c>
      <c r="C2015" s="403"/>
      <c r="D2015" s="404" t="s">
        <v>18987</v>
      </c>
      <c r="E2015" s="655">
        <v>30.5</v>
      </c>
      <c r="G2015" s="400" t="s">
        <v>121</v>
      </c>
    </row>
    <row r="2016" spans="1:7">
      <c r="A2016" s="660">
        <v>862</v>
      </c>
      <c r="B2016" s="402" t="s">
        <v>1831</v>
      </c>
      <c r="C2016" s="403" t="s">
        <v>121</v>
      </c>
      <c r="D2016" s="404" t="s">
        <v>18987</v>
      </c>
      <c r="E2016" s="655">
        <v>3.96</v>
      </c>
    </row>
    <row r="2017" spans="1:7">
      <c r="A2017" s="660">
        <v>866</v>
      </c>
      <c r="B2017" s="402" t="s">
        <v>443</v>
      </c>
      <c r="C2017" s="403" t="s">
        <v>121</v>
      </c>
      <c r="D2017" s="404" t="s">
        <v>18987</v>
      </c>
      <c r="E2017" s="655">
        <v>48.74</v>
      </c>
    </row>
    <row r="2018" spans="1:7">
      <c r="A2018" s="660">
        <v>892</v>
      </c>
      <c r="B2018" s="402" t="s">
        <v>1832</v>
      </c>
      <c r="C2018" s="403" t="s">
        <v>121</v>
      </c>
      <c r="D2018" s="404" t="s">
        <v>18987</v>
      </c>
      <c r="E2018" s="655">
        <v>61.98</v>
      </c>
    </row>
    <row r="2019" spans="1:7">
      <c r="A2019" s="660">
        <v>857</v>
      </c>
      <c r="B2019" s="402" t="s">
        <v>1833</v>
      </c>
      <c r="C2019" s="403" t="s">
        <v>121</v>
      </c>
      <c r="D2019" s="404" t="s">
        <v>18991</v>
      </c>
      <c r="E2019" s="655">
        <v>6.31</v>
      </c>
    </row>
    <row r="2020" spans="1:7">
      <c r="A2020" s="660">
        <v>37404</v>
      </c>
      <c r="B2020" s="402" t="s">
        <v>1834</v>
      </c>
      <c r="C2020" s="403" t="s">
        <v>121</v>
      </c>
      <c r="D2020" s="404" t="s">
        <v>18987</v>
      </c>
      <c r="E2020" s="655">
        <v>74.53</v>
      </c>
    </row>
    <row r="2021" spans="1:7">
      <c r="A2021" s="660">
        <v>868</v>
      </c>
      <c r="B2021" s="402" t="s">
        <v>441</v>
      </c>
      <c r="C2021" s="403" t="s">
        <v>121</v>
      </c>
      <c r="D2021" s="404" t="s">
        <v>18987</v>
      </c>
      <c r="E2021" s="655">
        <v>9.74</v>
      </c>
    </row>
    <row r="2022" spans="1:7">
      <c r="A2022" s="660">
        <v>870</v>
      </c>
      <c r="B2022" s="402" t="s">
        <v>1835</v>
      </c>
      <c r="C2022" s="403" t="s">
        <v>121</v>
      </c>
      <c r="D2022" s="404" t="s">
        <v>18987</v>
      </c>
      <c r="E2022" s="655">
        <v>128.43</v>
      </c>
    </row>
    <row r="2023" spans="1:7">
      <c r="A2023" s="660">
        <v>863</v>
      </c>
      <c r="B2023" s="402" t="s">
        <v>1836</v>
      </c>
      <c r="C2023" s="403" t="s">
        <v>121</v>
      </c>
      <c r="D2023" s="404" t="s">
        <v>18987</v>
      </c>
      <c r="E2023" s="655">
        <v>13.46</v>
      </c>
    </row>
    <row r="2024" spans="1:7">
      <c r="A2024" s="660">
        <v>867</v>
      </c>
      <c r="B2024" s="402" t="s">
        <v>1837</v>
      </c>
      <c r="C2024" s="403" t="s">
        <v>121</v>
      </c>
      <c r="D2024" s="404" t="s">
        <v>18987</v>
      </c>
      <c r="E2024" s="655">
        <v>18.75</v>
      </c>
    </row>
    <row r="2025" spans="1:7">
      <c r="A2025" s="660">
        <v>891</v>
      </c>
      <c r="B2025" s="402" t="s">
        <v>1838</v>
      </c>
      <c r="C2025" s="403" t="s">
        <v>121</v>
      </c>
      <c r="D2025" s="404" t="s">
        <v>18987</v>
      </c>
      <c r="E2025" s="655">
        <v>215.69</v>
      </c>
    </row>
    <row r="2026" spans="1:7">
      <c r="A2026" s="660">
        <v>864</v>
      </c>
      <c r="B2026" s="402" t="s">
        <v>1839</v>
      </c>
      <c r="C2026" s="403" t="s">
        <v>121</v>
      </c>
      <c r="D2026" s="404" t="s">
        <v>18987</v>
      </c>
      <c r="E2026" s="655">
        <v>26.41</v>
      </c>
    </row>
    <row r="2027" spans="1:7">
      <c r="A2027" s="660">
        <v>865</v>
      </c>
      <c r="B2027" s="402" t="s">
        <v>1840</v>
      </c>
      <c r="C2027" s="403" t="s">
        <v>121</v>
      </c>
      <c r="D2027" s="404" t="s">
        <v>18987</v>
      </c>
      <c r="E2027" s="655">
        <v>37.200000000000003</v>
      </c>
    </row>
    <row r="2028" spans="1:7">
      <c r="A2028" s="660">
        <v>948</v>
      </c>
      <c r="B2028" s="402" t="s">
        <v>19834</v>
      </c>
      <c r="C2028" s="403"/>
      <c r="D2028" s="404" t="s">
        <v>18980</v>
      </c>
      <c r="E2028" s="655">
        <v>23.24</v>
      </c>
      <c r="G2028" s="400" t="s">
        <v>121</v>
      </c>
    </row>
    <row r="2029" spans="1:7">
      <c r="A2029" s="660" t="s">
        <v>19835</v>
      </c>
      <c r="B2029" s="402"/>
      <c r="C2029" s="403"/>
      <c r="D2029" s="404"/>
      <c r="E2029" s="655"/>
    </row>
    <row r="2030" spans="1:7">
      <c r="A2030" s="660">
        <v>947</v>
      </c>
      <c r="B2030" s="402" t="s">
        <v>19836</v>
      </c>
      <c r="C2030" s="403"/>
      <c r="D2030" s="404" t="s">
        <v>18980</v>
      </c>
      <c r="E2030" s="655">
        <v>23.64</v>
      </c>
      <c r="G2030" s="400" t="s">
        <v>121</v>
      </c>
    </row>
    <row r="2031" spans="1:7">
      <c r="A2031" s="660" t="s">
        <v>19835</v>
      </c>
      <c r="B2031" s="402"/>
      <c r="C2031" s="403"/>
      <c r="D2031" s="404"/>
      <c r="E2031" s="655"/>
    </row>
    <row r="2032" spans="1:7">
      <c r="A2032" s="660">
        <v>911</v>
      </c>
      <c r="B2032" s="402" t="s">
        <v>19837</v>
      </c>
      <c r="C2032" s="403"/>
      <c r="D2032" s="404" t="s">
        <v>18980</v>
      </c>
      <c r="E2032" s="655">
        <v>34.380000000000003</v>
      </c>
      <c r="G2032" s="400" t="s">
        <v>121</v>
      </c>
    </row>
    <row r="2033" spans="1:7">
      <c r="A2033" s="660" t="s">
        <v>19835</v>
      </c>
      <c r="B2033" s="402"/>
      <c r="C2033" s="403"/>
      <c r="D2033" s="404"/>
      <c r="E2033" s="655"/>
    </row>
    <row r="2034" spans="1:7">
      <c r="A2034" s="660">
        <v>925</v>
      </c>
      <c r="B2034" s="402" t="s">
        <v>19838</v>
      </c>
      <c r="C2034" s="403"/>
      <c r="D2034" s="404" t="s">
        <v>18980</v>
      </c>
      <c r="E2034" s="655">
        <v>31.78</v>
      </c>
      <c r="G2034" s="400" t="s">
        <v>121</v>
      </c>
    </row>
    <row r="2035" spans="1:7">
      <c r="A2035" s="660" t="s">
        <v>19835</v>
      </c>
      <c r="B2035" s="402"/>
      <c r="C2035" s="403"/>
      <c r="D2035" s="404"/>
      <c r="E2035" s="655"/>
    </row>
    <row r="2036" spans="1:7">
      <c r="A2036" s="660">
        <v>954</v>
      </c>
      <c r="B2036" s="402" t="s">
        <v>1841</v>
      </c>
      <c r="C2036" s="403"/>
      <c r="D2036" s="404" t="s">
        <v>18980</v>
      </c>
      <c r="E2036" s="655">
        <v>35.11</v>
      </c>
      <c r="G2036" s="400" t="s">
        <v>121</v>
      </c>
    </row>
    <row r="2037" spans="1:7">
      <c r="A2037" s="660">
        <v>901</v>
      </c>
      <c r="B2037" s="402" t="s">
        <v>19839</v>
      </c>
      <c r="C2037" s="403"/>
      <c r="D2037" s="404" t="s">
        <v>18980</v>
      </c>
      <c r="E2037" s="655">
        <v>37.58</v>
      </c>
      <c r="G2037" s="400" t="s">
        <v>121</v>
      </c>
    </row>
    <row r="2038" spans="1:7">
      <c r="A2038" s="660" t="s">
        <v>19835</v>
      </c>
      <c r="B2038" s="402"/>
      <c r="C2038" s="403"/>
      <c r="D2038" s="404"/>
      <c r="E2038" s="655"/>
    </row>
    <row r="2039" spans="1:7">
      <c r="A2039" s="660">
        <v>926</v>
      </c>
      <c r="B2039" s="402" t="s">
        <v>19840</v>
      </c>
      <c r="C2039" s="403"/>
      <c r="D2039" s="404" t="s">
        <v>18980</v>
      </c>
      <c r="E2039" s="655">
        <v>39.71</v>
      </c>
      <c r="G2039" s="400" t="s">
        <v>121</v>
      </c>
    </row>
    <row r="2040" spans="1:7">
      <c r="A2040" s="660" t="s">
        <v>19835</v>
      </c>
      <c r="B2040" s="402"/>
      <c r="C2040" s="403"/>
      <c r="D2040" s="404"/>
      <c r="E2040" s="655"/>
    </row>
    <row r="2041" spans="1:7">
      <c r="A2041" s="660">
        <v>912</v>
      </c>
      <c r="B2041" s="402" t="s">
        <v>19841</v>
      </c>
      <c r="C2041" s="403"/>
      <c r="D2041" s="404" t="s">
        <v>18980</v>
      </c>
      <c r="E2041" s="655">
        <v>39.950000000000003</v>
      </c>
      <c r="G2041" s="400" t="s">
        <v>121</v>
      </c>
    </row>
    <row r="2042" spans="1:7">
      <c r="A2042" s="660" t="s">
        <v>19835</v>
      </c>
      <c r="B2042" s="402"/>
      <c r="C2042" s="403"/>
      <c r="D2042" s="404"/>
      <c r="E2042" s="655"/>
    </row>
    <row r="2043" spans="1:7">
      <c r="A2043" s="660">
        <v>955</v>
      </c>
      <c r="B2043" s="402" t="s">
        <v>19842</v>
      </c>
      <c r="C2043" s="403"/>
      <c r="D2043" s="404" t="s">
        <v>18980</v>
      </c>
      <c r="E2043" s="655">
        <v>47.69</v>
      </c>
      <c r="G2043" s="400" t="s">
        <v>121</v>
      </c>
    </row>
    <row r="2044" spans="1:7">
      <c r="A2044" s="660" t="s">
        <v>19835</v>
      </c>
      <c r="B2044" s="402"/>
      <c r="C2044" s="403"/>
      <c r="D2044" s="404"/>
      <c r="E2044" s="655"/>
    </row>
    <row r="2045" spans="1:7">
      <c r="A2045" s="660">
        <v>946</v>
      </c>
      <c r="B2045" s="402" t="s">
        <v>19843</v>
      </c>
      <c r="C2045" s="403"/>
      <c r="D2045" s="404" t="s">
        <v>18980</v>
      </c>
      <c r="E2045" s="655">
        <v>53.62</v>
      </c>
      <c r="G2045" s="400" t="s">
        <v>121</v>
      </c>
    </row>
    <row r="2046" spans="1:7">
      <c r="A2046" s="660" t="s">
        <v>19835</v>
      </c>
      <c r="B2046" s="402"/>
      <c r="C2046" s="403"/>
      <c r="D2046" s="404"/>
      <c r="E2046" s="655"/>
    </row>
    <row r="2047" spans="1:7">
      <c r="A2047" s="660">
        <v>953</v>
      </c>
      <c r="B2047" s="402" t="s">
        <v>19844</v>
      </c>
      <c r="C2047" s="403"/>
      <c r="D2047" s="404" t="s">
        <v>18980</v>
      </c>
      <c r="E2047" s="655">
        <v>48.79</v>
      </c>
      <c r="G2047" s="400" t="s">
        <v>121</v>
      </c>
    </row>
    <row r="2048" spans="1:7">
      <c r="A2048" s="660" t="s">
        <v>19835</v>
      </c>
      <c r="B2048" s="402"/>
      <c r="C2048" s="403"/>
      <c r="D2048" s="404"/>
      <c r="E2048" s="655"/>
    </row>
    <row r="2049" spans="1:7">
      <c r="A2049" s="660">
        <v>902</v>
      </c>
      <c r="B2049" s="402" t="s">
        <v>1842</v>
      </c>
      <c r="C2049" s="403"/>
      <c r="D2049" s="404" t="s">
        <v>18980</v>
      </c>
      <c r="E2049" s="655">
        <v>59.32</v>
      </c>
      <c r="G2049" s="400" t="s">
        <v>121</v>
      </c>
    </row>
    <row r="2050" spans="1:7">
      <c r="A2050" s="660" t="s">
        <v>19835</v>
      </c>
      <c r="B2050" s="402"/>
      <c r="C2050" s="403"/>
      <c r="D2050" s="404"/>
      <c r="E2050" s="655"/>
    </row>
    <row r="2051" spans="1:7">
      <c r="A2051" s="660">
        <v>927</v>
      </c>
      <c r="B2051" s="402" t="s">
        <v>19845</v>
      </c>
      <c r="C2051" s="403"/>
      <c r="D2051" s="404" t="s">
        <v>18980</v>
      </c>
      <c r="E2051" s="655">
        <v>57.49</v>
      </c>
      <c r="G2051" s="400" t="s">
        <v>121</v>
      </c>
    </row>
    <row r="2052" spans="1:7">
      <c r="A2052" s="660" t="s">
        <v>19835</v>
      </c>
      <c r="B2052" s="402"/>
      <c r="C2052" s="403"/>
      <c r="D2052" s="404"/>
      <c r="E2052" s="655"/>
    </row>
    <row r="2053" spans="1:7">
      <c r="A2053" s="660">
        <v>913</v>
      </c>
      <c r="B2053" s="402" t="s">
        <v>19846</v>
      </c>
      <c r="C2053" s="403"/>
      <c r="D2053" s="404" t="s">
        <v>18980</v>
      </c>
      <c r="E2053" s="655">
        <v>64.17</v>
      </c>
      <c r="G2053" s="400" t="s">
        <v>121</v>
      </c>
    </row>
    <row r="2054" spans="1:7">
      <c r="A2054" s="660" t="s">
        <v>19835</v>
      </c>
      <c r="B2054" s="402"/>
      <c r="C2054" s="403"/>
      <c r="D2054" s="404"/>
      <c r="E2054" s="655"/>
    </row>
    <row r="2055" spans="1:7">
      <c r="A2055" s="660">
        <v>903</v>
      </c>
      <c r="B2055" s="402" t="s">
        <v>19847</v>
      </c>
      <c r="C2055" s="403"/>
      <c r="D2055" s="404" t="s">
        <v>18980</v>
      </c>
      <c r="E2055" s="655">
        <v>72.62</v>
      </c>
      <c r="G2055" s="400" t="s">
        <v>121</v>
      </c>
    </row>
    <row r="2056" spans="1:7">
      <c r="A2056" s="660" t="s">
        <v>19835</v>
      </c>
      <c r="B2056" s="402"/>
      <c r="C2056" s="403"/>
      <c r="D2056" s="404"/>
      <c r="E2056" s="655"/>
    </row>
    <row r="2057" spans="1:7">
      <c r="A2057" s="660">
        <v>945</v>
      </c>
      <c r="B2057" s="402" t="s">
        <v>19848</v>
      </c>
      <c r="C2057" s="403"/>
      <c r="D2057" s="404" t="s">
        <v>18980</v>
      </c>
      <c r="E2057" s="655">
        <v>76.83</v>
      </c>
      <c r="G2057" s="400" t="s">
        <v>121</v>
      </c>
    </row>
    <row r="2058" spans="1:7">
      <c r="A2058" s="660" t="s">
        <v>19835</v>
      </c>
      <c r="B2058" s="402"/>
      <c r="C2058" s="403"/>
      <c r="D2058" s="404"/>
      <c r="E2058" s="655"/>
    </row>
    <row r="2059" spans="1:7">
      <c r="A2059" s="660">
        <v>914</v>
      </c>
      <c r="B2059" s="402" t="s">
        <v>19849</v>
      </c>
      <c r="C2059" s="403"/>
      <c r="D2059" s="404" t="s">
        <v>18980</v>
      </c>
      <c r="E2059" s="655">
        <v>78.7</v>
      </c>
      <c r="G2059" s="400" t="s">
        <v>121</v>
      </c>
    </row>
    <row r="2060" spans="1:7">
      <c r="A2060" s="660" t="s">
        <v>19835</v>
      </c>
      <c r="B2060" s="402"/>
      <c r="C2060" s="403"/>
      <c r="D2060" s="404"/>
      <c r="E2060" s="655"/>
    </row>
    <row r="2061" spans="1:7">
      <c r="A2061" s="660">
        <v>34602</v>
      </c>
      <c r="B2061" s="402" t="s">
        <v>1843</v>
      </c>
      <c r="C2061" s="403" t="s">
        <v>121</v>
      </c>
      <c r="D2061" s="404" t="s">
        <v>18980</v>
      </c>
      <c r="E2061" s="655">
        <v>2.19</v>
      </c>
    </row>
    <row r="2062" spans="1:7">
      <c r="A2062" s="660">
        <v>34603</v>
      </c>
      <c r="B2062" s="402" t="s">
        <v>1844</v>
      </c>
      <c r="C2062" s="403" t="s">
        <v>121</v>
      </c>
      <c r="D2062" s="404" t="s">
        <v>18980</v>
      </c>
      <c r="E2062" s="655">
        <v>10.53</v>
      </c>
    </row>
    <row r="2063" spans="1:7">
      <c r="A2063" s="660">
        <v>34607</v>
      </c>
      <c r="B2063" s="402" t="s">
        <v>1845</v>
      </c>
      <c r="C2063" s="403" t="s">
        <v>121</v>
      </c>
      <c r="D2063" s="404" t="s">
        <v>18980</v>
      </c>
      <c r="E2063" s="655">
        <v>4.6900000000000004</v>
      </c>
    </row>
    <row r="2064" spans="1:7">
      <c r="A2064" s="660" t="s">
        <v>19024</v>
      </c>
      <c r="B2064" s="402"/>
      <c r="C2064" s="403"/>
      <c r="D2064" s="404"/>
      <c r="E2064" s="655"/>
    </row>
    <row r="2065" spans="1:7">
      <c r="A2065" s="660" t="s">
        <v>19067</v>
      </c>
      <c r="B2065" s="402"/>
      <c r="C2065" s="403"/>
      <c r="D2065" s="404"/>
      <c r="E2065" s="655"/>
      <c r="G2065" s="400" t="s">
        <v>19068</v>
      </c>
    </row>
    <row r="2066" spans="1:7">
      <c r="A2066" s="660" t="s">
        <v>19069</v>
      </c>
      <c r="B2066" s="402"/>
      <c r="C2066" s="403"/>
      <c r="D2066" s="404"/>
      <c r="E2066" s="655"/>
    </row>
    <row r="2067" spans="1:7">
      <c r="A2067" s="660" t="s">
        <v>19070</v>
      </c>
      <c r="B2067" s="402"/>
      <c r="C2067" s="403"/>
      <c r="D2067" s="404"/>
      <c r="E2067" s="655"/>
    </row>
    <row r="2068" spans="1:7">
      <c r="A2068" s="660" t="s">
        <v>19071</v>
      </c>
      <c r="B2068" s="402"/>
      <c r="C2068" s="403"/>
      <c r="D2068" s="404"/>
      <c r="E2068" s="655"/>
    </row>
    <row r="2069" spans="1:7">
      <c r="A2069" s="660" t="s">
        <v>19072</v>
      </c>
      <c r="B2069" s="402"/>
      <c r="C2069" s="403"/>
      <c r="D2069" s="404"/>
      <c r="E2069" s="655"/>
    </row>
    <row r="2070" spans="1:7">
      <c r="A2070" s="660" t="s">
        <v>19073</v>
      </c>
      <c r="B2070" s="402"/>
      <c r="C2070" s="403"/>
      <c r="D2070" s="404"/>
      <c r="E2070" s="655"/>
    </row>
    <row r="2071" spans="1:7">
      <c r="A2071" s="660" t="s">
        <v>19074</v>
      </c>
      <c r="B2071" s="402"/>
      <c r="C2071" s="403" t="s">
        <v>19115</v>
      </c>
      <c r="D2071" s="404"/>
      <c r="E2071" s="655"/>
    </row>
    <row r="2072" spans="1:7">
      <c r="A2072" s="660" t="s">
        <v>19075</v>
      </c>
      <c r="B2072" s="402"/>
      <c r="C2072" s="403"/>
      <c r="D2072" s="404" t="s">
        <v>19077</v>
      </c>
      <c r="E2072" s="655"/>
      <c r="F2072" s="400" t="s">
        <v>19078</v>
      </c>
      <c r="G2072" s="400" t="s">
        <v>19076</v>
      </c>
    </row>
    <row r="2073" spans="1:7">
      <c r="A2073" s="660" t="s">
        <v>19079</v>
      </c>
      <c r="B2073" s="402" t="s">
        <v>19080</v>
      </c>
      <c r="C2073" s="403"/>
      <c r="D2073" s="404" t="s">
        <v>19081</v>
      </c>
      <c r="E2073" s="655" t="s">
        <v>19082</v>
      </c>
    </row>
    <row r="2074" spans="1:7">
      <c r="A2074" s="660"/>
      <c r="B2074" s="402"/>
      <c r="C2074" s="403"/>
      <c r="D2074" s="404" t="s">
        <v>19083</v>
      </c>
      <c r="E2074" s="655" t="s">
        <v>19084</v>
      </c>
    </row>
    <row r="2075" spans="1:7">
      <c r="A2075" s="660">
        <v>34609</v>
      </c>
      <c r="B2075" s="402" t="s">
        <v>1846</v>
      </c>
      <c r="C2075" s="403" t="s">
        <v>121</v>
      </c>
      <c r="D2075" s="404" t="s">
        <v>18980</v>
      </c>
      <c r="E2075" s="655">
        <v>7.04</v>
      </c>
    </row>
    <row r="2076" spans="1:7">
      <c r="A2076" s="660">
        <v>34618</v>
      </c>
      <c r="B2076" s="402" t="s">
        <v>1847</v>
      </c>
      <c r="C2076" s="403" t="s">
        <v>121</v>
      </c>
      <c r="D2076" s="404" t="s">
        <v>18980</v>
      </c>
      <c r="E2076" s="655">
        <v>2.9</v>
      </c>
    </row>
    <row r="2077" spans="1:7">
      <c r="A2077" s="660">
        <v>34620</v>
      </c>
      <c r="B2077" s="402" t="s">
        <v>1848</v>
      </c>
      <c r="C2077" s="403" t="s">
        <v>121</v>
      </c>
      <c r="D2077" s="404" t="s">
        <v>18980</v>
      </c>
      <c r="E2077" s="655">
        <v>14.53</v>
      </c>
    </row>
    <row r="2078" spans="1:7">
      <c r="A2078" s="660">
        <v>34621</v>
      </c>
      <c r="B2078" s="402" t="s">
        <v>1849</v>
      </c>
      <c r="C2078" s="403" t="s">
        <v>121</v>
      </c>
      <c r="D2078" s="404" t="s">
        <v>18980</v>
      </c>
      <c r="E2078" s="655">
        <v>6.74</v>
      </c>
    </row>
    <row r="2079" spans="1:7">
      <c r="A2079" s="660">
        <v>34622</v>
      </c>
      <c r="B2079" s="402" t="s">
        <v>1850</v>
      </c>
      <c r="C2079" s="403" t="s">
        <v>121</v>
      </c>
      <c r="D2079" s="404" t="s">
        <v>18980</v>
      </c>
      <c r="E2079" s="655">
        <v>9.5500000000000007</v>
      </c>
    </row>
    <row r="2080" spans="1:7">
      <c r="A2080" s="660">
        <v>34624</v>
      </c>
      <c r="B2080" s="402" t="s">
        <v>1851</v>
      </c>
      <c r="C2080" s="403" t="s">
        <v>121</v>
      </c>
      <c r="D2080" s="404" t="s">
        <v>18980</v>
      </c>
      <c r="E2080" s="655">
        <v>3.71</v>
      </c>
    </row>
    <row r="2081" spans="1:5">
      <c r="A2081" s="660">
        <v>34626</v>
      </c>
      <c r="B2081" s="402" t="s">
        <v>1852</v>
      </c>
      <c r="C2081" s="403" t="s">
        <v>121</v>
      </c>
      <c r="D2081" s="404" t="s">
        <v>18980</v>
      </c>
      <c r="E2081" s="655">
        <v>19.97</v>
      </c>
    </row>
    <row r="2082" spans="1:5">
      <c r="A2082" s="660">
        <v>34627</v>
      </c>
      <c r="B2082" s="402" t="s">
        <v>1853</v>
      </c>
      <c r="C2082" s="403" t="s">
        <v>121</v>
      </c>
      <c r="D2082" s="404" t="s">
        <v>18980</v>
      </c>
      <c r="E2082" s="655">
        <v>8.6</v>
      </c>
    </row>
    <row r="2083" spans="1:5">
      <c r="A2083" s="660">
        <v>34629</v>
      </c>
      <c r="B2083" s="402" t="s">
        <v>1854</v>
      </c>
      <c r="C2083" s="403" t="s">
        <v>121</v>
      </c>
      <c r="D2083" s="404" t="s">
        <v>18980</v>
      </c>
      <c r="E2083" s="655">
        <v>12.6</v>
      </c>
    </row>
    <row r="2084" spans="1:5">
      <c r="A2084" s="660">
        <v>11901</v>
      </c>
      <c r="B2084" s="402" t="s">
        <v>1855</v>
      </c>
      <c r="C2084" s="403" t="s">
        <v>121</v>
      </c>
      <c r="D2084" s="404" t="s">
        <v>18991</v>
      </c>
      <c r="E2084" s="655">
        <v>0.4</v>
      </c>
    </row>
    <row r="2085" spans="1:5">
      <c r="A2085" s="660">
        <v>11902</v>
      </c>
      <c r="B2085" s="402" t="s">
        <v>1856</v>
      </c>
      <c r="C2085" s="403" t="s">
        <v>121</v>
      </c>
      <c r="D2085" s="404" t="s">
        <v>18987</v>
      </c>
      <c r="E2085" s="655">
        <v>0.69</v>
      </c>
    </row>
    <row r="2086" spans="1:5">
      <c r="A2086" s="660">
        <v>11903</v>
      </c>
      <c r="B2086" s="402" t="s">
        <v>1857</v>
      </c>
      <c r="C2086" s="403" t="s">
        <v>121</v>
      </c>
      <c r="D2086" s="404" t="s">
        <v>18987</v>
      </c>
      <c r="E2086" s="655">
        <v>1.07</v>
      </c>
    </row>
    <row r="2087" spans="1:5">
      <c r="A2087" s="660">
        <v>11904</v>
      </c>
      <c r="B2087" s="402" t="s">
        <v>1858</v>
      </c>
      <c r="C2087" s="403" t="s">
        <v>121</v>
      </c>
      <c r="D2087" s="404" t="s">
        <v>18987</v>
      </c>
      <c r="E2087" s="655">
        <v>1.37</v>
      </c>
    </row>
    <row r="2088" spans="1:5">
      <c r="A2088" s="660">
        <v>11905</v>
      </c>
      <c r="B2088" s="402" t="s">
        <v>1859</v>
      </c>
      <c r="C2088" s="403" t="s">
        <v>121</v>
      </c>
      <c r="D2088" s="404" t="s">
        <v>18987</v>
      </c>
      <c r="E2088" s="655">
        <v>1.84</v>
      </c>
    </row>
    <row r="2089" spans="1:5">
      <c r="A2089" s="660">
        <v>11906</v>
      </c>
      <c r="B2089" s="402" t="s">
        <v>1860</v>
      </c>
      <c r="C2089" s="403" t="s">
        <v>121</v>
      </c>
      <c r="D2089" s="404" t="s">
        <v>18987</v>
      </c>
      <c r="E2089" s="655">
        <v>2.12</v>
      </c>
    </row>
    <row r="2090" spans="1:5">
      <c r="A2090" s="660">
        <v>11919</v>
      </c>
      <c r="B2090" s="402" t="s">
        <v>1861</v>
      </c>
      <c r="C2090" s="403" t="s">
        <v>121</v>
      </c>
      <c r="D2090" s="404" t="s">
        <v>18987</v>
      </c>
      <c r="E2090" s="655">
        <v>4.16</v>
      </c>
    </row>
    <row r="2091" spans="1:5">
      <c r="A2091" s="660">
        <v>11920</v>
      </c>
      <c r="B2091" s="402" t="s">
        <v>1862</v>
      </c>
      <c r="C2091" s="403" t="s">
        <v>121</v>
      </c>
      <c r="D2091" s="404" t="s">
        <v>18987</v>
      </c>
      <c r="E2091" s="655">
        <v>8.07</v>
      </c>
    </row>
    <row r="2092" spans="1:5">
      <c r="A2092" s="660">
        <v>11924</v>
      </c>
      <c r="B2092" s="402" t="s">
        <v>1863</v>
      </c>
      <c r="C2092" s="403" t="s">
        <v>121</v>
      </c>
      <c r="D2092" s="404" t="s">
        <v>18987</v>
      </c>
      <c r="E2092" s="655">
        <v>78.489999999999995</v>
      </c>
    </row>
    <row r="2093" spans="1:5">
      <c r="A2093" s="660">
        <v>11921</v>
      </c>
      <c r="B2093" s="402" t="s">
        <v>1864</v>
      </c>
      <c r="C2093" s="403" t="s">
        <v>121</v>
      </c>
      <c r="D2093" s="404" t="s">
        <v>18987</v>
      </c>
      <c r="E2093" s="655">
        <v>10.99</v>
      </c>
    </row>
    <row r="2094" spans="1:5">
      <c r="A2094" s="660">
        <v>11922</v>
      </c>
      <c r="B2094" s="402" t="s">
        <v>1865</v>
      </c>
      <c r="C2094" s="403" t="s">
        <v>121</v>
      </c>
      <c r="D2094" s="404" t="s">
        <v>18987</v>
      </c>
      <c r="E2094" s="655">
        <v>19.510000000000002</v>
      </c>
    </row>
    <row r="2095" spans="1:5">
      <c r="A2095" s="660">
        <v>11923</v>
      </c>
      <c r="B2095" s="402" t="s">
        <v>1866</v>
      </c>
      <c r="C2095" s="403" t="s">
        <v>121</v>
      </c>
      <c r="D2095" s="404" t="s">
        <v>18987</v>
      </c>
      <c r="E2095" s="655">
        <v>31.86</v>
      </c>
    </row>
    <row r="2096" spans="1:5">
      <c r="A2096" s="660">
        <v>11916</v>
      </c>
      <c r="B2096" s="402" t="s">
        <v>1867</v>
      </c>
      <c r="C2096" s="403" t="s">
        <v>121</v>
      </c>
      <c r="D2096" s="404" t="s">
        <v>18987</v>
      </c>
      <c r="E2096" s="655">
        <v>5.4</v>
      </c>
    </row>
    <row r="2097" spans="1:7">
      <c r="A2097" s="660">
        <v>11914</v>
      </c>
      <c r="B2097" s="402" t="s">
        <v>1868</v>
      </c>
      <c r="C2097" s="403" t="s">
        <v>121</v>
      </c>
      <c r="D2097" s="404" t="s">
        <v>18987</v>
      </c>
      <c r="E2097" s="655">
        <v>39.26</v>
      </c>
    </row>
    <row r="2098" spans="1:7">
      <c r="A2098" s="660">
        <v>11917</v>
      </c>
      <c r="B2098" s="402" t="s">
        <v>1869</v>
      </c>
      <c r="C2098" s="403" t="s">
        <v>121</v>
      </c>
      <c r="D2098" s="404" t="s">
        <v>18987</v>
      </c>
      <c r="E2098" s="655">
        <v>9.41</v>
      </c>
    </row>
    <row r="2099" spans="1:7">
      <c r="A2099" s="660">
        <v>11918</v>
      </c>
      <c r="B2099" s="402" t="s">
        <v>1870</v>
      </c>
      <c r="C2099" s="403" t="s">
        <v>121</v>
      </c>
      <c r="D2099" s="404" t="s">
        <v>18987</v>
      </c>
      <c r="E2099" s="655">
        <v>12.76</v>
      </c>
    </row>
    <row r="2100" spans="1:7">
      <c r="A2100" s="660">
        <v>37734</v>
      </c>
      <c r="B2100" s="402" t="s">
        <v>19850</v>
      </c>
      <c r="C2100" s="403"/>
      <c r="D2100" s="404" t="s">
        <v>18987</v>
      </c>
      <c r="E2100" s="655">
        <v>36848.61</v>
      </c>
      <c r="G2100" s="400" t="s">
        <v>108</v>
      </c>
    </row>
    <row r="2101" spans="1:7">
      <c r="A2101" s="660" t="s">
        <v>19851</v>
      </c>
      <c r="B2101" s="402"/>
      <c r="C2101" s="403"/>
      <c r="D2101" s="404"/>
      <c r="E2101" s="655"/>
    </row>
    <row r="2102" spans="1:7">
      <c r="A2102" s="660">
        <v>37733</v>
      </c>
      <c r="B2102" s="402" t="s">
        <v>19852</v>
      </c>
      <c r="C2102" s="403"/>
      <c r="D2102" s="404" t="s">
        <v>18987</v>
      </c>
      <c r="E2102" s="655">
        <v>27628.95</v>
      </c>
      <c r="G2102" s="400" t="s">
        <v>108</v>
      </c>
    </row>
    <row r="2103" spans="1:7">
      <c r="A2103" s="660" t="s">
        <v>19851</v>
      </c>
      <c r="B2103" s="402"/>
      <c r="C2103" s="403"/>
      <c r="D2103" s="404"/>
      <c r="E2103" s="655"/>
    </row>
    <row r="2104" spans="1:7">
      <c r="A2104" s="660">
        <v>37735</v>
      </c>
      <c r="B2104" s="402" t="s">
        <v>19853</v>
      </c>
      <c r="C2104" s="403"/>
      <c r="D2104" s="404" t="s">
        <v>18987</v>
      </c>
      <c r="E2104" s="655">
        <v>33292.879999999997</v>
      </c>
      <c r="G2104" s="400" t="s">
        <v>108</v>
      </c>
    </row>
    <row r="2105" spans="1:7">
      <c r="A2105" s="660" t="s">
        <v>19851</v>
      </c>
      <c r="B2105" s="402"/>
      <c r="C2105" s="403"/>
      <c r="D2105" s="404"/>
      <c r="E2105" s="655"/>
    </row>
    <row r="2106" spans="1:7">
      <c r="A2106" s="660">
        <v>2354</v>
      </c>
      <c r="B2106" s="402" t="s">
        <v>1871</v>
      </c>
      <c r="C2106" s="403"/>
      <c r="D2106" s="404" t="s">
        <v>18987</v>
      </c>
      <c r="E2106" s="655">
        <v>19.95</v>
      </c>
    </row>
    <row r="2107" spans="1:7">
      <c r="A2107" s="660">
        <v>5089</v>
      </c>
      <c r="B2107" s="402" t="s">
        <v>1872</v>
      </c>
      <c r="C2107" s="403" t="s">
        <v>108</v>
      </c>
      <c r="D2107" s="404" t="s">
        <v>18987</v>
      </c>
      <c r="E2107" s="655">
        <v>25.77</v>
      </c>
    </row>
    <row r="2108" spans="1:7">
      <c r="A2108" s="660">
        <v>5090</v>
      </c>
      <c r="B2108" s="402" t="s">
        <v>1873</v>
      </c>
      <c r="C2108" s="403" t="s">
        <v>108</v>
      </c>
      <c r="D2108" s="404" t="s">
        <v>18991</v>
      </c>
      <c r="E2108" s="655">
        <v>12.45</v>
      </c>
    </row>
    <row r="2109" spans="1:7">
      <c r="A2109" s="660">
        <v>5085</v>
      </c>
      <c r="B2109" s="402" t="s">
        <v>143</v>
      </c>
      <c r="C2109" s="403"/>
      <c r="D2109" s="404" t="s">
        <v>18987</v>
      </c>
      <c r="E2109" s="655">
        <v>18.739999999999998</v>
      </c>
      <c r="F2109" s="400" t="s">
        <v>108</v>
      </c>
    </row>
    <row r="2110" spans="1:7">
      <c r="A2110" s="660">
        <v>38374</v>
      </c>
      <c r="B2110" s="402" t="s">
        <v>1874</v>
      </c>
      <c r="C2110" s="403" t="s">
        <v>108</v>
      </c>
      <c r="D2110" s="404" t="s">
        <v>18987</v>
      </c>
      <c r="E2110" s="655">
        <v>779.7</v>
      </c>
    </row>
    <row r="2111" spans="1:7">
      <c r="A2111" s="660">
        <v>11848</v>
      </c>
      <c r="B2111" s="402" t="s">
        <v>1875</v>
      </c>
      <c r="C2111" s="403"/>
      <c r="D2111" s="404" t="s">
        <v>18987</v>
      </c>
      <c r="E2111" s="655">
        <v>6.05</v>
      </c>
    </row>
    <row r="2112" spans="1:7">
      <c r="A2112" s="660">
        <v>20212</v>
      </c>
      <c r="B2112" s="402" t="s">
        <v>19854</v>
      </c>
      <c r="C2112" s="403"/>
      <c r="D2112" s="404" t="s">
        <v>18991</v>
      </c>
      <c r="E2112" s="655">
        <v>8</v>
      </c>
      <c r="G2112" s="400" t="s">
        <v>121</v>
      </c>
    </row>
    <row r="2113" spans="1:7">
      <c r="A2113" s="660" t="s">
        <v>19855</v>
      </c>
      <c r="B2113" s="402"/>
      <c r="C2113" s="403"/>
      <c r="D2113" s="404"/>
      <c r="E2113" s="655"/>
    </row>
    <row r="2114" spans="1:7">
      <c r="A2114" s="660">
        <v>4430</v>
      </c>
      <c r="B2114" s="402" t="s">
        <v>19856</v>
      </c>
      <c r="C2114" s="403"/>
      <c r="D2114" s="404" t="s">
        <v>18987</v>
      </c>
      <c r="E2114" s="655">
        <v>6.97</v>
      </c>
      <c r="F2114" s="400" t="s">
        <v>121</v>
      </c>
    </row>
    <row r="2115" spans="1:7">
      <c r="A2115" s="660" t="s">
        <v>19025</v>
      </c>
      <c r="B2115" s="402"/>
      <c r="C2115" s="403"/>
      <c r="D2115" s="404"/>
      <c r="E2115" s="655"/>
    </row>
    <row r="2116" spans="1:7">
      <c r="A2116" s="660">
        <v>4400</v>
      </c>
      <c r="B2116" s="402" t="s">
        <v>19857</v>
      </c>
      <c r="C2116" s="403"/>
      <c r="D2116" s="404" t="s">
        <v>18987</v>
      </c>
      <c r="E2116" s="655">
        <v>8.8000000000000007</v>
      </c>
      <c r="F2116" s="400" t="s">
        <v>121</v>
      </c>
    </row>
    <row r="2117" spans="1:7">
      <c r="A2117" s="660" t="s">
        <v>19025</v>
      </c>
      <c r="B2117" s="402"/>
      <c r="C2117" s="403"/>
      <c r="D2117" s="404"/>
      <c r="E2117" s="655"/>
    </row>
    <row r="2118" spans="1:7">
      <c r="A2118" s="660">
        <v>4496</v>
      </c>
      <c r="B2118" s="402" t="s">
        <v>1876</v>
      </c>
      <c r="C2118" s="403"/>
      <c r="D2118" s="404" t="s">
        <v>18987</v>
      </c>
      <c r="E2118" s="655">
        <v>1.52</v>
      </c>
      <c r="F2118" s="400" t="s">
        <v>121</v>
      </c>
    </row>
    <row r="2119" spans="1:7">
      <c r="A2119" s="660">
        <v>11871</v>
      </c>
      <c r="B2119" s="402" t="s">
        <v>1877</v>
      </c>
      <c r="C2119" s="403" t="s">
        <v>108</v>
      </c>
      <c r="D2119" s="404" t="s">
        <v>18991</v>
      </c>
      <c r="E2119" s="655">
        <v>195.62</v>
      </c>
    </row>
    <row r="2120" spans="1:7">
      <c r="A2120" s="660">
        <v>34636</v>
      </c>
      <c r="B2120" s="402" t="s">
        <v>1878</v>
      </c>
      <c r="C2120" s="403" t="s">
        <v>108</v>
      </c>
      <c r="D2120" s="404" t="s">
        <v>18991</v>
      </c>
      <c r="E2120" s="655">
        <v>340</v>
      </c>
    </row>
    <row r="2121" spans="1:7">
      <c r="A2121" s="660">
        <v>34639</v>
      </c>
      <c r="B2121" s="402" t="s">
        <v>1879</v>
      </c>
      <c r="C2121" s="403" t="s">
        <v>108</v>
      </c>
      <c r="D2121" s="404" t="s">
        <v>18987</v>
      </c>
      <c r="E2121" s="655">
        <v>690.53</v>
      </c>
    </row>
    <row r="2122" spans="1:7">
      <c r="A2122" s="660">
        <v>34640</v>
      </c>
      <c r="B2122" s="402" t="s">
        <v>1880</v>
      </c>
      <c r="C2122" s="403" t="s">
        <v>108</v>
      </c>
      <c r="D2122" s="404" t="s">
        <v>18987</v>
      </c>
      <c r="E2122" s="655">
        <v>775.65</v>
      </c>
    </row>
    <row r="2123" spans="1:7">
      <c r="A2123" s="660">
        <v>34637</v>
      </c>
      <c r="B2123" s="402" t="s">
        <v>1881</v>
      </c>
      <c r="C2123" s="403" t="s">
        <v>108</v>
      </c>
      <c r="D2123" s="404" t="s">
        <v>18987</v>
      </c>
      <c r="E2123" s="655">
        <v>195.21</v>
      </c>
    </row>
    <row r="2124" spans="1:7">
      <c r="A2124" s="660" t="s">
        <v>19024</v>
      </c>
      <c r="B2124" s="402"/>
      <c r="C2124" s="403"/>
      <c r="D2124" s="404"/>
      <c r="E2124" s="655"/>
    </row>
    <row r="2125" spans="1:7">
      <c r="A2125" s="660" t="s">
        <v>19067</v>
      </c>
      <c r="B2125" s="402"/>
      <c r="C2125" s="403"/>
      <c r="D2125" s="404"/>
      <c r="E2125" s="655"/>
      <c r="G2125" s="400" t="s">
        <v>19068</v>
      </c>
    </row>
    <row r="2126" spans="1:7">
      <c r="A2126" s="660" t="s">
        <v>19069</v>
      </c>
      <c r="B2126" s="402"/>
      <c r="C2126" s="403"/>
      <c r="D2126" s="404"/>
      <c r="E2126" s="655"/>
    </row>
    <row r="2127" spans="1:7">
      <c r="A2127" s="660" t="s">
        <v>19070</v>
      </c>
      <c r="B2127" s="402"/>
      <c r="C2127" s="403"/>
      <c r="D2127" s="404"/>
      <c r="E2127" s="655"/>
    </row>
    <row r="2128" spans="1:7">
      <c r="A2128" s="660" t="s">
        <v>19071</v>
      </c>
      <c r="B2128" s="402"/>
      <c r="C2128" s="403"/>
      <c r="D2128" s="404"/>
      <c r="E2128" s="655"/>
    </row>
    <row r="2129" spans="1:7">
      <c r="A2129" s="660" t="s">
        <v>19072</v>
      </c>
      <c r="B2129" s="402"/>
      <c r="C2129" s="403"/>
      <c r="D2129" s="404"/>
      <c r="E2129" s="655"/>
    </row>
    <row r="2130" spans="1:7">
      <c r="A2130" s="660" t="s">
        <v>19073</v>
      </c>
      <c r="B2130" s="402"/>
      <c r="C2130" s="403"/>
      <c r="D2130" s="404"/>
      <c r="E2130" s="655"/>
    </row>
    <row r="2131" spans="1:7">
      <c r="A2131" s="660" t="s">
        <v>19074</v>
      </c>
      <c r="B2131" s="402"/>
      <c r="C2131" s="403" t="s">
        <v>19115</v>
      </c>
      <c r="D2131" s="404"/>
      <c r="E2131" s="655"/>
    </row>
    <row r="2132" spans="1:7">
      <c r="A2132" s="660" t="s">
        <v>19075</v>
      </c>
      <c r="B2132" s="402"/>
      <c r="C2132" s="403"/>
      <c r="D2132" s="404" t="s">
        <v>19077</v>
      </c>
      <c r="E2132" s="655"/>
      <c r="F2132" s="400" t="s">
        <v>19078</v>
      </c>
      <c r="G2132" s="400" t="s">
        <v>19076</v>
      </c>
    </row>
    <row r="2133" spans="1:7">
      <c r="A2133" s="660" t="s">
        <v>19079</v>
      </c>
      <c r="B2133" s="402" t="s">
        <v>19080</v>
      </c>
      <c r="C2133" s="403"/>
      <c r="D2133" s="404" t="s">
        <v>19081</v>
      </c>
      <c r="E2133" s="655" t="s">
        <v>19082</v>
      </c>
    </row>
    <row r="2134" spans="1:7">
      <c r="A2134" s="660"/>
      <c r="B2134" s="402"/>
      <c r="C2134" s="403"/>
      <c r="D2134" s="404" t="s">
        <v>19083</v>
      </c>
      <c r="E2134" s="655" t="s">
        <v>19084</v>
      </c>
    </row>
    <row r="2135" spans="1:7">
      <c r="A2135" s="660">
        <v>34638</v>
      </c>
      <c r="B2135" s="402" t="s">
        <v>1882</v>
      </c>
      <c r="C2135" s="403" t="s">
        <v>108</v>
      </c>
      <c r="D2135" s="404" t="s">
        <v>18987</v>
      </c>
      <c r="E2135" s="655">
        <v>334.76</v>
      </c>
    </row>
    <row r="2136" spans="1:7">
      <c r="A2136" s="660">
        <v>11868</v>
      </c>
      <c r="B2136" s="402" t="s">
        <v>1883</v>
      </c>
      <c r="C2136" s="403" t="s">
        <v>108</v>
      </c>
      <c r="D2136" s="404" t="s">
        <v>18987</v>
      </c>
      <c r="E2136" s="655">
        <v>268.85000000000002</v>
      </c>
    </row>
    <row r="2137" spans="1:7">
      <c r="A2137" s="660">
        <v>37106</v>
      </c>
      <c r="B2137" s="402" t="s">
        <v>1884</v>
      </c>
      <c r="C2137" s="403" t="s">
        <v>108</v>
      </c>
      <c r="D2137" s="404" t="s">
        <v>18987</v>
      </c>
      <c r="E2137" s="655">
        <v>2596.81</v>
      </c>
    </row>
    <row r="2138" spans="1:7">
      <c r="A2138" s="660">
        <v>11869</v>
      </c>
      <c r="B2138" s="402" t="s">
        <v>1885</v>
      </c>
      <c r="C2138" s="403" t="s">
        <v>108</v>
      </c>
      <c r="D2138" s="404" t="s">
        <v>18987</v>
      </c>
      <c r="E2138" s="655">
        <v>436.21</v>
      </c>
    </row>
    <row r="2139" spans="1:7">
      <c r="A2139" s="660">
        <v>37104</v>
      </c>
      <c r="B2139" s="402" t="s">
        <v>1886</v>
      </c>
      <c r="C2139" s="403" t="s">
        <v>108</v>
      </c>
      <c r="D2139" s="404" t="s">
        <v>18987</v>
      </c>
      <c r="E2139" s="655">
        <v>562.29999999999995</v>
      </c>
    </row>
    <row r="2140" spans="1:7">
      <c r="A2140" s="660">
        <v>37105</v>
      </c>
      <c r="B2140" s="402" t="s">
        <v>1887</v>
      </c>
      <c r="C2140" s="403" t="s">
        <v>108</v>
      </c>
      <c r="D2140" s="404" t="s">
        <v>18987</v>
      </c>
      <c r="E2140" s="655">
        <v>1252.33</v>
      </c>
    </row>
    <row r="2141" spans="1:7">
      <c r="A2141" s="660">
        <v>11638</v>
      </c>
      <c r="B2141" s="402" t="s">
        <v>19858</v>
      </c>
      <c r="C2141" s="403"/>
      <c r="D2141" s="404" t="s">
        <v>18980</v>
      </c>
      <c r="E2141" s="655">
        <v>95.92</v>
      </c>
      <c r="G2141" s="400" t="s">
        <v>108</v>
      </c>
    </row>
    <row r="2142" spans="1:7">
      <c r="A2142" s="660" t="s">
        <v>19859</v>
      </c>
      <c r="B2142" s="402"/>
      <c r="C2142" s="403"/>
      <c r="D2142" s="404"/>
      <c r="E2142" s="655"/>
    </row>
    <row r="2143" spans="1:7">
      <c r="A2143" s="660">
        <v>1030</v>
      </c>
      <c r="B2143" s="402" t="s">
        <v>19860</v>
      </c>
      <c r="C2143" s="403"/>
      <c r="D2143" s="404" t="s">
        <v>18991</v>
      </c>
      <c r="E2143" s="655">
        <v>26.2</v>
      </c>
      <c r="G2143" s="400" t="s">
        <v>108</v>
      </c>
    </row>
    <row r="2144" spans="1:7">
      <c r="A2144" s="660" t="s">
        <v>19861</v>
      </c>
      <c r="B2144" s="402"/>
      <c r="C2144" s="403"/>
      <c r="D2144" s="404"/>
      <c r="E2144" s="655"/>
    </row>
    <row r="2145" spans="1:7">
      <c r="A2145" s="660">
        <v>11694</v>
      </c>
      <c r="B2145" s="402" t="s">
        <v>19862</v>
      </c>
      <c r="C2145" s="403"/>
      <c r="D2145" s="404" t="s">
        <v>18987</v>
      </c>
      <c r="E2145" s="655">
        <v>579.15</v>
      </c>
      <c r="F2145" s="400" t="s">
        <v>108</v>
      </c>
    </row>
    <row r="2146" spans="1:7">
      <c r="A2146" s="660" t="s">
        <v>19863</v>
      </c>
      <c r="B2146" s="402"/>
      <c r="C2146" s="403"/>
      <c r="D2146" s="404"/>
      <c r="E2146" s="655"/>
    </row>
    <row r="2147" spans="1:7">
      <c r="A2147" s="660">
        <v>35277</v>
      </c>
      <c r="B2147" s="402" t="s">
        <v>19864</v>
      </c>
      <c r="C2147" s="403"/>
      <c r="D2147" s="404" t="s">
        <v>18987</v>
      </c>
      <c r="E2147" s="655">
        <v>295.76</v>
      </c>
      <c r="G2147" s="400" t="s">
        <v>108</v>
      </c>
    </row>
    <row r="2148" spans="1:7">
      <c r="A2148" s="660" t="s">
        <v>19865</v>
      </c>
      <c r="B2148" s="402"/>
      <c r="C2148" s="403"/>
      <c r="D2148" s="404"/>
      <c r="E2148" s="655"/>
    </row>
    <row r="2149" spans="1:7">
      <c r="A2149" s="660">
        <v>10521</v>
      </c>
      <c r="B2149" s="402" t="s">
        <v>19866</v>
      </c>
      <c r="C2149" s="403"/>
      <c r="D2149" s="404" t="s">
        <v>18987</v>
      </c>
      <c r="E2149" s="655">
        <v>157.49</v>
      </c>
      <c r="G2149" s="400" t="s">
        <v>108</v>
      </c>
    </row>
    <row r="2150" spans="1:7">
      <c r="A2150" s="660" t="s">
        <v>19867</v>
      </c>
      <c r="B2150" s="402"/>
      <c r="C2150" s="403"/>
      <c r="D2150" s="404"/>
      <c r="E2150" s="655"/>
    </row>
    <row r="2151" spans="1:7">
      <c r="A2151" s="660" t="s">
        <v>19868</v>
      </c>
      <c r="B2151" s="402"/>
      <c r="C2151" s="403"/>
      <c r="D2151" s="404"/>
      <c r="E2151" s="655"/>
    </row>
    <row r="2152" spans="1:7">
      <c r="A2152" s="660">
        <v>10885</v>
      </c>
      <c r="B2152" s="402" t="s">
        <v>19869</v>
      </c>
      <c r="C2152" s="403"/>
      <c r="D2152" s="404" t="s">
        <v>18987</v>
      </c>
      <c r="E2152" s="655">
        <v>199.21</v>
      </c>
      <c r="G2152" s="400" t="s">
        <v>108</v>
      </c>
    </row>
    <row r="2153" spans="1:7">
      <c r="A2153" s="660" t="s">
        <v>19867</v>
      </c>
      <c r="B2153" s="402"/>
      <c r="C2153" s="403"/>
      <c r="D2153" s="404"/>
      <c r="E2153" s="655"/>
    </row>
    <row r="2154" spans="1:7">
      <c r="A2154" s="660" t="s">
        <v>19868</v>
      </c>
      <c r="B2154" s="402"/>
      <c r="C2154" s="403"/>
      <c r="D2154" s="404"/>
      <c r="E2154" s="655"/>
    </row>
    <row r="2155" spans="1:7">
      <c r="A2155" s="660">
        <v>20962</v>
      </c>
      <c r="B2155" s="402" t="s">
        <v>19870</v>
      </c>
      <c r="C2155" s="403"/>
      <c r="D2155" s="404" t="s">
        <v>18991</v>
      </c>
      <c r="E2155" s="655">
        <v>165</v>
      </c>
      <c r="G2155" s="400" t="s">
        <v>108</v>
      </c>
    </row>
    <row r="2156" spans="1:7">
      <c r="A2156" s="660" t="s">
        <v>19871</v>
      </c>
      <c r="B2156" s="402"/>
      <c r="C2156" s="403"/>
      <c r="D2156" s="404"/>
      <c r="E2156" s="655"/>
    </row>
    <row r="2157" spans="1:7">
      <c r="A2157" s="660" t="s">
        <v>19872</v>
      </c>
      <c r="B2157" s="402"/>
      <c r="C2157" s="403"/>
      <c r="D2157" s="404"/>
      <c r="E2157" s="655"/>
    </row>
    <row r="2158" spans="1:7">
      <c r="A2158" s="660">
        <v>20963</v>
      </c>
      <c r="B2158" s="402" t="s">
        <v>19873</v>
      </c>
      <c r="C2158" s="403"/>
      <c r="D2158" s="404" t="s">
        <v>18987</v>
      </c>
      <c r="E2158" s="655">
        <v>201.56</v>
      </c>
      <c r="G2158" s="400" t="s">
        <v>108</v>
      </c>
    </row>
    <row r="2159" spans="1:7">
      <c r="A2159" s="660" t="s">
        <v>19871</v>
      </c>
      <c r="B2159" s="402"/>
      <c r="C2159" s="403"/>
      <c r="D2159" s="404"/>
      <c r="E2159" s="655"/>
    </row>
    <row r="2160" spans="1:7">
      <c r="A2160" s="660" t="s">
        <v>19872</v>
      </c>
      <c r="B2160" s="402"/>
      <c r="C2160" s="403"/>
      <c r="D2160" s="404"/>
      <c r="E2160" s="655"/>
    </row>
    <row r="2161" spans="1:7">
      <c r="A2161" s="660">
        <v>1062</v>
      </c>
      <c r="B2161" s="402" t="s">
        <v>19874</v>
      </c>
      <c r="C2161" s="403"/>
      <c r="D2161" s="404" t="s">
        <v>18991</v>
      </c>
      <c r="E2161" s="655">
        <v>103.6</v>
      </c>
      <c r="F2161" s="400" t="s">
        <v>108</v>
      </c>
    </row>
    <row r="2162" spans="1:7">
      <c r="A2162" s="660" t="s">
        <v>19875</v>
      </c>
      <c r="B2162" s="402"/>
      <c r="C2162" s="403"/>
      <c r="D2162" s="404"/>
      <c r="E2162" s="655"/>
    </row>
    <row r="2163" spans="1:7">
      <c r="A2163" s="660">
        <v>11246</v>
      </c>
      <c r="B2163" s="402" t="s">
        <v>1888</v>
      </c>
      <c r="C2163" s="403"/>
      <c r="D2163" s="404" t="s">
        <v>18987</v>
      </c>
      <c r="E2163" s="655">
        <v>10.7</v>
      </c>
      <c r="G2163" s="400" t="s">
        <v>108</v>
      </c>
    </row>
    <row r="2164" spans="1:7">
      <c r="A2164" s="660">
        <v>11250</v>
      </c>
      <c r="B2164" s="402" t="s">
        <v>503</v>
      </c>
      <c r="C2164" s="403"/>
      <c r="D2164" s="404" t="s">
        <v>18987</v>
      </c>
      <c r="E2164" s="655">
        <v>52.45</v>
      </c>
      <c r="G2164" s="400" t="s">
        <v>108</v>
      </c>
    </row>
    <row r="2165" spans="1:7">
      <c r="A2165" s="660">
        <v>11251</v>
      </c>
      <c r="B2165" s="402" t="s">
        <v>1889</v>
      </c>
      <c r="C2165" s="403"/>
      <c r="D2165" s="404" t="s">
        <v>18987</v>
      </c>
      <c r="E2165" s="655">
        <v>94.98</v>
      </c>
      <c r="G2165" s="400" t="s">
        <v>108</v>
      </c>
    </row>
    <row r="2166" spans="1:7">
      <c r="A2166" s="660">
        <v>11253</v>
      </c>
      <c r="B2166" s="402" t="s">
        <v>1890</v>
      </c>
      <c r="C2166" s="403"/>
      <c r="D2166" s="404" t="s">
        <v>18987</v>
      </c>
      <c r="E2166" s="655">
        <v>150.88</v>
      </c>
      <c r="G2166" s="400" t="s">
        <v>108</v>
      </c>
    </row>
    <row r="2167" spans="1:7">
      <c r="A2167" s="660">
        <v>11255</v>
      </c>
      <c r="B2167" s="402" t="s">
        <v>1891</v>
      </c>
      <c r="C2167" s="403"/>
      <c r="D2167" s="404" t="s">
        <v>18987</v>
      </c>
      <c r="E2167" s="655">
        <v>223.13</v>
      </c>
      <c r="G2167" s="400" t="s">
        <v>108</v>
      </c>
    </row>
    <row r="2168" spans="1:7">
      <c r="A2168" s="660">
        <v>14055</v>
      </c>
      <c r="B2168" s="402" t="s">
        <v>1892</v>
      </c>
      <c r="C2168" s="403"/>
      <c r="D2168" s="404" t="s">
        <v>18987</v>
      </c>
      <c r="E2168" s="655">
        <v>538.88</v>
      </c>
      <c r="G2168" s="400" t="s">
        <v>108</v>
      </c>
    </row>
    <row r="2169" spans="1:7">
      <c r="A2169" s="660">
        <v>10569</v>
      </c>
      <c r="B2169" s="402" t="s">
        <v>1893</v>
      </c>
      <c r="C2169" s="403"/>
      <c r="D2169" s="404" t="s">
        <v>18987</v>
      </c>
      <c r="E2169" s="655">
        <v>2.15</v>
      </c>
      <c r="G2169" s="400" t="s">
        <v>108</v>
      </c>
    </row>
    <row r="2170" spans="1:7">
      <c r="A2170" s="660">
        <v>11247</v>
      </c>
      <c r="B2170" s="402" t="s">
        <v>1894</v>
      </c>
      <c r="C2170" s="403"/>
      <c r="D2170" s="404" t="s">
        <v>18987</v>
      </c>
      <c r="E2170" s="655">
        <v>970</v>
      </c>
      <c r="F2170" s="400" t="s">
        <v>108</v>
      </c>
    </row>
    <row r="2171" spans="1:7">
      <c r="A2171" s="660">
        <v>11248</v>
      </c>
      <c r="B2171" s="402" t="s">
        <v>1895</v>
      </c>
      <c r="C2171" s="403"/>
      <c r="D2171" s="404" t="s">
        <v>18987</v>
      </c>
      <c r="E2171" s="655">
        <v>1322.97</v>
      </c>
      <c r="F2171" s="400" t="s">
        <v>108</v>
      </c>
    </row>
    <row r="2172" spans="1:7">
      <c r="A2172" s="660">
        <v>11249</v>
      </c>
      <c r="B2172" s="402" t="s">
        <v>1896</v>
      </c>
      <c r="C2172" s="403"/>
      <c r="D2172" s="404" t="s">
        <v>18987</v>
      </c>
      <c r="E2172" s="655">
        <v>1850.18</v>
      </c>
      <c r="F2172" s="400" t="s">
        <v>108</v>
      </c>
    </row>
    <row r="2173" spans="1:7">
      <c r="A2173" s="660">
        <v>11254</v>
      </c>
      <c r="B2173" s="402" t="s">
        <v>1897</v>
      </c>
      <c r="C2173" s="403"/>
      <c r="D2173" s="404" t="s">
        <v>18987</v>
      </c>
      <c r="E2173" s="655">
        <v>159.69</v>
      </c>
      <c r="F2173" s="400" t="s">
        <v>108</v>
      </c>
    </row>
    <row r="2174" spans="1:7">
      <c r="A2174" s="660">
        <v>11256</v>
      </c>
      <c r="B2174" s="402" t="s">
        <v>1898</v>
      </c>
      <c r="C2174" s="403"/>
      <c r="D2174" s="404" t="s">
        <v>18987</v>
      </c>
      <c r="E2174" s="655">
        <v>265.81</v>
      </c>
      <c r="F2174" s="400" t="s">
        <v>108</v>
      </c>
    </row>
    <row r="2175" spans="1:7">
      <c r="A2175" s="660">
        <v>11252</v>
      </c>
      <c r="B2175" s="402" t="s">
        <v>19876</v>
      </c>
      <c r="C2175" s="403"/>
      <c r="D2175" s="404" t="s">
        <v>18987</v>
      </c>
      <c r="E2175" s="655">
        <v>107.95</v>
      </c>
      <c r="G2175" s="400" t="s">
        <v>108</v>
      </c>
    </row>
    <row r="2176" spans="1:7">
      <c r="A2176" s="660" t="s">
        <v>19877</v>
      </c>
      <c r="B2176" s="402"/>
      <c r="C2176" s="403"/>
      <c r="D2176" s="404"/>
      <c r="E2176" s="655"/>
    </row>
    <row r="2177" spans="1:7">
      <c r="A2177" s="660">
        <v>2555</v>
      </c>
      <c r="B2177" s="402" t="s">
        <v>1899</v>
      </c>
      <c r="C2177" s="403" t="s">
        <v>108</v>
      </c>
      <c r="D2177" s="404" t="s">
        <v>18987</v>
      </c>
      <c r="E2177" s="655">
        <v>1.79</v>
      </c>
    </row>
    <row r="2178" spans="1:7">
      <c r="A2178" s="660">
        <v>2556</v>
      </c>
      <c r="B2178" s="402" t="s">
        <v>1900</v>
      </c>
      <c r="C2178" s="403" t="s">
        <v>108</v>
      </c>
      <c r="D2178" s="404" t="s">
        <v>18987</v>
      </c>
      <c r="E2178" s="655">
        <v>1.07</v>
      </c>
    </row>
    <row r="2179" spans="1:7">
      <c r="A2179" s="660">
        <v>2557</v>
      </c>
      <c r="B2179" s="402" t="s">
        <v>1901</v>
      </c>
      <c r="C2179" s="403" t="s">
        <v>108</v>
      </c>
      <c r="D2179" s="404" t="s">
        <v>18987</v>
      </c>
      <c r="E2179" s="655">
        <v>1.79</v>
      </c>
    </row>
    <row r="2180" spans="1:7">
      <c r="A2180" s="660">
        <v>1066</v>
      </c>
      <c r="B2180" s="402" t="s">
        <v>1902</v>
      </c>
      <c r="C2180" s="403"/>
      <c r="D2180" s="404" t="s">
        <v>18987</v>
      </c>
      <c r="E2180" s="655">
        <v>676.64</v>
      </c>
      <c r="G2180" s="400" t="s">
        <v>108</v>
      </c>
    </row>
    <row r="2181" spans="1:7">
      <c r="A2181" s="660">
        <v>1043</v>
      </c>
      <c r="B2181" s="402" t="s">
        <v>1903</v>
      </c>
      <c r="C2181" s="403"/>
      <c r="D2181" s="404" t="s">
        <v>18987</v>
      </c>
      <c r="E2181" s="655">
        <v>71.739999999999995</v>
      </c>
      <c r="G2181" s="400" t="s">
        <v>108</v>
      </c>
    </row>
    <row r="2182" spans="1:7">
      <c r="A2182" s="660">
        <v>1072</v>
      </c>
      <c r="B2182" s="402" t="s">
        <v>1904</v>
      </c>
      <c r="C2182" s="403"/>
      <c r="D2182" s="404" t="s">
        <v>18987</v>
      </c>
      <c r="E2182" s="655">
        <v>62.58</v>
      </c>
      <c r="G2182" s="400" t="s">
        <v>108</v>
      </c>
    </row>
    <row r="2183" spans="1:7">
      <c r="A2183" s="660">
        <v>1061</v>
      </c>
      <c r="B2183" s="402" t="s">
        <v>1905</v>
      </c>
      <c r="C2183" s="403"/>
      <c r="D2183" s="404" t="s">
        <v>18987</v>
      </c>
      <c r="E2183" s="655">
        <v>159.78</v>
      </c>
      <c r="G2183" s="400" t="s">
        <v>108</v>
      </c>
    </row>
    <row r="2184" spans="1:7">
      <c r="A2184" s="660">
        <v>1065</v>
      </c>
      <c r="B2184" s="402" t="s">
        <v>1906</v>
      </c>
      <c r="C2184" s="403"/>
      <c r="D2184" s="404" t="s">
        <v>18987</v>
      </c>
      <c r="E2184" s="655">
        <v>178.01</v>
      </c>
      <c r="G2184" s="400" t="s">
        <v>108</v>
      </c>
    </row>
    <row r="2185" spans="1:7">
      <c r="A2185" s="660">
        <v>3280</v>
      </c>
      <c r="B2185" s="402" t="s">
        <v>1907</v>
      </c>
      <c r="C2185" s="403"/>
      <c r="D2185" s="404" t="s">
        <v>18987</v>
      </c>
      <c r="E2185" s="655">
        <v>276.64</v>
      </c>
      <c r="G2185" s="400" t="s">
        <v>108</v>
      </c>
    </row>
    <row r="2186" spans="1:7">
      <c r="A2186" s="660">
        <v>11881</v>
      </c>
      <c r="B2186" s="402" t="s">
        <v>1908</v>
      </c>
      <c r="C2186" s="403"/>
      <c r="D2186" s="404" t="s">
        <v>18987</v>
      </c>
      <c r="E2186" s="655">
        <v>128.47999999999999</v>
      </c>
      <c r="G2186" s="400" t="s">
        <v>108</v>
      </c>
    </row>
    <row r="2187" spans="1:7">
      <c r="A2187" s="660" t="s">
        <v>19024</v>
      </c>
      <c r="B2187" s="402"/>
      <c r="C2187" s="403"/>
      <c r="D2187" s="404"/>
      <c r="E2187" s="655"/>
    </row>
    <row r="2188" spans="1:7">
      <c r="A2188" s="660" t="s">
        <v>19067</v>
      </c>
      <c r="B2188" s="402"/>
      <c r="C2188" s="403"/>
      <c r="D2188" s="404"/>
      <c r="E2188" s="655"/>
      <c r="G2188" s="400" t="s">
        <v>19068</v>
      </c>
    </row>
    <row r="2189" spans="1:7">
      <c r="A2189" s="660" t="s">
        <v>19069</v>
      </c>
      <c r="B2189" s="402"/>
      <c r="C2189" s="403"/>
      <c r="D2189" s="404"/>
      <c r="E2189" s="655"/>
    </row>
    <row r="2190" spans="1:7">
      <c r="A2190" s="660" t="s">
        <v>19070</v>
      </c>
      <c r="B2190" s="402"/>
      <c r="C2190" s="403"/>
      <c r="D2190" s="404"/>
      <c r="E2190" s="655"/>
    </row>
    <row r="2191" spans="1:7">
      <c r="A2191" s="660" t="s">
        <v>19071</v>
      </c>
      <c r="B2191" s="402"/>
      <c r="C2191" s="403"/>
      <c r="D2191" s="404"/>
      <c r="E2191" s="655"/>
    </row>
    <row r="2192" spans="1:7">
      <c r="A2192" s="660" t="s">
        <v>19072</v>
      </c>
      <c r="B2192" s="402"/>
      <c r="C2192" s="403"/>
      <c r="D2192" s="404"/>
      <c r="E2192" s="655"/>
    </row>
    <row r="2193" spans="1:7">
      <c r="A2193" s="660" t="s">
        <v>19073</v>
      </c>
      <c r="B2193" s="402"/>
      <c r="C2193" s="403"/>
      <c r="D2193" s="404"/>
      <c r="E2193" s="655"/>
    </row>
    <row r="2194" spans="1:7">
      <c r="A2194" s="660" t="s">
        <v>19074</v>
      </c>
      <c r="B2194" s="402"/>
      <c r="C2194" s="403" t="s">
        <v>19115</v>
      </c>
      <c r="D2194" s="404"/>
      <c r="E2194" s="655"/>
    </row>
    <row r="2195" spans="1:7">
      <c r="A2195" s="660" t="s">
        <v>19075</v>
      </c>
      <c r="B2195" s="402"/>
      <c r="C2195" s="403"/>
      <c r="D2195" s="404" t="s">
        <v>19077</v>
      </c>
      <c r="E2195" s="655"/>
      <c r="F2195" s="400" t="s">
        <v>19078</v>
      </c>
      <c r="G2195" s="400" t="s">
        <v>19076</v>
      </c>
    </row>
    <row r="2196" spans="1:7">
      <c r="A2196" s="660" t="s">
        <v>19079</v>
      </c>
      <c r="B2196" s="402" t="s">
        <v>19080</v>
      </c>
      <c r="C2196" s="403"/>
      <c r="D2196" s="404" t="s">
        <v>19081</v>
      </c>
      <c r="E2196" s="655" t="s">
        <v>19082</v>
      </c>
    </row>
    <row r="2197" spans="1:7">
      <c r="A2197" s="660"/>
      <c r="B2197" s="402"/>
      <c r="C2197" s="403"/>
      <c r="D2197" s="404" t="s">
        <v>19083</v>
      </c>
      <c r="E2197" s="655" t="s">
        <v>19084</v>
      </c>
    </row>
    <row r="2198" spans="1:7">
      <c r="A2198" s="660">
        <v>34641</v>
      </c>
      <c r="B2198" s="402" t="s">
        <v>1909</v>
      </c>
      <c r="C2198" s="403"/>
      <c r="D2198" s="404" t="s">
        <v>18987</v>
      </c>
      <c r="E2198" s="655">
        <v>103.61</v>
      </c>
      <c r="G2198" s="400" t="s">
        <v>108</v>
      </c>
    </row>
    <row r="2199" spans="1:7">
      <c r="A2199" s="660">
        <v>34643</v>
      </c>
      <c r="B2199" s="402" t="s">
        <v>1910</v>
      </c>
      <c r="C2199" s="403"/>
      <c r="D2199" s="404" t="s">
        <v>18987</v>
      </c>
      <c r="E2199" s="655">
        <v>9.57</v>
      </c>
      <c r="G2199" s="400" t="s">
        <v>108</v>
      </c>
    </row>
    <row r="2200" spans="1:7">
      <c r="A2200" s="660">
        <v>3278</v>
      </c>
      <c r="B2200" s="402" t="s">
        <v>1911</v>
      </c>
      <c r="C2200" s="403"/>
      <c r="D2200" s="404" t="s">
        <v>18987</v>
      </c>
      <c r="E2200" s="655">
        <v>145.05000000000001</v>
      </c>
      <c r="F2200" s="400" t="s">
        <v>108</v>
      </c>
    </row>
    <row r="2201" spans="1:7">
      <c r="A2201" s="660">
        <v>3279</v>
      </c>
      <c r="B2201" s="402" t="s">
        <v>1912</v>
      </c>
      <c r="C2201" s="403"/>
      <c r="D2201" s="404" t="s">
        <v>18987</v>
      </c>
      <c r="E2201" s="655">
        <v>239.34</v>
      </c>
      <c r="G2201" s="400" t="s">
        <v>108</v>
      </c>
    </row>
    <row r="2202" spans="1:7">
      <c r="A2202" s="660">
        <v>13845</v>
      </c>
      <c r="B2202" s="402" t="s">
        <v>19878</v>
      </c>
      <c r="C2202" s="403"/>
      <c r="D2202" s="404" t="s">
        <v>18987</v>
      </c>
      <c r="E2202" s="655">
        <v>77.42</v>
      </c>
      <c r="G2202" s="400" t="s">
        <v>108</v>
      </c>
    </row>
    <row r="2203" spans="1:7">
      <c r="A2203" s="660" t="s">
        <v>19879</v>
      </c>
      <c r="B2203" s="402"/>
      <c r="C2203" s="403"/>
      <c r="D2203" s="404"/>
      <c r="E2203" s="655"/>
    </row>
    <row r="2204" spans="1:7">
      <c r="A2204" s="660">
        <v>13844</v>
      </c>
      <c r="B2204" s="402" t="s">
        <v>19880</v>
      </c>
      <c r="C2204" s="403"/>
      <c r="D2204" s="404" t="s">
        <v>18987</v>
      </c>
      <c r="E2204" s="655">
        <v>82.27</v>
      </c>
      <c r="G2204" s="400" t="s">
        <v>108</v>
      </c>
    </row>
    <row r="2205" spans="1:7">
      <c r="A2205" s="660" t="s">
        <v>19879</v>
      </c>
      <c r="B2205" s="402"/>
      <c r="C2205" s="403"/>
      <c r="D2205" s="404"/>
      <c r="E2205" s="655"/>
    </row>
    <row r="2206" spans="1:7">
      <c r="A2206" s="660">
        <v>13843</v>
      </c>
      <c r="B2206" s="402" t="s">
        <v>19881</v>
      </c>
      <c r="C2206" s="403"/>
      <c r="D2206" s="404" t="s">
        <v>18987</v>
      </c>
      <c r="E2206" s="655">
        <v>107.77</v>
      </c>
      <c r="G2206" s="400" t="s">
        <v>108</v>
      </c>
    </row>
    <row r="2207" spans="1:7">
      <c r="A2207" s="660" t="s">
        <v>19882</v>
      </c>
      <c r="B2207" s="402"/>
      <c r="C2207" s="403"/>
      <c r="D2207" s="404"/>
      <c r="E2207" s="655"/>
    </row>
    <row r="2208" spans="1:7">
      <c r="A2208" s="660">
        <v>13842</v>
      </c>
      <c r="B2208" s="402" t="s">
        <v>19883</v>
      </c>
      <c r="C2208" s="403"/>
      <c r="D2208" s="404" t="s">
        <v>18987</v>
      </c>
      <c r="E2208" s="655">
        <v>126.45</v>
      </c>
      <c r="G2208" s="400" t="s">
        <v>108</v>
      </c>
    </row>
    <row r="2209" spans="1:7">
      <c r="A2209" s="660" t="s">
        <v>19882</v>
      </c>
      <c r="B2209" s="402"/>
      <c r="C2209" s="403"/>
      <c r="D2209" s="404"/>
      <c r="E2209" s="655"/>
    </row>
    <row r="2210" spans="1:7">
      <c r="A2210" s="660">
        <v>12075</v>
      </c>
      <c r="B2210" s="402" t="s">
        <v>19884</v>
      </c>
      <c r="C2210" s="403"/>
      <c r="D2210" s="404" t="s">
        <v>18987</v>
      </c>
      <c r="E2210" s="655">
        <v>423.31</v>
      </c>
      <c r="G2210" s="400" t="s">
        <v>108</v>
      </c>
    </row>
    <row r="2211" spans="1:7">
      <c r="A2211" s="660" t="s">
        <v>19885</v>
      </c>
      <c r="B2211" s="402"/>
      <c r="C2211" s="403"/>
      <c r="D2211" s="404"/>
      <c r="E2211" s="655"/>
    </row>
    <row r="2212" spans="1:7">
      <c r="A2212" s="660">
        <v>13405</v>
      </c>
      <c r="B2212" s="402" t="s">
        <v>19886</v>
      </c>
      <c r="C2212" s="403"/>
      <c r="D2212" s="404" t="s">
        <v>18987</v>
      </c>
      <c r="E2212" s="655">
        <v>140.11000000000001</v>
      </c>
      <c r="G2212" s="400" t="s">
        <v>108</v>
      </c>
    </row>
    <row r="2213" spans="1:7">
      <c r="A2213" s="660" t="s">
        <v>19887</v>
      </c>
      <c r="B2213" s="402"/>
      <c r="C2213" s="403"/>
      <c r="D2213" s="404"/>
      <c r="E2213" s="655"/>
    </row>
    <row r="2214" spans="1:7">
      <c r="A2214" s="660">
        <v>13404</v>
      </c>
      <c r="B2214" s="402" t="s">
        <v>19886</v>
      </c>
      <c r="C2214" s="403"/>
      <c r="D2214" s="404" t="s">
        <v>18987</v>
      </c>
      <c r="E2214" s="655">
        <v>140.11000000000001</v>
      </c>
      <c r="G2214" s="400" t="s">
        <v>108</v>
      </c>
    </row>
    <row r="2215" spans="1:7">
      <c r="A2215" s="660" t="s">
        <v>19888</v>
      </c>
      <c r="B2215" s="402"/>
      <c r="C2215" s="403"/>
      <c r="D2215" s="404"/>
      <c r="E2215" s="655"/>
    </row>
    <row r="2216" spans="1:7">
      <c r="A2216" s="660">
        <v>11882</v>
      </c>
      <c r="B2216" s="402" t="s">
        <v>1913</v>
      </c>
      <c r="C2216" s="403" t="s">
        <v>108</v>
      </c>
      <c r="D2216" s="404" t="s">
        <v>18987</v>
      </c>
      <c r="E2216" s="655">
        <v>145.05000000000001</v>
      </c>
    </row>
    <row r="2217" spans="1:7">
      <c r="A2217" s="660">
        <v>11996</v>
      </c>
      <c r="B2217" s="402" t="s">
        <v>19889</v>
      </c>
      <c r="C2217" s="403"/>
      <c r="D2217" s="404" t="s">
        <v>18987</v>
      </c>
      <c r="E2217" s="655">
        <v>2.4700000000000002</v>
      </c>
      <c r="G2217" s="400" t="s">
        <v>108</v>
      </c>
    </row>
    <row r="2218" spans="1:7">
      <c r="A2218" s="660" t="s">
        <v>19890</v>
      </c>
      <c r="B2218" s="402"/>
      <c r="C2218" s="403"/>
      <c r="D2218" s="404"/>
      <c r="E2218" s="655"/>
    </row>
    <row r="2219" spans="1:7">
      <c r="A2219" s="660">
        <v>20254</v>
      </c>
      <c r="B2219" s="402" t="s">
        <v>1914</v>
      </c>
      <c r="C2219" s="403" t="s">
        <v>108</v>
      </c>
      <c r="D2219" s="404" t="s">
        <v>18987</v>
      </c>
      <c r="E2219" s="655">
        <v>10.92</v>
      </c>
    </row>
    <row r="2220" spans="1:7">
      <c r="A2220" s="660">
        <v>20255</v>
      </c>
      <c r="B2220" s="402" t="s">
        <v>1915</v>
      </c>
      <c r="C2220" s="403" t="s">
        <v>108</v>
      </c>
      <c r="D2220" s="404" t="s">
        <v>18987</v>
      </c>
      <c r="E2220" s="655">
        <v>19.649999999999999</v>
      </c>
    </row>
    <row r="2221" spans="1:7">
      <c r="A2221" s="660">
        <v>20253</v>
      </c>
      <c r="B2221" s="402" t="s">
        <v>1916</v>
      </c>
      <c r="C2221" s="403" t="s">
        <v>108</v>
      </c>
      <c r="D2221" s="404" t="s">
        <v>18987</v>
      </c>
      <c r="E2221" s="655">
        <v>38.799999999999997</v>
      </c>
    </row>
    <row r="2222" spans="1:7">
      <c r="A2222" s="660">
        <v>12001</v>
      </c>
      <c r="B2222" s="402" t="s">
        <v>1917</v>
      </c>
      <c r="C2222" s="403"/>
      <c r="D2222" s="404" t="s">
        <v>18987</v>
      </c>
      <c r="E2222" s="655">
        <v>4.7300000000000004</v>
      </c>
    </row>
    <row r="2223" spans="1:7">
      <c r="A2223" s="660">
        <v>1871</v>
      </c>
      <c r="B2223" s="402" t="s">
        <v>1918</v>
      </c>
      <c r="C2223" s="403"/>
      <c r="D2223" s="404" t="s">
        <v>18987</v>
      </c>
      <c r="E2223" s="655">
        <v>5.37</v>
      </c>
    </row>
    <row r="2224" spans="1:7">
      <c r="A2224" s="660">
        <v>1872</v>
      </c>
      <c r="B2224" s="402" t="s">
        <v>1919</v>
      </c>
      <c r="C2224" s="403" t="s">
        <v>108</v>
      </c>
      <c r="D2224" s="404" t="s">
        <v>18987</v>
      </c>
      <c r="E2224" s="655">
        <v>1.97</v>
      </c>
    </row>
    <row r="2225" spans="1:7">
      <c r="A2225" s="660">
        <v>1873</v>
      </c>
      <c r="B2225" s="402" t="s">
        <v>1920</v>
      </c>
      <c r="C2225" s="403" t="s">
        <v>108</v>
      </c>
      <c r="D2225" s="404" t="s">
        <v>18987</v>
      </c>
      <c r="E2225" s="655">
        <v>3.14</v>
      </c>
    </row>
    <row r="2226" spans="1:7">
      <c r="A2226" s="660">
        <v>11713</v>
      </c>
      <c r="B2226" s="402" t="s">
        <v>1921</v>
      </c>
      <c r="C2226" s="403"/>
      <c r="D2226" s="404" t="s">
        <v>18987</v>
      </c>
      <c r="E2226" s="655">
        <v>20.77</v>
      </c>
      <c r="F2226" s="400" t="s">
        <v>108</v>
      </c>
    </row>
    <row r="2227" spans="1:7">
      <c r="A2227" s="660">
        <v>11716</v>
      </c>
      <c r="B2227" s="402" t="s">
        <v>1922</v>
      </c>
      <c r="C2227" s="403"/>
      <c r="D2227" s="404" t="s">
        <v>18987</v>
      </c>
      <c r="E2227" s="655">
        <v>8.8699999999999992</v>
      </c>
      <c r="F2227" s="400" t="s">
        <v>108</v>
      </c>
    </row>
    <row r="2228" spans="1:7">
      <c r="A2228" s="660">
        <v>5103</v>
      </c>
      <c r="B2228" s="402" t="s">
        <v>1923</v>
      </c>
      <c r="C2228" s="403"/>
      <c r="D2228" s="404" t="s">
        <v>18987</v>
      </c>
      <c r="E2228" s="655">
        <v>8.99</v>
      </c>
      <c r="F2228" s="400" t="s">
        <v>108</v>
      </c>
    </row>
    <row r="2229" spans="1:7">
      <c r="A2229" s="660">
        <v>11712</v>
      </c>
      <c r="B2229" s="402" t="s">
        <v>1924</v>
      </c>
      <c r="C2229" s="403"/>
      <c r="D2229" s="404" t="s">
        <v>18991</v>
      </c>
      <c r="E2229" s="655">
        <v>20.95</v>
      </c>
      <c r="G2229" s="400" t="s">
        <v>108</v>
      </c>
    </row>
    <row r="2230" spans="1:7">
      <c r="A2230" s="660">
        <v>11717</v>
      </c>
      <c r="B2230" s="402" t="s">
        <v>1925</v>
      </c>
      <c r="C2230" s="403"/>
      <c r="D2230" s="404" t="s">
        <v>18987</v>
      </c>
      <c r="E2230" s="655">
        <v>22.76</v>
      </c>
      <c r="F2230" s="400" t="s">
        <v>108</v>
      </c>
    </row>
    <row r="2231" spans="1:7">
      <c r="A2231" s="660">
        <v>11714</v>
      </c>
      <c r="B2231" s="402" t="s">
        <v>425</v>
      </c>
      <c r="C2231" s="403"/>
      <c r="D2231" s="404" t="s">
        <v>18987</v>
      </c>
      <c r="E2231" s="655">
        <v>28.32</v>
      </c>
      <c r="F2231" s="400" t="s">
        <v>108</v>
      </c>
    </row>
    <row r="2232" spans="1:7">
      <c r="A2232" s="660">
        <v>11715</v>
      </c>
      <c r="B2232" s="402" t="s">
        <v>1926</v>
      </c>
      <c r="C2232" s="403"/>
      <c r="D2232" s="404" t="s">
        <v>18987</v>
      </c>
      <c r="E2232" s="655">
        <v>32.590000000000003</v>
      </c>
      <c r="F2232" s="400" t="s">
        <v>108</v>
      </c>
    </row>
    <row r="2233" spans="1:7">
      <c r="A2233" s="660">
        <v>11880</v>
      </c>
      <c r="B2233" s="402" t="s">
        <v>1927</v>
      </c>
      <c r="C2233" s="403"/>
      <c r="D2233" s="404" t="s">
        <v>18987</v>
      </c>
      <c r="E2233" s="655">
        <v>58.58</v>
      </c>
      <c r="G2233" s="400" t="s">
        <v>108</v>
      </c>
    </row>
    <row r="2234" spans="1:7">
      <c r="A2234" s="660">
        <v>1056</v>
      </c>
      <c r="B2234" s="402" t="s">
        <v>1928</v>
      </c>
      <c r="C2234" s="403" t="s">
        <v>108</v>
      </c>
      <c r="D2234" s="404" t="s">
        <v>18987</v>
      </c>
      <c r="E2234" s="655">
        <v>130.43</v>
      </c>
    </row>
    <row r="2235" spans="1:7">
      <c r="A2235" s="660">
        <v>1068</v>
      </c>
      <c r="B2235" s="402" t="s">
        <v>1929</v>
      </c>
      <c r="C2235" s="403" t="s">
        <v>108</v>
      </c>
      <c r="D2235" s="404" t="s">
        <v>18987</v>
      </c>
      <c r="E2235" s="655">
        <v>131.66999999999999</v>
      </c>
    </row>
    <row r="2236" spans="1:7">
      <c r="A2236" s="660">
        <v>14116</v>
      </c>
      <c r="B2236" s="402" t="s">
        <v>1930</v>
      </c>
      <c r="C2236" s="403" t="s">
        <v>108</v>
      </c>
      <c r="D2236" s="404" t="s">
        <v>18987</v>
      </c>
      <c r="E2236" s="655">
        <v>21.37</v>
      </c>
    </row>
    <row r="2237" spans="1:7">
      <c r="A2237" s="660">
        <v>14061</v>
      </c>
      <c r="B2237" s="402" t="s">
        <v>1931</v>
      </c>
      <c r="C2237" s="403" t="s">
        <v>108</v>
      </c>
      <c r="D2237" s="404" t="s">
        <v>18987</v>
      </c>
      <c r="E2237" s="655">
        <v>88.8</v>
      </c>
    </row>
    <row r="2238" spans="1:7">
      <c r="A2238" s="660">
        <v>599</v>
      </c>
      <c r="B2238" s="402" t="s">
        <v>1932</v>
      </c>
      <c r="C2238" s="403" t="s">
        <v>112</v>
      </c>
      <c r="D2238" s="404" t="s">
        <v>18987</v>
      </c>
      <c r="E2238" s="655">
        <v>327.84</v>
      </c>
    </row>
    <row r="2239" spans="1:7">
      <c r="A2239" s="660">
        <v>34380</v>
      </c>
      <c r="B2239" s="402" t="s">
        <v>1933</v>
      </c>
      <c r="C2239" s="403" t="s">
        <v>108</v>
      </c>
      <c r="D2239" s="404" t="s">
        <v>18987</v>
      </c>
      <c r="E2239" s="655">
        <v>176.71</v>
      </c>
    </row>
    <row r="2240" spans="1:7">
      <c r="A2240" s="660">
        <v>1106</v>
      </c>
      <c r="B2240" s="402" t="s">
        <v>1934</v>
      </c>
      <c r="C2240" s="403" t="s">
        <v>118</v>
      </c>
      <c r="D2240" s="404" t="s">
        <v>18991</v>
      </c>
      <c r="E2240" s="655">
        <v>0.51</v>
      </c>
    </row>
    <row r="2241" spans="1:7">
      <c r="A2241" s="660">
        <v>11161</v>
      </c>
      <c r="B2241" s="402" t="s">
        <v>1935</v>
      </c>
      <c r="C2241" s="403"/>
      <c r="D2241" s="404" t="s">
        <v>18987</v>
      </c>
      <c r="E2241" s="655">
        <v>0.85</v>
      </c>
    </row>
    <row r="2242" spans="1:7">
      <c r="A2242" s="660">
        <v>1107</v>
      </c>
      <c r="B2242" s="402" t="s">
        <v>1936</v>
      </c>
      <c r="C2242" s="403" t="s">
        <v>118</v>
      </c>
      <c r="D2242" s="404" t="s">
        <v>18987</v>
      </c>
      <c r="E2242" s="655">
        <v>0.57999999999999996</v>
      </c>
    </row>
    <row r="2243" spans="1:7">
      <c r="A2243" s="660">
        <v>4758</v>
      </c>
      <c r="B2243" s="402" t="s">
        <v>19891</v>
      </c>
      <c r="C2243" s="403"/>
      <c r="D2243" s="404" t="s">
        <v>18987</v>
      </c>
      <c r="E2243" s="655">
        <v>12.02</v>
      </c>
    </row>
    <row r="2244" spans="1:7">
      <c r="A2244" s="660">
        <v>41080</v>
      </c>
      <c r="B2244" s="402" t="s">
        <v>19892</v>
      </c>
      <c r="C2244" s="403" t="s">
        <v>1476</v>
      </c>
      <c r="D2244" s="404" t="s">
        <v>18987</v>
      </c>
      <c r="E2244" s="655">
        <v>2116.9499999999998</v>
      </c>
    </row>
    <row r="2245" spans="1:7">
      <c r="A2245" s="660">
        <v>25963</v>
      </c>
      <c r="B2245" s="402" t="s">
        <v>672</v>
      </c>
      <c r="C2245" s="403"/>
      <c r="D2245" s="404" t="s">
        <v>18987</v>
      </c>
      <c r="E2245" s="655">
        <v>7.0000000000000007E-2</v>
      </c>
      <c r="F2245" s="400" t="s">
        <v>118</v>
      </c>
    </row>
    <row r="2246" spans="1:7">
      <c r="A2246" s="660">
        <v>4759</v>
      </c>
      <c r="B2246" s="402" t="s">
        <v>1937</v>
      </c>
      <c r="C2246" s="403"/>
      <c r="D2246" s="404" t="s">
        <v>18987</v>
      </c>
      <c r="E2246" s="655">
        <v>11.81</v>
      </c>
    </row>
    <row r="2247" spans="1:7">
      <c r="A2247" s="660">
        <v>41068</v>
      </c>
      <c r="B2247" s="402" t="s">
        <v>19893</v>
      </c>
      <c r="C2247" s="403"/>
      <c r="D2247" s="404" t="s">
        <v>18987</v>
      </c>
      <c r="E2247" s="655">
        <v>2080.94</v>
      </c>
    </row>
    <row r="2248" spans="1:7">
      <c r="A2248" s="660" t="s">
        <v>19024</v>
      </c>
      <c r="B2248" s="402"/>
      <c r="C2248" s="403"/>
      <c r="D2248" s="404"/>
      <c r="E2248" s="655"/>
    </row>
    <row r="2249" spans="1:7">
      <c r="A2249" s="660" t="s">
        <v>19067</v>
      </c>
      <c r="B2249" s="402"/>
      <c r="C2249" s="403"/>
      <c r="D2249" s="404"/>
      <c r="E2249" s="655"/>
      <c r="G2249" s="400" t="s">
        <v>19068</v>
      </c>
    </row>
    <row r="2250" spans="1:7">
      <c r="A2250" s="660" t="s">
        <v>19069</v>
      </c>
      <c r="B2250" s="402"/>
      <c r="C2250" s="403"/>
      <c r="D2250" s="404"/>
      <c r="E2250" s="655"/>
    </row>
    <row r="2251" spans="1:7">
      <c r="A2251" s="660" t="s">
        <v>19070</v>
      </c>
      <c r="B2251" s="402"/>
      <c r="C2251" s="403"/>
      <c r="D2251" s="404"/>
      <c r="E2251" s="655"/>
    </row>
    <row r="2252" spans="1:7">
      <c r="A2252" s="660" t="s">
        <v>19071</v>
      </c>
      <c r="B2252" s="402"/>
      <c r="C2252" s="403"/>
      <c r="D2252" s="404"/>
      <c r="E2252" s="655"/>
    </row>
    <row r="2253" spans="1:7">
      <c r="A2253" s="660" t="s">
        <v>19072</v>
      </c>
      <c r="B2253" s="402"/>
      <c r="C2253" s="403"/>
      <c r="D2253" s="404"/>
      <c r="E2253" s="655"/>
    </row>
    <row r="2254" spans="1:7">
      <c r="A2254" s="660" t="s">
        <v>19073</v>
      </c>
      <c r="B2254" s="402"/>
      <c r="C2254" s="403"/>
      <c r="D2254" s="404"/>
      <c r="E2254" s="655"/>
    </row>
    <row r="2255" spans="1:7">
      <c r="A2255" s="660" t="s">
        <v>19074</v>
      </c>
      <c r="B2255" s="402"/>
      <c r="C2255" s="403" t="s">
        <v>19115</v>
      </c>
      <c r="D2255" s="404"/>
      <c r="E2255" s="655"/>
    </row>
    <row r="2256" spans="1:7">
      <c r="A2256" s="660" t="s">
        <v>19075</v>
      </c>
      <c r="B2256" s="402"/>
      <c r="C2256" s="403"/>
      <c r="D2256" s="404" t="s">
        <v>19077</v>
      </c>
      <c r="E2256" s="655"/>
      <c r="F2256" s="400" t="s">
        <v>19078</v>
      </c>
      <c r="G2256" s="400" t="s">
        <v>19076</v>
      </c>
    </row>
    <row r="2257" spans="1:7">
      <c r="A2257" s="660" t="s">
        <v>19079</v>
      </c>
      <c r="B2257" s="402" t="s">
        <v>19080</v>
      </c>
      <c r="C2257" s="403"/>
      <c r="D2257" s="404" t="s">
        <v>19081</v>
      </c>
      <c r="E2257" s="655" t="s">
        <v>19082</v>
      </c>
    </row>
    <row r="2258" spans="1:7">
      <c r="A2258" s="660"/>
      <c r="B2258" s="402"/>
      <c r="C2258" s="403"/>
      <c r="D2258" s="404" t="s">
        <v>19083</v>
      </c>
      <c r="E2258" s="655" t="s">
        <v>19084</v>
      </c>
    </row>
    <row r="2259" spans="1:7">
      <c r="A2259" s="660">
        <v>11572</v>
      </c>
      <c r="B2259" s="402" t="s">
        <v>1938</v>
      </c>
      <c r="C2259" s="403" t="s">
        <v>108</v>
      </c>
      <c r="D2259" s="404" t="s">
        <v>18987</v>
      </c>
      <c r="E2259" s="655">
        <v>17.25</v>
      </c>
    </row>
    <row r="2260" spans="1:7">
      <c r="A2260" s="660">
        <v>1108</v>
      </c>
      <c r="B2260" s="402" t="s">
        <v>1939</v>
      </c>
      <c r="C2260" s="403"/>
      <c r="D2260" s="404" t="s">
        <v>18987</v>
      </c>
      <c r="E2260" s="655">
        <v>13.57</v>
      </c>
      <c r="G2260" s="400" t="s">
        <v>121</v>
      </c>
    </row>
    <row r="2261" spans="1:7">
      <c r="A2261" s="660">
        <v>1117</v>
      </c>
      <c r="B2261" s="402" t="s">
        <v>1940</v>
      </c>
      <c r="C2261" s="403"/>
      <c r="D2261" s="404" t="s">
        <v>18987</v>
      </c>
      <c r="E2261" s="655">
        <v>15.75</v>
      </c>
      <c r="G2261" s="400" t="s">
        <v>121</v>
      </c>
    </row>
    <row r="2262" spans="1:7">
      <c r="A2262" s="660">
        <v>1118</v>
      </c>
      <c r="B2262" s="402" t="s">
        <v>1941</v>
      </c>
      <c r="C2262" s="403"/>
      <c r="D2262" s="404" t="s">
        <v>18987</v>
      </c>
      <c r="E2262" s="655">
        <v>20.25</v>
      </c>
      <c r="G2262" s="400" t="s">
        <v>121</v>
      </c>
    </row>
    <row r="2263" spans="1:7">
      <c r="A2263" s="660">
        <v>1110</v>
      </c>
      <c r="B2263" s="402" t="s">
        <v>1942</v>
      </c>
      <c r="C2263" s="403"/>
      <c r="D2263" s="404" t="s">
        <v>18987</v>
      </c>
      <c r="E2263" s="655">
        <v>20.25</v>
      </c>
      <c r="F2263" s="400" t="s">
        <v>121</v>
      </c>
    </row>
    <row r="2264" spans="1:7">
      <c r="A2264" s="660">
        <v>12618</v>
      </c>
      <c r="B2264" s="402" t="s">
        <v>19894</v>
      </c>
      <c r="C2264" s="403"/>
      <c r="D2264" s="404" t="s">
        <v>18987</v>
      </c>
      <c r="E2264" s="655">
        <v>35.71</v>
      </c>
      <c r="G2264" s="400" t="s">
        <v>108</v>
      </c>
    </row>
    <row r="2265" spans="1:7">
      <c r="A2265" s="660" t="s">
        <v>19430</v>
      </c>
      <c r="B2265" s="402"/>
      <c r="C2265" s="403"/>
      <c r="D2265" s="404"/>
      <c r="E2265" s="655"/>
    </row>
    <row r="2266" spans="1:7">
      <c r="A2266" s="660">
        <v>40871</v>
      </c>
      <c r="B2266" s="402" t="s">
        <v>19895</v>
      </c>
      <c r="C2266" s="403"/>
      <c r="D2266" s="404" t="s">
        <v>18987</v>
      </c>
      <c r="E2266" s="655">
        <v>39.61</v>
      </c>
      <c r="G2266" s="400" t="s">
        <v>121</v>
      </c>
    </row>
    <row r="2267" spans="1:7">
      <c r="A2267" s="660" t="s">
        <v>19468</v>
      </c>
      <c r="B2267" s="402"/>
      <c r="C2267" s="403"/>
      <c r="D2267" s="404"/>
      <c r="E2267" s="655"/>
    </row>
    <row r="2268" spans="1:7">
      <c r="A2268" s="660">
        <v>40869</v>
      </c>
      <c r="B2268" s="402" t="s">
        <v>19896</v>
      </c>
      <c r="C2268" s="403"/>
      <c r="D2268" s="404" t="s">
        <v>18987</v>
      </c>
      <c r="E2268" s="655">
        <v>14.12</v>
      </c>
      <c r="G2268" s="400" t="s">
        <v>121</v>
      </c>
    </row>
    <row r="2269" spans="1:7">
      <c r="A2269" s="660" t="s">
        <v>19468</v>
      </c>
      <c r="B2269" s="402"/>
      <c r="C2269" s="403"/>
      <c r="D2269" s="404"/>
      <c r="E2269" s="655"/>
    </row>
    <row r="2270" spans="1:7">
      <c r="A2270" s="660">
        <v>40870</v>
      </c>
      <c r="B2270" s="402" t="s">
        <v>19897</v>
      </c>
      <c r="C2270" s="403"/>
      <c r="D2270" s="404" t="s">
        <v>18987</v>
      </c>
      <c r="E2270" s="655">
        <v>20.71</v>
      </c>
      <c r="G2270" s="400" t="s">
        <v>121</v>
      </c>
    </row>
    <row r="2271" spans="1:7">
      <c r="A2271" s="660" t="s">
        <v>19468</v>
      </c>
      <c r="B2271" s="402"/>
      <c r="C2271" s="403"/>
      <c r="D2271" s="404"/>
      <c r="E2271" s="655"/>
    </row>
    <row r="2272" spans="1:7">
      <c r="A2272" s="660">
        <v>1109</v>
      </c>
      <c r="B2272" s="402" t="s">
        <v>1943</v>
      </c>
      <c r="C2272" s="403"/>
      <c r="D2272" s="404" t="s">
        <v>18987</v>
      </c>
      <c r="E2272" s="655">
        <v>13.5</v>
      </c>
      <c r="F2272" s="400" t="s">
        <v>121</v>
      </c>
    </row>
    <row r="2273" spans="1:7">
      <c r="A2273" s="660">
        <v>1119</v>
      </c>
      <c r="B2273" s="402" t="s">
        <v>1944</v>
      </c>
      <c r="C2273" s="403"/>
      <c r="D2273" s="404" t="s">
        <v>18987</v>
      </c>
      <c r="E2273" s="655">
        <v>10.119999999999999</v>
      </c>
      <c r="F2273" s="400" t="s">
        <v>121</v>
      </c>
    </row>
    <row r="2274" spans="1:7">
      <c r="A2274" s="660">
        <v>13115</v>
      </c>
      <c r="B2274" s="402" t="s">
        <v>1945</v>
      </c>
      <c r="C2274" s="403"/>
      <c r="D2274" s="404" t="s">
        <v>18987</v>
      </c>
      <c r="E2274" s="655">
        <v>24.4</v>
      </c>
      <c r="G2274" s="400" t="s">
        <v>121</v>
      </c>
    </row>
    <row r="2275" spans="1:7">
      <c r="A2275" s="660">
        <v>10541</v>
      </c>
      <c r="B2275" s="402" t="s">
        <v>1946</v>
      </c>
      <c r="C2275" s="403"/>
      <c r="D2275" s="404" t="s">
        <v>18987</v>
      </c>
      <c r="E2275" s="655">
        <v>28.34</v>
      </c>
      <c r="G2275" s="400" t="s">
        <v>121</v>
      </c>
    </row>
    <row r="2276" spans="1:7">
      <c r="A2276" s="660">
        <v>10543</v>
      </c>
      <c r="B2276" s="402" t="s">
        <v>1947</v>
      </c>
      <c r="C2276" s="403"/>
      <c r="D2276" s="404" t="s">
        <v>18987</v>
      </c>
      <c r="E2276" s="655">
        <v>54.99</v>
      </c>
      <c r="G2276" s="400" t="s">
        <v>121</v>
      </c>
    </row>
    <row r="2277" spans="1:7">
      <c r="A2277" s="660">
        <v>10544</v>
      </c>
      <c r="B2277" s="402" t="s">
        <v>1948</v>
      </c>
      <c r="C2277" s="403"/>
      <c r="D2277" s="404" t="s">
        <v>18987</v>
      </c>
      <c r="E2277" s="655">
        <v>66.13</v>
      </c>
      <c r="G2277" s="400" t="s">
        <v>121</v>
      </c>
    </row>
    <row r="2278" spans="1:7">
      <c r="A2278" s="660">
        <v>10545</v>
      </c>
      <c r="B2278" s="402" t="s">
        <v>1949</v>
      </c>
      <c r="C2278" s="403"/>
      <c r="D2278" s="404" t="s">
        <v>18987</v>
      </c>
      <c r="E2278" s="655">
        <v>101.43</v>
      </c>
      <c r="G2278" s="400" t="s">
        <v>121</v>
      </c>
    </row>
    <row r="2279" spans="1:7">
      <c r="A2279" s="660">
        <v>10542</v>
      </c>
      <c r="B2279" s="402" t="s">
        <v>1950</v>
      </c>
      <c r="C2279" s="403"/>
      <c r="D2279" s="404" t="s">
        <v>18987</v>
      </c>
      <c r="E2279" s="655">
        <v>39.04</v>
      </c>
      <c r="G2279" s="400" t="s">
        <v>121</v>
      </c>
    </row>
    <row r="2280" spans="1:7">
      <c r="A2280" s="660">
        <v>38958</v>
      </c>
      <c r="B2280" s="402" t="s">
        <v>19898</v>
      </c>
      <c r="C2280" s="403" t="s">
        <v>108</v>
      </c>
      <c r="D2280" s="404" t="s">
        <v>18987</v>
      </c>
      <c r="E2280" s="655">
        <v>28.88</v>
      </c>
    </row>
    <row r="2281" spans="1:7">
      <c r="A2281" s="660">
        <v>1139</v>
      </c>
      <c r="B2281" s="402" t="s">
        <v>19899</v>
      </c>
      <c r="C2281" s="403"/>
      <c r="D2281" s="404" t="s">
        <v>18987</v>
      </c>
      <c r="E2281" s="655">
        <v>133.59</v>
      </c>
      <c r="G2281" s="400" t="s">
        <v>90</v>
      </c>
    </row>
    <row r="2282" spans="1:7">
      <c r="A2282" s="660" t="s">
        <v>19900</v>
      </c>
      <c r="B2282" s="402"/>
      <c r="C2282" s="403"/>
      <c r="D2282" s="404"/>
      <c r="E2282" s="655"/>
    </row>
    <row r="2283" spans="1:7">
      <c r="A2283" s="660">
        <v>1133</v>
      </c>
      <c r="B2283" s="402" t="s">
        <v>19901</v>
      </c>
      <c r="C2283" s="403"/>
      <c r="D2283" s="404" t="s">
        <v>18991</v>
      </c>
      <c r="E2283" s="655">
        <v>112.5</v>
      </c>
      <c r="G2283" s="400" t="s">
        <v>90</v>
      </c>
    </row>
    <row r="2284" spans="1:7">
      <c r="A2284" s="660" t="s">
        <v>19219</v>
      </c>
      <c r="B2284" s="402"/>
      <c r="C2284" s="403"/>
      <c r="D2284" s="404"/>
      <c r="E2284" s="655"/>
    </row>
    <row r="2285" spans="1:7">
      <c r="A2285" s="660">
        <v>25010</v>
      </c>
      <c r="B2285" s="402" t="s">
        <v>19902</v>
      </c>
      <c r="C2285" s="403"/>
      <c r="D2285" s="404" t="s">
        <v>18987</v>
      </c>
      <c r="E2285" s="655">
        <v>1214340.97</v>
      </c>
      <c r="G2285" s="400" t="s">
        <v>108</v>
      </c>
    </row>
    <row r="2286" spans="1:7">
      <c r="A2286" s="660" t="s">
        <v>19903</v>
      </c>
      <c r="B2286" s="402"/>
      <c r="C2286" s="403"/>
      <c r="D2286" s="404"/>
      <c r="E2286" s="655"/>
    </row>
    <row r="2287" spans="1:7">
      <c r="A2287" s="660">
        <v>25011</v>
      </c>
      <c r="B2287" s="402" t="s">
        <v>19904</v>
      </c>
      <c r="C2287" s="403"/>
      <c r="D2287" s="404" t="s">
        <v>18987</v>
      </c>
      <c r="E2287" s="655">
        <v>1986327.11</v>
      </c>
      <c r="G2287" s="400" t="s">
        <v>108</v>
      </c>
    </row>
    <row r="2288" spans="1:7">
      <c r="A2288" s="660" t="s">
        <v>19905</v>
      </c>
      <c r="B2288" s="402"/>
      <c r="C2288" s="403"/>
      <c r="D2288" s="404"/>
      <c r="E2288" s="655"/>
    </row>
    <row r="2289" spans="1:7">
      <c r="A2289" s="660">
        <v>1147</v>
      </c>
      <c r="B2289" s="402" t="s">
        <v>19906</v>
      </c>
      <c r="C2289" s="403"/>
      <c r="D2289" s="404" t="s">
        <v>18991</v>
      </c>
      <c r="E2289" s="655">
        <v>72</v>
      </c>
      <c r="G2289" s="400" t="s">
        <v>90</v>
      </c>
    </row>
    <row r="2290" spans="1:7">
      <c r="A2290" s="660" t="s">
        <v>19907</v>
      </c>
      <c r="B2290" s="402"/>
      <c r="C2290" s="403"/>
      <c r="D2290" s="404"/>
      <c r="E2290" s="655"/>
    </row>
    <row r="2291" spans="1:7">
      <c r="A2291" s="660">
        <v>1146</v>
      </c>
      <c r="B2291" s="402" t="s">
        <v>1951</v>
      </c>
      <c r="C2291" s="403"/>
      <c r="D2291" s="404" t="s">
        <v>18987</v>
      </c>
      <c r="E2291" s="655">
        <v>81</v>
      </c>
      <c r="F2291" s="400" t="s">
        <v>90</v>
      </c>
    </row>
    <row r="2292" spans="1:7">
      <c r="A2292" s="660">
        <v>37745</v>
      </c>
      <c r="B2292" s="402" t="s">
        <v>19908</v>
      </c>
      <c r="C2292" s="403"/>
      <c r="D2292" s="404" t="s">
        <v>18991</v>
      </c>
      <c r="E2292" s="655">
        <v>177670</v>
      </c>
      <c r="G2292" s="400" t="s">
        <v>108</v>
      </c>
    </row>
    <row r="2293" spans="1:7">
      <c r="A2293" s="660" t="s">
        <v>19909</v>
      </c>
      <c r="B2293" s="402"/>
      <c r="C2293" s="403"/>
      <c r="D2293" s="404"/>
      <c r="E2293" s="655"/>
    </row>
    <row r="2294" spans="1:7">
      <c r="A2294" s="660">
        <v>37754</v>
      </c>
      <c r="B2294" s="402" t="s">
        <v>19910</v>
      </c>
      <c r="C2294" s="403"/>
      <c r="D2294" s="404" t="s">
        <v>18987</v>
      </c>
      <c r="E2294" s="655">
        <v>185541.45</v>
      </c>
      <c r="G2294" s="400" t="s">
        <v>108</v>
      </c>
    </row>
    <row r="2295" spans="1:7">
      <c r="A2295" s="660" t="s">
        <v>19911</v>
      </c>
      <c r="B2295" s="402"/>
      <c r="C2295" s="403"/>
      <c r="D2295" s="404"/>
      <c r="E2295" s="655"/>
    </row>
    <row r="2296" spans="1:7">
      <c r="A2296" s="660">
        <v>37748</v>
      </c>
      <c r="B2296" s="402" t="s">
        <v>19912</v>
      </c>
      <c r="C2296" s="403"/>
      <c r="D2296" s="404" t="s">
        <v>18987</v>
      </c>
      <c r="E2296" s="655">
        <v>188886.82</v>
      </c>
      <c r="G2296" s="400" t="s">
        <v>108</v>
      </c>
    </row>
    <row r="2297" spans="1:7">
      <c r="A2297" s="660" t="s">
        <v>19913</v>
      </c>
      <c r="B2297" s="402"/>
      <c r="C2297" s="403"/>
      <c r="D2297" s="404"/>
      <c r="E2297" s="655"/>
    </row>
    <row r="2298" spans="1:7">
      <c r="A2298" s="660">
        <v>37761</v>
      </c>
      <c r="B2298" s="402" t="s">
        <v>19914</v>
      </c>
      <c r="C2298" s="403"/>
      <c r="D2298" s="404" t="s">
        <v>18987</v>
      </c>
      <c r="E2298" s="655">
        <v>156304.60999999999</v>
      </c>
      <c r="G2298" s="400" t="s">
        <v>108</v>
      </c>
    </row>
    <row r="2299" spans="1:7">
      <c r="A2299" s="660" t="s">
        <v>19915</v>
      </c>
      <c r="B2299" s="402"/>
      <c r="C2299" s="403"/>
      <c r="D2299" s="404"/>
      <c r="E2299" s="655"/>
    </row>
    <row r="2300" spans="1:7">
      <c r="A2300" s="660" t="s">
        <v>19916</v>
      </c>
      <c r="B2300" s="402"/>
      <c r="C2300" s="403"/>
      <c r="D2300" s="404"/>
      <c r="E2300" s="655"/>
    </row>
    <row r="2301" spans="1:7">
      <c r="A2301" s="660">
        <v>37757</v>
      </c>
      <c r="B2301" s="402" t="s">
        <v>19917</v>
      </c>
      <c r="C2301" s="403"/>
      <c r="D2301" s="404" t="s">
        <v>18987</v>
      </c>
      <c r="E2301" s="655">
        <v>217589.51</v>
      </c>
      <c r="G2301" s="400" t="s">
        <v>108</v>
      </c>
    </row>
    <row r="2302" spans="1:7">
      <c r="A2302" s="660" t="s">
        <v>19918</v>
      </c>
      <c r="B2302" s="402"/>
      <c r="C2302" s="403"/>
      <c r="D2302" s="404"/>
      <c r="E2302" s="655"/>
    </row>
    <row r="2303" spans="1:7">
      <c r="A2303" s="660">
        <v>37759</v>
      </c>
      <c r="B2303" s="402" t="s">
        <v>19919</v>
      </c>
      <c r="C2303" s="403"/>
      <c r="D2303" s="404" t="s">
        <v>18987</v>
      </c>
      <c r="E2303" s="655">
        <v>218432.89</v>
      </c>
      <c r="G2303" s="400" t="s">
        <v>108</v>
      </c>
    </row>
    <row r="2304" spans="1:7">
      <c r="A2304" s="660" t="s">
        <v>19920</v>
      </c>
      <c r="B2304" s="402"/>
      <c r="C2304" s="403"/>
      <c r="D2304" s="404"/>
      <c r="E2304" s="655"/>
    </row>
    <row r="2305" spans="1:7">
      <c r="A2305" s="660">
        <v>37766</v>
      </c>
      <c r="B2305" s="402" t="s">
        <v>19921</v>
      </c>
      <c r="C2305" s="403"/>
      <c r="D2305" s="404" t="s">
        <v>18987</v>
      </c>
      <c r="E2305" s="655">
        <v>218432.88</v>
      </c>
      <c r="G2305" s="400" t="s">
        <v>108</v>
      </c>
    </row>
    <row r="2306" spans="1:7">
      <c r="A2306" s="660" t="s">
        <v>19922</v>
      </c>
      <c r="B2306" s="402"/>
      <c r="C2306" s="403"/>
      <c r="D2306" s="404"/>
      <c r="E2306" s="655"/>
    </row>
    <row r="2307" spans="1:7">
      <c r="A2307" s="660">
        <v>37752</v>
      </c>
      <c r="B2307" s="402" t="s">
        <v>19923</v>
      </c>
      <c r="C2307" s="403"/>
      <c r="D2307" s="404" t="s">
        <v>18987</v>
      </c>
      <c r="E2307" s="655">
        <v>198079.55</v>
      </c>
      <c r="G2307" s="400" t="s">
        <v>108</v>
      </c>
    </row>
    <row r="2308" spans="1:7">
      <c r="A2308" s="660" t="s">
        <v>19924</v>
      </c>
      <c r="B2308" s="402"/>
      <c r="C2308" s="403"/>
      <c r="D2308" s="404"/>
      <c r="E2308" s="655"/>
    </row>
    <row r="2309" spans="1:7">
      <c r="A2309" s="660">
        <v>37760</v>
      </c>
      <c r="B2309" s="402" t="s">
        <v>19925</v>
      </c>
      <c r="C2309" s="403"/>
      <c r="D2309" s="404" t="s">
        <v>18987</v>
      </c>
      <c r="E2309" s="655">
        <v>208593.57</v>
      </c>
      <c r="G2309" s="400" t="s">
        <v>108</v>
      </c>
    </row>
    <row r="2310" spans="1:7">
      <c r="A2310" s="660" t="s">
        <v>19926</v>
      </c>
      <c r="B2310" s="402"/>
      <c r="C2310" s="403"/>
      <c r="D2310" s="404"/>
      <c r="E2310" s="655"/>
    </row>
    <row r="2311" spans="1:7">
      <c r="A2311" s="660">
        <v>37765</v>
      </c>
      <c r="B2311" s="402" t="s">
        <v>19927</v>
      </c>
      <c r="C2311" s="403"/>
      <c r="D2311" s="404" t="s">
        <v>18987</v>
      </c>
      <c r="E2311" s="655">
        <v>145621.93</v>
      </c>
      <c r="G2311" s="400" t="s">
        <v>108</v>
      </c>
    </row>
    <row r="2312" spans="1:7">
      <c r="A2312" s="660" t="s">
        <v>19928</v>
      </c>
      <c r="B2312" s="402"/>
      <c r="C2312" s="403"/>
      <c r="D2312" s="404"/>
      <c r="E2312" s="655"/>
    </row>
    <row r="2313" spans="1:7">
      <c r="A2313" s="660">
        <v>37746</v>
      </c>
      <c r="B2313" s="402" t="s">
        <v>19929</v>
      </c>
      <c r="C2313" s="403"/>
      <c r="D2313" s="404" t="s">
        <v>18987</v>
      </c>
      <c r="E2313" s="655">
        <v>159649.98000000001</v>
      </c>
      <c r="G2313" s="400" t="s">
        <v>108</v>
      </c>
    </row>
    <row r="2314" spans="1:7">
      <c r="A2314" s="660" t="s">
        <v>19930</v>
      </c>
      <c r="B2314" s="402"/>
      <c r="C2314" s="403"/>
      <c r="D2314" s="404"/>
      <c r="E2314" s="655"/>
    </row>
    <row r="2315" spans="1:7">
      <c r="A2315" s="660" t="s">
        <v>19024</v>
      </c>
      <c r="B2315" s="402"/>
      <c r="C2315" s="403"/>
      <c r="D2315" s="404"/>
      <c r="E2315" s="655"/>
    </row>
    <row r="2316" spans="1:7">
      <c r="A2316" s="660" t="s">
        <v>19067</v>
      </c>
      <c r="B2316" s="402"/>
      <c r="C2316" s="403"/>
      <c r="D2316" s="404"/>
      <c r="E2316" s="655"/>
      <c r="G2316" s="400" t="s">
        <v>19068</v>
      </c>
    </row>
    <row r="2317" spans="1:7">
      <c r="A2317" s="660" t="s">
        <v>19069</v>
      </c>
      <c r="B2317" s="402"/>
      <c r="C2317" s="403"/>
      <c r="D2317" s="404"/>
      <c r="E2317" s="655"/>
    </row>
    <row r="2318" spans="1:7">
      <c r="A2318" s="660" t="s">
        <v>19070</v>
      </c>
      <c r="B2318" s="402"/>
      <c r="C2318" s="403"/>
      <c r="D2318" s="404"/>
      <c r="E2318" s="655"/>
    </row>
    <row r="2319" spans="1:7">
      <c r="A2319" s="660" t="s">
        <v>19071</v>
      </c>
      <c r="B2319" s="402"/>
      <c r="C2319" s="403"/>
      <c r="D2319" s="404"/>
      <c r="E2319" s="655"/>
    </row>
    <row r="2320" spans="1:7">
      <c r="A2320" s="660" t="s">
        <v>19072</v>
      </c>
      <c r="B2320" s="402"/>
      <c r="C2320" s="403"/>
      <c r="D2320" s="404"/>
      <c r="E2320" s="655"/>
    </row>
    <row r="2321" spans="1:7">
      <c r="A2321" s="660" t="s">
        <v>19073</v>
      </c>
      <c r="B2321" s="402"/>
      <c r="C2321" s="403"/>
      <c r="D2321" s="404"/>
      <c r="E2321" s="655"/>
    </row>
    <row r="2322" spans="1:7">
      <c r="A2322" s="660" t="s">
        <v>19074</v>
      </c>
      <c r="B2322" s="402"/>
      <c r="C2322" s="403" t="s">
        <v>19115</v>
      </c>
      <c r="D2322" s="404"/>
      <c r="E2322" s="655"/>
    </row>
    <row r="2323" spans="1:7">
      <c r="A2323" s="660" t="s">
        <v>19075</v>
      </c>
      <c r="B2323" s="402"/>
      <c r="C2323" s="403"/>
      <c r="D2323" s="404" t="s">
        <v>19077</v>
      </c>
      <c r="E2323" s="655"/>
      <c r="F2323" s="400" t="s">
        <v>19078</v>
      </c>
      <c r="G2323" s="400" t="s">
        <v>19076</v>
      </c>
    </row>
    <row r="2324" spans="1:7">
      <c r="A2324" s="660" t="s">
        <v>19079</v>
      </c>
      <c r="B2324" s="402" t="s">
        <v>19080</v>
      </c>
      <c r="C2324" s="403"/>
      <c r="D2324" s="404" t="s">
        <v>19081</v>
      </c>
      <c r="E2324" s="655" t="s">
        <v>19082</v>
      </c>
    </row>
    <row r="2325" spans="1:7">
      <c r="A2325" s="660"/>
      <c r="B2325" s="402"/>
      <c r="C2325" s="403"/>
      <c r="D2325" s="404" t="s">
        <v>19083</v>
      </c>
      <c r="E2325" s="655" t="s">
        <v>19084</v>
      </c>
    </row>
    <row r="2326" spans="1:7">
      <c r="A2326" s="660">
        <v>37750</v>
      </c>
      <c r="B2326" s="402" t="s">
        <v>19931</v>
      </c>
      <c r="C2326" s="403"/>
      <c r="D2326" s="404" t="s">
        <v>18987</v>
      </c>
      <c r="E2326" s="655">
        <v>159087.74</v>
      </c>
      <c r="G2326" s="400" t="s">
        <v>108</v>
      </c>
    </row>
    <row r="2327" spans="1:7">
      <c r="A2327" s="660" t="s">
        <v>19932</v>
      </c>
      <c r="B2327" s="402"/>
      <c r="C2327" s="403"/>
      <c r="D2327" s="404"/>
      <c r="E2327" s="655"/>
    </row>
    <row r="2328" spans="1:7">
      <c r="A2328" s="660">
        <v>37753</v>
      </c>
      <c r="B2328" s="402" t="s">
        <v>19933</v>
      </c>
      <c r="C2328" s="403"/>
      <c r="D2328" s="404" t="s">
        <v>18987</v>
      </c>
      <c r="E2328" s="655">
        <v>158525.48000000001</v>
      </c>
      <c r="G2328" s="400" t="s">
        <v>108</v>
      </c>
    </row>
    <row r="2329" spans="1:7">
      <c r="A2329" s="660" t="s">
        <v>19934</v>
      </c>
      <c r="B2329" s="402"/>
      <c r="C2329" s="403"/>
      <c r="D2329" s="404"/>
      <c r="E2329" s="655"/>
    </row>
    <row r="2330" spans="1:7">
      <c r="A2330" s="660">
        <v>37756</v>
      </c>
      <c r="B2330" s="402" t="s">
        <v>19935</v>
      </c>
      <c r="C2330" s="403"/>
      <c r="D2330" s="404" t="s">
        <v>18987</v>
      </c>
      <c r="E2330" s="655">
        <v>156304.60999999999</v>
      </c>
      <c r="G2330" s="400" t="s">
        <v>108</v>
      </c>
    </row>
    <row r="2331" spans="1:7">
      <c r="A2331" s="660" t="s">
        <v>19936</v>
      </c>
      <c r="B2331" s="402"/>
      <c r="C2331" s="403"/>
      <c r="D2331" s="404"/>
      <c r="E2331" s="655"/>
    </row>
    <row r="2332" spans="1:7">
      <c r="A2332" s="660">
        <v>37755</v>
      </c>
      <c r="B2332" s="402" t="s">
        <v>19937</v>
      </c>
      <c r="C2332" s="403"/>
      <c r="D2332" s="404" t="s">
        <v>18987</v>
      </c>
      <c r="E2332" s="655">
        <v>227147.71</v>
      </c>
      <c r="G2332" s="400" t="s">
        <v>108</v>
      </c>
    </row>
    <row r="2333" spans="1:7">
      <c r="A2333" s="660" t="s">
        <v>19938</v>
      </c>
      <c r="B2333" s="402"/>
      <c r="C2333" s="403"/>
      <c r="D2333" s="404"/>
      <c r="E2333" s="655"/>
    </row>
    <row r="2334" spans="1:7">
      <c r="A2334" s="660" t="s">
        <v>19916</v>
      </c>
      <c r="B2334" s="402"/>
      <c r="C2334" s="403"/>
      <c r="D2334" s="404"/>
      <c r="E2334" s="655"/>
    </row>
    <row r="2335" spans="1:7">
      <c r="A2335" s="660">
        <v>37758</v>
      </c>
      <c r="B2335" s="402" t="s">
        <v>19939</v>
      </c>
      <c r="C2335" s="403"/>
      <c r="D2335" s="404" t="s">
        <v>18987</v>
      </c>
      <c r="E2335" s="655">
        <v>256384.56</v>
      </c>
      <c r="G2335" s="400" t="s">
        <v>108</v>
      </c>
    </row>
    <row r="2336" spans="1:7">
      <c r="A2336" s="660" t="s">
        <v>19940</v>
      </c>
      <c r="B2336" s="402"/>
      <c r="C2336" s="403"/>
      <c r="D2336" s="404"/>
      <c r="E2336" s="655"/>
    </row>
    <row r="2337" spans="1:7">
      <c r="A2337" s="660" t="s">
        <v>19916</v>
      </c>
      <c r="B2337" s="402"/>
      <c r="C2337" s="403"/>
      <c r="D2337" s="404"/>
      <c r="E2337" s="655"/>
    </row>
    <row r="2338" spans="1:7">
      <c r="A2338" s="660">
        <v>37747</v>
      </c>
      <c r="B2338" s="402" t="s">
        <v>19941</v>
      </c>
      <c r="C2338" s="403"/>
      <c r="D2338" s="404" t="s">
        <v>18987</v>
      </c>
      <c r="E2338" s="655">
        <v>230689.87</v>
      </c>
      <c r="G2338" s="400" t="s">
        <v>108</v>
      </c>
    </row>
    <row r="2339" spans="1:7">
      <c r="A2339" s="660" t="s">
        <v>19942</v>
      </c>
      <c r="B2339" s="402"/>
      <c r="C2339" s="403"/>
      <c r="D2339" s="404"/>
      <c r="E2339" s="655"/>
    </row>
    <row r="2340" spans="1:7">
      <c r="A2340" s="660" t="s">
        <v>19916</v>
      </c>
      <c r="B2340" s="402"/>
      <c r="C2340" s="403"/>
      <c r="D2340" s="404"/>
      <c r="E2340" s="655"/>
    </row>
    <row r="2341" spans="1:7">
      <c r="A2341" s="660">
        <v>37767</v>
      </c>
      <c r="B2341" s="402" t="s">
        <v>19943</v>
      </c>
      <c r="C2341" s="403"/>
      <c r="D2341" s="404" t="s">
        <v>18987</v>
      </c>
      <c r="E2341" s="655">
        <v>243452.88</v>
      </c>
      <c r="G2341" s="400" t="s">
        <v>108</v>
      </c>
    </row>
    <row r="2342" spans="1:7">
      <c r="A2342" s="660" t="s">
        <v>19944</v>
      </c>
      <c r="B2342" s="402"/>
      <c r="C2342" s="403"/>
      <c r="D2342" s="404"/>
      <c r="E2342" s="655"/>
    </row>
    <row r="2343" spans="1:7">
      <c r="A2343" s="660" t="s">
        <v>19916</v>
      </c>
      <c r="B2343" s="402"/>
      <c r="C2343" s="403"/>
      <c r="D2343" s="404"/>
      <c r="E2343" s="655"/>
    </row>
    <row r="2344" spans="1:7">
      <c r="A2344" s="660">
        <v>37751</v>
      </c>
      <c r="B2344" s="402" t="s">
        <v>19945</v>
      </c>
      <c r="C2344" s="403"/>
      <c r="D2344" s="404" t="s">
        <v>18987</v>
      </c>
      <c r="E2344" s="655">
        <v>243452.88</v>
      </c>
      <c r="G2344" s="400" t="s">
        <v>108</v>
      </c>
    </row>
    <row r="2345" spans="1:7">
      <c r="A2345" s="660" t="s">
        <v>19944</v>
      </c>
      <c r="B2345" s="402"/>
      <c r="C2345" s="403"/>
      <c r="D2345" s="404"/>
      <c r="E2345" s="655"/>
    </row>
    <row r="2346" spans="1:7">
      <c r="A2346" s="660" t="s">
        <v>19916</v>
      </c>
      <c r="B2346" s="402"/>
      <c r="C2346" s="403"/>
      <c r="D2346" s="404"/>
      <c r="E2346" s="655"/>
    </row>
    <row r="2347" spans="1:7">
      <c r="A2347" s="660">
        <v>37749</v>
      </c>
      <c r="B2347" s="402" t="s">
        <v>19946</v>
      </c>
      <c r="C2347" s="403"/>
      <c r="D2347" s="404" t="s">
        <v>18987</v>
      </c>
      <c r="E2347" s="655">
        <v>240641.64</v>
      </c>
      <c r="G2347" s="400" t="s">
        <v>108</v>
      </c>
    </row>
    <row r="2348" spans="1:7">
      <c r="A2348" s="660" t="s">
        <v>19947</v>
      </c>
      <c r="B2348" s="402"/>
      <c r="C2348" s="403"/>
      <c r="D2348" s="404"/>
      <c r="E2348" s="655"/>
    </row>
    <row r="2349" spans="1:7">
      <c r="A2349" s="660" t="s">
        <v>19948</v>
      </c>
      <c r="B2349" s="402"/>
      <c r="C2349" s="403"/>
      <c r="D2349" s="404"/>
      <c r="E2349" s="655"/>
    </row>
    <row r="2350" spans="1:7">
      <c r="A2350" s="660">
        <v>13617</v>
      </c>
      <c r="B2350" s="402" t="s">
        <v>19949</v>
      </c>
      <c r="C2350" s="403"/>
      <c r="D2350" s="404" t="s">
        <v>18987</v>
      </c>
      <c r="E2350" s="655">
        <v>43189.93</v>
      </c>
      <c r="G2350" s="400" t="s">
        <v>108</v>
      </c>
    </row>
    <row r="2351" spans="1:7">
      <c r="A2351" s="660" t="s">
        <v>19950</v>
      </c>
      <c r="B2351" s="402"/>
      <c r="C2351" s="403"/>
      <c r="D2351" s="404"/>
      <c r="E2351" s="655"/>
    </row>
    <row r="2352" spans="1:7">
      <c r="A2352" s="660">
        <v>13441</v>
      </c>
      <c r="B2352" s="402" t="s">
        <v>19951</v>
      </c>
      <c r="C2352" s="403"/>
      <c r="D2352" s="404" t="s">
        <v>18991</v>
      </c>
      <c r="E2352" s="655">
        <v>72769.88</v>
      </c>
      <c r="G2352" s="400" t="s">
        <v>108</v>
      </c>
    </row>
    <row r="2353" spans="1:7">
      <c r="A2353" s="660" t="s">
        <v>19952</v>
      </c>
      <c r="B2353" s="402"/>
      <c r="C2353" s="403"/>
      <c r="D2353" s="404"/>
      <c r="E2353" s="655"/>
    </row>
    <row r="2354" spans="1:7">
      <c r="A2354" s="660">
        <v>1159</v>
      </c>
      <c r="B2354" s="402" t="s">
        <v>1952</v>
      </c>
      <c r="C2354" s="403"/>
      <c r="D2354" s="404" t="s">
        <v>18987</v>
      </c>
      <c r="E2354" s="655">
        <v>112752.35</v>
      </c>
      <c r="F2354" s="400" t="s">
        <v>108</v>
      </c>
    </row>
    <row r="2355" spans="1:7">
      <c r="A2355" s="660">
        <v>1158</v>
      </c>
      <c r="B2355" s="402" t="s">
        <v>19953</v>
      </c>
      <c r="C2355" s="403"/>
      <c r="D2355" s="404" t="s">
        <v>18987</v>
      </c>
      <c r="E2355" s="655">
        <v>25.59</v>
      </c>
      <c r="G2355" s="400" t="s">
        <v>90</v>
      </c>
    </row>
    <row r="2356" spans="1:7">
      <c r="A2356" s="660" t="s">
        <v>19900</v>
      </c>
      <c r="B2356" s="402"/>
      <c r="C2356" s="403"/>
      <c r="D2356" s="404"/>
      <c r="E2356" s="655"/>
    </row>
    <row r="2357" spans="1:7">
      <c r="A2357" s="660">
        <v>12114</v>
      </c>
      <c r="B2357" s="402" t="s">
        <v>1953</v>
      </c>
      <c r="C2357" s="403" t="s">
        <v>108</v>
      </c>
      <c r="D2357" s="404" t="s">
        <v>18987</v>
      </c>
      <c r="E2357" s="655">
        <v>258.23</v>
      </c>
    </row>
    <row r="2358" spans="1:7">
      <c r="A2358" s="660">
        <v>11552</v>
      </c>
      <c r="B2358" s="402" t="s">
        <v>1954</v>
      </c>
      <c r="C2358" s="403" t="s">
        <v>121</v>
      </c>
      <c r="D2358" s="404" t="s">
        <v>18987</v>
      </c>
      <c r="E2358" s="655">
        <v>6.53</v>
      </c>
    </row>
    <row r="2359" spans="1:7">
      <c r="A2359" s="660">
        <v>38599</v>
      </c>
      <c r="B2359" s="402" t="s">
        <v>1955</v>
      </c>
      <c r="C2359" s="403"/>
      <c r="D2359" s="404" t="s">
        <v>18987</v>
      </c>
      <c r="E2359" s="655">
        <v>2.37</v>
      </c>
      <c r="F2359" s="400" t="s">
        <v>108</v>
      </c>
    </row>
    <row r="2360" spans="1:7">
      <c r="A2360" s="660">
        <v>38596</v>
      </c>
      <c r="B2360" s="402" t="s">
        <v>1956</v>
      </c>
      <c r="C2360" s="403"/>
      <c r="D2360" s="404" t="s">
        <v>18987</v>
      </c>
      <c r="E2360" s="655">
        <v>1.62</v>
      </c>
      <c r="F2360" s="400" t="s">
        <v>108</v>
      </c>
    </row>
    <row r="2361" spans="1:7">
      <c r="A2361" s="660">
        <v>38600</v>
      </c>
      <c r="B2361" s="402" t="s">
        <v>1957</v>
      </c>
      <c r="C2361" s="403"/>
      <c r="D2361" s="404" t="s">
        <v>18987</v>
      </c>
      <c r="E2361" s="655">
        <v>2.79</v>
      </c>
      <c r="F2361" s="400" t="s">
        <v>108</v>
      </c>
    </row>
    <row r="2362" spans="1:7">
      <c r="A2362" s="660">
        <v>38597</v>
      </c>
      <c r="B2362" s="402" t="s">
        <v>1958</v>
      </c>
      <c r="C2362" s="403"/>
      <c r="D2362" s="404" t="s">
        <v>18987</v>
      </c>
      <c r="E2362" s="655">
        <v>1.98</v>
      </c>
      <c r="F2362" s="400" t="s">
        <v>108</v>
      </c>
    </row>
    <row r="2363" spans="1:7">
      <c r="A2363" s="660">
        <v>659</v>
      </c>
      <c r="B2363" s="402" t="s">
        <v>1959</v>
      </c>
      <c r="C2363" s="403" t="s">
        <v>108</v>
      </c>
      <c r="D2363" s="404" t="s">
        <v>18987</v>
      </c>
      <c r="E2363" s="655">
        <v>0.96</v>
      </c>
    </row>
    <row r="2364" spans="1:7">
      <c r="A2364" s="660">
        <v>660</v>
      </c>
      <c r="B2364" s="402" t="s">
        <v>1960</v>
      </c>
      <c r="C2364" s="403" t="s">
        <v>108</v>
      </c>
      <c r="D2364" s="404" t="s">
        <v>18987</v>
      </c>
      <c r="E2364" s="655">
        <v>1.41</v>
      </c>
    </row>
    <row r="2365" spans="1:7">
      <c r="A2365" s="660">
        <v>658</v>
      </c>
      <c r="B2365" s="402" t="s">
        <v>1961</v>
      </c>
      <c r="C2365" s="403" t="s">
        <v>108</v>
      </c>
      <c r="D2365" s="404" t="s">
        <v>18987</v>
      </c>
      <c r="E2365" s="655">
        <v>0.77</v>
      </c>
    </row>
    <row r="2366" spans="1:7">
      <c r="A2366" s="660">
        <v>38548</v>
      </c>
      <c r="B2366" s="402" t="s">
        <v>1962</v>
      </c>
      <c r="C2366" s="403"/>
      <c r="D2366" s="404" t="s">
        <v>18987</v>
      </c>
      <c r="E2366" s="655">
        <v>0.96</v>
      </c>
      <c r="F2366" s="400" t="s">
        <v>108</v>
      </c>
    </row>
    <row r="2367" spans="1:7">
      <c r="A2367" s="660">
        <v>34647</v>
      </c>
      <c r="B2367" s="402" t="s">
        <v>1963</v>
      </c>
      <c r="C2367" s="403"/>
      <c r="D2367" s="404" t="s">
        <v>18987</v>
      </c>
      <c r="E2367" s="655">
        <v>1.66</v>
      </c>
      <c r="F2367" s="400" t="s">
        <v>108</v>
      </c>
    </row>
    <row r="2368" spans="1:7">
      <c r="A2368" s="660">
        <v>34649</v>
      </c>
      <c r="B2368" s="402" t="s">
        <v>1964</v>
      </c>
      <c r="C2368" s="403"/>
      <c r="D2368" s="404" t="s">
        <v>18987</v>
      </c>
      <c r="E2368" s="655">
        <v>1.71</v>
      </c>
      <c r="F2368" s="400" t="s">
        <v>108</v>
      </c>
    </row>
    <row r="2369" spans="1:7">
      <c r="A2369" s="660">
        <v>34652</v>
      </c>
      <c r="B2369" s="402" t="s">
        <v>1965</v>
      </c>
      <c r="C2369" s="403"/>
      <c r="D2369" s="404" t="s">
        <v>18987</v>
      </c>
      <c r="E2369" s="655">
        <v>2.34</v>
      </c>
      <c r="F2369" s="400" t="s">
        <v>108</v>
      </c>
    </row>
    <row r="2370" spans="1:7">
      <c r="A2370" s="660">
        <v>34655</v>
      </c>
      <c r="B2370" s="402" t="s">
        <v>1966</v>
      </c>
      <c r="C2370" s="403"/>
      <c r="D2370" s="404" t="s">
        <v>18987</v>
      </c>
      <c r="E2370" s="655">
        <v>2.2599999999999998</v>
      </c>
      <c r="F2370" s="400" t="s">
        <v>108</v>
      </c>
    </row>
    <row r="2371" spans="1:7">
      <c r="A2371" s="660">
        <v>585</v>
      </c>
      <c r="B2371" s="402" t="s">
        <v>1967</v>
      </c>
      <c r="C2371" s="403" t="s">
        <v>118</v>
      </c>
      <c r="D2371" s="404" t="s">
        <v>18987</v>
      </c>
      <c r="E2371" s="655">
        <v>33.369999999999997</v>
      </c>
    </row>
    <row r="2372" spans="1:7">
      <c r="A2372" s="660">
        <v>10952</v>
      </c>
      <c r="B2372" s="402" t="s">
        <v>19954</v>
      </c>
      <c r="C2372" s="403" t="s">
        <v>118</v>
      </c>
      <c r="D2372" s="404" t="s">
        <v>18987</v>
      </c>
      <c r="E2372" s="655">
        <v>2.62</v>
      </c>
    </row>
    <row r="2373" spans="1:7">
      <c r="A2373" s="660">
        <v>10953</v>
      </c>
      <c r="B2373" s="402" t="s">
        <v>19955</v>
      </c>
      <c r="C2373" s="403" t="s">
        <v>118</v>
      </c>
      <c r="D2373" s="404" t="s">
        <v>18987</v>
      </c>
      <c r="E2373" s="655">
        <v>2.62</v>
      </c>
    </row>
    <row r="2374" spans="1:7">
      <c r="A2374" s="660">
        <v>587</v>
      </c>
      <c r="B2374" s="402" t="s">
        <v>1968</v>
      </c>
      <c r="C2374" s="403" t="s">
        <v>118</v>
      </c>
      <c r="D2374" s="404" t="s">
        <v>18987</v>
      </c>
      <c r="E2374" s="655">
        <v>35.76</v>
      </c>
    </row>
    <row r="2375" spans="1:7">
      <c r="A2375" s="660">
        <v>590</v>
      </c>
      <c r="B2375" s="402" t="s">
        <v>1969</v>
      </c>
      <c r="C2375" s="403" t="s">
        <v>118</v>
      </c>
      <c r="D2375" s="404" t="s">
        <v>18987</v>
      </c>
      <c r="E2375" s="655">
        <v>34.56</v>
      </c>
    </row>
    <row r="2376" spans="1:7">
      <c r="A2376" s="660">
        <v>592</v>
      </c>
      <c r="B2376" s="402" t="s">
        <v>1970</v>
      </c>
      <c r="C2376" s="403"/>
      <c r="D2376" s="404" t="s">
        <v>18991</v>
      </c>
      <c r="E2376" s="655">
        <v>35.76</v>
      </c>
      <c r="F2376" s="400" t="s">
        <v>118</v>
      </c>
    </row>
    <row r="2377" spans="1:7">
      <c r="A2377" s="660">
        <v>586</v>
      </c>
      <c r="B2377" s="402" t="s">
        <v>1971</v>
      </c>
      <c r="C2377" s="403" t="s">
        <v>121</v>
      </c>
      <c r="D2377" s="404" t="s">
        <v>18987</v>
      </c>
      <c r="E2377" s="655">
        <v>21.02</v>
      </c>
    </row>
    <row r="2378" spans="1:7">
      <c r="A2378" s="660">
        <v>591</v>
      </c>
      <c r="B2378" s="402" t="s">
        <v>1972</v>
      </c>
      <c r="C2378" s="403" t="s">
        <v>118</v>
      </c>
      <c r="D2378" s="404" t="s">
        <v>18987</v>
      </c>
      <c r="E2378" s="655">
        <v>33.369999999999997</v>
      </c>
    </row>
    <row r="2379" spans="1:7">
      <c r="A2379" s="660">
        <v>588</v>
      </c>
      <c r="B2379" s="402" t="s">
        <v>1973</v>
      </c>
      <c r="C2379" s="403" t="s">
        <v>121</v>
      </c>
      <c r="D2379" s="404" t="s">
        <v>18987</v>
      </c>
      <c r="E2379" s="655">
        <v>33.25</v>
      </c>
    </row>
    <row r="2380" spans="1:7">
      <c r="A2380" s="660" t="s">
        <v>19024</v>
      </c>
      <c r="B2380" s="402"/>
      <c r="C2380" s="403"/>
      <c r="D2380" s="404"/>
      <c r="E2380" s="655"/>
    </row>
    <row r="2381" spans="1:7">
      <c r="A2381" s="660" t="s">
        <v>19067</v>
      </c>
      <c r="B2381" s="402"/>
      <c r="C2381" s="403"/>
      <c r="D2381" s="404"/>
      <c r="E2381" s="655"/>
      <c r="G2381" s="400" t="s">
        <v>19068</v>
      </c>
    </row>
    <row r="2382" spans="1:7">
      <c r="A2382" s="660" t="s">
        <v>19069</v>
      </c>
      <c r="B2382" s="402"/>
      <c r="C2382" s="403"/>
      <c r="D2382" s="404"/>
      <c r="E2382" s="655"/>
    </row>
    <row r="2383" spans="1:7">
      <c r="A2383" s="660" t="s">
        <v>19070</v>
      </c>
      <c r="B2383" s="402"/>
      <c r="C2383" s="403"/>
      <c r="D2383" s="404"/>
      <c r="E2383" s="655"/>
    </row>
    <row r="2384" spans="1:7">
      <c r="A2384" s="660" t="s">
        <v>19071</v>
      </c>
      <c r="B2384" s="402"/>
      <c r="C2384" s="403"/>
      <c r="D2384" s="404"/>
      <c r="E2384" s="655"/>
    </row>
    <row r="2385" spans="1:7">
      <c r="A2385" s="660" t="s">
        <v>19072</v>
      </c>
      <c r="B2385" s="402"/>
      <c r="C2385" s="403"/>
      <c r="D2385" s="404"/>
      <c r="E2385" s="655"/>
    </row>
    <row r="2386" spans="1:7">
      <c r="A2386" s="660" t="s">
        <v>19073</v>
      </c>
      <c r="B2386" s="402"/>
      <c r="C2386" s="403"/>
      <c r="D2386" s="404"/>
      <c r="E2386" s="655"/>
    </row>
    <row r="2387" spans="1:7">
      <c r="A2387" s="660" t="s">
        <v>19074</v>
      </c>
      <c r="B2387" s="402"/>
      <c r="C2387" s="403" t="s">
        <v>19115</v>
      </c>
      <c r="D2387" s="404"/>
      <c r="E2387" s="655"/>
    </row>
    <row r="2388" spans="1:7">
      <c r="A2388" s="660" t="s">
        <v>19075</v>
      </c>
      <c r="B2388" s="402"/>
      <c r="C2388" s="403"/>
      <c r="D2388" s="404" t="s">
        <v>19077</v>
      </c>
      <c r="E2388" s="655"/>
      <c r="F2388" s="400" t="s">
        <v>19078</v>
      </c>
      <c r="G2388" s="400" t="s">
        <v>19076</v>
      </c>
    </row>
    <row r="2389" spans="1:7">
      <c r="A2389" s="660" t="s">
        <v>19079</v>
      </c>
      <c r="B2389" s="402" t="s">
        <v>19080</v>
      </c>
      <c r="C2389" s="403"/>
      <c r="D2389" s="404" t="s">
        <v>19081</v>
      </c>
      <c r="E2389" s="655" t="s">
        <v>19082</v>
      </c>
    </row>
    <row r="2390" spans="1:7">
      <c r="A2390" s="660"/>
      <c r="B2390" s="402"/>
      <c r="C2390" s="403"/>
      <c r="D2390" s="404" t="s">
        <v>19083</v>
      </c>
      <c r="E2390" s="655" t="s">
        <v>19084</v>
      </c>
    </row>
    <row r="2391" spans="1:7">
      <c r="A2391" s="660">
        <v>589</v>
      </c>
      <c r="B2391" s="402" t="s">
        <v>1974</v>
      </c>
      <c r="C2391" s="403" t="s">
        <v>121</v>
      </c>
      <c r="D2391" s="404" t="s">
        <v>18987</v>
      </c>
      <c r="E2391" s="655">
        <v>56.21</v>
      </c>
    </row>
    <row r="2392" spans="1:7">
      <c r="A2392" s="660">
        <v>584</v>
      </c>
      <c r="B2392" s="402" t="s">
        <v>1975</v>
      </c>
      <c r="C2392" s="403" t="s">
        <v>121</v>
      </c>
      <c r="D2392" s="404" t="s">
        <v>18987</v>
      </c>
      <c r="E2392" s="655">
        <v>35.520000000000003</v>
      </c>
    </row>
    <row r="2393" spans="1:7">
      <c r="A2393" s="660">
        <v>4777</v>
      </c>
      <c r="B2393" s="402" t="s">
        <v>19956</v>
      </c>
      <c r="C2393" s="403" t="s">
        <v>118</v>
      </c>
      <c r="D2393" s="404" t="s">
        <v>18987</v>
      </c>
      <c r="E2393" s="655">
        <v>2.62</v>
      </c>
    </row>
    <row r="2394" spans="1:7">
      <c r="A2394" s="660">
        <v>4912</v>
      </c>
      <c r="B2394" s="402" t="s">
        <v>19957</v>
      </c>
      <c r="C2394" s="403"/>
      <c r="D2394" s="404" t="s">
        <v>18987</v>
      </c>
      <c r="E2394" s="655">
        <v>3.04</v>
      </c>
    </row>
    <row r="2395" spans="1:7">
      <c r="A2395" s="660">
        <v>574</v>
      </c>
      <c r="B2395" s="402" t="s">
        <v>1976</v>
      </c>
      <c r="C2395" s="403"/>
      <c r="D2395" s="404" t="s">
        <v>18987</v>
      </c>
      <c r="E2395" s="655">
        <v>12.44</v>
      </c>
      <c r="F2395" s="400" t="s">
        <v>121</v>
      </c>
    </row>
    <row r="2396" spans="1:7">
      <c r="A2396" s="660">
        <v>567</v>
      </c>
      <c r="B2396" s="402" t="s">
        <v>1977</v>
      </c>
      <c r="C2396" s="403"/>
      <c r="D2396" s="404" t="s">
        <v>18987</v>
      </c>
      <c r="E2396" s="655">
        <v>4.6100000000000003</v>
      </c>
      <c r="F2396" s="400" t="s">
        <v>121</v>
      </c>
    </row>
    <row r="2397" spans="1:7">
      <c r="A2397" s="660">
        <v>568</v>
      </c>
      <c r="B2397" s="402" t="s">
        <v>1978</v>
      </c>
      <c r="C2397" s="403"/>
      <c r="D2397" s="404" t="s">
        <v>18987</v>
      </c>
      <c r="E2397" s="655">
        <v>27.92</v>
      </c>
      <c r="F2397" s="400" t="s">
        <v>121</v>
      </c>
    </row>
    <row r="2398" spans="1:7">
      <c r="A2398" s="660">
        <v>569</v>
      </c>
      <c r="B2398" s="402" t="s">
        <v>1979</v>
      </c>
      <c r="C2398" s="403" t="s">
        <v>118</v>
      </c>
      <c r="D2398" s="404" t="s">
        <v>18987</v>
      </c>
      <c r="E2398" s="655">
        <v>3.88</v>
      </c>
    </row>
    <row r="2399" spans="1:7">
      <c r="A2399" s="660">
        <v>1165</v>
      </c>
      <c r="B2399" s="402" t="s">
        <v>1980</v>
      </c>
      <c r="C2399" s="403"/>
      <c r="D2399" s="404" t="s">
        <v>18987</v>
      </c>
      <c r="E2399" s="655">
        <v>10.4</v>
      </c>
      <c r="F2399" s="400" t="s">
        <v>108</v>
      </c>
    </row>
    <row r="2400" spans="1:7">
      <c r="A2400" s="660">
        <v>1164</v>
      </c>
      <c r="B2400" s="402" t="s">
        <v>1981</v>
      </c>
      <c r="C2400" s="403"/>
      <c r="D2400" s="404" t="s">
        <v>18987</v>
      </c>
      <c r="E2400" s="655">
        <v>8.99</v>
      </c>
      <c r="F2400" s="400" t="s">
        <v>108</v>
      </c>
    </row>
    <row r="2401" spans="1:6">
      <c r="A2401" s="660">
        <v>1162</v>
      </c>
      <c r="B2401" s="402" t="s">
        <v>1982</v>
      </c>
      <c r="C2401" s="403" t="s">
        <v>108</v>
      </c>
      <c r="D2401" s="404" t="s">
        <v>18987</v>
      </c>
      <c r="E2401" s="655">
        <v>2.62</v>
      </c>
    </row>
    <row r="2402" spans="1:6">
      <c r="A2402" s="660">
        <v>12395</v>
      </c>
      <c r="B2402" s="402" t="s">
        <v>1983</v>
      </c>
      <c r="C2402" s="403" t="s">
        <v>108</v>
      </c>
      <c r="D2402" s="404" t="s">
        <v>18987</v>
      </c>
      <c r="E2402" s="655">
        <v>2.35</v>
      </c>
    </row>
    <row r="2403" spans="1:6">
      <c r="A2403" s="660">
        <v>1170</v>
      </c>
      <c r="B2403" s="402" t="s">
        <v>1984</v>
      </c>
      <c r="C2403" s="403" t="s">
        <v>108</v>
      </c>
      <c r="D2403" s="404" t="s">
        <v>18987</v>
      </c>
      <c r="E2403" s="655">
        <v>5.42</v>
      </c>
    </row>
    <row r="2404" spans="1:6">
      <c r="A2404" s="660">
        <v>1169</v>
      </c>
      <c r="B2404" s="402" t="s">
        <v>1985</v>
      </c>
      <c r="C2404" s="403"/>
      <c r="D2404" s="404" t="s">
        <v>18987</v>
      </c>
      <c r="E2404" s="655">
        <v>17.77</v>
      </c>
      <c r="F2404" s="400" t="s">
        <v>108</v>
      </c>
    </row>
    <row r="2405" spans="1:6">
      <c r="A2405" s="660">
        <v>1166</v>
      </c>
      <c r="B2405" s="402" t="s">
        <v>1986</v>
      </c>
      <c r="C2405" s="403" t="s">
        <v>108</v>
      </c>
      <c r="D2405" s="404" t="s">
        <v>18987</v>
      </c>
      <c r="E2405" s="655">
        <v>13.56</v>
      </c>
    </row>
    <row r="2406" spans="1:6">
      <c r="A2406" s="660">
        <v>1163</v>
      </c>
      <c r="B2406" s="402" t="s">
        <v>1987</v>
      </c>
      <c r="C2406" s="403" t="s">
        <v>108</v>
      </c>
      <c r="D2406" s="404" t="s">
        <v>18987</v>
      </c>
      <c r="E2406" s="655">
        <v>3.66</v>
      </c>
    </row>
    <row r="2407" spans="1:6">
      <c r="A2407" s="660">
        <v>12396</v>
      </c>
      <c r="B2407" s="402" t="s">
        <v>1988</v>
      </c>
      <c r="C2407" s="403" t="s">
        <v>108</v>
      </c>
      <c r="D2407" s="404" t="s">
        <v>18987</v>
      </c>
      <c r="E2407" s="655">
        <v>2.2999999999999998</v>
      </c>
    </row>
    <row r="2408" spans="1:6">
      <c r="A2408" s="660">
        <v>1168</v>
      </c>
      <c r="B2408" s="402" t="s">
        <v>1989</v>
      </c>
      <c r="C2408" s="403" t="s">
        <v>108</v>
      </c>
      <c r="D2408" s="404" t="s">
        <v>18987</v>
      </c>
      <c r="E2408" s="655">
        <v>30.61</v>
      </c>
    </row>
    <row r="2409" spans="1:6">
      <c r="A2409" s="660">
        <v>1167</v>
      </c>
      <c r="B2409" s="402" t="s">
        <v>1990</v>
      </c>
      <c r="C2409" s="403" t="s">
        <v>108</v>
      </c>
      <c r="D2409" s="404" t="s">
        <v>18987</v>
      </c>
      <c r="E2409" s="655">
        <v>54.44</v>
      </c>
    </row>
    <row r="2410" spans="1:6">
      <c r="A2410" s="660">
        <v>1210</v>
      </c>
      <c r="B2410" s="402" t="s">
        <v>1991</v>
      </c>
      <c r="C2410" s="403" t="s">
        <v>108</v>
      </c>
      <c r="D2410" s="404" t="s">
        <v>18987</v>
      </c>
      <c r="E2410" s="655">
        <v>6.62</v>
      </c>
    </row>
    <row r="2411" spans="1:6">
      <c r="A2411" s="660">
        <v>1203</v>
      </c>
      <c r="B2411" s="402" t="s">
        <v>1992</v>
      </c>
      <c r="C2411" s="403" t="s">
        <v>108</v>
      </c>
      <c r="D2411" s="404" t="s">
        <v>18987</v>
      </c>
      <c r="E2411" s="655">
        <v>5.0599999999999996</v>
      </c>
    </row>
    <row r="2412" spans="1:6">
      <c r="A2412" s="660">
        <v>1197</v>
      </c>
      <c r="B2412" s="402" t="s">
        <v>1993</v>
      </c>
      <c r="C2412" s="403" t="s">
        <v>108</v>
      </c>
      <c r="D2412" s="404" t="s">
        <v>18987</v>
      </c>
      <c r="E2412" s="655">
        <v>0.87</v>
      </c>
    </row>
    <row r="2413" spans="1:6">
      <c r="A2413" s="660">
        <v>1202</v>
      </c>
      <c r="B2413" s="402" t="s">
        <v>1994</v>
      </c>
      <c r="C2413" s="403" t="s">
        <v>108</v>
      </c>
      <c r="D2413" s="404" t="s">
        <v>18987</v>
      </c>
      <c r="E2413" s="655">
        <v>2.34</v>
      </c>
    </row>
    <row r="2414" spans="1:6">
      <c r="A2414" s="660">
        <v>1188</v>
      </c>
      <c r="B2414" s="402" t="s">
        <v>1995</v>
      </c>
      <c r="C2414" s="403" t="s">
        <v>108</v>
      </c>
      <c r="D2414" s="404" t="s">
        <v>18987</v>
      </c>
      <c r="E2414" s="655">
        <v>16.760000000000002</v>
      </c>
    </row>
    <row r="2415" spans="1:6">
      <c r="A2415" s="660">
        <v>1211</v>
      </c>
      <c r="B2415" s="402" t="s">
        <v>1996</v>
      </c>
      <c r="C2415" s="403" t="s">
        <v>108</v>
      </c>
      <c r="D2415" s="404" t="s">
        <v>18987</v>
      </c>
      <c r="E2415" s="655">
        <v>9.2799999999999994</v>
      </c>
    </row>
    <row r="2416" spans="1:6">
      <c r="A2416" s="660">
        <v>1198</v>
      </c>
      <c r="B2416" s="402" t="s">
        <v>1997</v>
      </c>
      <c r="C2416" s="403" t="s">
        <v>108</v>
      </c>
      <c r="D2416" s="404" t="s">
        <v>18987</v>
      </c>
      <c r="E2416" s="655">
        <v>1.34</v>
      </c>
    </row>
    <row r="2417" spans="1:7">
      <c r="A2417" s="660">
        <v>1199</v>
      </c>
      <c r="B2417" s="402" t="s">
        <v>1998</v>
      </c>
      <c r="C2417" s="403" t="s">
        <v>108</v>
      </c>
      <c r="D2417" s="404" t="s">
        <v>18987</v>
      </c>
      <c r="E2417" s="655">
        <v>25.96</v>
      </c>
    </row>
    <row r="2418" spans="1:7">
      <c r="A2418" s="660">
        <v>1187</v>
      </c>
      <c r="B2418" s="402" t="s">
        <v>1999</v>
      </c>
      <c r="C2418" s="403" t="s">
        <v>108</v>
      </c>
      <c r="D2418" s="404" t="s">
        <v>18987</v>
      </c>
      <c r="E2418" s="655">
        <v>49.09</v>
      </c>
    </row>
    <row r="2419" spans="1:7">
      <c r="A2419" s="660">
        <v>20088</v>
      </c>
      <c r="B2419" s="402" t="s">
        <v>2000</v>
      </c>
      <c r="C2419" s="403" t="s">
        <v>108</v>
      </c>
      <c r="D2419" s="404" t="s">
        <v>18987</v>
      </c>
      <c r="E2419" s="655">
        <v>13.95</v>
      </c>
    </row>
    <row r="2420" spans="1:7">
      <c r="A2420" s="660">
        <v>20089</v>
      </c>
      <c r="B2420" s="402" t="s">
        <v>2001</v>
      </c>
      <c r="C2420" s="403" t="s">
        <v>108</v>
      </c>
      <c r="D2420" s="404" t="s">
        <v>18987</v>
      </c>
      <c r="E2420" s="655">
        <v>69.45</v>
      </c>
    </row>
    <row r="2421" spans="1:7">
      <c r="A2421" s="660">
        <v>20087</v>
      </c>
      <c r="B2421" s="402" t="s">
        <v>2002</v>
      </c>
      <c r="C2421" s="403" t="s">
        <v>108</v>
      </c>
      <c r="D2421" s="404" t="s">
        <v>18987</v>
      </c>
      <c r="E2421" s="655">
        <v>9.42</v>
      </c>
    </row>
    <row r="2422" spans="1:7">
      <c r="A2422" s="660">
        <v>1200</v>
      </c>
      <c r="B2422" s="402" t="s">
        <v>2003</v>
      </c>
      <c r="C2422" s="403"/>
      <c r="D2422" s="404" t="s">
        <v>18987</v>
      </c>
      <c r="E2422" s="655">
        <v>5.45</v>
      </c>
      <c r="F2422" s="400" t="s">
        <v>108</v>
      </c>
    </row>
    <row r="2423" spans="1:7">
      <c r="A2423" s="660">
        <v>12909</v>
      </c>
      <c r="B2423" s="402" t="s">
        <v>2004</v>
      </c>
      <c r="C2423" s="403"/>
      <c r="D2423" s="404" t="s">
        <v>18987</v>
      </c>
      <c r="E2423" s="655">
        <v>2.41</v>
      </c>
      <c r="F2423" s="400" t="s">
        <v>108</v>
      </c>
    </row>
    <row r="2424" spans="1:7">
      <c r="A2424" s="660">
        <v>12910</v>
      </c>
      <c r="B2424" s="402" t="s">
        <v>2005</v>
      </c>
      <c r="C2424" s="403"/>
      <c r="D2424" s="404" t="s">
        <v>18987</v>
      </c>
      <c r="E2424" s="655">
        <v>4.12</v>
      </c>
      <c r="F2424" s="400" t="s">
        <v>108</v>
      </c>
    </row>
    <row r="2425" spans="1:7">
      <c r="A2425" s="660">
        <v>20092</v>
      </c>
      <c r="B2425" s="402" t="s">
        <v>2006</v>
      </c>
      <c r="C2425" s="403"/>
      <c r="D2425" s="404" t="s">
        <v>18987</v>
      </c>
      <c r="E2425" s="655">
        <v>36.200000000000003</v>
      </c>
      <c r="G2425" s="400" t="s">
        <v>108</v>
      </c>
    </row>
    <row r="2426" spans="1:7">
      <c r="A2426" s="660">
        <v>1184</v>
      </c>
      <c r="B2426" s="402" t="s">
        <v>2007</v>
      </c>
      <c r="C2426" s="403" t="s">
        <v>108</v>
      </c>
      <c r="D2426" s="404" t="s">
        <v>18987</v>
      </c>
      <c r="E2426" s="655">
        <v>49.28</v>
      </c>
    </row>
    <row r="2427" spans="1:7">
      <c r="A2427" s="660">
        <v>1191</v>
      </c>
      <c r="B2427" s="402" t="s">
        <v>2008</v>
      </c>
      <c r="C2427" s="403" t="s">
        <v>108</v>
      </c>
      <c r="D2427" s="404" t="s">
        <v>18987</v>
      </c>
      <c r="E2427" s="655">
        <v>0.8</v>
      </c>
    </row>
    <row r="2428" spans="1:7">
      <c r="A2428" s="660">
        <v>1185</v>
      </c>
      <c r="B2428" s="402" t="s">
        <v>2009</v>
      </c>
      <c r="C2428" s="403" t="s">
        <v>108</v>
      </c>
      <c r="D2428" s="404" t="s">
        <v>18987</v>
      </c>
      <c r="E2428" s="655">
        <v>0.85</v>
      </c>
    </row>
    <row r="2429" spans="1:7">
      <c r="A2429" s="660">
        <v>1189</v>
      </c>
      <c r="B2429" s="402" t="s">
        <v>2010</v>
      </c>
      <c r="C2429" s="403" t="s">
        <v>108</v>
      </c>
      <c r="D2429" s="404" t="s">
        <v>18987</v>
      </c>
      <c r="E2429" s="655">
        <v>1.22</v>
      </c>
    </row>
    <row r="2430" spans="1:7">
      <c r="A2430" s="660">
        <v>1193</v>
      </c>
      <c r="B2430" s="402" t="s">
        <v>2011</v>
      </c>
      <c r="C2430" s="403" t="s">
        <v>108</v>
      </c>
      <c r="D2430" s="404" t="s">
        <v>18987</v>
      </c>
      <c r="E2430" s="655">
        <v>2.41</v>
      </c>
    </row>
    <row r="2431" spans="1:7">
      <c r="A2431" s="660">
        <v>1194</v>
      </c>
      <c r="B2431" s="402" t="s">
        <v>2012</v>
      </c>
      <c r="C2431" s="403" t="s">
        <v>108</v>
      </c>
      <c r="D2431" s="404" t="s">
        <v>18987</v>
      </c>
      <c r="E2431" s="655">
        <v>4.47</v>
      </c>
    </row>
    <row r="2432" spans="1:7">
      <c r="A2432" s="660">
        <v>1195</v>
      </c>
      <c r="B2432" s="402" t="s">
        <v>2013</v>
      </c>
      <c r="C2432" s="403" t="s">
        <v>108</v>
      </c>
      <c r="D2432" s="404" t="s">
        <v>18987</v>
      </c>
      <c r="E2432" s="655">
        <v>6.83</v>
      </c>
    </row>
    <row r="2433" spans="1:7">
      <c r="A2433" s="660">
        <v>1204</v>
      </c>
      <c r="B2433" s="402" t="s">
        <v>2014</v>
      </c>
      <c r="C2433" s="403" t="s">
        <v>108</v>
      </c>
      <c r="D2433" s="404" t="s">
        <v>18987</v>
      </c>
      <c r="E2433" s="655">
        <v>12.62</v>
      </c>
    </row>
    <row r="2434" spans="1:7">
      <c r="A2434" s="660">
        <v>1205</v>
      </c>
      <c r="B2434" s="402" t="s">
        <v>2015</v>
      </c>
      <c r="C2434" s="403" t="s">
        <v>108</v>
      </c>
      <c r="D2434" s="404" t="s">
        <v>18987</v>
      </c>
      <c r="E2434" s="655">
        <v>28.45</v>
      </c>
    </row>
    <row r="2435" spans="1:7">
      <c r="A2435" s="660">
        <v>1207</v>
      </c>
      <c r="B2435" s="402" t="s">
        <v>2016</v>
      </c>
      <c r="C2435" s="403"/>
      <c r="D2435" s="404" t="s">
        <v>18987</v>
      </c>
      <c r="E2435" s="655">
        <v>16.72</v>
      </c>
      <c r="F2435" s="400" t="s">
        <v>108</v>
      </c>
    </row>
    <row r="2436" spans="1:7">
      <c r="A2436" s="660">
        <v>1206</v>
      </c>
      <c r="B2436" s="402" t="s">
        <v>2017</v>
      </c>
      <c r="C2436" s="403"/>
      <c r="D2436" s="404" t="s">
        <v>18987</v>
      </c>
      <c r="E2436" s="655">
        <v>4.01</v>
      </c>
      <c r="F2436" s="400" t="s">
        <v>108</v>
      </c>
    </row>
    <row r="2437" spans="1:7">
      <c r="A2437" s="660" t="s">
        <v>19024</v>
      </c>
      <c r="B2437" s="402"/>
      <c r="C2437" s="403"/>
      <c r="D2437" s="404"/>
      <c r="E2437" s="655"/>
    </row>
    <row r="2438" spans="1:7">
      <c r="A2438" s="660" t="s">
        <v>19067</v>
      </c>
      <c r="B2438" s="402"/>
      <c r="C2438" s="403"/>
      <c r="D2438" s="404"/>
      <c r="E2438" s="655"/>
      <c r="G2438" s="400" t="s">
        <v>19068</v>
      </c>
    </row>
    <row r="2439" spans="1:7">
      <c r="A2439" s="660" t="s">
        <v>19069</v>
      </c>
      <c r="B2439" s="402"/>
      <c r="C2439" s="403"/>
      <c r="D2439" s="404"/>
      <c r="E2439" s="655"/>
    </row>
    <row r="2440" spans="1:7">
      <c r="A2440" s="660" t="s">
        <v>19070</v>
      </c>
      <c r="B2440" s="402"/>
      <c r="C2440" s="403"/>
      <c r="D2440" s="404"/>
      <c r="E2440" s="655"/>
    </row>
    <row r="2441" spans="1:7">
      <c r="A2441" s="660" t="s">
        <v>19071</v>
      </c>
      <c r="B2441" s="402"/>
      <c r="C2441" s="403"/>
      <c r="D2441" s="404"/>
      <c r="E2441" s="655"/>
    </row>
    <row r="2442" spans="1:7">
      <c r="A2442" s="660" t="s">
        <v>19072</v>
      </c>
      <c r="B2442" s="402"/>
      <c r="C2442" s="403"/>
      <c r="D2442" s="404"/>
      <c r="E2442" s="655"/>
    </row>
    <row r="2443" spans="1:7">
      <c r="A2443" s="660" t="s">
        <v>19073</v>
      </c>
      <c r="B2443" s="402"/>
      <c r="C2443" s="403"/>
      <c r="D2443" s="404"/>
      <c r="E2443" s="655"/>
    </row>
    <row r="2444" spans="1:7">
      <c r="A2444" s="660" t="s">
        <v>19074</v>
      </c>
      <c r="B2444" s="402"/>
      <c r="C2444" s="403" t="s">
        <v>19115</v>
      </c>
      <c r="D2444" s="404"/>
      <c r="E2444" s="655"/>
    </row>
    <row r="2445" spans="1:7">
      <c r="A2445" s="660" t="s">
        <v>19075</v>
      </c>
      <c r="B2445" s="402"/>
      <c r="C2445" s="403"/>
      <c r="D2445" s="404" t="s">
        <v>19077</v>
      </c>
      <c r="E2445" s="655"/>
      <c r="F2445" s="400" t="s">
        <v>19078</v>
      </c>
      <c r="G2445" s="400" t="s">
        <v>19076</v>
      </c>
    </row>
    <row r="2446" spans="1:7">
      <c r="A2446" s="660" t="s">
        <v>19079</v>
      </c>
      <c r="B2446" s="402" t="s">
        <v>19080</v>
      </c>
      <c r="C2446" s="403"/>
      <c r="D2446" s="404" t="s">
        <v>19081</v>
      </c>
      <c r="E2446" s="655" t="s">
        <v>19082</v>
      </c>
    </row>
    <row r="2447" spans="1:7">
      <c r="A2447" s="660"/>
      <c r="B2447" s="402"/>
      <c r="C2447" s="403"/>
      <c r="D2447" s="404" t="s">
        <v>19083</v>
      </c>
      <c r="E2447" s="655" t="s">
        <v>19084</v>
      </c>
    </row>
    <row r="2448" spans="1:7">
      <c r="A2448" s="660">
        <v>1183</v>
      </c>
      <c r="B2448" s="402" t="s">
        <v>2018</v>
      </c>
      <c r="C2448" s="403"/>
      <c r="D2448" s="404" t="s">
        <v>18991</v>
      </c>
      <c r="E2448" s="655">
        <v>8.9700000000000006</v>
      </c>
      <c r="F2448" s="400" t="s">
        <v>108</v>
      </c>
    </row>
    <row r="2449" spans="1:7">
      <c r="A2449" s="660">
        <v>26047</v>
      </c>
      <c r="B2449" s="402" t="s">
        <v>2019</v>
      </c>
      <c r="C2449" s="403" t="s">
        <v>108</v>
      </c>
      <c r="D2449" s="404" t="s">
        <v>18987</v>
      </c>
      <c r="E2449" s="655">
        <v>72.06</v>
      </c>
    </row>
    <row r="2450" spans="1:7">
      <c r="A2450" s="660">
        <v>26048</v>
      </c>
      <c r="B2450" s="402" t="s">
        <v>2020</v>
      </c>
      <c r="C2450" s="403" t="s">
        <v>108</v>
      </c>
      <c r="D2450" s="404" t="s">
        <v>18987</v>
      </c>
      <c r="E2450" s="655">
        <v>107.37</v>
      </c>
    </row>
    <row r="2451" spans="1:7">
      <c r="A2451" s="660">
        <v>12894</v>
      </c>
      <c r="B2451" s="402" t="s">
        <v>2021</v>
      </c>
      <c r="C2451" s="403"/>
      <c r="D2451" s="404" t="s">
        <v>18987</v>
      </c>
      <c r="E2451" s="655">
        <v>14.04</v>
      </c>
      <c r="G2451" s="400" t="s">
        <v>108</v>
      </c>
    </row>
    <row r="2452" spans="1:7">
      <c r="A2452" s="660">
        <v>12895</v>
      </c>
      <c r="B2452" s="402" t="s">
        <v>19958</v>
      </c>
      <c r="C2452" s="403"/>
      <c r="D2452" s="404" t="s">
        <v>18991</v>
      </c>
      <c r="E2452" s="655">
        <v>10.8</v>
      </c>
      <c r="F2452" s="400" t="s">
        <v>108</v>
      </c>
    </row>
    <row r="2453" spans="1:7">
      <c r="A2453" s="660" t="s">
        <v>19959</v>
      </c>
      <c r="B2453" s="402"/>
      <c r="C2453" s="403"/>
      <c r="D2453" s="404"/>
      <c r="E2453" s="655"/>
    </row>
    <row r="2454" spans="1:7">
      <c r="A2454" s="660">
        <v>1631</v>
      </c>
      <c r="B2454" s="402" t="s">
        <v>19960</v>
      </c>
      <c r="C2454" s="403"/>
      <c r="D2454" s="404" t="s">
        <v>18987</v>
      </c>
      <c r="E2454" s="655">
        <v>143.38999999999999</v>
      </c>
      <c r="G2454" s="400" t="s">
        <v>108</v>
      </c>
    </row>
    <row r="2455" spans="1:7">
      <c r="A2455" s="660" t="s">
        <v>19961</v>
      </c>
      <c r="B2455" s="402"/>
      <c r="C2455" s="403"/>
      <c r="D2455" s="404"/>
      <c r="E2455" s="655"/>
    </row>
    <row r="2456" spans="1:7">
      <c r="A2456" s="660">
        <v>1633</v>
      </c>
      <c r="B2456" s="402" t="s">
        <v>19962</v>
      </c>
      <c r="C2456" s="403"/>
      <c r="D2456" s="404" t="s">
        <v>18987</v>
      </c>
      <c r="E2456" s="655">
        <v>243.62</v>
      </c>
      <c r="F2456" s="400" t="s">
        <v>108</v>
      </c>
    </row>
    <row r="2457" spans="1:7">
      <c r="A2457" s="660" t="s">
        <v>19961</v>
      </c>
      <c r="B2457" s="402"/>
      <c r="C2457" s="403"/>
      <c r="D2457" s="404"/>
      <c r="E2457" s="655"/>
    </row>
    <row r="2458" spans="1:7">
      <c r="A2458" s="660">
        <v>10818</v>
      </c>
      <c r="B2458" s="402" t="s">
        <v>2022</v>
      </c>
      <c r="C2458" s="403" t="s">
        <v>118</v>
      </c>
      <c r="D2458" s="404" t="s">
        <v>18987</v>
      </c>
      <c r="E2458" s="655">
        <v>19.87</v>
      </c>
    </row>
    <row r="2459" spans="1:7">
      <c r="A2459" s="660">
        <v>10710</v>
      </c>
      <c r="B2459" s="402" t="s">
        <v>19963</v>
      </c>
      <c r="C2459" s="403"/>
      <c r="D2459" s="404" t="s">
        <v>18991</v>
      </c>
      <c r="E2459" s="655">
        <v>127.26</v>
      </c>
      <c r="F2459" s="400" t="s">
        <v>112</v>
      </c>
    </row>
    <row r="2460" spans="1:7">
      <c r="A2460" s="660" t="s">
        <v>19964</v>
      </c>
      <c r="B2460" s="402"/>
      <c r="C2460" s="403"/>
      <c r="D2460" s="404"/>
      <c r="E2460" s="655"/>
    </row>
    <row r="2461" spans="1:7">
      <c r="A2461" s="660">
        <v>10709</v>
      </c>
      <c r="B2461" s="402" t="s">
        <v>19965</v>
      </c>
      <c r="C2461" s="403"/>
      <c r="D2461" s="404" t="s">
        <v>18987</v>
      </c>
      <c r="E2461" s="655">
        <v>156.34</v>
      </c>
      <c r="G2461" s="400" t="s">
        <v>112</v>
      </c>
    </row>
    <row r="2462" spans="1:7">
      <c r="A2462" s="660" t="s">
        <v>19964</v>
      </c>
      <c r="B2462" s="402"/>
      <c r="C2462" s="403"/>
      <c r="D2462" s="404"/>
      <c r="E2462" s="655"/>
    </row>
    <row r="2463" spans="1:7">
      <c r="A2463" s="660">
        <v>39636</v>
      </c>
      <c r="B2463" s="402" t="s">
        <v>19966</v>
      </c>
      <c r="C2463" s="403"/>
      <c r="D2463" s="404" t="s">
        <v>18987</v>
      </c>
      <c r="E2463" s="655">
        <v>159.65</v>
      </c>
      <c r="G2463" s="400" t="s">
        <v>112</v>
      </c>
    </row>
    <row r="2464" spans="1:7">
      <c r="A2464" s="660" t="s">
        <v>19967</v>
      </c>
      <c r="B2464" s="402"/>
      <c r="C2464" s="403"/>
      <c r="D2464" s="404"/>
      <c r="E2464" s="655"/>
    </row>
    <row r="2465" spans="1:7">
      <c r="A2465" s="660">
        <v>10708</v>
      </c>
      <c r="B2465" s="402" t="s">
        <v>19968</v>
      </c>
      <c r="C2465" s="403"/>
      <c r="D2465" s="404" t="s">
        <v>18987</v>
      </c>
      <c r="E2465" s="655">
        <v>49.26</v>
      </c>
      <c r="G2465" s="400" t="s">
        <v>112</v>
      </c>
    </row>
    <row r="2466" spans="1:7">
      <c r="A2466" s="660" t="s">
        <v>19964</v>
      </c>
      <c r="B2466" s="402"/>
      <c r="C2466" s="403"/>
      <c r="D2466" s="404"/>
      <c r="E2466" s="655"/>
    </row>
    <row r="2467" spans="1:7">
      <c r="A2467" s="660">
        <v>39635</v>
      </c>
      <c r="B2467" s="402" t="s">
        <v>19969</v>
      </c>
      <c r="C2467" s="403"/>
      <c r="D2467" s="404" t="s">
        <v>18987</v>
      </c>
      <c r="E2467" s="655">
        <v>83.87</v>
      </c>
      <c r="G2467" s="400" t="s">
        <v>112</v>
      </c>
    </row>
    <row r="2468" spans="1:7">
      <c r="A2468" s="660" t="s">
        <v>19964</v>
      </c>
      <c r="B2468" s="402"/>
      <c r="C2468" s="403"/>
      <c r="D2468" s="404"/>
      <c r="E2468" s="655"/>
    </row>
    <row r="2469" spans="1:7">
      <c r="A2469" s="660">
        <v>6117</v>
      </c>
      <c r="B2469" s="402" t="s">
        <v>19970</v>
      </c>
      <c r="C2469" s="403"/>
      <c r="D2469" s="404" t="s">
        <v>18987</v>
      </c>
      <c r="E2469" s="655">
        <v>9.6300000000000008</v>
      </c>
    </row>
    <row r="2470" spans="1:7">
      <c r="A2470" s="660">
        <v>40913</v>
      </c>
      <c r="B2470" s="402" t="s">
        <v>19971</v>
      </c>
      <c r="C2470" s="403" t="s">
        <v>1476</v>
      </c>
      <c r="D2470" s="404" t="s">
        <v>18987</v>
      </c>
      <c r="E2470" s="655">
        <v>1389.54</v>
      </c>
    </row>
    <row r="2471" spans="1:7">
      <c r="A2471" s="660">
        <v>1214</v>
      </c>
      <c r="B2471" s="402" t="s">
        <v>19972</v>
      </c>
      <c r="C2471" s="403"/>
      <c r="D2471" s="404" t="s">
        <v>18987</v>
      </c>
      <c r="E2471" s="655">
        <v>12.65</v>
      </c>
    </row>
    <row r="2472" spans="1:7">
      <c r="A2472" s="660">
        <v>40915</v>
      </c>
      <c r="B2472" s="402" t="s">
        <v>19973</v>
      </c>
      <c r="C2472" s="403" t="s">
        <v>1476</v>
      </c>
      <c r="D2472" s="404" t="s">
        <v>18987</v>
      </c>
      <c r="E2472" s="655">
        <v>2226.5100000000002</v>
      </c>
    </row>
    <row r="2473" spans="1:7">
      <c r="A2473" s="660">
        <v>1213</v>
      </c>
      <c r="B2473" s="402" t="s">
        <v>2023</v>
      </c>
      <c r="C2473" s="403"/>
      <c r="D2473" s="404" t="s">
        <v>18991</v>
      </c>
      <c r="E2473" s="655">
        <v>12.82</v>
      </c>
    </row>
    <row r="2474" spans="1:7">
      <c r="A2474" s="660">
        <v>40914</v>
      </c>
      <c r="B2474" s="402" t="s">
        <v>19974</v>
      </c>
      <c r="C2474" s="403" t="s">
        <v>1476</v>
      </c>
      <c r="D2474" s="404" t="s">
        <v>18987</v>
      </c>
      <c r="E2474" s="655">
        <v>2259.58</v>
      </c>
    </row>
    <row r="2475" spans="1:7">
      <c r="A2475" s="660">
        <v>5091</v>
      </c>
      <c r="B2475" s="402" t="s">
        <v>2024</v>
      </c>
      <c r="C2475" s="403" t="s">
        <v>108</v>
      </c>
      <c r="D2475" s="404" t="s">
        <v>18987</v>
      </c>
      <c r="E2475" s="655">
        <v>15.79</v>
      </c>
    </row>
    <row r="2476" spans="1:7">
      <c r="A2476" s="660">
        <v>14615</v>
      </c>
      <c r="B2476" s="402" t="s">
        <v>19975</v>
      </c>
      <c r="C2476" s="403"/>
      <c r="D2476" s="404" t="s">
        <v>18987</v>
      </c>
      <c r="E2476" s="655">
        <v>2988.07</v>
      </c>
      <c r="G2476" s="400" t="s">
        <v>108</v>
      </c>
    </row>
    <row r="2477" spans="1:7">
      <c r="A2477" s="660" t="s">
        <v>19976</v>
      </c>
      <c r="B2477" s="402"/>
      <c r="C2477" s="403"/>
      <c r="D2477" s="404"/>
      <c r="E2477" s="655"/>
    </row>
    <row r="2478" spans="1:7">
      <c r="A2478" s="660">
        <v>2711</v>
      </c>
      <c r="B2478" s="402" t="s">
        <v>2025</v>
      </c>
      <c r="C2478" s="403"/>
      <c r="D2478" s="404" t="s">
        <v>18991</v>
      </c>
      <c r="E2478" s="655">
        <v>95.9</v>
      </c>
      <c r="F2478" s="400" t="s">
        <v>108</v>
      </c>
    </row>
    <row r="2479" spans="1:7">
      <c r="A2479" s="660">
        <v>37727</v>
      </c>
      <c r="B2479" s="402" t="s">
        <v>19977</v>
      </c>
      <c r="C2479" s="403"/>
      <c r="D2479" s="404" t="s">
        <v>18991</v>
      </c>
      <c r="E2479" s="655">
        <v>8589</v>
      </c>
      <c r="G2479" s="400" t="s">
        <v>108</v>
      </c>
    </row>
    <row r="2480" spans="1:7">
      <c r="A2480" s="660" t="s">
        <v>19978</v>
      </c>
      <c r="B2480" s="402"/>
      <c r="C2480" s="403"/>
      <c r="D2480" s="404"/>
      <c r="E2480" s="655"/>
    </row>
    <row r="2481" spans="1:7">
      <c r="A2481" s="660">
        <v>37728</v>
      </c>
      <c r="B2481" s="402" t="s">
        <v>19977</v>
      </c>
      <c r="C2481" s="403"/>
      <c r="D2481" s="404" t="s">
        <v>18987</v>
      </c>
      <c r="E2481" s="655">
        <v>11652.21</v>
      </c>
      <c r="G2481" s="400" t="s">
        <v>108</v>
      </c>
    </row>
    <row r="2482" spans="1:7">
      <c r="A2482" s="660" t="s">
        <v>19979</v>
      </c>
      <c r="B2482" s="402"/>
      <c r="C2482" s="403"/>
      <c r="D2482" s="404"/>
      <c r="E2482" s="655"/>
    </row>
    <row r="2483" spans="1:7">
      <c r="A2483" s="660">
        <v>37729</v>
      </c>
      <c r="B2483" s="402" t="s">
        <v>19977</v>
      </c>
      <c r="C2483" s="403"/>
      <c r="D2483" s="404" t="s">
        <v>18987</v>
      </c>
      <c r="E2483" s="655">
        <v>12613.21</v>
      </c>
      <c r="G2483" s="400" t="s">
        <v>108</v>
      </c>
    </row>
    <row r="2484" spans="1:7">
      <c r="A2484" s="660" t="s">
        <v>19980</v>
      </c>
      <c r="B2484" s="402"/>
      <c r="C2484" s="403"/>
      <c r="D2484" s="404"/>
      <c r="E2484" s="655"/>
    </row>
    <row r="2485" spans="1:7">
      <c r="A2485" s="660">
        <v>37730</v>
      </c>
      <c r="B2485" s="402" t="s">
        <v>19977</v>
      </c>
      <c r="C2485" s="403"/>
      <c r="D2485" s="404" t="s">
        <v>18987</v>
      </c>
      <c r="E2485" s="655">
        <v>13574.22</v>
      </c>
      <c r="G2485" s="400" t="s">
        <v>108</v>
      </c>
    </row>
    <row r="2486" spans="1:7">
      <c r="A2486" s="660" t="s">
        <v>19981</v>
      </c>
      <c r="B2486" s="402"/>
      <c r="C2486" s="403"/>
      <c r="D2486" s="404"/>
      <c r="E2486" s="655"/>
    </row>
    <row r="2487" spans="1:7">
      <c r="A2487" s="660">
        <v>37731</v>
      </c>
      <c r="B2487" s="402" t="s">
        <v>19977</v>
      </c>
      <c r="C2487" s="403"/>
      <c r="D2487" s="404" t="s">
        <v>18987</v>
      </c>
      <c r="E2487" s="655">
        <v>14535.23</v>
      </c>
      <c r="G2487" s="400" t="s">
        <v>108</v>
      </c>
    </row>
    <row r="2488" spans="1:7">
      <c r="A2488" s="660" t="s">
        <v>19982</v>
      </c>
      <c r="B2488" s="402"/>
      <c r="C2488" s="403"/>
      <c r="D2488" s="404"/>
      <c r="E2488" s="655"/>
    </row>
    <row r="2489" spans="1:7">
      <c r="A2489" s="660">
        <v>37732</v>
      </c>
      <c r="B2489" s="402" t="s">
        <v>19977</v>
      </c>
      <c r="C2489" s="403"/>
      <c r="D2489" s="404" t="s">
        <v>18987</v>
      </c>
      <c r="E2489" s="655">
        <v>16577.37</v>
      </c>
      <c r="G2489" s="400" t="s">
        <v>108</v>
      </c>
    </row>
    <row r="2490" spans="1:7">
      <c r="A2490" s="660" t="s">
        <v>19983</v>
      </c>
      <c r="B2490" s="402"/>
      <c r="C2490" s="403"/>
      <c r="D2490" s="404"/>
      <c r="E2490" s="655"/>
    </row>
    <row r="2491" spans="1:7">
      <c r="A2491" s="660">
        <v>4743</v>
      </c>
      <c r="B2491" s="402" t="s">
        <v>2026</v>
      </c>
      <c r="C2491" s="403"/>
      <c r="D2491" s="404" t="s">
        <v>18987</v>
      </c>
      <c r="E2491" s="655">
        <v>25.5</v>
      </c>
    </row>
    <row r="2492" spans="1:7">
      <c r="A2492" s="660">
        <v>4744</v>
      </c>
      <c r="B2492" s="402" t="s">
        <v>2027</v>
      </c>
      <c r="C2492" s="403"/>
      <c r="D2492" s="404" t="s">
        <v>18987</v>
      </c>
      <c r="E2492" s="655">
        <v>33.33</v>
      </c>
    </row>
    <row r="2493" spans="1:7">
      <c r="A2493" s="660">
        <v>4745</v>
      </c>
      <c r="B2493" s="402" t="s">
        <v>2028</v>
      </c>
      <c r="C2493" s="403"/>
      <c r="D2493" s="404" t="s">
        <v>18987</v>
      </c>
      <c r="E2493" s="655">
        <v>44.66</v>
      </c>
    </row>
    <row r="2494" spans="1:7">
      <c r="A2494" s="660">
        <v>38398</v>
      </c>
      <c r="B2494" s="402" t="s">
        <v>19984</v>
      </c>
      <c r="C2494" s="403"/>
      <c r="D2494" s="404" t="s">
        <v>18987</v>
      </c>
      <c r="E2494" s="655">
        <v>27.51</v>
      </c>
    </row>
    <row r="2495" spans="1:7">
      <c r="A2495" s="660">
        <v>36496</v>
      </c>
      <c r="B2495" s="402" t="s">
        <v>19985</v>
      </c>
      <c r="C2495" s="403"/>
      <c r="D2495" s="404" t="s">
        <v>18987</v>
      </c>
      <c r="E2495" s="655">
        <v>7586.65</v>
      </c>
      <c r="G2495" s="400" t="s">
        <v>108</v>
      </c>
    </row>
    <row r="2496" spans="1:7">
      <c r="A2496" s="660" t="s">
        <v>19986</v>
      </c>
      <c r="B2496" s="402"/>
      <c r="C2496" s="403"/>
      <c r="D2496" s="404"/>
      <c r="E2496" s="655"/>
    </row>
    <row r="2497" spans="1:7">
      <c r="A2497" s="660" t="s">
        <v>19987</v>
      </c>
      <c r="B2497" s="402"/>
      <c r="C2497" s="403"/>
      <c r="D2497" s="404"/>
      <c r="E2497" s="655"/>
    </row>
    <row r="2498" spans="1:7">
      <c r="A2498" s="660">
        <v>10630</v>
      </c>
      <c r="B2498" s="402" t="s">
        <v>19988</v>
      </c>
      <c r="C2498" s="403"/>
      <c r="D2498" s="404" t="s">
        <v>18987</v>
      </c>
      <c r="E2498" s="655">
        <v>329002.99</v>
      </c>
      <c r="G2498" s="400" t="s">
        <v>108</v>
      </c>
    </row>
    <row r="2499" spans="1:7">
      <c r="A2499" s="660" t="s">
        <v>19989</v>
      </c>
      <c r="B2499" s="402"/>
      <c r="C2499" s="403"/>
      <c r="D2499" s="404"/>
      <c r="E2499" s="655"/>
    </row>
    <row r="2500" spans="1:7">
      <c r="A2500" s="660" t="s">
        <v>19990</v>
      </c>
      <c r="B2500" s="402"/>
      <c r="C2500" s="403"/>
      <c r="D2500" s="404"/>
      <c r="E2500" s="655"/>
    </row>
    <row r="2501" spans="1:7">
      <c r="A2501" s="660">
        <v>10609</v>
      </c>
      <c r="B2501" s="402" t="s">
        <v>19991</v>
      </c>
      <c r="C2501" s="403"/>
      <c r="D2501" s="404" t="s">
        <v>18987</v>
      </c>
      <c r="E2501" s="655">
        <v>374697.86</v>
      </c>
      <c r="G2501" s="400" t="s">
        <v>108</v>
      </c>
    </row>
    <row r="2502" spans="1:7">
      <c r="A2502" s="660" t="s">
        <v>19992</v>
      </c>
      <c r="B2502" s="402"/>
      <c r="C2502" s="403"/>
      <c r="D2502" s="404"/>
      <c r="E2502" s="655"/>
    </row>
    <row r="2503" spans="1:7">
      <c r="A2503" s="660" t="s">
        <v>19990</v>
      </c>
      <c r="B2503" s="402"/>
      <c r="C2503" s="403"/>
      <c r="D2503" s="404"/>
      <c r="E2503" s="655"/>
    </row>
    <row r="2504" spans="1:7">
      <c r="A2504" s="660" t="s">
        <v>19024</v>
      </c>
      <c r="B2504" s="402"/>
      <c r="C2504" s="403"/>
      <c r="D2504" s="404"/>
      <c r="E2504" s="655"/>
    </row>
    <row r="2505" spans="1:7">
      <c r="A2505" s="660" t="s">
        <v>19067</v>
      </c>
      <c r="B2505" s="402"/>
      <c r="C2505" s="403"/>
      <c r="D2505" s="404"/>
      <c r="E2505" s="655"/>
      <c r="G2505" s="400" t="s">
        <v>19068</v>
      </c>
    </row>
    <row r="2506" spans="1:7">
      <c r="A2506" s="660" t="s">
        <v>19069</v>
      </c>
      <c r="B2506" s="402"/>
      <c r="C2506" s="403"/>
      <c r="D2506" s="404"/>
      <c r="E2506" s="655"/>
    </row>
    <row r="2507" spans="1:7">
      <c r="A2507" s="660" t="s">
        <v>19070</v>
      </c>
      <c r="B2507" s="402"/>
      <c r="C2507" s="403"/>
      <c r="D2507" s="404"/>
      <c r="E2507" s="655"/>
    </row>
    <row r="2508" spans="1:7">
      <c r="A2508" s="660" t="s">
        <v>19071</v>
      </c>
      <c r="B2508" s="402"/>
      <c r="C2508" s="403"/>
      <c r="D2508" s="404"/>
      <c r="E2508" s="655"/>
    </row>
    <row r="2509" spans="1:7">
      <c r="A2509" s="660" t="s">
        <v>19072</v>
      </c>
      <c r="B2509" s="402"/>
      <c r="C2509" s="403"/>
      <c r="D2509" s="404"/>
      <c r="E2509" s="655"/>
    </row>
    <row r="2510" spans="1:7">
      <c r="A2510" s="660" t="s">
        <v>19073</v>
      </c>
      <c r="B2510" s="402"/>
      <c r="C2510" s="403"/>
      <c r="D2510" s="404"/>
      <c r="E2510" s="655"/>
    </row>
    <row r="2511" spans="1:7">
      <c r="A2511" s="660" t="s">
        <v>19074</v>
      </c>
      <c r="B2511" s="402"/>
      <c r="C2511" s="403" t="s">
        <v>19115</v>
      </c>
      <c r="D2511" s="404"/>
      <c r="E2511" s="655"/>
    </row>
    <row r="2512" spans="1:7">
      <c r="A2512" s="660" t="s">
        <v>19075</v>
      </c>
      <c r="B2512" s="402"/>
      <c r="C2512" s="403"/>
      <c r="D2512" s="404" t="s">
        <v>19077</v>
      </c>
      <c r="E2512" s="655"/>
      <c r="F2512" s="400" t="s">
        <v>19078</v>
      </c>
      <c r="G2512" s="400" t="s">
        <v>19076</v>
      </c>
    </row>
    <row r="2513" spans="1:7">
      <c r="A2513" s="660" t="s">
        <v>19079</v>
      </c>
      <c r="B2513" s="402" t="s">
        <v>19080</v>
      </c>
      <c r="C2513" s="403"/>
      <c r="D2513" s="404" t="s">
        <v>19081</v>
      </c>
      <c r="E2513" s="655" t="s">
        <v>19082</v>
      </c>
    </row>
    <row r="2514" spans="1:7">
      <c r="A2514" s="660"/>
      <c r="B2514" s="402"/>
      <c r="C2514" s="403"/>
      <c r="D2514" s="404" t="s">
        <v>19083</v>
      </c>
      <c r="E2514" s="655" t="s">
        <v>19084</v>
      </c>
    </row>
    <row r="2515" spans="1:7">
      <c r="A2515" s="660" t="s">
        <v>19991</v>
      </c>
      <c r="B2515" s="402"/>
      <c r="C2515" s="403"/>
      <c r="D2515" s="404"/>
      <c r="E2515" s="655"/>
    </row>
    <row r="2516" spans="1:7">
      <c r="A2516" s="660" t="s">
        <v>19992</v>
      </c>
      <c r="B2516" s="402"/>
      <c r="C2516" s="403"/>
      <c r="D2516" s="404"/>
      <c r="E2516" s="655"/>
    </row>
    <row r="2517" spans="1:7">
      <c r="A2517" s="660" t="s">
        <v>19990</v>
      </c>
      <c r="B2517" s="402"/>
      <c r="C2517" s="403"/>
      <c r="D2517" s="404"/>
      <c r="E2517" s="655"/>
    </row>
    <row r="2518" spans="1:7">
      <c r="A2518" s="660">
        <v>37762</v>
      </c>
      <c r="B2518" s="402" t="s">
        <v>19993</v>
      </c>
      <c r="C2518" s="403"/>
      <c r="D2518" s="404" t="s">
        <v>18987</v>
      </c>
      <c r="E2518" s="655">
        <v>282165.75</v>
      </c>
      <c r="G2518" s="400" t="s">
        <v>108</v>
      </c>
    </row>
    <row r="2519" spans="1:7">
      <c r="A2519" s="660" t="s">
        <v>19994</v>
      </c>
      <c r="B2519" s="402"/>
      <c r="C2519" s="403"/>
      <c r="D2519" s="404"/>
      <c r="E2519" s="655"/>
    </row>
    <row r="2520" spans="1:7">
      <c r="A2520" s="660" t="s">
        <v>19995</v>
      </c>
      <c r="B2520" s="402"/>
      <c r="C2520" s="403"/>
      <c r="D2520" s="404"/>
      <c r="E2520" s="655"/>
    </row>
    <row r="2521" spans="1:7">
      <c r="A2521" s="660">
        <v>37763</v>
      </c>
      <c r="B2521" s="402" t="s">
        <v>19993</v>
      </c>
      <c r="C2521" s="403"/>
      <c r="D2521" s="404" t="s">
        <v>18987</v>
      </c>
      <c r="E2521" s="655">
        <v>285592.88</v>
      </c>
      <c r="G2521" s="400" t="s">
        <v>108</v>
      </c>
    </row>
    <row r="2522" spans="1:7">
      <c r="A2522" s="660" t="s">
        <v>19996</v>
      </c>
      <c r="B2522" s="402"/>
      <c r="C2522" s="403"/>
      <c r="D2522" s="404"/>
      <c r="E2522" s="655"/>
    </row>
    <row r="2523" spans="1:7">
      <c r="A2523" s="660" t="s">
        <v>19995</v>
      </c>
      <c r="B2523" s="402"/>
      <c r="C2523" s="403"/>
      <c r="D2523" s="404"/>
      <c r="E2523" s="655"/>
    </row>
    <row r="2524" spans="1:7">
      <c r="A2524" s="660">
        <v>13456</v>
      </c>
      <c r="B2524" s="402" t="s">
        <v>19993</v>
      </c>
      <c r="C2524" s="403"/>
      <c r="D2524" s="404" t="s">
        <v>18987</v>
      </c>
      <c r="E2524" s="655">
        <v>285592.88</v>
      </c>
      <c r="G2524" s="400" t="s">
        <v>108</v>
      </c>
    </row>
    <row r="2525" spans="1:7">
      <c r="A2525" s="660" t="s">
        <v>19997</v>
      </c>
      <c r="B2525" s="402"/>
      <c r="C2525" s="403"/>
      <c r="D2525" s="404"/>
      <c r="E2525" s="655"/>
    </row>
    <row r="2526" spans="1:7">
      <c r="A2526" s="660" t="s">
        <v>19990</v>
      </c>
      <c r="B2526" s="402"/>
      <c r="C2526" s="403"/>
      <c r="D2526" s="404"/>
      <c r="E2526" s="655"/>
    </row>
    <row r="2527" spans="1:7">
      <c r="A2527" s="660">
        <v>1283</v>
      </c>
      <c r="B2527" s="402" t="s">
        <v>19993</v>
      </c>
      <c r="C2527" s="403"/>
      <c r="D2527" s="404" t="s">
        <v>18991</v>
      </c>
      <c r="E2527" s="655">
        <v>324662</v>
      </c>
      <c r="G2527" s="400" t="s">
        <v>108</v>
      </c>
    </row>
    <row r="2528" spans="1:7">
      <c r="A2528" s="660" t="s">
        <v>19998</v>
      </c>
      <c r="B2528" s="402"/>
      <c r="C2528" s="403"/>
      <c r="D2528" s="404"/>
      <c r="E2528" s="655"/>
    </row>
    <row r="2529" spans="1:7">
      <c r="A2529" s="660" t="s">
        <v>19990</v>
      </c>
      <c r="B2529" s="402"/>
      <c r="C2529" s="403"/>
      <c r="D2529" s="404"/>
      <c r="E2529" s="655"/>
    </row>
    <row r="2530" spans="1:7">
      <c r="A2530" s="660">
        <v>13215</v>
      </c>
      <c r="B2530" s="402" t="s">
        <v>19999</v>
      </c>
      <c r="C2530" s="403"/>
      <c r="D2530" s="404" t="s">
        <v>18987</v>
      </c>
      <c r="E2530" s="655">
        <v>398116.48</v>
      </c>
      <c r="G2530" s="400" t="s">
        <v>108</v>
      </c>
    </row>
    <row r="2531" spans="1:7">
      <c r="A2531" s="660" t="s">
        <v>20000</v>
      </c>
      <c r="B2531" s="402"/>
      <c r="C2531" s="403"/>
      <c r="D2531" s="404"/>
      <c r="E2531" s="655"/>
    </row>
    <row r="2532" spans="1:7">
      <c r="A2532" s="660" t="s">
        <v>19990</v>
      </c>
      <c r="B2532" s="402"/>
      <c r="C2532" s="403"/>
      <c r="D2532" s="404"/>
      <c r="E2532" s="655"/>
    </row>
    <row r="2533" spans="1:7">
      <c r="A2533" s="660">
        <v>4235</v>
      </c>
      <c r="B2533" s="402" t="s">
        <v>20001</v>
      </c>
      <c r="C2533" s="403" t="s">
        <v>90</v>
      </c>
      <c r="D2533" s="404" t="s">
        <v>18987</v>
      </c>
      <c r="E2533" s="655">
        <v>7.97</v>
      </c>
    </row>
    <row r="2534" spans="1:7">
      <c r="A2534" s="660">
        <v>40976</v>
      </c>
      <c r="B2534" s="402" t="s">
        <v>20002</v>
      </c>
      <c r="C2534" s="403"/>
      <c r="D2534" s="404" t="s">
        <v>18987</v>
      </c>
      <c r="E2534" s="655">
        <v>1405.95</v>
      </c>
      <c r="F2534" s="400" t="s">
        <v>1476</v>
      </c>
    </row>
    <row r="2535" spans="1:7">
      <c r="A2535" s="660">
        <v>39960</v>
      </c>
      <c r="B2535" s="402" t="s">
        <v>20003</v>
      </c>
      <c r="C2535" s="403"/>
      <c r="D2535" s="404" t="s">
        <v>18987</v>
      </c>
      <c r="E2535" s="655">
        <v>0.49</v>
      </c>
      <c r="G2535" s="400" t="s">
        <v>108</v>
      </c>
    </row>
    <row r="2536" spans="1:7">
      <c r="A2536" s="660" t="s">
        <v>20004</v>
      </c>
      <c r="B2536" s="402"/>
      <c r="C2536" s="403"/>
      <c r="D2536" s="404"/>
      <c r="E2536" s="655"/>
    </row>
    <row r="2537" spans="1:7">
      <c r="A2537" s="660">
        <v>38647</v>
      </c>
      <c r="B2537" s="402" t="s">
        <v>20005</v>
      </c>
      <c r="C2537" s="403"/>
      <c r="D2537" s="404" t="s">
        <v>18987</v>
      </c>
      <c r="E2537" s="655">
        <v>4.53</v>
      </c>
    </row>
    <row r="2538" spans="1:7">
      <c r="A2538" s="660">
        <v>1336</v>
      </c>
      <c r="B2538" s="402" t="s">
        <v>2029</v>
      </c>
      <c r="C2538" s="403" t="s">
        <v>112</v>
      </c>
      <c r="D2538" s="404" t="s">
        <v>18987</v>
      </c>
      <c r="E2538" s="655">
        <v>570.59</v>
      </c>
    </row>
    <row r="2539" spans="1:7">
      <c r="A2539" s="660">
        <v>12760</v>
      </c>
      <c r="B2539" s="402" t="s">
        <v>20006</v>
      </c>
      <c r="C2539" s="403"/>
      <c r="D2539" s="404" t="s">
        <v>18987</v>
      </c>
      <c r="E2539" s="655">
        <v>726.29</v>
      </c>
      <c r="G2539" s="400" t="s">
        <v>112</v>
      </c>
    </row>
    <row r="2540" spans="1:7">
      <c r="A2540" s="660" t="s">
        <v>20007</v>
      </c>
      <c r="B2540" s="402"/>
      <c r="C2540" s="403"/>
      <c r="D2540" s="404"/>
      <c r="E2540" s="655"/>
    </row>
    <row r="2541" spans="1:7">
      <c r="A2541" s="660">
        <v>12759</v>
      </c>
      <c r="B2541" s="402" t="s">
        <v>20008</v>
      </c>
      <c r="C2541" s="403"/>
      <c r="D2541" s="404" t="s">
        <v>18987</v>
      </c>
      <c r="E2541" s="655">
        <v>484.18</v>
      </c>
      <c r="G2541" s="400" t="s">
        <v>112</v>
      </c>
    </row>
    <row r="2542" spans="1:7">
      <c r="A2542" s="660" t="s">
        <v>20007</v>
      </c>
      <c r="B2542" s="402"/>
      <c r="C2542" s="403"/>
      <c r="D2542" s="404"/>
      <c r="E2542" s="655"/>
    </row>
    <row r="2543" spans="1:7">
      <c r="A2543" s="660">
        <v>11063</v>
      </c>
      <c r="B2543" s="402" t="s">
        <v>20009</v>
      </c>
      <c r="C2543" s="403"/>
      <c r="D2543" s="404" t="s">
        <v>18987</v>
      </c>
      <c r="E2543" s="655">
        <v>33.31</v>
      </c>
      <c r="G2543" s="400" t="s">
        <v>112</v>
      </c>
    </row>
    <row r="2544" spans="1:7">
      <c r="A2544" s="660" t="s">
        <v>20010</v>
      </c>
      <c r="B2544" s="402"/>
      <c r="C2544" s="403"/>
      <c r="D2544" s="404"/>
      <c r="E2544" s="655"/>
    </row>
    <row r="2545" spans="1:7">
      <c r="A2545" s="660">
        <v>11062</v>
      </c>
      <c r="B2545" s="402" t="s">
        <v>20011</v>
      </c>
      <c r="C2545" s="403"/>
      <c r="D2545" s="404" t="s">
        <v>18987</v>
      </c>
      <c r="E2545" s="655">
        <v>34.409999999999997</v>
      </c>
      <c r="G2545" s="400" t="s">
        <v>112</v>
      </c>
    </row>
    <row r="2546" spans="1:7">
      <c r="A2546" s="660" t="s">
        <v>20010</v>
      </c>
      <c r="B2546" s="402"/>
      <c r="C2546" s="403"/>
      <c r="D2546" s="404"/>
      <c r="E2546" s="655"/>
    </row>
    <row r="2547" spans="1:7">
      <c r="A2547" s="660">
        <v>1325</v>
      </c>
      <c r="B2547" s="402" t="s">
        <v>2031</v>
      </c>
      <c r="C2547" s="403" t="s">
        <v>118</v>
      </c>
      <c r="D2547" s="404" t="s">
        <v>18987</v>
      </c>
      <c r="E2547" s="655">
        <v>3.96</v>
      </c>
    </row>
    <row r="2548" spans="1:7">
      <c r="A2548" s="660">
        <v>1327</v>
      </c>
      <c r="B2548" s="402" t="s">
        <v>2032</v>
      </c>
      <c r="C2548" s="403" t="s">
        <v>118</v>
      </c>
      <c r="D2548" s="404" t="s">
        <v>18987</v>
      </c>
      <c r="E2548" s="655">
        <v>3.55</v>
      </c>
    </row>
    <row r="2549" spans="1:7">
      <c r="A2549" s="660">
        <v>1328</v>
      </c>
      <c r="B2549" s="402" t="s">
        <v>2033</v>
      </c>
      <c r="C2549" s="403" t="s">
        <v>118</v>
      </c>
      <c r="D2549" s="404" t="s">
        <v>18987</v>
      </c>
      <c r="E2549" s="655">
        <v>3.71</v>
      </c>
    </row>
    <row r="2550" spans="1:7">
      <c r="A2550" s="660">
        <v>1321</v>
      </c>
      <c r="B2550" s="402" t="s">
        <v>2034</v>
      </c>
      <c r="C2550" s="403"/>
      <c r="D2550" s="404" t="s">
        <v>18987</v>
      </c>
      <c r="E2550" s="655">
        <v>3.98</v>
      </c>
      <c r="F2550" s="400" t="s">
        <v>118</v>
      </c>
    </row>
    <row r="2551" spans="1:7">
      <c r="A2551" s="660">
        <v>1318</v>
      </c>
      <c r="B2551" s="402" t="s">
        <v>2035</v>
      </c>
      <c r="C2551" s="403"/>
      <c r="D2551" s="404" t="s">
        <v>18987</v>
      </c>
      <c r="E2551" s="655">
        <v>3.83</v>
      </c>
      <c r="F2551" s="400" t="s">
        <v>118</v>
      </c>
    </row>
    <row r="2552" spans="1:7">
      <c r="A2552" s="660">
        <v>1322</v>
      </c>
      <c r="B2552" s="402" t="s">
        <v>2036</v>
      </c>
      <c r="C2552" s="403"/>
      <c r="D2552" s="404" t="s">
        <v>18987</v>
      </c>
      <c r="E2552" s="655">
        <v>4.22</v>
      </c>
      <c r="F2552" s="400" t="s">
        <v>118</v>
      </c>
    </row>
    <row r="2553" spans="1:7">
      <c r="A2553" s="660">
        <v>1323</v>
      </c>
      <c r="B2553" s="402" t="s">
        <v>2037</v>
      </c>
      <c r="C2553" s="403"/>
      <c r="D2553" s="404" t="s">
        <v>18987</v>
      </c>
      <c r="E2553" s="655">
        <v>4.13</v>
      </c>
      <c r="F2553" s="400" t="s">
        <v>118</v>
      </c>
    </row>
    <row r="2554" spans="1:7">
      <c r="A2554" s="660">
        <v>1319</v>
      </c>
      <c r="B2554" s="402" t="s">
        <v>2038</v>
      </c>
      <c r="C2554" s="403"/>
      <c r="D2554" s="404" t="s">
        <v>18987</v>
      </c>
      <c r="E2554" s="655">
        <v>3.65</v>
      </c>
      <c r="F2554" s="400" t="s">
        <v>118</v>
      </c>
    </row>
    <row r="2555" spans="1:7">
      <c r="A2555" s="660">
        <v>11026</v>
      </c>
      <c r="B2555" s="402" t="s">
        <v>2039</v>
      </c>
      <c r="C2555" s="403"/>
      <c r="D2555" s="404" t="s">
        <v>18987</v>
      </c>
      <c r="E2555" s="655">
        <v>4.8899999999999997</v>
      </c>
      <c r="F2555" s="400" t="s">
        <v>118</v>
      </c>
    </row>
    <row r="2556" spans="1:7">
      <c r="A2556" s="660">
        <v>11027</v>
      </c>
      <c r="B2556" s="402" t="s">
        <v>2040</v>
      </c>
      <c r="C2556" s="403"/>
      <c r="D2556" s="404" t="s">
        <v>18987</v>
      </c>
      <c r="E2556" s="655">
        <v>5.19</v>
      </c>
      <c r="F2556" s="400" t="s">
        <v>118</v>
      </c>
    </row>
    <row r="2557" spans="1:7">
      <c r="A2557" s="660">
        <v>11046</v>
      </c>
      <c r="B2557" s="402" t="s">
        <v>2041</v>
      </c>
      <c r="C2557" s="403"/>
      <c r="D2557" s="404" t="s">
        <v>18987</v>
      </c>
      <c r="E2557" s="655">
        <v>5.04</v>
      </c>
      <c r="F2557" s="400" t="s">
        <v>118</v>
      </c>
    </row>
    <row r="2558" spans="1:7">
      <c r="A2558" s="660">
        <v>11049</v>
      </c>
      <c r="B2558" s="402" t="s">
        <v>2042</v>
      </c>
      <c r="C2558" s="403"/>
      <c r="D2558" s="404" t="s">
        <v>18991</v>
      </c>
      <c r="E2558" s="655">
        <v>4.7</v>
      </c>
      <c r="F2558" s="400" t="s">
        <v>118</v>
      </c>
    </row>
    <row r="2559" spans="1:7">
      <c r="A2559" s="660">
        <v>11051</v>
      </c>
      <c r="B2559" s="402" t="s">
        <v>2043</v>
      </c>
      <c r="C2559" s="403"/>
      <c r="D2559" s="404" t="s">
        <v>18987</v>
      </c>
      <c r="E2559" s="655">
        <v>5.05</v>
      </c>
      <c r="F2559" s="400" t="s">
        <v>118</v>
      </c>
    </row>
    <row r="2560" spans="1:7">
      <c r="A2560" s="660">
        <v>40576</v>
      </c>
      <c r="B2560" s="402" t="s">
        <v>20012</v>
      </c>
      <c r="C2560" s="403"/>
      <c r="D2560" s="404" t="s">
        <v>18987</v>
      </c>
      <c r="E2560" s="655">
        <v>2.6</v>
      </c>
      <c r="G2560" s="400" t="s">
        <v>118</v>
      </c>
    </row>
    <row r="2561" spans="1:7">
      <c r="A2561" s="660" t="s">
        <v>19468</v>
      </c>
      <c r="B2561" s="402"/>
      <c r="C2561" s="403"/>
      <c r="D2561" s="404"/>
      <c r="E2561" s="655"/>
    </row>
    <row r="2562" spans="1:7">
      <c r="A2562" s="660">
        <v>1333</v>
      </c>
      <c r="B2562" s="402" t="s">
        <v>2044</v>
      </c>
      <c r="C2562" s="403" t="s">
        <v>118</v>
      </c>
      <c r="D2562" s="404" t="s">
        <v>18987</v>
      </c>
      <c r="E2562" s="655">
        <v>3.67</v>
      </c>
    </row>
    <row r="2563" spans="1:7">
      <c r="A2563" s="660">
        <v>1330</v>
      </c>
      <c r="B2563" s="402" t="s">
        <v>2045</v>
      </c>
      <c r="C2563" s="403" t="s">
        <v>118</v>
      </c>
      <c r="D2563" s="404" t="s">
        <v>18987</v>
      </c>
      <c r="E2563" s="655">
        <v>3.76</v>
      </c>
    </row>
    <row r="2564" spans="1:7">
      <c r="A2564" s="660">
        <v>10957</v>
      </c>
      <c r="B2564" s="402" t="s">
        <v>2046</v>
      </c>
      <c r="C2564" s="403" t="s">
        <v>118</v>
      </c>
      <c r="D2564" s="404" t="s">
        <v>18987</v>
      </c>
      <c r="E2564" s="655">
        <v>4.7</v>
      </c>
    </row>
    <row r="2565" spans="1:7">
      <c r="A2565" s="660">
        <v>1332</v>
      </c>
      <c r="B2565" s="402" t="s">
        <v>2047</v>
      </c>
      <c r="C2565" s="403" t="s">
        <v>118</v>
      </c>
      <c r="D2565" s="404" t="s">
        <v>18987</v>
      </c>
      <c r="E2565" s="655">
        <v>3.91</v>
      </c>
    </row>
    <row r="2566" spans="1:7">
      <c r="A2566" s="660">
        <v>1334</v>
      </c>
      <c r="B2566" s="402" t="s">
        <v>2048</v>
      </c>
      <c r="C2566" s="403" t="s">
        <v>118</v>
      </c>
      <c r="D2566" s="404" t="s">
        <v>18987</v>
      </c>
      <c r="E2566" s="655">
        <v>4.33</v>
      </c>
    </row>
    <row r="2567" spans="1:7">
      <c r="A2567" s="660">
        <v>1335</v>
      </c>
      <c r="B2567" s="402" t="s">
        <v>2049</v>
      </c>
      <c r="C2567" s="403" t="s">
        <v>118</v>
      </c>
      <c r="D2567" s="404" t="s">
        <v>18987</v>
      </c>
      <c r="E2567" s="655">
        <v>4.3899999999999997</v>
      </c>
    </row>
    <row r="2568" spans="1:7">
      <c r="A2568" s="660">
        <v>1337</v>
      </c>
      <c r="B2568" s="402" t="s">
        <v>2050</v>
      </c>
      <c r="C2568" s="403" t="s">
        <v>118</v>
      </c>
      <c r="D2568" s="404" t="s">
        <v>18987</v>
      </c>
      <c r="E2568" s="655">
        <v>4.63</v>
      </c>
    </row>
    <row r="2569" spans="1:7">
      <c r="A2569" s="660" t="s">
        <v>19024</v>
      </c>
      <c r="B2569" s="402"/>
      <c r="C2569" s="403"/>
      <c r="D2569" s="404"/>
      <c r="E2569" s="655"/>
    </row>
    <row r="2570" spans="1:7">
      <c r="A2570" s="660" t="s">
        <v>19067</v>
      </c>
      <c r="B2570" s="402"/>
      <c r="C2570" s="403"/>
      <c r="D2570" s="404"/>
      <c r="E2570" s="655"/>
      <c r="G2570" s="400" t="s">
        <v>19068</v>
      </c>
    </row>
    <row r="2571" spans="1:7">
      <c r="A2571" s="660" t="s">
        <v>19069</v>
      </c>
      <c r="B2571" s="402"/>
      <c r="C2571" s="403"/>
      <c r="D2571" s="404"/>
      <c r="E2571" s="655"/>
    </row>
    <row r="2572" spans="1:7">
      <c r="A2572" s="660" t="s">
        <v>19070</v>
      </c>
      <c r="B2572" s="402"/>
      <c r="C2572" s="403"/>
      <c r="D2572" s="404"/>
      <c r="E2572" s="655"/>
    </row>
    <row r="2573" spans="1:7">
      <c r="A2573" s="660" t="s">
        <v>19071</v>
      </c>
      <c r="B2573" s="402"/>
      <c r="C2573" s="403"/>
      <c r="D2573" s="404"/>
      <c r="E2573" s="655"/>
    </row>
    <row r="2574" spans="1:7">
      <c r="A2574" s="660" t="s">
        <v>19072</v>
      </c>
      <c r="B2574" s="402"/>
      <c r="C2574" s="403"/>
      <c r="D2574" s="404"/>
      <c r="E2574" s="655"/>
    </row>
    <row r="2575" spans="1:7">
      <c r="A2575" s="660" t="s">
        <v>19073</v>
      </c>
      <c r="B2575" s="402"/>
      <c r="C2575" s="403"/>
      <c r="D2575" s="404"/>
      <c r="E2575" s="655"/>
    </row>
    <row r="2576" spans="1:7">
      <c r="A2576" s="660" t="s">
        <v>19074</v>
      </c>
      <c r="B2576" s="402"/>
      <c r="C2576" s="403" t="s">
        <v>19115</v>
      </c>
      <c r="D2576" s="404"/>
      <c r="E2576" s="655"/>
    </row>
    <row r="2577" spans="1:7">
      <c r="A2577" s="660" t="s">
        <v>19075</v>
      </c>
      <c r="B2577" s="402"/>
      <c r="C2577" s="403"/>
      <c r="D2577" s="404" t="s">
        <v>19077</v>
      </c>
      <c r="E2577" s="655"/>
      <c r="F2577" s="400" t="s">
        <v>19078</v>
      </c>
      <c r="G2577" s="400" t="s">
        <v>19076</v>
      </c>
    </row>
    <row r="2578" spans="1:7">
      <c r="A2578" s="660" t="s">
        <v>19079</v>
      </c>
      <c r="B2578" s="402" t="s">
        <v>19080</v>
      </c>
      <c r="C2578" s="403"/>
      <c r="D2578" s="404" t="s">
        <v>19081</v>
      </c>
      <c r="E2578" s="655" t="s">
        <v>19082</v>
      </c>
    </row>
    <row r="2579" spans="1:7">
      <c r="A2579" s="660"/>
      <c r="B2579" s="402"/>
      <c r="C2579" s="403"/>
      <c r="D2579" s="404" t="s">
        <v>19083</v>
      </c>
      <c r="E2579" s="655" t="s">
        <v>19084</v>
      </c>
    </row>
    <row r="2580" spans="1:7">
      <c r="A2580" s="660">
        <v>11122</v>
      </c>
      <c r="B2580" s="402" t="s">
        <v>2051</v>
      </c>
      <c r="C2580" s="403"/>
      <c r="D2580" s="404" t="s">
        <v>18980</v>
      </c>
      <c r="E2580" s="655">
        <v>13.71</v>
      </c>
      <c r="F2580" s="400" t="s">
        <v>118</v>
      </c>
    </row>
    <row r="2581" spans="1:7">
      <c r="A2581" s="660">
        <v>11123</v>
      </c>
      <c r="B2581" s="402" t="s">
        <v>2052</v>
      </c>
      <c r="C2581" s="403"/>
      <c r="D2581" s="404" t="s">
        <v>18980</v>
      </c>
      <c r="E2581" s="655">
        <v>13.71</v>
      </c>
      <c r="F2581" s="400" t="s">
        <v>118</v>
      </c>
    </row>
    <row r="2582" spans="1:7">
      <c r="A2582" s="660">
        <v>11125</v>
      </c>
      <c r="B2582" s="402" t="s">
        <v>2053</v>
      </c>
      <c r="C2582" s="403"/>
      <c r="D2582" s="404" t="s">
        <v>18980</v>
      </c>
      <c r="E2582" s="655">
        <v>13.71</v>
      </c>
      <c r="F2582" s="400" t="s">
        <v>118</v>
      </c>
    </row>
    <row r="2583" spans="1:7">
      <c r="A2583" s="660">
        <v>39416</v>
      </c>
      <c r="B2583" s="402" t="s">
        <v>20013</v>
      </c>
      <c r="C2583" s="403"/>
      <c r="D2583" s="404" t="s">
        <v>18987</v>
      </c>
      <c r="E2583" s="655">
        <v>30.33</v>
      </c>
      <c r="G2583" s="400" t="s">
        <v>112</v>
      </c>
    </row>
    <row r="2584" spans="1:7">
      <c r="A2584" s="660" t="s">
        <v>20014</v>
      </c>
      <c r="B2584" s="402"/>
      <c r="C2584" s="403"/>
      <c r="D2584" s="404"/>
      <c r="E2584" s="655"/>
    </row>
    <row r="2585" spans="1:7">
      <c r="A2585" s="660">
        <v>39417</v>
      </c>
      <c r="B2585" s="402" t="s">
        <v>20013</v>
      </c>
      <c r="C2585" s="403"/>
      <c r="D2585" s="404" t="s">
        <v>18987</v>
      </c>
      <c r="E2585" s="655">
        <v>31.8</v>
      </c>
      <c r="G2585" s="400" t="s">
        <v>112</v>
      </c>
    </row>
    <row r="2586" spans="1:7">
      <c r="A2586" s="660" t="s">
        <v>20015</v>
      </c>
      <c r="B2586" s="402"/>
      <c r="C2586" s="403"/>
      <c r="D2586" s="404"/>
      <c r="E2586" s="655"/>
    </row>
    <row r="2587" spans="1:7">
      <c r="A2587" s="660">
        <v>39414</v>
      </c>
      <c r="B2587" s="402" t="s">
        <v>20016</v>
      </c>
      <c r="C2587" s="403"/>
      <c r="D2587" s="404" t="s">
        <v>18987</v>
      </c>
      <c r="E2587" s="655">
        <v>28.48</v>
      </c>
      <c r="G2587" s="400" t="s">
        <v>112</v>
      </c>
    </row>
    <row r="2588" spans="1:7">
      <c r="A2588" s="660" t="s">
        <v>20017</v>
      </c>
      <c r="B2588" s="402"/>
      <c r="C2588" s="403"/>
      <c r="D2588" s="404"/>
      <c r="E2588" s="655"/>
    </row>
    <row r="2589" spans="1:7">
      <c r="A2589" s="660">
        <v>39415</v>
      </c>
      <c r="B2589" s="402" t="s">
        <v>20016</v>
      </c>
      <c r="C2589" s="403"/>
      <c r="D2589" s="404" t="s">
        <v>18987</v>
      </c>
      <c r="E2589" s="655">
        <v>30.18</v>
      </c>
      <c r="G2589" s="400" t="s">
        <v>112</v>
      </c>
    </row>
    <row r="2590" spans="1:7">
      <c r="A2590" s="660" t="s">
        <v>20018</v>
      </c>
      <c r="B2590" s="402"/>
      <c r="C2590" s="403"/>
      <c r="D2590" s="404"/>
      <c r="E2590" s="655"/>
    </row>
    <row r="2591" spans="1:7">
      <c r="A2591" s="660">
        <v>39412</v>
      </c>
      <c r="B2591" s="402" t="s">
        <v>20019</v>
      </c>
      <c r="C2591" s="403"/>
      <c r="D2591" s="404" t="s">
        <v>18987</v>
      </c>
      <c r="E2591" s="655">
        <v>21.44</v>
      </c>
      <c r="G2591" s="400" t="s">
        <v>112</v>
      </c>
    </row>
    <row r="2592" spans="1:7">
      <c r="A2592" s="660" t="s">
        <v>20020</v>
      </c>
      <c r="B2592" s="402"/>
      <c r="C2592" s="403"/>
      <c r="D2592" s="404"/>
      <c r="E2592" s="655"/>
    </row>
    <row r="2593" spans="1:7">
      <c r="A2593" s="660">
        <v>39413</v>
      </c>
      <c r="B2593" s="402" t="s">
        <v>20021</v>
      </c>
      <c r="C2593" s="403"/>
      <c r="D2593" s="404" t="s">
        <v>18987</v>
      </c>
      <c r="E2593" s="655">
        <v>21.24</v>
      </c>
      <c r="G2593" s="400" t="s">
        <v>112</v>
      </c>
    </row>
    <row r="2594" spans="1:7">
      <c r="A2594" s="660" t="s">
        <v>20020</v>
      </c>
      <c r="B2594" s="402"/>
      <c r="C2594" s="403"/>
      <c r="D2594" s="404"/>
      <c r="E2594" s="655"/>
    </row>
    <row r="2595" spans="1:7">
      <c r="A2595" s="660">
        <v>1338</v>
      </c>
      <c r="B2595" s="402" t="s">
        <v>2054</v>
      </c>
      <c r="C2595" s="403"/>
      <c r="D2595" s="404" t="s">
        <v>18991</v>
      </c>
      <c r="E2595" s="655">
        <v>18.52</v>
      </c>
      <c r="F2595" s="400" t="s">
        <v>112</v>
      </c>
    </row>
    <row r="2596" spans="1:7">
      <c r="A2596" s="660">
        <v>1340</v>
      </c>
      <c r="B2596" s="402" t="s">
        <v>2055</v>
      </c>
      <c r="C2596" s="403"/>
      <c r="D2596" s="404" t="s">
        <v>18987</v>
      </c>
      <c r="E2596" s="655">
        <v>21.41</v>
      </c>
      <c r="F2596" s="400" t="s">
        <v>112</v>
      </c>
    </row>
    <row r="2597" spans="1:7">
      <c r="A2597" s="660">
        <v>1341</v>
      </c>
      <c r="B2597" s="402" t="s">
        <v>2056</v>
      </c>
      <c r="C2597" s="403"/>
      <c r="D2597" s="404" t="s">
        <v>18987</v>
      </c>
      <c r="E2597" s="655">
        <v>20.62</v>
      </c>
      <c r="F2597" s="400" t="s">
        <v>112</v>
      </c>
    </row>
    <row r="2598" spans="1:7">
      <c r="A2598" s="660">
        <v>1364</v>
      </c>
      <c r="B2598" s="402" t="s">
        <v>20022</v>
      </c>
      <c r="C2598" s="403"/>
      <c r="D2598" s="404" t="s">
        <v>18987</v>
      </c>
      <c r="E2598" s="655">
        <v>20.059999999999999</v>
      </c>
      <c r="G2598" s="400" t="s">
        <v>112</v>
      </c>
    </row>
    <row r="2599" spans="1:7">
      <c r="A2599" s="660" t="s">
        <v>20023</v>
      </c>
      <c r="B2599" s="402"/>
      <c r="C2599" s="403"/>
      <c r="D2599" s="404"/>
      <c r="E2599" s="655"/>
    </row>
    <row r="2600" spans="1:7">
      <c r="A2600" s="660">
        <v>1361</v>
      </c>
      <c r="B2600" s="402" t="s">
        <v>20022</v>
      </c>
      <c r="C2600" s="403"/>
      <c r="D2600" s="404" t="s">
        <v>18987</v>
      </c>
      <c r="E2600" s="655">
        <v>83.67</v>
      </c>
      <c r="G2600" s="400" t="s">
        <v>108</v>
      </c>
    </row>
    <row r="2601" spans="1:7">
      <c r="A2601" s="660" t="s">
        <v>20024</v>
      </c>
      <c r="B2601" s="402"/>
      <c r="C2601" s="403"/>
      <c r="D2601" s="404"/>
      <c r="E2601" s="655"/>
    </row>
    <row r="2602" spans="1:7">
      <c r="A2602" s="660">
        <v>1362</v>
      </c>
      <c r="B2602" s="402" t="s">
        <v>20022</v>
      </c>
      <c r="C2602" s="403"/>
      <c r="D2602" s="404" t="s">
        <v>18987</v>
      </c>
      <c r="E2602" s="655">
        <v>27.93</v>
      </c>
      <c r="G2602" s="400" t="s">
        <v>112</v>
      </c>
    </row>
    <row r="2603" spans="1:7">
      <c r="A2603" s="660" t="s">
        <v>9952</v>
      </c>
      <c r="B2603" s="402"/>
      <c r="C2603" s="403"/>
      <c r="D2603" s="404"/>
      <c r="E2603" s="655"/>
    </row>
    <row r="2604" spans="1:7">
      <c r="A2604" s="660">
        <v>11131</v>
      </c>
      <c r="B2604" s="402" t="s">
        <v>20022</v>
      </c>
      <c r="C2604" s="403"/>
      <c r="D2604" s="404" t="s">
        <v>18987</v>
      </c>
      <c r="E2604" s="655">
        <v>35.74</v>
      </c>
      <c r="G2604" s="400" t="s">
        <v>112</v>
      </c>
    </row>
    <row r="2605" spans="1:7">
      <c r="A2605" s="660" t="s">
        <v>10243</v>
      </c>
      <c r="B2605" s="402"/>
      <c r="C2605" s="403"/>
      <c r="D2605" s="404"/>
      <c r="E2605" s="655"/>
    </row>
    <row r="2606" spans="1:7">
      <c r="A2606" s="660">
        <v>11132</v>
      </c>
      <c r="B2606" s="402" t="s">
        <v>20022</v>
      </c>
      <c r="C2606" s="403"/>
      <c r="D2606" s="404" t="s">
        <v>18987</v>
      </c>
      <c r="E2606" s="655">
        <v>42.26</v>
      </c>
      <c r="G2606" s="400" t="s">
        <v>112</v>
      </c>
    </row>
    <row r="2607" spans="1:7">
      <c r="A2607" s="660" t="s">
        <v>20025</v>
      </c>
      <c r="B2607" s="402"/>
      <c r="C2607" s="403"/>
      <c r="D2607" s="404"/>
      <c r="E2607" s="655"/>
    </row>
    <row r="2608" spans="1:7">
      <c r="A2608" s="660">
        <v>1363</v>
      </c>
      <c r="B2608" s="402" t="s">
        <v>20022</v>
      </c>
      <c r="C2608" s="403"/>
      <c r="D2608" s="404" t="s">
        <v>18991</v>
      </c>
      <c r="E2608" s="655">
        <v>14.21</v>
      </c>
      <c r="G2608" s="400" t="s">
        <v>112</v>
      </c>
    </row>
    <row r="2609" spans="1:7">
      <c r="A2609" s="660" t="s">
        <v>20026</v>
      </c>
      <c r="B2609" s="402"/>
      <c r="C2609" s="403"/>
      <c r="D2609" s="404"/>
      <c r="E2609" s="655"/>
    </row>
    <row r="2610" spans="1:7">
      <c r="A2610" s="660">
        <v>11130</v>
      </c>
      <c r="B2610" s="402" t="s">
        <v>20022</v>
      </c>
      <c r="C2610" s="403"/>
      <c r="D2610" s="404" t="s">
        <v>18987</v>
      </c>
      <c r="E2610" s="655">
        <v>18</v>
      </c>
      <c r="G2610" s="400" t="s">
        <v>112</v>
      </c>
    </row>
    <row r="2611" spans="1:7">
      <c r="A2611" s="660" t="s">
        <v>20027</v>
      </c>
      <c r="B2611" s="402"/>
      <c r="C2611" s="403"/>
      <c r="D2611" s="404"/>
      <c r="E2611" s="655"/>
    </row>
    <row r="2612" spans="1:7">
      <c r="A2612" s="660">
        <v>11134</v>
      </c>
      <c r="B2612" s="402" t="s">
        <v>20028</v>
      </c>
      <c r="C2612" s="403"/>
      <c r="D2612" s="404" t="s">
        <v>18991</v>
      </c>
      <c r="E2612" s="655">
        <v>23.73</v>
      </c>
      <c r="G2612" s="400" t="s">
        <v>112</v>
      </c>
    </row>
    <row r="2613" spans="1:7">
      <c r="A2613" s="660" t="s">
        <v>121</v>
      </c>
      <c r="B2613" s="402"/>
      <c r="C2613" s="403"/>
      <c r="D2613" s="404"/>
      <c r="E2613" s="655"/>
    </row>
    <row r="2614" spans="1:7">
      <c r="A2614" s="660">
        <v>11135</v>
      </c>
      <c r="B2614" s="402" t="s">
        <v>20029</v>
      </c>
      <c r="C2614" s="403"/>
      <c r="D2614" s="404" t="s">
        <v>18987</v>
      </c>
      <c r="E2614" s="655">
        <v>28.92</v>
      </c>
      <c r="G2614" s="400" t="s">
        <v>112</v>
      </c>
    </row>
    <row r="2615" spans="1:7">
      <c r="A2615" s="660" t="s">
        <v>121</v>
      </c>
      <c r="B2615" s="402"/>
      <c r="C2615" s="403"/>
      <c r="D2615" s="404"/>
      <c r="E2615" s="655"/>
    </row>
    <row r="2616" spans="1:7">
      <c r="A2616" s="660">
        <v>11136</v>
      </c>
      <c r="B2616" s="402" t="s">
        <v>20030</v>
      </c>
      <c r="C2616" s="403"/>
      <c r="D2616" s="404" t="s">
        <v>18987</v>
      </c>
      <c r="E2616" s="655">
        <v>31.29</v>
      </c>
      <c r="G2616" s="400" t="s">
        <v>112</v>
      </c>
    </row>
    <row r="2617" spans="1:7">
      <c r="A2617" s="660" t="s">
        <v>121</v>
      </c>
      <c r="B2617" s="402"/>
      <c r="C2617" s="403"/>
      <c r="D2617" s="404"/>
      <c r="E2617" s="655"/>
    </row>
    <row r="2618" spans="1:7">
      <c r="A2618" s="660">
        <v>34743</v>
      </c>
      <c r="B2618" s="402" t="s">
        <v>20031</v>
      </c>
      <c r="C2618" s="403"/>
      <c r="D2618" s="404" t="s">
        <v>18987</v>
      </c>
      <c r="E2618" s="655">
        <v>39.83</v>
      </c>
      <c r="G2618" s="400" t="s">
        <v>112</v>
      </c>
    </row>
    <row r="2619" spans="1:7">
      <c r="A2619" s="660" t="s">
        <v>121</v>
      </c>
      <c r="B2619" s="402"/>
      <c r="C2619" s="403"/>
      <c r="D2619" s="404"/>
      <c r="E2619" s="655"/>
    </row>
    <row r="2620" spans="1:7">
      <c r="A2620" s="660">
        <v>11137</v>
      </c>
      <c r="B2620" s="402" t="s">
        <v>20032</v>
      </c>
      <c r="C2620" s="403"/>
      <c r="D2620" s="404" t="s">
        <v>18987</v>
      </c>
      <c r="E2620" s="655">
        <v>44.42</v>
      </c>
      <c r="G2620" s="400" t="s">
        <v>112</v>
      </c>
    </row>
    <row r="2621" spans="1:7">
      <c r="A2621" s="660" t="s">
        <v>121</v>
      </c>
      <c r="B2621" s="402"/>
      <c r="C2621" s="403"/>
      <c r="D2621" s="404"/>
      <c r="E2621" s="655"/>
    </row>
    <row r="2622" spans="1:7">
      <c r="A2622" s="660">
        <v>34745</v>
      </c>
      <c r="B2622" s="402" t="s">
        <v>20033</v>
      </c>
      <c r="C2622" s="403"/>
      <c r="D2622" s="404" t="s">
        <v>18987</v>
      </c>
      <c r="E2622" s="655">
        <v>50.62</v>
      </c>
      <c r="G2622" s="400" t="s">
        <v>112</v>
      </c>
    </row>
    <row r="2623" spans="1:7">
      <c r="A2623" s="660" t="s">
        <v>121</v>
      </c>
      <c r="B2623" s="402"/>
      <c r="C2623" s="403"/>
      <c r="D2623" s="404"/>
      <c r="E2623" s="655"/>
    </row>
    <row r="2624" spans="1:7">
      <c r="A2624" s="660">
        <v>34746</v>
      </c>
      <c r="B2624" s="402" t="s">
        <v>20034</v>
      </c>
      <c r="C2624" s="403"/>
      <c r="D2624" s="404" t="s">
        <v>18987</v>
      </c>
      <c r="E2624" s="655">
        <v>13.03</v>
      </c>
      <c r="G2624" s="400" t="s">
        <v>112</v>
      </c>
    </row>
    <row r="2625" spans="1:7">
      <c r="A2625" s="660" t="s">
        <v>121</v>
      </c>
      <c r="B2625" s="402"/>
      <c r="C2625" s="403"/>
      <c r="D2625" s="404"/>
      <c r="E2625" s="655"/>
    </row>
    <row r="2626" spans="1:7">
      <c r="A2626" s="660">
        <v>1360</v>
      </c>
      <c r="B2626" s="402" t="s">
        <v>20035</v>
      </c>
      <c r="C2626" s="403"/>
      <c r="D2626" s="404" t="s">
        <v>18987</v>
      </c>
      <c r="E2626" s="655">
        <v>16.100000000000001</v>
      </c>
      <c r="G2626" s="400" t="s">
        <v>112</v>
      </c>
    </row>
    <row r="2627" spans="1:7">
      <c r="A2627" s="660" t="s">
        <v>121</v>
      </c>
      <c r="B2627" s="402"/>
      <c r="C2627" s="403"/>
      <c r="D2627" s="404"/>
      <c r="E2627" s="655"/>
    </row>
    <row r="2628" spans="1:7">
      <c r="A2628" s="660">
        <v>1342</v>
      </c>
      <c r="B2628" s="402" t="s">
        <v>20036</v>
      </c>
      <c r="C2628" s="403"/>
      <c r="D2628" s="404" t="s">
        <v>18987</v>
      </c>
      <c r="E2628" s="655">
        <v>47.4</v>
      </c>
      <c r="G2628" s="400" t="s">
        <v>108</v>
      </c>
    </row>
    <row r="2629" spans="1:7">
      <c r="A2629" s="660" t="s">
        <v>20037</v>
      </c>
      <c r="B2629" s="402"/>
      <c r="C2629" s="403"/>
      <c r="D2629" s="404"/>
      <c r="E2629" s="655"/>
    </row>
    <row r="2630" spans="1:7">
      <c r="A2630" s="660">
        <v>1346</v>
      </c>
      <c r="B2630" s="402" t="s">
        <v>20036</v>
      </c>
      <c r="C2630" s="403"/>
      <c r="D2630" s="404" t="s">
        <v>18987</v>
      </c>
      <c r="E2630" s="655">
        <v>15.39</v>
      </c>
      <c r="G2630" s="400" t="s">
        <v>112</v>
      </c>
    </row>
    <row r="2631" spans="1:7">
      <c r="A2631" s="660" t="s">
        <v>20038</v>
      </c>
      <c r="B2631" s="402"/>
      <c r="C2631" s="403"/>
      <c r="D2631" s="404"/>
      <c r="E2631" s="655"/>
    </row>
    <row r="2632" spans="1:7">
      <c r="A2632" s="660">
        <v>1345</v>
      </c>
      <c r="B2632" s="402" t="s">
        <v>20036</v>
      </c>
      <c r="C2632" s="403"/>
      <c r="D2632" s="404" t="s">
        <v>18987</v>
      </c>
      <c r="E2632" s="655">
        <v>24.93</v>
      </c>
      <c r="G2632" s="400" t="s">
        <v>112</v>
      </c>
    </row>
    <row r="2633" spans="1:7">
      <c r="A2633" s="660" t="s">
        <v>20039</v>
      </c>
      <c r="B2633" s="402"/>
      <c r="C2633" s="403"/>
      <c r="D2633" s="404"/>
      <c r="E2633" s="655"/>
    </row>
    <row r="2634" spans="1:7">
      <c r="A2634" s="660">
        <v>1344</v>
      </c>
      <c r="B2634" s="402" t="s">
        <v>20036</v>
      </c>
      <c r="C2634" s="403"/>
      <c r="D2634" s="404" t="s">
        <v>18987</v>
      </c>
      <c r="E2634" s="655">
        <v>26.81</v>
      </c>
      <c r="G2634" s="400" t="s">
        <v>108</v>
      </c>
    </row>
    <row r="2635" spans="1:7">
      <c r="A2635" s="660" t="s">
        <v>20040</v>
      </c>
      <c r="B2635" s="402"/>
      <c r="C2635" s="403"/>
      <c r="D2635" s="404"/>
      <c r="E2635" s="655"/>
    </row>
    <row r="2636" spans="1:7">
      <c r="A2636" s="660">
        <v>1347</v>
      </c>
      <c r="B2636" s="402" t="s">
        <v>20041</v>
      </c>
      <c r="C2636" s="403"/>
      <c r="D2636" s="404" t="s">
        <v>18991</v>
      </c>
      <c r="E2636" s="655">
        <v>18.39</v>
      </c>
      <c r="G2636" s="400" t="s">
        <v>112</v>
      </c>
    </row>
    <row r="2637" spans="1:7">
      <c r="A2637" s="660" t="s">
        <v>20042</v>
      </c>
      <c r="B2637" s="402"/>
      <c r="C2637" s="403"/>
      <c r="D2637" s="404"/>
      <c r="E2637" s="655"/>
    </row>
    <row r="2638" spans="1:7">
      <c r="A2638" s="660" t="s">
        <v>19024</v>
      </c>
      <c r="B2638" s="402"/>
      <c r="C2638" s="403"/>
      <c r="D2638" s="404"/>
      <c r="E2638" s="655"/>
    </row>
    <row r="2639" spans="1:7">
      <c r="A2639" s="660" t="s">
        <v>19067</v>
      </c>
      <c r="B2639" s="402"/>
      <c r="C2639" s="403"/>
      <c r="D2639" s="404"/>
      <c r="E2639" s="655"/>
      <c r="G2639" s="400" t="s">
        <v>19068</v>
      </c>
    </row>
    <row r="2640" spans="1:7">
      <c r="A2640" s="660" t="s">
        <v>19069</v>
      </c>
      <c r="B2640" s="402"/>
      <c r="C2640" s="403"/>
      <c r="D2640" s="404"/>
      <c r="E2640" s="655"/>
    </row>
    <row r="2641" spans="1:7">
      <c r="A2641" s="660" t="s">
        <v>19070</v>
      </c>
      <c r="B2641" s="402"/>
      <c r="C2641" s="403"/>
      <c r="D2641" s="404"/>
      <c r="E2641" s="655"/>
    </row>
    <row r="2642" spans="1:7">
      <c r="A2642" s="660" t="s">
        <v>19071</v>
      </c>
      <c r="B2642" s="402"/>
      <c r="C2642" s="403"/>
      <c r="D2642" s="404"/>
      <c r="E2642" s="655"/>
    </row>
    <row r="2643" spans="1:7">
      <c r="A2643" s="660" t="s">
        <v>19072</v>
      </c>
      <c r="B2643" s="402"/>
      <c r="C2643" s="403"/>
      <c r="D2643" s="404"/>
      <c r="E2643" s="655"/>
    </row>
    <row r="2644" spans="1:7">
      <c r="A2644" s="660" t="s">
        <v>19073</v>
      </c>
      <c r="B2644" s="402"/>
      <c r="C2644" s="403"/>
      <c r="D2644" s="404"/>
      <c r="E2644" s="655"/>
    </row>
    <row r="2645" spans="1:7">
      <c r="A2645" s="660" t="s">
        <v>19074</v>
      </c>
      <c r="B2645" s="402"/>
      <c r="C2645" s="403" t="s">
        <v>19115</v>
      </c>
      <c r="D2645" s="404"/>
      <c r="E2645" s="655"/>
    </row>
    <row r="2646" spans="1:7">
      <c r="A2646" s="660" t="s">
        <v>19075</v>
      </c>
      <c r="B2646" s="402"/>
      <c r="C2646" s="403"/>
      <c r="D2646" s="404" t="s">
        <v>19077</v>
      </c>
      <c r="E2646" s="655"/>
      <c r="F2646" s="400" t="s">
        <v>19078</v>
      </c>
      <c r="G2646" s="400" t="s">
        <v>19076</v>
      </c>
    </row>
    <row r="2647" spans="1:7">
      <c r="A2647" s="660" t="s">
        <v>19079</v>
      </c>
      <c r="B2647" s="402" t="s">
        <v>19080</v>
      </c>
      <c r="C2647" s="403"/>
      <c r="D2647" s="404" t="s">
        <v>19081</v>
      </c>
      <c r="E2647" s="655" t="s">
        <v>19082</v>
      </c>
    </row>
    <row r="2648" spans="1:7">
      <c r="A2648" s="660"/>
      <c r="B2648" s="402"/>
      <c r="C2648" s="403"/>
      <c r="D2648" s="404" t="s">
        <v>19083</v>
      </c>
      <c r="E2648" s="655" t="s">
        <v>19084</v>
      </c>
    </row>
    <row r="2649" spans="1:7">
      <c r="A2649" s="660">
        <v>1349</v>
      </c>
      <c r="B2649" s="402" t="s">
        <v>20041</v>
      </c>
      <c r="C2649" s="403"/>
      <c r="D2649" s="404" t="s">
        <v>18987</v>
      </c>
      <c r="E2649" s="655">
        <v>67.599999999999994</v>
      </c>
      <c r="G2649" s="400" t="s">
        <v>108</v>
      </c>
    </row>
    <row r="2650" spans="1:7">
      <c r="A2650" s="660" t="s">
        <v>20043</v>
      </c>
      <c r="B2650" s="402"/>
      <c r="C2650" s="403"/>
      <c r="D2650" s="404"/>
      <c r="E2650" s="655"/>
    </row>
    <row r="2651" spans="1:7">
      <c r="A2651" s="660">
        <v>1350</v>
      </c>
      <c r="B2651" s="402" t="s">
        <v>20044</v>
      </c>
      <c r="C2651" s="403"/>
      <c r="D2651" s="404" t="s">
        <v>18991</v>
      </c>
      <c r="E2651" s="655">
        <v>24.45</v>
      </c>
      <c r="G2651" s="400" t="s">
        <v>108</v>
      </c>
    </row>
    <row r="2652" spans="1:7">
      <c r="A2652" s="660" t="s">
        <v>20045</v>
      </c>
      <c r="B2652" s="402"/>
      <c r="C2652" s="403"/>
      <c r="D2652" s="404"/>
      <c r="E2652" s="655"/>
    </row>
    <row r="2653" spans="1:7">
      <c r="A2653" s="660">
        <v>1357</v>
      </c>
      <c r="B2653" s="402" t="s">
        <v>20044</v>
      </c>
      <c r="C2653" s="403"/>
      <c r="D2653" s="404" t="s">
        <v>18987</v>
      </c>
      <c r="E2653" s="655">
        <v>31.14</v>
      </c>
      <c r="G2653" s="400" t="s">
        <v>108</v>
      </c>
    </row>
    <row r="2654" spans="1:7">
      <c r="A2654" s="660" t="s">
        <v>20046</v>
      </c>
      <c r="B2654" s="402"/>
      <c r="C2654" s="403"/>
      <c r="D2654" s="404"/>
      <c r="E2654" s="655"/>
    </row>
    <row r="2655" spans="1:7">
      <c r="A2655" s="660">
        <v>1355</v>
      </c>
      <c r="B2655" s="402" t="s">
        <v>20044</v>
      </c>
      <c r="C2655" s="403"/>
      <c r="D2655" s="404" t="s">
        <v>18987</v>
      </c>
      <c r="E2655" s="655">
        <v>14.33</v>
      </c>
      <c r="G2655" s="400" t="s">
        <v>112</v>
      </c>
    </row>
    <row r="2656" spans="1:7">
      <c r="A2656" s="660" t="s">
        <v>20047</v>
      </c>
      <c r="B2656" s="402"/>
      <c r="C2656" s="403"/>
      <c r="D2656" s="404"/>
      <c r="E2656" s="655"/>
    </row>
    <row r="2657" spans="1:7">
      <c r="A2657" s="660">
        <v>1358</v>
      </c>
      <c r="B2657" s="402" t="s">
        <v>20044</v>
      </c>
      <c r="C2657" s="403"/>
      <c r="D2657" s="404" t="s">
        <v>18987</v>
      </c>
      <c r="E2657" s="655">
        <v>16.600000000000001</v>
      </c>
      <c r="G2657" s="400" t="s">
        <v>112</v>
      </c>
    </row>
    <row r="2658" spans="1:7">
      <c r="A2658" s="660" t="s">
        <v>20048</v>
      </c>
      <c r="B2658" s="402"/>
      <c r="C2658" s="403"/>
      <c r="D2658" s="404"/>
      <c r="E2658" s="655"/>
    </row>
    <row r="2659" spans="1:7">
      <c r="A2659" s="660">
        <v>1359</v>
      </c>
      <c r="B2659" s="402" t="s">
        <v>20044</v>
      </c>
      <c r="C2659" s="403"/>
      <c r="D2659" s="404" t="s">
        <v>18987</v>
      </c>
      <c r="E2659" s="655">
        <v>48.11</v>
      </c>
      <c r="G2659" s="400" t="s">
        <v>108</v>
      </c>
    </row>
    <row r="2660" spans="1:7">
      <c r="A2660" s="660" t="s">
        <v>20049</v>
      </c>
      <c r="B2660" s="402"/>
      <c r="C2660" s="403"/>
      <c r="D2660" s="404"/>
      <c r="E2660" s="655"/>
    </row>
    <row r="2661" spans="1:7">
      <c r="A2661" s="660">
        <v>1351</v>
      </c>
      <c r="B2661" s="402" t="s">
        <v>20044</v>
      </c>
      <c r="C2661" s="403"/>
      <c r="D2661" s="404" t="s">
        <v>18987</v>
      </c>
      <c r="E2661" s="655">
        <v>15.5</v>
      </c>
      <c r="G2661" s="400" t="s">
        <v>108</v>
      </c>
    </row>
    <row r="2662" spans="1:7">
      <c r="A2662" s="660" t="s">
        <v>20050</v>
      </c>
      <c r="B2662" s="402"/>
      <c r="C2662" s="403"/>
      <c r="D2662" s="404"/>
      <c r="E2662" s="655"/>
    </row>
    <row r="2663" spans="1:7">
      <c r="A2663" s="660">
        <v>34659</v>
      </c>
      <c r="B2663" s="402" t="s">
        <v>2057</v>
      </c>
      <c r="C2663" s="403" t="s">
        <v>112</v>
      </c>
      <c r="D2663" s="404" t="s">
        <v>18987</v>
      </c>
      <c r="E2663" s="655">
        <v>25.56</v>
      </c>
    </row>
    <row r="2664" spans="1:7">
      <c r="A2664" s="660">
        <v>34514</v>
      </c>
      <c r="B2664" s="402" t="s">
        <v>2058</v>
      </c>
      <c r="C2664" s="403" t="s">
        <v>112</v>
      </c>
      <c r="D2664" s="404" t="s">
        <v>18991</v>
      </c>
      <c r="E2664" s="655">
        <v>28.31</v>
      </c>
    </row>
    <row r="2665" spans="1:7">
      <c r="A2665" s="660">
        <v>34660</v>
      </c>
      <c r="B2665" s="402" t="s">
        <v>2059</v>
      </c>
      <c r="C2665" s="403" t="s">
        <v>112</v>
      </c>
      <c r="D2665" s="404" t="s">
        <v>18987</v>
      </c>
      <c r="E2665" s="655">
        <v>35.93</v>
      </c>
    </row>
    <row r="2666" spans="1:7">
      <c r="A2666" s="660">
        <v>34661</v>
      </c>
      <c r="B2666" s="402" t="s">
        <v>2060</v>
      </c>
      <c r="C2666" s="403" t="s">
        <v>112</v>
      </c>
      <c r="D2666" s="404" t="s">
        <v>18987</v>
      </c>
      <c r="E2666" s="655">
        <v>51.6</v>
      </c>
    </row>
    <row r="2667" spans="1:7">
      <c r="A2667" s="660">
        <v>34667</v>
      </c>
      <c r="B2667" s="402" t="s">
        <v>2061</v>
      </c>
      <c r="C2667" s="403" t="s">
        <v>112</v>
      </c>
      <c r="D2667" s="404" t="s">
        <v>18987</v>
      </c>
      <c r="E2667" s="655">
        <v>18.68</v>
      </c>
    </row>
    <row r="2668" spans="1:7">
      <c r="A2668" s="660">
        <v>34668</v>
      </c>
      <c r="B2668" s="402" t="s">
        <v>2062</v>
      </c>
      <c r="C2668" s="403" t="s">
        <v>112</v>
      </c>
      <c r="D2668" s="404" t="s">
        <v>18987</v>
      </c>
      <c r="E2668" s="655">
        <v>24.42</v>
      </c>
    </row>
    <row r="2669" spans="1:7">
      <c r="A2669" s="660">
        <v>34741</v>
      </c>
      <c r="B2669" s="402" t="s">
        <v>2063</v>
      </c>
      <c r="C2669" s="403" t="s">
        <v>112</v>
      </c>
      <c r="D2669" s="404" t="s">
        <v>18987</v>
      </c>
      <c r="E2669" s="655">
        <v>26.87</v>
      </c>
    </row>
    <row r="2670" spans="1:7">
      <c r="A2670" s="660">
        <v>34664</v>
      </c>
      <c r="B2670" s="402" t="s">
        <v>2064</v>
      </c>
      <c r="C2670" s="403" t="s">
        <v>112</v>
      </c>
      <c r="D2670" s="404" t="s">
        <v>18987</v>
      </c>
      <c r="E2670" s="655">
        <v>29.32</v>
      </c>
    </row>
    <row r="2671" spans="1:7">
      <c r="A2671" s="660">
        <v>34665</v>
      </c>
      <c r="B2671" s="402" t="s">
        <v>2065</v>
      </c>
      <c r="C2671" s="403" t="s">
        <v>112</v>
      </c>
      <c r="D2671" s="404" t="s">
        <v>18987</v>
      </c>
      <c r="E2671" s="655">
        <v>36.4</v>
      </c>
    </row>
    <row r="2672" spans="1:7">
      <c r="A2672" s="660">
        <v>34666</v>
      </c>
      <c r="B2672" s="402" t="s">
        <v>2066</v>
      </c>
      <c r="C2672" s="403" t="s">
        <v>112</v>
      </c>
      <c r="D2672" s="404" t="s">
        <v>18987</v>
      </c>
      <c r="E2672" s="655">
        <v>54.98</v>
      </c>
    </row>
    <row r="2673" spans="1:7">
      <c r="A2673" s="660">
        <v>34669</v>
      </c>
      <c r="B2673" s="402" t="s">
        <v>2067</v>
      </c>
      <c r="C2673" s="403" t="s">
        <v>112</v>
      </c>
      <c r="D2673" s="404" t="s">
        <v>18987</v>
      </c>
      <c r="E2673" s="655">
        <v>20.149999999999999</v>
      </c>
    </row>
    <row r="2674" spans="1:7">
      <c r="A2674" s="660">
        <v>34670</v>
      </c>
      <c r="B2674" s="402" t="s">
        <v>2068</v>
      </c>
      <c r="C2674" s="403" t="s">
        <v>112</v>
      </c>
      <c r="D2674" s="404" t="s">
        <v>18987</v>
      </c>
      <c r="E2674" s="655">
        <v>24.65</v>
      </c>
    </row>
    <row r="2675" spans="1:7">
      <c r="A2675" s="660">
        <v>34671</v>
      </c>
      <c r="B2675" s="402" t="s">
        <v>2069</v>
      </c>
      <c r="C2675" s="403" t="s">
        <v>112</v>
      </c>
      <c r="D2675" s="404" t="s">
        <v>18987</v>
      </c>
      <c r="E2675" s="655">
        <v>20.58</v>
      </c>
    </row>
    <row r="2676" spans="1:7">
      <c r="A2676" s="660">
        <v>34672</v>
      </c>
      <c r="B2676" s="402" t="s">
        <v>2070</v>
      </c>
      <c r="C2676" s="403" t="s">
        <v>112</v>
      </c>
      <c r="D2676" s="404" t="s">
        <v>18987</v>
      </c>
      <c r="E2676" s="655">
        <v>21.7</v>
      </c>
    </row>
    <row r="2677" spans="1:7">
      <c r="A2677" s="660">
        <v>34673</v>
      </c>
      <c r="B2677" s="402" t="s">
        <v>2071</v>
      </c>
      <c r="C2677" s="403" t="s">
        <v>112</v>
      </c>
      <c r="D2677" s="404" t="s">
        <v>18987</v>
      </c>
      <c r="E2677" s="655">
        <v>26.48</v>
      </c>
    </row>
    <row r="2678" spans="1:7">
      <c r="A2678" s="660">
        <v>34674</v>
      </c>
      <c r="B2678" s="402" t="s">
        <v>2072</v>
      </c>
      <c r="C2678" s="403" t="s">
        <v>112</v>
      </c>
      <c r="D2678" s="404" t="s">
        <v>18987</v>
      </c>
      <c r="E2678" s="655">
        <v>35.200000000000003</v>
      </c>
    </row>
    <row r="2679" spans="1:7">
      <c r="A2679" s="660">
        <v>34675</v>
      </c>
      <c r="B2679" s="402" t="s">
        <v>2073</v>
      </c>
      <c r="C2679" s="403" t="s">
        <v>112</v>
      </c>
      <c r="D2679" s="404" t="s">
        <v>18987</v>
      </c>
      <c r="E2679" s="655">
        <v>42.92</v>
      </c>
    </row>
    <row r="2680" spans="1:7">
      <c r="A2680" s="660">
        <v>34676</v>
      </c>
      <c r="B2680" s="402" t="s">
        <v>2074</v>
      </c>
      <c r="C2680" s="403" t="s">
        <v>112</v>
      </c>
      <c r="D2680" s="404" t="s">
        <v>18987</v>
      </c>
      <c r="E2680" s="655">
        <v>12.35</v>
      </c>
    </row>
    <row r="2681" spans="1:7">
      <c r="A2681" s="660">
        <v>34677</v>
      </c>
      <c r="B2681" s="402" t="s">
        <v>2075</v>
      </c>
      <c r="C2681" s="403" t="s">
        <v>112</v>
      </c>
      <c r="D2681" s="404" t="s">
        <v>18987</v>
      </c>
      <c r="E2681" s="655">
        <v>16.61</v>
      </c>
    </row>
    <row r="2682" spans="1:7">
      <c r="A2682" s="660">
        <v>11047</v>
      </c>
      <c r="B2682" s="402" t="s">
        <v>2076</v>
      </c>
      <c r="C2682" s="403" t="s">
        <v>118</v>
      </c>
      <c r="D2682" s="404" t="s">
        <v>18987</v>
      </c>
      <c r="E2682" s="655">
        <v>4.7</v>
      </c>
    </row>
    <row r="2683" spans="1:7">
      <c r="A2683" s="660">
        <v>11061</v>
      </c>
      <c r="B2683" s="402" t="s">
        <v>2077</v>
      </c>
      <c r="C2683" s="403" t="s">
        <v>118</v>
      </c>
      <c r="D2683" s="404" t="s">
        <v>18987</v>
      </c>
      <c r="E2683" s="655">
        <v>5.67</v>
      </c>
    </row>
    <row r="2684" spans="1:7">
      <c r="A2684" s="660">
        <v>40631</v>
      </c>
      <c r="B2684" s="402" t="s">
        <v>20051</v>
      </c>
      <c r="C2684" s="403"/>
      <c r="D2684" s="404" t="s">
        <v>18987</v>
      </c>
      <c r="E2684" s="655">
        <v>35.89</v>
      </c>
      <c r="G2684" s="400" t="s">
        <v>1265</v>
      </c>
    </row>
    <row r="2685" spans="1:7">
      <c r="A2685" s="660" t="s">
        <v>20052</v>
      </c>
      <c r="B2685" s="402"/>
      <c r="C2685" s="403"/>
      <c r="D2685" s="404"/>
      <c r="E2685" s="655"/>
    </row>
    <row r="2686" spans="1:7">
      <c r="A2686" s="660">
        <v>11584</v>
      </c>
      <c r="B2686" s="402" t="s">
        <v>20053</v>
      </c>
      <c r="C2686" s="403"/>
      <c r="D2686" s="404" t="s">
        <v>18987</v>
      </c>
      <c r="E2686" s="655">
        <v>72.12</v>
      </c>
      <c r="G2686" s="400" t="s">
        <v>108</v>
      </c>
    </row>
    <row r="2687" spans="1:7">
      <c r="A2687" s="660" t="s">
        <v>20054</v>
      </c>
      <c r="B2687" s="402"/>
      <c r="C2687" s="403"/>
      <c r="D2687" s="404"/>
      <c r="E2687" s="655"/>
    </row>
    <row r="2688" spans="1:7">
      <c r="A2688" s="660">
        <v>11112</v>
      </c>
      <c r="B2688" s="402" t="s">
        <v>2078</v>
      </c>
      <c r="C2688" s="403"/>
      <c r="D2688" s="404" t="s">
        <v>18980</v>
      </c>
      <c r="E2688" s="655">
        <v>13.71</v>
      </c>
      <c r="F2688" s="400" t="s">
        <v>118</v>
      </c>
    </row>
    <row r="2689" spans="1:7">
      <c r="A2689" s="660">
        <v>11115</v>
      </c>
      <c r="B2689" s="402" t="s">
        <v>2079</v>
      </c>
      <c r="C2689" s="403"/>
      <c r="D2689" s="404" t="s">
        <v>18980</v>
      </c>
      <c r="E2689" s="655">
        <v>6.34</v>
      </c>
      <c r="F2689" s="400" t="s">
        <v>121</v>
      </c>
    </row>
    <row r="2690" spans="1:7">
      <c r="A2690" s="660">
        <v>11113</v>
      </c>
      <c r="B2690" s="402" t="s">
        <v>2080</v>
      </c>
      <c r="C2690" s="403"/>
      <c r="D2690" s="404" t="s">
        <v>18980</v>
      </c>
      <c r="E2690" s="655">
        <v>13.71</v>
      </c>
      <c r="F2690" s="400" t="s">
        <v>118</v>
      </c>
    </row>
    <row r="2691" spans="1:7">
      <c r="A2691" s="660">
        <v>11114</v>
      </c>
      <c r="B2691" s="402" t="s">
        <v>2081</v>
      </c>
      <c r="C2691" s="403"/>
      <c r="D2691" s="404" t="s">
        <v>18980</v>
      </c>
      <c r="E2691" s="655">
        <v>10.54</v>
      </c>
      <c r="F2691" s="400" t="s">
        <v>121</v>
      </c>
    </row>
    <row r="2692" spans="1:7">
      <c r="A2692" s="660">
        <v>13712</v>
      </c>
      <c r="B2692" s="402" t="s">
        <v>2082</v>
      </c>
      <c r="C2692" s="403"/>
      <c r="D2692" s="404" t="s">
        <v>18987</v>
      </c>
      <c r="E2692" s="655">
        <v>9611.9599999999991</v>
      </c>
      <c r="F2692" s="400" t="s">
        <v>108</v>
      </c>
    </row>
    <row r="2693" spans="1:7">
      <c r="A2693" s="660">
        <v>13711</v>
      </c>
      <c r="B2693" s="402" t="s">
        <v>2083</v>
      </c>
      <c r="C2693" s="403"/>
      <c r="D2693" s="404" t="s">
        <v>18987</v>
      </c>
      <c r="E2693" s="655">
        <v>29962.76</v>
      </c>
      <c r="F2693" s="400" t="s">
        <v>108</v>
      </c>
    </row>
    <row r="2694" spans="1:7">
      <c r="A2694" s="660">
        <v>13704</v>
      </c>
      <c r="B2694" s="402" t="s">
        <v>2084</v>
      </c>
      <c r="C2694" s="403"/>
      <c r="D2694" s="404" t="s">
        <v>18987</v>
      </c>
      <c r="E2694" s="655">
        <v>4280.67</v>
      </c>
      <c r="F2694" s="400" t="s">
        <v>108</v>
      </c>
    </row>
    <row r="2695" spans="1:7">
      <c r="A2695" s="660">
        <v>13710</v>
      </c>
      <c r="B2695" s="402" t="s">
        <v>2085</v>
      </c>
      <c r="C2695" s="403"/>
      <c r="D2695" s="404" t="s">
        <v>18987</v>
      </c>
      <c r="E2695" s="655">
        <v>5117.38</v>
      </c>
      <c r="F2695" s="400" t="s">
        <v>108</v>
      </c>
    </row>
    <row r="2696" spans="1:7">
      <c r="A2696" s="660">
        <v>12096</v>
      </c>
      <c r="B2696" s="402" t="s">
        <v>2086</v>
      </c>
      <c r="C2696" s="403"/>
      <c r="D2696" s="404" t="s">
        <v>18987</v>
      </c>
      <c r="E2696" s="655">
        <v>21.1</v>
      </c>
      <c r="G2696" s="400" t="s">
        <v>108</v>
      </c>
    </row>
    <row r="2697" spans="1:7">
      <c r="A2697" s="660">
        <v>12097</v>
      </c>
      <c r="B2697" s="402" t="s">
        <v>20055</v>
      </c>
      <c r="C2697" s="403"/>
      <c r="D2697" s="404" t="s">
        <v>18987</v>
      </c>
      <c r="E2697" s="655">
        <v>18.59</v>
      </c>
      <c r="G2697" s="400" t="s">
        <v>108</v>
      </c>
    </row>
    <row r="2698" spans="1:7">
      <c r="A2698" s="660" t="s">
        <v>20056</v>
      </c>
      <c r="B2698" s="402"/>
      <c r="C2698" s="403"/>
      <c r="D2698" s="404"/>
      <c r="E2698" s="655"/>
    </row>
    <row r="2699" spans="1:7">
      <c r="A2699" s="660">
        <v>12098</v>
      </c>
      <c r="B2699" s="402" t="s">
        <v>20057</v>
      </c>
      <c r="C2699" s="403"/>
      <c r="D2699" s="404" t="s">
        <v>18987</v>
      </c>
      <c r="E2699" s="655">
        <v>29.19</v>
      </c>
      <c r="G2699" s="400" t="s">
        <v>108</v>
      </c>
    </row>
    <row r="2700" spans="1:7">
      <c r="A2700" s="660" t="s">
        <v>19024</v>
      </c>
      <c r="B2700" s="402"/>
      <c r="C2700" s="403"/>
      <c r="D2700" s="404"/>
      <c r="E2700" s="655"/>
    </row>
    <row r="2701" spans="1:7">
      <c r="A2701" s="660" t="s">
        <v>19067</v>
      </c>
      <c r="B2701" s="402"/>
      <c r="C2701" s="403"/>
      <c r="D2701" s="404"/>
      <c r="E2701" s="655"/>
      <c r="G2701" s="400" t="s">
        <v>19068</v>
      </c>
    </row>
    <row r="2702" spans="1:7">
      <c r="A2702" s="660" t="s">
        <v>19069</v>
      </c>
      <c r="B2702" s="402"/>
      <c r="C2702" s="403"/>
      <c r="D2702" s="404"/>
      <c r="E2702" s="655"/>
    </row>
    <row r="2703" spans="1:7">
      <c r="A2703" s="660" t="s">
        <v>19070</v>
      </c>
      <c r="B2703" s="402"/>
      <c r="C2703" s="403"/>
      <c r="D2703" s="404"/>
      <c r="E2703" s="655"/>
    </row>
    <row r="2704" spans="1:7">
      <c r="A2704" s="660" t="s">
        <v>19071</v>
      </c>
      <c r="B2704" s="402"/>
      <c r="C2704" s="403"/>
      <c r="D2704" s="404"/>
      <c r="E2704" s="655"/>
    </row>
    <row r="2705" spans="1:7">
      <c r="A2705" s="660" t="s">
        <v>19072</v>
      </c>
      <c r="B2705" s="402"/>
      <c r="C2705" s="403"/>
      <c r="D2705" s="404"/>
      <c r="E2705" s="655"/>
    </row>
    <row r="2706" spans="1:7">
      <c r="A2706" s="660" t="s">
        <v>19073</v>
      </c>
      <c r="B2706" s="402"/>
      <c r="C2706" s="403"/>
      <c r="D2706" s="404"/>
      <c r="E2706" s="655"/>
    </row>
    <row r="2707" spans="1:7">
      <c r="A2707" s="660" t="s">
        <v>19074</v>
      </c>
      <c r="B2707" s="402"/>
      <c r="C2707" s="403" t="s">
        <v>19115</v>
      </c>
      <c r="D2707" s="404"/>
      <c r="E2707" s="655"/>
    </row>
    <row r="2708" spans="1:7">
      <c r="A2708" s="660" t="s">
        <v>19075</v>
      </c>
      <c r="B2708" s="402"/>
      <c r="C2708" s="403"/>
      <c r="D2708" s="404" t="s">
        <v>19077</v>
      </c>
      <c r="E2708" s="655"/>
      <c r="F2708" s="400" t="s">
        <v>19078</v>
      </c>
      <c r="G2708" s="400" t="s">
        <v>19076</v>
      </c>
    </row>
    <row r="2709" spans="1:7">
      <c r="A2709" s="660" t="s">
        <v>19079</v>
      </c>
      <c r="B2709" s="402" t="s">
        <v>19080</v>
      </c>
      <c r="C2709" s="403"/>
      <c r="D2709" s="404" t="s">
        <v>19081</v>
      </c>
      <c r="E2709" s="655" t="s">
        <v>19082</v>
      </c>
    </row>
    <row r="2710" spans="1:7">
      <c r="A2710" s="660"/>
      <c r="B2710" s="402"/>
      <c r="C2710" s="403"/>
      <c r="D2710" s="404" t="s">
        <v>19083</v>
      </c>
      <c r="E2710" s="655" t="s">
        <v>19084</v>
      </c>
    </row>
    <row r="2711" spans="1:7">
      <c r="A2711" s="660" t="s">
        <v>20056</v>
      </c>
      <c r="B2711" s="402"/>
      <c r="C2711" s="403"/>
      <c r="D2711" s="404"/>
      <c r="E2711" s="655"/>
    </row>
    <row r="2712" spans="1:7">
      <c r="A2712" s="660">
        <v>12099</v>
      </c>
      <c r="B2712" s="402" t="s">
        <v>20058</v>
      </c>
      <c r="C2712" s="403"/>
      <c r="D2712" s="404" t="s">
        <v>18987</v>
      </c>
      <c r="E2712" s="655">
        <v>25.46</v>
      </c>
      <c r="G2712" s="400" t="s">
        <v>108</v>
      </c>
    </row>
    <row r="2713" spans="1:7">
      <c r="A2713" s="660" t="s">
        <v>20056</v>
      </c>
      <c r="B2713" s="402"/>
      <c r="C2713" s="403"/>
      <c r="D2713" s="404"/>
      <c r="E2713" s="655"/>
    </row>
    <row r="2714" spans="1:7">
      <c r="A2714" s="660">
        <v>12100</v>
      </c>
      <c r="B2714" s="402" t="s">
        <v>2087</v>
      </c>
      <c r="C2714" s="403"/>
      <c r="D2714" s="404" t="s">
        <v>18987</v>
      </c>
      <c r="E2714" s="655">
        <v>31.39</v>
      </c>
      <c r="G2714" s="400" t="s">
        <v>108</v>
      </c>
    </row>
    <row r="2715" spans="1:7">
      <c r="A2715" s="660" t="s">
        <v>20056</v>
      </c>
      <c r="B2715" s="402"/>
      <c r="C2715" s="403"/>
      <c r="D2715" s="404"/>
      <c r="E2715" s="655"/>
    </row>
    <row r="2716" spans="1:7">
      <c r="A2716" s="660">
        <v>20971</v>
      </c>
      <c r="B2716" s="402" t="s">
        <v>20059</v>
      </c>
      <c r="C2716" s="403"/>
      <c r="D2716" s="404" t="s">
        <v>18987</v>
      </c>
      <c r="E2716" s="655">
        <v>11.42</v>
      </c>
      <c r="G2716" s="400" t="s">
        <v>108</v>
      </c>
    </row>
    <row r="2717" spans="1:7">
      <c r="A2717" s="660" t="s">
        <v>20060</v>
      </c>
      <c r="B2717" s="402"/>
      <c r="C2717" s="403"/>
      <c r="D2717" s="404"/>
      <c r="E2717" s="655"/>
    </row>
    <row r="2718" spans="1:7">
      <c r="A2718" s="660">
        <v>12081</v>
      </c>
      <c r="B2718" s="402" t="s">
        <v>2088</v>
      </c>
      <c r="C2718" s="403" t="s">
        <v>108</v>
      </c>
      <c r="D2718" s="404" t="s">
        <v>18991</v>
      </c>
      <c r="E2718" s="655">
        <v>167.44</v>
      </c>
    </row>
    <row r="2719" spans="1:7">
      <c r="A2719" s="660">
        <v>13709</v>
      </c>
      <c r="B2719" s="402" t="s">
        <v>2089</v>
      </c>
      <c r="C2719" s="403"/>
      <c r="D2719" s="404" t="s">
        <v>18987</v>
      </c>
      <c r="E2719" s="655">
        <v>587.42999999999995</v>
      </c>
      <c r="G2719" s="400" t="s">
        <v>108</v>
      </c>
    </row>
    <row r="2720" spans="1:7">
      <c r="A2720" s="660">
        <v>13366</v>
      </c>
      <c r="B2720" s="402" t="s">
        <v>2090</v>
      </c>
      <c r="C2720" s="403"/>
      <c r="D2720" s="404" t="s">
        <v>18987</v>
      </c>
      <c r="E2720" s="655">
        <v>26.72</v>
      </c>
      <c r="F2720" s="400" t="s">
        <v>108</v>
      </c>
    </row>
    <row r="2721" spans="1:7">
      <c r="A2721" s="660">
        <v>13403</v>
      </c>
      <c r="B2721" s="402" t="s">
        <v>2091</v>
      </c>
      <c r="C2721" s="403"/>
      <c r="D2721" s="404" t="s">
        <v>18987</v>
      </c>
      <c r="E2721" s="655">
        <v>20.93</v>
      </c>
      <c r="G2721" s="400" t="s">
        <v>108</v>
      </c>
    </row>
    <row r="2722" spans="1:7">
      <c r="A2722" s="660">
        <v>12080</v>
      </c>
      <c r="B2722" s="402" t="s">
        <v>2092</v>
      </c>
      <c r="C2722" s="403" t="s">
        <v>108</v>
      </c>
      <c r="D2722" s="404" t="s">
        <v>18987</v>
      </c>
      <c r="E2722" s="655">
        <v>40.46</v>
      </c>
    </row>
    <row r="2723" spans="1:7">
      <c r="A2723" s="660">
        <v>12083</v>
      </c>
      <c r="B2723" s="402" t="s">
        <v>20061</v>
      </c>
      <c r="C2723" s="403"/>
      <c r="D2723" s="404" t="s">
        <v>18987</v>
      </c>
      <c r="E2723" s="655">
        <v>627.9</v>
      </c>
      <c r="G2723" s="400" t="s">
        <v>108</v>
      </c>
    </row>
    <row r="2724" spans="1:7">
      <c r="A2724" s="660" t="s">
        <v>20062</v>
      </c>
      <c r="B2724" s="402"/>
      <c r="C2724" s="403"/>
      <c r="D2724" s="404"/>
      <c r="E2724" s="655"/>
    </row>
    <row r="2725" spans="1:7">
      <c r="A2725" s="660">
        <v>12079</v>
      </c>
      <c r="B2725" s="402" t="s">
        <v>20063</v>
      </c>
      <c r="C2725" s="403"/>
      <c r="D2725" s="404" t="s">
        <v>18987</v>
      </c>
      <c r="E2725" s="655">
        <v>512.15</v>
      </c>
      <c r="G2725" s="400" t="s">
        <v>108</v>
      </c>
    </row>
    <row r="2726" spans="1:7">
      <c r="A2726" s="660" t="s">
        <v>20064</v>
      </c>
      <c r="B2726" s="402"/>
      <c r="C2726" s="403"/>
      <c r="D2726" s="404"/>
      <c r="E2726" s="655"/>
    </row>
    <row r="2727" spans="1:7">
      <c r="A2727" s="660">
        <v>12082</v>
      </c>
      <c r="B2727" s="402" t="s">
        <v>20065</v>
      </c>
      <c r="C2727" s="403"/>
      <c r="D2727" s="404" t="s">
        <v>18987</v>
      </c>
      <c r="E2727" s="655">
        <v>273.13</v>
      </c>
      <c r="G2727" s="400" t="s">
        <v>108</v>
      </c>
    </row>
    <row r="2728" spans="1:7">
      <c r="A2728" s="660" t="s">
        <v>20062</v>
      </c>
      <c r="B2728" s="402"/>
      <c r="C2728" s="403"/>
      <c r="D2728" s="404"/>
      <c r="E2728" s="655"/>
    </row>
    <row r="2729" spans="1:7">
      <c r="A2729" s="660">
        <v>12092</v>
      </c>
      <c r="B2729" s="402" t="s">
        <v>187</v>
      </c>
      <c r="C2729" s="403" t="s">
        <v>108</v>
      </c>
      <c r="D2729" s="404" t="s">
        <v>18987</v>
      </c>
      <c r="E2729" s="655">
        <v>67.11</v>
      </c>
    </row>
    <row r="2730" spans="1:7">
      <c r="A2730" s="660">
        <v>13368</v>
      </c>
      <c r="B2730" s="402" t="s">
        <v>2093</v>
      </c>
      <c r="C2730" s="403" t="s">
        <v>108</v>
      </c>
      <c r="D2730" s="404" t="s">
        <v>18987</v>
      </c>
      <c r="E2730" s="655">
        <v>73.25</v>
      </c>
    </row>
    <row r="2731" spans="1:7">
      <c r="A2731" s="660">
        <v>12090</v>
      </c>
      <c r="B2731" s="402" t="s">
        <v>2094</v>
      </c>
      <c r="C2731" s="403" t="s">
        <v>108</v>
      </c>
      <c r="D2731" s="404" t="s">
        <v>18987</v>
      </c>
      <c r="E2731" s="655">
        <v>30.94</v>
      </c>
    </row>
    <row r="2732" spans="1:7">
      <c r="A2732" s="660">
        <v>12091</v>
      </c>
      <c r="B2732" s="402" t="s">
        <v>2095</v>
      </c>
      <c r="C2732" s="403" t="s">
        <v>108</v>
      </c>
      <c r="D2732" s="404" t="s">
        <v>18987</v>
      </c>
      <c r="E2732" s="655">
        <v>37.32</v>
      </c>
    </row>
    <row r="2733" spans="1:7">
      <c r="A2733" s="660">
        <v>13367</v>
      </c>
      <c r="B2733" s="402" t="s">
        <v>2096</v>
      </c>
      <c r="C2733" s="403" t="s">
        <v>108</v>
      </c>
      <c r="D2733" s="404" t="s">
        <v>18987</v>
      </c>
      <c r="E2733" s="655">
        <v>44.99</v>
      </c>
    </row>
    <row r="2734" spans="1:7">
      <c r="A2734" s="660">
        <v>5047</v>
      </c>
      <c r="B2734" s="402" t="s">
        <v>2097</v>
      </c>
      <c r="C2734" s="403" t="s">
        <v>108</v>
      </c>
      <c r="D2734" s="404" t="s">
        <v>18987</v>
      </c>
      <c r="E2734" s="655">
        <v>256.67</v>
      </c>
    </row>
    <row r="2735" spans="1:7">
      <c r="A2735" s="660">
        <v>5048</v>
      </c>
      <c r="B2735" s="402" t="s">
        <v>2098</v>
      </c>
      <c r="C2735" s="403" t="s">
        <v>108</v>
      </c>
      <c r="D2735" s="404" t="s">
        <v>18987</v>
      </c>
      <c r="E2735" s="655">
        <v>345.79</v>
      </c>
    </row>
    <row r="2736" spans="1:7">
      <c r="A2736" s="660">
        <v>38472</v>
      </c>
      <c r="B2736" s="402" t="s">
        <v>20066</v>
      </c>
      <c r="C2736" s="403" t="s">
        <v>108</v>
      </c>
      <c r="D2736" s="404" t="s">
        <v>18987</v>
      </c>
      <c r="E2736" s="655">
        <v>71.08</v>
      </c>
    </row>
    <row r="2737" spans="1:7">
      <c r="A2737" s="660">
        <v>13386</v>
      </c>
      <c r="B2737" s="402" t="s">
        <v>20067</v>
      </c>
      <c r="C2737" s="403"/>
      <c r="D2737" s="404" t="s">
        <v>18987</v>
      </c>
      <c r="E2737" s="655">
        <v>366.27</v>
      </c>
      <c r="G2737" s="400" t="s">
        <v>108</v>
      </c>
    </row>
    <row r="2738" spans="1:7">
      <c r="A2738" s="660" t="s">
        <v>20068</v>
      </c>
      <c r="B2738" s="402"/>
      <c r="C2738" s="403"/>
      <c r="D2738" s="404"/>
      <c r="E2738" s="655"/>
    </row>
    <row r="2739" spans="1:7">
      <c r="A2739" s="660">
        <v>20056</v>
      </c>
      <c r="B2739" s="402" t="s">
        <v>2099</v>
      </c>
      <c r="C2739" s="403"/>
      <c r="D2739" s="404" t="s">
        <v>18980</v>
      </c>
      <c r="E2739" s="655">
        <v>26.36</v>
      </c>
    </row>
    <row r="2740" spans="1:7">
      <c r="A2740" s="660">
        <v>13354</v>
      </c>
      <c r="B2740" s="402" t="s">
        <v>20069</v>
      </c>
      <c r="C2740" s="403"/>
      <c r="D2740" s="404" t="s">
        <v>18987</v>
      </c>
      <c r="E2740" s="655">
        <v>509.29</v>
      </c>
      <c r="G2740" s="400" t="s">
        <v>108</v>
      </c>
    </row>
    <row r="2741" spans="1:7">
      <c r="A2741" s="660" t="s">
        <v>20070</v>
      </c>
      <c r="B2741" s="402"/>
      <c r="C2741" s="403"/>
      <c r="D2741" s="404"/>
      <c r="E2741" s="655"/>
    </row>
    <row r="2742" spans="1:7">
      <c r="A2742" s="660">
        <v>14058</v>
      </c>
      <c r="B2742" s="402" t="s">
        <v>2100</v>
      </c>
      <c r="C2742" s="403"/>
      <c r="D2742" s="404" t="s">
        <v>18987</v>
      </c>
      <c r="E2742" s="655">
        <v>645.65</v>
      </c>
      <c r="F2742" s="400" t="s">
        <v>108</v>
      </c>
    </row>
    <row r="2743" spans="1:7">
      <c r="A2743" s="660">
        <v>14056</v>
      </c>
      <c r="B2743" s="402" t="s">
        <v>2101</v>
      </c>
      <c r="C2743" s="403"/>
      <c r="D2743" s="404" t="s">
        <v>18987</v>
      </c>
      <c r="E2743" s="655">
        <v>4276.45</v>
      </c>
      <c r="F2743" s="400" t="s">
        <v>108</v>
      </c>
    </row>
    <row r="2744" spans="1:7">
      <c r="A2744" s="660">
        <v>14057</v>
      </c>
      <c r="B2744" s="402" t="s">
        <v>2102</v>
      </c>
      <c r="C2744" s="403"/>
      <c r="D2744" s="404" t="s">
        <v>18987</v>
      </c>
      <c r="E2744" s="655">
        <v>665.32</v>
      </c>
      <c r="F2744" s="400" t="s">
        <v>108</v>
      </c>
    </row>
    <row r="2745" spans="1:7">
      <c r="A2745" s="660">
        <v>13708</v>
      </c>
      <c r="B2745" s="402" t="s">
        <v>2103</v>
      </c>
      <c r="C2745" s="403"/>
      <c r="D2745" s="404" t="s">
        <v>18987</v>
      </c>
      <c r="E2745" s="655">
        <v>703</v>
      </c>
      <c r="F2745" s="400" t="s">
        <v>108</v>
      </c>
    </row>
    <row r="2746" spans="1:7">
      <c r="A2746" s="660">
        <v>13353</v>
      </c>
      <c r="B2746" s="402" t="s">
        <v>2104</v>
      </c>
      <c r="C2746" s="403" t="s">
        <v>108</v>
      </c>
      <c r="D2746" s="404" t="s">
        <v>18987</v>
      </c>
      <c r="E2746" s="655">
        <v>292.67</v>
      </c>
    </row>
    <row r="2747" spans="1:7">
      <c r="A2747" s="660">
        <v>13847</v>
      </c>
      <c r="B2747" s="402" t="s">
        <v>2105</v>
      </c>
      <c r="C2747" s="403" t="s">
        <v>108</v>
      </c>
      <c r="D2747" s="404" t="s">
        <v>18987</v>
      </c>
      <c r="E2747" s="655">
        <v>125.5</v>
      </c>
    </row>
    <row r="2748" spans="1:7">
      <c r="A2748" s="660">
        <v>13369</v>
      </c>
      <c r="B2748" s="402" t="s">
        <v>20071</v>
      </c>
      <c r="C2748" s="403"/>
      <c r="D2748" s="404" t="s">
        <v>18987</v>
      </c>
      <c r="E2748" s="655">
        <v>236.82</v>
      </c>
      <c r="G2748" s="400" t="s">
        <v>108</v>
      </c>
    </row>
    <row r="2749" spans="1:7">
      <c r="A2749" s="660" t="s">
        <v>20072</v>
      </c>
      <c r="B2749" s="402"/>
      <c r="C2749" s="403"/>
      <c r="D2749" s="404"/>
      <c r="E2749" s="655"/>
    </row>
    <row r="2750" spans="1:7">
      <c r="A2750" s="660">
        <v>13370</v>
      </c>
      <c r="B2750" s="402" t="s">
        <v>20073</v>
      </c>
      <c r="C2750" s="403"/>
      <c r="D2750" s="404" t="s">
        <v>18987</v>
      </c>
      <c r="E2750" s="655">
        <v>290.89</v>
      </c>
      <c r="G2750" s="400" t="s">
        <v>108</v>
      </c>
    </row>
    <row r="2751" spans="1:7">
      <c r="A2751" s="660" t="s">
        <v>20074</v>
      </c>
      <c r="B2751" s="402"/>
      <c r="C2751" s="403"/>
      <c r="D2751" s="404"/>
      <c r="E2751" s="655"/>
    </row>
    <row r="2752" spans="1:7">
      <c r="A2752" s="660">
        <v>2395</v>
      </c>
      <c r="B2752" s="402" t="s">
        <v>20075</v>
      </c>
      <c r="C2752" s="403"/>
      <c r="D2752" s="404" t="s">
        <v>18987</v>
      </c>
      <c r="E2752" s="655">
        <v>659.29</v>
      </c>
      <c r="G2752" s="400" t="s">
        <v>108</v>
      </c>
    </row>
    <row r="2753" spans="1:7">
      <c r="A2753" s="660" t="s">
        <v>20076</v>
      </c>
      <c r="B2753" s="402"/>
      <c r="C2753" s="403"/>
      <c r="D2753" s="404"/>
      <c r="E2753" s="655"/>
    </row>
    <row r="2754" spans="1:7">
      <c r="A2754" s="660">
        <v>2398</v>
      </c>
      <c r="B2754" s="402" t="s">
        <v>20077</v>
      </c>
      <c r="C2754" s="403"/>
      <c r="D2754" s="404" t="s">
        <v>18987</v>
      </c>
      <c r="E2754" s="655">
        <v>1444.55</v>
      </c>
      <c r="G2754" s="400" t="s">
        <v>108</v>
      </c>
    </row>
    <row r="2755" spans="1:7">
      <c r="A2755" s="660" t="s">
        <v>20076</v>
      </c>
      <c r="B2755" s="402"/>
      <c r="C2755" s="403"/>
      <c r="D2755" s="404"/>
      <c r="E2755" s="655"/>
    </row>
    <row r="2756" spans="1:7">
      <c r="A2756" s="660">
        <v>2399</v>
      </c>
      <c r="B2756" s="402" t="s">
        <v>20078</v>
      </c>
      <c r="C2756" s="403"/>
      <c r="D2756" s="404" t="s">
        <v>18987</v>
      </c>
      <c r="E2756" s="655">
        <v>1793.7</v>
      </c>
      <c r="G2756" s="400" t="s">
        <v>108</v>
      </c>
    </row>
    <row r="2757" spans="1:7">
      <c r="A2757" s="660" t="s">
        <v>20076</v>
      </c>
      <c r="B2757" s="402"/>
      <c r="C2757" s="403"/>
      <c r="D2757" s="404"/>
      <c r="E2757" s="655"/>
    </row>
    <row r="2758" spans="1:7">
      <c r="A2758" s="660">
        <v>12340</v>
      </c>
      <c r="B2758" s="402" t="s">
        <v>20079</v>
      </c>
      <c r="C2758" s="403"/>
      <c r="D2758" s="404" t="s">
        <v>18987</v>
      </c>
      <c r="E2758" s="655">
        <v>2120.9</v>
      </c>
      <c r="G2758" s="400" t="s">
        <v>108</v>
      </c>
    </row>
    <row r="2759" spans="1:7">
      <c r="A2759" s="660" t="s">
        <v>20080</v>
      </c>
      <c r="B2759" s="402"/>
      <c r="C2759" s="403"/>
      <c r="D2759" s="404"/>
      <c r="E2759" s="655"/>
    </row>
    <row r="2760" spans="1:7">
      <c r="A2760" s="660">
        <v>12341</v>
      </c>
      <c r="B2760" s="402" t="s">
        <v>20079</v>
      </c>
      <c r="C2760" s="403"/>
      <c r="D2760" s="404" t="s">
        <v>18987</v>
      </c>
      <c r="E2760" s="655">
        <v>1943.69</v>
      </c>
      <c r="G2760" s="400" t="s">
        <v>108</v>
      </c>
    </row>
    <row r="2761" spans="1:7">
      <c r="A2761" s="660" t="s">
        <v>20081</v>
      </c>
      <c r="B2761" s="402"/>
      <c r="C2761" s="403"/>
      <c r="D2761" s="404"/>
      <c r="E2761" s="655"/>
    </row>
    <row r="2762" spans="1:7">
      <c r="A2762" s="660" t="s">
        <v>20062</v>
      </c>
      <c r="B2762" s="402"/>
      <c r="C2762" s="403"/>
      <c r="D2762" s="404"/>
      <c r="E2762" s="655"/>
    </row>
    <row r="2763" spans="1:7">
      <c r="A2763" s="660">
        <v>14281</v>
      </c>
      <c r="B2763" s="402" t="s">
        <v>20082</v>
      </c>
      <c r="C2763" s="403"/>
      <c r="D2763" s="404" t="s">
        <v>18987</v>
      </c>
      <c r="E2763" s="655">
        <v>980.22</v>
      </c>
      <c r="G2763" s="400" t="s">
        <v>108</v>
      </c>
    </row>
    <row r="2764" spans="1:7">
      <c r="A2764" s="660" t="s">
        <v>17669</v>
      </c>
      <c r="B2764" s="402"/>
      <c r="C2764" s="403"/>
      <c r="D2764" s="404"/>
      <c r="E2764" s="655"/>
    </row>
    <row r="2765" spans="1:7">
      <c r="A2765" s="660" t="s">
        <v>19024</v>
      </c>
      <c r="B2765" s="402"/>
      <c r="C2765" s="403"/>
      <c r="D2765" s="404"/>
      <c r="E2765" s="655"/>
    </row>
    <row r="2766" spans="1:7">
      <c r="A2766" s="660" t="s">
        <v>19067</v>
      </c>
      <c r="B2766" s="402"/>
      <c r="C2766" s="403"/>
      <c r="D2766" s="404"/>
      <c r="E2766" s="655"/>
      <c r="G2766" s="400" t="s">
        <v>19068</v>
      </c>
    </row>
    <row r="2767" spans="1:7">
      <c r="A2767" s="660" t="s">
        <v>19069</v>
      </c>
      <c r="B2767" s="402"/>
      <c r="C2767" s="403"/>
      <c r="D2767" s="404"/>
      <c r="E2767" s="655"/>
    </row>
    <row r="2768" spans="1:7">
      <c r="A2768" s="660" t="s">
        <v>19070</v>
      </c>
      <c r="B2768" s="402"/>
      <c r="C2768" s="403"/>
      <c r="D2768" s="404"/>
      <c r="E2768" s="655"/>
    </row>
    <row r="2769" spans="1:7">
      <c r="A2769" s="660" t="s">
        <v>19071</v>
      </c>
      <c r="B2769" s="402"/>
      <c r="C2769" s="403"/>
      <c r="D2769" s="404"/>
      <c r="E2769" s="655"/>
    </row>
    <row r="2770" spans="1:7">
      <c r="A2770" s="660" t="s">
        <v>19072</v>
      </c>
      <c r="B2770" s="402"/>
      <c r="C2770" s="403"/>
      <c r="D2770" s="404"/>
      <c r="E2770" s="655"/>
    </row>
    <row r="2771" spans="1:7">
      <c r="A2771" s="660" t="s">
        <v>19073</v>
      </c>
      <c r="B2771" s="402"/>
      <c r="C2771" s="403"/>
      <c r="D2771" s="404"/>
      <c r="E2771" s="655"/>
    </row>
    <row r="2772" spans="1:7">
      <c r="A2772" s="660" t="s">
        <v>19074</v>
      </c>
      <c r="B2772" s="402"/>
      <c r="C2772" s="403" t="s">
        <v>19115</v>
      </c>
      <c r="D2772" s="404"/>
      <c r="E2772" s="655"/>
    </row>
    <row r="2773" spans="1:7">
      <c r="A2773" s="660" t="s">
        <v>19075</v>
      </c>
      <c r="B2773" s="402"/>
      <c r="C2773" s="403"/>
      <c r="D2773" s="404" t="s">
        <v>19077</v>
      </c>
      <c r="E2773" s="655"/>
      <c r="F2773" s="400" t="s">
        <v>19078</v>
      </c>
      <c r="G2773" s="400" t="s">
        <v>19076</v>
      </c>
    </row>
    <row r="2774" spans="1:7">
      <c r="A2774" s="660" t="s">
        <v>19079</v>
      </c>
      <c r="B2774" s="402" t="s">
        <v>19080</v>
      </c>
      <c r="C2774" s="403"/>
      <c r="D2774" s="404" t="s">
        <v>19081</v>
      </c>
      <c r="E2774" s="655" t="s">
        <v>19082</v>
      </c>
    </row>
    <row r="2775" spans="1:7">
      <c r="A2775" s="660"/>
      <c r="B2775" s="402"/>
      <c r="C2775" s="403"/>
      <c r="D2775" s="404" t="s">
        <v>19083</v>
      </c>
      <c r="E2775" s="655" t="s">
        <v>19084</v>
      </c>
    </row>
    <row r="2776" spans="1:7">
      <c r="A2776" s="660">
        <v>14282</v>
      </c>
      <c r="B2776" s="402" t="s">
        <v>20083</v>
      </c>
      <c r="C2776" s="403"/>
      <c r="D2776" s="404" t="s">
        <v>18987</v>
      </c>
      <c r="E2776" s="655">
        <v>1255.8</v>
      </c>
      <c r="G2776" s="400" t="s">
        <v>108</v>
      </c>
    </row>
    <row r="2777" spans="1:7">
      <c r="A2777" s="660" t="s">
        <v>17669</v>
      </c>
      <c r="B2777" s="402"/>
      <c r="C2777" s="403"/>
      <c r="D2777" s="404"/>
      <c r="E2777" s="655"/>
    </row>
    <row r="2778" spans="1:7">
      <c r="A2778" s="660">
        <v>14283</v>
      </c>
      <c r="B2778" s="402" t="s">
        <v>20084</v>
      </c>
      <c r="C2778" s="403"/>
      <c r="D2778" s="404" t="s">
        <v>18987</v>
      </c>
      <c r="E2778" s="655">
        <v>1688.35</v>
      </c>
      <c r="G2778" s="400" t="s">
        <v>108</v>
      </c>
    </row>
    <row r="2779" spans="1:7">
      <c r="A2779" s="660" t="s">
        <v>17669</v>
      </c>
      <c r="B2779" s="402"/>
      <c r="C2779" s="403"/>
      <c r="D2779" s="404"/>
      <c r="E2779" s="655"/>
    </row>
    <row r="2780" spans="1:7">
      <c r="A2780" s="660">
        <v>14386</v>
      </c>
      <c r="B2780" s="402" t="s">
        <v>2106</v>
      </c>
      <c r="C2780" s="403"/>
      <c r="D2780" s="404" t="s">
        <v>18987</v>
      </c>
      <c r="E2780" s="655">
        <v>1951.72</v>
      </c>
      <c r="F2780" s="400" t="s">
        <v>108</v>
      </c>
    </row>
    <row r="2781" spans="1:7">
      <c r="A2781" s="660">
        <v>14385</v>
      </c>
      <c r="B2781" s="402" t="s">
        <v>20085</v>
      </c>
      <c r="C2781" s="403"/>
      <c r="D2781" s="404" t="s">
        <v>18987</v>
      </c>
      <c r="E2781" s="655">
        <v>558.13</v>
      </c>
      <c r="G2781" s="400" t="s">
        <v>108</v>
      </c>
    </row>
    <row r="2782" spans="1:7">
      <c r="A2782" s="660" t="s">
        <v>20086</v>
      </c>
      <c r="B2782" s="402"/>
      <c r="C2782" s="403"/>
      <c r="D2782" s="404"/>
      <c r="E2782" s="655"/>
    </row>
    <row r="2783" spans="1:7">
      <c r="A2783" s="660">
        <v>13279</v>
      </c>
      <c r="B2783" s="402" t="s">
        <v>2107</v>
      </c>
      <c r="C2783" s="403" t="s">
        <v>118</v>
      </c>
      <c r="D2783" s="404" t="s">
        <v>18987</v>
      </c>
      <c r="E2783" s="655">
        <v>4.32</v>
      </c>
    </row>
    <row r="2784" spans="1:7">
      <c r="A2784" s="660">
        <v>11977</v>
      </c>
      <c r="B2784" s="402" t="s">
        <v>2108</v>
      </c>
      <c r="C2784" s="403" t="s">
        <v>108</v>
      </c>
      <c r="D2784" s="404" t="s">
        <v>18987</v>
      </c>
      <c r="E2784" s="655">
        <v>3.71</v>
      </c>
    </row>
    <row r="2785" spans="1:7">
      <c r="A2785" s="660">
        <v>11975</v>
      </c>
      <c r="B2785" s="402" t="s">
        <v>2109</v>
      </c>
      <c r="C2785" s="403" t="s">
        <v>108</v>
      </c>
      <c r="D2785" s="404" t="s">
        <v>18987</v>
      </c>
      <c r="E2785" s="655">
        <v>8.14</v>
      </c>
    </row>
    <row r="2786" spans="1:7">
      <c r="A2786" s="660">
        <v>39746</v>
      </c>
      <c r="B2786" s="402" t="s">
        <v>20087</v>
      </c>
      <c r="C2786" s="403"/>
      <c r="D2786" s="404" t="s">
        <v>18987</v>
      </c>
      <c r="E2786" s="655">
        <v>90.63</v>
      </c>
      <c r="G2786" s="400" t="s">
        <v>108</v>
      </c>
    </row>
    <row r="2787" spans="1:7">
      <c r="A2787" s="660" t="s">
        <v>20088</v>
      </c>
      <c r="B2787" s="402"/>
      <c r="C2787" s="403"/>
      <c r="D2787" s="404"/>
      <c r="E2787" s="655"/>
    </row>
    <row r="2788" spans="1:7">
      <c r="A2788" s="660">
        <v>11976</v>
      </c>
      <c r="B2788" s="402" t="s">
        <v>2110</v>
      </c>
      <c r="C2788" s="403" t="s">
        <v>108</v>
      </c>
      <c r="D2788" s="404" t="s">
        <v>18987</v>
      </c>
      <c r="E2788" s="655">
        <v>2.74</v>
      </c>
    </row>
    <row r="2789" spans="1:7">
      <c r="A2789" s="660">
        <v>1368</v>
      </c>
      <c r="B2789" s="402" t="s">
        <v>20089</v>
      </c>
      <c r="C2789" s="403"/>
      <c r="D2789" s="404" t="s">
        <v>18991</v>
      </c>
      <c r="E2789" s="655">
        <v>45.55</v>
      </c>
      <c r="G2789" s="400" t="s">
        <v>108</v>
      </c>
    </row>
    <row r="2790" spans="1:7">
      <c r="A2790" s="660" t="s">
        <v>20090</v>
      </c>
      <c r="B2790" s="402"/>
      <c r="C2790" s="403"/>
      <c r="D2790" s="404"/>
      <c r="E2790" s="655"/>
    </row>
    <row r="2791" spans="1:7">
      <c r="A2791" s="660">
        <v>1367</v>
      </c>
      <c r="B2791" s="402" t="s">
        <v>2112</v>
      </c>
      <c r="C2791" s="403"/>
      <c r="D2791" s="404" t="s">
        <v>18987</v>
      </c>
      <c r="E2791" s="655">
        <v>147.34</v>
      </c>
      <c r="G2791" s="400" t="s">
        <v>108</v>
      </c>
    </row>
    <row r="2792" spans="1:7">
      <c r="A2792" s="660">
        <v>7608</v>
      </c>
      <c r="B2792" s="402" t="s">
        <v>2113</v>
      </c>
      <c r="C2792" s="403"/>
      <c r="D2792" s="404" t="s">
        <v>18987</v>
      </c>
      <c r="E2792" s="655">
        <v>3.6</v>
      </c>
      <c r="G2792" s="400" t="s">
        <v>108</v>
      </c>
    </row>
    <row r="2793" spans="1:7">
      <c r="A2793" s="660">
        <v>12115</v>
      </c>
      <c r="B2793" s="402" t="s">
        <v>2114</v>
      </c>
      <c r="C2793" s="403" t="s">
        <v>108</v>
      </c>
      <c r="D2793" s="404" t="s">
        <v>18987</v>
      </c>
      <c r="E2793" s="655">
        <v>31.11</v>
      </c>
    </row>
    <row r="2794" spans="1:7">
      <c r="A2794" s="660">
        <v>11109</v>
      </c>
      <c r="B2794" s="402" t="s">
        <v>2115</v>
      </c>
      <c r="C2794" s="403"/>
      <c r="D2794" s="404" t="s">
        <v>18991</v>
      </c>
      <c r="E2794" s="655">
        <v>1.85</v>
      </c>
      <c r="F2794" s="400" t="s">
        <v>118</v>
      </c>
    </row>
    <row r="2795" spans="1:7">
      <c r="A2795" s="660">
        <v>497</v>
      </c>
      <c r="B2795" s="402" t="s">
        <v>2116</v>
      </c>
      <c r="C2795" s="403"/>
      <c r="D2795" s="404" t="s">
        <v>18991</v>
      </c>
      <c r="E2795" s="655">
        <v>1863.55</v>
      </c>
      <c r="F2795" s="400" t="s">
        <v>2117</v>
      </c>
    </row>
    <row r="2796" spans="1:7">
      <c r="A2796" s="660">
        <v>1380</v>
      </c>
      <c r="B2796" s="402" t="s">
        <v>795</v>
      </c>
      <c r="C2796" s="403"/>
      <c r="D2796" s="404" t="s">
        <v>18987</v>
      </c>
      <c r="E2796" s="655">
        <v>2.69</v>
      </c>
    </row>
    <row r="2797" spans="1:7">
      <c r="A2797" s="660">
        <v>1375</v>
      </c>
      <c r="B2797" s="402" t="s">
        <v>2118</v>
      </c>
      <c r="C2797" s="403"/>
      <c r="D2797" s="404" t="s">
        <v>18987</v>
      </c>
      <c r="E2797" s="655">
        <v>3.84</v>
      </c>
      <c r="F2797" s="400" t="s">
        <v>118</v>
      </c>
    </row>
    <row r="2798" spans="1:7">
      <c r="A2798" s="660">
        <v>1379</v>
      </c>
      <c r="B2798" s="402" t="s">
        <v>165</v>
      </c>
      <c r="C2798" s="403" t="s">
        <v>118</v>
      </c>
      <c r="D2798" s="404" t="s">
        <v>18987</v>
      </c>
      <c r="E2798" s="655">
        <v>0.46</v>
      </c>
    </row>
    <row r="2799" spans="1:7">
      <c r="A2799" s="660">
        <v>10511</v>
      </c>
      <c r="B2799" s="402" t="s">
        <v>2119</v>
      </c>
      <c r="C2799" s="403" t="s">
        <v>2120</v>
      </c>
      <c r="D2799" s="404" t="s">
        <v>18991</v>
      </c>
      <c r="E2799" s="655">
        <v>23</v>
      </c>
    </row>
    <row r="2800" spans="1:7">
      <c r="A2800" s="660">
        <v>13284</v>
      </c>
      <c r="B2800" s="402" t="s">
        <v>2121</v>
      </c>
      <c r="C2800" s="403" t="s">
        <v>118</v>
      </c>
      <c r="D2800" s="404" t="s">
        <v>18987</v>
      </c>
      <c r="E2800" s="655">
        <v>0.38</v>
      </c>
    </row>
    <row r="2801" spans="1:7">
      <c r="A2801" s="660">
        <v>25974</v>
      </c>
      <c r="B2801" s="402" t="s">
        <v>2122</v>
      </c>
      <c r="C2801" s="403" t="s">
        <v>118</v>
      </c>
      <c r="D2801" s="404" t="s">
        <v>18987</v>
      </c>
      <c r="E2801" s="655">
        <v>1.54</v>
      </c>
    </row>
    <row r="2802" spans="1:7">
      <c r="A2802" s="660">
        <v>1382</v>
      </c>
      <c r="B2802" s="402" t="s">
        <v>2123</v>
      </c>
      <c r="C2802" s="403" t="s">
        <v>2120</v>
      </c>
      <c r="D2802" s="404" t="s">
        <v>18987</v>
      </c>
      <c r="E2802" s="655">
        <v>22.16</v>
      </c>
    </row>
    <row r="2803" spans="1:7">
      <c r="A2803" s="660">
        <v>34753</v>
      </c>
      <c r="B2803" s="402" t="s">
        <v>2124</v>
      </c>
      <c r="C2803" s="403" t="s">
        <v>118</v>
      </c>
      <c r="D2803" s="404" t="s">
        <v>18987</v>
      </c>
      <c r="E2803" s="655">
        <v>0.44</v>
      </c>
    </row>
    <row r="2804" spans="1:7">
      <c r="A2804" s="660">
        <v>420</v>
      </c>
      <c r="B2804" s="402" t="s">
        <v>20091</v>
      </c>
      <c r="C2804" s="403"/>
      <c r="D2804" s="404" t="s">
        <v>18987</v>
      </c>
      <c r="E2804" s="655">
        <v>18.25</v>
      </c>
      <c r="G2804" s="400" t="s">
        <v>108</v>
      </c>
    </row>
    <row r="2805" spans="1:7">
      <c r="A2805" s="660" t="s">
        <v>20092</v>
      </c>
      <c r="B2805" s="402"/>
      <c r="C2805" s="403"/>
      <c r="D2805" s="404"/>
      <c r="E2805" s="655"/>
    </row>
    <row r="2806" spans="1:7">
      <c r="A2806" s="660">
        <v>12327</v>
      </c>
      <c r="B2806" s="402" t="s">
        <v>20093</v>
      </c>
      <c r="C2806" s="403"/>
      <c r="D2806" s="404" t="s">
        <v>18987</v>
      </c>
      <c r="E2806" s="655">
        <v>21.74</v>
      </c>
      <c r="G2806" s="400" t="s">
        <v>108</v>
      </c>
    </row>
    <row r="2807" spans="1:7">
      <c r="A2807" s="660" t="s">
        <v>20094</v>
      </c>
      <c r="B2807" s="402"/>
      <c r="C2807" s="403"/>
      <c r="D2807" s="404"/>
      <c r="E2807" s="655"/>
    </row>
    <row r="2808" spans="1:7">
      <c r="A2808" s="660">
        <v>36148</v>
      </c>
      <c r="B2808" s="402" t="s">
        <v>20095</v>
      </c>
      <c r="C2808" s="403"/>
      <c r="D2808" s="404" t="s">
        <v>18987</v>
      </c>
      <c r="E2808" s="655">
        <v>51.84</v>
      </c>
      <c r="F2808" s="400" t="s">
        <v>108</v>
      </c>
    </row>
    <row r="2809" spans="1:7">
      <c r="A2809" s="660" t="s">
        <v>20096</v>
      </c>
      <c r="B2809" s="402"/>
      <c r="C2809" s="403"/>
      <c r="D2809" s="404"/>
      <c r="E2809" s="655"/>
    </row>
    <row r="2810" spans="1:7">
      <c r="A2810" s="660">
        <v>12329</v>
      </c>
      <c r="B2810" s="402" t="s">
        <v>2125</v>
      </c>
      <c r="C2810" s="403" t="s">
        <v>118</v>
      </c>
      <c r="D2810" s="404" t="s">
        <v>18987</v>
      </c>
      <c r="E2810" s="655">
        <v>57.87</v>
      </c>
    </row>
    <row r="2811" spans="1:7">
      <c r="A2811" s="660">
        <v>1339</v>
      </c>
      <c r="B2811" s="402" t="s">
        <v>2126</v>
      </c>
      <c r="C2811" s="403"/>
      <c r="D2811" s="404" t="s">
        <v>18987</v>
      </c>
      <c r="E2811" s="655">
        <v>18.559999999999999</v>
      </c>
      <c r="F2811" s="400" t="s">
        <v>118</v>
      </c>
    </row>
    <row r="2812" spans="1:7">
      <c r="A2812" s="660">
        <v>11849</v>
      </c>
      <c r="B2812" s="402" t="s">
        <v>2127</v>
      </c>
      <c r="C2812" s="403"/>
      <c r="D2812" s="404" t="s">
        <v>18987</v>
      </c>
      <c r="E2812" s="655">
        <v>12.36</v>
      </c>
    </row>
    <row r="2813" spans="1:7">
      <c r="A2813" s="660">
        <v>37418</v>
      </c>
      <c r="B2813" s="402" t="s">
        <v>20097</v>
      </c>
      <c r="C2813" s="403"/>
      <c r="D2813" s="404" t="s">
        <v>18980</v>
      </c>
      <c r="E2813" s="655">
        <v>7.44</v>
      </c>
      <c r="G2813" s="400" t="s">
        <v>108</v>
      </c>
    </row>
    <row r="2814" spans="1:7">
      <c r="A2814" s="660" t="s">
        <v>20098</v>
      </c>
      <c r="B2814" s="402"/>
      <c r="C2814" s="403"/>
      <c r="D2814" s="404"/>
      <c r="E2814" s="655"/>
    </row>
    <row r="2815" spans="1:7">
      <c r="A2815" s="660">
        <v>37419</v>
      </c>
      <c r="B2815" s="402" t="s">
        <v>20099</v>
      </c>
      <c r="C2815" s="403"/>
      <c r="D2815" s="404" t="s">
        <v>18980</v>
      </c>
      <c r="E2815" s="655">
        <v>7.64</v>
      </c>
      <c r="G2815" s="400" t="s">
        <v>108</v>
      </c>
    </row>
    <row r="2816" spans="1:7">
      <c r="A2816" s="660" t="s">
        <v>20098</v>
      </c>
      <c r="B2816" s="402"/>
      <c r="C2816" s="403"/>
      <c r="D2816" s="404"/>
      <c r="E2816" s="655"/>
    </row>
    <row r="2817" spans="1:7">
      <c r="A2817" s="660">
        <v>1436</v>
      </c>
      <c r="B2817" s="402" t="s">
        <v>20100</v>
      </c>
      <c r="C2817" s="403"/>
      <c r="D2817" s="404" t="s">
        <v>18987</v>
      </c>
      <c r="E2817" s="655">
        <v>16.260000000000002</v>
      </c>
      <c r="G2817" s="400" t="s">
        <v>108</v>
      </c>
    </row>
    <row r="2818" spans="1:7">
      <c r="A2818" s="660" t="s">
        <v>20101</v>
      </c>
      <c r="B2818" s="402"/>
      <c r="C2818" s="403"/>
      <c r="D2818" s="404"/>
      <c r="E2818" s="655"/>
    </row>
    <row r="2819" spans="1:7">
      <c r="A2819" s="660">
        <v>1427</v>
      </c>
      <c r="B2819" s="402" t="s">
        <v>20102</v>
      </c>
      <c r="C2819" s="403"/>
      <c r="D2819" s="404" t="s">
        <v>18987</v>
      </c>
      <c r="E2819" s="655">
        <v>16.260000000000002</v>
      </c>
      <c r="G2819" s="400" t="s">
        <v>108</v>
      </c>
    </row>
    <row r="2820" spans="1:7">
      <c r="A2820" s="660" t="s">
        <v>20101</v>
      </c>
      <c r="B2820" s="402"/>
      <c r="C2820" s="403"/>
      <c r="D2820" s="404"/>
      <c r="E2820" s="655"/>
    </row>
    <row r="2821" spans="1:7">
      <c r="A2821" s="660">
        <v>1402</v>
      </c>
      <c r="B2821" s="402" t="s">
        <v>20103</v>
      </c>
      <c r="C2821" s="403"/>
      <c r="D2821" s="404" t="s">
        <v>18987</v>
      </c>
      <c r="E2821" s="655">
        <v>8.58</v>
      </c>
      <c r="G2821" s="400" t="s">
        <v>108</v>
      </c>
    </row>
    <row r="2822" spans="1:7">
      <c r="A2822" s="660" t="s">
        <v>20101</v>
      </c>
      <c r="B2822" s="402"/>
      <c r="C2822" s="403"/>
      <c r="D2822" s="404"/>
      <c r="E2822" s="655"/>
    </row>
    <row r="2823" spans="1:7">
      <c r="A2823" s="660">
        <v>1423</v>
      </c>
      <c r="B2823" s="402" t="s">
        <v>20104</v>
      </c>
      <c r="C2823" s="403"/>
      <c r="D2823" s="404" t="s">
        <v>18987</v>
      </c>
      <c r="E2823" s="655">
        <v>8.58</v>
      </c>
      <c r="G2823" s="400" t="s">
        <v>108</v>
      </c>
    </row>
    <row r="2824" spans="1:7">
      <c r="A2824" s="660" t="s">
        <v>20101</v>
      </c>
      <c r="B2824" s="402"/>
      <c r="C2824" s="403"/>
      <c r="D2824" s="404"/>
      <c r="E2824" s="655"/>
    </row>
    <row r="2825" spans="1:7">
      <c r="A2825" s="660">
        <v>1421</v>
      </c>
      <c r="B2825" s="402" t="s">
        <v>20105</v>
      </c>
      <c r="C2825" s="403"/>
      <c r="D2825" s="404" t="s">
        <v>18987</v>
      </c>
      <c r="E2825" s="655">
        <v>8.9</v>
      </c>
      <c r="G2825" s="400" t="s">
        <v>108</v>
      </c>
    </row>
    <row r="2826" spans="1:7">
      <c r="A2826" s="660" t="s">
        <v>20101</v>
      </c>
      <c r="B2826" s="402"/>
      <c r="C2826" s="403"/>
      <c r="D2826" s="404"/>
      <c r="E2826" s="655"/>
    </row>
    <row r="2827" spans="1:7">
      <c r="A2827" s="660">
        <v>1420</v>
      </c>
      <c r="B2827" s="402" t="s">
        <v>20106</v>
      </c>
      <c r="C2827" s="403"/>
      <c r="D2827" s="404" t="s">
        <v>18987</v>
      </c>
      <c r="E2827" s="655">
        <v>8.9</v>
      </c>
      <c r="G2827" s="400" t="s">
        <v>108</v>
      </c>
    </row>
    <row r="2828" spans="1:7">
      <c r="A2828" s="660" t="s">
        <v>20101</v>
      </c>
      <c r="B2828" s="402"/>
      <c r="C2828" s="403"/>
      <c r="D2828" s="404"/>
      <c r="E2828" s="655"/>
    </row>
    <row r="2829" spans="1:7">
      <c r="A2829" s="660" t="s">
        <v>19024</v>
      </c>
      <c r="B2829" s="402"/>
      <c r="C2829" s="403"/>
      <c r="D2829" s="404"/>
      <c r="E2829" s="655"/>
    </row>
    <row r="2830" spans="1:7">
      <c r="A2830" s="660" t="s">
        <v>19067</v>
      </c>
      <c r="B2830" s="402"/>
      <c r="C2830" s="403"/>
      <c r="D2830" s="404"/>
      <c r="E2830" s="655"/>
      <c r="G2830" s="400" t="s">
        <v>19068</v>
      </c>
    </row>
    <row r="2831" spans="1:7">
      <c r="A2831" s="660" t="s">
        <v>19069</v>
      </c>
      <c r="B2831" s="402"/>
      <c r="C2831" s="403"/>
      <c r="D2831" s="404"/>
      <c r="E2831" s="655"/>
    </row>
    <row r="2832" spans="1:7">
      <c r="A2832" s="660" t="s">
        <v>19070</v>
      </c>
      <c r="B2832" s="402"/>
      <c r="C2832" s="403"/>
      <c r="D2832" s="404"/>
      <c r="E2832" s="655"/>
    </row>
    <row r="2833" spans="1:7">
      <c r="A2833" s="660" t="s">
        <v>19071</v>
      </c>
      <c r="B2833" s="402"/>
      <c r="C2833" s="403"/>
      <c r="D2833" s="404"/>
      <c r="E2833" s="655"/>
    </row>
    <row r="2834" spans="1:7">
      <c r="A2834" s="660" t="s">
        <v>19072</v>
      </c>
      <c r="B2834" s="402"/>
      <c r="C2834" s="403"/>
      <c r="D2834" s="404"/>
      <c r="E2834" s="655"/>
    </row>
    <row r="2835" spans="1:7">
      <c r="A2835" s="660" t="s">
        <v>19073</v>
      </c>
      <c r="B2835" s="402"/>
      <c r="C2835" s="403"/>
      <c r="D2835" s="404"/>
      <c r="E2835" s="655"/>
    </row>
    <row r="2836" spans="1:7">
      <c r="A2836" s="660" t="s">
        <v>19074</v>
      </c>
      <c r="B2836" s="402"/>
      <c r="C2836" s="403" t="s">
        <v>19115</v>
      </c>
      <c r="D2836" s="404"/>
      <c r="E2836" s="655"/>
    </row>
    <row r="2837" spans="1:7">
      <c r="A2837" s="660" t="s">
        <v>19075</v>
      </c>
      <c r="B2837" s="402"/>
      <c r="C2837" s="403"/>
      <c r="D2837" s="404" t="s">
        <v>19077</v>
      </c>
      <c r="E2837" s="655"/>
      <c r="F2837" s="400" t="s">
        <v>19078</v>
      </c>
      <c r="G2837" s="400" t="s">
        <v>19076</v>
      </c>
    </row>
    <row r="2838" spans="1:7">
      <c r="A2838" s="660" t="s">
        <v>19079</v>
      </c>
      <c r="B2838" s="402" t="s">
        <v>19080</v>
      </c>
      <c r="C2838" s="403"/>
      <c r="D2838" s="404" t="s">
        <v>19081</v>
      </c>
      <c r="E2838" s="655" t="s">
        <v>19082</v>
      </c>
    </row>
    <row r="2839" spans="1:7">
      <c r="A2839" s="660"/>
      <c r="B2839" s="402"/>
      <c r="C2839" s="403"/>
      <c r="D2839" s="404" t="s">
        <v>19083</v>
      </c>
      <c r="E2839" s="655" t="s">
        <v>19084</v>
      </c>
    </row>
    <row r="2840" spans="1:7">
      <c r="A2840" s="660">
        <v>1419</v>
      </c>
      <c r="B2840" s="402" t="s">
        <v>20107</v>
      </c>
      <c r="C2840" s="403"/>
      <c r="D2840" s="404" t="s">
        <v>18987</v>
      </c>
      <c r="E2840" s="655">
        <v>9.64</v>
      </c>
      <c r="G2840" s="400" t="s">
        <v>108</v>
      </c>
    </row>
    <row r="2841" spans="1:7">
      <c r="A2841" s="660" t="s">
        <v>20101</v>
      </c>
      <c r="B2841" s="402"/>
      <c r="C2841" s="403"/>
      <c r="D2841" s="404"/>
      <c r="E2841" s="655"/>
    </row>
    <row r="2842" spans="1:7">
      <c r="A2842" s="660">
        <v>1439</v>
      </c>
      <c r="B2842" s="402" t="s">
        <v>20108</v>
      </c>
      <c r="C2842" s="403"/>
      <c r="D2842" s="404" t="s">
        <v>18987</v>
      </c>
      <c r="E2842" s="655">
        <v>9.64</v>
      </c>
      <c r="G2842" s="400" t="s">
        <v>108</v>
      </c>
    </row>
    <row r="2843" spans="1:7">
      <c r="A2843" s="660" t="s">
        <v>20101</v>
      </c>
      <c r="B2843" s="402"/>
      <c r="C2843" s="403"/>
      <c r="D2843" s="404"/>
      <c r="E2843" s="655"/>
    </row>
    <row r="2844" spans="1:7">
      <c r="A2844" s="660">
        <v>1415</v>
      </c>
      <c r="B2844" s="402" t="s">
        <v>20109</v>
      </c>
      <c r="C2844" s="403"/>
      <c r="D2844" s="404" t="s">
        <v>18987</v>
      </c>
      <c r="E2844" s="655">
        <v>10.83</v>
      </c>
      <c r="G2844" s="400" t="s">
        <v>108</v>
      </c>
    </row>
    <row r="2845" spans="1:7">
      <c r="A2845" s="660" t="s">
        <v>20101</v>
      </c>
      <c r="B2845" s="402"/>
      <c r="C2845" s="403"/>
      <c r="D2845" s="404"/>
      <c r="E2845" s="655"/>
    </row>
    <row r="2846" spans="1:7">
      <c r="A2846" s="660">
        <v>1414</v>
      </c>
      <c r="B2846" s="402" t="s">
        <v>20110</v>
      </c>
      <c r="C2846" s="403"/>
      <c r="D2846" s="404" t="s">
        <v>18987</v>
      </c>
      <c r="E2846" s="655">
        <v>10.83</v>
      </c>
      <c r="G2846" s="400" t="s">
        <v>108</v>
      </c>
    </row>
    <row r="2847" spans="1:7">
      <c r="A2847" s="660" t="s">
        <v>20101</v>
      </c>
      <c r="B2847" s="402"/>
      <c r="C2847" s="403"/>
      <c r="D2847" s="404"/>
      <c r="E2847" s="655"/>
    </row>
    <row r="2848" spans="1:7">
      <c r="A2848" s="660">
        <v>1413</v>
      </c>
      <c r="B2848" s="402" t="s">
        <v>20111</v>
      </c>
      <c r="C2848" s="403"/>
      <c r="D2848" s="404" t="s">
        <v>18987</v>
      </c>
      <c r="E2848" s="655">
        <v>13.1</v>
      </c>
      <c r="G2848" s="400" t="s">
        <v>108</v>
      </c>
    </row>
    <row r="2849" spans="1:7">
      <c r="A2849" s="660" t="s">
        <v>20101</v>
      </c>
      <c r="B2849" s="402"/>
      <c r="C2849" s="403"/>
      <c r="D2849" s="404"/>
      <c r="E2849" s="655"/>
    </row>
    <row r="2850" spans="1:7">
      <c r="A2850" s="660">
        <v>1417</v>
      </c>
      <c r="B2850" s="402" t="s">
        <v>20112</v>
      </c>
      <c r="C2850" s="403"/>
      <c r="D2850" s="404" t="s">
        <v>18987</v>
      </c>
      <c r="E2850" s="655">
        <v>13.1</v>
      </c>
      <c r="G2850" s="400" t="s">
        <v>108</v>
      </c>
    </row>
    <row r="2851" spans="1:7">
      <c r="A2851" s="660" t="s">
        <v>20101</v>
      </c>
      <c r="B2851" s="402"/>
      <c r="C2851" s="403"/>
      <c r="D2851" s="404"/>
      <c r="E2851" s="655"/>
    </row>
    <row r="2852" spans="1:7">
      <c r="A2852" s="660">
        <v>1412</v>
      </c>
      <c r="B2852" s="402" t="s">
        <v>20113</v>
      </c>
      <c r="C2852" s="403"/>
      <c r="D2852" s="404" t="s">
        <v>18987</v>
      </c>
      <c r="E2852" s="655">
        <v>13.59</v>
      </c>
      <c r="G2852" s="400" t="s">
        <v>108</v>
      </c>
    </row>
    <row r="2853" spans="1:7">
      <c r="A2853" s="660" t="s">
        <v>20101</v>
      </c>
      <c r="B2853" s="402"/>
      <c r="C2853" s="403"/>
      <c r="D2853" s="404"/>
      <c r="E2853" s="655"/>
    </row>
    <row r="2854" spans="1:7">
      <c r="A2854" s="660">
        <v>1416</v>
      </c>
      <c r="B2854" s="402" t="s">
        <v>20114</v>
      </c>
      <c r="C2854" s="403"/>
      <c r="D2854" s="404" t="s">
        <v>18987</v>
      </c>
      <c r="E2854" s="655">
        <v>13.59</v>
      </c>
      <c r="G2854" s="400" t="s">
        <v>108</v>
      </c>
    </row>
    <row r="2855" spans="1:7">
      <c r="A2855" s="660" t="s">
        <v>20101</v>
      </c>
      <c r="B2855" s="402"/>
      <c r="C2855" s="403"/>
      <c r="D2855" s="404"/>
      <c r="E2855" s="655"/>
    </row>
    <row r="2856" spans="1:7">
      <c r="A2856" s="660">
        <v>1411</v>
      </c>
      <c r="B2856" s="402" t="s">
        <v>20115</v>
      </c>
      <c r="C2856" s="403"/>
      <c r="D2856" s="404" t="s">
        <v>18987</v>
      </c>
      <c r="E2856" s="655">
        <v>24.7</v>
      </c>
      <c r="G2856" s="400" t="s">
        <v>108</v>
      </c>
    </row>
    <row r="2857" spans="1:7">
      <c r="A2857" s="660" t="s">
        <v>20116</v>
      </c>
      <c r="B2857" s="402"/>
      <c r="C2857" s="403"/>
      <c r="D2857" s="404"/>
      <c r="E2857" s="655"/>
    </row>
    <row r="2858" spans="1:7">
      <c r="A2858" s="660">
        <v>20093</v>
      </c>
      <c r="B2858" s="402" t="s">
        <v>20115</v>
      </c>
      <c r="C2858" s="403"/>
      <c r="D2858" s="404" t="s">
        <v>18987</v>
      </c>
      <c r="E2858" s="655">
        <v>24.7</v>
      </c>
      <c r="G2858" s="400" t="s">
        <v>108</v>
      </c>
    </row>
    <row r="2859" spans="1:7">
      <c r="A2859" s="660" t="s">
        <v>20117</v>
      </c>
      <c r="B2859" s="402"/>
      <c r="C2859" s="403"/>
      <c r="D2859" s="404"/>
      <c r="E2859" s="655"/>
    </row>
    <row r="2860" spans="1:7">
      <c r="A2860" s="660">
        <v>1435</v>
      </c>
      <c r="B2860" s="402" t="s">
        <v>20118</v>
      </c>
      <c r="C2860" s="403"/>
      <c r="D2860" s="404" t="s">
        <v>18987</v>
      </c>
      <c r="E2860" s="655">
        <v>16.420000000000002</v>
      </c>
      <c r="G2860" s="400" t="s">
        <v>108</v>
      </c>
    </row>
    <row r="2861" spans="1:7">
      <c r="A2861" s="660" t="s">
        <v>20116</v>
      </c>
      <c r="B2861" s="402"/>
      <c r="C2861" s="403"/>
      <c r="D2861" s="404"/>
      <c r="E2861" s="655"/>
    </row>
    <row r="2862" spans="1:7">
      <c r="A2862" s="660">
        <v>1406</v>
      </c>
      <c r="B2862" s="402" t="s">
        <v>20118</v>
      </c>
      <c r="C2862" s="403"/>
      <c r="D2862" s="404" t="s">
        <v>18987</v>
      </c>
      <c r="E2862" s="655">
        <v>16.420000000000002</v>
      </c>
      <c r="G2862" s="400" t="s">
        <v>108</v>
      </c>
    </row>
    <row r="2863" spans="1:7">
      <c r="A2863" s="660" t="s">
        <v>20117</v>
      </c>
      <c r="B2863" s="402"/>
      <c r="C2863" s="403"/>
      <c r="D2863" s="404"/>
      <c r="E2863" s="655"/>
    </row>
    <row r="2864" spans="1:7">
      <c r="A2864" s="660">
        <v>1407</v>
      </c>
      <c r="B2864" s="402" t="s">
        <v>20119</v>
      </c>
      <c r="C2864" s="403"/>
      <c r="D2864" s="404" t="s">
        <v>18987</v>
      </c>
      <c r="E2864" s="655">
        <v>20.45</v>
      </c>
      <c r="G2864" s="400" t="s">
        <v>108</v>
      </c>
    </row>
    <row r="2865" spans="1:7">
      <c r="A2865" s="660" t="s">
        <v>20116</v>
      </c>
      <c r="B2865" s="402"/>
      <c r="C2865" s="403"/>
      <c r="D2865" s="404"/>
      <c r="E2865" s="655"/>
    </row>
    <row r="2866" spans="1:7">
      <c r="A2866" s="660">
        <v>1418</v>
      </c>
      <c r="B2866" s="402" t="s">
        <v>20119</v>
      </c>
      <c r="C2866" s="403"/>
      <c r="D2866" s="404" t="s">
        <v>18987</v>
      </c>
      <c r="E2866" s="655">
        <v>20.45</v>
      </c>
      <c r="G2866" s="400" t="s">
        <v>108</v>
      </c>
    </row>
    <row r="2867" spans="1:7">
      <c r="A2867" s="660" t="s">
        <v>20117</v>
      </c>
      <c r="B2867" s="402"/>
      <c r="C2867" s="403"/>
      <c r="D2867" s="404"/>
      <c r="E2867" s="655"/>
    </row>
    <row r="2868" spans="1:7">
      <c r="A2868" s="660">
        <v>1404</v>
      </c>
      <c r="B2868" s="402" t="s">
        <v>20120</v>
      </c>
      <c r="C2868" s="403"/>
      <c r="D2868" s="404" t="s">
        <v>18987</v>
      </c>
      <c r="E2868" s="655">
        <v>21.68</v>
      </c>
      <c r="G2868" s="400" t="s">
        <v>108</v>
      </c>
    </row>
    <row r="2869" spans="1:7">
      <c r="A2869" s="660" t="s">
        <v>20116</v>
      </c>
      <c r="B2869" s="402"/>
      <c r="C2869" s="403"/>
      <c r="D2869" s="404"/>
      <c r="E2869" s="655"/>
    </row>
    <row r="2870" spans="1:7">
      <c r="A2870" s="660">
        <v>1410</v>
      </c>
      <c r="B2870" s="402" t="s">
        <v>20120</v>
      </c>
      <c r="C2870" s="403"/>
      <c r="D2870" s="404" t="s">
        <v>18987</v>
      </c>
      <c r="E2870" s="655">
        <v>21.68</v>
      </c>
      <c r="G2870" s="400" t="s">
        <v>108</v>
      </c>
    </row>
    <row r="2871" spans="1:7">
      <c r="A2871" s="660" t="s">
        <v>20117</v>
      </c>
      <c r="B2871" s="402"/>
      <c r="C2871" s="403"/>
      <c r="D2871" s="404"/>
      <c r="E2871" s="655"/>
    </row>
    <row r="2872" spans="1:7">
      <c r="A2872" s="660">
        <v>38375</v>
      </c>
      <c r="B2872" s="402" t="s">
        <v>2128</v>
      </c>
      <c r="C2872" s="403"/>
      <c r="D2872" s="404" t="s">
        <v>18987</v>
      </c>
      <c r="E2872" s="655">
        <v>13.62</v>
      </c>
      <c r="F2872" s="400" t="s">
        <v>108</v>
      </c>
    </row>
    <row r="2873" spans="1:7">
      <c r="A2873" s="660">
        <v>1442</v>
      </c>
      <c r="B2873" s="402" t="s">
        <v>20121</v>
      </c>
      <c r="C2873" s="403"/>
      <c r="D2873" s="404" t="s">
        <v>18987</v>
      </c>
      <c r="E2873" s="655">
        <v>10575.5</v>
      </c>
      <c r="G2873" s="400" t="s">
        <v>108</v>
      </c>
    </row>
    <row r="2874" spans="1:7">
      <c r="A2874" s="660" t="s">
        <v>20122</v>
      </c>
      <c r="B2874" s="402"/>
      <c r="C2874" s="403"/>
      <c r="D2874" s="404"/>
      <c r="E2874" s="655"/>
    </row>
    <row r="2875" spans="1:7">
      <c r="A2875" s="660" t="s">
        <v>20123</v>
      </c>
      <c r="B2875" s="402"/>
      <c r="C2875" s="403"/>
      <c r="D2875" s="404"/>
      <c r="E2875" s="655"/>
    </row>
    <row r="2876" spans="1:7">
      <c r="A2876" s="660">
        <v>1443</v>
      </c>
      <c r="B2876" s="402" t="s">
        <v>20124</v>
      </c>
      <c r="C2876" s="403"/>
      <c r="D2876" s="404" t="s">
        <v>18991</v>
      </c>
      <c r="E2876" s="655">
        <v>2.25</v>
      </c>
      <c r="G2876" s="400" t="s">
        <v>90</v>
      </c>
    </row>
    <row r="2877" spans="1:7">
      <c r="A2877" s="660" t="s">
        <v>20125</v>
      </c>
      <c r="B2877" s="402"/>
      <c r="C2877" s="403"/>
      <c r="D2877" s="404"/>
      <c r="E2877" s="655"/>
    </row>
    <row r="2878" spans="1:7">
      <c r="A2878" s="660">
        <v>11281</v>
      </c>
      <c r="B2878" s="402" t="s">
        <v>20126</v>
      </c>
      <c r="C2878" s="403"/>
      <c r="D2878" s="404" t="s">
        <v>18991</v>
      </c>
      <c r="E2878" s="655">
        <v>12597.5</v>
      </c>
      <c r="G2878" s="400" t="s">
        <v>108</v>
      </c>
    </row>
    <row r="2879" spans="1:7">
      <c r="A2879" s="660" t="s">
        <v>20127</v>
      </c>
      <c r="B2879" s="402"/>
      <c r="C2879" s="403"/>
      <c r="D2879" s="404"/>
      <c r="E2879" s="655"/>
    </row>
    <row r="2880" spans="1:7">
      <c r="A2880" s="660">
        <v>13458</v>
      </c>
      <c r="B2880" s="402" t="s">
        <v>20126</v>
      </c>
      <c r="C2880" s="403"/>
      <c r="D2880" s="404" t="s">
        <v>18987</v>
      </c>
      <c r="E2880" s="655">
        <v>15609.94</v>
      </c>
      <c r="G2880" s="400" t="s">
        <v>108</v>
      </c>
    </row>
    <row r="2881" spans="1:7">
      <c r="A2881" s="660" t="s">
        <v>20128</v>
      </c>
      <c r="B2881" s="402"/>
      <c r="C2881" s="403"/>
      <c r="D2881" s="404"/>
      <c r="E2881" s="655"/>
    </row>
    <row r="2882" spans="1:7">
      <c r="A2882" s="660">
        <v>1449</v>
      </c>
      <c r="B2882" s="402" t="s">
        <v>20129</v>
      </c>
      <c r="C2882" s="403"/>
      <c r="D2882" s="404" t="s">
        <v>18987</v>
      </c>
      <c r="E2882" s="655">
        <v>2.02</v>
      </c>
      <c r="G2882" s="400" t="s">
        <v>90</v>
      </c>
    </row>
    <row r="2883" spans="1:7">
      <c r="A2883" s="660" t="s">
        <v>20130</v>
      </c>
      <c r="B2883" s="402"/>
      <c r="C2883" s="403"/>
      <c r="D2883" s="404"/>
      <c r="E2883" s="655"/>
    </row>
    <row r="2884" spans="1:7">
      <c r="A2884" s="660">
        <v>1453</v>
      </c>
      <c r="B2884" s="402" t="s">
        <v>20131</v>
      </c>
      <c r="C2884" s="403"/>
      <c r="D2884" s="404" t="s">
        <v>18987</v>
      </c>
      <c r="E2884" s="655">
        <v>2.7</v>
      </c>
      <c r="G2884" s="400" t="s">
        <v>90</v>
      </c>
    </row>
    <row r="2885" spans="1:7">
      <c r="A2885" s="660" t="s">
        <v>20132</v>
      </c>
      <c r="B2885" s="402"/>
      <c r="C2885" s="403"/>
      <c r="D2885" s="404"/>
      <c r="E2885" s="655"/>
    </row>
    <row r="2886" spans="1:7">
      <c r="A2886" s="660">
        <v>1444</v>
      </c>
      <c r="B2886" s="402" t="s">
        <v>20133</v>
      </c>
      <c r="C2886" s="403"/>
      <c r="D2886" s="404" t="s">
        <v>18987</v>
      </c>
      <c r="E2886" s="655">
        <v>2.4</v>
      </c>
      <c r="G2886" s="400" t="s">
        <v>90</v>
      </c>
    </row>
    <row r="2887" spans="1:7">
      <c r="A2887" s="660" t="s">
        <v>20134</v>
      </c>
      <c r="B2887" s="402"/>
      <c r="C2887" s="403"/>
      <c r="D2887" s="404"/>
      <c r="E2887" s="655"/>
    </row>
    <row r="2888" spans="1:7">
      <c r="A2888" s="660">
        <v>1448</v>
      </c>
      <c r="B2888" s="402" t="s">
        <v>2129</v>
      </c>
      <c r="C2888" s="403"/>
      <c r="D2888" s="404" t="s">
        <v>18987</v>
      </c>
      <c r="E2888" s="655">
        <v>2.7</v>
      </c>
      <c r="G2888" s="400" t="s">
        <v>90</v>
      </c>
    </row>
    <row r="2889" spans="1:7">
      <c r="A2889" s="660">
        <v>1445</v>
      </c>
      <c r="B2889" s="402" t="s">
        <v>20135</v>
      </c>
      <c r="C2889" s="403"/>
      <c r="D2889" s="404" t="s">
        <v>18987</v>
      </c>
      <c r="E2889" s="655">
        <v>2.7</v>
      </c>
      <c r="G2889" s="400" t="s">
        <v>90</v>
      </c>
    </row>
    <row r="2890" spans="1:7">
      <c r="A2890" s="660" t="s">
        <v>20136</v>
      </c>
      <c r="B2890" s="402"/>
      <c r="C2890" s="403"/>
      <c r="D2890" s="404"/>
      <c r="E2890" s="655"/>
    </row>
    <row r="2891" spans="1:7">
      <c r="A2891" s="660">
        <v>1511</v>
      </c>
      <c r="B2891" s="402" t="s">
        <v>2130</v>
      </c>
      <c r="C2891" s="403" t="s">
        <v>90</v>
      </c>
      <c r="D2891" s="404" t="s">
        <v>18987</v>
      </c>
      <c r="E2891" s="655">
        <v>9.19</v>
      </c>
    </row>
    <row r="2892" spans="1:7">
      <c r="A2892" s="660">
        <v>1513</v>
      </c>
      <c r="B2892" s="402" t="s">
        <v>2131</v>
      </c>
      <c r="C2892" s="403"/>
      <c r="D2892" s="404" t="s">
        <v>18987</v>
      </c>
      <c r="E2892" s="655">
        <v>12.42</v>
      </c>
      <c r="G2892" s="400" t="s">
        <v>90</v>
      </c>
    </row>
    <row r="2893" spans="1:7">
      <c r="A2893" s="660">
        <v>1508</v>
      </c>
      <c r="B2893" s="402" t="s">
        <v>2132</v>
      </c>
      <c r="C2893" s="403" t="s">
        <v>90</v>
      </c>
      <c r="D2893" s="404" t="s">
        <v>18987</v>
      </c>
      <c r="E2893" s="655">
        <v>9.94</v>
      </c>
    </row>
    <row r="2894" spans="1:7">
      <c r="A2894" s="660">
        <v>1512</v>
      </c>
      <c r="B2894" s="402" t="s">
        <v>2133</v>
      </c>
      <c r="C2894" s="403" t="s">
        <v>90</v>
      </c>
      <c r="D2894" s="404" t="s">
        <v>18987</v>
      </c>
      <c r="E2894" s="655">
        <v>11.93</v>
      </c>
    </row>
    <row r="2895" spans="1:7">
      <c r="A2895" s="660">
        <v>1514</v>
      </c>
      <c r="B2895" s="402" t="s">
        <v>2134</v>
      </c>
      <c r="C2895" s="403" t="s">
        <v>90</v>
      </c>
      <c r="D2895" s="404" t="s">
        <v>18987</v>
      </c>
      <c r="E2895" s="655">
        <v>16.149999999999999</v>
      </c>
    </row>
    <row r="2896" spans="1:7">
      <c r="A2896" s="660">
        <v>1515</v>
      </c>
      <c r="B2896" s="402" t="s">
        <v>2135</v>
      </c>
      <c r="C2896" s="403" t="s">
        <v>90</v>
      </c>
      <c r="D2896" s="404" t="s">
        <v>18987</v>
      </c>
      <c r="E2896" s="655">
        <v>25.35</v>
      </c>
    </row>
    <row r="2897" spans="1:7">
      <c r="A2897" s="660" t="s">
        <v>19024</v>
      </c>
      <c r="B2897" s="402"/>
      <c r="C2897" s="403"/>
      <c r="D2897" s="404"/>
      <c r="E2897" s="655"/>
    </row>
    <row r="2898" spans="1:7">
      <c r="A2898" s="660" t="s">
        <v>19067</v>
      </c>
      <c r="B2898" s="402"/>
      <c r="C2898" s="403"/>
      <c r="D2898" s="404"/>
      <c r="E2898" s="655"/>
      <c r="G2898" s="400" t="s">
        <v>19068</v>
      </c>
    </row>
    <row r="2899" spans="1:7">
      <c r="A2899" s="660" t="s">
        <v>19069</v>
      </c>
      <c r="B2899" s="402"/>
      <c r="C2899" s="403"/>
      <c r="D2899" s="404"/>
      <c r="E2899" s="655"/>
    </row>
    <row r="2900" spans="1:7">
      <c r="A2900" s="660" t="s">
        <v>19070</v>
      </c>
      <c r="B2900" s="402"/>
      <c r="C2900" s="403"/>
      <c r="D2900" s="404"/>
      <c r="E2900" s="655"/>
    </row>
    <row r="2901" spans="1:7">
      <c r="A2901" s="660" t="s">
        <v>19071</v>
      </c>
      <c r="B2901" s="402"/>
      <c r="C2901" s="403"/>
      <c r="D2901" s="404"/>
      <c r="E2901" s="655"/>
    </row>
    <row r="2902" spans="1:7">
      <c r="A2902" s="660" t="s">
        <v>19072</v>
      </c>
      <c r="B2902" s="402"/>
      <c r="C2902" s="403"/>
      <c r="D2902" s="404"/>
      <c r="E2902" s="655"/>
    </row>
    <row r="2903" spans="1:7">
      <c r="A2903" s="660" t="s">
        <v>19073</v>
      </c>
      <c r="B2903" s="402"/>
      <c r="C2903" s="403"/>
      <c r="D2903" s="404"/>
      <c r="E2903" s="655"/>
    </row>
    <row r="2904" spans="1:7">
      <c r="A2904" s="660" t="s">
        <v>19074</v>
      </c>
      <c r="B2904" s="402"/>
      <c r="C2904" s="403" t="s">
        <v>19115</v>
      </c>
      <c r="D2904" s="404"/>
      <c r="E2904" s="655"/>
    </row>
    <row r="2905" spans="1:7">
      <c r="A2905" s="660" t="s">
        <v>19075</v>
      </c>
      <c r="B2905" s="402"/>
      <c r="C2905" s="403"/>
      <c r="D2905" s="404" t="s">
        <v>19077</v>
      </c>
      <c r="E2905" s="655"/>
      <c r="F2905" s="400" t="s">
        <v>19078</v>
      </c>
      <c r="G2905" s="400" t="s">
        <v>19076</v>
      </c>
    </row>
    <row r="2906" spans="1:7">
      <c r="A2906" s="660" t="s">
        <v>19079</v>
      </c>
      <c r="B2906" s="402" t="s">
        <v>19080</v>
      </c>
      <c r="C2906" s="403"/>
      <c r="D2906" s="404" t="s">
        <v>19081</v>
      </c>
      <c r="E2906" s="655" t="s">
        <v>19082</v>
      </c>
    </row>
    <row r="2907" spans="1:7">
      <c r="A2907" s="660"/>
      <c r="B2907" s="402"/>
      <c r="C2907" s="403"/>
      <c r="D2907" s="404" t="s">
        <v>19083</v>
      </c>
      <c r="E2907" s="655" t="s">
        <v>19084</v>
      </c>
    </row>
    <row r="2908" spans="1:7">
      <c r="A2908" s="660">
        <v>36524</v>
      </c>
      <c r="B2908" s="402" t="s">
        <v>20137</v>
      </c>
      <c r="C2908" s="403"/>
      <c r="D2908" s="404" t="s">
        <v>18987</v>
      </c>
      <c r="E2908" s="655">
        <v>68555.94</v>
      </c>
      <c r="G2908" s="400" t="s">
        <v>108</v>
      </c>
    </row>
    <row r="2909" spans="1:7">
      <c r="A2909" s="660" t="s">
        <v>20138</v>
      </c>
      <c r="B2909" s="402"/>
      <c r="C2909" s="403"/>
      <c r="D2909" s="404"/>
      <c r="E2909" s="655"/>
    </row>
    <row r="2910" spans="1:7">
      <c r="A2910" s="660">
        <v>1509</v>
      </c>
      <c r="B2910" s="402" t="s">
        <v>2136</v>
      </c>
      <c r="C2910" s="403"/>
      <c r="D2910" s="404" t="s">
        <v>18991</v>
      </c>
      <c r="E2910" s="655">
        <v>11.93</v>
      </c>
      <c r="F2910" s="400" t="s">
        <v>90</v>
      </c>
    </row>
    <row r="2911" spans="1:7">
      <c r="A2911" s="660">
        <v>36526</v>
      </c>
      <c r="B2911" s="402" t="s">
        <v>20139</v>
      </c>
      <c r="C2911" s="403"/>
      <c r="D2911" s="404" t="s">
        <v>18987</v>
      </c>
      <c r="E2911" s="655">
        <v>55245.17</v>
      </c>
      <c r="G2911" s="400" t="s">
        <v>108</v>
      </c>
    </row>
    <row r="2912" spans="1:7">
      <c r="A2912" s="660" t="s">
        <v>20140</v>
      </c>
      <c r="B2912" s="402"/>
      <c r="C2912" s="403"/>
      <c r="D2912" s="404"/>
      <c r="E2912" s="655"/>
    </row>
    <row r="2913" spans="1:7">
      <c r="A2913" s="660">
        <v>36523</v>
      </c>
      <c r="B2913" s="402" t="s">
        <v>20141</v>
      </c>
      <c r="C2913" s="403"/>
      <c r="D2913" s="404" t="s">
        <v>18987</v>
      </c>
      <c r="E2913" s="655">
        <v>118272.45</v>
      </c>
      <c r="G2913" s="400" t="s">
        <v>108</v>
      </c>
    </row>
    <row r="2914" spans="1:7">
      <c r="A2914" s="660" t="s">
        <v>20142</v>
      </c>
      <c r="B2914" s="402"/>
      <c r="C2914" s="403"/>
      <c r="D2914" s="404"/>
      <c r="E2914" s="655"/>
    </row>
    <row r="2915" spans="1:7">
      <c r="A2915" s="660">
        <v>36527</v>
      </c>
      <c r="B2915" s="402" t="s">
        <v>20143</v>
      </c>
      <c r="C2915" s="403"/>
      <c r="D2915" s="404" t="s">
        <v>18987</v>
      </c>
      <c r="E2915" s="655">
        <v>128468.25</v>
      </c>
      <c r="G2915" s="400" t="s">
        <v>108</v>
      </c>
    </row>
    <row r="2916" spans="1:7">
      <c r="A2916" s="660" t="s">
        <v>20144</v>
      </c>
      <c r="B2916" s="402"/>
      <c r="C2916" s="403"/>
      <c r="D2916" s="404"/>
      <c r="E2916" s="655"/>
    </row>
    <row r="2917" spans="1:7">
      <c r="A2917" s="660">
        <v>13803</v>
      </c>
      <c r="B2917" s="402" t="s">
        <v>20145</v>
      </c>
      <c r="C2917" s="403"/>
      <c r="D2917" s="404" t="s">
        <v>18991</v>
      </c>
      <c r="E2917" s="655">
        <v>46453</v>
      </c>
      <c r="G2917" s="400" t="s">
        <v>108</v>
      </c>
    </row>
    <row r="2918" spans="1:7">
      <c r="A2918" s="660" t="s">
        <v>20146</v>
      </c>
      <c r="B2918" s="402"/>
      <c r="C2918" s="403"/>
      <c r="D2918" s="404"/>
      <c r="E2918" s="655"/>
    </row>
    <row r="2919" spans="1:7">
      <c r="A2919" s="660">
        <v>38642</v>
      </c>
      <c r="B2919" s="402" t="s">
        <v>20147</v>
      </c>
      <c r="C2919" s="403"/>
      <c r="D2919" s="404" t="s">
        <v>18987</v>
      </c>
      <c r="E2919" s="655">
        <v>29910.7</v>
      </c>
      <c r="G2919" s="400" t="s">
        <v>108</v>
      </c>
    </row>
    <row r="2920" spans="1:7">
      <c r="A2920" s="660" t="s">
        <v>20148</v>
      </c>
      <c r="B2920" s="402"/>
      <c r="C2920" s="403"/>
      <c r="D2920" s="404"/>
      <c r="E2920" s="655"/>
    </row>
    <row r="2921" spans="1:7">
      <c r="A2921" s="660">
        <v>36522</v>
      </c>
      <c r="B2921" s="402" t="s">
        <v>20149</v>
      </c>
      <c r="C2921" s="403"/>
      <c r="D2921" s="404" t="s">
        <v>18987</v>
      </c>
      <c r="E2921" s="655">
        <v>34785.79</v>
      </c>
      <c r="G2921" s="400" t="s">
        <v>108</v>
      </c>
    </row>
    <row r="2922" spans="1:7">
      <c r="A2922" s="660" t="s">
        <v>20150</v>
      </c>
      <c r="B2922" s="402"/>
      <c r="C2922" s="403"/>
      <c r="D2922" s="404"/>
      <c r="E2922" s="655"/>
    </row>
    <row r="2923" spans="1:7">
      <c r="A2923" s="660">
        <v>36525</v>
      </c>
      <c r="B2923" s="402" t="s">
        <v>20151</v>
      </c>
      <c r="C2923" s="403"/>
      <c r="D2923" s="404" t="s">
        <v>18987</v>
      </c>
      <c r="E2923" s="655">
        <v>46586.3</v>
      </c>
      <c r="G2923" s="400" t="s">
        <v>108</v>
      </c>
    </row>
    <row r="2924" spans="1:7">
      <c r="A2924" s="660" t="s">
        <v>20152</v>
      </c>
      <c r="B2924" s="402"/>
      <c r="C2924" s="403"/>
      <c r="D2924" s="404"/>
      <c r="E2924" s="655"/>
    </row>
    <row r="2925" spans="1:7">
      <c r="A2925" s="660">
        <v>34348</v>
      </c>
      <c r="B2925" s="402" t="s">
        <v>20153</v>
      </c>
      <c r="C2925" s="403"/>
      <c r="D2925" s="404" t="s">
        <v>18987</v>
      </c>
      <c r="E2925" s="655">
        <v>20.04</v>
      </c>
      <c r="G2925" s="400" t="s">
        <v>121</v>
      </c>
    </row>
    <row r="2926" spans="1:7">
      <c r="A2926" s="660" t="s">
        <v>20154</v>
      </c>
      <c r="B2926" s="402"/>
      <c r="C2926" s="403"/>
      <c r="D2926" s="404"/>
      <c r="E2926" s="655"/>
    </row>
    <row r="2927" spans="1:7">
      <c r="A2927" s="660">
        <v>34347</v>
      </c>
      <c r="B2927" s="402" t="s">
        <v>20155</v>
      </c>
      <c r="C2927" s="403"/>
      <c r="D2927" s="404" t="s">
        <v>18987</v>
      </c>
      <c r="E2927" s="655">
        <v>10.35</v>
      </c>
      <c r="G2927" s="400" t="s">
        <v>121</v>
      </c>
    </row>
    <row r="2928" spans="1:7">
      <c r="A2928" s="660" t="s">
        <v>20156</v>
      </c>
      <c r="B2928" s="402"/>
      <c r="C2928" s="403"/>
      <c r="D2928" s="404"/>
      <c r="E2928" s="655"/>
    </row>
    <row r="2929" spans="1:7">
      <c r="A2929" s="660">
        <v>11146</v>
      </c>
      <c r="B2929" s="402" t="s">
        <v>20157</v>
      </c>
      <c r="C2929" s="403"/>
      <c r="D2929" s="404" t="s">
        <v>18987</v>
      </c>
      <c r="E2929" s="655">
        <v>254.21</v>
      </c>
      <c r="G2929" s="400" t="s">
        <v>128</v>
      </c>
    </row>
    <row r="2930" spans="1:7">
      <c r="A2930" s="660" t="s">
        <v>20158</v>
      </c>
      <c r="B2930" s="402"/>
      <c r="C2930" s="403"/>
      <c r="D2930" s="404"/>
      <c r="E2930" s="655"/>
    </row>
    <row r="2931" spans="1:7">
      <c r="A2931" s="660">
        <v>39850</v>
      </c>
      <c r="B2931" s="402" t="s">
        <v>20159</v>
      </c>
      <c r="C2931" s="403"/>
      <c r="D2931" s="404" t="s">
        <v>18987</v>
      </c>
      <c r="E2931" s="655">
        <v>307.93</v>
      </c>
      <c r="G2931" s="400" t="s">
        <v>128</v>
      </c>
    </row>
    <row r="2932" spans="1:7">
      <c r="A2932" s="660" t="s">
        <v>20160</v>
      </c>
      <c r="B2932" s="402"/>
      <c r="C2932" s="403"/>
      <c r="D2932" s="404"/>
      <c r="E2932" s="655"/>
    </row>
    <row r="2933" spans="1:7">
      <c r="A2933" s="660">
        <v>11147</v>
      </c>
      <c r="B2933" s="402" t="s">
        <v>20159</v>
      </c>
      <c r="C2933" s="403"/>
      <c r="D2933" s="404" t="s">
        <v>18987</v>
      </c>
      <c r="E2933" s="655">
        <v>263.63</v>
      </c>
      <c r="G2933" s="400" t="s">
        <v>128</v>
      </c>
    </row>
    <row r="2934" spans="1:7">
      <c r="A2934" s="660" t="s">
        <v>20158</v>
      </c>
      <c r="B2934" s="402"/>
      <c r="C2934" s="403"/>
      <c r="D2934" s="404"/>
      <c r="E2934" s="655"/>
    </row>
    <row r="2935" spans="1:7">
      <c r="A2935" s="660">
        <v>34872</v>
      </c>
      <c r="B2935" s="402" t="s">
        <v>20161</v>
      </c>
      <c r="C2935" s="403"/>
      <c r="D2935" s="404" t="s">
        <v>18987</v>
      </c>
      <c r="E2935" s="655">
        <v>273.04000000000002</v>
      </c>
      <c r="G2935" s="400" t="s">
        <v>128</v>
      </c>
    </row>
    <row r="2936" spans="1:7">
      <c r="A2936" s="660" t="s">
        <v>20158</v>
      </c>
      <c r="B2936" s="402"/>
      <c r="C2936" s="403"/>
      <c r="D2936" s="404"/>
      <c r="E2936" s="655"/>
    </row>
    <row r="2937" spans="1:7">
      <c r="A2937" s="660">
        <v>34491</v>
      </c>
      <c r="B2937" s="402" t="s">
        <v>20162</v>
      </c>
      <c r="C2937" s="403"/>
      <c r="D2937" s="404" t="s">
        <v>18987</v>
      </c>
      <c r="E2937" s="655">
        <v>278.57</v>
      </c>
      <c r="G2937" s="400" t="s">
        <v>128</v>
      </c>
    </row>
    <row r="2938" spans="1:7">
      <c r="A2938" s="660" t="s">
        <v>20158</v>
      </c>
      <c r="B2938" s="402"/>
      <c r="C2938" s="403"/>
      <c r="D2938" s="404"/>
      <c r="E2938" s="655"/>
    </row>
    <row r="2939" spans="1:7">
      <c r="A2939" s="660">
        <v>34770</v>
      </c>
      <c r="B2939" s="402" t="s">
        <v>20163</v>
      </c>
      <c r="C2939" s="403"/>
      <c r="D2939" s="404" t="s">
        <v>18987</v>
      </c>
      <c r="E2939" s="655">
        <v>222.56</v>
      </c>
      <c r="G2939" s="400" t="s">
        <v>2117</v>
      </c>
    </row>
    <row r="2940" spans="1:7">
      <c r="A2940" s="660" t="s">
        <v>20164</v>
      </c>
      <c r="B2940" s="402"/>
      <c r="C2940" s="403"/>
      <c r="D2940" s="404"/>
      <c r="E2940" s="655"/>
    </row>
    <row r="2941" spans="1:7">
      <c r="A2941" s="660">
        <v>34759</v>
      </c>
      <c r="B2941" s="402" t="s">
        <v>20163</v>
      </c>
      <c r="C2941" s="403"/>
      <c r="D2941" s="404" t="s">
        <v>18987</v>
      </c>
      <c r="E2941" s="655">
        <v>555.79999999999995</v>
      </c>
      <c r="G2941" s="400" t="s">
        <v>128</v>
      </c>
    </row>
    <row r="2942" spans="1:7">
      <c r="A2942" s="660" t="s">
        <v>20165</v>
      </c>
      <c r="B2942" s="402"/>
      <c r="C2942" s="403"/>
      <c r="D2942" s="404"/>
      <c r="E2942" s="655"/>
    </row>
    <row r="2943" spans="1:7">
      <c r="A2943" s="660">
        <v>1518</v>
      </c>
      <c r="B2943" s="402" t="s">
        <v>20163</v>
      </c>
      <c r="C2943" s="403"/>
      <c r="D2943" s="404" t="s">
        <v>18991</v>
      </c>
      <c r="E2943" s="655">
        <v>250</v>
      </c>
      <c r="G2943" s="400" t="s">
        <v>2117</v>
      </c>
    </row>
    <row r="2944" spans="1:7">
      <c r="A2944" s="660" t="s">
        <v>20166</v>
      </c>
      <c r="B2944" s="402"/>
      <c r="C2944" s="403"/>
      <c r="D2944" s="404"/>
      <c r="E2944" s="655"/>
    </row>
    <row r="2945" spans="1:7">
      <c r="A2945" s="660">
        <v>1520</v>
      </c>
      <c r="B2945" s="402" t="s">
        <v>20163</v>
      </c>
      <c r="C2945" s="403"/>
      <c r="D2945" s="404" t="s">
        <v>18987</v>
      </c>
      <c r="E2945" s="655">
        <v>623</v>
      </c>
      <c r="G2945" s="400" t="s">
        <v>128</v>
      </c>
    </row>
    <row r="2946" spans="1:7">
      <c r="A2946" s="660" t="s">
        <v>20167</v>
      </c>
      <c r="B2946" s="402"/>
      <c r="C2946" s="403"/>
      <c r="D2946" s="404"/>
      <c r="E2946" s="655"/>
    </row>
    <row r="2947" spans="1:7">
      <c r="A2947" s="660">
        <v>34492</v>
      </c>
      <c r="B2947" s="402" t="s">
        <v>20168</v>
      </c>
      <c r="C2947" s="403"/>
      <c r="D2947" s="404" t="s">
        <v>18987</v>
      </c>
      <c r="E2947" s="655">
        <v>230.67</v>
      </c>
      <c r="G2947" s="400" t="s">
        <v>128</v>
      </c>
    </row>
    <row r="2948" spans="1:7">
      <c r="A2948" s="660" t="s">
        <v>20169</v>
      </c>
      <c r="B2948" s="402"/>
      <c r="C2948" s="403"/>
      <c r="D2948" s="404"/>
      <c r="E2948" s="655"/>
    </row>
    <row r="2949" spans="1:7">
      <c r="A2949" s="660">
        <v>1524</v>
      </c>
      <c r="B2949" s="402" t="s">
        <v>20168</v>
      </c>
      <c r="C2949" s="403"/>
      <c r="D2949" s="404" t="s">
        <v>18991</v>
      </c>
      <c r="E2949" s="655">
        <v>268.33999999999997</v>
      </c>
      <c r="G2949" s="400" t="s">
        <v>128</v>
      </c>
    </row>
    <row r="2950" spans="1:7">
      <c r="A2950" s="660" t="s">
        <v>20170</v>
      </c>
      <c r="B2950" s="402"/>
      <c r="C2950" s="403"/>
      <c r="D2950" s="404"/>
      <c r="E2950" s="655"/>
    </row>
    <row r="2951" spans="1:7">
      <c r="A2951" s="660">
        <v>38404</v>
      </c>
      <c r="B2951" s="402" t="s">
        <v>20168</v>
      </c>
      <c r="C2951" s="403"/>
      <c r="D2951" s="404" t="s">
        <v>18987</v>
      </c>
      <c r="E2951" s="655">
        <v>283.22000000000003</v>
      </c>
      <c r="G2951" s="400" t="s">
        <v>128</v>
      </c>
    </row>
    <row r="2952" spans="1:7">
      <c r="A2952" s="660" t="s">
        <v>20171</v>
      </c>
      <c r="B2952" s="402"/>
      <c r="C2952" s="403"/>
      <c r="D2952" s="404"/>
      <c r="E2952" s="655"/>
    </row>
    <row r="2953" spans="1:7">
      <c r="A2953" s="660">
        <v>38407</v>
      </c>
      <c r="B2953" s="402" t="s">
        <v>20168</v>
      </c>
      <c r="C2953" s="403"/>
      <c r="D2953" s="404" t="s">
        <v>18987</v>
      </c>
      <c r="E2953" s="655">
        <v>311.54000000000002</v>
      </c>
      <c r="G2953" s="400" t="s">
        <v>128</v>
      </c>
    </row>
    <row r="2954" spans="1:7">
      <c r="A2954" s="660" t="s">
        <v>20172</v>
      </c>
      <c r="B2954" s="402"/>
      <c r="C2954" s="403"/>
      <c r="D2954" s="404"/>
      <c r="E2954" s="655"/>
    </row>
    <row r="2955" spans="1:7">
      <c r="A2955" s="660">
        <v>39849</v>
      </c>
      <c r="B2955" s="402" t="s">
        <v>20168</v>
      </c>
      <c r="C2955" s="403"/>
      <c r="D2955" s="404" t="s">
        <v>18987</v>
      </c>
      <c r="E2955" s="655">
        <v>282.61</v>
      </c>
      <c r="G2955" s="400" t="s">
        <v>128</v>
      </c>
    </row>
    <row r="2956" spans="1:7">
      <c r="A2956" s="660" t="s">
        <v>20173</v>
      </c>
      <c r="B2956" s="402"/>
      <c r="C2956" s="403"/>
      <c r="D2956" s="404"/>
      <c r="E2956" s="655"/>
    </row>
    <row r="2957" spans="1:7">
      <c r="A2957" s="660">
        <v>38464</v>
      </c>
      <c r="B2957" s="402" t="s">
        <v>20174</v>
      </c>
      <c r="C2957" s="403"/>
      <c r="D2957" s="404" t="s">
        <v>18987</v>
      </c>
      <c r="E2957" s="655">
        <v>342.13</v>
      </c>
      <c r="G2957" s="400" t="s">
        <v>128</v>
      </c>
    </row>
    <row r="2958" spans="1:7">
      <c r="A2958" s="660" t="s">
        <v>20175</v>
      </c>
      <c r="B2958" s="402"/>
      <c r="C2958" s="403"/>
      <c r="D2958" s="404"/>
      <c r="E2958" s="655"/>
    </row>
    <row r="2959" spans="1:7">
      <c r="A2959" s="660">
        <v>34493</v>
      </c>
      <c r="B2959" s="402" t="s">
        <v>236</v>
      </c>
      <c r="C2959" s="403"/>
      <c r="D2959" s="404" t="s">
        <v>18987</v>
      </c>
      <c r="E2959" s="655">
        <v>239.62</v>
      </c>
      <c r="G2959" s="400" t="s">
        <v>128</v>
      </c>
    </row>
    <row r="2960" spans="1:7">
      <c r="A2960" s="660" t="s">
        <v>20169</v>
      </c>
      <c r="B2960" s="402"/>
      <c r="C2960" s="403"/>
      <c r="D2960" s="404"/>
      <c r="E2960" s="655"/>
    </row>
    <row r="2961" spans="1:7">
      <c r="A2961" s="660">
        <v>1527</v>
      </c>
      <c r="B2961" s="402" t="s">
        <v>236</v>
      </c>
      <c r="C2961" s="403"/>
      <c r="D2961" s="404" t="s">
        <v>18987</v>
      </c>
      <c r="E2961" s="655">
        <v>279.63</v>
      </c>
      <c r="G2961" s="400" t="s">
        <v>128</v>
      </c>
    </row>
    <row r="2962" spans="1:7">
      <c r="A2962" s="660" t="s">
        <v>20170</v>
      </c>
      <c r="B2962" s="402"/>
      <c r="C2962" s="403"/>
      <c r="D2962" s="404"/>
      <c r="E2962" s="655"/>
    </row>
    <row r="2963" spans="1:7">
      <c r="A2963" s="660">
        <v>38405</v>
      </c>
      <c r="B2963" s="402" t="s">
        <v>236</v>
      </c>
      <c r="C2963" s="403"/>
      <c r="D2963" s="404" t="s">
        <v>18987</v>
      </c>
      <c r="E2963" s="655">
        <v>300.20999999999998</v>
      </c>
      <c r="G2963" s="400" t="s">
        <v>128</v>
      </c>
    </row>
    <row r="2964" spans="1:7">
      <c r="A2964" s="660" t="s">
        <v>20171</v>
      </c>
      <c r="B2964" s="402"/>
      <c r="C2964" s="403"/>
      <c r="D2964" s="404"/>
      <c r="E2964" s="655"/>
    </row>
    <row r="2965" spans="1:7">
      <c r="A2965" s="660">
        <v>38408</v>
      </c>
      <c r="B2965" s="402" t="s">
        <v>236</v>
      </c>
      <c r="C2965" s="403"/>
      <c r="D2965" s="404" t="s">
        <v>18987</v>
      </c>
      <c r="E2965" s="655">
        <v>312.18</v>
      </c>
      <c r="G2965" s="400" t="s">
        <v>128</v>
      </c>
    </row>
    <row r="2966" spans="1:7">
      <c r="A2966" s="660" t="s">
        <v>20172</v>
      </c>
      <c r="B2966" s="402"/>
      <c r="C2966" s="403"/>
      <c r="D2966" s="404"/>
      <c r="E2966" s="655"/>
    </row>
    <row r="2967" spans="1:7">
      <c r="A2967" s="660" t="s">
        <v>19024</v>
      </c>
      <c r="B2967" s="402"/>
      <c r="C2967" s="403"/>
      <c r="D2967" s="404"/>
      <c r="E2967" s="655"/>
    </row>
    <row r="2968" spans="1:7">
      <c r="A2968" s="660" t="s">
        <v>19067</v>
      </c>
      <c r="B2968" s="402"/>
      <c r="C2968" s="403"/>
      <c r="D2968" s="404"/>
      <c r="E2968" s="655"/>
      <c r="G2968" s="400" t="s">
        <v>19068</v>
      </c>
    </row>
    <row r="2969" spans="1:7">
      <c r="A2969" s="660" t="s">
        <v>19069</v>
      </c>
      <c r="B2969" s="402"/>
      <c r="C2969" s="403"/>
      <c r="D2969" s="404"/>
      <c r="E2969" s="655"/>
    </row>
    <row r="2970" spans="1:7">
      <c r="A2970" s="660" t="s">
        <v>19070</v>
      </c>
      <c r="B2970" s="402"/>
      <c r="C2970" s="403"/>
      <c r="D2970" s="404"/>
      <c r="E2970" s="655"/>
    </row>
    <row r="2971" spans="1:7">
      <c r="A2971" s="660" t="s">
        <v>19071</v>
      </c>
      <c r="B2971" s="402"/>
      <c r="C2971" s="403"/>
      <c r="D2971" s="404"/>
      <c r="E2971" s="655"/>
    </row>
    <row r="2972" spans="1:7">
      <c r="A2972" s="660" t="s">
        <v>19072</v>
      </c>
      <c r="B2972" s="402"/>
      <c r="C2972" s="403"/>
      <c r="D2972" s="404"/>
      <c r="E2972" s="655"/>
    </row>
    <row r="2973" spans="1:7">
      <c r="A2973" s="660" t="s">
        <v>19073</v>
      </c>
      <c r="B2973" s="402"/>
      <c r="C2973" s="403"/>
      <c r="D2973" s="404"/>
      <c r="E2973" s="655"/>
    </row>
    <row r="2974" spans="1:7">
      <c r="A2974" s="660" t="s">
        <v>19074</v>
      </c>
      <c r="B2974" s="402"/>
      <c r="C2974" s="403" t="s">
        <v>19115</v>
      </c>
      <c r="D2974" s="404"/>
      <c r="E2974" s="655"/>
    </row>
    <row r="2975" spans="1:7">
      <c r="A2975" s="660" t="s">
        <v>19075</v>
      </c>
      <c r="B2975" s="402"/>
      <c r="C2975" s="403"/>
      <c r="D2975" s="404" t="s">
        <v>19077</v>
      </c>
      <c r="E2975" s="655"/>
      <c r="F2975" s="400" t="s">
        <v>19078</v>
      </c>
      <c r="G2975" s="400" t="s">
        <v>19076</v>
      </c>
    </row>
    <row r="2976" spans="1:7">
      <c r="A2976" s="660" t="s">
        <v>19079</v>
      </c>
      <c r="B2976" s="402" t="s">
        <v>19080</v>
      </c>
      <c r="C2976" s="403"/>
      <c r="D2976" s="404" t="s">
        <v>19081</v>
      </c>
      <c r="E2976" s="655" t="s">
        <v>19082</v>
      </c>
    </row>
    <row r="2977" spans="1:7">
      <c r="A2977" s="660"/>
      <c r="B2977" s="402"/>
      <c r="C2977" s="403"/>
      <c r="D2977" s="404" t="s">
        <v>19083</v>
      </c>
      <c r="E2977" s="655" t="s">
        <v>19084</v>
      </c>
    </row>
    <row r="2978" spans="1:7">
      <c r="A2978" s="660">
        <v>34494</v>
      </c>
      <c r="B2978" s="402" t="s">
        <v>20176</v>
      </c>
      <c r="C2978" s="403"/>
      <c r="D2978" s="404" t="s">
        <v>18987</v>
      </c>
      <c r="E2978" s="655">
        <v>250.26</v>
      </c>
      <c r="G2978" s="400" t="s">
        <v>128</v>
      </c>
    </row>
    <row r="2979" spans="1:7">
      <c r="A2979" s="660" t="s">
        <v>20169</v>
      </c>
      <c r="B2979" s="402"/>
      <c r="C2979" s="403"/>
      <c r="D2979" s="404"/>
      <c r="E2979" s="655"/>
    </row>
    <row r="2980" spans="1:7">
      <c r="A2980" s="660">
        <v>1525</v>
      </c>
      <c r="B2980" s="402" t="s">
        <v>20176</v>
      </c>
      <c r="C2980" s="403"/>
      <c r="D2980" s="404" t="s">
        <v>18987</v>
      </c>
      <c r="E2980" s="655">
        <v>289.05</v>
      </c>
      <c r="G2980" s="400" t="s">
        <v>128</v>
      </c>
    </row>
    <row r="2981" spans="1:7">
      <c r="A2981" s="660" t="s">
        <v>20170</v>
      </c>
      <c r="B2981" s="402"/>
      <c r="C2981" s="403"/>
      <c r="D2981" s="404"/>
      <c r="E2981" s="655"/>
    </row>
    <row r="2982" spans="1:7">
      <c r="A2982" s="660">
        <v>38406</v>
      </c>
      <c r="B2982" s="402" t="s">
        <v>20176</v>
      </c>
      <c r="C2982" s="403"/>
      <c r="D2982" s="404" t="s">
        <v>18987</v>
      </c>
      <c r="E2982" s="655">
        <v>315.43</v>
      </c>
      <c r="G2982" s="400" t="s">
        <v>128</v>
      </c>
    </row>
    <row r="2983" spans="1:7">
      <c r="A2983" s="660" t="s">
        <v>20171</v>
      </c>
      <c r="B2983" s="402"/>
      <c r="C2983" s="403"/>
      <c r="D2983" s="404"/>
      <c r="E2983" s="655"/>
    </row>
    <row r="2984" spans="1:7">
      <c r="A2984" s="660">
        <v>38409</v>
      </c>
      <c r="B2984" s="402" t="s">
        <v>20176</v>
      </c>
      <c r="C2984" s="403"/>
      <c r="D2984" s="404" t="s">
        <v>18987</v>
      </c>
      <c r="E2984" s="655">
        <v>336.5</v>
      </c>
      <c r="G2984" s="400" t="s">
        <v>128</v>
      </c>
    </row>
    <row r="2985" spans="1:7">
      <c r="A2985" s="660" t="s">
        <v>20172</v>
      </c>
      <c r="B2985" s="402"/>
      <c r="C2985" s="403"/>
      <c r="D2985" s="404"/>
      <c r="E2985" s="655"/>
    </row>
    <row r="2986" spans="1:7">
      <c r="A2986" s="660">
        <v>34495</v>
      </c>
      <c r="B2986" s="402" t="s">
        <v>20177</v>
      </c>
      <c r="C2986" s="403"/>
      <c r="D2986" s="404" t="s">
        <v>18987</v>
      </c>
      <c r="E2986" s="655">
        <v>260.94</v>
      </c>
      <c r="G2986" s="400" t="s">
        <v>128</v>
      </c>
    </row>
    <row r="2987" spans="1:7">
      <c r="A2987" s="660" t="s">
        <v>20169</v>
      </c>
      <c r="B2987" s="402"/>
      <c r="C2987" s="403"/>
      <c r="D2987" s="404"/>
      <c r="E2987" s="655"/>
    </row>
    <row r="2988" spans="1:7">
      <c r="A2988" s="660">
        <v>11145</v>
      </c>
      <c r="B2988" s="402" t="s">
        <v>20177</v>
      </c>
      <c r="C2988" s="403"/>
      <c r="D2988" s="404" t="s">
        <v>18987</v>
      </c>
      <c r="E2988" s="655">
        <v>299.41000000000003</v>
      </c>
      <c r="G2988" s="400" t="s">
        <v>128</v>
      </c>
    </row>
    <row r="2989" spans="1:7">
      <c r="A2989" s="660" t="s">
        <v>20170</v>
      </c>
      <c r="B2989" s="402"/>
      <c r="C2989" s="403"/>
      <c r="D2989" s="404"/>
      <c r="E2989" s="655"/>
    </row>
    <row r="2990" spans="1:7">
      <c r="A2990" s="660">
        <v>34496</v>
      </c>
      <c r="B2990" s="402" t="s">
        <v>20178</v>
      </c>
      <c r="C2990" s="403"/>
      <c r="D2990" s="404" t="s">
        <v>18987</v>
      </c>
      <c r="E2990" s="655">
        <v>272.57</v>
      </c>
      <c r="G2990" s="400" t="s">
        <v>128</v>
      </c>
    </row>
    <row r="2991" spans="1:7">
      <c r="A2991" s="660" t="s">
        <v>20169</v>
      </c>
      <c r="B2991" s="402"/>
      <c r="C2991" s="403"/>
      <c r="D2991" s="404"/>
      <c r="E2991" s="655"/>
    </row>
    <row r="2992" spans="1:7">
      <c r="A2992" s="660">
        <v>34479</v>
      </c>
      <c r="B2992" s="402" t="s">
        <v>20178</v>
      </c>
      <c r="C2992" s="403"/>
      <c r="D2992" s="404" t="s">
        <v>18987</v>
      </c>
      <c r="E2992" s="655">
        <v>310.7</v>
      </c>
      <c r="G2992" s="400" t="s">
        <v>128</v>
      </c>
    </row>
    <row r="2993" spans="1:7">
      <c r="A2993" s="660" t="s">
        <v>20170</v>
      </c>
      <c r="B2993" s="402"/>
      <c r="C2993" s="403"/>
      <c r="D2993" s="404"/>
      <c r="E2993" s="655"/>
    </row>
    <row r="2994" spans="1:7">
      <c r="A2994" s="660">
        <v>34481</v>
      </c>
      <c r="B2994" s="402" t="s">
        <v>20179</v>
      </c>
      <c r="C2994" s="403"/>
      <c r="D2994" s="404" t="s">
        <v>18987</v>
      </c>
      <c r="E2994" s="655">
        <v>349.31</v>
      </c>
      <c r="G2994" s="400" t="s">
        <v>128</v>
      </c>
    </row>
    <row r="2995" spans="1:7">
      <c r="A2995" s="660" t="s">
        <v>20170</v>
      </c>
      <c r="B2995" s="402"/>
      <c r="C2995" s="403"/>
      <c r="D2995" s="404"/>
      <c r="E2995" s="655"/>
    </row>
    <row r="2996" spans="1:7">
      <c r="A2996" s="660">
        <v>34483</v>
      </c>
      <c r="B2996" s="402" t="s">
        <v>20180</v>
      </c>
      <c r="C2996" s="403"/>
      <c r="D2996" s="404" t="s">
        <v>18987</v>
      </c>
      <c r="E2996" s="655">
        <v>414.27</v>
      </c>
      <c r="G2996" s="400" t="s">
        <v>128</v>
      </c>
    </row>
    <row r="2997" spans="1:7">
      <c r="A2997" s="660" t="s">
        <v>20170</v>
      </c>
      <c r="B2997" s="402"/>
      <c r="C2997" s="403"/>
      <c r="D2997" s="404"/>
      <c r="E2997" s="655"/>
    </row>
    <row r="2998" spans="1:7">
      <c r="A2998" s="660">
        <v>34871</v>
      </c>
      <c r="B2998" s="402" t="s">
        <v>20181</v>
      </c>
      <c r="C2998" s="403"/>
      <c r="D2998" s="404" t="s">
        <v>18987</v>
      </c>
      <c r="E2998" s="655">
        <v>536.67999999999995</v>
      </c>
      <c r="G2998" s="400" t="s">
        <v>128</v>
      </c>
    </row>
    <row r="2999" spans="1:7">
      <c r="A2999" s="660" t="s">
        <v>20169</v>
      </c>
      <c r="B2999" s="402"/>
      <c r="C2999" s="403"/>
      <c r="D2999" s="404"/>
      <c r="E2999" s="655"/>
    </row>
    <row r="3000" spans="1:7">
      <c r="A3000" s="660">
        <v>34485</v>
      </c>
      <c r="B3000" s="402" t="s">
        <v>20181</v>
      </c>
      <c r="C3000" s="403"/>
      <c r="D3000" s="404" t="s">
        <v>18987</v>
      </c>
      <c r="E3000" s="655">
        <v>531.97</v>
      </c>
      <c r="G3000" s="400" t="s">
        <v>128</v>
      </c>
    </row>
    <row r="3001" spans="1:7">
      <c r="A3001" s="660" t="s">
        <v>20170</v>
      </c>
      <c r="B3001" s="402"/>
      <c r="C3001" s="403"/>
      <c r="D3001" s="404"/>
      <c r="E3001" s="655"/>
    </row>
    <row r="3002" spans="1:7">
      <c r="A3002" s="660">
        <v>34497</v>
      </c>
      <c r="B3002" s="402" t="s">
        <v>20182</v>
      </c>
      <c r="C3002" s="403"/>
      <c r="D3002" s="404" t="s">
        <v>18987</v>
      </c>
      <c r="E3002" s="655">
        <v>734.4</v>
      </c>
      <c r="G3002" s="400" t="s">
        <v>128</v>
      </c>
    </row>
    <row r="3003" spans="1:7">
      <c r="A3003" s="660" t="s">
        <v>20169</v>
      </c>
      <c r="B3003" s="402"/>
      <c r="C3003" s="403"/>
      <c r="D3003" s="404"/>
      <c r="E3003" s="655"/>
    </row>
    <row r="3004" spans="1:7">
      <c r="A3004" s="660">
        <v>34487</v>
      </c>
      <c r="B3004" s="402" t="s">
        <v>20182</v>
      </c>
      <c r="C3004" s="403"/>
      <c r="D3004" s="404" t="s">
        <v>18987</v>
      </c>
      <c r="E3004" s="655">
        <v>706.15</v>
      </c>
      <c r="G3004" s="400" t="s">
        <v>128</v>
      </c>
    </row>
    <row r="3005" spans="1:7">
      <c r="A3005" s="660" t="s">
        <v>20170</v>
      </c>
      <c r="B3005" s="402"/>
      <c r="C3005" s="403"/>
      <c r="D3005" s="404"/>
      <c r="E3005" s="655"/>
    </row>
    <row r="3006" spans="1:7">
      <c r="A3006" s="660">
        <v>14041</v>
      </c>
      <c r="B3006" s="402" t="s">
        <v>20183</v>
      </c>
      <c r="C3006" s="403"/>
      <c r="D3006" s="404" t="s">
        <v>18987</v>
      </c>
      <c r="E3006" s="655">
        <v>230.16</v>
      </c>
      <c r="G3006" s="400" t="s">
        <v>128</v>
      </c>
    </row>
    <row r="3007" spans="1:7">
      <c r="A3007" s="660" t="s">
        <v>20184</v>
      </c>
      <c r="B3007" s="402"/>
      <c r="C3007" s="403"/>
      <c r="D3007" s="404"/>
      <c r="E3007" s="655"/>
    </row>
    <row r="3008" spans="1:7">
      <c r="A3008" s="660">
        <v>1523</v>
      </c>
      <c r="B3008" s="402" t="s">
        <v>20185</v>
      </c>
      <c r="C3008" s="403"/>
      <c r="D3008" s="404" t="s">
        <v>18987</v>
      </c>
      <c r="E3008" s="655">
        <v>232.36</v>
      </c>
      <c r="G3008" s="400" t="s">
        <v>128</v>
      </c>
    </row>
    <row r="3009" spans="1:7">
      <c r="A3009" s="660" t="s">
        <v>20184</v>
      </c>
      <c r="B3009" s="402"/>
      <c r="C3009" s="403"/>
      <c r="D3009" s="404"/>
      <c r="E3009" s="655"/>
    </row>
    <row r="3010" spans="1:7">
      <c r="A3010" s="660">
        <v>14052</v>
      </c>
      <c r="B3010" s="402" t="s">
        <v>20186</v>
      </c>
      <c r="C3010" s="403"/>
      <c r="D3010" s="404" t="s">
        <v>18987</v>
      </c>
      <c r="E3010" s="655">
        <v>6.76</v>
      </c>
      <c r="G3010" s="400" t="s">
        <v>108</v>
      </c>
    </row>
    <row r="3011" spans="1:7">
      <c r="A3011" s="660" t="s">
        <v>20187</v>
      </c>
      <c r="B3011" s="402"/>
      <c r="C3011" s="403"/>
      <c r="D3011" s="404"/>
      <c r="E3011" s="655"/>
    </row>
    <row r="3012" spans="1:7">
      <c r="A3012" s="660">
        <v>14054</v>
      </c>
      <c r="B3012" s="402" t="s">
        <v>2137</v>
      </c>
      <c r="C3012" s="403"/>
      <c r="D3012" s="404" t="s">
        <v>18987</v>
      </c>
      <c r="E3012" s="655">
        <v>8.7899999999999991</v>
      </c>
      <c r="G3012" s="400" t="s">
        <v>108</v>
      </c>
    </row>
    <row r="3013" spans="1:7">
      <c r="A3013" s="660">
        <v>14053</v>
      </c>
      <c r="B3013" s="402" t="s">
        <v>20188</v>
      </c>
      <c r="C3013" s="403"/>
      <c r="D3013" s="404" t="s">
        <v>18987</v>
      </c>
      <c r="E3013" s="655">
        <v>6.87</v>
      </c>
      <c r="G3013" s="400" t="s">
        <v>108</v>
      </c>
    </row>
    <row r="3014" spans="1:7">
      <c r="A3014" s="660" t="s">
        <v>20187</v>
      </c>
      <c r="B3014" s="402"/>
      <c r="C3014" s="403"/>
      <c r="D3014" s="404"/>
      <c r="E3014" s="655"/>
    </row>
    <row r="3015" spans="1:7">
      <c r="A3015" s="660">
        <v>2558</v>
      </c>
      <c r="B3015" s="402" t="s">
        <v>20189</v>
      </c>
      <c r="C3015" s="403"/>
      <c r="D3015" s="404" t="s">
        <v>18987</v>
      </c>
      <c r="E3015" s="655">
        <v>5.17</v>
      </c>
      <c r="G3015" s="400" t="s">
        <v>108</v>
      </c>
    </row>
    <row r="3016" spans="1:7">
      <c r="A3016" s="660" t="s">
        <v>20187</v>
      </c>
      <c r="B3016" s="402"/>
      <c r="C3016" s="403"/>
      <c r="D3016" s="404"/>
      <c r="E3016" s="655"/>
    </row>
    <row r="3017" spans="1:7">
      <c r="A3017" s="660">
        <v>2560</v>
      </c>
      <c r="B3017" s="402" t="s">
        <v>2138</v>
      </c>
      <c r="C3017" s="403"/>
      <c r="D3017" s="404" t="s">
        <v>18987</v>
      </c>
      <c r="E3017" s="655">
        <v>9.1</v>
      </c>
      <c r="G3017" s="400" t="s">
        <v>108</v>
      </c>
    </row>
    <row r="3018" spans="1:7">
      <c r="A3018" s="660">
        <v>2559</v>
      </c>
      <c r="B3018" s="402" t="s">
        <v>20190</v>
      </c>
      <c r="C3018" s="403"/>
      <c r="D3018" s="404" t="s">
        <v>18991</v>
      </c>
      <c r="E3018" s="655">
        <v>7.28</v>
      </c>
      <c r="G3018" s="400" t="s">
        <v>108</v>
      </c>
    </row>
    <row r="3019" spans="1:7">
      <c r="A3019" s="660" t="s">
        <v>20187</v>
      </c>
      <c r="B3019" s="402"/>
      <c r="C3019" s="403"/>
      <c r="D3019" s="404"/>
      <c r="E3019" s="655"/>
    </row>
    <row r="3020" spans="1:7">
      <c r="A3020" s="660">
        <v>2592</v>
      </c>
      <c r="B3020" s="402" t="s">
        <v>2139</v>
      </c>
      <c r="C3020" s="403"/>
      <c r="D3020" s="404" t="s">
        <v>18987</v>
      </c>
      <c r="E3020" s="655">
        <v>120.68</v>
      </c>
      <c r="G3020" s="400" t="s">
        <v>108</v>
      </c>
    </row>
    <row r="3021" spans="1:7">
      <c r="A3021" s="660">
        <v>2566</v>
      </c>
      <c r="B3021" s="402" t="s">
        <v>20191</v>
      </c>
      <c r="C3021" s="403"/>
      <c r="D3021" s="404" t="s">
        <v>18987</v>
      </c>
      <c r="E3021" s="655">
        <v>12.14</v>
      </c>
      <c r="G3021" s="400" t="s">
        <v>108</v>
      </c>
    </row>
    <row r="3022" spans="1:7">
      <c r="A3022" s="660" t="s">
        <v>20187</v>
      </c>
      <c r="B3022" s="402"/>
      <c r="C3022" s="403"/>
      <c r="D3022" s="404"/>
      <c r="E3022" s="655"/>
    </row>
    <row r="3023" spans="1:7">
      <c r="A3023" s="660">
        <v>2589</v>
      </c>
      <c r="B3023" s="402" t="s">
        <v>20192</v>
      </c>
      <c r="C3023" s="403"/>
      <c r="D3023" s="404" t="s">
        <v>18987</v>
      </c>
      <c r="E3023" s="655">
        <v>16.14</v>
      </c>
      <c r="G3023" s="400" t="s">
        <v>108</v>
      </c>
    </row>
    <row r="3024" spans="1:7">
      <c r="A3024" s="660" t="s">
        <v>20187</v>
      </c>
      <c r="B3024" s="402"/>
      <c r="C3024" s="403"/>
      <c r="D3024" s="404"/>
      <c r="E3024" s="655"/>
    </row>
    <row r="3025" spans="1:7">
      <c r="A3025" s="660">
        <v>2591</v>
      </c>
      <c r="B3025" s="402" t="s">
        <v>20193</v>
      </c>
      <c r="C3025" s="403"/>
      <c r="D3025" s="404" t="s">
        <v>18987</v>
      </c>
      <c r="E3025" s="655">
        <v>5.88</v>
      </c>
      <c r="G3025" s="400" t="s">
        <v>108</v>
      </c>
    </row>
    <row r="3026" spans="1:7">
      <c r="A3026" s="660" t="s">
        <v>20187</v>
      </c>
      <c r="B3026" s="402"/>
      <c r="C3026" s="403"/>
      <c r="D3026" s="404"/>
      <c r="E3026" s="655"/>
    </row>
    <row r="3027" spans="1:7">
      <c r="A3027" s="660">
        <v>2590</v>
      </c>
      <c r="B3027" s="402" t="s">
        <v>2140</v>
      </c>
      <c r="C3027" s="403"/>
      <c r="D3027" s="404" t="s">
        <v>18987</v>
      </c>
      <c r="E3027" s="655">
        <v>9.9</v>
      </c>
      <c r="G3027" s="400" t="s">
        <v>108</v>
      </c>
    </row>
    <row r="3028" spans="1:7">
      <c r="A3028" s="660">
        <v>2567</v>
      </c>
      <c r="B3028" s="402" t="s">
        <v>2141</v>
      </c>
      <c r="C3028" s="403"/>
      <c r="D3028" s="404" t="s">
        <v>18987</v>
      </c>
      <c r="E3028" s="655">
        <v>23.68</v>
      </c>
      <c r="G3028" s="400" t="s">
        <v>108</v>
      </c>
    </row>
    <row r="3029" spans="1:7">
      <c r="A3029" s="660">
        <v>2565</v>
      </c>
      <c r="B3029" s="402" t="s">
        <v>20194</v>
      </c>
      <c r="C3029" s="403"/>
      <c r="D3029" s="404" t="s">
        <v>18987</v>
      </c>
      <c r="E3029" s="655">
        <v>5.89</v>
      </c>
      <c r="G3029" s="400" t="s">
        <v>108</v>
      </c>
    </row>
    <row r="3030" spans="1:7">
      <c r="A3030" s="660" t="s">
        <v>20187</v>
      </c>
      <c r="B3030" s="402"/>
      <c r="C3030" s="403"/>
      <c r="D3030" s="404"/>
      <c r="E3030" s="655"/>
    </row>
    <row r="3031" spans="1:7">
      <c r="A3031" s="660">
        <v>2568</v>
      </c>
      <c r="B3031" s="402" t="s">
        <v>2142</v>
      </c>
      <c r="C3031" s="403"/>
      <c r="D3031" s="404" t="s">
        <v>18987</v>
      </c>
      <c r="E3031" s="655">
        <v>65.75</v>
      </c>
      <c r="G3031" s="400" t="s">
        <v>108</v>
      </c>
    </row>
    <row r="3032" spans="1:7">
      <c r="A3032" s="660">
        <v>2594</v>
      </c>
      <c r="B3032" s="402" t="s">
        <v>2143</v>
      </c>
      <c r="C3032" s="403"/>
      <c r="D3032" s="404" t="s">
        <v>18987</v>
      </c>
      <c r="E3032" s="655">
        <v>109.54</v>
      </c>
      <c r="G3032" s="400" t="s">
        <v>108</v>
      </c>
    </row>
    <row r="3033" spans="1:7">
      <c r="A3033" s="660">
        <v>2587</v>
      </c>
      <c r="B3033" s="402" t="s">
        <v>20195</v>
      </c>
      <c r="C3033" s="403"/>
      <c r="D3033" s="404" t="s">
        <v>18987</v>
      </c>
      <c r="E3033" s="655">
        <v>18.670000000000002</v>
      </c>
      <c r="G3033" s="400" t="s">
        <v>108</v>
      </c>
    </row>
    <row r="3034" spans="1:7">
      <c r="A3034" s="660" t="s">
        <v>20187</v>
      </c>
      <c r="B3034" s="402"/>
      <c r="C3034" s="403"/>
      <c r="D3034" s="404"/>
      <c r="E3034" s="655"/>
    </row>
    <row r="3035" spans="1:7">
      <c r="A3035" s="660" t="s">
        <v>19024</v>
      </c>
      <c r="B3035" s="402"/>
      <c r="C3035" s="403"/>
      <c r="D3035" s="404"/>
      <c r="E3035" s="655"/>
    </row>
    <row r="3036" spans="1:7">
      <c r="A3036" s="660" t="s">
        <v>19067</v>
      </c>
      <c r="B3036" s="402"/>
      <c r="C3036" s="403"/>
      <c r="D3036" s="404"/>
      <c r="E3036" s="655"/>
      <c r="G3036" s="400" t="s">
        <v>19068</v>
      </c>
    </row>
    <row r="3037" spans="1:7">
      <c r="A3037" s="660" t="s">
        <v>19069</v>
      </c>
      <c r="B3037" s="402"/>
      <c r="C3037" s="403"/>
      <c r="D3037" s="404"/>
      <c r="E3037" s="655"/>
    </row>
    <row r="3038" spans="1:7">
      <c r="A3038" s="660" t="s">
        <v>19070</v>
      </c>
      <c r="B3038" s="402"/>
      <c r="C3038" s="403"/>
      <c r="D3038" s="404"/>
      <c r="E3038" s="655"/>
    </row>
    <row r="3039" spans="1:7">
      <c r="A3039" s="660" t="s">
        <v>19071</v>
      </c>
      <c r="B3039" s="402"/>
      <c r="C3039" s="403"/>
      <c r="D3039" s="404"/>
      <c r="E3039" s="655"/>
    </row>
    <row r="3040" spans="1:7">
      <c r="A3040" s="660" t="s">
        <v>19072</v>
      </c>
      <c r="B3040" s="402"/>
      <c r="C3040" s="403"/>
      <c r="D3040" s="404"/>
      <c r="E3040" s="655"/>
    </row>
    <row r="3041" spans="1:7">
      <c r="A3041" s="660" t="s">
        <v>19073</v>
      </c>
      <c r="B3041" s="402"/>
      <c r="C3041" s="403"/>
      <c r="D3041" s="404"/>
      <c r="E3041" s="655"/>
    </row>
    <row r="3042" spans="1:7">
      <c r="A3042" s="660" t="s">
        <v>19074</v>
      </c>
      <c r="B3042" s="402"/>
      <c r="C3042" s="403" t="s">
        <v>19115</v>
      </c>
      <c r="D3042" s="404"/>
      <c r="E3042" s="655"/>
    </row>
    <row r="3043" spans="1:7">
      <c r="A3043" s="660" t="s">
        <v>19075</v>
      </c>
      <c r="B3043" s="402"/>
      <c r="C3043" s="403"/>
      <c r="D3043" s="404" t="s">
        <v>19077</v>
      </c>
      <c r="E3043" s="655"/>
      <c r="F3043" s="400" t="s">
        <v>19078</v>
      </c>
      <c r="G3043" s="400" t="s">
        <v>19076</v>
      </c>
    </row>
    <row r="3044" spans="1:7">
      <c r="A3044" s="660" t="s">
        <v>19079</v>
      </c>
      <c r="B3044" s="402" t="s">
        <v>19080</v>
      </c>
      <c r="C3044" s="403"/>
      <c r="D3044" s="404" t="s">
        <v>19081</v>
      </c>
      <c r="E3044" s="655" t="s">
        <v>19082</v>
      </c>
    </row>
    <row r="3045" spans="1:7">
      <c r="A3045" s="660"/>
      <c r="B3045" s="402"/>
      <c r="C3045" s="403"/>
      <c r="D3045" s="404" t="s">
        <v>19083</v>
      </c>
      <c r="E3045" s="655" t="s">
        <v>19084</v>
      </c>
    </row>
    <row r="3046" spans="1:7">
      <c r="A3046" s="660">
        <v>2588</v>
      </c>
      <c r="B3046" s="402" t="s">
        <v>20196</v>
      </c>
      <c r="C3046" s="403"/>
      <c r="D3046" s="404" t="s">
        <v>18987</v>
      </c>
      <c r="E3046" s="655">
        <v>14.83</v>
      </c>
      <c r="G3046" s="400" t="s">
        <v>108</v>
      </c>
    </row>
    <row r="3047" spans="1:7">
      <c r="A3047" s="660" t="s">
        <v>20187</v>
      </c>
      <c r="B3047" s="402"/>
      <c r="C3047" s="403"/>
      <c r="D3047" s="404"/>
      <c r="E3047" s="655"/>
    </row>
    <row r="3048" spans="1:7">
      <c r="A3048" s="660">
        <v>2569</v>
      </c>
      <c r="B3048" s="402" t="s">
        <v>20197</v>
      </c>
      <c r="C3048" s="403"/>
      <c r="D3048" s="404" t="s">
        <v>18987</v>
      </c>
      <c r="E3048" s="655">
        <v>5.71</v>
      </c>
      <c r="G3048" s="400" t="s">
        <v>108</v>
      </c>
    </row>
    <row r="3049" spans="1:7">
      <c r="A3049" s="660" t="s">
        <v>20187</v>
      </c>
      <c r="B3049" s="402"/>
      <c r="C3049" s="403"/>
      <c r="D3049" s="404"/>
      <c r="E3049" s="655"/>
    </row>
    <row r="3050" spans="1:7">
      <c r="A3050" s="660">
        <v>2570</v>
      </c>
      <c r="B3050" s="402" t="s">
        <v>2144</v>
      </c>
      <c r="C3050" s="403"/>
      <c r="D3050" s="404" t="s">
        <v>18987</v>
      </c>
      <c r="E3050" s="655">
        <v>9.58</v>
      </c>
      <c r="G3050" s="400" t="s">
        <v>108</v>
      </c>
    </row>
    <row r="3051" spans="1:7">
      <c r="A3051" s="660">
        <v>2571</v>
      </c>
      <c r="B3051" s="402" t="s">
        <v>2145</v>
      </c>
      <c r="C3051" s="403"/>
      <c r="D3051" s="404" t="s">
        <v>18987</v>
      </c>
      <c r="E3051" s="655">
        <v>28.43</v>
      </c>
      <c r="G3051" s="400" t="s">
        <v>108</v>
      </c>
    </row>
    <row r="3052" spans="1:7">
      <c r="A3052" s="660">
        <v>2593</v>
      </c>
      <c r="B3052" s="402" t="s">
        <v>20198</v>
      </c>
      <c r="C3052" s="403"/>
      <c r="D3052" s="404" t="s">
        <v>18987</v>
      </c>
      <c r="E3052" s="655">
        <v>6.09</v>
      </c>
      <c r="G3052" s="400" t="s">
        <v>108</v>
      </c>
    </row>
    <row r="3053" spans="1:7">
      <c r="A3053" s="660" t="s">
        <v>20187</v>
      </c>
      <c r="B3053" s="402"/>
      <c r="C3053" s="403"/>
      <c r="D3053" s="404"/>
      <c r="E3053" s="655"/>
    </row>
    <row r="3054" spans="1:7">
      <c r="A3054" s="660">
        <v>2572</v>
      </c>
      <c r="B3054" s="402" t="s">
        <v>2146</v>
      </c>
      <c r="C3054" s="403"/>
      <c r="D3054" s="404" t="s">
        <v>18987</v>
      </c>
      <c r="E3054" s="655">
        <v>84.08</v>
      </c>
      <c r="G3054" s="400" t="s">
        <v>108</v>
      </c>
    </row>
    <row r="3055" spans="1:7">
      <c r="A3055" s="660">
        <v>2595</v>
      </c>
      <c r="B3055" s="402" t="s">
        <v>2147</v>
      </c>
      <c r="C3055" s="403"/>
      <c r="D3055" s="404" t="s">
        <v>18987</v>
      </c>
      <c r="E3055" s="655">
        <v>131.19</v>
      </c>
      <c r="G3055" s="400" t="s">
        <v>108</v>
      </c>
    </row>
    <row r="3056" spans="1:7">
      <c r="A3056" s="660">
        <v>2576</v>
      </c>
      <c r="B3056" s="402" t="s">
        <v>20199</v>
      </c>
      <c r="C3056" s="403"/>
      <c r="D3056" s="404" t="s">
        <v>18987</v>
      </c>
      <c r="E3056" s="655">
        <v>22.36</v>
      </c>
      <c r="G3056" s="400" t="s">
        <v>108</v>
      </c>
    </row>
    <row r="3057" spans="1:7">
      <c r="A3057" s="660" t="s">
        <v>20187</v>
      </c>
      <c r="B3057" s="402"/>
      <c r="C3057" s="403"/>
      <c r="D3057" s="404"/>
      <c r="E3057" s="655"/>
    </row>
    <row r="3058" spans="1:7">
      <c r="A3058" s="660">
        <v>2575</v>
      </c>
      <c r="B3058" s="402" t="s">
        <v>20200</v>
      </c>
      <c r="C3058" s="403"/>
      <c r="D3058" s="404" t="s">
        <v>18987</v>
      </c>
      <c r="E3058" s="655">
        <v>16.809999999999999</v>
      </c>
      <c r="G3058" s="400" t="s">
        <v>108</v>
      </c>
    </row>
    <row r="3059" spans="1:7">
      <c r="A3059" s="660" t="s">
        <v>20187</v>
      </c>
      <c r="B3059" s="402"/>
      <c r="C3059" s="403"/>
      <c r="D3059" s="404"/>
      <c r="E3059" s="655"/>
    </row>
    <row r="3060" spans="1:7">
      <c r="A3060" s="660">
        <v>2573</v>
      </c>
      <c r="B3060" s="402" t="s">
        <v>2148</v>
      </c>
      <c r="C3060" s="403"/>
      <c r="D3060" s="404" t="s">
        <v>18987</v>
      </c>
      <c r="E3060" s="655">
        <v>6.98</v>
      </c>
      <c r="G3060" s="400" t="s">
        <v>108</v>
      </c>
    </row>
    <row r="3061" spans="1:7">
      <c r="A3061" s="660">
        <v>2586</v>
      </c>
      <c r="B3061" s="402" t="s">
        <v>2149</v>
      </c>
      <c r="C3061" s="403"/>
      <c r="D3061" s="404" t="s">
        <v>18987</v>
      </c>
      <c r="E3061" s="655">
        <v>11.31</v>
      </c>
      <c r="G3061" s="400" t="s">
        <v>108</v>
      </c>
    </row>
    <row r="3062" spans="1:7">
      <c r="A3062" s="660">
        <v>2577</v>
      </c>
      <c r="B3062" s="402" t="s">
        <v>2150</v>
      </c>
      <c r="C3062" s="403"/>
      <c r="D3062" s="404" t="s">
        <v>18987</v>
      </c>
      <c r="E3062" s="655">
        <v>30.3</v>
      </c>
      <c r="G3062" s="400" t="s">
        <v>108</v>
      </c>
    </row>
    <row r="3063" spans="1:7">
      <c r="A3063" s="660">
        <v>2574</v>
      </c>
      <c r="B3063" s="402" t="s">
        <v>2151</v>
      </c>
      <c r="C3063" s="403"/>
      <c r="D3063" s="404" t="s">
        <v>18987</v>
      </c>
      <c r="E3063" s="655">
        <v>7.02</v>
      </c>
      <c r="G3063" s="400" t="s">
        <v>108</v>
      </c>
    </row>
    <row r="3064" spans="1:7">
      <c r="A3064" s="660">
        <v>2578</v>
      </c>
      <c r="B3064" s="402" t="s">
        <v>2152</v>
      </c>
      <c r="C3064" s="403"/>
      <c r="D3064" s="404" t="s">
        <v>18987</v>
      </c>
      <c r="E3064" s="655">
        <v>94.61</v>
      </c>
      <c r="G3064" s="400" t="s">
        <v>108</v>
      </c>
    </row>
    <row r="3065" spans="1:7">
      <c r="A3065" s="660">
        <v>2585</v>
      </c>
      <c r="B3065" s="402" t="s">
        <v>2153</v>
      </c>
      <c r="C3065" s="403"/>
      <c r="D3065" s="404" t="s">
        <v>18987</v>
      </c>
      <c r="E3065" s="655">
        <v>129.83000000000001</v>
      </c>
      <c r="G3065" s="400" t="s">
        <v>108</v>
      </c>
    </row>
    <row r="3066" spans="1:7">
      <c r="A3066" s="660">
        <v>12008</v>
      </c>
      <c r="B3066" s="402" t="s">
        <v>2154</v>
      </c>
      <c r="C3066" s="403"/>
      <c r="D3066" s="404" t="s">
        <v>18987</v>
      </c>
      <c r="E3066" s="655">
        <v>69.66</v>
      </c>
      <c r="G3066" s="400" t="s">
        <v>108</v>
      </c>
    </row>
    <row r="3067" spans="1:7">
      <c r="A3067" s="660">
        <v>2582</v>
      </c>
      <c r="B3067" s="402" t="s">
        <v>20201</v>
      </c>
      <c r="C3067" s="403"/>
      <c r="D3067" s="404" t="s">
        <v>18987</v>
      </c>
      <c r="E3067" s="655">
        <v>20.74</v>
      </c>
      <c r="G3067" s="400" t="s">
        <v>108</v>
      </c>
    </row>
    <row r="3068" spans="1:7">
      <c r="A3068" s="660" t="s">
        <v>20187</v>
      </c>
      <c r="B3068" s="402"/>
      <c r="C3068" s="403"/>
      <c r="D3068" s="404"/>
      <c r="E3068" s="655"/>
    </row>
    <row r="3069" spans="1:7">
      <c r="A3069" s="660">
        <v>2597</v>
      </c>
      <c r="B3069" s="402" t="s">
        <v>20202</v>
      </c>
      <c r="C3069" s="403"/>
      <c r="D3069" s="404" t="s">
        <v>18987</v>
      </c>
      <c r="E3069" s="655">
        <v>17.78</v>
      </c>
      <c r="G3069" s="400" t="s">
        <v>108</v>
      </c>
    </row>
    <row r="3070" spans="1:7">
      <c r="A3070" s="660" t="s">
        <v>20187</v>
      </c>
      <c r="B3070" s="402"/>
      <c r="C3070" s="403"/>
      <c r="D3070" s="404"/>
      <c r="E3070" s="655"/>
    </row>
    <row r="3071" spans="1:7">
      <c r="A3071" s="660">
        <v>2579</v>
      </c>
      <c r="B3071" s="402" t="s">
        <v>20203</v>
      </c>
      <c r="C3071" s="403"/>
      <c r="D3071" s="404" t="s">
        <v>18987</v>
      </c>
      <c r="E3071" s="655">
        <v>8.4600000000000009</v>
      </c>
      <c r="G3071" s="400" t="s">
        <v>108</v>
      </c>
    </row>
    <row r="3072" spans="1:7">
      <c r="A3072" s="660" t="s">
        <v>20187</v>
      </c>
      <c r="B3072" s="402"/>
      <c r="C3072" s="403"/>
      <c r="D3072" s="404"/>
      <c r="E3072" s="655"/>
    </row>
    <row r="3073" spans="1:7">
      <c r="A3073" s="660">
        <v>2581</v>
      </c>
      <c r="B3073" s="402" t="s">
        <v>2155</v>
      </c>
      <c r="C3073" s="403"/>
      <c r="D3073" s="404" t="s">
        <v>18987</v>
      </c>
      <c r="E3073" s="655">
        <v>10.83</v>
      </c>
      <c r="G3073" s="400" t="s">
        <v>108</v>
      </c>
    </row>
    <row r="3074" spans="1:7">
      <c r="A3074" s="660">
        <v>2596</v>
      </c>
      <c r="B3074" s="402" t="s">
        <v>2156</v>
      </c>
      <c r="C3074" s="403"/>
      <c r="D3074" s="404" t="s">
        <v>18987</v>
      </c>
      <c r="E3074" s="655">
        <v>32.03</v>
      </c>
      <c r="G3074" s="400" t="s">
        <v>108</v>
      </c>
    </row>
    <row r="3075" spans="1:7">
      <c r="A3075" s="660">
        <v>2580</v>
      </c>
      <c r="B3075" s="402" t="s">
        <v>20204</v>
      </c>
      <c r="C3075" s="403"/>
      <c r="D3075" s="404" t="s">
        <v>18987</v>
      </c>
      <c r="E3075" s="655">
        <v>9.27</v>
      </c>
      <c r="G3075" s="400" t="s">
        <v>108</v>
      </c>
    </row>
    <row r="3076" spans="1:7">
      <c r="A3076" s="660" t="s">
        <v>20187</v>
      </c>
      <c r="B3076" s="402"/>
      <c r="C3076" s="403"/>
      <c r="D3076" s="404"/>
      <c r="E3076" s="655"/>
    </row>
    <row r="3077" spans="1:7">
      <c r="A3077" s="660">
        <v>2583</v>
      </c>
      <c r="B3077" s="402" t="s">
        <v>2157</v>
      </c>
      <c r="C3077" s="403"/>
      <c r="D3077" s="404" t="s">
        <v>18987</v>
      </c>
      <c r="E3077" s="655">
        <v>77.91</v>
      </c>
      <c r="G3077" s="400" t="s">
        <v>108</v>
      </c>
    </row>
    <row r="3078" spans="1:7">
      <c r="A3078" s="660">
        <v>2584</v>
      </c>
      <c r="B3078" s="402" t="s">
        <v>2158</v>
      </c>
      <c r="C3078" s="403"/>
      <c r="D3078" s="404" t="s">
        <v>18987</v>
      </c>
      <c r="E3078" s="655">
        <v>129.69999999999999</v>
      </c>
      <c r="G3078" s="400" t="s">
        <v>108</v>
      </c>
    </row>
    <row r="3079" spans="1:7">
      <c r="A3079" s="660">
        <v>12010</v>
      </c>
      <c r="B3079" s="402" t="s">
        <v>2159</v>
      </c>
      <c r="C3079" s="403" t="s">
        <v>108</v>
      </c>
      <c r="D3079" s="404" t="s">
        <v>18987</v>
      </c>
      <c r="E3079" s="655">
        <v>9.6300000000000008</v>
      </c>
    </row>
    <row r="3080" spans="1:7">
      <c r="A3080" s="660">
        <v>12011</v>
      </c>
      <c r="B3080" s="402" t="s">
        <v>2160</v>
      </c>
      <c r="C3080" s="403" t="s">
        <v>108</v>
      </c>
      <c r="D3080" s="404" t="s">
        <v>18987</v>
      </c>
      <c r="E3080" s="655">
        <v>9.5500000000000007</v>
      </c>
    </row>
    <row r="3081" spans="1:7">
      <c r="A3081" s="660">
        <v>12016</v>
      </c>
      <c r="B3081" s="402" t="s">
        <v>2161</v>
      </c>
      <c r="C3081" s="403" t="s">
        <v>108</v>
      </c>
      <c r="D3081" s="404" t="s">
        <v>18987</v>
      </c>
      <c r="E3081" s="655">
        <v>6.38</v>
      </c>
    </row>
    <row r="3082" spans="1:7">
      <c r="A3082" s="660">
        <v>12015</v>
      </c>
      <c r="B3082" s="402" t="s">
        <v>2162</v>
      </c>
      <c r="C3082" s="403" t="s">
        <v>108</v>
      </c>
      <c r="D3082" s="404" t="s">
        <v>18987</v>
      </c>
      <c r="E3082" s="655">
        <v>21.12</v>
      </c>
    </row>
    <row r="3083" spans="1:7">
      <c r="A3083" s="660">
        <v>12017</v>
      </c>
      <c r="B3083" s="402" t="s">
        <v>2163</v>
      </c>
      <c r="C3083" s="403" t="s">
        <v>108</v>
      </c>
      <c r="D3083" s="404" t="s">
        <v>18987</v>
      </c>
      <c r="E3083" s="655">
        <v>6.46</v>
      </c>
    </row>
    <row r="3084" spans="1:7">
      <c r="A3084" s="660">
        <v>12020</v>
      </c>
      <c r="B3084" s="402" t="s">
        <v>2164</v>
      </c>
      <c r="C3084" s="403" t="s">
        <v>108</v>
      </c>
      <c r="D3084" s="404" t="s">
        <v>18987</v>
      </c>
      <c r="E3084" s="655">
        <v>6.71</v>
      </c>
    </row>
    <row r="3085" spans="1:7">
      <c r="A3085" s="660">
        <v>12019</v>
      </c>
      <c r="B3085" s="402" t="s">
        <v>2165</v>
      </c>
      <c r="C3085" s="403" t="s">
        <v>108</v>
      </c>
      <c r="D3085" s="404" t="s">
        <v>18987</v>
      </c>
      <c r="E3085" s="655">
        <v>23.46</v>
      </c>
    </row>
    <row r="3086" spans="1:7">
      <c r="A3086" s="660">
        <v>12021</v>
      </c>
      <c r="B3086" s="402" t="s">
        <v>2166</v>
      </c>
      <c r="C3086" s="403" t="s">
        <v>108</v>
      </c>
      <c r="D3086" s="404" t="s">
        <v>18987</v>
      </c>
      <c r="E3086" s="655">
        <v>6.5</v>
      </c>
    </row>
    <row r="3087" spans="1:7">
      <c r="A3087" s="660">
        <v>12024</v>
      </c>
      <c r="B3087" s="402" t="s">
        <v>2167</v>
      </c>
      <c r="C3087" s="403" t="s">
        <v>108</v>
      </c>
      <c r="D3087" s="404" t="s">
        <v>18987</v>
      </c>
      <c r="E3087" s="655">
        <v>18.600000000000001</v>
      </c>
    </row>
    <row r="3088" spans="1:7">
      <c r="A3088" s="660">
        <v>12025</v>
      </c>
      <c r="B3088" s="402" t="s">
        <v>2168</v>
      </c>
      <c r="C3088" s="403" t="s">
        <v>108</v>
      </c>
      <c r="D3088" s="404" t="s">
        <v>18987</v>
      </c>
      <c r="E3088" s="655">
        <v>15.56</v>
      </c>
    </row>
    <row r="3089" spans="1:7">
      <c r="A3089" s="660">
        <v>12026</v>
      </c>
      <c r="B3089" s="402" t="s">
        <v>2169</v>
      </c>
      <c r="C3089" s="403" t="s">
        <v>108</v>
      </c>
      <c r="D3089" s="404" t="s">
        <v>18987</v>
      </c>
      <c r="E3089" s="655">
        <v>15.76</v>
      </c>
    </row>
    <row r="3090" spans="1:7">
      <c r="A3090" s="660">
        <v>12029</v>
      </c>
      <c r="B3090" s="402" t="s">
        <v>2170</v>
      </c>
      <c r="C3090" s="403" t="s">
        <v>108</v>
      </c>
      <c r="D3090" s="404" t="s">
        <v>18987</v>
      </c>
      <c r="E3090" s="655">
        <v>16.13</v>
      </c>
    </row>
    <row r="3091" spans="1:7">
      <c r="A3091" s="660">
        <v>12623</v>
      </c>
      <c r="B3091" s="402" t="s">
        <v>20205</v>
      </c>
      <c r="C3091" s="403"/>
      <c r="D3091" s="404" t="s">
        <v>18987</v>
      </c>
      <c r="E3091" s="655">
        <v>9.3000000000000007</v>
      </c>
      <c r="G3091" s="400" t="s">
        <v>121</v>
      </c>
    </row>
    <row r="3092" spans="1:7">
      <c r="A3092" s="660" t="s">
        <v>19424</v>
      </c>
      <c r="B3092" s="402"/>
      <c r="C3092" s="403"/>
      <c r="D3092" s="404"/>
      <c r="E3092" s="655"/>
    </row>
    <row r="3093" spans="1:7">
      <c r="A3093" s="660">
        <v>34498</v>
      </c>
      <c r="B3093" s="402" t="s">
        <v>2171</v>
      </c>
      <c r="C3093" s="403" t="s">
        <v>108</v>
      </c>
      <c r="D3093" s="404" t="s">
        <v>18987</v>
      </c>
      <c r="E3093" s="655">
        <v>83.14</v>
      </c>
    </row>
    <row r="3094" spans="1:7">
      <c r="A3094" s="660">
        <v>13244</v>
      </c>
      <c r="B3094" s="402" t="s">
        <v>2172</v>
      </c>
      <c r="C3094" s="403"/>
      <c r="D3094" s="404" t="s">
        <v>18991</v>
      </c>
      <c r="E3094" s="655">
        <v>35</v>
      </c>
      <c r="F3094" s="400" t="s">
        <v>108</v>
      </c>
    </row>
    <row r="3095" spans="1:7">
      <c r="A3095" s="660">
        <v>39862</v>
      </c>
      <c r="B3095" s="402" t="s">
        <v>2173</v>
      </c>
      <c r="C3095" s="403"/>
      <c r="D3095" s="404" t="s">
        <v>18987</v>
      </c>
      <c r="E3095" s="655">
        <v>7.42</v>
      </c>
      <c r="G3095" s="400" t="s">
        <v>108</v>
      </c>
    </row>
    <row r="3096" spans="1:7">
      <c r="A3096" s="660">
        <v>39863</v>
      </c>
      <c r="B3096" s="402" t="s">
        <v>2174</v>
      </c>
      <c r="C3096" s="403"/>
      <c r="D3096" s="404" t="s">
        <v>18987</v>
      </c>
      <c r="E3096" s="655">
        <v>7.53</v>
      </c>
      <c r="G3096" s="400" t="s">
        <v>108</v>
      </c>
    </row>
    <row r="3097" spans="1:7">
      <c r="A3097" s="660" t="s">
        <v>19024</v>
      </c>
      <c r="B3097" s="402"/>
      <c r="C3097" s="403"/>
      <c r="D3097" s="404"/>
      <c r="E3097" s="655"/>
    </row>
    <row r="3098" spans="1:7">
      <c r="A3098" s="660" t="s">
        <v>19067</v>
      </c>
      <c r="B3098" s="402"/>
      <c r="C3098" s="403"/>
      <c r="D3098" s="404"/>
      <c r="E3098" s="655"/>
      <c r="G3098" s="400" t="s">
        <v>19068</v>
      </c>
    </row>
    <row r="3099" spans="1:7">
      <c r="A3099" s="660" t="s">
        <v>19069</v>
      </c>
      <c r="B3099" s="402"/>
      <c r="C3099" s="403"/>
      <c r="D3099" s="404"/>
      <c r="E3099" s="655"/>
    </row>
    <row r="3100" spans="1:7">
      <c r="A3100" s="660" t="s">
        <v>19070</v>
      </c>
      <c r="B3100" s="402"/>
      <c r="C3100" s="403"/>
      <c r="D3100" s="404"/>
      <c r="E3100" s="655"/>
    </row>
    <row r="3101" spans="1:7">
      <c r="A3101" s="660" t="s">
        <v>19071</v>
      </c>
      <c r="B3101" s="402"/>
      <c r="C3101" s="403"/>
      <c r="D3101" s="404"/>
      <c r="E3101" s="655"/>
    </row>
    <row r="3102" spans="1:7">
      <c r="A3102" s="660" t="s">
        <v>19072</v>
      </c>
      <c r="B3102" s="402"/>
      <c r="C3102" s="403"/>
      <c r="D3102" s="404"/>
      <c r="E3102" s="655"/>
    </row>
    <row r="3103" spans="1:7">
      <c r="A3103" s="660" t="s">
        <v>19073</v>
      </c>
      <c r="B3103" s="402"/>
      <c r="C3103" s="403"/>
      <c r="D3103" s="404"/>
      <c r="E3103" s="655"/>
    </row>
    <row r="3104" spans="1:7">
      <c r="A3104" s="660" t="s">
        <v>19074</v>
      </c>
      <c r="B3104" s="402"/>
      <c r="C3104" s="403" t="s">
        <v>19115</v>
      </c>
      <c r="D3104" s="404"/>
      <c r="E3104" s="655"/>
    </row>
    <row r="3105" spans="1:7">
      <c r="A3105" s="660" t="s">
        <v>19075</v>
      </c>
      <c r="B3105" s="402"/>
      <c r="C3105" s="403"/>
      <c r="D3105" s="404" t="s">
        <v>19077</v>
      </c>
      <c r="E3105" s="655"/>
      <c r="F3105" s="400" t="s">
        <v>19078</v>
      </c>
      <c r="G3105" s="400" t="s">
        <v>19076</v>
      </c>
    </row>
    <row r="3106" spans="1:7">
      <c r="A3106" s="660" t="s">
        <v>19079</v>
      </c>
      <c r="B3106" s="402" t="s">
        <v>19080</v>
      </c>
      <c r="C3106" s="403"/>
      <c r="D3106" s="404" t="s">
        <v>19081</v>
      </c>
      <c r="E3106" s="655" t="s">
        <v>19082</v>
      </c>
    </row>
    <row r="3107" spans="1:7">
      <c r="A3107" s="660"/>
      <c r="B3107" s="402"/>
      <c r="C3107" s="403"/>
      <c r="D3107" s="404" t="s">
        <v>19083</v>
      </c>
      <c r="E3107" s="655" t="s">
        <v>19084</v>
      </c>
    </row>
    <row r="3108" spans="1:7">
      <c r="A3108" s="660">
        <v>39864</v>
      </c>
      <c r="B3108" s="402" t="s">
        <v>2175</v>
      </c>
      <c r="C3108" s="403"/>
      <c r="D3108" s="404" t="s">
        <v>18987</v>
      </c>
      <c r="E3108" s="655">
        <v>9.34</v>
      </c>
      <c r="G3108" s="400" t="s">
        <v>108</v>
      </c>
    </row>
    <row r="3109" spans="1:7">
      <c r="A3109" s="660">
        <v>39865</v>
      </c>
      <c r="B3109" s="402" t="s">
        <v>2176</v>
      </c>
      <c r="C3109" s="403"/>
      <c r="D3109" s="404" t="s">
        <v>18987</v>
      </c>
      <c r="E3109" s="655">
        <v>13.16</v>
      </c>
      <c r="G3109" s="400" t="s">
        <v>108</v>
      </c>
    </row>
    <row r="3110" spans="1:7">
      <c r="A3110" s="660">
        <v>2517</v>
      </c>
      <c r="B3110" s="402" t="s">
        <v>2177</v>
      </c>
      <c r="C3110" s="403"/>
      <c r="D3110" s="404" t="s">
        <v>18987</v>
      </c>
      <c r="E3110" s="655">
        <v>12.92</v>
      </c>
      <c r="G3110" s="400" t="s">
        <v>108</v>
      </c>
    </row>
    <row r="3111" spans="1:7">
      <c r="A3111" s="660" t="s">
        <v>20206</v>
      </c>
      <c r="B3111" s="402"/>
      <c r="C3111" s="403"/>
      <c r="D3111" s="404"/>
      <c r="E3111" s="655"/>
    </row>
    <row r="3112" spans="1:7">
      <c r="A3112" s="660">
        <v>2522</v>
      </c>
      <c r="B3112" s="402" t="s">
        <v>20207</v>
      </c>
      <c r="C3112" s="403"/>
      <c r="D3112" s="404" t="s">
        <v>18987</v>
      </c>
      <c r="E3112" s="655">
        <v>8.35</v>
      </c>
      <c r="G3112" s="400" t="s">
        <v>108</v>
      </c>
    </row>
    <row r="3113" spans="1:7">
      <c r="A3113" s="660" t="s">
        <v>20206</v>
      </c>
      <c r="B3113" s="402"/>
      <c r="C3113" s="403"/>
      <c r="D3113" s="404"/>
      <c r="E3113" s="655"/>
    </row>
    <row r="3114" spans="1:7">
      <c r="A3114" s="660">
        <v>2548</v>
      </c>
      <c r="B3114" s="402" t="s">
        <v>20208</v>
      </c>
      <c r="C3114" s="403"/>
      <c r="D3114" s="404" t="s">
        <v>18987</v>
      </c>
      <c r="E3114" s="655">
        <v>5.13</v>
      </c>
      <c r="G3114" s="400" t="s">
        <v>108</v>
      </c>
    </row>
    <row r="3115" spans="1:7">
      <c r="A3115" s="660" t="s">
        <v>20206</v>
      </c>
      <c r="B3115" s="402"/>
      <c r="C3115" s="403"/>
      <c r="D3115" s="404"/>
      <c r="E3115" s="655"/>
    </row>
    <row r="3116" spans="1:7">
      <c r="A3116" s="660">
        <v>2516</v>
      </c>
      <c r="B3116" s="402" t="s">
        <v>20209</v>
      </c>
      <c r="C3116" s="403"/>
      <c r="D3116" s="404" t="s">
        <v>18987</v>
      </c>
      <c r="E3116" s="655">
        <v>6.7</v>
      </c>
      <c r="G3116" s="400" t="s">
        <v>108</v>
      </c>
    </row>
    <row r="3117" spans="1:7">
      <c r="A3117" s="660" t="s">
        <v>20206</v>
      </c>
      <c r="B3117" s="402"/>
      <c r="C3117" s="403"/>
      <c r="D3117" s="404"/>
      <c r="E3117" s="655"/>
    </row>
    <row r="3118" spans="1:7">
      <c r="A3118" s="660">
        <v>2518</v>
      </c>
      <c r="B3118" s="402" t="s">
        <v>20210</v>
      </c>
      <c r="C3118" s="403"/>
      <c r="D3118" s="404" t="s">
        <v>18987</v>
      </c>
      <c r="E3118" s="655">
        <v>61.51</v>
      </c>
      <c r="G3118" s="400" t="s">
        <v>108</v>
      </c>
    </row>
    <row r="3119" spans="1:7">
      <c r="A3119" s="660" t="s">
        <v>20206</v>
      </c>
      <c r="B3119" s="402"/>
      <c r="C3119" s="403"/>
      <c r="D3119" s="404"/>
      <c r="E3119" s="655"/>
    </row>
    <row r="3120" spans="1:7">
      <c r="A3120" s="660">
        <v>2521</v>
      </c>
      <c r="B3120" s="402" t="s">
        <v>20211</v>
      </c>
      <c r="C3120" s="403"/>
      <c r="D3120" s="404" t="s">
        <v>18987</v>
      </c>
      <c r="E3120" s="655">
        <v>26.18</v>
      </c>
      <c r="G3120" s="400" t="s">
        <v>108</v>
      </c>
    </row>
    <row r="3121" spans="1:7">
      <c r="A3121" s="660" t="s">
        <v>20206</v>
      </c>
      <c r="B3121" s="402"/>
      <c r="C3121" s="403"/>
      <c r="D3121" s="404"/>
      <c r="E3121" s="655"/>
    </row>
    <row r="3122" spans="1:7">
      <c r="A3122" s="660">
        <v>2515</v>
      </c>
      <c r="B3122" s="402" t="s">
        <v>20212</v>
      </c>
      <c r="C3122" s="403"/>
      <c r="D3122" s="404" t="s">
        <v>18987</v>
      </c>
      <c r="E3122" s="655">
        <v>5.58</v>
      </c>
      <c r="G3122" s="400" t="s">
        <v>108</v>
      </c>
    </row>
    <row r="3123" spans="1:7">
      <c r="A3123" s="660" t="s">
        <v>20206</v>
      </c>
      <c r="B3123" s="402"/>
      <c r="C3123" s="403"/>
      <c r="D3123" s="404"/>
      <c r="E3123" s="655"/>
    </row>
    <row r="3124" spans="1:7">
      <c r="A3124" s="660">
        <v>2519</v>
      </c>
      <c r="B3124" s="402" t="s">
        <v>20213</v>
      </c>
      <c r="C3124" s="403"/>
      <c r="D3124" s="404" t="s">
        <v>18987</v>
      </c>
      <c r="E3124" s="655">
        <v>74.17</v>
      </c>
      <c r="G3124" s="400" t="s">
        <v>108</v>
      </c>
    </row>
    <row r="3125" spans="1:7">
      <c r="A3125" s="660" t="s">
        <v>20206</v>
      </c>
      <c r="B3125" s="402"/>
      <c r="C3125" s="403"/>
      <c r="D3125" s="404"/>
      <c r="E3125" s="655"/>
    </row>
    <row r="3126" spans="1:7">
      <c r="A3126" s="660">
        <v>2520</v>
      </c>
      <c r="B3126" s="402" t="s">
        <v>20214</v>
      </c>
      <c r="C3126" s="403"/>
      <c r="D3126" s="404" t="s">
        <v>18987</v>
      </c>
      <c r="E3126" s="655">
        <v>136.51</v>
      </c>
      <c r="G3126" s="400" t="s">
        <v>108</v>
      </c>
    </row>
    <row r="3127" spans="1:7">
      <c r="A3127" s="660" t="s">
        <v>20206</v>
      </c>
      <c r="B3127" s="402"/>
      <c r="C3127" s="403"/>
      <c r="D3127" s="404"/>
      <c r="E3127" s="655"/>
    </row>
    <row r="3128" spans="1:7">
      <c r="A3128" s="660">
        <v>1602</v>
      </c>
      <c r="B3128" s="402" t="s">
        <v>20215</v>
      </c>
      <c r="C3128" s="403"/>
      <c r="D3128" s="404" t="s">
        <v>18987</v>
      </c>
      <c r="E3128" s="655">
        <v>18.73</v>
      </c>
      <c r="G3128" s="400" t="s">
        <v>108</v>
      </c>
    </row>
    <row r="3129" spans="1:7">
      <c r="A3129" s="660" t="s">
        <v>20216</v>
      </c>
      <c r="B3129" s="402"/>
      <c r="C3129" s="403"/>
      <c r="D3129" s="404"/>
      <c r="E3129" s="655"/>
    </row>
    <row r="3130" spans="1:7">
      <c r="A3130" s="660">
        <v>1601</v>
      </c>
      <c r="B3130" s="402" t="s">
        <v>20217</v>
      </c>
      <c r="C3130" s="403"/>
      <c r="D3130" s="404" t="s">
        <v>18987</v>
      </c>
      <c r="E3130" s="655">
        <v>16.690000000000001</v>
      </c>
      <c r="G3130" s="400" t="s">
        <v>108</v>
      </c>
    </row>
    <row r="3131" spans="1:7">
      <c r="A3131" s="660" t="s">
        <v>20218</v>
      </c>
      <c r="B3131" s="402"/>
      <c r="C3131" s="403"/>
      <c r="D3131" s="404"/>
      <c r="E3131" s="655"/>
    </row>
    <row r="3132" spans="1:7">
      <c r="A3132" s="660">
        <v>1598</v>
      </c>
      <c r="B3132" s="402" t="s">
        <v>20219</v>
      </c>
      <c r="C3132" s="403"/>
      <c r="D3132" s="404" t="s">
        <v>18987</v>
      </c>
      <c r="E3132" s="655">
        <v>4.9400000000000004</v>
      </c>
      <c r="G3132" s="400" t="s">
        <v>108</v>
      </c>
    </row>
    <row r="3133" spans="1:7">
      <c r="A3133" s="660" t="s">
        <v>20220</v>
      </c>
      <c r="B3133" s="402"/>
      <c r="C3133" s="403"/>
      <c r="D3133" s="404"/>
      <c r="E3133" s="655"/>
    </row>
    <row r="3134" spans="1:7">
      <c r="A3134" s="660">
        <v>1600</v>
      </c>
      <c r="B3134" s="402" t="s">
        <v>20221</v>
      </c>
      <c r="C3134" s="403"/>
      <c r="D3134" s="404" t="s">
        <v>18987</v>
      </c>
      <c r="E3134" s="655">
        <v>7.29</v>
      </c>
      <c r="G3134" s="400" t="s">
        <v>108</v>
      </c>
    </row>
    <row r="3135" spans="1:7">
      <c r="A3135" s="660" t="s">
        <v>20222</v>
      </c>
      <c r="B3135" s="402"/>
      <c r="C3135" s="403"/>
      <c r="D3135" s="404"/>
      <c r="E3135" s="655"/>
    </row>
    <row r="3136" spans="1:7">
      <c r="A3136" s="660">
        <v>1603</v>
      </c>
      <c r="B3136" s="402" t="s">
        <v>20223</v>
      </c>
      <c r="C3136" s="403"/>
      <c r="D3136" s="404" t="s">
        <v>18987</v>
      </c>
      <c r="E3136" s="655">
        <v>28.28</v>
      </c>
      <c r="G3136" s="400" t="s">
        <v>108</v>
      </c>
    </row>
    <row r="3137" spans="1:7">
      <c r="A3137" s="660" t="s">
        <v>20224</v>
      </c>
      <c r="B3137" s="402"/>
      <c r="C3137" s="403"/>
      <c r="D3137" s="404"/>
      <c r="E3137" s="655"/>
    </row>
    <row r="3138" spans="1:7">
      <c r="A3138" s="660">
        <v>1599</v>
      </c>
      <c r="B3138" s="402" t="s">
        <v>20225</v>
      </c>
      <c r="C3138" s="403"/>
      <c r="D3138" s="404" t="s">
        <v>18987</v>
      </c>
      <c r="E3138" s="655">
        <v>5.73</v>
      </c>
      <c r="G3138" s="400" t="s">
        <v>108</v>
      </c>
    </row>
    <row r="3139" spans="1:7">
      <c r="A3139" s="660" t="s">
        <v>20226</v>
      </c>
      <c r="B3139" s="402"/>
      <c r="C3139" s="403"/>
      <c r="D3139" s="404"/>
      <c r="E3139" s="655"/>
    </row>
    <row r="3140" spans="1:7">
      <c r="A3140" s="660">
        <v>1597</v>
      </c>
      <c r="B3140" s="402" t="s">
        <v>20227</v>
      </c>
      <c r="C3140" s="403"/>
      <c r="D3140" s="404" t="s">
        <v>18987</v>
      </c>
      <c r="E3140" s="655">
        <v>4.6399999999999997</v>
      </c>
      <c r="G3140" s="400" t="s">
        <v>108</v>
      </c>
    </row>
    <row r="3141" spans="1:7">
      <c r="A3141" s="660" t="s">
        <v>20228</v>
      </c>
      <c r="B3141" s="402"/>
      <c r="C3141" s="403"/>
      <c r="D3141" s="404"/>
      <c r="E3141" s="655"/>
    </row>
    <row r="3142" spans="1:7">
      <c r="A3142" s="660">
        <v>11821</v>
      </c>
      <c r="B3142" s="402" t="s">
        <v>20229</v>
      </c>
      <c r="C3142" s="403"/>
      <c r="D3142" s="404" t="s">
        <v>18987</v>
      </c>
      <c r="E3142" s="655">
        <v>3.81</v>
      </c>
      <c r="G3142" s="400" t="s">
        <v>108</v>
      </c>
    </row>
    <row r="3143" spans="1:7">
      <c r="A3143" s="660" t="s">
        <v>20230</v>
      </c>
      <c r="B3143" s="402"/>
      <c r="C3143" s="403"/>
      <c r="D3143" s="404"/>
      <c r="E3143" s="655"/>
    </row>
    <row r="3144" spans="1:7">
      <c r="A3144" s="660">
        <v>1562</v>
      </c>
      <c r="B3144" s="402" t="s">
        <v>20229</v>
      </c>
      <c r="C3144" s="403"/>
      <c r="D3144" s="404" t="s">
        <v>18987</v>
      </c>
      <c r="E3144" s="655">
        <v>6.25</v>
      </c>
      <c r="G3144" s="400" t="s">
        <v>108</v>
      </c>
    </row>
    <row r="3145" spans="1:7">
      <c r="A3145" s="660" t="s">
        <v>20231</v>
      </c>
      <c r="B3145" s="402"/>
      <c r="C3145" s="403"/>
      <c r="D3145" s="404"/>
      <c r="E3145" s="655"/>
    </row>
    <row r="3146" spans="1:7">
      <c r="A3146" s="660">
        <v>1563</v>
      </c>
      <c r="B3146" s="402" t="s">
        <v>20229</v>
      </c>
      <c r="C3146" s="403"/>
      <c r="D3146" s="404" t="s">
        <v>18987</v>
      </c>
      <c r="E3146" s="655">
        <v>8.3800000000000008</v>
      </c>
      <c r="G3146" s="400" t="s">
        <v>108</v>
      </c>
    </row>
    <row r="3147" spans="1:7">
      <c r="A3147" s="660" t="s">
        <v>20232</v>
      </c>
      <c r="B3147" s="402"/>
      <c r="C3147" s="403"/>
      <c r="D3147" s="404"/>
      <c r="E3147" s="655"/>
    </row>
    <row r="3148" spans="1:7">
      <c r="A3148" s="660">
        <v>11856</v>
      </c>
      <c r="B3148" s="402" t="s">
        <v>2178</v>
      </c>
      <c r="C3148" s="403"/>
      <c r="D3148" s="404" t="s">
        <v>18991</v>
      </c>
      <c r="E3148" s="655">
        <v>2.5</v>
      </c>
      <c r="G3148" s="400" t="s">
        <v>108</v>
      </c>
    </row>
    <row r="3149" spans="1:7">
      <c r="A3149" s="660">
        <v>11857</v>
      </c>
      <c r="B3149" s="402" t="s">
        <v>2179</v>
      </c>
      <c r="C3149" s="403"/>
      <c r="D3149" s="404" t="s">
        <v>18987</v>
      </c>
      <c r="E3149" s="655">
        <v>13.15</v>
      </c>
      <c r="G3149" s="400" t="s">
        <v>108</v>
      </c>
    </row>
    <row r="3150" spans="1:7">
      <c r="A3150" s="660">
        <v>11858</v>
      </c>
      <c r="B3150" s="402" t="s">
        <v>2180</v>
      </c>
      <c r="C3150" s="403"/>
      <c r="D3150" s="404" t="s">
        <v>18987</v>
      </c>
      <c r="E3150" s="655">
        <v>16.329999999999998</v>
      </c>
      <c r="G3150" s="400" t="s">
        <v>108</v>
      </c>
    </row>
    <row r="3151" spans="1:7">
      <c r="A3151" s="660">
        <v>1539</v>
      </c>
      <c r="B3151" s="402" t="s">
        <v>2181</v>
      </c>
      <c r="C3151" s="403"/>
      <c r="D3151" s="404" t="s">
        <v>18987</v>
      </c>
      <c r="E3151" s="655">
        <v>2.93</v>
      </c>
      <c r="G3151" s="400" t="s">
        <v>108</v>
      </c>
    </row>
    <row r="3152" spans="1:7">
      <c r="A3152" s="660">
        <v>11859</v>
      </c>
      <c r="B3152" s="402" t="s">
        <v>2182</v>
      </c>
      <c r="C3152" s="403"/>
      <c r="D3152" s="404" t="s">
        <v>18987</v>
      </c>
      <c r="E3152" s="655">
        <v>22.21</v>
      </c>
      <c r="G3152" s="400" t="s">
        <v>108</v>
      </c>
    </row>
    <row r="3153" spans="1:7">
      <c r="A3153" s="660">
        <v>1550</v>
      </c>
      <c r="B3153" s="402" t="s">
        <v>2183</v>
      </c>
      <c r="C3153" s="403"/>
      <c r="D3153" s="404" t="s">
        <v>18987</v>
      </c>
      <c r="E3153" s="655">
        <v>3.1</v>
      </c>
      <c r="G3153" s="400" t="s">
        <v>108</v>
      </c>
    </row>
    <row r="3154" spans="1:7">
      <c r="A3154" s="660">
        <v>11854</v>
      </c>
      <c r="B3154" s="402" t="s">
        <v>2184</v>
      </c>
      <c r="C3154" s="403"/>
      <c r="D3154" s="404" t="s">
        <v>18987</v>
      </c>
      <c r="E3154" s="655">
        <v>3.87</v>
      </c>
      <c r="G3154" s="400" t="s">
        <v>108</v>
      </c>
    </row>
    <row r="3155" spans="1:7">
      <c r="A3155" s="660">
        <v>11862</v>
      </c>
      <c r="B3155" s="402" t="s">
        <v>2185</v>
      </c>
      <c r="C3155" s="403"/>
      <c r="D3155" s="404" t="s">
        <v>18987</v>
      </c>
      <c r="E3155" s="655">
        <v>5.43</v>
      </c>
      <c r="G3155" s="400" t="s">
        <v>108</v>
      </c>
    </row>
    <row r="3156" spans="1:7">
      <c r="A3156" s="660">
        <v>11863</v>
      </c>
      <c r="B3156" s="402" t="s">
        <v>2186</v>
      </c>
      <c r="C3156" s="403"/>
      <c r="D3156" s="404" t="s">
        <v>18987</v>
      </c>
      <c r="E3156" s="655">
        <v>2.19</v>
      </c>
      <c r="G3156" s="400" t="s">
        <v>108</v>
      </c>
    </row>
    <row r="3157" spans="1:7">
      <c r="A3157" s="660">
        <v>11855</v>
      </c>
      <c r="B3157" s="402" t="s">
        <v>2187</v>
      </c>
      <c r="C3157" s="403"/>
      <c r="D3157" s="404" t="s">
        <v>18987</v>
      </c>
      <c r="E3157" s="655">
        <v>8.11</v>
      </c>
      <c r="G3157" s="400" t="s">
        <v>108</v>
      </c>
    </row>
    <row r="3158" spans="1:7">
      <c r="A3158" s="660">
        <v>11864</v>
      </c>
      <c r="B3158" s="402" t="s">
        <v>2188</v>
      </c>
      <c r="C3158" s="403"/>
      <c r="D3158" s="404" t="s">
        <v>18987</v>
      </c>
      <c r="E3158" s="655">
        <v>12.26</v>
      </c>
      <c r="G3158" s="400" t="s">
        <v>108</v>
      </c>
    </row>
    <row r="3159" spans="1:7">
      <c r="A3159" s="660">
        <v>2527</v>
      </c>
      <c r="B3159" s="402" t="s">
        <v>20233</v>
      </c>
      <c r="C3159" s="403"/>
      <c r="D3159" s="404" t="s">
        <v>18987</v>
      </c>
      <c r="E3159" s="655">
        <v>4.62</v>
      </c>
      <c r="G3159" s="400" t="s">
        <v>108</v>
      </c>
    </row>
    <row r="3160" spans="1:7">
      <c r="A3160" s="660" t="s">
        <v>20206</v>
      </c>
      <c r="B3160" s="402"/>
      <c r="C3160" s="403"/>
      <c r="D3160" s="404"/>
      <c r="E3160" s="655"/>
    </row>
    <row r="3161" spans="1:7">
      <c r="A3161" s="660">
        <v>2526</v>
      </c>
      <c r="B3161" s="402" t="s">
        <v>20234</v>
      </c>
      <c r="C3161" s="403"/>
      <c r="D3161" s="404" t="s">
        <v>18987</v>
      </c>
      <c r="E3161" s="655">
        <v>2.96</v>
      </c>
      <c r="G3161" s="400" t="s">
        <v>108</v>
      </c>
    </row>
    <row r="3162" spans="1:7">
      <c r="A3162" s="660" t="s">
        <v>20206</v>
      </c>
      <c r="B3162" s="402"/>
      <c r="C3162" s="403"/>
      <c r="D3162" s="404"/>
      <c r="E3162" s="655"/>
    </row>
    <row r="3163" spans="1:7">
      <c r="A3163" s="660">
        <v>2487</v>
      </c>
      <c r="B3163" s="402" t="s">
        <v>20235</v>
      </c>
      <c r="C3163" s="403"/>
      <c r="D3163" s="404" t="s">
        <v>18987</v>
      </c>
      <c r="E3163" s="655">
        <v>1.01</v>
      </c>
      <c r="G3163" s="400" t="s">
        <v>108</v>
      </c>
    </row>
    <row r="3164" spans="1:7">
      <c r="A3164" s="660" t="s">
        <v>19024</v>
      </c>
      <c r="B3164" s="402"/>
      <c r="C3164" s="403"/>
      <c r="D3164" s="404"/>
      <c r="E3164" s="655"/>
    </row>
    <row r="3165" spans="1:7">
      <c r="A3165" s="660" t="s">
        <v>19067</v>
      </c>
      <c r="B3165" s="402"/>
      <c r="C3165" s="403"/>
      <c r="D3165" s="404"/>
      <c r="E3165" s="655"/>
      <c r="G3165" s="400" t="s">
        <v>19068</v>
      </c>
    </row>
    <row r="3166" spans="1:7">
      <c r="A3166" s="660" t="s">
        <v>19069</v>
      </c>
      <c r="B3166" s="402"/>
      <c r="C3166" s="403"/>
      <c r="D3166" s="404"/>
      <c r="E3166" s="655"/>
    </row>
    <row r="3167" spans="1:7">
      <c r="A3167" s="660" t="s">
        <v>19070</v>
      </c>
      <c r="B3167" s="402"/>
      <c r="C3167" s="403"/>
      <c r="D3167" s="404"/>
      <c r="E3167" s="655"/>
    </row>
    <row r="3168" spans="1:7">
      <c r="A3168" s="660" t="s">
        <v>19071</v>
      </c>
      <c r="B3168" s="402"/>
      <c r="C3168" s="403"/>
      <c r="D3168" s="404"/>
      <c r="E3168" s="655"/>
    </row>
    <row r="3169" spans="1:7">
      <c r="A3169" s="660" t="s">
        <v>19072</v>
      </c>
      <c r="B3169" s="402"/>
      <c r="C3169" s="403"/>
      <c r="D3169" s="404"/>
      <c r="E3169" s="655"/>
    </row>
    <row r="3170" spans="1:7">
      <c r="A3170" s="660" t="s">
        <v>19073</v>
      </c>
      <c r="B3170" s="402"/>
      <c r="C3170" s="403"/>
      <c r="D3170" s="404"/>
      <c r="E3170" s="655"/>
    </row>
    <row r="3171" spans="1:7">
      <c r="A3171" s="660" t="s">
        <v>19074</v>
      </c>
      <c r="B3171" s="402"/>
      <c r="C3171" s="403" t="s">
        <v>19115</v>
      </c>
      <c r="D3171" s="404"/>
      <c r="E3171" s="655"/>
    </row>
    <row r="3172" spans="1:7">
      <c r="A3172" s="660" t="s">
        <v>19075</v>
      </c>
      <c r="B3172" s="402"/>
      <c r="C3172" s="403"/>
      <c r="D3172" s="404" t="s">
        <v>19077</v>
      </c>
      <c r="E3172" s="655"/>
      <c r="F3172" s="400" t="s">
        <v>19078</v>
      </c>
      <c r="G3172" s="400" t="s">
        <v>19076</v>
      </c>
    </row>
    <row r="3173" spans="1:7">
      <c r="A3173" s="660" t="s">
        <v>19079</v>
      </c>
      <c r="B3173" s="402" t="s">
        <v>19080</v>
      </c>
      <c r="C3173" s="403"/>
      <c r="D3173" s="404" t="s">
        <v>19081</v>
      </c>
      <c r="E3173" s="655" t="s">
        <v>19082</v>
      </c>
    </row>
    <row r="3174" spans="1:7">
      <c r="A3174" s="660"/>
      <c r="B3174" s="402"/>
      <c r="C3174" s="403"/>
      <c r="D3174" s="404" t="s">
        <v>19083</v>
      </c>
      <c r="E3174" s="655" t="s">
        <v>19084</v>
      </c>
    </row>
    <row r="3175" spans="1:7">
      <c r="A3175" s="660" t="s">
        <v>20206</v>
      </c>
      <c r="B3175" s="402"/>
      <c r="C3175" s="403"/>
      <c r="D3175" s="404"/>
      <c r="E3175" s="655"/>
    </row>
    <row r="3176" spans="1:7">
      <c r="A3176" s="660">
        <v>2483</v>
      </c>
      <c r="B3176" s="402" t="s">
        <v>20236</v>
      </c>
      <c r="C3176" s="403"/>
      <c r="D3176" s="404" t="s">
        <v>18987</v>
      </c>
      <c r="E3176" s="655">
        <v>2.11</v>
      </c>
      <c r="G3176" s="400" t="s">
        <v>108</v>
      </c>
    </row>
    <row r="3177" spans="1:7">
      <c r="A3177" s="660" t="s">
        <v>20206</v>
      </c>
      <c r="B3177" s="402"/>
      <c r="C3177" s="403"/>
      <c r="D3177" s="404"/>
      <c r="E3177" s="655"/>
    </row>
    <row r="3178" spans="1:7">
      <c r="A3178" s="660">
        <v>2528</v>
      </c>
      <c r="B3178" s="402" t="s">
        <v>20237</v>
      </c>
      <c r="C3178" s="403"/>
      <c r="D3178" s="404" t="s">
        <v>18987</v>
      </c>
      <c r="E3178" s="655">
        <v>11.64</v>
      </c>
      <c r="G3178" s="400" t="s">
        <v>108</v>
      </c>
    </row>
    <row r="3179" spans="1:7">
      <c r="A3179" s="660" t="s">
        <v>20206</v>
      </c>
      <c r="B3179" s="402"/>
      <c r="C3179" s="403"/>
      <c r="D3179" s="404"/>
      <c r="E3179" s="655"/>
    </row>
    <row r="3180" spans="1:7">
      <c r="A3180" s="660">
        <v>2489</v>
      </c>
      <c r="B3180" s="402" t="s">
        <v>20238</v>
      </c>
      <c r="C3180" s="403"/>
      <c r="D3180" s="404" t="s">
        <v>18987</v>
      </c>
      <c r="E3180" s="655">
        <v>5.12</v>
      </c>
      <c r="G3180" s="400" t="s">
        <v>108</v>
      </c>
    </row>
    <row r="3181" spans="1:7">
      <c r="A3181" s="660" t="s">
        <v>20206</v>
      </c>
      <c r="B3181" s="402"/>
      <c r="C3181" s="403"/>
      <c r="D3181" s="404"/>
      <c r="E3181" s="655"/>
    </row>
    <row r="3182" spans="1:7">
      <c r="A3182" s="660">
        <v>2488</v>
      </c>
      <c r="B3182" s="402" t="s">
        <v>20239</v>
      </c>
      <c r="C3182" s="403"/>
      <c r="D3182" s="404" t="s">
        <v>18987</v>
      </c>
      <c r="E3182" s="655">
        <v>1.18</v>
      </c>
      <c r="G3182" s="400" t="s">
        <v>108</v>
      </c>
    </row>
    <row r="3183" spans="1:7">
      <c r="A3183" s="660" t="s">
        <v>20206</v>
      </c>
      <c r="B3183" s="402"/>
      <c r="C3183" s="403"/>
      <c r="D3183" s="404"/>
      <c r="E3183" s="655"/>
    </row>
    <row r="3184" spans="1:7">
      <c r="A3184" s="660">
        <v>2484</v>
      </c>
      <c r="B3184" s="402" t="s">
        <v>20240</v>
      </c>
      <c r="C3184" s="403"/>
      <c r="D3184" s="404" t="s">
        <v>18987</v>
      </c>
      <c r="E3184" s="655">
        <v>16.899999999999999</v>
      </c>
      <c r="G3184" s="400" t="s">
        <v>108</v>
      </c>
    </row>
    <row r="3185" spans="1:7">
      <c r="A3185" s="660" t="s">
        <v>20206</v>
      </c>
      <c r="B3185" s="402"/>
      <c r="C3185" s="403"/>
      <c r="D3185" s="404"/>
      <c r="E3185" s="655"/>
    </row>
    <row r="3186" spans="1:7">
      <c r="A3186" s="660">
        <v>2485</v>
      </c>
      <c r="B3186" s="402" t="s">
        <v>20241</v>
      </c>
      <c r="C3186" s="403"/>
      <c r="D3186" s="404" t="s">
        <v>18987</v>
      </c>
      <c r="E3186" s="655">
        <v>26.49</v>
      </c>
      <c r="G3186" s="400" t="s">
        <v>108</v>
      </c>
    </row>
    <row r="3187" spans="1:7">
      <c r="A3187" s="660" t="s">
        <v>20206</v>
      </c>
      <c r="B3187" s="402"/>
      <c r="C3187" s="403"/>
      <c r="D3187" s="404"/>
      <c r="E3187" s="655"/>
    </row>
    <row r="3188" spans="1:7">
      <c r="A3188" s="660">
        <v>38005</v>
      </c>
      <c r="B3188" s="402" t="s">
        <v>2189</v>
      </c>
      <c r="C3188" s="403" t="s">
        <v>108</v>
      </c>
      <c r="D3188" s="404" t="s">
        <v>18987</v>
      </c>
      <c r="E3188" s="655">
        <v>13.74</v>
      </c>
    </row>
    <row r="3189" spans="1:7">
      <c r="A3189" s="660">
        <v>38006</v>
      </c>
      <c r="B3189" s="402" t="s">
        <v>2190</v>
      </c>
      <c r="C3189" s="403" t="s">
        <v>108</v>
      </c>
      <c r="D3189" s="404" t="s">
        <v>18987</v>
      </c>
      <c r="E3189" s="655">
        <v>16.87</v>
      </c>
    </row>
    <row r="3190" spans="1:7">
      <c r="A3190" s="660">
        <v>38428</v>
      </c>
      <c r="B3190" s="402" t="s">
        <v>2191</v>
      </c>
      <c r="C3190" s="403" t="s">
        <v>108</v>
      </c>
      <c r="D3190" s="404" t="s">
        <v>18987</v>
      </c>
      <c r="E3190" s="655">
        <v>15.8</v>
      </c>
    </row>
    <row r="3191" spans="1:7">
      <c r="A3191" s="660">
        <v>38007</v>
      </c>
      <c r="B3191" s="402" t="s">
        <v>2192</v>
      </c>
      <c r="C3191" s="403" t="s">
        <v>108</v>
      </c>
      <c r="D3191" s="404" t="s">
        <v>18987</v>
      </c>
      <c r="E3191" s="655">
        <v>25.82</v>
      </c>
    </row>
    <row r="3192" spans="1:7">
      <c r="A3192" s="660">
        <v>38008</v>
      </c>
      <c r="B3192" s="402" t="s">
        <v>2193</v>
      </c>
      <c r="C3192" s="403" t="s">
        <v>108</v>
      </c>
      <c r="D3192" s="404" t="s">
        <v>18987</v>
      </c>
      <c r="E3192" s="655">
        <v>103.98</v>
      </c>
    </row>
    <row r="3193" spans="1:7">
      <c r="A3193" s="660">
        <v>38009</v>
      </c>
      <c r="B3193" s="402" t="s">
        <v>2194</v>
      </c>
      <c r="C3193" s="403" t="s">
        <v>108</v>
      </c>
      <c r="D3193" s="404" t="s">
        <v>18987</v>
      </c>
      <c r="E3193" s="655">
        <v>127.08</v>
      </c>
    </row>
    <row r="3194" spans="1:7">
      <c r="A3194" s="660">
        <v>1607</v>
      </c>
      <c r="B3194" s="402" t="s">
        <v>20242</v>
      </c>
      <c r="C3194" s="403"/>
      <c r="D3194" s="404" t="s">
        <v>18987</v>
      </c>
      <c r="E3194" s="655">
        <v>0.11</v>
      </c>
      <c r="G3194" s="400" t="s">
        <v>139</v>
      </c>
    </row>
    <row r="3195" spans="1:7">
      <c r="A3195" s="660" t="s">
        <v>20243</v>
      </c>
      <c r="B3195" s="402"/>
      <c r="C3195" s="403"/>
      <c r="D3195" s="404"/>
      <c r="E3195" s="655"/>
    </row>
    <row r="3196" spans="1:7">
      <c r="A3196" s="660">
        <v>12118</v>
      </c>
      <c r="B3196" s="402" t="s">
        <v>2195</v>
      </c>
      <c r="C3196" s="403" t="s">
        <v>108</v>
      </c>
      <c r="D3196" s="404" t="s">
        <v>18987</v>
      </c>
      <c r="E3196" s="655">
        <v>88.78</v>
      </c>
    </row>
    <row r="3197" spans="1:7">
      <c r="A3197" s="660">
        <v>13347</v>
      </c>
      <c r="B3197" s="402" t="s">
        <v>2196</v>
      </c>
      <c r="C3197" s="403" t="s">
        <v>108</v>
      </c>
      <c r="D3197" s="404" t="s">
        <v>18987</v>
      </c>
      <c r="E3197" s="655">
        <v>84.8</v>
      </c>
    </row>
    <row r="3198" spans="1:7">
      <c r="A3198" s="660">
        <v>12006</v>
      </c>
      <c r="B3198" s="402" t="s">
        <v>2197</v>
      </c>
      <c r="C3198" s="403"/>
      <c r="D3198" s="404" t="s">
        <v>18987</v>
      </c>
      <c r="E3198" s="655">
        <v>37.67</v>
      </c>
      <c r="F3198" s="400" t="s">
        <v>108</v>
      </c>
    </row>
    <row r="3199" spans="1:7">
      <c r="A3199" s="660">
        <v>12002</v>
      </c>
      <c r="B3199" s="402" t="s">
        <v>20244</v>
      </c>
      <c r="C3199" s="403"/>
      <c r="D3199" s="404" t="s">
        <v>18987</v>
      </c>
      <c r="E3199" s="655">
        <v>26.67</v>
      </c>
      <c r="G3199" s="400" t="s">
        <v>108</v>
      </c>
    </row>
    <row r="3200" spans="1:7">
      <c r="A3200" s="660" t="s">
        <v>20245</v>
      </c>
      <c r="B3200" s="402"/>
      <c r="C3200" s="403"/>
      <c r="D3200" s="404"/>
      <c r="E3200" s="655"/>
    </row>
    <row r="3201" spans="1:7">
      <c r="A3201" s="660">
        <v>12004</v>
      </c>
      <c r="B3201" s="402" t="s">
        <v>2198</v>
      </c>
      <c r="C3201" s="403"/>
      <c r="D3201" s="404" t="s">
        <v>18987</v>
      </c>
      <c r="E3201" s="655">
        <v>26.14</v>
      </c>
      <c r="F3201" s="400" t="s">
        <v>108</v>
      </c>
    </row>
    <row r="3202" spans="1:7">
      <c r="A3202" s="660">
        <v>12005</v>
      </c>
      <c r="B3202" s="402" t="s">
        <v>2199</v>
      </c>
      <c r="C3202" s="403"/>
      <c r="D3202" s="404" t="s">
        <v>18987</v>
      </c>
      <c r="E3202" s="655">
        <v>24.86</v>
      </c>
      <c r="F3202" s="400" t="s">
        <v>108</v>
      </c>
    </row>
    <row r="3203" spans="1:7">
      <c r="A3203" s="660">
        <v>12007</v>
      </c>
      <c r="B3203" s="402" t="s">
        <v>2200</v>
      </c>
      <c r="C3203" s="403"/>
      <c r="D3203" s="404" t="s">
        <v>18987</v>
      </c>
      <c r="E3203" s="655">
        <v>19.510000000000002</v>
      </c>
      <c r="F3203" s="400" t="s">
        <v>108</v>
      </c>
    </row>
    <row r="3204" spans="1:7">
      <c r="A3204" s="660">
        <v>11467</v>
      </c>
      <c r="B3204" s="402" t="s">
        <v>20246</v>
      </c>
      <c r="C3204" s="403"/>
      <c r="D3204" s="404" t="s">
        <v>18987</v>
      </c>
      <c r="E3204" s="655">
        <v>12.72</v>
      </c>
      <c r="G3204" s="400" t="s">
        <v>108</v>
      </c>
    </row>
    <row r="3205" spans="1:7">
      <c r="A3205" s="660" t="s">
        <v>20247</v>
      </c>
      <c r="B3205" s="402"/>
      <c r="C3205" s="403"/>
      <c r="D3205" s="404"/>
      <c r="E3205" s="655"/>
    </row>
    <row r="3206" spans="1:7">
      <c r="A3206" s="660">
        <v>12612</v>
      </c>
      <c r="B3206" s="402" t="s">
        <v>20248</v>
      </c>
      <c r="C3206" s="403"/>
      <c r="D3206" s="404" t="s">
        <v>18987</v>
      </c>
      <c r="E3206" s="655">
        <v>4.4000000000000004</v>
      </c>
      <c r="G3206" s="400" t="s">
        <v>108</v>
      </c>
    </row>
    <row r="3207" spans="1:7">
      <c r="A3207" s="660" t="s">
        <v>20249</v>
      </c>
      <c r="B3207" s="402"/>
      <c r="C3207" s="403"/>
      <c r="D3207" s="404"/>
      <c r="E3207" s="655"/>
    </row>
    <row r="3208" spans="1:7">
      <c r="A3208" s="660">
        <v>6142</v>
      </c>
      <c r="B3208" s="402" t="s">
        <v>20250</v>
      </c>
      <c r="C3208" s="403"/>
      <c r="D3208" s="404" t="s">
        <v>18987</v>
      </c>
      <c r="E3208" s="655">
        <v>4.95</v>
      </c>
      <c r="G3208" s="400" t="s">
        <v>108</v>
      </c>
    </row>
    <row r="3209" spans="1:7">
      <c r="A3209" s="660" t="s">
        <v>20251</v>
      </c>
      <c r="B3209" s="402"/>
      <c r="C3209" s="403"/>
      <c r="D3209" s="404"/>
      <c r="E3209" s="655"/>
    </row>
    <row r="3210" spans="1:7">
      <c r="A3210" s="660">
        <v>11686</v>
      </c>
      <c r="B3210" s="402" t="s">
        <v>20252</v>
      </c>
      <c r="C3210" s="403"/>
      <c r="D3210" s="404" t="s">
        <v>18987</v>
      </c>
      <c r="E3210" s="655">
        <v>6.88</v>
      </c>
      <c r="F3210" s="400" t="s">
        <v>108</v>
      </c>
    </row>
    <row r="3211" spans="1:7">
      <c r="A3211" s="660" t="s">
        <v>20253</v>
      </c>
      <c r="B3211" s="402"/>
      <c r="C3211" s="403"/>
      <c r="D3211" s="404"/>
      <c r="E3211" s="655"/>
    </row>
    <row r="3212" spans="1:7">
      <c r="A3212" s="660">
        <v>12116</v>
      </c>
      <c r="B3212" s="402" t="s">
        <v>20254</v>
      </c>
      <c r="C3212" s="403"/>
      <c r="D3212" s="404" t="s">
        <v>18987</v>
      </c>
      <c r="E3212" s="655">
        <v>22.1</v>
      </c>
      <c r="G3212" s="400" t="s">
        <v>108</v>
      </c>
    </row>
    <row r="3213" spans="1:7">
      <c r="A3213" s="660" t="s">
        <v>20255</v>
      </c>
      <c r="B3213" s="402"/>
      <c r="C3213" s="403"/>
      <c r="D3213" s="404"/>
      <c r="E3213" s="655"/>
    </row>
    <row r="3214" spans="1:7">
      <c r="A3214" s="660">
        <v>12130</v>
      </c>
      <c r="B3214" s="402" t="s">
        <v>20256</v>
      </c>
      <c r="C3214" s="403"/>
      <c r="D3214" s="404" t="s">
        <v>18987</v>
      </c>
      <c r="E3214" s="655">
        <v>26.6</v>
      </c>
      <c r="G3214" s="400" t="s">
        <v>108</v>
      </c>
    </row>
    <row r="3215" spans="1:7">
      <c r="A3215" s="660" t="s">
        <v>20255</v>
      </c>
      <c r="B3215" s="402"/>
      <c r="C3215" s="403"/>
      <c r="D3215" s="404"/>
      <c r="E3215" s="655"/>
    </row>
    <row r="3216" spans="1:7">
      <c r="A3216" s="660">
        <v>12125</v>
      </c>
      <c r="B3216" s="402" t="s">
        <v>20257</v>
      </c>
      <c r="C3216" s="403"/>
      <c r="D3216" s="404" t="s">
        <v>18987</v>
      </c>
      <c r="E3216" s="655">
        <v>37.79</v>
      </c>
      <c r="G3216" s="400" t="s">
        <v>108</v>
      </c>
    </row>
    <row r="3217" spans="1:7">
      <c r="A3217" s="660" t="s">
        <v>20258</v>
      </c>
      <c r="B3217" s="402"/>
      <c r="C3217" s="403"/>
      <c r="D3217" s="404"/>
      <c r="E3217" s="655"/>
    </row>
    <row r="3218" spans="1:7">
      <c r="A3218" s="660">
        <v>12126</v>
      </c>
      <c r="B3218" s="402" t="s">
        <v>20259</v>
      </c>
      <c r="C3218" s="403"/>
      <c r="D3218" s="404" t="s">
        <v>18987</v>
      </c>
      <c r="E3218" s="655">
        <v>36.729999999999997</v>
      </c>
      <c r="G3218" s="400" t="s">
        <v>108</v>
      </c>
    </row>
    <row r="3219" spans="1:7">
      <c r="A3219" s="660" t="s">
        <v>20260</v>
      </c>
      <c r="B3219" s="402"/>
      <c r="C3219" s="403"/>
      <c r="D3219" s="404"/>
      <c r="E3219" s="655"/>
    </row>
    <row r="3220" spans="1:7">
      <c r="A3220" s="660">
        <v>37598</v>
      </c>
      <c r="B3220" s="402" t="s">
        <v>20261</v>
      </c>
      <c r="C3220" s="403"/>
      <c r="D3220" s="404" t="s">
        <v>18987</v>
      </c>
      <c r="E3220" s="655">
        <v>7.44</v>
      </c>
      <c r="F3220" s="400" t="s">
        <v>108</v>
      </c>
    </row>
    <row r="3221" spans="1:7">
      <c r="A3221" s="660" t="s">
        <v>20262</v>
      </c>
      <c r="B3221" s="402"/>
      <c r="C3221" s="403"/>
      <c r="D3221" s="404"/>
      <c r="E3221" s="655"/>
    </row>
    <row r="3222" spans="1:7">
      <c r="A3222" s="660">
        <v>25398</v>
      </c>
      <c r="B3222" s="402" t="s">
        <v>20263</v>
      </c>
      <c r="C3222" s="403"/>
      <c r="D3222" s="404" t="s">
        <v>18987</v>
      </c>
      <c r="E3222" s="655">
        <v>2790.65</v>
      </c>
      <c r="F3222" s="400" t="s">
        <v>108</v>
      </c>
    </row>
    <row r="3223" spans="1:7">
      <c r="A3223" s="660" t="s">
        <v>20264</v>
      </c>
      <c r="B3223" s="402"/>
      <c r="C3223" s="403"/>
      <c r="D3223" s="404"/>
      <c r="E3223" s="655"/>
    </row>
    <row r="3224" spans="1:7">
      <c r="A3224" s="660" t="s">
        <v>20265</v>
      </c>
      <c r="B3224" s="402"/>
      <c r="C3224" s="403"/>
      <c r="D3224" s="404"/>
      <c r="E3224" s="655"/>
    </row>
    <row r="3225" spans="1:7">
      <c r="A3225" s="660">
        <v>25399</v>
      </c>
      <c r="B3225" s="402" t="s">
        <v>20266</v>
      </c>
      <c r="C3225" s="403"/>
      <c r="D3225" s="404" t="s">
        <v>18987</v>
      </c>
      <c r="E3225" s="655">
        <v>1694.17</v>
      </c>
      <c r="G3225" s="400" t="s">
        <v>108</v>
      </c>
    </row>
    <row r="3226" spans="1:7">
      <c r="A3226" s="660" t="s">
        <v>20267</v>
      </c>
      <c r="B3226" s="402"/>
      <c r="C3226" s="403"/>
      <c r="D3226" s="404"/>
      <c r="E3226" s="655"/>
    </row>
    <row r="3227" spans="1:7">
      <c r="A3227" s="660" t="s">
        <v>20268</v>
      </c>
      <c r="B3227" s="402"/>
      <c r="C3227" s="403"/>
      <c r="D3227" s="404"/>
      <c r="E3227" s="655"/>
    </row>
    <row r="3228" spans="1:7">
      <c r="A3228" s="660">
        <v>1383</v>
      </c>
      <c r="B3228" s="402" t="s">
        <v>20269</v>
      </c>
      <c r="C3228" s="403"/>
      <c r="D3228" s="404" t="s">
        <v>18980</v>
      </c>
      <c r="E3228" s="655">
        <v>2.7</v>
      </c>
      <c r="G3228" s="400" t="s">
        <v>90</v>
      </c>
    </row>
    <row r="3229" spans="1:7">
      <c r="A3229" s="660" t="s">
        <v>20270</v>
      </c>
      <c r="B3229" s="402"/>
      <c r="C3229" s="403"/>
      <c r="D3229" s="404"/>
      <c r="E3229" s="655"/>
    </row>
    <row r="3230" spans="1:7">
      <c r="A3230" s="660">
        <v>10667</v>
      </c>
      <c r="B3230" s="402" t="s">
        <v>20271</v>
      </c>
      <c r="C3230" s="403"/>
      <c r="D3230" s="404" t="s">
        <v>18991</v>
      </c>
      <c r="E3230" s="655">
        <v>9593.5</v>
      </c>
      <c r="F3230" s="400" t="s">
        <v>108</v>
      </c>
    </row>
    <row r="3231" spans="1:7">
      <c r="A3231" s="660" t="s">
        <v>20272</v>
      </c>
      <c r="B3231" s="402"/>
      <c r="C3231" s="403"/>
      <c r="D3231" s="404"/>
      <c r="E3231" s="655"/>
    </row>
    <row r="3232" spans="1:7">
      <c r="A3232" s="660" t="s">
        <v>19024</v>
      </c>
      <c r="B3232" s="402"/>
      <c r="C3232" s="403"/>
      <c r="D3232" s="404"/>
      <c r="E3232" s="655"/>
    </row>
    <row r="3233" spans="1:7">
      <c r="A3233" s="660" t="s">
        <v>19067</v>
      </c>
      <c r="B3233" s="402"/>
      <c r="C3233" s="403"/>
      <c r="D3233" s="404"/>
      <c r="E3233" s="655"/>
      <c r="G3233" s="400" t="s">
        <v>19068</v>
      </c>
    </row>
    <row r="3234" spans="1:7">
      <c r="A3234" s="660" t="s">
        <v>19069</v>
      </c>
      <c r="B3234" s="402"/>
      <c r="C3234" s="403"/>
      <c r="D3234" s="404"/>
      <c r="E3234" s="655"/>
    </row>
    <row r="3235" spans="1:7">
      <c r="A3235" s="660" t="s">
        <v>19070</v>
      </c>
      <c r="B3235" s="402"/>
      <c r="C3235" s="403"/>
      <c r="D3235" s="404"/>
      <c r="E3235" s="655"/>
    </row>
    <row r="3236" spans="1:7">
      <c r="A3236" s="660" t="s">
        <v>19071</v>
      </c>
      <c r="B3236" s="402"/>
      <c r="C3236" s="403"/>
      <c r="D3236" s="404"/>
      <c r="E3236" s="655"/>
    </row>
    <row r="3237" spans="1:7">
      <c r="A3237" s="660" t="s">
        <v>19072</v>
      </c>
      <c r="B3237" s="402"/>
      <c r="C3237" s="403"/>
      <c r="D3237" s="404"/>
      <c r="E3237" s="655"/>
    </row>
    <row r="3238" spans="1:7">
      <c r="A3238" s="660" t="s">
        <v>19073</v>
      </c>
      <c r="B3238" s="402"/>
      <c r="C3238" s="403"/>
      <c r="D3238" s="404"/>
      <c r="E3238" s="655"/>
    </row>
    <row r="3239" spans="1:7">
      <c r="A3239" s="660" t="s">
        <v>19074</v>
      </c>
      <c r="B3239" s="402"/>
      <c r="C3239" s="403" t="s">
        <v>19115</v>
      </c>
      <c r="D3239" s="404"/>
      <c r="E3239" s="655"/>
    </row>
    <row r="3240" spans="1:7">
      <c r="A3240" s="660" t="s">
        <v>19075</v>
      </c>
      <c r="B3240" s="402"/>
      <c r="C3240" s="403"/>
      <c r="D3240" s="404" t="s">
        <v>19077</v>
      </c>
      <c r="E3240" s="655"/>
      <c r="F3240" s="400" t="s">
        <v>19078</v>
      </c>
      <c r="G3240" s="400" t="s">
        <v>19076</v>
      </c>
    </row>
    <row r="3241" spans="1:7">
      <c r="A3241" s="660" t="s">
        <v>19079</v>
      </c>
      <c r="B3241" s="402" t="s">
        <v>19080</v>
      </c>
      <c r="C3241" s="403"/>
      <c r="D3241" s="404" t="s">
        <v>19081</v>
      </c>
      <c r="E3241" s="655" t="s">
        <v>19082</v>
      </c>
    </row>
    <row r="3242" spans="1:7">
      <c r="A3242" s="660"/>
      <c r="B3242" s="402"/>
      <c r="C3242" s="403"/>
      <c r="D3242" s="404" t="s">
        <v>19083</v>
      </c>
      <c r="E3242" s="655" t="s">
        <v>19084</v>
      </c>
    </row>
    <row r="3243" spans="1:7">
      <c r="A3243" s="660" t="s">
        <v>20271</v>
      </c>
      <c r="B3243" s="402"/>
      <c r="C3243" s="403"/>
      <c r="D3243" s="404"/>
      <c r="E3243" s="655"/>
    </row>
    <row r="3244" spans="1:7">
      <c r="A3244" s="660" t="s">
        <v>20272</v>
      </c>
      <c r="B3244" s="402"/>
      <c r="C3244" s="403"/>
      <c r="D3244" s="404"/>
      <c r="E3244" s="655"/>
    </row>
    <row r="3245" spans="1:7">
      <c r="A3245" s="660">
        <v>10775</v>
      </c>
      <c r="B3245" s="402" t="s">
        <v>20273</v>
      </c>
      <c r="C3245" s="403"/>
      <c r="D3245" s="404" t="s">
        <v>18991</v>
      </c>
      <c r="E3245" s="655">
        <v>452.5</v>
      </c>
      <c r="G3245" s="400" t="s">
        <v>1476</v>
      </c>
    </row>
    <row r="3246" spans="1:7">
      <c r="A3246" s="660" t="s">
        <v>20274</v>
      </c>
      <c r="B3246" s="402"/>
      <c r="C3246" s="403"/>
      <c r="D3246" s="404"/>
      <c r="E3246" s="655"/>
    </row>
    <row r="3247" spans="1:7">
      <c r="A3247" s="660">
        <v>10776</v>
      </c>
      <c r="B3247" s="402" t="s">
        <v>20275</v>
      </c>
      <c r="C3247" s="403"/>
      <c r="D3247" s="404" t="s">
        <v>18987</v>
      </c>
      <c r="E3247" s="655">
        <v>353.51</v>
      </c>
      <c r="G3247" s="400" t="s">
        <v>1476</v>
      </c>
    </row>
    <row r="3248" spans="1:7">
      <c r="A3248" s="660" t="s">
        <v>20276</v>
      </c>
      <c r="B3248" s="402"/>
      <c r="C3248" s="403"/>
      <c r="D3248" s="404"/>
      <c r="E3248" s="655"/>
    </row>
    <row r="3249" spans="1:7">
      <c r="A3249" s="660">
        <v>10779</v>
      </c>
      <c r="B3249" s="402" t="s">
        <v>20277</v>
      </c>
      <c r="C3249" s="403"/>
      <c r="D3249" s="404" t="s">
        <v>18987</v>
      </c>
      <c r="E3249" s="655">
        <v>565.62</v>
      </c>
      <c r="F3249" s="400" t="s">
        <v>1476</v>
      </c>
    </row>
    <row r="3250" spans="1:7">
      <c r="A3250" s="660" t="s">
        <v>20278</v>
      </c>
      <c r="B3250" s="402"/>
      <c r="C3250" s="403"/>
      <c r="D3250" s="404"/>
      <c r="E3250" s="655"/>
    </row>
    <row r="3251" spans="1:7">
      <c r="A3251" s="660">
        <v>10777</v>
      </c>
      <c r="B3251" s="402" t="s">
        <v>20279</v>
      </c>
      <c r="C3251" s="403"/>
      <c r="D3251" s="404" t="s">
        <v>18987</v>
      </c>
      <c r="E3251" s="655">
        <v>513.77</v>
      </c>
      <c r="G3251" s="400" t="s">
        <v>1476</v>
      </c>
    </row>
    <row r="3252" spans="1:7">
      <c r="A3252" s="660" t="s">
        <v>20280</v>
      </c>
      <c r="B3252" s="402"/>
      <c r="C3252" s="403"/>
      <c r="D3252" s="404"/>
      <c r="E3252" s="655"/>
    </row>
    <row r="3253" spans="1:7">
      <c r="A3253" s="660">
        <v>10778</v>
      </c>
      <c r="B3253" s="402" t="s">
        <v>20281</v>
      </c>
      <c r="C3253" s="403"/>
      <c r="D3253" s="404" t="s">
        <v>18987</v>
      </c>
      <c r="E3253" s="655">
        <v>565.62</v>
      </c>
      <c r="G3253" s="400" t="s">
        <v>1476</v>
      </c>
    </row>
    <row r="3254" spans="1:7">
      <c r="A3254" s="660" t="s">
        <v>20280</v>
      </c>
      <c r="B3254" s="402"/>
      <c r="C3254" s="403"/>
      <c r="D3254" s="404"/>
      <c r="E3254" s="655"/>
    </row>
    <row r="3255" spans="1:7">
      <c r="A3255" s="660">
        <v>1613</v>
      </c>
      <c r="B3255" s="402" t="s">
        <v>20282</v>
      </c>
      <c r="C3255" s="403"/>
      <c r="D3255" s="404" t="s">
        <v>18987</v>
      </c>
      <c r="E3255" s="655">
        <v>1439.12</v>
      </c>
      <c r="G3255" s="400" t="s">
        <v>108</v>
      </c>
    </row>
    <row r="3256" spans="1:7">
      <c r="A3256" s="660" t="s">
        <v>20283</v>
      </c>
      <c r="B3256" s="402"/>
      <c r="C3256" s="403"/>
      <c r="D3256" s="404"/>
      <c r="E3256" s="655"/>
    </row>
    <row r="3257" spans="1:7">
      <c r="A3257" s="660">
        <v>1626</v>
      </c>
      <c r="B3257" s="402" t="s">
        <v>20284</v>
      </c>
      <c r="C3257" s="403"/>
      <c r="D3257" s="404" t="s">
        <v>18987</v>
      </c>
      <c r="E3257" s="655">
        <v>2152.38</v>
      </c>
      <c r="G3257" s="400" t="s">
        <v>108</v>
      </c>
    </row>
    <row r="3258" spans="1:7">
      <c r="A3258" s="660" t="s">
        <v>20283</v>
      </c>
      <c r="B3258" s="402"/>
      <c r="C3258" s="403"/>
      <c r="D3258" s="404"/>
      <c r="E3258" s="655"/>
    </row>
    <row r="3259" spans="1:7">
      <c r="A3259" s="660">
        <v>1625</v>
      </c>
      <c r="B3259" s="402" t="s">
        <v>20285</v>
      </c>
      <c r="C3259" s="403"/>
      <c r="D3259" s="404" t="s">
        <v>18987</v>
      </c>
      <c r="E3259" s="655">
        <v>150.33000000000001</v>
      </c>
      <c r="G3259" s="400" t="s">
        <v>108</v>
      </c>
    </row>
    <row r="3260" spans="1:7">
      <c r="A3260" s="660" t="s">
        <v>20286</v>
      </c>
      <c r="B3260" s="402"/>
      <c r="C3260" s="403"/>
      <c r="D3260" s="404"/>
      <c r="E3260" s="655"/>
    </row>
    <row r="3261" spans="1:7">
      <c r="A3261" s="660">
        <v>1622</v>
      </c>
      <c r="B3261" s="402" t="s">
        <v>20287</v>
      </c>
      <c r="C3261" s="403"/>
      <c r="D3261" s="404" t="s">
        <v>18987</v>
      </c>
      <c r="E3261" s="655">
        <v>4857.05</v>
      </c>
      <c r="G3261" s="400" t="s">
        <v>108</v>
      </c>
    </row>
    <row r="3262" spans="1:7">
      <c r="A3262" s="660" t="s">
        <v>20283</v>
      </c>
      <c r="B3262" s="402"/>
      <c r="C3262" s="403"/>
      <c r="D3262" s="404"/>
      <c r="E3262" s="655"/>
    </row>
    <row r="3263" spans="1:7">
      <c r="A3263" s="660">
        <v>1620</v>
      </c>
      <c r="B3263" s="402" t="s">
        <v>20288</v>
      </c>
      <c r="C3263" s="403"/>
      <c r="D3263" s="404" t="s">
        <v>18987</v>
      </c>
      <c r="E3263" s="655">
        <v>316.69</v>
      </c>
      <c r="G3263" s="400" t="s">
        <v>108</v>
      </c>
    </row>
    <row r="3264" spans="1:7">
      <c r="A3264" s="660" t="s">
        <v>20286</v>
      </c>
      <c r="B3264" s="402"/>
      <c r="C3264" s="403"/>
      <c r="D3264" s="404"/>
      <c r="E3264" s="655"/>
    </row>
    <row r="3265" spans="1:7">
      <c r="A3265" s="660">
        <v>1629</v>
      </c>
      <c r="B3265" s="402" t="s">
        <v>20289</v>
      </c>
      <c r="C3265" s="403"/>
      <c r="D3265" s="404" t="s">
        <v>18987</v>
      </c>
      <c r="E3265" s="655">
        <v>11820.9</v>
      </c>
      <c r="G3265" s="400" t="s">
        <v>108</v>
      </c>
    </row>
    <row r="3266" spans="1:7">
      <c r="A3266" s="660" t="s">
        <v>20283</v>
      </c>
      <c r="B3266" s="402"/>
      <c r="C3266" s="403"/>
      <c r="D3266" s="404"/>
      <c r="E3266" s="655"/>
    </row>
    <row r="3267" spans="1:7">
      <c r="A3267" s="660">
        <v>1627</v>
      </c>
      <c r="B3267" s="402" t="s">
        <v>20290</v>
      </c>
      <c r="C3267" s="403"/>
      <c r="D3267" s="404" t="s">
        <v>18987</v>
      </c>
      <c r="E3267" s="655">
        <v>605.34</v>
      </c>
      <c r="G3267" s="400" t="s">
        <v>108</v>
      </c>
    </row>
    <row r="3268" spans="1:7">
      <c r="A3268" s="660" t="s">
        <v>20286</v>
      </c>
      <c r="B3268" s="402"/>
      <c r="C3268" s="403"/>
      <c r="D3268" s="404"/>
      <c r="E3268" s="655"/>
    </row>
    <row r="3269" spans="1:7">
      <c r="A3269" s="660">
        <v>1623</v>
      </c>
      <c r="B3269" s="402" t="s">
        <v>20291</v>
      </c>
      <c r="C3269" s="403"/>
      <c r="D3269" s="404" t="s">
        <v>18987</v>
      </c>
      <c r="E3269" s="655">
        <v>122.6</v>
      </c>
      <c r="G3269" s="400" t="s">
        <v>108</v>
      </c>
    </row>
    <row r="3270" spans="1:7">
      <c r="A3270" s="660" t="s">
        <v>20292</v>
      </c>
      <c r="B3270" s="402"/>
      <c r="C3270" s="403"/>
      <c r="D3270" s="404"/>
      <c r="E3270" s="655"/>
    </row>
    <row r="3271" spans="1:7">
      <c r="A3271" s="660">
        <v>1619</v>
      </c>
      <c r="B3271" s="402" t="s">
        <v>20293</v>
      </c>
      <c r="C3271" s="403"/>
      <c r="D3271" s="404" t="s">
        <v>18987</v>
      </c>
      <c r="E3271" s="655">
        <v>168.65</v>
      </c>
      <c r="G3271" s="400" t="s">
        <v>108</v>
      </c>
    </row>
    <row r="3272" spans="1:7">
      <c r="A3272" s="660" t="s">
        <v>20292</v>
      </c>
      <c r="B3272" s="402"/>
      <c r="C3272" s="403"/>
      <c r="D3272" s="404"/>
      <c r="E3272" s="655"/>
    </row>
    <row r="3273" spans="1:7">
      <c r="A3273" s="660">
        <v>1630</v>
      </c>
      <c r="B3273" s="402" t="s">
        <v>20294</v>
      </c>
      <c r="C3273" s="403"/>
      <c r="D3273" s="404" t="s">
        <v>18987</v>
      </c>
      <c r="E3273" s="655">
        <v>3713.31</v>
      </c>
      <c r="F3273" s="400" t="s">
        <v>108</v>
      </c>
    </row>
    <row r="3274" spans="1:7">
      <c r="A3274" s="660" t="s">
        <v>20295</v>
      </c>
      <c r="B3274" s="402"/>
      <c r="C3274" s="403"/>
      <c r="D3274" s="404"/>
      <c r="E3274" s="655"/>
    </row>
    <row r="3275" spans="1:7">
      <c r="A3275" s="660">
        <v>1616</v>
      </c>
      <c r="B3275" s="402" t="s">
        <v>20296</v>
      </c>
      <c r="C3275" s="403"/>
      <c r="D3275" s="404" t="s">
        <v>18987</v>
      </c>
      <c r="E3275" s="655">
        <v>5711.14</v>
      </c>
      <c r="G3275" s="400" t="s">
        <v>108</v>
      </c>
    </row>
    <row r="3276" spans="1:7">
      <c r="A3276" s="660" t="s">
        <v>20286</v>
      </c>
      <c r="B3276" s="402"/>
      <c r="C3276" s="403"/>
      <c r="D3276" s="404"/>
      <c r="E3276" s="655"/>
    </row>
    <row r="3277" spans="1:7">
      <c r="A3277" s="660">
        <v>1614</v>
      </c>
      <c r="B3277" s="402" t="s">
        <v>20297</v>
      </c>
      <c r="C3277" s="403"/>
      <c r="D3277" s="404" t="s">
        <v>18987</v>
      </c>
      <c r="E3277" s="655">
        <v>261.02</v>
      </c>
      <c r="G3277" s="400" t="s">
        <v>108</v>
      </c>
    </row>
    <row r="3278" spans="1:7">
      <c r="A3278" s="660" t="s">
        <v>20292</v>
      </c>
      <c r="B3278" s="402"/>
      <c r="C3278" s="403"/>
      <c r="D3278" s="404"/>
      <c r="E3278" s="655"/>
    </row>
    <row r="3279" spans="1:7">
      <c r="A3279" s="660">
        <v>1617</v>
      </c>
      <c r="B3279" s="402" t="s">
        <v>20298</v>
      </c>
      <c r="C3279" s="403"/>
      <c r="D3279" s="404" t="s">
        <v>18987</v>
      </c>
      <c r="E3279" s="655">
        <v>6817.87</v>
      </c>
      <c r="G3279" s="400" t="s">
        <v>108</v>
      </c>
    </row>
    <row r="3280" spans="1:7">
      <c r="A3280" s="660" t="s">
        <v>20286</v>
      </c>
      <c r="B3280" s="402"/>
      <c r="C3280" s="403"/>
      <c r="D3280" s="404"/>
      <c r="E3280" s="655"/>
    </row>
    <row r="3281" spans="1:7">
      <c r="A3281" s="660">
        <v>1621</v>
      </c>
      <c r="B3281" s="402" t="s">
        <v>20299</v>
      </c>
      <c r="C3281" s="403"/>
      <c r="D3281" s="404" t="s">
        <v>18987</v>
      </c>
      <c r="E3281" s="655">
        <v>466.82</v>
      </c>
      <c r="G3281" s="400" t="s">
        <v>108</v>
      </c>
    </row>
    <row r="3282" spans="1:7">
      <c r="A3282" s="660" t="s">
        <v>20292</v>
      </c>
      <c r="B3282" s="402"/>
      <c r="C3282" s="403"/>
      <c r="D3282" s="404"/>
      <c r="E3282" s="655"/>
    </row>
    <row r="3283" spans="1:7">
      <c r="A3283" s="660">
        <v>1624</v>
      </c>
      <c r="B3283" s="402" t="s">
        <v>20300</v>
      </c>
      <c r="C3283" s="403"/>
      <c r="D3283" s="404" t="s">
        <v>18987</v>
      </c>
      <c r="E3283" s="655">
        <v>16758.650000000001</v>
      </c>
      <c r="G3283" s="400" t="s">
        <v>108</v>
      </c>
    </row>
    <row r="3284" spans="1:7">
      <c r="A3284" s="660" t="s">
        <v>20286</v>
      </c>
      <c r="B3284" s="402"/>
      <c r="C3284" s="403"/>
      <c r="D3284" s="404"/>
      <c r="E3284" s="655"/>
    </row>
    <row r="3285" spans="1:7">
      <c r="A3285" s="660">
        <v>1615</v>
      </c>
      <c r="B3285" s="402" t="s">
        <v>20301</v>
      </c>
      <c r="C3285" s="403"/>
      <c r="D3285" s="404" t="s">
        <v>18987</v>
      </c>
      <c r="E3285" s="655">
        <v>876.63</v>
      </c>
      <c r="G3285" s="400" t="s">
        <v>108</v>
      </c>
    </row>
    <row r="3286" spans="1:7">
      <c r="A3286" s="660" t="s">
        <v>20292</v>
      </c>
      <c r="B3286" s="402"/>
      <c r="C3286" s="403"/>
      <c r="D3286" s="404"/>
      <c r="E3286" s="655"/>
    </row>
    <row r="3287" spans="1:7">
      <c r="A3287" s="660">
        <v>1612</v>
      </c>
      <c r="B3287" s="402" t="s">
        <v>20302</v>
      </c>
      <c r="C3287" s="403"/>
      <c r="D3287" s="404" t="s">
        <v>18991</v>
      </c>
      <c r="E3287" s="655">
        <v>115.46</v>
      </c>
      <c r="G3287" s="400" t="s">
        <v>108</v>
      </c>
    </row>
    <row r="3288" spans="1:7">
      <c r="A3288" s="660" t="s">
        <v>20292</v>
      </c>
      <c r="B3288" s="402"/>
      <c r="C3288" s="403"/>
      <c r="D3288" s="404"/>
      <c r="E3288" s="655"/>
    </row>
    <row r="3289" spans="1:7">
      <c r="A3289" s="660">
        <v>1618</v>
      </c>
      <c r="B3289" s="402" t="s">
        <v>20303</v>
      </c>
      <c r="C3289" s="403"/>
      <c r="D3289" s="404" t="s">
        <v>18987</v>
      </c>
      <c r="E3289" s="655">
        <v>1204.6099999999999</v>
      </c>
      <c r="G3289" s="400" t="s">
        <v>108</v>
      </c>
    </row>
    <row r="3290" spans="1:7">
      <c r="A3290" s="660" t="s">
        <v>20292</v>
      </c>
      <c r="B3290" s="402"/>
      <c r="C3290" s="403"/>
      <c r="D3290" s="404"/>
      <c r="E3290" s="655"/>
    </row>
    <row r="3291" spans="1:7">
      <c r="A3291" s="660">
        <v>14211</v>
      </c>
      <c r="B3291" s="402" t="s">
        <v>2201</v>
      </c>
      <c r="C3291" s="403" t="s">
        <v>108</v>
      </c>
      <c r="D3291" s="404" t="s">
        <v>18987</v>
      </c>
      <c r="E3291" s="655">
        <v>28.55</v>
      </c>
    </row>
    <row r="3292" spans="1:7">
      <c r="A3292" s="660">
        <v>40934</v>
      </c>
      <c r="B3292" s="402" t="s">
        <v>20304</v>
      </c>
      <c r="C3292" s="403" t="s">
        <v>1476</v>
      </c>
      <c r="D3292" s="404" t="s">
        <v>18987</v>
      </c>
      <c r="E3292" s="655">
        <v>24628.74</v>
      </c>
    </row>
    <row r="3293" spans="1:7">
      <c r="A3293" s="660">
        <v>34500</v>
      </c>
      <c r="B3293" s="402" t="s">
        <v>20305</v>
      </c>
      <c r="C3293" s="403" t="s">
        <v>90</v>
      </c>
      <c r="D3293" s="404" t="s">
        <v>18987</v>
      </c>
      <c r="E3293" s="655">
        <v>139.74</v>
      </c>
    </row>
    <row r="3294" spans="1:7">
      <c r="A3294" s="660">
        <v>4266</v>
      </c>
      <c r="B3294" s="402" t="s">
        <v>2202</v>
      </c>
      <c r="C3294" s="403"/>
      <c r="D3294" s="404" t="s">
        <v>18987</v>
      </c>
      <c r="E3294" s="655">
        <v>16.05</v>
      </c>
    </row>
    <row r="3295" spans="1:7">
      <c r="A3295" s="660">
        <v>5328</v>
      </c>
      <c r="B3295" s="402" t="s">
        <v>2203</v>
      </c>
      <c r="C3295" s="403" t="s">
        <v>108</v>
      </c>
      <c r="D3295" s="404" t="s">
        <v>18987</v>
      </c>
      <c r="E3295" s="655">
        <v>3.77</v>
      </c>
    </row>
    <row r="3296" spans="1:7">
      <c r="A3296" s="660">
        <v>38200</v>
      </c>
      <c r="B3296" s="402" t="s">
        <v>2204</v>
      </c>
      <c r="C3296" s="403"/>
      <c r="D3296" s="404" t="s">
        <v>18987</v>
      </c>
      <c r="E3296" s="655">
        <v>460.97</v>
      </c>
      <c r="F3296" s="400" t="s">
        <v>2205</v>
      </c>
    </row>
    <row r="3297" spans="1:7">
      <c r="A3297" s="660">
        <v>37601</v>
      </c>
      <c r="B3297" s="402" t="s">
        <v>2206</v>
      </c>
      <c r="C3297" s="403"/>
      <c r="D3297" s="404" t="s">
        <v>18987</v>
      </c>
      <c r="E3297" s="655">
        <v>1.65</v>
      </c>
    </row>
    <row r="3298" spans="1:7">
      <c r="A3298" s="660">
        <v>1634</v>
      </c>
      <c r="B3298" s="402" t="s">
        <v>2207</v>
      </c>
      <c r="C3298" s="403"/>
      <c r="D3298" s="404" t="s">
        <v>18987</v>
      </c>
      <c r="E3298" s="655">
        <v>1.7</v>
      </c>
    </row>
    <row r="3299" spans="1:7">
      <c r="A3299" s="660">
        <v>5086</v>
      </c>
      <c r="B3299" s="402" t="s">
        <v>2208</v>
      </c>
      <c r="C3299" s="403"/>
      <c r="D3299" s="404" t="s">
        <v>18987</v>
      </c>
      <c r="E3299" s="655">
        <v>16.28</v>
      </c>
    </row>
    <row r="3300" spans="1:7">
      <c r="A3300" s="660" t="s">
        <v>19024</v>
      </c>
      <c r="B3300" s="402"/>
      <c r="C3300" s="403"/>
      <c r="D3300" s="404"/>
      <c r="E3300" s="655"/>
    </row>
    <row r="3301" spans="1:7">
      <c r="A3301" s="660" t="s">
        <v>19067</v>
      </c>
      <c r="B3301" s="402"/>
      <c r="C3301" s="403"/>
      <c r="D3301" s="404"/>
      <c r="E3301" s="655"/>
      <c r="G3301" s="400" t="s">
        <v>19068</v>
      </c>
    </row>
    <row r="3302" spans="1:7">
      <c r="A3302" s="660" t="s">
        <v>19069</v>
      </c>
      <c r="B3302" s="402"/>
      <c r="C3302" s="403"/>
      <c r="D3302" s="404"/>
      <c r="E3302" s="655"/>
    </row>
    <row r="3303" spans="1:7">
      <c r="A3303" s="660" t="s">
        <v>19070</v>
      </c>
      <c r="B3303" s="402"/>
      <c r="C3303" s="403"/>
      <c r="D3303" s="404"/>
      <c r="E3303" s="655"/>
    </row>
    <row r="3304" spans="1:7">
      <c r="A3304" s="660" t="s">
        <v>19071</v>
      </c>
      <c r="B3304" s="402"/>
      <c r="C3304" s="403"/>
      <c r="D3304" s="404"/>
      <c r="E3304" s="655"/>
    </row>
    <row r="3305" spans="1:7">
      <c r="A3305" s="660" t="s">
        <v>19072</v>
      </c>
      <c r="B3305" s="402"/>
      <c r="C3305" s="403"/>
      <c r="D3305" s="404"/>
      <c r="E3305" s="655"/>
    </row>
    <row r="3306" spans="1:7">
      <c r="A3306" s="660" t="s">
        <v>19073</v>
      </c>
      <c r="B3306" s="402"/>
      <c r="C3306" s="403"/>
      <c r="D3306" s="404"/>
      <c r="E3306" s="655"/>
    </row>
    <row r="3307" spans="1:7">
      <c r="A3307" s="660" t="s">
        <v>19074</v>
      </c>
      <c r="B3307" s="402"/>
      <c r="C3307" s="403" t="s">
        <v>19115</v>
      </c>
      <c r="D3307" s="404"/>
      <c r="E3307" s="655"/>
    </row>
    <row r="3308" spans="1:7">
      <c r="A3308" s="660" t="s">
        <v>19075</v>
      </c>
      <c r="B3308" s="402"/>
      <c r="C3308" s="403"/>
      <c r="D3308" s="404" t="s">
        <v>19077</v>
      </c>
      <c r="E3308" s="655"/>
      <c r="F3308" s="400" t="s">
        <v>19078</v>
      </c>
      <c r="G3308" s="400" t="s">
        <v>19076</v>
      </c>
    </row>
    <row r="3309" spans="1:7">
      <c r="A3309" s="660" t="s">
        <v>19079</v>
      </c>
      <c r="B3309" s="402" t="s">
        <v>19080</v>
      </c>
      <c r="C3309" s="403"/>
      <c r="D3309" s="404" t="s">
        <v>19081</v>
      </c>
      <c r="E3309" s="655" t="s">
        <v>19082</v>
      </c>
    </row>
    <row r="3310" spans="1:7">
      <c r="A3310" s="660"/>
      <c r="B3310" s="402"/>
      <c r="C3310" s="403"/>
      <c r="D3310" s="404" t="s">
        <v>19083</v>
      </c>
      <c r="E3310" s="655" t="s">
        <v>19084</v>
      </c>
    </row>
    <row r="3311" spans="1:7">
      <c r="A3311" s="660">
        <v>12109</v>
      </c>
      <c r="B3311" s="402" t="s">
        <v>20306</v>
      </c>
      <c r="C3311" s="403"/>
      <c r="D3311" s="404" t="s">
        <v>18987</v>
      </c>
      <c r="E3311" s="655">
        <v>355.81</v>
      </c>
      <c r="G3311" s="400" t="s">
        <v>108</v>
      </c>
    </row>
    <row r="3312" spans="1:7">
      <c r="A3312" s="660" t="s">
        <v>20307</v>
      </c>
      <c r="B3312" s="402"/>
      <c r="C3312" s="403"/>
      <c r="D3312" s="404"/>
      <c r="E3312" s="655"/>
    </row>
    <row r="3313" spans="1:7">
      <c r="A3313" s="660">
        <v>11280</v>
      </c>
      <c r="B3313" s="402" t="s">
        <v>20308</v>
      </c>
      <c r="C3313" s="403"/>
      <c r="D3313" s="404" t="s">
        <v>18987</v>
      </c>
      <c r="E3313" s="655">
        <v>8951.7900000000009</v>
      </c>
      <c r="G3313" s="400" t="s">
        <v>108</v>
      </c>
    </row>
    <row r="3314" spans="1:7">
      <c r="A3314" s="660" t="s">
        <v>20309</v>
      </c>
      <c r="B3314" s="402"/>
      <c r="C3314" s="403"/>
      <c r="D3314" s="404"/>
      <c r="E3314" s="655"/>
    </row>
    <row r="3315" spans="1:7">
      <c r="A3315" s="660">
        <v>39869</v>
      </c>
      <c r="B3315" s="402" t="s">
        <v>2209</v>
      </c>
      <c r="C3315" s="403"/>
      <c r="D3315" s="404" t="s">
        <v>18987</v>
      </c>
      <c r="E3315" s="655">
        <v>7.37</v>
      </c>
      <c r="G3315" s="400" t="s">
        <v>108</v>
      </c>
    </row>
    <row r="3316" spans="1:7">
      <c r="A3316" s="660">
        <v>39870</v>
      </c>
      <c r="B3316" s="402" t="s">
        <v>2210</v>
      </c>
      <c r="C3316" s="403"/>
      <c r="D3316" s="404" t="s">
        <v>18987</v>
      </c>
      <c r="E3316" s="655">
        <v>11.27</v>
      </c>
      <c r="G3316" s="400" t="s">
        <v>108</v>
      </c>
    </row>
    <row r="3317" spans="1:7">
      <c r="A3317" s="660">
        <v>39871</v>
      </c>
      <c r="B3317" s="402" t="s">
        <v>2211</v>
      </c>
      <c r="C3317" s="403"/>
      <c r="D3317" s="404" t="s">
        <v>18987</v>
      </c>
      <c r="E3317" s="655">
        <v>12.64</v>
      </c>
      <c r="G3317" s="400" t="s">
        <v>108</v>
      </c>
    </row>
    <row r="3318" spans="1:7">
      <c r="A3318" s="660">
        <v>12722</v>
      </c>
      <c r="B3318" s="402" t="s">
        <v>2212</v>
      </c>
      <c r="C3318" s="403"/>
      <c r="D3318" s="404" t="s">
        <v>18987</v>
      </c>
      <c r="E3318" s="655">
        <v>422.97</v>
      </c>
      <c r="G3318" s="400" t="s">
        <v>108</v>
      </c>
    </row>
    <row r="3319" spans="1:7">
      <c r="A3319" s="660">
        <v>12714</v>
      </c>
      <c r="B3319" s="402" t="s">
        <v>2213</v>
      </c>
      <c r="C3319" s="403"/>
      <c r="D3319" s="404" t="s">
        <v>18987</v>
      </c>
      <c r="E3319" s="655">
        <v>2.76</v>
      </c>
      <c r="G3319" s="400" t="s">
        <v>108</v>
      </c>
    </row>
    <row r="3320" spans="1:7">
      <c r="A3320" s="660">
        <v>12715</v>
      </c>
      <c r="B3320" s="402" t="s">
        <v>2214</v>
      </c>
      <c r="C3320" s="403"/>
      <c r="D3320" s="404" t="s">
        <v>18987</v>
      </c>
      <c r="E3320" s="655">
        <v>6.23</v>
      </c>
      <c r="G3320" s="400" t="s">
        <v>108</v>
      </c>
    </row>
    <row r="3321" spans="1:7">
      <c r="A3321" s="660">
        <v>12716</v>
      </c>
      <c r="B3321" s="402" t="s">
        <v>2215</v>
      </c>
      <c r="C3321" s="403"/>
      <c r="D3321" s="404" t="s">
        <v>18987</v>
      </c>
      <c r="E3321" s="655">
        <v>10.7</v>
      </c>
      <c r="G3321" s="400" t="s">
        <v>108</v>
      </c>
    </row>
    <row r="3322" spans="1:7">
      <c r="A3322" s="660">
        <v>12717</v>
      </c>
      <c r="B3322" s="402" t="s">
        <v>2216</v>
      </c>
      <c r="C3322" s="403"/>
      <c r="D3322" s="404" t="s">
        <v>18987</v>
      </c>
      <c r="E3322" s="655">
        <v>21.04</v>
      </c>
      <c r="G3322" s="400" t="s">
        <v>108</v>
      </c>
    </row>
    <row r="3323" spans="1:7">
      <c r="A3323" s="660">
        <v>12718</v>
      </c>
      <c r="B3323" s="402" t="s">
        <v>2217</v>
      </c>
      <c r="C3323" s="403"/>
      <c r="D3323" s="404" t="s">
        <v>18987</v>
      </c>
      <c r="E3323" s="655">
        <v>32.29</v>
      </c>
      <c r="G3323" s="400" t="s">
        <v>108</v>
      </c>
    </row>
    <row r="3324" spans="1:7">
      <c r="A3324" s="660">
        <v>12719</v>
      </c>
      <c r="B3324" s="402" t="s">
        <v>2218</v>
      </c>
      <c r="C3324" s="403"/>
      <c r="D3324" s="404" t="s">
        <v>18987</v>
      </c>
      <c r="E3324" s="655">
        <v>51.26</v>
      </c>
      <c r="G3324" s="400" t="s">
        <v>108</v>
      </c>
    </row>
    <row r="3325" spans="1:7">
      <c r="A3325" s="660">
        <v>12720</v>
      </c>
      <c r="B3325" s="402" t="s">
        <v>2219</v>
      </c>
      <c r="C3325" s="403"/>
      <c r="D3325" s="404" t="s">
        <v>18987</v>
      </c>
      <c r="E3325" s="655">
        <v>178.51</v>
      </c>
      <c r="G3325" s="400" t="s">
        <v>108</v>
      </c>
    </row>
    <row r="3326" spans="1:7">
      <c r="A3326" s="660">
        <v>12721</v>
      </c>
      <c r="B3326" s="402" t="s">
        <v>2220</v>
      </c>
      <c r="C3326" s="403"/>
      <c r="D3326" s="404" t="s">
        <v>18987</v>
      </c>
      <c r="E3326" s="655">
        <v>171.17</v>
      </c>
      <c r="G3326" s="400" t="s">
        <v>108</v>
      </c>
    </row>
    <row r="3327" spans="1:7">
      <c r="A3327" s="660">
        <v>3446</v>
      </c>
      <c r="B3327" s="402" t="s">
        <v>2221</v>
      </c>
      <c r="C3327" s="403"/>
      <c r="D3327" s="404" t="s">
        <v>18987</v>
      </c>
      <c r="E3327" s="655">
        <v>21.43</v>
      </c>
      <c r="F3327" s="400" t="s">
        <v>108</v>
      </c>
    </row>
    <row r="3328" spans="1:7">
      <c r="A3328" s="660">
        <v>3445</v>
      </c>
      <c r="B3328" s="402" t="s">
        <v>2222</v>
      </c>
      <c r="C3328" s="403"/>
      <c r="D3328" s="404" t="s">
        <v>18987</v>
      </c>
      <c r="E3328" s="655">
        <v>17.77</v>
      </c>
      <c r="F3328" s="400" t="s">
        <v>108</v>
      </c>
    </row>
    <row r="3329" spans="1:7">
      <c r="A3329" s="660">
        <v>3441</v>
      </c>
      <c r="B3329" s="402" t="s">
        <v>2223</v>
      </c>
      <c r="C3329" s="403"/>
      <c r="D3329" s="404" t="s">
        <v>18987</v>
      </c>
      <c r="E3329" s="655">
        <v>5.0999999999999996</v>
      </c>
      <c r="F3329" s="400" t="s">
        <v>108</v>
      </c>
    </row>
    <row r="3330" spans="1:7">
      <c r="A3330" s="660">
        <v>3444</v>
      </c>
      <c r="B3330" s="402" t="s">
        <v>2224</v>
      </c>
      <c r="C3330" s="403"/>
      <c r="D3330" s="404" t="s">
        <v>18987</v>
      </c>
      <c r="E3330" s="655">
        <v>10.94</v>
      </c>
      <c r="F3330" s="400" t="s">
        <v>108</v>
      </c>
    </row>
    <row r="3331" spans="1:7">
      <c r="A3331" s="660">
        <v>12402</v>
      </c>
      <c r="B3331" s="402" t="s">
        <v>2225</v>
      </c>
      <c r="C3331" s="403"/>
      <c r="D3331" s="404" t="s">
        <v>18987</v>
      </c>
      <c r="E3331" s="655">
        <v>50.64</v>
      </c>
      <c r="F3331" s="400" t="s">
        <v>108</v>
      </c>
    </row>
    <row r="3332" spans="1:7">
      <c r="A3332" s="660">
        <v>3447</v>
      </c>
      <c r="B3332" s="402" t="s">
        <v>2226</v>
      </c>
      <c r="C3332" s="403"/>
      <c r="D3332" s="404" t="s">
        <v>18987</v>
      </c>
      <c r="E3332" s="655">
        <v>26.94</v>
      </c>
      <c r="F3332" s="400" t="s">
        <v>108</v>
      </c>
    </row>
    <row r="3333" spans="1:7">
      <c r="A3333" s="660">
        <v>3442</v>
      </c>
      <c r="B3333" s="402" t="s">
        <v>2227</v>
      </c>
      <c r="C3333" s="403"/>
      <c r="D3333" s="404" t="s">
        <v>18987</v>
      </c>
      <c r="E3333" s="655">
        <v>7.68</v>
      </c>
      <c r="F3333" s="400" t="s">
        <v>108</v>
      </c>
    </row>
    <row r="3334" spans="1:7">
      <c r="A3334" s="660">
        <v>3448</v>
      </c>
      <c r="B3334" s="402" t="s">
        <v>2228</v>
      </c>
      <c r="C3334" s="403"/>
      <c r="D3334" s="404" t="s">
        <v>18987</v>
      </c>
      <c r="E3334" s="655">
        <v>65.739999999999995</v>
      </c>
      <c r="F3334" s="400" t="s">
        <v>108</v>
      </c>
    </row>
    <row r="3335" spans="1:7">
      <c r="A3335" s="660">
        <v>3449</v>
      </c>
      <c r="B3335" s="402" t="s">
        <v>2229</v>
      </c>
      <c r="C3335" s="403"/>
      <c r="D3335" s="404" t="s">
        <v>18987</v>
      </c>
      <c r="E3335" s="655">
        <v>127.87</v>
      </c>
      <c r="F3335" s="400" t="s">
        <v>108</v>
      </c>
    </row>
    <row r="3336" spans="1:7">
      <c r="A3336" s="660">
        <v>37438</v>
      </c>
      <c r="B3336" s="402" t="s">
        <v>2230</v>
      </c>
      <c r="C3336" s="403" t="s">
        <v>108</v>
      </c>
      <c r="D3336" s="404" t="s">
        <v>18987</v>
      </c>
      <c r="E3336" s="655">
        <v>152.29</v>
      </c>
    </row>
    <row r="3337" spans="1:7">
      <c r="A3337" s="660">
        <v>37439</v>
      </c>
      <c r="B3337" s="402" t="s">
        <v>2231</v>
      </c>
      <c r="C3337" s="403" t="s">
        <v>108</v>
      </c>
      <c r="D3337" s="404" t="s">
        <v>18987</v>
      </c>
      <c r="E3337" s="655">
        <v>995.67</v>
      </c>
    </row>
    <row r="3338" spans="1:7">
      <c r="A3338" s="660">
        <v>37435</v>
      </c>
      <c r="B3338" s="402" t="s">
        <v>2232</v>
      </c>
      <c r="C3338" s="403" t="s">
        <v>108</v>
      </c>
      <c r="D3338" s="404" t="s">
        <v>18987</v>
      </c>
      <c r="E3338" s="655">
        <v>17.89</v>
      </c>
    </row>
    <row r="3339" spans="1:7">
      <c r="A3339" s="660">
        <v>37436</v>
      </c>
      <c r="B3339" s="402" t="s">
        <v>2233</v>
      </c>
      <c r="C3339" s="403" t="s">
        <v>108</v>
      </c>
      <c r="D3339" s="404" t="s">
        <v>18987</v>
      </c>
      <c r="E3339" s="655">
        <v>21.12</v>
      </c>
    </row>
    <row r="3340" spans="1:7">
      <c r="A3340" s="660">
        <v>37437</v>
      </c>
      <c r="B3340" s="402" t="s">
        <v>2234</v>
      </c>
      <c r="C3340" s="403" t="s">
        <v>108</v>
      </c>
      <c r="D3340" s="404" t="s">
        <v>18987</v>
      </c>
      <c r="E3340" s="655">
        <v>30.55</v>
      </c>
    </row>
    <row r="3341" spans="1:7">
      <c r="A3341" s="660">
        <v>3473</v>
      </c>
      <c r="B3341" s="402" t="s">
        <v>2235</v>
      </c>
      <c r="C3341" s="403"/>
      <c r="D3341" s="404" t="s">
        <v>18987</v>
      </c>
      <c r="E3341" s="655">
        <v>21.88</v>
      </c>
      <c r="G3341" s="400" t="s">
        <v>108</v>
      </c>
    </row>
    <row r="3342" spans="1:7">
      <c r="A3342" s="660">
        <v>3474</v>
      </c>
      <c r="B3342" s="402" t="s">
        <v>2236</v>
      </c>
      <c r="C3342" s="403"/>
      <c r="D3342" s="404" t="s">
        <v>18987</v>
      </c>
      <c r="E3342" s="655">
        <v>19.8</v>
      </c>
      <c r="G3342" s="400" t="s">
        <v>108</v>
      </c>
    </row>
    <row r="3343" spans="1:7">
      <c r="A3343" s="660">
        <v>3450</v>
      </c>
      <c r="B3343" s="402" t="s">
        <v>2237</v>
      </c>
      <c r="C3343" s="403"/>
      <c r="D3343" s="404" t="s">
        <v>18987</v>
      </c>
      <c r="E3343" s="655">
        <v>6.73</v>
      </c>
      <c r="G3343" s="400" t="s">
        <v>108</v>
      </c>
    </row>
    <row r="3344" spans="1:7">
      <c r="A3344" s="660">
        <v>3443</v>
      </c>
      <c r="B3344" s="402" t="s">
        <v>2238</v>
      </c>
      <c r="C3344" s="403"/>
      <c r="D3344" s="404" t="s">
        <v>18987</v>
      </c>
      <c r="E3344" s="655">
        <v>13.11</v>
      </c>
      <c r="G3344" s="400" t="s">
        <v>108</v>
      </c>
    </row>
    <row r="3345" spans="1:7">
      <c r="A3345" s="660">
        <v>3453</v>
      </c>
      <c r="B3345" s="402" t="s">
        <v>2239</v>
      </c>
      <c r="C3345" s="403"/>
      <c r="D3345" s="404" t="s">
        <v>18987</v>
      </c>
      <c r="E3345" s="655">
        <v>54.93</v>
      </c>
      <c r="G3345" s="400" t="s">
        <v>108</v>
      </c>
    </row>
    <row r="3346" spans="1:7">
      <c r="A3346" s="660">
        <v>3452</v>
      </c>
      <c r="B3346" s="402" t="s">
        <v>2240</v>
      </c>
      <c r="C3346" s="403"/>
      <c r="D3346" s="404" t="s">
        <v>18987</v>
      </c>
      <c r="E3346" s="655">
        <v>32.96</v>
      </c>
      <c r="G3346" s="400" t="s">
        <v>108</v>
      </c>
    </row>
    <row r="3347" spans="1:7">
      <c r="A3347" s="660">
        <v>3451</v>
      </c>
      <c r="B3347" s="402" t="s">
        <v>2241</v>
      </c>
      <c r="C3347" s="403"/>
      <c r="D3347" s="404" t="s">
        <v>18987</v>
      </c>
      <c r="E3347" s="655">
        <v>8.59</v>
      </c>
      <c r="G3347" s="400" t="s">
        <v>108</v>
      </c>
    </row>
    <row r="3348" spans="1:7">
      <c r="A3348" s="660">
        <v>3454</v>
      </c>
      <c r="B3348" s="402" t="s">
        <v>2242</v>
      </c>
      <c r="C3348" s="403"/>
      <c r="D3348" s="404" t="s">
        <v>18987</v>
      </c>
      <c r="E3348" s="655">
        <v>70.53</v>
      </c>
      <c r="G3348" s="400" t="s">
        <v>108</v>
      </c>
    </row>
    <row r="3349" spans="1:7">
      <c r="A3349" s="660">
        <v>3458</v>
      </c>
      <c r="B3349" s="402" t="s">
        <v>2243</v>
      </c>
      <c r="C3349" s="403"/>
      <c r="D3349" s="404" t="s">
        <v>18987</v>
      </c>
      <c r="E3349" s="655">
        <v>19.12</v>
      </c>
      <c r="F3349" s="400" t="s">
        <v>108</v>
      </c>
    </row>
    <row r="3350" spans="1:7">
      <c r="A3350" s="660">
        <v>3468</v>
      </c>
      <c r="B3350" s="402" t="s">
        <v>2244</v>
      </c>
      <c r="C3350" s="403"/>
      <c r="D3350" s="404" t="s">
        <v>18987</v>
      </c>
      <c r="E3350" s="655">
        <v>17.989999999999998</v>
      </c>
      <c r="F3350" s="400" t="s">
        <v>108</v>
      </c>
    </row>
    <row r="3351" spans="1:7">
      <c r="A3351" s="660">
        <v>3465</v>
      </c>
      <c r="B3351" s="402" t="s">
        <v>2245</v>
      </c>
      <c r="C3351" s="403"/>
      <c r="D3351" s="404" t="s">
        <v>18987</v>
      </c>
      <c r="E3351" s="655">
        <v>18.350000000000001</v>
      </c>
      <c r="F3351" s="400" t="s">
        <v>108</v>
      </c>
    </row>
    <row r="3352" spans="1:7">
      <c r="A3352" s="660">
        <v>3457</v>
      </c>
      <c r="B3352" s="402" t="s">
        <v>2246</v>
      </c>
      <c r="C3352" s="403"/>
      <c r="D3352" s="404" t="s">
        <v>18987</v>
      </c>
      <c r="E3352" s="655">
        <v>13.38</v>
      </c>
      <c r="F3352" s="400" t="s">
        <v>108</v>
      </c>
    </row>
    <row r="3353" spans="1:7">
      <c r="A3353" s="660">
        <v>12403</v>
      </c>
      <c r="B3353" s="402" t="s">
        <v>2247</v>
      </c>
      <c r="C3353" s="403"/>
      <c r="D3353" s="404" t="s">
        <v>18987</v>
      </c>
      <c r="E3353" s="655">
        <v>12.79</v>
      </c>
      <c r="F3353" s="400" t="s">
        <v>108</v>
      </c>
    </row>
    <row r="3354" spans="1:7">
      <c r="A3354" s="660">
        <v>3455</v>
      </c>
      <c r="B3354" s="402" t="s">
        <v>2248</v>
      </c>
      <c r="C3354" s="403"/>
      <c r="D3354" s="404" t="s">
        <v>18987</v>
      </c>
      <c r="E3354" s="655">
        <v>3.61</v>
      </c>
      <c r="F3354" s="400" t="s">
        <v>108</v>
      </c>
    </row>
    <row r="3355" spans="1:7">
      <c r="A3355" s="660">
        <v>3472</v>
      </c>
      <c r="B3355" s="402" t="s">
        <v>2249</v>
      </c>
      <c r="C3355" s="403"/>
      <c r="D3355" s="404" t="s">
        <v>18987</v>
      </c>
      <c r="E3355" s="655">
        <v>8.7200000000000006</v>
      </c>
      <c r="F3355" s="400" t="s">
        <v>108</v>
      </c>
    </row>
    <row r="3356" spans="1:7">
      <c r="A3356" s="660">
        <v>3463</v>
      </c>
      <c r="B3356" s="402" t="s">
        <v>2250</v>
      </c>
      <c r="C3356" s="403"/>
      <c r="D3356" s="404" t="s">
        <v>18987</v>
      </c>
      <c r="E3356" s="655">
        <v>8.1300000000000008</v>
      </c>
      <c r="F3356" s="400" t="s">
        <v>108</v>
      </c>
    </row>
    <row r="3357" spans="1:7">
      <c r="A3357" s="660">
        <v>3464</v>
      </c>
      <c r="B3357" s="402" t="s">
        <v>2251</v>
      </c>
      <c r="C3357" s="403"/>
      <c r="D3357" s="404" t="s">
        <v>18987</v>
      </c>
      <c r="E3357" s="655">
        <v>7.91</v>
      </c>
      <c r="F3357" s="400" t="s">
        <v>108</v>
      </c>
    </row>
    <row r="3358" spans="1:7">
      <c r="A3358" s="660" t="s">
        <v>19024</v>
      </c>
      <c r="B3358" s="402"/>
      <c r="C3358" s="403"/>
      <c r="D3358" s="404"/>
      <c r="E3358" s="655"/>
    </row>
    <row r="3359" spans="1:7">
      <c r="A3359" s="660" t="s">
        <v>19067</v>
      </c>
      <c r="B3359" s="402"/>
      <c r="C3359" s="403"/>
      <c r="D3359" s="404"/>
      <c r="E3359" s="655"/>
      <c r="G3359" s="400" t="s">
        <v>19068</v>
      </c>
    </row>
    <row r="3360" spans="1:7">
      <c r="A3360" s="660" t="s">
        <v>19069</v>
      </c>
      <c r="B3360" s="402"/>
      <c r="C3360" s="403"/>
      <c r="D3360" s="404"/>
      <c r="E3360" s="655"/>
    </row>
    <row r="3361" spans="1:7">
      <c r="A3361" s="660" t="s">
        <v>19070</v>
      </c>
      <c r="B3361" s="402"/>
      <c r="C3361" s="403"/>
      <c r="D3361" s="404"/>
      <c r="E3361" s="655"/>
    </row>
    <row r="3362" spans="1:7">
      <c r="A3362" s="660" t="s">
        <v>19071</v>
      </c>
      <c r="B3362" s="402"/>
      <c r="C3362" s="403"/>
      <c r="D3362" s="404"/>
      <c r="E3362" s="655"/>
    </row>
    <row r="3363" spans="1:7">
      <c r="A3363" s="660" t="s">
        <v>19072</v>
      </c>
      <c r="B3363" s="402"/>
      <c r="C3363" s="403"/>
      <c r="D3363" s="404"/>
      <c r="E3363" s="655"/>
    </row>
    <row r="3364" spans="1:7">
      <c r="A3364" s="660" t="s">
        <v>19073</v>
      </c>
      <c r="B3364" s="402"/>
      <c r="C3364" s="403"/>
      <c r="D3364" s="404"/>
      <c r="E3364" s="655"/>
    </row>
    <row r="3365" spans="1:7">
      <c r="A3365" s="660" t="s">
        <v>19074</v>
      </c>
      <c r="B3365" s="402"/>
      <c r="C3365" s="403" t="s">
        <v>19115</v>
      </c>
      <c r="D3365" s="404"/>
      <c r="E3365" s="655"/>
    </row>
    <row r="3366" spans="1:7">
      <c r="A3366" s="660" t="s">
        <v>19075</v>
      </c>
      <c r="B3366" s="402"/>
      <c r="C3366" s="403"/>
      <c r="D3366" s="404" t="s">
        <v>19077</v>
      </c>
      <c r="E3366" s="655"/>
      <c r="F3366" s="400" t="s">
        <v>19078</v>
      </c>
      <c r="G3366" s="400" t="s">
        <v>19076</v>
      </c>
    </row>
    <row r="3367" spans="1:7">
      <c r="A3367" s="660" t="s">
        <v>19079</v>
      </c>
      <c r="B3367" s="402" t="s">
        <v>19080</v>
      </c>
      <c r="C3367" s="403"/>
      <c r="D3367" s="404" t="s">
        <v>19081</v>
      </c>
      <c r="E3367" s="655" t="s">
        <v>19082</v>
      </c>
    </row>
    <row r="3368" spans="1:7">
      <c r="A3368" s="660"/>
      <c r="B3368" s="402"/>
      <c r="C3368" s="403"/>
      <c r="D3368" s="404" t="s">
        <v>19083</v>
      </c>
      <c r="E3368" s="655" t="s">
        <v>19084</v>
      </c>
    </row>
    <row r="3369" spans="1:7">
      <c r="A3369" s="660">
        <v>3470</v>
      </c>
      <c r="B3369" s="402" t="s">
        <v>2252</v>
      </c>
      <c r="C3369" s="403"/>
      <c r="D3369" s="404" t="s">
        <v>18987</v>
      </c>
      <c r="E3369" s="655">
        <v>56.43</v>
      </c>
      <c r="F3369" s="400" t="s">
        <v>108</v>
      </c>
    </row>
    <row r="3370" spans="1:7">
      <c r="A3370" s="660">
        <v>3466</v>
      </c>
      <c r="B3370" s="402" t="s">
        <v>2253</v>
      </c>
      <c r="C3370" s="403"/>
      <c r="D3370" s="404" t="s">
        <v>18987</v>
      </c>
      <c r="E3370" s="655">
        <v>54.84</v>
      </c>
      <c r="F3370" s="400" t="s">
        <v>108</v>
      </c>
    </row>
    <row r="3371" spans="1:7">
      <c r="A3371" s="660">
        <v>3471</v>
      </c>
      <c r="B3371" s="402" t="s">
        <v>2254</v>
      </c>
      <c r="C3371" s="403"/>
      <c r="D3371" s="404" t="s">
        <v>18987</v>
      </c>
      <c r="E3371" s="655">
        <v>29.3</v>
      </c>
      <c r="F3371" s="400" t="s">
        <v>108</v>
      </c>
    </row>
    <row r="3372" spans="1:7">
      <c r="A3372" s="660">
        <v>3467</v>
      </c>
      <c r="B3372" s="402" t="s">
        <v>2255</v>
      </c>
      <c r="C3372" s="403"/>
      <c r="D3372" s="404" t="s">
        <v>18987</v>
      </c>
      <c r="E3372" s="655">
        <v>29.16</v>
      </c>
      <c r="F3372" s="400" t="s">
        <v>108</v>
      </c>
    </row>
    <row r="3373" spans="1:7">
      <c r="A3373" s="660">
        <v>3456</v>
      </c>
      <c r="B3373" s="402" t="s">
        <v>2256</v>
      </c>
      <c r="C3373" s="403"/>
      <c r="D3373" s="404" t="s">
        <v>18987</v>
      </c>
      <c r="E3373" s="655">
        <v>6.42</v>
      </c>
      <c r="F3373" s="400" t="s">
        <v>108</v>
      </c>
    </row>
    <row r="3374" spans="1:7">
      <c r="A3374" s="660">
        <v>3462</v>
      </c>
      <c r="B3374" s="402" t="s">
        <v>2257</v>
      </c>
      <c r="C3374" s="403"/>
      <c r="D3374" s="404" t="s">
        <v>18987</v>
      </c>
      <c r="E3374" s="655">
        <v>5.65</v>
      </c>
      <c r="F3374" s="400" t="s">
        <v>108</v>
      </c>
    </row>
    <row r="3375" spans="1:7">
      <c r="A3375" s="660">
        <v>3459</v>
      </c>
      <c r="B3375" s="402" t="s">
        <v>2258</v>
      </c>
      <c r="C3375" s="403"/>
      <c r="D3375" s="404" t="s">
        <v>18987</v>
      </c>
      <c r="E3375" s="655">
        <v>76.55</v>
      </c>
      <c r="F3375" s="400" t="s">
        <v>108</v>
      </c>
    </row>
    <row r="3376" spans="1:7">
      <c r="A3376" s="660">
        <v>3469</v>
      </c>
      <c r="B3376" s="402" t="s">
        <v>2259</v>
      </c>
      <c r="C3376" s="403"/>
      <c r="D3376" s="404" t="s">
        <v>18987</v>
      </c>
      <c r="E3376" s="655">
        <v>134.65</v>
      </c>
      <c r="F3376" s="400" t="s">
        <v>108</v>
      </c>
    </row>
    <row r="3377" spans="1:7">
      <c r="A3377" s="660">
        <v>3460</v>
      </c>
      <c r="B3377" s="402" t="s">
        <v>2260</v>
      </c>
      <c r="C3377" s="403"/>
      <c r="D3377" s="404" t="s">
        <v>18987</v>
      </c>
      <c r="E3377" s="655">
        <v>339.53</v>
      </c>
      <c r="F3377" s="400" t="s">
        <v>108</v>
      </c>
    </row>
    <row r="3378" spans="1:7">
      <c r="A3378" s="660">
        <v>3461</v>
      </c>
      <c r="B3378" s="402" t="s">
        <v>2261</v>
      </c>
      <c r="C3378" s="403"/>
      <c r="D3378" s="404" t="s">
        <v>18987</v>
      </c>
      <c r="E3378" s="655">
        <v>423.14</v>
      </c>
      <c r="F3378" s="400" t="s">
        <v>108</v>
      </c>
    </row>
    <row r="3379" spans="1:7">
      <c r="A3379" s="660">
        <v>37433</v>
      </c>
      <c r="B3379" s="402" t="s">
        <v>2262</v>
      </c>
      <c r="C3379" s="403" t="s">
        <v>108</v>
      </c>
      <c r="D3379" s="404" t="s">
        <v>18987</v>
      </c>
      <c r="E3379" s="655">
        <v>152.29</v>
      </c>
    </row>
    <row r="3380" spans="1:7">
      <c r="A3380" s="660">
        <v>37430</v>
      </c>
      <c r="B3380" s="402" t="s">
        <v>2263</v>
      </c>
      <c r="C3380" s="403" t="s">
        <v>108</v>
      </c>
      <c r="D3380" s="404" t="s">
        <v>18987</v>
      </c>
      <c r="E3380" s="655">
        <v>19.079999999999998</v>
      </c>
    </row>
    <row r="3381" spans="1:7">
      <c r="A3381" s="660">
        <v>37434</v>
      </c>
      <c r="B3381" s="402" t="s">
        <v>2264</v>
      </c>
      <c r="C3381" s="403" t="s">
        <v>108</v>
      </c>
      <c r="D3381" s="404" t="s">
        <v>18987</v>
      </c>
      <c r="E3381" s="655">
        <v>1419.96</v>
      </c>
    </row>
    <row r="3382" spans="1:7">
      <c r="A3382" s="660">
        <v>37431</v>
      </c>
      <c r="B3382" s="402" t="s">
        <v>2265</v>
      </c>
      <c r="C3382" s="403" t="s">
        <v>108</v>
      </c>
      <c r="D3382" s="404" t="s">
        <v>18987</v>
      </c>
      <c r="E3382" s="655">
        <v>25.89</v>
      </c>
    </row>
    <row r="3383" spans="1:7">
      <c r="A3383" s="660">
        <v>37432</v>
      </c>
      <c r="B3383" s="402" t="s">
        <v>2266</v>
      </c>
      <c r="C3383" s="403" t="s">
        <v>108</v>
      </c>
      <c r="D3383" s="404" t="s">
        <v>18987</v>
      </c>
      <c r="E3383" s="655">
        <v>47.75</v>
      </c>
    </row>
    <row r="3384" spans="1:7">
      <c r="A3384" s="660">
        <v>37413</v>
      </c>
      <c r="B3384" s="402" t="s">
        <v>20310</v>
      </c>
      <c r="C3384" s="403"/>
      <c r="D3384" s="404" t="s">
        <v>18980</v>
      </c>
      <c r="E3384" s="655">
        <v>1.7</v>
      </c>
      <c r="G3384" s="400" t="s">
        <v>108</v>
      </c>
    </row>
    <row r="3385" spans="1:7">
      <c r="A3385" s="660" t="s">
        <v>20311</v>
      </c>
      <c r="B3385" s="402"/>
      <c r="C3385" s="403"/>
      <c r="D3385" s="404"/>
      <c r="E3385" s="655"/>
    </row>
    <row r="3386" spans="1:7">
      <c r="A3386" s="660">
        <v>37414</v>
      </c>
      <c r="B3386" s="402" t="s">
        <v>20310</v>
      </c>
      <c r="C3386" s="403"/>
      <c r="D3386" s="404" t="s">
        <v>18980</v>
      </c>
      <c r="E3386" s="655">
        <v>1.93</v>
      </c>
      <c r="G3386" s="400" t="s">
        <v>108</v>
      </c>
    </row>
    <row r="3387" spans="1:7">
      <c r="A3387" s="660" t="s">
        <v>20312</v>
      </c>
      <c r="B3387" s="402"/>
      <c r="C3387" s="403"/>
      <c r="D3387" s="404"/>
      <c r="E3387" s="655"/>
    </row>
    <row r="3388" spans="1:7">
      <c r="A3388" s="660">
        <v>37415</v>
      </c>
      <c r="B3388" s="402" t="s">
        <v>20310</v>
      </c>
      <c r="C3388" s="403"/>
      <c r="D3388" s="404" t="s">
        <v>18980</v>
      </c>
      <c r="E3388" s="655">
        <v>3.51</v>
      </c>
      <c r="G3388" s="400" t="s">
        <v>108</v>
      </c>
    </row>
    <row r="3389" spans="1:7">
      <c r="A3389" s="660" t="s">
        <v>20313</v>
      </c>
      <c r="B3389" s="402"/>
      <c r="C3389" s="403"/>
      <c r="D3389" s="404"/>
      <c r="E3389" s="655"/>
    </row>
    <row r="3390" spans="1:7">
      <c r="A3390" s="660">
        <v>37416</v>
      </c>
      <c r="B3390" s="402" t="s">
        <v>20314</v>
      </c>
      <c r="C3390" s="403"/>
      <c r="D3390" s="404" t="s">
        <v>18980</v>
      </c>
      <c r="E3390" s="655">
        <v>1.59</v>
      </c>
      <c r="G3390" s="400" t="s">
        <v>108</v>
      </c>
    </row>
    <row r="3391" spans="1:7">
      <c r="A3391" s="660" t="s">
        <v>20098</v>
      </c>
      <c r="B3391" s="402"/>
      <c r="C3391" s="403"/>
      <c r="D3391" s="404"/>
      <c r="E3391" s="655"/>
    </row>
    <row r="3392" spans="1:7">
      <c r="A3392" s="660">
        <v>37417</v>
      </c>
      <c r="B3392" s="402" t="s">
        <v>20315</v>
      </c>
      <c r="C3392" s="403"/>
      <c r="D3392" s="404" t="s">
        <v>18980</v>
      </c>
      <c r="E3392" s="655">
        <v>2.29</v>
      </c>
      <c r="G3392" s="400" t="s">
        <v>108</v>
      </c>
    </row>
    <row r="3393" spans="1:6">
      <c r="A3393" s="660" t="s">
        <v>20098</v>
      </c>
      <c r="B3393" s="402"/>
      <c r="C3393" s="403"/>
      <c r="D3393" s="404"/>
      <c r="E3393" s="655"/>
    </row>
    <row r="3394" spans="1:6">
      <c r="A3394" s="660">
        <v>3112</v>
      </c>
      <c r="B3394" s="402" t="s">
        <v>2267</v>
      </c>
      <c r="C3394" s="403"/>
      <c r="D3394" s="404" t="s">
        <v>18987</v>
      </c>
      <c r="E3394" s="655">
        <v>40.47</v>
      </c>
      <c r="F3394" s="400" t="s">
        <v>139</v>
      </c>
    </row>
    <row r="3395" spans="1:6">
      <c r="A3395" s="660">
        <v>3113</v>
      </c>
      <c r="B3395" s="402" t="s">
        <v>2268</v>
      </c>
      <c r="C3395" s="403"/>
      <c r="D3395" s="404" t="s">
        <v>18987</v>
      </c>
      <c r="E3395" s="655">
        <v>45.49</v>
      </c>
      <c r="F3395" s="400" t="s">
        <v>139</v>
      </c>
    </row>
    <row r="3396" spans="1:6">
      <c r="A3396" s="660">
        <v>3114</v>
      </c>
      <c r="B3396" s="402" t="s">
        <v>2269</v>
      </c>
      <c r="C3396" s="403"/>
      <c r="D3396" s="404" t="s">
        <v>18987</v>
      </c>
      <c r="E3396" s="655">
        <v>31.24</v>
      </c>
      <c r="F3396" s="400" t="s">
        <v>108</v>
      </c>
    </row>
    <row r="3397" spans="1:6">
      <c r="A3397" s="660">
        <v>1636</v>
      </c>
      <c r="B3397" s="402" t="s">
        <v>2270</v>
      </c>
      <c r="C3397" s="403"/>
      <c r="D3397" s="404" t="s">
        <v>18987</v>
      </c>
      <c r="E3397" s="655">
        <v>133.47</v>
      </c>
    </row>
    <row r="3398" spans="1:6">
      <c r="A3398" s="660">
        <v>1637</v>
      </c>
      <c r="B3398" s="402" t="s">
        <v>2271</v>
      </c>
      <c r="C3398" s="403"/>
      <c r="D3398" s="404" t="s">
        <v>18987</v>
      </c>
      <c r="E3398" s="655">
        <v>274.05</v>
      </c>
    </row>
    <row r="3399" spans="1:6">
      <c r="A3399" s="660">
        <v>1638</v>
      </c>
      <c r="B3399" s="402" t="s">
        <v>2272</v>
      </c>
      <c r="C3399" s="403"/>
      <c r="D3399" s="404" t="s">
        <v>18987</v>
      </c>
      <c r="E3399" s="655">
        <v>384.74</v>
      </c>
    </row>
    <row r="3400" spans="1:6">
      <c r="A3400" s="660">
        <v>1645</v>
      </c>
      <c r="B3400" s="402" t="s">
        <v>2273</v>
      </c>
      <c r="C3400" s="403"/>
      <c r="D3400" s="404" t="s">
        <v>18987</v>
      </c>
      <c r="E3400" s="655">
        <v>537.35</v>
      </c>
    </row>
    <row r="3401" spans="1:6">
      <c r="A3401" s="660">
        <v>1639</v>
      </c>
      <c r="B3401" s="402" t="s">
        <v>2274</v>
      </c>
      <c r="C3401" s="403"/>
      <c r="D3401" s="404" t="s">
        <v>18987</v>
      </c>
      <c r="E3401" s="655">
        <v>689.96</v>
      </c>
    </row>
    <row r="3402" spans="1:6">
      <c r="A3402" s="660">
        <v>1640</v>
      </c>
      <c r="B3402" s="402" t="s">
        <v>2275</v>
      </c>
      <c r="C3402" s="403"/>
      <c r="D3402" s="404" t="s">
        <v>18987</v>
      </c>
      <c r="E3402" s="655">
        <v>880.18</v>
      </c>
    </row>
    <row r="3403" spans="1:6">
      <c r="A3403" s="660">
        <v>1644</v>
      </c>
      <c r="B3403" s="402" t="s">
        <v>2276</v>
      </c>
      <c r="C3403" s="403"/>
      <c r="D3403" s="404" t="s">
        <v>18987</v>
      </c>
      <c r="E3403" s="655">
        <v>952.18</v>
      </c>
    </row>
    <row r="3404" spans="1:6">
      <c r="A3404" s="660">
        <v>1641</v>
      </c>
      <c r="B3404" s="402" t="s">
        <v>2277</v>
      </c>
      <c r="C3404" s="403"/>
      <c r="D3404" s="404" t="s">
        <v>18987</v>
      </c>
      <c r="E3404" s="655">
        <v>1713.4</v>
      </c>
    </row>
    <row r="3405" spans="1:6">
      <c r="A3405" s="660">
        <v>1642</v>
      </c>
      <c r="B3405" s="402" t="s">
        <v>2278</v>
      </c>
      <c r="C3405" s="403"/>
      <c r="D3405" s="404" t="s">
        <v>18987</v>
      </c>
      <c r="E3405" s="655">
        <v>2026.89</v>
      </c>
    </row>
    <row r="3406" spans="1:6">
      <c r="A3406" s="660">
        <v>1643</v>
      </c>
      <c r="B3406" s="402" t="s">
        <v>2279</v>
      </c>
      <c r="C3406" s="403"/>
      <c r="D3406" s="404" t="s">
        <v>18987</v>
      </c>
      <c r="E3406" s="655">
        <v>2213.89</v>
      </c>
    </row>
    <row r="3407" spans="1:6">
      <c r="A3407" s="660">
        <v>1646</v>
      </c>
      <c r="B3407" s="402" t="s">
        <v>2280</v>
      </c>
      <c r="C3407" s="403" t="s">
        <v>108</v>
      </c>
      <c r="D3407" s="404" t="s">
        <v>18991</v>
      </c>
      <c r="E3407" s="655">
        <v>182.7</v>
      </c>
    </row>
    <row r="3408" spans="1:6">
      <c r="A3408" s="660">
        <v>34519</v>
      </c>
      <c r="B3408" s="402" t="s">
        <v>2281</v>
      </c>
      <c r="C3408" s="403" t="s">
        <v>108</v>
      </c>
      <c r="D3408" s="404" t="s">
        <v>18987</v>
      </c>
      <c r="E3408" s="655">
        <v>70.08</v>
      </c>
    </row>
    <row r="3409" spans="1:7">
      <c r="A3409" s="660">
        <v>1649</v>
      </c>
      <c r="B3409" s="402" t="s">
        <v>2282</v>
      </c>
      <c r="C3409" s="403" t="s">
        <v>108</v>
      </c>
      <c r="D3409" s="404" t="s">
        <v>18987</v>
      </c>
      <c r="E3409" s="655">
        <v>37.799999999999997</v>
      </c>
    </row>
    <row r="3410" spans="1:7">
      <c r="A3410" s="660">
        <v>1653</v>
      </c>
      <c r="B3410" s="402" t="s">
        <v>2283</v>
      </c>
      <c r="C3410" s="403" t="s">
        <v>108</v>
      </c>
      <c r="D3410" s="404" t="s">
        <v>18987</v>
      </c>
      <c r="E3410" s="655">
        <v>31.38</v>
      </c>
    </row>
    <row r="3411" spans="1:7">
      <c r="A3411" s="660">
        <v>1647</v>
      </c>
      <c r="B3411" s="402" t="s">
        <v>2284</v>
      </c>
      <c r="C3411" s="403" t="s">
        <v>108</v>
      </c>
      <c r="D3411" s="404" t="s">
        <v>18987</v>
      </c>
      <c r="E3411" s="655">
        <v>11.62</v>
      </c>
    </row>
    <row r="3412" spans="1:7">
      <c r="A3412" s="660">
        <v>1648</v>
      </c>
      <c r="B3412" s="402" t="s">
        <v>2285</v>
      </c>
      <c r="C3412" s="403" t="s">
        <v>108</v>
      </c>
      <c r="D3412" s="404" t="s">
        <v>18987</v>
      </c>
      <c r="E3412" s="655">
        <v>22.33</v>
      </c>
    </row>
    <row r="3413" spans="1:7">
      <c r="A3413" s="660">
        <v>1651</v>
      </c>
      <c r="B3413" s="402" t="s">
        <v>2286</v>
      </c>
      <c r="C3413" s="403" t="s">
        <v>108</v>
      </c>
      <c r="D3413" s="404" t="s">
        <v>18987</v>
      </c>
      <c r="E3413" s="655">
        <v>82.34</v>
      </c>
    </row>
    <row r="3414" spans="1:7">
      <c r="A3414" s="660">
        <v>1650</v>
      </c>
      <c r="B3414" s="402" t="s">
        <v>2287</v>
      </c>
      <c r="C3414" s="403" t="s">
        <v>108</v>
      </c>
      <c r="D3414" s="404" t="s">
        <v>18987</v>
      </c>
      <c r="E3414" s="655">
        <v>52.22</v>
      </c>
    </row>
    <row r="3415" spans="1:7">
      <c r="A3415" s="660">
        <v>1654</v>
      </c>
      <c r="B3415" s="402" t="s">
        <v>2288</v>
      </c>
      <c r="C3415" s="403" t="s">
        <v>108</v>
      </c>
      <c r="D3415" s="404" t="s">
        <v>18987</v>
      </c>
      <c r="E3415" s="655">
        <v>14.83</v>
      </c>
    </row>
    <row r="3416" spans="1:7">
      <c r="A3416" s="660">
        <v>1652</v>
      </c>
      <c r="B3416" s="402" t="s">
        <v>2289</v>
      </c>
      <c r="C3416" s="403" t="s">
        <v>108</v>
      </c>
      <c r="D3416" s="404" t="s">
        <v>18987</v>
      </c>
      <c r="E3416" s="655">
        <v>115.53</v>
      </c>
    </row>
    <row r="3417" spans="1:7">
      <c r="A3417" s="660" t="s">
        <v>19024</v>
      </c>
      <c r="B3417" s="402"/>
      <c r="C3417" s="403"/>
      <c r="D3417" s="404"/>
      <c r="E3417" s="655"/>
    </row>
    <row r="3418" spans="1:7">
      <c r="A3418" s="660" t="s">
        <v>19067</v>
      </c>
      <c r="B3418" s="402"/>
      <c r="C3418" s="403"/>
      <c r="D3418" s="404"/>
      <c r="E3418" s="655"/>
      <c r="G3418" s="400" t="s">
        <v>19068</v>
      </c>
    </row>
    <row r="3419" spans="1:7">
      <c r="A3419" s="660" t="s">
        <v>19069</v>
      </c>
      <c r="B3419" s="402"/>
      <c r="C3419" s="403"/>
      <c r="D3419" s="404"/>
      <c r="E3419" s="655"/>
    </row>
    <row r="3420" spans="1:7">
      <c r="A3420" s="660" t="s">
        <v>19070</v>
      </c>
      <c r="B3420" s="402"/>
      <c r="C3420" s="403"/>
      <c r="D3420" s="404"/>
      <c r="E3420" s="655"/>
    </row>
    <row r="3421" spans="1:7">
      <c r="A3421" s="660" t="s">
        <v>19071</v>
      </c>
      <c r="B3421" s="402"/>
      <c r="C3421" s="403"/>
      <c r="D3421" s="404"/>
      <c r="E3421" s="655"/>
    </row>
    <row r="3422" spans="1:7">
      <c r="A3422" s="660" t="s">
        <v>19072</v>
      </c>
      <c r="B3422" s="402"/>
      <c r="C3422" s="403"/>
      <c r="D3422" s="404"/>
      <c r="E3422" s="655"/>
    </row>
    <row r="3423" spans="1:7">
      <c r="A3423" s="660" t="s">
        <v>19073</v>
      </c>
      <c r="B3423" s="402"/>
      <c r="C3423" s="403"/>
      <c r="D3423" s="404"/>
      <c r="E3423" s="655"/>
    </row>
    <row r="3424" spans="1:7">
      <c r="A3424" s="660" t="s">
        <v>19074</v>
      </c>
      <c r="B3424" s="402"/>
      <c r="C3424" s="403" t="s">
        <v>19115</v>
      </c>
      <c r="D3424" s="404"/>
      <c r="E3424" s="655"/>
    </row>
    <row r="3425" spans="1:7">
      <c r="A3425" s="660" t="s">
        <v>19075</v>
      </c>
      <c r="B3425" s="402"/>
      <c r="C3425" s="403"/>
      <c r="D3425" s="404" t="s">
        <v>19077</v>
      </c>
      <c r="E3425" s="655"/>
      <c r="F3425" s="400" t="s">
        <v>19078</v>
      </c>
      <c r="G3425" s="400" t="s">
        <v>19076</v>
      </c>
    </row>
    <row r="3426" spans="1:7">
      <c r="A3426" s="660" t="s">
        <v>19079</v>
      </c>
      <c r="B3426" s="402" t="s">
        <v>19080</v>
      </c>
      <c r="C3426" s="403"/>
      <c r="D3426" s="404" t="s">
        <v>19081</v>
      </c>
      <c r="E3426" s="655" t="s">
        <v>19082</v>
      </c>
    </row>
    <row r="3427" spans="1:7">
      <c r="A3427" s="660"/>
      <c r="B3427" s="402"/>
      <c r="C3427" s="403"/>
      <c r="D3427" s="404" t="s">
        <v>19083</v>
      </c>
      <c r="E3427" s="655" t="s">
        <v>19084</v>
      </c>
    </row>
    <row r="3428" spans="1:7">
      <c r="A3428" s="660">
        <v>10510</v>
      </c>
      <c r="B3428" s="402" t="s">
        <v>2290</v>
      </c>
      <c r="C3428" s="403"/>
      <c r="D3428" s="404" t="s">
        <v>18987</v>
      </c>
      <c r="E3428" s="655">
        <v>114.32</v>
      </c>
      <c r="F3428" s="400" t="s">
        <v>108</v>
      </c>
    </row>
    <row r="3429" spans="1:7">
      <c r="A3429" s="660">
        <v>1727</v>
      </c>
      <c r="B3429" s="402" t="s">
        <v>2291</v>
      </c>
      <c r="C3429" s="403"/>
      <c r="D3429" s="404" t="s">
        <v>18987</v>
      </c>
      <c r="E3429" s="655">
        <v>69.3</v>
      </c>
      <c r="F3429" s="400" t="s">
        <v>108</v>
      </c>
    </row>
    <row r="3430" spans="1:7">
      <c r="A3430" s="660">
        <v>40606</v>
      </c>
      <c r="B3430" s="402" t="s">
        <v>2292</v>
      </c>
      <c r="C3430" s="403" t="s">
        <v>1476</v>
      </c>
      <c r="D3430" s="404" t="s">
        <v>18987</v>
      </c>
      <c r="E3430" s="655">
        <v>1.52</v>
      </c>
    </row>
    <row r="3431" spans="1:7">
      <c r="A3431" s="660">
        <v>12920</v>
      </c>
      <c r="B3431" s="402" t="s">
        <v>2293</v>
      </c>
      <c r="C3431" s="403" t="s">
        <v>108</v>
      </c>
      <c r="D3431" s="404" t="s">
        <v>18987</v>
      </c>
      <c r="E3431" s="655">
        <v>91.58</v>
      </c>
    </row>
    <row r="3432" spans="1:7">
      <c r="A3432" s="660">
        <v>1725</v>
      </c>
      <c r="B3432" s="402" t="s">
        <v>2294</v>
      </c>
      <c r="C3432" s="403" t="s">
        <v>108</v>
      </c>
      <c r="D3432" s="404" t="s">
        <v>18991</v>
      </c>
      <c r="E3432" s="655">
        <v>19.989999999999998</v>
      </c>
    </row>
    <row r="3433" spans="1:7">
      <c r="A3433" s="660">
        <v>12943</v>
      </c>
      <c r="B3433" s="402" t="s">
        <v>2295</v>
      </c>
      <c r="C3433" s="403" t="s">
        <v>108</v>
      </c>
      <c r="D3433" s="404" t="s">
        <v>18987</v>
      </c>
      <c r="E3433" s="655">
        <v>49.33</v>
      </c>
    </row>
    <row r="3434" spans="1:7">
      <c r="A3434" s="660">
        <v>1747</v>
      </c>
      <c r="B3434" s="402" t="s">
        <v>2296</v>
      </c>
      <c r="C3434" s="403"/>
      <c r="D3434" s="404" t="s">
        <v>18987</v>
      </c>
      <c r="E3434" s="655">
        <v>99.63</v>
      </c>
      <c r="G3434" s="400" t="s">
        <v>108</v>
      </c>
    </row>
    <row r="3435" spans="1:7">
      <c r="A3435" s="660">
        <v>1744</v>
      </c>
      <c r="B3435" s="402" t="s">
        <v>2297</v>
      </c>
      <c r="C3435" s="403"/>
      <c r="D3435" s="404" t="s">
        <v>18987</v>
      </c>
      <c r="E3435" s="655">
        <v>69.010000000000005</v>
      </c>
      <c r="F3435" s="400" t="s">
        <v>108</v>
      </c>
    </row>
    <row r="3436" spans="1:7">
      <c r="A3436" s="660">
        <v>1743</v>
      </c>
      <c r="B3436" s="402" t="s">
        <v>891</v>
      </c>
      <c r="C3436" s="403"/>
      <c r="D3436" s="404" t="s">
        <v>18987</v>
      </c>
      <c r="E3436" s="655">
        <v>90.62</v>
      </c>
      <c r="F3436" s="400" t="s">
        <v>108</v>
      </c>
    </row>
    <row r="3437" spans="1:7">
      <c r="A3437" s="660">
        <v>7241</v>
      </c>
      <c r="B3437" s="402" t="s">
        <v>2298</v>
      </c>
      <c r="C3437" s="403"/>
      <c r="D3437" s="404" t="s">
        <v>18980</v>
      </c>
      <c r="E3437" s="655">
        <v>31.9</v>
      </c>
      <c r="F3437" s="400" t="s">
        <v>112</v>
      </c>
    </row>
    <row r="3438" spans="1:7">
      <c r="A3438" s="660">
        <v>39640</v>
      </c>
      <c r="B3438" s="402" t="s">
        <v>20316</v>
      </c>
      <c r="C3438" s="403"/>
      <c r="D3438" s="404" t="s">
        <v>18987</v>
      </c>
      <c r="E3438" s="655">
        <v>4.3</v>
      </c>
      <c r="G3438" s="400" t="s">
        <v>108</v>
      </c>
    </row>
    <row r="3439" spans="1:7">
      <c r="A3439" s="660" t="s">
        <v>20317</v>
      </c>
      <c r="B3439" s="402"/>
      <c r="C3439" s="403"/>
      <c r="D3439" s="404"/>
      <c r="E3439" s="655"/>
    </row>
    <row r="3440" spans="1:7">
      <c r="A3440" s="660">
        <v>20236</v>
      </c>
      <c r="B3440" s="402" t="s">
        <v>20318</v>
      </c>
      <c r="C3440" s="403"/>
      <c r="D3440" s="404" t="s">
        <v>18987</v>
      </c>
      <c r="E3440" s="655">
        <v>16.649999999999999</v>
      </c>
      <c r="F3440" s="400" t="s">
        <v>108</v>
      </c>
    </row>
    <row r="3441" spans="1:7">
      <c r="A3441" s="660" t="s">
        <v>20010</v>
      </c>
      <c r="B3441" s="402"/>
      <c r="C3441" s="403"/>
      <c r="D3441" s="404"/>
      <c r="E3441" s="655"/>
    </row>
    <row r="3442" spans="1:7">
      <c r="A3442" s="660">
        <v>11013</v>
      </c>
      <c r="B3442" s="402" t="s">
        <v>20319</v>
      </c>
      <c r="C3442" s="403"/>
      <c r="D3442" s="404" t="s">
        <v>18987</v>
      </c>
      <c r="E3442" s="655">
        <v>8.86</v>
      </c>
      <c r="G3442" s="400" t="s">
        <v>108</v>
      </c>
    </row>
    <row r="3443" spans="1:7">
      <c r="A3443" s="660" t="s">
        <v>20320</v>
      </c>
      <c r="B3443" s="402"/>
      <c r="C3443" s="403"/>
      <c r="D3443" s="404"/>
      <c r="E3443" s="655"/>
    </row>
    <row r="3444" spans="1:7">
      <c r="A3444" s="660">
        <v>11014</v>
      </c>
      <c r="B3444" s="402" t="s">
        <v>20319</v>
      </c>
      <c r="C3444" s="403"/>
      <c r="D3444" s="404" t="s">
        <v>18987</v>
      </c>
      <c r="E3444" s="655">
        <v>8.86</v>
      </c>
      <c r="G3444" s="400" t="s">
        <v>108</v>
      </c>
    </row>
    <row r="3445" spans="1:7">
      <c r="A3445" s="660" t="s">
        <v>20321</v>
      </c>
      <c r="B3445" s="402"/>
      <c r="C3445" s="403"/>
      <c r="D3445" s="404"/>
      <c r="E3445" s="655"/>
    </row>
    <row r="3446" spans="1:7">
      <c r="A3446" s="660">
        <v>11017</v>
      </c>
      <c r="B3446" s="402" t="s">
        <v>20322</v>
      </c>
      <c r="C3446" s="403"/>
      <c r="D3446" s="404" t="s">
        <v>18987</v>
      </c>
      <c r="E3446" s="655">
        <v>3.78</v>
      </c>
      <c r="F3446" s="400" t="s">
        <v>108</v>
      </c>
    </row>
    <row r="3447" spans="1:7">
      <c r="A3447" s="660" t="s">
        <v>20010</v>
      </c>
      <c r="B3447" s="402"/>
      <c r="C3447" s="403"/>
      <c r="D3447" s="404"/>
      <c r="E3447" s="655"/>
    </row>
    <row r="3448" spans="1:7">
      <c r="A3448" s="660">
        <v>7216</v>
      </c>
      <c r="B3448" s="402" t="s">
        <v>20323</v>
      </c>
      <c r="C3448" s="403"/>
      <c r="D3448" s="404" t="s">
        <v>18987</v>
      </c>
      <c r="E3448" s="655">
        <v>59.59</v>
      </c>
      <c r="G3448" s="400" t="s">
        <v>108</v>
      </c>
    </row>
    <row r="3449" spans="1:7">
      <c r="A3449" s="660" t="s">
        <v>20010</v>
      </c>
      <c r="B3449" s="402"/>
      <c r="C3449" s="403"/>
      <c r="D3449" s="404"/>
      <c r="E3449" s="655"/>
    </row>
    <row r="3450" spans="1:7">
      <c r="A3450" s="660">
        <v>7215</v>
      </c>
      <c r="B3450" s="402" t="s">
        <v>20324</v>
      </c>
      <c r="C3450" s="403"/>
      <c r="D3450" s="404" t="s">
        <v>18987</v>
      </c>
      <c r="E3450" s="655">
        <v>14.26</v>
      </c>
      <c r="G3450" s="400" t="s">
        <v>108</v>
      </c>
    </row>
    <row r="3451" spans="1:7">
      <c r="A3451" s="660" t="s">
        <v>20010</v>
      </c>
      <c r="B3451" s="402"/>
      <c r="C3451" s="403"/>
      <c r="D3451" s="404"/>
      <c r="E3451" s="655"/>
    </row>
    <row r="3452" spans="1:7">
      <c r="A3452" s="660">
        <v>20235</v>
      </c>
      <c r="B3452" s="402" t="s">
        <v>20325</v>
      </c>
      <c r="C3452" s="403"/>
      <c r="D3452" s="404" t="s">
        <v>18987</v>
      </c>
      <c r="E3452" s="655">
        <v>30.13</v>
      </c>
      <c r="G3452" s="400" t="s">
        <v>108</v>
      </c>
    </row>
    <row r="3453" spans="1:7">
      <c r="A3453" s="660" t="s">
        <v>20326</v>
      </c>
      <c r="B3453" s="402"/>
      <c r="C3453" s="403"/>
      <c r="D3453" s="404"/>
      <c r="E3453" s="655"/>
    </row>
    <row r="3454" spans="1:7">
      <c r="A3454" s="660">
        <v>7181</v>
      </c>
      <c r="B3454" s="402" t="s">
        <v>20327</v>
      </c>
      <c r="C3454" s="403"/>
      <c r="D3454" s="404" t="s">
        <v>18987</v>
      </c>
      <c r="E3454" s="655">
        <v>2.08</v>
      </c>
      <c r="G3454" s="400" t="s">
        <v>108</v>
      </c>
    </row>
    <row r="3455" spans="1:7">
      <c r="A3455" s="660" t="s">
        <v>20328</v>
      </c>
      <c r="B3455" s="402"/>
      <c r="C3455" s="403"/>
      <c r="D3455" s="404"/>
      <c r="E3455" s="655"/>
    </row>
    <row r="3456" spans="1:7">
      <c r="A3456" s="660">
        <v>40866</v>
      </c>
      <c r="B3456" s="402" t="s">
        <v>20329</v>
      </c>
      <c r="C3456" s="403"/>
      <c r="D3456" s="404" t="s">
        <v>18987</v>
      </c>
      <c r="E3456" s="655">
        <v>4.8499999999999996</v>
      </c>
      <c r="F3456" s="400" t="s">
        <v>108</v>
      </c>
    </row>
    <row r="3457" spans="1:7">
      <c r="A3457" s="660" t="s">
        <v>20330</v>
      </c>
      <c r="B3457" s="402"/>
      <c r="C3457" s="403"/>
      <c r="D3457" s="404"/>
      <c r="E3457" s="655"/>
    </row>
    <row r="3458" spans="1:7">
      <c r="A3458" s="660">
        <v>7214</v>
      </c>
      <c r="B3458" s="402" t="s">
        <v>20331</v>
      </c>
      <c r="C3458" s="403"/>
      <c r="D3458" s="404" t="s">
        <v>18987</v>
      </c>
      <c r="E3458" s="655">
        <v>20.420000000000002</v>
      </c>
      <c r="G3458" s="400" t="s">
        <v>108</v>
      </c>
    </row>
    <row r="3459" spans="1:7">
      <c r="A3459" s="660" t="s">
        <v>20326</v>
      </c>
      <c r="B3459" s="402"/>
      <c r="C3459" s="403"/>
      <c r="D3459" s="404"/>
      <c r="E3459" s="655"/>
    </row>
    <row r="3460" spans="1:7">
      <c r="A3460" s="660">
        <v>7219</v>
      </c>
      <c r="B3460" s="402" t="s">
        <v>20332</v>
      </c>
      <c r="C3460" s="403"/>
      <c r="D3460" s="404" t="s">
        <v>18987</v>
      </c>
      <c r="E3460" s="655">
        <v>21.13</v>
      </c>
      <c r="G3460" s="400" t="s">
        <v>108</v>
      </c>
    </row>
    <row r="3461" spans="1:7">
      <c r="A3461" s="660" t="s">
        <v>20333</v>
      </c>
      <c r="B3461" s="402"/>
      <c r="C3461" s="403"/>
      <c r="D3461" s="404"/>
      <c r="E3461" s="655"/>
    </row>
    <row r="3462" spans="1:7">
      <c r="A3462" s="660">
        <v>37972</v>
      </c>
      <c r="B3462" s="402" t="s">
        <v>2299</v>
      </c>
      <c r="C3462" s="403" t="s">
        <v>108</v>
      </c>
      <c r="D3462" s="404" t="s">
        <v>18987</v>
      </c>
      <c r="E3462" s="655">
        <v>4.92</v>
      </c>
    </row>
    <row r="3463" spans="1:7">
      <c r="A3463" s="660">
        <v>37973</v>
      </c>
      <c r="B3463" s="402" t="s">
        <v>2300</v>
      </c>
      <c r="C3463" s="403" t="s">
        <v>108</v>
      </c>
      <c r="D3463" s="404" t="s">
        <v>18987</v>
      </c>
      <c r="E3463" s="655">
        <v>7.88</v>
      </c>
    </row>
    <row r="3464" spans="1:7">
      <c r="A3464" s="660">
        <v>37971</v>
      </c>
      <c r="B3464" s="402" t="s">
        <v>2301</v>
      </c>
      <c r="C3464" s="403" t="s">
        <v>108</v>
      </c>
      <c r="D3464" s="404" t="s">
        <v>18987</v>
      </c>
      <c r="E3464" s="655">
        <v>2.95</v>
      </c>
    </row>
    <row r="3465" spans="1:7">
      <c r="A3465" s="660">
        <v>20094</v>
      </c>
      <c r="B3465" s="402" t="s">
        <v>20334</v>
      </c>
      <c r="C3465" s="403"/>
      <c r="D3465" s="404" t="s">
        <v>18987</v>
      </c>
      <c r="E3465" s="655">
        <v>11.85</v>
      </c>
      <c r="G3465" s="400" t="s">
        <v>108</v>
      </c>
    </row>
    <row r="3466" spans="1:7">
      <c r="A3466" s="660" t="s">
        <v>20335</v>
      </c>
      <c r="B3466" s="402"/>
      <c r="C3466" s="403"/>
      <c r="D3466" s="404"/>
      <c r="E3466" s="655"/>
    </row>
    <row r="3467" spans="1:7">
      <c r="A3467" s="660">
        <v>20095</v>
      </c>
      <c r="B3467" s="402" t="s">
        <v>20336</v>
      </c>
      <c r="C3467" s="403"/>
      <c r="D3467" s="404" t="s">
        <v>18987</v>
      </c>
      <c r="E3467" s="655">
        <v>20.079999999999998</v>
      </c>
      <c r="G3467" s="400" t="s">
        <v>108</v>
      </c>
    </row>
    <row r="3468" spans="1:7">
      <c r="A3468" s="660" t="s">
        <v>20335</v>
      </c>
      <c r="B3468" s="402"/>
      <c r="C3468" s="403"/>
      <c r="D3468" s="404"/>
      <c r="E3468" s="655"/>
    </row>
    <row r="3469" spans="1:7">
      <c r="A3469" s="660">
        <v>1954</v>
      </c>
      <c r="B3469" s="402" t="s">
        <v>2302</v>
      </c>
      <c r="C3469" s="403"/>
      <c r="D3469" s="404" t="s">
        <v>18987</v>
      </c>
      <c r="E3469" s="655">
        <v>78.34</v>
      </c>
      <c r="G3469" s="400" t="s">
        <v>108</v>
      </c>
    </row>
    <row r="3470" spans="1:7">
      <c r="A3470" s="660">
        <v>1926</v>
      </c>
      <c r="B3470" s="402" t="s">
        <v>2303</v>
      </c>
      <c r="C3470" s="403"/>
      <c r="D3470" s="404" t="s">
        <v>18991</v>
      </c>
      <c r="E3470" s="655">
        <v>1.38</v>
      </c>
      <c r="F3470" s="400" t="s">
        <v>108</v>
      </c>
    </row>
    <row r="3471" spans="1:7">
      <c r="A3471" s="660">
        <v>1927</v>
      </c>
      <c r="B3471" s="402" t="s">
        <v>2304</v>
      </c>
      <c r="C3471" s="403"/>
      <c r="D3471" s="404" t="s">
        <v>18987</v>
      </c>
      <c r="E3471" s="655">
        <v>1.67</v>
      </c>
      <c r="F3471" s="400" t="s">
        <v>108</v>
      </c>
    </row>
    <row r="3472" spans="1:7">
      <c r="A3472" s="660">
        <v>1923</v>
      </c>
      <c r="B3472" s="402" t="s">
        <v>2305</v>
      </c>
      <c r="C3472" s="403"/>
      <c r="D3472" s="404" t="s">
        <v>18987</v>
      </c>
      <c r="E3472" s="655">
        <v>2.72</v>
      </c>
      <c r="F3472" s="400" t="s">
        <v>108</v>
      </c>
    </row>
    <row r="3473" spans="1:7">
      <c r="A3473" s="660">
        <v>1929</v>
      </c>
      <c r="B3473" s="402" t="s">
        <v>2306</v>
      </c>
      <c r="C3473" s="403"/>
      <c r="D3473" s="404" t="s">
        <v>18987</v>
      </c>
      <c r="E3473" s="655">
        <v>3.44</v>
      </c>
      <c r="F3473" s="400" t="s">
        <v>108</v>
      </c>
    </row>
    <row r="3474" spans="1:7">
      <c r="A3474" s="660">
        <v>1930</v>
      </c>
      <c r="B3474" s="402" t="s">
        <v>2307</v>
      </c>
      <c r="C3474" s="403"/>
      <c r="D3474" s="404" t="s">
        <v>18987</v>
      </c>
      <c r="E3474" s="655">
        <v>7.15</v>
      </c>
      <c r="F3474" s="400" t="s">
        <v>108</v>
      </c>
    </row>
    <row r="3475" spans="1:7">
      <c r="A3475" s="660">
        <v>1924</v>
      </c>
      <c r="B3475" s="402" t="s">
        <v>2308</v>
      </c>
      <c r="C3475" s="403"/>
      <c r="D3475" s="404" t="s">
        <v>18987</v>
      </c>
      <c r="E3475" s="655">
        <v>12.12</v>
      </c>
      <c r="F3475" s="400" t="s">
        <v>108</v>
      </c>
    </row>
    <row r="3476" spans="1:7">
      <c r="A3476" s="660">
        <v>1922</v>
      </c>
      <c r="B3476" s="402" t="s">
        <v>2309</v>
      </c>
      <c r="C3476" s="403"/>
      <c r="D3476" s="404" t="s">
        <v>18987</v>
      </c>
      <c r="E3476" s="655">
        <v>24.58</v>
      </c>
      <c r="F3476" s="400" t="s">
        <v>108</v>
      </c>
    </row>
    <row r="3477" spans="1:7">
      <c r="A3477" s="660">
        <v>1953</v>
      </c>
      <c r="B3477" s="402" t="s">
        <v>2310</v>
      </c>
      <c r="C3477" s="403"/>
      <c r="D3477" s="404" t="s">
        <v>18987</v>
      </c>
      <c r="E3477" s="655">
        <v>29.36</v>
      </c>
      <c r="F3477" s="400" t="s">
        <v>108</v>
      </c>
    </row>
    <row r="3478" spans="1:7">
      <c r="A3478" s="660">
        <v>1962</v>
      </c>
      <c r="B3478" s="402" t="s">
        <v>2311</v>
      </c>
      <c r="C3478" s="403"/>
      <c r="D3478" s="404" t="s">
        <v>18987</v>
      </c>
      <c r="E3478" s="655">
        <v>85.51</v>
      </c>
      <c r="G3478" s="400" t="s">
        <v>108</v>
      </c>
    </row>
    <row r="3479" spans="1:7">
      <c r="A3479" s="660">
        <v>1955</v>
      </c>
      <c r="B3479" s="402" t="s">
        <v>2312</v>
      </c>
      <c r="C3479" s="403"/>
      <c r="D3479" s="404" t="s">
        <v>18987</v>
      </c>
      <c r="E3479" s="655">
        <v>1.45</v>
      </c>
      <c r="F3479" s="400" t="s">
        <v>108</v>
      </c>
    </row>
    <row r="3480" spans="1:7">
      <c r="A3480" s="660" t="s">
        <v>19024</v>
      </c>
      <c r="B3480" s="402"/>
      <c r="C3480" s="403"/>
      <c r="D3480" s="404"/>
      <c r="E3480" s="655"/>
    </row>
    <row r="3481" spans="1:7">
      <c r="A3481" s="660" t="s">
        <v>19067</v>
      </c>
      <c r="B3481" s="402"/>
      <c r="C3481" s="403"/>
      <c r="D3481" s="404"/>
      <c r="E3481" s="655"/>
      <c r="G3481" s="400" t="s">
        <v>19068</v>
      </c>
    </row>
    <row r="3482" spans="1:7">
      <c r="A3482" s="660" t="s">
        <v>19069</v>
      </c>
      <c r="B3482" s="402"/>
      <c r="C3482" s="403"/>
      <c r="D3482" s="404"/>
      <c r="E3482" s="655"/>
    </row>
    <row r="3483" spans="1:7">
      <c r="A3483" s="660" t="s">
        <v>19070</v>
      </c>
      <c r="B3483" s="402"/>
      <c r="C3483" s="403"/>
      <c r="D3483" s="404"/>
      <c r="E3483" s="655"/>
    </row>
    <row r="3484" spans="1:7">
      <c r="A3484" s="660" t="s">
        <v>19071</v>
      </c>
      <c r="B3484" s="402"/>
      <c r="C3484" s="403"/>
      <c r="D3484" s="404"/>
      <c r="E3484" s="655"/>
    </row>
    <row r="3485" spans="1:7">
      <c r="A3485" s="660" t="s">
        <v>19072</v>
      </c>
      <c r="B3485" s="402"/>
      <c r="C3485" s="403"/>
      <c r="D3485" s="404"/>
      <c r="E3485" s="655"/>
    </row>
    <row r="3486" spans="1:7">
      <c r="A3486" s="660" t="s">
        <v>19073</v>
      </c>
      <c r="B3486" s="402"/>
      <c r="C3486" s="403"/>
      <c r="D3486" s="404"/>
      <c r="E3486" s="655"/>
    </row>
    <row r="3487" spans="1:7">
      <c r="A3487" s="660" t="s">
        <v>19074</v>
      </c>
      <c r="B3487" s="402"/>
      <c r="C3487" s="403" t="s">
        <v>19115</v>
      </c>
      <c r="D3487" s="404"/>
      <c r="E3487" s="655"/>
    </row>
    <row r="3488" spans="1:7">
      <c r="A3488" s="660" t="s">
        <v>19075</v>
      </c>
      <c r="B3488" s="402"/>
      <c r="C3488" s="403"/>
      <c r="D3488" s="404" t="s">
        <v>19077</v>
      </c>
      <c r="E3488" s="655"/>
      <c r="F3488" s="400" t="s">
        <v>19078</v>
      </c>
      <c r="G3488" s="400" t="s">
        <v>19076</v>
      </c>
    </row>
    <row r="3489" spans="1:6">
      <c r="A3489" s="660" t="s">
        <v>19079</v>
      </c>
      <c r="B3489" s="402" t="s">
        <v>19080</v>
      </c>
      <c r="C3489" s="403"/>
      <c r="D3489" s="404" t="s">
        <v>19081</v>
      </c>
      <c r="E3489" s="655" t="s">
        <v>19082</v>
      </c>
    </row>
    <row r="3490" spans="1:6">
      <c r="A3490" s="660"/>
      <c r="B3490" s="402"/>
      <c r="C3490" s="403"/>
      <c r="D3490" s="404" t="s">
        <v>19083</v>
      </c>
      <c r="E3490" s="655" t="s">
        <v>19084</v>
      </c>
    </row>
    <row r="3491" spans="1:6">
      <c r="A3491" s="660">
        <v>1956</v>
      </c>
      <c r="B3491" s="402" t="s">
        <v>2313</v>
      </c>
      <c r="C3491" s="403"/>
      <c r="D3491" s="404" t="s">
        <v>18987</v>
      </c>
      <c r="E3491" s="655">
        <v>2.09</v>
      </c>
      <c r="F3491" s="400" t="s">
        <v>108</v>
      </c>
    </row>
    <row r="3492" spans="1:6">
      <c r="A3492" s="660">
        <v>1957</v>
      </c>
      <c r="B3492" s="402" t="s">
        <v>2314</v>
      </c>
      <c r="C3492" s="403"/>
      <c r="D3492" s="404" t="s">
        <v>18987</v>
      </c>
      <c r="E3492" s="655">
        <v>4.2300000000000004</v>
      </c>
      <c r="F3492" s="400" t="s">
        <v>108</v>
      </c>
    </row>
    <row r="3493" spans="1:6">
      <c r="A3493" s="660">
        <v>1958</v>
      </c>
      <c r="B3493" s="402" t="s">
        <v>2315</v>
      </c>
      <c r="C3493" s="403"/>
      <c r="D3493" s="404" t="s">
        <v>18987</v>
      </c>
      <c r="E3493" s="655">
        <v>7.68</v>
      </c>
      <c r="F3493" s="400" t="s">
        <v>108</v>
      </c>
    </row>
    <row r="3494" spans="1:6">
      <c r="A3494" s="660">
        <v>1959</v>
      </c>
      <c r="B3494" s="402" t="s">
        <v>2316</v>
      </c>
      <c r="C3494" s="403"/>
      <c r="D3494" s="404" t="s">
        <v>18987</v>
      </c>
      <c r="E3494" s="655">
        <v>8.4700000000000006</v>
      </c>
      <c r="F3494" s="400" t="s">
        <v>108</v>
      </c>
    </row>
    <row r="3495" spans="1:6">
      <c r="A3495" s="660">
        <v>1925</v>
      </c>
      <c r="B3495" s="402" t="s">
        <v>2317</v>
      </c>
      <c r="C3495" s="403"/>
      <c r="D3495" s="404" t="s">
        <v>18987</v>
      </c>
      <c r="E3495" s="655">
        <v>19.57</v>
      </c>
      <c r="F3495" s="400" t="s">
        <v>108</v>
      </c>
    </row>
    <row r="3496" spans="1:6">
      <c r="A3496" s="660">
        <v>1960</v>
      </c>
      <c r="B3496" s="402" t="s">
        <v>2318</v>
      </c>
      <c r="C3496" s="403"/>
      <c r="D3496" s="404" t="s">
        <v>18987</v>
      </c>
      <c r="E3496" s="655">
        <v>33.79</v>
      </c>
      <c r="F3496" s="400" t="s">
        <v>108</v>
      </c>
    </row>
    <row r="3497" spans="1:6">
      <c r="A3497" s="660">
        <v>1961</v>
      </c>
      <c r="B3497" s="402" t="s">
        <v>2319</v>
      </c>
      <c r="C3497" s="403"/>
      <c r="D3497" s="404" t="s">
        <v>18987</v>
      </c>
      <c r="E3497" s="655">
        <v>40.56</v>
      </c>
      <c r="F3497" s="400" t="s">
        <v>108</v>
      </c>
    </row>
    <row r="3498" spans="1:6">
      <c r="A3498" s="660">
        <v>1870</v>
      </c>
      <c r="B3498" s="402" t="s">
        <v>2320</v>
      </c>
      <c r="C3498" s="403" t="s">
        <v>108</v>
      </c>
      <c r="D3498" s="404" t="s">
        <v>18991</v>
      </c>
      <c r="E3498" s="655">
        <v>1.52</v>
      </c>
    </row>
    <row r="3499" spans="1:6">
      <c r="A3499" s="660">
        <v>38426</v>
      </c>
      <c r="B3499" s="402" t="s">
        <v>2321</v>
      </c>
      <c r="C3499" s="403"/>
      <c r="D3499" s="404" t="s">
        <v>18987</v>
      </c>
      <c r="E3499" s="655">
        <v>29.38</v>
      </c>
      <c r="F3499" s="400" t="s">
        <v>108</v>
      </c>
    </row>
    <row r="3500" spans="1:6">
      <c r="A3500" s="660">
        <v>38427</v>
      </c>
      <c r="B3500" s="402" t="s">
        <v>2322</v>
      </c>
      <c r="C3500" s="403"/>
      <c r="D3500" s="404" t="s">
        <v>18987</v>
      </c>
      <c r="E3500" s="655">
        <v>60.3</v>
      </c>
      <c r="F3500" s="400" t="s">
        <v>108</v>
      </c>
    </row>
    <row r="3501" spans="1:6">
      <c r="A3501" s="660">
        <v>38425</v>
      </c>
      <c r="B3501" s="402" t="s">
        <v>2323</v>
      </c>
      <c r="C3501" s="403"/>
      <c r="D3501" s="404" t="s">
        <v>18987</v>
      </c>
      <c r="E3501" s="655">
        <v>15.31</v>
      </c>
      <c r="F3501" s="400" t="s">
        <v>108</v>
      </c>
    </row>
    <row r="3502" spans="1:6">
      <c r="A3502" s="660">
        <v>38423</v>
      </c>
      <c r="B3502" s="402" t="s">
        <v>2324</v>
      </c>
      <c r="C3502" s="403"/>
      <c r="D3502" s="404" t="s">
        <v>18987</v>
      </c>
      <c r="E3502" s="655">
        <v>50.31</v>
      </c>
      <c r="F3502" s="400" t="s">
        <v>108</v>
      </c>
    </row>
    <row r="3503" spans="1:6">
      <c r="A3503" s="660">
        <v>38424</v>
      </c>
      <c r="B3503" s="402" t="s">
        <v>2325</v>
      </c>
      <c r="C3503" s="403"/>
      <c r="D3503" s="404" t="s">
        <v>18987</v>
      </c>
      <c r="E3503" s="655">
        <v>75.38</v>
      </c>
      <c r="F3503" s="400" t="s">
        <v>108</v>
      </c>
    </row>
    <row r="3504" spans="1:6">
      <c r="A3504" s="660">
        <v>38421</v>
      </c>
      <c r="B3504" s="402" t="s">
        <v>2326</v>
      </c>
      <c r="C3504" s="403"/>
      <c r="D3504" s="404" t="s">
        <v>18987</v>
      </c>
      <c r="E3504" s="655">
        <v>28.57</v>
      </c>
      <c r="F3504" s="400" t="s">
        <v>108</v>
      </c>
    </row>
    <row r="3505" spans="1:7">
      <c r="A3505" s="660">
        <v>38422</v>
      </c>
      <c r="B3505" s="402" t="s">
        <v>2327</v>
      </c>
      <c r="C3505" s="403"/>
      <c r="D3505" s="404" t="s">
        <v>18987</v>
      </c>
      <c r="E3505" s="655">
        <v>32.18</v>
      </c>
      <c r="F3505" s="400" t="s">
        <v>108</v>
      </c>
    </row>
    <row r="3506" spans="1:7">
      <c r="A3506" s="660">
        <v>39866</v>
      </c>
      <c r="B3506" s="402" t="s">
        <v>20337</v>
      </c>
      <c r="C3506" s="403"/>
      <c r="D3506" s="404" t="s">
        <v>18987</v>
      </c>
      <c r="E3506" s="655">
        <v>9.76</v>
      </c>
      <c r="G3506" s="400" t="s">
        <v>108</v>
      </c>
    </row>
    <row r="3507" spans="1:7">
      <c r="A3507" s="660" t="s">
        <v>9952</v>
      </c>
      <c r="B3507" s="402"/>
      <c r="C3507" s="403"/>
      <c r="D3507" s="404"/>
      <c r="E3507" s="655"/>
    </row>
    <row r="3508" spans="1:7">
      <c r="A3508" s="660">
        <v>39867</v>
      </c>
      <c r="B3508" s="402" t="s">
        <v>20337</v>
      </c>
      <c r="C3508" s="403"/>
      <c r="D3508" s="404" t="s">
        <v>18987</v>
      </c>
      <c r="E3508" s="655">
        <v>21.7</v>
      </c>
      <c r="G3508" s="400" t="s">
        <v>108</v>
      </c>
    </row>
    <row r="3509" spans="1:7">
      <c r="A3509" s="660" t="s">
        <v>9954</v>
      </c>
      <c r="B3509" s="402"/>
      <c r="C3509" s="403"/>
      <c r="D3509" s="404"/>
      <c r="E3509" s="655"/>
    </row>
    <row r="3510" spans="1:7">
      <c r="A3510" s="660">
        <v>39868</v>
      </c>
      <c r="B3510" s="402" t="s">
        <v>20337</v>
      </c>
      <c r="C3510" s="403"/>
      <c r="D3510" s="404" t="s">
        <v>18987</v>
      </c>
      <c r="E3510" s="655">
        <v>39.1</v>
      </c>
      <c r="G3510" s="400" t="s">
        <v>108</v>
      </c>
    </row>
    <row r="3511" spans="1:7">
      <c r="A3511" s="660" t="s">
        <v>9956</v>
      </c>
      <c r="B3511" s="402"/>
      <c r="C3511" s="403"/>
      <c r="D3511" s="404"/>
      <c r="E3511" s="655"/>
    </row>
    <row r="3512" spans="1:7">
      <c r="A3512" s="660">
        <v>37999</v>
      </c>
      <c r="B3512" s="402" t="s">
        <v>2328</v>
      </c>
      <c r="C3512" s="403" t="s">
        <v>108</v>
      </c>
      <c r="D3512" s="404" t="s">
        <v>18987</v>
      </c>
      <c r="E3512" s="655">
        <v>4.72</v>
      </c>
    </row>
    <row r="3513" spans="1:7">
      <c r="A3513" s="660">
        <v>38000</v>
      </c>
      <c r="B3513" s="402" t="s">
        <v>2329</v>
      </c>
      <c r="C3513" s="403" t="s">
        <v>108</v>
      </c>
      <c r="D3513" s="404" t="s">
        <v>18987</v>
      </c>
      <c r="E3513" s="655">
        <v>6.24</v>
      </c>
    </row>
    <row r="3514" spans="1:7">
      <c r="A3514" s="660">
        <v>38129</v>
      </c>
      <c r="B3514" s="402" t="s">
        <v>2330</v>
      </c>
      <c r="C3514" s="403"/>
      <c r="D3514" s="404" t="s">
        <v>18987</v>
      </c>
      <c r="E3514" s="655">
        <v>2.41</v>
      </c>
      <c r="F3514" s="400" t="s">
        <v>108</v>
      </c>
    </row>
    <row r="3515" spans="1:7">
      <c r="A3515" s="660">
        <v>38025</v>
      </c>
      <c r="B3515" s="402" t="s">
        <v>2331</v>
      </c>
      <c r="C3515" s="403"/>
      <c r="D3515" s="404" t="s">
        <v>18991</v>
      </c>
      <c r="E3515" s="655">
        <v>3.95</v>
      </c>
      <c r="F3515" s="400" t="s">
        <v>108</v>
      </c>
    </row>
    <row r="3516" spans="1:7">
      <c r="A3516" s="660">
        <v>38026</v>
      </c>
      <c r="B3516" s="402" t="s">
        <v>2332</v>
      </c>
      <c r="C3516" s="403"/>
      <c r="D3516" s="404" t="s">
        <v>18987</v>
      </c>
      <c r="E3516" s="655">
        <v>10.210000000000001</v>
      </c>
      <c r="F3516" s="400" t="s">
        <v>108</v>
      </c>
    </row>
    <row r="3517" spans="1:7">
      <c r="A3517" s="660">
        <v>1789</v>
      </c>
      <c r="B3517" s="402" t="s">
        <v>2333</v>
      </c>
      <c r="C3517" s="403" t="s">
        <v>108</v>
      </c>
      <c r="D3517" s="404" t="s">
        <v>18987</v>
      </c>
      <c r="E3517" s="655">
        <v>48.29</v>
      </c>
    </row>
    <row r="3518" spans="1:7">
      <c r="A3518" s="660">
        <v>1932</v>
      </c>
      <c r="B3518" s="402" t="s">
        <v>2334</v>
      </c>
      <c r="C3518" s="403" t="s">
        <v>108</v>
      </c>
      <c r="D3518" s="404" t="s">
        <v>18987</v>
      </c>
      <c r="E3518" s="655">
        <v>6.69</v>
      </c>
    </row>
    <row r="3519" spans="1:7">
      <c r="A3519" s="660">
        <v>1933</v>
      </c>
      <c r="B3519" s="402" t="s">
        <v>2335</v>
      </c>
      <c r="C3519" s="403" t="s">
        <v>108</v>
      </c>
      <c r="D3519" s="404" t="s">
        <v>18987</v>
      </c>
      <c r="E3519" s="655">
        <v>2.94</v>
      </c>
    </row>
    <row r="3520" spans="1:7">
      <c r="A3520" s="660">
        <v>1951</v>
      </c>
      <c r="B3520" s="402" t="s">
        <v>2336</v>
      </c>
      <c r="C3520" s="403" t="s">
        <v>108</v>
      </c>
      <c r="D3520" s="404" t="s">
        <v>18987</v>
      </c>
      <c r="E3520" s="655">
        <v>13.5</v>
      </c>
    </row>
    <row r="3521" spans="1:7">
      <c r="A3521" s="660">
        <v>1966</v>
      </c>
      <c r="B3521" s="402" t="s">
        <v>2337</v>
      </c>
      <c r="C3521" s="403" t="s">
        <v>108</v>
      </c>
      <c r="D3521" s="404" t="s">
        <v>18987</v>
      </c>
      <c r="E3521" s="655">
        <v>14.32</v>
      </c>
    </row>
    <row r="3522" spans="1:7">
      <c r="A3522" s="660">
        <v>1952</v>
      </c>
      <c r="B3522" s="402" t="s">
        <v>2338</v>
      </c>
      <c r="C3522" s="403" t="s">
        <v>108</v>
      </c>
      <c r="D3522" s="404" t="s">
        <v>18987</v>
      </c>
      <c r="E3522" s="655">
        <v>88.03</v>
      </c>
    </row>
    <row r="3523" spans="1:7">
      <c r="A3523" s="660">
        <v>20103</v>
      </c>
      <c r="B3523" s="402" t="s">
        <v>2339</v>
      </c>
      <c r="C3523" s="403" t="s">
        <v>108</v>
      </c>
      <c r="D3523" s="404" t="s">
        <v>18987</v>
      </c>
      <c r="E3523" s="655">
        <v>131.88999999999999</v>
      </c>
    </row>
    <row r="3524" spans="1:7">
      <c r="A3524" s="660">
        <v>20104</v>
      </c>
      <c r="B3524" s="402" t="s">
        <v>2340</v>
      </c>
      <c r="C3524" s="403" t="s">
        <v>108</v>
      </c>
      <c r="D3524" s="404" t="s">
        <v>18987</v>
      </c>
      <c r="E3524" s="655">
        <v>334.58</v>
      </c>
    </row>
    <row r="3525" spans="1:7">
      <c r="A3525" s="660">
        <v>20105</v>
      </c>
      <c r="B3525" s="402" t="s">
        <v>2341</v>
      </c>
      <c r="C3525" s="403" t="s">
        <v>108</v>
      </c>
      <c r="D3525" s="404" t="s">
        <v>18987</v>
      </c>
      <c r="E3525" s="655">
        <v>521.16</v>
      </c>
    </row>
    <row r="3526" spans="1:7">
      <c r="A3526" s="660">
        <v>1965</v>
      </c>
      <c r="B3526" s="402" t="s">
        <v>2342</v>
      </c>
      <c r="C3526" s="403" t="s">
        <v>108</v>
      </c>
      <c r="D3526" s="404" t="s">
        <v>18987</v>
      </c>
      <c r="E3526" s="655">
        <v>26.27</v>
      </c>
    </row>
    <row r="3527" spans="1:7">
      <c r="A3527" s="660">
        <v>10765</v>
      </c>
      <c r="B3527" s="402" t="s">
        <v>2343</v>
      </c>
      <c r="C3527" s="403" t="s">
        <v>108</v>
      </c>
      <c r="D3527" s="404" t="s">
        <v>18987</v>
      </c>
      <c r="E3527" s="655">
        <v>6.65</v>
      </c>
    </row>
    <row r="3528" spans="1:7">
      <c r="A3528" s="660">
        <v>10767</v>
      </c>
      <c r="B3528" s="402" t="s">
        <v>2344</v>
      </c>
      <c r="C3528" s="403" t="s">
        <v>108</v>
      </c>
      <c r="D3528" s="404" t="s">
        <v>18987</v>
      </c>
      <c r="E3528" s="655">
        <v>18.29</v>
      </c>
    </row>
    <row r="3529" spans="1:7">
      <c r="A3529" s="660">
        <v>1970</v>
      </c>
      <c r="B3529" s="402" t="s">
        <v>2345</v>
      </c>
      <c r="C3529" s="403" t="s">
        <v>108</v>
      </c>
      <c r="D3529" s="404" t="s">
        <v>18987</v>
      </c>
      <c r="E3529" s="655">
        <v>32.909999999999997</v>
      </c>
    </row>
    <row r="3530" spans="1:7">
      <c r="A3530" s="660">
        <v>1967</v>
      </c>
      <c r="B3530" s="402" t="s">
        <v>2346</v>
      </c>
      <c r="C3530" s="403" t="s">
        <v>108</v>
      </c>
      <c r="D3530" s="404" t="s">
        <v>18987</v>
      </c>
      <c r="E3530" s="655">
        <v>3.04</v>
      </c>
    </row>
    <row r="3531" spans="1:7">
      <c r="A3531" s="660">
        <v>1968</v>
      </c>
      <c r="B3531" s="402" t="s">
        <v>2347</v>
      </c>
      <c r="C3531" s="403" t="s">
        <v>108</v>
      </c>
      <c r="D3531" s="404" t="s">
        <v>18987</v>
      </c>
      <c r="E3531" s="655">
        <v>6.59</v>
      </c>
    </row>
    <row r="3532" spans="1:7">
      <c r="A3532" s="660">
        <v>1969</v>
      </c>
      <c r="B3532" s="402" t="s">
        <v>2348</v>
      </c>
      <c r="C3532" s="403" t="s">
        <v>108</v>
      </c>
      <c r="D3532" s="404" t="s">
        <v>18987</v>
      </c>
      <c r="E3532" s="655">
        <v>20.58</v>
      </c>
    </row>
    <row r="3533" spans="1:7">
      <c r="A3533" s="660">
        <v>1839</v>
      </c>
      <c r="B3533" s="402" t="s">
        <v>2349</v>
      </c>
      <c r="C3533" s="403"/>
      <c r="D3533" s="404" t="s">
        <v>18987</v>
      </c>
      <c r="E3533" s="655">
        <v>55.73</v>
      </c>
      <c r="G3533" s="400" t="s">
        <v>108</v>
      </c>
    </row>
    <row r="3534" spans="1:7">
      <c r="A3534" s="660">
        <v>1835</v>
      </c>
      <c r="B3534" s="402" t="s">
        <v>2350</v>
      </c>
      <c r="C3534" s="403"/>
      <c r="D3534" s="404" t="s">
        <v>18987</v>
      </c>
      <c r="E3534" s="655">
        <v>13.65</v>
      </c>
      <c r="G3534" s="400" t="s">
        <v>108</v>
      </c>
    </row>
    <row r="3535" spans="1:7">
      <c r="A3535" s="660">
        <v>1823</v>
      </c>
      <c r="B3535" s="402" t="s">
        <v>2351</v>
      </c>
      <c r="C3535" s="403"/>
      <c r="D3535" s="404" t="s">
        <v>18991</v>
      </c>
      <c r="E3535" s="655">
        <v>31.87</v>
      </c>
      <c r="G3535" s="400" t="s">
        <v>108</v>
      </c>
    </row>
    <row r="3536" spans="1:7">
      <c r="A3536" s="660">
        <v>1827</v>
      </c>
      <c r="B3536" s="402" t="s">
        <v>2352</v>
      </c>
      <c r="C3536" s="403"/>
      <c r="D3536" s="404" t="s">
        <v>18987</v>
      </c>
      <c r="E3536" s="655">
        <v>57.34</v>
      </c>
      <c r="G3536" s="400" t="s">
        <v>108</v>
      </c>
    </row>
    <row r="3537" spans="1:7">
      <c r="A3537" s="660">
        <v>1831</v>
      </c>
      <c r="B3537" s="402" t="s">
        <v>2353</v>
      </c>
      <c r="C3537" s="403"/>
      <c r="D3537" s="404" t="s">
        <v>18987</v>
      </c>
      <c r="E3537" s="655">
        <v>14.18</v>
      </c>
      <c r="G3537" s="400" t="s">
        <v>108</v>
      </c>
    </row>
    <row r="3538" spans="1:7">
      <c r="A3538" s="660" t="s">
        <v>19024</v>
      </c>
      <c r="B3538" s="402"/>
      <c r="C3538" s="403"/>
      <c r="D3538" s="404"/>
      <c r="E3538" s="655"/>
    </row>
    <row r="3539" spans="1:7">
      <c r="A3539" s="660" t="s">
        <v>19067</v>
      </c>
      <c r="B3539" s="402"/>
      <c r="C3539" s="403"/>
      <c r="D3539" s="404"/>
      <c r="E3539" s="655"/>
      <c r="G3539" s="400" t="s">
        <v>19068</v>
      </c>
    </row>
    <row r="3540" spans="1:7">
      <c r="A3540" s="660" t="s">
        <v>19069</v>
      </c>
      <c r="B3540" s="402"/>
      <c r="C3540" s="403"/>
      <c r="D3540" s="404"/>
      <c r="E3540" s="655"/>
    </row>
    <row r="3541" spans="1:7">
      <c r="A3541" s="660" t="s">
        <v>19070</v>
      </c>
      <c r="B3541" s="402"/>
      <c r="C3541" s="403"/>
      <c r="D3541" s="404"/>
      <c r="E3541" s="655"/>
    </row>
    <row r="3542" spans="1:7">
      <c r="A3542" s="660" t="s">
        <v>19071</v>
      </c>
      <c r="B3542" s="402"/>
      <c r="C3542" s="403"/>
      <c r="D3542" s="404"/>
      <c r="E3542" s="655"/>
    </row>
    <row r="3543" spans="1:7">
      <c r="A3543" s="660" t="s">
        <v>19072</v>
      </c>
      <c r="B3543" s="402"/>
      <c r="C3543" s="403"/>
      <c r="D3543" s="404"/>
      <c r="E3543" s="655"/>
    </row>
    <row r="3544" spans="1:7">
      <c r="A3544" s="660" t="s">
        <v>19073</v>
      </c>
      <c r="B3544" s="402"/>
      <c r="C3544" s="403"/>
      <c r="D3544" s="404"/>
      <c r="E3544" s="655"/>
    </row>
    <row r="3545" spans="1:7">
      <c r="A3545" s="660" t="s">
        <v>19074</v>
      </c>
      <c r="B3545" s="402"/>
      <c r="C3545" s="403" t="s">
        <v>19115</v>
      </c>
      <c r="D3545" s="404"/>
      <c r="E3545" s="655"/>
    </row>
    <row r="3546" spans="1:7">
      <c r="A3546" s="660" t="s">
        <v>19075</v>
      </c>
      <c r="B3546" s="402"/>
      <c r="C3546" s="403"/>
      <c r="D3546" s="404" t="s">
        <v>19077</v>
      </c>
      <c r="E3546" s="655"/>
      <c r="F3546" s="400" t="s">
        <v>19078</v>
      </c>
      <c r="G3546" s="400" t="s">
        <v>19076</v>
      </c>
    </row>
    <row r="3547" spans="1:7">
      <c r="A3547" s="660" t="s">
        <v>19079</v>
      </c>
      <c r="B3547" s="402" t="s">
        <v>19080</v>
      </c>
      <c r="C3547" s="403"/>
      <c r="D3547" s="404" t="s">
        <v>19081</v>
      </c>
      <c r="E3547" s="655" t="s">
        <v>19082</v>
      </c>
    </row>
    <row r="3548" spans="1:7">
      <c r="A3548" s="660"/>
      <c r="B3548" s="402"/>
      <c r="C3548" s="403"/>
      <c r="D3548" s="404" t="s">
        <v>19083</v>
      </c>
      <c r="E3548" s="655" t="s">
        <v>19084</v>
      </c>
    </row>
    <row r="3549" spans="1:7">
      <c r="A3549" s="660">
        <v>1825</v>
      </c>
      <c r="B3549" s="402" t="s">
        <v>2354</v>
      </c>
      <c r="C3549" s="403"/>
      <c r="D3549" s="404" t="s">
        <v>18987</v>
      </c>
      <c r="E3549" s="655">
        <v>31.82</v>
      </c>
      <c r="G3549" s="400" t="s">
        <v>108</v>
      </c>
    </row>
    <row r="3550" spans="1:7">
      <c r="A3550" s="660">
        <v>1828</v>
      </c>
      <c r="B3550" s="402" t="s">
        <v>2355</v>
      </c>
      <c r="C3550" s="403"/>
      <c r="D3550" s="404" t="s">
        <v>18987</v>
      </c>
      <c r="E3550" s="655">
        <v>64.959999999999994</v>
      </c>
      <c r="G3550" s="400" t="s">
        <v>108</v>
      </c>
    </row>
    <row r="3551" spans="1:7">
      <c r="A3551" s="660">
        <v>1845</v>
      </c>
      <c r="B3551" s="402" t="s">
        <v>2356</v>
      </c>
      <c r="C3551" s="403"/>
      <c r="D3551" s="404" t="s">
        <v>18987</v>
      </c>
      <c r="E3551" s="655">
        <v>15.53</v>
      </c>
      <c r="G3551" s="400" t="s">
        <v>108</v>
      </c>
    </row>
    <row r="3552" spans="1:7">
      <c r="A3552" s="660">
        <v>1824</v>
      </c>
      <c r="B3552" s="402" t="s">
        <v>2357</v>
      </c>
      <c r="C3552" s="403"/>
      <c r="D3552" s="404" t="s">
        <v>18987</v>
      </c>
      <c r="E3552" s="655">
        <v>36.25</v>
      </c>
      <c r="G3552" s="400" t="s">
        <v>108</v>
      </c>
    </row>
    <row r="3553" spans="1:5">
      <c r="A3553" s="660">
        <v>1881</v>
      </c>
      <c r="B3553" s="402" t="s">
        <v>2358</v>
      </c>
      <c r="C3553" s="403" t="s">
        <v>108</v>
      </c>
      <c r="D3553" s="404" t="s">
        <v>18987</v>
      </c>
      <c r="E3553" s="655">
        <v>10.74</v>
      </c>
    </row>
    <row r="3554" spans="1:5">
      <c r="A3554" s="660">
        <v>1890</v>
      </c>
      <c r="B3554" s="402" t="s">
        <v>2359</v>
      </c>
      <c r="C3554" s="403" t="s">
        <v>108</v>
      </c>
      <c r="D3554" s="404" t="s">
        <v>18987</v>
      </c>
      <c r="E3554" s="655">
        <v>9.3699999999999992</v>
      </c>
    </row>
    <row r="3555" spans="1:5">
      <c r="A3555" s="660">
        <v>1886</v>
      </c>
      <c r="B3555" s="402" t="s">
        <v>2360</v>
      </c>
      <c r="C3555" s="403" t="s">
        <v>108</v>
      </c>
      <c r="D3555" s="404" t="s">
        <v>18987</v>
      </c>
      <c r="E3555" s="655">
        <v>3.9</v>
      </c>
    </row>
    <row r="3556" spans="1:5">
      <c r="A3556" s="660">
        <v>1880</v>
      </c>
      <c r="B3556" s="402" t="s">
        <v>2361</v>
      </c>
      <c r="C3556" s="403" t="s">
        <v>108</v>
      </c>
      <c r="D3556" s="404" t="s">
        <v>18987</v>
      </c>
      <c r="E3556" s="655">
        <v>4.76</v>
      </c>
    </row>
    <row r="3557" spans="1:5">
      <c r="A3557" s="660">
        <v>1882</v>
      </c>
      <c r="B3557" s="402" t="s">
        <v>2362</v>
      </c>
      <c r="C3557" s="403" t="s">
        <v>108</v>
      </c>
      <c r="D3557" s="404" t="s">
        <v>18987</v>
      </c>
      <c r="E3557" s="655">
        <v>16.21</v>
      </c>
    </row>
    <row r="3558" spans="1:5">
      <c r="A3558" s="660">
        <v>1889</v>
      </c>
      <c r="B3558" s="402" t="s">
        <v>2363</v>
      </c>
      <c r="C3558" s="403" t="s">
        <v>108</v>
      </c>
      <c r="D3558" s="404" t="s">
        <v>18987</v>
      </c>
      <c r="E3558" s="655">
        <v>14.18</v>
      </c>
    </row>
    <row r="3559" spans="1:5">
      <c r="A3559" s="660">
        <v>1888</v>
      </c>
      <c r="B3559" s="402" t="s">
        <v>2364</v>
      </c>
      <c r="C3559" s="403" t="s">
        <v>108</v>
      </c>
      <c r="D3559" s="404" t="s">
        <v>18987</v>
      </c>
      <c r="E3559" s="655">
        <v>38.35</v>
      </c>
    </row>
    <row r="3560" spans="1:5">
      <c r="A3560" s="660">
        <v>1883</v>
      </c>
      <c r="B3560" s="402" t="s">
        <v>2365</v>
      </c>
      <c r="C3560" s="403" t="s">
        <v>108</v>
      </c>
      <c r="D3560" s="404" t="s">
        <v>18987</v>
      </c>
      <c r="E3560" s="655">
        <v>40.98</v>
      </c>
    </row>
    <row r="3561" spans="1:5">
      <c r="A3561" s="660">
        <v>12033</v>
      </c>
      <c r="B3561" s="402" t="s">
        <v>2366</v>
      </c>
      <c r="C3561" s="403" t="s">
        <v>108</v>
      </c>
      <c r="D3561" s="404" t="s">
        <v>18987</v>
      </c>
      <c r="E3561" s="655">
        <v>10.74</v>
      </c>
    </row>
    <row r="3562" spans="1:5">
      <c r="A3562" s="660">
        <v>12034</v>
      </c>
      <c r="B3562" s="402" t="s">
        <v>2367</v>
      </c>
      <c r="C3562" s="403" t="s">
        <v>108</v>
      </c>
      <c r="D3562" s="404" t="s">
        <v>18987</v>
      </c>
      <c r="E3562" s="655">
        <v>3.69</v>
      </c>
    </row>
    <row r="3563" spans="1:5">
      <c r="A3563" s="660">
        <v>1941</v>
      </c>
      <c r="B3563" s="402" t="s">
        <v>2368</v>
      </c>
      <c r="C3563" s="403" t="s">
        <v>108</v>
      </c>
      <c r="D3563" s="404" t="s">
        <v>18987</v>
      </c>
      <c r="E3563" s="655">
        <v>13.9</v>
      </c>
    </row>
    <row r="3564" spans="1:5">
      <c r="A3564" s="660">
        <v>1940</v>
      </c>
      <c r="B3564" s="402" t="s">
        <v>2369</v>
      </c>
      <c r="C3564" s="403" t="s">
        <v>108</v>
      </c>
      <c r="D3564" s="404" t="s">
        <v>18987</v>
      </c>
      <c r="E3564" s="655">
        <v>13.85</v>
      </c>
    </row>
    <row r="3565" spans="1:5">
      <c r="A3565" s="660">
        <v>1937</v>
      </c>
      <c r="B3565" s="402" t="s">
        <v>2370</v>
      </c>
      <c r="C3565" s="403" t="s">
        <v>108</v>
      </c>
      <c r="D3565" s="404" t="s">
        <v>18987</v>
      </c>
      <c r="E3565" s="655">
        <v>2.0099999999999998</v>
      </c>
    </row>
    <row r="3566" spans="1:5">
      <c r="A3566" s="660">
        <v>1939</v>
      </c>
      <c r="B3566" s="402" t="s">
        <v>2371</v>
      </c>
      <c r="C3566" s="403" t="s">
        <v>108</v>
      </c>
      <c r="D3566" s="404" t="s">
        <v>18987</v>
      </c>
      <c r="E3566" s="655">
        <v>4.5999999999999996</v>
      </c>
    </row>
    <row r="3567" spans="1:5">
      <c r="A3567" s="660">
        <v>1942</v>
      </c>
      <c r="B3567" s="402" t="s">
        <v>2372</v>
      </c>
      <c r="C3567" s="403" t="s">
        <v>108</v>
      </c>
      <c r="D3567" s="404" t="s">
        <v>18987</v>
      </c>
      <c r="E3567" s="655">
        <v>26.31</v>
      </c>
    </row>
    <row r="3568" spans="1:5">
      <c r="A3568" s="660">
        <v>1938</v>
      </c>
      <c r="B3568" s="402" t="s">
        <v>2373</v>
      </c>
      <c r="C3568" s="403" t="s">
        <v>108</v>
      </c>
      <c r="D3568" s="404" t="s">
        <v>18987</v>
      </c>
      <c r="E3568" s="655">
        <v>2.5299999999999998</v>
      </c>
    </row>
    <row r="3569" spans="1:7">
      <c r="A3569" s="660">
        <v>1875</v>
      </c>
      <c r="B3569" s="402" t="s">
        <v>181</v>
      </c>
      <c r="C3569" s="403" t="s">
        <v>108</v>
      </c>
      <c r="D3569" s="404" t="s">
        <v>18987</v>
      </c>
      <c r="E3569" s="655">
        <v>6.28</v>
      </c>
    </row>
    <row r="3570" spans="1:7">
      <c r="A3570" s="660">
        <v>1874</v>
      </c>
      <c r="B3570" s="402" t="s">
        <v>2374</v>
      </c>
      <c r="C3570" s="403" t="s">
        <v>108</v>
      </c>
      <c r="D3570" s="404" t="s">
        <v>18987</v>
      </c>
      <c r="E3570" s="655">
        <v>5.57</v>
      </c>
    </row>
    <row r="3571" spans="1:7">
      <c r="A3571" s="660">
        <v>1884</v>
      </c>
      <c r="B3571" s="402" t="s">
        <v>2375</v>
      </c>
      <c r="C3571" s="403" t="s">
        <v>108</v>
      </c>
      <c r="D3571" s="404" t="s">
        <v>18987</v>
      </c>
      <c r="E3571" s="655">
        <v>4.05</v>
      </c>
    </row>
    <row r="3572" spans="1:7">
      <c r="A3572" s="660">
        <v>1887</v>
      </c>
      <c r="B3572" s="402" t="s">
        <v>2376</v>
      </c>
      <c r="C3572" s="403" t="s">
        <v>108</v>
      </c>
      <c r="D3572" s="404" t="s">
        <v>18987</v>
      </c>
      <c r="E3572" s="655">
        <v>23.05</v>
      </c>
    </row>
    <row r="3573" spans="1:7">
      <c r="A3573" s="660">
        <v>1876</v>
      </c>
      <c r="B3573" s="402" t="s">
        <v>2377</v>
      </c>
      <c r="C3573" s="403" t="s">
        <v>108</v>
      </c>
      <c r="D3573" s="404" t="s">
        <v>18987</v>
      </c>
      <c r="E3573" s="655">
        <v>9.42</v>
      </c>
    </row>
    <row r="3574" spans="1:7">
      <c r="A3574" s="660">
        <v>1879</v>
      </c>
      <c r="B3574" s="402" t="s">
        <v>1049</v>
      </c>
      <c r="C3574" s="403" t="s">
        <v>108</v>
      </c>
      <c r="D3574" s="404" t="s">
        <v>18987</v>
      </c>
      <c r="E3574" s="655">
        <v>2.63</v>
      </c>
    </row>
    <row r="3575" spans="1:7">
      <c r="A3575" s="660">
        <v>1877</v>
      </c>
      <c r="B3575" s="402" t="s">
        <v>2378</v>
      </c>
      <c r="C3575" s="403" t="s">
        <v>108</v>
      </c>
      <c r="D3575" s="404" t="s">
        <v>18987</v>
      </c>
      <c r="E3575" s="655">
        <v>26.95</v>
      </c>
    </row>
    <row r="3576" spans="1:7">
      <c r="A3576" s="660">
        <v>1878</v>
      </c>
      <c r="B3576" s="402" t="s">
        <v>1042</v>
      </c>
      <c r="C3576" s="403" t="s">
        <v>108</v>
      </c>
      <c r="D3576" s="404" t="s">
        <v>18987</v>
      </c>
      <c r="E3576" s="655">
        <v>51.42</v>
      </c>
    </row>
    <row r="3577" spans="1:7">
      <c r="A3577" s="660">
        <v>1858</v>
      </c>
      <c r="B3577" s="402" t="s">
        <v>2379</v>
      </c>
      <c r="C3577" s="403"/>
      <c r="D3577" s="404" t="s">
        <v>18987</v>
      </c>
      <c r="E3577" s="655">
        <v>22.68</v>
      </c>
      <c r="G3577" s="400" t="s">
        <v>108</v>
      </c>
    </row>
    <row r="3578" spans="1:7">
      <c r="A3578" s="660">
        <v>1857</v>
      </c>
      <c r="B3578" s="402" t="s">
        <v>2380</v>
      </c>
      <c r="C3578" s="403"/>
      <c r="D3578" s="404" t="s">
        <v>18987</v>
      </c>
      <c r="E3578" s="655">
        <v>55.48</v>
      </c>
      <c r="G3578" s="400" t="s">
        <v>108</v>
      </c>
    </row>
    <row r="3579" spans="1:7">
      <c r="A3579" s="660">
        <v>1844</v>
      </c>
      <c r="B3579" s="402" t="s">
        <v>2381</v>
      </c>
      <c r="C3579" s="403"/>
      <c r="D3579" s="404" t="s">
        <v>18987</v>
      </c>
      <c r="E3579" s="655">
        <v>97.27</v>
      </c>
      <c r="G3579" s="400" t="s">
        <v>108</v>
      </c>
    </row>
    <row r="3580" spans="1:7">
      <c r="A3580" s="660">
        <v>1836</v>
      </c>
      <c r="B3580" s="402" t="s">
        <v>2382</v>
      </c>
      <c r="C3580" s="403"/>
      <c r="D3580" s="404" t="s">
        <v>18987</v>
      </c>
      <c r="E3580" s="655">
        <v>214.26</v>
      </c>
      <c r="G3580" s="400" t="s">
        <v>108</v>
      </c>
    </row>
    <row r="3581" spans="1:7">
      <c r="A3581" s="660">
        <v>1837</v>
      </c>
      <c r="B3581" s="402" t="s">
        <v>2383</v>
      </c>
      <c r="C3581" s="403"/>
      <c r="D3581" s="404" t="s">
        <v>18987</v>
      </c>
      <c r="E3581" s="655">
        <v>352.45</v>
      </c>
      <c r="G3581" s="400" t="s">
        <v>108</v>
      </c>
    </row>
    <row r="3582" spans="1:7">
      <c r="A3582" s="660">
        <v>1860</v>
      </c>
      <c r="B3582" s="402" t="s">
        <v>2384</v>
      </c>
      <c r="C3582" s="403"/>
      <c r="D3582" s="404" t="s">
        <v>18987</v>
      </c>
      <c r="E3582" s="655">
        <v>694.08</v>
      </c>
      <c r="G3582" s="400" t="s">
        <v>108</v>
      </c>
    </row>
    <row r="3583" spans="1:7">
      <c r="A3583" s="660">
        <v>1862</v>
      </c>
      <c r="B3583" s="402" t="s">
        <v>2385</v>
      </c>
      <c r="C3583" s="403"/>
      <c r="D3583" s="404" t="s">
        <v>18987</v>
      </c>
      <c r="E3583" s="655">
        <v>1115.1500000000001</v>
      </c>
      <c r="G3583" s="400" t="s">
        <v>108</v>
      </c>
    </row>
    <row r="3584" spans="1:7">
      <c r="A3584" s="660">
        <v>1863</v>
      </c>
      <c r="B3584" s="402" t="s">
        <v>2386</v>
      </c>
      <c r="C3584" s="403"/>
      <c r="D3584" s="404" t="s">
        <v>18987</v>
      </c>
      <c r="E3584" s="655">
        <v>21.8</v>
      </c>
      <c r="G3584" s="400" t="s">
        <v>108</v>
      </c>
    </row>
    <row r="3585" spans="1:7">
      <c r="A3585" s="660">
        <v>1864</v>
      </c>
      <c r="B3585" s="402" t="s">
        <v>2387</v>
      </c>
      <c r="C3585" s="403"/>
      <c r="D3585" s="404" t="s">
        <v>18987</v>
      </c>
      <c r="E3585" s="655">
        <v>57.11</v>
      </c>
      <c r="G3585" s="400" t="s">
        <v>108</v>
      </c>
    </row>
    <row r="3586" spans="1:7">
      <c r="A3586" s="660">
        <v>1865</v>
      </c>
      <c r="B3586" s="402" t="s">
        <v>2388</v>
      </c>
      <c r="C3586" s="403"/>
      <c r="D3586" s="404" t="s">
        <v>18987</v>
      </c>
      <c r="E3586" s="655">
        <v>97.95</v>
      </c>
      <c r="G3586" s="400" t="s">
        <v>108</v>
      </c>
    </row>
    <row r="3587" spans="1:7">
      <c r="A3587" s="660">
        <v>1866</v>
      </c>
      <c r="B3587" s="402" t="s">
        <v>2389</v>
      </c>
      <c r="C3587" s="403"/>
      <c r="D3587" s="404" t="s">
        <v>18987</v>
      </c>
      <c r="E3587" s="655">
        <v>267.97000000000003</v>
      </c>
      <c r="G3587" s="400" t="s">
        <v>108</v>
      </c>
    </row>
    <row r="3588" spans="1:7">
      <c r="A3588" s="660">
        <v>1853</v>
      </c>
      <c r="B3588" s="402" t="s">
        <v>2390</v>
      </c>
      <c r="C3588" s="403"/>
      <c r="D3588" s="404" t="s">
        <v>18987</v>
      </c>
      <c r="E3588" s="655">
        <v>396.15</v>
      </c>
      <c r="G3588" s="400" t="s">
        <v>108</v>
      </c>
    </row>
    <row r="3589" spans="1:7">
      <c r="A3589" s="660">
        <v>1867</v>
      </c>
      <c r="B3589" s="402" t="s">
        <v>2391</v>
      </c>
      <c r="C3589" s="403"/>
      <c r="D3589" s="404" t="s">
        <v>18987</v>
      </c>
      <c r="E3589" s="655">
        <v>877</v>
      </c>
      <c r="G3589" s="400" t="s">
        <v>108</v>
      </c>
    </row>
    <row r="3590" spans="1:7">
      <c r="A3590" s="660">
        <v>1868</v>
      </c>
      <c r="B3590" s="402" t="s">
        <v>2392</v>
      </c>
      <c r="C3590" s="403"/>
      <c r="D3590" s="404" t="s">
        <v>18987</v>
      </c>
      <c r="E3590" s="655">
        <v>1265.53</v>
      </c>
      <c r="G3590" s="400" t="s">
        <v>108</v>
      </c>
    </row>
    <row r="3591" spans="1:7">
      <c r="A3591" s="660">
        <v>1859</v>
      </c>
      <c r="B3591" s="402" t="s">
        <v>2393</v>
      </c>
      <c r="C3591" s="403"/>
      <c r="D3591" s="404" t="s">
        <v>18987</v>
      </c>
      <c r="E3591" s="655">
        <v>1656.31</v>
      </c>
      <c r="G3591" s="400" t="s">
        <v>108</v>
      </c>
    </row>
    <row r="3592" spans="1:7">
      <c r="A3592" s="660">
        <v>20097</v>
      </c>
      <c r="B3592" s="402" t="s">
        <v>20338</v>
      </c>
      <c r="C3592" s="403"/>
      <c r="D3592" s="404" t="s">
        <v>18987</v>
      </c>
      <c r="E3592" s="655">
        <v>27.23</v>
      </c>
      <c r="G3592" s="400" t="s">
        <v>108</v>
      </c>
    </row>
    <row r="3593" spans="1:7">
      <c r="A3593" s="660" t="s">
        <v>20339</v>
      </c>
      <c r="B3593" s="402"/>
      <c r="C3593" s="403"/>
      <c r="D3593" s="404"/>
      <c r="E3593" s="655"/>
    </row>
    <row r="3594" spans="1:7">
      <c r="A3594" s="660">
        <v>20098</v>
      </c>
      <c r="B3594" s="402" t="s">
        <v>20340</v>
      </c>
      <c r="C3594" s="403"/>
      <c r="D3594" s="404" t="s">
        <v>18987</v>
      </c>
      <c r="E3594" s="655">
        <v>196.36</v>
      </c>
      <c r="G3594" s="400" t="s">
        <v>108</v>
      </c>
    </row>
    <row r="3595" spans="1:7">
      <c r="A3595" s="660" t="s">
        <v>20339</v>
      </c>
      <c r="B3595" s="402"/>
      <c r="C3595" s="403"/>
      <c r="D3595" s="404"/>
      <c r="E3595" s="655"/>
    </row>
    <row r="3596" spans="1:7">
      <c r="A3596" s="660" t="s">
        <v>19024</v>
      </c>
      <c r="B3596" s="402"/>
      <c r="C3596" s="403"/>
      <c r="D3596" s="404"/>
      <c r="E3596" s="655"/>
    </row>
    <row r="3597" spans="1:7">
      <c r="A3597" s="660" t="s">
        <v>19067</v>
      </c>
      <c r="B3597" s="402"/>
      <c r="C3597" s="403"/>
      <c r="D3597" s="404"/>
      <c r="E3597" s="655"/>
      <c r="G3597" s="400" t="s">
        <v>19068</v>
      </c>
    </row>
    <row r="3598" spans="1:7">
      <c r="A3598" s="660" t="s">
        <v>19069</v>
      </c>
      <c r="B3598" s="402"/>
      <c r="C3598" s="403"/>
      <c r="D3598" s="404"/>
      <c r="E3598" s="655"/>
    </row>
    <row r="3599" spans="1:7">
      <c r="A3599" s="660" t="s">
        <v>19070</v>
      </c>
      <c r="B3599" s="402"/>
      <c r="C3599" s="403"/>
      <c r="D3599" s="404"/>
      <c r="E3599" s="655"/>
    </row>
    <row r="3600" spans="1:7">
      <c r="A3600" s="660" t="s">
        <v>19071</v>
      </c>
      <c r="B3600" s="402"/>
      <c r="C3600" s="403"/>
      <c r="D3600" s="404"/>
      <c r="E3600" s="655"/>
    </row>
    <row r="3601" spans="1:7">
      <c r="A3601" s="660" t="s">
        <v>19072</v>
      </c>
      <c r="B3601" s="402"/>
      <c r="C3601" s="403"/>
      <c r="D3601" s="404"/>
      <c r="E3601" s="655"/>
    </row>
    <row r="3602" spans="1:7">
      <c r="A3602" s="660" t="s">
        <v>19073</v>
      </c>
      <c r="B3602" s="402"/>
      <c r="C3602" s="403"/>
      <c r="D3602" s="404"/>
      <c r="E3602" s="655"/>
    </row>
    <row r="3603" spans="1:7">
      <c r="A3603" s="660" t="s">
        <v>19074</v>
      </c>
      <c r="B3603" s="402"/>
      <c r="C3603" s="403" t="s">
        <v>19115</v>
      </c>
      <c r="D3603" s="404"/>
      <c r="E3603" s="655"/>
    </row>
    <row r="3604" spans="1:7">
      <c r="A3604" s="660" t="s">
        <v>19075</v>
      </c>
      <c r="B3604" s="402"/>
      <c r="C3604" s="403"/>
      <c r="D3604" s="404" t="s">
        <v>19077</v>
      </c>
      <c r="E3604" s="655"/>
      <c r="F3604" s="400" t="s">
        <v>19078</v>
      </c>
      <c r="G3604" s="400" t="s">
        <v>19076</v>
      </c>
    </row>
    <row r="3605" spans="1:7">
      <c r="A3605" s="660" t="s">
        <v>19079</v>
      </c>
      <c r="B3605" s="402" t="s">
        <v>19080</v>
      </c>
      <c r="C3605" s="403"/>
      <c r="D3605" s="404" t="s">
        <v>19081</v>
      </c>
      <c r="E3605" s="655" t="s">
        <v>19082</v>
      </c>
    </row>
    <row r="3606" spans="1:7">
      <c r="A3606" s="660"/>
      <c r="B3606" s="402"/>
      <c r="C3606" s="403"/>
      <c r="D3606" s="404" t="s">
        <v>19083</v>
      </c>
      <c r="E3606" s="655" t="s">
        <v>19084</v>
      </c>
    </row>
    <row r="3607" spans="1:7">
      <c r="A3607" s="660">
        <v>20096</v>
      </c>
      <c r="B3607" s="402" t="s">
        <v>20341</v>
      </c>
      <c r="C3607" s="403"/>
      <c r="D3607" s="404" t="s">
        <v>18987</v>
      </c>
      <c r="E3607" s="655">
        <v>15.7</v>
      </c>
      <c r="G3607" s="400" t="s">
        <v>108</v>
      </c>
    </row>
    <row r="3608" spans="1:7">
      <c r="A3608" s="660" t="s">
        <v>20339</v>
      </c>
      <c r="B3608" s="402"/>
      <c r="C3608" s="403"/>
      <c r="D3608" s="404"/>
      <c r="E3608" s="655"/>
    </row>
    <row r="3609" spans="1:7">
      <c r="A3609" s="660">
        <v>1964</v>
      </c>
      <c r="B3609" s="402" t="s">
        <v>2394</v>
      </c>
      <c r="C3609" s="403"/>
      <c r="D3609" s="404" t="s">
        <v>18987</v>
      </c>
      <c r="E3609" s="655">
        <v>20.02</v>
      </c>
      <c r="F3609" s="400" t="s">
        <v>108</v>
      </c>
    </row>
    <row r="3610" spans="1:7">
      <c r="A3610" s="660">
        <v>2626</v>
      </c>
      <c r="B3610" s="402" t="s">
        <v>2395</v>
      </c>
      <c r="C3610" s="403" t="s">
        <v>108</v>
      </c>
      <c r="D3610" s="404" t="s">
        <v>18987</v>
      </c>
      <c r="E3610" s="655">
        <v>16</v>
      </c>
    </row>
    <row r="3611" spans="1:7">
      <c r="A3611" s="660">
        <v>2625</v>
      </c>
      <c r="B3611" s="402" t="s">
        <v>2396</v>
      </c>
      <c r="C3611" s="403" t="s">
        <v>108</v>
      </c>
      <c r="D3611" s="404" t="s">
        <v>18987</v>
      </c>
      <c r="E3611" s="655">
        <v>9.7200000000000006</v>
      </c>
    </row>
    <row r="3612" spans="1:7">
      <c r="A3612" s="660">
        <v>2622</v>
      </c>
      <c r="B3612" s="402" t="s">
        <v>2397</v>
      </c>
      <c r="C3612" s="403" t="s">
        <v>108</v>
      </c>
      <c r="D3612" s="404" t="s">
        <v>18987</v>
      </c>
      <c r="E3612" s="655">
        <v>2.38</v>
      </c>
    </row>
    <row r="3613" spans="1:7">
      <c r="A3613" s="660">
        <v>2624</v>
      </c>
      <c r="B3613" s="402" t="s">
        <v>2398</v>
      </c>
      <c r="C3613" s="403" t="s">
        <v>108</v>
      </c>
      <c r="D3613" s="404" t="s">
        <v>18987</v>
      </c>
      <c r="E3613" s="655">
        <v>4.6100000000000003</v>
      </c>
    </row>
    <row r="3614" spans="1:7">
      <c r="A3614" s="660">
        <v>2627</v>
      </c>
      <c r="B3614" s="402" t="s">
        <v>2399</v>
      </c>
      <c r="C3614" s="403" t="s">
        <v>108</v>
      </c>
      <c r="D3614" s="404" t="s">
        <v>18987</v>
      </c>
      <c r="E3614" s="655">
        <v>41.85</v>
      </c>
    </row>
    <row r="3615" spans="1:7">
      <c r="A3615" s="660">
        <v>2630</v>
      </c>
      <c r="B3615" s="402" t="s">
        <v>2400</v>
      </c>
      <c r="C3615" s="403" t="s">
        <v>108</v>
      </c>
      <c r="D3615" s="404" t="s">
        <v>18987</v>
      </c>
      <c r="E3615" s="655">
        <v>59.02</v>
      </c>
    </row>
    <row r="3616" spans="1:7">
      <c r="A3616" s="660">
        <v>2623</v>
      </c>
      <c r="B3616" s="402" t="s">
        <v>2401</v>
      </c>
      <c r="C3616" s="403" t="s">
        <v>108</v>
      </c>
      <c r="D3616" s="404" t="s">
        <v>18987</v>
      </c>
      <c r="E3616" s="655">
        <v>2.63</v>
      </c>
    </row>
    <row r="3617" spans="1:7">
      <c r="A3617" s="660">
        <v>2629</v>
      </c>
      <c r="B3617" s="402" t="s">
        <v>2402</v>
      </c>
      <c r="C3617" s="403" t="s">
        <v>108</v>
      </c>
      <c r="D3617" s="404" t="s">
        <v>18987</v>
      </c>
      <c r="E3617" s="655">
        <v>24.72</v>
      </c>
    </row>
    <row r="3618" spans="1:7">
      <c r="A3618" s="660">
        <v>2628</v>
      </c>
      <c r="B3618" s="402" t="s">
        <v>2403</v>
      </c>
      <c r="C3618" s="403" t="s">
        <v>108</v>
      </c>
      <c r="D3618" s="404" t="s">
        <v>18987</v>
      </c>
      <c r="E3618" s="655">
        <v>121.52</v>
      </c>
    </row>
    <row r="3619" spans="1:7">
      <c r="A3619" s="660">
        <v>39879</v>
      </c>
      <c r="B3619" s="402" t="s">
        <v>2404</v>
      </c>
      <c r="C3619" s="403"/>
      <c r="D3619" s="404" t="s">
        <v>18987</v>
      </c>
      <c r="E3619" s="655">
        <v>2.74</v>
      </c>
      <c r="G3619" s="400" t="s">
        <v>108</v>
      </c>
    </row>
    <row r="3620" spans="1:7">
      <c r="A3620" s="660">
        <v>39880</v>
      </c>
      <c r="B3620" s="402" t="s">
        <v>2405</v>
      </c>
      <c r="C3620" s="403"/>
      <c r="D3620" s="404" t="s">
        <v>18987</v>
      </c>
      <c r="E3620" s="655">
        <v>6.07</v>
      </c>
      <c r="G3620" s="400" t="s">
        <v>108</v>
      </c>
    </row>
    <row r="3621" spans="1:7">
      <c r="A3621" s="660">
        <v>39881</v>
      </c>
      <c r="B3621" s="402" t="s">
        <v>2406</v>
      </c>
      <c r="C3621" s="403"/>
      <c r="D3621" s="404" t="s">
        <v>18987</v>
      </c>
      <c r="E3621" s="655">
        <v>9.75</v>
      </c>
      <c r="G3621" s="400" t="s">
        <v>108</v>
      </c>
    </row>
    <row r="3622" spans="1:7">
      <c r="A3622" s="660">
        <v>39882</v>
      </c>
      <c r="B3622" s="402" t="s">
        <v>2407</v>
      </c>
      <c r="C3622" s="403"/>
      <c r="D3622" s="404" t="s">
        <v>18987</v>
      </c>
      <c r="E3622" s="655">
        <v>25.69</v>
      </c>
      <c r="G3622" s="400" t="s">
        <v>108</v>
      </c>
    </row>
    <row r="3623" spans="1:7">
      <c r="A3623" s="660">
        <v>39883</v>
      </c>
      <c r="B3623" s="402" t="s">
        <v>2408</v>
      </c>
      <c r="C3623" s="403"/>
      <c r="D3623" s="404" t="s">
        <v>18987</v>
      </c>
      <c r="E3623" s="655">
        <v>41.03</v>
      </c>
      <c r="G3623" s="400" t="s">
        <v>108</v>
      </c>
    </row>
    <row r="3624" spans="1:7">
      <c r="A3624" s="660">
        <v>39884</v>
      </c>
      <c r="B3624" s="402" t="s">
        <v>2409</v>
      </c>
      <c r="C3624" s="403"/>
      <c r="D3624" s="404" t="s">
        <v>18987</v>
      </c>
      <c r="E3624" s="655">
        <v>60.94</v>
      </c>
      <c r="G3624" s="400" t="s">
        <v>108</v>
      </c>
    </row>
    <row r="3625" spans="1:7">
      <c r="A3625" s="660">
        <v>39885</v>
      </c>
      <c r="B3625" s="402" t="s">
        <v>2410</v>
      </c>
      <c r="C3625" s="403"/>
      <c r="D3625" s="404" t="s">
        <v>18987</v>
      </c>
      <c r="E3625" s="655">
        <v>144.84</v>
      </c>
      <c r="G3625" s="400" t="s">
        <v>108</v>
      </c>
    </row>
    <row r="3626" spans="1:7">
      <c r="A3626" s="660">
        <v>1777</v>
      </c>
      <c r="B3626" s="402" t="s">
        <v>2411</v>
      </c>
      <c r="C3626" s="403"/>
      <c r="D3626" s="404" t="s">
        <v>18987</v>
      </c>
      <c r="E3626" s="655">
        <v>40.74</v>
      </c>
      <c r="F3626" s="400" t="s">
        <v>108</v>
      </c>
    </row>
    <row r="3627" spans="1:7">
      <c r="A3627" s="660">
        <v>1819</v>
      </c>
      <c r="B3627" s="402" t="s">
        <v>2412</v>
      </c>
      <c r="C3627" s="403"/>
      <c r="D3627" s="404" t="s">
        <v>18987</v>
      </c>
      <c r="E3627" s="655">
        <v>34.99</v>
      </c>
      <c r="F3627" s="400" t="s">
        <v>108</v>
      </c>
    </row>
    <row r="3628" spans="1:7">
      <c r="A3628" s="660">
        <v>1775</v>
      </c>
      <c r="B3628" s="402" t="s">
        <v>2413</v>
      </c>
      <c r="C3628" s="403"/>
      <c r="D3628" s="404" t="s">
        <v>18987</v>
      </c>
      <c r="E3628" s="655">
        <v>12.02</v>
      </c>
      <c r="F3628" s="400" t="s">
        <v>108</v>
      </c>
    </row>
    <row r="3629" spans="1:7">
      <c r="A3629" s="660">
        <v>1776</v>
      </c>
      <c r="B3629" s="402" t="s">
        <v>2414</v>
      </c>
      <c r="C3629" s="403"/>
      <c r="D3629" s="404" t="s">
        <v>18987</v>
      </c>
      <c r="E3629" s="655">
        <v>22.33</v>
      </c>
      <c r="F3629" s="400" t="s">
        <v>108</v>
      </c>
    </row>
    <row r="3630" spans="1:7">
      <c r="A3630" s="660">
        <v>1778</v>
      </c>
      <c r="B3630" s="402" t="s">
        <v>2415</v>
      </c>
      <c r="C3630" s="403"/>
      <c r="D3630" s="404" t="s">
        <v>18987</v>
      </c>
      <c r="E3630" s="655">
        <v>84.24</v>
      </c>
      <c r="F3630" s="400" t="s">
        <v>108</v>
      </c>
    </row>
    <row r="3631" spans="1:7">
      <c r="A3631" s="660">
        <v>1818</v>
      </c>
      <c r="B3631" s="402" t="s">
        <v>2416</v>
      </c>
      <c r="C3631" s="403"/>
      <c r="D3631" s="404" t="s">
        <v>18987</v>
      </c>
      <c r="E3631" s="655">
        <v>67.64</v>
      </c>
      <c r="F3631" s="400" t="s">
        <v>108</v>
      </c>
    </row>
    <row r="3632" spans="1:7">
      <c r="A3632" s="660">
        <v>1820</v>
      </c>
      <c r="B3632" s="402" t="s">
        <v>2417</v>
      </c>
      <c r="C3632" s="403"/>
      <c r="D3632" s="404" t="s">
        <v>18987</v>
      </c>
      <c r="E3632" s="655">
        <v>15.37</v>
      </c>
      <c r="F3632" s="400" t="s">
        <v>108</v>
      </c>
    </row>
    <row r="3633" spans="1:7">
      <c r="A3633" s="660">
        <v>1779</v>
      </c>
      <c r="B3633" s="402" t="s">
        <v>2418</v>
      </c>
      <c r="C3633" s="403"/>
      <c r="D3633" s="404" t="s">
        <v>18987</v>
      </c>
      <c r="E3633" s="655">
        <v>131.08000000000001</v>
      </c>
      <c r="F3633" s="400" t="s">
        <v>108</v>
      </c>
    </row>
    <row r="3634" spans="1:7">
      <c r="A3634" s="660">
        <v>1780</v>
      </c>
      <c r="B3634" s="402" t="s">
        <v>2419</v>
      </c>
      <c r="C3634" s="403"/>
      <c r="D3634" s="404" t="s">
        <v>18987</v>
      </c>
      <c r="E3634" s="655">
        <v>226.58</v>
      </c>
      <c r="F3634" s="400" t="s">
        <v>108</v>
      </c>
    </row>
    <row r="3635" spans="1:7">
      <c r="A3635" s="660">
        <v>1783</v>
      </c>
      <c r="B3635" s="402" t="s">
        <v>2420</v>
      </c>
      <c r="C3635" s="403"/>
      <c r="D3635" s="404" t="s">
        <v>18987</v>
      </c>
      <c r="E3635" s="655">
        <v>34.950000000000003</v>
      </c>
      <c r="G3635" s="400" t="s">
        <v>108</v>
      </c>
    </row>
    <row r="3636" spans="1:7">
      <c r="A3636" s="660">
        <v>1782</v>
      </c>
      <c r="B3636" s="402" t="s">
        <v>2421</v>
      </c>
      <c r="C3636" s="403"/>
      <c r="D3636" s="404" t="s">
        <v>18987</v>
      </c>
      <c r="E3636" s="655">
        <v>31.1</v>
      </c>
      <c r="G3636" s="400" t="s">
        <v>108</v>
      </c>
    </row>
    <row r="3637" spans="1:7">
      <c r="A3637" s="660">
        <v>1817</v>
      </c>
      <c r="B3637" s="402" t="s">
        <v>2422</v>
      </c>
      <c r="C3637" s="403"/>
      <c r="D3637" s="404" t="s">
        <v>18987</v>
      </c>
      <c r="E3637" s="655">
        <v>9.31</v>
      </c>
      <c r="G3637" s="400" t="s">
        <v>108</v>
      </c>
    </row>
    <row r="3638" spans="1:7">
      <c r="A3638" s="660">
        <v>1781</v>
      </c>
      <c r="B3638" s="402" t="s">
        <v>2423</v>
      </c>
      <c r="C3638" s="403"/>
      <c r="D3638" s="404" t="s">
        <v>18987</v>
      </c>
      <c r="E3638" s="655">
        <v>21.2</v>
      </c>
      <c r="G3638" s="400" t="s">
        <v>108</v>
      </c>
    </row>
    <row r="3639" spans="1:7">
      <c r="A3639" s="660">
        <v>1784</v>
      </c>
      <c r="B3639" s="402" t="s">
        <v>2424</v>
      </c>
      <c r="C3639" s="403"/>
      <c r="D3639" s="404" t="s">
        <v>18987</v>
      </c>
      <c r="E3639" s="655">
        <v>79.760000000000005</v>
      </c>
      <c r="G3639" s="400" t="s">
        <v>108</v>
      </c>
    </row>
    <row r="3640" spans="1:7">
      <c r="A3640" s="660">
        <v>1810</v>
      </c>
      <c r="B3640" s="402" t="s">
        <v>2425</v>
      </c>
      <c r="C3640" s="403"/>
      <c r="D3640" s="404" t="s">
        <v>18987</v>
      </c>
      <c r="E3640" s="655">
        <v>55.93</v>
      </c>
      <c r="G3640" s="400" t="s">
        <v>108</v>
      </c>
    </row>
    <row r="3641" spans="1:7">
      <c r="A3641" s="660">
        <v>1811</v>
      </c>
      <c r="B3641" s="402" t="s">
        <v>2426</v>
      </c>
      <c r="C3641" s="403"/>
      <c r="D3641" s="404" t="s">
        <v>18987</v>
      </c>
      <c r="E3641" s="655">
        <v>15.1</v>
      </c>
      <c r="G3641" s="400" t="s">
        <v>108</v>
      </c>
    </row>
    <row r="3642" spans="1:7">
      <c r="A3642" s="660">
        <v>1812</v>
      </c>
      <c r="B3642" s="402" t="s">
        <v>2427</v>
      </c>
      <c r="C3642" s="403"/>
      <c r="D3642" s="404" t="s">
        <v>18987</v>
      </c>
      <c r="E3642" s="655">
        <v>108.47</v>
      </c>
      <c r="G3642" s="400" t="s">
        <v>108</v>
      </c>
    </row>
    <row r="3643" spans="1:7">
      <c r="A3643" s="660">
        <v>2611</v>
      </c>
      <c r="B3643" s="402" t="s">
        <v>2428</v>
      </c>
      <c r="C3643" s="403" t="s">
        <v>108</v>
      </c>
      <c r="D3643" s="404" t="s">
        <v>18987</v>
      </c>
      <c r="E3643" s="655">
        <v>9.06</v>
      </c>
    </row>
    <row r="3644" spans="1:7">
      <c r="A3644" s="660">
        <v>2635</v>
      </c>
      <c r="B3644" s="402" t="s">
        <v>2429</v>
      </c>
      <c r="C3644" s="403" t="s">
        <v>108</v>
      </c>
      <c r="D3644" s="404" t="s">
        <v>18987</v>
      </c>
      <c r="E3644" s="655">
        <v>1.85</v>
      </c>
    </row>
    <row r="3645" spans="1:7">
      <c r="A3645" s="660">
        <v>2634</v>
      </c>
      <c r="B3645" s="402" t="s">
        <v>2430</v>
      </c>
      <c r="C3645" s="403" t="s">
        <v>108</v>
      </c>
      <c r="D3645" s="404" t="s">
        <v>18987</v>
      </c>
      <c r="E3645" s="655">
        <v>2.94</v>
      </c>
    </row>
    <row r="3646" spans="1:7">
      <c r="A3646" s="660">
        <v>2613</v>
      </c>
      <c r="B3646" s="402" t="s">
        <v>2431</v>
      </c>
      <c r="C3646" s="403" t="s">
        <v>108</v>
      </c>
      <c r="D3646" s="404" t="s">
        <v>18987</v>
      </c>
      <c r="E3646" s="655">
        <v>29.74</v>
      </c>
    </row>
    <row r="3647" spans="1:7">
      <c r="A3647" s="660">
        <v>2612</v>
      </c>
      <c r="B3647" s="402" t="s">
        <v>2432</v>
      </c>
      <c r="C3647" s="403" t="s">
        <v>108</v>
      </c>
      <c r="D3647" s="404" t="s">
        <v>18987</v>
      </c>
      <c r="E3647" s="655">
        <v>14.33</v>
      </c>
    </row>
    <row r="3648" spans="1:7">
      <c r="A3648" s="660">
        <v>2609</v>
      </c>
      <c r="B3648" s="402" t="s">
        <v>2433</v>
      </c>
      <c r="C3648" s="403" t="s">
        <v>108</v>
      </c>
      <c r="D3648" s="404" t="s">
        <v>18987</v>
      </c>
      <c r="E3648" s="655">
        <v>2.16</v>
      </c>
    </row>
    <row r="3649" spans="1:7">
      <c r="A3649" s="660">
        <v>2614</v>
      </c>
      <c r="B3649" s="402" t="s">
        <v>2434</v>
      </c>
      <c r="C3649" s="403" t="s">
        <v>108</v>
      </c>
      <c r="D3649" s="404" t="s">
        <v>18987</v>
      </c>
      <c r="E3649" s="655">
        <v>45.62</v>
      </c>
    </row>
    <row r="3650" spans="1:7">
      <c r="A3650" s="660">
        <v>2615</v>
      </c>
      <c r="B3650" s="402" t="s">
        <v>2435</v>
      </c>
      <c r="C3650" s="403" t="s">
        <v>108</v>
      </c>
      <c r="D3650" s="404" t="s">
        <v>18987</v>
      </c>
      <c r="E3650" s="655">
        <v>74.8</v>
      </c>
    </row>
    <row r="3651" spans="1:7">
      <c r="A3651" s="660">
        <v>34359</v>
      </c>
      <c r="B3651" s="402" t="s">
        <v>2436</v>
      </c>
      <c r="C3651" s="403"/>
      <c r="D3651" s="404" t="s">
        <v>18987</v>
      </c>
      <c r="E3651" s="655">
        <v>10.6</v>
      </c>
      <c r="F3651" s="400" t="s">
        <v>108</v>
      </c>
    </row>
    <row r="3652" spans="1:7">
      <c r="A3652" s="660">
        <v>1788</v>
      </c>
      <c r="B3652" s="402" t="s">
        <v>2437</v>
      </c>
      <c r="C3652" s="403"/>
      <c r="D3652" s="404" t="s">
        <v>18987</v>
      </c>
      <c r="E3652" s="655">
        <v>39.74</v>
      </c>
      <c r="F3652" s="400" t="s">
        <v>108</v>
      </c>
    </row>
    <row r="3653" spans="1:7">
      <c r="A3653" s="660" t="s">
        <v>19024</v>
      </c>
      <c r="B3653" s="402"/>
      <c r="C3653" s="403"/>
      <c r="D3653" s="404"/>
      <c r="E3653" s="655"/>
    </row>
    <row r="3654" spans="1:7">
      <c r="A3654" s="660" t="s">
        <v>19067</v>
      </c>
      <c r="B3654" s="402"/>
      <c r="C3654" s="403"/>
      <c r="D3654" s="404"/>
      <c r="E3654" s="655"/>
      <c r="G3654" s="400" t="s">
        <v>19068</v>
      </c>
    </row>
    <row r="3655" spans="1:7">
      <c r="A3655" s="660" t="s">
        <v>19069</v>
      </c>
      <c r="B3655" s="402"/>
      <c r="C3655" s="403"/>
      <c r="D3655" s="404"/>
      <c r="E3655" s="655"/>
    </row>
    <row r="3656" spans="1:7">
      <c r="A3656" s="660" t="s">
        <v>19070</v>
      </c>
      <c r="B3656" s="402"/>
      <c r="C3656" s="403"/>
      <c r="D3656" s="404"/>
      <c r="E3656" s="655"/>
    </row>
    <row r="3657" spans="1:7">
      <c r="A3657" s="660" t="s">
        <v>19071</v>
      </c>
      <c r="B3657" s="402"/>
      <c r="C3657" s="403"/>
      <c r="D3657" s="404"/>
      <c r="E3657" s="655"/>
    </row>
    <row r="3658" spans="1:7">
      <c r="A3658" s="660" t="s">
        <v>19072</v>
      </c>
      <c r="B3658" s="402"/>
      <c r="C3658" s="403"/>
      <c r="D3658" s="404"/>
      <c r="E3658" s="655"/>
    </row>
    <row r="3659" spans="1:7">
      <c r="A3659" s="660" t="s">
        <v>19073</v>
      </c>
      <c r="B3659" s="402"/>
      <c r="C3659" s="403"/>
      <c r="D3659" s="404"/>
      <c r="E3659" s="655"/>
    </row>
    <row r="3660" spans="1:7">
      <c r="A3660" s="660" t="s">
        <v>19074</v>
      </c>
      <c r="B3660" s="402"/>
      <c r="C3660" s="403" t="s">
        <v>19115</v>
      </c>
      <c r="D3660" s="404"/>
      <c r="E3660" s="655"/>
    </row>
    <row r="3661" spans="1:7">
      <c r="A3661" s="660" t="s">
        <v>19075</v>
      </c>
      <c r="B3661" s="402"/>
      <c r="C3661" s="403"/>
      <c r="D3661" s="404" t="s">
        <v>19077</v>
      </c>
      <c r="E3661" s="655"/>
      <c r="F3661" s="400" t="s">
        <v>19078</v>
      </c>
      <c r="G3661" s="400" t="s">
        <v>19076</v>
      </c>
    </row>
    <row r="3662" spans="1:7">
      <c r="A3662" s="660" t="s">
        <v>19079</v>
      </c>
      <c r="B3662" s="402" t="s">
        <v>19080</v>
      </c>
      <c r="C3662" s="403"/>
      <c r="D3662" s="404" t="s">
        <v>19081</v>
      </c>
      <c r="E3662" s="655" t="s">
        <v>19082</v>
      </c>
    </row>
    <row r="3663" spans="1:7">
      <c r="A3663" s="660"/>
      <c r="B3663" s="402"/>
      <c r="C3663" s="403"/>
      <c r="D3663" s="404" t="s">
        <v>19083</v>
      </c>
      <c r="E3663" s="655" t="s">
        <v>19084</v>
      </c>
    </row>
    <row r="3664" spans="1:7">
      <c r="A3664" s="660">
        <v>1786</v>
      </c>
      <c r="B3664" s="402" t="s">
        <v>2438</v>
      </c>
      <c r="C3664" s="403"/>
      <c r="D3664" s="404" t="s">
        <v>18987</v>
      </c>
      <c r="E3664" s="655">
        <v>9.67</v>
      </c>
      <c r="F3664" s="400" t="s">
        <v>108</v>
      </c>
    </row>
    <row r="3665" spans="1:7">
      <c r="A3665" s="660">
        <v>1787</v>
      </c>
      <c r="B3665" s="402" t="s">
        <v>2439</v>
      </c>
      <c r="C3665" s="403"/>
      <c r="D3665" s="404" t="s">
        <v>18987</v>
      </c>
      <c r="E3665" s="655">
        <v>25.59</v>
      </c>
      <c r="F3665" s="400" t="s">
        <v>108</v>
      </c>
    </row>
    <row r="3666" spans="1:7">
      <c r="A3666" s="660">
        <v>1791</v>
      </c>
      <c r="B3666" s="402" t="s">
        <v>2440</v>
      </c>
      <c r="C3666" s="403"/>
      <c r="D3666" s="404" t="s">
        <v>18987</v>
      </c>
      <c r="E3666" s="655">
        <v>108.02</v>
      </c>
      <c r="F3666" s="400" t="s">
        <v>108</v>
      </c>
    </row>
    <row r="3667" spans="1:7">
      <c r="A3667" s="660">
        <v>1790</v>
      </c>
      <c r="B3667" s="402" t="s">
        <v>2441</v>
      </c>
      <c r="C3667" s="403"/>
      <c r="D3667" s="404" t="s">
        <v>18987</v>
      </c>
      <c r="E3667" s="655">
        <v>93.14</v>
      </c>
      <c r="F3667" s="400" t="s">
        <v>108</v>
      </c>
    </row>
    <row r="3668" spans="1:7">
      <c r="A3668" s="660">
        <v>1813</v>
      </c>
      <c r="B3668" s="402" t="s">
        <v>2442</v>
      </c>
      <c r="C3668" s="403"/>
      <c r="D3668" s="404" t="s">
        <v>18987</v>
      </c>
      <c r="E3668" s="655">
        <v>16.23</v>
      </c>
      <c r="F3668" s="400" t="s">
        <v>108</v>
      </c>
    </row>
    <row r="3669" spans="1:7">
      <c r="A3669" s="660">
        <v>1792</v>
      </c>
      <c r="B3669" s="402" t="s">
        <v>2443</v>
      </c>
      <c r="C3669" s="403"/>
      <c r="D3669" s="404" t="s">
        <v>18987</v>
      </c>
      <c r="E3669" s="655">
        <v>167.66</v>
      </c>
      <c r="F3669" s="400" t="s">
        <v>108</v>
      </c>
    </row>
    <row r="3670" spans="1:7">
      <c r="A3670" s="660">
        <v>1793</v>
      </c>
      <c r="B3670" s="402" t="s">
        <v>2444</v>
      </c>
      <c r="C3670" s="403"/>
      <c r="D3670" s="404" t="s">
        <v>18987</v>
      </c>
      <c r="E3670" s="655">
        <v>282.51</v>
      </c>
      <c r="F3670" s="400" t="s">
        <v>108</v>
      </c>
    </row>
    <row r="3671" spans="1:7">
      <c r="A3671" s="660">
        <v>1809</v>
      </c>
      <c r="B3671" s="402" t="s">
        <v>2445</v>
      </c>
      <c r="C3671" s="403"/>
      <c r="D3671" s="404" t="s">
        <v>18987</v>
      </c>
      <c r="E3671" s="655">
        <v>46.34</v>
      </c>
      <c r="G3671" s="400" t="s">
        <v>108</v>
      </c>
    </row>
    <row r="3672" spans="1:7">
      <c r="A3672" s="660">
        <v>1814</v>
      </c>
      <c r="B3672" s="402" t="s">
        <v>2446</v>
      </c>
      <c r="C3672" s="403"/>
      <c r="D3672" s="404" t="s">
        <v>18987</v>
      </c>
      <c r="E3672" s="655">
        <v>40.19</v>
      </c>
      <c r="G3672" s="400" t="s">
        <v>108</v>
      </c>
    </row>
    <row r="3673" spans="1:7">
      <c r="A3673" s="660">
        <v>1803</v>
      </c>
      <c r="B3673" s="402" t="s">
        <v>2447</v>
      </c>
      <c r="C3673" s="403"/>
      <c r="D3673" s="404" t="s">
        <v>18987</v>
      </c>
      <c r="E3673" s="655">
        <v>9.4</v>
      </c>
      <c r="G3673" s="400" t="s">
        <v>108</v>
      </c>
    </row>
    <row r="3674" spans="1:7">
      <c r="A3674" s="660">
        <v>1805</v>
      </c>
      <c r="B3674" s="402" t="s">
        <v>2448</v>
      </c>
      <c r="C3674" s="403"/>
      <c r="D3674" s="404" t="s">
        <v>18987</v>
      </c>
      <c r="E3674" s="655">
        <v>23.19</v>
      </c>
      <c r="G3674" s="400" t="s">
        <v>108</v>
      </c>
    </row>
    <row r="3675" spans="1:7">
      <c r="A3675" s="660">
        <v>1821</v>
      </c>
      <c r="B3675" s="402" t="s">
        <v>2449</v>
      </c>
      <c r="C3675" s="403"/>
      <c r="D3675" s="404" t="s">
        <v>18987</v>
      </c>
      <c r="E3675" s="655">
        <v>118.24</v>
      </c>
      <c r="G3675" s="400" t="s">
        <v>108</v>
      </c>
    </row>
    <row r="3676" spans="1:7">
      <c r="A3676" s="660">
        <v>1806</v>
      </c>
      <c r="B3676" s="402" t="s">
        <v>2450</v>
      </c>
      <c r="C3676" s="403"/>
      <c r="D3676" s="404" t="s">
        <v>18987</v>
      </c>
      <c r="E3676" s="655">
        <v>72.52</v>
      </c>
      <c r="G3676" s="400" t="s">
        <v>108</v>
      </c>
    </row>
    <row r="3677" spans="1:7">
      <c r="A3677" s="660">
        <v>1804</v>
      </c>
      <c r="B3677" s="402" t="s">
        <v>2451</v>
      </c>
      <c r="C3677" s="403"/>
      <c r="D3677" s="404" t="s">
        <v>18987</v>
      </c>
      <c r="E3677" s="655">
        <v>13.42</v>
      </c>
      <c r="G3677" s="400" t="s">
        <v>108</v>
      </c>
    </row>
    <row r="3678" spans="1:7">
      <c r="A3678" s="660">
        <v>1807</v>
      </c>
      <c r="B3678" s="402" t="s">
        <v>2452</v>
      </c>
      <c r="C3678" s="403"/>
      <c r="D3678" s="404" t="s">
        <v>18987</v>
      </c>
      <c r="E3678" s="655">
        <v>162.1</v>
      </c>
      <c r="G3678" s="400" t="s">
        <v>108</v>
      </c>
    </row>
    <row r="3679" spans="1:7">
      <c r="A3679" s="660">
        <v>1808</v>
      </c>
      <c r="B3679" s="402" t="s">
        <v>2453</v>
      </c>
      <c r="C3679" s="403"/>
      <c r="D3679" s="404" t="s">
        <v>18987</v>
      </c>
      <c r="E3679" s="655">
        <v>255.74</v>
      </c>
      <c r="G3679" s="400" t="s">
        <v>108</v>
      </c>
    </row>
    <row r="3680" spans="1:7">
      <c r="A3680" s="660">
        <v>1797</v>
      </c>
      <c r="B3680" s="402" t="s">
        <v>2454</v>
      </c>
      <c r="C3680" s="403"/>
      <c r="D3680" s="404" t="s">
        <v>18987</v>
      </c>
      <c r="E3680" s="655">
        <v>47.79</v>
      </c>
      <c r="F3680" s="400" t="s">
        <v>108</v>
      </c>
    </row>
    <row r="3681" spans="1:6">
      <c r="A3681" s="660">
        <v>1796</v>
      </c>
      <c r="B3681" s="402" t="s">
        <v>2455</v>
      </c>
      <c r="C3681" s="403"/>
      <c r="D3681" s="404" t="s">
        <v>18987</v>
      </c>
      <c r="E3681" s="655">
        <v>37.25</v>
      </c>
      <c r="F3681" s="400" t="s">
        <v>108</v>
      </c>
    </row>
    <row r="3682" spans="1:6">
      <c r="A3682" s="660">
        <v>1794</v>
      </c>
      <c r="B3682" s="402" t="s">
        <v>2456</v>
      </c>
      <c r="C3682" s="403"/>
      <c r="D3682" s="404" t="s">
        <v>18987</v>
      </c>
      <c r="E3682" s="655">
        <v>8.36</v>
      </c>
      <c r="F3682" s="400" t="s">
        <v>108</v>
      </c>
    </row>
    <row r="3683" spans="1:6">
      <c r="A3683" s="660">
        <v>1816</v>
      </c>
      <c r="B3683" s="402" t="s">
        <v>2457</v>
      </c>
      <c r="C3683" s="403"/>
      <c r="D3683" s="404" t="s">
        <v>18987</v>
      </c>
      <c r="E3683" s="655">
        <v>24.96</v>
      </c>
      <c r="F3683" s="400" t="s">
        <v>108</v>
      </c>
    </row>
    <row r="3684" spans="1:6">
      <c r="A3684" s="660">
        <v>1815</v>
      </c>
      <c r="B3684" s="402" t="s">
        <v>2458</v>
      </c>
      <c r="C3684" s="403"/>
      <c r="D3684" s="404" t="s">
        <v>18987</v>
      </c>
      <c r="E3684" s="655">
        <v>135.24</v>
      </c>
      <c r="F3684" s="400" t="s">
        <v>108</v>
      </c>
    </row>
    <row r="3685" spans="1:6">
      <c r="A3685" s="660">
        <v>1798</v>
      </c>
      <c r="B3685" s="402" t="s">
        <v>2459</v>
      </c>
      <c r="C3685" s="403"/>
      <c r="D3685" s="404" t="s">
        <v>18987</v>
      </c>
      <c r="E3685" s="655">
        <v>74.83</v>
      </c>
      <c r="F3685" s="400" t="s">
        <v>108</v>
      </c>
    </row>
    <row r="3686" spans="1:6">
      <c r="A3686" s="660">
        <v>1795</v>
      </c>
      <c r="B3686" s="402" t="s">
        <v>2460</v>
      </c>
      <c r="C3686" s="403"/>
      <c r="D3686" s="404" t="s">
        <v>18987</v>
      </c>
      <c r="E3686" s="655">
        <v>12.48</v>
      </c>
      <c r="F3686" s="400" t="s">
        <v>108</v>
      </c>
    </row>
    <row r="3687" spans="1:6">
      <c r="A3687" s="660">
        <v>1799</v>
      </c>
      <c r="B3687" s="402" t="s">
        <v>2461</v>
      </c>
      <c r="C3687" s="403"/>
      <c r="D3687" s="404" t="s">
        <v>18987</v>
      </c>
      <c r="E3687" s="655">
        <v>167.03</v>
      </c>
      <c r="F3687" s="400" t="s">
        <v>108</v>
      </c>
    </row>
    <row r="3688" spans="1:6">
      <c r="A3688" s="660">
        <v>1800</v>
      </c>
      <c r="B3688" s="402" t="s">
        <v>2462</v>
      </c>
      <c r="C3688" s="403"/>
      <c r="D3688" s="404" t="s">
        <v>18987</v>
      </c>
      <c r="E3688" s="655">
        <v>280.48</v>
      </c>
      <c r="F3688" s="400" t="s">
        <v>108</v>
      </c>
    </row>
    <row r="3689" spans="1:6">
      <c r="A3689" s="660">
        <v>1801</v>
      </c>
      <c r="B3689" s="402" t="s">
        <v>2463</v>
      </c>
      <c r="C3689" s="403"/>
      <c r="D3689" s="404" t="s">
        <v>18987</v>
      </c>
      <c r="E3689" s="655">
        <v>568.11</v>
      </c>
      <c r="F3689" s="400" t="s">
        <v>108</v>
      </c>
    </row>
    <row r="3690" spans="1:6">
      <c r="A3690" s="660">
        <v>1802</v>
      </c>
      <c r="B3690" s="402" t="s">
        <v>2464</v>
      </c>
      <c r="C3690" s="403"/>
      <c r="D3690" s="404" t="s">
        <v>18987</v>
      </c>
      <c r="E3690" s="655">
        <v>601.48</v>
      </c>
      <c r="F3690" s="400" t="s">
        <v>108</v>
      </c>
    </row>
    <row r="3691" spans="1:6">
      <c r="A3691" s="660">
        <v>2632</v>
      </c>
      <c r="B3691" s="402" t="s">
        <v>2465</v>
      </c>
      <c r="C3691" s="403" t="s">
        <v>108</v>
      </c>
      <c r="D3691" s="404" t="s">
        <v>18987</v>
      </c>
      <c r="E3691" s="655">
        <v>9.06</v>
      </c>
    </row>
    <row r="3692" spans="1:6">
      <c r="A3692" s="660">
        <v>2618</v>
      </c>
      <c r="B3692" s="402" t="s">
        <v>2466</v>
      </c>
      <c r="C3692" s="403" t="s">
        <v>108</v>
      </c>
      <c r="D3692" s="404" t="s">
        <v>18987</v>
      </c>
      <c r="E3692" s="655">
        <v>6.21</v>
      </c>
    </row>
    <row r="3693" spans="1:6">
      <c r="A3693" s="660">
        <v>2616</v>
      </c>
      <c r="B3693" s="402" t="s">
        <v>839</v>
      </c>
      <c r="C3693" s="403" t="s">
        <v>108</v>
      </c>
      <c r="D3693" s="404" t="s">
        <v>18987</v>
      </c>
      <c r="E3693" s="655">
        <v>1.85</v>
      </c>
    </row>
    <row r="3694" spans="1:6">
      <c r="A3694" s="660">
        <v>2617</v>
      </c>
      <c r="B3694" s="402" t="s">
        <v>2467</v>
      </c>
      <c r="C3694" s="403" t="s">
        <v>108</v>
      </c>
      <c r="D3694" s="404" t="s">
        <v>18987</v>
      </c>
      <c r="E3694" s="655">
        <v>2.94</v>
      </c>
    </row>
    <row r="3695" spans="1:6">
      <c r="A3695" s="660">
        <v>2619</v>
      </c>
      <c r="B3695" s="402" t="s">
        <v>2468</v>
      </c>
      <c r="C3695" s="403" t="s">
        <v>108</v>
      </c>
      <c r="D3695" s="404" t="s">
        <v>18987</v>
      </c>
      <c r="E3695" s="655">
        <v>29.74</v>
      </c>
    </row>
    <row r="3696" spans="1:6">
      <c r="A3696" s="660">
        <v>2631</v>
      </c>
      <c r="B3696" s="402" t="s">
        <v>2469</v>
      </c>
      <c r="C3696" s="403" t="s">
        <v>108</v>
      </c>
      <c r="D3696" s="404" t="s">
        <v>18987</v>
      </c>
      <c r="E3696" s="655">
        <v>14.33</v>
      </c>
    </row>
    <row r="3697" spans="1:7">
      <c r="A3697" s="660">
        <v>2620</v>
      </c>
      <c r="B3697" s="402" t="s">
        <v>2470</v>
      </c>
      <c r="C3697" s="403" t="s">
        <v>108</v>
      </c>
      <c r="D3697" s="404" t="s">
        <v>18987</v>
      </c>
      <c r="E3697" s="655">
        <v>45.62</v>
      </c>
    </row>
    <row r="3698" spans="1:7">
      <c r="A3698" s="660">
        <v>2621</v>
      </c>
      <c r="B3698" s="402" t="s">
        <v>2471</v>
      </c>
      <c r="C3698" s="403" t="s">
        <v>108</v>
      </c>
      <c r="D3698" s="404" t="s">
        <v>18987</v>
      </c>
      <c r="E3698" s="655">
        <v>74.739999999999995</v>
      </c>
    </row>
    <row r="3699" spans="1:7">
      <c r="A3699" s="660">
        <v>2633</v>
      </c>
      <c r="B3699" s="402" t="s">
        <v>2472</v>
      </c>
      <c r="C3699" s="403" t="s">
        <v>108</v>
      </c>
      <c r="D3699" s="404" t="s">
        <v>18987</v>
      </c>
      <c r="E3699" s="655">
        <v>2.16</v>
      </c>
    </row>
    <row r="3700" spans="1:7">
      <c r="A3700" s="660">
        <v>25968</v>
      </c>
      <c r="B3700" s="402" t="s">
        <v>2473</v>
      </c>
      <c r="C3700" s="403"/>
      <c r="D3700" s="404" t="s">
        <v>18987</v>
      </c>
      <c r="E3700" s="655">
        <v>21.35</v>
      </c>
    </row>
    <row r="3701" spans="1:7">
      <c r="A3701" s="660">
        <v>38369</v>
      </c>
      <c r="B3701" s="402" t="s">
        <v>20342</v>
      </c>
      <c r="C3701" s="403"/>
      <c r="D3701" s="404" t="s">
        <v>18987</v>
      </c>
      <c r="E3701" s="655">
        <v>9.59</v>
      </c>
      <c r="G3701" s="400" t="s">
        <v>108</v>
      </c>
    </row>
    <row r="3702" spans="1:7">
      <c r="A3702" s="660" t="s">
        <v>20343</v>
      </c>
      <c r="B3702" s="402"/>
      <c r="C3702" s="403"/>
      <c r="D3702" s="404"/>
      <c r="E3702" s="655"/>
    </row>
    <row r="3703" spans="1:7">
      <c r="A3703" s="660">
        <v>38370</v>
      </c>
      <c r="B3703" s="402" t="s">
        <v>2474</v>
      </c>
      <c r="C3703" s="403"/>
      <c r="D3703" s="404" t="s">
        <v>18987</v>
      </c>
      <c r="E3703" s="655">
        <v>9.59</v>
      </c>
      <c r="F3703" s="400" t="s">
        <v>108</v>
      </c>
    </row>
    <row r="3704" spans="1:7">
      <c r="A3704" s="660">
        <v>2357</v>
      </c>
      <c r="B3704" s="402" t="s">
        <v>2475</v>
      </c>
      <c r="C3704" s="403"/>
      <c r="D3704" s="404" t="s">
        <v>18987</v>
      </c>
      <c r="E3704" s="655">
        <v>12.61</v>
      </c>
    </row>
    <row r="3705" spans="1:7">
      <c r="A3705" s="660">
        <v>40806</v>
      </c>
      <c r="B3705" s="402" t="s">
        <v>2476</v>
      </c>
      <c r="C3705" s="403" t="s">
        <v>1476</v>
      </c>
      <c r="D3705" s="404" t="s">
        <v>18987</v>
      </c>
      <c r="E3705" s="655">
        <v>2222.79</v>
      </c>
    </row>
    <row r="3706" spans="1:7">
      <c r="A3706" s="660">
        <v>2355</v>
      </c>
      <c r="B3706" s="402" t="s">
        <v>2477</v>
      </c>
      <c r="C3706" s="403"/>
      <c r="D3706" s="404" t="s">
        <v>18991</v>
      </c>
      <c r="E3706" s="655">
        <v>15.34</v>
      </c>
    </row>
    <row r="3707" spans="1:7">
      <c r="A3707" s="660">
        <v>40805</v>
      </c>
      <c r="B3707" s="402" t="s">
        <v>2478</v>
      </c>
      <c r="C3707" s="403" t="s">
        <v>1476</v>
      </c>
      <c r="D3707" s="404" t="s">
        <v>18987</v>
      </c>
      <c r="E3707" s="655">
        <v>2703.43</v>
      </c>
    </row>
    <row r="3708" spans="1:7">
      <c r="A3708" s="660">
        <v>2358</v>
      </c>
      <c r="B3708" s="402" t="s">
        <v>2479</v>
      </c>
      <c r="C3708" s="403"/>
      <c r="D3708" s="404" t="s">
        <v>18987</v>
      </c>
      <c r="E3708" s="655">
        <v>22.91</v>
      </c>
    </row>
    <row r="3709" spans="1:7">
      <c r="A3709" s="660">
        <v>40807</v>
      </c>
      <c r="B3709" s="402" t="s">
        <v>2480</v>
      </c>
      <c r="C3709" s="403" t="s">
        <v>1476</v>
      </c>
      <c r="D3709" s="404" t="s">
        <v>18987</v>
      </c>
      <c r="E3709" s="655">
        <v>4041.1</v>
      </c>
    </row>
    <row r="3710" spans="1:7">
      <c r="A3710" s="660" t="s">
        <v>19024</v>
      </c>
      <c r="B3710" s="402"/>
      <c r="C3710" s="403"/>
      <c r="D3710" s="404"/>
      <c r="E3710" s="655"/>
    </row>
    <row r="3711" spans="1:7">
      <c r="A3711" s="660" t="s">
        <v>19067</v>
      </c>
      <c r="B3711" s="402"/>
      <c r="C3711" s="403"/>
      <c r="D3711" s="404"/>
      <c r="E3711" s="655"/>
      <c r="G3711" s="400" t="s">
        <v>19068</v>
      </c>
    </row>
    <row r="3712" spans="1:7">
      <c r="A3712" s="660" t="s">
        <v>19069</v>
      </c>
      <c r="B3712" s="402"/>
      <c r="C3712" s="403"/>
      <c r="D3712" s="404"/>
      <c r="E3712" s="655"/>
    </row>
    <row r="3713" spans="1:7">
      <c r="A3713" s="660" t="s">
        <v>19070</v>
      </c>
      <c r="B3713" s="402"/>
      <c r="C3713" s="403"/>
      <c r="D3713" s="404"/>
      <c r="E3713" s="655"/>
    </row>
    <row r="3714" spans="1:7">
      <c r="A3714" s="660" t="s">
        <v>19071</v>
      </c>
      <c r="B3714" s="402"/>
      <c r="C3714" s="403"/>
      <c r="D3714" s="404"/>
      <c r="E3714" s="655"/>
    </row>
    <row r="3715" spans="1:7">
      <c r="A3715" s="660" t="s">
        <v>19072</v>
      </c>
      <c r="B3715" s="402"/>
      <c r="C3715" s="403"/>
      <c r="D3715" s="404"/>
      <c r="E3715" s="655"/>
    </row>
    <row r="3716" spans="1:7">
      <c r="A3716" s="660" t="s">
        <v>19073</v>
      </c>
      <c r="B3716" s="402"/>
      <c r="C3716" s="403"/>
      <c r="D3716" s="404"/>
      <c r="E3716" s="655"/>
    </row>
    <row r="3717" spans="1:7">
      <c r="A3717" s="660" t="s">
        <v>19074</v>
      </c>
      <c r="B3717" s="402"/>
      <c r="C3717" s="403" t="s">
        <v>19115</v>
      </c>
      <c r="D3717" s="404"/>
      <c r="E3717" s="655"/>
    </row>
    <row r="3718" spans="1:7">
      <c r="A3718" s="660" t="s">
        <v>19075</v>
      </c>
      <c r="B3718" s="402"/>
      <c r="C3718" s="403"/>
      <c r="D3718" s="404" t="s">
        <v>19077</v>
      </c>
      <c r="E3718" s="655"/>
      <c r="F3718" s="400" t="s">
        <v>19078</v>
      </c>
      <c r="G3718" s="400" t="s">
        <v>19076</v>
      </c>
    </row>
    <row r="3719" spans="1:7">
      <c r="A3719" s="660" t="s">
        <v>19079</v>
      </c>
      <c r="B3719" s="402" t="s">
        <v>19080</v>
      </c>
      <c r="C3719" s="403"/>
      <c r="D3719" s="404" t="s">
        <v>19081</v>
      </c>
      <c r="E3719" s="655" t="s">
        <v>19082</v>
      </c>
    </row>
    <row r="3720" spans="1:7">
      <c r="A3720" s="660"/>
      <c r="B3720" s="402"/>
      <c r="C3720" s="403"/>
      <c r="D3720" s="404" t="s">
        <v>19083</v>
      </c>
      <c r="E3720" s="655" t="s">
        <v>19084</v>
      </c>
    </row>
    <row r="3721" spans="1:7">
      <c r="A3721" s="660">
        <v>2359</v>
      </c>
      <c r="B3721" s="402" t="s">
        <v>20344</v>
      </c>
      <c r="C3721" s="403"/>
      <c r="D3721" s="404" t="s">
        <v>18987</v>
      </c>
      <c r="E3721" s="655">
        <v>12.45</v>
      </c>
    </row>
    <row r="3722" spans="1:7">
      <c r="A3722" s="660">
        <v>40808</v>
      </c>
      <c r="B3722" s="402" t="s">
        <v>20345</v>
      </c>
      <c r="C3722" s="403" t="s">
        <v>1476</v>
      </c>
      <c r="D3722" s="404" t="s">
        <v>18987</v>
      </c>
      <c r="E3722" s="655">
        <v>2195.2800000000002</v>
      </c>
    </row>
    <row r="3723" spans="1:7">
      <c r="A3723" s="660">
        <v>39397</v>
      </c>
      <c r="B3723" s="402" t="s">
        <v>2481</v>
      </c>
      <c r="C3723" s="403" t="s">
        <v>124</v>
      </c>
      <c r="D3723" s="404" t="s">
        <v>18987</v>
      </c>
      <c r="E3723" s="655">
        <v>11</v>
      </c>
    </row>
    <row r="3724" spans="1:7">
      <c r="A3724" s="660">
        <v>2692</v>
      </c>
      <c r="B3724" s="402" t="s">
        <v>20346</v>
      </c>
      <c r="C3724" s="403"/>
      <c r="D3724" s="404" t="s">
        <v>18987</v>
      </c>
      <c r="E3724" s="655">
        <v>5.21</v>
      </c>
      <c r="G3724" s="400" t="s">
        <v>124</v>
      </c>
    </row>
    <row r="3725" spans="1:7">
      <c r="A3725" s="660" t="s">
        <v>20347</v>
      </c>
      <c r="B3725" s="402"/>
      <c r="C3725" s="403"/>
      <c r="D3725" s="404"/>
      <c r="E3725" s="655"/>
    </row>
    <row r="3726" spans="1:7">
      <c r="A3726" s="660">
        <v>6</v>
      </c>
      <c r="B3726" s="402" t="s">
        <v>2482</v>
      </c>
      <c r="C3726" s="403" t="s">
        <v>124</v>
      </c>
      <c r="D3726" s="404" t="s">
        <v>18987</v>
      </c>
      <c r="E3726" s="655">
        <v>2.1800000000000002</v>
      </c>
    </row>
    <row r="3727" spans="1:7">
      <c r="A3727" s="660">
        <v>5330</v>
      </c>
      <c r="B3727" s="402" t="s">
        <v>2483</v>
      </c>
      <c r="C3727" s="403"/>
      <c r="D3727" s="404" t="s">
        <v>18987</v>
      </c>
      <c r="E3727" s="655">
        <v>31.94</v>
      </c>
    </row>
    <row r="3728" spans="1:7">
      <c r="A3728" s="660">
        <v>26017</v>
      </c>
      <c r="B3728" s="402" t="s">
        <v>2484</v>
      </c>
      <c r="C3728" s="403"/>
      <c r="D3728" s="404" t="s">
        <v>18987</v>
      </c>
      <c r="E3728" s="655">
        <v>21.15</v>
      </c>
      <c r="F3728" s="400" t="s">
        <v>108</v>
      </c>
    </row>
    <row r="3729" spans="1:7">
      <c r="A3729" s="660">
        <v>25931</v>
      </c>
      <c r="B3729" s="402" t="s">
        <v>2485</v>
      </c>
      <c r="C3729" s="403"/>
      <c r="D3729" s="404" t="s">
        <v>18987</v>
      </c>
      <c r="E3729" s="655">
        <v>67.209999999999994</v>
      </c>
      <c r="F3729" s="400" t="s">
        <v>108</v>
      </c>
    </row>
    <row r="3730" spans="1:7">
      <c r="A3730" s="660" t="s">
        <v>20348</v>
      </c>
      <c r="B3730" s="402"/>
      <c r="C3730" s="403"/>
      <c r="D3730" s="404"/>
      <c r="E3730" s="655"/>
    </row>
    <row r="3731" spans="1:7">
      <c r="A3731" s="660">
        <v>38140</v>
      </c>
      <c r="B3731" s="402" t="s">
        <v>20349</v>
      </c>
      <c r="C3731" s="403"/>
      <c r="D3731" s="404" t="s">
        <v>18991</v>
      </c>
      <c r="E3731" s="655">
        <v>16.3</v>
      </c>
      <c r="G3731" s="400" t="s">
        <v>108</v>
      </c>
    </row>
    <row r="3732" spans="1:7">
      <c r="A3732" s="660" t="s">
        <v>20350</v>
      </c>
      <c r="B3732" s="402"/>
      <c r="C3732" s="403"/>
      <c r="D3732" s="404"/>
      <c r="E3732" s="655"/>
    </row>
    <row r="3733" spans="1:7">
      <c r="A3733" s="660">
        <v>13887</v>
      </c>
      <c r="B3733" s="402" t="s">
        <v>20351</v>
      </c>
      <c r="C3733" s="403"/>
      <c r="D3733" s="404" t="s">
        <v>18987</v>
      </c>
      <c r="E3733" s="655">
        <v>385.91</v>
      </c>
      <c r="G3733" s="400" t="s">
        <v>108</v>
      </c>
    </row>
    <row r="3734" spans="1:7">
      <c r="A3734" s="660" t="s">
        <v>20352</v>
      </c>
      <c r="B3734" s="402"/>
      <c r="C3734" s="403"/>
      <c r="D3734" s="404"/>
      <c r="E3734" s="655"/>
    </row>
    <row r="3735" spans="1:7">
      <c r="A3735" s="660">
        <v>26018</v>
      </c>
      <c r="B3735" s="402" t="s">
        <v>2487</v>
      </c>
      <c r="C3735" s="403"/>
      <c r="D3735" s="404" t="s">
        <v>18987</v>
      </c>
      <c r="E3735" s="655">
        <v>17.18</v>
      </c>
      <c r="G3735" s="400" t="s">
        <v>108</v>
      </c>
    </row>
    <row r="3736" spans="1:7">
      <c r="A3736" s="660">
        <v>26019</v>
      </c>
      <c r="B3736" s="402" t="s">
        <v>20353</v>
      </c>
      <c r="C3736" s="403"/>
      <c r="D3736" s="404" t="s">
        <v>18987</v>
      </c>
      <c r="E3736" s="655">
        <v>16.22</v>
      </c>
      <c r="G3736" s="400" t="s">
        <v>108</v>
      </c>
    </row>
    <row r="3737" spans="1:7">
      <c r="A3737" s="660" t="s">
        <v>20354</v>
      </c>
      <c r="B3737" s="402"/>
      <c r="C3737" s="403"/>
      <c r="D3737" s="404"/>
      <c r="E3737" s="655"/>
    </row>
    <row r="3738" spans="1:7">
      <c r="A3738" s="660">
        <v>26020</v>
      </c>
      <c r="B3738" s="402" t="s">
        <v>2488</v>
      </c>
      <c r="C3738" s="403" t="s">
        <v>108</v>
      </c>
      <c r="D3738" s="404" t="s">
        <v>18987</v>
      </c>
      <c r="E3738" s="655">
        <v>4.2300000000000004</v>
      </c>
    </row>
    <row r="3739" spans="1:7">
      <c r="A3739" s="660">
        <v>34544</v>
      </c>
      <c r="B3739" s="402" t="s">
        <v>2489</v>
      </c>
      <c r="C3739" s="403" t="s">
        <v>108</v>
      </c>
      <c r="D3739" s="404" t="s">
        <v>18987</v>
      </c>
      <c r="E3739" s="655">
        <v>1300.97</v>
      </c>
    </row>
    <row r="3740" spans="1:7">
      <c r="A3740" s="660">
        <v>20008</v>
      </c>
      <c r="B3740" s="402" t="s">
        <v>2490</v>
      </c>
      <c r="C3740" s="403" t="s">
        <v>108</v>
      </c>
      <c r="D3740" s="404" t="s">
        <v>18987</v>
      </c>
      <c r="E3740" s="655">
        <v>13.08</v>
      </c>
    </row>
    <row r="3741" spans="1:7">
      <c r="A3741" s="660">
        <v>20009</v>
      </c>
      <c r="B3741" s="402" t="s">
        <v>2491</v>
      </c>
      <c r="C3741" s="403" t="s">
        <v>108</v>
      </c>
      <c r="D3741" s="404" t="s">
        <v>18987</v>
      </c>
      <c r="E3741" s="655">
        <v>13.08</v>
      </c>
    </row>
    <row r="3742" spans="1:7">
      <c r="A3742" s="660">
        <v>20010</v>
      </c>
      <c r="B3742" s="402" t="s">
        <v>2492</v>
      </c>
      <c r="C3742" s="403" t="s">
        <v>108</v>
      </c>
      <c r="D3742" s="404" t="s">
        <v>18987</v>
      </c>
      <c r="E3742" s="655">
        <v>13.15</v>
      </c>
    </row>
    <row r="3743" spans="1:7">
      <c r="A3743" s="660">
        <v>14544</v>
      </c>
      <c r="B3743" s="402" t="s">
        <v>2493</v>
      </c>
      <c r="C3743" s="403" t="s">
        <v>108</v>
      </c>
      <c r="D3743" s="404" t="s">
        <v>18987</v>
      </c>
      <c r="E3743" s="655">
        <v>13.15</v>
      </c>
    </row>
    <row r="3744" spans="1:7">
      <c r="A3744" s="660">
        <v>20011</v>
      </c>
      <c r="B3744" s="402" t="s">
        <v>2494</v>
      </c>
      <c r="C3744" s="403" t="s">
        <v>108</v>
      </c>
      <c r="D3744" s="404" t="s">
        <v>18987</v>
      </c>
      <c r="E3744" s="655">
        <v>13.49</v>
      </c>
    </row>
    <row r="3745" spans="1:7">
      <c r="A3745" s="660">
        <v>20013</v>
      </c>
      <c r="B3745" s="402" t="s">
        <v>2495</v>
      </c>
      <c r="C3745" s="403" t="s">
        <v>108</v>
      </c>
      <c r="D3745" s="404" t="s">
        <v>18987</v>
      </c>
      <c r="E3745" s="655">
        <v>19.809999999999999</v>
      </c>
    </row>
    <row r="3746" spans="1:7">
      <c r="A3746" s="660">
        <v>20014</v>
      </c>
      <c r="B3746" s="402" t="s">
        <v>2496</v>
      </c>
      <c r="C3746" s="403" t="s">
        <v>108</v>
      </c>
      <c r="D3746" s="404" t="s">
        <v>18987</v>
      </c>
      <c r="E3746" s="655">
        <v>20.58</v>
      </c>
    </row>
    <row r="3747" spans="1:7">
      <c r="A3747" s="660">
        <v>20015</v>
      </c>
      <c r="B3747" s="402" t="s">
        <v>2497</v>
      </c>
      <c r="C3747" s="403" t="s">
        <v>108</v>
      </c>
      <c r="D3747" s="404" t="s">
        <v>18987</v>
      </c>
      <c r="E3747" s="655">
        <v>31.22</v>
      </c>
    </row>
    <row r="3748" spans="1:7">
      <c r="A3748" s="660">
        <v>20016</v>
      </c>
      <c r="B3748" s="402" t="s">
        <v>2498</v>
      </c>
      <c r="C3748" s="403" t="s">
        <v>108</v>
      </c>
      <c r="D3748" s="404" t="s">
        <v>18987</v>
      </c>
      <c r="E3748" s="655">
        <v>31.39</v>
      </c>
    </row>
    <row r="3749" spans="1:7">
      <c r="A3749" s="660">
        <v>34729</v>
      </c>
      <c r="B3749" s="402" t="s">
        <v>20355</v>
      </c>
      <c r="C3749" s="403"/>
      <c r="D3749" s="404" t="s">
        <v>18987</v>
      </c>
      <c r="E3749" s="655">
        <v>1023.42</v>
      </c>
      <c r="G3749" s="400" t="s">
        <v>108</v>
      </c>
    </row>
    <row r="3750" spans="1:7">
      <c r="A3750" s="660" t="s">
        <v>20356</v>
      </c>
      <c r="B3750" s="402"/>
      <c r="C3750" s="403"/>
      <c r="D3750" s="404"/>
      <c r="E3750" s="655"/>
    </row>
    <row r="3751" spans="1:7">
      <c r="A3751" s="660">
        <v>34734</v>
      </c>
      <c r="B3751" s="402" t="s">
        <v>20357</v>
      </c>
      <c r="C3751" s="403"/>
      <c r="D3751" s="404" t="s">
        <v>18987</v>
      </c>
      <c r="E3751" s="655">
        <v>1584.58</v>
      </c>
      <c r="G3751" s="400" t="s">
        <v>108</v>
      </c>
    </row>
    <row r="3752" spans="1:7">
      <c r="A3752" s="660" t="s">
        <v>20356</v>
      </c>
      <c r="B3752" s="402"/>
      <c r="C3752" s="403"/>
      <c r="D3752" s="404"/>
      <c r="E3752" s="655"/>
    </row>
    <row r="3753" spans="1:7">
      <c r="A3753" s="660">
        <v>34738</v>
      </c>
      <c r="B3753" s="402" t="s">
        <v>20358</v>
      </c>
      <c r="C3753" s="403"/>
      <c r="D3753" s="404" t="s">
        <v>18987</v>
      </c>
      <c r="E3753" s="655">
        <v>3702.07</v>
      </c>
      <c r="G3753" s="400" t="s">
        <v>108</v>
      </c>
    </row>
    <row r="3754" spans="1:7">
      <c r="A3754" s="660" t="s">
        <v>20356</v>
      </c>
      <c r="B3754" s="402"/>
      <c r="C3754" s="403"/>
      <c r="D3754" s="404"/>
      <c r="E3754" s="655"/>
    </row>
    <row r="3755" spans="1:7">
      <c r="A3755" s="660">
        <v>2391</v>
      </c>
      <c r="B3755" s="402" t="s">
        <v>2499</v>
      </c>
      <c r="C3755" s="403" t="s">
        <v>108</v>
      </c>
      <c r="D3755" s="404" t="s">
        <v>18987</v>
      </c>
      <c r="E3755" s="655">
        <v>301.10000000000002</v>
      </c>
    </row>
    <row r="3756" spans="1:7">
      <c r="A3756" s="660">
        <v>2374</v>
      </c>
      <c r="B3756" s="402" t="s">
        <v>2500</v>
      </c>
      <c r="C3756" s="403"/>
      <c r="D3756" s="404" t="s">
        <v>18987</v>
      </c>
      <c r="E3756" s="655">
        <v>341.59</v>
      </c>
      <c r="F3756" s="400" t="s">
        <v>108</v>
      </c>
    </row>
    <row r="3757" spans="1:7">
      <c r="A3757" s="660">
        <v>2377</v>
      </c>
      <c r="B3757" s="402" t="s">
        <v>2501</v>
      </c>
      <c r="C3757" s="403"/>
      <c r="D3757" s="404" t="s">
        <v>18987</v>
      </c>
      <c r="E3757" s="655">
        <v>479.38</v>
      </c>
      <c r="F3757" s="400" t="s">
        <v>108</v>
      </c>
    </row>
    <row r="3758" spans="1:7">
      <c r="A3758" s="660">
        <v>2393</v>
      </c>
      <c r="B3758" s="402" t="s">
        <v>2502</v>
      </c>
      <c r="C3758" s="403" t="s">
        <v>108</v>
      </c>
      <c r="D3758" s="404" t="s">
        <v>18987</v>
      </c>
      <c r="E3758" s="655">
        <v>802.79</v>
      </c>
    </row>
    <row r="3759" spans="1:7">
      <c r="A3759" s="660">
        <v>34705</v>
      </c>
      <c r="B3759" s="402" t="s">
        <v>2503</v>
      </c>
      <c r="C3759" s="403" t="s">
        <v>108</v>
      </c>
      <c r="D3759" s="404" t="s">
        <v>18987</v>
      </c>
      <c r="E3759" s="655">
        <v>702.16</v>
      </c>
    </row>
    <row r="3760" spans="1:7">
      <c r="A3760" s="660">
        <v>34707</v>
      </c>
      <c r="B3760" s="402" t="s">
        <v>2504</v>
      </c>
      <c r="C3760" s="403" t="s">
        <v>108</v>
      </c>
      <c r="D3760" s="404" t="s">
        <v>18987</v>
      </c>
      <c r="E3760" s="655">
        <v>1301.1099999999999</v>
      </c>
    </row>
    <row r="3761" spans="1:7">
      <c r="A3761" s="660">
        <v>2378</v>
      </c>
      <c r="B3761" s="402" t="s">
        <v>2505</v>
      </c>
      <c r="C3761" s="403"/>
      <c r="D3761" s="404" t="s">
        <v>18987</v>
      </c>
      <c r="E3761" s="655">
        <v>1102.74</v>
      </c>
      <c r="F3761" s="400" t="s">
        <v>108</v>
      </c>
    </row>
    <row r="3762" spans="1:7">
      <c r="A3762" s="660">
        <v>2379</v>
      </c>
      <c r="B3762" s="402" t="s">
        <v>2506</v>
      </c>
      <c r="C3762" s="403"/>
      <c r="D3762" s="404" t="s">
        <v>18987</v>
      </c>
      <c r="E3762" s="655">
        <v>1102.74</v>
      </c>
      <c r="F3762" s="400" t="s">
        <v>108</v>
      </c>
    </row>
    <row r="3763" spans="1:7">
      <c r="A3763" s="660">
        <v>2376</v>
      </c>
      <c r="B3763" s="402" t="s">
        <v>2507</v>
      </c>
      <c r="C3763" s="403"/>
      <c r="D3763" s="404" t="s">
        <v>18987</v>
      </c>
      <c r="E3763" s="655">
        <v>1816.21</v>
      </c>
      <c r="F3763" s="400" t="s">
        <v>108</v>
      </c>
    </row>
    <row r="3764" spans="1:7">
      <c r="A3764" s="660">
        <v>2394</v>
      </c>
      <c r="B3764" s="402" t="s">
        <v>2508</v>
      </c>
      <c r="C3764" s="403" t="s">
        <v>108</v>
      </c>
      <c r="D3764" s="404" t="s">
        <v>18987</v>
      </c>
      <c r="E3764" s="655">
        <v>3882.73</v>
      </c>
    </row>
    <row r="3765" spans="1:7">
      <c r="A3765" s="660">
        <v>34686</v>
      </c>
      <c r="B3765" s="402" t="s">
        <v>2509</v>
      </c>
      <c r="C3765" s="403" t="s">
        <v>108</v>
      </c>
      <c r="D3765" s="404" t="s">
        <v>18987</v>
      </c>
      <c r="E3765" s="655">
        <v>11.65</v>
      </c>
    </row>
    <row r="3766" spans="1:7">
      <c r="A3766" s="660">
        <v>34616</v>
      </c>
      <c r="B3766" s="402" t="s">
        <v>2510</v>
      </c>
      <c r="C3766" s="403" t="s">
        <v>108</v>
      </c>
      <c r="D3766" s="404" t="s">
        <v>18987</v>
      </c>
      <c r="E3766" s="655">
        <v>45.05</v>
      </c>
    </row>
    <row r="3767" spans="1:7">
      <c r="A3767" s="660">
        <v>34623</v>
      </c>
      <c r="B3767" s="402" t="s">
        <v>2511</v>
      </c>
      <c r="C3767" s="403" t="s">
        <v>108</v>
      </c>
      <c r="D3767" s="404" t="s">
        <v>18987</v>
      </c>
      <c r="E3767" s="655">
        <v>44.36</v>
      </c>
    </row>
    <row r="3768" spans="1:7">
      <c r="A3768" s="660">
        <v>34628</v>
      </c>
      <c r="B3768" s="402" t="s">
        <v>2512</v>
      </c>
      <c r="C3768" s="403" t="s">
        <v>108</v>
      </c>
      <c r="D3768" s="404" t="s">
        <v>18987</v>
      </c>
      <c r="E3768" s="655">
        <v>63.54</v>
      </c>
    </row>
    <row r="3769" spans="1:7">
      <c r="A3769" s="660">
        <v>34653</v>
      </c>
      <c r="B3769" s="402" t="s">
        <v>2513</v>
      </c>
      <c r="C3769" s="403" t="s">
        <v>108</v>
      </c>
      <c r="D3769" s="404" t="s">
        <v>18987</v>
      </c>
      <c r="E3769" s="655">
        <v>7.86</v>
      </c>
    </row>
    <row r="3770" spans="1:7">
      <c r="A3770" s="660">
        <v>34688</v>
      </c>
      <c r="B3770" s="402" t="s">
        <v>2514</v>
      </c>
      <c r="C3770" s="403" t="s">
        <v>108</v>
      </c>
      <c r="D3770" s="404" t="s">
        <v>18987</v>
      </c>
      <c r="E3770" s="655">
        <v>14.24</v>
      </c>
    </row>
    <row r="3771" spans="1:7">
      <c r="A3771" s="660" t="s">
        <v>19024</v>
      </c>
      <c r="B3771" s="402"/>
      <c r="C3771" s="403"/>
      <c r="D3771" s="404"/>
      <c r="E3771" s="655"/>
    </row>
    <row r="3772" spans="1:7">
      <c r="A3772" s="660" t="s">
        <v>19067</v>
      </c>
      <c r="B3772" s="402"/>
      <c r="C3772" s="403"/>
      <c r="D3772" s="404"/>
      <c r="E3772" s="655"/>
      <c r="G3772" s="400" t="s">
        <v>19068</v>
      </c>
    </row>
    <row r="3773" spans="1:7">
      <c r="A3773" s="660" t="s">
        <v>19069</v>
      </c>
      <c r="B3773" s="402"/>
      <c r="C3773" s="403"/>
      <c r="D3773" s="404"/>
      <c r="E3773" s="655"/>
    </row>
    <row r="3774" spans="1:7">
      <c r="A3774" s="660" t="s">
        <v>19070</v>
      </c>
      <c r="B3774" s="402"/>
      <c r="C3774" s="403"/>
      <c r="D3774" s="404"/>
      <c r="E3774" s="655"/>
    </row>
    <row r="3775" spans="1:7">
      <c r="A3775" s="660" t="s">
        <v>19071</v>
      </c>
      <c r="B3775" s="402"/>
      <c r="C3775" s="403"/>
      <c r="D3775" s="404"/>
      <c r="E3775" s="655"/>
    </row>
    <row r="3776" spans="1:7">
      <c r="A3776" s="660" t="s">
        <v>19072</v>
      </c>
      <c r="B3776" s="402"/>
      <c r="C3776" s="403"/>
      <c r="D3776" s="404"/>
      <c r="E3776" s="655"/>
    </row>
    <row r="3777" spans="1:7">
      <c r="A3777" s="660" t="s">
        <v>19073</v>
      </c>
      <c r="B3777" s="402"/>
      <c r="C3777" s="403"/>
      <c r="D3777" s="404"/>
      <c r="E3777" s="655"/>
    </row>
    <row r="3778" spans="1:7">
      <c r="A3778" s="660" t="s">
        <v>19074</v>
      </c>
      <c r="B3778" s="402"/>
      <c r="C3778" s="403" t="s">
        <v>19115</v>
      </c>
      <c r="D3778" s="404"/>
      <c r="E3778" s="655"/>
    </row>
    <row r="3779" spans="1:7">
      <c r="A3779" s="660" t="s">
        <v>19075</v>
      </c>
      <c r="B3779" s="402"/>
      <c r="C3779" s="403"/>
      <c r="D3779" s="404" t="s">
        <v>19077</v>
      </c>
      <c r="E3779" s="655"/>
      <c r="F3779" s="400" t="s">
        <v>19078</v>
      </c>
      <c r="G3779" s="400" t="s">
        <v>19076</v>
      </c>
    </row>
    <row r="3780" spans="1:7">
      <c r="A3780" s="660" t="s">
        <v>19079</v>
      </c>
      <c r="B3780" s="402" t="s">
        <v>19080</v>
      </c>
      <c r="C3780" s="403"/>
      <c r="D3780" s="404" t="s">
        <v>19081</v>
      </c>
      <c r="E3780" s="655" t="s">
        <v>19082</v>
      </c>
    </row>
    <row r="3781" spans="1:7">
      <c r="A3781" s="660"/>
      <c r="B3781" s="402"/>
      <c r="C3781" s="403"/>
      <c r="D3781" s="404" t="s">
        <v>19083</v>
      </c>
      <c r="E3781" s="655" t="s">
        <v>19084</v>
      </c>
    </row>
    <row r="3782" spans="1:7">
      <c r="A3782" s="660">
        <v>34709</v>
      </c>
      <c r="B3782" s="402" t="s">
        <v>2515</v>
      </c>
      <c r="C3782" s="403" t="s">
        <v>108</v>
      </c>
      <c r="D3782" s="404" t="s">
        <v>18987</v>
      </c>
      <c r="E3782" s="655">
        <v>55.2</v>
      </c>
    </row>
    <row r="3783" spans="1:7">
      <c r="A3783" s="660">
        <v>34714</v>
      </c>
      <c r="B3783" s="402" t="s">
        <v>2516</v>
      </c>
      <c r="C3783" s="403" t="s">
        <v>108</v>
      </c>
      <c r="D3783" s="404" t="s">
        <v>18987</v>
      </c>
      <c r="E3783" s="655">
        <v>65.930000000000007</v>
      </c>
    </row>
    <row r="3784" spans="1:7">
      <c r="A3784" s="660">
        <v>2388</v>
      </c>
      <c r="B3784" s="402" t="s">
        <v>2517</v>
      </c>
      <c r="C3784" s="403" t="s">
        <v>108</v>
      </c>
      <c r="D3784" s="404" t="s">
        <v>18987</v>
      </c>
      <c r="E3784" s="655">
        <v>54.79</v>
      </c>
    </row>
    <row r="3785" spans="1:7">
      <c r="A3785" s="660">
        <v>34606</v>
      </c>
      <c r="B3785" s="402" t="s">
        <v>2518</v>
      </c>
      <c r="C3785" s="403" t="s">
        <v>108</v>
      </c>
      <c r="D3785" s="404" t="s">
        <v>18987</v>
      </c>
      <c r="E3785" s="655">
        <v>84.04</v>
      </c>
    </row>
    <row r="3786" spans="1:7">
      <c r="A3786" s="660">
        <v>34689</v>
      </c>
      <c r="B3786" s="402" t="s">
        <v>2519</v>
      </c>
      <c r="C3786" s="403" t="s">
        <v>108</v>
      </c>
      <c r="D3786" s="404" t="s">
        <v>18987</v>
      </c>
      <c r="E3786" s="655">
        <v>26.75</v>
      </c>
    </row>
    <row r="3787" spans="1:7">
      <c r="A3787" s="660">
        <v>2370</v>
      </c>
      <c r="B3787" s="402" t="s">
        <v>140</v>
      </c>
      <c r="C3787" s="403" t="s">
        <v>108</v>
      </c>
      <c r="D3787" s="404" t="s">
        <v>18991</v>
      </c>
      <c r="E3787" s="655">
        <v>10.18</v>
      </c>
    </row>
    <row r="3788" spans="1:7">
      <c r="A3788" s="660">
        <v>2386</v>
      </c>
      <c r="B3788" s="402" t="s">
        <v>2520</v>
      </c>
      <c r="C3788" s="403" t="s">
        <v>108</v>
      </c>
      <c r="D3788" s="404" t="s">
        <v>18987</v>
      </c>
      <c r="E3788" s="655">
        <v>17.07</v>
      </c>
    </row>
    <row r="3789" spans="1:7">
      <c r="A3789" s="660">
        <v>2392</v>
      </c>
      <c r="B3789" s="402" t="s">
        <v>2521</v>
      </c>
      <c r="C3789" s="403" t="s">
        <v>108</v>
      </c>
      <c r="D3789" s="404" t="s">
        <v>18987</v>
      </c>
      <c r="E3789" s="655">
        <v>68.33</v>
      </c>
    </row>
    <row r="3790" spans="1:7">
      <c r="A3790" s="660">
        <v>2373</v>
      </c>
      <c r="B3790" s="402" t="s">
        <v>2522</v>
      </c>
      <c r="C3790" s="403" t="s">
        <v>108</v>
      </c>
      <c r="D3790" s="404" t="s">
        <v>18987</v>
      </c>
      <c r="E3790" s="655">
        <v>96.28</v>
      </c>
    </row>
    <row r="3791" spans="1:7">
      <c r="A3791" s="660">
        <v>14557</v>
      </c>
      <c r="B3791" s="402" t="s">
        <v>2523</v>
      </c>
      <c r="C3791" s="403" t="s">
        <v>108</v>
      </c>
      <c r="D3791" s="404" t="s">
        <v>18987</v>
      </c>
      <c r="E3791" s="655">
        <v>119.68</v>
      </c>
    </row>
    <row r="3792" spans="1:7">
      <c r="A3792" s="660">
        <v>26039</v>
      </c>
      <c r="B3792" s="402" t="s">
        <v>2524</v>
      </c>
      <c r="C3792" s="403"/>
      <c r="D3792" s="404" t="s">
        <v>18980</v>
      </c>
      <c r="E3792" s="655">
        <v>205741.89</v>
      </c>
      <c r="G3792" s="400" t="s">
        <v>108</v>
      </c>
    </row>
    <row r="3793" spans="1:7">
      <c r="A3793" s="660">
        <v>2401</v>
      </c>
      <c r="B3793" s="402" t="s">
        <v>20359</v>
      </c>
      <c r="C3793" s="403"/>
      <c r="D3793" s="404" t="s">
        <v>18980</v>
      </c>
      <c r="E3793" s="655">
        <v>47322.91</v>
      </c>
      <c r="G3793" s="400" t="s">
        <v>108</v>
      </c>
    </row>
    <row r="3794" spans="1:7">
      <c r="A3794" s="660" t="s">
        <v>20360</v>
      </c>
      <c r="B3794" s="402"/>
      <c r="C3794" s="403"/>
      <c r="D3794" s="404"/>
      <c r="E3794" s="655"/>
    </row>
    <row r="3795" spans="1:7">
      <c r="A3795" s="660">
        <v>2414</v>
      </c>
      <c r="B3795" s="402" t="s">
        <v>20361</v>
      </c>
      <c r="C3795" s="403"/>
      <c r="D3795" s="404" t="s">
        <v>18987</v>
      </c>
      <c r="E3795" s="655">
        <v>111.16</v>
      </c>
      <c r="G3795" s="400" t="s">
        <v>112</v>
      </c>
    </row>
    <row r="3796" spans="1:7">
      <c r="A3796" s="660" t="s">
        <v>20362</v>
      </c>
      <c r="B3796" s="402"/>
      <c r="C3796" s="403"/>
      <c r="D3796" s="404"/>
      <c r="E3796" s="655"/>
    </row>
    <row r="3797" spans="1:7">
      <c r="A3797" s="660">
        <v>2413</v>
      </c>
      <c r="B3797" s="402" t="s">
        <v>20363</v>
      </c>
      <c r="C3797" s="403"/>
      <c r="D3797" s="404" t="s">
        <v>18987</v>
      </c>
      <c r="E3797" s="655">
        <v>106.94</v>
      </c>
      <c r="G3797" s="400" t="s">
        <v>112</v>
      </c>
    </row>
    <row r="3798" spans="1:7">
      <c r="A3798" s="660" t="s">
        <v>20364</v>
      </c>
      <c r="B3798" s="402"/>
      <c r="C3798" s="403"/>
      <c r="D3798" s="404"/>
      <c r="E3798" s="655"/>
    </row>
    <row r="3799" spans="1:7">
      <c r="A3799" s="660">
        <v>2405</v>
      </c>
      <c r="B3799" s="402" t="s">
        <v>20365</v>
      </c>
      <c r="C3799" s="403"/>
      <c r="D3799" s="404" t="s">
        <v>18987</v>
      </c>
      <c r="E3799" s="655">
        <v>124.47</v>
      </c>
      <c r="G3799" s="400" t="s">
        <v>112</v>
      </c>
    </row>
    <row r="3800" spans="1:7">
      <c r="A3800" s="660" t="s">
        <v>20366</v>
      </c>
      <c r="B3800" s="402"/>
      <c r="C3800" s="403"/>
      <c r="D3800" s="404"/>
      <c r="E3800" s="655"/>
    </row>
    <row r="3801" spans="1:7">
      <c r="A3801" s="660">
        <v>13361</v>
      </c>
      <c r="B3801" s="402" t="s">
        <v>20367</v>
      </c>
      <c r="C3801" s="403"/>
      <c r="D3801" s="404" t="s">
        <v>18987</v>
      </c>
      <c r="E3801" s="655">
        <v>104.12</v>
      </c>
      <c r="G3801" s="400" t="s">
        <v>112</v>
      </c>
    </row>
    <row r="3802" spans="1:7">
      <c r="A3802" s="660" t="s">
        <v>20368</v>
      </c>
      <c r="B3802" s="402"/>
      <c r="C3802" s="403"/>
      <c r="D3802" s="404"/>
      <c r="E3802" s="655"/>
    </row>
    <row r="3803" spans="1:7">
      <c r="A3803" s="660">
        <v>11987</v>
      </c>
      <c r="B3803" s="402" t="s">
        <v>20369</v>
      </c>
      <c r="C3803" s="403"/>
      <c r="D3803" s="404" t="s">
        <v>18987</v>
      </c>
      <c r="E3803" s="655">
        <v>278.61</v>
      </c>
      <c r="G3803" s="400" t="s">
        <v>112</v>
      </c>
    </row>
    <row r="3804" spans="1:7">
      <c r="A3804" s="660" t="s">
        <v>20370</v>
      </c>
      <c r="B3804" s="402"/>
      <c r="C3804" s="403"/>
      <c r="D3804" s="404"/>
      <c r="E3804" s="655"/>
    </row>
    <row r="3805" spans="1:7">
      <c r="A3805" s="660">
        <v>2416</v>
      </c>
      <c r="B3805" s="402" t="s">
        <v>20371</v>
      </c>
      <c r="C3805" s="403"/>
      <c r="D3805" s="404" t="s">
        <v>18987</v>
      </c>
      <c r="E3805" s="655">
        <v>123.26</v>
      </c>
      <c r="G3805" s="400" t="s">
        <v>112</v>
      </c>
    </row>
    <row r="3806" spans="1:7">
      <c r="A3806" s="660" t="s">
        <v>20372</v>
      </c>
      <c r="B3806" s="402"/>
      <c r="C3806" s="403"/>
      <c r="D3806" s="404"/>
      <c r="E3806" s="655"/>
    </row>
    <row r="3807" spans="1:7">
      <c r="A3807" s="660">
        <v>2412</v>
      </c>
      <c r="B3807" s="402" t="s">
        <v>20371</v>
      </c>
      <c r="C3807" s="403"/>
      <c r="D3807" s="404" t="s">
        <v>18987</v>
      </c>
      <c r="E3807" s="655">
        <v>119.04</v>
      </c>
      <c r="G3807" s="400" t="s">
        <v>112</v>
      </c>
    </row>
    <row r="3808" spans="1:7">
      <c r="A3808" s="660" t="s">
        <v>20366</v>
      </c>
      <c r="B3808" s="402"/>
      <c r="C3808" s="403"/>
      <c r="D3808" s="404"/>
      <c r="E3808" s="655"/>
    </row>
    <row r="3809" spans="1:7">
      <c r="A3809" s="660">
        <v>2411</v>
      </c>
      <c r="B3809" s="402" t="s">
        <v>20373</v>
      </c>
      <c r="C3809" s="403"/>
      <c r="D3809" s="404" t="s">
        <v>18987</v>
      </c>
      <c r="E3809" s="655">
        <v>104.12</v>
      </c>
      <c r="G3809" s="400" t="s">
        <v>112</v>
      </c>
    </row>
    <row r="3810" spans="1:7">
      <c r="A3810" s="660" t="s">
        <v>20364</v>
      </c>
      <c r="B3810" s="402"/>
      <c r="C3810" s="403"/>
      <c r="D3810" s="404"/>
      <c r="E3810" s="655"/>
    </row>
    <row r="3811" spans="1:7">
      <c r="A3811" s="660">
        <v>2406</v>
      </c>
      <c r="B3811" s="402" t="s">
        <v>20374</v>
      </c>
      <c r="C3811" s="403"/>
      <c r="D3811" s="404" t="s">
        <v>18987</v>
      </c>
      <c r="E3811" s="655">
        <v>101.31</v>
      </c>
      <c r="G3811" s="400" t="s">
        <v>112</v>
      </c>
    </row>
    <row r="3812" spans="1:7">
      <c r="A3812" s="660" t="s">
        <v>20368</v>
      </c>
      <c r="B3812" s="402"/>
      <c r="C3812" s="403"/>
      <c r="D3812" s="404"/>
      <c r="E3812" s="655"/>
    </row>
    <row r="3813" spans="1:7">
      <c r="A3813" s="660">
        <v>10571</v>
      </c>
      <c r="B3813" s="402" t="s">
        <v>20375</v>
      </c>
      <c r="C3813" s="403"/>
      <c r="D3813" s="404" t="s">
        <v>18987</v>
      </c>
      <c r="E3813" s="655">
        <v>247.65</v>
      </c>
      <c r="G3813" s="400" t="s">
        <v>112</v>
      </c>
    </row>
    <row r="3814" spans="1:7">
      <c r="A3814" s="660" t="s">
        <v>20376</v>
      </c>
      <c r="B3814" s="402"/>
      <c r="C3814" s="403"/>
      <c r="D3814" s="404"/>
      <c r="E3814" s="655"/>
    </row>
    <row r="3815" spans="1:7">
      <c r="A3815" s="660">
        <v>11985</v>
      </c>
      <c r="B3815" s="402" t="s">
        <v>20377</v>
      </c>
      <c r="C3815" s="403"/>
      <c r="D3815" s="404" t="s">
        <v>18987</v>
      </c>
      <c r="E3815" s="655">
        <v>239.21</v>
      </c>
      <c r="G3815" s="400" t="s">
        <v>112</v>
      </c>
    </row>
    <row r="3816" spans="1:7">
      <c r="A3816" s="660" t="s">
        <v>20362</v>
      </c>
      <c r="B3816" s="402"/>
      <c r="C3816" s="403"/>
      <c r="D3816" s="404"/>
      <c r="E3816" s="655"/>
    </row>
    <row r="3817" spans="1:7">
      <c r="A3817" s="660">
        <v>2410</v>
      </c>
      <c r="B3817" s="402" t="s">
        <v>20378</v>
      </c>
      <c r="C3817" s="403"/>
      <c r="D3817" s="404" t="s">
        <v>18987</v>
      </c>
      <c r="E3817" s="655">
        <v>105.53</v>
      </c>
      <c r="G3817" s="400" t="s">
        <v>112</v>
      </c>
    </row>
    <row r="3818" spans="1:7">
      <c r="A3818" s="660" t="s">
        <v>20379</v>
      </c>
      <c r="B3818" s="402"/>
      <c r="C3818" s="403"/>
      <c r="D3818" s="404"/>
      <c r="E3818" s="655"/>
    </row>
    <row r="3819" spans="1:7">
      <c r="A3819" s="660">
        <v>2417</v>
      </c>
      <c r="B3819" s="402" t="s">
        <v>20380</v>
      </c>
      <c r="C3819" s="403"/>
      <c r="D3819" s="404" t="s">
        <v>18987</v>
      </c>
      <c r="E3819" s="655">
        <v>112.57</v>
      </c>
      <c r="G3819" s="400" t="s">
        <v>112</v>
      </c>
    </row>
    <row r="3820" spans="1:7">
      <c r="A3820" s="660" t="s">
        <v>20368</v>
      </c>
      <c r="B3820" s="402"/>
      <c r="C3820" s="403"/>
      <c r="D3820" s="404"/>
      <c r="E3820" s="655"/>
    </row>
    <row r="3821" spans="1:7">
      <c r="A3821" s="660">
        <v>2415</v>
      </c>
      <c r="B3821" s="402" t="s">
        <v>20381</v>
      </c>
      <c r="C3821" s="403"/>
      <c r="D3821" s="404" t="s">
        <v>18987</v>
      </c>
      <c r="E3821" s="655">
        <v>90.05</v>
      </c>
      <c r="G3821" s="400" t="s">
        <v>112</v>
      </c>
    </row>
    <row r="3822" spans="1:7">
      <c r="A3822" s="660" t="s">
        <v>20382</v>
      </c>
      <c r="B3822" s="402"/>
      <c r="C3822" s="403"/>
      <c r="D3822" s="404"/>
      <c r="E3822" s="655"/>
    </row>
    <row r="3823" spans="1:7">
      <c r="A3823" s="660">
        <v>13360</v>
      </c>
      <c r="B3823" s="402" t="s">
        <v>20383</v>
      </c>
      <c r="C3823" s="403"/>
      <c r="D3823" s="404" t="s">
        <v>18987</v>
      </c>
      <c r="E3823" s="655">
        <v>90.05</v>
      </c>
      <c r="G3823" s="400" t="s">
        <v>112</v>
      </c>
    </row>
    <row r="3824" spans="1:7">
      <c r="A3824" s="660" t="s">
        <v>20382</v>
      </c>
      <c r="B3824" s="402"/>
      <c r="C3824" s="403"/>
      <c r="D3824" s="404"/>
      <c r="E3824" s="655"/>
    </row>
    <row r="3825" spans="1:7">
      <c r="A3825" s="660">
        <v>11983</v>
      </c>
      <c r="B3825" s="402" t="s">
        <v>20384</v>
      </c>
      <c r="C3825" s="403"/>
      <c r="D3825" s="404" t="s">
        <v>18987</v>
      </c>
      <c r="E3825" s="655">
        <v>219.51</v>
      </c>
      <c r="G3825" s="400" t="s">
        <v>112</v>
      </c>
    </row>
    <row r="3826" spans="1:7">
      <c r="A3826" s="660" t="s">
        <v>20372</v>
      </c>
      <c r="B3826" s="402"/>
      <c r="C3826" s="403"/>
      <c r="D3826" s="404"/>
      <c r="E3826" s="655"/>
    </row>
    <row r="3827" spans="1:7">
      <c r="A3827" s="660">
        <v>11986</v>
      </c>
      <c r="B3827" s="402" t="s">
        <v>20385</v>
      </c>
      <c r="C3827" s="403"/>
      <c r="D3827" s="404" t="s">
        <v>18987</v>
      </c>
      <c r="E3827" s="655">
        <v>267.35000000000002</v>
      </c>
      <c r="G3827" s="400" t="s">
        <v>112</v>
      </c>
    </row>
    <row r="3828" spans="1:7">
      <c r="A3828" s="660" t="s">
        <v>20386</v>
      </c>
      <c r="B3828" s="402"/>
      <c r="C3828" s="403"/>
      <c r="D3828" s="404"/>
      <c r="E3828" s="655"/>
    </row>
    <row r="3829" spans="1:7">
      <c r="A3829" s="660">
        <v>25976</v>
      </c>
      <c r="B3829" s="402" t="s">
        <v>2525</v>
      </c>
      <c r="C3829" s="403"/>
      <c r="D3829" s="404" t="s">
        <v>18987</v>
      </c>
      <c r="E3829" s="655">
        <v>374.45</v>
      </c>
      <c r="F3829" s="400" t="s">
        <v>112</v>
      </c>
    </row>
    <row r="3830" spans="1:7">
      <c r="A3830" s="660">
        <v>10629</v>
      </c>
      <c r="B3830" s="402" t="s">
        <v>2526</v>
      </c>
      <c r="C3830" s="403"/>
      <c r="D3830" s="404" t="s">
        <v>18987</v>
      </c>
      <c r="E3830" s="655">
        <v>198.15</v>
      </c>
      <c r="G3830" s="400" t="s">
        <v>112</v>
      </c>
    </row>
    <row r="3831" spans="1:7">
      <c r="A3831" s="660">
        <v>10698</v>
      </c>
      <c r="B3831" s="402" t="s">
        <v>2527</v>
      </c>
      <c r="C3831" s="403"/>
      <c r="D3831" s="404" t="s">
        <v>18987</v>
      </c>
      <c r="E3831" s="655">
        <v>86.08</v>
      </c>
      <c r="G3831" s="400" t="s">
        <v>112</v>
      </c>
    </row>
    <row r="3832" spans="1:7">
      <c r="A3832" s="660">
        <v>2432</v>
      </c>
      <c r="B3832" s="402" t="s">
        <v>20387</v>
      </c>
      <c r="C3832" s="403"/>
      <c r="D3832" s="404" t="s">
        <v>18980</v>
      </c>
      <c r="E3832" s="655">
        <v>19.920000000000002</v>
      </c>
      <c r="G3832" s="400" t="s">
        <v>108</v>
      </c>
    </row>
    <row r="3833" spans="1:7">
      <c r="A3833" s="660" t="s">
        <v>20388</v>
      </c>
      <c r="B3833" s="402"/>
      <c r="C3833" s="403"/>
      <c r="D3833" s="404"/>
      <c r="E3833" s="655"/>
    </row>
    <row r="3834" spans="1:7">
      <c r="A3834" s="660">
        <v>2418</v>
      </c>
      <c r="B3834" s="402" t="s">
        <v>20389</v>
      </c>
      <c r="C3834" s="403"/>
      <c r="D3834" s="404" t="s">
        <v>18980</v>
      </c>
      <c r="E3834" s="655">
        <v>9.24</v>
      </c>
      <c r="G3834" s="400" t="s">
        <v>108</v>
      </c>
    </row>
    <row r="3835" spans="1:7">
      <c r="A3835" s="660" t="s">
        <v>20388</v>
      </c>
      <c r="B3835" s="402"/>
      <c r="C3835" s="403"/>
      <c r="D3835" s="404"/>
      <c r="E3835" s="655"/>
    </row>
    <row r="3836" spans="1:7">
      <c r="A3836" s="660">
        <v>2433</v>
      </c>
      <c r="B3836" s="402" t="s">
        <v>20389</v>
      </c>
      <c r="C3836" s="403"/>
      <c r="D3836" s="404" t="s">
        <v>18980</v>
      </c>
      <c r="E3836" s="655">
        <v>6.74</v>
      </c>
      <c r="G3836" s="400" t="s">
        <v>108</v>
      </c>
    </row>
    <row r="3837" spans="1:7">
      <c r="A3837" s="660" t="s">
        <v>20390</v>
      </c>
      <c r="B3837" s="402"/>
      <c r="C3837" s="403"/>
      <c r="D3837" s="404"/>
      <c r="E3837" s="655"/>
    </row>
    <row r="3838" spans="1:7">
      <c r="A3838" s="660" t="s">
        <v>19024</v>
      </c>
      <c r="B3838" s="402"/>
      <c r="C3838" s="403"/>
      <c r="D3838" s="404"/>
      <c r="E3838" s="655"/>
    </row>
    <row r="3839" spans="1:7">
      <c r="A3839" s="660" t="s">
        <v>19067</v>
      </c>
      <c r="B3839" s="402"/>
      <c r="C3839" s="403"/>
      <c r="D3839" s="404"/>
      <c r="E3839" s="655"/>
      <c r="G3839" s="400" t="s">
        <v>19068</v>
      </c>
    </row>
    <row r="3840" spans="1:7">
      <c r="A3840" s="660" t="s">
        <v>19069</v>
      </c>
      <c r="B3840" s="402"/>
      <c r="C3840" s="403"/>
      <c r="D3840" s="404"/>
      <c r="E3840" s="655"/>
    </row>
    <row r="3841" spans="1:7">
      <c r="A3841" s="660" t="s">
        <v>19070</v>
      </c>
      <c r="B3841" s="402"/>
      <c r="C3841" s="403"/>
      <c r="D3841" s="404"/>
      <c r="E3841" s="655"/>
    </row>
    <row r="3842" spans="1:7">
      <c r="A3842" s="660" t="s">
        <v>19071</v>
      </c>
      <c r="B3842" s="402"/>
      <c r="C3842" s="403"/>
      <c r="D3842" s="404"/>
      <c r="E3842" s="655"/>
    </row>
    <row r="3843" spans="1:7">
      <c r="A3843" s="660" t="s">
        <v>19072</v>
      </c>
      <c r="B3843" s="402"/>
      <c r="C3843" s="403"/>
      <c r="D3843" s="404"/>
      <c r="E3843" s="655"/>
    </row>
    <row r="3844" spans="1:7">
      <c r="A3844" s="660" t="s">
        <v>19073</v>
      </c>
      <c r="B3844" s="402"/>
      <c r="C3844" s="403"/>
      <c r="D3844" s="404"/>
      <c r="E3844" s="655"/>
    </row>
    <row r="3845" spans="1:7">
      <c r="A3845" s="660" t="s">
        <v>19074</v>
      </c>
      <c r="B3845" s="402"/>
      <c r="C3845" s="403" t="s">
        <v>19115</v>
      </c>
      <c r="D3845" s="404"/>
      <c r="E3845" s="655"/>
    </row>
    <row r="3846" spans="1:7">
      <c r="A3846" s="660" t="s">
        <v>19075</v>
      </c>
      <c r="B3846" s="402"/>
      <c r="C3846" s="403"/>
      <c r="D3846" s="404" t="s">
        <v>19077</v>
      </c>
      <c r="E3846" s="655"/>
      <c r="F3846" s="400" t="s">
        <v>19078</v>
      </c>
      <c r="G3846" s="400" t="s">
        <v>19076</v>
      </c>
    </row>
    <row r="3847" spans="1:7">
      <c r="A3847" s="660" t="s">
        <v>19079</v>
      </c>
      <c r="B3847" s="402" t="s">
        <v>19080</v>
      </c>
      <c r="C3847" s="403"/>
      <c r="D3847" s="404" t="s">
        <v>19081</v>
      </c>
      <c r="E3847" s="655" t="s">
        <v>19082</v>
      </c>
    </row>
    <row r="3848" spans="1:7">
      <c r="A3848" s="660"/>
      <c r="B3848" s="402"/>
      <c r="C3848" s="403"/>
      <c r="D3848" s="404" t="s">
        <v>19083</v>
      </c>
      <c r="E3848" s="655" t="s">
        <v>19084</v>
      </c>
    </row>
    <row r="3849" spans="1:7">
      <c r="A3849" s="660">
        <v>2420</v>
      </c>
      <c r="B3849" s="402" t="s">
        <v>20391</v>
      </c>
      <c r="C3849" s="403"/>
      <c r="D3849" s="404" t="s">
        <v>18980</v>
      </c>
      <c r="E3849" s="655">
        <v>11.59</v>
      </c>
      <c r="G3849" s="400" t="s">
        <v>108</v>
      </c>
    </row>
    <row r="3850" spans="1:7">
      <c r="A3850" s="660" t="s">
        <v>20388</v>
      </c>
      <c r="B3850" s="402"/>
      <c r="C3850" s="403"/>
      <c r="D3850" s="404"/>
      <c r="E3850" s="655"/>
    </row>
    <row r="3851" spans="1:7">
      <c r="A3851" s="660">
        <v>2421</v>
      </c>
      <c r="B3851" s="402" t="s">
        <v>20392</v>
      </c>
      <c r="C3851" s="403"/>
      <c r="D3851" s="404" t="s">
        <v>18980</v>
      </c>
      <c r="E3851" s="655">
        <v>25.28</v>
      </c>
      <c r="F3851" s="400" t="s">
        <v>108</v>
      </c>
    </row>
    <row r="3852" spans="1:7">
      <c r="A3852" s="660" t="s">
        <v>20393</v>
      </c>
      <c r="B3852" s="402"/>
      <c r="C3852" s="403"/>
      <c r="D3852" s="404"/>
      <c r="E3852" s="655"/>
    </row>
    <row r="3853" spans="1:7">
      <c r="A3853" s="660">
        <v>11447</v>
      </c>
      <c r="B3853" s="402" t="s">
        <v>20394</v>
      </c>
      <c r="C3853" s="403"/>
      <c r="D3853" s="404" t="s">
        <v>18980</v>
      </c>
      <c r="E3853" s="655">
        <v>22.9</v>
      </c>
      <c r="G3853" s="400" t="s">
        <v>108</v>
      </c>
    </row>
    <row r="3854" spans="1:7">
      <c r="A3854" s="660" t="s">
        <v>20395</v>
      </c>
      <c r="B3854" s="402"/>
      <c r="C3854" s="403"/>
      <c r="D3854" s="404"/>
      <c r="E3854" s="655"/>
    </row>
    <row r="3855" spans="1:7">
      <c r="A3855" s="660">
        <v>2429</v>
      </c>
      <c r="B3855" s="402" t="s">
        <v>2528</v>
      </c>
      <c r="C3855" s="403"/>
      <c r="D3855" s="404" t="s">
        <v>18980</v>
      </c>
      <c r="E3855" s="655">
        <v>57.96</v>
      </c>
      <c r="G3855" s="400" t="s">
        <v>108</v>
      </c>
    </row>
    <row r="3856" spans="1:7">
      <c r="A3856" s="660">
        <v>11449</v>
      </c>
      <c r="B3856" s="402" t="s">
        <v>2529</v>
      </c>
      <c r="C3856" s="403"/>
      <c r="D3856" s="404" t="s">
        <v>18980</v>
      </c>
      <c r="E3856" s="655">
        <v>62.44</v>
      </c>
      <c r="G3856" s="400" t="s">
        <v>108</v>
      </c>
    </row>
    <row r="3857" spans="1:7">
      <c r="A3857" s="660">
        <v>11451</v>
      </c>
      <c r="B3857" s="402" t="s">
        <v>2530</v>
      </c>
      <c r="C3857" s="403"/>
      <c r="D3857" s="404" t="s">
        <v>18980</v>
      </c>
      <c r="E3857" s="655">
        <v>61.4</v>
      </c>
      <c r="G3857" s="400" t="s">
        <v>108</v>
      </c>
    </row>
    <row r="3858" spans="1:7">
      <c r="A3858" s="660">
        <v>11116</v>
      </c>
      <c r="B3858" s="402" t="s">
        <v>2531</v>
      </c>
      <c r="C3858" s="403"/>
      <c r="D3858" s="404" t="s">
        <v>18987</v>
      </c>
      <c r="E3858" s="655">
        <v>343.29</v>
      </c>
      <c r="F3858" s="400" t="s">
        <v>108</v>
      </c>
    </row>
    <row r="3859" spans="1:7">
      <c r="A3859" s="660">
        <v>38411</v>
      </c>
      <c r="B3859" s="402" t="s">
        <v>2532</v>
      </c>
      <c r="C3859" s="403" t="s">
        <v>108</v>
      </c>
      <c r="D3859" s="404" t="s">
        <v>18987</v>
      </c>
      <c r="E3859" s="655">
        <v>1076.75</v>
      </c>
    </row>
    <row r="3860" spans="1:7">
      <c r="A3860" s="660">
        <v>1370</v>
      </c>
      <c r="B3860" s="402" t="s">
        <v>2533</v>
      </c>
      <c r="C3860" s="403" t="s">
        <v>108</v>
      </c>
      <c r="D3860" s="404" t="s">
        <v>18987</v>
      </c>
      <c r="E3860" s="655">
        <v>62.02</v>
      </c>
    </row>
    <row r="3861" spans="1:7">
      <c r="A3861" s="660">
        <v>38189</v>
      </c>
      <c r="B3861" s="402" t="s">
        <v>2534</v>
      </c>
      <c r="C3861" s="403"/>
      <c r="D3861" s="404" t="s">
        <v>18987</v>
      </c>
      <c r="E3861" s="655">
        <v>126.13</v>
      </c>
      <c r="F3861" s="400" t="s">
        <v>108</v>
      </c>
    </row>
    <row r="3862" spans="1:7">
      <c r="A3862" s="660">
        <v>38190</v>
      </c>
      <c r="B3862" s="402" t="s">
        <v>2535</v>
      </c>
      <c r="C3862" s="403"/>
      <c r="D3862" s="404" t="s">
        <v>18987</v>
      </c>
      <c r="E3862" s="655">
        <v>283.63</v>
      </c>
      <c r="F3862" s="400" t="s">
        <v>108</v>
      </c>
    </row>
    <row r="3863" spans="1:7">
      <c r="A3863" s="660">
        <v>36516</v>
      </c>
      <c r="B3863" s="402" t="s">
        <v>20396</v>
      </c>
      <c r="C3863" s="403"/>
      <c r="D3863" s="404" t="s">
        <v>18987</v>
      </c>
      <c r="E3863" s="655">
        <v>67674.58</v>
      </c>
      <c r="G3863" s="400" t="s">
        <v>108</v>
      </c>
    </row>
    <row r="3864" spans="1:7">
      <c r="A3864" s="660" t="s">
        <v>20397</v>
      </c>
      <c r="B3864" s="402"/>
      <c r="C3864" s="403"/>
      <c r="D3864" s="404"/>
      <c r="E3864" s="655"/>
    </row>
    <row r="3865" spans="1:7">
      <c r="A3865" s="660">
        <v>34777</v>
      </c>
      <c r="B3865" s="402" t="s">
        <v>2536</v>
      </c>
      <c r="C3865" s="403" t="s">
        <v>108</v>
      </c>
      <c r="D3865" s="404" t="s">
        <v>18987</v>
      </c>
      <c r="E3865" s="655">
        <v>1.35</v>
      </c>
    </row>
    <row r="3866" spans="1:7">
      <c r="A3866" s="660">
        <v>7273</v>
      </c>
      <c r="B3866" s="402" t="s">
        <v>2537</v>
      </c>
      <c r="C3866" s="403" t="s">
        <v>108</v>
      </c>
      <c r="D3866" s="404" t="s">
        <v>18987</v>
      </c>
      <c r="E3866" s="655">
        <v>2.2200000000000002</v>
      </c>
    </row>
    <row r="3867" spans="1:7">
      <c r="A3867" s="660">
        <v>7272</v>
      </c>
      <c r="B3867" s="402" t="s">
        <v>2538</v>
      </c>
      <c r="C3867" s="403" t="s">
        <v>108</v>
      </c>
      <c r="D3867" s="404" t="s">
        <v>18987</v>
      </c>
      <c r="E3867" s="655">
        <v>3.1</v>
      </c>
    </row>
    <row r="3868" spans="1:7">
      <c r="A3868" s="660">
        <v>663</v>
      </c>
      <c r="B3868" s="402" t="s">
        <v>2539</v>
      </c>
      <c r="C3868" s="403" t="s">
        <v>108</v>
      </c>
      <c r="D3868" s="404" t="s">
        <v>18987</v>
      </c>
      <c r="E3868" s="655">
        <v>6.44</v>
      </c>
    </row>
    <row r="3869" spans="1:7">
      <c r="A3869" s="660">
        <v>10605</v>
      </c>
      <c r="B3869" s="402" t="s">
        <v>2540</v>
      </c>
      <c r="C3869" s="403"/>
      <c r="D3869" s="404" t="s">
        <v>18987</v>
      </c>
      <c r="E3869" s="655">
        <v>1.37</v>
      </c>
      <c r="F3869" s="400" t="s">
        <v>108</v>
      </c>
    </row>
    <row r="3870" spans="1:7">
      <c r="A3870" s="660">
        <v>10604</v>
      </c>
      <c r="B3870" s="402" t="s">
        <v>2541</v>
      </c>
      <c r="C3870" s="403"/>
      <c r="D3870" s="404" t="s">
        <v>18987</v>
      </c>
      <c r="E3870" s="655">
        <v>2.73</v>
      </c>
      <c r="F3870" s="400" t="s">
        <v>108</v>
      </c>
    </row>
    <row r="3871" spans="1:7">
      <c r="A3871" s="660">
        <v>672</v>
      </c>
      <c r="B3871" s="402" t="s">
        <v>2542</v>
      </c>
      <c r="C3871" s="403"/>
      <c r="D3871" s="404" t="s">
        <v>18987</v>
      </c>
      <c r="E3871" s="655">
        <v>2.75</v>
      </c>
      <c r="F3871" s="400" t="s">
        <v>108</v>
      </c>
    </row>
    <row r="3872" spans="1:7">
      <c r="A3872" s="660">
        <v>668</v>
      </c>
      <c r="B3872" s="402" t="s">
        <v>2543</v>
      </c>
      <c r="C3872" s="403"/>
      <c r="D3872" s="404" t="s">
        <v>18987</v>
      </c>
      <c r="E3872" s="655">
        <v>4.34</v>
      </c>
      <c r="F3872" s="400" t="s">
        <v>108</v>
      </c>
    </row>
    <row r="3873" spans="1:6">
      <c r="A3873" s="660">
        <v>10578</v>
      </c>
      <c r="B3873" s="402" t="s">
        <v>2544</v>
      </c>
      <c r="C3873" s="403"/>
      <c r="D3873" s="404" t="s">
        <v>18987</v>
      </c>
      <c r="E3873" s="655">
        <v>7.57</v>
      </c>
      <c r="F3873" s="400" t="s">
        <v>108</v>
      </c>
    </row>
    <row r="3874" spans="1:6">
      <c r="A3874" s="660">
        <v>666</v>
      </c>
      <c r="B3874" s="402" t="s">
        <v>2545</v>
      </c>
      <c r="C3874" s="403"/>
      <c r="D3874" s="404" t="s">
        <v>18987</v>
      </c>
      <c r="E3874" s="655">
        <v>7.52</v>
      </c>
      <c r="F3874" s="400" t="s">
        <v>108</v>
      </c>
    </row>
    <row r="3875" spans="1:6">
      <c r="A3875" s="660">
        <v>665</v>
      </c>
      <c r="B3875" s="402" t="s">
        <v>2546</v>
      </c>
      <c r="C3875" s="403"/>
      <c r="D3875" s="404" t="s">
        <v>18987</v>
      </c>
      <c r="E3875" s="655">
        <v>14.09</v>
      </c>
      <c r="F3875" s="400" t="s">
        <v>108</v>
      </c>
    </row>
    <row r="3876" spans="1:6">
      <c r="A3876" s="660">
        <v>10577</v>
      </c>
      <c r="B3876" s="402" t="s">
        <v>2547</v>
      </c>
      <c r="C3876" s="403"/>
      <c r="D3876" s="404" t="s">
        <v>18987</v>
      </c>
      <c r="E3876" s="655">
        <v>11.03</v>
      </c>
      <c r="F3876" s="400" t="s">
        <v>108</v>
      </c>
    </row>
    <row r="3877" spans="1:6">
      <c r="A3877" s="660">
        <v>10583</v>
      </c>
      <c r="B3877" s="402" t="s">
        <v>2548</v>
      </c>
      <c r="C3877" s="403" t="s">
        <v>108</v>
      </c>
      <c r="D3877" s="404" t="s">
        <v>18987</v>
      </c>
      <c r="E3877" s="655">
        <v>6.18</v>
      </c>
    </row>
    <row r="3878" spans="1:6">
      <c r="A3878" s="660">
        <v>10579</v>
      </c>
      <c r="B3878" s="402" t="s">
        <v>2549</v>
      </c>
      <c r="C3878" s="403" t="s">
        <v>108</v>
      </c>
      <c r="D3878" s="404" t="s">
        <v>18987</v>
      </c>
      <c r="E3878" s="655">
        <v>10.09</v>
      </c>
    </row>
    <row r="3879" spans="1:6">
      <c r="A3879" s="660">
        <v>10582</v>
      </c>
      <c r="B3879" s="402" t="s">
        <v>2550</v>
      </c>
      <c r="C3879" s="403" t="s">
        <v>108</v>
      </c>
      <c r="D3879" s="404" t="s">
        <v>18987</v>
      </c>
      <c r="E3879" s="655">
        <v>3.53</v>
      </c>
    </row>
    <row r="3880" spans="1:6">
      <c r="A3880" s="660">
        <v>2436</v>
      </c>
      <c r="B3880" s="402" t="s">
        <v>2551</v>
      </c>
      <c r="C3880" s="403"/>
      <c r="D3880" s="404" t="s">
        <v>18991</v>
      </c>
      <c r="E3880" s="655">
        <v>12.82</v>
      </c>
    </row>
    <row r="3881" spans="1:6">
      <c r="A3881" s="660">
        <v>40918</v>
      </c>
      <c r="B3881" s="402" t="s">
        <v>20398</v>
      </c>
      <c r="C3881" s="403"/>
      <c r="D3881" s="404" t="s">
        <v>18987</v>
      </c>
      <c r="E3881" s="655">
        <v>2259.58</v>
      </c>
    </row>
    <row r="3882" spans="1:6">
      <c r="A3882" s="660">
        <v>2439</v>
      </c>
      <c r="B3882" s="402" t="s">
        <v>20399</v>
      </c>
      <c r="C3882" s="403" t="s">
        <v>90</v>
      </c>
      <c r="D3882" s="404" t="s">
        <v>18987</v>
      </c>
      <c r="E3882" s="655">
        <v>16.5</v>
      </c>
    </row>
    <row r="3883" spans="1:6">
      <c r="A3883" s="660">
        <v>40923</v>
      </c>
      <c r="B3883" s="402" t="s">
        <v>20400</v>
      </c>
      <c r="C3883" s="403" t="s">
        <v>1476</v>
      </c>
      <c r="D3883" s="404" t="s">
        <v>18987</v>
      </c>
      <c r="E3883" s="655">
        <v>2911.14</v>
      </c>
    </row>
    <row r="3884" spans="1:6">
      <c r="A3884" s="660">
        <v>10998</v>
      </c>
      <c r="B3884" s="402" t="s">
        <v>2552</v>
      </c>
      <c r="C3884" s="403" t="s">
        <v>118</v>
      </c>
      <c r="D3884" s="404" t="s">
        <v>18987</v>
      </c>
      <c r="E3884" s="655">
        <v>20.47</v>
      </c>
    </row>
    <row r="3885" spans="1:6">
      <c r="A3885" s="660">
        <v>11002</v>
      </c>
      <c r="B3885" s="402" t="s">
        <v>2553</v>
      </c>
      <c r="C3885" s="403"/>
      <c r="D3885" s="404" t="s">
        <v>18987</v>
      </c>
      <c r="E3885" s="655">
        <v>20.84</v>
      </c>
      <c r="F3885" s="400" t="s">
        <v>118</v>
      </c>
    </row>
    <row r="3886" spans="1:6">
      <c r="A3886" s="660">
        <v>10999</v>
      </c>
      <c r="B3886" s="402" t="s">
        <v>2554</v>
      </c>
      <c r="C3886" s="403"/>
      <c r="D3886" s="404" t="s">
        <v>18987</v>
      </c>
      <c r="E3886" s="655">
        <v>17.97</v>
      </c>
      <c r="F3886" s="400" t="s">
        <v>118</v>
      </c>
    </row>
    <row r="3887" spans="1:6">
      <c r="A3887" s="660">
        <v>10997</v>
      </c>
      <c r="B3887" s="402" t="s">
        <v>2555</v>
      </c>
      <c r="C3887" s="403" t="s">
        <v>118</v>
      </c>
      <c r="D3887" s="404" t="s">
        <v>18991</v>
      </c>
      <c r="E3887" s="655">
        <v>19.8</v>
      </c>
    </row>
    <row r="3888" spans="1:6">
      <c r="A3888" s="660">
        <v>2685</v>
      </c>
      <c r="B3888" s="402" t="s">
        <v>1015</v>
      </c>
      <c r="C3888" s="403" t="s">
        <v>121</v>
      </c>
      <c r="D3888" s="404" t="s">
        <v>18987</v>
      </c>
      <c r="E3888" s="655">
        <v>3.88</v>
      </c>
    </row>
    <row r="3889" spans="1:7">
      <c r="A3889" s="660">
        <v>2680</v>
      </c>
      <c r="B3889" s="402" t="s">
        <v>2556</v>
      </c>
      <c r="C3889" s="403" t="s">
        <v>121</v>
      </c>
      <c r="D3889" s="404" t="s">
        <v>18987</v>
      </c>
      <c r="E3889" s="655">
        <v>7.19</v>
      </c>
    </row>
    <row r="3890" spans="1:7">
      <c r="A3890" s="660">
        <v>2684</v>
      </c>
      <c r="B3890" s="402" t="s">
        <v>2557</v>
      </c>
      <c r="C3890" s="403" t="s">
        <v>121</v>
      </c>
      <c r="D3890" s="404" t="s">
        <v>18987</v>
      </c>
      <c r="E3890" s="655">
        <v>5.74</v>
      </c>
    </row>
    <row r="3891" spans="1:7">
      <c r="A3891" s="660">
        <v>2673</v>
      </c>
      <c r="B3891" s="402" t="s">
        <v>182</v>
      </c>
      <c r="C3891" s="403" t="s">
        <v>121</v>
      </c>
      <c r="D3891" s="404" t="s">
        <v>18991</v>
      </c>
      <c r="E3891" s="655">
        <v>1.88</v>
      </c>
    </row>
    <row r="3892" spans="1:7">
      <c r="A3892" s="660">
        <v>2682</v>
      </c>
      <c r="B3892" s="402" t="s">
        <v>2558</v>
      </c>
      <c r="C3892" s="403" t="s">
        <v>121</v>
      </c>
      <c r="D3892" s="404" t="s">
        <v>18987</v>
      </c>
      <c r="E3892" s="655">
        <v>18.489999999999998</v>
      </c>
    </row>
    <row r="3893" spans="1:7">
      <c r="A3893" s="660">
        <v>2681</v>
      </c>
      <c r="B3893" s="402" t="s">
        <v>2559</v>
      </c>
      <c r="C3893" s="403" t="s">
        <v>121</v>
      </c>
      <c r="D3893" s="404" t="s">
        <v>18987</v>
      </c>
      <c r="E3893" s="655">
        <v>9.24</v>
      </c>
    </row>
    <row r="3894" spans="1:7">
      <c r="A3894" s="660">
        <v>2686</v>
      </c>
      <c r="B3894" s="402" t="s">
        <v>2560</v>
      </c>
      <c r="C3894" s="403" t="s">
        <v>121</v>
      </c>
      <c r="D3894" s="404" t="s">
        <v>18987</v>
      </c>
      <c r="E3894" s="655">
        <v>23.39</v>
      </c>
    </row>
    <row r="3895" spans="1:7">
      <c r="A3895" s="660">
        <v>2674</v>
      </c>
      <c r="B3895" s="402" t="s">
        <v>2561</v>
      </c>
      <c r="C3895" s="403" t="s">
        <v>121</v>
      </c>
      <c r="D3895" s="404" t="s">
        <v>18987</v>
      </c>
      <c r="E3895" s="655">
        <v>2.56</v>
      </c>
    </row>
    <row r="3896" spans="1:7">
      <c r="A3896" s="660">
        <v>2683</v>
      </c>
      <c r="B3896" s="402" t="s">
        <v>1037</v>
      </c>
      <c r="C3896" s="403" t="s">
        <v>121</v>
      </c>
      <c r="D3896" s="404" t="s">
        <v>18987</v>
      </c>
      <c r="E3896" s="655">
        <v>35.630000000000003</v>
      </c>
    </row>
    <row r="3897" spans="1:7">
      <c r="A3897" s="660" t="s">
        <v>19024</v>
      </c>
      <c r="B3897" s="402"/>
      <c r="C3897" s="403"/>
      <c r="D3897" s="404"/>
      <c r="E3897" s="655"/>
    </row>
    <row r="3898" spans="1:7">
      <c r="A3898" s="660" t="s">
        <v>19067</v>
      </c>
      <c r="B3898" s="402"/>
      <c r="C3898" s="403"/>
      <c r="D3898" s="404"/>
      <c r="E3898" s="655"/>
      <c r="G3898" s="400" t="s">
        <v>19068</v>
      </c>
    </row>
    <row r="3899" spans="1:7">
      <c r="A3899" s="660" t="s">
        <v>19069</v>
      </c>
      <c r="B3899" s="402"/>
      <c r="C3899" s="403"/>
      <c r="D3899" s="404"/>
      <c r="E3899" s="655"/>
    </row>
    <row r="3900" spans="1:7">
      <c r="A3900" s="660" t="s">
        <v>19070</v>
      </c>
      <c r="B3900" s="402"/>
      <c r="C3900" s="403"/>
      <c r="D3900" s="404"/>
      <c r="E3900" s="655"/>
    </row>
    <row r="3901" spans="1:7">
      <c r="A3901" s="660" t="s">
        <v>19071</v>
      </c>
      <c r="B3901" s="402"/>
      <c r="C3901" s="403"/>
      <c r="D3901" s="404"/>
      <c r="E3901" s="655"/>
    </row>
    <row r="3902" spans="1:7">
      <c r="A3902" s="660" t="s">
        <v>19072</v>
      </c>
      <c r="B3902" s="402"/>
      <c r="C3902" s="403"/>
      <c r="D3902" s="404"/>
      <c r="E3902" s="655"/>
    </row>
    <row r="3903" spans="1:7">
      <c r="A3903" s="660" t="s">
        <v>19073</v>
      </c>
      <c r="B3903" s="402"/>
      <c r="C3903" s="403"/>
      <c r="D3903" s="404"/>
      <c r="E3903" s="655"/>
    </row>
    <row r="3904" spans="1:7">
      <c r="A3904" s="660" t="s">
        <v>19074</v>
      </c>
      <c r="B3904" s="402"/>
      <c r="C3904" s="403" t="s">
        <v>19115</v>
      </c>
      <c r="D3904" s="404"/>
      <c r="E3904" s="655"/>
    </row>
    <row r="3905" spans="1:7">
      <c r="A3905" s="660" t="s">
        <v>19075</v>
      </c>
      <c r="B3905" s="402"/>
      <c r="C3905" s="403"/>
      <c r="D3905" s="404" t="s">
        <v>19077</v>
      </c>
      <c r="E3905" s="655"/>
      <c r="F3905" s="400" t="s">
        <v>19078</v>
      </c>
      <c r="G3905" s="400" t="s">
        <v>19076</v>
      </c>
    </row>
    <row r="3906" spans="1:7">
      <c r="A3906" s="660" t="s">
        <v>19079</v>
      </c>
      <c r="B3906" s="402" t="s">
        <v>19080</v>
      </c>
      <c r="C3906" s="403"/>
      <c r="D3906" s="404" t="s">
        <v>19081</v>
      </c>
      <c r="E3906" s="655" t="s">
        <v>19082</v>
      </c>
    </row>
    <row r="3907" spans="1:7">
      <c r="A3907" s="660"/>
      <c r="B3907" s="402"/>
      <c r="C3907" s="403"/>
      <c r="D3907" s="404" t="s">
        <v>19083</v>
      </c>
      <c r="E3907" s="655" t="s">
        <v>19084</v>
      </c>
    </row>
    <row r="3908" spans="1:7">
      <c r="A3908" s="660">
        <v>21136</v>
      </c>
      <c r="B3908" s="402" t="s">
        <v>2562</v>
      </c>
      <c r="C3908" s="403"/>
      <c r="D3908" s="404" t="s">
        <v>18987</v>
      </c>
      <c r="E3908" s="655">
        <v>8.85</v>
      </c>
      <c r="G3908" s="400" t="s">
        <v>121</v>
      </c>
    </row>
    <row r="3909" spans="1:7">
      <c r="A3909" s="660">
        <v>21129</v>
      </c>
      <c r="B3909" s="402" t="s">
        <v>2563</v>
      </c>
      <c r="C3909" s="403"/>
      <c r="D3909" s="404" t="s">
        <v>18987</v>
      </c>
      <c r="E3909" s="655">
        <v>5.8</v>
      </c>
      <c r="G3909" s="400" t="s">
        <v>121</v>
      </c>
    </row>
    <row r="3910" spans="1:7">
      <c r="A3910" s="660">
        <v>21128</v>
      </c>
      <c r="B3910" s="402" t="s">
        <v>1026</v>
      </c>
      <c r="C3910" s="403"/>
      <c r="D3910" s="404" t="s">
        <v>18991</v>
      </c>
      <c r="E3910" s="655">
        <v>7.53</v>
      </c>
      <c r="G3910" s="400" t="s">
        <v>121</v>
      </c>
    </row>
    <row r="3911" spans="1:7">
      <c r="A3911" s="660">
        <v>21132</v>
      </c>
      <c r="B3911" s="402" t="s">
        <v>2564</v>
      </c>
      <c r="C3911" s="403"/>
      <c r="D3911" s="404" t="s">
        <v>18987</v>
      </c>
      <c r="E3911" s="655">
        <v>55.66</v>
      </c>
      <c r="G3911" s="400" t="s">
        <v>121</v>
      </c>
    </row>
    <row r="3912" spans="1:7">
      <c r="A3912" s="660">
        <v>21130</v>
      </c>
      <c r="B3912" s="402" t="s">
        <v>20401</v>
      </c>
      <c r="C3912" s="403"/>
      <c r="D3912" s="404" t="s">
        <v>18987</v>
      </c>
      <c r="E3912" s="655">
        <v>18.190000000000001</v>
      </c>
      <c r="G3912" s="400" t="s">
        <v>121</v>
      </c>
    </row>
    <row r="3913" spans="1:7">
      <c r="A3913" s="660" t="s">
        <v>20402</v>
      </c>
      <c r="B3913" s="402"/>
      <c r="C3913" s="403"/>
      <c r="D3913" s="404"/>
      <c r="E3913" s="655"/>
    </row>
    <row r="3914" spans="1:7">
      <c r="A3914" s="660">
        <v>21135</v>
      </c>
      <c r="B3914" s="402" t="s">
        <v>20403</v>
      </c>
      <c r="C3914" s="403"/>
      <c r="D3914" s="404" t="s">
        <v>18987</v>
      </c>
      <c r="E3914" s="655">
        <v>13.24</v>
      </c>
      <c r="G3914" s="400" t="s">
        <v>121</v>
      </c>
    </row>
    <row r="3915" spans="1:7">
      <c r="A3915" s="660" t="s">
        <v>20402</v>
      </c>
      <c r="B3915" s="402"/>
      <c r="C3915" s="403"/>
      <c r="D3915" s="404"/>
      <c r="E3915" s="655"/>
    </row>
    <row r="3916" spans="1:7">
      <c r="A3916" s="660">
        <v>21134</v>
      </c>
      <c r="B3916" s="402" t="s">
        <v>20404</v>
      </c>
      <c r="C3916" s="403"/>
      <c r="D3916" s="404" t="s">
        <v>18987</v>
      </c>
      <c r="E3916" s="655">
        <v>23.48</v>
      </c>
      <c r="G3916" s="400" t="s">
        <v>121</v>
      </c>
    </row>
    <row r="3917" spans="1:7">
      <c r="A3917" s="660">
        <v>13057</v>
      </c>
      <c r="B3917" s="402"/>
      <c r="C3917" s="403"/>
      <c r="D3917" s="404"/>
      <c r="E3917" s="655"/>
    </row>
    <row r="3918" spans="1:7">
      <c r="A3918" s="660">
        <v>21131</v>
      </c>
      <c r="B3918" s="402" t="s">
        <v>2565</v>
      </c>
      <c r="C3918" s="403"/>
      <c r="D3918" s="404" t="s">
        <v>18987</v>
      </c>
      <c r="E3918" s="655">
        <v>33.880000000000003</v>
      </c>
      <c r="G3918" s="400" t="s">
        <v>121</v>
      </c>
    </row>
    <row r="3919" spans="1:7">
      <c r="A3919" s="660" t="s">
        <v>20402</v>
      </c>
      <c r="B3919" s="402"/>
      <c r="C3919" s="403"/>
      <c r="D3919" s="404"/>
      <c r="E3919" s="655"/>
    </row>
    <row r="3920" spans="1:7">
      <c r="A3920" s="660">
        <v>21133</v>
      </c>
      <c r="B3920" s="402" t="s">
        <v>20405</v>
      </c>
      <c r="C3920" s="403"/>
      <c r="D3920" s="404" t="s">
        <v>18987</v>
      </c>
      <c r="E3920" s="655">
        <v>46.58</v>
      </c>
      <c r="G3920" s="400" t="s">
        <v>121</v>
      </c>
    </row>
    <row r="3921" spans="1:7">
      <c r="A3921" s="660">
        <v>13057</v>
      </c>
      <c r="B3921" s="402"/>
      <c r="C3921" s="403"/>
      <c r="D3921" s="404"/>
      <c r="E3921" s="655"/>
    </row>
    <row r="3922" spans="1:7">
      <c r="A3922" s="660">
        <v>21137</v>
      </c>
      <c r="B3922" s="402" t="s">
        <v>2566</v>
      </c>
      <c r="C3922" s="403"/>
      <c r="D3922" s="404" t="s">
        <v>18987</v>
      </c>
      <c r="E3922" s="655">
        <v>5.77</v>
      </c>
      <c r="G3922" s="400" t="s">
        <v>121</v>
      </c>
    </row>
    <row r="3923" spans="1:7">
      <c r="A3923" s="660">
        <v>2504</v>
      </c>
      <c r="B3923" s="402" t="s">
        <v>2567</v>
      </c>
      <c r="C3923" s="403"/>
      <c r="D3923" s="404" t="s">
        <v>18987</v>
      </c>
      <c r="E3923" s="655">
        <v>9.75</v>
      </c>
      <c r="G3923" s="400" t="s">
        <v>121</v>
      </c>
    </row>
    <row r="3924" spans="1:7">
      <c r="A3924" s="660">
        <v>2501</v>
      </c>
      <c r="B3924" s="402" t="s">
        <v>2568</v>
      </c>
      <c r="C3924" s="403"/>
      <c r="D3924" s="404" t="s">
        <v>18987</v>
      </c>
      <c r="E3924" s="655">
        <v>14.46</v>
      </c>
      <c r="G3924" s="400" t="s">
        <v>121</v>
      </c>
    </row>
    <row r="3925" spans="1:7">
      <c r="A3925" s="660">
        <v>2502</v>
      </c>
      <c r="B3925" s="402" t="s">
        <v>2569</v>
      </c>
      <c r="C3925" s="403"/>
      <c r="D3925" s="404" t="s">
        <v>18987</v>
      </c>
      <c r="E3925" s="655">
        <v>20.11</v>
      </c>
      <c r="G3925" s="400" t="s">
        <v>121</v>
      </c>
    </row>
    <row r="3926" spans="1:7">
      <c r="A3926" s="660">
        <v>2503</v>
      </c>
      <c r="B3926" s="402" t="s">
        <v>2570</v>
      </c>
      <c r="C3926" s="403"/>
      <c r="D3926" s="404" t="s">
        <v>18987</v>
      </c>
      <c r="E3926" s="655">
        <v>27.42</v>
      </c>
      <c r="G3926" s="400" t="s">
        <v>121</v>
      </c>
    </row>
    <row r="3927" spans="1:7">
      <c r="A3927" s="660">
        <v>2500</v>
      </c>
      <c r="B3927" s="402" t="s">
        <v>2571</v>
      </c>
      <c r="C3927" s="403"/>
      <c r="D3927" s="404" t="s">
        <v>18987</v>
      </c>
      <c r="E3927" s="655">
        <v>39.5</v>
      </c>
      <c r="G3927" s="400" t="s">
        <v>121</v>
      </c>
    </row>
    <row r="3928" spans="1:7">
      <c r="A3928" s="660">
        <v>2505</v>
      </c>
      <c r="B3928" s="402" t="s">
        <v>2572</v>
      </c>
      <c r="C3928" s="403"/>
      <c r="D3928" s="404" t="s">
        <v>18987</v>
      </c>
      <c r="E3928" s="655">
        <v>51.17</v>
      </c>
      <c r="G3928" s="400" t="s">
        <v>121</v>
      </c>
    </row>
    <row r="3929" spans="1:7">
      <c r="A3929" s="660">
        <v>12056</v>
      </c>
      <c r="B3929" s="402" t="s">
        <v>186</v>
      </c>
      <c r="C3929" s="403" t="s">
        <v>121</v>
      </c>
      <c r="D3929" s="404" t="s">
        <v>18987</v>
      </c>
      <c r="E3929" s="655">
        <v>13.11</v>
      </c>
    </row>
    <row r="3930" spans="1:7">
      <c r="A3930" s="660">
        <v>12057</v>
      </c>
      <c r="B3930" s="402" t="s">
        <v>2573</v>
      </c>
      <c r="C3930" s="403" t="s">
        <v>121</v>
      </c>
      <c r="D3930" s="404" t="s">
        <v>18987</v>
      </c>
      <c r="E3930" s="655">
        <v>11.6</v>
      </c>
    </row>
    <row r="3931" spans="1:7">
      <c r="A3931" s="660">
        <v>12059</v>
      </c>
      <c r="B3931" s="402" t="s">
        <v>2574</v>
      </c>
      <c r="C3931" s="403" t="s">
        <v>121</v>
      </c>
      <c r="D3931" s="404" t="s">
        <v>18987</v>
      </c>
      <c r="E3931" s="655">
        <v>6.33</v>
      </c>
    </row>
    <row r="3932" spans="1:7">
      <c r="A3932" s="660">
        <v>12058</v>
      </c>
      <c r="B3932" s="402" t="s">
        <v>2575</v>
      </c>
      <c r="C3932" s="403" t="s">
        <v>121</v>
      </c>
      <c r="D3932" s="404" t="s">
        <v>18987</v>
      </c>
      <c r="E3932" s="655">
        <v>8.7799999999999994</v>
      </c>
    </row>
    <row r="3933" spans="1:7">
      <c r="A3933" s="660">
        <v>12060</v>
      </c>
      <c r="B3933" s="402" t="s">
        <v>2576</v>
      </c>
      <c r="C3933" s="403" t="s">
        <v>121</v>
      </c>
      <c r="D3933" s="404" t="s">
        <v>18987</v>
      </c>
      <c r="E3933" s="655">
        <v>22.34</v>
      </c>
    </row>
    <row r="3934" spans="1:7">
      <c r="A3934" s="660">
        <v>12061</v>
      </c>
      <c r="B3934" s="402" t="s">
        <v>2577</v>
      </c>
      <c r="C3934" s="403" t="s">
        <v>121</v>
      </c>
      <c r="D3934" s="404" t="s">
        <v>18987</v>
      </c>
      <c r="E3934" s="655">
        <v>18.190000000000001</v>
      </c>
    </row>
    <row r="3935" spans="1:7">
      <c r="A3935" s="660">
        <v>12062</v>
      </c>
      <c r="B3935" s="402" t="s">
        <v>2578</v>
      </c>
      <c r="C3935" s="403" t="s">
        <v>121</v>
      </c>
      <c r="D3935" s="404" t="s">
        <v>18987</v>
      </c>
      <c r="E3935" s="655">
        <v>33.57</v>
      </c>
    </row>
    <row r="3936" spans="1:7">
      <c r="A3936" s="660">
        <v>2498</v>
      </c>
      <c r="B3936" s="402" t="s">
        <v>2579</v>
      </c>
      <c r="C3936" s="403"/>
      <c r="D3936" s="404" t="s">
        <v>18987</v>
      </c>
      <c r="E3936" s="655">
        <v>7.84</v>
      </c>
      <c r="G3936" s="400" t="s">
        <v>121</v>
      </c>
    </row>
    <row r="3937" spans="1:7">
      <c r="A3937" s="660">
        <v>2687</v>
      </c>
      <c r="B3937" s="402" t="s">
        <v>2580</v>
      </c>
      <c r="C3937" s="403"/>
      <c r="D3937" s="404" t="s">
        <v>18987</v>
      </c>
      <c r="E3937" s="655">
        <v>1.23</v>
      </c>
      <c r="F3937" s="400" t="s">
        <v>121</v>
      </c>
    </row>
    <row r="3938" spans="1:7">
      <c r="A3938" s="660">
        <v>2689</v>
      </c>
      <c r="B3938" s="402" t="s">
        <v>1051</v>
      </c>
      <c r="C3938" s="403"/>
      <c r="D3938" s="404" t="s">
        <v>18987</v>
      </c>
      <c r="E3938" s="655">
        <v>1.56</v>
      </c>
      <c r="F3938" s="400" t="s">
        <v>121</v>
      </c>
    </row>
    <row r="3939" spans="1:7">
      <c r="A3939" s="660">
        <v>2688</v>
      </c>
      <c r="B3939" s="402" t="s">
        <v>2581</v>
      </c>
      <c r="C3939" s="403"/>
      <c r="D3939" s="404" t="s">
        <v>18987</v>
      </c>
      <c r="E3939" s="655">
        <v>2.0499999999999998</v>
      </c>
      <c r="F3939" s="400" t="s">
        <v>121</v>
      </c>
    </row>
    <row r="3940" spans="1:7">
      <c r="A3940" s="660">
        <v>2690</v>
      </c>
      <c r="B3940" s="402" t="s">
        <v>2582</v>
      </c>
      <c r="C3940" s="403"/>
      <c r="D3940" s="404" t="s">
        <v>18987</v>
      </c>
      <c r="E3940" s="655">
        <v>3.04</v>
      </c>
      <c r="F3940" s="400" t="s">
        <v>121</v>
      </c>
    </row>
    <row r="3941" spans="1:7">
      <c r="A3941" s="660">
        <v>2676</v>
      </c>
      <c r="B3941" s="402" t="s">
        <v>2583</v>
      </c>
      <c r="C3941" s="403" t="s">
        <v>121</v>
      </c>
      <c r="D3941" s="404" t="s">
        <v>18987</v>
      </c>
      <c r="E3941" s="655">
        <v>1.34</v>
      </c>
    </row>
    <row r="3942" spans="1:7">
      <c r="A3942" s="660">
        <v>2678</v>
      </c>
      <c r="B3942" s="402" t="s">
        <v>2584</v>
      </c>
      <c r="C3942" s="403" t="s">
        <v>121</v>
      </c>
      <c r="D3942" s="404" t="s">
        <v>18987</v>
      </c>
      <c r="E3942" s="655">
        <v>1.88</v>
      </c>
    </row>
    <row r="3943" spans="1:7">
      <c r="A3943" s="660">
        <v>2679</v>
      </c>
      <c r="B3943" s="402" t="s">
        <v>2585</v>
      </c>
      <c r="C3943" s="403" t="s">
        <v>121</v>
      </c>
      <c r="D3943" s="404" t="s">
        <v>18987</v>
      </c>
      <c r="E3943" s="655">
        <v>2.74</v>
      </c>
    </row>
    <row r="3944" spans="1:7">
      <c r="A3944" s="660">
        <v>12070</v>
      </c>
      <c r="B3944" s="402" t="s">
        <v>2586</v>
      </c>
      <c r="C3944" s="403" t="s">
        <v>121</v>
      </c>
      <c r="D3944" s="404" t="s">
        <v>18987</v>
      </c>
      <c r="E3944" s="655">
        <v>2.4900000000000002</v>
      </c>
    </row>
    <row r="3945" spans="1:7">
      <c r="A3945" s="660">
        <v>2675</v>
      </c>
      <c r="B3945" s="402" t="s">
        <v>2587</v>
      </c>
      <c r="C3945" s="403" t="s">
        <v>121</v>
      </c>
      <c r="D3945" s="404" t="s">
        <v>18987</v>
      </c>
      <c r="E3945" s="655">
        <v>3.49</v>
      </c>
    </row>
    <row r="3946" spans="1:7">
      <c r="A3946" s="660">
        <v>12067</v>
      </c>
      <c r="B3946" s="402" t="s">
        <v>2588</v>
      </c>
      <c r="C3946" s="403" t="s">
        <v>121</v>
      </c>
      <c r="D3946" s="404" t="s">
        <v>18987</v>
      </c>
      <c r="E3946" s="655">
        <v>4.43</v>
      </c>
    </row>
    <row r="3947" spans="1:7">
      <c r="A3947" s="660">
        <v>2446</v>
      </c>
      <c r="B3947" s="402" t="s">
        <v>2589</v>
      </c>
      <c r="C3947" s="403" t="s">
        <v>121</v>
      </c>
      <c r="D3947" s="404" t="s">
        <v>18987</v>
      </c>
      <c r="E3947" s="655">
        <v>9.34</v>
      </c>
    </row>
    <row r="3948" spans="1:7">
      <c r="A3948" s="660">
        <v>2442</v>
      </c>
      <c r="B3948" s="402" t="s">
        <v>2590</v>
      </c>
      <c r="C3948" s="403" t="s">
        <v>121</v>
      </c>
      <c r="D3948" s="404" t="s">
        <v>18987</v>
      </c>
      <c r="E3948" s="655">
        <v>15.11</v>
      </c>
    </row>
    <row r="3949" spans="1:7">
      <c r="A3949" s="660">
        <v>2438</v>
      </c>
      <c r="B3949" s="402" t="s">
        <v>2591</v>
      </c>
      <c r="C3949" s="403"/>
      <c r="D3949" s="404" t="s">
        <v>18987</v>
      </c>
      <c r="E3949" s="655">
        <v>19.670000000000002</v>
      </c>
    </row>
    <row r="3950" spans="1:7">
      <c r="A3950" s="660">
        <v>40922</v>
      </c>
      <c r="B3950" s="402" t="s">
        <v>20406</v>
      </c>
      <c r="C3950" s="403"/>
      <c r="D3950" s="404" t="s">
        <v>18987</v>
      </c>
      <c r="E3950" s="655">
        <v>3466.44</v>
      </c>
    </row>
    <row r="3951" spans="1:7">
      <c r="A3951" s="660">
        <v>3355</v>
      </c>
      <c r="B3951" s="402" t="s">
        <v>20407</v>
      </c>
      <c r="C3951" s="403"/>
      <c r="D3951" s="404" t="s">
        <v>18991</v>
      </c>
      <c r="E3951" s="655">
        <v>15.75</v>
      </c>
      <c r="G3951" s="400" t="s">
        <v>90</v>
      </c>
    </row>
    <row r="3952" spans="1:7">
      <c r="A3952" s="660" t="s">
        <v>20408</v>
      </c>
      <c r="B3952" s="402"/>
      <c r="C3952" s="403"/>
      <c r="D3952" s="404"/>
      <c r="E3952" s="655"/>
    </row>
    <row r="3953" spans="1:7">
      <c r="A3953" s="660" t="s">
        <v>20409</v>
      </c>
      <c r="B3953" s="402"/>
      <c r="C3953" s="403"/>
      <c r="D3953" s="404"/>
      <c r="E3953" s="655"/>
    </row>
    <row r="3954" spans="1:7">
      <c r="A3954" s="660">
        <v>36486</v>
      </c>
      <c r="B3954" s="402" t="s">
        <v>20410</v>
      </c>
      <c r="C3954" s="403"/>
      <c r="D3954" s="404" t="s">
        <v>18987</v>
      </c>
      <c r="E3954" s="655">
        <v>29130.720000000001</v>
      </c>
      <c r="G3954" s="400" t="s">
        <v>108</v>
      </c>
    </row>
    <row r="3955" spans="1:7">
      <c r="A3955" s="660" t="s">
        <v>20411</v>
      </c>
      <c r="B3955" s="402"/>
      <c r="C3955" s="403"/>
      <c r="D3955" s="404"/>
      <c r="E3955" s="655"/>
    </row>
    <row r="3956" spans="1:7">
      <c r="A3956" s="660" t="s">
        <v>20412</v>
      </c>
      <c r="B3956" s="402"/>
      <c r="C3956" s="403"/>
      <c r="D3956" s="404"/>
      <c r="E3956" s="655"/>
    </row>
    <row r="3957" spans="1:7">
      <c r="A3957" s="660">
        <v>37777</v>
      </c>
      <c r="B3957" s="402" t="s">
        <v>20413</v>
      </c>
      <c r="C3957" s="403"/>
      <c r="D3957" s="404" t="s">
        <v>18987</v>
      </c>
      <c r="E3957" s="655">
        <v>137146.89000000001</v>
      </c>
      <c r="G3957" s="400" t="s">
        <v>108</v>
      </c>
    </row>
    <row r="3958" spans="1:7">
      <c r="A3958" s="660" t="s">
        <v>20414</v>
      </c>
      <c r="B3958" s="402"/>
      <c r="C3958" s="403"/>
      <c r="D3958" s="404"/>
      <c r="E3958" s="655"/>
    </row>
    <row r="3959" spans="1:7">
      <c r="A3959" s="660" t="s">
        <v>19024</v>
      </c>
      <c r="B3959" s="402"/>
      <c r="C3959" s="403"/>
      <c r="D3959" s="404"/>
      <c r="E3959" s="655"/>
    </row>
    <row r="3960" spans="1:7">
      <c r="A3960" s="660" t="s">
        <v>19067</v>
      </c>
      <c r="B3960" s="402"/>
      <c r="C3960" s="403"/>
      <c r="D3960" s="404"/>
      <c r="E3960" s="655"/>
      <c r="G3960" s="400" t="s">
        <v>19068</v>
      </c>
    </row>
    <row r="3961" spans="1:7">
      <c r="A3961" s="660" t="s">
        <v>19069</v>
      </c>
      <c r="B3961" s="402"/>
      <c r="C3961" s="403"/>
      <c r="D3961" s="404"/>
      <c r="E3961" s="655"/>
    </row>
    <row r="3962" spans="1:7">
      <c r="A3962" s="660" t="s">
        <v>19070</v>
      </c>
      <c r="B3962" s="402"/>
      <c r="C3962" s="403"/>
      <c r="D3962" s="404"/>
      <c r="E3962" s="655"/>
    </row>
    <row r="3963" spans="1:7">
      <c r="A3963" s="660" t="s">
        <v>19071</v>
      </c>
      <c r="B3963" s="402"/>
      <c r="C3963" s="403"/>
      <c r="D3963" s="404"/>
      <c r="E3963" s="655"/>
    </row>
    <row r="3964" spans="1:7">
      <c r="A3964" s="660" t="s">
        <v>19072</v>
      </c>
      <c r="B3964" s="402"/>
      <c r="C3964" s="403"/>
      <c r="D3964" s="404"/>
      <c r="E3964" s="655"/>
    </row>
    <row r="3965" spans="1:7">
      <c r="A3965" s="660" t="s">
        <v>19073</v>
      </c>
      <c r="B3965" s="402"/>
      <c r="C3965" s="403"/>
      <c r="D3965" s="404"/>
      <c r="E3965" s="655"/>
    </row>
    <row r="3966" spans="1:7">
      <c r="A3966" s="660" t="s">
        <v>19074</v>
      </c>
      <c r="B3966" s="402"/>
      <c r="C3966" s="403" t="s">
        <v>19115</v>
      </c>
      <c r="D3966" s="404"/>
      <c r="E3966" s="655"/>
    </row>
    <row r="3967" spans="1:7">
      <c r="A3967" s="660" t="s">
        <v>19075</v>
      </c>
      <c r="B3967" s="402"/>
      <c r="C3967" s="403"/>
      <c r="D3967" s="404" t="s">
        <v>19077</v>
      </c>
      <c r="E3967" s="655"/>
      <c r="F3967" s="400" t="s">
        <v>19078</v>
      </c>
      <c r="G3967" s="400" t="s">
        <v>19076</v>
      </c>
    </row>
    <row r="3968" spans="1:7">
      <c r="A3968" s="660" t="s">
        <v>19079</v>
      </c>
      <c r="B3968" s="402" t="s">
        <v>19080</v>
      </c>
      <c r="C3968" s="403"/>
      <c r="D3968" s="404" t="s">
        <v>19081</v>
      </c>
      <c r="E3968" s="655" t="s">
        <v>19082</v>
      </c>
    </row>
    <row r="3969" spans="1:7">
      <c r="A3969" s="660"/>
      <c r="B3969" s="402"/>
      <c r="C3969" s="403"/>
      <c r="D3969" s="404" t="s">
        <v>19083</v>
      </c>
      <c r="E3969" s="655" t="s">
        <v>19084</v>
      </c>
    </row>
    <row r="3970" spans="1:7">
      <c r="A3970" s="660" t="s">
        <v>20415</v>
      </c>
      <c r="B3970" s="402"/>
      <c r="C3970" s="403"/>
      <c r="D3970" s="404"/>
      <c r="E3970" s="655"/>
    </row>
    <row r="3971" spans="1:7">
      <c r="A3971" s="660">
        <v>39814</v>
      </c>
      <c r="B3971" s="402" t="s">
        <v>20416</v>
      </c>
      <c r="C3971" s="403"/>
      <c r="D3971" s="404" t="s">
        <v>18987</v>
      </c>
      <c r="E3971" s="655">
        <v>29.53</v>
      </c>
      <c r="G3971" s="400" t="s">
        <v>90</v>
      </c>
    </row>
    <row r="3972" spans="1:7">
      <c r="A3972" s="660" t="s">
        <v>20417</v>
      </c>
      <c r="B3972" s="402"/>
      <c r="C3972" s="403"/>
      <c r="D3972" s="404"/>
      <c r="E3972" s="655"/>
    </row>
    <row r="3973" spans="1:7">
      <c r="A3973" s="660" t="s">
        <v>20418</v>
      </c>
      <c r="B3973" s="402"/>
      <c r="C3973" s="403"/>
      <c r="D3973" s="404"/>
      <c r="E3973" s="655"/>
    </row>
    <row r="3974" spans="1:7">
      <c r="A3974" s="660">
        <v>12624</v>
      </c>
      <c r="B3974" s="402" t="s">
        <v>20419</v>
      </c>
      <c r="C3974" s="403"/>
      <c r="D3974" s="404" t="s">
        <v>18987</v>
      </c>
      <c r="E3974" s="655">
        <v>8.93</v>
      </c>
      <c r="G3974" s="400" t="s">
        <v>108</v>
      </c>
    </row>
    <row r="3975" spans="1:7">
      <c r="A3975" s="660" t="s">
        <v>19424</v>
      </c>
      <c r="B3975" s="402"/>
      <c r="C3975" s="403"/>
      <c r="D3975" s="404"/>
      <c r="E3975" s="655"/>
    </row>
    <row r="3976" spans="1:7">
      <c r="A3976" s="660">
        <v>10638</v>
      </c>
      <c r="B3976" s="402" t="s">
        <v>20420</v>
      </c>
      <c r="C3976" s="403"/>
      <c r="D3976" s="404" t="s">
        <v>18987</v>
      </c>
      <c r="E3976" s="655">
        <v>300692.84999999998</v>
      </c>
      <c r="G3976" s="400" t="s">
        <v>108</v>
      </c>
    </row>
    <row r="3977" spans="1:7">
      <c r="A3977" s="660" t="s">
        <v>20421</v>
      </c>
      <c r="B3977" s="402"/>
      <c r="C3977" s="403"/>
      <c r="D3977" s="404"/>
      <c r="E3977" s="655"/>
    </row>
    <row r="3978" spans="1:7">
      <c r="A3978" s="660" t="s">
        <v>20422</v>
      </c>
      <c r="B3978" s="402"/>
      <c r="C3978" s="403"/>
      <c r="D3978" s="404"/>
      <c r="E3978" s="655"/>
    </row>
    <row r="3979" spans="1:7">
      <c r="A3979" s="660">
        <v>10635</v>
      </c>
      <c r="B3979" s="402" t="s">
        <v>20423</v>
      </c>
      <c r="C3979" s="403"/>
      <c r="D3979" s="404" t="s">
        <v>18987</v>
      </c>
      <c r="E3979" s="655">
        <v>103934.74</v>
      </c>
      <c r="G3979" s="400" t="s">
        <v>108</v>
      </c>
    </row>
    <row r="3980" spans="1:7">
      <c r="A3980" s="660" t="s">
        <v>20424</v>
      </c>
      <c r="B3980" s="402"/>
      <c r="C3980" s="403"/>
      <c r="D3980" s="404"/>
      <c r="E3980" s="655"/>
    </row>
    <row r="3981" spans="1:7">
      <c r="A3981" s="660" t="s">
        <v>20425</v>
      </c>
      <c r="B3981" s="402"/>
      <c r="C3981" s="403"/>
      <c r="D3981" s="404"/>
      <c r="E3981" s="655"/>
    </row>
    <row r="3982" spans="1:7">
      <c r="A3982" s="660">
        <v>10634</v>
      </c>
      <c r="B3982" s="402" t="s">
        <v>20423</v>
      </c>
      <c r="C3982" s="403"/>
      <c r="D3982" s="404" t="s">
        <v>18991</v>
      </c>
      <c r="E3982" s="655">
        <v>89000</v>
      </c>
      <c r="G3982" s="400" t="s">
        <v>108</v>
      </c>
    </row>
    <row r="3983" spans="1:7">
      <c r="A3983" s="660" t="s">
        <v>20426</v>
      </c>
      <c r="B3983" s="402"/>
      <c r="C3983" s="403"/>
      <c r="D3983" s="404"/>
      <c r="E3983" s="655"/>
    </row>
    <row r="3984" spans="1:7">
      <c r="A3984" s="660" t="s">
        <v>20427</v>
      </c>
      <c r="B3984" s="402"/>
      <c r="C3984" s="403"/>
      <c r="D3984" s="404"/>
      <c r="E3984" s="655"/>
    </row>
    <row r="3985" spans="1:7">
      <c r="A3985" s="660">
        <v>10636</v>
      </c>
      <c r="B3985" s="402" t="s">
        <v>20423</v>
      </c>
      <c r="C3985" s="403"/>
      <c r="D3985" s="404" t="s">
        <v>18987</v>
      </c>
      <c r="E3985" s="655">
        <v>195999.79</v>
      </c>
      <c r="G3985" s="400" t="s">
        <v>108</v>
      </c>
    </row>
    <row r="3986" spans="1:7">
      <c r="A3986" s="660" t="s">
        <v>20421</v>
      </c>
      <c r="B3986" s="402"/>
      <c r="C3986" s="403"/>
      <c r="D3986" s="404"/>
      <c r="E3986" s="655"/>
    </row>
    <row r="3987" spans="1:7">
      <c r="A3987" s="660" t="s">
        <v>20428</v>
      </c>
      <c r="B3987" s="402"/>
      <c r="C3987" s="403"/>
      <c r="D3987" s="404"/>
      <c r="E3987" s="655"/>
    </row>
    <row r="3988" spans="1:7">
      <c r="A3988" s="660">
        <v>10637</v>
      </c>
      <c r="B3988" s="402" t="s">
        <v>20423</v>
      </c>
      <c r="C3988" s="403"/>
      <c r="D3988" s="404" t="s">
        <v>18987</v>
      </c>
      <c r="E3988" s="655">
        <v>205017.85</v>
      </c>
      <c r="G3988" s="400" t="s">
        <v>108</v>
      </c>
    </row>
    <row r="3989" spans="1:7">
      <c r="A3989" s="660" t="s">
        <v>20421</v>
      </c>
      <c r="B3989" s="402"/>
      <c r="C3989" s="403"/>
      <c r="D3989" s="404"/>
      <c r="E3989" s="655"/>
    </row>
    <row r="3990" spans="1:7">
      <c r="A3990" s="660" t="s">
        <v>20429</v>
      </c>
      <c r="B3990" s="402"/>
      <c r="C3990" s="403"/>
      <c r="D3990" s="404"/>
      <c r="E3990" s="655"/>
    </row>
    <row r="3991" spans="1:7">
      <c r="A3991" s="660">
        <v>517</v>
      </c>
      <c r="B3991" s="402" t="s">
        <v>2592</v>
      </c>
      <c r="C3991" s="403"/>
      <c r="D3991" s="404" t="s">
        <v>18987</v>
      </c>
      <c r="E3991" s="655">
        <v>5.45</v>
      </c>
    </row>
    <row r="3992" spans="1:7">
      <c r="A3992" s="660">
        <v>506</v>
      </c>
      <c r="B3992" s="402" t="s">
        <v>20430</v>
      </c>
      <c r="C3992" s="403"/>
      <c r="D3992" s="404" t="s">
        <v>18991</v>
      </c>
      <c r="E3992" s="655">
        <v>1540.38</v>
      </c>
      <c r="G3992" s="400" t="s">
        <v>2117</v>
      </c>
    </row>
    <row r="3993" spans="1:7">
      <c r="A3993" s="660" t="s">
        <v>20431</v>
      </c>
      <c r="B3993" s="402"/>
      <c r="C3993" s="403"/>
      <c r="D3993" s="404"/>
      <c r="E3993" s="655"/>
    </row>
    <row r="3994" spans="1:7">
      <c r="A3994" s="660">
        <v>504</v>
      </c>
      <c r="B3994" s="402" t="s">
        <v>20432</v>
      </c>
      <c r="C3994" s="403"/>
      <c r="D3994" s="404" t="s">
        <v>18991</v>
      </c>
      <c r="E3994" s="655">
        <v>1464.85</v>
      </c>
      <c r="G3994" s="400" t="s">
        <v>2117</v>
      </c>
    </row>
    <row r="3995" spans="1:7">
      <c r="A3995" s="660" t="s">
        <v>20431</v>
      </c>
      <c r="B3995" s="402"/>
      <c r="C3995" s="403"/>
      <c r="D3995" s="404"/>
      <c r="E3995" s="655"/>
    </row>
    <row r="3996" spans="1:7">
      <c r="A3996" s="660">
        <v>503</v>
      </c>
      <c r="B3996" s="402" t="s">
        <v>20432</v>
      </c>
      <c r="C3996" s="403"/>
      <c r="D3996" s="404" t="s">
        <v>18991</v>
      </c>
      <c r="E3996" s="655">
        <v>1.46</v>
      </c>
      <c r="G3996" s="400" t="s">
        <v>118</v>
      </c>
    </row>
    <row r="3997" spans="1:7">
      <c r="A3997" s="660" t="s">
        <v>20431</v>
      </c>
      <c r="B3997" s="402"/>
      <c r="C3997" s="403"/>
      <c r="D3997" s="404"/>
      <c r="E3997" s="655"/>
    </row>
    <row r="3998" spans="1:7">
      <c r="A3998" s="660">
        <v>508</v>
      </c>
      <c r="B3998" s="402" t="s">
        <v>20433</v>
      </c>
      <c r="C3998" s="403"/>
      <c r="D3998" s="404" t="s">
        <v>18991</v>
      </c>
      <c r="E3998" s="655">
        <v>1.43</v>
      </c>
      <c r="G3998" s="400" t="s">
        <v>118</v>
      </c>
    </row>
    <row r="3999" spans="1:7">
      <c r="A3999" s="660" t="s">
        <v>20431</v>
      </c>
      <c r="B3999" s="402"/>
      <c r="C3999" s="403"/>
      <c r="D3999" s="404"/>
      <c r="E3999" s="655"/>
    </row>
    <row r="4000" spans="1:7">
      <c r="A4000" s="660">
        <v>505</v>
      </c>
      <c r="B4000" s="402" t="s">
        <v>20434</v>
      </c>
      <c r="C4000" s="403"/>
      <c r="D4000" s="404" t="s">
        <v>18991</v>
      </c>
      <c r="E4000" s="655">
        <v>1.54</v>
      </c>
      <c r="G4000" s="400" t="s">
        <v>118</v>
      </c>
    </row>
    <row r="4001" spans="1:6">
      <c r="A4001" s="660" t="s">
        <v>20431</v>
      </c>
      <c r="B4001" s="402"/>
      <c r="C4001" s="403"/>
      <c r="D4001" s="404"/>
      <c r="E4001" s="655"/>
    </row>
    <row r="4002" spans="1:6">
      <c r="A4002" s="660">
        <v>2696</v>
      </c>
      <c r="B4002" s="402" t="s">
        <v>2593</v>
      </c>
      <c r="C4002" s="403" t="s">
        <v>90</v>
      </c>
      <c r="D4002" s="404" t="s">
        <v>18991</v>
      </c>
      <c r="E4002" s="655">
        <v>12.82</v>
      </c>
    </row>
    <row r="4003" spans="1:6">
      <c r="A4003" s="660">
        <v>40928</v>
      </c>
      <c r="B4003" s="402" t="s">
        <v>20435</v>
      </c>
      <c r="C4003" s="403" t="s">
        <v>1476</v>
      </c>
      <c r="D4003" s="404" t="s">
        <v>18987</v>
      </c>
      <c r="E4003" s="655">
        <v>2259.58</v>
      </c>
    </row>
    <row r="4004" spans="1:6">
      <c r="A4004" s="660">
        <v>4083</v>
      </c>
      <c r="B4004" s="402" t="s">
        <v>106</v>
      </c>
      <c r="C4004" s="403"/>
      <c r="D4004" s="404" t="s">
        <v>18991</v>
      </c>
      <c r="E4004" s="655">
        <v>28.54</v>
      </c>
    </row>
    <row r="4005" spans="1:6">
      <c r="A4005" s="660">
        <v>40818</v>
      </c>
      <c r="B4005" s="402" t="s">
        <v>2594</v>
      </c>
      <c r="C4005" s="403" t="s">
        <v>1476</v>
      </c>
      <c r="D4005" s="404" t="s">
        <v>18987</v>
      </c>
      <c r="E4005" s="655">
        <v>5030.2700000000004</v>
      </c>
    </row>
    <row r="4006" spans="1:6">
      <c r="A4006" s="660">
        <v>2705</v>
      </c>
      <c r="B4006" s="402" t="s">
        <v>2595</v>
      </c>
      <c r="C4006" s="403" t="s">
        <v>2596</v>
      </c>
      <c r="D4006" s="404" t="s">
        <v>18987</v>
      </c>
      <c r="E4006" s="655">
        <v>0.59</v>
      </c>
    </row>
    <row r="4007" spans="1:6">
      <c r="A4007" s="660">
        <v>11683</v>
      </c>
      <c r="B4007" s="402" t="s">
        <v>2597</v>
      </c>
      <c r="C4007" s="403" t="s">
        <v>108</v>
      </c>
      <c r="D4007" s="404" t="s">
        <v>18987</v>
      </c>
      <c r="E4007" s="655">
        <v>23.43</v>
      </c>
    </row>
    <row r="4008" spans="1:6">
      <c r="A4008" s="660">
        <v>11684</v>
      </c>
      <c r="B4008" s="402" t="s">
        <v>2598</v>
      </c>
      <c r="C4008" s="403" t="s">
        <v>108</v>
      </c>
      <c r="D4008" s="404" t="s">
        <v>18987</v>
      </c>
      <c r="E4008" s="655">
        <v>25.65</v>
      </c>
    </row>
    <row r="4009" spans="1:6">
      <c r="A4009" s="660">
        <v>6141</v>
      </c>
      <c r="B4009" s="402" t="s">
        <v>2599</v>
      </c>
      <c r="C4009" s="403"/>
      <c r="D4009" s="404" t="s">
        <v>18987</v>
      </c>
      <c r="E4009" s="655">
        <v>2.66</v>
      </c>
      <c r="F4009" s="400" t="s">
        <v>108</v>
      </c>
    </row>
    <row r="4010" spans="1:6">
      <c r="A4010" s="660">
        <v>11681</v>
      </c>
      <c r="B4010" s="402" t="s">
        <v>2600</v>
      </c>
      <c r="C4010" s="403"/>
      <c r="D4010" s="404" t="s">
        <v>18987</v>
      </c>
      <c r="E4010" s="655">
        <v>4.91</v>
      </c>
      <c r="F4010" s="400" t="s">
        <v>108</v>
      </c>
    </row>
    <row r="4011" spans="1:6">
      <c r="A4011" s="660">
        <v>2706</v>
      </c>
      <c r="B4011" s="402" t="s">
        <v>98</v>
      </c>
      <c r="C4011" s="403" t="s">
        <v>90</v>
      </c>
      <c r="D4011" s="404" t="s">
        <v>18991</v>
      </c>
      <c r="E4011" s="655">
        <v>64.87</v>
      </c>
    </row>
    <row r="4012" spans="1:6">
      <c r="A4012" s="660">
        <v>40811</v>
      </c>
      <c r="B4012" s="402" t="s">
        <v>2601</v>
      </c>
      <c r="C4012" s="403" t="s">
        <v>1476</v>
      </c>
      <c r="D4012" s="404" t="s">
        <v>18987</v>
      </c>
      <c r="E4012" s="655">
        <v>11432.43</v>
      </c>
    </row>
    <row r="4013" spans="1:6">
      <c r="A4013" s="660">
        <v>2707</v>
      </c>
      <c r="B4013" s="402" t="s">
        <v>2602</v>
      </c>
      <c r="C4013" s="403" t="s">
        <v>90</v>
      </c>
      <c r="D4013" s="404" t="s">
        <v>18987</v>
      </c>
      <c r="E4013" s="655">
        <v>81.7</v>
      </c>
    </row>
    <row r="4014" spans="1:6">
      <c r="A4014" s="660">
        <v>40813</v>
      </c>
      <c r="B4014" s="402" t="s">
        <v>2603</v>
      </c>
      <c r="C4014" s="403" t="s">
        <v>1476</v>
      </c>
      <c r="D4014" s="404" t="s">
        <v>18987</v>
      </c>
      <c r="E4014" s="655">
        <v>14398.61</v>
      </c>
    </row>
    <row r="4015" spans="1:6">
      <c r="A4015" s="660">
        <v>2708</v>
      </c>
      <c r="B4015" s="402" t="s">
        <v>2604</v>
      </c>
      <c r="C4015" s="403" t="s">
        <v>90</v>
      </c>
      <c r="D4015" s="404" t="s">
        <v>18987</v>
      </c>
      <c r="E4015" s="655">
        <v>107.32</v>
      </c>
    </row>
    <row r="4016" spans="1:6">
      <c r="A4016" s="660">
        <v>40814</v>
      </c>
      <c r="B4016" s="402" t="s">
        <v>2605</v>
      </c>
      <c r="C4016" s="403" t="s">
        <v>1476</v>
      </c>
      <c r="D4016" s="404" t="s">
        <v>18987</v>
      </c>
      <c r="E4016" s="655">
        <v>18914.45</v>
      </c>
    </row>
    <row r="4017" spans="1:7">
      <c r="A4017" s="660">
        <v>34779</v>
      </c>
      <c r="B4017" s="402" t="s">
        <v>2606</v>
      </c>
      <c r="C4017" s="403"/>
      <c r="D4017" s="404" t="s">
        <v>18987</v>
      </c>
      <c r="E4017" s="655">
        <v>64.87</v>
      </c>
    </row>
    <row r="4018" spans="1:7">
      <c r="A4018" s="660">
        <v>40936</v>
      </c>
      <c r="B4018" s="402" t="s">
        <v>20436</v>
      </c>
      <c r="C4018" s="403" t="s">
        <v>1476</v>
      </c>
      <c r="D4018" s="404" t="s">
        <v>18987</v>
      </c>
      <c r="E4018" s="655">
        <v>11432.43</v>
      </c>
    </row>
    <row r="4019" spans="1:7">
      <c r="A4019" s="660">
        <v>34780</v>
      </c>
      <c r="B4019" s="402" t="s">
        <v>2607</v>
      </c>
      <c r="C4019" s="403"/>
      <c r="D4019" s="404" t="s">
        <v>18987</v>
      </c>
      <c r="E4019" s="655">
        <v>81.98</v>
      </c>
    </row>
    <row r="4020" spans="1:7">
      <c r="A4020" s="660">
        <v>40937</v>
      </c>
      <c r="B4020" s="402" t="s">
        <v>20437</v>
      </c>
      <c r="C4020" s="403" t="s">
        <v>1476</v>
      </c>
      <c r="D4020" s="404" t="s">
        <v>18987</v>
      </c>
      <c r="E4020" s="655">
        <v>14446.86</v>
      </c>
    </row>
    <row r="4021" spans="1:7">
      <c r="A4021" s="660">
        <v>34782</v>
      </c>
      <c r="B4021" s="402" t="s">
        <v>2608</v>
      </c>
      <c r="C4021" s="403"/>
      <c r="D4021" s="404" t="s">
        <v>18987</v>
      </c>
      <c r="E4021" s="655">
        <v>107.32</v>
      </c>
    </row>
    <row r="4022" spans="1:7">
      <c r="A4022" s="660">
        <v>40938</v>
      </c>
      <c r="B4022" s="402" t="s">
        <v>20438</v>
      </c>
      <c r="C4022" s="403" t="s">
        <v>1476</v>
      </c>
      <c r="D4022" s="404" t="s">
        <v>18987</v>
      </c>
      <c r="E4022" s="655">
        <v>18914.45</v>
      </c>
    </row>
    <row r="4023" spans="1:7">
      <c r="A4023" s="660">
        <v>34783</v>
      </c>
      <c r="B4023" s="402" t="s">
        <v>2609</v>
      </c>
      <c r="C4023" s="403"/>
      <c r="D4023" s="404" t="s">
        <v>18987</v>
      </c>
      <c r="E4023" s="655">
        <v>74.92</v>
      </c>
    </row>
    <row r="4024" spans="1:7">
      <c r="A4024" s="660" t="s">
        <v>19024</v>
      </c>
      <c r="B4024" s="402"/>
      <c r="C4024" s="403"/>
      <c r="D4024" s="404"/>
      <c r="E4024" s="655"/>
    </row>
    <row r="4025" spans="1:7">
      <c r="A4025" s="660" t="s">
        <v>19067</v>
      </c>
      <c r="B4025" s="402"/>
      <c r="C4025" s="403"/>
      <c r="D4025" s="404"/>
      <c r="E4025" s="655"/>
      <c r="G4025" s="400" t="s">
        <v>19068</v>
      </c>
    </row>
    <row r="4026" spans="1:7">
      <c r="A4026" s="660" t="s">
        <v>19069</v>
      </c>
      <c r="B4026" s="402"/>
      <c r="C4026" s="403"/>
      <c r="D4026" s="404"/>
      <c r="E4026" s="655"/>
    </row>
    <row r="4027" spans="1:7">
      <c r="A4027" s="660" t="s">
        <v>19070</v>
      </c>
      <c r="B4027" s="402"/>
      <c r="C4027" s="403"/>
      <c r="D4027" s="404"/>
      <c r="E4027" s="655"/>
    </row>
    <row r="4028" spans="1:7">
      <c r="A4028" s="660" t="s">
        <v>19071</v>
      </c>
      <c r="B4028" s="402"/>
      <c r="C4028" s="403"/>
      <c r="D4028" s="404"/>
      <c r="E4028" s="655"/>
    </row>
    <row r="4029" spans="1:7">
      <c r="A4029" s="660" t="s">
        <v>19072</v>
      </c>
      <c r="B4029" s="402"/>
      <c r="C4029" s="403"/>
      <c r="D4029" s="404"/>
      <c r="E4029" s="655"/>
    </row>
    <row r="4030" spans="1:7">
      <c r="A4030" s="660" t="s">
        <v>19073</v>
      </c>
      <c r="B4030" s="402"/>
      <c r="C4030" s="403"/>
      <c r="D4030" s="404"/>
      <c r="E4030" s="655"/>
    </row>
    <row r="4031" spans="1:7">
      <c r="A4031" s="660" t="s">
        <v>19074</v>
      </c>
      <c r="B4031" s="402"/>
      <c r="C4031" s="403" t="s">
        <v>19115</v>
      </c>
      <c r="D4031" s="404"/>
      <c r="E4031" s="655"/>
    </row>
    <row r="4032" spans="1:7">
      <c r="A4032" s="660" t="s">
        <v>19075</v>
      </c>
      <c r="B4032" s="402"/>
      <c r="C4032" s="403"/>
      <c r="D4032" s="404" t="s">
        <v>19077</v>
      </c>
      <c r="E4032" s="655"/>
      <c r="F4032" s="400" t="s">
        <v>19078</v>
      </c>
      <c r="G4032" s="400" t="s">
        <v>19076</v>
      </c>
    </row>
    <row r="4033" spans="1:7">
      <c r="A4033" s="660" t="s">
        <v>19079</v>
      </c>
      <c r="B4033" s="402" t="s">
        <v>19080</v>
      </c>
      <c r="C4033" s="403"/>
      <c r="D4033" s="404" t="s">
        <v>19081</v>
      </c>
      <c r="E4033" s="655" t="s">
        <v>19082</v>
      </c>
    </row>
    <row r="4034" spans="1:7">
      <c r="A4034" s="660"/>
      <c r="B4034" s="402"/>
      <c r="C4034" s="403"/>
      <c r="D4034" s="404" t="s">
        <v>19083</v>
      </c>
      <c r="E4034" s="655" t="s">
        <v>19084</v>
      </c>
    </row>
    <row r="4035" spans="1:7">
      <c r="A4035" s="660">
        <v>40939</v>
      </c>
      <c r="B4035" s="402" t="s">
        <v>20439</v>
      </c>
      <c r="C4035" s="403" t="s">
        <v>1476</v>
      </c>
      <c r="D4035" s="404" t="s">
        <v>18987</v>
      </c>
      <c r="E4035" s="655">
        <v>13202.1</v>
      </c>
    </row>
    <row r="4036" spans="1:7">
      <c r="A4036" s="660">
        <v>34785</v>
      </c>
      <c r="B4036" s="402" t="s">
        <v>2610</v>
      </c>
      <c r="C4036" s="403"/>
      <c r="D4036" s="404" t="s">
        <v>18987</v>
      </c>
      <c r="E4036" s="655">
        <v>64.87</v>
      </c>
    </row>
    <row r="4037" spans="1:7">
      <c r="A4037" s="660">
        <v>40940</v>
      </c>
      <c r="B4037" s="402" t="s">
        <v>20440</v>
      </c>
      <c r="C4037" s="403" t="s">
        <v>1476</v>
      </c>
      <c r="D4037" s="404" t="s">
        <v>18987</v>
      </c>
      <c r="E4037" s="655">
        <v>11430.5</v>
      </c>
    </row>
    <row r="4038" spans="1:7">
      <c r="A4038" s="660">
        <v>11554</v>
      </c>
      <c r="B4038" s="402" t="s">
        <v>2611</v>
      </c>
      <c r="C4038" s="403"/>
      <c r="D4038" s="404" t="s">
        <v>18987</v>
      </c>
      <c r="E4038" s="655">
        <v>5.47</v>
      </c>
      <c r="F4038" s="400" t="s">
        <v>108</v>
      </c>
    </row>
    <row r="4039" spans="1:7">
      <c r="A4039" s="660">
        <v>38403</v>
      </c>
      <c r="B4039" s="402" t="s">
        <v>2612</v>
      </c>
      <c r="C4039" s="403" t="s">
        <v>108</v>
      </c>
      <c r="D4039" s="404" t="s">
        <v>18987</v>
      </c>
      <c r="E4039" s="655">
        <v>23.75</v>
      </c>
    </row>
    <row r="4040" spans="1:7">
      <c r="A4040" s="660">
        <v>37774</v>
      </c>
      <c r="B4040" s="402" t="s">
        <v>20441</v>
      </c>
      <c r="C4040" s="403"/>
      <c r="D4040" s="404" t="s">
        <v>18980</v>
      </c>
      <c r="E4040" s="655">
        <v>110151.42</v>
      </c>
      <c r="G4040" s="400" t="s">
        <v>108</v>
      </c>
    </row>
    <row r="4041" spans="1:7">
      <c r="A4041" s="660" t="s">
        <v>20442</v>
      </c>
      <c r="B4041" s="402"/>
      <c r="C4041" s="403"/>
      <c r="D4041" s="404"/>
      <c r="E4041" s="655"/>
    </row>
    <row r="4042" spans="1:7">
      <c r="A4042" s="660" t="s">
        <v>20443</v>
      </c>
      <c r="B4042" s="402"/>
      <c r="C4042" s="403"/>
      <c r="D4042" s="404"/>
      <c r="E4042" s="655"/>
    </row>
    <row r="4043" spans="1:7">
      <c r="A4043" s="660">
        <v>38630</v>
      </c>
      <c r="B4043" s="402" t="s">
        <v>20444</v>
      </c>
      <c r="C4043" s="403"/>
      <c r="D4043" s="404" t="s">
        <v>18987</v>
      </c>
      <c r="E4043" s="655">
        <v>879030.46</v>
      </c>
      <c r="G4043" s="400" t="s">
        <v>108</v>
      </c>
    </row>
    <row r="4044" spans="1:7">
      <c r="A4044" s="660" t="s">
        <v>20445</v>
      </c>
      <c r="B4044" s="402"/>
      <c r="C4044" s="403"/>
      <c r="D4044" s="404"/>
      <c r="E4044" s="655"/>
    </row>
    <row r="4045" spans="1:7">
      <c r="A4045" s="660" t="s">
        <v>20446</v>
      </c>
      <c r="B4045" s="402"/>
      <c r="C4045" s="403"/>
      <c r="D4045" s="404"/>
      <c r="E4045" s="655"/>
    </row>
    <row r="4046" spans="1:7">
      <c r="A4046" s="660">
        <v>38629</v>
      </c>
      <c r="B4046" s="402" t="s">
        <v>20447</v>
      </c>
      <c r="C4046" s="403"/>
      <c r="D4046" s="404" t="s">
        <v>18987</v>
      </c>
      <c r="E4046" s="655">
        <v>1308480.46</v>
      </c>
      <c r="G4046" s="400" t="s">
        <v>108</v>
      </c>
    </row>
    <row r="4047" spans="1:7">
      <c r="A4047" s="660" t="s">
        <v>20448</v>
      </c>
      <c r="B4047" s="402"/>
      <c r="C4047" s="403"/>
      <c r="D4047" s="404"/>
      <c r="E4047" s="655"/>
    </row>
    <row r="4048" spans="1:7">
      <c r="A4048" s="660" t="s">
        <v>20449</v>
      </c>
      <c r="B4048" s="402"/>
      <c r="C4048" s="403"/>
      <c r="D4048" s="404"/>
      <c r="E4048" s="655"/>
    </row>
    <row r="4049" spans="1:7">
      <c r="A4049" s="660">
        <v>38476</v>
      </c>
      <c r="B4049" s="402" t="s">
        <v>2613</v>
      </c>
      <c r="C4049" s="403"/>
      <c r="D4049" s="404" t="s">
        <v>18987</v>
      </c>
      <c r="E4049" s="655">
        <v>178.55</v>
      </c>
      <c r="F4049" s="400" t="s">
        <v>108</v>
      </c>
    </row>
    <row r="4050" spans="1:7">
      <c r="A4050" s="660">
        <v>38477</v>
      </c>
      <c r="B4050" s="402" t="s">
        <v>2614</v>
      </c>
      <c r="C4050" s="403" t="s">
        <v>108</v>
      </c>
      <c r="D4050" s="404" t="s">
        <v>18987</v>
      </c>
      <c r="E4050" s="655">
        <v>505.65</v>
      </c>
    </row>
    <row r="4051" spans="1:7">
      <c r="A4051" s="660">
        <v>2720</v>
      </c>
      <c r="B4051" s="402" t="s">
        <v>2615</v>
      </c>
      <c r="C4051" s="403"/>
      <c r="D4051" s="404" t="s">
        <v>18987</v>
      </c>
      <c r="E4051" s="655">
        <v>97.76</v>
      </c>
      <c r="G4051" s="400" t="s">
        <v>90</v>
      </c>
    </row>
    <row r="4052" spans="1:7">
      <c r="A4052" s="660">
        <v>36483</v>
      </c>
      <c r="B4052" s="402" t="s">
        <v>20450</v>
      </c>
      <c r="C4052" s="403"/>
      <c r="D4052" s="404" t="s">
        <v>18987</v>
      </c>
      <c r="E4052" s="655">
        <v>395781.25</v>
      </c>
      <c r="G4052" s="400" t="s">
        <v>108</v>
      </c>
    </row>
    <row r="4053" spans="1:7">
      <c r="A4053" s="660" t="s">
        <v>20451</v>
      </c>
      <c r="B4053" s="402"/>
      <c r="C4053" s="403"/>
      <c r="D4053" s="404"/>
      <c r="E4053" s="655"/>
    </row>
    <row r="4054" spans="1:7">
      <c r="A4054" s="660">
        <v>14525</v>
      </c>
      <c r="B4054" s="402" t="s">
        <v>20452</v>
      </c>
      <c r="C4054" s="403"/>
      <c r="D4054" s="404" t="s">
        <v>18987</v>
      </c>
      <c r="E4054" s="655">
        <v>414406.25</v>
      </c>
      <c r="F4054" s="400" t="s">
        <v>108</v>
      </c>
    </row>
    <row r="4055" spans="1:7">
      <c r="A4055" s="660" t="s">
        <v>20453</v>
      </c>
      <c r="B4055" s="402"/>
      <c r="C4055" s="403"/>
      <c r="D4055" s="404"/>
      <c r="E4055" s="655"/>
    </row>
    <row r="4056" spans="1:7">
      <c r="A4056" s="660">
        <v>36482</v>
      </c>
      <c r="B4056" s="402" t="s">
        <v>20454</v>
      </c>
      <c r="C4056" s="403"/>
      <c r="D4056" s="404" t="s">
        <v>18987</v>
      </c>
      <c r="E4056" s="655">
        <v>355411.07</v>
      </c>
      <c r="G4056" s="400" t="s">
        <v>108</v>
      </c>
    </row>
    <row r="4057" spans="1:7">
      <c r="A4057" s="660" t="s">
        <v>20455</v>
      </c>
      <c r="B4057" s="402"/>
      <c r="C4057" s="403"/>
      <c r="D4057" s="404"/>
      <c r="E4057" s="655"/>
    </row>
    <row r="4058" spans="1:7">
      <c r="A4058" s="660">
        <v>36408</v>
      </c>
      <c r="B4058" s="402" t="s">
        <v>20456</v>
      </c>
      <c r="C4058" s="403"/>
      <c r="D4058" s="404" t="s">
        <v>18987</v>
      </c>
      <c r="E4058" s="655">
        <v>424650</v>
      </c>
      <c r="G4058" s="400" t="s">
        <v>108</v>
      </c>
    </row>
    <row r="4059" spans="1:7">
      <c r="A4059" s="660" t="s">
        <v>20457</v>
      </c>
      <c r="B4059" s="402"/>
      <c r="C4059" s="403"/>
      <c r="D4059" s="404"/>
      <c r="E4059" s="655"/>
    </row>
    <row r="4060" spans="1:7">
      <c r="A4060" s="660">
        <v>2723</v>
      </c>
      <c r="B4060" s="402" t="s">
        <v>20458</v>
      </c>
      <c r="C4060" s="403"/>
      <c r="D4060" s="404" t="s">
        <v>18987</v>
      </c>
      <c r="E4060" s="655">
        <v>325937.5</v>
      </c>
      <c r="G4060" s="400" t="s">
        <v>108</v>
      </c>
    </row>
    <row r="4061" spans="1:7">
      <c r="A4061" s="660" t="s">
        <v>20459</v>
      </c>
      <c r="B4061" s="402"/>
      <c r="C4061" s="403"/>
      <c r="D4061" s="404"/>
      <c r="E4061" s="655"/>
    </row>
    <row r="4062" spans="1:7">
      <c r="A4062" s="660">
        <v>36481</v>
      </c>
      <c r="B4062" s="402" t="s">
        <v>20460</v>
      </c>
      <c r="C4062" s="403"/>
      <c r="D4062" s="404" t="s">
        <v>18987</v>
      </c>
      <c r="E4062" s="655">
        <v>388796.87</v>
      </c>
      <c r="G4062" s="400" t="s">
        <v>108</v>
      </c>
    </row>
    <row r="4063" spans="1:7">
      <c r="A4063" s="660" t="s">
        <v>20461</v>
      </c>
      <c r="B4063" s="402"/>
      <c r="C4063" s="403"/>
      <c r="D4063" s="404"/>
      <c r="E4063" s="655"/>
    </row>
    <row r="4064" spans="1:7">
      <c r="A4064" s="660">
        <v>10685</v>
      </c>
      <c r="B4064" s="402" t="s">
        <v>20462</v>
      </c>
      <c r="C4064" s="403"/>
      <c r="D4064" s="404" t="s">
        <v>18991</v>
      </c>
      <c r="E4064" s="655">
        <v>372500</v>
      </c>
      <c r="G4064" s="400" t="s">
        <v>108</v>
      </c>
    </row>
    <row r="4065" spans="1:7">
      <c r="A4065" s="660" t="s">
        <v>20463</v>
      </c>
      <c r="B4065" s="402"/>
      <c r="C4065" s="403"/>
      <c r="D4065" s="404"/>
      <c r="E4065" s="655"/>
    </row>
    <row r="4066" spans="1:7">
      <c r="A4066" s="660">
        <v>10749</v>
      </c>
      <c r="B4066" s="402" t="s">
        <v>20464</v>
      </c>
      <c r="C4066" s="403"/>
      <c r="D4066" s="404" t="s">
        <v>18987</v>
      </c>
      <c r="E4066" s="655">
        <v>5.49</v>
      </c>
      <c r="G4066" s="400" t="s">
        <v>1476</v>
      </c>
    </row>
    <row r="4067" spans="1:7">
      <c r="A4067" s="660" t="s">
        <v>20465</v>
      </c>
      <c r="B4067" s="402"/>
      <c r="C4067" s="403"/>
      <c r="D4067" s="404"/>
      <c r="E4067" s="655"/>
    </row>
    <row r="4068" spans="1:7">
      <c r="A4068" s="660" t="s">
        <v>19219</v>
      </c>
      <c r="B4068" s="402"/>
      <c r="C4068" s="403"/>
      <c r="D4068" s="404"/>
      <c r="E4068" s="655"/>
    </row>
    <row r="4069" spans="1:7">
      <c r="A4069" s="660">
        <v>4111</v>
      </c>
      <c r="B4069" s="402" t="s">
        <v>2616</v>
      </c>
      <c r="C4069" s="403" t="s">
        <v>108</v>
      </c>
      <c r="D4069" s="404" t="s">
        <v>18987</v>
      </c>
      <c r="E4069" s="655">
        <v>23.52</v>
      </c>
    </row>
    <row r="4070" spans="1:7">
      <c r="A4070" s="660">
        <v>26021</v>
      </c>
      <c r="B4070" s="402" t="s">
        <v>20466</v>
      </c>
      <c r="C4070" s="403"/>
      <c r="D4070" s="404" t="s">
        <v>18987</v>
      </c>
      <c r="E4070" s="655">
        <v>39.049999999999997</v>
      </c>
      <c r="G4070" s="400" t="s">
        <v>108</v>
      </c>
    </row>
    <row r="4071" spans="1:7">
      <c r="A4071" s="660" t="s">
        <v>20467</v>
      </c>
      <c r="B4071" s="402"/>
      <c r="C4071" s="403"/>
      <c r="D4071" s="404"/>
      <c r="E4071" s="655"/>
    </row>
    <row r="4072" spans="1:7">
      <c r="A4072" s="660">
        <v>12</v>
      </c>
      <c r="B4072" s="402" t="s">
        <v>2617</v>
      </c>
      <c r="C4072" s="403" t="s">
        <v>108</v>
      </c>
      <c r="D4072" s="404" t="s">
        <v>18991</v>
      </c>
      <c r="E4072" s="655">
        <v>7.5</v>
      </c>
    </row>
    <row r="4073" spans="1:7">
      <c r="A4073" s="660">
        <v>37554</v>
      </c>
      <c r="B4073" s="402" t="s">
        <v>20468</v>
      </c>
      <c r="C4073" s="403"/>
      <c r="D4073" s="404" t="s">
        <v>18987</v>
      </c>
      <c r="E4073" s="655">
        <v>140.91999999999999</v>
      </c>
      <c r="G4073" s="400" t="s">
        <v>108</v>
      </c>
    </row>
    <row r="4074" spans="1:7">
      <c r="A4074" s="660" t="s">
        <v>20469</v>
      </c>
      <c r="B4074" s="402"/>
      <c r="C4074" s="403"/>
      <c r="D4074" s="404"/>
      <c r="E4074" s="655"/>
    </row>
    <row r="4075" spans="1:7">
      <c r="A4075" s="660">
        <v>37555</v>
      </c>
      <c r="B4075" s="402" t="s">
        <v>20470</v>
      </c>
      <c r="C4075" s="403"/>
      <c r="D4075" s="404" t="s">
        <v>18987</v>
      </c>
      <c r="E4075" s="655">
        <v>171.42</v>
      </c>
      <c r="G4075" s="400" t="s">
        <v>108</v>
      </c>
    </row>
    <row r="4076" spans="1:7">
      <c r="A4076" s="660" t="s">
        <v>20469</v>
      </c>
      <c r="B4076" s="402"/>
      <c r="C4076" s="403"/>
      <c r="D4076" s="404"/>
      <c r="E4076" s="655"/>
    </row>
    <row r="4077" spans="1:7">
      <c r="A4077" s="660">
        <v>10902</v>
      </c>
      <c r="B4077" s="402" t="s">
        <v>20471</v>
      </c>
      <c r="C4077" s="403"/>
      <c r="D4077" s="404" t="s">
        <v>18987</v>
      </c>
      <c r="E4077" s="655">
        <v>43.01</v>
      </c>
      <c r="G4077" s="400" t="s">
        <v>108</v>
      </c>
    </row>
    <row r="4078" spans="1:7">
      <c r="A4078" s="660" t="s">
        <v>20472</v>
      </c>
      <c r="B4078" s="402"/>
      <c r="C4078" s="403"/>
      <c r="D4078" s="404"/>
      <c r="E4078" s="655"/>
    </row>
    <row r="4079" spans="1:7">
      <c r="A4079" s="660">
        <v>20965</v>
      </c>
      <c r="B4079" s="402" t="s">
        <v>20473</v>
      </c>
      <c r="C4079" s="403"/>
      <c r="D4079" s="404" t="s">
        <v>18987</v>
      </c>
      <c r="E4079" s="655">
        <v>43.41</v>
      </c>
      <c r="G4079" s="400" t="s">
        <v>108</v>
      </c>
    </row>
    <row r="4080" spans="1:7">
      <c r="A4080" s="660" t="s">
        <v>20472</v>
      </c>
      <c r="B4080" s="402"/>
      <c r="C4080" s="403"/>
      <c r="D4080" s="404"/>
      <c r="E4080" s="655"/>
    </row>
    <row r="4081" spans="1:7">
      <c r="A4081" s="660">
        <v>20966</v>
      </c>
      <c r="B4081" s="402" t="s">
        <v>20474</v>
      </c>
      <c r="C4081" s="403"/>
      <c r="D4081" s="404" t="s">
        <v>18987</v>
      </c>
      <c r="E4081" s="655">
        <v>46.74</v>
      </c>
      <c r="G4081" s="400" t="s">
        <v>108</v>
      </c>
    </row>
    <row r="4082" spans="1:7">
      <c r="A4082" s="660" t="s">
        <v>20472</v>
      </c>
      <c r="B4082" s="402"/>
      <c r="C4082" s="403"/>
      <c r="D4082" s="404"/>
      <c r="E4082" s="655"/>
    </row>
    <row r="4083" spans="1:7">
      <c r="A4083" s="660">
        <v>10903</v>
      </c>
      <c r="B4083" s="402" t="s">
        <v>20475</v>
      </c>
      <c r="C4083" s="403"/>
      <c r="D4083" s="404" t="s">
        <v>18987</v>
      </c>
      <c r="E4083" s="655">
        <v>70.849999999999994</v>
      </c>
      <c r="G4083" s="400" t="s">
        <v>108</v>
      </c>
    </row>
    <row r="4084" spans="1:7">
      <c r="A4084" s="660" t="s">
        <v>20472</v>
      </c>
      <c r="B4084" s="402"/>
      <c r="C4084" s="403"/>
      <c r="D4084" s="404"/>
      <c r="E4084" s="655"/>
    </row>
    <row r="4085" spans="1:7">
      <c r="A4085" s="660">
        <v>20967</v>
      </c>
      <c r="B4085" s="402" t="s">
        <v>20476</v>
      </c>
      <c r="C4085" s="403"/>
      <c r="D4085" s="404" t="s">
        <v>18987</v>
      </c>
      <c r="E4085" s="655">
        <v>70.849999999999994</v>
      </c>
      <c r="G4085" s="400" t="s">
        <v>108</v>
      </c>
    </row>
    <row r="4086" spans="1:7">
      <c r="A4086" s="660" t="s">
        <v>20472</v>
      </c>
      <c r="B4086" s="402"/>
      <c r="C4086" s="403"/>
      <c r="D4086" s="404"/>
      <c r="E4086" s="655"/>
    </row>
    <row r="4087" spans="1:7">
      <c r="A4087" s="660">
        <v>20968</v>
      </c>
      <c r="B4087" s="402" t="s">
        <v>20477</v>
      </c>
      <c r="C4087" s="403"/>
      <c r="D4087" s="404" t="s">
        <v>18987</v>
      </c>
      <c r="E4087" s="655">
        <v>77.709999999999994</v>
      </c>
      <c r="G4087" s="400" t="s">
        <v>108</v>
      </c>
    </row>
    <row r="4088" spans="1:7">
      <c r="A4088" s="660" t="s">
        <v>20472</v>
      </c>
      <c r="B4088" s="402"/>
      <c r="C4088" s="403"/>
      <c r="D4088" s="404"/>
      <c r="E4088" s="655"/>
    </row>
    <row r="4089" spans="1:7">
      <c r="A4089" s="660">
        <v>11359</v>
      </c>
      <c r="B4089" s="402" t="s">
        <v>20478</v>
      </c>
      <c r="C4089" s="403"/>
      <c r="D4089" s="404" t="s">
        <v>18991</v>
      </c>
      <c r="E4089" s="655">
        <v>647.95000000000005</v>
      </c>
      <c r="G4089" s="400" t="s">
        <v>108</v>
      </c>
    </row>
    <row r="4090" spans="1:7">
      <c r="A4090" s="660" t="s">
        <v>20479</v>
      </c>
      <c r="B4090" s="402"/>
      <c r="C4090" s="403"/>
      <c r="D4090" s="404"/>
      <c r="E4090" s="655"/>
    </row>
    <row r="4091" spans="1:7">
      <c r="A4091" s="660">
        <v>10761</v>
      </c>
      <c r="B4091" s="402" t="s">
        <v>2618</v>
      </c>
      <c r="C4091" s="403" t="s">
        <v>90</v>
      </c>
      <c r="D4091" s="404" t="s">
        <v>18987</v>
      </c>
      <c r="E4091" s="655">
        <v>0.3</v>
      </c>
    </row>
    <row r="4092" spans="1:7">
      <c r="A4092" s="660" t="s">
        <v>19024</v>
      </c>
      <c r="B4092" s="402"/>
      <c r="C4092" s="403"/>
      <c r="D4092" s="404"/>
      <c r="E4092" s="655"/>
    </row>
    <row r="4093" spans="1:7">
      <c r="A4093" s="660" t="s">
        <v>19067</v>
      </c>
      <c r="B4093" s="402"/>
      <c r="C4093" s="403"/>
      <c r="D4093" s="404"/>
      <c r="E4093" s="655"/>
      <c r="G4093" s="400" t="s">
        <v>19068</v>
      </c>
    </row>
    <row r="4094" spans="1:7">
      <c r="A4094" s="660" t="s">
        <v>19069</v>
      </c>
      <c r="B4094" s="402"/>
      <c r="C4094" s="403"/>
      <c r="D4094" s="404"/>
      <c r="E4094" s="655"/>
    </row>
    <row r="4095" spans="1:7">
      <c r="A4095" s="660" t="s">
        <v>19070</v>
      </c>
      <c r="B4095" s="402"/>
      <c r="C4095" s="403"/>
      <c r="D4095" s="404"/>
      <c r="E4095" s="655"/>
    </row>
    <row r="4096" spans="1:7">
      <c r="A4096" s="660" t="s">
        <v>19071</v>
      </c>
      <c r="B4096" s="402"/>
      <c r="C4096" s="403"/>
      <c r="D4096" s="404"/>
      <c r="E4096" s="655"/>
    </row>
    <row r="4097" spans="1:7">
      <c r="A4097" s="660" t="s">
        <v>19072</v>
      </c>
      <c r="B4097" s="402"/>
      <c r="C4097" s="403"/>
      <c r="D4097" s="404"/>
      <c r="E4097" s="655"/>
    </row>
    <row r="4098" spans="1:7">
      <c r="A4098" s="660" t="s">
        <v>19073</v>
      </c>
      <c r="B4098" s="402"/>
      <c r="C4098" s="403"/>
      <c r="D4098" s="404"/>
      <c r="E4098" s="655"/>
    </row>
    <row r="4099" spans="1:7">
      <c r="A4099" s="660" t="s">
        <v>19074</v>
      </c>
      <c r="B4099" s="402"/>
      <c r="C4099" s="403" t="s">
        <v>19115</v>
      </c>
      <c r="D4099" s="404"/>
      <c r="E4099" s="655"/>
    </row>
    <row r="4100" spans="1:7">
      <c r="A4100" s="660" t="s">
        <v>19075</v>
      </c>
      <c r="B4100" s="402"/>
      <c r="C4100" s="403"/>
      <c r="D4100" s="404" t="s">
        <v>19077</v>
      </c>
      <c r="E4100" s="655"/>
      <c r="F4100" s="400" t="s">
        <v>19078</v>
      </c>
      <c r="G4100" s="400" t="s">
        <v>19076</v>
      </c>
    </row>
    <row r="4101" spans="1:7">
      <c r="A4101" s="660" t="s">
        <v>19079</v>
      </c>
      <c r="B4101" s="402" t="s">
        <v>19080</v>
      </c>
      <c r="C4101" s="403"/>
      <c r="D4101" s="404" t="s">
        <v>19081</v>
      </c>
      <c r="E4101" s="655" t="s">
        <v>19082</v>
      </c>
    </row>
    <row r="4102" spans="1:7">
      <c r="A4102" s="660"/>
      <c r="B4102" s="402"/>
      <c r="C4102" s="403"/>
      <c r="D4102" s="404" t="s">
        <v>19083</v>
      </c>
      <c r="E4102" s="655" t="s">
        <v>19084</v>
      </c>
    </row>
    <row r="4103" spans="1:7">
      <c r="A4103" s="660">
        <v>40215</v>
      </c>
      <c r="B4103" s="402" t="s">
        <v>2619</v>
      </c>
      <c r="C4103" s="403" t="s">
        <v>108</v>
      </c>
      <c r="D4103" s="404" t="s">
        <v>18987</v>
      </c>
      <c r="E4103" s="655">
        <v>0.11</v>
      </c>
    </row>
    <row r="4104" spans="1:7">
      <c r="A4104" s="660">
        <v>20219</v>
      </c>
      <c r="B4104" s="402" t="s">
        <v>20480</v>
      </c>
      <c r="C4104" s="403"/>
      <c r="D4104" s="404" t="s">
        <v>18980</v>
      </c>
      <c r="E4104" s="655">
        <v>61000</v>
      </c>
      <c r="G4104" s="400" t="s">
        <v>108</v>
      </c>
    </row>
    <row r="4105" spans="1:7">
      <c r="A4105" s="660" t="s">
        <v>20481</v>
      </c>
      <c r="B4105" s="402"/>
      <c r="C4105" s="403"/>
      <c r="D4105" s="404"/>
      <c r="E4105" s="655"/>
    </row>
    <row r="4106" spans="1:7">
      <c r="A4106" s="660">
        <v>36484</v>
      </c>
      <c r="B4106" s="402" t="s">
        <v>20482</v>
      </c>
      <c r="C4106" s="403"/>
      <c r="D4106" s="404" t="s">
        <v>18980</v>
      </c>
      <c r="E4106" s="655">
        <v>129491.89</v>
      </c>
      <c r="G4106" s="400" t="s">
        <v>108</v>
      </c>
    </row>
    <row r="4107" spans="1:7">
      <c r="A4107" s="660" t="s">
        <v>20483</v>
      </c>
      <c r="B4107" s="402"/>
      <c r="C4107" s="403"/>
      <c r="D4107" s="404"/>
      <c r="E4107" s="655"/>
    </row>
    <row r="4108" spans="1:7">
      <c r="A4108" s="660" t="s">
        <v>20484</v>
      </c>
      <c r="B4108" s="402"/>
      <c r="C4108" s="403"/>
      <c r="D4108" s="404"/>
      <c r="E4108" s="655"/>
    </row>
    <row r="4109" spans="1:7">
      <c r="A4109" s="660">
        <v>38367</v>
      </c>
      <c r="B4109" s="402" t="s">
        <v>2620</v>
      </c>
      <c r="C4109" s="403" t="s">
        <v>108</v>
      </c>
      <c r="D4109" s="404" t="s">
        <v>18987</v>
      </c>
      <c r="E4109" s="655">
        <v>9.59</v>
      </c>
    </row>
    <row r="4110" spans="1:7">
      <c r="A4110" s="660">
        <v>40616</v>
      </c>
      <c r="B4110" s="402" t="s">
        <v>20485</v>
      </c>
      <c r="C4110" s="403"/>
      <c r="D4110" s="404" t="s">
        <v>18987</v>
      </c>
      <c r="E4110" s="655">
        <v>4.74</v>
      </c>
      <c r="G4110" s="400" t="s">
        <v>108</v>
      </c>
    </row>
    <row r="4111" spans="1:7">
      <c r="A4111" s="660" t="s">
        <v>20004</v>
      </c>
      <c r="B4111" s="402"/>
      <c r="C4111" s="403"/>
      <c r="D4111" s="404"/>
      <c r="E4111" s="655"/>
    </row>
    <row r="4112" spans="1:7">
      <c r="A4112" s="660">
        <v>40618</v>
      </c>
      <c r="B4112" s="402" t="s">
        <v>20486</v>
      </c>
      <c r="C4112" s="403"/>
      <c r="D4112" s="404" t="s">
        <v>18987</v>
      </c>
      <c r="E4112" s="655">
        <v>11.05</v>
      </c>
      <c r="G4112" s="400" t="s">
        <v>108</v>
      </c>
    </row>
    <row r="4113" spans="1:7">
      <c r="A4113" s="660" t="s">
        <v>20004</v>
      </c>
      <c r="B4113" s="402"/>
      <c r="C4113" s="403"/>
      <c r="D4113" s="404"/>
      <c r="E4113" s="655"/>
    </row>
    <row r="4114" spans="1:7">
      <c r="A4114" s="660">
        <v>11186</v>
      </c>
      <c r="B4114" s="402" t="s">
        <v>318</v>
      </c>
      <c r="C4114" s="403"/>
      <c r="D4114" s="404" t="s">
        <v>18987</v>
      </c>
      <c r="E4114" s="655">
        <v>191.11</v>
      </c>
    </row>
    <row r="4115" spans="1:7">
      <c r="A4115" s="660">
        <v>11557</v>
      </c>
      <c r="B4115" s="402" t="s">
        <v>2621</v>
      </c>
      <c r="C4115" s="403" t="s">
        <v>1265</v>
      </c>
      <c r="D4115" s="404" t="s">
        <v>18987</v>
      </c>
      <c r="E4115" s="655">
        <v>15.6</v>
      </c>
    </row>
    <row r="4116" spans="1:7">
      <c r="A4116" s="660">
        <v>11558</v>
      </c>
      <c r="B4116" s="402" t="s">
        <v>2622</v>
      </c>
      <c r="C4116" s="403" t="s">
        <v>1265</v>
      </c>
      <c r="D4116" s="404" t="s">
        <v>18987</v>
      </c>
      <c r="E4116" s="655">
        <v>12.73</v>
      </c>
    </row>
    <row r="4117" spans="1:7">
      <c r="A4117" s="660">
        <v>2759</v>
      </c>
      <c r="B4117" s="402" t="s">
        <v>2623</v>
      </c>
      <c r="C4117" s="403"/>
      <c r="D4117" s="404" t="s">
        <v>18991</v>
      </c>
      <c r="E4117" s="655">
        <v>1.89</v>
      </c>
    </row>
    <row r="4118" spans="1:7">
      <c r="A4118" s="660">
        <v>38380</v>
      </c>
      <c r="B4118" s="402" t="s">
        <v>2624</v>
      </c>
      <c r="C4118" s="403" t="s">
        <v>108</v>
      </c>
      <c r="D4118" s="404" t="s">
        <v>18987</v>
      </c>
      <c r="E4118" s="655">
        <v>15.24</v>
      </c>
    </row>
    <row r="4119" spans="1:7">
      <c r="A4119" s="660">
        <v>20059</v>
      </c>
      <c r="B4119" s="402" t="s">
        <v>20487</v>
      </c>
      <c r="C4119" s="403"/>
      <c r="D4119" s="404" t="s">
        <v>18987</v>
      </c>
      <c r="E4119" s="655">
        <v>12.67</v>
      </c>
      <c r="G4119" s="400" t="s">
        <v>108</v>
      </c>
    </row>
    <row r="4120" spans="1:7">
      <c r="A4120" s="660" t="s">
        <v>19430</v>
      </c>
      <c r="B4120" s="402"/>
      <c r="C4120" s="403"/>
      <c r="D4120" s="404"/>
      <c r="E4120" s="655"/>
    </row>
    <row r="4121" spans="1:7">
      <c r="A4121" s="660">
        <v>20060</v>
      </c>
      <c r="B4121" s="402" t="s">
        <v>2625</v>
      </c>
      <c r="C4121" s="403"/>
      <c r="D4121" s="404" t="s">
        <v>18987</v>
      </c>
      <c r="E4121" s="655">
        <v>12.67</v>
      </c>
      <c r="G4121" s="400" t="s">
        <v>108</v>
      </c>
    </row>
    <row r="4122" spans="1:7">
      <c r="A4122" s="660" t="s">
        <v>19430</v>
      </c>
      <c r="B4122" s="402"/>
      <c r="C4122" s="403"/>
      <c r="D4122" s="404"/>
      <c r="E4122" s="655"/>
    </row>
    <row r="4123" spans="1:7">
      <c r="A4123" s="660">
        <v>2803</v>
      </c>
      <c r="B4123" s="402" t="s">
        <v>2626</v>
      </c>
      <c r="C4123" s="403" t="s">
        <v>121</v>
      </c>
      <c r="D4123" s="404" t="s">
        <v>18987</v>
      </c>
      <c r="E4123" s="655">
        <v>106.42</v>
      </c>
    </row>
    <row r="4124" spans="1:7">
      <c r="A4124" s="660">
        <v>2801</v>
      </c>
      <c r="B4124" s="402" t="s">
        <v>2627</v>
      </c>
      <c r="C4124" s="403" t="s">
        <v>121</v>
      </c>
      <c r="D4124" s="404" t="s">
        <v>18987</v>
      </c>
      <c r="E4124" s="655">
        <v>110.17</v>
      </c>
    </row>
    <row r="4125" spans="1:7">
      <c r="A4125" s="660">
        <v>2806</v>
      </c>
      <c r="B4125" s="402" t="s">
        <v>2628</v>
      </c>
      <c r="C4125" s="403" t="s">
        <v>121</v>
      </c>
      <c r="D4125" s="404" t="s">
        <v>18987</v>
      </c>
      <c r="E4125" s="655">
        <v>113.92</v>
      </c>
    </row>
    <row r="4126" spans="1:7">
      <c r="A4126" s="660">
        <v>39222</v>
      </c>
      <c r="B4126" s="402" t="s">
        <v>20488</v>
      </c>
      <c r="C4126" s="403"/>
      <c r="D4126" s="404" t="s">
        <v>18987</v>
      </c>
      <c r="E4126" s="655">
        <v>20.27</v>
      </c>
      <c r="G4126" s="400" t="s">
        <v>121</v>
      </c>
    </row>
    <row r="4127" spans="1:7">
      <c r="A4127" s="660" t="s">
        <v>20489</v>
      </c>
      <c r="B4127" s="402"/>
      <c r="C4127" s="403"/>
      <c r="D4127" s="404"/>
      <c r="E4127" s="655"/>
    </row>
    <row r="4128" spans="1:7">
      <c r="A4128" s="660" t="s">
        <v>20490</v>
      </c>
      <c r="B4128" s="402"/>
      <c r="C4128" s="403"/>
      <c r="D4128" s="404"/>
      <c r="E4128" s="655"/>
    </row>
    <row r="4129" spans="1:7">
      <c r="A4129" s="660">
        <v>38538</v>
      </c>
      <c r="B4129" s="402" t="s">
        <v>20491</v>
      </c>
      <c r="C4129" s="403"/>
      <c r="D4129" s="404" t="s">
        <v>18991</v>
      </c>
      <c r="E4129" s="655">
        <v>25</v>
      </c>
      <c r="G4129" s="400" t="s">
        <v>121</v>
      </c>
    </row>
    <row r="4130" spans="1:7">
      <c r="A4130" s="660" t="s">
        <v>20492</v>
      </c>
      <c r="B4130" s="402"/>
      <c r="C4130" s="403"/>
      <c r="D4130" s="404"/>
      <c r="E4130" s="655"/>
    </row>
    <row r="4131" spans="1:7">
      <c r="A4131" s="660" t="s">
        <v>20490</v>
      </c>
      <c r="B4131" s="402"/>
      <c r="C4131" s="403"/>
      <c r="D4131" s="404"/>
      <c r="E4131" s="655"/>
    </row>
    <row r="4132" spans="1:7">
      <c r="A4132" s="660">
        <v>39223</v>
      </c>
      <c r="B4132" s="402" t="s">
        <v>20493</v>
      </c>
      <c r="C4132" s="403"/>
      <c r="D4132" s="404" t="s">
        <v>18987</v>
      </c>
      <c r="E4132" s="655">
        <v>33.07</v>
      </c>
      <c r="G4132" s="400" t="s">
        <v>121</v>
      </c>
    </row>
    <row r="4133" spans="1:7">
      <c r="A4133" s="660" t="s">
        <v>20489</v>
      </c>
      <c r="B4133" s="402"/>
      <c r="C4133" s="403"/>
      <c r="D4133" s="404"/>
      <c r="E4133" s="655"/>
    </row>
    <row r="4134" spans="1:7">
      <c r="A4134" s="660" t="s">
        <v>20490</v>
      </c>
      <c r="B4134" s="402"/>
      <c r="C4134" s="403"/>
      <c r="D4134" s="404"/>
      <c r="E4134" s="655"/>
    </row>
    <row r="4135" spans="1:7">
      <c r="A4135" s="660">
        <v>38539</v>
      </c>
      <c r="B4135" s="402" t="s">
        <v>20494</v>
      </c>
      <c r="C4135" s="403"/>
      <c r="D4135" s="404" t="s">
        <v>18987</v>
      </c>
      <c r="E4135" s="655">
        <v>33.99</v>
      </c>
      <c r="G4135" s="400" t="s">
        <v>121</v>
      </c>
    </row>
    <row r="4136" spans="1:7">
      <c r="A4136" s="660" t="s">
        <v>20492</v>
      </c>
      <c r="B4136" s="402"/>
      <c r="C4136" s="403"/>
      <c r="D4136" s="404"/>
      <c r="E4136" s="655"/>
    </row>
    <row r="4137" spans="1:7">
      <c r="A4137" s="660" t="s">
        <v>20490</v>
      </c>
      <c r="B4137" s="402"/>
      <c r="C4137" s="403"/>
      <c r="D4137" s="404"/>
      <c r="E4137" s="655"/>
    </row>
    <row r="4138" spans="1:7">
      <c r="A4138" s="660">
        <v>39224</v>
      </c>
      <c r="B4138" s="402" t="s">
        <v>20495</v>
      </c>
      <c r="C4138" s="403"/>
      <c r="D4138" s="404" t="s">
        <v>18987</v>
      </c>
      <c r="E4138" s="655">
        <v>51.2</v>
      </c>
      <c r="G4138" s="400" t="s">
        <v>121</v>
      </c>
    </row>
    <row r="4139" spans="1:7">
      <c r="A4139" s="660" t="s">
        <v>20489</v>
      </c>
      <c r="B4139" s="402"/>
      <c r="C4139" s="403"/>
      <c r="D4139" s="404"/>
      <c r="E4139" s="655"/>
    </row>
    <row r="4140" spans="1:7">
      <c r="A4140" s="660" t="s">
        <v>20490</v>
      </c>
      <c r="B4140" s="402"/>
      <c r="C4140" s="403"/>
      <c r="D4140" s="404"/>
      <c r="E4140" s="655"/>
    </row>
    <row r="4141" spans="1:7">
      <c r="A4141" s="660">
        <v>38540</v>
      </c>
      <c r="B4141" s="402" t="s">
        <v>20496</v>
      </c>
      <c r="C4141" s="403"/>
      <c r="D4141" s="404" t="s">
        <v>18987</v>
      </c>
      <c r="E4141" s="655">
        <v>87.12</v>
      </c>
      <c r="G4141" s="400" t="s">
        <v>121</v>
      </c>
    </row>
    <row r="4142" spans="1:7">
      <c r="A4142" s="660" t="s">
        <v>20497</v>
      </c>
      <c r="B4142" s="402"/>
      <c r="C4142" s="403"/>
      <c r="D4142" s="404"/>
      <c r="E4142" s="655"/>
    </row>
    <row r="4143" spans="1:7">
      <c r="A4143" s="660" t="s">
        <v>20490</v>
      </c>
      <c r="B4143" s="402"/>
      <c r="C4143" s="403"/>
      <c r="D4143" s="404"/>
      <c r="E4143" s="655"/>
    </row>
    <row r="4144" spans="1:7">
      <c r="A4144" s="660">
        <v>34786</v>
      </c>
      <c r="B4144" s="402" t="s">
        <v>2629</v>
      </c>
      <c r="C4144" s="403" t="s">
        <v>90</v>
      </c>
      <c r="D4144" s="404" t="s">
        <v>18987</v>
      </c>
      <c r="E4144" s="655">
        <v>13.5</v>
      </c>
    </row>
    <row r="4145" spans="1:7">
      <c r="A4145" s="660">
        <v>40941</v>
      </c>
      <c r="B4145" s="402" t="s">
        <v>20498</v>
      </c>
      <c r="C4145" s="403" t="s">
        <v>1476</v>
      </c>
      <c r="D4145" s="404" t="s">
        <v>18987</v>
      </c>
      <c r="E4145" s="655">
        <v>2377.5700000000002</v>
      </c>
    </row>
    <row r="4146" spans="1:7">
      <c r="A4146" s="660">
        <v>13</v>
      </c>
      <c r="B4146" s="402" t="s">
        <v>2630</v>
      </c>
      <c r="C4146" s="403"/>
      <c r="D4146" s="404" t="s">
        <v>18987</v>
      </c>
      <c r="E4146" s="655">
        <v>11.54</v>
      </c>
    </row>
    <row r="4147" spans="1:7">
      <c r="A4147" s="660">
        <v>2762</v>
      </c>
      <c r="B4147" s="402" t="s">
        <v>2631</v>
      </c>
      <c r="C4147" s="403"/>
      <c r="D4147" s="404" t="s">
        <v>18987</v>
      </c>
      <c r="E4147" s="655">
        <v>2.36</v>
      </c>
    </row>
    <row r="4148" spans="1:7">
      <c r="A4148" s="660">
        <v>21142</v>
      </c>
      <c r="B4148" s="402" t="s">
        <v>20499</v>
      </c>
      <c r="C4148" s="403"/>
      <c r="D4148" s="404" t="s">
        <v>18987</v>
      </c>
      <c r="E4148" s="655">
        <v>14.14</v>
      </c>
      <c r="G4148" s="400" t="s">
        <v>108</v>
      </c>
    </row>
    <row r="4149" spans="1:7">
      <c r="A4149" s="660" t="s">
        <v>20500</v>
      </c>
      <c r="B4149" s="402"/>
      <c r="C4149" s="403"/>
      <c r="D4149" s="404"/>
      <c r="E4149" s="655"/>
    </row>
    <row r="4150" spans="1:7">
      <c r="A4150" s="660">
        <v>12865</v>
      </c>
      <c r="B4150" s="402" t="s">
        <v>2632</v>
      </c>
      <c r="C4150" s="403"/>
      <c r="D4150" s="404" t="s">
        <v>18987</v>
      </c>
      <c r="E4150" s="655">
        <v>11.31</v>
      </c>
    </row>
    <row r="4151" spans="1:7">
      <c r="A4151" s="660">
        <v>41074</v>
      </c>
      <c r="B4151" s="402" t="s">
        <v>20501</v>
      </c>
      <c r="C4151" s="403"/>
      <c r="D4151" s="404" t="s">
        <v>18987</v>
      </c>
      <c r="E4151" s="655">
        <v>1993.41</v>
      </c>
    </row>
    <row r="4152" spans="1:7">
      <c r="A4152" s="660">
        <v>4223</v>
      </c>
      <c r="B4152" s="402" t="s">
        <v>2633</v>
      </c>
      <c r="C4152" s="403"/>
      <c r="D4152" s="404" t="s">
        <v>18991</v>
      </c>
      <c r="E4152" s="655">
        <v>2.54</v>
      </c>
    </row>
    <row r="4153" spans="1:7">
      <c r="A4153" s="660">
        <v>37372</v>
      </c>
      <c r="B4153" s="402" t="s">
        <v>20502</v>
      </c>
      <c r="C4153" s="403"/>
      <c r="D4153" s="404" t="s">
        <v>18991</v>
      </c>
      <c r="E4153" s="655">
        <v>0.3</v>
      </c>
      <c r="F4153" s="400" t="s">
        <v>90</v>
      </c>
    </row>
    <row r="4154" spans="1:7">
      <c r="A4154" s="660">
        <v>40863</v>
      </c>
      <c r="B4154" s="402" t="s">
        <v>20503</v>
      </c>
      <c r="C4154" s="403"/>
      <c r="D4154" s="404" t="s">
        <v>18991</v>
      </c>
      <c r="E4154" s="655">
        <v>56.87</v>
      </c>
      <c r="F4154" s="400" t="s">
        <v>1476</v>
      </c>
    </row>
    <row r="4155" spans="1:7">
      <c r="A4155" s="660">
        <v>38475</v>
      </c>
      <c r="B4155" s="402" t="s">
        <v>20504</v>
      </c>
      <c r="C4155" s="403" t="s">
        <v>108</v>
      </c>
      <c r="D4155" s="404" t="s">
        <v>18987</v>
      </c>
      <c r="E4155" s="655">
        <v>18.84</v>
      </c>
    </row>
    <row r="4156" spans="1:7">
      <c r="A4156" s="660">
        <v>38474</v>
      </c>
      <c r="B4156" s="402" t="s">
        <v>20505</v>
      </c>
      <c r="C4156" s="403" t="s">
        <v>108</v>
      </c>
      <c r="D4156" s="404" t="s">
        <v>18987</v>
      </c>
      <c r="E4156" s="655">
        <v>23.3</v>
      </c>
    </row>
    <row r="4157" spans="1:7">
      <c r="A4157" s="660">
        <v>11582</v>
      </c>
      <c r="B4157" s="402" t="s">
        <v>2634</v>
      </c>
      <c r="C4157" s="403" t="s">
        <v>108</v>
      </c>
      <c r="D4157" s="404" t="s">
        <v>18987</v>
      </c>
      <c r="E4157" s="655">
        <v>6.12</v>
      </c>
    </row>
    <row r="4158" spans="1:7">
      <c r="A4158" s="660" t="s">
        <v>19024</v>
      </c>
      <c r="B4158" s="402"/>
      <c r="C4158" s="403"/>
      <c r="D4158" s="404"/>
      <c r="E4158" s="655"/>
    </row>
    <row r="4159" spans="1:7">
      <c r="A4159" s="660" t="s">
        <v>19067</v>
      </c>
      <c r="B4159" s="402"/>
      <c r="C4159" s="403"/>
      <c r="D4159" s="404"/>
      <c r="E4159" s="655"/>
      <c r="G4159" s="400" t="s">
        <v>19068</v>
      </c>
    </row>
    <row r="4160" spans="1:7">
      <c r="A4160" s="660" t="s">
        <v>19069</v>
      </c>
      <c r="B4160" s="402"/>
      <c r="C4160" s="403"/>
      <c r="D4160" s="404"/>
      <c r="E4160" s="655"/>
    </row>
    <row r="4161" spans="1:7">
      <c r="A4161" s="660" t="s">
        <v>19070</v>
      </c>
      <c r="B4161" s="402"/>
      <c r="C4161" s="403"/>
      <c r="D4161" s="404"/>
      <c r="E4161" s="655"/>
    </row>
    <row r="4162" spans="1:7">
      <c r="A4162" s="660" t="s">
        <v>19071</v>
      </c>
      <c r="B4162" s="402"/>
      <c r="C4162" s="403"/>
      <c r="D4162" s="404"/>
      <c r="E4162" s="655"/>
    </row>
    <row r="4163" spans="1:7">
      <c r="A4163" s="660" t="s">
        <v>19072</v>
      </c>
      <c r="B4163" s="402"/>
      <c r="C4163" s="403"/>
      <c r="D4163" s="404"/>
      <c r="E4163" s="655"/>
    </row>
    <row r="4164" spans="1:7">
      <c r="A4164" s="660" t="s">
        <v>19073</v>
      </c>
      <c r="B4164" s="402"/>
      <c r="C4164" s="403"/>
      <c r="D4164" s="404"/>
      <c r="E4164" s="655"/>
    </row>
    <row r="4165" spans="1:7">
      <c r="A4165" s="660" t="s">
        <v>19074</v>
      </c>
      <c r="B4165" s="402"/>
      <c r="C4165" s="403" t="s">
        <v>19115</v>
      </c>
      <c r="D4165" s="404"/>
      <c r="E4165" s="655"/>
    </row>
    <row r="4166" spans="1:7">
      <c r="A4166" s="660" t="s">
        <v>19075</v>
      </c>
      <c r="B4166" s="402"/>
      <c r="C4166" s="403"/>
      <c r="D4166" s="404" t="s">
        <v>19077</v>
      </c>
      <c r="E4166" s="655"/>
      <c r="F4166" s="400" t="s">
        <v>19078</v>
      </c>
      <c r="G4166" s="400" t="s">
        <v>19076</v>
      </c>
    </row>
    <row r="4167" spans="1:7">
      <c r="A4167" s="660" t="s">
        <v>19079</v>
      </c>
      <c r="B4167" s="402" t="s">
        <v>19080</v>
      </c>
      <c r="C4167" s="403"/>
      <c r="D4167" s="404" t="s">
        <v>19081</v>
      </c>
      <c r="E4167" s="655" t="s">
        <v>19082</v>
      </c>
    </row>
    <row r="4168" spans="1:7">
      <c r="A4168" s="660"/>
      <c r="B4168" s="402"/>
      <c r="C4168" s="403"/>
      <c r="D4168" s="404" t="s">
        <v>19083</v>
      </c>
      <c r="E4168" s="655" t="s">
        <v>19084</v>
      </c>
    </row>
    <row r="4169" spans="1:7">
      <c r="A4169" s="660">
        <v>10886</v>
      </c>
      <c r="B4169" s="402" t="s">
        <v>2635</v>
      </c>
      <c r="C4169" s="403"/>
      <c r="D4169" s="404" t="s">
        <v>18987</v>
      </c>
      <c r="E4169" s="655">
        <v>108.5</v>
      </c>
      <c r="G4169" s="400" t="s">
        <v>108</v>
      </c>
    </row>
    <row r="4170" spans="1:7">
      <c r="A4170" s="660">
        <v>10888</v>
      </c>
      <c r="B4170" s="402" t="s">
        <v>20506</v>
      </c>
      <c r="C4170" s="403"/>
      <c r="D4170" s="404" t="s">
        <v>18987</v>
      </c>
      <c r="E4170" s="655">
        <v>343.38</v>
      </c>
      <c r="G4170" s="400" t="s">
        <v>108</v>
      </c>
    </row>
    <row r="4171" spans="1:7">
      <c r="A4171" s="660" t="s">
        <v>20507</v>
      </c>
      <c r="B4171" s="402"/>
      <c r="C4171" s="403"/>
      <c r="D4171" s="404"/>
      <c r="E4171" s="655"/>
    </row>
    <row r="4172" spans="1:7">
      <c r="A4172" s="660">
        <v>10889</v>
      </c>
      <c r="B4172" s="402" t="s">
        <v>20508</v>
      </c>
      <c r="C4172" s="403"/>
      <c r="D4172" s="404" t="s">
        <v>18987</v>
      </c>
      <c r="E4172" s="655">
        <v>372</v>
      </c>
      <c r="G4172" s="400" t="s">
        <v>108</v>
      </c>
    </row>
    <row r="4173" spans="1:7">
      <c r="A4173" s="660" t="s">
        <v>20507</v>
      </c>
      <c r="B4173" s="402"/>
      <c r="C4173" s="403"/>
      <c r="D4173" s="404"/>
      <c r="E4173" s="655"/>
    </row>
    <row r="4174" spans="1:7">
      <c r="A4174" s="660">
        <v>10890</v>
      </c>
      <c r="B4174" s="402" t="s">
        <v>20509</v>
      </c>
      <c r="C4174" s="403"/>
      <c r="D4174" s="404" t="s">
        <v>18987</v>
      </c>
      <c r="E4174" s="655">
        <v>171.69</v>
      </c>
      <c r="G4174" s="400" t="s">
        <v>108</v>
      </c>
    </row>
    <row r="4175" spans="1:7">
      <c r="A4175" s="660" t="s">
        <v>20510</v>
      </c>
      <c r="B4175" s="402"/>
      <c r="C4175" s="403"/>
      <c r="D4175" s="404"/>
      <c r="E4175" s="655"/>
    </row>
    <row r="4176" spans="1:7">
      <c r="A4176" s="660">
        <v>10891</v>
      </c>
      <c r="B4176" s="402" t="s">
        <v>20511</v>
      </c>
      <c r="C4176" s="403"/>
      <c r="D4176" s="404" t="s">
        <v>18987</v>
      </c>
      <c r="E4176" s="655">
        <v>104.92</v>
      </c>
      <c r="G4176" s="400" t="s">
        <v>108</v>
      </c>
    </row>
    <row r="4177" spans="1:7">
      <c r="A4177" s="660" t="s">
        <v>20510</v>
      </c>
      <c r="B4177" s="402"/>
      <c r="C4177" s="403"/>
      <c r="D4177" s="404"/>
      <c r="E4177" s="655"/>
    </row>
    <row r="4178" spans="1:7">
      <c r="A4178" s="660">
        <v>10892</v>
      </c>
      <c r="B4178" s="402" t="s">
        <v>20512</v>
      </c>
      <c r="C4178" s="403"/>
      <c r="D4178" s="404" t="s">
        <v>18991</v>
      </c>
      <c r="E4178" s="655">
        <v>124</v>
      </c>
      <c r="G4178" s="400" t="s">
        <v>108</v>
      </c>
    </row>
    <row r="4179" spans="1:7">
      <c r="A4179" s="660" t="s">
        <v>20510</v>
      </c>
      <c r="B4179" s="402"/>
      <c r="C4179" s="403"/>
      <c r="D4179" s="404"/>
      <c r="E4179" s="655"/>
    </row>
    <row r="4180" spans="1:7">
      <c r="A4180" s="660">
        <v>20977</v>
      </c>
      <c r="B4180" s="402" t="s">
        <v>20513</v>
      </c>
      <c r="C4180" s="403"/>
      <c r="D4180" s="404" t="s">
        <v>18987</v>
      </c>
      <c r="E4180" s="655">
        <v>147.84</v>
      </c>
      <c r="G4180" s="400" t="s">
        <v>108</v>
      </c>
    </row>
    <row r="4181" spans="1:7">
      <c r="A4181" s="660" t="s">
        <v>20510</v>
      </c>
      <c r="B4181" s="402"/>
      <c r="C4181" s="403"/>
      <c r="D4181" s="404"/>
      <c r="E4181" s="655"/>
    </row>
    <row r="4182" spans="1:7">
      <c r="A4182" s="660">
        <v>3073</v>
      </c>
      <c r="B4182" s="402" t="s">
        <v>2637</v>
      </c>
      <c r="C4182" s="403" t="s">
        <v>108</v>
      </c>
      <c r="D4182" s="404" t="s">
        <v>18980</v>
      </c>
      <c r="E4182" s="655">
        <v>107.53</v>
      </c>
    </row>
    <row r="4183" spans="1:7">
      <c r="A4183" s="660">
        <v>3068</v>
      </c>
      <c r="B4183" s="402" t="s">
        <v>2638</v>
      </c>
      <c r="C4183" s="403" t="s">
        <v>108</v>
      </c>
      <c r="D4183" s="404" t="s">
        <v>18980</v>
      </c>
      <c r="E4183" s="655">
        <v>50.62</v>
      </c>
    </row>
    <row r="4184" spans="1:7">
      <c r="A4184" s="660">
        <v>3074</v>
      </c>
      <c r="B4184" s="402" t="s">
        <v>2639</v>
      </c>
      <c r="C4184" s="403" t="s">
        <v>108</v>
      </c>
      <c r="D4184" s="404" t="s">
        <v>18980</v>
      </c>
      <c r="E4184" s="655">
        <v>85.59</v>
      </c>
    </row>
    <row r="4185" spans="1:7">
      <c r="A4185" s="660">
        <v>3076</v>
      </c>
      <c r="B4185" s="402" t="s">
        <v>2640</v>
      </c>
      <c r="C4185" s="403" t="s">
        <v>108</v>
      </c>
      <c r="D4185" s="404" t="s">
        <v>18980</v>
      </c>
      <c r="E4185" s="655">
        <v>96.38</v>
      </c>
    </row>
    <row r="4186" spans="1:7">
      <c r="A4186" s="660">
        <v>3072</v>
      </c>
      <c r="B4186" s="402" t="s">
        <v>2641</v>
      </c>
      <c r="C4186" s="403" t="s">
        <v>108</v>
      </c>
      <c r="D4186" s="404" t="s">
        <v>18980</v>
      </c>
      <c r="E4186" s="655">
        <v>42.77</v>
      </c>
    </row>
    <row r="4187" spans="1:7">
      <c r="A4187" s="660">
        <v>3075</v>
      </c>
      <c r="B4187" s="402" t="s">
        <v>2642</v>
      </c>
      <c r="C4187" s="403" t="s">
        <v>108</v>
      </c>
      <c r="D4187" s="404" t="s">
        <v>18980</v>
      </c>
      <c r="E4187" s="655">
        <v>77.14</v>
      </c>
    </row>
    <row r="4188" spans="1:7">
      <c r="A4188" s="660">
        <v>10780</v>
      </c>
      <c r="B4188" s="402" t="s">
        <v>20514</v>
      </c>
      <c r="C4188" s="403"/>
      <c r="D4188" s="404" t="s">
        <v>18980</v>
      </c>
      <c r="E4188" s="655">
        <v>4.6500000000000004</v>
      </c>
      <c r="G4188" s="400" t="s">
        <v>108</v>
      </c>
    </row>
    <row r="4189" spans="1:7">
      <c r="A4189" s="660" t="s">
        <v>8316</v>
      </c>
      <c r="B4189" s="402"/>
      <c r="C4189" s="403"/>
      <c r="D4189" s="404"/>
      <c r="E4189" s="655"/>
    </row>
    <row r="4190" spans="1:7">
      <c r="A4190" s="660">
        <v>10781</v>
      </c>
      <c r="B4190" s="402" t="s">
        <v>20514</v>
      </c>
      <c r="C4190" s="403"/>
      <c r="D4190" s="404" t="s">
        <v>18980</v>
      </c>
      <c r="E4190" s="655">
        <v>5.77</v>
      </c>
      <c r="G4190" s="400" t="s">
        <v>108</v>
      </c>
    </row>
    <row r="4191" spans="1:7">
      <c r="A4191" s="660" t="s">
        <v>8317</v>
      </c>
      <c r="B4191" s="402"/>
      <c r="C4191" s="403"/>
      <c r="D4191" s="404"/>
      <c r="E4191" s="655"/>
    </row>
    <row r="4192" spans="1:7">
      <c r="A4192" s="660">
        <v>20106</v>
      </c>
      <c r="B4192" s="402" t="s">
        <v>20515</v>
      </c>
      <c r="C4192" s="403"/>
      <c r="D4192" s="404" t="s">
        <v>18980</v>
      </c>
      <c r="E4192" s="655">
        <v>2.73</v>
      </c>
      <c r="G4192" s="400" t="s">
        <v>108</v>
      </c>
    </row>
    <row r="4193" spans="1:7">
      <c r="A4193" s="660" t="s">
        <v>8316</v>
      </c>
      <c r="B4193" s="402"/>
      <c r="C4193" s="403"/>
      <c r="D4193" s="404"/>
      <c r="E4193" s="655"/>
    </row>
    <row r="4194" spans="1:7">
      <c r="A4194" s="660">
        <v>20107</v>
      </c>
      <c r="B4194" s="402" t="s">
        <v>20515</v>
      </c>
      <c r="C4194" s="403"/>
      <c r="D4194" s="404" t="s">
        <v>18980</v>
      </c>
      <c r="E4194" s="655">
        <v>2.93</v>
      </c>
      <c r="G4194" s="400" t="s">
        <v>108</v>
      </c>
    </row>
    <row r="4195" spans="1:7">
      <c r="A4195" s="660" t="s">
        <v>8317</v>
      </c>
      <c r="B4195" s="402"/>
      <c r="C4195" s="403"/>
      <c r="D4195" s="404"/>
      <c r="E4195" s="655"/>
    </row>
    <row r="4196" spans="1:7">
      <c r="A4196" s="660">
        <v>20108</v>
      </c>
      <c r="B4196" s="402" t="s">
        <v>20516</v>
      </c>
      <c r="C4196" s="403"/>
      <c r="D4196" s="404" t="s">
        <v>18980</v>
      </c>
      <c r="E4196" s="655">
        <v>2.62</v>
      </c>
      <c r="G4196" s="400" t="s">
        <v>108</v>
      </c>
    </row>
    <row r="4197" spans="1:7">
      <c r="A4197" s="660" t="s">
        <v>8316</v>
      </c>
      <c r="B4197" s="402"/>
      <c r="C4197" s="403"/>
      <c r="D4197" s="404"/>
      <c r="E4197" s="655"/>
    </row>
    <row r="4198" spans="1:7">
      <c r="A4198" s="660">
        <v>20109</v>
      </c>
      <c r="B4198" s="402" t="s">
        <v>20516</v>
      </c>
      <c r="C4198" s="403"/>
      <c r="D4198" s="404" t="s">
        <v>18980</v>
      </c>
      <c r="E4198" s="655">
        <v>4.1399999999999997</v>
      </c>
      <c r="G4198" s="400" t="s">
        <v>108</v>
      </c>
    </row>
    <row r="4199" spans="1:7">
      <c r="A4199" s="660" t="s">
        <v>8317</v>
      </c>
      <c r="B4199" s="402"/>
      <c r="C4199" s="403"/>
      <c r="D4199" s="404"/>
      <c r="E4199" s="655"/>
    </row>
    <row r="4200" spans="1:7">
      <c r="A4200" s="660">
        <v>34795</v>
      </c>
      <c r="B4200" s="402" t="s">
        <v>2643</v>
      </c>
      <c r="C4200" s="403" t="s">
        <v>112</v>
      </c>
      <c r="D4200" s="404" t="s">
        <v>18987</v>
      </c>
      <c r="E4200" s="655">
        <v>152.04</v>
      </c>
    </row>
    <row r="4201" spans="1:7">
      <c r="A4201" s="660">
        <v>34796</v>
      </c>
      <c r="B4201" s="402" t="s">
        <v>2644</v>
      </c>
      <c r="C4201" s="403"/>
      <c r="D4201" s="404" t="s">
        <v>18987</v>
      </c>
      <c r="E4201" s="655">
        <v>6.67</v>
      </c>
      <c r="G4201" s="400" t="s">
        <v>121</v>
      </c>
    </row>
    <row r="4202" spans="1:7">
      <c r="A4202" s="660">
        <v>11474</v>
      </c>
      <c r="B4202" s="402" t="s">
        <v>20517</v>
      </c>
      <c r="C4202" s="403"/>
      <c r="D4202" s="404" t="s">
        <v>18987</v>
      </c>
      <c r="E4202" s="655">
        <v>27.58</v>
      </c>
      <c r="G4202" s="400" t="s">
        <v>108</v>
      </c>
    </row>
    <row r="4203" spans="1:7">
      <c r="A4203" s="660" t="s">
        <v>20518</v>
      </c>
      <c r="B4203" s="402"/>
      <c r="C4203" s="403"/>
      <c r="D4203" s="404"/>
      <c r="E4203" s="655"/>
    </row>
    <row r="4204" spans="1:7">
      <c r="A4204" s="660">
        <v>11470</v>
      </c>
      <c r="B4204" s="402" t="s">
        <v>20519</v>
      </c>
      <c r="C4204" s="403"/>
      <c r="D4204" s="404" t="s">
        <v>18987</v>
      </c>
      <c r="E4204" s="655">
        <v>18.07</v>
      </c>
      <c r="G4204" s="400" t="s">
        <v>108</v>
      </c>
    </row>
    <row r="4205" spans="1:7">
      <c r="A4205" s="660" t="s">
        <v>20520</v>
      </c>
      <c r="B4205" s="402"/>
      <c r="C4205" s="403"/>
      <c r="D4205" s="404"/>
      <c r="E4205" s="655"/>
    </row>
    <row r="4206" spans="1:7">
      <c r="A4206" s="660">
        <v>11480</v>
      </c>
      <c r="B4206" s="402" t="s">
        <v>20521</v>
      </c>
      <c r="C4206" s="403"/>
      <c r="D4206" s="404" t="s">
        <v>18987</v>
      </c>
      <c r="E4206" s="655">
        <v>45.11</v>
      </c>
      <c r="G4206" s="400" t="s">
        <v>139</v>
      </c>
    </row>
    <row r="4207" spans="1:7">
      <c r="A4207" s="660" t="s">
        <v>20522</v>
      </c>
      <c r="B4207" s="402"/>
      <c r="C4207" s="403"/>
      <c r="D4207" s="404"/>
      <c r="E4207" s="655"/>
    </row>
    <row r="4208" spans="1:7">
      <c r="A4208" s="660">
        <v>38154</v>
      </c>
      <c r="B4208" s="402" t="s">
        <v>20523</v>
      </c>
      <c r="C4208" s="403"/>
      <c r="D4208" s="404" t="s">
        <v>18987</v>
      </c>
      <c r="E4208" s="655">
        <v>28.24</v>
      </c>
      <c r="G4208" s="400" t="s">
        <v>139</v>
      </c>
    </row>
    <row r="4209" spans="1:7">
      <c r="A4209" s="660" t="s">
        <v>20524</v>
      </c>
      <c r="B4209" s="402"/>
      <c r="C4209" s="403"/>
      <c r="D4209" s="404"/>
      <c r="E4209" s="655"/>
    </row>
    <row r="4210" spans="1:7">
      <c r="A4210" s="660">
        <v>11482</v>
      </c>
      <c r="B4210" s="402" t="s">
        <v>20525</v>
      </c>
      <c r="C4210" s="403"/>
      <c r="D4210" s="404" t="s">
        <v>18987</v>
      </c>
      <c r="E4210" s="655">
        <v>40.97</v>
      </c>
      <c r="G4210" s="400" t="s">
        <v>139</v>
      </c>
    </row>
    <row r="4211" spans="1:7">
      <c r="A4211" s="660" t="s">
        <v>20526</v>
      </c>
      <c r="B4211" s="402"/>
      <c r="C4211" s="403"/>
      <c r="D4211" s="404"/>
      <c r="E4211" s="655"/>
    </row>
    <row r="4212" spans="1:7">
      <c r="A4212" s="660">
        <v>3084</v>
      </c>
      <c r="B4212" s="402" t="s">
        <v>20527</v>
      </c>
      <c r="C4212" s="403"/>
      <c r="D4212" s="404" t="s">
        <v>18987</v>
      </c>
      <c r="E4212" s="655">
        <v>52.68</v>
      </c>
      <c r="G4212" s="400" t="s">
        <v>139</v>
      </c>
    </row>
    <row r="4213" spans="1:7">
      <c r="A4213" s="660" t="s">
        <v>20528</v>
      </c>
      <c r="B4213" s="402"/>
      <c r="C4213" s="403"/>
      <c r="D4213" s="404"/>
      <c r="E4213" s="655"/>
    </row>
    <row r="4214" spans="1:7">
      <c r="A4214" s="660">
        <v>3103</v>
      </c>
      <c r="B4214" s="402" t="s">
        <v>2645</v>
      </c>
      <c r="C4214" s="403"/>
      <c r="D4214" s="404" t="s">
        <v>18987</v>
      </c>
      <c r="E4214" s="655">
        <v>47.09</v>
      </c>
      <c r="G4214" s="400" t="s">
        <v>108</v>
      </c>
    </row>
    <row r="4215" spans="1:7">
      <c r="A4215" s="660">
        <v>11481</v>
      </c>
      <c r="B4215" s="402" t="s">
        <v>20529</v>
      </c>
      <c r="C4215" s="403"/>
      <c r="D4215" s="404" t="s">
        <v>18987</v>
      </c>
      <c r="E4215" s="655">
        <v>14.21</v>
      </c>
      <c r="G4215" s="400" t="s">
        <v>108</v>
      </c>
    </row>
    <row r="4216" spans="1:7">
      <c r="A4216" s="660" t="s">
        <v>20530</v>
      </c>
      <c r="B4216" s="402"/>
      <c r="C4216" s="403"/>
      <c r="D4216" s="404"/>
      <c r="E4216" s="655"/>
    </row>
    <row r="4217" spans="1:7">
      <c r="A4217" s="660">
        <v>3097</v>
      </c>
      <c r="B4217" s="402" t="s">
        <v>20531</v>
      </c>
      <c r="C4217" s="403"/>
      <c r="D4217" s="404" t="s">
        <v>18987</v>
      </c>
      <c r="E4217" s="655">
        <v>29.18</v>
      </c>
      <c r="G4217" s="400" t="s">
        <v>139</v>
      </c>
    </row>
    <row r="4218" spans="1:7">
      <c r="A4218" s="660" t="s">
        <v>20532</v>
      </c>
      <c r="B4218" s="402"/>
      <c r="C4218" s="403"/>
      <c r="D4218" s="404"/>
      <c r="E4218" s="655"/>
    </row>
    <row r="4219" spans="1:7">
      <c r="A4219" s="660" t="s">
        <v>20533</v>
      </c>
      <c r="B4219" s="402"/>
      <c r="C4219" s="403"/>
      <c r="D4219" s="404"/>
      <c r="E4219" s="655"/>
    </row>
    <row r="4220" spans="1:7">
      <c r="A4220" s="660">
        <v>38153</v>
      </c>
      <c r="B4220" s="402" t="s">
        <v>20531</v>
      </c>
      <c r="C4220" s="403"/>
      <c r="D4220" s="404" t="s">
        <v>18987</v>
      </c>
      <c r="E4220" s="655">
        <v>26.76</v>
      </c>
      <c r="G4220" s="400" t="s">
        <v>139</v>
      </c>
    </row>
    <row r="4221" spans="1:7">
      <c r="A4221" s="660" t="s">
        <v>20534</v>
      </c>
      <c r="B4221" s="402"/>
      <c r="C4221" s="403"/>
      <c r="D4221" s="404"/>
      <c r="E4221" s="655"/>
    </row>
    <row r="4222" spans="1:7">
      <c r="A4222" s="660" t="s">
        <v>8469</v>
      </c>
      <c r="B4222" s="402"/>
      <c r="C4222" s="403"/>
      <c r="D4222" s="404"/>
      <c r="E4222" s="655"/>
    </row>
    <row r="4223" spans="1:7">
      <c r="A4223" s="660">
        <v>3099</v>
      </c>
      <c r="B4223" s="402" t="s">
        <v>20535</v>
      </c>
      <c r="C4223" s="403"/>
      <c r="D4223" s="404" t="s">
        <v>18987</v>
      </c>
      <c r="E4223" s="655">
        <v>46.68</v>
      </c>
      <c r="G4223" s="400" t="s">
        <v>139</v>
      </c>
    </row>
    <row r="4224" spans="1:7">
      <c r="A4224" s="660" t="s">
        <v>20532</v>
      </c>
      <c r="B4224" s="402"/>
      <c r="C4224" s="403"/>
      <c r="D4224" s="404"/>
      <c r="E4224" s="655"/>
    </row>
    <row r="4225" spans="1:7">
      <c r="A4225" s="660" t="s">
        <v>20533</v>
      </c>
      <c r="B4225" s="402"/>
      <c r="C4225" s="403"/>
      <c r="D4225" s="404"/>
      <c r="E4225" s="655"/>
    </row>
    <row r="4226" spans="1:7">
      <c r="A4226" s="660" t="s">
        <v>19024</v>
      </c>
      <c r="B4226" s="402"/>
      <c r="C4226" s="403"/>
      <c r="D4226" s="404"/>
      <c r="E4226" s="655"/>
    </row>
    <row r="4227" spans="1:7">
      <c r="A4227" s="660" t="s">
        <v>19067</v>
      </c>
      <c r="B4227" s="402"/>
      <c r="C4227" s="403"/>
      <c r="D4227" s="404"/>
      <c r="E4227" s="655"/>
      <c r="G4227" s="400" t="s">
        <v>19068</v>
      </c>
    </row>
    <row r="4228" spans="1:7">
      <c r="A4228" s="660" t="s">
        <v>19069</v>
      </c>
      <c r="B4228" s="402"/>
      <c r="C4228" s="403"/>
      <c r="D4228" s="404"/>
      <c r="E4228" s="655"/>
    </row>
    <row r="4229" spans="1:7">
      <c r="A4229" s="660" t="s">
        <v>19070</v>
      </c>
      <c r="B4229" s="402"/>
      <c r="C4229" s="403"/>
      <c r="D4229" s="404"/>
      <c r="E4229" s="655"/>
    </row>
    <row r="4230" spans="1:7">
      <c r="A4230" s="660" t="s">
        <v>19071</v>
      </c>
      <c r="B4230" s="402"/>
      <c r="C4230" s="403"/>
      <c r="D4230" s="404"/>
      <c r="E4230" s="655"/>
    </row>
    <row r="4231" spans="1:7">
      <c r="A4231" s="660" t="s">
        <v>19072</v>
      </c>
      <c r="B4231" s="402"/>
      <c r="C4231" s="403"/>
      <c r="D4231" s="404"/>
      <c r="E4231" s="655"/>
    </row>
    <row r="4232" spans="1:7">
      <c r="A4232" s="660" t="s">
        <v>19073</v>
      </c>
      <c r="B4232" s="402"/>
      <c r="C4232" s="403"/>
      <c r="D4232" s="404"/>
      <c r="E4232" s="655"/>
    </row>
    <row r="4233" spans="1:7">
      <c r="A4233" s="660" t="s">
        <v>19074</v>
      </c>
      <c r="B4233" s="402"/>
      <c r="C4233" s="403" t="s">
        <v>19115</v>
      </c>
      <c r="D4233" s="404"/>
      <c r="E4233" s="655"/>
    </row>
    <row r="4234" spans="1:7">
      <c r="A4234" s="660" t="s">
        <v>19075</v>
      </c>
      <c r="B4234" s="402"/>
      <c r="C4234" s="403"/>
      <c r="D4234" s="404" t="s">
        <v>19077</v>
      </c>
      <c r="E4234" s="655"/>
      <c r="F4234" s="400" t="s">
        <v>19078</v>
      </c>
      <c r="G4234" s="400" t="s">
        <v>19076</v>
      </c>
    </row>
    <row r="4235" spans="1:7">
      <c r="A4235" s="660" t="s">
        <v>19079</v>
      </c>
      <c r="B4235" s="402" t="s">
        <v>19080</v>
      </c>
      <c r="C4235" s="403"/>
      <c r="D4235" s="404" t="s">
        <v>19081</v>
      </c>
      <c r="E4235" s="655" t="s">
        <v>19082</v>
      </c>
    </row>
    <row r="4236" spans="1:7">
      <c r="A4236" s="660"/>
      <c r="B4236" s="402"/>
      <c r="C4236" s="403"/>
      <c r="D4236" s="404" t="s">
        <v>19083</v>
      </c>
      <c r="E4236" s="655" t="s">
        <v>19084</v>
      </c>
    </row>
    <row r="4237" spans="1:7">
      <c r="A4237" s="660">
        <v>3080</v>
      </c>
      <c r="B4237" s="402" t="s">
        <v>20536</v>
      </c>
      <c r="C4237" s="403"/>
      <c r="D4237" s="404" t="s">
        <v>18991</v>
      </c>
      <c r="E4237" s="655">
        <v>39</v>
      </c>
      <c r="G4237" s="400" t="s">
        <v>139</v>
      </c>
    </row>
    <row r="4238" spans="1:7">
      <c r="A4238" s="660" t="s">
        <v>20537</v>
      </c>
      <c r="B4238" s="402"/>
      <c r="C4238" s="403"/>
      <c r="D4238" s="404"/>
      <c r="E4238" s="655"/>
    </row>
    <row r="4239" spans="1:7">
      <c r="A4239" s="660" t="s">
        <v>20533</v>
      </c>
      <c r="B4239" s="402"/>
      <c r="C4239" s="403"/>
      <c r="D4239" s="404"/>
      <c r="E4239" s="655"/>
    </row>
    <row r="4240" spans="1:7">
      <c r="A4240" s="660">
        <v>3081</v>
      </c>
      <c r="B4240" s="402" t="s">
        <v>20538</v>
      </c>
      <c r="C4240" s="403"/>
      <c r="D4240" s="404" t="s">
        <v>18987</v>
      </c>
      <c r="E4240" s="655">
        <v>59.02</v>
      </c>
      <c r="G4240" s="400" t="s">
        <v>139</v>
      </c>
    </row>
    <row r="4241" spans="1:7">
      <c r="A4241" s="660" t="s">
        <v>20537</v>
      </c>
      <c r="B4241" s="402"/>
      <c r="C4241" s="403"/>
      <c r="D4241" s="404"/>
      <c r="E4241" s="655"/>
    </row>
    <row r="4242" spans="1:7">
      <c r="A4242" s="660" t="s">
        <v>20533</v>
      </c>
      <c r="B4242" s="402"/>
      <c r="C4242" s="403"/>
      <c r="D4242" s="404"/>
      <c r="E4242" s="655"/>
    </row>
    <row r="4243" spans="1:7">
      <c r="A4243" s="660">
        <v>38151</v>
      </c>
      <c r="B4243" s="402" t="s">
        <v>20539</v>
      </c>
      <c r="C4243" s="403"/>
      <c r="D4243" s="404" t="s">
        <v>18987</v>
      </c>
      <c r="E4243" s="655">
        <v>36.950000000000003</v>
      </c>
      <c r="F4243" s="400" t="s">
        <v>139</v>
      </c>
    </row>
    <row r="4244" spans="1:7">
      <c r="A4244" s="660" t="s">
        <v>20540</v>
      </c>
      <c r="B4244" s="402"/>
      <c r="C4244" s="403"/>
      <c r="D4244" s="404"/>
      <c r="E4244" s="655"/>
    </row>
    <row r="4245" spans="1:7">
      <c r="A4245" s="660" t="s">
        <v>20533</v>
      </c>
      <c r="B4245" s="402"/>
      <c r="C4245" s="403"/>
      <c r="D4245" s="404"/>
      <c r="E4245" s="655"/>
    </row>
    <row r="4246" spans="1:7">
      <c r="A4246" s="660">
        <v>11479</v>
      </c>
      <c r="B4246" s="402" t="s">
        <v>20541</v>
      </c>
      <c r="C4246" s="403"/>
      <c r="D4246" s="404" t="s">
        <v>18987</v>
      </c>
      <c r="E4246" s="655">
        <v>21.48</v>
      </c>
      <c r="G4246" s="400" t="s">
        <v>108</v>
      </c>
    </row>
    <row r="4247" spans="1:7">
      <c r="A4247" s="660" t="s">
        <v>20542</v>
      </c>
      <c r="B4247" s="402"/>
      <c r="C4247" s="403"/>
      <c r="D4247" s="404"/>
      <c r="E4247" s="655"/>
    </row>
    <row r="4248" spans="1:7">
      <c r="A4248" s="660">
        <v>38152</v>
      </c>
      <c r="B4248" s="402" t="s">
        <v>20543</v>
      </c>
      <c r="C4248" s="403"/>
      <c r="D4248" s="404" t="s">
        <v>18987</v>
      </c>
      <c r="E4248" s="655">
        <v>53.48</v>
      </c>
      <c r="F4248" s="400" t="s">
        <v>139</v>
      </c>
    </row>
    <row r="4249" spans="1:7">
      <c r="A4249" s="660" t="s">
        <v>20540</v>
      </c>
      <c r="B4249" s="402"/>
      <c r="C4249" s="403"/>
      <c r="D4249" s="404"/>
      <c r="E4249" s="655"/>
    </row>
    <row r="4250" spans="1:7">
      <c r="A4250" s="660" t="s">
        <v>20533</v>
      </c>
      <c r="B4250" s="402"/>
      <c r="C4250" s="403"/>
      <c r="D4250" s="404"/>
      <c r="E4250" s="655"/>
    </row>
    <row r="4251" spans="1:7">
      <c r="A4251" s="660">
        <v>11478</v>
      </c>
      <c r="B4251" s="402" t="s">
        <v>20544</v>
      </c>
      <c r="C4251" s="403"/>
      <c r="D4251" s="404" t="s">
        <v>18987</v>
      </c>
      <c r="E4251" s="655">
        <v>37.69</v>
      </c>
      <c r="G4251" s="400" t="s">
        <v>108</v>
      </c>
    </row>
    <row r="4252" spans="1:7">
      <c r="A4252" s="660" t="s">
        <v>20545</v>
      </c>
      <c r="B4252" s="402"/>
      <c r="C4252" s="403"/>
      <c r="D4252" s="404"/>
      <c r="E4252" s="655"/>
    </row>
    <row r="4253" spans="1:7">
      <c r="A4253" s="660">
        <v>3090</v>
      </c>
      <c r="B4253" s="402" t="s">
        <v>20546</v>
      </c>
      <c r="C4253" s="403"/>
      <c r="D4253" s="404" t="s">
        <v>18987</v>
      </c>
      <c r="E4253" s="655">
        <v>31.53</v>
      </c>
      <c r="G4253" s="400" t="s">
        <v>139</v>
      </c>
    </row>
    <row r="4254" spans="1:7">
      <c r="A4254" s="660" t="s">
        <v>20547</v>
      </c>
      <c r="B4254" s="402"/>
      <c r="C4254" s="403"/>
      <c r="D4254" s="404"/>
      <c r="E4254" s="655"/>
    </row>
    <row r="4255" spans="1:7">
      <c r="A4255" s="660" t="s">
        <v>20548</v>
      </c>
      <c r="B4255" s="402"/>
      <c r="C4255" s="403"/>
      <c r="D4255" s="404"/>
      <c r="E4255" s="655"/>
    </row>
    <row r="4256" spans="1:7">
      <c r="A4256" s="660">
        <v>3093</v>
      </c>
      <c r="B4256" s="402" t="s">
        <v>20546</v>
      </c>
      <c r="C4256" s="403"/>
      <c r="D4256" s="404" t="s">
        <v>18987</v>
      </c>
      <c r="E4256" s="655">
        <v>52.4</v>
      </c>
      <c r="G4256" s="400" t="s">
        <v>139</v>
      </c>
    </row>
    <row r="4257" spans="1:7">
      <c r="A4257" s="660" t="s">
        <v>20549</v>
      </c>
      <c r="B4257" s="402"/>
      <c r="C4257" s="403"/>
      <c r="D4257" s="404"/>
      <c r="E4257" s="655"/>
    </row>
    <row r="4258" spans="1:7">
      <c r="A4258" s="660" t="s">
        <v>20550</v>
      </c>
      <c r="B4258" s="402"/>
      <c r="C4258" s="403"/>
      <c r="D4258" s="404"/>
      <c r="E4258" s="655"/>
    </row>
    <row r="4259" spans="1:7">
      <c r="A4259" s="660">
        <v>11476</v>
      </c>
      <c r="B4259" s="402" t="s">
        <v>20551</v>
      </c>
      <c r="C4259" s="403"/>
      <c r="D4259" s="404" t="s">
        <v>18987</v>
      </c>
      <c r="E4259" s="655">
        <v>22.58</v>
      </c>
      <c r="G4259" s="400" t="s">
        <v>108</v>
      </c>
    </row>
    <row r="4260" spans="1:7">
      <c r="A4260" s="660" t="s">
        <v>20552</v>
      </c>
      <c r="B4260" s="402"/>
      <c r="C4260" s="403"/>
      <c r="D4260" s="404"/>
      <c r="E4260" s="655"/>
    </row>
    <row r="4261" spans="1:7">
      <c r="A4261" s="660">
        <v>3082</v>
      </c>
      <c r="B4261" s="402" t="s">
        <v>20553</v>
      </c>
      <c r="C4261" s="403"/>
      <c r="D4261" s="404" t="s">
        <v>18987</v>
      </c>
      <c r="E4261" s="655">
        <v>36.479999999999997</v>
      </c>
      <c r="G4261" s="400" t="s">
        <v>139</v>
      </c>
    </row>
    <row r="4262" spans="1:7">
      <c r="A4262" s="660" t="s">
        <v>20554</v>
      </c>
      <c r="B4262" s="402"/>
      <c r="C4262" s="403"/>
      <c r="D4262" s="404"/>
      <c r="E4262" s="655"/>
    </row>
    <row r="4263" spans="1:7">
      <c r="A4263" s="660">
        <v>11484</v>
      </c>
      <c r="B4263" s="402" t="s">
        <v>20555</v>
      </c>
      <c r="C4263" s="403"/>
      <c r="D4263" s="404" t="s">
        <v>18987</v>
      </c>
      <c r="E4263" s="655">
        <v>26.02</v>
      </c>
      <c r="G4263" s="400" t="s">
        <v>108</v>
      </c>
    </row>
    <row r="4264" spans="1:7">
      <c r="A4264" s="660" t="s">
        <v>20556</v>
      </c>
      <c r="B4264" s="402"/>
      <c r="C4264" s="403"/>
      <c r="D4264" s="404"/>
      <c r="E4264" s="655"/>
    </row>
    <row r="4265" spans="1:7">
      <c r="A4265" s="660" t="s">
        <v>20557</v>
      </c>
      <c r="B4265" s="402"/>
      <c r="C4265" s="403"/>
      <c r="D4265" s="404"/>
      <c r="E4265" s="655"/>
    </row>
    <row r="4266" spans="1:7">
      <c r="A4266" s="660">
        <v>38155</v>
      </c>
      <c r="B4266" s="402" t="s">
        <v>20558</v>
      </c>
      <c r="C4266" s="403"/>
      <c r="D4266" s="404" t="s">
        <v>18987</v>
      </c>
      <c r="E4266" s="655">
        <v>35.479999999999997</v>
      </c>
      <c r="G4266" s="400" t="s">
        <v>108</v>
      </c>
    </row>
    <row r="4267" spans="1:7">
      <c r="A4267" s="660" t="s">
        <v>20559</v>
      </c>
      <c r="B4267" s="402"/>
      <c r="C4267" s="403"/>
      <c r="D4267" s="404"/>
      <c r="E4267" s="655"/>
    </row>
    <row r="4268" spans="1:7">
      <c r="A4268" s="660">
        <v>11468</v>
      </c>
      <c r="B4268" s="402" t="s">
        <v>20560</v>
      </c>
      <c r="C4268" s="403"/>
      <c r="D4268" s="404" t="s">
        <v>18987</v>
      </c>
      <c r="E4268" s="655">
        <v>7.96</v>
      </c>
      <c r="G4268" s="400" t="s">
        <v>108</v>
      </c>
    </row>
    <row r="4269" spans="1:7">
      <c r="A4269" s="660" t="s">
        <v>20561</v>
      </c>
      <c r="B4269" s="402"/>
      <c r="C4269" s="403"/>
      <c r="D4269" s="404"/>
      <c r="E4269" s="655"/>
    </row>
    <row r="4270" spans="1:7">
      <c r="A4270" s="660">
        <v>11469</v>
      </c>
      <c r="B4270" s="402" t="s">
        <v>20562</v>
      </c>
      <c r="C4270" s="403"/>
      <c r="D4270" s="404" t="s">
        <v>18987</v>
      </c>
      <c r="E4270" s="655">
        <v>9.51</v>
      </c>
      <c r="G4270" s="400" t="s">
        <v>108</v>
      </c>
    </row>
    <row r="4271" spans="1:7">
      <c r="A4271" s="660" t="s">
        <v>20563</v>
      </c>
      <c r="B4271" s="402"/>
      <c r="C4271" s="403"/>
      <c r="D4271" s="404"/>
      <c r="E4271" s="655"/>
    </row>
    <row r="4272" spans="1:7">
      <c r="A4272" s="660" t="s">
        <v>20564</v>
      </c>
      <c r="B4272" s="402"/>
      <c r="C4272" s="403"/>
      <c r="D4272" s="404"/>
      <c r="E4272" s="655"/>
    </row>
    <row r="4273" spans="1:7">
      <c r="A4273" s="660">
        <v>11477</v>
      </c>
      <c r="B4273" s="402" t="s">
        <v>20565</v>
      </c>
      <c r="C4273" s="403"/>
      <c r="D4273" s="404" t="s">
        <v>18987</v>
      </c>
      <c r="E4273" s="655">
        <v>43.21</v>
      </c>
      <c r="G4273" s="400" t="s">
        <v>139</v>
      </c>
    </row>
    <row r="4274" spans="1:7">
      <c r="A4274" s="660" t="s">
        <v>20566</v>
      </c>
      <c r="B4274" s="402"/>
      <c r="C4274" s="403"/>
      <c r="D4274" s="404"/>
      <c r="E4274" s="655"/>
    </row>
    <row r="4275" spans="1:7">
      <c r="A4275" s="660">
        <v>3096</v>
      </c>
      <c r="B4275" s="402" t="s">
        <v>20567</v>
      </c>
      <c r="C4275" s="403"/>
      <c r="D4275" s="404" t="s">
        <v>18987</v>
      </c>
      <c r="E4275" s="655">
        <v>23.99</v>
      </c>
      <c r="G4275" s="400" t="s">
        <v>139</v>
      </c>
    </row>
    <row r="4276" spans="1:7">
      <c r="A4276" s="660" t="s">
        <v>20568</v>
      </c>
      <c r="B4276" s="402"/>
      <c r="C4276" s="403"/>
      <c r="D4276" s="404"/>
      <c r="E4276" s="655"/>
    </row>
    <row r="4277" spans="1:7">
      <c r="A4277" s="660">
        <v>11461</v>
      </c>
      <c r="B4277" s="402" t="s">
        <v>2646</v>
      </c>
      <c r="C4277" s="403"/>
      <c r="D4277" s="404" t="s">
        <v>18987</v>
      </c>
      <c r="E4277" s="655">
        <v>6.09</v>
      </c>
      <c r="F4277" s="400" t="s">
        <v>108</v>
      </c>
    </row>
    <row r="4278" spans="1:7">
      <c r="A4278" s="660">
        <v>3106</v>
      </c>
      <c r="B4278" s="402" t="s">
        <v>2647</v>
      </c>
      <c r="C4278" s="403"/>
      <c r="D4278" s="404" t="s">
        <v>18987</v>
      </c>
      <c r="E4278" s="655">
        <v>6.88</v>
      </c>
      <c r="F4278" s="400" t="s">
        <v>108</v>
      </c>
    </row>
    <row r="4279" spans="1:7">
      <c r="A4279" s="660">
        <v>11540</v>
      </c>
      <c r="B4279" s="402" t="s">
        <v>2648</v>
      </c>
      <c r="C4279" s="403"/>
      <c r="D4279" s="404" t="s">
        <v>18987</v>
      </c>
      <c r="E4279" s="655">
        <v>10.16</v>
      </c>
      <c r="F4279" s="400" t="s">
        <v>108</v>
      </c>
    </row>
    <row r="4280" spans="1:7">
      <c r="A4280" s="660">
        <v>3111</v>
      </c>
      <c r="B4280" s="402" t="s">
        <v>2649</v>
      </c>
      <c r="C4280" s="403"/>
      <c r="D4280" s="404" t="s">
        <v>18987</v>
      </c>
      <c r="E4280" s="655">
        <v>22.65</v>
      </c>
      <c r="F4280" s="400" t="s">
        <v>108</v>
      </c>
    </row>
    <row r="4281" spans="1:7">
      <c r="A4281" s="660">
        <v>3108</v>
      </c>
      <c r="B4281" s="402" t="s">
        <v>2650</v>
      </c>
      <c r="C4281" s="403"/>
      <c r="D4281" s="404" t="s">
        <v>18987</v>
      </c>
      <c r="E4281" s="655">
        <v>48.67</v>
      </c>
      <c r="F4281" s="400" t="s">
        <v>108</v>
      </c>
    </row>
    <row r="4282" spans="1:7">
      <c r="A4282" s="660">
        <v>3105</v>
      </c>
      <c r="B4282" s="402" t="s">
        <v>2651</v>
      </c>
      <c r="C4282" s="403"/>
      <c r="D4282" s="404" t="s">
        <v>18987</v>
      </c>
      <c r="E4282" s="655">
        <v>59.65</v>
      </c>
      <c r="F4282" s="400" t="s">
        <v>108</v>
      </c>
    </row>
    <row r="4283" spans="1:7">
      <c r="A4283" s="660">
        <v>11458</v>
      </c>
      <c r="B4283" s="402" t="s">
        <v>2652</v>
      </c>
      <c r="C4283" s="403" t="s">
        <v>108</v>
      </c>
      <c r="D4283" s="404" t="s">
        <v>18987</v>
      </c>
      <c r="E4283" s="655">
        <v>28.2</v>
      </c>
    </row>
    <row r="4284" spans="1:7">
      <c r="A4284" s="660">
        <v>40868</v>
      </c>
      <c r="B4284" s="402" t="s">
        <v>20569</v>
      </c>
      <c r="C4284" s="403"/>
      <c r="D4284" s="404" t="s">
        <v>18987</v>
      </c>
      <c r="E4284" s="655">
        <v>109.16</v>
      </c>
      <c r="G4284" s="400" t="s">
        <v>112</v>
      </c>
    </row>
    <row r="4285" spans="1:7">
      <c r="A4285" s="660" t="s">
        <v>20570</v>
      </c>
      <c r="B4285" s="402"/>
      <c r="C4285" s="403"/>
      <c r="D4285" s="404"/>
      <c r="E4285" s="655"/>
    </row>
    <row r="4286" spans="1:7">
      <c r="A4286" s="660">
        <v>3107</v>
      </c>
      <c r="B4286" s="402" t="s">
        <v>20571</v>
      </c>
      <c r="C4286" s="403"/>
      <c r="D4286" s="404" t="s">
        <v>18987</v>
      </c>
      <c r="E4286" s="655">
        <v>8.67</v>
      </c>
      <c r="G4286" s="400" t="s">
        <v>108</v>
      </c>
    </row>
    <row r="4287" spans="1:7">
      <c r="A4287" s="660" t="s">
        <v>20572</v>
      </c>
      <c r="B4287" s="402"/>
      <c r="C4287" s="403"/>
      <c r="D4287" s="404"/>
      <c r="E4287" s="655"/>
    </row>
    <row r="4288" spans="1:7">
      <c r="A4288" s="660">
        <v>11456</v>
      </c>
      <c r="B4288" s="402" t="s">
        <v>20573</v>
      </c>
      <c r="C4288" s="403"/>
      <c r="D4288" s="404" t="s">
        <v>18987</v>
      </c>
      <c r="E4288" s="655">
        <v>16.52</v>
      </c>
      <c r="F4288" s="400" t="s">
        <v>108</v>
      </c>
    </row>
    <row r="4289" spans="1:7">
      <c r="A4289" s="660" t="s">
        <v>20574</v>
      </c>
      <c r="B4289" s="402"/>
      <c r="C4289" s="403"/>
      <c r="D4289" s="404"/>
      <c r="E4289" s="655"/>
    </row>
    <row r="4290" spans="1:7">
      <c r="A4290" s="660">
        <v>3119</v>
      </c>
      <c r="B4290" s="402" t="s">
        <v>20575</v>
      </c>
      <c r="C4290" s="403"/>
      <c r="D4290" s="404" t="s">
        <v>18987</v>
      </c>
      <c r="E4290" s="655">
        <v>1.55</v>
      </c>
      <c r="G4290" s="400" t="s">
        <v>108</v>
      </c>
    </row>
    <row r="4291" spans="1:7">
      <c r="A4291" s="660" t="s">
        <v>20576</v>
      </c>
      <c r="B4291" s="402"/>
      <c r="C4291" s="403"/>
      <c r="D4291" s="404"/>
      <c r="E4291" s="655"/>
    </row>
    <row r="4292" spans="1:7">
      <c r="A4292" s="660">
        <v>3122</v>
      </c>
      <c r="B4292" s="402" t="s">
        <v>20577</v>
      </c>
      <c r="C4292" s="403"/>
      <c r="D4292" s="404" t="s">
        <v>18987</v>
      </c>
      <c r="E4292" s="655">
        <v>5.79</v>
      </c>
      <c r="G4292" s="400" t="s">
        <v>108</v>
      </c>
    </row>
    <row r="4293" spans="1:7">
      <c r="A4293" s="660" t="s">
        <v>20576</v>
      </c>
      <c r="B4293" s="402"/>
      <c r="C4293" s="403"/>
      <c r="D4293" s="404"/>
      <c r="E4293" s="655"/>
    </row>
    <row r="4294" spans="1:7">
      <c r="A4294" s="660">
        <v>11543</v>
      </c>
      <c r="B4294" s="402" t="s">
        <v>20578</v>
      </c>
      <c r="C4294" s="403"/>
      <c r="D4294" s="404" t="s">
        <v>18987</v>
      </c>
      <c r="E4294" s="655">
        <v>19.3</v>
      </c>
      <c r="G4294" s="400" t="s">
        <v>108</v>
      </c>
    </row>
    <row r="4295" spans="1:7">
      <c r="A4295" s="660" t="s">
        <v>20579</v>
      </c>
      <c r="B4295" s="402"/>
      <c r="C4295" s="403"/>
      <c r="D4295" s="404"/>
      <c r="E4295" s="655"/>
    </row>
    <row r="4296" spans="1:7">
      <c r="A4296" s="660" t="s">
        <v>19024</v>
      </c>
      <c r="B4296" s="402"/>
      <c r="C4296" s="403"/>
      <c r="D4296" s="404"/>
      <c r="E4296" s="655"/>
    </row>
    <row r="4297" spans="1:7">
      <c r="A4297" s="660" t="s">
        <v>19067</v>
      </c>
      <c r="B4297" s="402"/>
      <c r="C4297" s="403"/>
      <c r="D4297" s="404"/>
      <c r="E4297" s="655"/>
      <c r="G4297" s="400" t="s">
        <v>19068</v>
      </c>
    </row>
    <row r="4298" spans="1:7">
      <c r="A4298" s="660" t="s">
        <v>19069</v>
      </c>
      <c r="B4298" s="402"/>
      <c r="C4298" s="403"/>
      <c r="D4298" s="404"/>
      <c r="E4298" s="655"/>
    </row>
    <row r="4299" spans="1:7">
      <c r="A4299" s="660" t="s">
        <v>19070</v>
      </c>
      <c r="B4299" s="402"/>
      <c r="C4299" s="403"/>
      <c r="D4299" s="404"/>
      <c r="E4299" s="655"/>
    </row>
    <row r="4300" spans="1:7">
      <c r="A4300" s="660" t="s">
        <v>19071</v>
      </c>
      <c r="B4300" s="402"/>
      <c r="C4300" s="403"/>
      <c r="D4300" s="404"/>
      <c r="E4300" s="655"/>
    </row>
    <row r="4301" spans="1:7">
      <c r="A4301" s="660" t="s">
        <v>19072</v>
      </c>
      <c r="B4301" s="402"/>
      <c r="C4301" s="403"/>
      <c r="D4301" s="404"/>
      <c r="E4301" s="655"/>
    </row>
    <row r="4302" spans="1:7">
      <c r="A4302" s="660" t="s">
        <v>19073</v>
      </c>
      <c r="B4302" s="402"/>
      <c r="C4302" s="403"/>
      <c r="D4302" s="404"/>
      <c r="E4302" s="655"/>
    </row>
    <row r="4303" spans="1:7">
      <c r="A4303" s="660" t="s">
        <v>19074</v>
      </c>
      <c r="B4303" s="402"/>
      <c r="C4303" s="403" t="s">
        <v>19115</v>
      </c>
      <c r="D4303" s="404"/>
      <c r="E4303" s="655"/>
    </row>
    <row r="4304" spans="1:7">
      <c r="A4304" s="660" t="s">
        <v>19075</v>
      </c>
      <c r="B4304" s="402"/>
      <c r="C4304" s="403"/>
      <c r="D4304" s="404" t="s">
        <v>19077</v>
      </c>
      <c r="E4304" s="655"/>
      <c r="F4304" s="400" t="s">
        <v>19078</v>
      </c>
      <c r="G4304" s="400" t="s">
        <v>19076</v>
      </c>
    </row>
    <row r="4305" spans="1:7">
      <c r="A4305" s="660" t="s">
        <v>19079</v>
      </c>
      <c r="B4305" s="402" t="s">
        <v>19080</v>
      </c>
      <c r="C4305" s="403"/>
      <c r="D4305" s="404" t="s">
        <v>19081</v>
      </c>
      <c r="E4305" s="655" t="s">
        <v>19082</v>
      </c>
    </row>
    <row r="4306" spans="1:7">
      <c r="A4306" s="660"/>
      <c r="B4306" s="402"/>
      <c r="C4306" s="403"/>
      <c r="D4306" s="404" t="s">
        <v>19083</v>
      </c>
      <c r="E4306" s="655" t="s">
        <v>19084</v>
      </c>
    </row>
    <row r="4307" spans="1:7">
      <c r="A4307" s="660">
        <v>3121</v>
      </c>
      <c r="B4307" s="402" t="s">
        <v>20580</v>
      </c>
      <c r="C4307" s="403"/>
      <c r="D4307" s="404" t="s">
        <v>18987</v>
      </c>
      <c r="E4307" s="655">
        <v>7.53</v>
      </c>
      <c r="G4307" s="400" t="s">
        <v>108</v>
      </c>
    </row>
    <row r="4308" spans="1:7">
      <c r="A4308" s="660" t="s">
        <v>20576</v>
      </c>
      <c r="B4308" s="402"/>
      <c r="C4308" s="403"/>
      <c r="D4308" s="404"/>
      <c r="E4308" s="655"/>
    </row>
    <row r="4309" spans="1:7">
      <c r="A4309" s="660">
        <v>3120</v>
      </c>
      <c r="B4309" s="402" t="s">
        <v>20581</v>
      </c>
      <c r="C4309" s="403"/>
      <c r="D4309" s="404" t="s">
        <v>18987</v>
      </c>
      <c r="E4309" s="655">
        <v>8.27</v>
      </c>
      <c r="G4309" s="400" t="s">
        <v>108</v>
      </c>
    </row>
    <row r="4310" spans="1:7">
      <c r="A4310" s="660" t="s">
        <v>20576</v>
      </c>
      <c r="B4310" s="402"/>
      <c r="C4310" s="403"/>
      <c r="D4310" s="404"/>
      <c r="E4310" s="655"/>
    </row>
    <row r="4311" spans="1:7">
      <c r="A4311" s="660">
        <v>11455</v>
      </c>
      <c r="B4311" s="402" t="s">
        <v>20582</v>
      </c>
      <c r="C4311" s="403"/>
      <c r="D4311" s="404" t="s">
        <v>18987</v>
      </c>
      <c r="E4311" s="655">
        <v>13.29</v>
      </c>
      <c r="G4311" s="400" t="s">
        <v>108</v>
      </c>
    </row>
    <row r="4312" spans="1:7">
      <c r="A4312" s="660" t="s">
        <v>20583</v>
      </c>
      <c r="B4312" s="402"/>
      <c r="C4312" s="403"/>
      <c r="D4312" s="404"/>
      <c r="E4312" s="655"/>
    </row>
    <row r="4313" spans="1:7">
      <c r="A4313" s="660">
        <v>25951</v>
      </c>
      <c r="B4313" s="402" t="s">
        <v>671</v>
      </c>
      <c r="C4313" s="403"/>
      <c r="D4313" s="404" t="s">
        <v>18987</v>
      </c>
      <c r="E4313" s="655">
        <v>1.73</v>
      </c>
    </row>
    <row r="4314" spans="1:7">
      <c r="A4314" s="660">
        <v>3123</v>
      </c>
      <c r="B4314" s="402" t="s">
        <v>2653</v>
      </c>
      <c r="C4314" s="403"/>
      <c r="D4314" s="404" t="s">
        <v>18991</v>
      </c>
      <c r="E4314" s="655">
        <v>1.62</v>
      </c>
    </row>
    <row r="4315" spans="1:7">
      <c r="A4315" s="660">
        <v>38125</v>
      </c>
      <c r="B4315" s="402" t="s">
        <v>2654</v>
      </c>
      <c r="C4315" s="403" t="s">
        <v>118</v>
      </c>
      <c r="D4315" s="404" t="s">
        <v>18987</v>
      </c>
      <c r="E4315" s="655">
        <v>0.94</v>
      </c>
    </row>
    <row r="4316" spans="1:7">
      <c r="A4316" s="660">
        <v>39014</v>
      </c>
      <c r="B4316" s="402" t="s">
        <v>20584</v>
      </c>
      <c r="C4316" s="403"/>
      <c r="D4316" s="404" t="s">
        <v>18987</v>
      </c>
      <c r="E4316" s="655">
        <v>9.8800000000000008</v>
      </c>
      <c r="G4316" s="400" t="s">
        <v>118</v>
      </c>
    </row>
    <row r="4317" spans="1:7">
      <c r="A4317" s="660" t="s">
        <v>20585</v>
      </c>
      <c r="B4317" s="402"/>
      <c r="C4317" s="403"/>
      <c r="D4317" s="404"/>
      <c r="E4317" s="655"/>
    </row>
    <row r="4318" spans="1:7">
      <c r="A4318" s="660">
        <v>11894</v>
      </c>
      <c r="B4318" s="402" t="s">
        <v>20586</v>
      </c>
      <c r="C4318" s="403"/>
      <c r="D4318" s="404" t="s">
        <v>18987</v>
      </c>
      <c r="E4318" s="655">
        <v>1253.72</v>
      </c>
      <c r="G4318" s="400" t="s">
        <v>108</v>
      </c>
    </row>
    <row r="4319" spans="1:7">
      <c r="A4319" s="660" t="s">
        <v>20587</v>
      </c>
      <c r="B4319" s="402"/>
      <c r="C4319" s="403"/>
      <c r="D4319" s="404"/>
      <c r="E4319" s="655"/>
    </row>
    <row r="4320" spans="1:7">
      <c r="A4320" s="660">
        <v>39365</v>
      </c>
      <c r="B4320" s="402" t="s">
        <v>20588</v>
      </c>
      <c r="C4320" s="403"/>
      <c r="D4320" s="404" t="s">
        <v>18987</v>
      </c>
      <c r="E4320" s="655">
        <v>914.05</v>
      </c>
      <c r="G4320" s="400" t="s">
        <v>108</v>
      </c>
    </row>
    <row r="4321" spans="1:7">
      <c r="A4321" s="660" t="s">
        <v>20589</v>
      </c>
      <c r="B4321" s="402"/>
      <c r="C4321" s="403"/>
      <c r="D4321" s="404"/>
      <c r="E4321" s="655"/>
    </row>
    <row r="4322" spans="1:7">
      <c r="A4322" s="660">
        <v>39366</v>
      </c>
      <c r="B4322" s="402" t="s">
        <v>20590</v>
      </c>
      <c r="C4322" s="403"/>
      <c r="D4322" s="404" t="s">
        <v>18987</v>
      </c>
      <c r="E4322" s="655">
        <v>2340.35</v>
      </c>
      <c r="G4322" s="400" t="s">
        <v>108</v>
      </c>
    </row>
    <row r="4323" spans="1:7">
      <c r="A4323" s="660" t="s">
        <v>20589</v>
      </c>
      <c r="B4323" s="402"/>
      <c r="C4323" s="403"/>
      <c r="D4323" s="404"/>
      <c r="E4323" s="655"/>
    </row>
    <row r="4324" spans="1:7">
      <c r="A4324" s="660">
        <v>39367</v>
      </c>
      <c r="B4324" s="402" t="s">
        <v>20591</v>
      </c>
      <c r="C4324" s="403"/>
      <c r="D4324" s="404" t="s">
        <v>18987</v>
      </c>
      <c r="E4324" s="655">
        <v>3198.83</v>
      </c>
      <c r="G4324" s="400" t="s">
        <v>108</v>
      </c>
    </row>
    <row r="4325" spans="1:7">
      <c r="A4325" s="660" t="s">
        <v>20589</v>
      </c>
      <c r="B4325" s="402"/>
      <c r="C4325" s="403"/>
      <c r="D4325" s="404"/>
      <c r="E4325" s="655"/>
    </row>
    <row r="4326" spans="1:7">
      <c r="A4326" s="660">
        <v>37394</v>
      </c>
      <c r="B4326" s="402" t="s">
        <v>2655</v>
      </c>
      <c r="C4326" s="403"/>
      <c r="D4326" s="404" t="s">
        <v>18987</v>
      </c>
      <c r="E4326" s="655">
        <v>43.84</v>
      </c>
      <c r="F4326" s="400" t="s">
        <v>270</v>
      </c>
    </row>
    <row r="4327" spans="1:7">
      <c r="A4327" s="660">
        <v>14146</v>
      </c>
      <c r="B4327" s="402" t="s">
        <v>2656</v>
      </c>
      <c r="C4327" s="403" t="s">
        <v>270</v>
      </c>
      <c r="D4327" s="404" t="s">
        <v>18991</v>
      </c>
      <c r="E4327" s="655">
        <v>70.510000000000005</v>
      </c>
    </row>
    <row r="4328" spans="1:7">
      <c r="A4328" s="660">
        <v>38134</v>
      </c>
      <c r="B4328" s="402" t="s">
        <v>2657</v>
      </c>
      <c r="C4328" s="403" t="s">
        <v>118</v>
      </c>
      <c r="D4328" s="404" t="s">
        <v>18987</v>
      </c>
      <c r="E4328" s="655">
        <v>41</v>
      </c>
    </row>
    <row r="4329" spans="1:7">
      <c r="A4329" s="660">
        <v>38132</v>
      </c>
      <c r="B4329" s="402" t="s">
        <v>2658</v>
      </c>
      <c r="C4329" s="403" t="s">
        <v>118</v>
      </c>
      <c r="D4329" s="404" t="s">
        <v>18987</v>
      </c>
      <c r="E4329" s="655">
        <v>41.82</v>
      </c>
    </row>
    <row r="4330" spans="1:7">
      <c r="A4330" s="660">
        <v>38133</v>
      </c>
      <c r="B4330" s="402" t="s">
        <v>2659</v>
      </c>
      <c r="C4330" s="403" t="s">
        <v>118</v>
      </c>
      <c r="D4330" s="404" t="s">
        <v>18987</v>
      </c>
      <c r="E4330" s="655">
        <v>40.450000000000003</v>
      </c>
    </row>
    <row r="4331" spans="1:7">
      <c r="A4331" s="660">
        <v>20244</v>
      </c>
      <c r="B4331" s="402" t="s">
        <v>2660</v>
      </c>
      <c r="C4331" s="403" t="s">
        <v>121</v>
      </c>
      <c r="D4331" s="404" t="s">
        <v>18987</v>
      </c>
      <c r="E4331" s="655">
        <v>1.61</v>
      </c>
    </row>
    <row r="4332" spans="1:7">
      <c r="A4332" s="660">
        <v>935</v>
      </c>
      <c r="B4332" s="402" t="s">
        <v>20592</v>
      </c>
      <c r="C4332" s="403"/>
      <c r="D4332" s="404" t="s">
        <v>18987</v>
      </c>
      <c r="E4332" s="655">
        <v>0.64</v>
      </c>
      <c r="F4332" s="400" t="s">
        <v>121</v>
      </c>
    </row>
    <row r="4333" spans="1:7">
      <c r="A4333" s="660" t="s">
        <v>20593</v>
      </c>
      <c r="B4333" s="402"/>
      <c r="C4333" s="403"/>
      <c r="D4333" s="404"/>
      <c r="E4333" s="655"/>
    </row>
    <row r="4334" spans="1:7">
      <c r="A4334" s="660">
        <v>934</v>
      </c>
      <c r="B4334" s="402" t="s">
        <v>20594</v>
      </c>
      <c r="C4334" s="403"/>
      <c r="D4334" s="404" t="s">
        <v>18987</v>
      </c>
      <c r="E4334" s="655">
        <v>2.5099999999999998</v>
      </c>
      <c r="F4334" s="400" t="s">
        <v>121</v>
      </c>
    </row>
    <row r="4335" spans="1:7">
      <c r="A4335" s="660" t="s">
        <v>20593</v>
      </c>
      <c r="B4335" s="402"/>
      <c r="C4335" s="403"/>
      <c r="D4335" s="404"/>
      <c r="E4335" s="655"/>
    </row>
    <row r="4336" spans="1:7">
      <c r="A4336" s="660">
        <v>936</v>
      </c>
      <c r="B4336" s="402" t="s">
        <v>20595</v>
      </c>
      <c r="C4336" s="403"/>
      <c r="D4336" s="404" t="s">
        <v>18987</v>
      </c>
      <c r="E4336" s="655">
        <v>1.29</v>
      </c>
      <c r="F4336" s="400" t="s">
        <v>121</v>
      </c>
    </row>
    <row r="4337" spans="1:7">
      <c r="A4337" s="660" t="s">
        <v>20593</v>
      </c>
      <c r="B4337" s="402"/>
      <c r="C4337" s="403"/>
      <c r="D4337" s="404"/>
      <c r="E4337" s="655"/>
    </row>
    <row r="4338" spans="1:7">
      <c r="A4338" s="660">
        <v>928</v>
      </c>
      <c r="B4338" s="402" t="s">
        <v>2661</v>
      </c>
      <c r="C4338" s="403" t="s">
        <v>121</v>
      </c>
      <c r="D4338" s="404" t="s">
        <v>18987</v>
      </c>
      <c r="E4338" s="655">
        <v>6.52</v>
      </c>
    </row>
    <row r="4339" spans="1:7">
      <c r="A4339" s="660">
        <v>941</v>
      </c>
      <c r="B4339" s="402" t="s">
        <v>2662</v>
      </c>
      <c r="C4339" s="403" t="s">
        <v>121</v>
      </c>
      <c r="D4339" s="404" t="s">
        <v>18987</v>
      </c>
      <c r="E4339" s="655">
        <v>0.32</v>
      </c>
    </row>
    <row r="4340" spans="1:7">
      <c r="A4340" s="660">
        <v>942</v>
      </c>
      <c r="B4340" s="402" t="s">
        <v>2663</v>
      </c>
      <c r="C4340" s="403" t="s">
        <v>121</v>
      </c>
      <c r="D4340" s="404" t="s">
        <v>18987</v>
      </c>
      <c r="E4340" s="655">
        <v>0.42</v>
      </c>
    </row>
    <row r="4341" spans="1:7">
      <c r="A4341" s="660">
        <v>938</v>
      </c>
      <c r="B4341" s="402" t="s">
        <v>2664</v>
      </c>
      <c r="C4341" s="403" t="s">
        <v>121</v>
      </c>
      <c r="D4341" s="404" t="s">
        <v>18991</v>
      </c>
      <c r="E4341" s="655">
        <v>0.64</v>
      </c>
    </row>
    <row r="4342" spans="1:7">
      <c r="A4342" s="660">
        <v>943</v>
      </c>
      <c r="B4342" s="402" t="s">
        <v>2665</v>
      </c>
      <c r="C4342" s="403" t="s">
        <v>121</v>
      </c>
      <c r="D4342" s="404" t="s">
        <v>18987</v>
      </c>
      <c r="E4342" s="655">
        <v>0.51</v>
      </c>
    </row>
    <row r="4343" spans="1:7">
      <c r="A4343" s="660">
        <v>937</v>
      </c>
      <c r="B4343" s="402" t="s">
        <v>2666</v>
      </c>
      <c r="C4343" s="403" t="s">
        <v>121</v>
      </c>
      <c r="D4343" s="404" t="s">
        <v>18987</v>
      </c>
      <c r="E4343" s="655">
        <v>3.87</v>
      </c>
    </row>
    <row r="4344" spans="1:7">
      <c r="A4344" s="660">
        <v>939</v>
      </c>
      <c r="B4344" s="402" t="s">
        <v>2667</v>
      </c>
      <c r="C4344" s="403" t="s">
        <v>121</v>
      </c>
      <c r="D4344" s="404" t="s">
        <v>18987</v>
      </c>
      <c r="E4344" s="655">
        <v>0.96</v>
      </c>
    </row>
    <row r="4345" spans="1:7">
      <c r="A4345" s="660">
        <v>944</v>
      </c>
      <c r="B4345" s="402" t="s">
        <v>2668</v>
      </c>
      <c r="C4345" s="403" t="s">
        <v>121</v>
      </c>
      <c r="D4345" s="404" t="s">
        <v>18987</v>
      </c>
      <c r="E4345" s="655">
        <v>1.54</v>
      </c>
    </row>
    <row r="4346" spans="1:7">
      <c r="A4346" s="660">
        <v>940</v>
      </c>
      <c r="B4346" s="402" t="s">
        <v>2669</v>
      </c>
      <c r="C4346" s="403" t="s">
        <v>121</v>
      </c>
      <c r="D4346" s="404" t="s">
        <v>18987</v>
      </c>
      <c r="E4346" s="655">
        <v>2.2200000000000002</v>
      </c>
    </row>
    <row r="4347" spans="1:7">
      <c r="A4347" s="660">
        <v>11889</v>
      </c>
      <c r="B4347" s="402" t="s">
        <v>20596</v>
      </c>
      <c r="C4347" s="403"/>
      <c r="D4347" s="404" t="s">
        <v>18987</v>
      </c>
      <c r="E4347" s="655">
        <v>1</v>
      </c>
      <c r="G4347" s="400" t="s">
        <v>121</v>
      </c>
    </row>
    <row r="4348" spans="1:7">
      <c r="A4348" s="660" t="s">
        <v>19791</v>
      </c>
      <c r="B4348" s="402"/>
      <c r="C4348" s="403"/>
      <c r="D4348" s="404"/>
      <c r="E4348" s="655"/>
    </row>
    <row r="4349" spans="1:7">
      <c r="A4349" s="660">
        <v>11890</v>
      </c>
      <c r="B4349" s="402" t="s">
        <v>20597</v>
      </c>
      <c r="C4349" s="403"/>
      <c r="D4349" s="404" t="s">
        <v>18987</v>
      </c>
      <c r="E4349" s="655">
        <v>1.45</v>
      </c>
      <c r="G4349" s="400" t="s">
        <v>121</v>
      </c>
    </row>
    <row r="4350" spans="1:7">
      <c r="A4350" s="660" t="s">
        <v>20062</v>
      </c>
      <c r="B4350" s="402"/>
      <c r="C4350" s="403"/>
      <c r="D4350" s="404"/>
      <c r="E4350" s="655"/>
    </row>
    <row r="4351" spans="1:7">
      <c r="A4351" s="660">
        <v>11891</v>
      </c>
      <c r="B4351" s="402" t="s">
        <v>20598</v>
      </c>
      <c r="C4351" s="403"/>
      <c r="D4351" s="404" t="s">
        <v>18987</v>
      </c>
      <c r="E4351" s="655">
        <v>2.04</v>
      </c>
      <c r="G4351" s="400" t="s">
        <v>121</v>
      </c>
    </row>
    <row r="4352" spans="1:7">
      <c r="A4352" s="660" t="s">
        <v>20062</v>
      </c>
      <c r="B4352" s="402"/>
      <c r="C4352" s="403"/>
      <c r="D4352" s="404"/>
      <c r="E4352" s="655"/>
    </row>
    <row r="4353" spans="1:7">
      <c r="A4353" s="660">
        <v>11892</v>
      </c>
      <c r="B4353" s="402" t="s">
        <v>20599</v>
      </c>
      <c r="C4353" s="403"/>
      <c r="D4353" s="404" t="s">
        <v>18987</v>
      </c>
      <c r="E4353" s="655">
        <v>3.3</v>
      </c>
      <c r="G4353" s="400" t="s">
        <v>121</v>
      </c>
    </row>
    <row r="4354" spans="1:7">
      <c r="A4354" s="660" t="s">
        <v>20062</v>
      </c>
      <c r="B4354" s="402"/>
      <c r="C4354" s="403"/>
      <c r="D4354" s="404"/>
      <c r="E4354" s="655"/>
    </row>
    <row r="4355" spans="1:7">
      <c r="A4355" s="660">
        <v>406</v>
      </c>
      <c r="B4355" s="402" t="s">
        <v>2670</v>
      </c>
      <c r="C4355" s="403"/>
      <c r="D4355" s="404" t="s">
        <v>18987</v>
      </c>
      <c r="E4355" s="655">
        <v>43.05</v>
      </c>
      <c r="F4355" s="400" t="s">
        <v>108</v>
      </c>
    </row>
    <row r="4356" spans="1:7">
      <c r="A4356" s="660">
        <v>40878</v>
      </c>
      <c r="B4356" s="402" t="s">
        <v>20600</v>
      </c>
      <c r="C4356" s="403"/>
      <c r="D4356" s="404" t="s">
        <v>18987</v>
      </c>
      <c r="E4356" s="655">
        <v>0.2</v>
      </c>
      <c r="G4356" s="400" t="s">
        <v>121</v>
      </c>
    </row>
    <row r="4357" spans="1:7">
      <c r="A4357" s="660" t="s">
        <v>20004</v>
      </c>
      <c r="B4357" s="402"/>
      <c r="C4357" s="403"/>
      <c r="D4357" s="404"/>
      <c r="E4357" s="655"/>
    </row>
    <row r="4358" spans="1:7">
      <c r="A4358" s="660">
        <v>39634</v>
      </c>
      <c r="B4358" s="402" t="s">
        <v>20601</v>
      </c>
      <c r="C4358" s="403"/>
      <c r="D4358" s="404" t="s">
        <v>18987</v>
      </c>
      <c r="E4358" s="655">
        <v>4.3600000000000003</v>
      </c>
      <c r="F4358" s="400" t="s">
        <v>121</v>
      </c>
    </row>
    <row r="4359" spans="1:7">
      <c r="A4359" s="660" t="s">
        <v>20602</v>
      </c>
      <c r="B4359" s="402"/>
      <c r="C4359" s="403"/>
      <c r="D4359" s="404"/>
      <c r="E4359" s="655"/>
    </row>
    <row r="4360" spans="1:7">
      <c r="A4360" s="660">
        <v>12815</v>
      </c>
      <c r="B4360" s="402" t="s">
        <v>2671</v>
      </c>
      <c r="C4360" s="403"/>
      <c r="D4360" s="404" t="s">
        <v>18987</v>
      </c>
      <c r="E4360" s="655">
        <v>4.7699999999999996</v>
      </c>
    </row>
    <row r="4361" spans="1:7">
      <c r="A4361" s="660" t="s">
        <v>19024</v>
      </c>
      <c r="B4361" s="402"/>
      <c r="C4361" s="403"/>
      <c r="D4361" s="404"/>
      <c r="E4361" s="655"/>
    </row>
    <row r="4362" spans="1:7">
      <c r="A4362" s="660" t="s">
        <v>19067</v>
      </c>
      <c r="B4362" s="402"/>
      <c r="C4362" s="403"/>
      <c r="D4362" s="404"/>
      <c r="E4362" s="655"/>
      <c r="G4362" s="400" t="s">
        <v>19068</v>
      </c>
    </row>
    <row r="4363" spans="1:7">
      <c r="A4363" s="660" t="s">
        <v>19069</v>
      </c>
      <c r="B4363" s="402"/>
      <c r="C4363" s="403"/>
      <c r="D4363" s="404"/>
      <c r="E4363" s="655"/>
    </row>
    <row r="4364" spans="1:7">
      <c r="A4364" s="660" t="s">
        <v>19070</v>
      </c>
      <c r="B4364" s="402"/>
      <c r="C4364" s="403"/>
      <c r="D4364" s="404"/>
      <c r="E4364" s="655"/>
    </row>
    <row r="4365" spans="1:7">
      <c r="A4365" s="660" t="s">
        <v>19071</v>
      </c>
      <c r="B4365" s="402"/>
      <c r="C4365" s="403"/>
      <c r="D4365" s="404"/>
      <c r="E4365" s="655"/>
    </row>
    <row r="4366" spans="1:7">
      <c r="A4366" s="660" t="s">
        <v>19072</v>
      </c>
      <c r="B4366" s="402"/>
      <c r="C4366" s="403"/>
      <c r="D4366" s="404"/>
      <c r="E4366" s="655"/>
    </row>
    <row r="4367" spans="1:7">
      <c r="A4367" s="660" t="s">
        <v>19073</v>
      </c>
      <c r="B4367" s="402"/>
      <c r="C4367" s="403"/>
      <c r="D4367" s="404"/>
      <c r="E4367" s="655"/>
    </row>
    <row r="4368" spans="1:7">
      <c r="A4368" s="660" t="s">
        <v>19074</v>
      </c>
      <c r="B4368" s="402"/>
      <c r="C4368" s="403" t="s">
        <v>19115</v>
      </c>
      <c r="D4368" s="404"/>
      <c r="E4368" s="655"/>
    </row>
    <row r="4369" spans="1:7">
      <c r="A4369" s="660" t="s">
        <v>19075</v>
      </c>
      <c r="B4369" s="402"/>
      <c r="C4369" s="403"/>
      <c r="D4369" s="404" t="s">
        <v>19077</v>
      </c>
      <c r="E4369" s="655"/>
      <c r="F4369" s="400" t="s">
        <v>19078</v>
      </c>
      <c r="G4369" s="400" t="s">
        <v>19076</v>
      </c>
    </row>
    <row r="4370" spans="1:7">
      <c r="A4370" s="660" t="s">
        <v>19079</v>
      </c>
      <c r="B4370" s="402" t="s">
        <v>19080</v>
      </c>
      <c r="C4370" s="403"/>
      <c r="D4370" s="404" t="s">
        <v>19081</v>
      </c>
      <c r="E4370" s="655" t="s">
        <v>19082</v>
      </c>
    </row>
    <row r="4371" spans="1:7">
      <c r="A4371" s="660"/>
      <c r="B4371" s="402"/>
      <c r="C4371" s="403"/>
      <c r="D4371" s="404" t="s">
        <v>19083</v>
      </c>
      <c r="E4371" s="655" t="s">
        <v>19084</v>
      </c>
    </row>
    <row r="4372" spans="1:7">
      <c r="A4372" s="660">
        <v>407</v>
      </c>
      <c r="B4372" s="402" t="s">
        <v>2672</v>
      </c>
      <c r="C4372" s="403" t="s">
        <v>118</v>
      </c>
      <c r="D4372" s="404" t="s">
        <v>18987</v>
      </c>
      <c r="E4372" s="655">
        <v>57.21</v>
      </c>
    </row>
    <row r="4373" spans="1:7">
      <c r="A4373" s="660">
        <v>39431</v>
      </c>
      <c r="B4373" s="402" t="s">
        <v>20603</v>
      </c>
      <c r="C4373" s="403"/>
      <c r="D4373" s="404" t="s">
        <v>18987</v>
      </c>
      <c r="E4373" s="655">
        <v>0.24</v>
      </c>
      <c r="G4373" s="400" t="s">
        <v>121</v>
      </c>
    </row>
    <row r="4374" spans="1:7">
      <c r="A4374" s="660" t="s">
        <v>20604</v>
      </c>
      <c r="B4374" s="402"/>
      <c r="C4374" s="403"/>
      <c r="D4374" s="404"/>
      <c r="E4374" s="655"/>
    </row>
    <row r="4375" spans="1:7">
      <c r="A4375" s="660">
        <v>39432</v>
      </c>
      <c r="B4375" s="402" t="s">
        <v>20605</v>
      </c>
      <c r="C4375" s="403"/>
      <c r="D4375" s="404" t="s">
        <v>18987</v>
      </c>
      <c r="E4375" s="655">
        <v>3.14</v>
      </c>
      <c r="G4375" s="400" t="s">
        <v>121</v>
      </c>
    </row>
    <row r="4376" spans="1:7">
      <c r="A4376" s="660" t="s">
        <v>20604</v>
      </c>
      <c r="B4376" s="402"/>
      <c r="C4376" s="403"/>
      <c r="D4376" s="404"/>
      <c r="E4376" s="655"/>
    </row>
    <row r="4377" spans="1:7">
      <c r="A4377" s="660">
        <v>20111</v>
      </c>
      <c r="B4377" s="402" t="s">
        <v>2673</v>
      </c>
      <c r="C4377" s="403"/>
      <c r="D4377" s="404" t="s">
        <v>18991</v>
      </c>
      <c r="E4377" s="655">
        <v>4.49</v>
      </c>
      <c r="F4377" s="400" t="s">
        <v>108</v>
      </c>
    </row>
    <row r="4378" spans="1:7">
      <c r="A4378" s="660">
        <v>21127</v>
      </c>
      <c r="B4378" s="402" t="s">
        <v>2674</v>
      </c>
      <c r="C4378" s="403"/>
      <c r="D4378" s="404" t="s">
        <v>18987</v>
      </c>
      <c r="E4378" s="655">
        <v>1.69</v>
      </c>
      <c r="F4378" s="400" t="s">
        <v>108</v>
      </c>
    </row>
    <row r="4379" spans="1:7">
      <c r="A4379" s="660">
        <v>404</v>
      </c>
      <c r="B4379" s="402" t="s">
        <v>2675</v>
      </c>
      <c r="C4379" s="403"/>
      <c r="D4379" s="404" t="s">
        <v>18987</v>
      </c>
      <c r="E4379" s="655">
        <v>0.61</v>
      </c>
      <c r="F4379" s="400" t="s">
        <v>121</v>
      </c>
    </row>
    <row r="4380" spans="1:7">
      <c r="A4380" s="660">
        <v>14151</v>
      </c>
      <c r="B4380" s="402" t="s">
        <v>2676</v>
      </c>
      <c r="C4380" s="403"/>
      <c r="D4380" s="404" t="s">
        <v>18987</v>
      </c>
      <c r="E4380" s="655">
        <v>50.67</v>
      </c>
      <c r="G4380" s="400" t="s">
        <v>108</v>
      </c>
    </row>
    <row r="4381" spans="1:7">
      <c r="A4381" s="660">
        <v>14153</v>
      </c>
      <c r="B4381" s="402" t="s">
        <v>2677</v>
      </c>
      <c r="C4381" s="403"/>
      <c r="D4381" s="404" t="s">
        <v>18987</v>
      </c>
      <c r="E4381" s="655">
        <v>57.28</v>
      </c>
      <c r="G4381" s="400" t="s">
        <v>108</v>
      </c>
    </row>
    <row r="4382" spans="1:7">
      <c r="A4382" s="660">
        <v>14152</v>
      </c>
      <c r="B4382" s="402" t="s">
        <v>2678</v>
      </c>
      <c r="C4382" s="403"/>
      <c r="D4382" s="404" t="s">
        <v>18987</v>
      </c>
      <c r="E4382" s="655">
        <v>43.98</v>
      </c>
      <c r="G4382" s="400" t="s">
        <v>108</v>
      </c>
    </row>
    <row r="4383" spans="1:7">
      <c r="A4383" s="660">
        <v>14154</v>
      </c>
      <c r="B4383" s="402" t="s">
        <v>2679</v>
      </c>
      <c r="C4383" s="403"/>
      <c r="D4383" s="404" t="s">
        <v>18987</v>
      </c>
      <c r="E4383" s="655">
        <v>153.93</v>
      </c>
      <c r="G4383" s="400" t="s">
        <v>108</v>
      </c>
    </row>
    <row r="4384" spans="1:7">
      <c r="A4384" s="660">
        <v>3146</v>
      </c>
      <c r="B4384" s="402" t="s">
        <v>1000</v>
      </c>
      <c r="C4384" s="403" t="s">
        <v>108</v>
      </c>
      <c r="D4384" s="404" t="s">
        <v>18991</v>
      </c>
      <c r="E4384" s="655">
        <v>2.2400000000000002</v>
      </c>
    </row>
    <row r="4385" spans="1:7">
      <c r="A4385" s="660">
        <v>3143</v>
      </c>
      <c r="B4385" s="402" t="s">
        <v>2680</v>
      </c>
      <c r="C4385" s="403" t="s">
        <v>108</v>
      </c>
      <c r="D4385" s="404" t="s">
        <v>18987</v>
      </c>
      <c r="E4385" s="655">
        <v>5.09</v>
      </c>
    </row>
    <row r="4386" spans="1:7">
      <c r="A4386" s="660">
        <v>3148</v>
      </c>
      <c r="B4386" s="402" t="s">
        <v>2681</v>
      </c>
      <c r="C4386" s="403" t="s">
        <v>108</v>
      </c>
      <c r="D4386" s="404" t="s">
        <v>18987</v>
      </c>
      <c r="E4386" s="655">
        <v>8.26</v>
      </c>
    </row>
    <row r="4387" spans="1:7">
      <c r="A4387" s="660">
        <v>4310</v>
      </c>
      <c r="B4387" s="402" t="s">
        <v>20606</v>
      </c>
      <c r="C4387" s="403"/>
      <c r="D4387" s="404" t="s">
        <v>18987</v>
      </c>
      <c r="E4387" s="655">
        <v>1.35</v>
      </c>
      <c r="G4387" s="400" t="s">
        <v>108</v>
      </c>
    </row>
    <row r="4388" spans="1:7">
      <c r="A4388" s="660" t="s">
        <v>20607</v>
      </c>
      <c r="B4388" s="402"/>
      <c r="C4388" s="403"/>
      <c r="D4388" s="404"/>
      <c r="E4388" s="655"/>
    </row>
    <row r="4389" spans="1:7">
      <c r="A4389" s="660">
        <v>4311</v>
      </c>
      <c r="B4389" s="402" t="s">
        <v>2682</v>
      </c>
      <c r="C4389" s="403"/>
      <c r="D4389" s="404" t="s">
        <v>18987</v>
      </c>
      <c r="E4389" s="655">
        <v>0.95</v>
      </c>
      <c r="G4389" s="400" t="s">
        <v>108</v>
      </c>
    </row>
    <row r="4390" spans="1:7">
      <c r="A4390" s="660">
        <v>4312</v>
      </c>
      <c r="B4390" s="402" t="s">
        <v>20608</v>
      </c>
      <c r="C4390" s="403"/>
      <c r="D4390" s="404" t="s">
        <v>18987</v>
      </c>
      <c r="E4390" s="655">
        <v>1.33</v>
      </c>
      <c r="F4390" s="400" t="s">
        <v>108</v>
      </c>
    </row>
    <row r="4391" spans="1:7">
      <c r="A4391" s="660" t="s">
        <v>20607</v>
      </c>
      <c r="B4391" s="402"/>
      <c r="C4391" s="403"/>
      <c r="D4391" s="404"/>
      <c r="E4391" s="655"/>
    </row>
    <row r="4392" spans="1:7">
      <c r="A4392" s="660">
        <v>11162</v>
      </c>
      <c r="B4392" s="402" t="s">
        <v>2683</v>
      </c>
      <c r="C4392" s="403"/>
      <c r="D4392" s="404" t="s">
        <v>18987</v>
      </c>
      <c r="E4392" s="655">
        <v>1.08</v>
      </c>
    </row>
    <row r="4393" spans="1:7">
      <c r="A4393" s="660">
        <v>13261</v>
      </c>
      <c r="B4393" s="402" t="s">
        <v>2684</v>
      </c>
      <c r="C4393" s="403"/>
      <c r="D4393" s="404" t="s">
        <v>18987</v>
      </c>
      <c r="E4393" s="655">
        <v>5.56</v>
      </c>
    </row>
    <row r="4394" spans="1:7">
      <c r="A4394" s="660">
        <v>3255</v>
      </c>
      <c r="B4394" s="402" t="s">
        <v>2685</v>
      </c>
      <c r="C4394" s="403" t="s">
        <v>108</v>
      </c>
      <c r="D4394" s="404" t="s">
        <v>18987</v>
      </c>
      <c r="E4394" s="655">
        <v>4.79</v>
      </c>
    </row>
    <row r="4395" spans="1:7">
      <c r="A4395" s="660">
        <v>3254</v>
      </c>
      <c r="B4395" s="402" t="s">
        <v>2686</v>
      </c>
      <c r="C4395" s="403" t="s">
        <v>108</v>
      </c>
      <c r="D4395" s="404" t="s">
        <v>18987</v>
      </c>
      <c r="E4395" s="655">
        <v>85.5</v>
      </c>
    </row>
    <row r="4396" spans="1:7">
      <c r="A4396" s="660">
        <v>3253</v>
      </c>
      <c r="B4396" s="402" t="s">
        <v>2687</v>
      </c>
      <c r="C4396" s="403" t="s">
        <v>108</v>
      </c>
      <c r="D4396" s="404" t="s">
        <v>18987</v>
      </c>
      <c r="E4396" s="655">
        <v>106.65</v>
      </c>
    </row>
    <row r="4397" spans="1:7">
      <c r="A4397" s="660">
        <v>3259</v>
      </c>
      <c r="B4397" s="402" t="s">
        <v>2688</v>
      </c>
      <c r="C4397" s="403" t="s">
        <v>108</v>
      </c>
      <c r="D4397" s="404" t="s">
        <v>18987</v>
      </c>
      <c r="E4397" s="655">
        <v>8.92</v>
      </c>
    </row>
    <row r="4398" spans="1:7">
      <c r="A4398" s="660">
        <v>3258</v>
      </c>
      <c r="B4398" s="402" t="s">
        <v>2689</v>
      </c>
      <c r="C4398" s="403" t="s">
        <v>108</v>
      </c>
      <c r="D4398" s="404" t="s">
        <v>18987</v>
      </c>
      <c r="E4398" s="655">
        <v>6.77</v>
      </c>
    </row>
    <row r="4399" spans="1:7">
      <c r="A4399" s="660">
        <v>3251</v>
      </c>
      <c r="B4399" s="402" t="s">
        <v>2690</v>
      </c>
      <c r="C4399" s="403" t="s">
        <v>108</v>
      </c>
      <c r="D4399" s="404" t="s">
        <v>18987</v>
      </c>
      <c r="E4399" s="655">
        <v>3.61</v>
      </c>
    </row>
    <row r="4400" spans="1:7">
      <c r="A4400" s="660">
        <v>3256</v>
      </c>
      <c r="B4400" s="402" t="s">
        <v>2691</v>
      </c>
      <c r="C4400" s="403" t="s">
        <v>108</v>
      </c>
      <c r="D4400" s="404" t="s">
        <v>18987</v>
      </c>
      <c r="E4400" s="655">
        <v>6.19</v>
      </c>
    </row>
    <row r="4401" spans="1:7">
      <c r="A4401" s="660">
        <v>3261</v>
      </c>
      <c r="B4401" s="402" t="s">
        <v>2692</v>
      </c>
      <c r="C4401" s="403" t="s">
        <v>108</v>
      </c>
      <c r="D4401" s="404" t="s">
        <v>18987</v>
      </c>
      <c r="E4401" s="655">
        <v>73.819999999999993</v>
      </c>
    </row>
    <row r="4402" spans="1:7">
      <c r="A4402" s="660">
        <v>3260</v>
      </c>
      <c r="B4402" s="402" t="s">
        <v>2693</v>
      </c>
      <c r="C4402" s="403" t="s">
        <v>108</v>
      </c>
      <c r="D4402" s="404" t="s">
        <v>18987</v>
      </c>
      <c r="E4402" s="655">
        <v>11.91</v>
      </c>
    </row>
    <row r="4403" spans="1:7">
      <c r="A4403" s="660">
        <v>3272</v>
      </c>
      <c r="B4403" s="402" t="s">
        <v>2694</v>
      </c>
      <c r="C4403" s="403"/>
      <c r="D4403" s="404" t="s">
        <v>18987</v>
      </c>
      <c r="E4403" s="655">
        <v>21.7</v>
      </c>
      <c r="F4403" s="400" t="s">
        <v>108</v>
      </c>
    </row>
    <row r="4404" spans="1:7">
      <c r="A4404" s="660">
        <v>3265</v>
      </c>
      <c r="B4404" s="402" t="s">
        <v>2695</v>
      </c>
      <c r="C4404" s="403"/>
      <c r="D4404" s="404" t="s">
        <v>18987</v>
      </c>
      <c r="E4404" s="655">
        <v>15.46</v>
      </c>
      <c r="F4404" s="400" t="s">
        <v>108</v>
      </c>
    </row>
    <row r="4405" spans="1:7">
      <c r="A4405" s="660">
        <v>3262</v>
      </c>
      <c r="B4405" s="402" t="s">
        <v>2696</v>
      </c>
      <c r="C4405" s="403"/>
      <c r="D4405" s="404" t="s">
        <v>18987</v>
      </c>
      <c r="E4405" s="655">
        <v>7.41</v>
      </c>
      <c r="F4405" s="400" t="s">
        <v>108</v>
      </c>
    </row>
    <row r="4406" spans="1:7">
      <c r="A4406" s="660">
        <v>3264</v>
      </c>
      <c r="B4406" s="402" t="s">
        <v>2697</v>
      </c>
      <c r="C4406" s="403"/>
      <c r="D4406" s="404" t="s">
        <v>18987</v>
      </c>
      <c r="E4406" s="655">
        <v>12.2</v>
      </c>
      <c r="F4406" s="400" t="s">
        <v>108</v>
      </c>
    </row>
    <row r="4407" spans="1:7">
      <c r="A4407" s="660">
        <v>3267</v>
      </c>
      <c r="B4407" s="402" t="s">
        <v>2698</v>
      </c>
      <c r="C4407" s="403"/>
      <c r="D4407" s="404" t="s">
        <v>18987</v>
      </c>
      <c r="E4407" s="655">
        <v>40.15</v>
      </c>
      <c r="F4407" s="400" t="s">
        <v>108</v>
      </c>
    </row>
    <row r="4408" spans="1:7">
      <c r="A4408" s="660">
        <v>3266</v>
      </c>
      <c r="B4408" s="402" t="s">
        <v>2699</v>
      </c>
      <c r="C4408" s="403"/>
      <c r="D4408" s="404" t="s">
        <v>18987</v>
      </c>
      <c r="E4408" s="655">
        <v>28.44</v>
      </c>
      <c r="F4408" s="400" t="s">
        <v>108</v>
      </c>
    </row>
    <row r="4409" spans="1:7">
      <c r="A4409" s="660">
        <v>3263</v>
      </c>
      <c r="B4409" s="402" t="s">
        <v>2700</v>
      </c>
      <c r="C4409" s="403"/>
      <c r="D4409" s="404" t="s">
        <v>18987</v>
      </c>
      <c r="E4409" s="655">
        <v>10.17</v>
      </c>
      <c r="F4409" s="400" t="s">
        <v>108</v>
      </c>
    </row>
    <row r="4410" spans="1:7">
      <c r="A4410" s="660">
        <v>3268</v>
      </c>
      <c r="B4410" s="402" t="s">
        <v>2701</v>
      </c>
      <c r="C4410" s="403"/>
      <c r="D4410" s="404" t="s">
        <v>18987</v>
      </c>
      <c r="E4410" s="655">
        <v>60.5</v>
      </c>
      <c r="F4410" s="400" t="s">
        <v>108</v>
      </c>
    </row>
    <row r="4411" spans="1:7">
      <c r="A4411" s="660">
        <v>3271</v>
      </c>
      <c r="B4411" s="402" t="s">
        <v>2702</v>
      </c>
      <c r="C4411" s="403"/>
      <c r="D4411" s="404" t="s">
        <v>18987</v>
      </c>
      <c r="E4411" s="655">
        <v>76.55</v>
      </c>
      <c r="F4411" s="400" t="s">
        <v>108</v>
      </c>
    </row>
    <row r="4412" spans="1:7">
      <c r="A4412" s="660">
        <v>3270</v>
      </c>
      <c r="B4412" s="402" t="s">
        <v>2703</v>
      </c>
      <c r="C4412" s="403"/>
      <c r="D4412" s="404" t="s">
        <v>18987</v>
      </c>
      <c r="E4412" s="655">
        <v>106.57</v>
      </c>
      <c r="F4412" s="400" t="s">
        <v>108</v>
      </c>
    </row>
    <row r="4413" spans="1:7">
      <c r="A4413" s="660">
        <v>40608</v>
      </c>
      <c r="B4413" s="402" t="s">
        <v>20609</v>
      </c>
      <c r="C4413" s="403"/>
      <c r="D4413" s="404" t="s">
        <v>18987</v>
      </c>
      <c r="E4413" s="655">
        <v>6.49</v>
      </c>
      <c r="G4413" s="400" t="s">
        <v>1476</v>
      </c>
    </row>
    <row r="4414" spans="1:7">
      <c r="A4414" s="660" t="s">
        <v>20004</v>
      </c>
      <c r="B4414" s="402"/>
      <c r="C4414" s="403"/>
      <c r="D4414" s="404"/>
      <c r="E4414" s="655"/>
    </row>
    <row r="4415" spans="1:7">
      <c r="A4415" s="660">
        <v>10814</v>
      </c>
      <c r="B4415" s="402" t="s">
        <v>2704</v>
      </c>
      <c r="C4415" s="403"/>
      <c r="D4415" s="404" t="s">
        <v>18991</v>
      </c>
      <c r="E4415" s="655">
        <v>11.2</v>
      </c>
    </row>
    <row r="4416" spans="1:7">
      <c r="A4416" s="660">
        <v>3275</v>
      </c>
      <c r="B4416" s="402" t="s">
        <v>20610</v>
      </c>
      <c r="C4416" s="403"/>
      <c r="D4416" s="404" t="s">
        <v>18987</v>
      </c>
      <c r="E4416" s="655">
        <v>85.41</v>
      </c>
      <c r="G4416" s="400" t="s">
        <v>112</v>
      </c>
    </row>
    <row r="4417" spans="1:7">
      <c r="A4417" s="660" t="s">
        <v>20611</v>
      </c>
      <c r="B4417" s="402"/>
      <c r="C4417" s="403"/>
      <c r="D4417" s="404"/>
      <c r="E4417" s="655"/>
    </row>
    <row r="4418" spans="1:7">
      <c r="A4418" s="660" t="s">
        <v>20612</v>
      </c>
      <c r="B4418" s="402"/>
      <c r="C4418" s="403"/>
      <c r="D4418" s="404"/>
      <c r="E4418" s="655"/>
    </row>
    <row r="4419" spans="1:7">
      <c r="A4419" s="660">
        <v>3286</v>
      </c>
      <c r="B4419" s="402" t="s">
        <v>20613</v>
      </c>
      <c r="C4419" s="403"/>
      <c r="D4419" s="404" t="s">
        <v>18987</v>
      </c>
      <c r="E4419" s="655">
        <v>41.02</v>
      </c>
      <c r="G4419" s="400" t="s">
        <v>112</v>
      </c>
    </row>
    <row r="4420" spans="1:7">
      <c r="A4420" s="660" t="s">
        <v>20614</v>
      </c>
      <c r="B4420" s="402"/>
      <c r="C4420" s="403"/>
      <c r="D4420" s="404"/>
      <c r="E4420" s="655"/>
    </row>
    <row r="4421" spans="1:7">
      <c r="A4421" s="660">
        <v>3287</v>
      </c>
      <c r="B4421" s="402" t="s">
        <v>20615</v>
      </c>
      <c r="C4421" s="403"/>
      <c r="D4421" s="404" t="s">
        <v>18987</v>
      </c>
      <c r="E4421" s="655">
        <v>62</v>
      </c>
      <c r="G4421" s="400" t="s">
        <v>112</v>
      </c>
    </row>
    <row r="4422" spans="1:7">
      <c r="A4422" s="660" t="s">
        <v>19024</v>
      </c>
      <c r="B4422" s="402"/>
      <c r="C4422" s="403"/>
      <c r="D4422" s="404"/>
      <c r="E4422" s="655"/>
    </row>
    <row r="4423" spans="1:7">
      <c r="A4423" s="660" t="s">
        <v>19067</v>
      </c>
      <c r="B4423" s="402"/>
      <c r="C4423" s="403"/>
      <c r="D4423" s="404"/>
      <c r="E4423" s="655"/>
      <c r="G4423" s="400" t="s">
        <v>19068</v>
      </c>
    </row>
    <row r="4424" spans="1:7">
      <c r="A4424" s="660" t="s">
        <v>19069</v>
      </c>
      <c r="B4424" s="402"/>
      <c r="C4424" s="403"/>
      <c r="D4424" s="404"/>
      <c r="E4424" s="655"/>
    </row>
    <row r="4425" spans="1:7">
      <c r="A4425" s="660" t="s">
        <v>19070</v>
      </c>
      <c r="B4425" s="402"/>
      <c r="C4425" s="403"/>
      <c r="D4425" s="404"/>
      <c r="E4425" s="655"/>
    </row>
    <row r="4426" spans="1:7">
      <c r="A4426" s="660" t="s">
        <v>19071</v>
      </c>
      <c r="B4426" s="402"/>
      <c r="C4426" s="403"/>
      <c r="D4426" s="404"/>
      <c r="E4426" s="655"/>
    </row>
    <row r="4427" spans="1:7">
      <c r="A4427" s="660" t="s">
        <v>19072</v>
      </c>
      <c r="B4427" s="402"/>
      <c r="C4427" s="403"/>
      <c r="D4427" s="404"/>
      <c r="E4427" s="655"/>
    </row>
    <row r="4428" spans="1:7">
      <c r="A4428" s="660" t="s">
        <v>19073</v>
      </c>
      <c r="B4428" s="402"/>
      <c r="C4428" s="403"/>
      <c r="D4428" s="404"/>
      <c r="E4428" s="655"/>
    </row>
    <row r="4429" spans="1:7">
      <c r="A4429" s="660" t="s">
        <v>19074</v>
      </c>
      <c r="B4429" s="402"/>
      <c r="C4429" s="403" t="s">
        <v>19115</v>
      </c>
      <c r="D4429" s="404"/>
      <c r="E4429" s="655"/>
    </row>
    <row r="4430" spans="1:7">
      <c r="A4430" s="660" t="s">
        <v>19075</v>
      </c>
      <c r="B4430" s="402"/>
      <c r="C4430" s="403"/>
      <c r="D4430" s="404" t="s">
        <v>19077</v>
      </c>
      <c r="E4430" s="655"/>
      <c r="F4430" s="400" t="s">
        <v>19078</v>
      </c>
      <c r="G4430" s="400" t="s">
        <v>19076</v>
      </c>
    </row>
    <row r="4431" spans="1:7">
      <c r="A4431" s="660" t="s">
        <v>19079</v>
      </c>
      <c r="B4431" s="402" t="s">
        <v>19080</v>
      </c>
      <c r="C4431" s="403"/>
      <c r="D4431" s="404" t="s">
        <v>19081</v>
      </c>
      <c r="E4431" s="655" t="s">
        <v>19082</v>
      </c>
    </row>
    <row r="4432" spans="1:7">
      <c r="A4432" s="660"/>
      <c r="B4432" s="402"/>
      <c r="C4432" s="403"/>
      <c r="D4432" s="404" t="s">
        <v>19083</v>
      </c>
      <c r="E4432" s="655" t="s">
        <v>19084</v>
      </c>
    </row>
    <row r="4433" spans="1:7">
      <c r="A4433" s="660" t="s">
        <v>20616</v>
      </c>
      <c r="B4433" s="402"/>
      <c r="C4433" s="403"/>
      <c r="D4433" s="404"/>
      <c r="E4433" s="655"/>
    </row>
    <row r="4434" spans="1:7">
      <c r="A4434" s="660">
        <v>3283</v>
      </c>
      <c r="B4434" s="402" t="s">
        <v>20617</v>
      </c>
      <c r="C4434" s="403"/>
      <c r="D4434" s="404" t="s">
        <v>18987</v>
      </c>
      <c r="E4434" s="655">
        <v>13.02</v>
      </c>
      <c r="G4434" s="400" t="s">
        <v>112</v>
      </c>
    </row>
    <row r="4435" spans="1:7">
      <c r="A4435" s="660" t="s">
        <v>20614</v>
      </c>
      <c r="B4435" s="402"/>
      <c r="C4435" s="403"/>
      <c r="D4435" s="404"/>
      <c r="E4435" s="655"/>
    </row>
    <row r="4436" spans="1:7">
      <c r="A4436" s="660">
        <v>11587</v>
      </c>
      <c r="B4436" s="402" t="s">
        <v>20618</v>
      </c>
      <c r="C4436" s="403"/>
      <c r="D4436" s="404" t="s">
        <v>18991</v>
      </c>
      <c r="E4436" s="655">
        <v>32</v>
      </c>
      <c r="G4436" s="400" t="s">
        <v>112</v>
      </c>
    </row>
    <row r="4437" spans="1:7">
      <c r="A4437" s="660" t="s">
        <v>20619</v>
      </c>
      <c r="B4437" s="402"/>
      <c r="C4437" s="403"/>
      <c r="D4437" s="404"/>
      <c r="E4437" s="655"/>
    </row>
    <row r="4438" spans="1:7">
      <c r="A4438" s="660">
        <v>11887</v>
      </c>
      <c r="B4438" s="402" t="s">
        <v>2705</v>
      </c>
      <c r="C4438" s="403"/>
      <c r="D4438" s="404" t="s">
        <v>18991</v>
      </c>
      <c r="E4438" s="655">
        <v>5906</v>
      </c>
      <c r="F4438" s="400" t="s">
        <v>108</v>
      </c>
    </row>
    <row r="4439" spans="1:7">
      <c r="A4439" s="660">
        <v>11883</v>
      </c>
      <c r="B4439" s="402" t="s">
        <v>2706</v>
      </c>
      <c r="C4439" s="403"/>
      <c r="D4439" s="404" t="s">
        <v>18987</v>
      </c>
      <c r="E4439" s="655">
        <v>8682.85</v>
      </c>
      <c r="G4439" s="400" t="s">
        <v>108</v>
      </c>
    </row>
    <row r="4440" spans="1:7">
      <c r="A4440" s="660">
        <v>11884</v>
      </c>
      <c r="B4440" s="402" t="s">
        <v>2707</v>
      </c>
      <c r="C4440" s="403"/>
      <c r="D4440" s="404" t="s">
        <v>18987</v>
      </c>
      <c r="E4440" s="655">
        <v>9315.93</v>
      </c>
      <c r="G4440" s="400" t="s">
        <v>108</v>
      </c>
    </row>
    <row r="4441" spans="1:7">
      <c r="A4441" s="660">
        <v>11885</v>
      </c>
      <c r="B4441" s="402" t="s">
        <v>2708</v>
      </c>
      <c r="C4441" s="403"/>
      <c r="D4441" s="404" t="s">
        <v>18987</v>
      </c>
      <c r="E4441" s="655">
        <v>8651.77</v>
      </c>
      <c r="G4441" s="400" t="s">
        <v>108</v>
      </c>
    </row>
    <row r="4442" spans="1:7">
      <c r="A4442" s="660">
        <v>11886</v>
      </c>
      <c r="B4442" s="402" t="s">
        <v>2709</v>
      </c>
      <c r="C4442" s="403"/>
      <c r="D4442" s="404" t="s">
        <v>18987</v>
      </c>
      <c r="E4442" s="655">
        <v>3348.8</v>
      </c>
      <c r="G4442" s="400" t="s">
        <v>108</v>
      </c>
    </row>
    <row r="4443" spans="1:7">
      <c r="A4443" s="660">
        <v>11888</v>
      </c>
      <c r="B4443" s="402" t="s">
        <v>2710</v>
      </c>
      <c r="C4443" s="403"/>
      <c r="D4443" s="404" t="s">
        <v>18987</v>
      </c>
      <c r="E4443" s="655">
        <v>7864.3</v>
      </c>
      <c r="G4443" s="400" t="s">
        <v>108</v>
      </c>
    </row>
    <row r="4444" spans="1:7">
      <c r="A4444" s="660">
        <v>3277</v>
      </c>
      <c r="B4444" s="402" t="s">
        <v>2711</v>
      </c>
      <c r="C4444" s="403"/>
      <c r="D4444" s="404" t="s">
        <v>18987</v>
      </c>
      <c r="E4444" s="655">
        <v>1326.25</v>
      </c>
      <c r="G4444" s="400" t="s">
        <v>108</v>
      </c>
    </row>
    <row r="4445" spans="1:7">
      <c r="A4445" s="660">
        <v>3281</v>
      </c>
      <c r="B4445" s="402" t="s">
        <v>2712</v>
      </c>
      <c r="C4445" s="403"/>
      <c r="D4445" s="404" t="s">
        <v>18987</v>
      </c>
      <c r="E4445" s="655">
        <v>1098.3</v>
      </c>
      <c r="F4445" s="400" t="s">
        <v>108</v>
      </c>
    </row>
    <row r="4446" spans="1:7">
      <c r="A4446" s="660">
        <v>39363</v>
      </c>
      <c r="B4446" s="402" t="s">
        <v>20620</v>
      </c>
      <c r="C4446" s="403"/>
      <c r="D4446" s="404" t="s">
        <v>18987</v>
      </c>
      <c r="E4446" s="655">
        <v>3723.28</v>
      </c>
      <c r="G4446" s="400" t="s">
        <v>108</v>
      </c>
    </row>
    <row r="4447" spans="1:7">
      <c r="A4447" s="660" t="s">
        <v>20621</v>
      </c>
      <c r="B4447" s="402"/>
      <c r="C4447" s="403"/>
      <c r="D4447" s="404"/>
      <c r="E4447" s="655"/>
    </row>
    <row r="4448" spans="1:7">
      <c r="A4448" s="660" t="s">
        <v>20622</v>
      </c>
      <c r="B4448" s="402"/>
      <c r="C4448" s="403"/>
      <c r="D4448" s="404"/>
      <c r="E4448" s="655"/>
    </row>
    <row r="4449" spans="1:7">
      <c r="A4449" s="660">
        <v>39361</v>
      </c>
      <c r="B4449" s="402" t="s">
        <v>20623</v>
      </c>
      <c r="C4449" s="403"/>
      <c r="D4449" s="404" t="s">
        <v>18987</v>
      </c>
      <c r="E4449" s="655">
        <v>957.41</v>
      </c>
      <c r="G4449" s="400" t="s">
        <v>108</v>
      </c>
    </row>
    <row r="4450" spans="1:7">
      <c r="A4450" s="660" t="s">
        <v>20624</v>
      </c>
      <c r="B4450" s="402"/>
      <c r="C4450" s="403"/>
      <c r="D4450" s="404"/>
      <c r="E4450" s="655"/>
    </row>
    <row r="4451" spans="1:7">
      <c r="A4451" s="660" t="s">
        <v>20622</v>
      </c>
      <c r="B4451" s="402"/>
      <c r="C4451" s="403"/>
      <c r="D4451" s="404"/>
      <c r="E4451" s="655"/>
    </row>
    <row r="4452" spans="1:7">
      <c r="A4452" s="660">
        <v>39362</v>
      </c>
      <c r="B4452" s="402" t="s">
        <v>20625</v>
      </c>
      <c r="C4452" s="403"/>
      <c r="D4452" s="404" t="s">
        <v>18987</v>
      </c>
      <c r="E4452" s="655">
        <v>2946.21</v>
      </c>
      <c r="G4452" s="400" t="s">
        <v>108</v>
      </c>
    </row>
    <row r="4453" spans="1:7">
      <c r="A4453" s="660" t="s">
        <v>20626</v>
      </c>
      <c r="B4453" s="402"/>
      <c r="C4453" s="403"/>
      <c r="D4453" s="404"/>
      <c r="E4453" s="655"/>
    </row>
    <row r="4454" spans="1:7">
      <c r="A4454" s="660" t="s">
        <v>20622</v>
      </c>
      <c r="B4454" s="402"/>
      <c r="C4454" s="403"/>
      <c r="D4454" s="404"/>
      <c r="E4454" s="655"/>
    </row>
    <row r="4455" spans="1:7">
      <c r="A4455" s="660">
        <v>39364</v>
      </c>
      <c r="B4455" s="402" t="s">
        <v>20627</v>
      </c>
      <c r="C4455" s="403"/>
      <c r="D4455" s="404" t="s">
        <v>18987</v>
      </c>
      <c r="E4455" s="655">
        <v>8510.3700000000008</v>
      </c>
      <c r="G4455" s="400" t="s">
        <v>108</v>
      </c>
    </row>
    <row r="4456" spans="1:7">
      <c r="A4456" s="660" t="s">
        <v>20628</v>
      </c>
      <c r="B4456" s="402"/>
      <c r="C4456" s="403"/>
      <c r="D4456" s="404"/>
      <c r="E4456" s="655"/>
    </row>
    <row r="4457" spans="1:7">
      <c r="A4457" s="660" t="s">
        <v>20629</v>
      </c>
      <c r="B4457" s="402"/>
      <c r="C4457" s="403"/>
      <c r="D4457" s="404"/>
      <c r="E4457" s="655"/>
    </row>
    <row r="4458" spans="1:7">
      <c r="A4458" s="660">
        <v>14576</v>
      </c>
      <c r="B4458" s="402" t="s">
        <v>20630</v>
      </c>
      <c r="C4458" s="403"/>
      <c r="D4458" s="404" t="s">
        <v>18987</v>
      </c>
      <c r="E4458" s="655">
        <v>2336978.56</v>
      </c>
      <c r="G4458" s="400" t="s">
        <v>108</v>
      </c>
    </row>
    <row r="4459" spans="1:7">
      <c r="A4459" s="660" t="s">
        <v>20631</v>
      </c>
      <c r="B4459" s="402"/>
      <c r="C4459" s="403"/>
      <c r="D4459" s="404"/>
      <c r="E4459" s="655"/>
    </row>
    <row r="4460" spans="1:7">
      <c r="A4460" s="660">
        <v>13877</v>
      </c>
      <c r="B4460" s="402" t="s">
        <v>20632</v>
      </c>
      <c r="C4460" s="403"/>
      <c r="D4460" s="404" t="s">
        <v>18987</v>
      </c>
      <c r="E4460" s="655">
        <v>1000425.66</v>
      </c>
      <c r="G4460" s="400" t="s">
        <v>108</v>
      </c>
    </row>
    <row r="4461" spans="1:7">
      <c r="A4461" s="660" t="s">
        <v>20633</v>
      </c>
      <c r="B4461" s="402"/>
      <c r="C4461" s="403"/>
      <c r="D4461" s="404"/>
      <c r="E4461" s="655"/>
    </row>
    <row r="4462" spans="1:7">
      <c r="A4462" s="660">
        <v>7307</v>
      </c>
      <c r="B4462" s="402" t="s">
        <v>2713</v>
      </c>
      <c r="C4462" s="403" t="s">
        <v>124</v>
      </c>
      <c r="D4462" s="404" t="s">
        <v>18987</v>
      </c>
      <c r="E4462" s="655">
        <v>19.91</v>
      </c>
    </row>
    <row r="4463" spans="1:7">
      <c r="A4463" s="660">
        <v>38122</v>
      </c>
      <c r="B4463" s="402" t="s">
        <v>2714</v>
      </c>
      <c r="C4463" s="403" t="s">
        <v>124</v>
      </c>
      <c r="D4463" s="404" t="s">
        <v>18987</v>
      </c>
      <c r="E4463" s="655">
        <v>9.3800000000000008</v>
      </c>
    </row>
    <row r="4464" spans="1:7">
      <c r="A4464" s="660">
        <v>6086</v>
      </c>
      <c r="B4464" s="402" t="s">
        <v>850</v>
      </c>
      <c r="C4464" s="403" t="s">
        <v>589</v>
      </c>
      <c r="D4464" s="404" t="s">
        <v>18987</v>
      </c>
      <c r="E4464" s="655">
        <v>58.66</v>
      </c>
    </row>
    <row r="4465" spans="1:7">
      <c r="A4465" s="660">
        <v>3291</v>
      </c>
      <c r="B4465" s="402" t="s">
        <v>20634</v>
      </c>
      <c r="C4465" s="403"/>
      <c r="D4465" s="404" t="s">
        <v>18991</v>
      </c>
      <c r="E4465" s="655">
        <v>0.41</v>
      </c>
      <c r="G4465" s="400" t="s">
        <v>90</v>
      </c>
    </row>
    <row r="4466" spans="1:7">
      <c r="A4466" s="660" t="s">
        <v>19219</v>
      </c>
      <c r="B4466" s="402"/>
      <c r="C4466" s="403"/>
      <c r="D4466" s="404"/>
      <c r="E4466" s="655"/>
    </row>
    <row r="4467" spans="1:7">
      <c r="A4467" s="660">
        <v>38633</v>
      </c>
      <c r="B4467" s="402" t="s">
        <v>20635</v>
      </c>
      <c r="C4467" s="403"/>
      <c r="D4467" s="404" t="s">
        <v>18987</v>
      </c>
      <c r="E4467" s="655">
        <v>6.93</v>
      </c>
      <c r="G4467" s="400" t="s">
        <v>108</v>
      </c>
    </row>
    <row r="4468" spans="1:7">
      <c r="A4468" s="660" t="s">
        <v>20636</v>
      </c>
      <c r="B4468" s="402"/>
      <c r="C4468" s="403"/>
      <c r="D4468" s="404"/>
      <c r="E4468" s="655"/>
    </row>
    <row r="4469" spans="1:7">
      <c r="A4469" s="660">
        <v>12344</v>
      </c>
      <c r="B4469" s="402" t="s">
        <v>20637</v>
      </c>
      <c r="C4469" s="403"/>
      <c r="D4469" s="404" t="s">
        <v>18987</v>
      </c>
      <c r="E4469" s="655">
        <v>3.22</v>
      </c>
      <c r="G4469" s="400" t="s">
        <v>108</v>
      </c>
    </row>
    <row r="4470" spans="1:7">
      <c r="A4470" s="660" t="s">
        <v>20638</v>
      </c>
      <c r="B4470" s="402"/>
      <c r="C4470" s="403"/>
      <c r="D4470" s="404"/>
      <c r="E4470" s="655"/>
    </row>
    <row r="4471" spans="1:7">
      <c r="A4471" s="660">
        <v>12343</v>
      </c>
      <c r="B4471" s="402" t="s">
        <v>20639</v>
      </c>
      <c r="C4471" s="403"/>
      <c r="D4471" s="404" t="s">
        <v>18987</v>
      </c>
      <c r="E4471" s="655">
        <v>4.99</v>
      </c>
      <c r="G4471" s="400" t="s">
        <v>108</v>
      </c>
    </row>
    <row r="4472" spans="1:7">
      <c r="A4472" s="660" t="s">
        <v>20640</v>
      </c>
      <c r="B4472" s="402"/>
      <c r="C4472" s="403"/>
      <c r="D4472" s="404"/>
      <c r="E4472" s="655"/>
    </row>
    <row r="4473" spans="1:7">
      <c r="A4473" s="660">
        <v>3293</v>
      </c>
      <c r="B4473" s="402" t="s">
        <v>20641</v>
      </c>
      <c r="C4473" s="403"/>
      <c r="D4473" s="404" t="s">
        <v>18987</v>
      </c>
      <c r="E4473" s="655">
        <v>17.77</v>
      </c>
      <c r="G4473" s="400" t="s">
        <v>108</v>
      </c>
    </row>
    <row r="4474" spans="1:7">
      <c r="A4474" s="660" t="s">
        <v>20642</v>
      </c>
      <c r="B4474" s="402"/>
      <c r="C4474" s="403"/>
      <c r="D4474" s="404"/>
      <c r="E4474" s="655"/>
    </row>
    <row r="4475" spans="1:7">
      <c r="A4475" s="660">
        <v>3302</v>
      </c>
      <c r="B4475" s="402" t="s">
        <v>20643</v>
      </c>
      <c r="C4475" s="403"/>
      <c r="D4475" s="404" t="s">
        <v>18987</v>
      </c>
      <c r="E4475" s="655">
        <v>18.25</v>
      </c>
      <c r="G4475" s="400" t="s">
        <v>108</v>
      </c>
    </row>
    <row r="4476" spans="1:7">
      <c r="A4476" s="660" t="s">
        <v>20642</v>
      </c>
      <c r="B4476" s="402"/>
      <c r="C4476" s="403"/>
      <c r="D4476" s="404"/>
      <c r="E4476" s="655"/>
    </row>
    <row r="4477" spans="1:7">
      <c r="A4477" s="660">
        <v>3297</v>
      </c>
      <c r="B4477" s="402" t="s">
        <v>20644</v>
      </c>
      <c r="C4477" s="403"/>
      <c r="D4477" s="404" t="s">
        <v>18987</v>
      </c>
      <c r="E4477" s="655">
        <v>19.48</v>
      </c>
      <c r="G4477" s="400" t="s">
        <v>108</v>
      </c>
    </row>
    <row r="4478" spans="1:7">
      <c r="A4478" s="660" t="s">
        <v>20642</v>
      </c>
      <c r="B4478" s="402"/>
      <c r="C4478" s="403"/>
      <c r="D4478" s="404"/>
      <c r="E4478" s="655"/>
    </row>
    <row r="4479" spans="1:7">
      <c r="A4479" s="660">
        <v>3294</v>
      </c>
      <c r="B4479" s="402" t="s">
        <v>20645</v>
      </c>
      <c r="C4479" s="403"/>
      <c r="D4479" s="404" t="s">
        <v>18987</v>
      </c>
      <c r="E4479" s="655">
        <v>19.77</v>
      </c>
      <c r="G4479" s="400" t="s">
        <v>108</v>
      </c>
    </row>
    <row r="4480" spans="1:7">
      <c r="A4480" s="660" t="s">
        <v>20642</v>
      </c>
      <c r="B4480" s="402"/>
      <c r="C4480" s="403"/>
      <c r="D4480" s="404"/>
      <c r="E4480" s="655"/>
    </row>
    <row r="4481" spans="1:7">
      <c r="A4481" s="660">
        <v>3292</v>
      </c>
      <c r="B4481" s="402" t="s">
        <v>20646</v>
      </c>
      <c r="C4481" s="403"/>
      <c r="D4481" s="404" t="s">
        <v>18991</v>
      </c>
      <c r="E4481" s="655">
        <v>18.579999999999998</v>
      </c>
      <c r="G4481" s="400" t="s">
        <v>108</v>
      </c>
    </row>
    <row r="4482" spans="1:7">
      <c r="A4482" s="660" t="s">
        <v>20642</v>
      </c>
      <c r="B4482" s="402"/>
      <c r="C4482" s="403"/>
      <c r="D4482" s="404"/>
      <c r="E4482" s="655"/>
    </row>
    <row r="4483" spans="1:7">
      <c r="A4483" s="660">
        <v>3298</v>
      </c>
      <c r="B4483" s="402" t="s">
        <v>20647</v>
      </c>
      <c r="C4483" s="403"/>
      <c r="D4483" s="404" t="s">
        <v>18987</v>
      </c>
      <c r="E4483" s="655">
        <v>43.54</v>
      </c>
      <c r="F4483" s="400" t="s">
        <v>108</v>
      </c>
    </row>
    <row r="4484" spans="1:7">
      <c r="A4484" s="660" t="s">
        <v>20642</v>
      </c>
      <c r="B4484" s="402"/>
      <c r="C4484" s="403"/>
      <c r="D4484" s="404"/>
      <c r="E4484" s="655"/>
    </row>
    <row r="4485" spans="1:7">
      <c r="A4485" s="660">
        <v>3301</v>
      </c>
      <c r="B4485" s="402" t="s">
        <v>20648</v>
      </c>
      <c r="C4485" s="403"/>
      <c r="D4485" s="404" t="s">
        <v>18987</v>
      </c>
      <c r="E4485" s="655">
        <v>43.86</v>
      </c>
      <c r="F4485" s="400" t="s">
        <v>108</v>
      </c>
    </row>
    <row r="4486" spans="1:7">
      <c r="A4486" s="660" t="s">
        <v>20642</v>
      </c>
      <c r="B4486" s="402"/>
      <c r="C4486" s="403"/>
      <c r="D4486" s="404"/>
      <c r="E4486" s="655"/>
    </row>
    <row r="4487" spans="1:7">
      <c r="A4487" s="660">
        <v>3295</v>
      </c>
      <c r="B4487" s="402" t="s">
        <v>20649</v>
      </c>
      <c r="C4487" s="403"/>
      <c r="D4487" s="404" t="s">
        <v>18987</v>
      </c>
      <c r="E4487" s="655">
        <v>17.45</v>
      </c>
      <c r="F4487" s="400" t="s">
        <v>108</v>
      </c>
    </row>
    <row r="4488" spans="1:7">
      <c r="A4488" s="660" t="s">
        <v>20642</v>
      </c>
      <c r="B4488" s="402"/>
      <c r="C4488" s="403"/>
      <c r="D4488" s="404"/>
      <c r="E4488" s="655"/>
    </row>
    <row r="4489" spans="1:7">
      <c r="A4489" s="660">
        <v>3299</v>
      </c>
      <c r="B4489" s="402" t="s">
        <v>20650</v>
      </c>
      <c r="C4489" s="403"/>
      <c r="D4489" s="404" t="s">
        <v>18987</v>
      </c>
      <c r="E4489" s="655">
        <v>17.670000000000002</v>
      </c>
      <c r="F4489" s="400" t="s">
        <v>108</v>
      </c>
    </row>
    <row r="4490" spans="1:7">
      <c r="A4490" s="660" t="s">
        <v>19024</v>
      </c>
      <c r="B4490" s="402"/>
      <c r="C4490" s="403"/>
      <c r="D4490" s="404"/>
      <c r="E4490" s="655"/>
    </row>
    <row r="4491" spans="1:7">
      <c r="A4491" s="660" t="s">
        <v>19067</v>
      </c>
      <c r="B4491" s="402"/>
      <c r="C4491" s="403"/>
      <c r="D4491" s="404"/>
      <c r="E4491" s="655"/>
      <c r="G4491" s="400" t="s">
        <v>19068</v>
      </c>
    </row>
    <row r="4492" spans="1:7">
      <c r="A4492" s="660" t="s">
        <v>19069</v>
      </c>
      <c r="B4492" s="402"/>
      <c r="C4492" s="403"/>
      <c r="D4492" s="404"/>
      <c r="E4492" s="655"/>
    </row>
    <row r="4493" spans="1:7">
      <c r="A4493" s="660" t="s">
        <v>19070</v>
      </c>
      <c r="B4493" s="402"/>
      <c r="C4493" s="403"/>
      <c r="D4493" s="404"/>
      <c r="E4493" s="655"/>
    </row>
    <row r="4494" spans="1:7">
      <c r="A4494" s="660" t="s">
        <v>19071</v>
      </c>
      <c r="B4494" s="402"/>
      <c r="C4494" s="403"/>
      <c r="D4494" s="404"/>
      <c r="E4494" s="655"/>
    </row>
    <row r="4495" spans="1:7">
      <c r="A4495" s="660" t="s">
        <v>19072</v>
      </c>
      <c r="B4495" s="402"/>
      <c r="C4495" s="403"/>
      <c r="D4495" s="404"/>
      <c r="E4495" s="655"/>
    </row>
    <row r="4496" spans="1:7">
      <c r="A4496" s="660" t="s">
        <v>19073</v>
      </c>
      <c r="B4496" s="402"/>
      <c r="C4496" s="403"/>
      <c r="D4496" s="404"/>
      <c r="E4496" s="655"/>
    </row>
    <row r="4497" spans="1:7">
      <c r="A4497" s="660" t="s">
        <v>19074</v>
      </c>
      <c r="B4497" s="402"/>
      <c r="C4497" s="403" t="s">
        <v>19115</v>
      </c>
      <c r="D4497" s="404"/>
      <c r="E4497" s="655"/>
    </row>
    <row r="4498" spans="1:7">
      <c r="A4498" s="660" t="s">
        <v>19075</v>
      </c>
      <c r="B4498" s="402"/>
      <c r="C4498" s="403"/>
      <c r="D4498" s="404" t="s">
        <v>19077</v>
      </c>
      <c r="E4498" s="655"/>
      <c r="F4498" s="400" t="s">
        <v>19078</v>
      </c>
      <c r="G4498" s="400" t="s">
        <v>19076</v>
      </c>
    </row>
    <row r="4499" spans="1:7">
      <c r="A4499" s="660" t="s">
        <v>19079</v>
      </c>
      <c r="B4499" s="402" t="s">
        <v>19080</v>
      </c>
      <c r="C4499" s="403"/>
      <c r="D4499" s="404" t="s">
        <v>19081</v>
      </c>
      <c r="E4499" s="655" t="s">
        <v>19082</v>
      </c>
    </row>
    <row r="4500" spans="1:7">
      <c r="A4500" s="660"/>
      <c r="B4500" s="402"/>
      <c r="C4500" s="403"/>
      <c r="D4500" s="404" t="s">
        <v>19083</v>
      </c>
      <c r="E4500" s="655" t="s">
        <v>19084</v>
      </c>
    </row>
    <row r="4501" spans="1:7">
      <c r="A4501" s="660" t="s">
        <v>20642</v>
      </c>
      <c r="B4501" s="402"/>
      <c r="C4501" s="403"/>
      <c r="D4501" s="404"/>
      <c r="E4501" s="655"/>
    </row>
    <row r="4502" spans="1:7">
      <c r="A4502" s="660">
        <v>3296</v>
      </c>
      <c r="B4502" s="402" t="s">
        <v>20651</v>
      </c>
      <c r="C4502" s="403"/>
      <c r="D4502" s="404" t="s">
        <v>18987</v>
      </c>
      <c r="E4502" s="655">
        <v>17.45</v>
      </c>
      <c r="F4502" s="400" t="s">
        <v>108</v>
      </c>
    </row>
    <row r="4503" spans="1:7">
      <c r="A4503" s="660" t="s">
        <v>20642</v>
      </c>
      <c r="B4503" s="402"/>
      <c r="C4503" s="403"/>
      <c r="D4503" s="404"/>
      <c r="E4503" s="655"/>
    </row>
    <row r="4504" spans="1:7">
      <c r="A4504" s="660">
        <v>11596</v>
      </c>
      <c r="B4504" s="402" t="s">
        <v>20652</v>
      </c>
      <c r="C4504" s="403"/>
      <c r="D4504" s="404" t="s">
        <v>18987</v>
      </c>
      <c r="E4504" s="655">
        <v>205.65</v>
      </c>
      <c r="G4504" s="400" t="s">
        <v>108</v>
      </c>
    </row>
    <row r="4505" spans="1:7">
      <c r="A4505" s="660" t="s">
        <v>20653</v>
      </c>
      <c r="B4505" s="402"/>
      <c r="C4505" s="403"/>
      <c r="D4505" s="404"/>
      <c r="E4505" s="655"/>
    </row>
    <row r="4506" spans="1:7">
      <c r="A4506" s="660">
        <v>34802</v>
      </c>
      <c r="B4506" s="402" t="s">
        <v>20654</v>
      </c>
      <c r="C4506" s="403"/>
      <c r="D4506" s="404" t="s">
        <v>18987</v>
      </c>
      <c r="E4506" s="655">
        <v>564.78</v>
      </c>
      <c r="G4506" s="400" t="s">
        <v>108</v>
      </c>
    </row>
    <row r="4507" spans="1:7">
      <c r="A4507" s="660" t="s">
        <v>20655</v>
      </c>
      <c r="B4507" s="402"/>
      <c r="C4507" s="403"/>
      <c r="D4507" s="404"/>
      <c r="E4507" s="655"/>
    </row>
    <row r="4508" spans="1:7">
      <c r="A4508" s="660">
        <v>11588</v>
      </c>
      <c r="B4508" s="402" t="s">
        <v>20656</v>
      </c>
      <c r="C4508" s="403"/>
      <c r="D4508" s="404" t="s">
        <v>18987</v>
      </c>
      <c r="E4508" s="655">
        <v>609.29999999999995</v>
      </c>
      <c r="F4508" s="400" t="s">
        <v>108</v>
      </c>
    </row>
    <row r="4509" spans="1:7">
      <c r="A4509" s="660" t="s">
        <v>20657</v>
      </c>
      <c r="B4509" s="402"/>
      <c r="C4509" s="403"/>
      <c r="D4509" s="404"/>
      <c r="E4509" s="655"/>
    </row>
    <row r="4510" spans="1:7">
      <c r="A4510" s="660">
        <v>34383</v>
      </c>
      <c r="B4510" s="402" t="s">
        <v>20656</v>
      </c>
      <c r="C4510" s="403"/>
      <c r="D4510" s="404" t="s">
        <v>18987</v>
      </c>
      <c r="E4510" s="655">
        <v>670.28</v>
      </c>
      <c r="F4510" s="400" t="s">
        <v>108</v>
      </c>
    </row>
    <row r="4511" spans="1:7">
      <c r="A4511" s="660" t="s">
        <v>20658</v>
      </c>
      <c r="B4511" s="402"/>
      <c r="C4511" s="403"/>
      <c r="D4511" s="404"/>
      <c r="E4511" s="655"/>
    </row>
    <row r="4512" spans="1:7">
      <c r="A4512" s="660">
        <v>40600</v>
      </c>
      <c r="B4512" s="402" t="s">
        <v>20659</v>
      </c>
      <c r="C4512" s="403"/>
      <c r="D4512" s="404" t="s">
        <v>18987</v>
      </c>
      <c r="E4512" s="655">
        <v>75.400000000000006</v>
      </c>
      <c r="F4512" s="400" t="s">
        <v>112</v>
      </c>
    </row>
    <row r="4513" spans="1:7">
      <c r="A4513" s="660" t="s">
        <v>20660</v>
      </c>
      <c r="B4513" s="402"/>
      <c r="C4513" s="403"/>
      <c r="D4513" s="404"/>
      <c r="E4513" s="655"/>
    </row>
    <row r="4514" spans="1:7">
      <c r="A4514" s="660">
        <v>11591</v>
      </c>
      <c r="B4514" s="402" t="s">
        <v>20661</v>
      </c>
      <c r="C4514" s="403"/>
      <c r="D4514" s="404" t="s">
        <v>18987</v>
      </c>
      <c r="E4514" s="655">
        <v>593.71</v>
      </c>
      <c r="G4514" s="400" t="s">
        <v>108</v>
      </c>
    </row>
    <row r="4515" spans="1:7">
      <c r="A4515" s="660" t="s">
        <v>20662</v>
      </c>
      <c r="B4515" s="402"/>
      <c r="C4515" s="403"/>
      <c r="D4515" s="404"/>
      <c r="E4515" s="655"/>
    </row>
    <row r="4516" spans="1:7">
      <c r="A4516" s="660">
        <v>40599</v>
      </c>
      <c r="B4516" s="402" t="s">
        <v>20663</v>
      </c>
      <c r="C4516" s="403"/>
      <c r="D4516" s="404" t="s">
        <v>18987</v>
      </c>
      <c r="E4516" s="655">
        <v>69.88</v>
      </c>
      <c r="F4516" s="400" t="s">
        <v>112</v>
      </c>
    </row>
    <row r="4517" spans="1:7">
      <c r="A4517" s="660" t="s">
        <v>20664</v>
      </c>
      <c r="B4517" s="402"/>
      <c r="C4517" s="403"/>
      <c r="D4517" s="404"/>
      <c r="E4517" s="655"/>
    </row>
    <row r="4518" spans="1:7">
      <c r="A4518" s="660">
        <v>40601</v>
      </c>
      <c r="B4518" s="402" t="s">
        <v>20663</v>
      </c>
      <c r="C4518" s="403"/>
      <c r="D4518" s="404" t="s">
        <v>18987</v>
      </c>
      <c r="E4518" s="655">
        <v>82.77</v>
      </c>
      <c r="F4518" s="400" t="s">
        <v>112</v>
      </c>
    </row>
    <row r="4519" spans="1:7">
      <c r="A4519" s="660" t="s">
        <v>20665</v>
      </c>
      <c r="B4519" s="402"/>
      <c r="C4519" s="403"/>
      <c r="D4519" s="404"/>
      <c r="E4519" s="655"/>
    </row>
    <row r="4520" spans="1:7">
      <c r="A4520" s="660">
        <v>11590</v>
      </c>
      <c r="B4520" s="402" t="s">
        <v>20666</v>
      </c>
      <c r="C4520" s="403"/>
      <c r="D4520" s="404" t="s">
        <v>18987</v>
      </c>
      <c r="E4520" s="655">
        <v>618.72</v>
      </c>
      <c r="G4520" s="400" t="s">
        <v>108</v>
      </c>
    </row>
    <row r="4521" spans="1:7">
      <c r="A4521" s="660" t="s">
        <v>20667</v>
      </c>
      <c r="B4521" s="402"/>
      <c r="C4521" s="403"/>
      <c r="D4521" s="404"/>
      <c r="E4521" s="655"/>
    </row>
    <row r="4522" spans="1:7">
      <c r="A4522" s="660">
        <v>3310</v>
      </c>
      <c r="B4522" s="402" t="s">
        <v>20668</v>
      </c>
      <c r="C4522" s="403"/>
      <c r="D4522" s="404" t="s">
        <v>18987</v>
      </c>
      <c r="E4522" s="655">
        <v>257.8</v>
      </c>
      <c r="F4522" s="400" t="s">
        <v>128</v>
      </c>
    </row>
    <row r="4523" spans="1:7">
      <c r="A4523" s="660" t="s">
        <v>20669</v>
      </c>
      <c r="B4523" s="402"/>
      <c r="C4523" s="403"/>
      <c r="D4523" s="404"/>
      <c r="E4523" s="655"/>
    </row>
    <row r="4524" spans="1:7">
      <c r="A4524" s="660">
        <v>11594</v>
      </c>
      <c r="B4524" s="402" t="s">
        <v>20670</v>
      </c>
      <c r="C4524" s="403"/>
      <c r="D4524" s="404" t="s">
        <v>18987</v>
      </c>
      <c r="E4524" s="655">
        <v>194.2</v>
      </c>
      <c r="G4524" s="400" t="s">
        <v>108</v>
      </c>
    </row>
    <row r="4525" spans="1:7">
      <c r="A4525" s="660" t="s">
        <v>20671</v>
      </c>
      <c r="B4525" s="402"/>
      <c r="C4525" s="403"/>
      <c r="D4525" s="404"/>
      <c r="E4525" s="655"/>
    </row>
    <row r="4526" spans="1:7">
      <c r="A4526" s="660">
        <v>3311</v>
      </c>
      <c r="B4526" s="402" t="s">
        <v>2715</v>
      </c>
      <c r="C4526" s="403"/>
      <c r="D4526" s="404" t="s">
        <v>18987</v>
      </c>
      <c r="E4526" s="655">
        <v>194.2</v>
      </c>
      <c r="F4526" s="400" t="s">
        <v>128</v>
      </c>
    </row>
    <row r="4527" spans="1:7">
      <c r="A4527" s="660">
        <v>11599</v>
      </c>
      <c r="B4527" s="402" t="s">
        <v>2716</v>
      </c>
      <c r="C4527" s="403"/>
      <c r="D4527" s="404" t="s">
        <v>18987</v>
      </c>
      <c r="E4527" s="655">
        <v>258.26</v>
      </c>
      <c r="G4527" s="400" t="s">
        <v>108</v>
      </c>
    </row>
    <row r="4528" spans="1:7">
      <c r="A4528" s="660">
        <v>11593</v>
      </c>
      <c r="B4528" s="402" t="s">
        <v>20672</v>
      </c>
      <c r="C4528" s="403"/>
      <c r="D4528" s="404" t="s">
        <v>18987</v>
      </c>
      <c r="E4528" s="655">
        <v>362.07</v>
      </c>
      <c r="G4528" s="400" t="s">
        <v>108</v>
      </c>
    </row>
    <row r="4529" spans="1:7">
      <c r="A4529" s="660" t="s">
        <v>20673</v>
      </c>
      <c r="B4529" s="402"/>
      <c r="C4529" s="403"/>
      <c r="D4529" s="404"/>
      <c r="E4529" s="655"/>
    </row>
    <row r="4530" spans="1:7">
      <c r="A4530" s="660">
        <v>3314</v>
      </c>
      <c r="B4530" s="402" t="s">
        <v>2717</v>
      </c>
      <c r="C4530" s="403"/>
      <c r="D4530" s="404" t="s">
        <v>18987</v>
      </c>
      <c r="E4530" s="655">
        <v>258.95</v>
      </c>
      <c r="G4530" s="400" t="s">
        <v>128</v>
      </c>
    </row>
    <row r="4531" spans="1:7">
      <c r="A4531" s="660">
        <v>11597</v>
      </c>
      <c r="B4531" s="402" t="s">
        <v>20674</v>
      </c>
      <c r="C4531" s="403"/>
      <c r="D4531" s="404" t="s">
        <v>18987</v>
      </c>
      <c r="E4531" s="655">
        <v>301.13</v>
      </c>
      <c r="G4531" s="400" t="s">
        <v>108</v>
      </c>
    </row>
    <row r="4532" spans="1:7">
      <c r="A4532" s="660" t="s">
        <v>20675</v>
      </c>
      <c r="B4532" s="402"/>
      <c r="C4532" s="403"/>
      <c r="D4532" s="404"/>
      <c r="E4532" s="655"/>
    </row>
    <row r="4533" spans="1:7">
      <c r="A4533" s="660">
        <v>3309</v>
      </c>
      <c r="B4533" s="402" t="s">
        <v>2718</v>
      </c>
      <c r="C4533" s="403"/>
      <c r="D4533" s="404" t="s">
        <v>18991</v>
      </c>
      <c r="E4533" s="655">
        <v>205.65</v>
      </c>
      <c r="F4533" s="400" t="s">
        <v>128</v>
      </c>
    </row>
    <row r="4534" spans="1:7">
      <c r="A4534" s="660">
        <v>34612</v>
      </c>
      <c r="B4534" s="402" t="s">
        <v>20676</v>
      </c>
      <c r="C4534" s="403"/>
      <c r="D4534" s="404" t="s">
        <v>18987</v>
      </c>
      <c r="E4534" s="655">
        <v>372.45</v>
      </c>
      <c r="G4534" s="400" t="s">
        <v>108</v>
      </c>
    </row>
    <row r="4535" spans="1:7">
      <c r="A4535" s="660" t="s">
        <v>20677</v>
      </c>
      <c r="B4535" s="402"/>
      <c r="C4535" s="403"/>
      <c r="D4535" s="404"/>
      <c r="E4535" s="655"/>
    </row>
    <row r="4536" spans="1:7">
      <c r="A4536" s="660">
        <v>34635</v>
      </c>
      <c r="B4536" s="402" t="s">
        <v>20676</v>
      </c>
      <c r="C4536" s="403"/>
      <c r="D4536" s="404" t="s">
        <v>18987</v>
      </c>
      <c r="E4536" s="655">
        <v>478.95</v>
      </c>
      <c r="G4536" s="400" t="s">
        <v>108</v>
      </c>
    </row>
    <row r="4537" spans="1:7">
      <c r="A4537" s="660" t="s">
        <v>20678</v>
      </c>
      <c r="B4537" s="402"/>
      <c r="C4537" s="403"/>
      <c r="D4537" s="404"/>
      <c r="E4537" s="655"/>
    </row>
    <row r="4538" spans="1:7">
      <c r="A4538" s="660">
        <v>34633</v>
      </c>
      <c r="B4538" s="402" t="s">
        <v>20676</v>
      </c>
      <c r="C4538" s="403"/>
      <c r="D4538" s="404" t="s">
        <v>18987</v>
      </c>
      <c r="E4538" s="655">
        <v>527.92999999999995</v>
      </c>
      <c r="G4538" s="400" t="s">
        <v>108</v>
      </c>
    </row>
    <row r="4539" spans="1:7">
      <c r="A4539" s="660" t="s">
        <v>20679</v>
      </c>
      <c r="B4539" s="402"/>
      <c r="C4539" s="403"/>
      <c r="D4539" s="404"/>
      <c r="E4539" s="655"/>
    </row>
    <row r="4540" spans="1:7">
      <c r="A4540" s="660">
        <v>40593</v>
      </c>
      <c r="B4540" s="402" t="s">
        <v>20680</v>
      </c>
      <c r="C4540" s="403"/>
      <c r="D4540" s="404" t="s">
        <v>18987</v>
      </c>
      <c r="E4540" s="655">
        <v>318.48</v>
      </c>
      <c r="G4540" s="400" t="s">
        <v>128</v>
      </c>
    </row>
    <row r="4541" spans="1:7">
      <c r="A4541" s="660" t="s">
        <v>20681</v>
      </c>
      <c r="B4541" s="402"/>
      <c r="C4541" s="403"/>
      <c r="D4541" s="404"/>
      <c r="E4541" s="655"/>
    </row>
    <row r="4542" spans="1:7">
      <c r="A4542" s="660">
        <v>40594</v>
      </c>
      <c r="B4542" s="402" t="s">
        <v>20680</v>
      </c>
      <c r="C4542" s="403"/>
      <c r="D4542" s="404" t="s">
        <v>18987</v>
      </c>
      <c r="E4542" s="655">
        <v>192.15</v>
      </c>
      <c r="G4542" s="400" t="s">
        <v>128</v>
      </c>
    </row>
    <row r="4543" spans="1:7">
      <c r="A4543" s="660" t="s">
        <v>20682</v>
      </c>
      <c r="B4543" s="402"/>
      <c r="C4543" s="403"/>
      <c r="D4543" s="404"/>
      <c r="E4543" s="655"/>
    </row>
    <row r="4544" spans="1:7">
      <c r="A4544" s="660">
        <v>34630</v>
      </c>
      <c r="B4544" s="402" t="s">
        <v>20683</v>
      </c>
      <c r="C4544" s="403"/>
      <c r="D4544" s="404" t="s">
        <v>18987</v>
      </c>
      <c r="E4544" s="655">
        <v>480.93</v>
      </c>
      <c r="G4544" s="400" t="s">
        <v>108</v>
      </c>
    </row>
    <row r="4545" spans="1:7">
      <c r="A4545" s="660" t="s">
        <v>20684</v>
      </c>
      <c r="B4545" s="402"/>
      <c r="C4545" s="403"/>
      <c r="D4545" s="404"/>
      <c r="E4545" s="655"/>
    </row>
    <row r="4546" spans="1:7">
      <c r="A4546" s="660" t="s">
        <v>20685</v>
      </c>
      <c r="B4546" s="402"/>
      <c r="C4546" s="403"/>
      <c r="D4546" s="404"/>
      <c r="E4546" s="655"/>
    </row>
    <row r="4547" spans="1:7">
      <c r="A4547" s="660">
        <v>40595</v>
      </c>
      <c r="B4547" s="402" t="s">
        <v>20686</v>
      </c>
      <c r="C4547" s="403"/>
      <c r="D4547" s="404" t="s">
        <v>18987</v>
      </c>
      <c r="E4547" s="655">
        <v>129.12</v>
      </c>
      <c r="G4547" s="400" t="s">
        <v>128</v>
      </c>
    </row>
    <row r="4548" spans="1:7">
      <c r="A4548" s="660" t="s">
        <v>20687</v>
      </c>
      <c r="B4548" s="402"/>
      <c r="C4548" s="403"/>
      <c r="D4548" s="404"/>
      <c r="E4548" s="655"/>
    </row>
    <row r="4549" spans="1:7">
      <c r="A4549" s="660">
        <v>34800</v>
      </c>
      <c r="B4549" s="402" t="s">
        <v>20688</v>
      </c>
      <c r="C4549" s="403"/>
      <c r="D4549" s="404" t="s">
        <v>18987</v>
      </c>
      <c r="E4549" s="655">
        <v>181.03</v>
      </c>
      <c r="F4549" s="400" t="s">
        <v>128</v>
      </c>
    </row>
    <row r="4550" spans="1:7">
      <c r="A4550" s="660" t="s">
        <v>20689</v>
      </c>
      <c r="B4550" s="402"/>
      <c r="C4550" s="403"/>
      <c r="D4550" s="404"/>
      <c r="E4550" s="655"/>
    </row>
    <row r="4551" spans="1:7">
      <c r="A4551" s="660">
        <v>11592</v>
      </c>
      <c r="B4551" s="402" t="s">
        <v>20690</v>
      </c>
      <c r="C4551" s="403"/>
      <c r="D4551" s="404" t="s">
        <v>18987</v>
      </c>
      <c r="E4551" s="655">
        <v>258.95</v>
      </c>
      <c r="G4551" s="400" t="s">
        <v>108</v>
      </c>
    </row>
    <row r="4552" spans="1:7">
      <c r="A4552" s="660" t="s">
        <v>20691</v>
      </c>
      <c r="B4552" s="402"/>
      <c r="C4552" s="403"/>
      <c r="D4552" s="404"/>
      <c r="E4552" s="655"/>
    </row>
    <row r="4553" spans="1:7">
      <c r="A4553" s="660">
        <v>40591</v>
      </c>
      <c r="B4553" s="402" t="s">
        <v>20692</v>
      </c>
      <c r="C4553" s="403"/>
      <c r="D4553" s="404" t="s">
        <v>18987</v>
      </c>
      <c r="E4553" s="655">
        <v>149.57</v>
      </c>
      <c r="G4553" s="400" t="s">
        <v>128</v>
      </c>
    </row>
    <row r="4554" spans="1:7">
      <c r="A4554" s="660" t="s">
        <v>20693</v>
      </c>
      <c r="B4554" s="402"/>
      <c r="C4554" s="403"/>
      <c r="D4554" s="404"/>
      <c r="E4554" s="655"/>
    </row>
    <row r="4555" spans="1:7">
      <c r="A4555" s="660">
        <v>40592</v>
      </c>
      <c r="B4555" s="402" t="s">
        <v>20694</v>
      </c>
      <c r="C4555" s="403"/>
      <c r="D4555" s="404" t="s">
        <v>18987</v>
      </c>
      <c r="E4555" s="655">
        <v>213.22</v>
      </c>
      <c r="G4555" s="400" t="s">
        <v>128</v>
      </c>
    </row>
    <row r="4556" spans="1:7">
      <c r="A4556" s="660" t="s">
        <v>20695</v>
      </c>
      <c r="B4556" s="402"/>
      <c r="C4556" s="403"/>
      <c r="D4556" s="404"/>
      <c r="E4556" s="655"/>
    </row>
    <row r="4557" spans="1:7">
      <c r="A4557" s="660">
        <v>40589</v>
      </c>
      <c r="B4557" s="402" t="s">
        <v>20694</v>
      </c>
      <c r="C4557" s="403"/>
      <c r="D4557" s="404" t="s">
        <v>18987</v>
      </c>
      <c r="E4557" s="655">
        <v>150.31</v>
      </c>
      <c r="G4557" s="400" t="s">
        <v>128</v>
      </c>
    </row>
    <row r="4558" spans="1:7">
      <c r="A4558" s="660" t="s">
        <v>20693</v>
      </c>
      <c r="B4558" s="402"/>
      <c r="C4558" s="403"/>
      <c r="D4558" s="404"/>
      <c r="E4558" s="655"/>
    </row>
    <row r="4559" spans="1:7">
      <c r="A4559" s="660" t="s">
        <v>19024</v>
      </c>
      <c r="B4559" s="402"/>
      <c r="C4559" s="403"/>
      <c r="D4559" s="404"/>
      <c r="E4559" s="655"/>
    </row>
    <row r="4560" spans="1:7">
      <c r="A4560" s="660" t="s">
        <v>19067</v>
      </c>
      <c r="B4560" s="402"/>
      <c r="C4560" s="403"/>
      <c r="D4560" s="404"/>
      <c r="E4560" s="655"/>
      <c r="G4560" s="400" t="s">
        <v>19068</v>
      </c>
    </row>
    <row r="4561" spans="1:7">
      <c r="A4561" s="660" t="s">
        <v>19069</v>
      </c>
      <c r="B4561" s="402"/>
      <c r="C4561" s="403"/>
      <c r="D4561" s="404"/>
      <c r="E4561" s="655"/>
    </row>
    <row r="4562" spans="1:7">
      <c r="A4562" s="660" t="s">
        <v>19070</v>
      </c>
      <c r="B4562" s="402"/>
      <c r="C4562" s="403"/>
      <c r="D4562" s="404"/>
      <c r="E4562" s="655"/>
    </row>
    <row r="4563" spans="1:7">
      <c r="A4563" s="660" t="s">
        <v>19071</v>
      </c>
      <c r="B4563" s="402"/>
      <c r="C4563" s="403"/>
      <c r="D4563" s="404"/>
      <c r="E4563" s="655"/>
    </row>
    <row r="4564" spans="1:7">
      <c r="A4564" s="660" t="s">
        <v>19072</v>
      </c>
      <c r="B4564" s="402"/>
      <c r="C4564" s="403"/>
      <c r="D4564" s="404"/>
      <c r="E4564" s="655"/>
    </row>
    <row r="4565" spans="1:7">
      <c r="A4565" s="660" t="s">
        <v>19073</v>
      </c>
      <c r="B4565" s="402"/>
      <c r="C4565" s="403"/>
      <c r="D4565" s="404"/>
      <c r="E4565" s="655"/>
    </row>
    <row r="4566" spans="1:7">
      <c r="A4566" s="660" t="s">
        <v>19074</v>
      </c>
      <c r="B4566" s="402"/>
      <c r="C4566" s="403" t="s">
        <v>19115</v>
      </c>
      <c r="D4566" s="404"/>
      <c r="E4566" s="655"/>
    </row>
    <row r="4567" spans="1:7">
      <c r="A4567" s="660" t="s">
        <v>19075</v>
      </c>
      <c r="B4567" s="402"/>
      <c r="C4567" s="403"/>
      <c r="D4567" s="404" t="s">
        <v>19077</v>
      </c>
      <c r="E4567" s="655"/>
      <c r="F4567" s="400" t="s">
        <v>19078</v>
      </c>
      <c r="G4567" s="400" t="s">
        <v>19076</v>
      </c>
    </row>
    <row r="4568" spans="1:7">
      <c r="A4568" s="660" t="s">
        <v>19079</v>
      </c>
      <c r="B4568" s="402" t="s">
        <v>19080</v>
      </c>
      <c r="C4568" s="403"/>
      <c r="D4568" s="404" t="s">
        <v>19081</v>
      </c>
      <c r="E4568" s="655" t="s">
        <v>19082</v>
      </c>
    </row>
    <row r="4569" spans="1:7">
      <c r="A4569" s="660"/>
      <c r="B4569" s="402"/>
      <c r="C4569" s="403"/>
      <c r="D4569" s="404" t="s">
        <v>19083</v>
      </c>
      <c r="E4569" s="655" t="s">
        <v>19084</v>
      </c>
    </row>
    <row r="4570" spans="1:7">
      <c r="A4570" s="660">
        <v>4315</v>
      </c>
      <c r="B4570" s="402" t="s">
        <v>20696</v>
      </c>
      <c r="C4570" s="403"/>
      <c r="D4570" s="404" t="s">
        <v>18987</v>
      </c>
      <c r="E4570" s="655">
        <v>0.98</v>
      </c>
      <c r="G4570" s="400" t="s">
        <v>108</v>
      </c>
    </row>
    <row r="4571" spans="1:7">
      <c r="A4571" s="660" t="s">
        <v>20697</v>
      </c>
      <c r="B4571" s="402"/>
      <c r="C4571" s="403"/>
      <c r="D4571" s="404"/>
      <c r="E4571" s="655"/>
    </row>
    <row r="4572" spans="1:7">
      <c r="A4572" s="660">
        <v>40874</v>
      </c>
      <c r="B4572" s="402" t="s">
        <v>20698</v>
      </c>
      <c r="C4572" s="403"/>
      <c r="D4572" s="404" t="s">
        <v>18987</v>
      </c>
      <c r="E4572" s="655">
        <v>1.55</v>
      </c>
      <c r="G4572" s="400" t="s">
        <v>108</v>
      </c>
    </row>
    <row r="4573" spans="1:7">
      <c r="A4573" s="660">
        <v>402</v>
      </c>
      <c r="B4573" s="402" t="s">
        <v>1081</v>
      </c>
      <c r="C4573" s="403"/>
      <c r="D4573" s="404" t="s">
        <v>18987</v>
      </c>
      <c r="E4573" s="655">
        <v>8.1300000000000008</v>
      </c>
      <c r="F4573" s="400" t="s">
        <v>108</v>
      </c>
    </row>
    <row r="4574" spans="1:7">
      <c r="A4574" s="660">
        <v>4226</v>
      </c>
      <c r="B4574" s="402" t="s">
        <v>2719</v>
      </c>
      <c r="C4574" s="403"/>
      <c r="D4574" s="404" t="s">
        <v>18991</v>
      </c>
      <c r="E4574" s="655">
        <v>4.33</v>
      </c>
    </row>
    <row r="4575" spans="1:7">
      <c r="A4575" s="660">
        <v>4222</v>
      </c>
      <c r="B4575" s="402" t="s">
        <v>2720</v>
      </c>
      <c r="C4575" s="403"/>
      <c r="D4575" s="404" t="s">
        <v>18991</v>
      </c>
      <c r="E4575" s="655">
        <v>3.68</v>
      </c>
    </row>
    <row r="4576" spans="1:7">
      <c r="A4576" s="660">
        <v>34804</v>
      </c>
      <c r="B4576" s="402" t="s">
        <v>20699</v>
      </c>
      <c r="C4576" s="403"/>
      <c r="D4576" s="404" t="s">
        <v>18987</v>
      </c>
      <c r="E4576" s="655">
        <v>21.86</v>
      </c>
      <c r="G4576" s="400" t="s">
        <v>112</v>
      </c>
    </row>
    <row r="4577" spans="1:7">
      <c r="A4577" s="660" t="s">
        <v>20700</v>
      </c>
      <c r="B4577" s="402"/>
      <c r="C4577" s="403"/>
      <c r="D4577" s="404"/>
      <c r="E4577" s="655"/>
    </row>
    <row r="4578" spans="1:7">
      <c r="A4578" s="660" t="s">
        <v>20701</v>
      </c>
      <c r="B4578" s="402"/>
      <c r="C4578" s="403"/>
      <c r="D4578" s="404"/>
      <c r="E4578" s="655"/>
    </row>
    <row r="4579" spans="1:7">
      <c r="A4579" s="660">
        <v>4013</v>
      </c>
      <c r="B4579" s="402" t="s">
        <v>20702</v>
      </c>
      <c r="C4579" s="403"/>
      <c r="D4579" s="404" t="s">
        <v>18987</v>
      </c>
      <c r="E4579" s="655">
        <v>4.33</v>
      </c>
      <c r="G4579" s="400" t="s">
        <v>112</v>
      </c>
    </row>
    <row r="4580" spans="1:7">
      <c r="A4580" s="660" t="s">
        <v>20703</v>
      </c>
      <c r="B4580" s="402"/>
      <c r="C4580" s="403"/>
      <c r="D4580" s="404"/>
      <c r="E4580" s="655"/>
    </row>
    <row r="4581" spans="1:7">
      <c r="A4581" s="660">
        <v>4011</v>
      </c>
      <c r="B4581" s="402" t="s">
        <v>20704</v>
      </c>
      <c r="C4581" s="403"/>
      <c r="D4581" s="404" t="s">
        <v>18987</v>
      </c>
      <c r="E4581" s="655">
        <v>5.72</v>
      </c>
      <c r="G4581" s="400" t="s">
        <v>112</v>
      </c>
    </row>
    <row r="4582" spans="1:7">
      <c r="A4582" s="660" t="s">
        <v>20705</v>
      </c>
      <c r="B4582" s="402"/>
      <c r="C4582" s="403"/>
      <c r="D4582" s="404"/>
      <c r="E4582" s="655"/>
    </row>
    <row r="4583" spans="1:7">
      <c r="A4583" s="660">
        <v>4021</v>
      </c>
      <c r="B4583" s="402" t="s">
        <v>20706</v>
      </c>
      <c r="C4583" s="403"/>
      <c r="D4583" s="404" t="s">
        <v>18987</v>
      </c>
      <c r="E4583" s="655">
        <v>6.22</v>
      </c>
      <c r="G4583" s="400" t="s">
        <v>112</v>
      </c>
    </row>
    <row r="4584" spans="1:7">
      <c r="A4584" s="660" t="s">
        <v>20703</v>
      </c>
      <c r="B4584" s="402"/>
      <c r="C4584" s="403"/>
      <c r="D4584" s="404"/>
      <c r="E4584" s="655"/>
    </row>
    <row r="4585" spans="1:7">
      <c r="A4585" s="660">
        <v>4019</v>
      </c>
      <c r="B4585" s="402" t="s">
        <v>20707</v>
      </c>
      <c r="C4585" s="403"/>
      <c r="D4585" s="404" t="s">
        <v>18987</v>
      </c>
      <c r="E4585" s="655">
        <v>8.74</v>
      </c>
      <c r="G4585" s="400" t="s">
        <v>112</v>
      </c>
    </row>
    <row r="4586" spans="1:7">
      <c r="A4586" s="660" t="s">
        <v>20705</v>
      </c>
      <c r="B4586" s="402"/>
      <c r="C4586" s="403"/>
      <c r="D4586" s="404"/>
      <c r="E4586" s="655"/>
    </row>
    <row r="4587" spans="1:7">
      <c r="A4587" s="660">
        <v>4012</v>
      </c>
      <c r="B4587" s="402" t="s">
        <v>20708</v>
      </c>
      <c r="C4587" s="403"/>
      <c r="D4587" s="404" t="s">
        <v>18987</v>
      </c>
      <c r="E4587" s="655">
        <v>10.69</v>
      </c>
      <c r="G4587" s="400" t="s">
        <v>112</v>
      </c>
    </row>
    <row r="4588" spans="1:7">
      <c r="A4588" s="660" t="s">
        <v>20705</v>
      </c>
      <c r="B4588" s="402"/>
      <c r="C4588" s="403"/>
      <c r="D4588" s="404"/>
      <c r="E4588" s="655"/>
    </row>
    <row r="4589" spans="1:7">
      <c r="A4589" s="660">
        <v>4020</v>
      </c>
      <c r="B4589" s="402" t="s">
        <v>20709</v>
      </c>
      <c r="C4589" s="403"/>
      <c r="D4589" s="404" t="s">
        <v>18987</v>
      </c>
      <c r="E4589" s="655">
        <v>13.61</v>
      </c>
      <c r="G4589" s="400" t="s">
        <v>112</v>
      </c>
    </row>
    <row r="4590" spans="1:7">
      <c r="A4590" s="660" t="s">
        <v>20705</v>
      </c>
      <c r="B4590" s="402"/>
      <c r="C4590" s="403"/>
      <c r="D4590" s="404"/>
      <c r="E4590" s="655"/>
    </row>
    <row r="4591" spans="1:7">
      <c r="A4591" s="660">
        <v>4018</v>
      </c>
      <c r="B4591" s="402" t="s">
        <v>20710</v>
      </c>
      <c r="C4591" s="403"/>
      <c r="D4591" s="404" t="s">
        <v>18987</v>
      </c>
      <c r="E4591" s="655">
        <v>16.62</v>
      </c>
      <c r="G4591" s="400" t="s">
        <v>112</v>
      </c>
    </row>
    <row r="4592" spans="1:7">
      <c r="A4592" s="660" t="s">
        <v>20705</v>
      </c>
      <c r="B4592" s="402"/>
      <c r="C4592" s="403"/>
      <c r="D4592" s="404"/>
      <c r="E4592" s="655"/>
    </row>
    <row r="4593" spans="1:7">
      <c r="A4593" s="660">
        <v>36498</v>
      </c>
      <c r="B4593" s="402" t="s">
        <v>20711</v>
      </c>
      <c r="C4593" s="403"/>
      <c r="D4593" s="404" t="s">
        <v>18987</v>
      </c>
      <c r="E4593" s="655">
        <v>3279.65</v>
      </c>
      <c r="G4593" s="400" t="s">
        <v>108</v>
      </c>
    </row>
    <row r="4594" spans="1:7">
      <c r="A4594" s="660" t="s">
        <v>20712</v>
      </c>
      <c r="B4594" s="402"/>
      <c r="C4594" s="403"/>
      <c r="D4594" s="404"/>
      <c r="E4594" s="655"/>
    </row>
    <row r="4595" spans="1:7">
      <c r="A4595" s="660">
        <v>12872</v>
      </c>
      <c r="B4595" s="402" t="s">
        <v>2721</v>
      </c>
      <c r="C4595" s="403"/>
      <c r="D4595" s="404" t="s">
        <v>18987</v>
      </c>
      <c r="E4595" s="655">
        <v>11.31</v>
      </c>
    </row>
    <row r="4596" spans="1:7">
      <c r="A4596" s="660">
        <v>41075</v>
      </c>
      <c r="B4596" s="402" t="s">
        <v>20713</v>
      </c>
      <c r="C4596" s="403"/>
      <c r="D4596" s="404" t="s">
        <v>18987</v>
      </c>
      <c r="E4596" s="655">
        <v>1993.41</v>
      </c>
    </row>
    <row r="4597" spans="1:7">
      <c r="A4597" s="660">
        <v>3315</v>
      </c>
      <c r="B4597" s="402" t="s">
        <v>2722</v>
      </c>
      <c r="C4597" s="403"/>
      <c r="D4597" s="404" t="s">
        <v>18987</v>
      </c>
      <c r="E4597" s="655">
        <v>0.61</v>
      </c>
    </row>
    <row r="4598" spans="1:7">
      <c r="A4598" s="660">
        <v>36870</v>
      </c>
      <c r="B4598" s="402" t="s">
        <v>2723</v>
      </c>
      <c r="C4598" s="403"/>
      <c r="D4598" s="404" t="s">
        <v>18987</v>
      </c>
      <c r="E4598" s="655">
        <v>0.61</v>
      </c>
    </row>
    <row r="4599" spans="1:7">
      <c r="A4599" s="660">
        <v>5092</v>
      </c>
      <c r="B4599" s="402" t="s">
        <v>2724</v>
      </c>
      <c r="C4599" s="403"/>
      <c r="D4599" s="404" t="s">
        <v>18987</v>
      </c>
      <c r="E4599" s="655">
        <v>10</v>
      </c>
      <c r="F4599" s="400" t="s">
        <v>1265</v>
      </c>
    </row>
    <row r="4600" spans="1:7">
      <c r="A4600" s="660">
        <v>11462</v>
      </c>
      <c r="B4600" s="402" t="s">
        <v>2725</v>
      </c>
      <c r="C4600" s="403" t="s">
        <v>1265</v>
      </c>
      <c r="D4600" s="404" t="s">
        <v>18987</v>
      </c>
      <c r="E4600" s="655">
        <v>15.82</v>
      </c>
    </row>
    <row r="4601" spans="1:7">
      <c r="A4601" s="660">
        <v>36529</v>
      </c>
      <c r="B4601" s="402" t="s">
        <v>20714</v>
      </c>
      <c r="C4601" s="403"/>
      <c r="D4601" s="404" t="s">
        <v>18987</v>
      </c>
      <c r="E4601" s="655">
        <v>31887.75</v>
      </c>
      <c r="G4601" s="400" t="s">
        <v>108</v>
      </c>
    </row>
    <row r="4602" spans="1:7">
      <c r="A4602" s="660" t="s">
        <v>20715</v>
      </c>
      <c r="B4602" s="402"/>
      <c r="C4602" s="403"/>
      <c r="D4602" s="404"/>
      <c r="E4602" s="655"/>
    </row>
    <row r="4603" spans="1:7">
      <c r="A4603" s="660">
        <v>36528</v>
      </c>
      <c r="B4603" s="402" t="s">
        <v>2726</v>
      </c>
      <c r="C4603" s="403" t="s">
        <v>108</v>
      </c>
      <c r="D4603" s="404" t="s">
        <v>18987</v>
      </c>
      <c r="E4603" s="655">
        <v>18112.240000000002</v>
      </c>
    </row>
    <row r="4604" spans="1:7">
      <c r="A4604" s="660">
        <v>3318</v>
      </c>
      <c r="B4604" s="402" t="s">
        <v>20716</v>
      </c>
      <c r="C4604" s="403"/>
      <c r="D4604" s="404" t="s">
        <v>18991</v>
      </c>
      <c r="E4604" s="655">
        <v>25000</v>
      </c>
      <c r="G4604" s="400" t="s">
        <v>108</v>
      </c>
    </row>
    <row r="4605" spans="1:7">
      <c r="A4605" s="660" t="s">
        <v>17799</v>
      </c>
      <c r="B4605" s="402"/>
      <c r="C4605" s="403"/>
      <c r="D4605" s="404"/>
      <c r="E4605" s="655"/>
    </row>
    <row r="4606" spans="1:7">
      <c r="A4606" s="660">
        <v>38968</v>
      </c>
      <c r="B4606" s="402" t="s">
        <v>20717</v>
      </c>
      <c r="C4606" s="403"/>
      <c r="D4606" s="404" t="s">
        <v>18987</v>
      </c>
      <c r="E4606" s="655">
        <v>205.27</v>
      </c>
      <c r="G4606" s="400" t="s">
        <v>112</v>
      </c>
    </row>
    <row r="4607" spans="1:7">
      <c r="A4607" s="660" t="s">
        <v>20718</v>
      </c>
      <c r="B4607" s="402"/>
      <c r="C4607" s="403"/>
      <c r="D4607" s="404"/>
      <c r="E4607" s="655"/>
    </row>
    <row r="4608" spans="1:7">
      <c r="A4608" s="660" t="s">
        <v>20719</v>
      </c>
      <c r="B4608" s="402"/>
      <c r="C4608" s="403"/>
      <c r="D4608" s="404"/>
      <c r="E4608" s="655"/>
    </row>
    <row r="4609" spans="1:7">
      <c r="A4609" s="660">
        <v>3324</v>
      </c>
      <c r="B4609" s="402" t="s">
        <v>2727</v>
      </c>
      <c r="C4609" s="403" t="s">
        <v>112</v>
      </c>
      <c r="D4609" s="404" t="s">
        <v>18987</v>
      </c>
      <c r="E4609" s="655">
        <v>4.32</v>
      </c>
    </row>
    <row r="4610" spans="1:7">
      <c r="A4610" s="660">
        <v>3322</v>
      </c>
      <c r="B4610" s="402" t="s">
        <v>2728</v>
      </c>
      <c r="C4610" s="403" t="s">
        <v>112</v>
      </c>
      <c r="D4610" s="404" t="s">
        <v>18991</v>
      </c>
      <c r="E4610" s="655">
        <v>6.05</v>
      </c>
    </row>
    <row r="4611" spans="1:7">
      <c r="A4611" s="660">
        <v>3323</v>
      </c>
      <c r="B4611" s="402" t="s">
        <v>2729</v>
      </c>
      <c r="C4611" s="403" t="s">
        <v>112</v>
      </c>
      <c r="D4611" s="404" t="s">
        <v>18987</v>
      </c>
      <c r="E4611" s="655">
        <v>6.05</v>
      </c>
    </row>
    <row r="4612" spans="1:7">
      <c r="A4612" s="660">
        <v>5076</v>
      </c>
      <c r="B4612" s="402" t="s">
        <v>2730</v>
      </c>
      <c r="C4612" s="403"/>
      <c r="D4612" s="404" t="s">
        <v>18987</v>
      </c>
      <c r="E4612" s="655">
        <v>8.34</v>
      </c>
    </row>
    <row r="4613" spans="1:7">
      <c r="A4613" s="660">
        <v>5077</v>
      </c>
      <c r="B4613" s="402" t="s">
        <v>2731</v>
      </c>
      <c r="C4613" s="403"/>
      <c r="D4613" s="404" t="s">
        <v>18987</v>
      </c>
      <c r="E4613" s="655">
        <v>9.2200000000000006</v>
      </c>
    </row>
    <row r="4614" spans="1:7">
      <c r="A4614" s="660">
        <v>38466</v>
      </c>
      <c r="B4614" s="402" t="s">
        <v>20720</v>
      </c>
      <c r="C4614" s="403"/>
      <c r="D4614" s="404" t="s">
        <v>18987</v>
      </c>
      <c r="E4614" s="655">
        <v>15.13</v>
      </c>
    </row>
    <row r="4615" spans="1:7">
      <c r="A4615" s="660">
        <v>11837</v>
      </c>
      <c r="B4615" s="402" t="s">
        <v>20721</v>
      </c>
      <c r="C4615" s="403"/>
      <c r="D4615" s="404" t="s">
        <v>18987</v>
      </c>
      <c r="E4615" s="655">
        <v>33.11</v>
      </c>
      <c r="G4615" s="400" t="s">
        <v>108</v>
      </c>
    </row>
    <row r="4616" spans="1:7">
      <c r="A4616" s="660" t="s">
        <v>20722</v>
      </c>
      <c r="B4616" s="402"/>
      <c r="C4616" s="403"/>
      <c r="D4616" s="404"/>
      <c r="E4616" s="655"/>
    </row>
    <row r="4617" spans="1:7">
      <c r="A4617" s="660">
        <v>38055</v>
      </c>
      <c r="B4617" s="402" t="s">
        <v>20723</v>
      </c>
      <c r="C4617" s="403"/>
      <c r="D4617" s="404" t="s">
        <v>18987</v>
      </c>
      <c r="E4617" s="655">
        <v>3</v>
      </c>
      <c r="G4617" s="400" t="s">
        <v>108</v>
      </c>
    </row>
    <row r="4618" spans="1:7">
      <c r="A4618" s="660" t="s">
        <v>20724</v>
      </c>
      <c r="B4618" s="402"/>
      <c r="C4618" s="403"/>
      <c r="D4618" s="404"/>
      <c r="E4618" s="655"/>
    </row>
    <row r="4619" spans="1:7">
      <c r="A4619" s="660">
        <v>415</v>
      </c>
      <c r="B4619" s="402" t="s">
        <v>20725</v>
      </c>
      <c r="C4619" s="403"/>
      <c r="D4619" s="404" t="s">
        <v>18987</v>
      </c>
      <c r="E4619" s="655">
        <v>13.58</v>
      </c>
      <c r="G4619" s="400" t="s">
        <v>108</v>
      </c>
    </row>
    <row r="4620" spans="1:7">
      <c r="A4620" s="660" t="s">
        <v>20726</v>
      </c>
      <c r="B4620" s="402"/>
      <c r="C4620" s="403"/>
      <c r="D4620" s="404"/>
      <c r="E4620" s="655"/>
    </row>
    <row r="4621" spans="1:7">
      <c r="A4621" s="660">
        <v>416</v>
      </c>
      <c r="B4621" s="402" t="s">
        <v>20727</v>
      </c>
      <c r="C4621" s="403"/>
      <c r="D4621" s="404" t="s">
        <v>18987</v>
      </c>
      <c r="E4621" s="655">
        <v>4.97</v>
      </c>
      <c r="G4621" s="400" t="s">
        <v>108</v>
      </c>
    </row>
    <row r="4622" spans="1:7">
      <c r="A4622" s="660" t="s">
        <v>20724</v>
      </c>
      <c r="B4622" s="402"/>
      <c r="C4622" s="403"/>
      <c r="D4622" s="404"/>
      <c r="E4622" s="655"/>
    </row>
    <row r="4623" spans="1:7">
      <c r="A4623" s="660">
        <v>425</v>
      </c>
      <c r="B4623" s="402" t="s">
        <v>20728</v>
      </c>
      <c r="C4623" s="403"/>
      <c r="D4623" s="404" t="s">
        <v>18987</v>
      </c>
      <c r="E4623" s="655">
        <v>3.08</v>
      </c>
      <c r="G4623" s="400" t="s">
        <v>108</v>
      </c>
    </row>
    <row r="4624" spans="1:7">
      <c r="A4624" s="660" t="s">
        <v>20724</v>
      </c>
      <c r="B4624" s="402"/>
      <c r="C4624" s="403"/>
      <c r="D4624" s="404"/>
      <c r="E4624" s="655"/>
    </row>
    <row r="4625" spans="1:7">
      <c r="A4625" s="660" t="s">
        <v>19024</v>
      </c>
      <c r="B4625" s="402"/>
      <c r="C4625" s="403"/>
      <c r="D4625" s="404"/>
      <c r="E4625" s="655"/>
    </row>
    <row r="4626" spans="1:7">
      <c r="A4626" s="660" t="s">
        <v>19067</v>
      </c>
      <c r="B4626" s="402"/>
      <c r="C4626" s="403"/>
      <c r="D4626" s="404"/>
      <c r="E4626" s="655"/>
      <c r="G4626" s="400" t="s">
        <v>19068</v>
      </c>
    </row>
    <row r="4627" spans="1:7">
      <c r="A4627" s="660" t="s">
        <v>19069</v>
      </c>
      <c r="B4627" s="402"/>
      <c r="C4627" s="403"/>
      <c r="D4627" s="404"/>
      <c r="E4627" s="655"/>
    </row>
    <row r="4628" spans="1:7">
      <c r="A4628" s="660" t="s">
        <v>19070</v>
      </c>
      <c r="B4628" s="402"/>
      <c r="C4628" s="403"/>
      <c r="D4628" s="404"/>
      <c r="E4628" s="655"/>
    </row>
    <row r="4629" spans="1:7">
      <c r="A4629" s="660" t="s">
        <v>19071</v>
      </c>
      <c r="B4629" s="402"/>
      <c r="C4629" s="403"/>
      <c r="D4629" s="404"/>
      <c r="E4629" s="655"/>
    </row>
    <row r="4630" spans="1:7">
      <c r="A4630" s="660" t="s">
        <v>19072</v>
      </c>
      <c r="B4630" s="402"/>
      <c r="C4630" s="403"/>
      <c r="D4630" s="404"/>
      <c r="E4630" s="655"/>
    </row>
    <row r="4631" spans="1:7">
      <c r="A4631" s="660" t="s">
        <v>19073</v>
      </c>
      <c r="B4631" s="402"/>
      <c r="C4631" s="403"/>
      <c r="D4631" s="404"/>
      <c r="E4631" s="655"/>
    </row>
    <row r="4632" spans="1:7">
      <c r="A4632" s="660" t="s">
        <v>19074</v>
      </c>
      <c r="B4632" s="402"/>
      <c r="C4632" s="403" t="s">
        <v>19115</v>
      </c>
      <c r="D4632" s="404"/>
      <c r="E4632" s="655"/>
    </row>
    <row r="4633" spans="1:7">
      <c r="A4633" s="660" t="s">
        <v>19075</v>
      </c>
      <c r="B4633" s="402"/>
      <c r="C4633" s="403"/>
      <c r="D4633" s="404" t="s">
        <v>19077</v>
      </c>
      <c r="E4633" s="655"/>
      <c r="F4633" s="400" t="s">
        <v>19078</v>
      </c>
      <c r="G4633" s="400" t="s">
        <v>19076</v>
      </c>
    </row>
    <row r="4634" spans="1:7">
      <c r="A4634" s="660" t="s">
        <v>19079</v>
      </c>
      <c r="B4634" s="402" t="s">
        <v>19080</v>
      </c>
      <c r="C4634" s="403"/>
      <c r="D4634" s="404" t="s">
        <v>19081</v>
      </c>
      <c r="E4634" s="655" t="s">
        <v>19082</v>
      </c>
    </row>
    <row r="4635" spans="1:7">
      <c r="A4635" s="660"/>
      <c r="B4635" s="402"/>
      <c r="C4635" s="403"/>
      <c r="D4635" s="404" t="s">
        <v>19083</v>
      </c>
      <c r="E4635" s="655" t="s">
        <v>19084</v>
      </c>
    </row>
    <row r="4636" spans="1:7">
      <c r="A4636" s="660">
        <v>426</v>
      </c>
      <c r="B4636" s="402" t="s">
        <v>20729</v>
      </c>
      <c r="C4636" s="403"/>
      <c r="D4636" s="404" t="s">
        <v>18987</v>
      </c>
      <c r="E4636" s="655">
        <v>16.97</v>
      </c>
      <c r="G4636" s="400" t="s">
        <v>108</v>
      </c>
    </row>
    <row r="4637" spans="1:7">
      <c r="A4637" s="660" t="s">
        <v>20730</v>
      </c>
      <c r="B4637" s="402"/>
      <c r="C4637" s="403"/>
      <c r="D4637" s="404"/>
      <c r="E4637" s="655"/>
    </row>
    <row r="4638" spans="1:7">
      <c r="A4638" s="660">
        <v>38056</v>
      </c>
      <c r="B4638" s="402" t="s">
        <v>20731</v>
      </c>
      <c r="C4638" s="403"/>
      <c r="D4638" s="404" t="s">
        <v>18987</v>
      </c>
      <c r="E4638" s="655">
        <v>16.57</v>
      </c>
      <c r="G4638" s="400" t="s">
        <v>108</v>
      </c>
    </row>
    <row r="4639" spans="1:7">
      <c r="A4639" s="660" t="s">
        <v>20730</v>
      </c>
      <c r="B4639" s="402"/>
      <c r="C4639" s="403"/>
      <c r="D4639" s="404"/>
      <c r="E4639" s="655"/>
    </row>
    <row r="4640" spans="1:7">
      <c r="A4640" s="660">
        <v>1564</v>
      </c>
      <c r="B4640" s="402" t="s">
        <v>2732</v>
      </c>
      <c r="C4640" s="403"/>
      <c r="D4640" s="404" t="s">
        <v>18987</v>
      </c>
      <c r="E4640" s="655">
        <v>6.32</v>
      </c>
      <c r="F4640" s="400" t="s">
        <v>108</v>
      </c>
    </row>
    <row r="4641" spans="1:8">
      <c r="A4641" s="660">
        <v>11032</v>
      </c>
      <c r="B4641" s="402" t="s">
        <v>2733</v>
      </c>
      <c r="C4641" s="403" t="s">
        <v>108</v>
      </c>
      <c r="D4641" s="404" t="s">
        <v>18987</v>
      </c>
      <c r="E4641" s="655">
        <v>5.52</v>
      </c>
    </row>
    <row r="4642" spans="1:8">
      <c r="A4642" s="660">
        <v>40875</v>
      </c>
      <c r="B4642" s="402" t="s">
        <v>20732</v>
      </c>
      <c r="C4642" s="403"/>
      <c r="D4642" s="404" t="s">
        <v>18987</v>
      </c>
      <c r="E4642" s="655">
        <v>2.19</v>
      </c>
      <c r="F4642" s="400" t="s">
        <v>258</v>
      </c>
    </row>
    <row r="4643" spans="1:8">
      <c r="A4643" s="660">
        <v>36787</v>
      </c>
      <c r="B4643" s="402" t="s">
        <v>20733</v>
      </c>
      <c r="C4643" s="403"/>
      <c r="D4643" s="404" t="s">
        <v>18987</v>
      </c>
      <c r="E4643" s="655">
        <v>70.180000000000007</v>
      </c>
      <c r="G4643" s="400" t="s">
        <v>2734</v>
      </c>
    </row>
    <row r="4644" spans="1:8">
      <c r="A4644" s="660" t="s">
        <v>20734</v>
      </c>
      <c r="B4644" s="402"/>
      <c r="C4644" s="403"/>
      <c r="D4644" s="404"/>
      <c r="E4644" s="655"/>
    </row>
    <row r="4645" spans="1:8">
      <c r="A4645" s="660">
        <v>36786</v>
      </c>
      <c r="B4645" s="402" t="s">
        <v>20735</v>
      </c>
      <c r="C4645" s="403"/>
      <c r="D4645" s="404" t="s">
        <v>18987</v>
      </c>
      <c r="E4645" s="655">
        <v>70.180000000000007</v>
      </c>
      <c r="G4645" s="400" t="s">
        <v>2734</v>
      </c>
    </row>
    <row r="4646" spans="1:8">
      <c r="A4646" s="660" t="s">
        <v>20736</v>
      </c>
      <c r="B4646" s="402"/>
      <c r="C4646" s="403"/>
      <c r="D4646" s="404"/>
      <c r="E4646" s="655"/>
    </row>
    <row r="4647" spans="1:8">
      <c r="A4647" s="660">
        <v>36785</v>
      </c>
      <c r="B4647" s="402" t="s">
        <v>20737</v>
      </c>
      <c r="C4647" s="403"/>
      <c r="D4647" s="404" t="s">
        <v>18987</v>
      </c>
      <c r="E4647" s="655">
        <v>60.99</v>
      </c>
      <c r="G4647" s="400" t="s">
        <v>2734</v>
      </c>
    </row>
    <row r="4648" spans="1:8">
      <c r="A4648" s="660" t="s">
        <v>20738</v>
      </c>
      <c r="B4648" s="402"/>
      <c r="C4648" s="403"/>
      <c r="D4648" s="404"/>
      <c r="E4648" s="655"/>
    </row>
    <row r="4649" spans="1:8">
      <c r="A4649" s="660">
        <v>36782</v>
      </c>
      <c r="B4649" s="402" t="s">
        <v>20739</v>
      </c>
      <c r="C4649" s="403"/>
      <c r="D4649" s="404" t="s">
        <v>18987</v>
      </c>
      <c r="E4649" s="655">
        <v>72.8</v>
      </c>
      <c r="G4649" s="400" t="s">
        <v>2734</v>
      </c>
    </row>
    <row r="4650" spans="1:8">
      <c r="A4650" s="660" t="s">
        <v>20740</v>
      </c>
      <c r="B4650" s="402"/>
      <c r="C4650" s="403"/>
      <c r="D4650" s="404"/>
      <c r="E4650" s="655"/>
    </row>
    <row r="4651" spans="1:8">
      <c r="A4651" s="660">
        <v>36784</v>
      </c>
      <c r="B4651" s="402" t="s">
        <v>20741</v>
      </c>
      <c r="C4651" s="403"/>
      <c r="D4651" s="404" t="s">
        <v>18987</v>
      </c>
      <c r="E4651" s="655">
        <v>70.180000000000007</v>
      </c>
      <c r="G4651" s="400" t="s">
        <v>2734</v>
      </c>
    </row>
    <row r="4652" spans="1:8">
      <c r="A4652" s="660" t="s">
        <v>20742</v>
      </c>
      <c r="B4652" s="402"/>
      <c r="C4652" s="403"/>
      <c r="D4652" s="404"/>
      <c r="E4652" s="655"/>
    </row>
    <row r="4653" spans="1:8">
      <c r="A4653" s="660">
        <v>25930</v>
      </c>
      <c r="B4653" s="402" t="s">
        <v>20743</v>
      </c>
      <c r="C4653" s="403"/>
      <c r="D4653" s="404" t="s">
        <v>18991</v>
      </c>
      <c r="E4653" s="655">
        <v>82</v>
      </c>
      <c r="G4653" s="400" t="s">
        <v>2734</v>
      </c>
    </row>
    <row r="4654" spans="1:8">
      <c r="A4654" s="660" t="s">
        <v>20744</v>
      </c>
      <c r="B4654" s="402"/>
      <c r="C4654" s="403"/>
      <c r="D4654" s="404"/>
      <c r="E4654" s="655"/>
    </row>
    <row r="4655" spans="1:8">
      <c r="A4655" s="660">
        <v>4824</v>
      </c>
      <c r="B4655" s="402" t="s">
        <v>20745</v>
      </c>
      <c r="C4655" s="403"/>
      <c r="D4655" s="404" t="s">
        <v>18987</v>
      </c>
      <c r="E4655" s="655">
        <v>0.18</v>
      </c>
      <c r="H4655" s="400" t="s">
        <v>118</v>
      </c>
    </row>
    <row r="4656" spans="1:8">
      <c r="A4656" s="660" t="s">
        <v>20746</v>
      </c>
      <c r="B4656" s="402"/>
      <c r="C4656" s="403"/>
      <c r="D4656" s="404"/>
      <c r="E4656" s="655"/>
    </row>
    <row r="4657" spans="1:8">
      <c r="A4657" s="660">
        <v>10840</v>
      </c>
      <c r="B4657" s="402" t="s">
        <v>2736</v>
      </c>
      <c r="C4657" s="403" t="s">
        <v>112</v>
      </c>
      <c r="D4657" s="404" t="s">
        <v>18991</v>
      </c>
      <c r="E4657" s="655">
        <v>192.9</v>
      </c>
    </row>
    <row r="4658" spans="1:8">
      <c r="A4658" s="660">
        <v>11795</v>
      </c>
      <c r="B4658" s="402" t="s">
        <v>2737</v>
      </c>
      <c r="C4658" s="403" t="s">
        <v>112</v>
      </c>
      <c r="D4658" s="404" t="s">
        <v>18987</v>
      </c>
      <c r="E4658" s="655">
        <v>206.51</v>
      </c>
    </row>
    <row r="4659" spans="1:8">
      <c r="A4659" s="660">
        <v>10841</v>
      </c>
      <c r="B4659" s="402" t="s">
        <v>2738</v>
      </c>
      <c r="C4659" s="403" t="s">
        <v>112</v>
      </c>
      <c r="D4659" s="404" t="s">
        <v>18987</v>
      </c>
      <c r="E4659" s="655">
        <v>157.94999999999999</v>
      </c>
    </row>
    <row r="4660" spans="1:8">
      <c r="A4660" s="660">
        <v>10842</v>
      </c>
      <c r="B4660" s="402" t="s">
        <v>2739</v>
      </c>
      <c r="C4660" s="403" t="s">
        <v>112</v>
      </c>
      <c r="D4660" s="404" t="s">
        <v>18987</v>
      </c>
      <c r="E4660" s="655">
        <v>221.26</v>
      </c>
    </row>
    <row r="4661" spans="1:8">
      <c r="A4661" s="660">
        <v>134</v>
      </c>
      <c r="B4661" s="402" t="s">
        <v>2740</v>
      </c>
      <c r="C4661" s="403" t="s">
        <v>118</v>
      </c>
      <c r="D4661" s="404" t="s">
        <v>18987</v>
      </c>
      <c r="E4661" s="655">
        <v>1.34</v>
      </c>
    </row>
    <row r="4662" spans="1:8">
      <c r="A4662" s="660">
        <v>4229</v>
      </c>
      <c r="B4662" s="402" t="s">
        <v>2741</v>
      </c>
      <c r="C4662" s="403"/>
      <c r="D4662" s="404" t="s">
        <v>18987</v>
      </c>
      <c r="E4662" s="655">
        <v>18.27</v>
      </c>
    </row>
    <row r="4663" spans="1:8">
      <c r="A4663" s="660">
        <v>37402</v>
      </c>
      <c r="B4663" s="402" t="s">
        <v>2742</v>
      </c>
      <c r="C4663" s="403"/>
      <c r="D4663" s="404" t="s">
        <v>18980</v>
      </c>
      <c r="E4663" s="655">
        <v>37.74</v>
      </c>
      <c r="F4663" s="400" t="s">
        <v>108</v>
      </c>
    </row>
    <row r="4664" spans="1:8">
      <c r="A4664" s="660">
        <v>11244</v>
      </c>
      <c r="B4664" s="402" t="s">
        <v>2743</v>
      </c>
      <c r="C4664" s="403"/>
      <c r="D4664" s="404" t="s">
        <v>18987</v>
      </c>
      <c r="E4664" s="655">
        <v>145.30000000000001</v>
      </c>
      <c r="F4664" s="400" t="s">
        <v>108</v>
      </c>
    </row>
    <row r="4665" spans="1:8">
      <c r="A4665" s="660">
        <v>11245</v>
      </c>
      <c r="B4665" s="402" t="s">
        <v>20747</v>
      </c>
      <c r="C4665" s="403"/>
      <c r="D4665" s="404" t="s">
        <v>18987</v>
      </c>
      <c r="E4665" s="655">
        <v>200.97</v>
      </c>
      <c r="H4665" s="400" t="s">
        <v>108</v>
      </c>
    </row>
    <row r="4666" spans="1:8">
      <c r="A4666" s="660" t="s">
        <v>20748</v>
      </c>
      <c r="B4666" s="402"/>
      <c r="C4666" s="403"/>
      <c r="D4666" s="404"/>
      <c r="E4666" s="655"/>
    </row>
    <row r="4667" spans="1:8">
      <c r="A4667" s="660">
        <v>11235</v>
      </c>
      <c r="B4667" s="402" t="s">
        <v>2744</v>
      </c>
      <c r="C4667" s="403"/>
      <c r="D4667" s="404" t="s">
        <v>18987</v>
      </c>
      <c r="E4667" s="655">
        <v>110.88</v>
      </c>
      <c r="H4667" s="400" t="s">
        <v>108</v>
      </c>
    </row>
    <row r="4668" spans="1:8">
      <c r="A4668" s="660">
        <v>11236</v>
      </c>
      <c r="B4668" s="402" t="s">
        <v>2745</v>
      </c>
      <c r="C4668" s="403"/>
      <c r="D4668" s="404" t="s">
        <v>18987</v>
      </c>
      <c r="E4668" s="655">
        <v>140.91</v>
      </c>
      <c r="H4668" s="400" t="s">
        <v>108</v>
      </c>
    </row>
    <row r="4669" spans="1:8">
      <c r="A4669" s="660">
        <v>11731</v>
      </c>
      <c r="B4669" s="402" t="s">
        <v>2746</v>
      </c>
      <c r="C4669" s="403" t="s">
        <v>108</v>
      </c>
      <c r="D4669" s="404" t="s">
        <v>18987</v>
      </c>
      <c r="E4669" s="655">
        <v>3.37</v>
      </c>
    </row>
    <row r="4670" spans="1:8">
      <c r="A4670" s="660">
        <v>11732</v>
      </c>
      <c r="B4670" s="402" t="s">
        <v>2747</v>
      </c>
      <c r="C4670" s="403" t="s">
        <v>108</v>
      </c>
      <c r="D4670" s="404" t="s">
        <v>18987</v>
      </c>
      <c r="E4670" s="655">
        <v>17.149999999999999</v>
      </c>
    </row>
    <row r="4671" spans="1:8">
      <c r="A4671" s="660">
        <v>36494</v>
      </c>
      <c r="B4671" s="402" t="s">
        <v>2748</v>
      </c>
      <c r="C4671" s="403"/>
      <c r="D4671" s="404" t="s">
        <v>18987</v>
      </c>
      <c r="E4671" s="655">
        <v>298881.25</v>
      </c>
      <c r="H4671" s="400" t="s">
        <v>108</v>
      </c>
    </row>
    <row r="4672" spans="1:8">
      <c r="A4672" s="660">
        <v>36493</v>
      </c>
      <c r="B4672" s="402" t="s">
        <v>2749</v>
      </c>
      <c r="C4672" s="403"/>
      <c r="D4672" s="404" t="s">
        <v>18987</v>
      </c>
      <c r="E4672" s="655">
        <v>338620.31</v>
      </c>
      <c r="H4672" s="400" t="s">
        <v>108</v>
      </c>
    </row>
    <row r="4673" spans="1:8">
      <c r="A4673" s="660">
        <v>36492</v>
      </c>
      <c r="B4673" s="402" t="s">
        <v>2750</v>
      </c>
      <c r="C4673" s="403"/>
      <c r="D4673" s="404" t="s">
        <v>18987</v>
      </c>
      <c r="E4673" s="655">
        <v>629028.12</v>
      </c>
      <c r="H4673" s="400" t="s">
        <v>108</v>
      </c>
    </row>
    <row r="4674" spans="1:8">
      <c r="A4674" s="660">
        <v>13333</v>
      </c>
      <c r="B4674" s="402" t="s">
        <v>20749</v>
      </c>
      <c r="C4674" s="403"/>
      <c r="D4674" s="404" t="s">
        <v>18987</v>
      </c>
      <c r="E4674" s="655">
        <v>90821.04</v>
      </c>
      <c r="H4674" s="400" t="s">
        <v>108</v>
      </c>
    </row>
    <row r="4675" spans="1:8">
      <c r="A4675" s="660" t="s">
        <v>20750</v>
      </c>
      <c r="B4675" s="402"/>
      <c r="C4675" s="403"/>
      <c r="D4675" s="404"/>
      <c r="E4675" s="655"/>
    </row>
    <row r="4676" spans="1:8">
      <c r="A4676" s="660">
        <v>13533</v>
      </c>
      <c r="B4676" s="402" t="s">
        <v>20751</v>
      </c>
      <c r="C4676" s="403"/>
      <c r="D4676" s="404" t="s">
        <v>18987</v>
      </c>
      <c r="E4676" s="655">
        <v>81183.92</v>
      </c>
      <c r="H4676" s="400" t="s">
        <v>108</v>
      </c>
    </row>
    <row r="4677" spans="1:8">
      <c r="A4677" s="660" t="s">
        <v>20752</v>
      </c>
      <c r="B4677" s="402"/>
      <c r="C4677" s="403"/>
      <c r="D4677" s="404"/>
      <c r="E4677" s="655"/>
    </row>
    <row r="4678" spans="1:8">
      <c r="A4678" s="660">
        <v>3331</v>
      </c>
      <c r="B4678" s="402" t="s">
        <v>20753</v>
      </c>
      <c r="C4678" s="403"/>
      <c r="D4678" s="404" t="s">
        <v>18987</v>
      </c>
      <c r="E4678" s="655">
        <v>7.52</v>
      </c>
      <c r="H4678" s="400" t="s">
        <v>90</v>
      </c>
    </row>
    <row r="4679" spans="1:8">
      <c r="A4679" s="660" t="s">
        <v>20754</v>
      </c>
      <c r="B4679" s="402"/>
      <c r="C4679" s="403"/>
      <c r="D4679" s="404"/>
      <c r="E4679" s="655"/>
    </row>
    <row r="4680" spans="1:8">
      <c r="A4680" s="660">
        <v>3346</v>
      </c>
      <c r="B4680" s="402" t="s">
        <v>20755</v>
      </c>
      <c r="C4680" s="403"/>
      <c r="D4680" s="404" t="s">
        <v>18991</v>
      </c>
      <c r="E4680" s="655">
        <v>10.35</v>
      </c>
      <c r="H4680" s="400" t="s">
        <v>90</v>
      </c>
    </row>
    <row r="4681" spans="1:8">
      <c r="A4681" s="660" t="s">
        <v>19219</v>
      </c>
      <c r="B4681" s="402"/>
      <c r="C4681" s="403"/>
      <c r="D4681" s="404"/>
      <c r="E4681" s="655"/>
    </row>
    <row r="4682" spans="1:8">
      <c r="A4682" s="660">
        <v>36499</v>
      </c>
      <c r="B4682" s="402" t="s">
        <v>20756</v>
      </c>
      <c r="C4682" s="403"/>
      <c r="D4682" s="404" t="s">
        <v>18987</v>
      </c>
      <c r="E4682" s="655">
        <v>1771.01</v>
      </c>
      <c r="H4682" s="400" t="s">
        <v>108</v>
      </c>
    </row>
    <row r="4683" spans="1:8">
      <c r="A4683" s="660" t="s">
        <v>20757</v>
      </c>
      <c r="B4683" s="402"/>
      <c r="C4683" s="403"/>
      <c r="D4683" s="404"/>
      <c r="E4683" s="655"/>
    </row>
    <row r="4684" spans="1:8">
      <c r="A4684" s="660">
        <v>3348</v>
      </c>
      <c r="B4684" s="402" t="s">
        <v>20758</v>
      </c>
      <c r="C4684" s="403"/>
      <c r="D4684" s="404" t="s">
        <v>18987</v>
      </c>
      <c r="E4684" s="655">
        <v>12.38</v>
      </c>
      <c r="F4684" s="400" t="s">
        <v>90</v>
      </c>
    </row>
    <row r="4685" spans="1:8">
      <c r="A4685" s="660" t="s">
        <v>20759</v>
      </c>
      <c r="B4685" s="402"/>
      <c r="C4685" s="403"/>
      <c r="D4685" s="404"/>
      <c r="E4685" s="655"/>
    </row>
    <row r="4686" spans="1:8">
      <c r="A4686" s="660">
        <v>3345</v>
      </c>
      <c r="B4686" s="402" t="s">
        <v>20760</v>
      </c>
      <c r="C4686" s="403"/>
      <c r="D4686" s="404" t="s">
        <v>18987</v>
      </c>
      <c r="E4686" s="655">
        <v>8</v>
      </c>
      <c r="H4686" s="400" t="s">
        <v>90</v>
      </c>
    </row>
    <row r="4687" spans="1:8">
      <c r="A4687" s="660" t="s">
        <v>20761</v>
      </c>
      <c r="B4687" s="402"/>
      <c r="C4687" s="403"/>
      <c r="D4687" s="404"/>
      <c r="E4687" s="655"/>
    </row>
    <row r="4688" spans="1:8">
      <c r="A4688" s="660">
        <v>39833</v>
      </c>
      <c r="B4688" s="402" t="s">
        <v>2751</v>
      </c>
      <c r="C4688" s="403"/>
      <c r="D4688" s="404" t="s">
        <v>18987</v>
      </c>
      <c r="E4688" s="655">
        <v>16.96</v>
      </c>
      <c r="H4688" s="400" t="s">
        <v>90</v>
      </c>
    </row>
    <row r="4689" spans="1:8">
      <c r="A4689" s="660">
        <v>39834</v>
      </c>
      <c r="B4689" s="402" t="s">
        <v>2752</v>
      </c>
      <c r="C4689" s="403"/>
      <c r="D4689" s="404" t="s">
        <v>18987</v>
      </c>
      <c r="E4689" s="655">
        <v>29.1</v>
      </c>
      <c r="H4689" s="400" t="s">
        <v>90</v>
      </c>
    </row>
    <row r="4690" spans="1:8">
      <c r="A4690" s="660" t="s">
        <v>19024</v>
      </c>
      <c r="B4690" s="402"/>
      <c r="C4690" s="403"/>
      <c r="D4690" s="404"/>
      <c r="E4690" s="655"/>
    </row>
    <row r="4691" spans="1:8">
      <c r="A4691" s="660" t="s">
        <v>19067</v>
      </c>
      <c r="B4691" s="402"/>
      <c r="C4691" s="403"/>
      <c r="D4691" s="404"/>
      <c r="E4691" s="655"/>
      <c r="H4691" s="400" t="s">
        <v>19068</v>
      </c>
    </row>
    <row r="4692" spans="1:8">
      <c r="A4692" s="660" t="s">
        <v>19069</v>
      </c>
      <c r="B4692" s="402"/>
      <c r="C4692" s="403"/>
      <c r="D4692" s="404"/>
      <c r="E4692" s="655"/>
    </row>
    <row r="4693" spans="1:8">
      <c r="A4693" s="660" t="s">
        <v>19070</v>
      </c>
      <c r="B4693" s="402"/>
      <c r="C4693" s="403"/>
      <c r="D4693" s="404"/>
      <c r="E4693" s="655"/>
    </row>
    <row r="4694" spans="1:8">
      <c r="A4694" s="660" t="s">
        <v>19071</v>
      </c>
      <c r="B4694" s="402"/>
      <c r="C4694" s="403"/>
      <c r="D4694" s="404"/>
      <c r="E4694" s="655"/>
    </row>
    <row r="4695" spans="1:8">
      <c r="A4695" s="660" t="s">
        <v>19072</v>
      </c>
      <c r="B4695" s="402"/>
      <c r="C4695" s="403"/>
      <c r="D4695" s="404"/>
      <c r="E4695" s="655"/>
    </row>
    <row r="4696" spans="1:8">
      <c r="A4696" s="660" t="s">
        <v>19073</v>
      </c>
      <c r="B4696" s="402"/>
      <c r="C4696" s="403"/>
      <c r="D4696" s="404"/>
      <c r="E4696" s="655"/>
    </row>
    <row r="4697" spans="1:8">
      <c r="A4697" s="660" t="s">
        <v>19074</v>
      </c>
      <c r="B4697" s="402"/>
      <c r="C4697" s="403" t="s">
        <v>19115</v>
      </c>
      <c r="D4697" s="404"/>
      <c r="E4697" s="655"/>
    </row>
    <row r="4698" spans="1:8">
      <c r="A4698" s="660" t="s">
        <v>19075</v>
      </c>
      <c r="B4698" s="402"/>
      <c r="C4698" s="403"/>
      <c r="D4698" s="404" t="s">
        <v>19077</v>
      </c>
      <c r="E4698" s="655"/>
      <c r="F4698" s="400" t="s">
        <v>19078</v>
      </c>
      <c r="H4698" s="400" t="s">
        <v>19076</v>
      </c>
    </row>
    <row r="4699" spans="1:8">
      <c r="A4699" s="660" t="s">
        <v>19079</v>
      </c>
      <c r="B4699" s="402" t="s">
        <v>19080</v>
      </c>
      <c r="C4699" s="403"/>
      <c r="D4699" s="404" t="s">
        <v>19081</v>
      </c>
      <c r="E4699" s="655" t="s">
        <v>19082</v>
      </c>
    </row>
    <row r="4700" spans="1:8">
      <c r="A4700" s="660"/>
      <c r="B4700" s="402"/>
      <c r="C4700" s="403"/>
      <c r="D4700" s="404" t="s">
        <v>19083</v>
      </c>
      <c r="E4700" s="655" t="s">
        <v>19084</v>
      </c>
    </row>
    <row r="4701" spans="1:8">
      <c r="A4701" s="660">
        <v>39835</v>
      </c>
      <c r="B4701" s="402" t="s">
        <v>2753</v>
      </c>
      <c r="C4701" s="403"/>
      <c r="D4701" s="404" t="s">
        <v>18987</v>
      </c>
      <c r="E4701" s="655">
        <v>35.479999999999997</v>
      </c>
      <c r="H4701" s="400" t="s">
        <v>90</v>
      </c>
    </row>
    <row r="4702" spans="1:8">
      <c r="A4702" s="660">
        <v>39585</v>
      </c>
      <c r="B4702" s="402" t="s">
        <v>20762</v>
      </c>
      <c r="C4702" s="403"/>
      <c r="D4702" s="404" t="s">
        <v>18987</v>
      </c>
      <c r="E4702" s="655">
        <v>58643.14</v>
      </c>
      <c r="H4702" s="400" t="s">
        <v>108</v>
      </c>
    </row>
    <row r="4703" spans="1:8">
      <c r="A4703" s="660" t="s">
        <v>20763</v>
      </c>
      <c r="B4703" s="402"/>
      <c r="C4703" s="403"/>
      <c r="D4703" s="404"/>
      <c r="E4703" s="655"/>
    </row>
    <row r="4704" spans="1:8">
      <c r="A4704" s="660">
        <v>39586</v>
      </c>
      <c r="B4704" s="402" t="s">
        <v>20764</v>
      </c>
      <c r="C4704" s="403"/>
      <c r="D4704" s="404" t="s">
        <v>18987</v>
      </c>
      <c r="E4704" s="655">
        <v>68784.44</v>
      </c>
      <c r="H4704" s="400" t="s">
        <v>108</v>
      </c>
    </row>
    <row r="4705" spans="1:8">
      <c r="A4705" s="660" t="s">
        <v>20763</v>
      </c>
      <c r="B4705" s="402"/>
      <c r="C4705" s="403"/>
      <c r="D4705" s="404"/>
      <c r="E4705" s="655"/>
    </row>
    <row r="4706" spans="1:8">
      <c r="A4706" s="660">
        <v>39587</v>
      </c>
      <c r="B4706" s="402" t="s">
        <v>20765</v>
      </c>
      <c r="C4706" s="403"/>
      <c r="D4706" s="404" t="s">
        <v>18987</v>
      </c>
      <c r="E4706" s="655">
        <v>83775.92</v>
      </c>
      <c r="H4706" s="400" t="s">
        <v>108</v>
      </c>
    </row>
    <row r="4707" spans="1:8">
      <c r="A4707" s="660" t="s">
        <v>20763</v>
      </c>
      <c r="B4707" s="402"/>
      <c r="C4707" s="403"/>
      <c r="D4707" s="404"/>
      <c r="E4707" s="655"/>
    </row>
    <row r="4708" spans="1:8">
      <c r="A4708" s="660">
        <v>39588</v>
      </c>
      <c r="B4708" s="402" t="s">
        <v>20766</v>
      </c>
      <c r="C4708" s="403"/>
      <c r="D4708" s="404" t="s">
        <v>18987</v>
      </c>
      <c r="E4708" s="655">
        <v>97003.7</v>
      </c>
      <c r="H4708" s="400" t="s">
        <v>108</v>
      </c>
    </row>
    <row r="4709" spans="1:8">
      <c r="A4709" s="660" t="s">
        <v>20763</v>
      </c>
      <c r="B4709" s="402"/>
      <c r="C4709" s="403"/>
      <c r="D4709" s="404"/>
      <c r="E4709" s="655"/>
    </row>
    <row r="4710" spans="1:8">
      <c r="A4710" s="660">
        <v>39584</v>
      </c>
      <c r="B4710" s="402" t="s">
        <v>20767</v>
      </c>
      <c r="C4710" s="403"/>
      <c r="D4710" s="404" t="s">
        <v>18987</v>
      </c>
      <c r="E4710" s="655">
        <v>52223.26</v>
      </c>
      <c r="H4710" s="400" t="s">
        <v>108</v>
      </c>
    </row>
    <row r="4711" spans="1:8">
      <c r="A4711" s="660" t="s">
        <v>20763</v>
      </c>
      <c r="B4711" s="402"/>
      <c r="C4711" s="403"/>
      <c r="D4711" s="404"/>
      <c r="E4711" s="655"/>
    </row>
    <row r="4712" spans="1:8">
      <c r="A4712" s="660">
        <v>39590</v>
      </c>
      <c r="B4712" s="402" t="s">
        <v>20768</v>
      </c>
      <c r="C4712" s="403"/>
      <c r="D4712" s="404" t="s">
        <v>18987</v>
      </c>
      <c r="E4712" s="655">
        <v>50971.03</v>
      </c>
      <c r="H4712" s="400" t="s">
        <v>108</v>
      </c>
    </row>
    <row r="4713" spans="1:8">
      <c r="A4713" s="660" t="s">
        <v>20763</v>
      </c>
      <c r="B4713" s="402"/>
      <c r="C4713" s="403"/>
      <c r="D4713" s="404"/>
      <c r="E4713" s="655"/>
    </row>
    <row r="4714" spans="1:8">
      <c r="A4714" s="660">
        <v>39592</v>
      </c>
      <c r="B4714" s="402" t="s">
        <v>20769</v>
      </c>
      <c r="C4714" s="403"/>
      <c r="D4714" s="404" t="s">
        <v>18987</v>
      </c>
      <c r="E4714" s="655">
        <v>73246.61</v>
      </c>
      <c r="H4714" s="400" t="s">
        <v>108</v>
      </c>
    </row>
    <row r="4715" spans="1:8">
      <c r="A4715" s="660" t="s">
        <v>20763</v>
      </c>
      <c r="B4715" s="402"/>
      <c r="C4715" s="403"/>
      <c r="D4715" s="404"/>
      <c r="E4715" s="655"/>
    </row>
    <row r="4716" spans="1:8">
      <c r="A4716" s="660">
        <v>39593</v>
      </c>
      <c r="B4716" s="402" t="s">
        <v>20770</v>
      </c>
      <c r="C4716" s="403"/>
      <c r="D4716" s="404" t="s">
        <v>18987</v>
      </c>
      <c r="E4716" s="655">
        <v>83775.92</v>
      </c>
      <c r="H4716" s="400" t="s">
        <v>108</v>
      </c>
    </row>
    <row r="4717" spans="1:8">
      <c r="A4717" s="660" t="s">
        <v>20763</v>
      </c>
      <c r="B4717" s="402"/>
      <c r="C4717" s="403"/>
      <c r="D4717" s="404"/>
      <c r="E4717" s="655"/>
    </row>
    <row r="4718" spans="1:8">
      <c r="A4718" s="660">
        <v>25987</v>
      </c>
      <c r="B4718" s="402" t="s">
        <v>2754</v>
      </c>
      <c r="C4718" s="403"/>
      <c r="D4718" s="404" t="s">
        <v>18987</v>
      </c>
      <c r="E4718" s="655">
        <v>39766.5</v>
      </c>
      <c r="F4718" s="400" t="s">
        <v>108</v>
      </c>
    </row>
    <row r="4719" spans="1:8">
      <c r="A4719" s="660">
        <v>25019</v>
      </c>
      <c r="B4719" s="402" t="s">
        <v>2755</v>
      </c>
      <c r="C4719" s="403" t="s">
        <v>108</v>
      </c>
      <c r="D4719" s="404" t="s">
        <v>18987</v>
      </c>
      <c r="E4719" s="655">
        <v>68164.22</v>
      </c>
    </row>
    <row r="4720" spans="1:8">
      <c r="A4720" s="660">
        <v>36501</v>
      </c>
      <c r="B4720" s="402" t="s">
        <v>2756</v>
      </c>
      <c r="C4720" s="403"/>
      <c r="D4720" s="404" t="s">
        <v>18987</v>
      </c>
      <c r="E4720" s="655">
        <v>60689.65</v>
      </c>
      <c r="F4720" s="400" t="s">
        <v>108</v>
      </c>
    </row>
    <row r="4721" spans="1:8">
      <c r="A4721" s="660">
        <v>14254</v>
      </c>
      <c r="B4721" s="402" t="s">
        <v>2757</v>
      </c>
      <c r="C4721" s="403"/>
      <c r="D4721" s="404" t="s">
        <v>18991</v>
      </c>
      <c r="E4721" s="655">
        <v>47620</v>
      </c>
      <c r="H4721" s="400" t="s">
        <v>108</v>
      </c>
    </row>
    <row r="4722" spans="1:8">
      <c r="A4722" s="660">
        <v>25986</v>
      </c>
      <c r="B4722" s="402" t="s">
        <v>2758</v>
      </c>
      <c r="C4722" s="403"/>
      <c r="D4722" s="404" t="s">
        <v>18987</v>
      </c>
      <c r="E4722" s="655">
        <v>72960.58</v>
      </c>
      <c r="H4722" s="400" t="s">
        <v>108</v>
      </c>
    </row>
    <row r="4723" spans="1:8">
      <c r="A4723" s="660">
        <v>36500</v>
      </c>
      <c r="B4723" s="402" t="s">
        <v>2759</v>
      </c>
      <c r="C4723" s="403" t="s">
        <v>108</v>
      </c>
      <c r="D4723" s="404" t="s">
        <v>18987</v>
      </c>
      <c r="E4723" s="655">
        <v>42887.71</v>
      </c>
    </row>
    <row r="4724" spans="1:8">
      <c r="A4724" s="660">
        <v>20017</v>
      </c>
      <c r="B4724" s="402" t="s">
        <v>20771</v>
      </c>
      <c r="C4724" s="403"/>
      <c r="D4724" s="404" t="s">
        <v>18987</v>
      </c>
      <c r="E4724" s="655">
        <v>2.68</v>
      </c>
      <c r="H4724" s="400" t="s">
        <v>121</v>
      </c>
    </row>
    <row r="4725" spans="1:8">
      <c r="A4725" s="660" t="s">
        <v>20772</v>
      </c>
      <c r="B4725" s="402"/>
      <c r="C4725" s="403"/>
      <c r="D4725" s="404"/>
      <c r="E4725" s="655"/>
    </row>
    <row r="4726" spans="1:8">
      <c r="A4726" s="660">
        <v>20007</v>
      </c>
      <c r="B4726" s="402" t="s">
        <v>20773</v>
      </c>
      <c r="C4726" s="403"/>
      <c r="D4726" s="404" t="s">
        <v>18987</v>
      </c>
      <c r="E4726" s="655">
        <v>2.0499999999999998</v>
      </c>
      <c r="H4726" s="400" t="s">
        <v>121</v>
      </c>
    </row>
    <row r="4727" spans="1:8">
      <c r="A4727" s="660" t="s">
        <v>19025</v>
      </c>
      <c r="B4727" s="402"/>
      <c r="C4727" s="403"/>
      <c r="D4727" s="404"/>
      <c r="E4727" s="655"/>
    </row>
    <row r="4728" spans="1:8">
      <c r="A4728" s="660">
        <v>40555</v>
      </c>
      <c r="B4728" s="402" t="s">
        <v>20774</v>
      </c>
      <c r="C4728" s="403"/>
      <c r="D4728" s="404" t="s">
        <v>18987</v>
      </c>
      <c r="E4728" s="655">
        <v>18.399999999999999</v>
      </c>
      <c r="H4728" s="400" t="s">
        <v>121</v>
      </c>
    </row>
    <row r="4729" spans="1:8">
      <c r="A4729" s="660" t="s">
        <v>20775</v>
      </c>
      <c r="B4729" s="402"/>
      <c r="C4729" s="403"/>
      <c r="D4729" s="404"/>
      <c r="E4729" s="655"/>
    </row>
    <row r="4730" spans="1:8">
      <c r="A4730" s="660">
        <v>11559</v>
      </c>
      <c r="B4730" s="402" t="s">
        <v>2760</v>
      </c>
      <c r="C4730" s="403" t="s">
        <v>108</v>
      </c>
      <c r="D4730" s="404" t="s">
        <v>18987</v>
      </c>
      <c r="E4730" s="655">
        <v>6.42</v>
      </c>
    </row>
    <row r="4731" spans="1:8">
      <c r="A4731" s="660">
        <v>36497</v>
      </c>
      <c r="B4731" s="402" t="s">
        <v>20776</v>
      </c>
      <c r="C4731" s="403"/>
      <c r="D4731" s="404" t="s">
        <v>18987</v>
      </c>
      <c r="E4731" s="655">
        <v>2226.52</v>
      </c>
      <c r="H4731" s="400" t="s">
        <v>108</v>
      </c>
    </row>
    <row r="4732" spans="1:8">
      <c r="A4732" s="660" t="s">
        <v>20777</v>
      </c>
      <c r="B4732" s="402"/>
      <c r="C4732" s="403"/>
      <c r="D4732" s="404"/>
      <c r="E4732" s="655"/>
    </row>
    <row r="4733" spans="1:8">
      <c r="A4733" s="660">
        <v>36487</v>
      </c>
      <c r="B4733" s="402" t="s">
        <v>20778</v>
      </c>
      <c r="C4733" s="403"/>
      <c r="D4733" s="404" t="s">
        <v>18987</v>
      </c>
      <c r="E4733" s="655">
        <v>3876.72</v>
      </c>
      <c r="F4733" s="400" t="s">
        <v>108</v>
      </c>
    </row>
    <row r="4734" spans="1:8">
      <c r="A4734" s="660" t="s">
        <v>20779</v>
      </c>
      <c r="B4734" s="402"/>
      <c r="C4734" s="403"/>
      <c r="D4734" s="404"/>
      <c r="E4734" s="655"/>
    </row>
    <row r="4735" spans="1:8">
      <c r="A4735" s="660">
        <v>7373</v>
      </c>
      <c r="B4735" s="402" t="s">
        <v>2761</v>
      </c>
      <c r="C4735" s="403"/>
      <c r="D4735" s="404" t="s">
        <v>18987</v>
      </c>
      <c r="E4735" s="655">
        <v>1.2</v>
      </c>
      <c r="H4735" s="400" t="s">
        <v>90</v>
      </c>
    </row>
    <row r="4736" spans="1:8">
      <c r="A4736" s="660">
        <v>7370</v>
      </c>
      <c r="B4736" s="402" t="s">
        <v>20780</v>
      </c>
      <c r="C4736" s="403"/>
      <c r="D4736" s="404" t="s">
        <v>18991</v>
      </c>
      <c r="E4736" s="655">
        <v>1.1299999999999999</v>
      </c>
      <c r="F4736" s="400" t="s">
        <v>90</v>
      </c>
    </row>
    <row r="4737" spans="1:8">
      <c r="A4737" s="660" t="s">
        <v>20781</v>
      </c>
      <c r="B4737" s="402"/>
      <c r="C4737" s="403"/>
      <c r="D4737" s="404"/>
      <c r="E4737" s="655"/>
    </row>
    <row r="4738" spans="1:8">
      <c r="A4738" s="660">
        <v>3356</v>
      </c>
      <c r="B4738" s="402" t="s">
        <v>2762</v>
      </c>
      <c r="C4738" s="403"/>
      <c r="D4738" s="404" t="s">
        <v>18987</v>
      </c>
      <c r="E4738" s="655">
        <v>90</v>
      </c>
      <c r="H4738" s="400" t="s">
        <v>90</v>
      </c>
    </row>
    <row r="4739" spans="1:8">
      <c r="A4739" s="660">
        <v>3372</v>
      </c>
      <c r="B4739" s="402" t="s">
        <v>20782</v>
      </c>
      <c r="C4739" s="403"/>
      <c r="D4739" s="404" t="s">
        <v>18991</v>
      </c>
      <c r="E4739" s="655">
        <v>104.63</v>
      </c>
      <c r="H4739" s="400" t="s">
        <v>90</v>
      </c>
    </row>
    <row r="4740" spans="1:8">
      <c r="A4740" s="660" t="s">
        <v>20783</v>
      </c>
      <c r="B4740" s="402"/>
      <c r="C4740" s="403"/>
      <c r="D4740" s="404"/>
      <c r="E4740" s="655"/>
    </row>
    <row r="4741" spans="1:8">
      <c r="A4741" s="660">
        <v>3367</v>
      </c>
      <c r="B4741" s="402" t="s">
        <v>20784</v>
      </c>
      <c r="C4741" s="403"/>
      <c r="D4741" s="404" t="s">
        <v>18987</v>
      </c>
      <c r="E4741" s="655">
        <v>115.71</v>
      </c>
      <c r="H4741" s="400" t="s">
        <v>90</v>
      </c>
    </row>
    <row r="4742" spans="1:8">
      <c r="A4742" s="660" t="s">
        <v>20785</v>
      </c>
      <c r="B4742" s="402"/>
      <c r="C4742" s="403"/>
      <c r="D4742" s="404"/>
      <c r="E4742" s="655"/>
    </row>
    <row r="4743" spans="1:8">
      <c r="A4743" s="660">
        <v>10807</v>
      </c>
      <c r="B4743" s="402" t="s">
        <v>20786</v>
      </c>
      <c r="C4743" s="403"/>
      <c r="D4743" s="404" t="s">
        <v>18987</v>
      </c>
      <c r="E4743" s="655">
        <v>196.18</v>
      </c>
      <c r="H4743" s="400" t="s">
        <v>90</v>
      </c>
    </row>
    <row r="4744" spans="1:8">
      <c r="A4744" s="660" t="s">
        <v>20785</v>
      </c>
      <c r="B4744" s="402"/>
      <c r="C4744" s="403"/>
      <c r="D4744" s="404"/>
      <c r="E4744" s="655"/>
    </row>
    <row r="4745" spans="1:8">
      <c r="A4745" s="660">
        <v>25952</v>
      </c>
      <c r="B4745" s="402" t="s">
        <v>20787</v>
      </c>
      <c r="C4745" s="403"/>
      <c r="D4745" s="404" t="s">
        <v>18987</v>
      </c>
      <c r="E4745" s="655">
        <v>522639.81</v>
      </c>
      <c r="H4745" s="400" t="s">
        <v>108</v>
      </c>
    </row>
    <row r="4746" spans="1:8">
      <c r="A4746" s="660" t="s">
        <v>20788</v>
      </c>
      <c r="B4746" s="402"/>
      <c r="C4746" s="403"/>
      <c r="D4746" s="404"/>
      <c r="E4746" s="655"/>
    </row>
    <row r="4747" spans="1:8">
      <c r="A4747" s="660">
        <v>25954</v>
      </c>
      <c r="B4747" s="402" t="s">
        <v>20789</v>
      </c>
      <c r="C4747" s="403"/>
      <c r="D4747" s="404" t="s">
        <v>18987</v>
      </c>
      <c r="E4747" s="655">
        <v>1005076.56</v>
      </c>
      <c r="H4747" s="400" t="s">
        <v>108</v>
      </c>
    </row>
    <row r="4748" spans="1:8">
      <c r="A4748" s="660" t="s">
        <v>20790</v>
      </c>
      <c r="B4748" s="402"/>
      <c r="C4748" s="403"/>
      <c r="D4748" s="404"/>
      <c r="E4748" s="655"/>
    </row>
    <row r="4749" spans="1:8">
      <c r="A4749" s="660">
        <v>25953</v>
      </c>
      <c r="B4749" s="402" t="s">
        <v>20791</v>
      </c>
      <c r="C4749" s="403"/>
      <c r="D4749" s="404" t="s">
        <v>18987</v>
      </c>
      <c r="E4749" s="655">
        <v>1708630.15</v>
      </c>
      <c r="H4749" s="400" t="s">
        <v>108</v>
      </c>
    </row>
    <row r="4750" spans="1:8">
      <c r="A4750" s="660" t="s">
        <v>20792</v>
      </c>
      <c r="B4750" s="402"/>
      <c r="C4750" s="403"/>
      <c r="D4750" s="404"/>
      <c r="E4750" s="655"/>
    </row>
    <row r="4751" spans="1:8">
      <c r="A4751" s="660">
        <v>3357</v>
      </c>
      <c r="B4751" s="402" t="s">
        <v>2763</v>
      </c>
      <c r="C4751" s="403"/>
      <c r="D4751" s="404" t="s">
        <v>18987</v>
      </c>
      <c r="E4751" s="655">
        <v>64.28</v>
      </c>
      <c r="H4751" s="400" t="s">
        <v>90</v>
      </c>
    </row>
    <row r="4752" spans="1:8">
      <c r="A4752" s="660">
        <v>3366</v>
      </c>
      <c r="B4752" s="402" t="s">
        <v>20793</v>
      </c>
      <c r="C4752" s="403"/>
      <c r="D4752" s="404" t="s">
        <v>18991</v>
      </c>
      <c r="E4752" s="655">
        <v>90</v>
      </c>
      <c r="H4752" s="400" t="s">
        <v>90</v>
      </c>
    </row>
    <row r="4753" spans="1:8">
      <c r="A4753" s="660" t="s">
        <v>20794</v>
      </c>
      <c r="B4753" s="402"/>
      <c r="C4753" s="403"/>
      <c r="D4753" s="404"/>
      <c r="E4753" s="655"/>
    </row>
    <row r="4754" spans="1:8">
      <c r="A4754" s="660">
        <v>3359</v>
      </c>
      <c r="B4754" s="402" t="s">
        <v>2764</v>
      </c>
      <c r="C4754" s="403"/>
      <c r="D4754" s="404" t="s">
        <v>18987</v>
      </c>
      <c r="E4754" s="655">
        <v>102.85</v>
      </c>
      <c r="H4754" s="400" t="s">
        <v>90</v>
      </c>
    </row>
    <row r="4755" spans="1:8">
      <c r="A4755" s="660">
        <v>37776</v>
      </c>
      <c r="B4755" s="402" t="s">
        <v>20795</v>
      </c>
      <c r="C4755" s="403"/>
      <c r="D4755" s="404" t="s">
        <v>18987</v>
      </c>
      <c r="E4755" s="655">
        <v>104717.19</v>
      </c>
      <c r="H4755" s="400" t="s">
        <v>108</v>
      </c>
    </row>
    <row r="4756" spans="1:8">
      <c r="A4756" s="660" t="s">
        <v>20796</v>
      </c>
      <c r="B4756" s="402"/>
      <c r="C4756" s="403"/>
      <c r="D4756" s="404"/>
      <c r="E4756" s="655"/>
    </row>
    <row r="4757" spans="1:8">
      <c r="A4757" s="660" t="s">
        <v>20797</v>
      </c>
      <c r="B4757" s="402"/>
      <c r="C4757" s="403"/>
      <c r="D4757" s="404"/>
      <c r="E4757" s="655"/>
    </row>
    <row r="4758" spans="1:8">
      <c r="A4758" s="660" t="s">
        <v>19024</v>
      </c>
      <c r="B4758" s="402"/>
      <c r="C4758" s="403"/>
      <c r="D4758" s="404"/>
      <c r="E4758" s="655"/>
    </row>
    <row r="4759" spans="1:8">
      <c r="A4759" s="660" t="s">
        <v>19067</v>
      </c>
      <c r="B4759" s="402"/>
      <c r="C4759" s="403"/>
      <c r="D4759" s="404"/>
      <c r="E4759" s="655"/>
      <c r="H4759" s="400" t="s">
        <v>19068</v>
      </c>
    </row>
    <row r="4760" spans="1:8">
      <c r="A4760" s="660" t="s">
        <v>19069</v>
      </c>
      <c r="B4760" s="402"/>
      <c r="C4760" s="403"/>
      <c r="D4760" s="404"/>
      <c r="E4760" s="655"/>
    </row>
    <row r="4761" spans="1:8">
      <c r="A4761" s="660" t="s">
        <v>19070</v>
      </c>
      <c r="B4761" s="402"/>
      <c r="C4761" s="403"/>
      <c r="D4761" s="404"/>
      <c r="E4761" s="655"/>
    </row>
    <row r="4762" spans="1:8">
      <c r="A4762" s="660" t="s">
        <v>19071</v>
      </c>
      <c r="B4762" s="402"/>
      <c r="C4762" s="403"/>
      <c r="D4762" s="404"/>
      <c r="E4762" s="655"/>
    </row>
    <row r="4763" spans="1:8">
      <c r="A4763" s="660" t="s">
        <v>19072</v>
      </c>
      <c r="B4763" s="402"/>
      <c r="C4763" s="403"/>
      <c r="D4763" s="404"/>
      <c r="E4763" s="655"/>
    </row>
    <row r="4764" spans="1:8">
      <c r="A4764" s="660" t="s">
        <v>19073</v>
      </c>
      <c r="B4764" s="402"/>
      <c r="C4764" s="403"/>
      <c r="D4764" s="404"/>
      <c r="E4764" s="655"/>
    </row>
    <row r="4765" spans="1:8">
      <c r="A4765" s="660" t="s">
        <v>19074</v>
      </c>
      <c r="B4765" s="402"/>
      <c r="C4765" s="403" t="s">
        <v>19115</v>
      </c>
      <c r="D4765" s="404"/>
      <c r="E4765" s="655"/>
    </row>
    <row r="4766" spans="1:8">
      <c r="A4766" s="660" t="s">
        <v>19075</v>
      </c>
      <c r="B4766" s="402"/>
      <c r="C4766" s="403"/>
      <c r="D4766" s="404" t="s">
        <v>19077</v>
      </c>
      <c r="E4766" s="655"/>
      <c r="F4766" s="400" t="s">
        <v>19078</v>
      </c>
      <c r="H4766" s="400" t="s">
        <v>19076</v>
      </c>
    </row>
    <row r="4767" spans="1:8">
      <c r="A4767" s="660" t="s">
        <v>19079</v>
      </c>
      <c r="B4767" s="402" t="s">
        <v>19080</v>
      </c>
      <c r="C4767" s="403"/>
      <c r="D4767" s="404" t="s">
        <v>19081</v>
      </c>
      <c r="E4767" s="655" t="s">
        <v>19082</v>
      </c>
    </row>
    <row r="4768" spans="1:8">
      <c r="A4768" s="660"/>
      <c r="B4768" s="402"/>
      <c r="C4768" s="403"/>
      <c r="D4768" s="404" t="s">
        <v>19083</v>
      </c>
      <c r="E4768" s="655" t="s">
        <v>19084</v>
      </c>
    </row>
    <row r="4769" spans="1:8">
      <c r="A4769" s="660" t="s">
        <v>20795</v>
      </c>
      <c r="B4769" s="402"/>
      <c r="C4769" s="403"/>
      <c r="D4769" s="404"/>
      <c r="E4769" s="655"/>
    </row>
    <row r="4770" spans="1:8">
      <c r="A4770" s="660" t="s">
        <v>20796</v>
      </c>
      <c r="B4770" s="402"/>
      <c r="C4770" s="403"/>
      <c r="D4770" s="404"/>
      <c r="E4770" s="655"/>
    </row>
    <row r="4771" spans="1:8">
      <c r="A4771" s="660" t="s">
        <v>20797</v>
      </c>
      <c r="B4771" s="402"/>
      <c r="C4771" s="403"/>
      <c r="D4771" s="404"/>
      <c r="E4771" s="655"/>
    </row>
    <row r="4772" spans="1:8">
      <c r="A4772" s="660">
        <v>37775</v>
      </c>
      <c r="B4772" s="402" t="s">
        <v>20798</v>
      </c>
      <c r="C4772" s="403"/>
      <c r="D4772" s="404" t="s">
        <v>18987</v>
      </c>
      <c r="E4772" s="655">
        <v>164937.5</v>
      </c>
      <c r="H4772" s="400" t="s">
        <v>108</v>
      </c>
    </row>
    <row r="4773" spans="1:8">
      <c r="A4773" s="660" t="s">
        <v>20799</v>
      </c>
      <c r="B4773" s="402"/>
      <c r="C4773" s="403"/>
      <c r="D4773" s="404"/>
      <c r="E4773" s="655"/>
    </row>
    <row r="4774" spans="1:8">
      <c r="A4774" s="660" t="s">
        <v>20800</v>
      </c>
      <c r="B4774" s="402"/>
      <c r="C4774" s="403"/>
      <c r="D4774" s="404"/>
      <c r="E4774" s="655"/>
    </row>
    <row r="4775" spans="1:8">
      <c r="A4775" s="660">
        <v>36491</v>
      </c>
      <c r="B4775" s="402" t="s">
        <v>20801</v>
      </c>
      <c r="C4775" s="403"/>
      <c r="D4775" s="404" t="s">
        <v>18987</v>
      </c>
      <c r="E4775" s="655">
        <v>610812.5</v>
      </c>
      <c r="H4775" s="400" t="s">
        <v>108</v>
      </c>
    </row>
    <row r="4776" spans="1:8">
      <c r="A4776" s="660" t="s">
        <v>20802</v>
      </c>
      <c r="B4776" s="402"/>
      <c r="C4776" s="403"/>
      <c r="D4776" s="404"/>
      <c r="E4776" s="655"/>
    </row>
    <row r="4777" spans="1:8">
      <c r="A4777" s="660" t="s">
        <v>20803</v>
      </c>
      <c r="B4777" s="402"/>
      <c r="C4777" s="403"/>
      <c r="D4777" s="404"/>
      <c r="E4777" s="655"/>
    </row>
    <row r="4778" spans="1:8">
      <c r="A4778" s="660">
        <v>10712</v>
      </c>
      <c r="B4778" s="402" t="s">
        <v>20804</v>
      </c>
      <c r="C4778" s="403"/>
      <c r="D4778" s="404" t="s">
        <v>18987</v>
      </c>
      <c r="E4778" s="655">
        <v>41234.370000000003</v>
      </c>
      <c r="H4778" s="400" t="s">
        <v>108</v>
      </c>
    </row>
    <row r="4779" spans="1:8">
      <c r="A4779" s="660" t="s">
        <v>20805</v>
      </c>
      <c r="B4779" s="402"/>
      <c r="C4779" s="403"/>
      <c r="D4779" s="404"/>
      <c r="E4779" s="655"/>
    </row>
    <row r="4780" spans="1:8">
      <c r="A4780" s="660" t="s">
        <v>20806</v>
      </c>
      <c r="B4780" s="402"/>
      <c r="C4780" s="403"/>
      <c r="D4780" s="404"/>
      <c r="E4780" s="655"/>
    </row>
    <row r="4781" spans="1:8">
      <c r="A4781" s="660">
        <v>3363</v>
      </c>
      <c r="B4781" s="402" t="s">
        <v>20807</v>
      </c>
      <c r="C4781" s="403"/>
      <c r="D4781" s="404" t="s">
        <v>18991</v>
      </c>
      <c r="E4781" s="655">
        <v>58000</v>
      </c>
      <c r="H4781" s="400" t="s">
        <v>108</v>
      </c>
    </row>
    <row r="4782" spans="1:8">
      <c r="A4782" s="660" t="s">
        <v>20808</v>
      </c>
      <c r="B4782" s="402"/>
      <c r="C4782" s="403"/>
      <c r="D4782" s="404"/>
      <c r="E4782" s="655"/>
    </row>
    <row r="4783" spans="1:8">
      <c r="A4783" s="660" t="s">
        <v>20809</v>
      </c>
      <c r="B4783" s="402"/>
      <c r="C4783" s="403"/>
      <c r="D4783" s="404"/>
      <c r="E4783" s="655"/>
    </row>
    <row r="4784" spans="1:8">
      <c r="A4784" s="660">
        <v>3365</v>
      </c>
      <c r="B4784" s="402" t="s">
        <v>20810</v>
      </c>
      <c r="C4784" s="403"/>
      <c r="D4784" s="404" t="s">
        <v>18987</v>
      </c>
      <c r="E4784" s="655">
        <v>135575</v>
      </c>
      <c r="H4784" s="400" t="s">
        <v>108</v>
      </c>
    </row>
    <row r="4785" spans="1:8">
      <c r="A4785" s="660" t="s">
        <v>20811</v>
      </c>
      <c r="B4785" s="402"/>
      <c r="C4785" s="403"/>
      <c r="D4785" s="404"/>
      <c r="E4785" s="655"/>
    </row>
    <row r="4786" spans="1:8">
      <c r="A4786" s="660" t="s">
        <v>20812</v>
      </c>
      <c r="B4786" s="402"/>
      <c r="C4786" s="403"/>
      <c r="D4786" s="404"/>
      <c r="E4786" s="655"/>
    </row>
    <row r="4787" spans="1:8">
      <c r="A4787" s="660">
        <v>7569</v>
      </c>
      <c r="B4787" s="402" t="s">
        <v>2765</v>
      </c>
      <c r="C4787" s="403"/>
      <c r="D4787" s="404" t="s">
        <v>18987</v>
      </c>
      <c r="E4787" s="655">
        <v>37.96</v>
      </c>
      <c r="F4787" s="400" t="s">
        <v>108</v>
      </c>
    </row>
    <row r="4788" spans="1:8">
      <c r="A4788" s="660">
        <v>34349</v>
      </c>
      <c r="B4788" s="402" t="s">
        <v>2766</v>
      </c>
      <c r="C4788" s="403" t="s">
        <v>108</v>
      </c>
      <c r="D4788" s="404" t="s">
        <v>18987</v>
      </c>
      <c r="E4788" s="655">
        <v>8.01</v>
      </c>
    </row>
    <row r="4789" spans="1:8">
      <c r="A4789" s="660">
        <v>3383</v>
      </c>
      <c r="B4789" s="402" t="s">
        <v>20813</v>
      </c>
      <c r="C4789" s="403"/>
      <c r="D4789" s="404" t="s">
        <v>18987</v>
      </c>
      <c r="E4789" s="655">
        <v>24.97</v>
      </c>
      <c r="H4789" s="400" t="s">
        <v>108</v>
      </c>
    </row>
    <row r="4790" spans="1:8">
      <c r="A4790" s="660" t="s">
        <v>20814</v>
      </c>
      <c r="B4790" s="402"/>
      <c r="C4790" s="403"/>
      <c r="D4790" s="404"/>
      <c r="E4790" s="655"/>
    </row>
    <row r="4791" spans="1:8">
      <c r="A4791" s="660">
        <v>38057</v>
      </c>
      <c r="B4791" s="402" t="s">
        <v>20815</v>
      </c>
      <c r="C4791" s="403"/>
      <c r="D4791" s="404" t="s">
        <v>18987</v>
      </c>
      <c r="E4791" s="655">
        <v>35.909999999999997</v>
      </c>
      <c r="H4791" s="400" t="s">
        <v>108</v>
      </c>
    </row>
    <row r="4792" spans="1:8">
      <c r="A4792" s="660" t="s">
        <v>20816</v>
      </c>
      <c r="B4792" s="402"/>
      <c r="C4792" s="403"/>
      <c r="D4792" s="404"/>
      <c r="E4792" s="655"/>
    </row>
    <row r="4793" spans="1:8">
      <c r="A4793" s="660">
        <v>3373</v>
      </c>
      <c r="B4793" s="402" t="s">
        <v>20815</v>
      </c>
      <c r="C4793" s="403"/>
      <c r="D4793" s="404" t="s">
        <v>18987</v>
      </c>
      <c r="E4793" s="655">
        <v>28.5</v>
      </c>
      <c r="H4793" s="400" t="s">
        <v>108</v>
      </c>
    </row>
    <row r="4794" spans="1:8">
      <c r="A4794" s="660" t="s">
        <v>20814</v>
      </c>
      <c r="B4794" s="402"/>
      <c r="C4794" s="403"/>
      <c r="D4794" s="404"/>
      <c r="E4794" s="655"/>
    </row>
    <row r="4795" spans="1:8">
      <c r="A4795" s="660">
        <v>38059</v>
      </c>
      <c r="B4795" s="402" t="s">
        <v>20817</v>
      </c>
      <c r="C4795" s="403"/>
      <c r="D4795" s="404" t="s">
        <v>18987</v>
      </c>
      <c r="E4795" s="655">
        <v>178.14</v>
      </c>
      <c r="H4795" s="400" t="s">
        <v>108</v>
      </c>
    </row>
    <row r="4796" spans="1:8">
      <c r="A4796" s="660" t="s">
        <v>20816</v>
      </c>
      <c r="B4796" s="402"/>
      <c r="C4796" s="403"/>
      <c r="D4796" s="404"/>
      <c r="E4796" s="655"/>
    </row>
    <row r="4797" spans="1:8">
      <c r="A4797" s="660">
        <v>38058</v>
      </c>
      <c r="B4797" s="402" t="s">
        <v>20817</v>
      </c>
      <c r="C4797" s="403"/>
      <c r="D4797" s="404" t="s">
        <v>18987</v>
      </c>
      <c r="E4797" s="655">
        <v>154.71</v>
      </c>
      <c r="H4797" s="400" t="s">
        <v>108</v>
      </c>
    </row>
    <row r="4798" spans="1:8">
      <c r="A4798" s="660" t="s">
        <v>20814</v>
      </c>
      <c r="B4798" s="402"/>
      <c r="C4798" s="403"/>
      <c r="D4798" s="404"/>
      <c r="E4798" s="655"/>
    </row>
    <row r="4799" spans="1:8">
      <c r="A4799" s="660">
        <v>3376</v>
      </c>
      <c r="B4799" s="402" t="s">
        <v>20818</v>
      </c>
      <c r="C4799" s="403"/>
      <c r="D4799" s="404" t="s">
        <v>18987</v>
      </c>
      <c r="E4799" s="655">
        <v>48.62</v>
      </c>
      <c r="H4799" s="400" t="s">
        <v>108</v>
      </c>
    </row>
    <row r="4800" spans="1:8">
      <c r="A4800" s="660" t="s">
        <v>20816</v>
      </c>
      <c r="B4800" s="402"/>
      <c r="C4800" s="403"/>
      <c r="D4800" s="404"/>
      <c r="E4800" s="655"/>
    </row>
    <row r="4801" spans="1:8">
      <c r="A4801" s="660">
        <v>3378</v>
      </c>
      <c r="B4801" s="402" t="s">
        <v>20818</v>
      </c>
      <c r="C4801" s="403"/>
      <c r="D4801" s="404" t="s">
        <v>18987</v>
      </c>
      <c r="E4801" s="655">
        <v>48.07</v>
      </c>
      <c r="H4801" s="400" t="s">
        <v>108</v>
      </c>
    </row>
    <row r="4802" spans="1:8">
      <c r="A4802" s="660" t="s">
        <v>20814</v>
      </c>
      <c r="B4802" s="402"/>
      <c r="C4802" s="403"/>
      <c r="D4802" s="404"/>
      <c r="E4802" s="655"/>
    </row>
    <row r="4803" spans="1:8">
      <c r="A4803" s="660">
        <v>3380</v>
      </c>
      <c r="B4803" s="402" t="s">
        <v>20819</v>
      </c>
      <c r="C4803" s="403"/>
      <c r="D4803" s="404" t="s">
        <v>18991</v>
      </c>
      <c r="E4803" s="655">
        <v>33.65</v>
      </c>
      <c r="H4803" s="400" t="s">
        <v>108</v>
      </c>
    </row>
    <row r="4804" spans="1:8">
      <c r="A4804" s="660" t="s">
        <v>20816</v>
      </c>
      <c r="B4804" s="402"/>
      <c r="C4804" s="403"/>
      <c r="D4804" s="404"/>
      <c r="E4804" s="655"/>
    </row>
    <row r="4805" spans="1:8">
      <c r="A4805" s="660">
        <v>3379</v>
      </c>
      <c r="B4805" s="402" t="s">
        <v>20819</v>
      </c>
      <c r="C4805" s="403"/>
      <c r="D4805" s="404" t="s">
        <v>18987</v>
      </c>
      <c r="E4805" s="655">
        <v>32.479999999999997</v>
      </c>
      <c r="H4805" s="400" t="s">
        <v>108</v>
      </c>
    </row>
    <row r="4806" spans="1:8">
      <c r="A4806" s="660" t="s">
        <v>20814</v>
      </c>
      <c r="B4806" s="402"/>
      <c r="C4806" s="403"/>
      <c r="D4806" s="404"/>
      <c r="E4806" s="655"/>
    </row>
    <row r="4807" spans="1:8">
      <c r="A4807" s="660">
        <v>11991</v>
      </c>
      <c r="B4807" s="402" t="s">
        <v>2767</v>
      </c>
      <c r="C4807" s="403"/>
      <c r="D4807" s="404" t="s">
        <v>18987</v>
      </c>
      <c r="E4807" s="655">
        <v>37.72</v>
      </c>
      <c r="H4807" s="400" t="s">
        <v>108</v>
      </c>
    </row>
    <row r="4808" spans="1:8">
      <c r="A4808" s="660" t="s">
        <v>20820</v>
      </c>
      <c r="B4808" s="402"/>
      <c r="C4808" s="403"/>
      <c r="D4808" s="404"/>
      <c r="E4808" s="655"/>
    </row>
    <row r="4809" spans="1:8">
      <c r="A4809" s="660">
        <v>20062</v>
      </c>
      <c r="B4809" s="402" t="s">
        <v>2768</v>
      </c>
      <c r="C4809" s="403"/>
      <c r="D4809" s="404" t="s">
        <v>18987</v>
      </c>
      <c r="E4809" s="655">
        <v>11.09</v>
      </c>
      <c r="H4809" s="400" t="s">
        <v>108</v>
      </c>
    </row>
    <row r="4810" spans="1:8">
      <c r="A4810" s="660">
        <v>11029</v>
      </c>
      <c r="B4810" s="402" t="s">
        <v>20821</v>
      </c>
      <c r="C4810" s="403"/>
      <c r="D4810" s="404" t="s">
        <v>18987</v>
      </c>
      <c r="E4810" s="655">
        <v>0.84</v>
      </c>
      <c r="H4810" s="400" t="s">
        <v>139</v>
      </c>
    </row>
    <row r="4811" spans="1:8">
      <c r="A4811" s="660" t="s">
        <v>20822</v>
      </c>
      <c r="B4811" s="402"/>
      <c r="C4811" s="403"/>
      <c r="D4811" s="404"/>
      <c r="E4811" s="655"/>
    </row>
    <row r="4812" spans="1:8">
      <c r="A4812" s="660">
        <v>4316</v>
      </c>
      <c r="B4812" s="402" t="s">
        <v>20823</v>
      </c>
      <c r="C4812" s="403"/>
      <c r="D4812" s="404" t="s">
        <v>18987</v>
      </c>
      <c r="E4812" s="655">
        <v>0.85</v>
      </c>
      <c r="H4812" s="400" t="s">
        <v>108</v>
      </c>
    </row>
    <row r="4813" spans="1:8">
      <c r="A4813" s="660" t="s">
        <v>20824</v>
      </c>
      <c r="B4813" s="402"/>
      <c r="C4813" s="403"/>
      <c r="D4813" s="404"/>
      <c r="E4813" s="655"/>
    </row>
    <row r="4814" spans="1:8">
      <c r="A4814" s="660">
        <v>4313</v>
      </c>
      <c r="B4814" s="402" t="s">
        <v>20825</v>
      </c>
      <c r="C4814" s="403"/>
      <c r="D4814" s="404" t="s">
        <v>18987</v>
      </c>
      <c r="E4814" s="655">
        <v>1.22</v>
      </c>
      <c r="H4814" s="400" t="s">
        <v>139</v>
      </c>
    </row>
    <row r="4815" spans="1:8">
      <c r="A4815" s="660" t="s">
        <v>20826</v>
      </c>
      <c r="B4815" s="402"/>
      <c r="C4815" s="403"/>
      <c r="D4815" s="404"/>
      <c r="E4815" s="655"/>
    </row>
    <row r="4816" spans="1:8">
      <c r="A4816" s="660">
        <v>4317</v>
      </c>
      <c r="B4816" s="402" t="s">
        <v>20827</v>
      </c>
      <c r="C4816" s="403"/>
      <c r="D4816" s="404" t="s">
        <v>18987</v>
      </c>
      <c r="E4816" s="655">
        <v>1.39</v>
      </c>
      <c r="H4816" s="400" t="s">
        <v>108</v>
      </c>
    </row>
    <row r="4817" spans="1:8">
      <c r="A4817" s="660" t="s">
        <v>20824</v>
      </c>
      <c r="B4817" s="402"/>
      <c r="C4817" s="403"/>
      <c r="D4817" s="404"/>
      <c r="E4817" s="655"/>
    </row>
    <row r="4818" spans="1:8">
      <c r="A4818" s="660">
        <v>4314</v>
      </c>
      <c r="B4818" s="402" t="s">
        <v>20828</v>
      </c>
      <c r="C4818" s="403"/>
      <c r="D4818" s="404" t="s">
        <v>18987</v>
      </c>
      <c r="E4818" s="655">
        <v>1.63</v>
      </c>
      <c r="H4818" s="400" t="s">
        <v>139</v>
      </c>
    </row>
    <row r="4819" spans="1:8">
      <c r="A4819" s="660" t="s">
        <v>20826</v>
      </c>
      <c r="B4819" s="402"/>
      <c r="C4819" s="403"/>
      <c r="D4819" s="404"/>
      <c r="E4819" s="655"/>
    </row>
    <row r="4820" spans="1:8">
      <c r="A4820" s="660">
        <v>10815</v>
      </c>
      <c r="B4820" s="402" t="s">
        <v>2769</v>
      </c>
      <c r="C4820" s="403"/>
      <c r="D4820" s="404" t="s">
        <v>18987</v>
      </c>
      <c r="E4820" s="655">
        <v>20.53</v>
      </c>
    </row>
    <row r="4821" spans="1:8">
      <c r="A4821" s="660">
        <v>10816</v>
      </c>
      <c r="B4821" s="402" t="s">
        <v>2770</v>
      </c>
      <c r="C4821" s="403" t="s">
        <v>124</v>
      </c>
      <c r="D4821" s="404" t="s">
        <v>18987</v>
      </c>
      <c r="E4821" s="655">
        <v>42</v>
      </c>
    </row>
    <row r="4822" spans="1:8">
      <c r="A4822" s="660">
        <v>10561</v>
      </c>
      <c r="B4822" s="402" t="s">
        <v>2771</v>
      </c>
      <c r="C4822" s="403"/>
      <c r="D4822" s="404" t="s">
        <v>18987</v>
      </c>
      <c r="E4822" s="655">
        <v>0.28999999999999998</v>
      </c>
    </row>
    <row r="4823" spans="1:8">
      <c r="A4823" s="660">
        <v>10921</v>
      </c>
      <c r="B4823" s="402" t="s">
        <v>20829</v>
      </c>
      <c r="C4823" s="403"/>
      <c r="D4823" s="404" t="s">
        <v>18991</v>
      </c>
      <c r="E4823" s="655">
        <v>3596.38</v>
      </c>
      <c r="H4823" s="400" t="s">
        <v>108</v>
      </c>
    </row>
    <row r="4824" spans="1:8">
      <c r="A4824" s="660" t="s">
        <v>20830</v>
      </c>
      <c r="B4824" s="402"/>
      <c r="C4824" s="403"/>
      <c r="D4824" s="404"/>
      <c r="E4824" s="655"/>
    </row>
    <row r="4825" spans="1:8">
      <c r="A4825" s="660" t="s">
        <v>20831</v>
      </c>
      <c r="B4825" s="402"/>
      <c r="C4825" s="403"/>
      <c r="D4825" s="404"/>
      <c r="E4825" s="655"/>
    </row>
    <row r="4826" spans="1:8">
      <c r="A4826" s="660">
        <v>10922</v>
      </c>
      <c r="B4826" s="402" t="s">
        <v>20832</v>
      </c>
      <c r="C4826" s="403"/>
      <c r="D4826" s="404" t="s">
        <v>18987</v>
      </c>
      <c r="E4826" s="655">
        <v>3257.51</v>
      </c>
      <c r="H4826" s="400" t="s">
        <v>108</v>
      </c>
    </row>
    <row r="4827" spans="1:8">
      <c r="A4827" s="660" t="s">
        <v>20830</v>
      </c>
      <c r="B4827" s="402"/>
      <c r="C4827" s="403"/>
      <c r="D4827" s="404"/>
      <c r="E4827" s="655"/>
    </row>
    <row r="4828" spans="1:8">
      <c r="A4828" s="660" t="s">
        <v>20831</v>
      </c>
      <c r="B4828" s="402"/>
      <c r="C4828" s="403"/>
      <c r="D4828" s="404"/>
      <c r="E4828" s="655"/>
    </row>
    <row r="4829" spans="1:8">
      <c r="A4829" s="660" t="s">
        <v>19024</v>
      </c>
      <c r="B4829" s="402"/>
      <c r="C4829" s="403"/>
      <c r="D4829" s="404"/>
      <c r="E4829" s="655"/>
    </row>
    <row r="4830" spans="1:8">
      <c r="A4830" s="660" t="s">
        <v>19067</v>
      </c>
      <c r="B4830" s="402"/>
      <c r="C4830" s="403"/>
      <c r="D4830" s="404"/>
      <c r="E4830" s="655"/>
      <c r="H4830" s="400" t="s">
        <v>19068</v>
      </c>
    </row>
    <row r="4831" spans="1:8">
      <c r="A4831" s="660" t="s">
        <v>19069</v>
      </c>
      <c r="B4831" s="402"/>
      <c r="C4831" s="403"/>
      <c r="D4831" s="404"/>
      <c r="E4831" s="655"/>
    </row>
    <row r="4832" spans="1:8">
      <c r="A4832" s="660" t="s">
        <v>19070</v>
      </c>
      <c r="B4832" s="402"/>
      <c r="C4832" s="403"/>
      <c r="D4832" s="404"/>
      <c r="E4832" s="655"/>
    </row>
    <row r="4833" spans="1:8">
      <c r="A4833" s="660" t="s">
        <v>19071</v>
      </c>
      <c r="B4833" s="402"/>
      <c r="C4833" s="403"/>
      <c r="D4833" s="404"/>
      <c r="E4833" s="655"/>
    </row>
    <row r="4834" spans="1:8">
      <c r="A4834" s="660" t="s">
        <v>19072</v>
      </c>
      <c r="B4834" s="402"/>
      <c r="C4834" s="403"/>
      <c r="D4834" s="404"/>
      <c r="E4834" s="655"/>
    </row>
    <row r="4835" spans="1:8">
      <c r="A4835" s="660" t="s">
        <v>19073</v>
      </c>
      <c r="B4835" s="402"/>
      <c r="C4835" s="403"/>
      <c r="D4835" s="404"/>
      <c r="E4835" s="655"/>
    </row>
    <row r="4836" spans="1:8">
      <c r="A4836" s="660" t="s">
        <v>19074</v>
      </c>
      <c r="B4836" s="402"/>
      <c r="C4836" s="403" t="s">
        <v>19115</v>
      </c>
      <c r="D4836" s="404"/>
      <c r="E4836" s="655"/>
    </row>
    <row r="4837" spans="1:8">
      <c r="A4837" s="660" t="s">
        <v>19075</v>
      </c>
      <c r="B4837" s="402"/>
      <c r="C4837" s="403"/>
      <c r="D4837" s="404" t="s">
        <v>19077</v>
      </c>
      <c r="E4837" s="655"/>
      <c r="F4837" s="400" t="s">
        <v>19078</v>
      </c>
      <c r="H4837" s="400" t="s">
        <v>19076</v>
      </c>
    </row>
    <row r="4838" spans="1:8">
      <c r="A4838" s="660" t="s">
        <v>19079</v>
      </c>
      <c r="B4838" s="402" t="s">
        <v>19080</v>
      </c>
      <c r="C4838" s="403"/>
      <c r="D4838" s="404" t="s">
        <v>19081</v>
      </c>
      <c r="E4838" s="655" t="s">
        <v>19082</v>
      </c>
    </row>
    <row r="4839" spans="1:8">
      <c r="A4839" s="660"/>
      <c r="B4839" s="402"/>
      <c r="C4839" s="403"/>
      <c r="D4839" s="404" t="s">
        <v>19083</v>
      </c>
      <c r="E4839" s="655" t="s">
        <v>19084</v>
      </c>
    </row>
    <row r="4840" spans="1:8">
      <c r="A4840" s="660">
        <v>10923</v>
      </c>
      <c r="B4840" s="402" t="s">
        <v>2772</v>
      </c>
      <c r="C4840" s="403"/>
      <c r="D4840" s="404" t="s">
        <v>18987</v>
      </c>
      <c r="E4840" s="655">
        <v>1925.33</v>
      </c>
      <c r="H4840" s="400" t="s">
        <v>108</v>
      </c>
    </row>
    <row r="4841" spans="1:8">
      <c r="A4841" s="660">
        <v>10924</v>
      </c>
      <c r="B4841" s="402" t="s">
        <v>2773</v>
      </c>
      <c r="C4841" s="403"/>
      <c r="D4841" s="404" t="s">
        <v>18987</v>
      </c>
      <c r="E4841" s="655">
        <v>2027.74</v>
      </c>
      <c r="H4841" s="400" t="s">
        <v>108</v>
      </c>
    </row>
    <row r="4842" spans="1:8">
      <c r="A4842" s="660">
        <v>37772</v>
      </c>
      <c r="B4842" s="402" t="s">
        <v>20833</v>
      </c>
      <c r="C4842" s="403"/>
      <c r="D4842" s="404" t="s">
        <v>18980</v>
      </c>
      <c r="E4842" s="655">
        <v>66855.69</v>
      </c>
      <c r="H4842" s="400" t="s">
        <v>108</v>
      </c>
    </row>
    <row r="4843" spans="1:8">
      <c r="A4843" s="660" t="s">
        <v>20834</v>
      </c>
      <c r="B4843" s="402"/>
      <c r="C4843" s="403"/>
      <c r="D4843" s="404"/>
      <c r="E4843" s="655"/>
    </row>
    <row r="4844" spans="1:8">
      <c r="A4844" s="660">
        <v>37771</v>
      </c>
      <c r="B4844" s="402" t="s">
        <v>20833</v>
      </c>
      <c r="C4844" s="403"/>
      <c r="D4844" s="404" t="s">
        <v>18980</v>
      </c>
      <c r="E4844" s="655">
        <v>71123.81</v>
      </c>
      <c r="H4844" s="400" t="s">
        <v>108</v>
      </c>
    </row>
    <row r="4845" spans="1:8">
      <c r="A4845" s="660" t="s">
        <v>20835</v>
      </c>
      <c r="B4845" s="402"/>
      <c r="C4845" s="403"/>
      <c r="D4845" s="404"/>
      <c r="E4845" s="655"/>
    </row>
    <row r="4846" spans="1:8">
      <c r="A4846" s="660" t="s">
        <v>20836</v>
      </c>
      <c r="B4846" s="402"/>
      <c r="C4846" s="403"/>
      <c r="D4846" s="404"/>
      <c r="E4846" s="655"/>
    </row>
    <row r="4847" spans="1:8">
      <c r="A4847" s="660">
        <v>12776</v>
      </c>
      <c r="B4847" s="402" t="s">
        <v>2774</v>
      </c>
      <c r="C4847" s="403"/>
      <c r="D4847" s="404" t="s">
        <v>18987</v>
      </c>
      <c r="E4847" s="655">
        <v>1744.24</v>
      </c>
    </row>
    <row r="4848" spans="1:8">
      <c r="A4848" s="660">
        <v>12777</v>
      </c>
      <c r="B4848" s="402" t="s">
        <v>2775</v>
      </c>
      <c r="C4848" s="403"/>
      <c r="D4848" s="404" t="s">
        <v>18987</v>
      </c>
      <c r="E4848" s="655">
        <v>2289.0300000000002</v>
      </c>
    </row>
    <row r="4849" spans="1:8">
      <c r="A4849" s="660">
        <v>12778</v>
      </c>
      <c r="B4849" s="402" t="s">
        <v>2776</v>
      </c>
      <c r="C4849" s="403"/>
      <c r="D4849" s="404" t="s">
        <v>18987</v>
      </c>
      <c r="E4849" s="655">
        <v>1534.42</v>
      </c>
    </row>
    <row r="4850" spans="1:8">
      <c r="A4850" s="660">
        <v>12769</v>
      </c>
      <c r="B4850" s="402" t="s">
        <v>2777</v>
      </c>
      <c r="C4850" s="403"/>
      <c r="D4850" s="404" t="s">
        <v>18991</v>
      </c>
      <c r="E4850" s="655">
        <v>92.75</v>
      </c>
    </row>
    <row r="4851" spans="1:8">
      <c r="A4851" s="660">
        <v>12770</v>
      </c>
      <c r="B4851" s="402" t="s">
        <v>2778</v>
      </c>
      <c r="C4851" s="403"/>
      <c r="D4851" s="404" t="s">
        <v>18987</v>
      </c>
      <c r="E4851" s="655">
        <v>396.21</v>
      </c>
    </row>
    <row r="4852" spans="1:8">
      <c r="A4852" s="660">
        <v>12771</v>
      </c>
      <c r="B4852" s="402" t="s">
        <v>2779</v>
      </c>
      <c r="C4852" s="403"/>
      <c r="D4852" s="404" t="s">
        <v>18987</v>
      </c>
      <c r="E4852" s="655">
        <v>115.26</v>
      </c>
    </row>
    <row r="4853" spans="1:8">
      <c r="A4853" s="660">
        <v>12772</v>
      </c>
      <c r="B4853" s="402" t="s">
        <v>2780</v>
      </c>
      <c r="C4853" s="403"/>
      <c r="D4853" s="404" t="s">
        <v>18987</v>
      </c>
      <c r="E4853" s="655">
        <v>601.16</v>
      </c>
    </row>
    <row r="4854" spans="1:8">
      <c r="A4854" s="660">
        <v>12773</v>
      </c>
      <c r="B4854" s="402" t="s">
        <v>2781</v>
      </c>
      <c r="C4854" s="403" t="s">
        <v>108</v>
      </c>
      <c r="D4854" s="404" t="s">
        <v>18987</v>
      </c>
      <c r="E4854" s="655">
        <v>97.25</v>
      </c>
    </row>
    <row r="4855" spans="1:8">
      <c r="A4855" s="660">
        <v>12774</v>
      </c>
      <c r="B4855" s="402" t="s">
        <v>2782</v>
      </c>
      <c r="C4855" s="403"/>
      <c r="D4855" s="404" t="s">
        <v>18987</v>
      </c>
      <c r="E4855" s="655">
        <v>129.22999999999999</v>
      </c>
    </row>
    <row r="4856" spans="1:8">
      <c r="A4856" s="660">
        <v>12775</v>
      </c>
      <c r="B4856" s="402" t="s">
        <v>2783</v>
      </c>
      <c r="C4856" s="403"/>
      <c r="D4856" s="404" t="s">
        <v>18987</v>
      </c>
      <c r="E4856" s="655">
        <v>355.94</v>
      </c>
    </row>
    <row r="4857" spans="1:8">
      <c r="A4857" s="660">
        <v>3391</v>
      </c>
      <c r="B4857" s="402" t="s">
        <v>20837</v>
      </c>
      <c r="C4857" s="403"/>
      <c r="D4857" s="404" t="s">
        <v>18987</v>
      </c>
      <c r="E4857" s="655">
        <v>64.11</v>
      </c>
      <c r="H4857" s="400" t="s">
        <v>108</v>
      </c>
    </row>
    <row r="4858" spans="1:8">
      <c r="A4858" s="660" t="s">
        <v>20838</v>
      </c>
      <c r="B4858" s="402"/>
      <c r="C4858" s="403"/>
      <c r="D4858" s="404"/>
      <c r="E4858" s="655"/>
    </row>
    <row r="4859" spans="1:8">
      <c r="A4859" s="660">
        <v>3389</v>
      </c>
      <c r="B4859" s="402" t="s">
        <v>20839</v>
      </c>
      <c r="C4859" s="403"/>
      <c r="D4859" s="404" t="s">
        <v>18991</v>
      </c>
      <c r="E4859" s="655">
        <v>33.26</v>
      </c>
      <c r="H4859" s="400" t="s">
        <v>108</v>
      </c>
    </row>
    <row r="4860" spans="1:8">
      <c r="A4860" s="660" t="s">
        <v>20840</v>
      </c>
      <c r="B4860" s="402"/>
      <c r="C4860" s="403"/>
      <c r="D4860" s="404"/>
      <c r="E4860" s="655"/>
    </row>
    <row r="4861" spans="1:8">
      <c r="A4861" s="660">
        <v>3390</v>
      </c>
      <c r="B4861" s="402" t="s">
        <v>20839</v>
      </c>
      <c r="C4861" s="403"/>
      <c r="D4861" s="404" t="s">
        <v>18987</v>
      </c>
      <c r="E4861" s="655">
        <v>37.43</v>
      </c>
      <c r="H4861" s="400" t="s">
        <v>108</v>
      </c>
    </row>
    <row r="4862" spans="1:8">
      <c r="A4862" s="660" t="s">
        <v>20841</v>
      </c>
      <c r="B4862" s="402"/>
      <c r="C4862" s="403"/>
      <c r="D4862" s="404"/>
      <c r="E4862" s="655"/>
    </row>
    <row r="4863" spans="1:8">
      <c r="A4863" s="660">
        <v>12873</v>
      </c>
      <c r="B4863" s="402" t="s">
        <v>2784</v>
      </c>
      <c r="C4863" s="403"/>
      <c r="D4863" s="404" t="s">
        <v>18987</v>
      </c>
      <c r="E4863" s="655">
        <v>13.48</v>
      </c>
    </row>
    <row r="4864" spans="1:8">
      <c r="A4864" s="660">
        <v>41076</v>
      </c>
      <c r="B4864" s="402" t="s">
        <v>20842</v>
      </c>
      <c r="C4864" s="403" t="s">
        <v>1476</v>
      </c>
      <c r="D4864" s="404" t="s">
        <v>18987</v>
      </c>
      <c r="E4864" s="655">
        <v>2376.2399999999998</v>
      </c>
    </row>
    <row r="4865" spans="1:8">
      <c r="A4865" s="660">
        <v>1371</v>
      </c>
      <c r="B4865" s="402" t="s">
        <v>2785</v>
      </c>
      <c r="C4865" s="403"/>
      <c r="D4865" s="404" t="s">
        <v>18991</v>
      </c>
      <c r="E4865" s="655">
        <v>1.92</v>
      </c>
      <c r="H4865" s="400" t="s">
        <v>118</v>
      </c>
    </row>
    <row r="4866" spans="1:8">
      <c r="A4866" s="660">
        <v>140</v>
      </c>
      <c r="B4866" s="402" t="s">
        <v>2786</v>
      </c>
      <c r="C4866" s="403"/>
      <c r="D4866" s="404" t="s">
        <v>18987</v>
      </c>
      <c r="E4866" s="655">
        <v>13.31</v>
      </c>
      <c r="F4866" s="400" t="s">
        <v>118</v>
      </c>
    </row>
    <row r="4867" spans="1:8">
      <c r="A4867" s="660">
        <v>151</v>
      </c>
      <c r="B4867" s="402" t="s">
        <v>20843</v>
      </c>
      <c r="C4867" s="403"/>
      <c r="D4867" s="404" t="s">
        <v>18987</v>
      </c>
      <c r="E4867" s="655">
        <v>16.73</v>
      </c>
      <c r="F4867" s="400" t="s">
        <v>124</v>
      </c>
    </row>
    <row r="4868" spans="1:8">
      <c r="A4868" s="660" t="s">
        <v>20844</v>
      </c>
      <c r="B4868" s="402"/>
      <c r="C4868" s="403"/>
      <c r="D4868" s="404"/>
      <c r="E4868" s="655"/>
    </row>
    <row r="4869" spans="1:8">
      <c r="A4869" s="660">
        <v>7340</v>
      </c>
      <c r="B4869" s="402" t="s">
        <v>2787</v>
      </c>
      <c r="C4869" s="403" t="s">
        <v>124</v>
      </c>
      <c r="D4869" s="404" t="s">
        <v>18987</v>
      </c>
      <c r="E4869" s="655">
        <v>15.93</v>
      </c>
    </row>
    <row r="4870" spans="1:8">
      <c r="A4870" s="660">
        <v>10817</v>
      </c>
      <c r="B4870" s="402" t="s">
        <v>2788</v>
      </c>
      <c r="C4870" s="403" t="s">
        <v>124</v>
      </c>
      <c r="D4870" s="404" t="s">
        <v>18987</v>
      </c>
      <c r="E4870" s="655">
        <v>17.73</v>
      </c>
    </row>
    <row r="4871" spans="1:8">
      <c r="A4871" s="660">
        <v>2701</v>
      </c>
      <c r="B4871" s="402" t="s">
        <v>20845</v>
      </c>
      <c r="C4871" s="403" t="s">
        <v>90</v>
      </c>
      <c r="D4871" s="404" t="s">
        <v>18987</v>
      </c>
      <c r="E4871" s="655">
        <v>16.86</v>
      </c>
    </row>
    <row r="4872" spans="1:8">
      <c r="A4872" s="660">
        <v>40929</v>
      </c>
      <c r="B4872" s="402" t="s">
        <v>20846</v>
      </c>
      <c r="C4872" s="403"/>
      <c r="D4872" s="404" t="s">
        <v>18987</v>
      </c>
      <c r="E4872" s="655">
        <v>2971.13</v>
      </c>
      <c r="F4872" s="400" t="s">
        <v>1476</v>
      </c>
    </row>
    <row r="4873" spans="1:8">
      <c r="A4873" s="660">
        <v>12122</v>
      </c>
      <c r="B4873" s="402" t="s">
        <v>20847</v>
      </c>
      <c r="C4873" s="403"/>
      <c r="D4873" s="404" t="s">
        <v>18987</v>
      </c>
      <c r="E4873" s="655">
        <v>41.07</v>
      </c>
      <c r="H4873" s="400" t="s">
        <v>108</v>
      </c>
    </row>
    <row r="4874" spans="1:8">
      <c r="A4874" s="660" t="s">
        <v>20062</v>
      </c>
      <c r="B4874" s="402"/>
      <c r="C4874" s="403"/>
      <c r="D4874" s="404"/>
      <c r="E4874" s="655"/>
    </row>
    <row r="4875" spans="1:8">
      <c r="A4875" s="660">
        <v>12127</v>
      </c>
      <c r="B4875" s="402" t="s">
        <v>2789</v>
      </c>
      <c r="C4875" s="403"/>
      <c r="D4875" s="404" t="s">
        <v>18987</v>
      </c>
      <c r="E4875" s="655">
        <v>38.21</v>
      </c>
      <c r="F4875" s="400" t="s">
        <v>108</v>
      </c>
    </row>
    <row r="4876" spans="1:8">
      <c r="A4876" s="660" t="s">
        <v>19355</v>
      </c>
      <c r="B4876" s="402"/>
      <c r="C4876" s="403"/>
      <c r="D4876" s="404"/>
      <c r="E4876" s="655"/>
    </row>
    <row r="4877" spans="1:8">
      <c r="A4877" s="660">
        <v>40646</v>
      </c>
      <c r="B4877" s="402" t="s">
        <v>2790</v>
      </c>
      <c r="C4877" s="403"/>
      <c r="D4877" s="404" t="s">
        <v>18987</v>
      </c>
      <c r="E4877" s="655">
        <v>15.4</v>
      </c>
      <c r="F4877" s="400" t="s">
        <v>108</v>
      </c>
    </row>
    <row r="4878" spans="1:8">
      <c r="A4878" s="660">
        <v>12113</v>
      </c>
      <c r="B4878" s="402" t="s">
        <v>20848</v>
      </c>
      <c r="C4878" s="403"/>
      <c r="D4878" s="404" t="s">
        <v>18987</v>
      </c>
      <c r="E4878" s="655">
        <v>13.25</v>
      </c>
      <c r="H4878" s="400" t="s">
        <v>108</v>
      </c>
    </row>
    <row r="4879" spans="1:8">
      <c r="A4879" s="660" t="s">
        <v>20260</v>
      </c>
      <c r="B4879" s="402"/>
      <c r="C4879" s="403"/>
      <c r="D4879" s="404"/>
      <c r="E4879" s="655"/>
    </row>
    <row r="4880" spans="1:8">
      <c r="A4880" s="660">
        <v>40611</v>
      </c>
      <c r="B4880" s="402" t="s">
        <v>2791</v>
      </c>
      <c r="C4880" s="403"/>
      <c r="D4880" s="404" t="s">
        <v>18987</v>
      </c>
      <c r="E4880" s="655">
        <v>11.13</v>
      </c>
      <c r="F4880" s="400" t="s">
        <v>108</v>
      </c>
    </row>
    <row r="4881" spans="1:8">
      <c r="A4881" s="660">
        <v>12128</v>
      </c>
      <c r="B4881" s="402" t="s">
        <v>154</v>
      </c>
      <c r="C4881" s="403"/>
      <c r="D4881" s="404" t="s">
        <v>18987</v>
      </c>
      <c r="E4881" s="655">
        <v>8.42</v>
      </c>
      <c r="F4881" s="400" t="s">
        <v>108</v>
      </c>
    </row>
    <row r="4882" spans="1:8">
      <c r="A4882" s="660">
        <v>12129</v>
      </c>
      <c r="B4882" s="402" t="s">
        <v>2792</v>
      </c>
      <c r="C4882" s="403"/>
      <c r="D4882" s="404" t="s">
        <v>18987</v>
      </c>
      <c r="E4882" s="655">
        <v>15.1</v>
      </c>
      <c r="F4882" s="400" t="s">
        <v>108</v>
      </c>
    </row>
    <row r="4883" spans="1:8">
      <c r="A4883" s="660">
        <v>38412</v>
      </c>
      <c r="B4883" s="402" t="s">
        <v>20849</v>
      </c>
      <c r="C4883" s="403"/>
      <c r="D4883" s="404" t="s">
        <v>18987</v>
      </c>
      <c r="E4883" s="655">
        <v>991.01</v>
      </c>
      <c r="H4883" s="400" t="s">
        <v>108</v>
      </c>
    </row>
    <row r="4884" spans="1:8">
      <c r="A4884" s="660" t="s">
        <v>20850</v>
      </c>
      <c r="B4884" s="402"/>
      <c r="C4884" s="403"/>
      <c r="D4884" s="404"/>
      <c r="E4884" s="655"/>
    </row>
    <row r="4885" spans="1:8">
      <c r="A4885" s="660">
        <v>3405</v>
      </c>
      <c r="B4885" s="402" t="s">
        <v>20851</v>
      </c>
      <c r="C4885" s="403"/>
      <c r="D4885" s="404" t="s">
        <v>18987</v>
      </c>
      <c r="E4885" s="655">
        <v>73.7</v>
      </c>
      <c r="H4885" s="400" t="s">
        <v>108</v>
      </c>
    </row>
    <row r="4886" spans="1:8">
      <c r="A4886" s="660" t="s">
        <v>20852</v>
      </c>
      <c r="B4886" s="402"/>
      <c r="C4886" s="403"/>
      <c r="D4886" s="404"/>
      <c r="E4886" s="655"/>
    </row>
    <row r="4887" spans="1:8">
      <c r="A4887" s="660">
        <v>3394</v>
      </c>
      <c r="B4887" s="402" t="s">
        <v>2793</v>
      </c>
      <c r="C4887" s="403" t="s">
        <v>108</v>
      </c>
      <c r="D4887" s="404" t="s">
        <v>18987</v>
      </c>
      <c r="E4887" s="655">
        <v>389.05</v>
      </c>
    </row>
    <row r="4888" spans="1:8">
      <c r="A4888" s="660">
        <v>3393</v>
      </c>
      <c r="B4888" s="402" t="s">
        <v>2794</v>
      </c>
      <c r="C4888" s="403" t="s">
        <v>108</v>
      </c>
      <c r="D4888" s="404" t="s">
        <v>18987</v>
      </c>
      <c r="E4888" s="655">
        <v>662.41</v>
      </c>
    </row>
    <row r="4889" spans="1:8">
      <c r="A4889" s="660">
        <v>3406</v>
      </c>
      <c r="B4889" s="402" t="s">
        <v>2795</v>
      </c>
      <c r="C4889" s="403"/>
      <c r="D4889" s="404" t="s">
        <v>18991</v>
      </c>
      <c r="E4889" s="655">
        <v>22.56</v>
      </c>
      <c r="F4889" s="400" t="s">
        <v>108</v>
      </c>
    </row>
    <row r="4890" spans="1:8">
      <c r="A4890" s="660">
        <v>3395</v>
      </c>
      <c r="B4890" s="402" t="s">
        <v>2796</v>
      </c>
      <c r="C4890" s="403"/>
      <c r="D4890" s="404" t="s">
        <v>18987</v>
      </c>
      <c r="E4890" s="655">
        <v>95.17</v>
      </c>
      <c r="F4890" s="400" t="s">
        <v>108</v>
      </c>
    </row>
    <row r="4891" spans="1:8">
      <c r="A4891" s="660" t="s">
        <v>19024</v>
      </c>
      <c r="B4891" s="402"/>
      <c r="C4891" s="403"/>
      <c r="D4891" s="404"/>
      <c r="E4891" s="655"/>
    </row>
    <row r="4892" spans="1:8">
      <c r="A4892" s="660" t="s">
        <v>19067</v>
      </c>
      <c r="B4892" s="402"/>
      <c r="C4892" s="403"/>
      <c r="D4892" s="404"/>
      <c r="E4892" s="655"/>
      <c r="H4892" s="400" t="s">
        <v>19068</v>
      </c>
    </row>
    <row r="4893" spans="1:8">
      <c r="A4893" s="660" t="s">
        <v>19069</v>
      </c>
      <c r="B4893" s="402"/>
      <c r="C4893" s="403"/>
      <c r="D4893" s="404"/>
      <c r="E4893" s="655"/>
    </row>
    <row r="4894" spans="1:8">
      <c r="A4894" s="660" t="s">
        <v>19070</v>
      </c>
      <c r="B4894" s="402"/>
      <c r="C4894" s="403"/>
      <c r="D4894" s="404"/>
      <c r="E4894" s="655"/>
    </row>
    <row r="4895" spans="1:8">
      <c r="A4895" s="660" t="s">
        <v>19071</v>
      </c>
      <c r="B4895" s="402"/>
      <c r="C4895" s="403"/>
      <c r="D4895" s="404"/>
      <c r="E4895" s="655"/>
    </row>
    <row r="4896" spans="1:8">
      <c r="A4896" s="660" t="s">
        <v>19072</v>
      </c>
      <c r="B4896" s="402"/>
      <c r="C4896" s="403"/>
      <c r="D4896" s="404"/>
      <c r="E4896" s="655"/>
    </row>
    <row r="4897" spans="1:8">
      <c r="A4897" s="660" t="s">
        <v>19073</v>
      </c>
      <c r="B4897" s="402"/>
      <c r="C4897" s="403"/>
      <c r="D4897" s="404"/>
      <c r="E4897" s="655"/>
    </row>
    <row r="4898" spans="1:8">
      <c r="A4898" s="660" t="s">
        <v>19074</v>
      </c>
      <c r="B4898" s="402"/>
      <c r="C4898" s="403" t="s">
        <v>19115</v>
      </c>
      <c r="D4898" s="404"/>
      <c r="E4898" s="655"/>
    </row>
    <row r="4899" spans="1:8">
      <c r="A4899" s="660" t="s">
        <v>19075</v>
      </c>
      <c r="B4899" s="402"/>
      <c r="C4899" s="403"/>
      <c r="D4899" s="404" t="s">
        <v>19077</v>
      </c>
      <c r="E4899" s="655"/>
      <c r="F4899" s="400" t="s">
        <v>19078</v>
      </c>
      <c r="H4899" s="400" t="s">
        <v>19076</v>
      </c>
    </row>
    <row r="4900" spans="1:8">
      <c r="A4900" s="660" t="s">
        <v>19079</v>
      </c>
      <c r="B4900" s="402" t="s">
        <v>19080</v>
      </c>
      <c r="C4900" s="403"/>
      <c r="D4900" s="404" t="s">
        <v>19081</v>
      </c>
      <c r="E4900" s="655" t="s">
        <v>19082</v>
      </c>
    </row>
    <row r="4901" spans="1:8">
      <c r="A4901" s="660"/>
      <c r="B4901" s="402"/>
      <c r="C4901" s="403"/>
      <c r="D4901" s="404" t="s">
        <v>19083</v>
      </c>
      <c r="E4901" s="655" t="s">
        <v>19084</v>
      </c>
    </row>
    <row r="4902" spans="1:8">
      <c r="A4902" s="660">
        <v>3398</v>
      </c>
      <c r="B4902" s="402" t="s">
        <v>20853</v>
      </c>
      <c r="C4902" s="403"/>
      <c r="D4902" s="404" t="s">
        <v>18987</v>
      </c>
      <c r="E4902" s="655">
        <v>4.5199999999999996</v>
      </c>
      <c r="H4902" s="400" t="s">
        <v>108</v>
      </c>
    </row>
    <row r="4903" spans="1:8">
      <c r="A4903" s="660" t="s">
        <v>20854</v>
      </c>
      <c r="B4903" s="402"/>
      <c r="C4903" s="403"/>
      <c r="D4903" s="404"/>
      <c r="E4903" s="655"/>
    </row>
    <row r="4904" spans="1:8">
      <c r="A4904" s="660">
        <v>34362</v>
      </c>
      <c r="B4904" s="402" t="s">
        <v>20855</v>
      </c>
      <c r="C4904" s="403"/>
      <c r="D4904" s="404" t="s">
        <v>18987</v>
      </c>
      <c r="E4904" s="655">
        <v>533.36</v>
      </c>
      <c r="H4904" s="400" t="s">
        <v>108</v>
      </c>
    </row>
    <row r="4905" spans="1:8">
      <c r="A4905" s="660" t="s">
        <v>20856</v>
      </c>
      <c r="B4905" s="402"/>
      <c r="C4905" s="403"/>
      <c r="D4905" s="404"/>
      <c r="E4905" s="655"/>
    </row>
    <row r="4906" spans="1:8">
      <c r="A4906" s="660">
        <v>34363</v>
      </c>
      <c r="B4906" s="402" t="s">
        <v>20857</v>
      </c>
      <c r="C4906" s="403"/>
      <c r="D4906" s="404" t="s">
        <v>18987</v>
      </c>
      <c r="E4906" s="655">
        <v>630.34</v>
      </c>
      <c r="H4906" s="400" t="s">
        <v>108</v>
      </c>
    </row>
    <row r="4907" spans="1:8">
      <c r="A4907" s="660" t="s">
        <v>20856</v>
      </c>
      <c r="B4907" s="402"/>
      <c r="C4907" s="403"/>
      <c r="D4907" s="404"/>
      <c r="E4907" s="655"/>
    </row>
    <row r="4908" spans="1:8">
      <c r="A4908" s="660">
        <v>34364</v>
      </c>
      <c r="B4908" s="402" t="s">
        <v>20858</v>
      </c>
      <c r="C4908" s="403"/>
      <c r="D4908" s="404" t="s">
        <v>18987</v>
      </c>
      <c r="E4908" s="655">
        <v>630.34</v>
      </c>
      <c r="H4908" s="400" t="s">
        <v>108</v>
      </c>
    </row>
    <row r="4909" spans="1:8">
      <c r="A4909" s="660" t="s">
        <v>19171</v>
      </c>
      <c r="B4909" s="402"/>
      <c r="C4909" s="403"/>
      <c r="D4909" s="404"/>
      <c r="E4909" s="655"/>
    </row>
    <row r="4910" spans="1:8">
      <c r="A4910" s="660">
        <v>601</v>
      </c>
      <c r="B4910" s="402" t="s">
        <v>20859</v>
      </c>
      <c r="C4910" s="403"/>
      <c r="D4910" s="404" t="s">
        <v>18987</v>
      </c>
      <c r="E4910" s="655">
        <v>372.21</v>
      </c>
      <c r="H4910" s="400" t="s">
        <v>112</v>
      </c>
    </row>
    <row r="4911" spans="1:8">
      <c r="A4911" s="660" t="s">
        <v>20860</v>
      </c>
      <c r="B4911" s="402"/>
      <c r="C4911" s="403"/>
      <c r="D4911" s="404"/>
      <c r="E4911" s="655"/>
    </row>
    <row r="4912" spans="1:8">
      <c r="A4912" s="660">
        <v>34379</v>
      </c>
      <c r="B4912" s="402" t="s">
        <v>2797</v>
      </c>
      <c r="C4912" s="403" t="s">
        <v>108</v>
      </c>
      <c r="D4912" s="404" t="s">
        <v>18987</v>
      </c>
      <c r="E4912" s="655">
        <v>353.99</v>
      </c>
    </row>
    <row r="4913" spans="1:8">
      <c r="A4913" s="660">
        <v>34378</v>
      </c>
      <c r="B4913" s="402" t="s">
        <v>2798</v>
      </c>
      <c r="C4913" s="403" t="s">
        <v>108</v>
      </c>
      <c r="D4913" s="404" t="s">
        <v>18987</v>
      </c>
      <c r="E4913" s="655">
        <v>298.74</v>
      </c>
    </row>
    <row r="4914" spans="1:8">
      <c r="A4914" s="660">
        <v>34377</v>
      </c>
      <c r="B4914" s="402" t="s">
        <v>2799</v>
      </c>
      <c r="C4914" s="403" t="s">
        <v>108</v>
      </c>
      <c r="D4914" s="404" t="s">
        <v>18987</v>
      </c>
      <c r="E4914" s="655">
        <v>204.04</v>
      </c>
    </row>
    <row r="4915" spans="1:8">
      <c r="A4915" s="660">
        <v>34367</v>
      </c>
      <c r="B4915" s="402" t="s">
        <v>20861</v>
      </c>
      <c r="C4915" s="403"/>
      <c r="D4915" s="404" t="s">
        <v>18987</v>
      </c>
      <c r="E4915" s="655">
        <v>528.51</v>
      </c>
      <c r="H4915" s="400" t="s">
        <v>108</v>
      </c>
    </row>
    <row r="4916" spans="1:8">
      <c r="A4916" s="660" t="s">
        <v>19171</v>
      </c>
      <c r="B4916" s="402"/>
      <c r="C4916" s="403"/>
      <c r="D4916" s="404"/>
      <c r="E4916" s="655"/>
    </row>
    <row r="4917" spans="1:8">
      <c r="A4917" s="660">
        <v>34369</v>
      </c>
      <c r="B4917" s="402" t="s">
        <v>20862</v>
      </c>
      <c r="C4917" s="403"/>
      <c r="D4917" s="404" t="s">
        <v>18987</v>
      </c>
      <c r="E4917" s="655">
        <v>678.83</v>
      </c>
      <c r="H4917" s="400" t="s">
        <v>108</v>
      </c>
    </row>
    <row r="4918" spans="1:8">
      <c r="A4918" s="660" t="s">
        <v>19171</v>
      </c>
      <c r="B4918" s="402"/>
      <c r="C4918" s="403"/>
      <c r="D4918" s="404"/>
      <c r="E4918" s="655"/>
    </row>
    <row r="4919" spans="1:8">
      <c r="A4919" s="660">
        <v>34370</v>
      </c>
      <c r="B4919" s="402" t="s">
        <v>20863</v>
      </c>
      <c r="C4919" s="403"/>
      <c r="D4919" s="404" t="s">
        <v>18987</v>
      </c>
      <c r="E4919" s="655">
        <v>800.05</v>
      </c>
      <c r="H4919" s="400" t="s">
        <v>108</v>
      </c>
    </row>
    <row r="4920" spans="1:8">
      <c r="A4920" s="660" t="s">
        <v>20864</v>
      </c>
      <c r="B4920" s="402"/>
      <c r="C4920" s="403"/>
      <c r="D4920" s="404"/>
      <c r="E4920" s="655"/>
    </row>
    <row r="4921" spans="1:8">
      <c r="A4921" s="660">
        <v>34371</v>
      </c>
      <c r="B4921" s="402" t="s">
        <v>20865</v>
      </c>
      <c r="C4921" s="403"/>
      <c r="D4921" s="404" t="s">
        <v>18987</v>
      </c>
      <c r="E4921" s="655">
        <v>909.13</v>
      </c>
      <c r="H4921" s="400" t="s">
        <v>108</v>
      </c>
    </row>
    <row r="4922" spans="1:8">
      <c r="A4922" s="660" t="s">
        <v>20864</v>
      </c>
      <c r="B4922" s="402"/>
      <c r="C4922" s="403"/>
      <c r="D4922" s="404"/>
      <c r="E4922" s="655"/>
    </row>
    <row r="4923" spans="1:8">
      <c r="A4923" s="660">
        <v>34372</v>
      </c>
      <c r="B4923" s="402" t="s">
        <v>20866</v>
      </c>
      <c r="C4923" s="403"/>
      <c r="D4923" s="404" t="s">
        <v>18987</v>
      </c>
      <c r="E4923" s="655">
        <v>975.98</v>
      </c>
      <c r="H4923" s="400" t="s">
        <v>108</v>
      </c>
    </row>
    <row r="4924" spans="1:8">
      <c r="A4924" s="660" t="s">
        <v>20867</v>
      </c>
      <c r="B4924" s="402"/>
      <c r="C4924" s="403"/>
      <c r="D4924" s="404"/>
      <c r="E4924" s="655"/>
    </row>
    <row r="4925" spans="1:8">
      <c r="A4925" s="660">
        <v>34373</v>
      </c>
      <c r="B4925" s="402" t="s">
        <v>20868</v>
      </c>
      <c r="C4925" s="403"/>
      <c r="D4925" s="404" t="s">
        <v>18987</v>
      </c>
      <c r="E4925" s="655">
        <v>1161.47</v>
      </c>
      <c r="H4925" s="400" t="s">
        <v>108</v>
      </c>
    </row>
    <row r="4926" spans="1:8">
      <c r="A4926" s="660" t="s">
        <v>20867</v>
      </c>
      <c r="B4926" s="402"/>
      <c r="C4926" s="403"/>
      <c r="D4926" s="404"/>
      <c r="E4926" s="655"/>
    </row>
    <row r="4927" spans="1:8">
      <c r="A4927" s="660">
        <v>34365</v>
      </c>
      <c r="B4927" s="402" t="s">
        <v>20869</v>
      </c>
      <c r="C4927" s="403"/>
      <c r="D4927" s="404" t="s">
        <v>18987</v>
      </c>
      <c r="E4927" s="655">
        <v>744.87</v>
      </c>
      <c r="H4927" s="400" t="s">
        <v>108</v>
      </c>
    </row>
    <row r="4928" spans="1:8">
      <c r="A4928" s="660" t="s">
        <v>19171</v>
      </c>
      <c r="B4928" s="402"/>
      <c r="C4928" s="403"/>
      <c r="D4928" s="404"/>
      <c r="E4928" s="655"/>
    </row>
    <row r="4929" spans="1:8">
      <c r="A4929" s="660">
        <v>34381</v>
      </c>
      <c r="B4929" s="402" t="s">
        <v>2800</v>
      </c>
      <c r="C4929" s="403"/>
      <c r="D4929" s="404" t="s">
        <v>18987</v>
      </c>
      <c r="E4929" s="655">
        <v>256.01</v>
      </c>
      <c r="F4929" s="400" t="s">
        <v>108</v>
      </c>
    </row>
    <row r="4930" spans="1:8">
      <c r="A4930" s="660">
        <v>11183</v>
      </c>
      <c r="B4930" s="402" t="s">
        <v>2801</v>
      </c>
      <c r="C4930" s="403"/>
      <c r="D4930" s="404" t="s">
        <v>18987</v>
      </c>
      <c r="E4930" s="655">
        <v>213.54</v>
      </c>
      <c r="H4930" s="400" t="s">
        <v>108</v>
      </c>
    </row>
    <row r="4931" spans="1:8">
      <c r="A4931" s="660">
        <v>11190</v>
      </c>
      <c r="B4931" s="402" t="s">
        <v>2802</v>
      </c>
      <c r="C4931" s="403"/>
      <c r="D4931" s="404" t="s">
        <v>18991</v>
      </c>
      <c r="E4931" s="655">
        <v>99.06</v>
      </c>
      <c r="F4931" s="400" t="s">
        <v>108</v>
      </c>
    </row>
    <row r="4932" spans="1:8">
      <c r="A4932" s="660">
        <v>616</v>
      </c>
      <c r="B4932" s="402" t="s">
        <v>2803</v>
      </c>
      <c r="C4932" s="403"/>
      <c r="D4932" s="404" t="s">
        <v>18987</v>
      </c>
      <c r="E4932" s="655">
        <v>116.5</v>
      </c>
      <c r="F4932" s="400" t="s">
        <v>108</v>
      </c>
    </row>
    <row r="4933" spans="1:8">
      <c r="A4933" s="660">
        <v>615</v>
      </c>
      <c r="B4933" s="402" t="s">
        <v>2803</v>
      </c>
      <c r="C4933" s="403"/>
      <c r="D4933" s="404" t="s">
        <v>18987</v>
      </c>
      <c r="E4933" s="655">
        <v>242.71</v>
      </c>
      <c r="F4933" s="400" t="s">
        <v>112</v>
      </c>
    </row>
    <row r="4934" spans="1:8">
      <c r="A4934" s="660">
        <v>11231</v>
      </c>
      <c r="B4934" s="402" t="s">
        <v>2804</v>
      </c>
      <c r="C4934" s="403"/>
      <c r="D4934" s="404" t="s">
        <v>18987</v>
      </c>
      <c r="E4934" s="655">
        <v>284.77999999999997</v>
      </c>
      <c r="F4934" s="400" t="s">
        <v>112</v>
      </c>
    </row>
    <row r="4935" spans="1:8">
      <c r="A4935" s="660">
        <v>11192</v>
      </c>
      <c r="B4935" s="402" t="s">
        <v>2804</v>
      </c>
      <c r="C4935" s="403"/>
      <c r="D4935" s="404" t="s">
        <v>18987</v>
      </c>
      <c r="E4935" s="655">
        <v>182.26</v>
      </c>
      <c r="F4935" s="400" t="s">
        <v>108</v>
      </c>
    </row>
    <row r="4936" spans="1:8">
      <c r="A4936" s="660">
        <v>11226</v>
      </c>
      <c r="B4936" s="402" t="s">
        <v>20870</v>
      </c>
      <c r="C4936" s="403"/>
      <c r="D4936" s="404" t="s">
        <v>18987</v>
      </c>
      <c r="E4936" s="655">
        <v>278.37</v>
      </c>
      <c r="H4936" s="400" t="s">
        <v>108</v>
      </c>
    </row>
    <row r="4937" spans="1:8">
      <c r="A4937" s="660" t="s">
        <v>20871</v>
      </c>
      <c r="B4937" s="402"/>
      <c r="C4937" s="403"/>
      <c r="D4937" s="404"/>
      <c r="E4937" s="655"/>
    </row>
    <row r="4938" spans="1:8">
      <c r="A4938" s="660">
        <v>3428</v>
      </c>
      <c r="B4938" s="402" t="s">
        <v>2805</v>
      </c>
      <c r="C4938" s="403"/>
      <c r="D4938" s="404" t="s">
        <v>18991</v>
      </c>
      <c r="E4938" s="655">
        <v>538</v>
      </c>
      <c r="F4938" s="400" t="s">
        <v>112</v>
      </c>
    </row>
    <row r="4939" spans="1:8">
      <c r="A4939" s="660">
        <v>597</v>
      </c>
      <c r="B4939" s="402" t="s">
        <v>20872</v>
      </c>
      <c r="C4939" s="403"/>
      <c r="D4939" s="404" t="s">
        <v>18991</v>
      </c>
      <c r="E4939" s="655">
        <v>369.17</v>
      </c>
      <c r="H4939" s="400" t="s">
        <v>112</v>
      </c>
    </row>
    <row r="4940" spans="1:8">
      <c r="A4940" s="660" t="s">
        <v>20873</v>
      </c>
      <c r="B4940" s="402"/>
      <c r="C4940" s="403"/>
      <c r="D4940" s="404"/>
      <c r="E4940" s="655"/>
    </row>
    <row r="4941" spans="1:8">
      <c r="A4941" s="660">
        <v>11199</v>
      </c>
      <c r="B4941" s="402" t="s">
        <v>20874</v>
      </c>
      <c r="C4941" s="403"/>
      <c r="D4941" s="404" t="s">
        <v>18987</v>
      </c>
      <c r="E4941" s="655">
        <v>547.09</v>
      </c>
      <c r="H4941" s="400" t="s">
        <v>108</v>
      </c>
    </row>
    <row r="4942" spans="1:8">
      <c r="A4942" s="660" t="s">
        <v>20875</v>
      </c>
      <c r="B4942" s="402"/>
      <c r="C4942" s="403"/>
      <c r="D4942" s="404"/>
      <c r="E4942" s="655"/>
    </row>
    <row r="4943" spans="1:8">
      <c r="A4943" s="660">
        <v>34801</v>
      </c>
      <c r="B4943" s="402" t="s">
        <v>20876</v>
      </c>
      <c r="C4943" s="403"/>
      <c r="D4943" s="404" t="s">
        <v>18987</v>
      </c>
      <c r="E4943" s="655">
        <v>686.29</v>
      </c>
      <c r="H4943" s="400" t="s">
        <v>108</v>
      </c>
    </row>
    <row r="4944" spans="1:8">
      <c r="A4944" s="660" t="s">
        <v>20875</v>
      </c>
      <c r="B4944" s="402"/>
      <c r="C4944" s="403"/>
      <c r="D4944" s="404"/>
      <c r="E4944" s="655"/>
    </row>
    <row r="4945" spans="1:8">
      <c r="A4945" s="660">
        <v>34799</v>
      </c>
      <c r="B4945" s="402" t="s">
        <v>20876</v>
      </c>
      <c r="C4945" s="403"/>
      <c r="D4945" s="404" t="s">
        <v>18987</v>
      </c>
      <c r="E4945" s="655">
        <v>846.33</v>
      </c>
      <c r="H4945" s="400" t="s">
        <v>108</v>
      </c>
    </row>
    <row r="4946" spans="1:8">
      <c r="A4946" s="660" t="s">
        <v>20877</v>
      </c>
      <c r="B4946" s="402"/>
      <c r="C4946" s="403"/>
      <c r="D4946" s="404"/>
      <c r="E4946" s="655"/>
    </row>
    <row r="4947" spans="1:8">
      <c r="A4947" s="660">
        <v>622</v>
      </c>
      <c r="B4947" s="402" t="s">
        <v>20876</v>
      </c>
      <c r="C4947" s="403"/>
      <c r="D4947" s="404" t="s">
        <v>18987</v>
      </c>
      <c r="E4947" s="655">
        <v>381.02</v>
      </c>
      <c r="H4947" s="400" t="s">
        <v>108</v>
      </c>
    </row>
    <row r="4948" spans="1:8">
      <c r="A4948" s="660" t="s">
        <v>20878</v>
      </c>
      <c r="B4948" s="402"/>
      <c r="C4948" s="403"/>
      <c r="D4948" s="404"/>
      <c r="E4948" s="655"/>
    </row>
    <row r="4949" spans="1:8">
      <c r="A4949" s="660">
        <v>34805</v>
      </c>
      <c r="B4949" s="402" t="s">
        <v>20876</v>
      </c>
      <c r="C4949" s="403"/>
      <c r="D4949" s="404" t="s">
        <v>18987</v>
      </c>
      <c r="E4949" s="655">
        <v>285.16000000000003</v>
      </c>
      <c r="H4949" s="400" t="s">
        <v>112</v>
      </c>
    </row>
    <row r="4950" spans="1:8">
      <c r="A4950" s="660" t="s">
        <v>20879</v>
      </c>
      <c r="B4950" s="402"/>
      <c r="C4950" s="403"/>
      <c r="D4950" s="404"/>
      <c r="E4950" s="655"/>
    </row>
    <row r="4951" spans="1:8">
      <c r="A4951" s="660">
        <v>34803</v>
      </c>
      <c r="B4951" s="402" t="s">
        <v>20876</v>
      </c>
      <c r="C4951" s="403"/>
      <c r="D4951" s="404" t="s">
        <v>18987</v>
      </c>
      <c r="E4951" s="655">
        <v>344.83</v>
      </c>
      <c r="H4951" s="400" t="s">
        <v>108</v>
      </c>
    </row>
    <row r="4952" spans="1:8">
      <c r="A4952" s="660" t="s">
        <v>20880</v>
      </c>
      <c r="B4952" s="402"/>
      <c r="C4952" s="403"/>
      <c r="D4952" s="404"/>
      <c r="E4952" s="655"/>
    </row>
    <row r="4953" spans="1:8">
      <c r="A4953" s="660">
        <v>606</v>
      </c>
      <c r="B4953" s="402" t="s">
        <v>20881</v>
      </c>
      <c r="C4953" s="403"/>
      <c r="D4953" s="404" t="s">
        <v>18987</v>
      </c>
      <c r="E4953" s="655">
        <v>381.27</v>
      </c>
      <c r="H4953" s="400" t="s">
        <v>112</v>
      </c>
    </row>
    <row r="4954" spans="1:8">
      <c r="A4954" s="660" t="s">
        <v>20875</v>
      </c>
      <c r="B4954" s="402"/>
      <c r="C4954" s="403"/>
      <c r="D4954" s="404"/>
      <c r="E4954" s="655"/>
    </row>
    <row r="4955" spans="1:8">
      <c r="A4955" s="660">
        <v>11227</v>
      </c>
      <c r="B4955" s="402" t="s">
        <v>20882</v>
      </c>
      <c r="C4955" s="403"/>
      <c r="D4955" s="404" t="s">
        <v>18987</v>
      </c>
      <c r="E4955" s="655">
        <v>403.82</v>
      </c>
      <c r="F4955" s="400" t="s">
        <v>108</v>
      </c>
    </row>
    <row r="4956" spans="1:8">
      <c r="A4956" s="660" t="s">
        <v>20877</v>
      </c>
      <c r="B4956" s="402"/>
      <c r="C4956" s="403"/>
      <c r="D4956" s="404"/>
      <c r="E4956" s="655"/>
    </row>
    <row r="4957" spans="1:8">
      <c r="A4957" s="660">
        <v>11193</v>
      </c>
      <c r="B4957" s="402" t="s">
        <v>20883</v>
      </c>
      <c r="C4957" s="403"/>
      <c r="D4957" s="404" t="s">
        <v>18987</v>
      </c>
      <c r="E4957" s="655">
        <v>386.57</v>
      </c>
      <c r="F4957" s="400" t="s">
        <v>112</v>
      </c>
    </row>
    <row r="4958" spans="1:8">
      <c r="A4958" s="660" t="s">
        <v>20884</v>
      </c>
      <c r="B4958" s="402"/>
      <c r="C4958" s="403"/>
      <c r="D4958" s="404"/>
      <c r="E4958" s="655"/>
    </row>
    <row r="4959" spans="1:8">
      <c r="A4959" s="660" t="s">
        <v>19024</v>
      </c>
      <c r="B4959" s="402"/>
      <c r="C4959" s="403"/>
      <c r="D4959" s="404"/>
      <c r="E4959" s="655"/>
    </row>
    <row r="4960" spans="1:8">
      <c r="A4960" s="660" t="s">
        <v>19067</v>
      </c>
      <c r="B4960" s="402"/>
      <c r="C4960" s="403"/>
      <c r="D4960" s="404"/>
      <c r="E4960" s="655"/>
      <c r="H4960" s="400" t="s">
        <v>19068</v>
      </c>
    </row>
    <row r="4961" spans="1:8">
      <c r="A4961" s="660" t="s">
        <v>19069</v>
      </c>
      <c r="B4961" s="402"/>
      <c r="C4961" s="403"/>
      <c r="D4961" s="404"/>
      <c r="E4961" s="655"/>
    </row>
    <row r="4962" spans="1:8">
      <c r="A4962" s="660" t="s">
        <v>19070</v>
      </c>
      <c r="B4962" s="402"/>
      <c r="C4962" s="403"/>
      <c r="D4962" s="404"/>
      <c r="E4962" s="655"/>
    </row>
    <row r="4963" spans="1:8">
      <c r="A4963" s="660" t="s">
        <v>19071</v>
      </c>
      <c r="B4963" s="402"/>
      <c r="C4963" s="403"/>
      <c r="D4963" s="404"/>
      <c r="E4963" s="655"/>
    </row>
    <row r="4964" spans="1:8">
      <c r="A4964" s="660" t="s">
        <v>19072</v>
      </c>
      <c r="B4964" s="402"/>
      <c r="C4964" s="403"/>
      <c r="D4964" s="404"/>
      <c r="E4964" s="655"/>
    </row>
    <row r="4965" spans="1:8">
      <c r="A4965" s="660" t="s">
        <v>19073</v>
      </c>
      <c r="B4965" s="402"/>
      <c r="C4965" s="403"/>
      <c r="D4965" s="404"/>
      <c r="E4965" s="655"/>
    </row>
    <row r="4966" spans="1:8">
      <c r="A4966" s="660" t="s">
        <v>19074</v>
      </c>
      <c r="B4966" s="402"/>
      <c r="C4966" s="403" t="s">
        <v>19115</v>
      </c>
      <c r="D4966" s="404"/>
      <c r="E4966" s="655"/>
    </row>
    <row r="4967" spans="1:8">
      <c r="A4967" s="660" t="s">
        <v>19075</v>
      </c>
      <c r="B4967" s="402"/>
      <c r="C4967" s="403"/>
      <c r="D4967" s="404" t="s">
        <v>19077</v>
      </c>
      <c r="E4967" s="655"/>
      <c r="F4967" s="400" t="s">
        <v>19078</v>
      </c>
      <c r="H4967" s="400" t="s">
        <v>19076</v>
      </c>
    </row>
    <row r="4968" spans="1:8">
      <c r="A4968" s="660" t="s">
        <v>19079</v>
      </c>
      <c r="B4968" s="402" t="s">
        <v>19080</v>
      </c>
      <c r="C4968" s="403"/>
      <c r="D4968" s="404" t="s">
        <v>19081</v>
      </c>
      <c r="E4968" s="655" t="s">
        <v>19082</v>
      </c>
    </row>
    <row r="4969" spans="1:8">
      <c r="A4969" s="660"/>
      <c r="B4969" s="402"/>
      <c r="C4969" s="403"/>
      <c r="D4969" s="404" t="s">
        <v>19083</v>
      </c>
      <c r="E4969" s="655" t="s">
        <v>19084</v>
      </c>
    </row>
    <row r="4970" spans="1:8">
      <c r="A4970" s="660">
        <v>11194</v>
      </c>
      <c r="B4970" s="402" t="s">
        <v>20883</v>
      </c>
      <c r="C4970" s="403"/>
      <c r="D4970" s="404" t="s">
        <v>18987</v>
      </c>
      <c r="E4970" s="655">
        <v>348.06</v>
      </c>
      <c r="F4970" s="400" t="s">
        <v>112</v>
      </c>
    </row>
    <row r="4971" spans="1:8">
      <c r="A4971" s="660" t="s">
        <v>20885</v>
      </c>
      <c r="B4971" s="402"/>
      <c r="C4971" s="403"/>
      <c r="D4971" s="404"/>
      <c r="E4971" s="655"/>
    </row>
    <row r="4972" spans="1:8">
      <c r="A4972" s="660">
        <v>605</v>
      </c>
      <c r="B4972" s="402" t="s">
        <v>20886</v>
      </c>
      <c r="C4972" s="403"/>
      <c r="D4972" s="404" t="s">
        <v>18987</v>
      </c>
      <c r="E4972" s="655">
        <v>437.12</v>
      </c>
      <c r="H4972" s="400" t="s">
        <v>112</v>
      </c>
    </row>
    <row r="4973" spans="1:8">
      <c r="A4973" s="660" t="s">
        <v>20887</v>
      </c>
      <c r="B4973" s="402"/>
      <c r="C4973" s="403"/>
      <c r="D4973" s="404"/>
      <c r="E4973" s="655"/>
    </row>
    <row r="4974" spans="1:8">
      <c r="A4974" s="660" t="s">
        <v>20888</v>
      </c>
      <c r="B4974" s="402"/>
      <c r="C4974" s="403"/>
      <c r="D4974" s="404"/>
      <c r="E4974" s="655"/>
    </row>
    <row r="4975" spans="1:8">
      <c r="A4975" s="660">
        <v>11197</v>
      </c>
      <c r="B4975" s="402" t="s">
        <v>20886</v>
      </c>
      <c r="C4975" s="403"/>
      <c r="D4975" s="404" t="s">
        <v>18987</v>
      </c>
      <c r="E4975" s="655">
        <v>529.41</v>
      </c>
      <c r="H4975" s="400" t="s">
        <v>108</v>
      </c>
    </row>
    <row r="4976" spans="1:8">
      <c r="A4976" s="660" t="s">
        <v>20889</v>
      </c>
      <c r="B4976" s="402"/>
      <c r="C4976" s="403"/>
      <c r="D4976" s="404"/>
      <c r="E4976" s="655"/>
    </row>
    <row r="4977" spans="1:8">
      <c r="A4977" s="660" t="s">
        <v>20890</v>
      </c>
      <c r="B4977" s="402"/>
      <c r="C4977" s="403"/>
      <c r="D4977" s="404"/>
      <c r="E4977" s="655"/>
    </row>
    <row r="4978" spans="1:8">
      <c r="A4978" s="660">
        <v>3431</v>
      </c>
      <c r="B4978" s="402" t="s">
        <v>2806</v>
      </c>
      <c r="C4978" s="403"/>
      <c r="D4978" s="404" t="s">
        <v>18987</v>
      </c>
      <c r="E4978" s="655">
        <v>1222.33</v>
      </c>
      <c r="F4978" s="400" t="s">
        <v>108</v>
      </c>
    </row>
    <row r="4979" spans="1:8">
      <c r="A4979" s="660">
        <v>3436</v>
      </c>
      <c r="B4979" s="402" t="s">
        <v>2807</v>
      </c>
      <c r="C4979" s="403"/>
      <c r="D4979" s="404" t="s">
        <v>18987</v>
      </c>
      <c r="E4979" s="655">
        <v>1631.21</v>
      </c>
      <c r="F4979" s="400" t="s">
        <v>108</v>
      </c>
    </row>
    <row r="4980" spans="1:8">
      <c r="A4980" s="660">
        <v>3434</v>
      </c>
      <c r="B4980" s="402" t="s">
        <v>2808</v>
      </c>
      <c r="C4980" s="403" t="s">
        <v>112</v>
      </c>
      <c r="D4980" s="404" t="s">
        <v>18987</v>
      </c>
      <c r="E4980" s="655">
        <v>774.72</v>
      </c>
    </row>
    <row r="4981" spans="1:8">
      <c r="A4981" s="660">
        <v>3438</v>
      </c>
      <c r="B4981" s="402" t="s">
        <v>2809</v>
      </c>
      <c r="C4981" s="403"/>
      <c r="D4981" s="404" t="s">
        <v>18987</v>
      </c>
      <c r="E4981" s="655">
        <v>473.44</v>
      </c>
      <c r="H4981" s="400" t="s">
        <v>112</v>
      </c>
    </row>
    <row r="4982" spans="1:8">
      <c r="A4982" s="660">
        <v>3421</v>
      </c>
      <c r="B4982" s="402" t="s">
        <v>20891</v>
      </c>
      <c r="C4982" s="403"/>
      <c r="D4982" s="404" t="s">
        <v>18987</v>
      </c>
      <c r="E4982" s="655">
        <v>412.44</v>
      </c>
      <c r="H4982" s="400" t="s">
        <v>112</v>
      </c>
    </row>
    <row r="4983" spans="1:8">
      <c r="A4983" s="660" t="s">
        <v>19171</v>
      </c>
      <c r="B4983" s="402"/>
      <c r="C4983" s="403"/>
      <c r="D4983" s="404"/>
      <c r="E4983" s="655"/>
    </row>
    <row r="4984" spans="1:8">
      <c r="A4984" s="660">
        <v>3422</v>
      </c>
      <c r="B4984" s="402" t="s">
        <v>2810</v>
      </c>
      <c r="C4984" s="403" t="s">
        <v>112</v>
      </c>
      <c r="D4984" s="404" t="s">
        <v>18987</v>
      </c>
      <c r="E4984" s="655">
        <v>641.29</v>
      </c>
    </row>
    <row r="4985" spans="1:8">
      <c r="A4985" s="660">
        <v>3429</v>
      </c>
      <c r="B4985" s="402" t="s">
        <v>2811</v>
      </c>
      <c r="C4985" s="403" t="s">
        <v>112</v>
      </c>
      <c r="D4985" s="404" t="s">
        <v>18987</v>
      </c>
      <c r="E4985" s="655">
        <v>340.53</v>
      </c>
    </row>
    <row r="4986" spans="1:8">
      <c r="A4986" s="660">
        <v>3435</v>
      </c>
      <c r="B4986" s="402" t="s">
        <v>2812</v>
      </c>
      <c r="C4986" s="403" t="s">
        <v>112</v>
      </c>
      <c r="D4986" s="404" t="s">
        <v>18987</v>
      </c>
      <c r="E4986" s="655">
        <v>735.98</v>
      </c>
    </row>
    <row r="4987" spans="1:8">
      <c r="A4987" s="660">
        <v>3417</v>
      </c>
      <c r="B4987" s="402" t="s">
        <v>2813</v>
      </c>
      <c r="C4987" s="403"/>
      <c r="D4987" s="404" t="s">
        <v>18987</v>
      </c>
      <c r="E4987" s="655">
        <v>688.64</v>
      </c>
      <c r="H4987" s="400" t="s">
        <v>108</v>
      </c>
    </row>
    <row r="4988" spans="1:8">
      <c r="A4988" s="660">
        <v>3423</v>
      </c>
      <c r="B4988" s="402" t="s">
        <v>2814</v>
      </c>
      <c r="C4988" s="403" t="s">
        <v>112</v>
      </c>
      <c r="D4988" s="404" t="s">
        <v>18987</v>
      </c>
      <c r="E4988" s="655">
        <v>387.36</v>
      </c>
    </row>
    <row r="4989" spans="1:8">
      <c r="A4989" s="660">
        <v>34797</v>
      </c>
      <c r="B4989" s="402" t="s">
        <v>20892</v>
      </c>
      <c r="C4989" s="403"/>
      <c r="D4989" s="404" t="s">
        <v>18987</v>
      </c>
      <c r="E4989" s="655">
        <v>215.77</v>
      </c>
      <c r="H4989" s="400" t="s">
        <v>108</v>
      </c>
    </row>
    <row r="4990" spans="1:8">
      <c r="A4990" s="660" t="s">
        <v>20893</v>
      </c>
      <c r="B4990" s="402"/>
      <c r="C4990" s="403"/>
      <c r="D4990" s="404"/>
      <c r="E4990" s="655"/>
    </row>
    <row r="4991" spans="1:8">
      <c r="A4991" s="660">
        <v>624</v>
      </c>
      <c r="B4991" s="402" t="s">
        <v>20894</v>
      </c>
      <c r="C4991" s="403"/>
      <c r="D4991" s="404" t="s">
        <v>18987</v>
      </c>
      <c r="E4991" s="655">
        <v>449.52</v>
      </c>
      <c r="H4991" s="400" t="s">
        <v>112</v>
      </c>
    </row>
    <row r="4992" spans="1:8">
      <c r="A4992" s="660" t="s">
        <v>20893</v>
      </c>
      <c r="B4992" s="402"/>
      <c r="C4992" s="403"/>
      <c r="D4992" s="404"/>
      <c r="E4992" s="655"/>
    </row>
    <row r="4993" spans="1:8">
      <c r="A4993" s="660">
        <v>623</v>
      </c>
      <c r="B4993" s="402" t="s">
        <v>20894</v>
      </c>
      <c r="C4993" s="403"/>
      <c r="D4993" s="404" t="s">
        <v>18987</v>
      </c>
      <c r="E4993" s="655">
        <v>168.79</v>
      </c>
      <c r="H4993" s="400" t="s">
        <v>112</v>
      </c>
    </row>
    <row r="4994" spans="1:8">
      <c r="A4994" s="660" t="s">
        <v>20895</v>
      </c>
      <c r="B4994" s="402"/>
      <c r="C4994" s="403"/>
      <c r="D4994" s="404"/>
      <c r="E4994" s="655"/>
    </row>
    <row r="4995" spans="1:8">
      <c r="A4995" s="660">
        <v>25964</v>
      </c>
      <c r="B4995" s="402" t="s">
        <v>2815</v>
      </c>
      <c r="C4995" s="403"/>
      <c r="D4995" s="404" t="s">
        <v>18987</v>
      </c>
      <c r="E4995" s="655">
        <v>9.73</v>
      </c>
    </row>
    <row r="4996" spans="1:8">
      <c r="A4996" s="660">
        <v>41077</v>
      </c>
      <c r="B4996" s="402" t="s">
        <v>20896</v>
      </c>
      <c r="C4996" s="403"/>
      <c r="D4996" s="404" t="s">
        <v>18987</v>
      </c>
      <c r="E4996" s="655">
        <v>1712.58</v>
      </c>
    </row>
    <row r="4997" spans="1:8">
      <c r="A4997" s="660">
        <v>20159</v>
      </c>
      <c r="B4997" s="402" t="s">
        <v>2816</v>
      </c>
      <c r="C4997" s="403"/>
      <c r="D4997" s="404" t="s">
        <v>18987</v>
      </c>
      <c r="E4997" s="655">
        <v>33.32</v>
      </c>
      <c r="H4997" s="400" t="s">
        <v>108</v>
      </c>
    </row>
    <row r="4998" spans="1:8">
      <c r="A4998" s="660">
        <v>37963</v>
      </c>
      <c r="B4998" s="402" t="s">
        <v>2817</v>
      </c>
      <c r="C4998" s="403" t="s">
        <v>108</v>
      </c>
      <c r="D4998" s="404" t="s">
        <v>18987</v>
      </c>
      <c r="E4998" s="655">
        <v>2.7</v>
      </c>
    </row>
    <row r="4999" spans="1:8">
      <c r="A4999" s="660">
        <v>37964</v>
      </c>
      <c r="B4999" s="402" t="s">
        <v>2818</v>
      </c>
      <c r="C4999" s="403" t="s">
        <v>108</v>
      </c>
      <c r="D4999" s="404" t="s">
        <v>18987</v>
      </c>
      <c r="E4999" s="655">
        <v>4.5</v>
      </c>
    </row>
    <row r="5000" spans="1:8">
      <c r="A5000" s="660">
        <v>37965</v>
      </c>
      <c r="B5000" s="402" t="s">
        <v>2819</v>
      </c>
      <c r="C5000" s="403" t="s">
        <v>108</v>
      </c>
      <c r="D5000" s="404" t="s">
        <v>18987</v>
      </c>
      <c r="E5000" s="655">
        <v>6.52</v>
      </c>
    </row>
    <row r="5001" spans="1:8">
      <c r="A5001" s="660">
        <v>37966</v>
      </c>
      <c r="B5001" s="402" t="s">
        <v>2820</v>
      </c>
      <c r="C5001" s="403" t="s">
        <v>108</v>
      </c>
      <c r="D5001" s="404" t="s">
        <v>18987</v>
      </c>
      <c r="E5001" s="655">
        <v>11.81</v>
      </c>
    </row>
    <row r="5002" spans="1:8">
      <c r="A5002" s="660">
        <v>37967</v>
      </c>
      <c r="B5002" s="402" t="s">
        <v>2821</v>
      </c>
      <c r="C5002" s="403" t="s">
        <v>108</v>
      </c>
      <c r="D5002" s="404" t="s">
        <v>18987</v>
      </c>
      <c r="E5002" s="655">
        <v>18.940000000000001</v>
      </c>
    </row>
    <row r="5003" spans="1:8">
      <c r="A5003" s="660">
        <v>37968</v>
      </c>
      <c r="B5003" s="402" t="s">
        <v>2822</v>
      </c>
      <c r="C5003" s="403" t="s">
        <v>108</v>
      </c>
      <c r="D5003" s="404" t="s">
        <v>18987</v>
      </c>
      <c r="E5003" s="655">
        <v>41.55</v>
      </c>
    </row>
    <row r="5004" spans="1:8">
      <c r="A5004" s="660">
        <v>37969</v>
      </c>
      <c r="B5004" s="402" t="s">
        <v>2823</v>
      </c>
      <c r="C5004" s="403" t="s">
        <v>108</v>
      </c>
      <c r="D5004" s="404" t="s">
        <v>18987</v>
      </c>
      <c r="E5004" s="655">
        <v>111</v>
      </c>
    </row>
    <row r="5005" spans="1:8">
      <c r="A5005" s="660">
        <v>37970</v>
      </c>
      <c r="B5005" s="402" t="s">
        <v>2824</v>
      </c>
      <c r="C5005" s="403" t="s">
        <v>108</v>
      </c>
      <c r="D5005" s="404" t="s">
        <v>18987</v>
      </c>
      <c r="E5005" s="655">
        <v>129.49</v>
      </c>
    </row>
    <row r="5006" spans="1:8">
      <c r="A5006" s="660">
        <v>21118</v>
      </c>
      <c r="B5006" s="402" t="s">
        <v>2825</v>
      </c>
      <c r="C5006" s="403" t="s">
        <v>108</v>
      </c>
      <c r="D5006" s="404" t="s">
        <v>18991</v>
      </c>
      <c r="E5006" s="655">
        <v>2.04</v>
      </c>
    </row>
    <row r="5007" spans="1:8">
      <c r="A5007" s="660">
        <v>37956</v>
      </c>
      <c r="B5007" s="402" t="s">
        <v>2826</v>
      </c>
      <c r="C5007" s="403" t="s">
        <v>108</v>
      </c>
      <c r="D5007" s="404" t="s">
        <v>18987</v>
      </c>
      <c r="E5007" s="655">
        <v>3.23</v>
      </c>
    </row>
    <row r="5008" spans="1:8">
      <c r="A5008" s="660">
        <v>37957</v>
      </c>
      <c r="B5008" s="402" t="s">
        <v>2827</v>
      </c>
      <c r="C5008" s="403" t="s">
        <v>108</v>
      </c>
      <c r="D5008" s="404" t="s">
        <v>18987</v>
      </c>
      <c r="E5008" s="655">
        <v>6.81</v>
      </c>
    </row>
    <row r="5009" spans="1:8">
      <c r="A5009" s="660">
        <v>37958</v>
      </c>
      <c r="B5009" s="402" t="s">
        <v>2828</v>
      </c>
      <c r="C5009" s="403" t="s">
        <v>108</v>
      </c>
      <c r="D5009" s="404" t="s">
        <v>18987</v>
      </c>
      <c r="E5009" s="655">
        <v>11.81</v>
      </c>
    </row>
    <row r="5010" spans="1:8">
      <c r="A5010" s="660">
        <v>37959</v>
      </c>
      <c r="B5010" s="402" t="s">
        <v>2829</v>
      </c>
      <c r="C5010" s="403" t="s">
        <v>108</v>
      </c>
      <c r="D5010" s="404" t="s">
        <v>18987</v>
      </c>
      <c r="E5010" s="655">
        <v>18.940000000000001</v>
      </c>
    </row>
    <row r="5011" spans="1:8">
      <c r="A5011" s="660">
        <v>37960</v>
      </c>
      <c r="B5011" s="402" t="s">
        <v>2830</v>
      </c>
      <c r="C5011" s="403" t="s">
        <v>108</v>
      </c>
      <c r="D5011" s="404" t="s">
        <v>18987</v>
      </c>
      <c r="E5011" s="655">
        <v>40.799999999999997</v>
      </c>
    </row>
    <row r="5012" spans="1:8">
      <c r="A5012" s="660">
        <v>37961</v>
      </c>
      <c r="B5012" s="402" t="s">
        <v>2831</v>
      </c>
      <c r="C5012" s="403" t="s">
        <v>108</v>
      </c>
      <c r="D5012" s="404" t="s">
        <v>18987</v>
      </c>
      <c r="E5012" s="655">
        <v>108.24</v>
      </c>
    </row>
    <row r="5013" spans="1:8">
      <c r="A5013" s="660">
        <v>37962</v>
      </c>
      <c r="B5013" s="402" t="s">
        <v>2832</v>
      </c>
      <c r="C5013" s="403" t="s">
        <v>108</v>
      </c>
      <c r="D5013" s="404" t="s">
        <v>18987</v>
      </c>
      <c r="E5013" s="655">
        <v>125.78</v>
      </c>
    </row>
    <row r="5014" spans="1:8">
      <c r="A5014" s="660">
        <v>3533</v>
      </c>
      <c r="B5014" s="402" t="s">
        <v>20897</v>
      </c>
      <c r="C5014" s="403"/>
      <c r="D5014" s="404" t="s">
        <v>18987</v>
      </c>
      <c r="E5014" s="655">
        <v>1.61</v>
      </c>
      <c r="H5014" s="400" t="s">
        <v>108</v>
      </c>
    </row>
    <row r="5015" spans="1:8">
      <c r="A5015" s="660" t="s">
        <v>19424</v>
      </c>
      <c r="B5015" s="402"/>
      <c r="C5015" s="403"/>
      <c r="D5015" s="404"/>
      <c r="E5015" s="655"/>
    </row>
    <row r="5016" spans="1:8">
      <c r="A5016" s="660">
        <v>3538</v>
      </c>
      <c r="B5016" s="402" t="s">
        <v>20898</v>
      </c>
      <c r="C5016" s="403"/>
      <c r="D5016" s="404" t="s">
        <v>18987</v>
      </c>
      <c r="E5016" s="655">
        <v>2.23</v>
      </c>
      <c r="H5016" s="400" t="s">
        <v>108</v>
      </c>
    </row>
    <row r="5017" spans="1:8">
      <c r="A5017" s="660" t="s">
        <v>19424</v>
      </c>
      <c r="B5017" s="402"/>
      <c r="C5017" s="403"/>
      <c r="D5017" s="404"/>
      <c r="E5017" s="655"/>
    </row>
    <row r="5018" spans="1:8">
      <c r="A5018" s="660">
        <v>3497</v>
      </c>
      <c r="B5018" s="402" t="s">
        <v>20899</v>
      </c>
      <c r="C5018" s="403"/>
      <c r="D5018" s="404" t="s">
        <v>18987</v>
      </c>
      <c r="E5018" s="655">
        <v>9.82</v>
      </c>
      <c r="H5018" s="400" t="s">
        <v>108</v>
      </c>
    </row>
    <row r="5019" spans="1:8">
      <c r="A5019" s="660" t="s">
        <v>20900</v>
      </c>
      <c r="B5019" s="402"/>
      <c r="C5019" s="403"/>
      <c r="D5019" s="404"/>
      <c r="E5019" s="655"/>
    </row>
    <row r="5020" spans="1:8">
      <c r="A5020" s="660">
        <v>3498</v>
      </c>
      <c r="B5020" s="402" t="s">
        <v>20901</v>
      </c>
      <c r="C5020" s="403"/>
      <c r="D5020" s="404" t="s">
        <v>18987</v>
      </c>
      <c r="E5020" s="655">
        <v>3.11</v>
      </c>
      <c r="H5020" s="400" t="s">
        <v>108</v>
      </c>
    </row>
    <row r="5021" spans="1:8">
      <c r="A5021" s="660" t="s">
        <v>19024</v>
      </c>
      <c r="B5021" s="402"/>
      <c r="C5021" s="403"/>
      <c r="D5021" s="404"/>
      <c r="E5021" s="655"/>
    </row>
    <row r="5022" spans="1:8">
      <c r="A5022" s="660" t="s">
        <v>19067</v>
      </c>
      <c r="B5022" s="402"/>
      <c r="C5022" s="403"/>
      <c r="D5022" s="404"/>
      <c r="E5022" s="655"/>
      <c r="H5022" s="400" t="s">
        <v>19068</v>
      </c>
    </row>
    <row r="5023" spans="1:8">
      <c r="A5023" s="660" t="s">
        <v>19069</v>
      </c>
      <c r="B5023" s="402"/>
      <c r="C5023" s="403"/>
      <c r="D5023" s="404"/>
      <c r="E5023" s="655"/>
    </row>
    <row r="5024" spans="1:8">
      <c r="A5024" s="660" t="s">
        <v>19070</v>
      </c>
      <c r="B5024" s="402"/>
      <c r="C5024" s="403"/>
      <c r="D5024" s="404"/>
      <c r="E5024" s="655"/>
    </row>
    <row r="5025" spans="1:8">
      <c r="A5025" s="660" t="s">
        <v>19071</v>
      </c>
      <c r="B5025" s="402"/>
      <c r="C5025" s="403"/>
      <c r="D5025" s="404"/>
      <c r="E5025" s="655"/>
    </row>
    <row r="5026" spans="1:8">
      <c r="A5026" s="660" t="s">
        <v>19072</v>
      </c>
      <c r="B5026" s="402"/>
      <c r="C5026" s="403"/>
      <c r="D5026" s="404"/>
      <c r="E5026" s="655"/>
    </row>
    <row r="5027" spans="1:8">
      <c r="A5027" s="660" t="s">
        <v>19073</v>
      </c>
      <c r="B5027" s="402"/>
      <c r="C5027" s="403"/>
      <c r="D5027" s="404"/>
      <c r="E5027" s="655"/>
    </row>
    <row r="5028" spans="1:8">
      <c r="A5028" s="660" t="s">
        <v>19074</v>
      </c>
      <c r="B5028" s="402"/>
      <c r="C5028" s="403" t="s">
        <v>19115</v>
      </c>
      <c r="D5028" s="404"/>
      <c r="E5028" s="655"/>
    </row>
    <row r="5029" spans="1:8">
      <c r="A5029" s="660" t="s">
        <v>19075</v>
      </c>
      <c r="B5029" s="402"/>
      <c r="C5029" s="403"/>
      <c r="D5029" s="404" t="s">
        <v>19077</v>
      </c>
      <c r="E5029" s="655"/>
      <c r="F5029" s="400" t="s">
        <v>19078</v>
      </c>
      <c r="H5029" s="400" t="s">
        <v>19076</v>
      </c>
    </row>
    <row r="5030" spans="1:8">
      <c r="A5030" s="660" t="s">
        <v>19079</v>
      </c>
      <c r="B5030" s="402" t="s">
        <v>19080</v>
      </c>
      <c r="C5030" s="403"/>
      <c r="D5030" s="404" t="s">
        <v>19081</v>
      </c>
      <c r="E5030" s="655" t="s">
        <v>19082</v>
      </c>
    </row>
    <row r="5031" spans="1:8">
      <c r="A5031" s="660"/>
      <c r="B5031" s="402"/>
      <c r="C5031" s="403"/>
      <c r="D5031" s="404" t="s">
        <v>19083</v>
      </c>
      <c r="E5031" s="655" t="s">
        <v>19084</v>
      </c>
    </row>
    <row r="5032" spans="1:8">
      <c r="A5032" s="660">
        <v>3496</v>
      </c>
      <c r="B5032" s="402" t="s">
        <v>20902</v>
      </c>
      <c r="C5032" s="403"/>
      <c r="D5032" s="404" t="s">
        <v>18987</v>
      </c>
      <c r="E5032" s="655">
        <v>1.93</v>
      </c>
      <c r="H5032" s="400" t="s">
        <v>108</v>
      </c>
    </row>
    <row r="5033" spans="1:8">
      <c r="A5033" s="660">
        <v>38430</v>
      </c>
      <c r="B5033" s="402" t="s">
        <v>2833</v>
      </c>
      <c r="C5033" s="403"/>
      <c r="D5033" s="404" t="s">
        <v>18987</v>
      </c>
      <c r="E5033" s="655">
        <v>13.94</v>
      </c>
      <c r="H5033" s="400" t="s">
        <v>108</v>
      </c>
    </row>
    <row r="5034" spans="1:8">
      <c r="A5034" s="660">
        <v>38449</v>
      </c>
      <c r="B5034" s="402" t="s">
        <v>2834</v>
      </c>
      <c r="C5034" s="403"/>
      <c r="D5034" s="404" t="s">
        <v>18987</v>
      </c>
      <c r="E5034" s="655">
        <v>32.81</v>
      </c>
      <c r="H5034" s="400" t="s">
        <v>108</v>
      </c>
    </row>
    <row r="5035" spans="1:8">
      <c r="A5035" s="660">
        <v>10836</v>
      </c>
      <c r="B5035" s="402" t="s">
        <v>20903</v>
      </c>
      <c r="C5035" s="403"/>
      <c r="D5035" s="404" t="s">
        <v>18987</v>
      </c>
      <c r="E5035" s="655">
        <v>12.4</v>
      </c>
      <c r="H5035" s="400" t="s">
        <v>108</v>
      </c>
    </row>
    <row r="5036" spans="1:8">
      <c r="A5036" s="660" t="s">
        <v>19424</v>
      </c>
      <c r="B5036" s="402"/>
      <c r="C5036" s="403"/>
      <c r="D5036" s="404"/>
      <c r="E5036" s="655"/>
    </row>
    <row r="5037" spans="1:8">
      <c r="A5037" s="660">
        <v>20128</v>
      </c>
      <c r="B5037" s="402" t="s">
        <v>20904</v>
      </c>
      <c r="C5037" s="403" t="s">
        <v>108</v>
      </c>
      <c r="D5037" s="404" t="s">
        <v>18987</v>
      </c>
      <c r="E5037" s="655">
        <v>30.87</v>
      </c>
    </row>
    <row r="5038" spans="1:8">
      <c r="A5038" s="660">
        <v>20129</v>
      </c>
      <c r="B5038" s="402" t="s">
        <v>20905</v>
      </c>
      <c r="C5038" s="403" t="s">
        <v>108</v>
      </c>
      <c r="D5038" s="404" t="s">
        <v>18987</v>
      </c>
      <c r="E5038" s="655">
        <v>69.81</v>
      </c>
    </row>
    <row r="5039" spans="1:8">
      <c r="A5039" s="660">
        <v>20131</v>
      </c>
      <c r="B5039" s="402" t="s">
        <v>20906</v>
      </c>
      <c r="C5039" s="403" t="s">
        <v>108</v>
      </c>
      <c r="D5039" s="404" t="s">
        <v>18987</v>
      </c>
      <c r="E5039" s="655">
        <v>27.81</v>
      </c>
    </row>
    <row r="5040" spans="1:8">
      <c r="A5040" s="660">
        <v>20132</v>
      </c>
      <c r="B5040" s="402" t="s">
        <v>20907</v>
      </c>
      <c r="C5040" s="403" t="s">
        <v>108</v>
      </c>
      <c r="D5040" s="404" t="s">
        <v>18987</v>
      </c>
      <c r="E5040" s="655">
        <v>62.86</v>
      </c>
    </row>
    <row r="5041" spans="1:8">
      <c r="A5041" s="660">
        <v>3521</v>
      </c>
      <c r="B5041" s="402" t="s">
        <v>20908</v>
      </c>
      <c r="C5041" s="403"/>
      <c r="D5041" s="404" t="s">
        <v>18987</v>
      </c>
      <c r="E5041" s="655">
        <v>1.18</v>
      </c>
      <c r="H5041" s="400" t="s">
        <v>108</v>
      </c>
    </row>
    <row r="5042" spans="1:8">
      <c r="A5042" s="660">
        <v>3531</v>
      </c>
      <c r="B5042" s="402" t="s">
        <v>20909</v>
      </c>
      <c r="C5042" s="403"/>
      <c r="D5042" s="404" t="s">
        <v>18987</v>
      </c>
      <c r="E5042" s="655">
        <v>1.28</v>
      </c>
      <c r="H5042" s="400" t="s">
        <v>108</v>
      </c>
    </row>
    <row r="5043" spans="1:8">
      <c r="A5043" s="660">
        <v>3522</v>
      </c>
      <c r="B5043" s="402" t="s">
        <v>20910</v>
      </c>
      <c r="C5043" s="403"/>
      <c r="D5043" s="404" t="s">
        <v>18987</v>
      </c>
      <c r="E5043" s="655">
        <v>2.08</v>
      </c>
      <c r="H5043" s="400" t="s">
        <v>108</v>
      </c>
    </row>
    <row r="5044" spans="1:8">
      <c r="A5044" s="660">
        <v>3527</v>
      </c>
      <c r="B5044" s="402" t="s">
        <v>20911</v>
      </c>
      <c r="C5044" s="403"/>
      <c r="D5044" s="404" t="s">
        <v>18987</v>
      </c>
      <c r="E5044" s="655">
        <v>6.57</v>
      </c>
      <c r="H5044" s="400" t="s">
        <v>108</v>
      </c>
    </row>
    <row r="5045" spans="1:8">
      <c r="A5045" s="660">
        <v>10835</v>
      </c>
      <c r="B5045" s="402" t="s">
        <v>20912</v>
      </c>
      <c r="C5045" s="403"/>
      <c r="D5045" s="404" t="s">
        <v>18987</v>
      </c>
      <c r="E5045" s="655">
        <v>2.76</v>
      </c>
      <c r="H5045" s="400" t="s">
        <v>108</v>
      </c>
    </row>
    <row r="5046" spans="1:8">
      <c r="A5046" s="660" t="s">
        <v>20913</v>
      </c>
      <c r="B5046" s="402"/>
      <c r="C5046" s="403"/>
      <c r="D5046" s="404"/>
      <c r="E5046" s="655"/>
    </row>
    <row r="5047" spans="1:8">
      <c r="A5047" s="660">
        <v>3475</v>
      </c>
      <c r="B5047" s="402" t="s">
        <v>20914</v>
      </c>
      <c r="C5047" s="403" t="s">
        <v>108</v>
      </c>
      <c r="D5047" s="404" t="s">
        <v>18987</v>
      </c>
      <c r="E5047" s="655">
        <v>2.06</v>
      </c>
    </row>
    <row r="5048" spans="1:8">
      <c r="A5048" s="660">
        <v>3485</v>
      </c>
      <c r="B5048" s="402" t="s">
        <v>20915</v>
      </c>
      <c r="C5048" s="403" t="s">
        <v>108</v>
      </c>
      <c r="D5048" s="404" t="s">
        <v>18987</v>
      </c>
      <c r="E5048" s="655">
        <v>6.31</v>
      </c>
    </row>
    <row r="5049" spans="1:8">
      <c r="A5049" s="660">
        <v>3534</v>
      </c>
      <c r="B5049" s="402" t="s">
        <v>20916</v>
      </c>
      <c r="C5049" s="403" t="s">
        <v>108</v>
      </c>
      <c r="D5049" s="404" t="s">
        <v>18987</v>
      </c>
      <c r="E5049" s="655">
        <v>2.68</v>
      </c>
    </row>
    <row r="5050" spans="1:8">
      <c r="A5050" s="660">
        <v>3543</v>
      </c>
      <c r="B5050" s="402" t="s">
        <v>20917</v>
      </c>
      <c r="C5050" s="403" t="s">
        <v>108</v>
      </c>
      <c r="D5050" s="404" t="s">
        <v>18987</v>
      </c>
      <c r="E5050" s="655">
        <v>1.34</v>
      </c>
    </row>
    <row r="5051" spans="1:8">
      <c r="A5051" s="660">
        <v>3482</v>
      </c>
      <c r="B5051" s="402" t="s">
        <v>20918</v>
      </c>
      <c r="C5051" s="403" t="s">
        <v>108</v>
      </c>
      <c r="D5051" s="404" t="s">
        <v>18987</v>
      </c>
      <c r="E5051" s="655">
        <v>3.22</v>
      </c>
    </row>
    <row r="5052" spans="1:8">
      <c r="A5052" s="660">
        <v>3505</v>
      </c>
      <c r="B5052" s="402" t="s">
        <v>20919</v>
      </c>
      <c r="C5052" s="403" t="s">
        <v>108</v>
      </c>
      <c r="D5052" s="404" t="s">
        <v>18987</v>
      </c>
      <c r="E5052" s="655">
        <v>1.92</v>
      </c>
    </row>
    <row r="5053" spans="1:8">
      <c r="A5053" s="660">
        <v>3516</v>
      </c>
      <c r="B5053" s="402" t="s">
        <v>20920</v>
      </c>
      <c r="C5053" s="403"/>
      <c r="D5053" s="404" t="s">
        <v>18987</v>
      </c>
      <c r="E5053" s="655">
        <v>1.77</v>
      </c>
      <c r="F5053" s="400" t="s">
        <v>108</v>
      </c>
    </row>
    <row r="5054" spans="1:8">
      <c r="A5054" s="660">
        <v>3517</v>
      </c>
      <c r="B5054" s="402" t="s">
        <v>20921</v>
      </c>
      <c r="C5054" s="403"/>
      <c r="D5054" s="404" t="s">
        <v>18987</v>
      </c>
      <c r="E5054" s="655">
        <v>1.07</v>
      </c>
      <c r="F5054" s="400" t="s">
        <v>108</v>
      </c>
    </row>
    <row r="5055" spans="1:8">
      <c r="A5055" s="660">
        <v>3515</v>
      </c>
      <c r="B5055" s="402" t="s">
        <v>20922</v>
      </c>
      <c r="C5055" s="403"/>
      <c r="D5055" s="404" t="s">
        <v>18987</v>
      </c>
      <c r="E5055" s="655">
        <v>4.0199999999999996</v>
      </c>
      <c r="H5055" s="400" t="s">
        <v>108</v>
      </c>
    </row>
    <row r="5056" spans="1:8">
      <c r="A5056" s="660" t="s">
        <v>19424</v>
      </c>
      <c r="B5056" s="402"/>
      <c r="C5056" s="403"/>
      <c r="D5056" s="404"/>
      <c r="E5056" s="655"/>
    </row>
    <row r="5057" spans="1:8">
      <c r="A5057" s="660">
        <v>20147</v>
      </c>
      <c r="B5057" s="402" t="s">
        <v>20923</v>
      </c>
      <c r="C5057" s="403"/>
      <c r="D5057" s="404" t="s">
        <v>18987</v>
      </c>
      <c r="E5057" s="655">
        <v>4.12</v>
      </c>
      <c r="H5057" s="400" t="s">
        <v>108</v>
      </c>
    </row>
    <row r="5058" spans="1:8">
      <c r="A5058" s="660" t="s">
        <v>19424</v>
      </c>
      <c r="B5058" s="402"/>
      <c r="C5058" s="403"/>
      <c r="D5058" s="404"/>
      <c r="E5058" s="655"/>
    </row>
    <row r="5059" spans="1:8">
      <c r="A5059" s="660">
        <v>3524</v>
      </c>
      <c r="B5059" s="402" t="s">
        <v>20924</v>
      </c>
      <c r="C5059" s="403"/>
      <c r="D5059" s="404" t="s">
        <v>18987</v>
      </c>
      <c r="E5059" s="655">
        <v>4.91</v>
      </c>
      <c r="H5059" s="400" t="s">
        <v>108</v>
      </c>
    </row>
    <row r="5060" spans="1:8">
      <c r="A5060" s="660" t="s">
        <v>19424</v>
      </c>
      <c r="B5060" s="402"/>
      <c r="C5060" s="403"/>
      <c r="D5060" s="404"/>
      <c r="E5060" s="655"/>
    </row>
    <row r="5061" spans="1:8">
      <c r="A5061" s="660">
        <v>3532</v>
      </c>
      <c r="B5061" s="402" t="s">
        <v>20925</v>
      </c>
      <c r="C5061" s="403"/>
      <c r="D5061" s="404" t="s">
        <v>18987</v>
      </c>
      <c r="E5061" s="655">
        <v>9.15</v>
      </c>
      <c r="H5061" s="400" t="s">
        <v>108</v>
      </c>
    </row>
    <row r="5062" spans="1:8">
      <c r="A5062" s="660" t="s">
        <v>19424</v>
      </c>
      <c r="B5062" s="402"/>
      <c r="C5062" s="403"/>
      <c r="D5062" s="404"/>
      <c r="E5062" s="655"/>
    </row>
    <row r="5063" spans="1:8">
      <c r="A5063" s="660">
        <v>3528</v>
      </c>
      <c r="B5063" s="402" t="s">
        <v>20926</v>
      </c>
      <c r="C5063" s="403"/>
      <c r="D5063" s="404" t="s">
        <v>18987</v>
      </c>
      <c r="E5063" s="655">
        <v>5.61</v>
      </c>
      <c r="F5063" s="400" t="s">
        <v>108</v>
      </c>
    </row>
    <row r="5064" spans="1:8">
      <c r="A5064" s="660">
        <v>37952</v>
      </c>
      <c r="B5064" s="402" t="s">
        <v>20927</v>
      </c>
      <c r="C5064" s="403"/>
      <c r="D5064" s="404" t="s">
        <v>18987</v>
      </c>
      <c r="E5064" s="655">
        <v>34.6</v>
      </c>
      <c r="F5064" s="400" t="s">
        <v>108</v>
      </c>
    </row>
    <row r="5065" spans="1:8">
      <c r="A5065" s="660">
        <v>37951</v>
      </c>
      <c r="B5065" s="402" t="s">
        <v>20928</v>
      </c>
      <c r="C5065" s="403"/>
      <c r="D5065" s="404" t="s">
        <v>18987</v>
      </c>
      <c r="E5065" s="655">
        <v>1.5</v>
      </c>
      <c r="F5065" s="400" t="s">
        <v>108</v>
      </c>
    </row>
    <row r="5066" spans="1:8">
      <c r="A5066" s="660">
        <v>3518</v>
      </c>
      <c r="B5066" s="402" t="s">
        <v>20929</v>
      </c>
      <c r="C5066" s="403"/>
      <c r="D5066" s="404" t="s">
        <v>18987</v>
      </c>
      <c r="E5066" s="655">
        <v>2.15</v>
      </c>
      <c r="F5066" s="400" t="s">
        <v>108</v>
      </c>
    </row>
    <row r="5067" spans="1:8">
      <c r="A5067" s="660">
        <v>3519</v>
      </c>
      <c r="B5067" s="402" t="s">
        <v>20930</v>
      </c>
      <c r="C5067" s="403"/>
      <c r="D5067" s="404" t="s">
        <v>18987</v>
      </c>
      <c r="E5067" s="655">
        <v>4.95</v>
      </c>
      <c r="F5067" s="400" t="s">
        <v>108</v>
      </c>
    </row>
    <row r="5068" spans="1:8">
      <c r="A5068" s="660">
        <v>3520</v>
      </c>
      <c r="B5068" s="402" t="s">
        <v>20931</v>
      </c>
      <c r="C5068" s="403"/>
      <c r="D5068" s="404" t="s">
        <v>18987</v>
      </c>
      <c r="E5068" s="655">
        <v>5.55</v>
      </c>
      <c r="F5068" s="400" t="s">
        <v>108</v>
      </c>
    </row>
    <row r="5069" spans="1:8">
      <c r="A5069" s="660">
        <v>37950</v>
      </c>
      <c r="B5069" s="402" t="s">
        <v>20932</v>
      </c>
      <c r="C5069" s="403"/>
      <c r="D5069" s="404" t="s">
        <v>18987</v>
      </c>
      <c r="E5069" s="655">
        <v>33.369999999999997</v>
      </c>
      <c r="F5069" s="400" t="s">
        <v>108</v>
      </c>
    </row>
    <row r="5070" spans="1:8">
      <c r="A5070" s="660">
        <v>37949</v>
      </c>
      <c r="B5070" s="402" t="s">
        <v>20933</v>
      </c>
      <c r="C5070" s="403"/>
      <c r="D5070" s="404" t="s">
        <v>18987</v>
      </c>
      <c r="E5070" s="655">
        <v>1.22</v>
      </c>
      <c r="F5070" s="400" t="s">
        <v>108</v>
      </c>
    </row>
    <row r="5071" spans="1:8">
      <c r="A5071" s="660">
        <v>3526</v>
      </c>
      <c r="B5071" s="402" t="s">
        <v>20934</v>
      </c>
      <c r="C5071" s="403"/>
      <c r="D5071" s="404" t="s">
        <v>18987</v>
      </c>
      <c r="E5071" s="655">
        <v>1.66</v>
      </c>
      <c r="F5071" s="400" t="s">
        <v>108</v>
      </c>
    </row>
    <row r="5072" spans="1:8">
      <c r="A5072" s="660">
        <v>3509</v>
      </c>
      <c r="B5072" s="402" t="s">
        <v>20935</v>
      </c>
      <c r="C5072" s="403"/>
      <c r="D5072" s="404" t="s">
        <v>18987</v>
      </c>
      <c r="E5072" s="655">
        <v>4.22</v>
      </c>
      <c r="F5072" s="400" t="s">
        <v>108</v>
      </c>
    </row>
    <row r="5073" spans="1:8">
      <c r="A5073" s="660">
        <v>3530</v>
      </c>
      <c r="B5073" s="402" t="s">
        <v>20936</v>
      </c>
      <c r="C5073" s="403"/>
      <c r="D5073" s="404" t="s">
        <v>18987</v>
      </c>
      <c r="E5073" s="655">
        <v>143.81</v>
      </c>
      <c r="F5073" s="400" t="s">
        <v>108</v>
      </c>
    </row>
    <row r="5074" spans="1:8">
      <c r="A5074" s="660">
        <v>3542</v>
      </c>
      <c r="B5074" s="402" t="s">
        <v>20937</v>
      </c>
      <c r="C5074" s="403"/>
      <c r="D5074" s="404" t="s">
        <v>18987</v>
      </c>
      <c r="E5074" s="655">
        <v>0.36</v>
      </c>
      <c r="F5074" s="400" t="s">
        <v>108</v>
      </c>
    </row>
    <row r="5075" spans="1:8">
      <c r="A5075" s="660">
        <v>3529</v>
      </c>
      <c r="B5075" s="402" t="s">
        <v>20938</v>
      </c>
      <c r="C5075" s="403"/>
      <c r="D5075" s="404" t="s">
        <v>18987</v>
      </c>
      <c r="E5075" s="655">
        <v>0.53</v>
      </c>
      <c r="F5075" s="400" t="s">
        <v>108</v>
      </c>
    </row>
    <row r="5076" spans="1:8">
      <c r="A5076" s="660">
        <v>3536</v>
      </c>
      <c r="B5076" s="402" t="s">
        <v>20939</v>
      </c>
      <c r="C5076" s="403"/>
      <c r="D5076" s="404" t="s">
        <v>18987</v>
      </c>
      <c r="E5076" s="655">
        <v>1.39</v>
      </c>
      <c r="F5076" s="400" t="s">
        <v>108</v>
      </c>
    </row>
    <row r="5077" spans="1:8">
      <c r="A5077" s="660">
        <v>3535</v>
      </c>
      <c r="B5077" s="402" t="s">
        <v>20940</v>
      </c>
      <c r="C5077" s="403"/>
      <c r="D5077" s="404" t="s">
        <v>18987</v>
      </c>
      <c r="E5077" s="655">
        <v>3.41</v>
      </c>
      <c r="F5077" s="400" t="s">
        <v>108</v>
      </c>
    </row>
    <row r="5078" spans="1:8">
      <c r="A5078" s="660">
        <v>3540</v>
      </c>
      <c r="B5078" s="402" t="s">
        <v>20941</v>
      </c>
      <c r="C5078" s="403"/>
      <c r="D5078" s="404" t="s">
        <v>18987</v>
      </c>
      <c r="E5078" s="655">
        <v>3.78</v>
      </c>
      <c r="F5078" s="400" t="s">
        <v>108</v>
      </c>
    </row>
    <row r="5079" spans="1:8">
      <c r="A5079" s="660">
        <v>3539</v>
      </c>
      <c r="B5079" s="402" t="s">
        <v>20942</v>
      </c>
      <c r="C5079" s="403"/>
      <c r="D5079" s="404" t="s">
        <v>18987</v>
      </c>
      <c r="E5079" s="655">
        <v>17.309999999999999</v>
      </c>
      <c r="F5079" s="400" t="s">
        <v>108</v>
      </c>
    </row>
    <row r="5080" spans="1:8">
      <c r="A5080" s="660">
        <v>3513</v>
      </c>
      <c r="B5080" s="402" t="s">
        <v>20943</v>
      </c>
      <c r="C5080" s="403"/>
      <c r="D5080" s="404" t="s">
        <v>18987</v>
      </c>
      <c r="E5080" s="655">
        <v>61.81</v>
      </c>
      <c r="F5080" s="400" t="s">
        <v>108</v>
      </c>
    </row>
    <row r="5081" spans="1:8">
      <c r="A5081" s="660" t="s">
        <v>19024</v>
      </c>
      <c r="B5081" s="402"/>
      <c r="C5081" s="403"/>
      <c r="D5081" s="404"/>
      <c r="E5081" s="655"/>
    </row>
    <row r="5082" spans="1:8">
      <c r="A5082" s="660" t="s">
        <v>19067</v>
      </c>
      <c r="B5082" s="402"/>
      <c r="C5082" s="403"/>
      <c r="D5082" s="404"/>
      <c r="E5082" s="655"/>
      <c r="H5082" s="400" t="s">
        <v>19068</v>
      </c>
    </row>
    <row r="5083" spans="1:8">
      <c r="A5083" s="660" t="s">
        <v>19069</v>
      </c>
      <c r="B5083" s="402"/>
      <c r="C5083" s="403"/>
      <c r="D5083" s="404"/>
      <c r="E5083" s="655"/>
    </row>
    <row r="5084" spans="1:8">
      <c r="A5084" s="660" t="s">
        <v>19070</v>
      </c>
      <c r="B5084" s="402"/>
      <c r="C5084" s="403"/>
      <c r="D5084" s="404"/>
      <c r="E5084" s="655"/>
    </row>
    <row r="5085" spans="1:8">
      <c r="A5085" s="660" t="s">
        <v>19071</v>
      </c>
      <c r="B5085" s="402"/>
      <c r="C5085" s="403"/>
      <c r="D5085" s="404"/>
      <c r="E5085" s="655"/>
    </row>
    <row r="5086" spans="1:8">
      <c r="A5086" s="660" t="s">
        <v>19072</v>
      </c>
      <c r="B5086" s="402"/>
      <c r="C5086" s="403"/>
      <c r="D5086" s="404"/>
      <c r="E5086" s="655"/>
    </row>
    <row r="5087" spans="1:8">
      <c r="A5087" s="660" t="s">
        <v>19073</v>
      </c>
      <c r="B5087" s="402"/>
      <c r="C5087" s="403"/>
      <c r="D5087" s="404"/>
      <c r="E5087" s="655"/>
    </row>
    <row r="5088" spans="1:8">
      <c r="A5088" s="660" t="s">
        <v>19074</v>
      </c>
      <c r="B5088" s="402"/>
      <c r="C5088" s="403" t="s">
        <v>19115</v>
      </c>
      <c r="D5088" s="404"/>
      <c r="E5088" s="655"/>
    </row>
    <row r="5089" spans="1:8">
      <c r="A5089" s="660" t="s">
        <v>19075</v>
      </c>
      <c r="B5089" s="402"/>
      <c r="C5089" s="403"/>
      <c r="D5089" s="404" t="s">
        <v>19077</v>
      </c>
      <c r="E5089" s="655"/>
      <c r="F5089" s="400" t="s">
        <v>19078</v>
      </c>
      <c r="H5089" s="400" t="s">
        <v>19076</v>
      </c>
    </row>
    <row r="5090" spans="1:8">
      <c r="A5090" s="660" t="s">
        <v>19079</v>
      </c>
      <c r="B5090" s="402" t="s">
        <v>19080</v>
      </c>
      <c r="C5090" s="403"/>
      <c r="D5090" s="404" t="s">
        <v>19081</v>
      </c>
      <c r="E5090" s="655" t="s">
        <v>19082</v>
      </c>
    </row>
    <row r="5091" spans="1:8">
      <c r="A5091" s="660"/>
      <c r="B5091" s="402"/>
      <c r="C5091" s="403"/>
      <c r="D5091" s="404" t="s">
        <v>19083</v>
      </c>
      <c r="E5091" s="655" t="s">
        <v>19084</v>
      </c>
    </row>
    <row r="5092" spans="1:8">
      <c r="A5092" s="660">
        <v>3492</v>
      </c>
      <c r="B5092" s="402" t="s">
        <v>2835</v>
      </c>
      <c r="C5092" s="403" t="s">
        <v>108</v>
      </c>
      <c r="D5092" s="404" t="s">
        <v>18987</v>
      </c>
      <c r="E5092" s="655">
        <v>9.9499999999999993</v>
      </c>
    </row>
    <row r="5093" spans="1:8">
      <c r="A5093" s="660">
        <v>3491</v>
      </c>
      <c r="B5093" s="402" t="s">
        <v>2836</v>
      </c>
      <c r="C5093" s="403" t="s">
        <v>108</v>
      </c>
      <c r="D5093" s="404" t="s">
        <v>18987</v>
      </c>
      <c r="E5093" s="655">
        <v>8.27</v>
      </c>
    </row>
    <row r="5094" spans="1:8">
      <c r="A5094" s="660">
        <v>3493</v>
      </c>
      <c r="B5094" s="402" t="s">
        <v>2837</v>
      </c>
      <c r="C5094" s="403" t="s">
        <v>108</v>
      </c>
      <c r="D5094" s="404" t="s">
        <v>18987</v>
      </c>
      <c r="E5094" s="655">
        <v>19.32</v>
      </c>
    </row>
    <row r="5095" spans="1:8">
      <c r="A5095" s="660">
        <v>12628</v>
      </c>
      <c r="B5095" s="402" t="s">
        <v>2838</v>
      </c>
      <c r="C5095" s="403"/>
      <c r="D5095" s="404" t="s">
        <v>18987</v>
      </c>
      <c r="E5095" s="655">
        <v>5.62</v>
      </c>
      <c r="H5095" s="400" t="s">
        <v>108</v>
      </c>
    </row>
    <row r="5096" spans="1:8">
      <c r="A5096" s="660">
        <v>12629</v>
      </c>
      <c r="B5096" s="402" t="s">
        <v>2839</v>
      </c>
      <c r="C5096" s="403"/>
      <c r="D5096" s="404" t="s">
        <v>18987</v>
      </c>
      <c r="E5096" s="655">
        <v>6.1</v>
      </c>
      <c r="H5096" s="400" t="s">
        <v>108</v>
      </c>
    </row>
    <row r="5097" spans="1:8">
      <c r="A5097" s="660">
        <v>3481</v>
      </c>
      <c r="B5097" s="402" t="s">
        <v>2840</v>
      </c>
      <c r="C5097" s="403" t="s">
        <v>108</v>
      </c>
      <c r="D5097" s="404" t="s">
        <v>18987</v>
      </c>
      <c r="E5097" s="655">
        <v>10.08</v>
      </c>
    </row>
    <row r="5098" spans="1:8">
      <c r="A5098" s="660">
        <v>3510</v>
      </c>
      <c r="B5098" s="402" t="s">
        <v>2841</v>
      </c>
      <c r="C5098" s="403" t="s">
        <v>108</v>
      </c>
      <c r="D5098" s="404" t="s">
        <v>18987</v>
      </c>
      <c r="E5098" s="655">
        <v>8.84</v>
      </c>
    </row>
    <row r="5099" spans="1:8">
      <c r="A5099" s="660">
        <v>3508</v>
      </c>
      <c r="B5099" s="402" t="s">
        <v>2842</v>
      </c>
      <c r="C5099" s="403" t="s">
        <v>108</v>
      </c>
      <c r="D5099" s="404" t="s">
        <v>18991</v>
      </c>
      <c r="E5099" s="655">
        <v>20.13</v>
      </c>
    </row>
    <row r="5100" spans="1:8">
      <c r="A5100" s="660">
        <v>3489</v>
      </c>
      <c r="B5100" s="402" t="s">
        <v>20944</v>
      </c>
      <c r="C5100" s="403"/>
      <c r="D5100" s="404" t="s">
        <v>18987</v>
      </c>
      <c r="E5100" s="655">
        <v>8.9700000000000006</v>
      </c>
      <c r="H5100" s="400" t="s">
        <v>108</v>
      </c>
    </row>
    <row r="5101" spans="1:8">
      <c r="A5101" s="660">
        <v>20151</v>
      </c>
      <c r="B5101" s="402" t="s">
        <v>2843</v>
      </c>
      <c r="C5101" s="403" t="s">
        <v>108</v>
      </c>
      <c r="D5101" s="404" t="s">
        <v>18987</v>
      </c>
      <c r="E5101" s="655">
        <v>23.43</v>
      </c>
    </row>
    <row r="5102" spans="1:8">
      <c r="A5102" s="660">
        <v>20152</v>
      </c>
      <c r="B5102" s="402" t="s">
        <v>2844</v>
      </c>
      <c r="C5102" s="403" t="s">
        <v>108</v>
      </c>
      <c r="D5102" s="404" t="s">
        <v>18987</v>
      </c>
      <c r="E5102" s="655">
        <v>74.27</v>
      </c>
    </row>
    <row r="5103" spans="1:8">
      <c r="A5103" s="660">
        <v>20148</v>
      </c>
      <c r="B5103" s="402" t="s">
        <v>2845</v>
      </c>
      <c r="C5103" s="403" t="s">
        <v>108</v>
      </c>
      <c r="D5103" s="404" t="s">
        <v>18987</v>
      </c>
      <c r="E5103" s="655">
        <v>4.3099999999999996</v>
      </c>
    </row>
    <row r="5104" spans="1:8">
      <c r="A5104" s="660">
        <v>20149</v>
      </c>
      <c r="B5104" s="402" t="s">
        <v>2846</v>
      </c>
      <c r="C5104" s="403" t="s">
        <v>108</v>
      </c>
      <c r="D5104" s="404" t="s">
        <v>18987</v>
      </c>
      <c r="E5104" s="655">
        <v>6.48</v>
      </c>
    </row>
    <row r="5105" spans="1:6">
      <c r="A5105" s="660">
        <v>20150</v>
      </c>
      <c r="B5105" s="402" t="s">
        <v>2847</v>
      </c>
      <c r="C5105" s="403" t="s">
        <v>108</v>
      </c>
      <c r="D5105" s="404" t="s">
        <v>18987</v>
      </c>
      <c r="E5105" s="655">
        <v>17.04</v>
      </c>
    </row>
    <row r="5106" spans="1:6">
      <c r="A5106" s="660">
        <v>20157</v>
      </c>
      <c r="B5106" s="402" t="s">
        <v>2848</v>
      </c>
      <c r="C5106" s="403" t="s">
        <v>108</v>
      </c>
      <c r="D5106" s="404" t="s">
        <v>18987</v>
      </c>
      <c r="E5106" s="655">
        <v>29.12</v>
      </c>
    </row>
    <row r="5107" spans="1:6">
      <c r="A5107" s="660">
        <v>20158</v>
      </c>
      <c r="B5107" s="402" t="s">
        <v>2849</v>
      </c>
      <c r="C5107" s="403" t="s">
        <v>108</v>
      </c>
      <c r="D5107" s="404" t="s">
        <v>18987</v>
      </c>
      <c r="E5107" s="655">
        <v>95.54</v>
      </c>
    </row>
    <row r="5108" spans="1:6">
      <c r="A5108" s="660">
        <v>20154</v>
      </c>
      <c r="B5108" s="402" t="s">
        <v>2850</v>
      </c>
      <c r="C5108" s="403" t="s">
        <v>108</v>
      </c>
      <c r="D5108" s="404" t="s">
        <v>18987</v>
      </c>
      <c r="E5108" s="655">
        <v>4.74</v>
      </c>
    </row>
    <row r="5109" spans="1:6">
      <c r="A5109" s="660">
        <v>20155</v>
      </c>
      <c r="B5109" s="402" t="s">
        <v>2851</v>
      </c>
      <c r="C5109" s="403" t="s">
        <v>108</v>
      </c>
      <c r="D5109" s="404" t="s">
        <v>18987</v>
      </c>
      <c r="E5109" s="655">
        <v>7.42</v>
      </c>
    </row>
    <row r="5110" spans="1:6">
      <c r="A5110" s="660">
        <v>20156</v>
      </c>
      <c r="B5110" s="402" t="s">
        <v>2852</v>
      </c>
      <c r="C5110" s="403" t="s">
        <v>108</v>
      </c>
      <c r="D5110" s="404" t="s">
        <v>18987</v>
      </c>
      <c r="E5110" s="655">
        <v>17.649999999999999</v>
      </c>
    </row>
    <row r="5111" spans="1:6">
      <c r="A5111" s="660">
        <v>3512</v>
      </c>
      <c r="B5111" s="402" t="s">
        <v>20945</v>
      </c>
      <c r="C5111" s="403"/>
      <c r="D5111" s="404" t="s">
        <v>18987</v>
      </c>
      <c r="E5111" s="655">
        <v>131.47999999999999</v>
      </c>
      <c r="F5111" s="400" t="s">
        <v>108</v>
      </c>
    </row>
    <row r="5112" spans="1:6">
      <c r="A5112" s="660">
        <v>3499</v>
      </c>
      <c r="B5112" s="402" t="s">
        <v>20946</v>
      </c>
      <c r="C5112" s="403"/>
      <c r="D5112" s="404" t="s">
        <v>18987</v>
      </c>
      <c r="E5112" s="655">
        <v>0.55000000000000004</v>
      </c>
      <c r="F5112" s="400" t="s">
        <v>108</v>
      </c>
    </row>
    <row r="5113" spans="1:6">
      <c r="A5113" s="660">
        <v>3500</v>
      </c>
      <c r="B5113" s="402" t="s">
        <v>20947</v>
      </c>
      <c r="C5113" s="403"/>
      <c r="D5113" s="404" t="s">
        <v>18987</v>
      </c>
      <c r="E5113" s="655">
        <v>0.96</v>
      </c>
      <c r="F5113" s="400" t="s">
        <v>108</v>
      </c>
    </row>
    <row r="5114" spans="1:6">
      <c r="A5114" s="660">
        <v>3501</v>
      </c>
      <c r="B5114" s="402" t="s">
        <v>20948</v>
      </c>
      <c r="C5114" s="403"/>
      <c r="D5114" s="404" t="s">
        <v>18987</v>
      </c>
      <c r="E5114" s="655">
        <v>2.56</v>
      </c>
      <c r="F5114" s="400" t="s">
        <v>108</v>
      </c>
    </row>
    <row r="5115" spans="1:6">
      <c r="A5115" s="660">
        <v>3502</v>
      </c>
      <c r="B5115" s="402" t="s">
        <v>20949</v>
      </c>
      <c r="C5115" s="403"/>
      <c r="D5115" s="404" t="s">
        <v>18987</v>
      </c>
      <c r="E5115" s="655">
        <v>3.73</v>
      </c>
      <c r="F5115" s="400" t="s">
        <v>108</v>
      </c>
    </row>
    <row r="5116" spans="1:6">
      <c r="A5116" s="660">
        <v>3503</v>
      </c>
      <c r="B5116" s="402" t="s">
        <v>20950</v>
      </c>
      <c r="C5116" s="403"/>
      <c r="D5116" s="404" t="s">
        <v>18987</v>
      </c>
      <c r="E5116" s="655">
        <v>4.6399999999999997</v>
      </c>
      <c r="F5116" s="400" t="s">
        <v>108</v>
      </c>
    </row>
    <row r="5117" spans="1:6">
      <c r="A5117" s="660">
        <v>3477</v>
      </c>
      <c r="B5117" s="402" t="s">
        <v>20951</v>
      </c>
      <c r="C5117" s="403"/>
      <c r="D5117" s="404" t="s">
        <v>18987</v>
      </c>
      <c r="E5117" s="655">
        <v>16.7</v>
      </c>
      <c r="F5117" s="400" t="s">
        <v>108</v>
      </c>
    </row>
    <row r="5118" spans="1:6">
      <c r="A5118" s="660">
        <v>3478</v>
      </c>
      <c r="B5118" s="402" t="s">
        <v>20952</v>
      </c>
      <c r="C5118" s="403"/>
      <c r="D5118" s="404" t="s">
        <v>18987</v>
      </c>
      <c r="E5118" s="655">
        <v>40.47</v>
      </c>
      <c r="F5118" s="400" t="s">
        <v>108</v>
      </c>
    </row>
    <row r="5119" spans="1:6">
      <c r="A5119" s="660">
        <v>3525</v>
      </c>
      <c r="B5119" s="402" t="s">
        <v>20953</v>
      </c>
      <c r="C5119" s="403"/>
      <c r="D5119" s="404" t="s">
        <v>18987</v>
      </c>
      <c r="E5119" s="655">
        <v>45.84</v>
      </c>
      <c r="F5119" s="400" t="s">
        <v>108</v>
      </c>
    </row>
    <row r="5120" spans="1:6">
      <c r="A5120" s="660">
        <v>3511</v>
      </c>
      <c r="B5120" s="402" t="s">
        <v>20954</v>
      </c>
      <c r="C5120" s="403"/>
      <c r="D5120" s="404" t="s">
        <v>18987</v>
      </c>
      <c r="E5120" s="655">
        <v>54.83</v>
      </c>
      <c r="F5120" s="400" t="s">
        <v>108</v>
      </c>
    </row>
    <row r="5121" spans="1:8">
      <c r="A5121" s="660">
        <v>3104</v>
      </c>
      <c r="B5121" s="402" t="s">
        <v>20955</v>
      </c>
      <c r="C5121" s="403"/>
      <c r="D5121" s="404" t="s">
        <v>18987</v>
      </c>
      <c r="E5121" s="655">
        <v>329.65</v>
      </c>
      <c r="F5121" s="400" t="s">
        <v>139</v>
      </c>
    </row>
    <row r="5122" spans="1:8">
      <c r="A5122" s="660" t="s">
        <v>20956</v>
      </c>
      <c r="B5122" s="402"/>
      <c r="C5122" s="403"/>
      <c r="D5122" s="404"/>
      <c r="E5122" s="655"/>
    </row>
    <row r="5123" spans="1:8">
      <c r="A5123" s="660" t="s">
        <v>20957</v>
      </c>
      <c r="B5123" s="402"/>
      <c r="C5123" s="403"/>
      <c r="D5123" s="404"/>
      <c r="E5123" s="655"/>
    </row>
    <row r="5124" spans="1:8">
      <c r="A5124" s="660">
        <v>12032</v>
      </c>
      <c r="B5124" s="402" t="s">
        <v>2853</v>
      </c>
      <c r="C5124" s="403"/>
      <c r="D5124" s="404" t="s">
        <v>18987</v>
      </c>
      <c r="E5124" s="655">
        <v>21.58</v>
      </c>
      <c r="H5124" s="400" t="s">
        <v>798</v>
      </c>
    </row>
    <row r="5125" spans="1:8">
      <c r="A5125" s="660">
        <v>12030</v>
      </c>
      <c r="B5125" s="402" t="s">
        <v>2854</v>
      </c>
      <c r="C5125" s="403"/>
      <c r="D5125" s="404" t="s">
        <v>18987</v>
      </c>
      <c r="E5125" s="655">
        <v>24.52</v>
      </c>
      <c r="H5125" s="400" t="s">
        <v>798</v>
      </c>
    </row>
    <row r="5126" spans="1:8">
      <c r="A5126" s="660">
        <v>3593</v>
      </c>
      <c r="B5126" s="402" t="s">
        <v>2855</v>
      </c>
      <c r="C5126" s="403" t="s">
        <v>108</v>
      </c>
      <c r="D5126" s="404" t="s">
        <v>18987</v>
      </c>
      <c r="E5126" s="655">
        <v>46.12</v>
      </c>
    </row>
    <row r="5127" spans="1:8">
      <c r="A5127" s="660">
        <v>3588</v>
      </c>
      <c r="B5127" s="402" t="s">
        <v>2856</v>
      </c>
      <c r="C5127" s="403" t="s">
        <v>108</v>
      </c>
      <c r="D5127" s="404" t="s">
        <v>18987</v>
      </c>
      <c r="E5127" s="655">
        <v>34.36</v>
      </c>
    </row>
    <row r="5128" spans="1:8">
      <c r="A5128" s="660">
        <v>3585</v>
      </c>
      <c r="B5128" s="402" t="s">
        <v>2857</v>
      </c>
      <c r="C5128" s="403" t="s">
        <v>108</v>
      </c>
      <c r="D5128" s="404" t="s">
        <v>18987</v>
      </c>
      <c r="E5128" s="655">
        <v>8.59</v>
      </c>
    </row>
    <row r="5129" spans="1:8">
      <c r="A5129" s="660">
        <v>3587</v>
      </c>
      <c r="B5129" s="402" t="s">
        <v>2858</v>
      </c>
      <c r="C5129" s="403" t="s">
        <v>108</v>
      </c>
      <c r="D5129" s="404" t="s">
        <v>18987</v>
      </c>
      <c r="E5129" s="655">
        <v>23.19</v>
      </c>
    </row>
    <row r="5130" spans="1:8">
      <c r="A5130" s="660">
        <v>3590</v>
      </c>
      <c r="B5130" s="402" t="s">
        <v>2859</v>
      </c>
      <c r="C5130" s="403" t="s">
        <v>108</v>
      </c>
      <c r="D5130" s="404" t="s">
        <v>18987</v>
      </c>
      <c r="E5130" s="655">
        <v>111.64</v>
      </c>
    </row>
    <row r="5131" spans="1:8">
      <c r="A5131" s="660">
        <v>3589</v>
      </c>
      <c r="B5131" s="402" t="s">
        <v>2860</v>
      </c>
      <c r="C5131" s="403" t="s">
        <v>108</v>
      </c>
      <c r="D5131" s="404" t="s">
        <v>18987</v>
      </c>
      <c r="E5131" s="655">
        <v>75.459999999999994</v>
      </c>
    </row>
    <row r="5132" spans="1:8">
      <c r="A5132" s="660">
        <v>3586</v>
      </c>
      <c r="B5132" s="402" t="s">
        <v>2861</v>
      </c>
      <c r="C5132" s="403" t="s">
        <v>108</v>
      </c>
      <c r="D5132" s="404" t="s">
        <v>18987</v>
      </c>
      <c r="E5132" s="655">
        <v>15.78</v>
      </c>
    </row>
    <row r="5133" spans="1:8">
      <c r="A5133" s="660">
        <v>3592</v>
      </c>
      <c r="B5133" s="402" t="s">
        <v>2862</v>
      </c>
      <c r="C5133" s="403" t="s">
        <v>108</v>
      </c>
      <c r="D5133" s="404" t="s">
        <v>18987</v>
      </c>
      <c r="E5133" s="655">
        <v>170.28</v>
      </c>
    </row>
    <row r="5134" spans="1:8">
      <c r="A5134" s="660">
        <v>3591</v>
      </c>
      <c r="B5134" s="402" t="s">
        <v>2863</v>
      </c>
      <c r="C5134" s="403" t="s">
        <v>108</v>
      </c>
      <c r="D5134" s="404" t="s">
        <v>18987</v>
      </c>
      <c r="E5134" s="655">
        <v>293.91000000000003</v>
      </c>
    </row>
    <row r="5135" spans="1:8">
      <c r="A5135" s="660">
        <v>10908</v>
      </c>
      <c r="B5135" s="402" t="s">
        <v>20958</v>
      </c>
      <c r="C5135" s="403"/>
      <c r="D5135" s="404" t="s">
        <v>18987</v>
      </c>
      <c r="E5135" s="655">
        <v>10.31</v>
      </c>
      <c r="H5135" s="400" t="s">
        <v>108</v>
      </c>
    </row>
    <row r="5136" spans="1:8">
      <c r="A5136" s="660" t="s">
        <v>20913</v>
      </c>
      <c r="B5136" s="402"/>
      <c r="C5136" s="403"/>
      <c r="D5136" s="404"/>
      <c r="E5136" s="655"/>
    </row>
    <row r="5137" spans="1:8">
      <c r="A5137" s="660">
        <v>10909</v>
      </c>
      <c r="B5137" s="402" t="s">
        <v>20959</v>
      </c>
      <c r="C5137" s="403"/>
      <c r="D5137" s="404" t="s">
        <v>18987</v>
      </c>
      <c r="E5137" s="655">
        <v>12.53</v>
      </c>
      <c r="H5137" s="400" t="s">
        <v>108</v>
      </c>
    </row>
    <row r="5138" spans="1:8">
      <c r="A5138" s="660" t="s">
        <v>20913</v>
      </c>
      <c r="B5138" s="402"/>
      <c r="C5138" s="403"/>
      <c r="D5138" s="404"/>
      <c r="E5138" s="655"/>
    </row>
    <row r="5139" spans="1:8">
      <c r="A5139" s="660">
        <v>3669</v>
      </c>
      <c r="B5139" s="402" t="s">
        <v>20960</v>
      </c>
      <c r="C5139" s="403"/>
      <c r="D5139" s="404" t="s">
        <v>18987</v>
      </c>
      <c r="E5139" s="655">
        <v>7.55</v>
      </c>
      <c r="H5139" s="400" t="s">
        <v>108</v>
      </c>
    </row>
    <row r="5140" spans="1:8">
      <c r="A5140" s="660" t="s">
        <v>19024</v>
      </c>
      <c r="B5140" s="402"/>
      <c r="C5140" s="403"/>
      <c r="D5140" s="404"/>
      <c r="E5140" s="655"/>
    </row>
    <row r="5141" spans="1:8">
      <c r="A5141" s="660" t="s">
        <v>19067</v>
      </c>
      <c r="B5141" s="402"/>
      <c r="C5141" s="403"/>
      <c r="D5141" s="404"/>
      <c r="E5141" s="655"/>
      <c r="H5141" s="400" t="s">
        <v>19068</v>
      </c>
    </row>
    <row r="5142" spans="1:8">
      <c r="A5142" s="660" t="s">
        <v>19069</v>
      </c>
      <c r="B5142" s="402"/>
      <c r="C5142" s="403"/>
      <c r="D5142" s="404"/>
      <c r="E5142" s="655"/>
    </row>
    <row r="5143" spans="1:8">
      <c r="A5143" s="660" t="s">
        <v>19070</v>
      </c>
      <c r="B5143" s="402"/>
      <c r="C5143" s="403"/>
      <c r="D5143" s="404"/>
      <c r="E5143" s="655"/>
    </row>
    <row r="5144" spans="1:8">
      <c r="A5144" s="660" t="s">
        <v>19071</v>
      </c>
      <c r="B5144" s="402"/>
      <c r="C5144" s="403"/>
      <c r="D5144" s="404"/>
      <c r="E5144" s="655"/>
    </row>
    <row r="5145" spans="1:8">
      <c r="A5145" s="660" t="s">
        <v>19072</v>
      </c>
      <c r="B5145" s="402"/>
      <c r="C5145" s="403"/>
      <c r="D5145" s="404"/>
      <c r="E5145" s="655"/>
    </row>
    <row r="5146" spans="1:8">
      <c r="A5146" s="660" t="s">
        <v>19073</v>
      </c>
      <c r="B5146" s="402"/>
      <c r="C5146" s="403"/>
      <c r="D5146" s="404"/>
      <c r="E5146" s="655"/>
    </row>
    <row r="5147" spans="1:8">
      <c r="A5147" s="660" t="s">
        <v>19074</v>
      </c>
      <c r="B5147" s="402"/>
      <c r="C5147" s="403" t="s">
        <v>19115</v>
      </c>
      <c r="D5147" s="404"/>
      <c r="E5147" s="655"/>
    </row>
    <row r="5148" spans="1:8">
      <c r="A5148" s="660" t="s">
        <v>19075</v>
      </c>
      <c r="B5148" s="402"/>
      <c r="C5148" s="403"/>
      <c r="D5148" s="404" t="s">
        <v>19077</v>
      </c>
      <c r="E5148" s="655"/>
      <c r="F5148" s="400" t="s">
        <v>19078</v>
      </c>
      <c r="H5148" s="400" t="s">
        <v>19076</v>
      </c>
    </row>
    <row r="5149" spans="1:8">
      <c r="A5149" s="660" t="s">
        <v>19079</v>
      </c>
      <c r="B5149" s="402" t="s">
        <v>19080</v>
      </c>
      <c r="C5149" s="403"/>
      <c r="D5149" s="404" t="s">
        <v>19081</v>
      </c>
      <c r="E5149" s="655" t="s">
        <v>19082</v>
      </c>
    </row>
    <row r="5150" spans="1:8">
      <c r="A5150" s="660"/>
      <c r="B5150" s="402"/>
      <c r="C5150" s="403"/>
      <c r="D5150" s="404" t="s">
        <v>19083</v>
      </c>
      <c r="E5150" s="655" t="s">
        <v>19084</v>
      </c>
    </row>
    <row r="5151" spans="1:8">
      <c r="A5151" s="660" t="s">
        <v>20913</v>
      </c>
      <c r="B5151" s="402"/>
      <c r="C5151" s="403"/>
      <c r="D5151" s="404"/>
      <c r="E5151" s="655"/>
    </row>
    <row r="5152" spans="1:8">
      <c r="A5152" s="660">
        <v>20138</v>
      </c>
      <c r="B5152" s="402" t="s">
        <v>20961</v>
      </c>
      <c r="C5152" s="403"/>
      <c r="D5152" s="404" t="s">
        <v>18987</v>
      </c>
      <c r="E5152" s="655">
        <v>61.81</v>
      </c>
      <c r="H5152" s="400" t="s">
        <v>108</v>
      </c>
    </row>
    <row r="5153" spans="1:8">
      <c r="A5153" s="660" t="s">
        <v>20913</v>
      </c>
      <c r="B5153" s="402"/>
      <c r="C5153" s="403"/>
      <c r="D5153" s="404"/>
      <c r="E5153" s="655"/>
    </row>
    <row r="5154" spans="1:8">
      <c r="A5154" s="660">
        <v>20139</v>
      </c>
      <c r="B5154" s="402" t="s">
        <v>2864</v>
      </c>
      <c r="C5154" s="403"/>
      <c r="D5154" s="404" t="s">
        <v>18987</v>
      </c>
      <c r="E5154" s="655">
        <v>66.39</v>
      </c>
      <c r="F5154" s="400" t="s">
        <v>108</v>
      </c>
    </row>
    <row r="5155" spans="1:8">
      <c r="A5155" s="660">
        <v>3668</v>
      </c>
      <c r="B5155" s="402" t="s">
        <v>20962</v>
      </c>
      <c r="C5155" s="403"/>
      <c r="D5155" s="404" t="s">
        <v>18987</v>
      </c>
      <c r="E5155" s="655">
        <v>24.83</v>
      </c>
      <c r="H5155" s="400" t="s">
        <v>108</v>
      </c>
    </row>
    <row r="5156" spans="1:8">
      <c r="A5156" s="660" t="s">
        <v>19424</v>
      </c>
      <c r="B5156" s="402"/>
      <c r="C5156" s="403"/>
      <c r="D5156" s="404"/>
      <c r="E5156" s="655"/>
    </row>
    <row r="5157" spans="1:8">
      <c r="A5157" s="660">
        <v>3656</v>
      </c>
      <c r="B5157" s="402" t="s">
        <v>20963</v>
      </c>
      <c r="C5157" s="403"/>
      <c r="D5157" s="404" t="s">
        <v>18987</v>
      </c>
      <c r="E5157" s="655">
        <v>12.53</v>
      </c>
      <c r="H5157" s="400" t="s">
        <v>108</v>
      </c>
    </row>
    <row r="5158" spans="1:8">
      <c r="A5158" s="660" t="s">
        <v>19424</v>
      </c>
      <c r="B5158" s="402"/>
      <c r="C5158" s="403"/>
      <c r="D5158" s="404"/>
      <c r="E5158" s="655"/>
    </row>
    <row r="5159" spans="1:8">
      <c r="A5159" s="660">
        <v>3632</v>
      </c>
      <c r="B5159" s="402" t="s">
        <v>2865</v>
      </c>
      <c r="C5159" s="403" t="s">
        <v>108</v>
      </c>
      <c r="D5159" s="404" t="s">
        <v>18980</v>
      </c>
      <c r="E5159" s="655">
        <v>139.01</v>
      </c>
    </row>
    <row r="5160" spans="1:8">
      <c r="A5160" s="660">
        <v>3638</v>
      </c>
      <c r="B5160" s="402" t="s">
        <v>2866</v>
      </c>
      <c r="C5160" s="403" t="s">
        <v>108</v>
      </c>
      <c r="D5160" s="404" t="s">
        <v>18980</v>
      </c>
      <c r="E5160" s="655">
        <v>2445.65</v>
      </c>
    </row>
    <row r="5161" spans="1:8">
      <c r="A5161" s="660">
        <v>3604</v>
      </c>
      <c r="B5161" s="402" t="s">
        <v>2867</v>
      </c>
      <c r="C5161" s="403" t="s">
        <v>108</v>
      </c>
      <c r="D5161" s="404" t="s">
        <v>18980</v>
      </c>
      <c r="E5161" s="655">
        <v>3308.89</v>
      </c>
    </row>
    <row r="5162" spans="1:8">
      <c r="A5162" s="660">
        <v>3595</v>
      </c>
      <c r="B5162" s="402" t="s">
        <v>2868</v>
      </c>
      <c r="C5162" s="403" t="s">
        <v>108</v>
      </c>
      <c r="D5162" s="404" t="s">
        <v>18980</v>
      </c>
      <c r="E5162" s="655">
        <v>302.73</v>
      </c>
    </row>
    <row r="5163" spans="1:8">
      <c r="A5163" s="660">
        <v>3596</v>
      </c>
      <c r="B5163" s="402" t="s">
        <v>2869</v>
      </c>
      <c r="C5163" s="403" t="s">
        <v>108</v>
      </c>
      <c r="D5163" s="404" t="s">
        <v>18980</v>
      </c>
      <c r="E5163" s="655">
        <v>358.49</v>
      </c>
    </row>
    <row r="5164" spans="1:8">
      <c r="A5164" s="660">
        <v>3635</v>
      </c>
      <c r="B5164" s="402" t="s">
        <v>2870</v>
      </c>
      <c r="C5164" s="403" t="s">
        <v>108</v>
      </c>
      <c r="D5164" s="404" t="s">
        <v>18980</v>
      </c>
      <c r="E5164" s="655">
        <v>587.99</v>
      </c>
    </row>
    <row r="5165" spans="1:8">
      <c r="A5165" s="660">
        <v>3597</v>
      </c>
      <c r="B5165" s="402" t="s">
        <v>2871</v>
      </c>
      <c r="C5165" s="403" t="s">
        <v>108</v>
      </c>
      <c r="D5165" s="404" t="s">
        <v>18980</v>
      </c>
      <c r="E5165" s="655">
        <v>843.5</v>
      </c>
    </row>
    <row r="5166" spans="1:8">
      <c r="A5166" s="660">
        <v>3639</v>
      </c>
      <c r="B5166" s="402" t="s">
        <v>2872</v>
      </c>
      <c r="C5166" s="403" t="s">
        <v>108</v>
      </c>
      <c r="D5166" s="404" t="s">
        <v>18980</v>
      </c>
      <c r="E5166" s="655">
        <v>915.29</v>
      </c>
    </row>
    <row r="5167" spans="1:8">
      <c r="A5167" s="660">
        <v>3598</v>
      </c>
      <c r="B5167" s="402" t="s">
        <v>2873</v>
      </c>
      <c r="C5167" s="403" t="s">
        <v>108</v>
      </c>
      <c r="D5167" s="404" t="s">
        <v>18980</v>
      </c>
      <c r="E5167" s="655">
        <v>981.68</v>
      </c>
    </row>
    <row r="5168" spans="1:8">
      <c r="A5168" s="660">
        <v>3599</v>
      </c>
      <c r="B5168" s="402" t="s">
        <v>2874</v>
      </c>
      <c r="C5168" s="403" t="s">
        <v>108</v>
      </c>
      <c r="D5168" s="404" t="s">
        <v>18980</v>
      </c>
      <c r="E5168" s="655">
        <v>1173.25</v>
      </c>
    </row>
    <row r="5169" spans="1:5">
      <c r="A5169" s="660">
        <v>3600</v>
      </c>
      <c r="B5169" s="402" t="s">
        <v>2875</v>
      </c>
      <c r="C5169" s="403" t="s">
        <v>108</v>
      </c>
      <c r="D5169" s="404" t="s">
        <v>18980</v>
      </c>
      <c r="E5169" s="655">
        <v>1238.43</v>
      </c>
    </row>
    <row r="5170" spans="1:5">
      <c r="A5170" s="660">
        <v>3601</v>
      </c>
      <c r="B5170" s="402" t="s">
        <v>2876</v>
      </c>
      <c r="C5170" s="403" t="s">
        <v>108</v>
      </c>
      <c r="D5170" s="404" t="s">
        <v>18980</v>
      </c>
      <c r="E5170" s="655">
        <v>1638.07</v>
      </c>
    </row>
    <row r="5171" spans="1:5">
      <c r="A5171" s="660">
        <v>3602</v>
      </c>
      <c r="B5171" s="402" t="s">
        <v>2877</v>
      </c>
      <c r="C5171" s="403" t="s">
        <v>108</v>
      </c>
      <c r="D5171" s="404" t="s">
        <v>18980</v>
      </c>
      <c r="E5171" s="655">
        <v>1499.09</v>
      </c>
    </row>
    <row r="5172" spans="1:5">
      <c r="A5172" s="660">
        <v>3603</v>
      </c>
      <c r="B5172" s="402" t="s">
        <v>2878</v>
      </c>
      <c r="C5172" s="403" t="s">
        <v>108</v>
      </c>
      <c r="D5172" s="404" t="s">
        <v>18980</v>
      </c>
      <c r="E5172" s="655">
        <v>2141.65</v>
      </c>
    </row>
    <row r="5173" spans="1:5">
      <c r="A5173" s="660">
        <v>3637</v>
      </c>
      <c r="B5173" s="402" t="s">
        <v>2879</v>
      </c>
      <c r="C5173" s="403" t="s">
        <v>108</v>
      </c>
      <c r="D5173" s="404" t="s">
        <v>18980</v>
      </c>
      <c r="E5173" s="655">
        <v>247.42</v>
      </c>
    </row>
    <row r="5174" spans="1:5">
      <c r="A5174" s="660">
        <v>3608</v>
      </c>
      <c r="B5174" s="402" t="s">
        <v>2880</v>
      </c>
      <c r="C5174" s="403" t="s">
        <v>108</v>
      </c>
      <c r="D5174" s="404" t="s">
        <v>18980</v>
      </c>
      <c r="E5174" s="655">
        <v>843.5</v>
      </c>
    </row>
    <row r="5175" spans="1:5">
      <c r="A5175" s="660">
        <v>3609</v>
      </c>
      <c r="B5175" s="402" t="s">
        <v>2881</v>
      </c>
      <c r="C5175" s="403" t="s">
        <v>108</v>
      </c>
      <c r="D5175" s="404" t="s">
        <v>18980</v>
      </c>
      <c r="E5175" s="655">
        <v>915.29</v>
      </c>
    </row>
    <row r="5176" spans="1:5">
      <c r="A5176" s="660">
        <v>3610</v>
      </c>
      <c r="B5176" s="402" t="s">
        <v>2882</v>
      </c>
      <c r="C5176" s="403" t="s">
        <v>108</v>
      </c>
      <c r="D5176" s="404" t="s">
        <v>18980</v>
      </c>
      <c r="E5176" s="655">
        <v>981.68</v>
      </c>
    </row>
    <row r="5177" spans="1:5">
      <c r="A5177" s="660">
        <v>3634</v>
      </c>
      <c r="B5177" s="402" t="s">
        <v>2883</v>
      </c>
      <c r="C5177" s="403" t="s">
        <v>108</v>
      </c>
      <c r="D5177" s="404" t="s">
        <v>18980</v>
      </c>
      <c r="E5177" s="655">
        <v>1292.1600000000001</v>
      </c>
    </row>
    <row r="5178" spans="1:5">
      <c r="A5178" s="660">
        <v>3611</v>
      </c>
      <c r="B5178" s="402" t="s">
        <v>2884</v>
      </c>
      <c r="C5178" s="403" t="s">
        <v>108</v>
      </c>
      <c r="D5178" s="404" t="s">
        <v>18980</v>
      </c>
      <c r="E5178" s="655">
        <v>1363.94</v>
      </c>
    </row>
    <row r="5179" spans="1:5">
      <c r="A5179" s="660">
        <v>3612</v>
      </c>
      <c r="B5179" s="402" t="s">
        <v>2885</v>
      </c>
      <c r="C5179" s="403" t="s">
        <v>108</v>
      </c>
      <c r="D5179" s="404" t="s">
        <v>18980</v>
      </c>
      <c r="E5179" s="655">
        <v>1638.05</v>
      </c>
    </row>
    <row r="5180" spans="1:5">
      <c r="A5180" s="660">
        <v>3613</v>
      </c>
      <c r="B5180" s="402" t="s">
        <v>2886</v>
      </c>
      <c r="C5180" s="403" t="s">
        <v>108</v>
      </c>
      <c r="D5180" s="404" t="s">
        <v>18980</v>
      </c>
      <c r="E5180" s="655">
        <v>1942.98</v>
      </c>
    </row>
    <row r="5181" spans="1:5">
      <c r="A5181" s="660">
        <v>3633</v>
      </c>
      <c r="B5181" s="402" t="s">
        <v>2887</v>
      </c>
      <c r="C5181" s="403" t="s">
        <v>108</v>
      </c>
      <c r="D5181" s="404" t="s">
        <v>18980</v>
      </c>
      <c r="E5181" s="655">
        <v>2917.1</v>
      </c>
    </row>
    <row r="5182" spans="1:5">
      <c r="A5182" s="660">
        <v>3614</v>
      </c>
      <c r="B5182" s="402" t="s">
        <v>2888</v>
      </c>
      <c r="C5182" s="403" t="s">
        <v>108</v>
      </c>
      <c r="D5182" s="404" t="s">
        <v>18980</v>
      </c>
      <c r="E5182" s="655">
        <v>2888.11</v>
      </c>
    </row>
    <row r="5183" spans="1:5">
      <c r="A5183" s="660">
        <v>3615</v>
      </c>
      <c r="B5183" s="402" t="s">
        <v>2889</v>
      </c>
      <c r="C5183" s="403" t="s">
        <v>108</v>
      </c>
      <c r="D5183" s="404" t="s">
        <v>18980</v>
      </c>
      <c r="E5183" s="655">
        <v>3614.91</v>
      </c>
    </row>
    <row r="5184" spans="1:5">
      <c r="A5184" s="660">
        <v>3617</v>
      </c>
      <c r="B5184" s="402" t="s">
        <v>2890</v>
      </c>
      <c r="C5184" s="403" t="s">
        <v>108</v>
      </c>
      <c r="D5184" s="404" t="s">
        <v>18980</v>
      </c>
      <c r="E5184" s="655">
        <v>336.2</v>
      </c>
    </row>
    <row r="5185" spans="1:8">
      <c r="A5185" s="660">
        <v>3629</v>
      </c>
      <c r="B5185" s="402" t="s">
        <v>2891</v>
      </c>
      <c r="C5185" s="403" t="s">
        <v>108</v>
      </c>
      <c r="D5185" s="404" t="s">
        <v>18980</v>
      </c>
      <c r="E5185" s="655">
        <v>646.08000000000004</v>
      </c>
    </row>
    <row r="5186" spans="1:8">
      <c r="A5186" s="660">
        <v>3618</v>
      </c>
      <c r="B5186" s="402" t="s">
        <v>2892</v>
      </c>
      <c r="C5186" s="403" t="s">
        <v>108</v>
      </c>
      <c r="D5186" s="404" t="s">
        <v>18980</v>
      </c>
      <c r="E5186" s="655">
        <v>587.99</v>
      </c>
    </row>
    <row r="5187" spans="1:8">
      <c r="A5187" s="660">
        <v>3619</v>
      </c>
      <c r="B5187" s="402" t="s">
        <v>2893</v>
      </c>
      <c r="C5187" s="403" t="s">
        <v>108</v>
      </c>
      <c r="D5187" s="404" t="s">
        <v>18980</v>
      </c>
      <c r="E5187" s="655">
        <v>933.24</v>
      </c>
    </row>
    <row r="5188" spans="1:8">
      <c r="A5188" s="660">
        <v>3628</v>
      </c>
      <c r="B5188" s="402" t="s">
        <v>2894</v>
      </c>
      <c r="C5188" s="403" t="s">
        <v>108</v>
      </c>
      <c r="D5188" s="404" t="s">
        <v>18980</v>
      </c>
      <c r="E5188" s="655">
        <v>1005.02</v>
      </c>
    </row>
    <row r="5189" spans="1:8">
      <c r="A5189" s="660">
        <v>3620</v>
      </c>
      <c r="B5189" s="402" t="s">
        <v>2895</v>
      </c>
      <c r="C5189" s="403" t="s">
        <v>108</v>
      </c>
      <c r="D5189" s="404" t="s">
        <v>18980</v>
      </c>
      <c r="E5189" s="655">
        <v>1292.18</v>
      </c>
    </row>
    <row r="5190" spans="1:8">
      <c r="A5190" s="660">
        <v>3627</v>
      </c>
      <c r="B5190" s="402" t="s">
        <v>2896</v>
      </c>
      <c r="C5190" s="403" t="s">
        <v>108</v>
      </c>
      <c r="D5190" s="404" t="s">
        <v>18980</v>
      </c>
      <c r="E5190" s="655">
        <v>1417.8</v>
      </c>
    </row>
    <row r="5191" spans="1:8">
      <c r="A5191" s="660">
        <v>3621</v>
      </c>
      <c r="B5191" s="402" t="s">
        <v>2897</v>
      </c>
      <c r="C5191" s="403" t="s">
        <v>108</v>
      </c>
      <c r="D5191" s="404" t="s">
        <v>18980</v>
      </c>
      <c r="E5191" s="655">
        <v>1507.53</v>
      </c>
    </row>
    <row r="5192" spans="1:8">
      <c r="A5192" s="660">
        <v>3626</v>
      </c>
      <c r="B5192" s="402" t="s">
        <v>2898</v>
      </c>
      <c r="C5192" s="403" t="s">
        <v>108</v>
      </c>
      <c r="D5192" s="404" t="s">
        <v>18980</v>
      </c>
      <c r="E5192" s="655">
        <v>1638.05</v>
      </c>
    </row>
    <row r="5193" spans="1:8">
      <c r="A5193" s="660">
        <v>3622</v>
      </c>
      <c r="B5193" s="402" t="s">
        <v>2899</v>
      </c>
      <c r="C5193" s="403" t="s">
        <v>108</v>
      </c>
      <c r="D5193" s="404" t="s">
        <v>18980</v>
      </c>
      <c r="E5193" s="655">
        <v>1942.59</v>
      </c>
    </row>
    <row r="5194" spans="1:8">
      <c r="A5194" s="660">
        <v>3625</v>
      </c>
      <c r="B5194" s="402" t="s">
        <v>2900</v>
      </c>
      <c r="C5194" s="403" t="s">
        <v>108</v>
      </c>
      <c r="D5194" s="404" t="s">
        <v>18980</v>
      </c>
      <c r="E5194" s="655">
        <v>2917.1</v>
      </c>
    </row>
    <row r="5195" spans="1:8">
      <c r="A5195" s="660">
        <v>3623</v>
      </c>
      <c r="B5195" s="402" t="s">
        <v>2901</v>
      </c>
      <c r="C5195" s="403" t="s">
        <v>108</v>
      </c>
      <c r="D5195" s="404" t="s">
        <v>18980</v>
      </c>
      <c r="E5195" s="655">
        <v>3920.94</v>
      </c>
    </row>
    <row r="5196" spans="1:8">
      <c r="A5196" s="660">
        <v>3624</v>
      </c>
      <c r="B5196" s="402" t="s">
        <v>2902</v>
      </c>
      <c r="C5196" s="403" t="s">
        <v>108</v>
      </c>
      <c r="D5196" s="404" t="s">
        <v>18980</v>
      </c>
      <c r="E5196" s="655">
        <v>4367.2299999999996</v>
      </c>
    </row>
    <row r="5197" spans="1:8">
      <c r="A5197" s="660">
        <v>3607</v>
      </c>
      <c r="B5197" s="402" t="s">
        <v>2903</v>
      </c>
      <c r="C5197" s="403" t="s">
        <v>108</v>
      </c>
      <c r="D5197" s="404" t="s">
        <v>18980</v>
      </c>
      <c r="E5197" s="655">
        <v>336.2</v>
      </c>
    </row>
    <row r="5198" spans="1:8">
      <c r="A5198" s="660" t="s">
        <v>19024</v>
      </c>
      <c r="B5198" s="402"/>
      <c r="C5198" s="403"/>
      <c r="D5198" s="404"/>
      <c r="E5198" s="655"/>
    </row>
    <row r="5199" spans="1:8">
      <c r="A5199" s="660" t="s">
        <v>19067</v>
      </c>
      <c r="B5199" s="402"/>
      <c r="C5199" s="403"/>
      <c r="D5199" s="404"/>
      <c r="E5199" s="655"/>
      <c r="H5199" s="400" t="s">
        <v>19068</v>
      </c>
    </row>
    <row r="5200" spans="1:8">
      <c r="A5200" s="660" t="s">
        <v>19069</v>
      </c>
      <c r="B5200" s="402"/>
      <c r="C5200" s="403"/>
      <c r="D5200" s="404"/>
      <c r="E5200" s="655"/>
    </row>
    <row r="5201" spans="1:8">
      <c r="A5201" s="660" t="s">
        <v>19070</v>
      </c>
      <c r="B5201" s="402"/>
      <c r="C5201" s="403"/>
      <c r="D5201" s="404"/>
      <c r="E5201" s="655"/>
    </row>
    <row r="5202" spans="1:8">
      <c r="A5202" s="660" t="s">
        <v>19071</v>
      </c>
      <c r="B5202" s="402"/>
      <c r="C5202" s="403"/>
      <c r="D5202" s="404"/>
      <c r="E5202" s="655"/>
    </row>
    <row r="5203" spans="1:8">
      <c r="A5203" s="660" t="s">
        <v>19072</v>
      </c>
      <c r="B5203" s="402"/>
      <c r="C5203" s="403"/>
      <c r="D5203" s="404"/>
      <c r="E5203" s="655"/>
    </row>
    <row r="5204" spans="1:8">
      <c r="A5204" s="660" t="s">
        <v>19073</v>
      </c>
      <c r="B5204" s="402"/>
      <c r="C5204" s="403"/>
      <c r="D5204" s="404"/>
      <c r="E5204" s="655"/>
    </row>
    <row r="5205" spans="1:8">
      <c r="A5205" s="660" t="s">
        <v>19074</v>
      </c>
      <c r="B5205" s="402"/>
      <c r="C5205" s="403" t="s">
        <v>19115</v>
      </c>
      <c r="D5205" s="404"/>
      <c r="E5205" s="655"/>
    </row>
    <row r="5206" spans="1:8">
      <c r="A5206" s="660" t="s">
        <v>19075</v>
      </c>
      <c r="B5206" s="402"/>
      <c r="C5206" s="403"/>
      <c r="D5206" s="404" t="s">
        <v>19077</v>
      </c>
      <c r="E5206" s="655"/>
      <c r="F5206" s="400" t="s">
        <v>19078</v>
      </c>
      <c r="H5206" s="400" t="s">
        <v>19076</v>
      </c>
    </row>
    <row r="5207" spans="1:8">
      <c r="A5207" s="660" t="s">
        <v>19079</v>
      </c>
      <c r="B5207" s="402" t="s">
        <v>19080</v>
      </c>
      <c r="C5207" s="403"/>
      <c r="D5207" s="404" t="s">
        <v>19081</v>
      </c>
      <c r="E5207" s="655" t="s">
        <v>19082</v>
      </c>
    </row>
    <row r="5208" spans="1:8">
      <c r="A5208" s="660"/>
      <c r="B5208" s="402"/>
      <c r="C5208" s="403"/>
      <c r="D5208" s="404" t="s">
        <v>19083</v>
      </c>
      <c r="E5208" s="655" t="s">
        <v>19084</v>
      </c>
    </row>
    <row r="5209" spans="1:8">
      <c r="A5209" s="660">
        <v>10911</v>
      </c>
      <c r="B5209" s="402" t="s">
        <v>20964</v>
      </c>
      <c r="C5209" s="403"/>
      <c r="D5209" s="404" t="s">
        <v>18987</v>
      </c>
      <c r="E5209" s="655">
        <v>11.87</v>
      </c>
      <c r="H5209" s="400" t="s">
        <v>108</v>
      </c>
    </row>
    <row r="5210" spans="1:8">
      <c r="A5210" s="660">
        <v>3654</v>
      </c>
      <c r="B5210" s="402" t="s">
        <v>20965</v>
      </c>
      <c r="C5210" s="403" t="s">
        <v>108</v>
      </c>
      <c r="D5210" s="404" t="s">
        <v>18987</v>
      </c>
      <c r="E5210" s="655">
        <v>7.79</v>
      </c>
    </row>
    <row r="5211" spans="1:8">
      <c r="A5211" s="660">
        <v>3663</v>
      </c>
      <c r="B5211" s="402" t="s">
        <v>20966</v>
      </c>
      <c r="C5211" s="403" t="s">
        <v>108</v>
      </c>
      <c r="D5211" s="404" t="s">
        <v>18987</v>
      </c>
      <c r="E5211" s="655">
        <v>15.71</v>
      </c>
    </row>
    <row r="5212" spans="1:8">
      <c r="A5212" s="660">
        <v>3664</v>
      </c>
      <c r="B5212" s="402" t="s">
        <v>20967</v>
      </c>
      <c r="C5212" s="403" t="s">
        <v>108</v>
      </c>
      <c r="D5212" s="404" t="s">
        <v>18987</v>
      </c>
      <c r="E5212" s="655">
        <v>8.99</v>
      </c>
    </row>
    <row r="5213" spans="1:8">
      <c r="A5213" s="660">
        <v>3655</v>
      </c>
      <c r="B5213" s="402" t="s">
        <v>2904</v>
      </c>
      <c r="C5213" s="403" t="s">
        <v>108</v>
      </c>
      <c r="D5213" s="404" t="s">
        <v>18987</v>
      </c>
      <c r="E5213" s="655">
        <v>30.87</v>
      </c>
    </row>
    <row r="5214" spans="1:8">
      <c r="A5214" s="660">
        <v>3657</v>
      </c>
      <c r="B5214" s="402" t="s">
        <v>2905</v>
      </c>
      <c r="C5214" s="403" t="s">
        <v>108</v>
      </c>
      <c r="D5214" s="404" t="s">
        <v>18987</v>
      </c>
      <c r="E5214" s="655">
        <v>22.73</v>
      </c>
    </row>
    <row r="5215" spans="1:8">
      <c r="A5215" s="660">
        <v>3665</v>
      </c>
      <c r="B5215" s="402" t="s">
        <v>2906</v>
      </c>
      <c r="C5215" s="403" t="s">
        <v>108</v>
      </c>
      <c r="D5215" s="404" t="s">
        <v>18987</v>
      </c>
      <c r="E5215" s="655">
        <v>46.45</v>
      </c>
    </row>
    <row r="5216" spans="1:8">
      <c r="A5216" s="660">
        <v>12625</v>
      </c>
      <c r="B5216" s="402" t="s">
        <v>20968</v>
      </c>
      <c r="C5216" s="403"/>
      <c r="D5216" s="404" t="s">
        <v>18987</v>
      </c>
      <c r="E5216" s="655">
        <v>7.71</v>
      </c>
      <c r="H5216" s="400" t="s">
        <v>108</v>
      </c>
    </row>
    <row r="5217" spans="1:8">
      <c r="A5217" s="660" t="s">
        <v>20969</v>
      </c>
      <c r="B5217" s="402"/>
      <c r="C5217" s="403"/>
      <c r="D5217" s="404"/>
      <c r="E5217" s="655"/>
    </row>
    <row r="5218" spans="1:8">
      <c r="A5218" s="660">
        <v>20136</v>
      </c>
      <c r="B5218" s="402" t="s">
        <v>20970</v>
      </c>
      <c r="C5218" s="403" t="s">
        <v>108</v>
      </c>
      <c r="D5218" s="404" t="s">
        <v>18987</v>
      </c>
      <c r="E5218" s="655">
        <v>92.24</v>
      </c>
    </row>
    <row r="5219" spans="1:8">
      <c r="A5219" s="660">
        <v>20144</v>
      </c>
      <c r="B5219" s="402" t="s">
        <v>2907</v>
      </c>
      <c r="C5219" s="403"/>
      <c r="D5219" s="404" t="s">
        <v>18987</v>
      </c>
      <c r="E5219" s="655">
        <v>53.5</v>
      </c>
      <c r="F5219" s="400" t="s">
        <v>108</v>
      </c>
    </row>
    <row r="5220" spans="1:8">
      <c r="A5220" s="660">
        <v>20143</v>
      </c>
      <c r="B5220" s="402" t="s">
        <v>2908</v>
      </c>
      <c r="C5220" s="403"/>
      <c r="D5220" s="404" t="s">
        <v>18987</v>
      </c>
      <c r="E5220" s="655">
        <v>51.49</v>
      </c>
      <c r="F5220" s="400" t="s">
        <v>108</v>
      </c>
    </row>
    <row r="5221" spans="1:8">
      <c r="A5221" s="660">
        <v>20145</v>
      </c>
      <c r="B5221" s="402" t="s">
        <v>2909</v>
      </c>
      <c r="C5221" s="403"/>
      <c r="D5221" s="404" t="s">
        <v>18987</v>
      </c>
      <c r="E5221" s="655">
        <v>123.39</v>
      </c>
      <c r="F5221" s="400" t="s">
        <v>108</v>
      </c>
    </row>
    <row r="5222" spans="1:8">
      <c r="A5222" s="660">
        <v>20146</v>
      </c>
      <c r="B5222" s="402" t="s">
        <v>2910</v>
      </c>
      <c r="C5222" s="403"/>
      <c r="D5222" s="404" t="s">
        <v>18987</v>
      </c>
      <c r="E5222" s="655">
        <v>150.05000000000001</v>
      </c>
      <c r="F5222" s="400" t="s">
        <v>108</v>
      </c>
    </row>
    <row r="5223" spans="1:8">
      <c r="A5223" s="660">
        <v>20140</v>
      </c>
      <c r="B5223" s="402" t="s">
        <v>2911</v>
      </c>
      <c r="C5223" s="403"/>
      <c r="D5223" s="404" t="s">
        <v>18987</v>
      </c>
      <c r="E5223" s="655">
        <v>8.8800000000000008</v>
      </c>
      <c r="F5223" s="400" t="s">
        <v>108</v>
      </c>
    </row>
    <row r="5224" spans="1:8">
      <c r="A5224" s="660">
        <v>20141</v>
      </c>
      <c r="B5224" s="402" t="s">
        <v>2912</v>
      </c>
      <c r="C5224" s="403"/>
      <c r="D5224" s="404" t="s">
        <v>18987</v>
      </c>
      <c r="E5224" s="655">
        <v>13.36</v>
      </c>
      <c r="F5224" s="400" t="s">
        <v>108</v>
      </c>
    </row>
    <row r="5225" spans="1:8">
      <c r="A5225" s="660">
        <v>20142</v>
      </c>
      <c r="B5225" s="402" t="s">
        <v>2913</v>
      </c>
      <c r="C5225" s="403"/>
      <c r="D5225" s="404" t="s">
        <v>18987</v>
      </c>
      <c r="E5225" s="655">
        <v>33.93</v>
      </c>
      <c r="F5225" s="400" t="s">
        <v>108</v>
      </c>
    </row>
    <row r="5226" spans="1:8">
      <c r="A5226" s="660">
        <v>3659</v>
      </c>
      <c r="B5226" s="402" t="s">
        <v>20971</v>
      </c>
      <c r="C5226" s="403"/>
      <c r="D5226" s="404" t="s">
        <v>18987</v>
      </c>
      <c r="E5226" s="655">
        <v>10.53</v>
      </c>
      <c r="F5226" s="400" t="s">
        <v>108</v>
      </c>
    </row>
    <row r="5227" spans="1:8">
      <c r="A5227" s="660">
        <v>3660</v>
      </c>
      <c r="B5227" s="402" t="s">
        <v>20972</v>
      </c>
      <c r="C5227" s="403"/>
      <c r="D5227" s="404" t="s">
        <v>18987</v>
      </c>
      <c r="E5227" s="655">
        <v>14.38</v>
      </c>
      <c r="F5227" s="400" t="s">
        <v>108</v>
      </c>
    </row>
    <row r="5228" spans="1:8">
      <c r="A5228" s="660">
        <v>3662</v>
      </c>
      <c r="B5228" s="402" t="s">
        <v>20973</v>
      </c>
      <c r="C5228" s="403"/>
      <c r="D5228" s="404" t="s">
        <v>18987</v>
      </c>
      <c r="E5228" s="655">
        <v>5.45</v>
      </c>
      <c r="F5228" s="400" t="s">
        <v>108</v>
      </c>
    </row>
    <row r="5229" spans="1:8">
      <c r="A5229" s="660">
        <v>3661</v>
      </c>
      <c r="B5229" s="402" t="s">
        <v>20974</v>
      </c>
      <c r="C5229" s="403"/>
      <c r="D5229" s="404" t="s">
        <v>18987</v>
      </c>
      <c r="E5229" s="655">
        <v>8.08</v>
      </c>
      <c r="F5229" s="400" t="s">
        <v>108</v>
      </c>
    </row>
    <row r="5230" spans="1:8">
      <c r="A5230" s="660">
        <v>3658</v>
      </c>
      <c r="B5230" s="402" t="s">
        <v>20975</v>
      </c>
      <c r="C5230" s="403"/>
      <c r="D5230" s="404" t="s">
        <v>18987</v>
      </c>
      <c r="E5230" s="655">
        <v>10.31</v>
      </c>
      <c r="F5230" s="400" t="s">
        <v>108</v>
      </c>
    </row>
    <row r="5231" spans="1:8">
      <c r="A5231" s="660">
        <v>3670</v>
      </c>
      <c r="B5231" s="402" t="s">
        <v>20976</v>
      </c>
      <c r="C5231" s="403"/>
      <c r="D5231" s="404" t="s">
        <v>18987</v>
      </c>
      <c r="E5231" s="655">
        <v>14.59</v>
      </c>
      <c r="H5231" s="400" t="s">
        <v>108</v>
      </c>
    </row>
    <row r="5232" spans="1:8">
      <c r="A5232" s="660">
        <v>3666</v>
      </c>
      <c r="B5232" s="402" t="s">
        <v>20977</v>
      </c>
      <c r="C5232" s="403"/>
      <c r="D5232" s="404" t="s">
        <v>18987</v>
      </c>
      <c r="E5232" s="655">
        <v>2.2799999999999998</v>
      </c>
      <c r="H5232" s="400" t="s">
        <v>108</v>
      </c>
    </row>
    <row r="5233" spans="1:8">
      <c r="A5233" s="660">
        <v>14157</v>
      </c>
      <c r="B5233" s="402" t="s">
        <v>2914</v>
      </c>
      <c r="C5233" s="403" t="s">
        <v>108</v>
      </c>
      <c r="D5233" s="404" t="s">
        <v>18987</v>
      </c>
      <c r="E5233" s="655">
        <v>1.31</v>
      </c>
    </row>
    <row r="5234" spans="1:8">
      <c r="A5234" s="660">
        <v>10865</v>
      </c>
      <c r="B5234" s="402" t="s">
        <v>20978</v>
      </c>
      <c r="C5234" s="403"/>
      <c r="D5234" s="404" t="s">
        <v>18987</v>
      </c>
      <c r="E5234" s="655">
        <v>12.33</v>
      </c>
      <c r="F5234" s="400" t="s">
        <v>108</v>
      </c>
    </row>
    <row r="5235" spans="1:8">
      <c r="A5235" s="660">
        <v>3653</v>
      </c>
      <c r="B5235" s="402" t="s">
        <v>20979</v>
      </c>
      <c r="C5235" s="403"/>
      <c r="D5235" s="404" t="s">
        <v>18991</v>
      </c>
      <c r="E5235" s="655">
        <v>24.9</v>
      </c>
      <c r="H5235" s="400" t="s">
        <v>108</v>
      </c>
    </row>
    <row r="5236" spans="1:8">
      <c r="A5236" s="660" t="s">
        <v>20335</v>
      </c>
      <c r="B5236" s="402"/>
      <c r="C5236" s="403"/>
      <c r="D5236" s="404"/>
      <c r="E5236" s="655"/>
    </row>
    <row r="5237" spans="1:8">
      <c r="A5237" s="660">
        <v>3649</v>
      </c>
      <c r="B5237" s="402" t="s">
        <v>20980</v>
      </c>
      <c r="C5237" s="403"/>
      <c r="D5237" s="404" t="s">
        <v>18987</v>
      </c>
      <c r="E5237" s="655">
        <v>63.76</v>
      </c>
      <c r="H5237" s="400" t="s">
        <v>108</v>
      </c>
    </row>
    <row r="5238" spans="1:8">
      <c r="A5238" s="660" t="s">
        <v>20335</v>
      </c>
      <c r="B5238" s="402"/>
      <c r="C5238" s="403"/>
      <c r="D5238" s="404"/>
      <c r="E5238" s="655"/>
    </row>
    <row r="5239" spans="1:8">
      <c r="A5239" s="660">
        <v>3651</v>
      </c>
      <c r="B5239" s="402" t="s">
        <v>20981</v>
      </c>
      <c r="C5239" s="403"/>
      <c r="D5239" s="404" t="s">
        <v>18987</v>
      </c>
      <c r="E5239" s="655">
        <v>96.01</v>
      </c>
      <c r="H5239" s="400" t="s">
        <v>108</v>
      </c>
    </row>
    <row r="5240" spans="1:8">
      <c r="A5240" s="660" t="s">
        <v>20335</v>
      </c>
      <c r="B5240" s="402"/>
      <c r="C5240" s="403"/>
      <c r="D5240" s="404"/>
      <c r="E5240" s="655"/>
    </row>
    <row r="5241" spans="1:8">
      <c r="A5241" s="660">
        <v>3650</v>
      </c>
      <c r="B5241" s="402" t="s">
        <v>20982</v>
      </c>
      <c r="C5241" s="403"/>
      <c r="D5241" s="404" t="s">
        <v>18987</v>
      </c>
      <c r="E5241" s="655">
        <v>133.75</v>
      </c>
      <c r="H5241" s="400" t="s">
        <v>108</v>
      </c>
    </row>
    <row r="5242" spans="1:8">
      <c r="A5242" s="660" t="s">
        <v>20335</v>
      </c>
      <c r="B5242" s="402"/>
      <c r="C5242" s="403"/>
      <c r="D5242" s="404"/>
      <c r="E5242" s="655"/>
    </row>
    <row r="5243" spans="1:8">
      <c r="A5243" s="660">
        <v>3645</v>
      </c>
      <c r="B5243" s="402" t="s">
        <v>20983</v>
      </c>
      <c r="C5243" s="403"/>
      <c r="D5243" s="404" t="s">
        <v>18987</v>
      </c>
      <c r="E5243" s="655">
        <v>291.77999999999997</v>
      </c>
      <c r="H5243" s="400" t="s">
        <v>108</v>
      </c>
    </row>
    <row r="5244" spans="1:8">
      <c r="A5244" s="660" t="s">
        <v>20335</v>
      </c>
      <c r="B5244" s="402"/>
      <c r="C5244" s="403"/>
      <c r="D5244" s="404"/>
      <c r="E5244" s="655"/>
    </row>
    <row r="5245" spans="1:8">
      <c r="A5245" s="660">
        <v>3646</v>
      </c>
      <c r="B5245" s="402" t="s">
        <v>20984</v>
      </c>
      <c r="C5245" s="403"/>
      <c r="D5245" s="404" t="s">
        <v>18987</v>
      </c>
      <c r="E5245" s="655">
        <v>475.05</v>
      </c>
      <c r="H5245" s="400" t="s">
        <v>108</v>
      </c>
    </row>
    <row r="5246" spans="1:8">
      <c r="A5246" s="660" t="s">
        <v>20335</v>
      </c>
      <c r="B5246" s="402"/>
      <c r="C5246" s="403"/>
      <c r="D5246" s="404"/>
      <c r="E5246" s="655"/>
    </row>
    <row r="5247" spans="1:8">
      <c r="A5247" s="660">
        <v>3647</v>
      </c>
      <c r="B5247" s="402" t="s">
        <v>20985</v>
      </c>
      <c r="C5247" s="403"/>
      <c r="D5247" s="404" t="s">
        <v>18987</v>
      </c>
      <c r="E5247" s="655">
        <v>545.5</v>
      </c>
      <c r="H5247" s="400" t="s">
        <v>108</v>
      </c>
    </row>
    <row r="5248" spans="1:8">
      <c r="A5248" s="660" t="s">
        <v>20335</v>
      </c>
      <c r="B5248" s="402"/>
      <c r="C5248" s="403"/>
      <c r="D5248" s="404"/>
      <c r="E5248" s="655"/>
    </row>
    <row r="5249" spans="1:8">
      <c r="A5249" s="660">
        <v>39875</v>
      </c>
      <c r="B5249" s="402" t="s">
        <v>2915</v>
      </c>
      <c r="C5249" s="403"/>
      <c r="D5249" s="404" t="s">
        <v>18987</v>
      </c>
      <c r="E5249" s="655">
        <v>347.2</v>
      </c>
      <c r="F5249" s="400" t="s">
        <v>108</v>
      </c>
    </row>
    <row r="5250" spans="1:8">
      <c r="A5250" s="660">
        <v>39876</v>
      </c>
      <c r="B5250" s="402" t="s">
        <v>2916</v>
      </c>
      <c r="C5250" s="403"/>
      <c r="D5250" s="404" t="s">
        <v>18987</v>
      </c>
      <c r="E5250" s="655">
        <v>434.69</v>
      </c>
      <c r="F5250" s="400" t="s">
        <v>108</v>
      </c>
    </row>
    <row r="5251" spans="1:8">
      <c r="A5251" s="660">
        <v>39877</v>
      </c>
      <c r="B5251" s="402" t="s">
        <v>2917</v>
      </c>
      <c r="C5251" s="403"/>
      <c r="D5251" s="404" t="s">
        <v>18987</v>
      </c>
      <c r="E5251" s="655">
        <v>602.9</v>
      </c>
      <c r="F5251" s="400" t="s">
        <v>108</v>
      </c>
    </row>
    <row r="5252" spans="1:8">
      <c r="A5252" s="660">
        <v>39878</v>
      </c>
      <c r="B5252" s="402" t="s">
        <v>2918</v>
      </c>
      <c r="C5252" s="403"/>
      <c r="D5252" s="404" t="s">
        <v>18987</v>
      </c>
      <c r="E5252" s="655">
        <v>796.33</v>
      </c>
      <c r="F5252" s="400" t="s">
        <v>108</v>
      </c>
    </row>
    <row r="5253" spans="1:8">
      <c r="A5253" s="660">
        <v>39872</v>
      </c>
      <c r="B5253" s="402" t="s">
        <v>2919</v>
      </c>
      <c r="C5253" s="403" t="s">
        <v>108</v>
      </c>
      <c r="D5253" s="404" t="s">
        <v>18987</v>
      </c>
      <c r="E5253" s="655">
        <v>238.1</v>
      </c>
    </row>
    <row r="5254" spans="1:8">
      <c r="A5254" s="660">
        <v>39873</v>
      </c>
      <c r="B5254" s="402" t="s">
        <v>2920</v>
      </c>
      <c r="C5254" s="403" t="s">
        <v>108</v>
      </c>
      <c r="D5254" s="404" t="s">
        <v>18987</v>
      </c>
      <c r="E5254" s="655">
        <v>276.18</v>
      </c>
    </row>
    <row r="5255" spans="1:8">
      <c r="A5255" s="660">
        <v>39874</v>
      </c>
      <c r="B5255" s="402" t="s">
        <v>2921</v>
      </c>
      <c r="C5255" s="403" t="s">
        <v>108</v>
      </c>
      <c r="D5255" s="404" t="s">
        <v>18987</v>
      </c>
      <c r="E5255" s="655">
        <v>303.35000000000002</v>
      </c>
    </row>
    <row r="5256" spans="1:8">
      <c r="A5256" s="660">
        <v>3674</v>
      </c>
      <c r="B5256" s="402" t="s">
        <v>2922</v>
      </c>
      <c r="C5256" s="403"/>
      <c r="D5256" s="404" t="s">
        <v>18987</v>
      </c>
      <c r="E5256" s="655">
        <v>87.23</v>
      </c>
      <c r="F5256" s="400" t="s">
        <v>121</v>
      </c>
    </row>
    <row r="5257" spans="1:8">
      <c r="A5257" s="660">
        <v>3681</v>
      </c>
      <c r="B5257" s="402" t="s">
        <v>2923</v>
      </c>
      <c r="C5257" s="403"/>
      <c r="D5257" s="404" t="s">
        <v>18987</v>
      </c>
      <c r="E5257" s="655">
        <v>129.78</v>
      </c>
      <c r="F5257" s="400" t="s">
        <v>121</v>
      </c>
    </row>
    <row r="5258" spans="1:8">
      <c r="A5258" s="660">
        <v>3676</v>
      </c>
      <c r="B5258" s="402" t="s">
        <v>2924</v>
      </c>
      <c r="C5258" s="403"/>
      <c r="D5258" s="404" t="s">
        <v>18987</v>
      </c>
      <c r="E5258" s="655">
        <v>488.42</v>
      </c>
      <c r="H5258" s="400" t="s">
        <v>121</v>
      </c>
    </row>
    <row r="5259" spans="1:8">
      <c r="A5259" s="660" t="s">
        <v>19024</v>
      </c>
      <c r="B5259" s="402"/>
      <c r="C5259" s="403"/>
      <c r="D5259" s="404"/>
      <c r="E5259" s="655"/>
    </row>
    <row r="5260" spans="1:8">
      <c r="A5260" s="660" t="s">
        <v>19067</v>
      </c>
      <c r="B5260" s="402"/>
      <c r="C5260" s="403"/>
      <c r="D5260" s="404"/>
      <c r="E5260" s="655"/>
      <c r="H5260" s="400" t="s">
        <v>19068</v>
      </c>
    </row>
    <row r="5261" spans="1:8">
      <c r="A5261" s="660" t="s">
        <v>19069</v>
      </c>
      <c r="B5261" s="402"/>
      <c r="C5261" s="403"/>
      <c r="D5261" s="404"/>
      <c r="E5261" s="655"/>
    </row>
    <row r="5262" spans="1:8">
      <c r="A5262" s="660" t="s">
        <v>19070</v>
      </c>
      <c r="B5262" s="402"/>
      <c r="C5262" s="403"/>
      <c r="D5262" s="404"/>
      <c r="E5262" s="655"/>
    </row>
    <row r="5263" spans="1:8">
      <c r="A5263" s="660" t="s">
        <v>19071</v>
      </c>
      <c r="B5263" s="402"/>
      <c r="C5263" s="403"/>
      <c r="D5263" s="404"/>
      <c r="E5263" s="655"/>
    </row>
    <row r="5264" spans="1:8">
      <c r="A5264" s="660" t="s">
        <v>19072</v>
      </c>
      <c r="B5264" s="402"/>
      <c r="C5264" s="403"/>
      <c r="D5264" s="404"/>
      <c r="E5264" s="655"/>
    </row>
    <row r="5265" spans="1:8">
      <c r="A5265" s="660" t="s">
        <v>19073</v>
      </c>
      <c r="B5265" s="402"/>
      <c r="C5265" s="403"/>
      <c r="D5265" s="404"/>
      <c r="E5265" s="655"/>
    </row>
    <row r="5266" spans="1:8">
      <c r="A5266" s="660" t="s">
        <v>19074</v>
      </c>
      <c r="B5266" s="402"/>
      <c r="C5266" s="403" t="s">
        <v>19115</v>
      </c>
      <c r="D5266" s="404"/>
      <c r="E5266" s="655"/>
    </row>
    <row r="5267" spans="1:8">
      <c r="A5267" s="660" t="s">
        <v>19075</v>
      </c>
      <c r="B5267" s="402"/>
      <c r="C5267" s="403"/>
      <c r="D5267" s="404" t="s">
        <v>19077</v>
      </c>
      <c r="E5267" s="655"/>
      <c r="F5267" s="400" t="s">
        <v>19078</v>
      </c>
      <c r="H5267" s="400" t="s">
        <v>19076</v>
      </c>
    </row>
    <row r="5268" spans="1:8">
      <c r="A5268" s="660" t="s">
        <v>19079</v>
      </c>
      <c r="B5268" s="402" t="s">
        <v>19080</v>
      </c>
      <c r="C5268" s="403"/>
      <c r="D5268" s="404" t="s">
        <v>19081</v>
      </c>
      <c r="E5268" s="655" t="s">
        <v>19082</v>
      </c>
    </row>
    <row r="5269" spans="1:8">
      <c r="A5269" s="660"/>
      <c r="B5269" s="402"/>
      <c r="C5269" s="403"/>
      <c r="D5269" s="404" t="s">
        <v>19083</v>
      </c>
      <c r="E5269" s="655" t="s">
        <v>19084</v>
      </c>
    </row>
    <row r="5270" spans="1:8">
      <c r="A5270" s="660">
        <v>3679</v>
      </c>
      <c r="B5270" s="402" t="s">
        <v>2925</v>
      </c>
      <c r="C5270" s="403"/>
      <c r="D5270" s="404" t="s">
        <v>18987</v>
      </c>
      <c r="E5270" s="655">
        <v>404.08</v>
      </c>
      <c r="F5270" s="400" t="s">
        <v>121</v>
      </c>
    </row>
    <row r="5271" spans="1:8">
      <c r="A5271" s="660">
        <v>3718</v>
      </c>
      <c r="B5271" s="402" t="s">
        <v>2926</v>
      </c>
      <c r="C5271" s="403"/>
      <c r="D5271" s="404" t="s">
        <v>18980</v>
      </c>
      <c r="E5271" s="655">
        <v>104.61</v>
      </c>
    </row>
    <row r="5272" spans="1:8">
      <c r="A5272" s="660">
        <v>3719</v>
      </c>
      <c r="B5272" s="402" t="s">
        <v>2927</v>
      </c>
      <c r="C5272" s="403"/>
      <c r="D5272" s="404" t="s">
        <v>18980</v>
      </c>
      <c r="E5272" s="655">
        <v>108.17</v>
      </c>
    </row>
    <row r="5273" spans="1:8">
      <c r="A5273" s="660">
        <v>3720</v>
      </c>
      <c r="B5273" s="402" t="s">
        <v>2928</v>
      </c>
      <c r="C5273" s="403"/>
      <c r="D5273" s="404" t="s">
        <v>18980</v>
      </c>
      <c r="E5273" s="655">
        <v>110</v>
      </c>
    </row>
    <row r="5274" spans="1:8">
      <c r="A5274" s="660">
        <v>3721</v>
      </c>
      <c r="B5274" s="402" t="s">
        <v>2929</v>
      </c>
      <c r="C5274" s="403"/>
      <c r="D5274" s="404" t="s">
        <v>18980</v>
      </c>
      <c r="E5274" s="655">
        <v>189.44</v>
      </c>
    </row>
    <row r="5275" spans="1:8">
      <c r="A5275" s="660">
        <v>3722</v>
      </c>
      <c r="B5275" s="402" t="s">
        <v>2930</v>
      </c>
      <c r="C5275" s="403"/>
      <c r="D5275" s="404" t="s">
        <v>18980</v>
      </c>
      <c r="E5275" s="655">
        <v>317.8</v>
      </c>
    </row>
    <row r="5276" spans="1:8">
      <c r="A5276" s="660">
        <v>3723</v>
      </c>
      <c r="B5276" s="402" t="s">
        <v>2931</v>
      </c>
      <c r="C5276" s="403"/>
      <c r="D5276" s="404" t="s">
        <v>18980</v>
      </c>
      <c r="E5276" s="655">
        <v>336.13</v>
      </c>
    </row>
    <row r="5277" spans="1:8">
      <c r="A5277" s="660">
        <v>3724</v>
      </c>
      <c r="B5277" s="402" t="s">
        <v>2932</v>
      </c>
      <c r="C5277" s="403"/>
      <c r="D5277" s="404" t="s">
        <v>18980</v>
      </c>
      <c r="E5277" s="655">
        <v>452.51</v>
      </c>
    </row>
    <row r="5278" spans="1:8">
      <c r="A5278" s="660">
        <v>3725</v>
      </c>
      <c r="B5278" s="402" t="s">
        <v>2933</v>
      </c>
      <c r="C5278" s="403"/>
      <c r="D5278" s="404" t="s">
        <v>18980</v>
      </c>
      <c r="E5278" s="655">
        <v>660.02</v>
      </c>
    </row>
    <row r="5279" spans="1:8">
      <c r="A5279" s="660">
        <v>3728</v>
      </c>
      <c r="B5279" s="402" t="s">
        <v>2934</v>
      </c>
      <c r="C5279" s="403"/>
      <c r="D5279" s="404" t="s">
        <v>18980</v>
      </c>
      <c r="E5279" s="655">
        <v>739.47</v>
      </c>
    </row>
    <row r="5280" spans="1:8">
      <c r="A5280" s="660">
        <v>3726</v>
      </c>
      <c r="B5280" s="402" t="s">
        <v>2935</v>
      </c>
      <c r="C5280" s="403"/>
      <c r="D5280" s="404" t="s">
        <v>18980</v>
      </c>
      <c r="E5280" s="655">
        <v>1118.3800000000001</v>
      </c>
    </row>
    <row r="5281" spans="1:8">
      <c r="A5281" s="660">
        <v>3727</v>
      </c>
      <c r="B5281" s="402" t="s">
        <v>2936</v>
      </c>
      <c r="C5281" s="403"/>
      <c r="D5281" s="404" t="s">
        <v>18980</v>
      </c>
      <c r="E5281" s="655">
        <v>1698.96</v>
      </c>
    </row>
    <row r="5282" spans="1:8">
      <c r="A5282" s="660">
        <v>11617</v>
      </c>
      <c r="B5282" s="402" t="s">
        <v>858</v>
      </c>
      <c r="C5282" s="403" t="s">
        <v>118</v>
      </c>
      <c r="D5282" s="404" t="s">
        <v>18987</v>
      </c>
      <c r="E5282" s="655">
        <v>5.75</v>
      </c>
    </row>
    <row r="5283" spans="1:8">
      <c r="A5283" s="660">
        <v>3672</v>
      </c>
      <c r="B5283" s="402" t="s">
        <v>20986</v>
      </c>
      <c r="C5283" s="403"/>
      <c r="D5283" s="404" t="s">
        <v>18987</v>
      </c>
      <c r="E5283" s="655">
        <v>1.37</v>
      </c>
      <c r="F5283" s="400" t="s">
        <v>121</v>
      </c>
    </row>
    <row r="5284" spans="1:8">
      <c r="A5284" s="660" t="s">
        <v>19255</v>
      </c>
      <c r="B5284" s="402"/>
      <c r="C5284" s="403"/>
      <c r="D5284" s="404"/>
      <c r="E5284" s="655"/>
    </row>
    <row r="5285" spans="1:8">
      <c r="A5285" s="660">
        <v>3671</v>
      </c>
      <c r="B5285" s="402" t="s">
        <v>2937</v>
      </c>
      <c r="C5285" s="403"/>
      <c r="D5285" s="404" t="s">
        <v>18991</v>
      </c>
      <c r="E5285" s="655">
        <v>1.3</v>
      </c>
      <c r="H5285" s="400" t="s">
        <v>121</v>
      </c>
    </row>
    <row r="5286" spans="1:8">
      <c r="A5286" s="660">
        <v>3673</v>
      </c>
      <c r="B5286" s="402" t="s">
        <v>2938</v>
      </c>
      <c r="C5286" s="403"/>
      <c r="D5286" s="404" t="s">
        <v>18987</v>
      </c>
      <c r="E5286" s="655">
        <v>2.04</v>
      </c>
      <c r="H5286" s="400" t="s">
        <v>121</v>
      </c>
    </row>
    <row r="5287" spans="1:8">
      <c r="A5287" s="660">
        <v>3729</v>
      </c>
      <c r="B5287" s="402" t="s">
        <v>2939</v>
      </c>
      <c r="C5287" s="403" t="s">
        <v>108</v>
      </c>
      <c r="D5287" s="404" t="s">
        <v>18991</v>
      </c>
      <c r="E5287" s="655">
        <v>35.99</v>
      </c>
    </row>
    <row r="5288" spans="1:8">
      <c r="A5288" s="660">
        <v>63</v>
      </c>
      <c r="B5288" s="402" t="s">
        <v>20987</v>
      </c>
      <c r="C5288" s="403" t="s">
        <v>108</v>
      </c>
      <c r="D5288" s="404" t="s">
        <v>18987</v>
      </c>
      <c r="E5288" s="655">
        <v>39.89</v>
      </c>
    </row>
    <row r="5289" spans="1:8">
      <c r="A5289" s="660">
        <v>39398</v>
      </c>
      <c r="B5289" s="402" t="s">
        <v>2940</v>
      </c>
      <c r="C5289" s="403" t="s">
        <v>108</v>
      </c>
      <c r="D5289" s="404" t="s">
        <v>18987</v>
      </c>
      <c r="E5289" s="655">
        <v>65.900000000000006</v>
      </c>
    </row>
    <row r="5290" spans="1:8">
      <c r="A5290" s="660">
        <v>13343</v>
      </c>
      <c r="B5290" s="402" t="s">
        <v>20988</v>
      </c>
      <c r="C5290" s="403"/>
      <c r="D5290" s="404" t="s">
        <v>18987</v>
      </c>
      <c r="E5290" s="655">
        <v>15.45</v>
      </c>
      <c r="H5290" s="400" t="s">
        <v>108</v>
      </c>
    </row>
    <row r="5291" spans="1:8">
      <c r="A5291" s="660" t="s">
        <v>20989</v>
      </c>
      <c r="B5291" s="402"/>
      <c r="C5291" s="403"/>
      <c r="D5291" s="404"/>
      <c r="E5291" s="655"/>
    </row>
    <row r="5292" spans="1:8">
      <c r="A5292" s="660">
        <v>2599</v>
      </c>
      <c r="B5292" s="402" t="s">
        <v>2941</v>
      </c>
      <c r="C5292" s="403" t="s">
        <v>108</v>
      </c>
      <c r="D5292" s="404" t="s">
        <v>18987</v>
      </c>
      <c r="E5292" s="655">
        <v>21.32</v>
      </c>
    </row>
    <row r="5293" spans="1:8">
      <c r="A5293" s="660">
        <v>2600</v>
      </c>
      <c r="B5293" s="402" t="s">
        <v>2942</v>
      </c>
      <c r="C5293" s="403" t="s">
        <v>108</v>
      </c>
      <c r="D5293" s="404" t="s">
        <v>18987</v>
      </c>
      <c r="E5293" s="655">
        <v>26.55</v>
      </c>
    </row>
    <row r="5294" spans="1:8">
      <c r="A5294" s="660">
        <v>2607</v>
      </c>
      <c r="B5294" s="402" t="s">
        <v>2943</v>
      </c>
      <c r="C5294" s="403" t="s">
        <v>108</v>
      </c>
      <c r="D5294" s="404" t="s">
        <v>18987</v>
      </c>
      <c r="E5294" s="655">
        <v>32.44</v>
      </c>
    </row>
    <row r="5295" spans="1:8">
      <c r="A5295" s="660">
        <v>2601</v>
      </c>
      <c r="B5295" s="402" t="s">
        <v>2944</v>
      </c>
      <c r="C5295" s="403" t="s">
        <v>108</v>
      </c>
      <c r="D5295" s="404" t="s">
        <v>18987</v>
      </c>
      <c r="E5295" s="655">
        <v>41.87</v>
      </c>
    </row>
    <row r="5296" spans="1:8">
      <c r="A5296" s="660">
        <v>2606</v>
      </c>
      <c r="B5296" s="402" t="s">
        <v>2945</v>
      </c>
      <c r="C5296" s="403" t="s">
        <v>108</v>
      </c>
      <c r="D5296" s="404" t="s">
        <v>18987</v>
      </c>
      <c r="E5296" s="655">
        <v>51.46</v>
      </c>
    </row>
    <row r="5297" spans="1:8">
      <c r="A5297" s="660">
        <v>2602</v>
      </c>
      <c r="B5297" s="402" t="s">
        <v>2946</v>
      </c>
      <c r="C5297" s="403" t="s">
        <v>108</v>
      </c>
      <c r="D5297" s="404" t="s">
        <v>18987</v>
      </c>
      <c r="E5297" s="655">
        <v>62.21</v>
      </c>
    </row>
    <row r="5298" spans="1:8">
      <c r="A5298" s="660">
        <v>2603</v>
      </c>
      <c r="B5298" s="402" t="s">
        <v>2947</v>
      </c>
      <c r="C5298" s="403" t="s">
        <v>108</v>
      </c>
      <c r="D5298" s="404" t="s">
        <v>18987</v>
      </c>
      <c r="E5298" s="655">
        <v>27.46</v>
      </c>
    </row>
    <row r="5299" spans="1:8">
      <c r="A5299" s="660">
        <v>2605</v>
      </c>
      <c r="B5299" s="402" t="s">
        <v>2948</v>
      </c>
      <c r="C5299" s="403" t="s">
        <v>108</v>
      </c>
      <c r="D5299" s="404" t="s">
        <v>18987</v>
      </c>
      <c r="E5299" s="655">
        <v>32.15</v>
      </c>
    </row>
    <row r="5300" spans="1:8">
      <c r="A5300" s="660">
        <v>2604</v>
      </c>
      <c r="B5300" s="402" t="s">
        <v>2949</v>
      </c>
      <c r="C5300" s="403" t="s">
        <v>108</v>
      </c>
      <c r="D5300" s="404" t="s">
        <v>18987</v>
      </c>
      <c r="E5300" s="655">
        <v>45.74</v>
      </c>
    </row>
    <row r="5301" spans="1:8">
      <c r="A5301" s="660">
        <v>2598</v>
      </c>
      <c r="B5301" s="402" t="s">
        <v>2950</v>
      </c>
      <c r="C5301" s="403" t="s">
        <v>108</v>
      </c>
      <c r="D5301" s="404" t="s">
        <v>18987</v>
      </c>
      <c r="E5301" s="655">
        <v>53.31</v>
      </c>
    </row>
    <row r="5302" spans="1:8">
      <c r="A5302" s="660">
        <v>2608</v>
      </c>
      <c r="B5302" s="402" t="s">
        <v>2951</v>
      </c>
      <c r="C5302" s="403" t="s">
        <v>108</v>
      </c>
      <c r="D5302" s="404" t="s">
        <v>18987</v>
      </c>
      <c r="E5302" s="655">
        <v>57.97</v>
      </c>
    </row>
    <row r="5303" spans="1:8">
      <c r="A5303" s="660">
        <v>3731</v>
      </c>
      <c r="B5303" s="402" t="s">
        <v>2952</v>
      </c>
      <c r="C5303" s="403"/>
      <c r="D5303" s="404" t="s">
        <v>18991</v>
      </c>
      <c r="E5303" s="655">
        <v>28.5</v>
      </c>
      <c r="F5303" s="400" t="s">
        <v>112</v>
      </c>
    </row>
    <row r="5304" spans="1:8">
      <c r="A5304" s="660">
        <v>3733</v>
      </c>
      <c r="B5304" s="402" t="s">
        <v>20990</v>
      </c>
      <c r="C5304" s="403"/>
      <c r="D5304" s="404" t="s">
        <v>18987</v>
      </c>
      <c r="E5304" s="655">
        <v>30.7</v>
      </c>
      <c r="H5304" s="400" t="s">
        <v>112</v>
      </c>
    </row>
    <row r="5305" spans="1:8">
      <c r="A5305" s="660" t="s">
        <v>20991</v>
      </c>
      <c r="B5305" s="402"/>
      <c r="C5305" s="403"/>
      <c r="D5305" s="404"/>
      <c r="E5305" s="655"/>
    </row>
    <row r="5306" spans="1:8">
      <c r="A5306" s="660">
        <v>38137</v>
      </c>
      <c r="B5306" s="402" t="s">
        <v>2953</v>
      </c>
      <c r="C5306" s="403" t="s">
        <v>112</v>
      </c>
      <c r="D5306" s="404" t="s">
        <v>18987</v>
      </c>
      <c r="E5306" s="655">
        <v>28.66</v>
      </c>
    </row>
    <row r="5307" spans="1:8">
      <c r="A5307" s="660">
        <v>38135</v>
      </c>
      <c r="B5307" s="402" t="s">
        <v>2954</v>
      </c>
      <c r="C5307" s="403"/>
      <c r="D5307" s="404" t="s">
        <v>18987</v>
      </c>
      <c r="E5307" s="655">
        <v>36.340000000000003</v>
      </c>
      <c r="F5307" s="400" t="s">
        <v>112</v>
      </c>
    </row>
    <row r="5308" spans="1:8">
      <c r="A5308" s="660">
        <v>38136</v>
      </c>
      <c r="B5308" s="402" t="s">
        <v>2955</v>
      </c>
      <c r="C5308" s="403"/>
      <c r="D5308" s="404" t="s">
        <v>18987</v>
      </c>
      <c r="E5308" s="655">
        <v>36.340000000000003</v>
      </c>
      <c r="F5308" s="400" t="s">
        <v>112</v>
      </c>
    </row>
    <row r="5309" spans="1:8">
      <c r="A5309" s="660">
        <v>38138</v>
      </c>
      <c r="B5309" s="402" t="s">
        <v>2956</v>
      </c>
      <c r="C5309" s="403" t="s">
        <v>112</v>
      </c>
      <c r="D5309" s="404" t="s">
        <v>18987</v>
      </c>
      <c r="E5309" s="655">
        <v>28.15</v>
      </c>
    </row>
    <row r="5310" spans="1:8">
      <c r="A5310" s="663">
        <v>11644</v>
      </c>
      <c r="B5310" s="667" t="s">
        <v>20992</v>
      </c>
      <c r="C5310" s="405"/>
      <c r="D5310" s="405" t="s">
        <v>18987</v>
      </c>
      <c r="E5310" s="656">
        <v>285.68</v>
      </c>
      <c r="H5310" s="400" t="s">
        <v>108</v>
      </c>
    </row>
    <row r="5311" spans="1:8">
      <c r="A5311" s="663" t="s">
        <v>20993</v>
      </c>
      <c r="B5311" s="667"/>
      <c r="C5311" s="405"/>
      <c r="D5311" s="405"/>
      <c r="E5311" s="656"/>
    </row>
    <row r="5312" spans="1:8">
      <c r="A5312" s="663">
        <v>11645</v>
      </c>
      <c r="B5312" s="667" t="s">
        <v>20994</v>
      </c>
      <c r="C5312" s="405"/>
      <c r="D5312" s="405" t="s">
        <v>18987</v>
      </c>
      <c r="E5312" s="656">
        <v>188.57</v>
      </c>
      <c r="H5312" s="400" t="s">
        <v>108</v>
      </c>
    </row>
    <row r="5313" spans="1:8">
      <c r="A5313" s="663" t="s">
        <v>20993</v>
      </c>
      <c r="B5313" s="667"/>
      <c r="C5313" s="405"/>
      <c r="D5313" s="405"/>
      <c r="E5313" s="656"/>
    </row>
    <row r="5314" spans="1:8">
      <c r="A5314" s="661">
        <v>11646</v>
      </c>
      <c r="B5314" s="668" t="s">
        <v>2957</v>
      </c>
      <c r="D5314" s="406" t="s">
        <v>18987</v>
      </c>
      <c r="E5314" s="657">
        <v>80.56</v>
      </c>
      <c r="H5314" s="400" t="s">
        <v>108</v>
      </c>
    </row>
    <row r="5315" spans="1:8">
      <c r="A5315" s="661">
        <v>11647</v>
      </c>
      <c r="B5315" s="668" t="s">
        <v>2958</v>
      </c>
      <c r="D5315" s="406" t="s">
        <v>18987</v>
      </c>
      <c r="E5315" s="657">
        <v>261.64</v>
      </c>
      <c r="F5315" s="400" t="s">
        <v>108</v>
      </c>
    </row>
    <row r="5316" spans="1:8">
      <c r="A5316" s="661">
        <v>11648</v>
      </c>
      <c r="B5316" s="668" t="s">
        <v>2959</v>
      </c>
      <c r="D5316" s="406" t="s">
        <v>18987</v>
      </c>
      <c r="E5316" s="657">
        <v>264</v>
      </c>
      <c r="F5316" s="400" t="s">
        <v>108</v>
      </c>
    </row>
    <row r="5317" spans="1:8">
      <c r="A5317" s="661">
        <v>11649</v>
      </c>
      <c r="B5317" s="668" t="s">
        <v>2960</v>
      </c>
      <c r="D5317" s="406" t="s">
        <v>18987</v>
      </c>
      <c r="E5317" s="657">
        <v>277.2</v>
      </c>
      <c r="F5317" s="400" t="s">
        <v>108</v>
      </c>
    </row>
    <row r="5318" spans="1:8">
      <c r="A5318" s="661" t="s">
        <v>19024</v>
      </c>
    </row>
    <row r="5319" spans="1:8">
      <c r="A5319" s="661" t="s">
        <v>19067</v>
      </c>
      <c r="H5319" s="400" t="s">
        <v>19068</v>
      </c>
    </row>
    <row r="5320" spans="1:8">
      <c r="A5320" s="661" t="s">
        <v>19069</v>
      </c>
    </row>
    <row r="5321" spans="1:8">
      <c r="A5321" s="661" t="s">
        <v>19070</v>
      </c>
    </row>
    <row r="5322" spans="1:8">
      <c r="A5322" s="661" t="s">
        <v>19071</v>
      </c>
    </row>
    <row r="5323" spans="1:8">
      <c r="A5323" s="661" t="s">
        <v>19072</v>
      </c>
    </row>
    <row r="5324" spans="1:8">
      <c r="A5324" s="661" t="s">
        <v>19073</v>
      </c>
    </row>
    <row r="5325" spans="1:8">
      <c r="A5325" s="661" t="s">
        <v>19074</v>
      </c>
      <c r="C5325" s="406" t="s">
        <v>19115</v>
      </c>
    </row>
    <row r="5326" spans="1:8">
      <c r="A5326" s="661" t="s">
        <v>19075</v>
      </c>
      <c r="D5326" s="406" t="s">
        <v>19077</v>
      </c>
      <c r="F5326" s="400" t="s">
        <v>19078</v>
      </c>
      <c r="H5326" s="400" t="s">
        <v>19076</v>
      </c>
    </row>
    <row r="5327" spans="1:8">
      <c r="A5327" s="661" t="s">
        <v>19079</v>
      </c>
      <c r="B5327" s="668" t="s">
        <v>19080</v>
      </c>
      <c r="D5327" s="406" t="s">
        <v>19081</v>
      </c>
      <c r="E5327" s="657" t="s">
        <v>19082</v>
      </c>
    </row>
    <row r="5328" spans="1:8">
      <c r="D5328" s="406" t="s">
        <v>19083</v>
      </c>
      <c r="E5328" s="657" t="s">
        <v>19084</v>
      </c>
    </row>
    <row r="5329" spans="1:8">
      <c r="A5329" s="661">
        <v>11650</v>
      </c>
      <c r="B5329" s="668" t="s">
        <v>2961</v>
      </c>
      <c r="D5329" s="406" t="s">
        <v>18987</v>
      </c>
      <c r="E5329" s="657">
        <v>315.85000000000002</v>
      </c>
      <c r="F5329" s="400" t="s">
        <v>108</v>
      </c>
    </row>
    <row r="5330" spans="1:8">
      <c r="A5330" s="661">
        <v>13652</v>
      </c>
      <c r="B5330" s="668" t="s">
        <v>20995</v>
      </c>
      <c r="D5330" s="406" t="s">
        <v>18987</v>
      </c>
      <c r="E5330" s="657">
        <v>56.57</v>
      </c>
      <c r="H5330" s="400" t="s">
        <v>112</v>
      </c>
    </row>
    <row r="5331" spans="1:8">
      <c r="A5331" s="661" t="s">
        <v>20996</v>
      </c>
    </row>
    <row r="5332" spans="1:8">
      <c r="A5332" s="661">
        <v>3736</v>
      </c>
      <c r="B5332" s="668" t="s">
        <v>20997</v>
      </c>
      <c r="D5332" s="406" t="s">
        <v>18991</v>
      </c>
      <c r="E5332" s="657">
        <v>33</v>
      </c>
      <c r="H5332" s="400" t="s">
        <v>112</v>
      </c>
    </row>
    <row r="5333" spans="1:8">
      <c r="A5333" s="661" t="s">
        <v>20998</v>
      </c>
    </row>
    <row r="5334" spans="1:8">
      <c r="A5334" s="661">
        <v>3741</v>
      </c>
      <c r="B5334" s="668" t="s">
        <v>2962</v>
      </c>
      <c r="D5334" s="406" t="s">
        <v>18987</v>
      </c>
      <c r="E5334" s="657">
        <v>37.71</v>
      </c>
      <c r="H5334" s="400" t="s">
        <v>112</v>
      </c>
    </row>
    <row r="5335" spans="1:8">
      <c r="A5335" s="661">
        <v>3745</v>
      </c>
      <c r="B5335" s="668" t="s">
        <v>2963</v>
      </c>
      <c r="D5335" s="406" t="s">
        <v>18987</v>
      </c>
      <c r="E5335" s="657">
        <v>40.07</v>
      </c>
      <c r="H5335" s="400" t="s">
        <v>112</v>
      </c>
    </row>
    <row r="5336" spans="1:8">
      <c r="A5336" s="661">
        <v>3742</v>
      </c>
      <c r="B5336" s="668" t="s">
        <v>2964</v>
      </c>
      <c r="D5336" s="406" t="s">
        <v>18987</v>
      </c>
      <c r="E5336" s="657">
        <v>58.92</v>
      </c>
      <c r="H5336" s="400" t="s">
        <v>112</v>
      </c>
    </row>
    <row r="5337" spans="1:8">
      <c r="A5337" s="661">
        <v>3743</v>
      </c>
      <c r="B5337" s="668" t="s">
        <v>2965</v>
      </c>
      <c r="D5337" s="406" t="s">
        <v>18987</v>
      </c>
      <c r="E5337" s="657">
        <v>35.35</v>
      </c>
      <c r="H5337" s="400" t="s">
        <v>112</v>
      </c>
    </row>
    <row r="5338" spans="1:8">
      <c r="A5338" s="661">
        <v>3744</v>
      </c>
      <c r="B5338" s="668" t="s">
        <v>2966</v>
      </c>
      <c r="D5338" s="406" t="s">
        <v>18987</v>
      </c>
      <c r="E5338" s="657">
        <v>38.65</v>
      </c>
      <c r="H5338" s="400" t="s">
        <v>112</v>
      </c>
    </row>
    <row r="5339" spans="1:8">
      <c r="A5339" s="661">
        <v>3739</v>
      </c>
      <c r="B5339" s="668" t="s">
        <v>2967</v>
      </c>
      <c r="D5339" s="406" t="s">
        <v>18987</v>
      </c>
      <c r="E5339" s="657">
        <v>42.42</v>
      </c>
      <c r="H5339" s="400" t="s">
        <v>112</v>
      </c>
    </row>
    <row r="5340" spans="1:8">
      <c r="A5340" s="661">
        <v>3747</v>
      </c>
      <c r="B5340" s="668" t="s">
        <v>2968</v>
      </c>
      <c r="D5340" s="406" t="s">
        <v>18987</v>
      </c>
      <c r="E5340" s="657">
        <v>42.9</v>
      </c>
      <c r="H5340" s="400" t="s">
        <v>112</v>
      </c>
    </row>
    <row r="5341" spans="1:8">
      <c r="A5341" s="661">
        <v>3737</v>
      </c>
      <c r="B5341" s="668" t="s">
        <v>2969</v>
      </c>
      <c r="D5341" s="406" t="s">
        <v>18987</v>
      </c>
      <c r="E5341" s="657">
        <v>44.78</v>
      </c>
      <c r="H5341" s="400" t="s">
        <v>112</v>
      </c>
    </row>
    <row r="5342" spans="1:8">
      <c r="A5342" s="661">
        <v>3738</v>
      </c>
      <c r="B5342" s="668" t="s">
        <v>2970</v>
      </c>
      <c r="D5342" s="406" t="s">
        <v>18987</v>
      </c>
      <c r="E5342" s="657">
        <v>46.67</v>
      </c>
      <c r="H5342" s="400" t="s">
        <v>112</v>
      </c>
    </row>
    <row r="5343" spans="1:8">
      <c r="A5343" s="661">
        <v>3746</v>
      </c>
      <c r="B5343" s="668" t="s">
        <v>20999</v>
      </c>
      <c r="D5343" s="406" t="s">
        <v>18987</v>
      </c>
      <c r="E5343" s="657">
        <v>71.56</v>
      </c>
      <c r="H5343" s="400" t="s">
        <v>112</v>
      </c>
    </row>
    <row r="5344" spans="1:8">
      <c r="A5344" s="661" t="s">
        <v>21000</v>
      </c>
    </row>
    <row r="5345" spans="1:8">
      <c r="A5345" s="661">
        <v>3748</v>
      </c>
      <c r="B5345" s="668" t="s">
        <v>2971</v>
      </c>
      <c r="D5345" s="406" t="s">
        <v>18987</v>
      </c>
      <c r="E5345" s="657">
        <v>70.709999999999994</v>
      </c>
      <c r="F5345" s="400" t="s">
        <v>112</v>
      </c>
    </row>
    <row r="5346" spans="1:8">
      <c r="A5346" s="661">
        <v>3740</v>
      </c>
      <c r="B5346" s="668" t="s">
        <v>2972</v>
      </c>
      <c r="D5346" s="406" t="s">
        <v>18987</v>
      </c>
      <c r="E5346" s="657">
        <v>84.85</v>
      </c>
      <c r="F5346" s="400" t="s">
        <v>112</v>
      </c>
    </row>
    <row r="5347" spans="1:8">
      <c r="A5347" s="661">
        <v>13650</v>
      </c>
      <c r="B5347" s="668" t="s">
        <v>2973</v>
      </c>
      <c r="D5347" s="406" t="s">
        <v>18987</v>
      </c>
      <c r="E5347" s="657">
        <v>37.24</v>
      </c>
      <c r="F5347" s="400" t="s">
        <v>112</v>
      </c>
    </row>
    <row r="5348" spans="1:8">
      <c r="A5348" s="661">
        <v>13651</v>
      </c>
      <c r="B5348" s="668" t="s">
        <v>21001</v>
      </c>
      <c r="D5348" s="406" t="s">
        <v>18987</v>
      </c>
      <c r="E5348" s="657">
        <v>37.71</v>
      </c>
      <c r="H5348" s="400" t="s">
        <v>112</v>
      </c>
    </row>
    <row r="5349" spans="1:8">
      <c r="A5349" s="661" t="s">
        <v>21002</v>
      </c>
    </row>
    <row r="5350" spans="1:8">
      <c r="A5350" s="661">
        <v>13423</v>
      </c>
      <c r="B5350" s="668" t="s">
        <v>21003</v>
      </c>
      <c r="D5350" s="406" t="s">
        <v>18987</v>
      </c>
      <c r="E5350" s="657">
        <v>67.790000000000006</v>
      </c>
      <c r="H5350" s="400" t="s">
        <v>112</v>
      </c>
    </row>
    <row r="5351" spans="1:8">
      <c r="A5351" s="661" t="s">
        <v>21004</v>
      </c>
    </row>
    <row r="5352" spans="1:8">
      <c r="A5352" s="661">
        <v>13424</v>
      </c>
      <c r="B5352" s="668" t="s">
        <v>21005</v>
      </c>
      <c r="D5352" s="406" t="s">
        <v>18987</v>
      </c>
      <c r="E5352" s="657">
        <v>85.09</v>
      </c>
      <c r="H5352" s="400" t="s">
        <v>112</v>
      </c>
    </row>
    <row r="5353" spans="1:8">
      <c r="A5353" s="661" t="s">
        <v>21006</v>
      </c>
    </row>
    <row r="5354" spans="1:8">
      <c r="A5354" s="661">
        <v>13425</v>
      </c>
      <c r="B5354" s="668" t="s">
        <v>21007</v>
      </c>
      <c r="D5354" s="406" t="s">
        <v>18987</v>
      </c>
      <c r="E5354" s="657">
        <v>92.4</v>
      </c>
      <c r="H5354" s="400" t="s">
        <v>112</v>
      </c>
    </row>
    <row r="5355" spans="1:8">
      <c r="A5355" s="661" t="s">
        <v>21008</v>
      </c>
    </row>
    <row r="5356" spans="1:8">
      <c r="A5356" s="661">
        <v>13426</v>
      </c>
      <c r="B5356" s="668" t="s">
        <v>21009</v>
      </c>
      <c r="D5356" s="406" t="s">
        <v>18987</v>
      </c>
      <c r="E5356" s="657">
        <v>105.6</v>
      </c>
      <c r="H5356" s="400" t="s">
        <v>112</v>
      </c>
    </row>
    <row r="5357" spans="1:8">
      <c r="A5357" s="661" t="s">
        <v>21010</v>
      </c>
    </row>
    <row r="5358" spans="1:8">
      <c r="A5358" s="661">
        <v>13250</v>
      </c>
      <c r="B5358" s="668" t="s">
        <v>2974</v>
      </c>
      <c r="C5358" s="406" t="s">
        <v>108</v>
      </c>
      <c r="D5358" s="406" t="s">
        <v>18987</v>
      </c>
      <c r="E5358" s="657">
        <v>0.53</v>
      </c>
    </row>
    <row r="5359" spans="1:8">
      <c r="A5359" s="661">
        <v>11641</v>
      </c>
      <c r="B5359" s="668" t="s">
        <v>2975</v>
      </c>
      <c r="C5359" s="406" t="s">
        <v>112</v>
      </c>
      <c r="D5359" s="406" t="s">
        <v>18987</v>
      </c>
      <c r="E5359" s="657">
        <v>8.99</v>
      </c>
    </row>
    <row r="5360" spans="1:8">
      <c r="A5360" s="661">
        <v>21106</v>
      </c>
      <c r="B5360" s="668" t="s">
        <v>2976</v>
      </c>
      <c r="D5360" s="406" t="s">
        <v>18980</v>
      </c>
      <c r="E5360" s="657">
        <v>16.64</v>
      </c>
    </row>
    <row r="5361" spans="1:6">
      <c r="A5361" s="661">
        <v>3755</v>
      </c>
      <c r="B5361" s="668" t="s">
        <v>2977</v>
      </c>
      <c r="C5361" s="406" t="s">
        <v>108</v>
      </c>
      <c r="D5361" s="406" t="s">
        <v>18987</v>
      </c>
      <c r="E5361" s="657">
        <v>16.829999999999998</v>
      </c>
    </row>
    <row r="5362" spans="1:6">
      <c r="A5362" s="661">
        <v>3750</v>
      </c>
      <c r="B5362" s="668" t="s">
        <v>2978</v>
      </c>
      <c r="C5362" s="406" t="s">
        <v>108</v>
      </c>
      <c r="D5362" s="406" t="s">
        <v>18987</v>
      </c>
      <c r="E5362" s="657">
        <v>22.63</v>
      </c>
    </row>
    <row r="5363" spans="1:6">
      <c r="A5363" s="661">
        <v>3756</v>
      </c>
      <c r="B5363" s="668" t="s">
        <v>2979</v>
      </c>
      <c r="C5363" s="406" t="s">
        <v>108</v>
      </c>
      <c r="D5363" s="406" t="s">
        <v>18987</v>
      </c>
      <c r="E5363" s="657">
        <v>42.28</v>
      </c>
    </row>
    <row r="5364" spans="1:6">
      <c r="A5364" s="661">
        <v>39377</v>
      </c>
      <c r="B5364" s="668" t="s">
        <v>2980</v>
      </c>
      <c r="D5364" s="406" t="s">
        <v>18987</v>
      </c>
      <c r="E5364" s="657">
        <v>125.25</v>
      </c>
      <c r="F5364" s="400" t="s">
        <v>108</v>
      </c>
    </row>
    <row r="5365" spans="1:6">
      <c r="A5365" s="661">
        <v>38191</v>
      </c>
      <c r="B5365" s="668" t="s">
        <v>2981</v>
      </c>
      <c r="D5365" s="406" t="s">
        <v>18987</v>
      </c>
      <c r="E5365" s="657">
        <v>9.32</v>
      </c>
      <c r="F5365" s="400" t="s">
        <v>108</v>
      </c>
    </row>
    <row r="5366" spans="1:6">
      <c r="A5366" s="661">
        <v>39381</v>
      </c>
      <c r="B5366" s="668" t="s">
        <v>2982</v>
      </c>
      <c r="D5366" s="406" t="s">
        <v>18987</v>
      </c>
      <c r="E5366" s="657">
        <v>8.6999999999999993</v>
      </c>
      <c r="F5366" s="400" t="s">
        <v>108</v>
      </c>
    </row>
    <row r="5367" spans="1:6">
      <c r="A5367" s="661">
        <v>38780</v>
      </c>
      <c r="B5367" s="668" t="s">
        <v>2983</v>
      </c>
      <c r="D5367" s="406" t="s">
        <v>18987</v>
      </c>
      <c r="E5367" s="657">
        <v>10.64</v>
      </c>
      <c r="F5367" s="400" t="s">
        <v>108</v>
      </c>
    </row>
    <row r="5368" spans="1:6">
      <c r="A5368" s="661">
        <v>38781</v>
      </c>
      <c r="B5368" s="668" t="s">
        <v>2984</v>
      </c>
      <c r="D5368" s="406" t="s">
        <v>18987</v>
      </c>
      <c r="E5368" s="657">
        <v>35.92</v>
      </c>
      <c r="F5368" s="400" t="s">
        <v>108</v>
      </c>
    </row>
    <row r="5369" spans="1:6">
      <c r="A5369" s="661">
        <v>38192</v>
      </c>
      <c r="B5369" s="668" t="s">
        <v>2985</v>
      </c>
      <c r="D5369" s="406" t="s">
        <v>18987</v>
      </c>
      <c r="E5369" s="657">
        <v>65</v>
      </c>
      <c r="F5369" s="400" t="s">
        <v>108</v>
      </c>
    </row>
    <row r="5370" spans="1:6">
      <c r="A5370" s="661">
        <v>3753</v>
      </c>
      <c r="B5370" s="668" t="s">
        <v>2986</v>
      </c>
      <c r="C5370" s="406" t="s">
        <v>108</v>
      </c>
      <c r="D5370" s="406" t="s">
        <v>18987</v>
      </c>
      <c r="E5370" s="657">
        <v>5.69</v>
      </c>
    </row>
    <row r="5371" spans="1:6">
      <c r="A5371" s="661">
        <v>3754</v>
      </c>
      <c r="B5371" s="668" t="s">
        <v>2987</v>
      </c>
      <c r="C5371" s="406" t="s">
        <v>108</v>
      </c>
      <c r="D5371" s="406" t="s">
        <v>18987</v>
      </c>
      <c r="E5371" s="657">
        <v>5.69</v>
      </c>
    </row>
    <row r="5372" spans="1:6">
      <c r="A5372" s="661">
        <v>38782</v>
      </c>
      <c r="B5372" s="668" t="s">
        <v>2988</v>
      </c>
      <c r="C5372" s="406" t="s">
        <v>108</v>
      </c>
      <c r="D5372" s="406" t="s">
        <v>18987</v>
      </c>
      <c r="E5372" s="657">
        <v>7.41</v>
      </c>
    </row>
    <row r="5373" spans="1:6">
      <c r="A5373" s="661">
        <v>38778</v>
      </c>
      <c r="B5373" s="668" t="s">
        <v>2989</v>
      </c>
      <c r="C5373" s="406" t="s">
        <v>108</v>
      </c>
      <c r="D5373" s="406" t="s">
        <v>18987</v>
      </c>
      <c r="E5373" s="657">
        <v>5.56</v>
      </c>
    </row>
    <row r="5374" spans="1:6">
      <c r="A5374" s="661">
        <v>38779</v>
      </c>
      <c r="B5374" s="668" t="s">
        <v>2990</v>
      </c>
      <c r="C5374" s="406" t="s">
        <v>108</v>
      </c>
      <c r="D5374" s="406" t="s">
        <v>18987</v>
      </c>
      <c r="E5374" s="657">
        <v>5.89</v>
      </c>
    </row>
    <row r="5375" spans="1:6">
      <c r="A5375" s="661">
        <v>39388</v>
      </c>
      <c r="B5375" s="668" t="s">
        <v>2991</v>
      </c>
      <c r="C5375" s="406" t="s">
        <v>108</v>
      </c>
      <c r="D5375" s="406" t="s">
        <v>18987</v>
      </c>
      <c r="E5375" s="657">
        <v>28.72</v>
      </c>
    </row>
    <row r="5376" spans="1:6">
      <c r="A5376" s="661">
        <v>39387</v>
      </c>
      <c r="B5376" s="668" t="s">
        <v>2992</v>
      </c>
      <c r="C5376" s="406" t="s">
        <v>108</v>
      </c>
      <c r="D5376" s="406" t="s">
        <v>18987</v>
      </c>
      <c r="E5376" s="657">
        <v>48.44</v>
      </c>
    </row>
    <row r="5377" spans="1:8">
      <c r="A5377" s="661">
        <v>39386</v>
      </c>
      <c r="B5377" s="668" t="s">
        <v>2993</v>
      </c>
      <c r="C5377" s="406" t="s">
        <v>108</v>
      </c>
      <c r="D5377" s="406" t="s">
        <v>18987</v>
      </c>
      <c r="E5377" s="657">
        <v>32.03</v>
      </c>
    </row>
    <row r="5378" spans="1:8">
      <c r="A5378" s="661">
        <v>38194</v>
      </c>
      <c r="B5378" s="668" t="s">
        <v>2994</v>
      </c>
      <c r="D5378" s="406" t="s">
        <v>18987</v>
      </c>
      <c r="E5378" s="657">
        <v>27.31</v>
      </c>
      <c r="F5378" s="400" t="s">
        <v>108</v>
      </c>
    </row>
    <row r="5379" spans="1:8">
      <c r="A5379" s="661" t="s">
        <v>19024</v>
      </c>
    </row>
    <row r="5380" spans="1:8">
      <c r="A5380" s="661" t="s">
        <v>19067</v>
      </c>
      <c r="H5380" s="400" t="s">
        <v>19068</v>
      </c>
    </row>
    <row r="5381" spans="1:8">
      <c r="A5381" s="661" t="s">
        <v>19069</v>
      </c>
    </row>
    <row r="5382" spans="1:8">
      <c r="A5382" s="661" t="s">
        <v>19070</v>
      </c>
    </row>
    <row r="5383" spans="1:8">
      <c r="A5383" s="661" t="s">
        <v>19071</v>
      </c>
    </row>
    <row r="5384" spans="1:8">
      <c r="A5384" s="661" t="s">
        <v>19072</v>
      </c>
    </row>
    <row r="5385" spans="1:8">
      <c r="A5385" s="661" t="s">
        <v>19073</v>
      </c>
    </row>
    <row r="5386" spans="1:8">
      <c r="A5386" s="661" t="s">
        <v>19074</v>
      </c>
      <c r="C5386" s="406" t="s">
        <v>19115</v>
      </c>
    </row>
    <row r="5387" spans="1:8">
      <c r="A5387" s="661" t="s">
        <v>19075</v>
      </c>
      <c r="D5387" s="406" t="s">
        <v>19077</v>
      </c>
      <c r="F5387" s="400" t="s">
        <v>19078</v>
      </c>
      <c r="H5387" s="400" t="s">
        <v>19076</v>
      </c>
    </row>
    <row r="5388" spans="1:8">
      <c r="A5388" s="661" t="s">
        <v>19079</v>
      </c>
      <c r="B5388" s="668" t="s">
        <v>19080</v>
      </c>
      <c r="D5388" s="406" t="s">
        <v>19081</v>
      </c>
      <c r="E5388" s="657" t="s">
        <v>19082</v>
      </c>
    </row>
    <row r="5389" spans="1:8">
      <c r="D5389" s="406" t="s">
        <v>19083</v>
      </c>
      <c r="E5389" s="657" t="s">
        <v>19084</v>
      </c>
    </row>
    <row r="5390" spans="1:8">
      <c r="A5390" s="661">
        <v>38193</v>
      </c>
      <c r="B5390" s="668" t="s">
        <v>2995</v>
      </c>
      <c r="D5390" s="406" t="s">
        <v>18987</v>
      </c>
      <c r="E5390" s="657">
        <v>20.2</v>
      </c>
      <c r="F5390" s="400" t="s">
        <v>108</v>
      </c>
    </row>
    <row r="5391" spans="1:8">
      <c r="A5391" s="661">
        <v>12216</v>
      </c>
      <c r="B5391" s="668" t="s">
        <v>2996</v>
      </c>
      <c r="C5391" s="406" t="s">
        <v>108</v>
      </c>
      <c r="D5391" s="406" t="s">
        <v>18987</v>
      </c>
      <c r="E5391" s="657">
        <v>32.51</v>
      </c>
    </row>
    <row r="5392" spans="1:8">
      <c r="A5392" s="661">
        <v>3757</v>
      </c>
      <c r="B5392" s="668" t="s">
        <v>2997</v>
      </c>
      <c r="C5392" s="406" t="s">
        <v>108</v>
      </c>
      <c r="D5392" s="406" t="s">
        <v>18987</v>
      </c>
      <c r="E5392" s="657">
        <v>37.590000000000003</v>
      </c>
    </row>
    <row r="5393" spans="1:8">
      <c r="A5393" s="661">
        <v>3758</v>
      </c>
      <c r="B5393" s="668" t="s">
        <v>2998</v>
      </c>
      <c r="C5393" s="406" t="s">
        <v>108</v>
      </c>
      <c r="D5393" s="406" t="s">
        <v>18987</v>
      </c>
      <c r="E5393" s="657">
        <v>43.83</v>
      </c>
    </row>
    <row r="5394" spans="1:8">
      <c r="A5394" s="661">
        <v>12214</v>
      </c>
      <c r="B5394" s="668" t="s">
        <v>2999</v>
      </c>
      <c r="C5394" s="406" t="s">
        <v>108</v>
      </c>
      <c r="D5394" s="406" t="s">
        <v>18987</v>
      </c>
      <c r="E5394" s="657">
        <v>15.01</v>
      </c>
    </row>
    <row r="5395" spans="1:8">
      <c r="A5395" s="661">
        <v>3749</v>
      </c>
      <c r="B5395" s="668" t="s">
        <v>3000</v>
      </c>
      <c r="C5395" s="406" t="s">
        <v>108</v>
      </c>
      <c r="D5395" s="406" t="s">
        <v>18991</v>
      </c>
      <c r="E5395" s="657">
        <v>26.75</v>
      </c>
    </row>
    <row r="5396" spans="1:8">
      <c r="A5396" s="661">
        <v>3751</v>
      </c>
      <c r="B5396" s="668" t="s">
        <v>3001</v>
      </c>
      <c r="C5396" s="406" t="s">
        <v>108</v>
      </c>
      <c r="D5396" s="406" t="s">
        <v>18987</v>
      </c>
      <c r="E5396" s="657">
        <v>36.5</v>
      </c>
    </row>
    <row r="5397" spans="1:8">
      <c r="A5397" s="661">
        <v>39376</v>
      </c>
      <c r="B5397" s="668" t="s">
        <v>3002</v>
      </c>
      <c r="C5397" s="406" t="s">
        <v>108</v>
      </c>
      <c r="D5397" s="406" t="s">
        <v>18987</v>
      </c>
      <c r="E5397" s="657">
        <v>30.77</v>
      </c>
    </row>
    <row r="5398" spans="1:8">
      <c r="A5398" s="661">
        <v>3752</v>
      </c>
      <c r="B5398" s="668" t="s">
        <v>3003</v>
      </c>
      <c r="C5398" s="406" t="s">
        <v>108</v>
      </c>
      <c r="D5398" s="406" t="s">
        <v>18987</v>
      </c>
      <c r="E5398" s="657">
        <v>60.22</v>
      </c>
    </row>
    <row r="5399" spans="1:8">
      <c r="A5399" s="661">
        <v>14145</v>
      </c>
      <c r="B5399" s="668" t="s">
        <v>3004</v>
      </c>
      <c r="C5399" s="406" t="s">
        <v>118</v>
      </c>
      <c r="D5399" s="406" t="s">
        <v>18987</v>
      </c>
      <c r="E5399" s="657">
        <v>43.8</v>
      </c>
    </row>
    <row r="5400" spans="1:8">
      <c r="A5400" s="661">
        <v>14144</v>
      </c>
      <c r="B5400" s="668" t="s">
        <v>3005</v>
      </c>
      <c r="D5400" s="406" t="s">
        <v>18987</v>
      </c>
      <c r="E5400" s="657">
        <v>33.99</v>
      </c>
    </row>
    <row r="5401" spans="1:8">
      <c r="A5401" s="661">
        <v>746</v>
      </c>
      <c r="B5401" s="668" t="s">
        <v>21011</v>
      </c>
      <c r="D5401" s="406" t="s">
        <v>18991</v>
      </c>
      <c r="E5401" s="657">
        <v>1597.25</v>
      </c>
      <c r="H5401" s="400" t="s">
        <v>108</v>
      </c>
    </row>
    <row r="5402" spans="1:8">
      <c r="A5402" s="661" t="s">
        <v>21012</v>
      </c>
    </row>
    <row r="5403" spans="1:8">
      <c r="A5403" s="661">
        <v>36521</v>
      </c>
      <c r="B5403" s="668" t="s">
        <v>3006</v>
      </c>
      <c r="C5403" s="406" t="s">
        <v>108</v>
      </c>
      <c r="D5403" s="406" t="s">
        <v>18987</v>
      </c>
      <c r="E5403" s="657">
        <v>119.89</v>
      </c>
    </row>
    <row r="5404" spans="1:8">
      <c r="A5404" s="661">
        <v>36794</v>
      </c>
      <c r="B5404" s="668" t="s">
        <v>3007</v>
      </c>
      <c r="C5404" s="406" t="s">
        <v>108</v>
      </c>
      <c r="D5404" s="406" t="s">
        <v>18987</v>
      </c>
      <c r="E5404" s="657">
        <v>122.22</v>
      </c>
    </row>
    <row r="5405" spans="1:8">
      <c r="A5405" s="661">
        <v>10426</v>
      </c>
      <c r="B5405" s="668" t="s">
        <v>3008</v>
      </c>
      <c r="C5405" s="406" t="s">
        <v>108</v>
      </c>
      <c r="D5405" s="406" t="s">
        <v>18987</v>
      </c>
      <c r="E5405" s="657">
        <v>176.03</v>
      </c>
    </row>
    <row r="5406" spans="1:8">
      <c r="A5406" s="661">
        <v>10425</v>
      </c>
      <c r="B5406" s="668" t="s">
        <v>3009</v>
      </c>
      <c r="C5406" s="406" t="s">
        <v>108</v>
      </c>
      <c r="D5406" s="406" t="s">
        <v>18987</v>
      </c>
      <c r="E5406" s="657">
        <v>77.62</v>
      </c>
    </row>
    <row r="5407" spans="1:8">
      <c r="A5407" s="661">
        <v>10431</v>
      </c>
      <c r="B5407" s="668" t="s">
        <v>3010</v>
      </c>
      <c r="C5407" s="406" t="s">
        <v>108</v>
      </c>
      <c r="D5407" s="406" t="s">
        <v>18987</v>
      </c>
      <c r="E5407" s="657">
        <v>193.11</v>
      </c>
    </row>
    <row r="5408" spans="1:8">
      <c r="A5408" s="661">
        <v>10429</v>
      </c>
      <c r="B5408" s="668" t="s">
        <v>3011</v>
      </c>
      <c r="C5408" s="406" t="s">
        <v>108</v>
      </c>
      <c r="D5408" s="406" t="s">
        <v>18987</v>
      </c>
      <c r="E5408" s="657">
        <v>92.58</v>
      </c>
    </row>
    <row r="5409" spans="1:8">
      <c r="A5409" s="661">
        <v>20269</v>
      </c>
      <c r="B5409" s="668" t="s">
        <v>3012</v>
      </c>
      <c r="D5409" s="406" t="s">
        <v>18987</v>
      </c>
      <c r="E5409" s="657">
        <v>76.3</v>
      </c>
      <c r="F5409" s="400" t="s">
        <v>108</v>
      </c>
    </row>
    <row r="5410" spans="1:8">
      <c r="A5410" s="661">
        <v>20270</v>
      </c>
      <c r="B5410" s="668" t="s">
        <v>3013</v>
      </c>
      <c r="D5410" s="406" t="s">
        <v>18987</v>
      </c>
      <c r="E5410" s="657">
        <v>83.09</v>
      </c>
      <c r="F5410" s="400" t="s">
        <v>108</v>
      </c>
    </row>
    <row r="5411" spans="1:8">
      <c r="A5411" s="661">
        <v>11696</v>
      </c>
      <c r="B5411" s="668" t="s">
        <v>3014</v>
      </c>
      <c r="D5411" s="406" t="s">
        <v>18987</v>
      </c>
      <c r="E5411" s="657">
        <v>121.38</v>
      </c>
      <c r="H5411" s="400" t="s">
        <v>108</v>
      </c>
    </row>
    <row r="5412" spans="1:8">
      <c r="A5412" s="661">
        <v>10427</v>
      </c>
      <c r="B5412" s="668" t="s">
        <v>3015</v>
      </c>
      <c r="D5412" s="406" t="s">
        <v>18987</v>
      </c>
      <c r="E5412" s="657">
        <v>217.65</v>
      </c>
      <c r="H5412" s="400" t="s">
        <v>108</v>
      </c>
    </row>
    <row r="5413" spans="1:8">
      <c r="A5413" s="661">
        <v>10428</v>
      </c>
      <c r="B5413" s="668" t="s">
        <v>3016</v>
      </c>
      <c r="D5413" s="406" t="s">
        <v>18987</v>
      </c>
      <c r="E5413" s="657">
        <v>220.89</v>
      </c>
      <c r="H5413" s="400" t="s">
        <v>108</v>
      </c>
    </row>
    <row r="5414" spans="1:8">
      <c r="A5414" s="661">
        <v>40932</v>
      </c>
      <c r="B5414" s="668" t="s">
        <v>21013</v>
      </c>
      <c r="D5414" s="406" t="s">
        <v>18987</v>
      </c>
      <c r="E5414" s="657">
        <v>3516.02</v>
      </c>
      <c r="F5414" s="400" t="s">
        <v>1476</v>
      </c>
    </row>
    <row r="5415" spans="1:8">
      <c r="A5415" s="661">
        <v>10853</v>
      </c>
      <c r="B5415" s="668" t="s">
        <v>3017</v>
      </c>
      <c r="D5415" s="406" t="s">
        <v>18987</v>
      </c>
      <c r="E5415" s="657">
        <v>50.87</v>
      </c>
      <c r="F5415" s="400" t="s">
        <v>108</v>
      </c>
    </row>
    <row r="5416" spans="1:8">
      <c r="A5416" s="661">
        <v>5093</v>
      </c>
      <c r="B5416" s="668" t="s">
        <v>3018</v>
      </c>
      <c r="D5416" s="406" t="s">
        <v>18987</v>
      </c>
      <c r="E5416" s="657">
        <v>23.34</v>
      </c>
      <c r="F5416" s="400" t="s">
        <v>1265</v>
      </c>
    </row>
    <row r="5417" spans="1:8">
      <c r="A5417" s="661">
        <v>37768</v>
      </c>
      <c r="B5417" s="668" t="s">
        <v>21014</v>
      </c>
      <c r="D5417" s="406" t="s">
        <v>18980</v>
      </c>
      <c r="E5417" s="657">
        <v>57500</v>
      </c>
      <c r="H5417" s="400" t="s">
        <v>108</v>
      </c>
    </row>
    <row r="5418" spans="1:8">
      <c r="A5418" s="661" t="s">
        <v>21015</v>
      </c>
    </row>
    <row r="5419" spans="1:8">
      <c r="A5419" s="661">
        <v>37773</v>
      </c>
      <c r="B5419" s="668" t="s">
        <v>21016</v>
      </c>
      <c r="D5419" s="406" t="s">
        <v>18980</v>
      </c>
      <c r="E5419" s="657">
        <v>48827.19</v>
      </c>
      <c r="H5419" s="400" t="s">
        <v>108</v>
      </c>
    </row>
    <row r="5420" spans="1:8">
      <c r="A5420" s="661" t="s">
        <v>21017</v>
      </c>
    </row>
    <row r="5421" spans="1:8">
      <c r="A5421" s="661">
        <v>37769</v>
      </c>
      <c r="B5421" s="668" t="s">
        <v>21018</v>
      </c>
      <c r="D5421" s="406" t="s">
        <v>18980</v>
      </c>
      <c r="E5421" s="657">
        <v>81742.87</v>
      </c>
      <c r="H5421" s="400" t="s">
        <v>108</v>
      </c>
    </row>
    <row r="5422" spans="1:8">
      <c r="A5422" s="661" t="s">
        <v>19851</v>
      </c>
    </row>
    <row r="5423" spans="1:8">
      <c r="A5423" s="661">
        <v>37770</v>
      </c>
      <c r="B5423" s="668" t="s">
        <v>21019</v>
      </c>
      <c r="D5423" s="406" t="s">
        <v>18980</v>
      </c>
      <c r="E5423" s="657">
        <v>138730.69</v>
      </c>
      <c r="H5423" s="400" t="s">
        <v>108</v>
      </c>
    </row>
    <row r="5424" spans="1:8">
      <c r="A5424" s="661" t="s">
        <v>20443</v>
      </c>
    </row>
    <row r="5425" spans="1:8">
      <c r="A5425" s="661">
        <v>6091</v>
      </c>
      <c r="B5425" s="668" t="s">
        <v>3019</v>
      </c>
      <c r="C5425" s="406" t="s">
        <v>124</v>
      </c>
      <c r="D5425" s="406" t="s">
        <v>18987</v>
      </c>
      <c r="E5425" s="657">
        <v>15.07</v>
      </c>
    </row>
    <row r="5426" spans="1:8">
      <c r="A5426" s="661">
        <v>3768</v>
      </c>
      <c r="B5426" s="668" t="s">
        <v>3020</v>
      </c>
      <c r="C5426" s="406" t="s">
        <v>108</v>
      </c>
      <c r="D5426" s="406" t="s">
        <v>18987</v>
      </c>
      <c r="E5426" s="657">
        <v>2.1800000000000002</v>
      </c>
    </row>
    <row r="5427" spans="1:8">
      <c r="A5427" s="661">
        <v>3767</v>
      </c>
      <c r="B5427" s="668" t="s">
        <v>361</v>
      </c>
      <c r="D5427" s="406" t="s">
        <v>18987</v>
      </c>
      <c r="E5427" s="657">
        <v>0.52</v>
      </c>
      <c r="F5427" s="400" t="s">
        <v>108</v>
      </c>
    </row>
    <row r="5428" spans="1:8">
      <c r="A5428" s="661">
        <v>13192</v>
      </c>
      <c r="B5428" s="668" t="s">
        <v>21020</v>
      </c>
      <c r="D5428" s="406" t="s">
        <v>18987</v>
      </c>
      <c r="E5428" s="657">
        <v>4039.24</v>
      </c>
      <c r="H5428" s="400" t="s">
        <v>108</v>
      </c>
    </row>
    <row r="5429" spans="1:8">
      <c r="A5429" s="661" t="s">
        <v>21021</v>
      </c>
    </row>
    <row r="5430" spans="1:8">
      <c r="A5430" s="661">
        <v>38413</v>
      </c>
      <c r="B5430" s="668" t="s">
        <v>21022</v>
      </c>
      <c r="D5430" s="406" t="s">
        <v>18987</v>
      </c>
      <c r="E5430" s="657">
        <v>668.03</v>
      </c>
      <c r="H5430" s="400" t="s">
        <v>108</v>
      </c>
    </row>
    <row r="5431" spans="1:8">
      <c r="A5431" s="661" t="s">
        <v>21023</v>
      </c>
    </row>
    <row r="5432" spans="1:8">
      <c r="A5432" s="661">
        <v>3290</v>
      </c>
      <c r="B5432" s="668" t="s">
        <v>3021</v>
      </c>
      <c r="D5432" s="406" t="s">
        <v>18987</v>
      </c>
      <c r="E5432" s="657">
        <v>0.34</v>
      </c>
      <c r="F5432" s="400" t="s">
        <v>90</v>
      </c>
    </row>
    <row r="5433" spans="1:8">
      <c r="A5433" s="661">
        <v>38371</v>
      </c>
      <c r="B5433" s="668" t="s">
        <v>3022</v>
      </c>
      <c r="C5433" s="406" t="s">
        <v>108</v>
      </c>
      <c r="D5433" s="406" t="s">
        <v>18987</v>
      </c>
      <c r="E5433" s="657">
        <v>16.79</v>
      </c>
    </row>
    <row r="5434" spans="1:8">
      <c r="A5434" s="661">
        <v>3777</v>
      </c>
      <c r="B5434" s="668" t="s">
        <v>3023</v>
      </c>
      <c r="C5434" s="406" t="s">
        <v>112</v>
      </c>
      <c r="D5434" s="406" t="s">
        <v>18991</v>
      </c>
      <c r="E5434" s="657">
        <v>0.83</v>
      </c>
    </row>
    <row r="5435" spans="1:8">
      <c r="A5435" s="661">
        <v>3779</v>
      </c>
      <c r="B5435" s="668" t="s">
        <v>3024</v>
      </c>
      <c r="C5435" s="406" t="s">
        <v>121</v>
      </c>
      <c r="D5435" s="406" t="s">
        <v>18987</v>
      </c>
      <c r="E5435" s="657">
        <v>6.91</v>
      </c>
    </row>
    <row r="5436" spans="1:8">
      <c r="A5436" s="661">
        <v>3798</v>
      </c>
      <c r="B5436" s="668" t="s">
        <v>3025</v>
      </c>
      <c r="D5436" s="406" t="s">
        <v>18987</v>
      </c>
      <c r="E5436" s="657">
        <v>26.82</v>
      </c>
      <c r="F5436" s="400" t="s">
        <v>108</v>
      </c>
    </row>
    <row r="5437" spans="1:8">
      <c r="A5437" s="661">
        <v>3806</v>
      </c>
      <c r="B5437" s="668" t="s">
        <v>3026</v>
      </c>
      <c r="C5437" s="406" t="s">
        <v>108</v>
      </c>
      <c r="D5437" s="406" t="s">
        <v>18987</v>
      </c>
      <c r="E5437" s="657">
        <v>92.92</v>
      </c>
    </row>
    <row r="5438" spans="1:8">
      <c r="A5438" s="661">
        <v>3788</v>
      </c>
      <c r="B5438" s="668" t="s">
        <v>21024</v>
      </c>
      <c r="D5438" s="406" t="s">
        <v>18987</v>
      </c>
      <c r="E5438" s="657">
        <v>28.88</v>
      </c>
      <c r="F5438" s="400" t="s">
        <v>108</v>
      </c>
    </row>
    <row r="5439" spans="1:8">
      <c r="A5439" s="661" t="s">
        <v>21025</v>
      </c>
    </row>
    <row r="5440" spans="1:8">
      <c r="A5440" s="661" t="s">
        <v>19024</v>
      </c>
    </row>
    <row r="5441" spans="1:8">
      <c r="A5441" s="661" t="s">
        <v>19067</v>
      </c>
      <c r="H5441" s="400" t="s">
        <v>19068</v>
      </c>
    </row>
    <row r="5442" spans="1:8">
      <c r="A5442" s="661" t="s">
        <v>19069</v>
      </c>
    </row>
    <row r="5443" spans="1:8">
      <c r="A5443" s="661" t="s">
        <v>19070</v>
      </c>
    </row>
    <row r="5444" spans="1:8">
      <c r="A5444" s="661" t="s">
        <v>19071</v>
      </c>
    </row>
    <row r="5445" spans="1:8">
      <c r="A5445" s="661" t="s">
        <v>19072</v>
      </c>
    </row>
    <row r="5446" spans="1:8">
      <c r="A5446" s="661" t="s">
        <v>19073</v>
      </c>
    </row>
    <row r="5447" spans="1:8">
      <c r="A5447" s="661" t="s">
        <v>19074</v>
      </c>
      <c r="C5447" s="406" t="s">
        <v>19115</v>
      </c>
    </row>
    <row r="5448" spans="1:8">
      <c r="A5448" s="661" t="s">
        <v>19075</v>
      </c>
      <c r="D5448" s="406" t="s">
        <v>19077</v>
      </c>
      <c r="F5448" s="400" t="s">
        <v>19078</v>
      </c>
      <c r="H5448" s="400" t="s">
        <v>19076</v>
      </c>
    </row>
    <row r="5449" spans="1:8">
      <c r="A5449" s="661" t="s">
        <v>19079</v>
      </c>
      <c r="B5449" s="668" t="s">
        <v>19080</v>
      </c>
      <c r="D5449" s="406" t="s">
        <v>19081</v>
      </c>
      <c r="E5449" s="657" t="s">
        <v>19082</v>
      </c>
    </row>
    <row r="5450" spans="1:8">
      <c r="D5450" s="406" t="s">
        <v>19083</v>
      </c>
      <c r="E5450" s="657" t="s">
        <v>19084</v>
      </c>
    </row>
    <row r="5451" spans="1:8">
      <c r="A5451" s="661">
        <v>3811</v>
      </c>
      <c r="B5451" s="668" t="s">
        <v>21026</v>
      </c>
      <c r="D5451" s="406" t="s">
        <v>18987</v>
      </c>
      <c r="E5451" s="657">
        <v>46.56</v>
      </c>
      <c r="H5451" s="400" t="s">
        <v>108</v>
      </c>
    </row>
    <row r="5452" spans="1:8">
      <c r="A5452" s="661" t="s">
        <v>21027</v>
      </c>
    </row>
    <row r="5453" spans="1:8">
      <c r="A5453" s="661">
        <v>3799</v>
      </c>
      <c r="B5453" s="668" t="s">
        <v>21028</v>
      </c>
      <c r="D5453" s="406" t="s">
        <v>18987</v>
      </c>
      <c r="E5453" s="657">
        <v>48.99</v>
      </c>
      <c r="H5453" s="400" t="s">
        <v>108</v>
      </c>
    </row>
    <row r="5454" spans="1:8">
      <c r="A5454" s="661" t="s">
        <v>21029</v>
      </c>
    </row>
    <row r="5455" spans="1:8">
      <c r="A5455" s="661">
        <v>12230</v>
      </c>
      <c r="B5455" s="668" t="s">
        <v>21030</v>
      </c>
      <c r="D5455" s="406" t="s">
        <v>18987</v>
      </c>
      <c r="E5455" s="657">
        <v>6.16</v>
      </c>
      <c r="H5455" s="400" t="s">
        <v>108</v>
      </c>
    </row>
    <row r="5456" spans="1:8">
      <c r="A5456" s="661" t="s">
        <v>21031</v>
      </c>
    </row>
    <row r="5457" spans="1:8">
      <c r="A5457" s="661">
        <v>12231</v>
      </c>
      <c r="B5457" s="668" t="s">
        <v>21032</v>
      </c>
      <c r="D5457" s="406" t="s">
        <v>18987</v>
      </c>
      <c r="E5457" s="657">
        <v>8.8000000000000007</v>
      </c>
      <c r="H5457" s="400" t="s">
        <v>108</v>
      </c>
    </row>
    <row r="5458" spans="1:8">
      <c r="A5458" s="661" t="s">
        <v>21033</v>
      </c>
    </row>
    <row r="5459" spans="1:8">
      <c r="A5459" s="661">
        <v>12232</v>
      </c>
      <c r="B5459" s="668" t="s">
        <v>21034</v>
      </c>
      <c r="D5459" s="406" t="s">
        <v>18987</v>
      </c>
      <c r="E5459" s="657">
        <v>5.77</v>
      </c>
      <c r="H5459" s="400" t="s">
        <v>108</v>
      </c>
    </row>
    <row r="5460" spans="1:8">
      <c r="A5460" s="661" t="s">
        <v>21035</v>
      </c>
    </row>
    <row r="5461" spans="1:8">
      <c r="A5461" s="661">
        <v>12239</v>
      </c>
      <c r="B5461" s="668" t="s">
        <v>21036</v>
      </c>
      <c r="D5461" s="406" t="s">
        <v>18987</v>
      </c>
      <c r="E5461" s="657">
        <v>11.22</v>
      </c>
      <c r="H5461" s="400" t="s">
        <v>108</v>
      </c>
    </row>
    <row r="5462" spans="1:8">
      <c r="A5462" s="661" t="s">
        <v>21033</v>
      </c>
    </row>
    <row r="5463" spans="1:8">
      <c r="A5463" s="661">
        <v>12271</v>
      </c>
      <c r="B5463" s="668" t="s">
        <v>3027</v>
      </c>
      <c r="C5463" s="406" t="s">
        <v>108</v>
      </c>
      <c r="D5463" s="406" t="s">
        <v>18987</v>
      </c>
      <c r="E5463" s="657">
        <v>117.48</v>
      </c>
    </row>
    <row r="5464" spans="1:8">
      <c r="A5464" s="661">
        <v>12245</v>
      </c>
      <c r="B5464" s="668" t="s">
        <v>3028</v>
      </c>
      <c r="C5464" s="406" t="s">
        <v>108</v>
      </c>
      <c r="D5464" s="406" t="s">
        <v>18987</v>
      </c>
      <c r="E5464" s="657">
        <v>50.96</v>
      </c>
    </row>
    <row r="5465" spans="1:8">
      <c r="A5465" s="661">
        <v>3787</v>
      </c>
      <c r="B5465" s="668" t="s">
        <v>21037</v>
      </c>
      <c r="D5465" s="406" t="s">
        <v>18987</v>
      </c>
      <c r="E5465" s="657">
        <v>212.81</v>
      </c>
      <c r="H5465" s="400" t="s">
        <v>108</v>
      </c>
    </row>
    <row r="5466" spans="1:8">
      <c r="A5466" s="661" t="s">
        <v>21038</v>
      </c>
    </row>
    <row r="5467" spans="1:8">
      <c r="A5467" s="661">
        <v>3780</v>
      </c>
      <c r="B5467" s="668" t="s">
        <v>21039</v>
      </c>
      <c r="D5467" s="406" t="s">
        <v>18991</v>
      </c>
      <c r="E5467" s="657">
        <v>33.03</v>
      </c>
      <c r="H5467" s="400" t="s">
        <v>108</v>
      </c>
    </row>
    <row r="5468" spans="1:8">
      <c r="A5468" s="661" t="s">
        <v>21040</v>
      </c>
    </row>
    <row r="5469" spans="1:8">
      <c r="A5469" s="661">
        <v>12266</v>
      </c>
      <c r="B5469" s="668" t="s">
        <v>3029</v>
      </c>
      <c r="D5469" s="406" t="s">
        <v>18987</v>
      </c>
      <c r="E5469" s="657">
        <v>8.41</v>
      </c>
    </row>
    <row r="5470" spans="1:8">
      <c r="A5470" s="661">
        <v>3803</v>
      </c>
      <c r="B5470" s="668" t="s">
        <v>21041</v>
      </c>
      <c r="D5470" s="406" t="s">
        <v>18987</v>
      </c>
      <c r="E5470" s="657">
        <v>17.329999999999998</v>
      </c>
      <c r="H5470" s="400" t="s">
        <v>108</v>
      </c>
    </row>
    <row r="5471" spans="1:8">
      <c r="A5471" s="661" t="s">
        <v>21042</v>
      </c>
    </row>
    <row r="5472" spans="1:8">
      <c r="A5472" s="661">
        <v>12267</v>
      </c>
      <c r="B5472" s="668" t="s">
        <v>3030</v>
      </c>
      <c r="C5472" s="406" t="s">
        <v>108</v>
      </c>
      <c r="D5472" s="406" t="s">
        <v>18987</v>
      </c>
      <c r="E5472" s="657">
        <v>67.400000000000006</v>
      </c>
    </row>
    <row r="5473" spans="1:8">
      <c r="A5473" s="661">
        <v>21119</v>
      </c>
      <c r="B5473" s="668" t="s">
        <v>3031</v>
      </c>
      <c r="C5473" s="406" t="s">
        <v>108</v>
      </c>
      <c r="D5473" s="406" t="s">
        <v>18987</v>
      </c>
      <c r="E5473" s="657">
        <v>1.21</v>
      </c>
    </row>
    <row r="5474" spans="1:8">
      <c r="A5474" s="661">
        <v>37974</v>
      </c>
      <c r="B5474" s="668" t="s">
        <v>3032</v>
      </c>
      <c r="C5474" s="406" t="s">
        <v>108</v>
      </c>
      <c r="D5474" s="406" t="s">
        <v>18987</v>
      </c>
      <c r="E5474" s="657">
        <v>1.8</v>
      </c>
    </row>
    <row r="5475" spans="1:8">
      <c r="A5475" s="661">
        <v>37975</v>
      </c>
      <c r="B5475" s="668" t="s">
        <v>3033</v>
      </c>
      <c r="C5475" s="406" t="s">
        <v>108</v>
      </c>
      <c r="D5475" s="406" t="s">
        <v>18987</v>
      </c>
      <c r="E5475" s="657">
        <v>3.65</v>
      </c>
    </row>
    <row r="5476" spans="1:8">
      <c r="A5476" s="661">
        <v>37976</v>
      </c>
      <c r="B5476" s="668" t="s">
        <v>3034</v>
      </c>
      <c r="C5476" s="406" t="s">
        <v>108</v>
      </c>
      <c r="D5476" s="406" t="s">
        <v>18987</v>
      </c>
      <c r="E5476" s="657">
        <v>7.49</v>
      </c>
    </row>
    <row r="5477" spans="1:8">
      <c r="A5477" s="661">
        <v>37977</v>
      </c>
      <c r="B5477" s="668" t="s">
        <v>3035</v>
      </c>
      <c r="C5477" s="406" t="s">
        <v>108</v>
      </c>
      <c r="D5477" s="406" t="s">
        <v>18987</v>
      </c>
      <c r="E5477" s="657">
        <v>10.31</v>
      </c>
    </row>
    <row r="5478" spans="1:8">
      <c r="A5478" s="661">
        <v>37978</v>
      </c>
      <c r="B5478" s="668" t="s">
        <v>3036</v>
      </c>
      <c r="C5478" s="406" t="s">
        <v>108</v>
      </c>
      <c r="D5478" s="406" t="s">
        <v>18987</v>
      </c>
      <c r="E5478" s="657">
        <v>20.89</v>
      </c>
    </row>
    <row r="5479" spans="1:8">
      <c r="A5479" s="661">
        <v>37979</v>
      </c>
      <c r="B5479" s="668" t="s">
        <v>3037</v>
      </c>
      <c r="C5479" s="406" t="s">
        <v>108</v>
      </c>
      <c r="D5479" s="406" t="s">
        <v>18987</v>
      </c>
      <c r="E5479" s="657">
        <v>89.76</v>
      </c>
    </row>
    <row r="5480" spans="1:8">
      <c r="A5480" s="661">
        <v>37980</v>
      </c>
      <c r="B5480" s="668" t="s">
        <v>3038</v>
      </c>
      <c r="C5480" s="406" t="s">
        <v>108</v>
      </c>
      <c r="D5480" s="406" t="s">
        <v>18987</v>
      </c>
      <c r="E5480" s="657">
        <v>100.87</v>
      </c>
    </row>
    <row r="5481" spans="1:8">
      <c r="A5481" s="661">
        <v>36147</v>
      </c>
      <c r="B5481" s="668" t="s">
        <v>21043</v>
      </c>
      <c r="D5481" s="406" t="s">
        <v>18987</v>
      </c>
      <c r="E5481" s="657">
        <v>279.45999999999998</v>
      </c>
      <c r="H5481" s="400" t="s">
        <v>1265</v>
      </c>
    </row>
    <row r="5482" spans="1:8">
      <c r="A5482" s="661" t="s">
        <v>21044</v>
      </c>
    </row>
    <row r="5483" spans="1:8">
      <c r="A5483" s="661">
        <v>12731</v>
      </c>
      <c r="B5483" s="668" t="s">
        <v>3039</v>
      </c>
      <c r="D5483" s="406" t="s">
        <v>18987</v>
      </c>
      <c r="E5483" s="657">
        <v>198.14</v>
      </c>
      <c r="F5483" s="400" t="s">
        <v>108</v>
      </c>
    </row>
    <row r="5484" spans="1:8">
      <c r="A5484" s="661">
        <v>12723</v>
      </c>
      <c r="B5484" s="668" t="s">
        <v>3040</v>
      </c>
      <c r="D5484" s="406" t="s">
        <v>18987</v>
      </c>
      <c r="E5484" s="657">
        <v>1.53</v>
      </c>
      <c r="F5484" s="400" t="s">
        <v>108</v>
      </c>
    </row>
    <row r="5485" spans="1:8">
      <c r="A5485" s="661">
        <v>12724</v>
      </c>
      <c r="B5485" s="668" t="s">
        <v>3041</v>
      </c>
      <c r="D5485" s="406" t="s">
        <v>18987</v>
      </c>
      <c r="E5485" s="657">
        <v>2.95</v>
      </c>
      <c r="F5485" s="400" t="s">
        <v>108</v>
      </c>
    </row>
    <row r="5486" spans="1:8">
      <c r="A5486" s="661">
        <v>12725</v>
      </c>
      <c r="B5486" s="668" t="s">
        <v>3042</v>
      </c>
      <c r="D5486" s="406" t="s">
        <v>18987</v>
      </c>
      <c r="E5486" s="657">
        <v>5.92</v>
      </c>
      <c r="F5486" s="400" t="s">
        <v>108</v>
      </c>
    </row>
    <row r="5487" spans="1:8">
      <c r="A5487" s="661">
        <v>12726</v>
      </c>
      <c r="B5487" s="668" t="s">
        <v>3043</v>
      </c>
      <c r="D5487" s="406" t="s">
        <v>18987</v>
      </c>
      <c r="E5487" s="657">
        <v>13.07</v>
      </c>
      <c r="F5487" s="400" t="s">
        <v>108</v>
      </c>
    </row>
    <row r="5488" spans="1:8">
      <c r="A5488" s="661">
        <v>12727</v>
      </c>
      <c r="B5488" s="668" t="s">
        <v>3044</v>
      </c>
      <c r="D5488" s="406" t="s">
        <v>18987</v>
      </c>
      <c r="E5488" s="657">
        <v>16.57</v>
      </c>
      <c r="F5488" s="400" t="s">
        <v>108</v>
      </c>
    </row>
    <row r="5489" spans="1:8">
      <c r="A5489" s="661">
        <v>12728</v>
      </c>
      <c r="B5489" s="668" t="s">
        <v>3045</v>
      </c>
      <c r="D5489" s="406" t="s">
        <v>18987</v>
      </c>
      <c r="E5489" s="657">
        <v>27.08</v>
      </c>
      <c r="F5489" s="400" t="s">
        <v>108</v>
      </c>
    </row>
    <row r="5490" spans="1:8">
      <c r="A5490" s="661">
        <v>12729</v>
      </c>
      <c r="B5490" s="668" t="s">
        <v>3046</v>
      </c>
      <c r="D5490" s="406" t="s">
        <v>18987</v>
      </c>
      <c r="E5490" s="657">
        <v>88.75</v>
      </c>
      <c r="F5490" s="400" t="s">
        <v>108</v>
      </c>
    </row>
    <row r="5491" spans="1:8">
      <c r="A5491" s="661">
        <v>12730</v>
      </c>
      <c r="B5491" s="668" t="s">
        <v>3047</v>
      </c>
      <c r="D5491" s="406" t="s">
        <v>18987</v>
      </c>
      <c r="E5491" s="657">
        <v>135.88</v>
      </c>
      <c r="F5491" s="400" t="s">
        <v>108</v>
      </c>
    </row>
    <row r="5492" spans="1:8">
      <c r="A5492" s="661">
        <v>3840</v>
      </c>
      <c r="B5492" s="668" t="s">
        <v>3048</v>
      </c>
      <c r="C5492" s="406" t="s">
        <v>108</v>
      </c>
      <c r="D5492" s="406" t="s">
        <v>18987</v>
      </c>
      <c r="E5492" s="657">
        <v>21.02</v>
      </c>
    </row>
    <row r="5493" spans="1:8">
      <c r="A5493" s="661">
        <v>3838</v>
      </c>
      <c r="B5493" s="668" t="s">
        <v>3049</v>
      </c>
      <c r="C5493" s="406" t="s">
        <v>108</v>
      </c>
      <c r="D5493" s="406" t="s">
        <v>18987</v>
      </c>
      <c r="E5493" s="657">
        <v>50.1</v>
      </c>
    </row>
    <row r="5494" spans="1:8">
      <c r="A5494" s="661">
        <v>3844</v>
      </c>
      <c r="B5494" s="668" t="s">
        <v>3050</v>
      </c>
      <c r="C5494" s="406" t="s">
        <v>108</v>
      </c>
      <c r="D5494" s="406" t="s">
        <v>18987</v>
      </c>
      <c r="E5494" s="657">
        <v>141.69999999999999</v>
      </c>
    </row>
    <row r="5495" spans="1:8">
      <c r="A5495" s="661">
        <v>3839</v>
      </c>
      <c r="B5495" s="668" t="s">
        <v>3051</v>
      </c>
      <c r="C5495" s="406" t="s">
        <v>108</v>
      </c>
      <c r="D5495" s="406" t="s">
        <v>18987</v>
      </c>
      <c r="E5495" s="657">
        <v>173.98</v>
      </c>
    </row>
    <row r="5496" spans="1:8">
      <c r="A5496" s="661">
        <v>3843</v>
      </c>
      <c r="B5496" s="668" t="s">
        <v>3052</v>
      </c>
      <c r="C5496" s="406" t="s">
        <v>108</v>
      </c>
      <c r="D5496" s="406" t="s">
        <v>18987</v>
      </c>
      <c r="E5496" s="657">
        <v>296.72000000000003</v>
      </c>
    </row>
    <row r="5497" spans="1:8">
      <c r="A5497" s="661">
        <v>3900</v>
      </c>
      <c r="B5497" s="668" t="s">
        <v>3053</v>
      </c>
      <c r="D5497" s="406" t="s">
        <v>18987</v>
      </c>
      <c r="E5497" s="657">
        <v>24.63</v>
      </c>
      <c r="F5497" s="400" t="s">
        <v>108</v>
      </c>
    </row>
    <row r="5498" spans="1:8">
      <c r="A5498" s="661">
        <v>3846</v>
      </c>
      <c r="B5498" s="668" t="s">
        <v>3054</v>
      </c>
      <c r="D5498" s="406" t="s">
        <v>18991</v>
      </c>
      <c r="E5498" s="657">
        <v>7.67</v>
      </c>
      <c r="F5498" s="400" t="s">
        <v>108</v>
      </c>
    </row>
    <row r="5499" spans="1:8">
      <c r="A5499" s="661">
        <v>3886</v>
      </c>
      <c r="B5499" s="668" t="s">
        <v>3055</v>
      </c>
      <c r="D5499" s="406" t="s">
        <v>18987</v>
      </c>
      <c r="E5499" s="657">
        <v>10.79</v>
      </c>
      <c r="F5499" s="400" t="s">
        <v>108</v>
      </c>
    </row>
    <row r="5500" spans="1:8">
      <c r="A5500" s="661">
        <v>3854</v>
      </c>
      <c r="B5500" s="668" t="s">
        <v>3056</v>
      </c>
      <c r="D5500" s="406" t="s">
        <v>18987</v>
      </c>
      <c r="E5500" s="657">
        <v>6.58</v>
      </c>
      <c r="F5500" s="400" t="s">
        <v>108</v>
      </c>
    </row>
    <row r="5501" spans="1:8">
      <c r="A5501" s="661">
        <v>3873</v>
      </c>
      <c r="B5501" s="668" t="s">
        <v>3057</v>
      </c>
      <c r="D5501" s="406" t="s">
        <v>18987</v>
      </c>
      <c r="E5501" s="657">
        <v>9.2899999999999991</v>
      </c>
      <c r="F5501" s="400" t="s">
        <v>108</v>
      </c>
    </row>
    <row r="5502" spans="1:8">
      <c r="A5502" s="661" t="s">
        <v>19024</v>
      </c>
    </row>
    <row r="5503" spans="1:8">
      <c r="A5503" s="661" t="s">
        <v>19067</v>
      </c>
      <c r="H5503" s="400" t="s">
        <v>19068</v>
      </c>
    </row>
    <row r="5504" spans="1:8">
      <c r="A5504" s="661" t="s">
        <v>19069</v>
      </c>
    </row>
    <row r="5505" spans="1:8">
      <c r="A5505" s="661" t="s">
        <v>19070</v>
      </c>
    </row>
    <row r="5506" spans="1:8">
      <c r="A5506" s="661" t="s">
        <v>19071</v>
      </c>
    </row>
    <row r="5507" spans="1:8">
      <c r="A5507" s="661" t="s">
        <v>19072</v>
      </c>
    </row>
    <row r="5508" spans="1:8">
      <c r="A5508" s="661" t="s">
        <v>19073</v>
      </c>
    </row>
    <row r="5509" spans="1:8">
      <c r="A5509" s="661" t="s">
        <v>19074</v>
      </c>
      <c r="C5509" s="406" t="s">
        <v>19115</v>
      </c>
    </row>
    <row r="5510" spans="1:8">
      <c r="A5510" s="661" t="s">
        <v>19075</v>
      </c>
      <c r="D5510" s="406" t="s">
        <v>19077</v>
      </c>
      <c r="F5510" s="400" t="s">
        <v>19078</v>
      </c>
      <c r="H5510" s="400" t="s">
        <v>19076</v>
      </c>
    </row>
    <row r="5511" spans="1:8">
      <c r="A5511" s="661" t="s">
        <v>19079</v>
      </c>
      <c r="B5511" s="668" t="s">
        <v>19080</v>
      </c>
      <c r="D5511" s="406" t="s">
        <v>19081</v>
      </c>
      <c r="E5511" s="657" t="s">
        <v>19082</v>
      </c>
    </row>
    <row r="5512" spans="1:8">
      <c r="D5512" s="406" t="s">
        <v>19083</v>
      </c>
      <c r="E5512" s="657" t="s">
        <v>19084</v>
      </c>
    </row>
    <row r="5513" spans="1:8">
      <c r="A5513" s="661">
        <v>38021</v>
      </c>
      <c r="B5513" s="668" t="s">
        <v>3058</v>
      </c>
      <c r="D5513" s="406" t="s">
        <v>18987</v>
      </c>
      <c r="E5513" s="657">
        <v>15.76</v>
      </c>
      <c r="F5513" s="400" t="s">
        <v>108</v>
      </c>
    </row>
    <row r="5514" spans="1:8">
      <c r="A5514" s="661">
        <v>3847</v>
      </c>
      <c r="B5514" s="668" t="s">
        <v>3059</v>
      </c>
      <c r="D5514" s="406" t="s">
        <v>18987</v>
      </c>
      <c r="E5514" s="657">
        <v>21.18</v>
      </c>
      <c r="F5514" s="400" t="s">
        <v>108</v>
      </c>
    </row>
    <row r="5515" spans="1:8">
      <c r="A5515" s="661">
        <v>38022</v>
      </c>
      <c r="B5515" s="668" t="s">
        <v>3060</v>
      </c>
      <c r="D5515" s="406" t="s">
        <v>18987</v>
      </c>
      <c r="E5515" s="657">
        <v>28.23</v>
      </c>
      <c r="F5515" s="400" t="s">
        <v>108</v>
      </c>
    </row>
    <row r="5516" spans="1:8">
      <c r="A5516" s="661">
        <v>3833</v>
      </c>
      <c r="B5516" s="668" t="s">
        <v>3061</v>
      </c>
      <c r="D5516" s="406" t="s">
        <v>18987</v>
      </c>
      <c r="E5516" s="657">
        <v>9.5</v>
      </c>
      <c r="H5516" s="400" t="s">
        <v>108</v>
      </c>
    </row>
    <row r="5517" spans="1:8">
      <c r="A5517" s="661">
        <v>3834</v>
      </c>
      <c r="B5517" s="668" t="s">
        <v>3062</v>
      </c>
      <c r="D5517" s="406" t="s">
        <v>18987</v>
      </c>
      <c r="E5517" s="657">
        <v>15.36</v>
      </c>
      <c r="H5517" s="400" t="s">
        <v>108</v>
      </c>
    </row>
    <row r="5518" spans="1:8">
      <c r="A5518" s="661">
        <v>3835</v>
      </c>
      <c r="B5518" s="668" t="s">
        <v>3063</v>
      </c>
      <c r="D5518" s="406" t="s">
        <v>18987</v>
      </c>
      <c r="E5518" s="657">
        <v>21.33</v>
      </c>
      <c r="H5518" s="400" t="s">
        <v>108</v>
      </c>
    </row>
    <row r="5519" spans="1:8">
      <c r="A5519" s="661">
        <v>3836</v>
      </c>
      <c r="B5519" s="668" t="s">
        <v>3064</v>
      </c>
      <c r="D5519" s="406" t="s">
        <v>18987</v>
      </c>
      <c r="E5519" s="657">
        <v>55.16</v>
      </c>
      <c r="H5519" s="400" t="s">
        <v>108</v>
      </c>
    </row>
    <row r="5520" spans="1:8">
      <c r="A5520" s="661">
        <v>3830</v>
      </c>
      <c r="B5520" s="668" t="s">
        <v>3065</v>
      </c>
      <c r="D5520" s="406" t="s">
        <v>18987</v>
      </c>
      <c r="E5520" s="657">
        <v>90.81</v>
      </c>
      <c r="H5520" s="400" t="s">
        <v>108</v>
      </c>
    </row>
    <row r="5521" spans="1:8">
      <c r="A5521" s="661">
        <v>3831</v>
      </c>
      <c r="B5521" s="668" t="s">
        <v>3066</v>
      </c>
      <c r="D5521" s="406" t="s">
        <v>18987</v>
      </c>
      <c r="E5521" s="657">
        <v>140.68</v>
      </c>
      <c r="H5521" s="400" t="s">
        <v>108</v>
      </c>
    </row>
    <row r="5522" spans="1:8">
      <c r="A5522" s="661">
        <v>3841</v>
      </c>
      <c r="B5522" s="668" t="s">
        <v>3067</v>
      </c>
      <c r="D5522" s="406" t="s">
        <v>18987</v>
      </c>
      <c r="E5522" s="657">
        <v>274.89</v>
      </c>
      <c r="H5522" s="400" t="s">
        <v>108</v>
      </c>
    </row>
    <row r="5523" spans="1:8">
      <c r="A5523" s="661">
        <v>3842</v>
      </c>
      <c r="B5523" s="668" t="s">
        <v>3068</v>
      </c>
      <c r="D5523" s="406" t="s">
        <v>18987</v>
      </c>
      <c r="E5523" s="657">
        <v>371.75</v>
      </c>
      <c r="H5523" s="400" t="s">
        <v>108</v>
      </c>
    </row>
    <row r="5524" spans="1:8">
      <c r="A5524" s="661">
        <v>37981</v>
      </c>
      <c r="B5524" s="668" t="s">
        <v>3069</v>
      </c>
      <c r="D5524" s="406" t="s">
        <v>18987</v>
      </c>
      <c r="E5524" s="657">
        <v>4.1100000000000003</v>
      </c>
      <c r="F5524" s="400" t="s">
        <v>108</v>
      </c>
    </row>
    <row r="5525" spans="1:8">
      <c r="A5525" s="661">
        <v>37982</v>
      </c>
      <c r="B5525" s="668" t="s">
        <v>3070</v>
      </c>
      <c r="D5525" s="406" t="s">
        <v>18987</v>
      </c>
      <c r="E5525" s="657">
        <v>6.24</v>
      </c>
      <c r="F5525" s="400" t="s">
        <v>108</v>
      </c>
    </row>
    <row r="5526" spans="1:8">
      <c r="A5526" s="661">
        <v>37983</v>
      </c>
      <c r="B5526" s="668" t="s">
        <v>3071</v>
      </c>
      <c r="D5526" s="406" t="s">
        <v>18987</v>
      </c>
      <c r="E5526" s="657">
        <v>8.74</v>
      </c>
      <c r="F5526" s="400" t="s">
        <v>108</v>
      </c>
    </row>
    <row r="5527" spans="1:8">
      <c r="A5527" s="661">
        <v>37984</v>
      </c>
      <c r="B5527" s="668" t="s">
        <v>3072</v>
      </c>
      <c r="D5527" s="406" t="s">
        <v>18987</v>
      </c>
      <c r="E5527" s="657">
        <v>15.1</v>
      </c>
      <c r="F5527" s="400" t="s">
        <v>108</v>
      </c>
    </row>
    <row r="5528" spans="1:8">
      <c r="A5528" s="661">
        <v>37985</v>
      </c>
      <c r="B5528" s="668" t="s">
        <v>3073</v>
      </c>
      <c r="D5528" s="406" t="s">
        <v>18987</v>
      </c>
      <c r="E5528" s="657">
        <v>21.15</v>
      </c>
      <c r="F5528" s="400" t="s">
        <v>108</v>
      </c>
    </row>
    <row r="5529" spans="1:8">
      <c r="A5529" s="661">
        <v>3826</v>
      </c>
      <c r="B5529" s="668" t="s">
        <v>3074</v>
      </c>
      <c r="D5529" s="406" t="s">
        <v>18987</v>
      </c>
      <c r="E5529" s="657">
        <v>31.44</v>
      </c>
      <c r="F5529" s="400" t="s">
        <v>108</v>
      </c>
    </row>
    <row r="5530" spans="1:8">
      <c r="A5530" s="661">
        <v>3825</v>
      </c>
      <c r="B5530" s="668" t="s">
        <v>3075</v>
      </c>
      <c r="D5530" s="406" t="s">
        <v>18991</v>
      </c>
      <c r="E5530" s="657">
        <v>8.19</v>
      </c>
      <c r="F5530" s="400" t="s">
        <v>108</v>
      </c>
    </row>
    <row r="5531" spans="1:8">
      <c r="A5531" s="661">
        <v>3827</v>
      </c>
      <c r="B5531" s="668" t="s">
        <v>3076</v>
      </c>
      <c r="D5531" s="406" t="s">
        <v>18987</v>
      </c>
      <c r="E5531" s="657">
        <v>17.34</v>
      </c>
      <c r="F5531" s="400" t="s">
        <v>108</v>
      </c>
    </row>
    <row r="5532" spans="1:8">
      <c r="A5532" s="661">
        <v>20165</v>
      </c>
      <c r="B5532" s="668" t="s">
        <v>3077</v>
      </c>
      <c r="D5532" s="406" t="s">
        <v>18987</v>
      </c>
      <c r="E5532" s="657">
        <v>21.91</v>
      </c>
      <c r="F5532" s="400" t="s">
        <v>108</v>
      </c>
    </row>
    <row r="5533" spans="1:8">
      <c r="A5533" s="661">
        <v>20166</v>
      </c>
      <c r="B5533" s="668" t="s">
        <v>3078</v>
      </c>
      <c r="D5533" s="406" t="s">
        <v>18987</v>
      </c>
      <c r="E5533" s="657">
        <v>76.44</v>
      </c>
      <c r="F5533" s="400" t="s">
        <v>108</v>
      </c>
    </row>
    <row r="5534" spans="1:8">
      <c r="A5534" s="661">
        <v>20164</v>
      </c>
      <c r="B5534" s="668" t="s">
        <v>3079</v>
      </c>
      <c r="D5534" s="406" t="s">
        <v>18987</v>
      </c>
      <c r="E5534" s="657">
        <v>12.37</v>
      </c>
      <c r="F5534" s="400" t="s">
        <v>108</v>
      </c>
    </row>
    <row r="5535" spans="1:8">
      <c r="A5535" s="661">
        <v>3893</v>
      </c>
      <c r="B5535" s="668" t="s">
        <v>3080</v>
      </c>
      <c r="C5535" s="406" t="s">
        <v>108</v>
      </c>
      <c r="D5535" s="406" t="s">
        <v>18987</v>
      </c>
      <c r="E5535" s="657">
        <v>11.84</v>
      </c>
    </row>
    <row r="5536" spans="1:8">
      <c r="A5536" s="661">
        <v>3848</v>
      </c>
      <c r="B5536" s="668" t="s">
        <v>3081</v>
      </c>
      <c r="C5536" s="406" t="s">
        <v>108</v>
      </c>
      <c r="D5536" s="406" t="s">
        <v>18987</v>
      </c>
      <c r="E5536" s="657">
        <v>7.19</v>
      </c>
    </row>
    <row r="5537" spans="1:8">
      <c r="A5537" s="661">
        <v>3895</v>
      </c>
      <c r="B5537" s="668" t="s">
        <v>3082</v>
      </c>
      <c r="C5537" s="406" t="s">
        <v>108</v>
      </c>
      <c r="D5537" s="406" t="s">
        <v>18987</v>
      </c>
      <c r="E5537" s="657">
        <v>7.7</v>
      </c>
    </row>
    <row r="5538" spans="1:8">
      <c r="A5538" s="661">
        <v>12404</v>
      </c>
      <c r="B5538" s="668" t="s">
        <v>3083</v>
      </c>
      <c r="D5538" s="406" t="s">
        <v>18987</v>
      </c>
      <c r="E5538" s="657">
        <v>6.73</v>
      </c>
      <c r="F5538" s="400" t="s">
        <v>108</v>
      </c>
    </row>
    <row r="5539" spans="1:8">
      <c r="A5539" s="661">
        <v>3939</v>
      </c>
      <c r="B5539" s="668" t="s">
        <v>3084</v>
      </c>
      <c r="C5539" s="406" t="s">
        <v>108</v>
      </c>
      <c r="D5539" s="406" t="s">
        <v>18987</v>
      </c>
      <c r="E5539" s="657">
        <v>13.7</v>
      </c>
    </row>
    <row r="5540" spans="1:8">
      <c r="A5540" s="661">
        <v>3911</v>
      </c>
      <c r="B5540" s="668" t="s">
        <v>3085</v>
      </c>
      <c r="C5540" s="406" t="s">
        <v>108</v>
      </c>
      <c r="D5540" s="406" t="s">
        <v>18987</v>
      </c>
      <c r="E5540" s="657">
        <v>10.17</v>
      </c>
    </row>
    <row r="5541" spans="1:8">
      <c r="A5541" s="661">
        <v>3908</v>
      </c>
      <c r="B5541" s="668" t="s">
        <v>3086</v>
      </c>
      <c r="C5541" s="406" t="s">
        <v>108</v>
      </c>
      <c r="D5541" s="406" t="s">
        <v>18987</v>
      </c>
      <c r="E5541" s="657">
        <v>3.34</v>
      </c>
    </row>
    <row r="5542" spans="1:8">
      <c r="A5542" s="661">
        <v>3910</v>
      </c>
      <c r="B5542" s="668" t="s">
        <v>3087</v>
      </c>
      <c r="C5542" s="406" t="s">
        <v>108</v>
      </c>
      <c r="D5542" s="406" t="s">
        <v>18987</v>
      </c>
      <c r="E5542" s="657">
        <v>7.18</v>
      </c>
    </row>
    <row r="5543" spans="1:8">
      <c r="A5543" s="661">
        <v>3913</v>
      </c>
      <c r="B5543" s="668" t="s">
        <v>3088</v>
      </c>
      <c r="C5543" s="406" t="s">
        <v>108</v>
      </c>
      <c r="D5543" s="406" t="s">
        <v>18987</v>
      </c>
      <c r="E5543" s="657">
        <v>39.47</v>
      </c>
    </row>
    <row r="5544" spans="1:8">
      <c r="A5544" s="661">
        <v>3912</v>
      </c>
      <c r="B5544" s="668" t="s">
        <v>3089</v>
      </c>
      <c r="C5544" s="406" t="s">
        <v>108</v>
      </c>
      <c r="D5544" s="406" t="s">
        <v>18987</v>
      </c>
      <c r="E5544" s="657">
        <v>20.61</v>
      </c>
    </row>
    <row r="5545" spans="1:8">
      <c r="A5545" s="661">
        <v>3909</v>
      </c>
      <c r="B5545" s="668" t="s">
        <v>3090</v>
      </c>
      <c r="C5545" s="406" t="s">
        <v>108</v>
      </c>
      <c r="D5545" s="406" t="s">
        <v>18987</v>
      </c>
      <c r="E5545" s="657">
        <v>4.88</v>
      </c>
    </row>
    <row r="5546" spans="1:8">
      <c r="A5546" s="661">
        <v>3914</v>
      </c>
      <c r="B5546" s="668" t="s">
        <v>3091</v>
      </c>
      <c r="C5546" s="406" t="s">
        <v>108</v>
      </c>
      <c r="D5546" s="406" t="s">
        <v>18987</v>
      </c>
      <c r="E5546" s="657">
        <v>58.24</v>
      </c>
    </row>
    <row r="5547" spans="1:8">
      <c r="A5547" s="661">
        <v>3915</v>
      </c>
      <c r="B5547" s="668" t="s">
        <v>3092</v>
      </c>
      <c r="C5547" s="406" t="s">
        <v>108</v>
      </c>
      <c r="D5547" s="406" t="s">
        <v>18987</v>
      </c>
      <c r="E5547" s="657">
        <v>86.22</v>
      </c>
    </row>
    <row r="5548" spans="1:8">
      <c r="A5548" s="661">
        <v>3916</v>
      </c>
      <c r="B5548" s="668" t="s">
        <v>3093</v>
      </c>
      <c r="C5548" s="406" t="s">
        <v>108</v>
      </c>
      <c r="D5548" s="406" t="s">
        <v>18987</v>
      </c>
      <c r="E5548" s="657">
        <v>169.24</v>
      </c>
    </row>
    <row r="5549" spans="1:8">
      <c r="A5549" s="661">
        <v>3917</v>
      </c>
      <c r="B5549" s="668" t="s">
        <v>3094</v>
      </c>
      <c r="C5549" s="406" t="s">
        <v>108</v>
      </c>
      <c r="D5549" s="406" t="s">
        <v>18987</v>
      </c>
      <c r="E5549" s="657">
        <v>241.59</v>
      </c>
    </row>
    <row r="5550" spans="1:8">
      <c r="A5550" s="661">
        <v>12407</v>
      </c>
      <c r="B5550" s="668" t="s">
        <v>21045</v>
      </c>
      <c r="D5550" s="406" t="s">
        <v>18987</v>
      </c>
      <c r="E5550" s="657">
        <v>14.92</v>
      </c>
      <c r="H5550" s="400" t="s">
        <v>108</v>
      </c>
    </row>
    <row r="5551" spans="1:8">
      <c r="A5551" s="661" t="s">
        <v>21046</v>
      </c>
    </row>
    <row r="5552" spans="1:8">
      <c r="A5552" s="661">
        <v>12408</v>
      </c>
      <c r="B5552" s="668" t="s">
        <v>3095</v>
      </c>
      <c r="D5552" s="406" t="s">
        <v>18987</v>
      </c>
      <c r="E5552" s="657">
        <v>9.2200000000000006</v>
      </c>
      <c r="H5552" s="400" t="s">
        <v>108</v>
      </c>
    </row>
    <row r="5553" spans="1:8">
      <c r="A5553" s="661">
        <v>12409</v>
      </c>
      <c r="B5553" s="668" t="s">
        <v>3096</v>
      </c>
      <c r="D5553" s="406" t="s">
        <v>18987</v>
      </c>
      <c r="E5553" s="657">
        <v>9.2200000000000006</v>
      </c>
      <c r="H5553" s="400" t="s">
        <v>108</v>
      </c>
    </row>
    <row r="5554" spans="1:8">
      <c r="A5554" s="661">
        <v>12410</v>
      </c>
      <c r="B5554" s="668" t="s">
        <v>21047</v>
      </c>
      <c r="D5554" s="406" t="s">
        <v>18987</v>
      </c>
      <c r="E5554" s="657">
        <v>6.37</v>
      </c>
      <c r="H5554" s="400" t="s">
        <v>108</v>
      </c>
    </row>
    <row r="5555" spans="1:8">
      <c r="A5555" s="661" t="s">
        <v>8316</v>
      </c>
    </row>
    <row r="5556" spans="1:8">
      <c r="A5556" s="661">
        <v>3936</v>
      </c>
      <c r="B5556" s="668" t="s">
        <v>3097</v>
      </c>
      <c r="D5556" s="406" t="s">
        <v>18987</v>
      </c>
      <c r="E5556" s="657">
        <v>13.47</v>
      </c>
      <c r="F5556" s="400" t="s">
        <v>108</v>
      </c>
    </row>
    <row r="5557" spans="1:8">
      <c r="A5557" s="661">
        <v>3922</v>
      </c>
      <c r="B5557" s="668" t="s">
        <v>3098</v>
      </c>
      <c r="D5557" s="406" t="s">
        <v>18987</v>
      </c>
      <c r="E5557" s="657">
        <v>12.25</v>
      </c>
      <c r="F5557" s="400" t="s">
        <v>108</v>
      </c>
    </row>
    <row r="5558" spans="1:8">
      <c r="A5558" s="661">
        <v>3924</v>
      </c>
      <c r="B5558" s="668" t="s">
        <v>3099</v>
      </c>
      <c r="D5558" s="406" t="s">
        <v>18987</v>
      </c>
      <c r="E5558" s="657">
        <v>13.65</v>
      </c>
      <c r="F5558" s="400" t="s">
        <v>108</v>
      </c>
    </row>
    <row r="5559" spans="1:8">
      <c r="A5559" s="661">
        <v>3923</v>
      </c>
      <c r="B5559" s="668" t="s">
        <v>3100</v>
      </c>
      <c r="D5559" s="406" t="s">
        <v>18987</v>
      </c>
      <c r="E5559" s="657">
        <v>13.24</v>
      </c>
      <c r="F5559" s="400" t="s">
        <v>108</v>
      </c>
    </row>
    <row r="5560" spans="1:8">
      <c r="A5560" s="661" t="s">
        <v>19024</v>
      </c>
    </row>
    <row r="5561" spans="1:8">
      <c r="A5561" s="661" t="s">
        <v>19067</v>
      </c>
      <c r="H5561" s="400" t="s">
        <v>19068</v>
      </c>
    </row>
    <row r="5562" spans="1:8">
      <c r="A5562" s="661" t="s">
        <v>19069</v>
      </c>
    </row>
    <row r="5563" spans="1:8">
      <c r="A5563" s="661" t="s">
        <v>19070</v>
      </c>
    </row>
    <row r="5564" spans="1:8">
      <c r="A5564" s="661" t="s">
        <v>19071</v>
      </c>
    </row>
    <row r="5565" spans="1:8">
      <c r="A5565" s="661" t="s">
        <v>19072</v>
      </c>
    </row>
    <row r="5566" spans="1:8">
      <c r="A5566" s="661" t="s">
        <v>19073</v>
      </c>
    </row>
    <row r="5567" spans="1:8">
      <c r="A5567" s="661" t="s">
        <v>19074</v>
      </c>
      <c r="C5567" s="406" t="s">
        <v>19115</v>
      </c>
    </row>
    <row r="5568" spans="1:8">
      <c r="A5568" s="661" t="s">
        <v>19075</v>
      </c>
      <c r="D5568" s="406" t="s">
        <v>19077</v>
      </c>
      <c r="F5568" s="400" t="s">
        <v>19078</v>
      </c>
      <c r="H5568" s="400" t="s">
        <v>19076</v>
      </c>
    </row>
    <row r="5569" spans="1:6">
      <c r="A5569" s="661" t="s">
        <v>19079</v>
      </c>
      <c r="B5569" s="668" t="s">
        <v>19080</v>
      </c>
      <c r="D5569" s="406" t="s">
        <v>19081</v>
      </c>
      <c r="E5569" s="657" t="s">
        <v>19082</v>
      </c>
    </row>
    <row r="5570" spans="1:6">
      <c r="D5570" s="406" t="s">
        <v>19083</v>
      </c>
      <c r="E5570" s="657" t="s">
        <v>19084</v>
      </c>
    </row>
    <row r="5571" spans="1:6">
      <c r="A5571" s="661">
        <v>3937</v>
      </c>
      <c r="B5571" s="668" t="s">
        <v>3101</v>
      </c>
      <c r="D5571" s="406" t="s">
        <v>18987</v>
      </c>
      <c r="E5571" s="657">
        <v>9.9</v>
      </c>
      <c r="F5571" s="400" t="s">
        <v>108</v>
      </c>
    </row>
    <row r="5572" spans="1:6">
      <c r="A5572" s="661">
        <v>3921</v>
      </c>
      <c r="B5572" s="668" t="s">
        <v>3102</v>
      </c>
      <c r="D5572" s="406" t="s">
        <v>18987</v>
      </c>
      <c r="E5572" s="657">
        <v>10.08</v>
      </c>
      <c r="F5572" s="400" t="s">
        <v>108</v>
      </c>
    </row>
    <row r="5573" spans="1:6">
      <c r="A5573" s="661">
        <v>3920</v>
      </c>
      <c r="B5573" s="668" t="s">
        <v>3103</v>
      </c>
      <c r="D5573" s="406" t="s">
        <v>18987</v>
      </c>
      <c r="E5573" s="657">
        <v>9.9</v>
      </c>
      <c r="F5573" s="400" t="s">
        <v>108</v>
      </c>
    </row>
    <row r="5574" spans="1:6">
      <c r="A5574" s="661">
        <v>3938</v>
      </c>
      <c r="B5574" s="668" t="s">
        <v>3104</v>
      </c>
      <c r="D5574" s="406" t="s">
        <v>18987</v>
      </c>
      <c r="E5574" s="657">
        <v>7.23</v>
      </c>
      <c r="F5574" s="400" t="s">
        <v>108</v>
      </c>
    </row>
    <row r="5575" spans="1:6">
      <c r="A5575" s="661">
        <v>3919</v>
      </c>
      <c r="B5575" s="668" t="s">
        <v>3105</v>
      </c>
      <c r="D5575" s="406" t="s">
        <v>18987</v>
      </c>
      <c r="E5575" s="657">
        <v>7.32</v>
      </c>
      <c r="F5575" s="400" t="s">
        <v>108</v>
      </c>
    </row>
    <row r="5576" spans="1:6">
      <c r="A5576" s="661">
        <v>3927</v>
      </c>
      <c r="B5576" s="668" t="s">
        <v>3106</v>
      </c>
      <c r="D5576" s="406" t="s">
        <v>18987</v>
      </c>
      <c r="E5576" s="657">
        <v>38.659999999999997</v>
      </c>
      <c r="F5576" s="400" t="s">
        <v>108</v>
      </c>
    </row>
    <row r="5577" spans="1:6">
      <c r="A5577" s="661">
        <v>3928</v>
      </c>
      <c r="B5577" s="668" t="s">
        <v>3107</v>
      </c>
      <c r="D5577" s="406" t="s">
        <v>18987</v>
      </c>
      <c r="E5577" s="657">
        <v>38.659999999999997</v>
      </c>
      <c r="F5577" s="400" t="s">
        <v>108</v>
      </c>
    </row>
    <row r="5578" spans="1:6">
      <c r="A5578" s="661">
        <v>3926</v>
      </c>
      <c r="B5578" s="668" t="s">
        <v>3108</v>
      </c>
      <c r="D5578" s="406" t="s">
        <v>18987</v>
      </c>
      <c r="E5578" s="657">
        <v>20.75</v>
      </c>
      <c r="F5578" s="400" t="s">
        <v>108</v>
      </c>
    </row>
    <row r="5579" spans="1:6">
      <c r="A5579" s="661">
        <v>3935</v>
      </c>
      <c r="B5579" s="668" t="s">
        <v>3109</v>
      </c>
      <c r="D5579" s="406" t="s">
        <v>18987</v>
      </c>
      <c r="E5579" s="657">
        <v>20.7</v>
      </c>
      <c r="F5579" s="400" t="s">
        <v>108</v>
      </c>
    </row>
    <row r="5580" spans="1:6">
      <c r="A5580" s="661">
        <v>3925</v>
      </c>
      <c r="B5580" s="668" t="s">
        <v>3110</v>
      </c>
      <c r="D5580" s="406" t="s">
        <v>18987</v>
      </c>
      <c r="E5580" s="657">
        <v>20.52</v>
      </c>
      <c r="F5580" s="400" t="s">
        <v>108</v>
      </c>
    </row>
    <row r="5581" spans="1:6">
      <c r="A5581" s="661">
        <v>12406</v>
      </c>
      <c r="B5581" s="668" t="s">
        <v>3111</v>
      </c>
      <c r="D5581" s="406" t="s">
        <v>18987</v>
      </c>
      <c r="E5581" s="657">
        <v>4.88</v>
      </c>
      <c r="F5581" s="400" t="s">
        <v>108</v>
      </c>
    </row>
    <row r="5582" spans="1:6">
      <c r="A5582" s="661">
        <v>3929</v>
      </c>
      <c r="B5582" s="668" t="s">
        <v>3112</v>
      </c>
      <c r="D5582" s="406" t="s">
        <v>18987</v>
      </c>
      <c r="E5582" s="657">
        <v>56.34</v>
      </c>
      <c r="F5582" s="400" t="s">
        <v>108</v>
      </c>
    </row>
    <row r="5583" spans="1:6">
      <c r="A5583" s="661">
        <v>3931</v>
      </c>
      <c r="B5583" s="668" t="s">
        <v>3113</v>
      </c>
      <c r="D5583" s="406" t="s">
        <v>18987</v>
      </c>
      <c r="E5583" s="657">
        <v>56.34</v>
      </c>
      <c r="F5583" s="400" t="s">
        <v>108</v>
      </c>
    </row>
    <row r="5584" spans="1:6">
      <c r="A5584" s="661">
        <v>3930</v>
      </c>
      <c r="B5584" s="668" t="s">
        <v>3114</v>
      </c>
      <c r="D5584" s="406" t="s">
        <v>18987</v>
      </c>
      <c r="E5584" s="657">
        <v>56.34</v>
      </c>
      <c r="F5584" s="400" t="s">
        <v>108</v>
      </c>
    </row>
    <row r="5585" spans="1:6">
      <c r="A5585" s="661">
        <v>3932</v>
      </c>
      <c r="B5585" s="668" t="s">
        <v>3115</v>
      </c>
      <c r="D5585" s="406" t="s">
        <v>18987</v>
      </c>
      <c r="E5585" s="657">
        <v>84.1</v>
      </c>
      <c r="F5585" s="400" t="s">
        <v>108</v>
      </c>
    </row>
    <row r="5586" spans="1:6">
      <c r="A5586" s="661">
        <v>3933</v>
      </c>
      <c r="B5586" s="668" t="s">
        <v>3116</v>
      </c>
      <c r="D5586" s="406" t="s">
        <v>18987</v>
      </c>
      <c r="E5586" s="657">
        <v>84.1</v>
      </c>
      <c r="F5586" s="400" t="s">
        <v>108</v>
      </c>
    </row>
    <row r="5587" spans="1:6">
      <c r="A5587" s="661">
        <v>3934</v>
      </c>
      <c r="B5587" s="668" t="s">
        <v>3117</v>
      </c>
      <c r="D5587" s="406" t="s">
        <v>18987</v>
      </c>
      <c r="E5587" s="657">
        <v>85.55</v>
      </c>
      <c r="F5587" s="400" t="s">
        <v>108</v>
      </c>
    </row>
    <row r="5588" spans="1:6">
      <c r="A5588" s="661">
        <v>3907</v>
      </c>
      <c r="B5588" s="668" t="s">
        <v>3118</v>
      </c>
      <c r="D5588" s="406" t="s">
        <v>18987</v>
      </c>
      <c r="E5588" s="657">
        <v>2.77</v>
      </c>
      <c r="F5588" s="400" t="s">
        <v>108</v>
      </c>
    </row>
    <row r="5589" spans="1:6">
      <c r="A5589" s="661">
        <v>3889</v>
      </c>
      <c r="B5589" s="668" t="s">
        <v>3119</v>
      </c>
      <c r="D5589" s="406" t="s">
        <v>18987</v>
      </c>
      <c r="E5589" s="657">
        <v>1.99</v>
      </c>
      <c r="F5589" s="400" t="s">
        <v>108</v>
      </c>
    </row>
    <row r="5590" spans="1:6">
      <c r="A5590" s="661">
        <v>3868</v>
      </c>
      <c r="B5590" s="668" t="s">
        <v>3120</v>
      </c>
      <c r="D5590" s="406" t="s">
        <v>18987</v>
      </c>
      <c r="E5590" s="657">
        <v>0.97</v>
      </c>
      <c r="F5590" s="400" t="s">
        <v>108</v>
      </c>
    </row>
    <row r="5591" spans="1:6">
      <c r="A5591" s="661">
        <v>3869</v>
      </c>
      <c r="B5591" s="668" t="s">
        <v>3121</v>
      </c>
      <c r="D5591" s="406" t="s">
        <v>18987</v>
      </c>
      <c r="E5591" s="657">
        <v>2.36</v>
      </c>
      <c r="F5591" s="400" t="s">
        <v>108</v>
      </c>
    </row>
    <row r="5592" spans="1:6">
      <c r="A5592" s="661">
        <v>3872</v>
      </c>
      <c r="B5592" s="668" t="s">
        <v>3122</v>
      </c>
      <c r="D5592" s="406" t="s">
        <v>18987</v>
      </c>
      <c r="E5592" s="657">
        <v>2.9</v>
      </c>
      <c r="F5592" s="400" t="s">
        <v>108</v>
      </c>
    </row>
    <row r="5593" spans="1:6">
      <c r="A5593" s="661">
        <v>3850</v>
      </c>
      <c r="B5593" s="668" t="s">
        <v>3123</v>
      </c>
      <c r="D5593" s="406" t="s">
        <v>18987</v>
      </c>
      <c r="E5593" s="657">
        <v>7.92</v>
      </c>
      <c r="F5593" s="400" t="s">
        <v>108</v>
      </c>
    </row>
    <row r="5594" spans="1:6">
      <c r="A5594" s="661">
        <v>38023</v>
      </c>
      <c r="B5594" s="668" t="s">
        <v>3124</v>
      </c>
      <c r="D5594" s="406" t="s">
        <v>18987</v>
      </c>
      <c r="E5594" s="657">
        <v>3.32</v>
      </c>
      <c r="F5594" s="400" t="s">
        <v>108</v>
      </c>
    </row>
    <row r="5595" spans="1:6">
      <c r="A5595" s="661">
        <v>37986</v>
      </c>
      <c r="B5595" s="668" t="s">
        <v>3125</v>
      </c>
      <c r="D5595" s="406" t="s">
        <v>18987</v>
      </c>
      <c r="E5595" s="657">
        <v>1.41</v>
      </c>
      <c r="F5595" s="400" t="s">
        <v>108</v>
      </c>
    </row>
    <row r="5596" spans="1:6">
      <c r="A5596" s="661">
        <v>37987</v>
      </c>
      <c r="B5596" s="668" t="s">
        <v>3126</v>
      </c>
      <c r="D5596" s="406" t="s">
        <v>18987</v>
      </c>
      <c r="E5596" s="657">
        <v>105.56</v>
      </c>
      <c r="F5596" s="400" t="s">
        <v>108</v>
      </c>
    </row>
    <row r="5597" spans="1:6">
      <c r="A5597" s="661">
        <v>37988</v>
      </c>
      <c r="B5597" s="668" t="s">
        <v>3127</v>
      </c>
      <c r="D5597" s="406" t="s">
        <v>18987</v>
      </c>
      <c r="E5597" s="657">
        <v>172.18</v>
      </c>
      <c r="F5597" s="400" t="s">
        <v>108</v>
      </c>
    </row>
    <row r="5598" spans="1:6">
      <c r="A5598" s="661">
        <v>21120</v>
      </c>
      <c r="B5598" s="668" t="s">
        <v>3128</v>
      </c>
      <c r="D5598" s="406" t="s">
        <v>18987</v>
      </c>
      <c r="E5598" s="657">
        <v>8.58</v>
      </c>
      <c r="F5598" s="400" t="s">
        <v>108</v>
      </c>
    </row>
    <row r="5599" spans="1:6">
      <c r="A5599" s="661">
        <v>39318</v>
      </c>
      <c r="B5599" s="668" t="s">
        <v>3129</v>
      </c>
      <c r="C5599" s="406" t="s">
        <v>108</v>
      </c>
      <c r="D5599" s="406" t="s">
        <v>18987</v>
      </c>
      <c r="E5599" s="657">
        <v>7.07</v>
      </c>
    </row>
    <row r="5600" spans="1:6">
      <c r="A5600" s="661">
        <v>20162</v>
      </c>
      <c r="B5600" s="668" t="s">
        <v>3130</v>
      </c>
      <c r="C5600" s="406" t="s">
        <v>108</v>
      </c>
      <c r="D5600" s="406" t="s">
        <v>18987</v>
      </c>
      <c r="E5600" s="657">
        <v>13.7</v>
      </c>
    </row>
    <row r="5601" spans="1:6">
      <c r="A5601" s="661">
        <v>20163</v>
      </c>
      <c r="B5601" s="668" t="s">
        <v>3131</v>
      </c>
      <c r="C5601" s="406" t="s">
        <v>108</v>
      </c>
      <c r="D5601" s="406" t="s">
        <v>18987</v>
      </c>
      <c r="E5601" s="657">
        <v>27.44</v>
      </c>
    </row>
    <row r="5602" spans="1:6">
      <c r="A5602" s="661">
        <v>2644</v>
      </c>
      <c r="B5602" s="668" t="s">
        <v>3132</v>
      </c>
      <c r="C5602" s="406" t="s">
        <v>108</v>
      </c>
      <c r="D5602" s="406" t="s">
        <v>18987</v>
      </c>
      <c r="E5602" s="657">
        <v>1.72</v>
      </c>
    </row>
    <row r="5603" spans="1:6">
      <c r="A5603" s="661">
        <v>2639</v>
      </c>
      <c r="B5603" s="668" t="s">
        <v>3133</v>
      </c>
      <c r="C5603" s="406" t="s">
        <v>108</v>
      </c>
      <c r="D5603" s="406" t="s">
        <v>18987</v>
      </c>
      <c r="E5603" s="657">
        <v>1.53</v>
      </c>
    </row>
    <row r="5604" spans="1:6">
      <c r="A5604" s="661">
        <v>2636</v>
      </c>
      <c r="B5604" s="668" t="s">
        <v>3134</v>
      </c>
      <c r="C5604" s="406" t="s">
        <v>108</v>
      </c>
      <c r="D5604" s="406" t="s">
        <v>18987</v>
      </c>
      <c r="E5604" s="657">
        <v>0.81</v>
      </c>
    </row>
    <row r="5605" spans="1:6">
      <c r="A5605" s="661">
        <v>2638</v>
      </c>
      <c r="B5605" s="668" t="s">
        <v>3135</v>
      </c>
      <c r="C5605" s="406" t="s">
        <v>108</v>
      </c>
      <c r="D5605" s="406" t="s">
        <v>18987</v>
      </c>
      <c r="E5605" s="657">
        <v>0.94</v>
      </c>
    </row>
    <row r="5606" spans="1:6">
      <c r="A5606" s="661">
        <v>2640</v>
      </c>
      <c r="B5606" s="668" t="s">
        <v>3136</v>
      </c>
      <c r="C5606" s="406" t="s">
        <v>108</v>
      </c>
      <c r="D5606" s="406" t="s">
        <v>18987</v>
      </c>
      <c r="E5606" s="657">
        <v>6.99</v>
      </c>
    </row>
    <row r="5607" spans="1:6">
      <c r="A5607" s="661">
        <v>2637</v>
      </c>
      <c r="B5607" s="668" t="s">
        <v>3137</v>
      </c>
      <c r="C5607" s="406" t="s">
        <v>108</v>
      </c>
      <c r="D5607" s="406" t="s">
        <v>18987</v>
      </c>
      <c r="E5607" s="657">
        <v>0.81</v>
      </c>
    </row>
    <row r="5608" spans="1:6">
      <c r="A5608" s="661">
        <v>2642</v>
      </c>
      <c r="B5608" s="668" t="s">
        <v>3138</v>
      </c>
      <c r="C5608" s="406" t="s">
        <v>108</v>
      </c>
      <c r="D5608" s="406" t="s">
        <v>18987</v>
      </c>
      <c r="E5608" s="657">
        <v>8.8699999999999992</v>
      </c>
    </row>
    <row r="5609" spans="1:6">
      <c r="A5609" s="661">
        <v>2641</v>
      </c>
      <c r="B5609" s="668" t="s">
        <v>3139</v>
      </c>
      <c r="C5609" s="406" t="s">
        <v>108</v>
      </c>
      <c r="D5609" s="406" t="s">
        <v>18987</v>
      </c>
      <c r="E5609" s="657">
        <v>20.079999999999998</v>
      </c>
    </row>
    <row r="5610" spans="1:6">
      <c r="A5610" s="661">
        <v>2643</v>
      </c>
      <c r="B5610" s="668" t="s">
        <v>3140</v>
      </c>
      <c r="C5610" s="406" t="s">
        <v>108</v>
      </c>
      <c r="D5610" s="406" t="s">
        <v>18987</v>
      </c>
      <c r="E5610" s="657">
        <v>3.2</v>
      </c>
    </row>
    <row r="5611" spans="1:6">
      <c r="A5611" s="661">
        <v>39855</v>
      </c>
      <c r="B5611" s="668" t="s">
        <v>3141</v>
      </c>
      <c r="D5611" s="406" t="s">
        <v>18987</v>
      </c>
      <c r="E5611" s="657">
        <v>1.55</v>
      </c>
      <c r="F5611" s="400" t="s">
        <v>108</v>
      </c>
    </row>
    <row r="5612" spans="1:6">
      <c r="A5612" s="661">
        <v>39856</v>
      </c>
      <c r="B5612" s="668" t="s">
        <v>3142</v>
      </c>
      <c r="D5612" s="406" t="s">
        <v>18987</v>
      </c>
      <c r="E5612" s="657">
        <v>3.66</v>
      </c>
      <c r="F5612" s="400" t="s">
        <v>108</v>
      </c>
    </row>
    <row r="5613" spans="1:6">
      <c r="A5613" s="661">
        <v>39857</v>
      </c>
      <c r="B5613" s="668" t="s">
        <v>3143</v>
      </c>
      <c r="D5613" s="406" t="s">
        <v>18987</v>
      </c>
      <c r="E5613" s="657">
        <v>5.92</v>
      </c>
      <c r="F5613" s="400" t="s">
        <v>108</v>
      </c>
    </row>
    <row r="5614" spans="1:6">
      <c r="A5614" s="661">
        <v>39858</v>
      </c>
      <c r="B5614" s="668" t="s">
        <v>3144</v>
      </c>
      <c r="D5614" s="406" t="s">
        <v>18987</v>
      </c>
      <c r="E5614" s="657">
        <v>13.14</v>
      </c>
      <c r="F5614" s="400" t="s">
        <v>108</v>
      </c>
    </row>
    <row r="5615" spans="1:6">
      <c r="A5615" s="661">
        <v>39859</v>
      </c>
      <c r="B5615" s="668" t="s">
        <v>3145</v>
      </c>
      <c r="D5615" s="406" t="s">
        <v>18987</v>
      </c>
      <c r="E5615" s="657">
        <v>20.25</v>
      </c>
      <c r="F5615" s="400" t="s">
        <v>108</v>
      </c>
    </row>
    <row r="5616" spans="1:6">
      <c r="A5616" s="661">
        <v>39860</v>
      </c>
      <c r="B5616" s="668" t="s">
        <v>3146</v>
      </c>
      <c r="D5616" s="406" t="s">
        <v>18987</v>
      </c>
      <c r="E5616" s="657">
        <v>31.08</v>
      </c>
      <c r="F5616" s="400" t="s">
        <v>108</v>
      </c>
    </row>
    <row r="5617" spans="1:8">
      <c r="A5617" s="661" t="s">
        <v>19024</v>
      </c>
    </row>
    <row r="5618" spans="1:8">
      <c r="A5618" s="661" t="s">
        <v>19067</v>
      </c>
      <c r="H5618" s="400" t="s">
        <v>19068</v>
      </c>
    </row>
    <row r="5619" spans="1:8">
      <c r="A5619" s="661" t="s">
        <v>19069</v>
      </c>
    </row>
    <row r="5620" spans="1:8">
      <c r="A5620" s="661" t="s">
        <v>19070</v>
      </c>
    </row>
    <row r="5621" spans="1:8">
      <c r="A5621" s="661" t="s">
        <v>19071</v>
      </c>
    </row>
    <row r="5622" spans="1:8">
      <c r="A5622" s="661" t="s">
        <v>19072</v>
      </c>
    </row>
    <row r="5623" spans="1:8">
      <c r="A5623" s="661" t="s">
        <v>19073</v>
      </c>
    </row>
    <row r="5624" spans="1:8">
      <c r="A5624" s="661" t="s">
        <v>19074</v>
      </c>
      <c r="C5624" s="406" t="s">
        <v>19115</v>
      </c>
    </row>
    <row r="5625" spans="1:8">
      <c r="A5625" s="661" t="s">
        <v>19075</v>
      </c>
      <c r="D5625" s="406" t="s">
        <v>19077</v>
      </c>
      <c r="F5625" s="400" t="s">
        <v>19078</v>
      </c>
      <c r="H5625" s="400" t="s">
        <v>19076</v>
      </c>
    </row>
    <row r="5626" spans="1:8">
      <c r="A5626" s="661" t="s">
        <v>19079</v>
      </c>
      <c r="B5626" s="668" t="s">
        <v>19080</v>
      </c>
      <c r="D5626" s="406" t="s">
        <v>19081</v>
      </c>
      <c r="E5626" s="657" t="s">
        <v>19082</v>
      </c>
    </row>
    <row r="5627" spans="1:8">
      <c r="D5627" s="406" t="s">
        <v>19083</v>
      </c>
      <c r="E5627" s="657" t="s">
        <v>19084</v>
      </c>
    </row>
    <row r="5628" spans="1:8">
      <c r="A5628" s="661">
        <v>39861</v>
      </c>
      <c r="B5628" s="668" t="s">
        <v>3147</v>
      </c>
      <c r="D5628" s="406" t="s">
        <v>18987</v>
      </c>
      <c r="E5628" s="657">
        <v>88.75</v>
      </c>
      <c r="F5628" s="400" t="s">
        <v>108</v>
      </c>
    </row>
    <row r="5629" spans="1:8">
      <c r="A5629" s="661">
        <v>1898</v>
      </c>
      <c r="B5629" s="668" t="s">
        <v>3148</v>
      </c>
      <c r="C5629" s="406" t="s">
        <v>108</v>
      </c>
      <c r="D5629" s="406" t="s">
        <v>18987</v>
      </c>
      <c r="E5629" s="657">
        <v>0.86</v>
      </c>
    </row>
    <row r="5630" spans="1:8">
      <c r="A5630" s="661">
        <v>1904</v>
      </c>
      <c r="B5630" s="668" t="s">
        <v>3149</v>
      </c>
      <c r="C5630" s="406" t="s">
        <v>108</v>
      </c>
      <c r="D5630" s="406" t="s">
        <v>18987</v>
      </c>
      <c r="E5630" s="657">
        <v>0.91</v>
      </c>
    </row>
    <row r="5631" spans="1:8">
      <c r="A5631" s="661">
        <v>1899</v>
      </c>
      <c r="B5631" s="668" t="s">
        <v>3150</v>
      </c>
      <c r="C5631" s="406" t="s">
        <v>108</v>
      </c>
      <c r="D5631" s="406" t="s">
        <v>18987</v>
      </c>
      <c r="E5631" s="657">
        <v>0.96</v>
      </c>
    </row>
    <row r="5632" spans="1:8">
      <c r="A5632" s="661">
        <v>1900</v>
      </c>
      <c r="B5632" s="668" t="s">
        <v>3151</v>
      </c>
      <c r="C5632" s="406" t="s">
        <v>108</v>
      </c>
      <c r="D5632" s="406" t="s">
        <v>18987</v>
      </c>
      <c r="E5632" s="657">
        <v>1.52</v>
      </c>
    </row>
    <row r="5633" spans="1:5">
      <c r="A5633" s="661">
        <v>1893</v>
      </c>
      <c r="B5633" s="668" t="s">
        <v>1044</v>
      </c>
      <c r="C5633" s="406" t="s">
        <v>108</v>
      </c>
      <c r="D5633" s="406" t="s">
        <v>18987</v>
      </c>
      <c r="E5633" s="657">
        <v>4.05</v>
      </c>
    </row>
    <row r="5634" spans="1:5">
      <c r="A5634" s="661">
        <v>1902</v>
      </c>
      <c r="B5634" s="668" t="s">
        <v>3152</v>
      </c>
      <c r="C5634" s="406" t="s">
        <v>108</v>
      </c>
      <c r="D5634" s="406" t="s">
        <v>18987</v>
      </c>
      <c r="E5634" s="657">
        <v>3.24</v>
      </c>
    </row>
    <row r="5635" spans="1:5">
      <c r="A5635" s="661">
        <v>1901</v>
      </c>
      <c r="B5635" s="668" t="s">
        <v>3153</v>
      </c>
      <c r="C5635" s="406" t="s">
        <v>108</v>
      </c>
      <c r="D5635" s="406" t="s">
        <v>18987</v>
      </c>
      <c r="E5635" s="657">
        <v>1.01</v>
      </c>
    </row>
    <row r="5636" spans="1:5">
      <c r="A5636" s="661">
        <v>1892</v>
      </c>
      <c r="B5636" s="668" t="s">
        <v>3154</v>
      </c>
      <c r="C5636" s="406" t="s">
        <v>108</v>
      </c>
      <c r="D5636" s="406" t="s">
        <v>18987</v>
      </c>
      <c r="E5636" s="657">
        <v>1.92</v>
      </c>
    </row>
    <row r="5637" spans="1:5">
      <c r="A5637" s="661">
        <v>1907</v>
      </c>
      <c r="B5637" s="668" t="s">
        <v>3155</v>
      </c>
      <c r="C5637" s="406" t="s">
        <v>108</v>
      </c>
      <c r="D5637" s="406" t="s">
        <v>18987</v>
      </c>
      <c r="E5637" s="657">
        <v>17.78</v>
      </c>
    </row>
    <row r="5638" spans="1:5">
      <c r="A5638" s="661">
        <v>1894</v>
      </c>
      <c r="B5638" s="668" t="s">
        <v>3156</v>
      </c>
      <c r="C5638" s="406" t="s">
        <v>108</v>
      </c>
      <c r="D5638" s="406" t="s">
        <v>18987</v>
      </c>
      <c r="E5638" s="657">
        <v>6.53</v>
      </c>
    </row>
    <row r="5639" spans="1:5">
      <c r="A5639" s="661">
        <v>1891</v>
      </c>
      <c r="B5639" s="668" t="s">
        <v>1050</v>
      </c>
      <c r="C5639" s="406" t="s">
        <v>108</v>
      </c>
      <c r="D5639" s="406" t="s">
        <v>18987</v>
      </c>
      <c r="E5639" s="657">
        <v>1.52</v>
      </c>
    </row>
    <row r="5640" spans="1:5">
      <c r="A5640" s="661">
        <v>1896</v>
      </c>
      <c r="B5640" s="668" t="s">
        <v>3157</v>
      </c>
      <c r="C5640" s="406" t="s">
        <v>108</v>
      </c>
      <c r="D5640" s="406" t="s">
        <v>18987</v>
      </c>
      <c r="E5640" s="657">
        <v>21.68</v>
      </c>
    </row>
    <row r="5641" spans="1:5">
      <c r="A5641" s="661">
        <v>1895</v>
      </c>
      <c r="B5641" s="668" t="s">
        <v>1047</v>
      </c>
      <c r="C5641" s="406" t="s">
        <v>108</v>
      </c>
      <c r="D5641" s="406" t="s">
        <v>18987</v>
      </c>
      <c r="E5641" s="657">
        <v>42.1</v>
      </c>
    </row>
    <row r="5642" spans="1:5">
      <c r="A5642" s="661">
        <v>3867</v>
      </c>
      <c r="B5642" s="668" t="s">
        <v>3158</v>
      </c>
      <c r="C5642" s="406" t="s">
        <v>108</v>
      </c>
      <c r="D5642" s="406" t="s">
        <v>18987</v>
      </c>
      <c r="E5642" s="657">
        <v>54.36</v>
      </c>
    </row>
    <row r="5643" spans="1:5">
      <c r="A5643" s="661">
        <v>3861</v>
      </c>
      <c r="B5643" s="668" t="s">
        <v>3159</v>
      </c>
      <c r="C5643" s="406" t="s">
        <v>108</v>
      </c>
      <c r="D5643" s="406" t="s">
        <v>18987</v>
      </c>
      <c r="E5643" s="657">
        <v>0.55000000000000004</v>
      </c>
    </row>
    <row r="5644" spans="1:5">
      <c r="A5644" s="661">
        <v>3904</v>
      </c>
      <c r="B5644" s="668" t="s">
        <v>3160</v>
      </c>
      <c r="C5644" s="406" t="s">
        <v>108</v>
      </c>
      <c r="D5644" s="406" t="s">
        <v>18987</v>
      </c>
      <c r="E5644" s="657">
        <v>0.62</v>
      </c>
    </row>
    <row r="5645" spans="1:5">
      <c r="A5645" s="661">
        <v>3903</v>
      </c>
      <c r="B5645" s="668" t="s">
        <v>3161</v>
      </c>
      <c r="C5645" s="406" t="s">
        <v>108</v>
      </c>
      <c r="D5645" s="406" t="s">
        <v>18987</v>
      </c>
      <c r="E5645" s="657">
        <v>1.31</v>
      </c>
    </row>
    <row r="5646" spans="1:5">
      <c r="A5646" s="661">
        <v>3862</v>
      </c>
      <c r="B5646" s="668" t="s">
        <v>3162</v>
      </c>
      <c r="C5646" s="406" t="s">
        <v>108</v>
      </c>
      <c r="D5646" s="406" t="s">
        <v>18987</v>
      </c>
      <c r="E5646" s="657">
        <v>2.92</v>
      </c>
    </row>
    <row r="5647" spans="1:5">
      <c r="A5647" s="661">
        <v>3863</v>
      </c>
      <c r="B5647" s="668" t="s">
        <v>3163</v>
      </c>
      <c r="C5647" s="406" t="s">
        <v>108</v>
      </c>
      <c r="D5647" s="406" t="s">
        <v>18987</v>
      </c>
      <c r="E5647" s="657">
        <v>3.42</v>
      </c>
    </row>
    <row r="5648" spans="1:5">
      <c r="A5648" s="661">
        <v>3864</v>
      </c>
      <c r="B5648" s="668" t="s">
        <v>3164</v>
      </c>
      <c r="C5648" s="406" t="s">
        <v>108</v>
      </c>
      <c r="D5648" s="406" t="s">
        <v>18987</v>
      </c>
      <c r="E5648" s="657">
        <v>9.3699999999999992</v>
      </c>
    </row>
    <row r="5649" spans="1:6">
      <c r="A5649" s="661">
        <v>3865</v>
      </c>
      <c r="B5649" s="668" t="s">
        <v>3165</v>
      </c>
      <c r="C5649" s="406" t="s">
        <v>108</v>
      </c>
      <c r="D5649" s="406" t="s">
        <v>18987</v>
      </c>
      <c r="E5649" s="657">
        <v>14.02</v>
      </c>
    </row>
    <row r="5650" spans="1:6">
      <c r="A5650" s="661">
        <v>3866</v>
      </c>
      <c r="B5650" s="668" t="s">
        <v>3166</v>
      </c>
      <c r="C5650" s="406" t="s">
        <v>108</v>
      </c>
      <c r="D5650" s="406" t="s">
        <v>18987</v>
      </c>
      <c r="E5650" s="657">
        <v>31.94</v>
      </c>
    </row>
    <row r="5651" spans="1:6">
      <c r="A5651" s="661">
        <v>3902</v>
      </c>
      <c r="B5651" s="668" t="s">
        <v>3167</v>
      </c>
      <c r="C5651" s="406" t="s">
        <v>108</v>
      </c>
      <c r="D5651" s="406" t="s">
        <v>18987</v>
      </c>
      <c r="E5651" s="657">
        <v>18.02</v>
      </c>
    </row>
    <row r="5652" spans="1:6">
      <c r="A5652" s="661">
        <v>3878</v>
      </c>
      <c r="B5652" s="668" t="s">
        <v>3168</v>
      </c>
      <c r="C5652" s="406" t="s">
        <v>108</v>
      </c>
      <c r="D5652" s="406" t="s">
        <v>18987</v>
      </c>
      <c r="E5652" s="657">
        <v>5.69</v>
      </c>
    </row>
    <row r="5653" spans="1:6">
      <c r="A5653" s="661">
        <v>3877</v>
      </c>
      <c r="B5653" s="668" t="s">
        <v>3169</v>
      </c>
      <c r="C5653" s="406" t="s">
        <v>108</v>
      </c>
      <c r="D5653" s="406" t="s">
        <v>18987</v>
      </c>
      <c r="E5653" s="657">
        <v>5.18</v>
      </c>
    </row>
    <row r="5654" spans="1:6">
      <c r="A5654" s="661">
        <v>3879</v>
      </c>
      <c r="B5654" s="668" t="s">
        <v>3170</v>
      </c>
      <c r="C5654" s="406" t="s">
        <v>108</v>
      </c>
      <c r="D5654" s="406" t="s">
        <v>18987</v>
      </c>
      <c r="E5654" s="657">
        <v>11.47</v>
      </c>
    </row>
    <row r="5655" spans="1:6">
      <c r="A5655" s="661">
        <v>3880</v>
      </c>
      <c r="B5655" s="668" t="s">
        <v>3171</v>
      </c>
      <c r="C5655" s="406" t="s">
        <v>108</v>
      </c>
      <c r="D5655" s="406" t="s">
        <v>18987</v>
      </c>
      <c r="E5655" s="657">
        <v>25.91</v>
      </c>
    </row>
    <row r="5656" spans="1:6">
      <c r="A5656" s="661">
        <v>3901</v>
      </c>
      <c r="B5656" s="668" t="s">
        <v>3172</v>
      </c>
      <c r="C5656" s="406" t="s">
        <v>108</v>
      </c>
      <c r="D5656" s="406" t="s">
        <v>18987</v>
      </c>
      <c r="E5656" s="657">
        <v>33.090000000000003</v>
      </c>
    </row>
    <row r="5657" spans="1:6">
      <c r="A5657" s="661">
        <v>12892</v>
      </c>
      <c r="B5657" s="668" t="s">
        <v>3173</v>
      </c>
      <c r="C5657" s="406" t="s">
        <v>1265</v>
      </c>
      <c r="D5657" s="406" t="s">
        <v>18987</v>
      </c>
      <c r="E5657" s="657">
        <v>9.7200000000000006</v>
      </c>
    </row>
    <row r="5658" spans="1:6">
      <c r="A5658" s="661">
        <v>3883</v>
      </c>
      <c r="B5658" s="668" t="s">
        <v>3174</v>
      </c>
      <c r="C5658" s="406" t="s">
        <v>108</v>
      </c>
      <c r="D5658" s="406" t="s">
        <v>18987</v>
      </c>
      <c r="E5658" s="657">
        <v>0.99</v>
      </c>
    </row>
    <row r="5659" spans="1:6">
      <c r="A5659" s="661">
        <v>3876</v>
      </c>
      <c r="B5659" s="668" t="s">
        <v>3175</v>
      </c>
      <c r="C5659" s="406" t="s">
        <v>108</v>
      </c>
      <c r="D5659" s="406" t="s">
        <v>18987</v>
      </c>
      <c r="E5659" s="657">
        <v>2.58</v>
      </c>
    </row>
    <row r="5660" spans="1:6">
      <c r="A5660" s="661">
        <v>3884</v>
      </c>
      <c r="B5660" s="668" t="s">
        <v>3176</v>
      </c>
      <c r="C5660" s="406" t="s">
        <v>108</v>
      </c>
      <c r="D5660" s="406" t="s">
        <v>18987</v>
      </c>
      <c r="E5660" s="657">
        <v>1.48</v>
      </c>
    </row>
    <row r="5661" spans="1:6">
      <c r="A5661" s="661">
        <v>3837</v>
      </c>
      <c r="B5661" s="668" t="s">
        <v>3177</v>
      </c>
      <c r="D5661" s="406" t="s">
        <v>18987</v>
      </c>
      <c r="E5661" s="657">
        <v>33.86</v>
      </c>
      <c r="F5661" s="400" t="s">
        <v>108</v>
      </c>
    </row>
    <row r="5662" spans="1:6">
      <c r="A5662" s="661">
        <v>3845</v>
      </c>
      <c r="B5662" s="668" t="s">
        <v>3178</v>
      </c>
      <c r="D5662" s="406" t="s">
        <v>18987</v>
      </c>
      <c r="E5662" s="657">
        <v>9.86</v>
      </c>
      <c r="F5662" s="400" t="s">
        <v>108</v>
      </c>
    </row>
    <row r="5663" spans="1:6">
      <c r="A5663" s="661">
        <v>11045</v>
      </c>
      <c r="B5663" s="668" t="s">
        <v>3179</v>
      </c>
      <c r="D5663" s="406" t="s">
        <v>18987</v>
      </c>
      <c r="E5663" s="657">
        <v>20.54</v>
      </c>
      <c r="F5663" s="400" t="s">
        <v>108</v>
      </c>
    </row>
    <row r="5664" spans="1:6">
      <c r="A5664" s="661">
        <v>20170</v>
      </c>
      <c r="B5664" s="668" t="s">
        <v>3180</v>
      </c>
      <c r="D5664" s="406" t="s">
        <v>18987</v>
      </c>
      <c r="E5664" s="657">
        <v>12.71</v>
      </c>
      <c r="F5664" s="400" t="s">
        <v>108</v>
      </c>
    </row>
    <row r="5665" spans="1:8">
      <c r="A5665" s="661">
        <v>20171</v>
      </c>
      <c r="B5665" s="668" t="s">
        <v>3181</v>
      </c>
      <c r="D5665" s="406" t="s">
        <v>18987</v>
      </c>
      <c r="E5665" s="657">
        <v>39.82</v>
      </c>
      <c r="F5665" s="400" t="s">
        <v>108</v>
      </c>
    </row>
    <row r="5666" spans="1:8">
      <c r="A5666" s="661">
        <v>20167</v>
      </c>
      <c r="B5666" s="668" t="s">
        <v>3182</v>
      </c>
      <c r="D5666" s="406" t="s">
        <v>18987</v>
      </c>
      <c r="E5666" s="657">
        <v>5</v>
      </c>
      <c r="F5666" s="400" t="s">
        <v>108</v>
      </c>
    </row>
    <row r="5667" spans="1:8">
      <c r="A5667" s="661">
        <v>20168</v>
      </c>
      <c r="B5667" s="668" t="s">
        <v>3183</v>
      </c>
      <c r="D5667" s="406" t="s">
        <v>18987</v>
      </c>
      <c r="E5667" s="657">
        <v>7.46</v>
      </c>
      <c r="F5667" s="400" t="s">
        <v>108</v>
      </c>
    </row>
    <row r="5668" spans="1:8">
      <c r="A5668" s="661">
        <v>20169</v>
      </c>
      <c r="B5668" s="668" t="s">
        <v>3184</v>
      </c>
      <c r="D5668" s="406" t="s">
        <v>18987</v>
      </c>
      <c r="E5668" s="657">
        <v>10.48</v>
      </c>
      <c r="F5668" s="400" t="s">
        <v>108</v>
      </c>
    </row>
    <row r="5669" spans="1:8">
      <c r="A5669" s="661">
        <v>3899</v>
      </c>
      <c r="B5669" s="668" t="s">
        <v>3185</v>
      </c>
      <c r="D5669" s="406" t="s">
        <v>18987</v>
      </c>
      <c r="E5669" s="657">
        <v>4.95</v>
      </c>
      <c r="H5669" s="400" t="s">
        <v>108</v>
      </c>
    </row>
    <row r="5670" spans="1:8">
      <c r="A5670" s="661">
        <v>38676</v>
      </c>
      <c r="B5670" s="668" t="s">
        <v>3186</v>
      </c>
      <c r="D5670" s="406" t="s">
        <v>18987</v>
      </c>
      <c r="E5670" s="657">
        <v>21.69</v>
      </c>
      <c r="H5670" s="400" t="s">
        <v>108</v>
      </c>
    </row>
    <row r="5671" spans="1:8">
      <c r="A5671" s="661">
        <v>38677</v>
      </c>
      <c r="B5671" s="668" t="s">
        <v>3187</v>
      </c>
      <c r="D5671" s="406" t="s">
        <v>18987</v>
      </c>
      <c r="E5671" s="657">
        <v>24.85</v>
      </c>
      <c r="H5671" s="400" t="s">
        <v>108</v>
      </c>
    </row>
    <row r="5672" spans="1:8">
      <c r="A5672" s="661">
        <v>3897</v>
      </c>
      <c r="B5672" s="668" t="s">
        <v>3188</v>
      </c>
      <c r="D5672" s="406" t="s">
        <v>18987</v>
      </c>
      <c r="E5672" s="657">
        <v>1.01</v>
      </c>
      <c r="H5672" s="400" t="s">
        <v>108</v>
      </c>
    </row>
    <row r="5673" spans="1:8">
      <c r="A5673" s="661">
        <v>3875</v>
      </c>
      <c r="B5673" s="668" t="s">
        <v>3189</v>
      </c>
      <c r="D5673" s="406" t="s">
        <v>18987</v>
      </c>
      <c r="E5673" s="657">
        <v>2.29</v>
      </c>
      <c r="H5673" s="400" t="s">
        <v>108</v>
      </c>
    </row>
    <row r="5674" spans="1:8">
      <c r="A5674" s="661" t="s">
        <v>19024</v>
      </c>
    </row>
    <row r="5675" spans="1:8">
      <c r="A5675" s="661" t="s">
        <v>19067</v>
      </c>
      <c r="H5675" s="400" t="s">
        <v>19068</v>
      </c>
    </row>
    <row r="5676" spans="1:8">
      <c r="A5676" s="661" t="s">
        <v>19069</v>
      </c>
    </row>
    <row r="5677" spans="1:8">
      <c r="A5677" s="661" t="s">
        <v>19070</v>
      </c>
    </row>
    <row r="5678" spans="1:8">
      <c r="A5678" s="661" t="s">
        <v>19071</v>
      </c>
    </row>
    <row r="5679" spans="1:8">
      <c r="A5679" s="661" t="s">
        <v>19072</v>
      </c>
    </row>
    <row r="5680" spans="1:8">
      <c r="A5680" s="661" t="s">
        <v>19073</v>
      </c>
    </row>
    <row r="5681" spans="1:8">
      <c r="A5681" s="661" t="s">
        <v>19074</v>
      </c>
      <c r="C5681" s="406" t="s">
        <v>19115</v>
      </c>
    </row>
    <row r="5682" spans="1:8">
      <c r="A5682" s="661" t="s">
        <v>19075</v>
      </c>
      <c r="D5682" s="406" t="s">
        <v>19077</v>
      </c>
      <c r="F5682" s="400" t="s">
        <v>19078</v>
      </c>
      <c r="H5682" s="400" t="s">
        <v>19076</v>
      </c>
    </row>
    <row r="5683" spans="1:8">
      <c r="A5683" s="661" t="s">
        <v>19079</v>
      </c>
      <c r="B5683" s="668" t="s">
        <v>19080</v>
      </c>
      <c r="D5683" s="406" t="s">
        <v>19081</v>
      </c>
      <c r="E5683" s="657" t="s">
        <v>19082</v>
      </c>
    </row>
    <row r="5684" spans="1:8">
      <c r="D5684" s="406" t="s">
        <v>19083</v>
      </c>
      <c r="E5684" s="657" t="s">
        <v>19084</v>
      </c>
    </row>
    <row r="5685" spans="1:8">
      <c r="A5685" s="661">
        <v>3898</v>
      </c>
      <c r="B5685" s="668" t="s">
        <v>3190</v>
      </c>
      <c r="D5685" s="406" t="s">
        <v>18987</v>
      </c>
      <c r="E5685" s="657">
        <v>4.25</v>
      </c>
      <c r="H5685" s="400" t="s">
        <v>108</v>
      </c>
    </row>
    <row r="5686" spans="1:8">
      <c r="A5686" s="661">
        <v>3855</v>
      </c>
      <c r="B5686" s="668" t="s">
        <v>3191</v>
      </c>
      <c r="C5686" s="406" t="s">
        <v>108</v>
      </c>
      <c r="D5686" s="406" t="s">
        <v>18987</v>
      </c>
      <c r="E5686" s="657">
        <v>4.0199999999999996</v>
      </c>
    </row>
    <row r="5687" spans="1:8">
      <c r="A5687" s="661">
        <v>3874</v>
      </c>
      <c r="B5687" s="668" t="s">
        <v>3192</v>
      </c>
      <c r="C5687" s="406" t="s">
        <v>108</v>
      </c>
      <c r="D5687" s="406" t="s">
        <v>18987</v>
      </c>
      <c r="E5687" s="657">
        <v>4.29</v>
      </c>
    </row>
    <row r="5688" spans="1:8">
      <c r="A5688" s="661">
        <v>3870</v>
      </c>
      <c r="B5688" s="668" t="s">
        <v>3193</v>
      </c>
      <c r="C5688" s="406" t="s">
        <v>108</v>
      </c>
      <c r="D5688" s="406" t="s">
        <v>18987</v>
      </c>
      <c r="E5688" s="657">
        <v>5.37</v>
      </c>
    </row>
    <row r="5689" spans="1:8">
      <c r="A5689" s="661">
        <v>38678</v>
      </c>
      <c r="B5689" s="668" t="s">
        <v>3194</v>
      </c>
      <c r="C5689" s="406" t="s">
        <v>108</v>
      </c>
      <c r="D5689" s="406" t="s">
        <v>18987</v>
      </c>
      <c r="E5689" s="657">
        <v>12.38</v>
      </c>
    </row>
    <row r="5690" spans="1:8">
      <c r="A5690" s="661">
        <v>3859</v>
      </c>
      <c r="B5690" s="668" t="s">
        <v>3195</v>
      </c>
      <c r="D5690" s="406" t="s">
        <v>18987</v>
      </c>
      <c r="E5690" s="657">
        <v>0.97</v>
      </c>
      <c r="F5690" s="400" t="s">
        <v>108</v>
      </c>
    </row>
    <row r="5691" spans="1:8">
      <c r="A5691" s="661">
        <v>3856</v>
      </c>
      <c r="B5691" s="668" t="s">
        <v>3196</v>
      </c>
      <c r="D5691" s="406" t="s">
        <v>18987</v>
      </c>
      <c r="E5691" s="657">
        <v>1.48</v>
      </c>
      <c r="F5691" s="400" t="s">
        <v>108</v>
      </c>
    </row>
    <row r="5692" spans="1:8">
      <c r="A5692" s="661">
        <v>3906</v>
      </c>
      <c r="B5692" s="668" t="s">
        <v>3197</v>
      </c>
      <c r="D5692" s="406" t="s">
        <v>18987</v>
      </c>
      <c r="E5692" s="657">
        <v>1.1299999999999999</v>
      </c>
      <c r="F5692" s="400" t="s">
        <v>108</v>
      </c>
    </row>
    <row r="5693" spans="1:8">
      <c r="A5693" s="661">
        <v>3860</v>
      </c>
      <c r="B5693" s="668" t="s">
        <v>3198</v>
      </c>
      <c r="D5693" s="406" t="s">
        <v>18987</v>
      </c>
      <c r="E5693" s="657">
        <v>3.59</v>
      </c>
      <c r="F5693" s="400" t="s">
        <v>108</v>
      </c>
    </row>
    <row r="5694" spans="1:8">
      <c r="A5694" s="661">
        <v>3905</v>
      </c>
      <c r="B5694" s="668" t="s">
        <v>3199</v>
      </c>
      <c r="D5694" s="406" t="s">
        <v>18987</v>
      </c>
      <c r="E5694" s="657">
        <v>7.73</v>
      </c>
      <c r="F5694" s="400" t="s">
        <v>108</v>
      </c>
    </row>
    <row r="5695" spans="1:8">
      <c r="A5695" s="661">
        <v>3871</v>
      </c>
      <c r="B5695" s="668" t="s">
        <v>3200</v>
      </c>
      <c r="D5695" s="406" t="s">
        <v>18987</v>
      </c>
      <c r="E5695" s="657">
        <v>13.63</v>
      </c>
      <c r="F5695" s="400" t="s">
        <v>108</v>
      </c>
    </row>
    <row r="5696" spans="1:8">
      <c r="A5696" s="661">
        <v>37429</v>
      </c>
      <c r="B5696" s="668" t="s">
        <v>3201</v>
      </c>
      <c r="C5696" s="406" t="s">
        <v>108</v>
      </c>
      <c r="D5696" s="406" t="s">
        <v>18987</v>
      </c>
      <c r="E5696" s="657">
        <v>1748.25</v>
      </c>
    </row>
    <row r="5697" spans="1:8">
      <c r="A5697" s="661">
        <v>37426</v>
      </c>
      <c r="B5697" s="668" t="s">
        <v>3202</v>
      </c>
      <c r="C5697" s="406" t="s">
        <v>108</v>
      </c>
      <c r="D5697" s="406" t="s">
        <v>18987</v>
      </c>
      <c r="E5697" s="657">
        <v>16.809999999999999</v>
      </c>
    </row>
    <row r="5698" spans="1:8">
      <c r="A5698" s="661">
        <v>37427</v>
      </c>
      <c r="B5698" s="668" t="s">
        <v>3203</v>
      </c>
      <c r="C5698" s="406" t="s">
        <v>108</v>
      </c>
      <c r="D5698" s="406" t="s">
        <v>18987</v>
      </c>
      <c r="E5698" s="657">
        <v>40.11</v>
      </c>
    </row>
    <row r="5699" spans="1:8">
      <c r="A5699" s="661">
        <v>37424</v>
      </c>
      <c r="B5699" s="668" t="s">
        <v>3204</v>
      </c>
      <c r="C5699" s="406" t="s">
        <v>108</v>
      </c>
      <c r="D5699" s="406" t="s">
        <v>18987</v>
      </c>
      <c r="E5699" s="657">
        <v>7.73</v>
      </c>
    </row>
    <row r="5700" spans="1:8">
      <c r="A5700" s="661">
        <v>37428</v>
      </c>
      <c r="B5700" s="668" t="s">
        <v>3205</v>
      </c>
      <c r="C5700" s="406" t="s">
        <v>108</v>
      </c>
      <c r="D5700" s="406" t="s">
        <v>18987</v>
      </c>
      <c r="E5700" s="657">
        <v>138.25</v>
      </c>
    </row>
    <row r="5701" spans="1:8">
      <c r="A5701" s="661">
        <v>37425</v>
      </c>
      <c r="B5701" s="668" t="s">
        <v>3206</v>
      </c>
      <c r="C5701" s="406" t="s">
        <v>108</v>
      </c>
      <c r="D5701" s="406" t="s">
        <v>18987</v>
      </c>
      <c r="E5701" s="657">
        <v>8.33</v>
      </c>
    </row>
    <row r="5702" spans="1:8">
      <c r="A5702" s="661">
        <v>26037</v>
      </c>
      <c r="B5702" s="668" t="s">
        <v>3207</v>
      </c>
      <c r="D5702" s="406" t="s">
        <v>18987</v>
      </c>
      <c r="E5702" s="657">
        <v>542.36</v>
      </c>
      <c r="F5702" s="400" t="s">
        <v>1706</v>
      </c>
    </row>
    <row r="5703" spans="1:8">
      <c r="A5703" s="661">
        <v>11519</v>
      </c>
      <c r="B5703" s="668" t="s">
        <v>21048</v>
      </c>
      <c r="D5703" s="406" t="s">
        <v>18987</v>
      </c>
      <c r="E5703" s="657">
        <v>24.73</v>
      </c>
      <c r="H5703" s="400" t="s">
        <v>1265</v>
      </c>
    </row>
    <row r="5704" spans="1:8">
      <c r="A5704" s="661" t="s">
        <v>21049</v>
      </c>
    </row>
    <row r="5705" spans="1:8">
      <c r="A5705" s="661">
        <v>11520</v>
      </c>
      <c r="B5705" s="668" t="s">
        <v>21050</v>
      </c>
      <c r="D5705" s="406" t="s">
        <v>18987</v>
      </c>
      <c r="E5705" s="657">
        <v>9.8000000000000007</v>
      </c>
      <c r="H5705" s="400" t="s">
        <v>1265</v>
      </c>
    </row>
    <row r="5706" spans="1:8">
      <c r="A5706" s="661" t="s">
        <v>21051</v>
      </c>
    </row>
    <row r="5707" spans="1:8">
      <c r="A5707" s="661">
        <v>11518</v>
      </c>
      <c r="B5707" s="668" t="s">
        <v>21052</v>
      </c>
      <c r="D5707" s="406" t="s">
        <v>18987</v>
      </c>
      <c r="E5707" s="657">
        <v>28.53</v>
      </c>
      <c r="F5707" s="400" t="s">
        <v>1265</v>
      </c>
    </row>
    <row r="5708" spans="1:8">
      <c r="A5708" s="661" t="s">
        <v>21053</v>
      </c>
    </row>
    <row r="5709" spans="1:8">
      <c r="A5709" s="661">
        <v>38473</v>
      </c>
      <c r="B5709" s="668" t="s">
        <v>21054</v>
      </c>
      <c r="C5709" s="406" t="s">
        <v>108</v>
      </c>
      <c r="D5709" s="406" t="s">
        <v>18987</v>
      </c>
      <c r="E5709" s="657">
        <v>78.42</v>
      </c>
    </row>
    <row r="5710" spans="1:8">
      <c r="A5710" s="661">
        <v>4244</v>
      </c>
      <c r="B5710" s="668" t="s">
        <v>3208</v>
      </c>
      <c r="D5710" s="406" t="s">
        <v>18987</v>
      </c>
      <c r="E5710" s="657">
        <v>14.06</v>
      </c>
    </row>
    <row r="5711" spans="1:8">
      <c r="A5711" s="661">
        <v>40977</v>
      </c>
      <c r="B5711" s="668" t="s">
        <v>21055</v>
      </c>
      <c r="D5711" s="406" t="s">
        <v>18987</v>
      </c>
      <c r="E5711" s="657">
        <v>2478.14</v>
      </c>
    </row>
    <row r="5712" spans="1:8">
      <c r="A5712" s="661">
        <v>3989</v>
      </c>
      <c r="B5712" s="668" t="s">
        <v>3209</v>
      </c>
      <c r="C5712" s="406" t="s">
        <v>128</v>
      </c>
      <c r="D5712" s="406" t="s">
        <v>18987</v>
      </c>
      <c r="E5712" s="657">
        <v>1791.04</v>
      </c>
    </row>
    <row r="5713" spans="1:8">
      <c r="A5713" s="661">
        <v>4006</v>
      </c>
      <c r="B5713" s="668" t="s">
        <v>3210</v>
      </c>
      <c r="C5713" s="406" t="s">
        <v>128</v>
      </c>
      <c r="D5713" s="406" t="s">
        <v>18987</v>
      </c>
      <c r="E5713" s="657">
        <v>396.35</v>
      </c>
    </row>
    <row r="5714" spans="1:8">
      <c r="A5714" s="661">
        <v>2742</v>
      </c>
      <c r="B5714" s="668" t="s">
        <v>21056</v>
      </c>
      <c r="D5714" s="406" t="s">
        <v>18987</v>
      </c>
      <c r="E5714" s="657">
        <v>2.02</v>
      </c>
      <c r="H5714" s="400" t="s">
        <v>121</v>
      </c>
    </row>
    <row r="5715" spans="1:8">
      <c r="A5715" s="661" t="s">
        <v>21057</v>
      </c>
    </row>
    <row r="5716" spans="1:8">
      <c r="A5716" s="661">
        <v>2748</v>
      </c>
      <c r="B5716" s="668" t="s">
        <v>21056</v>
      </c>
      <c r="D5716" s="406" t="s">
        <v>18987</v>
      </c>
      <c r="E5716" s="657">
        <v>5.93</v>
      </c>
      <c r="H5716" s="400" t="s">
        <v>121</v>
      </c>
    </row>
    <row r="5717" spans="1:8">
      <c r="A5717" s="661" t="s">
        <v>21058</v>
      </c>
    </row>
    <row r="5718" spans="1:8">
      <c r="A5718" s="661">
        <v>2736</v>
      </c>
      <c r="B5718" s="668" t="s">
        <v>21056</v>
      </c>
      <c r="D5718" s="406" t="s">
        <v>18987</v>
      </c>
      <c r="E5718" s="657">
        <v>8.27</v>
      </c>
      <c r="H5718" s="400" t="s">
        <v>121</v>
      </c>
    </row>
    <row r="5719" spans="1:8">
      <c r="A5719" s="661" t="s">
        <v>21059</v>
      </c>
    </row>
    <row r="5720" spans="1:8">
      <c r="A5720" s="661">
        <v>2745</v>
      </c>
      <c r="B5720" s="668" t="s">
        <v>21056</v>
      </c>
      <c r="D5720" s="406" t="s">
        <v>18991</v>
      </c>
      <c r="E5720" s="657">
        <v>1.67</v>
      </c>
      <c r="H5720" s="400" t="s">
        <v>121</v>
      </c>
    </row>
    <row r="5721" spans="1:8">
      <c r="A5721" s="661" t="s">
        <v>21060</v>
      </c>
    </row>
    <row r="5722" spans="1:8">
      <c r="A5722" s="661">
        <v>2751</v>
      </c>
      <c r="B5722" s="668" t="s">
        <v>21061</v>
      </c>
      <c r="D5722" s="406" t="s">
        <v>18987</v>
      </c>
      <c r="E5722" s="657">
        <v>2.14</v>
      </c>
      <c r="H5722" s="400" t="s">
        <v>121</v>
      </c>
    </row>
    <row r="5723" spans="1:8">
      <c r="A5723" s="661" t="s">
        <v>21057</v>
      </c>
    </row>
    <row r="5724" spans="1:8">
      <c r="A5724" s="661">
        <v>2731</v>
      </c>
      <c r="B5724" s="668" t="s">
        <v>21062</v>
      </c>
      <c r="D5724" s="406" t="s">
        <v>18987</v>
      </c>
      <c r="E5724" s="657">
        <v>8.3000000000000007</v>
      </c>
      <c r="H5724" s="400" t="s">
        <v>121</v>
      </c>
    </row>
    <row r="5725" spans="1:8">
      <c r="A5725" s="661" t="s">
        <v>21063</v>
      </c>
    </row>
    <row r="5726" spans="1:8">
      <c r="A5726" s="661">
        <v>2747</v>
      </c>
      <c r="B5726" s="668" t="s">
        <v>21064</v>
      </c>
      <c r="D5726" s="406" t="s">
        <v>18987</v>
      </c>
      <c r="E5726" s="657">
        <v>6.1</v>
      </c>
      <c r="H5726" s="400" t="s">
        <v>121</v>
      </c>
    </row>
    <row r="5727" spans="1:8">
      <c r="A5727" s="661" t="s">
        <v>21065</v>
      </c>
    </row>
    <row r="5728" spans="1:8">
      <c r="A5728" s="661">
        <v>2729</v>
      </c>
      <c r="B5728" s="668" t="s">
        <v>21066</v>
      </c>
      <c r="D5728" s="406" t="s">
        <v>18987</v>
      </c>
      <c r="E5728" s="657">
        <v>3.66</v>
      </c>
      <c r="H5728" s="400" t="s">
        <v>108</v>
      </c>
    </row>
    <row r="5729" spans="1:8">
      <c r="A5729" s="661" t="s">
        <v>21067</v>
      </c>
    </row>
    <row r="5730" spans="1:8">
      <c r="A5730" s="661">
        <v>2794</v>
      </c>
      <c r="B5730" s="668" t="s">
        <v>21068</v>
      </c>
      <c r="D5730" s="406" t="s">
        <v>18987</v>
      </c>
      <c r="E5730" s="657">
        <v>14.48</v>
      </c>
      <c r="H5730" s="400" t="s">
        <v>121</v>
      </c>
    </row>
    <row r="5731" spans="1:8">
      <c r="A5731" s="661" t="s">
        <v>6214</v>
      </c>
    </row>
    <row r="5732" spans="1:8">
      <c r="A5732" s="661">
        <v>2788</v>
      </c>
      <c r="B5732" s="668" t="s">
        <v>21069</v>
      </c>
      <c r="D5732" s="406" t="s">
        <v>18987</v>
      </c>
      <c r="E5732" s="657">
        <v>16.7</v>
      </c>
      <c r="H5732" s="400" t="s">
        <v>121</v>
      </c>
    </row>
    <row r="5733" spans="1:8">
      <c r="A5733" s="661" t="s">
        <v>6214</v>
      </c>
    </row>
    <row r="5734" spans="1:8">
      <c r="A5734" s="661">
        <v>3997</v>
      </c>
      <c r="B5734" s="668" t="s">
        <v>21070</v>
      </c>
      <c r="D5734" s="406" t="s">
        <v>18987</v>
      </c>
      <c r="E5734" s="657">
        <v>2087.7399999999998</v>
      </c>
      <c r="H5734" s="400" t="s">
        <v>128</v>
      </c>
    </row>
    <row r="5735" spans="1:8">
      <c r="A5735" s="661" t="s">
        <v>21071</v>
      </c>
    </row>
    <row r="5736" spans="1:8">
      <c r="A5736" s="661">
        <v>4004</v>
      </c>
      <c r="B5736" s="668" t="s">
        <v>3211</v>
      </c>
      <c r="C5736" s="406" t="s">
        <v>128</v>
      </c>
      <c r="D5736" s="406" t="s">
        <v>18991</v>
      </c>
      <c r="E5736" s="657">
        <v>1500</v>
      </c>
    </row>
    <row r="5737" spans="1:8">
      <c r="A5737" s="661" t="s">
        <v>19024</v>
      </c>
    </row>
    <row r="5738" spans="1:8">
      <c r="A5738" s="661" t="s">
        <v>19067</v>
      </c>
      <c r="H5738" s="400" t="s">
        <v>19068</v>
      </c>
    </row>
    <row r="5739" spans="1:8">
      <c r="A5739" s="661" t="s">
        <v>19069</v>
      </c>
    </row>
    <row r="5740" spans="1:8">
      <c r="A5740" s="661" t="s">
        <v>19070</v>
      </c>
    </row>
    <row r="5741" spans="1:8">
      <c r="A5741" s="661" t="s">
        <v>19071</v>
      </c>
    </row>
    <row r="5742" spans="1:8">
      <c r="A5742" s="661" t="s">
        <v>19072</v>
      </c>
    </row>
    <row r="5743" spans="1:8">
      <c r="A5743" s="661" t="s">
        <v>19073</v>
      </c>
    </row>
    <row r="5744" spans="1:8">
      <c r="A5744" s="661" t="s">
        <v>19074</v>
      </c>
      <c r="C5744" s="406" t="s">
        <v>19115</v>
      </c>
    </row>
    <row r="5745" spans="1:8">
      <c r="A5745" s="661" t="s">
        <v>19075</v>
      </c>
      <c r="D5745" s="406" t="s">
        <v>19077</v>
      </c>
      <c r="F5745" s="400" t="s">
        <v>19078</v>
      </c>
      <c r="H5745" s="400" t="s">
        <v>19076</v>
      </c>
    </row>
    <row r="5746" spans="1:8">
      <c r="A5746" s="661" t="s">
        <v>19079</v>
      </c>
      <c r="B5746" s="668" t="s">
        <v>19080</v>
      </c>
      <c r="D5746" s="406" t="s">
        <v>19081</v>
      </c>
      <c r="E5746" s="657" t="s">
        <v>19082</v>
      </c>
    </row>
    <row r="5747" spans="1:8">
      <c r="D5747" s="406" t="s">
        <v>19083</v>
      </c>
      <c r="E5747" s="657" t="s">
        <v>19084</v>
      </c>
    </row>
    <row r="5748" spans="1:8">
      <c r="A5748" s="661">
        <v>11836</v>
      </c>
      <c r="B5748" s="668" t="s">
        <v>3212</v>
      </c>
      <c r="C5748" s="406" t="s">
        <v>128</v>
      </c>
      <c r="D5748" s="406" t="s">
        <v>18987</v>
      </c>
      <c r="E5748" s="657">
        <v>1776.31</v>
      </c>
    </row>
    <row r="5749" spans="1:8">
      <c r="A5749" s="661">
        <v>36151</v>
      </c>
      <c r="B5749" s="668" t="s">
        <v>3213</v>
      </c>
      <c r="C5749" s="406" t="s">
        <v>108</v>
      </c>
      <c r="D5749" s="406" t="s">
        <v>18987</v>
      </c>
      <c r="E5749" s="657">
        <v>21.6</v>
      </c>
    </row>
    <row r="5750" spans="1:8">
      <c r="A5750" s="661">
        <v>37457</v>
      </c>
      <c r="B5750" s="668" t="s">
        <v>3214</v>
      </c>
      <c r="D5750" s="406" t="s">
        <v>18987</v>
      </c>
      <c r="E5750" s="657">
        <v>1.57</v>
      </c>
      <c r="F5750" s="400" t="s">
        <v>121</v>
      </c>
    </row>
    <row r="5751" spans="1:8">
      <c r="A5751" s="661">
        <v>37456</v>
      </c>
      <c r="B5751" s="668" t="s">
        <v>3215</v>
      </c>
      <c r="D5751" s="406" t="s">
        <v>18987</v>
      </c>
      <c r="E5751" s="657">
        <v>0.83</v>
      </c>
      <c r="F5751" s="400" t="s">
        <v>121</v>
      </c>
    </row>
    <row r="5752" spans="1:8">
      <c r="A5752" s="661">
        <v>37460</v>
      </c>
      <c r="B5752" s="668" t="s">
        <v>21072</v>
      </c>
      <c r="D5752" s="406" t="s">
        <v>18987</v>
      </c>
      <c r="E5752" s="657">
        <v>7.98</v>
      </c>
      <c r="H5752" s="400" t="s">
        <v>121</v>
      </c>
    </row>
    <row r="5753" spans="1:8">
      <c r="A5753" s="661" t="s">
        <v>21073</v>
      </c>
    </row>
    <row r="5754" spans="1:8">
      <c r="A5754" s="661">
        <v>37461</v>
      </c>
      <c r="B5754" s="668" t="s">
        <v>21074</v>
      </c>
      <c r="D5754" s="406" t="s">
        <v>18987</v>
      </c>
      <c r="E5754" s="657">
        <v>5.84</v>
      </c>
      <c r="H5754" s="400" t="s">
        <v>121</v>
      </c>
    </row>
    <row r="5755" spans="1:8">
      <c r="A5755" s="661" t="s">
        <v>21075</v>
      </c>
    </row>
    <row r="5756" spans="1:8">
      <c r="A5756" s="661">
        <v>37458</v>
      </c>
      <c r="B5756" s="668" t="s">
        <v>3216</v>
      </c>
      <c r="C5756" s="406" t="s">
        <v>121</v>
      </c>
      <c r="D5756" s="406" t="s">
        <v>18987</v>
      </c>
      <c r="E5756" s="657">
        <v>2.33</v>
      </c>
    </row>
    <row r="5757" spans="1:8">
      <c r="A5757" s="661">
        <v>37454</v>
      </c>
      <c r="B5757" s="668" t="s">
        <v>3217</v>
      </c>
      <c r="C5757" s="406" t="s">
        <v>121</v>
      </c>
      <c r="D5757" s="406" t="s">
        <v>18987</v>
      </c>
      <c r="E5757" s="657">
        <v>0.61</v>
      </c>
    </row>
    <row r="5758" spans="1:8">
      <c r="A5758" s="661">
        <v>37455</v>
      </c>
      <c r="B5758" s="668" t="s">
        <v>3218</v>
      </c>
      <c r="C5758" s="406" t="s">
        <v>121</v>
      </c>
      <c r="D5758" s="406" t="s">
        <v>18987</v>
      </c>
      <c r="E5758" s="657">
        <v>1.03</v>
      </c>
    </row>
    <row r="5759" spans="1:8">
      <c r="A5759" s="661">
        <v>37459</v>
      </c>
      <c r="B5759" s="668" t="s">
        <v>3219</v>
      </c>
      <c r="C5759" s="406" t="s">
        <v>121</v>
      </c>
      <c r="D5759" s="406" t="s">
        <v>18987</v>
      </c>
      <c r="E5759" s="657">
        <v>3.28</v>
      </c>
    </row>
    <row r="5760" spans="1:8">
      <c r="A5760" s="661">
        <v>21029</v>
      </c>
      <c r="B5760" s="668" t="s">
        <v>21076</v>
      </c>
      <c r="D5760" s="406" t="s">
        <v>18991</v>
      </c>
      <c r="E5760" s="657">
        <v>224.5</v>
      </c>
      <c r="H5760" s="400" t="s">
        <v>108</v>
      </c>
    </row>
    <row r="5761" spans="1:8">
      <c r="A5761" s="661" t="s">
        <v>21077</v>
      </c>
    </row>
    <row r="5762" spans="1:8">
      <c r="A5762" s="661">
        <v>21030</v>
      </c>
      <c r="B5762" s="668" t="s">
        <v>21078</v>
      </c>
      <c r="D5762" s="406" t="s">
        <v>18987</v>
      </c>
      <c r="E5762" s="657">
        <v>276.73</v>
      </c>
      <c r="H5762" s="400" t="s">
        <v>108</v>
      </c>
    </row>
    <row r="5763" spans="1:8">
      <c r="A5763" s="661" t="s">
        <v>21077</v>
      </c>
    </row>
    <row r="5764" spans="1:8">
      <c r="A5764" s="661">
        <v>21031</v>
      </c>
      <c r="B5764" s="668" t="s">
        <v>21079</v>
      </c>
      <c r="D5764" s="406" t="s">
        <v>18987</v>
      </c>
      <c r="E5764" s="657">
        <v>344.52</v>
      </c>
      <c r="H5764" s="400" t="s">
        <v>108</v>
      </c>
    </row>
    <row r="5765" spans="1:8">
      <c r="A5765" s="661" t="s">
        <v>21077</v>
      </c>
    </row>
    <row r="5766" spans="1:8">
      <c r="A5766" s="661">
        <v>21032</v>
      </c>
      <c r="B5766" s="668" t="s">
        <v>21080</v>
      </c>
      <c r="D5766" s="406" t="s">
        <v>18987</v>
      </c>
      <c r="E5766" s="657">
        <v>367.86</v>
      </c>
      <c r="H5766" s="400" t="s">
        <v>108</v>
      </c>
    </row>
    <row r="5767" spans="1:8">
      <c r="A5767" s="661" t="s">
        <v>21077</v>
      </c>
    </row>
    <row r="5768" spans="1:8">
      <c r="A5768" s="661">
        <v>37527</v>
      </c>
      <c r="B5768" s="668" t="s">
        <v>21081</v>
      </c>
      <c r="D5768" s="406" t="s">
        <v>18987</v>
      </c>
      <c r="E5768" s="657">
        <v>332.3</v>
      </c>
      <c r="H5768" s="400" t="s">
        <v>108</v>
      </c>
    </row>
    <row r="5769" spans="1:8">
      <c r="A5769" s="661" t="s">
        <v>21077</v>
      </c>
    </row>
    <row r="5770" spans="1:8">
      <c r="A5770" s="661">
        <v>37528</v>
      </c>
      <c r="B5770" s="668" t="s">
        <v>21082</v>
      </c>
      <c r="D5770" s="406" t="s">
        <v>18987</v>
      </c>
      <c r="E5770" s="657">
        <v>396.2</v>
      </c>
      <c r="H5770" s="400" t="s">
        <v>108</v>
      </c>
    </row>
    <row r="5771" spans="1:8">
      <c r="A5771" s="661" t="s">
        <v>21083</v>
      </c>
    </row>
    <row r="5772" spans="1:8">
      <c r="A5772" s="661">
        <v>37529</v>
      </c>
      <c r="B5772" s="668" t="s">
        <v>21084</v>
      </c>
      <c r="D5772" s="406" t="s">
        <v>18987</v>
      </c>
      <c r="E5772" s="657">
        <v>400.09</v>
      </c>
      <c r="H5772" s="400" t="s">
        <v>108</v>
      </c>
    </row>
    <row r="5773" spans="1:8">
      <c r="A5773" s="661" t="s">
        <v>21083</v>
      </c>
    </row>
    <row r="5774" spans="1:8">
      <c r="A5774" s="661">
        <v>37530</v>
      </c>
      <c r="B5774" s="668" t="s">
        <v>21085</v>
      </c>
      <c r="D5774" s="406" t="s">
        <v>18987</v>
      </c>
      <c r="E5774" s="657">
        <v>522.35</v>
      </c>
      <c r="H5774" s="400" t="s">
        <v>108</v>
      </c>
    </row>
    <row r="5775" spans="1:8">
      <c r="A5775" s="661" t="s">
        <v>21083</v>
      </c>
    </row>
    <row r="5776" spans="1:8">
      <c r="A5776" s="661">
        <v>21034</v>
      </c>
      <c r="B5776" s="668" t="s">
        <v>21086</v>
      </c>
      <c r="D5776" s="406" t="s">
        <v>18987</v>
      </c>
      <c r="E5776" s="657">
        <v>445.66</v>
      </c>
      <c r="H5776" s="400" t="s">
        <v>108</v>
      </c>
    </row>
    <row r="5777" spans="1:8">
      <c r="A5777" s="661" t="s">
        <v>21077</v>
      </c>
    </row>
    <row r="5778" spans="1:8">
      <c r="A5778" s="661">
        <v>37531</v>
      </c>
      <c r="B5778" s="668" t="s">
        <v>21087</v>
      </c>
      <c r="D5778" s="406" t="s">
        <v>18987</v>
      </c>
      <c r="E5778" s="657">
        <v>561.25</v>
      </c>
      <c r="H5778" s="400" t="s">
        <v>108</v>
      </c>
    </row>
    <row r="5779" spans="1:8">
      <c r="A5779" s="661" t="s">
        <v>21083</v>
      </c>
    </row>
    <row r="5780" spans="1:8">
      <c r="A5780" s="661">
        <v>21036</v>
      </c>
      <c r="B5780" s="668" t="s">
        <v>21088</v>
      </c>
      <c r="D5780" s="406" t="s">
        <v>18987</v>
      </c>
      <c r="E5780" s="657">
        <v>682.39</v>
      </c>
      <c r="H5780" s="400" t="s">
        <v>108</v>
      </c>
    </row>
    <row r="5781" spans="1:8">
      <c r="A5781" s="661" t="s">
        <v>21077</v>
      </c>
    </row>
    <row r="5782" spans="1:8">
      <c r="A5782" s="661">
        <v>21037</v>
      </c>
      <c r="B5782" s="668" t="s">
        <v>21089</v>
      </c>
      <c r="D5782" s="406" t="s">
        <v>18987</v>
      </c>
      <c r="E5782" s="657">
        <v>777.97</v>
      </c>
      <c r="H5782" s="400" t="s">
        <v>108</v>
      </c>
    </row>
    <row r="5783" spans="1:8">
      <c r="A5783" s="661" t="s">
        <v>21077</v>
      </c>
    </row>
    <row r="5784" spans="1:8">
      <c r="A5784" s="661">
        <v>20185</v>
      </c>
      <c r="B5784" s="668" t="s">
        <v>21090</v>
      </c>
      <c r="D5784" s="406" t="s">
        <v>18991</v>
      </c>
      <c r="E5784" s="657">
        <v>9.5</v>
      </c>
      <c r="H5784" s="400" t="s">
        <v>121</v>
      </c>
    </row>
    <row r="5785" spans="1:8">
      <c r="A5785" s="661" t="s">
        <v>21091</v>
      </c>
    </row>
    <row r="5786" spans="1:8">
      <c r="A5786" s="661">
        <v>20260</v>
      </c>
      <c r="B5786" s="668" t="s">
        <v>3220</v>
      </c>
      <c r="D5786" s="406" t="s">
        <v>18987</v>
      </c>
      <c r="E5786" s="657">
        <v>7.68</v>
      </c>
    </row>
    <row r="5787" spans="1:8">
      <c r="A5787" s="661">
        <v>37523</v>
      </c>
      <c r="B5787" s="668" t="s">
        <v>21092</v>
      </c>
      <c r="D5787" s="406" t="s">
        <v>18987</v>
      </c>
      <c r="E5787" s="657">
        <v>382430.19</v>
      </c>
      <c r="H5787" s="400" t="s">
        <v>108</v>
      </c>
    </row>
    <row r="5788" spans="1:8">
      <c r="A5788" s="661" t="s">
        <v>21093</v>
      </c>
    </row>
    <row r="5789" spans="1:8">
      <c r="A5789" s="661">
        <v>37515</v>
      </c>
      <c r="B5789" s="668" t="s">
        <v>21094</v>
      </c>
      <c r="D5789" s="406" t="s">
        <v>18991</v>
      </c>
      <c r="E5789" s="657">
        <v>340000</v>
      </c>
      <c r="H5789" s="400" t="s">
        <v>108</v>
      </c>
    </row>
    <row r="5790" spans="1:8">
      <c r="A5790" s="661" t="s">
        <v>21095</v>
      </c>
    </row>
    <row r="5791" spans="1:8">
      <c r="A5791" s="661">
        <v>12899</v>
      </c>
      <c r="B5791" s="668" t="s">
        <v>21096</v>
      </c>
      <c r="D5791" s="406" t="s">
        <v>18987</v>
      </c>
      <c r="E5791" s="657">
        <v>33.32</v>
      </c>
      <c r="H5791" s="400" t="s">
        <v>108</v>
      </c>
    </row>
    <row r="5792" spans="1:8">
      <c r="A5792" s="661" t="s">
        <v>21097</v>
      </c>
    </row>
    <row r="5793" spans="1:8">
      <c r="A5793" s="661">
        <v>40877</v>
      </c>
      <c r="B5793" s="668" t="s">
        <v>21098</v>
      </c>
      <c r="D5793" s="406" t="s">
        <v>18987</v>
      </c>
      <c r="E5793" s="657">
        <v>4.74</v>
      </c>
      <c r="H5793" s="400" t="s">
        <v>112</v>
      </c>
    </row>
    <row r="5794" spans="1:8">
      <c r="A5794" s="661" t="s">
        <v>19468</v>
      </c>
    </row>
    <row r="5795" spans="1:8">
      <c r="A5795" s="661">
        <v>39699</v>
      </c>
      <c r="B5795" s="668" t="s">
        <v>3221</v>
      </c>
      <c r="C5795" s="406" t="s">
        <v>112</v>
      </c>
      <c r="D5795" s="406" t="s">
        <v>18987</v>
      </c>
      <c r="E5795" s="657">
        <v>11.8</v>
      </c>
    </row>
    <row r="5796" spans="1:8">
      <c r="A5796" s="661">
        <v>39956</v>
      </c>
      <c r="B5796" s="668" t="s">
        <v>3222</v>
      </c>
      <c r="D5796" s="406" t="s">
        <v>18987</v>
      </c>
      <c r="E5796" s="657">
        <v>2.75</v>
      </c>
      <c r="F5796" s="400" t="s">
        <v>112</v>
      </c>
    </row>
    <row r="5797" spans="1:8">
      <c r="A5797" s="661">
        <v>11621</v>
      </c>
      <c r="B5797" s="668" t="s">
        <v>21099</v>
      </c>
      <c r="D5797" s="406" t="s">
        <v>18987</v>
      </c>
      <c r="E5797" s="657">
        <v>29.17</v>
      </c>
      <c r="H5797" s="400" t="s">
        <v>112</v>
      </c>
    </row>
    <row r="5798" spans="1:8">
      <c r="A5798" s="661" t="s">
        <v>21100</v>
      </c>
    </row>
    <row r="5799" spans="1:8">
      <c r="A5799" s="661">
        <v>4014</v>
      </c>
      <c r="B5799" s="668" t="s">
        <v>21101</v>
      </c>
      <c r="D5799" s="406" t="s">
        <v>18987</v>
      </c>
      <c r="E5799" s="657">
        <v>26.46</v>
      </c>
      <c r="H5799" s="400" t="s">
        <v>112</v>
      </c>
    </row>
    <row r="5800" spans="1:8">
      <c r="A5800" s="661" t="s">
        <v>21102</v>
      </c>
    </row>
    <row r="5801" spans="1:8">
      <c r="A5801" s="661">
        <v>4015</v>
      </c>
      <c r="B5801" s="668" t="s">
        <v>21101</v>
      </c>
      <c r="D5801" s="406" t="s">
        <v>18987</v>
      </c>
      <c r="E5801" s="657">
        <v>30.56</v>
      </c>
      <c r="H5801" s="400" t="s">
        <v>112</v>
      </c>
    </row>
    <row r="5802" spans="1:8">
      <c r="A5802" s="661" t="s">
        <v>21103</v>
      </c>
    </row>
    <row r="5803" spans="1:8">
      <c r="A5803" s="661">
        <v>4017</v>
      </c>
      <c r="B5803" s="668" t="s">
        <v>21101</v>
      </c>
      <c r="D5803" s="406" t="s">
        <v>18987</v>
      </c>
      <c r="E5803" s="657">
        <v>33.01</v>
      </c>
      <c r="H5803" s="400" t="s">
        <v>112</v>
      </c>
    </row>
    <row r="5804" spans="1:8">
      <c r="A5804" s="661" t="s">
        <v>21104</v>
      </c>
    </row>
    <row r="5805" spans="1:8">
      <c r="A5805" s="661" t="s">
        <v>19024</v>
      </c>
    </row>
    <row r="5806" spans="1:8">
      <c r="A5806" s="661" t="s">
        <v>19067</v>
      </c>
      <c r="H5806" s="400" t="s">
        <v>19068</v>
      </c>
    </row>
    <row r="5807" spans="1:8">
      <c r="A5807" s="661" t="s">
        <v>19069</v>
      </c>
    </row>
    <row r="5808" spans="1:8">
      <c r="A5808" s="661" t="s">
        <v>19070</v>
      </c>
    </row>
    <row r="5809" spans="1:8">
      <c r="A5809" s="661" t="s">
        <v>19071</v>
      </c>
    </row>
    <row r="5810" spans="1:8">
      <c r="A5810" s="661" t="s">
        <v>19072</v>
      </c>
    </row>
    <row r="5811" spans="1:8">
      <c r="A5811" s="661" t="s">
        <v>19073</v>
      </c>
    </row>
    <row r="5812" spans="1:8">
      <c r="A5812" s="661" t="s">
        <v>19074</v>
      </c>
      <c r="C5812" s="406" t="s">
        <v>19115</v>
      </c>
    </row>
    <row r="5813" spans="1:8">
      <c r="A5813" s="661" t="s">
        <v>19075</v>
      </c>
      <c r="D5813" s="406" t="s">
        <v>19077</v>
      </c>
      <c r="F5813" s="400" t="s">
        <v>19078</v>
      </c>
      <c r="H5813" s="400" t="s">
        <v>19076</v>
      </c>
    </row>
    <row r="5814" spans="1:8">
      <c r="A5814" s="661" t="s">
        <v>19079</v>
      </c>
      <c r="B5814" s="668" t="s">
        <v>19080</v>
      </c>
      <c r="D5814" s="406" t="s">
        <v>19081</v>
      </c>
      <c r="E5814" s="657" t="s">
        <v>19082</v>
      </c>
    </row>
    <row r="5815" spans="1:8">
      <c r="D5815" s="406" t="s">
        <v>19083</v>
      </c>
      <c r="E5815" s="657" t="s">
        <v>19084</v>
      </c>
    </row>
    <row r="5816" spans="1:8">
      <c r="A5816" s="661">
        <v>4016</v>
      </c>
      <c r="B5816" s="668" t="s">
        <v>21105</v>
      </c>
      <c r="D5816" s="406" t="s">
        <v>18991</v>
      </c>
      <c r="E5816" s="657">
        <v>19.87</v>
      </c>
      <c r="F5816" s="400" t="s">
        <v>112</v>
      </c>
    </row>
    <row r="5817" spans="1:8">
      <c r="A5817" s="661" t="s">
        <v>21106</v>
      </c>
    </row>
    <row r="5818" spans="1:8">
      <c r="A5818" s="661">
        <v>626</v>
      </c>
      <c r="B5818" s="668" t="s">
        <v>21107</v>
      </c>
      <c r="D5818" s="406" t="s">
        <v>18991</v>
      </c>
      <c r="E5818" s="657">
        <v>10.54</v>
      </c>
      <c r="H5818" s="400" t="s">
        <v>118</v>
      </c>
    </row>
    <row r="5819" spans="1:8">
      <c r="A5819" s="661" t="s">
        <v>21108</v>
      </c>
    </row>
    <row r="5820" spans="1:8">
      <c r="A5820" s="661" t="s">
        <v>21109</v>
      </c>
    </row>
    <row r="5821" spans="1:8">
      <c r="A5821" s="661">
        <v>25860</v>
      </c>
      <c r="B5821" s="668" t="s">
        <v>3223</v>
      </c>
      <c r="D5821" s="406" t="s">
        <v>18987</v>
      </c>
      <c r="E5821" s="657">
        <v>8.82</v>
      </c>
      <c r="F5821" s="400" t="s">
        <v>112</v>
      </c>
    </row>
    <row r="5822" spans="1:8">
      <c r="A5822" s="661">
        <v>25861</v>
      </c>
      <c r="B5822" s="668" t="s">
        <v>3224</v>
      </c>
      <c r="D5822" s="406" t="s">
        <v>18987</v>
      </c>
      <c r="E5822" s="657">
        <v>13.31</v>
      </c>
      <c r="F5822" s="400" t="s">
        <v>112</v>
      </c>
    </row>
    <row r="5823" spans="1:8">
      <c r="A5823" s="661">
        <v>25862</v>
      </c>
      <c r="B5823" s="668" t="s">
        <v>3225</v>
      </c>
      <c r="D5823" s="406" t="s">
        <v>18987</v>
      </c>
      <c r="E5823" s="657">
        <v>14.13</v>
      </c>
      <c r="F5823" s="400" t="s">
        <v>112</v>
      </c>
    </row>
    <row r="5824" spans="1:8">
      <c r="A5824" s="661">
        <v>25863</v>
      </c>
      <c r="B5824" s="668" t="s">
        <v>3226</v>
      </c>
      <c r="D5824" s="406" t="s">
        <v>18987</v>
      </c>
      <c r="E5824" s="657">
        <v>17.66</v>
      </c>
      <c r="F5824" s="400" t="s">
        <v>112</v>
      </c>
    </row>
    <row r="5825" spans="1:8">
      <c r="A5825" s="661">
        <v>25864</v>
      </c>
      <c r="B5825" s="668" t="s">
        <v>3227</v>
      </c>
      <c r="D5825" s="406" t="s">
        <v>18987</v>
      </c>
      <c r="E5825" s="657">
        <v>26.49</v>
      </c>
      <c r="F5825" s="400" t="s">
        <v>112</v>
      </c>
    </row>
    <row r="5826" spans="1:8">
      <c r="A5826" s="661">
        <v>25865</v>
      </c>
      <c r="B5826" s="668" t="s">
        <v>3228</v>
      </c>
      <c r="D5826" s="406" t="s">
        <v>18987</v>
      </c>
      <c r="E5826" s="657">
        <v>35.479999999999997</v>
      </c>
      <c r="F5826" s="400" t="s">
        <v>112</v>
      </c>
    </row>
    <row r="5827" spans="1:8">
      <c r="A5827" s="661">
        <v>25866</v>
      </c>
      <c r="B5827" s="668" t="s">
        <v>3229</v>
      </c>
      <c r="D5827" s="406" t="s">
        <v>18987</v>
      </c>
      <c r="E5827" s="657">
        <v>44.06</v>
      </c>
      <c r="F5827" s="400" t="s">
        <v>112</v>
      </c>
    </row>
    <row r="5828" spans="1:8">
      <c r="A5828" s="661">
        <v>25868</v>
      </c>
      <c r="B5828" s="668" t="s">
        <v>3230</v>
      </c>
      <c r="D5828" s="406" t="s">
        <v>18987</v>
      </c>
      <c r="E5828" s="657">
        <v>9.83</v>
      </c>
      <c r="H5828" s="400" t="s">
        <v>112</v>
      </c>
    </row>
    <row r="5829" spans="1:8">
      <c r="A5829" s="661" t="s">
        <v>21110</v>
      </c>
    </row>
    <row r="5830" spans="1:8">
      <c r="A5830" s="661">
        <v>25869</v>
      </c>
      <c r="B5830" s="668" t="s">
        <v>3230</v>
      </c>
      <c r="D5830" s="406" t="s">
        <v>18987</v>
      </c>
      <c r="E5830" s="657">
        <v>13.88</v>
      </c>
      <c r="H5830" s="400" t="s">
        <v>112</v>
      </c>
    </row>
    <row r="5831" spans="1:8">
      <c r="A5831" s="661" t="s">
        <v>21111</v>
      </c>
    </row>
    <row r="5832" spans="1:8">
      <c r="A5832" s="661">
        <v>25870</v>
      </c>
      <c r="B5832" s="668" t="s">
        <v>3230</v>
      </c>
      <c r="D5832" s="406" t="s">
        <v>18987</v>
      </c>
      <c r="E5832" s="657">
        <v>15.73</v>
      </c>
      <c r="H5832" s="400" t="s">
        <v>112</v>
      </c>
    </row>
    <row r="5833" spans="1:8">
      <c r="A5833" s="661" t="s">
        <v>21112</v>
      </c>
    </row>
    <row r="5834" spans="1:8">
      <c r="A5834" s="661">
        <v>25871</v>
      </c>
      <c r="B5834" s="668" t="s">
        <v>3230</v>
      </c>
      <c r="D5834" s="406" t="s">
        <v>18987</v>
      </c>
      <c r="E5834" s="657">
        <v>19.32</v>
      </c>
      <c r="H5834" s="400" t="s">
        <v>112</v>
      </c>
    </row>
    <row r="5835" spans="1:8">
      <c r="A5835" s="661" t="s">
        <v>21113</v>
      </c>
    </row>
    <row r="5836" spans="1:8">
      <c r="A5836" s="661">
        <v>25867</v>
      </c>
      <c r="B5836" s="668" t="s">
        <v>3230</v>
      </c>
      <c r="D5836" s="406" t="s">
        <v>18987</v>
      </c>
      <c r="E5836" s="657">
        <v>28.6</v>
      </c>
      <c r="H5836" s="400" t="s">
        <v>112</v>
      </c>
    </row>
    <row r="5837" spans="1:8">
      <c r="A5837" s="661" t="s">
        <v>21114</v>
      </c>
    </row>
    <row r="5838" spans="1:8">
      <c r="A5838" s="661">
        <v>25872</v>
      </c>
      <c r="B5838" s="668" t="s">
        <v>3230</v>
      </c>
      <c r="D5838" s="406" t="s">
        <v>18987</v>
      </c>
      <c r="E5838" s="657">
        <v>38.65</v>
      </c>
      <c r="H5838" s="400" t="s">
        <v>112</v>
      </c>
    </row>
    <row r="5839" spans="1:8">
      <c r="A5839" s="661" t="s">
        <v>21115</v>
      </c>
    </row>
    <row r="5840" spans="1:8">
      <c r="A5840" s="661">
        <v>25873</v>
      </c>
      <c r="B5840" s="668" t="s">
        <v>3230</v>
      </c>
      <c r="D5840" s="406" t="s">
        <v>18987</v>
      </c>
      <c r="E5840" s="657">
        <v>48.21</v>
      </c>
      <c r="H5840" s="400" t="s">
        <v>112</v>
      </c>
    </row>
    <row r="5841" spans="1:8">
      <c r="A5841" s="661" t="s">
        <v>21116</v>
      </c>
    </row>
    <row r="5842" spans="1:8">
      <c r="A5842" s="661">
        <v>12898</v>
      </c>
      <c r="B5842" s="668" t="s">
        <v>21117</v>
      </c>
      <c r="D5842" s="406" t="s">
        <v>18991</v>
      </c>
      <c r="E5842" s="657">
        <v>78</v>
      </c>
      <c r="H5842" s="400" t="s">
        <v>108</v>
      </c>
    </row>
    <row r="5843" spans="1:8">
      <c r="A5843" s="661" t="s">
        <v>21118</v>
      </c>
    </row>
    <row r="5844" spans="1:8">
      <c r="A5844" s="661">
        <v>14535</v>
      </c>
      <c r="B5844" s="668" t="s">
        <v>21119</v>
      </c>
      <c r="D5844" s="406" t="s">
        <v>18987</v>
      </c>
      <c r="E5844" s="657">
        <v>49487.51</v>
      </c>
      <c r="H5844" s="400" t="s">
        <v>108</v>
      </c>
    </row>
    <row r="5845" spans="1:8">
      <c r="A5845" s="661" t="s">
        <v>21120</v>
      </c>
    </row>
    <row r="5846" spans="1:8">
      <c r="A5846" s="661">
        <v>4037</v>
      </c>
      <c r="B5846" s="668" t="s">
        <v>3231</v>
      </c>
      <c r="C5846" s="406" t="s">
        <v>90</v>
      </c>
      <c r="D5846" s="406" t="s">
        <v>18987</v>
      </c>
      <c r="E5846" s="657">
        <v>2.37</v>
      </c>
    </row>
    <row r="5847" spans="1:8">
      <c r="A5847" s="661">
        <v>4035</v>
      </c>
      <c r="B5847" s="668" t="s">
        <v>21121</v>
      </c>
      <c r="D5847" s="406" t="s">
        <v>18991</v>
      </c>
      <c r="E5847" s="657">
        <v>1.58</v>
      </c>
      <c r="H5847" s="400" t="s">
        <v>90</v>
      </c>
    </row>
    <row r="5848" spans="1:8">
      <c r="A5848" s="661" t="s">
        <v>21122</v>
      </c>
    </row>
    <row r="5849" spans="1:8">
      <c r="A5849" s="661">
        <v>4036</v>
      </c>
      <c r="B5849" s="668" t="s">
        <v>3232</v>
      </c>
      <c r="D5849" s="406" t="s">
        <v>18987</v>
      </c>
      <c r="E5849" s="657">
        <v>2.37</v>
      </c>
      <c r="F5849" s="400" t="s">
        <v>90</v>
      </c>
    </row>
    <row r="5850" spans="1:8">
      <c r="A5850" s="661">
        <v>10764</v>
      </c>
      <c r="B5850" s="668" t="s">
        <v>950</v>
      </c>
      <c r="C5850" s="406" t="s">
        <v>90</v>
      </c>
      <c r="D5850" s="406" t="s">
        <v>18987</v>
      </c>
      <c r="E5850" s="657">
        <v>1.87</v>
      </c>
    </row>
    <row r="5851" spans="1:8">
      <c r="A5851" s="661">
        <v>13836</v>
      </c>
      <c r="B5851" s="668" t="s">
        <v>21123</v>
      </c>
      <c r="D5851" s="406" t="s">
        <v>18987</v>
      </c>
      <c r="E5851" s="657">
        <v>38446.949999999997</v>
      </c>
      <c r="H5851" s="400" t="s">
        <v>108</v>
      </c>
    </row>
    <row r="5852" spans="1:8">
      <c r="A5852" s="661" t="s">
        <v>21124</v>
      </c>
    </row>
    <row r="5853" spans="1:8">
      <c r="A5853" s="661">
        <v>14534</v>
      </c>
      <c r="B5853" s="668" t="s">
        <v>21125</v>
      </c>
      <c r="D5853" s="406" t="s">
        <v>18987</v>
      </c>
      <c r="E5853" s="657">
        <v>16094.91</v>
      </c>
      <c r="F5853" s="400" t="s">
        <v>108</v>
      </c>
    </row>
    <row r="5854" spans="1:8">
      <c r="A5854" s="661" t="s">
        <v>21126</v>
      </c>
    </row>
    <row r="5855" spans="1:8">
      <c r="A5855" s="661" t="s">
        <v>21127</v>
      </c>
    </row>
    <row r="5856" spans="1:8">
      <c r="A5856" s="661">
        <v>3335</v>
      </c>
      <c r="B5856" s="668" t="s">
        <v>3233</v>
      </c>
      <c r="D5856" s="406" t="s">
        <v>18987</v>
      </c>
      <c r="E5856" s="657">
        <v>1.31</v>
      </c>
      <c r="F5856" s="400" t="s">
        <v>90</v>
      </c>
    </row>
    <row r="5857" spans="1:8">
      <c r="A5857" s="661">
        <v>14619</v>
      </c>
      <c r="B5857" s="668" t="s">
        <v>21128</v>
      </c>
      <c r="D5857" s="406" t="s">
        <v>18987</v>
      </c>
      <c r="E5857" s="657">
        <v>2425.3000000000002</v>
      </c>
      <c r="H5857" s="400" t="s">
        <v>108</v>
      </c>
    </row>
    <row r="5858" spans="1:8">
      <c r="A5858" s="661" t="s">
        <v>21129</v>
      </c>
    </row>
    <row r="5859" spans="1:8">
      <c r="A5859" s="661">
        <v>39813</v>
      </c>
      <c r="B5859" s="668" t="s">
        <v>21130</v>
      </c>
      <c r="D5859" s="406" t="s">
        <v>18987</v>
      </c>
      <c r="E5859" s="657">
        <v>13739.61</v>
      </c>
      <c r="F5859" s="400" t="s">
        <v>108</v>
      </c>
    </row>
    <row r="5860" spans="1:8">
      <c r="A5860" s="661" t="s">
        <v>21131</v>
      </c>
    </row>
    <row r="5861" spans="1:8">
      <c r="A5861" s="661" t="s">
        <v>21132</v>
      </c>
    </row>
    <row r="5862" spans="1:8">
      <c r="A5862" s="661">
        <v>12868</v>
      </c>
      <c r="B5862" s="668" t="s">
        <v>3234</v>
      </c>
      <c r="D5862" s="406" t="s">
        <v>18987</v>
      </c>
      <c r="E5862" s="657">
        <v>11.52</v>
      </c>
    </row>
    <row r="5863" spans="1:8">
      <c r="A5863" s="661">
        <v>40916</v>
      </c>
      <c r="B5863" s="668" t="s">
        <v>21133</v>
      </c>
      <c r="D5863" s="406" t="s">
        <v>18987</v>
      </c>
      <c r="E5863" s="657">
        <v>2030.28</v>
      </c>
    </row>
    <row r="5864" spans="1:8">
      <c r="A5864" s="661">
        <v>4755</v>
      </c>
      <c r="B5864" s="668" t="s">
        <v>21134</v>
      </c>
      <c r="D5864" s="406" t="s">
        <v>18987</v>
      </c>
      <c r="E5864" s="657">
        <v>12.07</v>
      </c>
    </row>
    <row r="5865" spans="1:8">
      <c r="A5865" s="661">
        <v>41067</v>
      </c>
      <c r="B5865" s="668" t="s">
        <v>21135</v>
      </c>
      <c r="C5865" s="406" t="s">
        <v>1476</v>
      </c>
      <c r="D5865" s="406" t="s">
        <v>18987</v>
      </c>
      <c r="E5865" s="657">
        <v>2128.38</v>
      </c>
    </row>
    <row r="5866" spans="1:8">
      <c r="A5866" s="661">
        <v>4040</v>
      </c>
      <c r="B5866" s="668" t="s">
        <v>3235</v>
      </c>
      <c r="C5866" s="406" t="s">
        <v>90</v>
      </c>
      <c r="D5866" s="406" t="s">
        <v>18991</v>
      </c>
      <c r="E5866" s="657">
        <v>2.36</v>
      </c>
    </row>
    <row r="5867" spans="1:8">
      <c r="A5867" s="661">
        <v>4044</v>
      </c>
      <c r="B5867" s="668" t="s">
        <v>3236</v>
      </c>
      <c r="D5867" s="406" t="s">
        <v>18987</v>
      </c>
      <c r="E5867" s="657">
        <v>2.46</v>
      </c>
      <c r="H5867" s="400" t="s">
        <v>90</v>
      </c>
    </row>
    <row r="5868" spans="1:8">
      <c r="A5868" s="661">
        <v>4043</v>
      </c>
      <c r="B5868" s="668" t="s">
        <v>3237</v>
      </c>
      <c r="D5868" s="406" t="s">
        <v>18987</v>
      </c>
      <c r="E5868" s="657">
        <v>2.56</v>
      </c>
      <c r="H5868" s="400" t="s">
        <v>90</v>
      </c>
    </row>
    <row r="5869" spans="1:8">
      <c r="A5869" s="661">
        <v>4045</v>
      </c>
      <c r="B5869" s="668" t="s">
        <v>21136</v>
      </c>
      <c r="D5869" s="406" t="s">
        <v>18987</v>
      </c>
      <c r="E5869" s="657">
        <v>3.43</v>
      </c>
      <c r="H5869" s="400" t="s">
        <v>90</v>
      </c>
    </row>
    <row r="5870" spans="1:8">
      <c r="A5870" s="661" t="s">
        <v>21137</v>
      </c>
    </row>
    <row r="5871" spans="1:8">
      <c r="A5871" s="661" t="s">
        <v>19024</v>
      </c>
    </row>
    <row r="5872" spans="1:8">
      <c r="A5872" s="661" t="s">
        <v>19067</v>
      </c>
      <c r="H5872" s="400" t="s">
        <v>19068</v>
      </c>
    </row>
    <row r="5873" spans="1:8">
      <c r="A5873" s="661" t="s">
        <v>19069</v>
      </c>
    </row>
    <row r="5874" spans="1:8">
      <c r="A5874" s="661" t="s">
        <v>19070</v>
      </c>
    </row>
    <row r="5875" spans="1:8">
      <c r="A5875" s="661" t="s">
        <v>19071</v>
      </c>
    </row>
    <row r="5876" spans="1:8">
      <c r="A5876" s="661" t="s">
        <v>19072</v>
      </c>
    </row>
    <row r="5877" spans="1:8">
      <c r="A5877" s="661" t="s">
        <v>19073</v>
      </c>
    </row>
    <row r="5878" spans="1:8">
      <c r="A5878" s="661" t="s">
        <v>19074</v>
      </c>
      <c r="C5878" s="406" t="s">
        <v>19115</v>
      </c>
    </row>
    <row r="5879" spans="1:8">
      <c r="A5879" s="661" t="s">
        <v>19075</v>
      </c>
      <c r="D5879" s="406" t="s">
        <v>19077</v>
      </c>
      <c r="F5879" s="400" t="s">
        <v>19078</v>
      </c>
      <c r="H5879" s="400" t="s">
        <v>19076</v>
      </c>
    </row>
    <row r="5880" spans="1:8">
      <c r="A5880" s="661" t="s">
        <v>19079</v>
      </c>
      <c r="B5880" s="668" t="s">
        <v>19080</v>
      </c>
      <c r="D5880" s="406" t="s">
        <v>19081</v>
      </c>
      <c r="E5880" s="657" t="s">
        <v>19082</v>
      </c>
    </row>
    <row r="5881" spans="1:8">
      <c r="D5881" s="406" t="s">
        <v>19083</v>
      </c>
      <c r="E5881" s="657" t="s">
        <v>19084</v>
      </c>
    </row>
    <row r="5882" spans="1:8">
      <c r="A5882" s="661">
        <v>38463</v>
      </c>
      <c r="B5882" s="668" t="s">
        <v>21138</v>
      </c>
      <c r="C5882" s="406" t="s">
        <v>108</v>
      </c>
      <c r="D5882" s="406" t="s">
        <v>18987</v>
      </c>
      <c r="E5882" s="657">
        <v>19.05</v>
      </c>
    </row>
    <row r="5883" spans="1:8">
      <c r="A5883" s="661">
        <v>14531</v>
      </c>
      <c r="B5883" s="668" t="s">
        <v>3238</v>
      </c>
      <c r="D5883" s="406" t="s">
        <v>18987</v>
      </c>
      <c r="E5883" s="657">
        <v>4042.48</v>
      </c>
      <c r="H5883" s="400" t="s">
        <v>108</v>
      </c>
    </row>
    <row r="5884" spans="1:8">
      <c r="A5884" s="661">
        <v>36533</v>
      </c>
      <c r="B5884" s="668" t="s">
        <v>21139</v>
      </c>
      <c r="D5884" s="406" t="s">
        <v>18987</v>
      </c>
      <c r="E5884" s="657">
        <v>4651.8599999999997</v>
      </c>
      <c r="H5884" s="400" t="s">
        <v>108</v>
      </c>
    </row>
    <row r="5885" spans="1:8">
      <c r="A5885" s="661" t="s">
        <v>118</v>
      </c>
    </row>
    <row r="5886" spans="1:8">
      <c r="A5886" s="661">
        <v>11616</v>
      </c>
      <c r="B5886" s="668" t="s">
        <v>3239</v>
      </c>
      <c r="D5886" s="406" t="s">
        <v>18987</v>
      </c>
      <c r="E5886" s="657">
        <v>4393.6099999999997</v>
      </c>
      <c r="F5886" s="400" t="s">
        <v>108</v>
      </c>
    </row>
    <row r="5887" spans="1:8">
      <c r="A5887" s="661">
        <v>4046</v>
      </c>
      <c r="B5887" s="668" t="s">
        <v>3240</v>
      </c>
      <c r="D5887" s="406" t="s">
        <v>18991</v>
      </c>
      <c r="E5887" s="657">
        <v>4295</v>
      </c>
      <c r="F5887" s="400" t="s">
        <v>108</v>
      </c>
    </row>
    <row r="5888" spans="1:8">
      <c r="A5888" s="661">
        <v>13447</v>
      </c>
      <c r="B5888" s="668" t="s">
        <v>21140</v>
      </c>
      <c r="D5888" s="406" t="s">
        <v>18987</v>
      </c>
      <c r="E5888" s="657">
        <v>9096.2199999999993</v>
      </c>
      <c r="H5888" s="400" t="s">
        <v>108</v>
      </c>
    </row>
    <row r="5889" spans="1:8">
      <c r="A5889" s="661" t="s">
        <v>21141</v>
      </c>
    </row>
    <row r="5890" spans="1:8">
      <c r="A5890" s="661">
        <v>14529</v>
      </c>
      <c r="B5890" s="668" t="s">
        <v>3241</v>
      </c>
      <c r="D5890" s="406" t="s">
        <v>18987</v>
      </c>
      <c r="E5890" s="657">
        <v>5087.28</v>
      </c>
      <c r="F5890" s="400" t="s">
        <v>108</v>
      </c>
    </row>
    <row r="5891" spans="1:8">
      <c r="A5891" s="661">
        <v>10747</v>
      </c>
      <c r="B5891" s="668" t="s">
        <v>3242</v>
      </c>
      <c r="D5891" s="406" t="s">
        <v>18987</v>
      </c>
      <c r="E5891" s="657">
        <v>4991.3999999999996</v>
      </c>
      <c r="H5891" s="400" t="s">
        <v>108</v>
      </c>
    </row>
    <row r="5892" spans="1:8">
      <c r="A5892" s="661">
        <v>36141</v>
      </c>
      <c r="B5892" s="668" t="s">
        <v>21142</v>
      </c>
      <c r="D5892" s="406" t="s">
        <v>18987</v>
      </c>
      <c r="E5892" s="657">
        <v>29.16</v>
      </c>
      <c r="H5892" s="400" t="s">
        <v>108</v>
      </c>
    </row>
    <row r="5893" spans="1:8">
      <c r="A5893" s="661" t="s">
        <v>21143</v>
      </c>
    </row>
    <row r="5894" spans="1:8">
      <c r="A5894" s="661">
        <v>4053</v>
      </c>
      <c r="B5894" s="668" t="s">
        <v>3243</v>
      </c>
      <c r="D5894" s="406" t="s">
        <v>18987</v>
      </c>
      <c r="E5894" s="657">
        <v>45.21</v>
      </c>
    </row>
    <row r="5895" spans="1:8">
      <c r="A5895" s="661">
        <v>4052</v>
      </c>
      <c r="B5895" s="668" t="s">
        <v>3244</v>
      </c>
      <c r="D5895" s="406" t="s">
        <v>18987</v>
      </c>
      <c r="E5895" s="657">
        <v>92.22</v>
      </c>
    </row>
    <row r="5896" spans="1:8">
      <c r="A5896" s="661">
        <v>4056</v>
      </c>
      <c r="B5896" s="668" t="s">
        <v>3245</v>
      </c>
      <c r="C5896" s="406" t="s">
        <v>589</v>
      </c>
      <c r="D5896" s="406" t="s">
        <v>18987</v>
      </c>
      <c r="E5896" s="657">
        <v>23.77</v>
      </c>
    </row>
    <row r="5897" spans="1:8">
      <c r="A5897" s="661">
        <v>4048</v>
      </c>
      <c r="B5897" s="668" t="s">
        <v>3246</v>
      </c>
      <c r="C5897" s="406" t="s">
        <v>124</v>
      </c>
      <c r="D5897" s="406" t="s">
        <v>18987</v>
      </c>
      <c r="E5897" s="657">
        <v>3.29</v>
      </c>
    </row>
    <row r="5898" spans="1:8">
      <c r="A5898" s="661">
        <v>4047</v>
      </c>
      <c r="B5898" s="668" t="s">
        <v>3246</v>
      </c>
      <c r="C5898" s="406" t="s">
        <v>589</v>
      </c>
      <c r="D5898" s="406" t="s">
        <v>18991</v>
      </c>
      <c r="E5898" s="657">
        <v>11.87</v>
      </c>
    </row>
    <row r="5899" spans="1:8">
      <c r="A5899" s="661">
        <v>4051</v>
      </c>
      <c r="B5899" s="668" t="s">
        <v>3246</v>
      </c>
      <c r="C5899" s="406" t="s">
        <v>1467</v>
      </c>
      <c r="D5899" s="406" t="s">
        <v>18987</v>
      </c>
      <c r="E5899" s="657">
        <v>59.35</v>
      </c>
    </row>
    <row r="5900" spans="1:8">
      <c r="A5900" s="661">
        <v>39434</v>
      </c>
      <c r="B5900" s="668" t="s">
        <v>21144</v>
      </c>
      <c r="D5900" s="406" t="s">
        <v>18987</v>
      </c>
      <c r="E5900" s="657">
        <v>4.22</v>
      </c>
      <c r="H5900" s="400" t="s">
        <v>118</v>
      </c>
    </row>
    <row r="5901" spans="1:8">
      <c r="A5901" s="661" t="s">
        <v>21145</v>
      </c>
    </row>
    <row r="5902" spans="1:8">
      <c r="A5902" s="661">
        <v>39433</v>
      </c>
      <c r="B5902" s="668" t="s">
        <v>21146</v>
      </c>
      <c r="D5902" s="406" t="s">
        <v>18987</v>
      </c>
      <c r="E5902" s="657">
        <v>3.03</v>
      </c>
      <c r="H5902" s="400" t="s">
        <v>118</v>
      </c>
    </row>
    <row r="5903" spans="1:8">
      <c r="A5903" s="661" t="s">
        <v>21147</v>
      </c>
    </row>
    <row r="5904" spans="1:8">
      <c r="A5904" s="661">
        <v>4049</v>
      </c>
      <c r="B5904" s="668" t="s">
        <v>3247</v>
      </c>
      <c r="C5904" s="406" t="s">
        <v>124</v>
      </c>
      <c r="D5904" s="406" t="s">
        <v>18987</v>
      </c>
      <c r="E5904" s="657">
        <v>37.18</v>
      </c>
    </row>
    <row r="5905" spans="1:8">
      <c r="A5905" s="661">
        <v>38120</v>
      </c>
      <c r="B5905" s="668" t="s">
        <v>3248</v>
      </c>
      <c r="C5905" s="406" t="s">
        <v>118</v>
      </c>
      <c r="D5905" s="406" t="s">
        <v>18987</v>
      </c>
      <c r="E5905" s="657">
        <v>75.010000000000005</v>
      </c>
    </row>
    <row r="5906" spans="1:8">
      <c r="A5906" s="661">
        <v>38877</v>
      </c>
      <c r="B5906" s="668" t="s">
        <v>21148</v>
      </c>
      <c r="D5906" s="406" t="s">
        <v>18987</v>
      </c>
      <c r="E5906" s="657">
        <v>4.0999999999999996</v>
      </c>
      <c r="F5906" s="400" t="s">
        <v>118</v>
      </c>
    </row>
    <row r="5907" spans="1:8">
      <c r="A5907" s="661">
        <v>10498</v>
      </c>
      <c r="B5907" s="668" t="s">
        <v>312</v>
      </c>
      <c r="D5907" s="406" t="s">
        <v>18987</v>
      </c>
      <c r="E5907" s="657">
        <v>4.2300000000000004</v>
      </c>
    </row>
    <row r="5908" spans="1:8">
      <c r="A5908" s="661">
        <v>4823</v>
      </c>
      <c r="B5908" s="668" t="s">
        <v>890</v>
      </c>
      <c r="C5908" s="406" t="s">
        <v>118</v>
      </c>
      <c r="D5908" s="406" t="s">
        <v>18987</v>
      </c>
      <c r="E5908" s="657">
        <v>16.239999999999998</v>
      </c>
    </row>
    <row r="5909" spans="1:8">
      <c r="A5909" s="661">
        <v>12357</v>
      </c>
      <c r="B5909" s="668" t="s">
        <v>3249</v>
      </c>
      <c r="D5909" s="406" t="s">
        <v>18987</v>
      </c>
      <c r="E5909" s="657">
        <v>85.18</v>
      </c>
      <c r="F5909" s="400" t="s">
        <v>108</v>
      </c>
    </row>
    <row r="5910" spans="1:8">
      <c r="A5910" s="661">
        <v>12358</v>
      </c>
      <c r="B5910" s="668" t="s">
        <v>3250</v>
      </c>
      <c r="D5910" s="406" t="s">
        <v>18987</v>
      </c>
      <c r="E5910" s="657">
        <v>95.81</v>
      </c>
      <c r="F5910" s="400" t="s">
        <v>108</v>
      </c>
    </row>
    <row r="5911" spans="1:8">
      <c r="A5911" s="661">
        <v>11080</v>
      </c>
      <c r="B5911" s="668" t="s">
        <v>21149</v>
      </c>
      <c r="D5911" s="406" t="s">
        <v>18987</v>
      </c>
      <c r="E5911" s="657">
        <v>686.18</v>
      </c>
      <c r="H5911" s="400" t="s">
        <v>128</v>
      </c>
    </row>
    <row r="5912" spans="1:8">
      <c r="A5912" s="661" t="s">
        <v>21150</v>
      </c>
    </row>
    <row r="5913" spans="1:8">
      <c r="A5913" s="661">
        <v>11079</v>
      </c>
      <c r="B5913" s="668" t="s">
        <v>21151</v>
      </c>
      <c r="D5913" s="406" t="s">
        <v>18987</v>
      </c>
      <c r="E5913" s="657">
        <v>686.18</v>
      </c>
      <c r="H5913" s="400" t="s">
        <v>128</v>
      </c>
    </row>
    <row r="5914" spans="1:8">
      <c r="A5914" s="661" t="s">
        <v>21150</v>
      </c>
    </row>
    <row r="5915" spans="1:8">
      <c r="A5915" s="661">
        <v>11081</v>
      </c>
      <c r="B5915" s="668" t="s">
        <v>21152</v>
      </c>
      <c r="D5915" s="406" t="s">
        <v>18987</v>
      </c>
      <c r="E5915" s="657">
        <v>686.18</v>
      </c>
      <c r="H5915" s="400" t="s">
        <v>128</v>
      </c>
    </row>
    <row r="5916" spans="1:8">
      <c r="A5916" s="661" t="s">
        <v>21150</v>
      </c>
    </row>
    <row r="5917" spans="1:8">
      <c r="A5917" s="661">
        <v>11082</v>
      </c>
      <c r="B5917" s="668" t="s">
        <v>21153</v>
      </c>
      <c r="D5917" s="406" t="s">
        <v>18987</v>
      </c>
      <c r="E5917" s="657">
        <v>700.07</v>
      </c>
      <c r="H5917" s="400" t="s">
        <v>128</v>
      </c>
    </row>
    <row r="5918" spans="1:8">
      <c r="A5918" s="661" t="s">
        <v>21150</v>
      </c>
    </row>
    <row r="5919" spans="1:8">
      <c r="A5919" s="661">
        <v>11083</v>
      </c>
      <c r="B5919" s="668" t="s">
        <v>21154</v>
      </c>
      <c r="D5919" s="406" t="s">
        <v>18987</v>
      </c>
      <c r="E5919" s="657">
        <v>686.18</v>
      </c>
      <c r="H5919" s="400" t="s">
        <v>128</v>
      </c>
    </row>
    <row r="5920" spans="1:8">
      <c r="A5920" s="661" t="s">
        <v>21150</v>
      </c>
    </row>
    <row r="5921" spans="1:8">
      <c r="A5921" s="661">
        <v>11084</v>
      </c>
      <c r="B5921" s="668" t="s">
        <v>21155</v>
      </c>
      <c r="D5921" s="406" t="s">
        <v>18987</v>
      </c>
      <c r="E5921" s="657">
        <v>686.18</v>
      </c>
      <c r="H5921" s="400" t="s">
        <v>128</v>
      </c>
    </row>
    <row r="5922" spans="1:8">
      <c r="A5922" s="661" t="s">
        <v>21150</v>
      </c>
    </row>
    <row r="5923" spans="1:8">
      <c r="A5923" s="661">
        <v>4058</v>
      </c>
      <c r="B5923" s="668" t="s">
        <v>3251</v>
      </c>
      <c r="C5923" s="406" t="s">
        <v>90</v>
      </c>
      <c r="D5923" s="406" t="s">
        <v>18991</v>
      </c>
      <c r="E5923" s="657">
        <v>14.06</v>
      </c>
    </row>
    <row r="5924" spans="1:8">
      <c r="A5924" s="661">
        <v>40974</v>
      </c>
      <c r="B5924" s="668" t="s">
        <v>21156</v>
      </c>
      <c r="C5924" s="406" t="s">
        <v>1476</v>
      </c>
      <c r="D5924" s="406" t="s">
        <v>18987</v>
      </c>
      <c r="E5924" s="657">
        <v>2478.14</v>
      </c>
    </row>
    <row r="5925" spans="1:8">
      <c r="A5925" s="661">
        <v>34794</v>
      </c>
      <c r="B5925" s="668" t="s">
        <v>3252</v>
      </c>
      <c r="D5925" s="406" t="s">
        <v>18987</v>
      </c>
      <c r="E5925" s="657">
        <v>12.4</v>
      </c>
    </row>
    <row r="5926" spans="1:8">
      <c r="A5926" s="661">
        <v>40925</v>
      </c>
      <c r="B5926" s="668" t="s">
        <v>21157</v>
      </c>
      <c r="C5926" s="406" t="s">
        <v>1476</v>
      </c>
      <c r="D5926" s="406" t="s">
        <v>18987</v>
      </c>
      <c r="E5926" s="657">
        <v>2184.41</v>
      </c>
    </row>
    <row r="5927" spans="1:8">
      <c r="A5927" s="661">
        <v>12768</v>
      </c>
      <c r="B5927" s="668" t="s">
        <v>3253</v>
      </c>
      <c r="D5927" s="406" t="s">
        <v>18987</v>
      </c>
      <c r="E5927" s="657">
        <v>1646.08</v>
      </c>
    </row>
    <row r="5928" spans="1:8">
      <c r="A5928" s="661">
        <v>12779</v>
      </c>
      <c r="B5928" s="668" t="s">
        <v>3254</v>
      </c>
      <c r="D5928" s="406" t="s">
        <v>18987</v>
      </c>
      <c r="E5928" s="657">
        <v>2222.39</v>
      </c>
    </row>
    <row r="5929" spans="1:8">
      <c r="A5929" s="661">
        <v>12780</v>
      </c>
      <c r="B5929" s="668" t="s">
        <v>3255</v>
      </c>
      <c r="D5929" s="406" t="s">
        <v>18987</v>
      </c>
      <c r="E5929" s="657">
        <v>2856.34</v>
      </c>
    </row>
    <row r="5930" spans="1:8">
      <c r="A5930" s="661">
        <v>13741</v>
      </c>
      <c r="B5930" s="668" t="s">
        <v>3256</v>
      </c>
      <c r="D5930" s="406" t="s">
        <v>18987</v>
      </c>
      <c r="E5930" s="657">
        <v>2193.09</v>
      </c>
      <c r="F5930" s="400" t="s">
        <v>108</v>
      </c>
    </row>
    <row r="5931" spans="1:8">
      <c r="A5931" s="661">
        <v>3288</v>
      </c>
      <c r="B5931" s="668" t="s">
        <v>21158</v>
      </c>
      <c r="D5931" s="406" t="s">
        <v>18991</v>
      </c>
      <c r="E5931" s="657">
        <v>3.1</v>
      </c>
      <c r="H5931" s="400" t="s">
        <v>121</v>
      </c>
    </row>
    <row r="5932" spans="1:8">
      <c r="A5932" s="661" t="s">
        <v>21159</v>
      </c>
    </row>
    <row r="5933" spans="1:8">
      <c r="A5933" s="661" t="s">
        <v>19024</v>
      </c>
    </row>
    <row r="5934" spans="1:8">
      <c r="A5934" s="661" t="s">
        <v>19067</v>
      </c>
      <c r="H5934" s="400" t="s">
        <v>19068</v>
      </c>
    </row>
    <row r="5935" spans="1:8">
      <c r="A5935" s="661" t="s">
        <v>19069</v>
      </c>
    </row>
    <row r="5936" spans="1:8">
      <c r="A5936" s="661" t="s">
        <v>19070</v>
      </c>
    </row>
    <row r="5937" spans="1:8">
      <c r="A5937" s="661" t="s">
        <v>19071</v>
      </c>
    </row>
    <row r="5938" spans="1:8">
      <c r="A5938" s="661" t="s">
        <v>19072</v>
      </c>
    </row>
    <row r="5939" spans="1:8">
      <c r="A5939" s="661" t="s">
        <v>19073</v>
      </c>
    </row>
    <row r="5940" spans="1:8">
      <c r="A5940" s="661" t="s">
        <v>19074</v>
      </c>
      <c r="C5940" s="406" t="s">
        <v>19115</v>
      </c>
    </row>
    <row r="5941" spans="1:8">
      <c r="A5941" s="661" t="s">
        <v>19075</v>
      </c>
      <c r="D5941" s="406" t="s">
        <v>19077</v>
      </c>
      <c r="F5941" s="400" t="s">
        <v>19078</v>
      </c>
      <c r="H5941" s="400" t="s">
        <v>19076</v>
      </c>
    </row>
    <row r="5942" spans="1:8">
      <c r="A5942" s="661" t="s">
        <v>19079</v>
      </c>
      <c r="B5942" s="668" t="s">
        <v>19080</v>
      </c>
      <c r="D5942" s="406" t="s">
        <v>19081</v>
      </c>
      <c r="E5942" s="657" t="s">
        <v>19082</v>
      </c>
    </row>
    <row r="5943" spans="1:8">
      <c r="D5943" s="406" t="s">
        <v>19083</v>
      </c>
      <c r="E5943" s="657" t="s">
        <v>19084</v>
      </c>
    </row>
    <row r="5944" spans="1:8">
      <c r="A5944" s="661">
        <v>13587</v>
      </c>
      <c r="B5944" s="668" t="s">
        <v>21160</v>
      </c>
      <c r="D5944" s="406" t="s">
        <v>18987</v>
      </c>
      <c r="E5944" s="657">
        <v>1.87</v>
      </c>
      <c r="H5944" s="400" t="s">
        <v>121</v>
      </c>
    </row>
    <row r="5945" spans="1:8">
      <c r="A5945" s="661" t="s">
        <v>21161</v>
      </c>
    </row>
    <row r="5946" spans="1:8">
      <c r="A5946" s="661">
        <v>38598</v>
      </c>
      <c r="B5946" s="668" t="s">
        <v>3257</v>
      </c>
      <c r="D5946" s="406" t="s">
        <v>18987</v>
      </c>
      <c r="E5946" s="657">
        <v>1.55</v>
      </c>
      <c r="F5946" s="400" t="s">
        <v>108</v>
      </c>
    </row>
    <row r="5947" spans="1:8">
      <c r="A5947" s="661">
        <v>38595</v>
      </c>
      <c r="B5947" s="668" t="s">
        <v>3258</v>
      </c>
      <c r="D5947" s="406" t="s">
        <v>18987</v>
      </c>
      <c r="E5947" s="657">
        <v>1.07</v>
      </c>
      <c r="F5947" s="400" t="s">
        <v>108</v>
      </c>
    </row>
    <row r="5948" spans="1:8">
      <c r="A5948" s="661">
        <v>38592</v>
      </c>
      <c r="B5948" s="668" t="s">
        <v>3259</v>
      </c>
      <c r="D5948" s="406" t="s">
        <v>18987</v>
      </c>
      <c r="E5948" s="657">
        <v>1.4</v>
      </c>
      <c r="F5948" s="400" t="s">
        <v>108</v>
      </c>
    </row>
    <row r="5949" spans="1:8">
      <c r="A5949" s="661">
        <v>38588</v>
      </c>
      <c r="B5949" s="668" t="s">
        <v>3260</v>
      </c>
      <c r="D5949" s="406" t="s">
        <v>18987</v>
      </c>
      <c r="E5949" s="657">
        <v>0.88</v>
      </c>
      <c r="F5949" s="400" t="s">
        <v>108</v>
      </c>
    </row>
    <row r="5950" spans="1:8">
      <c r="A5950" s="661">
        <v>38593</v>
      </c>
      <c r="B5950" s="668" t="s">
        <v>3261</v>
      </c>
      <c r="D5950" s="406" t="s">
        <v>18987</v>
      </c>
      <c r="E5950" s="657">
        <v>1.5</v>
      </c>
      <c r="F5950" s="400" t="s">
        <v>108</v>
      </c>
    </row>
    <row r="5951" spans="1:8">
      <c r="A5951" s="661">
        <v>38589</v>
      </c>
      <c r="B5951" s="668" t="s">
        <v>3262</v>
      </c>
      <c r="D5951" s="406" t="s">
        <v>18987</v>
      </c>
      <c r="E5951" s="657">
        <v>1.07</v>
      </c>
      <c r="F5951" s="400" t="s">
        <v>108</v>
      </c>
    </row>
    <row r="5952" spans="1:8">
      <c r="A5952" s="661">
        <v>38594</v>
      </c>
      <c r="B5952" s="668" t="s">
        <v>3263</v>
      </c>
      <c r="D5952" s="406" t="s">
        <v>18987</v>
      </c>
      <c r="E5952" s="657">
        <v>2.23</v>
      </c>
      <c r="F5952" s="400" t="s">
        <v>108</v>
      </c>
    </row>
    <row r="5953" spans="1:8">
      <c r="A5953" s="661">
        <v>34787</v>
      </c>
      <c r="B5953" s="668" t="s">
        <v>3264</v>
      </c>
      <c r="D5953" s="406" t="s">
        <v>18987</v>
      </c>
      <c r="E5953" s="657">
        <v>0.78</v>
      </c>
      <c r="F5953" s="400" t="s">
        <v>108</v>
      </c>
    </row>
    <row r="5954" spans="1:8">
      <c r="A5954" s="661">
        <v>34788</v>
      </c>
      <c r="B5954" s="668" t="s">
        <v>3265</v>
      </c>
      <c r="D5954" s="406" t="s">
        <v>18987</v>
      </c>
      <c r="E5954" s="657">
        <v>0.78</v>
      </c>
      <c r="F5954" s="400" t="s">
        <v>108</v>
      </c>
    </row>
    <row r="5955" spans="1:8">
      <c r="A5955" s="661">
        <v>34784</v>
      </c>
      <c r="B5955" s="668" t="s">
        <v>3266</v>
      </c>
      <c r="D5955" s="406" t="s">
        <v>18987</v>
      </c>
      <c r="E5955" s="657">
        <v>0.86</v>
      </c>
      <c r="F5955" s="400" t="s">
        <v>108</v>
      </c>
    </row>
    <row r="5956" spans="1:8">
      <c r="A5956" s="661">
        <v>34781</v>
      </c>
      <c r="B5956" s="668" t="s">
        <v>3267</v>
      </c>
      <c r="D5956" s="406" t="s">
        <v>18987</v>
      </c>
      <c r="E5956" s="657">
        <v>0.97</v>
      </c>
      <c r="F5956" s="400" t="s">
        <v>108</v>
      </c>
    </row>
    <row r="5957" spans="1:8">
      <c r="A5957" s="661">
        <v>34774</v>
      </c>
      <c r="B5957" s="668" t="s">
        <v>3268</v>
      </c>
      <c r="D5957" s="406" t="s">
        <v>18987</v>
      </c>
      <c r="E5957" s="657">
        <v>1</v>
      </c>
      <c r="F5957" s="400" t="s">
        <v>108</v>
      </c>
    </row>
    <row r="5958" spans="1:8">
      <c r="A5958" s="661">
        <v>34773</v>
      </c>
      <c r="B5958" s="668" t="s">
        <v>3269</v>
      </c>
      <c r="D5958" s="406" t="s">
        <v>18987</v>
      </c>
      <c r="E5958" s="657">
        <v>1.1200000000000001</v>
      </c>
      <c r="H5958" s="400" t="s">
        <v>108</v>
      </c>
    </row>
    <row r="5959" spans="1:8">
      <c r="A5959" s="661">
        <v>34771</v>
      </c>
      <c r="B5959" s="668" t="s">
        <v>3270</v>
      </c>
      <c r="D5959" s="406" t="s">
        <v>18987</v>
      </c>
      <c r="E5959" s="657">
        <v>1.1399999999999999</v>
      </c>
      <c r="F5959" s="400" t="s">
        <v>108</v>
      </c>
    </row>
    <row r="5960" spans="1:8">
      <c r="A5960" s="661">
        <v>34769</v>
      </c>
      <c r="B5960" s="668" t="s">
        <v>3271</v>
      </c>
      <c r="D5960" s="406" t="s">
        <v>18987</v>
      </c>
      <c r="E5960" s="657">
        <v>1.29</v>
      </c>
      <c r="H5960" s="400" t="s">
        <v>108</v>
      </c>
    </row>
    <row r="5961" spans="1:8">
      <c r="A5961" s="661">
        <v>34764</v>
      </c>
      <c r="B5961" s="668" t="s">
        <v>3272</v>
      </c>
      <c r="D5961" s="406" t="s">
        <v>18987</v>
      </c>
      <c r="E5961" s="657">
        <v>0.7</v>
      </c>
      <c r="F5961" s="400" t="s">
        <v>108</v>
      </c>
    </row>
    <row r="5962" spans="1:8">
      <c r="A5962" s="661">
        <v>34763</v>
      </c>
      <c r="B5962" s="668" t="s">
        <v>3273</v>
      </c>
      <c r="D5962" s="406" t="s">
        <v>18987</v>
      </c>
      <c r="E5962" s="657">
        <v>0.75</v>
      </c>
      <c r="H5962" s="400" t="s">
        <v>108</v>
      </c>
    </row>
    <row r="5963" spans="1:8">
      <c r="A5963" s="661">
        <v>4062</v>
      </c>
      <c r="B5963" s="668" t="s">
        <v>3274</v>
      </c>
      <c r="D5963" s="406" t="s">
        <v>18987</v>
      </c>
      <c r="E5963" s="657">
        <v>16.02</v>
      </c>
      <c r="F5963" s="400" t="s">
        <v>108</v>
      </c>
    </row>
    <row r="5964" spans="1:8">
      <c r="A5964" s="661">
        <v>4059</v>
      </c>
      <c r="B5964" s="668" t="s">
        <v>3275</v>
      </c>
      <c r="D5964" s="406" t="s">
        <v>18991</v>
      </c>
      <c r="E5964" s="657">
        <v>19.43</v>
      </c>
      <c r="H5964" s="400" t="s">
        <v>121</v>
      </c>
    </row>
    <row r="5965" spans="1:8">
      <c r="A5965" s="661">
        <v>4061</v>
      </c>
      <c r="B5965" s="668" t="s">
        <v>3276</v>
      </c>
      <c r="D5965" s="406" t="s">
        <v>18987</v>
      </c>
      <c r="E5965" s="657">
        <v>15.54</v>
      </c>
      <c r="H5965" s="400" t="s">
        <v>108</v>
      </c>
    </row>
    <row r="5966" spans="1:8">
      <c r="A5966" s="661">
        <v>10608</v>
      </c>
      <c r="B5966" s="668" t="s">
        <v>21162</v>
      </c>
      <c r="D5966" s="406" t="s">
        <v>18991</v>
      </c>
      <c r="E5966" s="657">
        <v>5500</v>
      </c>
      <c r="H5966" s="400" t="s">
        <v>108</v>
      </c>
    </row>
    <row r="5967" spans="1:8">
      <c r="A5967" s="661" t="s">
        <v>21163</v>
      </c>
    </row>
    <row r="5968" spans="1:8">
      <c r="A5968" s="661">
        <v>4069</v>
      </c>
      <c r="B5968" s="668" t="s">
        <v>105</v>
      </c>
      <c r="D5968" s="406" t="s">
        <v>18987</v>
      </c>
      <c r="E5968" s="657">
        <v>47.56</v>
      </c>
    </row>
    <row r="5969" spans="1:8">
      <c r="A5969" s="661">
        <v>40819</v>
      </c>
      <c r="B5969" s="668" t="s">
        <v>3277</v>
      </c>
      <c r="D5969" s="406" t="s">
        <v>18987</v>
      </c>
      <c r="E5969" s="657">
        <v>8383.77</v>
      </c>
    </row>
    <row r="5970" spans="1:8">
      <c r="A5970" s="661">
        <v>34361</v>
      </c>
      <c r="B5970" s="668" t="s">
        <v>3278</v>
      </c>
      <c r="C5970" s="406" t="s">
        <v>118</v>
      </c>
      <c r="D5970" s="406" t="s">
        <v>18987</v>
      </c>
      <c r="E5970" s="657">
        <v>1.56</v>
      </c>
    </row>
    <row r="5971" spans="1:8">
      <c r="A5971" s="661">
        <v>36512</v>
      </c>
      <c r="B5971" s="668" t="s">
        <v>21164</v>
      </c>
      <c r="D5971" s="406" t="s">
        <v>18987</v>
      </c>
      <c r="E5971" s="657">
        <v>10001.450000000001</v>
      </c>
      <c r="H5971" s="400" t="s">
        <v>108</v>
      </c>
    </row>
    <row r="5972" spans="1:8">
      <c r="A5972" s="661" t="s">
        <v>21165</v>
      </c>
    </row>
    <row r="5973" spans="1:8">
      <c r="A5973" s="661">
        <v>25972</v>
      </c>
      <c r="B5973" s="668" t="s">
        <v>21166</v>
      </c>
      <c r="D5973" s="406" t="s">
        <v>18987</v>
      </c>
      <c r="E5973" s="657">
        <v>5.55</v>
      </c>
      <c r="H5973" s="400" t="s">
        <v>118</v>
      </c>
    </row>
    <row r="5974" spans="1:8">
      <c r="A5974" s="661">
        <v>16184</v>
      </c>
    </row>
    <row r="5975" spans="1:8">
      <c r="A5975" s="661">
        <v>25973</v>
      </c>
      <c r="B5975" s="668" t="s">
        <v>21167</v>
      </c>
      <c r="D5975" s="406" t="s">
        <v>18987</v>
      </c>
      <c r="E5975" s="657">
        <v>5.55</v>
      </c>
      <c r="H5975" s="400" t="s">
        <v>118</v>
      </c>
    </row>
    <row r="5976" spans="1:8">
      <c r="A5976" s="661" t="s">
        <v>21168</v>
      </c>
    </row>
    <row r="5977" spans="1:8">
      <c r="A5977" s="661">
        <v>11697</v>
      </c>
      <c r="B5977" s="668" t="s">
        <v>3279</v>
      </c>
      <c r="D5977" s="406" t="s">
        <v>18987</v>
      </c>
      <c r="E5977" s="657">
        <v>348.08</v>
      </c>
      <c r="H5977" s="400" t="s">
        <v>108</v>
      </c>
    </row>
    <row r="5978" spans="1:8">
      <c r="A5978" s="661">
        <v>11698</v>
      </c>
      <c r="B5978" s="668" t="s">
        <v>3280</v>
      </c>
      <c r="D5978" s="406" t="s">
        <v>18987</v>
      </c>
      <c r="E5978" s="657">
        <v>415.24</v>
      </c>
      <c r="H5978" s="400" t="s">
        <v>108</v>
      </c>
    </row>
    <row r="5979" spans="1:8">
      <c r="A5979" s="661">
        <v>11699</v>
      </c>
      <c r="B5979" s="668" t="s">
        <v>3281</v>
      </c>
      <c r="D5979" s="406" t="s">
        <v>18987</v>
      </c>
      <c r="E5979" s="657">
        <v>458.94</v>
      </c>
      <c r="H5979" s="400" t="s">
        <v>108</v>
      </c>
    </row>
    <row r="5980" spans="1:8">
      <c r="A5980" s="661">
        <v>10432</v>
      </c>
      <c r="B5980" s="668" t="s">
        <v>898</v>
      </c>
      <c r="C5980" s="406" t="s">
        <v>108</v>
      </c>
      <c r="D5980" s="406" t="s">
        <v>18987</v>
      </c>
      <c r="E5980" s="657">
        <v>270.42</v>
      </c>
    </row>
    <row r="5981" spans="1:8">
      <c r="A5981" s="661">
        <v>10430</v>
      </c>
      <c r="B5981" s="668" t="s">
        <v>3282</v>
      </c>
      <c r="C5981" s="406" t="s">
        <v>108</v>
      </c>
      <c r="D5981" s="406" t="s">
        <v>18987</v>
      </c>
      <c r="E5981" s="657">
        <v>291.23</v>
      </c>
    </row>
    <row r="5982" spans="1:8">
      <c r="A5982" s="661">
        <v>37514</v>
      </c>
      <c r="B5982" s="668" t="s">
        <v>21169</v>
      </c>
      <c r="D5982" s="406" t="s">
        <v>18991</v>
      </c>
      <c r="E5982" s="657">
        <v>95000</v>
      </c>
      <c r="H5982" s="400" t="s">
        <v>108</v>
      </c>
    </row>
    <row r="5983" spans="1:8">
      <c r="A5983" s="661" t="s">
        <v>21170</v>
      </c>
    </row>
    <row r="5984" spans="1:8">
      <c r="A5984" s="661">
        <v>37519</v>
      </c>
      <c r="B5984" s="668" t="s">
        <v>21171</v>
      </c>
      <c r="D5984" s="406" t="s">
        <v>18987</v>
      </c>
      <c r="E5984" s="657">
        <v>146612.87</v>
      </c>
      <c r="H5984" s="400" t="s">
        <v>108</v>
      </c>
    </row>
    <row r="5985" spans="1:8">
      <c r="A5985" s="661" t="s">
        <v>21172</v>
      </c>
    </row>
    <row r="5986" spans="1:8">
      <c r="A5986" s="661">
        <v>37520</v>
      </c>
      <c r="B5986" s="668" t="s">
        <v>21173</v>
      </c>
      <c r="D5986" s="406" t="s">
        <v>18987</v>
      </c>
      <c r="E5986" s="657">
        <v>144209.38</v>
      </c>
      <c r="H5986" s="400" t="s">
        <v>108</v>
      </c>
    </row>
    <row r="5987" spans="1:8">
      <c r="A5987" s="661" t="s">
        <v>21174</v>
      </c>
    </row>
    <row r="5988" spans="1:8">
      <c r="A5988" s="661">
        <v>37521</v>
      </c>
      <c r="B5988" s="668" t="s">
        <v>21175</v>
      </c>
      <c r="D5988" s="406" t="s">
        <v>18987</v>
      </c>
      <c r="E5988" s="657">
        <v>175935.44</v>
      </c>
      <c r="H5988" s="400" t="s">
        <v>108</v>
      </c>
    </row>
    <row r="5989" spans="1:8">
      <c r="A5989" s="661" t="s">
        <v>21176</v>
      </c>
    </row>
    <row r="5990" spans="1:8">
      <c r="A5990" s="661">
        <v>37522</v>
      </c>
      <c r="B5990" s="668" t="s">
        <v>21175</v>
      </c>
      <c r="D5990" s="406" t="s">
        <v>18987</v>
      </c>
      <c r="E5990" s="657">
        <v>181228.6</v>
      </c>
      <c r="H5990" s="400" t="s">
        <v>108</v>
      </c>
    </row>
    <row r="5991" spans="1:8">
      <c r="A5991" s="661" t="s">
        <v>21177</v>
      </c>
    </row>
    <row r="5992" spans="1:8">
      <c r="A5992" s="661">
        <v>21109</v>
      </c>
      <c r="B5992" s="668" t="s">
        <v>21178</v>
      </c>
      <c r="D5992" s="406" t="s">
        <v>18987</v>
      </c>
      <c r="E5992" s="657">
        <v>86.45</v>
      </c>
      <c r="H5992" s="400" t="s">
        <v>108</v>
      </c>
    </row>
    <row r="5993" spans="1:8">
      <c r="A5993" s="661" t="s">
        <v>21179</v>
      </c>
    </row>
    <row r="5994" spans="1:8">
      <c r="A5994" s="661">
        <v>36800</v>
      </c>
      <c r="B5994" s="668" t="s">
        <v>3283</v>
      </c>
      <c r="D5994" s="406" t="s">
        <v>18987</v>
      </c>
      <c r="E5994" s="657">
        <v>56.48</v>
      </c>
      <c r="H5994" s="400" t="s">
        <v>108</v>
      </c>
    </row>
    <row r="5995" spans="1:8">
      <c r="A5995" s="661" t="s">
        <v>19024</v>
      </c>
    </row>
    <row r="5996" spans="1:8">
      <c r="A5996" s="661" t="s">
        <v>19067</v>
      </c>
      <c r="H5996" s="400" t="s">
        <v>19068</v>
      </c>
    </row>
    <row r="5997" spans="1:8">
      <c r="A5997" s="661" t="s">
        <v>19069</v>
      </c>
    </row>
    <row r="5998" spans="1:8">
      <c r="A5998" s="661" t="s">
        <v>19070</v>
      </c>
    </row>
    <row r="5999" spans="1:8">
      <c r="A5999" s="661" t="s">
        <v>19071</v>
      </c>
    </row>
    <row r="6000" spans="1:8">
      <c r="A6000" s="661" t="s">
        <v>19072</v>
      </c>
    </row>
    <row r="6001" spans="1:8">
      <c r="A6001" s="661" t="s">
        <v>19073</v>
      </c>
    </row>
    <row r="6002" spans="1:8">
      <c r="A6002" s="661" t="s">
        <v>19074</v>
      </c>
      <c r="C6002" s="406" t="s">
        <v>19115</v>
      </c>
    </row>
    <row r="6003" spans="1:8">
      <c r="A6003" s="661" t="s">
        <v>19075</v>
      </c>
      <c r="D6003" s="406" t="s">
        <v>19077</v>
      </c>
      <c r="F6003" s="400" t="s">
        <v>19078</v>
      </c>
      <c r="H6003" s="400" t="s">
        <v>19076</v>
      </c>
    </row>
    <row r="6004" spans="1:8">
      <c r="A6004" s="661" t="s">
        <v>19079</v>
      </c>
      <c r="B6004" s="668" t="s">
        <v>19080</v>
      </c>
      <c r="D6004" s="406" t="s">
        <v>19081</v>
      </c>
      <c r="E6004" s="657" t="s">
        <v>19082</v>
      </c>
    </row>
    <row r="6005" spans="1:8">
      <c r="D6005" s="406" t="s">
        <v>19083</v>
      </c>
      <c r="E6005" s="657" t="s">
        <v>19084</v>
      </c>
    </row>
    <row r="6006" spans="1:8">
      <c r="A6006" s="661">
        <v>11769</v>
      </c>
      <c r="B6006" s="668" t="s">
        <v>3284</v>
      </c>
      <c r="D6006" s="406" t="s">
        <v>18987</v>
      </c>
      <c r="E6006" s="657">
        <v>138.43</v>
      </c>
      <c r="F6006" s="400" t="s">
        <v>108</v>
      </c>
    </row>
    <row r="6007" spans="1:8">
      <c r="A6007" s="661">
        <v>36793</v>
      </c>
      <c r="B6007" s="668" t="s">
        <v>3285</v>
      </c>
      <c r="C6007" s="406" t="s">
        <v>108</v>
      </c>
      <c r="D6007" s="406" t="s">
        <v>18987</v>
      </c>
      <c r="E6007" s="657">
        <v>224.12</v>
      </c>
    </row>
    <row r="6008" spans="1:8">
      <c r="A6008" s="661">
        <v>37546</v>
      </c>
      <c r="B6008" s="668" t="s">
        <v>21180</v>
      </c>
      <c r="D6008" s="406" t="s">
        <v>18987</v>
      </c>
      <c r="E6008" s="657">
        <v>8144.4</v>
      </c>
      <c r="H6008" s="400" t="s">
        <v>108</v>
      </c>
    </row>
    <row r="6009" spans="1:8">
      <c r="A6009" s="661" t="s">
        <v>21181</v>
      </c>
    </row>
    <row r="6010" spans="1:8">
      <c r="A6010" s="661">
        <v>37544</v>
      </c>
      <c r="B6010" s="668" t="s">
        <v>21182</v>
      </c>
      <c r="D6010" s="406" t="s">
        <v>18987</v>
      </c>
      <c r="E6010" s="657">
        <v>8614.07</v>
      </c>
      <c r="H6010" s="400" t="s">
        <v>108</v>
      </c>
    </row>
    <row r="6011" spans="1:8">
      <c r="A6011" s="661" t="s">
        <v>21183</v>
      </c>
    </row>
    <row r="6012" spans="1:8">
      <c r="A6012" s="661">
        <v>37545</v>
      </c>
      <c r="B6012" s="668" t="s">
        <v>21184</v>
      </c>
      <c r="D6012" s="406" t="s">
        <v>18987</v>
      </c>
      <c r="E6012" s="657">
        <v>10249.59</v>
      </c>
      <c r="H6012" s="400" t="s">
        <v>108</v>
      </c>
    </row>
    <row r="6013" spans="1:8">
      <c r="A6013" s="661" t="s">
        <v>21185</v>
      </c>
    </row>
    <row r="6014" spans="1:8">
      <c r="A6014" s="661">
        <v>11771</v>
      </c>
      <c r="B6014" s="668" t="s">
        <v>21186</v>
      </c>
      <c r="D6014" s="406" t="s">
        <v>18987</v>
      </c>
      <c r="E6014" s="657">
        <v>171.7</v>
      </c>
      <c r="H6014" s="400" t="s">
        <v>108</v>
      </c>
    </row>
    <row r="6015" spans="1:8">
      <c r="A6015" s="661" t="s">
        <v>21187</v>
      </c>
    </row>
    <row r="6016" spans="1:8">
      <c r="A6016" s="661">
        <v>39919</v>
      </c>
      <c r="B6016" s="668" t="s">
        <v>21188</v>
      </c>
      <c r="D6016" s="406" t="s">
        <v>18987</v>
      </c>
      <c r="E6016" s="657">
        <v>40767.24</v>
      </c>
      <c r="H6016" s="400" t="s">
        <v>108</v>
      </c>
    </row>
    <row r="6017" spans="1:8">
      <c r="A6017" s="661" t="s">
        <v>21189</v>
      </c>
    </row>
    <row r="6018" spans="1:8">
      <c r="A6018" s="661" t="s">
        <v>21190</v>
      </c>
    </row>
    <row r="6019" spans="1:8">
      <c r="A6019" s="661">
        <v>37587</v>
      </c>
      <c r="B6019" s="668" t="s">
        <v>3286</v>
      </c>
      <c r="D6019" s="406" t="s">
        <v>18987</v>
      </c>
      <c r="E6019" s="657">
        <v>156.16999999999999</v>
      </c>
      <c r="H6019" s="400" t="s">
        <v>108</v>
      </c>
    </row>
    <row r="6020" spans="1:8">
      <c r="A6020" s="661">
        <v>11560</v>
      </c>
      <c r="B6020" s="668" t="s">
        <v>3287</v>
      </c>
      <c r="C6020" s="406" t="s">
        <v>108</v>
      </c>
      <c r="D6020" s="406" t="s">
        <v>18987</v>
      </c>
      <c r="E6020" s="657">
        <v>191.01</v>
      </c>
    </row>
    <row r="6021" spans="1:8">
      <c r="A6021" s="661">
        <v>11571</v>
      </c>
      <c r="B6021" s="668" t="s">
        <v>3288</v>
      </c>
      <c r="C6021" s="406" t="s">
        <v>108</v>
      </c>
      <c r="D6021" s="406" t="s">
        <v>18987</v>
      </c>
      <c r="E6021" s="657">
        <v>252.97</v>
      </c>
    </row>
    <row r="6022" spans="1:8">
      <c r="A6022" s="661">
        <v>11561</v>
      </c>
      <c r="B6022" s="668" t="s">
        <v>3289</v>
      </c>
      <c r="C6022" s="406" t="s">
        <v>108</v>
      </c>
      <c r="D6022" s="406" t="s">
        <v>18987</v>
      </c>
      <c r="E6022" s="657">
        <v>231.71</v>
      </c>
    </row>
    <row r="6023" spans="1:8">
      <c r="A6023" s="661">
        <v>11499</v>
      </c>
      <c r="B6023" s="668" t="s">
        <v>3290</v>
      </c>
      <c r="C6023" s="406" t="s">
        <v>108</v>
      </c>
      <c r="D6023" s="406" t="s">
        <v>18987</v>
      </c>
      <c r="E6023" s="657">
        <v>983.73</v>
      </c>
    </row>
    <row r="6024" spans="1:8">
      <c r="A6024" s="661">
        <v>34761</v>
      </c>
      <c r="B6024" s="668" t="s">
        <v>21191</v>
      </c>
      <c r="C6024" s="406" t="s">
        <v>90</v>
      </c>
      <c r="D6024" s="406" t="s">
        <v>18987</v>
      </c>
      <c r="E6024" s="657">
        <v>11.16</v>
      </c>
    </row>
    <row r="6025" spans="1:8">
      <c r="A6025" s="661">
        <v>40924</v>
      </c>
      <c r="B6025" s="668" t="s">
        <v>21192</v>
      </c>
      <c r="C6025" s="406" t="s">
        <v>1476</v>
      </c>
      <c r="D6025" s="406" t="s">
        <v>18987</v>
      </c>
      <c r="E6025" s="657">
        <v>1968.65</v>
      </c>
    </row>
    <row r="6026" spans="1:8">
      <c r="A6026" s="661">
        <v>25957</v>
      </c>
      <c r="B6026" s="668" t="s">
        <v>3291</v>
      </c>
      <c r="C6026" s="406" t="s">
        <v>90</v>
      </c>
      <c r="D6026" s="406" t="s">
        <v>18987</v>
      </c>
      <c r="E6026" s="657">
        <v>7.53</v>
      </c>
    </row>
    <row r="6027" spans="1:8">
      <c r="A6027" s="661">
        <v>40983</v>
      </c>
      <c r="B6027" s="668" t="s">
        <v>21193</v>
      </c>
      <c r="C6027" s="406" t="s">
        <v>1476</v>
      </c>
      <c r="D6027" s="406" t="s">
        <v>18987</v>
      </c>
      <c r="E6027" s="657">
        <v>1327.87</v>
      </c>
    </row>
    <row r="6028" spans="1:8">
      <c r="A6028" s="661">
        <v>2437</v>
      </c>
      <c r="B6028" s="668" t="s">
        <v>21194</v>
      </c>
      <c r="D6028" s="406" t="s">
        <v>18987</v>
      </c>
      <c r="E6028" s="657">
        <v>17.489999999999998</v>
      </c>
    </row>
    <row r="6029" spans="1:8">
      <c r="A6029" s="661">
        <v>40921</v>
      </c>
      <c r="B6029" s="668" t="s">
        <v>21195</v>
      </c>
      <c r="C6029" s="406" t="s">
        <v>1476</v>
      </c>
      <c r="D6029" s="406" t="s">
        <v>18987</v>
      </c>
      <c r="E6029" s="657">
        <v>3082.69</v>
      </c>
    </row>
    <row r="6030" spans="1:8">
      <c r="A6030" s="661">
        <v>40534</v>
      </c>
      <c r="B6030" s="668" t="s">
        <v>21196</v>
      </c>
      <c r="D6030" s="406" t="s">
        <v>18987</v>
      </c>
      <c r="E6030" s="657">
        <v>136.32</v>
      </c>
      <c r="H6030" s="400" t="s">
        <v>108</v>
      </c>
    </row>
    <row r="6031" spans="1:8">
      <c r="A6031" s="661" t="s">
        <v>21197</v>
      </c>
    </row>
    <row r="6032" spans="1:8">
      <c r="A6032" s="661">
        <v>14252</v>
      </c>
      <c r="B6032" s="668" t="s">
        <v>21198</v>
      </c>
      <c r="D6032" s="406" t="s">
        <v>18987</v>
      </c>
      <c r="E6032" s="657">
        <v>1739.32</v>
      </c>
      <c r="H6032" s="400" t="s">
        <v>108</v>
      </c>
    </row>
    <row r="6033" spans="1:8">
      <c r="A6033" s="661" t="s">
        <v>21199</v>
      </c>
    </row>
    <row r="6034" spans="1:8">
      <c r="A6034" s="661">
        <v>730</v>
      </c>
      <c r="B6034" s="668" t="s">
        <v>21200</v>
      </c>
      <c r="D6034" s="406" t="s">
        <v>18987</v>
      </c>
      <c r="E6034" s="657">
        <v>4647.13</v>
      </c>
      <c r="H6034" s="400" t="s">
        <v>108</v>
      </c>
    </row>
    <row r="6035" spans="1:8">
      <c r="A6035" s="661" t="s">
        <v>21201</v>
      </c>
    </row>
    <row r="6036" spans="1:8">
      <c r="A6036" s="661">
        <v>723</v>
      </c>
      <c r="B6036" s="668" t="s">
        <v>21202</v>
      </c>
      <c r="D6036" s="406" t="s">
        <v>18987</v>
      </c>
      <c r="E6036" s="657">
        <v>2309.79</v>
      </c>
      <c r="H6036" s="400" t="s">
        <v>108</v>
      </c>
    </row>
    <row r="6037" spans="1:8">
      <c r="A6037" s="661" t="s">
        <v>21203</v>
      </c>
    </row>
    <row r="6038" spans="1:8">
      <c r="A6038" s="661">
        <v>741</v>
      </c>
      <c r="B6038" s="668" t="s">
        <v>3292</v>
      </c>
      <c r="D6038" s="406" t="s">
        <v>18987</v>
      </c>
      <c r="E6038" s="657">
        <v>0.52</v>
      </c>
      <c r="H6038" s="400" t="s">
        <v>90</v>
      </c>
    </row>
    <row r="6039" spans="1:8">
      <c r="A6039" s="661">
        <v>744</v>
      </c>
      <c r="B6039" s="668" t="s">
        <v>21204</v>
      </c>
      <c r="D6039" s="406" t="s">
        <v>18987</v>
      </c>
      <c r="E6039" s="657">
        <v>1.1499999999999999</v>
      </c>
      <c r="H6039" s="400" t="s">
        <v>90</v>
      </c>
    </row>
    <row r="6040" spans="1:8">
      <c r="A6040" s="661" t="s">
        <v>21205</v>
      </c>
    </row>
    <row r="6041" spans="1:8">
      <c r="A6041" s="661">
        <v>36502</v>
      </c>
      <c r="B6041" s="668" t="s">
        <v>21206</v>
      </c>
      <c r="D6041" s="406" t="s">
        <v>18987</v>
      </c>
      <c r="E6041" s="657">
        <v>2170.92</v>
      </c>
      <c r="H6041" s="400" t="s">
        <v>108</v>
      </c>
    </row>
    <row r="6042" spans="1:8">
      <c r="A6042" s="661" t="s">
        <v>21207</v>
      </c>
    </row>
    <row r="6043" spans="1:8">
      <c r="A6043" s="661">
        <v>36503</v>
      </c>
      <c r="B6043" s="668" t="s">
        <v>21208</v>
      </c>
      <c r="D6043" s="406" t="s">
        <v>18987</v>
      </c>
      <c r="E6043" s="657">
        <v>2677.01</v>
      </c>
      <c r="H6043" s="400" t="s">
        <v>108</v>
      </c>
    </row>
    <row r="6044" spans="1:8">
      <c r="A6044" s="661" t="s">
        <v>21209</v>
      </c>
    </row>
    <row r="6045" spans="1:8">
      <c r="A6045" s="661">
        <v>4087</v>
      </c>
      <c r="B6045" s="668" t="s">
        <v>21210</v>
      </c>
      <c r="D6045" s="406" t="s">
        <v>18991</v>
      </c>
      <c r="E6045" s="657">
        <v>9390</v>
      </c>
      <c r="H6045" s="400" t="s">
        <v>108</v>
      </c>
    </row>
    <row r="6046" spans="1:8">
      <c r="A6046" s="661" t="s">
        <v>21211</v>
      </c>
    </row>
    <row r="6047" spans="1:8">
      <c r="A6047" s="661">
        <v>13227</v>
      </c>
      <c r="B6047" s="668" t="s">
        <v>3293</v>
      </c>
      <c r="C6047" s="406" t="s">
        <v>108</v>
      </c>
      <c r="D6047" s="406" t="s">
        <v>18987</v>
      </c>
      <c r="E6047" s="657">
        <v>516983.21</v>
      </c>
    </row>
    <row r="6048" spans="1:8">
      <c r="A6048" s="661">
        <v>10597</v>
      </c>
      <c r="B6048" s="668" t="s">
        <v>3294</v>
      </c>
      <c r="C6048" s="406" t="s">
        <v>108</v>
      </c>
      <c r="D6048" s="406" t="s">
        <v>18987</v>
      </c>
      <c r="E6048" s="657">
        <v>695661.92</v>
      </c>
    </row>
    <row r="6049" spans="1:8">
      <c r="A6049" s="661">
        <v>4092</v>
      </c>
      <c r="B6049" s="668" t="s">
        <v>3295</v>
      </c>
      <c r="C6049" s="406" t="s">
        <v>90</v>
      </c>
      <c r="D6049" s="406" t="s">
        <v>18987</v>
      </c>
      <c r="E6049" s="657">
        <v>95.1</v>
      </c>
    </row>
    <row r="6050" spans="1:8">
      <c r="A6050" s="661">
        <v>4091</v>
      </c>
      <c r="B6050" s="668" t="s">
        <v>21212</v>
      </c>
      <c r="D6050" s="406" t="s">
        <v>18991</v>
      </c>
      <c r="E6050" s="657">
        <v>103.5</v>
      </c>
      <c r="F6050" s="400" t="s">
        <v>90</v>
      </c>
    </row>
    <row r="6051" spans="1:8">
      <c r="A6051" s="661" t="s">
        <v>19107</v>
      </c>
    </row>
    <row r="6052" spans="1:8">
      <c r="A6052" s="661">
        <v>4090</v>
      </c>
      <c r="B6052" s="668" t="s">
        <v>21213</v>
      </c>
      <c r="D6052" s="406" t="s">
        <v>18991</v>
      </c>
      <c r="E6052" s="657">
        <v>495009.73</v>
      </c>
      <c r="H6052" s="400" t="s">
        <v>108</v>
      </c>
    </row>
    <row r="6053" spans="1:8">
      <c r="A6053" s="661" t="s">
        <v>21214</v>
      </c>
    </row>
    <row r="6054" spans="1:8">
      <c r="A6054" s="661">
        <v>4089</v>
      </c>
      <c r="B6054" s="668" t="s">
        <v>3296</v>
      </c>
      <c r="C6054" s="406" t="s">
        <v>90</v>
      </c>
      <c r="D6054" s="406" t="s">
        <v>18987</v>
      </c>
      <c r="E6054" s="657">
        <v>111.89</v>
      </c>
    </row>
    <row r="6055" spans="1:8">
      <c r="A6055" s="661">
        <v>39628</v>
      </c>
      <c r="B6055" s="668" t="s">
        <v>3297</v>
      </c>
      <c r="C6055" s="406" t="s">
        <v>108</v>
      </c>
      <c r="D6055" s="406" t="s">
        <v>18987</v>
      </c>
      <c r="E6055" s="657">
        <v>2354.98</v>
      </c>
    </row>
    <row r="6056" spans="1:8">
      <c r="A6056" s="661">
        <v>39404</v>
      </c>
      <c r="B6056" s="668" t="s">
        <v>3298</v>
      </c>
      <c r="D6056" s="406" t="s">
        <v>18987</v>
      </c>
      <c r="E6056" s="657">
        <v>1167.76</v>
      </c>
      <c r="F6056" s="400" t="s">
        <v>108</v>
      </c>
    </row>
    <row r="6057" spans="1:8">
      <c r="A6057" s="661">
        <v>39402</v>
      </c>
      <c r="B6057" s="668" t="s">
        <v>3299</v>
      </c>
      <c r="D6057" s="406" t="s">
        <v>18987</v>
      </c>
      <c r="E6057" s="657">
        <v>962.01</v>
      </c>
      <c r="F6057" s="400" t="s">
        <v>108</v>
      </c>
    </row>
    <row r="6058" spans="1:8">
      <c r="A6058" s="661">
        <v>39403</v>
      </c>
      <c r="B6058" s="668" t="s">
        <v>3300</v>
      </c>
      <c r="D6058" s="406" t="s">
        <v>18987</v>
      </c>
      <c r="E6058" s="657">
        <v>941.08</v>
      </c>
      <c r="F6058" s="400" t="s">
        <v>108</v>
      </c>
    </row>
    <row r="6059" spans="1:8">
      <c r="A6059" s="661" t="s">
        <v>19024</v>
      </c>
    </row>
    <row r="6060" spans="1:8">
      <c r="A6060" s="661" t="s">
        <v>19067</v>
      </c>
      <c r="H6060" s="400" t="s">
        <v>19068</v>
      </c>
    </row>
    <row r="6061" spans="1:8">
      <c r="A6061" s="661" t="s">
        <v>19069</v>
      </c>
    </row>
    <row r="6062" spans="1:8">
      <c r="A6062" s="661" t="s">
        <v>19070</v>
      </c>
    </row>
    <row r="6063" spans="1:8">
      <c r="A6063" s="661" t="s">
        <v>19071</v>
      </c>
    </row>
    <row r="6064" spans="1:8">
      <c r="A6064" s="661" t="s">
        <v>19072</v>
      </c>
    </row>
    <row r="6065" spans="1:8">
      <c r="A6065" s="661" t="s">
        <v>19073</v>
      </c>
    </row>
    <row r="6066" spans="1:8">
      <c r="A6066" s="661" t="s">
        <v>19074</v>
      </c>
      <c r="C6066" s="406" t="s">
        <v>19115</v>
      </c>
    </row>
    <row r="6067" spans="1:8">
      <c r="A6067" s="661" t="s">
        <v>19075</v>
      </c>
      <c r="D6067" s="406" t="s">
        <v>19077</v>
      </c>
      <c r="F6067" s="400" t="s">
        <v>19078</v>
      </c>
      <c r="H6067" s="400" t="s">
        <v>19076</v>
      </c>
    </row>
    <row r="6068" spans="1:8">
      <c r="A6068" s="661" t="s">
        <v>19079</v>
      </c>
      <c r="B6068" s="668" t="s">
        <v>19080</v>
      </c>
      <c r="D6068" s="406" t="s">
        <v>19081</v>
      </c>
      <c r="E6068" s="657" t="s">
        <v>19082</v>
      </c>
    </row>
    <row r="6069" spans="1:8">
      <c r="D6069" s="406" t="s">
        <v>19083</v>
      </c>
      <c r="E6069" s="657" t="s">
        <v>19084</v>
      </c>
    </row>
    <row r="6070" spans="1:8">
      <c r="A6070" s="661">
        <v>4093</v>
      </c>
      <c r="B6070" s="668" t="s">
        <v>3301</v>
      </c>
      <c r="D6070" s="406" t="s">
        <v>18987</v>
      </c>
      <c r="E6070" s="657">
        <v>10.85</v>
      </c>
    </row>
    <row r="6071" spans="1:8">
      <c r="A6071" s="661">
        <v>10512</v>
      </c>
      <c r="B6071" s="668" t="s">
        <v>3302</v>
      </c>
      <c r="D6071" s="406" t="s">
        <v>18987</v>
      </c>
      <c r="E6071" s="657">
        <v>1914.91</v>
      </c>
      <c r="F6071" s="400" t="s">
        <v>1476</v>
      </c>
    </row>
    <row r="6072" spans="1:8">
      <c r="A6072" s="661">
        <v>20020</v>
      </c>
      <c r="B6072" s="668" t="s">
        <v>21215</v>
      </c>
      <c r="C6072" s="406" t="s">
        <v>90</v>
      </c>
      <c r="D6072" s="406" t="s">
        <v>18987</v>
      </c>
      <c r="E6072" s="657">
        <v>10.85</v>
      </c>
    </row>
    <row r="6073" spans="1:8">
      <c r="A6073" s="661">
        <v>41038</v>
      </c>
      <c r="B6073" s="668" t="s">
        <v>21216</v>
      </c>
      <c r="C6073" s="406" t="s">
        <v>1476</v>
      </c>
      <c r="D6073" s="406" t="s">
        <v>18987</v>
      </c>
      <c r="E6073" s="657">
        <v>1913.61</v>
      </c>
    </row>
    <row r="6074" spans="1:8">
      <c r="A6074" s="661">
        <v>4094</v>
      </c>
      <c r="B6074" s="668" t="s">
        <v>21217</v>
      </c>
      <c r="C6074" s="406" t="s">
        <v>90</v>
      </c>
      <c r="D6074" s="406" t="s">
        <v>18987</v>
      </c>
      <c r="E6074" s="657">
        <v>10.85</v>
      </c>
    </row>
    <row r="6075" spans="1:8">
      <c r="A6075" s="661">
        <v>40988</v>
      </c>
      <c r="B6075" s="668" t="s">
        <v>21218</v>
      </c>
      <c r="C6075" s="406" t="s">
        <v>1476</v>
      </c>
      <c r="D6075" s="406" t="s">
        <v>18987</v>
      </c>
      <c r="E6075" s="657">
        <v>1914.73</v>
      </c>
    </row>
    <row r="6076" spans="1:8">
      <c r="A6076" s="661">
        <v>4095</v>
      </c>
      <c r="B6076" s="668" t="s">
        <v>21219</v>
      </c>
      <c r="C6076" s="406" t="s">
        <v>90</v>
      </c>
      <c r="D6076" s="406" t="s">
        <v>18987</v>
      </c>
      <c r="E6076" s="657">
        <v>10.029999999999999</v>
      </c>
    </row>
    <row r="6077" spans="1:8">
      <c r="A6077" s="661">
        <v>40990</v>
      </c>
      <c r="B6077" s="668" t="s">
        <v>21220</v>
      </c>
      <c r="C6077" s="406" t="s">
        <v>1476</v>
      </c>
      <c r="D6077" s="406" t="s">
        <v>18987</v>
      </c>
      <c r="E6077" s="657">
        <v>1768.25</v>
      </c>
    </row>
    <row r="6078" spans="1:8">
      <c r="A6078" s="661">
        <v>40994</v>
      </c>
      <c r="B6078" s="668" t="s">
        <v>21221</v>
      </c>
      <c r="C6078" s="406" t="s">
        <v>1476</v>
      </c>
      <c r="D6078" s="406" t="s">
        <v>18987</v>
      </c>
      <c r="E6078" s="657">
        <v>1914.73</v>
      </c>
    </row>
    <row r="6079" spans="1:8">
      <c r="A6079" s="661">
        <v>4097</v>
      </c>
      <c r="B6079" s="668" t="s">
        <v>3303</v>
      </c>
      <c r="D6079" s="406" t="s">
        <v>18987</v>
      </c>
      <c r="E6079" s="657">
        <v>10.85</v>
      </c>
    </row>
    <row r="6080" spans="1:8">
      <c r="A6080" s="661">
        <v>4096</v>
      </c>
      <c r="B6080" s="668" t="s">
        <v>21222</v>
      </c>
      <c r="C6080" s="406" t="s">
        <v>90</v>
      </c>
      <c r="D6080" s="406" t="s">
        <v>18987</v>
      </c>
      <c r="E6080" s="657">
        <v>11.88</v>
      </c>
    </row>
    <row r="6081" spans="1:8">
      <c r="A6081" s="661">
        <v>40992</v>
      </c>
      <c r="B6081" s="668" t="s">
        <v>21223</v>
      </c>
      <c r="C6081" s="406" t="s">
        <v>1476</v>
      </c>
      <c r="D6081" s="406" t="s">
        <v>18987</v>
      </c>
      <c r="E6081" s="657">
        <v>2096.0100000000002</v>
      </c>
    </row>
    <row r="6082" spans="1:8">
      <c r="A6082" s="661">
        <v>10763</v>
      </c>
      <c r="B6082" s="668" t="s">
        <v>3304</v>
      </c>
      <c r="D6082" s="406" t="s">
        <v>18987</v>
      </c>
      <c r="E6082" s="657">
        <v>1.53</v>
      </c>
      <c r="F6082" s="400" t="s">
        <v>90</v>
      </c>
    </row>
    <row r="6083" spans="1:8">
      <c r="A6083" s="661">
        <v>13955</v>
      </c>
      <c r="B6083" s="668" t="s">
        <v>3305</v>
      </c>
      <c r="C6083" s="406" t="s">
        <v>108</v>
      </c>
      <c r="D6083" s="406" t="s">
        <v>18987</v>
      </c>
      <c r="E6083" s="657">
        <v>2106.1999999999998</v>
      </c>
    </row>
    <row r="6084" spans="1:8">
      <c r="A6084" s="661">
        <v>4114</v>
      </c>
      <c r="B6084" s="668" t="s">
        <v>21224</v>
      </c>
      <c r="D6084" s="406" t="s">
        <v>18987</v>
      </c>
      <c r="E6084" s="657">
        <v>29.68</v>
      </c>
      <c r="H6084" s="400" t="s">
        <v>108</v>
      </c>
    </row>
    <row r="6085" spans="1:8">
      <c r="A6085" s="661" t="s">
        <v>21225</v>
      </c>
    </row>
    <row r="6086" spans="1:8">
      <c r="A6086" s="661">
        <v>36797</v>
      </c>
      <c r="B6086" s="668" t="s">
        <v>3306</v>
      </c>
      <c r="D6086" s="406" t="s">
        <v>18987</v>
      </c>
      <c r="E6086" s="657">
        <v>25.95</v>
      </c>
      <c r="F6086" s="400" t="s">
        <v>108</v>
      </c>
    </row>
    <row r="6087" spans="1:8">
      <c r="A6087" s="661">
        <v>4107</v>
      </c>
      <c r="B6087" s="668" t="s">
        <v>3307</v>
      </c>
      <c r="C6087" s="406" t="s">
        <v>108</v>
      </c>
      <c r="D6087" s="406" t="s">
        <v>18987</v>
      </c>
      <c r="E6087" s="657">
        <v>24.99</v>
      </c>
    </row>
    <row r="6088" spans="1:8">
      <c r="A6088" s="661">
        <v>36799</v>
      </c>
      <c r="B6088" s="668" t="s">
        <v>3308</v>
      </c>
      <c r="D6088" s="406" t="s">
        <v>18987</v>
      </c>
      <c r="E6088" s="657">
        <v>23.86</v>
      </c>
      <c r="F6088" s="400" t="s">
        <v>108</v>
      </c>
    </row>
    <row r="6089" spans="1:8">
      <c r="A6089" s="661">
        <v>4108</v>
      </c>
      <c r="B6089" s="668" t="s">
        <v>3309</v>
      </c>
      <c r="C6089" s="406" t="s">
        <v>108</v>
      </c>
      <c r="D6089" s="406" t="s">
        <v>18987</v>
      </c>
      <c r="E6089" s="657">
        <v>20.09</v>
      </c>
    </row>
    <row r="6090" spans="1:8">
      <c r="A6090" s="661">
        <v>4102</v>
      </c>
      <c r="B6090" s="668" t="s">
        <v>3310</v>
      </c>
      <c r="C6090" s="406" t="s">
        <v>108</v>
      </c>
      <c r="D6090" s="406" t="s">
        <v>18991</v>
      </c>
      <c r="E6090" s="657">
        <v>29.89</v>
      </c>
    </row>
    <row r="6091" spans="1:8">
      <c r="A6091" s="661">
        <v>10826</v>
      </c>
      <c r="B6091" s="668" t="s">
        <v>21226</v>
      </c>
      <c r="D6091" s="406" t="s">
        <v>18987</v>
      </c>
      <c r="E6091" s="657">
        <v>43.67</v>
      </c>
      <c r="F6091" s="400" t="s">
        <v>108</v>
      </c>
    </row>
    <row r="6092" spans="1:8">
      <c r="A6092" s="661" t="s">
        <v>21227</v>
      </c>
    </row>
    <row r="6093" spans="1:8">
      <c r="A6093" s="661">
        <v>365</v>
      </c>
      <c r="B6093" s="668" t="s">
        <v>21228</v>
      </c>
      <c r="D6093" s="406" t="s">
        <v>18987</v>
      </c>
      <c r="E6093" s="657">
        <v>27.08</v>
      </c>
      <c r="H6093" s="400" t="s">
        <v>108</v>
      </c>
    </row>
    <row r="6094" spans="1:8">
      <c r="A6094" s="661" t="s">
        <v>21229</v>
      </c>
    </row>
    <row r="6095" spans="1:8">
      <c r="A6095" s="661">
        <v>38639</v>
      </c>
      <c r="B6095" s="668" t="s">
        <v>3311</v>
      </c>
      <c r="C6095" s="406" t="s">
        <v>108</v>
      </c>
      <c r="D6095" s="406" t="s">
        <v>18987</v>
      </c>
      <c r="E6095" s="657">
        <v>104.82</v>
      </c>
    </row>
    <row r="6096" spans="1:8">
      <c r="A6096" s="661">
        <v>38640</v>
      </c>
      <c r="B6096" s="668" t="s">
        <v>3312</v>
      </c>
      <c r="C6096" s="406" t="s">
        <v>108</v>
      </c>
      <c r="D6096" s="406" t="s">
        <v>18987</v>
      </c>
      <c r="E6096" s="657">
        <v>1.57</v>
      </c>
    </row>
    <row r="6097" spans="1:8">
      <c r="A6097" s="661">
        <v>358</v>
      </c>
      <c r="B6097" s="668" t="s">
        <v>21230</v>
      </c>
      <c r="D6097" s="406" t="s">
        <v>18987</v>
      </c>
      <c r="E6097" s="657">
        <v>32.32</v>
      </c>
      <c r="H6097" s="400" t="s">
        <v>108</v>
      </c>
    </row>
    <row r="6098" spans="1:8">
      <c r="A6098" s="661" t="s">
        <v>21231</v>
      </c>
    </row>
    <row r="6099" spans="1:8">
      <c r="A6099" s="661">
        <v>359</v>
      </c>
      <c r="B6099" s="668" t="s">
        <v>21230</v>
      </c>
      <c r="D6099" s="406" t="s">
        <v>18987</v>
      </c>
      <c r="E6099" s="657">
        <v>66.39</v>
      </c>
      <c r="H6099" s="400" t="s">
        <v>108</v>
      </c>
    </row>
    <row r="6100" spans="1:8">
      <c r="A6100" s="661" t="s">
        <v>21232</v>
      </c>
    </row>
    <row r="6101" spans="1:8">
      <c r="A6101" s="661">
        <v>38641</v>
      </c>
      <c r="B6101" s="668" t="s">
        <v>3313</v>
      </c>
      <c r="C6101" s="406" t="s">
        <v>108</v>
      </c>
      <c r="D6101" s="406" t="s">
        <v>18987</v>
      </c>
      <c r="E6101" s="657">
        <v>65.510000000000005</v>
      </c>
    </row>
    <row r="6102" spans="1:8">
      <c r="A6102" s="661">
        <v>360</v>
      </c>
      <c r="B6102" s="668" t="s">
        <v>21233</v>
      </c>
      <c r="D6102" s="406" t="s">
        <v>18991</v>
      </c>
      <c r="E6102" s="657">
        <v>1.52</v>
      </c>
      <c r="H6102" s="400" t="s">
        <v>108</v>
      </c>
    </row>
    <row r="6103" spans="1:8">
      <c r="A6103" s="661" t="s">
        <v>21234</v>
      </c>
    </row>
    <row r="6104" spans="1:8">
      <c r="A6104" s="661">
        <v>4127</v>
      </c>
      <c r="B6104" s="668" t="s">
        <v>21235</v>
      </c>
      <c r="D6104" s="406" t="s">
        <v>18987</v>
      </c>
      <c r="E6104" s="657">
        <v>160.63999999999999</v>
      </c>
      <c r="H6104" s="400" t="s">
        <v>108</v>
      </c>
    </row>
    <row r="6105" spans="1:8">
      <c r="A6105" s="661" t="s">
        <v>21236</v>
      </c>
    </row>
    <row r="6106" spans="1:8">
      <c r="A6106" s="661">
        <v>4135</v>
      </c>
      <c r="B6106" s="668" t="s">
        <v>21237</v>
      </c>
      <c r="D6106" s="406" t="s">
        <v>18987</v>
      </c>
      <c r="E6106" s="657">
        <v>242.26</v>
      </c>
      <c r="H6106" s="400" t="s">
        <v>108</v>
      </c>
    </row>
    <row r="6107" spans="1:8">
      <c r="A6107" s="661" t="s">
        <v>21236</v>
      </c>
    </row>
    <row r="6108" spans="1:8">
      <c r="A6108" s="661">
        <v>4145</v>
      </c>
      <c r="B6108" s="668" t="s">
        <v>21238</v>
      </c>
      <c r="D6108" s="406" t="s">
        <v>18987</v>
      </c>
      <c r="E6108" s="657">
        <v>191.74</v>
      </c>
      <c r="H6108" s="400" t="s">
        <v>108</v>
      </c>
    </row>
    <row r="6109" spans="1:8">
      <c r="A6109" s="661" t="s">
        <v>21239</v>
      </c>
    </row>
    <row r="6110" spans="1:8">
      <c r="A6110" s="661">
        <v>4154</v>
      </c>
      <c r="B6110" s="668" t="s">
        <v>21240</v>
      </c>
      <c r="D6110" s="406" t="s">
        <v>18987</v>
      </c>
      <c r="E6110" s="657">
        <v>196.27</v>
      </c>
      <c r="H6110" s="400" t="s">
        <v>108</v>
      </c>
    </row>
    <row r="6111" spans="1:8">
      <c r="A6111" s="661" t="s">
        <v>21241</v>
      </c>
    </row>
    <row r="6112" spans="1:8">
      <c r="A6112" s="661">
        <v>4168</v>
      </c>
      <c r="B6112" s="668" t="s">
        <v>21242</v>
      </c>
      <c r="D6112" s="406" t="s">
        <v>18987</v>
      </c>
      <c r="E6112" s="657">
        <v>207.28</v>
      </c>
      <c r="H6112" s="400" t="s">
        <v>108</v>
      </c>
    </row>
    <row r="6113" spans="1:8">
      <c r="A6113" s="661" t="s">
        <v>21243</v>
      </c>
    </row>
    <row r="6114" spans="1:8">
      <c r="A6114" s="661">
        <v>4161</v>
      </c>
      <c r="B6114" s="668" t="s">
        <v>21244</v>
      </c>
      <c r="D6114" s="406" t="s">
        <v>18987</v>
      </c>
      <c r="E6114" s="657">
        <v>199.51</v>
      </c>
      <c r="H6114" s="400" t="s">
        <v>108</v>
      </c>
    </row>
    <row r="6115" spans="1:8">
      <c r="A6115" s="661" t="s">
        <v>21245</v>
      </c>
    </row>
    <row r="6116" spans="1:8">
      <c r="A6116" s="661">
        <v>4214</v>
      </c>
      <c r="B6116" s="668" t="s">
        <v>3314</v>
      </c>
      <c r="C6116" s="406" t="s">
        <v>108</v>
      </c>
      <c r="D6116" s="406" t="s">
        <v>18987</v>
      </c>
      <c r="E6116" s="657">
        <v>4.9400000000000004</v>
      </c>
    </row>
    <row r="6117" spans="1:8">
      <c r="A6117" s="661">
        <v>4215</v>
      </c>
      <c r="B6117" s="668" t="s">
        <v>3315</v>
      </c>
      <c r="C6117" s="406" t="s">
        <v>108</v>
      </c>
      <c r="D6117" s="406" t="s">
        <v>18987</v>
      </c>
      <c r="E6117" s="657">
        <v>4.0999999999999996</v>
      </c>
    </row>
    <row r="6118" spans="1:8">
      <c r="A6118" s="661">
        <v>4210</v>
      </c>
      <c r="B6118" s="668" t="s">
        <v>3316</v>
      </c>
      <c r="C6118" s="406" t="s">
        <v>108</v>
      </c>
      <c r="D6118" s="406" t="s">
        <v>18987</v>
      </c>
      <c r="E6118" s="657">
        <v>0.63</v>
      </c>
    </row>
    <row r="6119" spans="1:8">
      <c r="A6119" s="661">
        <v>4212</v>
      </c>
      <c r="B6119" s="668" t="s">
        <v>3317</v>
      </c>
      <c r="C6119" s="406" t="s">
        <v>108</v>
      </c>
      <c r="D6119" s="406" t="s">
        <v>18987</v>
      </c>
      <c r="E6119" s="657">
        <v>1.65</v>
      </c>
    </row>
    <row r="6120" spans="1:8">
      <c r="A6120" s="661">
        <v>4213</v>
      </c>
      <c r="B6120" s="668" t="s">
        <v>3318</v>
      </c>
      <c r="C6120" s="406" t="s">
        <v>108</v>
      </c>
      <c r="D6120" s="406" t="s">
        <v>18987</v>
      </c>
      <c r="E6120" s="657">
        <v>8.93</v>
      </c>
    </row>
    <row r="6121" spans="1:8">
      <c r="A6121" s="661" t="s">
        <v>19024</v>
      </c>
    </row>
    <row r="6122" spans="1:8">
      <c r="A6122" s="661" t="s">
        <v>19067</v>
      </c>
      <c r="H6122" s="400" t="s">
        <v>19068</v>
      </c>
    </row>
    <row r="6123" spans="1:8">
      <c r="A6123" s="661" t="s">
        <v>19069</v>
      </c>
    </row>
    <row r="6124" spans="1:8">
      <c r="A6124" s="661" t="s">
        <v>19070</v>
      </c>
    </row>
    <row r="6125" spans="1:8">
      <c r="A6125" s="661" t="s">
        <v>19071</v>
      </c>
    </row>
    <row r="6126" spans="1:8">
      <c r="A6126" s="661" t="s">
        <v>19072</v>
      </c>
    </row>
    <row r="6127" spans="1:8">
      <c r="A6127" s="661" t="s">
        <v>19073</v>
      </c>
    </row>
    <row r="6128" spans="1:8">
      <c r="A6128" s="661" t="s">
        <v>19074</v>
      </c>
      <c r="C6128" s="406" t="s">
        <v>19115</v>
      </c>
    </row>
    <row r="6129" spans="1:8">
      <c r="A6129" s="661" t="s">
        <v>19075</v>
      </c>
      <c r="D6129" s="406" t="s">
        <v>19077</v>
      </c>
      <c r="F6129" s="400" t="s">
        <v>19078</v>
      </c>
      <c r="H6129" s="400" t="s">
        <v>19076</v>
      </c>
    </row>
    <row r="6130" spans="1:8">
      <c r="A6130" s="661" t="s">
        <v>19079</v>
      </c>
      <c r="B6130" s="668" t="s">
        <v>19080</v>
      </c>
      <c r="D6130" s="406" t="s">
        <v>19081</v>
      </c>
      <c r="E6130" s="657" t="s">
        <v>19082</v>
      </c>
    </row>
    <row r="6131" spans="1:8">
      <c r="D6131" s="406" t="s">
        <v>19083</v>
      </c>
      <c r="E6131" s="657" t="s">
        <v>19084</v>
      </c>
    </row>
    <row r="6132" spans="1:8">
      <c r="A6132" s="661">
        <v>4211</v>
      </c>
      <c r="B6132" s="668" t="s">
        <v>3319</v>
      </c>
      <c r="C6132" s="406" t="s">
        <v>108</v>
      </c>
      <c r="D6132" s="406" t="s">
        <v>18987</v>
      </c>
      <c r="E6132" s="657">
        <v>0.93</v>
      </c>
    </row>
    <row r="6133" spans="1:8">
      <c r="A6133" s="661">
        <v>4209</v>
      </c>
      <c r="B6133" s="668" t="s">
        <v>3320</v>
      </c>
      <c r="C6133" s="406" t="s">
        <v>108</v>
      </c>
      <c r="D6133" s="406" t="s">
        <v>18987</v>
      </c>
      <c r="E6133" s="657">
        <v>9.99</v>
      </c>
    </row>
    <row r="6134" spans="1:8">
      <c r="A6134" s="661">
        <v>4180</v>
      </c>
      <c r="B6134" s="668" t="s">
        <v>3321</v>
      </c>
      <c r="C6134" s="406" t="s">
        <v>108</v>
      </c>
      <c r="D6134" s="406" t="s">
        <v>18987</v>
      </c>
      <c r="E6134" s="657">
        <v>8.81</v>
      </c>
    </row>
    <row r="6135" spans="1:8">
      <c r="A6135" s="661">
        <v>4177</v>
      </c>
      <c r="B6135" s="668" t="s">
        <v>3322</v>
      </c>
      <c r="C6135" s="406" t="s">
        <v>108</v>
      </c>
      <c r="D6135" s="406" t="s">
        <v>18987</v>
      </c>
      <c r="E6135" s="657">
        <v>2.62</v>
      </c>
    </row>
    <row r="6136" spans="1:8">
      <c r="A6136" s="661">
        <v>4179</v>
      </c>
      <c r="B6136" s="668" t="s">
        <v>3323</v>
      </c>
      <c r="C6136" s="406" t="s">
        <v>108</v>
      </c>
      <c r="D6136" s="406" t="s">
        <v>18987</v>
      </c>
      <c r="E6136" s="657">
        <v>6.33</v>
      </c>
    </row>
    <row r="6137" spans="1:8">
      <c r="A6137" s="661">
        <v>4208</v>
      </c>
      <c r="B6137" s="668" t="s">
        <v>3324</v>
      </c>
      <c r="C6137" s="406" t="s">
        <v>108</v>
      </c>
      <c r="D6137" s="406" t="s">
        <v>18987</v>
      </c>
      <c r="E6137" s="657">
        <v>31.06</v>
      </c>
    </row>
    <row r="6138" spans="1:8">
      <c r="A6138" s="661">
        <v>4181</v>
      </c>
      <c r="B6138" s="668" t="s">
        <v>3325</v>
      </c>
      <c r="C6138" s="406" t="s">
        <v>108</v>
      </c>
      <c r="D6138" s="406" t="s">
        <v>18987</v>
      </c>
      <c r="E6138" s="657">
        <v>21.74</v>
      </c>
    </row>
    <row r="6139" spans="1:8">
      <c r="A6139" s="661">
        <v>4178</v>
      </c>
      <c r="B6139" s="668" t="s">
        <v>3326</v>
      </c>
      <c r="C6139" s="406" t="s">
        <v>108</v>
      </c>
      <c r="D6139" s="406" t="s">
        <v>18987</v>
      </c>
      <c r="E6139" s="657">
        <v>3.75</v>
      </c>
    </row>
    <row r="6140" spans="1:8">
      <c r="A6140" s="661">
        <v>4182</v>
      </c>
      <c r="B6140" s="668" t="s">
        <v>3327</v>
      </c>
      <c r="C6140" s="406" t="s">
        <v>108</v>
      </c>
      <c r="D6140" s="406" t="s">
        <v>18987</v>
      </c>
      <c r="E6140" s="657">
        <v>44.13</v>
      </c>
    </row>
    <row r="6141" spans="1:8">
      <c r="A6141" s="661">
        <v>4183</v>
      </c>
      <c r="B6141" s="668" t="s">
        <v>3328</v>
      </c>
      <c r="C6141" s="406" t="s">
        <v>108</v>
      </c>
      <c r="D6141" s="406" t="s">
        <v>18987</v>
      </c>
      <c r="E6141" s="657">
        <v>69.31</v>
      </c>
    </row>
    <row r="6142" spans="1:8">
      <c r="A6142" s="661">
        <v>4184</v>
      </c>
      <c r="B6142" s="668" t="s">
        <v>3329</v>
      </c>
      <c r="C6142" s="406" t="s">
        <v>108</v>
      </c>
      <c r="D6142" s="406" t="s">
        <v>18987</v>
      </c>
      <c r="E6142" s="657">
        <v>124.48</v>
      </c>
    </row>
    <row r="6143" spans="1:8">
      <c r="A6143" s="661">
        <v>4185</v>
      </c>
      <c r="B6143" s="668" t="s">
        <v>3330</v>
      </c>
      <c r="C6143" s="406" t="s">
        <v>108</v>
      </c>
      <c r="D6143" s="406" t="s">
        <v>18987</v>
      </c>
      <c r="E6143" s="657">
        <v>152.11000000000001</v>
      </c>
    </row>
    <row r="6144" spans="1:8">
      <c r="A6144" s="661">
        <v>4205</v>
      </c>
      <c r="B6144" s="668" t="s">
        <v>3331</v>
      </c>
      <c r="D6144" s="406" t="s">
        <v>18987</v>
      </c>
      <c r="E6144" s="657">
        <v>9.94</v>
      </c>
      <c r="F6144" s="400" t="s">
        <v>108</v>
      </c>
    </row>
    <row r="6145" spans="1:6">
      <c r="A6145" s="661">
        <v>4192</v>
      </c>
      <c r="B6145" s="668" t="s">
        <v>3332</v>
      </c>
      <c r="D6145" s="406" t="s">
        <v>18987</v>
      </c>
      <c r="E6145" s="657">
        <v>9.85</v>
      </c>
      <c r="F6145" s="400" t="s">
        <v>108</v>
      </c>
    </row>
    <row r="6146" spans="1:6">
      <c r="A6146" s="661">
        <v>4191</v>
      </c>
      <c r="B6146" s="668" t="s">
        <v>3333</v>
      </c>
      <c r="D6146" s="406" t="s">
        <v>18987</v>
      </c>
      <c r="E6146" s="657">
        <v>9.85</v>
      </c>
      <c r="F6146" s="400" t="s">
        <v>108</v>
      </c>
    </row>
    <row r="6147" spans="1:6">
      <c r="A6147" s="661">
        <v>4207</v>
      </c>
      <c r="B6147" s="668" t="s">
        <v>3334</v>
      </c>
      <c r="D6147" s="406" t="s">
        <v>18987</v>
      </c>
      <c r="E6147" s="657">
        <v>8.27</v>
      </c>
      <c r="F6147" s="400" t="s">
        <v>108</v>
      </c>
    </row>
    <row r="6148" spans="1:6">
      <c r="A6148" s="661">
        <v>4206</v>
      </c>
      <c r="B6148" s="668" t="s">
        <v>3335</v>
      </c>
      <c r="D6148" s="406" t="s">
        <v>18987</v>
      </c>
      <c r="E6148" s="657">
        <v>8.7200000000000006</v>
      </c>
      <c r="F6148" s="400" t="s">
        <v>108</v>
      </c>
    </row>
    <row r="6149" spans="1:6">
      <c r="A6149" s="661">
        <v>4190</v>
      </c>
      <c r="B6149" s="668" t="s">
        <v>3336</v>
      </c>
      <c r="D6149" s="406" t="s">
        <v>18987</v>
      </c>
      <c r="E6149" s="657">
        <v>8.5</v>
      </c>
      <c r="F6149" s="400" t="s">
        <v>108</v>
      </c>
    </row>
    <row r="6150" spans="1:6">
      <c r="A6150" s="661">
        <v>4186</v>
      </c>
      <c r="B6150" s="668" t="s">
        <v>3337</v>
      </c>
      <c r="D6150" s="406" t="s">
        <v>18987</v>
      </c>
      <c r="E6150" s="657">
        <v>2.62</v>
      </c>
      <c r="F6150" s="400" t="s">
        <v>108</v>
      </c>
    </row>
    <row r="6151" spans="1:6">
      <c r="A6151" s="661">
        <v>4188</v>
      </c>
      <c r="B6151" s="668" t="s">
        <v>3338</v>
      </c>
      <c r="D6151" s="406" t="s">
        <v>18987</v>
      </c>
      <c r="E6151" s="657">
        <v>6.24</v>
      </c>
      <c r="F6151" s="400" t="s">
        <v>108</v>
      </c>
    </row>
    <row r="6152" spans="1:6">
      <c r="A6152" s="661">
        <v>4189</v>
      </c>
      <c r="B6152" s="668" t="s">
        <v>3339</v>
      </c>
      <c r="D6152" s="406" t="s">
        <v>18987</v>
      </c>
      <c r="E6152" s="657">
        <v>6.1</v>
      </c>
      <c r="F6152" s="400" t="s">
        <v>108</v>
      </c>
    </row>
    <row r="6153" spans="1:6">
      <c r="A6153" s="661">
        <v>4196</v>
      </c>
      <c r="B6153" s="668" t="s">
        <v>3340</v>
      </c>
      <c r="D6153" s="406" t="s">
        <v>18987</v>
      </c>
      <c r="E6153" s="657">
        <v>30.2</v>
      </c>
      <c r="F6153" s="400" t="s">
        <v>108</v>
      </c>
    </row>
    <row r="6154" spans="1:6">
      <c r="A6154" s="661">
        <v>4195</v>
      </c>
      <c r="B6154" s="668" t="s">
        <v>3341</v>
      </c>
      <c r="D6154" s="406" t="s">
        <v>18987</v>
      </c>
      <c r="E6154" s="657">
        <v>30.56</v>
      </c>
      <c r="F6154" s="400" t="s">
        <v>108</v>
      </c>
    </row>
    <row r="6155" spans="1:6">
      <c r="A6155" s="661">
        <v>4197</v>
      </c>
      <c r="B6155" s="668" t="s">
        <v>3342</v>
      </c>
      <c r="D6155" s="406" t="s">
        <v>18987</v>
      </c>
      <c r="E6155" s="657">
        <v>30.2</v>
      </c>
      <c r="F6155" s="400" t="s">
        <v>108</v>
      </c>
    </row>
    <row r="6156" spans="1:6">
      <c r="A6156" s="661">
        <v>4194</v>
      </c>
      <c r="B6156" s="668" t="s">
        <v>3343</v>
      </c>
      <c r="D6156" s="406" t="s">
        <v>18987</v>
      </c>
      <c r="E6156" s="657">
        <v>21.25</v>
      </c>
      <c r="F6156" s="400" t="s">
        <v>108</v>
      </c>
    </row>
    <row r="6157" spans="1:6">
      <c r="A6157" s="661">
        <v>4193</v>
      </c>
      <c r="B6157" s="668" t="s">
        <v>3344</v>
      </c>
      <c r="D6157" s="406" t="s">
        <v>18987</v>
      </c>
      <c r="E6157" s="657">
        <v>21.25</v>
      </c>
      <c r="F6157" s="400" t="s">
        <v>108</v>
      </c>
    </row>
    <row r="6158" spans="1:6">
      <c r="A6158" s="661">
        <v>4204</v>
      </c>
      <c r="B6158" s="668" t="s">
        <v>3345</v>
      </c>
      <c r="D6158" s="406" t="s">
        <v>18987</v>
      </c>
      <c r="E6158" s="657">
        <v>21.25</v>
      </c>
      <c r="F6158" s="400" t="s">
        <v>108</v>
      </c>
    </row>
    <row r="6159" spans="1:6">
      <c r="A6159" s="661">
        <v>4187</v>
      </c>
      <c r="B6159" s="668" t="s">
        <v>3346</v>
      </c>
      <c r="D6159" s="406" t="s">
        <v>18987</v>
      </c>
      <c r="E6159" s="657">
        <v>3.75</v>
      </c>
      <c r="F6159" s="400" t="s">
        <v>108</v>
      </c>
    </row>
    <row r="6160" spans="1:6">
      <c r="A6160" s="661">
        <v>4198</v>
      </c>
      <c r="B6160" s="668" t="s">
        <v>3347</v>
      </c>
      <c r="D6160" s="406" t="s">
        <v>18987</v>
      </c>
      <c r="E6160" s="657">
        <v>43.58</v>
      </c>
      <c r="F6160" s="400" t="s">
        <v>108</v>
      </c>
    </row>
    <row r="6161" spans="1:8">
      <c r="A6161" s="661">
        <v>4202</v>
      </c>
      <c r="B6161" s="668" t="s">
        <v>3348</v>
      </c>
      <c r="D6161" s="406" t="s">
        <v>18987</v>
      </c>
      <c r="E6161" s="657">
        <v>43.58</v>
      </c>
      <c r="F6161" s="400" t="s">
        <v>108</v>
      </c>
    </row>
    <row r="6162" spans="1:8">
      <c r="A6162" s="661">
        <v>4203</v>
      </c>
      <c r="B6162" s="668" t="s">
        <v>3349</v>
      </c>
      <c r="D6162" s="406" t="s">
        <v>18987</v>
      </c>
      <c r="E6162" s="657">
        <v>43.58</v>
      </c>
      <c r="F6162" s="400" t="s">
        <v>108</v>
      </c>
    </row>
    <row r="6163" spans="1:8">
      <c r="A6163" s="661">
        <v>2645</v>
      </c>
      <c r="B6163" s="668" t="s">
        <v>3350</v>
      </c>
      <c r="C6163" s="406" t="s">
        <v>108</v>
      </c>
      <c r="D6163" s="406" t="s">
        <v>18987</v>
      </c>
      <c r="E6163" s="657">
        <v>3.95</v>
      </c>
    </row>
    <row r="6164" spans="1:8">
      <c r="A6164" s="661">
        <v>2646</v>
      </c>
      <c r="B6164" s="668" t="s">
        <v>3351</v>
      </c>
      <c r="D6164" s="406" t="s">
        <v>18987</v>
      </c>
      <c r="E6164" s="657">
        <v>6.27</v>
      </c>
      <c r="F6164" s="400" t="s">
        <v>108</v>
      </c>
    </row>
    <row r="6165" spans="1:8">
      <c r="A6165" s="661">
        <v>7252</v>
      </c>
      <c r="B6165" s="668" t="s">
        <v>587</v>
      </c>
      <c r="C6165" s="406" t="s">
        <v>90</v>
      </c>
      <c r="D6165" s="406" t="s">
        <v>18987</v>
      </c>
      <c r="E6165" s="657">
        <v>1.01</v>
      </c>
    </row>
    <row r="6166" spans="1:8">
      <c r="A6166" s="661">
        <v>7595</v>
      </c>
      <c r="B6166" s="668" t="s">
        <v>3352</v>
      </c>
      <c r="D6166" s="406" t="s">
        <v>18987</v>
      </c>
      <c r="E6166" s="657">
        <v>15.93</v>
      </c>
    </row>
    <row r="6167" spans="1:8">
      <c r="A6167" s="661">
        <v>41094</v>
      </c>
      <c r="B6167" s="668" t="s">
        <v>21246</v>
      </c>
      <c r="D6167" s="406" t="s">
        <v>18987</v>
      </c>
      <c r="E6167" s="657">
        <v>2807.09</v>
      </c>
    </row>
    <row r="6168" spans="1:8">
      <c r="A6168" s="661">
        <v>36152</v>
      </c>
      <c r="B6168" s="668" t="s">
        <v>21247</v>
      </c>
      <c r="D6168" s="406" t="s">
        <v>18987</v>
      </c>
      <c r="E6168" s="657">
        <v>4.21</v>
      </c>
      <c r="H6168" s="400" t="s">
        <v>108</v>
      </c>
    </row>
    <row r="6169" spans="1:8">
      <c r="A6169" s="661" t="s">
        <v>21248</v>
      </c>
    </row>
    <row r="6170" spans="1:8">
      <c r="A6170" s="661">
        <v>11138</v>
      </c>
      <c r="B6170" s="668" t="s">
        <v>3353</v>
      </c>
      <c r="C6170" s="406" t="s">
        <v>124</v>
      </c>
      <c r="D6170" s="406" t="s">
        <v>18987</v>
      </c>
      <c r="E6170" s="657">
        <v>1.93</v>
      </c>
    </row>
    <row r="6171" spans="1:8">
      <c r="A6171" s="661">
        <v>5333</v>
      </c>
      <c r="B6171" s="668" t="s">
        <v>123</v>
      </c>
      <c r="D6171" s="406" t="s">
        <v>18987</v>
      </c>
      <c r="E6171" s="657">
        <v>16.41</v>
      </c>
    </row>
    <row r="6172" spans="1:8">
      <c r="A6172" s="661">
        <v>4221</v>
      </c>
      <c r="B6172" s="668" t="s">
        <v>3354</v>
      </c>
      <c r="C6172" s="406" t="s">
        <v>124</v>
      </c>
      <c r="D6172" s="406" t="s">
        <v>18991</v>
      </c>
      <c r="E6172" s="657">
        <v>3</v>
      </c>
    </row>
    <row r="6173" spans="1:8">
      <c r="A6173" s="661">
        <v>4227</v>
      </c>
      <c r="B6173" s="668" t="s">
        <v>21249</v>
      </c>
      <c r="D6173" s="406" t="s">
        <v>18991</v>
      </c>
      <c r="E6173" s="657">
        <v>12.45</v>
      </c>
      <c r="F6173" s="400" t="s">
        <v>124</v>
      </c>
    </row>
    <row r="6174" spans="1:8">
      <c r="A6174" s="661" t="s">
        <v>21250</v>
      </c>
    </row>
    <row r="6175" spans="1:8">
      <c r="A6175" s="661">
        <v>4252</v>
      </c>
      <c r="B6175" s="668" t="s">
        <v>21251</v>
      </c>
      <c r="D6175" s="406" t="s">
        <v>18987</v>
      </c>
      <c r="E6175" s="657">
        <v>8.9600000000000009</v>
      </c>
    </row>
    <row r="6176" spans="1:8">
      <c r="A6176" s="661">
        <v>40980</v>
      </c>
      <c r="B6176" s="668" t="s">
        <v>21252</v>
      </c>
      <c r="C6176" s="406" t="s">
        <v>1476</v>
      </c>
      <c r="D6176" s="406" t="s">
        <v>18987</v>
      </c>
      <c r="E6176" s="657">
        <v>1580.74</v>
      </c>
    </row>
    <row r="6177" spans="1:8">
      <c r="A6177" s="661">
        <v>4243</v>
      </c>
      <c r="B6177" s="668" t="s">
        <v>3355</v>
      </c>
      <c r="C6177" s="406" t="s">
        <v>90</v>
      </c>
      <c r="D6177" s="406" t="s">
        <v>18987</v>
      </c>
      <c r="E6177" s="657">
        <v>11.48</v>
      </c>
    </row>
    <row r="6178" spans="1:8">
      <c r="A6178" s="661">
        <v>41031</v>
      </c>
      <c r="B6178" s="668" t="s">
        <v>21253</v>
      </c>
      <c r="C6178" s="406" t="s">
        <v>1476</v>
      </c>
      <c r="D6178" s="406" t="s">
        <v>18987</v>
      </c>
      <c r="E6178" s="657">
        <v>2023.86</v>
      </c>
    </row>
    <row r="6179" spans="1:8">
      <c r="A6179" s="661" t="s">
        <v>19024</v>
      </c>
    </row>
    <row r="6180" spans="1:8">
      <c r="A6180" s="661" t="s">
        <v>19067</v>
      </c>
      <c r="H6180" s="400" t="s">
        <v>19068</v>
      </c>
    </row>
    <row r="6181" spans="1:8">
      <c r="A6181" s="661" t="s">
        <v>19069</v>
      </c>
    </row>
    <row r="6182" spans="1:8">
      <c r="A6182" s="661" t="s">
        <v>19070</v>
      </c>
    </row>
    <row r="6183" spans="1:8">
      <c r="A6183" s="661" t="s">
        <v>19071</v>
      </c>
    </row>
    <row r="6184" spans="1:8">
      <c r="A6184" s="661" t="s">
        <v>19072</v>
      </c>
    </row>
    <row r="6185" spans="1:8">
      <c r="A6185" s="661" t="s">
        <v>19073</v>
      </c>
    </row>
    <row r="6186" spans="1:8">
      <c r="A6186" s="661" t="s">
        <v>19074</v>
      </c>
      <c r="C6186" s="406" t="s">
        <v>19115</v>
      </c>
    </row>
    <row r="6187" spans="1:8">
      <c r="A6187" s="661" t="s">
        <v>19075</v>
      </c>
      <c r="D6187" s="406" t="s">
        <v>19077</v>
      </c>
      <c r="F6187" s="400" t="s">
        <v>19078</v>
      </c>
      <c r="H6187" s="400" t="s">
        <v>19076</v>
      </c>
    </row>
    <row r="6188" spans="1:8">
      <c r="A6188" s="661" t="s">
        <v>19079</v>
      </c>
      <c r="B6188" s="668" t="s">
        <v>19080</v>
      </c>
      <c r="D6188" s="406" t="s">
        <v>19081</v>
      </c>
      <c r="E6188" s="657" t="s">
        <v>19082</v>
      </c>
    </row>
    <row r="6189" spans="1:8">
      <c r="D6189" s="406" t="s">
        <v>19083</v>
      </c>
      <c r="E6189" s="657" t="s">
        <v>19084</v>
      </c>
    </row>
    <row r="6190" spans="1:8">
      <c r="A6190" s="661">
        <v>37623</v>
      </c>
      <c r="B6190" s="668" t="s">
        <v>3356</v>
      </c>
      <c r="D6190" s="406" t="s">
        <v>18987</v>
      </c>
      <c r="E6190" s="657">
        <v>9.2100000000000009</v>
      </c>
      <c r="F6190" s="400" t="s">
        <v>90</v>
      </c>
    </row>
    <row r="6191" spans="1:8">
      <c r="A6191" s="661">
        <v>4250</v>
      </c>
      <c r="B6191" s="668" t="s">
        <v>21254</v>
      </c>
      <c r="C6191" s="406" t="s">
        <v>90</v>
      </c>
      <c r="D6191" s="406" t="s">
        <v>18987</v>
      </c>
      <c r="E6191" s="657">
        <v>7.65</v>
      </c>
    </row>
    <row r="6192" spans="1:8">
      <c r="A6192" s="661">
        <v>40978</v>
      </c>
      <c r="B6192" s="668" t="s">
        <v>21255</v>
      </c>
      <c r="D6192" s="406" t="s">
        <v>18987</v>
      </c>
      <c r="E6192" s="657">
        <v>1349.45</v>
      </c>
      <c r="F6192" s="400" t="s">
        <v>1476</v>
      </c>
    </row>
    <row r="6193" spans="1:8">
      <c r="A6193" s="661">
        <v>25960</v>
      </c>
      <c r="B6193" s="668" t="s">
        <v>21256</v>
      </c>
      <c r="C6193" s="406" t="s">
        <v>90</v>
      </c>
      <c r="D6193" s="406" t="s">
        <v>18987</v>
      </c>
      <c r="E6193" s="657">
        <v>11.92</v>
      </c>
    </row>
    <row r="6194" spans="1:8">
      <c r="A6194" s="661">
        <v>41043</v>
      </c>
      <c r="B6194" s="668" t="s">
        <v>21257</v>
      </c>
      <c r="D6194" s="406" t="s">
        <v>18987</v>
      </c>
      <c r="E6194" s="657">
        <v>2098.41</v>
      </c>
      <c r="F6194" s="400" t="s">
        <v>1476</v>
      </c>
    </row>
    <row r="6195" spans="1:8">
      <c r="A6195" s="661">
        <v>4234</v>
      </c>
      <c r="B6195" s="668" t="s">
        <v>3357</v>
      </c>
      <c r="D6195" s="406" t="s">
        <v>18991</v>
      </c>
      <c r="E6195" s="657">
        <v>12.82</v>
      </c>
    </row>
    <row r="6196" spans="1:8">
      <c r="A6196" s="661">
        <v>40987</v>
      </c>
      <c r="B6196" s="668" t="s">
        <v>21258</v>
      </c>
      <c r="C6196" s="406" t="s">
        <v>1476</v>
      </c>
      <c r="D6196" s="406" t="s">
        <v>18987</v>
      </c>
      <c r="E6196" s="657">
        <v>2259.58</v>
      </c>
    </row>
    <row r="6197" spans="1:8">
      <c r="A6197" s="661">
        <v>4253</v>
      </c>
      <c r="B6197" s="668" t="s">
        <v>21259</v>
      </c>
      <c r="C6197" s="406" t="s">
        <v>90</v>
      </c>
      <c r="D6197" s="406" t="s">
        <v>18987</v>
      </c>
      <c r="E6197" s="657">
        <v>7.07</v>
      </c>
    </row>
    <row r="6198" spans="1:8">
      <c r="A6198" s="661">
        <v>40981</v>
      </c>
      <c r="B6198" s="668" t="s">
        <v>21260</v>
      </c>
      <c r="C6198" s="406" t="s">
        <v>1476</v>
      </c>
      <c r="D6198" s="406" t="s">
        <v>18987</v>
      </c>
      <c r="E6198" s="657">
        <v>1246.28</v>
      </c>
    </row>
    <row r="6199" spans="1:8">
      <c r="A6199" s="661">
        <v>4254</v>
      </c>
      <c r="B6199" s="668" t="s">
        <v>3358</v>
      </c>
      <c r="D6199" s="406" t="s">
        <v>18987</v>
      </c>
      <c r="E6199" s="657">
        <v>14.84</v>
      </c>
    </row>
    <row r="6200" spans="1:8">
      <c r="A6200" s="661">
        <v>41036</v>
      </c>
      <c r="B6200" s="668" t="s">
        <v>21261</v>
      </c>
      <c r="C6200" s="406" t="s">
        <v>1476</v>
      </c>
      <c r="D6200" s="406" t="s">
        <v>18987</v>
      </c>
      <c r="E6200" s="657">
        <v>2618.31</v>
      </c>
    </row>
    <row r="6201" spans="1:8">
      <c r="A6201" s="661">
        <v>4251</v>
      </c>
      <c r="B6201" s="668" t="s">
        <v>21262</v>
      </c>
      <c r="C6201" s="406" t="s">
        <v>90</v>
      </c>
      <c r="D6201" s="406" t="s">
        <v>18987</v>
      </c>
      <c r="E6201" s="657">
        <v>7.59</v>
      </c>
    </row>
    <row r="6202" spans="1:8">
      <c r="A6202" s="661">
        <v>40979</v>
      </c>
      <c r="B6202" s="668" t="s">
        <v>21263</v>
      </c>
      <c r="C6202" s="406" t="s">
        <v>1476</v>
      </c>
      <c r="D6202" s="406" t="s">
        <v>18987</v>
      </c>
      <c r="E6202" s="657">
        <v>1337.47</v>
      </c>
    </row>
    <row r="6203" spans="1:8">
      <c r="A6203" s="661">
        <v>4230</v>
      </c>
      <c r="B6203" s="668" t="s">
        <v>21264</v>
      </c>
      <c r="D6203" s="406" t="s">
        <v>18987</v>
      </c>
      <c r="E6203" s="657">
        <v>10.76</v>
      </c>
      <c r="F6203" s="400" t="s">
        <v>90</v>
      </c>
    </row>
    <row r="6204" spans="1:8">
      <c r="A6204" s="661">
        <v>40998</v>
      </c>
      <c r="B6204" s="668" t="s">
        <v>21265</v>
      </c>
      <c r="D6204" s="406" t="s">
        <v>18987</v>
      </c>
      <c r="E6204" s="657">
        <v>1894.72</v>
      </c>
      <c r="H6204" s="400" t="s">
        <v>1476</v>
      </c>
    </row>
    <row r="6205" spans="1:8">
      <c r="A6205" s="661">
        <v>4257</v>
      </c>
      <c r="B6205" s="668" t="s">
        <v>3359</v>
      </c>
      <c r="C6205" s="406" t="s">
        <v>90</v>
      </c>
      <c r="D6205" s="406" t="s">
        <v>18987</v>
      </c>
      <c r="E6205" s="657">
        <v>7.09</v>
      </c>
    </row>
    <row r="6206" spans="1:8">
      <c r="A6206" s="661">
        <v>40982</v>
      </c>
      <c r="B6206" s="668" t="s">
        <v>21266</v>
      </c>
      <c r="C6206" s="406" t="s">
        <v>1476</v>
      </c>
      <c r="D6206" s="406" t="s">
        <v>18987</v>
      </c>
      <c r="E6206" s="657">
        <v>1253.04</v>
      </c>
    </row>
    <row r="6207" spans="1:8">
      <c r="A6207" s="661">
        <v>4242</v>
      </c>
      <c r="B6207" s="668" t="s">
        <v>21267</v>
      </c>
      <c r="C6207" s="406" t="s">
        <v>90</v>
      </c>
      <c r="D6207" s="406" t="s">
        <v>18987</v>
      </c>
      <c r="E6207" s="657">
        <v>10.85</v>
      </c>
    </row>
    <row r="6208" spans="1:8">
      <c r="A6208" s="661">
        <v>41029</v>
      </c>
      <c r="B6208" s="668" t="s">
        <v>21268</v>
      </c>
      <c r="C6208" s="406" t="s">
        <v>1476</v>
      </c>
      <c r="D6208" s="406" t="s">
        <v>18987</v>
      </c>
      <c r="E6208" s="657">
        <v>1913.61</v>
      </c>
    </row>
    <row r="6209" spans="1:8">
      <c r="A6209" s="661">
        <v>4240</v>
      </c>
      <c r="B6209" s="668" t="s">
        <v>21269</v>
      </c>
      <c r="D6209" s="406" t="s">
        <v>18987</v>
      </c>
      <c r="E6209" s="657">
        <v>16.82</v>
      </c>
    </row>
    <row r="6210" spans="1:8">
      <c r="A6210" s="661">
        <v>41026</v>
      </c>
      <c r="B6210" s="668" t="s">
        <v>21270</v>
      </c>
      <c r="C6210" s="406" t="s">
        <v>1476</v>
      </c>
      <c r="D6210" s="406" t="s">
        <v>18987</v>
      </c>
      <c r="E6210" s="657">
        <v>2966.82</v>
      </c>
    </row>
    <row r="6211" spans="1:8">
      <c r="A6211" s="661">
        <v>4239</v>
      </c>
      <c r="B6211" s="668" t="s">
        <v>3360</v>
      </c>
      <c r="D6211" s="406" t="s">
        <v>18987</v>
      </c>
      <c r="E6211" s="657">
        <v>16.82</v>
      </c>
    </row>
    <row r="6212" spans="1:8">
      <c r="A6212" s="661">
        <v>41024</v>
      </c>
      <c r="B6212" s="668" t="s">
        <v>21271</v>
      </c>
      <c r="C6212" s="406" t="s">
        <v>1476</v>
      </c>
      <c r="D6212" s="406" t="s">
        <v>18987</v>
      </c>
      <c r="E6212" s="657">
        <v>2966.82</v>
      </c>
    </row>
    <row r="6213" spans="1:8">
      <c r="A6213" s="661">
        <v>4248</v>
      </c>
      <c r="B6213" s="668" t="s">
        <v>3361</v>
      </c>
      <c r="D6213" s="406" t="s">
        <v>18987</v>
      </c>
      <c r="E6213" s="657">
        <v>12.05</v>
      </c>
    </row>
    <row r="6214" spans="1:8">
      <c r="A6214" s="661">
        <v>41033</v>
      </c>
      <c r="B6214" s="668" t="s">
        <v>21272</v>
      </c>
      <c r="C6214" s="406" t="s">
        <v>1476</v>
      </c>
      <c r="D6214" s="406" t="s">
        <v>18987</v>
      </c>
      <c r="E6214" s="657">
        <v>2123.16</v>
      </c>
    </row>
    <row r="6215" spans="1:8">
      <c r="A6215" s="661">
        <v>25959</v>
      </c>
      <c r="B6215" s="668" t="s">
        <v>3362</v>
      </c>
      <c r="D6215" s="406" t="s">
        <v>18987</v>
      </c>
      <c r="E6215" s="657">
        <v>11.92</v>
      </c>
    </row>
    <row r="6216" spans="1:8">
      <c r="A6216" s="661">
        <v>41040</v>
      </c>
      <c r="B6216" s="668" t="s">
        <v>21273</v>
      </c>
      <c r="C6216" s="406" t="s">
        <v>1476</v>
      </c>
      <c r="D6216" s="406" t="s">
        <v>18987</v>
      </c>
      <c r="E6216" s="657">
        <v>2098.41</v>
      </c>
    </row>
    <row r="6217" spans="1:8">
      <c r="A6217" s="661">
        <v>4238</v>
      </c>
      <c r="B6217" s="668" t="s">
        <v>3363</v>
      </c>
      <c r="C6217" s="406" t="s">
        <v>90</v>
      </c>
      <c r="D6217" s="406" t="s">
        <v>18987</v>
      </c>
      <c r="E6217" s="657">
        <v>10.37</v>
      </c>
    </row>
    <row r="6218" spans="1:8">
      <c r="A6218" s="661">
        <v>41012</v>
      </c>
      <c r="B6218" s="668" t="s">
        <v>21274</v>
      </c>
      <c r="C6218" s="406" t="s">
        <v>1476</v>
      </c>
      <c r="D6218" s="406" t="s">
        <v>18987</v>
      </c>
      <c r="E6218" s="657">
        <v>1829.2</v>
      </c>
    </row>
    <row r="6219" spans="1:8">
      <c r="A6219" s="661">
        <v>4237</v>
      </c>
      <c r="B6219" s="668" t="s">
        <v>21275</v>
      </c>
      <c r="C6219" s="406" t="s">
        <v>90</v>
      </c>
      <c r="D6219" s="406" t="s">
        <v>18987</v>
      </c>
      <c r="E6219" s="657">
        <v>11.33</v>
      </c>
    </row>
    <row r="6220" spans="1:8">
      <c r="A6220" s="661">
        <v>41002</v>
      </c>
      <c r="B6220" s="668" t="s">
        <v>21276</v>
      </c>
      <c r="C6220" s="406" t="s">
        <v>1476</v>
      </c>
      <c r="D6220" s="406" t="s">
        <v>18987</v>
      </c>
      <c r="E6220" s="657">
        <v>1999.26</v>
      </c>
    </row>
    <row r="6221" spans="1:8">
      <c r="A6221" s="661">
        <v>4233</v>
      </c>
      <c r="B6221" s="668" t="s">
        <v>3364</v>
      </c>
      <c r="C6221" s="406" t="s">
        <v>90</v>
      </c>
      <c r="D6221" s="406" t="s">
        <v>18987</v>
      </c>
      <c r="E6221" s="657">
        <v>10.85</v>
      </c>
    </row>
    <row r="6222" spans="1:8">
      <c r="A6222" s="661">
        <v>41001</v>
      </c>
      <c r="B6222" s="668" t="s">
        <v>21277</v>
      </c>
      <c r="D6222" s="406" t="s">
        <v>18987</v>
      </c>
      <c r="E6222" s="657">
        <v>1913.61</v>
      </c>
      <c r="F6222" s="400" t="s">
        <v>1476</v>
      </c>
    </row>
    <row r="6223" spans="1:8">
      <c r="A6223" s="661">
        <v>2</v>
      </c>
      <c r="B6223" s="668" t="s">
        <v>3365</v>
      </c>
      <c r="D6223" s="406" t="s">
        <v>18987</v>
      </c>
      <c r="E6223" s="657">
        <v>7.23</v>
      </c>
      <c r="F6223" s="400" t="s">
        <v>128</v>
      </c>
    </row>
    <row r="6224" spans="1:8">
      <c r="A6224" s="661">
        <v>4261</v>
      </c>
      <c r="B6224" s="668" t="s">
        <v>21278</v>
      </c>
      <c r="D6224" s="406" t="s">
        <v>18987</v>
      </c>
      <c r="E6224" s="657">
        <v>99.34</v>
      </c>
      <c r="H6224" s="400" t="s">
        <v>90</v>
      </c>
    </row>
    <row r="6225" spans="1:8">
      <c r="A6225" s="661" t="s">
        <v>21279</v>
      </c>
    </row>
    <row r="6226" spans="1:8">
      <c r="A6226" s="661">
        <v>4259</v>
      </c>
      <c r="B6226" s="668" t="s">
        <v>21280</v>
      </c>
      <c r="D6226" s="406" t="s">
        <v>18987</v>
      </c>
      <c r="E6226" s="657">
        <v>124.17</v>
      </c>
      <c r="H6226" s="400" t="s">
        <v>90</v>
      </c>
    </row>
    <row r="6227" spans="1:8">
      <c r="A6227" s="661" t="s">
        <v>21281</v>
      </c>
    </row>
    <row r="6228" spans="1:8">
      <c r="A6228" s="661">
        <v>4260</v>
      </c>
      <c r="B6228" s="668" t="s">
        <v>21282</v>
      </c>
      <c r="D6228" s="406" t="s">
        <v>18991</v>
      </c>
      <c r="E6228" s="657">
        <v>88.2</v>
      </c>
      <c r="H6228" s="400" t="s">
        <v>90</v>
      </c>
    </row>
    <row r="6229" spans="1:8">
      <c r="A6229" s="661" t="s">
        <v>21283</v>
      </c>
    </row>
    <row r="6230" spans="1:8">
      <c r="A6230" s="661">
        <v>36517</v>
      </c>
      <c r="B6230" s="668" t="s">
        <v>21284</v>
      </c>
      <c r="D6230" s="406" t="s">
        <v>18987</v>
      </c>
      <c r="E6230" s="657">
        <v>279720</v>
      </c>
      <c r="H6230" s="400" t="s">
        <v>108</v>
      </c>
    </row>
    <row r="6231" spans="1:8">
      <c r="A6231" s="661" t="s">
        <v>21285</v>
      </c>
    </row>
    <row r="6232" spans="1:8">
      <c r="A6232" s="661">
        <v>4262</v>
      </c>
      <c r="B6232" s="668" t="s">
        <v>21286</v>
      </c>
      <c r="D6232" s="406" t="s">
        <v>18991</v>
      </c>
      <c r="E6232" s="657">
        <v>315000</v>
      </c>
      <c r="H6232" s="400" t="s">
        <v>108</v>
      </c>
    </row>
    <row r="6233" spans="1:8">
      <c r="A6233" s="661" t="s">
        <v>21287</v>
      </c>
    </row>
    <row r="6234" spans="1:8">
      <c r="A6234" s="661">
        <v>4263</v>
      </c>
      <c r="B6234" s="668" t="s">
        <v>21288</v>
      </c>
      <c r="D6234" s="406" t="s">
        <v>18987</v>
      </c>
      <c r="E6234" s="657">
        <v>436799.97</v>
      </c>
      <c r="H6234" s="400" t="s">
        <v>108</v>
      </c>
    </row>
    <row r="6235" spans="1:8">
      <c r="A6235" s="661" t="s">
        <v>21289</v>
      </c>
    </row>
    <row r="6236" spans="1:8">
      <c r="A6236" s="661">
        <v>36518</v>
      </c>
      <c r="B6236" s="668" t="s">
        <v>3366</v>
      </c>
      <c r="D6236" s="406" t="s">
        <v>18987</v>
      </c>
      <c r="E6236" s="657">
        <v>497279.97</v>
      </c>
      <c r="H6236" s="400" t="s">
        <v>108</v>
      </c>
    </row>
    <row r="6237" spans="1:8">
      <c r="A6237" s="661" t="s">
        <v>21290</v>
      </c>
    </row>
    <row r="6238" spans="1:8">
      <c r="A6238" s="661">
        <v>14221</v>
      </c>
      <c r="B6238" s="668" t="s">
        <v>21291</v>
      </c>
      <c r="D6238" s="406" t="s">
        <v>18987</v>
      </c>
      <c r="E6238" s="657">
        <v>290219.98</v>
      </c>
      <c r="H6238" s="400" t="s">
        <v>108</v>
      </c>
    </row>
    <row r="6239" spans="1:8">
      <c r="A6239" s="661" t="s">
        <v>21292</v>
      </c>
    </row>
    <row r="6240" spans="1:8">
      <c r="A6240" s="661" t="s">
        <v>19024</v>
      </c>
    </row>
    <row r="6241" spans="1:8">
      <c r="A6241" s="661" t="s">
        <v>19067</v>
      </c>
      <c r="H6241" s="400" t="s">
        <v>19068</v>
      </c>
    </row>
    <row r="6242" spans="1:8">
      <c r="A6242" s="661" t="s">
        <v>19069</v>
      </c>
    </row>
    <row r="6243" spans="1:8">
      <c r="A6243" s="661" t="s">
        <v>19070</v>
      </c>
    </row>
    <row r="6244" spans="1:8">
      <c r="A6244" s="661" t="s">
        <v>19071</v>
      </c>
    </row>
    <row r="6245" spans="1:8">
      <c r="A6245" s="661" t="s">
        <v>19072</v>
      </c>
    </row>
    <row r="6246" spans="1:8">
      <c r="A6246" s="661" t="s">
        <v>19073</v>
      </c>
    </row>
    <row r="6247" spans="1:8">
      <c r="A6247" s="661" t="s">
        <v>19074</v>
      </c>
      <c r="C6247" s="406" t="s">
        <v>19115</v>
      </c>
    </row>
    <row r="6248" spans="1:8">
      <c r="A6248" s="661" t="s">
        <v>19075</v>
      </c>
      <c r="D6248" s="406" t="s">
        <v>19077</v>
      </c>
      <c r="F6248" s="400" t="s">
        <v>19078</v>
      </c>
      <c r="H6248" s="400" t="s">
        <v>19076</v>
      </c>
    </row>
    <row r="6249" spans="1:8">
      <c r="A6249" s="661" t="s">
        <v>19079</v>
      </c>
      <c r="B6249" s="668" t="s">
        <v>19080</v>
      </c>
      <c r="D6249" s="406" t="s">
        <v>19081</v>
      </c>
      <c r="E6249" s="657" t="s">
        <v>19082</v>
      </c>
    </row>
    <row r="6250" spans="1:8">
      <c r="D6250" s="406" t="s">
        <v>19083</v>
      </c>
      <c r="E6250" s="657" t="s">
        <v>19084</v>
      </c>
    </row>
    <row r="6251" spans="1:8">
      <c r="A6251" s="661">
        <v>38402</v>
      </c>
      <c r="B6251" s="668" t="s">
        <v>3367</v>
      </c>
      <c r="C6251" s="406" t="s">
        <v>108</v>
      </c>
      <c r="D6251" s="406" t="s">
        <v>18987</v>
      </c>
      <c r="E6251" s="657">
        <v>7.26</v>
      </c>
    </row>
    <row r="6252" spans="1:8">
      <c r="A6252" s="661">
        <v>13597</v>
      </c>
      <c r="B6252" s="668" t="s">
        <v>3368</v>
      </c>
      <c r="C6252" s="406" t="s">
        <v>108</v>
      </c>
      <c r="D6252" s="406" t="s">
        <v>18987</v>
      </c>
      <c r="E6252" s="657">
        <v>710.75</v>
      </c>
    </row>
    <row r="6253" spans="1:8">
      <c r="A6253" s="661">
        <v>3412</v>
      </c>
      <c r="B6253" s="668" t="s">
        <v>3369</v>
      </c>
      <c r="D6253" s="406" t="s">
        <v>18987</v>
      </c>
      <c r="E6253" s="657">
        <v>7.19</v>
      </c>
      <c r="F6253" s="400" t="s">
        <v>112</v>
      </c>
    </row>
    <row r="6254" spans="1:8">
      <c r="A6254" s="661">
        <v>3413</v>
      </c>
      <c r="B6254" s="668" t="s">
        <v>3370</v>
      </c>
      <c r="D6254" s="406" t="s">
        <v>18987</v>
      </c>
      <c r="E6254" s="657">
        <v>16.190000000000001</v>
      </c>
      <c r="F6254" s="400" t="s">
        <v>112</v>
      </c>
    </row>
    <row r="6255" spans="1:8">
      <c r="A6255" s="661">
        <v>39744</v>
      </c>
      <c r="B6255" s="668" t="s">
        <v>3371</v>
      </c>
      <c r="D6255" s="406" t="s">
        <v>18987</v>
      </c>
      <c r="E6255" s="657">
        <v>12.57</v>
      </c>
      <c r="F6255" s="400" t="s">
        <v>112</v>
      </c>
    </row>
    <row r="6256" spans="1:8">
      <c r="A6256" s="661">
        <v>39745</v>
      </c>
      <c r="B6256" s="668" t="s">
        <v>3372</v>
      </c>
      <c r="D6256" s="406" t="s">
        <v>18987</v>
      </c>
      <c r="E6256" s="657">
        <v>26.54</v>
      </c>
      <c r="F6256" s="400" t="s">
        <v>112</v>
      </c>
    </row>
    <row r="6257" spans="1:8">
      <c r="A6257" s="661">
        <v>39637</v>
      </c>
      <c r="B6257" s="668" t="s">
        <v>21293</v>
      </c>
      <c r="D6257" s="406" t="s">
        <v>18987</v>
      </c>
      <c r="E6257" s="657">
        <v>48.12</v>
      </c>
      <c r="H6257" s="400" t="s">
        <v>112</v>
      </c>
    </row>
    <row r="6258" spans="1:8">
      <c r="A6258" s="661" t="s">
        <v>21294</v>
      </c>
    </row>
    <row r="6259" spans="1:8">
      <c r="A6259" s="661">
        <v>39638</v>
      </c>
      <c r="B6259" s="668" t="s">
        <v>21293</v>
      </c>
      <c r="D6259" s="406" t="s">
        <v>18987</v>
      </c>
      <c r="E6259" s="657">
        <v>89.61</v>
      </c>
      <c r="H6259" s="400" t="s">
        <v>112</v>
      </c>
    </row>
    <row r="6260" spans="1:8">
      <c r="A6260" s="661" t="s">
        <v>21295</v>
      </c>
    </row>
    <row r="6261" spans="1:8">
      <c r="A6261" s="661">
        <v>39639</v>
      </c>
      <c r="B6261" s="668" t="s">
        <v>21293</v>
      </c>
      <c r="D6261" s="406" t="s">
        <v>18987</v>
      </c>
      <c r="E6261" s="657">
        <v>118.14</v>
      </c>
      <c r="H6261" s="400" t="s">
        <v>112</v>
      </c>
    </row>
    <row r="6262" spans="1:8">
      <c r="A6262" s="661" t="s">
        <v>21296</v>
      </c>
    </row>
    <row r="6263" spans="1:8">
      <c r="A6263" s="661">
        <v>39517</v>
      </c>
      <c r="B6263" s="668" t="s">
        <v>21297</v>
      </c>
      <c r="D6263" s="406" t="s">
        <v>18987</v>
      </c>
      <c r="E6263" s="657">
        <v>100.96</v>
      </c>
      <c r="H6263" s="400" t="s">
        <v>112</v>
      </c>
    </row>
    <row r="6264" spans="1:8">
      <c r="A6264" s="661" t="s">
        <v>21298</v>
      </c>
    </row>
    <row r="6265" spans="1:8">
      <c r="A6265" s="661" t="s">
        <v>21299</v>
      </c>
    </row>
    <row r="6266" spans="1:8">
      <c r="A6266" s="661">
        <v>39518</v>
      </c>
      <c r="B6266" s="668" t="s">
        <v>21297</v>
      </c>
      <c r="D6266" s="406" t="s">
        <v>18987</v>
      </c>
      <c r="E6266" s="657">
        <v>119.42</v>
      </c>
      <c r="H6266" s="400" t="s">
        <v>112</v>
      </c>
    </row>
    <row r="6267" spans="1:8">
      <c r="A6267" s="661" t="s">
        <v>21300</v>
      </c>
    </row>
    <row r="6268" spans="1:8">
      <c r="A6268" s="661" t="s">
        <v>21299</v>
      </c>
    </row>
    <row r="6269" spans="1:8">
      <c r="A6269" s="661">
        <v>21144</v>
      </c>
      <c r="B6269" s="668" t="s">
        <v>3373</v>
      </c>
      <c r="C6269" s="406" t="s">
        <v>108</v>
      </c>
      <c r="D6269" s="406" t="s">
        <v>18987</v>
      </c>
      <c r="E6269" s="657">
        <v>1.27</v>
      </c>
    </row>
    <row r="6270" spans="1:8">
      <c r="A6270" s="661">
        <v>21140</v>
      </c>
      <c r="B6270" s="668" t="s">
        <v>3374</v>
      </c>
      <c r="C6270" s="406" t="s">
        <v>3375</v>
      </c>
      <c r="D6270" s="406" t="s">
        <v>18987</v>
      </c>
      <c r="E6270" s="657">
        <v>6.66</v>
      </c>
    </row>
    <row r="6271" spans="1:8">
      <c r="A6271" s="661">
        <v>11851</v>
      </c>
      <c r="B6271" s="668" t="s">
        <v>3376</v>
      </c>
      <c r="C6271" s="406" t="s">
        <v>3377</v>
      </c>
      <c r="D6271" s="406" t="s">
        <v>18991</v>
      </c>
      <c r="E6271" s="657">
        <v>0.04</v>
      </c>
    </row>
    <row r="6272" spans="1:8">
      <c r="A6272" s="661">
        <v>11852</v>
      </c>
      <c r="B6272" s="668" t="s">
        <v>3378</v>
      </c>
      <c r="C6272" s="406" t="s">
        <v>121</v>
      </c>
      <c r="D6272" s="406" t="s">
        <v>18987</v>
      </c>
      <c r="E6272" s="657">
        <v>7.24</v>
      </c>
    </row>
    <row r="6273" spans="1:8">
      <c r="A6273" s="661">
        <v>11853</v>
      </c>
      <c r="B6273" s="668" t="s">
        <v>3379</v>
      </c>
      <c r="C6273" s="406" t="s">
        <v>121</v>
      </c>
      <c r="D6273" s="406" t="s">
        <v>18987</v>
      </c>
      <c r="E6273" s="657">
        <v>5.76</v>
      </c>
    </row>
    <row r="6274" spans="1:8">
      <c r="A6274" s="661">
        <v>21139</v>
      </c>
      <c r="B6274" s="668" t="s">
        <v>3380</v>
      </c>
      <c r="C6274" s="406" t="s">
        <v>121</v>
      </c>
      <c r="D6274" s="406" t="s">
        <v>18987</v>
      </c>
      <c r="E6274" s="657">
        <v>5.5</v>
      </c>
    </row>
    <row r="6275" spans="1:8">
      <c r="A6275" s="661">
        <v>11703</v>
      </c>
      <c r="B6275" s="668" t="s">
        <v>3381</v>
      </c>
      <c r="C6275" s="406" t="s">
        <v>108</v>
      </c>
      <c r="D6275" s="406" t="s">
        <v>18987</v>
      </c>
      <c r="E6275" s="657">
        <v>25.64</v>
      </c>
    </row>
    <row r="6276" spans="1:8">
      <c r="A6276" s="661">
        <v>37400</v>
      </c>
      <c r="B6276" s="668" t="s">
        <v>3382</v>
      </c>
      <c r="D6276" s="406" t="s">
        <v>18987</v>
      </c>
      <c r="E6276" s="657">
        <v>17.59</v>
      </c>
      <c r="F6276" s="400" t="s">
        <v>108</v>
      </c>
    </row>
    <row r="6277" spans="1:8">
      <c r="A6277" s="661">
        <v>25400</v>
      </c>
      <c r="B6277" s="668" t="s">
        <v>21301</v>
      </c>
      <c r="D6277" s="406" t="s">
        <v>18987</v>
      </c>
      <c r="E6277" s="657">
        <v>956.55</v>
      </c>
      <c r="H6277" s="400" t="s">
        <v>108</v>
      </c>
    </row>
    <row r="6278" spans="1:8">
      <c r="A6278" s="661" t="s">
        <v>21302</v>
      </c>
    </row>
    <row r="6279" spans="1:8">
      <c r="A6279" s="661">
        <v>4272</v>
      </c>
      <c r="B6279" s="668" t="s">
        <v>3383</v>
      </c>
      <c r="D6279" s="406" t="s">
        <v>18987</v>
      </c>
      <c r="E6279" s="657">
        <v>48.9</v>
      </c>
      <c r="H6279" s="400" t="s">
        <v>108</v>
      </c>
    </row>
    <row r="6280" spans="1:8">
      <c r="A6280" s="661">
        <v>4276</v>
      </c>
      <c r="B6280" s="668" t="s">
        <v>21303</v>
      </c>
      <c r="D6280" s="406" t="s">
        <v>18987</v>
      </c>
      <c r="E6280" s="657">
        <v>144.34</v>
      </c>
      <c r="F6280" s="400" t="s">
        <v>108</v>
      </c>
    </row>
    <row r="6281" spans="1:8">
      <c r="A6281" s="661" t="s">
        <v>21304</v>
      </c>
    </row>
    <row r="6282" spans="1:8">
      <c r="A6282" s="661">
        <v>4273</v>
      </c>
      <c r="B6282" s="668" t="s">
        <v>21305</v>
      </c>
      <c r="D6282" s="406" t="s">
        <v>18987</v>
      </c>
      <c r="E6282" s="657">
        <v>239.77</v>
      </c>
      <c r="F6282" s="400" t="s">
        <v>108</v>
      </c>
    </row>
    <row r="6283" spans="1:8">
      <c r="A6283" s="661" t="s">
        <v>21306</v>
      </c>
    </row>
    <row r="6284" spans="1:8">
      <c r="A6284" s="661">
        <v>4274</v>
      </c>
      <c r="B6284" s="668" t="s">
        <v>21307</v>
      </c>
      <c r="D6284" s="406" t="s">
        <v>18991</v>
      </c>
      <c r="E6284" s="657">
        <v>55.6</v>
      </c>
      <c r="F6284" s="400" t="s">
        <v>108</v>
      </c>
    </row>
    <row r="6285" spans="1:8">
      <c r="A6285" s="661" t="s">
        <v>21308</v>
      </c>
    </row>
    <row r="6286" spans="1:8">
      <c r="A6286" s="661">
        <v>39438</v>
      </c>
      <c r="B6286" s="668" t="s">
        <v>21309</v>
      </c>
      <c r="D6286" s="406" t="s">
        <v>18987</v>
      </c>
      <c r="E6286" s="657">
        <v>0.09</v>
      </c>
      <c r="H6286" s="400" t="s">
        <v>108</v>
      </c>
    </row>
    <row r="6287" spans="1:8">
      <c r="A6287" s="661" t="s">
        <v>21310</v>
      </c>
    </row>
    <row r="6288" spans="1:8">
      <c r="A6288" s="661" t="s">
        <v>8582</v>
      </c>
    </row>
    <row r="6289" spans="1:8">
      <c r="A6289" s="661">
        <v>11963</v>
      </c>
      <c r="B6289" s="668" t="s">
        <v>3384</v>
      </c>
      <c r="D6289" s="406" t="s">
        <v>18987</v>
      </c>
      <c r="E6289" s="657">
        <v>3.28</v>
      </c>
      <c r="H6289" s="400" t="s">
        <v>108</v>
      </c>
    </row>
    <row r="6290" spans="1:8">
      <c r="A6290" s="661">
        <v>11964</v>
      </c>
      <c r="B6290" s="668" t="s">
        <v>3385</v>
      </c>
      <c r="D6290" s="406" t="s">
        <v>18987</v>
      </c>
      <c r="E6290" s="657">
        <v>0.82</v>
      </c>
      <c r="H6290" s="400" t="s">
        <v>108</v>
      </c>
    </row>
    <row r="6291" spans="1:8">
      <c r="A6291" s="661">
        <v>4379</v>
      </c>
      <c r="B6291" s="668" t="s">
        <v>21311</v>
      </c>
      <c r="D6291" s="406" t="s">
        <v>18987</v>
      </c>
      <c r="E6291" s="657">
        <v>0.01</v>
      </c>
      <c r="H6291" s="400" t="s">
        <v>108</v>
      </c>
    </row>
    <row r="6292" spans="1:8">
      <c r="A6292" s="661" t="s">
        <v>21312</v>
      </c>
    </row>
    <row r="6293" spans="1:8">
      <c r="A6293" s="661">
        <v>4377</v>
      </c>
      <c r="B6293" s="668" t="s">
        <v>21311</v>
      </c>
      <c r="D6293" s="406" t="s">
        <v>18987</v>
      </c>
      <c r="E6293" s="657">
        <v>0.06</v>
      </c>
      <c r="H6293" s="400" t="s">
        <v>108</v>
      </c>
    </row>
    <row r="6294" spans="1:8">
      <c r="A6294" s="661" t="s">
        <v>21313</v>
      </c>
    </row>
    <row r="6295" spans="1:8">
      <c r="A6295" s="661">
        <v>4356</v>
      </c>
      <c r="B6295" s="668" t="s">
        <v>21311</v>
      </c>
      <c r="D6295" s="406" t="s">
        <v>18987</v>
      </c>
      <c r="E6295" s="657">
        <v>0.09</v>
      </c>
      <c r="H6295" s="400" t="s">
        <v>108</v>
      </c>
    </row>
    <row r="6296" spans="1:8">
      <c r="A6296" s="661" t="s">
        <v>21314</v>
      </c>
    </row>
    <row r="6297" spans="1:8">
      <c r="A6297" s="661">
        <v>13246</v>
      </c>
      <c r="B6297" s="668" t="s">
        <v>21315</v>
      </c>
      <c r="D6297" s="406" t="s">
        <v>18987</v>
      </c>
      <c r="E6297" s="657">
        <v>0.15</v>
      </c>
      <c r="F6297" s="400" t="s">
        <v>108</v>
      </c>
    </row>
    <row r="6298" spans="1:8">
      <c r="A6298" s="661" t="s">
        <v>21316</v>
      </c>
    </row>
    <row r="6299" spans="1:8">
      <c r="A6299" s="661">
        <v>4346</v>
      </c>
      <c r="B6299" s="668" t="s">
        <v>21317</v>
      </c>
      <c r="D6299" s="406" t="s">
        <v>18987</v>
      </c>
      <c r="E6299" s="657">
        <v>3.51</v>
      </c>
      <c r="F6299" s="400" t="s">
        <v>108</v>
      </c>
    </row>
    <row r="6300" spans="1:8">
      <c r="A6300" s="661" t="s">
        <v>21318</v>
      </c>
    </row>
    <row r="6301" spans="1:8">
      <c r="A6301" s="661">
        <v>11955</v>
      </c>
      <c r="B6301" s="668" t="s">
        <v>21319</v>
      </c>
      <c r="D6301" s="406" t="s">
        <v>18987</v>
      </c>
      <c r="E6301" s="657">
        <v>1.53</v>
      </c>
      <c r="H6301" s="400" t="s">
        <v>108</v>
      </c>
    </row>
    <row r="6302" spans="1:8">
      <c r="A6302" s="661" t="s">
        <v>21320</v>
      </c>
    </row>
    <row r="6303" spans="1:8">
      <c r="A6303" s="661">
        <v>11960</v>
      </c>
      <c r="B6303" s="668" t="s">
        <v>21321</v>
      </c>
      <c r="D6303" s="406" t="s">
        <v>18987</v>
      </c>
      <c r="E6303" s="657">
        <v>0.05</v>
      </c>
      <c r="H6303" s="400" t="s">
        <v>108</v>
      </c>
    </row>
    <row r="6304" spans="1:8">
      <c r="A6304" s="661" t="s">
        <v>21322</v>
      </c>
    </row>
    <row r="6305" spans="1:8">
      <c r="A6305" s="661">
        <v>4333</v>
      </c>
      <c r="B6305" s="668" t="s">
        <v>21321</v>
      </c>
      <c r="D6305" s="406" t="s">
        <v>18987</v>
      </c>
      <c r="E6305" s="657">
        <v>0.09</v>
      </c>
      <c r="H6305" s="400" t="s">
        <v>108</v>
      </c>
    </row>
    <row r="6306" spans="1:8">
      <c r="A6306" s="661" t="s">
        <v>21323</v>
      </c>
    </row>
    <row r="6307" spans="1:8">
      <c r="A6307" s="661" t="s">
        <v>19024</v>
      </c>
    </row>
    <row r="6308" spans="1:8">
      <c r="A6308" s="661" t="s">
        <v>19067</v>
      </c>
      <c r="H6308" s="400" t="s">
        <v>19068</v>
      </c>
    </row>
    <row r="6309" spans="1:8">
      <c r="A6309" s="661" t="s">
        <v>19069</v>
      </c>
    </row>
    <row r="6310" spans="1:8">
      <c r="A6310" s="661" t="s">
        <v>19070</v>
      </c>
    </row>
    <row r="6311" spans="1:8">
      <c r="A6311" s="661" t="s">
        <v>19071</v>
      </c>
    </row>
    <row r="6312" spans="1:8">
      <c r="A6312" s="661" t="s">
        <v>19072</v>
      </c>
    </row>
    <row r="6313" spans="1:8">
      <c r="A6313" s="661" t="s">
        <v>19073</v>
      </c>
    </row>
    <row r="6314" spans="1:8">
      <c r="A6314" s="661" t="s">
        <v>19074</v>
      </c>
      <c r="C6314" s="406" t="s">
        <v>19115</v>
      </c>
    </row>
    <row r="6315" spans="1:8">
      <c r="A6315" s="661" t="s">
        <v>19075</v>
      </c>
      <c r="D6315" s="406" t="s">
        <v>19077</v>
      </c>
      <c r="F6315" s="400" t="s">
        <v>19078</v>
      </c>
      <c r="H6315" s="400" t="s">
        <v>19076</v>
      </c>
    </row>
    <row r="6316" spans="1:8">
      <c r="A6316" s="661" t="s">
        <v>19079</v>
      </c>
      <c r="B6316" s="668" t="s">
        <v>19080</v>
      </c>
      <c r="D6316" s="406" t="s">
        <v>19081</v>
      </c>
      <c r="E6316" s="657" t="s">
        <v>19082</v>
      </c>
    </row>
    <row r="6317" spans="1:8">
      <c r="D6317" s="406" t="s">
        <v>19083</v>
      </c>
      <c r="E6317" s="657" t="s">
        <v>19084</v>
      </c>
    </row>
    <row r="6318" spans="1:8">
      <c r="A6318" s="661" t="s">
        <v>21321</v>
      </c>
    </row>
    <row r="6319" spans="1:8">
      <c r="A6319" s="661" t="s">
        <v>21323</v>
      </c>
    </row>
    <row r="6320" spans="1:8">
      <c r="A6320" s="661">
        <v>4358</v>
      </c>
      <c r="B6320" s="668" t="s">
        <v>21321</v>
      </c>
      <c r="D6320" s="406" t="s">
        <v>18987</v>
      </c>
      <c r="E6320" s="657">
        <v>0.7</v>
      </c>
      <c r="H6320" s="400" t="s">
        <v>108</v>
      </c>
    </row>
    <row r="6321" spans="1:8">
      <c r="A6321" s="661" t="s">
        <v>21324</v>
      </c>
    </row>
    <row r="6322" spans="1:8">
      <c r="A6322" s="661">
        <v>39435</v>
      </c>
      <c r="B6322" s="668" t="s">
        <v>21325</v>
      </c>
      <c r="D6322" s="406" t="s">
        <v>18987</v>
      </c>
      <c r="E6322" s="657">
        <v>0.03</v>
      </c>
      <c r="H6322" s="400" t="s">
        <v>108</v>
      </c>
    </row>
    <row r="6323" spans="1:8">
      <c r="A6323" s="661" t="s">
        <v>21326</v>
      </c>
    </row>
    <row r="6324" spans="1:8">
      <c r="A6324" s="661">
        <v>39436</v>
      </c>
      <c r="B6324" s="668" t="s">
        <v>21325</v>
      </c>
      <c r="D6324" s="406" t="s">
        <v>18987</v>
      </c>
      <c r="E6324" s="657">
        <v>0.06</v>
      </c>
      <c r="H6324" s="400" t="s">
        <v>108</v>
      </c>
    </row>
    <row r="6325" spans="1:8">
      <c r="A6325" s="661" t="s">
        <v>21327</v>
      </c>
    </row>
    <row r="6326" spans="1:8">
      <c r="A6326" s="661">
        <v>39437</v>
      </c>
      <c r="B6326" s="668" t="s">
        <v>21325</v>
      </c>
      <c r="D6326" s="406" t="s">
        <v>18987</v>
      </c>
      <c r="E6326" s="657">
        <v>0.08</v>
      </c>
      <c r="H6326" s="400" t="s">
        <v>108</v>
      </c>
    </row>
    <row r="6327" spans="1:8">
      <c r="A6327" s="661" t="s">
        <v>21328</v>
      </c>
    </row>
    <row r="6328" spans="1:8">
      <c r="A6328" s="661">
        <v>39439</v>
      </c>
      <c r="B6328" s="668" t="s">
        <v>21329</v>
      </c>
      <c r="D6328" s="406" t="s">
        <v>18987</v>
      </c>
      <c r="E6328" s="657">
        <v>0.05</v>
      </c>
      <c r="H6328" s="400" t="s">
        <v>108</v>
      </c>
    </row>
    <row r="6329" spans="1:8">
      <c r="A6329" s="661" t="s">
        <v>21326</v>
      </c>
    </row>
    <row r="6330" spans="1:8">
      <c r="A6330" s="661">
        <v>39440</v>
      </c>
      <c r="B6330" s="668" t="s">
        <v>21329</v>
      </c>
      <c r="D6330" s="406" t="s">
        <v>18987</v>
      </c>
      <c r="E6330" s="657">
        <v>7.0000000000000007E-2</v>
      </c>
      <c r="H6330" s="400" t="s">
        <v>108</v>
      </c>
    </row>
    <row r="6331" spans="1:8">
      <c r="A6331" s="661" t="s">
        <v>21327</v>
      </c>
    </row>
    <row r="6332" spans="1:8">
      <c r="A6332" s="661">
        <v>39441</v>
      </c>
      <c r="B6332" s="668" t="s">
        <v>21329</v>
      </c>
      <c r="D6332" s="406" t="s">
        <v>18987</v>
      </c>
      <c r="E6332" s="657">
        <v>0.08</v>
      </c>
      <c r="H6332" s="400" t="s">
        <v>108</v>
      </c>
    </row>
    <row r="6333" spans="1:8">
      <c r="A6333" s="661" t="s">
        <v>21328</v>
      </c>
    </row>
    <row r="6334" spans="1:8">
      <c r="A6334" s="661">
        <v>39442</v>
      </c>
      <c r="B6334" s="668" t="s">
        <v>21330</v>
      </c>
      <c r="D6334" s="406" t="s">
        <v>18987</v>
      </c>
      <c r="E6334" s="657">
        <v>0.06</v>
      </c>
      <c r="H6334" s="400" t="s">
        <v>108</v>
      </c>
    </row>
    <row r="6335" spans="1:8">
      <c r="A6335" s="661" t="s">
        <v>21331</v>
      </c>
    </row>
    <row r="6336" spans="1:8">
      <c r="A6336" s="661">
        <v>39443</v>
      </c>
      <c r="B6336" s="668" t="s">
        <v>21332</v>
      </c>
      <c r="D6336" s="406" t="s">
        <v>18987</v>
      </c>
      <c r="E6336" s="657">
        <v>0.08</v>
      </c>
      <c r="H6336" s="400" t="s">
        <v>108</v>
      </c>
    </row>
    <row r="6337" spans="1:8">
      <c r="A6337" s="661" t="s">
        <v>21333</v>
      </c>
    </row>
    <row r="6338" spans="1:8">
      <c r="A6338" s="661">
        <v>4329</v>
      </c>
      <c r="B6338" s="668" t="s">
        <v>21334</v>
      </c>
      <c r="D6338" s="406" t="s">
        <v>18991</v>
      </c>
      <c r="E6338" s="657">
        <v>0.75</v>
      </c>
      <c r="H6338" s="400" t="s">
        <v>108</v>
      </c>
    </row>
    <row r="6339" spans="1:8">
      <c r="A6339" s="661" t="s">
        <v>21335</v>
      </c>
    </row>
    <row r="6340" spans="1:8">
      <c r="A6340" s="661">
        <v>4383</v>
      </c>
      <c r="B6340" s="668" t="s">
        <v>21336</v>
      </c>
      <c r="D6340" s="406" t="s">
        <v>18987</v>
      </c>
      <c r="E6340" s="657">
        <v>1.61</v>
      </c>
      <c r="H6340" s="400" t="s">
        <v>108</v>
      </c>
    </row>
    <row r="6341" spans="1:8">
      <c r="A6341" s="661" t="s">
        <v>21337</v>
      </c>
    </row>
    <row r="6342" spans="1:8">
      <c r="A6342" s="661">
        <v>4344</v>
      </c>
      <c r="B6342" s="668" t="s">
        <v>21338</v>
      </c>
      <c r="D6342" s="406" t="s">
        <v>18987</v>
      </c>
      <c r="E6342" s="657">
        <v>1.5</v>
      </c>
      <c r="H6342" s="400" t="s">
        <v>108</v>
      </c>
    </row>
    <row r="6343" spans="1:8">
      <c r="A6343" s="661" t="s">
        <v>21339</v>
      </c>
    </row>
    <row r="6344" spans="1:8">
      <c r="A6344" s="661">
        <v>436</v>
      </c>
      <c r="B6344" s="668" t="s">
        <v>21340</v>
      </c>
      <c r="D6344" s="406" t="s">
        <v>18987</v>
      </c>
      <c r="E6344" s="657">
        <v>3.8</v>
      </c>
      <c r="H6344" s="400" t="s">
        <v>108</v>
      </c>
    </row>
    <row r="6345" spans="1:8">
      <c r="A6345" s="661" t="s">
        <v>21341</v>
      </c>
    </row>
    <row r="6346" spans="1:8">
      <c r="A6346" s="661">
        <v>442</v>
      </c>
      <c r="B6346" s="668" t="s">
        <v>21342</v>
      </c>
      <c r="D6346" s="406" t="s">
        <v>18987</v>
      </c>
      <c r="E6346" s="657">
        <v>2.25</v>
      </c>
      <c r="H6346" s="400" t="s">
        <v>108</v>
      </c>
    </row>
    <row r="6347" spans="1:8">
      <c r="A6347" s="661" t="s">
        <v>21341</v>
      </c>
    </row>
    <row r="6348" spans="1:8">
      <c r="A6348" s="661">
        <v>4335</v>
      </c>
      <c r="B6348" s="668" t="s">
        <v>21343</v>
      </c>
      <c r="D6348" s="406" t="s">
        <v>18987</v>
      </c>
      <c r="E6348" s="657">
        <v>4.7699999999999996</v>
      </c>
      <c r="H6348" s="400" t="s">
        <v>108</v>
      </c>
    </row>
    <row r="6349" spans="1:8">
      <c r="A6349" s="661" t="s">
        <v>21344</v>
      </c>
    </row>
    <row r="6350" spans="1:8">
      <c r="A6350" s="661">
        <v>4334</v>
      </c>
      <c r="B6350" s="668" t="s">
        <v>21345</v>
      </c>
      <c r="D6350" s="406" t="s">
        <v>18987</v>
      </c>
      <c r="E6350" s="657">
        <v>6.54</v>
      </c>
      <c r="H6350" s="400" t="s">
        <v>108</v>
      </c>
    </row>
    <row r="6351" spans="1:8">
      <c r="A6351" s="661" t="s">
        <v>21344</v>
      </c>
    </row>
    <row r="6352" spans="1:8">
      <c r="A6352" s="661">
        <v>4343</v>
      </c>
      <c r="B6352" s="668" t="s">
        <v>3386</v>
      </c>
      <c r="D6352" s="406" t="s">
        <v>18987</v>
      </c>
      <c r="E6352" s="657">
        <v>1.61</v>
      </c>
      <c r="H6352" s="400" t="s">
        <v>108</v>
      </c>
    </row>
    <row r="6353" spans="1:8">
      <c r="A6353" s="661">
        <v>11953</v>
      </c>
      <c r="B6353" s="668" t="s">
        <v>3387</v>
      </c>
      <c r="D6353" s="406" t="s">
        <v>18987</v>
      </c>
      <c r="E6353" s="657">
        <v>1.1200000000000001</v>
      </c>
      <c r="H6353" s="400" t="s">
        <v>108</v>
      </c>
    </row>
    <row r="6354" spans="1:8">
      <c r="A6354" s="661">
        <v>430</v>
      </c>
      <c r="B6354" s="668" t="s">
        <v>21346</v>
      </c>
      <c r="D6354" s="406" t="s">
        <v>18987</v>
      </c>
      <c r="E6354" s="657">
        <v>3.4</v>
      </c>
      <c r="H6354" s="400" t="s">
        <v>108</v>
      </c>
    </row>
    <row r="6355" spans="1:8">
      <c r="A6355" s="661" t="s">
        <v>21347</v>
      </c>
    </row>
    <row r="6356" spans="1:8">
      <c r="A6356" s="661">
        <v>441</v>
      </c>
      <c r="B6356" s="668" t="s">
        <v>21348</v>
      </c>
      <c r="D6356" s="406" t="s">
        <v>18987</v>
      </c>
      <c r="E6356" s="657">
        <v>3.74</v>
      </c>
      <c r="H6356" s="400" t="s">
        <v>108</v>
      </c>
    </row>
    <row r="6357" spans="1:8">
      <c r="A6357" s="661" t="s">
        <v>21347</v>
      </c>
    </row>
    <row r="6358" spans="1:8">
      <c r="A6358" s="661">
        <v>431</v>
      </c>
      <c r="B6358" s="668" t="s">
        <v>21349</v>
      </c>
      <c r="D6358" s="406" t="s">
        <v>18987</v>
      </c>
      <c r="E6358" s="657">
        <v>4.5199999999999996</v>
      </c>
      <c r="H6358" s="400" t="s">
        <v>108</v>
      </c>
    </row>
    <row r="6359" spans="1:8">
      <c r="A6359" s="661" t="s">
        <v>21347</v>
      </c>
    </row>
    <row r="6360" spans="1:8">
      <c r="A6360" s="661">
        <v>432</v>
      </c>
      <c r="B6360" s="668" t="s">
        <v>21350</v>
      </c>
      <c r="D6360" s="406" t="s">
        <v>18987</v>
      </c>
      <c r="E6360" s="657">
        <v>4.99</v>
      </c>
      <c r="H6360" s="400" t="s">
        <v>108</v>
      </c>
    </row>
    <row r="6361" spans="1:8">
      <c r="A6361" s="661" t="s">
        <v>21347</v>
      </c>
    </row>
    <row r="6362" spans="1:8">
      <c r="A6362" s="661">
        <v>429</v>
      </c>
      <c r="B6362" s="668" t="s">
        <v>21351</v>
      </c>
      <c r="D6362" s="406" t="s">
        <v>18987</v>
      </c>
      <c r="E6362" s="657">
        <v>6.73</v>
      </c>
      <c r="H6362" s="400" t="s">
        <v>108</v>
      </c>
    </row>
    <row r="6363" spans="1:8">
      <c r="A6363" s="661" t="s">
        <v>21352</v>
      </c>
    </row>
    <row r="6364" spans="1:8">
      <c r="A6364" s="661">
        <v>439</v>
      </c>
      <c r="B6364" s="668" t="s">
        <v>21351</v>
      </c>
      <c r="D6364" s="406" t="s">
        <v>18987</v>
      </c>
      <c r="E6364" s="657">
        <v>5.73</v>
      </c>
      <c r="H6364" s="400" t="s">
        <v>108</v>
      </c>
    </row>
    <row r="6365" spans="1:8">
      <c r="A6365" s="661" t="s">
        <v>21347</v>
      </c>
    </row>
    <row r="6366" spans="1:8">
      <c r="A6366" s="661">
        <v>433</v>
      </c>
      <c r="B6366" s="668" t="s">
        <v>21353</v>
      </c>
      <c r="D6366" s="406" t="s">
        <v>18987</v>
      </c>
      <c r="E6366" s="657">
        <v>6.69</v>
      </c>
      <c r="H6366" s="400" t="s">
        <v>108</v>
      </c>
    </row>
    <row r="6367" spans="1:8">
      <c r="A6367" s="661" t="s">
        <v>21347</v>
      </c>
    </row>
    <row r="6368" spans="1:8">
      <c r="A6368" s="661">
        <v>437</v>
      </c>
      <c r="B6368" s="668" t="s">
        <v>21354</v>
      </c>
      <c r="D6368" s="406" t="s">
        <v>18987</v>
      </c>
      <c r="E6368" s="657">
        <v>8.89</v>
      </c>
      <c r="H6368" s="400" t="s">
        <v>108</v>
      </c>
    </row>
    <row r="6369" spans="1:8">
      <c r="A6369" s="661" t="s">
        <v>21352</v>
      </c>
    </row>
    <row r="6370" spans="1:8">
      <c r="A6370" s="661">
        <v>11790</v>
      </c>
      <c r="B6370" s="668" t="s">
        <v>21355</v>
      </c>
      <c r="D6370" s="406" t="s">
        <v>18987</v>
      </c>
      <c r="E6370" s="657">
        <v>10.09</v>
      </c>
      <c r="H6370" s="400" t="s">
        <v>108</v>
      </c>
    </row>
    <row r="6371" spans="1:8">
      <c r="A6371" s="661" t="s">
        <v>21347</v>
      </c>
    </row>
    <row r="6372" spans="1:8">
      <c r="A6372" s="661">
        <v>428</v>
      </c>
      <c r="B6372" s="668" t="s">
        <v>21356</v>
      </c>
      <c r="D6372" s="406" t="s">
        <v>18991</v>
      </c>
      <c r="E6372" s="657">
        <v>10.97</v>
      </c>
      <c r="H6372" s="400" t="s">
        <v>108</v>
      </c>
    </row>
    <row r="6373" spans="1:8">
      <c r="A6373" s="661" t="s">
        <v>21357</v>
      </c>
    </row>
    <row r="6374" spans="1:8">
      <c r="A6374" s="661">
        <v>4384</v>
      </c>
      <c r="B6374" s="668" t="s">
        <v>3388</v>
      </c>
      <c r="D6374" s="406" t="s">
        <v>18987</v>
      </c>
      <c r="E6374" s="657">
        <v>7.79</v>
      </c>
      <c r="H6374" s="400" t="s">
        <v>108</v>
      </c>
    </row>
    <row r="6375" spans="1:8">
      <c r="A6375" s="661" t="s">
        <v>21320</v>
      </c>
    </row>
    <row r="6376" spans="1:8">
      <c r="A6376" s="661">
        <v>4351</v>
      </c>
      <c r="B6376" s="668" t="s">
        <v>21358</v>
      </c>
      <c r="D6376" s="406" t="s">
        <v>18987</v>
      </c>
      <c r="E6376" s="657">
        <v>1.44</v>
      </c>
      <c r="H6376" s="400" t="s">
        <v>108</v>
      </c>
    </row>
    <row r="6377" spans="1:8">
      <c r="A6377" s="661" t="s">
        <v>19024</v>
      </c>
    </row>
    <row r="6378" spans="1:8">
      <c r="A6378" s="661" t="s">
        <v>19067</v>
      </c>
      <c r="H6378" s="400" t="s">
        <v>19068</v>
      </c>
    </row>
    <row r="6379" spans="1:8">
      <c r="A6379" s="661" t="s">
        <v>19069</v>
      </c>
    </row>
    <row r="6380" spans="1:8">
      <c r="A6380" s="661" t="s">
        <v>19070</v>
      </c>
    </row>
    <row r="6381" spans="1:8">
      <c r="A6381" s="661" t="s">
        <v>19071</v>
      </c>
    </row>
    <row r="6382" spans="1:8">
      <c r="A6382" s="661" t="s">
        <v>19072</v>
      </c>
    </row>
    <row r="6383" spans="1:8">
      <c r="A6383" s="661" t="s">
        <v>19073</v>
      </c>
    </row>
    <row r="6384" spans="1:8">
      <c r="A6384" s="661" t="s">
        <v>19074</v>
      </c>
      <c r="C6384" s="406" t="s">
        <v>19115</v>
      </c>
    </row>
    <row r="6385" spans="1:8">
      <c r="A6385" s="661" t="s">
        <v>19075</v>
      </c>
      <c r="D6385" s="406" t="s">
        <v>19077</v>
      </c>
      <c r="F6385" s="400" t="s">
        <v>19078</v>
      </c>
      <c r="H6385" s="400" t="s">
        <v>19076</v>
      </c>
    </row>
    <row r="6386" spans="1:8">
      <c r="A6386" s="661" t="s">
        <v>19079</v>
      </c>
      <c r="B6386" s="668" t="s">
        <v>19080</v>
      </c>
      <c r="D6386" s="406" t="s">
        <v>19081</v>
      </c>
      <c r="E6386" s="657" t="s">
        <v>19082</v>
      </c>
    </row>
    <row r="6387" spans="1:8">
      <c r="D6387" s="406" t="s">
        <v>19083</v>
      </c>
      <c r="E6387" s="657" t="s">
        <v>19084</v>
      </c>
    </row>
    <row r="6388" spans="1:8">
      <c r="A6388" s="661" t="s">
        <v>21359</v>
      </c>
    </row>
    <row r="6389" spans="1:8">
      <c r="A6389" s="661">
        <v>11054</v>
      </c>
      <c r="B6389" s="668" t="s">
        <v>3389</v>
      </c>
      <c r="D6389" s="406" t="s">
        <v>18987</v>
      </c>
      <c r="E6389" s="657">
        <v>0.02</v>
      </c>
      <c r="H6389" s="400" t="s">
        <v>108</v>
      </c>
    </row>
    <row r="6390" spans="1:8">
      <c r="A6390" s="661">
        <v>11055</v>
      </c>
      <c r="B6390" s="668" t="s">
        <v>3390</v>
      </c>
      <c r="D6390" s="406" t="s">
        <v>18987</v>
      </c>
      <c r="E6390" s="657">
        <v>0.03</v>
      </c>
      <c r="H6390" s="400" t="s">
        <v>108</v>
      </c>
    </row>
    <row r="6391" spans="1:8">
      <c r="A6391" s="661">
        <v>11056</v>
      </c>
      <c r="B6391" s="668" t="s">
        <v>150</v>
      </c>
      <c r="D6391" s="406" t="s">
        <v>18987</v>
      </c>
      <c r="E6391" s="657">
        <v>0.03</v>
      </c>
      <c r="H6391" s="400" t="s">
        <v>108</v>
      </c>
    </row>
    <row r="6392" spans="1:8">
      <c r="A6392" s="661">
        <v>11057</v>
      </c>
      <c r="B6392" s="668" t="s">
        <v>3391</v>
      </c>
      <c r="D6392" s="406" t="s">
        <v>18987</v>
      </c>
      <c r="E6392" s="657">
        <v>7.0000000000000007E-2</v>
      </c>
      <c r="H6392" s="400" t="s">
        <v>108</v>
      </c>
    </row>
    <row r="6393" spans="1:8">
      <c r="A6393" s="661">
        <v>11059</v>
      </c>
      <c r="B6393" s="668" t="s">
        <v>3392</v>
      </c>
      <c r="D6393" s="406" t="s">
        <v>18987</v>
      </c>
      <c r="E6393" s="657">
        <v>0.14000000000000001</v>
      </c>
      <c r="H6393" s="400" t="s">
        <v>108</v>
      </c>
    </row>
    <row r="6394" spans="1:8">
      <c r="A6394" s="661">
        <v>11058</v>
      </c>
      <c r="B6394" s="668" t="s">
        <v>3393</v>
      </c>
      <c r="D6394" s="406" t="s">
        <v>18987</v>
      </c>
      <c r="E6394" s="657">
        <v>0.19</v>
      </c>
      <c r="H6394" s="400" t="s">
        <v>108</v>
      </c>
    </row>
    <row r="6395" spans="1:8">
      <c r="A6395" s="661">
        <v>4354</v>
      </c>
      <c r="B6395" s="668" t="s">
        <v>3394</v>
      </c>
      <c r="C6395" s="406" t="s">
        <v>108</v>
      </c>
      <c r="D6395" s="406" t="s">
        <v>18987</v>
      </c>
      <c r="E6395" s="657">
        <v>0.77</v>
      </c>
    </row>
    <row r="6396" spans="1:8">
      <c r="A6396" s="661">
        <v>4380</v>
      </c>
      <c r="B6396" s="668" t="s">
        <v>3395</v>
      </c>
      <c r="D6396" s="406" t="s">
        <v>18987</v>
      </c>
      <c r="E6396" s="657">
        <v>0.63</v>
      </c>
      <c r="H6396" s="400" t="s">
        <v>108</v>
      </c>
    </row>
    <row r="6397" spans="1:8">
      <c r="A6397" s="661">
        <v>4299</v>
      </c>
      <c r="B6397" s="668" t="s">
        <v>21360</v>
      </c>
      <c r="D6397" s="406" t="s">
        <v>18991</v>
      </c>
      <c r="E6397" s="657">
        <v>0.6</v>
      </c>
      <c r="H6397" s="400" t="s">
        <v>108</v>
      </c>
    </row>
    <row r="6398" spans="1:8">
      <c r="A6398" s="661" t="s">
        <v>21361</v>
      </c>
    </row>
    <row r="6399" spans="1:8">
      <c r="A6399" s="661">
        <v>4304</v>
      </c>
      <c r="B6399" s="668" t="s">
        <v>21362</v>
      </c>
      <c r="D6399" s="406" t="s">
        <v>18987</v>
      </c>
      <c r="E6399" s="657">
        <v>0.81</v>
      </c>
      <c r="H6399" s="400" t="s">
        <v>108</v>
      </c>
    </row>
    <row r="6400" spans="1:8">
      <c r="A6400" s="661" t="s">
        <v>21361</v>
      </c>
    </row>
    <row r="6401" spans="1:8">
      <c r="A6401" s="661">
        <v>4305</v>
      </c>
      <c r="B6401" s="668" t="s">
        <v>21363</v>
      </c>
      <c r="D6401" s="406" t="s">
        <v>18987</v>
      </c>
      <c r="E6401" s="657">
        <v>0.95</v>
      </c>
      <c r="H6401" s="400" t="s">
        <v>108</v>
      </c>
    </row>
    <row r="6402" spans="1:8">
      <c r="A6402" s="661" t="s">
        <v>21361</v>
      </c>
    </row>
    <row r="6403" spans="1:8">
      <c r="A6403" s="661">
        <v>4306</v>
      </c>
      <c r="B6403" s="668" t="s">
        <v>21364</v>
      </c>
      <c r="D6403" s="406" t="s">
        <v>18987</v>
      </c>
      <c r="E6403" s="657">
        <v>1.1000000000000001</v>
      </c>
      <c r="H6403" s="400" t="s">
        <v>108</v>
      </c>
    </row>
    <row r="6404" spans="1:8">
      <c r="A6404" s="661" t="s">
        <v>21361</v>
      </c>
    </row>
    <row r="6405" spans="1:8">
      <c r="A6405" s="661">
        <v>4308</v>
      </c>
      <c r="B6405" s="668" t="s">
        <v>21365</v>
      </c>
      <c r="D6405" s="406" t="s">
        <v>18987</v>
      </c>
      <c r="E6405" s="657">
        <v>2.2799999999999998</v>
      </c>
      <c r="H6405" s="400" t="s">
        <v>108</v>
      </c>
    </row>
    <row r="6406" spans="1:8">
      <c r="A6406" s="661" t="s">
        <v>21361</v>
      </c>
    </row>
    <row r="6407" spans="1:8">
      <c r="A6407" s="661">
        <v>4302</v>
      </c>
      <c r="B6407" s="668" t="s">
        <v>21366</v>
      </c>
      <c r="D6407" s="406" t="s">
        <v>18987</v>
      </c>
      <c r="E6407" s="657">
        <v>1.71</v>
      </c>
      <c r="H6407" s="400" t="s">
        <v>108</v>
      </c>
    </row>
    <row r="6408" spans="1:8">
      <c r="A6408" s="661" t="s">
        <v>21361</v>
      </c>
    </row>
    <row r="6409" spans="1:8">
      <c r="A6409" s="661">
        <v>4300</v>
      </c>
      <c r="B6409" s="668" t="s">
        <v>21367</v>
      </c>
      <c r="D6409" s="406" t="s">
        <v>18987</v>
      </c>
      <c r="E6409" s="657">
        <v>0.4</v>
      </c>
      <c r="H6409" s="400" t="s">
        <v>108</v>
      </c>
    </row>
    <row r="6410" spans="1:8">
      <c r="A6410" s="661" t="s">
        <v>21368</v>
      </c>
    </row>
    <row r="6411" spans="1:8">
      <c r="A6411" s="661">
        <v>4301</v>
      </c>
      <c r="B6411" s="668" t="s">
        <v>21369</v>
      </c>
      <c r="D6411" s="406" t="s">
        <v>18987</v>
      </c>
      <c r="E6411" s="657">
        <v>0.49</v>
      </c>
      <c r="H6411" s="400" t="s">
        <v>108</v>
      </c>
    </row>
    <row r="6412" spans="1:8">
      <c r="A6412" s="661" t="s">
        <v>21368</v>
      </c>
    </row>
    <row r="6413" spans="1:8">
      <c r="A6413" s="661">
        <v>4320</v>
      </c>
      <c r="B6413" s="668" t="s">
        <v>21370</v>
      </c>
      <c r="D6413" s="406" t="s">
        <v>18987</v>
      </c>
      <c r="E6413" s="657">
        <v>1.51</v>
      </c>
      <c r="H6413" s="400" t="s">
        <v>108</v>
      </c>
    </row>
    <row r="6414" spans="1:8">
      <c r="A6414" s="661" t="s">
        <v>21371</v>
      </c>
    </row>
    <row r="6415" spans="1:8">
      <c r="A6415" s="661">
        <v>4318</v>
      </c>
      <c r="B6415" s="668" t="s">
        <v>21372</v>
      </c>
      <c r="D6415" s="406" t="s">
        <v>18987</v>
      </c>
      <c r="E6415" s="657">
        <v>0.73</v>
      </c>
      <c r="H6415" s="400" t="s">
        <v>108</v>
      </c>
    </row>
    <row r="6416" spans="1:8">
      <c r="A6416" s="661" t="s">
        <v>21373</v>
      </c>
    </row>
    <row r="6417" spans="1:8">
      <c r="A6417" s="661">
        <v>40577</v>
      </c>
      <c r="B6417" s="668" t="s">
        <v>21374</v>
      </c>
      <c r="D6417" s="406" t="s">
        <v>18987</v>
      </c>
      <c r="E6417" s="657">
        <v>7.12</v>
      </c>
      <c r="H6417" s="400" t="s">
        <v>270</v>
      </c>
    </row>
    <row r="6418" spans="1:8">
      <c r="A6418" s="661" t="s">
        <v>19468</v>
      </c>
    </row>
    <row r="6419" spans="1:8">
      <c r="A6419" s="661">
        <v>11962</v>
      </c>
      <c r="B6419" s="668" t="s">
        <v>3396</v>
      </c>
      <c r="D6419" s="406" t="s">
        <v>18987</v>
      </c>
      <c r="E6419" s="657">
        <v>7.0000000000000007E-2</v>
      </c>
      <c r="H6419" s="400" t="s">
        <v>108</v>
      </c>
    </row>
    <row r="6420" spans="1:8">
      <c r="A6420" s="661">
        <v>4332</v>
      </c>
      <c r="B6420" s="668" t="s">
        <v>3397</v>
      </c>
      <c r="D6420" s="406" t="s">
        <v>18987</v>
      </c>
      <c r="E6420" s="657">
        <v>0.37</v>
      </c>
      <c r="H6420" s="400" t="s">
        <v>108</v>
      </c>
    </row>
    <row r="6421" spans="1:8">
      <c r="A6421" s="661">
        <v>4331</v>
      </c>
      <c r="B6421" s="668" t="s">
        <v>21375</v>
      </c>
      <c r="D6421" s="406" t="s">
        <v>18987</v>
      </c>
      <c r="E6421" s="657">
        <v>1.42</v>
      </c>
      <c r="H6421" s="400" t="s">
        <v>108</v>
      </c>
    </row>
    <row r="6422" spans="1:8">
      <c r="A6422" s="661" t="s">
        <v>19510</v>
      </c>
    </row>
    <row r="6423" spans="1:8">
      <c r="A6423" s="661">
        <v>4336</v>
      </c>
      <c r="B6423" s="668" t="s">
        <v>21376</v>
      </c>
      <c r="D6423" s="406" t="s">
        <v>18987</v>
      </c>
      <c r="E6423" s="657">
        <v>1.81</v>
      </c>
      <c r="H6423" s="400" t="s">
        <v>108</v>
      </c>
    </row>
    <row r="6424" spans="1:8">
      <c r="A6424" s="661" t="s">
        <v>21377</v>
      </c>
    </row>
    <row r="6425" spans="1:8">
      <c r="A6425" s="661">
        <v>13294</v>
      </c>
      <c r="B6425" s="668" t="s">
        <v>21378</v>
      </c>
      <c r="D6425" s="406" t="s">
        <v>18987</v>
      </c>
      <c r="E6425" s="657">
        <v>0.52</v>
      </c>
      <c r="H6425" s="400" t="s">
        <v>108</v>
      </c>
    </row>
    <row r="6426" spans="1:8">
      <c r="A6426" s="661" t="s">
        <v>21379</v>
      </c>
    </row>
    <row r="6427" spans="1:8">
      <c r="A6427" s="661">
        <v>11948</v>
      </c>
      <c r="B6427" s="668" t="s">
        <v>21380</v>
      </c>
      <c r="D6427" s="406" t="s">
        <v>18987</v>
      </c>
      <c r="E6427" s="657">
        <v>0.23</v>
      </c>
      <c r="H6427" s="400" t="s">
        <v>108</v>
      </c>
    </row>
    <row r="6428" spans="1:8">
      <c r="A6428" s="661" t="s">
        <v>21381</v>
      </c>
    </row>
    <row r="6429" spans="1:8">
      <c r="A6429" s="661">
        <v>4382</v>
      </c>
      <c r="B6429" s="668" t="s">
        <v>21380</v>
      </c>
      <c r="D6429" s="406" t="s">
        <v>18987</v>
      </c>
      <c r="E6429" s="657">
        <v>0.39</v>
      </c>
      <c r="H6429" s="400" t="s">
        <v>108</v>
      </c>
    </row>
    <row r="6430" spans="1:8">
      <c r="A6430" s="661" t="s">
        <v>21379</v>
      </c>
    </row>
    <row r="6431" spans="1:8">
      <c r="A6431" s="661">
        <v>40843</v>
      </c>
      <c r="B6431" s="668" t="s">
        <v>21382</v>
      </c>
      <c r="D6431" s="406" t="s">
        <v>18987</v>
      </c>
      <c r="E6431" s="657">
        <v>19.59</v>
      </c>
      <c r="H6431" s="400" t="s">
        <v>270</v>
      </c>
    </row>
    <row r="6432" spans="1:8">
      <c r="A6432" s="661" t="s">
        <v>21383</v>
      </c>
    </row>
    <row r="6433" spans="1:8">
      <c r="A6433" s="661">
        <v>40580</v>
      </c>
      <c r="B6433" s="668" t="s">
        <v>21384</v>
      </c>
      <c r="D6433" s="406" t="s">
        <v>18987</v>
      </c>
      <c r="E6433" s="657">
        <v>23.54</v>
      </c>
      <c r="H6433" s="400" t="s">
        <v>270</v>
      </c>
    </row>
    <row r="6434" spans="1:8">
      <c r="A6434" s="661" t="s">
        <v>20004</v>
      </c>
    </row>
    <row r="6435" spans="1:8">
      <c r="A6435" s="661">
        <v>40578</v>
      </c>
      <c r="B6435" s="668" t="s">
        <v>21385</v>
      </c>
      <c r="D6435" s="406" t="s">
        <v>18987</v>
      </c>
      <c r="E6435" s="657">
        <v>49.05</v>
      </c>
      <c r="H6435" s="400" t="s">
        <v>270</v>
      </c>
    </row>
    <row r="6436" spans="1:8">
      <c r="A6436" s="661" t="s">
        <v>20004</v>
      </c>
    </row>
    <row r="6437" spans="1:8">
      <c r="A6437" s="661">
        <v>40579</v>
      </c>
      <c r="B6437" s="668" t="s">
        <v>21386</v>
      </c>
      <c r="D6437" s="406" t="s">
        <v>18987</v>
      </c>
      <c r="E6437" s="657">
        <v>20.62</v>
      </c>
      <c r="F6437" s="400" t="s">
        <v>270</v>
      </c>
    </row>
    <row r="6438" spans="1:8">
      <c r="A6438" s="661" t="s">
        <v>20004</v>
      </c>
    </row>
    <row r="6439" spans="1:8">
      <c r="A6439" s="661">
        <v>4386</v>
      </c>
      <c r="B6439" s="668" t="s">
        <v>21387</v>
      </c>
      <c r="D6439" s="406" t="s">
        <v>18987</v>
      </c>
      <c r="E6439" s="657">
        <v>64.63</v>
      </c>
      <c r="H6439" s="400" t="s">
        <v>112</v>
      </c>
    </row>
    <row r="6440" spans="1:8">
      <c r="A6440" s="661" t="s">
        <v>21388</v>
      </c>
    </row>
    <row r="6441" spans="1:8">
      <c r="A6441" s="661">
        <v>4385</v>
      </c>
      <c r="B6441" s="668" t="s">
        <v>21387</v>
      </c>
      <c r="D6441" s="406" t="s">
        <v>18991</v>
      </c>
      <c r="E6441" s="657">
        <v>1528.57</v>
      </c>
      <c r="H6441" s="400" t="s">
        <v>258</v>
      </c>
    </row>
    <row r="6442" spans="1:8">
      <c r="A6442" s="661" t="s">
        <v>21388</v>
      </c>
    </row>
    <row r="6443" spans="1:8">
      <c r="A6443" s="661">
        <v>38397</v>
      </c>
      <c r="B6443" s="668" t="s">
        <v>21389</v>
      </c>
      <c r="C6443" s="406" t="s">
        <v>118</v>
      </c>
      <c r="D6443" s="406" t="s">
        <v>18987</v>
      </c>
      <c r="E6443" s="657">
        <v>3.15</v>
      </c>
    </row>
    <row r="6444" spans="1:8">
      <c r="A6444" s="661" t="s">
        <v>19024</v>
      </c>
    </row>
    <row r="6445" spans="1:8">
      <c r="A6445" s="661" t="s">
        <v>19067</v>
      </c>
      <c r="H6445" s="400" t="s">
        <v>19068</v>
      </c>
    </row>
    <row r="6446" spans="1:8">
      <c r="A6446" s="661" t="s">
        <v>19069</v>
      </c>
    </row>
    <row r="6447" spans="1:8">
      <c r="A6447" s="661" t="s">
        <v>19070</v>
      </c>
    </row>
    <row r="6448" spans="1:8">
      <c r="A6448" s="661" t="s">
        <v>19071</v>
      </c>
    </row>
    <row r="6449" spans="1:8">
      <c r="A6449" s="661" t="s">
        <v>19072</v>
      </c>
    </row>
    <row r="6450" spans="1:8">
      <c r="A6450" s="661" t="s">
        <v>19073</v>
      </c>
    </row>
    <row r="6451" spans="1:8">
      <c r="A6451" s="661" t="s">
        <v>19074</v>
      </c>
      <c r="C6451" s="406" t="s">
        <v>19115</v>
      </c>
    </row>
    <row r="6452" spans="1:8">
      <c r="A6452" s="661" t="s">
        <v>19075</v>
      </c>
      <c r="D6452" s="406" t="s">
        <v>19077</v>
      </c>
      <c r="F6452" s="400" t="s">
        <v>19078</v>
      </c>
      <c r="H6452" s="400" t="s">
        <v>19076</v>
      </c>
    </row>
    <row r="6453" spans="1:8">
      <c r="A6453" s="661" t="s">
        <v>19079</v>
      </c>
      <c r="B6453" s="668" t="s">
        <v>19080</v>
      </c>
      <c r="D6453" s="406" t="s">
        <v>19081</v>
      </c>
      <c r="E6453" s="657" t="s">
        <v>19082</v>
      </c>
    </row>
    <row r="6454" spans="1:8">
      <c r="D6454" s="406" t="s">
        <v>19083</v>
      </c>
      <c r="E6454" s="657" t="s">
        <v>19084</v>
      </c>
    </row>
    <row r="6455" spans="1:8">
      <c r="A6455" s="661">
        <v>20079</v>
      </c>
      <c r="B6455" s="668" t="s">
        <v>21390</v>
      </c>
      <c r="D6455" s="406" t="s">
        <v>18987</v>
      </c>
      <c r="E6455" s="657">
        <v>84.37</v>
      </c>
      <c r="H6455" s="400" t="s">
        <v>108</v>
      </c>
    </row>
    <row r="6456" spans="1:8">
      <c r="A6456" s="661" t="s">
        <v>21391</v>
      </c>
    </row>
    <row r="6457" spans="1:8">
      <c r="A6457" s="661">
        <v>20078</v>
      </c>
      <c r="B6457" s="668" t="s">
        <v>21390</v>
      </c>
      <c r="D6457" s="406" t="s">
        <v>18987</v>
      </c>
      <c r="E6457" s="657">
        <v>13.52</v>
      </c>
      <c r="H6457" s="400" t="s">
        <v>108</v>
      </c>
    </row>
    <row r="6458" spans="1:8">
      <c r="A6458" s="661" t="s">
        <v>21392</v>
      </c>
    </row>
    <row r="6459" spans="1:8">
      <c r="A6459" s="661">
        <v>39897</v>
      </c>
      <c r="B6459" s="668" t="s">
        <v>3398</v>
      </c>
      <c r="C6459" s="406" t="s">
        <v>3399</v>
      </c>
      <c r="D6459" s="406" t="s">
        <v>18987</v>
      </c>
      <c r="E6459" s="657">
        <v>28.49</v>
      </c>
    </row>
    <row r="6460" spans="1:8">
      <c r="A6460" s="661">
        <v>118</v>
      </c>
      <c r="B6460" s="668" t="s">
        <v>3400</v>
      </c>
      <c r="D6460" s="406" t="s">
        <v>18987</v>
      </c>
      <c r="E6460" s="657">
        <v>51.13</v>
      </c>
      <c r="H6460" s="400" t="s">
        <v>108</v>
      </c>
    </row>
    <row r="6461" spans="1:8">
      <c r="A6461" s="661">
        <v>4396</v>
      </c>
      <c r="B6461" s="668" t="s">
        <v>21393</v>
      </c>
      <c r="D6461" s="406" t="s">
        <v>18991</v>
      </c>
      <c r="E6461" s="657">
        <v>91.03</v>
      </c>
      <c r="H6461" s="400" t="s">
        <v>112</v>
      </c>
    </row>
    <row r="6462" spans="1:8">
      <c r="A6462" s="661" t="s">
        <v>21394</v>
      </c>
    </row>
    <row r="6463" spans="1:8">
      <c r="A6463" s="661">
        <v>36881</v>
      </c>
      <c r="B6463" s="668" t="s">
        <v>3401</v>
      </c>
      <c r="D6463" s="406" t="s">
        <v>18987</v>
      </c>
      <c r="E6463" s="657">
        <v>81.34</v>
      </c>
      <c r="H6463" s="400" t="s">
        <v>112</v>
      </c>
    </row>
    <row r="6464" spans="1:8">
      <c r="A6464" s="661">
        <v>36882</v>
      </c>
      <c r="B6464" s="668" t="s">
        <v>3402</v>
      </c>
      <c r="D6464" s="406" t="s">
        <v>18987</v>
      </c>
      <c r="E6464" s="657">
        <v>94.9</v>
      </c>
      <c r="H6464" s="400" t="s">
        <v>112</v>
      </c>
    </row>
    <row r="6465" spans="1:8">
      <c r="A6465" s="661">
        <v>4397</v>
      </c>
      <c r="B6465" s="668" t="s">
        <v>21395</v>
      </c>
      <c r="D6465" s="406" t="s">
        <v>18987</v>
      </c>
      <c r="E6465" s="657">
        <v>147.61000000000001</v>
      </c>
      <c r="H6465" s="400" t="s">
        <v>112</v>
      </c>
    </row>
    <row r="6466" spans="1:8">
      <c r="A6466" s="661" t="s">
        <v>6214</v>
      </c>
    </row>
    <row r="6467" spans="1:8">
      <c r="A6467" s="661">
        <v>34754</v>
      </c>
      <c r="B6467" s="668" t="s">
        <v>21396</v>
      </c>
      <c r="D6467" s="406" t="s">
        <v>18987</v>
      </c>
      <c r="E6467" s="657">
        <v>273.33</v>
      </c>
      <c r="H6467" s="400" t="s">
        <v>112</v>
      </c>
    </row>
    <row r="6468" spans="1:8">
      <c r="A6468" s="661" t="s">
        <v>21397</v>
      </c>
    </row>
    <row r="6469" spans="1:8">
      <c r="A6469" s="661">
        <v>25962</v>
      </c>
      <c r="B6469" s="668" t="s">
        <v>21398</v>
      </c>
      <c r="D6469" s="406" t="s">
        <v>18987</v>
      </c>
      <c r="E6469" s="657">
        <v>173.12</v>
      </c>
      <c r="F6469" s="400" t="s">
        <v>112</v>
      </c>
    </row>
    <row r="6470" spans="1:8">
      <c r="A6470" s="661" t="s">
        <v>21399</v>
      </c>
    </row>
    <row r="6471" spans="1:8">
      <c r="A6471" s="661" t="s">
        <v>8582</v>
      </c>
    </row>
    <row r="6472" spans="1:8">
      <c r="A6472" s="661">
        <v>34752</v>
      </c>
      <c r="B6472" s="668" t="s">
        <v>21400</v>
      </c>
      <c r="D6472" s="406" t="s">
        <v>18987</v>
      </c>
      <c r="E6472" s="657">
        <v>304.86</v>
      </c>
      <c r="H6472" s="400" t="s">
        <v>112</v>
      </c>
    </row>
    <row r="6473" spans="1:8">
      <c r="A6473" s="661" t="s">
        <v>21401</v>
      </c>
    </row>
    <row r="6474" spans="1:8">
      <c r="A6474" s="661">
        <v>4751</v>
      </c>
      <c r="B6474" s="668" t="s">
        <v>3403</v>
      </c>
      <c r="D6474" s="406" t="s">
        <v>18987</v>
      </c>
      <c r="E6474" s="657">
        <v>15.47</v>
      </c>
    </row>
    <row r="6475" spans="1:8">
      <c r="A6475" s="661">
        <v>41066</v>
      </c>
      <c r="B6475" s="668" t="s">
        <v>21402</v>
      </c>
      <c r="D6475" s="406" t="s">
        <v>18987</v>
      </c>
      <c r="E6475" s="657">
        <v>2727.65</v>
      </c>
    </row>
    <row r="6476" spans="1:8">
      <c r="A6476" s="661">
        <v>13186</v>
      </c>
      <c r="B6476" s="668" t="s">
        <v>3404</v>
      </c>
      <c r="D6476" s="406" t="s">
        <v>18987</v>
      </c>
      <c r="E6476" s="657">
        <v>90.91</v>
      </c>
      <c r="F6476" s="400" t="s">
        <v>128</v>
      </c>
    </row>
    <row r="6477" spans="1:8">
      <c r="A6477" s="661">
        <v>20205</v>
      </c>
      <c r="B6477" s="668" t="s">
        <v>3405</v>
      </c>
      <c r="C6477" s="406" t="s">
        <v>121</v>
      </c>
      <c r="D6477" s="406" t="s">
        <v>18987</v>
      </c>
      <c r="E6477" s="657">
        <v>1.26</v>
      </c>
    </row>
    <row r="6478" spans="1:8">
      <c r="A6478" s="661">
        <v>20206</v>
      </c>
      <c r="B6478" s="668" t="s">
        <v>3406</v>
      </c>
      <c r="C6478" s="406" t="s">
        <v>121</v>
      </c>
      <c r="D6478" s="406" t="s">
        <v>18987</v>
      </c>
      <c r="E6478" s="657">
        <v>4.26</v>
      </c>
    </row>
    <row r="6479" spans="1:8">
      <c r="A6479" s="661">
        <v>20208</v>
      </c>
      <c r="B6479" s="668" t="s">
        <v>3407</v>
      </c>
      <c r="C6479" s="406" t="s">
        <v>121</v>
      </c>
      <c r="D6479" s="406" t="s">
        <v>18987</v>
      </c>
      <c r="E6479" s="657">
        <v>48.01</v>
      </c>
    </row>
    <row r="6480" spans="1:8">
      <c r="A6480" s="661">
        <v>20209</v>
      </c>
      <c r="B6480" s="668" t="s">
        <v>203</v>
      </c>
      <c r="C6480" s="406" t="s">
        <v>121</v>
      </c>
      <c r="D6480" s="406" t="s">
        <v>18987</v>
      </c>
      <c r="E6480" s="657">
        <v>12</v>
      </c>
    </row>
    <row r="6481" spans="1:8">
      <c r="A6481" s="661">
        <v>20211</v>
      </c>
      <c r="B6481" s="668" t="s">
        <v>3408</v>
      </c>
      <c r="C6481" s="406" t="s">
        <v>121</v>
      </c>
      <c r="D6481" s="406" t="s">
        <v>18987</v>
      </c>
      <c r="E6481" s="657">
        <v>24.01</v>
      </c>
    </row>
    <row r="6482" spans="1:8">
      <c r="A6482" s="661">
        <v>20204</v>
      </c>
      <c r="B6482" s="668" t="s">
        <v>3409</v>
      </c>
      <c r="C6482" s="406" t="s">
        <v>121</v>
      </c>
      <c r="D6482" s="406" t="s">
        <v>18987</v>
      </c>
      <c r="E6482" s="657">
        <v>36.799999999999997</v>
      </c>
    </row>
    <row r="6483" spans="1:8">
      <c r="A6483" s="661">
        <v>20213</v>
      </c>
      <c r="B6483" s="668" t="s">
        <v>3410</v>
      </c>
      <c r="C6483" s="406" t="s">
        <v>121</v>
      </c>
      <c r="D6483" s="406" t="s">
        <v>18987</v>
      </c>
      <c r="E6483" s="657">
        <v>13.97</v>
      </c>
    </row>
    <row r="6484" spans="1:8">
      <c r="A6484" s="661">
        <v>11844</v>
      </c>
      <c r="B6484" s="668" t="s">
        <v>3411</v>
      </c>
      <c r="C6484" s="406" t="s">
        <v>121</v>
      </c>
      <c r="D6484" s="406" t="s">
        <v>18987</v>
      </c>
      <c r="E6484" s="657">
        <v>25.58</v>
      </c>
    </row>
    <row r="6485" spans="1:8">
      <c r="A6485" s="661">
        <v>4433</v>
      </c>
      <c r="B6485" s="668" t="s">
        <v>21403</v>
      </c>
      <c r="D6485" s="406" t="s">
        <v>18987</v>
      </c>
      <c r="E6485" s="657">
        <v>8.43</v>
      </c>
      <c r="H6485" s="400" t="s">
        <v>121</v>
      </c>
    </row>
    <row r="6486" spans="1:8">
      <c r="A6486" s="661" t="s">
        <v>19025</v>
      </c>
    </row>
    <row r="6487" spans="1:8">
      <c r="A6487" s="661">
        <v>4491</v>
      </c>
      <c r="B6487" s="668" t="s">
        <v>120</v>
      </c>
      <c r="D6487" s="406" t="s">
        <v>18987</v>
      </c>
      <c r="E6487" s="657">
        <v>6.24</v>
      </c>
      <c r="H6487" s="400" t="s">
        <v>121</v>
      </c>
    </row>
    <row r="6488" spans="1:8">
      <c r="A6488" s="661">
        <v>4505</v>
      </c>
      <c r="B6488" s="668" t="s">
        <v>3412</v>
      </c>
      <c r="D6488" s="406" t="s">
        <v>18987</v>
      </c>
      <c r="E6488" s="657">
        <v>2.46</v>
      </c>
      <c r="F6488" s="400" t="s">
        <v>121</v>
      </c>
    </row>
    <row r="6489" spans="1:8">
      <c r="A6489" s="661">
        <v>4517</v>
      </c>
      <c r="B6489" s="668" t="s">
        <v>3413</v>
      </c>
      <c r="D6489" s="406" t="s">
        <v>18987</v>
      </c>
      <c r="E6489" s="657">
        <v>0.68</v>
      </c>
      <c r="F6489" s="400" t="s">
        <v>121</v>
      </c>
    </row>
    <row r="6490" spans="1:8">
      <c r="A6490" s="661">
        <v>4448</v>
      </c>
      <c r="B6490" s="668" t="s">
        <v>141</v>
      </c>
      <c r="D6490" s="406" t="s">
        <v>18987</v>
      </c>
      <c r="E6490" s="657">
        <v>11.39</v>
      </c>
      <c r="H6490" s="400" t="s">
        <v>121</v>
      </c>
    </row>
    <row r="6491" spans="1:8">
      <c r="A6491" s="661">
        <v>4119</v>
      </c>
      <c r="B6491" s="668" t="s">
        <v>3414</v>
      </c>
      <c r="C6491" s="406" t="s">
        <v>121</v>
      </c>
      <c r="D6491" s="406" t="s">
        <v>18987</v>
      </c>
      <c r="E6491" s="657">
        <v>2.0499999999999998</v>
      </c>
    </row>
    <row r="6492" spans="1:8">
      <c r="A6492" s="661">
        <v>4115</v>
      </c>
      <c r="B6492" s="668" t="s">
        <v>21404</v>
      </c>
      <c r="D6492" s="406" t="s">
        <v>18991</v>
      </c>
      <c r="E6492" s="657">
        <v>1.36</v>
      </c>
      <c r="H6492" s="400" t="s">
        <v>121</v>
      </c>
    </row>
    <row r="6493" spans="1:8">
      <c r="A6493" s="661" t="s">
        <v>21405</v>
      </c>
    </row>
    <row r="6494" spans="1:8">
      <c r="A6494" s="661">
        <v>21138</v>
      </c>
      <c r="B6494" s="668" t="s">
        <v>21406</v>
      </c>
      <c r="D6494" s="406" t="s">
        <v>18987</v>
      </c>
      <c r="E6494" s="657">
        <v>1.02</v>
      </c>
      <c r="H6494" s="400" t="s">
        <v>121</v>
      </c>
    </row>
    <row r="6495" spans="1:8">
      <c r="A6495" s="661" t="s">
        <v>21407</v>
      </c>
    </row>
    <row r="6496" spans="1:8">
      <c r="A6496" s="661">
        <v>14439</v>
      </c>
      <c r="B6496" s="668" t="s">
        <v>3415</v>
      </c>
      <c r="D6496" s="406" t="s">
        <v>18987</v>
      </c>
      <c r="E6496" s="657">
        <v>1.89</v>
      </c>
      <c r="H6496" s="400" t="s">
        <v>121</v>
      </c>
    </row>
    <row r="6497" spans="1:8">
      <c r="A6497" s="661" t="s">
        <v>21408</v>
      </c>
    </row>
    <row r="6498" spans="1:8">
      <c r="A6498" s="661">
        <v>6194</v>
      </c>
      <c r="B6498" s="668" t="s">
        <v>3416</v>
      </c>
      <c r="D6498" s="406" t="s">
        <v>18987</v>
      </c>
      <c r="E6498" s="657">
        <v>6.25</v>
      </c>
      <c r="F6498" s="400" t="s">
        <v>121</v>
      </c>
    </row>
    <row r="6499" spans="1:8">
      <c r="A6499" s="661">
        <v>4509</v>
      </c>
      <c r="B6499" s="668" t="s">
        <v>3417</v>
      </c>
      <c r="C6499" s="406" t="s">
        <v>121</v>
      </c>
      <c r="D6499" s="406" t="s">
        <v>18987</v>
      </c>
      <c r="E6499" s="657">
        <v>3.2</v>
      </c>
    </row>
    <row r="6500" spans="1:8">
      <c r="A6500" s="661">
        <v>4513</v>
      </c>
      <c r="B6500" s="668" t="s">
        <v>3418</v>
      </c>
      <c r="C6500" s="406" t="s">
        <v>121</v>
      </c>
      <c r="D6500" s="406" t="s">
        <v>18987</v>
      </c>
      <c r="E6500" s="657">
        <v>0.99</v>
      </c>
    </row>
    <row r="6501" spans="1:8">
      <c r="A6501" s="661">
        <v>4512</v>
      </c>
      <c r="B6501" s="668" t="s">
        <v>3419</v>
      </c>
      <c r="C6501" s="406" t="s">
        <v>121</v>
      </c>
      <c r="D6501" s="406" t="s">
        <v>18987</v>
      </c>
      <c r="E6501" s="657">
        <v>1.97</v>
      </c>
    </row>
    <row r="6502" spans="1:8">
      <c r="A6502" s="661">
        <v>4500</v>
      </c>
      <c r="B6502" s="668" t="s">
        <v>3420</v>
      </c>
      <c r="C6502" s="406" t="s">
        <v>121</v>
      </c>
      <c r="D6502" s="406" t="s">
        <v>18987</v>
      </c>
      <c r="E6502" s="657">
        <v>9.67</v>
      </c>
    </row>
    <row r="6503" spans="1:8">
      <c r="A6503" s="661">
        <v>10731</v>
      </c>
      <c r="B6503" s="668" t="s">
        <v>3421</v>
      </c>
      <c r="C6503" s="406" t="s">
        <v>112</v>
      </c>
      <c r="D6503" s="406" t="s">
        <v>18991</v>
      </c>
      <c r="E6503" s="657">
        <v>12</v>
      </c>
    </row>
    <row r="6504" spans="1:8">
      <c r="A6504" s="661">
        <v>4704</v>
      </c>
      <c r="B6504" s="668" t="s">
        <v>3422</v>
      </c>
      <c r="C6504" s="406" t="s">
        <v>112</v>
      </c>
      <c r="D6504" s="406" t="s">
        <v>18987</v>
      </c>
      <c r="E6504" s="657">
        <v>10.82</v>
      </c>
    </row>
    <row r="6505" spans="1:8">
      <c r="A6505" s="661">
        <v>10730</v>
      </c>
      <c r="B6505" s="668" t="s">
        <v>3423</v>
      </c>
      <c r="C6505" s="406" t="s">
        <v>112</v>
      </c>
      <c r="D6505" s="406" t="s">
        <v>18987</v>
      </c>
      <c r="E6505" s="657">
        <v>11.6</v>
      </c>
    </row>
    <row r="6506" spans="1:8">
      <c r="A6506" s="661" t="s">
        <v>19024</v>
      </c>
    </row>
    <row r="6507" spans="1:8">
      <c r="A6507" s="661" t="s">
        <v>19067</v>
      </c>
      <c r="H6507" s="400" t="s">
        <v>19068</v>
      </c>
    </row>
    <row r="6508" spans="1:8">
      <c r="A6508" s="661" t="s">
        <v>19069</v>
      </c>
    </row>
    <row r="6509" spans="1:8">
      <c r="A6509" s="661" t="s">
        <v>19070</v>
      </c>
    </row>
    <row r="6510" spans="1:8">
      <c r="A6510" s="661" t="s">
        <v>19071</v>
      </c>
    </row>
    <row r="6511" spans="1:8">
      <c r="A6511" s="661" t="s">
        <v>19072</v>
      </c>
    </row>
    <row r="6512" spans="1:8">
      <c r="A6512" s="661" t="s">
        <v>19073</v>
      </c>
    </row>
    <row r="6513" spans="1:8">
      <c r="A6513" s="661" t="s">
        <v>19074</v>
      </c>
      <c r="C6513" s="406" t="s">
        <v>19115</v>
      </c>
    </row>
    <row r="6514" spans="1:8">
      <c r="A6514" s="661" t="s">
        <v>19075</v>
      </c>
      <c r="D6514" s="406" t="s">
        <v>19077</v>
      </c>
      <c r="F6514" s="400" t="s">
        <v>19078</v>
      </c>
      <c r="H6514" s="400" t="s">
        <v>19076</v>
      </c>
    </row>
    <row r="6515" spans="1:8">
      <c r="A6515" s="661" t="s">
        <v>19079</v>
      </c>
      <c r="B6515" s="668" t="s">
        <v>19080</v>
      </c>
      <c r="D6515" s="406" t="s">
        <v>19081</v>
      </c>
      <c r="E6515" s="657" t="s">
        <v>19082</v>
      </c>
    </row>
    <row r="6516" spans="1:8">
      <c r="D6516" s="406" t="s">
        <v>19083</v>
      </c>
      <c r="E6516" s="657" t="s">
        <v>19084</v>
      </c>
    </row>
    <row r="6517" spans="1:8">
      <c r="A6517" s="661">
        <v>4729</v>
      </c>
      <c r="B6517" s="668" t="s">
        <v>3424</v>
      </c>
      <c r="D6517" s="406" t="s">
        <v>18987</v>
      </c>
      <c r="E6517" s="657">
        <v>64.22</v>
      </c>
      <c r="H6517" s="400" t="s">
        <v>128</v>
      </c>
    </row>
    <row r="6518" spans="1:8">
      <c r="A6518" s="661">
        <v>4720</v>
      </c>
      <c r="B6518" s="668" t="s">
        <v>21409</v>
      </c>
      <c r="D6518" s="406" t="s">
        <v>18987</v>
      </c>
      <c r="E6518" s="657">
        <v>70.22</v>
      </c>
      <c r="H6518" s="400" t="s">
        <v>128</v>
      </c>
    </row>
    <row r="6519" spans="1:8">
      <c r="A6519" s="661" t="s">
        <v>21410</v>
      </c>
    </row>
    <row r="6520" spans="1:8">
      <c r="A6520" s="661">
        <v>4721</v>
      </c>
      <c r="B6520" s="668" t="s">
        <v>3425</v>
      </c>
      <c r="D6520" s="406" t="s">
        <v>18987</v>
      </c>
      <c r="E6520" s="657">
        <v>55</v>
      </c>
      <c r="F6520" s="400" t="s">
        <v>128</v>
      </c>
    </row>
    <row r="6521" spans="1:8">
      <c r="A6521" s="661">
        <v>4718</v>
      </c>
      <c r="B6521" s="668" t="s">
        <v>3426</v>
      </c>
      <c r="D6521" s="406" t="s">
        <v>18991</v>
      </c>
      <c r="E6521" s="657">
        <v>55</v>
      </c>
      <c r="F6521" s="400" t="s">
        <v>128</v>
      </c>
    </row>
    <row r="6522" spans="1:8">
      <c r="A6522" s="661">
        <v>4722</v>
      </c>
      <c r="B6522" s="668" t="s">
        <v>3427</v>
      </c>
      <c r="D6522" s="406" t="s">
        <v>18987</v>
      </c>
      <c r="E6522" s="657">
        <v>55</v>
      </c>
      <c r="F6522" s="400" t="s">
        <v>128</v>
      </c>
    </row>
    <row r="6523" spans="1:8">
      <c r="A6523" s="661">
        <v>4723</v>
      </c>
      <c r="B6523" s="668" t="s">
        <v>3428</v>
      </c>
      <c r="D6523" s="406" t="s">
        <v>18987</v>
      </c>
      <c r="E6523" s="657">
        <v>60</v>
      </c>
      <c r="F6523" s="400" t="s">
        <v>128</v>
      </c>
    </row>
    <row r="6524" spans="1:8">
      <c r="A6524" s="661">
        <v>4727</v>
      </c>
      <c r="B6524" s="668" t="s">
        <v>3429</v>
      </c>
      <c r="D6524" s="406" t="s">
        <v>18987</v>
      </c>
      <c r="E6524" s="657">
        <v>61.67</v>
      </c>
      <c r="F6524" s="400" t="s">
        <v>128</v>
      </c>
    </row>
    <row r="6525" spans="1:8">
      <c r="A6525" s="661">
        <v>4748</v>
      </c>
      <c r="B6525" s="668" t="s">
        <v>21411</v>
      </c>
      <c r="D6525" s="406" t="s">
        <v>18987</v>
      </c>
      <c r="E6525" s="657">
        <v>59.5</v>
      </c>
      <c r="H6525" s="400" t="s">
        <v>128</v>
      </c>
    </row>
    <row r="6526" spans="1:8">
      <c r="A6526" s="661" t="s">
        <v>21412</v>
      </c>
    </row>
    <row r="6527" spans="1:8">
      <c r="A6527" s="661">
        <v>4730</v>
      </c>
      <c r="B6527" s="668" t="s">
        <v>21413</v>
      </c>
      <c r="D6527" s="406" t="s">
        <v>18987</v>
      </c>
      <c r="E6527" s="657">
        <v>57.5</v>
      </c>
      <c r="F6527" s="400" t="s">
        <v>128</v>
      </c>
    </row>
    <row r="6528" spans="1:8">
      <c r="A6528" s="661" t="s">
        <v>21414</v>
      </c>
    </row>
    <row r="6529" spans="1:8">
      <c r="A6529" s="661">
        <v>10737</v>
      </c>
      <c r="B6529" s="668" t="s">
        <v>21415</v>
      </c>
      <c r="D6529" s="406" t="s">
        <v>18987</v>
      </c>
      <c r="E6529" s="657">
        <v>37.71</v>
      </c>
      <c r="H6529" s="400" t="s">
        <v>112</v>
      </c>
    </row>
    <row r="6530" spans="1:8">
      <c r="A6530" s="661" t="s">
        <v>21416</v>
      </c>
    </row>
    <row r="6531" spans="1:8">
      <c r="A6531" s="661">
        <v>10734</v>
      </c>
      <c r="B6531" s="668" t="s">
        <v>21417</v>
      </c>
      <c r="D6531" s="406" t="s">
        <v>18987</v>
      </c>
      <c r="E6531" s="657">
        <v>22.43</v>
      </c>
      <c r="H6531" s="400" t="s">
        <v>112</v>
      </c>
    </row>
    <row r="6532" spans="1:8">
      <c r="A6532" s="661" t="s">
        <v>21418</v>
      </c>
    </row>
    <row r="6533" spans="1:8">
      <c r="A6533" s="661">
        <v>4717</v>
      </c>
      <c r="B6533" s="668" t="s">
        <v>3430</v>
      </c>
      <c r="C6533" s="406" t="s">
        <v>112</v>
      </c>
      <c r="D6533" s="406" t="s">
        <v>18987</v>
      </c>
      <c r="E6533" s="657">
        <v>43.51</v>
      </c>
    </row>
    <row r="6534" spans="1:8">
      <c r="A6534" s="661">
        <v>4708</v>
      </c>
      <c r="B6534" s="668" t="s">
        <v>3431</v>
      </c>
      <c r="C6534" s="406" t="s">
        <v>112</v>
      </c>
      <c r="D6534" s="406" t="s">
        <v>18987</v>
      </c>
      <c r="E6534" s="657">
        <v>43.51</v>
      </c>
    </row>
    <row r="6535" spans="1:8">
      <c r="A6535" s="661">
        <v>4712</v>
      </c>
      <c r="B6535" s="668" t="s">
        <v>21419</v>
      </c>
      <c r="D6535" s="406" t="s">
        <v>18987</v>
      </c>
      <c r="E6535" s="657">
        <v>21.27</v>
      </c>
      <c r="H6535" s="400" t="s">
        <v>112</v>
      </c>
    </row>
    <row r="6536" spans="1:8">
      <c r="A6536" s="661" t="s">
        <v>21420</v>
      </c>
    </row>
    <row r="6537" spans="1:8">
      <c r="A6537" s="661" t="s">
        <v>21421</v>
      </c>
    </row>
    <row r="6538" spans="1:8">
      <c r="A6538" s="661">
        <v>4710</v>
      </c>
      <c r="B6538" s="668" t="s">
        <v>21422</v>
      </c>
      <c r="D6538" s="406" t="s">
        <v>18987</v>
      </c>
      <c r="E6538" s="657">
        <v>68.209999999999994</v>
      </c>
      <c r="H6538" s="400" t="s">
        <v>112</v>
      </c>
    </row>
    <row r="6539" spans="1:8">
      <c r="A6539" s="661" t="s">
        <v>21423</v>
      </c>
    </row>
    <row r="6540" spans="1:8">
      <c r="A6540" s="661" t="s">
        <v>21424</v>
      </c>
    </row>
    <row r="6541" spans="1:8">
      <c r="A6541" s="661">
        <v>4746</v>
      </c>
      <c r="B6541" s="668" t="s">
        <v>21425</v>
      </c>
      <c r="D6541" s="406" t="s">
        <v>18987</v>
      </c>
      <c r="E6541" s="657">
        <v>53.33</v>
      </c>
      <c r="H6541" s="400" t="s">
        <v>128</v>
      </c>
    </row>
    <row r="6542" spans="1:8">
      <c r="A6542" s="661" t="s">
        <v>21426</v>
      </c>
    </row>
    <row r="6543" spans="1:8">
      <c r="A6543" s="661">
        <v>4750</v>
      </c>
      <c r="B6543" s="668" t="s">
        <v>3432</v>
      </c>
      <c r="D6543" s="406" t="s">
        <v>18991</v>
      </c>
      <c r="E6543" s="657">
        <v>12.82</v>
      </c>
    </row>
    <row r="6544" spans="1:8">
      <c r="A6544" s="661">
        <v>41065</v>
      </c>
      <c r="B6544" s="668" t="s">
        <v>21427</v>
      </c>
      <c r="D6544" s="406" t="s">
        <v>18987</v>
      </c>
      <c r="E6544" s="657">
        <v>2259.58</v>
      </c>
    </row>
    <row r="6545" spans="1:8">
      <c r="A6545" s="661">
        <v>34747</v>
      </c>
      <c r="B6545" s="668" t="s">
        <v>21428</v>
      </c>
      <c r="D6545" s="406" t="s">
        <v>18987</v>
      </c>
      <c r="E6545" s="657">
        <v>30.7</v>
      </c>
      <c r="F6545" s="400" t="s">
        <v>121</v>
      </c>
    </row>
    <row r="6546" spans="1:8">
      <c r="A6546" s="661" t="s">
        <v>21429</v>
      </c>
    </row>
    <row r="6547" spans="1:8">
      <c r="A6547" s="661">
        <v>4826</v>
      </c>
      <c r="B6547" s="668" t="s">
        <v>3433</v>
      </c>
      <c r="D6547" s="406" t="s">
        <v>18987</v>
      </c>
      <c r="E6547" s="657">
        <v>33.01</v>
      </c>
      <c r="H6547" s="400" t="s">
        <v>121</v>
      </c>
    </row>
    <row r="6548" spans="1:8">
      <c r="A6548" s="661">
        <v>10855</v>
      </c>
      <c r="B6548" s="668" t="s">
        <v>3434</v>
      </c>
      <c r="D6548" s="406" t="s">
        <v>18987</v>
      </c>
      <c r="E6548" s="657">
        <v>37.81</v>
      </c>
      <c r="F6548" s="400" t="s">
        <v>121</v>
      </c>
    </row>
    <row r="6549" spans="1:8">
      <c r="A6549" s="661">
        <v>4825</v>
      </c>
      <c r="B6549" s="668" t="s">
        <v>21430</v>
      </c>
      <c r="D6549" s="406" t="s">
        <v>18987</v>
      </c>
      <c r="E6549" s="657">
        <v>45.69</v>
      </c>
      <c r="H6549" s="400" t="s">
        <v>121</v>
      </c>
    </row>
    <row r="6550" spans="1:8">
      <c r="A6550" s="661" t="s">
        <v>21431</v>
      </c>
    </row>
    <row r="6551" spans="1:8">
      <c r="A6551" s="661">
        <v>34744</v>
      </c>
      <c r="B6551" s="668" t="s">
        <v>3436</v>
      </c>
      <c r="C6551" s="406" t="s">
        <v>112</v>
      </c>
      <c r="D6551" s="406" t="s">
        <v>18987</v>
      </c>
      <c r="E6551" s="657">
        <v>22.32</v>
      </c>
    </row>
    <row r="6552" spans="1:8">
      <c r="A6552" s="661">
        <v>38410</v>
      </c>
      <c r="B6552" s="668" t="s">
        <v>21432</v>
      </c>
      <c r="D6552" s="406" t="s">
        <v>18987</v>
      </c>
      <c r="E6552" s="657">
        <v>9536.98</v>
      </c>
      <c r="H6552" s="400" t="s">
        <v>108</v>
      </c>
    </row>
    <row r="6553" spans="1:8">
      <c r="A6553" s="661" t="s">
        <v>21433</v>
      </c>
    </row>
    <row r="6554" spans="1:8">
      <c r="A6554" s="661">
        <v>4765</v>
      </c>
      <c r="B6554" s="668" t="s">
        <v>3437</v>
      </c>
      <c r="C6554" s="406" t="s">
        <v>121</v>
      </c>
      <c r="D6554" s="406" t="s">
        <v>18987</v>
      </c>
      <c r="E6554" s="657">
        <v>44.06</v>
      </c>
    </row>
    <row r="6555" spans="1:8">
      <c r="A6555" s="661">
        <v>4767</v>
      </c>
      <c r="B6555" s="668" t="s">
        <v>3438</v>
      </c>
      <c r="C6555" s="406" t="s">
        <v>121</v>
      </c>
      <c r="D6555" s="406" t="s">
        <v>18987</v>
      </c>
      <c r="E6555" s="657">
        <v>75.92</v>
      </c>
    </row>
    <row r="6556" spans="1:8">
      <c r="A6556" s="661">
        <v>4766</v>
      </c>
      <c r="B6556" s="668" t="s">
        <v>3438</v>
      </c>
      <c r="C6556" s="406" t="s">
        <v>118</v>
      </c>
      <c r="D6556" s="406" t="s">
        <v>18987</v>
      </c>
      <c r="E6556" s="657">
        <v>3.5</v>
      </c>
    </row>
    <row r="6557" spans="1:8">
      <c r="A6557" s="661">
        <v>10962</v>
      </c>
      <c r="B6557" s="668" t="s">
        <v>3439</v>
      </c>
      <c r="C6557" s="406" t="s">
        <v>118</v>
      </c>
      <c r="D6557" s="406" t="s">
        <v>18987</v>
      </c>
      <c r="E6557" s="657">
        <v>3.73</v>
      </c>
    </row>
    <row r="6558" spans="1:8">
      <c r="A6558" s="661">
        <v>34742</v>
      </c>
      <c r="B6558" s="668" t="s">
        <v>3440</v>
      </c>
      <c r="C6558" s="406" t="s">
        <v>118</v>
      </c>
      <c r="D6558" s="406" t="s">
        <v>18987</v>
      </c>
      <c r="E6558" s="657">
        <v>3.5</v>
      </c>
    </row>
    <row r="6559" spans="1:8">
      <c r="A6559" s="661">
        <v>4773</v>
      </c>
      <c r="B6559" s="668" t="s">
        <v>3441</v>
      </c>
      <c r="C6559" s="406" t="s">
        <v>121</v>
      </c>
      <c r="D6559" s="406" t="s">
        <v>18987</v>
      </c>
      <c r="E6559" s="657">
        <v>151.88999999999999</v>
      </c>
    </row>
    <row r="6560" spans="1:8">
      <c r="A6560" s="661">
        <v>34740</v>
      </c>
      <c r="B6560" s="668" t="s">
        <v>3442</v>
      </c>
      <c r="C6560" s="406" t="s">
        <v>118</v>
      </c>
      <c r="D6560" s="406" t="s">
        <v>18987</v>
      </c>
      <c r="E6560" s="657">
        <v>3.5</v>
      </c>
    </row>
    <row r="6561" spans="1:8">
      <c r="A6561" s="661">
        <v>4776</v>
      </c>
      <c r="B6561" s="668" t="s">
        <v>3443</v>
      </c>
      <c r="C6561" s="406" t="s">
        <v>121</v>
      </c>
      <c r="D6561" s="406" t="s">
        <v>18987</v>
      </c>
      <c r="E6561" s="657">
        <v>235.48</v>
      </c>
    </row>
    <row r="6562" spans="1:8">
      <c r="A6562" s="661">
        <v>4774</v>
      </c>
      <c r="B6562" s="668" t="s">
        <v>3443</v>
      </c>
      <c r="C6562" s="406" t="s">
        <v>118</v>
      </c>
      <c r="D6562" s="406" t="s">
        <v>18987</v>
      </c>
      <c r="E6562" s="657">
        <v>3.5</v>
      </c>
    </row>
    <row r="6563" spans="1:8">
      <c r="A6563" s="661">
        <v>40313</v>
      </c>
      <c r="B6563" s="668" t="s">
        <v>3444</v>
      </c>
      <c r="C6563" s="406" t="s">
        <v>118</v>
      </c>
      <c r="D6563" s="406" t="s">
        <v>18991</v>
      </c>
      <c r="E6563" s="657">
        <v>3.5</v>
      </c>
    </row>
    <row r="6564" spans="1:8">
      <c r="A6564" s="661">
        <v>13340</v>
      </c>
      <c r="B6564" s="668" t="s">
        <v>3445</v>
      </c>
      <c r="D6564" s="406" t="s">
        <v>18987</v>
      </c>
      <c r="E6564" s="657">
        <v>14.84</v>
      </c>
      <c r="F6564" s="400" t="s">
        <v>121</v>
      </c>
    </row>
    <row r="6565" spans="1:8">
      <c r="A6565" s="661">
        <v>10965</v>
      </c>
      <c r="B6565" s="668" t="s">
        <v>3446</v>
      </c>
      <c r="C6565" s="406" t="s">
        <v>121</v>
      </c>
      <c r="D6565" s="406" t="s">
        <v>18987</v>
      </c>
      <c r="E6565" s="657">
        <v>31.67</v>
      </c>
    </row>
    <row r="6566" spans="1:8">
      <c r="A6566" s="661">
        <v>10966</v>
      </c>
      <c r="B6566" s="668" t="s">
        <v>3447</v>
      </c>
      <c r="C6566" s="406" t="s">
        <v>118</v>
      </c>
      <c r="D6566" s="406" t="s">
        <v>18987</v>
      </c>
      <c r="E6566" s="657">
        <v>3.53</v>
      </c>
    </row>
    <row r="6567" spans="1:8">
      <c r="A6567" s="661">
        <v>40619</v>
      </c>
      <c r="B6567" s="668" t="s">
        <v>21434</v>
      </c>
      <c r="D6567" s="406" t="s">
        <v>18987</v>
      </c>
      <c r="E6567" s="657">
        <v>4.18</v>
      </c>
      <c r="H6567" s="400" t="s">
        <v>118</v>
      </c>
    </row>
    <row r="6568" spans="1:8">
      <c r="A6568" s="661" t="s">
        <v>21435</v>
      </c>
    </row>
    <row r="6569" spans="1:8">
      <c r="A6569" s="661" t="s">
        <v>19024</v>
      </c>
    </row>
    <row r="6570" spans="1:8">
      <c r="A6570" s="661" t="s">
        <v>19067</v>
      </c>
      <c r="H6570" s="400" t="s">
        <v>19068</v>
      </c>
    </row>
    <row r="6571" spans="1:8">
      <c r="A6571" s="661" t="s">
        <v>19069</v>
      </c>
    </row>
    <row r="6572" spans="1:8">
      <c r="A6572" s="661" t="s">
        <v>19070</v>
      </c>
    </row>
    <row r="6573" spans="1:8">
      <c r="A6573" s="661" t="s">
        <v>19071</v>
      </c>
    </row>
    <row r="6574" spans="1:8">
      <c r="A6574" s="661" t="s">
        <v>19072</v>
      </c>
    </row>
    <row r="6575" spans="1:8">
      <c r="A6575" s="661" t="s">
        <v>19073</v>
      </c>
    </row>
    <row r="6576" spans="1:8">
      <c r="A6576" s="661" t="s">
        <v>19074</v>
      </c>
      <c r="C6576" s="406" t="s">
        <v>19115</v>
      </c>
    </row>
    <row r="6577" spans="1:8">
      <c r="A6577" s="661" t="s">
        <v>19075</v>
      </c>
      <c r="D6577" s="406" t="s">
        <v>19077</v>
      </c>
      <c r="F6577" s="400" t="s">
        <v>19078</v>
      </c>
      <c r="H6577" s="400" t="s">
        <v>19076</v>
      </c>
    </row>
    <row r="6578" spans="1:8">
      <c r="A6578" s="661" t="s">
        <v>19079</v>
      </c>
      <c r="B6578" s="668" t="s">
        <v>19080</v>
      </c>
      <c r="D6578" s="406" t="s">
        <v>19081</v>
      </c>
      <c r="E6578" s="657" t="s">
        <v>19082</v>
      </c>
    </row>
    <row r="6579" spans="1:8">
      <c r="D6579" s="406" t="s">
        <v>19083</v>
      </c>
      <c r="E6579" s="657" t="s">
        <v>19084</v>
      </c>
    </row>
    <row r="6580" spans="1:8">
      <c r="A6580" s="661">
        <v>40656</v>
      </c>
      <c r="B6580" s="668" t="s">
        <v>3448</v>
      </c>
      <c r="D6580" s="406" t="s">
        <v>18987</v>
      </c>
      <c r="E6580" s="657">
        <v>4.53</v>
      </c>
      <c r="H6580" s="400" t="s">
        <v>118</v>
      </c>
    </row>
    <row r="6581" spans="1:8">
      <c r="A6581" s="661">
        <v>34360</v>
      </c>
      <c r="B6581" s="668" t="s">
        <v>3449</v>
      </c>
      <c r="D6581" s="406" t="s">
        <v>18987</v>
      </c>
      <c r="E6581" s="657">
        <v>41.71</v>
      </c>
    </row>
    <row r="6582" spans="1:8">
      <c r="A6582" s="661">
        <v>20259</v>
      </c>
      <c r="B6582" s="668" t="s">
        <v>3450</v>
      </c>
      <c r="D6582" s="406" t="s">
        <v>18987</v>
      </c>
      <c r="E6582" s="657">
        <v>13</v>
      </c>
      <c r="F6582" s="400" t="s">
        <v>121</v>
      </c>
    </row>
    <row r="6583" spans="1:8">
      <c r="A6583" s="661">
        <v>14077</v>
      </c>
      <c r="B6583" s="668" t="s">
        <v>21436</v>
      </c>
      <c r="D6583" s="406" t="s">
        <v>18987</v>
      </c>
      <c r="E6583" s="657">
        <v>198.97</v>
      </c>
      <c r="H6583" s="400" t="s">
        <v>121</v>
      </c>
    </row>
    <row r="6584" spans="1:8">
      <c r="A6584" s="661" t="s">
        <v>21437</v>
      </c>
    </row>
    <row r="6585" spans="1:8">
      <c r="A6585" s="661">
        <v>3678</v>
      </c>
      <c r="B6585" s="668" t="s">
        <v>21438</v>
      </c>
      <c r="D6585" s="406" t="s">
        <v>18987</v>
      </c>
      <c r="E6585" s="657">
        <v>89.93</v>
      </c>
      <c r="H6585" s="400" t="s">
        <v>121</v>
      </c>
    </row>
    <row r="6586" spans="1:8">
      <c r="A6586" s="661" t="s">
        <v>21439</v>
      </c>
    </row>
    <row r="6587" spans="1:8">
      <c r="A6587" s="661">
        <v>40570</v>
      </c>
      <c r="B6587" s="668" t="s">
        <v>21440</v>
      </c>
      <c r="D6587" s="406" t="s">
        <v>18987</v>
      </c>
      <c r="E6587" s="657">
        <v>4.3499999999999996</v>
      </c>
      <c r="F6587" s="400" t="s">
        <v>118</v>
      </c>
    </row>
    <row r="6588" spans="1:8">
      <c r="A6588" s="661">
        <v>40573</v>
      </c>
      <c r="B6588" s="668" t="s">
        <v>21441</v>
      </c>
      <c r="D6588" s="406" t="s">
        <v>18987</v>
      </c>
      <c r="E6588" s="657">
        <v>4.5199999999999996</v>
      </c>
      <c r="H6588" s="400" t="s">
        <v>118</v>
      </c>
    </row>
    <row r="6589" spans="1:8">
      <c r="A6589" s="661">
        <v>40574</v>
      </c>
      <c r="B6589" s="668" t="s">
        <v>3451</v>
      </c>
      <c r="D6589" s="406" t="s">
        <v>18987</v>
      </c>
      <c r="E6589" s="657">
        <v>4.5199999999999996</v>
      </c>
      <c r="H6589" s="400" t="s">
        <v>118</v>
      </c>
    </row>
    <row r="6590" spans="1:8">
      <c r="A6590" s="661">
        <v>39958</v>
      </c>
      <c r="B6590" s="668" t="s">
        <v>3452</v>
      </c>
      <c r="D6590" s="406" t="s">
        <v>18987</v>
      </c>
      <c r="E6590" s="657">
        <v>11.73</v>
      </c>
      <c r="F6590" s="400" t="s">
        <v>121</v>
      </c>
    </row>
    <row r="6591" spans="1:8">
      <c r="A6591" s="661">
        <v>39957</v>
      </c>
      <c r="B6591" s="668" t="s">
        <v>3453</v>
      </c>
      <c r="D6591" s="406" t="s">
        <v>18987</v>
      </c>
      <c r="E6591" s="657">
        <v>6.49</v>
      </c>
      <c r="F6591" s="400" t="s">
        <v>121</v>
      </c>
    </row>
    <row r="6592" spans="1:8">
      <c r="A6592" s="661">
        <v>38541</v>
      </c>
      <c r="B6592" s="668" t="s">
        <v>21442</v>
      </c>
      <c r="D6592" s="406" t="s">
        <v>18987</v>
      </c>
      <c r="E6592" s="657">
        <v>1828190.77</v>
      </c>
      <c r="H6592" s="400" t="s">
        <v>108</v>
      </c>
    </row>
    <row r="6593" spans="1:8">
      <c r="A6593" s="661" t="s">
        <v>21443</v>
      </c>
    </row>
    <row r="6594" spans="1:8">
      <c r="A6594" s="661" t="s">
        <v>21444</v>
      </c>
    </row>
    <row r="6595" spans="1:8">
      <c r="A6595" s="661">
        <v>38542</v>
      </c>
      <c r="B6595" s="668" t="s">
        <v>21442</v>
      </c>
      <c r="D6595" s="406" t="s">
        <v>18987</v>
      </c>
      <c r="E6595" s="657">
        <v>2842763.14</v>
      </c>
      <c r="H6595" s="400" t="s">
        <v>108</v>
      </c>
    </row>
    <row r="6596" spans="1:8">
      <c r="A6596" s="661" t="s">
        <v>21445</v>
      </c>
    </row>
    <row r="6597" spans="1:8">
      <c r="A6597" s="661" t="s">
        <v>21446</v>
      </c>
    </row>
    <row r="6598" spans="1:8">
      <c r="A6598" s="661">
        <v>38543</v>
      </c>
      <c r="B6598" s="668" t="s">
        <v>21447</v>
      </c>
      <c r="D6598" s="406" t="s">
        <v>18987</v>
      </c>
      <c r="E6598" s="657">
        <v>695986.85</v>
      </c>
      <c r="H6598" s="400" t="s">
        <v>108</v>
      </c>
    </row>
    <row r="6599" spans="1:8">
      <c r="A6599" s="661" t="s">
        <v>21448</v>
      </c>
    </row>
    <row r="6600" spans="1:8">
      <c r="A6600" s="661" t="s">
        <v>21449</v>
      </c>
    </row>
    <row r="6601" spans="1:8">
      <c r="A6601" s="661">
        <v>40789</v>
      </c>
      <c r="B6601" s="668" t="s">
        <v>21450</v>
      </c>
      <c r="D6601" s="406" t="s">
        <v>18987</v>
      </c>
      <c r="E6601" s="657">
        <v>3600.15</v>
      </c>
      <c r="H6601" s="400" t="s">
        <v>108</v>
      </c>
    </row>
    <row r="6602" spans="1:8">
      <c r="A6602" s="661" t="s">
        <v>21451</v>
      </c>
    </row>
    <row r="6603" spans="1:8">
      <c r="A6603" s="661">
        <v>39947</v>
      </c>
      <c r="B6603" s="668" t="s">
        <v>21450</v>
      </c>
      <c r="D6603" s="406" t="s">
        <v>18987</v>
      </c>
      <c r="E6603" s="657">
        <v>17180</v>
      </c>
      <c r="H6603" s="400" t="s">
        <v>108</v>
      </c>
    </row>
    <row r="6604" spans="1:8">
      <c r="A6604" s="661" t="s">
        <v>21452</v>
      </c>
    </row>
    <row r="6605" spans="1:8">
      <c r="A6605" s="661">
        <v>11651</v>
      </c>
      <c r="B6605" s="668" t="s">
        <v>21453</v>
      </c>
      <c r="D6605" s="406" t="s">
        <v>18987</v>
      </c>
      <c r="E6605" s="657">
        <v>3602.64</v>
      </c>
      <c r="H6605" s="400" t="s">
        <v>108</v>
      </c>
    </row>
    <row r="6606" spans="1:8">
      <c r="A6606" s="661" t="s">
        <v>21454</v>
      </c>
    </row>
    <row r="6607" spans="1:8">
      <c r="A6607" s="661">
        <v>4780</v>
      </c>
      <c r="B6607" s="668" t="s">
        <v>3454</v>
      </c>
      <c r="D6607" s="406" t="s">
        <v>18987</v>
      </c>
      <c r="E6607" s="657">
        <v>2.94</v>
      </c>
      <c r="H6607" s="400" t="s">
        <v>90</v>
      </c>
    </row>
    <row r="6608" spans="1:8">
      <c r="A6608" s="661">
        <v>4778</v>
      </c>
      <c r="B6608" s="668" t="s">
        <v>3455</v>
      </c>
      <c r="C6608" s="406" t="s">
        <v>90</v>
      </c>
      <c r="D6608" s="406" t="s">
        <v>18991</v>
      </c>
      <c r="E6608" s="657">
        <v>2.7</v>
      </c>
    </row>
    <row r="6609" spans="1:8">
      <c r="A6609" s="661">
        <v>39012</v>
      </c>
      <c r="B6609" s="668" t="s">
        <v>21455</v>
      </c>
      <c r="D6609" s="406" t="s">
        <v>18987</v>
      </c>
      <c r="E6609" s="657">
        <v>398368.56</v>
      </c>
      <c r="H6609" s="400" t="s">
        <v>108</v>
      </c>
    </row>
    <row r="6610" spans="1:8">
      <c r="A6610" s="661" t="s">
        <v>21456</v>
      </c>
    </row>
    <row r="6611" spans="1:8">
      <c r="A6611" s="661">
        <v>5327</v>
      </c>
      <c r="B6611" s="668" t="s">
        <v>3456</v>
      </c>
      <c r="C6611" s="406" t="s">
        <v>118</v>
      </c>
      <c r="D6611" s="406" t="s">
        <v>18987</v>
      </c>
      <c r="E6611" s="657">
        <v>26.03</v>
      </c>
    </row>
    <row r="6612" spans="1:8">
      <c r="A6612" s="661">
        <v>35274</v>
      </c>
      <c r="B6612" s="668" t="s">
        <v>21457</v>
      </c>
      <c r="D6612" s="406" t="s">
        <v>18987</v>
      </c>
      <c r="E6612" s="657">
        <v>25.93</v>
      </c>
      <c r="F6612" s="400" t="s">
        <v>121</v>
      </c>
    </row>
    <row r="6613" spans="1:8">
      <c r="A6613" s="661" t="s">
        <v>19025</v>
      </c>
    </row>
    <row r="6614" spans="1:8">
      <c r="A6614" s="661">
        <v>35275</v>
      </c>
      <c r="B6614" s="668" t="s">
        <v>21458</v>
      </c>
      <c r="D6614" s="406" t="s">
        <v>18987</v>
      </c>
      <c r="E6614" s="657">
        <v>55.39</v>
      </c>
      <c r="F6614" s="400" t="s">
        <v>121</v>
      </c>
    </row>
    <row r="6615" spans="1:8">
      <c r="A6615" s="661" t="s">
        <v>19025</v>
      </c>
    </row>
    <row r="6616" spans="1:8">
      <c r="A6616" s="661">
        <v>35276</v>
      </c>
      <c r="B6616" s="668" t="s">
        <v>21459</v>
      </c>
      <c r="D6616" s="406" t="s">
        <v>18987</v>
      </c>
      <c r="E6616" s="657">
        <v>90.57</v>
      </c>
      <c r="F6616" s="400" t="s">
        <v>121</v>
      </c>
    </row>
    <row r="6617" spans="1:8">
      <c r="A6617" s="661" t="s">
        <v>19025</v>
      </c>
    </row>
    <row r="6618" spans="1:8">
      <c r="A6618" s="661">
        <v>11091</v>
      </c>
      <c r="B6618" s="668" t="s">
        <v>3457</v>
      </c>
      <c r="D6618" s="406" t="s">
        <v>18987</v>
      </c>
      <c r="E6618" s="657">
        <v>0.73</v>
      </c>
      <c r="F6618" s="400" t="s">
        <v>108</v>
      </c>
    </row>
    <row r="6619" spans="1:8">
      <c r="A6619" s="661">
        <v>11092</v>
      </c>
      <c r="B6619" s="668" t="s">
        <v>606</v>
      </c>
      <c r="C6619" s="406" t="s">
        <v>108</v>
      </c>
      <c r="D6619" s="406" t="s">
        <v>18987</v>
      </c>
      <c r="E6619" s="657">
        <v>0.73</v>
      </c>
    </row>
    <row r="6620" spans="1:8">
      <c r="A6620" s="661">
        <v>37586</v>
      </c>
      <c r="B6620" s="668" t="s">
        <v>21460</v>
      </c>
      <c r="D6620" s="406" t="s">
        <v>18987</v>
      </c>
      <c r="E6620" s="657">
        <v>48.43</v>
      </c>
      <c r="H6620" s="400" t="s">
        <v>270</v>
      </c>
    </row>
    <row r="6621" spans="1:8">
      <c r="A6621" s="661" t="s">
        <v>21461</v>
      </c>
    </row>
    <row r="6622" spans="1:8">
      <c r="A6622" s="661">
        <v>37395</v>
      </c>
      <c r="B6622" s="668" t="s">
        <v>269</v>
      </c>
      <c r="C6622" s="406" t="s">
        <v>270</v>
      </c>
      <c r="D6622" s="406" t="s">
        <v>18987</v>
      </c>
      <c r="E6622" s="657">
        <v>41.64</v>
      </c>
    </row>
    <row r="6623" spans="1:8">
      <c r="A6623" s="661">
        <v>14147</v>
      </c>
      <c r="B6623" s="668" t="s">
        <v>21462</v>
      </c>
      <c r="D6623" s="406" t="s">
        <v>18987</v>
      </c>
      <c r="E6623" s="657">
        <v>55.24</v>
      </c>
      <c r="H6623" s="400" t="s">
        <v>270</v>
      </c>
    </row>
    <row r="6624" spans="1:8">
      <c r="A6624" s="661" t="s">
        <v>21463</v>
      </c>
    </row>
    <row r="6625" spans="1:8">
      <c r="A6625" s="661">
        <v>37396</v>
      </c>
      <c r="B6625" s="668" t="s">
        <v>3458</v>
      </c>
      <c r="C6625" s="406" t="s">
        <v>270</v>
      </c>
      <c r="D6625" s="406" t="s">
        <v>18987</v>
      </c>
      <c r="E6625" s="657">
        <v>34.07</v>
      </c>
    </row>
    <row r="6626" spans="1:8">
      <c r="A6626" s="661">
        <v>37397</v>
      </c>
      <c r="B6626" s="668" t="s">
        <v>3459</v>
      </c>
      <c r="C6626" s="406" t="s">
        <v>270</v>
      </c>
      <c r="D6626" s="406" t="s">
        <v>18987</v>
      </c>
      <c r="E6626" s="657">
        <v>35.69</v>
      </c>
    </row>
    <row r="6627" spans="1:8">
      <c r="A6627" s="661">
        <v>444</v>
      </c>
      <c r="B6627" s="668" t="s">
        <v>21464</v>
      </c>
      <c r="D6627" s="406" t="s">
        <v>18987</v>
      </c>
      <c r="E6627" s="657">
        <v>16.100000000000001</v>
      </c>
      <c r="H6627" s="400" t="s">
        <v>108</v>
      </c>
    </row>
    <row r="6628" spans="1:8">
      <c r="A6628" s="661" t="s">
        <v>21465</v>
      </c>
    </row>
    <row r="6629" spans="1:8">
      <c r="A6629" s="661">
        <v>445</v>
      </c>
      <c r="B6629" s="668" t="s">
        <v>21466</v>
      </c>
      <c r="D6629" s="406" t="s">
        <v>18987</v>
      </c>
      <c r="E6629" s="657">
        <v>22.04</v>
      </c>
      <c r="H6629" s="400" t="s">
        <v>108</v>
      </c>
    </row>
    <row r="6630" spans="1:8">
      <c r="A6630" s="661" t="s">
        <v>21467</v>
      </c>
    </row>
    <row r="6631" spans="1:8">
      <c r="A6631" s="661">
        <v>4783</v>
      </c>
      <c r="B6631" s="668" t="s">
        <v>3460</v>
      </c>
      <c r="D6631" s="406" t="s">
        <v>18991</v>
      </c>
      <c r="E6631" s="657">
        <v>12.82</v>
      </c>
    </row>
    <row r="6632" spans="1:8">
      <c r="A6632" s="661">
        <v>41079</v>
      </c>
      <c r="B6632" s="668" t="s">
        <v>21468</v>
      </c>
      <c r="D6632" s="406" t="s">
        <v>18987</v>
      </c>
      <c r="E6632" s="657">
        <v>2259.58</v>
      </c>
    </row>
    <row r="6633" spans="1:8">
      <c r="A6633" s="661">
        <v>12874</v>
      </c>
      <c r="B6633" s="668" t="s">
        <v>3461</v>
      </c>
      <c r="D6633" s="406" t="s">
        <v>18987</v>
      </c>
      <c r="E6633" s="657">
        <v>13.56</v>
      </c>
    </row>
    <row r="6634" spans="1:8">
      <c r="A6634" s="661" t="s">
        <v>19024</v>
      </c>
    </row>
    <row r="6635" spans="1:8">
      <c r="A6635" s="661" t="s">
        <v>19067</v>
      </c>
      <c r="H6635" s="400" t="s">
        <v>19068</v>
      </c>
    </row>
    <row r="6636" spans="1:8">
      <c r="A6636" s="661" t="s">
        <v>19069</v>
      </c>
    </row>
    <row r="6637" spans="1:8">
      <c r="A6637" s="661" t="s">
        <v>19070</v>
      </c>
    </row>
    <row r="6638" spans="1:8">
      <c r="A6638" s="661" t="s">
        <v>19071</v>
      </c>
    </row>
    <row r="6639" spans="1:8">
      <c r="A6639" s="661" t="s">
        <v>19072</v>
      </c>
    </row>
    <row r="6640" spans="1:8">
      <c r="A6640" s="661" t="s">
        <v>19073</v>
      </c>
    </row>
    <row r="6641" spans="1:8">
      <c r="A6641" s="661" t="s">
        <v>19074</v>
      </c>
      <c r="C6641" s="406" t="s">
        <v>19115</v>
      </c>
    </row>
    <row r="6642" spans="1:8">
      <c r="A6642" s="661" t="s">
        <v>19075</v>
      </c>
      <c r="D6642" s="406" t="s">
        <v>19077</v>
      </c>
      <c r="F6642" s="400" t="s">
        <v>19078</v>
      </c>
      <c r="H6642" s="400" t="s">
        <v>19076</v>
      </c>
    </row>
    <row r="6643" spans="1:8">
      <c r="A6643" s="661" t="s">
        <v>19079</v>
      </c>
      <c r="B6643" s="668" t="s">
        <v>19080</v>
      </c>
      <c r="D6643" s="406" t="s">
        <v>19081</v>
      </c>
      <c r="E6643" s="657" t="s">
        <v>19082</v>
      </c>
    </row>
    <row r="6644" spans="1:8">
      <c r="D6644" s="406" t="s">
        <v>19083</v>
      </c>
      <c r="E6644" s="657" t="s">
        <v>19084</v>
      </c>
    </row>
    <row r="6645" spans="1:8">
      <c r="A6645" s="661">
        <v>41082</v>
      </c>
      <c r="B6645" s="668" t="s">
        <v>21469</v>
      </c>
      <c r="C6645" s="406" t="s">
        <v>1476</v>
      </c>
      <c r="D6645" s="406" t="s">
        <v>18987</v>
      </c>
      <c r="E6645" s="657">
        <v>2388.36</v>
      </c>
    </row>
    <row r="6646" spans="1:8">
      <c r="A6646" s="661">
        <v>4785</v>
      </c>
      <c r="B6646" s="668" t="s">
        <v>3462</v>
      </c>
      <c r="D6646" s="406" t="s">
        <v>18987</v>
      </c>
      <c r="E6646" s="657">
        <v>15.26</v>
      </c>
    </row>
    <row r="6647" spans="1:8">
      <c r="A6647" s="661">
        <v>41081</v>
      </c>
      <c r="B6647" s="668" t="s">
        <v>21470</v>
      </c>
      <c r="C6647" s="406" t="s">
        <v>1476</v>
      </c>
      <c r="D6647" s="406" t="s">
        <v>18987</v>
      </c>
      <c r="E6647" s="657">
        <v>2690.8</v>
      </c>
    </row>
    <row r="6648" spans="1:8">
      <c r="A6648" s="661">
        <v>4801</v>
      </c>
      <c r="B6648" s="668" t="s">
        <v>3463</v>
      </c>
      <c r="D6648" s="406" t="s">
        <v>18987</v>
      </c>
      <c r="E6648" s="657">
        <v>56.23</v>
      </c>
      <c r="F6648" s="400" t="s">
        <v>112</v>
      </c>
    </row>
    <row r="6649" spans="1:8">
      <c r="A6649" s="661">
        <v>4794</v>
      </c>
      <c r="B6649" s="668" t="s">
        <v>21471</v>
      </c>
      <c r="D6649" s="406" t="s">
        <v>18987</v>
      </c>
      <c r="E6649" s="657">
        <v>256.12</v>
      </c>
      <c r="H6649" s="400" t="s">
        <v>112</v>
      </c>
    </row>
    <row r="6650" spans="1:8">
      <c r="A6650" s="661" t="s">
        <v>21472</v>
      </c>
    </row>
    <row r="6651" spans="1:8">
      <c r="A6651" s="661">
        <v>4796</v>
      </c>
      <c r="B6651" s="668" t="s">
        <v>3464</v>
      </c>
      <c r="D6651" s="406" t="s">
        <v>18987</v>
      </c>
      <c r="E6651" s="657">
        <v>155.57</v>
      </c>
      <c r="H6651" s="400" t="s">
        <v>112</v>
      </c>
    </row>
    <row r="6652" spans="1:8">
      <c r="A6652" s="661">
        <v>4800</v>
      </c>
      <c r="B6652" s="668" t="s">
        <v>3465</v>
      </c>
      <c r="D6652" s="406" t="s">
        <v>18987</v>
      </c>
      <c r="E6652" s="657">
        <v>42.78</v>
      </c>
      <c r="H6652" s="400" t="s">
        <v>112</v>
      </c>
    </row>
    <row r="6653" spans="1:8">
      <c r="A6653" s="661">
        <v>4795</v>
      </c>
      <c r="B6653" s="668" t="s">
        <v>21473</v>
      </c>
      <c r="D6653" s="406" t="s">
        <v>18987</v>
      </c>
      <c r="E6653" s="657">
        <v>249.32</v>
      </c>
      <c r="H6653" s="400" t="s">
        <v>112</v>
      </c>
    </row>
    <row r="6654" spans="1:8">
      <c r="A6654" s="661" t="s">
        <v>21472</v>
      </c>
    </row>
    <row r="6655" spans="1:8">
      <c r="A6655" s="661">
        <v>4797</v>
      </c>
      <c r="B6655" s="668" t="s">
        <v>21474</v>
      </c>
      <c r="D6655" s="406" t="s">
        <v>18987</v>
      </c>
      <c r="E6655" s="657">
        <v>155.57</v>
      </c>
      <c r="H6655" s="400" t="s">
        <v>112</v>
      </c>
    </row>
    <row r="6656" spans="1:8">
      <c r="A6656" s="661" t="s">
        <v>21472</v>
      </c>
    </row>
    <row r="6657" spans="1:8">
      <c r="A6657" s="661">
        <v>40581</v>
      </c>
      <c r="B6657" s="668" t="s">
        <v>21475</v>
      </c>
      <c r="D6657" s="406" t="s">
        <v>18987</v>
      </c>
      <c r="E6657" s="657">
        <v>24.84</v>
      </c>
      <c r="H6657" s="400" t="s">
        <v>112</v>
      </c>
    </row>
    <row r="6658" spans="1:8">
      <c r="A6658" s="661" t="s">
        <v>21476</v>
      </c>
    </row>
    <row r="6659" spans="1:8">
      <c r="A6659" s="661">
        <v>1292</v>
      </c>
      <c r="B6659" s="668" t="s">
        <v>21477</v>
      </c>
      <c r="D6659" s="406" t="s">
        <v>18987</v>
      </c>
      <c r="E6659" s="657">
        <v>50.76</v>
      </c>
      <c r="H6659" s="400" t="s">
        <v>112</v>
      </c>
    </row>
    <row r="6660" spans="1:8">
      <c r="A6660" s="661" t="s">
        <v>21478</v>
      </c>
    </row>
    <row r="6661" spans="1:8">
      <c r="A6661" s="661">
        <v>1287</v>
      </c>
      <c r="B6661" s="668" t="s">
        <v>21479</v>
      </c>
      <c r="D6661" s="406" t="s">
        <v>18991</v>
      </c>
      <c r="E6661" s="657">
        <v>24.9</v>
      </c>
      <c r="H6661" s="400" t="s">
        <v>112</v>
      </c>
    </row>
    <row r="6662" spans="1:8">
      <c r="A6662" s="661" t="s">
        <v>21480</v>
      </c>
    </row>
    <row r="6663" spans="1:8">
      <c r="A6663" s="661">
        <v>1297</v>
      </c>
      <c r="B6663" s="668" t="s">
        <v>21481</v>
      </c>
      <c r="D6663" s="406" t="s">
        <v>18987</v>
      </c>
      <c r="E6663" s="657">
        <v>20.65</v>
      </c>
      <c r="H6663" s="400" t="s">
        <v>112</v>
      </c>
    </row>
    <row r="6664" spans="1:8">
      <c r="A6664" s="661" t="s">
        <v>21482</v>
      </c>
    </row>
    <row r="6665" spans="1:8">
      <c r="A6665" s="661">
        <v>4786</v>
      </c>
      <c r="B6665" s="668" t="s">
        <v>21483</v>
      </c>
      <c r="D6665" s="406" t="s">
        <v>18991</v>
      </c>
      <c r="E6665" s="657">
        <v>45</v>
      </c>
      <c r="H6665" s="400" t="s">
        <v>112</v>
      </c>
    </row>
    <row r="6666" spans="1:8">
      <c r="A6666" s="661" t="s">
        <v>21484</v>
      </c>
    </row>
    <row r="6667" spans="1:8">
      <c r="A6667" s="661">
        <v>25980</v>
      </c>
      <c r="B6667" s="668" t="s">
        <v>3466</v>
      </c>
      <c r="C6667" s="406" t="s">
        <v>112</v>
      </c>
      <c r="D6667" s="406" t="s">
        <v>18987</v>
      </c>
      <c r="E6667" s="657">
        <v>187.22</v>
      </c>
    </row>
    <row r="6668" spans="1:8">
      <c r="A6668" s="661">
        <v>25981</v>
      </c>
      <c r="B6668" s="668" t="s">
        <v>3467</v>
      </c>
      <c r="C6668" s="406" t="s">
        <v>112</v>
      </c>
      <c r="D6668" s="406" t="s">
        <v>18987</v>
      </c>
      <c r="E6668" s="657">
        <v>225.8</v>
      </c>
    </row>
    <row r="6669" spans="1:8">
      <c r="A6669" s="661">
        <v>21108</v>
      </c>
      <c r="B6669" s="668" t="s">
        <v>3468</v>
      </c>
      <c r="D6669" s="406" t="s">
        <v>18987</v>
      </c>
      <c r="E6669" s="657">
        <v>67.650000000000006</v>
      </c>
      <c r="H6669" s="400" t="s">
        <v>112</v>
      </c>
    </row>
    <row r="6670" spans="1:8">
      <c r="A6670" s="661">
        <v>38180</v>
      </c>
      <c r="B6670" s="668" t="s">
        <v>3469</v>
      </c>
      <c r="D6670" s="406" t="s">
        <v>18987</v>
      </c>
      <c r="E6670" s="657">
        <v>125.25</v>
      </c>
      <c r="H6670" s="400" t="s">
        <v>112</v>
      </c>
    </row>
    <row r="6671" spans="1:8">
      <c r="A6671" s="661">
        <v>40582</v>
      </c>
      <c r="B6671" s="668" t="s">
        <v>21485</v>
      </c>
      <c r="C6671" s="406" t="s">
        <v>112</v>
      </c>
      <c r="D6671" s="406" t="s">
        <v>18987</v>
      </c>
      <c r="E6671" s="657">
        <v>27.95</v>
      </c>
    </row>
    <row r="6672" spans="1:8">
      <c r="A6672" s="661" t="s">
        <v>21486</v>
      </c>
    </row>
    <row r="6673" spans="1:8">
      <c r="A6673" s="661" t="s">
        <v>20004</v>
      </c>
    </row>
    <row r="6674" spans="1:8">
      <c r="A6674" s="661">
        <v>40588</v>
      </c>
      <c r="B6674" s="668" t="s">
        <v>21487</v>
      </c>
      <c r="D6674" s="406" t="s">
        <v>18987</v>
      </c>
      <c r="E6674" s="657">
        <v>35.520000000000003</v>
      </c>
      <c r="H6674" s="400" t="s">
        <v>112</v>
      </c>
    </row>
    <row r="6675" spans="1:8">
      <c r="A6675" s="661" t="s">
        <v>21488</v>
      </c>
    </row>
    <row r="6676" spans="1:8">
      <c r="A6676" s="661">
        <v>40585</v>
      </c>
      <c r="B6676" s="668" t="s">
        <v>21489</v>
      </c>
      <c r="C6676" s="406" t="s">
        <v>112</v>
      </c>
      <c r="D6676" s="406" t="s">
        <v>18987</v>
      </c>
      <c r="E6676" s="657">
        <v>34.159999999999997</v>
      </c>
    </row>
    <row r="6677" spans="1:8">
      <c r="A6677" s="661" t="s">
        <v>21490</v>
      </c>
    </row>
    <row r="6678" spans="1:8">
      <c r="A6678" s="661" t="s">
        <v>21491</v>
      </c>
    </row>
    <row r="6679" spans="1:8">
      <c r="A6679" s="661">
        <v>36178</v>
      </c>
      <c r="B6679" s="668" t="s">
        <v>3470</v>
      </c>
      <c r="D6679" s="406" t="s">
        <v>18987</v>
      </c>
      <c r="E6679" s="657">
        <v>3.33</v>
      </c>
      <c r="F6679" s="400" t="s">
        <v>108</v>
      </c>
    </row>
    <row r="6680" spans="1:8">
      <c r="A6680" s="661">
        <v>38195</v>
      </c>
      <c r="B6680" s="668" t="s">
        <v>852</v>
      </c>
      <c r="D6680" s="406" t="s">
        <v>18987</v>
      </c>
      <c r="E6680" s="657">
        <v>79.900000000000006</v>
      </c>
      <c r="F6680" s="400" t="s">
        <v>112</v>
      </c>
    </row>
    <row r="6681" spans="1:8">
      <c r="A6681" s="661">
        <v>38188</v>
      </c>
      <c r="B6681" s="668" t="s">
        <v>3471</v>
      </c>
      <c r="D6681" s="406" t="s">
        <v>18987</v>
      </c>
      <c r="E6681" s="657">
        <v>423.39</v>
      </c>
      <c r="H6681" s="400" t="s">
        <v>112</v>
      </c>
    </row>
    <row r="6682" spans="1:8">
      <c r="A6682" s="661">
        <v>38187</v>
      </c>
      <c r="B6682" s="668" t="s">
        <v>3472</v>
      </c>
      <c r="D6682" s="406" t="s">
        <v>18987</v>
      </c>
      <c r="E6682" s="657">
        <v>376.94</v>
      </c>
      <c r="H6682" s="400" t="s">
        <v>112</v>
      </c>
    </row>
    <row r="6683" spans="1:8">
      <c r="A6683" s="661">
        <v>38183</v>
      </c>
      <c r="B6683" s="668" t="s">
        <v>3473</v>
      </c>
      <c r="D6683" s="406" t="s">
        <v>18987</v>
      </c>
      <c r="E6683" s="657">
        <v>170.98</v>
      </c>
      <c r="F6683" s="400" t="s">
        <v>112</v>
      </c>
    </row>
    <row r="6684" spans="1:8">
      <c r="A6684" s="661">
        <v>38184</v>
      </c>
      <c r="B6684" s="668" t="s">
        <v>3474</v>
      </c>
      <c r="D6684" s="406" t="s">
        <v>18987</v>
      </c>
      <c r="E6684" s="657">
        <v>162.87</v>
      </c>
      <c r="F6684" s="400" t="s">
        <v>112</v>
      </c>
    </row>
    <row r="6685" spans="1:8">
      <c r="A6685" s="661">
        <v>38186</v>
      </c>
      <c r="B6685" s="668" t="s">
        <v>3475</v>
      </c>
      <c r="D6685" s="406" t="s">
        <v>18987</v>
      </c>
      <c r="E6685" s="657">
        <v>423.36</v>
      </c>
      <c r="H6685" s="400" t="s">
        <v>112</v>
      </c>
    </row>
    <row r="6686" spans="1:8">
      <c r="A6686" s="661">
        <v>38185</v>
      </c>
      <c r="B6686" s="668" t="s">
        <v>3476</v>
      </c>
      <c r="D6686" s="406" t="s">
        <v>18987</v>
      </c>
      <c r="E6686" s="657">
        <v>376.94</v>
      </c>
      <c r="H6686" s="400" t="s">
        <v>112</v>
      </c>
    </row>
    <row r="6687" spans="1:8">
      <c r="A6687" s="661">
        <v>38181</v>
      </c>
      <c r="B6687" s="668" t="s">
        <v>3477</v>
      </c>
      <c r="D6687" s="406" t="s">
        <v>18987</v>
      </c>
      <c r="E6687" s="657">
        <v>170.98</v>
      </c>
      <c r="F6687" s="400" t="s">
        <v>112</v>
      </c>
    </row>
    <row r="6688" spans="1:8">
      <c r="A6688" s="661">
        <v>38182</v>
      </c>
      <c r="B6688" s="668" t="s">
        <v>3478</v>
      </c>
      <c r="D6688" s="406" t="s">
        <v>18987</v>
      </c>
      <c r="E6688" s="657">
        <v>162.87</v>
      </c>
      <c r="F6688" s="400" t="s">
        <v>112</v>
      </c>
    </row>
    <row r="6689" spans="1:8">
      <c r="A6689" s="661">
        <v>4822</v>
      </c>
      <c r="B6689" s="668" t="s">
        <v>21492</v>
      </c>
      <c r="D6689" s="406" t="s">
        <v>18987</v>
      </c>
      <c r="E6689" s="657">
        <v>126.47</v>
      </c>
      <c r="H6689" s="400" t="s">
        <v>112</v>
      </c>
    </row>
    <row r="6690" spans="1:8">
      <c r="A6690" s="661" t="s">
        <v>21493</v>
      </c>
    </row>
    <row r="6691" spans="1:8">
      <c r="A6691" s="661">
        <v>4818</v>
      </c>
      <c r="B6691" s="668" t="s">
        <v>21494</v>
      </c>
      <c r="D6691" s="406" t="s">
        <v>18991</v>
      </c>
      <c r="E6691" s="657">
        <v>130</v>
      </c>
      <c r="H6691" s="400" t="s">
        <v>112</v>
      </c>
    </row>
    <row r="6692" spans="1:8">
      <c r="A6692" s="661" t="s">
        <v>21495</v>
      </c>
    </row>
    <row r="6693" spans="1:8">
      <c r="A6693" s="661">
        <v>39567</v>
      </c>
      <c r="B6693" s="668" t="s">
        <v>21496</v>
      </c>
      <c r="D6693" s="406" t="s">
        <v>18987</v>
      </c>
      <c r="E6693" s="657">
        <v>50.27</v>
      </c>
      <c r="H6693" s="400" t="s">
        <v>112</v>
      </c>
    </row>
    <row r="6694" spans="1:8">
      <c r="A6694" s="661" t="s">
        <v>21497</v>
      </c>
    </row>
    <row r="6695" spans="1:8">
      <c r="A6695" s="661" t="s">
        <v>21498</v>
      </c>
    </row>
    <row r="6696" spans="1:8">
      <c r="A6696" s="661">
        <v>39566</v>
      </c>
      <c r="B6696" s="668" t="s">
        <v>21496</v>
      </c>
      <c r="D6696" s="406" t="s">
        <v>18987</v>
      </c>
      <c r="E6696" s="657">
        <v>58.06</v>
      </c>
      <c r="H6696" s="400" t="s">
        <v>112</v>
      </c>
    </row>
    <row r="6697" spans="1:8">
      <c r="A6697" s="661" t="s">
        <v>21499</v>
      </c>
    </row>
    <row r="6698" spans="1:8">
      <c r="A6698" s="661" t="s">
        <v>21498</v>
      </c>
    </row>
    <row r="6699" spans="1:8">
      <c r="A6699" s="661" t="s">
        <v>19024</v>
      </c>
    </row>
    <row r="6700" spans="1:8">
      <c r="A6700" s="661" t="s">
        <v>19067</v>
      </c>
      <c r="H6700" s="400" t="s">
        <v>19068</v>
      </c>
    </row>
    <row r="6701" spans="1:8">
      <c r="A6701" s="661" t="s">
        <v>19069</v>
      </c>
    </row>
    <row r="6702" spans="1:8">
      <c r="A6702" s="661" t="s">
        <v>19070</v>
      </c>
    </row>
    <row r="6703" spans="1:8">
      <c r="A6703" s="661" t="s">
        <v>19071</v>
      </c>
    </row>
    <row r="6704" spans="1:8">
      <c r="A6704" s="661" t="s">
        <v>19072</v>
      </c>
    </row>
    <row r="6705" spans="1:8">
      <c r="A6705" s="661" t="s">
        <v>19073</v>
      </c>
    </row>
    <row r="6706" spans="1:8">
      <c r="A6706" s="661" t="s">
        <v>19074</v>
      </c>
      <c r="C6706" s="406" t="s">
        <v>19115</v>
      </c>
    </row>
    <row r="6707" spans="1:8">
      <c r="A6707" s="661" t="s">
        <v>19075</v>
      </c>
      <c r="D6707" s="406" t="s">
        <v>19077</v>
      </c>
      <c r="F6707" s="400" t="s">
        <v>19078</v>
      </c>
      <c r="H6707" s="400" t="s">
        <v>19076</v>
      </c>
    </row>
    <row r="6708" spans="1:8">
      <c r="A6708" s="661" t="s">
        <v>19079</v>
      </c>
      <c r="B6708" s="668" t="s">
        <v>19080</v>
      </c>
      <c r="D6708" s="406" t="s">
        <v>19081</v>
      </c>
      <c r="E6708" s="657" t="s">
        <v>19082</v>
      </c>
    </row>
    <row r="6709" spans="1:8">
      <c r="D6709" s="406" t="s">
        <v>19083</v>
      </c>
      <c r="E6709" s="657" t="s">
        <v>19084</v>
      </c>
    </row>
    <row r="6710" spans="1:8">
      <c r="A6710" s="661">
        <v>21110</v>
      </c>
      <c r="B6710" s="668" t="s">
        <v>3479</v>
      </c>
      <c r="C6710" s="406" t="s">
        <v>108</v>
      </c>
      <c r="D6710" s="406" t="s">
        <v>18987</v>
      </c>
      <c r="E6710" s="657">
        <v>20.079999999999998</v>
      </c>
    </row>
    <row r="6711" spans="1:8">
      <c r="A6711" s="661">
        <v>12121</v>
      </c>
      <c r="B6711" s="668" t="s">
        <v>3480</v>
      </c>
      <c r="D6711" s="406" t="s">
        <v>18987</v>
      </c>
      <c r="E6711" s="657">
        <v>7.04</v>
      </c>
      <c r="F6711" s="400" t="s">
        <v>108</v>
      </c>
    </row>
    <row r="6712" spans="1:8">
      <c r="A6712" s="661">
        <v>12119</v>
      </c>
      <c r="B6712" s="668" t="s">
        <v>3481</v>
      </c>
      <c r="D6712" s="406" t="s">
        <v>18987</v>
      </c>
      <c r="E6712" s="657">
        <v>3.6</v>
      </c>
      <c r="F6712" s="400" t="s">
        <v>108</v>
      </c>
    </row>
    <row r="6713" spans="1:8">
      <c r="A6713" s="661">
        <v>12120</v>
      </c>
      <c r="B6713" s="668" t="s">
        <v>3482</v>
      </c>
      <c r="D6713" s="406" t="s">
        <v>18987</v>
      </c>
      <c r="E6713" s="657">
        <v>8.3699999999999992</v>
      </c>
      <c r="F6713" s="400" t="s">
        <v>108</v>
      </c>
    </row>
    <row r="6714" spans="1:8">
      <c r="A6714" s="661">
        <v>13521</v>
      </c>
      <c r="B6714" s="668" t="s">
        <v>3483</v>
      </c>
      <c r="D6714" s="406" t="s">
        <v>18987</v>
      </c>
      <c r="E6714" s="657">
        <v>79.2</v>
      </c>
      <c r="F6714" s="400" t="s">
        <v>108</v>
      </c>
    </row>
    <row r="6715" spans="1:8">
      <c r="A6715" s="661">
        <v>10851</v>
      </c>
      <c r="B6715" s="668" t="s">
        <v>21500</v>
      </c>
      <c r="D6715" s="406" t="s">
        <v>18987</v>
      </c>
      <c r="E6715" s="657">
        <v>33.81</v>
      </c>
      <c r="H6715" s="400" t="s">
        <v>108</v>
      </c>
    </row>
    <row r="6716" spans="1:8">
      <c r="A6716" s="661" t="s">
        <v>21501</v>
      </c>
    </row>
    <row r="6717" spans="1:8">
      <c r="A6717" s="661">
        <v>4812</v>
      </c>
      <c r="B6717" s="668" t="s">
        <v>21502</v>
      </c>
      <c r="D6717" s="406" t="s">
        <v>18991</v>
      </c>
      <c r="E6717" s="657">
        <v>13.89</v>
      </c>
      <c r="H6717" s="400" t="s">
        <v>112</v>
      </c>
    </row>
    <row r="6718" spans="1:8">
      <c r="A6718" s="661" t="s">
        <v>21503</v>
      </c>
    </row>
    <row r="6719" spans="1:8">
      <c r="A6719" s="661">
        <v>10849</v>
      </c>
      <c r="B6719" s="668" t="s">
        <v>3484</v>
      </c>
      <c r="C6719" s="406" t="s">
        <v>108</v>
      </c>
      <c r="D6719" s="406" t="s">
        <v>18987</v>
      </c>
      <c r="E6719" s="657">
        <v>1152.01</v>
      </c>
    </row>
    <row r="6720" spans="1:8">
      <c r="A6720" s="661">
        <v>10848</v>
      </c>
      <c r="B6720" s="668" t="s">
        <v>3485</v>
      </c>
      <c r="C6720" s="406" t="s">
        <v>108</v>
      </c>
      <c r="D6720" s="406" t="s">
        <v>18987</v>
      </c>
      <c r="E6720" s="657">
        <v>723.6</v>
      </c>
    </row>
    <row r="6721" spans="1:8">
      <c r="A6721" s="661">
        <v>4813</v>
      </c>
      <c r="B6721" s="668" t="s">
        <v>21504</v>
      </c>
      <c r="D6721" s="406" t="s">
        <v>18991</v>
      </c>
      <c r="E6721" s="657">
        <v>240</v>
      </c>
      <c r="H6721" s="400" t="s">
        <v>112</v>
      </c>
    </row>
    <row r="6722" spans="1:8">
      <c r="A6722" s="661" t="s">
        <v>21505</v>
      </c>
    </row>
    <row r="6723" spans="1:8">
      <c r="A6723" s="661">
        <v>37560</v>
      </c>
      <c r="B6723" s="668" t="s">
        <v>21506</v>
      </c>
      <c r="D6723" s="406" t="s">
        <v>18987</v>
      </c>
      <c r="E6723" s="657">
        <v>23.62</v>
      </c>
      <c r="H6723" s="400" t="s">
        <v>108</v>
      </c>
    </row>
    <row r="6724" spans="1:8">
      <c r="A6724" s="661" t="s">
        <v>21507</v>
      </c>
    </row>
    <row r="6725" spans="1:8">
      <c r="A6725" s="661" t="s">
        <v>21508</v>
      </c>
    </row>
    <row r="6726" spans="1:8">
      <c r="A6726" s="661">
        <v>37557</v>
      </c>
      <c r="B6726" s="668" t="s">
        <v>21509</v>
      </c>
      <c r="D6726" s="406" t="s">
        <v>18987</v>
      </c>
      <c r="E6726" s="657">
        <v>7.17</v>
      </c>
      <c r="F6726" s="400" t="s">
        <v>108</v>
      </c>
    </row>
    <row r="6727" spans="1:8">
      <c r="A6727" s="661" t="s">
        <v>21510</v>
      </c>
    </row>
    <row r="6728" spans="1:8">
      <c r="A6728" s="661" t="s">
        <v>21511</v>
      </c>
    </row>
    <row r="6729" spans="1:8">
      <c r="A6729" s="661">
        <v>37556</v>
      </c>
      <c r="B6729" s="668" t="s">
        <v>21509</v>
      </c>
      <c r="D6729" s="406" t="s">
        <v>18987</v>
      </c>
      <c r="E6729" s="657">
        <v>13.88</v>
      </c>
      <c r="F6729" s="400" t="s">
        <v>108</v>
      </c>
    </row>
    <row r="6730" spans="1:8">
      <c r="A6730" s="661" t="s">
        <v>21512</v>
      </c>
    </row>
    <row r="6731" spans="1:8">
      <c r="A6731" s="661" t="s">
        <v>21511</v>
      </c>
    </row>
    <row r="6732" spans="1:8">
      <c r="A6732" s="661">
        <v>37559</v>
      </c>
      <c r="B6732" s="668" t="s">
        <v>21509</v>
      </c>
      <c r="D6732" s="406" t="s">
        <v>18987</v>
      </c>
      <c r="E6732" s="657">
        <v>17.02</v>
      </c>
      <c r="F6732" s="400" t="s">
        <v>108</v>
      </c>
    </row>
    <row r="6733" spans="1:8">
      <c r="A6733" s="661" t="s">
        <v>21513</v>
      </c>
    </row>
    <row r="6734" spans="1:8">
      <c r="A6734" s="661" t="s">
        <v>21514</v>
      </c>
    </row>
    <row r="6735" spans="1:8">
      <c r="A6735" s="661">
        <v>37539</v>
      </c>
      <c r="B6735" s="668" t="s">
        <v>21509</v>
      </c>
      <c r="D6735" s="406" t="s">
        <v>18991</v>
      </c>
      <c r="E6735" s="657">
        <v>12</v>
      </c>
      <c r="F6735" s="400" t="s">
        <v>108</v>
      </c>
    </row>
    <row r="6736" spans="1:8">
      <c r="A6736" s="661" t="s">
        <v>21515</v>
      </c>
    </row>
    <row r="6737" spans="1:8">
      <c r="A6737" s="661" t="s">
        <v>21514</v>
      </c>
    </row>
    <row r="6738" spans="1:8">
      <c r="A6738" s="661">
        <v>37558</v>
      </c>
      <c r="B6738" s="668" t="s">
        <v>21509</v>
      </c>
      <c r="D6738" s="406" t="s">
        <v>18987</v>
      </c>
      <c r="E6738" s="657">
        <v>22.37</v>
      </c>
      <c r="F6738" s="400" t="s">
        <v>108</v>
      </c>
    </row>
    <row r="6739" spans="1:8">
      <c r="A6739" s="661" t="s">
        <v>21516</v>
      </c>
    </row>
    <row r="6740" spans="1:8">
      <c r="A6740" s="661" t="s">
        <v>21514</v>
      </c>
    </row>
    <row r="6741" spans="1:8">
      <c r="A6741" s="661">
        <v>34723</v>
      </c>
      <c r="B6741" s="668" t="s">
        <v>3486</v>
      </c>
      <c r="D6741" s="406" t="s">
        <v>18987</v>
      </c>
      <c r="E6741" s="657">
        <v>554.4</v>
      </c>
      <c r="F6741" s="400" t="s">
        <v>112</v>
      </c>
    </row>
    <row r="6742" spans="1:8">
      <c r="A6742" s="661">
        <v>34721</v>
      </c>
      <c r="B6742" s="668" t="s">
        <v>3487</v>
      </c>
      <c r="D6742" s="406" t="s">
        <v>18987</v>
      </c>
      <c r="E6742" s="657">
        <v>691.2</v>
      </c>
      <c r="H6742" s="400" t="s">
        <v>112</v>
      </c>
    </row>
    <row r="6743" spans="1:8">
      <c r="A6743" s="661">
        <v>4309</v>
      </c>
      <c r="B6743" s="668" t="s">
        <v>3488</v>
      </c>
      <c r="D6743" s="406" t="s">
        <v>18987</v>
      </c>
      <c r="E6743" s="657">
        <v>3.28</v>
      </c>
      <c r="F6743" s="400" t="s">
        <v>108</v>
      </c>
    </row>
    <row r="6744" spans="1:8">
      <c r="A6744" s="661">
        <v>4307</v>
      </c>
      <c r="B6744" s="668" t="s">
        <v>3489</v>
      </c>
      <c r="D6744" s="406" t="s">
        <v>18987</v>
      </c>
      <c r="E6744" s="657">
        <v>5.61</v>
      </c>
      <c r="H6744" s="400" t="s">
        <v>108</v>
      </c>
    </row>
    <row r="6745" spans="1:8">
      <c r="A6745" s="661">
        <v>10850</v>
      </c>
      <c r="B6745" s="668" t="s">
        <v>3490</v>
      </c>
      <c r="D6745" s="406" t="s">
        <v>18987</v>
      </c>
      <c r="E6745" s="657">
        <v>36</v>
      </c>
      <c r="H6745" s="400" t="s">
        <v>108</v>
      </c>
    </row>
    <row r="6746" spans="1:8">
      <c r="A6746" s="661">
        <v>13457</v>
      </c>
      <c r="B6746" s="668" t="s">
        <v>21517</v>
      </c>
      <c r="D6746" s="406" t="s">
        <v>18987</v>
      </c>
      <c r="E6746" s="657">
        <v>9128.6200000000008</v>
      </c>
      <c r="H6746" s="400" t="s">
        <v>108</v>
      </c>
    </row>
    <row r="6747" spans="1:8">
      <c r="A6747" s="661" t="s">
        <v>21518</v>
      </c>
    </row>
    <row r="6748" spans="1:8">
      <c r="A6748" s="661">
        <v>4792</v>
      </c>
      <c r="B6748" s="668" t="s">
        <v>3491</v>
      </c>
      <c r="D6748" s="406" t="s">
        <v>18987</v>
      </c>
      <c r="E6748" s="657">
        <v>120.23</v>
      </c>
      <c r="H6748" s="400" t="s">
        <v>112</v>
      </c>
    </row>
    <row r="6749" spans="1:8">
      <c r="A6749" s="661">
        <v>4790</v>
      </c>
      <c r="B6749" s="668" t="s">
        <v>21519</v>
      </c>
      <c r="D6749" s="406" t="s">
        <v>18991</v>
      </c>
      <c r="E6749" s="657">
        <v>72.290000000000006</v>
      </c>
      <c r="H6749" s="400" t="s">
        <v>112</v>
      </c>
    </row>
    <row r="6750" spans="1:8">
      <c r="A6750" s="661" t="s">
        <v>21520</v>
      </c>
    </row>
    <row r="6751" spans="1:8">
      <c r="A6751" s="661">
        <v>4893</v>
      </c>
      <c r="B6751" s="668" t="s">
        <v>3492</v>
      </c>
      <c r="C6751" s="406" t="s">
        <v>108</v>
      </c>
      <c r="D6751" s="406" t="s">
        <v>18987</v>
      </c>
      <c r="E6751" s="657">
        <v>7.32</v>
      </c>
    </row>
    <row r="6752" spans="1:8">
      <c r="A6752" s="661">
        <v>4894</v>
      </c>
      <c r="B6752" s="668" t="s">
        <v>3493</v>
      </c>
      <c r="C6752" s="406" t="s">
        <v>108</v>
      </c>
      <c r="D6752" s="406" t="s">
        <v>18987</v>
      </c>
      <c r="E6752" s="657">
        <v>5.65</v>
      </c>
    </row>
    <row r="6753" spans="1:8">
      <c r="A6753" s="661">
        <v>4888</v>
      </c>
      <c r="B6753" s="668" t="s">
        <v>3494</v>
      </c>
      <c r="D6753" s="406" t="s">
        <v>18987</v>
      </c>
      <c r="E6753" s="657">
        <v>1.67</v>
      </c>
    </row>
    <row r="6754" spans="1:8">
      <c r="A6754" s="661">
        <v>4890</v>
      </c>
      <c r="B6754" s="668" t="s">
        <v>3495</v>
      </c>
      <c r="D6754" s="406" t="s">
        <v>18987</v>
      </c>
      <c r="E6754" s="657">
        <v>3.75</v>
      </c>
    </row>
    <row r="6755" spans="1:8">
      <c r="A6755" s="661">
        <v>12411</v>
      </c>
      <c r="B6755" s="668" t="s">
        <v>3496</v>
      </c>
      <c r="C6755" s="406" t="s">
        <v>108</v>
      </c>
      <c r="D6755" s="406" t="s">
        <v>18987</v>
      </c>
      <c r="E6755" s="657">
        <v>20.93</v>
      </c>
    </row>
    <row r="6756" spans="1:8">
      <c r="A6756" s="661">
        <v>4891</v>
      </c>
      <c r="B6756" s="668" t="s">
        <v>3497</v>
      </c>
      <c r="D6756" s="406" t="s">
        <v>18987</v>
      </c>
      <c r="E6756" s="657">
        <v>11.12</v>
      </c>
    </row>
    <row r="6757" spans="1:8">
      <c r="A6757" s="661">
        <v>4889</v>
      </c>
      <c r="B6757" s="668" t="s">
        <v>3498</v>
      </c>
      <c r="D6757" s="406" t="s">
        <v>18987</v>
      </c>
      <c r="E6757" s="657">
        <v>2.62</v>
      </c>
    </row>
    <row r="6758" spans="1:8">
      <c r="A6758" s="661">
        <v>4892</v>
      </c>
      <c r="B6758" s="668" t="s">
        <v>3499</v>
      </c>
      <c r="D6758" s="406" t="s">
        <v>18987</v>
      </c>
      <c r="E6758" s="657">
        <v>28.75</v>
      </c>
    </row>
    <row r="6759" spans="1:8">
      <c r="A6759" s="661">
        <v>12412</v>
      </c>
      <c r="B6759" s="668" t="s">
        <v>3500</v>
      </c>
      <c r="D6759" s="406" t="s">
        <v>18987</v>
      </c>
      <c r="E6759" s="657">
        <v>56.25</v>
      </c>
    </row>
    <row r="6760" spans="1:8">
      <c r="A6760" s="661">
        <v>11073</v>
      </c>
      <c r="B6760" s="668" t="s">
        <v>3501</v>
      </c>
      <c r="D6760" s="406" t="s">
        <v>18987</v>
      </c>
      <c r="E6760" s="657">
        <v>6.32</v>
      </c>
    </row>
    <row r="6761" spans="1:8">
      <c r="A6761" s="661">
        <v>11071</v>
      </c>
      <c r="B6761" s="668" t="s">
        <v>3502</v>
      </c>
      <c r="D6761" s="406" t="s">
        <v>18987</v>
      </c>
      <c r="E6761" s="657">
        <v>7.54</v>
      </c>
    </row>
    <row r="6762" spans="1:8">
      <c r="A6762" s="661">
        <v>11072</v>
      </c>
      <c r="B6762" s="668" t="s">
        <v>3503</v>
      </c>
      <c r="D6762" s="406" t="s">
        <v>18987</v>
      </c>
      <c r="E6762" s="657">
        <v>2.76</v>
      </c>
    </row>
    <row r="6763" spans="1:8">
      <c r="A6763" s="661" t="s">
        <v>19024</v>
      </c>
    </row>
    <row r="6764" spans="1:8">
      <c r="A6764" s="661" t="s">
        <v>19067</v>
      </c>
      <c r="H6764" s="400" t="s">
        <v>19068</v>
      </c>
    </row>
    <row r="6765" spans="1:8">
      <c r="A6765" s="661" t="s">
        <v>19069</v>
      </c>
    </row>
    <row r="6766" spans="1:8">
      <c r="A6766" s="661" t="s">
        <v>19070</v>
      </c>
    </row>
    <row r="6767" spans="1:8">
      <c r="A6767" s="661" t="s">
        <v>19071</v>
      </c>
    </row>
    <row r="6768" spans="1:8">
      <c r="A6768" s="661" t="s">
        <v>19072</v>
      </c>
    </row>
    <row r="6769" spans="1:8">
      <c r="A6769" s="661" t="s">
        <v>19073</v>
      </c>
    </row>
    <row r="6770" spans="1:8">
      <c r="A6770" s="661" t="s">
        <v>19074</v>
      </c>
      <c r="C6770" s="406" t="s">
        <v>19115</v>
      </c>
    </row>
    <row r="6771" spans="1:8">
      <c r="A6771" s="661" t="s">
        <v>19075</v>
      </c>
      <c r="D6771" s="406" t="s">
        <v>19077</v>
      </c>
      <c r="F6771" s="400" t="s">
        <v>19078</v>
      </c>
      <c r="H6771" s="400" t="s">
        <v>19076</v>
      </c>
    </row>
    <row r="6772" spans="1:8">
      <c r="A6772" s="661" t="s">
        <v>19079</v>
      </c>
      <c r="B6772" s="668" t="s">
        <v>19080</v>
      </c>
      <c r="D6772" s="406" t="s">
        <v>19081</v>
      </c>
      <c r="E6772" s="657" t="s">
        <v>19082</v>
      </c>
    </row>
    <row r="6773" spans="1:8">
      <c r="D6773" s="406" t="s">
        <v>19083</v>
      </c>
      <c r="E6773" s="657" t="s">
        <v>19084</v>
      </c>
    </row>
    <row r="6774" spans="1:8">
      <c r="A6774" s="661">
        <v>4895</v>
      </c>
      <c r="B6774" s="668" t="s">
        <v>3504</v>
      </c>
      <c r="C6774" s="406" t="s">
        <v>108</v>
      </c>
      <c r="D6774" s="406" t="s">
        <v>18991</v>
      </c>
      <c r="E6774" s="657">
        <v>0.46</v>
      </c>
    </row>
    <row r="6775" spans="1:8">
      <c r="A6775" s="661">
        <v>4907</v>
      </c>
      <c r="B6775" s="668" t="s">
        <v>3505</v>
      </c>
      <c r="D6775" s="406" t="s">
        <v>18987</v>
      </c>
      <c r="E6775" s="657">
        <v>20.91</v>
      </c>
      <c r="F6775" s="400" t="s">
        <v>108</v>
      </c>
    </row>
    <row r="6776" spans="1:8">
      <c r="A6776" s="661">
        <v>4904</v>
      </c>
      <c r="B6776" s="668" t="s">
        <v>3506</v>
      </c>
      <c r="D6776" s="406" t="s">
        <v>18987</v>
      </c>
      <c r="E6776" s="657">
        <v>168.82</v>
      </c>
      <c r="F6776" s="400" t="s">
        <v>108</v>
      </c>
    </row>
    <row r="6777" spans="1:8">
      <c r="A6777" s="661">
        <v>4905</v>
      </c>
      <c r="B6777" s="668" t="s">
        <v>3507</v>
      </c>
      <c r="D6777" s="406" t="s">
        <v>18987</v>
      </c>
      <c r="E6777" s="657">
        <v>275.35000000000002</v>
      </c>
      <c r="F6777" s="400" t="s">
        <v>108</v>
      </c>
    </row>
    <row r="6778" spans="1:8">
      <c r="A6778" s="661">
        <v>4902</v>
      </c>
      <c r="B6778" s="668" t="s">
        <v>3508</v>
      </c>
      <c r="D6778" s="406" t="s">
        <v>18991</v>
      </c>
      <c r="E6778" s="657">
        <v>47.35</v>
      </c>
      <c r="F6778" s="400" t="s">
        <v>108</v>
      </c>
    </row>
    <row r="6779" spans="1:8">
      <c r="A6779" s="661">
        <v>4908</v>
      </c>
      <c r="B6779" s="668" t="s">
        <v>3509</v>
      </c>
      <c r="D6779" s="406" t="s">
        <v>18987</v>
      </c>
      <c r="E6779" s="657">
        <v>68.150000000000006</v>
      </c>
      <c r="F6779" s="400" t="s">
        <v>108</v>
      </c>
    </row>
    <row r="6780" spans="1:8">
      <c r="A6780" s="661">
        <v>4909</v>
      </c>
      <c r="B6780" s="668" t="s">
        <v>3510</v>
      </c>
      <c r="D6780" s="406" t="s">
        <v>18987</v>
      </c>
      <c r="E6780" s="657">
        <v>124.93</v>
      </c>
      <c r="F6780" s="400" t="s">
        <v>108</v>
      </c>
    </row>
    <row r="6781" spans="1:8">
      <c r="A6781" s="661">
        <v>4903</v>
      </c>
      <c r="B6781" s="668" t="s">
        <v>3511</v>
      </c>
      <c r="D6781" s="406" t="s">
        <v>18987</v>
      </c>
      <c r="E6781" s="657">
        <v>245.7</v>
      </c>
      <c r="F6781" s="400" t="s">
        <v>108</v>
      </c>
    </row>
    <row r="6782" spans="1:8">
      <c r="A6782" s="661">
        <v>4897</v>
      </c>
      <c r="B6782" s="668" t="s">
        <v>3512</v>
      </c>
      <c r="C6782" s="406" t="s">
        <v>108</v>
      </c>
      <c r="D6782" s="406" t="s">
        <v>18987</v>
      </c>
      <c r="E6782" s="657">
        <v>1.37</v>
      </c>
    </row>
    <row r="6783" spans="1:8">
      <c r="A6783" s="661">
        <v>4896</v>
      </c>
      <c r="B6783" s="668" t="s">
        <v>3513</v>
      </c>
      <c r="C6783" s="406" t="s">
        <v>108</v>
      </c>
      <c r="D6783" s="406" t="s">
        <v>18987</v>
      </c>
      <c r="E6783" s="657">
        <v>0.57999999999999996</v>
      </c>
    </row>
    <row r="6784" spans="1:8">
      <c r="A6784" s="661">
        <v>4900</v>
      </c>
      <c r="B6784" s="668" t="s">
        <v>3514</v>
      </c>
      <c r="C6784" s="406" t="s">
        <v>108</v>
      </c>
      <c r="D6784" s="406" t="s">
        <v>18987</v>
      </c>
      <c r="E6784" s="657">
        <v>3.97</v>
      </c>
    </row>
    <row r="6785" spans="1:8">
      <c r="A6785" s="661">
        <v>4898</v>
      </c>
      <c r="B6785" s="668" t="s">
        <v>3515</v>
      </c>
      <c r="C6785" s="406" t="s">
        <v>108</v>
      </c>
      <c r="D6785" s="406" t="s">
        <v>18987</v>
      </c>
      <c r="E6785" s="657">
        <v>1.73</v>
      </c>
    </row>
    <row r="6786" spans="1:8">
      <c r="A6786" s="661">
        <v>4899</v>
      </c>
      <c r="B6786" s="668" t="s">
        <v>3516</v>
      </c>
      <c r="C6786" s="406" t="s">
        <v>108</v>
      </c>
      <c r="D6786" s="406" t="s">
        <v>18987</v>
      </c>
      <c r="E6786" s="657">
        <v>5.42</v>
      </c>
    </row>
    <row r="6787" spans="1:8">
      <c r="A6787" s="661">
        <v>13946</v>
      </c>
      <c r="B6787" s="668" t="s">
        <v>3517</v>
      </c>
      <c r="D6787" s="406" t="s">
        <v>18987</v>
      </c>
      <c r="E6787" s="657">
        <v>342.55</v>
      </c>
      <c r="F6787" s="400" t="s">
        <v>108</v>
      </c>
    </row>
    <row r="6788" spans="1:8">
      <c r="A6788" s="661">
        <v>13942</v>
      </c>
      <c r="B6788" s="668" t="s">
        <v>21521</v>
      </c>
      <c r="D6788" s="406" t="s">
        <v>18987</v>
      </c>
      <c r="E6788" s="657">
        <v>391.28</v>
      </c>
      <c r="F6788" s="400" t="s">
        <v>108</v>
      </c>
    </row>
    <row r="6789" spans="1:8">
      <c r="A6789" s="661" t="s">
        <v>21522</v>
      </c>
    </row>
    <row r="6790" spans="1:8">
      <c r="A6790" s="661">
        <v>36505</v>
      </c>
      <c r="B6790" s="668" t="s">
        <v>3518</v>
      </c>
      <c r="D6790" s="406" t="s">
        <v>18987</v>
      </c>
      <c r="E6790" s="657">
        <v>1370.04</v>
      </c>
      <c r="F6790" s="400" t="s">
        <v>108</v>
      </c>
    </row>
    <row r="6791" spans="1:8">
      <c r="A6791" s="661">
        <v>36507</v>
      </c>
      <c r="B6791" s="668" t="s">
        <v>3519</v>
      </c>
      <c r="D6791" s="406" t="s">
        <v>18987</v>
      </c>
      <c r="E6791" s="657">
        <v>1864.22</v>
      </c>
      <c r="F6791" s="400" t="s">
        <v>108</v>
      </c>
    </row>
    <row r="6792" spans="1:8">
      <c r="A6792" s="661">
        <v>36506</v>
      </c>
      <c r="B6792" s="668" t="s">
        <v>3520</v>
      </c>
      <c r="D6792" s="406" t="s">
        <v>18987</v>
      </c>
      <c r="E6792" s="657">
        <v>2095.7600000000002</v>
      </c>
      <c r="F6792" s="400" t="s">
        <v>108</v>
      </c>
    </row>
    <row r="6793" spans="1:8">
      <c r="A6793" s="661">
        <v>13940</v>
      </c>
      <c r="B6793" s="668" t="s">
        <v>3521</v>
      </c>
      <c r="D6793" s="406" t="s">
        <v>18987</v>
      </c>
      <c r="E6793" s="657">
        <v>2376.6999999999998</v>
      </c>
      <c r="F6793" s="400" t="s">
        <v>108</v>
      </c>
    </row>
    <row r="6794" spans="1:8">
      <c r="A6794" s="661">
        <v>13950</v>
      </c>
      <c r="B6794" s="668" t="s">
        <v>3522</v>
      </c>
      <c r="C6794" s="406" t="s">
        <v>108</v>
      </c>
      <c r="D6794" s="406" t="s">
        <v>18991</v>
      </c>
      <c r="E6794" s="657">
        <v>835</v>
      </c>
    </row>
    <row r="6795" spans="1:8">
      <c r="A6795" s="661">
        <v>36504</v>
      </c>
      <c r="B6795" s="668" t="s">
        <v>3523</v>
      </c>
      <c r="C6795" s="406" t="s">
        <v>108</v>
      </c>
      <c r="D6795" s="406" t="s">
        <v>18987</v>
      </c>
      <c r="E6795" s="657">
        <v>1506.6</v>
      </c>
    </row>
    <row r="6796" spans="1:8">
      <c r="A6796" s="661">
        <v>11096</v>
      </c>
      <c r="B6796" s="668" t="s">
        <v>3524</v>
      </c>
      <c r="C6796" s="406" t="s">
        <v>118</v>
      </c>
      <c r="D6796" s="406" t="s">
        <v>18987</v>
      </c>
      <c r="E6796" s="657">
        <v>0.28000000000000003</v>
      </c>
    </row>
    <row r="6797" spans="1:8">
      <c r="A6797" s="661">
        <v>4741</v>
      </c>
      <c r="B6797" s="668" t="s">
        <v>3525</v>
      </c>
      <c r="C6797" s="406" t="s">
        <v>128</v>
      </c>
      <c r="D6797" s="406" t="s">
        <v>18987</v>
      </c>
      <c r="E6797" s="657">
        <v>52.5</v>
      </c>
    </row>
    <row r="6798" spans="1:8">
      <c r="A6798" s="661">
        <v>4752</v>
      </c>
      <c r="B6798" s="668" t="s">
        <v>21523</v>
      </c>
      <c r="C6798" s="406" t="s">
        <v>90</v>
      </c>
      <c r="D6798" s="406" t="s">
        <v>18987</v>
      </c>
      <c r="E6798" s="657">
        <v>13.66</v>
      </c>
    </row>
    <row r="6799" spans="1:8">
      <c r="A6799" s="661">
        <v>41091</v>
      </c>
      <c r="B6799" s="668" t="s">
        <v>21524</v>
      </c>
      <c r="C6799" s="406" t="s">
        <v>1476</v>
      </c>
      <c r="D6799" s="406" t="s">
        <v>18987</v>
      </c>
      <c r="E6799" s="657">
        <v>2407.42</v>
      </c>
    </row>
    <row r="6800" spans="1:8">
      <c r="A6800" s="661">
        <v>13954</v>
      </c>
      <c r="B6800" s="668" t="s">
        <v>21525</v>
      </c>
      <c r="D6800" s="406" t="s">
        <v>18987</v>
      </c>
      <c r="E6800" s="657">
        <v>8482.7900000000009</v>
      </c>
      <c r="H6800" s="400" t="s">
        <v>108</v>
      </c>
    </row>
    <row r="6801" spans="1:8">
      <c r="A6801" s="661" t="s">
        <v>21526</v>
      </c>
    </row>
    <row r="6802" spans="1:8">
      <c r="A6802" s="661">
        <v>3411</v>
      </c>
      <c r="B6802" s="668" t="s">
        <v>3526</v>
      </c>
      <c r="D6802" s="406" t="s">
        <v>18987</v>
      </c>
      <c r="E6802" s="657">
        <v>20.190000000000001</v>
      </c>
      <c r="F6802" s="400" t="s">
        <v>118</v>
      </c>
    </row>
    <row r="6803" spans="1:8">
      <c r="A6803" s="661">
        <v>39995</v>
      </c>
      <c r="B6803" s="668" t="s">
        <v>3527</v>
      </c>
      <c r="C6803" s="406" t="s">
        <v>128</v>
      </c>
      <c r="D6803" s="406" t="s">
        <v>18987</v>
      </c>
      <c r="E6803" s="657">
        <v>155.37</v>
      </c>
    </row>
    <row r="6804" spans="1:8">
      <c r="A6804" s="661">
        <v>11615</v>
      </c>
      <c r="B6804" s="668" t="s">
        <v>21527</v>
      </c>
      <c r="D6804" s="406" t="s">
        <v>18987</v>
      </c>
      <c r="E6804" s="657">
        <v>1.31</v>
      </c>
      <c r="H6804" s="400" t="s">
        <v>112</v>
      </c>
    </row>
    <row r="6805" spans="1:8">
      <c r="A6805" s="661" t="s">
        <v>21528</v>
      </c>
    </row>
    <row r="6806" spans="1:8">
      <c r="A6806" s="661">
        <v>3408</v>
      </c>
      <c r="B6806" s="668" t="s">
        <v>21527</v>
      </c>
      <c r="D6806" s="406" t="s">
        <v>18991</v>
      </c>
      <c r="E6806" s="657">
        <v>3.5</v>
      </c>
      <c r="H6806" s="400" t="s">
        <v>112</v>
      </c>
    </row>
    <row r="6807" spans="1:8">
      <c r="A6807" s="661" t="s">
        <v>21529</v>
      </c>
    </row>
    <row r="6808" spans="1:8">
      <c r="A6808" s="661">
        <v>3409</v>
      </c>
      <c r="B6808" s="668" t="s">
        <v>21527</v>
      </c>
      <c r="D6808" s="406" t="s">
        <v>18987</v>
      </c>
      <c r="E6808" s="657">
        <v>8.75</v>
      </c>
      <c r="H6808" s="400" t="s">
        <v>112</v>
      </c>
    </row>
    <row r="6809" spans="1:8">
      <c r="A6809" s="661" t="s">
        <v>21530</v>
      </c>
    </row>
    <row r="6810" spans="1:8">
      <c r="A6810" s="661">
        <v>11427</v>
      </c>
      <c r="B6810" s="668" t="s">
        <v>3529</v>
      </c>
      <c r="D6810" s="406" t="s">
        <v>18987</v>
      </c>
      <c r="E6810" s="657">
        <v>15.78</v>
      </c>
    </row>
    <row r="6811" spans="1:8">
      <c r="A6811" s="661">
        <v>26022</v>
      </c>
      <c r="B6811" s="668" t="s">
        <v>21531</v>
      </c>
      <c r="D6811" s="406" t="s">
        <v>18987</v>
      </c>
      <c r="E6811" s="657">
        <v>108.45</v>
      </c>
      <c r="H6811" s="400" t="s">
        <v>108</v>
      </c>
    </row>
    <row r="6812" spans="1:8">
      <c r="A6812" s="661" t="s">
        <v>21532</v>
      </c>
    </row>
    <row r="6813" spans="1:8">
      <c r="A6813" s="661">
        <v>421</v>
      </c>
      <c r="B6813" s="668" t="s">
        <v>3530</v>
      </c>
      <c r="C6813" s="406" t="s">
        <v>108</v>
      </c>
      <c r="D6813" s="406" t="s">
        <v>18987</v>
      </c>
      <c r="E6813" s="657">
        <v>6.62</v>
      </c>
    </row>
    <row r="6814" spans="1:8">
      <c r="A6814" s="661">
        <v>12362</v>
      </c>
      <c r="B6814" s="668" t="s">
        <v>3531</v>
      </c>
      <c r="D6814" s="406" t="s">
        <v>18987</v>
      </c>
      <c r="E6814" s="657">
        <v>8.75</v>
      </c>
      <c r="F6814" s="400" t="s">
        <v>108</v>
      </c>
    </row>
    <row r="6815" spans="1:8">
      <c r="A6815" s="661">
        <v>14148</v>
      </c>
      <c r="B6815" s="668" t="s">
        <v>3532</v>
      </c>
      <c r="D6815" s="406" t="s">
        <v>18987</v>
      </c>
      <c r="E6815" s="657">
        <v>0.94</v>
      </c>
      <c r="H6815" s="400" t="s">
        <v>108</v>
      </c>
    </row>
    <row r="6816" spans="1:8">
      <c r="A6816" s="661">
        <v>4341</v>
      </c>
      <c r="B6816" s="668" t="s">
        <v>3533</v>
      </c>
      <c r="C6816" s="406" t="s">
        <v>108</v>
      </c>
      <c r="D6816" s="406" t="s">
        <v>18987</v>
      </c>
      <c r="E6816" s="657">
        <v>0.35</v>
      </c>
    </row>
    <row r="6817" spans="1:8">
      <c r="A6817" s="661">
        <v>4337</v>
      </c>
      <c r="B6817" s="668" t="s">
        <v>3534</v>
      </c>
      <c r="C6817" s="406" t="s">
        <v>108</v>
      </c>
      <c r="D6817" s="406" t="s">
        <v>18987</v>
      </c>
      <c r="E6817" s="657">
        <v>0.88</v>
      </c>
    </row>
    <row r="6818" spans="1:8">
      <c r="A6818" s="661">
        <v>4339</v>
      </c>
      <c r="B6818" s="668" t="s">
        <v>3535</v>
      </c>
      <c r="C6818" s="406" t="s">
        <v>108</v>
      </c>
      <c r="D6818" s="406" t="s">
        <v>18987</v>
      </c>
      <c r="E6818" s="657">
        <v>0.18</v>
      </c>
    </row>
    <row r="6819" spans="1:8">
      <c r="A6819" s="661">
        <v>39997</v>
      </c>
      <c r="B6819" s="668" t="s">
        <v>3536</v>
      </c>
      <c r="C6819" s="406" t="s">
        <v>108</v>
      </c>
      <c r="D6819" s="406" t="s">
        <v>18987</v>
      </c>
      <c r="E6819" s="657">
        <v>0.1</v>
      </c>
    </row>
    <row r="6820" spans="1:8">
      <c r="A6820" s="661">
        <v>11971</v>
      </c>
      <c r="B6820" s="668" t="s">
        <v>3537</v>
      </c>
      <c r="C6820" s="406" t="s">
        <v>108</v>
      </c>
      <c r="D6820" s="406" t="s">
        <v>18987</v>
      </c>
      <c r="E6820" s="657">
        <v>1.46</v>
      </c>
    </row>
    <row r="6821" spans="1:8">
      <c r="A6821" s="661">
        <v>4342</v>
      </c>
      <c r="B6821" s="668" t="s">
        <v>3538</v>
      </c>
      <c r="C6821" s="406" t="s">
        <v>108</v>
      </c>
      <c r="D6821" s="406" t="s">
        <v>18987</v>
      </c>
      <c r="E6821" s="657">
        <v>7.0000000000000007E-2</v>
      </c>
    </row>
    <row r="6822" spans="1:8">
      <c r="A6822" s="661">
        <v>4330</v>
      </c>
      <c r="B6822" s="668" t="s">
        <v>3539</v>
      </c>
      <c r="C6822" s="406" t="s">
        <v>108</v>
      </c>
      <c r="D6822" s="406" t="s">
        <v>18987</v>
      </c>
      <c r="E6822" s="657">
        <v>0.05</v>
      </c>
    </row>
    <row r="6823" spans="1:8">
      <c r="A6823" s="661" t="s">
        <v>19024</v>
      </c>
    </row>
    <row r="6824" spans="1:8">
      <c r="A6824" s="661" t="s">
        <v>19067</v>
      </c>
      <c r="H6824" s="400" t="s">
        <v>19068</v>
      </c>
    </row>
    <row r="6825" spans="1:8">
      <c r="A6825" s="661" t="s">
        <v>19069</v>
      </c>
    </row>
    <row r="6826" spans="1:8">
      <c r="A6826" s="661" t="s">
        <v>19070</v>
      </c>
    </row>
    <row r="6827" spans="1:8">
      <c r="A6827" s="661" t="s">
        <v>19071</v>
      </c>
    </row>
    <row r="6828" spans="1:8">
      <c r="A6828" s="661" t="s">
        <v>19072</v>
      </c>
    </row>
    <row r="6829" spans="1:8">
      <c r="A6829" s="661" t="s">
        <v>19073</v>
      </c>
    </row>
    <row r="6830" spans="1:8">
      <c r="A6830" s="661" t="s">
        <v>19074</v>
      </c>
      <c r="C6830" s="406" t="s">
        <v>19115</v>
      </c>
    </row>
    <row r="6831" spans="1:8">
      <c r="A6831" s="661" t="s">
        <v>19075</v>
      </c>
      <c r="D6831" s="406" t="s">
        <v>19077</v>
      </c>
      <c r="F6831" s="400" t="s">
        <v>19078</v>
      </c>
      <c r="H6831" s="400" t="s">
        <v>19076</v>
      </c>
    </row>
    <row r="6832" spans="1:8">
      <c r="A6832" s="661" t="s">
        <v>19079</v>
      </c>
      <c r="B6832" s="668" t="s">
        <v>19080</v>
      </c>
      <c r="D6832" s="406" t="s">
        <v>19081</v>
      </c>
      <c r="E6832" s="657" t="s">
        <v>19082</v>
      </c>
    </row>
    <row r="6833" spans="1:8">
      <c r="D6833" s="406" t="s">
        <v>19083</v>
      </c>
      <c r="E6833" s="657" t="s">
        <v>19084</v>
      </c>
    </row>
    <row r="6834" spans="1:8">
      <c r="A6834" s="661">
        <v>4340</v>
      </c>
      <c r="B6834" s="668" t="s">
        <v>3540</v>
      </c>
      <c r="C6834" s="406" t="s">
        <v>108</v>
      </c>
      <c r="D6834" s="406" t="s">
        <v>18987</v>
      </c>
      <c r="E6834" s="657">
        <v>0.41</v>
      </c>
    </row>
    <row r="6835" spans="1:8">
      <c r="A6835" s="661">
        <v>5088</v>
      </c>
      <c r="B6835" s="668" t="s">
        <v>144</v>
      </c>
      <c r="C6835" s="406" t="s">
        <v>108</v>
      </c>
      <c r="D6835" s="406" t="s">
        <v>18987</v>
      </c>
      <c r="E6835" s="657">
        <v>5.62</v>
      </c>
    </row>
    <row r="6836" spans="1:8">
      <c r="A6836" s="661">
        <v>11154</v>
      </c>
      <c r="B6836" s="668" t="s">
        <v>21533</v>
      </c>
      <c r="D6836" s="406" t="s">
        <v>18987</v>
      </c>
      <c r="E6836" s="657">
        <v>925.95</v>
      </c>
      <c r="H6836" s="400" t="s">
        <v>108</v>
      </c>
    </row>
    <row r="6837" spans="1:8">
      <c r="A6837" s="661" t="s">
        <v>21534</v>
      </c>
    </row>
    <row r="6838" spans="1:8">
      <c r="A6838" s="661">
        <v>39021</v>
      </c>
      <c r="B6838" s="668" t="s">
        <v>21535</v>
      </c>
      <c r="D6838" s="406" t="s">
        <v>18987</v>
      </c>
      <c r="E6838" s="657">
        <v>363.79</v>
      </c>
      <c r="F6838" s="400" t="s">
        <v>108</v>
      </c>
    </row>
    <row r="6839" spans="1:8">
      <c r="A6839" s="661" t="s">
        <v>21536</v>
      </c>
    </row>
    <row r="6840" spans="1:8">
      <c r="A6840" s="661" t="s">
        <v>21537</v>
      </c>
    </row>
    <row r="6841" spans="1:8">
      <c r="A6841" s="661">
        <v>11153</v>
      </c>
      <c r="B6841" s="668" t="s">
        <v>21538</v>
      </c>
      <c r="D6841" s="406" t="s">
        <v>18987</v>
      </c>
      <c r="E6841" s="657">
        <v>329.75</v>
      </c>
      <c r="H6841" s="400" t="s">
        <v>112</v>
      </c>
    </row>
    <row r="6842" spans="1:8">
      <c r="A6842" s="661" t="s">
        <v>21539</v>
      </c>
    </row>
    <row r="6843" spans="1:8">
      <c r="A6843" s="661">
        <v>39022</v>
      </c>
      <c r="B6843" s="668" t="s">
        <v>21540</v>
      </c>
      <c r="D6843" s="406" t="s">
        <v>18991</v>
      </c>
      <c r="E6843" s="657">
        <v>449.9</v>
      </c>
      <c r="H6843" s="400" t="s">
        <v>108</v>
      </c>
    </row>
    <row r="6844" spans="1:8">
      <c r="A6844" s="661" t="s">
        <v>21541</v>
      </c>
    </row>
    <row r="6845" spans="1:8">
      <c r="A6845" s="661">
        <v>39024</v>
      </c>
      <c r="B6845" s="668" t="s">
        <v>21542</v>
      </c>
      <c r="D6845" s="406" t="s">
        <v>18987</v>
      </c>
      <c r="E6845" s="657">
        <v>688.88</v>
      </c>
      <c r="H6845" s="400" t="s">
        <v>108</v>
      </c>
    </row>
    <row r="6846" spans="1:8">
      <c r="A6846" s="661" t="s">
        <v>21543</v>
      </c>
    </row>
    <row r="6847" spans="1:8">
      <c r="A6847" s="661">
        <v>4914</v>
      </c>
      <c r="B6847" s="668" t="s">
        <v>21544</v>
      </c>
      <c r="D6847" s="406" t="s">
        <v>18987</v>
      </c>
      <c r="E6847" s="657">
        <v>558.55999999999995</v>
      </c>
      <c r="H6847" s="400" t="s">
        <v>112</v>
      </c>
    </row>
    <row r="6848" spans="1:8">
      <c r="A6848" s="661" t="s">
        <v>21545</v>
      </c>
    </row>
    <row r="6849" spans="1:8">
      <c r="A6849" s="661">
        <v>4917</v>
      </c>
      <c r="B6849" s="668" t="s">
        <v>21546</v>
      </c>
      <c r="D6849" s="406" t="s">
        <v>18991</v>
      </c>
      <c r="E6849" s="657">
        <v>385.75</v>
      </c>
      <c r="H6849" s="400" t="s">
        <v>112</v>
      </c>
    </row>
    <row r="6850" spans="1:8">
      <c r="A6850" s="661" t="s">
        <v>19171</v>
      </c>
    </row>
    <row r="6851" spans="1:8">
      <c r="A6851" s="661">
        <v>39025</v>
      </c>
      <c r="B6851" s="668" t="s">
        <v>21546</v>
      </c>
      <c r="D6851" s="406" t="s">
        <v>18987</v>
      </c>
      <c r="E6851" s="657">
        <v>706.38</v>
      </c>
      <c r="H6851" s="400" t="s">
        <v>108</v>
      </c>
    </row>
    <row r="6852" spans="1:8">
      <c r="A6852" s="661" t="s">
        <v>21547</v>
      </c>
    </row>
    <row r="6853" spans="1:8">
      <c r="A6853" s="661">
        <v>4930</v>
      </c>
      <c r="B6853" s="668" t="s">
        <v>21548</v>
      </c>
      <c r="D6853" s="406" t="s">
        <v>18987</v>
      </c>
      <c r="E6853" s="657">
        <v>323.83999999999997</v>
      </c>
      <c r="F6853" s="400" t="s">
        <v>112</v>
      </c>
    </row>
    <row r="6854" spans="1:8">
      <c r="A6854" s="661" t="s">
        <v>21549</v>
      </c>
    </row>
    <row r="6855" spans="1:8">
      <c r="A6855" s="661">
        <v>4922</v>
      </c>
      <c r="B6855" s="668" t="s">
        <v>21550</v>
      </c>
      <c r="D6855" s="406" t="s">
        <v>18987</v>
      </c>
      <c r="E6855" s="657">
        <v>357.82</v>
      </c>
      <c r="H6855" s="400" t="s">
        <v>112</v>
      </c>
    </row>
    <row r="6856" spans="1:8">
      <c r="A6856" s="661" t="s">
        <v>21551</v>
      </c>
    </row>
    <row r="6857" spans="1:8">
      <c r="A6857" s="661">
        <v>4911</v>
      </c>
      <c r="B6857" s="668" t="s">
        <v>21552</v>
      </c>
      <c r="D6857" s="406" t="s">
        <v>18987</v>
      </c>
      <c r="E6857" s="657">
        <v>290</v>
      </c>
      <c r="F6857" s="400" t="s">
        <v>112</v>
      </c>
    </row>
    <row r="6858" spans="1:8">
      <c r="A6858" s="661" t="s">
        <v>21553</v>
      </c>
    </row>
    <row r="6859" spans="1:8">
      <c r="A6859" s="661">
        <v>37518</v>
      </c>
      <c r="B6859" s="668" t="s">
        <v>21554</v>
      </c>
      <c r="D6859" s="406" t="s">
        <v>18987</v>
      </c>
      <c r="E6859" s="657">
        <v>370.21</v>
      </c>
      <c r="H6859" s="400" t="s">
        <v>112</v>
      </c>
    </row>
    <row r="6860" spans="1:8">
      <c r="A6860" s="661" t="s">
        <v>21555</v>
      </c>
    </row>
    <row r="6861" spans="1:8">
      <c r="A6861" s="661">
        <v>4910</v>
      </c>
      <c r="B6861" s="668" t="s">
        <v>21554</v>
      </c>
      <c r="D6861" s="406" t="s">
        <v>18991</v>
      </c>
      <c r="E6861" s="657">
        <v>290</v>
      </c>
      <c r="H6861" s="400" t="s">
        <v>112</v>
      </c>
    </row>
    <row r="6862" spans="1:8">
      <c r="A6862" s="661" t="s">
        <v>21556</v>
      </c>
    </row>
    <row r="6863" spans="1:8">
      <c r="A6863" s="661">
        <v>4943</v>
      </c>
      <c r="B6863" s="668" t="s">
        <v>21557</v>
      </c>
      <c r="D6863" s="406" t="s">
        <v>18987</v>
      </c>
      <c r="E6863" s="657">
        <v>460.29</v>
      </c>
      <c r="H6863" s="400" t="s">
        <v>112</v>
      </c>
    </row>
    <row r="6864" spans="1:8">
      <c r="A6864" s="661" t="s">
        <v>21553</v>
      </c>
    </row>
    <row r="6865" spans="1:8">
      <c r="A6865" s="661">
        <v>4989</v>
      </c>
      <c r="B6865" s="668" t="s">
        <v>813</v>
      </c>
      <c r="D6865" s="406" t="s">
        <v>18987</v>
      </c>
      <c r="E6865" s="657">
        <v>143.94999999999999</v>
      </c>
      <c r="H6865" s="400" t="s">
        <v>108</v>
      </c>
    </row>
    <row r="6866" spans="1:8">
      <c r="A6866" s="661">
        <v>5020</v>
      </c>
      <c r="B6866" s="668" t="s">
        <v>3543</v>
      </c>
      <c r="D6866" s="406" t="s">
        <v>18987</v>
      </c>
      <c r="E6866" s="657">
        <v>96.88</v>
      </c>
      <c r="H6866" s="400" t="s">
        <v>108</v>
      </c>
    </row>
    <row r="6867" spans="1:8">
      <c r="A6867" s="661">
        <v>4981</v>
      </c>
      <c r="B6867" s="668" t="s">
        <v>3544</v>
      </c>
      <c r="D6867" s="406" t="s">
        <v>18991</v>
      </c>
      <c r="E6867" s="657">
        <v>105.78</v>
      </c>
      <c r="H6867" s="400" t="s">
        <v>108</v>
      </c>
    </row>
    <row r="6868" spans="1:8">
      <c r="A6868" s="661">
        <v>4987</v>
      </c>
      <c r="B6868" s="668" t="s">
        <v>802</v>
      </c>
      <c r="D6868" s="406" t="s">
        <v>18987</v>
      </c>
      <c r="E6868" s="657">
        <v>127.06</v>
      </c>
      <c r="H6868" s="400" t="s">
        <v>108</v>
      </c>
    </row>
    <row r="6869" spans="1:8">
      <c r="A6869" s="661">
        <v>4982</v>
      </c>
      <c r="B6869" s="668" t="s">
        <v>3545</v>
      </c>
      <c r="D6869" s="406" t="s">
        <v>18987</v>
      </c>
      <c r="E6869" s="657">
        <v>102.51</v>
      </c>
      <c r="F6869" s="400" t="s">
        <v>108</v>
      </c>
    </row>
    <row r="6870" spans="1:8">
      <c r="A6870" s="661">
        <v>10553</v>
      </c>
      <c r="B6870" s="668" t="s">
        <v>3546</v>
      </c>
      <c r="D6870" s="406" t="s">
        <v>18987</v>
      </c>
      <c r="E6870" s="657">
        <v>65.489999999999995</v>
      </c>
      <c r="F6870" s="400" t="s">
        <v>108</v>
      </c>
    </row>
    <row r="6871" spans="1:8">
      <c r="A6871" s="661">
        <v>10554</v>
      </c>
      <c r="B6871" s="668" t="s">
        <v>3547</v>
      </c>
      <c r="D6871" s="406" t="s">
        <v>18987</v>
      </c>
      <c r="E6871" s="657">
        <v>67.66</v>
      </c>
      <c r="F6871" s="400" t="s">
        <v>108</v>
      </c>
    </row>
    <row r="6872" spans="1:8">
      <c r="A6872" s="661">
        <v>10555</v>
      </c>
      <c r="B6872" s="668" t="s">
        <v>147</v>
      </c>
      <c r="D6872" s="406" t="s">
        <v>18987</v>
      </c>
      <c r="E6872" s="657">
        <v>69.83</v>
      </c>
      <c r="F6872" s="400" t="s">
        <v>108</v>
      </c>
    </row>
    <row r="6873" spans="1:8">
      <c r="A6873" s="661">
        <v>10556</v>
      </c>
      <c r="B6873" s="668" t="s">
        <v>3548</v>
      </c>
      <c r="D6873" s="406" t="s">
        <v>18987</v>
      </c>
      <c r="E6873" s="657">
        <v>79.62</v>
      </c>
      <c r="F6873" s="400" t="s">
        <v>108</v>
      </c>
    </row>
    <row r="6874" spans="1:8">
      <c r="A6874" s="661">
        <v>4977</v>
      </c>
      <c r="B6874" s="668" t="s">
        <v>3549</v>
      </c>
      <c r="D6874" s="406" t="s">
        <v>18987</v>
      </c>
      <c r="E6874" s="657">
        <v>200.62</v>
      </c>
      <c r="H6874" s="400" t="s">
        <v>112</v>
      </c>
    </row>
    <row r="6875" spans="1:8">
      <c r="A6875" s="661">
        <v>25969</v>
      </c>
      <c r="B6875" s="668" t="s">
        <v>3550</v>
      </c>
      <c r="D6875" s="406" t="s">
        <v>18987</v>
      </c>
      <c r="E6875" s="657">
        <v>201.04</v>
      </c>
    </row>
    <row r="6876" spans="1:8">
      <c r="A6876" s="661">
        <v>11367</v>
      </c>
      <c r="B6876" s="668" t="s">
        <v>3551</v>
      </c>
      <c r="D6876" s="406" t="s">
        <v>18987</v>
      </c>
      <c r="E6876" s="657">
        <v>168.84</v>
      </c>
      <c r="F6876" s="400" t="s">
        <v>112</v>
      </c>
    </row>
    <row r="6877" spans="1:8">
      <c r="A6877" s="661">
        <v>11364</v>
      </c>
      <c r="B6877" s="668" t="s">
        <v>3552</v>
      </c>
      <c r="C6877" s="406" t="s">
        <v>108</v>
      </c>
      <c r="D6877" s="406" t="s">
        <v>18987</v>
      </c>
      <c r="E6877" s="657">
        <v>134.26</v>
      </c>
    </row>
    <row r="6878" spans="1:8">
      <c r="A6878" s="661">
        <v>11365</v>
      </c>
      <c r="B6878" s="668" t="s">
        <v>1102</v>
      </c>
      <c r="C6878" s="406" t="s">
        <v>108</v>
      </c>
      <c r="D6878" s="406" t="s">
        <v>18987</v>
      </c>
      <c r="E6878" s="657">
        <v>137.97</v>
      </c>
    </row>
    <row r="6879" spans="1:8">
      <c r="A6879" s="661">
        <v>11366</v>
      </c>
      <c r="B6879" s="668" t="s">
        <v>3553</v>
      </c>
      <c r="C6879" s="406" t="s">
        <v>108</v>
      </c>
      <c r="D6879" s="406" t="s">
        <v>18987</v>
      </c>
      <c r="E6879" s="657">
        <v>90.08</v>
      </c>
    </row>
    <row r="6880" spans="1:8">
      <c r="A6880" s="661">
        <v>4944</v>
      </c>
      <c r="B6880" s="668" t="s">
        <v>21558</v>
      </c>
      <c r="D6880" s="406" t="s">
        <v>18987</v>
      </c>
      <c r="E6880" s="657">
        <v>564.49</v>
      </c>
      <c r="H6880" s="400" t="s">
        <v>112</v>
      </c>
    </row>
    <row r="6881" spans="1:8">
      <c r="A6881" s="661" t="s">
        <v>21559</v>
      </c>
    </row>
    <row r="6882" spans="1:8">
      <c r="A6882" s="661">
        <v>4992</v>
      </c>
      <c r="B6882" s="668" t="s">
        <v>3554</v>
      </c>
      <c r="D6882" s="406" t="s">
        <v>18987</v>
      </c>
      <c r="E6882" s="657">
        <v>110.11</v>
      </c>
      <c r="F6882" s="400" t="s">
        <v>108</v>
      </c>
    </row>
    <row r="6883" spans="1:8">
      <c r="A6883" s="661">
        <v>4969</v>
      </c>
      <c r="B6883" s="668" t="s">
        <v>3555</v>
      </c>
      <c r="C6883" s="406" t="s">
        <v>112</v>
      </c>
      <c r="D6883" s="406" t="s">
        <v>18987</v>
      </c>
      <c r="E6883" s="657">
        <v>364.45</v>
      </c>
    </row>
    <row r="6884" spans="1:8">
      <c r="A6884" s="661">
        <v>5002</v>
      </c>
      <c r="B6884" s="668" t="s">
        <v>3556</v>
      </c>
      <c r="C6884" s="406" t="s">
        <v>112</v>
      </c>
      <c r="D6884" s="406" t="s">
        <v>18987</v>
      </c>
      <c r="E6884" s="657">
        <v>368.66</v>
      </c>
    </row>
    <row r="6885" spans="1:8">
      <c r="A6885" s="661">
        <v>4962</v>
      </c>
      <c r="B6885" s="668" t="s">
        <v>3557</v>
      </c>
      <c r="D6885" s="406" t="s">
        <v>18987</v>
      </c>
      <c r="E6885" s="657">
        <v>284.39999999999998</v>
      </c>
      <c r="F6885" s="400" t="s">
        <v>108</v>
      </c>
    </row>
    <row r="6886" spans="1:8">
      <c r="A6886" s="661">
        <v>20322</v>
      </c>
      <c r="B6886" s="668" t="s">
        <v>3558</v>
      </c>
      <c r="D6886" s="406" t="s">
        <v>18987</v>
      </c>
      <c r="E6886" s="657">
        <v>273.86</v>
      </c>
      <c r="F6886" s="400" t="s">
        <v>108</v>
      </c>
    </row>
    <row r="6887" spans="1:8">
      <c r="A6887" s="661" t="s">
        <v>19024</v>
      </c>
    </row>
    <row r="6888" spans="1:8">
      <c r="A6888" s="661" t="s">
        <v>19067</v>
      </c>
      <c r="H6888" s="400" t="s">
        <v>19068</v>
      </c>
    </row>
    <row r="6889" spans="1:8">
      <c r="A6889" s="661" t="s">
        <v>19069</v>
      </c>
    </row>
    <row r="6890" spans="1:8">
      <c r="A6890" s="661" t="s">
        <v>19070</v>
      </c>
    </row>
    <row r="6891" spans="1:8">
      <c r="A6891" s="661" t="s">
        <v>19071</v>
      </c>
    </row>
    <row r="6892" spans="1:8">
      <c r="A6892" s="661" t="s">
        <v>19072</v>
      </c>
    </row>
    <row r="6893" spans="1:8">
      <c r="A6893" s="661" t="s">
        <v>19073</v>
      </c>
    </row>
    <row r="6894" spans="1:8">
      <c r="A6894" s="661" t="s">
        <v>19074</v>
      </c>
      <c r="C6894" s="406" t="s">
        <v>19115</v>
      </c>
    </row>
    <row r="6895" spans="1:8">
      <c r="A6895" s="661" t="s">
        <v>19075</v>
      </c>
      <c r="D6895" s="406" t="s">
        <v>19077</v>
      </c>
      <c r="F6895" s="400" t="s">
        <v>19078</v>
      </c>
      <c r="H6895" s="400" t="s">
        <v>19076</v>
      </c>
    </row>
    <row r="6896" spans="1:8">
      <c r="A6896" s="661" t="s">
        <v>19079</v>
      </c>
      <c r="B6896" s="668" t="s">
        <v>19080</v>
      </c>
      <c r="D6896" s="406" t="s">
        <v>19081</v>
      </c>
      <c r="E6896" s="657" t="s">
        <v>19082</v>
      </c>
    </row>
    <row r="6897" spans="1:8">
      <c r="D6897" s="406" t="s">
        <v>19083</v>
      </c>
      <c r="E6897" s="657" t="s">
        <v>19084</v>
      </c>
    </row>
    <row r="6898" spans="1:8">
      <c r="A6898" s="661">
        <v>4958</v>
      </c>
      <c r="B6898" s="668" t="s">
        <v>3559</v>
      </c>
      <c r="C6898" s="406" t="s">
        <v>112</v>
      </c>
      <c r="D6898" s="406" t="s">
        <v>18987</v>
      </c>
      <c r="E6898" s="657">
        <v>295.04000000000002</v>
      </c>
    </row>
    <row r="6899" spans="1:8">
      <c r="A6899" s="661">
        <v>4964</v>
      </c>
      <c r="B6899" s="668" t="s">
        <v>3560</v>
      </c>
      <c r="C6899" s="406" t="s">
        <v>108</v>
      </c>
      <c r="D6899" s="406" t="s">
        <v>18987</v>
      </c>
      <c r="E6899" s="657">
        <v>191.01</v>
      </c>
    </row>
    <row r="6900" spans="1:8">
      <c r="A6900" s="661">
        <v>5028</v>
      </c>
      <c r="B6900" s="668" t="s">
        <v>21560</v>
      </c>
      <c r="D6900" s="406" t="s">
        <v>18987</v>
      </c>
      <c r="E6900" s="657">
        <v>307.44</v>
      </c>
      <c r="H6900" s="400" t="s">
        <v>112</v>
      </c>
    </row>
    <row r="6901" spans="1:8">
      <c r="A6901" s="661" t="s">
        <v>21561</v>
      </c>
    </row>
    <row r="6902" spans="1:8">
      <c r="A6902" s="661">
        <v>4998</v>
      </c>
      <c r="B6902" s="668" t="s">
        <v>3561</v>
      </c>
      <c r="D6902" s="406" t="s">
        <v>18991</v>
      </c>
      <c r="E6902" s="657">
        <v>374.92</v>
      </c>
      <c r="H6902" s="400" t="s">
        <v>112</v>
      </c>
    </row>
    <row r="6903" spans="1:8">
      <c r="A6903" s="661">
        <v>21102</v>
      </c>
      <c r="B6903" s="668" t="s">
        <v>3562</v>
      </c>
      <c r="C6903" s="406" t="s">
        <v>108</v>
      </c>
      <c r="D6903" s="406" t="s">
        <v>18987</v>
      </c>
      <c r="E6903" s="657">
        <v>30.51</v>
      </c>
    </row>
    <row r="6904" spans="1:8">
      <c r="A6904" s="661">
        <v>21101</v>
      </c>
      <c r="B6904" s="668" t="s">
        <v>3563</v>
      </c>
      <c r="C6904" s="406" t="s">
        <v>108</v>
      </c>
      <c r="D6904" s="406" t="s">
        <v>18987</v>
      </c>
      <c r="E6904" s="657">
        <v>19.59</v>
      </c>
    </row>
    <row r="6905" spans="1:8">
      <c r="A6905" s="661">
        <v>34713</v>
      </c>
      <c r="B6905" s="668" t="s">
        <v>21562</v>
      </c>
      <c r="D6905" s="406" t="s">
        <v>18987</v>
      </c>
      <c r="E6905" s="657">
        <v>182.96</v>
      </c>
      <c r="H6905" s="400" t="s">
        <v>112</v>
      </c>
    </row>
    <row r="6906" spans="1:8">
      <c r="A6906" s="661" t="s">
        <v>21563</v>
      </c>
    </row>
    <row r="6907" spans="1:8">
      <c r="A6907" s="661">
        <v>4947</v>
      </c>
      <c r="B6907" s="668" t="s">
        <v>21564</v>
      </c>
      <c r="D6907" s="406" t="s">
        <v>18987</v>
      </c>
      <c r="E6907" s="657">
        <v>408.15</v>
      </c>
      <c r="H6907" s="400" t="s">
        <v>112</v>
      </c>
    </row>
    <row r="6908" spans="1:8">
      <c r="A6908" s="661" t="s">
        <v>21565</v>
      </c>
    </row>
    <row r="6909" spans="1:8">
      <c r="A6909" s="661">
        <v>37563</v>
      </c>
      <c r="B6909" s="668" t="s">
        <v>21566</v>
      </c>
      <c r="D6909" s="406" t="s">
        <v>18987</v>
      </c>
      <c r="E6909" s="657">
        <v>319.54000000000002</v>
      </c>
      <c r="H6909" s="400" t="s">
        <v>112</v>
      </c>
    </row>
    <row r="6910" spans="1:8">
      <c r="A6910" s="661" t="s">
        <v>21567</v>
      </c>
    </row>
    <row r="6911" spans="1:8">
      <c r="A6911" s="661">
        <v>4948</v>
      </c>
      <c r="B6911" s="668" t="s">
        <v>21568</v>
      </c>
      <c r="D6911" s="406" t="s">
        <v>18991</v>
      </c>
      <c r="E6911" s="657">
        <v>290</v>
      </c>
      <c r="H6911" s="400" t="s">
        <v>112</v>
      </c>
    </row>
    <row r="6912" spans="1:8">
      <c r="A6912" s="661" t="s">
        <v>21569</v>
      </c>
    </row>
    <row r="6913" spans="1:8">
      <c r="A6913" s="661">
        <v>37561</v>
      </c>
      <c r="B6913" s="668" t="s">
        <v>21570</v>
      </c>
      <c r="D6913" s="406" t="s">
        <v>18987</v>
      </c>
      <c r="E6913" s="657">
        <v>464.2</v>
      </c>
      <c r="H6913" s="400" t="s">
        <v>112</v>
      </c>
    </row>
    <row r="6914" spans="1:8">
      <c r="A6914" s="661" t="s">
        <v>21571</v>
      </c>
    </row>
    <row r="6915" spans="1:8">
      <c r="A6915" s="661" t="s">
        <v>21572</v>
      </c>
    </row>
    <row r="6916" spans="1:8">
      <c r="A6916" s="661">
        <v>37562</v>
      </c>
      <c r="B6916" s="668" t="s">
        <v>21573</v>
      </c>
      <c r="D6916" s="406" t="s">
        <v>18987</v>
      </c>
      <c r="E6916" s="657">
        <v>297.74</v>
      </c>
      <c r="H6916" s="400" t="s">
        <v>112</v>
      </c>
    </row>
    <row r="6917" spans="1:8">
      <c r="A6917" s="661" t="s">
        <v>21574</v>
      </c>
    </row>
    <row r="6918" spans="1:8">
      <c r="A6918" s="661">
        <v>37585</v>
      </c>
      <c r="B6918" s="668" t="s">
        <v>21575</v>
      </c>
      <c r="D6918" s="406" t="s">
        <v>18987</v>
      </c>
      <c r="E6918" s="657">
        <v>192.33</v>
      </c>
      <c r="H6918" s="400" t="s">
        <v>108</v>
      </c>
    </row>
    <row r="6919" spans="1:8">
      <c r="A6919" s="661" t="s">
        <v>21576</v>
      </c>
    </row>
    <row r="6920" spans="1:8">
      <c r="A6920" s="661">
        <v>14164</v>
      </c>
      <c r="B6920" s="668" t="s">
        <v>21577</v>
      </c>
      <c r="D6920" s="406" t="s">
        <v>18987</v>
      </c>
      <c r="E6920" s="657">
        <v>1259.6500000000001</v>
      </c>
      <c r="H6920" s="400" t="s">
        <v>108</v>
      </c>
    </row>
    <row r="6921" spans="1:8">
      <c r="A6921" s="661" t="s">
        <v>21578</v>
      </c>
    </row>
    <row r="6922" spans="1:8">
      <c r="A6922" s="661">
        <v>14163</v>
      </c>
      <c r="B6922" s="668" t="s">
        <v>21579</v>
      </c>
      <c r="D6922" s="406" t="s">
        <v>18987</v>
      </c>
      <c r="E6922" s="657">
        <v>1431.68</v>
      </c>
      <c r="H6922" s="400" t="s">
        <v>108</v>
      </c>
    </row>
    <row r="6923" spans="1:8">
      <c r="A6923" s="661" t="s">
        <v>21578</v>
      </c>
    </row>
    <row r="6924" spans="1:8">
      <c r="A6924" s="661">
        <v>5051</v>
      </c>
      <c r="B6924" s="668" t="s">
        <v>21580</v>
      </c>
      <c r="D6924" s="406" t="s">
        <v>18987</v>
      </c>
      <c r="E6924" s="657">
        <v>1217.6199999999999</v>
      </c>
      <c r="H6924" s="400" t="s">
        <v>108</v>
      </c>
    </row>
    <row r="6925" spans="1:8">
      <c r="A6925" s="661" t="s">
        <v>21581</v>
      </c>
    </row>
    <row r="6926" spans="1:8">
      <c r="A6926" s="661">
        <v>14162</v>
      </c>
      <c r="B6926" s="668" t="s">
        <v>21582</v>
      </c>
      <c r="D6926" s="406" t="s">
        <v>18987</v>
      </c>
      <c r="E6926" s="657">
        <v>1215.8499999999999</v>
      </c>
      <c r="H6926" s="400" t="s">
        <v>108</v>
      </c>
    </row>
    <row r="6927" spans="1:8">
      <c r="A6927" s="661" t="s">
        <v>21581</v>
      </c>
    </row>
    <row r="6928" spans="1:8">
      <c r="A6928" s="661">
        <v>5052</v>
      </c>
      <c r="B6928" s="668" t="s">
        <v>21583</v>
      </c>
      <c r="D6928" s="406" t="s">
        <v>18991</v>
      </c>
      <c r="E6928" s="657">
        <v>907.2</v>
      </c>
      <c r="H6928" s="400" t="s">
        <v>108</v>
      </c>
    </row>
    <row r="6929" spans="1:8">
      <c r="A6929" s="661" t="s">
        <v>21584</v>
      </c>
    </row>
    <row r="6930" spans="1:8">
      <c r="A6930" s="661">
        <v>14166</v>
      </c>
      <c r="B6930" s="668" t="s">
        <v>21585</v>
      </c>
      <c r="D6930" s="406" t="s">
        <v>18987</v>
      </c>
      <c r="E6930" s="657">
        <v>918.72</v>
      </c>
      <c r="H6930" s="400" t="s">
        <v>108</v>
      </c>
    </row>
    <row r="6931" spans="1:8">
      <c r="A6931" s="661" t="s">
        <v>21586</v>
      </c>
    </row>
    <row r="6932" spans="1:8">
      <c r="A6932" s="661">
        <v>14165</v>
      </c>
      <c r="B6932" s="668" t="s">
        <v>21587</v>
      </c>
      <c r="D6932" s="406" t="s">
        <v>18987</v>
      </c>
      <c r="E6932" s="657">
        <v>1272.75</v>
      </c>
      <c r="H6932" s="400" t="s">
        <v>108</v>
      </c>
    </row>
    <row r="6933" spans="1:8">
      <c r="A6933" s="661" t="s">
        <v>21588</v>
      </c>
    </row>
    <row r="6934" spans="1:8">
      <c r="A6934" s="661">
        <v>5050</v>
      </c>
      <c r="B6934" s="668" t="s">
        <v>21589</v>
      </c>
      <c r="D6934" s="406" t="s">
        <v>18987</v>
      </c>
      <c r="E6934" s="657">
        <v>313.25</v>
      </c>
      <c r="H6934" s="400" t="s">
        <v>108</v>
      </c>
    </row>
    <row r="6935" spans="1:8">
      <c r="A6935" s="661" t="s">
        <v>21590</v>
      </c>
    </row>
    <row r="6936" spans="1:8">
      <c r="A6936" s="661">
        <v>12378</v>
      </c>
      <c r="B6936" s="668" t="s">
        <v>21591</v>
      </c>
      <c r="D6936" s="406" t="s">
        <v>18987</v>
      </c>
      <c r="E6936" s="657">
        <v>744.59</v>
      </c>
      <c r="H6936" s="400" t="s">
        <v>108</v>
      </c>
    </row>
    <row r="6937" spans="1:8">
      <c r="A6937" s="661" t="s">
        <v>21592</v>
      </c>
    </row>
    <row r="6938" spans="1:8">
      <c r="A6938" s="661">
        <v>5040</v>
      </c>
      <c r="B6938" s="668" t="s">
        <v>3564</v>
      </c>
      <c r="C6938" s="406" t="s">
        <v>108</v>
      </c>
      <c r="D6938" s="406" t="s">
        <v>18987</v>
      </c>
      <c r="E6938" s="657">
        <v>202.92</v>
      </c>
    </row>
    <row r="6939" spans="1:8">
      <c r="A6939" s="661">
        <v>5054</v>
      </c>
      <c r="B6939" s="668" t="s">
        <v>3565</v>
      </c>
      <c r="C6939" s="406" t="s">
        <v>108</v>
      </c>
      <c r="D6939" s="406" t="s">
        <v>18987</v>
      </c>
      <c r="E6939" s="657">
        <v>296.01</v>
      </c>
    </row>
    <row r="6940" spans="1:8">
      <c r="A6940" s="661">
        <v>12366</v>
      </c>
      <c r="B6940" s="668" t="s">
        <v>3566</v>
      </c>
      <c r="C6940" s="406" t="s">
        <v>108</v>
      </c>
      <c r="D6940" s="406" t="s">
        <v>18987</v>
      </c>
      <c r="E6940" s="657">
        <v>527.01</v>
      </c>
    </row>
    <row r="6941" spans="1:8">
      <c r="A6941" s="661">
        <v>5045</v>
      </c>
      <c r="B6941" s="668" t="s">
        <v>3567</v>
      </c>
      <c r="C6941" s="406" t="s">
        <v>108</v>
      </c>
      <c r="D6941" s="406" t="s">
        <v>18987</v>
      </c>
      <c r="E6941" s="657">
        <v>733.89</v>
      </c>
    </row>
    <row r="6942" spans="1:8">
      <c r="A6942" s="661">
        <v>12367</v>
      </c>
      <c r="B6942" s="668" t="s">
        <v>3568</v>
      </c>
      <c r="C6942" s="406" t="s">
        <v>108</v>
      </c>
      <c r="D6942" s="406" t="s">
        <v>18987</v>
      </c>
      <c r="E6942" s="657">
        <v>2246.8000000000002</v>
      </c>
    </row>
    <row r="6943" spans="1:8">
      <c r="A6943" s="661">
        <v>12368</v>
      </c>
      <c r="B6943" s="668" t="s">
        <v>3569</v>
      </c>
      <c r="C6943" s="406" t="s">
        <v>108</v>
      </c>
      <c r="D6943" s="406" t="s">
        <v>18987</v>
      </c>
      <c r="E6943" s="657">
        <v>4445.5</v>
      </c>
    </row>
    <row r="6944" spans="1:8">
      <c r="A6944" s="661">
        <v>5042</v>
      </c>
      <c r="B6944" s="668" t="s">
        <v>3570</v>
      </c>
      <c r="C6944" s="406" t="s">
        <v>108</v>
      </c>
      <c r="D6944" s="406" t="s">
        <v>18987</v>
      </c>
      <c r="E6944" s="657">
        <v>382.83</v>
      </c>
    </row>
    <row r="6945" spans="1:8">
      <c r="A6945" s="661">
        <v>5044</v>
      </c>
      <c r="B6945" s="668" t="s">
        <v>3571</v>
      </c>
      <c r="C6945" s="406" t="s">
        <v>108</v>
      </c>
      <c r="D6945" s="406" t="s">
        <v>18987</v>
      </c>
      <c r="E6945" s="657">
        <v>517.77</v>
      </c>
    </row>
    <row r="6946" spans="1:8">
      <c r="A6946" s="661">
        <v>5055</v>
      </c>
      <c r="B6946" s="668" t="s">
        <v>3572</v>
      </c>
      <c r="C6946" s="406" t="s">
        <v>108</v>
      </c>
      <c r="D6946" s="406" t="s">
        <v>18987</v>
      </c>
      <c r="E6946" s="657">
        <v>736.13</v>
      </c>
    </row>
    <row r="6947" spans="1:8">
      <c r="A6947" s="661">
        <v>5041</v>
      </c>
      <c r="B6947" s="668" t="s">
        <v>1082</v>
      </c>
      <c r="C6947" s="406" t="s">
        <v>108</v>
      </c>
      <c r="D6947" s="406" t="s">
        <v>18987</v>
      </c>
      <c r="E6947" s="657">
        <v>271.95999999999998</v>
      </c>
    </row>
    <row r="6948" spans="1:8">
      <c r="A6948" s="661">
        <v>5043</v>
      </c>
      <c r="B6948" s="668" t="s">
        <v>3573</v>
      </c>
      <c r="C6948" s="406" t="s">
        <v>108</v>
      </c>
      <c r="D6948" s="406" t="s">
        <v>18987</v>
      </c>
      <c r="E6948" s="657">
        <v>469.65</v>
      </c>
    </row>
    <row r="6949" spans="1:8">
      <c r="A6949" s="661">
        <v>5053</v>
      </c>
      <c r="B6949" s="668" t="s">
        <v>3574</v>
      </c>
      <c r="C6949" s="406" t="s">
        <v>108</v>
      </c>
      <c r="D6949" s="406" t="s">
        <v>18987</v>
      </c>
      <c r="E6949" s="657">
        <v>572.95000000000005</v>
      </c>
    </row>
    <row r="6950" spans="1:8">
      <c r="A6950" s="661">
        <v>5035</v>
      </c>
      <c r="B6950" s="668" t="s">
        <v>3575</v>
      </c>
      <c r="C6950" s="406" t="s">
        <v>108</v>
      </c>
      <c r="D6950" s="406" t="s">
        <v>18987</v>
      </c>
      <c r="E6950" s="657">
        <v>936.76</v>
      </c>
    </row>
    <row r="6951" spans="1:8">
      <c r="A6951" s="661">
        <v>5036</v>
      </c>
      <c r="B6951" s="668" t="s">
        <v>3576</v>
      </c>
      <c r="C6951" s="406" t="s">
        <v>108</v>
      </c>
      <c r="D6951" s="406" t="s">
        <v>18987</v>
      </c>
      <c r="E6951" s="657">
        <v>1563.77</v>
      </c>
    </row>
    <row r="6952" spans="1:8">
      <c r="A6952" s="661" t="s">
        <v>19024</v>
      </c>
    </row>
    <row r="6953" spans="1:8">
      <c r="A6953" s="661" t="s">
        <v>19067</v>
      </c>
      <c r="H6953" s="400" t="s">
        <v>19068</v>
      </c>
    </row>
    <row r="6954" spans="1:8">
      <c r="A6954" s="661" t="s">
        <v>19069</v>
      </c>
    </row>
    <row r="6955" spans="1:8">
      <c r="A6955" s="661" t="s">
        <v>19070</v>
      </c>
    </row>
    <row r="6956" spans="1:8">
      <c r="A6956" s="661" t="s">
        <v>19071</v>
      </c>
    </row>
    <row r="6957" spans="1:8">
      <c r="A6957" s="661" t="s">
        <v>19072</v>
      </c>
    </row>
    <row r="6958" spans="1:8">
      <c r="A6958" s="661" t="s">
        <v>19073</v>
      </c>
    </row>
    <row r="6959" spans="1:8">
      <c r="A6959" s="661" t="s">
        <v>19074</v>
      </c>
      <c r="C6959" s="406" t="s">
        <v>19115</v>
      </c>
    </row>
    <row r="6960" spans="1:8">
      <c r="A6960" s="661" t="s">
        <v>19075</v>
      </c>
      <c r="D6960" s="406" t="s">
        <v>19077</v>
      </c>
      <c r="F6960" s="400" t="s">
        <v>19078</v>
      </c>
      <c r="H6960" s="400" t="s">
        <v>19076</v>
      </c>
    </row>
    <row r="6961" spans="1:5">
      <c r="A6961" s="661" t="s">
        <v>19079</v>
      </c>
      <c r="B6961" s="668" t="s">
        <v>19080</v>
      </c>
      <c r="D6961" s="406" t="s">
        <v>19081</v>
      </c>
      <c r="E6961" s="657" t="s">
        <v>19082</v>
      </c>
    </row>
    <row r="6962" spans="1:5">
      <c r="D6962" s="406" t="s">
        <v>19083</v>
      </c>
      <c r="E6962" s="657" t="s">
        <v>19084</v>
      </c>
    </row>
    <row r="6963" spans="1:5">
      <c r="A6963" s="661">
        <v>5059</v>
      </c>
      <c r="B6963" s="668" t="s">
        <v>3577</v>
      </c>
      <c r="C6963" s="406" t="s">
        <v>108</v>
      </c>
      <c r="D6963" s="406" t="s">
        <v>18987</v>
      </c>
      <c r="E6963" s="657">
        <v>732.63</v>
      </c>
    </row>
    <row r="6964" spans="1:5">
      <c r="A6964" s="661">
        <v>5034</v>
      </c>
      <c r="B6964" s="668" t="s">
        <v>3578</v>
      </c>
      <c r="C6964" s="406" t="s">
        <v>108</v>
      </c>
      <c r="D6964" s="406" t="s">
        <v>18987</v>
      </c>
      <c r="E6964" s="657">
        <v>1010.97</v>
      </c>
    </row>
    <row r="6965" spans="1:5">
      <c r="A6965" s="661">
        <v>5056</v>
      </c>
      <c r="B6965" s="668" t="s">
        <v>3579</v>
      </c>
      <c r="C6965" s="406" t="s">
        <v>108</v>
      </c>
      <c r="D6965" s="406" t="s">
        <v>18987</v>
      </c>
      <c r="E6965" s="657">
        <v>785.54</v>
      </c>
    </row>
    <row r="6966" spans="1:5">
      <c r="A6966" s="661">
        <v>5057</v>
      </c>
      <c r="B6966" s="668" t="s">
        <v>3580</v>
      </c>
      <c r="C6966" s="406" t="s">
        <v>108</v>
      </c>
      <c r="D6966" s="406" t="s">
        <v>18987</v>
      </c>
      <c r="E6966" s="657">
        <v>630</v>
      </c>
    </row>
    <row r="6967" spans="1:5">
      <c r="A6967" s="661">
        <v>5033</v>
      </c>
      <c r="B6967" s="668" t="s">
        <v>3581</v>
      </c>
      <c r="C6967" s="406" t="s">
        <v>108</v>
      </c>
      <c r="D6967" s="406" t="s">
        <v>18991</v>
      </c>
      <c r="E6967" s="657">
        <v>523</v>
      </c>
    </row>
    <row r="6968" spans="1:5">
      <c r="A6968" s="661">
        <v>5037</v>
      </c>
      <c r="B6968" s="668" t="s">
        <v>3582</v>
      </c>
      <c r="C6968" s="406" t="s">
        <v>108</v>
      </c>
      <c r="D6968" s="406" t="s">
        <v>18987</v>
      </c>
      <c r="E6968" s="657">
        <v>265.33999999999997</v>
      </c>
    </row>
    <row r="6969" spans="1:5">
      <c r="A6969" s="661">
        <v>5038</v>
      </c>
      <c r="B6969" s="668" t="s">
        <v>3583</v>
      </c>
      <c r="C6969" s="406" t="s">
        <v>108</v>
      </c>
      <c r="D6969" s="406" t="s">
        <v>18987</v>
      </c>
      <c r="E6969" s="657">
        <v>426.24</v>
      </c>
    </row>
    <row r="6970" spans="1:5">
      <c r="A6970" s="661">
        <v>12374</v>
      </c>
      <c r="B6970" s="668" t="s">
        <v>3584</v>
      </c>
      <c r="C6970" s="406" t="s">
        <v>108</v>
      </c>
      <c r="D6970" s="406" t="s">
        <v>18987</v>
      </c>
      <c r="E6970" s="657">
        <v>261.5</v>
      </c>
    </row>
    <row r="6971" spans="1:5">
      <c r="A6971" s="661">
        <v>12372</v>
      </c>
      <c r="B6971" s="668" t="s">
        <v>3585</v>
      </c>
      <c r="C6971" s="406" t="s">
        <v>108</v>
      </c>
      <c r="D6971" s="406" t="s">
        <v>18987</v>
      </c>
      <c r="E6971" s="657">
        <v>561.70000000000005</v>
      </c>
    </row>
    <row r="6972" spans="1:5">
      <c r="A6972" s="661">
        <v>13335</v>
      </c>
      <c r="B6972" s="668" t="s">
        <v>3586</v>
      </c>
      <c r="C6972" s="406" t="s">
        <v>108</v>
      </c>
      <c r="D6972" s="406" t="s">
        <v>18987</v>
      </c>
      <c r="E6972" s="657">
        <v>338.26</v>
      </c>
    </row>
    <row r="6973" spans="1:5">
      <c r="A6973" s="661">
        <v>13339</v>
      </c>
      <c r="B6973" s="668" t="s">
        <v>3587</v>
      </c>
      <c r="C6973" s="406" t="s">
        <v>108</v>
      </c>
      <c r="D6973" s="406" t="s">
        <v>18987</v>
      </c>
      <c r="E6973" s="657">
        <v>835.03</v>
      </c>
    </row>
    <row r="6974" spans="1:5">
      <c r="A6974" s="661">
        <v>12373</v>
      </c>
      <c r="B6974" s="668" t="s">
        <v>3588</v>
      </c>
      <c r="C6974" s="406" t="s">
        <v>108</v>
      </c>
      <c r="D6974" s="406" t="s">
        <v>18987</v>
      </c>
      <c r="E6974" s="657">
        <v>874.45</v>
      </c>
    </row>
    <row r="6975" spans="1:5">
      <c r="A6975" s="661">
        <v>34712</v>
      </c>
      <c r="B6975" s="668" t="s">
        <v>3589</v>
      </c>
      <c r="C6975" s="406" t="s">
        <v>108</v>
      </c>
      <c r="D6975" s="406" t="s">
        <v>18987</v>
      </c>
      <c r="E6975" s="657">
        <v>638.05999999999995</v>
      </c>
    </row>
    <row r="6976" spans="1:5">
      <c r="A6976" s="661">
        <v>34711</v>
      </c>
      <c r="B6976" s="668" t="s">
        <v>3590</v>
      </c>
      <c r="C6976" s="406" t="s">
        <v>108</v>
      </c>
      <c r="D6976" s="406" t="s">
        <v>18987</v>
      </c>
      <c r="E6976" s="657">
        <v>836.8</v>
      </c>
    </row>
    <row r="6977" spans="1:8">
      <c r="A6977" s="661">
        <v>34706</v>
      </c>
      <c r="B6977" s="668" t="s">
        <v>3591</v>
      </c>
      <c r="C6977" s="406" t="s">
        <v>108</v>
      </c>
      <c r="D6977" s="406" t="s">
        <v>18987</v>
      </c>
      <c r="E6977" s="657">
        <v>1434.06</v>
      </c>
    </row>
    <row r="6978" spans="1:8">
      <c r="A6978" s="661">
        <v>34703</v>
      </c>
      <c r="B6978" s="668" t="s">
        <v>3592</v>
      </c>
      <c r="C6978" s="406" t="s">
        <v>108</v>
      </c>
      <c r="D6978" s="406" t="s">
        <v>18987</v>
      </c>
      <c r="E6978" s="657">
        <v>2405.8000000000002</v>
      </c>
    </row>
    <row r="6979" spans="1:8">
      <c r="A6979" s="661">
        <v>12388</v>
      </c>
      <c r="B6979" s="668" t="s">
        <v>3593</v>
      </c>
      <c r="D6979" s="406" t="s">
        <v>18987</v>
      </c>
      <c r="E6979" s="657">
        <v>185.42</v>
      </c>
      <c r="F6979" s="400" t="s">
        <v>108</v>
      </c>
    </row>
    <row r="6980" spans="1:8">
      <c r="A6980" s="661">
        <v>34695</v>
      </c>
      <c r="B6980" s="668" t="s">
        <v>3594</v>
      </c>
      <c r="C6980" s="406" t="s">
        <v>108</v>
      </c>
      <c r="D6980" s="406" t="s">
        <v>18987</v>
      </c>
      <c r="E6980" s="657">
        <v>601.45000000000005</v>
      </c>
    </row>
    <row r="6981" spans="1:8">
      <c r="A6981" s="661">
        <v>34692</v>
      </c>
      <c r="B6981" s="668" t="s">
        <v>3595</v>
      </c>
      <c r="C6981" s="406" t="s">
        <v>108</v>
      </c>
      <c r="D6981" s="406" t="s">
        <v>18987</v>
      </c>
      <c r="E6981" s="657">
        <v>1443.48</v>
      </c>
    </row>
    <row r="6982" spans="1:8">
      <c r="A6982" s="661">
        <v>26028</v>
      </c>
      <c r="B6982" s="668" t="s">
        <v>3596</v>
      </c>
      <c r="D6982" s="406" t="s">
        <v>18987</v>
      </c>
      <c r="E6982" s="657">
        <v>229.88</v>
      </c>
    </row>
    <row r="6983" spans="1:8">
      <c r="A6983" s="661">
        <v>4465</v>
      </c>
      <c r="B6983" s="668" t="s">
        <v>21593</v>
      </c>
      <c r="D6983" s="406" t="s">
        <v>18987</v>
      </c>
      <c r="E6983" s="657">
        <v>33.75</v>
      </c>
      <c r="H6983" s="400" t="s">
        <v>121</v>
      </c>
    </row>
    <row r="6984" spans="1:8">
      <c r="A6984" s="661" t="s">
        <v>19025</v>
      </c>
    </row>
    <row r="6985" spans="1:8">
      <c r="A6985" s="661">
        <v>35273</v>
      </c>
      <c r="B6985" s="668" t="s">
        <v>21594</v>
      </c>
      <c r="D6985" s="406" t="s">
        <v>18987</v>
      </c>
      <c r="E6985" s="657">
        <v>37.29</v>
      </c>
      <c r="H6985" s="400" t="s">
        <v>121</v>
      </c>
    </row>
    <row r="6986" spans="1:8">
      <c r="A6986" s="661" t="s">
        <v>19025</v>
      </c>
    </row>
    <row r="6987" spans="1:8">
      <c r="A6987" s="661">
        <v>4470</v>
      </c>
      <c r="B6987" s="668" t="s">
        <v>21595</v>
      </c>
      <c r="D6987" s="406" t="s">
        <v>18987</v>
      </c>
      <c r="E6987" s="657">
        <v>55.72</v>
      </c>
      <c r="H6987" s="400" t="s">
        <v>121</v>
      </c>
    </row>
    <row r="6988" spans="1:8">
      <c r="A6988" s="661" t="s">
        <v>19025</v>
      </c>
    </row>
    <row r="6989" spans="1:8">
      <c r="A6989" s="661">
        <v>4437</v>
      </c>
      <c r="B6989" s="668" t="s">
        <v>21596</v>
      </c>
      <c r="D6989" s="406" t="s">
        <v>18987</v>
      </c>
      <c r="E6989" s="657">
        <v>40.35</v>
      </c>
      <c r="H6989" s="400" t="s">
        <v>121</v>
      </c>
    </row>
    <row r="6990" spans="1:8">
      <c r="A6990" s="661" t="s">
        <v>21234</v>
      </c>
    </row>
    <row r="6991" spans="1:8">
      <c r="A6991" s="661">
        <v>14580</v>
      </c>
      <c r="B6991" s="668" t="s">
        <v>21597</v>
      </c>
      <c r="D6991" s="406" t="s">
        <v>18987</v>
      </c>
      <c r="E6991" s="657">
        <v>43.94</v>
      </c>
      <c r="H6991" s="400" t="s">
        <v>121</v>
      </c>
    </row>
    <row r="6992" spans="1:8">
      <c r="A6992" s="661" t="s">
        <v>19025</v>
      </c>
    </row>
    <row r="6993" spans="1:8">
      <c r="A6993" s="661">
        <v>40605</v>
      </c>
      <c r="B6993" s="668" t="s">
        <v>3597</v>
      </c>
      <c r="D6993" s="406" t="s">
        <v>18987</v>
      </c>
      <c r="E6993" s="657">
        <v>8.4600000000000009</v>
      </c>
      <c r="H6993" s="400" t="s">
        <v>118</v>
      </c>
    </row>
    <row r="6994" spans="1:8">
      <c r="A6994" s="661">
        <v>5065</v>
      </c>
      <c r="B6994" s="668" t="s">
        <v>3598</v>
      </c>
      <c r="C6994" s="406" t="s">
        <v>118</v>
      </c>
      <c r="D6994" s="406" t="s">
        <v>18987</v>
      </c>
      <c r="E6994" s="657">
        <v>15.71</v>
      </c>
    </row>
    <row r="6995" spans="1:8">
      <c r="A6995" s="661">
        <v>5072</v>
      </c>
      <c r="B6995" s="668" t="s">
        <v>3599</v>
      </c>
      <c r="C6995" s="406" t="s">
        <v>118</v>
      </c>
      <c r="D6995" s="406" t="s">
        <v>18987</v>
      </c>
      <c r="E6995" s="657">
        <v>14.53</v>
      </c>
    </row>
    <row r="6996" spans="1:8">
      <c r="A6996" s="661">
        <v>5066</v>
      </c>
      <c r="B6996" s="668" t="s">
        <v>3600</v>
      </c>
      <c r="C6996" s="406" t="s">
        <v>118</v>
      </c>
      <c r="D6996" s="406" t="s">
        <v>18987</v>
      </c>
      <c r="E6996" s="657">
        <v>10.88</v>
      </c>
    </row>
    <row r="6997" spans="1:8">
      <c r="A6997" s="661">
        <v>5063</v>
      </c>
      <c r="B6997" s="668" t="s">
        <v>3601</v>
      </c>
      <c r="C6997" s="406" t="s">
        <v>118</v>
      </c>
      <c r="D6997" s="406" t="s">
        <v>18987</v>
      </c>
      <c r="E6997" s="657">
        <v>9.85</v>
      </c>
    </row>
    <row r="6998" spans="1:8">
      <c r="A6998" s="661">
        <v>20247</v>
      </c>
      <c r="B6998" s="668" t="s">
        <v>3602</v>
      </c>
      <c r="C6998" s="406" t="s">
        <v>118</v>
      </c>
      <c r="D6998" s="406" t="s">
        <v>18987</v>
      </c>
      <c r="E6998" s="657">
        <v>9.14</v>
      </c>
    </row>
    <row r="6999" spans="1:8">
      <c r="A6999" s="661">
        <v>5074</v>
      </c>
      <c r="B6999" s="668" t="s">
        <v>3603</v>
      </c>
      <c r="C6999" s="406" t="s">
        <v>118</v>
      </c>
      <c r="D6999" s="406" t="s">
        <v>18987</v>
      </c>
      <c r="E6999" s="657">
        <v>9.25</v>
      </c>
    </row>
    <row r="7000" spans="1:8">
      <c r="A7000" s="661">
        <v>5067</v>
      </c>
      <c r="B7000" s="668" t="s">
        <v>3604</v>
      </c>
      <c r="C7000" s="406" t="s">
        <v>118</v>
      </c>
      <c r="D7000" s="406" t="s">
        <v>18987</v>
      </c>
      <c r="E7000" s="657">
        <v>8.8000000000000007</v>
      </c>
    </row>
    <row r="7001" spans="1:8">
      <c r="A7001" s="661">
        <v>5078</v>
      </c>
      <c r="B7001" s="668" t="s">
        <v>3605</v>
      </c>
      <c r="C7001" s="406" t="s">
        <v>118</v>
      </c>
      <c r="D7001" s="406" t="s">
        <v>18987</v>
      </c>
      <c r="E7001" s="657">
        <v>8.6999999999999993</v>
      </c>
    </row>
    <row r="7002" spans="1:8">
      <c r="A7002" s="661">
        <v>5068</v>
      </c>
      <c r="B7002" s="668" t="s">
        <v>3606</v>
      </c>
      <c r="C7002" s="406" t="s">
        <v>118</v>
      </c>
      <c r="D7002" s="406" t="s">
        <v>18987</v>
      </c>
      <c r="E7002" s="657">
        <v>8.26</v>
      </c>
    </row>
    <row r="7003" spans="1:8">
      <c r="A7003" s="661">
        <v>5073</v>
      </c>
      <c r="B7003" s="668" t="s">
        <v>3607</v>
      </c>
      <c r="C7003" s="406" t="s">
        <v>118</v>
      </c>
      <c r="D7003" s="406" t="s">
        <v>18987</v>
      </c>
      <c r="E7003" s="657">
        <v>8.42</v>
      </c>
    </row>
    <row r="7004" spans="1:8">
      <c r="A7004" s="661">
        <v>5069</v>
      </c>
      <c r="B7004" s="668" t="s">
        <v>3608</v>
      </c>
      <c r="C7004" s="406" t="s">
        <v>118</v>
      </c>
      <c r="D7004" s="406" t="s">
        <v>18987</v>
      </c>
      <c r="E7004" s="657">
        <v>8.42</v>
      </c>
    </row>
    <row r="7005" spans="1:8">
      <c r="A7005" s="661">
        <v>5070</v>
      </c>
      <c r="B7005" s="668" t="s">
        <v>3609</v>
      </c>
      <c r="C7005" s="406" t="s">
        <v>118</v>
      </c>
      <c r="D7005" s="406" t="s">
        <v>18987</v>
      </c>
      <c r="E7005" s="657">
        <v>8.51</v>
      </c>
    </row>
    <row r="7006" spans="1:8">
      <c r="A7006" s="661">
        <v>5071</v>
      </c>
      <c r="B7006" s="668" t="s">
        <v>3610</v>
      </c>
      <c r="C7006" s="406" t="s">
        <v>118</v>
      </c>
      <c r="D7006" s="406" t="s">
        <v>18987</v>
      </c>
      <c r="E7006" s="657">
        <v>8.26</v>
      </c>
    </row>
    <row r="7007" spans="1:8">
      <c r="A7007" s="661">
        <v>5061</v>
      </c>
      <c r="B7007" s="668" t="s">
        <v>3611</v>
      </c>
      <c r="C7007" s="406" t="s">
        <v>118</v>
      </c>
      <c r="D7007" s="406" t="s">
        <v>18991</v>
      </c>
      <c r="E7007" s="657">
        <v>8.1199999999999992</v>
      </c>
    </row>
    <row r="7008" spans="1:8">
      <c r="A7008" s="661">
        <v>5075</v>
      </c>
      <c r="B7008" s="668" t="s">
        <v>3612</v>
      </c>
      <c r="C7008" s="406" t="s">
        <v>118</v>
      </c>
      <c r="D7008" s="406" t="s">
        <v>18987</v>
      </c>
      <c r="E7008" s="657">
        <v>8.26</v>
      </c>
    </row>
    <row r="7009" spans="1:8">
      <c r="A7009" s="661">
        <v>39027</v>
      </c>
      <c r="B7009" s="668" t="s">
        <v>3613</v>
      </c>
      <c r="C7009" s="406" t="s">
        <v>118</v>
      </c>
      <c r="D7009" s="406" t="s">
        <v>18987</v>
      </c>
      <c r="E7009" s="657">
        <v>8.25</v>
      </c>
    </row>
    <row r="7010" spans="1:8">
      <c r="A7010" s="661">
        <v>5062</v>
      </c>
      <c r="B7010" s="668" t="s">
        <v>3614</v>
      </c>
      <c r="C7010" s="406" t="s">
        <v>118</v>
      </c>
      <c r="D7010" s="406" t="s">
        <v>18987</v>
      </c>
      <c r="E7010" s="657">
        <v>8.3699999999999992</v>
      </c>
    </row>
    <row r="7011" spans="1:8">
      <c r="A7011" s="661" t="s">
        <v>19024</v>
      </c>
    </row>
    <row r="7012" spans="1:8">
      <c r="A7012" s="661" t="s">
        <v>19067</v>
      </c>
      <c r="H7012" s="400" t="s">
        <v>19068</v>
      </c>
    </row>
    <row r="7013" spans="1:8">
      <c r="A7013" s="661" t="s">
        <v>19069</v>
      </c>
    </row>
    <row r="7014" spans="1:8">
      <c r="A7014" s="661" t="s">
        <v>19070</v>
      </c>
    </row>
    <row r="7015" spans="1:8">
      <c r="A7015" s="661" t="s">
        <v>19071</v>
      </c>
    </row>
    <row r="7016" spans="1:8">
      <c r="A7016" s="661" t="s">
        <v>19072</v>
      </c>
    </row>
    <row r="7017" spans="1:8">
      <c r="A7017" s="661" t="s">
        <v>19073</v>
      </c>
    </row>
    <row r="7018" spans="1:8">
      <c r="A7018" s="661" t="s">
        <v>19074</v>
      </c>
      <c r="C7018" s="406" t="s">
        <v>19115</v>
      </c>
    </row>
    <row r="7019" spans="1:8">
      <c r="A7019" s="661" t="s">
        <v>19075</v>
      </c>
      <c r="D7019" s="406" t="s">
        <v>19077</v>
      </c>
      <c r="F7019" s="400" t="s">
        <v>19078</v>
      </c>
      <c r="H7019" s="400" t="s">
        <v>19076</v>
      </c>
    </row>
    <row r="7020" spans="1:8">
      <c r="A7020" s="661" t="s">
        <v>19079</v>
      </c>
      <c r="B7020" s="668" t="s">
        <v>19080</v>
      </c>
      <c r="D7020" s="406" t="s">
        <v>19081</v>
      </c>
      <c r="E7020" s="657" t="s">
        <v>19082</v>
      </c>
    </row>
    <row r="7021" spans="1:8">
      <c r="D7021" s="406" t="s">
        <v>19083</v>
      </c>
      <c r="E7021" s="657" t="s">
        <v>19084</v>
      </c>
    </row>
    <row r="7022" spans="1:8">
      <c r="A7022" s="661">
        <v>40620</v>
      </c>
      <c r="B7022" s="668" t="s">
        <v>3615</v>
      </c>
      <c r="D7022" s="406" t="s">
        <v>18987</v>
      </c>
      <c r="E7022" s="657">
        <v>7.09</v>
      </c>
      <c r="F7022" s="400" t="s">
        <v>118</v>
      </c>
    </row>
    <row r="7023" spans="1:8">
      <c r="A7023" s="661">
        <v>38959</v>
      </c>
      <c r="B7023" s="668" t="s">
        <v>21598</v>
      </c>
      <c r="C7023" s="406" t="s">
        <v>108</v>
      </c>
      <c r="D7023" s="406" t="s">
        <v>18987</v>
      </c>
      <c r="E7023" s="657">
        <v>428.92</v>
      </c>
    </row>
    <row r="7024" spans="1:8">
      <c r="A7024" s="661">
        <v>11149</v>
      </c>
      <c r="B7024" s="668" t="s">
        <v>3616</v>
      </c>
      <c r="D7024" s="406" t="s">
        <v>18987</v>
      </c>
      <c r="E7024" s="657">
        <v>152.78</v>
      </c>
    </row>
    <row r="7025" spans="1:8">
      <c r="A7025" s="661">
        <v>511</v>
      </c>
      <c r="B7025" s="668" t="s">
        <v>21599</v>
      </c>
      <c r="D7025" s="406" t="s">
        <v>18987</v>
      </c>
      <c r="E7025" s="657">
        <v>10.43</v>
      </c>
      <c r="H7025" s="400" t="s">
        <v>124</v>
      </c>
    </row>
    <row r="7026" spans="1:8">
      <c r="A7026" s="661" t="s">
        <v>21600</v>
      </c>
    </row>
    <row r="7027" spans="1:8">
      <c r="A7027" s="661">
        <v>11174</v>
      </c>
      <c r="B7027" s="668" t="s">
        <v>3617</v>
      </c>
      <c r="C7027" s="406" t="s">
        <v>1467</v>
      </c>
      <c r="D7027" s="406" t="s">
        <v>18987</v>
      </c>
      <c r="E7027" s="657">
        <v>433.8</v>
      </c>
    </row>
    <row r="7028" spans="1:8">
      <c r="A7028" s="661">
        <v>37540</v>
      </c>
      <c r="B7028" s="668" t="s">
        <v>21601</v>
      </c>
      <c r="D7028" s="406" t="s">
        <v>18987</v>
      </c>
      <c r="E7028" s="657">
        <v>52992.35</v>
      </c>
      <c r="H7028" s="400" t="s">
        <v>108</v>
      </c>
    </row>
    <row r="7029" spans="1:8">
      <c r="A7029" s="661" t="s">
        <v>21602</v>
      </c>
    </row>
    <row r="7030" spans="1:8">
      <c r="A7030" s="661">
        <v>37548</v>
      </c>
      <c r="B7030" s="668" t="s">
        <v>21603</v>
      </c>
      <c r="D7030" s="406" t="s">
        <v>18987</v>
      </c>
      <c r="E7030" s="657">
        <v>70241.09</v>
      </c>
      <c r="H7030" s="400" t="s">
        <v>108</v>
      </c>
    </row>
    <row r="7031" spans="1:8">
      <c r="A7031" s="661" t="s">
        <v>21604</v>
      </c>
    </row>
    <row r="7032" spans="1:8">
      <c r="A7032" s="661">
        <v>39828</v>
      </c>
      <c r="B7032" s="668" t="s">
        <v>21605</v>
      </c>
      <c r="D7032" s="406" t="s">
        <v>18987</v>
      </c>
      <c r="E7032" s="657">
        <v>421.37</v>
      </c>
      <c r="H7032" s="400" t="s">
        <v>108</v>
      </c>
    </row>
    <row r="7033" spans="1:8">
      <c r="A7033" s="661" t="s">
        <v>21606</v>
      </c>
    </row>
    <row r="7034" spans="1:8">
      <c r="A7034" s="661">
        <v>12273</v>
      </c>
      <c r="B7034" s="668" t="s">
        <v>21607</v>
      </c>
      <c r="D7034" s="406" t="s">
        <v>18987</v>
      </c>
      <c r="E7034" s="657">
        <v>34.659999999999997</v>
      </c>
      <c r="H7034" s="400" t="s">
        <v>108</v>
      </c>
    </row>
    <row r="7035" spans="1:8">
      <c r="A7035" s="661" t="s">
        <v>21608</v>
      </c>
    </row>
    <row r="7036" spans="1:8">
      <c r="A7036" s="661" t="s">
        <v>21609</v>
      </c>
    </row>
    <row r="7037" spans="1:8">
      <c r="A7037" s="661">
        <v>11735</v>
      </c>
      <c r="B7037" s="668" t="s">
        <v>3618</v>
      </c>
      <c r="D7037" s="406" t="s">
        <v>18987</v>
      </c>
      <c r="E7037" s="657">
        <v>3.09</v>
      </c>
      <c r="F7037" s="400" t="s">
        <v>108</v>
      </c>
    </row>
    <row r="7038" spans="1:8">
      <c r="A7038" s="661">
        <v>11733</v>
      </c>
      <c r="B7038" s="668" t="s">
        <v>3619</v>
      </c>
      <c r="D7038" s="406" t="s">
        <v>18987</v>
      </c>
      <c r="E7038" s="657">
        <v>1.51</v>
      </c>
      <c r="F7038" s="400" t="s">
        <v>108</v>
      </c>
    </row>
    <row r="7039" spans="1:8">
      <c r="A7039" s="661">
        <v>11734</v>
      </c>
      <c r="B7039" s="668" t="s">
        <v>3620</v>
      </c>
      <c r="D7039" s="406" t="s">
        <v>18987</v>
      </c>
      <c r="E7039" s="657">
        <v>2.33</v>
      </c>
      <c r="F7039" s="400" t="s">
        <v>108</v>
      </c>
    </row>
    <row r="7040" spans="1:8">
      <c r="A7040" s="661">
        <v>11737</v>
      </c>
      <c r="B7040" s="668" t="s">
        <v>3621</v>
      </c>
      <c r="D7040" s="406" t="s">
        <v>18987</v>
      </c>
      <c r="E7040" s="657">
        <v>4.12</v>
      </c>
      <c r="F7040" s="400" t="s">
        <v>108</v>
      </c>
    </row>
    <row r="7041" spans="1:8">
      <c r="A7041" s="661">
        <v>11738</v>
      </c>
      <c r="B7041" s="668" t="s">
        <v>3622</v>
      </c>
      <c r="D7041" s="406" t="s">
        <v>18987</v>
      </c>
      <c r="E7041" s="657">
        <v>6.71</v>
      </c>
      <c r="F7041" s="400" t="s">
        <v>108</v>
      </c>
    </row>
    <row r="7042" spans="1:8">
      <c r="A7042" s="661">
        <v>36143</v>
      </c>
      <c r="B7042" s="668" t="s">
        <v>21610</v>
      </c>
      <c r="D7042" s="406" t="s">
        <v>18987</v>
      </c>
      <c r="E7042" s="657">
        <v>22.14</v>
      </c>
      <c r="H7042" s="400" t="s">
        <v>108</v>
      </c>
    </row>
    <row r="7043" spans="1:8">
      <c r="A7043" s="661" t="s">
        <v>21611</v>
      </c>
    </row>
    <row r="7044" spans="1:8">
      <c r="A7044" s="661">
        <v>36142</v>
      </c>
      <c r="B7044" s="668" t="s">
        <v>21612</v>
      </c>
      <c r="D7044" s="406" t="s">
        <v>18987</v>
      </c>
      <c r="E7044" s="657">
        <v>1.62</v>
      </c>
      <c r="H7044" s="400" t="s">
        <v>108</v>
      </c>
    </row>
    <row r="7045" spans="1:8">
      <c r="A7045" s="661" t="s">
        <v>21611</v>
      </c>
    </row>
    <row r="7046" spans="1:8">
      <c r="A7046" s="661">
        <v>36146</v>
      </c>
      <c r="B7046" s="668" t="s">
        <v>3623</v>
      </c>
      <c r="C7046" s="406" t="s">
        <v>108</v>
      </c>
      <c r="D7046" s="406" t="s">
        <v>18987</v>
      </c>
      <c r="E7046" s="657">
        <v>183.6</v>
      </c>
    </row>
    <row r="7047" spans="1:8">
      <c r="A7047" s="661">
        <v>38377</v>
      </c>
      <c r="B7047" s="668" t="s">
        <v>3624</v>
      </c>
      <c r="C7047" s="406" t="s">
        <v>108</v>
      </c>
      <c r="D7047" s="406" t="s">
        <v>18987</v>
      </c>
      <c r="E7047" s="657">
        <v>19.28</v>
      </c>
    </row>
    <row r="7048" spans="1:8">
      <c r="A7048" s="661">
        <v>38376</v>
      </c>
      <c r="B7048" s="668" t="s">
        <v>3625</v>
      </c>
      <c r="C7048" s="406" t="s">
        <v>108</v>
      </c>
      <c r="D7048" s="406" t="s">
        <v>18987</v>
      </c>
      <c r="E7048" s="657">
        <v>21.98</v>
      </c>
    </row>
    <row r="7049" spans="1:8">
      <c r="A7049" s="661">
        <v>11523</v>
      </c>
      <c r="B7049" s="668" t="s">
        <v>3626</v>
      </c>
      <c r="D7049" s="406" t="s">
        <v>18987</v>
      </c>
      <c r="E7049" s="657">
        <v>9.1300000000000008</v>
      </c>
      <c r="F7049" s="400" t="s">
        <v>108</v>
      </c>
    </row>
    <row r="7050" spans="1:8">
      <c r="A7050" s="661">
        <v>11522</v>
      </c>
      <c r="B7050" s="668" t="s">
        <v>21613</v>
      </c>
      <c r="D7050" s="406" t="s">
        <v>18987</v>
      </c>
      <c r="E7050" s="657">
        <v>9.93</v>
      </c>
      <c r="H7050" s="400" t="s">
        <v>108</v>
      </c>
    </row>
    <row r="7051" spans="1:8">
      <c r="A7051" s="661" t="s">
        <v>21614</v>
      </c>
    </row>
    <row r="7052" spans="1:8">
      <c r="A7052" s="661">
        <v>11524</v>
      </c>
      <c r="B7052" s="668" t="s">
        <v>3627</v>
      </c>
      <c r="C7052" s="406" t="s">
        <v>108</v>
      </c>
      <c r="D7052" s="406" t="s">
        <v>18987</v>
      </c>
      <c r="E7052" s="657">
        <v>12.66</v>
      </c>
    </row>
    <row r="7053" spans="1:8">
      <c r="A7053" s="661">
        <v>5080</v>
      </c>
      <c r="B7053" s="668" t="s">
        <v>3628</v>
      </c>
      <c r="C7053" s="406" t="s">
        <v>108</v>
      </c>
      <c r="D7053" s="406" t="s">
        <v>18987</v>
      </c>
      <c r="E7053" s="657">
        <v>10.85</v>
      </c>
    </row>
    <row r="7054" spans="1:8">
      <c r="A7054" s="661">
        <v>13391</v>
      </c>
      <c r="B7054" s="668" t="s">
        <v>21615</v>
      </c>
      <c r="D7054" s="406" t="s">
        <v>18987</v>
      </c>
      <c r="E7054" s="657">
        <v>146.57</v>
      </c>
      <c r="H7054" s="400" t="s">
        <v>108</v>
      </c>
    </row>
    <row r="7055" spans="1:8">
      <c r="A7055" s="661" t="s">
        <v>21616</v>
      </c>
    </row>
    <row r="7056" spans="1:8">
      <c r="A7056" s="661">
        <v>13392</v>
      </c>
      <c r="B7056" s="668" t="s">
        <v>21617</v>
      </c>
      <c r="D7056" s="406" t="s">
        <v>18987</v>
      </c>
      <c r="E7056" s="657">
        <v>136.51</v>
      </c>
      <c r="H7056" s="400" t="s">
        <v>108</v>
      </c>
    </row>
    <row r="7057" spans="1:8">
      <c r="A7057" s="661" t="s">
        <v>21616</v>
      </c>
    </row>
    <row r="7058" spans="1:8">
      <c r="A7058" s="661">
        <v>13402</v>
      </c>
      <c r="B7058" s="668" t="s">
        <v>21618</v>
      </c>
      <c r="D7058" s="406" t="s">
        <v>18987</v>
      </c>
      <c r="E7058" s="657">
        <v>223.31</v>
      </c>
      <c r="H7058" s="400" t="s">
        <v>108</v>
      </c>
    </row>
    <row r="7059" spans="1:8">
      <c r="A7059" s="661" t="s">
        <v>21616</v>
      </c>
    </row>
    <row r="7060" spans="1:8">
      <c r="A7060" s="661">
        <v>13393</v>
      </c>
      <c r="B7060" s="668" t="s">
        <v>21619</v>
      </c>
      <c r="D7060" s="406" t="s">
        <v>18987</v>
      </c>
      <c r="E7060" s="657">
        <v>160.97999999999999</v>
      </c>
      <c r="H7060" s="400" t="s">
        <v>108</v>
      </c>
    </row>
    <row r="7061" spans="1:8">
      <c r="A7061" s="661" t="s">
        <v>21616</v>
      </c>
    </row>
    <row r="7062" spans="1:8">
      <c r="A7062" s="661">
        <v>13394</v>
      </c>
      <c r="B7062" s="668" t="s">
        <v>21620</v>
      </c>
      <c r="D7062" s="406" t="s">
        <v>18987</v>
      </c>
      <c r="E7062" s="657">
        <v>178.04</v>
      </c>
      <c r="H7062" s="400" t="s">
        <v>108</v>
      </c>
    </row>
    <row r="7063" spans="1:8">
      <c r="A7063" s="661" t="s">
        <v>21616</v>
      </c>
    </row>
    <row r="7064" spans="1:8">
      <c r="A7064" s="661">
        <v>13395</v>
      </c>
      <c r="B7064" s="668" t="s">
        <v>21621</v>
      </c>
      <c r="D7064" s="406" t="s">
        <v>18987</v>
      </c>
      <c r="E7064" s="657">
        <v>217.2</v>
      </c>
      <c r="H7064" s="400" t="s">
        <v>108</v>
      </c>
    </row>
    <row r="7065" spans="1:8">
      <c r="A7065" s="661" t="s">
        <v>21616</v>
      </c>
    </row>
    <row r="7066" spans="1:8">
      <c r="A7066" s="661">
        <v>12039</v>
      </c>
      <c r="B7066" s="668" t="s">
        <v>21622</v>
      </c>
      <c r="D7066" s="406" t="s">
        <v>18987</v>
      </c>
      <c r="E7066" s="657">
        <v>268.36</v>
      </c>
      <c r="H7066" s="400" t="s">
        <v>108</v>
      </c>
    </row>
    <row r="7067" spans="1:8">
      <c r="A7067" s="661" t="s">
        <v>21616</v>
      </c>
    </row>
    <row r="7068" spans="1:8">
      <c r="A7068" s="661">
        <v>13396</v>
      </c>
      <c r="B7068" s="668" t="s">
        <v>21623</v>
      </c>
      <c r="D7068" s="406" t="s">
        <v>18987</v>
      </c>
      <c r="E7068" s="657">
        <v>268</v>
      </c>
      <c r="H7068" s="400" t="s">
        <v>108</v>
      </c>
    </row>
    <row r="7069" spans="1:8">
      <c r="A7069" s="661" t="s">
        <v>21616</v>
      </c>
    </row>
    <row r="7070" spans="1:8">
      <c r="A7070" s="661">
        <v>13397</v>
      </c>
      <c r="B7070" s="668" t="s">
        <v>21624</v>
      </c>
      <c r="D7070" s="406" t="s">
        <v>18987</v>
      </c>
      <c r="E7070" s="657">
        <v>274.51</v>
      </c>
      <c r="H7070" s="400" t="s">
        <v>108</v>
      </c>
    </row>
    <row r="7071" spans="1:8">
      <c r="A7071" s="661" t="s">
        <v>21616</v>
      </c>
    </row>
    <row r="7072" spans="1:8">
      <c r="A7072" s="661">
        <v>5101</v>
      </c>
      <c r="B7072" s="668" t="s">
        <v>21624</v>
      </c>
      <c r="D7072" s="406" t="s">
        <v>18987</v>
      </c>
      <c r="E7072" s="657">
        <v>272.02999999999997</v>
      </c>
      <c r="H7072" s="400" t="s">
        <v>108</v>
      </c>
    </row>
    <row r="7073" spans="1:8">
      <c r="A7073" s="661" t="s">
        <v>21625</v>
      </c>
    </row>
    <row r="7074" spans="1:8">
      <c r="A7074" s="661">
        <v>12041</v>
      </c>
      <c r="B7074" s="668" t="s">
        <v>21626</v>
      </c>
      <c r="D7074" s="406" t="s">
        <v>18987</v>
      </c>
      <c r="E7074" s="657">
        <v>420.22</v>
      </c>
      <c r="H7074" s="400" t="s">
        <v>108</v>
      </c>
    </row>
    <row r="7075" spans="1:8">
      <c r="A7075" s="661" t="s">
        <v>21616</v>
      </c>
    </row>
    <row r="7076" spans="1:8">
      <c r="A7076" s="661">
        <v>12042</v>
      </c>
      <c r="B7076" s="668" t="s">
        <v>21627</v>
      </c>
      <c r="D7076" s="406" t="s">
        <v>18987</v>
      </c>
      <c r="E7076" s="657">
        <v>473</v>
      </c>
      <c r="H7076" s="400" t="s">
        <v>108</v>
      </c>
    </row>
    <row r="7077" spans="1:8">
      <c r="A7077" s="661" t="s">
        <v>21628</v>
      </c>
    </row>
    <row r="7078" spans="1:8">
      <c r="A7078" s="661" t="s">
        <v>19024</v>
      </c>
    </row>
    <row r="7079" spans="1:8">
      <c r="A7079" s="661" t="s">
        <v>19067</v>
      </c>
      <c r="H7079" s="400" t="s">
        <v>19068</v>
      </c>
    </row>
    <row r="7080" spans="1:8">
      <c r="A7080" s="661" t="s">
        <v>19069</v>
      </c>
    </row>
    <row r="7081" spans="1:8">
      <c r="A7081" s="661" t="s">
        <v>19070</v>
      </c>
    </row>
    <row r="7082" spans="1:8">
      <c r="A7082" s="661" t="s">
        <v>19071</v>
      </c>
    </row>
    <row r="7083" spans="1:8">
      <c r="A7083" s="661" t="s">
        <v>19072</v>
      </c>
    </row>
    <row r="7084" spans="1:8">
      <c r="A7084" s="661" t="s">
        <v>19073</v>
      </c>
    </row>
    <row r="7085" spans="1:8">
      <c r="A7085" s="661" t="s">
        <v>19074</v>
      </c>
      <c r="C7085" s="406" t="s">
        <v>19115</v>
      </c>
    </row>
    <row r="7086" spans="1:8">
      <c r="A7086" s="661" t="s">
        <v>19075</v>
      </c>
      <c r="D7086" s="406" t="s">
        <v>19077</v>
      </c>
      <c r="F7086" s="400" t="s">
        <v>19078</v>
      </c>
      <c r="H7086" s="400" t="s">
        <v>19076</v>
      </c>
    </row>
    <row r="7087" spans="1:8">
      <c r="A7087" s="661" t="s">
        <v>19079</v>
      </c>
      <c r="B7087" s="668" t="s">
        <v>19080</v>
      </c>
      <c r="D7087" s="406" t="s">
        <v>19081</v>
      </c>
      <c r="E7087" s="657" t="s">
        <v>19082</v>
      </c>
    </row>
    <row r="7088" spans="1:8">
      <c r="D7088" s="406" t="s">
        <v>19083</v>
      </c>
      <c r="E7088" s="657" t="s">
        <v>19084</v>
      </c>
    </row>
    <row r="7089" spans="1:8">
      <c r="A7089" s="661">
        <v>5097</v>
      </c>
      <c r="B7089" s="668" t="s">
        <v>21627</v>
      </c>
      <c r="D7089" s="406" t="s">
        <v>18987</v>
      </c>
      <c r="E7089" s="657">
        <v>447.27</v>
      </c>
      <c r="H7089" s="400" t="s">
        <v>108</v>
      </c>
    </row>
    <row r="7090" spans="1:8">
      <c r="A7090" s="661" t="s">
        <v>21625</v>
      </c>
    </row>
    <row r="7091" spans="1:8">
      <c r="A7091" s="661">
        <v>12043</v>
      </c>
      <c r="B7091" s="668" t="s">
        <v>21629</v>
      </c>
      <c r="D7091" s="406" t="s">
        <v>18987</v>
      </c>
      <c r="E7091" s="657">
        <v>661.03</v>
      </c>
      <c r="H7091" s="400" t="s">
        <v>108</v>
      </c>
    </row>
    <row r="7092" spans="1:8">
      <c r="A7092" s="661" t="s">
        <v>21616</v>
      </c>
    </row>
    <row r="7093" spans="1:8">
      <c r="A7093" s="661">
        <v>12045</v>
      </c>
      <c r="B7093" s="668" t="s">
        <v>21630</v>
      </c>
      <c r="D7093" s="406" t="s">
        <v>18987</v>
      </c>
      <c r="E7093" s="657">
        <v>820.58</v>
      </c>
      <c r="H7093" s="400" t="s">
        <v>108</v>
      </c>
    </row>
    <row r="7094" spans="1:8">
      <c r="A7094" s="661" t="s">
        <v>21616</v>
      </c>
    </row>
    <row r="7095" spans="1:8">
      <c r="A7095" s="661">
        <v>13399</v>
      </c>
      <c r="B7095" s="668" t="s">
        <v>21631</v>
      </c>
      <c r="D7095" s="406" t="s">
        <v>18987</v>
      </c>
      <c r="E7095" s="657">
        <v>15.52</v>
      </c>
      <c r="F7095" s="400" t="s">
        <v>108</v>
      </c>
    </row>
    <row r="7096" spans="1:8">
      <c r="A7096" s="661" t="s">
        <v>21632</v>
      </c>
    </row>
    <row r="7097" spans="1:8">
      <c r="A7097" s="661">
        <v>13398</v>
      </c>
      <c r="B7097" s="668" t="s">
        <v>21631</v>
      </c>
      <c r="D7097" s="406" t="s">
        <v>18987</v>
      </c>
      <c r="E7097" s="657">
        <v>12.89</v>
      </c>
      <c r="F7097" s="400" t="s">
        <v>108</v>
      </c>
    </row>
    <row r="7098" spans="1:8">
      <c r="A7098" s="661" t="s">
        <v>21633</v>
      </c>
    </row>
    <row r="7099" spans="1:8">
      <c r="A7099" s="661">
        <v>13400</v>
      </c>
      <c r="B7099" s="668" t="s">
        <v>21634</v>
      </c>
      <c r="D7099" s="406" t="s">
        <v>18987</v>
      </c>
      <c r="E7099" s="657">
        <v>23.53</v>
      </c>
      <c r="F7099" s="400" t="s">
        <v>108</v>
      </c>
    </row>
    <row r="7100" spans="1:8">
      <c r="A7100" s="661" t="s">
        <v>21635</v>
      </c>
    </row>
    <row r="7101" spans="1:8">
      <c r="A7101" s="661">
        <v>13401</v>
      </c>
      <c r="B7101" s="668" t="s">
        <v>21636</v>
      </c>
      <c r="D7101" s="406" t="s">
        <v>18987</v>
      </c>
      <c r="E7101" s="657">
        <v>43.61</v>
      </c>
      <c r="F7101" s="400" t="s">
        <v>108</v>
      </c>
    </row>
    <row r="7102" spans="1:8">
      <c r="A7102" s="661" t="s">
        <v>21637</v>
      </c>
    </row>
    <row r="7103" spans="1:8">
      <c r="A7103" s="661">
        <v>5095</v>
      </c>
      <c r="B7103" s="668" t="s">
        <v>21638</v>
      </c>
      <c r="D7103" s="406" t="s">
        <v>18987</v>
      </c>
      <c r="E7103" s="657">
        <v>21.16</v>
      </c>
      <c r="H7103" s="400" t="s">
        <v>108</v>
      </c>
    </row>
    <row r="7104" spans="1:8">
      <c r="A7104" s="661" t="s">
        <v>21616</v>
      </c>
    </row>
    <row r="7105" spans="1:8">
      <c r="A7105" s="661">
        <v>12038</v>
      </c>
      <c r="B7105" s="668" t="s">
        <v>21639</v>
      </c>
      <c r="D7105" s="406" t="s">
        <v>18987</v>
      </c>
      <c r="E7105" s="657">
        <v>248.39</v>
      </c>
      <c r="H7105" s="400" t="s">
        <v>108</v>
      </c>
    </row>
    <row r="7106" spans="1:8">
      <c r="A7106" s="661" t="s">
        <v>21640</v>
      </c>
    </row>
    <row r="7107" spans="1:8">
      <c r="A7107" s="661">
        <v>12040</v>
      </c>
      <c r="B7107" s="668" t="s">
        <v>21641</v>
      </c>
      <c r="D7107" s="406" t="s">
        <v>18987</v>
      </c>
      <c r="E7107" s="657">
        <v>291.35000000000002</v>
      </c>
      <c r="H7107" s="400" t="s">
        <v>108</v>
      </c>
    </row>
    <row r="7108" spans="1:8">
      <c r="A7108" s="661" t="s">
        <v>21640</v>
      </c>
    </row>
    <row r="7109" spans="1:8">
      <c r="A7109" s="661">
        <v>21104</v>
      </c>
      <c r="B7109" s="668" t="s">
        <v>21642</v>
      </c>
      <c r="D7109" s="406" t="s">
        <v>18987</v>
      </c>
      <c r="E7109" s="657">
        <v>335.18</v>
      </c>
      <c r="H7109" s="400" t="s">
        <v>108</v>
      </c>
    </row>
    <row r="7110" spans="1:8">
      <c r="A7110" s="661" t="s">
        <v>21643</v>
      </c>
    </row>
    <row r="7111" spans="1:8">
      <c r="A7111" s="661">
        <v>12035</v>
      </c>
      <c r="B7111" s="668" t="s">
        <v>21644</v>
      </c>
      <c r="D7111" s="406" t="s">
        <v>18991</v>
      </c>
      <c r="E7111" s="657">
        <v>15.52</v>
      </c>
      <c r="H7111" s="400" t="s">
        <v>108</v>
      </c>
    </row>
    <row r="7112" spans="1:8">
      <c r="A7112" s="661" t="s">
        <v>21645</v>
      </c>
    </row>
    <row r="7113" spans="1:8">
      <c r="A7113" s="661">
        <v>20272</v>
      </c>
      <c r="B7113" s="668" t="s">
        <v>3629</v>
      </c>
      <c r="D7113" s="406" t="s">
        <v>18987</v>
      </c>
      <c r="E7113" s="657">
        <v>224.03</v>
      </c>
      <c r="H7113" s="400" t="s">
        <v>108</v>
      </c>
    </row>
    <row r="7114" spans="1:8">
      <c r="A7114" s="661">
        <v>14060</v>
      </c>
      <c r="B7114" s="668" t="s">
        <v>3630</v>
      </c>
      <c r="C7114" s="406" t="s">
        <v>108</v>
      </c>
      <c r="D7114" s="406" t="s">
        <v>18987</v>
      </c>
      <c r="E7114" s="657">
        <v>141.62</v>
      </c>
    </row>
    <row r="7115" spans="1:8">
      <c r="A7115" s="661">
        <v>4224</v>
      </c>
      <c r="B7115" s="668" t="s">
        <v>3631</v>
      </c>
      <c r="D7115" s="406" t="s">
        <v>18987</v>
      </c>
      <c r="E7115" s="657">
        <v>11.36</v>
      </c>
    </row>
    <row r="7116" spans="1:8">
      <c r="A7116" s="661">
        <v>21059</v>
      </c>
      <c r="B7116" s="668" t="s">
        <v>3632</v>
      </c>
      <c r="C7116" s="406" t="s">
        <v>108</v>
      </c>
      <c r="D7116" s="406" t="s">
        <v>18987</v>
      </c>
      <c r="E7116" s="657">
        <v>31.87</v>
      </c>
    </row>
    <row r="7117" spans="1:8">
      <c r="A7117" s="661">
        <v>11234</v>
      </c>
      <c r="B7117" s="668" t="s">
        <v>3633</v>
      </c>
      <c r="C7117" s="406" t="s">
        <v>108</v>
      </c>
      <c r="D7117" s="406" t="s">
        <v>18987</v>
      </c>
      <c r="E7117" s="657">
        <v>48.04</v>
      </c>
    </row>
    <row r="7118" spans="1:8">
      <c r="A7118" s="661">
        <v>21060</v>
      </c>
      <c r="B7118" s="668" t="s">
        <v>3634</v>
      </c>
      <c r="C7118" s="406" t="s">
        <v>108</v>
      </c>
      <c r="D7118" s="406" t="s">
        <v>18987</v>
      </c>
      <c r="E7118" s="657">
        <v>59.13</v>
      </c>
    </row>
    <row r="7119" spans="1:8">
      <c r="A7119" s="661">
        <v>21061</v>
      </c>
      <c r="B7119" s="668" t="s">
        <v>3635</v>
      </c>
      <c r="C7119" s="406" t="s">
        <v>108</v>
      </c>
      <c r="D7119" s="406" t="s">
        <v>18987</v>
      </c>
      <c r="E7119" s="657">
        <v>73.92</v>
      </c>
    </row>
    <row r="7120" spans="1:8">
      <c r="A7120" s="661">
        <v>21062</v>
      </c>
      <c r="B7120" s="668" t="s">
        <v>3636</v>
      </c>
      <c r="C7120" s="406" t="s">
        <v>108</v>
      </c>
      <c r="D7120" s="406" t="s">
        <v>18987</v>
      </c>
      <c r="E7120" s="657">
        <v>116.42</v>
      </c>
    </row>
    <row r="7121" spans="1:8">
      <c r="A7121" s="661">
        <v>11708</v>
      </c>
      <c r="B7121" s="668" t="s">
        <v>3637</v>
      </c>
      <c r="C7121" s="406" t="s">
        <v>108</v>
      </c>
      <c r="D7121" s="406" t="s">
        <v>18987</v>
      </c>
      <c r="E7121" s="657">
        <v>12.7</v>
      </c>
    </row>
    <row r="7122" spans="1:8">
      <c r="A7122" s="661">
        <v>11709</v>
      </c>
      <c r="B7122" s="668" t="s">
        <v>3638</v>
      </c>
      <c r="C7122" s="406" t="s">
        <v>108</v>
      </c>
      <c r="D7122" s="406" t="s">
        <v>18987</v>
      </c>
      <c r="E7122" s="657">
        <v>29.84</v>
      </c>
    </row>
    <row r="7123" spans="1:8">
      <c r="A7123" s="661">
        <v>11710</v>
      </c>
      <c r="B7123" s="668" t="s">
        <v>3639</v>
      </c>
      <c r="C7123" s="406" t="s">
        <v>108</v>
      </c>
      <c r="D7123" s="406" t="s">
        <v>18987</v>
      </c>
      <c r="E7123" s="657">
        <v>68.599999999999994</v>
      </c>
    </row>
    <row r="7124" spans="1:8">
      <c r="A7124" s="661">
        <v>11707</v>
      </c>
      <c r="B7124" s="668" t="s">
        <v>3640</v>
      </c>
      <c r="C7124" s="406" t="s">
        <v>108</v>
      </c>
      <c r="D7124" s="406" t="s">
        <v>18987</v>
      </c>
      <c r="E7124" s="657">
        <v>9.51</v>
      </c>
    </row>
    <row r="7125" spans="1:8">
      <c r="A7125" s="661">
        <v>11739</v>
      </c>
      <c r="B7125" s="668" t="s">
        <v>3641</v>
      </c>
      <c r="D7125" s="406" t="s">
        <v>18987</v>
      </c>
      <c r="E7125" s="657">
        <v>4.49</v>
      </c>
      <c r="F7125" s="400" t="s">
        <v>108</v>
      </c>
    </row>
    <row r="7126" spans="1:8">
      <c r="A7126" s="661">
        <v>11711</v>
      </c>
      <c r="B7126" s="668" t="s">
        <v>3642</v>
      </c>
      <c r="C7126" s="406" t="s">
        <v>108</v>
      </c>
      <c r="D7126" s="406" t="s">
        <v>18987</v>
      </c>
      <c r="E7126" s="657">
        <v>6.58</v>
      </c>
    </row>
    <row r="7127" spans="1:8">
      <c r="A7127" s="661">
        <v>5102</v>
      </c>
      <c r="B7127" s="668" t="s">
        <v>3643</v>
      </c>
      <c r="D7127" s="406" t="s">
        <v>18987</v>
      </c>
      <c r="E7127" s="657">
        <v>6.37</v>
      </c>
      <c r="H7127" s="400" t="s">
        <v>108</v>
      </c>
    </row>
    <row r="7128" spans="1:8">
      <c r="A7128" s="661">
        <v>11741</v>
      </c>
      <c r="B7128" s="668" t="s">
        <v>3644</v>
      </c>
      <c r="D7128" s="406" t="s">
        <v>18987</v>
      </c>
      <c r="E7128" s="657">
        <v>4.63</v>
      </c>
      <c r="F7128" s="400" t="s">
        <v>108</v>
      </c>
    </row>
    <row r="7129" spans="1:8">
      <c r="A7129" s="661">
        <v>11743</v>
      </c>
      <c r="B7129" s="668" t="s">
        <v>3645</v>
      </c>
      <c r="D7129" s="406" t="s">
        <v>18987</v>
      </c>
      <c r="E7129" s="657">
        <v>4.21</v>
      </c>
      <c r="H7129" s="400" t="s">
        <v>108</v>
      </c>
    </row>
    <row r="7130" spans="1:8">
      <c r="A7130" s="661">
        <v>11745</v>
      </c>
      <c r="B7130" s="668" t="s">
        <v>3646</v>
      </c>
      <c r="D7130" s="406" t="s">
        <v>18987</v>
      </c>
      <c r="E7130" s="657">
        <v>5.98</v>
      </c>
      <c r="H7130" s="400" t="s">
        <v>108</v>
      </c>
    </row>
    <row r="7131" spans="1:8">
      <c r="A7131" s="661">
        <v>25961</v>
      </c>
      <c r="B7131" s="668" t="s">
        <v>3647</v>
      </c>
      <c r="D7131" s="406" t="s">
        <v>18987</v>
      </c>
      <c r="E7131" s="657">
        <v>5.09</v>
      </c>
    </row>
    <row r="7132" spans="1:8">
      <c r="A7132" s="661">
        <v>40985</v>
      </c>
      <c r="B7132" s="668" t="s">
        <v>21646</v>
      </c>
      <c r="D7132" s="406" t="s">
        <v>18987</v>
      </c>
      <c r="E7132" s="657">
        <v>896.91</v>
      </c>
    </row>
    <row r="7133" spans="1:8">
      <c r="A7133" s="661">
        <v>1082</v>
      </c>
      <c r="B7133" s="668" t="s">
        <v>3648</v>
      </c>
      <c r="C7133" s="406" t="s">
        <v>108</v>
      </c>
      <c r="D7133" s="406" t="s">
        <v>18987</v>
      </c>
      <c r="E7133" s="657">
        <v>78.569999999999993</v>
      </c>
    </row>
    <row r="7134" spans="1:8">
      <c r="A7134" s="661">
        <v>12316</v>
      </c>
      <c r="B7134" s="668" t="s">
        <v>3649</v>
      </c>
      <c r="C7134" s="406" t="s">
        <v>108</v>
      </c>
      <c r="D7134" s="406" t="s">
        <v>18987</v>
      </c>
      <c r="E7134" s="657">
        <v>36.01</v>
      </c>
    </row>
    <row r="7135" spans="1:8">
      <c r="A7135" s="661">
        <v>12317</v>
      </c>
      <c r="B7135" s="668" t="s">
        <v>3650</v>
      </c>
      <c r="C7135" s="406" t="s">
        <v>108</v>
      </c>
      <c r="D7135" s="406" t="s">
        <v>18987</v>
      </c>
      <c r="E7135" s="657">
        <v>42.94</v>
      </c>
    </row>
    <row r="7136" spans="1:8">
      <c r="A7136" s="661">
        <v>12318</v>
      </c>
      <c r="B7136" s="668" t="s">
        <v>3651</v>
      </c>
      <c r="C7136" s="406" t="s">
        <v>108</v>
      </c>
      <c r="D7136" s="406" t="s">
        <v>18987</v>
      </c>
      <c r="E7136" s="657">
        <v>49.47</v>
      </c>
    </row>
    <row r="7137" spans="1:8">
      <c r="A7137" s="661">
        <v>1088</v>
      </c>
      <c r="B7137" s="668" t="s">
        <v>3652</v>
      </c>
      <c r="C7137" s="406" t="s">
        <v>108</v>
      </c>
      <c r="D7137" s="406" t="s">
        <v>18987</v>
      </c>
      <c r="E7137" s="657">
        <v>15.31</v>
      </c>
    </row>
    <row r="7138" spans="1:8">
      <c r="A7138" s="661">
        <v>1087</v>
      </c>
      <c r="B7138" s="668" t="s">
        <v>3653</v>
      </c>
      <c r="C7138" s="406" t="s">
        <v>108</v>
      </c>
      <c r="D7138" s="406" t="s">
        <v>18987</v>
      </c>
      <c r="E7138" s="657">
        <v>15.31</v>
      </c>
    </row>
    <row r="7139" spans="1:8">
      <c r="A7139" s="661">
        <v>1086</v>
      </c>
      <c r="B7139" s="668" t="s">
        <v>3654</v>
      </c>
      <c r="C7139" s="406" t="s">
        <v>108</v>
      </c>
      <c r="D7139" s="406" t="s">
        <v>18987</v>
      </c>
      <c r="E7139" s="657">
        <v>20.89</v>
      </c>
    </row>
    <row r="7140" spans="1:8">
      <c r="A7140" s="661" t="s">
        <v>19024</v>
      </c>
    </row>
    <row r="7141" spans="1:8">
      <c r="A7141" s="661" t="s">
        <v>19067</v>
      </c>
      <c r="H7141" s="400" t="s">
        <v>19068</v>
      </c>
    </row>
    <row r="7142" spans="1:8">
      <c r="A7142" s="661" t="s">
        <v>19069</v>
      </c>
    </row>
    <row r="7143" spans="1:8">
      <c r="A7143" s="661" t="s">
        <v>19070</v>
      </c>
    </row>
    <row r="7144" spans="1:8">
      <c r="A7144" s="661" t="s">
        <v>19071</v>
      </c>
    </row>
    <row r="7145" spans="1:8">
      <c r="A7145" s="661" t="s">
        <v>19072</v>
      </c>
    </row>
    <row r="7146" spans="1:8">
      <c r="A7146" s="661" t="s">
        <v>19073</v>
      </c>
    </row>
    <row r="7147" spans="1:8">
      <c r="A7147" s="661" t="s">
        <v>19074</v>
      </c>
      <c r="C7147" s="406" t="s">
        <v>19115</v>
      </c>
    </row>
    <row r="7148" spans="1:8">
      <c r="A7148" s="661" t="s">
        <v>19075</v>
      </c>
      <c r="D7148" s="406" t="s">
        <v>19077</v>
      </c>
      <c r="F7148" s="400" t="s">
        <v>19078</v>
      </c>
      <c r="H7148" s="400" t="s">
        <v>19076</v>
      </c>
    </row>
    <row r="7149" spans="1:8">
      <c r="A7149" s="661" t="s">
        <v>19079</v>
      </c>
      <c r="B7149" s="668" t="s">
        <v>19080</v>
      </c>
      <c r="D7149" s="406" t="s">
        <v>19081</v>
      </c>
      <c r="E7149" s="657" t="s">
        <v>19082</v>
      </c>
    </row>
    <row r="7150" spans="1:8">
      <c r="D7150" s="406" t="s">
        <v>19083</v>
      </c>
      <c r="E7150" s="657" t="s">
        <v>19084</v>
      </c>
    </row>
    <row r="7151" spans="1:8">
      <c r="A7151" s="661">
        <v>1079</v>
      </c>
      <c r="B7151" s="668" t="s">
        <v>3655</v>
      </c>
      <c r="C7151" s="406" t="s">
        <v>108</v>
      </c>
      <c r="D7151" s="406" t="s">
        <v>18987</v>
      </c>
      <c r="E7151" s="657">
        <v>23.11</v>
      </c>
    </row>
    <row r="7152" spans="1:8">
      <c r="A7152" s="661">
        <v>5104</v>
      </c>
      <c r="B7152" s="668" t="s">
        <v>331</v>
      </c>
      <c r="D7152" s="406" t="s">
        <v>18987</v>
      </c>
      <c r="E7152" s="657">
        <v>68.010000000000005</v>
      </c>
      <c r="F7152" s="400" t="s">
        <v>118</v>
      </c>
    </row>
    <row r="7153" spans="1:8">
      <c r="A7153" s="661">
        <v>26023</v>
      </c>
      <c r="B7153" s="668" t="s">
        <v>3656</v>
      </c>
      <c r="D7153" s="406" t="s">
        <v>18987</v>
      </c>
      <c r="E7153" s="657">
        <v>38.520000000000003</v>
      </c>
      <c r="H7153" s="400" t="s">
        <v>108</v>
      </c>
    </row>
    <row r="7154" spans="1:8">
      <c r="A7154" s="661">
        <v>2710</v>
      </c>
      <c r="B7154" s="668" t="s">
        <v>3657</v>
      </c>
      <c r="D7154" s="406" t="s">
        <v>18987</v>
      </c>
      <c r="E7154" s="657">
        <v>30.76</v>
      </c>
      <c r="H7154" s="400" t="s">
        <v>108</v>
      </c>
    </row>
    <row r="7155" spans="1:8">
      <c r="A7155" s="661">
        <v>14575</v>
      </c>
      <c r="B7155" s="668" t="s">
        <v>21647</v>
      </c>
      <c r="D7155" s="406" t="s">
        <v>18987</v>
      </c>
      <c r="E7155" s="657">
        <v>2030685.14</v>
      </c>
      <c r="H7155" s="400" t="s">
        <v>108</v>
      </c>
    </row>
    <row r="7156" spans="1:8">
      <c r="A7156" s="661" t="s">
        <v>21648</v>
      </c>
    </row>
    <row r="7157" spans="1:8">
      <c r="A7157" s="661">
        <v>20053</v>
      </c>
      <c r="B7157" s="668" t="s">
        <v>3658</v>
      </c>
      <c r="C7157" s="406" t="s">
        <v>108</v>
      </c>
      <c r="D7157" s="406" t="s">
        <v>18987</v>
      </c>
      <c r="E7157" s="657">
        <v>45.13</v>
      </c>
    </row>
    <row r="7158" spans="1:8">
      <c r="A7158" s="661">
        <v>20033</v>
      </c>
      <c r="B7158" s="668" t="s">
        <v>3659</v>
      </c>
      <c r="D7158" s="406" t="s">
        <v>18987</v>
      </c>
      <c r="E7158" s="657">
        <v>30.45</v>
      </c>
      <c r="F7158" s="400" t="s">
        <v>108</v>
      </c>
    </row>
    <row r="7159" spans="1:8">
      <c r="A7159" s="661">
        <v>20034</v>
      </c>
      <c r="B7159" s="668" t="s">
        <v>3660</v>
      </c>
      <c r="D7159" s="406" t="s">
        <v>18987</v>
      </c>
      <c r="E7159" s="657">
        <v>49.9</v>
      </c>
      <c r="F7159" s="400" t="s">
        <v>108</v>
      </c>
    </row>
    <row r="7160" spans="1:8">
      <c r="A7160" s="661">
        <v>20035</v>
      </c>
      <c r="B7160" s="668" t="s">
        <v>3661</v>
      </c>
      <c r="D7160" s="406" t="s">
        <v>18987</v>
      </c>
      <c r="E7160" s="657">
        <v>55.54</v>
      </c>
      <c r="F7160" s="400" t="s">
        <v>108</v>
      </c>
    </row>
    <row r="7161" spans="1:8">
      <c r="A7161" s="661">
        <v>20036</v>
      </c>
      <c r="B7161" s="668" t="s">
        <v>3662</v>
      </c>
      <c r="D7161" s="406" t="s">
        <v>18987</v>
      </c>
      <c r="E7161" s="657">
        <v>80.319999999999993</v>
      </c>
      <c r="F7161" s="400" t="s">
        <v>108</v>
      </c>
    </row>
    <row r="7162" spans="1:8">
      <c r="A7162" s="661">
        <v>20037</v>
      </c>
      <c r="B7162" s="668" t="s">
        <v>3663</v>
      </c>
      <c r="D7162" s="406" t="s">
        <v>18987</v>
      </c>
      <c r="E7162" s="657">
        <v>163.87</v>
      </c>
      <c r="F7162" s="400" t="s">
        <v>108</v>
      </c>
    </row>
    <row r="7163" spans="1:8">
      <c r="A7163" s="661">
        <v>20038</v>
      </c>
      <c r="B7163" s="668" t="s">
        <v>3664</v>
      </c>
      <c r="D7163" s="406" t="s">
        <v>18987</v>
      </c>
      <c r="E7163" s="657">
        <v>302.37</v>
      </c>
      <c r="F7163" s="400" t="s">
        <v>108</v>
      </c>
    </row>
    <row r="7164" spans="1:8">
      <c r="A7164" s="661">
        <v>20039</v>
      </c>
      <c r="B7164" s="668" t="s">
        <v>3665</v>
      </c>
      <c r="D7164" s="406" t="s">
        <v>18987</v>
      </c>
      <c r="E7164" s="657">
        <v>427.1</v>
      </c>
      <c r="F7164" s="400" t="s">
        <v>108</v>
      </c>
    </row>
    <row r="7165" spans="1:8">
      <c r="A7165" s="661">
        <v>20040</v>
      </c>
      <c r="B7165" s="668" t="s">
        <v>3666</v>
      </c>
      <c r="D7165" s="406" t="s">
        <v>18987</v>
      </c>
      <c r="E7165" s="657">
        <v>544.72</v>
      </c>
      <c r="F7165" s="400" t="s">
        <v>108</v>
      </c>
    </row>
    <row r="7166" spans="1:8">
      <c r="A7166" s="661">
        <v>20041</v>
      </c>
      <c r="B7166" s="668" t="s">
        <v>3667</v>
      </c>
      <c r="D7166" s="406" t="s">
        <v>18987</v>
      </c>
      <c r="E7166" s="657">
        <v>549.79999999999995</v>
      </c>
      <c r="F7166" s="400" t="s">
        <v>108</v>
      </c>
    </row>
    <row r="7167" spans="1:8">
      <c r="A7167" s="661">
        <v>20043</v>
      </c>
      <c r="B7167" s="668" t="s">
        <v>3668</v>
      </c>
      <c r="C7167" s="406" t="s">
        <v>108</v>
      </c>
      <c r="D7167" s="406" t="s">
        <v>18987</v>
      </c>
      <c r="E7167" s="657">
        <v>3.01</v>
      </c>
    </row>
    <row r="7168" spans="1:8">
      <c r="A7168" s="661">
        <v>20044</v>
      </c>
      <c r="B7168" s="668" t="s">
        <v>3669</v>
      </c>
      <c r="C7168" s="406" t="s">
        <v>108</v>
      </c>
      <c r="D7168" s="406" t="s">
        <v>18987</v>
      </c>
      <c r="E7168" s="657">
        <v>3.67</v>
      </c>
    </row>
    <row r="7169" spans="1:8">
      <c r="A7169" s="661">
        <v>20042</v>
      </c>
      <c r="B7169" s="668" t="s">
        <v>3670</v>
      </c>
      <c r="C7169" s="406" t="s">
        <v>108</v>
      </c>
      <c r="D7169" s="406" t="s">
        <v>18987</v>
      </c>
      <c r="E7169" s="657">
        <v>2.76</v>
      </c>
    </row>
    <row r="7170" spans="1:8">
      <c r="A7170" s="661">
        <v>20046</v>
      </c>
      <c r="B7170" s="668" t="s">
        <v>3671</v>
      </c>
      <c r="D7170" s="406" t="s">
        <v>18987</v>
      </c>
      <c r="E7170" s="657">
        <v>15.96</v>
      </c>
      <c r="F7170" s="400" t="s">
        <v>108</v>
      </c>
    </row>
    <row r="7171" spans="1:8">
      <c r="A7171" s="661">
        <v>20047</v>
      </c>
      <c r="B7171" s="668" t="s">
        <v>3672</v>
      </c>
      <c r="D7171" s="406" t="s">
        <v>18987</v>
      </c>
      <c r="E7171" s="657">
        <v>46.21</v>
      </c>
      <c r="F7171" s="400" t="s">
        <v>108</v>
      </c>
    </row>
    <row r="7172" spans="1:8">
      <c r="A7172" s="661">
        <v>20045</v>
      </c>
      <c r="B7172" s="668" t="s">
        <v>3673</v>
      </c>
      <c r="D7172" s="406" t="s">
        <v>18987</v>
      </c>
      <c r="E7172" s="657">
        <v>7.56</v>
      </c>
      <c r="F7172" s="400" t="s">
        <v>108</v>
      </c>
    </row>
    <row r="7173" spans="1:8">
      <c r="A7173" s="661">
        <v>20972</v>
      </c>
      <c r="B7173" s="668" t="s">
        <v>21649</v>
      </c>
      <c r="D7173" s="406" t="s">
        <v>18987</v>
      </c>
      <c r="E7173" s="657">
        <v>85.71</v>
      </c>
      <c r="H7173" s="400" t="s">
        <v>108</v>
      </c>
    </row>
    <row r="7174" spans="1:8">
      <c r="A7174" s="661" t="s">
        <v>21650</v>
      </c>
    </row>
    <row r="7175" spans="1:8">
      <c r="A7175" s="661">
        <v>20032</v>
      </c>
      <c r="B7175" s="668" t="s">
        <v>3674</v>
      </c>
      <c r="D7175" s="406" t="s">
        <v>18991</v>
      </c>
      <c r="E7175" s="657">
        <v>34.1</v>
      </c>
      <c r="F7175" s="400" t="s">
        <v>108</v>
      </c>
    </row>
    <row r="7176" spans="1:8">
      <c r="A7176" s="661">
        <v>11321</v>
      </c>
      <c r="B7176" s="668" t="s">
        <v>3675</v>
      </c>
      <c r="D7176" s="406" t="s">
        <v>18991</v>
      </c>
      <c r="E7176" s="657">
        <v>14.06</v>
      </c>
      <c r="F7176" s="400" t="s">
        <v>108</v>
      </c>
    </row>
    <row r="7177" spans="1:8">
      <c r="A7177" s="661">
        <v>11323</v>
      </c>
      <c r="B7177" s="668" t="s">
        <v>3676</v>
      </c>
      <c r="D7177" s="406" t="s">
        <v>18987</v>
      </c>
      <c r="E7177" s="657">
        <v>16.8</v>
      </c>
      <c r="F7177" s="400" t="s">
        <v>108</v>
      </c>
    </row>
    <row r="7178" spans="1:8">
      <c r="A7178" s="661">
        <v>20327</v>
      </c>
      <c r="B7178" s="668" t="s">
        <v>3677</v>
      </c>
      <c r="D7178" s="406" t="s">
        <v>18987</v>
      </c>
      <c r="E7178" s="657">
        <v>9.94</v>
      </c>
      <c r="F7178" s="400" t="s">
        <v>108</v>
      </c>
    </row>
    <row r="7179" spans="1:8">
      <c r="A7179" s="661">
        <v>25966</v>
      </c>
      <c r="B7179" s="668" t="s">
        <v>3678</v>
      </c>
      <c r="C7179" s="406" t="s">
        <v>124</v>
      </c>
      <c r="D7179" s="406" t="s">
        <v>18987</v>
      </c>
      <c r="E7179" s="657">
        <v>14.52</v>
      </c>
    </row>
    <row r="7180" spans="1:8">
      <c r="A7180" s="661">
        <v>13390</v>
      </c>
      <c r="B7180" s="668" t="s">
        <v>21651</v>
      </c>
      <c r="D7180" s="406" t="s">
        <v>18987</v>
      </c>
      <c r="E7180" s="657">
        <v>45.45</v>
      </c>
      <c r="F7180" s="400" t="s">
        <v>108</v>
      </c>
    </row>
    <row r="7181" spans="1:8">
      <c r="A7181" s="661" t="s">
        <v>21652</v>
      </c>
    </row>
    <row r="7182" spans="1:8">
      <c r="A7182" s="661" t="s">
        <v>21653</v>
      </c>
    </row>
    <row r="7183" spans="1:8">
      <c r="A7183" s="661">
        <v>6034</v>
      </c>
      <c r="B7183" s="668" t="s">
        <v>3679</v>
      </c>
      <c r="C7183" s="406" t="s">
        <v>108</v>
      </c>
      <c r="D7183" s="406" t="s">
        <v>18987</v>
      </c>
      <c r="E7183" s="657">
        <v>6.22</v>
      </c>
    </row>
    <row r="7184" spans="1:8">
      <c r="A7184" s="661">
        <v>6036</v>
      </c>
      <c r="B7184" s="668" t="s">
        <v>3680</v>
      </c>
      <c r="D7184" s="406" t="s">
        <v>18987</v>
      </c>
      <c r="E7184" s="657">
        <v>8.4700000000000006</v>
      </c>
      <c r="F7184" s="400" t="s">
        <v>108</v>
      </c>
    </row>
    <row r="7185" spans="1:8">
      <c r="A7185" s="661">
        <v>6031</v>
      </c>
      <c r="B7185" s="668" t="s">
        <v>3681</v>
      </c>
      <c r="D7185" s="406" t="s">
        <v>18987</v>
      </c>
      <c r="E7185" s="657">
        <v>9.9499999999999993</v>
      </c>
      <c r="F7185" s="400" t="s">
        <v>108</v>
      </c>
    </row>
    <row r="7186" spans="1:8">
      <c r="A7186" s="661">
        <v>6029</v>
      </c>
      <c r="B7186" s="668" t="s">
        <v>3682</v>
      </c>
      <c r="D7186" s="406" t="s">
        <v>18991</v>
      </c>
      <c r="E7186" s="657">
        <v>10.06</v>
      </c>
      <c r="F7186" s="400" t="s">
        <v>108</v>
      </c>
    </row>
    <row r="7187" spans="1:8">
      <c r="A7187" s="661">
        <v>6033</v>
      </c>
      <c r="B7187" s="668" t="s">
        <v>3683</v>
      </c>
      <c r="D7187" s="406" t="s">
        <v>18987</v>
      </c>
      <c r="E7187" s="657">
        <v>13.25</v>
      </c>
      <c r="F7187" s="400" t="s">
        <v>108</v>
      </c>
    </row>
    <row r="7188" spans="1:8">
      <c r="A7188" s="661">
        <v>11672</v>
      </c>
      <c r="B7188" s="668" t="s">
        <v>3684</v>
      </c>
      <c r="D7188" s="406" t="s">
        <v>18987</v>
      </c>
      <c r="E7188" s="657">
        <v>28.84</v>
      </c>
      <c r="H7188" s="400" t="s">
        <v>108</v>
      </c>
    </row>
    <row r="7189" spans="1:8">
      <c r="A7189" s="661">
        <v>11669</v>
      </c>
      <c r="B7189" s="668" t="s">
        <v>3685</v>
      </c>
      <c r="D7189" s="406" t="s">
        <v>18987</v>
      </c>
      <c r="E7189" s="657">
        <v>27.46</v>
      </c>
      <c r="H7189" s="400" t="s">
        <v>108</v>
      </c>
    </row>
    <row r="7190" spans="1:8">
      <c r="A7190" s="661">
        <v>11670</v>
      </c>
      <c r="B7190" s="668" t="s">
        <v>3686</v>
      </c>
      <c r="D7190" s="406" t="s">
        <v>18987</v>
      </c>
      <c r="E7190" s="657">
        <v>10.52</v>
      </c>
      <c r="H7190" s="400" t="s">
        <v>108</v>
      </c>
    </row>
    <row r="7191" spans="1:8">
      <c r="A7191" s="661">
        <v>20055</v>
      </c>
      <c r="B7191" s="668" t="s">
        <v>3687</v>
      </c>
      <c r="D7191" s="406" t="s">
        <v>18987</v>
      </c>
      <c r="E7191" s="657">
        <v>20.57</v>
      </c>
      <c r="H7191" s="400" t="s">
        <v>108</v>
      </c>
    </row>
    <row r="7192" spans="1:8">
      <c r="A7192" s="661">
        <v>11671</v>
      </c>
      <c r="B7192" s="668" t="s">
        <v>3688</v>
      </c>
      <c r="D7192" s="406" t="s">
        <v>18987</v>
      </c>
      <c r="E7192" s="657">
        <v>44.13</v>
      </c>
      <c r="H7192" s="400" t="s">
        <v>108</v>
      </c>
    </row>
    <row r="7193" spans="1:8">
      <c r="A7193" s="661">
        <v>6032</v>
      </c>
      <c r="B7193" s="668" t="s">
        <v>3689</v>
      </c>
      <c r="D7193" s="406" t="s">
        <v>18987</v>
      </c>
      <c r="E7193" s="657">
        <v>12.6</v>
      </c>
      <c r="H7193" s="400" t="s">
        <v>108</v>
      </c>
    </row>
    <row r="7194" spans="1:8">
      <c r="A7194" s="661">
        <v>11673</v>
      </c>
      <c r="B7194" s="668" t="s">
        <v>21654</v>
      </c>
      <c r="D7194" s="406" t="s">
        <v>18987</v>
      </c>
      <c r="E7194" s="657">
        <v>9.92</v>
      </c>
      <c r="H7194" s="400" t="s">
        <v>108</v>
      </c>
    </row>
    <row r="7195" spans="1:8">
      <c r="A7195" s="661" t="s">
        <v>21655</v>
      </c>
    </row>
    <row r="7196" spans="1:8">
      <c r="A7196" s="661">
        <v>11674</v>
      </c>
      <c r="B7196" s="668" t="s">
        <v>21656</v>
      </c>
      <c r="D7196" s="406" t="s">
        <v>18987</v>
      </c>
      <c r="E7196" s="657">
        <v>12.78</v>
      </c>
      <c r="H7196" s="400" t="s">
        <v>108</v>
      </c>
    </row>
    <row r="7197" spans="1:8">
      <c r="A7197" s="661" t="s">
        <v>21655</v>
      </c>
    </row>
    <row r="7198" spans="1:8">
      <c r="A7198" s="661">
        <v>11675</v>
      </c>
      <c r="B7198" s="668" t="s">
        <v>21657</v>
      </c>
      <c r="D7198" s="406" t="s">
        <v>18987</v>
      </c>
      <c r="E7198" s="657">
        <v>20.29</v>
      </c>
      <c r="H7198" s="400" t="s">
        <v>108</v>
      </c>
    </row>
    <row r="7199" spans="1:8">
      <c r="A7199" s="661" t="s">
        <v>21655</v>
      </c>
    </row>
    <row r="7200" spans="1:8">
      <c r="A7200" s="661" t="s">
        <v>19024</v>
      </c>
    </row>
    <row r="7201" spans="1:8">
      <c r="A7201" s="661" t="s">
        <v>19067</v>
      </c>
      <c r="H7201" s="400" t="s">
        <v>19068</v>
      </c>
    </row>
    <row r="7202" spans="1:8">
      <c r="A7202" s="661" t="s">
        <v>19069</v>
      </c>
    </row>
    <row r="7203" spans="1:8">
      <c r="A7203" s="661" t="s">
        <v>19070</v>
      </c>
    </row>
    <row r="7204" spans="1:8">
      <c r="A7204" s="661" t="s">
        <v>19071</v>
      </c>
    </row>
    <row r="7205" spans="1:8">
      <c r="A7205" s="661" t="s">
        <v>19072</v>
      </c>
    </row>
    <row r="7206" spans="1:8">
      <c r="A7206" s="661" t="s">
        <v>19073</v>
      </c>
    </row>
    <row r="7207" spans="1:8">
      <c r="A7207" s="661" t="s">
        <v>19074</v>
      </c>
      <c r="C7207" s="406" t="s">
        <v>19115</v>
      </c>
    </row>
    <row r="7208" spans="1:8">
      <c r="A7208" s="661" t="s">
        <v>19075</v>
      </c>
      <c r="D7208" s="406" t="s">
        <v>19077</v>
      </c>
      <c r="F7208" s="400" t="s">
        <v>19078</v>
      </c>
      <c r="H7208" s="400" t="s">
        <v>19076</v>
      </c>
    </row>
    <row r="7209" spans="1:8">
      <c r="A7209" s="661" t="s">
        <v>19079</v>
      </c>
      <c r="B7209" s="668" t="s">
        <v>19080</v>
      </c>
      <c r="D7209" s="406" t="s">
        <v>19081</v>
      </c>
      <c r="E7209" s="657" t="s">
        <v>19082</v>
      </c>
    </row>
    <row r="7210" spans="1:8">
      <c r="D7210" s="406" t="s">
        <v>19083</v>
      </c>
      <c r="E7210" s="657" t="s">
        <v>19084</v>
      </c>
    </row>
    <row r="7211" spans="1:8">
      <c r="A7211" s="661">
        <v>11676</v>
      </c>
      <c r="B7211" s="668" t="s">
        <v>21658</v>
      </c>
      <c r="D7211" s="406" t="s">
        <v>18987</v>
      </c>
      <c r="E7211" s="657">
        <v>27.14</v>
      </c>
      <c r="H7211" s="400" t="s">
        <v>108</v>
      </c>
    </row>
    <row r="7212" spans="1:8">
      <c r="A7212" s="661" t="s">
        <v>21655</v>
      </c>
    </row>
    <row r="7213" spans="1:8">
      <c r="A7213" s="661">
        <v>11677</v>
      </c>
      <c r="B7213" s="668" t="s">
        <v>21659</v>
      </c>
      <c r="D7213" s="406" t="s">
        <v>18987</v>
      </c>
      <c r="E7213" s="657">
        <v>28.03</v>
      </c>
      <c r="H7213" s="400" t="s">
        <v>108</v>
      </c>
    </row>
    <row r="7214" spans="1:8">
      <c r="A7214" s="661" t="s">
        <v>21655</v>
      </c>
    </row>
    <row r="7215" spans="1:8">
      <c r="A7215" s="661">
        <v>11678</v>
      </c>
      <c r="B7215" s="668" t="s">
        <v>21660</v>
      </c>
      <c r="D7215" s="406" t="s">
        <v>18987</v>
      </c>
      <c r="E7215" s="657">
        <v>51.34</v>
      </c>
      <c r="H7215" s="400" t="s">
        <v>108</v>
      </c>
    </row>
    <row r="7216" spans="1:8">
      <c r="A7216" s="661" t="s">
        <v>21655</v>
      </c>
    </row>
    <row r="7217" spans="1:8">
      <c r="A7217" s="661">
        <v>6038</v>
      </c>
      <c r="B7217" s="668" t="s">
        <v>3690</v>
      </c>
      <c r="C7217" s="406" t="s">
        <v>108</v>
      </c>
      <c r="D7217" s="406" t="s">
        <v>18987</v>
      </c>
      <c r="E7217" s="657">
        <v>3.25</v>
      </c>
    </row>
    <row r="7218" spans="1:8">
      <c r="A7218" s="661">
        <v>11718</v>
      </c>
      <c r="B7218" s="668" t="s">
        <v>3691</v>
      </c>
      <c r="C7218" s="406" t="s">
        <v>108</v>
      </c>
      <c r="D7218" s="406" t="s">
        <v>18987</v>
      </c>
      <c r="E7218" s="657">
        <v>9.2799999999999994</v>
      </c>
    </row>
    <row r="7219" spans="1:8">
      <c r="A7219" s="661">
        <v>6037</v>
      </c>
      <c r="B7219" s="668" t="s">
        <v>3692</v>
      </c>
      <c r="D7219" s="406" t="s">
        <v>18987</v>
      </c>
      <c r="E7219" s="657">
        <v>6.77</v>
      </c>
      <c r="F7219" s="400" t="s">
        <v>108</v>
      </c>
    </row>
    <row r="7220" spans="1:8">
      <c r="A7220" s="661">
        <v>11719</v>
      </c>
      <c r="B7220" s="668" t="s">
        <v>3693</v>
      </c>
      <c r="D7220" s="406" t="s">
        <v>18987</v>
      </c>
      <c r="E7220" s="657">
        <v>7.53</v>
      </c>
      <c r="F7220" s="400" t="s">
        <v>108</v>
      </c>
    </row>
    <row r="7221" spans="1:8">
      <c r="A7221" s="661">
        <v>6019</v>
      </c>
      <c r="B7221" s="668" t="s">
        <v>3694</v>
      </c>
      <c r="D7221" s="406" t="s">
        <v>18987</v>
      </c>
      <c r="E7221" s="657">
        <v>21.62</v>
      </c>
      <c r="F7221" s="400" t="s">
        <v>108</v>
      </c>
    </row>
    <row r="7222" spans="1:8">
      <c r="A7222" s="661">
        <v>6010</v>
      </c>
      <c r="B7222" s="668" t="s">
        <v>3695</v>
      </c>
      <c r="D7222" s="406" t="s">
        <v>18987</v>
      </c>
      <c r="E7222" s="657">
        <v>37.200000000000003</v>
      </c>
      <c r="F7222" s="400" t="s">
        <v>108</v>
      </c>
    </row>
    <row r="7223" spans="1:8">
      <c r="A7223" s="661">
        <v>6017</v>
      </c>
      <c r="B7223" s="668" t="s">
        <v>395</v>
      </c>
      <c r="D7223" s="406" t="s">
        <v>18987</v>
      </c>
      <c r="E7223" s="657">
        <v>29.47</v>
      </c>
      <c r="F7223" s="400" t="s">
        <v>108</v>
      </c>
    </row>
    <row r="7224" spans="1:8">
      <c r="A7224" s="661">
        <v>6020</v>
      </c>
      <c r="B7224" s="668" t="s">
        <v>3696</v>
      </c>
      <c r="D7224" s="406" t="s">
        <v>18987</v>
      </c>
      <c r="E7224" s="657">
        <v>12.98</v>
      </c>
      <c r="F7224" s="400" t="s">
        <v>108</v>
      </c>
    </row>
    <row r="7225" spans="1:8">
      <c r="A7225" s="661">
        <v>6028</v>
      </c>
      <c r="B7225" s="668" t="s">
        <v>401</v>
      </c>
      <c r="D7225" s="406" t="s">
        <v>18987</v>
      </c>
      <c r="E7225" s="657">
        <v>51.82</v>
      </c>
      <c r="F7225" s="400" t="s">
        <v>108</v>
      </c>
    </row>
    <row r="7226" spans="1:8">
      <c r="A7226" s="661">
        <v>6011</v>
      </c>
      <c r="B7226" s="668" t="s">
        <v>770</v>
      </c>
      <c r="D7226" s="406" t="s">
        <v>18987</v>
      </c>
      <c r="E7226" s="657">
        <v>107.47</v>
      </c>
      <c r="F7226" s="400" t="s">
        <v>108</v>
      </c>
    </row>
    <row r="7227" spans="1:8">
      <c r="A7227" s="661">
        <v>6012</v>
      </c>
      <c r="B7227" s="668" t="s">
        <v>3697</v>
      </c>
      <c r="D7227" s="406" t="s">
        <v>18987</v>
      </c>
      <c r="E7227" s="657">
        <v>198.72</v>
      </c>
      <c r="F7227" s="400" t="s">
        <v>108</v>
      </c>
    </row>
    <row r="7228" spans="1:8">
      <c r="A7228" s="661">
        <v>6016</v>
      </c>
      <c r="B7228" s="668" t="s">
        <v>642</v>
      </c>
      <c r="D7228" s="406" t="s">
        <v>18987</v>
      </c>
      <c r="E7228" s="657">
        <v>13.7</v>
      </c>
      <c r="F7228" s="400" t="s">
        <v>108</v>
      </c>
    </row>
    <row r="7229" spans="1:8">
      <c r="A7229" s="661">
        <v>6027</v>
      </c>
      <c r="B7229" s="668" t="s">
        <v>3698</v>
      </c>
      <c r="D7229" s="406" t="s">
        <v>18987</v>
      </c>
      <c r="E7229" s="657">
        <v>338.65</v>
      </c>
      <c r="F7229" s="400" t="s">
        <v>108</v>
      </c>
    </row>
    <row r="7230" spans="1:8">
      <c r="A7230" s="661">
        <v>6013</v>
      </c>
      <c r="B7230" s="668" t="s">
        <v>21661</v>
      </c>
      <c r="D7230" s="406" t="s">
        <v>18987</v>
      </c>
      <c r="E7230" s="657">
        <v>40.909999999999997</v>
      </c>
      <c r="H7230" s="400" t="s">
        <v>108</v>
      </c>
    </row>
    <row r="7231" spans="1:8">
      <c r="A7231" s="661" t="s">
        <v>21662</v>
      </c>
    </row>
    <row r="7232" spans="1:8">
      <c r="A7232" s="661">
        <v>6015</v>
      </c>
      <c r="B7232" s="668" t="s">
        <v>21663</v>
      </c>
      <c r="D7232" s="406" t="s">
        <v>18987</v>
      </c>
      <c r="E7232" s="657">
        <v>59.49</v>
      </c>
      <c r="H7232" s="400" t="s">
        <v>108</v>
      </c>
    </row>
    <row r="7233" spans="1:8">
      <c r="A7233" s="661" t="s">
        <v>21664</v>
      </c>
    </row>
    <row r="7234" spans="1:8">
      <c r="A7234" s="661">
        <v>6014</v>
      </c>
      <c r="B7234" s="668" t="s">
        <v>21665</v>
      </c>
      <c r="D7234" s="406" t="s">
        <v>18987</v>
      </c>
      <c r="E7234" s="657">
        <v>56.88</v>
      </c>
      <c r="H7234" s="400" t="s">
        <v>108</v>
      </c>
    </row>
    <row r="7235" spans="1:8">
      <c r="A7235" s="661" t="s">
        <v>21664</v>
      </c>
    </row>
    <row r="7236" spans="1:8">
      <c r="A7236" s="661">
        <v>6006</v>
      </c>
      <c r="B7236" s="668" t="s">
        <v>21666</v>
      </c>
      <c r="D7236" s="406" t="s">
        <v>18987</v>
      </c>
      <c r="E7236" s="657">
        <v>29.62</v>
      </c>
      <c r="H7236" s="400" t="s">
        <v>108</v>
      </c>
    </row>
    <row r="7237" spans="1:8">
      <c r="A7237" s="661" t="s">
        <v>21662</v>
      </c>
    </row>
    <row r="7238" spans="1:8">
      <c r="A7238" s="661">
        <v>6005</v>
      </c>
      <c r="B7238" s="668" t="s">
        <v>21667</v>
      </c>
      <c r="D7238" s="406" t="s">
        <v>18991</v>
      </c>
      <c r="E7238" s="657">
        <v>33.42</v>
      </c>
      <c r="H7238" s="400" t="s">
        <v>108</v>
      </c>
    </row>
    <row r="7239" spans="1:8">
      <c r="A7239" s="661" t="s">
        <v>21662</v>
      </c>
    </row>
    <row r="7240" spans="1:8">
      <c r="A7240" s="661">
        <v>11756</v>
      </c>
      <c r="B7240" s="668" t="s">
        <v>3699</v>
      </c>
      <c r="D7240" s="406" t="s">
        <v>18987</v>
      </c>
      <c r="E7240" s="657">
        <v>15.96</v>
      </c>
      <c r="F7240" s="400" t="s">
        <v>108</v>
      </c>
    </row>
    <row r="7241" spans="1:8">
      <c r="A7241" s="661">
        <v>10904</v>
      </c>
      <c r="B7241" s="668" t="s">
        <v>21668</v>
      </c>
      <c r="D7241" s="406" t="s">
        <v>18991</v>
      </c>
      <c r="E7241" s="657">
        <v>120</v>
      </c>
      <c r="H7241" s="400" t="s">
        <v>108</v>
      </c>
    </row>
    <row r="7242" spans="1:8">
      <c r="A7242" s="661" t="s">
        <v>21669</v>
      </c>
    </row>
    <row r="7243" spans="1:8">
      <c r="A7243" s="661">
        <v>11752</v>
      </c>
      <c r="B7243" s="668" t="s">
        <v>3701</v>
      </c>
      <c r="D7243" s="406" t="s">
        <v>18987</v>
      </c>
      <c r="E7243" s="657">
        <v>9.1999999999999993</v>
      </c>
      <c r="F7243" s="400" t="s">
        <v>108</v>
      </c>
    </row>
    <row r="7244" spans="1:8">
      <c r="A7244" s="661">
        <v>11753</v>
      </c>
      <c r="B7244" s="668" t="s">
        <v>611</v>
      </c>
      <c r="D7244" s="406" t="s">
        <v>18987</v>
      </c>
      <c r="E7244" s="657">
        <v>10.98</v>
      </c>
      <c r="F7244" s="400" t="s">
        <v>108</v>
      </c>
    </row>
    <row r="7245" spans="1:8">
      <c r="A7245" s="661">
        <v>6021</v>
      </c>
      <c r="B7245" s="668" t="s">
        <v>21670</v>
      </c>
      <c r="D7245" s="406" t="s">
        <v>18987</v>
      </c>
      <c r="E7245" s="657">
        <v>30.49</v>
      </c>
      <c r="H7245" s="400" t="s">
        <v>108</v>
      </c>
    </row>
    <row r="7246" spans="1:8">
      <c r="A7246" s="661" t="s">
        <v>21671</v>
      </c>
    </row>
    <row r="7247" spans="1:8">
      <c r="A7247" s="661">
        <v>6024</v>
      </c>
      <c r="B7247" s="668" t="s">
        <v>21672</v>
      </c>
      <c r="D7247" s="406" t="s">
        <v>18987</v>
      </c>
      <c r="E7247" s="657">
        <v>31.52</v>
      </c>
      <c r="H7247" s="400" t="s">
        <v>108</v>
      </c>
    </row>
    <row r="7248" spans="1:8">
      <c r="A7248" s="661" t="s">
        <v>21671</v>
      </c>
    </row>
    <row r="7249" spans="1:8">
      <c r="A7249" s="661">
        <v>38379</v>
      </c>
      <c r="B7249" s="668" t="s">
        <v>3702</v>
      </c>
      <c r="C7249" s="406" t="s">
        <v>121</v>
      </c>
      <c r="D7249" s="406" t="s">
        <v>18987</v>
      </c>
      <c r="E7249" s="657">
        <v>25.79</v>
      </c>
    </row>
    <row r="7250" spans="1:8">
      <c r="A7250" s="661">
        <v>13897</v>
      </c>
      <c r="B7250" s="668" t="s">
        <v>21673</v>
      </c>
      <c r="D7250" s="406" t="s">
        <v>18987</v>
      </c>
      <c r="E7250" s="657">
        <v>7736.31</v>
      </c>
      <c r="F7250" s="400" t="s">
        <v>108</v>
      </c>
    </row>
    <row r="7251" spans="1:8">
      <c r="A7251" s="661" t="s">
        <v>21674</v>
      </c>
    </row>
    <row r="7252" spans="1:8">
      <c r="A7252" s="661">
        <v>10640</v>
      </c>
      <c r="B7252" s="668" t="s">
        <v>21675</v>
      </c>
      <c r="D7252" s="406" t="s">
        <v>18987</v>
      </c>
      <c r="E7252" s="657">
        <v>16755.22</v>
      </c>
      <c r="H7252" s="400" t="s">
        <v>108</v>
      </c>
    </row>
    <row r="7253" spans="1:8">
      <c r="A7253" s="661" t="s">
        <v>20633</v>
      </c>
    </row>
    <row r="7254" spans="1:8">
      <c r="A7254" s="661">
        <v>11086</v>
      </c>
      <c r="B7254" s="668" t="s">
        <v>21676</v>
      </c>
      <c r="D7254" s="406" t="s">
        <v>18987</v>
      </c>
      <c r="E7254" s="657">
        <v>49.44</v>
      </c>
      <c r="H7254" s="400" t="s">
        <v>128</v>
      </c>
    </row>
    <row r="7255" spans="1:8">
      <c r="A7255" s="661" t="s">
        <v>21412</v>
      </c>
    </row>
    <row r="7256" spans="1:8">
      <c r="A7256" s="661">
        <v>34356</v>
      </c>
      <c r="B7256" s="668" t="s">
        <v>3703</v>
      </c>
      <c r="D7256" s="406" t="s">
        <v>18987</v>
      </c>
      <c r="E7256" s="657">
        <v>2.86</v>
      </c>
    </row>
    <row r="7257" spans="1:8">
      <c r="A7257" s="661">
        <v>34357</v>
      </c>
      <c r="B7257" s="668" t="s">
        <v>3704</v>
      </c>
      <c r="D7257" s="406" t="s">
        <v>18987</v>
      </c>
      <c r="E7257" s="657">
        <v>3.18</v>
      </c>
    </row>
    <row r="7258" spans="1:8">
      <c r="A7258" s="661">
        <v>37329</v>
      </c>
      <c r="B7258" s="668" t="s">
        <v>3705</v>
      </c>
      <c r="D7258" s="406" t="s">
        <v>18987</v>
      </c>
      <c r="E7258" s="657">
        <v>43.89</v>
      </c>
    </row>
    <row r="7259" spans="1:8">
      <c r="A7259" s="661">
        <v>37398</v>
      </c>
      <c r="B7259" s="668" t="s">
        <v>3706</v>
      </c>
      <c r="D7259" s="406" t="s">
        <v>18987</v>
      </c>
      <c r="E7259" s="657">
        <v>56.17</v>
      </c>
    </row>
    <row r="7260" spans="1:8">
      <c r="A7260" s="661">
        <v>2510</v>
      </c>
      <c r="B7260" s="668" t="s">
        <v>3707</v>
      </c>
      <c r="D7260" s="406" t="s">
        <v>18987</v>
      </c>
      <c r="E7260" s="657">
        <v>20.64</v>
      </c>
    </row>
    <row r="7261" spans="1:8">
      <c r="A7261" s="661">
        <v>12359</v>
      </c>
      <c r="B7261" s="668" t="s">
        <v>21677</v>
      </c>
      <c r="D7261" s="406" t="s">
        <v>18987</v>
      </c>
      <c r="E7261" s="657">
        <v>124.8</v>
      </c>
      <c r="H7261" s="400" t="s">
        <v>108</v>
      </c>
    </row>
    <row r="7262" spans="1:8">
      <c r="A7262" s="661" t="s">
        <v>21678</v>
      </c>
    </row>
    <row r="7263" spans="1:8">
      <c r="A7263" s="661">
        <v>5320</v>
      </c>
      <c r="B7263" s="668" t="s">
        <v>849</v>
      </c>
      <c r="C7263" s="406" t="s">
        <v>124</v>
      </c>
      <c r="D7263" s="406" t="s">
        <v>18987</v>
      </c>
      <c r="E7263" s="657">
        <v>29.04</v>
      </c>
    </row>
    <row r="7264" spans="1:8">
      <c r="A7264" s="661" t="s">
        <v>19024</v>
      </c>
    </row>
    <row r="7265" spans="1:8">
      <c r="A7265" s="661" t="s">
        <v>19067</v>
      </c>
      <c r="H7265" s="400" t="s">
        <v>19068</v>
      </c>
    </row>
    <row r="7266" spans="1:8">
      <c r="A7266" s="661" t="s">
        <v>19069</v>
      </c>
    </row>
    <row r="7267" spans="1:8">
      <c r="A7267" s="661" t="s">
        <v>19070</v>
      </c>
    </row>
    <row r="7268" spans="1:8">
      <c r="A7268" s="661" t="s">
        <v>19071</v>
      </c>
    </row>
    <row r="7269" spans="1:8">
      <c r="A7269" s="661" t="s">
        <v>19072</v>
      </c>
    </row>
    <row r="7270" spans="1:8">
      <c r="A7270" s="661" t="s">
        <v>19073</v>
      </c>
    </row>
    <row r="7271" spans="1:8">
      <c r="A7271" s="661" t="s">
        <v>19074</v>
      </c>
      <c r="C7271" s="406" t="s">
        <v>19115</v>
      </c>
    </row>
    <row r="7272" spans="1:8">
      <c r="A7272" s="661" t="s">
        <v>19075</v>
      </c>
      <c r="D7272" s="406" t="s">
        <v>19077</v>
      </c>
      <c r="F7272" s="400" t="s">
        <v>19078</v>
      </c>
      <c r="H7272" s="400" t="s">
        <v>19076</v>
      </c>
    </row>
    <row r="7273" spans="1:8">
      <c r="A7273" s="661" t="s">
        <v>19079</v>
      </c>
      <c r="B7273" s="668" t="s">
        <v>19080</v>
      </c>
      <c r="D7273" s="406" t="s">
        <v>19081</v>
      </c>
      <c r="E7273" s="657" t="s">
        <v>19082</v>
      </c>
    </row>
    <row r="7274" spans="1:8">
      <c r="D7274" s="406" t="s">
        <v>19083</v>
      </c>
      <c r="E7274" s="657" t="s">
        <v>19084</v>
      </c>
    </row>
    <row r="7275" spans="1:8">
      <c r="A7275" s="661">
        <v>7353</v>
      </c>
      <c r="B7275" s="668" t="s">
        <v>3708</v>
      </c>
      <c r="C7275" s="406" t="s">
        <v>124</v>
      </c>
      <c r="D7275" s="406" t="s">
        <v>18987</v>
      </c>
      <c r="E7275" s="657">
        <v>15.42</v>
      </c>
    </row>
    <row r="7276" spans="1:8">
      <c r="A7276" s="661">
        <v>36144</v>
      </c>
      <c r="B7276" s="668" t="s">
        <v>3709</v>
      </c>
      <c r="C7276" s="406" t="s">
        <v>108</v>
      </c>
      <c r="D7276" s="406" t="s">
        <v>18987</v>
      </c>
      <c r="E7276" s="657">
        <v>1.2</v>
      </c>
    </row>
    <row r="7277" spans="1:8">
      <c r="A7277" s="661">
        <v>10518</v>
      </c>
      <c r="B7277" s="668" t="s">
        <v>3710</v>
      </c>
      <c r="C7277" s="406" t="s">
        <v>108</v>
      </c>
      <c r="D7277" s="406" t="s">
        <v>18987</v>
      </c>
      <c r="E7277" s="657">
        <v>22.83</v>
      </c>
    </row>
    <row r="7278" spans="1:8">
      <c r="A7278" s="661">
        <v>36530</v>
      </c>
      <c r="B7278" s="668" t="s">
        <v>21679</v>
      </c>
      <c r="D7278" s="406" t="s">
        <v>18987</v>
      </c>
      <c r="E7278" s="657">
        <v>179780.48000000001</v>
      </c>
      <c r="H7278" s="400" t="s">
        <v>108</v>
      </c>
    </row>
    <row r="7279" spans="1:8">
      <c r="A7279" s="661" t="s">
        <v>21680</v>
      </c>
    </row>
    <row r="7280" spans="1:8">
      <c r="A7280" s="661" t="s">
        <v>21681</v>
      </c>
    </row>
    <row r="7281" spans="1:8">
      <c r="A7281" s="661">
        <v>6046</v>
      </c>
      <c r="B7281" s="668" t="s">
        <v>21682</v>
      </c>
      <c r="D7281" s="406" t="s">
        <v>18991</v>
      </c>
      <c r="E7281" s="657">
        <v>195000</v>
      </c>
      <c r="H7281" s="400" t="s">
        <v>108</v>
      </c>
    </row>
    <row r="7282" spans="1:8">
      <c r="A7282" s="661" t="s">
        <v>21683</v>
      </c>
    </row>
    <row r="7283" spans="1:8">
      <c r="A7283" s="661" t="s">
        <v>21684</v>
      </c>
    </row>
    <row r="7284" spans="1:8">
      <c r="A7284" s="661">
        <v>36531</v>
      </c>
      <c r="B7284" s="668" t="s">
        <v>21682</v>
      </c>
      <c r="D7284" s="406" t="s">
        <v>18987</v>
      </c>
      <c r="E7284" s="657">
        <v>202134.13</v>
      </c>
      <c r="H7284" s="400" t="s">
        <v>108</v>
      </c>
    </row>
    <row r="7285" spans="1:8">
      <c r="A7285" s="661" t="s">
        <v>21685</v>
      </c>
    </row>
    <row r="7286" spans="1:8">
      <c r="A7286" s="661" t="s">
        <v>21686</v>
      </c>
    </row>
    <row r="7287" spans="1:8">
      <c r="A7287" s="661">
        <v>34684</v>
      </c>
      <c r="B7287" s="668" t="s">
        <v>3711</v>
      </c>
      <c r="D7287" s="406" t="s">
        <v>18987</v>
      </c>
      <c r="E7287" s="657">
        <v>106.43</v>
      </c>
      <c r="H7287" s="400" t="s">
        <v>112</v>
      </c>
    </row>
    <row r="7288" spans="1:8">
      <c r="A7288" s="661">
        <v>34683</v>
      </c>
      <c r="B7288" s="668" t="s">
        <v>21687</v>
      </c>
      <c r="D7288" s="406" t="s">
        <v>18987</v>
      </c>
      <c r="E7288" s="657">
        <v>66.52</v>
      </c>
      <c r="H7288" s="400" t="s">
        <v>112</v>
      </c>
    </row>
    <row r="7289" spans="1:8">
      <c r="A7289" s="661" t="s">
        <v>8582</v>
      </c>
    </row>
    <row r="7290" spans="1:8">
      <c r="A7290" s="661">
        <v>533</v>
      </c>
      <c r="B7290" s="668" t="s">
        <v>21688</v>
      </c>
      <c r="D7290" s="406" t="s">
        <v>18987</v>
      </c>
      <c r="E7290" s="657">
        <v>16.46</v>
      </c>
      <c r="F7290" s="400" t="s">
        <v>112</v>
      </c>
    </row>
    <row r="7291" spans="1:8">
      <c r="A7291" s="661" t="s">
        <v>21689</v>
      </c>
    </row>
    <row r="7292" spans="1:8">
      <c r="A7292" s="661">
        <v>10515</v>
      </c>
      <c r="B7292" s="668" t="s">
        <v>21690</v>
      </c>
      <c r="D7292" s="406" t="s">
        <v>18987</v>
      </c>
      <c r="E7292" s="657">
        <v>42.46</v>
      </c>
      <c r="H7292" s="400" t="s">
        <v>112</v>
      </c>
    </row>
    <row r="7293" spans="1:8">
      <c r="A7293" s="661" t="s">
        <v>21691</v>
      </c>
    </row>
    <row r="7294" spans="1:8">
      <c r="A7294" s="661">
        <v>536</v>
      </c>
      <c r="B7294" s="668" t="s">
        <v>21692</v>
      </c>
      <c r="D7294" s="406" t="s">
        <v>18991</v>
      </c>
      <c r="E7294" s="657">
        <v>27.9</v>
      </c>
      <c r="H7294" s="400" t="s">
        <v>112</v>
      </c>
    </row>
    <row r="7295" spans="1:8">
      <c r="A7295" s="661" t="s">
        <v>21693</v>
      </c>
    </row>
    <row r="7296" spans="1:8">
      <c r="A7296" s="661">
        <v>153</v>
      </c>
      <c r="B7296" s="668" t="s">
        <v>21694</v>
      </c>
      <c r="D7296" s="406" t="s">
        <v>18987</v>
      </c>
      <c r="E7296" s="657">
        <v>77.97</v>
      </c>
      <c r="F7296" s="400" t="s">
        <v>124</v>
      </c>
    </row>
    <row r="7297" spans="1:8">
      <c r="A7297" s="661" t="s">
        <v>21695</v>
      </c>
    </row>
    <row r="7298" spans="1:8">
      <c r="A7298" s="661">
        <v>34682</v>
      </c>
      <c r="B7298" s="668" t="s">
        <v>3712</v>
      </c>
      <c r="D7298" s="406" t="s">
        <v>18987</v>
      </c>
      <c r="E7298" s="657">
        <v>50.86</v>
      </c>
      <c r="H7298" s="400" t="s">
        <v>112</v>
      </c>
    </row>
    <row r="7299" spans="1:8">
      <c r="A7299" s="661">
        <v>4408</v>
      </c>
      <c r="B7299" s="668" t="s">
        <v>21696</v>
      </c>
      <c r="D7299" s="406" t="s">
        <v>18987</v>
      </c>
      <c r="E7299" s="657">
        <v>1.54</v>
      </c>
      <c r="F7299" s="400" t="s">
        <v>121</v>
      </c>
    </row>
    <row r="7300" spans="1:8">
      <c r="A7300" s="661" t="s">
        <v>19025</v>
      </c>
    </row>
    <row r="7301" spans="1:8">
      <c r="A7301" s="661">
        <v>4412</v>
      </c>
      <c r="B7301" s="668" t="s">
        <v>21697</v>
      </c>
      <c r="D7301" s="406" t="s">
        <v>18987</v>
      </c>
      <c r="E7301" s="657">
        <v>1.1299999999999999</v>
      </c>
      <c r="H7301" s="400" t="s">
        <v>121</v>
      </c>
    </row>
    <row r="7302" spans="1:8">
      <c r="A7302" s="661" t="s">
        <v>19855</v>
      </c>
    </row>
    <row r="7303" spans="1:8">
      <c r="A7303" s="661">
        <v>10559</v>
      </c>
      <c r="B7303" s="668" t="s">
        <v>3713</v>
      </c>
      <c r="C7303" s="406" t="s">
        <v>108</v>
      </c>
      <c r="D7303" s="406" t="s">
        <v>18991</v>
      </c>
      <c r="E7303" s="657">
        <v>2149.5</v>
      </c>
    </row>
    <row r="7304" spans="1:8">
      <c r="A7304" s="661">
        <v>10664</v>
      </c>
      <c r="B7304" s="668" t="s">
        <v>3714</v>
      </c>
      <c r="C7304" s="406" t="s">
        <v>108</v>
      </c>
      <c r="D7304" s="406" t="s">
        <v>18987</v>
      </c>
      <c r="E7304" s="657">
        <v>5841.88</v>
      </c>
    </row>
    <row r="7305" spans="1:8">
      <c r="A7305" s="661">
        <v>10857</v>
      </c>
      <c r="B7305" s="668" t="s">
        <v>3715</v>
      </c>
      <c r="C7305" s="406" t="s">
        <v>121</v>
      </c>
      <c r="D7305" s="406" t="s">
        <v>18987</v>
      </c>
      <c r="E7305" s="657">
        <v>4.67</v>
      </c>
    </row>
    <row r="7306" spans="1:8">
      <c r="A7306" s="661">
        <v>4803</v>
      </c>
      <c r="B7306" s="668" t="s">
        <v>3716</v>
      </c>
      <c r="D7306" s="406" t="s">
        <v>18987</v>
      </c>
      <c r="E7306" s="657">
        <v>22.86</v>
      </c>
      <c r="F7306" s="400" t="s">
        <v>121</v>
      </c>
    </row>
    <row r="7307" spans="1:8">
      <c r="A7307" s="661">
        <v>6186</v>
      </c>
      <c r="B7307" s="668" t="s">
        <v>21698</v>
      </c>
      <c r="D7307" s="406" t="s">
        <v>18987</v>
      </c>
      <c r="E7307" s="657">
        <v>7.22</v>
      </c>
      <c r="H7307" s="400" t="s">
        <v>121</v>
      </c>
    </row>
    <row r="7308" spans="1:8">
      <c r="A7308" s="661" t="s">
        <v>21699</v>
      </c>
    </row>
    <row r="7309" spans="1:8">
      <c r="A7309" s="661">
        <v>4829</v>
      </c>
      <c r="B7309" s="668" t="s">
        <v>3718</v>
      </c>
      <c r="D7309" s="406" t="s">
        <v>18987</v>
      </c>
      <c r="E7309" s="657">
        <v>15.47</v>
      </c>
      <c r="H7309" s="400" t="s">
        <v>121</v>
      </c>
    </row>
    <row r="7310" spans="1:8">
      <c r="A7310" s="661">
        <v>20231</v>
      </c>
      <c r="B7310" s="668" t="s">
        <v>3719</v>
      </c>
      <c r="D7310" s="406" t="s">
        <v>18987</v>
      </c>
      <c r="E7310" s="657">
        <v>31.36</v>
      </c>
    </row>
    <row r="7311" spans="1:8">
      <c r="A7311" s="661">
        <v>4804</v>
      </c>
      <c r="B7311" s="668" t="s">
        <v>3720</v>
      </c>
      <c r="C7311" s="406" t="s">
        <v>121</v>
      </c>
      <c r="D7311" s="406" t="s">
        <v>18987</v>
      </c>
      <c r="E7311" s="657">
        <v>17.55</v>
      </c>
    </row>
    <row r="7312" spans="1:8">
      <c r="A7312" s="661">
        <v>34680</v>
      </c>
      <c r="B7312" s="668" t="s">
        <v>861</v>
      </c>
      <c r="D7312" s="406" t="s">
        <v>18987</v>
      </c>
      <c r="E7312" s="657">
        <v>15.65</v>
      </c>
      <c r="F7312" s="400" t="s">
        <v>121</v>
      </c>
    </row>
    <row r="7313" spans="1:8">
      <c r="A7313" s="661">
        <v>11573</v>
      </c>
      <c r="B7313" s="668" t="s">
        <v>3721</v>
      </c>
      <c r="C7313" s="406" t="s">
        <v>108</v>
      </c>
      <c r="D7313" s="406" t="s">
        <v>18987</v>
      </c>
      <c r="E7313" s="657">
        <v>16.34</v>
      </c>
    </row>
    <row r="7314" spans="1:8">
      <c r="A7314" s="661">
        <v>38401</v>
      </c>
      <c r="B7314" s="668" t="s">
        <v>3722</v>
      </c>
      <c r="C7314" s="406" t="s">
        <v>108</v>
      </c>
      <c r="D7314" s="406" t="s">
        <v>18987</v>
      </c>
      <c r="E7314" s="657">
        <v>8.64</v>
      </c>
    </row>
    <row r="7315" spans="1:8">
      <c r="A7315" s="661">
        <v>11575</v>
      </c>
      <c r="B7315" s="668" t="s">
        <v>3723</v>
      </c>
      <c r="C7315" s="406" t="s">
        <v>108</v>
      </c>
      <c r="D7315" s="406" t="s">
        <v>18987</v>
      </c>
      <c r="E7315" s="657">
        <v>29.96</v>
      </c>
    </row>
    <row r="7316" spans="1:8">
      <c r="A7316" s="661">
        <v>11576</v>
      </c>
      <c r="B7316" s="668" t="s">
        <v>3724</v>
      </c>
      <c r="C7316" s="406" t="s">
        <v>108</v>
      </c>
      <c r="D7316" s="406" t="s">
        <v>18987</v>
      </c>
      <c r="E7316" s="657">
        <v>31.47</v>
      </c>
    </row>
    <row r="7317" spans="1:8">
      <c r="A7317" s="661">
        <v>20256</v>
      </c>
      <c r="B7317" s="668" t="s">
        <v>21700</v>
      </c>
      <c r="D7317" s="406" t="s">
        <v>18987</v>
      </c>
      <c r="E7317" s="657">
        <v>0.27</v>
      </c>
      <c r="H7317" s="400" t="s">
        <v>108</v>
      </c>
    </row>
    <row r="7318" spans="1:8">
      <c r="A7318" s="661" t="s">
        <v>21701</v>
      </c>
    </row>
    <row r="7319" spans="1:8">
      <c r="A7319" s="661">
        <v>13470</v>
      </c>
      <c r="B7319" s="668" t="s">
        <v>21702</v>
      </c>
      <c r="D7319" s="406" t="s">
        <v>18987</v>
      </c>
      <c r="E7319" s="657">
        <v>358248.92</v>
      </c>
      <c r="H7319" s="400" t="s">
        <v>108</v>
      </c>
    </row>
    <row r="7320" spans="1:8">
      <c r="A7320" s="661" t="s">
        <v>21703</v>
      </c>
    </row>
    <row r="7321" spans="1:8">
      <c r="A7321" s="661">
        <v>14511</v>
      </c>
      <c r="B7321" s="668" t="s">
        <v>21704</v>
      </c>
      <c r="D7321" s="406" t="s">
        <v>18987</v>
      </c>
      <c r="E7321" s="657">
        <v>353484.96</v>
      </c>
      <c r="H7321" s="400" t="s">
        <v>108</v>
      </c>
    </row>
    <row r="7322" spans="1:8">
      <c r="A7322" s="661" t="s">
        <v>21705</v>
      </c>
    </row>
    <row r="7323" spans="1:8">
      <c r="A7323" s="661">
        <v>10642</v>
      </c>
      <c r="B7323" s="668" t="s">
        <v>21706</v>
      </c>
      <c r="D7323" s="406" t="s">
        <v>18991</v>
      </c>
      <c r="E7323" s="657">
        <v>333000</v>
      </c>
      <c r="H7323" s="400" t="s">
        <v>108</v>
      </c>
    </row>
    <row r="7324" spans="1:8">
      <c r="A7324" s="661" t="s">
        <v>21707</v>
      </c>
    </row>
    <row r="7325" spans="1:8">
      <c r="A7325" s="661">
        <v>6066</v>
      </c>
      <c r="B7325" s="668" t="s">
        <v>21708</v>
      </c>
      <c r="D7325" s="406" t="s">
        <v>18987</v>
      </c>
      <c r="E7325" s="657">
        <v>322058.58</v>
      </c>
      <c r="H7325" s="400" t="s">
        <v>108</v>
      </c>
    </row>
    <row r="7326" spans="1:8">
      <c r="A7326" s="661" t="s">
        <v>21709</v>
      </c>
    </row>
    <row r="7327" spans="1:8">
      <c r="A7327" s="661">
        <v>6063</v>
      </c>
      <c r="B7327" s="668" t="s">
        <v>21710</v>
      </c>
      <c r="D7327" s="406" t="s">
        <v>18987</v>
      </c>
      <c r="E7327" s="657">
        <v>58.81</v>
      </c>
      <c r="H7327" s="400" t="s">
        <v>90</v>
      </c>
    </row>
    <row r="7328" spans="1:8">
      <c r="A7328" s="661" t="s">
        <v>21711</v>
      </c>
    </row>
    <row r="7329" spans="1:8">
      <c r="A7329" s="661" t="s">
        <v>20785</v>
      </c>
    </row>
    <row r="7330" spans="1:8">
      <c r="A7330" s="661" t="s">
        <v>19024</v>
      </c>
    </row>
    <row r="7331" spans="1:8">
      <c r="A7331" s="661" t="s">
        <v>19067</v>
      </c>
      <c r="H7331" s="400" t="s">
        <v>19068</v>
      </c>
    </row>
    <row r="7332" spans="1:8">
      <c r="A7332" s="661" t="s">
        <v>19069</v>
      </c>
    </row>
    <row r="7333" spans="1:8">
      <c r="A7333" s="661" t="s">
        <v>19070</v>
      </c>
    </row>
    <row r="7334" spans="1:8">
      <c r="A7334" s="661" t="s">
        <v>19071</v>
      </c>
    </row>
    <row r="7335" spans="1:8">
      <c r="A7335" s="661" t="s">
        <v>19072</v>
      </c>
    </row>
    <row r="7336" spans="1:8">
      <c r="A7336" s="661" t="s">
        <v>19073</v>
      </c>
    </row>
    <row r="7337" spans="1:8">
      <c r="A7337" s="661" t="s">
        <v>19074</v>
      </c>
      <c r="C7337" s="406" t="s">
        <v>19115</v>
      </c>
    </row>
    <row r="7338" spans="1:8">
      <c r="A7338" s="661" t="s">
        <v>19075</v>
      </c>
      <c r="D7338" s="406" t="s">
        <v>19077</v>
      </c>
      <c r="F7338" s="400" t="s">
        <v>19078</v>
      </c>
      <c r="H7338" s="400" t="s">
        <v>19076</v>
      </c>
    </row>
    <row r="7339" spans="1:8">
      <c r="A7339" s="661" t="s">
        <v>19079</v>
      </c>
      <c r="B7339" s="668" t="s">
        <v>19080</v>
      </c>
      <c r="D7339" s="406" t="s">
        <v>19081</v>
      </c>
      <c r="E7339" s="657" t="s">
        <v>19082</v>
      </c>
    </row>
    <row r="7340" spans="1:8">
      <c r="D7340" s="406" t="s">
        <v>19083</v>
      </c>
      <c r="E7340" s="657" t="s">
        <v>19084</v>
      </c>
    </row>
    <row r="7341" spans="1:8">
      <c r="A7341" s="661">
        <v>6051</v>
      </c>
      <c r="B7341" s="668" t="s">
        <v>21712</v>
      </c>
      <c r="D7341" s="406" t="s">
        <v>18987</v>
      </c>
      <c r="E7341" s="657">
        <v>48.11</v>
      </c>
      <c r="H7341" s="400" t="s">
        <v>90</v>
      </c>
    </row>
    <row r="7342" spans="1:8">
      <c r="A7342" s="661" t="s">
        <v>21713</v>
      </c>
    </row>
    <row r="7343" spans="1:8">
      <c r="A7343" s="661" t="s">
        <v>20785</v>
      </c>
    </row>
    <row r="7344" spans="1:8">
      <c r="A7344" s="661">
        <v>6054</v>
      </c>
      <c r="B7344" s="668" t="s">
        <v>21714</v>
      </c>
      <c r="D7344" s="406" t="s">
        <v>18987</v>
      </c>
      <c r="E7344" s="657">
        <v>39.56</v>
      </c>
      <c r="H7344" s="400" t="s">
        <v>90</v>
      </c>
    </row>
    <row r="7345" spans="1:8">
      <c r="A7345" s="661" t="s">
        <v>21715</v>
      </c>
    </row>
    <row r="7346" spans="1:8">
      <c r="A7346" s="661">
        <v>6050</v>
      </c>
      <c r="B7346" s="668" t="s">
        <v>21716</v>
      </c>
      <c r="D7346" s="406" t="s">
        <v>18987</v>
      </c>
      <c r="E7346" s="657">
        <v>18.71</v>
      </c>
      <c r="H7346" s="400" t="s">
        <v>90</v>
      </c>
    </row>
    <row r="7347" spans="1:8">
      <c r="A7347" s="661" t="s">
        <v>21717</v>
      </c>
    </row>
    <row r="7348" spans="1:8">
      <c r="A7348" s="661">
        <v>6049</v>
      </c>
      <c r="B7348" s="668" t="s">
        <v>21718</v>
      </c>
      <c r="D7348" s="406" t="s">
        <v>18987</v>
      </c>
      <c r="E7348" s="657">
        <v>20.04</v>
      </c>
      <c r="H7348" s="400" t="s">
        <v>90</v>
      </c>
    </row>
    <row r="7349" spans="1:8">
      <c r="A7349" s="661" t="s">
        <v>21719</v>
      </c>
    </row>
    <row r="7350" spans="1:8">
      <c r="A7350" s="661">
        <v>13469</v>
      </c>
      <c r="B7350" s="668" t="s">
        <v>21720</v>
      </c>
      <c r="D7350" s="406" t="s">
        <v>18987</v>
      </c>
      <c r="E7350" s="657">
        <v>312038.61</v>
      </c>
      <c r="H7350" s="400" t="s">
        <v>108</v>
      </c>
    </row>
    <row r="7351" spans="1:8">
      <c r="A7351" s="661" t="s">
        <v>21721</v>
      </c>
    </row>
    <row r="7352" spans="1:8">
      <c r="A7352" s="661">
        <v>6048</v>
      </c>
      <c r="B7352" s="668" t="s">
        <v>21722</v>
      </c>
      <c r="D7352" s="406" t="s">
        <v>18987</v>
      </c>
      <c r="E7352" s="657">
        <v>20.04</v>
      </c>
      <c r="H7352" s="400" t="s">
        <v>90</v>
      </c>
    </row>
    <row r="7353" spans="1:8">
      <c r="A7353" s="661" t="s">
        <v>21723</v>
      </c>
    </row>
    <row r="7354" spans="1:8">
      <c r="A7354" s="661">
        <v>6047</v>
      </c>
      <c r="B7354" s="668" t="s">
        <v>21724</v>
      </c>
      <c r="D7354" s="406" t="s">
        <v>18987</v>
      </c>
      <c r="E7354" s="657">
        <v>18.71</v>
      </c>
      <c r="H7354" s="400" t="s">
        <v>90</v>
      </c>
    </row>
    <row r="7355" spans="1:8">
      <c r="A7355" s="661" t="s">
        <v>21725</v>
      </c>
    </row>
    <row r="7356" spans="1:8">
      <c r="A7356" s="661">
        <v>14489</v>
      </c>
      <c r="B7356" s="668" t="s">
        <v>21726</v>
      </c>
      <c r="D7356" s="406" t="s">
        <v>18987</v>
      </c>
      <c r="E7356" s="657">
        <v>295364.8</v>
      </c>
      <c r="F7356" s="400" t="s">
        <v>108</v>
      </c>
    </row>
    <row r="7357" spans="1:8">
      <c r="A7357" s="661" t="s">
        <v>21727</v>
      </c>
    </row>
    <row r="7358" spans="1:8">
      <c r="A7358" s="661" t="s">
        <v>21728</v>
      </c>
    </row>
    <row r="7359" spans="1:8">
      <c r="A7359" s="661">
        <v>14513</v>
      </c>
      <c r="B7359" s="668" t="s">
        <v>21729</v>
      </c>
      <c r="D7359" s="406" t="s">
        <v>18987</v>
      </c>
      <c r="E7359" s="657">
        <v>221530.61</v>
      </c>
      <c r="H7359" s="400" t="s">
        <v>108</v>
      </c>
    </row>
    <row r="7360" spans="1:8">
      <c r="A7360" s="661" t="s">
        <v>21730</v>
      </c>
    </row>
    <row r="7361" spans="1:8">
      <c r="A7361" s="661">
        <v>6068</v>
      </c>
      <c r="B7361" s="668" t="s">
        <v>21731</v>
      </c>
      <c r="D7361" s="406" t="s">
        <v>18987</v>
      </c>
      <c r="E7361" s="657">
        <v>221492.58</v>
      </c>
      <c r="H7361" s="400" t="s">
        <v>108</v>
      </c>
    </row>
    <row r="7362" spans="1:8">
      <c r="A7362" s="661" t="s">
        <v>21732</v>
      </c>
    </row>
    <row r="7363" spans="1:8">
      <c r="A7363" s="661">
        <v>13467</v>
      </c>
      <c r="B7363" s="668" t="s">
        <v>21733</v>
      </c>
      <c r="D7363" s="406" t="s">
        <v>18987</v>
      </c>
      <c r="E7363" s="657">
        <v>304892.7</v>
      </c>
      <c r="H7363" s="400" t="s">
        <v>108</v>
      </c>
    </row>
    <row r="7364" spans="1:8">
      <c r="A7364" s="661" t="s">
        <v>21734</v>
      </c>
    </row>
    <row r="7365" spans="1:8">
      <c r="A7365" s="661">
        <v>13600</v>
      </c>
      <c r="B7365" s="668" t="s">
        <v>21735</v>
      </c>
      <c r="D7365" s="406" t="s">
        <v>18987</v>
      </c>
      <c r="E7365" s="657">
        <v>285836.87</v>
      </c>
      <c r="H7365" s="400" t="s">
        <v>108</v>
      </c>
    </row>
    <row r="7366" spans="1:8">
      <c r="A7366" s="661" t="s">
        <v>21736</v>
      </c>
    </row>
    <row r="7367" spans="1:8">
      <c r="A7367" s="661">
        <v>36541</v>
      </c>
      <c r="B7367" s="668" t="s">
        <v>21737</v>
      </c>
      <c r="D7367" s="406" t="s">
        <v>18987</v>
      </c>
      <c r="E7367" s="657">
        <v>222476.36</v>
      </c>
      <c r="H7367" s="400" t="s">
        <v>108</v>
      </c>
    </row>
    <row r="7368" spans="1:8">
      <c r="A7368" s="661" t="s">
        <v>21738</v>
      </c>
    </row>
    <row r="7369" spans="1:8">
      <c r="A7369" s="661">
        <v>10646</v>
      </c>
      <c r="B7369" s="668" t="s">
        <v>21739</v>
      </c>
      <c r="D7369" s="406" t="s">
        <v>18987</v>
      </c>
      <c r="E7369" s="657">
        <v>213072.34</v>
      </c>
      <c r="H7369" s="400" t="s">
        <v>108</v>
      </c>
    </row>
    <row r="7370" spans="1:8">
      <c r="A7370" s="661" t="s">
        <v>21740</v>
      </c>
    </row>
    <row r="7371" spans="1:8">
      <c r="A7371" s="661">
        <v>6058</v>
      </c>
      <c r="B7371" s="668" t="s">
        <v>21741</v>
      </c>
      <c r="D7371" s="406" t="s">
        <v>18987</v>
      </c>
      <c r="E7371" s="657">
        <v>48.11</v>
      </c>
      <c r="H7371" s="400" t="s">
        <v>90</v>
      </c>
    </row>
    <row r="7372" spans="1:8">
      <c r="A7372" s="661" t="s">
        <v>21742</v>
      </c>
    </row>
    <row r="7373" spans="1:8">
      <c r="A7373" s="661" t="s">
        <v>20785</v>
      </c>
    </row>
    <row r="7374" spans="1:8">
      <c r="A7374" s="661">
        <v>6065</v>
      </c>
      <c r="B7374" s="668" t="s">
        <v>21743</v>
      </c>
      <c r="D7374" s="406" t="s">
        <v>18987</v>
      </c>
      <c r="E7374" s="657">
        <v>48.11</v>
      </c>
      <c r="H7374" s="400" t="s">
        <v>90</v>
      </c>
    </row>
    <row r="7375" spans="1:8">
      <c r="A7375" s="661" t="s">
        <v>21744</v>
      </c>
    </row>
    <row r="7376" spans="1:8">
      <c r="A7376" s="661">
        <v>6052</v>
      </c>
      <c r="B7376" s="668" t="s">
        <v>21745</v>
      </c>
      <c r="D7376" s="406" t="s">
        <v>18987</v>
      </c>
      <c r="E7376" s="657">
        <v>48.11</v>
      </c>
      <c r="H7376" s="400" t="s">
        <v>90</v>
      </c>
    </row>
    <row r="7377" spans="1:8">
      <c r="A7377" s="661" t="s">
        <v>21746</v>
      </c>
    </row>
    <row r="7378" spans="1:8">
      <c r="A7378" s="661">
        <v>6056</v>
      </c>
      <c r="B7378" s="668" t="s">
        <v>21747</v>
      </c>
      <c r="D7378" s="406" t="s">
        <v>18987</v>
      </c>
      <c r="E7378" s="657">
        <v>45.71</v>
      </c>
      <c r="H7378" s="400" t="s">
        <v>90</v>
      </c>
    </row>
    <row r="7379" spans="1:8">
      <c r="A7379" s="661" t="s">
        <v>21748</v>
      </c>
    </row>
    <row r="7380" spans="1:8">
      <c r="A7380" s="661">
        <v>6059</v>
      </c>
      <c r="B7380" s="668" t="s">
        <v>21749</v>
      </c>
      <c r="D7380" s="406" t="s">
        <v>18987</v>
      </c>
      <c r="E7380" s="657">
        <v>47.58</v>
      </c>
      <c r="H7380" s="400" t="s">
        <v>90</v>
      </c>
    </row>
    <row r="7381" spans="1:8">
      <c r="A7381" s="661" t="s">
        <v>21750</v>
      </c>
    </row>
    <row r="7382" spans="1:8">
      <c r="A7382" s="661">
        <v>10758</v>
      </c>
      <c r="B7382" s="668" t="s">
        <v>21751</v>
      </c>
      <c r="D7382" s="406" t="s">
        <v>18987</v>
      </c>
      <c r="E7382" s="657">
        <v>37.42</v>
      </c>
      <c r="H7382" s="400" t="s">
        <v>90</v>
      </c>
    </row>
    <row r="7383" spans="1:8">
      <c r="A7383" s="661" t="s">
        <v>21752</v>
      </c>
    </row>
    <row r="7384" spans="1:8">
      <c r="A7384" s="661">
        <v>6060</v>
      </c>
      <c r="B7384" s="668" t="s">
        <v>21753</v>
      </c>
      <c r="D7384" s="406" t="s">
        <v>18987</v>
      </c>
      <c r="E7384" s="657">
        <v>48.11</v>
      </c>
      <c r="H7384" s="400" t="s">
        <v>90</v>
      </c>
    </row>
    <row r="7385" spans="1:8">
      <c r="A7385" s="661" t="s">
        <v>21754</v>
      </c>
    </row>
    <row r="7386" spans="1:8">
      <c r="A7386" s="661">
        <v>6070</v>
      </c>
      <c r="B7386" s="668" t="s">
        <v>21755</v>
      </c>
      <c r="D7386" s="406" t="s">
        <v>18987</v>
      </c>
      <c r="E7386" s="657">
        <v>291137.13</v>
      </c>
      <c r="H7386" s="400" t="s">
        <v>108</v>
      </c>
    </row>
    <row r="7387" spans="1:8">
      <c r="A7387" s="661" t="s">
        <v>21756</v>
      </c>
    </row>
    <row r="7388" spans="1:8">
      <c r="A7388" s="661">
        <v>6069</v>
      </c>
      <c r="B7388" s="668" t="s">
        <v>21757</v>
      </c>
      <c r="D7388" s="406" t="s">
        <v>18987</v>
      </c>
      <c r="E7388" s="657">
        <v>64316.58</v>
      </c>
      <c r="H7388" s="400" t="s">
        <v>108</v>
      </c>
    </row>
    <row r="7389" spans="1:8">
      <c r="A7389" s="661" t="s">
        <v>21758</v>
      </c>
    </row>
    <row r="7390" spans="1:8">
      <c r="A7390" s="661" t="s">
        <v>21759</v>
      </c>
    </row>
    <row r="7391" spans="1:8">
      <c r="A7391" s="661">
        <v>14626</v>
      </c>
      <c r="B7391" s="668" t="s">
        <v>21760</v>
      </c>
      <c r="D7391" s="406" t="s">
        <v>18987</v>
      </c>
      <c r="E7391" s="657">
        <v>318728.58</v>
      </c>
      <c r="H7391" s="400" t="s">
        <v>108</v>
      </c>
    </row>
    <row r="7392" spans="1:8">
      <c r="A7392" s="661" t="s">
        <v>21761</v>
      </c>
    </row>
    <row r="7393" spans="1:8">
      <c r="A7393" s="661">
        <v>13881</v>
      </c>
      <c r="B7393" s="668" t="s">
        <v>21762</v>
      </c>
      <c r="D7393" s="406" t="s">
        <v>18987</v>
      </c>
      <c r="E7393" s="657">
        <v>114334.75</v>
      </c>
      <c r="F7393" s="400" t="s">
        <v>108</v>
      </c>
    </row>
    <row r="7394" spans="1:8">
      <c r="A7394" s="661" t="s">
        <v>21763</v>
      </c>
    </row>
    <row r="7395" spans="1:8">
      <c r="A7395" s="661">
        <v>13468</v>
      </c>
      <c r="B7395" s="668" t="s">
        <v>21764</v>
      </c>
      <c r="D7395" s="406" t="s">
        <v>18987</v>
      </c>
      <c r="E7395" s="657">
        <v>159401.93</v>
      </c>
      <c r="F7395" s="400" t="s">
        <v>108</v>
      </c>
    </row>
    <row r="7396" spans="1:8">
      <c r="A7396" s="661" t="s">
        <v>21765</v>
      </c>
    </row>
    <row r="7397" spans="1:8">
      <c r="A7397" s="661">
        <v>13365</v>
      </c>
      <c r="B7397" s="668" t="s">
        <v>21766</v>
      </c>
      <c r="D7397" s="406" t="s">
        <v>18987</v>
      </c>
      <c r="E7397" s="657">
        <v>180100.11</v>
      </c>
      <c r="F7397" s="400" t="s">
        <v>108</v>
      </c>
    </row>
    <row r="7398" spans="1:8">
      <c r="A7398" s="661" t="s">
        <v>21767</v>
      </c>
    </row>
    <row r="7399" spans="1:8">
      <c r="A7399" s="661">
        <v>6067</v>
      </c>
      <c r="B7399" s="668" t="s">
        <v>21768</v>
      </c>
      <c r="D7399" s="406" t="s">
        <v>18987</v>
      </c>
      <c r="E7399" s="657">
        <v>261642.86</v>
      </c>
      <c r="H7399" s="400" t="s">
        <v>108</v>
      </c>
    </row>
    <row r="7400" spans="1:8">
      <c r="A7400" s="661" t="s">
        <v>21769</v>
      </c>
    </row>
    <row r="7401" spans="1:8">
      <c r="A7401" s="661" t="s">
        <v>19024</v>
      </c>
    </row>
    <row r="7402" spans="1:8">
      <c r="A7402" s="661" t="s">
        <v>19067</v>
      </c>
      <c r="H7402" s="400" t="s">
        <v>19068</v>
      </c>
    </row>
    <row r="7403" spans="1:8">
      <c r="A7403" s="661" t="s">
        <v>19069</v>
      </c>
    </row>
    <row r="7404" spans="1:8">
      <c r="A7404" s="661" t="s">
        <v>19070</v>
      </c>
    </row>
    <row r="7405" spans="1:8">
      <c r="A7405" s="661" t="s">
        <v>19071</v>
      </c>
    </row>
    <row r="7406" spans="1:8">
      <c r="A7406" s="661" t="s">
        <v>19072</v>
      </c>
    </row>
    <row r="7407" spans="1:8">
      <c r="A7407" s="661" t="s">
        <v>19073</v>
      </c>
    </row>
    <row r="7408" spans="1:8">
      <c r="A7408" s="661" t="s">
        <v>19074</v>
      </c>
      <c r="C7408" s="406" t="s">
        <v>19115</v>
      </c>
    </row>
    <row r="7409" spans="1:8">
      <c r="A7409" s="661" t="s">
        <v>19075</v>
      </c>
      <c r="D7409" s="406" t="s">
        <v>19077</v>
      </c>
      <c r="F7409" s="400" t="s">
        <v>19078</v>
      </c>
      <c r="H7409" s="400" t="s">
        <v>19076</v>
      </c>
    </row>
    <row r="7410" spans="1:8">
      <c r="A7410" s="661" t="s">
        <v>19079</v>
      </c>
      <c r="B7410" s="668" t="s">
        <v>19080</v>
      </c>
      <c r="D7410" s="406" t="s">
        <v>19081</v>
      </c>
      <c r="E7410" s="657" t="s">
        <v>19082</v>
      </c>
    </row>
    <row r="7411" spans="1:8">
      <c r="D7411" s="406" t="s">
        <v>19083</v>
      </c>
      <c r="E7411" s="657" t="s">
        <v>19084</v>
      </c>
    </row>
    <row r="7412" spans="1:8">
      <c r="A7412" s="661">
        <v>11282</v>
      </c>
      <c r="B7412" s="668" t="s">
        <v>21770</v>
      </c>
      <c r="D7412" s="406" t="s">
        <v>18987</v>
      </c>
      <c r="E7412" s="657">
        <v>119098.68</v>
      </c>
      <c r="H7412" s="400" t="s">
        <v>108</v>
      </c>
    </row>
    <row r="7413" spans="1:8">
      <c r="A7413" s="661" t="s">
        <v>21771</v>
      </c>
    </row>
    <row r="7414" spans="1:8">
      <c r="A7414" s="661">
        <v>6062</v>
      </c>
      <c r="B7414" s="668" t="s">
        <v>21772</v>
      </c>
      <c r="D7414" s="406" t="s">
        <v>18991</v>
      </c>
      <c r="E7414" s="657">
        <v>54</v>
      </c>
      <c r="H7414" s="400" t="s">
        <v>90</v>
      </c>
    </row>
    <row r="7415" spans="1:8">
      <c r="A7415" s="661" t="s">
        <v>21773</v>
      </c>
    </row>
    <row r="7416" spans="1:8">
      <c r="A7416" s="661" t="s">
        <v>21774</v>
      </c>
    </row>
    <row r="7417" spans="1:8">
      <c r="A7417" s="661">
        <v>36532</v>
      </c>
      <c r="B7417" s="668" t="s">
        <v>3725</v>
      </c>
      <c r="D7417" s="406" t="s">
        <v>18987</v>
      </c>
      <c r="E7417" s="657">
        <v>5633.97</v>
      </c>
      <c r="F7417" s="400" t="s">
        <v>108</v>
      </c>
    </row>
    <row r="7418" spans="1:8">
      <c r="A7418" s="661">
        <v>11578</v>
      </c>
      <c r="B7418" s="668" t="s">
        <v>3726</v>
      </c>
      <c r="C7418" s="406" t="s">
        <v>108</v>
      </c>
      <c r="D7418" s="406" t="s">
        <v>18987</v>
      </c>
      <c r="E7418" s="657">
        <v>8.01</v>
      </c>
    </row>
    <row r="7419" spans="1:8">
      <c r="A7419" s="661">
        <v>11577</v>
      </c>
      <c r="B7419" s="668" t="s">
        <v>3727</v>
      </c>
      <c r="C7419" s="406" t="s">
        <v>108</v>
      </c>
      <c r="D7419" s="406" t="s">
        <v>18987</v>
      </c>
      <c r="E7419" s="657">
        <v>5.46</v>
      </c>
    </row>
    <row r="7420" spans="1:8">
      <c r="A7420" s="661">
        <v>1116</v>
      </c>
      <c r="B7420" s="668" t="s">
        <v>3728</v>
      </c>
      <c r="D7420" s="406" t="s">
        <v>18987</v>
      </c>
      <c r="E7420" s="657">
        <v>10.119999999999999</v>
      </c>
      <c r="F7420" s="400" t="s">
        <v>121</v>
      </c>
    </row>
    <row r="7421" spans="1:8">
      <c r="A7421" s="661">
        <v>1115</v>
      </c>
      <c r="B7421" s="668" t="s">
        <v>3729</v>
      </c>
      <c r="D7421" s="406" t="s">
        <v>18987</v>
      </c>
      <c r="E7421" s="657">
        <v>12.31</v>
      </c>
      <c r="F7421" s="400" t="s">
        <v>121</v>
      </c>
    </row>
    <row r="7422" spans="1:8">
      <c r="A7422" s="661">
        <v>1113</v>
      </c>
      <c r="B7422" s="668" t="s">
        <v>3730</v>
      </c>
      <c r="D7422" s="406" t="s">
        <v>18987</v>
      </c>
      <c r="E7422" s="657">
        <v>13.5</v>
      </c>
      <c r="F7422" s="400" t="s">
        <v>121</v>
      </c>
    </row>
    <row r="7423" spans="1:8">
      <c r="A7423" s="661">
        <v>1111</v>
      </c>
      <c r="B7423" s="668" t="s">
        <v>3731</v>
      </c>
      <c r="D7423" s="406" t="s">
        <v>18987</v>
      </c>
      <c r="E7423" s="657">
        <v>13.45</v>
      </c>
      <c r="F7423" s="400" t="s">
        <v>121</v>
      </c>
    </row>
    <row r="7424" spans="1:8">
      <c r="A7424" s="661">
        <v>1114</v>
      </c>
      <c r="B7424" s="668" t="s">
        <v>3732</v>
      </c>
      <c r="D7424" s="406" t="s">
        <v>18987</v>
      </c>
      <c r="E7424" s="657">
        <v>20.25</v>
      </c>
      <c r="F7424" s="400" t="s">
        <v>121</v>
      </c>
    </row>
    <row r="7425" spans="1:8">
      <c r="A7425" s="661">
        <v>40872</v>
      </c>
      <c r="B7425" s="668" t="s">
        <v>21775</v>
      </c>
      <c r="D7425" s="406" t="s">
        <v>18987</v>
      </c>
      <c r="E7425" s="657">
        <v>9.43</v>
      </c>
      <c r="F7425" s="400" t="s">
        <v>121</v>
      </c>
    </row>
    <row r="7426" spans="1:8">
      <c r="A7426" s="661" t="s">
        <v>20004</v>
      </c>
    </row>
    <row r="7427" spans="1:8">
      <c r="A7427" s="661">
        <v>7237</v>
      </c>
      <c r="B7427" s="668" t="s">
        <v>3733</v>
      </c>
      <c r="C7427" s="406" t="s">
        <v>108</v>
      </c>
      <c r="D7427" s="406" t="s">
        <v>18987</v>
      </c>
      <c r="E7427" s="657">
        <v>13.08</v>
      </c>
    </row>
    <row r="7428" spans="1:8">
      <c r="A7428" s="661">
        <v>20214</v>
      </c>
      <c r="B7428" s="668" t="s">
        <v>3734</v>
      </c>
      <c r="D7428" s="406" t="s">
        <v>18987</v>
      </c>
      <c r="E7428" s="657">
        <v>22.62</v>
      </c>
      <c r="F7428" s="400" t="s">
        <v>108</v>
      </c>
    </row>
    <row r="7429" spans="1:8">
      <c r="A7429" s="661">
        <v>11064</v>
      </c>
      <c r="B7429" s="668" t="s">
        <v>3735</v>
      </c>
      <c r="D7429" s="406" t="s">
        <v>18987</v>
      </c>
      <c r="E7429" s="657">
        <v>9.59</v>
      </c>
      <c r="F7429" s="400" t="s">
        <v>108</v>
      </c>
    </row>
    <row r="7430" spans="1:8">
      <c r="A7430" s="661">
        <v>16</v>
      </c>
      <c r="B7430" s="668" t="s">
        <v>3736</v>
      </c>
      <c r="D7430" s="406" t="s">
        <v>18987</v>
      </c>
      <c r="E7430" s="657">
        <v>4.34</v>
      </c>
    </row>
    <row r="7431" spans="1:8">
      <c r="A7431" s="661">
        <v>11757</v>
      </c>
      <c r="B7431" s="668" t="s">
        <v>3737</v>
      </c>
      <c r="C7431" s="406" t="s">
        <v>108</v>
      </c>
      <c r="D7431" s="406" t="s">
        <v>18991</v>
      </c>
      <c r="E7431" s="657">
        <v>25</v>
      </c>
    </row>
    <row r="7432" spans="1:8">
      <c r="A7432" s="661">
        <v>11758</v>
      </c>
      <c r="B7432" s="668" t="s">
        <v>21776</v>
      </c>
      <c r="D7432" s="406" t="s">
        <v>18991</v>
      </c>
      <c r="E7432" s="657">
        <v>16.899999999999999</v>
      </c>
      <c r="H7432" s="400" t="s">
        <v>108</v>
      </c>
    </row>
    <row r="7433" spans="1:8">
      <c r="A7433" s="661" t="s">
        <v>21777</v>
      </c>
    </row>
    <row r="7434" spans="1:8">
      <c r="A7434" s="661">
        <v>37526</v>
      </c>
      <c r="B7434" s="668" t="s">
        <v>3738</v>
      </c>
      <c r="D7434" s="406" t="s">
        <v>18987</v>
      </c>
      <c r="E7434" s="657">
        <v>1.77</v>
      </c>
      <c r="F7434" s="400" t="s">
        <v>108</v>
      </c>
    </row>
    <row r="7435" spans="1:8">
      <c r="A7435" s="661">
        <v>6076</v>
      </c>
      <c r="B7435" s="668" t="s">
        <v>3739</v>
      </c>
      <c r="C7435" s="406" t="s">
        <v>128</v>
      </c>
      <c r="D7435" s="406" t="s">
        <v>18991</v>
      </c>
      <c r="E7435" s="657">
        <v>51.39</v>
      </c>
    </row>
    <row r="7436" spans="1:8">
      <c r="A7436" s="661">
        <v>12413</v>
      </c>
      <c r="B7436" s="668" t="s">
        <v>3740</v>
      </c>
      <c r="C7436" s="406" t="s">
        <v>108</v>
      </c>
      <c r="D7436" s="406" t="s">
        <v>18987</v>
      </c>
      <c r="E7436" s="657">
        <v>163.82</v>
      </c>
    </row>
    <row r="7437" spans="1:8">
      <c r="A7437" s="661">
        <v>13109</v>
      </c>
      <c r="B7437" s="668" t="s">
        <v>3741</v>
      </c>
      <c r="C7437" s="406" t="s">
        <v>108</v>
      </c>
      <c r="D7437" s="406" t="s">
        <v>18980</v>
      </c>
      <c r="E7437" s="657">
        <v>165.69</v>
      </c>
    </row>
    <row r="7438" spans="1:8">
      <c r="A7438" s="661">
        <v>13110</v>
      </c>
      <c r="B7438" s="668" t="s">
        <v>3742</v>
      </c>
      <c r="C7438" s="406" t="s">
        <v>108</v>
      </c>
      <c r="D7438" s="406" t="s">
        <v>18980</v>
      </c>
      <c r="E7438" s="657">
        <v>218.06</v>
      </c>
    </row>
    <row r="7439" spans="1:8">
      <c r="A7439" s="661">
        <v>7581</v>
      </c>
      <c r="B7439" s="668" t="s">
        <v>3743</v>
      </c>
      <c r="D7439" s="406" t="s">
        <v>18987</v>
      </c>
      <c r="E7439" s="657">
        <v>2.2999999999999998</v>
      </c>
      <c r="F7439" s="400" t="s">
        <v>108</v>
      </c>
    </row>
    <row r="7440" spans="1:8">
      <c r="A7440" s="661">
        <v>4460</v>
      </c>
      <c r="B7440" s="668" t="s">
        <v>21778</v>
      </c>
      <c r="D7440" s="406" t="s">
        <v>18987</v>
      </c>
      <c r="E7440" s="657">
        <v>6.38</v>
      </c>
      <c r="H7440" s="400" t="s">
        <v>121</v>
      </c>
    </row>
    <row r="7441" spans="1:8">
      <c r="A7441" s="661" t="s">
        <v>19025</v>
      </c>
    </row>
    <row r="7442" spans="1:8">
      <c r="A7442" s="661">
        <v>4417</v>
      </c>
      <c r="B7442" s="668" t="s">
        <v>21779</v>
      </c>
      <c r="D7442" s="406" t="s">
        <v>18987</v>
      </c>
      <c r="E7442" s="657">
        <v>3.66</v>
      </c>
      <c r="H7442" s="400" t="s">
        <v>121</v>
      </c>
    </row>
    <row r="7443" spans="1:8">
      <c r="A7443" s="661" t="s">
        <v>19025</v>
      </c>
    </row>
    <row r="7444" spans="1:8">
      <c r="A7444" s="661">
        <v>4415</v>
      </c>
      <c r="B7444" s="668" t="s">
        <v>21780</v>
      </c>
      <c r="D7444" s="406" t="s">
        <v>18987</v>
      </c>
      <c r="E7444" s="657">
        <v>3.08</v>
      </c>
      <c r="F7444" s="400" t="s">
        <v>121</v>
      </c>
    </row>
    <row r="7445" spans="1:8">
      <c r="A7445" s="661" t="s">
        <v>19025</v>
      </c>
    </row>
    <row r="7446" spans="1:8">
      <c r="A7446" s="661">
        <v>37373</v>
      </c>
      <c r="B7446" s="668" t="s">
        <v>21781</v>
      </c>
      <c r="D7446" s="406" t="s">
        <v>18991</v>
      </c>
      <c r="E7446" s="657">
        <v>0.04</v>
      </c>
      <c r="F7446" s="400" t="s">
        <v>90</v>
      </c>
    </row>
    <row r="7447" spans="1:8">
      <c r="A7447" s="661">
        <v>40864</v>
      </c>
      <c r="B7447" s="668" t="s">
        <v>21782</v>
      </c>
      <c r="D7447" s="406" t="s">
        <v>18991</v>
      </c>
      <c r="E7447" s="657">
        <v>6.95</v>
      </c>
      <c r="F7447" s="400" t="s">
        <v>1476</v>
      </c>
    </row>
    <row r="7448" spans="1:8">
      <c r="A7448" s="661">
        <v>4734</v>
      </c>
      <c r="B7448" s="668" t="s">
        <v>21783</v>
      </c>
      <c r="D7448" s="406" t="s">
        <v>18987</v>
      </c>
      <c r="E7448" s="657">
        <v>70.37</v>
      </c>
      <c r="H7448" s="400" t="s">
        <v>128</v>
      </c>
    </row>
    <row r="7449" spans="1:8">
      <c r="A7449" s="661" t="s">
        <v>21150</v>
      </c>
    </row>
    <row r="7450" spans="1:8">
      <c r="A7450" s="661">
        <v>6085</v>
      </c>
      <c r="B7450" s="668" t="s">
        <v>3744</v>
      </c>
      <c r="C7450" s="406" t="s">
        <v>124</v>
      </c>
      <c r="D7450" s="406" t="s">
        <v>18991</v>
      </c>
      <c r="E7450" s="657">
        <v>5.59</v>
      </c>
    </row>
    <row r="7451" spans="1:8">
      <c r="A7451" s="661">
        <v>38396</v>
      </c>
      <c r="B7451" s="668" t="s">
        <v>21784</v>
      </c>
      <c r="C7451" s="406" t="s">
        <v>108</v>
      </c>
      <c r="D7451" s="406" t="s">
        <v>18987</v>
      </c>
      <c r="E7451" s="657">
        <v>321.68</v>
      </c>
    </row>
    <row r="7452" spans="1:8">
      <c r="A7452" s="661">
        <v>6090</v>
      </c>
      <c r="B7452" s="668" t="s">
        <v>3745</v>
      </c>
      <c r="D7452" s="406" t="s">
        <v>18987</v>
      </c>
      <c r="E7452" s="657">
        <v>10.62</v>
      </c>
    </row>
    <row r="7453" spans="1:8">
      <c r="A7453" s="661">
        <v>11622</v>
      </c>
      <c r="B7453" s="668" t="s">
        <v>3746</v>
      </c>
      <c r="D7453" s="406" t="s">
        <v>18987</v>
      </c>
      <c r="E7453" s="657">
        <v>50.43</v>
      </c>
      <c r="F7453" s="400" t="s">
        <v>118</v>
      </c>
    </row>
    <row r="7454" spans="1:8">
      <c r="A7454" s="661">
        <v>6094</v>
      </c>
      <c r="B7454" s="668" t="s">
        <v>3747</v>
      </c>
      <c r="C7454" s="406" t="s">
        <v>118</v>
      </c>
      <c r="D7454" s="406" t="s">
        <v>18987</v>
      </c>
      <c r="E7454" s="657">
        <v>17.96</v>
      </c>
    </row>
    <row r="7455" spans="1:8">
      <c r="A7455" s="661">
        <v>7317</v>
      </c>
      <c r="B7455" s="668" t="s">
        <v>3748</v>
      </c>
      <c r="C7455" s="406" t="s">
        <v>118</v>
      </c>
      <c r="D7455" s="406" t="s">
        <v>18987</v>
      </c>
      <c r="E7455" s="657">
        <v>22.21</v>
      </c>
    </row>
    <row r="7456" spans="1:8">
      <c r="A7456" s="661">
        <v>142</v>
      </c>
      <c r="B7456" s="668" t="s">
        <v>3749</v>
      </c>
      <c r="D7456" s="406" t="s">
        <v>18987</v>
      </c>
      <c r="E7456" s="657">
        <v>26.47</v>
      </c>
      <c r="H7456" s="400" t="s">
        <v>605</v>
      </c>
    </row>
    <row r="7457" spans="1:8">
      <c r="A7457" s="661">
        <v>38123</v>
      </c>
      <c r="B7457" s="668" t="s">
        <v>3750</v>
      </c>
      <c r="C7457" s="406" t="s">
        <v>118</v>
      </c>
      <c r="D7457" s="406" t="s">
        <v>18991</v>
      </c>
      <c r="E7457" s="657">
        <v>46.07</v>
      </c>
    </row>
    <row r="7458" spans="1:8">
      <c r="A7458" s="661">
        <v>37953</v>
      </c>
      <c r="B7458" s="668" t="s">
        <v>21785</v>
      </c>
      <c r="D7458" s="406" t="s">
        <v>18987</v>
      </c>
      <c r="E7458" s="657">
        <v>4.1900000000000004</v>
      </c>
      <c r="H7458" s="400" t="s">
        <v>108</v>
      </c>
    </row>
    <row r="7459" spans="1:8">
      <c r="A7459" s="661" t="s">
        <v>21786</v>
      </c>
    </row>
    <row r="7460" spans="1:8">
      <c r="A7460" s="661">
        <v>37954</v>
      </c>
      <c r="B7460" s="668" t="s">
        <v>21787</v>
      </c>
      <c r="D7460" s="406" t="s">
        <v>18987</v>
      </c>
      <c r="E7460" s="657">
        <v>7.45</v>
      </c>
      <c r="H7460" s="400" t="s">
        <v>108</v>
      </c>
    </row>
    <row r="7461" spans="1:8">
      <c r="A7461" s="661" t="s">
        <v>21786</v>
      </c>
    </row>
    <row r="7462" spans="1:8">
      <c r="A7462" s="661">
        <v>37955</v>
      </c>
      <c r="B7462" s="668" t="s">
        <v>21788</v>
      </c>
      <c r="D7462" s="406" t="s">
        <v>18987</v>
      </c>
      <c r="E7462" s="657">
        <v>9.66</v>
      </c>
      <c r="H7462" s="400" t="s">
        <v>108</v>
      </c>
    </row>
    <row r="7463" spans="1:8">
      <c r="A7463" s="661" t="s">
        <v>21786</v>
      </c>
    </row>
    <row r="7464" spans="1:8">
      <c r="A7464" s="661" t="s">
        <v>19024</v>
      </c>
    </row>
    <row r="7465" spans="1:8">
      <c r="A7465" s="661" t="s">
        <v>19067</v>
      </c>
      <c r="H7465" s="400" t="s">
        <v>19068</v>
      </c>
    </row>
    <row r="7466" spans="1:8">
      <c r="A7466" s="661" t="s">
        <v>19069</v>
      </c>
    </row>
    <row r="7467" spans="1:8">
      <c r="A7467" s="661" t="s">
        <v>19070</v>
      </c>
    </row>
    <row r="7468" spans="1:8">
      <c r="A7468" s="661" t="s">
        <v>19071</v>
      </c>
    </row>
    <row r="7469" spans="1:8">
      <c r="A7469" s="661" t="s">
        <v>19072</v>
      </c>
    </row>
    <row r="7470" spans="1:8">
      <c r="A7470" s="661" t="s">
        <v>19073</v>
      </c>
    </row>
    <row r="7471" spans="1:8">
      <c r="A7471" s="661" t="s">
        <v>19074</v>
      </c>
      <c r="C7471" s="406" t="s">
        <v>19115</v>
      </c>
    </row>
    <row r="7472" spans="1:8">
      <c r="A7472" s="661" t="s">
        <v>19075</v>
      </c>
      <c r="D7472" s="406" t="s">
        <v>19077</v>
      </c>
      <c r="F7472" s="400" t="s">
        <v>19078</v>
      </c>
      <c r="H7472" s="400" t="s">
        <v>19076</v>
      </c>
    </row>
    <row r="7473" spans="1:8">
      <c r="A7473" s="661" t="s">
        <v>19079</v>
      </c>
      <c r="B7473" s="668" t="s">
        <v>19080</v>
      </c>
      <c r="D7473" s="406" t="s">
        <v>19081</v>
      </c>
      <c r="E7473" s="657" t="s">
        <v>19082</v>
      </c>
    </row>
    <row r="7474" spans="1:8">
      <c r="D7474" s="406" t="s">
        <v>19083</v>
      </c>
      <c r="E7474" s="657" t="s">
        <v>19084</v>
      </c>
    </row>
    <row r="7475" spans="1:8">
      <c r="A7475" s="661" t="s">
        <v>21788</v>
      </c>
    </row>
    <row r="7476" spans="1:8">
      <c r="A7476" s="661" t="s">
        <v>21786</v>
      </c>
    </row>
    <row r="7477" spans="1:8">
      <c r="A7477" s="661">
        <v>6105</v>
      </c>
      <c r="B7477" s="668" t="s">
        <v>21789</v>
      </c>
      <c r="D7477" s="406" t="s">
        <v>18987</v>
      </c>
      <c r="E7477" s="657">
        <v>3.15</v>
      </c>
      <c r="H7477" s="400" t="s">
        <v>108</v>
      </c>
    </row>
    <row r="7478" spans="1:8">
      <c r="A7478" s="661" t="s">
        <v>21786</v>
      </c>
    </row>
    <row r="7479" spans="1:8">
      <c r="A7479" s="661">
        <v>6106</v>
      </c>
      <c r="B7479" s="668" t="s">
        <v>21790</v>
      </c>
      <c r="D7479" s="406" t="s">
        <v>18987</v>
      </c>
      <c r="E7479" s="657">
        <v>3.16</v>
      </c>
      <c r="H7479" s="400" t="s">
        <v>108</v>
      </c>
    </row>
    <row r="7480" spans="1:8">
      <c r="A7480" s="661" t="s">
        <v>21786</v>
      </c>
    </row>
    <row r="7481" spans="1:8">
      <c r="A7481" s="661">
        <v>6107</v>
      </c>
      <c r="B7481" s="668" t="s">
        <v>21791</v>
      </c>
      <c r="D7481" s="406" t="s">
        <v>18987</v>
      </c>
      <c r="E7481" s="657">
        <v>9.14</v>
      </c>
      <c r="F7481" s="400" t="s">
        <v>108</v>
      </c>
    </row>
    <row r="7482" spans="1:8">
      <c r="A7482" s="661" t="s">
        <v>21792</v>
      </c>
    </row>
    <row r="7483" spans="1:8">
      <c r="A7483" s="661">
        <v>6108</v>
      </c>
      <c r="B7483" s="668" t="s">
        <v>21793</v>
      </c>
      <c r="D7483" s="406" t="s">
        <v>18987</v>
      </c>
      <c r="E7483" s="657">
        <v>11.67</v>
      </c>
      <c r="F7483" s="400" t="s">
        <v>108</v>
      </c>
    </row>
    <row r="7484" spans="1:8">
      <c r="A7484" s="661" t="s">
        <v>21792</v>
      </c>
    </row>
    <row r="7485" spans="1:8">
      <c r="A7485" s="661">
        <v>6109</v>
      </c>
      <c r="B7485" s="668" t="s">
        <v>21794</v>
      </c>
      <c r="D7485" s="406" t="s">
        <v>18987</v>
      </c>
      <c r="E7485" s="657">
        <v>16.579999999999998</v>
      </c>
      <c r="F7485" s="400" t="s">
        <v>108</v>
      </c>
    </row>
    <row r="7486" spans="1:8">
      <c r="A7486" s="661" t="s">
        <v>21792</v>
      </c>
    </row>
    <row r="7487" spans="1:8">
      <c r="A7487" s="661">
        <v>37743</v>
      </c>
      <c r="B7487" s="668" t="s">
        <v>21795</v>
      </c>
      <c r="D7487" s="406" t="s">
        <v>18987</v>
      </c>
      <c r="E7487" s="657">
        <v>107272.4</v>
      </c>
      <c r="H7487" s="400" t="s">
        <v>108</v>
      </c>
    </row>
    <row r="7488" spans="1:8">
      <c r="A7488" s="661" t="s">
        <v>21796</v>
      </c>
    </row>
    <row r="7489" spans="1:8">
      <c r="A7489" s="661">
        <v>37744</v>
      </c>
      <c r="B7489" s="668" t="s">
        <v>21797</v>
      </c>
      <c r="D7489" s="406" t="s">
        <v>18987</v>
      </c>
      <c r="E7489" s="657">
        <v>126132.16</v>
      </c>
      <c r="F7489" s="400" t="s">
        <v>108</v>
      </c>
    </row>
    <row r="7490" spans="1:8">
      <c r="A7490" s="661" t="s">
        <v>21798</v>
      </c>
    </row>
    <row r="7491" spans="1:8">
      <c r="A7491" s="661">
        <v>37741</v>
      </c>
      <c r="B7491" s="668" t="s">
        <v>21799</v>
      </c>
      <c r="D7491" s="406" t="s">
        <v>18987</v>
      </c>
      <c r="E7491" s="657">
        <v>97542.21</v>
      </c>
      <c r="H7491" s="400" t="s">
        <v>108</v>
      </c>
    </row>
    <row r="7492" spans="1:8">
      <c r="A7492" s="661" t="s">
        <v>21800</v>
      </c>
    </row>
    <row r="7493" spans="1:8">
      <c r="A7493" s="661">
        <v>14618</v>
      </c>
      <c r="B7493" s="668" t="s">
        <v>21801</v>
      </c>
      <c r="D7493" s="406" t="s">
        <v>18987</v>
      </c>
      <c r="E7493" s="657">
        <v>974.98</v>
      </c>
      <c r="H7493" s="400" t="s">
        <v>108</v>
      </c>
    </row>
    <row r="7494" spans="1:8">
      <c r="A7494" s="661" t="s">
        <v>21802</v>
      </c>
    </row>
    <row r="7495" spans="1:8">
      <c r="A7495" s="661">
        <v>12817</v>
      </c>
      <c r="B7495" s="668" t="s">
        <v>3751</v>
      </c>
      <c r="D7495" s="406" t="s">
        <v>18980</v>
      </c>
      <c r="E7495" s="657">
        <v>311.74</v>
      </c>
      <c r="F7495" s="400" t="s">
        <v>108</v>
      </c>
    </row>
    <row r="7496" spans="1:8">
      <c r="A7496" s="661">
        <v>12818</v>
      </c>
      <c r="B7496" s="668" t="s">
        <v>3752</v>
      </c>
      <c r="D7496" s="406" t="s">
        <v>18980</v>
      </c>
      <c r="E7496" s="657">
        <v>335.82</v>
      </c>
      <c r="F7496" s="400" t="s">
        <v>108</v>
      </c>
    </row>
    <row r="7497" spans="1:8">
      <c r="A7497" s="661">
        <v>12819</v>
      </c>
      <c r="B7497" s="668" t="s">
        <v>3753</v>
      </c>
      <c r="D7497" s="406" t="s">
        <v>18980</v>
      </c>
      <c r="E7497" s="657">
        <v>383.98</v>
      </c>
      <c r="F7497" s="400" t="s">
        <v>108</v>
      </c>
    </row>
    <row r="7498" spans="1:8">
      <c r="A7498" s="661">
        <v>12820</v>
      </c>
      <c r="B7498" s="668" t="s">
        <v>3754</v>
      </c>
      <c r="D7498" s="406" t="s">
        <v>18980</v>
      </c>
      <c r="E7498" s="657">
        <v>386.34</v>
      </c>
      <c r="F7498" s="400" t="s">
        <v>108</v>
      </c>
    </row>
    <row r="7499" spans="1:8">
      <c r="A7499" s="661">
        <v>12821</v>
      </c>
      <c r="B7499" s="668" t="s">
        <v>3755</v>
      </c>
      <c r="C7499" s="406" t="s">
        <v>108</v>
      </c>
      <c r="D7499" s="406" t="s">
        <v>18980</v>
      </c>
      <c r="E7499" s="657">
        <v>380.2</v>
      </c>
    </row>
    <row r="7500" spans="1:8">
      <c r="A7500" s="661">
        <v>6110</v>
      </c>
      <c r="B7500" s="668" t="s">
        <v>3756</v>
      </c>
      <c r="D7500" s="406" t="s">
        <v>18987</v>
      </c>
      <c r="E7500" s="657">
        <v>12.11</v>
      </c>
    </row>
    <row r="7501" spans="1:8">
      <c r="A7501" s="661">
        <v>40910</v>
      </c>
      <c r="B7501" s="668" t="s">
        <v>21803</v>
      </c>
      <c r="D7501" s="406" t="s">
        <v>18987</v>
      </c>
      <c r="E7501" s="657">
        <v>2135.09</v>
      </c>
    </row>
    <row r="7502" spans="1:8">
      <c r="A7502" s="661">
        <v>6111</v>
      </c>
      <c r="B7502" s="668" t="s">
        <v>3757</v>
      </c>
      <c r="D7502" s="406" t="s">
        <v>18991</v>
      </c>
      <c r="E7502" s="657">
        <v>8.3699999999999992</v>
      </c>
    </row>
    <row r="7503" spans="1:8">
      <c r="A7503" s="661">
        <v>41084</v>
      </c>
      <c r="B7503" s="668" t="s">
        <v>21804</v>
      </c>
      <c r="C7503" s="406" t="s">
        <v>1476</v>
      </c>
      <c r="D7503" s="406" t="s">
        <v>18987</v>
      </c>
      <c r="E7503" s="657">
        <v>1476.12</v>
      </c>
    </row>
    <row r="7504" spans="1:8">
      <c r="A7504" s="661">
        <v>25950</v>
      </c>
      <c r="B7504" s="668" t="s">
        <v>3758</v>
      </c>
      <c r="D7504" s="406" t="s">
        <v>18987</v>
      </c>
      <c r="E7504" s="657">
        <v>28.24</v>
      </c>
      <c r="F7504" s="400" t="s">
        <v>128</v>
      </c>
    </row>
    <row r="7505" spans="1:8">
      <c r="A7505" s="661">
        <v>38637</v>
      </c>
      <c r="B7505" s="668" t="s">
        <v>3759</v>
      </c>
      <c r="C7505" s="406" t="s">
        <v>108</v>
      </c>
      <c r="D7505" s="406" t="s">
        <v>18987</v>
      </c>
      <c r="E7505" s="657">
        <v>128.44</v>
      </c>
    </row>
    <row r="7506" spans="1:8">
      <c r="A7506" s="661">
        <v>6150</v>
      </c>
      <c r="B7506" s="668" t="s">
        <v>3760</v>
      </c>
      <c r="C7506" s="406" t="s">
        <v>108</v>
      </c>
      <c r="D7506" s="406" t="s">
        <v>18987</v>
      </c>
      <c r="E7506" s="657">
        <v>130.01</v>
      </c>
    </row>
    <row r="7507" spans="1:8">
      <c r="A7507" s="661">
        <v>6136</v>
      </c>
      <c r="B7507" s="668" t="s">
        <v>3761</v>
      </c>
      <c r="C7507" s="406" t="s">
        <v>108</v>
      </c>
      <c r="D7507" s="406" t="s">
        <v>18991</v>
      </c>
      <c r="E7507" s="657">
        <v>102.2</v>
      </c>
    </row>
    <row r="7508" spans="1:8">
      <c r="A7508" s="661">
        <v>38638</v>
      </c>
      <c r="B7508" s="668" t="s">
        <v>3762</v>
      </c>
      <c r="C7508" s="406" t="s">
        <v>108</v>
      </c>
      <c r="D7508" s="406" t="s">
        <v>18987</v>
      </c>
      <c r="E7508" s="657">
        <v>108.23</v>
      </c>
    </row>
    <row r="7509" spans="1:8">
      <c r="A7509" s="661">
        <v>38635</v>
      </c>
      <c r="B7509" s="668" t="s">
        <v>3763</v>
      </c>
      <c r="C7509" s="406" t="s">
        <v>108</v>
      </c>
      <c r="D7509" s="406" t="s">
        <v>18987</v>
      </c>
      <c r="E7509" s="657">
        <v>7.62</v>
      </c>
    </row>
    <row r="7510" spans="1:8">
      <c r="A7510" s="661">
        <v>20262</v>
      </c>
      <c r="B7510" s="668" t="s">
        <v>3764</v>
      </c>
      <c r="C7510" s="406" t="s">
        <v>108</v>
      </c>
      <c r="D7510" s="406" t="s">
        <v>18987</v>
      </c>
      <c r="E7510" s="657">
        <v>10.54</v>
      </c>
    </row>
    <row r="7511" spans="1:8">
      <c r="A7511" s="661">
        <v>6148</v>
      </c>
      <c r="B7511" s="668" t="s">
        <v>3765</v>
      </c>
      <c r="D7511" s="406" t="s">
        <v>18987</v>
      </c>
      <c r="E7511" s="657">
        <v>5.91</v>
      </c>
      <c r="F7511" s="400" t="s">
        <v>108</v>
      </c>
    </row>
    <row r="7512" spans="1:8">
      <c r="A7512" s="661">
        <v>6145</v>
      </c>
      <c r="B7512" s="668" t="s">
        <v>3766</v>
      </c>
      <c r="C7512" s="406" t="s">
        <v>108</v>
      </c>
      <c r="D7512" s="406" t="s">
        <v>18987</v>
      </c>
      <c r="E7512" s="657">
        <v>10.61</v>
      </c>
    </row>
    <row r="7513" spans="1:8">
      <c r="A7513" s="661">
        <v>6149</v>
      </c>
      <c r="B7513" s="668" t="s">
        <v>3767</v>
      </c>
      <c r="C7513" s="406" t="s">
        <v>108</v>
      </c>
      <c r="D7513" s="406" t="s">
        <v>18987</v>
      </c>
      <c r="E7513" s="657">
        <v>10.01</v>
      </c>
    </row>
    <row r="7514" spans="1:8">
      <c r="A7514" s="661">
        <v>6146</v>
      </c>
      <c r="B7514" s="668" t="s">
        <v>3768</v>
      </c>
      <c r="C7514" s="406" t="s">
        <v>108</v>
      </c>
      <c r="D7514" s="406" t="s">
        <v>18987</v>
      </c>
      <c r="E7514" s="657">
        <v>10.62</v>
      </c>
    </row>
    <row r="7515" spans="1:8">
      <c r="A7515" s="661">
        <v>26026</v>
      </c>
      <c r="B7515" s="668" t="s">
        <v>3769</v>
      </c>
      <c r="C7515" s="406" t="s">
        <v>118</v>
      </c>
      <c r="D7515" s="406" t="s">
        <v>18987</v>
      </c>
      <c r="E7515" s="657">
        <v>2.16</v>
      </c>
    </row>
    <row r="7516" spans="1:8">
      <c r="A7516" s="661">
        <v>39961</v>
      </c>
      <c r="B7516" s="668" t="s">
        <v>3770</v>
      </c>
      <c r="C7516" s="406" t="s">
        <v>108</v>
      </c>
      <c r="D7516" s="406" t="s">
        <v>18987</v>
      </c>
      <c r="E7516" s="657">
        <v>9.48</v>
      </c>
    </row>
    <row r="7517" spans="1:8">
      <c r="A7517" s="661">
        <v>38061</v>
      </c>
      <c r="B7517" s="668" t="s">
        <v>3771</v>
      </c>
      <c r="D7517" s="406" t="s">
        <v>18987</v>
      </c>
      <c r="E7517" s="657">
        <v>30.04</v>
      </c>
      <c r="F7517" s="400" t="s">
        <v>108</v>
      </c>
    </row>
    <row r="7518" spans="1:8">
      <c r="A7518" s="661">
        <v>20250</v>
      </c>
      <c r="B7518" s="668" t="s">
        <v>3772</v>
      </c>
      <c r="D7518" s="406" t="s">
        <v>18991</v>
      </c>
      <c r="E7518" s="657">
        <v>8</v>
      </c>
    </row>
    <row r="7519" spans="1:8">
      <c r="A7519" s="661">
        <v>39965</v>
      </c>
      <c r="B7519" s="668" t="s">
        <v>21805</v>
      </c>
      <c r="D7519" s="406" t="s">
        <v>18980</v>
      </c>
      <c r="E7519" s="657">
        <v>750.77</v>
      </c>
      <c r="H7519" s="400" t="s">
        <v>112</v>
      </c>
    </row>
    <row r="7520" spans="1:8">
      <c r="A7520" s="661" t="s">
        <v>21806</v>
      </c>
    </row>
    <row r="7521" spans="1:8">
      <c r="A7521" s="661" t="s">
        <v>21807</v>
      </c>
    </row>
    <row r="7522" spans="1:8">
      <c r="A7522" s="661">
        <v>39964</v>
      </c>
      <c r="B7522" s="668" t="s">
        <v>21808</v>
      </c>
      <c r="D7522" s="406" t="s">
        <v>18980</v>
      </c>
      <c r="E7522" s="657">
        <v>659.25</v>
      </c>
      <c r="H7522" s="400" t="s">
        <v>112</v>
      </c>
    </row>
    <row r="7523" spans="1:8">
      <c r="A7523" s="661" t="s">
        <v>21809</v>
      </c>
    </row>
    <row r="7524" spans="1:8">
      <c r="A7524" s="661" t="s">
        <v>21810</v>
      </c>
    </row>
    <row r="7525" spans="1:8">
      <c r="A7525" s="661">
        <v>7</v>
      </c>
      <c r="B7525" s="668" t="s">
        <v>3773</v>
      </c>
      <c r="D7525" s="406" t="s">
        <v>18987</v>
      </c>
      <c r="E7525" s="657">
        <v>7.21</v>
      </c>
    </row>
    <row r="7526" spans="1:8">
      <c r="A7526" s="661">
        <v>39914</v>
      </c>
      <c r="B7526" s="668" t="s">
        <v>3774</v>
      </c>
      <c r="D7526" s="406" t="s">
        <v>18987</v>
      </c>
      <c r="E7526" s="657">
        <v>134.71</v>
      </c>
      <c r="F7526" s="400" t="s">
        <v>118</v>
      </c>
    </row>
    <row r="7527" spans="1:8">
      <c r="A7527" s="661" t="s">
        <v>19024</v>
      </c>
    </row>
    <row r="7528" spans="1:8">
      <c r="A7528" s="661" t="s">
        <v>19067</v>
      </c>
      <c r="H7528" s="400" t="s">
        <v>19068</v>
      </c>
    </row>
    <row r="7529" spans="1:8">
      <c r="A7529" s="661" t="s">
        <v>19069</v>
      </c>
    </row>
    <row r="7530" spans="1:8">
      <c r="A7530" s="661" t="s">
        <v>19070</v>
      </c>
    </row>
    <row r="7531" spans="1:8">
      <c r="A7531" s="661" t="s">
        <v>19071</v>
      </c>
    </row>
    <row r="7532" spans="1:8">
      <c r="A7532" s="661" t="s">
        <v>19072</v>
      </c>
    </row>
    <row r="7533" spans="1:8">
      <c r="A7533" s="661" t="s">
        <v>19073</v>
      </c>
    </row>
    <row r="7534" spans="1:8">
      <c r="A7534" s="661" t="s">
        <v>19074</v>
      </c>
      <c r="C7534" s="406" t="s">
        <v>19115</v>
      </c>
    </row>
    <row r="7535" spans="1:8">
      <c r="A7535" s="661" t="s">
        <v>19075</v>
      </c>
      <c r="D7535" s="406" t="s">
        <v>19077</v>
      </c>
      <c r="F7535" s="400" t="s">
        <v>19078</v>
      </c>
      <c r="H7535" s="400" t="s">
        <v>19076</v>
      </c>
    </row>
    <row r="7536" spans="1:8">
      <c r="A7536" s="661" t="s">
        <v>19079</v>
      </c>
      <c r="B7536" s="668" t="s">
        <v>19080</v>
      </c>
      <c r="D7536" s="406" t="s">
        <v>19081</v>
      </c>
      <c r="E7536" s="657" t="s">
        <v>19082</v>
      </c>
    </row>
    <row r="7537" spans="1:8">
      <c r="D7537" s="406" t="s">
        <v>19083</v>
      </c>
      <c r="E7537" s="657" t="s">
        <v>19084</v>
      </c>
    </row>
    <row r="7538" spans="1:8">
      <c r="A7538" s="661">
        <v>13388</v>
      </c>
      <c r="B7538" s="668" t="s">
        <v>332</v>
      </c>
      <c r="D7538" s="406" t="s">
        <v>18987</v>
      </c>
      <c r="E7538" s="657">
        <v>64.61</v>
      </c>
    </row>
    <row r="7539" spans="1:8">
      <c r="A7539" s="661">
        <v>6160</v>
      </c>
      <c r="B7539" s="668" t="s">
        <v>3775</v>
      </c>
      <c r="D7539" s="406" t="s">
        <v>18991</v>
      </c>
      <c r="E7539" s="657">
        <v>13.75</v>
      </c>
    </row>
    <row r="7540" spans="1:8">
      <c r="A7540" s="661">
        <v>41087</v>
      </c>
      <c r="B7540" s="668" t="s">
        <v>21811</v>
      </c>
      <c r="D7540" s="406" t="s">
        <v>18987</v>
      </c>
      <c r="E7540" s="657">
        <v>2424.34</v>
      </c>
    </row>
    <row r="7541" spans="1:8">
      <c r="A7541" s="661">
        <v>6166</v>
      </c>
      <c r="B7541" s="668" t="s">
        <v>21812</v>
      </c>
      <c r="C7541" s="406" t="s">
        <v>90</v>
      </c>
      <c r="D7541" s="406" t="s">
        <v>18987</v>
      </c>
      <c r="E7541" s="657">
        <v>15.03</v>
      </c>
    </row>
    <row r="7542" spans="1:8">
      <c r="A7542" s="661">
        <v>41088</v>
      </c>
      <c r="B7542" s="668" t="s">
        <v>21813</v>
      </c>
      <c r="D7542" s="406" t="s">
        <v>18987</v>
      </c>
      <c r="E7542" s="657">
        <v>2647.72</v>
      </c>
      <c r="H7542" s="400" t="s">
        <v>1476</v>
      </c>
    </row>
    <row r="7543" spans="1:8">
      <c r="A7543" s="661">
        <v>20232</v>
      </c>
      <c r="B7543" s="668" t="s">
        <v>3776</v>
      </c>
      <c r="D7543" s="406" t="s">
        <v>18987</v>
      </c>
      <c r="E7543" s="657">
        <v>56.45</v>
      </c>
    </row>
    <row r="7544" spans="1:8">
      <c r="A7544" s="661">
        <v>10856</v>
      </c>
      <c r="B7544" s="668" t="s">
        <v>3777</v>
      </c>
      <c r="D7544" s="406" t="s">
        <v>18987</v>
      </c>
      <c r="E7544" s="657">
        <v>43.04</v>
      </c>
      <c r="F7544" s="400" t="s">
        <v>121</v>
      </c>
    </row>
    <row r="7545" spans="1:8">
      <c r="A7545" s="661">
        <v>4828</v>
      </c>
      <c r="B7545" s="668" t="s">
        <v>21814</v>
      </c>
      <c r="D7545" s="406" t="s">
        <v>18987</v>
      </c>
      <c r="E7545" s="657">
        <v>23.1</v>
      </c>
      <c r="H7545" s="400" t="s">
        <v>121</v>
      </c>
    </row>
    <row r="7546" spans="1:8">
      <c r="A7546" s="661" t="s">
        <v>21431</v>
      </c>
    </row>
    <row r="7547" spans="1:8">
      <c r="A7547" s="661">
        <v>20249</v>
      </c>
      <c r="B7547" s="668" t="s">
        <v>3778</v>
      </c>
      <c r="D7547" s="406" t="s">
        <v>18987</v>
      </c>
      <c r="E7547" s="657">
        <v>12.65</v>
      </c>
      <c r="F7547" s="400" t="s">
        <v>121</v>
      </c>
    </row>
    <row r="7548" spans="1:8">
      <c r="A7548" s="661">
        <v>11609</v>
      </c>
      <c r="B7548" s="668" t="s">
        <v>3779</v>
      </c>
      <c r="D7548" s="406" t="s">
        <v>18987</v>
      </c>
      <c r="E7548" s="657">
        <v>8.74</v>
      </c>
      <c r="F7548" s="400" t="s">
        <v>124</v>
      </c>
    </row>
    <row r="7549" spans="1:8">
      <c r="A7549" s="661">
        <v>20083</v>
      </c>
      <c r="B7549" s="668" t="s">
        <v>915</v>
      </c>
      <c r="C7549" s="406" t="s">
        <v>108</v>
      </c>
      <c r="D7549" s="406" t="s">
        <v>18987</v>
      </c>
      <c r="E7549" s="657">
        <v>32.08</v>
      </c>
    </row>
    <row r="7550" spans="1:8">
      <c r="A7550" s="661">
        <v>20082</v>
      </c>
      <c r="B7550" s="668" t="s">
        <v>3780</v>
      </c>
      <c r="C7550" s="406" t="s">
        <v>108</v>
      </c>
      <c r="D7550" s="406" t="s">
        <v>18987</v>
      </c>
      <c r="E7550" s="657">
        <v>12.49</v>
      </c>
    </row>
    <row r="7551" spans="1:8">
      <c r="A7551" s="661">
        <v>5318</v>
      </c>
      <c r="B7551" s="668" t="s">
        <v>362</v>
      </c>
      <c r="C7551" s="406" t="s">
        <v>124</v>
      </c>
      <c r="D7551" s="406" t="s">
        <v>18991</v>
      </c>
      <c r="E7551" s="657">
        <v>10.8</v>
      </c>
    </row>
    <row r="7552" spans="1:8">
      <c r="A7552" s="661">
        <v>10691</v>
      </c>
      <c r="B7552" s="668" t="s">
        <v>3781</v>
      </c>
      <c r="D7552" s="406" t="s">
        <v>18987</v>
      </c>
      <c r="E7552" s="657">
        <v>24.8</v>
      </c>
      <c r="H7552" s="400" t="s">
        <v>124</v>
      </c>
    </row>
    <row r="7553" spans="1:8">
      <c r="A7553" s="661">
        <v>12295</v>
      </c>
      <c r="B7553" s="668" t="s">
        <v>3782</v>
      </c>
      <c r="C7553" s="406" t="s">
        <v>108</v>
      </c>
      <c r="D7553" s="406" t="s">
        <v>18987</v>
      </c>
      <c r="E7553" s="657">
        <v>2.2999999999999998</v>
      </c>
    </row>
    <row r="7554" spans="1:8">
      <c r="A7554" s="661">
        <v>12296</v>
      </c>
      <c r="B7554" s="668" t="s">
        <v>3783</v>
      </c>
      <c r="C7554" s="406" t="s">
        <v>108</v>
      </c>
      <c r="D7554" s="406" t="s">
        <v>18987</v>
      </c>
      <c r="E7554" s="657">
        <v>2.98</v>
      </c>
    </row>
    <row r="7555" spans="1:8">
      <c r="A7555" s="661">
        <v>12294</v>
      </c>
      <c r="B7555" s="668" t="s">
        <v>3784</v>
      </c>
      <c r="D7555" s="406" t="s">
        <v>18987</v>
      </c>
      <c r="E7555" s="657">
        <v>7.16</v>
      </c>
      <c r="F7555" s="400" t="s">
        <v>108</v>
      </c>
    </row>
    <row r="7556" spans="1:8">
      <c r="A7556" s="661">
        <v>14543</v>
      </c>
      <c r="B7556" s="668" t="s">
        <v>3785</v>
      </c>
      <c r="D7556" s="406" t="s">
        <v>18987</v>
      </c>
      <c r="E7556" s="657">
        <v>5.1100000000000003</v>
      </c>
      <c r="F7556" s="400" t="s">
        <v>108</v>
      </c>
    </row>
    <row r="7557" spans="1:8">
      <c r="A7557" s="661">
        <v>13329</v>
      </c>
      <c r="B7557" s="668" t="s">
        <v>3786</v>
      </c>
      <c r="D7557" s="406" t="s">
        <v>18991</v>
      </c>
      <c r="E7557" s="657">
        <v>3</v>
      </c>
      <c r="F7557" s="400" t="s">
        <v>108</v>
      </c>
    </row>
    <row r="7558" spans="1:8">
      <c r="A7558" s="661">
        <v>21044</v>
      </c>
      <c r="B7558" s="668" t="s">
        <v>21815</v>
      </c>
      <c r="D7558" s="406" t="s">
        <v>18987</v>
      </c>
      <c r="E7558" s="657">
        <v>24.01</v>
      </c>
      <c r="H7558" s="400" t="s">
        <v>108</v>
      </c>
    </row>
    <row r="7559" spans="1:8">
      <c r="A7559" s="661" t="s">
        <v>21816</v>
      </c>
    </row>
    <row r="7560" spans="1:8">
      <c r="A7560" s="661">
        <v>21045</v>
      </c>
      <c r="B7560" s="668" t="s">
        <v>21815</v>
      </c>
      <c r="D7560" s="406" t="s">
        <v>18987</v>
      </c>
      <c r="E7560" s="657">
        <v>32.89</v>
      </c>
      <c r="H7560" s="400" t="s">
        <v>108</v>
      </c>
    </row>
    <row r="7561" spans="1:8">
      <c r="A7561" s="661" t="s">
        <v>21817</v>
      </c>
    </row>
    <row r="7562" spans="1:8">
      <c r="A7562" s="661">
        <v>21040</v>
      </c>
      <c r="B7562" s="668" t="s">
        <v>21815</v>
      </c>
      <c r="D7562" s="406" t="s">
        <v>18991</v>
      </c>
      <c r="E7562" s="657">
        <v>23.5</v>
      </c>
      <c r="H7562" s="400" t="s">
        <v>108</v>
      </c>
    </row>
    <row r="7563" spans="1:8">
      <c r="A7563" s="661" t="s">
        <v>21818</v>
      </c>
    </row>
    <row r="7564" spans="1:8">
      <c r="A7564" s="661">
        <v>21041</v>
      </c>
      <c r="B7564" s="668" t="s">
        <v>21815</v>
      </c>
      <c r="D7564" s="406" t="s">
        <v>18987</v>
      </c>
      <c r="E7564" s="657">
        <v>28.36</v>
      </c>
      <c r="H7564" s="400" t="s">
        <v>108</v>
      </c>
    </row>
    <row r="7565" spans="1:8">
      <c r="A7565" s="661" t="s">
        <v>21819</v>
      </c>
    </row>
    <row r="7566" spans="1:8">
      <c r="A7566" s="661">
        <v>21047</v>
      </c>
      <c r="B7566" s="668" t="s">
        <v>21820</v>
      </c>
      <c r="D7566" s="406" t="s">
        <v>18987</v>
      </c>
      <c r="E7566" s="657">
        <v>35.4</v>
      </c>
      <c r="F7566" s="400" t="s">
        <v>108</v>
      </c>
    </row>
    <row r="7567" spans="1:8">
      <c r="A7567" s="661" t="s">
        <v>21817</v>
      </c>
    </row>
    <row r="7568" spans="1:8">
      <c r="A7568" s="661">
        <v>21042</v>
      </c>
      <c r="B7568" s="668" t="s">
        <v>21820</v>
      </c>
      <c r="D7568" s="406" t="s">
        <v>18987</v>
      </c>
      <c r="E7568" s="657">
        <v>27.29</v>
      </c>
      <c r="F7568" s="400" t="s">
        <v>108</v>
      </c>
    </row>
    <row r="7569" spans="1:8">
      <c r="A7569" s="661" t="s">
        <v>21818</v>
      </c>
    </row>
    <row r="7570" spans="1:8">
      <c r="A7570" s="661">
        <v>21043</v>
      </c>
      <c r="B7570" s="668" t="s">
        <v>21820</v>
      </c>
      <c r="D7570" s="406" t="s">
        <v>18987</v>
      </c>
      <c r="E7570" s="657">
        <v>34.47</v>
      </c>
      <c r="F7570" s="400" t="s">
        <v>108</v>
      </c>
    </row>
    <row r="7571" spans="1:8">
      <c r="A7571" s="661" t="s">
        <v>21819</v>
      </c>
    </row>
    <row r="7572" spans="1:8">
      <c r="A7572" s="661">
        <v>21046</v>
      </c>
      <c r="B7572" s="668" t="s">
        <v>21821</v>
      </c>
      <c r="D7572" s="406" t="s">
        <v>18987</v>
      </c>
      <c r="E7572" s="657">
        <v>27.29</v>
      </c>
      <c r="F7572" s="400" t="s">
        <v>108</v>
      </c>
    </row>
    <row r="7573" spans="1:8">
      <c r="A7573" s="661" t="s">
        <v>21816</v>
      </c>
    </row>
    <row r="7574" spans="1:8">
      <c r="A7574" s="661">
        <v>11895</v>
      </c>
      <c r="B7574" s="668" t="s">
        <v>3787</v>
      </c>
      <c r="D7574" s="406" t="s">
        <v>18987</v>
      </c>
      <c r="E7574" s="657">
        <v>1802.88</v>
      </c>
      <c r="F7574" s="400" t="s">
        <v>108</v>
      </c>
    </row>
    <row r="7575" spans="1:8">
      <c r="A7575" s="661">
        <v>11896</v>
      </c>
      <c r="B7575" s="668" t="s">
        <v>3788</v>
      </c>
      <c r="D7575" s="406" t="s">
        <v>18987</v>
      </c>
      <c r="E7575" s="657">
        <v>9449.6</v>
      </c>
      <c r="F7575" s="400" t="s">
        <v>108</v>
      </c>
    </row>
    <row r="7576" spans="1:8">
      <c r="A7576" s="661">
        <v>11897</v>
      </c>
      <c r="B7576" s="668" t="s">
        <v>3789</v>
      </c>
      <c r="D7576" s="406" t="s">
        <v>18987</v>
      </c>
      <c r="E7576" s="657">
        <v>12330.06</v>
      </c>
      <c r="F7576" s="400" t="s">
        <v>108</v>
      </c>
    </row>
    <row r="7577" spans="1:8">
      <c r="A7577" s="661">
        <v>11898</v>
      </c>
      <c r="B7577" s="668" t="s">
        <v>3790</v>
      </c>
      <c r="D7577" s="406" t="s">
        <v>18987</v>
      </c>
      <c r="E7577" s="657">
        <v>12951.75</v>
      </c>
      <c r="F7577" s="400" t="s">
        <v>108</v>
      </c>
    </row>
    <row r="7578" spans="1:8">
      <c r="A7578" s="661">
        <v>3282</v>
      </c>
      <c r="B7578" s="668" t="s">
        <v>3791</v>
      </c>
      <c r="D7578" s="406" t="s">
        <v>18987</v>
      </c>
      <c r="E7578" s="657">
        <v>1310.71</v>
      </c>
      <c r="F7578" s="400" t="s">
        <v>108</v>
      </c>
    </row>
    <row r="7579" spans="1:8">
      <c r="A7579" s="661">
        <v>11899</v>
      </c>
      <c r="B7579" s="668" t="s">
        <v>3792</v>
      </c>
      <c r="D7579" s="406" t="s">
        <v>18987</v>
      </c>
      <c r="E7579" s="657">
        <v>6392.98</v>
      </c>
      <c r="F7579" s="400" t="s">
        <v>108</v>
      </c>
    </row>
    <row r="7580" spans="1:8">
      <c r="A7580" s="661">
        <v>11900</v>
      </c>
      <c r="B7580" s="668" t="s">
        <v>3793</v>
      </c>
      <c r="D7580" s="406" t="s">
        <v>18987</v>
      </c>
      <c r="E7580" s="657">
        <v>8765.74</v>
      </c>
      <c r="F7580" s="400" t="s">
        <v>108</v>
      </c>
    </row>
    <row r="7581" spans="1:8">
      <c r="A7581" s="661">
        <v>14149</v>
      </c>
      <c r="B7581" s="668" t="s">
        <v>3794</v>
      </c>
      <c r="C7581" s="406" t="s">
        <v>270</v>
      </c>
      <c r="D7581" s="406" t="s">
        <v>18987</v>
      </c>
      <c r="E7581" s="657">
        <v>196.56</v>
      </c>
    </row>
    <row r="7582" spans="1:8">
      <c r="A7582" s="661">
        <v>40615</v>
      </c>
      <c r="B7582" s="668" t="s">
        <v>21822</v>
      </c>
      <c r="D7582" s="406" t="s">
        <v>18987</v>
      </c>
      <c r="E7582" s="657">
        <v>2.08</v>
      </c>
      <c r="H7582" s="400" t="s">
        <v>108</v>
      </c>
    </row>
    <row r="7583" spans="1:8">
      <c r="A7583" s="661" t="s">
        <v>21823</v>
      </c>
    </row>
    <row r="7584" spans="1:8">
      <c r="A7584" s="661">
        <v>40617</v>
      </c>
      <c r="B7584" s="668" t="s">
        <v>21824</v>
      </c>
      <c r="D7584" s="406" t="s">
        <v>18987</v>
      </c>
      <c r="E7584" s="657">
        <v>4.42</v>
      </c>
      <c r="H7584" s="400" t="s">
        <v>108</v>
      </c>
    </row>
    <row r="7585" spans="1:8">
      <c r="A7585" s="661" t="s">
        <v>21823</v>
      </c>
    </row>
    <row r="7586" spans="1:8">
      <c r="A7586" s="661">
        <v>20061</v>
      </c>
      <c r="B7586" s="668" t="s">
        <v>21825</v>
      </c>
      <c r="D7586" s="406" t="s">
        <v>18987</v>
      </c>
      <c r="E7586" s="657">
        <v>2.5499999999999998</v>
      </c>
      <c r="H7586" s="400" t="s">
        <v>108</v>
      </c>
    </row>
    <row r="7587" spans="1:8">
      <c r="A7587" s="661" t="s">
        <v>19424</v>
      </c>
    </row>
    <row r="7588" spans="1:8">
      <c r="A7588" s="661">
        <v>7576</v>
      </c>
      <c r="B7588" s="668" t="s">
        <v>21826</v>
      </c>
      <c r="D7588" s="406" t="s">
        <v>18987</v>
      </c>
      <c r="E7588" s="657">
        <v>94.81</v>
      </c>
      <c r="H7588" s="400" t="s">
        <v>108</v>
      </c>
    </row>
    <row r="7589" spans="1:8">
      <c r="A7589" s="661" t="s">
        <v>21827</v>
      </c>
    </row>
    <row r="7590" spans="1:8">
      <c r="A7590" s="661" t="s">
        <v>19024</v>
      </c>
    </row>
    <row r="7591" spans="1:8">
      <c r="A7591" s="661" t="s">
        <v>19067</v>
      </c>
      <c r="H7591" s="400" t="s">
        <v>19068</v>
      </c>
    </row>
    <row r="7592" spans="1:8">
      <c r="A7592" s="661" t="s">
        <v>19069</v>
      </c>
    </row>
    <row r="7593" spans="1:8">
      <c r="A7593" s="661" t="s">
        <v>19070</v>
      </c>
    </row>
    <row r="7594" spans="1:8">
      <c r="A7594" s="661" t="s">
        <v>19071</v>
      </c>
    </row>
    <row r="7595" spans="1:8">
      <c r="A7595" s="661" t="s">
        <v>19072</v>
      </c>
    </row>
    <row r="7596" spans="1:8">
      <c r="A7596" s="661" t="s">
        <v>19073</v>
      </c>
    </row>
    <row r="7597" spans="1:8">
      <c r="A7597" s="661" t="s">
        <v>19074</v>
      </c>
      <c r="C7597" s="406" t="s">
        <v>19115</v>
      </c>
    </row>
    <row r="7598" spans="1:8">
      <c r="A7598" s="661" t="s">
        <v>19075</v>
      </c>
      <c r="D7598" s="406" t="s">
        <v>19077</v>
      </c>
      <c r="F7598" s="400" t="s">
        <v>19078</v>
      </c>
      <c r="H7598" s="400" t="s">
        <v>19076</v>
      </c>
    </row>
    <row r="7599" spans="1:8">
      <c r="A7599" s="661" t="s">
        <v>19079</v>
      </c>
      <c r="B7599" s="668" t="s">
        <v>19080</v>
      </c>
      <c r="D7599" s="406" t="s">
        <v>19081</v>
      </c>
      <c r="E7599" s="657" t="s">
        <v>19082</v>
      </c>
    </row>
    <row r="7600" spans="1:8">
      <c r="D7600" s="406" t="s">
        <v>19083</v>
      </c>
      <c r="E7600" s="657" t="s">
        <v>19084</v>
      </c>
    </row>
    <row r="7601" spans="1:8">
      <c r="A7601" s="661">
        <v>3384</v>
      </c>
      <c r="B7601" s="668" t="s">
        <v>3795</v>
      </c>
      <c r="D7601" s="406" t="s">
        <v>18987</v>
      </c>
      <c r="E7601" s="657">
        <v>3.85</v>
      </c>
      <c r="H7601" s="400" t="s">
        <v>108</v>
      </c>
    </row>
    <row r="7602" spans="1:8">
      <c r="A7602" s="661">
        <v>7572</v>
      </c>
      <c r="B7602" s="668" t="s">
        <v>21828</v>
      </c>
      <c r="D7602" s="406" t="s">
        <v>18987</v>
      </c>
      <c r="E7602" s="657">
        <v>4.8</v>
      </c>
      <c r="H7602" s="400" t="s">
        <v>108</v>
      </c>
    </row>
    <row r="7603" spans="1:8">
      <c r="A7603" s="661" t="s">
        <v>21829</v>
      </c>
    </row>
    <row r="7604" spans="1:8">
      <c r="A7604" s="661">
        <v>3396</v>
      </c>
      <c r="B7604" s="668" t="s">
        <v>3796</v>
      </c>
      <c r="D7604" s="406" t="s">
        <v>18987</v>
      </c>
      <c r="E7604" s="657">
        <v>3.4</v>
      </c>
      <c r="H7604" s="400" t="s">
        <v>108</v>
      </c>
    </row>
    <row r="7605" spans="1:8">
      <c r="A7605" s="661">
        <v>37590</v>
      </c>
      <c r="B7605" s="668" t="s">
        <v>21830</v>
      </c>
      <c r="D7605" s="406" t="s">
        <v>18987</v>
      </c>
      <c r="E7605" s="657">
        <v>15.79</v>
      </c>
      <c r="H7605" s="400" t="s">
        <v>108</v>
      </c>
    </row>
    <row r="7606" spans="1:8">
      <c r="A7606" s="661" t="s">
        <v>21831</v>
      </c>
    </row>
    <row r="7607" spans="1:8">
      <c r="A7607" s="661">
        <v>37591</v>
      </c>
      <c r="B7607" s="668" t="s">
        <v>21832</v>
      </c>
      <c r="D7607" s="406" t="s">
        <v>18987</v>
      </c>
      <c r="E7607" s="657">
        <v>21.98</v>
      </c>
      <c r="H7607" s="400" t="s">
        <v>108</v>
      </c>
    </row>
    <row r="7608" spans="1:8">
      <c r="A7608" s="661" t="s">
        <v>21831</v>
      </c>
    </row>
    <row r="7609" spans="1:8">
      <c r="A7609" s="661">
        <v>12626</v>
      </c>
      <c r="B7609" s="668" t="s">
        <v>21833</v>
      </c>
      <c r="D7609" s="406" t="s">
        <v>18987</v>
      </c>
      <c r="E7609" s="657">
        <v>12.27</v>
      </c>
      <c r="H7609" s="400" t="s">
        <v>108</v>
      </c>
    </row>
    <row r="7610" spans="1:8">
      <c r="A7610" s="661" t="s">
        <v>21834</v>
      </c>
    </row>
    <row r="7611" spans="1:8">
      <c r="A7611" s="661">
        <v>11033</v>
      </c>
      <c r="B7611" s="668" t="s">
        <v>3797</v>
      </c>
      <c r="C7611" s="406" t="s">
        <v>108</v>
      </c>
      <c r="D7611" s="406" t="s">
        <v>18987</v>
      </c>
      <c r="E7611" s="657">
        <v>3.14</v>
      </c>
    </row>
    <row r="7612" spans="1:8">
      <c r="A7612" s="661">
        <v>390</v>
      </c>
      <c r="B7612" s="668" t="s">
        <v>3798</v>
      </c>
      <c r="D7612" s="406" t="s">
        <v>18987</v>
      </c>
      <c r="E7612" s="657">
        <v>6.83</v>
      </c>
      <c r="F7612" s="400" t="s">
        <v>108</v>
      </c>
    </row>
    <row r="7613" spans="1:8">
      <c r="A7613" s="661">
        <v>6178</v>
      </c>
      <c r="B7613" s="668" t="s">
        <v>21835</v>
      </c>
      <c r="D7613" s="406" t="s">
        <v>18987</v>
      </c>
      <c r="E7613" s="657">
        <v>120.45</v>
      </c>
      <c r="H7613" s="400" t="s">
        <v>112</v>
      </c>
    </row>
    <row r="7614" spans="1:8">
      <c r="A7614" s="661" t="s">
        <v>21836</v>
      </c>
    </row>
    <row r="7615" spans="1:8">
      <c r="A7615" s="661">
        <v>6180</v>
      </c>
      <c r="B7615" s="668" t="s">
        <v>21835</v>
      </c>
      <c r="D7615" s="406" t="s">
        <v>18991</v>
      </c>
      <c r="E7615" s="657">
        <v>130</v>
      </c>
      <c r="H7615" s="400" t="s">
        <v>112</v>
      </c>
    </row>
    <row r="7616" spans="1:8">
      <c r="A7616" s="661" t="s">
        <v>21837</v>
      </c>
    </row>
    <row r="7617" spans="1:8">
      <c r="A7617" s="661">
        <v>6182</v>
      </c>
      <c r="B7617" s="668" t="s">
        <v>21838</v>
      </c>
      <c r="D7617" s="406" t="s">
        <v>18987</v>
      </c>
      <c r="E7617" s="657">
        <v>161.36000000000001</v>
      </c>
      <c r="H7617" s="400" t="s">
        <v>112</v>
      </c>
    </row>
    <row r="7618" spans="1:8">
      <c r="A7618" s="661" t="s">
        <v>21839</v>
      </c>
    </row>
    <row r="7619" spans="1:8">
      <c r="A7619" s="661">
        <v>6204</v>
      </c>
      <c r="B7619" s="668" t="s">
        <v>3799</v>
      </c>
      <c r="D7619" s="406" t="s">
        <v>18991</v>
      </c>
      <c r="E7619" s="657">
        <v>10</v>
      </c>
      <c r="H7619" s="400" t="s">
        <v>121</v>
      </c>
    </row>
    <row r="7620" spans="1:8">
      <c r="A7620" s="661">
        <v>3993</v>
      </c>
      <c r="B7620" s="668" t="s">
        <v>3800</v>
      </c>
      <c r="C7620" s="406" t="s">
        <v>112</v>
      </c>
      <c r="D7620" s="406" t="s">
        <v>18987</v>
      </c>
      <c r="E7620" s="657">
        <v>44.77</v>
      </c>
    </row>
    <row r="7621" spans="1:8">
      <c r="A7621" s="661">
        <v>3992</v>
      </c>
      <c r="B7621" s="668" t="s">
        <v>3801</v>
      </c>
      <c r="C7621" s="406" t="s">
        <v>121</v>
      </c>
      <c r="D7621" s="406" t="s">
        <v>18987</v>
      </c>
      <c r="E7621" s="657">
        <v>13.44</v>
      </c>
    </row>
    <row r="7622" spans="1:8">
      <c r="A7622" s="661">
        <v>3990</v>
      </c>
      <c r="B7622" s="668" t="s">
        <v>3802</v>
      </c>
      <c r="C7622" s="406" t="s">
        <v>121</v>
      </c>
      <c r="D7622" s="406" t="s">
        <v>18987</v>
      </c>
      <c r="E7622" s="657">
        <v>11.2</v>
      </c>
    </row>
    <row r="7623" spans="1:8">
      <c r="A7623" s="661">
        <v>6193</v>
      </c>
      <c r="B7623" s="668" t="s">
        <v>3803</v>
      </c>
      <c r="D7623" s="406" t="s">
        <v>18987</v>
      </c>
      <c r="E7623" s="657">
        <v>8.9600000000000009</v>
      </c>
      <c r="F7623" s="400" t="s">
        <v>121</v>
      </c>
    </row>
    <row r="7624" spans="1:8">
      <c r="A7624" s="661">
        <v>6189</v>
      </c>
      <c r="B7624" s="668" t="s">
        <v>170</v>
      </c>
      <c r="D7624" s="406" t="s">
        <v>18987</v>
      </c>
      <c r="E7624" s="657">
        <v>13.45</v>
      </c>
      <c r="F7624" s="400" t="s">
        <v>121</v>
      </c>
    </row>
    <row r="7625" spans="1:8">
      <c r="A7625" s="661">
        <v>10567</v>
      </c>
      <c r="B7625" s="668" t="s">
        <v>148</v>
      </c>
      <c r="D7625" s="406" t="s">
        <v>18987</v>
      </c>
      <c r="E7625" s="657">
        <v>9.1300000000000008</v>
      </c>
      <c r="F7625" s="400" t="s">
        <v>121</v>
      </c>
    </row>
    <row r="7626" spans="1:8">
      <c r="A7626" s="661">
        <v>6212</v>
      </c>
      <c r="B7626" s="668" t="s">
        <v>3804</v>
      </c>
      <c r="D7626" s="406" t="s">
        <v>18987</v>
      </c>
      <c r="E7626" s="657">
        <v>12.77</v>
      </c>
      <c r="F7626" s="400" t="s">
        <v>121</v>
      </c>
    </row>
    <row r="7627" spans="1:8">
      <c r="A7627" s="661">
        <v>6188</v>
      </c>
      <c r="B7627" s="668" t="s">
        <v>3805</v>
      </c>
      <c r="D7627" s="406" t="s">
        <v>18987</v>
      </c>
      <c r="E7627" s="657">
        <v>42.57</v>
      </c>
      <c r="F7627" s="400" t="s">
        <v>112</v>
      </c>
    </row>
    <row r="7628" spans="1:8">
      <c r="A7628" s="661">
        <v>6214</v>
      </c>
      <c r="B7628" s="668" t="s">
        <v>21840</v>
      </c>
      <c r="D7628" s="406" t="s">
        <v>18987</v>
      </c>
      <c r="E7628" s="657">
        <v>75.45</v>
      </c>
      <c r="H7628" s="400" t="s">
        <v>112</v>
      </c>
    </row>
    <row r="7629" spans="1:8">
      <c r="A7629" s="661" t="s">
        <v>6214</v>
      </c>
    </row>
    <row r="7630" spans="1:8">
      <c r="A7630" s="661">
        <v>36153</v>
      </c>
      <c r="B7630" s="668" t="s">
        <v>21841</v>
      </c>
      <c r="D7630" s="406" t="s">
        <v>18987</v>
      </c>
      <c r="E7630" s="657">
        <v>144.44999999999999</v>
      </c>
      <c r="H7630" s="400" t="s">
        <v>108</v>
      </c>
    </row>
    <row r="7631" spans="1:8">
      <c r="A7631" s="661" t="s">
        <v>21842</v>
      </c>
    </row>
    <row r="7632" spans="1:8">
      <c r="A7632" s="661">
        <v>10740</v>
      </c>
      <c r="B7632" s="668" t="s">
        <v>3806</v>
      </c>
      <c r="C7632" s="406" t="s">
        <v>108</v>
      </c>
      <c r="D7632" s="406" t="s">
        <v>18987</v>
      </c>
      <c r="E7632" s="657">
        <v>8644.16</v>
      </c>
    </row>
    <row r="7633" spans="1:8">
      <c r="A7633" s="661">
        <v>10809</v>
      </c>
      <c r="B7633" s="668" t="s">
        <v>3807</v>
      </c>
      <c r="D7633" s="406" t="s">
        <v>18987</v>
      </c>
      <c r="E7633" s="657">
        <v>0.65</v>
      </c>
      <c r="F7633" s="400" t="s">
        <v>90</v>
      </c>
    </row>
    <row r="7634" spans="1:8">
      <c r="A7634" s="661">
        <v>13914</v>
      </c>
      <c r="B7634" s="668" t="s">
        <v>3808</v>
      </c>
      <c r="D7634" s="406" t="s">
        <v>18987</v>
      </c>
      <c r="E7634" s="657">
        <v>625.44000000000005</v>
      </c>
      <c r="F7634" s="400" t="s">
        <v>108</v>
      </c>
    </row>
    <row r="7635" spans="1:8">
      <c r="A7635" s="661">
        <v>10742</v>
      </c>
      <c r="B7635" s="668" t="s">
        <v>3809</v>
      </c>
      <c r="D7635" s="406" t="s">
        <v>18991</v>
      </c>
      <c r="E7635" s="657">
        <v>912.21</v>
      </c>
      <c r="F7635" s="400" t="s">
        <v>108</v>
      </c>
    </row>
    <row r="7636" spans="1:8">
      <c r="A7636" s="661">
        <v>10811</v>
      </c>
      <c r="B7636" s="668" t="s">
        <v>3810</v>
      </c>
      <c r="D7636" s="406" t="s">
        <v>18991</v>
      </c>
      <c r="E7636" s="657">
        <v>0.56000000000000005</v>
      </c>
      <c r="H7636" s="400" t="s">
        <v>90</v>
      </c>
    </row>
    <row r="7637" spans="1:8">
      <c r="A7637" s="661">
        <v>38465</v>
      </c>
      <c r="B7637" s="668" t="s">
        <v>21843</v>
      </c>
      <c r="C7637" s="406" t="s">
        <v>108</v>
      </c>
      <c r="D7637" s="406" t="s">
        <v>18987</v>
      </c>
      <c r="E7637" s="657">
        <v>19.420000000000002</v>
      </c>
    </row>
    <row r="7638" spans="1:8">
      <c r="A7638" s="661">
        <v>7552</v>
      </c>
      <c r="B7638" s="668" t="s">
        <v>3811</v>
      </c>
      <c r="D7638" s="406" t="s">
        <v>18987</v>
      </c>
      <c r="E7638" s="657">
        <v>17.5</v>
      </c>
      <c r="F7638" s="400" t="s">
        <v>108</v>
      </c>
    </row>
    <row r="7639" spans="1:8">
      <c r="A7639" s="661">
        <v>7543</v>
      </c>
      <c r="B7639" s="668" t="s">
        <v>3812</v>
      </c>
      <c r="C7639" s="406" t="s">
        <v>108</v>
      </c>
      <c r="D7639" s="406" t="s">
        <v>18987</v>
      </c>
      <c r="E7639" s="657">
        <v>3.58</v>
      </c>
    </row>
    <row r="7640" spans="1:8">
      <c r="A7640" s="661">
        <v>13255</v>
      </c>
      <c r="B7640" s="668" t="s">
        <v>3813</v>
      </c>
      <c r="C7640" s="406" t="s">
        <v>108</v>
      </c>
      <c r="D7640" s="406" t="s">
        <v>18987</v>
      </c>
      <c r="E7640" s="657">
        <v>54.68</v>
      </c>
    </row>
    <row r="7641" spans="1:8">
      <c r="A7641" s="661">
        <v>20964</v>
      </c>
      <c r="B7641" s="668" t="s">
        <v>21844</v>
      </c>
      <c r="D7641" s="406" t="s">
        <v>18987</v>
      </c>
      <c r="E7641" s="657">
        <v>46.85</v>
      </c>
      <c r="H7641" s="400" t="s">
        <v>108</v>
      </c>
    </row>
    <row r="7642" spans="1:8">
      <c r="A7642" s="661" t="s">
        <v>21845</v>
      </c>
    </row>
    <row r="7643" spans="1:8">
      <c r="A7643" s="661">
        <v>10905</v>
      </c>
      <c r="B7643" s="668" t="s">
        <v>21846</v>
      </c>
      <c r="D7643" s="406" t="s">
        <v>18987</v>
      </c>
      <c r="E7643" s="657">
        <v>62.85</v>
      </c>
      <c r="H7643" s="400" t="s">
        <v>108</v>
      </c>
    </row>
    <row r="7644" spans="1:8">
      <c r="A7644" s="661" t="s">
        <v>21845</v>
      </c>
    </row>
    <row r="7645" spans="1:8">
      <c r="A7645" s="661">
        <v>6249</v>
      </c>
      <c r="B7645" s="668" t="s">
        <v>3814</v>
      </c>
      <c r="D7645" s="406" t="s">
        <v>18980</v>
      </c>
      <c r="E7645" s="657">
        <v>47.43</v>
      </c>
      <c r="H7645" s="400" t="s">
        <v>108</v>
      </c>
    </row>
    <row r="7646" spans="1:8">
      <c r="A7646" s="661">
        <v>6251</v>
      </c>
      <c r="B7646" s="668" t="s">
        <v>3815</v>
      </c>
      <c r="D7646" s="406" t="s">
        <v>18980</v>
      </c>
      <c r="E7646" s="657">
        <v>72.77</v>
      </c>
      <c r="H7646" s="400" t="s">
        <v>108</v>
      </c>
    </row>
    <row r="7647" spans="1:8">
      <c r="A7647" s="661">
        <v>6252</v>
      </c>
      <c r="B7647" s="668" t="s">
        <v>3816</v>
      </c>
      <c r="D7647" s="406" t="s">
        <v>18980</v>
      </c>
      <c r="E7647" s="657">
        <v>92.88</v>
      </c>
      <c r="H7647" s="400" t="s">
        <v>108</v>
      </c>
    </row>
    <row r="7648" spans="1:8">
      <c r="A7648" s="661">
        <v>6250</v>
      </c>
      <c r="B7648" s="668" t="s">
        <v>3817</v>
      </c>
      <c r="D7648" s="406" t="s">
        <v>18980</v>
      </c>
      <c r="E7648" s="657">
        <v>115.01</v>
      </c>
      <c r="H7648" s="400" t="s">
        <v>108</v>
      </c>
    </row>
    <row r="7649" spans="1:8">
      <c r="A7649" s="661">
        <v>11289</v>
      </c>
      <c r="B7649" s="668" t="s">
        <v>3818</v>
      </c>
      <c r="D7649" s="406" t="s">
        <v>18987</v>
      </c>
      <c r="E7649" s="657">
        <v>51.74</v>
      </c>
      <c r="H7649" s="400" t="s">
        <v>108</v>
      </c>
    </row>
    <row r="7650" spans="1:8">
      <c r="A7650" s="661">
        <v>11241</v>
      </c>
      <c r="B7650" s="668" t="s">
        <v>3819</v>
      </c>
      <c r="D7650" s="406" t="s">
        <v>18987</v>
      </c>
      <c r="E7650" s="657">
        <v>129.36000000000001</v>
      </c>
      <c r="H7650" s="400" t="s">
        <v>108</v>
      </c>
    </row>
    <row r="7651" spans="1:8">
      <c r="A7651" s="661" t="s">
        <v>19024</v>
      </c>
    </row>
    <row r="7652" spans="1:8">
      <c r="A7652" s="661" t="s">
        <v>19067</v>
      </c>
      <c r="H7652" s="400" t="s">
        <v>19068</v>
      </c>
    </row>
    <row r="7653" spans="1:8">
      <c r="A7653" s="661" t="s">
        <v>19069</v>
      </c>
    </row>
    <row r="7654" spans="1:8">
      <c r="A7654" s="661" t="s">
        <v>19070</v>
      </c>
    </row>
    <row r="7655" spans="1:8">
      <c r="A7655" s="661" t="s">
        <v>19071</v>
      </c>
    </row>
    <row r="7656" spans="1:8">
      <c r="A7656" s="661" t="s">
        <v>19072</v>
      </c>
    </row>
    <row r="7657" spans="1:8">
      <c r="A7657" s="661" t="s">
        <v>19073</v>
      </c>
    </row>
    <row r="7658" spans="1:8">
      <c r="A7658" s="661" t="s">
        <v>19074</v>
      </c>
      <c r="C7658" s="406" t="s">
        <v>19115</v>
      </c>
    </row>
    <row r="7659" spans="1:8">
      <c r="A7659" s="661" t="s">
        <v>19075</v>
      </c>
      <c r="D7659" s="406" t="s">
        <v>19077</v>
      </c>
      <c r="F7659" s="400" t="s">
        <v>19078</v>
      </c>
      <c r="H7659" s="400" t="s">
        <v>19076</v>
      </c>
    </row>
    <row r="7660" spans="1:8">
      <c r="A7660" s="661" t="s">
        <v>19079</v>
      </c>
      <c r="B7660" s="668" t="s">
        <v>19080</v>
      </c>
      <c r="D7660" s="406" t="s">
        <v>19081</v>
      </c>
      <c r="E7660" s="657" t="s">
        <v>19082</v>
      </c>
    </row>
    <row r="7661" spans="1:8">
      <c r="D7661" s="406" t="s">
        <v>19083</v>
      </c>
      <c r="E7661" s="657" t="s">
        <v>19084</v>
      </c>
    </row>
    <row r="7662" spans="1:8">
      <c r="A7662" s="661">
        <v>11301</v>
      </c>
      <c r="B7662" s="668" t="s">
        <v>21847</v>
      </c>
      <c r="D7662" s="406" t="s">
        <v>18987</v>
      </c>
      <c r="E7662" s="657">
        <v>328.03</v>
      </c>
      <c r="H7662" s="400" t="s">
        <v>108</v>
      </c>
    </row>
    <row r="7663" spans="1:8">
      <c r="A7663" s="661" t="s">
        <v>21848</v>
      </c>
    </row>
    <row r="7664" spans="1:8">
      <c r="A7664" s="661">
        <v>21090</v>
      </c>
      <c r="B7664" s="668" t="s">
        <v>21849</v>
      </c>
      <c r="D7664" s="406" t="s">
        <v>18987</v>
      </c>
      <c r="E7664" s="657">
        <v>401.95</v>
      </c>
      <c r="H7664" s="400" t="s">
        <v>108</v>
      </c>
    </row>
    <row r="7665" spans="1:8">
      <c r="A7665" s="661" t="s">
        <v>21848</v>
      </c>
    </row>
    <row r="7666" spans="1:8">
      <c r="A7666" s="661">
        <v>14112</v>
      </c>
      <c r="B7666" s="668" t="s">
        <v>21850</v>
      </c>
      <c r="D7666" s="406" t="s">
        <v>18987</v>
      </c>
      <c r="E7666" s="657">
        <v>167.71</v>
      </c>
      <c r="H7666" s="400" t="s">
        <v>108</v>
      </c>
    </row>
    <row r="7667" spans="1:8">
      <c r="A7667" s="661" t="s">
        <v>1137</v>
      </c>
    </row>
    <row r="7668" spans="1:8">
      <c r="A7668" s="661">
        <v>11315</v>
      </c>
      <c r="B7668" s="668" t="s">
        <v>21851</v>
      </c>
      <c r="D7668" s="406" t="s">
        <v>18987</v>
      </c>
      <c r="E7668" s="657">
        <v>78.540000000000006</v>
      </c>
      <c r="H7668" s="400" t="s">
        <v>108</v>
      </c>
    </row>
    <row r="7669" spans="1:8">
      <c r="A7669" s="661" t="s">
        <v>21852</v>
      </c>
    </row>
    <row r="7670" spans="1:8">
      <c r="A7670" s="661">
        <v>11292</v>
      </c>
      <c r="B7670" s="668" t="s">
        <v>3820</v>
      </c>
      <c r="D7670" s="406" t="s">
        <v>18987</v>
      </c>
      <c r="E7670" s="657">
        <v>183.88</v>
      </c>
      <c r="F7670" s="400" t="s">
        <v>108</v>
      </c>
    </row>
    <row r="7671" spans="1:8">
      <c r="A7671" s="661">
        <v>21071</v>
      </c>
      <c r="B7671" s="668" t="s">
        <v>21853</v>
      </c>
      <c r="D7671" s="406" t="s">
        <v>18987</v>
      </c>
      <c r="E7671" s="657">
        <v>120.12</v>
      </c>
      <c r="H7671" s="400" t="s">
        <v>108</v>
      </c>
    </row>
    <row r="7672" spans="1:8">
      <c r="A7672" s="661" t="s">
        <v>21854</v>
      </c>
    </row>
    <row r="7673" spans="1:8">
      <c r="A7673" s="661">
        <v>11293</v>
      </c>
      <c r="B7673" s="668" t="s">
        <v>21855</v>
      </c>
      <c r="D7673" s="406" t="s">
        <v>18987</v>
      </c>
      <c r="E7673" s="657">
        <v>203.28</v>
      </c>
      <c r="H7673" s="400" t="s">
        <v>108</v>
      </c>
    </row>
    <row r="7674" spans="1:8">
      <c r="A7674" s="661" t="s">
        <v>21856</v>
      </c>
    </row>
    <row r="7675" spans="1:8">
      <c r="A7675" s="661">
        <v>11316</v>
      </c>
      <c r="B7675" s="668" t="s">
        <v>21857</v>
      </c>
      <c r="D7675" s="406" t="s">
        <v>18987</v>
      </c>
      <c r="E7675" s="657">
        <v>258.72000000000003</v>
      </c>
      <c r="H7675" s="400" t="s">
        <v>108</v>
      </c>
    </row>
    <row r="7676" spans="1:8">
      <c r="A7676" s="661" t="s">
        <v>21858</v>
      </c>
    </row>
    <row r="7677" spans="1:8">
      <c r="A7677" s="661">
        <v>6243</v>
      </c>
      <c r="B7677" s="668" t="s">
        <v>21859</v>
      </c>
      <c r="D7677" s="406" t="s">
        <v>18991</v>
      </c>
      <c r="E7677" s="657">
        <v>298</v>
      </c>
      <c r="H7677" s="400" t="s">
        <v>108</v>
      </c>
    </row>
    <row r="7678" spans="1:8">
      <c r="A7678" s="661" t="s">
        <v>21858</v>
      </c>
    </row>
    <row r="7679" spans="1:8">
      <c r="A7679" s="661">
        <v>21079</v>
      </c>
      <c r="B7679" s="668" t="s">
        <v>21860</v>
      </c>
      <c r="D7679" s="406" t="s">
        <v>18987</v>
      </c>
      <c r="E7679" s="657">
        <v>355.28</v>
      </c>
      <c r="H7679" s="400" t="s">
        <v>108</v>
      </c>
    </row>
    <row r="7680" spans="1:8">
      <c r="A7680" s="661" t="s">
        <v>21858</v>
      </c>
    </row>
    <row r="7681" spans="1:8">
      <c r="A7681" s="661">
        <v>6240</v>
      </c>
      <c r="B7681" s="668" t="s">
        <v>21861</v>
      </c>
      <c r="D7681" s="406" t="s">
        <v>18987</v>
      </c>
      <c r="E7681" s="657">
        <v>394.56</v>
      </c>
      <c r="H7681" s="400" t="s">
        <v>108</v>
      </c>
    </row>
    <row r="7682" spans="1:8">
      <c r="A7682" s="661" t="s">
        <v>21858</v>
      </c>
    </row>
    <row r="7683" spans="1:8">
      <c r="A7683" s="661">
        <v>11296</v>
      </c>
      <c r="B7683" s="668" t="s">
        <v>21862</v>
      </c>
      <c r="D7683" s="406" t="s">
        <v>18987</v>
      </c>
      <c r="E7683" s="657">
        <v>1257.1400000000001</v>
      </c>
      <c r="H7683" s="400" t="s">
        <v>108</v>
      </c>
    </row>
    <row r="7684" spans="1:8">
      <c r="A7684" s="661" t="s">
        <v>21858</v>
      </c>
    </row>
    <row r="7685" spans="1:8">
      <c r="A7685" s="661">
        <v>11299</v>
      </c>
      <c r="B7685" s="668" t="s">
        <v>3821</v>
      </c>
      <c r="D7685" s="406" t="s">
        <v>18987</v>
      </c>
      <c r="E7685" s="657">
        <v>425.51</v>
      </c>
      <c r="H7685" s="400" t="s">
        <v>108</v>
      </c>
    </row>
    <row r="7686" spans="1:8">
      <c r="A7686" s="661">
        <v>11066</v>
      </c>
      <c r="B7686" s="668" t="s">
        <v>3822</v>
      </c>
      <c r="D7686" s="406" t="s">
        <v>18987</v>
      </c>
      <c r="E7686" s="657">
        <v>7.96</v>
      </c>
      <c r="H7686" s="400" t="s">
        <v>108</v>
      </c>
    </row>
    <row r="7687" spans="1:8">
      <c r="A7687" s="661">
        <v>11065</v>
      </c>
      <c r="B7687" s="668" t="s">
        <v>3823</v>
      </c>
      <c r="D7687" s="406" t="s">
        <v>18987</v>
      </c>
      <c r="E7687" s="657">
        <v>9.1199999999999992</v>
      </c>
      <c r="F7687" s="400" t="s">
        <v>108</v>
      </c>
    </row>
    <row r="7688" spans="1:8">
      <c r="A7688" s="661">
        <v>2666</v>
      </c>
      <c r="B7688" s="668" t="s">
        <v>3824</v>
      </c>
      <c r="C7688" s="406" t="s">
        <v>108</v>
      </c>
      <c r="D7688" s="406" t="s">
        <v>18987</v>
      </c>
      <c r="E7688" s="657">
        <v>2.88</v>
      </c>
    </row>
    <row r="7689" spans="1:8">
      <c r="A7689" s="661">
        <v>2668</v>
      </c>
      <c r="B7689" s="668" t="s">
        <v>3825</v>
      </c>
      <c r="C7689" s="406" t="s">
        <v>108</v>
      </c>
      <c r="D7689" s="406" t="s">
        <v>18987</v>
      </c>
      <c r="E7689" s="657">
        <v>3.99</v>
      </c>
    </row>
    <row r="7690" spans="1:8">
      <c r="A7690" s="661">
        <v>2664</v>
      </c>
      <c r="B7690" s="668" t="s">
        <v>3826</v>
      </c>
      <c r="C7690" s="406" t="s">
        <v>108</v>
      </c>
      <c r="D7690" s="406" t="s">
        <v>18987</v>
      </c>
      <c r="E7690" s="657">
        <v>5.55</v>
      </c>
    </row>
    <row r="7691" spans="1:8">
      <c r="A7691" s="661">
        <v>2662</v>
      </c>
      <c r="B7691" s="668" t="s">
        <v>3827</v>
      </c>
      <c r="C7691" s="406" t="s">
        <v>108</v>
      </c>
      <c r="D7691" s="406" t="s">
        <v>18987</v>
      </c>
      <c r="E7691" s="657">
        <v>11.03</v>
      </c>
    </row>
    <row r="7692" spans="1:8">
      <c r="A7692" s="661">
        <v>2663</v>
      </c>
      <c r="B7692" s="668" t="s">
        <v>3828</v>
      </c>
      <c r="C7692" s="406" t="s">
        <v>108</v>
      </c>
      <c r="D7692" s="406" t="s">
        <v>18987</v>
      </c>
      <c r="E7692" s="657">
        <v>16.63</v>
      </c>
    </row>
    <row r="7693" spans="1:8">
      <c r="A7693" s="661">
        <v>2665</v>
      </c>
      <c r="B7693" s="668" t="s">
        <v>3829</v>
      </c>
      <c r="C7693" s="406" t="s">
        <v>108</v>
      </c>
      <c r="D7693" s="406" t="s">
        <v>18987</v>
      </c>
      <c r="E7693" s="657">
        <v>20.38</v>
      </c>
    </row>
    <row r="7694" spans="1:8">
      <c r="A7694" s="661">
        <v>11688</v>
      </c>
      <c r="B7694" s="668" t="s">
        <v>3830</v>
      </c>
      <c r="D7694" s="406" t="s">
        <v>18987</v>
      </c>
      <c r="E7694" s="657">
        <v>249.22</v>
      </c>
      <c r="H7694" s="400" t="s">
        <v>108</v>
      </c>
    </row>
    <row r="7695" spans="1:8">
      <c r="A7695" s="661">
        <v>37736</v>
      </c>
      <c r="B7695" s="668" t="s">
        <v>21863</v>
      </c>
      <c r="D7695" s="406" t="s">
        <v>18991</v>
      </c>
      <c r="E7695" s="657">
        <v>31900</v>
      </c>
      <c r="F7695" s="400" t="s">
        <v>108</v>
      </c>
    </row>
    <row r="7696" spans="1:8">
      <c r="A7696" s="661" t="s">
        <v>21864</v>
      </c>
    </row>
    <row r="7697" spans="1:8">
      <c r="A7697" s="661" t="s">
        <v>21865</v>
      </c>
    </row>
    <row r="7698" spans="1:8">
      <c r="A7698" s="661">
        <v>37739</v>
      </c>
      <c r="B7698" s="668" t="s">
        <v>21866</v>
      </c>
      <c r="D7698" s="406" t="s">
        <v>18987</v>
      </c>
      <c r="E7698" s="657">
        <v>39261.53</v>
      </c>
      <c r="F7698" s="400" t="s">
        <v>108</v>
      </c>
    </row>
    <row r="7699" spans="1:8">
      <c r="A7699" s="661" t="s">
        <v>20443</v>
      </c>
    </row>
    <row r="7700" spans="1:8">
      <c r="A7700" s="661">
        <v>37740</v>
      </c>
      <c r="B7700" s="668" t="s">
        <v>21867</v>
      </c>
      <c r="D7700" s="406" t="s">
        <v>18987</v>
      </c>
      <c r="E7700" s="657">
        <v>22404.68</v>
      </c>
      <c r="F7700" s="400" t="s">
        <v>108</v>
      </c>
    </row>
    <row r="7701" spans="1:8">
      <c r="A7701" s="661" t="s">
        <v>20443</v>
      </c>
    </row>
    <row r="7702" spans="1:8">
      <c r="A7702" s="661">
        <v>37738</v>
      </c>
      <c r="B7702" s="668" t="s">
        <v>21868</v>
      </c>
      <c r="D7702" s="406" t="s">
        <v>18987</v>
      </c>
      <c r="E7702" s="657">
        <v>26618.89</v>
      </c>
      <c r="F7702" s="400" t="s">
        <v>108</v>
      </c>
    </row>
    <row r="7703" spans="1:8">
      <c r="A7703" s="661" t="s">
        <v>20443</v>
      </c>
    </row>
    <row r="7704" spans="1:8">
      <c r="A7704" s="661">
        <v>37737</v>
      </c>
      <c r="B7704" s="668" t="s">
        <v>21869</v>
      </c>
      <c r="D7704" s="406" t="s">
        <v>18987</v>
      </c>
      <c r="E7704" s="657">
        <v>21177.75</v>
      </c>
      <c r="F7704" s="400" t="s">
        <v>108</v>
      </c>
    </row>
    <row r="7705" spans="1:8">
      <c r="A7705" s="661" t="s">
        <v>20443</v>
      </c>
    </row>
    <row r="7706" spans="1:8">
      <c r="A7706" s="661">
        <v>25014</v>
      </c>
      <c r="B7706" s="668" t="s">
        <v>3831</v>
      </c>
      <c r="D7706" s="406" t="s">
        <v>18987</v>
      </c>
      <c r="E7706" s="657">
        <v>44355.93</v>
      </c>
      <c r="F7706" s="400" t="s">
        <v>108</v>
      </c>
    </row>
    <row r="7707" spans="1:8">
      <c r="A7707" s="661">
        <v>25013</v>
      </c>
      <c r="B7707" s="668" t="s">
        <v>3832</v>
      </c>
      <c r="D7707" s="406" t="s">
        <v>18987</v>
      </c>
      <c r="E7707" s="657">
        <v>46489.71</v>
      </c>
      <c r="F7707" s="400" t="s">
        <v>108</v>
      </c>
    </row>
    <row r="7708" spans="1:8">
      <c r="A7708" s="661">
        <v>14405</v>
      </c>
      <c r="B7708" s="668" t="s">
        <v>3833</v>
      </c>
      <c r="D7708" s="406" t="s">
        <v>18987</v>
      </c>
      <c r="E7708" s="657">
        <v>54571.4</v>
      </c>
      <c r="F7708" s="400" t="s">
        <v>108</v>
      </c>
    </row>
    <row r="7709" spans="1:8">
      <c r="A7709" s="661">
        <v>6253</v>
      </c>
      <c r="B7709" s="668" t="s">
        <v>21870</v>
      </c>
      <c r="D7709" s="406" t="s">
        <v>18980</v>
      </c>
      <c r="E7709" s="657">
        <v>59.09</v>
      </c>
      <c r="H7709" s="400" t="s">
        <v>108</v>
      </c>
    </row>
    <row r="7710" spans="1:8">
      <c r="A7710" s="661" t="s">
        <v>21871</v>
      </c>
    </row>
    <row r="7711" spans="1:8">
      <c r="A7711" s="661">
        <v>36790</v>
      </c>
      <c r="B7711" s="668" t="s">
        <v>3834</v>
      </c>
      <c r="D7711" s="406" t="s">
        <v>18987</v>
      </c>
      <c r="E7711" s="657">
        <v>138.96</v>
      </c>
      <c r="H7711" s="400" t="s">
        <v>108</v>
      </c>
    </row>
    <row r="7712" spans="1:8">
      <c r="A7712" s="661">
        <v>20271</v>
      </c>
      <c r="B7712" s="668" t="s">
        <v>3835</v>
      </c>
      <c r="C7712" s="406" t="s">
        <v>108</v>
      </c>
      <c r="D7712" s="406" t="s">
        <v>18987</v>
      </c>
      <c r="E7712" s="657">
        <v>519.36</v>
      </c>
    </row>
    <row r="7713" spans="1:8">
      <c r="A7713" s="661">
        <v>10423</v>
      </c>
      <c r="B7713" s="668" t="s">
        <v>3836</v>
      </c>
      <c r="C7713" s="406" t="s">
        <v>108</v>
      </c>
      <c r="D7713" s="406" t="s">
        <v>18987</v>
      </c>
      <c r="E7713" s="657">
        <v>322.12</v>
      </c>
    </row>
    <row r="7714" spans="1:8">
      <c r="A7714" s="661">
        <v>37589</v>
      </c>
      <c r="B7714" s="668" t="s">
        <v>3837</v>
      </c>
      <c r="D7714" s="406" t="s">
        <v>18987</v>
      </c>
      <c r="E7714" s="657">
        <v>170.27</v>
      </c>
      <c r="H7714" s="400" t="s">
        <v>108</v>
      </c>
    </row>
    <row r="7715" spans="1:8">
      <c r="A7715" s="661">
        <v>11690</v>
      </c>
      <c r="B7715" s="668" t="s">
        <v>21872</v>
      </c>
      <c r="D7715" s="406" t="s">
        <v>18987</v>
      </c>
      <c r="E7715" s="657">
        <v>90.45</v>
      </c>
      <c r="H7715" s="400" t="s">
        <v>108</v>
      </c>
    </row>
    <row r="7716" spans="1:8">
      <c r="A7716" s="661" t="s">
        <v>21873</v>
      </c>
    </row>
    <row r="7717" spans="1:8">
      <c r="A7717" s="661" t="s">
        <v>19024</v>
      </c>
    </row>
    <row r="7718" spans="1:8">
      <c r="A7718" s="661" t="s">
        <v>19067</v>
      </c>
      <c r="H7718" s="400" t="s">
        <v>19068</v>
      </c>
    </row>
    <row r="7719" spans="1:8">
      <c r="A7719" s="661" t="s">
        <v>19069</v>
      </c>
    </row>
    <row r="7720" spans="1:8">
      <c r="A7720" s="661" t="s">
        <v>19070</v>
      </c>
    </row>
    <row r="7721" spans="1:8">
      <c r="A7721" s="661" t="s">
        <v>19071</v>
      </c>
    </row>
    <row r="7722" spans="1:8">
      <c r="A7722" s="661" t="s">
        <v>19072</v>
      </c>
    </row>
    <row r="7723" spans="1:8">
      <c r="A7723" s="661" t="s">
        <v>19073</v>
      </c>
    </row>
    <row r="7724" spans="1:8">
      <c r="A7724" s="661" t="s">
        <v>19074</v>
      </c>
      <c r="C7724" s="406" t="s">
        <v>19115</v>
      </c>
    </row>
    <row r="7725" spans="1:8">
      <c r="A7725" s="661" t="s">
        <v>19075</v>
      </c>
      <c r="D7725" s="406" t="s">
        <v>19077</v>
      </c>
      <c r="F7725" s="400" t="s">
        <v>19078</v>
      </c>
      <c r="H7725" s="400" t="s">
        <v>19076</v>
      </c>
    </row>
    <row r="7726" spans="1:8">
      <c r="A7726" s="661" t="s">
        <v>19079</v>
      </c>
      <c r="B7726" s="668" t="s">
        <v>19080</v>
      </c>
      <c r="D7726" s="406" t="s">
        <v>19081</v>
      </c>
      <c r="E7726" s="657" t="s">
        <v>19082</v>
      </c>
    </row>
    <row r="7727" spans="1:8">
      <c r="D7727" s="406" t="s">
        <v>19083</v>
      </c>
      <c r="E7727" s="657" t="s">
        <v>19084</v>
      </c>
    </row>
    <row r="7728" spans="1:8">
      <c r="A7728" s="661">
        <v>20234</v>
      </c>
      <c r="B7728" s="668" t="s">
        <v>3838</v>
      </c>
      <c r="D7728" s="406" t="s">
        <v>18987</v>
      </c>
      <c r="E7728" s="657">
        <v>114.47</v>
      </c>
      <c r="H7728" s="400" t="s">
        <v>108</v>
      </c>
    </row>
    <row r="7729" spans="1:8">
      <c r="A7729" s="661">
        <v>4763</v>
      </c>
      <c r="B7729" s="668" t="s">
        <v>3839</v>
      </c>
      <c r="D7729" s="406" t="s">
        <v>18987</v>
      </c>
      <c r="E7729" s="657">
        <v>10.53</v>
      </c>
    </row>
    <row r="7730" spans="1:8">
      <c r="A7730" s="661">
        <v>41070</v>
      </c>
      <c r="B7730" s="668" t="s">
        <v>21874</v>
      </c>
      <c r="C7730" s="406" t="s">
        <v>1476</v>
      </c>
      <c r="D7730" s="406" t="s">
        <v>18987</v>
      </c>
      <c r="E7730" s="657">
        <v>1855.08</v>
      </c>
    </row>
    <row r="7731" spans="1:8">
      <c r="A7731" s="661">
        <v>14583</v>
      </c>
      <c r="B7731" s="668" t="s">
        <v>3840</v>
      </c>
      <c r="C7731" s="406" t="s">
        <v>128</v>
      </c>
      <c r="D7731" s="406" t="s">
        <v>18987</v>
      </c>
      <c r="E7731" s="657">
        <v>13.81</v>
      </c>
    </row>
    <row r="7732" spans="1:8">
      <c r="A7732" s="661">
        <v>14250</v>
      </c>
      <c r="B7732" s="668" t="s">
        <v>21875</v>
      </c>
      <c r="D7732" s="406" t="s">
        <v>18991</v>
      </c>
      <c r="E7732" s="657">
        <v>0.73</v>
      </c>
      <c r="H7732" s="400" t="s">
        <v>2596</v>
      </c>
    </row>
    <row r="7733" spans="1:8">
      <c r="A7733" s="661" t="s">
        <v>21876</v>
      </c>
    </row>
    <row r="7734" spans="1:8">
      <c r="A7734" s="661">
        <v>11457</v>
      </c>
      <c r="B7734" s="668" t="s">
        <v>3841</v>
      </c>
      <c r="C7734" s="406" t="s">
        <v>108</v>
      </c>
      <c r="D7734" s="406" t="s">
        <v>18987</v>
      </c>
      <c r="E7734" s="657">
        <v>25.66</v>
      </c>
    </row>
    <row r="7735" spans="1:8">
      <c r="A7735" s="661">
        <v>13304</v>
      </c>
      <c r="B7735" s="668" t="s">
        <v>21877</v>
      </c>
      <c r="D7735" s="406" t="s">
        <v>18991</v>
      </c>
      <c r="E7735" s="657">
        <v>6.93</v>
      </c>
      <c r="H7735" s="400" t="s">
        <v>108</v>
      </c>
    </row>
    <row r="7736" spans="1:8">
      <c r="A7736" s="661" t="s">
        <v>21878</v>
      </c>
    </row>
    <row r="7737" spans="1:8">
      <c r="A7737" s="661">
        <v>21121</v>
      </c>
      <c r="B7737" s="668" t="s">
        <v>3842</v>
      </c>
      <c r="C7737" s="406" t="s">
        <v>108</v>
      </c>
      <c r="D7737" s="406" t="s">
        <v>18987</v>
      </c>
      <c r="E7737" s="657">
        <v>2.31</v>
      </c>
    </row>
    <row r="7738" spans="1:8">
      <c r="A7738" s="661">
        <v>38010</v>
      </c>
      <c r="B7738" s="668" t="s">
        <v>3843</v>
      </c>
      <c r="C7738" s="406" t="s">
        <v>108</v>
      </c>
      <c r="D7738" s="406" t="s">
        <v>18987</v>
      </c>
      <c r="E7738" s="657">
        <v>3.78</v>
      </c>
    </row>
    <row r="7739" spans="1:8">
      <c r="A7739" s="661">
        <v>38011</v>
      </c>
      <c r="B7739" s="668" t="s">
        <v>3844</v>
      </c>
      <c r="C7739" s="406" t="s">
        <v>108</v>
      </c>
      <c r="D7739" s="406" t="s">
        <v>18987</v>
      </c>
      <c r="E7739" s="657">
        <v>6.98</v>
      </c>
    </row>
    <row r="7740" spans="1:8">
      <c r="A7740" s="661">
        <v>38012</v>
      </c>
      <c r="B7740" s="668" t="s">
        <v>3845</v>
      </c>
      <c r="C7740" s="406" t="s">
        <v>108</v>
      </c>
      <c r="D7740" s="406" t="s">
        <v>18987</v>
      </c>
      <c r="E7740" s="657">
        <v>23.85</v>
      </c>
    </row>
    <row r="7741" spans="1:8">
      <c r="A7741" s="661">
        <v>38013</v>
      </c>
      <c r="B7741" s="668" t="s">
        <v>3846</v>
      </c>
      <c r="C7741" s="406" t="s">
        <v>108</v>
      </c>
      <c r="D7741" s="406" t="s">
        <v>18987</v>
      </c>
      <c r="E7741" s="657">
        <v>30.96</v>
      </c>
    </row>
    <row r="7742" spans="1:8">
      <c r="A7742" s="661">
        <v>38014</v>
      </c>
      <c r="B7742" s="668" t="s">
        <v>3847</v>
      </c>
      <c r="C7742" s="406" t="s">
        <v>108</v>
      </c>
      <c r="D7742" s="406" t="s">
        <v>18987</v>
      </c>
      <c r="E7742" s="657">
        <v>50.39</v>
      </c>
    </row>
    <row r="7743" spans="1:8">
      <c r="A7743" s="661">
        <v>38015</v>
      </c>
      <c r="B7743" s="668" t="s">
        <v>3848</v>
      </c>
      <c r="C7743" s="406" t="s">
        <v>108</v>
      </c>
      <c r="D7743" s="406" t="s">
        <v>18987</v>
      </c>
      <c r="E7743" s="657">
        <v>121.68</v>
      </c>
    </row>
    <row r="7744" spans="1:8">
      <c r="A7744" s="661">
        <v>38016</v>
      </c>
      <c r="B7744" s="668" t="s">
        <v>3849</v>
      </c>
      <c r="C7744" s="406" t="s">
        <v>108</v>
      </c>
      <c r="D7744" s="406" t="s">
        <v>18987</v>
      </c>
      <c r="E7744" s="657">
        <v>148.05000000000001</v>
      </c>
    </row>
    <row r="7745" spans="1:6">
      <c r="A7745" s="661">
        <v>12741</v>
      </c>
      <c r="B7745" s="668" t="s">
        <v>3850</v>
      </c>
      <c r="D7745" s="406" t="s">
        <v>18987</v>
      </c>
      <c r="E7745" s="657">
        <v>746.35</v>
      </c>
      <c r="F7745" s="400" t="s">
        <v>108</v>
      </c>
    </row>
    <row r="7746" spans="1:6">
      <c r="A7746" s="661">
        <v>12733</v>
      </c>
      <c r="B7746" s="668" t="s">
        <v>3851</v>
      </c>
      <c r="D7746" s="406" t="s">
        <v>18987</v>
      </c>
      <c r="E7746" s="657">
        <v>3.75</v>
      </c>
      <c r="F7746" s="400" t="s">
        <v>108</v>
      </c>
    </row>
    <row r="7747" spans="1:6">
      <c r="A7747" s="661">
        <v>12734</v>
      </c>
      <c r="B7747" s="668" t="s">
        <v>3852</v>
      </c>
      <c r="D7747" s="406" t="s">
        <v>18987</v>
      </c>
      <c r="E7747" s="657">
        <v>8</v>
      </c>
      <c r="F7747" s="400" t="s">
        <v>108</v>
      </c>
    </row>
    <row r="7748" spans="1:6">
      <c r="A7748" s="661">
        <v>12735</v>
      </c>
      <c r="B7748" s="668" t="s">
        <v>3853</v>
      </c>
      <c r="D7748" s="406" t="s">
        <v>18987</v>
      </c>
      <c r="E7748" s="657">
        <v>13.16</v>
      </c>
      <c r="F7748" s="400" t="s">
        <v>108</v>
      </c>
    </row>
    <row r="7749" spans="1:6">
      <c r="A7749" s="661">
        <v>12736</v>
      </c>
      <c r="B7749" s="668" t="s">
        <v>3854</v>
      </c>
      <c r="D7749" s="406" t="s">
        <v>18987</v>
      </c>
      <c r="E7749" s="657">
        <v>30.1</v>
      </c>
      <c r="F7749" s="400" t="s">
        <v>108</v>
      </c>
    </row>
    <row r="7750" spans="1:6">
      <c r="A7750" s="661">
        <v>12737</v>
      </c>
      <c r="B7750" s="668" t="s">
        <v>3855</v>
      </c>
      <c r="D7750" s="406" t="s">
        <v>18987</v>
      </c>
      <c r="E7750" s="657">
        <v>38.78</v>
      </c>
      <c r="F7750" s="400" t="s">
        <v>108</v>
      </c>
    </row>
    <row r="7751" spans="1:6">
      <c r="A7751" s="661">
        <v>12738</v>
      </c>
      <c r="B7751" s="668" t="s">
        <v>3856</v>
      </c>
      <c r="D7751" s="406" t="s">
        <v>18987</v>
      </c>
      <c r="E7751" s="657">
        <v>76.64</v>
      </c>
      <c r="F7751" s="400" t="s">
        <v>108</v>
      </c>
    </row>
    <row r="7752" spans="1:6">
      <c r="A7752" s="661">
        <v>12739</v>
      </c>
      <c r="B7752" s="668" t="s">
        <v>3857</v>
      </c>
      <c r="D7752" s="406" t="s">
        <v>18987</v>
      </c>
      <c r="E7752" s="657">
        <v>218.18</v>
      </c>
      <c r="F7752" s="400" t="s">
        <v>108</v>
      </c>
    </row>
    <row r="7753" spans="1:6">
      <c r="A7753" s="661">
        <v>12740</v>
      </c>
      <c r="B7753" s="668" t="s">
        <v>3858</v>
      </c>
      <c r="D7753" s="406" t="s">
        <v>18987</v>
      </c>
      <c r="E7753" s="657">
        <v>341.35</v>
      </c>
      <c r="F7753" s="400" t="s">
        <v>108</v>
      </c>
    </row>
    <row r="7754" spans="1:6">
      <c r="A7754" s="661">
        <v>7105</v>
      </c>
      <c r="B7754" s="668" t="s">
        <v>3859</v>
      </c>
      <c r="D7754" s="406" t="s">
        <v>18987</v>
      </c>
      <c r="E7754" s="657">
        <v>26.09</v>
      </c>
      <c r="F7754" s="400" t="s">
        <v>108</v>
      </c>
    </row>
    <row r="7755" spans="1:6">
      <c r="A7755" s="661">
        <v>20183</v>
      </c>
      <c r="B7755" s="668" t="s">
        <v>3860</v>
      </c>
      <c r="C7755" s="406" t="s">
        <v>108</v>
      </c>
      <c r="D7755" s="406" t="s">
        <v>18987</v>
      </c>
      <c r="E7755" s="657">
        <v>43.53</v>
      </c>
    </row>
    <row r="7756" spans="1:6">
      <c r="A7756" s="661">
        <v>38448</v>
      </c>
      <c r="B7756" s="668" t="s">
        <v>3861</v>
      </c>
      <c r="D7756" s="406" t="s">
        <v>18987</v>
      </c>
      <c r="E7756" s="657">
        <v>230.97</v>
      </c>
      <c r="F7756" s="400" t="s">
        <v>108</v>
      </c>
    </row>
    <row r="7757" spans="1:6">
      <c r="A7757" s="661">
        <v>20182</v>
      </c>
      <c r="B7757" s="668" t="s">
        <v>3862</v>
      </c>
      <c r="C7757" s="406" t="s">
        <v>108</v>
      </c>
      <c r="D7757" s="406" t="s">
        <v>18987</v>
      </c>
      <c r="E7757" s="657">
        <v>32.1</v>
      </c>
    </row>
    <row r="7758" spans="1:6">
      <c r="A7758" s="661">
        <v>7119</v>
      </c>
      <c r="B7758" s="668" t="s">
        <v>3863</v>
      </c>
      <c r="D7758" s="406" t="s">
        <v>18987</v>
      </c>
      <c r="E7758" s="657">
        <v>5.75</v>
      </c>
      <c r="F7758" s="400" t="s">
        <v>108</v>
      </c>
    </row>
    <row r="7759" spans="1:6">
      <c r="A7759" s="661">
        <v>7120</v>
      </c>
      <c r="B7759" s="668" t="s">
        <v>3864</v>
      </c>
      <c r="D7759" s="406" t="s">
        <v>18987</v>
      </c>
      <c r="E7759" s="657">
        <v>3.41</v>
      </c>
      <c r="F7759" s="400" t="s">
        <v>108</v>
      </c>
    </row>
    <row r="7760" spans="1:6">
      <c r="A7760" s="661">
        <v>6319</v>
      </c>
      <c r="B7760" s="668" t="s">
        <v>3865</v>
      </c>
      <c r="D7760" s="406" t="s">
        <v>18987</v>
      </c>
      <c r="E7760" s="657">
        <v>21.25</v>
      </c>
      <c r="F7760" s="400" t="s">
        <v>108</v>
      </c>
    </row>
    <row r="7761" spans="1:8">
      <c r="A7761" s="661">
        <v>6304</v>
      </c>
      <c r="B7761" s="668" t="s">
        <v>3866</v>
      </c>
      <c r="D7761" s="406" t="s">
        <v>18987</v>
      </c>
      <c r="E7761" s="657">
        <v>20.75</v>
      </c>
      <c r="F7761" s="400" t="s">
        <v>108</v>
      </c>
    </row>
    <row r="7762" spans="1:8">
      <c r="A7762" s="661">
        <v>21116</v>
      </c>
      <c r="B7762" s="668" t="s">
        <v>3867</v>
      </c>
      <c r="D7762" s="406" t="s">
        <v>18987</v>
      </c>
      <c r="E7762" s="657">
        <v>19.71</v>
      </c>
      <c r="F7762" s="400" t="s">
        <v>108</v>
      </c>
    </row>
    <row r="7763" spans="1:8">
      <c r="A7763" s="661">
        <v>6320</v>
      </c>
      <c r="B7763" s="668" t="s">
        <v>3868</v>
      </c>
      <c r="D7763" s="406" t="s">
        <v>18987</v>
      </c>
      <c r="E7763" s="657">
        <v>11.8</v>
      </c>
      <c r="F7763" s="400" t="s">
        <v>108</v>
      </c>
    </row>
    <row r="7764" spans="1:8">
      <c r="A7764" s="661">
        <v>6303</v>
      </c>
      <c r="B7764" s="668" t="s">
        <v>3869</v>
      </c>
      <c r="D7764" s="406" t="s">
        <v>18987</v>
      </c>
      <c r="E7764" s="657">
        <v>12.07</v>
      </c>
      <c r="F7764" s="400" t="s">
        <v>108</v>
      </c>
    </row>
    <row r="7765" spans="1:8">
      <c r="A7765" s="661">
        <v>6308</v>
      </c>
      <c r="B7765" s="668" t="s">
        <v>3870</v>
      </c>
      <c r="D7765" s="406" t="s">
        <v>18987</v>
      </c>
      <c r="E7765" s="657">
        <v>68.5</v>
      </c>
      <c r="F7765" s="400" t="s">
        <v>108</v>
      </c>
    </row>
    <row r="7766" spans="1:8">
      <c r="A7766" s="661">
        <v>6317</v>
      </c>
      <c r="B7766" s="668" t="s">
        <v>3871</v>
      </c>
      <c r="D7766" s="406" t="s">
        <v>18987</v>
      </c>
      <c r="E7766" s="657">
        <v>67.69</v>
      </c>
      <c r="F7766" s="400" t="s">
        <v>108</v>
      </c>
    </row>
    <row r="7767" spans="1:8">
      <c r="A7767" s="661">
        <v>6307</v>
      </c>
      <c r="B7767" s="668" t="s">
        <v>3872</v>
      </c>
      <c r="D7767" s="406" t="s">
        <v>18987</v>
      </c>
      <c r="E7767" s="657">
        <v>68.23</v>
      </c>
      <c r="F7767" s="400" t="s">
        <v>108</v>
      </c>
    </row>
    <row r="7768" spans="1:8">
      <c r="A7768" s="661">
        <v>6309</v>
      </c>
      <c r="B7768" s="668" t="s">
        <v>3873</v>
      </c>
      <c r="D7768" s="406" t="s">
        <v>18987</v>
      </c>
      <c r="E7768" s="657">
        <v>68.23</v>
      </c>
      <c r="F7768" s="400" t="s">
        <v>108</v>
      </c>
    </row>
    <row r="7769" spans="1:8">
      <c r="A7769" s="661">
        <v>6318</v>
      </c>
      <c r="B7769" s="668" t="s">
        <v>3874</v>
      </c>
      <c r="D7769" s="406" t="s">
        <v>18987</v>
      </c>
      <c r="E7769" s="657">
        <v>38.57</v>
      </c>
      <c r="F7769" s="400" t="s">
        <v>108</v>
      </c>
    </row>
    <row r="7770" spans="1:8">
      <c r="A7770" s="661">
        <v>6306</v>
      </c>
      <c r="B7770" s="668" t="s">
        <v>3875</v>
      </c>
      <c r="D7770" s="406" t="s">
        <v>18987</v>
      </c>
      <c r="E7770" s="657">
        <v>37.93</v>
      </c>
      <c r="F7770" s="400" t="s">
        <v>108</v>
      </c>
    </row>
    <row r="7771" spans="1:8">
      <c r="A7771" s="661">
        <v>6305</v>
      </c>
      <c r="B7771" s="668" t="s">
        <v>3876</v>
      </c>
      <c r="D7771" s="406" t="s">
        <v>18987</v>
      </c>
      <c r="E7771" s="657">
        <v>37.479999999999997</v>
      </c>
      <c r="F7771" s="400" t="s">
        <v>108</v>
      </c>
    </row>
    <row r="7772" spans="1:8">
      <c r="A7772" s="661">
        <v>6302</v>
      </c>
      <c r="B7772" s="668" t="s">
        <v>3877</v>
      </c>
      <c r="D7772" s="406" t="s">
        <v>18987</v>
      </c>
      <c r="E7772" s="657">
        <v>7.23</v>
      </c>
      <c r="F7772" s="400" t="s">
        <v>108</v>
      </c>
    </row>
    <row r="7773" spans="1:8">
      <c r="A7773" s="661">
        <v>6312</v>
      </c>
      <c r="B7773" s="668" t="s">
        <v>3878</v>
      </c>
      <c r="D7773" s="406" t="s">
        <v>18987</v>
      </c>
      <c r="E7773" s="657">
        <v>88.53</v>
      </c>
      <c r="F7773" s="400" t="s">
        <v>108</v>
      </c>
    </row>
    <row r="7774" spans="1:8">
      <c r="A7774" s="661">
        <v>6311</v>
      </c>
      <c r="B7774" s="668" t="s">
        <v>3879</v>
      </c>
      <c r="D7774" s="406" t="s">
        <v>18987</v>
      </c>
      <c r="E7774" s="657">
        <v>87.45</v>
      </c>
      <c r="F7774" s="400" t="s">
        <v>108</v>
      </c>
    </row>
    <row r="7775" spans="1:8">
      <c r="A7775" s="661" t="s">
        <v>19024</v>
      </c>
    </row>
    <row r="7776" spans="1:8">
      <c r="A7776" s="661" t="s">
        <v>19067</v>
      </c>
      <c r="H7776" s="400" t="s">
        <v>19068</v>
      </c>
    </row>
    <row r="7777" spans="1:8">
      <c r="A7777" s="661" t="s">
        <v>19069</v>
      </c>
    </row>
    <row r="7778" spans="1:8">
      <c r="A7778" s="661" t="s">
        <v>19070</v>
      </c>
    </row>
    <row r="7779" spans="1:8">
      <c r="A7779" s="661" t="s">
        <v>19071</v>
      </c>
    </row>
    <row r="7780" spans="1:8">
      <c r="A7780" s="661" t="s">
        <v>19072</v>
      </c>
    </row>
    <row r="7781" spans="1:8">
      <c r="A7781" s="661" t="s">
        <v>19073</v>
      </c>
    </row>
    <row r="7782" spans="1:8">
      <c r="A7782" s="661" t="s">
        <v>19074</v>
      </c>
      <c r="C7782" s="406" t="s">
        <v>19115</v>
      </c>
    </row>
    <row r="7783" spans="1:8">
      <c r="A7783" s="661" t="s">
        <v>19075</v>
      </c>
      <c r="D7783" s="406" t="s">
        <v>19077</v>
      </c>
      <c r="F7783" s="400" t="s">
        <v>19078</v>
      </c>
      <c r="H7783" s="400" t="s">
        <v>19076</v>
      </c>
    </row>
    <row r="7784" spans="1:8">
      <c r="A7784" s="661" t="s">
        <v>19079</v>
      </c>
      <c r="B7784" s="668" t="s">
        <v>19080</v>
      </c>
      <c r="D7784" s="406" t="s">
        <v>19081</v>
      </c>
      <c r="E7784" s="657" t="s">
        <v>19082</v>
      </c>
    </row>
    <row r="7785" spans="1:8">
      <c r="D7785" s="406" t="s">
        <v>19083</v>
      </c>
      <c r="E7785" s="657" t="s">
        <v>19084</v>
      </c>
    </row>
    <row r="7786" spans="1:8">
      <c r="A7786" s="661">
        <v>6310</v>
      </c>
      <c r="B7786" s="668" t="s">
        <v>3880</v>
      </c>
      <c r="D7786" s="406" t="s">
        <v>18987</v>
      </c>
      <c r="E7786" s="657">
        <v>86.36</v>
      </c>
      <c r="F7786" s="400" t="s">
        <v>108</v>
      </c>
    </row>
    <row r="7787" spans="1:8">
      <c r="A7787" s="661">
        <v>6314</v>
      </c>
      <c r="B7787" s="668" t="s">
        <v>3881</v>
      </c>
      <c r="D7787" s="406" t="s">
        <v>18987</v>
      </c>
      <c r="E7787" s="657">
        <v>89.25</v>
      </c>
      <c r="F7787" s="400" t="s">
        <v>108</v>
      </c>
    </row>
    <row r="7788" spans="1:8">
      <c r="A7788" s="661">
        <v>6313</v>
      </c>
      <c r="B7788" s="668" t="s">
        <v>3882</v>
      </c>
      <c r="D7788" s="406" t="s">
        <v>18987</v>
      </c>
      <c r="E7788" s="657">
        <v>88.53</v>
      </c>
      <c r="F7788" s="400" t="s">
        <v>108</v>
      </c>
    </row>
    <row r="7789" spans="1:8">
      <c r="A7789" s="661">
        <v>6315</v>
      </c>
      <c r="B7789" s="668" t="s">
        <v>3883</v>
      </c>
      <c r="D7789" s="406" t="s">
        <v>18987</v>
      </c>
      <c r="E7789" s="657">
        <v>165.9</v>
      </c>
      <c r="F7789" s="400" t="s">
        <v>108</v>
      </c>
    </row>
    <row r="7790" spans="1:8">
      <c r="A7790" s="661">
        <v>6316</v>
      </c>
      <c r="B7790" s="668" t="s">
        <v>3884</v>
      </c>
      <c r="D7790" s="406" t="s">
        <v>18987</v>
      </c>
      <c r="E7790" s="657">
        <v>165.9</v>
      </c>
      <c r="F7790" s="400" t="s">
        <v>108</v>
      </c>
    </row>
    <row r="7791" spans="1:8">
      <c r="A7791" s="661">
        <v>39324</v>
      </c>
      <c r="B7791" s="668" t="s">
        <v>3885</v>
      </c>
      <c r="C7791" s="406" t="s">
        <v>108</v>
      </c>
      <c r="D7791" s="406" t="s">
        <v>18987</v>
      </c>
      <c r="E7791" s="657">
        <v>5.13</v>
      </c>
    </row>
    <row r="7792" spans="1:8">
      <c r="A7792" s="661">
        <v>39325</v>
      </c>
      <c r="B7792" s="668" t="s">
        <v>3886</v>
      </c>
      <c r="C7792" s="406" t="s">
        <v>108</v>
      </c>
      <c r="D7792" s="406" t="s">
        <v>18987</v>
      </c>
      <c r="E7792" s="657">
        <v>7.76</v>
      </c>
    </row>
    <row r="7793" spans="1:8">
      <c r="A7793" s="661">
        <v>39326</v>
      </c>
      <c r="B7793" s="668" t="s">
        <v>3887</v>
      </c>
      <c r="C7793" s="406" t="s">
        <v>108</v>
      </c>
      <c r="D7793" s="406" t="s">
        <v>18987</v>
      </c>
      <c r="E7793" s="657">
        <v>19.98</v>
      </c>
    </row>
    <row r="7794" spans="1:8">
      <c r="A7794" s="661">
        <v>39327</v>
      </c>
      <c r="B7794" s="668" t="s">
        <v>3888</v>
      </c>
      <c r="C7794" s="406" t="s">
        <v>108</v>
      </c>
      <c r="D7794" s="406" t="s">
        <v>18987</v>
      </c>
      <c r="E7794" s="657">
        <v>30.28</v>
      </c>
    </row>
    <row r="7795" spans="1:8">
      <c r="A7795" s="661">
        <v>20176</v>
      </c>
      <c r="B7795" s="668" t="s">
        <v>21879</v>
      </c>
      <c r="D7795" s="406" t="s">
        <v>18987</v>
      </c>
      <c r="E7795" s="657">
        <v>52.89</v>
      </c>
      <c r="H7795" s="400" t="s">
        <v>108</v>
      </c>
    </row>
    <row r="7796" spans="1:8">
      <c r="A7796" s="661" t="s">
        <v>21880</v>
      </c>
    </row>
    <row r="7797" spans="1:8">
      <c r="A7797" s="661">
        <v>11378</v>
      </c>
      <c r="B7797" s="668" t="s">
        <v>21881</v>
      </c>
      <c r="D7797" s="406" t="s">
        <v>18987</v>
      </c>
      <c r="E7797" s="657">
        <v>63.58</v>
      </c>
      <c r="H7797" s="400" t="s">
        <v>108</v>
      </c>
    </row>
    <row r="7798" spans="1:8">
      <c r="A7798" s="661" t="s">
        <v>21882</v>
      </c>
    </row>
    <row r="7799" spans="1:8">
      <c r="A7799" s="661">
        <v>11379</v>
      </c>
      <c r="B7799" s="668" t="s">
        <v>21883</v>
      </c>
      <c r="D7799" s="406" t="s">
        <v>18987</v>
      </c>
      <c r="E7799" s="657">
        <v>68.45</v>
      </c>
      <c r="H7799" s="400" t="s">
        <v>108</v>
      </c>
    </row>
    <row r="7800" spans="1:8">
      <c r="A7800" s="661" t="s">
        <v>21882</v>
      </c>
    </row>
    <row r="7801" spans="1:8">
      <c r="A7801" s="661">
        <v>11493</v>
      </c>
      <c r="B7801" s="668" t="s">
        <v>21884</v>
      </c>
      <c r="D7801" s="406" t="s">
        <v>18987</v>
      </c>
      <c r="E7801" s="657">
        <v>34.07</v>
      </c>
      <c r="H7801" s="400" t="s">
        <v>108</v>
      </c>
    </row>
    <row r="7802" spans="1:8">
      <c r="A7802" s="661" t="s">
        <v>21882</v>
      </c>
    </row>
    <row r="7803" spans="1:8">
      <c r="A7803" s="661">
        <v>7066</v>
      </c>
      <c r="B7803" s="668" t="s">
        <v>21885</v>
      </c>
      <c r="D7803" s="406" t="s">
        <v>18987</v>
      </c>
      <c r="E7803" s="657">
        <v>523.19000000000005</v>
      </c>
      <c r="H7803" s="400" t="s">
        <v>108</v>
      </c>
    </row>
    <row r="7804" spans="1:8">
      <c r="A7804" s="661" t="s">
        <v>21886</v>
      </c>
    </row>
    <row r="7805" spans="1:8">
      <c r="A7805" s="661">
        <v>7068</v>
      </c>
      <c r="B7805" s="668" t="s">
        <v>21887</v>
      </c>
      <c r="D7805" s="406" t="s">
        <v>18987</v>
      </c>
      <c r="E7805" s="657">
        <v>580.79</v>
      </c>
      <c r="H7805" s="400" t="s">
        <v>108</v>
      </c>
    </row>
    <row r="7806" spans="1:8">
      <c r="A7806" s="661" t="s">
        <v>21886</v>
      </c>
    </row>
    <row r="7807" spans="1:8">
      <c r="A7807" s="661">
        <v>7106</v>
      </c>
      <c r="B7807" s="668" t="s">
        <v>3889</v>
      </c>
      <c r="D7807" s="406" t="s">
        <v>18987</v>
      </c>
      <c r="E7807" s="657">
        <v>77.89</v>
      </c>
      <c r="H7807" s="400" t="s">
        <v>108</v>
      </c>
    </row>
    <row r="7808" spans="1:8">
      <c r="A7808" s="661">
        <v>7104</v>
      </c>
      <c r="B7808" s="668" t="s">
        <v>3890</v>
      </c>
      <c r="D7808" s="406" t="s">
        <v>18987</v>
      </c>
      <c r="E7808" s="657">
        <v>2.14</v>
      </c>
      <c r="H7808" s="400" t="s">
        <v>108</v>
      </c>
    </row>
    <row r="7809" spans="1:8">
      <c r="A7809" s="661">
        <v>7136</v>
      </c>
      <c r="B7809" s="668" t="s">
        <v>3891</v>
      </c>
      <c r="D7809" s="406" t="s">
        <v>18987</v>
      </c>
      <c r="E7809" s="657">
        <v>4.16</v>
      </c>
      <c r="H7809" s="400" t="s">
        <v>108</v>
      </c>
    </row>
    <row r="7810" spans="1:8">
      <c r="A7810" s="661">
        <v>7128</v>
      </c>
      <c r="B7810" s="668" t="s">
        <v>3892</v>
      </c>
      <c r="D7810" s="406" t="s">
        <v>18987</v>
      </c>
      <c r="E7810" s="657">
        <v>5.68</v>
      </c>
      <c r="H7810" s="400" t="s">
        <v>108</v>
      </c>
    </row>
    <row r="7811" spans="1:8">
      <c r="A7811" s="661">
        <v>7108</v>
      </c>
      <c r="B7811" s="668" t="s">
        <v>3893</v>
      </c>
      <c r="D7811" s="406" t="s">
        <v>18987</v>
      </c>
      <c r="E7811" s="657">
        <v>6.29</v>
      </c>
      <c r="H7811" s="400" t="s">
        <v>108</v>
      </c>
    </row>
    <row r="7812" spans="1:8">
      <c r="A7812" s="661">
        <v>7129</v>
      </c>
      <c r="B7812" s="668" t="s">
        <v>3894</v>
      </c>
      <c r="D7812" s="406" t="s">
        <v>18987</v>
      </c>
      <c r="E7812" s="657">
        <v>6.32</v>
      </c>
      <c r="H7812" s="400" t="s">
        <v>108</v>
      </c>
    </row>
    <row r="7813" spans="1:8">
      <c r="A7813" s="661">
        <v>7130</v>
      </c>
      <c r="B7813" s="668" t="s">
        <v>3895</v>
      </c>
      <c r="D7813" s="406" t="s">
        <v>18987</v>
      </c>
      <c r="E7813" s="657">
        <v>8.57</v>
      </c>
      <c r="H7813" s="400" t="s">
        <v>108</v>
      </c>
    </row>
    <row r="7814" spans="1:8">
      <c r="A7814" s="661">
        <v>7131</v>
      </c>
      <c r="B7814" s="668" t="s">
        <v>3896</v>
      </c>
      <c r="D7814" s="406" t="s">
        <v>18987</v>
      </c>
      <c r="E7814" s="657">
        <v>9.85</v>
      </c>
      <c r="H7814" s="400" t="s">
        <v>108</v>
      </c>
    </row>
    <row r="7815" spans="1:8">
      <c r="A7815" s="661">
        <v>7132</v>
      </c>
      <c r="B7815" s="668" t="s">
        <v>3897</v>
      </c>
      <c r="D7815" s="406" t="s">
        <v>18987</v>
      </c>
      <c r="E7815" s="657">
        <v>29.35</v>
      </c>
      <c r="H7815" s="400" t="s">
        <v>108</v>
      </c>
    </row>
    <row r="7816" spans="1:8">
      <c r="A7816" s="661">
        <v>7133</v>
      </c>
      <c r="B7816" s="668" t="s">
        <v>3898</v>
      </c>
      <c r="D7816" s="406" t="s">
        <v>18987</v>
      </c>
      <c r="E7816" s="657">
        <v>46.58</v>
      </c>
      <c r="H7816" s="400" t="s">
        <v>108</v>
      </c>
    </row>
    <row r="7817" spans="1:8">
      <c r="A7817" s="661">
        <v>37420</v>
      </c>
      <c r="B7817" s="668" t="s">
        <v>21888</v>
      </c>
      <c r="D7817" s="406" t="s">
        <v>18980</v>
      </c>
      <c r="E7817" s="657">
        <v>17.95</v>
      </c>
      <c r="H7817" s="400" t="s">
        <v>108</v>
      </c>
    </row>
    <row r="7818" spans="1:8">
      <c r="A7818" s="661" t="s">
        <v>21889</v>
      </c>
    </row>
    <row r="7819" spans="1:8">
      <c r="A7819" s="661">
        <v>37421</v>
      </c>
      <c r="B7819" s="668" t="s">
        <v>21890</v>
      </c>
      <c r="D7819" s="406" t="s">
        <v>18980</v>
      </c>
      <c r="E7819" s="657">
        <v>24.54</v>
      </c>
      <c r="H7819" s="400" t="s">
        <v>108</v>
      </c>
    </row>
    <row r="7820" spans="1:8">
      <c r="A7820" s="661" t="s">
        <v>21889</v>
      </c>
    </row>
    <row r="7821" spans="1:8">
      <c r="A7821" s="661">
        <v>37422</v>
      </c>
      <c r="B7821" s="668" t="s">
        <v>21891</v>
      </c>
      <c r="D7821" s="406" t="s">
        <v>18980</v>
      </c>
      <c r="E7821" s="657">
        <v>22.97</v>
      </c>
      <c r="H7821" s="400" t="s">
        <v>108</v>
      </c>
    </row>
    <row r="7822" spans="1:8">
      <c r="A7822" s="661" t="s">
        <v>20098</v>
      </c>
    </row>
    <row r="7823" spans="1:8">
      <c r="A7823" s="661">
        <v>37443</v>
      </c>
      <c r="B7823" s="668" t="s">
        <v>3899</v>
      </c>
      <c r="C7823" s="406" t="s">
        <v>108</v>
      </c>
      <c r="D7823" s="406" t="s">
        <v>18987</v>
      </c>
      <c r="E7823" s="657">
        <v>125.52</v>
      </c>
    </row>
    <row r="7824" spans="1:8">
      <c r="A7824" s="661">
        <v>37444</v>
      </c>
      <c r="B7824" s="668" t="s">
        <v>3900</v>
      </c>
      <c r="C7824" s="406" t="s">
        <v>108</v>
      </c>
      <c r="D7824" s="406" t="s">
        <v>18987</v>
      </c>
      <c r="E7824" s="657">
        <v>127.65</v>
      </c>
    </row>
    <row r="7825" spans="1:8">
      <c r="A7825" s="661">
        <v>37445</v>
      </c>
      <c r="B7825" s="668" t="s">
        <v>3901</v>
      </c>
      <c r="C7825" s="406" t="s">
        <v>108</v>
      </c>
      <c r="D7825" s="406" t="s">
        <v>18987</v>
      </c>
      <c r="E7825" s="657">
        <v>193.48</v>
      </c>
    </row>
    <row r="7826" spans="1:8">
      <c r="A7826" s="661">
        <v>37446</v>
      </c>
      <c r="B7826" s="668" t="s">
        <v>3902</v>
      </c>
      <c r="C7826" s="406" t="s">
        <v>108</v>
      </c>
      <c r="D7826" s="406" t="s">
        <v>18987</v>
      </c>
      <c r="E7826" s="657">
        <v>210.92</v>
      </c>
    </row>
    <row r="7827" spans="1:8">
      <c r="A7827" s="661">
        <v>37447</v>
      </c>
      <c r="B7827" s="668" t="s">
        <v>3903</v>
      </c>
      <c r="C7827" s="406" t="s">
        <v>108</v>
      </c>
      <c r="D7827" s="406" t="s">
        <v>18987</v>
      </c>
      <c r="E7827" s="657">
        <v>214.22</v>
      </c>
    </row>
    <row r="7828" spans="1:8">
      <c r="A7828" s="661">
        <v>37448</v>
      </c>
      <c r="B7828" s="668" t="s">
        <v>3904</v>
      </c>
      <c r="C7828" s="406" t="s">
        <v>108</v>
      </c>
      <c r="D7828" s="406" t="s">
        <v>18987</v>
      </c>
      <c r="E7828" s="657">
        <v>293.83999999999997</v>
      </c>
    </row>
    <row r="7829" spans="1:8">
      <c r="A7829" s="661">
        <v>37440</v>
      </c>
      <c r="B7829" s="668" t="s">
        <v>3905</v>
      </c>
      <c r="C7829" s="406" t="s">
        <v>108</v>
      </c>
      <c r="D7829" s="406" t="s">
        <v>18987</v>
      </c>
      <c r="E7829" s="657">
        <v>99.63</v>
      </c>
    </row>
    <row r="7830" spans="1:8">
      <c r="A7830" s="661">
        <v>37441</v>
      </c>
      <c r="B7830" s="668" t="s">
        <v>3906</v>
      </c>
      <c r="C7830" s="406" t="s">
        <v>108</v>
      </c>
      <c r="D7830" s="406" t="s">
        <v>18987</v>
      </c>
      <c r="E7830" s="657">
        <v>99.63</v>
      </c>
    </row>
    <row r="7831" spans="1:8">
      <c r="A7831" s="661">
        <v>37442</v>
      </c>
      <c r="B7831" s="668" t="s">
        <v>3907</v>
      </c>
      <c r="C7831" s="406" t="s">
        <v>108</v>
      </c>
      <c r="D7831" s="406" t="s">
        <v>18987</v>
      </c>
      <c r="E7831" s="657">
        <v>119.99</v>
      </c>
    </row>
    <row r="7832" spans="1:8">
      <c r="A7832" s="661">
        <v>38017</v>
      </c>
      <c r="B7832" s="668" t="s">
        <v>3908</v>
      </c>
      <c r="D7832" s="406" t="s">
        <v>18987</v>
      </c>
      <c r="E7832" s="657">
        <v>7.29</v>
      </c>
      <c r="F7832" s="400" t="s">
        <v>108</v>
      </c>
    </row>
    <row r="7833" spans="1:8">
      <c r="A7833" s="661">
        <v>38018</v>
      </c>
      <c r="B7833" s="668" t="s">
        <v>3909</v>
      </c>
      <c r="D7833" s="406" t="s">
        <v>18987</v>
      </c>
      <c r="E7833" s="657">
        <v>8.0399999999999991</v>
      </c>
      <c r="F7833" s="400" t="s">
        <v>108</v>
      </c>
    </row>
    <row r="7834" spans="1:8">
      <c r="A7834" s="661">
        <v>38432</v>
      </c>
      <c r="B7834" s="668" t="s">
        <v>3910</v>
      </c>
      <c r="D7834" s="406" t="s">
        <v>18987</v>
      </c>
      <c r="E7834" s="657">
        <v>11.26</v>
      </c>
      <c r="F7834" s="400" t="s">
        <v>108</v>
      </c>
    </row>
    <row r="7835" spans="1:8">
      <c r="A7835" s="661">
        <v>39895</v>
      </c>
      <c r="B7835" s="668" t="s">
        <v>21892</v>
      </c>
      <c r="D7835" s="406" t="s">
        <v>18987</v>
      </c>
      <c r="E7835" s="657">
        <v>27.11</v>
      </c>
      <c r="H7835" s="400" t="s">
        <v>108</v>
      </c>
    </row>
    <row r="7836" spans="1:8">
      <c r="A7836" s="661" t="s">
        <v>21893</v>
      </c>
    </row>
    <row r="7837" spans="1:8">
      <c r="A7837" s="661" t="s">
        <v>19024</v>
      </c>
    </row>
    <row r="7838" spans="1:8">
      <c r="A7838" s="661" t="s">
        <v>19067</v>
      </c>
      <c r="H7838" s="400" t="s">
        <v>19068</v>
      </c>
    </row>
    <row r="7839" spans="1:8">
      <c r="A7839" s="661" t="s">
        <v>19069</v>
      </c>
    </row>
    <row r="7840" spans="1:8">
      <c r="A7840" s="661" t="s">
        <v>19070</v>
      </c>
    </row>
    <row r="7841" spans="1:8">
      <c r="A7841" s="661" t="s">
        <v>19071</v>
      </c>
    </row>
    <row r="7842" spans="1:8">
      <c r="A7842" s="661" t="s">
        <v>19072</v>
      </c>
    </row>
    <row r="7843" spans="1:8">
      <c r="A7843" s="661" t="s">
        <v>19073</v>
      </c>
    </row>
    <row r="7844" spans="1:8">
      <c r="A7844" s="661" t="s">
        <v>19074</v>
      </c>
      <c r="C7844" s="406" t="s">
        <v>19115</v>
      </c>
    </row>
    <row r="7845" spans="1:8">
      <c r="A7845" s="661" t="s">
        <v>19075</v>
      </c>
      <c r="D7845" s="406" t="s">
        <v>19077</v>
      </c>
      <c r="F7845" s="400" t="s">
        <v>19078</v>
      </c>
      <c r="H7845" s="400" t="s">
        <v>19076</v>
      </c>
    </row>
    <row r="7846" spans="1:8">
      <c r="A7846" s="661" t="s">
        <v>19079</v>
      </c>
      <c r="B7846" s="668" t="s">
        <v>19080</v>
      </c>
      <c r="D7846" s="406" t="s">
        <v>19081</v>
      </c>
      <c r="E7846" s="657" t="s">
        <v>19082</v>
      </c>
    </row>
    <row r="7847" spans="1:8">
      <c r="D7847" s="406" t="s">
        <v>19083</v>
      </c>
      <c r="E7847" s="657" t="s">
        <v>19084</v>
      </c>
    </row>
    <row r="7848" spans="1:8">
      <c r="A7848" s="661">
        <v>39896</v>
      </c>
      <c r="B7848" s="668" t="s">
        <v>21892</v>
      </c>
      <c r="D7848" s="406" t="s">
        <v>18987</v>
      </c>
      <c r="E7848" s="657">
        <v>39.729999999999997</v>
      </c>
      <c r="H7848" s="400" t="s">
        <v>108</v>
      </c>
    </row>
    <row r="7849" spans="1:8">
      <c r="A7849" s="661" t="s">
        <v>21894</v>
      </c>
    </row>
    <row r="7850" spans="1:8">
      <c r="A7850" s="661">
        <v>12414</v>
      </c>
      <c r="B7850" s="668" t="s">
        <v>3911</v>
      </c>
      <c r="C7850" s="406" t="s">
        <v>108</v>
      </c>
      <c r="D7850" s="406" t="s">
        <v>18987</v>
      </c>
      <c r="E7850" s="657">
        <v>47.02</v>
      </c>
    </row>
    <row r="7851" spans="1:8">
      <c r="A7851" s="661">
        <v>12415</v>
      </c>
      <c r="B7851" s="668" t="s">
        <v>3912</v>
      </c>
      <c r="C7851" s="406" t="s">
        <v>108</v>
      </c>
      <c r="D7851" s="406" t="s">
        <v>18987</v>
      </c>
      <c r="E7851" s="657">
        <v>34.590000000000003</v>
      </c>
    </row>
    <row r="7852" spans="1:8">
      <c r="A7852" s="661">
        <v>12417</v>
      </c>
      <c r="B7852" s="668" t="s">
        <v>3913</v>
      </c>
      <c r="D7852" s="406" t="s">
        <v>18987</v>
      </c>
      <c r="E7852" s="657">
        <v>8.9</v>
      </c>
    </row>
    <row r="7853" spans="1:8">
      <c r="A7853" s="661">
        <v>12416</v>
      </c>
      <c r="B7853" s="668" t="s">
        <v>3914</v>
      </c>
      <c r="D7853" s="406" t="s">
        <v>18987</v>
      </c>
      <c r="E7853" s="657">
        <v>23.6</v>
      </c>
    </row>
    <row r="7854" spans="1:8">
      <c r="A7854" s="661">
        <v>12418</v>
      </c>
      <c r="B7854" s="668" t="s">
        <v>3915</v>
      </c>
      <c r="C7854" s="406" t="s">
        <v>108</v>
      </c>
      <c r="D7854" s="406" t="s">
        <v>18987</v>
      </c>
      <c r="E7854" s="657">
        <v>110.37</v>
      </c>
    </row>
    <row r="7855" spans="1:8">
      <c r="A7855" s="661">
        <v>12419</v>
      </c>
      <c r="B7855" s="668" t="s">
        <v>3916</v>
      </c>
      <c r="D7855" s="406" t="s">
        <v>18987</v>
      </c>
      <c r="E7855" s="657">
        <v>74.510000000000005</v>
      </c>
    </row>
    <row r="7856" spans="1:8">
      <c r="A7856" s="661">
        <v>12421</v>
      </c>
      <c r="B7856" s="668" t="s">
        <v>3917</v>
      </c>
      <c r="D7856" s="406" t="s">
        <v>18987</v>
      </c>
      <c r="E7856" s="657">
        <v>14.24</v>
      </c>
    </row>
    <row r="7857" spans="1:8">
      <c r="A7857" s="661">
        <v>12420</v>
      </c>
      <c r="B7857" s="668" t="s">
        <v>3918</v>
      </c>
      <c r="D7857" s="406" t="s">
        <v>18987</v>
      </c>
      <c r="E7857" s="657">
        <v>175.17</v>
      </c>
    </row>
    <row r="7858" spans="1:8">
      <c r="A7858" s="661">
        <v>12422</v>
      </c>
      <c r="B7858" s="668" t="s">
        <v>3919</v>
      </c>
      <c r="D7858" s="406" t="s">
        <v>18987</v>
      </c>
      <c r="E7858" s="657">
        <v>307.07</v>
      </c>
    </row>
    <row r="7859" spans="1:8">
      <c r="A7859" s="661">
        <v>6297</v>
      </c>
      <c r="B7859" s="668" t="s">
        <v>840</v>
      </c>
      <c r="C7859" s="406" t="s">
        <v>108</v>
      </c>
      <c r="D7859" s="406" t="s">
        <v>18987</v>
      </c>
      <c r="E7859" s="657">
        <v>21.34</v>
      </c>
    </row>
    <row r="7860" spans="1:8">
      <c r="A7860" s="661">
        <v>6296</v>
      </c>
      <c r="B7860" s="668" t="s">
        <v>3920</v>
      </c>
      <c r="C7860" s="406" t="s">
        <v>108</v>
      </c>
      <c r="D7860" s="406" t="s">
        <v>18987</v>
      </c>
      <c r="E7860" s="657">
        <v>18.72</v>
      </c>
    </row>
    <row r="7861" spans="1:8">
      <c r="A7861" s="661">
        <v>6294</v>
      </c>
      <c r="B7861" s="668" t="s">
        <v>3921</v>
      </c>
      <c r="D7861" s="406" t="s">
        <v>18987</v>
      </c>
      <c r="E7861" s="657">
        <v>4.74</v>
      </c>
    </row>
    <row r="7862" spans="1:8">
      <c r="A7862" s="661">
        <v>6323</v>
      </c>
      <c r="B7862" s="668" t="s">
        <v>3922</v>
      </c>
      <c r="D7862" s="406" t="s">
        <v>18987</v>
      </c>
      <c r="E7862" s="657">
        <v>12.11</v>
      </c>
    </row>
    <row r="7863" spans="1:8">
      <c r="A7863" s="661">
        <v>6299</v>
      </c>
      <c r="B7863" s="668" t="s">
        <v>3923</v>
      </c>
      <c r="C7863" s="406" t="s">
        <v>108</v>
      </c>
      <c r="D7863" s="406" t="s">
        <v>18987</v>
      </c>
      <c r="E7863" s="657">
        <v>68.23</v>
      </c>
    </row>
    <row r="7864" spans="1:8">
      <c r="A7864" s="661">
        <v>6298</v>
      </c>
      <c r="B7864" s="668" t="s">
        <v>3924</v>
      </c>
      <c r="D7864" s="406" t="s">
        <v>18987</v>
      </c>
      <c r="E7864" s="657">
        <v>38.75</v>
      </c>
    </row>
    <row r="7865" spans="1:8">
      <c r="A7865" s="661">
        <v>6295</v>
      </c>
      <c r="B7865" s="668" t="s">
        <v>3925</v>
      </c>
      <c r="D7865" s="406" t="s">
        <v>18987</v>
      </c>
      <c r="E7865" s="657">
        <v>7.18</v>
      </c>
    </row>
    <row r="7866" spans="1:8">
      <c r="A7866" s="661">
        <v>6322</v>
      </c>
      <c r="B7866" s="668" t="s">
        <v>3926</v>
      </c>
      <c r="D7866" s="406" t="s">
        <v>18987</v>
      </c>
      <c r="E7866" s="657">
        <v>88.53</v>
      </c>
    </row>
    <row r="7867" spans="1:8">
      <c r="A7867" s="661">
        <v>6300</v>
      </c>
      <c r="B7867" s="668" t="s">
        <v>3927</v>
      </c>
      <c r="D7867" s="406" t="s">
        <v>18987</v>
      </c>
      <c r="E7867" s="657">
        <v>168.61</v>
      </c>
    </row>
    <row r="7868" spans="1:8">
      <c r="A7868" s="661">
        <v>6321</v>
      </c>
      <c r="B7868" s="668" t="s">
        <v>3928</v>
      </c>
      <c r="D7868" s="406" t="s">
        <v>18987</v>
      </c>
      <c r="E7868" s="657">
        <v>317.01</v>
      </c>
    </row>
    <row r="7869" spans="1:8">
      <c r="A7869" s="661">
        <v>6301</v>
      </c>
      <c r="B7869" s="668" t="s">
        <v>3929</v>
      </c>
      <c r="D7869" s="406" t="s">
        <v>18987</v>
      </c>
      <c r="E7869" s="657">
        <v>454.02</v>
      </c>
    </row>
    <row r="7870" spans="1:8">
      <c r="A7870" s="661">
        <v>38675</v>
      </c>
      <c r="B7870" s="668" t="s">
        <v>3930</v>
      </c>
      <c r="D7870" s="406" t="s">
        <v>18987</v>
      </c>
      <c r="E7870" s="657">
        <v>17.71</v>
      </c>
      <c r="H7870" s="400" t="s">
        <v>108</v>
      </c>
    </row>
    <row r="7871" spans="1:8">
      <c r="A7871" s="661">
        <v>38674</v>
      </c>
      <c r="B7871" s="668" t="s">
        <v>3931</v>
      </c>
      <c r="D7871" s="406" t="s">
        <v>18987</v>
      </c>
      <c r="E7871" s="657">
        <v>25.36</v>
      </c>
      <c r="H7871" s="400" t="s">
        <v>108</v>
      </c>
    </row>
    <row r="7872" spans="1:8">
      <c r="A7872" s="661">
        <v>38019</v>
      </c>
      <c r="B7872" s="668" t="s">
        <v>3932</v>
      </c>
      <c r="C7872" s="406" t="s">
        <v>108</v>
      </c>
      <c r="D7872" s="406" t="s">
        <v>18987</v>
      </c>
      <c r="E7872" s="657">
        <v>6.35</v>
      </c>
    </row>
    <row r="7873" spans="1:8">
      <c r="A7873" s="661">
        <v>38020</v>
      </c>
      <c r="B7873" s="668" t="s">
        <v>3933</v>
      </c>
      <c r="C7873" s="406" t="s">
        <v>108</v>
      </c>
      <c r="D7873" s="406" t="s">
        <v>18987</v>
      </c>
      <c r="E7873" s="657">
        <v>8.0399999999999991</v>
      </c>
    </row>
    <row r="7874" spans="1:8">
      <c r="A7874" s="661">
        <v>7094</v>
      </c>
      <c r="B7874" s="668" t="s">
        <v>3934</v>
      </c>
      <c r="C7874" s="406" t="s">
        <v>108</v>
      </c>
      <c r="D7874" s="406" t="s">
        <v>18987</v>
      </c>
      <c r="E7874" s="657">
        <v>5.94</v>
      </c>
    </row>
    <row r="7875" spans="1:8">
      <c r="A7875" s="661">
        <v>7117</v>
      </c>
      <c r="B7875" s="668" t="s">
        <v>3935</v>
      </c>
      <c r="C7875" s="406" t="s">
        <v>108</v>
      </c>
      <c r="D7875" s="406" t="s">
        <v>18987</v>
      </c>
      <c r="E7875" s="657">
        <v>11.66</v>
      </c>
    </row>
    <row r="7876" spans="1:8">
      <c r="A7876" s="661">
        <v>7116</v>
      </c>
      <c r="B7876" s="668" t="s">
        <v>3936</v>
      </c>
      <c r="D7876" s="406" t="s">
        <v>18987</v>
      </c>
      <c r="E7876" s="657">
        <v>1.93</v>
      </c>
      <c r="H7876" s="400" t="s">
        <v>108</v>
      </c>
    </row>
    <row r="7877" spans="1:8">
      <c r="A7877" s="661">
        <v>7118</v>
      </c>
      <c r="B7877" s="668" t="s">
        <v>3937</v>
      </c>
      <c r="C7877" s="406" t="s">
        <v>108</v>
      </c>
      <c r="D7877" s="406" t="s">
        <v>18987</v>
      </c>
      <c r="E7877" s="657">
        <v>15.33</v>
      </c>
    </row>
    <row r="7878" spans="1:8">
      <c r="A7878" s="661">
        <v>7098</v>
      </c>
      <c r="B7878" s="668" t="s">
        <v>3938</v>
      </c>
      <c r="C7878" s="406" t="s">
        <v>108</v>
      </c>
      <c r="D7878" s="406" t="s">
        <v>18987</v>
      </c>
      <c r="E7878" s="657">
        <v>1.93</v>
      </c>
    </row>
    <row r="7879" spans="1:8">
      <c r="A7879" s="661">
        <v>7110</v>
      </c>
      <c r="B7879" s="668" t="s">
        <v>3939</v>
      </c>
      <c r="C7879" s="406" t="s">
        <v>108</v>
      </c>
      <c r="D7879" s="406" t="s">
        <v>18987</v>
      </c>
      <c r="E7879" s="657">
        <v>27.7</v>
      </c>
    </row>
    <row r="7880" spans="1:8">
      <c r="A7880" s="661">
        <v>7123</v>
      </c>
      <c r="B7880" s="668" t="s">
        <v>3940</v>
      </c>
      <c r="C7880" s="406" t="s">
        <v>108</v>
      </c>
      <c r="D7880" s="406" t="s">
        <v>18987</v>
      </c>
      <c r="E7880" s="657">
        <v>2.56</v>
      </c>
    </row>
    <row r="7881" spans="1:8">
      <c r="A7881" s="661">
        <v>7121</v>
      </c>
      <c r="B7881" s="668" t="s">
        <v>21895</v>
      </c>
      <c r="D7881" s="406" t="s">
        <v>18987</v>
      </c>
      <c r="E7881" s="657">
        <v>6.2</v>
      </c>
      <c r="H7881" s="400" t="s">
        <v>108</v>
      </c>
    </row>
    <row r="7882" spans="1:8">
      <c r="A7882" s="661" t="s">
        <v>21896</v>
      </c>
    </row>
    <row r="7883" spans="1:8">
      <c r="A7883" s="661">
        <v>7137</v>
      </c>
      <c r="B7883" s="668" t="s">
        <v>21897</v>
      </c>
      <c r="D7883" s="406" t="s">
        <v>18987</v>
      </c>
      <c r="E7883" s="657">
        <v>6.79</v>
      </c>
      <c r="H7883" s="400" t="s">
        <v>108</v>
      </c>
    </row>
    <row r="7884" spans="1:8">
      <c r="A7884" s="661" t="s">
        <v>21896</v>
      </c>
    </row>
    <row r="7885" spans="1:8">
      <c r="A7885" s="661">
        <v>7122</v>
      </c>
      <c r="B7885" s="668" t="s">
        <v>21898</v>
      </c>
      <c r="D7885" s="406" t="s">
        <v>18987</v>
      </c>
      <c r="E7885" s="657">
        <v>6.99</v>
      </c>
      <c r="H7885" s="400" t="s">
        <v>108</v>
      </c>
    </row>
    <row r="7886" spans="1:8">
      <c r="A7886" s="661" t="s">
        <v>21896</v>
      </c>
    </row>
    <row r="7887" spans="1:8">
      <c r="A7887" s="661">
        <v>7114</v>
      </c>
      <c r="B7887" s="668" t="s">
        <v>21899</v>
      </c>
      <c r="D7887" s="406" t="s">
        <v>18987</v>
      </c>
      <c r="E7887" s="657">
        <v>11.67</v>
      </c>
      <c r="H7887" s="400" t="s">
        <v>108</v>
      </c>
    </row>
    <row r="7888" spans="1:8">
      <c r="A7888" s="661" t="s">
        <v>21896</v>
      </c>
    </row>
    <row r="7889" spans="1:8">
      <c r="A7889" s="661">
        <v>7109</v>
      </c>
      <c r="B7889" s="668" t="s">
        <v>21900</v>
      </c>
      <c r="D7889" s="406" t="s">
        <v>18987</v>
      </c>
      <c r="E7889" s="657">
        <v>1.66</v>
      </c>
      <c r="H7889" s="400" t="s">
        <v>108</v>
      </c>
    </row>
    <row r="7890" spans="1:8">
      <c r="A7890" s="661" t="s">
        <v>21901</v>
      </c>
    </row>
    <row r="7891" spans="1:8">
      <c r="A7891" s="661">
        <v>7135</v>
      </c>
      <c r="B7891" s="668" t="s">
        <v>21902</v>
      </c>
      <c r="D7891" s="406" t="s">
        <v>18987</v>
      </c>
      <c r="E7891" s="657">
        <v>2.63</v>
      </c>
      <c r="H7891" s="400" t="s">
        <v>108</v>
      </c>
    </row>
    <row r="7892" spans="1:8">
      <c r="A7892" s="661" t="s">
        <v>21901</v>
      </c>
    </row>
    <row r="7893" spans="1:8">
      <c r="A7893" s="661">
        <v>37947</v>
      </c>
      <c r="B7893" s="668" t="s">
        <v>21903</v>
      </c>
      <c r="D7893" s="406" t="s">
        <v>18987</v>
      </c>
      <c r="E7893" s="657">
        <v>2.56</v>
      </c>
      <c r="H7893" s="400" t="s">
        <v>108</v>
      </c>
    </row>
    <row r="7894" spans="1:8">
      <c r="A7894" s="661" t="s">
        <v>21901</v>
      </c>
    </row>
    <row r="7895" spans="1:8">
      <c r="A7895" s="661">
        <v>7103</v>
      </c>
      <c r="B7895" s="668" t="s">
        <v>21904</v>
      </c>
      <c r="D7895" s="406" t="s">
        <v>18987</v>
      </c>
      <c r="E7895" s="657">
        <v>11.67</v>
      </c>
      <c r="H7895" s="400" t="s">
        <v>108</v>
      </c>
    </row>
    <row r="7896" spans="1:8">
      <c r="A7896" s="661" t="s">
        <v>21901</v>
      </c>
    </row>
    <row r="7897" spans="1:8">
      <c r="A7897" s="661">
        <v>7126</v>
      </c>
      <c r="B7897" s="668" t="s">
        <v>3941</v>
      </c>
      <c r="D7897" s="406" t="s">
        <v>18987</v>
      </c>
      <c r="E7897" s="657">
        <v>12.26</v>
      </c>
      <c r="F7897" s="400" t="s">
        <v>108</v>
      </c>
    </row>
    <row r="7898" spans="1:8">
      <c r="A7898" s="661" t="s">
        <v>19024</v>
      </c>
    </row>
    <row r="7899" spans="1:8">
      <c r="A7899" s="661" t="s">
        <v>19067</v>
      </c>
      <c r="H7899" s="400" t="s">
        <v>19068</v>
      </c>
    </row>
    <row r="7900" spans="1:8">
      <c r="A7900" s="661" t="s">
        <v>19069</v>
      </c>
    </row>
    <row r="7901" spans="1:8">
      <c r="A7901" s="661" t="s">
        <v>19070</v>
      </c>
    </row>
    <row r="7902" spans="1:8">
      <c r="A7902" s="661" t="s">
        <v>19071</v>
      </c>
    </row>
    <row r="7903" spans="1:8">
      <c r="A7903" s="661" t="s">
        <v>19072</v>
      </c>
    </row>
    <row r="7904" spans="1:8">
      <c r="A7904" s="661" t="s">
        <v>19073</v>
      </c>
    </row>
    <row r="7905" spans="1:8">
      <c r="A7905" s="661" t="s">
        <v>19074</v>
      </c>
      <c r="C7905" s="406" t="s">
        <v>19115</v>
      </c>
    </row>
    <row r="7906" spans="1:8">
      <c r="A7906" s="661" t="s">
        <v>19075</v>
      </c>
      <c r="D7906" s="406" t="s">
        <v>19077</v>
      </c>
      <c r="F7906" s="400" t="s">
        <v>19078</v>
      </c>
      <c r="H7906" s="400" t="s">
        <v>19076</v>
      </c>
    </row>
    <row r="7907" spans="1:8">
      <c r="A7907" s="661" t="s">
        <v>19079</v>
      </c>
      <c r="B7907" s="668" t="s">
        <v>19080</v>
      </c>
      <c r="D7907" s="406" t="s">
        <v>19081</v>
      </c>
      <c r="E7907" s="657" t="s">
        <v>19082</v>
      </c>
    </row>
    <row r="7908" spans="1:8">
      <c r="D7908" s="406" t="s">
        <v>19083</v>
      </c>
      <c r="E7908" s="657" t="s">
        <v>19084</v>
      </c>
    </row>
    <row r="7909" spans="1:8">
      <c r="A7909" s="661">
        <v>7091</v>
      </c>
      <c r="B7909" s="668" t="s">
        <v>3942</v>
      </c>
      <c r="D7909" s="406" t="s">
        <v>18987</v>
      </c>
      <c r="E7909" s="657">
        <v>10.52</v>
      </c>
      <c r="F7909" s="400" t="s">
        <v>108</v>
      </c>
    </row>
    <row r="7910" spans="1:8">
      <c r="A7910" s="661">
        <v>11655</v>
      </c>
      <c r="B7910" s="668" t="s">
        <v>3943</v>
      </c>
      <c r="D7910" s="406" t="s">
        <v>18987</v>
      </c>
      <c r="E7910" s="657">
        <v>9.41</v>
      </c>
      <c r="F7910" s="400" t="s">
        <v>108</v>
      </c>
    </row>
    <row r="7911" spans="1:8">
      <c r="A7911" s="661">
        <v>11656</v>
      </c>
      <c r="B7911" s="668" t="s">
        <v>3944</v>
      </c>
      <c r="D7911" s="406" t="s">
        <v>18987</v>
      </c>
      <c r="E7911" s="657">
        <v>9.69</v>
      </c>
      <c r="F7911" s="400" t="s">
        <v>108</v>
      </c>
    </row>
    <row r="7912" spans="1:8">
      <c r="A7912" s="661">
        <v>37948</v>
      </c>
      <c r="B7912" s="668" t="s">
        <v>3945</v>
      </c>
      <c r="D7912" s="406" t="s">
        <v>18987</v>
      </c>
      <c r="E7912" s="657">
        <v>2.09</v>
      </c>
      <c r="F7912" s="400" t="s">
        <v>108</v>
      </c>
    </row>
    <row r="7913" spans="1:8">
      <c r="A7913" s="661">
        <v>7097</v>
      </c>
      <c r="B7913" s="668" t="s">
        <v>3946</v>
      </c>
      <c r="D7913" s="406" t="s">
        <v>18987</v>
      </c>
      <c r="E7913" s="657">
        <v>4.67</v>
      </c>
      <c r="F7913" s="400" t="s">
        <v>108</v>
      </c>
    </row>
    <row r="7914" spans="1:8">
      <c r="A7914" s="661">
        <v>11657</v>
      </c>
      <c r="B7914" s="668" t="s">
        <v>3947</v>
      </c>
      <c r="D7914" s="406" t="s">
        <v>18987</v>
      </c>
      <c r="E7914" s="657">
        <v>8.17</v>
      </c>
      <c r="F7914" s="400" t="s">
        <v>108</v>
      </c>
    </row>
    <row r="7915" spans="1:8">
      <c r="A7915" s="661">
        <v>11658</v>
      </c>
      <c r="B7915" s="668" t="s">
        <v>3948</v>
      </c>
      <c r="D7915" s="406" t="s">
        <v>18987</v>
      </c>
      <c r="E7915" s="657">
        <v>9.24</v>
      </c>
      <c r="F7915" s="400" t="s">
        <v>108</v>
      </c>
    </row>
    <row r="7916" spans="1:8">
      <c r="A7916" s="661">
        <v>7146</v>
      </c>
      <c r="B7916" s="668" t="s">
        <v>3949</v>
      </c>
      <c r="D7916" s="406" t="s">
        <v>18987</v>
      </c>
      <c r="E7916" s="657">
        <v>105.48</v>
      </c>
      <c r="F7916" s="400" t="s">
        <v>108</v>
      </c>
    </row>
    <row r="7917" spans="1:8">
      <c r="A7917" s="661">
        <v>7138</v>
      </c>
      <c r="B7917" s="668" t="s">
        <v>3950</v>
      </c>
      <c r="D7917" s="406" t="s">
        <v>18987</v>
      </c>
      <c r="E7917" s="657">
        <v>0.65</v>
      </c>
      <c r="F7917" s="400" t="s">
        <v>108</v>
      </c>
    </row>
    <row r="7918" spans="1:8">
      <c r="A7918" s="661">
        <v>7139</v>
      </c>
      <c r="B7918" s="668" t="s">
        <v>3951</v>
      </c>
      <c r="D7918" s="406" t="s">
        <v>18987</v>
      </c>
      <c r="E7918" s="657">
        <v>0.9</v>
      </c>
      <c r="F7918" s="400" t="s">
        <v>108</v>
      </c>
    </row>
    <row r="7919" spans="1:8">
      <c r="A7919" s="661">
        <v>7140</v>
      </c>
      <c r="B7919" s="668" t="s">
        <v>3952</v>
      </c>
      <c r="D7919" s="406" t="s">
        <v>18987</v>
      </c>
      <c r="E7919" s="657">
        <v>2.2400000000000002</v>
      </c>
      <c r="F7919" s="400" t="s">
        <v>108</v>
      </c>
    </row>
    <row r="7920" spans="1:8">
      <c r="A7920" s="661">
        <v>7141</v>
      </c>
      <c r="B7920" s="668" t="s">
        <v>3953</v>
      </c>
      <c r="D7920" s="406" t="s">
        <v>18987</v>
      </c>
      <c r="E7920" s="657">
        <v>5.78</v>
      </c>
      <c r="F7920" s="400" t="s">
        <v>108</v>
      </c>
    </row>
    <row r="7921" spans="1:6">
      <c r="A7921" s="661">
        <v>7143</v>
      </c>
      <c r="B7921" s="668" t="s">
        <v>3954</v>
      </c>
      <c r="D7921" s="406" t="s">
        <v>18987</v>
      </c>
      <c r="E7921" s="657">
        <v>18.75</v>
      </c>
      <c r="F7921" s="400" t="s">
        <v>108</v>
      </c>
    </row>
    <row r="7922" spans="1:6">
      <c r="A7922" s="661">
        <v>7144</v>
      </c>
      <c r="B7922" s="668" t="s">
        <v>3955</v>
      </c>
      <c r="D7922" s="406" t="s">
        <v>18987</v>
      </c>
      <c r="E7922" s="657">
        <v>35.950000000000003</v>
      </c>
      <c r="F7922" s="400" t="s">
        <v>108</v>
      </c>
    </row>
    <row r="7923" spans="1:6">
      <c r="A7923" s="661">
        <v>7145</v>
      </c>
      <c r="B7923" s="668" t="s">
        <v>3956</v>
      </c>
      <c r="D7923" s="406" t="s">
        <v>18987</v>
      </c>
      <c r="E7923" s="657">
        <v>56.39</v>
      </c>
      <c r="F7923" s="400" t="s">
        <v>108</v>
      </c>
    </row>
    <row r="7924" spans="1:6">
      <c r="A7924" s="661">
        <v>7142</v>
      </c>
      <c r="B7924" s="668" t="s">
        <v>3957</v>
      </c>
      <c r="D7924" s="406" t="s">
        <v>18987</v>
      </c>
      <c r="E7924" s="657">
        <v>6.54</v>
      </c>
      <c r="F7924" s="400" t="s">
        <v>108</v>
      </c>
    </row>
    <row r="7925" spans="1:6">
      <c r="A7925" s="661">
        <v>20174</v>
      </c>
      <c r="B7925" s="668" t="s">
        <v>3958</v>
      </c>
      <c r="C7925" s="406" t="s">
        <v>108</v>
      </c>
      <c r="D7925" s="406" t="s">
        <v>18987</v>
      </c>
      <c r="E7925" s="657">
        <v>45.37</v>
      </c>
    </row>
    <row r="7926" spans="1:6">
      <c r="A7926" s="661">
        <v>20175</v>
      </c>
      <c r="B7926" s="668" t="s">
        <v>3959</v>
      </c>
      <c r="C7926" s="406" t="s">
        <v>108</v>
      </c>
      <c r="D7926" s="406" t="s">
        <v>18987</v>
      </c>
      <c r="E7926" s="657">
        <v>102.29</v>
      </c>
    </row>
    <row r="7927" spans="1:6">
      <c r="A7927" s="661">
        <v>7049</v>
      </c>
      <c r="B7927" s="668" t="s">
        <v>3960</v>
      </c>
      <c r="D7927" s="406" t="s">
        <v>18987</v>
      </c>
      <c r="E7927" s="657">
        <v>77.52</v>
      </c>
      <c r="F7927" s="400" t="s">
        <v>108</v>
      </c>
    </row>
    <row r="7928" spans="1:6">
      <c r="A7928" s="661">
        <v>7048</v>
      </c>
      <c r="B7928" s="668" t="s">
        <v>3961</v>
      </c>
      <c r="D7928" s="406" t="s">
        <v>18991</v>
      </c>
      <c r="E7928" s="657">
        <v>16.399999999999999</v>
      </c>
      <c r="F7928" s="400" t="s">
        <v>108</v>
      </c>
    </row>
    <row r="7929" spans="1:6">
      <c r="A7929" s="661">
        <v>7088</v>
      </c>
      <c r="B7929" s="668" t="s">
        <v>3962</v>
      </c>
      <c r="D7929" s="406" t="s">
        <v>18987</v>
      </c>
      <c r="E7929" s="657">
        <v>40.08</v>
      </c>
      <c r="F7929" s="400" t="s">
        <v>108</v>
      </c>
    </row>
    <row r="7930" spans="1:6">
      <c r="A7930" s="661">
        <v>20179</v>
      </c>
      <c r="B7930" s="668" t="s">
        <v>3963</v>
      </c>
      <c r="C7930" s="406" t="s">
        <v>108</v>
      </c>
      <c r="D7930" s="406" t="s">
        <v>18991</v>
      </c>
      <c r="E7930" s="657">
        <v>45.9</v>
      </c>
    </row>
    <row r="7931" spans="1:6">
      <c r="A7931" s="661">
        <v>20178</v>
      </c>
      <c r="B7931" s="668" t="s">
        <v>3964</v>
      </c>
      <c r="C7931" s="406" t="s">
        <v>108</v>
      </c>
      <c r="D7931" s="406" t="s">
        <v>18987</v>
      </c>
      <c r="E7931" s="657">
        <v>33.340000000000003</v>
      </c>
    </row>
    <row r="7932" spans="1:6">
      <c r="A7932" s="661">
        <v>20180</v>
      </c>
      <c r="B7932" s="668" t="s">
        <v>3965</v>
      </c>
      <c r="C7932" s="406" t="s">
        <v>108</v>
      </c>
      <c r="D7932" s="406" t="s">
        <v>18987</v>
      </c>
      <c r="E7932" s="657">
        <v>78.37</v>
      </c>
    </row>
    <row r="7933" spans="1:6">
      <c r="A7933" s="661">
        <v>20181</v>
      </c>
      <c r="B7933" s="668" t="s">
        <v>3966</v>
      </c>
      <c r="C7933" s="406" t="s">
        <v>108</v>
      </c>
      <c r="D7933" s="406" t="s">
        <v>18987</v>
      </c>
      <c r="E7933" s="657">
        <v>115.5</v>
      </c>
    </row>
    <row r="7934" spans="1:6">
      <c r="A7934" s="661">
        <v>38419</v>
      </c>
      <c r="B7934" s="668" t="s">
        <v>3967</v>
      </c>
      <c r="C7934" s="406" t="s">
        <v>108</v>
      </c>
      <c r="D7934" s="406" t="s">
        <v>18987</v>
      </c>
      <c r="E7934" s="657">
        <v>7.88</v>
      </c>
    </row>
    <row r="7935" spans="1:6">
      <c r="A7935" s="661">
        <v>38420</v>
      </c>
      <c r="B7935" s="668" t="s">
        <v>3968</v>
      </c>
      <c r="C7935" s="406" t="s">
        <v>108</v>
      </c>
      <c r="D7935" s="406" t="s">
        <v>18987</v>
      </c>
      <c r="E7935" s="657">
        <v>17.73</v>
      </c>
    </row>
    <row r="7936" spans="1:6">
      <c r="A7936" s="661">
        <v>20177</v>
      </c>
      <c r="B7936" s="668" t="s">
        <v>3969</v>
      </c>
      <c r="C7936" s="406" t="s">
        <v>108</v>
      </c>
      <c r="D7936" s="406" t="s">
        <v>18987</v>
      </c>
      <c r="E7936" s="657">
        <v>26.38</v>
      </c>
    </row>
    <row r="7937" spans="1:8">
      <c r="A7937" s="661">
        <v>7082</v>
      </c>
      <c r="B7937" s="668" t="s">
        <v>3970</v>
      </c>
      <c r="D7937" s="406" t="s">
        <v>18987</v>
      </c>
      <c r="E7937" s="657">
        <v>163.58000000000001</v>
      </c>
      <c r="H7937" s="400" t="s">
        <v>108</v>
      </c>
    </row>
    <row r="7938" spans="1:8">
      <c r="A7938" s="661">
        <v>7069</v>
      </c>
      <c r="B7938" s="668" t="s">
        <v>3971</v>
      </c>
      <c r="D7938" s="406" t="s">
        <v>18987</v>
      </c>
      <c r="E7938" s="657">
        <v>401.76</v>
      </c>
      <c r="H7938" s="400" t="s">
        <v>108</v>
      </c>
    </row>
    <row r="7939" spans="1:8">
      <c r="A7939" s="661">
        <v>7070</v>
      </c>
      <c r="B7939" s="668" t="s">
        <v>3972</v>
      </c>
      <c r="D7939" s="406" t="s">
        <v>18987</v>
      </c>
      <c r="E7939" s="657">
        <v>600.79</v>
      </c>
      <c r="H7939" s="400" t="s">
        <v>108</v>
      </c>
    </row>
    <row r="7940" spans="1:8">
      <c r="A7940" s="661">
        <v>7060</v>
      </c>
      <c r="B7940" s="668" t="s">
        <v>3973</v>
      </c>
      <c r="D7940" s="406" t="s">
        <v>18987</v>
      </c>
      <c r="E7940" s="657">
        <v>1727.01</v>
      </c>
      <c r="H7940" s="400" t="s">
        <v>108</v>
      </c>
    </row>
    <row r="7941" spans="1:8">
      <c r="A7941" s="661">
        <v>7061</v>
      </c>
      <c r="B7941" s="668" t="s">
        <v>3974</v>
      </c>
      <c r="D7941" s="406" t="s">
        <v>18987</v>
      </c>
      <c r="E7941" s="657">
        <v>2149.58</v>
      </c>
      <c r="H7941" s="400" t="s">
        <v>108</v>
      </c>
    </row>
    <row r="7942" spans="1:8">
      <c r="A7942" s="661">
        <v>7065</v>
      </c>
      <c r="B7942" s="668" t="s">
        <v>3975</v>
      </c>
      <c r="D7942" s="406" t="s">
        <v>18987</v>
      </c>
      <c r="E7942" s="657">
        <v>3914.47</v>
      </c>
      <c r="H7942" s="400" t="s">
        <v>108</v>
      </c>
    </row>
    <row r="7943" spans="1:8">
      <c r="A7943" s="661">
        <v>20172</v>
      </c>
      <c r="B7943" s="668" t="s">
        <v>3976</v>
      </c>
      <c r="D7943" s="406" t="s">
        <v>18987</v>
      </c>
      <c r="E7943" s="657">
        <v>42.96</v>
      </c>
      <c r="H7943" s="400" t="s">
        <v>108</v>
      </c>
    </row>
    <row r="7944" spans="1:8">
      <c r="A7944" s="661">
        <v>7153</v>
      </c>
      <c r="B7944" s="668" t="s">
        <v>21905</v>
      </c>
      <c r="C7944" s="406" t="s">
        <v>90</v>
      </c>
      <c r="D7944" s="406" t="s">
        <v>18987</v>
      </c>
      <c r="E7944" s="657">
        <v>21.06</v>
      </c>
    </row>
    <row r="7945" spans="1:8">
      <c r="A7945" s="661">
        <v>41089</v>
      </c>
      <c r="B7945" s="668" t="s">
        <v>21906</v>
      </c>
      <c r="D7945" s="406" t="s">
        <v>18987</v>
      </c>
      <c r="E7945" s="657">
        <v>3713.06</v>
      </c>
      <c r="F7945" s="400" t="s">
        <v>1476</v>
      </c>
    </row>
    <row r="7946" spans="1:8">
      <c r="A7946" s="661">
        <v>6175</v>
      </c>
      <c r="B7946" s="668" t="s">
        <v>21907</v>
      </c>
      <c r="D7946" s="406" t="s">
        <v>18987</v>
      </c>
      <c r="E7946" s="657">
        <v>25.3</v>
      </c>
    </row>
    <row r="7947" spans="1:8">
      <c r="A7947" s="661">
        <v>41092</v>
      </c>
      <c r="B7947" s="668" t="s">
        <v>21908</v>
      </c>
      <c r="C7947" s="406" t="s">
        <v>1476</v>
      </c>
      <c r="D7947" s="406" t="s">
        <v>18987</v>
      </c>
      <c r="E7947" s="657">
        <v>4460.34</v>
      </c>
    </row>
    <row r="7948" spans="1:8">
      <c r="A7948" s="661">
        <v>37712</v>
      </c>
      <c r="B7948" s="668" t="s">
        <v>21909</v>
      </c>
      <c r="D7948" s="406" t="s">
        <v>18987</v>
      </c>
      <c r="E7948" s="657">
        <v>29.59</v>
      </c>
      <c r="H7948" s="400" t="s">
        <v>112</v>
      </c>
    </row>
    <row r="7949" spans="1:8">
      <c r="A7949" s="661" t="s">
        <v>21910</v>
      </c>
    </row>
    <row r="7950" spans="1:8">
      <c r="A7950" s="661">
        <v>34547</v>
      </c>
      <c r="B7950" s="668" t="s">
        <v>21911</v>
      </c>
      <c r="D7950" s="406" t="s">
        <v>18987</v>
      </c>
      <c r="E7950" s="657">
        <v>1.87</v>
      </c>
      <c r="H7950" s="400" t="s">
        <v>121</v>
      </c>
    </row>
    <row r="7951" spans="1:8">
      <c r="A7951" s="661" t="s">
        <v>21912</v>
      </c>
    </row>
    <row r="7952" spans="1:8">
      <c r="A7952" s="661">
        <v>34548</v>
      </c>
      <c r="B7952" s="668" t="s">
        <v>21911</v>
      </c>
      <c r="D7952" s="406" t="s">
        <v>18987</v>
      </c>
      <c r="E7952" s="657">
        <v>1.82</v>
      </c>
      <c r="H7952" s="400" t="s">
        <v>121</v>
      </c>
    </row>
    <row r="7953" spans="1:8">
      <c r="A7953" s="661" t="s">
        <v>21913</v>
      </c>
    </row>
    <row r="7954" spans="1:8">
      <c r="A7954" s="661">
        <v>37411</v>
      </c>
      <c r="B7954" s="668" t="s">
        <v>21914</v>
      </c>
      <c r="D7954" s="406" t="s">
        <v>18987</v>
      </c>
      <c r="E7954" s="657">
        <v>9.17</v>
      </c>
      <c r="H7954" s="400" t="s">
        <v>112</v>
      </c>
    </row>
    <row r="7955" spans="1:8">
      <c r="A7955" s="661" t="s">
        <v>21915</v>
      </c>
    </row>
    <row r="7956" spans="1:8">
      <c r="A7956" s="661">
        <v>34558</v>
      </c>
      <c r="B7956" s="668" t="s">
        <v>21916</v>
      </c>
      <c r="D7956" s="406" t="s">
        <v>18987</v>
      </c>
      <c r="E7956" s="657">
        <v>1.22</v>
      </c>
      <c r="H7956" s="400" t="s">
        <v>121</v>
      </c>
    </row>
    <row r="7957" spans="1:8">
      <c r="A7957" s="661" t="s">
        <v>19024</v>
      </c>
    </row>
    <row r="7958" spans="1:8">
      <c r="A7958" s="661" t="s">
        <v>19067</v>
      </c>
      <c r="H7958" s="400" t="s">
        <v>19068</v>
      </c>
    </row>
    <row r="7959" spans="1:8">
      <c r="A7959" s="661" t="s">
        <v>19069</v>
      </c>
    </row>
    <row r="7960" spans="1:8">
      <c r="A7960" s="661" t="s">
        <v>19070</v>
      </c>
    </row>
    <row r="7961" spans="1:8">
      <c r="A7961" s="661" t="s">
        <v>19071</v>
      </c>
    </row>
    <row r="7962" spans="1:8">
      <c r="A7962" s="661" t="s">
        <v>19072</v>
      </c>
    </row>
    <row r="7963" spans="1:8">
      <c r="A7963" s="661" t="s">
        <v>19073</v>
      </c>
    </row>
    <row r="7964" spans="1:8">
      <c r="A7964" s="661" t="s">
        <v>19074</v>
      </c>
      <c r="C7964" s="406" t="s">
        <v>19115</v>
      </c>
    </row>
    <row r="7965" spans="1:8">
      <c r="A7965" s="661" t="s">
        <v>19075</v>
      </c>
      <c r="D7965" s="406" t="s">
        <v>19077</v>
      </c>
      <c r="F7965" s="400" t="s">
        <v>19078</v>
      </c>
      <c r="H7965" s="400" t="s">
        <v>19076</v>
      </c>
    </row>
    <row r="7966" spans="1:8">
      <c r="A7966" s="661" t="s">
        <v>19079</v>
      </c>
      <c r="B7966" s="668" t="s">
        <v>19080</v>
      </c>
      <c r="D7966" s="406" t="s">
        <v>19081</v>
      </c>
      <c r="E7966" s="657" t="s">
        <v>19082</v>
      </c>
    </row>
    <row r="7967" spans="1:8">
      <c r="D7967" s="406" t="s">
        <v>19083</v>
      </c>
      <c r="E7967" s="657" t="s">
        <v>19084</v>
      </c>
    </row>
    <row r="7968" spans="1:8">
      <c r="A7968" s="661" t="s">
        <v>21917</v>
      </c>
    </row>
    <row r="7969" spans="1:8">
      <c r="A7969" s="661">
        <v>34550</v>
      </c>
      <c r="B7969" s="668" t="s">
        <v>21916</v>
      </c>
      <c r="D7969" s="406" t="s">
        <v>18987</v>
      </c>
      <c r="E7969" s="657">
        <v>0.65</v>
      </c>
      <c r="H7969" s="400" t="s">
        <v>121</v>
      </c>
    </row>
    <row r="7970" spans="1:8">
      <c r="A7970" s="661" t="s">
        <v>21918</v>
      </c>
    </row>
    <row r="7971" spans="1:8">
      <c r="A7971" s="661">
        <v>34557</v>
      </c>
      <c r="B7971" s="668" t="s">
        <v>21916</v>
      </c>
      <c r="D7971" s="406" t="s">
        <v>18987</v>
      </c>
      <c r="E7971" s="657">
        <v>1.1499999999999999</v>
      </c>
      <c r="H7971" s="400" t="s">
        <v>121</v>
      </c>
    </row>
    <row r="7972" spans="1:8">
      <c r="A7972" s="661" t="s">
        <v>21919</v>
      </c>
    </row>
    <row r="7973" spans="1:8">
      <c r="A7973" s="661">
        <v>7155</v>
      </c>
      <c r="B7973" s="668" t="s">
        <v>21920</v>
      </c>
      <c r="D7973" s="406" t="s">
        <v>18987</v>
      </c>
      <c r="E7973" s="657">
        <v>10.57</v>
      </c>
      <c r="H7973" s="400" t="s">
        <v>112</v>
      </c>
    </row>
    <row r="7974" spans="1:8">
      <c r="A7974" s="661" t="s">
        <v>21921</v>
      </c>
    </row>
    <row r="7975" spans="1:8">
      <c r="A7975" s="661">
        <v>7154</v>
      </c>
      <c r="B7975" s="668" t="s">
        <v>21920</v>
      </c>
      <c r="D7975" s="406" t="s">
        <v>18987</v>
      </c>
      <c r="E7975" s="657">
        <v>4.75</v>
      </c>
      <c r="H7975" s="400" t="s">
        <v>118</v>
      </c>
    </row>
    <row r="7976" spans="1:8">
      <c r="A7976" s="661" t="s">
        <v>21922</v>
      </c>
    </row>
    <row r="7977" spans="1:8">
      <c r="A7977" s="661">
        <v>10915</v>
      </c>
      <c r="B7977" s="668" t="s">
        <v>21923</v>
      </c>
      <c r="D7977" s="406" t="s">
        <v>18987</v>
      </c>
      <c r="E7977" s="657">
        <v>4.9400000000000004</v>
      </c>
      <c r="H7977" s="400" t="s">
        <v>118</v>
      </c>
    </row>
    <row r="7978" spans="1:8">
      <c r="A7978" s="661" t="s">
        <v>21924</v>
      </c>
    </row>
    <row r="7979" spans="1:8">
      <c r="A7979" s="661">
        <v>10917</v>
      </c>
      <c r="B7979" s="668" t="s">
        <v>21923</v>
      </c>
      <c r="D7979" s="406" t="s">
        <v>18987</v>
      </c>
      <c r="E7979" s="657">
        <v>4.79</v>
      </c>
      <c r="H7979" s="400" t="s">
        <v>112</v>
      </c>
    </row>
    <row r="7980" spans="1:8">
      <c r="A7980" s="661" t="s">
        <v>21925</v>
      </c>
    </row>
    <row r="7981" spans="1:8">
      <c r="A7981" s="661">
        <v>21141</v>
      </c>
      <c r="B7981" s="668" t="s">
        <v>21926</v>
      </c>
      <c r="D7981" s="406" t="s">
        <v>18987</v>
      </c>
      <c r="E7981" s="657">
        <v>7.1</v>
      </c>
      <c r="H7981" s="400" t="s">
        <v>112</v>
      </c>
    </row>
    <row r="7982" spans="1:8">
      <c r="A7982" s="661" t="s">
        <v>21927</v>
      </c>
    </row>
    <row r="7983" spans="1:8">
      <c r="A7983" s="661">
        <v>10916</v>
      </c>
      <c r="B7983" s="668" t="s">
        <v>21926</v>
      </c>
      <c r="D7983" s="406" t="s">
        <v>18987</v>
      </c>
      <c r="E7983" s="657">
        <v>4.8</v>
      </c>
      <c r="H7983" s="400" t="s">
        <v>118</v>
      </c>
    </row>
    <row r="7984" spans="1:8">
      <c r="A7984" s="661" t="s">
        <v>21928</v>
      </c>
    </row>
    <row r="7985" spans="1:8">
      <c r="A7985" s="661">
        <v>39508</v>
      </c>
      <c r="B7985" s="668" t="s">
        <v>21929</v>
      </c>
      <c r="D7985" s="406" t="s">
        <v>18987</v>
      </c>
      <c r="E7985" s="657">
        <v>8.44</v>
      </c>
      <c r="H7985" s="400" t="s">
        <v>112</v>
      </c>
    </row>
    <row r="7986" spans="1:8">
      <c r="A7986" s="661" t="s">
        <v>21930</v>
      </c>
    </row>
    <row r="7987" spans="1:8">
      <c r="A7987" s="661">
        <v>39507</v>
      </c>
      <c r="B7987" s="668" t="s">
        <v>21931</v>
      </c>
      <c r="D7987" s="406" t="s">
        <v>18987</v>
      </c>
      <c r="E7987" s="657">
        <v>8.26</v>
      </c>
      <c r="H7987" s="400" t="s">
        <v>112</v>
      </c>
    </row>
    <row r="7988" spans="1:8">
      <c r="A7988" s="661" t="s">
        <v>21932</v>
      </c>
    </row>
    <row r="7989" spans="1:8">
      <c r="A7989" s="661">
        <v>7156</v>
      </c>
      <c r="B7989" s="668" t="s">
        <v>21933</v>
      </c>
      <c r="D7989" s="406" t="s">
        <v>18991</v>
      </c>
      <c r="E7989" s="657">
        <v>14.29</v>
      </c>
      <c r="H7989" s="400" t="s">
        <v>112</v>
      </c>
    </row>
    <row r="7990" spans="1:8">
      <c r="A7990" s="661" t="s">
        <v>21932</v>
      </c>
    </row>
    <row r="7991" spans="1:8">
      <c r="A7991" s="661">
        <v>39509</v>
      </c>
      <c r="B7991" s="668" t="s">
        <v>21934</v>
      </c>
      <c r="D7991" s="406" t="s">
        <v>18987</v>
      </c>
      <c r="E7991" s="657">
        <v>6.65</v>
      </c>
      <c r="H7991" s="400" t="s">
        <v>112</v>
      </c>
    </row>
    <row r="7992" spans="1:8">
      <c r="A7992" s="661" t="s">
        <v>21930</v>
      </c>
    </row>
    <row r="7993" spans="1:8">
      <c r="A7993" s="661">
        <v>25988</v>
      </c>
      <c r="B7993" s="668" t="s">
        <v>3977</v>
      </c>
      <c r="D7993" s="406" t="s">
        <v>18987</v>
      </c>
      <c r="E7993" s="657">
        <v>7.18</v>
      </c>
    </row>
    <row r="7994" spans="1:8">
      <c r="A7994" s="661">
        <v>10928</v>
      </c>
      <c r="B7994" s="668" t="s">
        <v>21935</v>
      </c>
      <c r="D7994" s="406" t="s">
        <v>18987</v>
      </c>
      <c r="E7994" s="657">
        <v>8.64</v>
      </c>
      <c r="H7994" s="400" t="s">
        <v>112</v>
      </c>
    </row>
    <row r="7995" spans="1:8">
      <c r="A7995" s="661" t="s">
        <v>21936</v>
      </c>
    </row>
    <row r="7996" spans="1:8">
      <c r="A7996" s="661">
        <v>7167</v>
      </c>
      <c r="B7996" s="668" t="s">
        <v>21937</v>
      </c>
      <c r="D7996" s="406" t="s">
        <v>18987</v>
      </c>
      <c r="E7996" s="657">
        <v>11.8</v>
      </c>
      <c r="H7996" s="400" t="s">
        <v>112</v>
      </c>
    </row>
    <row r="7997" spans="1:8">
      <c r="A7997" s="661" t="s">
        <v>21936</v>
      </c>
    </row>
    <row r="7998" spans="1:8">
      <c r="A7998" s="661">
        <v>10933</v>
      </c>
      <c r="B7998" s="668" t="s">
        <v>21938</v>
      </c>
      <c r="D7998" s="406" t="s">
        <v>18987</v>
      </c>
      <c r="E7998" s="657">
        <v>10.55</v>
      </c>
      <c r="H7998" s="400" t="s">
        <v>112</v>
      </c>
    </row>
    <row r="7999" spans="1:8">
      <c r="A7999" s="661" t="s">
        <v>21939</v>
      </c>
    </row>
    <row r="8000" spans="1:8">
      <c r="A8000" s="661">
        <v>10927</v>
      </c>
      <c r="B8000" s="668" t="s">
        <v>21940</v>
      </c>
      <c r="D8000" s="406" t="s">
        <v>18987</v>
      </c>
      <c r="E8000" s="657">
        <v>12.74</v>
      </c>
      <c r="H8000" s="400" t="s">
        <v>112</v>
      </c>
    </row>
    <row r="8001" spans="1:8">
      <c r="A8001" s="661" t="s">
        <v>21936</v>
      </c>
    </row>
    <row r="8002" spans="1:8">
      <c r="A8002" s="661">
        <v>7158</v>
      </c>
      <c r="B8002" s="668" t="s">
        <v>21941</v>
      </c>
      <c r="D8002" s="406" t="s">
        <v>18991</v>
      </c>
      <c r="E8002" s="657">
        <v>17.78</v>
      </c>
      <c r="H8002" s="400" t="s">
        <v>112</v>
      </c>
    </row>
    <row r="8003" spans="1:8">
      <c r="A8003" s="661" t="s">
        <v>21936</v>
      </c>
    </row>
    <row r="8004" spans="1:8">
      <c r="A8004" s="661">
        <v>7162</v>
      </c>
      <c r="B8004" s="668" t="s">
        <v>21942</v>
      </c>
      <c r="D8004" s="406" t="s">
        <v>18987</v>
      </c>
      <c r="E8004" s="657">
        <v>26.73</v>
      </c>
      <c r="H8004" s="400" t="s">
        <v>112</v>
      </c>
    </row>
    <row r="8005" spans="1:8">
      <c r="A8005" s="661" t="s">
        <v>21936</v>
      </c>
    </row>
    <row r="8006" spans="1:8">
      <c r="A8006" s="661">
        <v>10932</v>
      </c>
      <c r="B8006" s="668" t="s">
        <v>21943</v>
      </c>
      <c r="D8006" s="406" t="s">
        <v>18987</v>
      </c>
      <c r="E8006" s="657">
        <v>47.34</v>
      </c>
      <c r="H8006" s="400" t="s">
        <v>112</v>
      </c>
    </row>
    <row r="8007" spans="1:8">
      <c r="A8007" s="661" t="s">
        <v>21936</v>
      </c>
    </row>
    <row r="8008" spans="1:8">
      <c r="A8008" s="661">
        <v>40706</v>
      </c>
      <c r="B8008" s="668" t="s">
        <v>21944</v>
      </c>
      <c r="D8008" s="406" t="s">
        <v>18987</v>
      </c>
      <c r="E8008" s="657">
        <v>28.38</v>
      </c>
      <c r="H8008" s="400" t="s">
        <v>112</v>
      </c>
    </row>
    <row r="8009" spans="1:8">
      <c r="A8009" s="661" t="s">
        <v>21945</v>
      </c>
    </row>
    <row r="8010" spans="1:8">
      <c r="A8010" s="661">
        <v>10937</v>
      </c>
      <c r="B8010" s="668" t="s">
        <v>21946</v>
      </c>
      <c r="D8010" s="406" t="s">
        <v>18987</v>
      </c>
      <c r="E8010" s="657">
        <v>18.600000000000001</v>
      </c>
      <c r="H8010" s="400" t="s">
        <v>112</v>
      </c>
    </row>
    <row r="8011" spans="1:8">
      <c r="A8011" s="661" t="s">
        <v>21947</v>
      </c>
    </row>
    <row r="8012" spans="1:8">
      <c r="A8012" s="661">
        <v>40707</v>
      </c>
      <c r="B8012" s="668" t="s">
        <v>21948</v>
      </c>
      <c r="D8012" s="406" t="s">
        <v>18987</v>
      </c>
      <c r="E8012" s="657">
        <v>56.41</v>
      </c>
      <c r="H8012" s="400" t="s">
        <v>112</v>
      </c>
    </row>
    <row r="8013" spans="1:8">
      <c r="A8013" s="661" t="s">
        <v>21949</v>
      </c>
    </row>
    <row r="8014" spans="1:8">
      <c r="A8014" s="661">
        <v>10935</v>
      </c>
      <c r="B8014" s="668" t="s">
        <v>21948</v>
      </c>
      <c r="D8014" s="406" t="s">
        <v>18987</v>
      </c>
      <c r="E8014" s="657">
        <v>24.5</v>
      </c>
      <c r="H8014" s="400" t="s">
        <v>112</v>
      </c>
    </row>
    <row r="8015" spans="1:8">
      <c r="A8015" s="661" t="s">
        <v>21950</v>
      </c>
    </row>
    <row r="8016" spans="1:8">
      <c r="A8016" s="661">
        <v>10931</v>
      </c>
      <c r="B8016" s="668" t="s">
        <v>3978</v>
      </c>
      <c r="D8016" s="406" t="s">
        <v>18987</v>
      </c>
      <c r="E8016" s="657">
        <v>7.89</v>
      </c>
      <c r="F8016" s="400" t="s">
        <v>112</v>
      </c>
    </row>
    <row r="8017" spans="1:8">
      <c r="A8017" s="661">
        <v>7164</v>
      </c>
      <c r="B8017" s="668" t="s">
        <v>3979</v>
      </c>
      <c r="D8017" s="406" t="s">
        <v>18987</v>
      </c>
      <c r="E8017" s="657">
        <v>22.09</v>
      </c>
      <c r="F8017" s="400" t="s">
        <v>112</v>
      </c>
    </row>
    <row r="8018" spans="1:8">
      <c r="A8018" s="661">
        <v>36887</v>
      </c>
      <c r="B8018" s="668" t="s">
        <v>3980</v>
      </c>
      <c r="D8018" s="406" t="s">
        <v>18987</v>
      </c>
      <c r="E8018" s="657">
        <v>11.18</v>
      </c>
      <c r="F8018" s="400" t="s">
        <v>112</v>
      </c>
    </row>
    <row r="8019" spans="1:8">
      <c r="A8019" s="661">
        <v>34614</v>
      </c>
      <c r="B8019" s="668" t="s">
        <v>21951</v>
      </c>
      <c r="D8019" s="406" t="s">
        <v>18987</v>
      </c>
      <c r="E8019" s="657">
        <v>437.54</v>
      </c>
      <c r="F8019" s="400" t="s">
        <v>108</v>
      </c>
    </row>
    <row r="8020" spans="1:8">
      <c r="A8020" s="661" t="s">
        <v>21952</v>
      </c>
    </row>
    <row r="8021" spans="1:8">
      <c r="A8021" s="661">
        <v>7161</v>
      </c>
      <c r="B8021" s="668" t="s">
        <v>3981</v>
      </c>
      <c r="C8021" s="406" t="s">
        <v>112</v>
      </c>
      <c r="D8021" s="406" t="s">
        <v>18987</v>
      </c>
      <c r="E8021" s="657">
        <v>3.35</v>
      </c>
    </row>
    <row r="8022" spans="1:8">
      <c r="A8022" s="661">
        <v>7170</v>
      </c>
      <c r="B8022" s="668" t="s">
        <v>21953</v>
      </c>
      <c r="D8022" s="406" t="s">
        <v>18991</v>
      </c>
      <c r="E8022" s="657">
        <v>1.59</v>
      </c>
      <c r="F8022" s="400" t="s">
        <v>112</v>
      </c>
    </row>
    <row r="8023" spans="1:8">
      <c r="A8023" s="661" t="s">
        <v>21954</v>
      </c>
    </row>
    <row r="8024" spans="1:8">
      <c r="A8024" s="661">
        <v>37524</v>
      </c>
      <c r="B8024" s="668" t="s">
        <v>21955</v>
      </c>
      <c r="D8024" s="406" t="s">
        <v>18987</v>
      </c>
      <c r="E8024" s="657">
        <v>1.52</v>
      </c>
      <c r="H8024" s="400" t="s">
        <v>121</v>
      </c>
    </row>
    <row r="8025" spans="1:8">
      <c r="A8025" s="661" t="s">
        <v>21956</v>
      </c>
    </row>
    <row r="8026" spans="1:8">
      <c r="A8026" s="661" t="s">
        <v>19024</v>
      </c>
    </row>
    <row r="8027" spans="1:8">
      <c r="A8027" s="661" t="s">
        <v>19067</v>
      </c>
      <c r="H8027" s="400" t="s">
        <v>19068</v>
      </c>
    </row>
    <row r="8028" spans="1:8">
      <c r="A8028" s="661" t="s">
        <v>19069</v>
      </c>
    </row>
    <row r="8029" spans="1:8">
      <c r="A8029" s="661" t="s">
        <v>19070</v>
      </c>
    </row>
    <row r="8030" spans="1:8">
      <c r="A8030" s="661" t="s">
        <v>19071</v>
      </c>
    </row>
    <row r="8031" spans="1:8">
      <c r="A8031" s="661" t="s">
        <v>19072</v>
      </c>
    </row>
    <row r="8032" spans="1:8">
      <c r="A8032" s="661" t="s">
        <v>19073</v>
      </c>
    </row>
    <row r="8033" spans="1:8">
      <c r="A8033" s="661" t="s">
        <v>19074</v>
      </c>
      <c r="C8033" s="406" t="s">
        <v>19115</v>
      </c>
    </row>
    <row r="8034" spans="1:8">
      <c r="A8034" s="661" t="s">
        <v>19075</v>
      </c>
      <c r="D8034" s="406" t="s">
        <v>19077</v>
      </c>
      <c r="F8034" s="400" t="s">
        <v>19078</v>
      </c>
      <c r="H8034" s="400" t="s">
        <v>19076</v>
      </c>
    </row>
    <row r="8035" spans="1:8">
      <c r="A8035" s="661" t="s">
        <v>19079</v>
      </c>
      <c r="B8035" s="668" t="s">
        <v>19080</v>
      </c>
      <c r="D8035" s="406" t="s">
        <v>19081</v>
      </c>
      <c r="E8035" s="657" t="s">
        <v>19082</v>
      </c>
    </row>
    <row r="8036" spans="1:8">
      <c r="D8036" s="406" t="s">
        <v>19083</v>
      </c>
      <c r="E8036" s="657" t="s">
        <v>19084</v>
      </c>
    </row>
    <row r="8037" spans="1:8">
      <c r="A8037" s="661">
        <v>37525</v>
      </c>
      <c r="B8037" s="668" t="s">
        <v>21957</v>
      </c>
      <c r="D8037" s="406" t="s">
        <v>18987</v>
      </c>
      <c r="E8037" s="657">
        <v>1.81</v>
      </c>
      <c r="F8037" s="400" t="s">
        <v>121</v>
      </c>
    </row>
    <row r="8038" spans="1:8">
      <c r="A8038" s="661" t="s">
        <v>21958</v>
      </c>
    </row>
    <row r="8039" spans="1:8">
      <c r="A8039" s="661">
        <v>10920</v>
      </c>
      <c r="B8039" s="668" t="s">
        <v>3982</v>
      </c>
      <c r="D8039" s="406" t="s">
        <v>18987</v>
      </c>
      <c r="E8039" s="657">
        <v>9.52</v>
      </c>
      <c r="F8039" s="400" t="s">
        <v>112</v>
      </c>
    </row>
    <row r="8040" spans="1:8">
      <c r="A8040" s="661">
        <v>7238</v>
      </c>
      <c r="B8040" s="668" t="s">
        <v>3983</v>
      </c>
      <c r="C8040" s="406" t="s">
        <v>112</v>
      </c>
      <c r="D8040" s="406" t="s">
        <v>18980</v>
      </c>
      <c r="E8040" s="657">
        <v>22.11</v>
      </c>
    </row>
    <row r="8041" spans="1:8">
      <c r="A8041" s="661">
        <v>7239</v>
      </c>
      <c r="B8041" s="668" t="s">
        <v>3984</v>
      </c>
      <c r="C8041" s="406" t="s">
        <v>112</v>
      </c>
      <c r="D8041" s="406" t="s">
        <v>18980</v>
      </c>
      <c r="E8041" s="657">
        <v>27.49</v>
      </c>
    </row>
    <row r="8042" spans="1:8">
      <c r="A8042" s="661">
        <v>7240</v>
      </c>
      <c r="B8042" s="668" t="s">
        <v>3985</v>
      </c>
      <c r="C8042" s="406" t="s">
        <v>112</v>
      </c>
      <c r="D8042" s="406" t="s">
        <v>18980</v>
      </c>
      <c r="E8042" s="657">
        <v>31.57</v>
      </c>
    </row>
    <row r="8043" spans="1:8">
      <c r="A8043" s="661">
        <v>36789</v>
      </c>
      <c r="B8043" s="668" t="s">
        <v>21959</v>
      </c>
      <c r="D8043" s="406" t="s">
        <v>18987</v>
      </c>
      <c r="E8043" s="657">
        <v>1.24</v>
      </c>
      <c r="H8043" s="400" t="s">
        <v>108</v>
      </c>
    </row>
    <row r="8044" spans="1:8">
      <c r="A8044" s="661" t="s">
        <v>21960</v>
      </c>
    </row>
    <row r="8045" spans="1:8">
      <c r="A8045" s="661">
        <v>7173</v>
      </c>
      <c r="B8045" s="668" t="s">
        <v>21961</v>
      </c>
      <c r="D8045" s="406" t="s">
        <v>18991</v>
      </c>
      <c r="E8045" s="657">
        <v>805</v>
      </c>
      <c r="H8045" s="400" t="s">
        <v>258</v>
      </c>
    </row>
    <row r="8046" spans="1:8">
      <c r="A8046" s="661" t="s">
        <v>21960</v>
      </c>
    </row>
    <row r="8047" spans="1:8">
      <c r="A8047" s="661">
        <v>7176</v>
      </c>
      <c r="B8047" s="668" t="s">
        <v>21961</v>
      </c>
      <c r="D8047" s="406" t="s">
        <v>18987</v>
      </c>
      <c r="E8047" s="657">
        <v>0.8</v>
      </c>
      <c r="H8047" s="400" t="s">
        <v>108</v>
      </c>
    </row>
    <row r="8048" spans="1:8">
      <c r="A8048" s="661" t="s">
        <v>21960</v>
      </c>
    </row>
    <row r="8049" spans="1:8">
      <c r="A8049" s="661">
        <v>7183</v>
      </c>
      <c r="B8049" s="668" t="s">
        <v>21962</v>
      </c>
      <c r="D8049" s="406" t="s">
        <v>18987</v>
      </c>
      <c r="E8049" s="657">
        <v>1.29</v>
      </c>
      <c r="H8049" s="400" t="s">
        <v>108</v>
      </c>
    </row>
    <row r="8050" spans="1:8">
      <c r="A8050" s="661" t="s">
        <v>21960</v>
      </c>
    </row>
    <row r="8051" spans="1:8">
      <c r="A8051" s="661">
        <v>7180</v>
      </c>
      <c r="B8051" s="668" t="s">
        <v>21963</v>
      </c>
      <c r="D8051" s="406" t="s">
        <v>18991</v>
      </c>
      <c r="E8051" s="657">
        <v>1.6</v>
      </c>
      <c r="H8051" s="400" t="s">
        <v>108</v>
      </c>
    </row>
    <row r="8052" spans="1:8">
      <c r="A8052" s="661" t="s">
        <v>21960</v>
      </c>
    </row>
    <row r="8053" spans="1:8">
      <c r="A8053" s="661">
        <v>11088</v>
      </c>
      <c r="B8053" s="668" t="s">
        <v>3986</v>
      </c>
      <c r="D8053" s="406" t="s">
        <v>18987</v>
      </c>
      <c r="E8053" s="657">
        <v>0.72</v>
      </c>
      <c r="H8053" s="400" t="s">
        <v>108</v>
      </c>
    </row>
    <row r="8054" spans="1:8">
      <c r="A8054" s="661">
        <v>36788</v>
      </c>
      <c r="B8054" s="668" t="s">
        <v>21964</v>
      </c>
      <c r="D8054" s="406" t="s">
        <v>18987</v>
      </c>
      <c r="E8054" s="657">
        <v>0.82</v>
      </c>
      <c r="H8054" s="400" t="s">
        <v>108</v>
      </c>
    </row>
    <row r="8055" spans="1:8">
      <c r="A8055" s="661" t="s">
        <v>21960</v>
      </c>
    </row>
    <row r="8056" spans="1:8">
      <c r="A8056" s="661">
        <v>7175</v>
      </c>
      <c r="B8056" s="668" t="s">
        <v>21965</v>
      </c>
      <c r="D8056" s="406" t="s">
        <v>18987</v>
      </c>
      <c r="E8056" s="657">
        <v>0.91</v>
      </c>
      <c r="F8056" s="400" t="s">
        <v>108</v>
      </c>
    </row>
    <row r="8057" spans="1:8">
      <c r="A8057" s="661" t="s">
        <v>21960</v>
      </c>
    </row>
    <row r="8058" spans="1:8">
      <c r="A8058" s="661">
        <v>25007</v>
      </c>
      <c r="B8058" s="668" t="s">
        <v>3987</v>
      </c>
      <c r="D8058" s="406" t="s">
        <v>18991</v>
      </c>
      <c r="E8058" s="657">
        <v>19.93</v>
      </c>
      <c r="F8058" s="400" t="s">
        <v>112</v>
      </c>
    </row>
    <row r="8059" spans="1:8">
      <c r="A8059" s="661">
        <v>14171</v>
      </c>
      <c r="B8059" s="668" t="s">
        <v>21966</v>
      </c>
      <c r="D8059" s="406" t="s">
        <v>18987</v>
      </c>
      <c r="E8059" s="657">
        <v>53.28</v>
      </c>
      <c r="H8059" s="400" t="s">
        <v>112</v>
      </c>
    </row>
    <row r="8060" spans="1:8">
      <c r="A8060" s="661" t="s">
        <v>21967</v>
      </c>
    </row>
    <row r="8061" spans="1:8">
      <c r="A8061" s="661">
        <v>14170</v>
      </c>
      <c r="B8061" s="668" t="s">
        <v>21968</v>
      </c>
      <c r="D8061" s="406" t="s">
        <v>18987</v>
      </c>
      <c r="E8061" s="657">
        <v>47.08</v>
      </c>
      <c r="H8061" s="400" t="s">
        <v>112</v>
      </c>
    </row>
    <row r="8062" spans="1:8">
      <c r="A8062" s="661" t="s">
        <v>10932</v>
      </c>
    </row>
    <row r="8063" spans="1:8">
      <c r="A8063" s="661">
        <v>14173</v>
      </c>
      <c r="B8063" s="668" t="s">
        <v>21969</v>
      </c>
      <c r="D8063" s="406" t="s">
        <v>18987</v>
      </c>
      <c r="E8063" s="657">
        <v>62.08</v>
      </c>
      <c r="H8063" s="400" t="s">
        <v>112</v>
      </c>
    </row>
    <row r="8064" spans="1:8">
      <c r="A8064" s="661" t="s">
        <v>21967</v>
      </c>
    </row>
    <row r="8065" spans="1:8">
      <c r="A8065" s="661">
        <v>14172</v>
      </c>
      <c r="B8065" s="668" t="s">
        <v>21970</v>
      </c>
      <c r="D8065" s="406" t="s">
        <v>18987</v>
      </c>
      <c r="E8065" s="657">
        <v>50.25</v>
      </c>
      <c r="H8065" s="400" t="s">
        <v>112</v>
      </c>
    </row>
    <row r="8066" spans="1:8">
      <c r="A8066" s="661" t="s">
        <v>10932</v>
      </c>
    </row>
    <row r="8067" spans="1:8">
      <c r="A8067" s="661">
        <v>7243</v>
      </c>
      <c r="B8067" s="668" t="s">
        <v>3988</v>
      </c>
      <c r="D8067" s="406" t="s">
        <v>18987</v>
      </c>
      <c r="E8067" s="657">
        <v>19.71</v>
      </c>
      <c r="F8067" s="400" t="s">
        <v>112</v>
      </c>
    </row>
    <row r="8068" spans="1:8">
      <c r="A8068" s="661">
        <v>40867</v>
      </c>
      <c r="B8068" s="668" t="s">
        <v>21971</v>
      </c>
      <c r="D8068" s="406" t="s">
        <v>18980</v>
      </c>
      <c r="E8068" s="657">
        <v>50.92</v>
      </c>
      <c r="F8068" s="400" t="s">
        <v>112</v>
      </c>
    </row>
    <row r="8069" spans="1:8">
      <c r="A8069" s="661" t="s">
        <v>21972</v>
      </c>
    </row>
    <row r="8070" spans="1:8">
      <c r="A8070" s="661" t="s">
        <v>21973</v>
      </c>
    </row>
    <row r="8071" spans="1:8">
      <c r="A8071" s="661">
        <v>11067</v>
      </c>
      <c r="B8071" s="668" t="s">
        <v>21974</v>
      </c>
      <c r="D8071" s="406" t="s">
        <v>18980</v>
      </c>
      <c r="E8071" s="657">
        <v>109.99</v>
      </c>
      <c r="H8071" s="400" t="s">
        <v>108</v>
      </c>
    </row>
    <row r="8072" spans="1:8">
      <c r="A8072" s="661" t="s">
        <v>21975</v>
      </c>
    </row>
    <row r="8073" spans="1:8">
      <c r="A8073" s="661">
        <v>11068</v>
      </c>
      <c r="B8073" s="668" t="s">
        <v>21976</v>
      </c>
      <c r="D8073" s="406" t="s">
        <v>18980</v>
      </c>
      <c r="E8073" s="657">
        <v>155.35</v>
      </c>
      <c r="H8073" s="400" t="s">
        <v>108</v>
      </c>
    </row>
    <row r="8074" spans="1:8">
      <c r="A8074" s="661" t="s">
        <v>21975</v>
      </c>
    </row>
    <row r="8075" spans="1:8">
      <c r="A8075" s="661">
        <v>40865</v>
      </c>
      <c r="B8075" s="668" t="s">
        <v>21977</v>
      </c>
      <c r="D8075" s="406" t="s">
        <v>18987</v>
      </c>
      <c r="E8075" s="657">
        <v>1.68</v>
      </c>
      <c r="F8075" s="400" t="s">
        <v>108</v>
      </c>
    </row>
    <row r="8076" spans="1:8">
      <c r="A8076" s="661" t="s">
        <v>21978</v>
      </c>
    </row>
    <row r="8077" spans="1:8">
      <c r="A8077" s="661">
        <v>7184</v>
      </c>
      <c r="B8077" s="668" t="s">
        <v>3989</v>
      </c>
      <c r="D8077" s="406" t="s">
        <v>18991</v>
      </c>
      <c r="E8077" s="657">
        <v>21.52</v>
      </c>
      <c r="F8077" s="400" t="s">
        <v>112</v>
      </c>
    </row>
    <row r="8078" spans="1:8">
      <c r="A8078" s="661">
        <v>34468</v>
      </c>
      <c r="B8078" s="668" t="s">
        <v>3990</v>
      </c>
      <c r="C8078" s="406" t="s">
        <v>108</v>
      </c>
      <c r="D8078" s="406" t="s">
        <v>18987</v>
      </c>
      <c r="E8078" s="657">
        <v>118.96</v>
      </c>
    </row>
    <row r="8079" spans="1:8">
      <c r="A8079" s="661">
        <v>34473</v>
      </c>
      <c r="B8079" s="668" t="s">
        <v>3991</v>
      </c>
      <c r="C8079" s="406" t="s">
        <v>108</v>
      </c>
      <c r="D8079" s="406" t="s">
        <v>18987</v>
      </c>
      <c r="E8079" s="657">
        <v>97.29</v>
      </c>
    </row>
    <row r="8080" spans="1:8">
      <c r="A8080" s="661">
        <v>34480</v>
      </c>
      <c r="B8080" s="668" t="s">
        <v>3992</v>
      </c>
      <c r="C8080" s="406" t="s">
        <v>108</v>
      </c>
      <c r="D8080" s="406" t="s">
        <v>18987</v>
      </c>
      <c r="E8080" s="657">
        <v>132.68</v>
      </c>
    </row>
    <row r="8081" spans="1:8">
      <c r="A8081" s="661">
        <v>34486</v>
      </c>
      <c r="B8081" s="668" t="s">
        <v>3993</v>
      </c>
      <c r="C8081" s="406" t="s">
        <v>108</v>
      </c>
      <c r="D8081" s="406" t="s">
        <v>18987</v>
      </c>
      <c r="E8081" s="657">
        <v>148.6</v>
      </c>
    </row>
    <row r="8082" spans="1:8">
      <c r="A8082" s="661">
        <v>7202</v>
      </c>
      <c r="B8082" s="668" t="s">
        <v>603</v>
      </c>
      <c r="C8082" s="406" t="s">
        <v>112</v>
      </c>
      <c r="D8082" s="406" t="s">
        <v>18987</v>
      </c>
      <c r="E8082" s="657">
        <v>30.45</v>
      </c>
    </row>
    <row r="8083" spans="1:8">
      <c r="A8083" s="661">
        <v>34417</v>
      </c>
      <c r="B8083" s="668" t="s">
        <v>3994</v>
      </c>
      <c r="D8083" s="406" t="s">
        <v>18987</v>
      </c>
      <c r="E8083" s="657">
        <v>9.08</v>
      </c>
      <c r="F8083" s="400" t="s">
        <v>108</v>
      </c>
    </row>
    <row r="8084" spans="1:8">
      <c r="A8084" s="661">
        <v>7213</v>
      </c>
      <c r="B8084" s="668" t="s">
        <v>3995</v>
      </c>
      <c r="D8084" s="406" t="s">
        <v>18987</v>
      </c>
      <c r="E8084" s="657">
        <v>8.6199999999999992</v>
      </c>
      <c r="F8084" s="400" t="s">
        <v>112</v>
      </c>
    </row>
    <row r="8085" spans="1:8">
      <c r="A8085" s="661">
        <v>7191</v>
      </c>
      <c r="B8085" s="668" t="s">
        <v>3995</v>
      </c>
      <c r="D8085" s="406" t="s">
        <v>18987</v>
      </c>
      <c r="E8085" s="657">
        <v>10.52</v>
      </c>
      <c r="F8085" s="400" t="s">
        <v>108</v>
      </c>
    </row>
    <row r="8086" spans="1:8">
      <c r="A8086" s="661">
        <v>7195</v>
      </c>
      <c r="B8086" s="668" t="s">
        <v>3996</v>
      </c>
      <c r="D8086" s="406" t="s">
        <v>18987</v>
      </c>
      <c r="E8086" s="657">
        <v>25.07</v>
      </c>
      <c r="F8086" s="400" t="s">
        <v>108</v>
      </c>
    </row>
    <row r="8087" spans="1:8">
      <c r="A8087" s="661">
        <v>7207</v>
      </c>
      <c r="B8087" s="668" t="s">
        <v>3997</v>
      </c>
      <c r="D8087" s="406" t="s">
        <v>18987</v>
      </c>
      <c r="E8087" s="657">
        <v>39.93</v>
      </c>
      <c r="F8087" s="400" t="s">
        <v>108</v>
      </c>
    </row>
    <row r="8088" spans="1:8">
      <c r="A8088" s="661">
        <v>7194</v>
      </c>
      <c r="B8088" s="668" t="s">
        <v>3997</v>
      </c>
      <c r="D8088" s="406" t="s">
        <v>18987</v>
      </c>
      <c r="E8088" s="657">
        <v>14.87</v>
      </c>
      <c r="F8088" s="400" t="s">
        <v>112</v>
      </c>
    </row>
    <row r="8089" spans="1:8">
      <c r="A8089" s="661">
        <v>7197</v>
      </c>
      <c r="B8089" s="668" t="s">
        <v>3998</v>
      </c>
      <c r="D8089" s="406" t="s">
        <v>18987</v>
      </c>
      <c r="E8089" s="657">
        <v>59.98</v>
      </c>
      <c r="F8089" s="400" t="s">
        <v>108</v>
      </c>
    </row>
    <row r="8090" spans="1:8">
      <c r="A8090" s="661">
        <v>7186</v>
      </c>
      <c r="B8090" s="668" t="s">
        <v>3999</v>
      </c>
      <c r="D8090" s="406" t="s">
        <v>18991</v>
      </c>
      <c r="E8090" s="657">
        <v>30</v>
      </c>
      <c r="F8090" s="400" t="s">
        <v>108</v>
      </c>
    </row>
    <row r="8091" spans="1:8">
      <c r="A8091" s="661" t="s">
        <v>19024</v>
      </c>
    </row>
    <row r="8092" spans="1:8">
      <c r="A8092" s="661" t="s">
        <v>19067</v>
      </c>
      <c r="H8092" s="400" t="s">
        <v>19068</v>
      </c>
    </row>
    <row r="8093" spans="1:8">
      <c r="A8093" s="661" t="s">
        <v>19069</v>
      </c>
    </row>
    <row r="8094" spans="1:8">
      <c r="A8094" s="661" t="s">
        <v>19070</v>
      </c>
    </row>
    <row r="8095" spans="1:8">
      <c r="A8095" s="661" t="s">
        <v>19071</v>
      </c>
    </row>
    <row r="8096" spans="1:8">
      <c r="A8096" s="661" t="s">
        <v>19072</v>
      </c>
    </row>
    <row r="8097" spans="1:8">
      <c r="A8097" s="661" t="s">
        <v>19073</v>
      </c>
    </row>
    <row r="8098" spans="1:8">
      <c r="A8098" s="661" t="s">
        <v>19074</v>
      </c>
      <c r="C8098" s="406" t="s">
        <v>19115</v>
      </c>
    </row>
    <row r="8099" spans="1:8">
      <c r="A8099" s="661" t="s">
        <v>19075</v>
      </c>
      <c r="D8099" s="406" t="s">
        <v>19077</v>
      </c>
      <c r="F8099" s="400" t="s">
        <v>19078</v>
      </c>
      <c r="H8099" s="400" t="s">
        <v>19076</v>
      </c>
    </row>
    <row r="8100" spans="1:8">
      <c r="A8100" s="661" t="s">
        <v>19079</v>
      </c>
      <c r="B8100" s="668" t="s">
        <v>19080</v>
      </c>
      <c r="D8100" s="406" t="s">
        <v>19081</v>
      </c>
      <c r="E8100" s="657" t="s">
        <v>19082</v>
      </c>
    </row>
    <row r="8101" spans="1:8">
      <c r="D8101" s="406" t="s">
        <v>19083</v>
      </c>
      <c r="E8101" s="657" t="s">
        <v>19084</v>
      </c>
    </row>
    <row r="8102" spans="1:8">
      <c r="A8102" s="661">
        <v>7192</v>
      </c>
      <c r="B8102" s="668" t="s">
        <v>4000</v>
      </c>
      <c r="D8102" s="406" t="s">
        <v>18987</v>
      </c>
      <c r="E8102" s="657">
        <v>32.99</v>
      </c>
      <c r="F8102" s="400" t="s">
        <v>108</v>
      </c>
    </row>
    <row r="8103" spans="1:8">
      <c r="A8103" s="661">
        <v>7193</v>
      </c>
      <c r="B8103" s="668" t="s">
        <v>4001</v>
      </c>
      <c r="D8103" s="406" t="s">
        <v>18987</v>
      </c>
      <c r="E8103" s="657">
        <v>39.380000000000003</v>
      </c>
      <c r="F8103" s="400" t="s">
        <v>108</v>
      </c>
    </row>
    <row r="8104" spans="1:8">
      <c r="A8104" s="661">
        <v>7198</v>
      </c>
      <c r="B8104" s="668" t="s">
        <v>4002</v>
      </c>
      <c r="D8104" s="406" t="s">
        <v>18987</v>
      </c>
      <c r="E8104" s="657">
        <v>20.59</v>
      </c>
      <c r="F8104" s="400" t="s">
        <v>112</v>
      </c>
    </row>
    <row r="8105" spans="1:8">
      <c r="A8105" s="661">
        <v>7189</v>
      </c>
      <c r="B8105" s="668" t="s">
        <v>4003</v>
      </c>
      <c r="D8105" s="406" t="s">
        <v>18987</v>
      </c>
      <c r="E8105" s="657">
        <v>55.31</v>
      </c>
      <c r="F8105" s="400" t="s">
        <v>108</v>
      </c>
    </row>
    <row r="8106" spans="1:8">
      <c r="A8106" s="661">
        <v>7190</v>
      </c>
      <c r="B8106" s="668" t="s">
        <v>4004</v>
      </c>
      <c r="D8106" s="406" t="s">
        <v>18987</v>
      </c>
      <c r="E8106" s="657">
        <v>5.22</v>
      </c>
      <c r="F8106" s="400" t="s">
        <v>108</v>
      </c>
    </row>
    <row r="8107" spans="1:8">
      <c r="A8107" s="661">
        <v>34458</v>
      </c>
      <c r="B8107" s="668" t="s">
        <v>4005</v>
      </c>
      <c r="D8107" s="406" t="s">
        <v>18987</v>
      </c>
      <c r="E8107" s="657">
        <v>76.83</v>
      </c>
      <c r="F8107" s="400" t="s">
        <v>108</v>
      </c>
    </row>
    <row r="8108" spans="1:8">
      <c r="A8108" s="661">
        <v>34464</v>
      </c>
      <c r="B8108" s="668" t="s">
        <v>4006</v>
      </c>
      <c r="D8108" s="406" t="s">
        <v>18987</v>
      </c>
      <c r="E8108" s="657">
        <v>103.08</v>
      </c>
      <c r="F8108" s="400" t="s">
        <v>108</v>
      </c>
    </row>
    <row r="8109" spans="1:8">
      <c r="A8109" s="661">
        <v>7245</v>
      </c>
      <c r="B8109" s="668" t="s">
        <v>4007</v>
      </c>
      <c r="C8109" s="406" t="s">
        <v>108</v>
      </c>
      <c r="D8109" s="406" t="s">
        <v>18987</v>
      </c>
      <c r="E8109" s="657">
        <v>30.6</v>
      </c>
    </row>
    <row r="8110" spans="1:8">
      <c r="A8110" s="661">
        <v>7210</v>
      </c>
      <c r="B8110" s="668" t="s">
        <v>4008</v>
      </c>
      <c r="D8110" s="406" t="s">
        <v>18987</v>
      </c>
      <c r="E8110" s="657">
        <v>108.32</v>
      </c>
      <c r="F8110" s="400" t="s">
        <v>108</v>
      </c>
    </row>
    <row r="8111" spans="1:8">
      <c r="A8111" s="661">
        <v>7212</v>
      </c>
      <c r="B8111" s="668" t="s">
        <v>4009</v>
      </c>
      <c r="D8111" s="406" t="s">
        <v>18987</v>
      </c>
      <c r="E8111" s="657">
        <v>173.28</v>
      </c>
      <c r="F8111" s="400" t="s">
        <v>108</v>
      </c>
    </row>
    <row r="8112" spans="1:8">
      <c r="A8112" s="661">
        <v>34425</v>
      </c>
      <c r="B8112" s="668" t="s">
        <v>21979</v>
      </c>
      <c r="D8112" s="406" t="s">
        <v>18987</v>
      </c>
      <c r="E8112" s="657">
        <v>51.27</v>
      </c>
      <c r="H8112" s="400" t="s">
        <v>108</v>
      </c>
    </row>
    <row r="8113" spans="1:8">
      <c r="A8113" s="661" t="s">
        <v>20010</v>
      </c>
    </row>
    <row r="8114" spans="1:8">
      <c r="A8114" s="661">
        <v>7223</v>
      </c>
      <c r="B8114" s="668" t="s">
        <v>21980</v>
      </c>
      <c r="D8114" s="406" t="s">
        <v>18987</v>
      </c>
      <c r="E8114" s="657">
        <v>59.75</v>
      </c>
      <c r="H8114" s="400" t="s">
        <v>108</v>
      </c>
    </row>
    <row r="8115" spans="1:8">
      <c r="A8115" s="661" t="s">
        <v>20010</v>
      </c>
    </row>
    <row r="8116" spans="1:8">
      <c r="A8116" s="661">
        <v>7234</v>
      </c>
      <c r="B8116" s="668" t="s">
        <v>21981</v>
      </c>
      <c r="D8116" s="406" t="s">
        <v>18987</v>
      </c>
      <c r="E8116" s="657">
        <v>86.19</v>
      </c>
      <c r="H8116" s="400" t="s">
        <v>108</v>
      </c>
    </row>
    <row r="8117" spans="1:8">
      <c r="A8117" s="661" t="s">
        <v>20010</v>
      </c>
    </row>
    <row r="8118" spans="1:8">
      <c r="A8118" s="661">
        <v>7224</v>
      </c>
      <c r="B8118" s="668" t="s">
        <v>21982</v>
      </c>
      <c r="D8118" s="406" t="s">
        <v>18987</v>
      </c>
      <c r="E8118" s="657">
        <v>95.2</v>
      </c>
      <c r="H8118" s="400" t="s">
        <v>108</v>
      </c>
    </row>
    <row r="8119" spans="1:8">
      <c r="A8119" s="661" t="s">
        <v>20010</v>
      </c>
    </row>
    <row r="8120" spans="1:8">
      <c r="A8120" s="661">
        <v>7221</v>
      </c>
      <c r="B8120" s="668" t="s">
        <v>21983</v>
      </c>
      <c r="D8120" s="406" t="s">
        <v>18987</v>
      </c>
      <c r="E8120" s="657">
        <v>46.29</v>
      </c>
      <c r="H8120" s="400" t="s">
        <v>112</v>
      </c>
    </row>
    <row r="8121" spans="1:8">
      <c r="A8121" s="661" t="s">
        <v>20010</v>
      </c>
    </row>
    <row r="8122" spans="1:8">
      <c r="A8122" s="661">
        <v>7225</v>
      </c>
      <c r="B8122" s="668" t="s">
        <v>21984</v>
      </c>
      <c r="D8122" s="406" t="s">
        <v>18987</v>
      </c>
      <c r="E8122" s="657">
        <v>120.36</v>
      </c>
      <c r="H8122" s="400" t="s">
        <v>108</v>
      </c>
    </row>
    <row r="8123" spans="1:8">
      <c r="A8123" s="661" t="s">
        <v>20010</v>
      </c>
    </row>
    <row r="8124" spans="1:8">
      <c r="A8124" s="661">
        <v>7226</v>
      </c>
      <c r="B8124" s="668" t="s">
        <v>21985</v>
      </c>
      <c r="D8124" s="406" t="s">
        <v>18987</v>
      </c>
      <c r="E8124" s="657">
        <v>132.44999999999999</v>
      </c>
      <c r="H8124" s="400" t="s">
        <v>108</v>
      </c>
    </row>
    <row r="8125" spans="1:8">
      <c r="A8125" s="661" t="s">
        <v>20010</v>
      </c>
    </row>
    <row r="8126" spans="1:8">
      <c r="A8126" s="661">
        <v>7236</v>
      </c>
      <c r="B8126" s="668" t="s">
        <v>21986</v>
      </c>
      <c r="D8126" s="406" t="s">
        <v>18987</v>
      </c>
      <c r="E8126" s="657">
        <v>144.44999999999999</v>
      </c>
      <c r="H8126" s="400" t="s">
        <v>108</v>
      </c>
    </row>
    <row r="8127" spans="1:8">
      <c r="A8127" s="661" t="s">
        <v>20010</v>
      </c>
    </row>
    <row r="8128" spans="1:8">
      <c r="A8128" s="661">
        <v>7227</v>
      </c>
      <c r="B8128" s="668" t="s">
        <v>21987</v>
      </c>
      <c r="D8128" s="406" t="s">
        <v>18987</v>
      </c>
      <c r="E8128" s="657">
        <v>156.49</v>
      </c>
      <c r="H8128" s="400" t="s">
        <v>108</v>
      </c>
    </row>
    <row r="8129" spans="1:8">
      <c r="A8129" s="661" t="s">
        <v>20010</v>
      </c>
    </row>
    <row r="8130" spans="1:8">
      <c r="A8130" s="661">
        <v>7229</v>
      </c>
      <c r="B8130" s="668" t="s">
        <v>21988</v>
      </c>
      <c r="D8130" s="406" t="s">
        <v>18987</v>
      </c>
      <c r="E8130" s="657">
        <v>114.59</v>
      </c>
      <c r="H8130" s="400" t="s">
        <v>108</v>
      </c>
    </row>
    <row r="8131" spans="1:8">
      <c r="A8131" s="661" t="s">
        <v>20010</v>
      </c>
    </row>
    <row r="8132" spans="1:8">
      <c r="A8132" s="661">
        <v>7230</v>
      </c>
      <c r="B8132" s="668" t="s">
        <v>21989</v>
      </c>
      <c r="D8132" s="406" t="s">
        <v>18987</v>
      </c>
      <c r="E8132" s="657">
        <v>182.6</v>
      </c>
      <c r="H8132" s="400" t="s">
        <v>108</v>
      </c>
    </row>
    <row r="8133" spans="1:8">
      <c r="A8133" s="661" t="s">
        <v>20010</v>
      </c>
    </row>
    <row r="8134" spans="1:8">
      <c r="A8134" s="661">
        <v>7231</v>
      </c>
      <c r="B8134" s="668" t="s">
        <v>21990</v>
      </c>
      <c r="D8134" s="406" t="s">
        <v>18987</v>
      </c>
      <c r="E8134" s="657">
        <v>239.81</v>
      </c>
      <c r="H8134" s="400" t="s">
        <v>108</v>
      </c>
    </row>
    <row r="8135" spans="1:8">
      <c r="A8135" s="661" t="s">
        <v>20010</v>
      </c>
    </row>
    <row r="8136" spans="1:8">
      <c r="A8136" s="661">
        <v>7220</v>
      </c>
      <c r="B8136" s="668" t="s">
        <v>21991</v>
      </c>
      <c r="D8136" s="406" t="s">
        <v>18987</v>
      </c>
      <c r="E8136" s="657">
        <v>294.83</v>
      </c>
      <c r="H8136" s="400" t="s">
        <v>108</v>
      </c>
    </row>
    <row r="8137" spans="1:8">
      <c r="A8137" s="661" t="s">
        <v>20010</v>
      </c>
    </row>
    <row r="8138" spans="1:8">
      <c r="A8138" s="661">
        <v>7233</v>
      </c>
      <c r="B8138" s="668" t="s">
        <v>21992</v>
      </c>
      <c r="D8138" s="406" t="s">
        <v>18987</v>
      </c>
      <c r="E8138" s="657">
        <v>367.38</v>
      </c>
      <c r="H8138" s="400" t="s">
        <v>108</v>
      </c>
    </row>
    <row r="8139" spans="1:8">
      <c r="A8139" s="661" t="s">
        <v>20010</v>
      </c>
    </row>
    <row r="8140" spans="1:8">
      <c r="A8140" s="661">
        <v>34447</v>
      </c>
      <c r="B8140" s="668" t="s">
        <v>4010</v>
      </c>
      <c r="D8140" s="406" t="s">
        <v>18987</v>
      </c>
      <c r="E8140" s="657">
        <v>328.15</v>
      </c>
      <c r="H8140" s="400" t="s">
        <v>108</v>
      </c>
    </row>
    <row r="8141" spans="1:8">
      <c r="A8141" s="661">
        <v>34402</v>
      </c>
      <c r="B8141" s="668" t="s">
        <v>4011</v>
      </c>
      <c r="D8141" s="406" t="s">
        <v>18987</v>
      </c>
      <c r="E8141" s="657">
        <v>82.91</v>
      </c>
      <c r="F8141" s="400" t="s">
        <v>108</v>
      </c>
    </row>
    <row r="8142" spans="1:8">
      <c r="A8142" s="661">
        <v>39520</v>
      </c>
      <c r="B8142" s="668" t="s">
        <v>21993</v>
      </c>
      <c r="D8142" s="406" t="s">
        <v>18987</v>
      </c>
      <c r="E8142" s="657">
        <v>79.56</v>
      </c>
      <c r="H8142" s="400" t="s">
        <v>112</v>
      </c>
    </row>
    <row r="8143" spans="1:8">
      <c r="A8143" s="661" t="s">
        <v>21994</v>
      </c>
    </row>
    <row r="8144" spans="1:8">
      <c r="A8144" s="661" t="s">
        <v>21995</v>
      </c>
    </row>
    <row r="8145" spans="1:8">
      <c r="A8145" s="661">
        <v>39521</v>
      </c>
      <c r="B8145" s="668" t="s">
        <v>21996</v>
      </c>
      <c r="D8145" s="406" t="s">
        <v>18987</v>
      </c>
      <c r="E8145" s="657">
        <v>85.22</v>
      </c>
      <c r="H8145" s="400" t="s">
        <v>112</v>
      </c>
    </row>
    <row r="8146" spans="1:8">
      <c r="A8146" s="661" t="s">
        <v>21994</v>
      </c>
    </row>
    <row r="8147" spans="1:8">
      <c r="A8147" s="661" t="s">
        <v>21995</v>
      </c>
    </row>
    <row r="8148" spans="1:8">
      <c r="A8148" s="661">
        <v>39522</v>
      </c>
      <c r="B8148" s="668" t="s">
        <v>21997</v>
      </c>
      <c r="D8148" s="406" t="s">
        <v>18987</v>
      </c>
      <c r="E8148" s="657">
        <v>68.13</v>
      </c>
      <c r="H8148" s="400" t="s">
        <v>112</v>
      </c>
    </row>
    <row r="8149" spans="1:8">
      <c r="A8149" s="661" t="s">
        <v>21998</v>
      </c>
    </row>
    <row r="8150" spans="1:8">
      <c r="A8150" s="661" t="s">
        <v>21999</v>
      </c>
    </row>
    <row r="8151" spans="1:8">
      <c r="A8151" s="661">
        <v>7246</v>
      </c>
      <c r="B8151" s="668" t="s">
        <v>4012</v>
      </c>
      <c r="C8151" s="406" t="s">
        <v>108</v>
      </c>
      <c r="D8151" s="406" t="s">
        <v>18987</v>
      </c>
      <c r="E8151" s="657">
        <v>28.47</v>
      </c>
    </row>
    <row r="8152" spans="1:8">
      <c r="A8152" s="661">
        <v>12869</v>
      </c>
      <c r="B8152" s="668" t="s">
        <v>4013</v>
      </c>
      <c r="D8152" s="406" t="s">
        <v>18987</v>
      </c>
      <c r="E8152" s="657">
        <v>11.08</v>
      </c>
    </row>
    <row r="8153" spans="1:8">
      <c r="A8153" s="661">
        <v>41097</v>
      </c>
      <c r="B8153" s="668" t="s">
        <v>22000</v>
      </c>
      <c r="D8153" s="406" t="s">
        <v>18987</v>
      </c>
      <c r="E8153" s="657">
        <v>1953.69</v>
      </c>
    </row>
    <row r="8154" spans="1:8">
      <c r="A8154" s="661">
        <v>7247</v>
      </c>
      <c r="B8154" s="668" t="s">
        <v>586</v>
      </c>
      <c r="D8154" s="406" t="s">
        <v>18991</v>
      </c>
      <c r="E8154" s="657">
        <v>1.76</v>
      </c>
      <c r="F8154" s="400" t="s">
        <v>90</v>
      </c>
    </row>
    <row r="8155" spans="1:8">
      <c r="A8155" s="661">
        <v>1574</v>
      </c>
      <c r="B8155" s="668" t="s">
        <v>22001</v>
      </c>
      <c r="D8155" s="406" t="s">
        <v>18987</v>
      </c>
      <c r="E8155" s="657">
        <v>0.63</v>
      </c>
      <c r="H8155" s="400" t="s">
        <v>108</v>
      </c>
    </row>
    <row r="8156" spans="1:8">
      <c r="A8156" s="661" t="s">
        <v>22002</v>
      </c>
    </row>
    <row r="8157" spans="1:8">
      <c r="A8157" s="661" t="s">
        <v>19024</v>
      </c>
    </row>
    <row r="8158" spans="1:8">
      <c r="A8158" s="661" t="s">
        <v>19067</v>
      </c>
      <c r="H8158" s="400" t="s">
        <v>19068</v>
      </c>
    </row>
    <row r="8159" spans="1:8">
      <c r="A8159" s="661" t="s">
        <v>19069</v>
      </c>
    </row>
    <row r="8160" spans="1:8">
      <c r="A8160" s="661" t="s">
        <v>19070</v>
      </c>
    </row>
    <row r="8161" spans="1:8">
      <c r="A8161" s="661" t="s">
        <v>19071</v>
      </c>
    </row>
    <row r="8162" spans="1:8">
      <c r="A8162" s="661" t="s">
        <v>19072</v>
      </c>
    </row>
    <row r="8163" spans="1:8">
      <c r="A8163" s="661" t="s">
        <v>19073</v>
      </c>
    </row>
    <row r="8164" spans="1:8">
      <c r="A8164" s="661" t="s">
        <v>19074</v>
      </c>
      <c r="C8164" s="406" t="s">
        <v>19115</v>
      </c>
    </row>
    <row r="8165" spans="1:8">
      <c r="A8165" s="661" t="s">
        <v>19075</v>
      </c>
      <c r="D8165" s="406" t="s">
        <v>19077</v>
      </c>
      <c r="F8165" s="400" t="s">
        <v>19078</v>
      </c>
      <c r="H8165" s="400" t="s">
        <v>19076</v>
      </c>
    </row>
    <row r="8166" spans="1:8">
      <c r="A8166" s="661" t="s">
        <v>19079</v>
      </c>
      <c r="B8166" s="668" t="s">
        <v>19080</v>
      </c>
      <c r="D8166" s="406" t="s">
        <v>19081</v>
      </c>
      <c r="E8166" s="657" t="s">
        <v>19082</v>
      </c>
    </row>
    <row r="8167" spans="1:8">
      <c r="D8167" s="406" t="s">
        <v>19083</v>
      </c>
      <c r="E8167" s="657" t="s">
        <v>19084</v>
      </c>
    </row>
    <row r="8168" spans="1:8">
      <c r="A8168" s="661">
        <v>1581</v>
      </c>
      <c r="B8168" s="668" t="s">
        <v>22003</v>
      </c>
      <c r="D8168" s="406" t="s">
        <v>18987</v>
      </c>
      <c r="E8168" s="657">
        <v>4.42</v>
      </c>
      <c r="H8168" s="400" t="s">
        <v>108</v>
      </c>
    </row>
    <row r="8169" spans="1:8">
      <c r="A8169" s="661" t="s">
        <v>22004</v>
      </c>
    </row>
    <row r="8170" spans="1:8">
      <c r="A8170" s="661">
        <v>1575</v>
      </c>
      <c r="B8170" s="668" t="s">
        <v>22005</v>
      </c>
      <c r="D8170" s="406" t="s">
        <v>18987</v>
      </c>
      <c r="E8170" s="657">
        <v>0.75</v>
      </c>
      <c r="H8170" s="400" t="s">
        <v>108</v>
      </c>
    </row>
    <row r="8171" spans="1:8">
      <c r="A8171" s="661" t="s">
        <v>22002</v>
      </c>
    </row>
    <row r="8172" spans="1:8">
      <c r="A8172" s="661">
        <v>1570</v>
      </c>
      <c r="B8172" s="668" t="s">
        <v>22006</v>
      </c>
      <c r="D8172" s="406" t="s">
        <v>18987</v>
      </c>
      <c r="E8172" s="657">
        <v>0.38</v>
      </c>
      <c r="H8172" s="400" t="s">
        <v>108</v>
      </c>
    </row>
    <row r="8173" spans="1:8">
      <c r="A8173" s="661" t="s">
        <v>22007</v>
      </c>
    </row>
    <row r="8174" spans="1:8">
      <c r="A8174" s="661">
        <v>1576</v>
      </c>
      <c r="B8174" s="668" t="s">
        <v>22008</v>
      </c>
      <c r="D8174" s="406" t="s">
        <v>18987</v>
      </c>
      <c r="E8174" s="657">
        <v>1.04</v>
      </c>
      <c r="H8174" s="400" t="s">
        <v>108</v>
      </c>
    </row>
    <row r="8175" spans="1:8">
      <c r="A8175" s="661" t="s">
        <v>22009</v>
      </c>
    </row>
    <row r="8176" spans="1:8">
      <c r="A8176" s="661">
        <v>1577</v>
      </c>
      <c r="B8176" s="668" t="s">
        <v>22010</v>
      </c>
      <c r="D8176" s="406" t="s">
        <v>18987</v>
      </c>
      <c r="E8176" s="657">
        <v>1.18</v>
      </c>
      <c r="H8176" s="400" t="s">
        <v>108</v>
      </c>
    </row>
    <row r="8177" spans="1:8">
      <c r="A8177" s="661" t="s">
        <v>22009</v>
      </c>
    </row>
    <row r="8178" spans="1:8">
      <c r="A8178" s="661">
        <v>1571</v>
      </c>
      <c r="B8178" s="668" t="s">
        <v>22011</v>
      </c>
      <c r="D8178" s="406" t="s">
        <v>18987</v>
      </c>
      <c r="E8178" s="657">
        <v>0.49</v>
      </c>
      <c r="F8178" s="400" t="s">
        <v>108</v>
      </c>
    </row>
    <row r="8179" spans="1:8">
      <c r="A8179" s="661" t="s">
        <v>22007</v>
      </c>
    </row>
    <row r="8180" spans="1:8">
      <c r="A8180" s="661">
        <v>1578</v>
      </c>
      <c r="B8180" s="668" t="s">
        <v>22012</v>
      </c>
      <c r="D8180" s="406" t="s">
        <v>18987</v>
      </c>
      <c r="E8180" s="657">
        <v>2.0499999999999998</v>
      </c>
      <c r="H8180" s="400" t="s">
        <v>108</v>
      </c>
    </row>
    <row r="8181" spans="1:8">
      <c r="A8181" s="661" t="s">
        <v>22009</v>
      </c>
    </row>
    <row r="8182" spans="1:8">
      <c r="A8182" s="661">
        <v>1573</v>
      </c>
      <c r="B8182" s="668" t="s">
        <v>22013</v>
      </c>
      <c r="D8182" s="406" t="s">
        <v>18987</v>
      </c>
      <c r="E8182" s="657">
        <v>0.59</v>
      </c>
      <c r="F8182" s="400" t="s">
        <v>108</v>
      </c>
    </row>
    <row r="8183" spans="1:8">
      <c r="A8183" s="661" t="s">
        <v>22002</v>
      </c>
    </row>
    <row r="8184" spans="1:8">
      <c r="A8184" s="661">
        <v>1579</v>
      </c>
      <c r="B8184" s="668" t="s">
        <v>22014</v>
      </c>
      <c r="D8184" s="406" t="s">
        <v>18987</v>
      </c>
      <c r="E8184" s="657">
        <v>2.5499999999999998</v>
      </c>
      <c r="H8184" s="400" t="s">
        <v>108</v>
      </c>
    </row>
    <row r="8185" spans="1:8">
      <c r="A8185" s="661" t="s">
        <v>22015</v>
      </c>
    </row>
    <row r="8186" spans="1:8">
      <c r="A8186" s="661">
        <v>1580</v>
      </c>
      <c r="B8186" s="668" t="s">
        <v>22016</v>
      </c>
      <c r="D8186" s="406" t="s">
        <v>18987</v>
      </c>
      <c r="E8186" s="657">
        <v>3.14</v>
      </c>
      <c r="H8186" s="400" t="s">
        <v>108</v>
      </c>
    </row>
    <row r="8187" spans="1:8">
      <c r="A8187" s="661" t="s">
        <v>22004</v>
      </c>
    </row>
    <row r="8188" spans="1:8">
      <c r="A8188" s="661">
        <v>7571</v>
      </c>
      <c r="B8188" s="668" t="s">
        <v>22017</v>
      </c>
      <c r="D8188" s="406" t="s">
        <v>18987</v>
      </c>
      <c r="E8188" s="657">
        <v>5.85</v>
      </c>
      <c r="H8188" s="400" t="s">
        <v>108</v>
      </c>
    </row>
    <row r="8189" spans="1:8">
      <c r="A8189" s="661" t="s">
        <v>22018</v>
      </c>
    </row>
    <row r="8190" spans="1:8">
      <c r="A8190" s="661">
        <v>39321</v>
      </c>
      <c r="B8190" s="668" t="s">
        <v>22019</v>
      </c>
      <c r="D8190" s="406" t="s">
        <v>18987</v>
      </c>
      <c r="E8190" s="657">
        <v>6.38</v>
      </c>
      <c r="F8190" s="400" t="s">
        <v>108</v>
      </c>
    </row>
    <row r="8191" spans="1:8">
      <c r="A8191" s="661">
        <v>39319</v>
      </c>
      <c r="B8191" s="668" t="s">
        <v>22020</v>
      </c>
      <c r="C8191" s="406" t="s">
        <v>108</v>
      </c>
      <c r="D8191" s="406" t="s">
        <v>18987</v>
      </c>
      <c r="E8191" s="657">
        <v>3.9</v>
      </c>
    </row>
    <row r="8192" spans="1:8">
      <c r="A8192" s="661">
        <v>39320</v>
      </c>
      <c r="B8192" s="668" t="s">
        <v>22021</v>
      </c>
      <c r="C8192" s="406" t="s">
        <v>108</v>
      </c>
      <c r="D8192" s="406" t="s">
        <v>18987</v>
      </c>
      <c r="E8192" s="657">
        <v>4.66</v>
      </c>
    </row>
    <row r="8193" spans="1:8">
      <c r="A8193" s="661">
        <v>1591</v>
      </c>
      <c r="B8193" s="668" t="s">
        <v>4014</v>
      </c>
      <c r="D8193" s="406" t="s">
        <v>18987</v>
      </c>
      <c r="E8193" s="657">
        <v>9.76</v>
      </c>
      <c r="H8193" s="400" t="s">
        <v>108</v>
      </c>
    </row>
    <row r="8194" spans="1:8">
      <c r="A8194" s="661">
        <v>1547</v>
      </c>
      <c r="B8194" s="668" t="s">
        <v>22022</v>
      </c>
      <c r="D8194" s="406" t="s">
        <v>18987</v>
      </c>
      <c r="E8194" s="657">
        <v>51.14</v>
      </c>
      <c r="H8194" s="400" t="s">
        <v>108</v>
      </c>
    </row>
    <row r="8195" spans="1:8">
      <c r="A8195" s="661" t="s">
        <v>19391</v>
      </c>
    </row>
    <row r="8196" spans="1:8">
      <c r="A8196" s="661">
        <v>38196</v>
      </c>
      <c r="B8196" s="668" t="s">
        <v>4015</v>
      </c>
      <c r="D8196" s="406" t="s">
        <v>18987</v>
      </c>
      <c r="E8196" s="657">
        <v>9.9600000000000009</v>
      </c>
      <c r="H8196" s="400" t="s">
        <v>108</v>
      </c>
    </row>
    <row r="8197" spans="1:8">
      <c r="A8197" s="661">
        <v>1543</v>
      </c>
      <c r="B8197" s="668" t="s">
        <v>22023</v>
      </c>
      <c r="D8197" s="406" t="s">
        <v>18987</v>
      </c>
      <c r="E8197" s="657">
        <v>10.58</v>
      </c>
      <c r="H8197" s="400" t="s">
        <v>108</v>
      </c>
    </row>
    <row r="8198" spans="1:8">
      <c r="A8198" s="661" t="s">
        <v>19391</v>
      </c>
    </row>
    <row r="8199" spans="1:8">
      <c r="A8199" s="661">
        <v>1585</v>
      </c>
      <c r="B8199" s="668" t="s">
        <v>4016</v>
      </c>
      <c r="D8199" s="406" t="s">
        <v>18987</v>
      </c>
      <c r="E8199" s="657">
        <v>2.0499999999999998</v>
      </c>
      <c r="H8199" s="400" t="s">
        <v>108</v>
      </c>
    </row>
    <row r="8200" spans="1:8">
      <c r="A8200" s="661">
        <v>1593</v>
      </c>
      <c r="B8200" s="668" t="s">
        <v>4017</v>
      </c>
      <c r="D8200" s="406" t="s">
        <v>18987</v>
      </c>
      <c r="E8200" s="657">
        <v>10.88</v>
      </c>
      <c r="H8200" s="400" t="s">
        <v>108</v>
      </c>
    </row>
    <row r="8201" spans="1:8">
      <c r="A8201" s="661">
        <v>11838</v>
      </c>
      <c r="B8201" s="668" t="s">
        <v>4018</v>
      </c>
      <c r="D8201" s="406" t="s">
        <v>18987</v>
      </c>
      <c r="E8201" s="657">
        <v>14.36</v>
      </c>
      <c r="H8201" s="400" t="s">
        <v>108</v>
      </c>
    </row>
    <row r="8202" spans="1:8">
      <c r="A8202" s="661">
        <v>1594</v>
      </c>
      <c r="B8202" s="668" t="s">
        <v>22024</v>
      </c>
      <c r="D8202" s="406" t="s">
        <v>18987</v>
      </c>
      <c r="E8202" s="657">
        <v>14.52</v>
      </c>
      <c r="H8202" s="400" t="s">
        <v>108</v>
      </c>
    </row>
    <row r="8203" spans="1:8">
      <c r="A8203" s="661" t="s">
        <v>19391</v>
      </c>
    </row>
    <row r="8204" spans="1:8">
      <c r="A8204" s="661">
        <v>1586</v>
      </c>
      <c r="B8204" s="668" t="s">
        <v>4019</v>
      </c>
      <c r="D8204" s="406" t="s">
        <v>18987</v>
      </c>
      <c r="E8204" s="657">
        <v>2.59</v>
      </c>
      <c r="H8204" s="400" t="s">
        <v>108</v>
      </c>
    </row>
    <row r="8205" spans="1:8">
      <c r="A8205" s="661">
        <v>11839</v>
      </c>
      <c r="B8205" s="668" t="s">
        <v>4020</v>
      </c>
      <c r="D8205" s="406" t="s">
        <v>18987</v>
      </c>
      <c r="E8205" s="657">
        <v>20.9</v>
      </c>
      <c r="H8205" s="400" t="s">
        <v>108</v>
      </c>
    </row>
    <row r="8206" spans="1:8">
      <c r="A8206" s="661">
        <v>1587</v>
      </c>
      <c r="B8206" s="668" t="s">
        <v>4021</v>
      </c>
      <c r="D8206" s="406" t="s">
        <v>18987</v>
      </c>
      <c r="E8206" s="657">
        <v>2.64</v>
      </c>
      <c r="H8206" s="400" t="s">
        <v>108</v>
      </c>
    </row>
    <row r="8207" spans="1:8">
      <c r="A8207" s="661">
        <v>1545</v>
      </c>
      <c r="B8207" s="668" t="s">
        <v>22025</v>
      </c>
      <c r="D8207" s="406" t="s">
        <v>18987</v>
      </c>
      <c r="E8207" s="657">
        <v>25.08</v>
      </c>
      <c r="H8207" s="400" t="s">
        <v>108</v>
      </c>
    </row>
    <row r="8208" spans="1:8">
      <c r="A8208" s="661" t="s">
        <v>19391</v>
      </c>
    </row>
    <row r="8209" spans="1:8">
      <c r="A8209" s="661">
        <v>1588</v>
      </c>
      <c r="B8209" s="668" t="s">
        <v>4022</v>
      </c>
      <c r="D8209" s="406" t="s">
        <v>18987</v>
      </c>
      <c r="E8209" s="657">
        <v>3.62</v>
      </c>
      <c r="H8209" s="400" t="s">
        <v>108</v>
      </c>
    </row>
    <row r="8210" spans="1:8">
      <c r="A8210" s="661">
        <v>1535</v>
      </c>
      <c r="B8210" s="668" t="s">
        <v>4023</v>
      </c>
      <c r="D8210" s="406" t="s">
        <v>18987</v>
      </c>
      <c r="E8210" s="657">
        <v>2.08</v>
      </c>
      <c r="H8210" s="400" t="s">
        <v>108</v>
      </c>
    </row>
    <row r="8211" spans="1:8">
      <c r="A8211" s="661">
        <v>1589</v>
      </c>
      <c r="B8211" s="668" t="s">
        <v>4024</v>
      </c>
      <c r="D8211" s="406" t="s">
        <v>18987</v>
      </c>
      <c r="E8211" s="657">
        <v>3.74</v>
      </c>
      <c r="H8211" s="400" t="s">
        <v>108</v>
      </c>
    </row>
    <row r="8212" spans="1:8">
      <c r="A8212" s="661">
        <v>1546</v>
      </c>
      <c r="B8212" s="668" t="s">
        <v>22026</v>
      </c>
      <c r="D8212" s="406" t="s">
        <v>18987</v>
      </c>
      <c r="E8212" s="657">
        <v>42.32</v>
      </c>
      <c r="H8212" s="400" t="s">
        <v>108</v>
      </c>
    </row>
    <row r="8213" spans="1:8">
      <c r="A8213" s="661" t="s">
        <v>19391</v>
      </c>
    </row>
    <row r="8214" spans="1:8">
      <c r="A8214" s="661">
        <v>1590</v>
      </c>
      <c r="B8214" s="668" t="s">
        <v>4025</v>
      </c>
      <c r="D8214" s="406" t="s">
        <v>18987</v>
      </c>
      <c r="E8214" s="657">
        <v>6.58</v>
      </c>
      <c r="H8214" s="400" t="s">
        <v>108</v>
      </c>
    </row>
    <row r="8215" spans="1:8">
      <c r="A8215" s="661">
        <v>1542</v>
      </c>
      <c r="B8215" s="668" t="s">
        <v>22027</v>
      </c>
      <c r="D8215" s="406" t="s">
        <v>18987</v>
      </c>
      <c r="E8215" s="657">
        <v>8.7200000000000006</v>
      </c>
      <c r="H8215" s="400" t="s">
        <v>108</v>
      </c>
    </row>
    <row r="8216" spans="1:8">
      <c r="A8216" s="661" t="s">
        <v>19391</v>
      </c>
    </row>
    <row r="8217" spans="1:8">
      <c r="A8217" s="661">
        <v>2669</v>
      </c>
      <c r="B8217" s="668" t="s">
        <v>4026</v>
      </c>
      <c r="C8217" s="406" t="s">
        <v>108</v>
      </c>
      <c r="D8217" s="406" t="s">
        <v>18987</v>
      </c>
      <c r="E8217" s="657">
        <v>5.59</v>
      </c>
    </row>
    <row r="8218" spans="1:8">
      <c r="A8218" s="661">
        <v>38415</v>
      </c>
      <c r="B8218" s="668" t="s">
        <v>22028</v>
      </c>
      <c r="D8218" s="406" t="s">
        <v>18987</v>
      </c>
      <c r="E8218" s="657">
        <v>722.99</v>
      </c>
      <c r="H8218" s="400" t="s">
        <v>108</v>
      </c>
    </row>
    <row r="8219" spans="1:8">
      <c r="A8219" s="661" t="s">
        <v>22029</v>
      </c>
    </row>
    <row r="8220" spans="1:8">
      <c r="A8220" s="661">
        <v>38414</v>
      </c>
      <c r="B8220" s="668" t="s">
        <v>22030</v>
      </c>
      <c r="D8220" s="406" t="s">
        <v>18987</v>
      </c>
      <c r="E8220" s="657">
        <v>1014.73</v>
      </c>
      <c r="H8220" s="400" t="s">
        <v>108</v>
      </c>
    </row>
    <row r="8221" spans="1:8">
      <c r="A8221" s="661" t="s">
        <v>22031</v>
      </c>
    </row>
    <row r="8222" spans="1:8">
      <c r="A8222" s="661">
        <v>38128</v>
      </c>
      <c r="B8222" s="668" t="s">
        <v>4027</v>
      </c>
      <c r="D8222" s="406" t="s">
        <v>18991</v>
      </c>
      <c r="E8222" s="657">
        <v>0.55000000000000004</v>
      </c>
    </row>
    <row r="8223" spans="1:8">
      <c r="A8223" s="661" t="s">
        <v>19024</v>
      </c>
    </row>
    <row r="8224" spans="1:8">
      <c r="A8224" s="661" t="s">
        <v>19067</v>
      </c>
      <c r="H8224" s="400" t="s">
        <v>19068</v>
      </c>
    </row>
    <row r="8225" spans="1:8">
      <c r="A8225" s="661" t="s">
        <v>19069</v>
      </c>
    </row>
    <row r="8226" spans="1:8">
      <c r="A8226" s="661" t="s">
        <v>19070</v>
      </c>
    </row>
    <row r="8227" spans="1:8">
      <c r="A8227" s="661" t="s">
        <v>19071</v>
      </c>
    </row>
    <row r="8228" spans="1:8">
      <c r="A8228" s="661" t="s">
        <v>19072</v>
      </c>
    </row>
    <row r="8229" spans="1:8">
      <c r="A8229" s="661" t="s">
        <v>19073</v>
      </c>
    </row>
    <row r="8230" spans="1:8">
      <c r="A8230" s="661" t="s">
        <v>19074</v>
      </c>
      <c r="C8230" s="406" t="s">
        <v>19115</v>
      </c>
    </row>
    <row r="8231" spans="1:8">
      <c r="A8231" s="661" t="s">
        <v>19075</v>
      </c>
      <c r="D8231" s="406" t="s">
        <v>19077</v>
      </c>
      <c r="F8231" s="400" t="s">
        <v>19078</v>
      </c>
      <c r="H8231" s="400" t="s">
        <v>19076</v>
      </c>
    </row>
    <row r="8232" spans="1:8">
      <c r="A8232" s="661" t="s">
        <v>19079</v>
      </c>
      <c r="B8232" s="668" t="s">
        <v>19080</v>
      </c>
      <c r="D8232" s="406" t="s">
        <v>19081</v>
      </c>
      <c r="E8232" s="657" t="s">
        <v>19082</v>
      </c>
    </row>
    <row r="8233" spans="1:8">
      <c r="D8233" s="406" t="s">
        <v>19083</v>
      </c>
      <c r="E8233" s="657" t="s">
        <v>19084</v>
      </c>
    </row>
    <row r="8234" spans="1:8">
      <c r="A8234" s="661">
        <v>7253</v>
      </c>
      <c r="B8234" s="668" t="s">
        <v>4028</v>
      </c>
      <c r="D8234" s="406" t="s">
        <v>18987</v>
      </c>
      <c r="E8234" s="657">
        <v>117.85</v>
      </c>
    </row>
    <row r="8235" spans="1:8">
      <c r="A8235" s="661">
        <v>38955</v>
      </c>
      <c r="B8235" s="668" t="s">
        <v>22032</v>
      </c>
      <c r="C8235" s="406" t="s">
        <v>108</v>
      </c>
      <c r="D8235" s="406" t="s">
        <v>18987</v>
      </c>
      <c r="E8235" s="657">
        <v>28.98</v>
      </c>
    </row>
    <row r="8236" spans="1:8">
      <c r="A8236" s="661">
        <v>4806</v>
      </c>
      <c r="B8236" s="668" t="s">
        <v>4029</v>
      </c>
      <c r="D8236" s="406" t="s">
        <v>18987</v>
      </c>
      <c r="E8236" s="657">
        <v>13.27</v>
      </c>
      <c r="F8236" s="400" t="s">
        <v>121</v>
      </c>
    </row>
    <row r="8237" spans="1:8">
      <c r="A8237" s="661">
        <v>34401</v>
      </c>
      <c r="B8237" s="668" t="s">
        <v>4030</v>
      </c>
      <c r="C8237" s="406" t="s">
        <v>108</v>
      </c>
      <c r="D8237" s="406" t="s">
        <v>18987</v>
      </c>
      <c r="E8237" s="657">
        <v>0.91</v>
      </c>
    </row>
    <row r="8238" spans="1:8">
      <c r="A8238" s="661">
        <v>7258</v>
      </c>
      <c r="B8238" s="668" t="s">
        <v>274</v>
      </c>
      <c r="C8238" s="406" t="s">
        <v>108</v>
      </c>
      <c r="D8238" s="406" t="s">
        <v>18987</v>
      </c>
      <c r="E8238" s="657">
        <v>0.28999999999999998</v>
      </c>
    </row>
    <row r="8239" spans="1:8">
      <c r="A8239" s="661">
        <v>7260</v>
      </c>
      <c r="B8239" s="668" t="s">
        <v>4031</v>
      </c>
      <c r="C8239" s="406" t="s">
        <v>108</v>
      </c>
      <c r="D8239" s="406" t="s">
        <v>18987</v>
      </c>
      <c r="E8239" s="657">
        <v>0.89</v>
      </c>
    </row>
    <row r="8240" spans="1:8">
      <c r="A8240" s="661">
        <v>7256</v>
      </c>
      <c r="B8240" s="668" t="s">
        <v>4032</v>
      </c>
      <c r="C8240" s="406" t="s">
        <v>108</v>
      </c>
      <c r="D8240" s="406" t="s">
        <v>18987</v>
      </c>
      <c r="E8240" s="657">
        <v>0.52</v>
      </c>
    </row>
    <row r="8241" spans="1:8">
      <c r="A8241" s="661">
        <v>34400</v>
      </c>
      <c r="B8241" s="668" t="s">
        <v>4033</v>
      </c>
      <c r="C8241" s="406" t="s">
        <v>108</v>
      </c>
      <c r="D8241" s="406" t="s">
        <v>18987</v>
      </c>
      <c r="E8241" s="657">
        <v>2.2400000000000002</v>
      </c>
    </row>
    <row r="8242" spans="1:8">
      <c r="A8242" s="661">
        <v>10617</v>
      </c>
      <c r="B8242" s="668" t="s">
        <v>4034</v>
      </c>
      <c r="C8242" s="406" t="s">
        <v>108</v>
      </c>
      <c r="D8242" s="406" t="s">
        <v>18987</v>
      </c>
      <c r="E8242" s="657">
        <v>3.12</v>
      </c>
    </row>
    <row r="8243" spans="1:8">
      <c r="A8243" s="661">
        <v>7280</v>
      </c>
      <c r="B8243" s="668" t="s">
        <v>22033</v>
      </c>
      <c r="D8243" s="406" t="s">
        <v>18987</v>
      </c>
      <c r="E8243" s="657">
        <v>321.57</v>
      </c>
      <c r="H8243" s="400" t="s">
        <v>108</v>
      </c>
    </row>
    <row r="8244" spans="1:8">
      <c r="A8244" s="661" t="s">
        <v>22034</v>
      </c>
    </row>
    <row r="8245" spans="1:8">
      <c r="A8245" s="661">
        <v>7282</v>
      </c>
      <c r="B8245" s="668" t="s">
        <v>22035</v>
      </c>
      <c r="D8245" s="406" t="s">
        <v>18987</v>
      </c>
      <c r="E8245" s="657">
        <v>605.32000000000005</v>
      </c>
      <c r="H8245" s="400" t="s">
        <v>108</v>
      </c>
    </row>
    <row r="8246" spans="1:8">
      <c r="A8246" s="661" t="s">
        <v>22034</v>
      </c>
    </row>
    <row r="8247" spans="1:8">
      <c r="A8247" s="661">
        <v>7276</v>
      </c>
      <c r="B8247" s="668" t="s">
        <v>22036</v>
      </c>
      <c r="D8247" s="406" t="s">
        <v>18987</v>
      </c>
      <c r="E8247" s="657">
        <v>655.38</v>
      </c>
      <c r="H8247" s="400" t="s">
        <v>108</v>
      </c>
    </row>
    <row r="8248" spans="1:8">
      <c r="A8248" s="661" t="s">
        <v>22034</v>
      </c>
    </row>
    <row r="8249" spans="1:8">
      <c r="A8249" s="661">
        <v>7277</v>
      </c>
      <c r="B8249" s="668" t="s">
        <v>22037</v>
      </c>
      <c r="D8249" s="406" t="s">
        <v>18987</v>
      </c>
      <c r="E8249" s="657">
        <v>846.13</v>
      </c>
      <c r="H8249" s="400" t="s">
        <v>108</v>
      </c>
    </row>
    <row r="8250" spans="1:8">
      <c r="A8250" s="661" t="s">
        <v>22034</v>
      </c>
    </row>
    <row r="8251" spans="1:8">
      <c r="A8251" s="661">
        <v>7278</v>
      </c>
      <c r="B8251" s="668" t="s">
        <v>22038</v>
      </c>
      <c r="D8251" s="406" t="s">
        <v>18987</v>
      </c>
      <c r="E8251" s="657">
        <v>1084.53</v>
      </c>
      <c r="H8251" s="400" t="s">
        <v>108</v>
      </c>
    </row>
    <row r="8252" spans="1:8">
      <c r="A8252" s="661" t="s">
        <v>22034</v>
      </c>
    </row>
    <row r="8253" spans="1:8">
      <c r="A8253" s="661">
        <v>7274</v>
      </c>
      <c r="B8253" s="668" t="s">
        <v>22039</v>
      </c>
      <c r="D8253" s="406" t="s">
        <v>18991</v>
      </c>
      <c r="E8253" s="657">
        <v>22.54</v>
      </c>
      <c r="H8253" s="400" t="s">
        <v>108</v>
      </c>
    </row>
    <row r="8254" spans="1:8">
      <c r="A8254" s="661" t="s">
        <v>21886</v>
      </c>
    </row>
    <row r="8255" spans="1:8">
      <c r="A8255" s="661">
        <v>7275</v>
      </c>
      <c r="B8255" s="668" t="s">
        <v>4035</v>
      </c>
      <c r="D8255" s="406" t="s">
        <v>18987</v>
      </c>
      <c r="E8255" s="657">
        <v>593.09</v>
      </c>
      <c r="H8255" s="400" t="s">
        <v>108</v>
      </c>
    </row>
    <row r="8256" spans="1:8">
      <c r="A8256" s="661">
        <v>7284</v>
      </c>
      <c r="B8256" s="668" t="s">
        <v>4036</v>
      </c>
      <c r="D8256" s="406" t="s">
        <v>18987</v>
      </c>
      <c r="E8256" s="657">
        <v>1826.71</v>
      </c>
      <c r="H8256" s="400" t="s">
        <v>108</v>
      </c>
    </row>
    <row r="8257" spans="1:8">
      <c r="A8257" s="661">
        <v>11663</v>
      </c>
      <c r="B8257" s="668" t="s">
        <v>22040</v>
      </c>
      <c r="D8257" s="406" t="s">
        <v>18987</v>
      </c>
      <c r="E8257" s="657">
        <v>220.74</v>
      </c>
      <c r="H8257" s="400" t="s">
        <v>108</v>
      </c>
    </row>
    <row r="8258" spans="1:8">
      <c r="A8258" s="661" t="s">
        <v>21786</v>
      </c>
    </row>
    <row r="8259" spans="1:8">
      <c r="A8259" s="661">
        <v>11665</v>
      </c>
      <c r="B8259" s="668" t="s">
        <v>22041</v>
      </c>
      <c r="D8259" s="406" t="s">
        <v>18987</v>
      </c>
      <c r="E8259" s="657">
        <v>976.05</v>
      </c>
      <c r="H8259" s="400" t="s">
        <v>108</v>
      </c>
    </row>
    <row r="8260" spans="1:8">
      <c r="A8260" s="661" t="s">
        <v>21786</v>
      </c>
    </row>
    <row r="8261" spans="1:8">
      <c r="A8261" s="661">
        <v>11666</v>
      </c>
      <c r="B8261" s="668" t="s">
        <v>22042</v>
      </c>
      <c r="D8261" s="406" t="s">
        <v>18987</v>
      </c>
      <c r="E8261" s="657">
        <v>983.81</v>
      </c>
      <c r="H8261" s="400" t="s">
        <v>108</v>
      </c>
    </row>
    <row r="8262" spans="1:8">
      <c r="A8262" s="661" t="s">
        <v>21786</v>
      </c>
    </row>
    <row r="8263" spans="1:8">
      <c r="A8263" s="661">
        <v>11667</v>
      </c>
      <c r="B8263" s="668" t="s">
        <v>22043</v>
      </c>
      <c r="D8263" s="406" t="s">
        <v>18987</v>
      </c>
      <c r="E8263" s="657">
        <v>1122.7</v>
      </c>
      <c r="H8263" s="400" t="s">
        <v>108</v>
      </c>
    </row>
    <row r="8264" spans="1:8">
      <c r="A8264" s="661" t="s">
        <v>21786</v>
      </c>
    </row>
    <row r="8265" spans="1:8">
      <c r="A8265" s="661">
        <v>11668</v>
      </c>
      <c r="B8265" s="668" t="s">
        <v>22044</v>
      </c>
      <c r="D8265" s="406" t="s">
        <v>18987</v>
      </c>
      <c r="E8265" s="657">
        <v>1209.03</v>
      </c>
      <c r="H8265" s="400" t="s">
        <v>108</v>
      </c>
    </row>
    <row r="8266" spans="1:8">
      <c r="A8266" s="661" t="s">
        <v>21786</v>
      </c>
    </row>
    <row r="8267" spans="1:8">
      <c r="A8267" s="661">
        <v>38121</v>
      </c>
      <c r="B8267" s="668" t="s">
        <v>22045</v>
      </c>
      <c r="D8267" s="406" t="s">
        <v>18987</v>
      </c>
      <c r="E8267" s="657">
        <v>10.1</v>
      </c>
      <c r="F8267" s="400" t="s">
        <v>124</v>
      </c>
    </row>
    <row r="8268" spans="1:8">
      <c r="A8268" s="661" t="s">
        <v>22046</v>
      </c>
    </row>
    <row r="8269" spans="1:8">
      <c r="A8269" s="661">
        <v>7343</v>
      </c>
      <c r="B8269" s="668" t="s">
        <v>4037</v>
      </c>
      <c r="D8269" s="406" t="s">
        <v>18987</v>
      </c>
      <c r="E8269" s="657">
        <v>10.220000000000001</v>
      </c>
      <c r="H8269" s="400" t="s">
        <v>124</v>
      </c>
    </row>
    <row r="8270" spans="1:8">
      <c r="A8270" s="661">
        <v>7287</v>
      </c>
      <c r="B8270" s="668" t="s">
        <v>4038</v>
      </c>
      <c r="C8270" s="406" t="s">
        <v>589</v>
      </c>
      <c r="D8270" s="406" t="s">
        <v>18987</v>
      </c>
      <c r="E8270" s="657">
        <v>61.01</v>
      </c>
    </row>
    <row r="8271" spans="1:8">
      <c r="A8271" s="661">
        <v>7350</v>
      </c>
      <c r="B8271" s="668" t="s">
        <v>4039</v>
      </c>
      <c r="D8271" s="406" t="s">
        <v>18987</v>
      </c>
      <c r="E8271" s="657">
        <v>15.84</v>
      </c>
    </row>
    <row r="8272" spans="1:8">
      <c r="A8272" s="661">
        <v>7348</v>
      </c>
      <c r="B8272" s="668" t="s">
        <v>4040</v>
      </c>
      <c r="C8272" s="406" t="s">
        <v>124</v>
      </c>
      <c r="D8272" s="406" t="s">
        <v>18987</v>
      </c>
      <c r="E8272" s="657">
        <v>8.8800000000000008</v>
      </c>
    </row>
    <row r="8273" spans="1:8">
      <c r="A8273" s="661">
        <v>7347</v>
      </c>
      <c r="B8273" s="668" t="s">
        <v>4041</v>
      </c>
      <c r="C8273" s="406" t="s">
        <v>589</v>
      </c>
      <c r="D8273" s="406" t="s">
        <v>18987</v>
      </c>
      <c r="E8273" s="657">
        <v>31.98</v>
      </c>
    </row>
    <row r="8274" spans="1:8">
      <c r="A8274" s="661">
        <v>7355</v>
      </c>
      <c r="B8274" s="668" t="s">
        <v>4042</v>
      </c>
      <c r="C8274" s="406" t="s">
        <v>589</v>
      </c>
      <c r="D8274" s="406" t="s">
        <v>18987</v>
      </c>
      <c r="E8274" s="657">
        <v>47.94</v>
      </c>
    </row>
    <row r="8275" spans="1:8">
      <c r="A8275" s="661">
        <v>7356</v>
      </c>
      <c r="B8275" s="668" t="s">
        <v>4043</v>
      </c>
      <c r="C8275" s="406" t="s">
        <v>124</v>
      </c>
      <c r="D8275" s="406" t="s">
        <v>18987</v>
      </c>
      <c r="E8275" s="657">
        <v>13.31</v>
      </c>
    </row>
    <row r="8276" spans="1:8">
      <c r="A8276" s="661">
        <v>7313</v>
      </c>
      <c r="B8276" s="668" t="s">
        <v>22047</v>
      </c>
      <c r="D8276" s="406" t="s">
        <v>18987</v>
      </c>
      <c r="E8276" s="657">
        <v>11.73</v>
      </c>
      <c r="F8276" s="400" t="s">
        <v>124</v>
      </c>
    </row>
    <row r="8277" spans="1:8">
      <c r="A8277" s="661" t="s">
        <v>22048</v>
      </c>
    </row>
    <row r="8278" spans="1:8">
      <c r="A8278" s="661">
        <v>7319</v>
      </c>
      <c r="B8278" s="668" t="s">
        <v>4044</v>
      </c>
      <c r="D8278" s="406" t="s">
        <v>18987</v>
      </c>
      <c r="E8278" s="657">
        <v>6.71</v>
      </c>
      <c r="H8278" s="400" t="s">
        <v>124</v>
      </c>
    </row>
    <row r="8279" spans="1:8">
      <c r="A8279" s="661">
        <v>38119</v>
      </c>
      <c r="B8279" s="668" t="s">
        <v>4045</v>
      </c>
      <c r="C8279" s="406" t="s">
        <v>124</v>
      </c>
      <c r="D8279" s="406" t="s">
        <v>18987</v>
      </c>
      <c r="E8279" s="657">
        <v>66.86</v>
      </c>
    </row>
    <row r="8280" spans="1:8">
      <c r="A8280" s="661">
        <v>7314</v>
      </c>
      <c r="B8280" s="668" t="s">
        <v>4046</v>
      </c>
      <c r="D8280" s="406" t="s">
        <v>18987</v>
      </c>
      <c r="E8280" s="657">
        <v>72.06</v>
      </c>
      <c r="F8280" s="400" t="s">
        <v>124</v>
      </c>
    </row>
    <row r="8281" spans="1:8">
      <c r="A8281" s="661">
        <v>38131</v>
      </c>
      <c r="B8281" s="668" t="s">
        <v>4047</v>
      </c>
      <c r="C8281" s="406" t="s">
        <v>124</v>
      </c>
      <c r="D8281" s="406" t="s">
        <v>18987</v>
      </c>
      <c r="E8281" s="657">
        <v>67.459999999999994</v>
      </c>
    </row>
    <row r="8282" spans="1:8">
      <c r="A8282" s="661">
        <v>7293</v>
      </c>
      <c r="B8282" s="668" t="s">
        <v>4048</v>
      </c>
      <c r="D8282" s="406" t="s">
        <v>18987</v>
      </c>
      <c r="E8282" s="657">
        <v>20.41</v>
      </c>
      <c r="F8282" s="400" t="s">
        <v>124</v>
      </c>
    </row>
    <row r="8283" spans="1:8">
      <c r="A8283" s="661">
        <v>7311</v>
      </c>
      <c r="B8283" s="668" t="s">
        <v>4049</v>
      </c>
      <c r="C8283" s="406" t="s">
        <v>124</v>
      </c>
      <c r="D8283" s="406" t="s">
        <v>18987</v>
      </c>
      <c r="E8283" s="657">
        <v>19.739999999999998</v>
      </c>
    </row>
    <row r="8284" spans="1:8">
      <c r="A8284" s="661">
        <v>7292</v>
      </c>
      <c r="B8284" s="668" t="s">
        <v>4050</v>
      </c>
      <c r="C8284" s="406" t="s">
        <v>124</v>
      </c>
      <c r="D8284" s="406" t="s">
        <v>18991</v>
      </c>
      <c r="E8284" s="657">
        <v>19.170000000000002</v>
      </c>
    </row>
    <row r="8285" spans="1:8">
      <c r="A8285" s="661">
        <v>7288</v>
      </c>
      <c r="B8285" s="668" t="s">
        <v>4051</v>
      </c>
      <c r="C8285" s="406" t="s">
        <v>124</v>
      </c>
      <c r="D8285" s="406" t="s">
        <v>18987</v>
      </c>
      <c r="E8285" s="657">
        <v>21.72</v>
      </c>
    </row>
    <row r="8286" spans="1:8">
      <c r="A8286" s="661" t="s">
        <v>19024</v>
      </c>
    </row>
    <row r="8287" spans="1:8">
      <c r="A8287" s="661" t="s">
        <v>19067</v>
      </c>
      <c r="H8287" s="400" t="s">
        <v>19068</v>
      </c>
    </row>
    <row r="8288" spans="1:8">
      <c r="A8288" s="661" t="s">
        <v>19069</v>
      </c>
    </row>
    <row r="8289" spans="1:8">
      <c r="A8289" s="661" t="s">
        <v>19070</v>
      </c>
    </row>
    <row r="8290" spans="1:8">
      <c r="A8290" s="661" t="s">
        <v>19071</v>
      </c>
    </row>
    <row r="8291" spans="1:8">
      <c r="A8291" s="661" t="s">
        <v>19072</v>
      </c>
    </row>
    <row r="8292" spans="1:8">
      <c r="A8292" s="661" t="s">
        <v>19073</v>
      </c>
    </row>
    <row r="8293" spans="1:8">
      <c r="A8293" s="661" t="s">
        <v>19074</v>
      </c>
      <c r="C8293" s="406" t="s">
        <v>19115</v>
      </c>
    </row>
    <row r="8294" spans="1:8">
      <c r="A8294" s="661" t="s">
        <v>19075</v>
      </c>
      <c r="D8294" s="406" t="s">
        <v>19077</v>
      </c>
      <c r="F8294" s="400" t="s">
        <v>19078</v>
      </c>
      <c r="H8294" s="400" t="s">
        <v>19076</v>
      </c>
    </row>
    <row r="8295" spans="1:8">
      <c r="A8295" s="661" t="s">
        <v>19079</v>
      </c>
      <c r="B8295" s="668" t="s">
        <v>19080</v>
      </c>
      <c r="D8295" s="406" t="s">
        <v>19081</v>
      </c>
      <c r="E8295" s="657" t="s">
        <v>19082</v>
      </c>
    </row>
    <row r="8296" spans="1:8">
      <c r="D8296" s="406" t="s">
        <v>19083</v>
      </c>
      <c r="E8296" s="657" t="s">
        <v>19084</v>
      </c>
    </row>
    <row r="8297" spans="1:8">
      <c r="A8297" s="661">
        <v>35693</v>
      </c>
      <c r="B8297" s="668" t="s">
        <v>4052</v>
      </c>
      <c r="C8297" s="406" t="s">
        <v>124</v>
      </c>
      <c r="D8297" s="406" t="s">
        <v>18987</v>
      </c>
      <c r="E8297" s="657">
        <v>6.11</v>
      </c>
    </row>
    <row r="8298" spans="1:8">
      <c r="A8298" s="661">
        <v>35692</v>
      </c>
      <c r="B8298" s="668" t="s">
        <v>4053</v>
      </c>
      <c r="C8298" s="406" t="s">
        <v>124</v>
      </c>
      <c r="D8298" s="406" t="s">
        <v>18987</v>
      </c>
      <c r="E8298" s="657">
        <v>32.75</v>
      </c>
    </row>
    <row r="8299" spans="1:8">
      <c r="A8299" s="661">
        <v>7344</v>
      </c>
      <c r="B8299" s="668" t="s">
        <v>4054</v>
      </c>
      <c r="C8299" s="406" t="s">
        <v>589</v>
      </c>
      <c r="D8299" s="406" t="s">
        <v>18991</v>
      </c>
      <c r="E8299" s="657">
        <v>41.44</v>
      </c>
    </row>
    <row r="8300" spans="1:8">
      <c r="A8300" s="661">
        <v>7345</v>
      </c>
      <c r="B8300" s="668" t="s">
        <v>4055</v>
      </c>
      <c r="C8300" s="406" t="s">
        <v>124</v>
      </c>
      <c r="D8300" s="406" t="s">
        <v>18987</v>
      </c>
      <c r="E8300" s="657">
        <v>11.51</v>
      </c>
    </row>
    <row r="8301" spans="1:8">
      <c r="A8301" s="661">
        <v>35691</v>
      </c>
      <c r="B8301" s="668" t="s">
        <v>4056</v>
      </c>
      <c r="C8301" s="406" t="s">
        <v>124</v>
      </c>
      <c r="D8301" s="406" t="s">
        <v>18987</v>
      </c>
      <c r="E8301" s="657">
        <v>9.09</v>
      </c>
    </row>
    <row r="8302" spans="1:8">
      <c r="A8302" s="661">
        <v>7342</v>
      </c>
      <c r="B8302" s="668" t="s">
        <v>4057</v>
      </c>
      <c r="C8302" s="406" t="s">
        <v>118</v>
      </c>
      <c r="D8302" s="406" t="s">
        <v>18987</v>
      </c>
      <c r="E8302" s="657">
        <v>1.28</v>
      </c>
    </row>
    <row r="8303" spans="1:8">
      <c r="A8303" s="661">
        <v>7306</v>
      </c>
      <c r="B8303" s="668" t="s">
        <v>4058</v>
      </c>
      <c r="C8303" s="406" t="s">
        <v>124</v>
      </c>
      <c r="D8303" s="406" t="s">
        <v>18987</v>
      </c>
      <c r="E8303" s="657">
        <v>23.41</v>
      </c>
    </row>
    <row r="8304" spans="1:8">
      <c r="A8304" s="661">
        <v>154</v>
      </c>
      <c r="B8304" s="668" t="s">
        <v>4059</v>
      </c>
      <c r="D8304" s="406" t="s">
        <v>18987</v>
      </c>
      <c r="E8304" s="657">
        <v>35.659999999999997</v>
      </c>
      <c r="F8304" s="400" t="s">
        <v>124</v>
      </c>
    </row>
    <row r="8305" spans="1:8">
      <c r="A8305" s="661">
        <v>7338</v>
      </c>
      <c r="B8305" s="668" t="s">
        <v>4060</v>
      </c>
      <c r="D8305" s="406" t="s">
        <v>18987</v>
      </c>
      <c r="E8305" s="657">
        <v>23.77</v>
      </c>
      <c r="F8305" s="400" t="s">
        <v>118</v>
      </c>
    </row>
    <row r="8306" spans="1:8">
      <c r="A8306" s="661">
        <v>11060</v>
      </c>
      <c r="B8306" s="668" t="s">
        <v>22049</v>
      </c>
      <c r="D8306" s="406" t="s">
        <v>18987</v>
      </c>
      <c r="E8306" s="657">
        <v>18.61</v>
      </c>
      <c r="H8306" s="400" t="s">
        <v>108</v>
      </c>
    </row>
    <row r="8307" spans="1:8">
      <c r="A8307" s="661" t="s">
        <v>22050</v>
      </c>
    </row>
    <row r="8308" spans="1:8">
      <c r="A8308" s="661">
        <v>37401</v>
      </c>
      <c r="B8308" s="668" t="s">
        <v>4061</v>
      </c>
      <c r="D8308" s="406" t="s">
        <v>18987</v>
      </c>
      <c r="E8308" s="657">
        <v>17.59</v>
      </c>
      <c r="F8308" s="400" t="s">
        <v>108</v>
      </c>
    </row>
    <row r="8309" spans="1:8">
      <c r="A8309" s="661">
        <v>20245</v>
      </c>
      <c r="B8309" s="668" t="s">
        <v>4062</v>
      </c>
      <c r="D8309" s="406" t="s">
        <v>18987</v>
      </c>
      <c r="E8309" s="657">
        <v>12.45</v>
      </c>
    </row>
    <row r="8310" spans="1:8">
      <c r="A8310" s="661">
        <v>7528</v>
      </c>
      <c r="B8310" s="668" t="s">
        <v>4063</v>
      </c>
      <c r="D8310" s="406" t="s">
        <v>18991</v>
      </c>
      <c r="E8310" s="657">
        <v>12.35</v>
      </c>
      <c r="F8310" s="400" t="s">
        <v>108</v>
      </c>
    </row>
    <row r="8311" spans="1:8">
      <c r="A8311" s="661">
        <v>12145</v>
      </c>
      <c r="B8311" s="668" t="s">
        <v>22051</v>
      </c>
      <c r="D8311" s="406" t="s">
        <v>18987</v>
      </c>
      <c r="E8311" s="657">
        <v>39.06</v>
      </c>
      <c r="H8311" s="400" t="s">
        <v>108</v>
      </c>
    </row>
    <row r="8312" spans="1:8">
      <c r="A8312" s="661" t="s">
        <v>22052</v>
      </c>
    </row>
    <row r="8313" spans="1:8">
      <c r="A8313" s="661">
        <v>7524</v>
      </c>
      <c r="B8313" s="668" t="s">
        <v>461</v>
      </c>
      <c r="D8313" s="406" t="s">
        <v>18987</v>
      </c>
      <c r="E8313" s="657">
        <v>36.99</v>
      </c>
      <c r="H8313" s="400" t="s">
        <v>108</v>
      </c>
    </row>
    <row r="8314" spans="1:8">
      <c r="A8314" s="661">
        <v>7525</v>
      </c>
      <c r="B8314" s="668" t="s">
        <v>4064</v>
      </c>
      <c r="D8314" s="406" t="s">
        <v>18987</v>
      </c>
      <c r="E8314" s="657">
        <v>47.38</v>
      </c>
      <c r="H8314" s="400" t="s">
        <v>108</v>
      </c>
    </row>
    <row r="8315" spans="1:8">
      <c r="A8315" s="661">
        <v>12143</v>
      </c>
      <c r="B8315" s="668" t="s">
        <v>4065</v>
      </c>
      <c r="D8315" s="406" t="s">
        <v>18987</v>
      </c>
      <c r="E8315" s="657">
        <v>42.66</v>
      </c>
      <c r="H8315" s="400" t="s">
        <v>108</v>
      </c>
    </row>
    <row r="8316" spans="1:8">
      <c r="A8316" s="661">
        <v>12142</v>
      </c>
      <c r="B8316" s="668" t="s">
        <v>4066</v>
      </c>
      <c r="D8316" s="406" t="s">
        <v>18987</v>
      </c>
      <c r="E8316" s="657">
        <v>15.63</v>
      </c>
      <c r="H8316" s="400" t="s">
        <v>108</v>
      </c>
    </row>
    <row r="8317" spans="1:8">
      <c r="A8317" s="661">
        <v>12147</v>
      </c>
      <c r="B8317" s="668" t="s">
        <v>155</v>
      </c>
      <c r="D8317" s="406" t="s">
        <v>18987</v>
      </c>
      <c r="E8317" s="657">
        <v>19.079999999999998</v>
      </c>
      <c r="F8317" s="400" t="s">
        <v>108</v>
      </c>
    </row>
    <row r="8318" spans="1:8">
      <c r="A8318" s="661">
        <v>40613</v>
      </c>
      <c r="B8318" s="668" t="s">
        <v>4067</v>
      </c>
      <c r="C8318" s="406" t="s">
        <v>108</v>
      </c>
      <c r="D8318" s="406" t="s">
        <v>18987</v>
      </c>
      <c r="E8318" s="657">
        <v>8.8699999999999992</v>
      </c>
    </row>
    <row r="8319" spans="1:8">
      <c r="A8319" s="661">
        <v>40614</v>
      </c>
      <c r="B8319" s="668" t="s">
        <v>4068</v>
      </c>
      <c r="C8319" s="406" t="s">
        <v>108</v>
      </c>
      <c r="D8319" s="406" t="s">
        <v>18987</v>
      </c>
      <c r="E8319" s="657">
        <v>14.19</v>
      </c>
    </row>
    <row r="8320" spans="1:8">
      <c r="A8320" s="661">
        <v>7592</v>
      </c>
      <c r="B8320" s="668" t="s">
        <v>4069</v>
      </c>
      <c r="D8320" s="406" t="s">
        <v>18991</v>
      </c>
      <c r="E8320" s="657">
        <v>19.61</v>
      </c>
    </row>
    <row r="8321" spans="1:8">
      <c r="A8321" s="661">
        <v>40820</v>
      </c>
      <c r="B8321" s="668" t="s">
        <v>4070</v>
      </c>
      <c r="D8321" s="406" t="s">
        <v>18987</v>
      </c>
      <c r="E8321" s="657">
        <v>3456.62</v>
      </c>
    </row>
    <row r="8322" spans="1:8">
      <c r="A8322" s="661">
        <v>11762</v>
      </c>
      <c r="B8322" s="668" t="s">
        <v>4071</v>
      </c>
      <c r="D8322" s="406" t="s">
        <v>18987</v>
      </c>
      <c r="E8322" s="657">
        <v>38.61</v>
      </c>
      <c r="F8322" s="400" t="s">
        <v>108</v>
      </c>
    </row>
    <row r="8323" spans="1:8">
      <c r="A8323" s="661">
        <v>13418</v>
      </c>
      <c r="B8323" s="668" t="s">
        <v>22053</v>
      </c>
      <c r="D8323" s="406" t="s">
        <v>18987</v>
      </c>
      <c r="E8323" s="657">
        <v>10.78</v>
      </c>
      <c r="H8323" s="400" t="s">
        <v>108</v>
      </c>
    </row>
    <row r="8324" spans="1:8">
      <c r="A8324" s="661" t="s">
        <v>22054</v>
      </c>
    </row>
    <row r="8325" spans="1:8">
      <c r="A8325" s="661">
        <v>13984</v>
      </c>
      <c r="B8325" s="668" t="s">
        <v>4072</v>
      </c>
      <c r="D8325" s="406" t="s">
        <v>18987</v>
      </c>
      <c r="E8325" s="657">
        <v>26.98</v>
      </c>
      <c r="F8325" s="400" t="s">
        <v>108</v>
      </c>
    </row>
    <row r="8326" spans="1:8">
      <c r="A8326" s="661">
        <v>11772</v>
      </c>
      <c r="B8326" s="668" t="s">
        <v>22055</v>
      </c>
      <c r="D8326" s="406" t="s">
        <v>18987</v>
      </c>
      <c r="E8326" s="657">
        <v>65.53</v>
      </c>
      <c r="H8326" s="400" t="s">
        <v>108</v>
      </c>
    </row>
    <row r="8327" spans="1:8">
      <c r="A8327" s="661" t="s">
        <v>22056</v>
      </c>
    </row>
    <row r="8328" spans="1:8">
      <c r="A8328" s="661">
        <v>36795</v>
      </c>
      <c r="B8328" s="668" t="s">
        <v>4073</v>
      </c>
      <c r="D8328" s="406" t="s">
        <v>18987</v>
      </c>
      <c r="E8328" s="657">
        <v>421.47</v>
      </c>
      <c r="F8328" s="400" t="s">
        <v>108</v>
      </c>
    </row>
    <row r="8329" spans="1:8">
      <c r="A8329" s="661">
        <v>36796</v>
      </c>
      <c r="B8329" s="668" t="s">
        <v>4074</v>
      </c>
      <c r="D8329" s="406" t="s">
        <v>18987</v>
      </c>
      <c r="E8329" s="657">
        <v>108.51</v>
      </c>
      <c r="H8329" s="400" t="s">
        <v>108</v>
      </c>
    </row>
    <row r="8330" spans="1:8">
      <c r="A8330" s="661">
        <v>36791</v>
      </c>
      <c r="B8330" s="668" t="s">
        <v>4075</v>
      </c>
      <c r="D8330" s="406" t="s">
        <v>18987</v>
      </c>
      <c r="E8330" s="657">
        <v>55.91</v>
      </c>
      <c r="F8330" s="400" t="s">
        <v>108</v>
      </c>
    </row>
    <row r="8331" spans="1:8">
      <c r="A8331" s="661">
        <v>13415</v>
      </c>
      <c r="B8331" s="668" t="s">
        <v>22057</v>
      </c>
      <c r="D8331" s="406" t="s">
        <v>18991</v>
      </c>
      <c r="E8331" s="657">
        <v>32.5</v>
      </c>
      <c r="H8331" s="400" t="s">
        <v>108</v>
      </c>
    </row>
    <row r="8332" spans="1:8">
      <c r="A8332" s="661" t="s">
        <v>22058</v>
      </c>
    </row>
    <row r="8333" spans="1:8">
      <c r="A8333" s="661">
        <v>36792</v>
      </c>
      <c r="B8333" s="668" t="s">
        <v>4076</v>
      </c>
      <c r="D8333" s="406" t="s">
        <v>18987</v>
      </c>
      <c r="E8333" s="657">
        <v>106.87</v>
      </c>
      <c r="F8333" s="400" t="s">
        <v>108</v>
      </c>
    </row>
    <row r="8334" spans="1:8">
      <c r="A8334" s="661">
        <v>11773</v>
      </c>
      <c r="B8334" s="668" t="s">
        <v>22059</v>
      </c>
      <c r="D8334" s="406" t="s">
        <v>18987</v>
      </c>
      <c r="E8334" s="657">
        <v>62.56</v>
      </c>
      <c r="H8334" s="400" t="s">
        <v>108</v>
      </c>
    </row>
    <row r="8335" spans="1:8">
      <c r="A8335" s="661" t="s">
        <v>22060</v>
      </c>
    </row>
    <row r="8336" spans="1:8">
      <c r="A8336" s="661">
        <v>11775</v>
      </c>
      <c r="B8336" s="668" t="s">
        <v>4077</v>
      </c>
      <c r="D8336" s="406" t="s">
        <v>18987</v>
      </c>
      <c r="E8336" s="657">
        <v>65.319999999999993</v>
      </c>
      <c r="H8336" s="400" t="s">
        <v>108</v>
      </c>
    </row>
    <row r="8337" spans="1:8">
      <c r="A8337" s="661">
        <v>13983</v>
      </c>
      <c r="B8337" s="668" t="s">
        <v>22061</v>
      </c>
      <c r="D8337" s="406" t="s">
        <v>18987</v>
      </c>
      <c r="E8337" s="657">
        <v>33.369999999999997</v>
      </c>
      <c r="H8337" s="400" t="s">
        <v>108</v>
      </c>
    </row>
    <row r="8338" spans="1:8">
      <c r="A8338" s="661" t="s">
        <v>22062</v>
      </c>
    </row>
    <row r="8339" spans="1:8">
      <c r="A8339" s="661">
        <v>13416</v>
      </c>
      <c r="B8339" s="668" t="s">
        <v>22063</v>
      </c>
      <c r="D8339" s="406" t="s">
        <v>18987</v>
      </c>
      <c r="E8339" s="657">
        <v>26.91</v>
      </c>
      <c r="H8339" s="400" t="s">
        <v>108</v>
      </c>
    </row>
    <row r="8340" spans="1:8">
      <c r="A8340" s="661" t="s">
        <v>22064</v>
      </c>
    </row>
    <row r="8341" spans="1:8">
      <c r="A8341" s="661">
        <v>13417</v>
      </c>
      <c r="B8341" s="668" t="s">
        <v>4078</v>
      </c>
      <c r="D8341" s="406" t="s">
        <v>18987</v>
      </c>
      <c r="E8341" s="657">
        <v>23.74</v>
      </c>
      <c r="F8341" s="400" t="s">
        <v>108</v>
      </c>
    </row>
    <row r="8342" spans="1:8">
      <c r="A8342" s="661">
        <v>7604</v>
      </c>
      <c r="B8342" s="668" t="s">
        <v>4079</v>
      </c>
      <c r="D8342" s="406" t="s">
        <v>18987</v>
      </c>
      <c r="E8342" s="657">
        <v>10.28</v>
      </c>
      <c r="H8342" s="400" t="s">
        <v>108</v>
      </c>
    </row>
    <row r="8343" spans="1:8">
      <c r="A8343" s="661">
        <v>11829</v>
      </c>
      <c r="B8343" s="668" t="s">
        <v>1001</v>
      </c>
      <c r="D8343" s="406" t="s">
        <v>18987</v>
      </c>
      <c r="E8343" s="657">
        <v>28.55</v>
      </c>
      <c r="F8343" s="400" t="s">
        <v>108</v>
      </c>
    </row>
    <row r="8344" spans="1:8">
      <c r="A8344" s="661">
        <v>11830</v>
      </c>
      <c r="B8344" s="668" t="s">
        <v>4080</v>
      </c>
      <c r="D8344" s="406" t="s">
        <v>18987</v>
      </c>
      <c r="E8344" s="657">
        <v>28.87</v>
      </c>
      <c r="F8344" s="400" t="s">
        <v>108</v>
      </c>
    </row>
    <row r="8345" spans="1:8">
      <c r="A8345" s="661">
        <v>11823</v>
      </c>
      <c r="B8345" s="668" t="s">
        <v>4081</v>
      </c>
      <c r="C8345" s="406" t="s">
        <v>108</v>
      </c>
      <c r="D8345" s="406" t="s">
        <v>18987</v>
      </c>
      <c r="E8345" s="657">
        <v>8.73</v>
      </c>
    </row>
    <row r="8346" spans="1:8">
      <c r="A8346" s="661">
        <v>11763</v>
      </c>
      <c r="B8346" s="668" t="s">
        <v>4082</v>
      </c>
      <c r="C8346" s="406" t="s">
        <v>108</v>
      </c>
      <c r="D8346" s="406" t="s">
        <v>18987</v>
      </c>
      <c r="E8346" s="657">
        <v>86.99</v>
      </c>
    </row>
    <row r="8347" spans="1:8">
      <c r="A8347" s="661" t="s">
        <v>19024</v>
      </c>
    </row>
    <row r="8348" spans="1:8">
      <c r="A8348" s="661" t="s">
        <v>19067</v>
      </c>
      <c r="H8348" s="400" t="s">
        <v>19068</v>
      </c>
    </row>
    <row r="8349" spans="1:8">
      <c r="A8349" s="661" t="s">
        <v>19069</v>
      </c>
    </row>
    <row r="8350" spans="1:8">
      <c r="A8350" s="661" t="s">
        <v>19070</v>
      </c>
    </row>
    <row r="8351" spans="1:8">
      <c r="A8351" s="661" t="s">
        <v>19071</v>
      </c>
    </row>
    <row r="8352" spans="1:8">
      <c r="A8352" s="661" t="s">
        <v>19072</v>
      </c>
    </row>
    <row r="8353" spans="1:8">
      <c r="A8353" s="661" t="s">
        <v>19073</v>
      </c>
    </row>
    <row r="8354" spans="1:8">
      <c r="A8354" s="661" t="s">
        <v>19074</v>
      </c>
      <c r="C8354" s="406" t="s">
        <v>19115</v>
      </c>
    </row>
    <row r="8355" spans="1:8">
      <c r="A8355" s="661" t="s">
        <v>19075</v>
      </c>
      <c r="D8355" s="406" t="s">
        <v>19077</v>
      </c>
      <c r="F8355" s="400" t="s">
        <v>19078</v>
      </c>
      <c r="H8355" s="400" t="s">
        <v>19076</v>
      </c>
    </row>
    <row r="8356" spans="1:8">
      <c r="A8356" s="661" t="s">
        <v>19079</v>
      </c>
      <c r="B8356" s="668" t="s">
        <v>19080</v>
      </c>
      <c r="D8356" s="406" t="s">
        <v>19081</v>
      </c>
      <c r="E8356" s="657" t="s">
        <v>19082</v>
      </c>
    </row>
    <row r="8357" spans="1:8">
      <c r="D8357" s="406" t="s">
        <v>19083</v>
      </c>
      <c r="E8357" s="657" t="s">
        <v>19084</v>
      </c>
    </row>
    <row r="8358" spans="1:8">
      <c r="A8358" s="661">
        <v>11764</v>
      </c>
      <c r="B8358" s="668" t="s">
        <v>4083</v>
      </c>
      <c r="C8358" s="406" t="s">
        <v>108</v>
      </c>
      <c r="D8358" s="406" t="s">
        <v>18987</v>
      </c>
      <c r="E8358" s="657">
        <v>74.08</v>
      </c>
    </row>
    <row r="8359" spans="1:8">
      <c r="A8359" s="661">
        <v>11826</v>
      </c>
      <c r="B8359" s="668" t="s">
        <v>4084</v>
      </c>
      <c r="C8359" s="406" t="s">
        <v>108</v>
      </c>
      <c r="D8359" s="406" t="s">
        <v>18987</v>
      </c>
      <c r="E8359" s="657">
        <v>32.770000000000003</v>
      </c>
    </row>
    <row r="8360" spans="1:8">
      <c r="A8360" s="661">
        <v>11825</v>
      </c>
      <c r="B8360" s="668" t="s">
        <v>614</v>
      </c>
      <c r="C8360" s="406" t="s">
        <v>108</v>
      </c>
      <c r="D8360" s="406" t="s">
        <v>18987</v>
      </c>
      <c r="E8360" s="657">
        <v>47.17</v>
      </c>
    </row>
    <row r="8361" spans="1:8">
      <c r="A8361" s="661">
        <v>11767</v>
      </c>
      <c r="B8361" s="668" t="s">
        <v>4085</v>
      </c>
      <c r="C8361" s="406" t="s">
        <v>108</v>
      </c>
      <c r="D8361" s="406" t="s">
        <v>18987</v>
      </c>
      <c r="E8361" s="657">
        <v>103.39</v>
      </c>
    </row>
    <row r="8362" spans="1:8">
      <c r="A8362" s="661">
        <v>7606</v>
      </c>
      <c r="B8362" s="668" t="s">
        <v>4086</v>
      </c>
      <c r="C8362" s="406" t="s">
        <v>108</v>
      </c>
      <c r="D8362" s="406" t="s">
        <v>18987</v>
      </c>
      <c r="E8362" s="657">
        <v>35.39</v>
      </c>
    </row>
    <row r="8363" spans="1:8">
      <c r="A8363" s="661">
        <v>11766</v>
      </c>
      <c r="B8363" s="668" t="s">
        <v>4087</v>
      </c>
      <c r="D8363" s="406" t="s">
        <v>18987</v>
      </c>
      <c r="E8363" s="657">
        <v>34.25</v>
      </c>
      <c r="F8363" s="400" t="s">
        <v>108</v>
      </c>
    </row>
    <row r="8364" spans="1:8">
      <c r="A8364" s="661">
        <v>11765</v>
      </c>
      <c r="B8364" s="668" t="s">
        <v>4088</v>
      </c>
      <c r="D8364" s="406" t="s">
        <v>18987</v>
      </c>
      <c r="E8364" s="657">
        <v>48.73</v>
      </c>
      <c r="F8364" s="400" t="s">
        <v>108</v>
      </c>
    </row>
    <row r="8365" spans="1:8">
      <c r="A8365" s="661">
        <v>11824</v>
      </c>
      <c r="B8365" s="668" t="s">
        <v>4089</v>
      </c>
      <c r="D8365" s="406" t="s">
        <v>18987</v>
      </c>
      <c r="E8365" s="657">
        <v>38.43</v>
      </c>
      <c r="F8365" s="400" t="s">
        <v>108</v>
      </c>
    </row>
    <row r="8366" spans="1:8">
      <c r="A8366" s="661">
        <v>11777</v>
      </c>
      <c r="B8366" s="668" t="s">
        <v>4090</v>
      </c>
      <c r="D8366" s="406" t="s">
        <v>18987</v>
      </c>
      <c r="E8366" s="657">
        <v>98.77</v>
      </c>
      <c r="F8366" s="400" t="s">
        <v>108</v>
      </c>
    </row>
    <row r="8367" spans="1:8">
      <c r="A8367" s="661">
        <v>7602</v>
      </c>
      <c r="B8367" s="668" t="s">
        <v>22065</v>
      </c>
      <c r="D8367" s="406" t="s">
        <v>18987</v>
      </c>
      <c r="E8367" s="657">
        <v>10.19</v>
      </c>
      <c r="H8367" s="400" t="s">
        <v>108</v>
      </c>
    </row>
    <row r="8368" spans="1:8">
      <c r="A8368" s="661" t="s">
        <v>22066</v>
      </c>
    </row>
    <row r="8369" spans="1:8">
      <c r="A8369" s="661">
        <v>7603</v>
      </c>
      <c r="B8369" s="668" t="s">
        <v>22067</v>
      </c>
      <c r="D8369" s="406" t="s">
        <v>18987</v>
      </c>
      <c r="E8369" s="657">
        <v>9.8800000000000008</v>
      </c>
      <c r="H8369" s="400" t="s">
        <v>108</v>
      </c>
    </row>
    <row r="8370" spans="1:8">
      <c r="A8370" s="661" t="s">
        <v>22068</v>
      </c>
    </row>
    <row r="8371" spans="1:8">
      <c r="A8371" s="661">
        <v>11832</v>
      </c>
      <c r="B8371" s="668" t="s">
        <v>4091</v>
      </c>
      <c r="C8371" s="406" t="s">
        <v>108</v>
      </c>
      <c r="D8371" s="406" t="s">
        <v>18991</v>
      </c>
      <c r="E8371" s="657">
        <v>10.5</v>
      </c>
    </row>
    <row r="8372" spans="1:8">
      <c r="A8372" s="661">
        <v>11822</v>
      </c>
      <c r="B8372" s="668" t="s">
        <v>4092</v>
      </c>
      <c r="C8372" s="406" t="s">
        <v>108</v>
      </c>
      <c r="D8372" s="406" t="s">
        <v>18987</v>
      </c>
      <c r="E8372" s="657">
        <v>28.61</v>
      </c>
    </row>
    <row r="8373" spans="1:8">
      <c r="A8373" s="661">
        <v>11831</v>
      </c>
      <c r="B8373" s="668" t="s">
        <v>4093</v>
      </c>
      <c r="D8373" s="406" t="s">
        <v>18987</v>
      </c>
      <c r="E8373" s="657">
        <v>21.72</v>
      </c>
      <c r="F8373" s="400" t="s">
        <v>108</v>
      </c>
    </row>
    <row r="8374" spans="1:8">
      <c r="A8374" s="661">
        <v>40609</v>
      </c>
      <c r="B8374" s="668" t="s">
        <v>22069</v>
      </c>
      <c r="D8374" s="406" t="s">
        <v>18987</v>
      </c>
      <c r="E8374" s="657">
        <v>121.55</v>
      </c>
      <c r="H8374" s="400" t="s">
        <v>1476</v>
      </c>
    </row>
    <row r="8375" spans="1:8">
      <c r="A8375" s="661" t="s">
        <v>22070</v>
      </c>
    </row>
    <row r="8376" spans="1:8">
      <c r="A8376" s="661">
        <v>7613</v>
      </c>
      <c r="B8376" s="668" t="s">
        <v>22071</v>
      </c>
      <c r="D8376" s="406" t="s">
        <v>18987</v>
      </c>
      <c r="E8376" s="657">
        <v>56857.919999999998</v>
      </c>
      <c r="H8376" s="400" t="s">
        <v>108</v>
      </c>
    </row>
    <row r="8377" spans="1:8">
      <c r="A8377" s="661" t="s">
        <v>22072</v>
      </c>
    </row>
    <row r="8378" spans="1:8">
      <c r="A8378" s="661">
        <v>7619</v>
      </c>
      <c r="B8378" s="668" t="s">
        <v>22073</v>
      </c>
      <c r="D8378" s="406" t="s">
        <v>18987</v>
      </c>
      <c r="E8378" s="657">
        <v>8789.01</v>
      </c>
      <c r="H8378" s="400" t="s">
        <v>108</v>
      </c>
    </row>
    <row r="8379" spans="1:8">
      <c r="A8379" s="661" t="s">
        <v>22072</v>
      </c>
    </row>
    <row r="8380" spans="1:8">
      <c r="A8380" s="661">
        <v>12076</v>
      </c>
      <c r="B8380" s="668" t="s">
        <v>22074</v>
      </c>
      <c r="D8380" s="406" t="s">
        <v>18987</v>
      </c>
      <c r="E8380" s="657">
        <v>4031.65</v>
      </c>
      <c r="H8380" s="400" t="s">
        <v>108</v>
      </c>
    </row>
    <row r="8381" spans="1:8">
      <c r="A8381" s="661" t="s">
        <v>22072</v>
      </c>
    </row>
    <row r="8382" spans="1:8">
      <c r="A8382" s="661">
        <v>7614</v>
      </c>
      <c r="B8382" s="668" t="s">
        <v>22075</v>
      </c>
      <c r="D8382" s="406" t="s">
        <v>18987</v>
      </c>
      <c r="E8382" s="657">
        <v>11085.04</v>
      </c>
      <c r="H8382" s="400" t="s">
        <v>108</v>
      </c>
    </row>
    <row r="8383" spans="1:8">
      <c r="A8383" s="661" t="s">
        <v>22072</v>
      </c>
    </row>
    <row r="8384" spans="1:8">
      <c r="A8384" s="661">
        <v>7618</v>
      </c>
      <c r="B8384" s="668" t="s">
        <v>22076</v>
      </c>
      <c r="D8384" s="406" t="s">
        <v>18987</v>
      </c>
      <c r="E8384" s="657">
        <v>71894.86</v>
      </c>
      <c r="H8384" s="400" t="s">
        <v>108</v>
      </c>
    </row>
    <row r="8385" spans="1:8">
      <c r="A8385" s="661" t="s">
        <v>22072</v>
      </c>
    </row>
    <row r="8386" spans="1:8">
      <c r="A8386" s="661">
        <v>7620</v>
      </c>
      <c r="B8386" s="668" t="s">
        <v>22077</v>
      </c>
      <c r="D8386" s="406" t="s">
        <v>18987</v>
      </c>
      <c r="E8386" s="657">
        <v>15550.68</v>
      </c>
      <c r="H8386" s="400" t="s">
        <v>108</v>
      </c>
    </row>
    <row r="8387" spans="1:8">
      <c r="A8387" s="661" t="s">
        <v>22072</v>
      </c>
    </row>
    <row r="8388" spans="1:8">
      <c r="A8388" s="661">
        <v>7610</v>
      </c>
      <c r="B8388" s="668" t="s">
        <v>22078</v>
      </c>
      <c r="D8388" s="406" t="s">
        <v>18987</v>
      </c>
      <c r="E8388" s="657">
        <v>4924.38</v>
      </c>
      <c r="H8388" s="400" t="s">
        <v>108</v>
      </c>
    </row>
    <row r="8389" spans="1:8">
      <c r="A8389" s="661" t="s">
        <v>22072</v>
      </c>
    </row>
    <row r="8390" spans="1:8">
      <c r="A8390" s="661">
        <v>7615</v>
      </c>
      <c r="B8390" s="668" t="s">
        <v>22079</v>
      </c>
      <c r="D8390" s="406" t="s">
        <v>18987</v>
      </c>
      <c r="E8390" s="657">
        <v>18142.46</v>
      </c>
      <c r="H8390" s="400" t="s">
        <v>108</v>
      </c>
    </row>
    <row r="8391" spans="1:8">
      <c r="A8391" s="661" t="s">
        <v>22072</v>
      </c>
    </row>
    <row r="8392" spans="1:8">
      <c r="A8392" s="661">
        <v>7617</v>
      </c>
      <c r="B8392" s="668" t="s">
        <v>22080</v>
      </c>
      <c r="D8392" s="406" t="s">
        <v>18987</v>
      </c>
      <c r="E8392" s="657">
        <v>5500.33</v>
      </c>
      <c r="H8392" s="400" t="s">
        <v>108</v>
      </c>
    </row>
    <row r="8393" spans="1:8">
      <c r="A8393" s="661" t="s">
        <v>22072</v>
      </c>
    </row>
    <row r="8394" spans="1:8">
      <c r="A8394" s="661">
        <v>7616</v>
      </c>
      <c r="B8394" s="668" t="s">
        <v>22081</v>
      </c>
      <c r="D8394" s="406" t="s">
        <v>18987</v>
      </c>
      <c r="E8394" s="657">
        <v>29605.63</v>
      </c>
      <c r="H8394" s="400" t="s">
        <v>108</v>
      </c>
    </row>
    <row r="8395" spans="1:8">
      <c r="A8395" s="661" t="s">
        <v>22072</v>
      </c>
    </row>
    <row r="8396" spans="1:8">
      <c r="A8396" s="661">
        <v>7611</v>
      </c>
      <c r="B8396" s="668" t="s">
        <v>22082</v>
      </c>
      <c r="D8396" s="406" t="s">
        <v>18991</v>
      </c>
      <c r="E8396" s="657">
        <v>7113</v>
      </c>
      <c r="H8396" s="400" t="s">
        <v>108</v>
      </c>
    </row>
    <row r="8397" spans="1:8">
      <c r="A8397" s="661" t="s">
        <v>22072</v>
      </c>
    </row>
    <row r="8398" spans="1:8">
      <c r="A8398" s="661">
        <v>7612</v>
      </c>
      <c r="B8398" s="668" t="s">
        <v>22083</v>
      </c>
      <c r="D8398" s="406" t="s">
        <v>18987</v>
      </c>
      <c r="E8398" s="657">
        <v>40609.18</v>
      </c>
      <c r="H8398" s="400" t="s">
        <v>108</v>
      </c>
    </row>
    <row r="8399" spans="1:8">
      <c r="A8399" s="661" t="s">
        <v>22072</v>
      </c>
    </row>
    <row r="8400" spans="1:8">
      <c r="A8400" s="661">
        <v>37371</v>
      </c>
      <c r="B8400" s="668" t="s">
        <v>22084</v>
      </c>
      <c r="D8400" s="406" t="s">
        <v>18991</v>
      </c>
      <c r="E8400" s="657">
        <v>0.64</v>
      </c>
      <c r="F8400" s="400" t="s">
        <v>90</v>
      </c>
    </row>
    <row r="8401" spans="1:8">
      <c r="A8401" s="661">
        <v>40861</v>
      </c>
      <c r="B8401" s="668" t="s">
        <v>22085</v>
      </c>
      <c r="D8401" s="406" t="s">
        <v>18991</v>
      </c>
      <c r="E8401" s="657">
        <v>120.58</v>
      </c>
      <c r="F8401" s="400" t="s">
        <v>1476</v>
      </c>
    </row>
    <row r="8402" spans="1:8">
      <c r="A8402" s="661">
        <v>7626</v>
      </c>
      <c r="B8402" s="668" t="s">
        <v>22086</v>
      </c>
      <c r="D8402" s="406" t="s">
        <v>18991</v>
      </c>
      <c r="E8402" s="657">
        <v>99.9</v>
      </c>
      <c r="H8402" s="400" t="s">
        <v>90</v>
      </c>
    </row>
    <row r="8403" spans="1:8">
      <c r="A8403" s="661" t="s">
        <v>19298</v>
      </c>
    </row>
    <row r="8404" spans="1:8">
      <c r="A8404" s="661">
        <v>7628</v>
      </c>
      <c r="B8404" s="668" t="s">
        <v>22087</v>
      </c>
      <c r="D8404" s="406" t="s">
        <v>18987</v>
      </c>
      <c r="E8404" s="657">
        <v>119.08</v>
      </c>
      <c r="F8404" s="400" t="s">
        <v>90</v>
      </c>
    </row>
    <row r="8405" spans="1:8">
      <c r="A8405" s="661" t="s">
        <v>19900</v>
      </c>
    </row>
    <row r="8406" spans="1:8">
      <c r="A8406" s="661">
        <v>7629</v>
      </c>
      <c r="B8406" s="668" t="s">
        <v>22088</v>
      </c>
      <c r="D8406" s="406" t="s">
        <v>18987</v>
      </c>
      <c r="E8406" s="657">
        <v>150.84</v>
      </c>
      <c r="F8406" s="400" t="s">
        <v>90</v>
      </c>
    </row>
    <row r="8407" spans="1:8">
      <c r="A8407" s="661" t="s">
        <v>19900</v>
      </c>
    </row>
    <row r="8408" spans="1:8">
      <c r="A8408" s="661">
        <v>36510</v>
      </c>
      <c r="B8408" s="668" t="s">
        <v>22089</v>
      </c>
      <c r="D8408" s="406" t="s">
        <v>18987</v>
      </c>
      <c r="E8408" s="657">
        <v>481039.73</v>
      </c>
      <c r="H8408" s="400" t="s">
        <v>108</v>
      </c>
    </row>
    <row r="8409" spans="1:8">
      <c r="A8409" s="661" t="s">
        <v>22090</v>
      </c>
    </row>
    <row r="8410" spans="1:8">
      <c r="A8410" s="661">
        <v>25020</v>
      </c>
      <c r="B8410" s="668" t="s">
        <v>22091</v>
      </c>
      <c r="D8410" s="406" t="s">
        <v>18987</v>
      </c>
      <c r="E8410" s="657">
        <v>1981714.46</v>
      </c>
      <c r="H8410" s="400" t="s">
        <v>108</v>
      </c>
    </row>
    <row r="8411" spans="1:8">
      <c r="A8411" s="661" t="s">
        <v>22092</v>
      </c>
    </row>
    <row r="8412" spans="1:8">
      <c r="A8412" s="661">
        <v>7622</v>
      </c>
      <c r="B8412" s="668" t="s">
        <v>22093</v>
      </c>
      <c r="D8412" s="406" t="s">
        <v>18987</v>
      </c>
      <c r="E8412" s="657">
        <v>466678.85</v>
      </c>
      <c r="H8412" s="400" t="s">
        <v>108</v>
      </c>
    </row>
    <row r="8413" spans="1:8">
      <c r="A8413" s="661" t="s">
        <v>22094</v>
      </c>
    </row>
    <row r="8414" spans="1:8">
      <c r="A8414" s="661" t="s">
        <v>19024</v>
      </c>
    </row>
    <row r="8415" spans="1:8">
      <c r="A8415" s="661" t="s">
        <v>19067</v>
      </c>
      <c r="H8415" s="400" t="s">
        <v>19068</v>
      </c>
    </row>
    <row r="8416" spans="1:8">
      <c r="A8416" s="661" t="s">
        <v>19069</v>
      </c>
    </row>
    <row r="8417" spans="1:8">
      <c r="A8417" s="661" t="s">
        <v>19070</v>
      </c>
    </row>
    <row r="8418" spans="1:8">
      <c r="A8418" s="661" t="s">
        <v>19071</v>
      </c>
    </row>
    <row r="8419" spans="1:8">
      <c r="A8419" s="661" t="s">
        <v>19072</v>
      </c>
    </row>
    <row r="8420" spans="1:8">
      <c r="A8420" s="661" t="s">
        <v>19073</v>
      </c>
    </row>
    <row r="8421" spans="1:8">
      <c r="A8421" s="661" t="s">
        <v>19074</v>
      </c>
      <c r="C8421" s="406" t="s">
        <v>19115</v>
      </c>
    </row>
    <row r="8422" spans="1:8">
      <c r="A8422" s="661" t="s">
        <v>19075</v>
      </c>
      <c r="D8422" s="406" t="s">
        <v>19077</v>
      </c>
      <c r="F8422" s="400" t="s">
        <v>19078</v>
      </c>
      <c r="H8422" s="400" t="s">
        <v>19076</v>
      </c>
    </row>
    <row r="8423" spans="1:8">
      <c r="A8423" s="661" t="s">
        <v>19079</v>
      </c>
      <c r="B8423" s="668" t="s">
        <v>19080</v>
      </c>
      <c r="D8423" s="406" t="s">
        <v>19081</v>
      </c>
      <c r="E8423" s="657" t="s">
        <v>19082</v>
      </c>
    </row>
    <row r="8424" spans="1:8">
      <c r="D8424" s="406" t="s">
        <v>19083</v>
      </c>
      <c r="E8424" s="657" t="s">
        <v>19084</v>
      </c>
    </row>
    <row r="8425" spans="1:8">
      <c r="A8425" s="661">
        <v>7624</v>
      </c>
      <c r="B8425" s="668" t="s">
        <v>22095</v>
      </c>
      <c r="D8425" s="406" t="s">
        <v>18991</v>
      </c>
      <c r="E8425" s="657">
        <v>605000</v>
      </c>
      <c r="H8425" s="400" t="s">
        <v>108</v>
      </c>
    </row>
    <row r="8426" spans="1:8">
      <c r="A8426" s="661" t="s">
        <v>22096</v>
      </c>
    </row>
    <row r="8427" spans="1:8">
      <c r="A8427" s="661">
        <v>7625</v>
      </c>
      <c r="B8427" s="668" t="s">
        <v>22097</v>
      </c>
      <c r="D8427" s="406" t="s">
        <v>18987</v>
      </c>
      <c r="E8427" s="657">
        <v>601299.63</v>
      </c>
      <c r="H8427" s="400" t="s">
        <v>108</v>
      </c>
    </row>
    <row r="8428" spans="1:8">
      <c r="A8428" s="661" t="s">
        <v>22098</v>
      </c>
    </row>
    <row r="8429" spans="1:8">
      <c r="A8429" s="661">
        <v>7623</v>
      </c>
      <c r="B8429" s="668" t="s">
        <v>22099</v>
      </c>
      <c r="D8429" s="406" t="s">
        <v>18987</v>
      </c>
      <c r="E8429" s="657">
        <v>1981714.46</v>
      </c>
      <c r="H8429" s="400" t="s">
        <v>108</v>
      </c>
    </row>
    <row r="8430" spans="1:8">
      <c r="A8430" s="661" t="s">
        <v>22100</v>
      </c>
    </row>
    <row r="8431" spans="1:8">
      <c r="A8431" s="661">
        <v>36508</v>
      </c>
      <c r="B8431" s="668" t="s">
        <v>22101</v>
      </c>
      <c r="D8431" s="406" t="s">
        <v>18987</v>
      </c>
      <c r="E8431" s="657">
        <v>891255.62</v>
      </c>
      <c r="H8431" s="400" t="s">
        <v>108</v>
      </c>
    </row>
    <row r="8432" spans="1:8">
      <c r="A8432" s="661" t="s">
        <v>22102</v>
      </c>
    </row>
    <row r="8433" spans="1:8">
      <c r="A8433" s="661">
        <v>36509</v>
      </c>
      <c r="B8433" s="668" t="s">
        <v>22103</v>
      </c>
      <c r="D8433" s="406" t="s">
        <v>18987</v>
      </c>
      <c r="E8433" s="657">
        <v>488440.33</v>
      </c>
      <c r="H8433" s="400" t="s">
        <v>108</v>
      </c>
    </row>
    <row r="8434" spans="1:8">
      <c r="A8434" s="661" t="s">
        <v>22104</v>
      </c>
    </row>
    <row r="8435" spans="1:8">
      <c r="A8435" s="661">
        <v>7642</v>
      </c>
      <c r="B8435" s="668" t="s">
        <v>4094</v>
      </c>
      <c r="C8435" s="406" t="s">
        <v>90</v>
      </c>
      <c r="D8435" s="406" t="s">
        <v>18987</v>
      </c>
      <c r="E8435" s="657">
        <v>31.8</v>
      </c>
    </row>
    <row r="8436" spans="1:8">
      <c r="A8436" s="661">
        <v>7641</v>
      </c>
      <c r="B8436" s="668" t="s">
        <v>22105</v>
      </c>
      <c r="D8436" s="406" t="s">
        <v>18991</v>
      </c>
      <c r="E8436" s="657">
        <v>53.01</v>
      </c>
      <c r="H8436" s="400" t="s">
        <v>90</v>
      </c>
    </row>
    <row r="8437" spans="1:8">
      <c r="A8437" s="661" t="s">
        <v>22106</v>
      </c>
    </row>
    <row r="8438" spans="1:8">
      <c r="A8438" s="661">
        <v>13238</v>
      </c>
      <c r="B8438" s="668" t="s">
        <v>22107</v>
      </c>
      <c r="D8438" s="406" t="s">
        <v>18987</v>
      </c>
      <c r="E8438" s="657">
        <v>150920.31</v>
      </c>
      <c r="H8438" s="400" t="s">
        <v>108</v>
      </c>
    </row>
    <row r="8439" spans="1:8">
      <c r="A8439" s="661" t="s">
        <v>118</v>
      </c>
    </row>
    <row r="8440" spans="1:8">
      <c r="A8440" s="661">
        <v>36511</v>
      </c>
      <c r="B8440" s="668" t="s">
        <v>22108</v>
      </c>
      <c r="D8440" s="406" t="s">
        <v>18987</v>
      </c>
      <c r="E8440" s="657">
        <v>174875.92</v>
      </c>
      <c r="H8440" s="400" t="s">
        <v>108</v>
      </c>
    </row>
    <row r="8441" spans="1:8">
      <c r="A8441" s="661" t="s">
        <v>118</v>
      </c>
    </row>
    <row r="8442" spans="1:8">
      <c r="A8442" s="661">
        <v>36515</v>
      </c>
      <c r="B8442" s="668" t="s">
        <v>4095</v>
      </c>
      <c r="D8442" s="406" t="s">
        <v>18987</v>
      </c>
      <c r="E8442" s="657">
        <v>51504.54</v>
      </c>
      <c r="F8442" s="400" t="s">
        <v>108</v>
      </c>
    </row>
    <row r="8443" spans="1:8">
      <c r="A8443" s="661">
        <v>10598</v>
      </c>
      <c r="B8443" s="668" t="s">
        <v>4096</v>
      </c>
      <c r="D8443" s="406" t="s">
        <v>18987</v>
      </c>
      <c r="E8443" s="657">
        <v>83522.41</v>
      </c>
      <c r="H8443" s="400" t="s">
        <v>108</v>
      </c>
    </row>
    <row r="8444" spans="1:8">
      <c r="A8444" s="661">
        <v>7640</v>
      </c>
      <c r="B8444" s="668" t="s">
        <v>4097</v>
      </c>
      <c r="D8444" s="406" t="s">
        <v>18991</v>
      </c>
      <c r="E8444" s="657">
        <v>128162.5</v>
      </c>
      <c r="H8444" s="400" t="s">
        <v>108</v>
      </c>
    </row>
    <row r="8445" spans="1:8">
      <c r="A8445" s="661">
        <v>36513</v>
      </c>
      <c r="B8445" s="668" t="s">
        <v>4098</v>
      </c>
      <c r="D8445" s="406" t="s">
        <v>18987</v>
      </c>
      <c r="E8445" s="657">
        <v>123461.2</v>
      </c>
      <c r="H8445" s="400" t="s">
        <v>108</v>
      </c>
    </row>
    <row r="8446" spans="1:8">
      <c r="A8446" s="661">
        <v>36514</v>
      </c>
      <c r="B8446" s="668" t="s">
        <v>4099</v>
      </c>
      <c r="D8446" s="406" t="s">
        <v>18987</v>
      </c>
      <c r="E8446" s="657">
        <v>137744.73000000001</v>
      </c>
      <c r="H8446" s="400" t="s">
        <v>108</v>
      </c>
    </row>
    <row r="8447" spans="1:8">
      <c r="A8447" s="661">
        <v>36149</v>
      </c>
      <c r="B8447" s="668" t="s">
        <v>22109</v>
      </c>
      <c r="D8447" s="406" t="s">
        <v>18987</v>
      </c>
      <c r="E8447" s="657">
        <v>126.9</v>
      </c>
      <c r="F8447" s="400" t="s">
        <v>108</v>
      </c>
    </row>
    <row r="8448" spans="1:8">
      <c r="A8448" s="661" t="s">
        <v>22110</v>
      </c>
    </row>
    <row r="8449" spans="1:8">
      <c r="A8449" s="661">
        <v>7250</v>
      </c>
      <c r="B8449" s="668" t="s">
        <v>4100</v>
      </c>
      <c r="D8449" s="406" t="s">
        <v>18987</v>
      </c>
      <c r="E8449" s="657">
        <v>0.16</v>
      </c>
    </row>
    <row r="8450" spans="1:8">
      <c r="A8450" s="661">
        <v>11421</v>
      </c>
      <c r="B8450" s="668" t="s">
        <v>4101</v>
      </c>
      <c r="D8450" s="406" t="s">
        <v>18991</v>
      </c>
      <c r="E8450" s="657">
        <v>1.8</v>
      </c>
      <c r="F8450" s="400" t="s">
        <v>118</v>
      </c>
    </row>
    <row r="8451" spans="1:8">
      <c r="A8451" s="661">
        <v>11581</v>
      </c>
      <c r="B8451" s="668" t="s">
        <v>4102</v>
      </c>
      <c r="C8451" s="406" t="s">
        <v>121</v>
      </c>
      <c r="D8451" s="406" t="s">
        <v>18987</v>
      </c>
      <c r="E8451" s="657">
        <v>6.5</v>
      </c>
    </row>
    <row r="8452" spans="1:8">
      <c r="A8452" s="661">
        <v>11580</v>
      </c>
      <c r="B8452" s="668" t="s">
        <v>4103</v>
      </c>
      <c r="C8452" s="406" t="s">
        <v>121</v>
      </c>
      <c r="D8452" s="406" t="s">
        <v>18987</v>
      </c>
      <c r="E8452" s="657">
        <v>11.79</v>
      </c>
    </row>
    <row r="8453" spans="1:8">
      <c r="A8453" s="661">
        <v>10743</v>
      </c>
      <c r="B8453" s="668" t="s">
        <v>4104</v>
      </c>
      <c r="D8453" s="406" t="s">
        <v>18987</v>
      </c>
      <c r="E8453" s="657">
        <v>505</v>
      </c>
    </row>
    <row r="8454" spans="1:8">
      <c r="A8454" s="661">
        <v>39848</v>
      </c>
      <c r="B8454" s="668" t="s">
        <v>22111</v>
      </c>
      <c r="D8454" s="406" t="s">
        <v>18987</v>
      </c>
      <c r="E8454" s="657">
        <v>1.19</v>
      </c>
      <c r="F8454" s="400" t="s">
        <v>121</v>
      </c>
    </row>
    <row r="8455" spans="1:8">
      <c r="A8455" s="661" t="s">
        <v>22112</v>
      </c>
    </row>
    <row r="8456" spans="1:8">
      <c r="A8456" s="661">
        <v>7697</v>
      </c>
      <c r="B8456" s="668" t="s">
        <v>22113</v>
      </c>
      <c r="D8456" s="406" t="s">
        <v>18987</v>
      </c>
      <c r="E8456" s="657">
        <v>25.55</v>
      </c>
      <c r="H8456" s="400" t="s">
        <v>121</v>
      </c>
    </row>
    <row r="8457" spans="1:8">
      <c r="A8457" s="661" t="s">
        <v>22114</v>
      </c>
    </row>
    <row r="8458" spans="1:8">
      <c r="A8458" s="661">
        <v>7698</v>
      </c>
      <c r="B8458" s="668" t="s">
        <v>22115</v>
      </c>
      <c r="D8458" s="406" t="s">
        <v>18987</v>
      </c>
      <c r="E8458" s="657">
        <v>23.14</v>
      </c>
      <c r="H8458" s="400" t="s">
        <v>121</v>
      </c>
    </row>
    <row r="8459" spans="1:8">
      <c r="A8459" s="661" t="s">
        <v>22116</v>
      </c>
    </row>
    <row r="8460" spans="1:8">
      <c r="A8460" s="661">
        <v>7691</v>
      </c>
      <c r="B8460" s="668" t="s">
        <v>22117</v>
      </c>
      <c r="D8460" s="406" t="s">
        <v>18987</v>
      </c>
      <c r="E8460" s="657">
        <v>8.66</v>
      </c>
      <c r="H8460" s="400" t="s">
        <v>121</v>
      </c>
    </row>
    <row r="8461" spans="1:8">
      <c r="A8461" s="661" t="s">
        <v>22118</v>
      </c>
    </row>
    <row r="8462" spans="1:8">
      <c r="A8462" s="661">
        <v>7701</v>
      </c>
      <c r="B8462" s="668" t="s">
        <v>22119</v>
      </c>
      <c r="D8462" s="406" t="s">
        <v>18987</v>
      </c>
      <c r="E8462" s="657">
        <v>47.22</v>
      </c>
      <c r="H8462" s="400" t="s">
        <v>121</v>
      </c>
    </row>
    <row r="8463" spans="1:8">
      <c r="A8463" s="661" t="s">
        <v>22120</v>
      </c>
    </row>
    <row r="8464" spans="1:8">
      <c r="A8464" s="661">
        <v>7696</v>
      </c>
      <c r="B8464" s="668" t="s">
        <v>22121</v>
      </c>
      <c r="D8464" s="406" t="s">
        <v>18987</v>
      </c>
      <c r="E8464" s="657">
        <v>35.69</v>
      </c>
      <c r="H8464" s="400" t="s">
        <v>121</v>
      </c>
    </row>
    <row r="8465" spans="1:8">
      <c r="A8465" s="661" t="s">
        <v>22122</v>
      </c>
    </row>
    <row r="8466" spans="1:8">
      <c r="A8466" s="661">
        <v>7700</v>
      </c>
      <c r="B8466" s="668" t="s">
        <v>22123</v>
      </c>
      <c r="D8466" s="406" t="s">
        <v>18987</v>
      </c>
      <c r="E8466" s="657">
        <v>11.81</v>
      </c>
      <c r="H8466" s="400" t="s">
        <v>121</v>
      </c>
    </row>
    <row r="8467" spans="1:8">
      <c r="A8467" s="661" t="s">
        <v>22124</v>
      </c>
    </row>
    <row r="8468" spans="1:8">
      <c r="A8468" s="661">
        <v>7694</v>
      </c>
      <c r="B8468" s="668" t="s">
        <v>22125</v>
      </c>
      <c r="D8468" s="406" t="s">
        <v>18987</v>
      </c>
      <c r="E8468" s="657">
        <v>53.51</v>
      </c>
      <c r="H8468" s="400" t="s">
        <v>121</v>
      </c>
    </row>
    <row r="8469" spans="1:8">
      <c r="A8469" s="661" t="s">
        <v>22126</v>
      </c>
    </row>
    <row r="8470" spans="1:8">
      <c r="A8470" s="661">
        <v>7693</v>
      </c>
      <c r="B8470" s="668" t="s">
        <v>22127</v>
      </c>
      <c r="D8470" s="406" t="s">
        <v>18987</v>
      </c>
      <c r="E8470" s="657">
        <v>86.55</v>
      </c>
      <c r="H8470" s="400" t="s">
        <v>121</v>
      </c>
    </row>
    <row r="8471" spans="1:8">
      <c r="A8471" s="661" t="s">
        <v>22128</v>
      </c>
    </row>
    <row r="8472" spans="1:8">
      <c r="A8472" s="661">
        <v>7692</v>
      </c>
      <c r="B8472" s="668" t="s">
        <v>22129</v>
      </c>
      <c r="D8472" s="406" t="s">
        <v>18987</v>
      </c>
      <c r="E8472" s="657">
        <v>119.29</v>
      </c>
      <c r="H8472" s="400" t="s">
        <v>121</v>
      </c>
    </row>
    <row r="8473" spans="1:8">
      <c r="A8473" s="661" t="s">
        <v>22130</v>
      </c>
    </row>
    <row r="8474" spans="1:8">
      <c r="A8474" s="661">
        <v>21016</v>
      </c>
      <c r="B8474" s="668" t="s">
        <v>22131</v>
      </c>
      <c r="D8474" s="406" t="s">
        <v>18987</v>
      </c>
      <c r="E8474" s="657">
        <v>68.06</v>
      </c>
      <c r="H8474" s="400" t="s">
        <v>121</v>
      </c>
    </row>
    <row r="8475" spans="1:8">
      <c r="A8475" s="661" t="s">
        <v>22132</v>
      </c>
    </row>
    <row r="8476" spans="1:8">
      <c r="A8476" s="661">
        <v>21008</v>
      </c>
      <c r="B8476" s="668" t="s">
        <v>22133</v>
      </c>
      <c r="D8476" s="406" t="s">
        <v>18987</v>
      </c>
      <c r="E8476" s="657">
        <v>7.95</v>
      </c>
      <c r="H8476" s="400" t="s">
        <v>121</v>
      </c>
    </row>
    <row r="8477" spans="1:8">
      <c r="A8477" s="661" t="s">
        <v>22134</v>
      </c>
    </row>
    <row r="8478" spans="1:8">
      <c r="A8478" s="661">
        <v>21009</v>
      </c>
      <c r="B8478" s="668" t="s">
        <v>22135</v>
      </c>
      <c r="D8478" s="406" t="s">
        <v>18987</v>
      </c>
      <c r="E8478" s="657">
        <v>10.35</v>
      </c>
      <c r="H8478" s="400" t="s">
        <v>121</v>
      </c>
    </row>
    <row r="8479" spans="1:8">
      <c r="A8479" s="661" t="s">
        <v>22134</v>
      </c>
    </row>
    <row r="8480" spans="1:8">
      <c r="A8480" s="661">
        <v>21010</v>
      </c>
      <c r="B8480" s="668" t="s">
        <v>22136</v>
      </c>
      <c r="D8480" s="406" t="s">
        <v>18991</v>
      </c>
      <c r="E8480" s="657">
        <v>13.9</v>
      </c>
      <c r="H8480" s="400" t="s">
        <v>121</v>
      </c>
    </row>
    <row r="8481" spans="1:8">
      <c r="A8481" s="661" t="s">
        <v>22134</v>
      </c>
    </row>
    <row r="8482" spans="1:8">
      <c r="A8482" s="661" t="s">
        <v>19024</v>
      </c>
    </row>
    <row r="8483" spans="1:8">
      <c r="A8483" s="661" t="s">
        <v>19067</v>
      </c>
      <c r="H8483" s="400" t="s">
        <v>19068</v>
      </c>
    </row>
    <row r="8484" spans="1:8">
      <c r="A8484" s="661" t="s">
        <v>19069</v>
      </c>
    </row>
    <row r="8485" spans="1:8">
      <c r="A8485" s="661" t="s">
        <v>19070</v>
      </c>
    </row>
    <row r="8486" spans="1:8">
      <c r="A8486" s="661" t="s">
        <v>19071</v>
      </c>
    </row>
    <row r="8487" spans="1:8">
      <c r="A8487" s="661" t="s">
        <v>19072</v>
      </c>
    </row>
    <row r="8488" spans="1:8">
      <c r="A8488" s="661" t="s">
        <v>19073</v>
      </c>
    </row>
    <row r="8489" spans="1:8">
      <c r="A8489" s="661" t="s">
        <v>19074</v>
      </c>
      <c r="C8489" s="406" t="s">
        <v>19115</v>
      </c>
    </row>
    <row r="8490" spans="1:8">
      <c r="A8490" s="661" t="s">
        <v>19075</v>
      </c>
      <c r="D8490" s="406" t="s">
        <v>19077</v>
      </c>
      <c r="F8490" s="400" t="s">
        <v>19078</v>
      </c>
      <c r="H8490" s="400" t="s">
        <v>19076</v>
      </c>
    </row>
    <row r="8491" spans="1:8">
      <c r="A8491" s="661" t="s">
        <v>19079</v>
      </c>
      <c r="B8491" s="668" t="s">
        <v>19080</v>
      </c>
      <c r="D8491" s="406" t="s">
        <v>19081</v>
      </c>
      <c r="E8491" s="657" t="s">
        <v>19082</v>
      </c>
    </row>
    <row r="8492" spans="1:8">
      <c r="D8492" s="406" t="s">
        <v>19083</v>
      </c>
      <c r="E8492" s="657" t="s">
        <v>19084</v>
      </c>
    </row>
    <row r="8493" spans="1:8">
      <c r="A8493" s="661">
        <v>21011</v>
      </c>
      <c r="B8493" s="668" t="s">
        <v>22137</v>
      </c>
      <c r="D8493" s="406" t="s">
        <v>18987</v>
      </c>
      <c r="E8493" s="657">
        <v>20.260000000000002</v>
      </c>
      <c r="H8493" s="400" t="s">
        <v>121</v>
      </c>
    </row>
    <row r="8494" spans="1:8">
      <c r="A8494" s="661" t="s">
        <v>22138</v>
      </c>
    </row>
    <row r="8495" spans="1:8">
      <c r="A8495" s="661">
        <v>21012</v>
      </c>
      <c r="B8495" s="668" t="s">
        <v>22139</v>
      </c>
      <c r="D8495" s="406" t="s">
        <v>18987</v>
      </c>
      <c r="E8495" s="657">
        <v>22.38</v>
      </c>
      <c r="H8495" s="400" t="s">
        <v>121</v>
      </c>
    </row>
    <row r="8496" spans="1:8">
      <c r="A8496" s="661" t="s">
        <v>22140</v>
      </c>
    </row>
    <row r="8497" spans="1:8">
      <c r="A8497" s="661">
        <v>21013</v>
      </c>
      <c r="B8497" s="668" t="s">
        <v>22141</v>
      </c>
      <c r="D8497" s="406" t="s">
        <v>18987</v>
      </c>
      <c r="E8497" s="657">
        <v>29.21</v>
      </c>
      <c r="H8497" s="400" t="s">
        <v>121</v>
      </c>
    </row>
    <row r="8498" spans="1:8">
      <c r="A8498" s="661" t="s">
        <v>22134</v>
      </c>
    </row>
    <row r="8499" spans="1:8">
      <c r="A8499" s="661">
        <v>21014</v>
      </c>
      <c r="B8499" s="668" t="s">
        <v>22142</v>
      </c>
      <c r="D8499" s="406" t="s">
        <v>18987</v>
      </c>
      <c r="E8499" s="657">
        <v>40.869999999999997</v>
      </c>
      <c r="H8499" s="400" t="s">
        <v>121</v>
      </c>
    </row>
    <row r="8500" spans="1:8">
      <c r="A8500" s="661" t="s">
        <v>22143</v>
      </c>
    </row>
    <row r="8501" spans="1:8">
      <c r="A8501" s="661">
        <v>21015</v>
      </c>
      <c r="B8501" s="668" t="s">
        <v>22144</v>
      </c>
      <c r="D8501" s="406" t="s">
        <v>18987</v>
      </c>
      <c r="E8501" s="657">
        <v>46.96</v>
      </c>
      <c r="H8501" s="400" t="s">
        <v>121</v>
      </c>
    </row>
    <row r="8502" spans="1:8">
      <c r="A8502" s="661" t="s">
        <v>22134</v>
      </c>
    </row>
    <row r="8503" spans="1:8">
      <c r="A8503" s="661">
        <v>13356</v>
      </c>
      <c r="B8503" s="668" t="s">
        <v>4105</v>
      </c>
      <c r="C8503" s="406" t="s">
        <v>121</v>
      </c>
      <c r="D8503" s="406" t="s">
        <v>18987</v>
      </c>
      <c r="E8503" s="657">
        <v>52.56</v>
      </c>
    </row>
    <row r="8504" spans="1:8">
      <c r="A8504" s="661">
        <v>20999</v>
      </c>
      <c r="B8504" s="668" t="s">
        <v>4106</v>
      </c>
      <c r="D8504" s="406" t="s">
        <v>18987</v>
      </c>
      <c r="E8504" s="657">
        <v>5.18</v>
      </c>
      <c r="H8504" s="400" t="s">
        <v>121</v>
      </c>
    </row>
    <row r="8505" spans="1:8">
      <c r="A8505" s="661">
        <v>21001</v>
      </c>
      <c r="B8505" s="668" t="s">
        <v>4107</v>
      </c>
      <c r="D8505" s="406" t="s">
        <v>18991</v>
      </c>
      <c r="E8505" s="657">
        <v>9.68</v>
      </c>
      <c r="H8505" s="400" t="s">
        <v>121</v>
      </c>
    </row>
    <row r="8506" spans="1:8">
      <c r="A8506" s="661">
        <v>21003</v>
      </c>
      <c r="B8506" s="668" t="s">
        <v>4108</v>
      </c>
      <c r="D8506" s="406" t="s">
        <v>18987</v>
      </c>
      <c r="E8506" s="657">
        <v>15.9</v>
      </c>
      <c r="H8506" s="400" t="s">
        <v>121</v>
      </c>
    </row>
    <row r="8507" spans="1:8">
      <c r="A8507" s="661">
        <v>21006</v>
      </c>
      <c r="B8507" s="668" t="s">
        <v>4109</v>
      </c>
      <c r="D8507" s="406" t="s">
        <v>18987</v>
      </c>
      <c r="E8507" s="657">
        <v>33.75</v>
      </c>
      <c r="H8507" s="400" t="s">
        <v>121</v>
      </c>
    </row>
    <row r="8508" spans="1:8">
      <c r="A8508" s="661">
        <v>21019</v>
      </c>
      <c r="B8508" s="668" t="s">
        <v>22145</v>
      </c>
      <c r="D8508" s="406" t="s">
        <v>18991</v>
      </c>
      <c r="E8508" s="657">
        <v>12.42</v>
      </c>
      <c r="H8508" s="400" t="s">
        <v>121</v>
      </c>
    </row>
    <row r="8509" spans="1:8">
      <c r="A8509" s="661" t="s">
        <v>22146</v>
      </c>
    </row>
    <row r="8510" spans="1:8">
      <c r="A8510" s="661">
        <v>21021</v>
      </c>
      <c r="B8510" s="668" t="s">
        <v>22147</v>
      </c>
      <c r="D8510" s="406" t="s">
        <v>18987</v>
      </c>
      <c r="E8510" s="657">
        <v>19.63</v>
      </c>
      <c r="H8510" s="400" t="s">
        <v>121</v>
      </c>
    </row>
    <row r="8511" spans="1:8">
      <c r="A8511" s="661" t="s">
        <v>22146</v>
      </c>
    </row>
    <row r="8512" spans="1:8">
      <c r="A8512" s="661">
        <v>21024</v>
      </c>
      <c r="B8512" s="668" t="s">
        <v>22148</v>
      </c>
      <c r="D8512" s="406" t="s">
        <v>18987</v>
      </c>
      <c r="E8512" s="657">
        <v>42.06</v>
      </c>
      <c r="H8512" s="400" t="s">
        <v>121</v>
      </c>
    </row>
    <row r="8513" spans="1:6">
      <c r="A8513" s="661" t="s">
        <v>22149</v>
      </c>
    </row>
    <row r="8514" spans="1:6">
      <c r="A8514" s="661">
        <v>13127</v>
      </c>
      <c r="B8514" s="668" t="s">
        <v>4110</v>
      </c>
      <c r="D8514" s="406" t="s">
        <v>18987</v>
      </c>
      <c r="E8514" s="657">
        <v>15.96</v>
      </c>
      <c r="F8514" s="400" t="s">
        <v>121</v>
      </c>
    </row>
    <row r="8515" spans="1:6">
      <c r="A8515" s="661">
        <v>13137</v>
      </c>
      <c r="B8515" s="668" t="s">
        <v>4111</v>
      </c>
      <c r="D8515" s="406" t="s">
        <v>18987</v>
      </c>
      <c r="E8515" s="657">
        <v>21.19</v>
      </c>
      <c r="F8515" s="400" t="s">
        <v>121</v>
      </c>
    </row>
    <row r="8516" spans="1:6">
      <c r="A8516" s="661">
        <v>20989</v>
      </c>
      <c r="B8516" s="668" t="s">
        <v>4112</v>
      </c>
      <c r="D8516" s="406" t="s">
        <v>18987</v>
      </c>
      <c r="E8516" s="657">
        <v>759.12</v>
      </c>
      <c r="F8516" s="400" t="s">
        <v>121</v>
      </c>
    </row>
    <row r="8517" spans="1:6">
      <c r="A8517" s="661">
        <v>21148</v>
      </c>
      <c r="B8517" s="668" t="s">
        <v>4113</v>
      </c>
      <c r="D8517" s="406" t="s">
        <v>18991</v>
      </c>
      <c r="E8517" s="657">
        <v>43.93</v>
      </c>
      <c r="F8517" s="400" t="s">
        <v>121</v>
      </c>
    </row>
    <row r="8518" spans="1:6">
      <c r="A8518" s="661">
        <v>20984</v>
      </c>
      <c r="B8518" s="668" t="s">
        <v>4114</v>
      </c>
      <c r="D8518" s="406" t="s">
        <v>18987</v>
      </c>
      <c r="E8518" s="657">
        <v>1456.6</v>
      </c>
      <c r="F8518" s="400" t="s">
        <v>121</v>
      </c>
    </row>
    <row r="8519" spans="1:6">
      <c r="A8519" s="661">
        <v>13042</v>
      </c>
      <c r="B8519" s="668" t="s">
        <v>4115</v>
      </c>
      <c r="D8519" s="406" t="s">
        <v>18987</v>
      </c>
      <c r="E8519" s="657">
        <v>807.17</v>
      </c>
      <c r="F8519" s="400" t="s">
        <v>121</v>
      </c>
    </row>
    <row r="8520" spans="1:6">
      <c r="A8520" s="661">
        <v>21150</v>
      </c>
      <c r="B8520" s="668" t="s">
        <v>4116</v>
      </c>
      <c r="D8520" s="406" t="s">
        <v>18987</v>
      </c>
      <c r="E8520" s="657">
        <v>21.78</v>
      </c>
      <c r="F8520" s="400" t="s">
        <v>121</v>
      </c>
    </row>
    <row r="8521" spans="1:6">
      <c r="A8521" s="661">
        <v>13141</v>
      </c>
      <c r="B8521" s="668" t="s">
        <v>4117</v>
      </c>
      <c r="D8521" s="406" t="s">
        <v>18987</v>
      </c>
      <c r="E8521" s="657">
        <v>27.44</v>
      </c>
      <c r="F8521" s="400" t="s">
        <v>121</v>
      </c>
    </row>
    <row r="8522" spans="1:6">
      <c r="A8522" s="661">
        <v>21151</v>
      </c>
      <c r="B8522" s="668" t="s">
        <v>4118</v>
      </c>
      <c r="D8522" s="406" t="s">
        <v>18987</v>
      </c>
      <c r="E8522" s="657">
        <v>130.38</v>
      </c>
      <c r="F8522" s="400" t="s">
        <v>121</v>
      </c>
    </row>
    <row r="8523" spans="1:6">
      <c r="A8523" s="661">
        <v>13142</v>
      </c>
      <c r="B8523" s="668" t="s">
        <v>4119</v>
      </c>
      <c r="D8523" s="406" t="s">
        <v>18987</v>
      </c>
      <c r="E8523" s="657">
        <v>186.39</v>
      </c>
      <c r="F8523" s="400" t="s">
        <v>121</v>
      </c>
    </row>
    <row r="8524" spans="1:6">
      <c r="A8524" s="661">
        <v>20994</v>
      </c>
      <c r="B8524" s="668" t="s">
        <v>4120</v>
      </c>
      <c r="D8524" s="406" t="s">
        <v>18987</v>
      </c>
      <c r="E8524" s="657">
        <v>351.43</v>
      </c>
      <c r="F8524" s="400" t="s">
        <v>121</v>
      </c>
    </row>
    <row r="8525" spans="1:6">
      <c r="A8525" s="661">
        <v>7672</v>
      </c>
      <c r="B8525" s="668" t="s">
        <v>4121</v>
      </c>
      <c r="D8525" s="406" t="s">
        <v>18987</v>
      </c>
      <c r="E8525" s="657">
        <v>230.22</v>
      </c>
      <c r="F8525" s="400" t="s">
        <v>121</v>
      </c>
    </row>
    <row r="8526" spans="1:6">
      <c r="A8526" s="661">
        <v>20995</v>
      </c>
      <c r="B8526" s="668" t="s">
        <v>4122</v>
      </c>
      <c r="D8526" s="406" t="s">
        <v>18987</v>
      </c>
      <c r="E8526" s="657">
        <v>461.85</v>
      </c>
      <c r="F8526" s="400" t="s">
        <v>121</v>
      </c>
    </row>
    <row r="8527" spans="1:6">
      <c r="A8527" s="661">
        <v>7690</v>
      </c>
      <c r="B8527" s="668" t="s">
        <v>4123</v>
      </c>
      <c r="D8527" s="406" t="s">
        <v>18987</v>
      </c>
      <c r="E8527" s="657">
        <v>267.12</v>
      </c>
      <c r="F8527" s="400" t="s">
        <v>121</v>
      </c>
    </row>
    <row r="8528" spans="1:6">
      <c r="A8528" s="661">
        <v>20980</v>
      </c>
      <c r="B8528" s="668" t="s">
        <v>4124</v>
      </c>
      <c r="D8528" s="406" t="s">
        <v>18987</v>
      </c>
      <c r="E8528" s="657">
        <v>291.39999999999998</v>
      </c>
      <c r="F8528" s="400" t="s">
        <v>121</v>
      </c>
    </row>
    <row r="8529" spans="1:8">
      <c r="A8529" s="661">
        <v>7661</v>
      </c>
      <c r="B8529" s="668" t="s">
        <v>4125</v>
      </c>
      <c r="D8529" s="406" t="s">
        <v>18987</v>
      </c>
      <c r="E8529" s="657">
        <v>346.64</v>
      </c>
      <c r="F8529" s="400" t="s">
        <v>121</v>
      </c>
    </row>
    <row r="8530" spans="1:8">
      <c r="A8530" s="661">
        <v>7660</v>
      </c>
      <c r="B8530" s="668" t="s">
        <v>4126</v>
      </c>
      <c r="C8530" s="406" t="s">
        <v>121</v>
      </c>
      <c r="D8530" s="406" t="s">
        <v>18987</v>
      </c>
      <c r="E8530" s="657">
        <v>993.53</v>
      </c>
    </row>
    <row r="8531" spans="1:8">
      <c r="A8531" s="661">
        <v>7667</v>
      </c>
      <c r="B8531" s="668" t="s">
        <v>4127</v>
      </c>
      <c r="C8531" s="406" t="s">
        <v>121</v>
      </c>
      <c r="D8531" s="406" t="s">
        <v>18987</v>
      </c>
      <c r="E8531" s="657">
        <v>834.57</v>
      </c>
    </row>
    <row r="8532" spans="1:8">
      <c r="A8532" s="661">
        <v>7676</v>
      </c>
      <c r="B8532" s="668" t="s">
        <v>4128</v>
      </c>
      <c r="C8532" s="406" t="s">
        <v>121</v>
      </c>
      <c r="D8532" s="406" t="s">
        <v>18987</v>
      </c>
      <c r="E8532" s="657">
        <v>1004.89</v>
      </c>
    </row>
    <row r="8533" spans="1:8">
      <c r="A8533" s="661">
        <v>36365</v>
      </c>
      <c r="B8533" s="668" t="s">
        <v>22150</v>
      </c>
      <c r="C8533" s="406" t="s">
        <v>121</v>
      </c>
      <c r="D8533" s="406" t="s">
        <v>18991</v>
      </c>
      <c r="E8533" s="657">
        <v>12.98</v>
      </c>
    </row>
    <row r="8534" spans="1:8">
      <c r="A8534" s="661">
        <v>36083</v>
      </c>
      <c r="B8534" s="668" t="s">
        <v>22151</v>
      </c>
      <c r="C8534" s="406" t="s">
        <v>121</v>
      </c>
      <c r="D8534" s="406" t="s">
        <v>18987</v>
      </c>
      <c r="E8534" s="657">
        <v>27.92</v>
      </c>
    </row>
    <row r="8535" spans="1:8">
      <c r="A8535" s="661">
        <v>36367</v>
      </c>
      <c r="B8535" s="668" t="s">
        <v>22152</v>
      </c>
      <c r="C8535" s="406" t="s">
        <v>121</v>
      </c>
      <c r="D8535" s="406" t="s">
        <v>18987</v>
      </c>
      <c r="E8535" s="657">
        <v>43.59</v>
      </c>
    </row>
    <row r="8536" spans="1:8">
      <c r="A8536" s="661">
        <v>36368</v>
      </c>
      <c r="B8536" s="668" t="s">
        <v>22153</v>
      </c>
      <c r="C8536" s="406" t="s">
        <v>121</v>
      </c>
      <c r="D8536" s="406" t="s">
        <v>18987</v>
      </c>
      <c r="E8536" s="657">
        <v>73.900000000000006</v>
      </c>
    </row>
    <row r="8537" spans="1:8">
      <c r="A8537" s="661">
        <v>36370</v>
      </c>
      <c r="B8537" s="668" t="s">
        <v>22154</v>
      </c>
      <c r="C8537" s="406" t="s">
        <v>121</v>
      </c>
      <c r="D8537" s="406" t="s">
        <v>18987</v>
      </c>
      <c r="E8537" s="657">
        <v>119.75</v>
      </c>
    </row>
    <row r="8538" spans="1:8">
      <c r="A8538" s="661">
        <v>36371</v>
      </c>
      <c r="B8538" s="668" t="s">
        <v>22155</v>
      </c>
      <c r="C8538" s="406" t="s">
        <v>121</v>
      </c>
      <c r="D8538" s="406" t="s">
        <v>18987</v>
      </c>
      <c r="E8538" s="657">
        <v>148.49</v>
      </c>
    </row>
    <row r="8539" spans="1:8">
      <c r="A8539" s="661">
        <v>36372</v>
      </c>
      <c r="B8539" s="668" t="s">
        <v>22156</v>
      </c>
      <c r="C8539" s="406" t="s">
        <v>121</v>
      </c>
      <c r="D8539" s="406" t="s">
        <v>18987</v>
      </c>
      <c r="E8539" s="657">
        <v>193.25</v>
      </c>
    </row>
    <row r="8540" spans="1:8">
      <c r="A8540" s="661">
        <v>7720</v>
      </c>
      <c r="B8540" s="668" t="s">
        <v>22157</v>
      </c>
      <c r="D8540" s="406" t="s">
        <v>18987</v>
      </c>
      <c r="E8540" s="657">
        <v>344.64</v>
      </c>
      <c r="H8540" s="400" t="s">
        <v>121</v>
      </c>
    </row>
    <row r="8541" spans="1:8">
      <c r="A8541" s="661" t="s">
        <v>22158</v>
      </c>
    </row>
    <row r="8542" spans="1:8">
      <c r="A8542" s="661">
        <v>7740</v>
      </c>
      <c r="B8542" s="668" t="s">
        <v>22159</v>
      </c>
      <c r="D8542" s="406" t="s">
        <v>18987</v>
      </c>
      <c r="E8542" s="657">
        <v>95.77</v>
      </c>
      <c r="H8542" s="400" t="s">
        <v>121</v>
      </c>
    </row>
    <row r="8543" spans="1:8">
      <c r="A8543" s="661" t="s">
        <v>22160</v>
      </c>
    </row>
    <row r="8544" spans="1:8">
      <c r="A8544" s="661" t="s">
        <v>19024</v>
      </c>
    </row>
    <row r="8545" spans="1:8">
      <c r="A8545" s="661" t="s">
        <v>19067</v>
      </c>
      <c r="H8545" s="400" t="s">
        <v>19068</v>
      </c>
    </row>
    <row r="8546" spans="1:8">
      <c r="A8546" s="661" t="s">
        <v>19069</v>
      </c>
    </row>
    <row r="8547" spans="1:8">
      <c r="A8547" s="661" t="s">
        <v>19070</v>
      </c>
    </row>
    <row r="8548" spans="1:8">
      <c r="A8548" s="661" t="s">
        <v>19071</v>
      </c>
    </row>
    <row r="8549" spans="1:8">
      <c r="A8549" s="661" t="s">
        <v>19072</v>
      </c>
    </row>
    <row r="8550" spans="1:8">
      <c r="A8550" s="661" t="s">
        <v>19073</v>
      </c>
    </row>
    <row r="8551" spans="1:8">
      <c r="A8551" s="661" t="s">
        <v>19074</v>
      </c>
      <c r="C8551" s="406" t="s">
        <v>19115</v>
      </c>
    </row>
    <row r="8552" spans="1:8">
      <c r="A8552" s="661" t="s">
        <v>19075</v>
      </c>
      <c r="D8552" s="406" t="s">
        <v>19077</v>
      </c>
      <c r="F8552" s="400" t="s">
        <v>19078</v>
      </c>
      <c r="H8552" s="400" t="s">
        <v>19076</v>
      </c>
    </row>
    <row r="8553" spans="1:8">
      <c r="A8553" s="661" t="s">
        <v>19079</v>
      </c>
      <c r="B8553" s="668" t="s">
        <v>19080</v>
      </c>
      <c r="D8553" s="406" t="s">
        <v>19081</v>
      </c>
      <c r="E8553" s="657" t="s">
        <v>19082</v>
      </c>
    </row>
    <row r="8554" spans="1:8">
      <c r="D8554" s="406" t="s">
        <v>19083</v>
      </c>
      <c r="E8554" s="657" t="s">
        <v>19084</v>
      </c>
    </row>
    <row r="8555" spans="1:8">
      <c r="A8555" s="661">
        <v>7741</v>
      </c>
      <c r="B8555" s="668" t="s">
        <v>22161</v>
      </c>
      <c r="D8555" s="406" t="s">
        <v>18987</v>
      </c>
      <c r="E8555" s="657">
        <v>120.87</v>
      </c>
      <c r="H8555" s="400" t="s">
        <v>121</v>
      </c>
    </row>
    <row r="8556" spans="1:8">
      <c r="A8556" s="661" t="s">
        <v>22160</v>
      </c>
    </row>
    <row r="8557" spans="1:8">
      <c r="A8557" s="661">
        <v>7774</v>
      </c>
      <c r="B8557" s="668" t="s">
        <v>22162</v>
      </c>
      <c r="D8557" s="406" t="s">
        <v>18987</v>
      </c>
      <c r="E8557" s="657">
        <v>162.71</v>
      </c>
      <c r="H8557" s="400" t="s">
        <v>121</v>
      </c>
    </row>
    <row r="8558" spans="1:8">
      <c r="A8558" s="661" t="s">
        <v>22160</v>
      </c>
    </row>
    <row r="8559" spans="1:8">
      <c r="A8559" s="661">
        <v>7744</v>
      </c>
      <c r="B8559" s="668" t="s">
        <v>22163</v>
      </c>
      <c r="D8559" s="406" t="s">
        <v>18987</v>
      </c>
      <c r="E8559" s="657">
        <v>187.56</v>
      </c>
      <c r="H8559" s="400" t="s">
        <v>121</v>
      </c>
    </row>
    <row r="8560" spans="1:8">
      <c r="A8560" s="661" t="s">
        <v>22160</v>
      </c>
    </row>
    <row r="8561" spans="1:8">
      <c r="A8561" s="661">
        <v>7773</v>
      </c>
      <c r="B8561" s="668" t="s">
        <v>22164</v>
      </c>
      <c r="D8561" s="406" t="s">
        <v>18987</v>
      </c>
      <c r="E8561" s="657">
        <v>233.58</v>
      </c>
      <c r="H8561" s="400" t="s">
        <v>121</v>
      </c>
    </row>
    <row r="8562" spans="1:8">
      <c r="A8562" s="661" t="s">
        <v>22160</v>
      </c>
    </row>
    <row r="8563" spans="1:8">
      <c r="A8563" s="661">
        <v>7754</v>
      </c>
      <c r="B8563" s="668" t="s">
        <v>22165</v>
      </c>
      <c r="D8563" s="406" t="s">
        <v>18987</v>
      </c>
      <c r="E8563" s="657">
        <v>317.42</v>
      </c>
      <c r="H8563" s="400" t="s">
        <v>121</v>
      </c>
    </row>
    <row r="8564" spans="1:8">
      <c r="A8564" s="661" t="s">
        <v>22160</v>
      </c>
    </row>
    <row r="8565" spans="1:8">
      <c r="A8565" s="661">
        <v>7735</v>
      </c>
      <c r="B8565" s="668" t="s">
        <v>22166</v>
      </c>
      <c r="D8565" s="406" t="s">
        <v>18987</v>
      </c>
      <c r="E8565" s="657">
        <v>435.07</v>
      </c>
      <c r="H8565" s="400" t="s">
        <v>121</v>
      </c>
    </row>
    <row r="8566" spans="1:8">
      <c r="A8566" s="661" t="s">
        <v>22158</v>
      </c>
    </row>
    <row r="8567" spans="1:8">
      <c r="A8567" s="661">
        <v>7755</v>
      </c>
      <c r="B8567" s="668" t="s">
        <v>22167</v>
      </c>
      <c r="D8567" s="406" t="s">
        <v>18987</v>
      </c>
      <c r="E8567" s="657">
        <v>116.67</v>
      </c>
      <c r="H8567" s="400" t="s">
        <v>121</v>
      </c>
    </row>
    <row r="8568" spans="1:8">
      <c r="A8568" s="661" t="s">
        <v>22160</v>
      </c>
    </row>
    <row r="8569" spans="1:8">
      <c r="A8569" s="661">
        <v>7776</v>
      </c>
      <c r="B8569" s="668" t="s">
        <v>22168</v>
      </c>
      <c r="D8569" s="406" t="s">
        <v>18987</v>
      </c>
      <c r="E8569" s="657">
        <v>151.85</v>
      </c>
      <c r="H8569" s="400" t="s">
        <v>121</v>
      </c>
    </row>
    <row r="8570" spans="1:8">
      <c r="A8570" s="661" t="s">
        <v>22160</v>
      </c>
    </row>
    <row r="8571" spans="1:8">
      <c r="A8571" s="661">
        <v>7743</v>
      </c>
      <c r="B8571" s="668" t="s">
        <v>22169</v>
      </c>
      <c r="D8571" s="406" t="s">
        <v>18987</v>
      </c>
      <c r="E8571" s="657">
        <v>200.54</v>
      </c>
      <c r="H8571" s="400" t="s">
        <v>121</v>
      </c>
    </row>
    <row r="8572" spans="1:8">
      <c r="A8572" s="661" t="s">
        <v>22160</v>
      </c>
    </row>
    <row r="8573" spans="1:8">
      <c r="A8573" s="661">
        <v>7733</v>
      </c>
      <c r="B8573" s="668" t="s">
        <v>22170</v>
      </c>
      <c r="D8573" s="406" t="s">
        <v>18987</v>
      </c>
      <c r="E8573" s="657">
        <v>223.62</v>
      </c>
      <c r="H8573" s="400" t="s">
        <v>121</v>
      </c>
    </row>
    <row r="8574" spans="1:8">
      <c r="A8574" s="661" t="s">
        <v>22160</v>
      </c>
    </row>
    <row r="8575" spans="1:8">
      <c r="A8575" s="661">
        <v>7775</v>
      </c>
      <c r="B8575" s="668" t="s">
        <v>22171</v>
      </c>
      <c r="D8575" s="406" t="s">
        <v>18987</v>
      </c>
      <c r="E8575" s="657">
        <v>275.12</v>
      </c>
      <c r="H8575" s="400" t="s">
        <v>121</v>
      </c>
    </row>
    <row r="8576" spans="1:8">
      <c r="A8576" s="661" t="s">
        <v>22160</v>
      </c>
    </row>
    <row r="8577" spans="1:8">
      <c r="A8577" s="661">
        <v>7734</v>
      </c>
      <c r="B8577" s="668" t="s">
        <v>22172</v>
      </c>
      <c r="D8577" s="406" t="s">
        <v>18987</v>
      </c>
      <c r="E8577" s="657">
        <v>397.74</v>
      </c>
      <c r="H8577" s="400" t="s">
        <v>121</v>
      </c>
    </row>
    <row r="8578" spans="1:8">
      <c r="A8578" s="661" t="s">
        <v>22160</v>
      </c>
    </row>
    <row r="8579" spans="1:8">
      <c r="A8579" s="661">
        <v>7753</v>
      </c>
      <c r="B8579" s="668" t="s">
        <v>22173</v>
      </c>
      <c r="D8579" s="406" t="s">
        <v>18987</v>
      </c>
      <c r="E8579" s="657">
        <v>201.66</v>
      </c>
      <c r="H8579" s="400" t="s">
        <v>121</v>
      </c>
    </row>
    <row r="8580" spans="1:8">
      <c r="A8580" s="661" t="s">
        <v>22160</v>
      </c>
    </row>
    <row r="8581" spans="1:8">
      <c r="A8581" s="661">
        <v>13256</v>
      </c>
      <c r="B8581" s="668" t="s">
        <v>22174</v>
      </c>
      <c r="D8581" s="406" t="s">
        <v>18987</v>
      </c>
      <c r="E8581" s="657">
        <v>235.4</v>
      </c>
      <c r="H8581" s="400" t="s">
        <v>121</v>
      </c>
    </row>
    <row r="8582" spans="1:8">
      <c r="A8582" s="661" t="s">
        <v>22160</v>
      </c>
    </row>
    <row r="8583" spans="1:8">
      <c r="A8583" s="661">
        <v>7757</v>
      </c>
      <c r="B8583" s="668" t="s">
        <v>22175</v>
      </c>
      <c r="D8583" s="406" t="s">
        <v>18987</v>
      </c>
      <c r="E8583" s="657">
        <v>285.79000000000002</v>
      </c>
      <c r="H8583" s="400" t="s">
        <v>121</v>
      </c>
    </row>
    <row r="8584" spans="1:8">
      <c r="A8584" s="661" t="s">
        <v>22160</v>
      </c>
    </row>
    <row r="8585" spans="1:8">
      <c r="A8585" s="661">
        <v>7758</v>
      </c>
      <c r="B8585" s="668" t="s">
        <v>22176</v>
      </c>
      <c r="D8585" s="406" t="s">
        <v>18987</v>
      </c>
      <c r="E8585" s="657">
        <v>425.08</v>
      </c>
      <c r="H8585" s="400" t="s">
        <v>121</v>
      </c>
    </row>
    <row r="8586" spans="1:8">
      <c r="A8586" s="661" t="s">
        <v>22160</v>
      </c>
    </row>
    <row r="8587" spans="1:8">
      <c r="A8587" s="661">
        <v>7759</v>
      </c>
      <c r="B8587" s="668" t="s">
        <v>22177</v>
      </c>
      <c r="D8587" s="406" t="s">
        <v>18987</v>
      </c>
      <c r="E8587" s="657">
        <v>926.11</v>
      </c>
      <c r="H8587" s="400" t="s">
        <v>121</v>
      </c>
    </row>
    <row r="8588" spans="1:8">
      <c r="A8588" s="661" t="s">
        <v>22160</v>
      </c>
    </row>
    <row r="8589" spans="1:8">
      <c r="A8589" s="661">
        <v>7745</v>
      </c>
      <c r="B8589" s="668" t="s">
        <v>4129</v>
      </c>
      <c r="D8589" s="406" t="s">
        <v>18987</v>
      </c>
      <c r="E8589" s="657">
        <v>52.83</v>
      </c>
      <c r="H8589" s="400" t="s">
        <v>121</v>
      </c>
    </row>
    <row r="8590" spans="1:8">
      <c r="A8590" s="661">
        <v>7714</v>
      </c>
      <c r="B8590" s="668" t="s">
        <v>4130</v>
      </c>
      <c r="D8590" s="406" t="s">
        <v>18987</v>
      </c>
      <c r="E8590" s="657">
        <v>69.77</v>
      </c>
      <c r="H8590" s="400" t="s">
        <v>121</v>
      </c>
    </row>
    <row r="8591" spans="1:8">
      <c r="A8591" s="661">
        <v>7742</v>
      </c>
      <c r="B8591" s="668" t="s">
        <v>4131</v>
      </c>
      <c r="D8591" s="406" t="s">
        <v>18987</v>
      </c>
      <c r="E8591" s="657">
        <v>137.77000000000001</v>
      </c>
      <c r="H8591" s="400" t="s">
        <v>121</v>
      </c>
    </row>
    <row r="8592" spans="1:8">
      <c r="A8592" s="661">
        <v>7750</v>
      </c>
      <c r="B8592" s="668" t="s">
        <v>4132</v>
      </c>
      <c r="D8592" s="406" t="s">
        <v>18987</v>
      </c>
      <c r="E8592" s="657">
        <v>146.91</v>
      </c>
      <c r="H8592" s="400" t="s">
        <v>121</v>
      </c>
    </row>
    <row r="8593" spans="1:8">
      <c r="A8593" s="661">
        <v>7756</v>
      </c>
      <c r="B8593" s="668" t="s">
        <v>4133</v>
      </c>
      <c r="D8593" s="406" t="s">
        <v>18987</v>
      </c>
      <c r="E8593" s="657">
        <v>181.38</v>
      </c>
      <c r="H8593" s="400" t="s">
        <v>121</v>
      </c>
    </row>
    <row r="8594" spans="1:8">
      <c r="A8594" s="661">
        <v>7765</v>
      </c>
      <c r="B8594" s="668" t="s">
        <v>22178</v>
      </c>
      <c r="D8594" s="406" t="s">
        <v>18987</v>
      </c>
      <c r="E8594" s="657">
        <v>222.7</v>
      </c>
      <c r="H8594" s="400" t="s">
        <v>121</v>
      </c>
    </row>
    <row r="8595" spans="1:8">
      <c r="A8595" s="661" t="s">
        <v>22160</v>
      </c>
    </row>
    <row r="8596" spans="1:8">
      <c r="A8596" s="661">
        <v>12569</v>
      </c>
      <c r="B8596" s="668" t="s">
        <v>22179</v>
      </c>
      <c r="D8596" s="406" t="s">
        <v>18987</v>
      </c>
      <c r="E8596" s="657">
        <v>239.64</v>
      </c>
      <c r="H8596" s="400" t="s">
        <v>121</v>
      </c>
    </row>
    <row r="8597" spans="1:8">
      <c r="A8597" s="661" t="s">
        <v>22160</v>
      </c>
    </row>
    <row r="8598" spans="1:8">
      <c r="A8598" s="661">
        <v>7766</v>
      </c>
      <c r="B8598" s="668" t="s">
        <v>22180</v>
      </c>
      <c r="D8598" s="406" t="s">
        <v>18987</v>
      </c>
      <c r="E8598" s="657">
        <v>323.89</v>
      </c>
      <c r="H8598" s="400" t="s">
        <v>121</v>
      </c>
    </row>
    <row r="8599" spans="1:8">
      <c r="A8599" s="661" t="s">
        <v>22160</v>
      </c>
    </row>
    <row r="8600" spans="1:8">
      <c r="A8600" s="661">
        <v>7767</v>
      </c>
      <c r="B8600" s="668" t="s">
        <v>22181</v>
      </c>
      <c r="D8600" s="406" t="s">
        <v>18987</v>
      </c>
      <c r="E8600" s="657">
        <v>499.1</v>
      </c>
      <c r="H8600" s="400" t="s">
        <v>121</v>
      </c>
    </row>
    <row r="8601" spans="1:8">
      <c r="A8601" s="661" t="s">
        <v>22160</v>
      </c>
    </row>
    <row r="8602" spans="1:8">
      <c r="A8602" s="661">
        <v>7727</v>
      </c>
      <c r="B8602" s="668" t="s">
        <v>22182</v>
      </c>
      <c r="D8602" s="406" t="s">
        <v>18987</v>
      </c>
      <c r="E8602" s="657">
        <v>1083.8800000000001</v>
      </c>
      <c r="H8602" s="400" t="s">
        <v>121</v>
      </c>
    </row>
    <row r="8603" spans="1:8">
      <c r="A8603" s="661" t="s">
        <v>22160</v>
      </c>
    </row>
    <row r="8604" spans="1:8">
      <c r="A8604" s="661">
        <v>7760</v>
      </c>
      <c r="B8604" s="668" t="s">
        <v>4134</v>
      </c>
      <c r="D8604" s="406" t="s">
        <v>18987</v>
      </c>
      <c r="E8604" s="657">
        <v>52.58</v>
      </c>
      <c r="H8604" s="400" t="s">
        <v>121</v>
      </c>
    </row>
    <row r="8605" spans="1:8">
      <c r="A8605" s="661">
        <v>7761</v>
      </c>
      <c r="B8605" s="668" t="s">
        <v>4135</v>
      </c>
      <c r="D8605" s="406" t="s">
        <v>18987</v>
      </c>
      <c r="E8605" s="657">
        <v>55.88</v>
      </c>
      <c r="H8605" s="400" t="s">
        <v>121</v>
      </c>
    </row>
    <row r="8606" spans="1:8">
      <c r="A8606" s="661">
        <v>7752</v>
      </c>
      <c r="B8606" s="668" t="s">
        <v>4136</v>
      </c>
      <c r="D8606" s="406" t="s">
        <v>18987</v>
      </c>
      <c r="E8606" s="657">
        <v>67.7</v>
      </c>
      <c r="H8606" s="400" t="s">
        <v>121</v>
      </c>
    </row>
    <row r="8607" spans="1:8">
      <c r="A8607" s="661">
        <v>7762</v>
      </c>
      <c r="B8607" s="668" t="s">
        <v>4137</v>
      </c>
      <c r="D8607" s="406" t="s">
        <v>18987</v>
      </c>
      <c r="E8607" s="657">
        <v>88.57</v>
      </c>
      <c r="H8607" s="400" t="s">
        <v>121</v>
      </c>
    </row>
    <row r="8608" spans="1:8">
      <c r="A8608" s="661">
        <v>7722</v>
      </c>
      <c r="B8608" s="668" t="s">
        <v>4138</v>
      </c>
      <c r="D8608" s="406" t="s">
        <v>18987</v>
      </c>
      <c r="E8608" s="657">
        <v>136.58000000000001</v>
      </c>
      <c r="H8608" s="400" t="s">
        <v>121</v>
      </c>
    </row>
    <row r="8609" spans="1:8">
      <c r="A8609" s="661">
        <v>7763</v>
      </c>
      <c r="B8609" s="668" t="s">
        <v>4139</v>
      </c>
      <c r="D8609" s="406" t="s">
        <v>18987</v>
      </c>
      <c r="E8609" s="657">
        <v>152.21</v>
      </c>
      <c r="H8609" s="400" t="s">
        <v>121</v>
      </c>
    </row>
    <row r="8610" spans="1:8">
      <c r="A8610" s="661">
        <v>7764</v>
      </c>
      <c r="B8610" s="668" t="s">
        <v>4140</v>
      </c>
      <c r="D8610" s="406" t="s">
        <v>18987</v>
      </c>
      <c r="E8610" s="657">
        <v>228.63</v>
      </c>
      <c r="H8610" s="400" t="s">
        <v>121</v>
      </c>
    </row>
    <row r="8611" spans="1:8">
      <c r="A8611" s="661" t="s">
        <v>19024</v>
      </c>
    </row>
    <row r="8612" spans="1:8">
      <c r="A8612" s="661" t="s">
        <v>19067</v>
      </c>
      <c r="H8612" s="400" t="s">
        <v>19068</v>
      </c>
    </row>
    <row r="8613" spans="1:8">
      <c r="A8613" s="661" t="s">
        <v>19069</v>
      </c>
    </row>
    <row r="8614" spans="1:8">
      <c r="A8614" s="661" t="s">
        <v>19070</v>
      </c>
    </row>
    <row r="8615" spans="1:8">
      <c r="A8615" s="661" t="s">
        <v>19071</v>
      </c>
    </row>
    <row r="8616" spans="1:8">
      <c r="A8616" s="661" t="s">
        <v>19072</v>
      </c>
    </row>
    <row r="8617" spans="1:8">
      <c r="A8617" s="661" t="s">
        <v>19073</v>
      </c>
    </row>
    <row r="8618" spans="1:8">
      <c r="A8618" s="661" t="s">
        <v>19074</v>
      </c>
      <c r="C8618" s="406" t="s">
        <v>19115</v>
      </c>
    </row>
    <row r="8619" spans="1:8">
      <c r="A8619" s="661" t="s">
        <v>19075</v>
      </c>
      <c r="D8619" s="406" t="s">
        <v>19077</v>
      </c>
      <c r="F8619" s="400" t="s">
        <v>19078</v>
      </c>
      <c r="H8619" s="400" t="s">
        <v>19076</v>
      </c>
    </row>
    <row r="8620" spans="1:8">
      <c r="A8620" s="661" t="s">
        <v>19079</v>
      </c>
      <c r="B8620" s="668" t="s">
        <v>19080</v>
      </c>
      <c r="D8620" s="406" t="s">
        <v>19081</v>
      </c>
      <c r="E8620" s="657" t="s">
        <v>19082</v>
      </c>
    </row>
    <row r="8621" spans="1:8">
      <c r="D8621" s="406" t="s">
        <v>19083</v>
      </c>
      <c r="E8621" s="657" t="s">
        <v>19084</v>
      </c>
    </row>
    <row r="8622" spans="1:8">
      <c r="A8622" s="661">
        <v>12572</v>
      </c>
      <c r="B8622" s="668" t="s">
        <v>22183</v>
      </c>
      <c r="D8622" s="406" t="s">
        <v>18987</v>
      </c>
      <c r="E8622" s="657">
        <v>318.77</v>
      </c>
      <c r="H8622" s="400" t="s">
        <v>121</v>
      </c>
    </row>
    <row r="8623" spans="1:8">
      <c r="A8623" s="661" t="s">
        <v>22160</v>
      </c>
    </row>
    <row r="8624" spans="1:8">
      <c r="A8624" s="661">
        <v>12573</v>
      </c>
      <c r="B8624" s="668" t="s">
        <v>22184</v>
      </c>
      <c r="D8624" s="406" t="s">
        <v>18987</v>
      </c>
      <c r="E8624" s="657">
        <v>430</v>
      </c>
      <c r="H8624" s="400" t="s">
        <v>121</v>
      </c>
    </row>
    <row r="8625" spans="1:8">
      <c r="A8625" s="661" t="s">
        <v>22160</v>
      </c>
    </row>
    <row r="8626" spans="1:8">
      <c r="A8626" s="661">
        <v>12574</v>
      </c>
      <c r="B8626" s="668" t="s">
        <v>22185</v>
      </c>
      <c r="D8626" s="406" t="s">
        <v>18987</v>
      </c>
      <c r="E8626" s="657">
        <v>409.32</v>
      </c>
      <c r="H8626" s="400" t="s">
        <v>121</v>
      </c>
    </row>
    <row r="8627" spans="1:8">
      <c r="A8627" s="661" t="s">
        <v>22160</v>
      </c>
    </row>
    <row r="8628" spans="1:8">
      <c r="A8628" s="661">
        <v>12575</v>
      </c>
      <c r="B8628" s="668" t="s">
        <v>22186</v>
      </c>
      <c r="D8628" s="406" t="s">
        <v>18987</v>
      </c>
      <c r="E8628" s="657">
        <v>600.79</v>
      </c>
      <c r="H8628" s="400" t="s">
        <v>121</v>
      </c>
    </row>
    <row r="8629" spans="1:8">
      <c r="A8629" s="661" t="s">
        <v>22160</v>
      </c>
    </row>
    <row r="8630" spans="1:8">
      <c r="A8630" s="661">
        <v>12576</v>
      </c>
      <c r="B8630" s="668" t="s">
        <v>4141</v>
      </c>
      <c r="D8630" s="406" t="s">
        <v>18987</v>
      </c>
      <c r="E8630" s="657">
        <v>63.5</v>
      </c>
      <c r="H8630" s="400" t="s">
        <v>121</v>
      </c>
    </row>
    <row r="8631" spans="1:8">
      <c r="A8631" s="661">
        <v>12577</v>
      </c>
      <c r="B8631" s="668" t="s">
        <v>4142</v>
      </c>
      <c r="D8631" s="406" t="s">
        <v>18987</v>
      </c>
      <c r="E8631" s="657">
        <v>82.13</v>
      </c>
      <c r="H8631" s="400" t="s">
        <v>121</v>
      </c>
    </row>
    <row r="8632" spans="1:8">
      <c r="A8632" s="661">
        <v>12578</v>
      </c>
      <c r="B8632" s="668" t="s">
        <v>4143</v>
      </c>
      <c r="D8632" s="406" t="s">
        <v>18987</v>
      </c>
      <c r="E8632" s="657">
        <v>110.16</v>
      </c>
      <c r="H8632" s="400" t="s">
        <v>121</v>
      </c>
    </row>
    <row r="8633" spans="1:8">
      <c r="A8633" s="661">
        <v>12579</v>
      </c>
      <c r="B8633" s="668" t="s">
        <v>4144</v>
      </c>
      <c r="D8633" s="406" t="s">
        <v>18987</v>
      </c>
      <c r="E8633" s="657">
        <v>161.31</v>
      </c>
      <c r="H8633" s="400" t="s">
        <v>121</v>
      </c>
    </row>
    <row r="8634" spans="1:8">
      <c r="A8634" s="661">
        <v>12580</v>
      </c>
      <c r="B8634" s="668" t="s">
        <v>4145</v>
      </c>
      <c r="D8634" s="406" t="s">
        <v>18987</v>
      </c>
      <c r="E8634" s="657">
        <v>208.24</v>
      </c>
      <c r="H8634" s="400" t="s">
        <v>121</v>
      </c>
    </row>
    <row r="8635" spans="1:8">
      <c r="A8635" s="661">
        <v>12581</v>
      </c>
      <c r="B8635" s="668" t="s">
        <v>4146</v>
      </c>
      <c r="D8635" s="406" t="s">
        <v>18987</v>
      </c>
      <c r="E8635" s="657">
        <v>284.94</v>
      </c>
      <c r="H8635" s="400" t="s">
        <v>121</v>
      </c>
    </row>
    <row r="8636" spans="1:8">
      <c r="A8636" s="661">
        <v>12584</v>
      </c>
      <c r="B8636" s="668" t="s">
        <v>4147</v>
      </c>
      <c r="C8636" s="406" t="s">
        <v>121</v>
      </c>
      <c r="D8636" s="406" t="s">
        <v>18987</v>
      </c>
      <c r="E8636" s="657">
        <v>46.45</v>
      </c>
    </row>
    <row r="8637" spans="1:8">
      <c r="A8637" s="661">
        <v>38130</v>
      </c>
      <c r="B8637" s="668" t="s">
        <v>4148</v>
      </c>
      <c r="C8637" s="406" t="s">
        <v>121</v>
      </c>
      <c r="D8637" s="406" t="s">
        <v>18987</v>
      </c>
      <c r="E8637" s="657">
        <v>23.15</v>
      </c>
    </row>
    <row r="8638" spans="1:8">
      <c r="A8638" s="661">
        <v>21123</v>
      </c>
      <c r="B8638" s="668" t="s">
        <v>4149</v>
      </c>
      <c r="C8638" s="406" t="s">
        <v>121</v>
      </c>
      <c r="D8638" s="406" t="s">
        <v>18991</v>
      </c>
      <c r="E8638" s="657">
        <v>6.57</v>
      </c>
    </row>
    <row r="8639" spans="1:8">
      <c r="A8639" s="661">
        <v>21124</v>
      </c>
      <c r="B8639" s="668" t="s">
        <v>4150</v>
      </c>
      <c r="C8639" s="406" t="s">
        <v>121</v>
      </c>
      <c r="D8639" s="406" t="s">
        <v>18987</v>
      </c>
      <c r="E8639" s="657">
        <v>11.65</v>
      </c>
    </row>
    <row r="8640" spans="1:8">
      <c r="A8640" s="661">
        <v>21125</v>
      </c>
      <c r="B8640" s="668" t="s">
        <v>4151</v>
      </c>
      <c r="C8640" s="406" t="s">
        <v>121</v>
      </c>
      <c r="D8640" s="406" t="s">
        <v>18987</v>
      </c>
      <c r="E8640" s="657">
        <v>18.690000000000001</v>
      </c>
    </row>
    <row r="8641" spans="1:8">
      <c r="A8641" s="661">
        <v>38028</v>
      </c>
      <c r="B8641" s="668" t="s">
        <v>4152</v>
      </c>
      <c r="C8641" s="406" t="s">
        <v>121</v>
      </c>
      <c r="D8641" s="406" t="s">
        <v>18987</v>
      </c>
      <c r="E8641" s="657">
        <v>31.72</v>
      </c>
    </row>
    <row r="8642" spans="1:8">
      <c r="A8642" s="661">
        <v>38029</v>
      </c>
      <c r="B8642" s="668" t="s">
        <v>4153</v>
      </c>
      <c r="C8642" s="406" t="s">
        <v>121</v>
      </c>
      <c r="D8642" s="406" t="s">
        <v>18987</v>
      </c>
      <c r="E8642" s="657">
        <v>48.36</v>
      </c>
    </row>
    <row r="8643" spans="1:8">
      <c r="A8643" s="661">
        <v>38030</v>
      </c>
      <c r="B8643" s="668" t="s">
        <v>4154</v>
      </c>
      <c r="C8643" s="406" t="s">
        <v>121</v>
      </c>
      <c r="D8643" s="406" t="s">
        <v>18987</v>
      </c>
      <c r="E8643" s="657">
        <v>74.290000000000006</v>
      </c>
    </row>
    <row r="8644" spans="1:8">
      <c r="A8644" s="661">
        <v>38031</v>
      </c>
      <c r="B8644" s="668" t="s">
        <v>4155</v>
      </c>
      <c r="C8644" s="406" t="s">
        <v>121</v>
      </c>
      <c r="D8644" s="406" t="s">
        <v>18987</v>
      </c>
      <c r="E8644" s="657">
        <v>117.72</v>
      </c>
    </row>
    <row r="8645" spans="1:8">
      <c r="A8645" s="661">
        <v>7695</v>
      </c>
      <c r="B8645" s="668" t="s">
        <v>22187</v>
      </c>
      <c r="D8645" s="406" t="s">
        <v>18991</v>
      </c>
      <c r="E8645" s="657">
        <v>134.1</v>
      </c>
      <c r="H8645" s="400" t="s">
        <v>121</v>
      </c>
    </row>
    <row r="8646" spans="1:8">
      <c r="A8646" s="661" t="s">
        <v>22188</v>
      </c>
    </row>
    <row r="8647" spans="1:8">
      <c r="A8647" s="661">
        <v>39749</v>
      </c>
      <c r="B8647" s="668" t="s">
        <v>22189</v>
      </c>
      <c r="D8647" s="406" t="s">
        <v>18987</v>
      </c>
      <c r="E8647" s="657">
        <v>52.39</v>
      </c>
      <c r="H8647" s="400" t="s">
        <v>121</v>
      </c>
    </row>
    <row r="8648" spans="1:8">
      <c r="A8648" s="661" t="s">
        <v>22190</v>
      </c>
    </row>
    <row r="8649" spans="1:8">
      <c r="A8649" s="661">
        <v>39750</v>
      </c>
      <c r="B8649" s="668" t="s">
        <v>22191</v>
      </c>
      <c r="D8649" s="406" t="s">
        <v>18987</v>
      </c>
      <c r="E8649" s="657">
        <v>79.13</v>
      </c>
      <c r="H8649" s="400" t="s">
        <v>121</v>
      </c>
    </row>
    <row r="8650" spans="1:8">
      <c r="A8650" s="661" t="s">
        <v>22190</v>
      </c>
    </row>
    <row r="8651" spans="1:8">
      <c r="A8651" s="661">
        <v>39747</v>
      </c>
      <c r="B8651" s="668" t="s">
        <v>22192</v>
      </c>
      <c r="D8651" s="406" t="s">
        <v>18987</v>
      </c>
      <c r="E8651" s="657">
        <v>25.45</v>
      </c>
      <c r="H8651" s="400" t="s">
        <v>121</v>
      </c>
    </row>
    <row r="8652" spans="1:8">
      <c r="A8652" s="661" t="s">
        <v>22190</v>
      </c>
    </row>
    <row r="8653" spans="1:8">
      <c r="A8653" s="661">
        <v>39753</v>
      </c>
      <c r="B8653" s="668" t="s">
        <v>22193</v>
      </c>
      <c r="D8653" s="406" t="s">
        <v>18987</v>
      </c>
      <c r="E8653" s="657">
        <v>175.24</v>
      </c>
      <c r="H8653" s="400" t="s">
        <v>121</v>
      </c>
    </row>
    <row r="8654" spans="1:8">
      <c r="A8654" s="661" t="s">
        <v>22190</v>
      </c>
    </row>
    <row r="8655" spans="1:8">
      <c r="A8655" s="661">
        <v>39754</v>
      </c>
      <c r="B8655" s="668" t="s">
        <v>22194</v>
      </c>
      <c r="D8655" s="406" t="s">
        <v>18987</v>
      </c>
      <c r="E8655" s="657">
        <v>258.18</v>
      </c>
      <c r="H8655" s="400" t="s">
        <v>121</v>
      </c>
    </row>
    <row r="8656" spans="1:8">
      <c r="A8656" s="661" t="s">
        <v>22190</v>
      </c>
    </row>
    <row r="8657" spans="1:8">
      <c r="A8657" s="661">
        <v>39748</v>
      </c>
      <c r="B8657" s="668" t="s">
        <v>22195</v>
      </c>
      <c r="D8657" s="406" t="s">
        <v>18987</v>
      </c>
      <c r="E8657" s="657">
        <v>41.18</v>
      </c>
      <c r="H8657" s="400" t="s">
        <v>121</v>
      </c>
    </row>
    <row r="8658" spans="1:8">
      <c r="A8658" s="661" t="s">
        <v>22190</v>
      </c>
    </row>
    <row r="8659" spans="1:8">
      <c r="A8659" s="661">
        <v>39755</v>
      </c>
      <c r="B8659" s="668" t="s">
        <v>22196</v>
      </c>
      <c r="D8659" s="406" t="s">
        <v>18987</v>
      </c>
      <c r="E8659" s="657">
        <v>391.47</v>
      </c>
      <c r="H8659" s="400" t="s">
        <v>121</v>
      </c>
    </row>
    <row r="8660" spans="1:8">
      <c r="A8660" s="661" t="s">
        <v>22190</v>
      </c>
    </row>
    <row r="8661" spans="1:8">
      <c r="A8661" s="661">
        <v>12742</v>
      </c>
      <c r="B8661" s="668" t="s">
        <v>4156</v>
      </c>
      <c r="D8661" s="406" t="s">
        <v>18987</v>
      </c>
      <c r="E8661" s="657">
        <v>309.97000000000003</v>
      </c>
      <c r="H8661" s="400" t="s">
        <v>121</v>
      </c>
    </row>
    <row r="8662" spans="1:8">
      <c r="A8662" s="661">
        <v>12713</v>
      </c>
      <c r="B8662" s="668" t="s">
        <v>4157</v>
      </c>
      <c r="D8662" s="406" t="s">
        <v>18991</v>
      </c>
      <c r="E8662" s="657">
        <v>16.440000000000001</v>
      </c>
      <c r="F8662" s="400" t="s">
        <v>121</v>
      </c>
    </row>
    <row r="8663" spans="1:8">
      <c r="A8663" s="661">
        <v>12743</v>
      </c>
      <c r="B8663" s="668" t="s">
        <v>4158</v>
      </c>
      <c r="D8663" s="406" t="s">
        <v>18987</v>
      </c>
      <c r="E8663" s="657">
        <v>28.28</v>
      </c>
      <c r="F8663" s="400" t="s">
        <v>121</v>
      </c>
    </row>
    <row r="8664" spans="1:8">
      <c r="A8664" s="661">
        <v>12744</v>
      </c>
      <c r="B8664" s="668" t="s">
        <v>4159</v>
      </c>
      <c r="D8664" s="406" t="s">
        <v>18987</v>
      </c>
      <c r="E8664" s="657">
        <v>35.89</v>
      </c>
      <c r="F8664" s="400" t="s">
        <v>121</v>
      </c>
    </row>
    <row r="8665" spans="1:8">
      <c r="A8665" s="661">
        <v>12745</v>
      </c>
      <c r="B8665" s="668" t="s">
        <v>4160</v>
      </c>
      <c r="D8665" s="406" t="s">
        <v>18987</v>
      </c>
      <c r="E8665" s="657">
        <v>52.12</v>
      </c>
      <c r="F8665" s="400" t="s">
        <v>121</v>
      </c>
    </row>
    <row r="8666" spans="1:8">
      <c r="A8666" s="661">
        <v>12746</v>
      </c>
      <c r="B8666" s="668" t="s">
        <v>4161</v>
      </c>
      <c r="D8666" s="406" t="s">
        <v>18987</v>
      </c>
      <c r="E8666" s="657">
        <v>70.38</v>
      </c>
      <c r="F8666" s="400" t="s">
        <v>121</v>
      </c>
    </row>
    <row r="8667" spans="1:8">
      <c r="A8667" s="661">
        <v>12747</v>
      </c>
      <c r="B8667" s="668" t="s">
        <v>4162</v>
      </c>
      <c r="D8667" s="406" t="s">
        <v>18987</v>
      </c>
      <c r="E8667" s="657">
        <v>102.07</v>
      </c>
      <c r="F8667" s="400" t="s">
        <v>121</v>
      </c>
    </row>
    <row r="8668" spans="1:8">
      <c r="A8668" s="661">
        <v>12748</v>
      </c>
      <c r="B8668" s="668" t="s">
        <v>4163</v>
      </c>
      <c r="D8668" s="406" t="s">
        <v>18987</v>
      </c>
      <c r="E8668" s="657">
        <v>143.80000000000001</v>
      </c>
      <c r="F8668" s="400" t="s">
        <v>121</v>
      </c>
    </row>
    <row r="8669" spans="1:8">
      <c r="A8669" s="661">
        <v>12749</v>
      </c>
      <c r="B8669" s="668" t="s">
        <v>4164</v>
      </c>
      <c r="D8669" s="406" t="s">
        <v>18987</v>
      </c>
      <c r="E8669" s="657">
        <v>210.21</v>
      </c>
      <c r="F8669" s="400" t="s">
        <v>121</v>
      </c>
    </row>
    <row r="8670" spans="1:8">
      <c r="A8670" s="661">
        <v>39726</v>
      </c>
      <c r="B8670" s="668" t="s">
        <v>22197</v>
      </c>
      <c r="D8670" s="406" t="s">
        <v>18987</v>
      </c>
      <c r="E8670" s="657">
        <v>69.040000000000006</v>
      </c>
      <c r="H8670" s="400" t="s">
        <v>121</v>
      </c>
    </row>
    <row r="8671" spans="1:8">
      <c r="A8671" s="661" t="s">
        <v>22198</v>
      </c>
    </row>
    <row r="8672" spans="1:8">
      <c r="A8672" s="661">
        <v>39728</v>
      </c>
      <c r="B8672" s="668" t="s">
        <v>22199</v>
      </c>
      <c r="D8672" s="406" t="s">
        <v>18987</v>
      </c>
      <c r="E8672" s="657">
        <v>121.35</v>
      </c>
      <c r="H8672" s="400" t="s">
        <v>121</v>
      </c>
    </row>
    <row r="8673" spans="1:8">
      <c r="A8673" s="661" t="s">
        <v>22198</v>
      </c>
    </row>
    <row r="8674" spans="1:8">
      <c r="A8674" s="661" t="s">
        <v>19024</v>
      </c>
    </row>
    <row r="8675" spans="1:8">
      <c r="A8675" s="661" t="s">
        <v>19067</v>
      </c>
      <c r="H8675" s="400" t="s">
        <v>19068</v>
      </c>
    </row>
    <row r="8676" spans="1:8">
      <c r="A8676" s="661" t="s">
        <v>19069</v>
      </c>
    </row>
    <row r="8677" spans="1:8">
      <c r="A8677" s="661" t="s">
        <v>19070</v>
      </c>
    </row>
    <row r="8678" spans="1:8">
      <c r="A8678" s="661" t="s">
        <v>19071</v>
      </c>
    </row>
    <row r="8679" spans="1:8">
      <c r="A8679" s="661" t="s">
        <v>19072</v>
      </c>
    </row>
    <row r="8680" spans="1:8">
      <c r="A8680" s="661" t="s">
        <v>19073</v>
      </c>
    </row>
    <row r="8681" spans="1:8">
      <c r="A8681" s="661" t="s">
        <v>19074</v>
      </c>
      <c r="C8681" s="406" t="s">
        <v>19115</v>
      </c>
    </row>
    <row r="8682" spans="1:8">
      <c r="A8682" s="661" t="s">
        <v>19075</v>
      </c>
      <c r="D8682" s="406" t="s">
        <v>19077</v>
      </c>
      <c r="F8682" s="400" t="s">
        <v>19078</v>
      </c>
      <c r="H8682" s="400" t="s">
        <v>19076</v>
      </c>
    </row>
    <row r="8683" spans="1:8">
      <c r="A8683" s="661" t="s">
        <v>19079</v>
      </c>
      <c r="B8683" s="668" t="s">
        <v>19080</v>
      </c>
      <c r="D8683" s="406" t="s">
        <v>19081</v>
      </c>
      <c r="E8683" s="657" t="s">
        <v>19082</v>
      </c>
    </row>
    <row r="8684" spans="1:8">
      <c r="D8684" s="406" t="s">
        <v>19083</v>
      </c>
      <c r="E8684" s="657" t="s">
        <v>19084</v>
      </c>
    </row>
    <row r="8685" spans="1:8">
      <c r="A8685" s="661">
        <v>39727</v>
      </c>
      <c r="B8685" s="668" t="s">
        <v>22200</v>
      </c>
      <c r="D8685" s="406" t="s">
        <v>18987</v>
      </c>
      <c r="E8685" s="657">
        <v>99.86</v>
      </c>
      <c r="H8685" s="400" t="s">
        <v>121</v>
      </c>
    </row>
    <row r="8686" spans="1:8">
      <c r="A8686" s="661" t="s">
        <v>22198</v>
      </c>
    </row>
    <row r="8687" spans="1:8">
      <c r="A8687" s="661">
        <v>39724</v>
      </c>
      <c r="B8687" s="668" t="s">
        <v>22201</v>
      </c>
      <c r="D8687" s="406" t="s">
        <v>18987</v>
      </c>
      <c r="E8687" s="657">
        <v>30.57</v>
      </c>
      <c r="H8687" s="400" t="s">
        <v>121</v>
      </c>
    </row>
    <row r="8688" spans="1:8">
      <c r="A8688" s="661" t="s">
        <v>22198</v>
      </c>
    </row>
    <row r="8689" spans="1:8">
      <c r="A8689" s="661">
        <v>39729</v>
      </c>
      <c r="B8689" s="668" t="s">
        <v>22202</v>
      </c>
      <c r="D8689" s="406" t="s">
        <v>18987</v>
      </c>
      <c r="E8689" s="657">
        <v>168.05</v>
      </c>
      <c r="H8689" s="400" t="s">
        <v>121</v>
      </c>
    </row>
    <row r="8690" spans="1:8">
      <c r="A8690" s="661" t="s">
        <v>22198</v>
      </c>
    </row>
    <row r="8691" spans="1:8">
      <c r="A8691" s="661">
        <v>39730</v>
      </c>
      <c r="B8691" s="668" t="s">
        <v>22203</v>
      </c>
      <c r="D8691" s="406" t="s">
        <v>18987</v>
      </c>
      <c r="E8691" s="657">
        <v>218.04</v>
      </c>
      <c r="H8691" s="400" t="s">
        <v>121</v>
      </c>
    </row>
    <row r="8692" spans="1:8">
      <c r="A8692" s="661" t="s">
        <v>22198</v>
      </c>
    </row>
    <row r="8693" spans="1:8">
      <c r="A8693" s="661">
        <v>39731</v>
      </c>
      <c r="B8693" s="668" t="s">
        <v>22204</v>
      </c>
      <c r="D8693" s="406" t="s">
        <v>18987</v>
      </c>
      <c r="E8693" s="657">
        <v>322.93</v>
      </c>
      <c r="H8693" s="400" t="s">
        <v>121</v>
      </c>
    </row>
    <row r="8694" spans="1:8">
      <c r="A8694" s="661" t="s">
        <v>22198</v>
      </c>
    </row>
    <row r="8695" spans="1:8">
      <c r="A8695" s="661">
        <v>39725</v>
      </c>
      <c r="B8695" s="668" t="s">
        <v>22205</v>
      </c>
      <c r="D8695" s="406" t="s">
        <v>18987</v>
      </c>
      <c r="E8695" s="657">
        <v>49.83</v>
      </c>
      <c r="H8695" s="400" t="s">
        <v>121</v>
      </c>
    </row>
    <row r="8696" spans="1:8">
      <c r="A8696" s="661" t="s">
        <v>22198</v>
      </c>
    </row>
    <row r="8697" spans="1:8">
      <c r="A8697" s="661">
        <v>39732</v>
      </c>
      <c r="B8697" s="668" t="s">
        <v>22206</v>
      </c>
      <c r="D8697" s="406" t="s">
        <v>18987</v>
      </c>
      <c r="E8697" s="657">
        <v>475.33</v>
      </c>
      <c r="H8697" s="400" t="s">
        <v>121</v>
      </c>
    </row>
    <row r="8698" spans="1:8">
      <c r="A8698" s="661" t="s">
        <v>22198</v>
      </c>
    </row>
    <row r="8699" spans="1:8">
      <c r="A8699" s="661">
        <v>39751</v>
      </c>
      <c r="B8699" s="668" t="s">
        <v>22207</v>
      </c>
      <c r="D8699" s="406" t="s">
        <v>18987</v>
      </c>
      <c r="E8699" s="657">
        <v>95.2</v>
      </c>
      <c r="H8699" s="400" t="s">
        <v>121</v>
      </c>
    </row>
    <row r="8700" spans="1:8">
      <c r="A8700" s="661" t="s">
        <v>22190</v>
      </c>
    </row>
    <row r="8701" spans="1:8">
      <c r="A8701" s="661">
        <v>39660</v>
      </c>
      <c r="B8701" s="668" t="s">
        <v>22208</v>
      </c>
      <c r="D8701" s="406" t="s">
        <v>18987</v>
      </c>
      <c r="E8701" s="657">
        <v>21.66</v>
      </c>
      <c r="H8701" s="400" t="s">
        <v>121</v>
      </c>
    </row>
    <row r="8702" spans="1:8">
      <c r="A8702" s="661" t="s">
        <v>22209</v>
      </c>
    </row>
    <row r="8703" spans="1:8">
      <c r="A8703" s="661">
        <v>39662</v>
      </c>
      <c r="B8703" s="668" t="s">
        <v>22210</v>
      </c>
      <c r="D8703" s="406" t="s">
        <v>18987</v>
      </c>
      <c r="E8703" s="657">
        <v>10.38</v>
      </c>
      <c r="H8703" s="400" t="s">
        <v>121</v>
      </c>
    </row>
    <row r="8704" spans="1:8">
      <c r="A8704" s="661" t="s">
        <v>22209</v>
      </c>
    </row>
    <row r="8705" spans="1:8">
      <c r="A8705" s="661">
        <v>39661</v>
      </c>
      <c r="B8705" s="668" t="s">
        <v>22211</v>
      </c>
      <c r="D8705" s="406" t="s">
        <v>18987</v>
      </c>
      <c r="E8705" s="657">
        <v>7.08</v>
      </c>
      <c r="H8705" s="400" t="s">
        <v>121</v>
      </c>
    </row>
    <row r="8706" spans="1:8">
      <c r="A8706" s="661" t="s">
        <v>22209</v>
      </c>
    </row>
    <row r="8707" spans="1:8">
      <c r="A8707" s="661">
        <v>39664</v>
      </c>
      <c r="B8707" s="668" t="s">
        <v>22212</v>
      </c>
      <c r="D8707" s="406" t="s">
        <v>18987</v>
      </c>
      <c r="E8707" s="657">
        <v>15.97</v>
      </c>
      <c r="H8707" s="400" t="s">
        <v>121</v>
      </c>
    </row>
    <row r="8708" spans="1:8">
      <c r="A8708" s="661" t="s">
        <v>22209</v>
      </c>
    </row>
    <row r="8709" spans="1:8">
      <c r="A8709" s="661">
        <v>39663</v>
      </c>
      <c r="B8709" s="668" t="s">
        <v>22213</v>
      </c>
      <c r="D8709" s="406" t="s">
        <v>18987</v>
      </c>
      <c r="E8709" s="657">
        <v>12.76</v>
      </c>
      <c r="H8709" s="400" t="s">
        <v>121</v>
      </c>
    </row>
    <row r="8710" spans="1:8">
      <c r="A8710" s="661" t="s">
        <v>22209</v>
      </c>
    </row>
    <row r="8711" spans="1:8">
      <c r="A8711" s="661">
        <v>39752</v>
      </c>
      <c r="B8711" s="668" t="s">
        <v>22214</v>
      </c>
      <c r="D8711" s="406" t="s">
        <v>18987</v>
      </c>
      <c r="E8711" s="657">
        <v>135.46</v>
      </c>
      <c r="H8711" s="400" t="s">
        <v>121</v>
      </c>
    </row>
    <row r="8712" spans="1:8">
      <c r="A8712" s="661" t="s">
        <v>22190</v>
      </c>
    </row>
    <row r="8713" spans="1:8">
      <c r="A8713" s="661">
        <v>7725</v>
      </c>
      <c r="B8713" s="668" t="s">
        <v>22215</v>
      </c>
      <c r="D8713" s="406" t="s">
        <v>18991</v>
      </c>
      <c r="E8713" s="657">
        <v>92.3</v>
      </c>
      <c r="H8713" s="400" t="s">
        <v>121</v>
      </c>
    </row>
    <row r="8714" spans="1:8">
      <c r="A8714" s="661" t="s">
        <v>22160</v>
      </c>
    </row>
    <row r="8715" spans="1:8">
      <c r="A8715" s="661">
        <v>12583</v>
      </c>
      <c r="B8715" s="668" t="s">
        <v>4165</v>
      </c>
      <c r="C8715" s="406" t="s">
        <v>121</v>
      </c>
      <c r="D8715" s="406" t="s">
        <v>18987</v>
      </c>
      <c r="E8715" s="657">
        <v>37</v>
      </c>
    </row>
    <row r="8716" spans="1:8">
      <c r="A8716" s="661">
        <v>13159</v>
      </c>
      <c r="B8716" s="668" t="s">
        <v>22216</v>
      </c>
      <c r="D8716" s="406" t="s">
        <v>18987</v>
      </c>
      <c r="E8716" s="657">
        <v>107.85</v>
      </c>
      <c r="H8716" s="400" t="s">
        <v>121</v>
      </c>
    </row>
    <row r="8717" spans="1:8">
      <c r="A8717" s="661" t="s">
        <v>22158</v>
      </c>
    </row>
    <row r="8718" spans="1:8">
      <c r="A8718" s="661">
        <v>13168</v>
      </c>
      <c r="B8718" s="668" t="s">
        <v>4166</v>
      </c>
      <c r="D8718" s="406" t="s">
        <v>18987</v>
      </c>
      <c r="E8718" s="657">
        <v>162.18</v>
      </c>
      <c r="H8718" s="400" t="s">
        <v>121</v>
      </c>
    </row>
    <row r="8719" spans="1:8">
      <c r="A8719" s="661" t="s">
        <v>22158</v>
      </c>
    </row>
    <row r="8720" spans="1:8">
      <c r="A8720" s="661">
        <v>13173</v>
      </c>
      <c r="B8720" s="668" t="s">
        <v>22217</v>
      </c>
      <c r="D8720" s="406" t="s">
        <v>18987</v>
      </c>
      <c r="E8720" s="657">
        <v>199.97</v>
      </c>
      <c r="H8720" s="400" t="s">
        <v>121</v>
      </c>
    </row>
    <row r="8721" spans="1:8">
      <c r="A8721" s="661" t="s">
        <v>22158</v>
      </c>
    </row>
    <row r="8722" spans="1:8">
      <c r="A8722" s="661">
        <v>37449</v>
      </c>
      <c r="B8722" s="668" t="s">
        <v>22218</v>
      </c>
      <c r="D8722" s="406" t="s">
        <v>18987</v>
      </c>
      <c r="E8722" s="657">
        <v>33.06</v>
      </c>
      <c r="H8722" s="400" t="s">
        <v>121</v>
      </c>
    </row>
    <row r="8723" spans="1:8">
      <c r="A8723" s="661" t="s">
        <v>22219</v>
      </c>
    </row>
    <row r="8724" spans="1:8">
      <c r="A8724" s="661">
        <v>37450</v>
      </c>
      <c r="B8724" s="668" t="s">
        <v>22220</v>
      </c>
      <c r="D8724" s="406" t="s">
        <v>18987</v>
      </c>
      <c r="E8724" s="657">
        <v>40.299999999999997</v>
      </c>
      <c r="H8724" s="400" t="s">
        <v>121</v>
      </c>
    </row>
    <row r="8725" spans="1:8">
      <c r="A8725" s="661" t="s">
        <v>22219</v>
      </c>
    </row>
    <row r="8726" spans="1:8">
      <c r="A8726" s="661">
        <v>37451</v>
      </c>
      <c r="B8726" s="668" t="s">
        <v>22221</v>
      </c>
      <c r="D8726" s="406" t="s">
        <v>18987</v>
      </c>
      <c r="E8726" s="657">
        <v>61.72</v>
      </c>
      <c r="H8726" s="400" t="s">
        <v>121</v>
      </c>
    </row>
    <row r="8727" spans="1:8">
      <c r="A8727" s="661" t="s">
        <v>22219</v>
      </c>
    </row>
    <row r="8728" spans="1:8">
      <c r="A8728" s="661">
        <v>37452</v>
      </c>
      <c r="B8728" s="668" t="s">
        <v>22222</v>
      </c>
      <c r="D8728" s="406" t="s">
        <v>18987</v>
      </c>
      <c r="E8728" s="657">
        <v>81.87</v>
      </c>
      <c r="H8728" s="400" t="s">
        <v>121</v>
      </c>
    </row>
    <row r="8729" spans="1:8">
      <c r="A8729" s="661" t="s">
        <v>22219</v>
      </c>
    </row>
    <row r="8730" spans="1:8">
      <c r="A8730" s="661">
        <v>37453</v>
      </c>
      <c r="B8730" s="668" t="s">
        <v>22223</v>
      </c>
      <c r="D8730" s="406" t="s">
        <v>18987</v>
      </c>
      <c r="E8730" s="657">
        <v>102.74</v>
      </c>
      <c r="H8730" s="400" t="s">
        <v>121</v>
      </c>
    </row>
    <row r="8731" spans="1:8">
      <c r="A8731" s="661" t="s">
        <v>22219</v>
      </c>
    </row>
    <row r="8732" spans="1:8">
      <c r="A8732" s="661">
        <v>7778</v>
      </c>
      <c r="B8732" s="668" t="s">
        <v>22224</v>
      </c>
      <c r="D8732" s="406" t="s">
        <v>18987</v>
      </c>
      <c r="E8732" s="657">
        <v>38.57</v>
      </c>
      <c r="H8732" s="400" t="s">
        <v>121</v>
      </c>
    </row>
    <row r="8733" spans="1:8">
      <c r="A8733" s="661" t="s">
        <v>22160</v>
      </c>
    </row>
    <row r="8734" spans="1:8">
      <c r="A8734" s="661">
        <v>7796</v>
      </c>
      <c r="B8734" s="668" t="s">
        <v>22225</v>
      </c>
      <c r="D8734" s="406" t="s">
        <v>18991</v>
      </c>
      <c r="E8734" s="657">
        <v>46.45</v>
      </c>
      <c r="H8734" s="400" t="s">
        <v>121</v>
      </c>
    </row>
    <row r="8735" spans="1:8">
      <c r="A8735" s="661" t="s">
        <v>22160</v>
      </c>
    </row>
    <row r="8736" spans="1:8">
      <c r="A8736" s="661">
        <v>7781</v>
      </c>
      <c r="B8736" s="668" t="s">
        <v>22226</v>
      </c>
      <c r="D8736" s="406" t="s">
        <v>18987</v>
      </c>
      <c r="E8736" s="657">
        <v>61.4</v>
      </c>
      <c r="H8736" s="400" t="s">
        <v>121</v>
      </c>
    </row>
    <row r="8737" spans="1:8">
      <c r="A8737" s="661" t="s">
        <v>22160</v>
      </c>
    </row>
    <row r="8738" spans="1:8">
      <c r="A8738" s="661">
        <v>7795</v>
      </c>
      <c r="B8738" s="668" t="s">
        <v>22227</v>
      </c>
      <c r="D8738" s="406" t="s">
        <v>18987</v>
      </c>
      <c r="E8738" s="657">
        <v>88.96</v>
      </c>
      <c r="H8738" s="400" t="s">
        <v>121</v>
      </c>
    </row>
    <row r="8739" spans="1:8">
      <c r="A8739" s="661" t="s">
        <v>22160</v>
      </c>
    </row>
    <row r="8740" spans="1:8">
      <c r="A8740" s="661">
        <v>7791</v>
      </c>
      <c r="B8740" s="668" t="s">
        <v>22228</v>
      </c>
      <c r="D8740" s="406" t="s">
        <v>18987</v>
      </c>
      <c r="E8740" s="657">
        <v>113.36</v>
      </c>
      <c r="H8740" s="400" t="s">
        <v>121</v>
      </c>
    </row>
    <row r="8741" spans="1:8">
      <c r="A8741" s="661" t="s">
        <v>22160</v>
      </c>
    </row>
    <row r="8742" spans="1:8">
      <c r="A8742" s="661">
        <v>7783</v>
      </c>
      <c r="B8742" s="668" t="s">
        <v>22229</v>
      </c>
      <c r="D8742" s="406" t="s">
        <v>18987</v>
      </c>
      <c r="E8742" s="657">
        <v>43.3</v>
      </c>
      <c r="H8742" s="400" t="s">
        <v>121</v>
      </c>
    </row>
    <row r="8743" spans="1:8">
      <c r="A8743" s="661" t="s">
        <v>22160</v>
      </c>
    </row>
    <row r="8744" spans="1:8">
      <c r="A8744" s="661" t="s">
        <v>19024</v>
      </c>
    </row>
    <row r="8745" spans="1:8">
      <c r="A8745" s="661" t="s">
        <v>19067</v>
      </c>
      <c r="H8745" s="400" t="s">
        <v>19068</v>
      </c>
    </row>
    <row r="8746" spans="1:8">
      <c r="A8746" s="661" t="s">
        <v>19069</v>
      </c>
    </row>
    <row r="8747" spans="1:8">
      <c r="A8747" s="661" t="s">
        <v>19070</v>
      </c>
    </row>
    <row r="8748" spans="1:8">
      <c r="A8748" s="661" t="s">
        <v>19071</v>
      </c>
    </row>
    <row r="8749" spans="1:8">
      <c r="A8749" s="661" t="s">
        <v>19072</v>
      </c>
    </row>
    <row r="8750" spans="1:8">
      <c r="A8750" s="661" t="s">
        <v>19073</v>
      </c>
    </row>
    <row r="8751" spans="1:8">
      <c r="A8751" s="661" t="s">
        <v>19074</v>
      </c>
      <c r="C8751" s="406" t="s">
        <v>19115</v>
      </c>
    </row>
    <row r="8752" spans="1:8">
      <c r="A8752" s="661" t="s">
        <v>19075</v>
      </c>
      <c r="D8752" s="406" t="s">
        <v>19077</v>
      </c>
      <c r="F8752" s="400" t="s">
        <v>19078</v>
      </c>
      <c r="H8752" s="400" t="s">
        <v>19076</v>
      </c>
    </row>
    <row r="8753" spans="1:8">
      <c r="A8753" s="661" t="s">
        <v>19079</v>
      </c>
      <c r="B8753" s="668" t="s">
        <v>19080</v>
      </c>
      <c r="D8753" s="406" t="s">
        <v>19081</v>
      </c>
      <c r="E8753" s="657" t="s">
        <v>19082</v>
      </c>
    </row>
    <row r="8754" spans="1:8">
      <c r="D8754" s="406" t="s">
        <v>19083</v>
      </c>
      <c r="E8754" s="657" t="s">
        <v>19084</v>
      </c>
    </row>
    <row r="8755" spans="1:8">
      <c r="A8755" s="661">
        <v>7790</v>
      </c>
      <c r="B8755" s="668" t="s">
        <v>22230</v>
      </c>
      <c r="D8755" s="406" t="s">
        <v>18987</v>
      </c>
      <c r="E8755" s="657">
        <v>50.38</v>
      </c>
      <c r="H8755" s="400" t="s">
        <v>121</v>
      </c>
    </row>
    <row r="8756" spans="1:8">
      <c r="A8756" s="661" t="s">
        <v>22160</v>
      </c>
    </row>
    <row r="8757" spans="1:8">
      <c r="A8757" s="661">
        <v>7785</v>
      </c>
      <c r="B8757" s="668" t="s">
        <v>22231</v>
      </c>
      <c r="D8757" s="406" t="s">
        <v>18987</v>
      </c>
      <c r="E8757" s="657">
        <v>66.13</v>
      </c>
      <c r="H8757" s="400" t="s">
        <v>121</v>
      </c>
    </row>
    <row r="8758" spans="1:8">
      <c r="A8758" s="661" t="s">
        <v>22160</v>
      </c>
    </row>
    <row r="8759" spans="1:8">
      <c r="A8759" s="661">
        <v>7792</v>
      </c>
      <c r="B8759" s="668" t="s">
        <v>22232</v>
      </c>
      <c r="D8759" s="406" t="s">
        <v>18987</v>
      </c>
      <c r="E8759" s="657">
        <v>96.04</v>
      </c>
      <c r="H8759" s="400" t="s">
        <v>121</v>
      </c>
    </row>
    <row r="8760" spans="1:8">
      <c r="A8760" s="661" t="s">
        <v>22160</v>
      </c>
    </row>
    <row r="8761" spans="1:8">
      <c r="A8761" s="661">
        <v>7793</v>
      </c>
      <c r="B8761" s="668" t="s">
        <v>22233</v>
      </c>
      <c r="D8761" s="406" t="s">
        <v>18987</v>
      </c>
      <c r="E8761" s="657">
        <v>123.95</v>
      </c>
      <c r="H8761" s="400" t="s">
        <v>121</v>
      </c>
    </row>
    <row r="8762" spans="1:8">
      <c r="A8762" s="661" t="s">
        <v>22160</v>
      </c>
    </row>
    <row r="8763" spans="1:8">
      <c r="A8763" s="661">
        <v>12613</v>
      </c>
      <c r="B8763" s="668" t="s">
        <v>4167</v>
      </c>
      <c r="D8763" s="406" t="s">
        <v>18987</v>
      </c>
      <c r="E8763" s="657">
        <v>11.44</v>
      </c>
      <c r="H8763" s="400" t="s">
        <v>108</v>
      </c>
    </row>
    <row r="8764" spans="1:8">
      <c r="A8764" s="661">
        <v>1031</v>
      </c>
      <c r="B8764" s="668" t="s">
        <v>22234</v>
      </c>
      <c r="D8764" s="406" t="s">
        <v>18987</v>
      </c>
      <c r="E8764" s="657">
        <v>7.94</v>
      </c>
      <c r="H8764" s="400" t="s">
        <v>108</v>
      </c>
    </row>
    <row r="8765" spans="1:8">
      <c r="A8765" s="661" t="s">
        <v>22235</v>
      </c>
    </row>
    <row r="8766" spans="1:8">
      <c r="A8766" s="661">
        <v>9813</v>
      </c>
      <c r="B8766" s="668" t="s">
        <v>22236</v>
      </c>
      <c r="D8766" s="406" t="s">
        <v>18991</v>
      </c>
      <c r="E8766" s="657">
        <v>3.41</v>
      </c>
      <c r="H8766" s="400" t="s">
        <v>121</v>
      </c>
    </row>
    <row r="8767" spans="1:8">
      <c r="A8767" s="661" t="s">
        <v>22237</v>
      </c>
    </row>
    <row r="8768" spans="1:8">
      <c r="A8768" s="661">
        <v>9815</v>
      </c>
      <c r="B8768" s="668" t="s">
        <v>22238</v>
      </c>
      <c r="D8768" s="406" t="s">
        <v>18987</v>
      </c>
      <c r="E8768" s="657">
        <v>6.73</v>
      </c>
      <c r="H8768" s="400" t="s">
        <v>121</v>
      </c>
    </row>
    <row r="8769" spans="1:8">
      <c r="A8769" s="661" t="s">
        <v>22237</v>
      </c>
    </row>
    <row r="8770" spans="1:8">
      <c r="A8770" s="661">
        <v>25876</v>
      </c>
      <c r="B8770" s="668" t="s">
        <v>22239</v>
      </c>
      <c r="D8770" s="406" t="s">
        <v>18987</v>
      </c>
      <c r="E8770" s="657">
        <v>3465.55</v>
      </c>
      <c r="H8770" s="400" t="s">
        <v>121</v>
      </c>
    </row>
    <row r="8771" spans="1:8">
      <c r="A8771" s="661" t="s">
        <v>22240</v>
      </c>
    </row>
    <row r="8772" spans="1:8">
      <c r="A8772" s="661">
        <v>25888</v>
      </c>
      <c r="B8772" s="668" t="s">
        <v>22241</v>
      </c>
      <c r="D8772" s="406" t="s">
        <v>18987</v>
      </c>
      <c r="E8772" s="657">
        <v>82.12</v>
      </c>
      <c r="H8772" s="400" t="s">
        <v>121</v>
      </c>
    </row>
    <row r="8773" spans="1:8">
      <c r="A8773" s="661" t="s">
        <v>22242</v>
      </c>
    </row>
    <row r="8774" spans="1:8">
      <c r="A8774" s="661">
        <v>25874</v>
      </c>
      <c r="B8774" s="668" t="s">
        <v>22243</v>
      </c>
      <c r="D8774" s="406" t="s">
        <v>18987</v>
      </c>
      <c r="E8774" s="657">
        <v>4060.17</v>
      </c>
      <c r="H8774" s="400" t="s">
        <v>121</v>
      </c>
    </row>
    <row r="8775" spans="1:8">
      <c r="A8775" s="661" t="s">
        <v>22244</v>
      </c>
    </row>
    <row r="8776" spans="1:8">
      <c r="A8776" s="661">
        <v>25877</v>
      </c>
      <c r="B8776" s="668" t="s">
        <v>22245</v>
      </c>
      <c r="D8776" s="406" t="s">
        <v>18987</v>
      </c>
      <c r="E8776" s="657">
        <v>5466.47</v>
      </c>
      <c r="H8776" s="400" t="s">
        <v>121</v>
      </c>
    </row>
    <row r="8777" spans="1:8">
      <c r="A8777" s="661" t="s">
        <v>22246</v>
      </c>
    </row>
    <row r="8778" spans="1:8">
      <c r="A8778" s="661">
        <v>25878</v>
      </c>
      <c r="B8778" s="668" t="s">
        <v>22247</v>
      </c>
      <c r="D8778" s="406" t="s">
        <v>18987</v>
      </c>
      <c r="E8778" s="657">
        <v>176.28</v>
      </c>
      <c r="H8778" s="400" t="s">
        <v>121</v>
      </c>
    </row>
    <row r="8779" spans="1:8">
      <c r="A8779" s="661" t="s">
        <v>22248</v>
      </c>
    </row>
    <row r="8780" spans="1:8">
      <c r="A8780" s="661">
        <v>25879</v>
      </c>
      <c r="B8780" s="668" t="s">
        <v>22249</v>
      </c>
      <c r="D8780" s="406" t="s">
        <v>18987</v>
      </c>
      <c r="E8780" s="657">
        <v>7131.17</v>
      </c>
      <c r="H8780" s="400" t="s">
        <v>121</v>
      </c>
    </row>
    <row r="8781" spans="1:8">
      <c r="A8781" s="661" t="s">
        <v>22250</v>
      </c>
    </row>
    <row r="8782" spans="1:8">
      <c r="A8782" s="661">
        <v>25887</v>
      </c>
      <c r="B8782" s="668" t="s">
        <v>22251</v>
      </c>
      <c r="D8782" s="406" t="s">
        <v>18987</v>
      </c>
      <c r="E8782" s="657">
        <v>3039.24</v>
      </c>
      <c r="H8782" s="400" t="s">
        <v>121</v>
      </c>
    </row>
    <row r="8783" spans="1:8">
      <c r="A8783" s="661" t="s">
        <v>22252</v>
      </c>
    </row>
    <row r="8784" spans="1:8">
      <c r="A8784" s="661">
        <v>25880</v>
      </c>
      <c r="B8784" s="668" t="s">
        <v>22253</v>
      </c>
      <c r="D8784" s="406" t="s">
        <v>18987</v>
      </c>
      <c r="E8784" s="657">
        <v>274.8</v>
      </c>
      <c r="H8784" s="400" t="s">
        <v>121</v>
      </c>
    </row>
    <row r="8785" spans="1:8">
      <c r="A8785" s="661" t="s">
        <v>22242</v>
      </c>
    </row>
    <row r="8786" spans="1:8">
      <c r="A8786" s="661">
        <v>25881</v>
      </c>
      <c r="B8786" s="668" t="s">
        <v>22254</v>
      </c>
      <c r="D8786" s="406" t="s">
        <v>18987</v>
      </c>
      <c r="E8786" s="657">
        <v>673.34</v>
      </c>
      <c r="H8786" s="400" t="s">
        <v>121</v>
      </c>
    </row>
    <row r="8787" spans="1:8">
      <c r="A8787" s="661" t="s">
        <v>22242</v>
      </c>
    </row>
    <row r="8788" spans="1:8">
      <c r="A8788" s="661">
        <v>25882</v>
      </c>
      <c r="B8788" s="668" t="s">
        <v>22255</v>
      </c>
      <c r="D8788" s="406" t="s">
        <v>18987</v>
      </c>
      <c r="E8788" s="657">
        <v>1084.51</v>
      </c>
      <c r="H8788" s="400" t="s">
        <v>121</v>
      </c>
    </row>
    <row r="8789" spans="1:8">
      <c r="A8789" s="661" t="s">
        <v>22242</v>
      </c>
    </row>
    <row r="8790" spans="1:8">
      <c r="A8790" s="661">
        <v>25883</v>
      </c>
      <c r="B8790" s="668" t="s">
        <v>22256</v>
      </c>
      <c r="D8790" s="406" t="s">
        <v>18987</v>
      </c>
      <c r="E8790" s="657">
        <v>17.489999999999998</v>
      </c>
      <c r="H8790" s="400" t="s">
        <v>121</v>
      </c>
    </row>
    <row r="8791" spans="1:8">
      <c r="A8791" s="661" t="s">
        <v>22257</v>
      </c>
    </row>
    <row r="8792" spans="1:8">
      <c r="A8792" s="661">
        <v>25884</v>
      </c>
      <c r="B8792" s="668" t="s">
        <v>22258</v>
      </c>
      <c r="D8792" s="406" t="s">
        <v>18987</v>
      </c>
      <c r="E8792" s="657">
        <v>1904</v>
      </c>
      <c r="H8792" s="400" t="s">
        <v>121</v>
      </c>
    </row>
    <row r="8793" spans="1:8">
      <c r="A8793" s="661" t="s">
        <v>22242</v>
      </c>
    </row>
    <row r="8794" spans="1:8">
      <c r="A8794" s="661">
        <v>25885</v>
      </c>
      <c r="B8794" s="668" t="s">
        <v>22259</v>
      </c>
      <c r="D8794" s="406" t="s">
        <v>18987</v>
      </c>
      <c r="E8794" s="657">
        <v>2072.41</v>
      </c>
      <c r="H8794" s="400" t="s">
        <v>121</v>
      </c>
    </row>
    <row r="8795" spans="1:8">
      <c r="A8795" s="661" t="s">
        <v>22248</v>
      </c>
    </row>
    <row r="8796" spans="1:8">
      <c r="A8796" s="661">
        <v>25889</v>
      </c>
      <c r="B8796" s="668" t="s">
        <v>22260</v>
      </c>
      <c r="D8796" s="406" t="s">
        <v>18987</v>
      </c>
      <c r="E8796" s="657">
        <v>1420.06</v>
      </c>
      <c r="H8796" s="400" t="s">
        <v>121</v>
      </c>
    </row>
    <row r="8797" spans="1:8">
      <c r="A8797" s="661" t="s">
        <v>22261</v>
      </c>
    </row>
    <row r="8798" spans="1:8">
      <c r="A8798" s="661">
        <v>25886</v>
      </c>
      <c r="B8798" s="668" t="s">
        <v>22262</v>
      </c>
      <c r="D8798" s="406" t="s">
        <v>18987</v>
      </c>
      <c r="E8798" s="657">
        <v>39.130000000000003</v>
      </c>
      <c r="H8798" s="400" t="s">
        <v>121</v>
      </c>
    </row>
    <row r="8799" spans="1:8">
      <c r="A8799" s="661" t="s">
        <v>22263</v>
      </c>
    </row>
    <row r="8800" spans="1:8">
      <c r="A8800" s="661">
        <v>25875</v>
      </c>
      <c r="B8800" s="668" t="s">
        <v>22264</v>
      </c>
      <c r="D8800" s="406" t="s">
        <v>18987</v>
      </c>
      <c r="E8800" s="657">
        <v>1852.71</v>
      </c>
      <c r="H8800" s="400" t="s">
        <v>121</v>
      </c>
    </row>
    <row r="8801" spans="1:8">
      <c r="A8801" s="661" t="s">
        <v>22252</v>
      </c>
    </row>
    <row r="8802" spans="1:8">
      <c r="A8802" s="661">
        <v>9876</v>
      </c>
      <c r="B8802" s="668" t="s">
        <v>4168</v>
      </c>
      <c r="C8802" s="406" t="s">
        <v>121</v>
      </c>
      <c r="D8802" s="406" t="s">
        <v>18987</v>
      </c>
      <c r="E8802" s="657">
        <v>12.27</v>
      </c>
    </row>
    <row r="8803" spans="1:8">
      <c r="A8803" s="661">
        <v>9877</v>
      </c>
      <c r="B8803" s="668" t="s">
        <v>4169</v>
      </c>
      <c r="C8803" s="406" t="s">
        <v>121</v>
      </c>
      <c r="D8803" s="406" t="s">
        <v>18987</v>
      </c>
      <c r="E8803" s="657">
        <v>44.34</v>
      </c>
    </row>
    <row r="8804" spans="1:8">
      <c r="A8804" s="661">
        <v>9878</v>
      </c>
      <c r="B8804" s="668" t="s">
        <v>4170</v>
      </c>
      <c r="C8804" s="406" t="s">
        <v>121</v>
      </c>
      <c r="D8804" s="406" t="s">
        <v>18987</v>
      </c>
      <c r="E8804" s="657">
        <v>61.55</v>
      </c>
    </row>
    <row r="8805" spans="1:8">
      <c r="A8805" s="661">
        <v>9879</v>
      </c>
      <c r="B8805" s="668" t="s">
        <v>4171</v>
      </c>
      <c r="C8805" s="406" t="s">
        <v>121</v>
      </c>
      <c r="D8805" s="406" t="s">
        <v>18987</v>
      </c>
      <c r="E8805" s="657">
        <v>145.27000000000001</v>
      </c>
    </row>
    <row r="8806" spans="1:8">
      <c r="A8806" s="661">
        <v>38053</v>
      </c>
      <c r="B8806" s="668" t="s">
        <v>22265</v>
      </c>
      <c r="D8806" s="406" t="s">
        <v>18987</v>
      </c>
      <c r="E8806" s="657">
        <v>9.56</v>
      </c>
      <c r="H8806" s="400" t="s">
        <v>121</v>
      </c>
    </row>
    <row r="8807" spans="1:8">
      <c r="A8807" s="661" t="s">
        <v>22266</v>
      </c>
    </row>
    <row r="8808" spans="1:8">
      <c r="A8808" s="661" t="s">
        <v>22267</v>
      </c>
    </row>
    <row r="8809" spans="1:8">
      <c r="A8809" s="661">
        <v>38054</v>
      </c>
      <c r="B8809" s="668" t="s">
        <v>22265</v>
      </c>
      <c r="D8809" s="406" t="s">
        <v>18987</v>
      </c>
      <c r="E8809" s="657">
        <v>16.43</v>
      </c>
      <c r="H8809" s="400" t="s">
        <v>121</v>
      </c>
    </row>
    <row r="8810" spans="1:8">
      <c r="A8810" s="661" t="s">
        <v>22268</v>
      </c>
    </row>
    <row r="8811" spans="1:8">
      <c r="A8811" s="661" t="s">
        <v>22267</v>
      </c>
    </row>
    <row r="8812" spans="1:8">
      <c r="A8812" s="661">
        <v>38052</v>
      </c>
      <c r="B8812" s="668" t="s">
        <v>22265</v>
      </c>
      <c r="D8812" s="406" t="s">
        <v>18991</v>
      </c>
      <c r="E8812" s="657">
        <v>4.63</v>
      </c>
      <c r="H8812" s="400" t="s">
        <v>121</v>
      </c>
    </row>
    <row r="8813" spans="1:8">
      <c r="A8813" s="661" t="s">
        <v>22269</v>
      </c>
    </row>
    <row r="8814" spans="1:8">
      <c r="A8814" s="661" t="s">
        <v>19024</v>
      </c>
    </row>
    <row r="8815" spans="1:8">
      <c r="A8815" s="661" t="s">
        <v>19067</v>
      </c>
      <c r="H8815" s="400" t="s">
        <v>19068</v>
      </c>
    </row>
    <row r="8816" spans="1:8">
      <c r="A8816" s="661" t="s">
        <v>19069</v>
      </c>
    </row>
    <row r="8817" spans="1:8">
      <c r="A8817" s="661" t="s">
        <v>19070</v>
      </c>
    </row>
    <row r="8818" spans="1:8">
      <c r="A8818" s="661" t="s">
        <v>19071</v>
      </c>
    </row>
    <row r="8819" spans="1:8">
      <c r="A8819" s="661" t="s">
        <v>19072</v>
      </c>
    </row>
    <row r="8820" spans="1:8">
      <c r="A8820" s="661" t="s">
        <v>19073</v>
      </c>
    </row>
    <row r="8821" spans="1:8">
      <c r="A8821" s="661" t="s">
        <v>19074</v>
      </c>
      <c r="C8821" s="406" t="s">
        <v>19115</v>
      </c>
    </row>
    <row r="8822" spans="1:8">
      <c r="A8822" s="661" t="s">
        <v>19075</v>
      </c>
      <c r="D8822" s="406" t="s">
        <v>19077</v>
      </c>
      <c r="F8822" s="400" t="s">
        <v>19078</v>
      </c>
      <c r="H8822" s="400" t="s">
        <v>19076</v>
      </c>
    </row>
    <row r="8823" spans="1:8">
      <c r="A8823" s="661" t="s">
        <v>19079</v>
      </c>
      <c r="B8823" s="668" t="s">
        <v>19080</v>
      </c>
      <c r="D8823" s="406" t="s">
        <v>19081</v>
      </c>
      <c r="E8823" s="657" t="s">
        <v>19082</v>
      </c>
    </row>
    <row r="8824" spans="1:8">
      <c r="D8824" s="406" t="s">
        <v>19083</v>
      </c>
      <c r="E8824" s="657" t="s">
        <v>19084</v>
      </c>
    </row>
    <row r="8825" spans="1:8">
      <c r="A8825" s="661" t="s">
        <v>22270</v>
      </c>
    </row>
    <row r="8826" spans="1:8">
      <c r="A8826" s="661">
        <v>38051</v>
      </c>
      <c r="B8826" s="668" t="s">
        <v>22265</v>
      </c>
      <c r="D8826" s="406" t="s">
        <v>18987</v>
      </c>
      <c r="E8826" s="657">
        <v>2.88</v>
      </c>
      <c r="H8826" s="400" t="s">
        <v>121</v>
      </c>
    </row>
    <row r="8827" spans="1:8">
      <c r="A8827" s="661" t="s">
        <v>22271</v>
      </c>
    </row>
    <row r="8828" spans="1:8">
      <c r="A8828" s="661" t="s">
        <v>22267</v>
      </c>
    </row>
    <row r="8829" spans="1:8">
      <c r="A8829" s="661">
        <v>9836</v>
      </c>
      <c r="B8829" s="668" t="s">
        <v>4172</v>
      </c>
      <c r="D8829" s="406" t="s">
        <v>18991</v>
      </c>
      <c r="E8829" s="657">
        <v>9.73</v>
      </c>
      <c r="F8829" s="400" t="s">
        <v>121</v>
      </c>
    </row>
    <row r="8830" spans="1:8">
      <c r="A8830" s="661">
        <v>20065</v>
      </c>
      <c r="B8830" s="668" t="s">
        <v>4173</v>
      </c>
      <c r="D8830" s="406" t="s">
        <v>18987</v>
      </c>
      <c r="E8830" s="657">
        <v>23.08</v>
      </c>
      <c r="F8830" s="400" t="s">
        <v>121</v>
      </c>
    </row>
    <row r="8831" spans="1:8">
      <c r="A8831" s="661">
        <v>9835</v>
      </c>
      <c r="B8831" s="668" t="s">
        <v>4174</v>
      </c>
      <c r="D8831" s="406" t="s">
        <v>18987</v>
      </c>
      <c r="E8831" s="657">
        <v>3.68</v>
      </c>
      <c r="F8831" s="400" t="s">
        <v>121</v>
      </c>
    </row>
    <row r="8832" spans="1:8">
      <c r="A8832" s="661">
        <v>38032</v>
      </c>
      <c r="B8832" s="668" t="s">
        <v>4175</v>
      </c>
      <c r="D8832" s="406" t="s">
        <v>18991</v>
      </c>
      <c r="E8832" s="657">
        <v>27.92</v>
      </c>
      <c r="H8832" s="400" t="s">
        <v>121</v>
      </c>
    </row>
    <row r="8833" spans="1:8">
      <c r="A8833" s="661">
        <v>38033</v>
      </c>
      <c r="B8833" s="668" t="s">
        <v>4176</v>
      </c>
      <c r="D8833" s="406" t="s">
        <v>18987</v>
      </c>
      <c r="E8833" s="657">
        <v>43.95</v>
      </c>
      <c r="H8833" s="400" t="s">
        <v>121</v>
      </c>
    </row>
    <row r="8834" spans="1:8">
      <c r="A8834" s="661">
        <v>38034</v>
      </c>
      <c r="B8834" s="668" t="s">
        <v>4177</v>
      </c>
      <c r="D8834" s="406" t="s">
        <v>18987</v>
      </c>
      <c r="E8834" s="657">
        <v>74.27</v>
      </c>
      <c r="H8834" s="400" t="s">
        <v>121</v>
      </c>
    </row>
    <row r="8835" spans="1:8">
      <c r="A8835" s="661">
        <v>38035</v>
      </c>
      <c r="B8835" s="668" t="s">
        <v>4178</v>
      </c>
      <c r="D8835" s="406" t="s">
        <v>18987</v>
      </c>
      <c r="E8835" s="657">
        <v>118.84</v>
      </c>
      <c r="H8835" s="400" t="s">
        <v>121</v>
      </c>
    </row>
    <row r="8836" spans="1:8">
      <c r="A8836" s="661">
        <v>38036</v>
      </c>
      <c r="B8836" s="668" t="s">
        <v>4179</v>
      </c>
      <c r="D8836" s="406" t="s">
        <v>18987</v>
      </c>
      <c r="E8836" s="657">
        <v>175.79</v>
      </c>
      <c r="H8836" s="400" t="s">
        <v>121</v>
      </c>
    </row>
    <row r="8837" spans="1:8">
      <c r="A8837" s="661">
        <v>38037</v>
      </c>
      <c r="B8837" s="668" t="s">
        <v>4180</v>
      </c>
      <c r="D8837" s="406" t="s">
        <v>18987</v>
      </c>
      <c r="E8837" s="657">
        <v>207.83</v>
      </c>
      <c r="H8837" s="400" t="s">
        <v>121</v>
      </c>
    </row>
    <row r="8838" spans="1:8">
      <c r="A8838" s="661">
        <v>9850</v>
      </c>
      <c r="B8838" s="668" t="s">
        <v>22272</v>
      </c>
      <c r="D8838" s="406" t="s">
        <v>18980</v>
      </c>
      <c r="E8838" s="657">
        <v>90.36</v>
      </c>
      <c r="H8838" s="400" t="s">
        <v>121</v>
      </c>
    </row>
    <row r="8839" spans="1:8">
      <c r="A8839" s="661" t="s">
        <v>22273</v>
      </c>
    </row>
    <row r="8840" spans="1:8">
      <c r="A8840" s="661">
        <v>9853</v>
      </c>
      <c r="B8840" s="668" t="s">
        <v>22274</v>
      </c>
      <c r="D8840" s="406" t="s">
        <v>18980</v>
      </c>
      <c r="E8840" s="657">
        <v>160.68</v>
      </c>
      <c r="H8840" s="400" t="s">
        <v>121</v>
      </c>
    </row>
    <row r="8841" spans="1:8">
      <c r="A8841" s="661" t="s">
        <v>22273</v>
      </c>
    </row>
    <row r="8842" spans="1:8">
      <c r="A8842" s="661">
        <v>9854</v>
      </c>
      <c r="B8842" s="668" t="s">
        <v>22275</v>
      </c>
      <c r="D8842" s="406" t="s">
        <v>18980</v>
      </c>
      <c r="E8842" s="657">
        <v>70.400000000000006</v>
      </c>
      <c r="H8842" s="400" t="s">
        <v>121</v>
      </c>
    </row>
    <row r="8843" spans="1:8">
      <c r="A8843" s="661" t="s">
        <v>22273</v>
      </c>
    </row>
    <row r="8844" spans="1:8">
      <c r="A8844" s="661">
        <v>9851</v>
      </c>
      <c r="B8844" s="668" t="s">
        <v>22276</v>
      </c>
      <c r="D8844" s="406" t="s">
        <v>18980</v>
      </c>
      <c r="E8844" s="657">
        <v>122.08</v>
      </c>
      <c r="H8844" s="400" t="s">
        <v>121</v>
      </c>
    </row>
    <row r="8845" spans="1:8">
      <c r="A8845" s="661" t="s">
        <v>22273</v>
      </c>
    </row>
    <row r="8846" spans="1:8">
      <c r="A8846" s="661">
        <v>9855</v>
      </c>
      <c r="B8846" s="668" t="s">
        <v>22277</v>
      </c>
      <c r="D8846" s="406" t="s">
        <v>18980</v>
      </c>
      <c r="E8846" s="657">
        <v>204.2</v>
      </c>
      <c r="H8846" s="400" t="s">
        <v>121</v>
      </c>
    </row>
    <row r="8847" spans="1:8">
      <c r="A8847" s="661" t="s">
        <v>22273</v>
      </c>
    </row>
    <row r="8848" spans="1:8">
      <c r="A8848" s="661">
        <v>9825</v>
      </c>
      <c r="B8848" s="668" t="s">
        <v>4181</v>
      </c>
      <c r="D8848" s="406" t="s">
        <v>18991</v>
      </c>
      <c r="E8848" s="657">
        <v>36.299999999999997</v>
      </c>
      <c r="F8848" s="400" t="s">
        <v>121</v>
      </c>
    </row>
    <row r="8849" spans="1:6">
      <c r="A8849" s="661">
        <v>9828</v>
      </c>
      <c r="B8849" s="668" t="s">
        <v>4182</v>
      </c>
      <c r="D8849" s="406" t="s">
        <v>18987</v>
      </c>
      <c r="E8849" s="657">
        <v>70.78</v>
      </c>
      <c r="F8849" s="400" t="s">
        <v>121</v>
      </c>
    </row>
    <row r="8850" spans="1:6">
      <c r="A8850" s="661">
        <v>9829</v>
      </c>
      <c r="B8850" s="668" t="s">
        <v>4183</v>
      </c>
      <c r="D8850" s="406" t="s">
        <v>18987</v>
      </c>
      <c r="E8850" s="657">
        <v>125.99</v>
      </c>
      <c r="F8850" s="400" t="s">
        <v>121</v>
      </c>
    </row>
    <row r="8851" spans="1:6">
      <c r="A8851" s="661">
        <v>9826</v>
      </c>
      <c r="B8851" s="668" t="s">
        <v>4184</v>
      </c>
      <c r="D8851" s="406" t="s">
        <v>18987</v>
      </c>
      <c r="E8851" s="657">
        <v>186.91</v>
      </c>
      <c r="F8851" s="400" t="s">
        <v>121</v>
      </c>
    </row>
    <row r="8852" spans="1:6">
      <c r="A8852" s="661">
        <v>9827</v>
      </c>
      <c r="B8852" s="668" t="s">
        <v>4185</v>
      </c>
      <c r="D8852" s="406" t="s">
        <v>18987</v>
      </c>
      <c r="E8852" s="657">
        <v>271.64999999999998</v>
      </c>
      <c r="F8852" s="400" t="s">
        <v>121</v>
      </c>
    </row>
    <row r="8853" spans="1:6">
      <c r="A8853" s="661">
        <v>36374</v>
      </c>
      <c r="B8853" s="668" t="s">
        <v>4186</v>
      </c>
      <c r="D8853" s="406" t="s">
        <v>18987</v>
      </c>
      <c r="E8853" s="657">
        <v>28.49</v>
      </c>
      <c r="F8853" s="400" t="s">
        <v>121</v>
      </c>
    </row>
    <row r="8854" spans="1:6">
      <c r="A8854" s="661">
        <v>36084</v>
      </c>
      <c r="B8854" s="668" t="s">
        <v>4187</v>
      </c>
      <c r="D8854" s="406" t="s">
        <v>18991</v>
      </c>
      <c r="E8854" s="657">
        <v>8.59</v>
      </c>
      <c r="F8854" s="400" t="s">
        <v>121</v>
      </c>
    </row>
    <row r="8855" spans="1:6">
      <c r="A8855" s="661">
        <v>36373</v>
      </c>
      <c r="B8855" s="668" t="s">
        <v>4188</v>
      </c>
      <c r="D8855" s="406" t="s">
        <v>18987</v>
      </c>
      <c r="E8855" s="657">
        <v>17.440000000000001</v>
      </c>
      <c r="F8855" s="400" t="s">
        <v>121</v>
      </c>
    </row>
    <row r="8856" spans="1:6">
      <c r="A8856" s="661">
        <v>36377</v>
      </c>
      <c r="B8856" s="668" t="s">
        <v>4189</v>
      </c>
      <c r="D8856" s="406" t="s">
        <v>18987</v>
      </c>
      <c r="E8856" s="657">
        <v>33.21</v>
      </c>
      <c r="F8856" s="400" t="s">
        <v>121</v>
      </c>
    </row>
    <row r="8857" spans="1:6">
      <c r="A8857" s="661">
        <v>36375</v>
      </c>
      <c r="B8857" s="668" t="s">
        <v>4190</v>
      </c>
      <c r="D8857" s="406" t="s">
        <v>18987</v>
      </c>
      <c r="E8857" s="657">
        <v>9.86</v>
      </c>
      <c r="F8857" s="400" t="s">
        <v>121</v>
      </c>
    </row>
    <row r="8858" spans="1:6">
      <c r="A8858" s="661">
        <v>36376</v>
      </c>
      <c r="B8858" s="668" t="s">
        <v>4191</v>
      </c>
      <c r="D8858" s="406" t="s">
        <v>18987</v>
      </c>
      <c r="E8858" s="657">
        <v>19.72</v>
      </c>
      <c r="F8858" s="400" t="s">
        <v>121</v>
      </c>
    </row>
    <row r="8859" spans="1:6">
      <c r="A8859" s="661">
        <v>36380</v>
      </c>
      <c r="B8859" s="668" t="s">
        <v>4192</v>
      </c>
      <c r="D8859" s="406" t="s">
        <v>18987</v>
      </c>
      <c r="E8859" s="657">
        <v>43.38</v>
      </c>
      <c r="F8859" s="400" t="s">
        <v>121</v>
      </c>
    </row>
    <row r="8860" spans="1:6">
      <c r="A8860" s="661">
        <v>36378</v>
      </c>
      <c r="B8860" s="668" t="s">
        <v>4193</v>
      </c>
      <c r="D8860" s="406" t="s">
        <v>18987</v>
      </c>
      <c r="E8860" s="657">
        <v>13.05</v>
      </c>
      <c r="F8860" s="400" t="s">
        <v>121</v>
      </c>
    </row>
    <row r="8861" spans="1:6">
      <c r="A8861" s="661">
        <v>36379</v>
      </c>
      <c r="B8861" s="668" t="s">
        <v>4194</v>
      </c>
      <c r="D8861" s="406" t="s">
        <v>18987</v>
      </c>
      <c r="E8861" s="657">
        <v>26.27</v>
      </c>
      <c r="F8861" s="400" t="s">
        <v>121</v>
      </c>
    </row>
    <row r="8862" spans="1:6">
      <c r="A8862" s="661">
        <v>9847</v>
      </c>
      <c r="B8862" s="668" t="s">
        <v>4195</v>
      </c>
      <c r="D8862" s="406" t="s">
        <v>18987</v>
      </c>
      <c r="E8862" s="657">
        <v>28.78</v>
      </c>
      <c r="F8862" s="400" t="s">
        <v>121</v>
      </c>
    </row>
    <row r="8863" spans="1:6">
      <c r="A8863" s="661">
        <v>9844</v>
      </c>
      <c r="B8863" s="668" t="s">
        <v>4196</v>
      </c>
      <c r="D8863" s="406" t="s">
        <v>18991</v>
      </c>
      <c r="E8863" s="657">
        <v>8.59</v>
      </c>
      <c r="F8863" s="400" t="s">
        <v>121</v>
      </c>
    </row>
    <row r="8864" spans="1:6">
      <c r="A8864" s="661">
        <v>9846</v>
      </c>
      <c r="B8864" s="668" t="s">
        <v>4197</v>
      </c>
      <c r="D8864" s="406" t="s">
        <v>18987</v>
      </c>
      <c r="E8864" s="657">
        <v>17.57</v>
      </c>
      <c r="F8864" s="400" t="s">
        <v>121</v>
      </c>
    </row>
    <row r="8865" spans="1:8">
      <c r="A8865" s="661">
        <v>12592</v>
      </c>
      <c r="B8865" s="668" t="s">
        <v>4198</v>
      </c>
      <c r="D8865" s="406" t="s">
        <v>18987</v>
      </c>
      <c r="E8865" s="657">
        <v>34.619999999999997</v>
      </c>
      <c r="F8865" s="400" t="s">
        <v>121</v>
      </c>
    </row>
    <row r="8866" spans="1:8">
      <c r="A8866" s="661">
        <v>12599</v>
      </c>
      <c r="B8866" s="668" t="s">
        <v>4199</v>
      </c>
      <c r="D8866" s="406" t="s">
        <v>18987</v>
      </c>
      <c r="E8866" s="657">
        <v>10.25</v>
      </c>
      <c r="F8866" s="400" t="s">
        <v>121</v>
      </c>
    </row>
    <row r="8867" spans="1:8">
      <c r="A8867" s="661">
        <v>12601</v>
      </c>
      <c r="B8867" s="668" t="s">
        <v>4200</v>
      </c>
      <c r="D8867" s="406" t="s">
        <v>18987</v>
      </c>
      <c r="E8867" s="657">
        <v>19.27</v>
      </c>
      <c r="F8867" s="400" t="s">
        <v>121</v>
      </c>
    </row>
    <row r="8868" spans="1:8">
      <c r="A8868" s="661">
        <v>12602</v>
      </c>
      <c r="B8868" s="668" t="s">
        <v>4201</v>
      </c>
      <c r="D8868" s="406" t="s">
        <v>18987</v>
      </c>
      <c r="E8868" s="657">
        <v>43.71</v>
      </c>
      <c r="F8868" s="400" t="s">
        <v>121</v>
      </c>
    </row>
    <row r="8869" spans="1:8">
      <c r="A8869" s="661">
        <v>12609</v>
      </c>
      <c r="B8869" s="668" t="s">
        <v>4202</v>
      </c>
      <c r="D8869" s="406" t="s">
        <v>18987</v>
      </c>
      <c r="E8869" s="657">
        <v>12.99</v>
      </c>
      <c r="F8869" s="400" t="s">
        <v>121</v>
      </c>
    </row>
    <row r="8870" spans="1:8">
      <c r="A8870" s="661">
        <v>12611</v>
      </c>
      <c r="B8870" s="668" t="s">
        <v>4203</v>
      </c>
      <c r="D8870" s="406" t="s">
        <v>18987</v>
      </c>
      <c r="E8870" s="657">
        <v>26.15</v>
      </c>
      <c r="F8870" s="400" t="s">
        <v>121</v>
      </c>
    </row>
    <row r="8871" spans="1:8">
      <c r="A8871" s="661">
        <v>9859</v>
      </c>
      <c r="B8871" s="668" t="s">
        <v>4204</v>
      </c>
      <c r="C8871" s="406" t="s">
        <v>121</v>
      </c>
      <c r="D8871" s="406" t="s">
        <v>18987</v>
      </c>
      <c r="E8871" s="657">
        <v>4.68</v>
      </c>
    </row>
    <row r="8872" spans="1:8">
      <c r="A8872" s="661">
        <v>9838</v>
      </c>
      <c r="B8872" s="668" t="s">
        <v>22278</v>
      </c>
      <c r="D8872" s="406" t="s">
        <v>18987</v>
      </c>
      <c r="E8872" s="657">
        <v>6.33</v>
      </c>
      <c r="F8872" s="400" t="s">
        <v>121</v>
      </c>
    </row>
    <row r="8873" spans="1:8">
      <c r="A8873" s="661">
        <v>9837</v>
      </c>
      <c r="B8873" s="668" t="s">
        <v>22279</v>
      </c>
      <c r="D8873" s="406" t="s">
        <v>18987</v>
      </c>
      <c r="E8873" s="657">
        <v>8.57</v>
      </c>
      <c r="F8873" s="400" t="s">
        <v>121</v>
      </c>
    </row>
    <row r="8874" spans="1:8">
      <c r="A8874" s="661" t="s">
        <v>19024</v>
      </c>
    </row>
    <row r="8875" spans="1:8">
      <c r="A8875" s="661" t="s">
        <v>19067</v>
      </c>
      <c r="H8875" s="400" t="s">
        <v>19068</v>
      </c>
    </row>
    <row r="8876" spans="1:8">
      <c r="A8876" s="661" t="s">
        <v>19069</v>
      </c>
    </row>
    <row r="8877" spans="1:8">
      <c r="A8877" s="661" t="s">
        <v>19070</v>
      </c>
    </row>
    <row r="8878" spans="1:8">
      <c r="A8878" s="661" t="s">
        <v>19071</v>
      </c>
    </row>
    <row r="8879" spans="1:8">
      <c r="A8879" s="661" t="s">
        <v>19072</v>
      </c>
    </row>
    <row r="8880" spans="1:8">
      <c r="A8880" s="661" t="s">
        <v>19073</v>
      </c>
    </row>
    <row r="8881" spans="1:8">
      <c r="A8881" s="661" t="s">
        <v>19074</v>
      </c>
      <c r="C8881" s="406" t="s">
        <v>19115</v>
      </c>
    </row>
    <row r="8882" spans="1:8">
      <c r="A8882" s="661" t="s">
        <v>19075</v>
      </c>
      <c r="D8882" s="406" t="s">
        <v>19077</v>
      </c>
      <c r="F8882" s="400" t="s">
        <v>19078</v>
      </c>
      <c r="H8882" s="400" t="s">
        <v>19076</v>
      </c>
    </row>
    <row r="8883" spans="1:8">
      <c r="A8883" s="661" t="s">
        <v>19079</v>
      </c>
      <c r="B8883" s="668" t="s">
        <v>19080</v>
      </c>
      <c r="D8883" s="406" t="s">
        <v>19081</v>
      </c>
      <c r="E8883" s="657" t="s">
        <v>19082</v>
      </c>
    </row>
    <row r="8884" spans="1:8">
      <c r="D8884" s="406" t="s">
        <v>19083</v>
      </c>
      <c r="E8884" s="657" t="s">
        <v>19084</v>
      </c>
    </row>
    <row r="8885" spans="1:8">
      <c r="A8885" s="661">
        <v>9818</v>
      </c>
      <c r="B8885" s="668" t="s">
        <v>22280</v>
      </c>
      <c r="C8885" s="406" t="s">
        <v>121</v>
      </c>
      <c r="D8885" s="406" t="s">
        <v>18987</v>
      </c>
      <c r="E8885" s="657">
        <v>27.21</v>
      </c>
    </row>
    <row r="8886" spans="1:8">
      <c r="A8886" s="661">
        <v>9819</v>
      </c>
      <c r="B8886" s="668" t="s">
        <v>22281</v>
      </c>
      <c r="C8886" s="406" t="s">
        <v>121</v>
      </c>
      <c r="D8886" s="406" t="s">
        <v>18987</v>
      </c>
      <c r="E8886" s="657">
        <v>42.05</v>
      </c>
    </row>
    <row r="8887" spans="1:8">
      <c r="A8887" s="661">
        <v>9823</v>
      </c>
      <c r="B8887" s="668" t="s">
        <v>22282</v>
      </c>
      <c r="C8887" s="406" t="s">
        <v>121</v>
      </c>
      <c r="D8887" s="406" t="s">
        <v>18987</v>
      </c>
      <c r="E8887" s="657">
        <v>184.33</v>
      </c>
    </row>
    <row r="8888" spans="1:8">
      <c r="A8888" s="661">
        <v>9833</v>
      </c>
      <c r="B8888" s="668" t="s">
        <v>22283</v>
      </c>
      <c r="D8888" s="406" t="s">
        <v>18987</v>
      </c>
      <c r="E8888" s="657">
        <v>8.65</v>
      </c>
      <c r="H8888" s="400" t="s">
        <v>121</v>
      </c>
    </row>
    <row r="8889" spans="1:8">
      <c r="A8889" s="661" t="s">
        <v>22284</v>
      </c>
    </row>
    <row r="8890" spans="1:8">
      <c r="A8890" s="661">
        <v>9830</v>
      </c>
      <c r="B8890" s="668" t="s">
        <v>22285</v>
      </c>
      <c r="D8890" s="406" t="s">
        <v>18991</v>
      </c>
      <c r="E8890" s="657">
        <v>4.63</v>
      </c>
      <c r="H8890" s="400" t="s">
        <v>121</v>
      </c>
    </row>
    <row r="8891" spans="1:8">
      <c r="A8891" s="661" t="s">
        <v>22284</v>
      </c>
    </row>
    <row r="8892" spans="1:8">
      <c r="A8892" s="661">
        <v>9817</v>
      </c>
      <c r="B8892" s="668" t="s">
        <v>22286</v>
      </c>
      <c r="C8892" s="406" t="s">
        <v>121</v>
      </c>
      <c r="D8892" s="406" t="s">
        <v>18987</v>
      </c>
      <c r="E8892" s="657">
        <v>12.98</v>
      </c>
    </row>
    <row r="8893" spans="1:8">
      <c r="A8893" s="661">
        <v>9824</v>
      </c>
      <c r="B8893" s="668" t="s">
        <v>22287</v>
      </c>
      <c r="C8893" s="406" t="s">
        <v>121</v>
      </c>
      <c r="D8893" s="406" t="s">
        <v>18987</v>
      </c>
      <c r="E8893" s="657">
        <v>16.57</v>
      </c>
    </row>
    <row r="8894" spans="1:8">
      <c r="A8894" s="661">
        <v>9820</v>
      </c>
      <c r="B8894" s="668" t="s">
        <v>22288</v>
      </c>
      <c r="C8894" s="406" t="s">
        <v>121</v>
      </c>
      <c r="D8894" s="406" t="s">
        <v>18987</v>
      </c>
      <c r="E8894" s="657">
        <v>71.709999999999994</v>
      </c>
    </row>
    <row r="8895" spans="1:8">
      <c r="A8895" s="661">
        <v>9821</v>
      </c>
      <c r="B8895" s="668" t="s">
        <v>22289</v>
      </c>
      <c r="C8895" s="406" t="s">
        <v>121</v>
      </c>
      <c r="D8895" s="406" t="s">
        <v>18987</v>
      </c>
      <c r="E8895" s="657">
        <v>112.47</v>
      </c>
    </row>
    <row r="8896" spans="1:8">
      <c r="A8896" s="661">
        <v>9822</v>
      </c>
      <c r="B8896" s="668" t="s">
        <v>22290</v>
      </c>
      <c r="C8896" s="406" t="s">
        <v>121</v>
      </c>
      <c r="D8896" s="406" t="s">
        <v>18987</v>
      </c>
      <c r="E8896" s="657">
        <v>144.43</v>
      </c>
    </row>
    <row r="8897" spans="1:8">
      <c r="A8897" s="661">
        <v>9841</v>
      </c>
      <c r="B8897" s="668" t="s">
        <v>22291</v>
      </c>
      <c r="D8897" s="406" t="s">
        <v>18987</v>
      </c>
      <c r="E8897" s="657">
        <v>18.68</v>
      </c>
      <c r="H8897" s="400" t="s">
        <v>121</v>
      </c>
    </row>
    <row r="8898" spans="1:8">
      <c r="A8898" s="661" t="s">
        <v>22292</v>
      </c>
    </row>
    <row r="8899" spans="1:8">
      <c r="A8899" s="661">
        <v>9840</v>
      </c>
      <c r="B8899" s="668" t="s">
        <v>22293</v>
      </c>
      <c r="D8899" s="406" t="s">
        <v>18987</v>
      </c>
      <c r="E8899" s="657">
        <v>38.85</v>
      </c>
      <c r="H8899" s="400" t="s">
        <v>121</v>
      </c>
    </row>
    <row r="8900" spans="1:8">
      <c r="A8900" s="661" t="s">
        <v>22292</v>
      </c>
    </row>
    <row r="8901" spans="1:8">
      <c r="A8901" s="661">
        <v>20067</v>
      </c>
      <c r="B8901" s="668" t="s">
        <v>4205</v>
      </c>
      <c r="D8901" s="406" t="s">
        <v>18987</v>
      </c>
      <c r="E8901" s="657">
        <v>6.7</v>
      </c>
      <c r="H8901" s="400" t="s">
        <v>121</v>
      </c>
    </row>
    <row r="8902" spans="1:8">
      <c r="A8902" s="661">
        <v>20068</v>
      </c>
      <c r="B8902" s="668" t="s">
        <v>4206</v>
      </c>
      <c r="D8902" s="406" t="s">
        <v>18987</v>
      </c>
      <c r="E8902" s="657">
        <v>8.91</v>
      </c>
      <c r="H8902" s="400" t="s">
        <v>121</v>
      </c>
    </row>
    <row r="8903" spans="1:8">
      <c r="A8903" s="661">
        <v>9839</v>
      </c>
      <c r="B8903" s="668" t="s">
        <v>4207</v>
      </c>
      <c r="D8903" s="406" t="s">
        <v>18987</v>
      </c>
      <c r="E8903" s="657">
        <v>11.34</v>
      </c>
      <c r="H8903" s="400" t="s">
        <v>121</v>
      </c>
    </row>
    <row r="8904" spans="1:8">
      <c r="A8904" s="661">
        <v>20072</v>
      </c>
      <c r="B8904" s="668" t="s">
        <v>1083</v>
      </c>
      <c r="D8904" s="406" t="s">
        <v>18987</v>
      </c>
      <c r="E8904" s="657">
        <v>19.46</v>
      </c>
      <c r="H8904" s="400" t="s">
        <v>121</v>
      </c>
    </row>
    <row r="8905" spans="1:8">
      <c r="A8905" s="661">
        <v>20073</v>
      </c>
      <c r="B8905" s="668" t="s">
        <v>4208</v>
      </c>
      <c r="D8905" s="406" t="s">
        <v>18987</v>
      </c>
      <c r="E8905" s="657">
        <v>40.26</v>
      </c>
      <c r="H8905" s="400" t="s">
        <v>121</v>
      </c>
    </row>
    <row r="8906" spans="1:8">
      <c r="A8906" s="661">
        <v>20069</v>
      </c>
      <c r="B8906" s="668" t="s">
        <v>4209</v>
      </c>
      <c r="D8906" s="406" t="s">
        <v>18987</v>
      </c>
      <c r="E8906" s="657">
        <v>7.16</v>
      </c>
      <c r="H8906" s="400" t="s">
        <v>121</v>
      </c>
    </row>
    <row r="8907" spans="1:8">
      <c r="A8907" s="661">
        <v>20070</v>
      </c>
      <c r="B8907" s="668" t="s">
        <v>4210</v>
      </c>
      <c r="D8907" s="406" t="s">
        <v>18987</v>
      </c>
      <c r="E8907" s="657">
        <v>9.08</v>
      </c>
      <c r="H8907" s="400" t="s">
        <v>121</v>
      </c>
    </row>
    <row r="8908" spans="1:8">
      <c r="A8908" s="661">
        <v>20071</v>
      </c>
      <c r="B8908" s="668" t="s">
        <v>4211</v>
      </c>
      <c r="D8908" s="406" t="s">
        <v>18987</v>
      </c>
      <c r="E8908" s="657">
        <v>11.58</v>
      </c>
      <c r="H8908" s="400" t="s">
        <v>121</v>
      </c>
    </row>
    <row r="8909" spans="1:8">
      <c r="A8909" s="661">
        <v>9834</v>
      </c>
      <c r="B8909" s="668" t="s">
        <v>22294</v>
      </c>
      <c r="D8909" s="406" t="s">
        <v>18987</v>
      </c>
      <c r="E8909" s="657">
        <v>24.08</v>
      </c>
      <c r="H8909" s="400" t="s">
        <v>121</v>
      </c>
    </row>
    <row r="8910" spans="1:8">
      <c r="A8910" s="661" t="s">
        <v>22284</v>
      </c>
    </row>
    <row r="8911" spans="1:8">
      <c r="A8911" s="661">
        <v>9863</v>
      </c>
      <c r="B8911" s="668" t="s">
        <v>4212</v>
      </c>
      <c r="C8911" s="406" t="s">
        <v>121</v>
      </c>
      <c r="D8911" s="406" t="s">
        <v>18987</v>
      </c>
      <c r="E8911" s="657">
        <v>36.020000000000003</v>
      </c>
    </row>
    <row r="8912" spans="1:8">
      <c r="A8912" s="661">
        <v>9860</v>
      </c>
      <c r="B8912" s="668" t="s">
        <v>4213</v>
      </c>
      <c r="C8912" s="406" t="s">
        <v>121</v>
      </c>
      <c r="D8912" s="406" t="s">
        <v>18991</v>
      </c>
      <c r="E8912" s="657">
        <v>21.66</v>
      </c>
    </row>
    <row r="8913" spans="1:5">
      <c r="A8913" s="661">
        <v>9862</v>
      </c>
      <c r="B8913" s="668" t="s">
        <v>4214</v>
      </c>
      <c r="C8913" s="406" t="s">
        <v>121</v>
      </c>
      <c r="D8913" s="406" t="s">
        <v>18987</v>
      </c>
      <c r="E8913" s="657">
        <v>15.14</v>
      </c>
    </row>
    <row r="8914" spans="1:5">
      <c r="A8914" s="661">
        <v>9861</v>
      </c>
      <c r="B8914" s="668" t="s">
        <v>4215</v>
      </c>
      <c r="C8914" s="406" t="s">
        <v>121</v>
      </c>
      <c r="D8914" s="406" t="s">
        <v>18987</v>
      </c>
      <c r="E8914" s="657">
        <v>12.17</v>
      </c>
    </row>
    <row r="8915" spans="1:5">
      <c r="A8915" s="661">
        <v>9856</v>
      </c>
      <c r="B8915" s="668" t="s">
        <v>4216</v>
      </c>
      <c r="C8915" s="406" t="s">
        <v>121</v>
      </c>
      <c r="D8915" s="406" t="s">
        <v>18987</v>
      </c>
      <c r="E8915" s="657">
        <v>3.45</v>
      </c>
    </row>
    <row r="8916" spans="1:5">
      <c r="A8916" s="661">
        <v>9866</v>
      </c>
      <c r="B8916" s="668" t="s">
        <v>4217</v>
      </c>
      <c r="C8916" s="406" t="s">
        <v>121</v>
      </c>
      <c r="D8916" s="406" t="s">
        <v>18987</v>
      </c>
      <c r="E8916" s="657">
        <v>9.14</v>
      </c>
    </row>
    <row r="8917" spans="1:5">
      <c r="A8917" s="661">
        <v>9857</v>
      </c>
      <c r="B8917" s="668" t="s">
        <v>4218</v>
      </c>
      <c r="C8917" s="406" t="s">
        <v>121</v>
      </c>
      <c r="D8917" s="406" t="s">
        <v>18987</v>
      </c>
      <c r="E8917" s="657">
        <v>46.69</v>
      </c>
    </row>
    <row r="8918" spans="1:5">
      <c r="A8918" s="661">
        <v>9864</v>
      </c>
      <c r="B8918" s="668" t="s">
        <v>4219</v>
      </c>
      <c r="C8918" s="406" t="s">
        <v>121</v>
      </c>
      <c r="D8918" s="406" t="s">
        <v>18987</v>
      </c>
      <c r="E8918" s="657">
        <v>55.13</v>
      </c>
    </row>
    <row r="8919" spans="1:5">
      <c r="A8919" s="661">
        <v>9865</v>
      </c>
      <c r="B8919" s="668" t="s">
        <v>4220</v>
      </c>
      <c r="C8919" s="406" t="s">
        <v>121</v>
      </c>
      <c r="D8919" s="406" t="s">
        <v>18987</v>
      </c>
      <c r="E8919" s="657">
        <v>78.56</v>
      </c>
    </row>
    <row r="8920" spans="1:5">
      <c r="A8920" s="661">
        <v>9858</v>
      </c>
      <c r="B8920" s="668" t="s">
        <v>4221</v>
      </c>
      <c r="C8920" s="406" t="s">
        <v>121</v>
      </c>
      <c r="D8920" s="406" t="s">
        <v>18987</v>
      </c>
      <c r="E8920" s="657">
        <v>90.82</v>
      </c>
    </row>
    <row r="8921" spans="1:5">
      <c r="A8921" s="661">
        <v>9870</v>
      </c>
      <c r="B8921" s="668" t="s">
        <v>4222</v>
      </c>
      <c r="C8921" s="406" t="s">
        <v>121</v>
      </c>
      <c r="D8921" s="406" t="s">
        <v>18987</v>
      </c>
      <c r="E8921" s="657">
        <v>53.38</v>
      </c>
    </row>
    <row r="8922" spans="1:5">
      <c r="A8922" s="661">
        <v>9867</v>
      </c>
      <c r="B8922" s="668" t="s">
        <v>926</v>
      </c>
      <c r="C8922" s="406" t="s">
        <v>121</v>
      </c>
      <c r="D8922" s="406" t="s">
        <v>18991</v>
      </c>
      <c r="E8922" s="657">
        <v>2.23</v>
      </c>
    </row>
    <row r="8923" spans="1:5">
      <c r="A8923" s="661">
        <v>9868</v>
      </c>
      <c r="B8923" s="668" t="s">
        <v>925</v>
      </c>
      <c r="C8923" s="406" t="s">
        <v>121</v>
      </c>
      <c r="D8923" s="406" t="s">
        <v>18987</v>
      </c>
      <c r="E8923" s="657">
        <v>2.96</v>
      </c>
    </row>
    <row r="8924" spans="1:5">
      <c r="A8924" s="661">
        <v>9869</v>
      </c>
      <c r="B8924" s="668" t="s">
        <v>923</v>
      </c>
      <c r="C8924" s="406" t="s">
        <v>121</v>
      </c>
      <c r="D8924" s="406" t="s">
        <v>18987</v>
      </c>
      <c r="E8924" s="657">
        <v>6.35</v>
      </c>
    </row>
    <row r="8925" spans="1:5">
      <c r="A8925" s="661">
        <v>9874</v>
      </c>
      <c r="B8925" s="668" t="s">
        <v>920</v>
      </c>
      <c r="C8925" s="406" t="s">
        <v>121</v>
      </c>
      <c r="D8925" s="406" t="s">
        <v>18987</v>
      </c>
      <c r="E8925" s="657">
        <v>9.26</v>
      </c>
    </row>
    <row r="8926" spans="1:5">
      <c r="A8926" s="661">
        <v>9875</v>
      </c>
      <c r="B8926" s="668" t="s">
        <v>919</v>
      </c>
      <c r="C8926" s="406" t="s">
        <v>121</v>
      </c>
      <c r="D8926" s="406" t="s">
        <v>18987</v>
      </c>
      <c r="E8926" s="657">
        <v>11.48</v>
      </c>
    </row>
    <row r="8927" spans="1:5">
      <c r="A8927" s="661">
        <v>9873</v>
      </c>
      <c r="B8927" s="668" t="s">
        <v>918</v>
      </c>
      <c r="C8927" s="406" t="s">
        <v>121</v>
      </c>
      <c r="D8927" s="406" t="s">
        <v>18987</v>
      </c>
      <c r="E8927" s="657">
        <v>17.899999999999999</v>
      </c>
    </row>
    <row r="8928" spans="1:5">
      <c r="A8928" s="661">
        <v>9871</v>
      </c>
      <c r="B8928" s="668" t="s">
        <v>917</v>
      </c>
      <c r="C8928" s="406" t="s">
        <v>121</v>
      </c>
      <c r="D8928" s="406" t="s">
        <v>18987</v>
      </c>
      <c r="E8928" s="657">
        <v>25.12</v>
      </c>
    </row>
    <row r="8929" spans="1:8">
      <c r="A8929" s="661">
        <v>9872</v>
      </c>
      <c r="B8929" s="668" t="s">
        <v>4223</v>
      </c>
      <c r="C8929" s="406" t="s">
        <v>121</v>
      </c>
      <c r="D8929" s="406" t="s">
        <v>18987</v>
      </c>
      <c r="E8929" s="657">
        <v>31.66</v>
      </c>
    </row>
    <row r="8930" spans="1:8">
      <c r="A8930" s="661">
        <v>9884</v>
      </c>
      <c r="B8930" s="668" t="s">
        <v>4224</v>
      </c>
      <c r="D8930" s="406" t="s">
        <v>18987</v>
      </c>
      <c r="E8930" s="657">
        <v>41.6</v>
      </c>
      <c r="H8930" s="400" t="s">
        <v>108</v>
      </c>
    </row>
    <row r="8931" spans="1:8">
      <c r="A8931" s="661">
        <v>9888</v>
      </c>
      <c r="B8931" s="668" t="s">
        <v>4225</v>
      </c>
      <c r="D8931" s="406" t="s">
        <v>18987</v>
      </c>
      <c r="E8931" s="657">
        <v>35.76</v>
      </c>
      <c r="H8931" s="400" t="s">
        <v>108</v>
      </c>
    </row>
    <row r="8932" spans="1:8">
      <c r="A8932" s="661">
        <v>9883</v>
      </c>
      <c r="B8932" s="668" t="s">
        <v>4226</v>
      </c>
      <c r="D8932" s="406" t="s">
        <v>18987</v>
      </c>
      <c r="E8932" s="657">
        <v>14.87</v>
      </c>
      <c r="F8932" s="400" t="s">
        <v>108</v>
      </c>
    </row>
    <row r="8933" spans="1:8">
      <c r="A8933" s="661" t="s">
        <v>19024</v>
      </c>
    </row>
    <row r="8934" spans="1:8">
      <c r="A8934" s="661" t="s">
        <v>19067</v>
      </c>
      <c r="H8934" s="400" t="s">
        <v>19068</v>
      </c>
    </row>
    <row r="8935" spans="1:8">
      <c r="A8935" s="661" t="s">
        <v>19069</v>
      </c>
    </row>
    <row r="8936" spans="1:8">
      <c r="A8936" s="661" t="s">
        <v>19070</v>
      </c>
    </row>
    <row r="8937" spans="1:8">
      <c r="A8937" s="661" t="s">
        <v>19071</v>
      </c>
    </row>
    <row r="8938" spans="1:8">
      <c r="A8938" s="661" t="s">
        <v>19072</v>
      </c>
    </row>
    <row r="8939" spans="1:8">
      <c r="A8939" s="661" t="s">
        <v>19073</v>
      </c>
    </row>
    <row r="8940" spans="1:8">
      <c r="A8940" s="661" t="s">
        <v>19074</v>
      </c>
      <c r="C8940" s="406" t="s">
        <v>19115</v>
      </c>
    </row>
    <row r="8941" spans="1:8">
      <c r="A8941" s="661" t="s">
        <v>19075</v>
      </c>
      <c r="D8941" s="406" t="s">
        <v>19077</v>
      </c>
      <c r="F8941" s="400" t="s">
        <v>19078</v>
      </c>
      <c r="H8941" s="400" t="s">
        <v>19076</v>
      </c>
    </row>
    <row r="8942" spans="1:8">
      <c r="A8942" s="661" t="s">
        <v>19079</v>
      </c>
      <c r="B8942" s="668" t="s">
        <v>19080</v>
      </c>
      <c r="D8942" s="406" t="s">
        <v>19081</v>
      </c>
      <c r="E8942" s="657" t="s">
        <v>19082</v>
      </c>
    </row>
    <row r="8943" spans="1:8">
      <c r="D8943" s="406" t="s">
        <v>19083</v>
      </c>
      <c r="E8943" s="657" t="s">
        <v>19084</v>
      </c>
    </row>
    <row r="8944" spans="1:8">
      <c r="A8944" s="661">
        <v>9886</v>
      </c>
      <c r="B8944" s="668" t="s">
        <v>4227</v>
      </c>
      <c r="D8944" s="406" t="s">
        <v>18987</v>
      </c>
      <c r="E8944" s="657">
        <v>23.28</v>
      </c>
      <c r="F8944" s="400" t="s">
        <v>108</v>
      </c>
    </row>
    <row r="8945" spans="1:8">
      <c r="A8945" s="661">
        <v>9889</v>
      </c>
      <c r="B8945" s="668" t="s">
        <v>4228</v>
      </c>
      <c r="D8945" s="406" t="s">
        <v>18987</v>
      </c>
      <c r="E8945" s="657">
        <v>98.34</v>
      </c>
      <c r="H8945" s="400" t="s">
        <v>108</v>
      </c>
    </row>
    <row r="8946" spans="1:8">
      <c r="A8946" s="661">
        <v>9887</v>
      </c>
      <c r="B8946" s="668" t="s">
        <v>4229</v>
      </c>
      <c r="D8946" s="406" t="s">
        <v>18987</v>
      </c>
      <c r="E8946" s="657">
        <v>63.57</v>
      </c>
      <c r="F8946" s="400" t="s">
        <v>108</v>
      </c>
    </row>
    <row r="8947" spans="1:8">
      <c r="A8947" s="661">
        <v>9885</v>
      </c>
      <c r="B8947" s="668" t="s">
        <v>4230</v>
      </c>
      <c r="D8947" s="406" t="s">
        <v>18987</v>
      </c>
      <c r="E8947" s="657">
        <v>20.75</v>
      </c>
      <c r="F8947" s="400" t="s">
        <v>108</v>
      </c>
    </row>
    <row r="8948" spans="1:8">
      <c r="A8948" s="661">
        <v>9890</v>
      </c>
      <c r="B8948" s="668" t="s">
        <v>4231</v>
      </c>
      <c r="D8948" s="406" t="s">
        <v>18987</v>
      </c>
      <c r="E8948" s="657">
        <v>144.91999999999999</v>
      </c>
      <c r="F8948" s="400" t="s">
        <v>108</v>
      </c>
    </row>
    <row r="8949" spans="1:8">
      <c r="A8949" s="661">
        <v>9891</v>
      </c>
      <c r="B8949" s="668" t="s">
        <v>4232</v>
      </c>
      <c r="D8949" s="406" t="s">
        <v>18987</v>
      </c>
      <c r="E8949" s="657">
        <v>194.29</v>
      </c>
      <c r="F8949" s="400" t="s">
        <v>108</v>
      </c>
    </row>
    <row r="8950" spans="1:8">
      <c r="A8950" s="661">
        <v>64</v>
      </c>
      <c r="B8950" s="668" t="s">
        <v>4233</v>
      </c>
      <c r="D8950" s="406" t="s">
        <v>18980</v>
      </c>
      <c r="E8950" s="657">
        <v>2.13</v>
      </c>
      <c r="H8950" s="400" t="s">
        <v>108</v>
      </c>
    </row>
    <row r="8951" spans="1:8">
      <c r="A8951" s="661">
        <v>37423</v>
      </c>
      <c r="B8951" s="668" t="s">
        <v>4234</v>
      </c>
      <c r="D8951" s="406" t="s">
        <v>18980</v>
      </c>
      <c r="E8951" s="657">
        <v>5.27</v>
      </c>
      <c r="H8951" s="400" t="s">
        <v>108</v>
      </c>
    </row>
    <row r="8952" spans="1:8">
      <c r="A8952" s="661">
        <v>12424</v>
      </c>
      <c r="B8952" s="668" t="s">
        <v>4235</v>
      </c>
      <c r="C8952" s="406" t="s">
        <v>108</v>
      </c>
      <c r="D8952" s="406" t="s">
        <v>18987</v>
      </c>
      <c r="E8952" s="657">
        <v>75.87</v>
      </c>
    </row>
    <row r="8953" spans="1:8">
      <c r="A8953" s="661">
        <v>12426</v>
      </c>
      <c r="B8953" s="668" t="s">
        <v>4236</v>
      </c>
      <c r="C8953" s="406" t="s">
        <v>108</v>
      </c>
      <c r="D8953" s="406" t="s">
        <v>18987</v>
      </c>
      <c r="E8953" s="657">
        <v>32.51</v>
      </c>
    </row>
    <row r="8954" spans="1:8">
      <c r="A8954" s="661">
        <v>12425</v>
      </c>
      <c r="B8954" s="668" t="s">
        <v>4237</v>
      </c>
      <c r="C8954" s="406" t="s">
        <v>108</v>
      </c>
      <c r="D8954" s="406" t="s">
        <v>18987</v>
      </c>
      <c r="E8954" s="657">
        <v>38.61</v>
      </c>
    </row>
    <row r="8955" spans="1:8">
      <c r="A8955" s="661">
        <v>12427</v>
      </c>
      <c r="B8955" s="668" t="s">
        <v>4238</v>
      </c>
      <c r="C8955" s="406" t="s">
        <v>108</v>
      </c>
      <c r="D8955" s="406" t="s">
        <v>18987</v>
      </c>
      <c r="E8955" s="657">
        <v>157.31</v>
      </c>
    </row>
    <row r="8956" spans="1:8">
      <c r="A8956" s="661">
        <v>12428</v>
      </c>
      <c r="B8956" s="668" t="s">
        <v>4239</v>
      </c>
      <c r="C8956" s="406" t="s">
        <v>108</v>
      </c>
      <c r="D8956" s="406" t="s">
        <v>18987</v>
      </c>
      <c r="E8956" s="657">
        <v>105.67</v>
      </c>
    </row>
    <row r="8957" spans="1:8">
      <c r="A8957" s="661">
        <v>12430</v>
      </c>
      <c r="B8957" s="668" t="s">
        <v>4240</v>
      </c>
      <c r="C8957" s="406" t="s">
        <v>108</v>
      </c>
      <c r="D8957" s="406" t="s">
        <v>18987</v>
      </c>
      <c r="E8957" s="657">
        <v>38.380000000000003</v>
      </c>
    </row>
    <row r="8958" spans="1:8">
      <c r="A8958" s="661">
        <v>12429</v>
      </c>
      <c r="B8958" s="668" t="s">
        <v>4241</v>
      </c>
      <c r="C8958" s="406" t="s">
        <v>108</v>
      </c>
      <c r="D8958" s="406" t="s">
        <v>18987</v>
      </c>
      <c r="E8958" s="657">
        <v>227.17</v>
      </c>
    </row>
    <row r="8959" spans="1:8">
      <c r="A8959" s="661">
        <v>12431</v>
      </c>
      <c r="B8959" s="668" t="s">
        <v>4242</v>
      </c>
      <c r="C8959" s="406" t="s">
        <v>108</v>
      </c>
      <c r="D8959" s="406" t="s">
        <v>18987</v>
      </c>
      <c r="E8959" s="657">
        <v>315.07</v>
      </c>
    </row>
    <row r="8960" spans="1:8">
      <c r="A8960" s="661">
        <v>12432</v>
      </c>
      <c r="B8960" s="668" t="s">
        <v>4243</v>
      </c>
      <c r="C8960" s="406" t="s">
        <v>108</v>
      </c>
      <c r="D8960" s="406" t="s">
        <v>18987</v>
      </c>
      <c r="E8960" s="657">
        <v>43.99</v>
      </c>
    </row>
    <row r="8961" spans="1:5">
      <c r="A8961" s="661">
        <v>12434</v>
      </c>
      <c r="B8961" s="668" t="s">
        <v>4244</v>
      </c>
      <c r="C8961" s="406" t="s">
        <v>108</v>
      </c>
      <c r="D8961" s="406" t="s">
        <v>18987</v>
      </c>
      <c r="E8961" s="657">
        <v>17.399999999999999</v>
      </c>
    </row>
    <row r="8962" spans="1:5">
      <c r="A8962" s="661">
        <v>12433</v>
      </c>
      <c r="B8962" s="668" t="s">
        <v>4245</v>
      </c>
      <c r="C8962" s="406" t="s">
        <v>108</v>
      </c>
      <c r="D8962" s="406" t="s">
        <v>18987</v>
      </c>
      <c r="E8962" s="657">
        <v>24.14</v>
      </c>
    </row>
    <row r="8963" spans="1:5">
      <c r="A8963" s="661">
        <v>12435</v>
      </c>
      <c r="B8963" s="668" t="s">
        <v>4246</v>
      </c>
      <c r="C8963" s="406" t="s">
        <v>108</v>
      </c>
      <c r="D8963" s="406" t="s">
        <v>18987</v>
      </c>
      <c r="E8963" s="657">
        <v>94.95</v>
      </c>
    </row>
    <row r="8964" spans="1:5">
      <c r="A8964" s="661">
        <v>12437</v>
      </c>
      <c r="B8964" s="668" t="s">
        <v>4247</v>
      </c>
      <c r="C8964" s="406" t="s">
        <v>108</v>
      </c>
      <c r="D8964" s="406" t="s">
        <v>18987</v>
      </c>
      <c r="E8964" s="657">
        <v>63.3</v>
      </c>
    </row>
    <row r="8965" spans="1:5">
      <c r="A8965" s="661">
        <v>12439</v>
      </c>
      <c r="B8965" s="668" t="s">
        <v>4248</v>
      </c>
      <c r="C8965" s="406" t="s">
        <v>108</v>
      </c>
      <c r="D8965" s="406" t="s">
        <v>18987</v>
      </c>
      <c r="E8965" s="657">
        <v>22.29</v>
      </c>
    </row>
    <row r="8966" spans="1:5">
      <c r="A8966" s="661">
        <v>12438</v>
      </c>
      <c r="B8966" s="668" t="s">
        <v>4249</v>
      </c>
      <c r="C8966" s="406" t="s">
        <v>108</v>
      </c>
      <c r="D8966" s="406" t="s">
        <v>18987</v>
      </c>
      <c r="E8966" s="657">
        <v>140.16999999999999</v>
      </c>
    </row>
    <row r="8967" spans="1:5">
      <c r="A8967" s="661">
        <v>12436</v>
      </c>
      <c r="B8967" s="668" t="s">
        <v>4250</v>
      </c>
      <c r="C8967" s="406" t="s">
        <v>108</v>
      </c>
      <c r="D8967" s="406" t="s">
        <v>18987</v>
      </c>
      <c r="E8967" s="657">
        <v>177.61</v>
      </c>
    </row>
    <row r="8968" spans="1:5">
      <c r="A8968" s="661">
        <v>12440</v>
      </c>
      <c r="B8968" s="668" t="s">
        <v>4251</v>
      </c>
      <c r="C8968" s="406" t="s">
        <v>108</v>
      </c>
      <c r="D8968" s="406" t="s">
        <v>18987</v>
      </c>
      <c r="E8968" s="657">
        <v>35.130000000000003</v>
      </c>
    </row>
    <row r="8969" spans="1:5">
      <c r="A8969" s="661">
        <v>9892</v>
      </c>
      <c r="B8969" s="668" t="s">
        <v>4252</v>
      </c>
      <c r="C8969" s="406" t="s">
        <v>108</v>
      </c>
      <c r="D8969" s="406" t="s">
        <v>18991</v>
      </c>
      <c r="E8969" s="657">
        <v>4.55</v>
      </c>
    </row>
    <row r="8970" spans="1:5">
      <c r="A8970" s="661">
        <v>9893</v>
      </c>
      <c r="B8970" s="668" t="s">
        <v>4253</v>
      </c>
      <c r="C8970" s="406" t="s">
        <v>108</v>
      </c>
      <c r="D8970" s="406" t="s">
        <v>18987</v>
      </c>
      <c r="E8970" s="657">
        <v>49.86</v>
      </c>
    </row>
    <row r="8971" spans="1:5">
      <c r="A8971" s="661">
        <v>9901</v>
      </c>
      <c r="B8971" s="668" t="s">
        <v>4254</v>
      </c>
      <c r="C8971" s="406" t="s">
        <v>108</v>
      </c>
      <c r="D8971" s="406" t="s">
        <v>18987</v>
      </c>
      <c r="E8971" s="657">
        <v>21.93</v>
      </c>
    </row>
    <row r="8972" spans="1:5">
      <c r="A8972" s="661">
        <v>9896</v>
      </c>
      <c r="B8972" s="668" t="s">
        <v>4255</v>
      </c>
      <c r="C8972" s="406" t="s">
        <v>108</v>
      </c>
      <c r="D8972" s="406" t="s">
        <v>18987</v>
      </c>
      <c r="E8972" s="657">
        <v>18.88</v>
      </c>
    </row>
    <row r="8973" spans="1:5">
      <c r="A8973" s="661">
        <v>9900</v>
      </c>
      <c r="B8973" s="668" t="s">
        <v>4256</v>
      </c>
      <c r="C8973" s="406" t="s">
        <v>108</v>
      </c>
      <c r="D8973" s="406" t="s">
        <v>18987</v>
      </c>
      <c r="E8973" s="657">
        <v>11.69</v>
      </c>
    </row>
    <row r="8974" spans="1:5">
      <c r="A8974" s="661">
        <v>9898</v>
      </c>
      <c r="B8974" s="668" t="s">
        <v>4257</v>
      </c>
      <c r="C8974" s="406" t="s">
        <v>108</v>
      </c>
      <c r="D8974" s="406" t="s">
        <v>18987</v>
      </c>
      <c r="E8974" s="657">
        <v>102.49</v>
      </c>
    </row>
    <row r="8975" spans="1:5">
      <c r="A8975" s="661">
        <v>9899</v>
      </c>
      <c r="B8975" s="668" t="s">
        <v>4258</v>
      </c>
      <c r="C8975" s="406" t="s">
        <v>108</v>
      </c>
      <c r="D8975" s="406" t="s">
        <v>18987</v>
      </c>
      <c r="E8975" s="657">
        <v>6.26</v>
      </c>
    </row>
    <row r="8976" spans="1:5">
      <c r="A8976" s="661">
        <v>9902</v>
      </c>
      <c r="B8976" s="668" t="s">
        <v>4259</v>
      </c>
      <c r="C8976" s="406" t="s">
        <v>108</v>
      </c>
      <c r="D8976" s="406" t="s">
        <v>18987</v>
      </c>
      <c r="E8976" s="657">
        <v>129.85</v>
      </c>
    </row>
    <row r="8977" spans="1:8">
      <c r="A8977" s="661">
        <v>9911</v>
      </c>
      <c r="B8977" s="668" t="s">
        <v>4260</v>
      </c>
      <c r="C8977" s="406" t="s">
        <v>108</v>
      </c>
      <c r="D8977" s="406" t="s">
        <v>18987</v>
      </c>
      <c r="E8977" s="657">
        <v>225.9</v>
      </c>
    </row>
    <row r="8978" spans="1:8">
      <c r="A8978" s="661">
        <v>9908</v>
      </c>
      <c r="B8978" s="668" t="s">
        <v>4261</v>
      </c>
      <c r="C8978" s="406" t="s">
        <v>108</v>
      </c>
      <c r="D8978" s="406" t="s">
        <v>18987</v>
      </c>
      <c r="E8978" s="657">
        <v>328.85</v>
      </c>
    </row>
    <row r="8979" spans="1:8">
      <c r="A8979" s="661">
        <v>9905</v>
      </c>
      <c r="B8979" s="668" t="s">
        <v>4262</v>
      </c>
      <c r="C8979" s="406" t="s">
        <v>108</v>
      </c>
      <c r="D8979" s="406" t="s">
        <v>18987</v>
      </c>
      <c r="E8979" s="657">
        <v>4.42</v>
      </c>
    </row>
    <row r="8980" spans="1:8">
      <c r="A8980" s="661">
        <v>9906</v>
      </c>
      <c r="B8980" s="668" t="s">
        <v>4263</v>
      </c>
      <c r="C8980" s="406" t="s">
        <v>108</v>
      </c>
      <c r="D8980" s="406" t="s">
        <v>18987</v>
      </c>
      <c r="E8980" s="657">
        <v>5.22</v>
      </c>
    </row>
    <row r="8981" spans="1:8">
      <c r="A8981" s="661">
        <v>9895</v>
      </c>
      <c r="B8981" s="668" t="s">
        <v>4264</v>
      </c>
      <c r="C8981" s="406" t="s">
        <v>108</v>
      </c>
      <c r="D8981" s="406" t="s">
        <v>18987</v>
      </c>
      <c r="E8981" s="657">
        <v>8.81</v>
      </c>
    </row>
    <row r="8982" spans="1:8">
      <c r="A8982" s="661">
        <v>9894</v>
      </c>
      <c r="B8982" s="668" t="s">
        <v>4265</v>
      </c>
      <c r="C8982" s="406" t="s">
        <v>108</v>
      </c>
      <c r="D8982" s="406" t="s">
        <v>18987</v>
      </c>
      <c r="E8982" s="657">
        <v>17.23</v>
      </c>
    </row>
    <row r="8983" spans="1:8">
      <c r="A8983" s="661">
        <v>9897</v>
      </c>
      <c r="B8983" s="668" t="s">
        <v>4266</v>
      </c>
      <c r="C8983" s="406" t="s">
        <v>108</v>
      </c>
      <c r="D8983" s="406" t="s">
        <v>18987</v>
      </c>
      <c r="E8983" s="657">
        <v>20.260000000000002</v>
      </c>
    </row>
    <row r="8984" spans="1:8">
      <c r="A8984" s="661">
        <v>9910</v>
      </c>
      <c r="B8984" s="668" t="s">
        <v>4267</v>
      </c>
      <c r="C8984" s="406" t="s">
        <v>108</v>
      </c>
      <c r="D8984" s="406" t="s">
        <v>18987</v>
      </c>
      <c r="E8984" s="657">
        <v>46.87</v>
      </c>
    </row>
    <row r="8985" spans="1:8">
      <c r="A8985" s="661">
        <v>9909</v>
      </c>
      <c r="B8985" s="668" t="s">
        <v>4268</v>
      </c>
      <c r="C8985" s="406" t="s">
        <v>108</v>
      </c>
      <c r="D8985" s="406" t="s">
        <v>18987</v>
      </c>
      <c r="E8985" s="657">
        <v>97.41</v>
      </c>
    </row>
    <row r="8986" spans="1:8">
      <c r="A8986" s="661">
        <v>9907</v>
      </c>
      <c r="B8986" s="668" t="s">
        <v>4269</v>
      </c>
      <c r="C8986" s="406" t="s">
        <v>108</v>
      </c>
      <c r="D8986" s="406" t="s">
        <v>18987</v>
      </c>
      <c r="E8986" s="657">
        <v>144.59</v>
      </c>
    </row>
    <row r="8987" spans="1:8">
      <c r="A8987" s="661">
        <v>20973</v>
      </c>
      <c r="B8987" s="668" t="s">
        <v>22295</v>
      </c>
      <c r="D8987" s="406" t="s">
        <v>18987</v>
      </c>
      <c r="E8987" s="657">
        <v>73.489999999999995</v>
      </c>
      <c r="H8987" s="400" t="s">
        <v>108</v>
      </c>
    </row>
    <row r="8988" spans="1:8">
      <c r="A8988" s="661" t="s">
        <v>22296</v>
      </c>
    </row>
    <row r="8989" spans="1:8">
      <c r="A8989" s="661">
        <v>20974</v>
      </c>
      <c r="B8989" s="668" t="s">
        <v>22295</v>
      </c>
      <c r="D8989" s="406" t="s">
        <v>18987</v>
      </c>
      <c r="E8989" s="657">
        <v>105.14</v>
      </c>
      <c r="H8989" s="400" t="s">
        <v>108</v>
      </c>
    </row>
    <row r="8990" spans="1:8">
      <c r="A8990" s="661" t="s">
        <v>22297</v>
      </c>
    </row>
    <row r="8991" spans="1:8">
      <c r="A8991" s="661" t="s">
        <v>19024</v>
      </c>
    </row>
    <row r="8992" spans="1:8">
      <c r="A8992" s="661" t="s">
        <v>19067</v>
      </c>
      <c r="H8992" s="400" t="s">
        <v>19068</v>
      </c>
    </row>
    <row r="8993" spans="1:8">
      <c r="A8993" s="661" t="s">
        <v>19069</v>
      </c>
    </row>
    <row r="8994" spans="1:8">
      <c r="A8994" s="661" t="s">
        <v>19070</v>
      </c>
    </row>
    <row r="8995" spans="1:8">
      <c r="A8995" s="661" t="s">
        <v>19071</v>
      </c>
    </row>
    <row r="8996" spans="1:8">
      <c r="A8996" s="661" t="s">
        <v>19072</v>
      </c>
    </row>
    <row r="8997" spans="1:8">
      <c r="A8997" s="661" t="s">
        <v>19073</v>
      </c>
    </row>
    <row r="8998" spans="1:8">
      <c r="A8998" s="661" t="s">
        <v>19074</v>
      </c>
      <c r="C8998" s="406" t="s">
        <v>19115</v>
      </c>
    </row>
    <row r="8999" spans="1:8">
      <c r="A8999" s="661" t="s">
        <v>19075</v>
      </c>
      <c r="D8999" s="406" t="s">
        <v>19077</v>
      </c>
      <c r="F8999" s="400" t="s">
        <v>19078</v>
      </c>
      <c r="H8999" s="400" t="s">
        <v>19076</v>
      </c>
    </row>
    <row r="9000" spans="1:8">
      <c r="A9000" s="661" t="s">
        <v>19079</v>
      </c>
      <c r="B9000" s="668" t="s">
        <v>19080</v>
      </c>
      <c r="D9000" s="406" t="s">
        <v>19081</v>
      </c>
      <c r="E9000" s="657" t="s">
        <v>19082</v>
      </c>
    </row>
    <row r="9001" spans="1:8">
      <c r="D9001" s="406" t="s">
        <v>19083</v>
      </c>
      <c r="E9001" s="657" t="s">
        <v>19084</v>
      </c>
    </row>
    <row r="9002" spans="1:8">
      <c r="A9002" s="661">
        <v>37989</v>
      </c>
      <c r="B9002" s="668" t="s">
        <v>4270</v>
      </c>
      <c r="C9002" s="406" t="s">
        <v>108</v>
      </c>
      <c r="D9002" s="406" t="s">
        <v>18987</v>
      </c>
      <c r="E9002" s="657">
        <v>8.2799999999999994</v>
      </c>
    </row>
    <row r="9003" spans="1:8">
      <c r="A9003" s="661">
        <v>37990</v>
      </c>
      <c r="B9003" s="668" t="s">
        <v>4271</v>
      </c>
      <c r="C9003" s="406" t="s">
        <v>108</v>
      </c>
      <c r="D9003" s="406" t="s">
        <v>18987</v>
      </c>
      <c r="E9003" s="657">
        <v>9.6300000000000008</v>
      </c>
    </row>
    <row r="9004" spans="1:8">
      <c r="A9004" s="661">
        <v>37991</v>
      </c>
      <c r="B9004" s="668" t="s">
        <v>4272</v>
      </c>
      <c r="C9004" s="406" t="s">
        <v>108</v>
      </c>
      <c r="D9004" s="406" t="s">
        <v>18987</v>
      </c>
      <c r="E9004" s="657">
        <v>15.23</v>
      </c>
    </row>
    <row r="9005" spans="1:8">
      <c r="A9005" s="661">
        <v>37992</v>
      </c>
      <c r="B9005" s="668" t="s">
        <v>4273</v>
      </c>
      <c r="C9005" s="406" t="s">
        <v>108</v>
      </c>
      <c r="D9005" s="406" t="s">
        <v>18987</v>
      </c>
      <c r="E9005" s="657">
        <v>23.26</v>
      </c>
    </row>
    <row r="9006" spans="1:8">
      <c r="A9006" s="661">
        <v>37993</v>
      </c>
      <c r="B9006" s="668" t="s">
        <v>4274</v>
      </c>
      <c r="C9006" s="406" t="s">
        <v>108</v>
      </c>
      <c r="D9006" s="406" t="s">
        <v>18987</v>
      </c>
      <c r="E9006" s="657">
        <v>34.53</v>
      </c>
    </row>
    <row r="9007" spans="1:8">
      <c r="A9007" s="661">
        <v>37994</v>
      </c>
      <c r="B9007" s="668" t="s">
        <v>4275</v>
      </c>
      <c r="C9007" s="406" t="s">
        <v>108</v>
      </c>
      <c r="D9007" s="406" t="s">
        <v>18987</v>
      </c>
      <c r="E9007" s="657">
        <v>82.97</v>
      </c>
    </row>
    <row r="9008" spans="1:8">
      <c r="A9008" s="661">
        <v>37995</v>
      </c>
      <c r="B9008" s="668" t="s">
        <v>4276</v>
      </c>
      <c r="C9008" s="406" t="s">
        <v>108</v>
      </c>
      <c r="D9008" s="406" t="s">
        <v>18987</v>
      </c>
      <c r="E9008" s="657">
        <v>120.43</v>
      </c>
    </row>
    <row r="9009" spans="1:8">
      <c r="A9009" s="661">
        <v>37996</v>
      </c>
      <c r="B9009" s="668" t="s">
        <v>4277</v>
      </c>
      <c r="C9009" s="406" t="s">
        <v>108</v>
      </c>
      <c r="D9009" s="406" t="s">
        <v>18987</v>
      </c>
      <c r="E9009" s="657">
        <v>177.57</v>
      </c>
    </row>
    <row r="9010" spans="1:8">
      <c r="A9010" s="661">
        <v>13883</v>
      </c>
      <c r="B9010" s="668" t="s">
        <v>4278</v>
      </c>
      <c r="D9010" s="406" t="s">
        <v>18987</v>
      </c>
      <c r="E9010" s="657">
        <v>90392.83</v>
      </c>
      <c r="H9010" s="400" t="s">
        <v>108</v>
      </c>
    </row>
    <row r="9011" spans="1:8">
      <c r="A9011" s="661">
        <v>38604</v>
      </c>
      <c r="B9011" s="668" t="s">
        <v>4279</v>
      </c>
      <c r="D9011" s="406" t="s">
        <v>18987</v>
      </c>
      <c r="E9011" s="657">
        <v>112583.07</v>
      </c>
      <c r="H9011" s="400" t="s">
        <v>108</v>
      </c>
    </row>
    <row r="9012" spans="1:8">
      <c r="A9012" s="661">
        <v>10601</v>
      </c>
      <c r="B9012" s="668" t="s">
        <v>22298</v>
      </c>
      <c r="D9012" s="406" t="s">
        <v>18987</v>
      </c>
      <c r="E9012" s="657">
        <v>2189965.2599999998</v>
      </c>
      <c r="H9012" s="400" t="s">
        <v>108</v>
      </c>
    </row>
    <row r="9013" spans="1:8">
      <c r="A9013" s="661" t="s">
        <v>22299</v>
      </c>
    </row>
    <row r="9014" spans="1:8">
      <c r="A9014" s="661">
        <v>26034</v>
      </c>
      <c r="B9014" s="668" t="s">
        <v>4280</v>
      </c>
      <c r="D9014" s="406" t="s">
        <v>18987</v>
      </c>
      <c r="E9014" s="657">
        <v>5766101.2400000002</v>
      </c>
      <c r="H9014" s="400" t="s">
        <v>108</v>
      </c>
    </row>
    <row r="9015" spans="1:8">
      <c r="A9015" s="661">
        <v>13894</v>
      </c>
      <c r="B9015" s="668" t="s">
        <v>4281</v>
      </c>
      <c r="D9015" s="406" t="s">
        <v>18980</v>
      </c>
      <c r="E9015" s="657">
        <v>364602.87</v>
      </c>
      <c r="F9015" s="400" t="s">
        <v>108</v>
      </c>
    </row>
    <row r="9016" spans="1:8">
      <c r="A9016" s="661">
        <v>13895</v>
      </c>
      <c r="B9016" s="668" t="s">
        <v>4282</v>
      </c>
      <c r="D9016" s="406" t="s">
        <v>18980</v>
      </c>
      <c r="E9016" s="657">
        <v>490269.32</v>
      </c>
      <c r="F9016" s="400" t="s">
        <v>108</v>
      </c>
    </row>
    <row r="9017" spans="1:8">
      <c r="A9017" s="661">
        <v>13892</v>
      </c>
      <c r="B9017" s="668" t="s">
        <v>4283</v>
      </c>
      <c r="D9017" s="406" t="s">
        <v>18980</v>
      </c>
      <c r="E9017" s="657">
        <v>600813.06999999995</v>
      </c>
      <c r="F9017" s="400" t="s">
        <v>108</v>
      </c>
    </row>
    <row r="9018" spans="1:8">
      <c r="A9018" s="661">
        <v>9914</v>
      </c>
      <c r="B9018" s="668" t="s">
        <v>4284</v>
      </c>
      <c r="D9018" s="406" t="s">
        <v>18980</v>
      </c>
      <c r="E9018" s="657">
        <v>650000</v>
      </c>
      <c r="F9018" s="400" t="s">
        <v>108</v>
      </c>
    </row>
    <row r="9019" spans="1:8">
      <c r="A9019" s="661">
        <v>36485</v>
      </c>
      <c r="B9019" s="668" t="s">
        <v>22300</v>
      </c>
      <c r="D9019" s="406" t="s">
        <v>18980</v>
      </c>
      <c r="E9019" s="657">
        <v>349875.3</v>
      </c>
      <c r="H9019" s="400" t="s">
        <v>108</v>
      </c>
    </row>
    <row r="9020" spans="1:8">
      <c r="A9020" s="661" t="s">
        <v>22301</v>
      </c>
    </row>
    <row r="9021" spans="1:8">
      <c r="A9021" s="661" t="s">
        <v>22302</v>
      </c>
    </row>
    <row r="9022" spans="1:8">
      <c r="A9022" s="661">
        <v>9912</v>
      </c>
      <c r="B9022" s="668" t="s">
        <v>22303</v>
      </c>
      <c r="D9022" s="406" t="s">
        <v>18991</v>
      </c>
      <c r="E9022" s="657">
        <v>1782878.48</v>
      </c>
      <c r="H9022" s="400" t="s">
        <v>108</v>
      </c>
    </row>
    <row r="9023" spans="1:8">
      <c r="A9023" s="661" t="s">
        <v>22304</v>
      </c>
    </row>
    <row r="9024" spans="1:8">
      <c r="A9024" s="661">
        <v>9921</v>
      </c>
      <c r="B9024" s="668" t="s">
        <v>22305</v>
      </c>
      <c r="D9024" s="406" t="s">
        <v>18987</v>
      </c>
      <c r="E9024" s="657">
        <v>919693.05</v>
      </c>
      <c r="H9024" s="400" t="s">
        <v>108</v>
      </c>
    </row>
    <row r="9025" spans="1:8">
      <c r="A9025" s="661" t="s">
        <v>22306</v>
      </c>
    </row>
    <row r="9026" spans="1:8">
      <c r="A9026" s="661">
        <v>21112</v>
      </c>
      <c r="B9026" s="668" t="s">
        <v>22307</v>
      </c>
      <c r="D9026" s="406" t="s">
        <v>18987</v>
      </c>
      <c r="E9026" s="657">
        <v>148.58000000000001</v>
      </c>
      <c r="H9026" s="400" t="s">
        <v>108</v>
      </c>
    </row>
    <row r="9027" spans="1:8">
      <c r="A9027" s="661" t="s">
        <v>22308</v>
      </c>
    </row>
    <row r="9028" spans="1:8">
      <c r="A9028" s="661">
        <v>10228</v>
      </c>
      <c r="B9028" s="668" t="s">
        <v>4285</v>
      </c>
      <c r="D9028" s="406" t="s">
        <v>18991</v>
      </c>
      <c r="E9028" s="657">
        <v>172.61</v>
      </c>
      <c r="H9028" s="400" t="s">
        <v>108</v>
      </c>
    </row>
    <row r="9029" spans="1:8">
      <c r="A9029" s="661">
        <v>11781</v>
      </c>
      <c r="B9029" s="668" t="s">
        <v>4286</v>
      </c>
      <c r="D9029" s="406" t="s">
        <v>18987</v>
      </c>
      <c r="E9029" s="657">
        <v>139.83000000000001</v>
      </c>
      <c r="H9029" s="400" t="s">
        <v>108</v>
      </c>
    </row>
    <row r="9030" spans="1:8">
      <c r="A9030" s="661">
        <v>11746</v>
      </c>
      <c r="B9030" s="668" t="s">
        <v>4287</v>
      </c>
      <c r="C9030" s="406" t="s">
        <v>108</v>
      </c>
      <c r="D9030" s="406" t="s">
        <v>18987</v>
      </c>
      <c r="E9030" s="657">
        <v>30.33</v>
      </c>
    </row>
    <row r="9031" spans="1:8">
      <c r="A9031" s="661">
        <v>11751</v>
      </c>
      <c r="B9031" s="668" t="s">
        <v>4288</v>
      </c>
      <c r="C9031" s="406" t="s">
        <v>108</v>
      </c>
      <c r="D9031" s="406" t="s">
        <v>18987</v>
      </c>
      <c r="E9031" s="657">
        <v>54.48</v>
      </c>
    </row>
    <row r="9032" spans="1:8">
      <c r="A9032" s="661">
        <v>11750</v>
      </c>
      <c r="B9032" s="668" t="s">
        <v>4289</v>
      </c>
      <c r="C9032" s="406" t="s">
        <v>108</v>
      </c>
      <c r="D9032" s="406" t="s">
        <v>18987</v>
      </c>
      <c r="E9032" s="657">
        <v>45.21</v>
      </c>
    </row>
    <row r="9033" spans="1:8">
      <c r="A9033" s="661">
        <v>11748</v>
      </c>
      <c r="B9033" s="668" t="s">
        <v>4290</v>
      </c>
      <c r="C9033" s="406" t="s">
        <v>108</v>
      </c>
      <c r="D9033" s="406" t="s">
        <v>18987</v>
      </c>
      <c r="E9033" s="657">
        <v>19.46</v>
      </c>
    </row>
    <row r="9034" spans="1:8">
      <c r="A9034" s="661">
        <v>11747</v>
      </c>
      <c r="B9034" s="668" t="s">
        <v>4291</v>
      </c>
      <c r="C9034" s="406" t="s">
        <v>108</v>
      </c>
      <c r="D9034" s="406" t="s">
        <v>18987</v>
      </c>
      <c r="E9034" s="657">
        <v>84.02</v>
      </c>
    </row>
    <row r="9035" spans="1:8">
      <c r="A9035" s="661">
        <v>11749</v>
      </c>
      <c r="B9035" s="668" t="s">
        <v>4292</v>
      </c>
      <c r="C9035" s="406" t="s">
        <v>108</v>
      </c>
      <c r="D9035" s="406" t="s">
        <v>18987</v>
      </c>
      <c r="E9035" s="657">
        <v>22.47</v>
      </c>
    </row>
    <row r="9036" spans="1:8">
      <c r="A9036" s="661">
        <v>10236</v>
      </c>
      <c r="B9036" s="668" t="s">
        <v>22309</v>
      </c>
      <c r="D9036" s="406" t="s">
        <v>18987</v>
      </c>
      <c r="E9036" s="657">
        <v>90.08</v>
      </c>
      <c r="H9036" s="400" t="s">
        <v>108</v>
      </c>
    </row>
    <row r="9037" spans="1:8">
      <c r="A9037" s="661" t="s">
        <v>22310</v>
      </c>
    </row>
    <row r="9038" spans="1:8">
      <c r="A9038" s="661">
        <v>10233</v>
      </c>
      <c r="B9038" s="668" t="s">
        <v>22309</v>
      </c>
      <c r="D9038" s="406" t="s">
        <v>18987</v>
      </c>
      <c r="E9038" s="657">
        <v>84.41</v>
      </c>
      <c r="H9038" s="400" t="s">
        <v>108</v>
      </c>
    </row>
    <row r="9039" spans="1:8">
      <c r="A9039" s="661" t="s">
        <v>22311</v>
      </c>
    </row>
    <row r="9040" spans="1:8">
      <c r="A9040" s="661">
        <v>10234</v>
      </c>
      <c r="B9040" s="668" t="s">
        <v>22312</v>
      </c>
      <c r="D9040" s="406" t="s">
        <v>18987</v>
      </c>
      <c r="E9040" s="657">
        <v>53.17</v>
      </c>
      <c r="H9040" s="400" t="s">
        <v>108</v>
      </c>
    </row>
    <row r="9041" spans="1:8">
      <c r="A9041" s="661" t="s">
        <v>22313</v>
      </c>
    </row>
    <row r="9042" spans="1:8">
      <c r="A9042" s="661">
        <v>10231</v>
      </c>
      <c r="B9042" s="668" t="s">
        <v>22314</v>
      </c>
      <c r="D9042" s="406" t="s">
        <v>18987</v>
      </c>
      <c r="E9042" s="657">
        <v>243.84</v>
      </c>
      <c r="H9042" s="400" t="s">
        <v>108</v>
      </c>
    </row>
    <row r="9043" spans="1:8">
      <c r="A9043" s="661" t="s">
        <v>22310</v>
      </c>
    </row>
    <row r="9044" spans="1:8">
      <c r="A9044" s="661">
        <v>10232</v>
      </c>
      <c r="B9044" s="668" t="s">
        <v>22315</v>
      </c>
      <c r="D9044" s="406" t="s">
        <v>18987</v>
      </c>
      <c r="E9044" s="657">
        <v>136.44999999999999</v>
      </c>
      <c r="H9044" s="400" t="s">
        <v>108</v>
      </c>
    </row>
    <row r="9045" spans="1:8">
      <c r="A9045" s="661" t="s">
        <v>22313</v>
      </c>
    </row>
    <row r="9046" spans="1:8">
      <c r="A9046" s="661">
        <v>10229</v>
      </c>
      <c r="B9046" s="668" t="s">
        <v>22316</v>
      </c>
      <c r="D9046" s="406" t="s">
        <v>18991</v>
      </c>
      <c r="E9046" s="657">
        <v>48.09</v>
      </c>
      <c r="H9046" s="400" t="s">
        <v>108</v>
      </c>
    </row>
    <row r="9047" spans="1:8">
      <c r="A9047" s="661" t="s">
        <v>22313</v>
      </c>
    </row>
    <row r="9048" spans="1:8">
      <c r="A9048" s="661">
        <v>10235</v>
      </c>
      <c r="B9048" s="668" t="s">
        <v>22317</v>
      </c>
      <c r="D9048" s="406" t="s">
        <v>18987</v>
      </c>
      <c r="E9048" s="657">
        <v>334.28</v>
      </c>
      <c r="H9048" s="400" t="s">
        <v>108</v>
      </c>
    </row>
    <row r="9049" spans="1:8">
      <c r="A9049" s="661" t="s">
        <v>22313</v>
      </c>
    </row>
    <row r="9050" spans="1:8">
      <c r="A9050" s="661">
        <v>10230</v>
      </c>
      <c r="B9050" s="668" t="s">
        <v>22318</v>
      </c>
      <c r="D9050" s="406" t="s">
        <v>18987</v>
      </c>
      <c r="E9050" s="657">
        <v>588.29999999999995</v>
      </c>
      <c r="H9050" s="400" t="s">
        <v>108</v>
      </c>
    </row>
    <row r="9051" spans="1:8">
      <c r="A9051" s="661" t="s">
        <v>22313</v>
      </c>
    </row>
    <row r="9052" spans="1:8">
      <c r="A9052" s="661">
        <v>10409</v>
      </c>
      <c r="B9052" s="668" t="s">
        <v>22319</v>
      </c>
      <c r="D9052" s="406" t="s">
        <v>18987</v>
      </c>
      <c r="E9052" s="657">
        <v>174.78</v>
      </c>
      <c r="H9052" s="400" t="s">
        <v>108</v>
      </c>
    </row>
    <row r="9053" spans="1:8">
      <c r="A9053" s="661" t="s">
        <v>22320</v>
      </c>
    </row>
    <row r="9054" spans="1:8">
      <c r="A9054" s="661">
        <v>10411</v>
      </c>
      <c r="B9054" s="668" t="s">
        <v>22321</v>
      </c>
      <c r="D9054" s="406" t="s">
        <v>18987</v>
      </c>
      <c r="E9054" s="657">
        <v>156.38999999999999</v>
      </c>
      <c r="H9054" s="400" t="s">
        <v>108</v>
      </c>
    </row>
    <row r="9055" spans="1:8">
      <c r="A9055" s="661" t="s">
        <v>19024</v>
      </c>
    </row>
    <row r="9056" spans="1:8">
      <c r="A9056" s="661" t="s">
        <v>19067</v>
      </c>
      <c r="H9056" s="400" t="s">
        <v>19068</v>
      </c>
    </row>
    <row r="9057" spans="1:8">
      <c r="A9057" s="661" t="s">
        <v>19069</v>
      </c>
    </row>
    <row r="9058" spans="1:8">
      <c r="A9058" s="661" t="s">
        <v>19070</v>
      </c>
    </row>
    <row r="9059" spans="1:8">
      <c r="A9059" s="661" t="s">
        <v>19071</v>
      </c>
    </row>
    <row r="9060" spans="1:8">
      <c r="A9060" s="661" t="s">
        <v>19072</v>
      </c>
    </row>
    <row r="9061" spans="1:8">
      <c r="A9061" s="661" t="s">
        <v>19073</v>
      </c>
    </row>
    <row r="9062" spans="1:8">
      <c r="A9062" s="661" t="s">
        <v>19074</v>
      </c>
      <c r="C9062" s="406" t="s">
        <v>19115</v>
      </c>
    </row>
    <row r="9063" spans="1:8">
      <c r="A9063" s="661" t="s">
        <v>19075</v>
      </c>
      <c r="D9063" s="406" t="s">
        <v>19077</v>
      </c>
      <c r="F9063" s="400" t="s">
        <v>19078</v>
      </c>
      <c r="H9063" s="400" t="s">
        <v>19076</v>
      </c>
    </row>
    <row r="9064" spans="1:8">
      <c r="A9064" s="661" t="s">
        <v>19079</v>
      </c>
      <c r="B9064" s="668" t="s">
        <v>19080</v>
      </c>
      <c r="D9064" s="406" t="s">
        <v>19081</v>
      </c>
      <c r="E9064" s="657" t="s">
        <v>19082</v>
      </c>
    </row>
    <row r="9065" spans="1:8">
      <c r="D9065" s="406" t="s">
        <v>19083</v>
      </c>
      <c r="E9065" s="657" t="s">
        <v>19084</v>
      </c>
    </row>
    <row r="9066" spans="1:8">
      <c r="A9066" s="661" t="s">
        <v>22320</v>
      </c>
    </row>
    <row r="9067" spans="1:8">
      <c r="A9067" s="661">
        <v>10404</v>
      </c>
      <c r="B9067" s="668" t="s">
        <v>22322</v>
      </c>
      <c r="D9067" s="406" t="s">
        <v>18987</v>
      </c>
      <c r="E9067" s="657">
        <v>63.42</v>
      </c>
      <c r="H9067" s="400" t="s">
        <v>108</v>
      </c>
    </row>
    <row r="9068" spans="1:8">
      <c r="A9068" s="661" t="s">
        <v>22320</v>
      </c>
    </row>
    <row r="9069" spans="1:8">
      <c r="A9069" s="661">
        <v>10410</v>
      </c>
      <c r="B9069" s="668" t="s">
        <v>22323</v>
      </c>
      <c r="D9069" s="406" t="s">
        <v>18987</v>
      </c>
      <c r="E9069" s="657">
        <v>104.47</v>
      </c>
      <c r="H9069" s="400" t="s">
        <v>108</v>
      </c>
    </row>
    <row r="9070" spans="1:8">
      <c r="A9070" s="661" t="s">
        <v>22324</v>
      </c>
    </row>
    <row r="9071" spans="1:8">
      <c r="A9071" s="661">
        <v>10405</v>
      </c>
      <c r="B9071" s="668" t="s">
        <v>22325</v>
      </c>
      <c r="D9071" s="406" t="s">
        <v>18987</v>
      </c>
      <c r="E9071" s="657">
        <v>350.17</v>
      </c>
      <c r="H9071" s="400" t="s">
        <v>108</v>
      </c>
    </row>
    <row r="9072" spans="1:8">
      <c r="A9072" s="661" t="s">
        <v>22320</v>
      </c>
    </row>
    <row r="9073" spans="1:8">
      <c r="A9073" s="661">
        <v>10408</v>
      </c>
      <c r="B9073" s="668" t="s">
        <v>22326</v>
      </c>
      <c r="D9073" s="406" t="s">
        <v>18987</v>
      </c>
      <c r="E9073" s="657">
        <v>244.87</v>
      </c>
      <c r="H9073" s="400" t="s">
        <v>108</v>
      </c>
    </row>
    <row r="9074" spans="1:8">
      <c r="A9074" s="661" t="s">
        <v>22324</v>
      </c>
    </row>
    <row r="9075" spans="1:8">
      <c r="A9075" s="661">
        <v>10412</v>
      </c>
      <c r="B9075" s="668" t="s">
        <v>22327</v>
      </c>
      <c r="D9075" s="406" t="s">
        <v>18987</v>
      </c>
      <c r="E9075" s="657">
        <v>76.86</v>
      </c>
      <c r="H9075" s="400" t="s">
        <v>108</v>
      </c>
    </row>
    <row r="9076" spans="1:8">
      <c r="A9076" s="661" t="s">
        <v>22320</v>
      </c>
    </row>
    <row r="9077" spans="1:8">
      <c r="A9077" s="661">
        <v>10406</v>
      </c>
      <c r="B9077" s="668" t="s">
        <v>22328</v>
      </c>
      <c r="D9077" s="406" t="s">
        <v>18987</v>
      </c>
      <c r="E9077" s="657">
        <v>483.65</v>
      </c>
      <c r="H9077" s="400" t="s">
        <v>108</v>
      </c>
    </row>
    <row r="9078" spans="1:8">
      <c r="A9078" s="661" t="s">
        <v>22324</v>
      </c>
    </row>
    <row r="9079" spans="1:8">
      <c r="A9079" s="661">
        <v>10407</v>
      </c>
      <c r="B9079" s="668" t="s">
        <v>22329</v>
      </c>
      <c r="D9079" s="406" t="s">
        <v>18987</v>
      </c>
      <c r="E9079" s="657">
        <v>750.15</v>
      </c>
      <c r="H9079" s="400" t="s">
        <v>108</v>
      </c>
    </row>
    <row r="9080" spans="1:8">
      <c r="A9080" s="661" t="s">
        <v>22324</v>
      </c>
    </row>
    <row r="9081" spans="1:8">
      <c r="A9081" s="661">
        <v>10416</v>
      </c>
      <c r="B9081" s="668" t="s">
        <v>22330</v>
      </c>
      <c r="D9081" s="406" t="s">
        <v>18987</v>
      </c>
      <c r="E9081" s="657">
        <v>93.05</v>
      </c>
      <c r="H9081" s="400" t="s">
        <v>108</v>
      </c>
    </row>
    <row r="9082" spans="1:8">
      <c r="A9082" s="661" t="s">
        <v>22331</v>
      </c>
    </row>
    <row r="9083" spans="1:8">
      <c r="A9083" s="661">
        <v>10419</v>
      </c>
      <c r="B9083" s="668" t="s">
        <v>22332</v>
      </c>
      <c r="D9083" s="406" t="s">
        <v>18987</v>
      </c>
      <c r="E9083" s="657">
        <v>80.760000000000005</v>
      </c>
      <c r="H9083" s="400" t="s">
        <v>108</v>
      </c>
    </row>
    <row r="9084" spans="1:8">
      <c r="A9084" s="661" t="s">
        <v>22331</v>
      </c>
    </row>
    <row r="9085" spans="1:8">
      <c r="A9085" s="661">
        <v>21092</v>
      </c>
      <c r="B9085" s="668" t="s">
        <v>22333</v>
      </c>
      <c r="D9085" s="406" t="s">
        <v>18987</v>
      </c>
      <c r="E9085" s="657">
        <v>46.17</v>
      </c>
      <c r="H9085" s="400" t="s">
        <v>108</v>
      </c>
    </row>
    <row r="9086" spans="1:8">
      <c r="A9086" s="661" t="s">
        <v>22331</v>
      </c>
    </row>
    <row r="9087" spans="1:8">
      <c r="A9087" s="661">
        <v>10418</v>
      </c>
      <c r="B9087" s="668" t="s">
        <v>22334</v>
      </c>
      <c r="D9087" s="406" t="s">
        <v>18987</v>
      </c>
      <c r="E9087" s="657">
        <v>53.83</v>
      </c>
      <c r="H9087" s="400" t="s">
        <v>108</v>
      </c>
    </row>
    <row r="9088" spans="1:8">
      <c r="A9088" s="661" t="s">
        <v>22331</v>
      </c>
    </row>
    <row r="9089" spans="1:8">
      <c r="A9089" s="661">
        <v>12657</v>
      </c>
      <c r="B9089" s="668" t="s">
        <v>22335</v>
      </c>
      <c r="D9089" s="406" t="s">
        <v>18987</v>
      </c>
      <c r="E9089" s="657">
        <v>217.25</v>
      </c>
      <c r="H9089" s="400" t="s">
        <v>108</v>
      </c>
    </row>
    <row r="9090" spans="1:8">
      <c r="A9090" s="661" t="s">
        <v>22331</v>
      </c>
    </row>
    <row r="9091" spans="1:8">
      <c r="A9091" s="661">
        <v>10417</v>
      </c>
      <c r="B9091" s="668" t="s">
        <v>22336</v>
      </c>
      <c r="D9091" s="406" t="s">
        <v>18987</v>
      </c>
      <c r="E9091" s="657">
        <v>135.57</v>
      </c>
      <c r="H9091" s="400" t="s">
        <v>108</v>
      </c>
    </row>
    <row r="9092" spans="1:8">
      <c r="A9092" s="661" t="s">
        <v>22331</v>
      </c>
    </row>
    <row r="9093" spans="1:8">
      <c r="A9093" s="661">
        <v>10413</v>
      </c>
      <c r="B9093" s="668" t="s">
        <v>22337</v>
      </c>
      <c r="D9093" s="406" t="s">
        <v>18987</v>
      </c>
      <c r="E9093" s="657">
        <v>49.27</v>
      </c>
      <c r="H9093" s="400" t="s">
        <v>108</v>
      </c>
    </row>
    <row r="9094" spans="1:8">
      <c r="A9094" s="661" t="s">
        <v>22331</v>
      </c>
    </row>
    <row r="9095" spans="1:8">
      <c r="A9095" s="661">
        <v>10414</v>
      </c>
      <c r="B9095" s="668" t="s">
        <v>22338</v>
      </c>
      <c r="D9095" s="406" t="s">
        <v>18987</v>
      </c>
      <c r="E9095" s="657">
        <v>296.66000000000003</v>
      </c>
      <c r="H9095" s="400" t="s">
        <v>108</v>
      </c>
    </row>
    <row r="9096" spans="1:8">
      <c r="A9096" s="661" t="s">
        <v>22331</v>
      </c>
    </row>
    <row r="9097" spans="1:8">
      <c r="A9097" s="661">
        <v>10415</v>
      </c>
      <c r="B9097" s="668" t="s">
        <v>22339</v>
      </c>
      <c r="D9097" s="406" t="s">
        <v>18987</v>
      </c>
      <c r="E9097" s="657">
        <v>514.88</v>
      </c>
      <c r="H9097" s="400" t="s">
        <v>108</v>
      </c>
    </row>
    <row r="9098" spans="1:8">
      <c r="A9098" s="661" t="s">
        <v>22331</v>
      </c>
    </row>
    <row r="9099" spans="1:8">
      <c r="A9099" s="661">
        <v>38643</v>
      </c>
      <c r="B9099" s="668" t="s">
        <v>4293</v>
      </c>
      <c r="C9099" s="406" t="s">
        <v>108</v>
      </c>
      <c r="D9099" s="406" t="s">
        <v>18987</v>
      </c>
      <c r="E9099" s="657">
        <v>25.55</v>
      </c>
    </row>
    <row r="9100" spans="1:8">
      <c r="A9100" s="661">
        <v>6157</v>
      </c>
      <c r="B9100" s="668" t="s">
        <v>4294</v>
      </c>
      <c r="C9100" s="406" t="s">
        <v>108</v>
      </c>
      <c r="D9100" s="406" t="s">
        <v>18987</v>
      </c>
      <c r="E9100" s="657">
        <v>34.9</v>
      </c>
    </row>
    <row r="9101" spans="1:8">
      <c r="A9101" s="661">
        <v>37588</v>
      </c>
      <c r="B9101" s="668" t="s">
        <v>4295</v>
      </c>
      <c r="C9101" s="406" t="s">
        <v>108</v>
      </c>
      <c r="D9101" s="406" t="s">
        <v>18987</v>
      </c>
      <c r="E9101" s="657">
        <v>14.68</v>
      </c>
    </row>
    <row r="9102" spans="1:8">
      <c r="A9102" s="661">
        <v>6152</v>
      </c>
      <c r="B9102" s="668" t="s">
        <v>4296</v>
      </c>
      <c r="D9102" s="406" t="s">
        <v>18987</v>
      </c>
      <c r="E9102" s="657">
        <v>2.27</v>
      </c>
      <c r="F9102" s="400" t="s">
        <v>108</v>
      </c>
    </row>
    <row r="9103" spans="1:8">
      <c r="A9103" s="661">
        <v>6158</v>
      </c>
      <c r="B9103" s="668" t="s">
        <v>4297</v>
      </c>
      <c r="D9103" s="406" t="s">
        <v>18987</v>
      </c>
      <c r="E9103" s="657">
        <v>2.74</v>
      </c>
      <c r="F9103" s="400" t="s">
        <v>108</v>
      </c>
    </row>
    <row r="9104" spans="1:8">
      <c r="A9104" s="661">
        <v>6153</v>
      </c>
      <c r="B9104" s="668" t="s">
        <v>22340</v>
      </c>
      <c r="D9104" s="406" t="s">
        <v>18987</v>
      </c>
      <c r="E9104" s="657">
        <v>2.13</v>
      </c>
      <c r="H9104" s="400" t="s">
        <v>108</v>
      </c>
    </row>
    <row r="9105" spans="1:8">
      <c r="A9105" s="661" t="s">
        <v>22341</v>
      </c>
    </row>
    <row r="9106" spans="1:8">
      <c r="A9106" s="661">
        <v>6156</v>
      </c>
      <c r="B9106" s="668" t="s">
        <v>4298</v>
      </c>
      <c r="D9106" s="406" t="s">
        <v>18987</v>
      </c>
      <c r="E9106" s="657">
        <v>2.7</v>
      </c>
      <c r="H9106" s="400" t="s">
        <v>108</v>
      </c>
    </row>
    <row r="9107" spans="1:8">
      <c r="A9107" s="661">
        <v>6154</v>
      </c>
      <c r="B9107" s="668" t="s">
        <v>4299</v>
      </c>
      <c r="D9107" s="406" t="s">
        <v>18987</v>
      </c>
      <c r="E9107" s="657">
        <v>5.08</v>
      </c>
      <c r="F9107" s="400" t="s">
        <v>108</v>
      </c>
    </row>
    <row r="9108" spans="1:8">
      <c r="A9108" s="661">
        <v>6155</v>
      </c>
      <c r="B9108" s="668" t="s">
        <v>22342</v>
      </c>
      <c r="D9108" s="406" t="s">
        <v>18987</v>
      </c>
      <c r="E9108" s="657">
        <v>10.52</v>
      </c>
      <c r="H9108" s="400" t="s">
        <v>108</v>
      </c>
    </row>
    <row r="9109" spans="1:8">
      <c r="A9109" s="661" t="s">
        <v>22343</v>
      </c>
    </row>
    <row r="9110" spans="1:8">
      <c r="A9110" s="661">
        <v>3115</v>
      </c>
      <c r="B9110" s="668" t="s">
        <v>4300</v>
      </c>
      <c r="C9110" s="406" t="s">
        <v>108</v>
      </c>
      <c r="D9110" s="406" t="s">
        <v>18987</v>
      </c>
      <c r="E9110" s="657">
        <v>9.73</v>
      </c>
    </row>
    <row r="9111" spans="1:8">
      <c r="A9111" s="661">
        <v>3116</v>
      </c>
      <c r="B9111" s="668" t="s">
        <v>4301</v>
      </c>
      <c r="C9111" s="406" t="s">
        <v>108</v>
      </c>
      <c r="D9111" s="406" t="s">
        <v>18987</v>
      </c>
      <c r="E9111" s="657">
        <v>11.4</v>
      </c>
    </row>
    <row r="9112" spans="1:8">
      <c r="A9112" s="661">
        <v>11786</v>
      </c>
      <c r="B9112" s="668" t="s">
        <v>4302</v>
      </c>
      <c r="C9112" s="406" t="s">
        <v>108</v>
      </c>
      <c r="D9112" s="406" t="s">
        <v>18987</v>
      </c>
      <c r="E9112" s="657">
        <v>267.92</v>
      </c>
    </row>
    <row r="9113" spans="1:8">
      <c r="A9113" s="661">
        <v>13726</v>
      </c>
      <c r="B9113" s="668" t="s">
        <v>22344</v>
      </c>
      <c r="D9113" s="406" t="s">
        <v>18987</v>
      </c>
      <c r="E9113" s="657">
        <v>33801.019999999997</v>
      </c>
      <c r="F9113" s="400" t="s">
        <v>108</v>
      </c>
    </row>
    <row r="9114" spans="1:8">
      <c r="A9114" s="661" t="s">
        <v>22345</v>
      </c>
    </row>
    <row r="9115" spans="1:8">
      <c r="A9115" s="661">
        <v>38400</v>
      </c>
      <c r="B9115" s="668" t="s">
        <v>4303</v>
      </c>
      <c r="D9115" s="406" t="s">
        <v>18987</v>
      </c>
      <c r="E9115" s="657">
        <v>12.09</v>
      </c>
    </row>
    <row r="9116" spans="1:8">
      <c r="A9116" s="661">
        <v>12627</v>
      </c>
      <c r="B9116" s="668" t="s">
        <v>22346</v>
      </c>
      <c r="D9116" s="406" t="s">
        <v>18987</v>
      </c>
      <c r="E9116" s="657">
        <v>0.35</v>
      </c>
      <c r="H9116" s="400" t="s">
        <v>108</v>
      </c>
    </row>
    <row r="9117" spans="1:8">
      <c r="A9117" s="661" t="s">
        <v>22347</v>
      </c>
    </row>
    <row r="9118" spans="1:8">
      <c r="A9118" s="661">
        <v>6138</v>
      </c>
      <c r="B9118" s="668" t="s">
        <v>377</v>
      </c>
      <c r="C9118" s="406" t="s">
        <v>108</v>
      </c>
      <c r="D9118" s="406" t="s">
        <v>18987</v>
      </c>
      <c r="E9118" s="657">
        <v>1.42</v>
      </c>
    </row>
    <row r="9119" spans="1:8">
      <c r="A9119" s="661">
        <v>1160</v>
      </c>
      <c r="B9119" s="668" t="s">
        <v>22348</v>
      </c>
      <c r="D9119" s="406" t="s">
        <v>18991</v>
      </c>
      <c r="E9119" s="657">
        <v>9.33</v>
      </c>
      <c r="H9119" s="400" t="s">
        <v>90</v>
      </c>
    </row>
    <row r="9120" spans="1:8">
      <c r="A9120" s="661" t="s">
        <v>19219</v>
      </c>
    </row>
    <row r="9121" spans="1:8">
      <c r="A9121" s="661">
        <v>10615</v>
      </c>
      <c r="B9121" s="668" t="s">
        <v>4304</v>
      </c>
      <c r="D9121" s="406" t="s">
        <v>18987</v>
      </c>
      <c r="E9121" s="657">
        <v>40194.29</v>
      </c>
      <c r="F9121" s="400" t="s">
        <v>108</v>
      </c>
    </row>
    <row r="9122" spans="1:8">
      <c r="A9122" s="661" t="s">
        <v>19024</v>
      </c>
    </row>
    <row r="9123" spans="1:8">
      <c r="A9123" s="661" t="s">
        <v>19067</v>
      </c>
      <c r="H9123" s="400" t="s">
        <v>19068</v>
      </c>
    </row>
    <row r="9124" spans="1:8">
      <c r="A9124" s="661" t="s">
        <v>19069</v>
      </c>
    </row>
    <row r="9125" spans="1:8">
      <c r="A9125" s="661" t="s">
        <v>19070</v>
      </c>
    </row>
    <row r="9126" spans="1:8">
      <c r="A9126" s="661" t="s">
        <v>19071</v>
      </c>
    </row>
    <row r="9127" spans="1:8">
      <c r="A9127" s="661" t="s">
        <v>19072</v>
      </c>
    </row>
    <row r="9128" spans="1:8">
      <c r="A9128" s="661" t="s">
        <v>19073</v>
      </c>
    </row>
    <row r="9129" spans="1:8">
      <c r="A9129" s="661" t="s">
        <v>19074</v>
      </c>
      <c r="C9129" s="406" t="s">
        <v>19115</v>
      </c>
    </row>
    <row r="9130" spans="1:8">
      <c r="A9130" s="661" t="s">
        <v>19075</v>
      </c>
      <c r="D9130" s="406" t="s">
        <v>19077</v>
      </c>
      <c r="F9130" s="400" t="s">
        <v>19078</v>
      </c>
      <c r="H9130" s="400" t="s">
        <v>19076</v>
      </c>
    </row>
    <row r="9131" spans="1:8">
      <c r="A9131" s="661" t="s">
        <v>19079</v>
      </c>
      <c r="B9131" s="668" t="s">
        <v>19080</v>
      </c>
      <c r="D9131" s="406" t="s">
        <v>19081</v>
      </c>
      <c r="E9131" s="657" t="s">
        <v>19082</v>
      </c>
    </row>
    <row r="9132" spans="1:8">
      <c r="D9132" s="406" t="s">
        <v>19083</v>
      </c>
      <c r="E9132" s="657" t="s">
        <v>19084</v>
      </c>
    </row>
    <row r="9133" spans="1:8">
      <c r="A9133" s="661">
        <v>13860</v>
      </c>
      <c r="B9133" s="668" t="s">
        <v>4305</v>
      </c>
      <c r="D9133" s="406" t="s">
        <v>18987</v>
      </c>
      <c r="E9133" s="657">
        <v>43517.08</v>
      </c>
      <c r="F9133" s="400" t="s">
        <v>108</v>
      </c>
    </row>
    <row r="9134" spans="1:8">
      <c r="A9134" s="661">
        <v>13532</v>
      </c>
      <c r="B9134" s="668" t="s">
        <v>4306</v>
      </c>
      <c r="D9134" s="406" t="s">
        <v>18987</v>
      </c>
      <c r="E9134" s="657">
        <v>47327.39</v>
      </c>
      <c r="F9134" s="400" t="s">
        <v>108</v>
      </c>
    </row>
    <row r="9135" spans="1:8">
      <c r="A9135" s="661">
        <v>40824</v>
      </c>
      <c r="B9135" s="668" t="s">
        <v>22349</v>
      </c>
      <c r="D9135" s="406" t="s">
        <v>18987</v>
      </c>
      <c r="E9135" s="657">
        <v>60854.64</v>
      </c>
      <c r="H9135" s="400" t="s">
        <v>108</v>
      </c>
    </row>
    <row r="9136" spans="1:8">
      <c r="A9136" s="661" t="s">
        <v>22350</v>
      </c>
    </row>
    <row r="9137" spans="1:8">
      <c r="A9137" s="661">
        <v>11613</v>
      </c>
      <c r="B9137" s="668" t="s">
        <v>22351</v>
      </c>
      <c r="D9137" s="406" t="s">
        <v>18987</v>
      </c>
      <c r="E9137" s="657">
        <v>60854.64</v>
      </c>
      <c r="H9137" s="400" t="s">
        <v>108</v>
      </c>
    </row>
    <row r="9138" spans="1:8">
      <c r="A9138" s="661" t="s">
        <v>22352</v>
      </c>
    </row>
    <row r="9139" spans="1:8">
      <c r="A9139" s="661">
        <v>10443</v>
      </c>
      <c r="B9139" s="668" t="s">
        <v>4307</v>
      </c>
      <c r="C9139" s="406" t="s">
        <v>108</v>
      </c>
      <c r="D9139" s="406" t="s">
        <v>18980</v>
      </c>
      <c r="E9139" s="657">
        <v>295.69</v>
      </c>
    </row>
    <row r="9140" spans="1:8">
      <c r="A9140" s="661">
        <v>10441</v>
      </c>
      <c r="B9140" s="668" t="s">
        <v>4308</v>
      </c>
      <c r="C9140" s="406" t="s">
        <v>108</v>
      </c>
      <c r="D9140" s="406" t="s">
        <v>18980</v>
      </c>
      <c r="E9140" s="657">
        <v>295.69</v>
      </c>
    </row>
    <row r="9141" spans="1:8">
      <c r="A9141" s="661">
        <v>10444</v>
      </c>
      <c r="B9141" s="668" t="s">
        <v>4309</v>
      </c>
      <c r="C9141" s="406" t="s">
        <v>108</v>
      </c>
      <c r="D9141" s="406" t="s">
        <v>18980</v>
      </c>
      <c r="E9141" s="657">
        <v>295.69</v>
      </c>
    </row>
    <row r="9142" spans="1:8">
      <c r="A9142" s="661">
        <v>10439</v>
      </c>
      <c r="B9142" s="668" t="s">
        <v>4310</v>
      </c>
      <c r="C9142" s="406" t="s">
        <v>108</v>
      </c>
      <c r="D9142" s="406" t="s">
        <v>18980</v>
      </c>
      <c r="E9142" s="657">
        <v>290.5</v>
      </c>
    </row>
    <row r="9143" spans="1:8">
      <c r="A9143" s="661">
        <v>10442</v>
      </c>
      <c r="B9143" s="668" t="s">
        <v>4311</v>
      </c>
      <c r="C9143" s="406" t="s">
        <v>108</v>
      </c>
      <c r="D9143" s="406" t="s">
        <v>18980</v>
      </c>
      <c r="E9143" s="657">
        <v>295.69</v>
      </c>
    </row>
    <row r="9144" spans="1:8">
      <c r="A9144" s="661">
        <v>10438</v>
      </c>
      <c r="B9144" s="668" t="s">
        <v>4312</v>
      </c>
      <c r="C9144" s="406" t="s">
        <v>108</v>
      </c>
      <c r="D9144" s="406" t="s">
        <v>18980</v>
      </c>
      <c r="E9144" s="657">
        <v>290.5</v>
      </c>
    </row>
    <row r="9145" spans="1:8">
      <c r="A9145" s="661">
        <v>10459</v>
      </c>
      <c r="B9145" s="668" t="s">
        <v>4313</v>
      </c>
      <c r="C9145" s="406" t="s">
        <v>108</v>
      </c>
      <c r="D9145" s="406" t="s">
        <v>18980</v>
      </c>
      <c r="E9145" s="657">
        <v>3871.7</v>
      </c>
    </row>
    <row r="9146" spans="1:8">
      <c r="A9146" s="661">
        <v>10458</v>
      </c>
      <c r="B9146" s="668" t="s">
        <v>4314</v>
      </c>
      <c r="C9146" s="406" t="s">
        <v>108</v>
      </c>
      <c r="D9146" s="406" t="s">
        <v>18980</v>
      </c>
      <c r="E9146" s="657">
        <v>1771.61</v>
      </c>
    </row>
    <row r="9147" spans="1:8">
      <c r="A9147" s="661">
        <v>10451</v>
      </c>
      <c r="B9147" s="668" t="s">
        <v>4315</v>
      </c>
      <c r="C9147" s="406" t="s">
        <v>108</v>
      </c>
      <c r="D9147" s="406" t="s">
        <v>18980</v>
      </c>
      <c r="E9147" s="657">
        <v>2538.4699999999998</v>
      </c>
    </row>
    <row r="9148" spans="1:8">
      <c r="A9148" s="661">
        <v>10447</v>
      </c>
      <c r="B9148" s="668" t="s">
        <v>4316</v>
      </c>
      <c r="C9148" s="406" t="s">
        <v>108</v>
      </c>
      <c r="D9148" s="406" t="s">
        <v>18980</v>
      </c>
      <c r="E9148" s="657">
        <v>1061.73</v>
      </c>
    </row>
    <row r="9149" spans="1:8">
      <c r="A9149" s="661">
        <v>10462</v>
      </c>
      <c r="B9149" s="668" t="s">
        <v>4317</v>
      </c>
      <c r="C9149" s="406" t="s">
        <v>108</v>
      </c>
      <c r="D9149" s="406" t="s">
        <v>18980</v>
      </c>
      <c r="E9149" s="657">
        <v>3871.7</v>
      </c>
    </row>
    <row r="9150" spans="1:8">
      <c r="A9150" s="661">
        <v>10448</v>
      </c>
      <c r="B9150" s="668" t="s">
        <v>4318</v>
      </c>
      <c r="C9150" s="406" t="s">
        <v>108</v>
      </c>
      <c r="D9150" s="406" t="s">
        <v>18980</v>
      </c>
      <c r="E9150" s="657">
        <v>1771.61</v>
      </c>
    </row>
    <row r="9151" spans="1:8">
      <c r="A9151" s="661">
        <v>10464</v>
      </c>
      <c r="B9151" s="668" t="s">
        <v>4319</v>
      </c>
      <c r="C9151" s="406" t="s">
        <v>108</v>
      </c>
      <c r="D9151" s="406" t="s">
        <v>18980</v>
      </c>
      <c r="E9151" s="657">
        <v>2538.4699999999998</v>
      </c>
    </row>
    <row r="9152" spans="1:8">
      <c r="A9152" s="661">
        <v>10465</v>
      </c>
      <c r="B9152" s="668" t="s">
        <v>4320</v>
      </c>
      <c r="C9152" s="406" t="s">
        <v>108</v>
      </c>
      <c r="D9152" s="406" t="s">
        <v>18980</v>
      </c>
      <c r="E9152" s="657">
        <v>3871.7</v>
      </c>
    </row>
    <row r="9153" spans="1:8">
      <c r="A9153" s="661">
        <v>10478</v>
      </c>
      <c r="B9153" s="668" t="s">
        <v>22353</v>
      </c>
      <c r="D9153" s="406" t="s">
        <v>18987</v>
      </c>
      <c r="E9153" s="657">
        <v>22.89</v>
      </c>
      <c r="H9153" s="400" t="s">
        <v>124</v>
      </c>
    </row>
    <row r="9154" spans="1:8">
      <c r="A9154" s="661" t="s">
        <v>22354</v>
      </c>
    </row>
    <row r="9155" spans="1:8">
      <c r="A9155" s="661">
        <v>40514</v>
      </c>
      <c r="B9155" s="668" t="s">
        <v>22355</v>
      </c>
      <c r="D9155" s="406" t="s">
        <v>18991</v>
      </c>
      <c r="E9155" s="657">
        <v>20.28</v>
      </c>
      <c r="H9155" s="400" t="s">
        <v>124</v>
      </c>
    </row>
    <row r="9156" spans="1:8">
      <c r="A9156" s="661" t="s">
        <v>22354</v>
      </c>
    </row>
    <row r="9157" spans="1:8">
      <c r="A9157" s="661">
        <v>10475</v>
      </c>
      <c r="B9157" s="668" t="s">
        <v>4321</v>
      </c>
      <c r="D9157" s="406" t="s">
        <v>18987</v>
      </c>
      <c r="E9157" s="657">
        <v>20.14</v>
      </c>
      <c r="F9157" s="400" t="s">
        <v>124</v>
      </c>
    </row>
    <row r="9158" spans="1:8">
      <c r="A9158" s="661">
        <v>10481</v>
      </c>
      <c r="B9158" s="668" t="s">
        <v>22356</v>
      </c>
      <c r="D9158" s="406" t="s">
        <v>18987</v>
      </c>
      <c r="E9158" s="657">
        <v>21.96</v>
      </c>
      <c r="H9158" s="400" t="s">
        <v>124</v>
      </c>
    </row>
    <row r="9159" spans="1:8">
      <c r="A9159" s="661" t="s">
        <v>22357</v>
      </c>
    </row>
    <row r="9160" spans="1:8">
      <c r="A9160" s="661">
        <v>4031</v>
      </c>
      <c r="B9160" s="668" t="s">
        <v>4322</v>
      </c>
      <c r="C9160" s="406" t="s">
        <v>112</v>
      </c>
      <c r="D9160" s="406" t="s">
        <v>18987</v>
      </c>
      <c r="E9160" s="657">
        <v>3.31</v>
      </c>
    </row>
    <row r="9161" spans="1:8">
      <c r="A9161" s="661">
        <v>4030</v>
      </c>
      <c r="B9161" s="668" t="s">
        <v>4323</v>
      </c>
      <c r="D9161" s="406" t="s">
        <v>18987</v>
      </c>
      <c r="E9161" s="657">
        <v>8.51</v>
      </c>
    </row>
    <row r="9162" spans="1:8">
      <c r="A9162" s="661">
        <v>39399</v>
      </c>
      <c r="B9162" s="668" t="s">
        <v>4324</v>
      </c>
      <c r="D9162" s="406" t="s">
        <v>18987</v>
      </c>
      <c r="E9162" s="657">
        <v>767.38</v>
      </c>
      <c r="H9162" s="400" t="s">
        <v>108</v>
      </c>
    </row>
    <row r="9163" spans="1:8">
      <c r="A9163" s="661">
        <v>39400</v>
      </c>
      <c r="B9163" s="668" t="s">
        <v>4325</v>
      </c>
      <c r="D9163" s="406" t="s">
        <v>18987</v>
      </c>
      <c r="E9163" s="657">
        <v>834.11</v>
      </c>
      <c r="H9163" s="400" t="s">
        <v>108</v>
      </c>
    </row>
    <row r="9164" spans="1:8">
      <c r="A9164" s="661">
        <v>39401</v>
      </c>
      <c r="B9164" s="668" t="s">
        <v>4326</v>
      </c>
      <c r="D9164" s="406" t="s">
        <v>18987</v>
      </c>
      <c r="E9164" s="657">
        <v>935.67</v>
      </c>
      <c r="H9164" s="400" t="s">
        <v>108</v>
      </c>
    </row>
    <row r="9165" spans="1:8">
      <c r="A9165" s="661">
        <v>11652</v>
      </c>
      <c r="B9165" s="668" t="s">
        <v>22358</v>
      </c>
      <c r="D9165" s="406" t="s">
        <v>18991</v>
      </c>
      <c r="E9165" s="657">
        <v>2013</v>
      </c>
      <c r="H9165" s="400" t="s">
        <v>108</v>
      </c>
    </row>
    <row r="9166" spans="1:8">
      <c r="A9166" s="661" t="s">
        <v>22359</v>
      </c>
    </row>
    <row r="9167" spans="1:8">
      <c r="A9167" s="661">
        <v>13896</v>
      </c>
      <c r="B9167" s="668" t="s">
        <v>22360</v>
      </c>
      <c r="D9167" s="406" t="s">
        <v>18987</v>
      </c>
      <c r="E9167" s="657">
        <v>1805.83</v>
      </c>
      <c r="H9167" s="400" t="s">
        <v>108</v>
      </c>
    </row>
    <row r="9168" spans="1:8">
      <c r="A9168" s="661" t="s">
        <v>22361</v>
      </c>
    </row>
    <row r="9169" spans="1:8">
      <c r="A9169" s="661">
        <v>13475</v>
      </c>
      <c r="B9169" s="668" t="s">
        <v>22362</v>
      </c>
      <c r="D9169" s="406" t="s">
        <v>18987</v>
      </c>
      <c r="E9169" s="657">
        <v>2199.7199999999998</v>
      </c>
      <c r="H9169" s="400" t="s">
        <v>108</v>
      </c>
    </row>
    <row r="9170" spans="1:8">
      <c r="A9170" s="661" t="s">
        <v>22359</v>
      </c>
    </row>
    <row r="9171" spans="1:8">
      <c r="A9171" s="661">
        <v>25971</v>
      </c>
      <c r="B9171" s="668" t="s">
        <v>22363</v>
      </c>
      <c r="D9171" s="406" t="s">
        <v>18987</v>
      </c>
      <c r="E9171" s="657">
        <v>1629918.21</v>
      </c>
      <c r="H9171" s="400" t="s">
        <v>108</v>
      </c>
    </row>
    <row r="9172" spans="1:8">
      <c r="A9172" s="661" t="s">
        <v>22364</v>
      </c>
    </row>
    <row r="9173" spans="1:8">
      <c r="A9173" s="661">
        <v>25970</v>
      </c>
      <c r="B9173" s="668" t="s">
        <v>22365</v>
      </c>
      <c r="D9173" s="406" t="s">
        <v>18987</v>
      </c>
      <c r="E9173" s="657">
        <v>686176.64</v>
      </c>
      <c r="H9173" s="400" t="s">
        <v>108</v>
      </c>
    </row>
    <row r="9174" spans="1:8">
      <c r="A9174" s="661" t="s">
        <v>22366</v>
      </c>
    </row>
    <row r="9175" spans="1:8">
      <c r="A9175" s="661">
        <v>13476</v>
      </c>
      <c r="B9175" s="668" t="s">
        <v>22367</v>
      </c>
      <c r="D9175" s="406" t="s">
        <v>18987</v>
      </c>
      <c r="E9175" s="657">
        <v>691148.99</v>
      </c>
      <c r="H9175" s="400" t="s">
        <v>108</v>
      </c>
    </row>
    <row r="9176" spans="1:8">
      <c r="A9176" s="661" t="s">
        <v>22368</v>
      </c>
    </row>
    <row r="9177" spans="1:8">
      <c r="A9177" s="661">
        <v>10488</v>
      </c>
      <c r="B9177" s="668" t="s">
        <v>22369</v>
      </c>
      <c r="D9177" s="406" t="s">
        <v>18991</v>
      </c>
      <c r="E9177" s="657">
        <v>837334.44</v>
      </c>
      <c r="H9177" s="400" t="s">
        <v>108</v>
      </c>
    </row>
    <row r="9178" spans="1:8">
      <c r="A9178" s="661" t="s">
        <v>22370</v>
      </c>
    </row>
    <row r="9179" spans="1:8">
      <c r="A9179" s="661">
        <v>13606</v>
      </c>
      <c r="B9179" s="668" t="s">
        <v>22371</v>
      </c>
      <c r="D9179" s="406" t="s">
        <v>18987</v>
      </c>
      <c r="E9179" s="657">
        <v>741866.33</v>
      </c>
      <c r="H9179" s="400" t="s">
        <v>108</v>
      </c>
    </row>
    <row r="9180" spans="1:8">
      <c r="A9180" s="661" t="s">
        <v>22372</v>
      </c>
    </row>
    <row r="9181" spans="1:8">
      <c r="A9181" s="661">
        <v>10489</v>
      </c>
      <c r="B9181" s="668" t="s">
        <v>4327</v>
      </c>
      <c r="D9181" s="406" t="s">
        <v>18987</v>
      </c>
      <c r="E9181" s="657">
        <v>11.04</v>
      </c>
    </row>
    <row r="9182" spans="1:8">
      <c r="A9182" s="661">
        <v>41073</v>
      </c>
      <c r="B9182" s="668" t="s">
        <v>22373</v>
      </c>
      <c r="D9182" s="406" t="s">
        <v>18987</v>
      </c>
      <c r="E9182" s="657">
        <v>2016.4</v>
      </c>
    </row>
    <row r="9183" spans="1:8">
      <c r="A9183" s="661">
        <v>10500</v>
      </c>
      <c r="B9183" s="668" t="s">
        <v>4328</v>
      </c>
      <c r="C9183" s="406" t="s">
        <v>112</v>
      </c>
      <c r="D9183" s="406" t="s">
        <v>18987</v>
      </c>
      <c r="E9183" s="657">
        <v>55.55</v>
      </c>
    </row>
    <row r="9184" spans="1:8">
      <c r="A9184" s="661">
        <v>34391</v>
      </c>
      <c r="B9184" s="668" t="s">
        <v>22374</v>
      </c>
      <c r="D9184" s="406" t="s">
        <v>18987</v>
      </c>
      <c r="E9184" s="657">
        <v>319.10000000000002</v>
      </c>
      <c r="H9184" s="400" t="s">
        <v>112</v>
      </c>
    </row>
    <row r="9185" spans="1:8">
      <c r="A9185" s="661" t="s">
        <v>22375</v>
      </c>
    </row>
    <row r="9186" spans="1:8">
      <c r="A9186" s="661" t="s">
        <v>19024</v>
      </c>
    </row>
    <row r="9187" spans="1:8">
      <c r="A9187" s="661" t="s">
        <v>19067</v>
      </c>
      <c r="H9187" s="400" t="s">
        <v>19068</v>
      </c>
    </row>
    <row r="9188" spans="1:8">
      <c r="A9188" s="661" t="s">
        <v>19069</v>
      </c>
    </row>
    <row r="9189" spans="1:8">
      <c r="A9189" s="661" t="s">
        <v>19070</v>
      </c>
    </row>
    <row r="9190" spans="1:8">
      <c r="A9190" s="661" t="s">
        <v>19071</v>
      </c>
    </row>
    <row r="9191" spans="1:8">
      <c r="A9191" s="661" t="s">
        <v>19072</v>
      </c>
    </row>
    <row r="9192" spans="1:8">
      <c r="A9192" s="661" t="s">
        <v>19073</v>
      </c>
    </row>
    <row r="9193" spans="1:8">
      <c r="A9193" s="661" t="s">
        <v>19074</v>
      </c>
      <c r="C9193" s="406" t="s">
        <v>19115</v>
      </c>
    </row>
    <row r="9194" spans="1:8">
      <c r="A9194" s="661" t="s">
        <v>19075</v>
      </c>
      <c r="D9194" s="406" t="s">
        <v>19077</v>
      </c>
      <c r="F9194" s="400" t="s">
        <v>19078</v>
      </c>
      <c r="H9194" s="400" t="s">
        <v>19076</v>
      </c>
    </row>
    <row r="9195" spans="1:8">
      <c r="A9195" s="661" t="s">
        <v>19079</v>
      </c>
      <c r="B9195" s="668" t="s">
        <v>19080</v>
      </c>
      <c r="D9195" s="406" t="s">
        <v>19081</v>
      </c>
      <c r="E9195" s="657" t="s">
        <v>19082</v>
      </c>
    </row>
    <row r="9196" spans="1:8">
      <c r="D9196" s="406" t="s">
        <v>19083</v>
      </c>
      <c r="E9196" s="657" t="s">
        <v>19084</v>
      </c>
    </row>
    <row r="9197" spans="1:8">
      <c r="A9197" s="661" t="s">
        <v>22374</v>
      </c>
    </row>
    <row r="9198" spans="1:8">
      <c r="A9198" s="661" t="s">
        <v>22375</v>
      </c>
    </row>
    <row r="9199" spans="1:8">
      <c r="A9199" s="661">
        <v>10496</v>
      </c>
      <c r="B9199" s="668" t="s">
        <v>22376</v>
      </c>
      <c r="C9199" s="400" t="s">
        <v>112</v>
      </c>
      <c r="D9199" s="406" t="s">
        <v>18987</v>
      </c>
      <c r="E9199" s="657">
        <v>277.77</v>
      </c>
    </row>
    <row r="9200" spans="1:8">
      <c r="A9200" s="661" t="s">
        <v>22377</v>
      </c>
      <c r="C9200" s="400"/>
    </row>
    <row r="9201" spans="1:5">
      <c r="A9201" s="661">
        <v>10497</v>
      </c>
      <c r="B9201" s="668" t="s">
        <v>22378</v>
      </c>
      <c r="C9201" s="400" t="s">
        <v>112</v>
      </c>
      <c r="D9201" s="406" t="s">
        <v>18987</v>
      </c>
      <c r="E9201" s="657">
        <v>722.22</v>
      </c>
    </row>
    <row r="9202" spans="1:5">
      <c r="A9202" s="661" t="s">
        <v>22379</v>
      </c>
      <c r="C9202" s="400"/>
    </row>
    <row r="9203" spans="1:5">
      <c r="A9203" s="661">
        <v>10504</v>
      </c>
      <c r="B9203" s="668" t="s">
        <v>22380</v>
      </c>
      <c r="C9203" s="400" t="s">
        <v>112</v>
      </c>
      <c r="D9203" s="406" t="s">
        <v>18987</v>
      </c>
      <c r="E9203" s="657">
        <v>844.44</v>
      </c>
    </row>
    <row r="9204" spans="1:5">
      <c r="A9204" s="661" t="s">
        <v>22381</v>
      </c>
    </row>
    <row r="9205" spans="1:5">
      <c r="A9205" s="661">
        <v>34390</v>
      </c>
      <c r="B9205" s="668" t="s">
        <v>4329</v>
      </c>
      <c r="C9205" s="406" t="s">
        <v>112</v>
      </c>
      <c r="D9205" s="406" t="s">
        <v>18987</v>
      </c>
      <c r="E9205" s="657">
        <v>248.88</v>
      </c>
    </row>
    <row r="9206" spans="1:5">
      <c r="A9206" s="661">
        <v>34389</v>
      </c>
      <c r="B9206" s="668" t="s">
        <v>4330</v>
      </c>
      <c r="C9206" s="406" t="s">
        <v>112</v>
      </c>
      <c r="D9206" s="406" t="s">
        <v>18987</v>
      </c>
      <c r="E9206" s="657">
        <v>77.77</v>
      </c>
    </row>
    <row r="9207" spans="1:5">
      <c r="A9207" s="661">
        <v>34388</v>
      </c>
      <c r="B9207" s="668" t="s">
        <v>4331</v>
      </c>
      <c r="C9207" s="406" t="s">
        <v>112</v>
      </c>
      <c r="D9207" s="406" t="s">
        <v>18987</v>
      </c>
      <c r="E9207" s="657">
        <v>110.53</v>
      </c>
    </row>
    <row r="9208" spans="1:5">
      <c r="A9208" s="661">
        <v>34387</v>
      </c>
      <c r="B9208" s="668" t="s">
        <v>4332</v>
      </c>
      <c r="C9208" s="406" t="s">
        <v>112</v>
      </c>
      <c r="D9208" s="406" t="s">
        <v>18987</v>
      </c>
      <c r="E9208" s="657">
        <v>179.44</v>
      </c>
    </row>
    <row r="9209" spans="1:5">
      <c r="A9209" s="661">
        <v>11188</v>
      </c>
      <c r="B9209" s="668" t="s">
        <v>4333</v>
      </c>
      <c r="C9209" s="406" t="s">
        <v>112</v>
      </c>
      <c r="D9209" s="406" t="s">
        <v>18987</v>
      </c>
      <c r="E9209" s="657">
        <v>88.88</v>
      </c>
    </row>
    <row r="9210" spans="1:5">
      <c r="A9210" s="661">
        <v>11189</v>
      </c>
      <c r="B9210" s="668" t="s">
        <v>4334</v>
      </c>
      <c r="C9210" s="406" t="s">
        <v>112</v>
      </c>
      <c r="D9210" s="406" t="s">
        <v>18987</v>
      </c>
      <c r="E9210" s="657">
        <v>133.33000000000001</v>
      </c>
    </row>
    <row r="9211" spans="1:5">
      <c r="A9211" s="661">
        <v>21107</v>
      </c>
      <c r="B9211" s="668" t="s">
        <v>4335</v>
      </c>
      <c r="C9211" s="406" t="s">
        <v>112</v>
      </c>
      <c r="D9211" s="406" t="s">
        <v>18987</v>
      </c>
      <c r="E9211" s="657">
        <v>95.95</v>
      </c>
    </row>
    <row r="9212" spans="1:5">
      <c r="A9212" s="661">
        <v>34386</v>
      </c>
      <c r="B9212" s="668" t="s">
        <v>4336</v>
      </c>
      <c r="C9212" s="406" t="s">
        <v>112</v>
      </c>
      <c r="D9212" s="406" t="s">
        <v>18987</v>
      </c>
      <c r="E9212" s="657">
        <v>166.66</v>
      </c>
    </row>
    <row r="9213" spans="1:5">
      <c r="A9213" s="661">
        <v>10494</v>
      </c>
      <c r="B9213" s="668" t="s">
        <v>4337</v>
      </c>
      <c r="C9213" s="406" t="s">
        <v>112</v>
      </c>
      <c r="D9213" s="406" t="s">
        <v>18987</v>
      </c>
      <c r="E9213" s="657">
        <v>50</v>
      </c>
    </row>
    <row r="9214" spans="1:5">
      <c r="A9214" s="661">
        <v>10490</v>
      </c>
      <c r="B9214" s="668" t="s">
        <v>146</v>
      </c>
      <c r="C9214" s="406" t="s">
        <v>112</v>
      </c>
      <c r="D9214" s="406" t="s">
        <v>18991</v>
      </c>
      <c r="E9214" s="657">
        <v>50</v>
      </c>
    </row>
    <row r="9215" spans="1:5">
      <c r="A9215" s="661">
        <v>10492</v>
      </c>
      <c r="B9215" s="668" t="s">
        <v>4338</v>
      </c>
      <c r="C9215" s="406" t="s">
        <v>112</v>
      </c>
      <c r="D9215" s="406" t="s">
        <v>18987</v>
      </c>
      <c r="E9215" s="657">
        <v>66.66</v>
      </c>
    </row>
    <row r="9216" spans="1:5">
      <c r="A9216" s="661">
        <v>10493</v>
      </c>
      <c r="B9216" s="668" t="s">
        <v>4339</v>
      </c>
      <c r="C9216" s="406" t="s">
        <v>112</v>
      </c>
      <c r="D9216" s="406" t="s">
        <v>18987</v>
      </c>
      <c r="E9216" s="657">
        <v>77.77</v>
      </c>
    </row>
    <row r="9217" spans="1:8">
      <c r="A9217" s="661">
        <v>10491</v>
      </c>
      <c r="B9217" s="668" t="s">
        <v>311</v>
      </c>
      <c r="C9217" s="406" t="s">
        <v>112</v>
      </c>
      <c r="D9217" s="406" t="s">
        <v>18987</v>
      </c>
      <c r="E9217" s="657">
        <v>94.44</v>
      </c>
    </row>
    <row r="9218" spans="1:8">
      <c r="A9218" s="661">
        <v>34385</v>
      </c>
      <c r="B9218" s="668" t="s">
        <v>4340</v>
      </c>
      <c r="C9218" s="406" t="s">
        <v>112</v>
      </c>
      <c r="D9218" s="406" t="s">
        <v>18987</v>
      </c>
      <c r="E9218" s="657">
        <v>137.77000000000001</v>
      </c>
    </row>
    <row r="9219" spans="1:8">
      <c r="A9219" s="661">
        <v>10499</v>
      </c>
      <c r="B9219" s="668" t="s">
        <v>4341</v>
      </c>
      <c r="C9219" s="406" t="s">
        <v>112</v>
      </c>
      <c r="D9219" s="406" t="s">
        <v>18987</v>
      </c>
      <c r="E9219" s="657">
        <v>55.55</v>
      </c>
    </row>
    <row r="9220" spans="1:8">
      <c r="A9220" s="661">
        <v>34384</v>
      </c>
      <c r="B9220" s="668" t="s">
        <v>4342</v>
      </c>
      <c r="C9220" s="406" t="s">
        <v>112</v>
      </c>
      <c r="D9220" s="406" t="s">
        <v>18987</v>
      </c>
      <c r="E9220" s="657">
        <v>166.66</v>
      </c>
    </row>
    <row r="9221" spans="1:8">
      <c r="A9221" s="661">
        <v>11185</v>
      </c>
      <c r="B9221" s="668" t="s">
        <v>4343</v>
      </c>
      <c r="C9221" s="406" t="s">
        <v>112</v>
      </c>
      <c r="D9221" s="406" t="s">
        <v>18987</v>
      </c>
      <c r="E9221" s="657">
        <v>172.22</v>
      </c>
    </row>
    <row r="9222" spans="1:8">
      <c r="A9222" s="661">
        <v>10507</v>
      </c>
      <c r="B9222" s="668" t="s">
        <v>4344</v>
      </c>
      <c r="C9222" s="406" t="s">
        <v>112</v>
      </c>
      <c r="D9222" s="406" t="s">
        <v>18987</v>
      </c>
      <c r="E9222" s="657">
        <v>178.43</v>
      </c>
    </row>
    <row r="9223" spans="1:8">
      <c r="A9223" s="661">
        <v>10505</v>
      </c>
      <c r="B9223" s="668" t="s">
        <v>4345</v>
      </c>
      <c r="C9223" s="406" t="s">
        <v>112</v>
      </c>
      <c r="D9223" s="406" t="s">
        <v>18987</v>
      </c>
      <c r="E9223" s="657">
        <v>105.29</v>
      </c>
    </row>
    <row r="9224" spans="1:8">
      <c r="A9224" s="661">
        <v>10506</v>
      </c>
      <c r="B9224" s="668" t="s">
        <v>4346</v>
      </c>
      <c r="C9224" s="406" t="s">
        <v>112</v>
      </c>
      <c r="D9224" s="406" t="s">
        <v>18987</v>
      </c>
      <c r="E9224" s="657">
        <v>137.44999999999999</v>
      </c>
    </row>
    <row r="9225" spans="1:8">
      <c r="A9225" s="661">
        <v>5031</v>
      </c>
      <c r="B9225" s="668" t="s">
        <v>22382</v>
      </c>
      <c r="D9225" s="406" t="s">
        <v>18991</v>
      </c>
      <c r="E9225" s="657">
        <v>193</v>
      </c>
      <c r="H9225" s="400" t="s">
        <v>112</v>
      </c>
    </row>
    <row r="9226" spans="1:8">
      <c r="A9226" s="661" t="s">
        <v>21520</v>
      </c>
    </row>
    <row r="9227" spans="1:8">
      <c r="A9227" s="661">
        <v>10502</v>
      </c>
      <c r="B9227" s="668" t="s">
        <v>4347</v>
      </c>
      <c r="C9227" s="406" t="s">
        <v>112</v>
      </c>
      <c r="D9227" s="406" t="s">
        <v>18987</v>
      </c>
      <c r="E9227" s="657">
        <v>224.89</v>
      </c>
    </row>
    <row r="9228" spans="1:8">
      <c r="A9228" s="661">
        <v>10501</v>
      </c>
      <c r="B9228" s="668" t="s">
        <v>4348</v>
      </c>
      <c r="C9228" s="406" t="s">
        <v>112</v>
      </c>
      <c r="D9228" s="406" t="s">
        <v>18987</v>
      </c>
      <c r="E9228" s="657">
        <v>127.05</v>
      </c>
    </row>
    <row r="9229" spans="1:8">
      <c r="A9229" s="661">
        <v>10503</v>
      </c>
      <c r="B9229" s="668" t="s">
        <v>4349</v>
      </c>
      <c r="C9229" s="406" t="s">
        <v>112</v>
      </c>
      <c r="D9229" s="406" t="s">
        <v>18987</v>
      </c>
      <c r="E9229" s="657">
        <v>171.65</v>
      </c>
    </row>
    <row r="9230" spans="1:8">
      <c r="A9230" s="661">
        <v>40610</v>
      </c>
      <c r="B9230" s="668" t="s">
        <v>22383</v>
      </c>
      <c r="D9230" s="406" t="s">
        <v>18987</v>
      </c>
      <c r="E9230" s="657">
        <v>33.130000000000003</v>
      </c>
      <c r="F9230" s="400" t="s">
        <v>121</v>
      </c>
    </row>
    <row r="9231" spans="1:8">
      <c r="A9231" s="661" t="s">
        <v>22384</v>
      </c>
    </row>
    <row r="9232" spans="1:8">
      <c r="A9232" s="661">
        <v>4472</v>
      </c>
      <c r="B9232" s="668" t="s">
        <v>22385</v>
      </c>
      <c r="D9232" s="406" t="s">
        <v>18987</v>
      </c>
      <c r="E9232" s="657">
        <v>18.37</v>
      </c>
      <c r="F9232" s="400" t="s">
        <v>121</v>
      </c>
    </row>
    <row r="9233" spans="1:8">
      <c r="A9233" s="661" t="s">
        <v>19025</v>
      </c>
    </row>
    <row r="9234" spans="1:8">
      <c r="A9234" s="661">
        <v>35272</v>
      </c>
      <c r="B9234" s="668" t="s">
        <v>22386</v>
      </c>
      <c r="D9234" s="406" t="s">
        <v>18987</v>
      </c>
      <c r="E9234" s="657">
        <v>24.13</v>
      </c>
      <c r="F9234" s="400" t="s">
        <v>121</v>
      </c>
    </row>
    <row r="9235" spans="1:8">
      <c r="A9235" s="661" t="s">
        <v>19025</v>
      </c>
    </row>
    <row r="9236" spans="1:8">
      <c r="A9236" s="661">
        <v>4425</v>
      </c>
      <c r="B9236" s="668" t="s">
        <v>22387</v>
      </c>
      <c r="D9236" s="406" t="s">
        <v>18991</v>
      </c>
      <c r="E9236" s="657">
        <v>13.5</v>
      </c>
      <c r="H9236" s="400" t="s">
        <v>121</v>
      </c>
    </row>
    <row r="9237" spans="1:8">
      <c r="A9237" s="661" t="s">
        <v>19855</v>
      </c>
    </row>
    <row r="9238" spans="1:8">
      <c r="A9238" s="661">
        <v>4481</v>
      </c>
      <c r="B9238" s="668" t="s">
        <v>22388</v>
      </c>
      <c r="D9238" s="406" t="s">
        <v>18987</v>
      </c>
      <c r="E9238" s="657">
        <v>24.87</v>
      </c>
      <c r="H9238" s="400" t="s">
        <v>121</v>
      </c>
    </row>
    <row r="9239" spans="1:8">
      <c r="A9239" s="661" t="s">
        <v>19855</v>
      </c>
    </row>
    <row r="9240" spans="1:8">
      <c r="A9240" s="661">
        <v>40625</v>
      </c>
      <c r="B9240" s="668" t="s">
        <v>22389</v>
      </c>
      <c r="D9240" s="406" t="s">
        <v>18987</v>
      </c>
      <c r="E9240" s="657">
        <v>2.3199999999999998</v>
      </c>
      <c r="H9240" s="400" t="s">
        <v>1476</v>
      </c>
    </row>
    <row r="9241" spans="1:8">
      <c r="A9241" s="661" t="s">
        <v>22390</v>
      </c>
    </row>
    <row r="9242" spans="1:8">
      <c r="A9242" s="661">
        <v>10508</v>
      </c>
      <c r="B9242" s="668" t="s">
        <v>4350</v>
      </c>
      <c r="D9242" s="406" t="s">
        <v>18987</v>
      </c>
      <c r="E9242" s="657">
        <v>11.25</v>
      </c>
    </row>
    <row r="9243" spans="1:8">
      <c r="A9243" s="661">
        <v>41095</v>
      </c>
      <c r="B9243" s="668" t="s">
        <v>22391</v>
      </c>
      <c r="D9243" s="406" t="s">
        <v>18987</v>
      </c>
      <c r="E9243" s="657">
        <v>1985.29</v>
      </c>
    </row>
    <row r="9244" spans="1:8">
      <c r="A9244" s="661">
        <v>11643</v>
      </c>
      <c r="B9244" s="668" t="s">
        <v>4351</v>
      </c>
      <c r="C9244" s="406" t="s">
        <v>108</v>
      </c>
      <c r="D9244" s="406" t="s">
        <v>18987</v>
      </c>
      <c r="E9244" s="657">
        <v>10.6</v>
      </c>
    </row>
    <row r="9245" spans="1:8">
      <c r="A9245" s="661">
        <v>4487</v>
      </c>
      <c r="B9245" s="668" t="s">
        <v>22392</v>
      </c>
      <c r="D9245" s="406" t="s">
        <v>18987</v>
      </c>
      <c r="E9245" s="657">
        <v>12.06</v>
      </c>
      <c r="F9245" s="400" t="s">
        <v>121</v>
      </c>
    </row>
    <row r="9246" spans="1:8">
      <c r="A9246" s="661" t="s">
        <v>19025</v>
      </c>
    </row>
    <row r="9247" spans="1:8">
      <c r="A9247" s="661">
        <v>11157</v>
      </c>
      <c r="B9247" s="668" t="s">
        <v>4352</v>
      </c>
      <c r="C9247" s="406" t="s">
        <v>589</v>
      </c>
      <c r="D9247" s="406" t="s">
        <v>18987</v>
      </c>
      <c r="E9247" s="657">
        <v>123.74</v>
      </c>
    </row>
    <row r="9248" spans="1:8">
      <c r="A9248" s="661" t="s">
        <v>19024</v>
      </c>
    </row>
    <row r="9249" spans="1:8">
      <c r="A9249" s="661" t="s">
        <v>19067</v>
      </c>
      <c r="H9249" s="400" t="s">
        <v>19068</v>
      </c>
    </row>
    <row r="9250" spans="1:8">
      <c r="A9250" s="661" t="s">
        <v>19069</v>
      </c>
    </row>
    <row r="9251" spans="1:8">
      <c r="A9251" s="661" t="s">
        <v>19070</v>
      </c>
    </row>
    <row r="9252" spans="1:8">
      <c r="A9252" s="661" t="s">
        <v>19071</v>
      </c>
    </row>
    <row r="9253" spans="1:8">
      <c r="A9253" s="661" t="s">
        <v>19072</v>
      </c>
    </row>
    <row r="9254" spans="1:8">
      <c r="A9254" s="661" t="s">
        <v>19073</v>
      </c>
    </row>
    <row r="9255" spans="1:8">
      <c r="A9255" s="661" t="s">
        <v>19074</v>
      </c>
      <c r="C9255" s="406" t="s">
        <v>19115</v>
      </c>
    </row>
    <row r="9256" spans="1:8">
      <c r="A9256" s="661" t="s">
        <v>19075</v>
      </c>
      <c r="D9256" s="406" t="s">
        <v>19077</v>
      </c>
      <c r="F9256" s="400" t="s">
        <v>19078</v>
      </c>
      <c r="H9256" s="400" t="s">
        <v>19076</v>
      </c>
    </row>
    <row r="9257" spans="1:8">
      <c r="A9257" s="661" t="s">
        <v>19079</v>
      </c>
      <c r="D9257" s="406" t="s">
        <v>19081</v>
      </c>
    </row>
    <row r="9258" spans="1:8">
      <c r="D9258" s="406" t="s">
        <v>19083</v>
      </c>
    </row>
    <row r="9259" spans="1:8">
      <c r="A9259" s="661" t="s">
        <v>22393</v>
      </c>
    </row>
    <row r="9260" spans="1:8">
      <c r="A9260" s="661" t="s">
        <v>22394</v>
      </c>
    </row>
    <row r="9261" spans="1:8">
      <c r="A9261" s="661" t="s">
        <v>22395</v>
      </c>
    </row>
    <row r="9262" spans="1:8">
      <c r="A9262" s="661" t="s">
        <v>22396</v>
      </c>
    </row>
  </sheetData>
  <autoFilter ref="A3:E4929"/>
  <pageMargins left="0.78740157499999996" right="0.78740157499999996" top="0.984251969" bottom="0.984251969"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dimension ref="A1:O16667"/>
  <sheetViews>
    <sheetView topLeftCell="A15765" zoomScaleNormal="100" workbookViewId="0">
      <selection activeCell="A13987" sqref="A13987"/>
    </sheetView>
  </sheetViews>
  <sheetFormatPr defaultColWidth="11.42578125" defaultRowHeight="12.75"/>
  <cols>
    <col min="1" max="1" width="13.5703125" style="712" customWidth="1"/>
    <col min="2" max="2" width="70.5703125" style="623" customWidth="1"/>
    <col min="3" max="3" width="9.28515625" style="623" customWidth="1"/>
    <col min="4" max="4" width="11.28515625" style="624" customWidth="1"/>
    <col min="5" max="5" width="19.5703125" style="625" customWidth="1"/>
    <col min="6" max="6" width="11.42578125" style="407"/>
    <col min="7" max="16384" width="11.42578125" style="408"/>
  </cols>
  <sheetData>
    <row r="1" spans="1:10">
      <c r="A1" s="702" t="s">
        <v>22397</v>
      </c>
      <c r="F1" s="407" t="s">
        <v>4353</v>
      </c>
      <c r="G1" s="408" t="s">
        <v>4353</v>
      </c>
    </row>
    <row r="2" spans="1:10">
      <c r="A2" s="703" t="s">
        <v>4354</v>
      </c>
      <c r="B2" s="626"/>
      <c r="C2" s="626"/>
      <c r="D2" s="627"/>
    </row>
    <row r="3" spans="1:10" ht="12">
      <c r="A3" s="704" t="s">
        <v>91</v>
      </c>
      <c r="B3" s="628" t="s">
        <v>4355</v>
      </c>
      <c r="C3" s="629" t="s">
        <v>92</v>
      </c>
      <c r="D3" s="629" t="s">
        <v>4356</v>
      </c>
      <c r="E3" s="629" t="s">
        <v>4357</v>
      </c>
      <c r="F3" s="407" t="s">
        <v>4353</v>
      </c>
      <c r="G3" s="408" t="s">
        <v>4353</v>
      </c>
    </row>
    <row r="4" spans="1:10" ht="12">
      <c r="A4" s="705" t="s">
        <v>22398</v>
      </c>
      <c r="B4" s="630" t="s">
        <v>22399</v>
      </c>
      <c r="C4" s="631"/>
      <c r="D4" s="631"/>
      <c r="E4" s="632"/>
    </row>
    <row r="5" spans="1:10" ht="12">
      <c r="A5" s="706">
        <v>45</v>
      </c>
      <c r="B5" s="633" t="s">
        <v>22400</v>
      </c>
      <c r="C5" s="634"/>
      <c r="D5" s="634"/>
      <c r="E5" s="635"/>
    </row>
    <row r="6" spans="1:10" ht="12">
      <c r="A6" s="707">
        <v>73887</v>
      </c>
      <c r="B6" s="636" t="s">
        <v>22401</v>
      </c>
      <c r="C6" s="637"/>
      <c r="D6" s="637"/>
      <c r="E6" s="638"/>
      <c r="F6" s="407" t="s">
        <v>4353</v>
      </c>
      <c r="G6" s="408" t="s">
        <v>4353</v>
      </c>
      <c r="H6" s="408" t="s">
        <v>4353</v>
      </c>
    </row>
    <row r="7" spans="1:10" ht="24">
      <c r="A7" s="708" t="s">
        <v>4358</v>
      </c>
      <c r="B7" s="639" t="s">
        <v>22402</v>
      </c>
      <c r="C7" s="640" t="s">
        <v>121</v>
      </c>
      <c r="D7" s="641" t="s">
        <v>18987</v>
      </c>
      <c r="E7" s="642">
        <v>2.59</v>
      </c>
      <c r="F7" s="407" t="s">
        <v>4353</v>
      </c>
      <c r="G7" s="408" t="s">
        <v>4353</v>
      </c>
      <c r="H7" s="408" t="s">
        <v>4353</v>
      </c>
      <c r="I7" s="408" t="s">
        <v>4353</v>
      </c>
      <c r="J7" s="408" t="s">
        <v>4353</v>
      </c>
    </row>
    <row r="8" spans="1:10" ht="12">
      <c r="A8" s="708" t="s">
        <v>22403</v>
      </c>
      <c r="B8" s="639" t="s">
        <v>22404</v>
      </c>
      <c r="C8" s="640"/>
      <c r="D8" s="641"/>
      <c r="E8" s="642"/>
      <c r="F8" s="407" t="s">
        <v>4353</v>
      </c>
      <c r="G8" s="408" t="s">
        <v>4353</v>
      </c>
      <c r="H8" s="408" t="s">
        <v>4353</v>
      </c>
      <c r="I8" s="408" t="s">
        <v>4353</v>
      </c>
      <c r="J8" s="408" t="s">
        <v>4353</v>
      </c>
    </row>
    <row r="9" spans="1:10" ht="24">
      <c r="A9" s="708" t="s">
        <v>4359</v>
      </c>
      <c r="B9" s="639" t="s">
        <v>22402</v>
      </c>
      <c r="C9" s="640" t="s">
        <v>121</v>
      </c>
      <c r="D9" s="641" t="s">
        <v>18987</v>
      </c>
      <c r="E9" s="642">
        <v>3.1</v>
      </c>
      <c r="F9" s="407" t="s">
        <v>4353</v>
      </c>
      <c r="G9" s="408" t="s">
        <v>4353</v>
      </c>
      <c r="H9" s="408" t="s">
        <v>4353</v>
      </c>
      <c r="I9" s="408" t="s">
        <v>4353</v>
      </c>
      <c r="J9" s="408" t="s">
        <v>4353</v>
      </c>
    </row>
    <row r="10" spans="1:10" ht="12">
      <c r="A10" s="708" t="s">
        <v>22405</v>
      </c>
      <c r="B10" s="639" t="s">
        <v>22406</v>
      </c>
      <c r="C10" s="640"/>
      <c r="D10" s="641"/>
      <c r="E10" s="642"/>
      <c r="F10" s="407" t="s">
        <v>4353</v>
      </c>
      <c r="G10" s="408" t="s">
        <v>4353</v>
      </c>
      <c r="H10" s="408" t="s">
        <v>4353</v>
      </c>
      <c r="I10" s="408" t="s">
        <v>4353</v>
      </c>
      <c r="J10" s="408" t="s">
        <v>4353</v>
      </c>
    </row>
    <row r="11" spans="1:10" ht="24">
      <c r="A11" s="708" t="s">
        <v>4360</v>
      </c>
      <c r="B11" s="639" t="s">
        <v>22402</v>
      </c>
      <c r="C11" s="640" t="s">
        <v>121</v>
      </c>
      <c r="D11" s="641" t="s">
        <v>18987</v>
      </c>
      <c r="E11" s="642">
        <v>5.26</v>
      </c>
      <c r="F11" s="407" t="s">
        <v>4353</v>
      </c>
      <c r="G11" s="408" t="s">
        <v>4353</v>
      </c>
      <c r="H11" s="408" t="s">
        <v>4353</v>
      </c>
      <c r="I11" s="408" t="s">
        <v>4353</v>
      </c>
      <c r="J11" s="408" t="s">
        <v>4353</v>
      </c>
    </row>
    <row r="12" spans="1:10" ht="12">
      <c r="A12" s="708" t="s">
        <v>22407</v>
      </c>
      <c r="B12" s="639" t="e">
        <v>#NAME?</v>
      </c>
      <c r="C12" s="640"/>
      <c r="D12" s="641"/>
      <c r="E12" s="642"/>
      <c r="F12" s="407" t="s">
        <v>4353</v>
      </c>
      <c r="G12" s="408" t="s">
        <v>4353</v>
      </c>
      <c r="H12" s="408" t="s">
        <v>4353</v>
      </c>
      <c r="I12" s="408" t="s">
        <v>4353</v>
      </c>
      <c r="J12" s="408" t="s">
        <v>4353</v>
      </c>
    </row>
    <row r="13" spans="1:10" ht="24">
      <c r="A13" s="708" t="s">
        <v>4361</v>
      </c>
      <c r="B13" s="639" t="s">
        <v>22402</v>
      </c>
      <c r="C13" s="640" t="s">
        <v>121</v>
      </c>
      <c r="D13" s="641" t="s">
        <v>18987</v>
      </c>
      <c r="E13" s="642">
        <v>6.73</v>
      </c>
      <c r="F13" s="407" t="s">
        <v>4353</v>
      </c>
      <c r="G13" s="408" t="s">
        <v>4353</v>
      </c>
      <c r="H13" s="408" t="s">
        <v>4353</v>
      </c>
      <c r="I13" s="408" t="s">
        <v>4353</v>
      </c>
      <c r="J13" s="408" t="s">
        <v>4353</v>
      </c>
    </row>
    <row r="14" spans="1:10" ht="12">
      <c r="A14" s="708" t="s">
        <v>22408</v>
      </c>
      <c r="B14" s="639" t="e">
        <v>#NAME?</v>
      </c>
      <c r="C14" s="640"/>
      <c r="D14" s="641"/>
      <c r="E14" s="642"/>
      <c r="F14" s="407" t="s">
        <v>4353</v>
      </c>
      <c r="G14" s="408" t="s">
        <v>4353</v>
      </c>
      <c r="H14" s="408" t="s">
        <v>4353</v>
      </c>
      <c r="I14" s="408" t="s">
        <v>4353</v>
      </c>
      <c r="J14" s="408" t="s">
        <v>4353</v>
      </c>
    </row>
    <row r="15" spans="1:10" ht="24">
      <c r="A15" s="708" t="s">
        <v>4362</v>
      </c>
      <c r="B15" s="639" t="s">
        <v>22402</v>
      </c>
      <c r="C15" s="640" t="s">
        <v>121</v>
      </c>
      <c r="D15" s="641" t="s">
        <v>18987</v>
      </c>
      <c r="E15" s="642">
        <v>8.1199999999999992</v>
      </c>
      <c r="F15" s="407" t="s">
        <v>4353</v>
      </c>
      <c r="G15" s="408" t="s">
        <v>4353</v>
      </c>
      <c r="H15" s="408" t="s">
        <v>4353</v>
      </c>
      <c r="I15" s="408" t="s">
        <v>4353</v>
      </c>
      <c r="J15" s="408" t="s">
        <v>4353</v>
      </c>
    </row>
    <row r="16" spans="1:10" ht="12">
      <c r="A16" s="708" t="s">
        <v>22409</v>
      </c>
      <c r="B16" s="639" t="s">
        <v>22404</v>
      </c>
      <c r="C16" s="640"/>
      <c r="D16" s="641"/>
      <c r="E16" s="642"/>
      <c r="F16" s="407" t="s">
        <v>4353</v>
      </c>
      <c r="G16" s="408" t="s">
        <v>4353</v>
      </c>
      <c r="H16" s="408" t="s">
        <v>4353</v>
      </c>
      <c r="I16" s="408" t="s">
        <v>4353</v>
      </c>
      <c r="J16" s="408" t="s">
        <v>4353</v>
      </c>
    </row>
    <row r="17" spans="1:13" ht="24">
      <c r="A17" s="708" t="s">
        <v>4363</v>
      </c>
      <c r="B17" s="639" t="s">
        <v>22402</v>
      </c>
      <c r="C17" s="640" t="s">
        <v>121</v>
      </c>
      <c r="D17" s="641" t="s">
        <v>18987</v>
      </c>
      <c r="E17" s="642">
        <v>9.18</v>
      </c>
      <c r="F17" s="407" t="s">
        <v>4353</v>
      </c>
      <c r="G17" s="408" t="s">
        <v>4353</v>
      </c>
      <c r="H17" s="408" t="s">
        <v>4353</v>
      </c>
      <c r="I17" s="408" t="s">
        <v>4353</v>
      </c>
      <c r="J17" s="408" t="s">
        <v>4353</v>
      </c>
    </row>
    <row r="18" spans="1:13" ht="12">
      <c r="A18" s="708" t="s">
        <v>22410</v>
      </c>
      <c r="B18" s="639" t="e">
        <v>#NAME?</v>
      </c>
      <c r="C18" s="640"/>
      <c r="D18" s="641"/>
      <c r="E18" s="642"/>
      <c r="F18" s="407" t="s">
        <v>4353</v>
      </c>
      <c r="G18" s="408" t="s">
        <v>4353</v>
      </c>
      <c r="H18" s="408" t="s">
        <v>4353</v>
      </c>
      <c r="I18" s="408" t="s">
        <v>4353</v>
      </c>
      <c r="J18" s="408" t="s">
        <v>4353</v>
      </c>
    </row>
    <row r="19" spans="1:13" ht="24">
      <c r="A19" s="708" t="s">
        <v>4364</v>
      </c>
      <c r="B19" s="639" t="s">
        <v>22402</v>
      </c>
      <c r="C19" s="640" t="s">
        <v>121</v>
      </c>
      <c r="D19" s="641" t="s">
        <v>18987</v>
      </c>
      <c r="E19" s="642">
        <v>10.7</v>
      </c>
      <c r="F19" s="407" t="s">
        <v>4353</v>
      </c>
      <c r="G19" s="408" t="s">
        <v>4353</v>
      </c>
      <c r="H19" s="408" t="s">
        <v>4353</v>
      </c>
      <c r="I19" s="408" t="s">
        <v>4353</v>
      </c>
      <c r="J19" s="408" t="s">
        <v>4353</v>
      </c>
    </row>
    <row r="20" spans="1:13" ht="12">
      <c r="A20" s="708" t="s">
        <v>22411</v>
      </c>
      <c r="B20" s="639" t="s">
        <v>22404</v>
      </c>
      <c r="C20" s="640"/>
      <c r="D20" s="641"/>
      <c r="E20" s="642"/>
      <c r="F20" s="407" t="s">
        <v>4353</v>
      </c>
      <c r="G20" s="408" t="s">
        <v>4353</v>
      </c>
      <c r="H20" s="408" t="s">
        <v>4353</v>
      </c>
      <c r="I20" s="408" t="s">
        <v>4353</v>
      </c>
      <c r="J20" s="408" t="s">
        <v>4353</v>
      </c>
    </row>
    <row r="21" spans="1:13" ht="24">
      <c r="A21" s="708" t="s">
        <v>4365</v>
      </c>
      <c r="B21" s="639" t="s">
        <v>22402</v>
      </c>
      <c r="C21" s="640" t="s">
        <v>121</v>
      </c>
      <c r="D21" s="641" t="s">
        <v>18987</v>
      </c>
      <c r="E21" s="642">
        <v>11.81</v>
      </c>
      <c r="F21" s="407" t="s">
        <v>4353</v>
      </c>
      <c r="G21" s="408" t="s">
        <v>4353</v>
      </c>
      <c r="H21" s="408" t="s">
        <v>4353</v>
      </c>
      <c r="I21" s="408" t="s">
        <v>4353</v>
      </c>
      <c r="J21" s="408" t="s">
        <v>4353</v>
      </c>
    </row>
    <row r="22" spans="1:13" ht="12">
      <c r="A22" s="708" t="s">
        <v>22412</v>
      </c>
      <c r="B22" s="639" t="s">
        <v>22404</v>
      </c>
      <c r="C22" s="640"/>
      <c r="D22" s="641"/>
      <c r="E22" s="642"/>
      <c r="F22" s="407" t="s">
        <v>4353</v>
      </c>
      <c r="G22" s="408" t="s">
        <v>4353</v>
      </c>
      <c r="H22" s="408" t="s">
        <v>4353</v>
      </c>
      <c r="I22" s="408" t="s">
        <v>4353</v>
      </c>
      <c r="J22" s="408" t="s">
        <v>4353</v>
      </c>
    </row>
    <row r="23" spans="1:13" ht="24">
      <c r="A23" s="708" t="s">
        <v>4366</v>
      </c>
      <c r="B23" s="639" t="s">
        <v>22402</v>
      </c>
      <c r="C23" s="640" t="s">
        <v>121</v>
      </c>
      <c r="D23" s="641" t="s">
        <v>18987</v>
      </c>
      <c r="E23" s="642">
        <v>13.77</v>
      </c>
      <c r="F23" s="407" t="s">
        <v>4353</v>
      </c>
      <c r="G23" s="408" t="s">
        <v>4353</v>
      </c>
      <c r="H23" s="408" t="s">
        <v>4353</v>
      </c>
      <c r="I23" s="408" t="s">
        <v>4353</v>
      </c>
      <c r="J23" s="408" t="s">
        <v>4353</v>
      </c>
    </row>
    <row r="24" spans="1:13" ht="12">
      <c r="A24" s="707" t="s">
        <v>22413</v>
      </c>
      <c r="B24" s="636" t="s">
        <v>22404</v>
      </c>
      <c r="C24" s="637"/>
      <c r="D24" s="637"/>
      <c r="E24" s="638"/>
    </row>
    <row r="25" spans="1:13" ht="24">
      <c r="A25" s="708" t="s">
        <v>4367</v>
      </c>
      <c r="B25" s="639" t="s">
        <v>22402</v>
      </c>
      <c r="C25" s="640" t="s">
        <v>121</v>
      </c>
      <c r="D25" s="641" t="s">
        <v>18987</v>
      </c>
      <c r="E25" s="642">
        <v>15.22</v>
      </c>
      <c r="F25" s="407" t="s">
        <v>4353</v>
      </c>
      <c r="G25" s="408" t="s">
        <v>4353</v>
      </c>
      <c r="H25" s="408" t="s">
        <v>4353</v>
      </c>
      <c r="I25" s="408" t="s">
        <v>4353</v>
      </c>
      <c r="J25" s="408" t="s">
        <v>4353</v>
      </c>
      <c r="K25" s="408" t="s">
        <v>4353</v>
      </c>
    </row>
    <row r="26" spans="1:13" ht="12">
      <c r="A26" s="708" t="s">
        <v>22414</v>
      </c>
      <c r="B26" s="639" t="s">
        <v>22404</v>
      </c>
      <c r="C26" s="640"/>
      <c r="D26" s="641"/>
      <c r="E26" s="642"/>
      <c r="F26" s="407" t="s">
        <v>4353</v>
      </c>
      <c r="G26" s="408" t="s">
        <v>4353</v>
      </c>
      <c r="H26" s="408" t="s">
        <v>4353</v>
      </c>
      <c r="I26" s="408" t="s">
        <v>4353</v>
      </c>
      <c r="J26" s="408" t="s">
        <v>4353</v>
      </c>
    </row>
    <row r="27" spans="1:13" ht="24">
      <c r="A27" s="706" t="s">
        <v>4368</v>
      </c>
      <c r="B27" s="633" t="s">
        <v>22402</v>
      </c>
      <c r="C27" s="634" t="s">
        <v>121</v>
      </c>
      <c r="D27" s="634" t="s">
        <v>18987</v>
      </c>
      <c r="E27" s="635">
        <v>18.350000000000001</v>
      </c>
      <c r="F27" s="407" t="s">
        <v>4353</v>
      </c>
      <c r="G27" s="408" t="s">
        <v>4353</v>
      </c>
      <c r="H27" s="408" t="s">
        <v>4353</v>
      </c>
      <c r="I27" s="408" t="s">
        <v>4353</v>
      </c>
    </row>
    <row r="28" spans="1:13" ht="12">
      <c r="A28" s="707" t="s">
        <v>22415</v>
      </c>
      <c r="B28" s="636" t="s">
        <v>22404</v>
      </c>
      <c r="C28" s="637"/>
      <c r="D28" s="637"/>
      <c r="E28" s="638"/>
      <c r="F28" s="407" t="s">
        <v>4353</v>
      </c>
      <c r="G28" s="408" t="s">
        <v>4353</v>
      </c>
      <c r="H28" s="408" t="s">
        <v>4353</v>
      </c>
      <c r="I28" s="408" t="s">
        <v>4353</v>
      </c>
      <c r="J28" s="408" t="s">
        <v>4353</v>
      </c>
      <c r="K28" s="408" t="s">
        <v>4353</v>
      </c>
      <c r="L28" s="408" t="s">
        <v>4353</v>
      </c>
      <c r="M28" s="408" t="s">
        <v>4353</v>
      </c>
    </row>
    <row r="29" spans="1:13" ht="24">
      <c r="A29" s="708" t="s">
        <v>4369</v>
      </c>
      <c r="B29" s="639" t="s">
        <v>22402</v>
      </c>
      <c r="C29" s="640" t="s">
        <v>121</v>
      </c>
      <c r="D29" s="641" t="s">
        <v>18987</v>
      </c>
      <c r="E29" s="642">
        <v>23.1</v>
      </c>
      <c r="F29" s="407" t="s">
        <v>4353</v>
      </c>
      <c r="G29" s="408" t="s">
        <v>4353</v>
      </c>
      <c r="H29" s="408" t="s">
        <v>4353</v>
      </c>
      <c r="I29" s="408" t="s">
        <v>4353</v>
      </c>
      <c r="J29" s="408" t="s">
        <v>4353</v>
      </c>
      <c r="K29" s="408" t="s">
        <v>4353</v>
      </c>
      <c r="L29" s="408" t="s">
        <v>4353</v>
      </c>
      <c r="M29" s="408" t="s">
        <v>4353</v>
      </c>
    </row>
    <row r="30" spans="1:13" ht="12">
      <c r="A30" s="708" t="s">
        <v>22416</v>
      </c>
      <c r="B30" s="639" t="s">
        <v>22404</v>
      </c>
      <c r="C30" s="640"/>
      <c r="D30" s="641"/>
      <c r="E30" s="642"/>
      <c r="F30" s="407" t="s">
        <v>4353</v>
      </c>
      <c r="G30" s="408" t="s">
        <v>4353</v>
      </c>
      <c r="H30" s="408" t="s">
        <v>4353</v>
      </c>
      <c r="I30" s="408" t="s">
        <v>4353</v>
      </c>
      <c r="J30" s="408" t="s">
        <v>4353</v>
      </c>
      <c r="K30" s="408" t="s">
        <v>4353</v>
      </c>
      <c r="L30" s="408" t="s">
        <v>4353</v>
      </c>
      <c r="M30" s="408" t="s">
        <v>4353</v>
      </c>
    </row>
    <row r="31" spans="1:13" ht="24">
      <c r="A31" s="708" t="s">
        <v>4370</v>
      </c>
      <c r="B31" s="639" t="s">
        <v>22402</v>
      </c>
      <c r="C31" s="640" t="s">
        <v>121</v>
      </c>
      <c r="D31" s="641" t="s">
        <v>18987</v>
      </c>
      <c r="E31" s="642">
        <v>26.57</v>
      </c>
      <c r="F31" s="407" t="s">
        <v>4353</v>
      </c>
      <c r="G31" s="408" t="s">
        <v>4353</v>
      </c>
      <c r="H31" s="408" t="s">
        <v>4353</v>
      </c>
      <c r="I31" s="408" t="s">
        <v>4353</v>
      </c>
      <c r="J31" s="408" t="s">
        <v>4353</v>
      </c>
      <c r="K31" s="408" t="s">
        <v>4353</v>
      </c>
      <c r="L31" s="408" t="s">
        <v>4353</v>
      </c>
      <c r="M31" s="408" t="s">
        <v>4353</v>
      </c>
    </row>
    <row r="32" spans="1:13" ht="12">
      <c r="A32" s="708" t="s">
        <v>22438</v>
      </c>
      <c r="B32" s="639" t="s">
        <v>22439</v>
      </c>
      <c r="C32" s="640"/>
      <c r="D32" s="641"/>
      <c r="E32" s="642"/>
      <c r="F32" s="407" t="s">
        <v>4353</v>
      </c>
      <c r="G32" s="408" t="s">
        <v>4353</v>
      </c>
      <c r="H32" s="408" t="s">
        <v>4353</v>
      </c>
      <c r="I32" s="408" t="s">
        <v>4353</v>
      </c>
      <c r="J32" s="408" t="s">
        <v>4353</v>
      </c>
      <c r="K32" s="408" t="s">
        <v>4353</v>
      </c>
      <c r="L32" s="408" t="s">
        <v>4353</v>
      </c>
      <c r="M32" s="408" t="s">
        <v>4353</v>
      </c>
    </row>
    <row r="33" spans="1:13" ht="24">
      <c r="A33" s="708" t="s">
        <v>4371</v>
      </c>
      <c r="B33" s="639" t="s">
        <v>22402</v>
      </c>
      <c r="C33" s="640" t="s">
        <v>121</v>
      </c>
      <c r="D33" s="641" t="s">
        <v>18987</v>
      </c>
      <c r="E33" s="642">
        <v>30.96</v>
      </c>
      <c r="F33" s="407" t="s">
        <v>4353</v>
      </c>
      <c r="G33" s="408" t="s">
        <v>4353</v>
      </c>
      <c r="H33" s="408" t="s">
        <v>4353</v>
      </c>
      <c r="I33" s="408" t="s">
        <v>4353</v>
      </c>
      <c r="J33" s="408" t="s">
        <v>4353</v>
      </c>
      <c r="K33" s="408" t="s">
        <v>4353</v>
      </c>
      <c r="L33" s="408" t="s">
        <v>4353</v>
      </c>
      <c r="M33" s="408" t="s">
        <v>4353</v>
      </c>
    </row>
    <row r="34" spans="1:13" ht="12">
      <c r="A34" s="708" t="s">
        <v>22440</v>
      </c>
      <c r="B34" s="639" t="s">
        <v>22404</v>
      </c>
      <c r="C34" s="640"/>
      <c r="D34" s="641"/>
      <c r="E34" s="642"/>
      <c r="F34" s="407" t="s">
        <v>4353</v>
      </c>
      <c r="G34" s="408" t="s">
        <v>4353</v>
      </c>
      <c r="H34" s="408" t="s">
        <v>4353</v>
      </c>
      <c r="I34" s="408" t="s">
        <v>4353</v>
      </c>
      <c r="J34" s="408" t="s">
        <v>4353</v>
      </c>
      <c r="K34" s="408" t="s">
        <v>4353</v>
      </c>
      <c r="L34" s="408" t="s">
        <v>4353</v>
      </c>
      <c r="M34" s="408" t="s">
        <v>4353</v>
      </c>
    </row>
    <row r="35" spans="1:13" ht="24">
      <c r="A35" s="708" t="s">
        <v>4372</v>
      </c>
      <c r="B35" s="639" t="s">
        <v>22402</v>
      </c>
      <c r="C35" s="640" t="s">
        <v>121</v>
      </c>
      <c r="D35" s="641" t="s">
        <v>18987</v>
      </c>
      <c r="E35" s="642">
        <v>33.26</v>
      </c>
      <c r="F35" s="407" t="s">
        <v>4353</v>
      </c>
      <c r="G35" s="408" t="s">
        <v>4353</v>
      </c>
      <c r="H35" s="408" t="s">
        <v>4353</v>
      </c>
      <c r="I35" s="408" t="s">
        <v>4353</v>
      </c>
      <c r="J35" s="408" t="s">
        <v>4353</v>
      </c>
      <c r="K35" s="408" t="s">
        <v>4353</v>
      </c>
      <c r="L35" s="408" t="s">
        <v>4353</v>
      </c>
      <c r="M35" s="408" t="s">
        <v>4353</v>
      </c>
    </row>
    <row r="36" spans="1:13" ht="12">
      <c r="A36" s="708" t="s">
        <v>22405</v>
      </c>
      <c r="B36" s="639" t="s">
        <v>22441</v>
      </c>
      <c r="C36" s="640"/>
      <c r="D36" s="641"/>
      <c r="E36" s="642"/>
      <c r="F36" s="407" t="s">
        <v>4353</v>
      </c>
      <c r="G36" s="408" t="s">
        <v>4353</v>
      </c>
      <c r="H36" s="408" t="s">
        <v>4353</v>
      </c>
      <c r="I36" s="408" t="s">
        <v>4353</v>
      </c>
      <c r="J36" s="408" t="s">
        <v>4353</v>
      </c>
      <c r="K36" s="408" t="s">
        <v>4353</v>
      </c>
      <c r="L36" s="408" t="s">
        <v>4353</v>
      </c>
      <c r="M36" s="408" t="s">
        <v>4353</v>
      </c>
    </row>
    <row r="37" spans="1:13" ht="24">
      <c r="A37" s="708" t="s">
        <v>4373</v>
      </c>
      <c r="B37" s="639" t="s">
        <v>22402</v>
      </c>
      <c r="C37" s="640" t="s">
        <v>121</v>
      </c>
      <c r="D37" s="641" t="s">
        <v>18987</v>
      </c>
      <c r="E37" s="642">
        <v>39.44</v>
      </c>
      <c r="F37" s="407" t="s">
        <v>4353</v>
      </c>
      <c r="G37" s="408" t="s">
        <v>4353</v>
      </c>
      <c r="H37" s="408" t="s">
        <v>4353</v>
      </c>
      <c r="I37" s="408" t="s">
        <v>4353</v>
      </c>
      <c r="J37" s="408" t="s">
        <v>4353</v>
      </c>
      <c r="K37" s="408" t="s">
        <v>4353</v>
      </c>
      <c r="L37" s="408" t="s">
        <v>4353</v>
      </c>
      <c r="M37" s="408" t="s">
        <v>4353</v>
      </c>
    </row>
    <row r="38" spans="1:13" ht="12">
      <c r="A38" s="708" t="s">
        <v>22442</v>
      </c>
      <c r="B38" s="639" t="s">
        <v>22441</v>
      </c>
      <c r="C38" s="640"/>
      <c r="D38" s="641"/>
      <c r="E38" s="642"/>
      <c r="F38" s="407" t="s">
        <v>4353</v>
      </c>
      <c r="G38" s="408" t="s">
        <v>4353</v>
      </c>
      <c r="H38" s="408" t="s">
        <v>4353</v>
      </c>
      <c r="I38" s="408" t="s">
        <v>4353</v>
      </c>
      <c r="J38" s="408" t="s">
        <v>4353</v>
      </c>
      <c r="K38" s="408" t="s">
        <v>4353</v>
      </c>
      <c r="L38" s="408" t="s">
        <v>4353</v>
      </c>
      <c r="M38" s="408" t="s">
        <v>4353</v>
      </c>
    </row>
    <row r="39" spans="1:13" ht="24">
      <c r="A39" s="708" t="s">
        <v>4374</v>
      </c>
      <c r="B39" s="639" t="s">
        <v>22402</v>
      </c>
      <c r="C39" s="640" t="s">
        <v>121</v>
      </c>
      <c r="D39" s="641" t="s">
        <v>18987</v>
      </c>
      <c r="E39" s="642">
        <v>46.53</v>
      </c>
      <c r="F39" s="407" t="s">
        <v>4353</v>
      </c>
      <c r="G39" s="408" t="s">
        <v>4353</v>
      </c>
      <c r="H39" s="408" t="s">
        <v>4353</v>
      </c>
      <c r="I39" s="408" t="s">
        <v>4353</v>
      </c>
      <c r="J39" s="408" t="s">
        <v>4353</v>
      </c>
      <c r="K39" s="408" t="s">
        <v>4353</v>
      </c>
      <c r="L39" s="408" t="s">
        <v>4353</v>
      </c>
      <c r="M39" s="408" t="s">
        <v>4353</v>
      </c>
    </row>
    <row r="40" spans="1:13" ht="12">
      <c r="A40" s="708" t="s">
        <v>22443</v>
      </c>
      <c r="B40" s="639" t="s">
        <v>22441</v>
      </c>
      <c r="C40" s="640"/>
      <c r="D40" s="641"/>
      <c r="E40" s="642"/>
      <c r="F40" s="407" t="s">
        <v>4353</v>
      </c>
      <c r="G40" s="408" t="s">
        <v>4353</v>
      </c>
      <c r="H40" s="408" t="s">
        <v>4353</v>
      </c>
      <c r="I40" s="408" t="s">
        <v>4353</v>
      </c>
      <c r="J40" s="408" t="s">
        <v>4353</v>
      </c>
      <c r="K40" s="408" t="s">
        <v>4353</v>
      </c>
      <c r="L40" s="408" t="s">
        <v>4353</v>
      </c>
      <c r="M40" s="408" t="s">
        <v>4353</v>
      </c>
    </row>
    <row r="41" spans="1:13" ht="12">
      <c r="A41" s="708">
        <v>74213</v>
      </c>
      <c r="B41" s="639" t="s">
        <v>22444</v>
      </c>
      <c r="C41" s="640"/>
      <c r="D41" s="641"/>
      <c r="E41" s="642"/>
      <c r="F41" s="407" t="s">
        <v>4353</v>
      </c>
      <c r="G41" s="408" t="s">
        <v>4353</v>
      </c>
      <c r="H41" s="408" t="s">
        <v>4353</v>
      </c>
      <c r="I41" s="408" t="s">
        <v>4353</v>
      </c>
      <c r="J41" s="408" t="s">
        <v>4353</v>
      </c>
      <c r="K41" s="408" t="s">
        <v>4353</v>
      </c>
      <c r="L41" s="408" t="s">
        <v>4353</v>
      </c>
      <c r="M41" s="408" t="s">
        <v>4353</v>
      </c>
    </row>
    <row r="42" spans="1:13" ht="12">
      <c r="A42" s="708" t="s">
        <v>22445</v>
      </c>
      <c r="B42" s="639" t="s">
        <v>22446</v>
      </c>
      <c r="C42" s="640"/>
      <c r="D42" s="641"/>
      <c r="E42" s="642"/>
      <c r="F42" s="407" t="s">
        <v>4353</v>
      </c>
      <c r="G42" s="408" t="s">
        <v>4353</v>
      </c>
      <c r="H42" s="408" t="s">
        <v>4353</v>
      </c>
      <c r="I42" s="408" t="s">
        <v>4353</v>
      </c>
      <c r="J42" s="408" t="s">
        <v>4353</v>
      </c>
      <c r="K42" s="408" t="s">
        <v>4353</v>
      </c>
      <c r="L42" s="408" t="s">
        <v>4353</v>
      </c>
    </row>
    <row r="43" spans="1:13" ht="12">
      <c r="A43" s="708" t="s">
        <v>22447</v>
      </c>
      <c r="B43" s="639" t="s">
        <v>22448</v>
      </c>
      <c r="C43" s="640"/>
      <c r="D43" s="641"/>
      <c r="E43" s="642"/>
      <c r="F43" s="407" t="s">
        <v>4353</v>
      </c>
      <c r="G43" s="408" t="s">
        <v>4353</v>
      </c>
    </row>
    <row r="44" spans="1:13" ht="12">
      <c r="A44" s="708" t="s">
        <v>22449</v>
      </c>
      <c r="B44" s="639" t="s">
        <v>22450</v>
      </c>
      <c r="C44" s="640"/>
      <c r="D44" s="641"/>
      <c r="E44" s="642"/>
      <c r="F44" s="407" t="s">
        <v>4353</v>
      </c>
      <c r="G44" s="408" t="s">
        <v>4353</v>
      </c>
      <c r="H44" s="408" t="s">
        <v>4353</v>
      </c>
      <c r="I44" s="408" t="s">
        <v>4353</v>
      </c>
      <c r="J44" s="408" t="s">
        <v>4353</v>
      </c>
      <c r="K44" s="409"/>
    </row>
    <row r="45" spans="1:13" ht="12">
      <c r="A45" s="708" t="e">
        <v>#NAME?</v>
      </c>
      <c r="B45" s="639" t="s">
        <v>22451</v>
      </c>
      <c r="C45" s="640"/>
      <c r="D45" s="641"/>
      <c r="E45" s="642"/>
      <c r="F45" s="407" t="s">
        <v>4353</v>
      </c>
      <c r="G45" s="408" t="s">
        <v>4353</v>
      </c>
      <c r="H45" s="408" t="s">
        <v>4353</v>
      </c>
      <c r="I45" s="408" t="s">
        <v>4353</v>
      </c>
      <c r="J45" s="408" t="s">
        <v>4353</v>
      </c>
      <c r="K45" s="408" t="s">
        <v>4353</v>
      </c>
    </row>
    <row r="46" spans="1:13" ht="12">
      <c r="A46" s="708" t="s">
        <v>22452</v>
      </c>
      <c r="B46" s="639"/>
      <c r="C46" s="640"/>
      <c r="D46" s="641"/>
      <c r="E46" s="642"/>
      <c r="F46" s="407" t="s">
        <v>4353</v>
      </c>
      <c r="G46" s="408" t="s">
        <v>4353</v>
      </c>
      <c r="H46" s="408" t="s">
        <v>4353</v>
      </c>
      <c r="I46" s="408" t="s">
        <v>4353</v>
      </c>
      <c r="J46" s="408" t="s">
        <v>4353</v>
      </c>
      <c r="K46" s="408" t="s">
        <v>4353</v>
      </c>
    </row>
    <row r="47" spans="1:13" ht="12">
      <c r="A47" s="708" t="e">
        <v>#NAME?</v>
      </c>
      <c r="B47" s="639" t="s">
        <v>22453</v>
      </c>
      <c r="C47" s="640"/>
      <c r="D47" s="641"/>
      <c r="E47" s="642"/>
      <c r="F47" s="407" t="s">
        <v>4353</v>
      </c>
      <c r="G47" s="408" t="s">
        <v>4353</v>
      </c>
      <c r="H47" s="408" t="s">
        <v>4353</v>
      </c>
      <c r="I47" s="408" t="s">
        <v>4353</v>
      </c>
      <c r="J47" s="408" t="s">
        <v>4353</v>
      </c>
      <c r="K47" s="408" t="s">
        <v>4353</v>
      </c>
    </row>
    <row r="48" spans="1:13" ht="24">
      <c r="A48" s="708" t="s">
        <v>4375</v>
      </c>
      <c r="B48" s="639" t="s">
        <v>22454</v>
      </c>
      <c r="C48" s="640" t="s">
        <v>121</v>
      </c>
      <c r="D48" s="641" t="s">
        <v>18987</v>
      </c>
      <c r="E48" s="642">
        <v>18.559999999999999</v>
      </c>
      <c r="F48" s="407" t="s">
        <v>4353</v>
      </c>
      <c r="G48" s="408" t="s">
        <v>4353</v>
      </c>
      <c r="H48" s="408" t="s">
        <v>4353</v>
      </c>
      <c r="I48" s="408" t="s">
        <v>4353</v>
      </c>
      <c r="J48" s="408" t="s">
        <v>4353</v>
      </c>
      <c r="K48" s="408" t="s">
        <v>4353</v>
      </c>
    </row>
    <row r="49" spans="1:12" ht="12">
      <c r="A49" s="708" t="s">
        <v>22455</v>
      </c>
      <c r="B49" s="639" t="s">
        <v>22456</v>
      </c>
      <c r="C49" s="640"/>
      <c r="D49" s="641"/>
      <c r="E49" s="642"/>
      <c r="F49" s="407" t="s">
        <v>4353</v>
      </c>
      <c r="G49" s="408" t="s">
        <v>4353</v>
      </c>
      <c r="H49" s="408" t="s">
        <v>4353</v>
      </c>
      <c r="I49" s="408" t="s">
        <v>4353</v>
      </c>
      <c r="J49" s="408" t="s">
        <v>4353</v>
      </c>
      <c r="K49" s="408" t="s">
        <v>4353</v>
      </c>
    </row>
    <row r="50" spans="1:12" ht="12">
      <c r="A50" s="708" t="s">
        <v>22457</v>
      </c>
      <c r="B50" s="639" t="s">
        <v>22458</v>
      </c>
      <c r="C50" s="640"/>
      <c r="D50" s="641"/>
      <c r="E50" s="642"/>
      <c r="F50" s="407" t="s">
        <v>4353</v>
      </c>
      <c r="G50" s="408" t="s">
        <v>4353</v>
      </c>
      <c r="H50" s="408" t="s">
        <v>4353</v>
      </c>
    </row>
    <row r="51" spans="1:12" ht="12">
      <c r="A51" s="708" t="s">
        <v>22459</v>
      </c>
      <c r="B51" s="639" t="s">
        <v>22460</v>
      </c>
      <c r="C51" s="640"/>
      <c r="D51" s="641"/>
      <c r="E51" s="642"/>
      <c r="F51" s="407" t="s">
        <v>4353</v>
      </c>
      <c r="G51" s="408" t="s">
        <v>4353</v>
      </c>
    </row>
    <row r="52" spans="1:12" ht="24">
      <c r="A52" s="708">
        <v>83655</v>
      </c>
      <c r="B52" s="639" t="s">
        <v>22461</v>
      </c>
      <c r="C52" s="640" t="s">
        <v>121</v>
      </c>
      <c r="D52" s="641" t="s">
        <v>18987</v>
      </c>
      <c r="E52" s="642">
        <v>2.8</v>
      </c>
      <c r="F52" s="407" t="s">
        <v>4353</v>
      </c>
      <c r="G52" s="408" t="s">
        <v>4353</v>
      </c>
      <c r="H52" s="408" t="s">
        <v>4353</v>
      </c>
      <c r="I52" s="408" t="s">
        <v>4353</v>
      </c>
      <c r="J52" s="408" t="s">
        <v>4353</v>
      </c>
      <c r="K52" s="408" t="s">
        <v>4353</v>
      </c>
    </row>
    <row r="53" spans="1:12" ht="12">
      <c r="A53" s="708" t="s">
        <v>22462</v>
      </c>
      <c r="B53" s="639" t="s">
        <v>22463</v>
      </c>
      <c r="C53" s="640"/>
      <c r="D53" s="641"/>
      <c r="E53" s="642"/>
      <c r="F53" s="407" t="s">
        <v>4353</v>
      </c>
      <c r="G53" s="408" t="s">
        <v>4353</v>
      </c>
      <c r="H53" s="408" t="s">
        <v>4353</v>
      </c>
      <c r="I53" s="408" t="s">
        <v>4353</v>
      </c>
      <c r="J53" s="408" t="s">
        <v>4353</v>
      </c>
      <c r="K53" s="408" t="s">
        <v>4353</v>
      </c>
    </row>
    <row r="54" spans="1:12" ht="12">
      <c r="A54" s="708">
        <v>48</v>
      </c>
      <c r="B54" s="639" t="s">
        <v>22464</v>
      </c>
      <c r="C54" s="640"/>
      <c r="D54" s="641"/>
      <c r="E54" s="642"/>
      <c r="F54" s="407" t="s">
        <v>4353</v>
      </c>
      <c r="G54" s="408" t="s">
        <v>4353</v>
      </c>
      <c r="H54" s="408" t="s">
        <v>4353</v>
      </c>
      <c r="I54" s="408" t="s">
        <v>4353</v>
      </c>
      <c r="J54" s="408" t="s">
        <v>4353</v>
      </c>
      <c r="K54" s="408" t="s">
        <v>4353</v>
      </c>
    </row>
    <row r="55" spans="1:12" ht="12">
      <c r="A55" s="708">
        <v>73888</v>
      </c>
      <c r="B55" s="639" t="s">
        <v>22465</v>
      </c>
      <c r="C55" s="640"/>
      <c r="D55" s="641"/>
      <c r="E55" s="642"/>
      <c r="F55" s="407" t="s">
        <v>4353</v>
      </c>
      <c r="G55" s="408" t="s">
        <v>4353</v>
      </c>
      <c r="H55" s="408" t="s">
        <v>4353</v>
      </c>
      <c r="I55" s="408" t="s">
        <v>4353</v>
      </c>
      <c r="J55" s="408" t="s">
        <v>4353</v>
      </c>
      <c r="K55" s="408" t="s">
        <v>4353</v>
      </c>
    </row>
    <row r="56" spans="1:12" ht="24">
      <c r="A56" s="708" t="s">
        <v>4376</v>
      </c>
      <c r="B56" s="639" t="s">
        <v>22466</v>
      </c>
      <c r="C56" s="640" t="s">
        <v>121</v>
      </c>
      <c r="D56" s="641" t="s">
        <v>18987</v>
      </c>
      <c r="E56" s="642">
        <v>1.28</v>
      </c>
      <c r="F56" s="407" t="s">
        <v>4353</v>
      </c>
      <c r="G56" s="408" t="s">
        <v>4353</v>
      </c>
      <c r="H56" s="408" t="s">
        <v>4353</v>
      </c>
      <c r="I56" s="408" t="s">
        <v>4353</v>
      </c>
      <c r="J56" s="408" t="s">
        <v>4353</v>
      </c>
      <c r="K56" s="408" t="s">
        <v>4353</v>
      </c>
    </row>
    <row r="57" spans="1:12" ht="12">
      <c r="A57" s="708" t="s">
        <v>22467</v>
      </c>
      <c r="B57" s="639" t="s">
        <v>22468</v>
      </c>
      <c r="C57" s="640"/>
      <c r="D57" s="641"/>
      <c r="E57" s="642"/>
      <c r="F57" s="407" t="s">
        <v>4353</v>
      </c>
      <c r="G57" s="408" t="s">
        <v>4353</v>
      </c>
      <c r="H57" s="408" t="s">
        <v>4353</v>
      </c>
    </row>
    <row r="58" spans="1:12" ht="24">
      <c r="A58" s="708" t="s">
        <v>4377</v>
      </c>
      <c r="B58" s="639" t="s">
        <v>22469</v>
      </c>
      <c r="C58" s="640" t="s">
        <v>121</v>
      </c>
      <c r="D58" s="641" t="s">
        <v>18987</v>
      </c>
      <c r="E58" s="642">
        <v>1.7</v>
      </c>
      <c r="F58" s="407" t="s">
        <v>4353</v>
      </c>
      <c r="G58" s="408" t="s">
        <v>4353</v>
      </c>
      <c r="H58" s="408" t="s">
        <v>4353</v>
      </c>
      <c r="I58" s="408" t="s">
        <v>4353</v>
      </c>
      <c r="J58" s="408" t="s">
        <v>4353</v>
      </c>
      <c r="K58" s="408" t="s">
        <v>4353</v>
      </c>
    </row>
    <row r="59" spans="1:12" ht="12">
      <c r="A59" s="708" t="s">
        <v>22467</v>
      </c>
      <c r="B59" s="639" t="s">
        <v>22468</v>
      </c>
      <c r="C59" s="640"/>
      <c r="D59" s="641"/>
      <c r="E59" s="642"/>
      <c r="F59" s="407" t="s">
        <v>4353</v>
      </c>
      <c r="G59" s="408" t="s">
        <v>4353</v>
      </c>
      <c r="H59" s="408" t="s">
        <v>4353</v>
      </c>
      <c r="I59" s="408" t="s">
        <v>4353</v>
      </c>
      <c r="J59" s="408" t="s">
        <v>4353</v>
      </c>
      <c r="K59" s="408" t="s">
        <v>4353</v>
      </c>
      <c r="L59" s="408" t="s">
        <v>4353</v>
      </c>
    </row>
    <row r="60" spans="1:12" ht="24">
      <c r="A60" s="708" t="s">
        <v>4378</v>
      </c>
      <c r="B60" s="639" t="s">
        <v>22470</v>
      </c>
      <c r="C60" s="640" t="s">
        <v>121</v>
      </c>
      <c r="D60" s="641" t="s">
        <v>18987</v>
      </c>
      <c r="E60" s="642">
        <v>2.13</v>
      </c>
      <c r="F60" s="407" t="s">
        <v>4353</v>
      </c>
      <c r="G60" s="408" t="s">
        <v>4353</v>
      </c>
      <c r="H60" s="408" t="s">
        <v>4353</v>
      </c>
      <c r="I60" s="408" t="s">
        <v>4353</v>
      </c>
      <c r="J60" s="408" t="s">
        <v>4353</v>
      </c>
    </row>
    <row r="61" spans="1:12" ht="12">
      <c r="A61" s="708" t="s">
        <v>22467</v>
      </c>
      <c r="B61" s="639" t="s">
        <v>22468</v>
      </c>
      <c r="C61" s="640"/>
      <c r="D61" s="641"/>
      <c r="E61" s="642"/>
      <c r="F61" s="407" t="s">
        <v>4353</v>
      </c>
      <c r="G61" s="408" t="s">
        <v>4353</v>
      </c>
      <c r="H61" s="408" t="s">
        <v>4353</v>
      </c>
      <c r="I61" s="408" t="s">
        <v>4353</v>
      </c>
      <c r="J61" s="408" t="s">
        <v>4353</v>
      </c>
    </row>
    <row r="62" spans="1:12" ht="24">
      <c r="A62" s="708" t="s">
        <v>4379</v>
      </c>
      <c r="B62" s="639" t="s">
        <v>22471</v>
      </c>
      <c r="C62" s="640" t="s">
        <v>121</v>
      </c>
      <c r="D62" s="641" t="s">
        <v>18987</v>
      </c>
      <c r="E62" s="642">
        <v>2.56</v>
      </c>
      <c r="F62" s="407" t="s">
        <v>4353</v>
      </c>
      <c r="G62" s="408" t="s">
        <v>4353</v>
      </c>
      <c r="H62" s="408" t="s">
        <v>4353</v>
      </c>
      <c r="I62" s="408" t="s">
        <v>4353</v>
      </c>
      <c r="J62" s="408" t="s">
        <v>4353</v>
      </c>
    </row>
    <row r="63" spans="1:12" ht="12">
      <c r="A63" s="708" t="s">
        <v>22467</v>
      </c>
      <c r="B63" s="639" t="s">
        <v>22472</v>
      </c>
      <c r="C63" s="640"/>
      <c r="D63" s="641"/>
      <c r="E63" s="642"/>
      <c r="F63" s="407" t="s">
        <v>4353</v>
      </c>
      <c r="G63" s="408" t="s">
        <v>4353</v>
      </c>
      <c r="H63" s="408" t="s">
        <v>4353</v>
      </c>
      <c r="I63" s="408" t="s">
        <v>4353</v>
      </c>
      <c r="J63" s="408" t="s">
        <v>4353</v>
      </c>
    </row>
    <row r="64" spans="1:12" ht="24">
      <c r="A64" s="708" t="s">
        <v>4380</v>
      </c>
      <c r="B64" s="639" t="s">
        <v>22473</v>
      </c>
      <c r="C64" s="640" t="s">
        <v>121</v>
      </c>
      <c r="D64" s="641" t="s">
        <v>18987</v>
      </c>
      <c r="E64" s="642">
        <v>2.99</v>
      </c>
      <c r="F64" s="407" t="s">
        <v>4353</v>
      </c>
      <c r="G64" s="408" t="s">
        <v>4353</v>
      </c>
      <c r="H64" s="408" t="s">
        <v>4353</v>
      </c>
      <c r="I64" s="408" t="s">
        <v>4353</v>
      </c>
      <c r="J64" s="408" t="s">
        <v>4353</v>
      </c>
    </row>
    <row r="65" spans="1:13" ht="12">
      <c r="A65" s="708" t="s">
        <v>22467</v>
      </c>
      <c r="B65" s="639" t="s">
        <v>22472</v>
      </c>
      <c r="C65" s="640"/>
      <c r="D65" s="641"/>
      <c r="E65" s="642"/>
      <c r="F65" s="407" t="s">
        <v>4353</v>
      </c>
      <c r="G65" s="408" t="s">
        <v>4353</v>
      </c>
    </row>
    <row r="66" spans="1:13" ht="24">
      <c r="A66" s="708" t="s">
        <v>4381</v>
      </c>
      <c r="B66" s="639" t="s">
        <v>22474</v>
      </c>
      <c r="C66" s="640" t="s">
        <v>121</v>
      </c>
      <c r="D66" s="641" t="s">
        <v>18987</v>
      </c>
      <c r="E66" s="642">
        <v>3.41</v>
      </c>
      <c r="F66" s="407" t="s">
        <v>4353</v>
      </c>
      <c r="G66" s="408" t="s">
        <v>4353</v>
      </c>
    </row>
    <row r="67" spans="1:13" ht="12">
      <c r="A67" s="708" t="s">
        <v>22467</v>
      </c>
      <c r="B67" s="639" t="s">
        <v>22472</v>
      </c>
      <c r="C67" s="640"/>
      <c r="D67" s="641"/>
      <c r="E67" s="642"/>
      <c r="F67" s="407" t="s">
        <v>4353</v>
      </c>
      <c r="G67" s="408" t="s">
        <v>4353</v>
      </c>
      <c r="H67" s="408" t="s">
        <v>4353</v>
      </c>
      <c r="I67" s="408" t="s">
        <v>4353</v>
      </c>
      <c r="J67" s="408" t="s">
        <v>4353</v>
      </c>
      <c r="K67" s="408" t="s">
        <v>4353</v>
      </c>
    </row>
    <row r="68" spans="1:13" ht="24">
      <c r="A68" s="708" t="s">
        <v>4382</v>
      </c>
      <c r="B68" s="639" t="s">
        <v>22475</v>
      </c>
      <c r="C68" s="640" t="s">
        <v>121</v>
      </c>
      <c r="D68" s="641" t="s">
        <v>18987</v>
      </c>
      <c r="E68" s="642">
        <v>4.2699999999999996</v>
      </c>
      <c r="F68" s="407" t="s">
        <v>4353</v>
      </c>
      <c r="G68" s="408" t="s">
        <v>4353</v>
      </c>
      <c r="H68" s="408" t="s">
        <v>4353</v>
      </c>
      <c r="I68" s="408" t="s">
        <v>4353</v>
      </c>
      <c r="J68" s="408" t="s">
        <v>4353</v>
      </c>
      <c r="K68" s="408" t="s">
        <v>4353</v>
      </c>
    </row>
    <row r="69" spans="1:13" ht="12">
      <c r="A69" s="708" t="s">
        <v>22467</v>
      </c>
      <c r="B69" s="639" t="s">
        <v>22472</v>
      </c>
      <c r="C69" s="640"/>
      <c r="D69" s="641"/>
      <c r="E69" s="642"/>
      <c r="F69" s="407" t="s">
        <v>4353</v>
      </c>
      <c r="G69" s="408" t="s">
        <v>4353</v>
      </c>
      <c r="H69" s="408" t="s">
        <v>4353</v>
      </c>
      <c r="I69" s="408" t="s">
        <v>4353</v>
      </c>
      <c r="J69" s="408" t="s">
        <v>4353</v>
      </c>
      <c r="K69" s="408" t="s">
        <v>4353</v>
      </c>
    </row>
    <row r="70" spans="1:13" ht="24">
      <c r="A70" s="708" t="s">
        <v>4383</v>
      </c>
      <c r="B70" s="639" t="s">
        <v>22476</v>
      </c>
      <c r="C70" s="640" t="s">
        <v>121</v>
      </c>
      <c r="D70" s="641" t="s">
        <v>18987</v>
      </c>
      <c r="E70" s="642">
        <v>4.7</v>
      </c>
      <c r="F70" s="407" t="s">
        <v>4353</v>
      </c>
      <c r="G70" s="408" t="s">
        <v>4353</v>
      </c>
      <c r="H70" s="408" t="s">
        <v>4353</v>
      </c>
      <c r="I70" s="408" t="s">
        <v>4353</v>
      </c>
      <c r="J70" s="408" t="s">
        <v>4353</v>
      </c>
      <c r="K70" s="408" t="s">
        <v>4353</v>
      </c>
    </row>
    <row r="71" spans="1:13" ht="12">
      <c r="A71" s="708" t="s">
        <v>22467</v>
      </c>
      <c r="B71" s="639" t="s">
        <v>22477</v>
      </c>
      <c r="C71" s="640"/>
      <c r="D71" s="641"/>
      <c r="E71" s="642"/>
      <c r="F71" s="407" t="s">
        <v>4353</v>
      </c>
      <c r="G71" s="408" t="s">
        <v>4353</v>
      </c>
      <c r="H71" s="408" t="s">
        <v>4353</v>
      </c>
      <c r="I71" s="408" t="s">
        <v>4353</v>
      </c>
      <c r="J71" s="408" t="s">
        <v>4353</v>
      </c>
      <c r="K71" s="408" t="s">
        <v>4353</v>
      </c>
      <c r="L71" s="408" t="s">
        <v>4353</v>
      </c>
      <c r="M71" s="408" t="s">
        <v>4353</v>
      </c>
    </row>
    <row r="72" spans="1:13" ht="24">
      <c r="A72" s="708" t="s">
        <v>4384</v>
      </c>
      <c r="B72" s="639" t="s">
        <v>22478</v>
      </c>
      <c r="C72" s="640" t="s">
        <v>121</v>
      </c>
      <c r="D72" s="641" t="s">
        <v>18987</v>
      </c>
      <c r="E72" s="642">
        <v>6.29</v>
      </c>
      <c r="F72" s="407" t="s">
        <v>4353</v>
      </c>
      <c r="G72" s="408" t="s">
        <v>4353</v>
      </c>
      <c r="H72" s="408" t="s">
        <v>4353</v>
      </c>
      <c r="I72" s="408" t="s">
        <v>4353</v>
      </c>
    </row>
    <row r="73" spans="1:13" ht="12">
      <c r="A73" s="708" t="s">
        <v>22467</v>
      </c>
      <c r="B73" s="639" t="s">
        <v>22468</v>
      </c>
      <c r="C73" s="640"/>
      <c r="D73" s="641"/>
      <c r="E73" s="642"/>
      <c r="F73" s="407" t="s">
        <v>4353</v>
      </c>
      <c r="G73" s="408" t="s">
        <v>4353</v>
      </c>
      <c r="H73" s="408" t="s">
        <v>4353</v>
      </c>
      <c r="I73" s="408" t="s">
        <v>4353</v>
      </c>
    </row>
    <row r="74" spans="1:13" ht="24">
      <c r="A74" s="708" t="s">
        <v>4385</v>
      </c>
      <c r="B74" s="639" t="s">
        <v>22479</v>
      </c>
      <c r="C74" s="640" t="s">
        <v>121</v>
      </c>
      <c r="D74" s="641" t="s">
        <v>18987</v>
      </c>
      <c r="E74" s="642">
        <v>6.93</v>
      </c>
      <c r="F74" s="407" t="s">
        <v>4353</v>
      </c>
      <c r="G74" s="408" t="s">
        <v>4353</v>
      </c>
      <c r="H74" s="408" t="s">
        <v>4353</v>
      </c>
      <c r="I74" s="408" t="s">
        <v>4353</v>
      </c>
    </row>
    <row r="75" spans="1:13" ht="12">
      <c r="A75" s="708" t="s">
        <v>22467</v>
      </c>
      <c r="B75" s="639" t="s">
        <v>22468</v>
      </c>
      <c r="C75" s="640"/>
      <c r="D75" s="641"/>
      <c r="E75" s="642"/>
      <c r="F75" s="407" t="s">
        <v>4353</v>
      </c>
      <c r="G75" s="408" t="s">
        <v>4353</v>
      </c>
      <c r="H75" s="408" t="s">
        <v>4353</v>
      </c>
      <c r="I75" s="408" t="s">
        <v>4353</v>
      </c>
      <c r="J75" s="408" t="s">
        <v>4353</v>
      </c>
    </row>
    <row r="76" spans="1:13" ht="24">
      <c r="A76" s="708" t="s">
        <v>4386</v>
      </c>
      <c r="B76" s="639" t="s">
        <v>22480</v>
      </c>
      <c r="C76" s="640" t="s">
        <v>121</v>
      </c>
      <c r="D76" s="641" t="s">
        <v>18987</v>
      </c>
      <c r="E76" s="642">
        <v>7.74</v>
      </c>
      <c r="F76" s="407" t="s">
        <v>4353</v>
      </c>
      <c r="G76" s="408" t="s">
        <v>4353</v>
      </c>
      <c r="H76" s="408" t="s">
        <v>4353</v>
      </c>
      <c r="I76" s="408" t="s">
        <v>4353</v>
      </c>
      <c r="J76" s="408" t="s">
        <v>4353</v>
      </c>
    </row>
    <row r="77" spans="1:13" ht="12">
      <c r="A77" s="708" t="s">
        <v>22467</v>
      </c>
      <c r="B77" s="639" t="s">
        <v>22468</v>
      </c>
      <c r="C77" s="640"/>
      <c r="D77" s="641"/>
      <c r="E77" s="642"/>
      <c r="F77" s="407" t="s">
        <v>4353</v>
      </c>
      <c r="G77" s="408" t="s">
        <v>4353</v>
      </c>
      <c r="H77" s="408" t="s">
        <v>4353</v>
      </c>
      <c r="I77" s="408" t="s">
        <v>4353</v>
      </c>
      <c r="J77" s="408" t="s">
        <v>4353</v>
      </c>
    </row>
    <row r="78" spans="1:13" ht="24">
      <c r="A78" s="708" t="s">
        <v>4387</v>
      </c>
      <c r="B78" s="639" t="s">
        <v>22481</v>
      </c>
      <c r="C78" s="640" t="s">
        <v>121</v>
      </c>
      <c r="D78" s="641" t="s">
        <v>18987</v>
      </c>
      <c r="E78" s="642">
        <v>8.43</v>
      </c>
      <c r="F78" s="407" t="s">
        <v>4353</v>
      </c>
      <c r="G78" s="408" t="s">
        <v>4353</v>
      </c>
      <c r="H78" s="408" t="s">
        <v>4353</v>
      </c>
      <c r="I78" s="408" t="s">
        <v>4353</v>
      </c>
    </row>
    <row r="79" spans="1:13" ht="12">
      <c r="A79" s="708" t="s">
        <v>22467</v>
      </c>
      <c r="B79" s="639" t="s">
        <v>22468</v>
      </c>
      <c r="C79" s="640"/>
      <c r="D79" s="641"/>
      <c r="E79" s="642"/>
      <c r="F79" s="407" t="s">
        <v>4353</v>
      </c>
      <c r="G79" s="408" t="s">
        <v>4353</v>
      </c>
      <c r="H79" s="408" t="s">
        <v>4353</v>
      </c>
      <c r="I79" s="408" t="s">
        <v>4353</v>
      </c>
      <c r="J79" s="408" t="s">
        <v>4353</v>
      </c>
    </row>
    <row r="80" spans="1:13" ht="24">
      <c r="A80" s="708" t="s">
        <v>4388</v>
      </c>
      <c r="B80" s="639" t="s">
        <v>22482</v>
      </c>
      <c r="C80" s="640" t="s">
        <v>121</v>
      </c>
      <c r="D80" s="641" t="s">
        <v>18987</v>
      </c>
      <c r="E80" s="642">
        <v>9.1999999999999993</v>
      </c>
      <c r="F80" s="407" t="s">
        <v>4353</v>
      </c>
      <c r="G80" s="408" t="s">
        <v>4353</v>
      </c>
      <c r="H80" s="408" t="s">
        <v>4353</v>
      </c>
      <c r="I80" s="408" t="s">
        <v>4353</v>
      </c>
      <c r="J80" s="408" t="s">
        <v>4353</v>
      </c>
      <c r="K80" s="408" t="s">
        <v>4353</v>
      </c>
    </row>
    <row r="81" spans="1:13" ht="12">
      <c r="A81" s="706" t="s">
        <v>22467</v>
      </c>
      <c r="B81" s="633" t="s">
        <v>22468</v>
      </c>
      <c r="C81" s="634"/>
      <c r="D81" s="634"/>
      <c r="E81" s="635"/>
      <c r="F81" s="407" t="s">
        <v>4353</v>
      </c>
      <c r="G81" s="408" t="s">
        <v>4353</v>
      </c>
      <c r="H81" s="408" t="s">
        <v>4353</v>
      </c>
      <c r="I81" s="408" t="s">
        <v>4353</v>
      </c>
      <c r="J81" s="408" t="s">
        <v>4353</v>
      </c>
      <c r="K81" s="408" t="s">
        <v>4353</v>
      </c>
    </row>
    <row r="82" spans="1:13" ht="24">
      <c r="A82" s="708" t="s">
        <v>4389</v>
      </c>
      <c r="B82" s="639" t="s">
        <v>22483</v>
      </c>
      <c r="C82" s="640" t="s">
        <v>121</v>
      </c>
      <c r="D82" s="641" t="s">
        <v>18987</v>
      </c>
      <c r="E82" s="642">
        <v>9.92</v>
      </c>
      <c r="F82" s="407" t="s">
        <v>4353</v>
      </c>
      <c r="G82" s="408" t="s">
        <v>4353</v>
      </c>
      <c r="H82" s="408" t="s">
        <v>4353</v>
      </c>
      <c r="I82" s="408" t="s">
        <v>4353</v>
      </c>
      <c r="J82" s="408" t="s">
        <v>4353</v>
      </c>
      <c r="K82" s="408" t="s">
        <v>4353</v>
      </c>
    </row>
    <row r="83" spans="1:13" ht="12">
      <c r="A83" s="708" t="s">
        <v>22467</v>
      </c>
      <c r="B83" s="639" t="s">
        <v>22468</v>
      </c>
      <c r="C83" s="640"/>
      <c r="D83" s="641"/>
      <c r="E83" s="642"/>
      <c r="F83" s="407" t="s">
        <v>4353</v>
      </c>
      <c r="G83" s="408" t="s">
        <v>4353</v>
      </c>
      <c r="H83" s="408" t="s">
        <v>4353</v>
      </c>
      <c r="I83" s="408" t="s">
        <v>4353</v>
      </c>
      <c r="J83" s="408" t="s">
        <v>4353</v>
      </c>
      <c r="K83" s="408" t="s">
        <v>4353</v>
      </c>
    </row>
    <row r="84" spans="1:13" ht="24">
      <c r="A84" s="708" t="s">
        <v>4390</v>
      </c>
      <c r="B84" s="639" t="s">
        <v>22484</v>
      </c>
      <c r="C84" s="640" t="s">
        <v>121</v>
      </c>
      <c r="D84" s="641" t="s">
        <v>18987</v>
      </c>
      <c r="E84" s="642">
        <v>10.56</v>
      </c>
      <c r="F84" s="407" t="s">
        <v>4353</v>
      </c>
      <c r="G84" s="408" t="s">
        <v>4353</v>
      </c>
      <c r="H84" s="408" t="s">
        <v>4353</v>
      </c>
      <c r="I84" s="408" t="s">
        <v>4353</v>
      </c>
    </row>
    <row r="85" spans="1:13" ht="12">
      <c r="A85" s="708" t="s">
        <v>22485</v>
      </c>
      <c r="B85" s="639" t="s">
        <v>22486</v>
      </c>
      <c r="C85" s="640"/>
      <c r="D85" s="641"/>
      <c r="E85" s="642"/>
      <c r="F85" s="407" t="s">
        <v>4353</v>
      </c>
      <c r="G85" s="408" t="s">
        <v>4353</v>
      </c>
      <c r="H85" s="408" t="s">
        <v>4353</v>
      </c>
    </row>
    <row r="86" spans="1:13" ht="24">
      <c r="A86" s="708">
        <v>90694</v>
      </c>
      <c r="B86" s="639" t="s">
        <v>22487</v>
      </c>
      <c r="C86" s="640" t="s">
        <v>121</v>
      </c>
      <c r="D86" s="641" t="s">
        <v>18987</v>
      </c>
      <c r="E86" s="642">
        <v>16.02</v>
      </c>
      <c r="F86" s="407" t="s">
        <v>4353</v>
      </c>
      <c r="G86" s="408" t="s">
        <v>4353</v>
      </c>
      <c r="H86" s="408" t="s">
        <v>4353</v>
      </c>
    </row>
    <row r="87" spans="1:13" ht="12">
      <c r="A87" s="708" t="s">
        <v>22488</v>
      </c>
      <c r="B87" s="639" t="s">
        <v>22489</v>
      </c>
      <c r="C87" s="640"/>
      <c r="D87" s="641"/>
      <c r="E87" s="642"/>
      <c r="F87" s="407" t="s">
        <v>4353</v>
      </c>
      <c r="G87" s="408" t="s">
        <v>4353</v>
      </c>
      <c r="H87" s="408" t="s">
        <v>4353</v>
      </c>
    </row>
    <row r="88" spans="1:13" ht="12">
      <c r="A88" s="708" t="s">
        <v>22417</v>
      </c>
      <c r="B88" s="639" t="s">
        <v>22418</v>
      </c>
      <c r="C88" s="640"/>
      <c r="D88" s="641"/>
      <c r="E88" s="642"/>
      <c r="F88" s="407" t="s">
        <v>4353</v>
      </c>
      <c r="G88" s="408" t="s">
        <v>4353</v>
      </c>
      <c r="H88" s="408" t="s">
        <v>4353</v>
      </c>
    </row>
    <row r="89" spans="1:13" ht="12">
      <c r="A89" s="708" t="s">
        <v>22419</v>
      </c>
      <c r="B89" s="639" t="e">
        <v>#NAME?</v>
      </c>
      <c r="C89" s="640"/>
      <c r="D89" s="641" t="s">
        <v>22420</v>
      </c>
      <c r="E89" s="642" t="s">
        <v>22421</v>
      </c>
      <c r="F89" s="407" t="s">
        <v>4353</v>
      </c>
      <c r="G89" s="408" t="s">
        <v>4353</v>
      </c>
    </row>
    <row r="90" spans="1:13" ht="12">
      <c r="A90" s="708"/>
      <c r="B90" s="639"/>
      <c r="C90" s="640"/>
      <c r="D90" s="641" t="s">
        <v>22422</v>
      </c>
      <c r="E90" s="642" t="s">
        <v>22423</v>
      </c>
      <c r="F90" s="407" t="s">
        <v>4353</v>
      </c>
      <c r="G90" s="408" t="s">
        <v>4353</v>
      </c>
    </row>
    <row r="91" spans="1:13" ht="12">
      <c r="A91" s="708" t="s">
        <v>22424</v>
      </c>
      <c r="B91" s="639" t="s">
        <v>22425</v>
      </c>
      <c r="C91" s="640"/>
      <c r="D91" s="641"/>
      <c r="E91" s="642"/>
      <c r="F91" s="407" t="s">
        <v>4353</v>
      </c>
      <c r="G91" s="408" t="s">
        <v>4353</v>
      </c>
      <c r="H91" s="408" t="s">
        <v>4353</v>
      </c>
    </row>
    <row r="92" spans="1:13" ht="24">
      <c r="A92" s="708" t="s">
        <v>22426</v>
      </c>
      <c r="B92" s="639" t="s">
        <v>22427</v>
      </c>
      <c r="C92" s="640" t="s">
        <v>22428</v>
      </c>
      <c r="D92" s="641"/>
      <c r="E92" s="642"/>
      <c r="F92" s="407" t="s">
        <v>4353</v>
      </c>
      <c r="G92" s="408" t="s">
        <v>4353</v>
      </c>
      <c r="H92" s="408" t="s">
        <v>4353</v>
      </c>
    </row>
    <row r="93" spans="1:13" ht="12">
      <c r="A93" s="708" t="s">
        <v>22429</v>
      </c>
      <c r="B93" s="639" t="s">
        <v>22430</v>
      </c>
      <c r="C93" s="640"/>
      <c r="D93" s="641" t="s">
        <v>22422</v>
      </c>
      <c r="E93" s="642" t="s">
        <v>22431</v>
      </c>
      <c r="F93" s="407" t="s">
        <v>4353</v>
      </c>
      <c r="G93" s="408" t="s">
        <v>4353</v>
      </c>
      <c r="H93" s="408" t="s">
        <v>4353</v>
      </c>
      <c r="I93" s="408" t="s">
        <v>4353</v>
      </c>
      <c r="J93" s="408" t="s">
        <v>4353</v>
      </c>
      <c r="K93" s="408" t="s">
        <v>4353</v>
      </c>
    </row>
    <row r="94" spans="1:13" ht="24">
      <c r="A94" s="708" t="s">
        <v>91</v>
      </c>
      <c r="B94" s="639" t="s">
        <v>22432</v>
      </c>
      <c r="C94" s="640" t="s">
        <v>22433</v>
      </c>
      <c r="D94" s="641" t="s">
        <v>22434</v>
      </c>
      <c r="E94" s="642" t="s">
        <v>22435</v>
      </c>
      <c r="F94" s="407" t="s">
        <v>4353</v>
      </c>
      <c r="G94" s="408" t="s">
        <v>4353</v>
      </c>
      <c r="H94" s="408" t="s">
        <v>4353</v>
      </c>
      <c r="I94" s="408" t="s">
        <v>4353</v>
      </c>
      <c r="J94" s="408" t="s">
        <v>4353</v>
      </c>
      <c r="K94" s="408" t="s">
        <v>4353</v>
      </c>
      <c r="L94" s="408" t="s">
        <v>4353</v>
      </c>
      <c r="M94" s="408" t="s">
        <v>4353</v>
      </c>
    </row>
    <row r="95" spans="1:13" ht="12">
      <c r="A95" s="708" t="s">
        <v>22436</v>
      </c>
      <c r="B95" s="639" t="s">
        <v>22437</v>
      </c>
      <c r="C95" s="640"/>
      <c r="D95" s="641"/>
      <c r="E95" s="642"/>
      <c r="F95" s="407" t="s">
        <v>4353</v>
      </c>
      <c r="G95" s="408" t="s">
        <v>4353</v>
      </c>
    </row>
    <row r="96" spans="1:13" ht="12">
      <c r="A96" s="708" t="s">
        <v>22490</v>
      </c>
      <c r="B96" s="639" t="s">
        <v>22491</v>
      </c>
      <c r="C96" s="640"/>
      <c r="D96" s="641"/>
      <c r="E96" s="642"/>
      <c r="F96" s="407" t="s">
        <v>4353</v>
      </c>
      <c r="G96" s="408" t="s">
        <v>4353</v>
      </c>
      <c r="H96" s="408" t="s">
        <v>4353</v>
      </c>
      <c r="I96" s="408" t="s">
        <v>4353</v>
      </c>
      <c r="J96" s="408" t="s">
        <v>4353</v>
      </c>
    </row>
    <row r="97" spans="1:10" ht="24">
      <c r="A97" s="708">
        <v>90695</v>
      </c>
      <c r="B97" s="639" t="s">
        <v>22492</v>
      </c>
      <c r="C97" s="640" t="s">
        <v>121</v>
      </c>
      <c r="D97" s="641" t="s">
        <v>18987</v>
      </c>
      <c r="E97" s="642">
        <v>32.04</v>
      </c>
      <c r="F97" s="407" t="s">
        <v>4353</v>
      </c>
      <c r="G97" s="408" t="s">
        <v>4353</v>
      </c>
      <c r="H97" s="408" t="s">
        <v>4353</v>
      </c>
      <c r="I97" s="408" t="s">
        <v>4353</v>
      </c>
      <c r="J97" s="408" t="s">
        <v>4353</v>
      </c>
    </row>
    <row r="98" spans="1:10" ht="12">
      <c r="A98" s="708" t="s">
        <v>22488</v>
      </c>
      <c r="B98" s="639" t="s">
        <v>22489</v>
      </c>
      <c r="C98" s="640"/>
      <c r="D98" s="641"/>
      <c r="E98" s="642"/>
      <c r="F98" s="407" t="s">
        <v>4353</v>
      </c>
      <c r="G98" s="408" t="s">
        <v>4353</v>
      </c>
      <c r="H98" s="408" t="s">
        <v>4353</v>
      </c>
      <c r="I98" s="408" t="s">
        <v>4353</v>
      </c>
      <c r="J98" s="408" t="s">
        <v>4353</v>
      </c>
    </row>
    <row r="99" spans="1:10" ht="12">
      <c r="A99" s="708" t="s">
        <v>22490</v>
      </c>
      <c r="B99" s="639" t="s">
        <v>22491</v>
      </c>
      <c r="C99" s="640"/>
      <c r="D99" s="641"/>
      <c r="E99" s="642"/>
      <c r="F99" s="407" t="s">
        <v>4353</v>
      </c>
      <c r="G99" s="408" t="s">
        <v>4353</v>
      </c>
      <c r="H99" s="408" t="s">
        <v>4353</v>
      </c>
      <c r="I99" s="408" t="s">
        <v>4353</v>
      </c>
      <c r="J99" s="408" t="s">
        <v>4353</v>
      </c>
    </row>
    <row r="100" spans="1:10" ht="24">
      <c r="A100" s="706">
        <v>90696</v>
      </c>
      <c r="B100" s="633" t="s">
        <v>22493</v>
      </c>
      <c r="C100" s="634" t="s">
        <v>121</v>
      </c>
      <c r="D100" s="634" t="s">
        <v>18987</v>
      </c>
      <c r="E100" s="635">
        <v>48.29</v>
      </c>
      <c r="F100" s="407" t="s">
        <v>4353</v>
      </c>
      <c r="G100" s="408" t="s">
        <v>4353</v>
      </c>
      <c r="H100" s="408" t="s">
        <v>4353</v>
      </c>
      <c r="I100" s="408" t="s">
        <v>4353</v>
      </c>
      <c r="J100" s="408" t="s">
        <v>4353</v>
      </c>
    </row>
    <row r="101" spans="1:10" ht="12">
      <c r="A101" s="708" t="s">
        <v>22488</v>
      </c>
      <c r="B101" s="639" t="s">
        <v>22489</v>
      </c>
      <c r="C101" s="640"/>
      <c r="D101" s="641"/>
      <c r="E101" s="642"/>
      <c r="F101" s="407" t="s">
        <v>4353</v>
      </c>
      <c r="G101" s="408" t="s">
        <v>4353</v>
      </c>
      <c r="H101" s="408" t="s">
        <v>4353</v>
      </c>
      <c r="I101" s="408" t="s">
        <v>4353</v>
      </c>
      <c r="J101" s="408" t="s">
        <v>4353</v>
      </c>
    </row>
    <row r="102" spans="1:10" ht="12">
      <c r="A102" s="708" t="s">
        <v>22490</v>
      </c>
      <c r="B102" s="639" t="s">
        <v>22491</v>
      </c>
      <c r="C102" s="640"/>
      <c r="D102" s="641"/>
      <c r="E102" s="642"/>
      <c r="F102" s="407" t="s">
        <v>4353</v>
      </c>
      <c r="G102" s="408" t="s">
        <v>4353</v>
      </c>
      <c r="H102" s="408" t="s">
        <v>4353</v>
      </c>
      <c r="I102" s="408" t="s">
        <v>4353</v>
      </c>
      <c r="J102" s="408" t="s">
        <v>4353</v>
      </c>
    </row>
    <row r="103" spans="1:10" ht="24">
      <c r="A103" s="708">
        <v>90697</v>
      </c>
      <c r="B103" s="639" t="s">
        <v>22494</v>
      </c>
      <c r="C103" s="640" t="s">
        <v>121</v>
      </c>
      <c r="D103" s="641" t="s">
        <v>18987</v>
      </c>
      <c r="E103" s="642">
        <v>81.05</v>
      </c>
      <c r="F103" s="407" t="s">
        <v>4353</v>
      </c>
      <c r="G103" s="408" t="s">
        <v>4353</v>
      </c>
      <c r="H103" s="408" t="s">
        <v>4353</v>
      </c>
      <c r="I103" s="408" t="s">
        <v>4353</v>
      </c>
      <c r="J103" s="408" t="s">
        <v>4353</v>
      </c>
    </row>
    <row r="104" spans="1:10" ht="12">
      <c r="A104" s="708" t="s">
        <v>22488</v>
      </c>
      <c r="B104" s="639" t="s">
        <v>22489</v>
      </c>
      <c r="C104" s="640"/>
      <c r="D104" s="641"/>
      <c r="E104" s="642"/>
      <c r="F104" s="407" t="s">
        <v>4353</v>
      </c>
      <c r="G104" s="408" t="s">
        <v>4353</v>
      </c>
      <c r="H104" s="408" t="s">
        <v>4353</v>
      </c>
      <c r="I104" s="408" t="s">
        <v>4353</v>
      </c>
      <c r="J104" s="408" t="s">
        <v>4353</v>
      </c>
    </row>
    <row r="105" spans="1:10" ht="12">
      <c r="A105" s="708" t="s">
        <v>22490</v>
      </c>
      <c r="B105" s="639" t="s">
        <v>22491</v>
      </c>
      <c r="C105" s="640"/>
      <c r="D105" s="641"/>
      <c r="E105" s="642"/>
      <c r="F105" s="407" t="s">
        <v>4353</v>
      </c>
      <c r="G105" s="408" t="s">
        <v>4353</v>
      </c>
      <c r="H105" s="408" t="s">
        <v>4353</v>
      </c>
      <c r="I105" s="408" t="s">
        <v>4353</v>
      </c>
      <c r="J105" s="408" t="s">
        <v>4353</v>
      </c>
    </row>
    <row r="106" spans="1:10" ht="24">
      <c r="A106" s="708">
        <v>90698</v>
      </c>
      <c r="B106" s="639" t="s">
        <v>22495</v>
      </c>
      <c r="C106" s="640" t="s">
        <v>121</v>
      </c>
      <c r="D106" s="641" t="s">
        <v>18987</v>
      </c>
      <c r="E106" s="642">
        <v>125.1</v>
      </c>
      <c r="F106" s="407" t="s">
        <v>4353</v>
      </c>
      <c r="G106" s="408" t="s">
        <v>4353</v>
      </c>
      <c r="H106" s="408" t="s">
        <v>4353</v>
      </c>
      <c r="I106" s="408" t="s">
        <v>4353</v>
      </c>
      <c r="J106" s="408" t="s">
        <v>4353</v>
      </c>
    </row>
    <row r="107" spans="1:10" ht="12">
      <c r="A107" s="708" t="s">
        <v>22488</v>
      </c>
      <c r="B107" s="639" t="s">
        <v>22489</v>
      </c>
      <c r="C107" s="640"/>
      <c r="D107" s="641"/>
      <c r="E107" s="642"/>
      <c r="F107" s="407" t="s">
        <v>4353</v>
      </c>
      <c r="G107" s="408" t="s">
        <v>4353</v>
      </c>
      <c r="H107" s="408" t="s">
        <v>4353</v>
      </c>
      <c r="I107" s="408" t="s">
        <v>4353</v>
      </c>
      <c r="J107" s="408" t="s">
        <v>4353</v>
      </c>
    </row>
    <row r="108" spans="1:10" ht="12">
      <c r="A108" s="708" t="s">
        <v>22490</v>
      </c>
      <c r="B108" s="639" t="s">
        <v>22491</v>
      </c>
      <c r="C108" s="640"/>
      <c r="D108" s="641"/>
      <c r="E108" s="642"/>
      <c r="F108" s="407" t="s">
        <v>4353</v>
      </c>
      <c r="G108" s="408" t="s">
        <v>4353</v>
      </c>
      <c r="H108" s="408" t="s">
        <v>4353</v>
      </c>
      <c r="I108" s="408" t="s">
        <v>4353</v>
      </c>
      <c r="J108" s="408" t="s">
        <v>4353</v>
      </c>
    </row>
    <row r="109" spans="1:10" ht="24">
      <c r="A109" s="708">
        <v>90699</v>
      </c>
      <c r="B109" s="639" t="s">
        <v>22496</v>
      </c>
      <c r="C109" s="640" t="s">
        <v>121</v>
      </c>
      <c r="D109" s="641" t="s">
        <v>18987</v>
      </c>
      <c r="E109" s="642">
        <v>160.82</v>
      </c>
      <c r="F109" s="407" t="s">
        <v>4353</v>
      </c>
      <c r="G109" s="408" t="s">
        <v>4353</v>
      </c>
      <c r="H109" s="408" t="s">
        <v>4353</v>
      </c>
      <c r="I109" s="408" t="s">
        <v>4353</v>
      </c>
      <c r="J109" s="408" t="s">
        <v>4353</v>
      </c>
    </row>
    <row r="110" spans="1:10" ht="12">
      <c r="A110" s="708" t="s">
        <v>22488</v>
      </c>
      <c r="B110" s="639" t="s">
        <v>22489</v>
      </c>
      <c r="C110" s="640"/>
      <c r="D110" s="641"/>
      <c r="E110" s="642"/>
      <c r="F110" s="407" t="s">
        <v>4353</v>
      </c>
      <c r="G110" s="408" t="s">
        <v>4353</v>
      </c>
      <c r="H110" s="408" t="s">
        <v>4353</v>
      </c>
      <c r="I110" s="408" t="s">
        <v>4353</v>
      </c>
      <c r="J110" s="408" t="s">
        <v>4353</v>
      </c>
    </row>
    <row r="111" spans="1:10" ht="12">
      <c r="A111" s="708" t="s">
        <v>22490</v>
      </c>
      <c r="B111" s="639" t="s">
        <v>22491</v>
      </c>
      <c r="C111" s="640"/>
      <c r="D111" s="641"/>
      <c r="E111" s="642"/>
      <c r="F111" s="407" t="s">
        <v>4353</v>
      </c>
      <c r="G111" s="408" t="s">
        <v>4353</v>
      </c>
      <c r="H111" s="408" t="s">
        <v>4353</v>
      </c>
      <c r="I111" s="408" t="s">
        <v>4353</v>
      </c>
      <c r="J111" s="408" t="s">
        <v>4353</v>
      </c>
    </row>
    <row r="112" spans="1:10" ht="24">
      <c r="A112" s="708">
        <v>90700</v>
      </c>
      <c r="B112" s="639" t="s">
        <v>22497</v>
      </c>
      <c r="C112" s="640" t="s">
        <v>121</v>
      </c>
      <c r="D112" s="641" t="s">
        <v>18987</v>
      </c>
      <c r="E112" s="642">
        <v>209.2</v>
      </c>
      <c r="F112" s="407" t="s">
        <v>4353</v>
      </c>
      <c r="G112" s="408" t="s">
        <v>4353</v>
      </c>
    </row>
    <row r="113" spans="1:12" ht="12">
      <c r="A113" s="708" t="s">
        <v>22488</v>
      </c>
      <c r="B113" s="639" t="s">
        <v>22489</v>
      </c>
      <c r="C113" s="640"/>
      <c r="D113" s="641"/>
      <c r="E113" s="642"/>
      <c r="F113" s="407" t="s">
        <v>4353</v>
      </c>
      <c r="G113" s="408" t="s">
        <v>4353</v>
      </c>
      <c r="H113" s="408" t="s">
        <v>4353</v>
      </c>
      <c r="I113" s="408" t="s">
        <v>4353</v>
      </c>
      <c r="J113" s="408" t="s">
        <v>4353</v>
      </c>
    </row>
    <row r="114" spans="1:12" ht="12">
      <c r="A114" s="708" t="s">
        <v>22490</v>
      </c>
      <c r="B114" s="639" t="s">
        <v>22491</v>
      </c>
      <c r="C114" s="640"/>
      <c r="D114" s="641"/>
      <c r="E114" s="642"/>
      <c r="F114" s="407" t="s">
        <v>4353</v>
      </c>
      <c r="G114" s="408" t="s">
        <v>4353</v>
      </c>
      <c r="H114" s="408" t="s">
        <v>4353</v>
      </c>
      <c r="I114" s="408" t="s">
        <v>4353</v>
      </c>
      <c r="J114" s="408" t="s">
        <v>4353</v>
      </c>
    </row>
    <row r="115" spans="1:12" ht="24">
      <c r="A115" s="708">
        <v>90709</v>
      </c>
      <c r="B115" s="639" t="s">
        <v>22487</v>
      </c>
      <c r="C115" s="640" t="s">
        <v>121</v>
      </c>
      <c r="D115" s="641" t="s">
        <v>18987</v>
      </c>
      <c r="E115" s="642">
        <v>17.489999999999998</v>
      </c>
      <c r="F115" s="407" t="s">
        <v>4353</v>
      </c>
      <c r="G115" s="408" t="s">
        <v>4353</v>
      </c>
      <c r="H115" s="408" t="s">
        <v>4353</v>
      </c>
      <c r="I115" s="408" t="s">
        <v>4353</v>
      </c>
      <c r="J115" s="408" t="s">
        <v>4353</v>
      </c>
    </row>
    <row r="116" spans="1:12" ht="12">
      <c r="A116" s="708" t="s">
        <v>22488</v>
      </c>
      <c r="B116" s="639" t="s">
        <v>22498</v>
      </c>
      <c r="C116" s="640"/>
      <c r="D116" s="641"/>
      <c r="E116" s="642"/>
      <c r="F116" s="407" t="s">
        <v>4353</v>
      </c>
      <c r="G116" s="408" t="s">
        <v>4353</v>
      </c>
      <c r="H116" s="408" t="s">
        <v>4353</v>
      </c>
      <c r="I116" s="408" t="s">
        <v>4353</v>
      </c>
      <c r="J116" s="408" t="s">
        <v>4353</v>
      </c>
    </row>
    <row r="117" spans="1:12" ht="12">
      <c r="A117" s="708" t="s">
        <v>22490</v>
      </c>
      <c r="B117" s="639" t="s">
        <v>22491</v>
      </c>
      <c r="C117" s="640"/>
      <c r="D117" s="641"/>
      <c r="E117" s="642"/>
      <c r="F117" s="407" t="s">
        <v>4353</v>
      </c>
      <c r="G117" s="408" t="s">
        <v>4353</v>
      </c>
      <c r="H117" s="408" t="s">
        <v>4353</v>
      </c>
      <c r="I117" s="408" t="s">
        <v>4353</v>
      </c>
      <c r="J117" s="408" t="s">
        <v>4353</v>
      </c>
    </row>
    <row r="118" spans="1:12" ht="24">
      <c r="A118" s="708">
        <v>90710</v>
      </c>
      <c r="B118" s="639" t="s">
        <v>22492</v>
      </c>
      <c r="C118" s="640" t="s">
        <v>121</v>
      </c>
      <c r="D118" s="641" t="s">
        <v>18987</v>
      </c>
      <c r="E118" s="642">
        <v>33.54</v>
      </c>
      <c r="F118" s="407" t="s">
        <v>4353</v>
      </c>
      <c r="G118" s="408" t="s">
        <v>4353</v>
      </c>
      <c r="H118" s="408" t="s">
        <v>4353</v>
      </c>
      <c r="I118" s="408" t="s">
        <v>4353</v>
      </c>
      <c r="J118" s="408" t="s">
        <v>4353</v>
      </c>
    </row>
    <row r="119" spans="1:12" ht="12">
      <c r="A119" s="708" t="s">
        <v>22488</v>
      </c>
      <c r="B119" s="639" t="s">
        <v>22498</v>
      </c>
      <c r="C119" s="640"/>
      <c r="D119" s="641"/>
      <c r="E119" s="642"/>
      <c r="F119" s="407" t="s">
        <v>4353</v>
      </c>
      <c r="G119" s="408" t="s">
        <v>4353</v>
      </c>
      <c r="H119" s="408" t="s">
        <v>4353</v>
      </c>
      <c r="I119" s="408" t="s">
        <v>4353</v>
      </c>
      <c r="J119" s="408" t="s">
        <v>4353</v>
      </c>
    </row>
    <row r="120" spans="1:12" ht="12">
      <c r="A120" s="708" t="s">
        <v>22490</v>
      </c>
      <c r="B120" s="639" t="s">
        <v>22491</v>
      </c>
      <c r="C120" s="640"/>
      <c r="D120" s="641"/>
      <c r="E120" s="642"/>
      <c r="F120" s="407" t="s">
        <v>4353</v>
      </c>
      <c r="G120" s="408" t="s">
        <v>4353</v>
      </c>
      <c r="H120" s="408" t="s">
        <v>4353</v>
      </c>
      <c r="I120" s="408" t="s">
        <v>4353</v>
      </c>
      <c r="J120" s="408" t="s">
        <v>4353</v>
      </c>
    </row>
    <row r="121" spans="1:12" ht="24">
      <c r="A121" s="708">
        <v>90711</v>
      </c>
      <c r="B121" s="639" t="s">
        <v>22493</v>
      </c>
      <c r="C121" s="640" t="s">
        <v>121</v>
      </c>
      <c r="D121" s="641" t="s">
        <v>18987</v>
      </c>
      <c r="E121" s="642">
        <v>49.76</v>
      </c>
      <c r="F121" s="407" t="s">
        <v>4353</v>
      </c>
      <c r="G121" s="408" t="s">
        <v>4353</v>
      </c>
      <c r="H121" s="408" t="s">
        <v>4353</v>
      </c>
      <c r="I121" s="408" t="s">
        <v>4353</v>
      </c>
      <c r="J121" s="408" t="s">
        <v>4353</v>
      </c>
    </row>
    <row r="122" spans="1:12" ht="12">
      <c r="A122" s="708" t="s">
        <v>22488</v>
      </c>
      <c r="B122" s="639" t="s">
        <v>22498</v>
      </c>
      <c r="C122" s="640"/>
      <c r="D122" s="641"/>
      <c r="E122" s="642"/>
      <c r="F122" s="407" t="s">
        <v>4353</v>
      </c>
      <c r="G122" s="408" t="s">
        <v>4353</v>
      </c>
      <c r="H122" s="408" t="s">
        <v>4353</v>
      </c>
      <c r="I122" s="408" t="s">
        <v>4353</v>
      </c>
      <c r="J122" s="408" t="s">
        <v>4353</v>
      </c>
    </row>
    <row r="123" spans="1:12" ht="12">
      <c r="A123" s="708" t="s">
        <v>22490</v>
      </c>
      <c r="B123" s="639" t="s">
        <v>22491</v>
      </c>
      <c r="C123" s="640"/>
      <c r="D123" s="641"/>
      <c r="E123" s="642"/>
      <c r="F123" s="407" t="s">
        <v>4353</v>
      </c>
      <c r="G123" s="408" t="s">
        <v>4353</v>
      </c>
      <c r="H123" s="408" t="s">
        <v>4353</v>
      </c>
      <c r="I123" s="408" t="s">
        <v>4353</v>
      </c>
      <c r="J123" s="408" t="s">
        <v>4353</v>
      </c>
    </row>
    <row r="124" spans="1:12" ht="12">
      <c r="A124" s="708" t="s">
        <v>22417</v>
      </c>
      <c r="B124" s="639" t="s">
        <v>22418</v>
      </c>
      <c r="C124" s="640"/>
      <c r="D124" s="641"/>
      <c r="E124" s="642"/>
      <c r="F124" s="407" t="s">
        <v>4353</v>
      </c>
      <c r="G124" s="408" t="s">
        <v>4353</v>
      </c>
      <c r="H124" s="408" t="s">
        <v>4353</v>
      </c>
      <c r="I124" s="408" t="s">
        <v>4353</v>
      </c>
      <c r="J124" s="408" t="s">
        <v>4353</v>
      </c>
    </row>
    <row r="125" spans="1:12" ht="12">
      <c r="A125" s="708" t="s">
        <v>22419</v>
      </c>
      <c r="B125" s="639" t="e">
        <v>#NAME?</v>
      </c>
      <c r="C125" s="640"/>
      <c r="D125" s="641" t="s">
        <v>22420</v>
      </c>
      <c r="E125" s="642" t="s">
        <v>22421</v>
      </c>
      <c r="F125" s="407" t="s">
        <v>4353</v>
      </c>
      <c r="G125" s="408" t="s">
        <v>4353</v>
      </c>
      <c r="H125" s="408" t="s">
        <v>4353</v>
      </c>
      <c r="I125" s="408" t="s">
        <v>4353</v>
      </c>
      <c r="J125" s="408" t="s">
        <v>4353</v>
      </c>
      <c r="K125" s="408" t="s">
        <v>4353</v>
      </c>
      <c r="L125" s="408" t="s">
        <v>4353</v>
      </c>
    </row>
    <row r="126" spans="1:12" ht="12">
      <c r="A126" s="708"/>
      <c r="B126" s="639"/>
      <c r="C126" s="640"/>
      <c r="D126" s="641" t="s">
        <v>22422</v>
      </c>
      <c r="E126" s="642" t="s">
        <v>22423</v>
      </c>
      <c r="F126" s="407" t="s">
        <v>4353</v>
      </c>
      <c r="G126" s="408" t="s">
        <v>4353</v>
      </c>
      <c r="H126" s="408" t="s">
        <v>4353</v>
      </c>
      <c r="I126" s="408" t="s">
        <v>4353</v>
      </c>
      <c r="J126" s="408" t="s">
        <v>4353</v>
      </c>
    </row>
    <row r="127" spans="1:12" ht="12">
      <c r="A127" s="708" t="s">
        <v>22424</v>
      </c>
      <c r="B127" s="639" t="s">
        <v>22425</v>
      </c>
      <c r="C127" s="640"/>
      <c r="D127" s="641"/>
      <c r="E127" s="642"/>
      <c r="F127" s="407" t="s">
        <v>4353</v>
      </c>
      <c r="G127" s="408" t="s">
        <v>4353</v>
      </c>
      <c r="H127" s="408" t="s">
        <v>4353</v>
      </c>
      <c r="I127" s="408" t="s">
        <v>4353</v>
      </c>
      <c r="J127" s="408" t="s">
        <v>4353</v>
      </c>
    </row>
    <row r="128" spans="1:12" ht="24">
      <c r="A128" s="708" t="s">
        <v>22426</v>
      </c>
      <c r="B128" s="639" t="s">
        <v>22427</v>
      </c>
      <c r="C128" s="640" t="s">
        <v>22428</v>
      </c>
      <c r="D128" s="641"/>
      <c r="E128" s="642"/>
      <c r="F128" s="407" t="s">
        <v>4353</v>
      </c>
      <c r="G128" s="408" t="s">
        <v>4353</v>
      </c>
      <c r="H128" s="408" t="s">
        <v>4353</v>
      </c>
      <c r="I128" s="408" t="s">
        <v>4353</v>
      </c>
      <c r="J128" s="408" t="s">
        <v>4353</v>
      </c>
    </row>
    <row r="129" spans="1:12" ht="12">
      <c r="A129" s="708" t="s">
        <v>22429</v>
      </c>
      <c r="B129" s="639" t="s">
        <v>22430</v>
      </c>
      <c r="C129" s="640"/>
      <c r="D129" s="641" t="s">
        <v>22422</v>
      </c>
      <c r="E129" s="642" t="s">
        <v>22431</v>
      </c>
      <c r="F129" s="407" t="s">
        <v>4353</v>
      </c>
      <c r="G129" s="408" t="s">
        <v>4353</v>
      </c>
      <c r="H129" s="408" t="s">
        <v>4353</v>
      </c>
      <c r="I129" s="408" t="s">
        <v>4353</v>
      </c>
      <c r="J129" s="408" t="s">
        <v>4353</v>
      </c>
    </row>
    <row r="130" spans="1:12" ht="24">
      <c r="A130" s="708" t="s">
        <v>91</v>
      </c>
      <c r="B130" s="639" t="s">
        <v>22432</v>
      </c>
      <c r="C130" s="640" t="s">
        <v>22433</v>
      </c>
      <c r="D130" s="641" t="s">
        <v>22434</v>
      </c>
      <c r="E130" s="642" t="s">
        <v>22435</v>
      </c>
      <c r="F130" s="407" t="s">
        <v>4353</v>
      </c>
      <c r="G130" s="408" t="s">
        <v>4353</v>
      </c>
      <c r="H130" s="408" t="s">
        <v>4353</v>
      </c>
      <c r="I130" s="408" t="s">
        <v>4353</v>
      </c>
      <c r="J130" s="408" t="s">
        <v>4353</v>
      </c>
    </row>
    <row r="131" spans="1:12" ht="12">
      <c r="A131" s="708" t="s">
        <v>22436</v>
      </c>
      <c r="B131" s="639" t="s">
        <v>22437</v>
      </c>
      <c r="C131" s="640"/>
      <c r="D131" s="641"/>
      <c r="E131" s="642"/>
      <c r="F131" s="407" t="s">
        <v>4353</v>
      </c>
      <c r="G131" s="408" t="s">
        <v>4353</v>
      </c>
      <c r="H131" s="408" t="s">
        <v>4353</v>
      </c>
      <c r="I131" s="408" t="s">
        <v>4353</v>
      </c>
      <c r="J131" s="408" t="s">
        <v>4353</v>
      </c>
    </row>
    <row r="132" spans="1:12" ht="24">
      <c r="A132" s="708">
        <v>90712</v>
      </c>
      <c r="B132" s="639" t="s">
        <v>22494</v>
      </c>
      <c r="C132" s="640" t="s">
        <v>121</v>
      </c>
      <c r="D132" s="641" t="s">
        <v>18987</v>
      </c>
      <c r="E132" s="642">
        <v>82.52</v>
      </c>
      <c r="F132" s="407" t="s">
        <v>4353</v>
      </c>
      <c r="G132" s="408" t="s">
        <v>4353</v>
      </c>
      <c r="H132" s="408" t="s">
        <v>4353</v>
      </c>
      <c r="I132" s="408" t="s">
        <v>4353</v>
      </c>
      <c r="J132" s="408" t="s">
        <v>4353</v>
      </c>
    </row>
    <row r="133" spans="1:12" ht="12">
      <c r="A133" s="708" t="s">
        <v>22488</v>
      </c>
      <c r="B133" s="639" t="s">
        <v>22498</v>
      </c>
      <c r="C133" s="640"/>
      <c r="D133" s="641"/>
      <c r="E133" s="642"/>
      <c r="F133" s="407" t="s">
        <v>4353</v>
      </c>
      <c r="G133" s="408" t="s">
        <v>4353</v>
      </c>
      <c r="H133" s="408" t="s">
        <v>4353</v>
      </c>
      <c r="I133" s="408" t="s">
        <v>4353</v>
      </c>
      <c r="J133" s="408" t="s">
        <v>4353</v>
      </c>
    </row>
    <row r="134" spans="1:12" ht="12">
      <c r="A134" s="708" t="s">
        <v>22490</v>
      </c>
      <c r="B134" s="639" t="s">
        <v>22491</v>
      </c>
      <c r="C134" s="640"/>
      <c r="D134" s="641"/>
      <c r="E134" s="642"/>
      <c r="F134" s="407" t="s">
        <v>4353</v>
      </c>
      <c r="G134" s="408" t="s">
        <v>4353</v>
      </c>
      <c r="H134" s="408" t="s">
        <v>4353</v>
      </c>
      <c r="I134" s="408" t="s">
        <v>4353</v>
      </c>
      <c r="J134" s="408" t="s">
        <v>4353</v>
      </c>
    </row>
    <row r="135" spans="1:12" ht="24">
      <c r="A135" s="708">
        <v>90713</v>
      </c>
      <c r="B135" s="639" t="s">
        <v>22495</v>
      </c>
      <c r="C135" s="640" t="s">
        <v>121</v>
      </c>
      <c r="D135" s="641" t="s">
        <v>18987</v>
      </c>
      <c r="E135" s="642">
        <v>126.6</v>
      </c>
      <c r="F135" s="407" t="s">
        <v>4353</v>
      </c>
      <c r="G135" s="408" t="s">
        <v>4353</v>
      </c>
      <c r="H135" s="408" t="s">
        <v>4353</v>
      </c>
      <c r="I135" s="408" t="s">
        <v>4353</v>
      </c>
      <c r="J135" s="408" t="s">
        <v>4353</v>
      </c>
    </row>
    <row r="136" spans="1:12" ht="12">
      <c r="A136" s="708" t="s">
        <v>22488</v>
      </c>
      <c r="B136" s="639" t="s">
        <v>22498</v>
      </c>
      <c r="C136" s="640"/>
      <c r="D136" s="641"/>
      <c r="E136" s="642"/>
      <c r="F136" s="407" t="s">
        <v>4353</v>
      </c>
      <c r="G136" s="408" t="s">
        <v>4353</v>
      </c>
      <c r="H136" s="408" t="s">
        <v>4353</v>
      </c>
      <c r="I136" s="408" t="s">
        <v>4353</v>
      </c>
      <c r="J136" s="408" t="s">
        <v>4353</v>
      </c>
    </row>
    <row r="137" spans="1:12" ht="12">
      <c r="A137" s="708" t="s">
        <v>22490</v>
      </c>
      <c r="B137" s="639" t="s">
        <v>22491</v>
      </c>
      <c r="C137" s="640"/>
      <c r="D137" s="641"/>
      <c r="E137" s="642"/>
      <c r="F137" s="407" t="s">
        <v>4353</v>
      </c>
      <c r="G137" s="408" t="s">
        <v>4353</v>
      </c>
      <c r="H137" s="408" t="s">
        <v>4353</v>
      </c>
      <c r="I137" s="408" t="s">
        <v>4353</v>
      </c>
      <c r="J137" s="408" t="s">
        <v>4353</v>
      </c>
    </row>
    <row r="138" spans="1:12" ht="24">
      <c r="A138" s="708">
        <v>90714</v>
      </c>
      <c r="B138" s="639" t="s">
        <v>22496</v>
      </c>
      <c r="C138" s="640" t="s">
        <v>121</v>
      </c>
      <c r="D138" s="641" t="s">
        <v>18987</v>
      </c>
      <c r="E138" s="642">
        <v>162.29</v>
      </c>
      <c r="F138" s="407" t="s">
        <v>4353</v>
      </c>
      <c r="G138" s="408" t="s">
        <v>4353</v>
      </c>
      <c r="H138" s="408" t="s">
        <v>4353</v>
      </c>
      <c r="I138" s="408" t="s">
        <v>4353</v>
      </c>
      <c r="J138" s="408" t="s">
        <v>4353</v>
      </c>
    </row>
    <row r="139" spans="1:12" ht="12">
      <c r="A139" s="706" t="s">
        <v>22488</v>
      </c>
      <c r="B139" s="633" t="s">
        <v>22498</v>
      </c>
      <c r="C139" s="634"/>
      <c r="D139" s="634"/>
      <c r="E139" s="635"/>
      <c r="F139" s="407" t="s">
        <v>4353</v>
      </c>
      <c r="G139" s="408" t="s">
        <v>4353</v>
      </c>
      <c r="H139" s="408" t="s">
        <v>4353</v>
      </c>
      <c r="I139" s="408" t="s">
        <v>4353</v>
      </c>
      <c r="J139" s="408" t="s">
        <v>4353</v>
      </c>
    </row>
    <row r="140" spans="1:12" ht="12">
      <c r="A140" s="708" t="s">
        <v>22490</v>
      </c>
      <c r="B140" s="639" t="s">
        <v>22491</v>
      </c>
      <c r="C140" s="640"/>
      <c r="D140" s="641"/>
      <c r="E140" s="642"/>
      <c r="F140" s="407" t="s">
        <v>4353</v>
      </c>
      <c r="G140" s="408" t="s">
        <v>4353</v>
      </c>
      <c r="H140" s="408" t="s">
        <v>4353</v>
      </c>
      <c r="I140" s="408" t="s">
        <v>4353</v>
      </c>
      <c r="J140" s="408" t="s">
        <v>4353</v>
      </c>
    </row>
    <row r="141" spans="1:12" ht="24">
      <c r="A141" s="708">
        <v>90715</v>
      </c>
      <c r="B141" s="639" t="s">
        <v>22497</v>
      </c>
      <c r="C141" s="640" t="s">
        <v>121</v>
      </c>
      <c r="D141" s="641" t="s">
        <v>18987</v>
      </c>
      <c r="E141" s="642">
        <v>212.34</v>
      </c>
    </row>
    <row r="142" spans="1:12" ht="12">
      <c r="A142" s="708" t="s">
        <v>22488</v>
      </c>
      <c r="B142" s="639" t="s">
        <v>22498</v>
      </c>
      <c r="C142" s="640"/>
      <c r="D142" s="641"/>
      <c r="E142" s="642"/>
    </row>
    <row r="143" spans="1:12" ht="12">
      <c r="A143" s="708" t="s">
        <v>22490</v>
      </c>
      <c r="B143" s="639" t="s">
        <v>22491</v>
      </c>
      <c r="C143" s="640"/>
      <c r="D143" s="641"/>
      <c r="E143" s="642"/>
      <c r="F143" s="407" t="s">
        <v>4353</v>
      </c>
      <c r="G143" s="408" t="s">
        <v>4353</v>
      </c>
    </row>
    <row r="144" spans="1:12" ht="24">
      <c r="A144" s="708">
        <v>90724</v>
      </c>
      <c r="B144" s="639" t="s">
        <v>22499</v>
      </c>
      <c r="C144" s="640" t="s">
        <v>108</v>
      </c>
      <c r="D144" s="641" t="s">
        <v>18987</v>
      </c>
      <c r="E144" s="642">
        <v>17.29</v>
      </c>
      <c r="F144" s="407" t="s">
        <v>4353</v>
      </c>
      <c r="G144" s="408" t="s">
        <v>4353</v>
      </c>
      <c r="H144" s="408" t="s">
        <v>4353</v>
      </c>
      <c r="I144" s="408" t="s">
        <v>4353</v>
      </c>
      <c r="J144" s="408" t="s">
        <v>4353</v>
      </c>
      <c r="K144" s="408" t="s">
        <v>4353</v>
      </c>
      <c r="L144" s="408" t="s">
        <v>4353</v>
      </c>
    </row>
    <row r="145" spans="1:11" ht="12">
      <c r="A145" s="708" t="s">
        <v>22500</v>
      </c>
      <c r="B145" s="639" t="s">
        <v>22501</v>
      </c>
      <c r="C145" s="640"/>
      <c r="D145" s="641"/>
      <c r="E145" s="642"/>
      <c r="F145" s="407" t="s">
        <v>4353</v>
      </c>
      <c r="G145" s="408" t="s">
        <v>4353</v>
      </c>
    </row>
    <row r="146" spans="1:11" ht="24">
      <c r="A146" s="708">
        <v>90725</v>
      </c>
      <c r="B146" s="639" t="s">
        <v>22502</v>
      </c>
      <c r="C146" s="640" t="s">
        <v>108</v>
      </c>
      <c r="D146" s="641" t="s">
        <v>18987</v>
      </c>
      <c r="E146" s="642">
        <v>21.35</v>
      </c>
      <c r="F146" s="407" t="s">
        <v>4353</v>
      </c>
      <c r="G146" s="408" t="s">
        <v>4353</v>
      </c>
      <c r="H146" s="408" t="s">
        <v>4353</v>
      </c>
      <c r="I146" s="408" t="s">
        <v>4353</v>
      </c>
      <c r="J146" s="408" t="s">
        <v>4353</v>
      </c>
      <c r="K146" s="408" t="s">
        <v>4353</v>
      </c>
    </row>
    <row r="147" spans="1:11" ht="12">
      <c r="A147" s="708" t="s">
        <v>22500</v>
      </c>
      <c r="B147" s="639" t="s">
        <v>22501</v>
      </c>
      <c r="C147" s="640"/>
      <c r="D147" s="641"/>
      <c r="E147" s="642"/>
    </row>
    <row r="148" spans="1:11" ht="24">
      <c r="A148" s="708">
        <v>90726</v>
      </c>
      <c r="B148" s="639" t="s">
        <v>22503</v>
      </c>
      <c r="C148" s="640" t="s">
        <v>108</v>
      </c>
      <c r="D148" s="641" t="s">
        <v>18987</v>
      </c>
      <c r="E148" s="642">
        <v>25.4</v>
      </c>
      <c r="F148" s="407" t="s">
        <v>4353</v>
      </c>
      <c r="G148" s="408" t="s">
        <v>4353</v>
      </c>
      <c r="H148" s="408" t="s">
        <v>4353</v>
      </c>
      <c r="I148" s="408" t="s">
        <v>4353</v>
      </c>
    </row>
    <row r="149" spans="1:11" ht="12">
      <c r="A149" s="706" t="s">
        <v>6469</v>
      </c>
      <c r="B149" s="633" t="s">
        <v>22504</v>
      </c>
      <c r="C149" s="634"/>
      <c r="D149" s="634"/>
      <c r="E149" s="635"/>
    </row>
    <row r="150" spans="1:11" ht="24">
      <c r="A150" s="707">
        <v>90727</v>
      </c>
      <c r="B150" s="636" t="s">
        <v>22505</v>
      </c>
      <c r="C150" s="637" t="s">
        <v>108</v>
      </c>
      <c r="D150" s="637" t="s">
        <v>18987</v>
      </c>
      <c r="E150" s="638">
        <v>29.45</v>
      </c>
      <c r="F150" s="407" t="s">
        <v>4353</v>
      </c>
      <c r="G150" s="408" t="s">
        <v>4353</v>
      </c>
      <c r="H150" s="408" t="s">
        <v>4353</v>
      </c>
      <c r="I150" s="408" t="s">
        <v>4353</v>
      </c>
    </row>
    <row r="151" spans="1:11" ht="12">
      <c r="A151" s="708" t="s">
        <v>22500</v>
      </c>
      <c r="B151" s="639" t="s">
        <v>22501</v>
      </c>
      <c r="C151" s="640"/>
      <c r="D151" s="641"/>
      <c r="E151" s="642"/>
      <c r="F151" s="407" t="s">
        <v>4353</v>
      </c>
      <c r="G151" s="408" t="s">
        <v>4353</v>
      </c>
    </row>
    <row r="152" spans="1:11" ht="24">
      <c r="A152" s="708">
        <v>90728</v>
      </c>
      <c r="B152" s="639" t="s">
        <v>22506</v>
      </c>
      <c r="C152" s="640" t="s">
        <v>108</v>
      </c>
      <c r="D152" s="641" t="s">
        <v>18987</v>
      </c>
      <c r="E152" s="642">
        <v>33.5</v>
      </c>
      <c r="F152" s="407" t="s">
        <v>4353</v>
      </c>
      <c r="G152" s="408" t="s">
        <v>4353</v>
      </c>
      <c r="H152" s="408" t="s">
        <v>4353</v>
      </c>
      <c r="I152" s="408" t="s">
        <v>4353</v>
      </c>
      <c r="J152" s="408" t="s">
        <v>4353</v>
      </c>
    </row>
    <row r="153" spans="1:11" ht="12">
      <c r="A153" s="708" t="s">
        <v>22500</v>
      </c>
      <c r="B153" s="639" t="s">
        <v>22501</v>
      </c>
      <c r="C153" s="640"/>
      <c r="D153" s="641"/>
      <c r="E153" s="642"/>
      <c r="F153" s="407" t="s">
        <v>4353</v>
      </c>
      <c r="G153" s="408" t="s">
        <v>4353</v>
      </c>
      <c r="H153" s="408" t="s">
        <v>4353</v>
      </c>
      <c r="I153" s="408" t="s">
        <v>4353</v>
      </c>
      <c r="J153" s="408" t="s">
        <v>4353</v>
      </c>
    </row>
    <row r="154" spans="1:11" ht="24">
      <c r="A154" s="706">
        <v>90729</v>
      </c>
      <c r="B154" s="633" t="s">
        <v>22507</v>
      </c>
      <c r="C154" s="634" t="s">
        <v>108</v>
      </c>
      <c r="D154" s="634" t="s">
        <v>18987</v>
      </c>
      <c r="E154" s="635">
        <v>37.56</v>
      </c>
    </row>
    <row r="155" spans="1:11" ht="12">
      <c r="A155" s="708" t="s">
        <v>22500</v>
      </c>
      <c r="B155" s="639" t="s">
        <v>22501</v>
      </c>
      <c r="C155" s="640"/>
      <c r="D155" s="641"/>
      <c r="E155" s="642"/>
      <c r="F155" s="407" t="s">
        <v>4353</v>
      </c>
      <c r="G155" s="408" t="s">
        <v>4353</v>
      </c>
    </row>
    <row r="156" spans="1:11" ht="24">
      <c r="A156" s="708">
        <v>90730</v>
      </c>
      <c r="B156" s="639" t="s">
        <v>22508</v>
      </c>
      <c r="C156" s="640" t="s">
        <v>108</v>
      </c>
      <c r="D156" s="641" t="s">
        <v>18987</v>
      </c>
      <c r="E156" s="642">
        <v>41.65</v>
      </c>
      <c r="F156" s="407" t="s">
        <v>4353</v>
      </c>
      <c r="G156" s="408" t="s">
        <v>4353</v>
      </c>
    </row>
    <row r="157" spans="1:11" ht="12">
      <c r="A157" s="708" t="s">
        <v>22500</v>
      </c>
      <c r="B157" s="639" t="s">
        <v>22501</v>
      </c>
      <c r="C157" s="640"/>
      <c r="D157" s="641"/>
      <c r="E157" s="642"/>
    </row>
    <row r="158" spans="1:11" ht="24">
      <c r="A158" s="706">
        <v>90731</v>
      </c>
      <c r="B158" s="633" t="s">
        <v>22509</v>
      </c>
      <c r="C158" s="634" t="s">
        <v>108</v>
      </c>
      <c r="D158" s="634" t="s">
        <v>18987</v>
      </c>
      <c r="E158" s="635">
        <v>45.7</v>
      </c>
      <c r="F158" s="407" t="s">
        <v>4353</v>
      </c>
      <c r="G158" s="408" t="s">
        <v>4353</v>
      </c>
    </row>
    <row r="159" spans="1:11" ht="12">
      <c r="A159" s="707" t="s">
        <v>22500</v>
      </c>
      <c r="B159" s="636" t="s">
        <v>22501</v>
      </c>
      <c r="C159" s="637"/>
      <c r="D159" s="637"/>
      <c r="E159" s="638"/>
      <c r="F159" s="407" t="s">
        <v>4353</v>
      </c>
      <c r="G159" s="408" t="s">
        <v>4353</v>
      </c>
      <c r="H159" s="408" t="s">
        <v>4353</v>
      </c>
      <c r="I159" s="408" t="s">
        <v>4353</v>
      </c>
    </row>
    <row r="160" spans="1:11" ht="12">
      <c r="A160" s="708" t="s">
        <v>22417</v>
      </c>
      <c r="B160" s="639" t="s">
        <v>22418</v>
      </c>
      <c r="C160" s="640"/>
      <c r="D160" s="641"/>
      <c r="E160" s="642"/>
    </row>
    <row r="161" spans="1:11" ht="12">
      <c r="A161" s="708" t="s">
        <v>22419</v>
      </c>
      <c r="B161" s="639" t="e">
        <v>#NAME?</v>
      </c>
      <c r="C161" s="640"/>
      <c r="D161" s="641" t="s">
        <v>22420</v>
      </c>
      <c r="E161" s="642" t="s">
        <v>22421</v>
      </c>
      <c r="F161" s="407" t="s">
        <v>4353</v>
      </c>
      <c r="G161" s="408" t="s">
        <v>4353</v>
      </c>
    </row>
    <row r="162" spans="1:11" ht="12">
      <c r="A162" s="708"/>
      <c r="B162" s="639"/>
      <c r="C162" s="640"/>
      <c r="D162" s="641" t="s">
        <v>22422</v>
      </c>
      <c r="E162" s="642" t="s">
        <v>22423</v>
      </c>
      <c r="F162" s="407" t="s">
        <v>4353</v>
      </c>
      <c r="G162" s="408" t="s">
        <v>4353</v>
      </c>
    </row>
    <row r="163" spans="1:11" ht="12">
      <c r="A163" s="708" t="s">
        <v>22424</v>
      </c>
      <c r="B163" s="639" t="s">
        <v>22425</v>
      </c>
      <c r="C163" s="640"/>
      <c r="D163" s="641"/>
      <c r="E163" s="642"/>
      <c r="F163" s="407" t="s">
        <v>4353</v>
      </c>
      <c r="G163" s="408" t="s">
        <v>4353</v>
      </c>
    </row>
    <row r="164" spans="1:11" ht="24">
      <c r="A164" s="708" t="s">
        <v>22426</v>
      </c>
      <c r="B164" s="639" t="s">
        <v>22427</v>
      </c>
      <c r="C164" s="640" t="s">
        <v>22428</v>
      </c>
      <c r="D164" s="641"/>
      <c r="E164" s="642"/>
      <c r="F164" s="407" t="s">
        <v>4353</v>
      </c>
      <c r="G164" s="408" t="s">
        <v>4353</v>
      </c>
    </row>
    <row r="165" spans="1:11" ht="12">
      <c r="A165" s="708" t="s">
        <v>22429</v>
      </c>
      <c r="B165" s="639" t="s">
        <v>22430</v>
      </c>
      <c r="C165" s="640"/>
      <c r="D165" s="641" t="s">
        <v>22422</v>
      </c>
      <c r="E165" s="642" t="s">
        <v>22431</v>
      </c>
      <c r="F165" s="407" t="s">
        <v>4353</v>
      </c>
      <c r="G165" s="408" t="s">
        <v>4353</v>
      </c>
    </row>
    <row r="166" spans="1:11" ht="24">
      <c r="A166" s="708" t="s">
        <v>91</v>
      </c>
      <c r="B166" s="639" t="s">
        <v>22432</v>
      </c>
      <c r="C166" s="640" t="s">
        <v>22433</v>
      </c>
      <c r="D166" s="641" t="s">
        <v>22434</v>
      </c>
      <c r="E166" s="642" t="s">
        <v>22435</v>
      </c>
      <c r="F166" s="407" t="s">
        <v>4353</v>
      </c>
      <c r="G166" s="408" t="s">
        <v>4353</v>
      </c>
    </row>
    <row r="167" spans="1:11" ht="12">
      <c r="A167" s="708" t="s">
        <v>22436</v>
      </c>
      <c r="B167" s="639" t="s">
        <v>22437</v>
      </c>
      <c r="C167" s="640"/>
      <c r="D167" s="641"/>
      <c r="E167" s="642"/>
      <c r="F167" s="407" t="s">
        <v>4353</v>
      </c>
    </row>
    <row r="168" spans="1:11" ht="24">
      <c r="A168" s="708">
        <v>90732</v>
      </c>
      <c r="B168" s="639" t="s">
        <v>22510</v>
      </c>
      <c r="C168" s="640" t="s">
        <v>108</v>
      </c>
      <c r="D168" s="641" t="s">
        <v>18987</v>
      </c>
      <c r="E168" s="642">
        <v>57.89</v>
      </c>
      <c r="F168" s="407" t="s">
        <v>4353</v>
      </c>
      <c r="G168" s="408" t="s">
        <v>4353</v>
      </c>
      <c r="H168" s="408" t="s">
        <v>4353</v>
      </c>
    </row>
    <row r="169" spans="1:11" ht="12">
      <c r="A169" s="708" t="s">
        <v>22500</v>
      </c>
      <c r="B169" s="639" t="s">
        <v>22501</v>
      </c>
      <c r="C169" s="640"/>
      <c r="D169" s="641"/>
      <c r="E169" s="642"/>
      <c r="F169" s="407" t="s">
        <v>4353</v>
      </c>
      <c r="G169" s="408" t="s">
        <v>4353</v>
      </c>
      <c r="H169" s="408" t="s">
        <v>4353</v>
      </c>
      <c r="I169" s="408" t="s">
        <v>4353</v>
      </c>
      <c r="J169" s="408" t="s">
        <v>4353</v>
      </c>
      <c r="K169" s="408" t="s">
        <v>4353</v>
      </c>
    </row>
    <row r="170" spans="1:11" ht="24">
      <c r="A170" s="708">
        <v>90733</v>
      </c>
      <c r="B170" s="639" t="s">
        <v>22511</v>
      </c>
      <c r="C170" s="640" t="s">
        <v>121</v>
      </c>
      <c r="D170" s="641" t="s">
        <v>18987</v>
      </c>
      <c r="E170" s="642">
        <v>1.87</v>
      </c>
      <c r="F170" s="407" t="s">
        <v>4353</v>
      </c>
      <c r="G170" s="408" t="s">
        <v>4353</v>
      </c>
    </row>
    <row r="171" spans="1:11" ht="12">
      <c r="A171" s="708" t="s">
        <v>22512</v>
      </c>
      <c r="B171" s="639" t="s">
        <v>22513</v>
      </c>
      <c r="C171" s="640"/>
      <c r="D171" s="641"/>
      <c r="E171" s="642"/>
      <c r="F171" s="407" t="s">
        <v>4353</v>
      </c>
      <c r="G171" s="408" t="s">
        <v>4353</v>
      </c>
      <c r="H171" s="408" t="s">
        <v>4353</v>
      </c>
    </row>
    <row r="172" spans="1:11" ht="12">
      <c r="A172" s="708" t="s">
        <v>22514</v>
      </c>
      <c r="B172" s="639" t="s">
        <v>22515</v>
      </c>
      <c r="C172" s="640"/>
      <c r="D172" s="641"/>
      <c r="E172" s="642"/>
      <c r="F172" s="407" t="s">
        <v>4353</v>
      </c>
      <c r="G172" s="408" t="s">
        <v>4353</v>
      </c>
      <c r="H172" s="408" t="s">
        <v>4353</v>
      </c>
      <c r="I172" s="408" t="s">
        <v>4353</v>
      </c>
      <c r="J172" s="408" t="s">
        <v>4353</v>
      </c>
    </row>
    <row r="173" spans="1:11" ht="24">
      <c r="A173" s="708">
        <v>90734</v>
      </c>
      <c r="B173" s="639" t="s">
        <v>22511</v>
      </c>
      <c r="C173" s="640" t="s">
        <v>121</v>
      </c>
      <c r="D173" s="641" t="s">
        <v>18987</v>
      </c>
      <c r="E173" s="642">
        <v>2.2799999999999998</v>
      </c>
      <c r="F173" s="407" t="s">
        <v>4353</v>
      </c>
      <c r="G173" s="408" t="s">
        <v>4353</v>
      </c>
      <c r="H173" s="408" t="s">
        <v>4353</v>
      </c>
      <c r="I173" s="408" t="s">
        <v>4353</v>
      </c>
    </row>
    <row r="174" spans="1:11" ht="12">
      <c r="A174" s="708" t="s">
        <v>22516</v>
      </c>
      <c r="B174" s="639" t="s">
        <v>22513</v>
      </c>
      <c r="C174" s="640"/>
      <c r="D174" s="641"/>
      <c r="E174" s="642"/>
      <c r="F174" s="407" t="s">
        <v>4353</v>
      </c>
      <c r="G174" s="408" t="s">
        <v>4353</v>
      </c>
      <c r="H174" s="408" t="s">
        <v>4353</v>
      </c>
      <c r="I174" s="408" t="s">
        <v>4353</v>
      </c>
      <c r="J174" s="408" t="s">
        <v>4353</v>
      </c>
      <c r="K174" s="408" t="s">
        <v>4353</v>
      </c>
    </row>
    <row r="175" spans="1:11" ht="12">
      <c r="A175" s="708" t="s">
        <v>22514</v>
      </c>
      <c r="B175" s="639" t="s">
        <v>22515</v>
      </c>
      <c r="C175" s="640"/>
      <c r="D175" s="641"/>
      <c r="E175" s="642"/>
      <c r="F175" s="407" t="s">
        <v>4353</v>
      </c>
      <c r="G175" s="408" t="s">
        <v>4353</v>
      </c>
      <c r="H175" s="408" t="s">
        <v>4353</v>
      </c>
      <c r="I175" s="408" t="s">
        <v>4353</v>
      </c>
      <c r="J175" s="408" t="s">
        <v>4353</v>
      </c>
      <c r="K175" s="408" t="s">
        <v>4353</v>
      </c>
    </row>
    <row r="176" spans="1:11" ht="24">
      <c r="A176" s="707">
        <v>90735</v>
      </c>
      <c r="B176" s="636" t="s">
        <v>22511</v>
      </c>
      <c r="C176" s="637" t="s">
        <v>121</v>
      </c>
      <c r="D176" s="637" t="s">
        <v>18987</v>
      </c>
      <c r="E176" s="638">
        <v>2.72</v>
      </c>
      <c r="F176" s="407" t="s">
        <v>4353</v>
      </c>
      <c r="G176" s="408" t="s">
        <v>4353</v>
      </c>
      <c r="H176" s="408" t="s">
        <v>4353</v>
      </c>
      <c r="I176" s="408" t="s">
        <v>4353</v>
      </c>
    </row>
    <row r="177" spans="1:12" ht="12">
      <c r="A177" s="708" t="s">
        <v>22517</v>
      </c>
      <c r="B177" s="639" t="s">
        <v>22513</v>
      </c>
      <c r="C177" s="640"/>
      <c r="D177" s="641"/>
      <c r="E177" s="642"/>
      <c r="F177" s="407" t="s">
        <v>4353</v>
      </c>
      <c r="G177" s="408" t="s">
        <v>4353</v>
      </c>
      <c r="H177" s="408" t="s">
        <v>4353</v>
      </c>
      <c r="I177" s="408" t="s">
        <v>4353</v>
      </c>
      <c r="J177" s="408" t="s">
        <v>4353</v>
      </c>
    </row>
    <row r="178" spans="1:12" ht="12">
      <c r="A178" s="708" t="s">
        <v>22514</v>
      </c>
      <c r="B178" s="639" t="s">
        <v>22515</v>
      </c>
      <c r="C178" s="640"/>
      <c r="D178" s="641"/>
      <c r="E178" s="642"/>
      <c r="F178" s="407" t="s">
        <v>4353</v>
      </c>
      <c r="G178" s="408" t="s">
        <v>4353</v>
      </c>
      <c r="H178" s="408" t="s">
        <v>4353</v>
      </c>
    </row>
    <row r="179" spans="1:12" ht="24">
      <c r="A179" s="708">
        <v>90736</v>
      </c>
      <c r="B179" s="639" t="s">
        <v>22511</v>
      </c>
      <c r="C179" s="640" t="s">
        <v>121</v>
      </c>
      <c r="D179" s="641" t="s">
        <v>18987</v>
      </c>
      <c r="E179" s="642">
        <v>3.13</v>
      </c>
      <c r="F179" s="407" t="s">
        <v>4353</v>
      </c>
      <c r="G179" s="408" t="s">
        <v>4353</v>
      </c>
      <c r="H179" s="408" t="s">
        <v>4353</v>
      </c>
      <c r="I179" s="408" t="s">
        <v>4353</v>
      </c>
      <c r="J179" s="408" t="s">
        <v>4353</v>
      </c>
    </row>
    <row r="180" spans="1:12" ht="12">
      <c r="A180" s="708" t="s">
        <v>22518</v>
      </c>
      <c r="B180" s="639" t="s">
        <v>22513</v>
      </c>
      <c r="C180" s="640"/>
      <c r="D180" s="641"/>
      <c r="E180" s="642"/>
      <c r="F180" s="407" t="s">
        <v>4353</v>
      </c>
      <c r="G180" s="408" t="s">
        <v>4353</v>
      </c>
      <c r="H180" s="408" t="s">
        <v>4353</v>
      </c>
      <c r="I180" s="408" t="s">
        <v>4353</v>
      </c>
    </row>
    <row r="181" spans="1:12" ht="12">
      <c r="A181" s="708" t="s">
        <v>22514</v>
      </c>
      <c r="B181" s="639" t="s">
        <v>22515</v>
      </c>
      <c r="C181" s="640"/>
      <c r="D181" s="641"/>
      <c r="E181" s="642"/>
      <c r="F181" s="407" t="s">
        <v>4353</v>
      </c>
      <c r="G181" s="408" t="s">
        <v>4353</v>
      </c>
      <c r="H181" s="408" t="s">
        <v>4353</v>
      </c>
      <c r="I181" s="408" t="s">
        <v>4353</v>
      </c>
    </row>
    <row r="182" spans="1:12" ht="24">
      <c r="A182" s="708">
        <v>90737</v>
      </c>
      <c r="B182" s="639" t="s">
        <v>22511</v>
      </c>
      <c r="C182" s="640" t="s">
        <v>121</v>
      </c>
      <c r="D182" s="641" t="s">
        <v>18987</v>
      </c>
      <c r="E182" s="642">
        <v>3.53</v>
      </c>
      <c r="F182" s="407" t="s">
        <v>4353</v>
      </c>
      <c r="G182" s="408" t="s">
        <v>4353</v>
      </c>
      <c r="H182" s="408" t="s">
        <v>4353</v>
      </c>
      <c r="I182" s="408" t="s">
        <v>4353</v>
      </c>
      <c r="J182" s="408" t="s">
        <v>4353</v>
      </c>
    </row>
    <row r="183" spans="1:12" ht="12">
      <c r="A183" s="708" t="s">
        <v>22519</v>
      </c>
      <c r="B183" s="639" t="s">
        <v>22513</v>
      </c>
      <c r="C183" s="640"/>
      <c r="D183" s="641"/>
      <c r="E183" s="642"/>
      <c r="F183" s="407" t="s">
        <v>4353</v>
      </c>
      <c r="G183" s="408" t="s">
        <v>4353</v>
      </c>
      <c r="H183" s="408" t="s">
        <v>4353</v>
      </c>
      <c r="I183" s="408" t="s">
        <v>4353</v>
      </c>
    </row>
    <row r="184" spans="1:12" ht="12">
      <c r="A184" s="708" t="s">
        <v>22514</v>
      </c>
      <c r="B184" s="639" t="s">
        <v>22515</v>
      </c>
      <c r="C184" s="640"/>
      <c r="D184" s="641"/>
      <c r="E184" s="642"/>
      <c r="F184" s="407" t="s">
        <v>4353</v>
      </c>
      <c r="G184" s="408" t="s">
        <v>4353</v>
      </c>
      <c r="H184" s="408" t="s">
        <v>4353</v>
      </c>
      <c r="I184" s="408" t="s">
        <v>4353</v>
      </c>
      <c r="J184" s="408" t="s">
        <v>4353</v>
      </c>
      <c r="K184" s="408" t="s">
        <v>4353</v>
      </c>
    </row>
    <row r="185" spans="1:12" ht="24">
      <c r="A185" s="708">
        <v>90738</v>
      </c>
      <c r="B185" s="639" t="s">
        <v>22511</v>
      </c>
      <c r="C185" s="640" t="s">
        <v>121</v>
      </c>
      <c r="D185" s="641" t="s">
        <v>18987</v>
      </c>
      <c r="E185" s="642">
        <v>3.97</v>
      </c>
      <c r="F185" s="407" t="s">
        <v>4353</v>
      </c>
      <c r="G185" s="408" t="s">
        <v>4353</v>
      </c>
      <c r="H185" s="408" t="s">
        <v>4353</v>
      </c>
      <c r="I185" s="408" t="s">
        <v>4353</v>
      </c>
      <c r="J185" s="408" t="s">
        <v>4353</v>
      </c>
    </row>
    <row r="186" spans="1:12" ht="12">
      <c r="A186" s="708" t="s">
        <v>22520</v>
      </c>
      <c r="B186" s="639" t="s">
        <v>22513</v>
      </c>
      <c r="C186" s="640"/>
      <c r="D186" s="641"/>
      <c r="E186" s="642"/>
      <c r="F186" s="407" t="s">
        <v>4353</v>
      </c>
      <c r="G186" s="408" t="s">
        <v>4353</v>
      </c>
      <c r="H186" s="408" t="s">
        <v>4353</v>
      </c>
      <c r="I186" s="408" t="s">
        <v>4353</v>
      </c>
      <c r="J186" s="408" t="s">
        <v>4353</v>
      </c>
      <c r="K186" s="408" t="s">
        <v>4353</v>
      </c>
      <c r="L186" s="408" t="s">
        <v>4353</v>
      </c>
    </row>
    <row r="187" spans="1:12" ht="12">
      <c r="A187" s="708" t="s">
        <v>22514</v>
      </c>
      <c r="B187" s="639" t="s">
        <v>22515</v>
      </c>
      <c r="C187" s="640"/>
      <c r="D187" s="641"/>
      <c r="E187" s="642"/>
      <c r="F187" s="407" t="s">
        <v>4353</v>
      </c>
      <c r="G187" s="408" t="s">
        <v>4353</v>
      </c>
      <c r="H187" s="408" t="s">
        <v>4353</v>
      </c>
      <c r="I187" s="408" t="s">
        <v>4353</v>
      </c>
    </row>
    <row r="188" spans="1:12" ht="24">
      <c r="A188" s="708">
        <v>90739</v>
      </c>
      <c r="B188" s="639" t="s">
        <v>22511</v>
      </c>
      <c r="C188" s="640" t="s">
        <v>121</v>
      </c>
      <c r="D188" s="641" t="s">
        <v>18987</v>
      </c>
      <c r="E188" s="642">
        <v>9.1199999999999992</v>
      </c>
      <c r="F188" s="407" t="s">
        <v>4353</v>
      </c>
      <c r="G188" s="408" t="s">
        <v>4353</v>
      </c>
      <c r="H188" s="408" t="s">
        <v>4353</v>
      </c>
      <c r="I188" s="408" t="s">
        <v>4353</v>
      </c>
    </row>
    <row r="189" spans="1:12" ht="12">
      <c r="A189" s="706" t="s">
        <v>22521</v>
      </c>
      <c r="B189" s="633" t="s">
        <v>22513</v>
      </c>
      <c r="C189" s="634"/>
      <c r="D189" s="634"/>
      <c r="E189" s="635"/>
      <c r="F189" s="407" t="s">
        <v>4353</v>
      </c>
      <c r="G189" s="408" t="s">
        <v>4353</v>
      </c>
      <c r="H189" s="408" t="s">
        <v>4353</v>
      </c>
      <c r="I189" s="408" t="s">
        <v>4353</v>
      </c>
    </row>
    <row r="190" spans="1:12" ht="12">
      <c r="A190" s="707" t="s">
        <v>22514</v>
      </c>
      <c r="B190" s="636" t="s">
        <v>22515</v>
      </c>
      <c r="C190" s="637"/>
      <c r="D190" s="637"/>
      <c r="E190" s="638"/>
      <c r="F190" s="407" t="s">
        <v>4353</v>
      </c>
      <c r="G190" s="408" t="s">
        <v>4353</v>
      </c>
      <c r="H190" s="408" t="s">
        <v>4353</v>
      </c>
      <c r="I190" s="408" t="s">
        <v>4353</v>
      </c>
    </row>
    <row r="191" spans="1:12" ht="24">
      <c r="A191" s="708">
        <v>90740</v>
      </c>
      <c r="B191" s="639" t="s">
        <v>22522</v>
      </c>
      <c r="C191" s="640" t="s">
        <v>121</v>
      </c>
      <c r="D191" s="641" t="s">
        <v>18987</v>
      </c>
      <c r="E191" s="642">
        <v>4.1900000000000004</v>
      </c>
      <c r="F191" s="407" t="s">
        <v>4353</v>
      </c>
      <c r="G191" s="408" t="s">
        <v>4353</v>
      </c>
      <c r="H191" s="408" t="s">
        <v>4353</v>
      </c>
      <c r="I191" s="408" t="s">
        <v>4353</v>
      </c>
    </row>
    <row r="192" spans="1:12" ht="12">
      <c r="A192" s="708" t="s">
        <v>22523</v>
      </c>
      <c r="B192" s="639" t="s">
        <v>22524</v>
      </c>
      <c r="C192" s="640"/>
      <c r="D192" s="641"/>
      <c r="E192" s="642"/>
      <c r="F192" s="407" t="s">
        <v>4353</v>
      </c>
      <c r="G192" s="408" t="s">
        <v>4353</v>
      </c>
      <c r="H192" s="408" t="s">
        <v>4353</v>
      </c>
      <c r="I192" s="408" t="s">
        <v>4353</v>
      </c>
      <c r="J192" s="408" t="s">
        <v>4353</v>
      </c>
      <c r="K192" s="408" t="s">
        <v>4353</v>
      </c>
    </row>
    <row r="193" spans="1:14" ht="12">
      <c r="A193" s="708" t="s">
        <v>22525</v>
      </c>
      <c r="B193" s="639" t="s">
        <v>22526</v>
      </c>
      <c r="C193" s="640"/>
      <c r="D193" s="641"/>
      <c r="E193" s="642"/>
      <c r="F193" s="407" t="s">
        <v>4353</v>
      </c>
      <c r="G193" s="408" t="s">
        <v>4353</v>
      </c>
      <c r="H193" s="408" t="s">
        <v>4353</v>
      </c>
      <c r="I193" s="408" t="s">
        <v>4353</v>
      </c>
      <c r="J193" s="408" t="s">
        <v>4353</v>
      </c>
    </row>
    <row r="194" spans="1:14" ht="24">
      <c r="A194" s="708">
        <v>90741</v>
      </c>
      <c r="B194" s="639" t="s">
        <v>22522</v>
      </c>
      <c r="C194" s="640" t="s">
        <v>121</v>
      </c>
      <c r="D194" s="641" t="s">
        <v>18987</v>
      </c>
      <c r="E194" s="642">
        <v>4.5999999999999996</v>
      </c>
      <c r="F194" s="407" t="s">
        <v>4353</v>
      </c>
      <c r="G194" s="408" t="s">
        <v>4353</v>
      </c>
      <c r="H194" s="408" t="s">
        <v>4353</v>
      </c>
      <c r="I194" s="408" t="s">
        <v>4353</v>
      </c>
      <c r="J194" s="408" t="s">
        <v>4353</v>
      </c>
    </row>
    <row r="195" spans="1:14" ht="12">
      <c r="A195" s="708" t="s">
        <v>22523</v>
      </c>
      <c r="B195" s="639" t="s">
        <v>22527</v>
      </c>
      <c r="C195" s="640"/>
      <c r="D195" s="641"/>
      <c r="E195" s="642"/>
      <c r="F195" s="407" t="s">
        <v>4353</v>
      </c>
      <c r="G195" s="408" t="s">
        <v>4353</v>
      </c>
      <c r="H195" s="408" t="s">
        <v>4353</v>
      </c>
      <c r="I195" s="408" t="s">
        <v>4353</v>
      </c>
      <c r="J195" s="408" t="s">
        <v>4353</v>
      </c>
    </row>
    <row r="196" spans="1:14" ht="12">
      <c r="A196" s="708" t="s">
        <v>22417</v>
      </c>
      <c r="B196" s="639" t="s">
        <v>22418</v>
      </c>
      <c r="C196" s="640"/>
      <c r="D196" s="641"/>
      <c r="E196" s="642"/>
      <c r="F196" s="407" t="s">
        <v>4353</v>
      </c>
      <c r="G196" s="408" t="s">
        <v>4353</v>
      </c>
      <c r="H196" s="408" t="s">
        <v>4353</v>
      </c>
      <c r="I196" s="408" t="s">
        <v>4353</v>
      </c>
    </row>
    <row r="197" spans="1:14" ht="12">
      <c r="A197" s="708" t="s">
        <v>22419</v>
      </c>
      <c r="B197" s="639" t="e">
        <v>#NAME?</v>
      </c>
      <c r="C197" s="640"/>
      <c r="D197" s="641" t="s">
        <v>22420</v>
      </c>
      <c r="E197" s="642" t="s">
        <v>22421</v>
      </c>
      <c r="F197" s="407" t="s">
        <v>4353</v>
      </c>
      <c r="G197" s="408" t="s">
        <v>4353</v>
      </c>
      <c r="H197" s="408" t="s">
        <v>4353</v>
      </c>
      <c r="I197" s="408" t="s">
        <v>4353</v>
      </c>
      <c r="J197" s="408" t="s">
        <v>4353</v>
      </c>
    </row>
    <row r="198" spans="1:14" ht="12">
      <c r="A198" s="708"/>
      <c r="B198" s="639"/>
      <c r="C198" s="640"/>
      <c r="D198" s="641" t="s">
        <v>22422</v>
      </c>
      <c r="E198" s="642" t="s">
        <v>22423</v>
      </c>
      <c r="F198" s="407" t="s">
        <v>4353</v>
      </c>
      <c r="G198" s="408" t="s">
        <v>4353</v>
      </c>
      <c r="H198" s="408" t="s">
        <v>4353</v>
      </c>
      <c r="I198" s="408" t="s">
        <v>4353</v>
      </c>
    </row>
    <row r="199" spans="1:14" ht="12">
      <c r="A199" s="708" t="s">
        <v>22424</v>
      </c>
      <c r="B199" s="639" t="s">
        <v>22425</v>
      </c>
      <c r="C199" s="640"/>
      <c r="D199" s="641"/>
      <c r="E199" s="642"/>
      <c r="F199" s="407" t="s">
        <v>4353</v>
      </c>
      <c r="G199" s="408" t="s">
        <v>4353</v>
      </c>
      <c r="H199" s="408" t="s">
        <v>4353</v>
      </c>
      <c r="I199" s="408" t="s">
        <v>4353</v>
      </c>
      <c r="J199" s="408" t="s">
        <v>4353</v>
      </c>
    </row>
    <row r="200" spans="1:14" ht="24">
      <c r="A200" s="708" t="s">
        <v>22426</v>
      </c>
      <c r="B200" s="639" t="s">
        <v>22427</v>
      </c>
      <c r="C200" s="640" t="s">
        <v>22428</v>
      </c>
      <c r="D200" s="641"/>
      <c r="E200" s="642"/>
      <c r="F200" s="407" t="s">
        <v>4353</v>
      </c>
      <c r="G200" s="408" t="s">
        <v>4353</v>
      </c>
      <c r="H200" s="408" t="s">
        <v>4353</v>
      </c>
      <c r="I200" s="408" t="s">
        <v>4353</v>
      </c>
      <c r="J200" s="408" t="s">
        <v>4353</v>
      </c>
      <c r="K200" s="408" t="s">
        <v>4353</v>
      </c>
    </row>
    <row r="201" spans="1:14" ht="12">
      <c r="A201" s="708" t="s">
        <v>22429</v>
      </c>
      <c r="B201" s="639" t="s">
        <v>22430</v>
      </c>
      <c r="C201" s="640"/>
      <c r="D201" s="641" t="s">
        <v>22422</v>
      </c>
      <c r="E201" s="642" t="s">
        <v>22431</v>
      </c>
      <c r="F201" s="407" t="s">
        <v>4353</v>
      </c>
      <c r="G201" s="408" t="s">
        <v>4353</v>
      </c>
    </row>
    <row r="202" spans="1:14" ht="24">
      <c r="A202" s="708" t="s">
        <v>91</v>
      </c>
      <c r="B202" s="639" t="s">
        <v>22432</v>
      </c>
      <c r="C202" s="640" t="s">
        <v>22433</v>
      </c>
      <c r="D202" s="641" t="s">
        <v>22434</v>
      </c>
      <c r="E202" s="642" t="s">
        <v>22435</v>
      </c>
      <c r="F202" s="407" t="s">
        <v>4353</v>
      </c>
      <c r="G202" s="408" t="s">
        <v>4353</v>
      </c>
      <c r="H202" s="408" t="s">
        <v>4353</v>
      </c>
      <c r="I202" s="408" t="s">
        <v>4353</v>
      </c>
      <c r="J202" s="408" t="s">
        <v>4353</v>
      </c>
      <c r="K202" s="408" t="s">
        <v>4353</v>
      </c>
      <c r="L202" s="408" t="s">
        <v>4353</v>
      </c>
      <c r="M202" s="408" t="s">
        <v>4353</v>
      </c>
      <c r="N202" s="408" t="s">
        <v>4353</v>
      </c>
    </row>
    <row r="203" spans="1:14" ht="12">
      <c r="A203" s="708" t="s">
        <v>22436</v>
      </c>
      <c r="B203" s="639" t="s">
        <v>22437</v>
      </c>
      <c r="C203" s="640"/>
      <c r="D203" s="641"/>
      <c r="E203" s="642"/>
      <c r="F203" s="407" t="s">
        <v>4353</v>
      </c>
      <c r="G203" s="408" t="s">
        <v>4353</v>
      </c>
    </row>
    <row r="204" spans="1:14" ht="12">
      <c r="A204" s="708" t="s">
        <v>22525</v>
      </c>
      <c r="B204" s="639" t="s">
        <v>22526</v>
      </c>
      <c r="C204" s="640"/>
      <c r="D204" s="641"/>
      <c r="E204" s="642"/>
      <c r="F204" s="407" t="s">
        <v>4353</v>
      </c>
      <c r="G204" s="408" t="s">
        <v>4353</v>
      </c>
      <c r="H204" s="408" t="s">
        <v>4353</v>
      </c>
      <c r="I204" s="408" t="s">
        <v>4353</v>
      </c>
      <c r="J204" s="408" t="s">
        <v>4353</v>
      </c>
      <c r="K204" s="408" t="s">
        <v>4353</v>
      </c>
      <c r="L204" s="408" t="s">
        <v>4353</v>
      </c>
      <c r="M204" s="408" t="s">
        <v>4353</v>
      </c>
    </row>
    <row r="205" spans="1:14" ht="24">
      <c r="A205" s="708">
        <v>90742</v>
      </c>
      <c r="B205" s="639" t="s">
        <v>22522</v>
      </c>
      <c r="C205" s="640" t="s">
        <v>121</v>
      </c>
      <c r="D205" s="641" t="s">
        <v>18987</v>
      </c>
      <c r="E205" s="642">
        <v>5.01</v>
      </c>
      <c r="F205" s="407" t="s">
        <v>4353</v>
      </c>
      <c r="G205" s="408" t="s">
        <v>4353</v>
      </c>
      <c r="H205" s="408" t="s">
        <v>4353</v>
      </c>
      <c r="I205" s="408" t="s">
        <v>4353</v>
      </c>
      <c r="J205" s="408" t="s">
        <v>4353</v>
      </c>
      <c r="K205" s="408" t="s">
        <v>4353</v>
      </c>
      <c r="L205" s="408" t="s">
        <v>4353</v>
      </c>
    </row>
    <row r="206" spans="1:14" ht="12">
      <c r="A206" s="709" t="s">
        <v>22523</v>
      </c>
      <c r="B206" s="643" t="s">
        <v>22528</v>
      </c>
      <c r="C206" s="644"/>
      <c r="D206" s="645"/>
      <c r="E206" s="646"/>
      <c r="F206" s="407" t="s">
        <v>4353</v>
      </c>
      <c r="G206" s="408" t="s">
        <v>4353</v>
      </c>
      <c r="H206" s="408" t="s">
        <v>4353</v>
      </c>
      <c r="I206" s="408" t="s">
        <v>4353</v>
      </c>
      <c r="J206" s="408" t="s">
        <v>4353</v>
      </c>
    </row>
    <row r="207" spans="1:14" ht="12">
      <c r="A207" s="706" t="s">
        <v>22525</v>
      </c>
      <c r="B207" s="633" t="s">
        <v>22526</v>
      </c>
      <c r="C207" s="634"/>
      <c r="D207" s="634"/>
      <c r="E207" s="635"/>
      <c r="F207" s="407" t="s">
        <v>4353</v>
      </c>
      <c r="G207" s="408" t="s">
        <v>4353</v>
      </c>
      <c r="H207" s="408" t="s">
        <v>4353</v>
      </c>
      <c r="I207" s="408" t="s">
        <v>4353</v>
      </c>
    </row>
    <row r="208" spans="1:14" ht="24">
      <c r="A208" s="707">
        <v>90743</v>
      </c>
      <c r="B208" s="636" t="s">
        <v>22522</v>
      </c>
      <c r="C208" s="637" t="s">
        <v>121</v>
      </c>
      <c r="D208" s="637" t="s">
        <v>18987</v>
      </c>
      <c r="E208" s="638">
        <v>5.44</v>
      </c>
      <c r="F208" s="407" t="s">
        <v>4353</v>
      </c>
      <c r="G208" s="408" t="s">
        <v>4353</v>
      </c>
    </row>
    <row r="209" spans="1:12" ht="12">
      <c r="A209" s="707" t="s">
        <v>22523</v>
      </c>
      <c r="B209" s="636" t="s">
        <v>22529</v>
      </c>
      <c r="C209" s="637"/>
      <c r="D209" s="637"/>
      <c r="E209" s="638"/>
      <c r="F209" s="407" t="s">
        <v>4353</v>
      </c>
      <c r="G209" s="408" t="s">
        <v>4353</v>
      </c>
      <c r="H209" s="408" t="s">
        <v>4353</v>
      </c>
      <c r="I209" s="408" t="s">
        <v>4353</v>
      </c>
    </row>
    <row r="210" spans="1:12" ht="12">
      <c r="A210" s="707" t="s">
        <v>22525</v>
      </c>
      <c r="B210" s="636" t="s">
        <v>22526</v>
      </c>
      <c r="C210" s="637"/>
      <c r="D210" s="637"/>
      <c r="E210" s="638"/>
      <c r="F210" s="407" t="s">
        <v>4353</v>
      </c>
      <c r="G210" s="408" t="s">
        <v>4353</v>
      </c>
      <c r="H210" s="408" t="s">
        <v>4353</v>
      </c>
      <c r="I210" s="408" t="s">
        <v>4353</v>
      </c>
      <c r="J210" s="408" t="s">
        <v>4353</v>
      </c>
      <c r="K210" s="408" t="s">
        <v>4353</v>
      </c>
      <c r="L210" s="408" t="s">
        <v>4353</v>
      </c>
    </row>
    <row r="211" spans="1:12" ht="24">
      <c r="A211" s="707">
        <v>90744</v>
      </c>
      <c r="B211" s="636" t="s">
        <v>22522</v>
      </c>
      <c r="C211" s="637" t="s">
        <v>121</v>
      </c>
      <c r="D211" s="637" t="s">
        <v>18987</v>
      </c>
      <c r="E211" s="638">
        <v>5.85</v>
      </c>
      <c r="F211" s="407" t="s">
        <v>4353</v>
      </c>
      <c r="G211" s="408" t="s">
        <v>4353</v>
      </c>
      <c r="H211" s="408" t="s">
        <v>4353</v>
      </c>
      <c r="I211" s="408" t="s">
        <v>4353</v>
      </c>
      <c r="J211" s="408" t="s">
        <v>4353</v>
      </c>
      <c r="K211" s="408" t="s">
        <v>4353</v>
      </c>
      <c r="L211" s="408" t="s">
        <v>4353</v>
      </c>
    </row>
    <row r="212" spans="1:12" ht="12">
      <c r="A212" s="708" t="s">
        <v>22523</v>
      </c>
      <c r="B212" s="639" t="s">
        <v>22530</v>
      </c>
      <c r="C212" s="640"/>
      <c r="D212" s="641"/>
      <c r="E212" s="642"/>
      <c r="F212" s="407" t="s">
        <v>4353</v>
      </c>
      <c r="G212" s="408" t="s">
        <v>4353</v>
      </c>
    </row>
    <row r="213" spans="1:12" ht="12">
      <c r="A213" s="708" t="s">
        <v>22525</v>
      </c>
      <c r="B213" s="639" t="s">
        <v>22526</v>
      </c>
      <c r="C213" s="640"/>
      <c r="D213" s="641"/>
      <c r="E213" s="642"/>
      <c r="F213" s="407" t="s">
        <v>4353</v>
      </c>
      <c r="G213" s="408" t="s">
        <v>4353</v>
      </c>
      <c r="H213" s="408" t="s">
        <v>4353</v>
      </c>
      <c r="I213" s="408" t="s">
        <v>4353</v>
      </c>
    </row>
    <row r="214" spans="1:12" ht="24">
      <c r="A214" s="708">
        <v>90745</v>
      </c>
      <c r="B214" s="639" t="s">
        <v>22522</v>
      </c>
      <c r="C214" s="640" t="s">
        <v>121</v>
      </c>
      <c r="D214" s="641" t="s">
        <v>18987</v>
      </c>
      <c r="E214" s="642">
        <v>13.11</v>
      </c>
      <c r="F214" s="407" t="s">
        <v>4353</v>
      </c>
      <c r="G214" s="408" t="s">
        <v>4353</v>
      </c>
    </row>
    <row r="215" spans="1:12" ht="12">
      <c r="A215" s="708" t="s">
        <v>22523</v>
      </c>
      <c r="B215" s="639" t="s">
        <v>22531</v>
      </c>
      <c r="C215" s="640"/>
      <c r="D215" s="641"/>
      <c r="E215" s="642"/>
      <c r="F215" s="407" t="s">
        <v>4353</v>
      </c>
      <c r="G215" s="408" t="s">
        <v>4353</v>
      </c>
      <c r="H215" s="408" t="s">
        <v>4353</v>
      </c>
      <c r="I215" s="408" t="s">
        <v>4353</v>
      </c>
      <c r="J215" s="408" t="s">
        <v>4353</v>
      </c>
      <c r="K215" s="408" t="s">
        <v>4353</v>
      </c>
    </row>
    <row r="216" spans="1:12" ht="12">
      <c r="A216" s="708" t="s">
        <v>22525</v>
      </c>
      <c r="B216" s="639" t="s">
        <v>22526</v>
      </c>
      <c r="C216" s="640"/>
      <c r="D216" s="641"/>
      <c r="E216" s="642"/>
      <c r="F216" s="407" t="s">
        <v>4353</v>
      </c>
      <c r="G216" s="408" t="s">
        <v>4353</v>
      </c>
      <c r="H216" s="408" t="s">
        <v>4353</v>
      </c>
      <c r="I216" s="408" t="s">
        <v>4353</v>
      </c>
    </row>
    <row r="217" spans="1:12" ht="24">
      <c r="A217" s="708">
        <v>90746</v>
      </c>
      <c r="B217" s="639" t="s">
        <v>22532</v>
      </c>
      <c r="C217" s="640" t="s">
        <v>121</v>
      </c>
      <c r="D217" s="641" t="s">
        <v>18987</v>
      </c>
      <c r="E217" s="642">
        <v>17.350000000000001</v>
      </c>
      <c r="F217" s="407" t="s">
        <v>4353</v>
      </c>
      <c r="G217" s="408" t="s">
        <v>4353</v>
      </c>
      <c r="H217" s="408" t="s">
        <v>4353</v>
      </c>
      <c r="I217" s="408" t="s">
        <v>4353</v>
      </c>
      <c r="J217" s="408" t="s">
        <v>4353</v>
      </c>
    </row>
    <row r="218" spans="1:12" ht="12">
      <c r="A218" s="708" t="s">
        <v>22533</v>
      </c>
      <c r="B218" s="639" t="s">
        <v>22534</v>
      </c>
      <c r="C218" s="640"/>
      <c r="D218" s="641"/>
      <c r="E218" s="642"/>
      <c r="F218" s="407" t="s">
        <v>4353</v>
      </c>
      <c r="G218" s="408" t="s">
        <v>4353</v>
      </c>
      <c r="H218" s="408" t="s">
        <v>4353</v>
      </c>
    </row>
    <row r="219" spans="1:12" ht="12">
      <c r="A219" s="708" t="s">
        <v>22535</v>
      </c>
      <c r="B219" s="639" t="s">
        <v>22536</v>
      </c>
      <c r="C219" s="640"/>
      <c r="D219" s="641"/>
      <c r="E219" s="642"/>
      <c r="F219" s="407" t="s">
        <v>4353</v>
      </c>
      <c r="G219" s="408" t="s">
        <v>4353</v>
      </c>
      <c r="H219" s="408" t="s">
        <v>4353</v>
      </c>
      <c r="I219" s="408" t="s">
        <v>4353</v>
      </c>
    </row>
    <row r="220" spans="1:12" ht="12">
      <c r="A220" s="708">
        <v>15</v>
      </c>
      <c r="B220" s="639"/>
      <c r="C220" s="640"/>
      <c r="D220" s="641"/>
      <c r="E220" s="642"/>
      <c r="F220" s="407" t="s">
        <v>4353</v>
      </c>
      <c r="G220" s="408" t="s">
        <v>4353</v>
      </c>
    </row>
    <row r="221" spans="1:12" ht="24">
      <c r="A221" s="708">
        <v>90747</v>
      </c>
      <c r="B221" s="639" t="s">
        <v>22532</v>
      </c>
      <c r="C221" s="640" t="s">
        <v>121</v>
      </c>
      <c r="D221" s="641" t="s">
        <v>18987</v>
      </c>
      <c r="E221" s="642">
        <v>20.62</v>
      </c>
      <c r="F221" s="407" t="s">
        <v>4353</v>
      </c>
      <c r="G221" s="408" t="s">
        <v>4353</v>
      </c>
      <c r="H221" s="408" t="s">
        <v>4353</v>
      </c>
      <c r="I221" s="408" t="s">
        <v>4353</v>
      </c>
    </row>
    <row r="222" spans="1:12" ht="12">
      <c r="A222" s="708" t="s">
        <v>22533</v>
      </c>
      <c r="B222" s="639" t="s">
        <v>22537</v>
      </c>
      <c r="C222" s="640"/>
      <c r="D222" s="641"/>
      <c r="E222" s="642"/>
      <c r="F222" s="407" t="s">
        <v>4353</v>
      </c>
      <c r="G222" s="408" t="s">
        <v>4353</v>
      </c>
      <c r="H222" s="408" t="s">
        <v>4353</v>
      </c>
      <c r="I222" s="408" t="s">
        <v>4353</v>
      </c>
      <c r="J222" s="408" t="s">
        <v>4353</v>
      </c>
    </row>
    <row r="223" spans="1:12" ht="12">
      <c r="A223" s="708" t="s">
        <v>22535</v>
      </c>
      <c r="B223" s="639" t="s">
        <v>22536</v>
      </c>
      <c r="C223" s="640"/>
      <c r="D223" s="641"/>
      <c r="E223" s="642"/>
      <c r="F223" s="407" t="s">
        <v>4353</v>
      </c>
      <c r="G223" s="408" t="s">
        <v>4353</v>
      </c>
    </row>
    <row r="224" spans="1:12" ht="12">
      <c r="A224" s="708">
        <v>15</v>
      </c>
      <c r="B224" s="639"/>
      <c r="C224" s="640"/>
      <c r="D224" s="641"/>
      <c r="E224" s="642"/>
      <c r="F224" s="407" t="s">
        <v>4353</v>
      </c>
      <c r="G224" s="408" t="s">
        <v>4353</v>
      </c>
      <c r="H224" s="408" t="s">
        <v>4353</v>
      </c>
      <c r="I224" s="408" t="s">
        <v>4353</v>
      </c>
      <c r="J224" s="408" t="s">
        <v>4353</v>
      </c>
      <c r="K224" s="408" t="s">
        <v>4353</v>
      </c>
    </row>
    <row r="225" spans="1:11" ht="24">
      <c r="A225" s="706">
        <v>90748</v>
      </c>
      <c r="B225" s="633" t="s">
        <v>22511</v>
      </c>
      <c r="C225" s="634" t="s">
        <v>121</v>
      </c>
      <c r="D225" s="634" t="s">
        <v>18987</v>
      </c>
      <c r="E225" s="635">
        <v>3.35</v>
      </c>
      <c r="F225" s="407" t="s">
        <v>4353</v>
      </c>
      <c r="G225" s="408" t="s">
        <v>4353</v>
      </c>
      <c r="H225" s="408" t="s">
        <v>4353</v>
      </c>
      <c r="I225" s="408" t="s">
        <v>4353</v>
      </c>
      <c r="J225" s="408" t="s">
        <v>4353</v>
      </c>
    </row>
    <row r="226" spans="1:11" ht="12">
      <c r="A226" s="707" t="s">
        <v>22512</v>
      </c>
      <c r="B226" s="636" t="s">
        <v>22538</v>
      </c>
      <c r="C226" s="637"/>
      <c r="D226" s="637"/>
      <c r="E226" s="638"/>
      <c r="F226" s="407" t="s">
        <v>4353</v>
      </c>
      <c r="G226" s="408" t="s">
        <v>4353</v>
      </c>
      <c r="H226" s="408" t="s">
        <v>4353</v>
      </c>
    </row>
    <row r="227" spans="1:11" ht="12">
      <c r="A227" s="708" t="s">
        <v>22539</v>
      </c>
      <c r="B227" s="639" t="s">
        <v>22540</v>
      </c>
      <c r="C227" s="640"/>
      <c r="D227" s="641"/>
      <c r="E227" s="642"/>
      <c r="F227" s="407" t="s">
        <v>4353</v>
      </c>
      <c r="G227" s="408" t="s">
        <v>4353</v>
      </c>
      <c r="H227" s="408" t="s">
        <v>4353</v>
      </c>
      <c r="I227" s="408" t="s">
        <v>4353</v>
      </c>
      <c r="J227" s="408" t="s">
        <v>4353</v>
      </c>
      <c r="K227" s="408" t="s">
        <v>4353</v>
      </c>
    </row>
    <row r="228" spans="1:11" ht="24">
      <c r="A228" s="706">
        <v>90749</v>
      </c>
      <c r="B228" s="633" t="s">
        <v>22511</v>
      </c>
      <c r="C228" s="634" t="s">
        <v>121</v>
      </c>
      <c r="D228" s="634" t="s">
        <v>18987</v>
      </c>
      <c r="E228" s="635">
        <v>3.78</v>
      </c>
      <c r="F228" s="407" t="s">
        <v>4353</v>
      </c>
      <c r="G228" s="408" t="s">
        <v>4353</v>
      </c>
      <c r="H228" s="408" t="s">
        <v>4353</v>
      </c>
      <c r="I228" s="408" t="s">
        <v>4353</v>
      </c>
    </row>
    <row r="229" spans="1:11" ht="12">
      <c r="A229" s="707" t="s">
        <v>22516</v>
      </c>
      <c r="B229" s="636" t="s">
        <v>22538</v>
      </c>
      <c r="C229" s="637"/>
      <c r="D229" s="637"/>
      <c r="E229" s="638"/>
      <c r="F229" s="407" t="s">
        <v>4353</v>
      </c>
      <c r="G229" s="408" t="s">
        <v>4353</v>
      </c>
      <c r="H229" s="408" t="s">
        <v>4353</v>
      </c>
    </row>
    <row r="230" spans="1:11" ht="12">
      <c r="A230" s="708" t="s">
        <v>22539</v>
      </c>
      <c r="B230" s="639" t="s">
        <v>22540</v>
      </c>
      <c r="C230" s="640"/>
      <c r="D230" s="641"/>
      <c r="E230" s="642"/>
      <c r="F230" s="407" t="s">
        <v>4353</v>
      </c>
      <c r="G230" s="408" t="s">
        <v>4353</v>
      </c>
      <c r="H230" s="408" t="s">
        <v>4353</v>
      </c>
      <c r="I230" s="408" t="s">
        <v>4353</v>
      </c>
      <c r="J230" s="408" t="s">
        <v>4353</v>
      </c>
      <c r="K230" s="408" t="s">
        <v>4353</v>
      </c>
    </row>
    <row r="231" spans="1:11" ht="24">
      <c r="A231" s="707">
        <v>90750</v>
      </c>
      <c r="B231" s="636" t="s">
        <v>22511</v>
      </c>
      <c r="C231" s="637" t="s">
        <v>121</v>
      </c>
      <c r="D231" s="637" t="s">
        <v>18987</v>
      </c>
      <c r="E231" s="638">
        <v>4.1900000000000004</v>
      </c>
      <c r="F231" s="407" t="s">
        <v>4353</v>
      </c>
      <c r="G231" s="408" t="s">
        <v>4353</v>
      </c>
      <c r="H231" s="408" t="s">
        <v>4353</v>
      </c>
      <c r="I231" s="408" t="s">
        <v>4353</v>
      </c>
      <c r="J231" s="408" t="s">
        <v>4353</v>
      </c>
    </row>
    <row r="232" spans="1:11" ht="12">
      <c r="A232" s="708" t="s">
        <v>22417</v>
      </c>
      <c r="B232" s="639" t="s">
        <v>22418</v>
      </c>
      <c r="C232" s="640"/>
      <c r="D232" s="641"/>
      <c r="E232" s="642"/>
      <c r="F232" s="407" t="s">
        <v>4353</v>
      </c>
      <c r="G232" s="408" t="s">
        <v>4353</v>
      </c>
      <c r="H232" s="408" t="s">
        <v>4353</v>
      </c>
    </row>
    <row r="233" spans="1:11" ht="12">
      <c r="A233" s="708" t="s">
        <v>22419</v>
      </c>
      <c r="B233" s="639" t="e">
        <v>#NAME?</v>
      </c>
      <c r="C233" s="640"/>
      <c r="D233" s="641" t="s">
        <v>22420</v>
      </c>
      <c r="E233" s="642" t="s">
        <v>22421</v>
      </c>
      <c r="F233" s="407" t="s">
        <v>4353</v>
      </c>
      <c r="G233" s="408" t="s">
        <v>4353</v>
      </c>
    </row>
    <row r="234" spans="1:11" ht="12">
      <c r="A234" s="708"/>
      <c r="B234" s="639"/>
      <c r="C234" s="640"/>
      <c r="D234" s="641" t="s">
        <v>22422</v>
      </c>
      <c r="E234" s="642" t="s">
        <v>22423</v>
      </c>
      <c r="F234" s="407" t="s">
        <v>4353</v>
      </c>
      <c r="G234" s="408" t="s">
        <v>4353</v>
      </c>
      <c r="H234" s="408" t="s">
        <v>4353</v>
      </c>
      <c r="I234" s="408" t="s">
        <v>4353</v>
      </c>
      <c r="J234" s="408" t="s">
        <v>4353</v>
      </c>
      <c r="K234" s="408" t="s">
        <v>4353</v>
      </c>
    </row>
    <row r="235" spans="1:11" ht="12">
      <c r="A235" s="708" t="s">
        <v>22424</v>
      </c>
      <c r="B235" s="639" t="s">
        <v>22425</v>
      </c>
      <c r="C235" s="640"/>
      <c r="D235" s="641"/>
      <c r="E235" s="642"/>
      <c r="F235" s="407" t="s">
        <v>4353</v>
      </c>
      <c r="G235" s="408" t="s">
        <v>4353</v>
      </c>
      <c r="H235" s="408" t="s">
        <v>4353</v>
      </c>
      <c r="I235" s="408" t="s">
        <v>4353</v>
      </c>
      <c r="J235" s="408" t="s">
        <v>4353</v>
      </c>
      <c r="K235" s="408" t="s">
        <v>4353</v>
      </c>
    </row>
    <row r="236" spans="1:11" ht="24">
      <c r="A236" s="708" t="s">
        <v>22426</v>
      </c>
      <c r="B236" s="639" t="s">
        <v>22427</v>
      </c>
      <c r="C236" s="640" t="s">
        <v>22428</v>
      </c>
      <c r="D236" s="641"/>
      <c r="E236" s="642"/>
      <c r="F236" s="407" t="s">
        <v>4353</v>
      </c>
      <c r="G236" s="408" t="s">
        <v>4353</v>
      </c>
    </row>
    <row r="237" spans="1:11" ht="12">
      <c r="A237" s="709" t="s">
        <v>22429</v>
      </c>
      <c r="B237" s="643" t="s">
        <v>22430</v>
      </c>
      <c r="C237" s="644"/>
      <c r="D237" s="645" t="s">
        <v>22422</v>
      </c>
      <c r="E237" s="646" t="s">
        <v>22431</v>
      </c>
      <c r="F237" s="407" t="s">
        <v>4353</v>
      </c>
      <c r="G237" s="408" t="s">
        <v>4353</v>
      </c>
      <c r="H237" s="408" t="s">
        <v>4353</v>
      </c>
      <c r="I237" s="408" t="s">
        <v>4353</v>
      </c>
    </row>
    <row r="238" spans="1:11" ht="24">
      <c r="A238" s="706" t="s">
        <v>91</v>
      </c>
      <c r="B238" s="633" t="s">
        <v>22432</v>
      </c>
      <c r="C238" s="634" t="s">
        <v>22433</v>
      </c>
      <c r="D238" s="634" t="s">
        <v>22434</v>
      </c>
      <c r="E238" s="635" t="s">
        <v>22435</v>
      </c>
      <c r="F238" s="407" t="s">
        <v>4353</v>
      </c>
      <c r="G238" s="408" t="s">
        <v>4353</v>
      </c>
      <c r="H238" s="408" t="s">
        <v>4353</v>
      </c>
      <c r="I238" s="408" t="s">
        <v>4353</v>
      </c>
    </row>
    <row r="239" spans="1:11" ht="12">
      <c r="A239" s="708" t="s">
        <v>22436</v>
      </c>
      <c r="B239" s="639" t="s">
        <v>22437</v>
      </c>
      <c r="C239" s="640"/>
      <c r="D239" s="641"/>
      <c r="E239" s="642"/>
      <c r="F239" s="407" t="s">
        <v>4353</v>
      </c>
      <c r="G239" s="408" t="s">
        <v>4353</v>
      </c>
      <c r="H239" s="408" t="s">
        <v>4353</v>
      </c>
      <c r="I239" s="408" t="s">
        <v>4353</v>
      </c>
      <c r="J239" s="408" t="s">
        <v>4353</v>
      </c>
    </row>
    <row r="240" spans="1:11" ht="12">
      <c r="A240" s="708" t="s">
        <v>22517</v>
      </c>
      <c r="B240" s="639" t="s">
        <v>22538</v>
      </c>
      <c r="C240" s="640"/>
      <c r="D240" s="641"/>
      <c r="E240" s="642"/>
      <c r="F240" s="407" t="s">
        <v>4353</v>
      </c>
      <c r="G240" s="408" t="s">
        <v>4353</v>
      </c>
      <c r="H240" s="408" t="s">
        <v>4353</v>
      </c>
    </row>
    <row r="241" spans="1:14" ht="12">
      <c r="A241" s="708" t="s">
        <v>22539</v>
      </c>
      <c r="B241" s="639" t="s">
        <v>22540</v>
      </c>
      <c r="C241" s="640"/>
      <c r="D241" s="641"/>
      <c r="E241" s="642"/>
      <c r="F241" s="407" t="s">
        <v>4353</v>
      </c>
      <c r="G241" s="408" t="s">
        <v>4353</v>
      </c>
      <c r="H241" s="408" t="s">
        <v>4353</v>
      </c>
      <c r="I241" s="408" t="s">
        <v>4353</v>
      </c>
    </row>
    <row r="242" spans="1:14" ht="24">
      <c r="A242" s="708">
        <v>90751</v>
      </c>
      <c r="B242" s="639" t="s">
        <v>22511</v>
      </c>
      <c r="C242" s="640" t="s">
        <v>121</v>
      </c>
      <c r="D242" s="641" t="s">
        <v>18987</v>
      </c>
      <c r="E242" s="642">
        <v>4.5999999999999996</v>
      </c>
      <c r="F242" s="407" t="s">
        <v>4353</v>
      </c>
      <c r="G242" s="408" t="s">
        <v>4353</v>
      </c>
    </row>
    <row r="243" spans="1:14" ht="12">
      <c r="A243" s="708" t="s">
        <v>22518</v>
      </c>
      <c r="B243" s="639" t="s">
        <v>22538</v>
      </c>
      <c r="C243" s="640"/>
      <c r="D243" s="641"/>
      <c r="E243" s="642"/>
      <c r="F243" s="407" t="s">
        <v>4353</v>
      </c>
      <c r="G243" s="408" t="s">
        <v>4353</v>
      </c>
      <c r="H243" s="408" t="s">
        <v>4353</v>
      </c>
      <c r="I243" s="408" t="s">
        <v>4353</v>
      </c>
    </row>
    <row r="244" spans="1:14" ht="12">
      <c r="A244" s="708" t="s">
        <v>22539</v>
      </c>
      <c r="B244" s="639" t="s">
        <v>22540</v>
      </c>
      <c r="C244" s="640"/>
      <c r="D244" s="641"/>
      <c r="E244" s="642"/>
      <c r="F244" s="407" t="s">
        <v>4353</v>
      </c>
      <c r="G244" s="408" t="s">
        <v>4353</v>
      </c>
    </row>
    <row r="245" spans="1:14" ht="24">
      <c r="A245" s="708">
        <v>90752</v>
      </c>
      <c r="B245" s="639" t="s">
        <v>22511</v>
      </c>
      <c r="C245" s="640" t="s">
        <v>121</v>
      </c>
      <c r="D245" s="641" t="s">
        <v>18987</v>
      </c>
      <c r="E245" s="642">
        <v>5.04</v>
      </c>
      <c r="F245" s="407" t="s">
        <v>4353</v>
      </c>
      <c r="G245" s="408" t="s">
        <v>4353</v>
      </c>
      <c r="H245" s="408" t="s">
        <v>4353</v>
      </c>
    </row>
    <row r="246" spans="1:14" ht="12">
      <c r="A246" s="708" t="s">
        <v>22519</v>
      </c>
      <c r="B246" s="639" t="s">
        <v>22538</v>
      </c>
      <c r="C246" s="640"/>
      <c r="D246" s="641"/>
      <c r="E246" s="642"/>
    </row>
    <row r="247" spans="1:14" ht="12">
      <c r="A247" s="708" t="s">
        <v>22539</v>
      </c>
      <c r="B247" s="639" t="s">
        <v>22540</v>
      </c>
      <c r="C247" s="640"/>
      <c r="D247" s="641"/>
      <c r="E247" s="642"/>
      <c r="F247" s="407" t="s">
        <v>4353</v>
      </c>
      <c r="G247" s="408" t="s">
        <v>4353</v>
      </c>
      <c r="H247" s="408" t="s">
        <v>4353</v>
      </c>
      <c r="I247" s="408" t="s">
        <v>4353</v>
      </c>
      <c r="J247" s="408" t="s">
        <v>4353</v>
      </c>
    </row>
    <row r="248" spans="1:14" ht="24">
      <c r="A248" s="708">
        <v>90753</v>
      </c>
      <c r="B248" s="639" t="s">
        <v>22511</v>
      </c>
      <c r="C248" s="640" t="s">
        <v>121</v>
      </c>
      <c r="D248" s="641" t="s">
        <v>18987</v>
      </c>
      <c r="E248" s="642">
        <v>5.44</v>
      </c>
      <c r="F248" s="407" t="s">
        <v>4353</v>
      </c>
      <c r="G248" s="408" t="s">
        <v>4353</v>
      </c>
      <c r="H248" s="408" t="s">
        <v>4353</v>
      </c>
      <c r="I248" s="408" t="s">
        <v>4353</v>
      </c>
      <c r="J248" s="408" t="s">
        <v>4353</v>
      </c>
      <c r="K248" s="408" t="s">
        <v>4353</v>
      </c>
      <c r="L248" s="408" t="s">
        <v>4353</v>
      </c>
    </row>
    <row r="249" spans="1:14" ht="12">
      <c r="A249" s="708" t="s">
        <v>22520</v>
      </c>
      <c r="B249" s="639" t="s">
        <v>22538</v>
      </c>
      <c r="C249" s="640"/>
      <c r="D249" s="641"/>
      <c r="E249" s="642"/>
      <c r="F249" s="407" t="s">
        <v>4353</v>
      </c>
      <c r="G249" s="408" t="s">
        <v>4353</v>
      </c>
    </row>
    <row r="250" spans="1:14" ht="12">
      <c r="A250" s="708" t="s">
        <v>22539</v>
      </c>
      <c r="B250" s="639" t="s">
        <v>22540</v>
      </c>
      <c r="C250" s="640"/>
      <c r="D250" s="641"/>
      <c r="E250" s="642"/>
    </row>
    <row r="251" spans="1:14" ht="24">
      <c r="A251" s="708">
        <v>90754</v>
      </c>
      <c r="B251" s="639" t="s">
        <v>22511</v>
      </c>
      <c r="C251" s="640" t="s">
        <v>121</v>
      </c>
      <c r="D251" s="641" t="s">
        <v>18987</v>
      </c>
      <c r="E251" s="642">
        <v>12.26</v>
      </c>
      <c r="F251" s="407" t="s">
        <v>4353</v>
      </c>
      <c r="G251" s="408" t="s">
        <v>4353</v>
      </c>
    </row>
    <row r="252" spans="1:14" ht="12">
      <c r="A252" s="708" t="s">
        <v>22521</v>
      </c>
      <c r="B252" s="639" t="s">
        <v>22538</v>
      </c>
      <c r="C252" s="640"/>
      <c r="D252" s="641"/>
      <c r="E252" s="642"/>
      <c r="F252" s="407" t="s">
        <v>4353</v>
      </c>
      <c r="G252" s="408" t="s">
        <v>4353</v>
      </c>
      <c r="H252" s="408" t="s">
        <v>4353</v>
      </c>
      <c r="I252" s="408" t="s">
        <v>4353</v>
      </c>
      <c r="J252" s="408" t="s">
        <v>4353</v>
      </c>
      <c r="K252" s="408" t="s">
        <v>4353</v>
      </c>
    </row>
    <row r="253" spans="1:14" ht="12">
      <c r="A253" s="708" t="s">
        <v>22539</v>
      </c>
      <c r="B253" s="639" t="s">
        <v>22540</v>
      </c>
      <c r="C253" s="640"/>
      <c r="D253" s="641"/>
      <c r="E253" s="642"/>
      <c r="F253" s="407" t="s">
        <v>4353</v>
      </c>
      <c r="G253" s="408" t="s">
        <v>4353</v>
      </c>
      <c r="H253" s="408" t="s">
        <v>4353</v>
      </c>
      <c r="I253" s="408" t="s">
        <v>4353</v>
      </c>
      <c r="J253" s="408" t="s">
        <v>4353</v>
      </c>
      <c r="K253" s="408" t="s">
        <v>4353</v>
      </c>
      <c r="L253" s="408" t="s">
        <v>4353</v>
      </c>
      <c r="M253" s="408" t="s">
        <v>4353</v>
      </c>
      <c r="N253" s="408" t="s">
        <v>4353</v>
      </c>
    </row>
    <row r="254" spans="1:14" ht="24">
      <c r="A254" s="708">
        <v>90755</v>
      </c>
      <c r="B254" s="639" t="s">
        <v>22522</v>
      </c>
      <c r="C254" s="640" t="s">
        <v>121</v>
      </c>
      <c r="D254" s="641" t="s">
        <v>18987</v>
      </c>
      <c r="E254" s="642">
        <v>5.66</v>
      </c>
      <c r="F254" s="407" t="s">
        <v>4353</v>
      </c>
      <c r="G254" s="408" t="s">
        <v>4353</v>
      </c>
      <c r="H254" s="408" t="s">
        <v>4353</v>
      </c>
      <c r="I254" s="408" t="s">
        <v>4353</v>
      </c>
      <c r="J254" s="408" t="s">
        <v>4353</v>
      </c>
      <c r="K254" s="408" t="s">
        <v>4353</v>
      </c>
      <c r="L254" s="408" t="s">
        <v>4353</v>
      </c>
    </row>
    <row r="255" spans="1:14" ht="12">
      <c r="A255" s="708" t="s">
        <v>22523</v>
      </c>
      <c r="B255" s="639" t="s">
        <v>22524</v>
      </c>
      <c r="C255" s="640"/>
      <c r="D255" s="641"/>
      <c r="E255" s="642"/>
      <c r="F255" s="407" t="s">
        <v>4353</v>
      </c>
    </row>
    <row r="256" spans="1:14" ht="12">
      <c r="A256" s="708" t="s">
        <v>22541</v>
      </c>
      <c r="B256" s="639" t="s">
        <v>22542</v>
      </c>
      <c r="C256" s="640"/>
      <c r="D256" s="641"/>
      <c r="E256" s="642"/>
      <c r="F256" s="407" t="s">
        <v>4353</v>
      </c>
      <c r="G256" s="408" t="s">
        <v>4353</v>
      </c>
      <c r="H256" s="408" t="s">
        <v>4353</v>
      </c>
      <c r="I256" s="408" t="s">
        <v>4353</v>
      </c>
      <c r="J256" s="408" t="s">
        <v>4353</v>
      </c>
    </row>
    <row r="257" spans="1:12" ht="24">
      <c r="A257" s="708">
        <v>90756</v>
      </c>
      <c r="B257" s="639" t="s">
        <v>22522</v>
      </c>
      <c r="C257" s="640" t="s">
        <v>121</v>
      </c>
      <c r="D257" s="641" t="s">
        <v>18987</v>
      </c>
      <c r="E257" s="642">
        <v>6.07</v>
      </c>
      <c r="F257" s="407" t="s">
        <v>4353</v>
      </c>
      <c r="G257" s="408" t="s">
        <v>4353</v>
      </c>
      <c r="H257" s="408" t="s">
        <v>4353</v>
      </c>
    </row>
    <row r="258" spans="1:12" ht="12">
      <c r="A258" s="708" t="s">
        <v>22523</v>
      </c>
      <c r="B258" s="639" t="s">
        <v>22527</v>
      </c>
      <c r="C258" s="640"/>
      <c r="D258" s="641"/>
      <c r="E258" s="642"/>
      <c r="F258" s="407" t="s">
        <v>4353</v>
      </c>
      <c r="G258" s="408" t="s">
        <v>4353</v>
      </c>
      <c r="H258" s="408" t="s">
        <v>4353</v>
      </c>
      <c r="I258" s="408" t="s">
        <v>4353</v>
      </c>
    </row>
    <row r="259" spans="1:12" ht="12">
      <c r="A259" s="708" t="s">
        <v>22541</v>
      </c>
      <c r="B259" s="639" t="s">
        <v>22542</v>
      </c>
      <c r="C259" s="640"/>
      <c r="D259" s="641"/>
      <c r="E259" s="642"/>
      <c r="F259" s="407" t="s">
        <v>4353</v>
      </c>
      <c r="G259" s="408" t="s">
        <v>4353</v>
      </c>
      <c r="H259" s="408" t="s">
        <v>4353</v>
      </c>
      <c r="I259" s="408" t="s">
        <v>4353</v>
      </c>
      <c r="J259" s="408" t="s">
        <v>4353</v>
      </c>
    </row>
    <row r="260" spans="1:12" ht="24">
      <c r="A260" s="708">
        <v>90757</v>
      </c>
      <c r="B260" s="639" t="s">
        <v>22522</v>
      </c>
      <c r="C260" s="640" t="s">
        <v>121</v>
      </c>
      <c r="D260" s="641" t="s">
        <v>18987</v>
      </c>
      <c r="E260" s="642">
        <v>6.51</v>
      </c>
      <c r="F260" s="407" t="s">
        <v>4353</v>
      </c>
      <c r="G260" s="408" t="s">
        <v>4353</v>
      </c>
      <c r="H260" s="408" t="s">
        <v>4353</v>
      </c>
      <c r="I260" s="408" t="s">
        <v>4353</v>
      </c>
    </row>
    <row r="261" spans="1:12" ht="12">
      <c r="A261" s="708" t="s">
        <v>22523</v>
      </c>
      <c r="B261" s="639" t="s">
        <v>22528</v>
      </c>
      <c r="C261" s="640"/>
      <c r="D261" s="641"/>
      <c r="E261" s="642"/>
      <c r="F261" s="407" t="s">
        <v>4353</v>
      </c>
      <c r="G261" s="408" t="s">
        <v>4353</v>
      </c>
      <c r="H261" s="408" t="s">
        <v>4353</v>
      </c>
      <c r="I261" s="408" t="s">
        <v>4353</v>
      </c>
    </row>
    <row r="262" spans="1:12" ht="12">
      <c r="A262" s="708" t="s">
        <v>22541</v>
      </c>
      <c r="B262" s="639" t="s">
        <v>22542</v>
      </c>
      <c r="C262" s="640"/>
      <c r="D262" s="641"/>
      <c r="E262" s="642"/>
      <c r="F262" s="407" t="s">
        <v>4353</v>
      </c>
      <c r="G262" s="408" t="s">
        <v>4353</v>
      </c>
      <c r="H262" s="408" t="s">
        <v>4353</v>
      </c>
      <c r="I262" s="408" t="s">
        <v>4353</v>
      </c>
      <c r="J262" s="408" t="s">
        <v>4353</v>
      </c>
      <c r="K262" s="408" t="s">
        <v>4353</v>
      </c>
    </row>
    <row r="263" spans="1:12" ht="24">
      <c r="A263" s="708">
        <v>90758</v>
      </c>
      <c r="B263" s="639" t="s">
        <v>22522</v>
      </c>
      <c r="C263" s="640" t="s">
        <v>121</v>
      </c>
      <c r="D263" s="641" t="s">
        <v>18987</v>
      </c>
      <c r="E263" s="642">
        <v>6.92</v>
      </c>
      <c r="F263" s="407" t="s">
        <v>4353</v>
      </c>
      <c r="G263" s="408" t="s">
        <v>4353</v>
      </c>
      <c r="H263" s="408" t="s">
        <v>4353</v>
      </c>
      <c r="I263" s="408" t="s">
        <v>4353</v>
      </c>
      <c r="J263" s="408" t="s">
        <v>4353</v>
      </c>
    </row>
    <row r="264" spans="1:12" ht="12">
      <c r="A264" s="708" t="s">
        <v>22523</v>
      </c>
      <c r="B264" s="639" t="s">
        <v>22529</v>
      </c>
      <c r="C264" s="640"/>
      <c r="D264" s="641"/>
      <c r="E264" s="642"/>
      <c r="F264" s="407" t="s">
        <v>4353</v>
      </c>
      <c r="G264" s="408" t="s">
        <v>4353</v>
      </c>
      <c r="H264" s="408" t="s">
        <v>4353</v>
      </c>
      <c r="I264" s="408" t="s">
        <v>4353</v>
      </c>
      <c r="J264" s="408" t="s">
        <v>4353</v>
      </c>
      <c r="K264" s="408" t="s">
        <v>4353</v>
      </c>
      <c r="L264" s="408" t="s">
        <v>4353</v>
      </c>
    </row>
    <row r="265" spans="1:12" ht="12">
      <c r="A265" s="708" t="s">
        <v>22541</v>
      </c>
      <c r="B265" s="639" t="s">
        <v>22542</v>
      </c>
      <c r="C265" s="640"/>
      <c r="D265" s="641"/>
      <c r="E265" s="642"/>
      <c r="F265" s="407" t="s">
        <v>4353</v>
      </c>
      <c r="G265" s="408" t="s">
        <v>4353</v>
      </c>
      <c r="H265" s="408" t="s">
        <v>4353</v>
      </c>
      <c r="I265" s="408" t="s">
        <v>4353</v>
      </c>
    </row>
    <row r="266" spans="1:12" ht="24">
      <c r="A266" s="708">
        <v>90759</v>
      </c>
      <c r="B266" s="639" t="s">
        <v>22522</v>
      </c>
      <c r="C266" s="640" t="s">
        <v>121</v>
      </c>
      <c r="D266" s="641" t="s">
        <v>18987</v>
      </c>
      <c r="E266" s="642">
        <v>7.32</v>
      </c>
      <c r="F266" s="407" t="s">
        <v>4353</v>
      </c>
      <c r="G266" s="408" t="s">
        <v>4353</v>
      </c>
      <c r="H266" s="408" t="s">
        <v>4353</v>
      </c>
      <c r="I266" s="408" t="s">
        <v>4353</v>
      </c>
    </row>
    <row r="267" spans="1:12" ht="12">
      <c r="A267" s="708" t="s">
        <v>22523</v>
      </c>
      <c r="B267" s="639" t="s">
        <v>22530</v>
      </c>
      <c r="C267" s="640"/>
      <c r="D267" s="641"/>
      <c r="E267" s="642"/>
      <c r="F267" s="407" t="s">
        <v>4353</v>
      </c>
      <c r="G267" s="408" t="s">
        <v>4353</v>
      </c>
      <c r="H267" s="408" t="s">
        <v>4353</v>
      </c>
      <c r="I267" s="408" t="s">
        <v>4353</v>
      </c>
    </row>
    <row r="268" spans="1:12" ht="12">
      <c r="A268" s="708" t="s">
        <v>22417</v>
      </c>
      <c r="B268" s="639" t="s">
        <v>22418</v>
      </c>
      <c r="C268" s="640"/>
      <c r="D268" s="641"/>
      <c r="E268" s="642"/>
      <c r="F268" s="407" t="s">
        <v>4353</v>
      </c>
      <c r="G268" s="408" t="s">
        <v>4353</v>
      </c>
      <c r="H268" s="408" t="s">
        <v>4353</v>
      </c>
      <c r="I268" s="408" t="s">
        <v>4353</v>
      </c>
    </row>
    <row r="269" spans="1:12" ht="12">
      <c r="A269" s="708" t="s">
        <v>22419</v>
      </c>
      <c r="B269" s="639" t="e">
        <v>#NAME?</v>
      </c>
      <c r="C269" s="640"/>
      <c r="D269" s="641" t="s">
        <v>22420</v>
      </c>
      <c r="E269" s="642" t="s">
        <v>22421</v>
      </c>
      <c r="F269" s="407" t="s">
        <v>4353</v>
      </c>
      <c r="G269" s="408" t="s">
        <v>4353</v>
      </c>
      <c r="H269" s="408" t="s">
        <v>4353</v>
      </c>
    </row>
    <row r="270" spans="1:12" ht="12">
      <c r="A270" s="708"/>
      <c r="B270" s="639"/>
      <c r="C270" s="640"/>
      <c r="D270" s="641" t="s">
        <v>22422</v>
      </c>
      <c r="E270" s="642" t="s">
        <v>22423</v>
      </c>
      <c r="F270" s="407" t="s">
        <v>4353</v>
      </c>
      <c r="G270" s="408" t="s">
        <v>4353</v>
      </c>
      <c r="H270" s="408" t="s">
        <v>4353</v>
      </c>
      <c r="I270" s="408" t="s">
        <v>4353</v>
      </c>
    </row>
    <row r="271" spans="1:12" ht="12">
      <c r="A271" s="708" t="s">
        <v>22424</v>
      </c>
      <c r="B271" s="639" t="s">
        <v>22425</v>
      </c>
      <c r="C271" s="640"/>
      <c r="D271" s="641"/>
      <c r="E271" s="642"/>
      <c r="F271" s="407" t="s">
        <v>4353</v>
      </c>
      <c r="G271" s="408" t="s">
        <v>4353</v>
      </c>
      <c r="H271" s="408" t="s">
        <v>4353</v>
      </c>
      <c r="I271" s="408" t="s">
        <v>4353</v>
      </c>
      <c r="J271" s="408" t="s">
        <v>4353</v>
      </c>
      <c r="K271" s="408" t="s">
        <v>4353</v>
      </c>
    </row>
    <row r="272" spans="1:12" ht="24">
      <c r="A272" s="708" t="s">
        <v>22426</v>
      </c>
      <c r="B272" s="639" t="s">
        <v>22427</v>
      </c>
      <c r="C272" s="640" t="s">
        <v>22428</v>
      </c>
      <c r="D272" s="641"/>
      <c r="E272" s="642"/>
      <c r="F272" s="407" t="s">
        <v>4353</v>
      </c>
      <c r="G272" s="408" t="s">
        <v>4353</v>
      </c>
      <c r="H272" s="408" t="s">
        <v>4353</v>
      </c>
      <c r="I272" s="408" t="s">
        <v>4353</v>
      </c>
      <c r="J272" s="408" t="s">
        <v>4353</v>
      </c>
    </row>
    <row r="273" spans="1:14" ht="12">
      <c r="A273" s="708" t="s">
        <v>22429</v>
      </c>
      <c r="B273" s="639" t="s">
        <v>22430</v>
      </c>
      <c r="C273" s="640"/>
      <c r="D273" s="641" t="s">
        <v>22422</v>
      </c>
      <c r="E273" s="642" t="s">
        <v>22431</v>
      </c>
      <c r="F273" s="407" t="s">
        <v>4353</v>
      </c>
      <c r="G273" s="408" t="s">
        <v>4353</v>
      </c>
      <c r="H273" s="408" t="s">
        <v>4353</v>
      </c>
      <c r="I273" s="408" t="s">
        <v>4353</v>
      </c>
      <c r="J273" s="408" t="s">
        <v>4353</v>
      </c>
    </row>
    <row r="274" spans="1:14" ht="24">
      <c r="A274" s="708" t="s">
        <v>91</v>
      </c>
      <c r="B274" s="639" t="s">
        <v>22432</v>
      </c>
      <c r="C274" s="640" t="s">
        <v>22433</v>
      </c>
      <c r="D274" s="641" t="s">
        <v>22434</v>
      </c>
      <c r="E274" s="642" t="s">
        <v>22435</v>
      </c>
      <c r="F274" s="407" t="s">
        <v>4353</v>
      </c>
      <c r="G274" s="408" t="s">
        <v>4353</v>
      </c>
      <c r="H274" s="408" t="s">
        <v>4353</v>
      </c>
      <c r="I274" s="408" t="s">
        <v>4353</v>
      </c>
      <c r="J274" s="408" t="s">
        <v>4353</v>
      </c>
      <c r="K274" s="408" t="s">
        <v>4353</v>
      </c>
    </row>
    <row r="275" spans="1:14" ht="12">
      <c r="A275" s="708" t="s">
        <v>22436</v>
      </c>
      <c r="B275" s="639" t="s">
        <v>22437</v>
      </c>
      <c r="C275" s="640"/>
      <c r="D275" s="641"/>
      <c r="E275" s="642"/>
      <c r="F275" s="407" t="s">
        <v>4353</v>
      </c>
      <c r="G275" s="408" t="s">
        <v>4353</v>
      </c>
      <c r="H275" s="408" t="s">
        <v>4353</v>
      </c>
      <c r="I275" s="408" t="s">
        <v>4353</v>
      </c>
    </row>
    <row r="276" spans="1:14" ht="12">
      <c r="A276" s="708" t="s">
        <v>22541</v>
      </c>
      <c r="B276" s="639" t="s">
        <v>22542</v>
      </c>
      <c r="C276" s="640"/>
      <c r="D276" s="641"/>
      <c r="E276" s="642"/>
      <c r="F276" s="407" t="s">
        <v>4353</v>
      </c>
      <c r="G276" s="408" t="s">
        <v>4353</v>
      </c>
      <c r="H276" s="408" t="s">
        <v>4353</v>
      </c>
      <c r="I276" s="408" t="s">
        <v>4353</v>
      </c>
      <c r="J276" s="408" t="s">
        <v>4353</v>
      </c>
    </row>
    <row r="277" spans="1:14" ht="24">
      <c r="A277" s="708">
        <v>90760</v>
      </c>
      <c r="B277" s="639" t="s">
        <v>22522</v>
      </c>
      <c r="C277" s="640" t="s">
        <v>121</v>
      </c>
      <c r="D277" s="641" t="s">
        <v>18987</v>
      </c>
      <c r="E277" s="642">
        <v>16.190000000000001</v>
      </c>
      <c r="F277" s="407" t="s">
        <v>4353</v>
      </c>
      <c r="G277" s="408" t="s">
        <v>4353</v>
      </c>
      <c r="H277" s="408" t="s">
        <v>4353</v>
      </c>
      <c r="I277" s="408" t="s">
        <v>4353</v>
      </c>
    </row>
    <row r="278" spans="1:14" ht="12">
      <c r="A278" s="708" t="s">
        <v>22523</v>
      </c>
      <c r="B278" s="639" t="s">
        <v>22543</v>
      </c>
      <c r="C278" s="640"/>
      <c r="D278" s="641"/>
      <c r="E278" s="642"/>
      <c r="F278" s="407" t="s">
        <v>4353</v>
      </c>
      <c r="G278" s="408" t="s">
        <v>4353</v>
      </c>
      <c r="H278" s="408" t="s">
        <v>4353</v>
      </c>
      <c r="I278" s="408" t="s">
        <v>4353</v>
      </c>
      <c r="J278" s="408" t="s">
        <v>4353</v>
      </c>
    </row>
    <row r="279" spans="1:14" ht="12">
      <c r="A279" s="708" t="s">
        <v>22544</v>
      </c>
      <c r="B279" s="639" t="s">
        <v>22545</v>
      </c>
      <c r="C279" s="640"/>
      <c r="D279" s="641"/>
      <c r="E279" s="642"/>
      <c r="F279" s="407" t="s">
        <v>4353</v>
      </c>
      <c r="G279" s="408" t="s">
        <v>4353</v>
      </c>
    </row>
    <row r="280" spans="1:14" ht="24">
      <c r="A280" s="708">
        <v>90761</v>
      </c>
      <c r="B280" s="639" t="s">
        <v>22532</v>
      </c>
      <c r="C280" s="640" t="s">
        <v>121</v>
      </c>
      <c r="D280" s="641" t="s">
        <v>18987</v>
      </c>
      <c r="E280" s="642">
        <v>21.31</v>
      </c>
      <c r="F280" s="407" t="s">
        <v>4353</v>
      </c>
      <c r="G280" s="408" t="s">
        <v>4353</v>
      </c>
      <c r="H280" s="408" t="s">
        <v>4353</v>
      </c>
      <c r="I280" s="408" t="s">
        <v>4353</v>
      </c>
      <c r="J280" s="408" t="s">
        <v>4353</v>
      </c>
      <c r="K280" s="408" t="s">
        <v>4353</v>
      </c>
      <c r="L280" s="408" t="s">
        <v>4353</v>
      </c>
      <c r="M280" s="408" t="s">
        <v>4353</v>
      </c>
      <c r="N280" s="408" t="s">
        <v>4353</v>
      </c>
    </row>
    <row r="281" spans="1:14" ht="12">
      <c r="A281" s="708" t="s">
        <v>22533</v>
      </c>
      <c r="B281" s="639" t="s">
        <v>22534</v>
      </c>
      <c r="C281" s="640"/>
      <c r="D281" s="641"/>
      <c r="E281" s="642"/>
      <c r="F281" s="407" t="s">
        <v>4353</v>
      </c>
      <c r="G281" s="408" t="s">
        <v>4353</v>
      </c>
    </row>
    <row r="282" spans="1:14" ht="12">
      <c r="A282" s="708" t="s">
        <v>22535</v>
      </c>
      <c r="B282" s="639" t="s">
        <v>22546</v>
      </c>
      <c r="C282" s="640"/>
      <c r="D282" s="641"/>
      <c r="E282" s="642"/>
      <c r="F282" s="407" t="s">
        <v>4353</v>
      </c>
      <c r="G282" s="408" t="s">
        <v>4353</v>
      </c>
      <c r="H282" s="408" t="s">
        <v>4353</v>
      </c>
      <c r="I282" s="408" t="s">
        <v>4353</v>
      </c>
      <c r="J282" s="408" t="s">
        <v>4353</v>
      </c>
      <c r="K282" s="408" t="s">
        <v>4353</v>
      </c>
      <c r="L282" s="408" t="s">
        <v>4353</v>
      </c>
      <c r="M282" s="408" t="s">
        <v>4353</v>
      </c>
    </row>
    <row r="283" spans="1:14" ht="12">
      <c r="A283" s="708">
        <v>5</v>
      </c>
      <c r="B283" s="639"/>
      <c r="C283" s="640"/>
      <c r="D283" s="641"/>
      <c r="E283" s="642"/>
      <c r="F283" s="407" t="s">
        <v>4353</v>
      </c>
      <c r="G283" s="408" t="s">
        <v>4353</v>
      </c>
      <c r="H283" s="408" t="s">
        <v>4353</v>
      </c>
      <c r="I283" s="408" t="s">
        <v>4353</v>
      </c>
      <c r="J283" s="408" t="s">
        <v>4353</v>
      </c>
      <c r="K283" s="408" t="s">
        <v>4353</v>
      </c>
      <c r="L283" s="408" t="s">
        <v>4353</v>
      </c>
    </row>
    <row r="284" spans="1:14" ht="24">
      <c r="A284" s="708">
        <v>90762</v>
      </c>
      <c r="B284" s="639" t="s">
        <v>22532</v>
      </c>
      <c r="C284" s="640" t="s">
        <v>121</v>
      </c>
      <c r="D284" s="641" t="s">
        <v>18987</v>
      </c>
      <c r="E284" s="642">
        <v>24.54</v>
      </c>
      <c r="F284" s="407" t="s">
        <v>4353</v>
      </c>
      <c r="G284" s="408" t="s">
        <v>4353</v>
      </c>
      <c r="H284" s="408" t="s">
        <v>4353</v>
      </c>
      <c r="I284" s="408" t="s">
        <v>4353</v>
      </c>
      <c r="J284" s="408" t="s">
        <v>4353</v>
      </c>
    </row>
    <row r="285" spans="1:14" ht="12">
      <c r="A285" s="708" t="s">
        <v>22533</v>
      </c>
      <c r="B285" s="639" t="s">
        <v>22537</v>
      </c>
      <c r="C285" s="640"/>
      <c r="D285" s="641"/>
      <c r="E285" s="642"/>
      <c r="F285" s="407" t="s">
        <v>4353</v>
      </c>
      <c r="G285" s="408" t="s">
        <v>4353</v>
      </c>
      <c r="H285" s="408" t="s">
        <v>4353</v>
      </c>
      <c r="I285" s="408" t="s">
        <v>4353</v>
      </c>
    </row>
    <row r="286" spans="1:14" ht="12">
      <c r="A286" s="708" t="s">
        <v>22535</v>
      </c>
      <c r="B286" s="639" t="s">
        <v>22546</v>
      </c>
      <c r="C286" s="640"/>
      <c r="D286" s="641"/>
      <c r="E286" s="642"/>
      <c r="F286" s="407" t="s">
        <v>4353</v>
      </c>
      <c r="G286" s="408" t="s">
        <v>4353</v>
      </c>
      <c r="H286" s="408" t="s">
        <v>4353</v>
      </c>
      <c r="I286" s="408" t="s">
        <v>4353</v>
      </c>
    </row>
    <row r="287" spans="1:14" ht="12">
      <c r="A287" s="708">
        <v>5</v>
      </c>
      <c r="B287" s="639"/>
      <c r="C287" s="640"/>
      <c r="D287" s="641"/>
      <c r="E287" s="642"/>
      <c r="F287" s="407" t="s">
        <v>4353</v>
      </c>
    </row>
    <row r="288" spans="1:14" ht="12">
      <c r="A288" s="708">
        <v>51</v>
      </c>
      <c r="B288" s="639" t="s">
        <v>22547</v>
      </c>
      <c r="C288" s="640"/>
      <c r="D288" s="641"/>
      <c r="E288" s="642"/>
      <c r="F288" s="407" t="s">
        <v>4353</v>
      </c>
      <c r="G288" s="408" t="s">
        <v>4353</v>
      </c>
      <c r="H288" s="408" t="s">
        <v>4353</v>
      </c>
    </row>
    <row r="289" spans="1:12" ht="24">
      <c r="A289" s="708">
        <v>92834</v>
      </c>
      <c r="B289" s="639" t="s">
        <v>22548</v>
      </c>
      <c r="C289" s="640" t="s">
        <v>121</v>
      </c>
      <c r="D289" s="641" t="s">
        <v>18987</v>
      </c>
      <c r="E289" s="642">
        <v>5.52</v>
      </c>
      <c r="F289" s="407" t="s">
        <v>4353</v>
      </c>
      <c r="G289" s="408" t="s">
        <v>4353</v>
      </c>
      <c r="H289" s="408" t="s">
        <v>4353</v>
      </c>
      <c r="I289" s="408" t="s">
        <v>4353</v>
      </c>
      <c r="J289" s="408" t="s">
        <v>4353</v>
      </c>
      <c r="K289" s="408" t="s">
        <v>4353</v>
      </c>
    </row>
    <row r="290" spans="1:12" ht="12">
      <c r="A290" s="708" t="s">
        <v>22549</v>
      </c>
      <c r="B290" s="639" t="s">
        <v>22550</v>
      </c>
      <c r="C290" s="640"/>
      <c r="D290" s="641"/>
      <c r="E290" s="642"/>
      <c r="F290" s="407" t="s">
        <v>4353</v>
      </c>
      <c r="G290" s="408" t="s">
        <v>4353</v>
      </c>
    </row>
    <row r="291" spans="1:12" ht="12">
      <c r="A291" s="708" t="s">
        <v>22551</v>
      </c>
      <c r="B291" s="639" t="s">
        <v>22552</v>
      </c>
      <c r="C291" s="640"/>
      <c r="D291" s="641"/>
      <c r="E291" s="642"/>
      <c r="F291" s="407" t="s">
        <v>4353</v>
      </c>
      <c r="G291" s="408" t="s">
        <v>4353</v>
      </c>
      <c r="H291" s="408" t="s">
        <v>4353</v>
      </c>
      <c r="I291" s="408" t="s">
        <v>4353</v>
      </c>
    </row>
    <row r="292" spans="1:12" ht="24">
      <c r="A292" s="708">
        <v>92835</v>
      </c>
      <c r="B292" s="639" t="s">
        <v>22553</v>
      </c>
      <c r="C292" s="640" t="s">
        <v>121</v>
      </c>
      <c r="D292" s="641" t="s">
        <v>18987</v>
      </c>
      <c r="E292" s="642">
        <v>123.91</v>
      </c>
      <c r="F292" s="407" t="s">
        <v>4353</v>
      </c>
      <c r="G292" s="408" t="s">
        <v>4353</v>
      </c>
      <c r="H292" s="408" t="s">
        <v>4353</v>
      </c>
      <c r="I292" s="408" t="s">
        <v>4353</v>
      </c>
      <c r="J292" s="408" t="s">
        <v>4353</v>
      </c>
    </row>
    <row r="293" spans="1:12" ht="12">
      <c r="A293" s="708" t="s">
        <v>22554</v>
      </c>
      <c r="B293" s="639" t="s">
        <v>22555</v>
      </c>
      <c r="C293" s="640"/>
      <c r="D293" s="641"/>
      <c r="E293" s="642"/>
      <c r="F293" s="407" t="s">
        <v>4353</v>
      </c>
      <c r="G293" s="408" t="s">
        <v>4353</v>
      </c>
      <c r="H293" s="408" t="s">
        <v>4353</v>
      </c>
      <c r="I293" s="408" t="s">
        <v>4353</v>
      </c>
      <c r="J293" s="408" t="s">
        <v>4353</v>
      </c>
      <c r="K293" s="408" t="s">
        <v>4353</v>
      </c>
    </row>
    <row r="294" spans="1:12" ht="12">
      <c r="A294" s="708" t="s">
        <v>22556</v>
      </c>
      <c r="B294" s="639" t="s">
        <v>22557</v>
      </c>
      <c r="C294" s="640"/>
      <c r="D294" s="641"/>
      <c r="E294" s="642"/>
      <c r="F294" s="407" t="s">
        <v>4353</v>
      </c>
      <c r="G294" s="408" t="s">
        <v>4353</v>
      </c>
      <c r="H294" s="408" t="s">
        <v>4353</v>
      </c>
      <c r="I294" s="408" t="s">
        <v>4353</v>
      </c>
    </row>
    <row r="295" spans="1:12" ht="24">
      <c r="A295" s="708">
        <v>92836</v>
      </c>
      <c r="B295" s="639" t="s">
        <v>22548</v>
      </c>
      <c r="C295" s="640" t="s">
        <v>121</v>
      </c>
      <c r="D295" s="641" t="s">
        <v>18987</v>
      </c>
      <c r="E295" s="642">
        <v>7.06</v>
      </c>
      <c r="F295" s="407" t="s">
        <v>4353</v>
      </c>
      <c r="G295" s="408" t="s">
        <v>4353</v>
      </c>
      <c r="H295" s="408" t="s">
        <v>4353</v>
      </c>
      <c r="I295" s="408" t="s">
        <v>4353</v>
      </c>
    </row>
    <row r="296" spans="1:12" ht="12">
      <c r="A296" s="708" t="s">
        <v>22549</v>
      </c>
      <c r="B296" s="639" t="s">
        <v>22558</v>
      </c>
      <c r="C296" s="640"/>
      <c r="D296" s="641"/>
      <c r="E296" s="642"/>
      <c r="F296" s="407" t="s">
        <v>4353</v>
      </c>
      <c r="G296" s="408" t="s">
        <v>4353</v>
      </c>
      <c r="H296" s="408" t="s">
        <v>4353</v>
      </c>
      <c r="I296" s="408" t="s">
        <v>4353</v>
      </c>
      <c r="J296" s="408" t="s">
        <v>4353</v>
      </c>
    </row>
    <row r="297" spans="1:12" ht="12">
      <c r="A297" s="708" t="s">
        <v>22551</v>
      </c>
      <c r="B297" s="639" t="s">
        <v>22552</v>
      </c>
      <c r="C297" s="640"/>
      <c r="D297" s="641"/>
      <c r="E297" s="642"/>
      <c r="F297" s="407" t="s">
        <v>4353</v>
      </c>
      <c r="G297" s="408" t="s">
        <v>4353</v>
      </c>
      <c r="H297" s="408" t="s">
        <v>4353</v>
      </c>
      <c r="I297" s="408" t="s">
        <v>4353</v>
      </c>
    </row>
    <row r="298" spans="1:12" ht="24">
      <c r="A298" s="708">
        <v>92838</v>
      </c>
      <c r="B298" s="639" t="s">
        <v>22548</v>
      </c>
      <c r="C298" s="640" t="s">
        <v>121</v>
      </c>
      <c r="D298" s="641" t="s">
        <v>18987</v>
      </c>
      <c r="E298" s="642">
        <v>8.4700000000000006</v>
      </c>
      <c r="F298" s="407" t="s">
        <v>4353</v>
      </c>
      <c r="G298" s="408" t="s">
        <v>4353</v>
      </c>
      <c r="H298" s="408" t="s">
        <v>4353</v>
      </c>
      <c r="I298" s="408" t="s">
        <v>4353</v>
      </c>
      <c r="J298" s="408" t="s">
        <v>4353</v>
      </c>
    </row>
    <row r="299" spans="1:12" ht="12">
      <c r="A299" s="708" t="s">
        <v>22549</v>
      </c>
      <c r="B299" s="639" t="s">
        <v>22559</v>
      </c>
      <c r="C299" s="640"/>
      <c r="D299" s="641"/>
      <c r="E299" s="642"/>
      <c r="F299" s="407" t="s">
        <v>4353</v>
      </c>
      <c r="G299" s="408" t="s">
        <v>4353</v>
      </c>
      <c r="H299" s="408" t="s">
        <v>4353</v>
      </c>
      <c r="I299" s="408" t="s">
        <v>4353</v>
      </c>
    </row>
    <row r="300" spans="1:12" ht="12">
      <c r="A300" s="708" t="s">
        <v>22551</v>
      </c>
      <c r="B300" s="639" t="s">
        <v>22552</v>
      </c>
      <c r="C300" s="640"/>
      <c r="D300" s="641"/>
      <c r="E300" s="642"/>
      <c r="F300" s="407" t="s">
        <v>4353</v>
      </c>
      <c r="G300" s="408" t="s">
        <v>4353</v>
      </c>
      <c r="H300" s="408" t="s">
        <v>4353</v>
      </c>
      <c r="I300" s="408" t="s">
        <v>4353</v>
      </c>
      <c r="J300" s="408" t="s">
        <v>4353</v>
      </c>
      <c r="K300" s="408" t="s">
        <v>4353</v>
      </c>
    </row>
    <row r="301" spans="1:12" ht="24">
      <c r="A301" s="708">
        <v>92840</v>
      </c>
      <c r="B301" s="639" t="s">
        <v>22548</v>
      </c>
      <c r="C301" s="640" t="s">
        <v>121</v>
      </c>
      <c r="D301" s="641" t="s">
        <v>18987</v>
      </c>
      <c r="E301" s="642">
        <v>10.039999999999999</v>
      </c>
      <c r="F301" s="407" t="s">
        <v>4353</v>
      </c>
      <c r="G301" s="408" t="s">
        <v>4353</v>
      </c>
      <c r="H301" s="408" t="s">
        <v>4353</v>
      </c>
      <c r="I301" s="408" t="s">
        <v>4353</v>
      </c>
      <c r="J301" s="408" t="s">
        <v>4353</v>
      </c>
    </row>
    <row r="302" spans="1:12" ht="12">
      <c r="A302" s="708" t="s">
        <v>22549</v>
      </c>
      <c r="B302" s="639" t="s">
        <v>22560</v>
      </c>
      <c r="C302" s="640"/>
      <c r="D302" s="641"/>
      <c r="E302" s="642"/>
      <c r="F302" s="407" t="s">
        <v>4353</v>
      </c>
      <c r="G302" s="408" t="s">
        <v>4353</v>
      </c>
      <c r="H302" s="408" t="s">
        <v>4353</v>
      </c>
      <c r="I302" s="408" t="s">
        <v>4353</v>
      </c>
      <c r="J302" s="408" t="s">
        <v>4353</v>
      </c>
      <c r="K302" s="408" t="s">
        <v>4353</v>
      </c>
      <c r="L302" s="408" t="s">
        <v>4353</v>
      </c>
    </row>
    <row r="303" spans="1:12" ht="12">
      <c r="A303" s="708" t="s">
        <v>22551</v>
      </c>
      <c r="B303" s="639" t="s">
        <v>22552</v>
      </c>
      <c r="C303" s="640"/>
      <c r="D303" s="641"/>
      <c r="E303" s="642"/>
      <c r="F303" s="407" t="s">
        <v>4353</v>
      </c>
      <c r="G303" s="408" t="s">
        <v>4353</v>
      </c>
      <c r="H303" s="408" t="s">
        <v>4353</v>
      </c>
      <c r="I303" s="408" t="s">
        <v>4353</v>
      </c>
    </row>
    <row r="304" spans="1:12" ht="12">
      <c r="A304" s="708" t="s">
        <v>22417</v>
      </c>
      <c r="B304" s="639" t="s">
        <v>22418</v>
      </c>
      <c r="C304" s="640"/>
      <c r="D304" s="641"/>
      <c r="E304" s="642"/>
      <c r="F304" s="407" t="s">
        <v>4353</v>
      </c>
      <c r="G304" s="408" t="s">
        <v>4353</v>
      </c>
      <c r="H304" s="408" t="s">
        <v>4353</v>
      </c>
      <c r="I304" s="408" t="s">
        <v>4353</v>
      </c>
    </row>
    <row r="305" spans="1:14" ht="12">
      <c r="A305" s="708" t="s">
        <v>22419</v>
      </c>
      <c r="B305" s="639" t="e">
        <v>#NAME?</v>
      </c>
      <c r="C305" s="640"/>
      <c r="D305" s="641" t="s">
        <v>22420</v>
      </c>
      <c r="E305" s="642" t="s">
        <v>22421</v>
      </c>
      <c r="F305" s="407" t="s">
        <v>4353</v>
      </c>
      <c r="G305" s="408" t="s">
        <v>4353</v>
      </c>
      <c r="H305" s="408" t="s">
        <v>4353</v>
      </c>
      <c r="I305" s="408" t="s">
        <v>4353</v>
      </c>
    </row>
    <row r="306" spans="1:14" ht="12">
      <c r="A306" s="708"/>
      <c r="B306" s="639"/>
      <c r="C306" s="640"/>
      <c r="D306" s="641" t="s">
        <v>22422</v>
      </c>
      <c r="E306" s="642" t="s">
        <v>22423</v>
      </c>
      <c r="F306" s="407" t="s">
        <v>4353</v>
      </c>
      <c r="G306" s="408" t="s">
        <v>4353</v>
      </c>
      <c r="H306" s="408" t="s">
        <v>4353</v>
      </c>
      <c r="I306" s="408" t="s">
        <v>4353</v>
      </c>
    </row>
    <row r="307" spans="1:14" ht="12">
      <c r="A307" s="708" t="s">
        <v>22424</v>
      </c>
      <c r="B307" s="639" t="s">
        <v>22425</v>
      </c>
      <c r="C307" s="640"/>
      <c r="D307" s="641"/>
      <c r="E307" s="642"/>
      <c r="F307" s="407" t="s">
        <v>4353</v>
      </c>
      <c r="G307" s="408" t="s">
        <v>4353</v>
      </c>
      <c r="H307" s="408" t="s">
        <v>4353</v>
      </c>
    </row>
    <row r="308" spans="1:14" ht="24">
      <c r="A308" s="708" t="s">
        <v>22426</v>
      </c>
      <c r="B308" s="639" t="s">
        <v>22427</v>
      </c>
      <c r="C308" s="640" t="s">
        <v>22428</v>
      </c>
      <c r="D308" s="641"/>
      <c r="E308" s="642"/>
      <c r="F308" s="407" t="s">
        <v>4353</v>
      </c>
      <c r="G308" s="408" t="s">
        <v>4353</v>
      </c>
      <c r="H308" s="408" t="s">
        <v>4353</v>
      </c>
      <c r="I308" s="408" t="s">
        <v>4353</v>
      </c>
    </row>
    <row r="309" spans="1:14" ht="12">
      <c r="A309" s="708" t="s">
        <v>22429</v>
      </c>
      <c r="B309" s="639" t="s">
        <v>22430</v>
      </c>
      <c r="C309" s="640"/>
      <c r="D309" s="641" t="s">
        <v>22422</v>
      </c>
      <c r="E309" s="642" t="s">
        <v>22431</v>
      </c>
      <c r="F309" s="407" t="s">
        <v>4353</v>
      </c>
      <c r="G309" s="408" t="s">
        <v>4353</v>
      </c>
      <c r="H309" s="408" t="s">
        <v>4353</v>
      </c>
      <c r="I309" s="408" t="s">
        <v>4353</v>
      </c>
      <c r="J309" s="408" t="s">
        <v>4353</v>
      </c>
      <c r="K309" s="408" t="s">
        <v>4353</v>
      </c>
    </row>
    <row r="310" spans="1:14" ht="24">
      <c r="A310" s="708" t="s">
        <v>91</v>
      </c>
      <c r="B310" s="639" t="s">
        <v>22432</v>
      </c>
      <c r="C310" s="640" t="s">
        <v>22433</v>
      </c>
      <c r="D310" s="641" t="s">
        <v>22434</v>
      </c>
      <c r="E310" s="642" t="s">
        <v>22435</v>
      </c>
      <c r="F310" s="407" t="s">
        <v>4353</v>
      </c>
      <c r="G310" s="408" t="s">
        <v>4353</v>
      </c>
      <c r="H310" s="408" t="s">
        <v>4353</v>
      </c>
      <c r="I310" s="408" t="s">
        <v>4353</v>
      </c>
      <c r="J310" s="408" t="s">
        <v>4353</v>
      </c>
    </row>
    <row r="311" spans="1:14" ht="12">
      <c r="A311" s="708" t="s">
        <v>22436</v>
      </c>
      <c r="B311" s="639" t="s">
        <v>22437</v>
      </c>
      <c r="C311" s="640"/>
      <c r="D311" s="641"/>
      <c r="E311" s="642"/>
      <c r="F311" s="407" t="s">
        <v>4353</v>
      </c>
      <c r="G311" s="408" t="s">
        <v>4353</v>
      </c>
      <c r="H311" s="408" t="s">
        <v>4353</v>
      </c>
      <c r="I311" s="408" t="s">
        <v>4353</v>
      </c>
      <c r="J311" s="408" t="s">
        <v>4353</v>
      </c>
    </row>
    <row r="312" spans="1:14" ht="24">
      <c r="A312" s="708">
        <v>92842</v>
      </c>
      <c r="B312" s="639" t="s">
        <v>22548</v>
      </c>
      <c r="C312" s="640" t="s">
        <v>121</v>
      </c>
      <c r="D312" s="641" t="s">
        <v>18987</v>
      </c>
      <c r="E312" s="642">
        <v>11.46</v>
      </c>
      <c r="F312" s="407" t="s">
        <v>4353</v>
      </c>
      <c r="G312" s="408" t="s">
        <v>4353</v>
      </c>
      <c r="H312" s="408" t="s">
        <v>4353</v>
      </c>
      <c r="I312" s="408" t="s">
        <v>4353</v>
      </c>
      <c r="J312" s="408" t="s">
        <v>4353</v>
      </c>
    </row>
    <row r="313" spans="1:14" ht="12">
      <c r="A313" s="708" t="s">
        <v>22549</v>
      </c>
      <c r="B313" s="639" t="s">
        <v>22561</v>
      </c>
      <c r="C313" s="640"/>
      <c r="D313" s="641"/>
      <c r="E313" s="642"/>
      <c r="F313" s="407" t="s">
        <v>4353</v>
      </c>
      <c r="G313" s="408" t="s">
        <v>4353</v>
      </c>
      <c r="H313" s="408" t="s">
        <v>4353</v>
      </c>
      <c r="I313" s="408" t="s">
        <v>4353</v>
      </c>
    </row>
    <row r="314" spans="1:14" ht="12">
      <c r="A314" s="708" t="s">
        <v>22551</v>
      </c>
      <c r="B314" s="639" t="s">
        <v>22552</v>
      </c>
      <c r="C314" s="640"/>
      <c r="D314" s="641"/>
      <c r="E314" s="642"/>
      <c r="F314" s="407" t="s">
        <v>4353</v>
      </c>
      <c r="G314" s="408" t="s">
        <v>4353</v>
      </c>
      <c r="H314" s="408" t="s">
        <v>4353</v>
      </c>
      <c r="I314" s="408" t="s">
        <v>4353</v>
      </c>
      <c r="J314" s="408" t="s">
        <v>4353</v>
      </c>
    </row>
    <row r="315" spans="1:14" ht="24">
      <c r="A315" s="708">
        <v>92844</v>
      </c>
      <c r="B315" s="639" t="s">
        <v>22548</v>
      </c>
      <c r="C315" s="640" t="s">
        <v>121</v>
      </c>
      <c r="D315" s="641" t="s">
        <v>18987</v>
      </c>
      <c r="E315" s="642">
        <v>13.02</v>
      </c>
      <c r="F315" s="407" t="s">
        <v>4353</v>
      </c>
      <c r="G315" s="408" t="s">
        <v>4353</v>
      </c>
      <c r="H315" s="408" t="s">
        <v>4353</v>
      </c>
      <c r="I315" s="408" t="s">
        <v>4353</v>
      </c>
    </row>
    <row r="316" spans="1:14" ht="12">
      <c r="A316" s="708" t="s">
        <v>22549</v>
      </c>
      <c r="B316" s="639" t="s">
        <v>22562</v>
      </c>
      <c r="C316" s="640"/>
      <c r="D316" s="641"/>
      <c r="E316" s="642"/>
      <c r="F316" s="407" t="s">
        <v>4353</v>
      </c>
      <c r="G316" s="408" t="s">
        <v>4353</v>
      </c>
      <c r="H316" s="408" t="s">
        <v>4353</v>
      </c>
      <c r="I316" s="408" t="s">
        <v>4353</v>
      </c>
      <c r="J316" s="408" t="s">
        <v>4353</v>
      </c>
    </row>
    <row r="317" spans="1:14" ht="12">
      <c r="A317" s="708" t="s">
        <v>22551</v>
      </c>
      <c r="B317" s="639" t="s">
        <v>22552</v>
      </c>
      <c r="C317" s="640"/>
      <c r="D317" s="641"/>
      <c r="E317" s="642"/>
      <c r="F317" s="407" t="s">
        <v>4353</v>
      </c>
      <c r="G317" s="408" t="s">
        <v>4353</v>
      </c>
      <c r="H317" s="408" t="s">
        <v>4353</v>
      </c>
      <c r="I317" s="408" t="s">
        <v>4353</v>
      </c>
      <c r="J317" s="408" t="s">
        <v>4353</v>
      </c>
      <c r="K317" s="408" t="s">
        <v>4353</v>
      </c>
    </row>
    <row r="318" spans="1:14" ht="24">
      <c r="A318" s="708">
        <v>92846</v>
      </c>
      <c r="B318" s="639" t="s">
        <v>22548</v>
      </c>
      <c r="C318" s="640" t="s">
        <v>121</v>
      </c>
      <c r="D318" s="641" t="s">
        <v>18987</v>
      </c>
      <c r="E318" s="642">
        <v>14.43</v>
      </c>
      <c r="F318" s="407" t="s">
        <v>4353</v>
      </c>
      <c r="G318" s="408" t="s">
        <v>4353</v>
      </c>
    </row>
    <row r="319" spans="1:14" ht="12">
      <c r="A319" s="708" t="s">
        <v>22549</v>
      </c>
      <c r="B319" s="639" t="s">
        <v>22563</v>
      </c>
      <c r="C319" s="640"/>
      <c r="D319" s="641"/>
      <c r="E319" s="642"/>
      <c r="F319" s="407" t="s">
        <v>4353</v>
      </c>
      <c r="G319" s="408" t="s">
        <v>4353</v>
      </c>
      <c r="H319" s="408" t="s">
        <v>4353</v>
      </c>
      <c r="I319" s="408" t="s">
        <v>4353</v>
      </c>
      <c r="J319" s="408" t="s">
        <v>4353</v>
      </c>
      <c r="K319" s="408" t="s">
        <v>4353</v>
      </c>
      <c r="L319" s="408" t="s">
        <v>4353</v>
      </c>
      <c r="M319" s="408" t="s">
        <v>4353</v>
      </c>
      <c r="N319" s="408" t="s">
        <v>4353</v>
      </c>
    </row>
    <row r="320" spans="1:14" ht="12">
      <c r="A320" s="708" t="s">
        <v>22551</v>
      </c>
      <c r="B320" s="639" t="s">
        <v>22552</v>
      </c>
      <c r="C320" s="640"/>
      <c r="D320" s="641"/>
      <c r="E320" s="642"/>
      <c r="F320" s="407" t="s">
        <v>4353</v>
      </c>
      <c r="G320" s="408" t="s">
        <v>4353</v>
      </c>
    </row>
    <row r="321" spans="1:13" ht="24">
      <c r="A321" s="708">
        <v>92848</v>
      </c>
      <c r="B321" s="639" t="s">
        <v>22548</v>
      </c>
      <c r="C321" s="640" t="s">
        <v>121</v>
      </c>
      <c r="D321" s="641" t="s">
        <v>18987</v>
      </c>
      <c r="E321" s="642">
        <v>16.02</v>
      </c>
      <c r="F321" s="407" t="s">
        <v>4353</v>
      </c>
      <c r="G321" s="408" t="s">
        <v>4353</v>
      </c>
      <c r="H321" s="408" t="s">
        <v>4353</v>
      </c>
      <c r="I321" s="408" t="s">
        <v>4353</v>
      </c>
      <c r="J321" s="408" t="s">
        <v>4353</v>
      </c>
      <c r="K321" s="408" t="s">
        <v>4353</v>
      </c>
      <c r="L321" s="408" t="s">
        <v>4353</v>
      </c>
      <c r="M321" s="408" t="s">
        <v>4353</v>
      </c>
    </row>
    <row r="322" spans="1:13" ht="12">
      <c r="A322" s="708" t="s">
        <v>22549</v>
      </c>
      <c r="B322" s="639" t="s">
        <v>22564</v>
      </c>
      <c r="C322" s="640"/>
      <c r="D322" s="641"/>
      <c r="E322" s="642"/>
      <c r="F322" s="407" t="s">
        <v>4353</v>
      </c>
      <c r="G322" s="408" t="s">
        <v>4353</v>
      </c>
      <c r="H322" s="408" t="s">
        <v>4353</v>
      </c>
      <c r="I322" s="408" t="s">
        <v>4353</v>
      </c>
      <c r="J322" s="408" t="s">
        <v>4353</v>
      </c>
      <c r="K322" s="408" t="s">
        <v>4353</v>
      </c>
      <c r="L322" s="408" t="s">
        <v>4353</v>
      </c>
    </row>
    <row r="323" spans="1:13" ht="12">
      <c r="A323" s="708" t="s">
        <v>22551</v>
      </c>
      <c r="B323" s="639" t="s">
        <v>22552</v>
      </c>
      <c r="C323" s="640"/>
      <c r="D323" s="641"/>
      <c r="E323" s="642"/>
      <c r="F323" s="407" t="s">
        <v>4353</v>
      </c>
      <c r="G323" s="408" t="s">
        <v>4353</v>
      </c>
      <c r="H323" s="408" t="s">
        <v>4353</v>
      </c>
      <c r="I323" s="408" t="s">
        <v>4353</v>
      </c>
    </row>
    <row r="324" spans="1:13" ht="24">
      <c r="A324" s="708">
        <v>92850</v>
      </c>
      <c r="B324" s="639" t="s">
        <v>22548</v>
      </c>
      <c r="C324" s="640" t="s">
        <v>121</v>
      </c>
      <c r="D324" s="641" t="s">
        <v>18987</v>
      </c>
      <c r="E324" s="642">
        <v>10.46</v>
      </c>
      <c r="F324" s="407" t="s">
        <v>4353</v>
      </c>
      <c r="G324" s="408" t="s">
        <v>4353</v>
      </c>
      <c r="H324" s="408" t="s">
        <v>4353</v>
      </c>
      <c r="I324" s="408" t="s">
        <v>4353</v>
      </c>
    </row>
    <row r="325" spans="1:13" ht="12">
      <c r="A325" s="708" t="s">
        <v>22549</v>
      </c>
      <c r="B325" s="639" t="s">
        <v>22565</v>
      </c>
      <c r="C325" s="640"/>
      <c r="D325" s="641"/>
      <c r="E325" s="642"/>
      <c r="F325" s="407" t="s">
        <v>4353</v>
      </c>
      <c r="G325" s="408" t="s">
        <v>4353</v>
      </c>
      <c r="H325" s="408" t="s">
        <v>4353</v>
      </c>
      <c r="I325" s="408" t="s">
        <v>4353</v>
      </c>
    </row>
    <row r="326" spans="1:13" ht="12">
      <c r="A326" s="708" t="s">
        <v>22566</v>
      </c>
      <c r="B326" s="639" t="s">
        <v>22567</v>
      </c>
      <c r="C326" s="640"/>
      <c r="D326" s="641"/>
      <c r="E326" s="642"/>
      <c r="F326" s="407" t="s">
        <v>4353</v>
      </c>
      <c r="G326" s="408" t="s">
        <v>4353</v>
      </c>
      <c r="H326" s="408" t="s">
        <v>4353</v>
      </c>
      <c r="I326" s="408" t="s">
        <v>4353</v>
      </c>
    </row>
    <row r="327" spans="1:13" ht="24">
      <c r="A327" s="708">
        <v>92851</v>
      </c>
      <c r="B327" s="639" t="s">
        <v>22553</v>
      </c>
      <c r="C327" s="640" t="s">
        <v>121</v>
      </c>
      <c r="D327" s="641" t="s">
        <v>18987</v>
      </c>
      <c r="E327" s="642">
        <v>130.04</v>
      </c>
      <c r="F327" s="407" t="s">
        <v>4353</v>
      </c>
      <c r="G327" s="408" t="s">
        <v>4353</v>
      </c>
      <c r="H327" s="408" t="s">
        <v>4353</v>
      </c>
      <c r="I327" s="408" t="s">
        <v>4353</v>
      </c>
      <c r="J327" s="408" t="s">
        <v>4353</v>
      </c>
    </row>
    <row r="328" spans="1:13" ht="12">
      <c r="A328" s="708" t="s">
        <v>22554</v>
      </c>
      <c r="B328" s="639" t="s">
        <v>22568</v>
      </c>
      <c r="C328" s="640"/>
      <c r="D328" s="641"/>
      <c r="E328" s="642"/>
      <c r="F328" s="407" t="s">
        <v>4353</v>
      </c>
      <c r="G328" s="408" t="s">
        <v>4353</v>
      </c>
      <c r="H328" s="408" t="s">
        <v>4353</v>
      </c>
    </row>
    <row r="329" spans="1:13" ht="12">
      <c r="A329" s="708" t="s">
        <v>22569</v>
      </c>
      <c r="B329" s="639" t="s">
        <v>22570</v>
      </c>
      <c r="C329" s="640"/>
      <c r="D329" s="641"/>
      <c r="E329" s="642"/>
      <c r="F329" s="407" t="s">
        <v>4353</v>
      </c>
      <c r="G329" s="408" t="s">
        <v>4353</v>
      </c>
      <c r="H329" s="408" t="s">
        <v>4353</v>
      </c>
      <c r="I329" s="408" t="s">
        <v>4353</v>
      </c>
      <c r="J329" s="408" t="s">
        <v>4353</v>
      </c>
      <c r="K329" s="408" t="s">
        <v>4353</v>
      </c>
      <c r="L329" s="408" t="s">
        <v>4353</v>
      </c>
    </row>
    <row r="330" spans="1:13" ht="24">
      <c r="A330" s="708">
        <v>92852</v>
      </c>
      <c r="B330" s="639" t="s">
        <v>22548</v>
      </c>
      <c r="C330" s="640" t="s">
        <v>121</v>
      </c>
      <c r="D330" s="641" t="s">
        <v>18987</v>
      </c>
      <c r="E330" s="642">
        <v>13.2</v>
      </c>
      <c r="F330" s="407" t="s">
        <v>4353</v>
      </c>
      <c r="G330" s="408" t="s">
        <v>4353</v>
      </c>
      <c r="H330" s="408" t="s">
        <v>4353</v>
      </c>
      <c r="I330" s="408" t="s">
        <v>4353</v>
      </c>
      <c r="J330" s="408" t="s">
        <v>4353</v>
      </c>
      <c r="K330" s="408" t="s">
        <v>4353</v>
      </c>
      <c r="L330" s="408" t="s">
        <v>4353</v>
      </c>
    </row>
    <row r="331" spans="1:13" ht="12">
      <c r="A331" s="708" t="s">
        <v>22549</v>
      </c>
      <c r="B331" s="639" t="s">
        <v>22571</v>
      </c>
      <c r="C331" s="640"/>
      <c r="D331" s="641"/>
      <c r="E331" s="642"/>
      <c r="F331" s="407" t="s">
        <v>4353</v>
      </c>
      <c r="G331" s="408" t="s">
        <v>4353</v>
      </c>
    </row>
    <row r="332" spans="1:13" ht="12">
      <c r="A332" s="708" t="s">
        <v>22566</v>
      </c>
      <c r="B332" s="639" t="s">
        <v>22567</v>
      </c>
      <c r="C332" s="640"/>
      <c r="D332" s="641"/>
      <c r="E332" s="642"/>
      <c r="F332" s="407" t="s">
        <v>4353</v>
      </c>
      <c r="G332" s="408" t="s">
        <v>4353</v>
      </c>
    </row>
    <row r="333" spans="1:13" ht="24">
      <c r="A333" s="708">
        <v>92854</v>
      </c>
      <c r="B333" s="639" t="s">
        <v>22548</v>
      </c>
      <c r="C333" s="640" t="s">
        <v>121</v>
      </c>
      <c r="D333" s="641" t="s">
        <v>18987</v>
      </c>
      <c r="E333" s="642">
        <v>16.07</v>
      </c>
      <c r="F333" s="407" t="s">
        <v>4353</v>
      </c>
      <c r="G333" s="408" t="s">
        <v>4353</v>
      </c>
      <c r="H333" s="408" t="s">
        <v>4353</v>
      </c>
      <c r="I333" s="408" t="s">
        <v>4353</v>
      </c>
      <c r="J333" s="408" t="s">
        <v>4353</v>
      </c>
      <c r="K333" s="408" t="s">
        <v>4353</v>
      </c>
    </row>
    <row r="334" spans="1:13" ht="12">
      <c r="A334" s="708" t="s">
        <v>22549</v>
      </c>
      <c r="B334" s="639" t="s">
        <v>22572</v>
      </c>
      <c r="C334" s="640"/>
      <c r="D334" s="641"/>
      <c r="E334" s="642"/>
      <c r="F334" s="407" t="s">
        <v>4353</v>
      </c>
      <c r="G334" s="408" t="s">
        <v>4353</v>
      </c>
      <c r="H334" s="408" t="s">
        <v>4353</v>
      </c>
      <c r="I334" s="408" t="s">
        <v>4353</v>
      </c>
    </row>
    <row r="335" spans="1:13" ht="12">
      <c r="A335" s="708" t="s">
        <v>22566</v>
      </c>
      <c r="B335" s="639" t="s">
        <v>22567</v>
      </c>
      <c r="C335" s="640"/>
      <c r="D335" s="641"/>
      <c r="E335" s="642"/>
      <c r="F335" s="407" t="s">
        <v>4353</v>
      </c>
      <c r="G335" s="408" t="s">
        <v>4353</v>
      </c>
      <c r="H335" s="408" t="s">
        <v>4353</v>
      </c>
      <c r="I335" s="408" t="s">
        <v>4353</v>
      </c>
    </row>
    <row r="336" spans="1:13" ht="24">
      <c r="A336" s="708">
        <v>92856</v>
      </c>
      <c r="B336" s="639" t="s">
        <v>22548</v>
      </c>
      <c r="C336" s="640" t="s">
        <v>121</v>
      </c>
      <c r="D336" s="641" t="s">
        <v>18987</v>
      </c>
      <c r="E336" s="642">
        <v>18.95</v>
      </c>
      <c r="F336" s="407" t="s">
        <v>4353</v>
      </c>
      <c r="G336" s="408" t="s">
        <v>4353</v>
      </c>
      <c r="H336" s="408" t="s">
        <v>4353</v>
      </c>
      <c r="I336" s="408" t="s">
        <v>4353</v>
      </c>
      <c r="J336" s="408" t="s">
        <v>4353</v>
      </c>
    </row>
    <row r="337" spans="1:11" ht="12">
      <c r="A337" s="708" t="s">
        <v>22549</v>
      </c>
      <c r="B337" s="639" t="s">
        <v>22573</v>
      </c>
      <c r="C337" s="640"/>
      <c r="D337" s="641"/>
      <c r="E337" s="642"/>
      <c r="F337" s="407" t="s">
        <v>4353</v>
      </c>
      <c r="G337" s="408" t="s">
        <v>4353</v>
      </c>
    </row>
    <row r="338" spans="1:11" ht="12">
      <c r="A338" s="708" t="s">
        <v>22566</v>
      </c>
      <c r="B338" s="639" t="s">
        <v>22567</v>
      </c>
      <c r="C338" s="640"/>
      <c r="D338" s="641"/>
      <c r="E338" s="642"/>
      <c r="F338" s="407" t="s">
        <v>4353</v>
      </c>
      <c r="G338" s="408" t="s">
        <v>4353</v>
      </c>
      <c r="H338" s="408" t="s">
        <v>4353</v>
      </c>
      <c r="I338" s="408" t="s">
        <v>4353</v>
      </c>
      <c r="J338" s="408" t="s">
        <v>4353</v>
      </c>
    </row>
    <row r="339" spans="1:11" ht="24">
      <c r="A339" s="708">
        <v>92858</v>
      </c>
      <c r="B339" s="639" t="s">
        <v>22548</v>
      </c>
      <c r="C339" s="640" t="s">
        <v>121</v>
      </c>
      <c r="D339" s="641" t="s">
        <v>18987</v>
      </c>
      <c r="E339" s="642">
        <v>21.67</v>
      </c>
      <c r="F339" s="407" t="s">
        <v>4353</v>
      </c>
      <c r="G339" s="408" t="s">
        <v>4353</v>
      </c>
      <c r="H339" s="408" t="s">
        <v>4353</v>
      </c>
    </row>
    <row r="340" spans="1:11" ht="12">
      <c r="A340" s="708" t="s">
        <v>22417</v>
      </c>
      <c r="B340" s="639" t="s">
        <v>22418</v>
      </c>
      <c r="C340" s="640"/>
      <c r="D340" s="641"/>
      <c r="E340" s="642"/>
      <c r="F340" s="407" t="s">
        <v>4353</v>
      </c>
      <c r="G340" s="408" t="s">
        <v>4353</v>
      </c>
      <c r="H340" s="408" t="s">
        <v>4353</v>
      </c>
      <c r="I340" s="408" t="s">
        <v>4353</v>
      </c>
      <c r="J340" s="408" t="s">
        <v>4353</v>
      </c>
      <c r="K340" s="408" t="s">
        <v>4353</v>
      </c>
    </row>
    <row r="341" spans="1:11" ht="12">
      <c r="A341" s="708" t="s">
        <v>22419</v>
      </c>
      <c r="B341" s="639" t="e">
        <v>#NAME?</v>
      </c>
      <c r="C341" s="640"/>
      <c r="D341" s="641" t="s">
        <v>22420</v>
      </c>
      <c r="E341" s="642" t="s">
        <v>22421</v>
      </c>
      <c r="F341" s="407" t="s">
        <v>4353</v>
      </c>
      <c r="G341" s="408" t="s">
        <v>4353</v>
      </c>
    </row>
    <row r="342" spans="1:11" ht="12">
      <c r="A342" s="708"/>
      <c r="B342" s="639"/>
      <c r="C342" s="640"/>
      <c r="D342" s="641" t="s">
        <v>22422</v>
      </c>
      <c r="E342" s="642" t="s">
        <v>22423</v>
      </c>
      <c r="F342" s="407" t="s">
        <v>4353</v>
      </c>
      <c r="G342" s="408" t="s">
        <v>4353</v>
      </c>
    </row>
    <row r="343" spans="1:11" ht="12">
      <c r="A343" s="708" t="s">
        <v>22424</v>
      </c>
      <c r="B343" s="639" t="s">
        <v>22425</v>
      </c>
      <c r="C343" s="640"/>
      <c r="D343" s="641"/>
      <c r="E343" s="642"/>
      <c r="F343" s="407" t="s">
        <v>4353</v>
      </c>
      <c r="G343" s="408" t="s">
        <v>4353</v>
      </c>
      <c r="H343" s="408" t="s">
        <v>4353</v>
      </c>
      <c r="I343" s="408" t="s">
        <v>4353</v>
      </c>
      <c r="J343" s="408" t="s">
        <v>4353</v>
      </c>
      <c r="K343" s="408" t="s">
        <v>4353</v>
      </c>
    </row>
    <row r="344" spans="1:11" ht="24">
      <c r="A344" s="708" t="s">
        <v>22426</v>
      </c>
      <c r="B344" s="639" t="s">
        <v>22427</v>
      </c>
      <c r="C344" s="640" t="s">
        <v>22428</v>
      </c>
      <c r="D344" s="641"/>
      <c r="E344" s="642"/>
      <c r="F344" s="407" t="s">
        <v>4353</v>
      </c>
      <c r="G344" s="408" t="s">
        <v>4353</v>
      </c>
      <c r="H344" s="408" t="s">
        <v>4353</v>
      </c>
    </row>
    <row r="345" spans="1:11" ht="12">
      <c r="A345" s="708" t="s">
        <v>22429</v>
      </c>
      <c r="B345" s="639" t="s">
        <v>22430</v>
      </c>
      <c r="C345" s="640"/>
      <c r="D345" s="641" t="s">
        <v>22422</v>
      </c>
      <c r="E345" s="642" t="s">
        <v>22431</v>
      </c>
      <c r="F345" s="407" t="s">
        <v>4353</v>
      </c>
      <c r="G345" s="408" t="s">
        <v>4353</v>
      </c>
      <c r="H345" s="408" t="s">
        <v>4353</v>
      </c>
      <c r="I345" s="408" t="s">
        <v>4353</v>
      </c>
    </row>
    <row r="346" spans="1:11" ht="24">
      <c r="A346" s="708" t="s">
        <v>91</v>
      </c>
      <c r="B346" s="639" t="s">
        <v>22432</v>
      </c>
      <c r="C346" s="640" t="s">
        <v>22433</v>
      </c>
      <c r="D346" s="641" t="s">
        <v>22434</v>
      </c>
      <c r="E346" s="642" t="s">
        <v>22435</v>
      </c>
      <c r="F346" s="407" t="s">
        <v>4353</v>
      </c>
      <c r="G346" s="408" t="s">
        <v>4353</v>
      </c>
    </row>
    <row r="347" spans="1:11" ht="12">
      <c r="A347" s="708" t="s">
        <v>22436</v>
      </c>
      <c r="B347" s="639" t="s">
        <v>22437</v>
      </c>
      <c r="C347" s="640"/>
      <c r="D347" s="641"/>
      <c r="E347" s="642"/>
      <c r="F347" s="407" t="s">
        <v>4353</v>
      </c>
      <c r="G347" s="408" t="s">
        <v>4353</v>
      </c>
      <c r="H347" s="408" t="s">
        <v>4353</v>
      </c>
      <c r="I347" s="408" t="s">
        <v>4353</v>
      </c>
      <c r="J347" s="408" t="s">
        <v>4353</v>
      </c>
    </row>
    <row r="348" spans="1:11" ht="12">
      <c r="A348" s="708" t="s">
        <v>22549</v>
      </c>
      <c r="B348" s="639" t="s">
        <v>22574</v>
      </c>
      <c r="C348" s="640"/>
      <c r="D348" s="641"/>
      <c r="E348" s="642"/>
    </row>
    <row r="349" spans="1:11" ht="12">
      <c r="A349" s="708" t="s">
        <v>22566</v>
      </c>
      <c r="B349" s="639" t="s">
        <v>22567</v>
      </c>
      <c r="C349" s="640"/>
      <c r="D349" s="641"/>
      <c r="E349" s="642"/>
      <c r="F349" s="407" t="s">
        <v>4353</v>
      </c>
      <c r="G349" s="408" t="s">
        <v>4353</v>
      </c>
    </row>
    <row r="350" spans="1:11" ht="24">
      <c r="A350" s="708">
        <v>92860</v>
      </c>
      <c r="B350" s="639" t="s">
        <v>22548</v>
      </c>
      <c r="C350" s="640" t="s">
        <v>121</v>
      </c>
      <c r="D350" s="641" t="s">
        <v>18987</v>
      </c>
      <c r="E350" s="642">
        <v>24.61</v>
      </c>
      <c r="F350" s="407" t="s">
        <v>4353</v>
      </c>
      <c r="G350" s="408" t="s">
        <v>4353</v>
      </c>
      <c r="H350" s="408" t="s">
        <v>4353</v>
      </c>
      <c r="I350" s="408" t="s">
        <v>4353</v>
      </c>
      <c r="J350" s="408" t="s">
        <v>4353</v>
      </c>
      <c r="K350" s="408" t="s">
        <v>4353</v>
      </c>
    </row>
    <row r="351" spans="1:11" ht="12">
      <c r="A351" s="708" t="s">
        <v>22549</v>
      </c>
      <c r="B351" s="639" t="s">
        <v>22575</v>
      </c>
      <c r="C351" s="640"/>
      <c r="D351" s="641"/>
      <c r="E351" s="642"/>
      <c r="F351" s="407" t="s">
        <v>4353</v>
      </c>
      <c r="G351" s="408" t="s">
        <v>4353</v>
      </c>
      <c r="H351" s="408" t="s">
        <v>4353</v>
      </c>
      <c r="I351" s="408" t="s">
        <v>4353</v>
      </c>
      <c r="J351" s="408" t="s">
        <v>4353</v>
      </c>
    </row>
    <row r="352" spans="1:11" ht="12">
      <c r="A352" s="708" t="s">
        <v>22566</v>
      </c>
      <c r="B352" s="639" t="s">
        <v>22567</v>
      </c>
      <c r="C352" s="640"/>
      <c r="D352" s="641"/>
      <c r="E352" s="642"/>
      <c r="F352" s="407" t="s">
        <v>4353</v>
      </c>
    </row>
    <row r="353" spans="1:12" ht="24">
      <c r="A353" s="708">
        <v>92862</v>
      </c>
      <c r="B353" s="639" t="s">
        <v>22548</v>
      </c>
      <c r="C353" s="640" t="s">
        <v>121</v>
      </c>
      <c r="D353" s="641" t="s">
        <v>18987</v>
      </c>
      <c r="E353" s="642">
        <v>27.46</v>
      </c>
      <c r="F353" s="407" t="s">
        <v>4353</v>
      </c>
      <c r="G353" s="408" t="s">
        <v>4353</v>
      </c>
      <c r="H353" s="408" t="s">
        <v>4353</v>
      </c>
      <c r="I353" s="408" t="s">
        <v>4353</v>
      </c>
    </row>
    <row r="354" spans="1:12" ht="12">
      <c r="A354" s="708" t="s">
        <v>22549</v>
      </c>
      <c r="B354" s="639" t="s">
        <v>22576</v>
      </c>
      <c r="C354" s="640"/>
      <c r="D354" s="641"/>
      <c r="E354" s="642"/>
    </row>
    <row r="355" spans="1:12" ht="12">
      <c r="A355" s="708" t="s">
        <v>22566</v>
      </c>
      <c r="B355" s="639" t="s">
        <v>22567</v>
      </c>
      <c r="C355" s="640"/>
      <c r="D355" s="641"/>
      <c r="E355" s="642"/>
      <c r="F355" s="407" t="s">
        <v>4353</v>
      </c>
      <c r="G355" s="408" t="s">
        <v>4353</v>
      </c>
      <c r="H355" s="408" t="s">
        <v>4353</v>
      </c>
      <c r="I355" s="408" t="s">
        <v>4353</v>
      </c>
    </row>
    <row r="356" spans="1:12" ht="24">
      <c r="A356" s="708">
        <v>92864</v>
      </c>
      <c r="B356" s="639" t="s">
        <v>22548</v>
      </c>
      <c r="C356" s="640" t="s">
        <v>121</v>
      </c>
      <c r="D356" s="641" t="s">
        <v>18987</v>
      </c>
      <c r="E356" s="642">
        <v>30.34</v>
      </c>
      <c r="F356" s="407" t="s">
        <v>4353</v>
      </c>
      <c r="G356" s="408" t="s">
        <v>4353</v>
      </c>
    </row>
    <row r="357" spans="1:12" ht="12">
      <c r="A357" s="708" t="s">
        <v>22549</v>
      </c>
      <c r="B357" s="639" t="s">
        <v>22577</v>
      </c>
      <c r="C357" s="640"/>
      <c r="D357" s="641"/>
      <c r="E357" s="642"/>
      <c r="F357" s="407" t="s">
        <v>4353</v>
      </c>
      <c r="G357" s="408" t="s">
        <v>4353</v>
      </c>
    </row>
    <row r="358" spans="1:12" ht="12">
      <c r="A358" s="708" t="s">
        <v>22551</v>
      </c>
      <c r="B358" s="639" t="s">
        <v>22552</v>
      </c>
      <c r="C358" s="640"/>
      <c r="D358" s="641"/>
      <c r="E358" s="642"/>
      <c r="F358" s="407" t="s">
        <v>4353</v>
      </c>
      <c r="G358" s="408" t="s">
        <v>4353</v>
      </c>
      <c r="H358" s="408" t="s">
        <v>4353</v>
      </c>
    </row>
    <row r="359" spans="1:12" ht="12">
      <c r="A359" s="708">
        <v>52</v>
      </c>
      <c r="B359" s="639" t="s">
        <v>22578</v>
      </c>
      <c r="C359" s="640"/>
      <c r="D359" s="641"/>
      <c r="E359" s="642"/>
      <c r="F359" s="407" t="s">
        <v>4353</v>
      </c>
      <c r="G359" s="408" t="s">
        <v>4353</v>
      </c>
      <c r="H359" s="408" t="s">
        <v>4353</v>
      </c>
    </row>
    <row r="360" spans="1:12" ht="24">
      <c r="A360" s="708">
        <v>92208</v>
      </c>
      <c r="B360" s="639" t="s">
        <v>22579</v>
      </c>
      <c r="C360" s="640" t="s">
        <v>121</v>
      </c>
      <c r="D360" s="641" t="s">
        <v>18987</v>
      </c>
      <c r="E360" s="642">
        <v>24.87</v>
      </c>
      <c r="F360" s="407" t="s">
        <v>4353</v>
      </c>
      <c r="G360" s="408" t="s">
        <v>4353</v>
      </c>
      <c r="H360" s="408" t="s">
        <v>4353</v>
      </c>
    </row>
    <row r="361" spans="1:12" ht="12">
      <c r="A361" s="708" t="s">
        <v>22580</v>
      </c>
      <c r="B361" s="639" t="s">
        <v>22581</v>
      </c>
      <c r="C361" s="640"/>
      <c r="D361" s="641"/>
      <c r="E361" s="642"/>
      <c r="F361" s="407" t="s">
        <v>4353</v>
      </c>
      <c r="G361" s="408" t="s">
        <v>4353</v>
      </c>
      <c r="H361" s="408" t="s">
        <v>4353</v>
      </c>
    </row>
    <row r="362" spans="1:12" ht="12">
      <c r="A362" s="708" t="s">
        <v>22582</v>
      </c>
      <c r="B362" s="639" t="s">
        <v>22583</v>
      </c>
      <c r="C362" s="640"/>
      <c r="D362" s="641"/>
      <c r="E362" s="642"/>
      <c r="F362" s="407" t="s">
        <v>4353</v>
      </c>
      <c r="G362" s="408" t="s">
        <v>4353</v>
      </c>
      <c r="H362" s="408" t="s">
        <v>4353</v>
      </c>
      <c r="I362" s="408" t="s">
        <v>4353</v>
      </c>
    </row>
    <row r="363" spans="1:12" ht="24">
      <c r="A363" s="708">
        <v>92210</v>
      </c>
      <c r="B363" s="639" t="s">
        <v>22584</v>
      </c>
      <c r="C363" s="640" t="s">
        <v>121</v>
      </c>
      <c r="D363" s="641" t="s">
        <v>18987</v>
      </c>
      <c r="E363" s="642">
        <v>86.31</v>
      </c>
      <c r="F363" s="407" t="s">
        <v>4353</v>
      </c>
      <c r="G363" s="408" t="s">
        <v>4353</v>
      </c>
      <c r="H363" s="408" t="s">
        <v>4353</v>
      </c>
      <c r="I363" s="408" t="s">
        <v>4353</v>
      </c>
    </row>
    <row r="364" spans="1:12" ht="12">
      <c r="A364" s="708" t="s">
        <v>22580</v>
      </c>
      <c r="B364" s="639" t="s">
        <v>22581</v>
      </c>
      <c r="C364" s="640"/>
      <c r="D364" s="641"/>
      <c r="E364" s="642"/>
      <c r="F364" s="407" t="s">
        <v>4353</v>
      </c>
      <c r="G364" s="408" t="s">
        <v>4353</v>
      </c>
      <c r="H364" s="408" t="s">
        <v>4353</v>
      </c>
      <c r="I364" s="408" t="s">
        <v>4353</v>
      </c>
    </row>
    <row r="365" spans="1:12" ht="12">
      <c r="A365" s="706" t="s">
        <v>22582</v>
      </c>
      <c r="B365" s="633" t="s">
        <v>22583</v>
      </c>
      <c r="C365" s="634"/>
      <c r="D365" s="634"/>
      <c r="E365" s="635"/>
      <c r="F365" s="407" t="s">
        <v>4353</v>
      </c>
      <c r="G365" s="408" t="s">
        <v>4353</v>
      </c>
      <c r="H365" s="408" t="s">
        <v>4353</v>
      </c>
      <c r="I365" s="408" t="s">
        <v>4353</v>
      </c>
    </row>
    <row r="366" spans="1:12" ht="24">
      <c r="A366" s="708">
        <v>92211</v>
      </c>
      <c r="B366" s="639" t="s">
        <v>22585</v>
      </c>
      <c r="C366" s="640" t="s">
        <v>121</v>
      </c>
      <c r="D366" s="641" t="s">
        <v>18987</v>
      </c>
      <c r="E366" s="642">
        <v>110.67</v>
      </c>
      <c r="F366" s="407" t="s">
        <v>4353</v>
      </c>
      <c r="G366" s="408" t="s">
        <v>4353</v>
      </c>
      <c r="H366" s="408" t="s">
        <v>4353</v>
      </c>
      <c r="I366" s="408" t="s">
        <v>4353</v>
      </c>
      <c r="J366" s="408" t="s">
        <v>4353</v>
      </c>
    </row>
    <row r="367" spans="1:12" ht="12">
      <c r="A367" s="706" t="s">
        <v>22580</v>
      </c>
      <c r="B367" s="633" t="s">
        <v>22581</v>
      </c>
      <c r="C367" s="634"/>
      <c r="D367" s="634"/>
      <c r="E367" s="635"/>
      <c r="F367" s="407" t="s">
        <v>4353</v>
      </c>
      <c r="G367" s="408" t="s">
        <v>4353</v>
      </c>
      <c r="H367" s="408" t="s">
        <v>4353</v>
      </c>
      <c r="I367" s="408" t="s">
        <v>4353</v>
      </c>
      <c r="J367" s="408" t="s">
        <v>4353</v>
      </c>
    </row>
    <row r="368" spans="1:12" ht="12">
      <c r="A368" s="708" t="s">
        <v>22582</v>
      </c>
      <c r="B368" s="639" t="s">
        <v>22583</v>
      </c>
      <c r="C368" s="640"/>
      <c r="D368" s="641"/>
      <c r="E368" s="642"/>
      <c r="F368" s="407" t="s">
        <v>4353</v>
      </c>
      <c r="G368" s="408" t="s">
        <v>4353</v>
      </c>
      <c r="H368" s="408" t="s">
        <v>4353</v>
      </c>
      <c r="I368" s="408" t="s">
        <v>4353</v>
      </c>
      <c r="J368" s="408" t="s">
        <v>4353</v>
      </c>
      <c r="K368" s="408" t="s">
        <v>4353</v>
      </c>
      <c r="L368" s="408" t="s">
        <v>4353</v>
      </c>
    </row>
    <row r="369" spans="1:12" ht="24">
      <c r="A369" s="708">
        <v>92212</v>
      </c>
      <c r="B369" s="639" t="s">
        <v>22586</v>
      </c>
      <c r="C369" s="640" t="s">
        <v>121</v>
      </c>
      <c r="D369" s="641" t="s">
        <v>18987</v>
      </c>
      <c r="E369" s="642">
        <v>141.25</v>
      </c>
      <c r="F369" s="407" t="s">
        <v>4353</v>
      </c>
      <c r="G369" s="408" t="s">
        <v>4353</v>
      </c>
      <c r="H369" s="408" t="s">
        <v>4353</v>
      </c>
      <c r="I369" s="408" t="s">
        <v>4353</v>
      </c>
      <c r="J369" s="408" t="s">
        <v>4353</v>
      </c>
    </row>
    <row r="370" spans="1:12" ht="12">
      <c r="A370" s="708" t="s">
        <v>22580</v>
      </c>
      <c r="B370" s="639" t="s">
        <v>22581</v>
      </c>
      <c r="C370" s="640"/>
      <c r="D370" s="641"/>
      <c r="E370" s="642"/>
      <c r="F370" s="407" t="s">
        <v>4353</v>
      </c>
      <c r="G370" s="408" t="s">
        <v>4353</v>
      </c>
      <c r="H370" s="408" t="s">
        <v>4353</v>
      </c>
      <c r="I370" s="408" t="s">
        <v>4353</v>
      </c>
      <c r="J370" s="408" t="s">
        <v>4353</v>
      </c>
      <c r="K370" s="408" t="s">
        <v>4353</v>
      </c>
      <c r="L370" s="408" t="s">
        <v>4353</v>
      </c>
    </row>
    <row r="371" spans="1:12" ht="12">
      <c r="A371" s="708" t="s">
        <v>22582</v>
      </c>
      <c r="B371" s="639" t="s">
        <v>22583</v>
      </c>
      <c r="C371" s="640"/>
      <c r="D371" s="641"/>
      <c r="E371" s="642"/>
      <c r="F371" s="407" t="s">
        <v>4353</v>
      </c>
      <c r="G371" s="408" t="s">
        <v>4353</v>
      </c>
    </row>
    <row r="372" spans="1:12" ht="24">
      <c r="A372" s="708">
        <v>92213</v>
      </c>
      <c r="B372" s="639" t="s">
        <v>22587</v>
      </c>
      <c r="C372" s="640" t="s">
        <v>121</v>
      </c>
      <c r="D372" s="641" t="s">
        <v>18987</v>
      </c>
      <c r="E372" s="642">
        <v>195.36</v>
      </c>
      <c r="F372" s="407" t="s">
        <v>4353</v>
      </c>
      <c r="G372" s="408" t="s">
        <v>4353</v>
      </c>
    </row>
    <row r="373" spans="1:12" ht="12">
      <c r="A373" s="708" t="s">
        <v>22580</v>
      </c>
      <c r="B373" s="639" t="s">
        <v>22581</v>
      </c>
      <c r="C373" s="640"/>
      <c r="D373" s="641"/>
      <c r="E373" s="642"/>
      <c r="F373" s="407" t="s">
        <v>4353</v>
      </c>
      <c r="G373" s="408" t="s">
        <v>4353</v>
      </c>
      <c r="H373" s="408" t="s">
        <v>4353</v>
      </c>
    </row>
    <row r="374" spans="1:12" ht="12">
      <c r="A374" s="708" t="s">
        <v>22582</v>
      </c>
      <c r="B374" s="639" t="s">
        <v>22583</v>
      </c>
      <c r="C374" s="640"/>
      <c r="D374" s="641"/>
      <c r="E374" s="642"/>
      <c r="F374" s="407" t="s">
        <v>4353</v>
      </c>
      <c r="G374" s="408" t="s">
        <v>4353</v>
      </c>
    </row>
    <row r="375" spans="1:12" ht="24">
      <c r="A375" s="708">
        <v>92214</v>
      </c>
      <c r="B375" s="639" t="s">
        <v>22588</v>
      </c>
      <c r="C375" s="640" t="s">
        <v>121</v>
      </c>
      <c r="D375" s="641" t="s">
        <v>18987</v>
      </c>
      <c r="E375" s="642">
        <v>213.26</v>
      </c>
      <c r="F375" s="407" t="s">
        <v>4353</v>
      </c>
      <c r="G375" s="408" t="s">
        <v>4353</v>
      </c>
    </row>
    <row r="376" spans="1:12" ht="12">
      <c r="A376" s="708" t="s">
        <v>22417</v>
      </c>
      <c r="B376" s="639" t="s">
        <v>22418</v>
      </c>
      <c r="C376" s="640"/>
      <c r="D376" s="641"/>
      <c r="E376" s="642"/>
      <c r="F376" s="407" t="s">
        <v>4353</v>
      </c>
      <c r="G376" s="408" t="s">
        <v>4353</v>
      </c>
      <c r="H376" s="408" t="s">
        <v>4353</v>
      </c>
      <c r="I376" s="408" t="s">
        <v>4353</v>
      </c>
      <c r="J376" s="408" t="s">
        <v>4353</v>
      </c>
    </row>
    <row r="377" spans="1:12" ht="12">
      <c r="A377" s="708" t="s">
        <v>22419</v>
      </c>
      <c r="B377" s="639" t="e">
        <v>#NAME?</v>
      </c>
      <c r="C377" s="640"/>
      <c r="D377" s="641" t="s">
        <v>22420</v>
      </c>
      <c r="E377" s="642" t="s">
        <v>22421</v>
      </c>
      <c r="F377" s="407" t="s">
        <v>4353</v>
      </c>
      <c r="G377" s="408" t="s">
        <v>4353</v>
      </c>
      <c r="H377" s="408" t="s">
        <v>4353</v>
      </c>
    </row>
    <row r="378" spans="1:12" ht="12">
      <c r="A378" s="708"/>
      <c r="B378" s="639"/>
      <c r="C378" s="640"/>
      <c r="D378" s="641" t="s">
        <v>22422</v>
      </c>
      <c r="E378" s="642" t="s">
        <v>22423</v>
      </c>
      <c r="F378" s="407" t="s">
        <v>4353</v>
      </c>
      <c r="G378" s="408" t="s">
        <v>4353</v>
      </c>
      <c r="H378" s="408" t="s">
        <v>4353</v>
      </c>
      <c r="I378" s="408" t="s">
        <v>4353</v>
      </c>
      <c r="J378" s="408" t="s">
        <v>4353</v>
      </c>
    </row>
    <row r="379" spans="1:12" ht="12">
      <c r="A379" s="708" t="s">
        <v>22424</v>
      </c>
      <c r="B379" s="639" t="s">
        <v>22425</v>
      </c>
      <c r="C379" s="640"/>
      <c r="D379" s="641"/>
      <c r="E379" s="642"/>
      <c r="F379" s="407" t="s">
        <v>4353</v>
      </c>
      <c r="G379" s="408" t="s">
        <v>4353</v>
      </c>
      <c r="H379" s="408" t="s">
        <v>4353</v>
      </c>
    </row>
    <row r="380" spans="1:12" ht="24">
      <c r="A380" s="708" t="s">
        <v>22426</v>
      </c>
      <c r="B380" s="639" t="s">
        <v>22427</v>
      </c>
      <c r="C380" s="640" t="s">
        <v>22428</v>
      </c>
      <c r="D380" s="641"/>
      <c r="E380" s="642"/>
      <c r="F380" s="407" t="s">
        <v>4353</v>
      </c>
      <c r="G380" s="408" t="s">
        <v>4353</v>
      </c>
      <c r="H380" s="408" t="s">
        <v>4353</v>
      </c>
    </row>
    <row r="381" spans="1:12" ht="12">
      <c r="A381" s="708" t="s">
        <v>22429</v>
      </c>
      <c r="B381" s="639" t="s">
        <v>22430</v>
      </c>
      <c r="C381" s="640"/>
      <c r="D381" s="641" t="s">
        <v>22422</v>
      </c>
      <c r="E381" s="642" t="s">
        <v>22431</v>
      </c>
      <c r="F381" s="407" t="s">
        <v>4353</v>
      </c>
      <c r="G381" s="408" t="s">
        <v>4353</v>
      </c>
    </row>
    <row r="382" spans="1:12" ht="24">
      <c r="A382" s="708" t="s">
        <v>91</v>
      </c>
      <c r="B382" s="639" t="s">
        <v>22432</v>
      </c>
      <c r="C382" s="640" t="s">
        <v>22433</v>
      </c>
      <c r="D382" s="641" t="s">
        <v>22434</v>
      </c>
      <c r="E382" s="642" t="s">
        <v>22435</v>
      </c>
      <c r="F382" s="407" t="s">
        <v>4353</v>
      </c>
      <c r="G382" s="408" t="s">
        <v>4353</v>
      </c>
      <c r="H382" s="408" t="s">
        <v>4353</v>
      </c>
    </row>
    <row r="383" spans="1:12" ht="12">
      <c r="A383" s="708" t="s">
        <v>22436</v>
      </c>
      <c r="B383" s="639" t="s">
        <v>22437</v>
      </c>
      <c r="C383" s="640"/>
      <c r="D383" s="641"/>
      <c r="E383" s="642"/>
      <c r="F383" s="407" t="s">
        <v>4353</v>
      </c>
      <c r="G383" s="408" t="s">
        <v>4353</v>
      </c>
      <c r="H383" s="408" t="s">
        <v>4353</v>
      </c>
      <c r="I383" s="408" t="s">
        <v>4353</v>
      </c>
      <c r="J383" s="408" t="s">
        <v>4353</v>
      </c>
    </row>
    <row r="384" spans="1:12" ht="12">
      <c r="A384" s="708" t="s">
        <v>22580</v>
      </c>
      <c r="B384" s="639" t="s">
        <v>22581</v>
      </c>
      <c r="C384" s="640"/>
      <c r="D384" s="641"/>
      <c r="E384" s="642"/>
      <c r="F384" s="407" t="s">
        <v>4353</v>
      </c>
      <c r="G384" s="408" t="s">
        <v>4353</v>
      </c>
      <c r="H384" s="408" t="s">
        <v>4353</v>
      </c>
    </row>
    <row r="385" spans="1:11" ht="12">
      <c r="A385" s="708" t="s">
        <v>22582</v>
      </c>
      <c r="B385" s="639" t="s">
        <v>22583</v>
      </c>
      <c r="C385" s="640"/>
      <c r="D385" s="641"/>
      <c r="E385" s="642"/>
      <c r="F385" s="407" t="s">
        <v>4353</v>
      </c>
      <c r="G385" s="408" t="s">
        <v>4353</v>
      </c>
      <c r="H385" s="408" t="s">
        <v>4353</v>
      </c>
      <c r="I385" s="410"/>
      <c r="J385" s="408" t="s">
        <v>4353</v>
      </c>
    </row>
    <row r="386" spans="1:11" ht="24">
      <c r="A386" s="708">
        <v>92215</v>
      </c>
      <c r="B386" s="639" t="s">
        <v>22589</v>
      </c>
      <c r="C386" s="640" t="s">
        <v>121</v>
      </c>
      <c r="D386" s="641" t="s">
        <v>18987</v>
      </c>
      <c r="E386" s="642">
        <v>257.63</v>
      </c>
      <c r="F386" s="407" t="s">
        <v>4353</v>
      </c>
      <c r="G386" s="408" t="s">
        <v>4353</v>
      </c>
      <c r="H386" s="408" t="s">
        <v>4353</v>
      </c>
    </row>
    <row r="387" spans="1:11" ht="12">
      <c r="A387" s="708" t="s">
        <v>22580</v>
      </c>
      <c r="B387" s="639" t="s">
        <v>22581</v>
      </c>
      <c r="C387" s="640"/>
      <c r="D387" s="641"/>
      <c r="E387" s="642"/>
      <c r="F387" s="407" t="s">
        <v>4353</v>
      </c>
      <c r="G387" s="408" t="s">
        <v>4353</v>
      </c>
    </row>
    <row r="388" spans="1:11" ht="12">
      <c r="A388" s="708" t="s">
        <v>22582</v>
      </c>
      <c r="B388" s="639" t="s">
        <v>22583</v>
      </c>
      <c r="C388" s="640"/>
      <c r="D388" s="641"/>
      <c r="E388" s="642"/>
      <c r="F388" s="407" t="s">
        <v>4353</v>
      </c>
      <c r="G388" s="408" t="s">
        <v>4353</v>
      </c>
      <c r="H388" s="408" t="s">
        <v>4353</v>
      </c>
      <c r="I388" s="408" t="s">
        <v>4353</v>
      </c>
    </row>
    <row r="389" spans="1:11" ht="24">
      <c r="A389" s="708">
        <v>92216</v>
      </c>
      <c r="B389" s="639" t="s">
        <v>22590</v>
      </c>
      <c r="C389" s="640" t="s">
        <v>121</v>
      </c>
      <c r="D389" s="641" t="s">
        <v>18987</v>
      </c>
      <c r="E389" s="642">
        <v>288.67</v>
      </c>
      <c r="F389" s="407" t="s">
        <v>4353</v>
      </c>
      <c r="G389" s="408" t="s">
        <v>4353</v>
      </c>
    </row>
    <row r="390" spans="1:11" ht="12">
      <c r="A390" s="708" t="s">
        <v>22591</v>
      </c>
      <c r="B390" s="639" t="s">
        <v>22592</v>
      </c>
      <c r="C390" s="640"/>
      <c r="D390" s="641"/>
      <c r="E390" s="642"/>
      <c r="F390" s="407" t="s">
        <v>4353</v>
      </c>
      <c r="G390" s="408" t="s">
        <v>4353</v>
      </c>
      <c r="H390" s="408" t="s">
        <v>4353</v>
      </c>
      <c r="I390" s="408" t="s">
        <v>4353</v>
      </c>
    </row>
    <row r="391" spans="1:11" ht="12">
      <c r="A391" s="708" t="s">
        <v>22593</v>
      </c>
      <c r="B391" s="639" t="s">
        <v>22594</v>
      </c>
      <c r="C391" s="640"/>
      <c r="D391" s="641"/>
      <c r="E391" s="642"/>
      <c r="F391" s="407" t="s">
        <v>4353</v>
      </c>
      <c r="G391" s="408" t="s">
        <v>4353</v>
      </c>
      <c r="H391" s="408" t="s">
        <v>4353</v>
      </c>
      <c r="I391" s="408" t="s">
        <v>4353</v>
      </c>
      <c r="J391" s="408" t="s">
        <v>4353</v>
      </c>
      <c r="K391" s="408" t="s">
        <v>4353</v>
      </c>
    </row>
    <row r="392" spans="1:11" ht="24">
      <c r="A392" s="708">
        <v>92217</v>
      </c>
      <c r="B392" s="639" t="s">
        <v>22579</v>
      </c>
      <c r="C392" s="640" t="s">
        <v>121</v>
      </c>
      <c r="D392" s="641" t="s">
        <v>18987</v>
      </c>
      <c r="E392" s="642">
        <v>29.67</v>
      </c>
      <c r="F392" s="407" t="s">
        <v>4353</v>
      </c>
      <c r="G392" s="408" t="s">
        <v>4353</v>
      </c>
      <c r="H392" s="408" t="s">
        <v>4353</v>
      </c>
      <c r="I392" s="408" t="s">
        <v>4353</v>
      </c>
      <c r="J392" s="408" t="s">
        <v>4353</v>
      </c>
      <c r="K392" s="408" t="s">
        <v>4353</v>
      </c>
    </row>
    <row r="393" spans="1:11" ht="12">
      <c r="A393" s="708" t="s">
        <v>22580</v>
      </c>
      <c r="B393" s="639" t="s">
        <v>22595</v>
      </c>
      <c r="C393" s="640"/>
      <c r="D393" s="641"/>
      <c r="E393" s="642"/>
      <c r="F393" s="407" t="s">
        <v>4353</v>
      </c>
      <c r="G393" s="408" t="s">
        <v>4353</v>
      </c>
    </row>
    <row r="394" spans="1:11" ht="12">
      <c r="A394" s="708" t="s">
        <v>22596</v>
      </c>
      <c r="B394" s="639" t="s">
        <v>22597</v>
      </c>
      <c r="C394" s="640"/>
      <c r="D394" s="641"/>
      <c r="E394" s="642"/>
      <c r="F394" s="407" t="s">
        <v>4353</v>
      </c>
      <c r="G394" s="408" t="s">
        <v>4353</v>
      </c>
      <c r="H394" s="408" t="s">
        <v>4353</v>
      </c>
      <c r="I394" s="408" t="s">
        <v>4353</v>
      </c>
      <c r="J394" s="408" t="s">
        <v>4353</v>
      </c>
      <c r="K394" s="408" t="s">
        <v>4353</v>
      </c>
    </row>
    <row r="395" spans="1:11" ht="24">
      <c r="A395" s="708">
        <v>92219</v>
      </c>
      <c r="B395" s="639" t="s">
        <v>22584</v>
      </c>
      <c r="C395" s="640" t="s">
        <v>121</v>
      </c>
      <c r="D395" s="641" t="s">
        <v>18987</v>
      </c>
      <c r="E395" s="642">
        <v>92.45</v>
      </c>
      <c r="F395" s="407" t="s">
        <v>4353</v>
      </c>
      <c r="G395" s="408" t="s">
        <v>4353</v>
      </c>
      <c r="H395" s="408" t="s">
        <v>4353</v>
      </c>
      <c r="I395" s="408" t="s">
        <v>4353</v>
      </c>
      <c r="J395" s="408" t="s">
        <v>4353</v>
      </c>
      <c r="K395" s="408" t="s">
        <v>4353</v>
      </c>
    </row>
    <row r="396" spans="1:11" ht="12">
      <c r="A396" s="708" t="s">
        <v>22580</v>
      </c>
      <c r="B396" s="639" t="s">
        <v>22595</v>
      </c>
      <c r="C396" s="640"/>
      <c r="D396" s="641"/>
      <c r="E396" s="642"/>
      <c r="F396" s="407" t="s">
        <v>4353</v>
      </c>
      <c r="G396" s="408" t="s">
        <v>4353</v>
      </c>
      <c r="H396" s="408" t="s">
        <v>4353</v>
      </c>
      <c r="I396" s="408" t="s">
        <v>4353</v>
      </c>
      <c r="J396" s="408" t="s">
        <v>4353</v>
      </c>
      <c r="K396" s="408" t="s">
        <v>4353</v>
      </c>
    </row>
    <row r="397" spans="1:11" ht="12">
      <c r="A397" s="708" t="s">
        <v>22596</v>
      </c>
      <c r="B397" s="639" t="s">
        <v>22597</v>
      </c>
      <c r="C397" s="640"/>
      <c r="D397" s="641"/>
      <c r="E397" s="642"/>
      <c r="F397" s="407" t="s">
        <v>4353</v>
      </c>
      <c r="G397" s="408" t="s">
        <v>4353</v>
      </c>
      <c r="H397" s="408" t="s">
        <v>4353</v>
      </c>
      <c r="I397" s="408" t="s">
        <v>4353</v>
      </c>
    </row>
    <row r="398" spans="1:11" ht="24">
      <c r="A398" s="708">
        <v>92220</v>
      </c>
      <c r="B398" s="639" t="s">
        <v>22585</v>
      </c>
      <c r="C398" s="640" t="s">
        <v>121</v>
      </c>
      <c r="D398" s="641" t="s">
        <v>18987</v>
      </c>
      <c r="E398" s="642">
        <v>118.26</v>
      </c>
      <c r="F398" s="407" t="s">
        <v>4353</v>
      </c>
      <c r="G398" s="408" t="s">
        <v>4353</v>
      </c>
      <c r="H398" s="408" t="s">
        <v>4353</v>
      </c>
    </row>
    <row r="399" spans="1:11" ht="12">
      <c r="A399" s="708" t="s">
        <v>22580</v>
      </c>
      <c r="B399" s="639" t="s">
        <v>22595</v>
      </c>
      <c r="C399" s="640"/>
      <c r="D399" s="641"/>
      <c r="E399" s="642"/>
      <c r="F399" s="407" t="s">
        <v>4353</v>
      </c>
      <c r="G399" s="408" t="s">
        <v>4353</v>
      </c>
      <c r="H399" s="408" t="s">
        <v>4353</v>
      </c>
    </row>
    <row r="400" spans="1:11" ht="12">
      <c r="A400" s="708" t="s">
        <v>22596</v>
      </c>
      <c r="B400" s="639" t="s">
        <v>22597</v>
      </c>
      <c r="C400" s="640"/>
      <c r="D400" s="641"/>
      <c r="E400" s="642"/>
      <c r="F400" s="407" t="s">
        <v>4353</v>
      </c>
      <c r="G400" s="408" t="s">
        <v>4353</v>
      </c>
      <c r="H400" s="408" t="s">
        <v>4353</v>
      </c>
    </row>
    <row r="401" spans="1:13" ht="24">
      <c r="A401" s="708">
        <v>92221</v>
      </c>
      <c r="B401" s="639" t="s">
        <v>22586</v>
      </c>
      <c r="C401" s="640" t="s">
        <v>121</v>
      </c>
      <c r="D401" s="641" t="s">
        <v>18987</v>
      </c>
      <c r="E401" s="642">
        <v>150.16</v>
      </c>
      <c r="F401" s="407" t="s">
        <v>4353</v>
      </c>
      <c r="G401" s="408" t="s">
        <v>4353</v>
      </c>
      <c r="H401" s="408" t="s">
        <v>4353</v>
      </c>
      <c r="I401" s="408" t="s">
        <v>4353</v>
      </c>
    </row>
    <row r="402" spans="1:13" ht="12">
      <c r="A402" s="708" t="s">
        <v>22580</v>
      </c>
      <c r="B402" s="639" t="s">
        <v>22595</v>
      </c>
      <c r="C402" s="640"/>
      <c r="D402" s="641"/>
      <c r="E402" s="642"/>
      <c r="F402" s="407" t="s">
        <v>4353</v>
      </c>
      <c r="G402" s="408" t="s">
        <v>4353</v>
      </c>
      <c r="H402" s="408" t="s">
        <v>4353</v>
      </c>
      <c r="I402" s="408" t="s">
        <v>4353</v>
      </c>
    </row>
    <row r="403" spans="1:13" ht="12">
      <c r="A403" s="708" t="s">
        <v>22596</v>
      </c>
      <c r="B403" s="639" t="s">
        <v>22597</v>
      </c>
      <c r="C403" s="640"/>
      <c r="D403" s="641"/>
      <c r="E403" s="642"/>
      <c r="F403" s="407" t="s">
        <v>4353</v>
      </c>
      <c r="G403" s="408" t="s">
        <v>4353</v>
      </c>
      <c r="H403" s="408" t="s">
        <v>4353</v>
      </c>
      <c r="I403" s="408" t="s">
        <v>4353</v>
      </c>
    </row>
    <row r="404" spans="1:13" ht="24">
      <c r="A404" s="708">
        <v>92222</v>
      </c>
      <c r="B404" s="639" t="s">
        <v>22587</v>
      </c>
      <c r="C404" s="640" t="s">
        <v>121</v>
      </c>
      <c r="D404" s="641" t="s">
        <v>18987</v>
      </c>
      <c r="E404" s="642">
        <v>205.72</v>
      </c>
      <c r="F404" s="407" t="s">
        <v>4353</v>
      </c>
      <c r="G404" s="408" t="s">
        <v>4353</v>
      </c>
      <c r="H404" s="408" t="s">
        <v>4353</v>
      </c>
      <c r="I404" s="408" t="s">
        <v>4353</v>
      </c>
      <c r="J404" s="408" t="s">
        <v>4353</v>
      </c>
    </row>
    <row r="405" spans="1:13" ht="12">
      <c r="A405" s="708" t="s">
        <v>22580</v>
      </c>
      <c r="B405" s="639" t="s">
        <v>22595</v>
      </c>
      <c r="C405" s="640"/>
      <c r="D405" s="641"/>
      <c r="E405" s="642"/>
      <c r="F405" s="407" t="s">
        <v>4353</v>
      </c>
      <c r="G405" s="408" t="s">
        <v>4353</v>
      </c>
      <c r="H405" s="408" t="s">
        <v>4353</v>
      </c>
      <c r="I405" s="408" t="s">
        <v>4353</v>
      </c>
      <c r="J405" s="408" t="s">
        <v>4353</v>
      </c>
      <c r="K405" s="408" t="s">
        <v>4353</v>
      </c>
    </row>
    <row r="406" spans="1:13" ht="12">
      <c r="A406" s="708" t="s">
        <v>22596</v>
      </c>
      <c r="B406" s="639" t="s">
        <v>22597</v>
      </c>
      <c r="C406" s="640"/>
      <c r="D406" s="641"/>
      <c r="E406" s="642"/>
      <c r="F406" s="407" t="s">
        <v>4353</v>
      </c>
      <c r="G406" s="408" t="s">
        <v>4353</v>
      </c>
      <c r="H406" s="408" t="s">
        <v>4353</v>
      </c>
      <c r="I406" s="408" t="s">
        <v>4353</v>
      </c>
      <c r="J406" s="408" t="s">
        <v>4353</v>
      </c>
      <c r="K406" s="408" t="s">
        <v>4353</v>
      </c>
      <c r="L406" s="408" t="s">
        <v>4353</v>
      </c>
      <c r="M406" s="408" t="s">
        <v>4353</v>
      </c>
    </row>
    <row r="407" spans="1:13" ht="24">
      <c r="A407" s="708">
        <v>92223</v>
      </c>
      <c r="B407" s="639" t="s">
        <v>22588</v>
      </c>
      <c r="C407" s="640" t="s">
        <v>121</v>
      </c>
      <c r="D407" s="641" t="s">
        <v>18987</v>
      </c>
      <c r="E407" s="642">
        <v>224.85</v>
      </c>
      <c r="F407" s="407" t="s">
        <v>4353</v>
      </c>
      <c r="G407" s="408" t="s">
        <v>4353</v>
      </c>
      <c r="H407" s="408" t="s">
        <v>4353</v>
      </c>
      <c r="I407" s="408" t="s">
        <v>4353</v>
      </c>
      <c r="J407" s="408" t="s">
        <v>4353</v>
      </c>
      <c r="K407" s="408" t="s">
        <v>4353</v>
      </c>
      <c r="L407" s="408" t="s">
        <v>4353</v>
      </c>
      <c r="M407" s="408" t="s">
        <v>4353</v>
      </c>
    </row>
    <row r="408" spans="1:13" ht="12">
      <c r="A408" s="708" t="s">
        <v>22580</v>
      </c>
      <c r="B408" s="639" t="s">
        <v>22595</v>
      </c>
      <c r="C408" s="640"/>
      <c r="D408" s="641"/>
      <c r="E408" s="642"/>
      <c r="F408" s="407" t="s">
        <v>4353</v>
      </c>
      <c r="G408" s="408" t="s">
        <v>4353</v>
      </c>
      <c r="H408" s="408" t="s">
        <v>4353</v>
      </c>
      <c r="I408" s="408" t="s">
        <v>4353</v>
      </c>
      <c r="J408" s="408" t="s">
        <v>4353</v>
      </c>
      <c r="K408" s="408" t="s">
        <v>4353</v>
      </c>
      <c r="L408" s="408" t="s">
        <v>4353</v>
      </c>
      <c r="M408" s="408" t="s">
        <v>4353</v>
      </c>
    </row>
    <row r="409" spans="1:13" ht="12">
      <c r="A409" s="708" t="s">
        <v>22596</v>
      </c>
      <c r="B409" s="639" t="s">
        <v>22597</v>
      </c>
      <c r="C409" s="640"/>
      <c r="D409" s="641"/>
      <c r="E409" s="642"/>
      <c r="F409" s="407" t="s">
        <v>4353</v>
      </c>
      <c r="G409" s="408" t="s">
        <v>4353</v>
      </c>
      <c r="H409" s="408" t="s">
        <v>4353</v>
      </c>
      <c r="I409" s="408" t="s">
        <v>4353</v>
      </c>
    </row>
    <row r="410" spans="1:13" ht="24">
      <c r="A410" s="708">
        <v>92224</v>
      </c>
      <c r="B410" s="639" t="s">
        <v>22589</v>
      </c>
      <c r="C410" s="640" t="s">
        <v>121</v>
      </c>
      <c r="D410" s="641" t="s">
        <v>18987</v>
      </c>
      <c r="E410" s="642">
        <v>270.49</v>
      </c>
      <c r="F410" s="407" t="s">
        <v>4353</v>
      </c>
      <c r="G410" s="408" t="s">
        <v>4353</v>
      </c>
      <c r="H410" s="408" t="s">
        <v>4353</v>
      </c>
      <c r="I410" s="408" t="s">
        <v>4353</v>
      </c>
      <c r="J410" s="408" t="s">
        <v>4353</v>
      </c>
      <c r="K410" s="408" t="s">
        <v>4353</v>
      </c>
    </row>
    <row r="411" spans="1:13" ht="12">
      <c r="A411" s="708" t="s">
        <v>22580</v>
      </c>
      <c r="B411" s="639" t="s">
        <v>22595</v>
      </c>
      <c r="C411" s="640"/>
      <c r="D411" s="641"/>
      <c r="E411" s="642"/>
      <c r="F411" s="407" t="s">
        <v>4353</v>
      </c>
      <c r="G411" s="408" t="s">
        <v>4353</v>
      </c>
      <c r="H411" s="408" t="s">
        <v>4353</v>
      </c>
      <c r="I411" s="408" t="s">
        <v>4353</v>
      </c>
      <c r="J411" s="408" t="s">
        <v>4353</v>
      </c>
    </row>
    <row r="412" spans="1:13" ht="12">
      <c r="A412" s="708" t="s">
        <v>22417</v>
      </c>
      <c r="B412" s="639" t="s">
        <v>22418</v>
      </c>
      <c r="C412" s="640"/>
      <c r="D412" s="641"/>
      <c r="E412" s="642"/>
      <c r="F412" s="407" t="s">
        <v>4353</v>
      </c>
      <c r="G412" s="408" t="s">
        <v>4353</v>
      </c>
      <c r="H412" s="408" t="s">
        <v>4353</v>
      </c>
      <c r="I412" s="408" t="s">
        <v>4353</v>
      </c>
      <c r="J412" s="408" t="s">
        <v>4353</v>
      </c>
    </row>
    <row r="413" spans="1:13" ht="12">
      <c r="A413" s="708" t="s">
        <v>22419</v>
      </c>
      <c r="B413" s="639" t="e">
        <v>#NAME?</v>
      </c>
      <c r="C413" s="640"/>
      <c r="D413" s="641" t="s">
        <v>22420</v>
      </c>
      <c r="E413" s="642" t="s">
        <v>22421</v>
      </c>
      <c r="F413" s="407" t="s">
        <v>4353</v>
      </c>
      <c r="G413" s="408" t="s">
        <v>4353</v>
      </c>
      <c r="H413" s="408" t="s">
        <v>4353</v>
      </c>
      <c r="I413" s="408" t="s">
        <v>4353</v>
      </c>
      <c r="J413" s="408" t="s">
        <v>4353</v>
      </c>
      <c r="K413" s="408" t="s">
        <v>4353</v>
      </c>
      <c r="L413" s="408" t="s">
        <v>4353</v>
      </c>
    </row>
    <row r="414" spans="1:13" ht="12">
      <c r="A414" s="708"/>
      <c r="B414" s="639"/>
      <c r="C414" s="640"/>
      <c r="D414" s="641" t="s">
        <v>22422</v>
      </c>
      <c r="E414" s="642" t="s">
        <v>22423</v>
      </c>
      <c r="F414" s="407" t="s">
        <v>4353</v>
      </c>
      <c r="G414" s="408" t="s">
        <v>4353</v>
      </c>
      <c r="H414" s="408" t="s">
        <v>4353</v>
      </c>
      <c r="I414" s="408" t="s">
        <v>4353</v>
      </c>
    </row>
    <row r="415" spans="1:13" ht="12">
      <c r="A415" s="708" t="s">
        <v>22424</v>
      </c>
      <c r="B415" s="639" t="s">
        <v>22425</v>
      </c>
      <c r="C415" s="640"/>
      <c r="D415" s="641"/>
      <c r="E415" s="642"/>
      <c r="F415" s="407" t="s">
        <v>4353</v>
      </c>
      <c r="G415" s="408" t="s">
        <v>4353</v>
      </c>
      <c r="H415" s="408" t="s">
        <v>4353</v>
      </c>
      <c r="I415" s="408" t="s">
        <v>4353</v>
      </c>
    </row>
    <row r="416" spans="1:13" ht="24">
      <c r="A416" s="708" t="s">
        <v>22426</v>
      </c>
      <c r="B416" s="639" t="s">
        <v>22427</v>
      </c>
      <c r="C416" s="640" t="s">
        <v>22428</v>
      </c>
      <c r="D416" s="641"/>
      <c r="E416" s="642"/>
      <c r="F416" s="407" t="s">
        <v>4353</v>
      </c>
      <c r="G416" s="408" t="s">
        <v>4353</v>
      </c>
      <c r="H416" s="408" t="s">
        <v>4353</v>
      </c>
      <c r="I416" s="408" t="s">
        <v>4353</v>
      </c>
      <c r="J416" s="408" t="s">
        <v>4353</v>
      </c>
    </row>
    <row r="417" spans="1:11" ht="12">
      <c r="A417" s="708" t="s">
        <v>22429</v>
      </c>
      <c r="B417" s="639" t="s">
        <v>22430</v>
      </c>
      <c r="C417" s="640"/>
      <c r="D417" s="641" t="s">
        <v>22422</v>
      </c>
      <c r="E417" s="642" t="s">
        <v>22431</v>
      </c>
      <c r="F417" s="407" t="s">
        <v>4353</v>
      </c>
      <c r="G417" s="408" t="s">
        <v>4353</v>
      </c>
      <c r="H417" s="408" t="s">
        <v>4353</v>
      </c>
      <c r="I417" s="408" t="s">
        <v>4353</v>
      </c>
      <c r="J417" s="408" t="s">
        <v>4353</v>
      </c>
    </row>
    <row r="418" spans="1:11" ht="24">
      <c r="A418" s="708" t="s">
        <v>91</v>
      </c>
      <c r="B418" s="639" t="s">
        <v>22432</v>
      </c>
      <c r="C418" s="640" t="s">
        <v>22433</v>
      </c>
      <c r="D418" s="641" t="s">
        <v>22434</v>
      </c>
      <c r="E418" s="642" t="s">
        <v>22435</v>
      </c>
      <c r="F418" s="407" t="s">
        <v>4353</v>
      </c>
      <c r="G418" s="408" t="s">
        <v>4353</v>
      </c>
      <c r="H418" s="408" t="s">
        <v>4353</v>
      </c>
    </row>
    <row r="419" spans="1:11" ht="12">
      <c r="A419" s="708" t="s">
        <v>22436</v>
      </c>
      <c r="B419" s="639" t="s">
        <v>22437</v>
      </c>
      <c r="C419" s="640"/>
      <c r="D419" s="641"/>
      <c r="E419" s="642"/>
      <c r="F419" s="407" t="s">
        <v>4353</v>
      </c>
      <c r="G419" s="408" t="s">
        <v>4353</v>
      </c>
    </row>
    <row r="420" spans="1:11" ht="12">
      <c r="A420" s="708" t="s">
        <v>22596</v>
      </c>
      <c r="B420" s="639" t="s">
        <v>22597</v>
      </c>
      <c r="C420" s="640"/>
      <c r="D420" s="641"/>
      <c r="E420" s="642"/>
      <c r="F420" s="407" t="s">
        <v>4353</v>
      </c>
      <c r="G420" s="408" t="s">
        <v>4353</v>
      </c>
    </row>
    <row r="421" spans="1:11" ht="24">
      <c r="A421" s="708">
        <v>92226</v>
      </c>
      <c r="B421" s="639" t="s">
        <v>22590</v>
      </c>
      <c r="C421" s="640" t="s">
        <v>121</v>
      </c>
      <c r="D421" s="641" t="s">
        <v>18987</v>
      </c>
      <c r="E421" s="642">
        <v>303.05</v>
      </c>
      <c r="F421" s="407" t="s">
        <v>4353</v>
      </c>
      <c r="G421" s="408" t="s">
        <v>4353</v>
      </c>
    </row>
    <row r="422" spans="1:11" ht="12">
      <c r="A422" s="708" t="s">
        <v>22591</v>
      </c>
      <c r="B422" s="639" t="s">
        <v>22598</v>
      </c>
      <c r="C422" s="640"/>
      <c r="D422" s="641"/>
      <c r="E422" s="642"/>
      <c r="F422" s="407" t="s">
        <v>4353</v>
      </c>
      <c r="G422" s="408" t="s">
        <v>4353</v>
      </c>
    </row>
    <row r="423" spans="1:11" ht="12">
      <c r="A423" s="708" t="s">
        <v>22582</v>
      </c>
      <c r="B423" s="639" t="s">
        <v>22583</v>
      </c>
      <c r="C423" s="640"/>
      <c r="D423" s="641"/>
      <c r="E423" s="642"/>
      <c r="F423" s="407" t="s">
        <v>4353</v>
      </c>
      <c r="G423" s="408" t="s">
        <v>4353</v>
      </c>
    </row>
    <row r="424" spans="1:11" ht="24">
      <c r="A424" s="708">
        <v>92808</v>
      </c>
      <c r="B424" s="639" t="s">
        <v>22599</v>
      </c>
      <c r="C424" s="640" t="s">
        <v>121</v>
      </c>
      <c r="D424" s="641" t="s">
        <v>18987</v>
      </c>
      <c r="E424" s="642">
        <v>24.87</v>
      </c>
      <c r="F424" s="407" t="s">
        <v>4353</v>
      </c>
      <c r="G424" s="408" t="s">
        <v>4353</v>
      </c>
    </row>
    <row r="425" spans="1:11" ht="12">
      <c r="A425" s="708" t="s">
        <v>22600</v>
      </c>
      <c r="B425" s="639" t="s">
        <v>22601</v>
      </c>
      <c r="C425" s="640"/>
      <c r="D425" s="641"/>
      <c r="E425" s="642"/>
      <c r="F425" s="407" t="s">
        <v>4353</v>
      </c>
      <c r="G425" s="408" t="s">
        <v>4353</v>
      </c>
    </row>
    <row r="426" spans="1:11" ht="12">
      <c r="A426" s="708" t="s">
        <v>22602</v>
      </c>
      <c r="B426" s="639" t="s">
        <v>22603</v>
      </c>
      <c r="C426" s="640"/>
      <c r="D426" s="641"/>
      <c r="E426" s="642"/>
      <c r="F426" s="407" t="s">
        <v>4353</v>
      </c>
      <c r="G426" s="408" t="s">
        <v>4353</v>
      </c>
    </row>
    <row r="427" spans="1:11" ht="24">
      <c r="A427" s="708">
        <v>92809</v>
      </c>
      <c r="B427" s="639" t="s">
        <v>22599</v>
      </c>
      <c r="C427" s="640" t="s">
        <v>121</v>
      </c>
      <c r="D427" s="641" t="s">
        <v>18987</v>
      </c>
      <c r="E427" s="642">
        <v>31.89</v>
      </c>
      <c r="F427" s="407" t="s">
        <v>4353</v>
      </c>
      <c r="G427" s="408" t="s">
        <v>4353</v>
      </c>
    </row>
    <row r="428" spans="1:11" ht="12">
      <c r="A428" s="708" t="s">
        <v>22600</v>
      </c>
      <c r="B428" s="639" t="s">
        <v>22604</v>
      </c>
      <c r="C428" s="640"/>
      <c r="D428" s="641"/>
      <c r="E428" s="642"/>
      <c r="F428" s="407" t="s">
        <v>4353</v>
      </c>
      <c r="G428" s="408" t="s">
        <v>4353</v>
      </c>
    </row>
    <row r="429" spans="1:11" ht="12">
      <c r="A429" s="708" t="s">
        <v>22602</v>
      </c>
      <c r="B429" s="639" t="s">
        <v>22603</v>
      </c>
      <c r="C429" s="640"/>
      <c r="D429" s="641"/>
      <c r="E429" s="642"/>
      <c r="F429" s="407" t="s">
        <v>4353</v>
      </c>
      <c r="G429" s="408" t="s">
        <v>4353</v>
      </c>
      <c r="H429" s="408" t="s">
        <v>4353</v>
      </c>
      <c r="I429" s="408" t="s">
        <v>4353</v>
      </c>
    </row>
    <row r="430" spans="1:11" ht="24">
      <c r="A430" s="708">
        <v>92810</v>
      </c>
      <c r="B430" s="639" t="s">
        <v>22599</v>
      </c>
      <c r="C430" s="640" t="s">
        <v>121</v>
      </c>
      <c r="D430" s="641" t="s">
        <v>18987</v>
      </c>
      <c r="E430" s="642">
        <v>38.799999999999997</v>
      </c>
      <c r="F430" s="407" t="s">
        <v>4353</v>
      </c>
      <c r="G430" s="408" t="s">
        <v>4353</v>
      </c>
      <c r="H430" s="408" t="s">
        <v>4353</v>
      </c>
      <c r="I430" s="408" t="s">
        <v>4353</v>
      </c>
    </row>
    <row r="431" spans="1:11" ht="12">
      <c r="A431" s="708" t="s">
        <v>22600</v>
      </c>
      <c r="B431" s="639" t="s">
        <v>22605</v>
      </c>
      <c r="C431" s="640"/>
      <c r="D431" s="641"/>
      <c r="E431" s="642"/>
      <c r="F431" s="407" t="s">
        <v>4353</v>
      </c>
      <c r="G431" s="408" t="s">
        <v>4353</v>
      </c>
      <c r="H431" s="408" t="s">
        <v>4353</v>
      </c>
      <c r="I431" s="408" t="s">
        <v>4353</v>
      </c>
      <c r="J431" s="408" t="s">
        <v>4353</v>
      </c>
      <c r="K431" s="408" t="s">
        <v>4353</v>
      </c>
    </row>
    <row r="432" spans="1:11" ht="12">
      <c r="A432" s="708" t="s">
        <v>22602</v>
      </c>
      <c r="B432" s="639" t="s">
        <v>22603</v>
      </c>
      <c r="C432" s="640"/>
      <c r="D432" s="641"/>
      <c r="E432" s="642"/>
      <c r="F432" s="407" t="s">
        <v>4353</v>
      </c>
      <c r="G432" s="408" t="s">
        <v>4353</v>
      </c>
      <c r="H432" s="408" t="s">
        <v>4353</v>
      </c>
      <c r="I432" s="408" t="s">
        <v>4353</v>
      </c>
      <c r="J432" s="408" t="s">
        <v>4353</v>
      </c>
      <c r="K432" s="408" t="s">
        <v>4353</v>
      </c>
    </row>
    <row r="433" spans="1:11" ht="24">
      <c r="A433" s="708">
        <v>92811</v>
      </c>
      <c r="B433" s="639" t="s">
        <v>22599</v>
      </c>
      <c r="C433" s="640" t="s">
        <v>121</v>
      </c>
      <c r="D433" s="641" t="s">
        <v>18987</v>
      </c>
      <c r="E433" s="642">
        <v>46.18</v>
      </c>
      <c r="F433" s="407" t="s">
        <v>4353</v>
      </c>
      <c r="G433" s="408" t="s">
        <v>4353</v>
      </c>
      <c r="H433" s="408" t="s">
        <v>4353</v>
      </c>
      <c r="I433" s="408" t="s">
        <v>4353</v>
      </c>
      <c r="J433" s="408" t="s">
        <v>4353</v>
      </c>
      <c r="K433" s="408" t="s">
        <v>4353</v>
      </c>
    </row>
    <row r="434" spans="1:11" ht="12">
      <c r="A434" s="708" t="s">
        <v>22600</v>
      </c>
      <c r="B434" s="639" t="s">
        <v>22606</v>
      </c>
      <c r="C434" s="640"/>
      <c r="D434" s="641"/>
      <c r="E434" s="642"/>
      <c r="F434" s="407" t="s">
        <v>4353</v>
      </c>
      <c r="G434" s="408" t="s">
        <v>4353</v>
      </c>
      <c r="H434" s="408" t="s">
        <v>4353</v>
      </c>
      <c r="I434" s="408" t="s">
        <v>4353</v>
      </c>
      <c r="J434" s="408" t="s">
        <v>4353</v>
      </c>
      <c r="K434" s="408" t="s">
        <v>4353</v>
      </c>
    </row>
    <row r="435" spans="1:11" ht="12">
      <c r="A435" s="708" t="s">
        <v>22602</v>
      </c>
      <c r="B435" s="639" t="s">
        <v>22603</v>
      </c>
      <c r="C435" s="640"/>
      <c r="D435" s="641"/>
      <c r="E435" s="642"/>
      <c r="F435" s="407" t="s">
        <v>4353</v>
      </c>
      <c r="G435" s="408" t="s">
        <v>4353</v>
      </c>
      <c r="H435" s="408" t="s">
        <v>4353</v>
      </c>
      <c r="I435" s="408" t="s">
        <v>4353</v>
      </c>
      <c r="J435" s="408" t="s">
        <v>4353</v>
      </c>
      <c r="K435" s="408" t="s">
        <v>4353</v>
      </c>
    </row>
    <row r="436" spans="1:11" ht="24">
      <c r="A436" s="708">
        <v>92812</v>
      </c>
      <c r="B436" s="639" t="s">
        <v>22599</v>
      </c>
      <c r="C436" s="640" t="s">
        <v>121</v>
      </c>
      <c r="D436" s="641" t="s">
        <v>18987</v>
      </c>
      <c r="E436" s="642">
        <v>53.45</v>
      </c>
      <c r="F436" s="407" t="s">
        <v>4353</v>
      </c>
      <c r="G436" s="408" t="s">
        <v>4353</v>
      </c>
      <c r="H436" s="408" t="s">
        <v>4353</v>
      </c>
      <c r="I436" s="408" t="s">
        <v>4353</v>
      </c>
      <c r="J436" s="408" t="s">
        <v>4353</v>
      </c>
    </row>
    <row r="437" spans="1:11" ht="12">
      <c r="A437" s="708" t="s">
        <v>22600</v>
      </c>
      <c r="B437" s="639" t="s">
        <v>22607</v>
      </c>
      <c r="C437" s="640"/>
      <c r="D437" s="641"/>
      <c r="E437" s="642"/>
      <c r="F437" s="407" t="s">
        <v>4353</v>
      </c>
      <c r="G437" s="408" t="s">
        <v>4353</v>
      </c>
      <c r="H437" s="408" t="s">
        <v>4353</v>
      </c>
      <c r="I437" s="408" t="s">
        <v>4353</v>
      </c>
    </row>
    <row r="438" spans="1:11" ht="12">
      <c r="A438" s="708" t="s">
        <v>22602</v>
      </c>
      <c r="B438" s="639" t="s">
        <v>22603</v>
      </c>
      <c r="C438" s="640"/>
      <c r="D438" s="641"/>
      <c r="E438" s="642"/>
      <c r="F438" s="407" t="s">
        <v>4353</v>
      </c>
      <c r="G438" s="408" t="s">
        <v>4353</v>
      </c>
      <c r="H438" s="408" t="s">
        <v>4353</v>
      </c>
      <c r="I438" s="408" t="s">
        <v>4353</v>
      </c>
      <c r="J438" s="408" t="s">
        <v>4353</v>
      </c>
      <c r="K438" s="408" t="s">
        <v>4353</v>
      </c>
    </row>
    <row r="439" spans="1:11" ht="24">
      <c r="A439" s="708">
        <v>92813</v>
      </c>
      <c r="B439" s="639" t="s">
        <v>22599</v>
      </c>
      <c r="C439" s="640" t="s">
        <v>121</v>
      </c>
      <c r="D439" s="641" t="s">
        <v>18987</v>
      </c>
      <c r="E439" s="642">
        <v>61.94</v>
      </c>
      <c r="F439" s="407" t="s">
        <v>4353</v>
      </c>
      <c r="G439" s="408" t="s">
        <v>4353</v>
      </c>
      <c r="H439" s="408" t="s">
        <v>4353</v>
      </c>
      <c r="I439" s="408" t="s">
        <v>4353</v>
      </c>
      <c r="J439" s="408" t="s">
        <v>4353</v>
      </c>
      <c r="K439" s="408" t="s">
        <v>4353</v>
      </c>
    </row>
    <row r="440" spans="1:11" ht="12">
      <c r="A440" s="708" t="s">
        <v>22600</v>
      </c>
      <c r="B440" s="639" t="s">
        <v>22608</v>
      </c>
      <c r="C440" s="640"/>
      <c r="D440" s="641"/>
      <c r="E440" s="642"/>
      <c r="F440" s="407" t="s">
        <v>4353</v>
      </c>
      <c r="G440" s="408" t="s">
        <v>4353</v>
      </c>
      <c r="H440" s="408" t="s">
        <v>4353</v>
      </c>
      <c r="I440" s="408" t="s">
        <v>4353</v>
      </c>
      <c r="J440" s="408" t="s">
        <v>4353</v>
      </c>
    </row>
    <row r="441" spans="1:11" ht="12">
      <c r="A441" s="708" t="s">
        <v>22602</v>
      </c>
      <c r="B441" s="639" t="s">
        <v>22603</v>
      </c>
      <c r="C441" s="640"/>
      <c r="D441" s="641"/>
      <c r="E441" s="642"/>
      <c r="F441" s="407" t="s">
        <v>4353</v>
      </c>
      <c r="G441" s="408" t="s">
        <v>4353</v>
      </c>
      <c r="H441" s="408" t="s">
        <v>4353</v>
      </c>
      <c r="I441" s="408" t="s">
        <v>4353</v>
      </c>
      <c r="J441" s="408" t="s">
        <v>4353</v>
      </c>
    </row>
    <row r="442" spans="1:11" ht="24">
      <c r="A442" s="708">
        <v>92814</v>
      </c>
      <c r="B442" s="639" t="s">
        <v>22599</v>
      </c>
      <c r="C442" s="640" t="s">
        <v>121</v>
      </c>
      <c r="D442" s="641" t="s">
        <v>18987</v>
      </c>
      <c r="E442" s="642">
        <v>70.81</v>
      </c>
      <c r="F442" s="407" t="s">
        <v>4353</v>
      </c>
      <c r="G442" s="408" t="s">
        <v>4353</v>
      </c>
      <c r="H442" s="408" t="s">
        <v>4353</v>
      </c>
      <c r="I442" s="408" t="s">
        <v>4353</v>
      </c>
      <c r="J442" s="408" t="s">
        <v>4353</v>
      </c>
    </row>
    <row r="443" spans="1:11" ht="12">
      <c r="A443" s="708" t="s">
        <v>22600</v>
      </c>
      <c r="B443" s="639" t="s">
        <v>22609</v>
      </c>
      <c r="C443" s="640"/>
      <c r="D443" s="641"/>
      <c r="E443" s="642"/>
      <c r="F443" s="407" t="s">
        <v>4353</v>
      </c>
      <c r="G443" s="408" t="s">
        <v>4353</v>
      </c>
      <c r="H443" s="408" t="s">
        <v>4353</v>
      </c>
      <c r="I443" s="408" t="s">
        <v>4353</v>
      </c>
      <c r="J443" s="408" t="s">
        <v>4353</v>
      </c>
    </row>
    <row r="444" spans="1:11" ht="12">
      <c r="A444" s="708" t="s">
        <v>22602</v>
      </c>
      <c r="B444" s="639" t="s">
        <v>22603</v>
      </c>
      <c r="C444" s="640"/>
      <c r="D444" s="641"/>
      <c r="E444" s="642"/>
      <c r="F444" s="407" t="s">
        <v>4353</v>
      </c>
      <c r="G444" s="408" t="s">
        <v>4353</v>
      </c>
      <c r="H444" s="408" t="s">
        <v>4353</v>
      </c>
      <c r="I444" s="408" t="s">
        <v>4353</v>
      </c>
      <c r="J444" s="408" t="s">
        <v>4353</v>
      </c>
    </row>
    <row r="445" spans="1:11" ht="24">
      <c r="A445" s="708">
        <v>92815</v>
      </c>
      <c r="B445" s="639" t="s">
        <v>22599</v>
      </c>
      <c r="C445" s="640" t="s">
        <v>121</v>
      </c>
      <c r="D445" s="641" t="s">
        <v>18987</v>
      </c>
      <c r="E445" s="642">
        <v>80.95</v>
      </c>
      <c r="F445" s="407" t="s">
        <v>4353</v>
      </c>
      <c r="G445" s="408" t="s">
        <v>4353</v>
      </c>
      <c r="H445" s="408" t="s">
        <v>4353</v>
      </c>
      <c r="I445" s="408" t="s">
        <v>4353</v>
      </c>
      <c r="J445" s="408" t="s">
        <v>4353</v>
      </c>
    </row>
    <row r="446" spans="1:11" ht="12">
      <c r="A446" s="708" t="s">
        <v>22600</v>
      </c>
      <c r="B446" s="639" t="s">
        <v>22610</v>
      </c>
      <c r="C446" s="640"/>
      <c r="D446" s="641"/>
      <c r="E446" s="642"/>
      <c r="F446" s="407" t="s">
        <v>4353</v>
      </c>
      <c r="G446" s="408" t="s">
        <v>4353</v>
      </c>
      <c r="H446" s="408" t="s">
        <v>4353</v>
      </c>
      <c r="I446" s="408" t="s">
        <v>4353</v>
      </c>
      <c r="J446" s="408" t="s">
        <v>4353</v>
      </c>
      <c r="K446" s="408" t="s">
        <v>4353</v>
      </c>
    </row>
    <row r="447" spans="1:11" ht="12">
      <c r="A447" s="708" t="s">
        <v>22611</v>
      </c>
      <c r="B447" s="639" t="s">
        <v>22612</v>
      </c>
      <c r="C447" s="640"/>
      <c r="D447" s="641"/>
      <c r="E447" s="642"/>
      <c r="F447" s="407" t="s">
        <v>4353</v>
      </c>
      <c r="G447" s="408" t="s">
        <v>4353</v>
      </c>
      <c r="H447" s="408" t="s">
        <v>4353</v>
      </c>
      <c r="I447" s="408" t="s">
        <v>4353</v>
      </c>
      <c r="J447" s="408" t="s">
        <v>4353</v>
      </c>
      <c r="K447" s="408" t="s">
        <v>4353</v>
      </c>
    </row>
    <row r="448" spans="1:11" ht="12">
      <c r="A448" s="708" t="s">
        <v>22417</v>
      </c>
      <c r="B448" s="639" t="s">
        <v>22418</v>
      </c>
      <c r="C448" s="640"/>
      <c r="D448" s="641"/>
      <c r="E448" s="642"/>
      <c r="F448" s="407" t="s">
        <v>4353</v>
      </c>
      <c r="G448" s="408" t="s">
        <v>4353</v>
      </c>
      <c r="H448" s="408" t="s">
        <v>4353</v>
      </c>
      <c r="I448" s="408" t="s">
        <v>4353</v>
      </c>
      <c r="J448" s="408" t="s">
        <v>4353</v>
      </c>
      <c r="K448" s="408" t="s">
        <v>4353</v>
      </c>
    </row>
    <row r="449" spans="1:14" ht="12">
      <c r="A449" s="708" t="s">
        <v>22419</v>
      </c>
      <c r="B449" s="639" t="e">
        <v>#NAME?</v>
      </c>
      <c r="C449" s="640"/>
      <c r="D449" s="641" t="s">
        <v>22420</v>
      </c>
      <c r="E449" s="642" t="s">
        <v>22421</v>
      </c>
      <c r="F449" s="407" t="s">
        <v>4353</v>
      </c>
      <c r="G449" s="408" t="s">
        <v>4353</v>
      </c>
      <c r="H449" s="408" t="s">
        <v>4353</v>
      </c>
    </row>
    <row r="450" spans="1:14" ht="12">
      <c r="A450" s="708"/>
      <c r="B450" s="639"/>
      <c r="C450" s="640"/>
      <c r="D450" s="641" t="s">
        <v>22422</v>
      </c>
      <c r="E450" s="642" t="s">
        <v>22423</v>
      </c>
      <c r="F450" s="407" t="s">
        <v>4353</v>
      </c>
      <c r="G450" s="408" t="s">
        <v>4353</v>
      </c>
      <c r="H450" s="408" t="s">
        <v>4353</v>
      </c>
      <c r="I450" s="408" t="s">
        <v>4353</v>
      </c>
      <c r="J450" s="408" t="s">
        <v>4353</v>
      </c>
      <c r="K450" s="408" t="s">
        <v>4353</v>
      </c>
    </row>
    <row r="451" spans="1:14" ht="12">
      <c r="A451" s="708" t="s">
        <v>22424</v>
      </c>
      <c r="B451" s="639" t="s">
        <v>22425</v>
      </c>
      <c r="C451" s="640"/>
      <c r="D451" s="641"/>
      <c r="E451" s="642"/>
      <c r="F451" s="407" t="s">
        <v>4353</v>
      </c>
      <c r="G451" s="408" t="s">
        <v>4353</v>
      </c>
      <c r="H451" s="408" t="s">
        <v>4353</v>
      </c>
      <c r="I451" s="408" t="s">
        <v>4353</v>
      </c>
    </row>
    <row r="452" spans="1:14" ht="24">
      <c r="A452" s="708" t="s">
        <v>22426</v>
      </c>
      <c r="B452" s="639" t="s">
        <v>22427</v>
      </c>
      <c r="C452" s="640" t="s">
        <v>22428</v>
      </c>
      <c r="D452" s="641"/>
      <c r="E452" s="642"/>
      <c r="F452" s="407" t="s">
        <v>4353</v>
      </c>
      <c r="G452" s="408" t="s">
        <v>4353</v>
      </c>
      <c r="H452" s="408" t="s">
        <v>4353</v>
      </c>
      <c r="I452" s="408" t="s">
        <v>4353</v>
      </c>
    </row>
    <row r="453" spans="1:14" ht="12">
      <c r="A453" s="708" t="s">
        <v>22429</v>
      </c>
      <c r="B453" s="639" t="s">
        <v>22430</v>
      </c>
      <c r="C453" s="640"/>
      <c r="D453" s="641" t="s">
        <v>22422</v>
      </c>
      <c r="E453" s="642" t="s">
        <v>22431</v>
      </c>
      <c r="F453" s="407" t="s">
        <v>4353</v>
      </c>
      <c r="G453" s="408" t="s">
        <v>4353</v>
      </c>
      <c r="H453" s="408" t="s">
        <v>4353</v>
      </c>
      <c r="I453" s="408" t="s">
        <v>4353</v>
      </c>
    </row>
    <row r="454" spans="1:14" ht="24">
      <c r="A454" s="708" t="s">
        <v>91</v>
      </c>
      <c r="B454" s="639" t="s">
        <v>22432</v>
      </c>
      <c r="C454" s="640" t="s">
        <v>22433</v>
      </c>
      <c r="D454" s="641" t="s">
        <v>22434</v>
      </c>
      <c r="E454" s="642" t="s">
        <v>22435</v>
      </c>
      <c r="F454" s="407" t="s">
        <v>4353</v>
      </c>
      <c r="G454" s="408" t="s">
        <v>4353</v>
      </c>
      <c r="H454" s="408" t="s">
        <v>4353</v>
      </c>
      <c r="I454" s="408" t="s">
        <v>4353</v>
      </c>
    </row>
    <row r="455" spans="1:14" ht="12">
      <c r="A455" s="708" t="s">
        <v>22436</v>
      </c>
      <c r="B455" s="639" t="s">
        <v>22437</v>
      </c>
      <c r="C455" s="640"/>
      <c r="D455" s="641"/>
      <c r="E455" s="642"/>
      <c r="F455" s="407" t="s">
        <v>4353</v>
      </c>
      <c r="G455" s="408" t="s">
        <v>4353</v>
      </c>
      <c r="H455" s="408" t="s">
        <v>4353</v>
      </c>
      <c r="I455" s="408" t="s">
        <v>4353</v>
      </c>
    </row>
    <row r="456" spans="1:14" ht="24">
      <c r="A456" s="708">
        <v>92816</v>
      </c>
      <c r="B456" s="639" t="s">
        <v>22590</v>
      </c>
      <c r="C456" s="640" t="s">
        <v>121</v>
      </c>
      <c r="D456" s="641" t="s">
        <v>18987</v>
      </c>
      <c r="E456" s="642">
        <v>395.66</v>
      </c>
      <c r="F456" s="407" t="s">
        <v>4353</v>
      </c>
      <c r="G456" s="408" t="s">
        <v>4353</v>
      </c>
      <c r="H456" s="408" t="s">
        <v>4353</v>
      </c>
      <c r="I456" s="408" t="s">
        <v>4353</v>
      </c>
    </row>
    <row r="457" spans="1:14" ht="12">
      <c r="A457" s="708" t="s">
        <v>22613</v>
      </c>
      <c r="B457" s="639" t="s">
        <v>22592</v>
      </c>
      <c r="C457" s="640"/>
      <c r="D457" s="641"/>
      <c r="E457" s="642"/>
      <c r="F457" s="407" t="s">
        <v>4353</v>
      </c>
      <c r="G457" s="408" t="s">
        <v>4353</v>
      </c>
      <c r="H457" s="408" t="s">
        <v>4353</v>
      </c>
      <c r="I457" s="408" t="s">
        <v>4353</v>
      </c>
    </row>
    <row r="458" spans="1:14" ht="12">
      <c r="A458" s="708" t="s">
        <v>22593</v>
      </c>
      <c r="B458" s="639" t="s">
        <v>22594</v>
      </c>
      <c r="C458" s="640"/>
      <c r="D458" s="641"/>
      <c r="E458" s="642"/>
      <c r="F458" s="407" t="s">
        <v>4353</v>
      </c>
      <c r="G458" s="408" t="s">
        <v>4353</v>
      </c>
      <c r="H458" s="408" t="s">
        <v>4353</v>
      </c>
      <c r="I458" s="408" t="s">
        <v>4353</v>
      </c>
      <c r="J458" s="408" t="s">
        <v>4353</v>
      </c>
    </row>
    <row r="459" spans="1:14" ht="24">
      <c r="A459" s="708">
        <v>92817</v>
      </c>
      <c r="B459" s="639" t="s">
        <v>22599</v>
      </c>
      <c r="C459" s="640" t="s">
        <v>121</v>
      </c>
      <c r="D459" s="641" t="s">
        <v>18987</v>
      </c>
      <c r="E459" s="642">
        <v>101.3</v>
      </c>
      <c r="F459" s="407" t="s">
        <v>4353</v>
      </c>
      <c r="G459" s="408" t="s">
        <v>4353</v>
      </c>
      <c r="H459" s="408" t="s">
        <v>4353</v>
      </c>
      <c r="I459" s="408" t="s">
        <v>4353</v>
      </c>
      <c r="J459" s="408" t="s">
        <v>4353</v>
      </c>
    </row>
    <row r="460" spans="1:14" ht="12">
      <c r="A460" s="708" t="s">
        <v>22600</v>
      </c>
      <c r="B460" s="639" t="s">
        <v>22614</v>
      </c>
      <c r="C460" s="640"/>
      <c r="D460" s="641"/>
      <c r="E460" s="642"/>
      <c r="F460" s="407" t="s">
        <v>4353</v>
      </c>
      <c r="G460" s="408" t="s">
        <v>4353</v>
      </c>
      <c r="H460" s="408" t="s">
        <v>4353</v>
      </c>
      <c r="I460" s="408" t="s">
        <v>4353</v>
      </c>
      <c r="J460" s="408" t="s">
        <v>4353</v>
      </c>
      <c r="K460" s="408" t="s">
        <v>4353</v>
      </c>
    </row>
    <row r="461" spans="1:14" ht="12">
      <c r="A461" s="708" t="s">
        <v>22611</v>
      </c>
      <c r="B461" s="639" t="s">
        <v>22612</v>
      </c>
      <c r="C461" s="640"/>
      <c r="D461" s="641"/>
      <c r="E461" s="642"/>
      <c r="F461" s="407" t="s">
        <v>4353</v>
      </c>
      <c r="G461" s="408" t="s">
        <v>4353</v>
      </c>
    </row>
    <row r="462" spans="1:14" ht="24">
      <c r="A462" s="708">
        <v>92818</v>
      </c>
      <c r="B462" s="639" t="s">
        <v>22590</v>
      </c>
      <c r="C462" s="640" t="s">
        <v>121</v>
      </c>
      <c r="D462" s="641" t="s">
        <v>18987</v>
      </c>
      <c r="E462" s="642">
        <v>574.19000000000005</v>
      </c>
      <c r="F462" s="407" t="s">
        <v>4353</v>
      </c>
      <c r="G462" s="408" t="s">
        <v>4353</v>
      </c>
    </row>
    <row r="463" spans="1:14" ht="12">
      <c r="A463" s="708" t="s">
        <v>22615</v>
      </c>
      <c r="B463" s="639" t="s">
        <v>22592</v>
      </c>
      <c r="C463" s="640"/>
      <c r="D463" s="641"/>
      <c r="E463" s="642"/>
      <c r="F463" s="407" t="s">
        <v>4353</v>
      </c>
      <c r="G463" s="408" t="s">
        <v>4353</v>
      </c>
      <c r="H463" s="408" t="s">
        <v>4353</v>
      </c>
      <c r="I463" s="408" t="s">
        <v>4353</v>
      </c>
      <c r="J463" s="408" t="s">
        <v>4353</v>
      </c>
      <c r="K463" s="408" t="s">
        <v>4353</v>
      </c>
      <c r="L463" s="408" t="s">
        <v>4353</v>
      </c>
      <c r="M463" s="408" t="s">
        <v>4353</v>
      </c>
      <c r="N463" s="408" t="s">
        <v>4353</v>
      </c>
    </row>
    <row r="464" spans="1:14" ht="12">
      <c r="A464" s="708" t="s">
        <v>22593</v>
      </c>
      <c r="B464" s="639" t="s">
        <v>22594</v>
      </c>
      <c r="C464" s="640"/>
      <c r="D464" s="641"/>
      <c r="E464" s="642"/>
      <c r="F464" s="407" t="s">
        <v>4353</v>
      </c>
      <c r="G464" s="408" t="s">
        <v>4353</v>
      </c>
    </row>
    <row r="465" spans="1:12" ht="24">
      <c r="A465" s="708">
        <v>92819</v>
      </c>
      <c r="B465" s="639" t="s">
        <v>22599</v>
      </c>
      <c r="C465" s="640" t="s">
        <v>121</v>
      </c>
      <c r="D465" s="641" t="s">
        <v>18987</v>
      </c>
      <c r="E465" s="642">
        <v>136.35</v>
      </c>
      <c r="F465" s="407" t="s">
        <v>4353</v>
      </c>
      <c r="G465" s="408" t="s">
        <v>4353</v>
      </c>
    </row>
    <row r="466" spans="1:12" ht="12">
      <c r="A466" s="708" t="s">
        <v>22600</v>
      </c>
      <c r="B466" s="639" t="s">
        <v>22616</v>
      </c>
      <c r="C466" s="640"/>
      <c r="D466" s="641"/>
      <c r="E466" s="642"/>
      <c r="F466" s="407" t="s">
        <v>4353</v>
      </c>
      <c r="G466" s="408" t="s">
        <v>4353</v>
      </c>
    </row>
    <row r="467" spans="1:12" ht="12">
      <c r="A467" s="708" t="s">
        <v>22611</v>
      </c>
      <c r="B467" s="639" t="s">
        <v>22612</v>
      </c>
      <c r="C467" s="640"/>
      <c r="D467" s="641"/>
      <c r="E467" s="642"/>
      <c r="F467" s="407" t="s">
        <v>4353</v>
      </c>
      <c r="G467" s="408" t="s">
        <v>4353</v>
      </c>
    </row>
    <row r="468" spans="1:12" ht="24">
      <c r="A468" s="708">
        <v>92820</v>
      </c>
      <c r="B468" s="639" t="s">
        <v>22599</v>
      </c>
      <c r="C468" s="640" t="s">
        <v>121</v>
      </c>
      <c r="D468" s="641" t="s">
        <v>18987</v>
      </c>
      <c r="E468" s="642">
        <v>29.67</v>
      </c>
      <c r="F468" s="407" t="s">
        <v>4353</v>
      </c>
      <c r="G468" s="408" t="s">
        <v>4353</v>
      </c>
      <c r="H468" s="408" t="s">
        <v>4353</v>
      </c>
      <c r="I468" s="408" t="s">
        <v>4353</v>
      </c>
      <c r="J468" s="408" t="s">
        <v>4353</v>
      </c>
      <c r="K468" s="408" t="s">
        <v>4353</v>
      </c>
      <c r="L468" s="408" t="s">
        <v>4353</v>
      </c>
    </row>
    <row r="469" spans="1:12" ht="12">
      <c r="A469" s="708" t="s">
        <v>22600</v>
      </c>
      <c r="B469" s="639" t="s">
        <v>22617</v>
      </c>
      <c r="C469" s="640"/>
      <c r="D469" s="641"/>
      <c r="E469" s="642"/>
      <c r="F469" s="407" t="s">
        <v>4353</v>
      </c>
      <c r="G469" s="408" t="s">
        <v>4353</v>
      </c>
      <c r="H469" s="408" t="s">
        <v>4353</v>
      </c>
      <c r="I469" s="408" t="s">
        <v>4353</v>
      </c>
      <c r="J469" s="408" t="s">
        <v>4353</v>
      </c>
      <c r="K469" s="408" t="s">
        <v>4353</v>
      </c>
      <c r="L469" s="408" t="s">
        <v>4353</v>
      </c>
    </row>
    <row r="470" spans="1:12" ht="12">
      <c r="A470" s="708" t="s">
        <v>22618</v>
      </c>
      <c r="B470" s="639" t="s">
        <v>22619</v>
      </c>
      <c r="C470" s="640"/>
      <c r="D470" s="641"/>
      <c r="E470" s="642"/>
      <c r="F470" s="407" t="s">
        <v>4353</v>
      </c>
      <c r="G470" s="408" t="s">
        <v>4353</v>
      </c>
      <c r="H470" s="408" t="s">
        <v>4353</v>
      </c>
      <c r="I470" s="408" t="s">
        <v>4353</v>
      </c>
      <c r="J470" s="408" t="s">
        <v>4353</v>
      </c>
      <c r="K470" s="408" t="s">
        <v>4353</v>
      </c>
      <c r="L470" s="408" t="s">
        <v>4353</v>
      </c>
    </row>
    <row r="471" spans="1:12" ht="24">
      <c r="A471" s="708">
        <v>92821</v>
      </c>
      <c r="B471" s="639" t="s">
        <v>22599</v>
      </c>
      <c r="C471" s="640" t="s">
        <v>121</v>
      </c>
      <c r="D471" s="641" t="s">
        <v>18987</v>
      </c>
      <c r="E471" s="642">
        <v>38.020000000000003</v>
      </c>
      <c r="F471" s="407" t="s">
        <v>4353</v>
      </c>
      <c r="G471" s="408" t="s">
        <v>4353</v>
      </c>
      <c r="H471" s="408" t="s">
        <v>4353</v>
      </c>
      <c r="I471" s="408" t="s">
        <v>4353</v>
      </c>
      <c r="J471" s="408" t="s">
        <v>4353</v>
      </c>
      <c r="K471" s="408" t="s">
        <v>4353</v>
      </c>
      <c r="L471" s="408" t="s">
        <v>4353</v>
      </c>
    </row>
    <row r="472" spans="1:12" ht="12">
      <c r="A472" s="708" t="s">
        <v>22600</v>
      </c>
      <c r="B472" s="639" t="s">
        <v>22620</v>
      </c>
      <c r="C472" s="640"/>
      <c r="D472" s="641"/>
      <c r="E472" s="642"/>
      <c r="F472" s="407" t="s">
        <v>4353</v>
      </c>
      <c r="G472" s="408" t="s">
        <v>4353</v>
      </c>
      <c r="H472" s="408" t="s">
        <v>4353</v>
      </c>
      <c r="I472" s="408" t="s">
        <v>4353</v>
      </c>
      <c r="J472" s="408" t="s">
        <v>4353</v>
      </c>
    </row>
    <row r="473" spans="1:12" ht="12">
      <c r="A473" s="708" t="s">
        <v>22618</v>
      </c>
      <c r="B473" s="639" t="s">
        <v>22619</v>
      </c>
      <c r="C473" s="640"/>
      <c r="D473" s="641"/>
      <c r="E473" s="642"/>
      <c r="F473" s="407" t="s">
        <v>4353</v>
      </c>
      <c r="G473" s="408" t="s">
        <v>4353</v>
      </c>
    </row>
    <row r="474" spans="1:12" ht="24">
      <c r="A474" s="708">
        <v>92822</v>
      </c>
      <c r="B474" s="639" t="s">
        <v>22599</v>
      </c>
      <c r="C474" s="640" t="s">
        <v>121</v>
      </c>
      <c r="D474" s="641" t="s">
        <v>18987</v>
      </c>
      <c r="E474" s="642">
        <v>46.39</v>
      </c>
      <c r="F474" s="407" t="s">
        <v>4353</v>
      </c>
      <c r="G474" s="408" t="s">
        <v>4353</v>
      </c>
    </row>
    <row r="475" spans="1:12" ht="12">
      <c r="A475" s="708" t="s">
        <v>22600</v>
      </c>
      <c r="B475" s="639" t="s">
        <v>22621</v>
      </c>
      <c r="C475" s="640"/>
      <c r="D475" s="641"/>
      <c r="E475" s="642"/>
      <c r="F475" s="407" t="s">
        <v>4353</v>
      </c>
      <c r="G475" s="408" t="s">
        <v>4353</v>
      </c>
      <c r="H475" s="408" t="s">
        <v>4353</v>
      </c>
      <c r="I475" s="408" t="s">
        <v>4353</v>
      </c>
      <c r="J475" s="408" t="s">
        <v>4353</v>
      </c>
    </row>
    <row r="476" spans="1:12" ht="12">
      <c r="A476" s="708" t="s">
        <v>22618</v>
      </c>
      <c r="B476" s="639" t="s">
        <v>22619</v>
      </c>
      <c r="C476" s="640"/>
      <c r="D476" s="641"/>
      <c r="E476" s="642"/>
      <c r="F476" s="407" t="s">
        <v>4353</v>
      </c>
      <c r="G476" s="408" t="s">
        <v>4353</v>
      </c>
      <c r="H476" s="408" t="s">
        <v>4353</v>
      </c>
      <c r="I476" s="408" t="s">
        <v>4353</v>
      </c>
    </row>
    <row r="477" spans="1:12" ht="24">
      <c r="A477" s="708">
        <v>92824</v>
      </c>
      <c r="B477" s="639" t="s">
        <v>22599</v>
      </c>
      <c r="C477" s="640" t="s">
        <v>121</v>
      </c>
      <c r="D477" s="641" t="s">
        <v>18987</v>
      </c>
      <c r="E477" s="642">
        <v>55.09</v>
      </c>
      <c r="F477" s="407" t="s">
        <v>4353</v>
      </c>
      <c r="G477" s="408" t="s">
        <v>4353</v>
      </c>
      <c r="H477" s="408" t="s">
        <v>4353</v>
      </c>
      <c r="I477" s="408" t="s">
        <v>4353</v>
      </c>
    </row>
    <row r="478" spans="1:12" ht="12">
      <c r="A478" s="708" t="s">
        <v>22600</v>
      </c>
      <c r="B478" s="639" t="s">
        <v>22622</v>
      </c>
      <c r="C478" s="640"/>
      <c r="D478" s="641"/>
      <c r="E478" s="642"/>
      <c r="F478" s="407" t="s">
        <v>4353</v>
      </c>
      <c r="G478" s="408" t="s">
        <v>4353</v>
      </c>
      <c r="H478" s="408" t="s">
        <v>4353</v>
      </c>
      <c r="I478" s="408" t="s">
        <v>4353</v>
      </c>
    </row>
    <row r="479" spans="1:12" ht="12">
      <c r="A479" s="708" t="s">
        <v>22618</v>
      </c>
      <c r="B479" s="639" t="s">
        <v>22619</v>
      </c>
      <c r="C479" s="640"/>
      <c r="D479" s="641"/>
      <c r="E479" s="642"/>
      <c r="F479" s="407" t="s">
        <v>4353</v>
      </c>
      <c r="G479" s="408" t="s">
        <v>4353</v>
      </c>
      <c r="H479" s="408" t="s">
        <v>4353</v>
      </c>
      <c r="I479" s="408" t="s">
        <v>4353</v>
      </c>
    </row>
    <row r="480" spans="1:12" ht="24">
      <c r="A480" s="708">
        <v>92825</v>
      </c>
      <c r="B480" s="639" t="s">
        <v>22599</v>
      </c>
      <c r="C480" s="640" t="s">
        <v>121</v>
      </c>
      <c r="D480" s="641" t="s">
        <v>18987</v>
      </c>
      <c r="E480" s="642">
        <v>63.81</v>
      </c>
      <c r="F480" s="407" t="s">
        <v>4353</v>
      </c>
      <c r="G480" s="408" t="s">
        <v>4353</v>
      </c>
      <c r="H480" s="408" t="s">
        <v>4353</v>
      </c>
      <c r="I480" s="408" t="s">
        <v>4353</v>
      </c>
      <c r="J480" s="408" t="s">
        <v>4353</v>
      </c>
    </row>
    <row r="481" spans="1:12" ht="12">
      <c r="A481" s="708" t="s">
        <v>22600</v>
      </c>
      <c r="B481" s="639" t="s">
        <v>22623</v>
      </c>
      <c r="C481" s="640"/>
      <c r="D481" s="641"/>
      <c r="E481" s="642"/>
      <c r="F481" s="407" t="s">
        <v>4353</v>
      </c>
      <c r="G481" s="408" t="s">
        <v>4353</v>
      </c>
    </row>
    <row r="482" spans="1:12" ht="12">
      <c r="A482" s="708" t="s">
        <v>22618</v>
      </c>
      <c r="B482" s="639" t="s">
        <v>22619</v>
      </c>
      <c r="C482" s="640"/>
      <c r="D482" s="641"/>
      <c r="E482" s="642"/>
      <c r="F482" s="407" t="s">
        <v>4353</v>
      </c>
      <c r="G482" s="408" t="s">
        <v>4353</v>
      </c>
      <c r="H482" s="408" t="s">
        <v>4353</v>
      </c>
      <c r="I482" s="408" t="s">
        <v>4353</v>
      </c>
    </row>
    <row r="483" spans="1:12" ht="24">
      <c r="A483" s="708">
        <v>92826</v>
      </c>
      <c r="B483" s="639" t="s">
        <v>22599</v>
      </c>
      <c r="C483" s="640" t="s">
        <v>121</v>
      </c>
      <c r="D483" s="641" t="s">
        <v>18987</v>
      </c>
      <c r="E483" s="642">
        <v>73.52</v>
      </c>
      <c r="F483" s="407" t="s">
        <v>4353</v>
      </c>
      <c r="G483" s="408" t="s">
        <v>4353</v>
      </c>
      <c r="H483" s="408" t="s">
        <v>4353</v>
      </c>
      <c r="I483" s="408" t="s">
        <v>4353</v>
      </c>
    </row>
    <row r="484" spans="1:12" ht="12">
      <c r="A484" s="708" t="s">
        <v>22417</v>
      </c>
      <c r="B484" s="639" t="s">
        <v>22418</v>
      </c>
      <c r="C484" s="640"/>
      <c r="D484" s="641"/>
      <c r="E484" s="642"/>
      <c r="F484" s="407" t="s">
        <v>4353</v>
      </c>
      <c r="G484" s="408" t="s">
        <v>4353</v>
      </c>
      <c r="H484" s="408" t="s">
        <v>4353</v>
      </c>
      <c r="I484" s="408" t="s">
        <v>4353</v>
      </c>
    </row>
    <row r="485" spans="1:12" ht="12">
      <c r="A485" s="708" t="s">
        <v>22419</v>
      </c>
      <c r="B485" s="639" t="e">
        <v>#NAME?</v>
      </c>
      <c r="C485" s="640"/>
      <c r="D485" s="641" t="s">
        <v>22420</v>
      </c>
      <c r="E485" s="642" t="s">
        <v>22421</v>
      </c>
      <c r="F485" s="407" t="s">
        <v>4353</v>
      </c>
      <c r="G485" s="408" t="s">
        <v>4353</v>
      </c>
      <c r="H485" s="408" t="s">
        <v>4353</v>
      </c>
      <c r="I485" s="408" t="s">
        <v>4353</v>
      </c>
      <c r="J485" s="408" t="s">
        <v>4353</v>
      </c>
      <c r="K485" s="408" t="s">
        <v>4353</v>
      </c>
    </row>
    <row r="486" spans="1:12" ht="12">
      <c r="A486" s="706"/>
      <c r="B486" s="633"/>
      <c r="C486" s="634"/>
      <c r="D486" s="634" t="s">
        <v>22422</v>
      </c>
      <c r="E486" s="635" t="s">
        <v>22423</v>
      </c>
      <c r="F486" s="407" t="s">
        <v>4353</v>
      </c>
      <c r="G486" s="408" t="s">
        <v>4353</v>
      </c>
      <c r="H486" s="408" t="s">
        <v>4353</v>
      </c>
    </row>
    <row r="487" spans="1:12" ht="12">
      <c r="A487" s="708" t="s">
        <v>22424</v>
      </c>
      <c r="B487" s="639" t="s">
        <v>22425</v>
      </c>
      <c r="C487" s="640"/>
      <c r="D487" s="641"/>
      <c r="E487" s="642"/>
      <c r="F487" s="407" t="s">
        <v>4353</v>
      </c>
      <c r="G487" s="408" t="s">
        <v>4353</v>
      </c>
      <c r="H487" s="408" t="s">
        <v>4353</v>
      </c>
      <c r="I487" s="408" t="s">
        <v>4353</v>
      </c>
    </row>
    <row r="488" spans="1:12" ht="24">
      <c r="A488" s="706" t="s">
        <v>22426</v>
      </c>
      <c r="B488" s="633" t="s">
        <v>22427</v>
      </c>
      <c r="C488" s="634" t="s">
        <v>22428</v>
      </c>
      <c r="D488" s="634"/>
      <c r="E488" s="635"/>
      <c r="F488" s="407" t="s">
        <v>4353</v>
      </c>
      <c r="G488" s="408" t="s">
        <v>4353</v>
      </c>
      <c r="H488" s="408" t="s">
        <v>4353</v>
      </c>
      <c r="I488" s="408" t="s">
        <v>4353</v>
      </c>
    </row>
    <row r="489" spans="1:12" ht="12">
      <c r="A489" s="708" t="s">
        <v>22429</v>
      </c>
      <c r="B489" s="639" t="s">
        <v>22430</v>
      </c>
      <c r="C489" s="640"/>
      <c r="D489" s="641" t="s">
        <v>22422</v>
      </c>
      <c r="E489" s="642" t="s">
        <v>22431</v>
      </c>
      <c r="F489" s="407" t="s">
        <v>4353</v>
      </c>
      <c r="G489" s="408" t="s">
        <v>4353</v>
      </c>
      <c r="H489" s="408" t="s">
        <v>4353</v>
      </c>
      <c r="I489" s="408" t="s">
        <v>4353</v>
      </c>
    </row>
    <row r="490" spans="1:12" ht="24">
      <c r="A490" s="708" t="s">
        <v>91</v>
      </c>
      <c r="B490" s="639" t="s">
        <v>22432</v>
      </c>
      <c r="C490" s="640" t="s">
        <v>22433</v>
      </c>
      <c r="D490" s="641" t="s">
        <v>22434</v>
      </c>
      <c r="E490" s="642" t="s">
        <v>22435</v>
      </c>
      <c r="F490" s="407" t="s">
        <v>4353</v>
      </c>
      <c r="G490" s="408" t="s">
        <v>4353</v>
      </c>
      <c r="H490" s="408" t="s">
        <v>4353</v>
      </c>
      <c r="I490" s="408" t="s">
        <v>4353</v>
      </c>
      <c r="J490" s="408" t="s">
        <v>4353</v>
      </c>
      <c r="K490" s="408" t="s">
        <v>4353</v>
      </c>
      <c r="L490" s="408" t="s">
        <v>4353</v>
      </c>
    </row>
    <row r="491" spans="1:12" ht="12">
      <c r="A491" s="708" t="s">
        <v>22436</v>
      </c>
      <c r="B491" s="639" t="s">
        <v>22437</v>
      </c>
      <c r="C491" s="640"/>
      <c r="D491" s="641"/>
      <c r="E491" s="642"/>
      <c r="F491" s="407" t="s">
        <v>4353</v>
      </c>
      <c r="G491" s="408" t="s">
        <v>4353</v>
      </c>
      <c r="H491" s="408" t="s">
        <v>4353</v>
      </c>
      <c r="I491" s="408" t="s">
        <v>4353</v>
      </c>
      <c r="J491" s="408" t="s">
        <v>4353</v>
      </c>
      <c r="K491" s="408" t="s">
        <v>4353</v>
      </c>
      <c r="L491" s="408" t="s">
        <v>4353</v>
      </c>
    </row>
    <row r="492" spans="1:12" ht="12">
      <c r="A492" s="708" t="s">
        <v>22600</v>
      </c>
      <c r="B492" s="639" t="s">
        <v>22624</v>
      </c>
      <c r="C492" s="640"/>
      <c r="D492" s="641"/>
      <c r="E492" s="642"/>
      <c r="F492" s="407" t="s">
        <v>4353</v>
      </c>
      <c r="G492" s="408" t="s">
        <v>4353</v>
      </c>
      <c r="H492" s="408" t="s">
        <v>4353</v>
      </c>
      <c r="I492" s="408" t="s">
        <v>4353</v>
      </c>
      <c r="J492" s="408" t="s">
        <v>4353</v>
      </c>
      <c r="K492" s="408" t="s">
        <v>4353</v>
      </c>
      <c r="L492" s="408" t="s">
        <v>4353</v>
      </c>
    </row>
    <row r="493" spans="1:12" ht="12">
      <c r="A493" s="708" t="s">
        <v>22618</v>
      </c>
      <c r="B493" s="639" t="s">
        <v>22619</v>
      </c>
      <c r="C493" s="640"/>
      <c r="D493" s="641"/>
      <c r="E493" s="642"/>
      <c r="F493" s="407" t="s">
        <v>4353</v>
      </c>
      <c r="G493" s="408" t="s">
        <v>4353</v>
      </c>
      <c r="H493" s="408" t="s">
        <v>4353</v>
      </c>
      <c r="I493" s="408" t="s">
        <v>4353</v>
      </c>
      <c r="J493" s="408" t="s">
        <v>4353</v>
      </c>
      <c r="K493" s="408" t="s">
        <v>4353</v>
      </c>
      <c r="L493" s="408" t="s">
        <v>4353</v>
      </c>
    </row>
    <row r="494" spans="1:12" ht="24">
      <c r="A494" s="708">
        <v>92827</v>
      </c>
      <c r="B494" s="639" t="s">
        <v>22599</v>
      </c>
      <c r="C494" s="640" t="s">
        <v>121</v>
      </c>
      <c r="D494" s="641" t="s">
        <v>18987</v>
      </c>
      <c r="E494" s="642">
        <v>83.66</v>
      </c>
      <c r="F494" s="407" t="s">
        <v>4353</v>
      </c>
      <c r="G494" s="408" t="s">
        <v>4353</v>
      </c>
      <c r="H494" s="408" t="s">
        <v>4353</v>
      </c>
    </row>
    <row r="495" spans="1:12" ht="12">
      <c r="A495" s="708" t="s">
        <v>22600</v>
      </c>
      <c r="B495" s="639" t="s">
        <v>22625</v>
      </c>
      <c r="C495" s="640"/>
      <c r="D495" s="641"/>
      <c r="E495" s="642"/>
      <c r="F495" s="407" t="s">
        <v>4353</v>
      </c>
      <c r="G495" s="408" t="s">
        <v>4353</v>
      </c>
    </row>
    <row r="496" spans="1:12" ht="12">
      <c r="A496" s="708" t="s">
        <v>22618</v>
      </c>
      <c r="B496" s="639" t="s">
        <v>22619</v>
      </c>
      <c r="C496" s="640"/>
      <c r="D496" s="641"/>
      <c r="E496" s="642"/>
      <c r="F496" s="407" t="s">
        <v>4353</v>
      </c>
      <c r="G496" s="408" t="s">
        <v>4353</v>
      </c>
      <c r="H496" s="408" t="s">
        <v>4353</v>
      </c>
      <c r="I496" s="408" t="s">
        <v>4353</v>
      </c>
      <c r="J496" s="408" t="s">
        <v>4353</v>
      </c>
    </row>
    <row r="497" spans="1:11" ht="24">
      <c r="A497" s="708">
        <v>92828</v>
      </c>
      <c r="B497" s="639" t="s">
        <v>22599</v>
      </c>
      <c r="C497" s="640" t="s">
        <v>121</v>
      </c>
      <c r="D497" s="641" t="s">
        <v>18987</v>
      </c>
      <c r="E497" s="642">
        <v>95.34</v>
      </c>
      <c r="F497" s="407" t="s">
        <v>4353</v>
      </c>
      <c r="G497" s="408" t="s">
        <v>4353</v>
      </c>
      <c r="H497" s="408" t="s">
        <v>4353</v>
      </c>
    </row>
    <row r="498" spans="1:11" ht="12">
      <c r="A498" s="708" t="s">
        <v>22600</v>
      </c>
      <c r="B498" s="639" t="s">
        <v>22626</v>
      </c>
      <c r="C498" s="640"/>
      <c r="D498" s="641"/>
      <c r="E498" s="642"/>
      <c r="F498" s="407" t="s">
        <v>4353</v>
      </c>
      <c r="G498" s="408" t="s">
        <v>4353</v>
      </c>
      <c r="H498" s="408" t="s">
        <v>4353</v>
      </c>
    </row>
    <row r="499" spans="1:11" ht="12">
      <c r="A499" s="708" t="s">
        <v>22602</v>
      </c>
      <c r="B499" s="639" t="s">
        <v>22603</v>
      </c>
      <c r="C499" s="640"/>
      <c r="D499" s="641"/>
      <c r="E499" s="642"/>
      <c r="F499" s="407" t="s">
        <v>4353</v>
      </c>
      <c r="G499" s="408" t="s">
        <v>4353</v>
      </c>
    </row>
    <row r="500" spans="1:11" ht="24">
      <c r="A500" s="708">
        <v>92829</v>
      </c>
      <c r="B500" s="639" t="s">
        <v>22590</v>
      </c>
      <c r="C500" s="640" t="s">
        <v>121</v>
      </c>
      <c r="D500" s="641" t="s">
        <v>18987</v>
      </c>
      <c r="E500" s="642">
        <v>412.63</v>
      </c>
      <c r="F500" s="407" t="s">
        <v>4353</v>
      </c>
      <c r="G500" s="408" t="s">
        <v>4353</v>
      </c>
      <c r="H500" s="408" t="s">
        <v>4353</v>
      </c>
    </row>
    <row r="501" spans="1:11" ht="12">
      <c r="A501" s="708" t="s">
        <v>22613</v>
      </c>
      <c r="B501" s="639" t="s">
        <v>22598</v>
      </c>
      <c r="C501" s="640"/>
      <c r="D501" s="641"/>
      <c r="E501" s="642"/>
      <c r="F501" s="407" t="s">
        <v>4353</v>
      </c>
      <c r="G501" s="408" t="s">
        <v>4353</v>
      </c>
      <c r="H501" s="408" t="s">
        <v>4353</v>
      </c>
    </row>
    <row r="502" spans="1:11" ht="12">
      <c r="A502" s="708" t="s">
        <v>22582</v>
      </c>
      <c r="B502" s="639" t="s">
        <v>22583</v>
      </c>
      <c r="C502" s="640"/>
      <c r="D502" s="641"/>
      <c r="E502" s="642"/>
      <c r="F502" s="407" t="s">
        <v>4353</v>
      </c>
      <c r="G502" s="408" t="s">
        <v>4353</v>
      </c>
      <c r="H502" s="408" t="s">
        <v>4353</v>
      </c>
      <c r="I502" s="408" t="s">
        <v>4353</v>
      </c>
      <c r="J502" s="408" t="s">
        <v>4353</v>
      </c>
      <c r="K502" s="408" t="s">
        <v>4353</v>
      </c>
    </row>
    <row r="503" spans="1:11" ht="24">
      <c r="A503" s="708">
        <v>92830</v>
      </c>
      <c r="B503" s="639" t="s">
        <v>22599</v>
      </c>
      <c r="C503" s="640" t="s">
        <v>121</v>
      </c>
      <c r="D503" s="641" t="s">
        <v>18987</v>
      </c>
      <c r="E503" s="642">
        <v>118.27</v>
      </c>
      <c r="F503" s="407" t="s">
        <v>4353</v>
      </c>
      <c r="G503" s="408" t="s">
        <v>4353</v>
      </c>
    </row>
    <row r="504" spans="1:11" ht="12">
      <c r="A504" s="708" t="s">
        <v>22600</v>
      </c>
      <c r="B504" s="639" t="s">
        <v>22627</v>
      </c>
      <c r="C504" s="640"/>
      <c r="D504" s="641"/>
      <c r="E504" s="642"/>
      <c r="F504" s="407" t="s">
        <v>4353</v>
      </c>
      <c r="G504" s="408" t="s">
        <v>4353</v>
      </c>
    </row>
    <row r="505" spans="1:11" ht="12">
      <c r="A505" s="708" t="s">
        <v>22602</v>
      </c>
      <c r="B505" s="639" t="s">
        <v>22603</v>
      </c>
      <c r="C505" s="640"/>
      <c r="D505" s="641"/>
      <c r="E505" s="642"/>
      <c r="F505" s="407" t="s">
        <v>4353</v>
      </c>
      <c r="G505" s="408" t="s">
        <v>4353</v>
      </c>
    </row>
    <row r="506" spans="1:11" ht="24">
      <c r="A506" s="708">
        <v>92831</v>
      </c>
      <c r="B506" s="639" t="s">
        <v>22590</v>
      </c>
      <c r="C506" s="640" t="s">
        <v>121</v>
      </c>
      <c r="D506" s="641" t="s">
        <v>18987</v>
      </c>
      <c r="E506" s="642">
        <v>595.04999999999995</v>
      </c>
      <c r="F506" s="407" t="s">
        <v>4353</v>
      </c>
      <c r="G506" s="408" t="s">
        <v>4353</v>
      </c>
      <c r="H506" s="408" t="s">
        <v>4353</v>
      </c>
      <c r="I506" s="408" t="s">
        <v>4353</v>
      </c>
      <c r="J506" s="408" t="s">
        <v>4353</v>
      </c>
    </row>
    <row r="507" spans="1:11" ht="12">
      <c r="A507" s="708" t="s">
        <v>22615</v>
      </c>
      <c r="B507" s="639" t="s">
        <v>22598</v>
      </c>
      <c r="C507" s="640"/>
      <c r="D507" s="641"/>
      <c r="E507" s="642"/>
      <c r="F507" s="407" t="s">
        <v>4353</v>
      </c>
      <c r="G507" s="408" t="s">
        <v>4353</v>
      </c>
    </row>
    <row r="508" spans="1:11" ht="12">
      <c r="A508" s="708" t="s">
        <v>22582</v>
      </c>
      <c r="B508" s="639" t="s">
        <v>22583</v>
      </c>
      <c r="C508" s="640"/>
      <c r="D508" s="641"/>
      <c r="E508" s="642"/>
      <c r="F508" s="407" t="s">
        <v>4353</v>
      </c>
      <c r="G508" s="408" t="s">
        <v>4353</v>
      </c>
    </row>
    <row r="509" spans="1:11" ht="24">
      <c r="A509" s="708">
        <v>92832</v>
      </c>
      <c r="B509" s="639" t="s">
        <v>22599</v>
      </c>
      <c r="C509" s="640" t="s">
        <v>121</v>
      </c>
      <c r="D509" s="641" t="s">
        <v>18987</v>
      </c>
      <c r="E509" s="642">
        <v>157.21</v>
      </c>
      <c r="F509" s="407" t="s">
        <v>4353</v>
      </c>
      <c r="G509" s="408" t="s">
        <v>4353</v>
      </c>
    </row>
    <row r="510" spans="1:11" ht="12">
      <c r="A510" s="708" t="s">
        <v>22600</v>
      </c>
      <c r="B510" s="639" t="s">
        <v>22628</v>
      </c>
      <c r="C510" s="640"/>
      <c r="D510" s="641"/>
      <c r="E510" s="642"/>
      <c r="F510" s="407" t="s">
        <v>4353</v>
      </c>
      <c r="G510" s="408" t="s">
        <v>4353</v>
      </c>
      <c r="H510" s="408" t="s">
        <v>4353</v>
      </c>
      <c r="I510" s="408" t="s">
        <v>4353</v>
      </c>
    </row>
    <row r="511" spans="1:11" ht="12">
      <c r="A511" s="708" t="s">
        <v>22602</v>
      </c>
      <c r="B511" s="639" t="s">
        <v>22603</v>
      </c>
      <c r="C511" s="640"/>
      <c r="D511" s="641"/>
      <c r="E511" s="642"/>
      <c r="F511" s="407" t="s">
        <v>4353</v>
      </c>
      <c r="G511" s="408" t="s">
        <v>4353</v>
      </c>
      <c r="H511" s="408" t="s">
        <v>4353</v>
      </c>
      <c r="I511" s="408" t="s">
        <v>4353</v>
      </c>
    </row>
    <row r="512" spans="1:11" ht="12">
      <c r="A512" s="708">
        <v>53</v>
      </c>
      <c r="B512" s="639" t="s">
        <v>22629</v>
      </c>
      <c r="C512" s="640"/>
      <c r="D512" s="641"/>
      <c r="E512" s="642"/>
      <c r="F512" s="407" t="s">
        <v>4353</v>
      </c>
      <c r="G512" s="408" t="s">
        <v>4353</v>
      </c>
      <c r="H512" s="408" t="s">
        <v>4353</v>
      </c>
      <c r="I512" s="408" t="s">
        <v>4353</v>
      </c>
    </row>
    <row r="513" spans="1:10" ht="12">
      <c r="A513" s="708">
        <v>73606</v>
      </c>
      <c r="B513" s="639" t="s">
        <v>4391</v>
      </c>
      <c r="C513" s="640" t="s">
        <v>108</v>
      </c>
      <c r="D513" s="641" t="s">
        <v>18987</v>
      </c>
      <c r="E513" s="642">
        <v>94.99</v>
      </c>
      <c r="F513" s="407" t="s">
        <v>4353</v>
      </c>
      <c r="G513" s="408" t="s">
        <v>4353</v>
      </c>
      <c r="H513" s="408" t="s">
        <v>4353</v>
      </c>
      <c r="I513" s="408" t="s">
        <v>4353</v>
      </c>
      <c r="J513" s="408" t="s">
        <v>4353</v>
      </c>
    </row>
    <row r="514" spans="1:10" ht="12">
      <c r="A514" s="708">
        <v>73607</v>
      </c>
      <c r="B514" s="639" t="s">
        <v>4392</v>
      </c>
      <c r="C514" s="640" t="s">
        <v>108</v>
      </c>
      <c r="D514" s="641" t="s">
        <v>18987</v>
      </c>
      <c r="E514" s="642">
        <v>63.33</v>
      </c>
      <c r="F514" s="407" t="s">
        <v>4353</v>
      </c>
      <c r="G514" s="408" t="s">
        <v>4353</v>
      </c>
    </row>
    <row r="515" spans="1:10" ht="24">
      <c r="A515" s="708">
        <v>83623</v>
      </c>
      <c r="B515" s="639" t="s">
        <v>22630</v>
      </c>
      <c r="C515" s="640" t="s">
        <v>121</v>
      </c>
      <c r="D515" s="641" t="s">
        <v>18987</v>
      </c>
      <c r="E515" s="642">
        <v>202.8</v>
      </c>
      <c r="F515" s="407" t="s">
        <v>4353</v>
      </c>
      <c r="G515" s="408" t="s">
        <v>4353</v>
      </c>
      <c r="H515" s="408" t="s">
        <v>4353</v>
      </c>
      <c r="I515" s="408" t="s">
        <v>4353</v>
      </c>
      <c r="J515" s="408" t="s">
        <v>4353</v>
      </c>
    </row>
    <row r="516" spans="1:10" ht="12">
      <c r="A516" s="708" t="s">
        <v>22631</v>
      </c>
      <c r="B516" s="639"/>
      <c r="C516" s="640"/>
      <c r="D516" s="641"/>
      <c r="E516" s="642"/>
      <c r="F516" s="407" t="s">
        <v>4353</v>
      </c>
      <c r="G516" s="408" t="s">
        <v>4353</v>
      </c>
      <c r="H516" s="408" t="s">
        <v>4353</v>
      </c>
      <c r="I516" s="408" t="s">
        <v>4353</v>
      </c>
      <c r="J516" s="408" t="s">
        <v>4353</v>
      </c>
    </row>
    <row r="517" spans="1:10" ht="24">
      <c r="A517" s="708">
        <v>83624</v>
      </c>
      <c r="B517" s="639" t="s">
        <v>22632</v>
      </c>
      <c r="C517" s="640" t="s">
        <v>121</v>
      </c>
      <c r="D517" s="641" t="s">
        <v>18987</v>
      </c>
      <c r="E517" s="642">
        <v>142.74</v>
      </c>
      <c r="F517" s="407" t="s">
        <v>4353</v>
      </c>
      <c r="G517" s="408" t="s">
        <v>4353</v>
      </c>
      <c r="H517" s="408" t="s">
        <v>4353</v>
      </c>
      <c r="I517" s="408" t="s">
        <v>4353</v>
      </c>
      <c r="J517" s="408" t="s">
        <v>4353</v>
      </c>
    </row>
    <row r="518" spans="1:10" ht="12">
      <c r="A518" s="708" t="s">
        <v>22631</v>
      </c>
      <c r="B518" s="639"/>
      <c r="C518" s="640"/>
      <c r="D518" s="641"/>
      <c r="E518" s="642"/>
      <c r="F518" s="407" t="s">
        <v>4353</v>
      </c>
      <c r="G518" s="408" t="s">
        <v>4353</v>
      </c>
      <c r="H518" s="408" t="s">
        <v>4353</v>
      </c>
      <c r="I518" s="408" t="s">
        <v>4353</v>
      </c>
      <c r="J518" s="408" t="s">
        <v>4353</v>
      </c>
    </row>
    <row r="519" spans="1:10" ht="24">
      <c r="A519" s="708">
        <v>83626</v>
      </c>
      <c r="B519" s="639" t="s">
        <v>22633</v>
      </c>
      <c r="C519" s="640" t="s">
        <v>121</v>
      </c>
      <c r="D519" s="641" t="s">
        <v>18987</v>
      </c>
      <c r="E519" s="642">
        <v>112.71</v>
      </c>
      <c r="F519" s="407" t="s">
        <v>4353</v>
      </c>
      <c r="G519" s="408" t="s">
        <v>4353</v>
      </c>
    </row>
    <row r="520" spans="1:10" ht="12">
      <c r="A520" s="708" t="s">
        <v>22417</v>
      </c>
      <c r="B520" s="639" t="s">
        <v>22418</v>
      </c>
      <c r="C520" s="640"/>
      <c r="D520" s="641"/>
      <c r="E520" s="642"/>
      <c r="F520" s="407" t="s">
        <v>4353</v>
      </c>
      <c r="G520" s="408" t="s">
        <v>4353</v>
      </c>
    </row>
    <row r="521" spans="1:10" ht="12">
      <c r="A521" s="708" t="s">
        <v>22419</v>
      </c>
      <c r="B521" s="639" t="e">
        <v>#NAME?</v>
      </c>
      <c r="C521" s="640"/>
      <c r="D521" s="641" t="s">
        <v>22420</v>
      </c>
      <c r="E521" s="642" t="s">
        <v>22421</v>
      </c>
      <c r="F521" s="407" t="s">
        <v>4353</v>
      </c>
      <c r="G521" s="408" t="s">
        <v>4353</v>
      </c>
    </row>
    <row r="522" spans="1:10" ht="12">
      <c r="A522" s="708"/>
      <c r="B522" s="639"/>
      <c r="C522" s="640"/>
      <c r="D522" s="641" t="s">
        <v>22422</v>
      </c>
      <c r="E522" s="642" t="s">
        <v>22423</v>
      </c>
      <c r="F522" s="407" t="s">
        <v>4353</v>
      </c>
      <c r="G522" s="408" t="s">
        <v>4353</v>
      </c>
      <c r="H522" s="408" t="s">
        <v>4353</v>
      </c>
      <c r="I522" s="408" t="s">
        <v>4353</v>
      </c>
      <c r="J522" s="408" t="s">
        <v>4353</v>
      </c>
    </row>
    <row r="523" spans="1:10" ht="12">
      <c r="A523" s="708" t="s">
        <v>22424</v>
      </c>
      <c r="B523" s="639" t="s">
        <v>22425</v>
      </c>
      <c r="C523" s="640"/>
      <c r="D523" s="641"/>
      <c r="E523" s="642"/>
      <c r="F523" s="407" t="s">
        <v>4353</v>
      </c>
      <c r="G523" s="408" t="s">
        <v>4353</v>
      </c>
      <c r="H523" s="408" t="s">
        <v>4353</v>
      </c>
      <c r="I523" s="408" t="s">
        <v>4353</v>
      </c>
      <c r="J523" s="408" t="s">
        <v>4353</v>
      </c>
    </row>
    <row r="524" spans="1:10" ht="24">
      <c r="A524" s="708" t="s">
        <v>22426</v>
      </c>
      <c r="B524" s="639" t="s">
        <v>22427</v>
      </c>
      <c r="C524" s="640" t="s">
        <v>22428</v>
      </c>
      <c r="D524" s="641"/>
      <c r="E524" s="642"/>
      <c r="F524" s="407" t="s">
        <v>4353</v>
      </c>
      <c r="G524" s="408" t="s">
        <v>4353</v>
      </c>
      <c r="H524" s="408" t="s">
        <v>4353</v>
      </c>
      <c r="I524" s="408" t="s">
        <v>4353</v>
      </c>
      <c r="J524" s="408" t="s">
        <v>4353</v>
      </c>
    </row>
    <row r="525" spans="1:10" ht="12">
      <c r="A525" s="708" t="s">
        <v>22429</v>
      </c>
      <c r="B525" s="639" t="s">
        <v>22430</v>
      </c>
      <c r="C525" s="640"/>
      <c r="D525" s="641" t="s">
        <v>22422</v>
      </c>
      <c r="E525" s="642" t="s">
        <v>22431</v>
      </c>
      <c r="F525" s="407" t="s">
        <v>4353</v>
      </c>
      <c r="G525" s="408" t="s">
        <v>4353</v>
      </c>
      <c r="H525" s="408" t="s">
        <v>4353</v>
      </c>
      <c r="I525" s="408" t="s">
        <v>4353</v>
      </c>
      <c r="J525" s="408" t="s">
        <v>4353</v>
      </c>
    </row>
    <row r="526" spans="1:10" ht="24">
      <c r="A526" s="708" t="s">
        <v>91</v>
      </c>
      <c r="B526" s="639" t="s">
        <v>22432</v>
      </c>
      <c r="C526" s="640" t="s">
        <v>22433</v>
      </c>
      <c r="D526" s="641" t="s">
        <v>22434</v>
      </c>
      <c r="E526" s="642" t="s">
        <v>22435</v>
      </c>
      <c r="F526" s="407" t="s">
        <v>4353</v>
      </c>
      <c r="G526" s="408" t="s">
        <v>4353</v>
      </c>
      <c r="H526" s="408" t="s">
        <v>4353</v>
      </c>
      <c r="I526" s="408" t="s">
        <v>4353</v>
      </c>
    </row>
    <row r="527" spans="1:10" ht="12">
      <c r="A527" s="708" t="s">
        <v>22436</v>
      </c>
      <c r="B527" s="639" t="s">
        <v>22437</v>
      </c>
      <c r="C527" s="640"/>
      <c r="D527" s="641"/>
      <c r="E527" s="642"/>
      <c r="F527" s="407" t="s">
        <v>4353</v>
      </c>
      <c r="G527" s="408" t="s">
        <v>4353</v>
      </c>
      <c r="H527" s="408" t="s">
        <v>4353</v>
      </c>
      <c r="I527" s="408" t="s">
        <v>4353</v>
      </c>
    </row>
    <row r="528" spans="1:10" ht="12">
      <c r="A528" s="708" t="s">
        <v>22631</v>
      </c>
      <c r="B528" s="639"/>
      <c r="C528" s="640"/>
      <c r="D528" s="641"/>
      <c r="E528" s="642"/>
      <c r="F528" s="407" t="s">
        <v>4353</v>
      </c>
      <c r="G528" s="408" t="s">
        <v>4353</v>
      </c>
      <c r="H528" s="408" t="s">
        <v>4353</v>
      </c>
      <c r="I528" s="408" t="s">
        <v>4353</v>
      </c>
    </row>
    <row r="529" spans="1:11" ht="24">
      <c r="A529" s="708">
        <v>83627</v>
      </c>
      <c r="B529" s="639" t="s">
        <v>22634</v>
      </c>
      <c r="C529" s="640" t="s">
        <v>108</v>
      </c>
      <c r="D529" s="641" t="s">
        <v>18987</v>
      </c>
      <c r="E529" s="642">
        <v>384.02</v>
      </c>
      <c r="F529" s="407" t="s">
        <v>4353</v>
      </c>
      <c r="G529" s="408" t="s">
        <v>4353</v>
      </c>
      <c r="H529" s="408" t="s">
        <v>4353</v>
      </c>
      <c r="I529" s="408" t="s">
        <v>4353</v>
      </c>
    </row>
    <row r="530" spans="1:11" ht="12">
      <c r="A530" s="708" t="s">
        <v>22635</v>
      </c>
      <c r="B530" s="639" t="s">
        <v>22636</v>
      </c>
      <c r="C530" s="640"/>
      <c r="D530" s="641"/>
      <c r="E530" s="642"/>
      <c r="F530" s="407" t="s">
        <v>4353</v>
      </c>
      <c r="G530" s="408" t="s">
        <v>4353</v>
      </c>
      <c r="H530" s="408" t="s">
        <v>4353</v>
      </c>
      <c r="I530" s="408" t="s">
        <v>4353</v>
      </c>
      <c r="J530" s="408" t="s">
        <v>4353</v>
      </c>
      <c r="K530" s="408" t="s">
        <v>4353</v>
      </c>
    </row>
    <row r="531" spans="1:11" ht="12">
      <c r="A531" s="708" t="s">
        <v>22637</v>
      </c>
      <c r="B531" s="639" t="s">
        <v>22638</v>
      </c>
      <c r="C531" s="640"/>
      <c r="D531" s="641"/>
      <c r="E531" s="642"/>
      <c r="F531" s="407" t="s">
        <v>4353</v>
      </c>
      <c r="G531" s="408" t="s">
        <v>4353</v>
      </c>
      <c r="H531" s="408" t="s">
        <v>4353</v>
      </c>
      <c r="I531" s="408" t="s">
        <v>4353</v>
      </c>
      <c r="J531" s="408" t="s">
        <v>4353</v>
      </c>
      <c r="K531" s="408" t="s">
        <v>4353</v>
      </c>
    </row>
    <row r="532" spans="1:11" ht="24">
      <c r="A532" s="708">
        <v>83724</v>
      </c>
      <c r="B532" s="639" t="s">
        <v>22639</v>
      </c>
      <c r="C532" s="640" t="s">
        <v>118</v>
      </c>
      <c r="D532" s="641" t="s">
        <v>18987</v>
      </c>
      <c r="E532" s="642">
        <v>1.28</v>
      </c>
      <c r="F532" s="407" t="s">
        <v>4353</v>
      </c>
      <c r="G532" s="408" t="s">
        <v>4353</v>
      </c>
      <c r="H532" s="408" t="s">
        <v>4353</v>
      </c>
      <c r="I532" s="408" t="s">
        <v>4353</v>
      </c>
      <c r="J532" s="408" t="s">
        <v>4353</v>
      </c>
      <c r="K532" s="408" t="s">
        <v>4353</v>
      </c>
    </row>
    <row r="533" spans="1:11" ht="12">
      <c r="A533" s="708" t="s">
        <v>22640</v>
      </c>
      <c r="B533" s="639" t="s">
        <v>22641</v>
      </c>
      <c r="C533" s="640"/>
      <c r="D533" s="641"/>
      <c r="E533" s="642"/>
      <c r="F533" s="407" t="s">
        <v>4353</v>
      </c>
      <c r="G533" s="408" t="s">
        <v>4353</v>
      </c>
      <c r="H533" s="408" t="s">
        <v>4353</v>
      </c>
      <c r="I533" s="408" t="s">
        <v>4353</v>
      </c>
      <c r="J533" s="408" t="s">
        <v>4353</v>
      </c>
      <c r="K533" s="408" t="s">
        <v>4353</v>
      </c>
    </row>
    <row r="534" spans="1:11" ht="12">
      <c r="A534" s="708" t="s">
        <v>22642</v>
      </c>
      <c r="B534" s="639"/>
      <c r="C534" s="640"/>
      <c r="D534" s="641"/>
      <c r="E534" s="642"/>
      <c r="F534" s="407" t="s">
        <v>4353</v>
      </c>
      <c r="G534" s="408" t="s">
        <v>4353</v>
      </c>
      <c r="H534" s="408" t="s">
        <v>4353</v>
      </c>
      <c r="I534" s="408" t="s">
        <v>4353</v>
      </c>
      <c r="J534" s="408" t="s">
        <v>4353</v>
      </c>
      <c r="K534" s="408" t="s">
        <v>4353</v>
      </c>
    </row>
    <row r="535" spans="1:11" ht="24">
      <c r="A535" s="708">
        <v>83725</v>
      </c>
      <c r="B535" s="639" t="s">
        <v>22639</v>
      </c>
      <c r="C535" s="640" t="s">
        <v>118</v>
      </c>
      <c r="D535" s="641" t="s">
        <v>18987</v>
      </c>
      <c r="E535" s="642">
        <v>0.81</v>
      </c>
      <c r="F535" s="407" t="s">
        <v>4353</v>
      </c>
      <c r="G535" s="408" t="s">
        <v>4353</v>
      </c>
      <c r="H535" s="408" t="s">
        <v>4353</v>
      </c>
      <c r="I535" s="408" t="s">
        <v>4353</v>
      </c>
    </row>
    <row r="536" spans="1:11" ht="12">
      <c r="A536" s="708" t="s">
        <v>22640</v>
      </c>
      <c r="B536" s="639" t="s">
        <v>22643</v>
      </c>
      <c r="C536" s="640"/>
      <c r="D536" s="641"/>
      <c r="E536" s="642"/>
      <c r="F536" s="407" t="s">
        <v>4353</v>
      </c>
      <c r="G536" s="408" t="s">
        <v>4353</v>
      </c>
      <c r="H536" s="408" t="s">
        <v>4353</v>
      </c>
      <c r="I536" s="408" t="s">
        <v>4353</v>
      </c>
    </row>
    <row r="537" spans="1:11" ht="12">
      <c r="A537" s="708" t="s">
        <v>22644</v>
      </c>
      <c r="B537" s="639"/>
      <c r="C537" s="640"/>
      <c r="D537" s="641"/>
      <c r="E537" s="642"/>
      <c r="F537" s="407" t="s">
        <v>4353</v>
      </c>
      <c r="G537" s="408" t="s">
        <v>4353</v>
      </c>
      <c r="H537" s="408" t="s">
        <v>4353</v>
      </c>
      <c r="I537" s="408" t="s">
        <v>4353</v>
      </c>
    </row>
    <row r="538" spans="1:11" ht="24">
      <c r="A538" s="708">
        <v>83726</v>
      </c>
      <c r="B538" s="639" t="s">
        <v>22639</v>
      </c>
      <c r="C538" s="640" t="s">
        <v>118</v>
      </c>
      <c r="D538" s="641" t="s">
        <v>18987</v>
      </c>
      <c r="E538" s="642">
        <v>0.6</v>
      </c>
      <c r="F538" s="407" t="s">
        <v>4353</v>
      </c>
      <c r="G538" s="408" t="s">
        <v>4353</v>
      </c>
      <c r="H538" s="408" t="s">
        <v>4353</v>
      </c>
      <c r="I538" s="408" t="s">
        <v>4353</v>
      </c>
    </row>
    <row r="539" spans="1:11" ht="12">
      <c r="A539" s="708" t="s">
        <v>22640</v>
      </c>
      <c r="B539" s="639" t="s">
        <v>22645</v>
      </c>
      <c r="C539" s="640"/>
      <c r="D539" s="641"/>
      <c r="E539" s="642"/>
      <c r="F539" s="407" t="s">
        <v>4353</v>
      </c>
      <c r="G539" s="408" t="s">
        <v>4353</v>
      </c>
      <c r="H539" s="408" t="s">
        <v>4353</v>
      </c>
    </row>
    <row r="540" spans="1:11" ht="12">
      <c r="A540" s="708" t="s">
        <v>22646</v>
      </c>
      <c r="B540" s="639"/>
      <c r="C540" s="640"/>
      <c r="D540" s="641"/>
      <c r="E540" s="642"/>
      <c r="F540" s="407" t="s">
        <v>4353</v>
      </c>
      <c r="G540" s="408" t="s">
        <v>4353</v>
      </c>
      <c r="H540" s="408" t="s">
        <v>4353</v>
      </c>
      <c r="I540" s="408" t="s">
        <v>4353</v>
      </c>
      <c r="J540" s="408" t="s">
        <v>4353</v>
      </c>
    </row>
    <row r="541" spans="1:11" ht="12">
      <c r="A541" s="708">
        <v>230</v>
      </c>
      <c r="B541" s="639" t="s">
        <v>22647</v>
      </c>
      <c r="C541" s="640"/>
      <c r="D541" s="641"/>
      <c r="E541" s="642"/>
      <c r="F541" s="407" t="s">
        <v>4353</v>
      </c>
      <c r="G541" s="408" t="s">
        <v>4353</v>
      </c>
      <c r="H541" s="408" t="s">
        <v>4353</v>
      </c>
    </row>
    <row r="542" spans="1:11" ht="24">
      <c r="A542" s="708">
        <v>74215</v>
      </c>
      <c r="B542" s="639" t="s">
        <v>22648</v>
      </c>
      <c r="C542" s="640"/>
      <c r="D542" s="641"/>
      <c r="E542" s="642"/>
      <c r="F542" s="407" t="s">
        <v>4353</v>
      </c>
      <c r="G542" s="408" t="s">
        <v>4353</v>
      </c>
      <c r="H542" s="408" t="s">
        <v>4353</v>
      </c>
    </row>
    <row r="543" spans="1:11" ht="12">
      <c r="A543" s="708" t="s">
        <v>22445</v>
      </c>
      <c r="B543" s="639" t="s">
        <v>22446</v>
      </c>
      <c r="C543" s="640"/>
      <c r="D543" s="641"/>
      <c r="E543" s="642"/>
      <c r="F543" s="407" t="s">
        <v>4353</v>
      </c>
      <c r="G543" s="408" t="s">
        <v>4353</v>
      </c>
      <c r="H543" s="408" t="s">
        <v>4353</v>
      </c>
      <c r="I543" s="408" t="s">
        <v>4353</v>
      </c>
      <c r="J543" s="408" t="s">
        <v>4353</v>
      </c>
    </row>
    <row r="544" spans="1:11" ht="12">
      <c r="A544" s="708" t="s">
        <v>22447</v>
      </c>
      <c r="B544" s="639" t="s">
        <v>22649</v>
      </c>
      <c r="C544" s="640"/>
      <c r="D544" s="641"/>
      <c r="E544" s="642"/>
      <c r="F544" s="407" t="s">
        <v>4353</v>
      </c>
      <c r="G544" s="408" t="s">
        <v>4353</v>
      </c>
      <c r="H544" s="408" t="s">
        <v>4353</v>
      </c>
      <c r="I544" s="408" t="s">
        <v>4353</v>
      </c>
      <c r="J544" s="408" t="s">
        <v>4353</v>
      </c>
    </row>
    <row r="545" spans="1:12" ht="12">
      <c r="A545" s="708" t="s">
        <v>22449</v>
      </c>
      <c r="B545" s="639" t="s">
        <v>22650</v>
      </c>
      <c r="C545" s="640"/>
      <c r="D545" s="641"/>
      <c r="E545" s="642"/>
      <c r="F545" s="407" t="s">
        <v>4353</v>
      </c>
      <c r="G545" s="408" t="s">
        <v>4353</v>
      </c>
      <c r="H545" s="408" t="s">
        <v>4353</v>
      </c>
    </row>
    <row r="546" spans="1:12" ht="12">
      <c r="A546" s="708" t="e">
        <v>#NAME?</v>
      </c>
      <c r="B546" s="639" t="s">
        <v>22651</v>
      </c>
      <c r="C546" s="640"/>
      <c r="D546" s="641"/>
      <c r="E546" s="642"/>
      <c r="F546" s="407" t="s">
        <v>4353</v>
      </c>
      <c r="G546" s="408" t="s">
        <v>4353</v>
      </c>
      <c r="H546" s="408" t="s">
        <v>4353</v>
      </c>
    </row>
    <row r="547" spans="1:12" ht="12">
      <c r="A547" s="708" t="s">
        <v>22652</v>
      </c>
      <c r="B547" s="639" t="s">
        <v>22653</v>
      </c>
      <c r="C547" s="640"/>
      <c r="D547" s="641"/>
      <c r="E547" s="642"/>
      <c r="F547" s="407" t="s">
        <v>4353</v>
      </c>
      <c r="G547" s="408" t="s">
        <v>4353</v>
      </c>
      <c r="H547" s="408" t="s">
        <v>4353</v>
      </c>
    </row>
    <row r="548" spans="1:12" ht="12">
      <c r="A548" s="708" t="e">
        <v>#NAME?</v>
      </c>
      <c r="B548" s="639" t="s">
        <v>22654</v>
      </c>
      <c r="C548" s="640"/>
      <c r="D548" s="641"/>
      <c r="E548" s="642"/>
      <c r="F548" s="407" t="s">
        <v>4353</v>
      </c>
      <c r="G548" s="408" t="s">
        <v>4353</v>
      </c>
      <c r="H548" s="408" t="s">
        <v>4353</v>
      </c>
      <c r="I548" s="408" t="s">
        <v>4353</v>
      </c>
      <c r="J548" s="408" t="s">
        <v>4353</v>
      </c>
      <c r="K548" s="408" t="s">
        <v>4353</v>
      </c>
      <c r="L548" s="408" t="s">
        <v>4353</v>
      </c>
    </row>
    <row r="549" spans="1:12" ht="24">
      <c r="A549" s="708" t="s">
        <v>4393</v>
      </c>
      <c r="B549" s="639" t="s">
        <v>22655</v>
      </c>
      <c r="C549" s="640" t="s">
        <v>121</v>
      </c>
      <c r="D549" s="641" t="s">
        <v>18987</v>
      </c>
      <c r="E549" s="642">
        <v>154.63</v>
      </c>
      <c r="F549" s="407" t="s">
        <v>4353</v>
      </c>
      <c r="G549" s="408" t="s">
        <v>4353</v>
      </c>
      <c r="H549" s="408" t="s">
        <v>4353</v>
      </c>
      <c r="I549" s="408" t="s">
        <v>4353</v>
      </c>
      <c r="J549" s="408" t="s">
        <v>4353</v>
      </c>
      <c r="K549" s="408" t="s">
        <v>4353</v>
      </c>
    </row>
    <row r="550" spans="1:12" ht="12">
      <c r="A550" s="708" t="s">
        <v>22656</v>
      </c>
      <c r="B550" s="639" t="s">
        <v>22657</v>
      </c>
      <c r="C550" s="640"/>
      <c r="D550" s="641"/>
      <c r="E550" s="642"/>
      <c r="F550" s="407" t="s">
        <v>4353</v>
      </c>
      <c r="G550" s="408" t="s">
        <v>4353</v>
      </c>
    </row>
    <row r="551" spans="1:12" ht="12">
      <c r="A551" s="708" t="s">
        <v>22658</v>
      </c>
      <c r="B551" s="639" t="s">
        <v>22659</v>
      </c>
      <c r="C551" s="640"/>
      <c r="D551" s="641"/>
      <c r="E551" s="642"/>
      <c r="F551" s="407" t="s">
        <v>4353</v>
      </c>
      <c r="G551" s="408" t="s">
        <v>4353</v>
      </c>
    </row>
    <row r="552" spans="1:12" ht="12">
      <c r="A552" s="708" t="s">
        <v>22660</v>
      </c>
      <c r="B552" s="639" t="s">
        <v>22661</v>
      </c>
      <c r="C552" s="640"/>
      <c r="D552" s="641"/>
      <c r="E552" s="642"/>
      <c r="F552" s="407" t="s">
        <v>4353</v>
      </c>
      <c r="G552" s="408" t="s">
        <v>4353</v>
      </c>
      <c r="H552" s="408" t="s">
        <v>4353</v>
      </c>
      <c r="I552" s="408" t="s">
        <v>4353</v>
      </c>
    </row>
    <row r="553" spans="1:12" ht="24">
      <c r="A553" s="708" t="s">
        <v>4394</v>
      </c>
      <c r="B553" s="639" t="s">
        <v>22655</v>
      </c>
      <c r="C553" s="640" t="s">
        <v>121</v>
      </c>
      <c r="D553" s="641" t="s">
        <v>18987</v>
      </c>
      <c r="E553" s="642">
        <v>90</v>
      </c>
      <c r="F553" s="407" t="s">
        <v>4353</v>
      </c>
      <c r="G553" s="408" t="s">
        <v>4353</v>
      </c>
      <c r="H553" s="408" t="s">
        <v>4353</v>
      </c>
      <c r="I553" s="408" t="s">
        <v>4353</v>
      </c>
      <c r="J553" s="408" t="s">
        <v>4353</v>
      </c>
    </row>
    <row r="554" spans="1:12" ht="12">
      <c r="A554" s="708" t="s">
        <v>22662</v>
      </c>
      <c r="B554" s="639" t="s">
        <v>22657</v>
      </c>
      <c r="C554" s="640"/>
      <c r="D554" s="641"/>
      <c r="E554" s="642"/>
      <c r="F554" s="407" t="s">
        <v>4353</v>
      </c>
      <c r="G554" s="408" t="s">
        <v>4353</v>
      </c>
      <c r="H554" s="408" t="s">
        <v>4353</v>
      </c>
    </row>
    <row r="555" spans="1:12" ht="12">
      <c r="A555" s="708" t="s">
        <v>22658</v>
      </c>
      <c r="B555" s="639" t="s">
        <v>22659</v>
      </c>
      <c r="C555" s="640"/>
      <c r="D555" s="641"/>
      <c r="E555" s="642"/>
      <c r="F555" s="407" t="s">
        <v>4353</v>
      </c>
      <c r="G555" s="408" t="s">
        <v>4353</v>
      </c>
      <c r="H555" s="408" t="s">
        <v>4353</v>
      </c>
      <c r="I555" s="408" t="s">
        <v>4353</v>
      </c>
    </row>
    <row r="556" spans="1:12" ht="12">
      <c r="A556" s="708" t="s">
        <v>22417</v>
      </c>
      <c r="B556" s="639" t="s">
        <v>22418</v>
      </c>
      <c r="C556" s="640"/>
      <c r="D556" s="641"/>
      <c r="E556" s="642"/>
      <c r="F556" s="407" t="s">
        <v>4353</v>
      </c>
      <c r="G556" s="408" t="s">
        <v>4353</v>
      </c>
      <c r="H556" s="408" t="s">
        <v>4353</v>
      </c>
      <c r="I556" s="408" t="s">
        <v>4353</v>
      </c>
      <c r="J556" s="408" t="s">
        <v>4353</v>
      </c>
    </row>
    <row r="557" spans="1:12" ht="12">
      <c r="A557" s="708" t="s">
        <v>22419</v>
      </c>
      <c r="B557" s="639" t="e">
        <v>#NAME?</v>
      </c>
      <c r="C557" s="640"/>
      <c r="D557" s="641" t="s">
        <v>22420</v>
      </c>
      <c r="E557" s="642" t="s">
        <v>22421</v>
      </c>
      <c r="F557" s="407" t="s">
        <v>4353</v>
      </c>
      <c r="G557" s="408" t="s">
        <v>4353</v>
      </c>
      <c r="H557" s="408" t="s">
        <v>4353</v>
      </c>
    </row>
    <row r="558" spans="1:12" ht="12">
      <c r="A558" s="708"/>
      <c r="B558" s="639"/>
      <c r="C558" s="640"/>
      <c r="D558" s="641" t="s">
        <v>22422</v>
      </c>
      <c r="E558" s="642" t="s">
        <v>22423</v>
      </c>
      <c r="F558" s="407" t="s">
        <v>4353</v>
      </c>
      <c r="G558" s="408" t="s">
        <v>4353</v>
      </c>
    </row>
    <row r="559" spans="1:12" ht="12">
      <c r="A559" s="708" t="s">
        <v>22424</v>
      </c>
      <c r="B559" s="639" t="s">
        <v>22425</v>
      </c>
      <c r="C559" s="640"/>
      <c r="D559" s="641"/>
      <c r="E559" s="642"/>
      <c r="F559" s="407" t="s">
        <v>4353</v>
      </c>
      <c r="G559" s="408" t="s">
        <v>4353</v>
      </c>
      <c r="H559" s="408" t="s">
        <v>4353</v>
      </c>
    </row>
    <row r="560" spans="1:12" ht="24">
      <c r="A560" s="708" t="s">
        <v>22426</v>
      </c>
      <c r="B560" s="639" t="s">
        <v>22427</v>
      </c>
      <c r="C560" s="640" t="s">
        <v>22428</v>
      </c>
      <c r="D560" s="641"/>
      <c r="E560" s="642"/>
      <c r="F560" s="407" t="s">
        <v>4353</v>
      </c>
      <c r="G560" s="408" t="s">
        <v>4353</v>
      </c>
      <c r="H560" s="408" t="s">
        <v>4353</v>
      </c>
      <c r="I560" s="408" t="s">
        <v>4353</v>
      </c>
    </row>
    <row r="561" spans="1:12" ht="12">
      <c r="A561" s="708" t="s">
        <v>22429</v>
      </c>
      <c r="B561" s="639" t="s">
        <v>22430</v>
      </c>
      <c r="C561" s="640"/>
      <c r="D561" s="641" t="s">
        <v>22422</v>
      </c>
      <c r="E561" s="642" t="s">
        <v>22431</v>
      </c>
      <c r="F561" s="407" t="s">
        <v>4353</v>
      </c>
      <c r="G561" s="408" t="s">
        <v>4353</v>
      </c>
      <c r="H561" s="408" t="s">
        <v>4353</v>
      </c>
      <c r="I561" s="408" t="s">
        <v>4353</v>
      </c>
      <c r="J561" s="408" t="s">
        <v>4353</v>
      </c>
      <c r="K561" s="408" t="s">
        <v>4353</v>
      </c>
    </row>
    <row r="562" spans="1:12" ht="24">
      <c r="A562" s="708" t="s">
        <v>91</v>
      </c>
      <c r="B562" s="639" t="s">
        <v>22432</v>
      </c>
      <c r="C562" s="640" t="s">
        <v>22433</v>
      </c>
      <c r="D562" s="641" t="s">
        <v>22434</v>
      </c>
      <c r="E562" s="642" t="s">
        <v>22435</v>
      </c>
      <c r="F562" s="407" t="s">
        <v>4353</v>
      </c>
      <c r="G562" s="408" t="s">
        <v>4353</v>
      </c>
      <c r="H562" s="408" t="s">
        <v>4353</v>
      </c>
      <c r="I562" s="408" t="s">
        <v>4353</v>
      </c>
    </row>
    <row r="563" spans="1:12" ht="12">
      <c r="A563" s="708" t="s">
        <v>22436</v>
      </c>
      <c r="B563" s="639" t="s">
        <v>22437</v>
      </c>
      <c r="C563" s="640"/>
      <c r="D563" s="641"/>
      <c r="E563" s="642"/>
      <c r="F563" s="407" t="s">
        <v>4353</v>
      </c>
      <c r="G563" s="408" t="s">
        <v>4353</v>
      </c>
      <c r="H563" s="408" t="s">
        <v>4353</v>
      </c>
      <c r="I563" s="408" t="s">
        <v>4353</v>
      </c>
    </row>
    <row r="564" spans="1:12" ht="12">
      <c r="A564" s="708" t="s">
        <v>22660</v>
      </c>
      <c r="B564" s="639" t="s">
        <v>22661</v>
      </c>
      <c r="C564" s="640"/>
      <c r="D564" s="641"/>
      <c r="E564" s="642"/>
      <c r="F564" s="407" t="s">
        <v>4353</v>
      </c>
      <c r="G564" s="408" t="s">
        <v>4353</v>
      </c>
      <c r="H564" s="408" t="s">
        <v>4353</v>
      </c>
      <c r="I564" s="408" t="s">
        <v>4353</v>
      </c>
    </row>
    <row r="565" spans="1:12" ht="24">
      <c r="A565" s="708" t="s">
        <v>4395</v>
      </c>
      <c r="B565" s="639" t="s">
        <v>22655</v>
      </c>
      <c r="C565" s="640" t="s">
        <v>121</v>
      </c>
      <c r="D565" s="641" t="s">
        <v>18987</v>
      </c>
      <c r="E565" s="642">
        <v>50.98</v>
      </c>
      <c r="F565" s="407" t="s">
        <v>4353</v>
      </c>
      <c r="G565" s="408" t="s">
        <v>4353</v>
      </c>
      <c r="H565" s="408" t="s">
        <v>4353</v>
      </c>
      <c r="I565" s="408" t="s">
        <v>4353</v>
      </c>
    </row>
    <row r="566" spans="1:12" ht="12">
      <c r="A566" s="708" t="s">
        <v>22663</v>
      </c>
      <c r="B566" s="639" t="s">
        <v>22657</v>
      </c>
      <c r="C566" s="640"/>
      <c r="D566" s="641"/>
      <c r="E566" s="642"/>
      <c r="F566" s="407" t="s">
        <v>4353</v>
      </c>
      <c r="G566" s="408" t="s">
        <v>4353</v>
      </c>
      <c r="H566" s="408" t="s">
        <v>4353</v>
      </c>
    </row>
    <row r="567" spans="1:12" ht="12">
      <c r="A567" s="708" t="s">
        <v>22658</v>
      </c>
      <c r="B567" s="639" t="s">
        <v>22659</v>
      </c>
      <c r="C567" s="640"/>
      <c r="D567" s="641"/>
      <c r="E567" s="642"/>
      <c r="F567" s="407" t="s">
        <v>4353</v>
      </c>
      <c r="G567" s="408" t="s">
        <v>4353</v>
      </c>
      <c r="H567" s="408" t="s">
        <v>4353</v>
      </c>
    </row>
    <row r="568" spans="1:12" ht="12">
      <c r="A568" s="708" t="s">
        <v>22660</v>
      </c>
      <c r="B568" s="639" t="s">
        <v>22661</v>
      </c>
      <c r="C568" s="640"/>
      <c r="D568" s="641"/>
      <c r="E568" s="642"/>
      <c r="F568" s="407" t="s">
        <v>4353</v>
      </c>
      <c r="G568" s="408" t="s">
        <v>4353</v>
      </c>
      <c r="H568" s="408" t="s">
        <v>4353</v>
      </c>
      <c r="I568" s="408" t="s">
        <v>4353</v>
      </c>
    </row>
    <row r="569" spans="1:12" ht="12">
      <c r="A569" s="708">
        <v>253</v>
      </c>
      <c r="B569" s="639" t="s">
        <v>22664</v>
      </c>
      <c r="C569" s="640"/>
      <c r="D569" s="641"/>
      <c r="E569" s="642"/>
      <c r="F569" s="407" t="s">
        <v>4353</v>
      </c>
      <c r="G569" s="408" t="s">
        <v>4353</v>
      </c>
      <c r="H569" s="408" t="s">
        <v>4353</v>
      </c>
      <c r="I569" s="408" t="s">
        <v>4353</v>
      </c>
    </row>
    <row r="570" spans="1:12" ht="12">
      <c r="A570" s="708">
        <v>83520</v>
      </c>
      <c r="B570" s="639" t="s">
        <v>4396</v>
      </c>
      <c r="C570" s="640" t="s">
        <v>108</v>
      </c>
      <c r="D570" s="641" t="s">
        <v>18987</v>
      </c>
      <c r="E570" s="642">
        <v>199.11</v>
      </c>
      <c r="F570" s="407" t="s">
        <v>4353</v>
      </c>
      <c r="G570" s="408" t="s">
        <v>4353</v>
      </c>
      <c r="H570" s="408" t="s">
        <v>4353</v>
      </c>
    </row>
    <row r="571" spans="1:12" ht="24">
      <c r="A571" s="708">
        <v>83531</v>
      </c>
      <c r="B571" s="639" t="s">
        <v>22665</v>
      </c>
      <c r="C571" s="640" t="s">
        <v>108</v>
      </c>
      <c r="D571" s="641" t="s">
        <v>18987</v>
      </c>
      <c r="E571" s="642">
        <v>302.97000000000003</v>
      </c>
      <c r="F571" s="407" t="s">
        <v>4353</v>
      </c>
      <c r="G571" s="408" t="s">
        <v>4353</v>
      </c>
      <c r="H571" s="408" t="s">
        <v>4353</v>
      </c>
      <c r="I571" s="408" t="s">
        <v>4353</v>
      </c>
      <c r="J571" s="408" t="s">
        <v>4353</v>
      </c>
      <c r="K571" s="408" t="s">
        <v>4353</v>
      </c>
      <c r="L571" s="408" t="s">
        <v>4353</v>
      </c>
    </row>
    <row r="572" spans="1:12" ht="12">
      <c r="A572" s="708" t="s">
        <v>22666</v>
      </c>
      <c r="B572" s="639"/>
      <c r="C572" s="640"/>
      <c r="D572" s="641"/>
      <c r="E572" s="642"/>
      <c r="F572" s="407" t="s">
        <v>4353</v>
      </c>
      <c r="G572" s="408" t="s">
        <v>4353</v>
      </c>
      <c r="H572" s="408" t="s">
        <v>4353</v>
      </c>
      <c r="I572" s="408" t="s">
        <v>4353</v>
      </c>
    </row>
    <row r="573" spans="1:12" ht="24">
      <c r="A573" s="708">
        <v>83535</v>
      </c>
      <c r="B573" s="639" t="s">
        <v>22667</v>
      </c>
      <c r="C573" s="640" t="s">
        <v>108</v>
      </c>
      <c r="D573" s="641" t="s">
        <v>18987</v>
      </c>
      <c r="E573" s="642">
        <v>249.27</v>
      </c>
      <c r="F573" s="407" t="s">
        <v>4353</v>
      </c>
      <c r="G573" s="408" t="s">
        <v>4353</v>
      </c>
      <c r="H573" s="408" t="s">
        <v>4353</v>
      </c>
      <c r="I573" s="408" t="s">
        <v>4353</v>
      </c>
      <c r="J573" s="408" t="s">
        <v>4353</v>
      </c>
    </row>
    <row r="574" spans="1:12" ht="12">
      <c r="A574" s="708" t="s">
        <v>22668</v>
      </c>
      <c r="B574" s="639"/>
      <c r="C574" s="640"/>
      <c r="D574" s="641"/>
      <c r="E574" s="642"/>
      <c r="F574" s="407" t="s">
        <v>4353</v>
      </c>
      <c r="G574" s="408" t="s">
        <v>4353</v>
      </c>
      <c r="H574" s="408" t="s">
        <v>4353</v>
      </c>
      <c r="I574" s="408" t="s">
        <v>4353</v>
      </c>
      <c r="J574" s="408" t="s">
        <v>4353</v>
      </c>
    </row>
    <row r="575" spans="1:12" ht="12">
      <c r="A575" s="708">
        <v>254</v>
      </c>
      <c r="B575" s="639" t="s">
        <v>22669</v>
      </c>
      <c r="C575" s="640"/>
      <c r="D575" s="641"/>
      <c r="E575" s="642"/>
      <c r="F575" s="407" t="s">
        <v>4353</v>
      </c>
      <c r="G575" s="408" t="s">
        <v>4353</v>
      </c>
      <c r="H575" s="408" t="s">
        <v>4353</v>
      </c>
      <c r="I575" s="408" t="s">
        <v>4353</v>
      </c>
      <c r="J575" s="408" t="s">
        <v>4353</v>
      </c>
    </row>
    <row r="576" spans="1:12" ht="12">
      <c r="A576" s="708">
        <v>73884</v>
      </c>
      <c r="B576" s="639" t="s">
        <v>22670</v>
      </c>
      <c r="C576" s="640"/>
      <c r="D576" s="641"/>
      <c r="E576" s="642"/>
      <c r="F576" s="407" t="s">
        <v>4353</v>
      </c>
      <c r="G576" s="408" t="s">
        <v>4353</v>
      </c>
      <c r="H576" s="408" t="s">
        <v>4353</v>
      </c>
      <c r="I576" s="408" t="s">
        <v>4353</v>
      </c>
      <c r="J576" s="408" t="s">
        <v>4353</v>
      </c>
    </row>
    <row r="577" spans="1:12" ht="12">
      <c r="A577" s="708" t="s">
        <v>4397</v>
      </c>
      <c r="B577" s="639" t="s">
        <v>4398</v>
      </c>
      <c r="C577" s="640" t="s">
        <v>108</v>
      </c>
      <c r="D577" s="641" t="s">
        <v>18987</v>
      </c>
      <c r="E577" s="642">
        <v>45.54</v>
      </c>
      <c r="F577" s="407" t="s">
        <v>4353</v>
      </c>
      <c r="G577" s="408" t="s">
        <v>4353</v>
      </c>
      <c r="H577" s="408" t="s">
        <v>4353</v>
      </c>
      <c r="I577" s="408" t="s">
        <v>4353</v>
      </c>
      <c r="J577" s="408" t="s">
        <v>4353</v>
      </c>
    </row>
    <row r="578" spans="1:12" ht="12">
      <c r="A578" s="708" t="s">
        <v>4399</v>
      </c>
      <c r="B578" s="639" t="s">
        <v>4400</v>
      </c>
      <c r="C578" s="640" t="s">
        <v>108</v>
      </c>
      <c r="D578" s="641" t="s">
        <v>18987</v>
      </c>
      <c r="E578" s="642">
        <v>68.97</v>
      </c>
      <c r="F578" s="407" t="s">
        <v>4353</v>
      </c>
      <c r="G578" s="408" t="s">
        <v>4353</v>
      </c>
      <c r="H578" s="408" t="s">
        <v>4353</v>
      </c>
      <c r="I578" s="408" t="s">
        <v>4353</v>
      </c>
      <c r="J578" s="408" t="s">
        <v>4353</v>
      </c>
      <c r="K578" s="408" t="s">
        <v>4353</v>
      </c>
      <c r="L578" s="408" t="s">
        <v>4353</v>
      </c>
    </row>
    <row r="579" spans="1:12" ht="12">
      <c r="A579" s="708" t="s">
        <v>4401</v>
      </c>
      <c r="B579" s="639" t="s">
        <v>4402</v>
      </c>
      <c r="C579" s="640" t="s">
        <v>108</v>
      </c>
      <c r="D579" s="641" t="s">
        <v>18987</v>
      </c>
      <c r="E579" s="642">
        <v>86.22</v>
      </c>
      <c r="F579" s="407" t="s">
        <v>4353</v>
      </c>
      <c r="G579" s="408" t="s">
        <v>4353</v>
      </c>
      <c r="H579" s="408" t="s">
        <v>4353</v>
      </c>
      <c r="I579" s="408" t="s">
        <v>4353</v>
      </c>
      <c r="J579" s="408" t="s">
        <v>4353</v>
      </c>
      <c r="K579" s="408" t="s">
        <v>4353</v>
      </c>
      <c r="L579" s="408" t="s">
        <v>4353</v>
      </c>
    </row>
    <row r="580" spans="1:12" ht="12">
      <c r="A580" s="708" t="s">
        <v>4403</v>
      </c>
      <c r="B580" s="639" t="s">
        <v>4404</v>
      </c>
      <c r="C580" s="640" t="s">
        <v>108</v>
      </c>
      <c r="D580" s="641" t="s">
        <v>18987</v>
      </c>
      <c r="E580" s="642">
        <v>358</v>
      </c>
      <c r="F580" s="407" t="s">
        <v>4353</v>
      </c>
      <c r="G580" s="408" t="s">
        <v>4353</v>
      </c>
      <c r="H580" s="408" t="s">
        <v>4353</v>
      </c>
      <c r="I580" s="408" t="s">
        <v>4353</v>
      </c>
      <c r="J580" s="408" t="s">
        <v>4353</v>
      </c>
      <c r="K580" s="408" t="s">
        <v>4353</v>
      </c>
      <c r="L580" s="408" t="s">
        <v>4353</v>
      </c>
    </row>
    <row r="581" spans="1:12" ht="12">
      <c r="A581" s="708" t="s">
        <v>4405</v>
      </c>
      <c r="B581" s="639" t="s">
        <v>4406</v>
      </c>
      <c r="C581" s="640" t="s">
        <v>108</v>
      </c>
      <c r="D581" s="641" t="s">
        <v>18987</v>
      </c>
      <c r="E581" s="642">
        <v>417.66</v>
      </c>
      <c r="F581" s="407" t="s">
        <v>4353</v>
      </c>
      <c r="G581" s="408" t="s">
        <v>4353</v>
      </c>
      <c r="H581" s="408" t="s">
        <v>4353</v>
      </c>
    </row>
    <row r="582" spans="1:12" ht="12">
      <c r="A582" s="708" t="s">
        <v>4407</v>
      </c>
      <c r="B582" s="639" t="s">
        <v>4408</v>
      </c>
      <c r="C582" s="640" t="s">
        <v>108</v>
      </c>
      <c r="D582" s="641" t="s">
        <v>18987</v>
      </c>
      <c r="E582" s="642">
        <v>507.16</v>
      </c>
      <c r="F582" s="407" t="s">
        <v>4353</v>
      </c>
      <c r="G582" s="408" t="s">
        <v>4353</v>
      </c>
      <c r="H582" s="408" t="s">
        <v>4353</v>
      </c>
      <c r="I582" s="408" t="s">
        <v>4353</v>
      </c>
      <c r="J582" s="408" t="s">
        <v>4353</v>
      </c>
    </row>
    <row r="583" spans="1:12" ht="12">
      <c r="A583" s="708" t="s">
        <v>4409</v>
      </c>
      <c r="B583" s="639" t="s">
        <v>4410</v>
      </c>
      <c r="C583" s="640" t="s">
        <v>108</v>
      </c>
      <c r="D583" s="641" t="s">
        <v>18987</v>
      </c>
      <c r="E583" s="642">
        <v>566.83000000000004</v>
      </c>
      <c r="F583" s="407" t="s">
        <v>4353</v>
      </c>
      <c r="G583" s="408" t="s">
        <v>4353</v>
      </c>
      <c r="H583" s="408" t="s">
        <v>4353</v>
      </c>
      <c r="I583" s="408" t="s">
        <v>4353</v>
      </c>
    </row>
    <row r="584" spans="1:12" ht="12">
      <c r="A584" s="708" t="s">
        <v>4411</v>
      </c>
      <c r="B584" s="639" t="s">
        <v>4412</v>
      </c>
      <c r="C584" s="640" t="s">
        <v>108</v>
      </c>
      <c r="D584" s="641" t="s">
        <v>18987</v>
      </c>
      <c r="E584" s="642">
        <v>596.66</v>
      </c>
      <c r="F584" s="407" t="s">
        <v>4353</v>
      </c>
      <c r="G584" s="408" t="s">
        <v>4353</v>
      </c>
      <c r="H584" s="408" t="s">
        <v>4353</v>
      </c>
      <c r="I584" s="408" t="s">
        <v>4353</v>
      </c>
    </row>
    <row r="585" spans="1:12" ht="12">
      <c r="A585" s="708" t="s">
        <v>4413</v>
      </c>
      <c r="B585" s="639" t="s">
        <v>4414</v>
      </c>
      <c r="C585" s="640" t="s">
        <v>108</v>
      </c>
      <c r="D585" s="641" t="s">
        <v>18987</v>
      </c>
      <c r="E585" s="642">
        <v>656.33</v>
      </c>
      <c r="F585" s="407" t="s">
        <v>4353</v>
      </c>
      <c r="G585" s="408" t="s">
        <v>4353</v>
      </c>
      <c r="H585" s="408" t="s">
        <v>4353</v>
      </c>
      <c r="I585" s="408" t="s">
        <v>4353</v>
      </c>
    </row>
    <row r="586" spans="1:12" ht="12">
      <c r="A586" s="708" t="s">
        <v>4415</v>
      </c>
      <c r="B586" s="639" t="s">
        <v>4416</v>
      </c>
      <c r="C586" s="640" t="s">
        <v>108</v>
      </c>
      <c r="D586" s="641" t="s">
        <v>18987</v>
      </c>
      <c r="E586" s="642">
        <v>686.16</v>
      </c>
      <c r="F586" s="407" t="s">
        <v>4353</v>
      </c>
      <c r="G586" s="408" t="s">
        <v>4353</v>
      </c>
      <c r="H586" s="408" t="s">
        <v>4353</v>
      </c>
      <c r="I586" s="408" t="s">
        <v>4353</v>
      </c>
    </row>
    <row r="587" spans="1:12" ht="12">
      <c r="A587" s="708" t="s">
        <v>4417</v>
      </c>
      <c r="B587" s="639" t="s">
        <v>4418</v>
      </c>
      <c r="C587" s="640" t="s">
        <v>108</v>
      </c>
      <c r="D587" s="641" t="s">
        <v>18987</v>
      </c>
      <c r="E587" s="642">
        <v>745.83</v>
      </c>
      <c r="F587" s="407" t="s">
        <v>4353</v>
      </c>
      <c r="G587" s="408" t="s">
        <v>4353</v>
      </c>
      <c r="H587" s="408" t="s">
        <v>4353</v>
      </c>
      <c r="I587" s="408" t="s">
        <v>4353</v>
      </c>
    </row>
    <row r="588" spans="1:12" ht="12">
      <c r="A588" s="708" t="s">
        <v>4419</v>
      </c>
      <c r="B588" s="639" t="s">
        <v>4420</v>
      </c>
      <c r="C588" s="640" t="s">
        <v>108</v>
      </c>
      <c r="D588" s="641" t="s">
        <v>18987</v>
      </c>
      <c r="E588" s="642">
        <v>805.5</v>
      </c>
      <c r="F588" s="407" t="s">
        <v>4353</v>
      </c>
      <c r="G588" s="408" t="s">
        <v>4353</v>
      </c>
      <c r="H588" s="408" t="s">
        <v>4353</v>
      </c>
      <c r="I588" s="408" t="s">
        <v>4353</v>
      </c>
    </row>
    <row r="589" spans="1:12" ht="12">
      <c r="A589" s="708" t="s">
        <v>4421</v>
      </c>
      <c r="B589" s="639" t="s">
        <v>4422</v>
      </c>
      <c r="C589" s="640" t="s">
        <v>108</v>
      </c>
      <c r="D589" s="641" t="s">
        <v>18987</v>
      </c>
      <c r="E589" s="642">
        <v>899.27</v>
      </c>
      <c r="F589" s="407" t="s">
        <v>4353</v>
      </c>
      <c r="G589" s="408" t="s">
        <v>4353</v>
      </c>
      <c r="H589" s="408" t="s">
        <v>4353</v>
      </c>
      <c r="I589" s="408" t="s">
        <v>4353</v>
      </c>
    </row>
    <row r="590" spans="1:12" ht="12">
      <c r="A590" s="708" t="s">
        <v>4423</v>
      </c>
      <c r="B590" s="639" t="s">
        <v>4424</v>
      </c>
      <c r="C590" s="640" t="s">
        <v>108</v>
      </c>
      <c r="D590" s="641" t="s">
        <v>18987</v>
      </c>
      <c r="E590" s="642">
        <v>899.27</v>
      </c>
      <c r="F590" s="407" t="s">
        <v>4353</v>
      </c>
      <c r="G590" s="408" t="s">
        <v>4353</v>
      </c>
      <c r="H590" s="408" t="s">
        <v>4353</v>
      </c>
      <c r="I590" s="408" t="s">
        <v>4353</v>
      </c>
    </row>
    <row r="591" spans="1:12" ht="12">
      <c r="A591" s="708" t="s">
        <v>4425</v>
      </c>
      <c r="B591" s="639" t="s">
        <v>4426</v>
      </c>
      <c r="C591" s="640" t="s">
        <v>108</v>
      </c>
      <c r="D591" s="641" t="s">
        <v>18987</v>
      </c>
      <c r="E591" s="642">
        <v>910.1</v>
      </c>
      <c r="F591" s="407" t="s">
        <v>4353</v>
      </c>
      <c r="G591" s="408" t="s">
        <v>4353</v>
      </c>
      <c r="H591" s="408" t="s">
        <v>4353</v>
      </c>
      <c r="I591" s="408" t="s">
        <v>4353</v>
      </c>
      <c r="J591" s="408" t="s">
        <v>4353</v>
      </c>
    </row>
    <row r="592" spans="1:12" ht="12">
      <c r="A592" s="708" t="s">
        <v>22417</v>
      </c>
      <c r="B592" s="639" t="s">
        <v>22418</v>
      </c>
      <c r="C592" s="640"/>
      <c r="D592" s="641"/>
      <c r="E592" s="642"/>
      <c r="F592" s="407" t="s">
        <v>4353</v>
      </c>
      <c r="G592" s="408" t="s">
        <v>4353</v>
      </c>
      <c r="H592" s="408" t="s">
        <v>4353</v>
      </c>
      <c r="I592" s="408" t="s">
        <v>4353</v>
      </c>
      <c r="J592" s="408" t="s">
        <v>4353</v>
      </c>
    </row>
    <row r="593" spans="1:14" ht="12">
      <c r="A593" s="708" t="s">
        <v>22419</v>
      </c>
      <c r="B593" s="639" t="e">
        <v>#NAME?</v>
      </c>
      <c r="C593" s="640"/>
      <c r="D593" s="641" t="s">
        <v>22420</v>
      </c>
      <c r="E593" s="642" t="s">
        <v>22421</v>
      </c>
      <c r="F593" s="407" t="s">
        <v>4353</v>
      </c>
      <c r="G593" s="408" t="s">
        <v>4353</v>
      </c>
      <c r="H593" s="408" t="s">
        <v>4353</v>
      </c>
      <c r="I593" s="408" t="s">
        <v>4353</v>
      </c>
      <c r="J593" s="408" t="s">
        <v>4353</v>
      </c>
    </row>
    <row r="594" spans="1:14" ht="12">
      <c r="A594" s="708"/>
      <c r="B594" s="639"/>
      <c r="C594" s="640"/>
      <c r="D594" s="641" t="s">
        <v>22422</v>
      </c>
      <c r="E594" s="642" t="s">
        <v>22423</v>
      </c>
      <c r="F594" s="407" t="s">
        <v>4353</v>
      </c>
      <c r="G594" s="408" t="s">
        <v>4353</v>
      </c>
      <c r="H594" s="408" t="s">
        <v>4353</v>
      </c>
      <c r="I594" s="408" t="s">
        <v>4353</v>
      </c>
      <c r="J594" s="408" t="s">
        <v>4353</v>
      </c>
    </row>
    <row r="595" spans="1:14" ht="12">
      <c r="A595" s="708" t="s">
        <v>22424</v>
      </c>
      <c r="B595" s="639" t="s">
        <v>22425</v>
      </c>
      <c r="C595" s="640"/>
      <c r="D595" s="641"/>
      <c r="E595" s="642"/>
      <c r="F595" s="407" t="s">
        <v>4353</v>
      </c>
      <c r="G595" s="408" t="s">
        <v>4353</v>
      </c>
      <c r="H595" s="408" t="s">
        <v>4353</v>
      </c>
      <c r="I595" s="408" t="s">
        <v>4353</v>
      </c>
    </row>
    <row r="596" spans="1:14" ht="24">
      <c r="A596" s="708" t="s">
        <v>22426</v>
      </c>
      <c r="B596" s="639" t="s">
        <v>22427</v>
      </c>
      <c r="C596" s="640" t="s">
        <v>22428</v>
      </c>
      <c r="D596" s="641"/>
      <c r="E596" s="642"/>
      <c r="F596" s="407" t="s">
        <v>4353</v>
      </c>
      <c r="G596" s="408" t="s">
        <v>4353</v>
      </c>
      <c r="H596" s="408" t="s">
        <v>4353</v>
      </c>
      <c r="I596" s="408" t="s">
        <v>4353</v>
      </c>
    </row>
    <row r="597" spans="1:14" ht="12">
      <c r="A597" s="708" t="s">
        <v>22429</v>
      </c>
      <c r="B597" s="639" t="s">
        <v>22430</v>
      </c>
      <c r="C597" s="640"/>
      <c r="D597" s="641" t="s">
        <v>22422</v>
      </c>
      <c r="E597" s="642" t="s">
        <v>22431</v>
      </c>
      <c r="F597" s="407" t="s">
        <v>4353</v>
      </c>
      <c r="G597" s="408" t="s">
        <v>4353</v>
      </c>
      <c r="H597" s="408" t="s">
        <v>4353</v>
      </c>
      <c r="I597" s="408" t="s">
        <v>4353</v>
      </c>
      <c r="J597" s="408" t="s">
        <v>4353</v>
      </c>
    </row>
    <row r="598" spans="1:14" ht="24">
      <c r="A598" s="708" t="s">
        <v>91</v>
      </c>
      <c r="B598" s="639" t="s">
        <v>22432</v>
      </c>
      <c r="C598" s="640" t="s">
        <v>22433</v>
      </c>
      <c r="D598" s="641" t="s">
        <v>22434</v>
      </c>
      <c r="E598" s="642" t="s">
        <v>22435</v>
      </c>
      <c r="F598" s="407" t="s">
        <v>4353</v>
      </c>
      <c r="G598" s="408" t="s">
        <v>4353</v>
      </c>
      <c r="H598" s="408" t="s">
        <v>4353</v>
      </c>
      <c r="I598" s="408" t="s">
        <v>4353</v>
      </c>
      <c r="J598" s="408" t="s">
        <v>4353</v>
      </c>
    </row>
    <row r="599" spans="1:14" ht="12">
      <c r="A599" s="708" t="s">
        <v>22436</v>
      </c>
      <c r="B599" s="639" t="s">
        <v>22437</v>
      </c>
      <c r="C599" s="640"/>
      <c r="D599" s="641"/>
      <c r="E599" s="642"/>
      <c r="F599" s="407" t="s">
        <v>4353</v>
      </c>
      <c r="G599" s="408" t="s">
        <v>4353</v>
      </c>
      <c r="H599" s="408" t="s">
        <v>4353</v>
      </c>
      <c r="I599" s="408" t="s">
        <v>4353</v>
      </c>
    </row>
    <row r="600" spans="1:14" ht="12">
      <c r="A600" s="708" t="s">
        <v>4427</v>
      </c>
      <c r="B600" s="639" t="s">
        <v>4428</v>
      </c>
      <c r="C600" s="640" t="s">
        <v>108</v>
      </c>
      <c r="D600" s="641" t="s">
        <v>18987</v>
      </c>
      <c r="E600" s="642">
        <v>1027.73</v>
      </c>
      <c r="F600" s="407" t="s">
        <v>4353</v>
      </c>
      <c r="G600" s="408" t="s">
        <v>4353</v>
      </c>
      <c r="H600" s="408" t="s">
        <v>4353</v>
      </c>
      <c r="I600" s="408" t="s">
        <v>4353</v>
      </c>
      <c r="J600" s="408" t="s">
        <v>4353</v>
      </c>
    </row>
    <row r="601" spans="1:14" ht="12">
      <c r="A601" s="708">
        <v>73885</v>
      </c>
      <c r="B601" s="639" t="s">
        <v>22671</v>
      </c>
      <c r="C601" s="640"/>
      <c r="D601" s="641"/>
      <c r="E601" s="642"/>
      <c r="F601" s="407" t="s">
        <v>4353</v>
      </c>
      <c r="G601" s="408" t="s">
        <v>4353</v>
      </c>
      <c r="H601" s="408" t="s">
        <v>4353</v>
      </c>
      <c r="I601" s="408" t="s">
        <v>4353</v>
      </c>
      <c r="J601" s="408" t="s">
        <v>4353</v>
      </c>
    </row>
    <row r="602" spans="1:14" ht="12">
      <c r="A602" s="708" t="s">
        <v>4429</v>
      </c>
      <c r="B602" s="639" t="s">
        <v>4430</v>
      </c>
      <c r="C602" s="640" t="s">
        <v>108</v>
      </c>
      <c r="D602" s="641" t="s">
        <v>18987</v>
      </c>
      <c r="E602" s="642">
        <v>21.36</v>
      </c>
      <c r="F602" s="407" t="s">
        <v>4353</v>
      </c>
      <c r="G602" s="408" t="s">
        <v>4353</v>
      </c>
      <c r="H602" s="408" t="s">
        <v>4353</v>
      </c>
      <c r="I602" s="408" t="s">
        <v>4353</v>
      </c>
      <c r="J602" s="408" t="s">
        <v>4353</v>
      </c>
      <c r="K602" s="408" t="s">
        <v>4353</v>
      </c>
      <c r="L602" s="408" t="s">
        <v>4353</v>
      </c>
    </row>
    <row r="603" spans="1:14" ht="12">
      <c r="A603" s="708" t="s">
        <v>4431</v>
      </c>
      <c r="B603" s="639" t="s">
        <v>4432</v>
      </c>
      <c r="C603" s="640" t="s">
        <v>108</v>
      </c>
      <c r="D603" s="641" t="s">
        <v>18987</v>
      </c>
      <c r="E603" s="642">
        <v>25.86</v>
      </c>
      <c r="F603" s="407" t="s">
        <v>4353</v>
      </c>
      <c r="G603" s="408" t="s">
        <v>4353</v>
      </c>
      <c r="H603" s="408" t="s">
        <v>4353</v>
      </c>
      <c r="I603" s="408" t="s">
        <v>4353</v>
      </c>
      <c r="J603" s="408" t="s">
        <v>4353</v>
      </c>
      <c r="K603" s="408" t="s">
        <v>4353</v>
      </c>
      <c r="L603" s="408" t="s">
        <v>4353</v>
      </c>
    </row>
    <row r="604" spans="1:14" ht="12">
      <c r="A604" s="708" t="s">
        <v>4433</v>
      </c>
      <c r="B604" s="639" t="s">
        <v>4434</v>
      </c>
      <c r="C604" s="640" t="s">
        <v>108</v>
      </c>
      <c r="D604" s="641" t="s">
        <v>18987</v>
      </c>
      <c r="E604" s="642">
        <v>29.31</v>
      </c>
      <c r="F604" s="407" t="s">
        <v>4353</v>
      </c>
      <c r="G604" s="408" t="s">
        <v>4353</v>
      </c>
    </row>
    <row r="605" spans="1:14" ht="12">
      <c r="A605" s="708" t="s">
        <v>4435</v>
      </c>
      <c r="B605" s="639" t="s">
        <v>4436</v>
      </c>
      <c r="C605" s="640" t="s">
        <v>108</v>
      </c>
      <c r="D605" s="641" t="s">
        <v>18987</v>
      </c>
      <c r="E605" s="642">
        <v>131.26</v>
      </c>
      <c r="F605" s="407" t="s">
        <v>4353</v>
      </c>
      <c r="G605" s="408" t="s">
        <v>4353</v>
      </c>
    </row>
    <row r="606" spans="1:14" ht="12">
      <c r="A606" s="708" t="s">
        <v>4437</v>
      </c>
      <c r="B606" s="639" t="s">
        <v>4438</v>
      </c>
      <c r="C606" s="640" t="s">
        <v>108</v>
      </c>
      <c r="D606" s="641" t="s">
        <v>18987</v>
      </c>
      <c r="E606" s="642">
        <v>170.05</v>
      </c>
      <c r="F606" s="407" t="s">
        <v>4353</v>
      </c>
      <c r="G606" s="408" t="s">
        <v>4353</v>
      </c>
    </row>
    <row r="607" spans="1:14" ht="12">
      <c r="A607" s="708" t="s">
        <v>4439</v>
      </c>
      <c r="B607" s="639" t="s">
        <v>4440</v>
      </c>
      <c r="C607" s="640" t="s">
        <v>108</v>
      </c>
      <c r="D607" s="641" t="s">
        <v>18987</v>
      </c>
      <c r="E607" s="642">
        <v>199.88</v>
      </c>
      <c r="F607" s="407" t="s">
        <v>4353</v>
      </c>
      <c r="G607" s="408" t="s">
        <v>4353</v>
      </c>
      <c r="H607" s="408" t="s">
        <v>4353</v>
      </c>
      <c r="I607" s="408" t="s">
        <v>4353</v>
      </c>
      <c r="J607" s="408" t="s">
        <v>4353</v>
      </c>
      <c r="K607" s="408" t="s">
        <v>4353</v>
      </c>
      <c r="L607" s="408" t="s">
        <v>4353</v>
      </c>
      <c r="M607" s="408" t="s">
        <v>4353</v>
      </c>
      <c r="N607" s="408" t="s">
        <v>4353</v>
      </c>
    </row>
    <row r="608" spans="1:14" ht="12">
      <c r="A608" s="708" t="s">
        <v>4441</v>
      </c>
      <c r="B608" s="639" t="s">
        <v>4442</v>
      </c>
      <c r="C608" s="640" t="s">
        <v>108</v>
      </c>
      <c r="D608" s="641" t="s">
        <v>18987</v>
      </c>
      <c r="E608" s="642">
        <v>217.78</v>
      </c>
      <c r="F608" s="407" t="s">
        <v>4353</v>
      </c>
      <c r="G608" s="408" t="s">
        <v>4353</v>
      </c>
      <c r="H608" s="408" t="s">
        <v>4353</v>
      </c>
      <c r="I608" s="408" t="s">
        <v>4353</v>
      </c>
      <c r="J608" s="408" t="s">
        <v>4353</v>
      </c>
      <c r="K608" s="408" t="s">
        <v>4353</v>
      </c>
      <c r="L608" s="408" t="s">
        <v>4353</v>
      </c>
      <c r="M608" s="408" t="s">
        <v>4353</v>
      </c>
      <c r="N608" s="408" t="s">
        <v>4353</v>
      </c>
    </row>
    <row r="609" spans="1:14" ht="12">
      <c r="A609" s="708" t="s">
        <v>4443</v>
      </c>
      <c r="B609" s="639" t="s">
        <v>4444</v>
      </c>
      <c r="C609" s="640" t="s">
        <v>108</v>
      </c>
      <c r="D609" s="641" t="s">
        <v>18987</v>
      </c>
      <c r="E609" s="642">
        <v>238.66</v>
      </c>
      <c r="F609" s="407" t="s">
        <v>4353</v>
      </c>
      <c r="G609" s="408" t="s">
        <v>4353</v>
      </c>
      <c r="H609" s="408" t="s">
        <v>4353</v>
      </c>
      <c r="I609" s="408" t="s">
        <v>4353</v>
      </c>
      <c r="J609" s="408" t="s">
        <v>4353</v>
      </c>
      <c r="K609" s="408" t="s">
        <v>4353</v>
      </c>
      <c r="L609" s="408" t="s">
        <v>4353</v>
      </c>
      <c r="M609" s="408" t="s">
        <v>4353</v>
      </c>
      <c r="N609" s="408" t="s">
        <v>4353</v>
      </c>
    </row>
    <row r="610" spans="1:14" ht="12">
      <c r="A610" s="708" t="s">
        <v>4445</v>
      </c>
      <c r="B610" s="639" t="s">
        <v>4446</v>
      </c>
      <c r="C610" s="640" t="s">
        <v>108</v>
      </c>
      <c r="D610" s="641" t="s">
        <v>18987</v>
      </c>
      <c r="E610" s="642">
        <v>262.52999999999997</v>
      </c>
      <c r="F610" s="407" t="s">
        <v>4353</v>
      </c>
      <c r="G610" s="408" t="s">
        <v>4353</v>
      </c>
      <c r="H610" s="408" t="s">
        <v>4353</v>
      </c>
      <c r="I610" s="408" t="s">
        <v>4353</v>
      </c>
      <c r="J610" s="408" t="s">
        <v>4353</v>
      </c>
      <c r="K610" s="408" t="s">
        <v>4353</v>
      </c>
      <c r="L610" s="408" t="s">
        <v>4353</v>
      </c>
      <c r="M610" s="408" t="s">
        <v>4353</v>
      </c>
      <c r="N610" s="408" t="s">
        <v>4353</v>
      </c>
    </row>
    <row r="611" spans="1:14" ht="12">
      <c r="A611" s="708" t="s">
        <v>4447</v>
      </c>
      <c r="B611" s="639" t="s">
        <v>4448</v>
      </c>
      <c r="C611" s="640" t="s">
        <v>108</v>
      </c>
      <c r="D611" s="641" t="s">
        <v>18987</v>
      </c>
      <c r="E611" s="642">
        <v>283.41000000000003</v>
      </c>
      <c r="F611" s="407" t="s">
        <v>4353</v>
      </c>
      <c r="G611" s="408" t="s">
        <v>4353</v>
      </c>
      <c r="H611" s="408" t="s">
        <v>4353</v>
      </c>
      <c r="I611" s="408" t="s">
        <v>4353</v>
      </c>
    </row>
    <row r="612" spans="1:14" ht="12">
      <c r="A612" s="708" t="s">
        <v>4449</v>
      </c>
      <c r="B612" s="639" t="s">
        <v>4450</v>
      </c>
      <c r="C612" s="640" t="s">
        <v>108</v>
      </c>
      <c r="D612" s="641" t="s">
        <v>18987</v>
      </c>
      <c r="E612" s="642">
        <v>298.33</v>
      </c>
      <c r="F612" s="407" t="s">
        <v>4353</v>
      </c>
      <c r="G612" s="408" t="s">
        <v>4353</v>
      </c>
      <c r="H612" s="408" t="s">
        <v>4353</v>
      </c>
    </row>
    <row r="613" spans="1:14" ht="12">
      <c r="A613" s="708" t="s">
        <v>4451</v>
      </c>
      <c r="B613" s="639" t="s">
        <v>4452</v>
      </c>
      <c r="C613" s="640" t="s">
        <v>108</v>
      </c>
      <c r="D613" s="641" t="s">
        <v>18987</v>
      </c>
      <c r="E613" s="642">
        <v>340.1</v>
      </c>
      <c r="F613" s="407" t="s">
        <v>4353</v>
      </c>
      <c r="G613" s="408" t="s">
        <v>4353</v>
      </c>
    </row>
    <row r="614" spans="1:14" ht="12">
      <c r="A614" s="708">
        <v>292</v>
      </c>
      <c r="B614" s="639" t="s">
        <v>22672</v>
      </c>
      <c r="C614" s="640"/>
      <c r="D614" s="641"/>
      <c r="E614" s="642"/>
      <c r="F614" s="407" t="s">
        <v>4353</v>
      </c>
      <c r="G614" s="408" t="s">
        <v>4353</v>
      </c>
    </row>
    <row r="615" spans="1:14" ht="12">
      <c r="A615" s="708">
        <v>73839</v>
      </c>
      <c r="B615" s="639" t="s">
        <v>22673</v>
      </c>
      <c r="C615" s="640"/>
      <c r="D615" s="641"/>
      <c r="E615" s="642"/>
      <c r="F615" s="407" t="s">
        <v>4353</v>
      </c>
      <c r="G615" s="408" t="s">
        <v>4353</v>
      </c>
      <c r="H615" s="408" t="s">
        <v>4353</v>
      </c>
      <c r="I615" s="408" t="s">
        <v>4353</v>
      </c>
      <c r="J615" s="408" t="s">
        <v>4353</v>
      </c>
      <c r="K615" s="408" t="s">
        <v>4353</v>
      </c>
      <c r="L615" s="408" t="s">
        <v>4353</v>
      </c>
      <c r="M615" s="408" t="s">
        <v>4353</v>
      </c>
    </row>
    <row r="616" spans="1:14" ht="24">
      <c r="A616" s="708" t="s">
        <v>4453</v>
      </c>
      <c r="B616" s="639" t="s">
        <v>22674</v>
      </c>
      <c r="C616" s="640" t="s">
        <v>121</v>
      </c>
      <c r="D616" s="641" t="s">
        <v>18987</v>
      </c>
      <c r="E616" s="642">
        <v>5.69</v>
      </c>
      <c r="F616" s="407" t="s">
        <v>4353</v>
      </c>
      <c r="G616" s="408" t="s">
        <v>4353</v>
      </c>
      <c r="H616" s="408" t="s">
        <v>4353</v>
      </c>
      <c r="I616" s="408" t="s">
        <v>4353</v>
      </c>
      <c r="J616" s="408" t="s">
        <v>4353</v>
      </c>
      <c r="K616" s="408" t="s">
        <v>4353</v>
      </c>
      <c r="L616" s="408" t="s">
        <v>4353</v>
      </c>
      <c r="M616" s="408" t="s">
        <v>4353</v>
      </c>
    </row>
    <row r="617" spans="1:14" ht="12">
      <c r="A617" s="708" t="s">
        <v>22675</v>
      </c>
      <c r="B617" s="639" t="s">
        <v>22676</v>
      </c>
      <c r="C617" s="640"/>
      <c r="D617" s="641"/>
      <c r="E617" s="642"/>
      <c r="F617" s="407" t="s">
        <v>4353</v>
      </c>
      <c r="G617" s="408" t="s">
        <v>4353</v>
      </c>
      <c r="H617" s="408" t="s">
        <v>4353</v>
      </c>
      <c r="I617" s="408" t="s">
        <v>4353</v>
      </c>
      <c r="J617" s="408" t="s">
        <v>4353</v>
      </c>
      <c r="K617" s="408" t="s">
        <v>4353</v>
      </c>
      <c r="L617" s="408" t="s">
        <v>4353</v>
      </c>
      <c r="M617" s="408" t="s">
        <v>4353</v>
      </c>
    </row>
    <row r="618" spans="1:14" ht="24">
      <c r="A618" s="708" t="s">
        <v>4454</v>
      </c>
      <c r="B618" s="639" t="s">
        <v>22674</v>
      </c>
      <c r="C618" s="640" t="s">
        <v>121</v>
      </c>
      <c r="D618" s="641" t="s">
        <v>18987</v>
      </c>
      <c r="E618" s="642">
        <v>7.28</v>
      </c>
      <c r="F618" s="407" t="s">
        <v>4353</v>
      </c>
      <c r="G618" s="408" t="s">
        <v>4353</v>
      </c>
      <c r="H618" s="408" t="s">
        <v>4353</v>
      </c>
      <c r="I618" s="408" t="s">
        <v>4353</v>
      </c>
      <c r="J618" s="408" t="s">
        <v>4353</v>
      </c>
      <c r="K618" s="408" t="s">
        <v>4353</v>
      </c>
      <c r="L618" s="408" t="s">
        <v>4353</v>
      </c>
    </row>
    <row r="619" spans="1:14" ht="12">
      <c r="A619" s="708" t="s">
        <v>22677</v>
      </c>
      <c r="B619" s="639" t="s">
        <v>22676</v>
      </c>
      <c r="C619" s="640"/>
      <c r="D619" s="641"/>
      <c r="E619" s="642"/>
      <c r="F619" s="407" t="s">
        <v>4353</v>
      </c>
      <c r="G619" s="408" t="s">
        <v>4353</v>
      </c>
      <c r="H619" s="408" t="s">
        <v>4353</v>
      </c>
      <c r="I619" s="408" t="s">
        <v>4353</v>
      </c>
      <c r="J619" s="408" t="s">
        <v>4353</v>
      </c>
    </row>
    <row r="620" spans="1:14" ht="24">
      <c r="A620" s="708" t="s">
        <v>4455</v>
      </c>
      <c r="B620" s="639" t="s">
        <v>22674</v>
      </c>
      <c r="C620" s="640" t="s">
        <v>121</v>
      </c>
      <c r="D620" s="641" t="s">
        <v>18987</v>
      </c>
      <c r="E620" s="642">
        <v>8.7799999999999994</v>
      </c>
      <c r="F620" s="407" t="s">
        <v>4353</v>
      </c>
      <c r="G620" s="408" t="s">
        <v>4353</v>
      </c>
      <c r="H620" s="408" t="s">
        <v>4353</v>
      </c>
      <c r="I620" s="408" t="s">
        <v>4353</v>
      </c>
    </row>
    <row r="621" spans="1:14" ht="12">
      <c r="A621" s="708" t="s">
        <v>22678</v>
      </c>
      <c r="B621" s="639" t="s">
        <v>22676</v>
      </c>
      <c r="C621" s="640"/>
      <c r="D621" s="641"/>
      <c r="E621" s="642"/>
      <c r="F621" s="407" t="s">
        <v>4353</v>
      </c>
      <c r="G621" s="408" t="s">
        <v>4353</v>
      </c>
      <c r="H621" s="408" t="s">
        <v>4353</v>
      </c>
      <c r="I621" s="408" t="s">
        <v>4353</v>
      </c>
    </row>
    <row r="622" spans="1:14" ht="24">
      <c r="A622" s="708" t="s">
        <v>4456</v>
      </c>
      <c r="B622" s="639" t="s">
        <v>22674</v>
      </c>
      <c r="C622" s="640" t="s">
        <v>121</v>
      </c>
      <c r="D622" s="641" t="s">
        <v>18987</v>
      </c>
      <c r="E622" s="642">
        <v>9.9</v>
      </c>
      <c r="F622" s="407" t="s">
        <v>4353</v>
      </c>
      <c r="G622" s="408" t="s">
        <v>4353</v>
      </c>
      <c r="H622" s="408" t="s">
        <v>4353</v>
      </c>
      <c r="I622" s="408" t="s">
        <v>4353</v>
      </c>
    </row>
    <row r="623" spans="1:14" ht="12">
      <c r="A623" s="708" t="s">
        <v>22679</v>
      </c>
      <c r="B623" s="639" t="s">
        <v>22676</v>
      </c>
      <c r="C623" s="640"/>
      <c r="D623" s="641"/>
      <c r="E623" s="642"/>
      <c r="F623" s="407" t="s">
        <v>4353</v>
      </c>
      <c r="G623" s="408" t="s">
        <v>4353</v>
      </c>
      <c r="H623" s="408" t="s">
        <v>4353</v>
      </c>
    </row>
    <row r="624" spans="1:14" ht="24">
      <c r="A624" s="708" t="s">
        <v>4457</v>
      </c>
      <c r="B624" s="639" t="s">
        <v>22674</v>
      </c>
      <c r="C624" s="640" t="s">
        <v>121</v>
      </c>
      <c r="D624" s="641" t="s">
        <v>18987</v>
      </c>
      <c r="E624" s="642">
        <v>11.53</v>
      </c>
      <c r="F624" s="407" t="s">
        <v>4353</v>
      </c>
      <c r="G624" s="408" t="s">
        <v>4353</v>
      </c>
      <c r="H624" s="408" t="s">
        <v>4353</v>
      </c>
      <c r="I624" s="408" t="s">
        <v>4353</v>
      </c>
    </row>
    <row r="625" spans="1:13" ht="12">
      <c r="A625" s="708" t="s">
        <v>22680</v>
      </c>
      <c r="B625" s="639" t="s">
        <v>22676</v>
      </c>
      <c r="C625" s="640"/>
      <c r="D625" s="641"/>
      <c r="E625" s="642"/>
      <c r="F625" s="407" t="s">
        <v>4353</v>
      </c>
      <c r="G625" s="408" t="s">
        <v>4353</v>
      </c>
      <c r="H625" s="408" t="s">
        <v>4353</v>
      </c>
      <c r="I625" s="408" t="s">
        <v>4353</v>
      </c>
      <c r="J625" s="408" t="s">
        <v>4353</v>
      </c>
      <c r="K625" s="408" t="s">
        <v>4353</v>
      </c>
    </row>
    <row r="626" spans="1:13" ht="24">
      <c r="A626" s="708" t="s">
        <v>4458</v>
      </c>
      <c r="B626" s="639" t="s">
        <v>22674</v>
      </c>
      <c r="C626" s="640" t="s">
        <v>121</v>
      </c>
      <c r="D626" s="641" t="s">
        <v>18987</v>
      </c>
      <c r="E626" s="642">
        <v>13.17</v>
      </c>
      <c r="F626" s="407" t="s">
        <v>4353</v>
      </c>
      <c r="G626" s="408" t="s">
        <v>4353</v>
      </c>
      <c r="H626" s="408" t="s">
        <v>4353</v>
      </c>
      <c r="I626" s="408" t="s">
        <v>4353</v>
      </c>
      <c r="J626" s="408" t="s">
        <v>4353</v>
      </c>
      <c r="K626" s="408" t="s">
        <v>4353</v>
      </c>
    </row>
    <row r="627" spans="1:13" ht="12">
      <c r="A627" s="708" t="s">
        <v>22681</v>
      </c>
      <c r="B627" s="639" t="s">
        <v>22676</v>
      </c>
      <c r="C627" s="640"/>
      <c r="D627" s="641"/>
      <c r="E627" s="642"/>
      <c r="F627" s="407" t="s">
        <v>4353</v>
      </c>
      <c r="G627" s="408" t="s">
        <v>4353</v>
      </c>
    </row>
    <row r="628" spans="1:13" ht="12">
      <c r="A628" s="708" t="s">
        <v>22417</v>
      </c>
      <c r="B628" s="639" t="s">
        <v>22418</v>
      </c>
      <c r="C628" s="640"/>
      <c r="D628" s="641"/>
      <c r="E628" s="642"/>
      <c r="F628" s="407" t="s">
        <v>4353</v>
      </c>
      <c r="G628" s="408" t="s">
        <v>4353</v>
      </c>
      <c r="H628" s="408" t="s">
        <v>4353</v>
      </c>
      <c r="I628" s="408" t="s">
        <v>4353</v>
      </c>
      <c r="J628" s="408" t="s">
        <v>4353</v>
      </c>
      <c r="K628" s="408" t="s">
        <v>4353</v>
      </c>
      <c r="L628" s="408" t="s">
        <v>4353</v>
      </c>
    </row>
    <row r="629" spans="1:13" ht="12">
      <c r="A629" s="708" t="s">
        <v>22419</v>
      </c>
      <c r="B629" s="639" t="e">
        <v>#NAME?</v>
      </c>
      <c r="C629" s="640"/>
      <c r="D629" s="641" t="s">
        <v>22420</v>
      </c>
      <c r="E629" s="642" t="s">
        <v>22421</v>
      </c>
      <c r="F629" s="407" t="s">
        <v>4353</v>
      </c>
      <c r="G629" s="408" t="s">
        <v>4353</v>
      </c>
      <c r="H629" s="408" t="s">
        <v>4353</v>
      </c>
    </row>
    <row r="630" spans="1:13" ht="12">
      <c r="A630" s="708"/>
      <c r="B630" s="639"/>
      <c r="C630" s="640"/>
      <c r="D630" s="641" t="s">
        <v>22422</v>
      </c>
      <c r="E630" s="642" t="s">
        <v>22423</v>
      </c>
      <c r="F630" s="407" t="s">
        <v>4353</v>
      </c>
      <c r="G630" s="408" t="s">
        <v>4353</v>
      </c>
      <c r="H630" s="408" t="s">
        <v>4353</v>
      </c>
      <c r="I630" s="408" t="s">
        <v>4353</v>
      </c>
      <c r="J630" s="408" t="s">
        <v>4353</v>
      </c>
      <c r="K630" s="408" t="s">
        <v>4353</v>
      </c>
    </row>
    <row r="631" spans="1:13" ht="12">
      <c r="A631" s="708" t="s">
        <v>22424</v>
      </c>
      <c r="B631" s="639" t="s">
        <v>22425</v>
      </c>
      <c r="C631" s="640"/>
      <c r="D631" s="641"/>
      <c r="E631" s="642"/>
      <c r="F631" s="407" t="s">
        <v>4353</v>
      </c>
      <c r="G631" s="408" t="s">
        <v>4353</v>
      </c>
      <c r="H631" s="408" t="s">
        <v>4353</v>
      </c>
      <c r="I631" s="408" t="s">
        <v>4353</v>
      </c>
    </row>
    <row r="632" spans="1:13" ht="24">
      <c r="A632" s="708" t="s">
        <v>22426</v>
      </c>
      <c r="B632" s="639" t="s">
        <v>22427</v>
      </c>
      <c r="C632" s="640" t="s">
        <v>22428</v>
      </c>
      <c r="D632" s="641"/>
      <c r="E632" s="642"/>
      <c r="F632" s="407" t="s">
        <v>4353</v>
      </c>
      <c r="G632" s="408" t="s">
        <v>4353</v>
      </c>
      <c r="H632" s="408" t="s">
        <v>4353</v>
      </c>
      <c r="I632" s="408" t="s">
        <v>4353</v>
      </c>
      <c r="J632" s="408" t="s">
        <v>4353</v>
      </c>
      <c r="K632" s="408" t="s">
        <v>4353</v>
      </c>
      <c r="L632" s="408" t="s">
        <v>4353</v>
      </c>
      <c r="M632" s="408" t="s">
        <v>4353</v>
      </c>
    </row>
    <row r="633" spans="1:13" ht="12">
      <c r="A633" s="708" t="s">
        <v>22429</v>
      </c>
      <c r="B633" s="639" t="s">
        <v>22430</v>
      </c>
      <c r="C633" s="640"/>
      <c r="D633" s="641" t="s">
        <v>22422</v>
      </c>
      <c r="E633" s="642" t="s">
        <v>22431</v>
      </c>
      <c r="F633" s="407" t="s">
        <v>4353</v>
      </c>
      <c r="G633" s="408" t="s">
        <v>4353</v>
      </c>
    </row>
    <row r="634" spans="1:13" ht="24">
      <c r="A634" s="708" t="s">
        <v>91</v>
      </c>
      <c r="B634" s="639" t="s">
        <v>22432</v>
      </c>
      <c r="C634" s="640" t="s">
        <v>22433</v>
      </c>
      <c r="D634" s="641" t="s">
        <v>22434</v>
      </c>
      <c r="E634" s="642" t="s">
        <v>22435</v>
      </c>
      <c r="F634" s="407" t="s">
        <v>4353</v>
      </c>
      <c r="G634" s="408" t="s">
        <v>4353</v>
      </c>
    </row>
    <row r="635" spans="1:13" ht="12">
      <c r="A635" s="708" t="s">
        <v>22436</v>
      </c>
      <c r="B635" s="639" t="s">
        <v>22437</v>
      </c>
      <c r="C635" s="640"/>
      <c r="D635" s="641"/>
      <c r="E635" s="642"/>
      <c r="F635" s="407" t="s">
        <v>4353</v>
      </c>
      <c r="G635" s="408" t="s">
        <v>4353</v>
      </c>
    </row>
    <row r="636" spans="1:13" ht="24">
      <c r="A636" s="708" t="s">
        <v>4459</v>
      </c>
      <c r="B636" s="639" t="s">
        <v>22674</v>
      </c>
      <c r="C636" s="640" t="s">
        <v>121</v>
      </c>
      <c r="D636" s="641" t="s">
        <v>18987</v>
      </c>
      <c r="E636" s="642">
        <v>14.79</v>
      </c>
      <c r="F636" s="407" t="s">
        <v>4353</v>
      </c>
      <c r="G636" s="408" t="s">
        <v>4353</v>
      </c>
      <c r="H636" s="408" t="s">
        <v>4353</v>
      </c>
    </row>
    <row r="637" spans="1:13" ht="12">
      <c r="A637" s="708" t="s">
        <v>22682</v>
      </c>
      <c r="B637" s="639" t="s">
        <v>22676</v>
      </c>
      <c r="C637" s="640"/>
      <c r="D637" s="641"/>
      <c r="E637" s="642"/>
      <c r="F637" s="407" t="s">
        <v>4353</v>
      </c>
      <c r="G637" s="408" t="s">
        <v>4353</v>
      </c>
      <c r="H637" s="408" t="s">
        <v>4353</v>
      </c>
      <c r="I637" s="408" t="s">
        <v>4353</v>
      </c>
      <c r="J637" s="408" t="s">
        <v>4353</v>
      </c>
    </row>
    <row r="638" spans="1:13" ht="24">
      <c r="A638" s="708" t="s">
        <v>4460</v>
      </c>
      <c r="B638" s="639" t="s">
        <v>22674</v>
      </c>
      <c r="C638" s="640" t="s">
        <v>121</v>
      </c>
      <c r="D638" s="641" t="s">
        <v>18987</v>
      </c>
      <c r="E638" s="642">
        <v>16.34</v>
      </c>
      <c r="F638" s="407" t="s">
        <v>4353</v>
      </c>
      <c r="G638" s="408" t="s">
        <v>4353</v>
      </c>
      <c r="H638" s="408" t="s">
        <v>4353</v>
      </c>
      <c r="I638" s="408" t="s">
        <v>4353</v>
      </c>
    </row>
    <row r="639" spans="1:13" ht="12">
      <c r="A639" s="708" t="s">
        <v>22683</v>
      </c>
      <c r="B639" s="639" t="s">
        <v>22676</v>
      </c>
      <c r="C639" s="640"/>
      <c r="D639" s="641"/>
      <c r="E639" s="642"/>
      <c r="F639" s="407" t="s">
        <v>4353</v>
      </c>
      <c r="G639" s="408" t="s">
        <v>4353</v>
      </c>
      <c r="H639" s="408" t="s">
        <v>4353</v>
      </c>
    </row>
    <row r="640" spans="1:13" ht="24">
      <c r="A640" s="708" t="s">
        <v>4461</v>
      </c>
      <c r="B640" s="639" t="s">
        <v>22674</v>
      </c>
      <c r="C640" s="640" t="s">
        <v>121</v>
      </c>
      <c r="D640" s="641" t="s">
        <v>18987</v>
      </c>
      <c r="E640" s="642">
        <v>19.649999999999999</v>
      </c>
      <c r="F640" s="407" t="s">
        <v>4353</v>
      </c>
      <c r="G640" s="408" t="s">
        <v>4353</v>
      </c>
    </row>
    <row r="641" spans="1:11" ht="12">
      <c r="A641" s="708" t="s">
        <v>22684</v>
      </c>
      <c r="B641" s="639" t="s">
        <v>22676</v>
      </c>
      <c r="C641" s="640"/>
      <c r="D641" s="641"/>
      <c r="E641" s="642"/>
      <c r="F641" s="407" t="s">
        <v>4353</v>
      </c>
      <c r="G641" s="408" t="s">
        <v>4353</v>
      </c>
    </row>
    <row r="642" spans="1:11" ht="24">
      <c r="A642" s="708" t="s">
        <v>4462</v>
      </c>
      <c r="B642" s="639" t="s">
        <v>22674</v>
      </c>
      <c r="C642" s="640" t="s">
        <v>121</v>
      </c>
      <c r="D642" s="641" t="s">
        <v>18987</v>
      </c>
      <c r="E642" s="642">
        <v>24.73</v>
      </c>
      <c r="F642" s="407" t="s">
        <v>4353</v>
      </c>
      <c r="G642" s="408" t="s">
        <v>4353</v>
      </c>
      <c r="H642" s="408" t="s">
        <v>4353</v>
      </c>
      <c r="I642" s="408" t="s">
        <v>4353</v>
      </c>
      <c r="J642" s="408" t="s">
        <v>4353</v>
      </c>
      <c r="K642" s="408" t="s">
        <v>4353</v>
      </c>
    </row>
    <row r="643" spans="1:11" ht="12">
      <c r="A643" s="708" t="s">
        <v>22685</v>
      </c>
      <c r="B643" s="639" t="s">
        <v>22676</v>
      </c>
      <c r="C643" s="640"/>
      <c r="D643" s="641"/>
      <c r="E643" s="642"/>
      <c r="F643" s="407" t="s">
        <v>4353</v>
      </c>
      <c r="G643" s="408" t="s">
        <v>4353</v>
      </c>
    </row>
    <row r="644" spans="1:11" ht="24">
      <c r="A644" s="708" t="s">
        <v>4463</v>
      </c>
      <c r="B644" s="639" t="s">
        <v>22674</v>
      </c>
      <c r="C644" s="640" t="s">
        <v>121</v>
      </c>
      <c r="D644" s="641" t="s">
        <v>18987</v>
      </c>
      <c r="E644" s="642">
        <v>28.39</v>
      </c>
      <c r="F644" s="407" t="s">
        <v>4353</v>
      </c>
      <c r="G644" s="408" t="s">
        <v>4353</v>
      </c>
      <c r="H644" s="408" t="s">
        <v>4353</v>
      </c>
      <c r="I644" s="408" t="s">
        <v>4353</v>
      </c>
      <c r="J644" s="408" t="s">
        <v>4353</v>
      </c>
      <c r="K644" s="408" t="s">
        <v>4353</v>
      </c>
    </row>
    <row r="645" spans="1:11" ht="12">
      <c r="A645" s="708" t="s">
        <v>22686</v>
      </c>
      <c r="B645" s="639" t="s">
        <v>22676</v>
      </c>
      <c r="C645" s="640"/>
      <c r="D645" s="641"/>
      <c r="E645" s="642"/>
      <c r="F645" s="407" t="s">
        <v>4353</v>
      </c>
      <c r="G645" s="408" t="s">
        <v>4353</v>
      </c>
      <c r="H645" s="408" t="s">
        <v>4353</v>
      </c>
      <c r="I645" s="408" t="s">
        <v>4353</v>
      </c>
    </row>
    <row r="646" spans="1:11" ht="24">
      <c r="A646" s="708" t="s">
        <v>4464</v>
      </c>
      <c r="B646" s="639" t="s">
        <v>22674</v>
      </c>
      <c r="C646" s="640" t="s">
        <v>121</v>
      </c>
      <c r="D646" s="641" t="s">
        <v>18987</v>
      </c>
      <c r="E646" s="642">
        <v>35.39</v>
      </c>
      <c r="F646" s="407" t="s">
        <v>4353</v>
      </c>
      <c r="G646" s="408" t="s">
        <v>4353</v>
      </c>
      <c r="H646" s="408" t="s">
        <v>4353</v>
      </c>
    </row>
    <row r="647" spans="1:11" ht="12">
      <c r="A647" s="708" t="s">
        <v>22687</v>
      </c>
      <c r="B647" s="639" t="s">
        <v>22688</v>
      </c>
      <c r="C647" s="640"/>
      <c r="D647" s="641"/>
      <c r="E647" s="642"/>
      <c r="F647" s="407" t="s">
        <v>4353</v>
      </c>
      <c r="G647" s="408" t="s">
        <v>4353</v>
      </c>
    </row>
    <row r="648" spans="1:11" ht="24">
      <c r="A648" s="708" t="s">
        <v>4465</v>
      </c>
      <c r="B648" s="639" t="s">
        <v>22674</v>
      </c>
      <c r="C648" s="640" t="s">
        <v>121</v>
      </c>
      <c r="D648" s="641" t="s">
        <v>18987</v>
      </c>
      <c r="E648" s="642">
        <v>42.01</v>
      </c>
      <c r="F648" s="407" t="s">
        <v>4353</v>
      </c>
      <c r="G648" s="408" t="s">
        <v>4353</v>
      </c>
      <c r="H648" s="408" t="s">
        <v>4353</v>
      </c>
      <c r="I648" s="408" t="s">
        <v>4353</v>
      </c>
      <c r="J648" s="408" t="s">
        <v>4353</v>
      </c>
      <c r="K648" s="408" t="s">
        <v>4353</v>
      </c>
    </row>
    <row r="649" spans="1:11" ht="12">
      <c r="A649" s="708" t="s">
        <v>22689</v>
      </c>
      <c r="B649" s="639" t="s">
        <v>22688</v>
      </c>
      <c r="C649" s="640"/>
      <c r="D649" s="641"/>
      <c r="E649" s="642"/>
      <c r="F649" s="407" t="s">
        <v>4353</v>
      </c>
      <c r="G649" s="408" t="s">
        <v>4353</v>
      </c>
      <c r="H649" s="408" t="s">
        <v>4353</v>
      </c>
      <c r="I649" s="408" t="s">
        <v>4353</v>
      </c>
    </row>
    <row r="650" spans="1:11" ht="24">
      <c r="A650" s="708" t="s">
        <v>4466</v>
      </c>
      <c r="B650" s="639" t="s">
        <v>22674</v>
      </c>
      <c r="C650" s="640" t="s">
        <v>121</v>
      </c>
      <c r="D650" s="641" t="s">
        <v>18987</v>
      </c>
      <c r="E650" s="642">
        <v>49.58</v>
      </c>
      <c r="F650" s="407" t="s">
        <v>4353</v>
      </c>
      <c r="G650" s="408" t="s">
        <v>4353</v>
      </c>
    </row>
    <row r="651" spans="1:11" ht="12">
      <c r="A651" s="708" t="s">
        <v>22690</v>
      </c>
      <c r="B651" s="639" t="s">
        <v>22688</v>
      </c>
      <c r="C651" s="640"/>
      <c r="D651" s="641"/>
      <c r="E651" s="642"/>
      <c r="F651" s="407" t="s">
        <v>4353</v>
      </c>
      <c r="G651" s="408" t="s">
        <v>4353</v>
      </c>
      <c r="H651" s="408" t="s">
        <v>4353</v>
      </c>
      <c r="I651" s="408" t="s">
        <v>4353</v>
      </c>
      <c r="J651" s="408" t="s">
        <v>4353</v>
      </c>
      <c r="K651" s="408" t="s">
        <v>4353</v>
      </c>
    </row>
    <row r="652" spans="1:11" ht="24">
      <c r="A652" s="708" t="s">
        <v>22691</v>
      </c>
      <c r="B652" s="639" t="s">
        <v>22692</v>
      </c>
      <c r="C652" s="640" t="s">
        <v>121</v>
      </c>
      <c r="D652" s="641" t="s">
        <v>18987</v>
      </c>
      <c r="E652" s="642">
        <v>33.049999999999997</v>
      </c>
      <c r="F652" s="407" t="s">
        <v>4353</v>
      </c>
      <c r="G652" s="408" t="s">
        <v>4353</v>
      </c>
      <c r="H652" s="408" t="s">
        <v>4353</v>
      </c>
    </row>
    <row r="653" spans="1:11" ht="12">
      <c r="A653" s="708" t="s">
        <v>22693</v>
      </c>
      <c r="B653" s="639"/>
      <c r="C653" s="640"/>
      <c r="D653" s="641"/>
      <c r="E653" s="642"/>
      <c r="F653" s="407" t="s">
        <v>4353</v>
      </c>
      <c r="G653" s="408" t="s">
        <v>4353</v>
      </c>
    </row>
    <row r="654" spans="1:11" ht="12">
      <c r="A654" s="708" t="s">
        <v>22694</v>
      </c>
      <c r="B654" s="639" t="s">
        <v>20272</v>
      </c>
      <c r="C654" s="640"/>
      <c r="D654" s="641"/>
      <c r="E654" s="642"/>
      <c r="F654" s="407" t="s">
        <v>4353</v>
      </c>
      <c r="G654" s="408" t="s">
        <v>4353</v>
      </c>
      <c r="H654" s="408" t="s">
        <v>4353</v>
      </c>
      <c r="I654" s="408" t="s">
        <v>4353</v>
      </c>
      <c r="J654" s="408" t="s">
        <v>4353</v>
      </c>
      <c r="K654" s="408" t="s">
        <v>4353</v>
      </c>
    </row>
    <row r="655" spans="1:11" ht="12">
      <c r="A655" s="708">
        <v>1</v>
      </c>
      <c r="B655" s="639" t="s">
        <v>22695</v>
      </c>
      <c r="C655" s="640"/>
      <c r="D655" s="641"/>
      <c r="E655" s="642"/>
      <c r="F655" s="407" t="s">
        <v>4353</v>
      </c>
      <c r="G655" s="408" t="s">
        <v>4353</v>
      </c>
      <c r="H655" s="408" t="s">
        <v>4353</v>
      </c>
    </row>
    <row r="656" spans="1:11" ht="24">
      <c r="A656" s="708">
        <v>92235</v>
      </c>
      <c r="B656" s="639" t="s">
        <v>22696</v>
      </c>
      <c r="C656" s="640" t="s">
        <v>112</v>
      </c>
      <c r="D656" s="641" t="s">
        <v>18987</v>
      </c>
      <c r="E656" s="642">
        <v>45.59</v>
      </c>
      <c r="F656" s="407" t="s">
        <v>4353</v>
      </c>
      <c r="G656" s="408" t="s">
        <v>4353</v>
      </c>
      <c r="H656" s="408" t="s">
        <v>4353</v>
      </c>
      <c r="I656" s="408" t="s">
        <v>4353</v>
      </c>
      <c r="J656" s="408" t="s">
        <v>4353</v>
      </c>
      <c r="K656" s="408" t="s">
        <v>4353</v>
      </c>
    </row>
    <row r="657" spans="1:11" ht="12">
      <c r="A657" s="708" t="s">
        <v>22697</v>
      </c>
      <c r="B657" s="639" t="s">
        <v>22698</v>
      </c>
      <c r="C657" s="640"/>
      <c r="D657" s="641"/>
      <c r="E657" s="642"/>
      <c r="F657" s="407" t="s">
        <v>4353</v>
      </c>
      <c r="G657" s="408" t="s">
        <v>4353</v>
      </c>
      <c r="H657" s="408" t="s">
        <v>4353</v>
      </c>
      <c r="I657" s="408" t="s">
        <v>4353</v>
      </c>
      <c r="J657" s="408" t="s">
        <v>4353</v>
      </c>
      <c r="K657" s="408" t="s">
        <v>4353</v>
      </c>
    </row>
    <row r="658" spans="1:11" ht="24">
      <c r="A658" s="708">
        <v>93181</v>
      </c>
      <c r="B658" s="639" t="s">
        <v>22699</v>
      </c>
      <c r="C658" s="640" t="s">
        <v>112</v>
      </c>
      <c r="D658" s="641" t="s">
        <v>18987</v>
      </c>
      <c r="E658" s="642">
        <v>44.05</v>
      </c>
      <c r="F658" s="407" t="s">
        <v>4353</v>
      </c>
      <c r="G658" s="408" t="s">
        <v>4353</v>
      </c>
      <c r="H658" s="408" t="s">
        <v>4353</v>
      </c>
      <c r="I658" s="408" t="s">
        <v>4353</v>
      </c>
    </row>
    <row r="659" spans="1:11" ht="12">
      <c r="A659" s="708" t="s">
        <v>22700</v>
      </c>
      <c r="B659" s="639" t="s">
        <v>22701</v>
      </c>
      <c r="C659" s="640"/>
      <c r="D659" s="641"/>
      <c r="E659" s="642"/>
      <c r="F659" s="407" t="s">
        <v>4353</v>
      </c>
      <c r="G659" s="408" t="s">
        <v>4353</v>
      </c>
      <c r="H659" s="408" t="s">
        <v>4353</v>
      </c>
      <c r="I659" s="408" t="s">
        <v>4353</v>
      </c>
      <c r="J659" s="408" t="s">
        <v>4353</v>
      </c>
    </row>
    <row r="660" spans="1:11" ht="24">
      <c r="A660" s="708">
        <v>93206</v>
      </c>
      <c r="B660" s="639" t="s">
        <v>22702</v>
      </c>
      <c r="C660" s="640" t="s">
        <v>112</v>
      </c>
      <c r="D660" s="641" t="s">
        <v>18980</v>
      </c>
      <c r="E660" s="642">
        <v>660.39</v>
      </c>
      <c r="F660" s="407" t="s">
        <v>4353</v>
      </c>
      <c r="G660" s="408" t="s">
        <v>4353</v>
      </c>
      <c r="H660" s="408" t="s">
        <v>4353</v>
      </c>
      <c r="I660" s="408" t="s">
        <v>4353</v>
      </c>
      <c r="J660" s="408" t="s">
        <v>4353</v>
      </c>
    </row>
    <row r="661" spans="1:11" ht="12">
      <c r="A661" s="708" t="s">
        <v>22703</v>
      </c>
      <c r="B661" s="639" t="s">
        <v>22704</v>
      </c>
      <c r="C661" s="640"/>
      <c r="D661" s="641"/>
      <c r="E661" s="642"/>
      <c r="F661" s="407" t="s">
        <v>4353</v>
      </c>
      <c r="G661" s="408" t="s">
        <v>4353</v>
      </c>
      <c r="H661" s="408" t="s">
        <v>4353</v>
      </c>
      <c r="I661" s="408" t="s">
        <v>4353</v>
      </c>
    </row>
    <row r="662" spans="1:11" ht="24">
      <c r="A662" s="708">
        <v>93207</v>
      </c>
      <c r="B662" s="639" t="s">
        <v>22705</v>
      </c>
      <c r="C662" s="640" t="s">
        <v>112</v>
      </c>
      <c r="D662" s="641" t="s">
        <v>18980</v>
      </c>
      <c r="E662" s="642">
        <v>512.04</v>
      </c>
      <c r="F662" s="407" t="s">
        <v>4353</v>
      </c>
      <c r="G662" s="408" t="s">
        <v>4353</v>
      </c>
      <c r="H662" s="408" t="s">
        <v>4353</v>
      </c>
      <c r="I662" s="408" t="s">
        <v>4353</v>
      </c>
    </row>
    <row r="663" spans="1:11" ht="12">
      <c r="A663" s="708" t="s">
        <v>22706</v>
      </c>
      <c r="B663" s="639" t="s">
        <v>22707</v>
      </c>
      <c r="C663" s="640"/>
      <c r="D663" s="641"/>
      <c r="E663" s="642"/>
      <c r="F663" s="407" t="s">
        <v>4353</v>
      </c>
      <c r="G663" s="408" t="s">
        <v>4353</v>
      </c>
      <c r="H663" s="408" t="s">
        <v>4353</v>
      </c>
      <c r="I663" s="408" t="s">
        <v>4353</v>
      </c>
    </row>
    <row r="664" spans="1:11" ht="12">
      <c r="A664" s="708" t="s">
        <v>22417</v>
      </c>
      <c r="B664" s="639" t="s">
        <v>22418</v>
      </c>
      <c r="C664" s="640"/>
      <c r="D664" s="641"/>
      <c r="E664" s="642"/>
      <c r="F664" s="407" t="s">
        <v>4353</v>
      </c>
      <c r="G664" s="408" t="s">
        <v>4353</v>
      </c>
      <c r="H664" s="408" t="s">
        <v>4353</v>
      </c>
      <c r="I664" s="408" t="s">
        <v>4353</v>
      </c>
      <c r="J664" s="408" t="s">
        <v>4353</v>
      </c>
      <c r="K664" s="408" t="s">
        <v>4353</v>
      </c>
    </row>
    <row r="665" spans="1:11" ht="12">
      <c r="A665" s="708" t="s">
        <v>22419</v>
      </c>
      <c r="B665" s="639" t="e">
        <v>#NAME?</v>
      </c>
      <c r="C665" s="640"/>
      <c r="D665" s="641" t="s">
        <v>22420</v>
      </c>
      <c r="E665" s="642" t="s">
        <v>22421</v>
      </c>
      <c r="F665" s="407" t="s">
        <v>4353</v>
      </c>
      <c r="G665" s="408" t="s">
        <v>4353</v>
      </c>
      <c r="H665" s="408" t="s">
        <v>4353</v>
      </c>
      <c r="I665" s="408" t="s">
        <v>4353</v>
      </c>
      <c r="J665" s="408" t="s">
        <v>4353</v>
      </c>
    </row>
    <row r="666" spans="1:11" ht="12">
      <c r="A666" s="708"/>
      <c r="B666" s="639"/>
      <c r="C666" s="640"/>
      <c r="D666" s="641" t="s">
        <v>22422</v>
      </c>
      <c r="E666" s="642" t="s">
        <v>22423</v>
      </c>
      <c r="F666" s="407" t="s">
        <v>4353</v>
      </c>
      <c r="G666" s="408" t="s">
        <v>4353</v>
      </c>
      <c r="H666" s="408" t="s">
        <v>4353</v>
      </c>
      <c r="I666" s="408" t="s">
        <v>4353</v>
      </c>
    </row>
    <row r="667" spans="1:11" ht="12">
      <c r="A667" s="708" t="s">
        <v>22424</v>
      </c>
      <c r="B667" s="639" t="s">
        <v>22425</v>
      </c>
      <c r="C667" s="640"/>
      <c r="D667" s="641"/>
      <c r="E667" s="642"/>
      <c r="F667" s="407" t="s">
        <v>4353</v>
      </c>
      <c r="G667" s="408" t="s">
        <v>4353</v>
      </c>
      <c r="H667" s="408" t="s">
        <v>4353</v>
      </c>
      <c r="I667" s="408" t="s">
        <v>4353</v>
      </c>
      <c r="J667" s="408" t="s">
        <v>4353</v>
      </c>
    </row>
    <row r="668" spans="1:11" ht="24">
      <c r="A668" s="708" t="s">
        <v>22426</v>
      </c>
      <c r="B668" s="639" t="s">
        <v>22427</v>
      </c>
      <c r="C668" s="640" t="s">
        <v>22428</v>
      </c>
      <c r="D668" s="641"/>
      <c r="E668" s="642"/>
      <c r="F668" s="407" t="s">
        <v>4353</v>
      </c>
      <c r="G668" s="408" t="s">
        <v>4353</v>
      </c>
      <c r="H668" s="408" t="s">
        <v>4353</v>
      </c>
      <c r="I668" s="408" t="s">
        <v>4353</v>
      </c>
      <c r="J668" s="408" t="s">
        <v>4353</v>
      </c>
      <c r="K668" s="408" t="s">
        <v>4353</v>
      </c>
    </row>
    <row r="669" spans="1:11" ht="12">
      <c r="A669" s="708" t="s">
        <v>22429</v>
      </c>
      <c r="B669" s="639" t="s">
        <v>22430</v>
      </c>
      <c r="C669" s="640"/>
      <c r="D669" s="641" t="s">
        <v>22422</v>
      </c>
      <c r="E669" s="642" t="s">
        <v>22431</v>
      </c>
      <c r="F669" s="407" t="s">
        <v>4353</v>
      </c>
      <c r="G669" s="408" t="s">
        <v>4353</v>
      </c>
      <c r="H669" s="408" t="s">
        <v>4353</v>
      </c>
    </row>
    <row r="670" spans="1:11" ht="24">
      <c r="A670" s="708" t="s">
        <v>91</v>
      </c>
      <c r="B670" s="639" t="s">
        <v>22432</v>
      </c>
      <c r="C670" s="640" t="s">
        <v>22433</v>
      </c>
      <c r="D670" s="641" t="s">
        <v>22434</v>
      </c>
      <c r="E670" s="642" t="s">
        <v>22435</v>
      </c>
      <c r="F670" s="407" t="s">
        <v>4353</v>
      </c>
      <c r="G670" s="408" t="s">
        <v>4353</v>
      </c>
      <c r="H670" s="408" t="s">
        <v>4353</v>
      </c>
    </row>
    <row r="671" spans="1:11" ht="12">
      <c r="A671" s="708" t="s">
        <v>22436</v>
      </c>
      <c r="B671" s="639" t="s">
        <v>22437</v>
      </c>
      <c r="C671" s="640"/>
      <c r="D671" s="641"/>
      <c r="E671" s="642"/>
      <c r="F671" s="407" t="s">
        <v>4353</v>
      </c>
      <c r="G671" s="408" t="s">
        <v>4353</v>
      </c>
      <c r="H671" s="408" t="s">
        <v>4353</v>
      </c>
      <c r="I671" s="408" t="s">
        <v>4353</v>
      </c>
    </row>
    <row r="672" spans="1:11" ht="24">
      <c r="A672" s="708">
        <v>93208</v>
      </c>
      <c r="B672" s="639" t="s">
        <v>22708</v>
      </c>
      <c r="C672" s="640" t="s">
        <v>112</v>
      </c>
      <c r="D672" s="641" t="s">
        <v>18987</v>
      </c>
      <c r="E672" s="642">
        <v>384.12</v>
      </c>
      <c r="F672" s="407" t="s">
        <v>4353</v>
      </c>
      <c r="G672" s="408" t="s">
        <v>4353</v>
      </c>
      <c r="H672" s="408" t="s">
        <v>4353</v>
      </c>
      <c r="I672" s="408" t="s">
        <v>4353</v>
      </c>
      <c r="J672" s="408" t="s">
        <v>4353</v>
      </c>
    </row>
    <row r="673" spans="1:12" ht="12">
      <c r="A673" s="708" t="s">
        <v>22709</v>
      </c>
      <c r="B673" s="639" t="s">
        <v>22710</v>
      </c>
      <c r="C673" s="640"/>
      <c r="D673" s="641"/>
      <c r="E673" s="642"/>
      <c r="F673" s="407" t="s">
        <v>4353</v>
      </c>
      <c r="G673" s="408" t="s">
        <v>4353</v>
      </c>
    </row>
    <row r="674" spans="1:12" ht="24">
      <c r="A674" s="708">
        <v>93209</v>
      </c>
      <c r="B674" s="639" t="s">
        <v>22711</v>
      </c>
      <c r="C674" s="640" t="s">
        <v>112</v>
      </c>
      <c r="D674" s="641" t="s">
        <v>18987</v>
      </c>
      <c r="E674" s="642">
        <v>515.80999999999995</v>
      </c>
      <c r="F674" s="407" t="s">
        <v>4353</v>
      </c>
      <c r="G674" s="408" t="s">
        <v>4353</v>
      </c>
      <c r="H674" s="408" t="s">
        <v>4353</v>
      </c>
      <c r="I674" s="408" t="s">
        <v>4353</v>
      </c>
      <c r="J674" s="408" t="s">
        <v>4353</v>
      </c>
    </row>
    <row r="675" spans="1:12" ht="12">
      <c r="A675" s="708" t="s">
        <v>22712</v>
      </c>
      <c r="B675" s="639" t="s">
        <v>22713</v>
      </c>
      <c r="C675" s="640"/>
      <c r="D675" s="641"/>
      <c r="E675" s="642"/>
      <c r="F675" s="407" t="s">
        <v>4353</v>
      </c>
      <c r="G675" s="408" t="s">
        <v>4353</v>
      </c>
      <c r="H675" s="408" t="s">
        <v>4353</v>
      </c>
      <c r="I675" s="408" t="s">
        <v>4353</v>
      </c>
    </row>
    <row r="676" spans="1:12" ht="24">
      <c r="A676" s="708">
        <v>93210</v>
      </c>
      <c r="B676" s="639" t="s">
        <v>22714</v>
      </c>
      <c r="C676" s="640" t="s">
        <v>112</v>
      </c>
      <c r="D676" s="641" t="s">
        <v>18980</v>
      </c>
      <c r="E676" s="642">
        <v>303.04000000000002</v>
      </c>
      <c r="F676" s="407" t="s">
        <v>4353</v>
      </c>
      <c r="G676" s="408" t="s">
        <v>4353</v>
      </c>
      <c r="H676" s="408" t="s">
        <v>4353</v>
      </c>
      <c r="I676" s="408" t="s">
        <v>4353</v>
      </c>
      <c r="J676" s="408" t="s">
        <v>4353</v>
      </c>
      <c r="K676" s="408" t="s">
        <v>4353</v>
      </c>
      <c r="L676" s="408" t="s">
        <v>4353</v>
      </c>
    </row>
    <row r="677" spans="1:12" ht="12">
      <c r="A677" s="708" t="s">
        <v>22706</v>
      </c>
      <c r="B677" s="639" t="s">
        <v>22707</v>
      </c>
      <c r="C677" s="640"/>
      <c r="D677" s="641"/>
      <c r="E677" s="642"/>
      <c r="F677" s="407" t="s">
        <v>4353</v>
      </c>
      <c r="G677" s="408" t="s">
        <v>4353</v>
      </c>
      <c r="H677" s="408" t="s">
        <v>4353</v>
      </c>
    </row>
    <row r="678" spans="1:12" ht="24">
      <c r="A678" s="708">
        <v>93211</v>
      </c>
      <c r="B678" s="639" t="s">
        <v>22715</v>
      </c>
      <c r="C678" s="640" t="s">
        <v>112</v>
      </c>
      <c r="D678" s="641" t="s">
        <v>18980</v>
      </c>
      <c r="E678" s="642">
        <v>324.83</v>
      </c>
      <c r="F678" s="407" t="s">
        <v>4353</v>
      </c>
      <c r="G678" s="408" t="s">
        <v>4353</v>
      </c>
      <c r="H678" s="408" t="s">
        <v>4353</v>
      </c>
      <c r="I678" s="408" t="s">
        <v>4353</v>
      </c>
    </row>
    <row r="679" spans="1:12" ht="12">
      <c r="A679" s="708" t="s">
        <v>22703</v>
      </c>
      <c r="B679" s="639" t="s">
        <v>22704</v>
      </c>
      <c r="C679" s="640"/>
      <c r="D679" s="641"/>
      <c r="E679" s="642"/>
      <c r="F679" s="407" t="s">
        <v>4353</v>
      </c>
      <c r="G679" s="408" t="s">
        <v>4353</v>
      </c>
      <c r="H679" s="408" t="s">
        <v>4353</v>
      </c>
      <c r="I679" s="408" t="s">
        <v>4353</v>
      </c>
      <c r="J679" s="408" t="s">
        <v>4353</v>
      </c>
    </row>
    <row r="680" spans="1:12" ht="24">
      <c r="A680" s="708">
        <v>93212</v>
      </c>
      <c r="B680" s="639" t="s">
        <v>22716</v>
      </c>
      <c r="C680" s="640" t="s">
        <v>112</v>
      </c>
      <c r="D680" s="641" t="s">
        <v>18980</v>
      </c>
      <c r="E680" s="642">
        <v>468.31</v>
      </c>
      <c r="F680" s="407" t="s">
        <v>4353</v>
      </c>
      <c r="G680" s="408" t="s">
        <v>4353</v>
      </c>
      <c r="H680" s="408" t="s">
        <v>4353</v>
      </c>
    </row>
    <row r="681" spans="1:12" ht="12">
      <c r="A681" s="708" t="s">
        <v>22717</v>
      </c>
      <c r="B681" s="639" t="s">
        <v>22718</v>
      </c>
      <c r="C681" s="640"/>
      <c r="D681" s="641"/>
      <c r="E681" s="642"/>
      <c r="F681" s="407" t="s">
        <v>4353</v>
      </c>
      <c r="G681" s="408" t="s">
        <v>4353</v>
      </c>
      <c r="H681" s="408" t="s">
        <v>4353</v>
      </c>
      <c r="I681" s="408" t="s">
        <v>4353</v>
      </c>
      <c r="J681" s="408" t="s">
        <v>4353</v>
      </c>
      <c r="K681" s="408" t="s">
        <v>4353</v>
      </c>
      <c r="L681" s="408" t="s">
        <v>4353</v>
      </c>
    </row>
    <row r="682" spans="1:12" ht="24">
      <c r="A682" s="708">
        <v>93213</v>
      </c>
      <c r="B682" s="639" t="s">
        <v>22719</v>
      </c>
      <c r="C682" s="640" t="s">
        <v>112</v>
      </c>
      <c r="D682" s="641" t="s">
        <v>18980</v>
      </c>
      <c r="E682" s="642">
        <v>580.94000000000005</v>
      </c>
      <c r="F682" s="407" t="s">
        <v>4353</v>
      </c>
      <c r="G682" s="408" t="s">
        <v>4353</v>
      </c>
      <c r="H682" s="408" t="s">
        <v>4353</v>
      </c>
      <c r="I682" s="408" t="s">
        <v>4353</v>
      </c>
    </row>
    <row r="683" spans="1:12" ht="12">
      <c r="A683" s="708" t="s">
        <v>22720</v>
      </c>
      <c r="B683" s="639" t="s">
        <v>22721</v>
      </c>
      <c r="C683" s="640"/>
      <c r="D683" s="641"/>
      <c r="E683" s="642"/>
      <c r="F683" s="407" t="s">
        <v>4353</v>
      </c>
      <c r="G683" s="408" t="s">
        <v>4353</v>
      </c>
      <c r="H683" s="408" t="s">
        <v>4353</v>
      </c>
    </row>
    <row r="684" spans="1:12" ht="24">
      <c r="A684" s="708">
        <v>93214</v>
      </c>
      <c r="B684" s="639" t="s">
        <v>22722</v>
      </c>
      <c r="C684" s="640" t="s">
        <v>108</v>
      </c>
      <c r="D684" s="641" t="s">
        <v>18987</v>
      </c>
      <c r="E684" s="642">
        <v>995.78</v>
      </c>
      <c r="F684" s="407" t="s">
        <v>4353</v>
      </c>
      <c r="G684" s="408" t="s">
        <v>4353</v>
      </c>
      <c r="H684" s="408" t="s">
        <v>4353</v>
      </c>
      <c r="I684" s="408" t="s">
        <v>4353</v>
      </c>
      <c r="J684" s="408" t="s">
        <v>4353</v>
      </c>
    </row>
    <row r="685" spans="1:12" ht="12">
      <c r="A685" s="708" t="s">
        <v>22723</v>
      </c>
      <c r="B685" s="639" t="s">
        <v>22724</v>
      </c>
      <c r="C685" s="640"/>
      <c r="D685" s="641"/>
      <c r="E685" s="642"/>
      <c r="F685" s="407" t="s">
        <v>4353</v>
      </c>
      <c r="G685" s="408" t="s">
        <v>4353</v>
      </c>
      <c r="H685" s="408" t="s">
        <v>4353</v>
      </c>
      <c r="I685" s="408" t="s">
        <v>4353</v>
      </c>
    </row>
    <row r="686" spans="1:12" ht="24">
      <c r="A686" s="708">
        <v>93243</v>
      </c>
      <c r="B686" s="639" t="s">
        <v>22725</v>
      </c>
      <c r="C686" s="640" t="s">
        <v>108</v>
      </c>
      <c r="D686" s="641" t="s">
        <v>18987</v>
      </c>
      <c r="E686" s="642">
        <v>1976.95</v>
      </c>
      <c r="F686" s="407" t="s">
        <v>4353</v>
      </c>
      <c r="G686" s="408" t="s">
        <v>4353</v>
      </c>
      <c r="H686" s="408" t="s">
        <v>4353</v>
      </c>
    </row>
    <row r="687" spans="1:12" ht="12">
      <c r="A687" s="708" t="s">
        <v>22723</v>
      </c>
      <c r="B687" s="639" t="s">
        <v>22724</v>
      </c>
      <c r="C687" s="640"/>
      <c r="D687" s="641"/>
      <c r="E687" s="642"/>
      <c r="F687" s="407" t="s">
        <v>4353</v>
      </c>
      <c r="G687" s="408" t="s">
        <v>4353</v>
      </c>
      <c r="H687" s="408" t="s">
        <v>4353</v>
      </c>
    </row>
    <row r="688" spans="1:12" ht="24">
      <c r="A688" s="708">
        <v>93582</v>
      </c>
      <c r="B688" s="639" t="s">
        <v>22726</v>
      </c>
      <c r="C688" s="640" t="s">
        <v>112</v>
      </c>
      <c r="D688" s="641" t="s">
        <v>18987</v>
      </c>
      <c r="E688" s="642">
        <v>137.43</v>
      </c>
      <c r="F688" s="407" t="s">
        <v>4353</v>
      </c>
      <c r="G688" s="408" t="s">
        <v>4353</v>
      </c>
      <c r="H688" s="408" t="s">
        <v>4353</v>
      </c>
    </row>
    <row r="689" spans="1:12" ht="12">
      <c r="A689" s="708" t="s">
        <v>22727</v>
      </c>
      <c r="B689" s="639" t="s">
        <v>22728</v>
      </c>
      <c r="C689" s="640"/>
      <c r="D689" s="641"/>
      <c r="E689" s="642"/>
      <c r="F689" s="407" t="s">
        <v>4353</v>
      </c>
      <c r="G689" s="408" t="s">
        <v>4353</v>
      </c>
      <c r="H689" s="408" t="s">
        <v>4353</v>
      </c>
    </row>
    <row r="690" spans="1:12" ht="24">
      <c r="A690" s="708">
        <v>93583</v>
      </c>
      <c r="B690" s="639" t="s">
        <v>22729</v>
      </c>
      <c r="C690" s="640" t="s">
        <v>112</v>
      </c>
      <c r="D690" s="641" t="s">
        <v>18987</v>
      </c>
      <c r="E690" s="642">
        <v>262.38</v>
      </c>
      <c r="F690" s="407" t="s">
        <v>4353</v>
      </c>
      <c r="G690" s="408" t="s">
        <v>4353</v>
      </c>
      <c r="H690" s="408" t="s">
        <v>4353</v>
      </c>
      <c r="I690" s="408" t="s">
        <v>4353</v>
      </c>
      <c r="J690" s="408" t="s">
        <v>4353</v>
      </c>
      <c r="K690" s="408" t="s">
        <v>4353</v>
      </c>
      <c r="L690" s="408" t="s">
        <v>4353</v>
      </c>
    </row>
    <row r="691" spans="1:12" ht="12">
      <c r="A691" s="708" t="s">
        <v>22730</v>
      </c>
      <c r="B691" s="639" t="s">
        <v>22731</v>
      </c>
      <c r="C691" s="640"/>
      <c r="D691" s="641"/>
      <c r="E691" s="642"/>
      <c r="F691" s="407" t="s">
        <v>4353</v>
      </c>
      <c r="G691" s="408" t="s">
        <v>4353</v>
      </c>
      <c r="H691" s="408" t="s">
        <v>4353</v>
      </c>
      <c r="I691" s="408" t="s">
        <v>4353</v>
      </c>
      <c r="J691" s="408" t="s">
        <v>4353</v>
      </c>
    </row>
    <row r="692" spans="1:12" ht="24">
      <c r="A692" s="708">
        <v>93584</v>
      </c>
      <c r="B692" s="639" t="s">
        <v>22732</v>
      </c>
      <c r="C692" s="640" t="s">
        <v>112</v>
      </c>
      <c r="D692" s="641" t="s">
        <v>18987</v>
      </c>
      <c r="E692" s="642">
        <v>388.84</v>
      </c>
      <c r="F692" s="407" t="s">
        <v>4353</v>
      </c>
      <c r="G692" s="408" t="s">
        <v>4353</v>
      </c>
      <c r="H692" s="408" t="s">
        <v>4353</v>
      </c>
      <c r="I692" s="408" t="s">
        <v>4353</v>
      </c>
      <c r="J692" s="408" t="s">
        <v>4353</v>
      </c>
    </row>
    <row r="693" spans="1:12" ht="12">
      <c r="A693" s="708" t="s">
        <v>22733</v>
      </c>
      <c r="B693" s="639" t="s">
        <v>22734</v>
      </c>
      <c r="C693" s="640"/>
      <c r="D693" s="641"/>
      <c r="E693" s="642"/>
      <c r="F693" s="407" t="s">
        <v>4353</v>
      </c>
      <c r="G693" s="408" t="s">
        <v>4353</v>
      </c>
      <c r="H693" s="408" t="s">
        <v>4353</v>
      </c>
    </row>
    <row r="694" spans="1:12" ht="24">
      <c r="A694" s="708">
        <v>93585</v>
      </c>
      <c r="B694" s="639" t="s">
        <v>22735</v>
      </c>
      <c r="C694" s="640" t="s">
        <v>112</v>
      </c>
      <c r="D694" s="641" t="s">
        <v>18980</v>
      </c>
      <c r="E694" s="642">
        <v>486.3</v>
      </c>
      <c r="F694" s="407" t="s">
        <v>4353</v>
      </c>
      <c r="G694" s="408" t="s">
        <v>4353</v>
      </c>
      <c r="H694" s="408" t="s">
        <v>4353</v>
      </c>
      <c r="I694" s="408" t="s">
        <v>4353</v>
      </c>
      <c r="J694" s="408" t="s">
        <v>4353</v>
      </c>
    </row>
    <row r="695" spans="1:12" ht="12">
      <c r="A695" s="708" t="s">
        <v>22736</v>
      </c>
      <c r="B695" s="639" t="s">
        <v>22737</v>
      </c>
      <c r="C695" s="640"/>
      <c r="D695" s="641"/>
      <c r="E695" s="642"/>
      <c r="F695" s="407" t="s">
        <v>4353</v>
      </c>
      <c r="G695" s="408" t="s">
        <v>4353</v>
      </c>
      <c r="H695" s="408" t="s">
        <v>4353</v>
      </c>
    </row>
    <row r="696" spans="1:12" ht="12">
      <c r="A696" s="708">
        <v>2</v>
      </c>
      <c r="B696" s="639" t="s">
        <v>22738</v>
      </c>
      <c r="C696" s="640"/>
      <c r="D696" s="641"/>
      <c r="E696" s="642"/>
      <c r="F696" s="407" t="s">
        <v>4353</v>
      </c>
      <c r="G696" s="408" t="s">
        <v>4353</v>
      </c>
      <c r="H696" s="408" t="s">
        <v>4353</v>
      </c>
    </row>
    <row r="697" spans="1:12" ht="12">
      <c r="A697" s="708">
        <v>74209</v>
      </c>
      <c r="B697" s="639" t="s">
        <v>22739</v>
      </c>
      <c r="C697" s="640"/>
      <c r="D697" s="641"/>
      <c r="E697" s="642"/>
      <c r="F697" s="407" t="s">
        <v>4353</v>
      </c>
      <c r="G697" s="408" t="s">
        <v>4353</v>
      </c>
      <c r="H697" s="408" t="s">
        <v>4353</v>
      </c>
      <c r="I697" s="408" t="s">
        <v>4353</v>
      </c>
    </row>
    <row r="698" spans="1:12" ht="12">
      <c r="A698" s="708" t="s">
        <v>172</v>
      </c>
      <c r="B698" s="639" t="s">
        <v>4467</v>
      </c>
      <c r="C698" s="640" t="s">
        <v>112</v>
      </c>
      <c r="D698" s="641" t="s">
        <v>18987</v>
      </c>
      <c r="E698" s="642">
        <v>310.44</v>
      </c>
      <c r="F698" s="407" t="s">
        <v>4353</v>
      </c>
      <c r="G698" s="408" t="s">
        <v>4353</v>
      </c>
      <c r="H698" s="408" t="s">
        <v>4353</v>
      </c>
    </row>
    <row r="699" spans="1:12" ht="12">
      <c r="A699" s="708">
        <v>4</v>
      </c>
      <c r="B699" s="639" t="s">
        <v>22740</v>
      </c>
      <c r="C699" s="640"/>
      <c r="D699" s="641"/>
      <c r="E699" s="642"/>
      <c r="F699" s="407" t="s">
        <v>4353</v>
      </c>
      <c r="G699" s="408" t="s">
        <v>4353</v>
      </c>
      <c r="H699" s="408" t="s">
        <v>4353</v>
      </c>
    </row>
    <row r="700" spans="1:12" ht="12">
      <c r="A700" s="708" t="s">
        <v>22417</v>
      </c>
      <c r="B700" s="639" t="s">
        <v>22418</v>
      </c>
      <c r="C700" s="640"/>
      <c r="D700" s="641"/>
      <c r="E700" s="642"/>
      <c r="F700" s="407" t="s">
        <v>4353</v>
      </c>
      <c r="G700" s="408" t="s">
        <v>4353</v>
      </c>
    </row>
    <row r="701" spans="1:12" ht="12">
      <c r="A701" s="708" t="s">
        <v>22419</v>
      </c>
      <c r="B701" s="639" t="e">
        <v>#NAME?</v>
      </c>
      <c r="C701" s="640"/>
      <c r="D701" s="641" t="s">
        <v>22420</v>
      </c>
      <c r="E701" s="642" t="s">
        <v>22421</v>
      </c>
      <c r="F701" s="407" t="s">
        <v>4353</v>
      </c>
      <c r="G701" s="408" t="s">
        <v>4353</v>
      </c>
    </row>
    <row r="702" spans="1:12" ht="12">
      <c r="A702" s="708"/>
      <c r="B702" s="639"/>
      <c r="C702" s="640"/>
      <c r="D702" s="641" t="s">
        <v>22422</v>
      </c>
      <c r="E702" s="642" t="s">
        <v>22423</v>
      </c>
      <c r="F702" s="407" t="s">
        <v>4353</v>
      </c>
      <c r="G702" s="408" t="s">
        <v>4353</v>
      </c>
      <c r="H702" s="408" t="s">
        <v>4353</v>
      </c>
      <c r="I702" s="408" t="s">
        <v>4353</v>
      </c>
    </row>
    <row r="703" spans="1:12" ht="12">
      <c r="A703" s="708" t="s">
        <v>22424</v>
      </c>
      <c r="B703" s="639" t="s">
        <v>22425</v>
      </c>
      <c r="C703" s="640"/>
      <c r="D703" s="641"/>
      <c r="E703" s="642"/>
      <c r="F703" s="407" t="s">
        <v>4353</v>
      </c>
      <c r="G703" s="408" t="s">
        <v>4353</v>
      </c>
      <c r="H703" s="408" t="s">
        <v>4353</v>
      </c>
    </row>
    <row r="704" spans="1:12" ht="24">
      <c r="A704" s="708" t="s">
        <v>22426</v>
      </c>
      <c r="B704" s="639" t="s">
        <v>22427</v>
      </c>
      <c r="C704" s="640" t="s">
        <v>22428</v>
      </c>
      <c r="D704" s="641"/>
      <c r="E704" s="642"/>
      <c r="F704" s="407" t="s">
        <v>4353</v>
      </c>
      <c r="G704" s="408" t="s">
        <v>4353</v>
      </c>
      <c r="H704" s="408" t="s">
        <v>4353</v>
      </c>
      <c r="I704" s="408" t="s">
        <v>4353</v>
      </c>
    </row>
    <row r="705" spans="1:14" ht="12">
      <c r="A705" s="708" t="s">
        <v>22429</v>
      </c>
      <c r="B705" s="639" t="s">
        <v>22430</v>
      </c>
      <c r="C705" s="640"/>
      <c r="D705" s="641" t="s">
        <v>22422</v>
      </c>
      <c r="E705" s="642" t="s">
        <v>22431</v>
      </c>
      <c r="F705" s="407" t="s">
        <v>4353</v>
      </c>
      <c r="G705" s="408" t="s">
        <v>4353</v>
      </c>
      <c r="H705" s="408" t="s">
        <v>4353</v>
      </c>
      <c r="I705" s="408" t="s">
        <v>4353</v>
      </c>
    </row>
    <row r="706" spans="1:14" ht="24">
      <c r="A706" s="708" t="s">
        <v>91</v>
      </c>
      <c r="B706" s="639" t="s">
        <v>22432</v>
      </c>
      <c r="C706" s="640" t="s">
        <v>22433</v>
      </c>
      <c r="D706" s="641" t="s">
        <v>22434</v>
      </c>
      <c r="E706" s="642" t="s">
        <v>22435</v>
      </c>
      <c r="F706" s="407" t="s">
        <v>4353</v>
      </c>
      <c r="G706" s="408" t="s">
        <v>4353</v>
      </c>
      <c r="H706" s="408" t="s">
        <v>4353</v>
      </c>
      <c r="I706" s="408" t="s">
        <v>4353</v>
      </c>
      <c r="J706" s="408" t="s">
        <v>4353</v>
      </c>
    </row>
    <row r="707" spans="1:14" ht="12">
      <c r="A707" s="708" t="s">
        <v>22436</v>
      </c>
      <c r="B707" s="639" t="s">
        <v>22437</v>
      </c>
      <c r="C707" s="640"/>
      <c r="D707" s="641"/>
      <c r="E707" s="642"/>
      <c r="F707" s="407" t="s">
        <v>4353</v>
      </c>
      <c r="G707" s="408" t="s">
        <v>4353</v>
      </c>
      <c r="H707" s="408" t="s">
        <v>4353</v>
      </c>
      <c r="I707" s="408" t="s">
        <v>4353</v>
      </c>
      <c r="J707" s="408" t="s">
        <v>4353</v>
      </c>
    </row>
    <row r="708" spans="1:14" ht="12">
      <c r="A708" s="708">
        <v>73756</v>
      </c>
      <c r="B708" s="639" t="s">
        <v>22741</v>
      </c>
      <c r="C708" s="640"/>
      <c r="D708" s="641"/>
      <c r="E708" s="642"/>
      <c r="F708" s="407" t="s">
        <v>4353</v>
      </c>
      <c r="G708" s="408" t="s">
        <v>4353</v>
      </c>
      <c r="H708" s="408" t="s">
        <v>4353</v>
      </c>
      <c r="I708" s="408" t="s">
        <v>4353</v>
      </c>
    </row>
    <row r="709" spans="1:14" ht="24">
      <c r="A709" s="708" t="s">
        <v>4468</v>
      </c>
      <c r="B709" s="639" t="s">
        <v>22742</v>
      </c>
      <c r="C709" s="640" t="s">
        <v>108</v>
      </c>
      <c r="D709" s="641" t="s">
        <v>18987</v>
      </c>
      <c r="E709" s="642">
        <v>23683.9</v>
      </c>
      <c r="F709" s="407" t="s">
        <v>4353</v>
      </c>
      <c r="G709" s="408" t="s">
        <v>4353</v>
      </c>
      <c r="H709" s="408" t="s">
        <v>4353</v>
      </c>
      <c r="I709" s="408" t="s">
        <v>4353</v>
      </c>
      <c r="J709" s="408" t="s">
        <v>4353</v>
      </c>
      <c r="K709" s="408" t="s">
        <v>4353</v>
      </c>
      <c r="L709" s="408" t="s">
        <v>4353</v>
      </c>
      <c r="M709" s="408" t="s">
        <v>4353</v>
      </c>
    </row>
    <row r="710" spans="1:14" ht="12">
      <c r="A710" s="708" t="s">
        <v>22743</v>
      </c>
      <c r="B710" s="639" t="s">
        <v>22744</v>
      </c>
      <c r="C710" s="640"/>
      <c r="D710" s="641"/>
      <c r="E710" s="642"/>
      <c r="F710" s="407" t="s">
        <v>4353</v>
      </c>
      <c r="G710" s="408" t="s">
        <v>4353</v>
      </c>
      <c r="H710" s="408" t="s">
        <v>4353</v>
      </c>
    </row>
    <row r="711" spans="1:14" ht="12">
      <c r="A711" s="708">
        <v>73847</v>
      </c>
      <c r="B711" s="639" t="s">
        <v>22745</v>
      </c>
      <c r="C711" s="640"/>
      <c r="D711" s="641"/>
      <c r="E711" s="642"/>
      <c r="F711" s="407" t="s">
        <v>4353</v>
      </c>
      <c r="G711" s="408" t="s">
        <v>4353</v>
      </c>
      <c r="H711" s="408" t="s">
        <v>4353</v>
      </c>
    </row>
    <row r="712" spans="1:14" ht="12">
      <c r="A712" s="708" t="s">
        <v>4469</v>
      </c>
      <c r="B712" s="639" t="s">
        <v>22746</v>
      </c>
      <c r="C712" s="640" t="s">
        <v>1476</v>
      </c>
      <c r="D712" s="641" t="s">
        <v>18987</v>
      </c>
      <c r="E712" s="642">
        <v>353.51</v>
      </c>
      <c r="F712" s="407" t="s">
        <v>4353</v>
      </c>
      <c r="G712" s="408" t="s">
        <v>4353</v>
      </c>
    </row>
    <row r="713" spans="1:14" ht="12">
      <c r="A713" s="708" t="s">
        <v>22747</v>
      </c>
      <c r="B713" s="639" t="s">
        <v>22748</v>
      </c>
      <c r="C713" s="640"/>
      <c r="D713" s="641"/>
      <c r="E713" s="642"/>
      <c r="F713" s="407" t="s">
        <v>4353</v>
      </c>
      <c r="G713" s="408" t="s">
        <v>4353</v>
      </c>
    </row>
    <row r="714" spans="1:14" ht="12">
      <c r="A714" s="707" t="s">
        <v>22749</v>
      </c>
      <c r="B714" s="636" t="s">
        <v>22750</v>
      </c>
      <c r="C714" s="637"/>
      <c r="D714" s="637"/>
      <c r="E714" s="638"/>
      <c r="F714" s="407" t="s">
        <v>4353</v>
      </c>
      <c r="G714" s="408" t="s">
        <v>4353</v>
      </c>
      <c r="H714" s="408" t="s">
        <v>4353</v>
      </c>
      <c r="I714" s="408" t="s">
        <v>4353</v>
      </c>
      <c r="J714" s="408" t="s">
        <v>4353</v>
      </c>
      <c r="K714" s="408" t="s">
        <v>4353</v>
      </c>
    </row>
    <row r="715" spans="1:14" ht="12">
      <c r="A715" s="707" t="s">
        <v>4470</v>
      </c>
      <c r="B715" s="636" t="s">
        <v>22751</v>
      </c>
      <c r="C715" s="637" t="s">
        <v>1476</v>
      </c>
      <c r="D715" s="637" t="s">
        <v>18987</v>
      </c>
      <c r="E715" s="638">
        <v>500.64</v>
      </c>
      <c r="F715" s="407" t="s">
        <v>4353</v>
      </c>
      <c r="G715" s="408" t="s">
        <v>4353</v>
      </c>
      <c r="H715" s="408" t="s">
        <v>4353</v>
      </c>
    </row>
    <row r="716" spans="1:14" ht="12">
      <c r="A716" s="708" t="s">
        <v>22752</v>
      </c>
      <c r="B716" s="639" t="s">
        <v>22753</v>
      </c>
      <c r="C716" s="640"/>
      <c r="D716" s="641"/>
      <c r="E716" s="642"/>
      <c r="F716" s="407" t="s">
        <v>4353</v>
      </c>
      <c r="G716" s="408" t="s">
        <v>4353</v>
      </c>
      <c r="H716" s="408" t="s">
        <v>4353</v>
      </c>
      <c r="I716" s="408" t="s">
        <v>4353</v>
      </c>
    </row>
    <row r="717" spans="1:14" ht="12">
      <c r="A717" s="707" t="s">
        <v>22754</v>
      </c>
      <c r="B717" s="636" t="e">
        <v>#NAME?</v>
      </c>
      <c r="C717" s="637"/>
      <c r="D717" s="637"/>
      <c r="E717" s="638"/>
      <c r="F717" s="407" t="s">
        <v>4353</v>
      </c>
      <c r="G717" s="408" t="s">
        <v>4353</v>
      </c>
      <c r="H717" s="408" t="s">
        <v>4353</v>
      </c>
      <c r="I717" s="408" t="s">
        <v>4353</v>
      </c>
      <c r="J717" s="408" t="s">
        <v>4353</v>
      </c>
    </row>
    <row r="718" spans="1:14" ht="12">
      <c r="A718" s="708" t="s">
        <v>22755</v>
      </c>
      <c r="B718" s="639" t="s">
        <v>22756</v>
      </c>
      <c r="C718" s="640"/>
      <c r="D718" s="641"/>
      <c r="E718" s="642"/>
      <c r="F718" s="407" t="s">
        <v>4353</v>
      </c>
      <c r="G718" s="408" t="s">
        <v>4353</v>
      </c>
      <c r="H718" s="408" t="s">
        <v>4353</v>
      </c>
      <c r="I718" s="408" t="s">
        <v>4353</v>
      </c>
      <c r="J718" s="408" t="s">
        <v>4353</v>
      </c>
    </row>
    <row r="719" spans="1:14" ht="12">
      <c r="A719" s="708" t="s">
        <v>4471</v>
      </c>
      <c r="B719" s="639" t="s">
        <v>22757</v>
      </c>
      <c r="C719" s="640" t="s">
        <v>1476</v>
      </c>
      <c r="D719" s="641" t="s">
        <v>18987</v>
      </c>
      <c r="E719" s="642">
        <v>573.80999999999995</v>
      </c>
      <c r="F719" s="407" t="s">
        <v>4353</v>
      </c>
      <c r="G719" s="408" t="s">
        <v>4353</v>
      </c>
    </row>
    <row r="720" spans="1:14" ht="12">
      <c r="A720" s="707" t="s">
        <v>22758</v>
      </c>
      <c r="B720" s="636" t="s">
        <v>22759</v>
      </c>
      <c r="C720" s="637"/>
      <c r="D720" s="637"/>
      <c r="E720" s="638"/>
      <c r="F720" s="407" t="s">
        <v>4353</v>
      </c>
      <c r="G720" s="408" t="s">
        <v>4353</v>
      </c>
      <c r="H720" s="408" t="s">
        <v>4353</v>
      </c>
      <c r="I720" s="408" t="s">
        <v>4353</v>
      </c>
      <c r="J720" s="408" t="s">
        <v>4353</v>
      </c>
      <c r="K720" s="408" t="s">
        <v>4353</v>
      </c>
      <c r="L720" s="408" t="s">
        <v>4353</v>
      </c>
      <c r="M720" s="408" t="s">
        <v>4353</v>
      </c>
      <c r="N720" s="408" t="s">
        <v>4353</v>
      </c>
    </row>
    <row r="721" spans="1:11" ht="12">
      <c r="A721" s="708" t="s">
        <v>22760</v>
      </c>
      <c r="B721" s="639" t="s">
        <v>22761</v>
      </c>
      <c r="C721" s="640"/>
      <c r="D721" s="641"/>
      <c r="E721" s="642"/>
      <c r="F721" s="407" t="s">
        <v>4353</v>
      </c>
      <c r="G721" s="408" t="s">
        <v>4353</v>
      </c>
      <c r="H721" s="408" t="s">
        <v>4353</v>
      </c>
      <c r="I721" s="410"/>
      <c r="J721" s="408" t="s">
        <v>4353</v>
      </c>
    </row>
    <row r="722" spans="1:11" ht="12">
      <c r="A722" s="708" t="s">
        <v>22762</v>
      </c>
      <c r="B722" s="639" t="s">
        <v>22763</v>
      </c>
      <c r="C722" s="640"/>
      <c r="D722" s="641"/>
      <c r="E722" s="642"/>
      <c r="F722" s="407" t="s">
        <v>4353</v>
      </c>
      <c r="G722" s="408" t="s">
        <v>4353</v>
      </c>
      <c r="H722" s="408" t="s">
        <v>4353</v>
      </c>
      <c r="I722" s="408" t="s">
        <v>4353</v>
      </c>
      <c r="J722" s="408" t="s">
        <v>4353</v>
      </c>
    </row>
    <row r="723" spans="1:11" ht="12">
      <c r="A723" s="708" t="s">
        <v>4472</v>
      </c>
      <c r="B723" s="639" t="s">
        <v>22764</v>
      </c>
      <c r="C723" s="640" t="s">
        <v>1476</v>
      </c>
      <c r="D723" s="641" t="s">
        <v>18987</v>
      </c>
      <c r="E723" s="642">
        <v>649.45000000000005</v>
      </c>
      <c r="F723" s="407" t="s">
        <v>4353</v>
      </c>
      <c r="G723" s="408" t="s">
        <v>4353</v>
      </c>
      <c r="H723" s="408" t="s">
        <v>4353</v>
      </c>
      <c r="I723" s="408" t="s">
        <v>4353</v>
      </c>
    </row>
    <row r="724" spans="1:11" ht="12">
      <c r="A724" s="708" t="s">
        <v>22758</v>
      </c>
      <c r="B724" s="639" t="s">
        <v>22765</v>
      </c>
      <c r="C724" s="640"/>
      <c r="D724" s="641"/>
      <c r="E724" s="642"/>
      <c r="F724" s="407" t="s">
        <v>4353</v>
      </c>
      <c r="G724" s="408" t="s">
        <v>4353</v>
      </c>
    </row>
    <row r="725" spans="1:11" ht="12">
      <c r="A725" s="708" t="s">
        <v>22754</v>
      </c>
      <c r="B725" s="639" t="e">
        <v>#NAME?</v>
      </c>
      <c r="C725" s="640"/>
      <c r="D725" s="641"/>
      <c r="E725" s="642"/>
      <c r="F725" s="407" t="s">
        <v>4353</v>
      </c>
      <c r="G725" s="408" t="s">
        <v>4353</v>
      </c>
      <c r="H725" s="408" t="s">
        <v>4353</v>
      </c>
    </row>
    <row r="726" spans="1:11" ht="12">
      <c r="A726" s="708" t="s">
        <v>22755</v>
      </c>
      <c r="B726" s="639" t="s">
        <v>22756</v>
      </c>
      <c r="C726" s="640"/>
      <c r="D726" s="641"/>
      <c r="E726" s="642"/>
      <c r="F726" s="407" t="s">
        <v>4353</v>
      </c>
      <c r="G726" s="408" t="s">
        <v>4353</v>
      </c>
    </row>
    <row r="727" spans="1:11" ht="12">
      <c r="A727" s="708" t="s">
        <v>4473</v>
      </c>
      <c r="B727" s="639" t="s">
        <v>22766</v>
      </c>
      <c r="C727" s="640" t="s">
        <v>1476</v>
      </c>
      <c r="D727" s="641" t="s">
        <v>18987</v>
      </c>
      <c r="E727" s="642">
        <v>683.69</v>
      </c>
      <c r="F727" s="407" t="s">
        <v>4353</v>
      </c>
      <c r="G727" s="408" t="s">
        <v>4353</v>
      </c>
    </row>
    <row r="728" spans="1:11" ht="12">
      <c r="A728" s="708" t="s">
        <v>22767</v>
      </c>
      <c r="B728" s="639" t="s">
        <v>22768</v>
      </c>
      <c r="C728" s="640"/>
      <c r="D728" s="641"/>
      <c r="E728" s="642"/>
      <c r="F728" s="407" t="s">
        <v>4353</v>
      </c>
      <c r="G728" s="408" t="s">
        <v>4353</v>
      </c>
      <c r="H728" s="408" t="s">
        <v>4353</v>
      </c>
      <c r="I728" s="408" t="s">
        <v>4353</v>
      </c>
    </row>
    <row r="729" spans="1:11" ht="12">
      <c r="A729" s="708" t="s">
        <v>22769</v>
      </c>
      <c r="B729" s="639" t="s">
        <v>22770</v>
      </c>
      <c r="C729" s="640"/>
      <c r="D729" s="641"/>
      <c r="E729" s="642"/>
      <c r="F729" s="407" t="s">
        <v>4353</v>
      </c>
      <c r="G729" s="408" t="s">
        <v>4353</v>
      </c>
    </row>
    <row r="730" spans="1:11" ht="12">
      <c r="A730" s="708" t="s">
        <v>22771</v>
      </c>
      <c r="B730" s="639" t="s">
        <v>22772</v>
      </c>
      <c r="C730" s="640"/>
      <c r="D730" s="641"/>
      <c r="E730" s="642"/>
      <c r="F730" s="407" t="s">
        <v>4353</v>
      </c>
      <c r="G730" s="408" t="s">
        <v>4353</v>
      </c>
      <c r="H730" s="408" t="s">
        <v>4353</v>
      </c>
      <c r="I730" s="408" t="s">
        <v>4353</v>
      </c>
      <c r="J730" s="408" t="s">
        <v>4353</v>
      </c>
      <c r="K730" s="408" t="s">
        <v>4353</v>
      </c>
    </row>
    <row r="731" spans="1:11" ht="12">
      <c r="A731" s="708" t="s">
        <v>22773</v>
      </c>
      <c r="B731" s="639" t="s">
        <v>22774</v>
      </c>
      <c r="C731" s="640"/>
      <c r="D731" s="641"/>
      <c r="E731" s="642"/>
      <c r="F731" s="407" t="s">
        <v>4353</v>
      </c>
      <c r="G731" s="408" t="s">
        <v>4353</v>
      </c>
    </row>
    <row r="732" spans="1:11" ht="12">
      <c r="A732" s="708">
        <v>325</v>
      </c>
      <c r="B732" s="639" t="s">
        <v>22775</v>
      </c>
      <c r="C732" s="640"/>
      <c r="D732" s="641"/>
      <c r="E732" s="642"/>
      <c r="F732" s="407" t="s">
        <v>4353</v>
      </c>
      <c r="G732" s="408" t="s">
        <v>4353</v>
      </c>
      <c r="H732" s="408" t="s">
        <v>4353</v>
      </c>
      <c r="I732" s="408" t="s">
        <v>4353</v>
      </c>
    </row>
    <row r="733" spans="1:11" ht="24">
      <c r="A733" s="708" t="s">
        <v>22776</v>
      </c>
      <c r="B733" s="639" t="s">
        <v>22777</v>
      </c>
      <c r="C733" s="640" t="s">
        <v>224</v>
      </c>
      <c r="D733" s="641" t="s">
        <v>18987</v>
      </c>
      <c r="E733" s="642">
        <v>127.82</v>
      </c>
      <c r="F733" s="407" t="s">
        <v>4353</v>
      </c>
      <c r="G733" s="408" t="s">
        <v>4353</v>
      </c>
      <c r="H733" s="408" t="s">
        <v>4353</v>
      </c>
      <c r="I733" s="408" t="s">
        <v>4353</v>
      </c>
    </row>
    <row r="734" spans="1:11" ht="12">
      <c r="A734" s="708" t="s">
        <v>22778</v>
      </c>
      <c r="B734" s="639" t="s">
        <v>22779</v>
      </c>
      <c r="C734" s="640"/>
      <c r="D734" s="641"/>
      <c r="E734" s="642"/>
      <c r="F734" s="407" t="s">
        <v>4353</v>
      </c>
      <c r="G734" s="408" t="s">
        <v>4353</v>
      </c>
    </row>
    <row r="735" spans="1:11" ht="24">
      <c r="A735" s="708" t="s">
        <v>22780</v>
      </c>
      <c r="B735" s="639" t="s">
        <v>22781</v>
      </c>
      <c r="C735" s="640" t="s">
        <v>224</v>
      </c>
      <c r="D735" s="641" t="s">
        <v>18987</v>
      </c>
      <c r="E735" s="642">
        <v>86.59</v>
      </c>
      <c r="F735" s="407" t="s">
        <v>4353</v>
      </c>
      <c r="G735" s="408" t="s">
        <v>4353</v>
      </c>
    </row>
    <row r="736" spans="1:11" ht="12">
      <c r="A736" s="708" t="s">
        <v>22417</v>
      </c>
      <c r="B736" s="639" t="s">
        <v>22418</v>
      </c>
      <c r="C736" s="640"/>
      <c r="D736" s="641"/>
      <c r="E736" s="642"/>
      <c r="F736" s="407" t="s">
        <v>4353</v>
      </c>
      <c r="G736" s="408" t="s">
        <v>4353</v>
      </c>
      <c r="H736" s="408" t="s">
        <v>4353</v>
      </c>
      <c r="I736" s="408" t="s">
        <v>4353</v>
      </c>
    </row>
    <row r="737" spans="1:12" ht="12">
      <c r="A737" s="708" t="s">
        <v>22419</v>
      </c>
      <c r="B737" s="639" t="e">
        <v>#NAME?</v>
      </c>
      <c r="C737" s="640"/>
      <c r="D737" s="641" t="s">
        <v>22420</v>
      </c>
      <c r="E737" s="642" t="s">
        <v>22421</v>
      </c>
      <c r="F737" s="407" t="s">
        <v>4353</v>
      </c>
      <c r="G737" s="408" t="s">
        <v>4353</v>
      </c>
      <c r="H737" s="408" t="s">
        <v>4353</v>
      </c>
      <c r="I737" s="408" t="s">
        <v>4353</v>
      </c>
    </row>
    <row r="738" spans="1:12" ht="12">
      <c r="A738" s="708"/>
      <c r="B738" s="639"/>
      <c r="C738" s="640"/>
      <c r="D738" s="641" t="s">
        <v>22422</v>
      </c>
      <c r="E738" s="642" t="s">
        <v>22423</v>
      </c>
      <c r="F738" s="407" t="s">
        <v>4353</v>
      </c>
      <c r="G738" s="408" t="s">
        <v>4353</v>
      </c>
      <c r="H738" s="408" t="s">
        <v>4353</v>
      </c>
    </row>
    <row r="739" spans="1:12" ht="12">
      <c r="A739" s="708" t="s">
        <v>22424</v>
      </c>
      <c r="B739" s="639" t="s">
        <v>22425</v>
      </c>
      <c r="C739" s="640"/>
      <c r="D739" s="641"/>
      <c r="E739" s="642"/>
      <c r="F739" s="407" t="s">
        <v>4353</v>
      </c>
      <c r="G739" s="408" t="s">
        <v>4353</v>
      </c>
      <c r="H739" s="408" t="s">
        <v>4353</v>
      </c>
      <c r="I739" s="408" t="s">
        <v>4353</v>
      </c>
      <c r="J739" s="408" t="s">
        <v>4353</v>
      </c>
      <c r="K739" s="408" t="s">
        <v>4353</v>
      </c>
    </row>
    <row r="740" spans="1:12" ht="24">
      <c r="A740" s="708" t="s">
        <v>22426</v>
      </c>
      <c r="B740" s="639" t="s">
        <v>22427</v>
      </c>
      <c r="C740" s="640" t="s">
        <v>22428</v>
      </c>
      <c r="D740" s="641"/>
      <c r="E740" s="642"/>
      <c r="F740" s="407" t="s">
        <v>4353</v>
      </c>
      <c r="G740" s="408" t="s">
        <v>4353</v>
      </c>
      <c r="H740" s="408" t="s">
        <v>4353</v>
      </c>
      <c r="I740" s="408" t="s">
        <v>4353</v>
      </c>
      <c r="J740" s="408" t="s">
        <v>4353</v>
      </c>
      <c r="K740" s="408" t="s">
        <v>4353</v>
      </c>
      <c r="L740" s="408" t="s">
        <v>4353</v>
      </c>
    </row>
    <row r="741" spans="1:12" ht="12">
      <c r="A741" s="708" t="s">
        <v>22429</v>
      </c>
      <c r="B741" s="639" t="s">
        <v>22430</v>
      </c>
      <c r="C741" s="640"/>
      <c r="D741" s="641" t="s">
        <v>22422</v>
      </c>
      <c r="E741" s="642" t="s">
        <v>22431</v>
      </c>
      <c r="F741" s="407" t="s">
        <v>4353</v>
      </c>
      <c r="G741" s="408" t="s">
        <v>4353</v>
      </c>
      <c r="H741" s="408" t="s">
        <v>4353</v>
      </c>
      <c r="I741" s="408" t="s">
        <v>4353</v>
      </c>
      <c r="J741" s="408" t="s">
        <v>4353</v>
      </c>
    </row>
    <row r="742" spans="1:12" ht="24">
      <c r="A742" s="708" t="s">
        <v>91</v>
      </c>
      <c r="B742" s="639" t="s">
        <v>22432</v>
      </c>
      <c r="C742" s="640" t="s">
        <v>22433</v>
      </c>
      <c r="D742" s="641" t="s">
        <v>22434</v>
      </c>
      <c r="E742" s="642" t="s">
        <v>22435</v>
      </c>
      <c r="F742" s="407" t="s">
        <v>4353</v>
      </c>
      <c r="G742" s="408" t="s">
        <v>4353</v>
      </c>
      <c r="H742" s="408" t="s">
        <v>4353</v>
      </c>
      <c r="I742" s="408" t="s">
        <v>4353</v>
      </c>
      <c r="J742" s="408" t="s">
        <v>4353</v>
      </c>
    </row>
    <row r="743" spans="1:12" ht="12">
      <c r="A743" s="708" t="s">
        <v>22436</v>
      </c>
      <c r="B743" s="639" t="s">
        <v>22437</v>
      </c>
      <c r="C743" s="640"/>
      <c r="D743" s="641"/>
      <c r="E743" s="642"/>
      <c r="F743" s="407" t="s">
        <v>4353</v>
      </c>
      <c r="G743" s="408" t="s">
        <v>4353</v>
      </c>
    </row>
    <row r="744" spans="1:12" ht="12">
      <c r="A744" s="708" t="s">
        <v>22782</v>
      </c>
      <c r="B744" s="639" t="s">
        <v>22783</v>
      </c>
      <c r="C744" s="640"/>
      <c r="D744" s="641"/>
      <c r="E744" s="642"/>
      <c r="F744" s="407" t="s">
        <v>4353</v>
      </c>
      <c r="G744" s="408" t="s">
        <v>4353</v>
      </c>
    </row>
    <row r="745" spans="1:12" ht="12">
      <c r="A745" s="708" t="s">
        <v>22784</v>
      </c>
      <c r="B745" s="639" t="s">
        <v>22785</v>
      </c>
      <c r="C745" s="640"/>
      <c r="D745" s="641"/>
      <c r="E745" s="642"/>
      <c r="F745" s="407" t="s">
        <v>4353</v>
      </c>
      <c r="G745" s="408" t="s">
        <v>4353</v>
      </c>
      <c r="H745" s="408" t="s">
        <v>4353</v>
      </c>
      <c r="I745" s="408" t="s">
        <v>4353</v>
      </c>
      <c r="J745" s="408" t="s">
        <v>4353</v>
      </c>
      <c r="K745" s="408" t="s">
        <v>4353</v>
      </c>
    </row>
    <row r="746" spans="1:12" ht="12">
      <c r="A746" s="708" t="s">
        <v>22786</v>
      </c>
      <c r="B746" s="639" t="s">
        <v>22787</v>
      </c>
      <c r="C746" s="640"/>
      <c r="D746" s="641"/>
      <c r="E746" s="642"/>
      <c r="F746" s="407" t="s">
        <v>4353</v>
      </c>
      <c r="G746" s="408" t="s">
        <v>4353</v>
      </c>
      <c r="H746" s="408" t="s">
        <v>4353</v>
      </c>
    </row>
    <row r="747" spans="1:12" ht="24">
      <c r="A747" s="708" t="s">
        <v>22788</v>
      </c>
      <c r="B747" s="639" t="s">
        <v>22789</v>
      </c>
      <c r="C747" s="640" t="s">
        <v>224</v>
      </c>
      <c r="D747" s="641" t="s">
        <v>18987</v>
      </c>
      <c r="E747" s="642">
        <v>80.13</v>
      </c>
      <c r="F747" s="407" t="s">
        <v>4353</v>
      </c>
      <c r="G747" s="408" t="s">
        <v>4353</v>
      </c>
      <c r="H747" s="408" t="s">
        <v>4353</v>
      </c>
      <c r="I747" s="408" t="s">
        <v>4353</v>
      </c>
      <c r="J747" s="408" t="s">
        <v>4353</v>
      </c>
      <c r="K747" s="408" t="s">
        <v>4353</v>
      </c>
      <c r="L747" s="408" t="s">
        <v>4353</v>
      </c>
    </row>
    <row r="748" spans="1:12" ht="12">
      <c r="A748" s="708" t="s">
        <v>22790</v>
      </c>
      <c r="B748" s="639" t="s">
        <v>22791</v>
      </c>
      <c r="C748" s="640"/>
      <c r="D748" s="641"/>
      <c r="E748" s="642"/>
      <c r="F748" s="407" t="s">
        <v>4353</v>
      </c>
      <c r="G748" s="408" t="s">
        <v>4353</v>
      </c>
      <c r="H748" s="408" t="s">
        <v>4353</v>
      </c>
    </row>
    <row r="749" spans="1:12" ht="12">
      <c r="A749" s="708" t="s">
        <v>22784</v>
      </c>
      <c r="B749" s="639" t="s">
        <v>22792</v>
      </c>
      <c r="C749" s="640"/>
      <c r="D749" s="641"/>
      <c r="E749" s="642"/>
      <c r="F749" s="407" t="s">
        <v>4353</v>
      </c>
      <c r="G749" s="408" t="s">
        <v>4353</v>
      </c>
      <c r="H749" s="408" t="s">
        <v>4353</v>
      </c>
      <c r="I749" s="408" t="s">
        <v>4353</v>
      </c>
    </row>
    <row r="750" spans="1:12" ht="12">
      <c r="A750" s="708" t="s">
        <v>22786</v>
      </c>
      <c r="B750" s="639" t="s">
        <v>22787</v>
      </c>
      <c r="C750" s="640"/>
      <c r="D750" s="641"/>
      <c r="E750" s="642"/>
      <c r="F750" s="407" t="s">
        <v>4353</v>
      </c>
      <c r="G750" s="408" t="s">
        <v>4353</v>
      </c>
      <c r="H750" s="408" t="s">
        <v>4353</v>
      </c>
    </row>
    <row r="751" spans="1:12" ht="24">
      <c r="A751" s="708" t="s">
        <v>22793</v>
      </c>
      <c r="B751" s="639" t="s">
        <v>22794</v>
      </c>
      <c r="C751" s="640" t="s">
        <v>224</v>
      </c>
      <c r="D751" s="641" t="s">
        <v>18987</v>
      </c>
      <c r="E751" s="642">
        <v>83.05</v>
      </c>
      <c r="F751" s="407" t="s">
        <v>4353</v>
      </c>
      <c r="G751" s="408" t="s">
        <v>4353</v>
      </c>
    </row>
    <row r="752" spans="1:12" ht="12">
      <c r="A752" s="708" t="s">
        <v>22795</v>
      </c>
      <c r="B752" s="639" t="s">
        <v>22796</v>
      </c>
      <c r="C752" s="640"/>
      <c r="D752" s="641"/>
      <c r="E752" s="642"/>
      <c r="F752" s="407" t="s">
        <v>4353</v>
      </c>
      <c r="G752" s="408" t="s">
        <v>4353</v>
      </c>
    </row>
    <row r="753" spans="1:14" ht="12">
      <c r="A753" s="708" t="s">
        <v>22797</v>
      </c>
      <c r="B753" s="639" t="s">
        <v>22798</v>
      </c>
      <c r="C753" s="640"/>
      <c r="D753" s="641"/>
      <c r="E753" s="642"/>
      <c r="F753" s="407" t="s">
        <v>4353</v>
      </c>
      <c r="G753" s="408" t="s">
        <v>4353</v>
      </c>
      <c r="H753" s="408" t="s">
        <v>4353</v>
      </c>
      <c r="I753" s="408" t="s">
        <v>4353</v>
      </c>
    </row>
    <row r="754" spans="1:14" ht="24">
      <c r="A754" s="708" t="s">
        <v>22799</v>
      </c>
      <c r="B754" s="639" t="s">
        <v>22800</v>
      </c>
      <c r="C754" s="640" t="s">
        <v>224</v>
      </c>
      <c r="D754" s="641" t="s">
        <v>18987</v>
      </c>
      <c r="E754" s="642">
        <v>58.92</v>
      </c>
    </row>
    <row r="755" spans="1:14" ht="12">
      <c r="A755" s="708" t="s">
        <v>22801</v>
      </c>
      <c r="B755" s="639" t="s">
        <v>22802</v>
      </c>
      <c r="C755" s="640"/>
      <c r="D755" s="641"/>
      <c r="E755" s="642"/>
      <c r="F755" s="407" t="s">
        <v>4353</v>
      </c>
      <c r="G755" s="408" t="s">
        <v>4353</v>
      </c>
      <c r="H755" s="408" t="s">
        <v>4353</v>
      </c>
      <c r="I755" s="408" t="s">
        <v>4353</v>
      </c>
    </row>
    <row r="756" spans="1:14" ht="12">
      <c r="A756" s="708">
        <v>42401</v>
      </c>
      <c r="B756" s="639"/>
      <c r="C756" s="640"/>
      <c r="D756" s="641"/>
      <c r="E756" s="642"/>
      <c r="F756" s="407" t="s">
        <v>4353</v>
      </c>
      <c r="G756" s="408" t="s">
        <v>4353</v>
      </c>
      <c r="H756" s="408" t="s">
        <v>4353</v>
      </c>
      <c r="I756" s="408" t="s">
        <v>4353</v>
      </c>
    </row>
    <row r="757" spans="1:14" ht="24">
      <c r="A757" s="708" t="s">
        <v>22803</v>
      </c>
      <c r="B757" s="639" t="s">
        <v>22804</v>
      </c>
      <c r="C757" s="640" t="s">
        <v>224</v>
      </c>
      <c r="D757" s="641" t="s">
        <v>18987</v>
      </c>
      <c r="E757" s="642">
        <v>5.17</v>
      </c>
      <c r="F757" s="407" t="s">
        <v>4353</v>
      </c>
    </row>
    <row r="758" spans="1:14" ht="12">
      <c r="A758" s="708" t="s">
        <v>22805</v>
      </c>
      <c r="B758" s="639" t="s">
        <v>22806</v>
      </c>
      <c r="C758" s="640"/>
      <c r="D758" s="641"/>
      <c r="E758" s="642"/>
      <c r="F758" s="407" t="s">
        <v>4353</v>
      </c>
      <c r="G758" s="408" t="s">
        <v>4353</v>
      </c>
      <c r="H758" s="408" t="s">
        <v>4353</v>
      </c>
      <c r="I758" s="408" t="s">
        <v>4353</v>
      </c>
      <c r="J758" s="408" t="s">
        <v>4353</v>
      </c>
    </row>
    <row r="759" spans="1:14" ht="24">
      <c r="A759" s="708" t="s">
        <v>22807</v>
      </c>
      <c r="B759" s="639" t="s">
        <v>22808</v>
      </c>
      <c r="C759" s="640" t="s">
        <v>224</v>
      </c>
      <c r="D759" s="641" t="s">
        <v>18987</v>
      </c>
      <c r="E759" s="642">
        <v>12.21</v>
      </c>
      <c r="F759" s="407" t="s">
        <v>4353</v>
      </c>
      <c r="G759" s="408" t="s">
        <v>4353</v>
      </c>
      <c r="H759" s="408" t="s">
        <v>4353</v>
      </c>
      <c r="I759" s="408" t="s">
        <v>4353</v>
      </c>
      <c r="J759" s="408" t="s">
        <v>4353</v>
      </c>
      <c r="K759" s="408" t="s">
        <v>4353</v>
      </c>
      <c r="L759" s="408" t="s">
        <v>4353</v>
      </c>
      <c r="M759" s="408" t="s">
        <v>4353</v>
      </c>
      <c r="N759" s="408" t="s">
        <v>4353</v>
      </c>
    </row>
    <row r="760" spans="1:14" ht="12">
      <c r="A760" s="708" t="s">
        <v>22809</v>
      </c>
      <c r="B760" s="639" t="e">
        <v>#NAME?</v>
      </c>
      <c r="C760" s="640"/>
      <c r="D760" s="641"/>
      <c r="E760" s="642"/>
      <c r="F760" s="407" t="s">
        <v>4353</v>
      </c>
      <c r="G760" s="408" t="s">
        <v>4353</v>
      </c>
    </row>
    <row r="761" spans="1:14" ht="12">
      <c r="A761" s="708" t="s">
        <v>22810</v>
      </c>
      <c r="B761" s="639" t="s">
        <v>22811</v>
      </c>
      <c r="C761" s="640" t="s">
        <v>224</v>
      </c>
      <c r="D761" s="641" t="s">
        <v>18987</v>
      </c>
      <c r="E761" s="642">
        <v>487.92</v>
      </c>
    </row>
    <row r="762" spans="1:14" ht="24">
      <c r="A762" s="708" t="s">
        <v>22812</v>
      </c>
      <c r="B762" s="639" t="s">
        <v>22813</v>
      </c>
      <c r="C762" s="640" t="s">
        <v>224</v>
      </c>
      <c r="D762" s="641" t="s">
        <v>18987</v>
      </c>
      <c r="E762" s="642">
        <v>127.11</v>
      </c>
      <c r="F762" s="407" t="s">
        <v>4353</v>
      </c>
      <c r="G762" s="408" t="s">
        <v>4353</v>
      </c>
      <c r="H762" s="408" t="s">
        <v>4353</v>
      </c>
    </row>
    <row r="763" spans="1:14" ht="12">
      <c r="A763" s="708" t="s">
        <v>22814</v>
      </c>
      <c r="B763" s="639" t="s">
        <v>22815</v>
      </c>
      <c r="C763" s="640"/>
      <c r="D763" s="641"/>
      <c r="E763" s="642"/>
    </row>
    <row r="764" spans="1:14" ht="12">
      <c r="A764" s="708" t="s">
        <v>22816</v>
      </c>
      <c r="B764" s="639" t="s">
        <v>22817</v>
      </c>
      <c r="C764" s="640"/>
      <c r="D764" s="641"/>
      <c r="E764" s="642"/>
      <c r="F764" s="407" t="s">
        <v>4353</v>
      </c>
      <c r="G764" s="408" t="s">
        <v>4353</v>
      </c>
      <c r="H764" s="408" t="s">
        <v>4353</v>
      </c>
    </row>
    <row r="765" spans="1:14" ht="12">
      <c r="A765" s="708" t="s">
        <v>22818</v>
      </c>
      <c r="B765" s="639" t="s">
        <v>22819</v>
      </c>
      <c r="C765" s="640" t="s">
        <v>224</v>
      </c>
      <c r="D765" s="641" t="s">
        <v>18980</v>
      </c>
      <c r="E765" s="642">
        <v>174.28</v>
      </c>
      <c r="F765" s="407" t="s">
        <v>4353</v>
      </c>
      <c r="G765" s="408" t="s">
        <v>4353</v>
      </c>
    </row>
    <row r="766" spans="1:14" ht="24">
      <c r="A766" s="708" t="s">
        <v>22820</v>
      </c>
      <c r="B766" s="639" t="s">
        <v>22821</v>
      </c>
      <c r="C766" s="640" t="s">
        <v>224</v>
      </c>
      <c r="D766" s="641" t="s">
        <v>18987</v>
      </c>
      <c r="E766" s="642">
        <v>99.29</v>
      </c>
      <c r="F766" s="407" t="s">
        <v>4353</v>
      </c>
      <c r="G766" s="408" t="s">
        <v>4353</v>
      </c>
      <c r="H766" s="408" t="s">
        <v>4353</v>
      </c>
      <c r="I766" s="408" t="s">
        <v>4353</v>
      </c>
      <c r="J766" s="408" t="s">
        <v>4353</v>
      </c>
      <c r="K766" s="408" t="s">
        <v>4353</v>
      </c>
      <c r="L766" s="408" t="s">
        <v>4353</v>
      </c>
    </row>
    <row r="767" spans="1:14" ht="12">
      <c r="A767" s="708" t="s">
        <v>22822</v>
      </c>
      <c r="B767" s="639" t="s">
        <v>22823</v>
      </c>
      <c r="C767" s="640"/>
      <c r="D767" s="641"/>
      <c r="E767" s="642"/>
      <c r="F767" s="407" t="s">
        <v>4353</v>
      </c>
      <c r="G767" s="408" t="s">
        <v>4353</v>
      </c>
      <c r="H767" s="408" t="s">
        <v>4353</v>
      </c>
      <c r="I767" s="408" t="s">
        <v>4353</v>
      </c>
      <c r="J767" s="408" t="s">
        <v>4353</v>
      </c>
      <c r="K767" s="408" t="s">
        <v>4353</v>
      </c>
      <c r="L767" s="408" t="s">
        <v>4353</v>
      </c>
    </row>
    <row r="768" spans="1:14" ht="12">
      <c r="A768" s="708" t="s">
        <v>22824</v>
      </c>
      <c r="B768" s="639" t="s">
        <v>22825</v>
      </c>
      <c r="C768" s="640"/>
      <c r="D768" s="641"/>
      <c r="E768" s="642"/>
      <c r="F768" s="407" t="s">
        <v>4353</v>
      </c>
      <c r="G768" s="408" t="s">
        <v>4353</v>
      </c>
    </row>
    <row r="769" spans="1:14" ht="12">
      <c r="A769" s="708" t="s">
        <v>22826</v>
      </c>
      <c r="B769" s="639" t="s">
        <v>22827</v>
      </c>
      <c r="C769" s="640"/>
      <c r="D769" s="641"/>
      <c r="E769" s="642"/>
      <c r="F769" s="407" t="s">
        <v>4353</v>
      </c>
      <c r="G769" s="408" t="s">
        <v>4353</v>
      </c>
    </row>
    <row r="770" spans="1:14" ht="24">
      <c r="A770" s="708" t="s">
        <v>22828</v>
      </c>
      <c r="B770" s="639" t="s">
        <v>22829</v>
      </c>
      <c r="C770" s="640" t="s">
        <v>224</v>
      </c>
      <c r="D770" s="641" t="s">
        <v>18987</v>
      </c>
      <c r="E770" s="642">
        <v>171.28</v>
      </c>
      <c r="F770" s="407" t="s">
        <v>4353</v>
      </c>
    </row>
    <row r="771" spans="1:14" ht="12">
      <c r="A771" s="708" t="s">
        <v>22830</v>
      </c>
      <c r="B771" s="639" t="s">
        <v>22831</v>
      </c>
      <c r="C771" s="640"/>
      <c r="D771" s="641"/>
      <c r="E771" s="642"/>
      <c r="F771" s="407" t="s">
        <v>4353</v>
      </c>
    </row>
    <row r="772" spans="1:14" ht="12">
      <c r="A772" s="708" t="s">
        <v>22417</v>
      </c>
      <c r="B772" s="639" t="s">
        <v>22418</v>
      </c>
      <c r="C772" s="640"/>
      <c r="D772" s="641"/>
      <c r="E772" s="642"/>
      <c r="F772" s="407" t="s">
        <v>4353</v>
      </c>
    </row>
    <row r="773" spans="1:14" ht="12">
      <c r="A773" s="708" t="s">
        <v>22419</v>
      </c>
      <c r="B773" s="639" t="e">
        <v>#NAME?</v>
      </c>
      <c r="C773" s="640"/>
      <c r="D773" s="641" t="s">
        <v>22420</v>
      </c>
      <c r="E773" s="642" t="s">
        <v>22421</v>
      </c>
      <c r="F773" s="407" t="s">
        <v>4353</v>
      </c>
      <c r="G773" s="408" t="s">
        <v>4353</v>
      </c>
    </row>
    <row r="774" spans="1:14" ht="12">
      <c r="A774" s="708"/>
      <c r="B774" s="639"/>
      <c r="C774" s="640"/>
      <c r="D774" s="641" t="s">
        <v>22422</v>
      </c>
      <c r="E774" s="642" t="s">
        <v>22423</v>
      </c>
      <c r="F774" s="407" t="s">
        <v>4353</v>
      </c>
      <c r="G774" s="408" t="s">
        <v>4353</v>
      </c>
    </row>
    <row r="775" spans="1:14" ht="12">
      <c r="A775" s="708" t="s">
        <v>22424</v>
      </c>
      <c r="B775" s="639" t="s">
        <v>22425</v>
      </c>
      <c r="C775" s="640"/>
      <c r="D775" s="641"/>
      <c r="E775" s="642"/>
      <c r="F775" s="407" t="s">
        <v>4353</v>
      </c>
      <c r="G775" s="408" t="s">
        <v>4353</v>
      </c>
    </row>
    <row r="776" spans="1:14" ht="24">
      <c r="A776" s="708" t="s">
        <v>22426</v>
      </c>
      <c r="B776" s="639" t="s">
        <v>22427</v>
      </c>
      <c r="C776" s="640" t="s">
        <v>22428</v>
      </c>
      <c r="D776" s="641"/>
      <c r="E776" s="642"/>
      <c r="F776" s="407" t="s">
        <v>4353</v>
      </c>
      <c r="G776" s="408" t="s">
        <v>4353</v>
      </c>
    </row>
    <row r="777" spans="1:14" ht="12">
      <c r="A777" s="708" t="s">
        <v>22429</v>
      </c>
      <c r="B777" s="639" t="s">
        <v>22430</v>
      </c>
      <c r="C777" s="640"/>
      <c r="D777" s="641" t="s">
        <v>22422</v>
      </c>
      <c r="E777" s="642" t="s">
        <v>22431</v>
      </c>
      <c r="F777" s="407" t="s">
        <v>4353</v>
      </c>
      <c r="G777" s="408" t="s">
        <v>4353</v>
      </c>
    </row>
    <row r="778" spans="1:14" ht="24">
      <c r="A778" s="708" t="s">
        <v>91</v>
      </c>
      <c r="B778" s="639" t="s">
        <v>22432</v>
      </c>
      <c r="C778" s="640" t="s">
        <v>22433</v>
      </c>
      <c r="D778" s="641" t="s">
        <v>22434</v>
      </c>
      <c r="E778" s="642" t="s">
        <v>22435</v>
      </c>
      <c r="F778" s="407" t="s">
        <v>4353</v>
      </c>
      <c r="G778" s="408" t="s">
        <v>4353</v>
      </c>
    </row>
    <row r="779" spans="1:14" ht="12">
      <c r="A779" s="708" t="s">
        <v>22436</v>
      </c>
      <c r="B779" s="639" t="s">
        <v>22437</v>
      </c>
      <c r="C779" s="640"/>
      <c r="D779" s="641"/>
      <c r="E779" s="642"/>
      <c r="F779" s="407" t="s">
        <v>4353</v>
      </c>
      <c r="G779" s="408" t="s">
        <v>4353</v>
      </c>
      <c r="H779" s="408" t="s">
        <v>4353</v>
      </c>
      <c r="I779" s="408" t="s">
        <v>4353</v>
      </c>
      <c r="J779" s="408" t="s">
        <v>4353</v>
      </c>
      <c r="K779" s="408" t="s">
        <v>4353</v>
      </c>
      <c r="L779" s="408" t="s">
        <v>4353</v>
      </c>
    </row>
    <row r="780" spans="1:14" ht="12">
      <c r="A780" s="708">
        <v>14</v>
      </c>
      <c r="B780" s="639"/>
      <c r="C780" s="640"/>
      <c r="D780" s="641"/>
      <c r="E780" s="642"/>
      <c r="F780" s="407" t="s">
        <v>4353</v>
      </c>
      <c r="G780" s="408" t="s">
        <v>4353</v>
      </c>
      <c r="H780" s="408" t="s">
        <v>4353</v>
      </c>
      <c r="I780" s="408" t="s">
        <v>4353</v>
      </c>
      <c r="J780" s="408" t="s">
        <v>4353</v>
      </c>
      <c r="K780" s="408" t="s">
        <v>4353</v>
      </c>
      <c r="L780" s="408" t="s">
        <v>4353</v>
      </c>
      <c r="M780" s="408" t="s">
        <v>4353</v>
      </c>
      <c r="N780" s="408" t="s">
        <v>4353</v>
      </c>
    </row>
    <row r="781" spans="1:14" ht="24">
      <c r="A781" s="708" t="s">
        <v>22832</v>
      </c>
      <c r="B781" s="639" t="s">
        <v>22833</v>
      </c>
      <c r="C781" s="640" t="s">
        <v>224</v>
      </c>
      <c r="D781" s="641" t="s">
        <v>18987</v>
      </c>
      <c r="E781" s="642">
        <v>5.35</v>
      </c>
      <c r="F781" s="407" t="s">
        <v>4353</v>
      </c>
      <c r="G781" s="408" t="s">
        <v>4353</v>
      </c>
      <c r="H781" s="408" t="s">
        <v>4353</v>
      </c>
      <c r="I781" s="408" t="s">
        <v>4353</v>
      </c>
      <c r="J781" s="408" t="s">
        <v>4353</v>
      </c>
      <c r="K781" s="408" t="s">
        <v>4353</v>
      </c>
      <c r="L781" s="408" t="s">
        <v>4353</v>
      </c>
    </row>
    <row r="782" spans="1:14" ht="12">
      <c r="A782" s="708" t="s">
        <v>22834</v>
      </c>
      <c r="B782" s="639" t="s">
        <v>22835</v>
      </c>
      <c r="C782" s="640"/>
      <c r="D782" s="641"/>
      <c r="E782" s="642"/>
      <c r="F782" s="407" t="s">
        <v>4353</v>
      </c>
      <c r="G782" s="408" t="s">
        <v>4353</v>
      </c>
      <c r="H782" s="408" t="s">
        <v>4353</v>
      </c>
      <c r="I782" s="408" t="s">
        <v>4353</v>
      </c>
      <c r="J782" s="408" t="s">
        <v>4353</v>
      </c>
      <c r="K782" s="408" t="s">
        <v>4353</v>
      </c>
      <c r="L782" s="408" t="s">
        <v>4353</v>
      </c>
      <c r="M782" s="408" t="s">
        <v>4353</v>
      </c>
      <c r="N782" s="408" t="s">
        <v>4353</v>
      </c>
    </row>
    <row r="783" spans="1:14" ht="24">
      <c r="A783" s="708" t="s">
        <v>22836</v>
      </c>
      <c r="B783" s="639" t="s">
        <v>22837</v>
      </c>
      <c r="C783" s="640" t="s">
        <v>224</v>
      </c>
      <c r="D783" s="641" t="s">
        <v>18987</v>
      </c>
      <c r="E783" s="642">
        <v>85.28</v>
      </c>
      <c r="F783" s="407" t="s">
        <v>4353</v>
      </c>
      <c r="G783" s="408" t="s">
        <v>4353</v>
      </c>
      <c r="H783" s="408" t="s">
        <v>4353</v>
      </c>
      <c r="I783" s="408" t="s">
        <v>4353</v>
      </c>
      <c r="J783" s="408" t="s">
        <v>4353</v>
      </c>
      <c r="K783" s="408" t="s">
        <v>4353</v>
      </c>
      <c r="L783" s="408" t="s">
        <v>4353</v>
      </c>
    </row>
    <row r="784" spans="1:14" ht="12">
      <c r="A784" s="708" t="s">
        <v>22838</v>
      </c>
      <c r="B784" s="639" t="s">
        <v>22839</v>
      </c>
      <c r="C784" s="640"/>
      <c r="D784" s="641"/>
      <c r="E784" s="642"/>
      <c r="F784" s="407" t="s">
        <v>4353</v>
      </c>
      <c r="G784" s="408" t="s">
        <v>4353</v>
      </c>
      <c r="H784" s="408" t="s">
        <v>4353</v>
      </c>
      <c r="I784" s="408" t="s">
        <v>4353</v>
      </c>
      <c r="J784" s="408" t="s">
        <v>4353</v>
      </c>
      <c r="K784" s="408" t="s">
        <v>4353</v>
      </c>
      <c r="L784" s="408" t="s">
        <v>4353</v>
      </c>
      <c r="M784" s="408" t="s">
        <v>4353</v>
      </c>
    </row>
    <row r="785" spans="1:12" ht="24">
      <c r="A785" s="708" t="s">
        <v>22840</v>
      </c>
      <c r="B785" s="639" t="s">
        <v>22841</v>
      </c>
      <c r="C785" s="640" t="s">
        <v>224</v>
      </c>
      <c r="D785" s="641" t="s">
        <v>18987</v>
      </c>
      <c r="E785" s="642">
        <v>200.95</v>
      </c>
      <c r="F785" s="407" t="s">
        <v>4353</v>
      </c>
      <c r="G785" s="408" t="s">
        <v>4353</v>
      </c>
      <c r="H785" s="408" t="s">
        <v>4353</v>
      </c>
      <c r="I785" s="408" t="s">
        <v>4353</v>
      </c>
      <c r="J785" s="408" t="s">
        <v>4353</v>
      </c>
      <c r="K785" s="408" t="s">
        <v>4353</v>
      </c>
      <c r="L785" s="408" t="s">
        <v>4353</v>
      </c>
    </row>
    <row r="786" spans="1:12" ht="12">
      <c r="A786" s="708" t="s">
        <v>22842</v>
      </c>
      <c r="B786" s="639" t="s">
        <v>22843</v>
      </c>
      <c r="C786" s="640"/>
      <c r="D786" s="641"/>
      <c r="E786" s="642"/>
      <c r="F786" s="407" t="s">
        <v>4353</v>
      </c>
      <c r="G786" s="408" t="s">
        <v>4353</v>
      </c>
      <c r="H786" s="408" t="s">
        <v>4353</v>
      </c>
      <c r="I786" s="408" t="s">
        <v>4353</v>
      </c>
      <c r="J786" s="408" t="s">
        <v>4353</v>
      </c>
      <c r="K786" s="408" t="s">
        <v>4353</v>
      </c>
      <c r="L786" s="408" t="s">
        <v>4353</v>
      </c>
    </row>
    <row r="787" spans="1:12" ht="24">
      <c r="A787" s="708" t="s">
        <v>22844</v>
      </c>
      <c r="B787" s="639" t="s">
        <v>22845</v>
      </c>
      <c r="C787" s="640" t="s">
        <v>224</v>
      </c>
      <c r="D787" s="641" t="s">
        <v>18987</v>
      </c>
      <c r="E787" s="642">
        <v>190.79</v>
      </c>
      <c r="F787" s="407" t="s">
        <v>4353</v>
      </c>
      <c r="G787" s="408" t="s">
        <v>4353</v>
      </c>
      <c r="H787" s="408" t="s">
        <v>4353</v>
      </c>
      <c r="I787" s="408" t="s">
        <v>4353</v>
      </c>
      <c r="J787" s="408" t="s">
        <v>4353</v>
      </c>
      <c r="K787" s="408" t="s">
        <v>4353</v>
      </c>
      <c r="L787" s="408" t="s">
        <v>4353</v>
      </c>
    </row>
    <row r="788" spans="1:12" ht="12">
      <c r="A788" s="708" t="s">
        <v>22846</v>
      </c>
      <c r="B788" s="639" t="s">
        <v>22847</v>
      </c>
      <c r="C788" s="640"/>
      <c r="D788" s="641"/>
      <c r="E788" s="642"/>
      <c r="F788" s="407" t="s">
        <v>4353</v>
      </c>
      <c r="G788" s="408" t="s">
        <v>4353</v>
      </c>
    </row>
    <row r="789" spans="1:12" ht="24">
      <c r="A789" s="708" t="s">
        <v>22848</v>
      </c>
      <c r="B789" s="639" t="s">
        <v>22849</v>
      </c>
      <c r="C789" s="640" t="s">
        <v>224</v>
      </c>
      <c r="D789" s="641" t="s">
        <v>18987</v>
      </c>
      <c r="E789" s="642">
        <v>514.66999999999996</v>
      </c>
      <c r="F789" s="407" t="s">
        <v>4353</v>
      </c>
      <c r="G789" s="408" t="s">
        <v>4353</v>
      </c>
    </row>
    <row r="790" spans="1:12" ht="12">
      <c r="A790" s="708" t="s">
        <v>22850</v>
      </c>
      <c r="B790" s="639" t="e">
        <v>#NAME?</v>
      </c>
      <c r="C790" s="640"/>
      <c r="D790" s="641"/>
      <c r="E790" s="642"/>
      <c r="F790" s="407" t="s">
        <v>4353</v>
      </c>
      <c r="G790" s="408" t="s">
        <v>4353</v>
      </c>
      <c r="H790" s="408" t="s">
        <v>4353</v>
      </c>
    </row>
    <row r="791" spans="1:12" ht="24">
      <c r="A791" s="708" t="s">
        <v>22851</v>
      </c>
      <c r="B791" s="639" t="s">
        <v>22852</v>
      </c>
      <c r="C791" s="640" t="s">
        <v>224</v>
      </c>
      <c r="D791" s="641" t="s">
        <v>18987</v>
      </c>
      <c r="E791" s="642">
        <v>10.34</v>
      </c>
      <c r="F791" s="407" t="s">
        <v>4353</v>
      </c>
      <c r="G791" s="408" t="s">
        <v>4353</v>
      </c>
      <c r="H791" s="408" t="s">
        <v>4353</v>
      </c>
    </row>
    <row r="792" spans="1:12" ht="12">
      <c r="A792" s="708" t="s">
        <v>22853</v>
      </c>
      <c r="B792" s="639" t="s">
        <v>22854</v>
      </c>
      <c r="C792" s="640"/>
      <c r="D792" s="641"/>
      <c r="E792" s="642"/>
      <c r="F792" s="407" t="s">
        <v>4353</v>
      </c>
      <c r="G792" s="408" t="s">
        <v>4353</v>
      </c>
    </row>
    <row r="793" spans="1:12" ht="12">
      <c r="A793" s="708" t="s">
        <v>22855</v>
      </c>
      <c r="B793" s="639" t="s">
        <v>22856</v>
      </c>
      <c r="C793" s="640"/>
      <c r="D793" s="641"/>
      <c r="E793" s="642"/>
      <c r="F793" s="407" t="s">
        <v>4353</v>
      </c>
      <c r="G793" s="408" t="s">
        <v>4353</v>
      </c>
      <c r="H793" s="408" t="s">
        <v>4353</v>
      </c>
      <c r="I793" s="408" t="s">
        <v>4353</v>
      </c>
      <c r="J793" s="408" t="s">
        <v>4353</v>
      </c>
    </row>
    <row r="794" spans="1:12" ht="24">
      <c r="A794" s="708" t="s">
        <v>22857</v>
      </c>
      <c r="B794" s="639" t="s">
        <v>22858</v>
      </c>
      <c r="C794" s="640" t="s">
        <v>224</v>
      </c>
      <c r="D794" s="641" t="s">
        <v>18987</v>
      </c>
      <c r="E794" s="642">
        <v>80.989999999999995</v>
      </c>
      <c r="F794" s="407" t="s">
        <v>4353</v>
      </c>
      <c r="G794" s="408" t="s">
        <v>4353</v>
      </c>
      <c r="H794" s="408" t="s">
        <v>4353</v>
      </c>
      <c r="I794" s="408" t="s">
        <v>4353</v>
      </c>
      <c r="J794" s="408" t="s">
        <v>4353</v>
      </c>
    </row>
    <row r="795" spans="1:12" ht="12">
      <c r="A795" s="708" t="s">
        <v>22859</v>
      </c>
      <c r="B795" s="639" t="s">
        <v>22860</v>
      </c>
      <c r="C795" s="640"/>
      <c r="D795" s="641"/>
      <c r="E795" s="642"/>
      <c r="F795" s="407" t="s">
        <v>4353</v>
      </c>
      <c r="G795" s="408" t="s">
        <v>4353</v>
      </c>
      <c r="H795" s="408" t="s">
        <v>4353</v>
      </c>
      <c r="I795" s="408" t="s">
        <v>4353</v>
      </c>
    </row>
    <row r="796" spans="1:12" ht="12">
      <c r="A796" s="708">
        <v>2014</v>
      </c>
      <c r="B796" s="639"/>
      <c r="C796" s="640"/>
      <c r="D796" s="641"/>
      <c r="E796" s="642"/>
      <c r="F796" s="407" t="s">
        <v>4353</v>
      </c>
      <c r="G796" s="410"/>
      <c r="H796" s="408" t="s">
        <v>4353</v>
      </c>
      <c r="I796" s="408" t="s">
        <v>4353</v>
      </c>
      <c r="J796" s="408" t="s">
        <v>4353</v>
      </c>
      <c r="K796" s="408" t="s">
        <v>4353</v>
      </c>
    </row>
    <row r="797" spans="1:12" ht="24">
      <c r="A797" s="708" t="s">
        <v>22861</v>
      </c>
      <c r="B797" s="639" t="s">
        <v>22862</v>
      </c>
      <c r="C797" s="640" t="s">
        <v>224</v>
      </c>
      <c r="D797" s="641" t="s">
        <v>18987</v>
      </c>
      <c r="E797" s="642">
        <v>99.66</v>
      </c>
      <c r="F797" s="407" t="s">
        <v>4353</v>
      </c>
      <c r="G797" s="408" t="s">
        <v>4353</v>
      </c>
      <c r="H797" s="408" t="s">
        <v>4353</v>
      </c>
      <c r="I797" s="408" t="s">
        <v>4353</v>
      </c>
      <c r="J797" s="408" t="s">
        <v>4353</v>
      </c>
      <c r="K797" s="408" t="s">
        <v>4353</v>
      </c>
      <c r="L797" s="408" t="s">
        <v>4353</v>
      </c>
    </row>
    <row r="798" spans="1:12" ht="12">
      <c r="A798" s="708" t="s">
        <v>22863</v>
      </c>
      <c r="B798" s="639" t="s">
        <v>22864</v>
      </c>
      <c r="C798" s="640"/>
      <c r="D798" s="641"/>
      <c r="E798" s="642"/>
    </row>
    <row r="799" spans="1:12" ht="12">
      <c r="A799" s="708" t="s">
        <v>22865</v>
      </c>
      <c r="B799" s="639">
        <v>42401</v>
      </c>
      <c r="C799" s="640"/>
      <c r="D799" s="641"/>
      <c r="E799" s="642"/>
    </row>
    <row r="800" spans="1:12" ht="24">
      <c r="A800" s="708" t="s">
        <v>22866</v>
      </c>
      <c r="B800" s="639" t="s">
        <v>22781</v>
      </c>
      <c r="C800" s="640" t="s">
        <v>224</v>
      </c>
      <c r="D800" s="641" t="s">
        <v>18987</v>
      </c>
      <c r="E800" s="642">
        <v>79.27</v>
      </c>
      <c r="F800" s="407" t="s">
        <v>4353</v>
      </c>
      <c r="G800" s="408" t="s">
        <v>4353</v>
      </c>
    </row>
    <row r="801" spans="1:10" ht="12">
      <c r="A801" s="708" t="s">
        <v>22867</v>
      </c>
      <c r="B801" s="639" t="s">
        <v>22868</v>
      </c>
      <c r="C801" s="640"/>
      <c r="D801" s="641"/>
      <c r="E801" s="642"/>
      <c r="F801" s="407" t="s">
        <v>4353</v>
      </c>
      <c r="G801" s="408" t="s">
        <v>4353</v>
      </c>
      <c r="H801" s="408" t="s">
        <v>4353</v>
      </c>
    </row>
    <row r="802" spans="1:10" ht="12">
      <c r="A802" s="708" t="s">
        <v>22869</v>
      </c>
      <c r="B802" s="639" t="s">
        <v>22870</v>
      </c>
      <c r="C802" s="640"/>
      <c r="D802" s="641"/>
      <c r="E802" s="642"/>
      <c r="F802" s="407" t="s">
        <v>4353</v>
      </c>
      <c r="G802" s="408" t="s">
        <v>4353</v>
      </c>
      <c r="H802" s="408" t="s">
        <v>4353</v>
      </c>
    </row>
    <row r="803" spans="1:10" ht="12">
      <c r="A803" s="708" t="e">
        <v>#NAME?</v>
      </c>
      <c r="B803" s="639" t="s">
        <v>22871</v>
      </c>
      <c r="C803" s="640"/>
      <c r="D803" s="641"/>
      <c r="E803" s="642"/>
      <c r="F803" s="407" t="s">
        <v>4353</v>
      </c>
      <c r="G803" s="408" t="s">
        <v>4353</v>
      </c>
    </row>
    <row r="804" spans="1:10" ht="24">
      <c r="A804" s="708" t="s">
        <v>22872</v>
      </c>
      <c r="B804" s="639" t="s">
        <v>22873</v>
      </c>
      <c r="C804" s="640" t="s">
        <v>224</v>
      </c>
      <c r="D804" s="641" t="s">
        <v>18987</v>
      </c>
      <c r="E804" s="642">
        <v>67.28</v>
      </c>
      <c r="F804" s="407" t="s">
        <v>4353</v>
      </c>
      <c r="G804" s="408" t="s">
        <v>4353</v>
      </c>
      <c r="H804" s="408" t="s">
        <v>4353</v>
      </c>
    </row>
    <row r="805" spans="1:10" ht="12">
      <c r="A805" s="708" t="s">
        <v>22874</v>
      </c>
      <c r="B805" s="639" t="s">
        <v>22875</v>
      </c>
      <c r="C805" s="640"/>
      <c r="D805" s="641"/>
      <c r="E805" s="642"/>
      <c r="F805" s="407" t="s">
        <v>4353</v>
      </c>
      <c r="G805" s="408" t="s">
        <v>4353</v>
      </c>
    </row>
    <row r="806" spans="1:10" ht="12">
      <c r="A806" s="708" t="s">
        <v>22876</v>
      </c>
      <c r="B806" s="639" t="s">
        <v>22877</v>
      </c>
      <c r="C806" s="640"/>
      <c r="D806" s="641"/>
      <c r="E806" s="642"/>
      <c r="F806" s="407" t="s">
        <v>4353</v>
      </c>
      <c r="G806" s="408" t="s">
        <v>4353</v>
      </c>
      <c r="H806" s="408" t="s">
        <v>4353</v>
      </c>
    </row>
    <row r="807" spans="1:10" ht="24">
      <c r="A807" s="708" t="s">
        <v>22878</v>
      </c>
      <c r="B807" s="639" t="s">
        <v>22879</v>
      </c>
      <c r="C807" s="640" t="s">
        <v>224</v>
      </c>
      <c r="D807" s="641" t="s">
        <v>18980</v>
      </c>
      <c r="E807" s="642">
        <v>66.86</v>
      </c>
      <c r="F807" s="407" t="s">
        <v>4353</v>
      </c>
      <c r="G807" s="408" t="s">
        <v>4353</v>
      </c>
      <c r="H807" s="408" t="s">
        <v>4353</v>
      </c>
    </row>
    <row r="808" spans="1:10" ht="12">
      <c r="A808" s="708" t="s">
        <v>22417</v>
      </c>
      <c r="B808" s="639" t="s">
        <v>22418</v>
      </c>
      <c r="C808" s="640"/>
      <c r="D808" s="641"/>
      <c r="E808" s="642"/>
      <c r="F808" s="407" t="s">
        <v>4353</v>
      </c>
      <c r="G808" s="408" t="s">
        <v>4353</v>
      </c>
      <c r="H808" s="408" t="s">
        <v>4353</v>
      </c>
      <c r="I808" s="408" t="s">
        <v>4353</v>
      </c>
    </row>
    <row r="809" spans="1:10" ht="12">
      <c r="A809" s="708" t="s">
        <v>22419</v>
      </c>
      <c r="B809" s="639" t="e">
        <v>#NAME?</v>
      </c>
      <c r="C809" s="640"/>
      <c r="D809" s="641" t="s">
        <v>22420</v>
      </c>
      <c r="E809" s="642" t="s">
        <v>22421</v>
      </c>
      <c r="F809" s="407" t="s">
        <v>4353</v>
      </c>
      <c r="G809" s="408" t="s">
        <v>4353</v>
      </c>
    </row>
    <row r="810" spans="1:10" ht="12">
      <c r="A810" s="708"/>
      <c r="B810" s="639"/>
      <c r="C810" s="640"/>
      <c r="D810" s="641" t="s">
        <v>22422</v>
      </c>
      <c r="E810" s="642" t="s">
        <v>22423</v>
      </c>
      <c r="F810" s="407" t="s">
        <v>4353</v>
      </c>
      <c r="G810" s="408" t="s">
        <v>4353</v>
      </c>
      <c r="H810" s="408" t="s">
        <v>4353</v>
      </c>
      <c r="I810" s="408" t="s">
        <v>4353</v>
      </c>
      <c r="J810" s="408" t="s">
        <v>4353</v>
      </c>
    </row>
    <row r="811" spans="1:10" ht="12">
      <c r="A811" s="708" t="s">
        <v>22424</v>
      </c>
      <c r="B811" s="639" t="s">
        <v>22425</v>
      </c>
      <c r="C811" s="640"/>
      <c r="D811" s="641"/>
      <c r="E811" s="642"/>
      <c r="F811" s="407" t="s">
        <v>4353</v>
      </c>
      <c r="G811" s="408" t="s">
        <v>4353</v>
      </c>
      <c r="H811" s="408" t="s">
        <v>4353</v>
      </c>
      <c r="I811" s="408" t="s">
        <v>4353</v>
      </c>
    </row>
    <row r="812" spans="1:10" ht="24">
      <c r="A812" s="708" t="s">
        <v>22426</v>
      </c>
      <c r="B812" s="639" t="s">
        <v>22427</v>
      </c>
      <c r="C812" s="640" t="s">
        <v>22428</v>
      </c>
      <c r="D812" s="641"/>
      <c r="E812" s="642"/>
      <c r="F812" s="407" t="s">
        <v>4353</v>
      </c>
      <c r="G812" s="408" t="s">
        <v>4353</v>
      </c>
      <c r="H812" s="408" t="s">
        <v>4353</v>
      </c>
      <c r="I812" s="408" t="s">
        <v>4353</v>
      </c>
      <c r="J812" s="408" t="s">
        <v>4353</v>
      </c>
    </row>
    <row r="813" spans="1:10" ht="12">
      <c r="A813" s="708" t="s">
        <v>22429</v>
      </c>
      <c r="B813" s="639" t="s">
        <v>22430</v>
      </c>
      <c r="C813" s="640"/>
      <c r="D813" s="641" t="s">
        <v>22422</v>
      </c>
      <c r="E813" s="642" t="s">
        <v>22431</v>
      </c>
      <c r="F813" s="407" t="s">
        <v>4353</v>
      </c>
      <c r="G813" s="408" t="s">
        <v>4353</v>
      </c>
      <c r="H813" s="408" t="s">
        <v>4353</v>
      </c>
      <c r="I813" s="408" t="s">
        <v>4353</v>
      </c>
    </row>
    <row r="814" spans="1:10" ht="24">
      <c r="A814" s="708" t="s">
        <v>91</v>
      </c>
      <c r="B814" s="639" t="s">
        <v>22432</v>
      </c>
      <c r="C814" s="640" t="s">
        <v>22433</v>
      </c>
      <c r="D814" s="641" t="s">
        <v>22434</v>
      </c>
      <c r="E814" s="642" t="s">
        <v>22435</v>
      </c>
      <c r="F814" s="407" t="s">
        <v>4353</v>
      </c>
      <c r="G814" s="408" t="s">
        <v>4353</v>
      </c>
      <c r="H814" s="408" t="s">
        <v>4353</v>
      </c>
      <c r="I814" s="408" t="s">
        <v>4353</v>
      </c>
      <c r="J814" s="408" t="s">
        <v>4353</v>
      </c>
    </row>
    <row r="815" spans="1:10" ht="12">
      <c r="A815" s="708" t="s">
        <v>22436</v>
      </c>
      <c r="B815" s="639" t="s">
        <v>22437</v>
      </c>
      <c r="C815" s="640"/>
      <c r="D815" s="641"/>
      <c r="E815" s="642"/>
      <c r="F815" s="407" t="s">
        <v>4353</v>
      </c>
      <c r="G815" s="408" t="s">
        <v>4353</v>
      </c>
      <c r="H815" s="408" t="s">
        <v>4353</v>
      </c>
      <c r="I815" s="408" t="s">
        <v>4353</v>
      </c>
    </row>
    <row r="816" spans="1:10" ht="12">
      <c r="A816" s="708" t="s">
        <v>22880</v>
      </c>
      <c r="B816" s="639" t="s">
        <v>22881</v>
      </c>
      <c r="C816" s="640"/>
      <c r="D816" s="641"/>
      <c r="E816" s="642"/>
      <c r="F816" s="407" t="s">
        <v>4353</v>
      </c>
      <c r="G816" s="408" t="s">
        <v>4353</v>
      </c>
      <c r="H816" s="408" t="s">
        <v>4353</v>
      </c>
      <c r="I816" s="408" t="s">
        <v>4353</v>
      </c>
      <c r="J816" s="408" t="s">
        <v>4353</v>
      </c>
    </row>
    <row r="817" spans="1:10" ht="12">
      <c r="A817" s="708" t="s">
        <v>22882</v>
      </c>
      <c r="B817" s="639" t="s">
        <v>22883</v>
      </c>
      <c r="C817" s="640"/>
      <c r="D817" s="641"/>
      <c r="E817" s="642"/>
      <c r="F817" s="407" t="s">
        <v>4353</v>
      </c>
      <c r="G817" s="408" t="s">
        <v>4353</v>
      </c>
      <c r="H817" s="408" t="s">
        <v>4353</v>
      </c>
      <c r="I817" s="408" t="s">
        <v>4353</v>
      </c>
    </row>
    <row r="818" spans="1:10" ht="24">
      <c r="A818" s="708" t="s">
        <v>22884</v>
      </c>
      <c r="B818" s="639" t="s">
        <v>22885</v>
      </c>
      <c r="C818" s="640" t="s">
        <v>224</v>
      </c>
      <c r="D818" s="641" t="s">
        <v>18987</v>
      </c>
      <c r="E818" s="642">
        <v>89.81</v>
      </c>
      <c r="F818" s="407" t="s">
        <v>4353</v>
      </c>
      <c r="G818" s="408" t="s">
        <v>4353</v>
      </c>
      <c r="H818" s="408" t="s">
        <v>4353</v>
      </c>
      <c r="I818" s="408" t="s">
        <v>4353</v>
      </c>
      <c r="J818" s="408" t="s">
        <v>4353</v>
      </c>
    </row>
    <row r="819" spans="1:10" ht="12">
      <c r="A819" s="708" t="s">
        <v>22886</v>
      </c>
      <c r="B819" s="639" t="s">
        <v>22887</v>
      </c>
      <c r="C819" s="640"/>
      <c r="D819" s="641"/>
      <c r="E819" s="642"/>
      <c r="F819" s="407" t="s">
        <v>4353</v>
      </c>
      <c r="G819" s="408" t="s">
        <v>4353</v>
      </c>
      <c r="H819" s="408" t="s">
        <v>4353</v>
      </c>
      <c r="I819" s="408" t="s">
        <v>4353</v>
      </c>
    </row>
    <row r="820" spans="1:10" ht="12">
      <c r="A820" s="708" t="e">
        <v>#NAME?</v>
      </c>
      <c r="B820" s="639" t="s">
        <v>22871</v>
      </c>
      <c r="C820" s="640"/>
      <c r="D820" s="641"/>
      <c r="E820" s="642"/>
      <c r="F820" s="407" t="s">
        <v>4353</v>
      </c>
      <c r="G820" s="408" t="s">
        <v>4353</v>
      </c>
      <c r="H820" s="408" t="s">
        <v>4353</v>
      </c>
      <c r="I820" s="408" t="s">
        <v>4353</v>
      </c>
      <c r="J820" s="408" t="s">
        <v>4353</v>
      </c>
    </row>
    <row r="821" spans="1:10" ht="24">
      <c r="A821" s="708" t="s">
        <v>22888</v>
      </c>
      <c r="B821" s="639" t="s">
        <v>22889</v>
      </c>
      <c r="C821" s="640" t="s">
        <v>224</v>
      </c>
      <c r="D821" s="641" t="s">
        <v>18987</v>
      </c>
      <c r="E821" s="642">
        <v>97.23</v>
      </c>
      <c r="F821" s="407" t="s">
        <v>4353</v>
      </c>
      <c r="G821" s="408" t="s">
        <v>4353</v>
      </c>
      <c r="H821" s="408" t="s">
        <v>4353</v>
      </c>
      <c r="I821" s="408" t="s">
        <v>4353</v>
      </c>
    </row>
    <row r="822" spans="1:10" ht="12">
      <c r="A822" s="708" t="s">
        <v>22890</v>
      </c>
      <c r="B822" s="639" t="s">
        <v>22891</v>
      </c>
      <c r="C822" s="640"/>
      <c r="D822" s="641"/>
      <c r="E822" s="642"/>
      <c r="F822" s="407" t="s">
        <v>4353</v>
      </c>
      <c r="G822" s="408" t="s">
        <v>4353</v>
      </c>
      <c r="H822" s="408" t="s">
        <v>4353</v>
      </c>
      <c r="I822" s="408" t="s">
        <v>4353</v>
      </c>
      <c r="J822" s="408" t="s">
        <v>4353</v>
      </c>
    </row>
    <row r="823" spans="1:10" ht="12">
      <c r="A823" s="708" t="s">
        <v>22892</v>
      </c>
      <c r="B823" s="639" t="s">
        <v>22827</v>
      </c>
      <c r="C823" s="640"/>
      <c r="D823" s="641"/>
      <c r="E823" s="642"/>
      <c r="F823" s="407" t="s">
        <v>4353</v>
      </c>
      <c r="G823" s="408" t="s">
        <v>4353</v>
      </c>
      <c r="H823" s="408" t="s">
        <v>4353</v>
      </c>
      <c r="I823" s="408" t="s">
        <v>4353</v>
      </c>
    </row>
    <row r="824" spans="1:10" ht="24">
      <c r="A824" s="708" t="s">
        <v>22893</v>
      </c>
      <c r="B824" s="639" t="s">
        <v>22894</v>
      </c>
      <c r="C824" s="640" t="s">
        <v>224</v>
      </c>
      <c r="D824" s="641" t="s">
        <v>18987</v>
      </c>
      <c r="E824" s="642">
        <v>125.8</v>
      </c>
      <c r="F824" s="407" t="s">
        <v>4353</v>
      </c>
      <c r="G824" s="408" t="s">
        <v>4353</v>
      </c>
      <c r="H824" s="408" t="s">
        <v>4353</v>
      </c>
      <c r="I824" s="408" t="s">
        <v>4353</v>
      </c>
      <c r="J824" s="408" t="s">
        <v>4353</v>
      </c>
    </row>
    <row r="825" spans="1:10" ht="12">
      <c r="A825" s="708" t="s">
        <v>22895</v>
      </c>
      <c r="B825" s="639" t="s">
        <v>22896</v>
      </c>
      <c r="C825" s="640"/>
      <c r="D825" s="641"/>
      <c r="E825" s="642"/>
      <c r="F825" s="407" t="s">
        <v>4353</v>
      </c>
      <c r="G825" s="408" t="s">
        <v>4353</v>
      </c>
      <c r="H825" s="408" t="s">
        <v>4353</v>
      </c>
      <c r="I825" s="408" t="s">
        <v>4353</v>
      </c>
      <c r="J825" s="408" t="s">
        <v>4353</v>
      </c>
    </row>
    <row r="826" spans="1:10" ht="12">
      <c r="A826" s="708" t="s">
        <v>22897</v>
      </c>
      <c r="B826" s="639" t="s">
        <v>22898</v>
      </c>
      <c r="C826" s="640"/>
      <c r="D826" s="641"/>
      <c r="E826" s="642"/>
      <c r="F826" s="407" t="s">
        <v>4353</v>
      </c>
      <c r="G826" s="408" t="s">
        <v>4353</v>
      </c>
      <c r="H826" s="408" t="s">
        <v>4353</v>
      </c>
      <c r="I826" s="408" t="s">
        <v>4353</v>
      </c>
    </row>
    <row r="827" spans="1:10" ht="24">
      <c r="A827" s="708" t="s">
        <v>22899</v>
      </c>
      <c r="B827" s="639" t="s">
        <v>22900</v>
      </c>
      <c r="C827" s="640" t="s">
        <v>224</v>
      </c>
      <c r="D827" s="641" t="s">
        <v>18980</v>
      </c>
      <c r="E827" s="642">
        <v>11.1</v>
      </c>
      <c r="F827" s="407" t="s">
        <v>4353</v>
      </c>
      <c r="G827" s="408" t="s">
        <v>4353</v>
      </c>
      <c r="H827" s="408" t="s">
        <v>4353</v>
      </c>
      <c r="I827" s="408" t="s">
        <v>4353</v>
      </c>
      <c r="J827" s="408" t="s">
        <v>4353</v>
      </c>
    </row>
    <row r="828" spans="1:10" ht="12">
      <c r="A828" s="708" t="s">
        <v>22901</v>
      </c>
      <c r="B828" s="639" t="e">
        <v>#NAME?</v>
      </c>
      <c r="C828" s="640"/>
      <c r="D828" s="641"/>
      <c r="E828" s="642"/>
      <c r="F828" s="407" t="s">
        <v>4353</v>
      </c>
      <c r="G828" s="408" t="s">
        <v>4353</v>
      </c>
    </row>
    <row r="829" spans="1:10" ht="24">
      <c r="A829" s="708" t="s">
        <v>22902</v>
      </c>
      <c r="B829" s="639" t="s">
        <v>22903</v>
      </c>
      <c r="C829" s="640" t="s">
        <v>224</v>
      </c>
      <c r="D829" s="641" t="s">
        <v>18980</v>
      </c>
      <c r="E829" s="642">
        <v>22.52</v>
      </c>
      <c r="F829" s="407" t="s">
        <v>4353</v>
      </c>
      <c r="G829" s="408" t="s">
        <v>4353</v>
      </c>
      <c r="H829" s="408" t="s">
        <v>4353</v>
      </c>
    </row>
    <row r="830" spans="1:10" ht="12">
      <c r="A830" s="708" t="s">
        <v>22904</v>
      </c>
      <c r="B830" s="639" t="s">
        <v>22905</v>
      </c>
      <c r="C830" s="640"/>
      <c r="D830" s="641"/>
      <c r="E830" s="642"/>
      <c r="F830" s="407" t="s">
        <v>4353</v>
      </c>
      <c r="G830" s="408" t="s">
        <v>4353</v>
      </c>
      <c r="H830" s="408" t="s">
        <v>4353</v>
      </c>
      <c r="I830" s="408" t="s">
        <v>4353</v>
      </c>
    </row>
    <row r="831" spans="1:10" ht="24">
      <c r="A831" s="708" t="s">
        <v>22906</v>
      </c>
      <c r="B831" s="639" t="s">
        <v>22907</v>
      </c>
      <c r="C831" s="640" t="s">
        <v>224</v>
      </c>
      <c r="D831" s="641" t="s">
        <v>18991</v>
      </c>
      <c r="E831" s="642">
        <v>4.0599999999999996</v>
      </c>
      <c r="F831" s="407" t="s">
        <v>4353</v>
      </c>
      <c r="G831" s="408" t="s">
        <v>4353</v>
      </c>
      <c r="H831" s="408" t="s">
        <v>4353</v>
      </c>
      <c r="I831" s="408" t="s">
        <v>4353</v>
      </c>
    </row>
    <row r="832" spans="1:10" ht="12">
      <c r="A832" s="708" t="s">
        <v>22908</v>
      </c>
      <c r="B832" s="639" t="s">
        <v>22909</v>
      </c>
      <c r="C832" s="640"/>
      <c r="D832" s="641"/>
      <c r="E832" s="642"/>
      <c r="F832" s="407" t="s">
        <v>4353</v>
      </c>
      <c r="G832" s="408" t="s">
        <v>4353</v>
      </c>
      <c r="H832" s="408" t="s">
        <v>4353</v>
      </c>
      <c r="I832" s="408" t="s">
        <v>4353</v>
      </c>
    </row>
    <row r="833" spans="1:13" ht="24">
      <c r="A833" s="708" t="s">
        <v>22910</v>
      </c>
      <c r="B833" s="639" t="s">
        <v>22911</v>
      </c>
      <c r="C833" s="640" t="s">
        <v>224</v>
      </c>
      <c r="D833" s="641" t="s">
        <v>18987</v>
      </c>
      <c r="E833" s="642">
        <v>418.53</v>
      </c>
      <c r="F833" s="407" t="s">
        <v>4353</v>
      </c>
      <c r="G833" s="408" t="s">
        <v>4353</v>
      </c>
      <c r="H833" s="408" t="s">
        <v>4353</v>
      </c>
    </row>
    <row r="834" spans="1:13" ht="12">
      <c r="A834" s="708" t="s">
        <v>22912</v>
      </c>
      <c r="B834" s="639" t="s">
        <v>22913</v>
      </c>
      <c r="C834" s="640"/>
      <c r="D834" s="641"/>
      <c r="E834" s="642"/>
      <c r="F834" s="407" t="s">
        <v>4353</v>
      </c>
      <c r="G834" s="408" t="s">
        <v>4353</v>
      </c>
      <c r="H834" s="408" t="s">
        <v>4353</v>
      </c>
      <c r="I834" s="408" t="s">
        <v>4353</v>
      </c>
      <c r="J834" s="408" t="s">
        <v>4353</v>
      </c>
    </row>
    <row r="835" spans="1:13" ht="12">
      <c r="A835" s="708" t="s">
        <v>22914</v>
      </c>
      <c r="B835" s="639"/>
      <c r="C835" s="640"/>
      <c r="D835" s="641"/>
      <c r="E835" s="642"/>
      <c r="F835" s="407" t="s">
        <v>4353</v>
      </c>
      <c r="G835" s="408" t="s">
        <v>4353</v>
      </c>
      <c r="H835" s="408" t="s">
        <v>4353</v>
      </c>
      <c r="I835" s="408" t="s">
        <v>4353</v>
      </c>
    </row>
    <row r="836" spans="1:13" ht="24">
      <c r="A836" s="708" t="s">
        <v>22915</v>
      </c>
      <c r="B836" s="639" t="s">
        <v>22916</v>
      </c>
      <c r="C836" s="640" t="s">
        <v>224</v>
      </c>
      <c r="D836" s="641" t="s">
        <v>18987</v>
      </c>
      <c r="E836" s="642">
        <v>106.43</v>
      </c>
      <c r="F836" s="407" t="s">
        <v>4353</v>
      </c>
      <c r="G836" s="408" t="s">
        <v>4353</v>
      </c>
      <c r="H836" s="408" t="s">
        <v>4353</v>
      </c>
      <c r="I836" s="408" t="s">
        <v>4353</v>
      </c>
      <c r="J836" s="408" t="s">
        <v>4353</v>
      </c>
    </row>
    <row r="837" spans="1:13" ht="12">
      <c r="A837" s="708" t="s">
        <v>22917</v>
      </c>
      <c r="B837" s="639" t="s">
        <v>22918</v>
      </c>
      <c r="C837" s="640"/>
      <c r="D837" s="641"/>
      <c r="E837" s="642"/>
      <c r="F837" s="407" t="s">
        <v>4353</v>
      </c>
      <c r="G837" s="408" t="s">
        <v>4353</v>
      </c>
      <c r="H837" s="408" t="s">
        <v>4353</v>
      </c>
      <c r="I837" s="408" t="s">
        <v>4353</v>
      </c>
    </row>
    <row r="838" spans="1:13" ht="12">
      <c r="A838" s="708" t="s">
        <v>22919</v>
      </c>
      <c r="B838" s="639" t="s">
        <v>22920</v>
      </c>
      <c r="C838" s="640"/>
      <c r="D838" s="641"/>
      <c r="E838" s="642"/>
      <c r="F838" s="407" t="s">
        <v>4353</v>
      </c>
      <c r="G838" s="408" t="s">
        <v>4353</v>
      </c>
      <c r="H838" s="408" t="s">
        <v>4353</v>
      </c>
    </row>
    <row r="839" spans="1:13" ht="24">
      <c r="A839" s="708" t="s">
        <v>22921</v>
      </c>
      <c r="B839" s="639" t="s">
        <v>22922</v>
      </c>
      <c r="C839" s="640" t="s">
        <v>224</v>
      </c>
      <c r="D839" s="641" t="s">
        <v>18987</v>
      </c>
      <c r="E839" s="642">
        <v>144.13</v>
      </c>
      <c r="F839" s="407" t="s">
        <v>4353</v>
      </c>
      <c r="G839" s="408" t="s">
        <v>4353</v>
      </c>
      <c r="H839" s="408" t="s">
        <v>4353</v>
      </c>
    </row>
    <row r="840" spans="1:13" ht="12">
      <c r="A840" s="708" t="s">
        <v>22923</v>
      </c>
      <c r="B840" s="639" t="s">
        <v>22924</v>
      </c>
      <c r="C840" s="640"/>
      <c r="D840" s="641"/>
      <c r="E840" s="642"/>
      <c r="F840" s="407" t="s">
        <v>4353</v>
      </c>
      <c r="G840" s="408" t="s">
        <v>4353</v>
      </c>
      <c r="H840" s="408" t="s">
        <v>4353</v>
      </c>
    </row>
    <row r="841" spans="1:13" ht="24">
      <c r="A841" s="708" t="s">
        <v>22925</v>
      </c>
      <c r="B841" s="639" t="s">
        <v>22926</v>
      </c>
      <c r="C841" s="640" t="s">
        <v>224</v>
      </c>
      <c r="D841" s="641" t="s">
        <v>18987</v>
      </c>
      <c r="E841" s="642">
        <v>118.68</v>
      </c>
      <c r="F841" s="407" t="s">
        <v>4353</v>
      </c>
      <c r="G841" s="408" t="s">
        <v>4353</v>
      </c>
      <c r="H841" s="408" t="s">
        <v>4353</v>
      </c>
      <c r="I841" s="408" t="s">
        <v>4353</v>
      </c>
    </row>
    <row r="842" spans="1:13" ht="12">
      <c r="A842" s="708" t="s">
        <v>22927</v>
      </c>
      <c r="B842" s="639" t="s">
        <v>22928</v>
      </c>
      <c r="C842" s="640"/>
      <c r="D842" s="641"/>
      <c r="E842" s="642"/>
      <c r="F842" s="407" t="s">
        <v>4353</v>
      </c>
      <c r="G842" s="408" t="s">
        <v>4353</v>
      </c>
      <c r="H842" s="408" t="s">
        <v>4353</v>
      </c>
      <c r="I842" s="408" t="s">
        <v>4353</v>
      </c>
    </row>
    <row r="843" spans="1:13" ht="24">
      <c r="A843" s="708" t="s">
        <v>22929</v>
      </c>
      <c r="B843" s="639" t="s">
        <v>22930</v>
      </c>
      <c r="C843" s="640" t="s">
        <v>224</v>
      </c>
      <c r="D843" s="641" t="s">
        <v>18987</v>
      </c>
      <c r="E843" s="642">
        <v>176.59</v>
      </c>
      <c r="F843" s="407" t="s">
        <v>4353</v>
      </c>
      <c r="G843" s="408" t="s">
        <v>4353</v>
      </c>
      <c r="H843" s="408" t="s">
        <v>4353</v>
      </c>
      <c r="I843" s="408" t="s">
        <v>4353</v>
      </c>
      <c r="J843" s="408" t="s">
        <v>4353</v>
      </c>
      <c r="K843" s="408" t="s">
        <v>4353</v>
      </c>
      <c r="L843" s="408" t="s">
        <v>4353</v>
      </c>
      <c r="M843" s="408" t="s">
        <v>4353</v>
      </c>
    </row>
    <row r="844" spans="1:13" ht="12">
      <c r="A844" s="708" t="s">
        <v>22417</v>
      </c>
      <c r="B844" s="639" t="s">
        <v>22418</v>
      </c>
      <c r="C844" s="640"/>
      <c r="D844" s="641"/>
      <c r="E844" s="642"/>
      <c r="F844" s="407" t="s">
        <v>4353</v>
      </c>
      <c r="G844" s="408" t="s">
        <v>4353</v>
      </c>
      <c r="H844" s="408" t="s">
        <v>4353</v>
      </c>
      <c r="I844" s="408" t="s">
        <v>4353</v>
      </c>
      <c r="J844" s="408" t="s">
        <v>4353</v>
      </c>
    </row>
    <row r="845" spans="1:13" ht="12">
      <c r="A845" s="708" t="s">
        <v>22419</v>
      </c>
      <c r="B845" s="639" t="e">
        <v>#NAME?</v>
      </c>
      <c r="C845" s="640"/>
      <c r="D845" s="641" t="s">
        <v>22420</v>
      </c>
      <c r="E845" s="642" t="s">
        <v>22421</v>
      </c>
      <c r="F845" s="407" t="s">
        <v>4353</v>
      </c>
    </row>
    <row r="846" spans="1:13" ht="12">
      <c r="A846" s="708"/>
      <c r="B846" s="639"/>
      <c r="C846" s="640"/>
      <c r="D846" s="641" t="s">
        <v>22422</v>
      </c>
      <c r="E846" s="642" t="s">
        <v>22423</v>
      </c>
      <c r="F846" s="407" t="s">
        <v>4353</v>
      </c>
      <c r="G846" s="408" t="s">
        <v>4353</v>
      </c>
    </row>
    <row r="847" spans="1:13" ht="12">
      <c r="A847" s="708" t="s">
        <v>22424</v>
      </c>
      <c r="B847" s="639" t="s">
        <v>22425</v>
      </c>
      <c r="C847" s="640"/>
      <c r="D847" s="641"/>
      <c r="E847" s="642"/>
      <c r="F847" s="407" t="s">
        <v>4353</v>
      </c>
      <c r="G847" s="408" t="s">
        <v>4353</v>
      </c>
    </row>
    <row r="848" spans="1:13" ht="24">
      <c r="A848" s="708" t="s">
        <v>22426</v>
      </c>
      <c r="B848" s="639" t="s">
        <v>22427</v>
      </c>
      <c r="C848" s="640" t="s">
        <v>22428</v>
      </c>
      <c r="D848" s="641"/>
      <c r="E848" s="642"/>
      <c r="F848" s="407" t="s">
        <v>4353</v>
      </c>
      <c r="G848" s="408" t="s">
        <v>4353</v>
      </c>
    </row>
    <row r="849" spans="1:11" ht="12">
      <c r="A849" s="708" t="s">
        <v>22429</v>
      </c>
      <c r="B849" s="639" t="s">
        <v>22430</v>
      </c>
      <c r="C849" s="640"/>
      <c r="D849" s="641" t="s">
        <v>22422</v>
      </c>
      <c r="E849" s="642" t="s">
        <v>22431</v>
      </c>
      <c r="F849" s="407" t="s">
        <v>4353</v>
      </c>
      <c r="G849" s="408" t="s">
        <v>4353</v>
      </c>
      <c r="H849" s="408" t="s">
        <v>4353</v>
      </c>
    </row>
    <row r="850" spans="1:11" ht="24">
      <c r="A850" s="708" t="s">
        <v>91</v>
      </c>
      <c r="B850" s="639" t="s">
        <v>22432</v>
      </c>
      <c r="C850" s="640" t="s">
        <v>22433</v>
      </c>
      <c r="D850" s="641" t="s">
        <v>22434</v>
      </c>
      <c r="E850" s="642" t="s">
        <v>22435</v>
      </c>
    </row>
    <row r="851" spans="1:11" ht="12">
      <c r="A851" s="708" t="s">
        <v>22436</v>
      </c>
      <c r="B851" s="639" t="s">
        <v>22437</v>
      </c>
      <c r="C851" s="640"/>
      <c r="D851" s="641"/>
      <c r="E851" s="642"/>
      <c r="F851" s="407" t="s">
        <v>4353</v>
      </c>
      <c r="G851" s="408" t="s">
        <v>4353</v>
      </c>
      <c r="H851" s="408" t="s">
        <v>4353</v>
      </c>
      <c r="I851" s="409"/>
      <c r="J851" s="408" t="s">
        <v>4353</v>
      </c>
    </row>
    <row r="852" spans="1:11" ht="12">
      <c r="A852" s="708" t="s">
        <v>22931</v>
      </c>
      <c r="B852" s="639" t="s">
        <v>22932</v>
      </c>
      <c r="C852" s="640"/>
      <c r="D852" s="641"/>
      <c r="E852" s="642"/>
      <c r="F852" s="407" t="s">
        <v>4353</v>
      </c>
      <c r="G852" s="408" t="s">
        <v>4353</v>
      </c>
    </row>
    <row r="853" spans="1:11" ht="24">
      <c r="A853" s="708" t="s">
        <v>22933</v>
      </c>
      <c r="B853" s="639" t="s">
        <v>22934</v>
      </c>
      <c r="C853" s="640" t="s">
        <v>224</v>
      </c>
      <c r="D853" s="641" t="s">
        <v>18987</v>
      </c>
      <c r="E853" s="642">
        <v>84.48</v>
      </c>
      <c r="F853" s="407" t="s">
        <v>4353</v>
      </c>
      <c r="G853" s="408" t="s">
        <v>4353</v>
      </c>
      <c r="H853" s="408" t="s">
        <v>4353</v>
      </c>
      <c r="I853" s="408" t="s">
        <v>4353</v>
      </c>
    </row>
    <row r="854" spans="1:11" ht="12">
      <c r="A854" s="708" t="s">
        <v>22935</v>
      </c>
      <c r="B854" s="639" t="s">
        <v>22936</v>
      </c>
      <c r="C854" s="640"/>
      <c r="D854" s="641"/>
      <c r="E854" s="642"/>
      <c r="F854" s="407" t="s">
        <v>4353</v>
      </c>
      <c r="G854" s="408" t="s">
        <v>4353</v>
      </c>
      <c r="H854" s="408" t="s">
        <v>4353</v>
      </c>
      <c r="I854" s="409"/>
      <c r="J854" s="408" t="s">
        <v>4353</v>
      </c>
    </row>
    <row r="855" spans="1:11" ht="12">
      <c r="A855" s="708" t="s">
        <v>22937</v>
      </c>
      <c r="B855" s="639">
        <v>14</v>
      </c>
      <c r="C855" s="640"/>
      <c r="D855" s="641"/>
      <c r="E855" s="642"/>
      <c r="F855" s="407" t="s">
        <v>4353</v>
      </c>
      <c r="G855" s="408" t="s">
        <v>4353</v>
      </c>
      <c r="H855" s="408" t="s">
        <v>4353</v>
      </c>
      <c r="I855" s="409"/>
      <c r="J855" s="408" t="s">
        <v>4353</v>
      </c>
    </row>
    <row r="856" spans="1:11" ht="24">
      <c r="A856" s="708" t="s">
        <v>22938</v>
      </c>
      <c r="B856" s="639" t="s">
        <v>22939</v>
      </c>
      <c r="C856" s="640" t="s">
        <v>224</v>
      </c>
      <c r="D856" s="641" t="s">
        <v>18987</v>
      </c>
      <c r="E856" s="642">
        <v>35.4</v>
      </c>
      <c r="F856" s="407" t="s">
        <v>4353</v>
      </c>
      <c r="G856" s="408" t="s">
        <v>4353</v>
      </c>
      <c r="H856" s="408" t="s">
        <v>4353</v>
      </c>
      <c r="I856" s="408" t="s">
        <v>4353</v>
      </c>
      <c r="J856" s="411"/>
    </row>
    <row r="857" spans="1:11" ht="12">
      <c r="A857" s="708" t="s">
        <v>22940</v>
      </c>
      <c r="B857" s="639" t="s">
        <v>22941</v>
      </c>
      <c r="C857" s="640"/>
      <c r="D857" s="641"/>
      <c r="E857" s="642"/>
      <c r="F857" s="407" t="s">
        <v>4353</v>
      </c>
      <c r="G857" s="408" t="s">
        <v>4353</v>
      </c>
      <c r="H857" s="408" t="s">
        <v>4353</v>
      </c>
      <c r="I857" s="408" t="s">
        <v>4353</v>
      </c>
      <c r="J857" s="408" t="s">
        <v>4353</v>
      </c>
      <c r="K857" s="408" t="s">
        <v>4353</v>
      </c>
    </row>
    <row r="858" spans="1:11" ht="12">
      <c r="A858" s="708" t="s">
        <v>22942</v>
      </c>
      <c r="B858" s="639" t="s">
        <v>22943</v>
      </c>
      <c r="C858" s="640" t="s">
        <v>224</v>
      </c>
      <c r="D858" s="641" t="s">
        <v>18987</v>
      </c>
      <c r="E858" s="642">
        <v>178.75</v>
      </c>
    </row>
    <row r="859" spans="1:11" ht="24">
      <c r="A859" s="708" t="s">
        <v>22944</v>
      </c>
      <c r="B859" s="639" t="s">
        <v>22945</v>
      </c>
      <c r="C859" s="640" t="s">
        <v>224</v>
      </c>
      <c r="D859" s="641" t="s">
        <v>18987</v>
      </c>
      <c r="E859" s="642">
        <v>104.01</v>
      </c>
      <c r="F859" s="407" t="s">
        <v>4353</v>
      </c>
      <c r="G859" s="408" t="s">
        <v>4353</v>
      </c>
      <c r="H859" s="408" t="s">
        <v>4353</v>
      </c>
    </row>
    <row r="860" spans="1:11" ht="12">
      <c r="A860" s="708" t="s">
        <v>22946</v>
      </c>
      <c r="B860" s="639" t="s">
        <v>22947</v>
      </c>
      <c r="C860" s="640"/>
      <c r="D860" s="641"/>
      <c r="E860" s="642"/>
      <c r="F860" s="407" t="s">
        <v>4353</v>
      </c>
      <c r="G860" s="408" t="s">
        <v>4353</v>
      </c>
    </row>
    <row r="861" spans="1:11" ht="12">
      <c r="A861" s="708" t="s">
        <v>22948</v>
      </c>
      <c r="B861" s="639" t="s">
        <v>22949</v>
      </c>
      <c r="C861" s="640"/>
      <c r="D861" s="641"/>
      <c r="E861" s="642"/>
      <c r="F861" s="407" t="s">
        <v>4353</v>
      </c>
      <c r="G861" s="408" t="s">
        <v>4353</v>
      </c>
    </row>
    <row r="862" spans="1:11" ht="24">
      <c r="A862" s="708" t="s">
        <v>22950</v>
      </c>
      <c r="B862" s="639" t="s">
        <v>22951</v>
      </c>
      <c r="C862" s="640" t="s">
        <v>224</v>
      </c>
      <c r="D862" s="641" t="s">
        <v>18987</v>
      </c>
      <c r="E862" s="642">
        <v>106.47</v>
      </c>
      <c r="F862" s="407" t="s">
        <v>4353</v>
      </c>
      <c r="G862" s="408" t="s">
        <v>4353</v>
      </c>
      <c r="H862" s="408" t="s">
        <v>4353</v>
      </c>
      <c r="I862" s="408" t="s">
        <v>4353</v>
      </c>
    </row>
    <row r="863" spans="1:11" ht="12">
      <c r="A863" s="708" t="s">
        <v>22863</v>
      </c>
      <c r="B863" s="639" t="s">
        <v>22952</v>
      </c>
      <c r="C863" s="640"/>
      <c r="D863" s="641"/>
      <c r="E863" s="642"/>
      <c r="F863" s="407" t="s">
        <v>4353</v>
      </c>
      <c r="G863" s="408" t="s">
        <v>4353</v>
      </c>
      <c r="H863" s="408" t="s">
        <v>4353</v>
      </c>
      <c r="I863" s="408" t="s">
        <v>4353</v>
      </c>
      <c r="J863" s="408" t="s">
        <v>4353</v>
      </c>
    </row>
    <row r="864" spans="1:11" ht="12">
      <c r="A864" s="708" t="s">
        <v>22953</v>
      </c>
      <c r="B864" s="639">
        <v>2014</v>
      </c>
      <c r="C864" s="640"/>
      <c r="D864" s="641"/>
      <c r="E864" s="642"/>
      <c r="F864" s="407" t="s">
        <v>4353</v>
      </c>
      <c r="G864" s="408" t="s">
        <v>4353</v>
      </c>
      <c r="H864" s="408" t="s">
        <v>4353</v>
      </c>
      <c r="I864" s="408" t="s">
        <v>4353</v>
      </c>
    </row>
    <row r="865" spans="1:11" ht="12">
      <c r="A865" s="708" t="s">
        <v>22954</v>
      </c>
      <c r="B865" s="639" t="s">
        <v>22955</v>
      </c>
      <c r="C865" s="640" t="s">
        <v>224</v>
      </c>
      <c r="D865" s="641" t="s">
        <v>18987</v>
      </c>
      <c r="E865" s="642">
        <v>15.08</v>
      </c>
      <c r="F865" s="407" t="s">
        <v>4353</v>
      </c>
      <c r="G865" s="408" t="s">
        <v>4353</v>
      </c>
      <c r="H865" s="408" t="s">
        <v>4353</v>
      </c>
      <c r="I865" s="408" t="s">
        <v>4353</v>
      </c>
    </row>
    <row r="866" spans="1:11" ht="12">
      <c r="A866" s="708" t="s">
        <v>22956</v>
      </c>
      <c r="B866" s="639" t="s">
        <v>22957</v>
      </c>
      <c r="C866" s="640" t="s">
        <v>224</v>
      </c>
      <c r="D866" s="641" t="s">
        <v>18987</v>
      </c>
      <c r="E866" s="642">
        <v>75.38</v>
      </c>
      <c r="F866" s="407" t="s">
        <v>4353</v>
      </c>
      <c r="G866" s="408" t="s">
        <v>4353</v>
      </c>
      <c r="H866" s="408" t="s">
        <v>4353</v>
      </c>
      <c r="I866" s="408" t="s">
        <v>4353</v>
      </c>
      <c r="J866" s="408" t="s">
        <v>4353</v>
      </c>
    </row>
    <row r="867" spans="1:11" ht="24">
      <c r="A867" s="708" t="s">
        <v>22958</v>
      </c>
      <c r="B867" s="639" t="s">
        <v>22959</v>
      </c>
      <c r="C867" s="640" t="s">
        <v>224</v>
      </c>
      <c r="D867" s="641" t="s">
        <v>18980</v>
      </c>
      <c r="E867" s="642">
        <v>182.08</v>
      </c>
      <c r="F867" s="407" t="s">
        <v>4353</v>
      </c>
      <c r="G867" s="408" t="s">
        <v>4353</v>
      </c>
    </row>
    <row r="868" spans="1:11" ht="12">
      <c r="A868" s="708" t="s">
        <v>22960</v>
      </c>
      <c r="B868" s="639" t="s">
        <v>224</v>
      </c>
      <c r="C868" s="640"/>
      <c r="D868" s="641"/>
      <c r="E868" s="642"/>
      <c r="F868" s="407" t="s">
        <v>4353</v>
      </c>
      <c r="G868" s="408" t="s">
        <v>4353</v>
      </c>
      <c r="H868" s="408" t="s">
        <v>4353</v>
      </c>
    </row>
    <row r="869" spans="1:11" ht="24">
      <c r="A869" s="708" t="s">
        <v>22961</v>
      </c>
      <c r="B869" s="639" t="s">
        <v>22962</v>
      </c>
      <c r="C869" s="640" t="s">
        <v>224</v>
      </c>
      <c r="D869" s="641" t="s">
        <v>18987</v>
      </c>
      <c r="E869" s="642">
        <v>132.49</v>
      </c>
      <c r="F869" s="407" t="s">
        <v>4353</v>
      </c>
      <c r="G869" s="408" t="s">
        <v>4353</v>
      </c>
      <c r="H869" s="408" t="s">
        <v>4353</v>
      </c>
      <c r="I869" s="408" t="s">
        <v>4353</v>
      </c>
    </row>
    <row r="870" spans="1:11" ht="12">
      <c r="A870" s="708" t="s">
        <v>22786</v>
      </c>
      <c r="B870" s="639" t="s">
        <v>22787</v>
      </c>
      <c r="C870" s="640"/>
      <c r="D870" s="641"/>
      <c r="E870" s="642"/>
      <c r="F870" s="407" t="s">
        <v>4353</v>
      </c>
      <c r="G870" s="408" t="s">
        <v>4353</v>
      </c>
      <c r="H870" s="408" t="s">
        <v>4353</v>
      </c>
      <c r="I870" s="408" t="s">
        <v>4353</v>
      </c>
    </row>
    <row r="871" spans="1:11" ht="24">
      <c r="A871" s="708" t="s">
        <v>22963</v>
      </c>
      <c r="B871" s="639" t="s">
        <v>22964</v>
      </c>
      <c r="C871" s="640" t="s">
        <v>224</v>
      </c>
      <c r="D871" s="641" t="s">
        <v>18987</v>
      </c>
      <c r="E871" s="642">
        <v>5.65</v>
      </c>
      <c r="F871" s="407" t="s">
        <v>4353</v>
      </c>
      <c r="G871" s="408" t="s">
        <v>4353</v>
      </c>
      <c r="H871" s="408" t="s">
        <v>4353</v>
      </c>
      <c r="I871" s="408" t="s">
        <v>4353</v>
      </c>
      <c r="J871" s="408" t="s">
        <v>4353</v>
      </c>
    </row>
    <row r="872" spans="1:11" ht="12">
      <c r="A872" s="708" t="s">
        <v>22965</v>
      </c>
      <c r="B872" s="639" t="s">
        <v>22966</v>
      </c>
      <c r="C872" s="640"/>
      <c r="D872" s="641"/>
      <c r="E872" s="642"/>
      <c r="F872" s="407" t="s">
        <v>4353</v>
      </c>
    </row>
    <row r="873" spans="1:11" ht="12">
      <c r="A873" s="708" t="s">
        <v>22967</v>
      </c>
      <c r="B873" s="639" t="s">
        <v>22968</v>
      </c>
      <c r="C873" s="640"/>
      <c r="D873" s="641"/>
      <c r="E873" s="642"/>
    </row>
    <row r="874" spans="1:11" ht="24">
      <c r="A874" s="708" t="s">
        <v>22969</v>
      </c>
      <c r="B874" s="639" t="s">
        <v>22970</v>
      </c>
      <c r="C874" s="640" t="s">
        <v>224</v>
      </c>
      <c r="D874" s="641" t="s">
        <v>18987</v>
      </c>
      <c r="E874" s="642">
        <v>116.41</v>
      </c>
      <c r="F874" s="407" t="s">
        <v>4353</v>
      </c>
      <c r="G874" s="408" t="s">
        <v>4353</v>
      </c>
      <c r="H874" s="408" t="s">
        <v>4353</v>
      </c>
      <c r="I874" s="408" t="s">
        <v>4353</v>
      </c>
      <c r="J874" s="408" t="s">
        <v>4353</v>
      </c>
    </row>
    <row r="875" spans="1:11" ht="12">
      <c r="A875" s="708" t="s">
        <v>22971</v>
      </c>
      <c r="B875" s="639" t="s">
        <v>22972</v>
      </c>
      <c r="C875" s="640"/>
      <c r="D875" s="641"/>
      <c r="E875" s="642"/>
      <c r="F875" s="407" t="s">
        <v>4353</v>
      </c>
      <c r="G875" s="408" t="s">
        <v>4353</v>
      </c>
      <c r="H875" s="408" t="s">
        <v>4353</v>
      </c>
      <c r="I875" s="408" t="s">
        <v>4353</v>
      </c>
      <c r="J875" s="408" t="s">
        <v>4353</v>
      </c>
    </row>
    <row r="876" spans="1:11" ht="12">
      <c r="A876" s="708" t="s">
        <v>22973</v>
      </c>
      <c r="B876" s="639" t="s">
        <v>22974</v>
      </c>
      <c r="C876" s="640"/>
      <c r="D876" s="641"/>
      <c r="E876" s="642"/>
      <c r="F876" s="407" t="s">
        <v>4353</v>
      </c>
      <c r="G876" s="408" t="s">
        <v>4353</v>
      </c>
      <c r="H876" s="408" t="s">
        <v>4353</v>
      </c>
      <c r="I876" s="408" t="s">
        <v>4353</v>
      </c>
      <c r="J876" s="408" t="s">
        <v>4353</v>
      </c>
    </row>
    <row r="877" spans="1:11" ht="24">
      <c r="A877" s="708">
        <v>67826</v>
      </c>
      <c r="B877" s="639" t="s">
        <v>22975</v>
      </c>
      <c r="C877" s="640" t="s">
        <v>224</v>
      </c>
      <c r="D877" s="641" t="s">
        <v>18987</v>
      </c>
      <c r="E877" s="642">
        <v>110.49</v>
      </c>
      <c r="F877" s="407" t="s">
        <v>4353</v>
      </c>
      <c r="G877" s="408" t="s">
        <v>4353</v>
      </c>
      <c r="H877" s="408" t="s">
        <v>4353</v>
      </c>
      <c r="I877" s="408" t="s">
        <v>4353</v>
      </c>
      <c r="J877" s="408" t="s">
        <v>4353</v>
      </c>
      <c r="K877" s="408" t="s">
        <v>4353</v>
      </c>
    </row>
    <row r="878" spans="1:11" ht="12">
      <c r="A878" s="708" t="s">
        <v>22976</v>
      </c>
      <c r="B878" s="639" t="s">
        <v>22977</v>
      </c>
      <c r="C878" s="640"/>
      <c r="D878" s="641"/>
      <c r="E878" s="642"/>
      <c r="F878" s="407" t="s">
        <v>4353</v>
      </c>
      <c r="G878" s="408" t="s">
        <v>4353</v>
      </c>
      <c r="H878" s="408" t="s">
        <v>4353</v>
      </c>
      <c r="I878" s="408" t="s">
        <v>4353</v>
      </c>
      <c r="J878" s="408" t="s">
        <v>4353</v>
      </c>
      <c r="K878" s="408" t="s">
        <v>4353</v>
      </c>
    </row>
    <row r="879" spans="1:11" ht="12">
      <c r="A879" s="708" t="s">
        <v>22978</v>
      </c>
      <c r="B879" s="639" t="s">
        <v>22979</v>
      </c>
      <c r="C879" s="640"/>
      <c r="D879" s="641"/>
      <c r="E879" s="642"/>
      <c r="F879" s="407" t="s">
        <v>4353</v>
      </c>
      <c r="G879" s="408" t="s">
        <v>4353</v>
      </c>
      <c r="H879" s="408" t="s">
        <v>4353</v>
      </c>
      <c r="I879" s="408" t="s">
        <v>4353</v>
      </c>
      <c r="J879" s="408" t="s">
        <v>4353</v>
      </c>
      <c r="K879" s="408" t="s">
        <v>4353</v>
      </c>
    </row>
    <row r="880" spans="1:11" ht="12">
      <c r="A880" s="708" t="s">
        <v>22417</v>
      </c>
      <c r="B880" s="639" t="s">
        <v>22418</v>
      </c>
      <c r="C880" s="640"/>
      <c r="D880" s="641"/>
      <c r="E880" s="642"/>
      <c r="F880" s="407" t="s">
        <v>4353</v>
      </c>
      <c r="G880" s="408" t="s">
        <v>4353</v>
      </c>
      <c r="H880" s="408" t="s">
        <v>4353</v>
      </c>
      <c r="I880" s="408" t="s">
        <v>4353</v>
      </c>
      <c r="J880" s="408" t="s">
        <v>4353</v>
      </c>
    </row>
    <row r="881" spans="1:11" ht="12">
      <c r="A881" s="708" t="s">
        <v>22419</v>
      </c>
      <c r="B881" s="639" t="e">
        <v>#NAME?</v>
      </c>
      <c r="C881" s="640"/>
      <c r="D881" s="641" t="s">
        <v>22420</v>
      </c>
      <c r="E881" s="642" t="s">
        <v>22421</v>
      </c>
      <c r="F881" s="407" t="s">
        <v>4353</v>
      </c>
      <c r="G881" s="408" t="s">
        <v>4353</v>
      </c>
      <c r="H881" s="408" t="s">
        <v>4353</v>
      </c>
      <c r="I881" s="408" t="s">
        <v>4353</v>
      </c>
      <c r="J881" s="408" t="s">
        <v>4353</v>
      </c>
    </row>
    <row r="882" spans="1:11" ht="12">
      <c r="A882" s="708"/>
      <c r="B882" s="639"/>
      <c r="C882" s="640"/>
      <c r="D882" s="641" t="s">
        <v>22422</v>
      </c>
      <c r="E882" s="642" t="s">
        <v>22423</v>
      </c>
      <c r="F882" s="407" t="s">
        <v>4353</v>
      </c>
      <c r="G882" s="408" t="s">
        <v>4353</v>
      </c>
      <c r="H882" s="408" t="s">
        <v>4353</v>
      </c>
      <c r="I882" s="408" t="s">
        <v>4353</v>
      </c>
      <c r="J882" s="408" t="s">
        <v>4353</v>
      </c>
    </row>
    <row r="883" spans="1:11" ht="12">
      <c r="A883" s="708" t="s">
        <v>22424</v>
      </c>
      <c r="B883" s="639" t="s">
        <v>22425</v>
      </c>
      <c r="C883" s="640"/>
      <c r="D883" s="641"/>
      <c r="E883" s="642"/>
    </row>
    <row r="884" spans="1:11" ht="24">
      <c r="A884" s="708" t="s">
        <v>22426</v>
      </c>
      <c r="B884" s="639" t="s">
        <v>22427</v>
      </c>
      <c r="C884" s="640" t="s">
        <v>22428</v>
      </c>
      <c r="D884" s="641"/>
      <c r="E884" s="642"/>
      <c r="F884" s="407" t="s">
        <v>4353</v>
      </c>
      <c r="G884" s="408" t="s">
        <v>4353</v>
      </c>
      <c r="H884" s="408" t="s">
        <v>4353</v>
      </c>
    </row>
    <row r="885" spans="1:11" ht="12">
      <c r="A885" s="708" t="s">
        <v>22429</v>
      </c>
      <c r="B885" s="639" t="s">
        <v>22430</v>
      </c>
      <c r="C885" s="640"/>
      <c r="D885" s="641" t="s">
        <v>22422</v>
      </c>
      <c r="E885" s="642" t="s">
        <v>22431</v>
      </c>
      <c r="F885" s="407" t="s">
        <v>4353</v>
      </c>
      <c r="G885" s="408" t="s">
        <v>4353</v>
      </c>
      <c r="H885" s="408" t="s">
        <v>4353</v>
      </c>
    </row>
    <row r="886" spans="1:11" ht="24">
      <c r="A886" s="708" t="s">
        <v>91</v>
      </c>
      <c r="B886" s="639" t="s">
        <v>22432</v>
      </c>
      <c r="C886" s="640" t="s">
        <v>22433</v>
      </c>
      <c r="D886" s="641" t="s">
        <v>22434</v>
      </c>
      <c r="E886" s="642" t="s">
        <v>22435</v>
      </c>
      <c r="F886" s="407" t="s">
        <v>4353</v>
      </c>
      <c r="G886" s="408" t="s">
        <v>4353</v>
      </c>
      <c r="H886" s="408" t="s">
        <v>4353</v>
      </c>
    </row>
    <row r="887" spans="1:11" ht="12">
      <c r="A887" s="708" t="s">
        <v>22436</v>
      </c>
      <c r="B887" s="639" t="s">
        <v>22437</v>
      </c>
      <c r="C887" s="640"/>
      <c r="D887" s="641"/>
      <c r="E887" s="642"/>
      <c r="F887" s="407" t="s">
        <v>4353</v>
      </c>
      <c r="G887" s="408" t="s">
        <v>4353</v>
      </c>
      <c r="H887" s="408" t="s">
        <v>4353</v>
      </c>
    </row>
    <row r="888" spans="1:11" ht="24">
      <c r="A888" s="708">
        <v>73408</v>
      </c>
      <c r="B888" s="639" t="s">
        <v>22980</v>
      </c>
      <c r="C888" s="640" t="s">
        <v>224</v>
      </c>
      <c r="D888" s="641" t="s">
        <v>18980</v>
      </c>
      <c r="E888" s="642">
        <v>113.7</v>
      </c>
      <c r="F888" s="407" t="s">
        <v>4353</v>
      </c>
      <c r="G888" s="408" t="s">
        <v>4353</v>
      </c>
    </row>
    <row r="889" spans="1:11" ht="12">
      <c r="A889" s="708" t="s">
        <v>22981</v>
      </c>
      <c r="B889" s="639"/>
      <c r="C889" s="640"/>
      <c r="D889" s="641"/>
      <c r="E889" s="642"/>
    </row>
    <row r="890" spans="1:11" ht="12">
      <c r="A890" s="708">
        <v>73417</v>
      </c>
      <c r="B890" s="639" t="s">
        <v>4474</v>
      </c>
      <c r="C890" s="640" t="s">
        <v>224</v>
      </c>
      <c r="D890" s="641" t="s">
        <v>18987</v>
      </c>
      <c r="E890" s="642">
        <v>109.15</v>
      </c>
      <c r="F890" s="407" t="s">
        <v>4353</v>
      </c>
      <c r="G890" s="408" t="s">
        <v>4353</v>
      </c>
      <c r="H890" s="408" t="s">
        <v>4353</v>
      </c>
      <c r="I890" s="408" t="s">
        <v>4353</v>
      </c>
      <c r="J890" s="408" t="s">
        <v>4353</v>
      </c>
      <c r="K890" s="408" t="s">
        <v>4353</v>
      </c>
    </row>
    <row r="891" spans="1:11" ht="24">
      <c r="A891" s="708">
        <v>73436</v>
      </c>
      <c r="B891" s="639" t="s">
        <v>22982</v>
      </c>
      <c r="C891" s="640" t="s">
        <v>224</v>
      </c>
      <c r="D891" s="641" t="s">
        <v>18987</v>
      </c>
      <c r="E891" s="642">
        <v>110.35</v>
      </c>
      <c r="F891" s="407" t="s">
        <v>4353</v>
      </c>
      <c r="G891" s="408" t="s">
        <v>4353</v>
      </c>
      <c r="H891" s="408" t="s">
        <v>4353</v>
      </c>
      <c r="I891" s="408" t="s">
        <v>4353</v>
      </c>
    </row>
    <row r="892" spans="1:11" ht="12">
      <c r="A892" s="708" t="s">
        <v>22784</v>
      </c>
      <c r="B892" s="639" t="s">
        <v>22983</v>
      </c>
      <c r="C892" s="640"/>
      <c r="D892" s="641"/>
      <c r="E892" s="642"/>
      <c r="F892" s="407" t="s">
        <v>4353</v>
      </c>
      <c r="G892" s="408" t="s">
        <v>4353</v>
      </c>
      <c r="H892" s="408" t="s">
        <v>4353</v>
      </c>
      <c r="I892" s="408" t="s">
        <v>4353</v>
      </c>
    </row>
    <row r="893" spans="1:11" ht="12">
      <c r="A893" s="708" t="s">
        <v>22826</v>
      </c>
      <c r="B893" s="639" t="s">
        <v>22984</v>
      </c>
      <c r="C893" s="640"/>
      <c r="D893" s="641"/>
      <c r="E893" s="642"/>
      <c r="F893" s="407" t="s">
        <v>4353</v>
      </c>
      <c r="G893" s="408" t="s">
        <v>4353</v>
      </c>
      <c r="H893" s="408" t="s">
        <v>4353</v>
      </c>
      <c r="I893" s="408" t="s">
        <v>4353</v>
      </c>
      <c r="J893" s="408" t="s">
        <v>4353</v>
      </c>
    </row>
    <row r="894" spans="1:11" ht="24">
      <c r="A894" s="708">
        <v>73467</v>
      </c>
      <c r="B894" s="639" t="s">
        <v>22985</v>
      </c>
      <c r="C894" s="640" t="s">
        <v>224</v>
      </c>
      <c r="D894" s="641" t="s">
        <v>18987</v>
      </c>
      <c r="E894" s="642">
        <v>105.2</v>
      </c>
      <c r="F894" s="407" t="s">
        <v>4353</v>
      </c>
    </row>
    <row r="895" spans="1:11" ht="12">
      <c r="A895" s="708" t="s">
        <v>22986</v>
      </c>
      <c r="B895" s="639" t="s">
        <v>22987</v>
      </c>
      <c r="C895" s="640"/>
      <c r="D895" s="641"/>
      <c r="E895" s="642"/>
      <c r="F895" s="407" t="s">
        <v>4353</v>
      </c>
      <c r="G895" s="408" t="s">
        <v>4353</v>
      </c>
      <c r="H895" s="408" t="s">
        <v>4353</v>
      </c>
    </row>
    <row r="896" spans="1:11" ht="12">
      <c r="A896" s="708" t="s">
        <v>22824</v>
      </c>
      <c r="B896" s="639" t="s">
        <v>22988</v>
      </c>
      <c r="C896" s="640"/>
      <c r="D896" s="641"/>
      <c r="E896" s="642"/>
      <c r="F896" s="407" t="s">
        <v>4353</v>
      </c>
      <c r="G896" s="408" t="s">
        <v>4353</v>
      </c>
      <c r="H896" s="408" t="s">
        <v>4353</v>
      </c>
      <c r="I896" s="408" t="s">
        <v>4353</v>
      </c>
    </row>
    <row r="897" spans="1:10" ht="12">
      <c r="A897" s="708" t="s">
        <v>22826</v>
      </c>
      <c r="B897" s="639" t="s">
        <v>22827</v>
      </c>
      <c r="C897" s="640"/>
      <c r="D897" s="641"/>
      <c r="E897" s="642"/>
      <c r="F897" s="407" t="s">
        <v>4353</v>
      </c>
      <c r="G897" s="408" t="s">
        <v>4353</v>
      </c>
      <c r="H897" s="408" t="s">
        <v>4353</v>
      </c>
      <c r="I897" s="408" t="s">
        <v>4353</v>
      </c>
    </row>
    <row r="898" spans="1:10" ht="24">
      <c r="A898" s="708">
        <v>73536</v>
      </c>
      <c r="B898" s="639" t="s">
        <v>22989</v>
      </c>
      <c r="C898" s="640" t="s">
        <v>224</v>
      </c>
      <c r="D898" s="641" t="s">
        <v>18987</v>
      </c>
      <c r="E898" s="642">
        <v>4.7699999999999996</v>
      </c>
      <c r="F898" s="407" t="s">
        <v>4353</v>
      </c>
      <c r="G898" s="408" t="s">
        <v>4353</v>
      </c>
      <c r="H898" s="408" t="s">
        <v>4353</v>
      </c>
      <c r="I898" s="408" t="s">
        <v>4353</v>
      </c>
    </row>
    <row r="899" spans="1:10" ht="12">
      <c r="A899" s="708" t="s">
        <v>22990</v>
      </c>
      <c r="B899" s="639" t="s">
        <v>22991</v>
      </c>
      <c r="C899" s="640"/>
      <c r="D899" s="641"/>
      <c r="E899" s="642"/>
      <c r="F899" s="407" t="s">
        <v>4353</v>
      </c>
      <c r="G899" s="408" t="s">
        <v>4353</v>
      </c>
      <c r="H899" s="408" t="s">
        <v>4353</v>
      </c>
      <c r="I899" s="408" t="s">
        <v>4353</v>
      </c>
    </row>
    <row r="900" spans="1:10" ht="12">
      <c r="A900" s="708" t="s">
        <v>22992</v>
      </c>
      <c r="B900" s="639" t="s">
        <v>22843</v>
      </c>
      <c r="C900" s="640"/>
      <c r="D900" s="641"/>
      <c r="E900" s="642"/>
      <c r="F900" s="407" t="s">
        <v>4353</v>
      </c>
    </row>
    <row r="901" spans="1:10" ht="12">
      <c r="A901" s="708">
        <v>73538</v>
      </c>
      <c r="B901" s="639" t="s">
        <v>4475</v>
      </c>
      <c r="C901" s="640" t="s">
        <v>224</v>
      </c>
      <c r="D901" s="641" t="s">
        <v>18980</v>
      </c>
      <c r="E901" s="642">
        <v>153.06</v>
      </c>
      <c r="F901" s="407" t="s">
        <v>4353</v>
      </c>
      <c r="G901" s="408" t="s">
        <v>4353</v>
      </c>
      <c r="H901" s="408" t="s">
        <v>4353</v>
      </c>
      <c r="I901" s="408" t="s">
        <v>4353</v>
      </c>
    </row>
    <row r="902" spans="1:10" ht="12">
      <c r="A902" s="708">
        <v>73586</v>
      </c>
      <c r="B902" s="639" t="s">
        <v>22993</v>
      </c>
      <c r="C902" s="640" t="s">
        <v>224</v>
      </c>
      <c r="D902" s="641" t="s">
        <v>18987</v>
      </c>
      <c r="E902" s="642">
        <v>173.83</v>
      </c>
      <c r="F902" s="407" t="s">
        <v>4353</v>
      </c>
      <c r="G902" s="408" t="s">
        <v>4353</v>
      </c>
      <c r="H902" s="408" t="s">
        <v>4353</v>
      </c>
      <c r="I902" s="408" t="s">
        <v>4353</v>
      </c>
    </row>
    <row r="903" spans="1:10" ht="12">
      <c r="A903" s="708" t="s">
        <v>22994</v>
      </c>
      <c r="B903" s="639" t="s">
        <v>22995</v>
      </c>
      <c r="C903" s="640"/>
      <c r="D903" s="641"/>
      <c r="E903" s="642"/>
      <c r="F903" s="407" t="s">
        <v>4353</v>
      </c>
      <c r="G903" s="408" t="s">
        <v>4353</v>
      </c>
      <c r="H903" s="408" t="s">
        <v>4353</v>
      </c>
      <c r="I903" s="408" t="s">
        <v>4353</v>
      </c>
    </row>
    <row r="904" spans="1:10" ht="24">
      <c r="A904" s="708">
        <v>83362</v>
      </c>
      <c r="B904" s="639" t="s">
        <v>22996</v>
      </c>
      <c r="C904" s="640" t="s">
        <v>224</v>
      </c>
      <c r="D904" s="641" t="s">
        <v>18980</v>
      </c>
      <c r="E904" s="642">
        <v>148.26</v>
      </c>
      <c r="F904" s="407" t="s">
        <v>4353</v>
      </c>
      <c r="G904" s="408" t="s">
        <v>4353</v>
      </c>
      <c r="H904" s="408" t="s">
        <v>4353</v>
      </c>
      <c r="I904" s="408" t="s">
        <v>4353</v>
      </c>
    </row>
    <row r="905" spans="1:10" ht="12">
      <c r="A905" s="708" t="s">
        <v>22997</v>
      </c>
      <c r="B905" s="639" t="s">
        <v>22998</v>
      </c>
      <c r="C905" s="640"/>
      <c r="D905" s="641"/>
      <c r="E905" s="642"/>
      <c r="F905" s="407" t="s">
        <v>4353</v>
      </c>
      <c r="G905" s="408" t="s">
        <v>4353</v>
      </c>
    </row>
    <row r="906" spans="1:10" ht="12">
      <c r="A906" s="708" t="s">
        <v>12361</v>
      </c>
      <c r="B906" s="639" t="s">
        <v>22999</v>
      </c>
      <c r="C906" s="640"/>
      <c r="D906" s="641"/>
      <c r="E906" s="642"/>
    </row>
    <row r="907" spans="1:10" ht="12">
      <c r="A907" s="708">
        <v>5</v>
      </c>
      <c r="B907" s="639"/>
      <c r="C907" s="640"/>
      <c r="D907" s="641"/>
      <c r="E907" s="642"/>
      <c r="F907" s="407" t="s">
        <v>4353</v>
      </c>
      <c r="G907" s="408" t="s">
        <v>4353</v>
      </c>
      <c r="H907" s="411"/>
      <c r="I907" s="408" t="s">
        <v>4353</v>
      </c>
    </row>
    <row r="908" spans="1:10" ht="24">
      <c r="A908" s="708">
        <v>83765</v>
      </c>
      <c r="B908" s="639" t="s">
        <v>23000</v>
      </c>
      <c r="C908" s="640" t="s">
        <v>224</v>
      </c>
      <c r="D908" s="641" t="s">
        <v>18987</v>
      </c>
      <c r="E908" s="642">
        <v>55.37</v>
      </c>
      <c r="F908" s="407" t="s">
        <v>4353</v>
      </c>
      <c r="G908" s="408" t="s">
        <v>4353</v>
      </c>
    </row>
    <row r="909" spans="1:10" ht="12">
      <c r="A909" s="708" t="s">
        <v>23001</v>
      </c>
      <c r="B909" s="639" t="s">
        <v>23002</v>
      </c>
      <c r="C909" s="640"/>
      <c r="D909" s="641"/>
      <c r="E909" s="642"/>
      <c r="F909" s="407" t="s">
        <v>4353</v>
      </c>
      <c r="G909" s="408" t="s">
        <v>4353</v>
      </c>
      <c r="H909" s="408" t="s">
        <v>4353</v>
      </c>
      <c r="I909" s="408" t="s">
        <v>4353</v>
      </c>
      <c r="J909" s="408" t="s">
        <v>4353</v>
      </c>
    </row>
    <row r="910" spans="1:10" ht="24">
      <c r="A910" s="708">
        <v>87445</v>
      </c>
      <c r="B910" s="639" t="s">
        <v>23003</v>
      </c>
      <c r="C910" s="640" t="s">
        <v>224</v>
      </c>
      <c r="D910" s="641" t="s">
        <v>18987</v>
      </c>
      <c r="E910" s="642">
        <v>2.87</v>
      </c>
    </row>
    <row r="911" spans="1:10" ht="12">
      <c r="A911" s="708" t="s">
        <v>23004</v>
      </c>
      <c r="B911" s="639" t="s">
        <v>23005</v>
      </c>
      <c r="C911" s="640"/>
      <c r="D911" s="641"/>
      <c r="E911" s="642"/>
    </row>
    <row r="912" spans="1:10" ht="24">
      <c r="A912" s="708">
        <v>88386</v>
      </c>
      <c r="B912" s="639" t="s">
        <v>23006</v>
      </c>
      <c r="C912" s="640" t="s">
        <v>224</v>
      </c>
      <c r="D912" s="641" t="s">
        <v>18987</v>
      </c>
      <c r="E912" s="642">
        <v>3.07</v>
      </c>
      <c r="F912" s="407" t="s">
        <v>4353</v>
      </c>
      <c r="G912" s="408" t="s">
        <v>4353</v>
      </c>
      <c r="H912" s="408" t="s">
        <v>4353</v>
      </c>
    </row>
    <row r="913" spans="1:11" ht="12">
      <c r="A913" s="708" t="s">
        <v>23007</v>
      </c>
      <c r="B913" s="639" t="s">
        <v>23008</v>
      </c>
      <c r="C913" s="640"/>
      <c r="D913" s="641"/>
      <c r="E913" s="642"/>
    </row>
    <row r="914" spans="1:11" ht="24">
      <c r="A914" s="708">
        <v>88393</v>
      </c>
      <c r="B914" s="639" t="s">
        <v>23009</v>
      </c>
      <c r="C914" s="640" t="s">
        <v>224</v>
      </c>
      <c r="D914" s="641" t="s">
        <v>18987</v>
      </c>
      <c r="E914" s="642">
        <v>4.2300000000000004</v>
      </c>
      <c r="F914" s="407" t="s">
        <v>4353</v>
      </c>
      <c r="G914" s="408" t="s">
        <v>4353</v>
      </c>
      <c r="H914" s="408" t="s">
        <v>4353</v>
      </c>
      <c r="I914" s="408" t="s">
        <v>4353</v>
      </c>
    </row>
    <row r="915" spans="1:11" ht="12">
      <c r="A915" s="708" t="s">
        <v>23007</v>
      </c>
      <c r="B915" s="639" t="s">
        <v>23010</v>
      </c>
      <c r="C915" s="640"/>
      <c r="D915" s="641"/>
      <c r="E915" s="642"/>
      <c r="F915" s="407" t="s">
        <v>4353</v>
      </c>
      <c r="G915" s="408" t="s">
        <v>4353</v>
      </c>
      <c r="H915" s="408" t="s">
        <v>4353</v>
      </c>
      <c r="I915" s="408" t="s">
        <v>4353</v>
      </c>
    </row>
    <row r="916" spans="1:11" ht="12">
      <c r="A916" s="708" t="s">
        <v>22417</v>
      </c>
      <c r="B916" s="639" t="s">
        <v>22418</v>
      </c>
      <c r="C916" s="640"/>
      <c r="D916" s="641"/>
      <c r="E916" s="642"/>
    </row>
    <row r="917" spans="1:11" ht="12">
      <c r="A917" s="708" t="s">
        <v>22419</v>
      </c>
      <c r="B917" s="639" t="e">
        <v>#NAME?</v>
      </c>
      <c r="C917" s="640"/>
      <c r="D917" s="641" t="s">
        <v>22420</v>
      </c>
      <c r="E917" s="642" t="s">
        <v>22421</v>
      </c>
      <c r="F917" s="407" t="s">
        <v>4353</v>
      </c>
      <c r="G917" s="408" t="s">
        <v>4353</v>
      </c>
      <c r="H917" s="408" t="s">
        <v>4353</v>
      </c>
      <c r="I917" s="408" t="s">
        <v>4353</v>
      </c>
      <c r="J917" s="408" t="s">
        <v>4353</v>
      </c>
      <c r="K917" s="408" t="s">
        <v>4353</v>
      </c>
    </row>
    <row r="918" spans="1:11" ht="12">
      <c r="A918" s="708"/>
      <c r="B918" s="639"/>
      <c r="C918" s="640"/>
      <c r="D918" s="641" t="s">
        <v>22422</v>
      </c>
      <c r="E918" s="642" t="s">
        <v>22423</v>
      </c>
      <c r="F918" s="407" t="s">
        <v>4353</v>
      </c>
      <c r="G918" s="408" t="s">
        <v>4353</v>
      </c>
      <c r="H918" s="408" t="s">
        <v>4353</v>
      </c>
      <c r="I918" s="408" t="s">
        <v>4353</v>
      </c>
      <c r="J918" s="408" t="s">
        <v>4353</v>
      </c>
      <c r="K918" s="408" t="s">
        <v>4353</v>
      </c>
    </row>
    <row r="919" spans="1:11" ht="12">
      <c r="A919" s="708" t="s">
        <v>22424</v>
      </c>
      <c r="B919" s="639" t="s">
        <v>22425</v>
      </c>
      <c r="C919" s="640"/>
      <c r="D919" s="641"/>
      <c r="E919" s="642"/>
      <c r="F919" s="407" t="s">
        <v>4353</v>
      </c>
      <c r="G919" s="408" t="s">
        <v>4353</v>
      </c>
    </row>
    <row r="920" spans="1:11" ht="24">
      <c r="A920" s="708" t="s">
        <v>22426</v>
      </c>
      <c r="B920" s="639" t="s">
        <v>22427</v>
      </c>
      <c r="C920" s="640" t="s">
        <v>22428</v>
      </c>
      <c r="D920" s="641"/>
      <c r="E920" s="642"/>
      <c r="F920" s="407" t="s">
        <v>4353</v>
      </c>
      <c r="G920" s="408" t="s">
        <v>4353</v>
      </c>
      <c r="H920" s="408" t="s">
        <v>4353</v>
      </c>
      <c r="I920" s="408" t="s">
        <v>4353</v>
      </c>
      <c r="J920" s="408" t="s">
        <v>4353</v>
      </c>
    </row>
    <row r="921" spans="1:11" ht="12">
      <c r="A921" s="708" t="s">
        <v>22429</v>
      </c>
      <c r="B921" s="639" t="s">
        <v>22430</v>
      </c>
      <c r="C921" s="640"/>
      <c r="D921" s="641" t="s">
        <v>22422</v>
      </c>
      <c r="E921" s="642" t="s">
        <v>22431</v>
      </c>
      <c r="F921" s="407" t="s">
        <v>4353</v>
      </c>
      <c r="G921" s="408" t="s">
        <v>4353</v>
      </c>
      <c r="H921" s="408" t="s">
        <v>4353</v>
      </c>
      <c r="I921" s="408" t="s">
        <v>4353</v>
      </c>
      <c r="J921" s="408" t="s">
        <v>4353</v>
      </c>
      <c r="K921" s="408" t="s">
        <v>4353</v>
      </c>
    </row>
    <row r="922" spans="1:11" ht="24">
      <c r="A922" s="708" t="s">
        <v>91</v>
      </c>
      <c r="B922" s="639" t="s">
        <v>22432</v>
      </c>
      <c r="C922" s="640" t="s">
        <v>22433</v>
      </c>
      <c r="D922" s="641" t="s">
        <v>22434</v>
      </c>
      <c r="E922" s="642" t="s">
        <v>22435</v>
      </c>
    </row>
    <row r="923" spans="1:11" ht="12">
      <c r="A923" s="708" t="s">
        <v>22436</v>
      </c>
      <c r="B923" s="639" t="s">
        <v>22437</v>
      </c>
      <c r="C923" s="640"/>
      <c r="D923" s="641"/>
      <c r="E923" s="642"/>
      <c r="F923" s="407" t="s">
        <v>4353</v>
      </c>
      <c r="G923" s="408" t="s">
        <v>4353</v>
      </c>
      <c r="H923" s="408" t="s">
        <v>4353</v>
      </c>
      <c r="I923" s="408" t="s">
        <v>4353</v>
      </c>
      <c r="J923" s="408" t="s">
        <v>4353</v>
      </c>
    </row>
    <row r="924" spans="1:11" ht="24">
      <c r="A924" s="708">
        <v>88399</v>
      </c>
      <c r="B924" s="639" t="s">
        <v>23011</v>
      </c>
      <c r="C924" s="640" t="s">
        <v>224</v>
      </c>
      <c r="D924" s="641" t="s">
        <v>18987</v>
      </c>
      <c r="E924" s="642">
        <v>2.2599999999999998</v>
      </c>
      <c r="F924" s="407" t="s">
        <v>4353</v>
      </c>
      <c r="G924" s="408" t="s">
        <v>4353</v>
      </c>
      <c r="H924" s="408" t="s">
        <v>4353</v>
      </c>
      <c r="I924" s="408" t="s">
        <v>4353</v>
      </c>
      <c r="J924" s="408" t="s">
        <v>4353</v>
      </c>
    </row>
    <row r="925" spans="1:11" ht="12">
      <c r="A925" s="708" t="s">
        <v>23007</v>
      </c>
      <c r="B925" s="639" t="s">
        <v>23012</v>
      </c>
      <c r="C925" s="640"/>
      <c r="D925" s="641"/>
      <c r="E925" s="642"/>
      <c r="F925" s="407" t="s">
        <v>4353</v>
      </c>
      <c r="G925" s="408" t="s">
        <v>4353</v>
      </c>
      <c r="H925" s="408" t="s">
        <v>4353</v>
      </c>
      <c r="I925" s="408" t="s">
        <v>4353</v>
      </c>
      <c r="J925" s="408" t="s">
        <v>4353</v>
      </c>
    </row>
    <row r="926" spans="1:11" ht="24">
      <c r="A926" s="708">
        <v>88418</v>
      </c>
      <c r="B926" s="639" t="s">
        <v>23013</v>
      </c>
      <c r="C926" s="640" t="s">
        <v>224</v>
      </c>
      <c r="D926" s="641" t="s">
        <v>18987</v>
      </c>
      <c r="E926" s="642">
        <v>10.33</v>
      </c>
    </row>
    <row r="927" spans="1:11" ht="12">
      <c r="A927" s="708" t="s">
        <v>23014</v>
      </c>
      <c r="B927" s="639" t="s">
        <v>23015</v>
      </c>
      <c r="C927" s="640"/>
      <c r="D927" s="641"/>
      <c r="E927" s="642"/>
      <c r="F927" s="407" t="s">
        <v>4353</v>
      </c>
      <c r="G927" s="408" t="s">
        <v>4353</v>
      </c>
      <c r="H927" s="408" t="s">
        <v>4353</v>
      </c>
      <c r="I927" s="408" t="s">
        <v>4353</v>
      </c>
      <c r="J927" s="408" t="s">
        <v>4353</v>
      </c>
    </row>
    <row r="928" spans="1:11" ht="24">
      <c r="A928" s="708">
        <v>88433</v>
      </c>
      <c r="B928" s="639" t="s">
        <v>23016</v>
      </c>
      <c r="C928" s="640" t="s">
        <v>224</v>
      </c>
      <c r="D928" s="641" t="s">
        <v>18987</v>
      </c>
      <c r="E928" s="642">
        <v>12.77</v>
      </c>
      <c r="F928" s="407" t="s">
        <v>4353</v>
      </c>
      <c r="G928" s="408" t="s">
        <v>4353</v>
      </c>
      <c r="H928" s="408" t="s">
        <v>4353</v>
      </c>
      <c r="I928" s="408" t="s">
        <v>4353</v>
      </c>
      <c r="J928" s="408" t="s">
        <v>4353</v>
      </c>
    </row>
    <row r="929" spans="1:10" ht="12">
      <c r="A929" s="708" t="s">
        <v>23007</v>
      </c>
      <c r="B929" s="639" t="s">
        <v>23017</v>
      </c>
      <c r="C929" s="640"/>
      <c r="D929" s="641"/>
      <c r="E929" s="642"/>
    </row>
    <row r="930" spans="1:10" ht="24">
      <c r="A930" s="708">
        <v>88830</v>
      </c>
      <c r="B930" s="639" t="s">
        <v>23018</v>
      </c>
      <c r="C930" s="640" t="s">
        <v>224</v>
      </c>
      <c r="D930" s="641" t="s">
        <v>18987</v>
      </c>
      <c r="E930" s="642">
        <v>1.21</v>
      </c>
      <c r="F930" s="407" t="s">
        <v>4353</v>
      </c>
      <c r="G930" s="408" t="s">
        <v>4353</v>
      </c>
    </row>
    <row r="931" spans="1:10" ht="12">
      <c r="A931" s="708" t="s">
        <v>23019</v>
      </c>
      <c r="B931" s="639" t="s">
        <v>23020</v>
      </c>
      <c r="C931" s="640"/>
      <c r="D931" s="641"/>
      <c r="E931" s="642"/>
      <c r="F931" s="407" t="s">
        <v>4353</v>
      </c>
      <c r="G931" s="408" t="s">
        <v>4353</v>
      </c>
      <c r="H931" s="408" t="s">
        <v>4353</v>
      </c>
    </row>
    <row r="932" spans="1:10" ht="12">
      <c r="A932" s="708" t="s">
        <v>23021</v>
      </c>
      <c r="B932" s="639"/>
      <c r="C932" s="640"/>
      <c r="D932" s="641"/>
      <c r="E932" s="642"/>
    </row>
    <row r="933" spans="1:10" ht="24">
      <c r="A933" s="708">
        <v>88843</v>
      </c>
      <c r="B933" s="639" t="s">
        <v>23022</v>
      </c>
      <c r="C933" s="640" t="s">
        <v>224</v>
      </c>
      <c r="D933" s="641" t="s">
        <v>18987</v>
      </c>
      <c r="E933" s="642">
        <v>158.88999999999999</v>
      </c>
      <c r="F933" s="407" t="s">
        <v>4353</v>
      </c>
      <c r="G933" s="408" t="s">
        <v>4353</v>
      </c>
      <c r="H933" s="408" t="s">
        <v>4353</v>
      </c>
    </row>
    <row r="934" spans="1:10" ht="12">
      <c r="A934" s="708" t="s">
        <v>23023</v>
      </c>
      <c r="B934" s="639" t="e">
        <v>#NAME?</v>
      </c>
      <c r="C934" s="640"/>
      <c r="D934" s="641"/>
      <c r="E934" s="642"/>
      <c r="F934" s="407" t="s">
        <v>4353</v>
      </c>
      <c r="G934" s="408" t="s">
        <v>4353</v>
      </c>
    </row>
    <row r="935" spans="1:10" ht="24">
      <c r="A935" s="708">
        <v>88907</v>
      </c>
      <c r="B935" s="639" t="s">
        <v>23024</v>
      </c>
      <c r="C935" s="640" t="s">
        <v>224</v>
      </c>
      <c r="D935" s="641" t="s">
        <v>18987</v>
      </c>
      <c r="E935" s="642">
        <v>154.58000000000001</v>
      </c>
      <c r="F935" s="407" t="s">
        <v>4353</v>
      </c>
      <c r="G935" s="408" t="s">
        <v>4353</v>
      </c>
    </row>
    <row r="936" spans="1:10" ht="12">
      <c r="A936" s="708" t="s">
        <v>23025</v>
      </c>
      <c r="B936" s="639" t="s">
        <v>23026</v>
      </c>
      <c r="C936" s="640"/>
      <c r="D936" s="641"/>
      <c r="E936" s="642"/>
      <c r="F936" s="407" t="s">
        <v>4353</v>
      </c>
      <c r="G936" s="408" t="s">
        <v>4353</v>
      </c>
    </row>
    <row r="937" spans="1:10" ht="24">
      <c r="A937" s="708">
        <v>89021</v>
      </c>
      <c r="B937" s="639" t="s">
        <v>23027</v>
      </c>
      <c r="C937" s="640" t="s">
        <v>224</v>
      </c>
      <c r="D937" s="641" t="s">
        <v>18987</v>
      </c>
      <c r="E937" s="642">
        <v>1.85</v>
      </c>
      <c r="F937" s="407" t="s">
        <v>4353</v>
      </c>
      <c r="G937" s="408" t="s">
        <v>4353</v>
      </c>
      <c r="H937" s="408" t="s">
        <v>4353</v>
      </c>
      <c r="I937" s="408" t="s">
        <v>4353</v>
      </c>
      <c r="J937" s="408" t="s">
        <v>4353</v>
      </c>
    </row>
    <row r="938" spans="1:10" ht="12">
      <c r="A938" s="708" t="s">
        <v>23028</v>
      </c>
      <c r="B938" s="639" t="s">
        <v>23029</v>
      </c>
      <c r="C938" s="640"/>
      <c r="D938" s="641"/>
      <c r="E938" s="642"/>
    </row>
    <row r="939" spans="1:10" ht="12">
      <c r="A939" s="708" t="s">
        <v>23030</v>
      </c>
      <c r="B939" s="639" t="s">
        <v>23031</v>
      </c>
      <c r="C939" s="640"/>
      <c r="D939" s="641"/>
      <c r="E939" s="642"/>
      <c r="F939" s="407" t="s">
        <v>4353</v>
      </c>
      <c r="G939" s="408" t="s">
        <v>4353</v>
      </c>
      <c r="H939" s="408" t="s">
        <v>4353</v>
      </c>
      <c r="I939" s="408" t="s">
        <v>4353</v>
      </c>
      <c r="J939" s="408" t="s">
        <v>4353</v>
      </c>
    </row>
    <row r="940" spans="1:10" ht="24">
      <c r="A940" s="708">
        <v>89028</v>
      </c>
      <c r="B940" s="639" t="s">
        <v>23032</v>
      </c>
      <c r="C940" s="640" t="s">
        <v>224</v>
      </c>
      <c r="D940" s="641" t="s">
        <v>18987</v>
      </c>
      <c r="E940" s="642">
        <v>123</v>
      </c>
      <c r="F940" s="407" t="s">
        <v>4353</v>
      </c>
      <c r="G940" s="408" t="s">
        <v>4353</v>
      </c>
      <c r="H940" s="408" t="s">
        <v>4353</v>
      </c>
      <c r="I940" s="408" t="s">
        <v>4353</v>
      </c>
      <c r="J940" s="408" t="s">
        <v>4353</v>
      </c>
    </row>
    <row r="941" spans="1:10" ht="12">
      <c r="A941" s="708" t="s">
        <v>23033</v>
      </c>
      <c r="B941" s="639" t="s">
        <v>23034</v>
      </c>
      <c r="C941" s="640"/>
      <c r="D941" s="641"/>
      <c r="E941" s="642"/>
      <c r="F941" s="407" t="s">
        <v>4353</v>
      </c>
      <c r="G941" s="408" t="s">
        <v>4353</v>
      </c>
      <c r="H941" s="408" t="s">
        <v>4353</v>
      </c>
      <c r="I941" s="408" t="s">
        <v>4353</v>
      </c>
      <c r="J941" s="408" t="s">
        <v>4353</v>
      </c>
    </row>
    <row r="942" spans="1:10" ht="24">
      <c r="A942" s="708">
        <v>89032</v>
      </c>
      <c r="B942" s="639" t="s">
        <v>23035</v>
      </c>
      <c r="C942" s="640" t="s">
        <v>224</v>
      </c>
      <c r="D942" s="641" t="s">
        <v>18987</v>
      </c>
      <c r="E942" s="642">
        <v>142</v>
      </c>
      <c r="F942" s="407" t="s">
        <v>4353</v>
      </c>
      <c r="G942" s="408" t="s">
        <v>4353</v>
      </c>
      <c r="H942" s="408" t="s">
        <v>4353</v>
      </c>
      <c r="I942" s="408" t="s">
        <v>4353</v>
      </c>
      <c r="J942" s="408" t="s">
        <v>4353</v>
      </c>
    </row>
    <row r="943" spans="1:10" ht="12">
      <c r="A943" s="708" t="s">
        <v>23036</v>
      </c>
      <c r="B943" s="639" t="e">
        <v>#NAME?</v>
      </c>
      <c r="C943" s="640"/>
      <c r="D943" s="641"/>
      <c r="E943" s="642"/>
      <c r="F943" s="407" t="s">
        <v>4353</v>
      </c>
      <c r="G943" s="408" t="s">
        <v>4353</v>
      </c>
      <c r="H943" s="408" t="s">
        <v>4353</v>
      </c>
      <c r="I943" s="408" t="s">
        <v>4353</v>
      </c>
      <c r="J943" s="408" t="s">
        <v>4353</v>
      </c>
    </row>
    <row r="944" spans="1:10" ht="24">
      <c r="A944" s="708">
        <v>89035</v>
      </c>
      <c r="B944" s="639" t="s">
        <v>23037</v>
      </c>
      <c r="C944" s="640" t="s">
        <v>224</v>
      </c>
      <c r="D944" s="641" t="s">
        <v>18987</v>
      </c>
      <c r="E944" s="642">
        <v>64.38</v>
      </c>
    </row>
    <row r="945" spans="1:11" ht="12">
      <c r="A945" s="708" t="s">
        <v>22838</v>
      </c>
      <c r="B945" s="639" t="s">
        <v>22839</v>
      </c>
      <c r="C945" s="640"/>
      <c r="D945" s="641"/>
      <c r="E945" s="642"/>
      <c r="F945" s="407" t="s">
        <v>4353</v>
      </c>
      <c r="G945" s="408" t="s">
        <v>4353</v>
      </c>
      <c r="H945" s="408" t="s">
        <v>4353</v>
      </c>
      <c r="I945" s="408" t="s">
        <v>4353</v>
      </c>
      <c r="J945" s="410"/>
    </row>
    <row r="946" spans="1:11" ht="24">
      <c r="A946" s="708">
        <v>89225</v>
      </c>
      <c r="B946" s="639" t="s">
        <v>23038</v>
      </c>
      <c r="C946" s="640" t="s">
        <v>224</v>
      </c>
      <c r="D946" s="641" t="s">
        <v>18987</v>
      </c>
      <c r="E946" s="642">
        <v>3.35</v>
      </c>
      <c r="F946" s="407" t="s">
        <v>4353</v>
      </c>
      <c r="G946" s="408" t="s">
        <v>4353</v>
      </c>
      <c r="H946" s="408" t="s">
        <v>4353</v>
      </c>
      <c r="I946" s="408" t="s">
        <v>4353</v>
      </c>
      <c r="J946" s="410"/>
    </row>
    <row r="947" spans="1:11" ht="12">
      <c r="A947" s="708" t="s">
        <v>23019</v>
      </c>
      <c r="B947" s="639" t="s">
        <v>23039</v>
      </c>
      <c r="C947" s="640"/>
      <c r="D947" s="641"/>
      <c r="E947" s="642"/>
      <c r="F947" s="407" t="s">
        <v>4353</v>
      </c>
      <c r="G947" s="408" t="s">
        <v>4353</v>
      </c>
    </row>
    <row r="948" spans="1:11" ht="12">
      <c r="A948" s="708" t="s">
        <v>23040</v>
      </c>
      <c r="B948" s="639"/>
      <c r="C948" s="640"/>
      <c r="D948" s="641"/>
      <c r="E948" s="642"/>
      <c r="F948" s="407" t="s">
        <v>4353</v>
      </c>
      <c r="G948" s="408" t="s">
        <v>4353</v>
      </c>
    </row>
    <row r="949" spans="1:11" ht="24">
      <c r="A949" s="708">
        <v>89234</v>
      </c>
      <c r="B949" s="639" t="s">
        <v>23041</v>
      </c>
      <c r="C949" s="640" t="s">
        <v>224</v>
      </c>
      <c r="D949" s="641" t="s">
        <v>18987</v>
      </c>
      <c r="E949" s="642">
        <v>286.06</v>
      </c>
      <c r="F949" s="407" t="s">
        <v>4353</v>
      </c>
      <c r="G949" s="408" t="s">
        <v>4353</v>
      </c>
    </row>
    <row r="950" spans="1:11" ht="12">
      <c r="A950" s="708" t="s">
        <v>23042</v>
      </c>
      <c r="B950" s="639" t="s">
        <v>23043</v>
      </c>
      <c r="C950" s="640"/>
      <c r="D950" s="641"/>
      <c r="E950" s="642"/>
    </row>
    <row r="951" spans="1:11" ht="24">
      <c r="A951" s="708">
        <v>89242</v>
      </c>
      <c r="B951" s="639" t="s">
        <v>23044</v>
      </c>
      <c r="C951" s="640" t="s">
        <v>224</v>
      </c>
      <c r="D951" s="641" t="s">
        <v>18987</v>
      </c>
      <c r="E951" s="642">
        <v>677.59</v>
      </c>
    </row>
    <row r="952" spans="1:11" ht="12">
      <c r="A952" s="708" t="s">
        <v>22417</v>
      </c>
      <c r="B952" s="639" t="s">
        <v>22418</v>
      </c>
      <c r="C952" s="640"/>
      <c r="D952" s="641"/>
      <c r="E952" s="642"/>
      <c r="F952" s="407" t="s">
        <v>4353</v>
      </c>
    </row>
    <row r="953" spans="1:11" ht="12">
      <c r="A953" s="708" t="s">
        <v>22419</v>
      </c>
      <c r="B953" s="639" t="e">
        <v>#NAME?</v>
      </c>
      <c r="C953" s="640"/>
      <c r="D953" s="641" t="s">
        <v>22420</v>
      </c>
      <c r="E953" s="642" t="s">
        <v>22421</v>
      </c>
      <c r="F953" s="407" t="s">
        <v>4353</v>
      </c>
    </row>
    <row r="954" spans="1:11" ht="12">
      <c r="A954" s="708"/>
      <c r="B954" s="639"/>
      <c r="C954" s="640"/>
      <c r="D954" s="641" t="s">
        <v>22422</v>
      </c>
      <c r="E954" s="642" t="s">
        <v>22423</v>
      </c>
      <c r="F954" s="407" t="s">
        <v>4353</v>
      </c>
    </row>
    <row r="955" spans="1:11" ht="12">
      <c r="A955" s="708" t="s">
        <v>22424</v>
      </c>
      <c r="B955" s="639" t="s">
        <v>22425</v>
      </c>
      <c r="C955" s="640"/>
      <c r="D955" s="641"/>
      <c r="E955" s="642"/>
      <c r="F955" s="407" t="s">
        <v>4353</v>
      </c>
      <c r="G955" s="408" t="s">
        <v>4353</v>
      </c>
      <c r="H955" s="408" t="s">
        <v>4353</v>
      </c>
      <c r="I955" s="408" t="s">
        <v>4353</v>
      </c>
    </row>
    <row r="956" spans="1:11" ht="24">
      <c r="A956" s="708" t="s">
        <v>22426</v>
      </c>
      <c r="B956" s="639" t="s">
        <v>22427</v>
      </c>
      <c r="C956" s="640" t="s">
        <v>22428</v>
      </c>
      <c r="D956" s="641"/>
      <c r="E956" s="642"/>
      <c r="F956" s="407" t="s">
        <v>4353</v>
      </c>
      <c r="G956" s="408" t="s">
        <v>4353</v>
      </c>
      <c r="H956" s="408" t="s">
        <v>4353</v>
      </c>
      <c r="I956" s="408" t="s">
        <v>4353</v>
      </c>
      <c r="J956" s="408" t="s">
        <v>4353</v>
      </c>
    </row>
    <row r="957" spans="1:11" ht="12">
      <c r="A957" s="708" t="s">
        <v>22429</v>
      </c>
      <c r="B957" s="639" t="s">
        <v>22430</v>
      </c>
      <c r="C957" s="640"/>
      <c r="D957" s="641" t="s">
        <v>22422</v>
      </c>
      <c r="E957" s="642" t="s">
        <v>22431</v>
      </c>
      <c r="F957" s="407" t="s">
        <v>4353</v>
      </c>
      <c r="G957" s="408" t="s">
        <v>4353</v>
      </c>
      <c r="H957" s="408" t="s">
        <v>4353</v>
      </c>
      <c r="I957" s="408" t="s">
        <v>4353</v>
      </c>
      <c r="J957" s="408" t="s">
        <v>4353</v>
      </c>
      <c r="K957" s="408" t="s">
        <v>4353</v>
      </c>
    </row>
    <row r="958" spans="1:11" ht="24">
      <c r="A958" s="708" t="s">
        <v>91</v>
      </c>
      <c r="B958" s="639" t="s">
        <v>22432</v>
      </c>
      <c r="C958" s="640" t="s">
        <v>22433</v>
      </c>
      <c r="D958" s="641" t="s">
        <v>22434</v>
      </c>
      <c r="E958" s="642" t="s">
        <v>22435</v>
      </c>
      <c r="F958" s="407" t="s">
        <v>4353</v>
      </c>
      <c r="G958" s="408" t="s">
        <v>4353</v>
      </c>
      <c r="H958" s="408" t="s">
        <v>4353</v>
      </c>
      <c r="I958" s="408" t="s">
        <v>4353</v>
      </c>
      <c r="J958" s="408" t="s">
        <v>4353</v>
      </c>
      <c r="K958" s="408" t="s">
        <v>4353</v>
      </c>
    </row>
    <row r="959" spans="1:11" ht="12">
      <c r="A959" s="708" t="s">
        <v>22436</v>
      </c>
      <c r="B959" s="639" t="s">
        <v>22437</v>
      </c>
      <c r="C959" s="640"/>
      <c r="D959" s="641"/>
      <c r="E959" s="642"/>
      <c r="F959" s="407" t="s">
        <v>4353</v>
      </c>
      <c r="G959" s="408" t="s">
        <v>4353</v>
      </c>
      <c r="H959" s="408" t="s">
        <v>4353</v>
      </c>
      <c r="I959" s="408" t="s">
        <v>4353</v>
      </c>
      <c r="J959" s="408" t="s">
        <v>4353</v>
      </c>
      <c r="K959" s="408" t="s">
        <v>4353</v>
      </c>
    </row>
    <row r="960" spans="1:11" ht="12">
      <c r="A960" s="708" t="s">
        <v>23045</v>
      </c>
      <c r="B960" s="639" t="s">
        <v>23043</v>
      </c>
      <c r="C960" s="640"/>
      <c r="D960" s="641"/>
      <c r="E960" s="642"/>
      <c r="F960" s="407" t="s">
        <v>4353</v>
      </c>
      <c r="G960" s="408" t="s">
        <v>4353</v>
      </c>
      <c r="H960" s="408" t="s">
        <v>4353</v>
      </c>
      <c r="I960" s="408" t="s">
        <v>4353</v>
      </c>
    </row>
    <row r="961" spans="1:12" ht="24">
      <c r="A961" s="708">
        <v>89250</v>
      </c>
      <c r="B961" s="639" t="s">
        <v>23046</v>
      </c>
      <c r="C961" s="640" t="s">
        <v>224</v>
      </c>
      <c r="D961" s="641" t="s">
        <v>18987</v>
      </c>
      <c r="E961" s="642">
        <v>565.59</v>
      </c>
    </row>
    <row r="962" spans="1:12" ht="12">
      <c r="A962" s="708" t="s">
        <v>23047</v>
      </c>
      <c r="B962" s="639" t="s">
        <v>23048</v>
      </c>
      <c r="C962" s="640"/>
      <c r="D962" s="641"/>
      <c r="E962" s="642"/>
    </row>
    <row r="963" spans="1:12" ht="24">
      <c r="A963" s="708">
        <v>89257</v>
      </c>
      <c r="B963" s="639" t="s">
        <v>23049</v>
      </c>
      <c r="C963" s="640" t="s">
        <v>224</v>
      </c>
      <c r="D963" s="641" t="s">
        <v>18987</v>
      </c>
      <c r="E963" s="642">
        <v>149</v>
      </c>
      <c r="F963" s="407" t="s">
        <v>4353</v>
      </c>
      <c r="G963" s="408" t="s">
        <v>4353</v>
      </c>
      <c r="H963" s="408" t="s">
        <v>4353</v>
      </c>
      <c r="I963" s="408" t="s">
        <v>4353</v>
      </c>
      <c r="J963" s="408" t="s">
        <v>4353</v>
      </c>
      <c r="K963" s="408" t="s">
        <v>4353</v>
      </c>
      <c r="L963" s="408" t="s">
        <v>4353</v>
      </c>
    </row>
    <row r="964" spans="1:12" ht="12">
      <c r="A964" s="708" t="s">
        <v>23050</v>
      </c>
      <c r="B964" s="639" t="s">
        <v>23051</v>
      </c>
      <c r="C964" s="640"/>
      <c r="D964" s="641"/>
      <c r="E964" s="642"/>
      <c r="F964" s="407" t="s">
        <v>4353</v>
      </c>
      <c r="G964" s="408" t="s">
        <v>4353</v>
      </c>
    </row>
    <row r="965" spans="1:12" ht="12">
      <c r="A965" s="708">
        <v>14</v>
      </c>
      <c r="B965" s="639"/>
      <c r="C965" s="640"/>
      <c r="D965" s="641"/>
      <c r="E965" s="642"/>
      <c r="F965" s="407" t="s">
        <v>4353</v>
      </c>
    </row>
    <row r="966" spans="1:12" ht="24">
      <c r="A966" s="708">
        <v>89272</v>
      </c>
      <c r="B966" s="639" t="s">
        <v>23052</v>
      </c>
      <c r="C966" s="640" t="s">
        <v>224</v>
      </c>
      <c r="D966" s="641" t="s">
        <v>18987</v>
      </c>
      <c r="E966" s="642">
        <v>134.79</v>
      </c>
      <c r="F966" s="407" t="s">
        <v>4353</v>
      </c>
      <c r="G966" s="408" t="s">
        <v>4353</v>
      </c>
    </row>
    <row r="967" spans="1:12" ht="12">
      <c r="A967" s="708" t="s">
        <v>23053</v>
      </c>
      <c r="B967" s="639" t="s">
        <v>23054</v>
      </c>
      <c r="C967" s="640"/>
      <c r="D967" s="641"/>
      <c r="E967" s="642"/>
      <c r="F967" s="407" t="s">
        <v>4353</v>
      </c>
      <c r="G967" s="408" t="s">
        <v>4353</v>
      </c>
    </row>
    <row r="968" spans="1:12" ht="12">
      <c r="A968" s="708">
        <v>2014</v>
      </c>
      <c r="B968" s="639"/>
      <c r="C968" s="640"/>
      <c r="D968" s="641"/>
      <c r="E968" s="642"/>
      <c r="F968" s="407" t="s">
        <v>4353</v>
      </c>
      <c r="G968" s="408" t="s">
        <v>4353</v>
      </c>
    </row>
    <row r="969" spans="1:12" ht="24">
      <c r="A969" s="708">
        <v>89278</v>
      </c>
      <c r="B969" s="639" t="s">
        <v>23055</v>
      </c>
      <c r="C969" s="640" t="s">
        <v>224</v>
      </c>
      <c r="D969" s="641" t="s">
        <v>18987</v>
      </c>
      <c r="E969" s="642">
        <v>6.74</v>
      </c>
      <c r="F969" s="407" t="s">
        <v>4353</v>
      </c>
    </row>
    <row r="970" spans="1:12" ht="12">
      <c r="A970" s="708" t="s">
        <v>23056</v>
      </c>
      <c r="B970" s="639" t="s">
        <v>23057</v>
      </c>
      <c r="C970" s="640"/>
      <c r="D970" s="641"/>
      <c r="E970" s="642"/>
      <c r="F970" s="407" t="s">
        <v>4353</v>
      </c>
      <c r="G970" s="408" t="s">
        <v>4353</v>
      </c>
    </row>
    <row r="971" spans="1:12" ht="24">
      <c r="A971" s="708">
        <v>89843</v>
      </c>
      <c r="B971" s="639" t="s">
        <v>23058</v>
      </c>
      <c r="C971" s="640" t="s">
        <v>224</v>
      </c>
      <c r="D971" s="641" t="s">
        <v>18987</v>
      </c>
      <c r="E971" s="642">
        <v>132.44</v>
      </c>
      <c r="F971" s="407" t="s">
        <v>4353</v>
      </c>
      <c r="G971" s="408" t="s">
        <v>4353</v>
      </c>
    </row>
    <row r="972" spans="1:12" ht="12">
      <c r="A972" s="708" t="s">
        <v>23059</v>
      </c>
      <c r="B972" s="639" t="e">
        <v>#NAME?</v>
      </c>
      <c r="C972" s="640"/>
      <c r="D972" s="641"/>
      <c r="E972" s="642"/>
      <c r="F972" s="407" t="s">
        <v>4353</v>
      </c>
      <c r="G972" s="408" t="s">
        <v>4353</v>
      </c>
    </row>
    <row r="973" spans="1:12" ht="24">
      <c r="A973" s="708">
        <v>89876</v>
      </c>
      <c r="B973" s="639" t="s">
        <v>23060</v>
      </c>
      <c r="C973" s="640" t="s">
        <v>224</v>
      </c>
      <c r="D973" s="641" t="s">
        <v>18987</v>
      </c>
      <c r="E973" s="642">
        <v>170.55</v>
      </c>
      <c r="F973" s="407" t="s">
        <v>4353</v>
      </c>
    </row>
    <row r="974" spans="1:12" ht="12">
      <c r="A974" s="708" t="s">
        <v>23061</v>
      </c>
      <c r="B974" s="639" t="s">
        <v>23062</v>
      </c>
      <c r="C974" s="640"/>
      <c r="D974" s="641"/>
      <c r="E974" s="642"/>
      <c r="F974" s="407" t="s">
        <v>4353</v>
      </c>
      <c r="G974" s="408" t="s">
        <v>4353</v>
      </c>
    </row>
    <row r="975" spans="1:12" ht="12">
      <c r="A975" s="708" t="s">
        <v>23063</v>
      </c>
      <c r="B975" s="639" t="s">
        <v>23064</v>
      </c>
      <c r="C975" s="640"/>
      <c r="D975" s="641"/>
      <c r="E975" s="642"/>
      <c r="F975" s="407" t="s">
        <v>4353</v>
      </c>
      <c r="G975" s="408" t="s">
        <v>4353</v>
      </c>
    </row>
    <row r="976" spans="1:12" ht="24">
      <c r="A976" s="708">
        <v>89883</v>
      </c>
      <c r="B976" s="639" t="s">
        <v>23065</v>
      </c>
      <c r="C976" s="640" t="s">
        <v>224</v>
      </c>
      <c r="D976" s="641" t="s">
        <v>18987</v>
      </c>
      <c r="E976" s="642">
        <v>188.75</v>
      </c>
      <c r="F976" s="407" t="s">
        <v>4353</v>
      </c>
      <c r="G976" s="408" t="s">
        <v>4353</v>
      </c>
      <c r="H976" s="408" t="s">
        <v>4353</v>
      </c>
      <c r="I976" s="408" t="s">
        <v>4353</v>
      </c>
    </row>
    <row r="977" spans="1:11" ht="12">
      <c r="A977" s="708" t="s">
        <v>23061</v>
      </c>
      <c r="B977" s="639" t="s">
        <v>23066</v>
      </c>
      <c r="C977" s="640"/>
      <c r="D977" s="641"/>
      <c r="E977" s="642"/>
      <c r="F977" s="407" t="s">
        <v>4353</v>
      </c>
      <c r="G977" s="408" t="s">
        <v>4353</v>
      </c>
    </row>
    <row r="978" spans="1:11" ht="12">
      <c r="A978" s="708" t="s">
        <v>23063</v>
      </c>
      <c r="B978" s="639" t="s">
        <v>23064</v>
      </c>
      <c r="C978" s="640"/>
      <c r="D978" s="641"/>
      <c r="E978" s="642"/>
      <c r="F978" s="407" t="s">
        <v>4353</v>
      </c>
      <c r="G978" s="408" t="s">
        <v>4353</v>
      </c>
      <c r="H978" s="408" t="s">
        <v>4353</v>
      </c>
      <c r="I978" s="408" t="s">
        <v>4353</v>
      </c>
      <c r="J978" s="408" t="s">
        <v>4353</v>
      </c>
    </row>
    <row r="979" spans="1:11" ht="24">
      <c r="A979" s="708">
        <v>90586</v>
      </c>
      <c r="B979" s="639" t="s">
        <v>23067</v>
      </c>
      <c r="C979" s="640" t="s">
        <v>224</v>
      </c>
      <c r="D979" s="641" t="s">
        <v>18987</v>
      </c>
      <c r="E979" s="642">
        <v>2.29</v>
      </c>
      <c r="F979" s="407" t="s">
        <v>4353</v>
      </c>
      <c r="G979" s="408" t="s">
        <v>4353</v>
      </c>
    </row>
    <row r="980" spans="1:11" ht="12">
      <c r="A980" s="708" t="s">
        <v>23068</v>
      </c>
      <c r="B980" s="639" t="s">
        <v>23069</v>
      </c>
      <c r="C980" s="640"/>
      <c r="D980" s="641"/>
      <c r="E980" s="642"/>
      <c r="F980" s="407" t="s">
        <v>4353</v>
      </c>
      <c r="G980" s="408" t="s">
        <v>4353</v>
      </c>
      <c r="H980" s="408" t="s">
        <v>4353</v>
      </c>
      <c r="I980" s="408" t="s">
        <v>4353</v>
      </c>
      <c r="J980" s="408" t="s">
        <v>4353</v>
      </c>
      <c r="K980" s="408" t="s">
        <v>4353</v>
      </c>
    </row>
    <row r="981" spans="1:11" ht="24">
      <c r="A981" s="708">
        <v>90625</v>
      </c>
      <c r="B981" s="639" t="s">
        <v>23070</v>
      </c>
      <c r="C981" s="640" t="s">
        <v>224</v>
      </c>
      <c r="D981" s="641" t="s">
        <v>18987</v>
      </c>
      <c r="E981" s="642">
        <v>4.68</v>
      </c>
      <c r="F981" s="407" t="s">
        <v>4353</v>
      </c>
      <c r="G981" s="408" t="s">
        <v>4353</v>
      </c>
      <c r="H981" s="408" t="s">
        <v>4353</v>
      </c>
      <c r="I981" s="408" t="s">
        <v>4353</v>
      </c>
      <c r="J981" s="408" t="s">
        <v>4353</v>
      </c>
      <c r="K981" s="408" t="s">
        <v>4353</v>
      </c>
    </row>
    <row r="982" spans="1:11" ht="12">
      <c r="A982" s="708" t="s">
        <v>23071</v>
      </c>
      <c r="B982" s="639" t="e">
        <v>#NAME?</v>
      </c>
      <c r="C982" s="640"/>
      <c r="D982" s="641"/>
      <c r="E982" s="642"/>
      <c r="F982" s="407" t="s">
        <v>4353</v>
      </c>
      <c r="G982" s="408" t="s">
        <v>4353</v>
      </c>
    </row>
    <row r="983" spans="1:11" ht="24">
      <c r="A983" s="708">
        <v>90631</v>
      </c>
      <c r="B983" s="639" t="s">
        <v>23072</v>
      </c>
      <c r="C983" s="640" t="s">
        <v>224</v>
      </c>
      <c r="D983" s="641" t="s">
        <v>18987</v>
      </c>
      <c r="E983" s="642">
        <v>86.43</v>
      </c>
      <c r="F983" s="407" t="s">
        <v>4353</v>
      </c>
      <c r="G983" s="408" t="s">
        <v>4353</v>
      </c>
    </row>
    <row r="984" spans="1:11" ht="12">
      <c r="A984" s="708" t="s">
        <v>23073</v>
      </c>
      <c r="B984" s="639" t="s">
        <v>23074</v>
      </c>
      <c r="C984" s="640"/>
      <c r="D984" s="641"/>
      <c r="E984" s="642"/>
      <c r="F984" s="407" t="s">
        <v>4353</v>
      </c>
      <c r="G984" s="408" t="s">
        <v>4353</v>
      </c>
    </row>
    <row r="985" spans="1:11" ht="24">
      <c r="A985" s="708">
        <v>90637</v>
      </c>
      <c r="B985" s="639" t="s">
        <v>23075</v>
      </c>
      <c r="C985" s="640" t="s">
        <v>224</v>
      </c>
      <c r="D985" s="641" t="s">
        <v>18987</v>
      </c>
      <c r="E985" s="642">
        <v>9.48</v>
      </c>
      <c r="F985" s="407" t="s">
        <v>4353</v>
      </c>
      <c r="G985" s="408" t="s">
        <v>4353</v>
      </c>
      <c r="H985" s="408" t="s">
        <v>4353</v>
      </c>
      <c r="I985" s="408" t="s">
        <v>4353</v>
      </c>
      <c r="J985" s="408" t="s">
        <v>4353</v>
      </c>
    </row>
    <row r="986" spans="1:11" ht="12">
      <c r="A986" s="708" t="s">
        <v>23076</v>
      </c>
      <c r="B986" s="639" t="s">
        <v>23077</v>
      </c>
      <c r="C986" s="640"/>
      <c r="D986" s="641"/>
      <c r="E986" s="642"/>
      <c r="F986" s="407" t="s">
        <v>4353</v>
      </c>
      <c r="G986" s="408" t="s">
        <v>4353</v>
      </c>
      <c r="H986" s="408" t="s">
        <v>4353</v>
      </c>
      <c r="I986" s="408" t="s">
        <v>4353</v>
      </c>
      <c r="J986" s="408" t="s">
        <v>4353</v>
      </c>
    </row>
    <row r="987" spans="1:11" ht="12">
      <c r="A987" s="708" t="s">
        <v>19150</v>
      </c>
      <c r="B987" s="639" t="s">
        <v>23078</v>
      </c>
      <c r="C987" s="640"/>
      <c r="D987" s="641"/>
      <c r="E987" s="642"/>
      <c r="F987" s="407" t="s">
        <v>4353</v>
      </c>
      <c r="G987" s="408" t="s">
        <v>4353</v>
      </c>
      <c r="H987" s="408" t="s">
        <v>4353</v>
      </c>
      <c r="I987" s="408" t="s">
        <v>4353</v>
      </c>
    </row>
    <row r="988" spans="1:11" ht="12">
      <c r="A988" s="708" t="s">
        <v>22417</v>
      </c>
      <c r="B988" s="639" t="s">
        <v>22418</v>
      </c>
      <c r="C988" s="640"/>
      <c r="D988" s="641"/>
      <c r="E988" s="642"/>
      <c r="F988" s="407" t="s">
        <v>4353</v>
      </c>
      <c r="G988" s="408" t="s">
        <v>4353</v>
      </c>
      <c r="H988" s="408" t="s">
        <v>4353</v>
      </c>
      <c r="I988" s="408" t="s">
        <v>4353</v>
      </c>
    </row>
    <row r="989" spans="1:11" ht="12">
      <c r="A989" s="708" t="s">
        <v>22419</v>
      </c>
      <c r="B989" s="639" t="e">
        <v>#NAME?</v>
      </c>
      <c r="C989" s="640"/>
      <c r="D989" s="641" t="s">
        <v>22420</v>
      </c>
      <c r="E989" s="642" t="s">
        <v>22421</v>
      </c>
      <c r="F989" s="407" t="s">
        <v>4353</v>
      </c>
      <c r="G989" s="408" t="s">
        <v>4353</v>
      </c>
      <c r="H989" s="408" t="s">
        <v>4353</v>
      </c>
      <c r="I989" s="408" t="s">
        <v>4353</v>
      </c>
      <c r="J989" s="408" t="s">
        <v>4353</v>
      </c>
    </row>
    <row r="990" spans="1:11" ht="12">
      <c r="A990" s="708"/>
      <c r="B990" s="639"/>
      <c r="C990" s="640"/>
      <c r="D990" s="641" t="s">
        <v>22422</v>
      </c>
      <c r="E990" s="642" t="s">
        <v>22423</v>
      </c>
      <c r="F990" s="407" t="s">
        <v>4353</v>
      </c>
    </row>
    <row r="991" spans="1:11" ht="12">
      <c r="A991" s="708" t="s">
        <v>22424</v>
      </c>
      <c r="B991" s="639" t="s">
        <v>22425</v>
      </c>
      <c r="C991" s="640"/>
      <c r="D991" s="641"/>
      <c r="E991" s="642"/>
      <c r="F991" s="407" t="s">
        <v>4353</v>
      </c>
      <c r="G991" s="408" t="s">
        <v>4353</v>
      </c>
      <c r="H991" s="408" t="s">
        <v>4353</v>
      </c>
      <c r="I991" s="408" t="s">
        <v>4353</v>
      </c>
      <c r="J991" s="408" t="s">
        <v>4353</v>
      </c>
      <c r="K991" s="408" t="s">
        <v>4353</v>
      </c>
    </row>
    <row r="992" spans="1:11" ht="24">
      <c r="A992" s="708" t="s">
        <v>22426</v>
      </c>
      <c r="B992" s="639" t="s">
        <v>22427</v>
      </c>
      <c r="C992" s="640" t="s">
        <v>22428</v>
      </c>
      <c r="D992" s="641"/>
      <c r="E992" s="642"/>
      <c r="F992" s="407" t="s">
        <v>4353</v>
      </c>
      <c r="G992" s="408" t="s">
        <v>4353</v>
      </c>
      <c r="H992" s="408" t="s">
        <v>4353</v>
      </c>
    </row>
    <row r="993" spans="1:11" ht="12">
      <c r="A993" s="708" t="s">
        <v>22429</v>
      </c>
      <c r="B993" s="639" t="s">
        <v>22430</v>
      </c>
      <c r="C993" s="640"/>
      <c r="D993" s="641" t="s">
        <v>22422</v>
      </c>
      <c r="E993" s="642" t="s">
        <v>22431</v>
      </c>
      <c r="F993" s="407" t="s">
        <v>4353</v>
      </c>
      <c r="G993" s="408" t="s">
        <v>4353</v>
      </c>
    </row>
    <row r="994" spans="1:11" ht="24">
      <c r="A994" s="708" t="s">
        <v>91</v>
      </c>
      <c r="B994" s="639" t="s">
        <v>22432</v>
      </c>
      <c r="C994" s="640" t="s">
        <v>22433</v>
      </c>
      <c r="D994" s="641" t="s">
        <v>22434</v>
      </c>
      <c r="E994" s="642" t="s">
        <v>22435</v>
      </c>
      <c r="F994" s="407" t="s">
        <v>4353</v>
      </c>
      <c r="G994" s="408" t="s">
        <v>4353</v>
      </c>
    </row>
    <row r="995" spans="1:11" ht="12">
      <c r="A995" s="708" t="s">
        <v>22436</v>
      </c>
      <c r="B995" s="639" t="s">
        <v>22437</v>
      </c>
      <c r="C995" s="640"/>
      <c r="D995" s="641"/>
      <c r="E995" s="642"/>
      <c r="F995" s="407" t="s">
        <v>4353</v>
      </c>
    </row>
    <row r="996" spans="1:11" ht="24">
      <c r="A996" s="708">
        <v>90643</v>
      </c>
      <c r="B996" s="639" t="s">
        <v>23079</v>
      </c>
      <c r="C996" s="640" t="s">
        <v>224</v>
      </c>
      <c r="D996" s="641" t="s">
        <v>18987</v>
      </c>
      <c r="E996" s="642">
        <v>13.84</v>
      </c>
      <c r="F996" s="407" t="s">
        <v>4353</v>
      </c>
      <c r="G996" s="408" t="s">
        <v>4353</v>
      </c>
      <c r="H996" s="408" t="s">
        <v>4353</v>
      </c>
      <c r="I996" s="408" t="s">
        <v>4353</v>
      </c>
      <c r="J996" s="408" t="s">
        <v>4353</v>
      </c>
    </row>
    <row r="997" spans="1:11" ht="12">
      <c r="A997" s="708" t="s">
        <v>23080</v>
      </c>
      <c r="B997" s="639" t="s">
        <v>23081</v>
      </c>
      <c r="C997" s="640"/>
      <c r="D997" s="641"/>
      <c r="E997" s="642"/>
      <c r="F997" s="407" t="s">
        <v>4353</v>
      </c>
      <c r="G997" s="408" t="s">
        <v>4353</v>
      </c>
      <c r="H997" s="408" t="s">
        <v>4353</v>
      </c>
      <c r="I997" s="408" t="s">
        <v>4353</v>
      </c>
      <c r="J997" s="408" t="s">
        <v>4353</v>
      </c>
    </row>
    <row r="998" spans="1:11" ht="24">
      <c r="A998" s="708">
        <v>90650</v>
      </c>
      <c r="B998" s="639" t="s">
        <v>23082</v>
      </c>
      <c r="C998" s="640" t="s">
        <v>224</v>
      </c>
      <c r="D998" s="641" t="s">
        <v>18987</v>
      </c>
      <c r="E998" s="642">
        <v>8.06</v>
      </c>
      <c r="F998" s="407" t="s">
        <v>4353</v>
      </c>
      <c r="G998" s="408" t="s">
        <v>4353</v>
      </c>
      <c r="H998" s="408" t="s">
        <v>4353</v>
      </c>
      <c r="I998" s="408" t="s">
        <v>4353</v>
      </c>
      <c r="J998" s="408" t="s">
        <v>4353</v>
      </c>
    </row>
    <row r="999" spans="1:11" ht="12">
      <c r="A999" s="708" t="s">
        <v>23083</v>
      </c>
      <c r="B999" s="639" t="s">
        <v>23084</v>
      </c>
      <c r="C999" s="640"/>
      <c r="D999" s="641"/>
      <c r="E999" s="642"/>
      <c r="F999" s="407" t="s">
        <v>4353</v>
      </c>
      <c r="G999" s="408" t="s">
        <v>4353</v>
      </c>
      <c r="H999" s="408" t="s">
        <v>4353</v>
      </c>
      <c r="I999" s="408" t="s">
        <v>4353</v>
      </c>
      <c r="J999" s="408" t="s">
        <v>4353</v>
      </c>
    </row>
    <row r="1000" spans="1:11" ht="12">
      <c r="A1000" s="708" t="s">
        <v>22992</v>
      </c>
      <c r="B1000" s="639" t="s">
        <v>23085</v>
      </c>
      <c r="C1000" s="640"/>
      <c r="D1000" s="641"/>
      <c r="E1000" s="642"/>
      <c r="F1000" s="407" t="s">
        <v>4353</v>
      </c>
      <c r="G1000" s="408" t="s">
        <v>4353</v>
      </c>
      <c r="H1000" s="408" t="s">
        <v>4353</v>
      </c>
      <c r="I1000" s="408" t="s">
        <v>4353</v>
      </c>
      <c r="J1000" s="408" t="s">
        <v>4353</v>
      </c>
    </row>
    <row r="1001" spans="1:11" ht="24">
      <c r="A1001" s="708">
        <v>90656</v>
      </c>
      <c r="B1001" s="639" t="s">
        <v>23086</v>
      </c>
      <c r="C1001" s="640" t="s">
        <v>224</v>
      </c>
      <c r="D1001" s="641" t="s">
        <v>18987</v>
      </c>
      <c r="E1001" s="642">
        <v>10.41</v>
      </c>
      <c r="F1001" s="407" t="s">
        <v>4353</v>
      </c>
      <c r="G1001" s="408" t="s">
        <v>4353</v>
      </c>
      <c r="H1001" s="408" t="s">
        <v>4353</v>
      </c>
      <c r="I1001" s="408" t="s">
        <v>4353</v>
      </c>
      <c r="J1001" s="408" t="s">
        <v>4353</v>
      </c>
      <c r="K1001" s="408" t="s">
        <v>4353</v>
      </c>
    </row>
    <row r="1002" spans="1:11" ht="12">
      <c r="A1002" s="708" t="s">
        <v>23033</v>
      </c>
      <c r="B1002" s="639" t="s">
        <v>23087</v>
      </c>
      <c r="C1002" s="640"/>
      <c r="D1002" s="641"/>
      <c r="E1002" s="642"/>
      <c r="F1002" s="407" t="s">
        <v>4353</v>
      </c>
      <c r="G1002" s="408" t="s">
        <v>4353</v>
      </c>
      <c r="H1002" s="408" t="s">
        <v>4353</v>
      </c>
      <c r="I1002" s="408" t="s">
        <v>4353</v>
      </c>
      <c r="J1002" s="408" t="s">
        <v>4353</v>
      </c>
      <c r="K1002" s="408" t="s">
        <v>4353</v>
      </c>
    </row>
    <row r="1003" spans="1:11" ht="24">
      <c r="A1003" s="708">
        <v>90662</v>
      </c>
      <c r="B1003" s="639" t="s">
        <v>23088</v>
      </c>
      <c r="C1003" s="640" t="s">
        <v>224</v>
      </c>
      <c r="D1003" s="641" t="s">
        <v>18987</v>
      </c>
      <c r="E1003" s="642">
        <v>10.83</v>
      </c>
      <c r="F1003" s="407" t="s">
        <v>4353</v>
      </c>
      <c r="G1003" s="408" t="s">
        <v>4353</v>
      </c>
      <c r="H1003" s="408" t="s">
        <v>4353</v>
      </c>
      <c r="I1003" s="408" t="s">
        <v>4353</v>
      </c>
      <c r="J1003" s="408" t="s">
        <v>4353</v>
      </c>
      <c r="K1003" s="408" t="s">
        <v>4353</v>
      </c>
    </row>
    <row r="1004" spans="1:11" ht="12">
      <c r="A1004" s="708" t="s">
        <v>23033</v>
      </c>
      <c r="B1004" s="639" t="s">
        <v>23087</v>
      </c>
      <c r="C1004" s="640"/>
      <c r="D1004" s="641"/>
      <c r="E1004" s="642"/>
      <c r="F1004" s="407" t="s">
        <v>4353</v>
      </c>
      <c r="G1004" s="408" t="s">
        <v>4353</v>
      </c>
      <c r="H1004" s="408" t="s">
        <v>4353</v>
      </c>
      <c r="I1004" s="408" t="s">
        <v>4353</v>
      </c>
      <c r="J1004" s="408" t="s">
        <v>4353</v>
      </c>
      <c r="K1004" s="408" t="s">
        <v>4353</v>
      </c>
    </row>
    <row r="1005" spans="1:11" ht="24">
      <c r="A1005" s="708">
        <v>90668</v>
      </c>
      <c r="B1005" s="639" t="s">
        <v>23089</v>
      </c>
      <c r="C1005" s="640" t="s">
        <v>224</v>
      </c>
      <c r="D1005" s="641" t="s">
        <v>18987</v>
      </c>
      <c r="E1005" s="642">
        <v>44.17</v>
      </c>
      <c r="F1005" s="407" t="s">
        <v>4353</v>
      </c>
      <c r="G1005" s="408" t="s">
        <v>4353</v>
      </c>
      <c r="H1005" s="408" t="s">
        <v>4353</v>
      </c>
      <c r="I1005" s="408" t="s">
        <v>4353</v>
      </c>
    </row>
    <row r="1006" spans="1:11" ht="12">
      <c r="A1006" s="708" t="s">
        <v>23090</v>
      </c>
      <c r="B1006" s="639" t="s">
        <v>23091</v>
      </c>
      <c r="C1006" s="640"/>
      <c r="D1006" s="641"/>
      <c r="E1006" s="642"/>
      <c r="F1006" s="407" t="s">
        <v>4353</v>
      </c>
      <c r="G1006" s="408" t="s">
        <v>4353</v>
      </c>
      <c r="H1006" s="408" t="s">
        <v>4353</v>
      </c>
      <c r="I1006" s="408" t="s">
        <v>4353</v>
      </c>
    </row>
    <row r="1007" spans="1:11" ht="12">
      <c r="A1007" s="708" t="s">
        <v>23092</v>
      </c>
      <c r="B1007" s="639" t="s">
        <v>23093</v>
      </c>
      <c r="C1007" s="640"/>
      <c r="D1007" s="641"/>
      <c r="E1007" s="642"/>
      <c r="F1007" s="407" t="s">
        <v>4353</v>
      </c>
      <c r="G1007" s="408" t="s">
        <v>4353</v>
      </c>
      <c r="H1007" s="408" t="s">
        <v>4353</v>
      </c>
      <c r="I1007" s="408" t="s">
        <v>4353</v>
      </c>
    </row>
    <row r="1008" spans="1:11" ht="24">
      <c r="A1008" s="708">
        <v>90674</v>
      </c>
      <c r="B1008" s="639" t="s">
        <v>23094</v>
      </c>
      <c r="C1008" s="640" t="s">
        <v>224</v>
      </c>
      <c r="D1008" s="641" t="s">
        <v>18987</v>
      </c>
      <c r="E1008" s="642">
        <v>434.23</v>
      </c>
      <c r="F1008" s="407" t="s">
        <v>4353</v>
      </c>
      <c r="G1008" s="408" t="s">
        <v>4353</v>
      </c>
      <c r="H1008" s="408" t="s">
        <v>4353</v>
      </c>
      <c r="I1008" s="408" t="s">
        <v>4353</v>
      </c>
    </row>
    <row r="1009" spans="1:12" ht="12">
      <c r="A1009" s="708" t="s">
        <v>23095</v>
      </c>
      <c r="B1009" s="639" t="s">
        <v>23096</v>
      </c>
      <c r="C1009" s="640"/>
      <c r="D1009" s="641"/>
      <c r="E1009" s="642"/>
      <c r="F1009" s="407" t="s">
        <v>4353</v>
      </c>
      <c r="G1009" s="408" t="s">
        <v>4353</v>
      </c>
      <c r="H1009" s="408" t="s">
        <v>4353</v>
      </c>
    </row>
    <row r="1010" spans="1:12" ht="12">
      <c r="A1010" s="708" t="s">
        <v>23097</v>
      </c>
      <c r="B1010" s="639" t="s">
        <v>23098</v>
      </c>
      <c r="C1010" s="640"/>
      <c r="D1010" s="641"/>
      <c r="E1010" s="642"/>
      <c r="F1010" s="407" t="s">
        <v>4353</v>
      </c>
      <c r="G1010" s="408" t="s">
        <v>4353</v>
      </c>
    </row>
    <row r="1011" spans="1:12" ht="12">
      <c r="A1011" s="708" t="s">
        <v>23099</v>
      </c>
      <c r="B1011" s="639" t="s">
        <v>23100</v>
      </c>
      <c r="C1011" s="640"/>
      <c r="D1011" s="641"/>
      <c r="E1011" s="642"/>
      <c r="F1011" s="407" t="s">
        <v>4353</v>
      </c>
      <c r="G1011" s="408" t="s">
        <v>4353</v>
      </c>
    </row>
    <row r="1012" spans="1:12" ht="24">
      <c r="A1012" s="708">
        <v>90680</v>
      </c>
      <c r="B1012" s="639" t="s">
        <v>23101</v>
      </c>
      <c r="C1012" s="640" t="s">
        <v>224</v>
      </c>
      <c r="D1012" s="641" t="s">
        <v>18987</v>
      </c>
      <c r="E1012" s="642">
        <v>229.65</v>
      </c>
    </row>
    <row r="1013" spans="1:12" ht="12">
      <c r="A1013" s="708" t="s">
        <v>23102</v>
      </c>
      <c r="B1013" s="639" t="s">
        <v>23103</v>
      </c>
      <c r="C1013" s="640"/>
      <c r="D1013" s="641"/>
      <c r="E1013" s="642"/>
      <c r="F1013" s="407" t="s">
        <v>4353</v>
      </c>
      <c r="G1013" s="408" t="s">
        <v>4353</v>
      </c>
    </row>
    <row r="1014" spans="1:12" ht="12">
      <c r="A1014" s="708" t="s">
        <v>23104</v>
      </c>
      <c r="B1014" s="639" t="s">
        <v>23105</v>
      </c>
      <c r="C1014" s="640"/>
      <c r="D1014" s="641"/>
      <c r="E1014" s="642"/>
      <c r="F1014" s="407" t="s">
        <v>4353</v>
      </c>
      <c r="G1014" s="408" t="s">
        <v>4353</v>
      </c>
      <c r="H1014" s="408" t="s">
        <v>4353</v>
      </c>
      <c r="I1014" s="408" t="s">
        <v>4353</v>
      </c>
    </row>
    <row r="1015" spans="1:12" ht="12">
      <c r="A1015" s="708">
        <v>42156</v>
      </c>
      <c r="B1015" s="639"/>
      <c r="C1015" s="640"/>
      <c r="D1015" s="641"/>
      <c r="E1015" s="642"/>
      <c r="F1015" s="407" t="s">
        <v>4353</v>
      </c>
      <c r="G1015" s="408" t="s">
        <v>4353</v>
      </c>
    </row>
    <row r="1016" spans="1:12" ht="24">
      <c r="A1016" s="708">
        <v>90686</v>
      </c>
      <c r="B1016" s="639" t="s">
        <v>23106</v>
      </c>
      <c r="C1016" s="640" t="s">
        <v>224</v>
      </c>
      <c r="D1016" s="641" t="s">
        <v>18987</v>
      </c>
      <c r="E1016" s="642">
        <v>103.13</v>
      </c>
      <c r="F1016" s="407" t="s">
        <v>4353</v>
      </c>
      <c r="G1016" s="408" t="s">
        <v>4353</v>
      </c>
    </row>
    <row r="1017" spans="1:12" ht="12">
      <c r="A1017" s="708" t="s">
        <v>23107</v>
      </c>
      <c r="B1017" s="639" t="s">
        <v>23108</v>
      </c>
      <c r="C1017" s="640"/>
      <c r="D1017" s="641"/>
      <c r="E1017" s="642"/>
    </row>
    <row r="1018" spans="1:12" ht="24">
      <c r="A1018" s="708">
        <v>90692</v>
      </c>
      <c r="B1018" s="639" t="s">
        <v>23109</v>
      </c>
      <c r="C1018" s="640" t="s">
        <v>224</v>
      </c>
      <c r="D1018" s="641" t="s">
        <v>18987</v>
      </c>
      <c r="E1018" s="642">
        <v>49.76</v>
      </c>
    </row>
    <row r="1019" spans="1:12" ht="12">
      <c r="A1019" s="708" t="s">
        <v>23110</v>
      </c>
      <c r="B1019" s="639" t="s">
        <v>23111</v>
      </c>
      <c r="C1019" s="640"/>
      <c r="D1019" s="641"/>
      <c r="E1019" s="642"/>
      <c r="F1019" s="407" t="s">
        <v>4353</v>
      </c>
      <c r="G1019" s="408" t="s">
        <v>4353</v>
      </c>
    </row>
    <row r="1020" spans="1:12" ht="24">
      <c r="A1020" s="708">
        <v>90964</v>
      </c>
      <c r="B1020" s="639" t="s">
        <v>23112</v>
      </c>
      <c r="C1020" s="640" t="s">
        <v>224</v>
      </c>
      <c r="D1020" s="641" t="s">
        <v>18991</v>
      </c>
      <c r="E1020" s="642">
        <v>16.059999999999999</v>
      </c>
      <c r="F1020" s="407" t="s">
        <v>4353</v>
      </c>
      <c r="G1020" s="408" t="s">
        <v>4353</v>
      </c>
    </row>
    <row r="1021" spans="1:12" ht="12">
      <c r="A1021" s="708" t="s">
        <v>22940</v>
      </c>
      <c r="B1021" s="639" t="s">
        <v>23113</v>
      </c>
      <c r="C1021" s="640"/>
      <c r="D1021" s="641"/>
      <c r="E1021" s="642"/>
    </row>
    <row r="1022" spans="1:12" ht="24">
      <c r="A1022" s="708">
        <v>90972</v>
      </c>
      <c r="B1022" s="639" t="s">
        <v>23114</v>
      </c>
      <c r="C1022" s="640" t="s">
        <v>224</v>
      </c>
      <c r="D1022" s="641" t="s">
        <v>18987</v>
      </c>
      <c r="E1022" s="642">
        <v>45.71</v>
      </c>
      <c r="F1022" s="407" t="s">
        <v>4353</v>
      </c>
      <c r="G1022" s="408" t="s">
        <v>4353</v>
      </c>
      <c r="H1022" s="408" t="s">
        <v>4353</v>
      </c>
      <c r="I1022" s="408" t="s">
        <v>4353</v>
      </c>
      <c r="J1022" s="408" t="s">
        <v>4353</v>
      </c>
      <c r="K1022" s="408" t="s">
        <v>4353</v>
      </c>
      <c r="L1022" s="408" t="s">
        <v>4353</v>
      </c>
    </row>
    <row r="1023" spans="1:12" ht="12">
      <c r="A1023" s="708" t="s">
        <v>23115</v>
      </c>
      <c r="B1023" s="639" t="s">
        <v>23116</v>
      </c>
      <c r="C1023" s="640"/>
      <c r="D1023" s="641"/>
      <c r="E1023" s="642"/>
      <c r="F1023" s="407" t="s">
        <v>4353</v>
      </c>
    </row>
    <row r="1024" spans="1:12" ht="12">
      <c r="A1024" s="708" t="s">
        <v>22417</v>
      </c>
      <c r="B1024" s="639" t="s">
        <v>22418</v>
      </c>
      <c r="C1024" s="640"/>
      <c r="D1024" s="641"/>
      <c r="E1024" s="642"/>
      <c r="F1024" s="407" t="s">
        <v>4353</v>
      </c>
      <c r="G1024" s="408" t="s">
        <v>4353</v>
      </c>
      <c r="H1024" s="408" t="s">
        <v>4353</v>
      </c>
      <c r="I1024" s="408" t="s">
        <v>4353</v>
      </c>
      <c r="J1024" s="408" t="s">
        <v>4353</v>
      </c>
      <c r="K1024" s="408" t="s">
        <v>4353</v>
      </c>
    </row>
    <row r="1025" spans="1:13" ht="12">
      <c r="A1025" s="708" t="s">
        <v>22419</v>
      </c>
      <c r="B1025" s="639" t="e">
        <v>#NAME?</v>
      </c>
      <c r="C1025" s="640"/>
      <c r="D1025" s="641" t="s">
        <v>22420</v>
      </c>
      <c r="E1025" s="642" t="s">
        <v>22421</v>
      </c>
      <c r="F1025" s="407" t="s">
        <v>4353</v>
      </c>
      <c r="G1025" s="408" t="s">
        <v>4353</v>
      </c>
      <c r="H1025" s="408" t="s">
        <v>4353</v>
      </c>
      <c r="I1025" s="408" t="s">
        <v>4353</v>
      </c>
      <c r="J1025" s="408" t="s">
        <v>4353</v>
      </c>
      <c r="K1025" s="408" t="s">
        <v>4353</v>
      </c>
    </row>
    <row r="1026" spans="1:13" ht="12">
      <c r="A1026" s="708"/>
      <c r="B1026" s="639"/>
      <c r="C1026" s="640"/>
      <c r="D1026" s="641" t="s">
        <v>22422</v>
      </c>
      <c r="E1026" s="642" t="s">
        <v>22423</v>
      </c>
      <c r="F1026" s="407" t="s">
        <v>4353</v>
      </c>
      <c r="G1026" s="408" t="s">
        <v>4353</v>
      </c>
      <c r="H1026" s="408" t="s">
        <v>4353</v>
      </c>
      <c r="I1026" s="408" t="s">
        <v>4353</v>
      </c>
      <c r="J1026" s="408" t="s">
        <v>4353</v>
      </c>
      <c r="K1026" s="408" t="s">
        <v>4353</v>
      </c>
      <c r="L1026" s="408" t="s">
        <v>4353</v>
      </c>
    </row>
    <row r="1027" spans="1:13" ht="12">
      <c r="A1027" s="708" t="s">
        <v>22424</v>
      </c>
      <c r="B1027" s="639" t="s">
        <v>22425</v>
      </c>
      <c r="C1027" s="640"/>
      <c r="D1027" s="641"/>
      <c r="E1027" s="642"/>
      <c r="F1027" s="407" t="s">
        <v>4353</v>
      </c>
      <c r="G1027" s="408" t="s">
        <v>4353</v>
      </c>
    </row>
    <row r="1028" spans="1:13" ht="24">
      <c r="A1028" s="708" t="s">
        <v>22426</v>
      </c>
      <c r="B1028" s="639" t="s">
        <v>22427</v>
      </c>
      <c r="C1028" s="640" t="s">
        <v>22428</v>
      </c>
      <c r="D1028" s="641"/>
      <c r="E1028" s="642"/>
      <c r="F1028" s="407" t="s">
        <v>4353</v>
      </c>
      <c r="G1028" s="408" t="s">
        <v>4353</v>
      </c>
      <c r="H1028" s="408" t="s">
        <v>4353</v>
      </c>
      <c r="I1028" s="408" t="s">
        <v>4353</v>
      </c>
      <c r="J1028" s="408" t="s">
        <v>4353</v>
      </c>
      <c r="K1028" s="408" t="s">
        <v>4353</v>
      </c>
      <c r="L1028" s="408" t="s">
        <v>4353</v>
      </c>
      <c r="M1028" s="408" t="s">
        <v>4353</v>
      </c>
    </row>
    <row r="1029" spans="1:13" ht="12">
      <c r="A1029" s="708" t="s">
        <v>22429</v>
      </c>
      <c r="B1029" s="639" t="s">
        <v>22430</v>
      </c>
      <c r="C1029" s="640"/>
      <c r="D1029" s="641" t="s">
        <v>22422</v>
      </c>
      <c r="E1029" s="642" t="s">
        <v>22431</v>
      </c>
    </row>
    <row r="1030" spans="1:13" ht="24">
      <c r="A1030" s="708" t="s">
        <v>91</v>
      </c>
      <c r="B1030" s="639" t="s">
        <v>22432</v>
      </c>
      <c r="C1030" s="640" t="s">
        <v>22433</v>
      </c>
      <c r="D1030" s="641" t="s">
        <v>22434</v>
      </c>
      <c r="E1030" s="642" t="s">
        <v>22435</v>
      </c>
      <c r="F1030" s="407" t="s">
        <v>4353</v>
      </c>
      <c r="G1030" s="408" t="s">
        <v>4353</v>
      </c>
    </row>
    <row r="1031" spans="1:13" ht="12">
      <c r="A1031" s="708" t="s">
        <v>22436</v>
      </c>
      <c r="B1031" s="639" t="s">
        <v>22437</v>
      </c>
      <c r="C1031" s="640"/>
      <c r="D1031" s="641"/>
      <c r="E1031" s="642"/>
      <c r="F1031" s="407" t="s">
        <v>4353</v>
      </c>
      <c r="G1031" s="408" t="s">
        <v>4353</v>
      </c>
      <c r="H1031" s="408" t="s">
        <v>4353</v>
      </c>
      <c r="I1031" s="408" t="s">
        <v>4353</v>
      </c>
      <c r="J1031" s="408" t="s">
        <v>4353</v>
      </c>
      <c r="K1031" s="408" t="s">
        <v>4353</v>
      </c>
    </row>
    <row r="1032" spans="1:13" ht="24">
      <c r="A1032" s="708">
        <v>90979</v>
      </c>
      <c r="B1032" s="639" t="s">
        <v>23117</v>
      </c>
      <c r="C1032" s="640" t="s">
        <v>224</v>
      </c>
      <c r="D1032" s="641" t="s">
        <v>18987</v>
      </c>
      <c r="E1032" s="642">
        <v>118.14</v>
      </c>
      <c r="F1032" s="407" t="s">
        <v>4353</v>
      </c>
      <c r="G1032" s="408" t="s">
        <v>4353</v>
      </c>
    </row>
    <row r="1033" spans="1:13" ht="12">
      <c r="A1033" s="708" t="s">
        <v>22940</v>
      </c>
      <c r="B1033" s="639" t="s">
        <v>23118</v>
      </c>
      <c r="C1033" s="640"/>
      <c r="D1033" s="641"/>
      <c r="E1033" s="642"/>
      <c r="F1033" s="407" t="s">
        <v>4353</v>
      </c>
      <c r="G1033" s="408" t="s">
        <v>4353</v>
      </c>
    </row>
    <row r="1034" spans="1:13" ht="24">
      <c r="A1034" s="708">
        <v>90991</v>
      </c>
      <c r="B1034" s="639" t="s">
        <v>23119</v>
      </c>
      <c r="C1034" s="640" t="s">
        <v>224</v>
      </c>
      <c r="D1034" s="641" t="s">
        <v>18987</v>
      </c>
      <c r="E1034" s="642">
        <v>124.49</v>
      </c>
      <c r="F1034" s="407" t="s">
        <v>4353</v>
      </c>
      <c r="G1034" s="408" t="s">
        <v>4353</v>
      </c>
    </row>
    <row r="1035" spans="1:13" ht="12">
      <c r="A1035" s="708" t="s">
        <v>23120</v>
      </c>
      <c r="B1035" s="639" t="s">
        <v>23121</v>
      </c>
      <c r="C1035" s="640"/>
      <c r="D1035" s="641"/>
      <c r="E1035" s="642"/>
      <c r="F1035" s="407" t="s">
        <v>4353</v>
      </c>
    </row>
    <row r="1036" spans="1:13" ht="24">
      <c r="A1036" s="708">
        <v>90999</v>
      </c>
      <c r="B1036" s="639" t="s">
        <v>23122</v>
      </c>
      <c r="C1036" s="640" t="s">
        <v>224</v>
      </c>
      <c r="D1036" s="641" t="s">
        <v>18987</v>
      </c>
      <c r="E1036" s="642">
        <v>60.97</v>
      </c>
      <c r="F1036" s="407" t="s">
        <v>4353</v>
      </c>
      <c r="G1036" s="408" t="s">
        <v>4353</v>
      </c>
      <c r="H1036" s="408" t="s">
        <v>4353</v>
      </c>
      <c r="I1036" s="408" t="s">
        <v>4353</v>
      </c>
    </row>
    <row r="1037" spans="1:13" ht="12">
      <c r="A1037" s="708" t="s">
        <v>23115</v>
      </c>
      <c r="B1037" s="639" t="s">
        <v>23123</v>
      </c>
      <c r="C1037" s="640"/>
      <c r="D1037" s="641"/>
      <c r="E1037" s="642"/>
      <c r="F1037" s="407" t="s">
        <v>4353</v>
      </c>
      <c r="G1037" s="408" t="s">
        <v>4353</v>
      </c>
      <c r="H1037" s="408" t="s">
        <v>4353</v>
      </c>
      <c r="I1037" s="408" t="s">
        <v>4353</v>
      </c>
    </row>
    <row r="1038" spans="1:13" ht="24">
      <c r="A1038" s="708">
        <v>91031</v>
      </c>
      <c r="B1038" s="639" t="s">
        <v>23124</v>
      </c>
      <c r="C1038" s="640" t="s">
        <v>224</v>
      </c>
      <c r="D1038" s="641" t="s">
        <v>18987</v>
      </c>
      <c r="E1038" s="642">
        <v>123.04</v>
      </c>
      <c r="F1038" s="407" t="s">
        <v>4353</v>
      </c>
      <c r="G1038" s="408" t="s">
        <v>4353</v>
      </c>
    </row>
    <row r="1039" spans="1:13" ht="12">
      <c r="A1039" s="708" t="s">
        <v>23125</v>
      </c>
      <c r="B1039" s="639" t="s">
        <v>23126</v>
      </c>
      <c r="C1039" s="640"/>
      <c r="D1039" s="641"/>
      <c r="E1039" s="642"/>
      <c r="F1039" s="407" t="s">
        <v>4353</v>
      </c>
      <c r="G1039" s="408" t="s">
        <v>4353</v>
      </c>
      <c r="H1039" s="408" t="s">
        <v>4353</v>
      </c>
      <c r="I1039" s="408" t="s">
        <v>4353</v>
      </c>
      <c r="J1039" s="408" t="s">
        <v>4353</v>
      </c>
      <c r="K1039" s="408" t="s">
        <v>4353</v>
      </c>
    </row>
    <row r="1040" spans="1:13" ht="12">
      <c r="A1040" s="708" t="s">
        <v>11289</v>
      </c>
      <c r="B1040" s="639" t="e">
        <v>#NAME?</v>
      </c>
      <c r="C1040" s="640"/>
      <c r="D1040" s="641"/>
      <c r="E1040" s="642"/>
      <c r="F1040" s="407" t="s">
        <v>4353</v>
      </c>
      <c r="G1040" s="408" t="s">
        <v>4353</v>
      </c>
      <c r="H1040" s="408" t="s">
        <v>4353</v>
      </c>
      <c r="I1040" s="408" t="s">
        <v>4353</v>
      </c>
      <c r="J1040" s="408" t="s">
        <v>4353</v>
      </c>
      <c r="K1040" s="408" t="s">
        <v>4353</v>
      </c>
    </row>
    <row r="1041" spans="1:12" ht="24">
      <c r="A1041" s="708">
        <v>91277</v>
      </c>
      <c r="B1041" s="639" t="s">
        <v>23127</v>
      </c>
      <c r="C1041" s="640" t="s">
        <v>224</v>
      </c>
      <c r="D1041" s="641" t="s">
        <v>18987</v>
      </c>
      <c r="E1041" s="642">
        <v>6.06</v>
      </c>
      <c r="F1041" s="407" t="s">
        <v>4353</v>
      </c>
      <c r="G1041" s="408" t="s">
        <v>4353</v>
      </c>
      <c r="H1041" s="408" t="s">
        <v>4353</v>
      </c>
      <c r="I1041" s="408" t="s">
        <v>4353</v>
      </c>
      <c r="J1041" s="408" t="s">
        <v>4353</v>
      </c>
      <c r="K1041" s="408" t="s">
        <v>4353</v>
      </c>
    </row>
    <row r="1042" spans="1:12" ht="12">
      <c r="A1042" s="708" t="s">
        <v>23128</v>
      </c>
      <c r="B1042" s="639" t="s">
        <v>23129</v>
      </c>
      <c r="C1042" s="640"/>
      <c r="D1042" s="641"/>
      <c r="E1042" s="642"/>
      <c r="F1042" s="407" t="s">
        <v>4353</v>
      </c>
      <c r="G1042" s="408" t="s">
        <v>4353</v>
      </c>
      <c r="H1042" s="408" t="s">
        <v>4353</v>
      </c>
      <c r="I1042" s="408" t="s">
        <v>4353</v>
      </c>
      <c r="J1042" s="408" t="s">
        <v>4353</v>
      </c>
      <c r="K1042" s="408" t="s">
        <v>4353</v>
      </c>
      <c r="L1042" s="408" t="s">
        <v>4353</v>
      </c>
    </row>
    <row r="1043" spans="1:12" ht="24">
      <c r="A1043" s="708">
        <v>91283</v>
      </c>
      <c r="B1043" s="639" t="s">
        <v>23130</v>
      </c>
      <c r="C1043" s="640" t="s">
        <v>224</v>
      </c>
      <c r="D1043" s="641" t="s">
        <v>18987</v>
      </c>
      <c r="E1043" s="642">
        <v>12.23</v>
      </c>
      <c r="F1043" s="407" t="s">
        <v>4353</v>
      </c>
      <c r="G1043" s="408" t="s">
        <v>4353</v>
      </c>
      <c r="H1043" s="408" t="s">
        <v>4353</v>
      </c>
      <c r="I1043" s="408" t="s">
        <v>4353</v>
      </c>
      <c r="J1043" s="408" t="s">
        <v>4353</v>
      </c>
    </row>
    <row r="1044" spans="1:12" ht="12">
      <c r="A1044" s="708" t="s">
        <v>23131</v>
      </c>
      <c r="B1044" s="639" t="s">
        <v>23132</v>
      </c>
      <c r="C1044" s="640"/>
      <c r="D1044" s="641"/>
      <c r="E1044" s="642"/>
      <c r="F1044" s="407" t="s">
        <v>4353</v>
      </c>
      <c r="G1044" s="408" t="s">
        <v>4353</v>
      </c>
      <c r="H1044" s="408" t="s">
        <v>4353</v>
      </c>
      <c r="I1044" s="408" t="s">
        <v>4353</v>
      </c>
      <c r="J1044" s="408" t="s">
        <v>4353</v>
      </c>
      <c r="K1044" s="408" t="s">
        <v>4353</v>
      </c>
    </row>
    <row r="1045" spans="1:12" ht="12">
      <c r="A1045" s="708" t="s">
        <v>23133</v>
      </c>
      <c r="B1045" s="639" t="s">
        <v>23134</v>
      </c>
      <c r="C1045" s="640"/>
      <c r="D1045" s="641"/>
      <c r="E1045" s="642"/>
      <c r="F1045" s="407" t="s">
        <v>4353</v>
      </c>
      <c r="G1045" s="408" t="s">
        <v>4353</v>
      </c>
      <c r="H1045" s="408" t="s">
        <v>4353</v>
      </c>
      <c r="I1045" s="408" t="s">
        <v>4353</v>
      </c>
    </row>
    <row r="1046" spans="1:12" ht="24">
      <c r="A1046" s="708">
        <v>91386</v>
      </c>
      <c r="B1046" s="639" t="s">
        <v>23135</v>
      </c>
      <c r="C1046" s="640" t="s">
        <v>224</v>
      </c>
      <c r="D1046" s="641" t="s">
        <v>18987</v>
      </c>
      <c r="E1046" s="642">
        <v>132.19999999999999</v>
      </c>
      <c r="F1046" s="407" t="s">
        <v>4353</v>
      </c>
      <c r="G1046" s="408" t="s">
        <v>4353</v>
      </c>
    </row>
    <row r="1047" spans="1:12" ht="12">
      <c r="A1047" s="708" t="s">
        <v>23136</v>
      </c>
      <c r="B1047" s="639" t="s">
        <v>23137</v>
      </c>
      <c r="C1047" s="640"/>
      <c r="D1047" s="641"/>
      <c r="E1047" s="642"/>
      <c r="F1047" s="407" t="s">
        <v>4353</v>
      </c>
      <c r="G1047" s="408" t="s">
        <v>4353</v>
      </c>
    </row>
    <row r="1048" spans="1:12" ht="12">
      <c r="A1048" s="708" t="s">
        <v>23138</v>
      </c>
      <c r="B1048" s="639" t="s">
        <v>23139</v>
      </c>
      <c r="C1048" s="640"/>
      <c r="D1048" s="641"/>
      <c r="E1048" s="642"/>
      <c r="F1048" s="407" t="s">
        <v>4353</v>
      </c>
      <c r="G1048" s="408" t="s">
        <v>4353</v>
      </c>
      <c r="H1048" s="408" t="s">
        <v>4353</v>
      </c>
      <c r="I1048" s="408" t="s">
        <v>4353</v>
      </c>
      <c r="J1048" s="408" t="s">
        <v>4353</v>
      </c>
    </row>
    <row r="1049" spans="1:12" ht="24">
      <c r="A1049" s="708">
        <v>91533</v>
      </c>
      <c r="B1049" s="639" t="s">
        <v>23140</v>
      </c>
      <c r="C1049" s="640" t="s">
        <v>224</v>
      </c>
      <c r="D1049" s="641" t="s">
        <v>18987</v>
      </c>
      <c r="E1049" s="642">
        <v>6.35</v>
      </c>
      <c r="F1049" s="407" t="s">
        <v>4353</v>
      </c>
      <c r="G1049" s="408" t="s">
        <v>4353</v>
      </c>
    </row>
    <row r="1050" spans="1:12" ht="12">
      <c r="A1050" s="708" t="s">
        <v>23141</v>
      </c>
      <c r="B1050" s="639" t="s">
        <v>23142</v>
      </c>
      <c r="C1050" s="640"/>
      <c r="D1050" s="641"/>
      <c r="E1050" s="642"/>
      <c r="F1050" s="407" t="s">
        <v>4353</v>
      </c>
      <c r="G1050" s="408" t="s">
        <v>4353</v>
      </c>
      <c r="H1050" s="408" t="s">
        <v>4353</v>
      </c>
    </row>
    <row r="1051" spans="1:12" ht="24">
      <c r="A1051" s="708">
        <v>91634</v>
      </c>
      <c r="B1051" s="639" t="s">
        <v>23143</v>
      </c>
      <c r="C1051" s="640" t="s">
        <v>224</v>
      </c>
      <c r="D1051" s="641" t="s">
        <v>18987</v>
      </c>
      <c r="E1051" s="642">
        <v>94.46</v>
      </c>
      <c r="F1051" s="407" t="s">
        <v>4353</v>
      </c>
      <c r="G1051" s="408" t="s">
        <v>4353</v>
      </c>
      <c r="H1051" s="408" t="s">
        <v>4353</v>
      </c>
      <c r="I1051" s="408" t="s">
        <v>4353</v>
      </c>
    </row>
    <row r="1052" spans="1:12" ht="12">
      <c r="A1052" s="708" t="s">
        <v>22917</v>
      </c>
      <c r="B1052" s="639" t="s">
        <v>23144</v>
      </c>
      <c r="C1052" s="640"/>
      <c r="D1052" s="641"/>
      <c r="E1052" s="642"/>
      <c r="F1052" s="407" t="s">
        <v>4353</v>
      </c>
      <c r="G1052" s="408" t="s">
        <v>4353</v>
      </c>
      <c r="H1052" s="408" t="s">
        <v>4353</v>
      </c>
      <c r="I1052" s="408" t="s">
        <v>4353</v>
      </c>
    </row>
    <row r="1053" spans="1:12" ht="12">
      <c r="A1053" s="708" t="s">
        <v>23145</v>
      </c>
      <c r="B1053" s="639" t="s">
        <v>23146</v>
      </c>
      <c r="C1053" s="640"/>
      <c r="D1053" s="641"/>
      <c r="E1053" s="642"/>
      <c r="F1053" s="407" t="s">
        <v>4353</v>
      </c>
      <c r="G1053" s="408" t="s">
        <v>4353</v>
      </c>
      <c r="H1053" s="408" t="s">
        <v>4353</v>
      </c>
      <c r="I1053" s="408" t="s">
        <v>4353</v>
      </c>
    </row>
    <row r="1054" spans="1:12" ht="24">
      <c r="A1054" s="708">
        <v>91645</v>
      </c>
      <c r="B1054" s="639" t="s">
        <v>23147</v>
      </c>
      <c r="C1054" s="640" t="s">
        <v>224</v>
      </c>
      <c r="D1054" s="641" t="s">
        <v>18987</v>
      </c>
      <c r="E1054" s="642">
        <v>204.07</v>
      </c>
      <c r="F1054" s="407" t="s">
        <v>4353</v>
      </c>
      <c r="G1054" s="408" t="s">
        <v>4353</v>
      </c>
      <c r="H1054" s="408" t="s">
        <v>4353</v>
      </c>
      <c r="I1054" s="408" t="s">
        <v>4353</v>
      </c>
    </row>
    <row r="1055" spans="1:12" ht="12">
      <c r="A1055" s="708" t="s">
        <v>23148</v>
      </c>
      <c r="B1055" s="639" t="s">
        <v>23149</v>
      </c>
      <c r="C1055" s="640"/>
      <c r="D1055" s="641"/>
      <c r="E1055" s="642"/>
      <c r="F1055" s="407" t="s">
        <v>4353</v>
      </c>
      <c r="G1055" s="408" t="s">
        <v>4353</v>
      </c>
      <c r="H1055" s="408" t="s">
        <v>4353</v>
      </c>
      <c r="I1055" s="408" t="s">
        <v>4353</v>
      </c>
    </row>
    <row r="1056" spans="1:12" ht="12">
      <c r="A1056" s="708" t="s">
        <v>23150</v>
      </c>
      <c r="B1056" s="639" t="s">
        <v>23151</v>
      </c>
      <c r="C1056" s="640"/>
      <c r="D1056" s="641"/>
      <c r="E1056" s="642"/>
      <c r="F1056" s="407" t="s">
        <v>4353</v>
      </c>
      <c r="G1056" s="408" t="s">
        <v>4353</v>
      </c>
      <c r="H1056" s="408" t="s">
        <v>4353</v>
      </c>
      <c r="I1056" s="408" t="s">
        <v>4353</v>
      </c>
    </row>
    <row r="1057" spans="1:12" ht="12">
      <c r="A1057" s="708">
        <v>2015</v>
      </c>
      <c r="B1057" s="639"/>
      <c r="C1057" s="640"/>
      <c r="D1057" s="641"/>
      <c r="E1057" s="642"/>
      <c r="F1057" s="407" t="s">
        <v>4353</v>
      </c>
      <c r="G1057" s="408" t="s">
        <v>4353</v>
      </c>
      <c r="H1057" s="408" t="s">
        <v>4353</v>
      </c>
      <c r="I1057" s="408" t="s">
        <v>4353</v>
      </c>
    </row>
    <row r="1058" spans="1:12" ht="24">
      <c r="A1058" s="708">
        <v>91692</v>
      </c>
      <c r="B1058" s="639" t="s">
        <v>23152</v>
      </c>
      <c r="C1058" s="640" t="s">
        <v>224</v>
      </c>
      <c r="D1058" s="641" t="s">
        <v>18987</v>
      </c>
      <c r="E1058" s="642">
        <v>1.97</v>
      </c>
      <c r="F1058" s="407" t="s">
        <v>4353</v>
      </c>
      <c r="G1058" s="408" t="s">
        <v>4353</v>
      </c>
      <c r="H1058" s="408" t="s">
        <v>4353</v>
      </c>
      <c r="I1058" s="408" t="s">
        <v>4353</v>
      </c>
    </row>
    <row r="1059" spans="1:12" ht="12">
      <c r="A1059" s="708" t="s">
        <v>23153</v>
      </c>
      <c r="B1059" s="639" t="s">
        <v>23154</v>
      </c>
      <c r="C1059" s="640"/>
      <c r="D1059" s="641"/>
      <c r="E1059" s="642"/>
      <c r="F1059" s="407" t="s">
        <v>4353</v>
      </c>
      <c r="G1059" s="408" t="s">
        <v>4353</v>
      </c>
      <c r="H1059" s="408" t="s">
        <v>4353</v>
      </c>
    </row>
    <row r="1060" spans="1:12" ht="12">
      <c r="A1060" s="708" t="s">
        <v>22417</v>
      </c>
      <c r="B1060" s="639" t="s">
        <v>22418</v>
      </c>
      <c r="C1060" s="640"/>
      <c r="D1060" s="641"/>
      <c r="E1060" s="642"/>
      <c r="F1060" s="407" t="s">
        <v>4353</v>
      </c>
      <c r="G1060" s="408" t="s">
        <v>4353</v>
      </c>
      <c r="H1060" s="408" t="s">
        <v>4353</v>
      </c>
      <c r="I1060" s="408" t="s">
        <v>4353</v>
      </c>
    </row>
    <row r="1061" spans="1:12" ht="12">
      <c r="A1061" s="708" t="s">
        <v>22419</v>
      </c>
      <c r="B1061" s="639" t="e">
        <v>#NAME?</v>
      </c>
      <c r="C1061" s="640"/>
      <c r="D1061" s="641" t="s">
        <v>22420</v>
      </c>
      <c r="E1061" s="642" t="s">
        <v>22421</v>
      </c>
      <c r="F1061" s="407" t="s">
        <v>4353</v>
      </c>
      <c r="G1061" s="408" t="s">
        <v>4353</v>
      </c>
      <c r="H1061" s="408" t="s">
        <v>4353</v>
      </c>
      <c r="I1061" s="408" t="s">
        <v>4353</v>
      </c>
    </row>
    <row r="1062" spans="1:12" ht="12">
      <c r="A1062" s="708"/>
      <c r="B1062" s="639"/>
      <c r="C1062" s="640"/>
      <c r="D1062" s="641" t="s">
        <v>22422</v>
      </c>
      <c r="E1062" s="642" t="s">
        <v>22423</v>
      </c>
      <c r="F1062" s="407" t="s">
        <v>4353</v>
      </c>
      <c r="G1062" s="408" t="s">
        <v>4353</v>
      </c>
      <c r="H1062" s="408" t="s">
        <v>4353</v>
      </c>
      <c r="I1062" s="408" t="s">
        <v>4353</v>
      </c>
    </row>
    <row r="1063" spans="1:12" ht="12">
      <c r="A1063" s="708" t="s">
        <v>22424</v>
      </c>
      <c r="B1063" s="639" t="s">
        <v>22425</v>
      </c>
      <c r="C1063" s="640"/>
      <c r="D1063" s="641"/>
      <c r="E1063" s="642"/>
      <c r="F1063" s="407" t="s">
        <v>4353</v>
      </c>
      <c r="G1063" s="408" t="s">
        <v>4353</v>
      </c>
      <c r="H1063" s="408" t="s">
        <v>4353</v>
      </c>
      <c r="I1063" s="408" t="s">
        <v>4353</v>
      </c>
    </row>
    <row r="1064" spans="1:12" ht="24">
      <c r="A1064" s="708" t="s">
        <v>22426</v>
      </c>
      <c r="B1064" s="639" t="s">
        <v>22427</v>
      </c>
      <c r="C1064" s="640" t="s">
        <v>22428</v>
      </c>
      <c r="D1064" s="641"/>
      <c r="E1064" s="642"/>
      <c r="F1064" s="407" t="s">
        <v>4353</v>
      </c>
      <c r="G1064" s="408" t="s">
        <v>4353</v>
      </c>
      <c r="H1064" s="408" t="s">
        <v>4353</v>
      </c>
      <c r="I1064" s="408" t="s">
        <v>4353</v>
      </c>
    </row>
    <row r="1065" spans="1:12" ht="12">
      <c r="A1065" s="708" t="s">
        <v>22429</v>
      </c>
      <c r="B1065" s="639" t="s">
        <v>22430</v>
      </c>
      <c r="C1065" s="640"/>
      <c r="D1065" s="641" t="s">
        <v>22422</v>
      </c>
      <c r="E1065" s="642" t="s">
        <v>22431</v>
      </c>
      <c r="F1065" s="407" t="s">
        <v>4353</v>
      </c>
      <c r="G1065" s="408" t="s">
        <v>4353</v>
      </c>
      <c r="H1065" s="408" t="s">
        <v>4353</v>
      </c>
    </row>
    <row r="1066" spans="1:12" ht="24">
      <c r="A1066" s="708" t="s">
        <v>91</v>
      </c>
      <c r="B1066" s="639" t="s">
        <v>22432</v>
      </c>
      <c r="C1066" s="640" t="s">
        <v>22433</v>
      </c>
      <c r="D1066" s="641" t="s">
        <v>22434</v>
      </c>
      <c r="E1066" s="642" t="s">
        <v>22435</v>
      </c>
      <c r="F1066" s="407" t="s">
        <v>4353</v>
      </c>
      <c r="G1066" s="408" t="s">
        <v>4353</v>
      </c>
      <c r="H1066" s="408" t="s">
        <v>4353</v>
      </c>
      <c r="I1066" s="408" t="s">
        <v>4353</v>
      </c>
      <c r="J1066" s="408" t="s">
        <v>4353</v>
      </c>
      <c r="K1066" s="408" t="s">
        <v>4353</v>
      </c>
    </row>
    <row r="1067" spans="1:12" ht="12">
      <c r="A1067" s="708" t="s">
        <v>22436</v>
      </c>
      <c r="B1067" s="639" t="s">
        <v>22437</v>
      </c>
      <c r="C1067" s="640"/>
      <c r="D1067" s="641"/>
      <c r="E1067" s="642"/>
      <c r="F1067" s="407" t="s">
        <v>4353</v>
      </c>
      <c r="G1067" s="408" t="s">
        <v>4353</v>
      </c>
    </row>
    <row r="1068" spans="1:12" ht="24">
      <c r="A1068" s="708">
        <v>92043</v>
      </c>
      <c r="B1068" s="639" t="s">
        <v>23155</v>
      </c>
      <c r="C1068" s="640" t="s">
        <v>224</v>
      </c>
      <c r="D1068" s="641" t="s">
        <v>18980</v>
      </c>
      <c r="E1068" s="642">
        <v>5.61</v>
      </c>
      <c r="F1068" s="407" t="s">
        <v>4353</v>
      </c>
      <c r="G1068" s="408" t="s">
        <v>4353</v>
      </c>
      <c r="H1068" s="408" t="s">
        <v>4353</v>
      </c>
      <c r="I1068" s="408" t="s">
        <v>4353</v>
      </c>
      <c r="J1068" s="408" t="s">
        <v>4353</v>
      </c>
      <c r="K1068" s="408" t="s">
        <v>4353</v>
      </c>
      <c r="L1068" s="408" t="s">
        <v>4353</v>
      </c>
    </row>
    <row r="1069" spans="1:12" ht="12">
      <c r="A1069" s="708" t="s">
        <v>23156</v>
      </c>
      <c r="B1069" s="639" t="s">
        <v>23157</v>
      </c>
      <c r="C1069" s="640"/>
      <c r="D1069" s="641"/>
      <c r="E1069" s="642"/>
      <c r="F1069" s="407" t="s">
        <v>4353</v>
      </c>
      <c r="G1069" s="408" t="s">
        <v>4353</v>
      </c>
      <c r="H1069" s="408" t="s">
        <v>4353</v>
      </c>
      <c r="I1069" s="408" t="s">
        <v>4353</v>
      </c>
      <c r="J1069" s="408" t="s">
        <v>4353</v>
      </c>
      <c r="K1069" s="408" t="s">
        <v>4353</v>
      </c>
      <c r="L1069" s="408" t="s">
        <v>4353</v>
      </c>
    </row>
    <row r="1070" spans="1:12" ht="24">
      <c r="A1070" s="708">
        <v>92106</v>
      </c>
      <c r="B1070" s="639" t="s">
        <v>23158</v>
      </c>
      <c r="C1070" s="640" t="s">
        <v>224</v>
      </c>
      <c r="D1070" s="641" t="s">
        <v>18980</v>
      </c>
      <c r="E1070" s="642">
        <v>134.75</v>
      </c>
      <c r="F1070" s="407" t="s">
        <v>4353</v>
      </c>
      <c r="G1070" s="408" t="s">
        <v>4353</v>
      </c>
      <c r="H1070" s="408" t="s">
        <v>4353</v>
      </c>
      <c r="I1070" s="408" t="s">
        <v>4353</v>
      </c>
      <c r="J1070" s="408" t="s">
        <v>4353</v>
      </c>
      <c r="K1070" s="408" t="s">
        <v>4353</v>
      </c>
      <c r="L1070" s="408" t="s">
        <v>4353</v>
      </c>
    </row>
    <row r="1071" spans="1:12" ht="12">
      <c r="A1071" s="708" t="s">
        <v>23159</v>
      </c>
      <c r="B1071" s="639" t="s">
        <v>23160</v>
      </c>
      <c r="C1071" s="640"/>
      <c r="D1071" s="641"/>
      <c r="E1071" s="642"/>
      <c r="F1071" s="407" t="s">
        <v>4353</v>
      </c>
      <c r="G1071" s="408" t="s">
        <v>4353</v>
      </c>
      <c r="H1071" s="408" t="s">
        <v>4353</v>
      </c>
      <c r="I1071" s="408" t="s">
        <v>4353</v>
      </c>
      <c r="J1071" s="408" t="s">
        <v>4353</v>
      </c>
      <c r="K1071" s="408" t="s">
        <v>4353</v>
      </c>
      <c r="L1071" s="408" t="s">
        <v>4353</v>
      </c>
    </row>
    <row r="1072" spans="1:12" ht="12">
      <c r="A1072" s="708" t="s">
        <v>23161</v>
      </c>
      <c r="B1072" s="639" t="s">
        <v>23162</v>
      </c>
      <c r="C1072" s="640"/>
      <c r="D1072" s="641"/>
      <c r="E1072" s="642"/>
      <c r="F1072" s="407" t="s">
        <v>4353</v>
      </c>
      <c r="G1072" s="408" t="s">
        <v>4353</v>
      </c>
      <c r="H1072" s="408" t="s">
        <v>4353</v>
      </c>
      <c r="I1072" s="408" t="s">
        <v>4353</v>
      </c>
      <c r="J1072" s="408" t="s">
        <v>4353</v>
      </c>
      <c r="K1072" s="408" t="s">
        <v>4353</v>
      </c>
      <c r="L1072" s="408" t="s">
        <v>4353</v>
      </c>
    </row>
    <row r="1073" spans="1:12" ht="12">
      <c r="A1073" s="708" t="s">
        <v>23163</v>
      </c>
      <c r="B1073" s="639" t="s">
        <v>23164</v>
      </c>
      <c r="C1073" s="640"/>
      <c r="D1073" s="641"/>
      <c r="E1073" s="642"/>
      <c r="F1073" s="407" t="s">
        <v>4353</v>
      </c>
      <c r="G1073" s="408" t="s">
        <v>4353</v>
      </c>
      <c r="H1073" s="408" t="s">
        <v>4353</v>
      </c>
      <c r="I1073" s="408" t="s">
        <v>4353</v>
      </c>
      <c r="J1073" s="408" t="s">
        <v>4353</v>
      </c>
      <c r="K1073" s="408" t="s">
        <v>4353</v>
      </c>
      <c r="L1073" s="408" t="s">
        <v>4353</v>
      </c>
    </row>
    <row r="1074" spans="1:12" ht="24">
      <c r="A1074" s="708">
        <v>92112</v>
      </c>
      <c r="B1074" s="639" t="s">
        <v>23165</v>
      </c>
      <c r="C1074" s="640" t="s">
        <v>224</v>
      </c>
      <c r="D1074" s="641" t="s">
        <v>18987</v>
      </c>
      <c r="E1074" s="642">
        <v>2.64</v>
      </c>
      <c r="F1074" s="407" t="s">
        <v>4353</v>
      </c>
      <c r="G1074" s="408" t="s">
        <v>4353</v>
      </c>
      <c r="H1074" s="408" t="s">
        <v>4353</v>
      </c>
      <c r="I1074" s="408" t="s">
        <v>4353</v>
      </c>
      <c r="J1074" s="408" t="s">
        <v>4353</v>
      </c>
      <c r="K1074" s="408" t="s">
        <v>4353</v>
      </c>
      <c r="L1074" s="408" t="s">
        <v>4353</v>
      </c>
    </row>
    <row r="1075" spans="1:12" ht="12">
      <c r="A1075" s="708" t="s">
        <v>23166</v>
      </c>
      <c r="B1075" s="639" t="s">
        <v>23167</v>
      </c>
      <c r="C1075" s="640"/>
      <c r="D1075" s="641"/>
      <c r="E1075" s="642"/>
      <c r="F1075" s="407" t="s">
        <v>4353</v>
      </c>
      <c r="G1075" s="408" t="s">
        <v>4353</v>
      </c>
      <c r="H1075" s="408" t="s">
        <v>4353</v>
      </c>
      <c r="I1075" s="408" t="s">
        <v>4353</v>
      </c>
      <c r="J1075" s="408" t="s">
        <v>4353</v>
      </c>
      <c r="K1075" s="408" t="s">
        <v>4353</v>
      </c>
      <c r="L1075" s="408" t="s">
        <v>4353</v>
      </c>
    </row>
    <row r="1076" spans="1:12" ht="12">
      <c r="A1076" s="708">
        <v>92118</v>
      </c>
      <c r="B1076" s="639" t="s">
        <v>4476</v>
      </c>
      <c r="C1076" s="640" t="s">
        <v>224</v>
      </c>
      <c r="D1076" s="641" t="s">
        <v>18987</v>
      </c>
      <c r="E1076" s="642">
        <v>1.4</v>
      </c>
      <c r="F1076" s="407" t="s">
        <v>4353</v>
      </c>
      <c r="G1076" s="408" t="s">
        <v>4353</v>
      </c>
      <c r="H1076" s="408" t="s">
        <v>4353</v>
      </c>
      <c r="I1076" s="408" t="s">
        <v>4353</v>
      </c>
      <c r="J1076" s="408" t="s">
        <v>4353</v>
      </c>
      <c r="K1076" s="408" t="s">
        <v>4353</v>
      </c>
      <c r="L1076" s="408" t="s">
        <v>4353</v>
      </c>
    </row>
    <row r="1077" spans="1:12" ht="24">
      <c r="A1077" s="708">
        <v>92138</v>
      </c>
      <c r="B1077" s="639" t="s">
        <v>23168</v>
      </c>
      <c r="C1077" s="640" t="s">
        <v>224</v>
      </c>
      <c r="D1077" s="641" t="s">
        <v>18987</v>
      </c>
      <c r="E1077" s="642">
        <v>89.09</v>
      </c>
      <c r="F1077" s="407" t="s">
        <v>4353</v>
      </c>
      <c r="G1077" s="408" t="s">
        <v>4353</v>
      </c>
      <c r="H1077" s="408" t="s">
        <v>4353</v>
      </c>
      <c r="I1077" s="408" t="s">
        <v>4353</v>
      </c>
      <c r="J1077" s="408" t="s">
        <v>4353</v>
      </c>
      <c r="K1077" s="408" t="s">
        <v>4353</v>
      </c>
      <c r="L1077" s="408" t="s">
        <v>4353</v>
      </c>
    </row>
    <row r="1078" spans="1:12" ht="12">
      <c r="A1078" s="708" t="s">
        <v>22786</v>
      </c>
      <c r="B1078" s="639" t="s">
        <v>23169</v>
      </c>
      <c r="C1078" s="640"/>
      <c r="D1078" s="641"/>
      <c r="E1078" s="642"/>
      <c r="F1078" s="407" t="s">
        <v>4353</v>
      </c>
      <c r="G1078" s="408" t="s">
        <v>4353</v>
      </c>
      <c r="H1078" s="408" t="s">
        <v>4353</v>
      </c>
      <c r="I1078" s="408" t="s">
        <v>4353</v>
      </c>
      <c r="J1078" s="408" t="s">
        <v>4353</v>
      </c>
      <c r="K1078" s="408" t="s">
        <v>4353</v>
      </c>
      <c r="L1078" s="408" t="s">
        <v>4353</v>
      </c>
    </row>
    <row r="1079" spans="1:12" ht="24">
      <c r="A1079" s="708">
        <v>92145</v>
      </c>
      <c r="B1079" s="639" t="s">
        <v>23170</v>
      </c>
      <c r="C1079" s="640" t="s">
        <v>224</v>
      </c>
      <c r="D1079" s="641" t="s">
        <v>18987</v>
      </c>
      <c r="E1079" s="642">
        <v>73.25</v>
      </c>
      <c r="F1079" s="407" t="s">
        <v>4353</v>
      </c>
      <c r="G1079" s="408" t="s">
        <v>4353</v>
      </c>
      <c r="H1079" s="408" t="s">
        <v>4353</v>
      </c>
      <c r="I1079" s="408" t="s">
        <v>4353</v>
      </c>
      <c r="J1079" s="408" t="s">
        <v>4353</v>
      </c>
      <c r="K1079" s="408" t="s">
        <v>4353</v>
      </c>
      <c r="L1079" s="408" t="s">
        <v>4353</v>
      </c>
    </row>
    <row r="1080" spans="1:12" ht="12">
      <c r="A1080" s="708" t="s">
        <v>23171</v>
      </c>
      <c r="B1080" s="639" t="s">
        <v>23172</v>
      </c>
      <c r="C1080" s="640"/>
      <c r="D1080" s="641"/>
      <c r="E1080" s="642"/>
      <c r="F1080" s="407" t="s">
        <v>4353</v>
      </c>
      <c r="G1080" s="408" t="s">
        <v>4353</v>
      </c>
      <c r="H1080" s="408" t="s">
        <v>4353</v>
      </c>
      <c r="I1080" s="408" t="s">
        <v>4353</v>
      </c>
      <c r="J1080" s="408" t="s">
        <v>4353</v>
      </c>
      <c r="K1080" s="408" t="s">
        <v>4353</v>
      </c>
      <c r="L1080" s="408" t="s">
        <v>4353</v>
      </c>
    </row>
    <row r="1081" spans="1:12" ht="24">
      <c r="A1081" s="708">
        <v>92242</v>
      </c>
      <c r="B1081" s="639" t="s">
        <v>23173</v>
      </c>
      <c r="C1081" s="640" t="s">
        <v>224</v>
      </c>
      <c r="D1081" s="641" t="s">
        <v>18987</v>
      </c>
      <c r="E1081" s="642">
        <v>174.54</v>
      </c>
      <c r="F1081" s="407" t="s">
        <v>4353</v>
      </c>
      <c r="G1081" s="408" t="s">
        <v>4353</v>
      </c>
      <c r="H1081" s="408" t="s">
        <v>4353</v>
      </c>
      <c r="I1081" s="408" t="s">
        <v>4353</v>
      </c>
      <c r="J1081" s="408" t="s">
        <v>4353</v>
      </c>
      <c r="K1081" s="408" t="s">
        <v>4353</v>
      </c>
      <c r="L1081" s="408" t="s">
        <v>4353</v>
      </c>
    </row>
    <row r="1082" spans="1:12" ht="12">
      <c r="A1082" s="708" t="s">
        <v>23148</v>
      </c>
      <c r="B1082" s="639" t="s">
        <v>23174</v>
      </c>
      <c r="C1082" s="640"/>
      <c r="D1082" s="641"/>
      <c r="E1082" s="642"/>
      <c r="F1082" s="407" t="s">
        <v>4353</v>
      </c>
      <c r="G1082" s="408" t="s">
        <v>4353</v>
      </c>
      <c r="H1082" s="408" t="s">
        <v>4353</v>
      </c>
      <c r="I1082" s="408" t="s">
        <v>4353</v>
      </c>
      <c r="J1082" s="408" t="s">
        <v>4353</v>
      </c>
      <c r="K1082" s="408" t="s">
        <v>4353</v>
      </c>
      <c r="L1082" s="408" t="s">
        <v>4353</v>
      </c>
    </row>
    <row r="1083" spans="1:12" ht="12">
      <c r="A1083" s="708" t="s">
        <v>23175</v>
      </c>
      <c r="B1083" s="639" t="s">
        <v>23176</v>
      </c>
      <c r="C1083" s="640"/>
      <c r="D1083" s="641"/>
      <c r="E1083" s="642"/>
      <c r="F1083" s="407" t="s">
        <v>4353</v>
      </c>
      <c r="G1083" s="408" t="s">
        <v>4353</v>
      </c>
      <c r="H1083" s="408" t="s">
        <v>4353</v>
      </c>
      <c r="I1083" s="408" t="s">
        <v>4353</v>
      </c>
      <c r="J1083" s="408" t="s">
        <v>4353</v>
      </c>
      <c r="K1083" s="408" t="s">
        <v>4353</v>
      </c>
      <c r="L1083" s="408" t="s">
        <v>4353</v>
      </c>
    </row>
    <row r="1084" spans="1:12" ht="12">
      <c r="A1084" s="708">
        <v>15</v>
      </c>
      <c r="B1084" s="639"/>
      <c r="C1084" s="640"/>
      <c r="D1084" s="641"/>
      <c r="E1084" s="642"/>
      <c r="F1084" s="407" t="s">
        <v>4353</v>
      </c>
      <c r="G1084" s="408" t="s">
        <v>4353</v>
      </c>
      <c r="H1084" s="408" t="s">
        <v>4353</v>
      </c>
      <c r="I1084" s="408" t="s">
        <v>4353</v>
      </c>
      <c r="J1084" s="408" t="s">
        <v>4353</v>
      </c>
      <c r="K1084" s="408" t="s">
        <v>4353</v>
      </c>
      <c r="L1084" s="408" t="s">
        <v>4353</v>
      </c>
    </row>
    <row r="1085" spans="1:12" ht="24">
      <c r="A1085" s="708">
        <v>92716</v>
      </c>
      <c r="B1085" s="639" t="s">
        <v>23177</v>
      </c>
      <c r="C1085" s="640" t="s">
        <v>224</v>
      </c>
      <c r="D1085" s="641" t="s">
        <v>18987</v>
      </c>
      <c r="E1085" s="642">
        <v>13.44</v>
      </c>
      <c r="F1085" s="407" t="s">
        <v>4353</v>
      </c>
      <c r="G1085" s="408" t="s">
        <v>4353</v>
      </c>
      <c r="H1085" s="408" t="s">
        <v>4353</v>
      </c>
      <c r="I1085" s="408" t="s">
        <v>4353</v>
      </c>
      <c r="J1085" s="408" t="s">
        <v>4353</v>
      </c>
      <c r="K1085" s="408" t="s">
        <v>4353</v>
      </c>
      <c r="L1085" s="408" t="s">
        <v>4353</v>
      </c>
    </row>
    <row r="1086" spans="1:12" ht="12">
      <c r="A1086" s="708" t="s">
        <v>23178</v>
      </c>
      <c r="B1086" s="639" t="s">
        <v>23179</v>
      </c>
      <c r="C1086" s="640"/>
      <c r="D1086" s="641"/>
      <c r="E1086" s="642"/>
      <c r="F1086" s="407" t="s">
        <v>4353</v>
      </c>
      <c r="G1086" s="408" t="s">
        <v>4353</v>
      </c>
      <c r="H1086" s="408" t="s">
        <v>4353</v>
      </c>
      <c r="I1086" s="408" t="s">
        <v>4353</v>
      </c>
      <c r="J1086" s="408" t="s">
        <v>4353</v>
      </c>
      <c r="K1086" s="408" t="s">
        <v>4353</v>
      </c>
      <c r="L1086" s="408" t="s">
        <v>4353</v>
      </c>
    </row>
    <row r="1087" spans="1:12" ht="24">
      <c r="A1087" s="708">
        <v>92960</v>
      </c>
      <c r="B1087" s="639" t="s">
        <v>23180</v>
      </c>
      <c r="C1087" s="640" t="s">
        <v>224</v>
      </c>
      <c r="D1087" s="641" t="s">
        <v>18987</v>
      </c>
      <c r="E1087" s="642">
        <v>12.46</v>
      </c>
      <c r="F1087" s="407" t="s">
        <v>4353</v>
      </c>
      <c r="G1087" s="408" t="s">
        <v>4353</v>
      </c>
      <c r="H1087" s="408" t="s">
        <v>4353</v>
      </c>
      <c r="I1087" s="408" t="s">
        <v>4353</v>
      </c>
      <c r="J1087" s="408" t="s">
        <v>4353</v>
      </c>
      <c r="K1087" s="408" t="s">
        <v>4353</v>
      </c>
      <c r="L1087" s="408" t="s">
        <v>4353</v>
      </c>
    </row>
    <row r="1088" spans="1:12" ht="12">
      <c r="A1088" s="708" t="s">
        <v>23181</v>
      </c>
      <c r="B1088" s="639" t="s">
        <v>23182</v>
      </c>
      <c r="C1088" s="640"/>
      <c r="D1088" s="641"/>
      <c r="E1088" s="642"/>
      <c r="F1088" s="407" t="s">
        <v>4353</v>
      </c>
      <c r="G1088" s="408" t="s">
        <v>4353</v>
      </c>
      <c r="H1088" s="408" t="s">
        <v>4353</v>
      </c>
      <c r="I1088" s="408" t="s">
        <v>4353</v>
      </c>
      <c r="J1088" s="408" t="s">
        <v>4353</v>
      </c>
      <c r="K1088" s="408" t="s">
        <v>4353</v>
      </c>
      <c r="L1088" s="408" t="s">
        <v>4353</v>
      </c>
    </row>
    <row r="1089" spans="1:12" ht="24">
      <c r="A1089" s="708">
        <v>92966</v>
      </c>
      <c r="B1089" s="639" t="s">
        <v>23183</v>
      </c>
      <c r="C1089" s="640" t="s">
        <v>224</v>
      </c>
      <c r="D1089" s="641" t="s">
        <v>18987</v>
      </c>
      <c r="E1089" s="642">
        <v>10.45</v>
      </c>
      <c r="F1089" s="407" t="s">
        <v>4353</v>
      </c>
      <c r="G1089" s="408" t="s">
        <v>4353</v>
      </c>
      <c r="H1089" s="408" t="s">
        <v>4353</v>
      </c>
      <c r="I1089" s="408" t="s">
        <v>4353</v>
      </c>
      <c r="J1089" s="408" t="s">
        <v>4353</v>
      </c>
      <c r="K1089" s="408" t="s">
        <v>4353</v>
      </c>
      <c r="L1089" s="408" t="s">
        <v>4353</v>
      </c>
    </row>
    <row r="1090" spans="1:12" ht="12">
      <c r="A1090" s="708" t="s">
        <v>23184</v>
      </c>
      <c r="B1090" s="639">
        <v>42036</v>
      </c>
      <c r="C1090" s="640"/>
      <c r="D1090" s="641"/>
      <c r="E1090" s="642"/>
      <c r="F1090" s="407" t="s">
        <v>4353</v>
      </c>
      <c r="G1090" s="408" t="s">
        <v>4353</v>
      </c>
      <c r="H1090" s="408" t="s">
        <v>4353</v>
      </c>
      <c r="I1090" s="408" t="s">
        <v>4353</v>
      </c>
      <c r="J1090" s="408" t="s">
        <v>4353</v>
      </c>
      <c r="K1090" s="408" t="s">
        <v>4353</v>
      </c>
      <c r="L1090" s="408" t="s">
        <v>4353</v>
      </c>
    </row>
    <row r="1091" spans="1:12" ht="24">
      <c r="A1091" s="708">
        <v>93224</v>
      </c>
      <c r="B1091" s="639" t="s">
        <v>23094</v>
      </c>
      <c r="C1091" s="640" t="s">
        <v>224</v>
      </c>
      <c r="D1091" s="641" t="s">
        <v>18987</v>
      </c>
      <c r="E1091" s="642">
        <v>637.91999999999996</v>
      </c>
      <c r="F1091" s="407" t="s">
        <v>4353</v>
      </c>
      <c r="G1091" s="408" t="s">
        <v>4353</v>
      </c>
      <c r="H1091" s="408" t="s">
        <v>4353</v>
      </c>
      <c r="I1091" s="408" t="s">
        <v>4353</v>
      </c>
      <c r="J1091" s="408" t="s">
        <v>4353</v>
      </c>
      <c r="K1091" s="408" t="s">
        <v>4353</v>
      </c>
      <c r="L1091" s="408" t="s">
        <v>4353</v>
      </c>
    </row>
    <row r="1092" spans="1:12" ht="12">
      <c r="A1092" s="708" t="s">
        <v>23095</v>
      </c>
      <c r="B1092" s="639" t="s">
        <v>23185</v>
      </c>
      <c r="C1092" s="640"/>
      <c r="D1092" s="641"/>
      <c r="E1092" s="642"/>
      <c r="F1092" s="407" t="s">
        <v>4353</v>
      </c>
      <c r="G1092" s="408" t="s">
        <v>4353</v>
      </c>
      <c r="H1092" s="408" t="s">
        <v>4353</v>
      </c>
      <c r="I1092" s="408" t="s">
        <v>4353</v>
      </c>
      <c r="J1092" s="408" t="s">
        <v>4353</v>
      </c>
      <c r="K1092" s="408" t="s">
        <v>4353</v>
      </c>
      <c r="L1092" s="408" t="s">
        <v>4353</v>
      </c>
    </row>
    <row r="1093" spans="1:12" ht="12">
      <c r="A1093" s="708" t="s">
        <v>23186</v>
      </c>
      <c r="B1093" s="639" t="s">
        <v>23187</v>
      </c>
      <c r="C1093" s="640"/>
      <c r="D1093" s="641"/>
      <c r="E1093" s="642"/>
      <c r="F1093" s="407" t="s">
        <v>4353</v>
      </c>
      <c r="G1093" s="408" t="s">
        <v>4353</v>
      </c>
      <c r="H1093" s="408" t="s">
        <v>4353</v>
      </c>
      <c r="I1093" s="408" t="s">
        <v>4353</v>
      </c>
      <c r="J1093" s="408" t="s">
        <v>4353</v>
      </c>
      <c r="K1093" s="408" t="s">
        <v>4353</v>
      </c>
      <c r="L1093" s="408" t="s">
        <v>4353</v>
      </c>
    </row>
    <row r="1094" spans="1:12" ht="12">
      <c r="A1094" s="708" t="s">
        <v>22865</v>
      </c>
      <c r="B1094" s="639">
        <v>42370</v>
      </c>
      <c r="C1094" s="640"/>
      <c r="D1094" s="641"/>
      <c r="E1094" s="642"/>
      <c r="F1094" s="407" t="s">
        <v>4353</v>
      </c>
      <c r="G1094" s="408" t="s">
        <v>4353</v>
      </c>
      <c r="H1094" s="408" t="s">
        <v>4353</v>
      </c>
      <c r="I1094" s="408" t="s">
        <v>4353</v>
      </c>
      <c r="J1094" s="408" t="s">
        <v>4353</v>
      </c>
      <c r="K1094" s="408" t="s">
        <v>4353</v>
      </c>
      <c r="L1094" s="408" t="s">
        <v>4353</v>
      </c>
    </row>
    <row r="1095" spans="1:12" ht="24">
      <c r="A1095" s="708">
        <v>93233</v>
      </c>
      <c r="B1095" s="639" t="s">
        <v>23003</v>
      </c>
      <c r="C1095" s="640" t="s">
        <v>224</v>
      </c>
      <c r="D1095" s="641" t="s">
        <v>18987</v>
      </c>
      <c r="E1095" s="642">
        <v>5.0999999999999996</v>
      </c>
      <c r="F1095" s="407" t="s">
        <v>4353</v>
      </c>
      <c r="G1095" s="408" t="s">
        <v>4353</v>
      </c>
      <c r="H1095" s="408" t="s">
        <v>4353</v>
      </c>
    </row>
    <row r="1096" spans="1:12" ht="12">
      <c r="A1096" s="708" t="s">
        <v>22417</v>
      </c>
      <c r="B1096" s="639" t="s">
        <v>22418</v>
      </c>
      <c r="C1096" s="640"/>
      <c r="D1096" s="641"/>
      <c r="E1096" s="642"/>
      <c r="F1096" s="407" t="s">
        <v>4353</v>
      </c>
      <c r="G1096" s="408" t="s">
        <v>4353</v>
      </c>
      <c r="H1096" s="408" t="s">
        <v>4353</v>
      </c>
    </row>
    <row r="1097" spans="1:12" ht="12">
      <c r="A1097" s="708" t="s">
        <v>22419</v>
      </c>
      <c r="B1097" s="639" t="e">
        <v>#NAME?</v>
      </c>
      <c r="C1097" s="640"/>
      <c r="D1097" s="641" t="s">
        <v>22420</v>
      </c>
      <c r="E1097" s="642" t="s">
        <v>22421</v>
      </c>
      <c r="F1097" s="407" t="s">
        <v>4353</v>
      </c>
      <c r="G1097" s="408" t="s">
        <v>4353</v>
      </c>
      <c r="H1097" s="408" t="s">
        <v>4353</v>
      </c>
    </row>
    <row r="1098" spans="1:12" ht="12">
      <c r="A1098" s="708"/>
      <c r="B1098" s="639"/>
      <c r="C1098" s="640"/>
      <c r="D1098" s="641" t="s">
        <v>22422</v>
      </c>
      <c r="E1098" s="642" t="s">
        <v>22423</v>
      </c>
      <c r="F1098" s="407" t="s">
        <v>4353</v>
      </c>
      <c r="G1098" s="408" t="s">
        <v>4353</v>
      </c>
      <c r="H1098" s="408" t="s">
        <v>4353</v>
      </c>
    </row>
    <row r="1099" spans="1:12" ht="12">
      <c r="A1099" s="708" t="s">
        <v>22424</v>
      </c>
      <c r="B1099" s="639" t="s">
        <v>22425</v>
      </c>
      <c r="C1099" s="640"/>
      <c r="D1099" s="641"/>
      <c r="E1099" s="642"/>
      <c r="F1099" s="407" t="s">
        <v>4353</v>
      </c>
      <c r="G1099" s="408" t="s">
        <v>4353</v>
      </c>
      <c r="H1099" s="408" t="s">
        <v>4353</v>
      </c>
    </row>
    <row r="1100" spans="1:12" ht="24">
      <c r="A1100" s="708" t="s">
        <v>22426</v>
      </c>
      <c r="B1100" s="639" t="s">
        <v>22427</v>
      </c>
      <c r="C1100" s="640" t="s">
        <v>22428</v>
      </c>
      <c r="D1100" s="641"/>
      <c r="E1100" s="642"/>
      <c r="F1100" s="407" t="s">
        <v>4353</v>
      </c>
      <c r="G1100" s="408" t="s">
        <v>4353</v>
      </c>
      <c r="H1100" s="408" t="s">
        <v>4353</v>
      </c>
    </row>
    <row r="1101" spans="1:12" ht="12">
      <c r="A1101" s="708" t="s">
        <v>22429</v>
      </c>
      <c r="B1101" s="639" t="s">
        <v>22430</v>
      </c>
      <c r="C1101" s="640"/>
      <c r="D1101" s="641" t="s">
        <v>22422</v>
      </c>
      <c r="E1101" s="642" t="s">
        <v>22431</v>
      </c>
      <c r="F1101" s="407" t="s">
        <v>4353</v>
      </c>
      <c r="G1101" s="408" t="s">
        <v>4353</v>
      </c>
      <c r="H1101" s="408" t="s">
        <v>4353</v>
      </c>
      <c r="I1101" s="408" t="s">
        <v>4353</v>
      </c>
    </row>
    <row r="1102" spans="1:12" ht="24">
      <c r="A1102" s="708" t="s">
        <v>91</v>
      </c>
      <c r="B1102" s="639" t="s">
        <v>22432</v>
      </c>
      <c r="C1102" s="640" t="s">
        <v>22433</v>
      </c>
      <c r="D1102" s="641" t="s">
        <v>22434</v>
      </c>
      <c r="E1102" s="642" t="s">
        <v>22435</v>
      </c>
      <c r="F1102" s="407" t="s">
        <v>4353</v>
      </c>
      <c r="G1102" s="408" t="s">
        <v>4353</v>
      </c>
      <c r="H1102" s="408" t="s">
        <v>4353</v>
      </c>
    </row>
    <row r="1103" spans="1:12" ht="12">
      <c r="A1103" s="708" t="s">
        <v>22436</v>
      </c>
      <c r="B1103" s="639" t="s">
        <v>22437</v>
      </c>
      <c r="C1103" s="640"/>
      <c r="D1103" s="641"/>
      <c r="E1103" s="642"/>
      <c r="F1103" s="407" t="s">
        <v>4353</v>
      </c>
      <c r="G1103" s="408" t="s">
        <v>4353</v>
      </c>
      <c r="H1103" s="408" t="s">
        <v>4353</v>
      </c>
    </row>
    <row r="1104" spans="1:12" ht="12">
      <c r="A1104" s="708" t="s">
        <v>23188</v>
      </c>
      <c r="B1104" s="639" t="s">
        <v>23189</v>
      </c>
      <c r="C1104" s="640"/>
      <c r="D1104" s="641"/>
      <c r="E1104" s="642"/>
      <c r="F1104" s="407" t="s">
        <v>4353</v>
      </c>
      <c r="G1104" s="408" t="s">
        <v>4353</v>
      </c>
      <c r="H1104" s="408" t="s">
        <v>4353</v>
      </c>
    </row>
    <row r="1105" spans="1:12" ht="24">
      <c r="A1105" s="708">
        <v>93272</v>
      </c>
      <c r="B1105" s="639" t="s">
        <v>23190</v>
      </c>
      <c r="C1105" s="640" t="s">
        <v>224</v>
      </c>
      <c r="D1105" s="641" t="s">
        <v>18987</v>
      </c>
      <c r="E1105" s="642">
        <v>64.319999999999993</v>
      </c>
      <c r="F1105" s="407" t="s">
        <v>4353</v>
      </c>
      <c r="G1105" s="408" t="s">
        <v>4353</v>
      </c>
      <c r="H1105" s="408" t="s">
        <v>4353</v>
      </c>
    </row>
    <row r="1106" spans="1:12" ht="12">
      <c r="A1106" s="709" t="s">
        <v>23191</v>
      </c>
      <c r="B1106" s="643" t="s">
        <v>23192</v>
      </c>
      <c r="C1106" s="644"/>
      <c r="D1106" s="645"/>
      <c r="E1106" s="646"/>
      <c r="F1106" s="407" t="s">
        <v>4353</v>
      </c>
      <c r="G1106" s="408" t="s">
        <v>4353</v>
      </c>
      <c r="H1106" s="408" t="s">
        <v>4353</v>
      </c>
    </row>
    <row r="1107" spans="1:12" ht="24">
      <c r="A1107" s="706">
        <v>93281</v>
      </c>
      <c r="B1107" s="633" t="s">
        <v>23193</v>
      </c>
      <c r="C1107" s="634" t="s">
        <v>224</v>
      </c>
      <c r="D1107" s="634" t="s">
        <v>18987</v>
      </c>
      <c r="E1107" s="635">
        <v>10.56</v>
      </c>
      <c r="F1107" s="407" t="s">
        <v>4353</v>
      </c>
      <c r="G1107" s="408" t="s">
        <v>4353</v>
      </c>
      <c r="H1107" s="408" t="s">
        <v>4353</v>
      </c>
      <c r="I1107" s="408" t="s">
        <v>4353</v>
      </c>
    </row>
    <row r="1108" spans="1:12" ht="12">
      <c r="A1108" s="708" t="s">
        <v>23194</v>
      </c>
      <c r="B1108" s="639" t="s">
        <v>23195</v>
      </c>
      <c r="C1108" s="640"/>
      <c r="D1108" s="641"/>
      <c r="E1108" s="642"/>
      <c r="F1108" s="407" t="s">
        <v>4353</v>
      </c>
      <c r="G1108" s="408" t="s">
        <v>4353</v>
      </c>
      <c r="H1108" s="408" t="s">
        <v>4353</v>
      </c>
    </row>
    <row r="1109" spans="1:12" ht="24">
      <c r="A1109" s="708">
        <v>93287</v>
      </c>
      <c r="B1109" s="639" t="s">
        <v>23196</v>
      </c>
      <c r="C1109" s="640" t="s">
        <v>224</v>
      </c>
      <c r="D1109" s="641" t="s">
        <v>18987</v>
      </c>
      <c r="E1109" s="642">
        <v>290.44</v>
      </c>
      <c r="F1109" s="407" t="s">
        <v>4353</v>
      </c>
      <c r="G1109" s="408" t="s">
        <v>4353</v>
      </c>
      <c r="H1109" s="408" t="s">
        <v>4353</v>
      </c>
    </row>
    <row r="1110" spans="1:12" ht="12">
      <c r="A1110" s="708" t="s">
        <v>23197</v>
      </c>
      <c r="B1110" s="639" t="s">
        <v>23198</v>
      </c>
      <c r="C1110" s="640"/>
      <c r="D1110" s="641"/>
      <c r="E1110" s="642"/>
      <c r="F1110" s="407" t="s">
        <v>4353</v>
      </c>
      <c r="G1110" s="408" t="s">
        <v>4353</v>
      </c>
      <c r="H1110" s="408" t="s">
        <v>4353</v>
      </c>
    </row>
    <row r="1111" spans="1:12" ht="24">
      <c r="A1111" s="708">
        <v>93415</v>
      </c>
      <c r="B1111" s="639" t="s">
        <v>23199</v>
      </c>
      <c r="C1111" s="640" t="s">
        <v>224</v>
      </c>
      <c r="D1111" s="641" t="s">
        <v>18987</v>
      </c>
      <c r="E1111" s="642">
        <v>10.88</v>
      </c>
      <c r="F1111" s="407" t="s">
        <v>4353</v>
      </c>
      <c r="G1111" s="408" t="s">
        <v>4353</v>
      </c>
      <c r="H1111" s="408" t="s">
        <v>4353</v>
      </c>
      <c r="I1111" s="408" t="s">
        <v>4353</v>
      </c>
      <c r="J1111" s="408" t="s">
        <v>4353</v>
      </c>
      <c r="K1111" s="408" t="s">
        <v>4353</v>
      </c>
      <c r="L1111" s="408" t="s">
        <v>4353</v>
      </c>
    </row>
    <row r="1112" spans="1:12" ht="12">
      <c r="A1112" s="708" t="s">
        <v>23200</v>
      </c>
      <c r="B1112" s="639" t="s">
        <v>23201</v>
      </c>
      <c r="C1112" s="640"/>
      <c r="D1112" s="641"/>
      <c r="E1112" s="642"/>
      <c r="F1112" s="407" t="s">
        <v>4353</v>
      </c>
      <c r="G1112" s="408" t="s">
        <v>4353</v>
      </c>
      <c r="H1112" s="408" t="s">
        <v>4353</v>
      </c>
      <c r="I1112" s="408" t="s">
        <v>4353</v>
      </c>
      <c r="J1112" s="408" t="s">
        <v>4353</v>
      </c>
      <c r="K1112" s="408" t="s">
        <v>4353</v>
      </c>
      <c r="L1112" s="408" t="s">
        <v>4353</v>
      </c>
    </row>
    <row r="1113" spans="1:12" ht="24">
      <c r="A1113" s="708">
        <v>93421</v>
      </c>
      <c r="B1113" s="639" t="s">
        <v>23202</v>
      </c>
      <c r="C1113" s="640" t="s">
        <v>224</v>
      </c>
      <c r="D1113" s="641" t="s">
        <v>18987</v>
      </c>
      <c r="E1113" s="642">
        <v>43.14</v>
      </c>
      <c r="F1113" s="407" t="s">
        <v>4353</v>
      </c>
      <c r="G1113" s="408" t="s">
        <v>4353</v>
      </c>
      <c r="H1113" s="408" t="s">
        <v>4353</v>
      </c>
      <c r="I1113" s="408" t="s">
        <v>4353</v>
      </c>
      <c r="J1113" s="408" t="s">
        <v>4353</v>
      </c>
      <c r="K1113" s="408" t="s">
        <v>4353</v>
      </c>
      <c r="L1113" s="408" t="s">
        <v>4353</v>
      </c>
    </row>
    <row r="1114" spans="1:12" ht="12">
      <c r="A1114" s="708" t="s">
        <v>23203</v>
      </c>
      <c r="B1114" s="639"/>
      <c r="C1114" s="640"/>
      <c r="D1114" s="641"/>
      <c r="E1114" s="642"/>
      <c r="F1114" s="407" t="s">
        <v>4353</v>
      </c>
      <c r="G1114" s="408" t="s">
        <v>4353</v>
      </c>
      <c r="H1114" s="408" t="s">
        <v>4353</v>
      </c>
      <c r="I1114" s="408" t="s">
        <v>4353</v>
      </c>
      <c r="J1114" s="408" t="s">
        <v>4353</v>
      </c>
      <c r="K1114" s="408" t="s">
        <v>4353</v>
      </c>
      <c r="L1114" s="408" t="s">
        <v>4353</v>
      </c>
    </row>
    <row r="1115" spans="1:12" ht="24">
      <c r="A1115" s="708">
        <v>93427</v>
      </c>
      <c r="B1115" s="639" t="s">
        <v>23204</v>
      </c>
      <c r="C1115" s="640" t="s">
        <v>224</v>
      </c>
      <c r="D1115" s="641" t="s">
        <v>18987</v>
      </c>
      <c r="E1115" s="642">
        <v>99</v>
      </c>
      <c r="F1115" s="407" t="s">
        <v>4353</v>
      </c>
      <c r="G1115" s="408" t="s">
        <v>4353</v>
      </c>
    </row>
    <row r="1116" spans="1:12" ht="12">
      <c r="A1116" s="708" t="s">
        <v>23205</v>
      </c>
      <c r="B1116" s="639">
        <v>2016</v>
      </c>
      <c r="C1116" s="640"/>
      <c r="D1116" s="641"/>
      <c r="E1116" s="642"/>
      <c r="F1116" s="407" t="s">
        <v>4353</v>
      </c>
      <c r="G1116" s="408" t="s">
        <v>4353</v>
      </c>
      <c r="H1116" s="408" t="s">
        <v>4353</v>
      </c>
      <c r="I1116" s="408" t="s">
        <v>4353</v>
      </c>
    </row>
    <row r="1117" spans="1:12" ht="24">
      <c r="A1117" s="708">
        <v>93433</v>
      </c>
      <c r="B1117" s="639" t="s">
        <v>23206</v>
      </c>
      <c r="C1117" s="640" t="s">
        <v>224</v>
      </c>
      <c r="D1117" s="641" t="s">
        <v>18987</v>
      </c>
      <c r="E1117" s="642">
        <v>1732.85</v>
      </c>
      <c r="F1117" s="407" t="s">
        <v>4353</v>
      </c>
      <c r="G1117" s="408" t="s">
        <v>4353</v>
      </c>
    </row>
    <row r="1118" spans="1:12" ht="12">
      <c r="A1118" s="708" t="s">
        <v>23207</v>
      </c>
      <c r="B1118" s="639" t="s">
        <v>23208</v>
      </c>
      <c r="C1118" s="640"/>
      <c r="D1118" s="641"/>
      <c r="E1118" s="642"/>
      <c r="F1118" s="407" t="s">
        <v>4353</v>
      </c>
      <c r="G1118" s="408" t="s">
        <v>4353</v>
      </c>
    </row>
    <row r="1119" spans="1:12" ht="24">
      <c r="A1119" s="708">
        <v>93439</v>
      </c>
      <c r="B1119" s="639" t="s">
        <v>23209</v>
      </c>
      <c r="C1119" s="640" t="s">
        <v>224</v>
      </c>
      <c r="D1119" s="641" t="s">
        <v>18987</v>
      </c>
      <c r="E1119" s="642">
        <v>86.39</v>
      </c>
      <c r="F1119" s="407" t="s">
        <v>4353</v>
      </c>
      <c r="G1119" s="408" t="s">
        <v>4353</v>
      </c>
      <c r="H1119" s="408" t="s">
        <v>4353</v>
      </c>
    </row>
    <row r="1120" spans="1:12" ht="12">
      <c r="A1120" s="708" t="s">
        <v>23210</v>
      </c>
      <c r="B1120" s="639" t="e">
        <v>#NAME?</v>
      </c>
      <c r="C1120" s="640"/>
      <c r="D1120" s="641"/>
      <c r="E1120" s="642"/>
      <c r="F1120" s="407" t="s">
        <v>4353</v>
      </c>
      <c r="G1120" s="408" t="s">
        <v>4353</v>
      </c>
      <c r="H1120" s="408" t="s">
        <v>4353</v>
      </c>
    </row>
    <row r="1121" spans="1:14" ht="12">
      <c r="A1121" s="708">
        <v>326</v>
      </c>
      <c r="B1121" s="639" t="s">
        <v>23211</v>
      </c>
      <c r="C1121" s="640"/>
      <c r="D1121" s="641"/>
      <c r="E1121" s="642"/>
      <c r="F1121" s="407" t="s">
        <v>4353</v>
      </c>
      <c r="G1121" s="408" t="s">
        <v>4353</v>
      </c>
    </row>
    <row r="1122" spans="1:14" ht="24">
      <c r="A1122" s="708" t="s">
        <v>23212</v>
      </c>
      <c r="B1122" s="639" t="s">
        <v>23213</v>
      </c>
      <c r="C1122" s="640" t="s">
        <v>224</v>
      </c>
      <c r="D1122" s="641" t="s">
        <v>18987</v>
      </c>
      <c r="E1122" s="642">
        <v>17.3</v>
      </c>
      <c r="F1122" s="407" t="s">
        <v>4353</v>
      </c>
      <c r="G1122" s="408" t="s">
        <v>4353</v>
      </c>
    </row>
    <row r="1123" spans="1:14" ht="12">
      <c r="A1123" s="708" t="s">
        <v>23214</v>
      </c>
      <c r="B1123" s="639" t="s">
        <v>23215</v>
      </c>
      <c r="C1123" s="640"/>
      <c r="D1123" s="641"/>
      <c r="E1123" s="642"/>
      <c r="F1123" s="407" t="s">
        <v>4353</v>
      </c>
      <c r="G1123" s="408" t="s">
        <v>4353</v>
      </c>
      <c r="H1123" s="408" t="s">
        <v>4353</v>
      </c>
      <c r="I1123" s="408" t="s">
        <v>4353</v>
      </c>
      <c r="J1123" s="408" t="s">
        <v>4353</v>
      </c>
      <c r="K1123" s="408" t="s">
        <v>4353</v>
      </c>
    </row>
    <row r="1124" spans="1:14" ht="12">
      <c r="A1124" s="708">
        <v>327</v>
      </c>
      <c r="B1124" s="639" t="s">
        <v>23216</v>
      </c>
      <c r="C1124" s="640"/>
      <c r="D1124" s="641"/>
      <c r="E1124" s="642"/>
    </row>
    <row r="1125" spans="1:14" ht="24">
      <c r="A1125" s="708" t="s">
        <v>23217</v>
      </c>
      <c r="B1125" s="639" t="s">
        <v>22777</v>
      </c>
      <c r="C1125" s="640" t="s">
        <v>593</v>
      </c>
      <c r="D1125" s="641" t="s">
        <v>18987</v>
      </c>
      <c r="E1125" s="642">
        <v>44.61</v>
      </c>
      <c r="F1125" s="407" t="s">
        <v>4353</v>
      </c>
      <c r="G1125" s="408" t="s">
        <v>4353</v>
      </c>
      <c r="H1125" s="408" t="s">
        <v>4353</v>
      </c>
      <c r="I1125" s="408" t="s">
        <v>4353</v>
      </c>
      <c r="J1125" s="408" t="s">
        <v>4353</v>
      </c>
    </row>
    <row r="1126" spans="1:14" ht="12">
      <c r="A1126" s="708" t="s">
        <v>22778</v>
      </c>
      <c r="B1126" s="639" t="s">
        <v>23218</v>
      </c>
      <c r="C1126" s="640"/>
      <c r="D1126" s="641"/>
      <c r="E1126" s="642"/>
      <c r="F1126" s="407" t="s">
        <v>4353</v>
      </c>
      <c r="G1126" s="408" t="s">
        <v>4353</v>
      </c>
      <c r="H1126" s="408" t="s">
        <v>4353</v>
      </c>
      <c r="I1126" s="408" t="s">
        <v>4353</v>
      </c>
      <c r="J1126" s="408" t="s">
        <v>4353</v>
      </c>
      <c r="K1126" s="408" t="s">
        <v>4353</v>
      </c>
      <c r="L1126" s="408" t="s">
        <v>4353</v>
      </c>
      <c r="M1126" s="408" t="s">
        <v>4353</v>
      </c>
      <c r="N1126" s="408" t="s">
        <v>4353</v>
      </c>
    </row>
    <row r="1127" spans="1:14" ht="24">
      <c r="A1127" s="708" t="s">
        <v>23219</v>
      </c>
      <c r="B1127" s="639" t="s">
        <v>22781</v>
      </c>
      <c r="C1127" s="640" t="s">
        <v>593</v>
      </c>
      <c r="D1127" s="641" t="s">
        <v>18987</v>
      </c>
      <c r="E1127" s="642">
        <v>31.25</v>
      </c>
      <c r="F1127" s="407" t="s">
        <v>4353</v>
      </c>
      <c r="G1127" s="408" t="s">
        <v>4353</v>
      </c>
      <c r="H1127" s="408" t="s">
        <v>4353</v>
      </c>
      <c r="I1127" s="408" t="s">
        <v>4353</v>
      </c>
      <c r="J1127" s="408" t="s">
        <v>4353</v>
      </c>
      <c r="K1127" s="408" t="s">
        <v>4353</v>
      </c>
    </row>
    <row r="1128" spans="1:14" ht="12">
      <c r="A1128" s="708" t="s">
        <v>22782</v>
      </c>
      <c r="B1128" s="639" t="s">
        <v>22783</v>
      </c>
      <c r="C1128" s="640"/>
      <c r="D1128" s="641"/>
      <c r="E1128" s="642"/>
      <c r="F1128" s="407" t="s">
        <v>4353</v>
      </c>
      <c r="G1128" s="408" t="s">
        <v>4353</v>
      </c>
      <c r="H1128" s="408" t="s">
        <v>4353</v>
      </c>
      <c r="I1128" s="408" t="s">
        <v>4353</v>
      </c>
      <c r="J1128" s="408" t="s">
        <v>4353</v>
      </c>
      <c r="K1128" s="408" t="s">
        <v>4353</v>
      </c>
    </row>
    <row r="1129" spans="1:14" ht="12">
      <c r="A1129" s="708" t="s">
        <v>22784</v>
      </c>
      <c r="B1129" s="639" t="s">
        <v>22785</v>
      </c>
      <c r="C1129" s="640"/>
      <c r="D1129" s="641"/>
      <c r="E1129" s="642"/>
      <c r="F1129" s="407" t="s">
        <v>4353</v>
      </c>
      <c r="G1129" s="408" t="s">
        <v>4353</v>
      </c>
      <c r="H1129" s="408" t="s">
        <v>4353</v>
      </c>
      <c r="I1129" s="408" t="s">
        <v>4353</v>
      </c>
      <c r="J1129" s="408" t="s">
        <v>4353</v>
      </c>
      <c r="K1129" s="408" t="s">
        <v>4353</v>
      </c>
    </row>
    <row r="1130" spans="1:14" ht="12">
      <c r="A1130" s="708" t="s">
        <v>23220</v>
      </c>
      <c r="B1130" s="639" t="s">
        <v>22787</v>
      </c>
      <c r="C1130" s="640"/>
      <c r="D1130" s="641"/>
      <c r="E1130" s="642"/>
      <c r="F1130" s="407" t="s">
        <v>4353</v>
      </c>
      <c r="G1130" s="408" t="s">
        <v>4353</v>
      </c>
      <c r="H1130" s="408" t="s">
        <v>4353</v>
      </c>
      <c r="I1130" s="408" t="s">
        <v>4353</v>
      </c>
    </row>
    <row r="1131" spans="1:14" ht="24">
      <c r="A1131" s="708" t="s">
        <v>23221</v>
      </c>
      <c r="B1131" s="639" t="s">
        <v>22789</v>
      </c>
      <c r="C1131" s="640" t="s">
        <v>593</v>
      </c>
      <c r="D1131" s="641" t="s">
        <v>18987</v>
      </c>
      <c r="E1131" s="642">
        <v>29.5</v>
      </c>
      <c r="F1131" s="407" t="s">
        <v>4353</v>
      </c>
      <c r="G1131" s="408" t="s">
        <v>4353</v>
      </c>
      <c r="H1131" s="408" t="s">
        <v>4353</v>
      </c>
      <c r="I1131" s="408" t="s">
        <v>4353</v>
      </c>
    </row>
    <row r="1132" spans="1:14" ht="12">
      <c r="A1132" s="708" t="s">
        <v>22417</v>
      </c>
      <c r="B1132" s="639" t="s">
        <v>22418</v>
      </c>
      <c r="C1132" s="640"/>
      <c r="D1132" s="641"/>
      <c r="E1132" s="642"/>
      <c r="F1132" s="407" t="s">
        <v>4353</v>
      </c>
      <c r="G1132" s="408" t="s">
        <v>4353</v>
      </c>
      <c r="H1132" s="408" t="s">
        <v>4353</v>
      </c>
      <c r="I1132" s="408" t="s">
        <v>4353</v>
      </c>
      <c r="J1132" s="408" t="s">
        <v>4353</v>
      </c>
      <c r="K1132" s="408" t="s">
        <v>4353</v>
      </c>
      <c r="L1132" s="408" t="s">
        <v>4353</v>
      </c>
    </row>
    <row r="1133" spans="1:14" ht="12">
      <c r="A1133" s="708" t="s">
        <v>22419</v>
      </c>
      <c r="B1133" s="639" t="e">
        <v>#NAME?</v>
      </c>
      <c r="C1133" s="640"/>
      <c r="D1133" s="641" t="s">
        <v>22420</v>
      </c>
      <c r="E1133" s="642" t="s">
        <v>22421</v>
      </c>
      <c r="F1133" s="407" t="s">
        <v>4353</v>
      </c>
      <c r="G1133" s="408" t="s">
        <v>4353</v>
      </c>
      <c r="H1133" s="408" t="s">
        <v>4353</v>
      </c>
      <c r="I1133" s="408" t="s">
        <v>4353</v>
      </c>
      <c r="J1133" s="408" t="s">
        <v>4353</v>
      </c>
      <c r="K1133" s="408" t="s">
        <v>4353</v>
      </c>
    </row>
    <row r="1134" spans="1:14" ht="12">
      <c r="A1134" s="708"/>
      <c r="B1134" s="639"/>
      <c r="C1134" s="640"/>
      <c r="D1134" s="641" t="s">
        <v>22422</v>
      </c>
      <c r="E1134" s="642" t="s">
        <v>22423</v>
      </c>
      <c r="F1134" s="407" t="s">
        <v>4353</v>
      </c>
      <c r="G1134" s="408" t="s">
        <v>4353</v>
      </c>
      <c r="H1134" s="408" t="s">
        <v>4353</v>
      </c>
      <c r="I1134" s="408" t="s">
        <v>4353</v>
      </c>
      <c r="J1134" s="408" t="s">
        <v>4353</v>
      </c>
      <c r="K1134" s="408" t="s">
        <v>4353</v>
      </c>
      <c r="L1134" s="408" t="s">
        <v>4353</v>
      </c>
    </row>
    <row r="1135" spans="1:14" ht="12">
      <c r="A1135" s="708" t="s">
        <v>22424</v>
      </c>
      <c r="B1135" s="639" t="s">
        <v>22425</v>
      </c>
      <c r="C1135" s="640"/>
      <c r="D1135" s="641"/>
      <c r="E1135" s="642"/>
      <c r="F1135" s="407" t="s">
        <v>4353</v>
      </c>
      <c r="G1135" s="408" t="s">
        <v>4353</v>
      </c>
      <c r="H1135" s="408" t="s">
        <v>4353</v>
      </c>
      <c r="I1135" s="408" t="s">
        <v>4353</v>
      </c>
      <c r="J1135" s="408" t="s">
        <v>4353</v>
      </c>
      <c r="K1135" s="408" t="s">
        <v>4353</v>
      </c>
      <c r="L1135" s="408" t="s">
        <v>4353</v>
      </c>
    </row>
    <row r="1136" spans="1:14" ht="24">
      <c r="A1136" s="708" t="s">
        <v>22426</v>
      </c>
      <c r="B1136" s="639" t="s">
        <v>22427</v>
      </c>
      <c r="C1136" s="640" t="s">
        <v>22428</v>
      </c>
      <c r="D1136" s="641"/>
      <c r="E1136" s="642"/>
      <c r="F1136" s="407" t="s">
        <v>4353</v>
      </c>
      <c r="G1136" s="408" t="s">
        <v>4353</v>
      </c>
      <c r="H1136" s="408" t="s">
        <v>4353</v>
      </c>
      <c r="I1136" s="408" t="s">
        <v>4353</v>
      </c>
      <c r="J1136" s="408" t="s">
        <v>4353</v>
      </c>
      <c r="K1136" s="408" t="s">
        <v>4353</v>
      </c>
      <c r="L1136" s="408" t="s">
        <v>4353</v>
      </c>
      <c r="M1136" s="408" t="s">
        <v>4353</v>
      </c>
    </row>
    <row r="1137" spans="1:14" ht="12">
      <c r="A1137" s="708" t="s">
        <v>22429</v>
      </c>
      <c r="B1137" s="639" t="s">
        <v>22430</v>
      </c>
      <c r="C1137" s="640"/>
      <c r="D1137" s="641" t="s">
        <v>22422</v>
      </c>
      <c r="E1137" s="642" t="s">
        <v>22431</v>
      </c>
      <c r="F1137" s="407" t="s">
        <v>4353</v>
      </c>
      <c r="G1137" s="408" t="s">
        <v>4353</v>
      </c>
      <c r="H1137" s="408" t="s">
        <v>4353</v>
      </c>
      <c r="I1137" s="408" t="s">
        <v>4353</v>
      </c>
      <c r="J1137" s="408" t="s">
        <v>4353</v>
      </c>
      <c r="K1137" s="408" t="s">
        <v>4353</v>
      </c>
      <c r="L1137" s="408" t="s">
        <v>4353</v>
      </c>
      <c r="M1137" s="408" t="s">
        <v>4353</v>
      </c>
    </row>
    <row r="1138" spans="1:14" ht="24">
      <c r="A1138" s="708" t="s">
        <v>91</v>
      </c>
      <c r="B1138" s="639" t="s">
        <v>22432</v>
      </c>
      <c r="C1138" s="640" t="s">
        <v>22433</v>
      </c>
      <c r="D1138" s="641" t="s">
        <v>22434</v>
      </c>
      <c r="E1138" s="642" t="s">
        <v>22435</v>
      </c>
      <c r="F1138" s="407" t="s">
        <v>4353</v>
      </c>
      <c r="G1138" s="408" t="s">
        <v>4353</v>
      </c>
      <c r="H1138" s="408" t="s">
        <v>4353</v>
      </c>
      <c r="I1138" s="408" t="s">
        <v>4353</v>
      </c>
      <c r="J1138" s="408" t="s">
        <v>4353</v>
      </c>
      <c r="K1138" s="408" t="s">
        <v>4353</v>
      </c>
      <c r="L1138" s="408" t="s">
        <v>4353</v>
      </c>
      <c r="M1138" s="408" t="s">
        <v>4353</v>
      </c>
    </row>
    <row r="1139" spans="1:14" ht="12">
      <c r="A1139" s="708" t="s">
        <v>22436</v>
      </c>
      <c r="B1139" s="639" t="s">
        <v>22437</v>
      </c>
      <c r="C1139" s="640"/>
      <c r="D1139" s="641"/>
      <c r="E1139" s="642"/>
      <c r="F1139" s="407" t="s">
        <v>4353</v>
      </c>
      <c r="G1139" s="408" t="s">
        <v>4353</v>
      </c>
      <c r="H1139" s="408" t="s">
        <v>4353</v>
      </c>
      <c r="I1139" s="408" t="s">
        <v>4353</v>
      </c>
      <c r="J1139" s="408" t="s">
        <v>4353</v>
      </c>
      <c r="K1139" s="408" t="s">
        <v>4353</v>
      </c>
      <c r="L1139" s="408" t="s">
        <v>4353</v>
      </c>
      <c r="M1139" s="408" t="s">
        <v>4353</v>
      </c>
    </row>
    <row r="1140" spans="1:14" ht="12">
      <c r="A1140" s="708" t="s">
        <v>22790</v>
      </c>
      <c r="B1140" s="639" t="s">
        <v>22791</v>
      </c>
      <c r="C1140" s="640"/>
      <c r="D1140" s="641"/>
      <c r="E1140" s="642"/>
      <c r="F1140" s="407" t="s">
        <v>4353</v>
      </c>
      <c r="G1140" s="408" t="s">
        <v>4353</v>
      </c>
      <c r="H1140" s="408" t="s">
        <v>4353</v>
      </c>
      <c r="I1140" s="408" t="s">
        <v>4353</v>
      </c>
      <c r="J1140" s="408" t="s">
        <v>4353</v>
      </c>
      <c r="K1140" s="408" t="s">
        <v>4353</v>
      </c>
      <c r="L1140" s="408" t="s">
        <v>4353</v>
      </c>
      <c r="M1140" s="408" t="s">
        <v>4353</v>
      </c>
    </row>
    <row r="1141" spans="1:14" ht="12">
      <c r="A1141" s="708" t="s">
        <v>22784</v>
      </c>
      <c r="B1141" s="639" t="s">
        <v>22792</v>
      </c>
      <c r="C1141" s="640"/>
      <c r="D1141" s="641"/>
      <c r="E1141" s="642"/>
      <c r="F1141" s="407" t="s">
        <v>4353</v>
      </c>
      <c r="G1141" s="408" t="s">
        <v>4353</v>
      </c>
      <c r="H1141" s="408" t="s">
        <v>4353</v>
      </c>
      <c r="I1141" s="408" t="s">
        <v>4353</v>
      </c>
      <c r="J1141" s="408" t="s">
        <v>4353</v>
      </c>
      <c r="K1141" s="408" t="s">
        <v>4353</v>
      </c>
      <c r="L1141" s="408" t="s">
        <v>4353</v>
      </c>
      <c r="M1141" s="408" t="s">
        <v>4353</v>
      </c>
    </row>
    <row r="1142" spans="1:14" ht="12">
      <c r="A1142" s="708" t="s">
        <v>23220</v>
      </c>
      <c r="B1142" s="639" t="s">
        <v>22787</v>
      </c>
      <c r="C1142" s="640"/>
      <c r="D1142" s="641"/>
      <c r="E1142" s="642"/>
      <c r="F1142" s="407" t="s">
        <v>4353</v>
      </c>
      <c r="G1142" s="408" t="s">
        <v>4353</v>
      </c>
      <c r="H1142" s="408" t="s">
        <v>4353</v>
      </c>
      <c r="I1142" s="408" t="s">
        <v>4353</v>
      </c>
      <c r="J1142" s="408" t="s">
        <v>4353</v>
      </c>
      <c r="K1142" s="408" t="s">
        <v>4353</v>
      </c>
      <c r="L1142" s="408" t="s">
        <v>4353</v>
      </c>
    </row>
    <row r="1143" spans="1:14" ht="24">
      <c r="A1143" s="708" t="s">
        <v>23222</v>
      </c>
      <c r="B1143" s="639" t="s">
        <v>22794</v>
      </c>
      <c r="C1143" s="640" t="s">
        <v>593</v>
      </c>
      <c r="D1143" s="641" t="s">
        <v>18987</v>
      </c>
      <c r="E1143" s="642">
        <v>30.99</v>
      </c>
      <c r="F1143" s="407" t="s">
        <v>4353</v>
      </c>
      <c r="G1143" s="408" t="s">
        <v>4353</v>
      </c>
      <c r="H1143" s="408" t="s">
        <v>4353</v>
      </c>
      <c r="I1143" s="408" t="s">
        <v>4353</v>
      </c>
      <c r="J1143" s="408" t="s">
        <v>4353</v>
      </c>
    </row>
    <row r="1144" spans="1:14" ht="12">
      <c r="A1144" s="708" t="s">
        <v>22795</v>
      </c>
      <c r="B1144" s="639" t="s">
        <v>22796</v>
      </c>
      <c r="C1144" s="640"/>
      <c r="D1144" s="641"/>
      <c r="E1144" s="642"/>
      <c r="F1144" s="407" t="s">
        <v>4353</v>
      </c>
      <c r="G1144" s="408" t="s">
        <v>4353</v>
      </c>
      <c r="H1144" s="408" t="s">
        <v>4353</v>
      </c>
      <c r="I1144" s="408" t="s">
        <v>4353</v>
      </c>
      <c r="J1144" s="408" t="s">
        <v>4353</v>
      </c>
      <c r="K1144" s="408" t="s">
        <v>4353</v>
      </c>
    </row>
    <row r="1145" spans="1:14" ht="12">
      <c r="A1145" s="706" t="s">
        <v>22797</v>
      </c>
      <c r="B1145" s="633" t="s">
        <v>23223</v>
      </c>
      <c r="C1145" s="634"/>
      <c r="D1145" s="634"/>
      <c r="E1145" s="635"/>
      <c r="F1145" s="407" t="s">
        <v>4353</v>
      </c>
      <c r="G1145" s="408" t="s">
        <v>4353</v>
      </c>
    </row>
    <row r="1146" spans="1:14" ht="24">
      <c r="A1146" s="708" t="s">
        <v>23224</v>
      </c>
      <c r="B1146" s="639" t="s">
        <v>22804</v>
      </c>
      <c r="C1146" s="640" t="s">
        <v>593</v>
      </c>
      <c r="D1146" s="641" t="s">
        <v>18987</v>
      </c>
      <c r="E1146" s="642">
        <v>3.26</v>
      </c>
      <c r="F1146" s="407" t="s">
        <v>4353</v>
      </c>
      <c r="G1146" s="408" t="s">
        <v>4353</v>
      </c>
    </row>
    <row r="1147" spans="1:14" ht="12">
      <c r="A1147" s="708" t="s">
        <v>22805</v>
      </c>
      <c r="B1147" s="639" t="s">
        <v>23225</v>
      </c>
      <c r="C1147" s="640"/>
      <c r="D1147" s="641"/>
      <c r="E1147" s="642"/>
      <c r="F1147" s="407" t="s">
        <v>4353</v>
      </c>
      <c r="G1147" s="408" t="s">
        <v>4353</v>
      </c>
      <c r="H1147" s="408" t="s">
        <v>4353</v>
      </c>
      <c r="I1147" s="408" t="s">
        <v>4353</v>
      </c>
      <c r="J1147" s="408" t="s">
        <v>4353</v>
      </c>
      <c r="K1147" s="408" t="s">
        <v>4353</v>
      </c>
      <c r="L1147" s="408" t="s">
        <v>4353</v>
      </c>
    </row>
    <row r="1148" spans="1:14" ht="24">
      <c r="A1148" s="708" t="s">
        <v>23226</v>
      </c>
      <c r="B1148" s="639" t="s">
        <v>23227</v>
      </c>
      <c r="C1148" s="640" t="s">
        <v>593</v>
      </c>
      <c r="D1148" s="641" t="s">
        <v>18987</v>
      </c>
      <c r="E1148" s="642">
        <v>0.21</v>
      </c>
      <c r="F1148" s="407" t="s">
        <v>4353</v>
      </c>
      <c r="G1148" s="408" t="s">
        <v>4353</v>
      </c>
      <c r="H1148" s="408" t="s">
        <v>4353</v>
      </c>
      <c r="I1148" s="408" t="s">
        <v>4353</v>
      </c>
      <c r="J1148" s="408" t="s">
        <v>4353</v>
      </c>
      <c r="K1148" s="408" t="s">
        <v>4353</v>
      </c>
      <c r="L1148" s="408" t="s">
        <v>4353</v>
      </c>
    </row>
    <row r="1149" spans="1:14" ht="12">
      <c r="A1149" s="708" t="s">
        <v>22990</v>
      </c>
      <c r="B1149" s="639" t="s">
        <v>22991</v>
      </c>
      <c r="C1149" s="640"/>
      <c r="D1149" s="641"/>
      <c r="E1149" s="642"/>
      <c r="F1149" s="407" t="s">
        <v>4353</v>
      </c>
      <c r="G1149" s="408" t="s">
        <v>4353</v>
      </c>
      <c r="H1149" s="408" t="s">
        <v>4353</v>
      </c>
      <c r="I1149" s="408" t="s">
        <v>4353</v>
      </c>
      <c r="J1149" s="408" t="s">
        <v>4353</v>
      </c>
      <c r="K1149" s="408" t="s">
        <v>4353</v>
      </c>
      <c r="L1149" s="408" t="s">
        <v>4353</v>
      </c>
      <c r="M1149" s="408" t="s">
        <v>4353</v>
      </c>
      <c r="N1149" s="408" t="s">
        <v>4353</v>
      </c>
    </row>
    <row r="1150" spans="1:14" ht="12">
      <c r="A1150" s="707" t="s">
        <v>23228</v>
      </c>
      <c r="B1150" s="636" t="s">
        <v>22843</v>
      </c>
      <c r="C1150" s="637"/>
      <c r="D1150" s="637"/>
      <c r="E1150" s="638"/>
      <c r="F1150" s="407" t="s">
        <v>4353</v>
      </c>
      <c r="G1150" s="408" t="s">
        <v>4353</v>
      </c>
      <c r="H1150" s="408" t="s">
        <v>4353</v>
      </c>
      <c r="I1150" s="408" t="s">
        <v>4353</v>
      </c>
      <c r="J1150" s="408" t="s">
        <v>4353</v>
      </c>
      <c r="K1150" s="408" t="s">
        <v>4353</v>
      </c>
      <c r="L1150" s="408" t="s">
        <v>4353</v>
      </c>
      <c r="M1150" s="408" t="s">
        <v>4353</v>
      </c>
      <c r="N1150" s="408" t="s">
        <v>4353</v>
      </c>
    </row>
    <row r="1151" spans="1:14" ht="24">
      <c r="A1151" s="708" t="s">
        <v>23229</v>
      </c>
      <c r="B1151" s="639" t="s">
        <v>22821</v>
      </c>
      <c r="C1151" s="640" t="s">
        <v>593</v>
      </c>
      <c r="D1151" s="641" t="s">
        <v>18987</v>
      </c>
      <c r="E1151" s="642">
        <v>24.89</v>
      </c>
      <c r="F1151" s="407" t="s">
        <v>4353</v>
      </c>
      <c r="G1151" s="408" t="s">
        <v>4353</v>
      </c>
      <c r="H1151" s="408" t="s">
        <v>4353</v>
      </c>
      <c r="I1151" s="408" t="s">
        <v>4353</v>
      </c>
      <c r="J1151" s="408" t="s">
        <v>4353</v>
      </c>
      <c r="K1151" s="408" t="s">
        <v>4353</v>
      </c>
      <c r="L1151" s="408" t="s">
        <v>4353</v>
      </c>
      <c r="M1151" s="408" t="s">
        <v>4353</v>
      </c>
      <c r="N1151" s="408" t="s">
        <v>4353</v>
      </c>
    </row>
    <row r="1152" spans="1:14" ht="12">
      <c r="A1152" s="708" t="s">
        <v>22822</v>
      </c>
      <c r="B1152" s="639" t="s">
        <v>22823</v>
      </c>
      <c r="C1152" s="640"/>
      <c r="D1152" s="641"/>
      <c r="E1152" s="642"/>
    </row>
    <row r="1153" spans="1:12" ht="12">
      <c r="A1153" s="708" t="s">
        <v>22824</v>
      </c>
      <c r="B1153" s="639" t="s">
        <v>22825</v>
      </c>
      <c r="C1153" s="640"/>
      <c r="D1153" s="641"/>
      <c r="E1153" s="642"/>
      <c r="F1153" s="407" t="s">
        <v>4353</v>
      </c>
      <c r="G1153" s="408" t="s">
        <v>4353</v>
      </c>
      <c r="H1153" s="408" t="s">
        <v>4353</v>
      </c>
      <c r="I1153" s="408" t="s">
        <v>4353</v>
      </c>
      <c r="J1153" s="408" t="s">
        <v>4353</v>
      </c>
      <c r="K1153" s="408" t="s">
        <v>4353</v>
      </c>
      <c r="L1153" s="408" t="s">
        <v>4353</v>
      </c>
    </row>
    <row r="1154" spans="1:12" ht="12">
      <c r="A1154" s="708" t="s">
        <v>23230</v>
      </c>
      <c r="B1154" s="639" t="s">
        <v>22827</v>
      </c>
      <c r="C1154" s="640"/>
      <c r="D1154" s="641"/>
      <c r="E1154" s="642"/>
      <c r="F1154" s="407" t="s">
        <v>4353</v>
      </c>
      <c r="G1154" s="408" t="s">
        <v>4353</v>
      </c>
      <c r="H1154" s="408" t="s">
        <v>4353</v>
      </c>
      <c r="I1154" s="408" t="s">
        <v>4353</v>
      </c>
      <c r="J1154" s="408" t="s">
        <v>4353</v>
      </c>
      <c r="K1154" s="408" t="s">
        <v>4353</v>
      </c>
      <c r="L1154" s="408" t="s">
        <v>4353</v>
      </c>
    </row>
    <row r="1155" spans="1:12" ht="12">
      <c r="A1155" s="708" t="s">
        <v>23231</v>
      </c>
      <c r="B1155" s="639" t="s">
        <v>23232</v>
      </c>
      <c r="C1155" s="640" t="s">
        <v>593</v>
      </c>
      <c r="D1155" s="641" t="s">
        <v>18980</v>
      </c>
      <c r="E1155" s="642">
        <v>98.12</v>
      </c>
      <c r="F1155" s="407" t="s">
        <v>4353</v>
      </c>
    </row>
    <row r="1156" spans="1:12" ht="24">
      <c r="A1156" s="708" t="s">
        <v>23233</v>
      </c>
      <c r="B1156" s="639" t="s">
        <v>22829</v>
      </c>
      <c r="C1156" s="640" t="s">
        <v>593</v>
      </c>
      <c r="D1156" s="641" t="s">
        <v>18987</v>
      </c>
      <c r="E1156" s="642">
        <v>70.430000000000007</v>
      </c>
      <c r="F1156" s="407" t="s">
        <v>4353</v>
      </c>
      <c r="G1156" s="408" t="s">
        <v>4353</v>
      </c>
      <c r="H1156" s="408" t="s">
        <v>4353</v>
      </c>
      <c r="I1156" s="408" t="s">
        <v>4353</v>
      </c>
      <c r="J1156" s="408" t="s">
        <v>4353</v>
      </c>
    </row>
    <row r="1157" spans="1:12" ht="12">
      <c r="A1157" s="708" t="s">
        <v>22830</v>
      </c>
      <c r="B1157" s="639" t="s">
        <v>23234</v>
      </c>
      <c r="C1157" s="640"/>
      <c r="D1157" s="641"/>
      <c r="E1157" s="642"/>
      <c r="F1157" s="407" t="s">
        <v>4353</v>
      </c>
      <c r="G1157" s="408" t="s">
        <v>4353</v>
      </c>
    </row>
    <row r="1158" spans="1:12" ht="12">
      <c r="A1158" s="707">
        <v>14</v>
      </c>
      <c r="B1158" s="636"/>
      <c r="C1158" s="637"/>
      <c r="D1158" s="637"/>
      <c r="E1158" s="638"/>
      <c r="F1158" s="407" t="s">
        <v>4353</v>
      </c>
      <c r="G1158" s="408" t="s">
        <v>4353</v>
      </c>
      <c r="H1158" s="408" t="s">
        <v>4353</v>
      </c>
      <c r="I1158" s="408" t="s">
        <v>4353</v>
      </c>
    </row>
    <row r="1159" spans="1:12" ht="24">
      <c r="A1159" s="708" t="s">
        <v>23235</v>
      </c>
      <c r="B1159" s="639" t="s">
        <v>22833</v>
      </c>
      <c r="C1159" s="640" t="s">
        <v>593</v>
      </c>
      <c r="D1159" s="641" t="s">
        <v>18987</v>
      </c>
      <c r="E1159" s="642">
        <v>3.32</v>
      </c>
      <c r="F1159" s="407" t="s">
        <v>4353</v>
      </c>
      <c r="G1159" s="408" t="s">
        <v>4353</v>
      </c>
    </row>
    <row r="1160" spans="1:12" ht="12">
      <c r="A1160" s="708" t="s">
        <v>22834</v>
      </c>
      <c r="B1160" s="639" t="s">
        <v>23236</v>
      </c>
      <c r="C1160" s="640"/>
      <c r="D1160" s="641"/>
      <c r="E1160" s="642"/>
      <c r="F1160" s="407" t="s">
        <v>4353</v>
      </c>
      <c r="G1160" s="408" t="s">
        <v>4353</v>
      </c>
      <c r="H1160" s="408" t="s">
        <v>4353</v>
      </c>
    </row>
    <row r="1161" spans="1:12" ht="24">
      <c r="A1161" s="706" t="s">
        <v>23237</v>
      </c>
      <c r="B1161" s="633" t="s">
        <v>22837</v>
      </c>
      <c r="C1161" s="634" t="s">
        <v>593</v>
      </c>
      <c r="D1161" s="634" t="s">
        <v>18987</v>
      </c>
      <c r="E1161" s="635">
        <v>23.74</v>
      </c>
    </row>
    <row r="1162" spans="1:12" ht="12">
      <c r="A1162" s="708" t="s">
        <v>23238</v>
      </c>
      <c r="B1162" s="639" t="s">
        <v>22839</v>
      </c>
      <c r="C1162" s="640"/>
      <c r="D1162" s="641"/>
      <c r="E1162" s="642"/>
      <c r="F1162" s="407" t="s">
        <v>4353</v>
      </c>
      <c r="G1162" s="408" t="s">
        <v>4353</v>
      </c>
    </row>
    <row r="1163" spans="1:12" ht="24">
      <c r="A1163" s="708" t="s">
        <v>23239</v>
      </c>
      <c r="B1163" s="639" t="s">
        <v>22841</v>
      </c>
      <c r="C1163" s="640" t="s">
        <v>593</v>
      </c>
      <c r="D1163" s="641" t="s">
        <v>18987</v>
      </c>
      <c r="E1163" s="642">
        <v>61.52</v>
      </c>
      <c r="F1163" s="407" t="s">
        <v>4353</v>
      </c>
      <c r="G1163" s="408" t="s">
        <v>4353</v>
      </c>
      <c r="H1163" s="408" t="s">
        <v>4353</v>
      </c>
      <c r="I1163" s="409"/>
    </row>
    <row r="1164" spans="1:12" ht="12">
      <c r="A1164" s="708" t="s">
        <v>23240</v>
      </c>
      <c r="B1164" s="639" t="s">
        <v>22843</v>
      </c>
      <c r="C1164" s="640"/>
      <c r="D1164" s="641"/>
      <c r="E1164" s="642"/>
      <c r="F1164" s="407" t="s">
        <v>4353</v>
      </c>
      <c r="G1164" s="408" t="s">
        <v>4353</v>
      </c>
    </row>
    <row r="1165" spans="1:12" ht="24">
      <c r="A1165" s="708" t="s">
        <v>23241</v>
      </c>
      <c r="B1165" s="639" t="s">
        <v>22845</v>
      </c>
      <c r="C1165" s="640" t="s">
        <v>593</v>
      </c>
      <c r="D1165" s="641" t="s">
        <v>18987</v>
      </c>
      <c r="E1165" s="642">
        <v>61.81</v>
      </c>
      <c r="F1165" s="407" t="s">
        <v>4353</v>
      </c>
      <c r="G1165" s="408" t="s">
        <v>4353</v>
      </c>
    </row>
    <row r="1166" spans="1:12" ht="12">
      <c r="A1166" s="708" t="s">
        <v>22846</v>
      </c>
      <c r="B1166" s="639" t="s">
        <v>23242</v>
      </c>
      <c r="C1166" s="640"/>
      <c r="D1166" s="641"/>
      <c r="E1166" s="642"/>
      <c r="F1166" s="407" t="s">
        <v>4353</v>
      </c>
      <c r="G1166" s="408" t="s">
        <v>4353</v>
      </c>
      <c r="H1166" s="408" t="s">
        <v>4353</v>
      </c>
      <c r="I1166" s="408" t="s">
        <v>4353</v>
      </c>
      <c r="J1166" s="408" t="s">
        <v>4353</v>
      </c>
      <c r="K1166" s="408" t="s">
        <v>4353</v>
      </c>
      <c r="L1166" s="408" t="s">
        <v>4353</v>
      </c>
    </row>
    <row r="1167" spans="1:12" ht="24">
      <c r="A1167" s="707" t="s">
        <v>23243</v>
      </c>
      <c r="B1167" s="636" t="s">
        <v>22849</v>
      </c>
      <c r="C1167" s="637" t="s">
        <v>593</v>
      </c>
      <c r="D1167" s="637" t="s">
        <v>18987</v>
      </c>
      <c r="E1167" s="638">
        <v>169.75</v>
      </c>
      <c r="F1167" s="407" t="s">
        <v>4353</v>
      </c>
      <c r="G1167" s="408" t="s">
        <v>4353</v>
      </c>
    </row>
    <row r="1168" spans="1:12" ht="12">
      <c r="A1168" s="708" t="s">
        <v>22417</v>
      </c>
      <c r="B1168" s="639" t="s">
        <v>22418</v>
      </c>
      <c r="C1168" s="640"/>
      <c r="D1168" s="641"/>
      <c r="E1168" s="642"/>
      <c r="F1168" s="407" t="s">
        <v>4353</v>
      </c>
      <c r="G1168" s="408" t="s">
        <v>4353</v>
      </c>
      <c r="H1168" s="408" t="s">
        <v>4353</v>
      </c>
      <c r="I1168" s="408" t="s">
        <v>4353</v>
      </c>
    </row>
    <row r="1169" spans="1:10" ht="12">
      <c r="A1169" s="708" t="s">
        <v>22419</v>
      </c>
      <c r="B1169" s="639" t="e">
        <v>#NAME?</v>
      </c>
      <c r="C1169" s="640"/>
      <c r="D1169" s="641" t="s">
        <v>22420</v>
      </c>
      <c r="E1169" s="642" t="s">
        <v>22421</v>
      </c>
      <c r="F1169" s="407" t="s">
        <v>4353</v>
      </c>
      <c r="G1169" s="408" t="s">
        <v>4353</v>
      </c>
      <c r="H1169" s="408" t="s">
        <v>4353</v>
      </c>
      <c r="I1169" s="408" t="s">
        <v>4353</v>
      </c>
      <c r="J1169" s="408" t="s">
        <v>4353</v>
      </c>
    </row>
    <row r="1170" spans="1:10" ht="12">
      <c r="A1170" s="708"/>
      <c r="B1170" s="639"/>
      <c r="C1170" s="640"/>
      <c r="D1170" s="641" t="s">
        <v>22422</v>
      </c>
      <c r="E1170" s="642" t="s">
        <v>22423</v>
      </c>
      <c r="F1170" s="407" t="s">
        <v>4353</v>
      </c>
      <c r="G1170" s="408" t="s">
        <v>4353</v>
      </c>
      <c r="H1170" s="408" t="s">
        <v>4353</v>
      </c>
      <c r="I1170" s="408" t="s">
        <v>4353</v>
      </c>
    </row>
    <row r="1171" spans="1:10" ht="12">
      <c r="A1171" s="708" t="s">
        <v>22424</v>
      </c>
      <c r="B1171" s="639" t="s">
        <v>22425</v>
      </c>
      <c r="C1171" s="640"/>
      <c r="D1171" s="641"/>
      <c r="E1171" s="642"/>
      <c r="F1171" s="407" t="s">
        <v>4353</v>
      </c>
      <c r="G1171" s="408" t="s">
        <v>4353</v>
      </c>
      <c r="H1171" s="408" t="s">
        <v>4353</v>
      </c>
      <c r="I1171" s="408" t="s">
        <v>4353</v>
      </c>
    </row>
    <row r="1172" spans="1:10" ht="24">
      <c r="A1172" s="706" t="s">
        <v>22426</v>
      </c>
      <c r="B1172" s="633" t="s">
        <v>22427</v>
      </c>
      <c r="C1172" s="634" t="s">
        <v>22428</v>
      </c>
      <c r="D1172" s="634"/>
      <c r="E1172" s="635"/>
      <c r="F1172" s="407" t="s">
        <v>4353</v>
      </c>
      <c r="G1172" s="408" t="s">
        <v>4353</v>
      </c>
      <c r="H1172" s="408" t="s">
        <v>4353</v>
      </c>
    </row>
    <row r="1173" spans="1:10" ht="12">
      <c r="A1173" s="707" t="s">
        <v>22429</v>
      </c>
      <c r="B1173" s="636" t="s">
        <v>22430</v>
      </c>
      <c r="C1173" s="637"/>
      <c r="D1173" s="637" t="s">
        <v>22422</v>
      </c>
      <c r="E1173" s="638" t="s">
        <v>22431</v>
      </c>
      <c r="F1173" s="407" t="s">
        <v>4353</v>
      </c>
      <c r="G1173" s="408" t="s">
        <v>4353</v>
      </c>
      <c r="H1173" s="408" t="s">
        <v>4353</v>
      </c>
    </row>
    <row r="1174" spans="1:10" ht="24">
      <c r="A1174" s="708" t="s">
        <v>91</v>
      </c>
      <c r="B1174" s="639" t="s">
        <v>22432</v>
      </c>
      <c r="C1174" s="640" t="s">
        <v>22433</v>
      </c>
      <c r="D1174" s="641" t="s">
        <v>22434</v>
      </c>
      <c r="E1174" s="642" t="s">
        <v>22435</v>
      </c>
    </row>
    <row r="1175" spans="1:10" ht="12">
      <c r="A1175" s="708" t="s">
        <v>22436</v>
      </c>
      <c r="B1175" s="639" t="s">
        <v>22437</v>
      </c>
      <c r="C1175" s="640"/>
      <c r="D1175" s="641"/>
      <c r="E1175" s="642"/>
      <c r="F1175" s="407" t="s">
        <v>4353</v>
      </c>
      <c r="G1175" s="408" t="s">
        <v>4353</v>
      </c>
    </row>
    <row r="1176" spans="1:10" ht="12">
      <c r="A1176" s="708" t="s">
        <v>22850</v>
      </c>
      <c r="B1176" s="639" t="e">
        <v>#NAME?</v>
      </c>
      <c r="C1176" s="640"/>
      <c r="D1176" s="641"/>
      <c r="E1176" s="642"/>
      <c r="F1176" s="407" t="s">
        <v>4353</v>
      </c>
      <c r="G1176" s="408" t="s">
        <v>4353</v>
      </c>
    </row>
    <row r="1177" spans="1:10" ht="24">
      <c r="A1177" s="708" t="s">
        <v>23244</v>
      </c>
      <c r="B1177" s="639" t="s">
        <v>22852</v>
      </c>
      <c r="C1177" s="640" t="s">
        <v>593</v>
      </c>
      <c r="D1177" s="641" t="s">
        <v>18987</v>
      </c>
      <c r="E1177" s="642">
        <v>5.44</v>
      </c>
      <c r="F1177" s="407" t="s">
        <v>4353</v>
      </c>
    </row>
    <row r="1178" spans="1:10" ht="12">
      <c r="A1178" s="708" t="s">
        <v>22853</v>
      </c>
      <c r="B1178" s="639" t="s">
        <v>22854</v>
      </c>
      <c r="C1178" s="640"/>
      <c r="D1178" s="641"/>
      <c r="E1178" s="642"/>
      <c r="F1178" s="407" t="s">
        <v>4353</v>
      </c>
    </row>
    <row r="1179" spans="1:10" ht="12">
      <c r="A1179" s="708" t="s">
        <v>22855</v>
      </c>
      <c r="B1179" s="639" t="s">
        <v>23245</v>
      </c>
      <c r="C1179" s="640"/>
      <c r="D1179" s="641"/>
      <c r="E1179" s="642"/>
      <c r="F1179" s="407" t="s">
        <v>4353</v>
      </c>
      <c r="G1179" s="408" t="s">
        <v>4353</v>
      </c>
    </row>
    <row r="1180" spans="1:10" ht="24">
      <c r="A1180" s="708" t="s">
        <v>23246</v>
      </c>
      <c r="B1180" s="639" t="s">
        <v>22858</v>
      </c>
      <c r="C1180" s="640" t="s">
        <v>593</v>
      </c>
      <c r="D1180" s="641" t="s">
        <v>18987</v>
      </c>
      <c r="E1180" s="642">
        <v>35.1</v>
      </c>
      <c r="F1180" s="407" t="s">
        <v>4353</v>
      </c>
      <c r="G1180" s="408" t="s">
        <v>4353</v>
      </c>
      <c r="H1180" s="408" t="s">
        <v>4353</v>
      </c>
    </row>
    <row r="1181" spans="1:10" ht="12">
      <c r="A1181" s="708" t="s">
        <v>22859</v>
      </c>
      <c r="B1181" s="639" t="s">
        <v>23247</v>
      </c>
      <c r="C1181" s="640"/>
      <c r="D1181" s="641"/>
      <c r="E1181" s="642"/>
      <c r="F1181" s="407" t="s">
        <v>4353</v>
      </c>
      <c r="G1181" s="408" t="s">
        <v>4353</v>
      </c>
      <c r="H1181" s="408" t="s">
        <v>4353</v>
      </c>
      <c r="I1181" s="408" t="s">
        <v>4353</v>
      </c>
    </row>
    <row r="1182" spans="1:10" ht="12">
      <c r="A1182" s="708">
        <v>2014</v>
      </c>
      <c r="B1182" s="639"/>
      <c r="C1182" s="640"/>
      <c r="D1182" s="641"/>
      <c r="E1182" s="642"/>
      <c r="F1182" s="407" t="s">
        <v>4353</v>
      </c>
    </row>
    <row r="1183" spans="1:10" ht="24">
      <c r="A1183" s="707" t="s">
        <v>23248</v>
      </c>
      <c r="B1183" s="636" t="s">
        <v>22862</v>
      </c>
      <c r="C1183" s="637" t="s">
        <v>593</v>
      </c>
      <c r="D1183" s="637" t="s">
        <v>18987</v>
      </c>
      <c r="E1183" s="638">
        <v>36.409999999999997</v>
      </c>
      <c r="F1183" s="407" t="s">
        <v>4353</v>
      </c>
      <c r="G1183" s="408" t="s">
        <v>4353</v>
      </c>
      <c r="H1183" s="408" t="s">
        <v>4353</v>
      </c>
      <c r="I1183" s="408" t="s">
        <v>4353</v>
      </c>
    </row>
    <row r="1184" spans="1:10" ht="12">
      <c r="A1184" s="708" t="s">
        <v>22863</v>
      </c>
      <c r="B1184" s="639" t="s">
        <v>23249</v>
      </c>
      <c r="C1184" s="640"/>
      <c r="D1184" s="641"/>
      <c r="E1184" s="642"/>
    </row>
    <row r="1185" spans="1:12" ht="12">
      <c r="A1185" s="708" t="s">
        <v>22865</v>
      </c>
      <c r="B1185" s="639">
        <v>42401</v>
      </c>
      <c r="C1185" s="640"/>
      <c r="D1185" s="641"/>
      <c r="E1185" s="642"/>
      <c r="F1185" s="407" t="s">
        <v>4353</v>
      </c>
      <c r="G1185" s="408" t="s">
        <v>4353</v>
      </c>
      <c r="H1185" s="408" t="s">
        <v>4353</v>
      </c>
      <c r="I1185" s="408" t="s">
        <v>4353</v>
      </c>
      <c r="J1185" s="408" t="s">
        <v>4353</v>
      </c>
      <c r="K1185" s="408" t="s">
        <v>4353</v>
      </c>
      <c r="L1185" s="408" t="s">
        <v>4353</v>
      </c>
    </row>
    <row r="1186" spans="1:12" ht="24">
      <c r="A1186" s="708" t="s">
        <v>23250</v>
      </c>
      <c r="B1186" s="639" t="s">
        <v>22781</v>
      </c>
      <c r="C1186" s="640" t="s">
        <v>593</v>
      </c>
      <c r="D1186" s="641" t="s">
        <v>18987</v>
      </c>
      <c r="E1186" s="642">
        <v>30.7</v>
      </c>
    </row>
    <row r="1187" spans="1:12" ht="12">
      <c r="A1187" s="708" t="s">
        <v>22867</v>
      </c>
      <c r="B1187" s="639" t="s">
        <v>22868</v>
      </c>
      <c r="C1187" s="640"/>
      <c r="D1187" s="641"/>
      <c r="E1187" s="642"/>
    </row>
    <row r="1188" spans="1:12" ht="12">
      <c r="A1188" s="708" t="s">
        <v>22869</v>
      </c>
      <c r="B1188" s="639" t="s">
        <v>22870</v>
      </c>
      <c r="C1188" s="640"/>
      <c r="D1188" s="641"/>
      <c r="E1188" s="642"/>
      <c r="F1188" s="407" t="s">
        <v>4353</v>
      </c>
      <c r="G1188" s="408" t="s">
        <v>4353</v>
      </c>
    </row>
    <row r="1189" spans="1:12" ht="12">
      <c r="A1189" s="707" t="e">
        <v>#NAME?</v>
      </c>
      <c r="B1189" s="636" t="s">
        <v>22871</v>
      </c>
      <c r="C1189" s="637"/>
      <c r="D1189" s="637"/>
      <c r="E1189" s="638"/>
      <c r="F1189" s="407" t="s">
        <v>4353</v>
      </c>
      <c r="G1189" s="408" t="s">
        <v>4353</v>
      </c>
      <c r="H1189" s="408" t="s">
        <v>4353</v>
      </c>
      <c r="I1189" s="408" t="s">
        <v>4353</v>
      </c>
    </row>
    <row r="1190" spans="1:12" ht="24">
      <c r="A1190" s="708" t="s">
        <v>23251</v>
      </c>
      <c r="B1190" s="639" t="s">
        <v>22873</v>
      </c>
      <c r="C1190" s="640" t="s">
        <v>593</v>
      </c>
      <c r="D1190" s="641" t="s">
        <v>18987</v>
      </c>
      <c r="E1190" s="642">
        <v>37.6</v>
      </c>
      <c r="F1190" s="407" t="s">
        <v>4353</v>
      </c>
      <c r="G1190" s="408" t="s">
        <v>4353</v>
      </c>
      <c r="H1190" s="408" t="s">
        <v>4353</v>
      </c>
    </row>
    <row r="1191" spans="1:12" ht="12">
      <c r="A1191" s="708" t="s">
        <v>22874</v>
      </c>
      <c r="B1191" s="639" t="s">
        <v>22875</v>
      </c>
      <c r="C1191" s="640"/>
      <c r="D1191" s="641"/>
      <c r="E1191" s="642"/>
      <c r="F1191" s="407" t="s">
        <v>4353</v>
      </c>
      <c r="G1191" s="408" t="s">
        <v>4353</v>
      </c>
    </row>
    <row r="1192" spans="1:12" ht="12">
      <c r="A1192" s="708" t="s">
        <v>23252</v>
      </c>
      <c r="B1192" s="639" t="s">
        <v>22877</v>
      </c>
      <c r="C1192" s="640"/>
      <c r="D1192" s="641"/>
      <c r="E1192" s="642"/>
      <c r="F1192" s="407" t="s">
        <v>4353</v>
      </c>
      <c r="G1192" s="408" t="s">
        <v>4353</v>
      </c>
      <c r="H1192" s="408" t="s">
        <v>4353</v>
      </c>
      <c r="I1192" s="408" t="s">
        <v>4353</v>
      </c>
      <c r="J1192" s="408" t="s">
        <v>4353</v>
      </c>
    </row>
    <row r="1193" spans="1:12" ht="24">
      <c r="A1193" s="708" t="s">
        <v>23253</v>
      </c>
      <c r="B1193" s="639" t="s">
        <v>22879</v>
      </c>
      <c r="C1193" s="640" t="s">
        <v>593</v>
      </c>
      <c r="D1193" s="641" t="s">
        <v>18980</v>
      </c>
      <c r="E1193" s="642">
        <v>34.78</v>
      </c>
      <c r="F1193" s="407" t="s">
        <v>4353</v>
      </c>
      <c r="G1193" s="408" t="s">
        <v>4353</v>
      </c>
      <c r="H1193" s="408" t="s">
        <v>4353</v>
      </c>
    </row>
    <row r="1194" spans="1:12" ht="12">
      <c r="A1194" s="706" t="s">
        <v>22880</v>
      </c>
      <c r="B1194" s="633" t="s">
        <v>22881</v>
      </c>
      <c r="C1194" s="634"/>
      <c r="D1194" s="634"/>
      <c r="E1194" s="635"/>
      <c r="F1194" s="407" t="s">
        <v>4353</v>
      </c>
    </row>
    <row r="1195" spans="1:12" ht="12">
      <c r="A1195" s="708" t="s">
        <v>22882</v>
      </c>
      <c r="B1195" s="639" t="s">
        <v>23254</v>
      </c>
      <c r="C1195" s="640"/>
      <c r="D1195" s="641"/>
      <c r="E1195" s="642"/>
      <c r="F1195" s="407" t="s">
        <v>4353</v>
      </c>
      <c r="G1195" s="408" t="s">
        <v>4353</v>
      </c>
      <c r="H1195" s="408" t="s">
        <v>4353</v>
      </c>
      <c r="I1195" s="408" t="s">
        <v>4353</v>
      </c>
    </row>
    <row r="1196" spans="1:12" ht="24">
      <c r="A1196" s="706" t="s">
        <v>23255</v>
      </c>
      <c r="B1196" s="633" t="s">
        <v>22885</v>
      </c>
      <c r="C1196" s="634" t="s">
        <v>593</v>
      </c>
      <c r="D1196" s="634" t="s">
        <v>18987</v>
      </c>
      <c r="E1196" s="635">
        <v>25.93</v>
      </c>
      <c r="F1196" s="407" t="s">
        <v>4353</v>
      </c>
      <c r="G1196" s="408" t="s">
        <v>4353</v>
      </c>
      <c r="H1196" s="408" t="s">
        <v>4353</v>
      </c>
      <c r="I1196" s="408" t="s">
        <v>4353</v>
      </c>
      <c r="J1196" s="408" t="s">
        <v>4353</v>
      </c>
    </row>
    <row r="1197" spans="1:12" ht="12">
      <c r="A1197" s="708" t="s">
        <v>22886</v>
      </c>
      <c r="B1197" s="639" t="s">
        <v>22887</v>
      </c>
      <c r="C1197" s="640"/>
      <c r="D1197" s="641"/>
      <c r="E1197" s="642"/>
      <c r="F1197" s="407" t="s">
        <v>4353</v>
      </c>
      <c r="G1197" s="408" t="s">
        <v>4353</v>
      </c>
      <c r="H1197" s="408" t="s">
        <v>4353</v>
      </c>
      <c r="I1197" s="408" t="s">
        <v>4353</v>
      </c>
      <c r="J1197" s="408" t="s">
        <v>4353</v>
      </c>
      <c r="K1197" s="408" t="s">
        <v>4353</v>
      </c>
    </row>
    <row r="1198" spans="1:12" ht="12">
      <c r="A1198" s="707" t="e">
        <v>#NAME?</v>
      </c>
      <c r="B1198" s="636" t="s">
        <v>22871</v>
      </c>
      <c r="C1198" s="637"/>
      <c r="D1198" s="637"/>
      <c r="E1198" s="638"/>
      <c r="F1198" s="407" t="s">
        <v>4353</v>
      </c>
      <c r="G1198" s="408" t="s">
        <v>4353</v>
      </c>
      <c r="H1198" s="408" t="s">
        <v>4353</v>
      </c>
      <c r="I1198" s="408" t="s">
        <v>4353</v>
      </c>
      <c r="J1198" s="408" t="s">
        <v>4353</v>
      </c>
      <c r="K1198" s="408" t="s">
        <v>4353</v>
      </c>
    </row>
    <row r="1199" spans="1:12" ht="24">
      <c r="A1199" s="708" t="s">
        <v>23256</v>
      </c>
      <c r="B1199" s="639" t="s">
        <v>22889</v>
      </c>
      <c r="C1199" s="640" t="s">
        <v>593</v>
      </c>
      <c r="D1199" s="641" t="s">
        <v>18987</v>
      </c>
      <c r="E1199" s="642">
        <v>23.84</v>
      </c>
    </row>
    <row r="1200" spans="1:12" ht="12">
      <c r="A1200" s="706" t="s">
        <v>22890</v>
      </c>
      <c r="B1200" s="633" t="s">
        <v>22891</v>
      </c>
      <c r="C1200" s="634"/>
      <c r="D1200" s="634"/>
      <c r="E1200" s="635"/>
      <c r="F1200" s="407" t="s">
        <v>4353</v>
      </c>
      <c r="G1200" s="408" t="s">
        <v>4353</v>
      </c>
      <c r="H1200" s="408" t="s">
        <v>4353</v>
      </c>
      <c r="I1200" s="408" t="s">
        <v>4353</v>
      </c>
      <c r="J1200" s="408" t="s">
        <v>4353</v>
      </c>
    </row>
    <row r="1201" spans="1:10" ht="12">
      <c r="A1201" s="707" t="s">
        <v>23257</v>
      </c>
      <c r="B1201" s="636" t="s">
        <v>22827</v>
      </c>
      <c r="C1201" s="637"/>
      <c r="D1201" s="637"/>
      <c r="E1201" s="638"/>
      <c r="F1201" s="407" t="s">
        <v>4353</v>
      </c>
      <c r="G1201" s="408" t="s">
        <v>4353</v>
      </c>
      <c r="H1201" s="408" t="s">
        <v>4353</v>
      </c>
      <c r="I1201" s="408" t="s">
        <v>4353</v>
      </c>
      <c r="J1201" s="408" t="s">
        <v>4353</v>
      </c>
    </row>
    <row r="1202" spans="1:10" ht="24">
      <c r="A1202" s="708" t="s">
        <v>23258</v>
      </c>
      <c r="B1202" s="639" t="s">
        <v>22894</v>
      </c>
      <c r="C1202" s="640" t="s">
        <v>593</v>
      </c>
      <c r="D1202" s="641" t="s">
        <v>18987</v>
      </c>
      <c r="E1202" s="642">
        <v>31.51</v>
      </c>
      <c r="F1202" s="407" t="s">
        <v>4353</v>
      </c>
      <c r="G1202" s="408" t="s">
        <v>4353</v>
      </c>
      <c r="H1202" s="408" t="s">
        <v>4353</v>
      </c>
      <c r="I1202" s="408" t="s">
        <v>4353</v>
      </c>
      <c r="J1202" s="408" t="s">
        <v>4353</v>
      </c>
    </row>
    <row r="1203" spans="1:10" ht="12">
      <c r="A1203" s="706" t="s">
        <v>22895</v>
      </c>
      <c r="B1203" s="633" t="s">
        <v>22896</v>
      </c>
      <c r="C1203" s="634"/>
      <c r="D1203" s="634"/>
      <c r="E1203" s="635"/>
      <c r="F1203" s="407" t="s">
        <v>4353</v>
      </c>
      <c r="G1203" s="408" t="s">
        <v>4353</v>
      </c>
      <c r="H1203" s="408" t="s">
        <v>4353</v>
      </c>
      <c r="I1203" s="408" t="s">
        <v>4353</v>
      </c>
      <c r="J1203" s="408" t="s">
        <v>4353</v>
      </c>
    </row>
    <row r="1204" spans="1:10" ht="12">
      <c r="A1204" s="708" t="s">
        <v>22417</v>
      </c>
      <c r="B1204" s="639" t="s">
        <v>22418</v>
      </c>
      <c r="C1204" s="640"/>
      <c r="D1204" s="641"/>
      <c r="E1204" s="642"/>
      <c r="F1204" s="407" t="s">
        <v>4353</v>
      </c>
      <c r="G1204" s="408" t="s">
        <v>4353</v>
      </c>
      <c r="H1204" s="408" t="s">
        <v>4353</v>
      </c>
      <c r="I1204" s="408" t="s">
        <v>4353</v>
      </c>
      <c r="J1204" s="408" t="s">
        <v>4353</v>
      </c>
    </row>
    <row r="1205" spans="1:10" ht="12">
      <c r="A1205" s="708" t="s">
        <v>22419</v>
      </c>
      <c r="B1205" s="639" t="e">
        <v>#NAME?</v>
      </c>
      <c r="C1205" s="640"/>
      <c r="D1205" s="641" t="s">
        <v>22420</v>
      </c>
      <c r="E1205" s="642" t="s">
        <v>22421</v>
      </c>
      <c r="F1205" s="407" t="s">
        <v>4353</v>
      </c>
      <c r="G1205" s="408" t="s">
        <v>4353</v>
      </c>
    </row>
    <row r="1206" spans="1:10" ht="12">
      <c r="A1206" s="706"/>
      <c r="B1206" s="633"/>
      <c r="C1206" s="634"/>
      <c r="D1206" s="634" t="s">
        <v>22422</v>
      </c>
      <c r="E1206" s="635" t="s">
        <v>22423</v>
      </c>
      <c r="F1206" s="407" t="s">
        <v>4353</v>
      </c>
      <c r="G1206" s="408" t="s">
        <v>4353</v>
      </c>
      <c r="H1206" s="408" t="s">
        <v>4353</v>
      </c>
      <c r="I1206" s="408" t="s">
        <v>4353</v>
      </c>
    </row>
    <row r="1207" spans="1:10" ht="12">
      <c r="A1207" s="708" t="s">
        <v>22424</v>
      </c>
      <c r="B1207" s="639" t="s">
        <v>22425</v>
      </c>
      <c r="C1207" s="640"/>
      <c r="D1207" s="641"/>
      <c r="E1207" s="642"/>
      <c r="F1207" s="407" t="s">
        <v>4353</v>
      </c>
      <c r="G1207" s="408" t="s">
        <v>4353</v>
      </c>
      <c r="H1207" s="408" t="s">
        <v>4353</v>
      </c>
      <c r="I1207" s="408" t="s">
        <v>4353</v>
      </c>
      <c r="J1207" s="408" t="s">
        <v>4353</v>
      </c>
    </row>
    <row r="1208" spans="1:10" ht="24">
      <c r="A1208" s="708" t="s">
        <v>22426</v>
      </c>
      <c r="B1208" s="639" t="s">
        <v>22427</v>
      </c>
      <c r="C1208" s="640" t="s">
        <v>22428</v>
      </c>
      <c r="D1208" s="641"/>
      <c r="E1208" s="642"/>
      <c r="F1208" s="407" t="s">
        <v>4353</v>
      </c>
      <c r="G1208" s="408" t="s">
        <v>4353</v>
      </c>
      <c r="H1208" s="408" t="s">
        <v>4353</v>
      </c>
      <c r="I1208" s="408" t="s">
        <v>4353</v>
      </c>
    </row>
    <row r="1209" spans="1:10" ht="12">
      <c r="A1209" s="706" t="s">
        <v>22429</v>
      </c>
      <c r="B1209" s="633" t="s">
        <v>22430</v>
      </c>
      <c r="C1209" s="634"/>
      <c r="D1209" s="634" t="s">
        <v>22422</v>
      </c>
      <c r="E1209" s="635" t="s">
        <v>22431</v>
      </c>
      <c r="F1209" s="407" t="s">
        <v>4353</v>
      </c>
      <c r="G1209" s="408" t="s">
        <v>4353</v>
      </c>
      <c r="H1209" s="408" t="s">
        <v>4353</v>
      </c>
      <c r="I1209" s="408" t="s">
        <v>4353</v>
      </c>
      <c r="J1209" s="408" t="s">
        <v>4353</v>
      </c>
    </row>
    <row r="1210" spans="1:10" ht="24">
      <c r="A1210" s="708" t="s">
        <v>91</v>
      </c>
      <c r="B1210" s="639" t="s">
        <v>22432</v>
      </c>
      <c r="C1210" s="640" t="s">
        <v>22433</v>
      </c>
      <c r="D1210" s="641" t="s">
        <v>22434</v>
      </c>
      <c r="E1210" s="642" t="s">
        <v>22435</v>
      </c>
      <c r="F1210" s="407" t="s">
        <v>4353</v>
      </c>
      <c r="G1210" s="408" t="s">
        <v>4353</v>
      </c>
      <c r="H1210" s="408" t="s">
        <v>4353</v>
      </c>
      <c r="I1210" s="408" t="s">
        <v>4353</v>
      </c>
    </row>
    <row r="1211" spans="1:10" ht="12">
      <c r="A1211" s="708" t="s">
        <v>22436</v>
      </c>
      <c r="B1211" s="639" t="s">
        <v>22437</v>
      </c>
      <c r="C1211" s="640"/>
      <c r="D1211" s="641"/>
      <c r="E1211" s="642"/>
      <c r="F1211" s="407" t="s">
        <v>4353</v>
      </c>
      <c r="G1211" s="408" t="s">
        <v>4353</v>
      </c>
      <c r="H1211" s="408" t="s">
        <v>4353</v>
      </c>
      <c r="I1211" s="408" t="s">
        <v>4353</v>
      </c>
      <c r="J1211" s="408" t="s">
        <v>4353</v>
      </c>
    </row>
    <row r="1212" spans="1:10" ht="12">
      <c r="A1212" s="706" t="s">
        <v>22897</v>
      </c>
      <c r="B1212" s="633" t="s">
        <v>23259</v>
      </c>
      <c r="C1212" s="634"/>
      <c r="D1212" s="634"/>
      <c r="E1212" s="635"/>
      <c r="F1212" s="407" t="s">
        <v>4353</v>
      </c>
      <c r="G1212" s="408" t="s">
        <v>4353</v>
      </c>
      <c r="H1212" s="408" t="s">
        <v>4353</v>
      </c>
      <c r="I1212" s="408" t="s">
        <v>4353</v>
      </c>
      <c r="J1212" s="408" t="s">
        <v>4353</v>
      </c>
    </row>
    <row r="1213" spans="1:10" ht="24">
      <c r="A1213" s="708" t="s">
        <v>23260</v>
      </c>
      <c r="B1213" s="639" t="s">
        <v>22900</v>
      </c>
      <c r="C1213" s="640" t="s">
        <v>593</v>
      </c>
      <c r="D1213" s="641" t="s">
        <v>18980</v>
      </c>
      <c r="E1213" s="642">
        <v>8.14</v>
      </c>
      <c r="F1213" s="407" t="s">
        <v>4353</v>
      </c>
      <c r="G1213" s="408" t="s">
        <v>4353</v>
      </c>
      <c r="H1213" s="408" t="s">
        <v>4353</v>
      </c>
      <c r="I1213" s="408" t="s">
        <v>4353</v>
      </c>
    </row>
    <row r="1214" spans="1:10" ht="12">
      <c r="A1214" s="708" t="s">
        <v>22901</v>
      </c>
      <c r="B1214" s="639" t="e">
        <v>#NAME?</v>
      </c>
      <c r="C1214" s="640"/>
      <c r="D1214" s="641"/>
      <c r="E1214" s="642"/>
      <c r="F1214" s="407" t="s">
        <v>4353</v>
      </c>
      <c r="G1214" s="408" t="s">
        <v>4353</v>
      </c>
      <c r="H1214" s="408" t="s">
        <v>4353</v>
      </c>
      <c r="I1214" s="408" t="s">
        <v>4353</v>
      </c>
    </row>
    <row r="1215" spans="1:10" ht="24">
      <c r="A1215" s="708" t="s">
        <v>23261</v>
      </c>
      <c r="B1215" s="639" t="s">
        <v>22903</v>
      </c>
      <c r="C1215" s="640" t="s">
        <v>593</v>
      </c>
      <c r="D1215" s="641" t="s">
        <v>18980</v>
      </c>
      <c r="E1215" s="642">
        <v>15.82</v>
      </c>
      <c r="F1215" s="407" t="s">
        <v>4353</v>
      </c>
      <c r="G1215" s="408" t="s">
        <v>4353</v>
      </c>
      <c r="H1215" s="408" t="s">
        <v>4353</v>
      </c>
      <c r="I1215" s="408" t="s">
        <v>4353</v>
      </c>
      <c r="J1215" s="408" t="s">
        <v>4353</v>
      </c>
    </row>
    <row r="1216" spans="1:10" ht="12">
      <c r="A1216" s="706" t="s">
        <v>22904</v>
      </c>
      <c r="B1216" s="633" t="s">
        <v>23262</v>
      </c>
      <c r="C1216" s="634"/>
      <c r="D1216" s="634"/>
      <c r="E1216" s="635"/>
      <c r="F1216" s="407" t="s">
        <v>4353</v>
      </c>
      <c r="G1216" s="408" t="s">
        <v>4353</v>
      </c>
      <c r="H1216" s="408" t="s">
        <v>4353</v>
      </c>
      <c r="I1216" s="408" t="s">
        <v>4353</v>
      </c>
      <c r="J1216" s="408" t="s">
        <v>4353</v>
      </c>
    </row>
    <row r="1217" spans="1:11" ht="24">
      <c r="A1217" s="708" t="s">
        <v>23263</v>
      </c>
      <c r="B1217" s="639" t="s">
        <v>22907</v>
      </c>
      <c r="C1217" s="640" t="s">
        <v>593</v>
      </c>
      <c r="D1217" s="641" t="s">
        <v>18991</v>
      </c>
      <c r="E1217" s="642">
        <v>2.56</v>
      </c>
      <c r="F1217" s="407" t="s">
        <v>4353</v>
      </c>
      <c r="G1217" s="408" t="s">
        <v>4353</v>
      </c>
      <c r="H1217" s="408" t="s">
        <v>4353</v>
      </c>
      <c r="I1217" s="408" t="s">
        <v>4353</v>
      </c>
      <c r="J1217" s="408" t="s">
        <v>4353</v>
      </c>
    </row>
    <row r="1218" spans="1:11" ht="12">
      <c r="A1218" s="708" t="s">
        <v>22908</v>
      </c>
      <c r="B1218" s="639" t="s">
        <v>23264</v>
      </c>
      <c r="C1218" s="640"/>
      <c r="D1218" s="641"/>
      <c r="E1218" s="642"/>
      <c r="F1218" s="407" t="s">
        <v>4353</v>
      </c>
      <c r="G1218" s="408" t="s">
        <v>4353</v>
      </c>
    </row>
    <row r="1219" spans="1:11" ht="24">
      <c r="A1219" s="706" t="s">
        <v>23265</v>
      </c>
      <c r="B1219" s="633" t="s">
        <v>22911</v>
      </c>
      <c r="C1219" s="634" t="s">
        <v>593</v>
      </c>
      <c r="D1219" s="634" t="s">
        <v>18987</v>
      </c>
      <c r="E1219" s="635">
        <v>237.41</v>
      </c>
      <c r="F1219" s="407" t="s">
        <v>4353</v>
      </c>
      <c r="G1219" s="408" t="s">
        <v>4353</v>
      </c>
      <c r="H1219" s="408" t="s">
        <v>4353</v>
      </c>
      <c r="I1219" s="408" t="s">
        <v>4353</v>
      </c>
      <c r="J1219" s="408" t="s">
        <v>4353</v>
      </c>
    </row>
    <row r="1220" spans="1:11" ht="12">
      <c r="A1220" s="707" t="s">
        <v>22912</v>
      </c>
      <c r="B1220" s="636" t="s">
        <v>23266</v>
      </c>
      <c r="C1220" s="637"/>
      <c r="D1220" s="637"/>
      <c r="E1220" s="638"/>
      <c r="F1220" s="407" t="s">
        <v>4353</v>
      </c>
      <c r="G1220" s="408" t="s">
        <v>4353</v>
      </c>
      <c r="H1220" s="408" t="s">
        <v>4353</v>
      </c>
      <c r="I1220" s="408" t="s">
        <v>4353</v>
      </c>
      <c r="J1220" s="408" t="s">
        <v>4353</v>
      </c>
    </row>
    <row r="1221" spans="1:11" ht="12">
      <c r="A1221" s="708" t="s">
        <v>23267</v>
      </c>
      <c r="B1221" s="639"/>
      <c r="C1221" s="640"/>
      <c r="D1221" s="641"/>
      <c r="E1221" s="642"/>
      <c r="F1221" s="407" t="s">
        <v>4353</v>
      </c>
      <c r="G1221" s="408" t="s">
        <v>4353</v>
      </c>
      <c r="H1221" s="408" t="s">
        <v>4353</v>
      </c>
      <c r="I1221" s="408" t="s">
        <v>4353</v>
      </c>
      <c r="J1221" s="408" t="s">
        <v>4353</v>
      </c>
    </row>
    <row r="1222" spans="1:11" ht="24">
      <c r="A1222" s="706" t="s">
        <v>23268</v>
      </c>
      <c r="B1222" s="633" t="s">
        <v>22916</v>
      </c>
      <c r="C1222" s="634" t="s">
        <v>593</v>
      </c>
      <c r="D1222" s="634" t="s">
        <v>18987</v>
      </c>
      <c r="E1222" s="635">
        <v>29.06</v>
      </c>
      <c r="F1222" s="407" t="s">
        <v>4353</v>
      </c>
      <c r="G1222" s="408" t="s">
        <v>4353</v>
      </c>
      <c r="H1222" s="408" t="s">
        <v>4353</v>
      </c>
      <c r="I1222" s="408" t="s">
        <v>4353</v>
      </c>
      <c r="J1222" s="408" t="s">
        <v>4353</v>
      </c>
    </row>
    <row r="1223" spans="1:11" ht="12">
      <c r="A1223" s="708" t="s">
        <v>22917</v>
      </c>
      <c r="B1223" s="639" t="s">
        <v>22918</v>
      </c>
      <c r="C1223" s="640"/>
      <c r="D1223" s="641"/>
      <c r="E1223" s="642"/>
      <c r="F1223" s="407" t="s">
        <v>4353</v>
      </c>
      <c r="G1223" s="408" t="s">
        <v>4353</v>
      </c>
      <c r="H1223" s="408" t="s">
        <v>4353</v>
      </c>
      <c r="I1223" s="408" t="s">
        <v>4353</v>
      </c>
      <c r="J1223" s="408" t="s">
        <v>4353</v>
      </c>
    </row>
    <row r="1224" spans="1:11" ht="12">
      <c r="A1224" s="707" t="s">
        <v>22919</v>
      </c>
      <c r="B1224" s="636" t="s">
        <v>23269</v>
      </c>
      <c r="C1224" s="637"/>
      <c r="D1224" s="637"/>
      <c r="E1224" s="638"/>
      <c r="F1224" s="407" t="s">
        <v>4353</v>
      </c>
      <c r="G1224" s="408" t="s">
        <v>4353</v>
      </c>
      <c r="H1224" s="408" t="s">
        <v>4353</v>
      </c>
      <c r="I1224" s="408" t="s">
        <v>4353</v>
      </c>
    </row>
    <row r="1225" spans="1:11" ht="24">
      <c r="A1225" s="708" t="s">
        <v>23270</v>
      </c>
      <c r="B1225" s="639" t="s">
        <v>22922</v>
      </c>
      <c r="C1225" s="640" t="s">
        <v>593</v>
      </c>
      <c r="D1225" s="641" t="s">
        <v>18987</v>
      </c>
      <c r="E1225" s="642">
        <v>47.29</v>
      </c>
      <c r="F1225" s="407" t="s">
        <v>4353</v>
      </c>
      <c r="G1225" s="408" t="s">
        <v>4353</v>
      </c>
      <c r="H1225" s="408" t="s">
        <v>4353</v>
      </c>
      <c r="I1225" s="408" t="s">
        <v>4353</v>
      </c>
    </row>
    <row r="1226" spans="1:11" ht="12">
      <c r="A1226" s="706" t="s">
        <v>22923</v>
      </c>
      <c r="B1226" s="633" t="s">
        <v>23271</v>
      </c>
      <c r="C1226" s="634"/>
      <c r="D1226" s="634"/>
      <c r="E1226" s="635"/>
      <c r="F1226" s="407" t="s">
        <v>4353</v>
      </c>
      <c r="G1226" s="408" t="s">
        <v>4353</v>
      </c>
      <c r="H1226" s="408" t="s">
        <v>4353</v>
      </c>
      <c r="I1226" s="408" t="s">
        <v>4353</v>
      </c>
    </row>
    <row r="1227" spans="1:11" ht="24">
      <c r="A1227" s="708" t="s">
        <v>23272</v>
      </c>
      <c r="B1227" s="639" t="s">
        <v>22926</v>
      </c>
      <c r="C1227" s="640" t="s">
        <v>593</v>
      </c>
      <c r="D1227" s="641" t="s">
        <v>18987</v>
      </c>
      <c r="E1227" s="642">
        <v>39.33</v>
      </c>
      <c r="F1227" s="407" t="s">
        <v>4353</v>
      </c>
      <c r="G1227" s="408" t="s">
        <v>4353</v>
      </c>
      <c r="H1227" s="408" t="s">
        <v>4353</v>
      </c>
      <c r="I1227" s="408" t="s">
        <v>4353</v>
      </c>
      <c r="J1227" s="408" t="s">
        <v>4353</v>
      </c>
      <c r="K1227" s="408" t="s">
        <v>4353</v>
      </c>
    </row>
    <row r="1228" spans="1:11" ht="12">
      <c r="A1228" s="706" t="s">
        <v>22927</v>
      </c>
      <c r="B1228" s="633" t="s">
        <v>23273</v>
      </c>
      <c r="C1228" s="634"/>
      <c r="D1228" s="634"/>
      <c r="E1228" s="635"/>
      <c r="F1228" s="407" t="s">
        <v>4353</v>
      </c>
      <c r="G1228" s="408" t="s">
        <v>4353</v>
      </c>
    </row>
    <row r="1229" spans="1:11" ht="24">
      <c r="A1229" s="708" t="s">
        <v>23274</v>
      </c>
      <c r="B1229" s="639" t="s">
        <v>22930</v>
      </c>
      <c r="C1229" s="640" t="s">
        <v>593</v>
      </c>
      <c r="D1229" s="641" t="s">
        <v>18987</v>
      </c>
      <c r="E1229" s="642">
        <v>48.88</v>
      </c>
      <c r="F1229" s="407" t="s">
        <v>4353</v>
      </c>
      <c r="G1229" s="408" t="s">
        <v>4353</v>
      </c>
    </row>
    <row r="1230" spans="1:11" ht="12">
      <c r="A1230" s="708" t="s">
        <v>22931</v>
      </c>
      <c r="B1230" s="639" t="s">
        <v>23275</v>
      </c>
      <c r="C1230" s="640"/>
      <c r="D1230" s="641"/>
      <c r="E1230" s="642"/>
      <c r="F1230" s="407" t="s">
        <v>4353</v>
      </c>
      <c r="G1230" s="408" t="s">
        <v>4353</v>
      </c>
    </row>
    <row r="1231" spans="1:11" ht="24">
      <c r="A1231" s="708" t="s">
        <v>23276</v>
      </c>
      <c r="B1231" s="639" t="s">
        <v>22808</v>
      </c>
      <c r="C1231" s="640" t="s">
        <v>593</v>
      </c>
      <c r="D1231" s="641" t="s">
        <v>18987</v>
      </c>
      <c r="E1231" s="642">
        <v>10.78</v>
      </c>
      <c r="F1231" s="407" t="s">
        <v>4353</v>
      </c>
      <c r="G1231" s="408" t="s">
        <v>4353</v>
      </c>
    </row>
    <row r="1232" spans="1:11" ht="12">
      <c r="A1232" s="708" t="s">
        <v>22809</v>
      </c>
      <c r="B1232" s="639" t="e">
        <v>#NAME?</v>
      </c>
      <c r="C1232" s="640"/>
      <c r="D1232" s="641"/>
      <c r="E1232" s="642"/>
      <c r="F1232" s="407" t="s">
        <v>4353</v>
      </c>
      <c r="G1232" s="408" t="s">
        <v>4353</v>
      </c>
      <c r="H1232" s="408" t="s">
        <v>4353</v>
      </c>
      <c r="I1232" s="408" t="s">
        <v>4353</v>
      </c>
    </row>
    <row r="1233" spans="1:12" ht="24">
      <c r="A1233" s="708" t="s">
        <v>23277</v>
      </c>
      <c r="B1233" s="639" t="s">
        <v>22939</v>
      </c>
      <c r="C1233" s="640" t="s">
        <v>593</v>
      </c>
      <c r="D1233" s="641" t="s">
        <v>18987</v>
      </c>
      <c r="E1233" s="642">
        <v>2.5299999999999998</v>
      </c>
      <c r="F1233" s="407" t="s">
        <v>4353</v>
      </c>
      <c r="G1233" s="408" t="s">
        <v>4353</v>
      </c>
    </row>
    <row r="1234" spans="1:12" ht="12">
      <c r="A1234" s="707" t="s">
        <v>22940</v>
      </c>
      <c r="B1234" s="636" t="s">
        <v>23278</v>
      </c>
      <c r="C1234" s="637"/>
      <c r="D1234" s="637"/>
      <c r="E1234" s="638"/>
      <c r="F1234" s="407" t="s">
        <v>4353</v>
      </c>
      <c r="G1234" s="408" t="s">
        <v>4353</v>
      </c>
      <c r="H1234" s="408" t="s">
        <v>4353</v>
      </c>
      <c r="I1234" s="408" t="s">
        <v>4353</v>
      </c>
      <c r="J1234" s="408" t="s">
        <v>4353</v>
      </c>
      <c r="K1234" s="408" t="s">
        <v>4353</v>
      </c>
      <c r="L1234" s="408" t="s">
        <v>4353</v>
      </c>
    </row>
    <row r="1235" spans="1:12" ht="24">
      <c r="A1235" s="708" t="s">
        <v>23279</v>
      </c>
      <c r="B1235" s="639" t="s">
        <v>23213</v>
      </c>
      <c r="C1235" s="640" t="s">
        <v>593</v>
      </c>
      <c r="D1235" s="641" t="s">
        <v>18987</v>
      </c>
      <c r="E1235" s="642">
        <v>14.08</v>
      </c>
      <c r="F1235" s="407" t="s">
        <v>4353</v>
      </c>
      <c r="G1235" s="408" t="s">
        <v>4353</v>
      </c>
    </row>
    <row r="1236" spans="1:12" ht="12">
      <c r="A1236" s="708" t="s">
        <v>23214</v>
      </c>
      <c r="B1236" s="639" t="s">
        <v>23280</v>
      </c>
      <c r="C1236" s="640"/>
      <c r="D1236" s="641"/>
      <c r="E1236" s="642"/>
      <c r="F1236" s="407" t="s">
        <v>4353</v>
      </c>
      <c r="G1236" s="408" t="s">
        <v>4353</v>
      </c>
    </row>
    <row r="1237" spans="1:12" ht="24">
      <c r="A1237" s="708" t="s">
        <v>23281</v>
      </c>
      <c r="B1237" s="639" t="s">
        <v>22813</v>
      </c>
      <c r="C1237" s="640" t="s">
        <v>593</v>
      </c>
      <c r="D1237" s="641" t="s">
        <v>18987</v>
      </c>
      <c r="E1237" s="642">
        <v>30.88</v>
      </c>
      <c r="F1237" s="407" t="s">
        <v>4353</v>
      </c>
      <c r="G1237" s="408" t="s">
        <v>4353</v>
      </c>
    </row>
    <row r="1238" spans="1:12" ht="12">
      <c r="A1238" s="708" t="s">
        <v>22814</v>
      </c>
      <c r="B1238" s="639" t="s">
        <v>22815</v>
      </c>
      <c r="C1238" s="640"/>
      <c r="D1238" s="641"/>
      <c r="E1238" s="642"/>
      <c r="F1238" s="407" t="s">
        <v>4353</v>
      </c>
      <c r="G1238" s="408" t="s">
        <v>4353</v>
      </c>
    </row>
    <row r="1239" spans="1:12" ht="12">
      <c r="A1239" s="708" t="s">
        <v>22816</v>
      </c>
      <c r="B1239" s="639" t="s">
        <v>23282</v>
      </c>
      <c r="C1239" s="640"/>
      <c r="D1239" s="641"/>
      <c r="E1239" s="642"/>
      <c r="F1239" s="407" t="s">
        <v>4353</v>
      </c>
      <c r="G1239" s="408" t="s">
        <v>4353</v>
      </c>
    </row>
    <row r="1240" spans="1:12" ht="12">
      <c r="A1240" s="708" t="s">
        <v>22417</v>
      </c>
      <c r="B1240" s="639" t="s">
        <v>22418</v>
      </c>
      <c r="C1240" s="640"/>
      <c r="D1240" s="641"/>
      <c r="E1240" s="642"/>
    </row>
    <row r="1241" spans="1:12" ht="12">
      <c r="A1241" s="708" t="s">
        <v>22419</v>
      </c>
      <c r="B1241" s="639" t="e">
        <v>#NAME?</v>
      </c>
      <c r="C1241" s="640"/>
      <c r="D1241" s="641" t="s">
        <v>22420</v>
      </c>
      <c r="E1241" s="642" t="s">
        <v>22421</v>
      </c>
    </row>
    <row r="1242" spans="1:12" ht="12">
      <c r="A1242" s="708"/>
      <c r="B1242" s="639"/>
      <c r="C1242" s="640"/>
      <c r="D1242" s="641" t="s">
        <v>22422</v>
      </c>
      <c r="E1242" s="642" t="s">
        <v>22423</v>
      </c>
      <c r="F1242" s="407" t="s">
        <v>4353</v>
      </c>
      <c r="G1242" s="408" t="s">
        <v>4353</v>
      </c>
      <c r="H1242" s="408" t="s">
        <v>4353</v>
      </c>
      <c r="I1242" s="408" t="s">
        <v>4353</v>
      </c>
    </row>
    <row r="1243" spans="1:12" ht="12">
      <c r="A1243" s="708" t="s">
        <v>22424</v>
      </c>
      <c r="B1243" s="639" t="s">
        <v>22425</v>
      </c>
      <c r="C1243" s="640"/>
      <c r="D1243" s="641"/>
      <c r="E1243" s="642"/>
      <c r="F1243" s="407" t="s">
        <v>4353</v>
      </c>
      <c r="G1243" s="408" t="s">
        <v>4353</v>
      </c>
      <c r="H1243" s="408" t="s">
        <v>4353</v>
      </c>
      <c r="I1243" s="408" t="s">
        <v>4353</v>
      </c>
      <c r="J1243" s="408" t="s">
        <v>4353</v>
      </c>
    </row>
    <row r="1244" spans="1:12" ht="24">
      <c r="A1244" s="708" t="s">
        <v>22426</v>
      </c>
      <c r="B1244" s="639" t="s">
        <v>22427</v>
      </c>
      <c r="C1244" s="640" t="s">
        <v>22428</v>
      </c>
      <c r="D1244" s="641"/>
      <c r="E1244" s="642"/>
      <c r="F1244" s="407" t="s">
        <v>4353</v>
      </c>
      <c r="G1244" s="408" t="s">
        <v>4353</v>
      </c>
      <c r="H1244" s="408" t="s">
        <v>4353</v>
      </c>
      <c r="I1244" s="408" t="s">
        <v>4353</v>
      </c>
      <c r="J1244" s="408" t="s">
        <v>4353</v>
      </c>
    </row>
    <row r="1245" spans="1:12" ht="12">
      <c r="A1245" s="708" t="s">
        <v>22429</v>
      </c>
      <c r="B1245" s="639" t="s">
        <v>22430</v>
      </c>
      <c r="C1245" s="640"/>
      <c r="D1245" s="641" t="s">
        <v>22422</v>
      </c>
      <c r="E1245" s="642" t="s">
        <v>22431</v>
      </c>
      <c r="F1245" s="407" t="s">
        <v>4353</v>
      </c>
      <c r="G1245" s="408" t="s">
        <v>4353</v>
      </c>
      <c r="H1245" s="408" t="s">
        <v>4353</v>
      </c>
      <c r="I1245" s="408" t="s">
        <v>4353</v>
      </c>
      <c r="J1245" s="408" t="s">
        <v>4353</v>
      </c>
    </row>
    <row r="1246" spans="1:12" ht="24">
      <c r="A1246" s="708" t="s">
        <v>91</v>
      </c>
      <c r="B1246" s="639" t="s">
        <v>22432</v>
      </c>
      <c r="C1246" s="640" t="s">
        <v>22433</v>
      </c>
      <c r="D1246" s="641" t="s">
        <v>22434</v>
      </c>
      <c r="E1246" s="642" t="s">
        <v>22435</v>
      </c>
      <c r="F1246" s="407" t="s">
        <v>4353</v>
      </c>
      <c r="G1246" s="408" t="s">
        <v>4353</v>
      </c>
      <c r="H1246" s="408" t="s">
        <v>4353</v>
      </c>
      <c r="I1246" s="408" t="s">
        <v>4353</v>
      </c>
      <c r="J1246" s="408" t="s">
        <v>4353</v>
      </c>
    </row>
    <row r="1247" spans="1:12" ht="12">
      <c r="A1247" s="708" t="s">
        <v>22436</v>
      </c>
      <c r="B1247" s="639" t="s">
        <v>22437</v>
      </c>
      <c r="C1247" s="640"/>
      <c r="D1247" s="641"/>
      <c r="E1247" s="642"/>
      <c r="F1247" s="407" t="s">
        <v>4353</v>
      </c>
      <c r="G1247" s="408" t="s">
        <v>4353</v>
      </c>
      <c r="H1247" s="408" t="s">
        <v>4353</v>
      </c>
    </row>
    <row r="1248" spans="1:12" ht="24">
      <c r="A1248" s="708" t="s">
        <v>23283</v>
      </c>
      <c r="B1248" s="639" t="s">
        <v>22945</v>
      </c>
      <c r="C1248" s="640" t="s">
        <v>593</v>
      </c>
      <c r="D1248" s="641" t="s">
        <v>18987</v>
      </c>
      <c r="E1248" s="642">
        <v>27.3</v>
      </c>
      <c r="F1248" s="407" t="s">
        <v>4353</v>
      </c>
      <c r="G1248" s="408" t="s">
        <v>4353</v>
      </c>
      <c r="H1248" s="408" t="s">
        <v>4353</v>
      </c>
      <c r="I1248" s="408" t="s">
        <v>4353</v>
      </c>
    </row>
    <row r="1249" spans="1:12" ht="12">
      <c r="A1249" s="708" t="s">
        <v>22946</v>
      </c>
      <c r="B1249" s="639" t="s">
        <v>22947</v>
      </c>
      <c r="C1249" s="640"/>
      <c r="D1249" s="641"/>
      <c r="E1249" s="642"/>
      <c r="F1249" s="407" t="s">
        <v>4353</v>
      </c>
      <c r="G1249" s="408" t="s">
        <v>4353</v>
      </c>
      <c r="H1249" s="408" t="s">
        <v>4353</v>
      </c>
    </row>
    <row r="1250" spans="1:12" ht="12">
      <c r="A1250" s="708" t="s">
        <v>22948</v>
      </c>
      <c r="B1250" s="639" t="s">
        <v>23284</v>
      </c>
      <c r="C1250" s="640"/>
      <c r="D1250" s="641"/>
      <c r="E1250" s="642"/>
      <c r="F1250" s="407" t="s">
        <v>4353</v>
      </c>
      <c r="G1250" s="408" t="s">
        <v>4353</v>
      </c>
      <c r="H1250" s="408" t="s">
        <v>4353</v>
      </c>
      <c r="I1250" s="408" t="s">
        <v>4353</v>
      </c>
      <c r="J1250" s="408" t="s">
        <v>4353</v>
      </c>
    </row>
    <row r="1251" spans="1:12" ht="24">
      <c r="A1251" s="708" t="s">
        <v>23285</v>
      </c>
      <c r="B1251" s="639" t="s">
        <v>22951</v>
      </c>
      <c r="C1251" s="640" t="s">
        <v>593</v>
      </c>
      <c r="D1251" s="641" t="s">
        <v>18987</v>
      </c>
      <c r="E1251" s="642">
        <v>37.21</v>
      </c>
      <c r="F1251" s="407" t="s">
        <v>4353</v>
      </c>
      <c r="G1251" s="408" t="s">
        <v>4353</v>
      </c>
    </row>
    <row r="1252" spans="1:12" ht="12">
      <c r="A1252" s="708" t="s">
        <v>22863</v>
      </c>
      <c r="B1252" s="639" t="s">
        <v>23286</v>
      </c>
      <c r="C1252" s="640"/>
      <c r="D1252" s="641"/>
      <c r="E1252" s="642"/>
      <c r="F1252" s="407" t="s">
        <v>4353</v>
      </c>
      <c r="G1252" s="408" t="s">
        <v>4353</v>
      </c>
    </row>
    <row r="1253" spans="1:12" ht="12">
      <c r="A1253" s="708" t="s">
        <v>22953</v>
      </c>
      <c r="B1253" s="639">
        <v>2014</v>
      </c>
      <c r="C1253" s="640"/>
      <c r="D1253" s="641"/>
      <c r="E1253" s="642"/>
      <c r="F1253" s="407" t="s">
        <v>4353</v>
      </c>
      <c r="G1253" s="408" t="s">
        <v>4353</v>
      </c>
      <c r="H1253" s="408" t="s">
        <v>4353</v>
      </c>
      <c r="I1253" s="408" t="s">
        <v>4353</v>
      </c>
      <c r="J1253" s="408" t="s">
        <v>4353</v>
      </c>
      <c r="K1253" s="408" t="s">
        <v>4353</v>
      </c>
    </row>
    <row r="1254" spans="1:12" ht="24">
      <c r="A1254" s="708" t="s">
        <v>23287</v>
      </c>
      <c r="B1254" s="639" t="s">
        <v>22959</v>
      </c>
      <c r="C1254" s="640" t="s">
        <v>593</v>
      </c>
      <c r="D1254" s="641" t="s">
        <v>18980</v>
      </c>
      <c r="E1254" s="642">
        <v>23.27</v>
      </c>
      <c r="F1254" s="407" t="s">
        <v>4353</v>
      </c>
      <c r="G1254" s="408" t="s">
        <v>4353</v>
      </c>
      <c r="H1254" s="408" t="s">
        <v>4353</v>
      </c>
      <c r="I1254" s="408" t="s">
        <v>4353</v>
      </c>
      <c r="J1254" s="408" t="s">
        <v>4353</v>
      </c>
      <c r="K1254" s="408" t="s">
        <v>4353</v>
      </c>
      <c r="L1254" s="408" t="s">
        <v>4353</v>
      </c>
    </row>
    <row r="1255" spans="1:12" ht="12">
      <c r="A1255" s="708" t="s">
        <v>23288</v>
      </c>
      <c r="B1255" s="639" t="s">
        <v>593</v>
      </c>
      <c r="C1255" s="640"/>
      <c r="D1255" s="641"/>
      <c r="E1255" s="642"/>
    </row>
    <row r="1256" spans="1:12" ht="24">
      <c r="A1256" s="708" t="s">
        <v>23289</v>
      </c>
      <c r="B1256" s="639" t="s">
        <v>22962</v>
      </c>
      <c r="C1256" s="640" t="s">
        <v>593</v>
      </c>
      <c r="D1256" s="641" t="s">
        <v>18987</v>
      </c>
      <c r="E1256" s="642">
        <v>2.5499999999999998</v>
      </c>
      <c r="F1256" s="407" t="s">
        <v>4353</v>
      </c>
      <c r="G1256" s="408" t="s">
        <v>4353</v>
      </c>
    </row>
    <row r="1257" spans="1:12" ht="12">
      <c r="A1257" s="708" t="s">
        <v>23220</v>
      </c>
      <c r="B1257" s="639" t="s">
        <v>22787</v>
      </c>
      <c r="C1257" s="640"/>
      <c r="D1257" s="641"/>
      <c r="E1257" s="642"/>
      <c r="F1257" s="407" t="s">
        <v>4353</v>
      </c>
      <c r="G1257" s="408" t="s">
        <v>4353</v>
      </c>
      <c r="H1257" s="408" t="s">
        <v>4353</v>
      </c>
      <c r="I1257" s="408" t="s">
        <v>4353</v>
      </c>
      <c r="J1257" s="408" t="s">
        <v>4353</v>
      </c>
      <c r="K1257" s="408" t="s">
        <v>4353</v>
      </c>
    </row>
    <row r="1258" spans="1:12" ht="24">
      <c r="A1258" s="708" t="s">
        <v>23290</v>
      </c>
      <c r="B1258" s="639" t="s">
        <v>22964</v>
      </c>
      <c r="C1258" s="640" t="s">
        <v>593</v>
      </c>
      <c r="D1258" s="641" t="s">
        <v>18987</v>
      </c>
      <c r="E1258" s="642">
        <v>0.26</v>
      </c>
      <c r="F1258" s="407" t="s">
        <v>4353</v>
      </c>
      <c r="G1258" s="408" t="s">
        <v>4353</v>
      </c>
      <c r="H1258" s="408" t="s">
        <v>4353</v>
      </c>
      <c r="I1258" s="408" t="s">
        <v>4353</v>
      </c>
    </row>
    <row r="1259" spans="1:12" ht="12">
      <c r="A1259" s="708" t="s">
        <v>22965</v>
      </c>
      <c r="B1259" s="639" t="s">
        <v>22966</v>
      </c>
      <c r="C1259" s="640"/>
      <c r="D1259" s="641"/>
      <c r="E1259" s="642"/>
      <c r="F1259" s="407" t="s">
        <v>4353</v>
      </c>
      <c r="G1259" s="408" t="s">
        <v>4353</v>
      </c>
      <c r="H1259" s="408" t="s">
        <v>4353</v>
      </c>
      <c r="I1259" s="408" t="s">
        <v>4353</v>
      </c>
      <c r="J1259" s="408" t="s">
        <v>4353</v>
      </c>
    </row>
    <row r="1260" spans="1:12" ht="12">
      <c r="A1260" s="708" t="s">
        <v>22967</v>
      </c>
      <c r="B1260" s="639" t="s">
        <v>23291</v>
      </c>
      <c r="C1260" s="640"/>
      <c r="D1260" s="641"/>
      <c r="E1260" s="642"/>
      <c r="F1260" s="407" t="s">
        <v>4353</v>
      </c>
      <c r="G1260" s="408" t="s">
        <v>4353</v>
      </c>
      <c r="H1260" s="408" t="s">
        <v>4353</v>
      </c>
      <c r="I1260" s="408" t="s">
        <v>4353</v>
      </c>
      <c r="J1260" s="408" t="s">
        <v>4353</v>
      </c>
      <c r="K1260" s="408" t="s">
        <v>4353</v>
      </c>
      <c r="L1260" s="408" t="s">
        <v>4353</v>
      </c>
    </row>
    <row r="1261" spans="1:12" ht="24">
      <c r="A1261" s="708" t="s">
        <v>23292</v>
      </c>
      <c r="B1261" s="639" t="s">
        <v>22970</v>
      </c>
      <c r="C1261" s="640" t="s">
        <v>593</v>
      </c>
      <c r="D1261" s="641" t="s">
        <v>18987</v>
      </c>
      <c r="E1261" s="642">
        <v>37.950000000000003</v>
      </c>
    </row>
    <row r="1262" spans="1:12" ht="12">
      <c r="A1262" s="708" t="s">
        <v>22971</v>
      </c>
      <c r="B1262" s="639" t="s">
        <v>22972</v>
      </c>
      <c r="C1262" s="640"/>
      <c r="D1262" s="641"/>
      <c r="E1262" s="642"/>
      <c r="F1262" s="407" t="s">
        <v>4353</v>
      </c>
      <c r="G1262" s="408" t="s">
        <v>4353</v>
      </c>
    </row>
    <row r="1263" spans="1:12" ht="12">
      <c r="A1263" s="708" t="s">
        <v>22973</v>
      </c>
      <c r="B1263" s="639" t="s">
        <v>23293</v>
      </c>
      <c r="C1263" s="640"/>
      <c r="D1263" s="641"/>
      <c r="E1263" s="642"/>
      <c r="F1263" s="407" t="s">
        <v>4353</v>
      </c>
      <c r="G1263" s="408" t="s">
        <v>4353</v>
      </c>
    </row>
    <row r="1264" spans="1:12" ht="24">
      <c r="A1264" s="708">
        <v>67827</v>
      </c>
      <c r="B1264" s="639" t="s">
        <v>22975</v>
      </c>
      <c r="C1264" s="640" t="s">
        <v>593</v>
      </c>
      <c r="D1264" s="641" t="s">
        <v>18987</v>
      </c>
      <c r="E1264" s="642">
        <v>30.07</v>
      </c>
      <c r="F1264" s="407" t="s">
        <v>4353</v>
      </c>
      <c r="G1264" s="408" t="s">
        <v>4353</v>
      </c>
    </row>
    <row r="1265" spans="1:13" ht="12">
      <c r="A1265" s="708" t="s">
        <v>22976</v>
      </c>
      <c r="B1265" s="639" t="s">
        <v>22977</v>
      </c>
      <c r="C1265" s="640"/>
      <c r="D1265" s="641"/>
      <c r="E1265" s="642"/>
      <c r="F1265" s="407" t="s">
        <v>4353</v>
      </c>
      <c r="G1265" s="408" t="s">
        <v>4353</v>
      </c>
      <c r="H1265" s="408" t="s">
        <v>4353</v>
      </c>
    </row>
    <row r="1266" spans="1:13" ht="12">
      <c r="A1266" s="708" t="s">
        <v>22978</v>
      </c>
      <c r="B1266" s="639" t="s">
        <v>23294</v>
      </c>
      <c r="C1266" s="640"/>
      <c r="D1266" s="641"/>
      <c r="E1266" s="642"/>
      <c r="F1266" s="407" t="s">
        <v>4353</v>
      </c>
      <c r="G1266" s="408" t="s">
        <v>4353</v>
      </c>
      <c r="H1266" s="408" t="s">
        <v>4353</v>
      </c>
      <c r="I1266" s="408" t="s">
        <v>4353</v>
      </c>
      <c r="J1266" s="408" t="s">
        <v>4353</v>
      </c>
      <c r="K1266" s="408" t="s">
        <v>4353</v>
      </c>
    </row>
    <row r="1267" spans="1:13" ht="24">
      <c r="A1267" s="708">
        <v>73395</v>
      </c>
      <c r="B1267" s="639" t="s">
        <v>23295</v>
      </c>
      <c r="C1267" s="640" t="s">
        <v>593</v>
      </c>
      <c r="D1267" s="641" t="s">
        <v>18987</v>
      </c>
      <c r="E1267" s="642">
        <v>4.24</v>
      </c>
      <c r="F1267" s="407" t="s">
        <v>4353</v>
      </c>
      <c r="G1267" s="408" t="s">
        <v>4353</v>
      </c>
      <c r="H1267" s="408" t="s">
        <v>4353</v>
      </c>
      <c r="I1267" s="408" t="s">
        <v>4353</v>
      </c>
      <c r="J1267" s="408" t="s">
        <v>4353</v>
      </c>
      <c r="K1267" s="408" t="s">
        <v>4353</v>
      </c>
    </row>
    <row r="1268" spans="1:13" ht="12">
      <c r="A1268" s="708" t="s">
        <v>23296</v>
      </c>
      <c r="B1268" s="639">
        <v>16</v>
      </c>
      <c r="C1268" s="640"/>
      <c r="D1268" s="641"/>
      <c r="E1268" s="642"/>
      <c r="F1268" s="407" t="s">
        <v>4353</v>
      </c>
      <c r="G1268" s="408" t="s">
        <v>4353</v>
      </c>
    </row>
    <row r="1269" spans="1:13" ht="24">
      <c r="A1269" s="708">
        <v>83766</v>
      </c>
      <c r="B1269" s="639" t="s">
        <v>23000</v>
      </c>
      <c r="C1269" s="640" t="s">
        <v>593</v>
      </c>
      <c r="D1269" s="641" t="s">
        <v>18987</v>
      </c>
      <c r="E1269" s="642">
        <v>22.97</v>
      </c>
      <c r="F1269" s="407" t="s">
        <v>4353</v>
      </c>
      <c r="G1269" s="408" t="s">
        <v>4353</v>
      </c>
      <c r="H1269" s="408" t="s">
        <v>4353</v>
      </c>
      <c r="I1269" s="408" t="s">
        <v>4353</v>
      </c>
      <c r="J1269" s="408" t="s">
        <v>4353</v>
      </c>
      <c r="K1269" s="408" t="s">
        <v>4353</v>
      </c>
      <c r="L1269" s="408" t="s">
        <v>4353</v>
      </c>
      <c r="M1269" s="408" t="s">
        <v>4353</v>
      </c>
    </row>
    <row r="1270" spans="1:13" ht="12">
      <c r="A1270" s="708" t="s">
        <v>23001</v>
      </c>
      <c r="B1270" s="639" t="s">
        <v>23297</v>
      </c>
      <c r="C1270" s="640"/>
      <c r="D1270" s="641"/>
      <c r="E1270" s="642"/>
      <c r="F1270" s="407" t="s">
        <v>4353</v>
      </c>
      <c r="G1270" s="408" t="s">
        <v>4353</v>
      </c>
      <c r="H1270" s="408" t="s">
        <v>4353</v>
      </c>
      <c r="I1270" s="408" t="s">
        <v>4353</v>
      </c>
      <c r="J1270" s="408" t="s">
        <v>4353</v>
      </c>
      <c r="K1270" s="408" t="s">
        <v>4353</v>
      </c>
      <c r="L1270" s="408" t="s">
        <v>4353</v>
      </c>
      <c r="M1270" s="408" t="s">
        <v>4353</v>
      </c>
    </row>
    <row r="1271" spans="1:13" ht="24">
      <c r="A1271" s="708">
        <v>84013</v>
      </c>
      <c r="B1271" s="639" t="s">
        <v>23119</v>
      </c>
      <c r="C1271" s="640" t="s">
        <v>593</v>
      </c>
      <c r="D1271" s="641" t="s">
        <v>18987</v>
      </c>
      <c r="E1271" s="642">
        <v>43.27</v>
      </c>
    </row>
    <row r="1272" spans="1:13" ht="12">
      <c r="A1272" s="708" t="s">
        <v>23120</v>
      </c>
      <c r="B1272" s="639" t="s">
        <v>23298</v>
      </c>
      <c r="C1272" s="640"/>
      <c r="D1272" s="641"/>
      <c r="E1272" s="642"/>
      <c r="F1272" s="407" t="s">
        <v>4353</v>
      </c>
      <c r="G1272" s="408" t="s">
        <v>4353</v>
      </c>
      <c r="H1272" s="408" t="s">
        <v>4353</v>
      </c>
    </row>
    <row r="1273" spans="1:13" ht="24">
      <c r="A1273" s="708">
        <v>87446</v>
      </c>
      <c r="B1273" s="639" t="s">
        <v>23003</v>
      </c>
      <c r="C1273" s="640" t="s">
        <v>593</v>
      </c>
      <c r="D1273" s="641" t="s">
        <v>18987</v>
      </c>
      <c r="E1273" s="642">
        <v>0.37</v>
      </c>
    </row>
    <row r="1274" spans="1:13" ht="12">
      <c r="A1274" s="708" t="s">
        <v>23004</v>
      </c>
      <c r="B1274" s="639" t="s">
        <v>23299</v>
      </c>
      <c r="C1274" s="640"/>
      <c r="D1274" s="641"/>
      <c r="E1274" s="642"/>
      <c r="F1274" s="407" t="s">
        <v>4353</v>
      </c>
      <c r="G1274" s="408" t="s">
        <v>4353</v>
      </c>
      <c r="H1274" s="408" t="s">
        <v>4353</v>
      </c>
    </row>
    <row r="1275" spans="1:13" ht="24">
      <c r="A1275" s="708">
        <v>88392</v>
      </c>
      <c r="B1275" s="639" t="s">
        <v>23006</v>
      </c>
      <c r="C1275" s="640" t="s">
        <v>593</v>
      </c>
      <c r="D1275" s="641" t="s">
        <v>18987</v>
      </c>
      <c r="E1275" s="642">
        <v>0.72</v>
      </c>
      <c r="F1275" s="407" t="s">
        <v>4353</v>
      </c>
      <c r="G1275" s="408" t="s">
        <v>4353</v>
      </c>
    </row>
    <row r="1276" spans="1:13" ht="12">
      <c r="A1276" s="706" t="s">
        <v>22417</v>
      </c>
      <c r="B1276" s="633" t="s">
        <v>22418</v>
      </c>
      <c r="C1276" s="634"/>
      <c r="D1276" s="634"/>
      <c r="E1276" s="635"/>
      <c r="F1276" s="407" t="s">
        <v>4353</v>
      </c>
      <c r="G1276" s="408" t="s">
        <v>4353</v>
      </c>
      <c r="H1276" s="408" t="s">
        <v>4353</v>
      </c>
      <c r="I1276" s="408" t="s">
        <v>4353</v>
      </c>
      <c r="J1276" s="408" t="s">
        <v>4353</v>
      </c>
      <c r="K1276" s="408" t="s">
        <v>4353</v>
      </c>
    </row>
    <row r="1277" spans="1:13" ht="12">
      <c r="A1277" s="708" t="s">
        <v>22419</v>
      </c>
      <c r="B1277" s="639" t="e">
        <v>#NAME?</v>
      </c>
      <c r="C1277" s="640"/>
      <c r="D1277" s="641" t="s">
        <v>22420</v>
      </c>
      <c r="E1277" s="642" t="s">
        <v>22421</v>
      </c>
      <c r="F1277" s="407" t="s">
        <v>4353</v>
      </c>
    </row>
    <row r="1278" spans="1:13" ht="12">
      <c r="A1278" s="709"/>
      <c r="B1278" s="643"/>
      <c r="C1278" s="644"/>
      <c r="D1278" s="645" t="s">
        <v>22422</v>
      </c>
      <c r="E1278" s="646" t="s">
        <v>22423</v>
      </c>
      <c r="F1278" s="407" t="s">
        <v>4353</v>
      </c>
      <c r="G1278" s="408" t="s">
        <v>4353</v>
      </c>
    </row>
    <row r="1279" spans="1:13" ht="12">
      <c r="A1279" s="706" t="s">
        <v>22424</v>
      </c>
      <c r="B1279" s="633" t="s">
        <v>22425</v>
      </c>
      <c r="C1279" s="634"/>
      <c r="D1279" s="634"/>
      <c r="E1279" s="635"/>
      <c r="F1279" s="407" t="s">
        <v>4353</v>
      </c>
      <c r="G1279" s="408" t="s">
        <v>4353</v>
      </c>
      <c r="H1279" s="408" t="s">
        <v>4353</v>
      </c>
      <c r="I1279" s="408" t="s">
        <v>4353</v>
      </c>
      <c r="J1279" s="408" t="s">
        <v>4353</v>
      </c>
      <c r="K1279" s="408" t="s">
        <v>4353</v>
      </c>
      <c r="L1279" s="408" t="s">
        <v>4353</v>
      </c>
    </row>
    <row r="1280" spans="1:13" ht="24">
      <c r="A1280" s="707" t="s">
        <v>22426</v>
      </c>
      <c r="B1280" s="636" t="s">
        <v>22427</v>
      </c>
      <c r="C1280" s="637" t="s">
        <v>22428</v>
      </c>
      <c r="D1280" s="637"/>
      <c r="E1280" s="638"/>
      <c r="F1280" s="407" t="s">
        <v>4353</v>
      </c>
      <c r="G1280" s="408" t="s">
        <v>4353</v>
      </c>
    </row>
    <row r="1281" spans="1:12" ht="12">
      <c r="A1281" s="708" t="s">
        <v>22429</v>
      </c>
      <c r="B1281" s="639" t="s">
        <v>22430</v>
      </c>
      <c r="C1281" s="640"/>
      <c r="D1281" s="641" t="s">
        <v>22422</v>
      </c>
      <c r="E1281" s="642" t="s">
        <v>22431</v>
      </c>
      <c r="F1281" s="407" t="s">
        <v>4353</v>
      </c>
      <c r="G1281" s="408" t="s">
        <v>4353</v>
      </c>
      <c r="H1281" s="408" t="s">
        <v>4353</v>
      </c>
      <c r="I1281" s="408" t="s">
        <v>4353</v>
      </c>
      <c r="J1281" s="408" t="s">
        <v>4353</v>
      </c>
      <c r="K1281" s="408" t="s">
        <v>4353</v>
      </c>
      <c r="L1281" s="408" t="s">
        <v>4353</v>
      </c>
    </row>
    <row r="1282" spans="1:12" ht="24">
      <c r="A1282" s="706" t="s">
        <v>91</v>
      </c>
      <c r="B1282" s="633" t="s">
        <v>22432</v>
      </c>
      <c r="C1282" s="634" t="s">
        <v>22433</v>
      </c>
      <c r="D1282" s="634" t="s">
        <v>22434</v>
      </c>
      <c r="E1282" s="635" t="s">
        <v>22435</v>
      </c>
    </row>
    <row r="1283" spans="1:12" ht="12">
      <c r="A1283" s="707" t="s">
        <v>22436</v>
      </c>
      <c r="B1283" s="636" t="s">
        <v>22437</v>
      </c>
      <c r="C1283" s="637"/>
      <c r="D1283" s="637"/>
      <c r="E1283" s="638"/>
      <c r="F1283" s="407" t="s">
        <v>4353</v>
      </c>
      <c r="G1283" s="408" t="s">
        <v>4353</v>
      </c>
    </row>
    <row r="1284" spans="1:12" ht="12">
      <c r="A1284" s="708" t="s">
        <v>23007</v>
      </c>
      <c r="B1284" s="639" t="s">
        <v>23300</v>
      </c>
      <c r="C1284" s="640"/>
      <c r="D1284" s="641"/>
      <c r="E1284" s="642"/>
      <c r="F1284" s="407" t="s">
        <v>4353</v>
      </c>
      <c r="G1284" s="408" t="s">
        <v>4353</v>
      </c>
      <c r="H1284" s="408" t="s">
        <v>4353</v>
      </c>
    </row>
    <row r="1285" spans="1:12" ht="24">
      <c r="A1285" s="708">
        <v>88398</v>
      </c>
      <c r="B1285" s="639" t="s">
        <v>23009</v>
      </c>
      <c r="C1285" s="640" t="s">
        <v>593</v>
      </c>
      <c r="D1285" s="641" t="s">
        <v>18987</v>
      </c>
      <c r="E1285" s="642">
        <v>0.86</v>
      </c>
      <c r="F1285" s="407" t="s">
        <v>4353</v>
      </c>
      <c r="G1285" s="408" t="s">
        <v>4353</v>
      </c>
      <c r="H1285" s="408" t="s">
        <v>4353</v>
      </c>
      <c r="I1285" s="408" t="s">
        <v>4353</v>
      </c>
      <c r="J1285" s="408" t="s">
        <v>4353</v>
      </c>
      <c r="K1285" s="408" t="s">
        <v>4353</v>
      </c>
      <c r="L1285" s="408" t="s">
        <v>4353</v>
      </c>
    </row>
    <row r="1286" spans="1:12" ht="12">
      <c r="A1286" s="708" t="s">
        <v>23007</v>
      </c>
      <c r="B1286" s="639" t="s">
        <v>23301</v>
      </c>
      <c r="C1286" s="640"/>
      <c r="D1286" s="641"/>
      <c r="E1286" s="642"/>
      <c r="F1286" s="407" t="s">
        <v>4353</v>
      </c>
      <c r="G1286" s="408" t="s">
        <v>4353</v>
      </c>
      <c r="H1286" s="408" t="s">
        <v>4353</v>
      </c>
      <c r="I1286" s="408" t="s">
        <v>4353</v>
      </c>
      <c r="J1286" s="408" t="s">
        <v>4353</v>
      </c>
    </row>
    <row r="1287" spans="1:12" ht="24">
      <c r="A1287" s="708">
        <v>88404</v>
      </c>
      <c r="B1287" s="639" t="s">
        <v>23011</v>
      </c>
      <c r="C1287" s="640" t="s">
        <v>593</v>
      </c>
      <c r="D1287" s="641" t="s">
        <v>18987</v>
      </c>
      <c r="E1287" s="642">
        <v>0.68</v>
      </c>
      <c r="F1287" s="407" t="s">
        <v>4353</v>
      </c>
      <c r="G1287" s="408" t="s">
        <v>4353</v>
      </c>
      <c r="H1287" s="408" t="s">
        <v>4353</v>
      </c>
      <c r="I1287" s="408" t="s">
        <v>4353</v>
      </c>
      <c r="J1287" s="408" t="s">
        <v>4353</v>
      </c>
      <c r="K1287" s="408" t="s">
        <v>4353</v>
      </c>
      <c r="L1287" s="408" t="s">
        <v>4353</v>
      </c>
    </row>
    <row r="1288" spans="1:12" ht="12">
      <c r="A1288" s="708" t="s">
        <v>23007</v>
      </c>
      <c r="B1288" s="639" t="s">
        <v>23302</v>
      </c>
      <c r="C1288" s="640"/>
      <c r="D1288" s="641"/>
      <c r="E1288" s="642"/>
      <c r="F1288" s="407" t="s">
        <v>4353</v>
      </c>
      <c r="G1288" s="408" t="s">
        <v>4353</v>
      </c>
      <c r="H1288" s="408" t="s">
        <v>4353</v>
      </c>
      <c r="I1288" s="408" t="s">
        <v>4353</v>
      </c>
      <c r="J1288" s="408" t="s">
        <v>4353</v>
      </c>
      <c r="K1288" s="408" t="s">
        <v>4353</v>
      </c>
      <c r="L1288" s="408" t="s">
        <v>4353</v>
      </c>
    </row>
    <row r="1289" spans="1:12" ht="24">
      <c r="A1289" s="708">
        <v>88430</v>
      </c>
      <c r="B1289" s="639" t="s">
        <v>23013</v>
      </c>
      <c r="C1289" s="640" t="s">
        <v>593</v>
      </c>
      <c r="D1289" s="641" t="s">
        <v>18987</v>
      </c>
      <c r="E1289" s="642">
        <v>4.4800000000000004</v>
      </c>
    </row>
    <row r="1290" spans="1:12" ht="12">
      <c r="A1290" s="706" t="s">
        <v>23014</v>
      </c>
      <c r="B1290" s="633" t="s">
        <v>23303</v>
      </c>
      <c r="C1290" s="634"/>
      <c r="D1290" s="634"/>
      <c r="E1290" s="635"/>
      <c r="F1290" s="407" t="s">
        <v>4353</v>
      </c>
      <c r="G1290" s="408" t="s">
        <v>4353</v>
      </c>
    </row>
    <row r="1291" spans="1:12" ht="24">
      <c r="A1291" s="707">
        <v>88438</v>
      </c>
      <c r="B1291" s="636" t="s">
        <v>23016</v>
      </c>
      <c r="C1291" s="637" t="s">
        <v>593</v>
      </c>
      <c r="D1291" s="637" t="s">
        <v>18987</v>
      </c>
      <c r="E1291" s="638">
        <v>5.94</v>
      </c>
      <c r="F1291" s="407" t="s">
        <v>4353</v>
      </c>
      <c r="G1291" s="408" t="s">
        <v>4353</v>
      </c>
    </row>
    <row r="1292" spans="1:12" ht="12">
      <c r="A1292" s="708" t="s">
        <v>23007</v>
      </c>
      <c r="B1292" s="639" t="s">
        <v>23304</v>
      </c>
      <c r="C1292" s="640"/>
      <c r="D1292" s="641"/>
      <c r="E1292" s="642"/>
      <c r="F1292" s="407" t="s">
        <v>4353</v>
      </c>
      <c r="G1292" s="408" t="s">
        <v>4353</v>
      </c>
    </row>
    <row r="1293" spans="1:12" ht="24">
      <c r="A1293" s="708">
        <v>88831</v>
      </c>
      <c r="B1293" s="639" t="s">
        <v>23018</v>
      </c>
      <c r="C1293" s="640" t="s">
        <v>593</v>
      </c>
      <c r="D1293" s="641" t="s">
        <v>18991</v>
      </c>
      <c r="E1293" s="642">
        <v>0.27</v>
      </c>
    </row>
    <row r="1294" spans="1:12" ht="12">
      <c r="A1294" s="707" t="s">
        <v>23019</v>
      </c>
      <c r="B1294" s="636" t="s">
        <v>23305</v>
      </c>
      <c r="C1294" s="637"/>
      <c r="D1294" s="637"/>
      <c r="E1294" s="638"/>
      <c r="F1294" s="407" t="s">
        <v>4353</v>
      </c>
      <c r="G1294" s="408" t="s">
        <v>4353</v>
      </c>
    </row>
    <row r="1295" spans="1:12" ht="12">
      <c r="A1295" s="708" t="s">
        <v>23021</v>
      </c>
      <c r="B1295" s="639"/>
      <c r="C1295" s="640"/>
      <c r="D1295" s="641"/>
      <c r="E1295" s="642"/>
    </row>
    <row r="1296" spans="1:12" ht="24">
      <c r="A1296" s="708">
        <v>88844</v>
      </c>
      <c r="B1296" s="639" t="s">
        <v>23022</v>
      </c>
      <c r="C1296" s="640" t="s">
        <v>593</v>
      </c>
      <c r="D1296" s="641" t="s">
        <v>18987</v>
      </c>
      <c r="E1296" s="642">
        <v>52.67</v>
      </c>
      <c r="F1296" s="407" t="s">
        <v>4353</v>
      </c>
      <c r="G1296" s="408" t="s">
        <v>4353</v>
      </c>
      <c r="H1296" s="408" t="s">
        <v>4353</v>
      </c>
      <c r="I1296" s="408" t="s">
        <v>4353</v>
      </c>
      <c r="J1296" s="408" t="s">
        <v>4353</v>
      </c>
      <c r="K1296" s="408" t="s">
        <v>4353</v>
      </c>
    </row>
    <row r="1297" spans="1:11" ht="12">
      <c r="A1297" s="708" t="s">
        <v>23023</v>
      </c>
      <c r="B1297" s="639" t="e">
        <v>#NAME?</v>
      </c>
      <c r="C1297" s="640"/>
      <c r="D1297" s="641"/>
      <c r="E1297" s="642"/>
      <c r="F1297" s="407" t="s">
        <v>4353</v>
      </c>
      <c r="G1297" s="408" t="s">
        <v>4353</v>
      </c>
    </row>
    <row r="1298" spans="1:11" ht="24">
      <c r="A1298" s="707">
        <v>88908</v>
      </c>
      <c r="B1298" s="636" t="s">
        <v>23024</v>
      </c>
      <c r="C1298" s="637" t="s">
        <v>593</v>
      </c>
      <c r="D1298" s="637" t="s">
        <v>18987</v>
      </c>
      <c r="E1298" s="638">
        <v>47.9</v>
      </c>
    </row>
    <row r="1299" spans="1:11" ht="12">
      <c r="A1299" s="708" t="s">
        <v>23025</v>
      </c>
      <c r="B1299" s="639" t="s">
        <v>23306</v>
      </c>
      <c r="C1299" s="640"/>
      <c r="D1299" s="641"/>
      <c r="E1299" s="642"/>
      <c r="F1299" s="407" t="s">
        <v>4353</v>
      </c>
      <c r="G1299" s="408" t="s">
        <v>4353</v>
      </c>
    </row>
    <row r="1300" spans="1:11" ht="24">
      <c r="A1300" s="708">
        <v>89022</v>
      </c>
      <c r="B1300" s="639" t="s">
        <v>23027</v>
      </c>
      <c r="C1300" s="640" t="s">
        <v>593</v>
      </c>
      <c r="D1300" s="641" t="s">
        <v>18987</v>
      </c>
      <c r="E1300" s="642">
        <v>0.31</v>
      </c>
      <c r="F1300" s="407" t="s">
        <v>4353</v>
      </c>
      <c r="G1300" s="408" t="s">
        <v>4353</v>
      </c>
      <c r="H1300" s="408" t="s">
        <v>4353</v>
      </c>
    </row>
    <row r="1301" spans="1:11" ht="12">
      <c r="A1301" s="708" t="s">
        <v>23028</v>
      </c>
      <c r="B1301" s="639" t="s">
        <v>23029</v>
      </c>
      <c r="C1301" s="640"/>
      <c r="D1301" s="641"/>
      <c r="E1301" s="642"/>
      <c r="F1301" s="407" t="s">
        <v>4353</v>
      </c>
      <c r="G1301" s="408" t="s">
        <v>4353</v>
      </c>
      <c r="H1301" s="408" t="s">
        <v>4353</v>
      </c>
    </row>
    <row r="1302" spans="1:11" ht="12">
      <c r="A1302" s="707" t="s">
        <v>23030</v>
      </c>
      <c r="B1302" s="636" t="s">
        <v>23307</v>
      </c>
      <c r="C1302" s="637"/>
      <c r="D1302" s="637"/>
      <c r="E1302" s="638"/>
      <c r="F1302" s="407" t="s">
        <v>4353</v>
      </c>
      <c r="G1302" s="408" t="s">
        <v>4353</v>
      </c>
      <c r="H1302" s="408" t="s">
        <v>4353</v>
      </c>
      <c r="I1302" s="408" t="s">
        <v>4353</v>
      </c>
      <c r="J1302" s="408" t="s">
        <v>4353</v>
      </c>
      <c r="K1302" s="408" t="s">
        <v>4353</v>
      </c>
    </row>
    <row r="1303" spans="1:11" ht="24">
      <c r="A1303" s="708">
        <v>89027</v>
      </c>
      <c r="B1303" s="639" t="s">
        <v>23308</v>
      </c>
      <c r="C1303" s="640" t="s">
        <v>593</v>
      </c>
      <c r="D1303" s="641" t="s">
        <v>18987</v>
      </c>
      <c r="E1303" s="642">
        <v>2.0699999999999998</v>
      </c>
    </row>
    <row r="1304" spans="1:11" ht="12">
      <c r="A1304" s="707" t="s">
        <v>23033</v>
      </c>
      <c r="B1304" s="636" t="s">
        <v>23034</v>
      </c>
      <c r="C1304" s="637"/>
      <c r="D1304" s="637"/>
      <c r="E1304" s="638"/>
      <c r="F1304" s="407" t="s">
        <v>4353</v>
      </c>
      <c r="G1304" s="408" t="s">
        <v>4353</v>
      </c>
      <c r="H1304" s="408" t="s">
        <v>4353</v>
      </c>
      <c r="I1304" s="408" t="s">
        <v>4353</v>
      </c>
      <c r="J1304" s="408" t="s">
        <v>4353</v>
      </c>
    </row>
    <row r="1305" spans="1:11" ht="24">
      <c r="A1305" s="708">
        <v>89031</v>
      </c>
      <c r="B1305" s="639" t="s">
        <v>23035</v>
      </c>
      <c r="C1305" s="640" t="s">
        <v>593</v>
      </c>
      <c r="D1305" s="641" t="s">
        <v>18987</v>
      </c>
      <c r="E1305" s="642">
        <v>50.97</v>
      </c>
      <c r="F1305" s="407" t="s">
        <v>4353</v>
      </c>
      <c r="G1305" s="408" t="s">
        <v>4353</v>
      </c>
      <c r="H1305" s="408" t="s">
        <v>4353</v>
      </c>
      <c r="I1305" s="408" t="s">
        <v>4353</v>
      </c>
    </row>
    <row r="1306" spans="1:11" ht="12">
      <c r="A1306" s="707" t="s">
        <v>23036</v>
      </c>
      <c r="B1306" s="636" t="e">
        <v>#NAME?</v>
      </c>
      <c r="C1306" s="637"/>
      <c r="D1306" s="637"/>
      <c r="E1306" s="638"/>
      <c r="F1306" s="407" t="s">
        <v>4353</v>
      </c>
      <c r="G1306" s="408" t="s">
        <v>4353</v>
      </c>
      <c r="H1306" s="408" t="s">
        <v>4353</v>
      </c>
    </row>
    <row r="1307" spans="1:11" ht="24">
      <c r="A1307" s="708">
        <v>89036</v>
      </c>
      <c r="B1307" s="639" t="s">
        <v>23037</v>
      </c>
      <c r="C1307" s="640" t="s">
        <v>593</v>
      </c>
      <c r="D1307" s="641" t="s">
        <v>18987</v>
      </c>
      <c r="E1307" s="642">
        <v>21.24</v>
      </c>
      <c r="F1307" s="407" t="s">
        <v>4353</v>
      </c>
      <c r="G1307" s="408" t="s">
        <v>4353</v>
      </c>
    </row>
    <row r="1308" spans="1:11" ht="12">
      <c r="A1308" s="707" t="s">
        <v>23238</v>
      </c>
      <c r="B1308" s="636" t="s">
        <v>22839</v>
      </c>
      <c r="C1308" s="637"/>
      <c r="D1308" s="637"/>
      <c r="E1308" s="638"/>
      <c r="F1308" s="407" t="s">
        <v>4353</v>
      </c>
      <c r="G1308" s="408" t="s">
        <v>4353</v>
      </c>
      <c r="H1308" s="408" t="s">
        <v>4353</v>
      </c>
      <c r="I1308" s="408" t="s">
        <v>4353</v>
      </c>
      <c r="J1308" s="408" t="s">
        <v>4353</v>
      </c>
      <c r="K1308" s="408" t="s">
        <v>4353</v>
      </c>
    </row>
    <row r="1309" spans="1:11" ht="24">
      <c r="A1309" s="708">
        <v>89218</v>
      </c>
      <c r="B1309" s="639" t="s">
        <v>23058</v>
      </c>
      <c r="C1309" s="640" t="s">
        <v>593</v>
      </c>
      <c r="D1309" s="641" t="s">
        <v>18987</v>
      </c>
      <c r="E1309" s="642">
        <v>39.65</v>
      </c>
      <c r="F1309" s="407" t="s">
        <v>4353</v>
      </c>
      <c r="G1309" s="408" t="s">
        <v>4353</v>
      </c>
    </row>
    <row r="1310" spans="1:11" ht="12">
      <c r="A1310" s="708" t="s">
        <v>23059</v>
      </c>
      <c r="B1310" s="639" t="e">
        <v>#NAME?</v>
      </c>
      <c r="C1310" s="640"/>
      <c r="D1310" s="641"/>
      <c r="E1310" s="642"/>
      <c r="F1310" s="407" t="s">
        <v>4353</v>
      </c>
      <c r="G1310" s="408" t="s">
        <v>4353</v>
      </c>
      <c r="H1310" s="408" t="s">
        <v>4353</v>
      </c>
    </row>
    <row r="1311" spans="1:11" ht="24">
      <c r="A1311" s="707">
        <v>89226</v>
      </c>
      <c r="B1311" s="636" t="s">
        <v>23038</v>
      </c>
      <c r="C1311" s="637" t="s">
        <v>593</v>
      </c>
      <c r="D1311" s="637" t="s">
        <v>18987</v>
      </c>
      <c r="E1311" s="638">
        <v>1.1100000000000001</v>
      </c>
      <c r="F1311" s="407" t="s">
        <v>4353</v>
      </c>
      <c r="G1311" s="408" t="s">
        <v>4353</v>
      </c>
      <c r="H1311" s="408" t="s">
        <v>4353</v>
      </c>
    </row>
    <row r="1312" spans="1:11" ht="12">
      <c r="A1312" s="708" t="s">
        <v>22417</v>
      </c>
      <c r="B1312" s="639" t="s">
        <v>22418</v>
      </c>
      <c r="C1312" s="640"/>
      <c r="D1312" s="641"/>
      <c r="E1312" s="642"/>
    </row>
    <row r="1313" spans="1:10" ht="12">
      <c r="A1313" s="708" t="s">
        <v>22419</v>
      </c>
      <c r="B1313" s="639" t="e">
        <v>#NAME?</v>
      </c>
      <c r="C1313" s="640"/>
      <c r="D1313" s="641" t="s">
        <v>22420</v>
      </c>
      <c r="E1313" s="642" t="s">
        <v>22421</v>
      </c>
      <c r="F1313" s="407" t="s">
        <v>4353</v>
      </c>
      <c r="G1313" s="408" t="s">
        <v>4353</v>
      </c>
      <c r="H1313" s="408" t="s">
        <v>4353</v>
      </c>
      <c r="I1313" s="408" t="s">
        <v>4353</v>
      </c>
      <c r="J1313" s="408" t="s">
        <v>4353</v>
      </c>
    </row>
    <row r="1314" spans="1:10" ht="12">
      <c r="A1314" s="708"/>
      <c r="B1314" s="639"/>
      <c r="C1314" s="640"/>
      <c r="D1314" s="641" t="s">
        <v>22422</v>
      </c>
      <c r="E1314" s="642" t="s">
        <v>22423</v>
      </c>
      <c r="F1314" s="407" t="s">
        <v>4353</v>
      </c>
      <c r="G1314" s="408" t="s">
        <v>4353</v>
      </c>
      <c r="H1314" s="408" t="s">
        <v>4353</v>
      </c>
      <c r="I1314" s="408" t="s">
        <v>4353</v>
      </c>
      <c r="J1314" s="408" t="s">
        <v>4353</v>
      </c>
    </row>
    <row r="1315" spans="1:10" ht="12">
      <c r="A1315" s="708" t="s">
        <v>22424</v>
      </c>
      <c r="B1315" s="639" t="s">
        <v>22425</v>
      </c>
      <c r="C1315" s="640"/>
      <c r="D1315" s="641"/>
      <c r="E1315" s="642"/>
      <c r="F1315" s="407" t="s">
        <v>4353</v>
      </c>
      <c r="G1315" s="408" t="s">
        <v>4353</v>
      </c>
      <c r="H1315" s="408" t="s">
        <v>4353</v>
      </c>
      <c r="I1315" s="408" t="s">
        <v>4353</v>
      </c>
      <c r="J1315" s="408" t="s">
        <v>4353</v>
      </c>
    </row>
    <row r="1316" spans="1:10" ht="24">
      <c r="A1316" s="708" t="s">
        <v>22426</v>
      </c>
      <c r="B1316" s="639" t="s">
        <v>22427</v>
      </c>
      <c r="C1316" s="640" t="s">
        <v>22428</v>
      </c>
      <c r="D1316" s="641"/>
      <c r="E1316" s="642"/>
      <c r="F1316" s="407" t="s">
        <v>4353</v>
      </c>
      <c r="G1316" s="408" t="s">
        <v>4353</v>
      </c>
    </row>
    <row r="1317" spans="1:10" ht="12">
      <c r="A1317" s="708" t="s">
        <v>22429</v>
      </c>
      <c r="B1317" s="639" t="s">
        <v>22430</v>
      </c>
      <c r="C1317" s="640"/>
      <c r="D1317" s="641" t="s">
        <v>22422</v>
      </c>
      <c r="E1317" s="642" t="s">
        <v>22431</v>
      </c>
    </row>
    <row r="1318" spans="1:10" ht="24">
      <c r="A1318" s="708" t="s">
        <v>91</v>
      </c>
      <c r="B1318" s="639" t="s">
        <v>22432</v>
      </c>
      <c r="C1318" s="640" t="s">
        <v>22433</v>
      </c>
      <c r="D1318" s="641" t="s">
        <v>22434</v>
      </c>
      <c r="E1318" s="642" t="s">
        <v>22435</v>
      </c>
      <c r="F1318" s="407" t="s">
        <v>4353</v>
      </c>
      <c r="G1318" s="408" t="s">
        <v>4353</v>
      </c>
    </row>
    <row r="1319" spans="1:10" ht="12">
      <c r="A1319" s="708" t="s">
        <v>22436</v>
      </c>
      <c r="B1319" s="639" t="s">
        <v>22437</v>
      </c>
      <c r="C1319" s="640"/>
      <c r="D1319" s="641"/>
      <c r="E1319" s="642"/>
      <c r="F1319" s="407" t="s">
        <v>4353</v>
      </c>
      <c r="G1319" s="408" t="s">
        <v>4353</v>
      </c>
      <c r="H1319" s="408" t="s">
        <v>4353</v>
      </c>
    </row>
    <row r="1320" spans="1:10" ht="12">
      <c r="A1320" s="708" t="s">
        <v>23019</v>
      </c>
      <c r="B1320" s="639" t="s">
        <v>23309</v>
      </c>
      <c r="C1320" s="640"/>
      <c r="D1320" s="641"/>
      <c r="E1320" s="642"/>
      <c r="F1320" s="407" t="s">
        <v>4353</v>
      </c>
      <c r="G1320" s="408" t="s">
        <v>4353</v>
      </c>
      <c r="H1320" s="408" t="s">
        <v>4353</v>
      </c>
      <c r="I1320" s="408" t="s">
        <v>4353</v>
      </c>
    </row>
    <row r="1321" spans="1:10" ht="12">
      <c r="A1321" s="708" t="s">
        <v>23040</v>
      </c>
      <c r="B1321" s="639"/>
      <c r="C1321" s="640"/>
      <c r="D1321" s="641"/>
      <c r="E1321" s="642"/>
      <c r="F1321" s="407" t="s">
        <v>4353</v>
      </c>
      <c r="G1321" s="408" t="s">
        <v>4353</v>
      </c>
      <c r="H1321" s="408" t="s">
        <v>4353</v>
      </c>
      <c r="I1321" s="408" t="s">
        <v>4353</v>
      </c>
    </row>
    <row r="1322" spans="1:10" ht="24">
      <c r="A1322" s="708">
        <v>89227</v>
      </c>
      <c r="B1322" s="639" t="s">
        <v>23310</v>
      </c>
      <c r="C1322" s="640" t="s">
        <v>593</v>
      </c>
      <c r="D1322" s="641" t="s">
        <v>18987</v>
      </c>
      <c r="E1322" s="642">
        <v>31.79</v>
      </c>
      <c r="F1322" s="407" t="s">
        <v>4353</v>
      </c>
      <c r="G1322" s="408" t="s">
        <v>4353</v>
      </c>
      <c r="H1322" s="408" t="s">
        <v>4353</v>
      </c>
      <c r="I1322" s="408" t="s">
        <v>4353</v>
      </c>
    </row>
    <row r="1323" spans="1:10" ht="12">
      <c r="A1323" s="708" t="s">
        <v>22935</v>
      </c>
      <c r="B1323" s="639" t="s">
        <v>23311</v>
      </c>
      <c r="C1323" s="640"/>
      <c r="D1323" s="641"/>
      <c r="E1323" s="642"/>
      <c r="F1323" s="407" t="s">
        <v>4353</v>
      </c>
      <c r="G1323" s="408" t="s">
        <v>4353</v>
      </c>
      <c r="H1323" s="408" t="s">
        <v>4353</v>
      </c>
      <c r="I1323" s="408" t="s">
        <v>4353</v>
      </c>
      <c r="J1323" s="408" t="s">
        <v>4353</v>
      </c>
    </row>
    <row r="1324" spans="1:10" ht="12">
      <c r="A1324" s="708" t="s">
        <v>22937</v>
      </c>
      <c r="B1324" s="639">
        <v>14</v>
      </c>
      <c r="C1324" s="640"/>
      <c r="D1324" s="641"/>
      <c r="E1324" s="642"/>
      <c r="F1324" s="407" t="s">
        <v>4353</v>
      </c>
      <c r="G1324" s="408" t="s">
        <v>4353</v>
      </c>
      <c r="H1324" s="408" t="s">
        <v>4353</v>
      </c>
      <c r="I1324" s="408" t="s">
        <v>4353</v>
      </c>
      <c r="J1324" s="408" t="s">
        <v>4353</v>
      </c>
    </row>
    <row r="1325" spans="1:10" ht="24">
      <c r="A1325" s="708">
        <v>89235</v>
      </c>
      <c r="B1325" s="639" t="s">
        <v>23041</v>
      </c>
      <c r="C1325" s="640" t="s">
        <v>593</v>
      </c>
      <c r="D1325" s="641" t="s">
        <v>18987</v>
      </c>
      <c r="E1325" s="642">
        <v>92.93</v>
      </c>
      <c r="F1325" s="407" t="s">
        <v>4353</v>
      </c>
      <c r="G1325" s="408" t="s">
        <v>4353</v>
      </c>
      <c r="H1325" s="408" t="s">
        <v>4353</v>
      </c>
      <c r="I1325" s="408" t="s">
        <v>4353</v>
      </c>
    </row>
    <row r="1326" spans="1:10" ht="12">
      <c r="A1326" s="708" t="s">
        <v>23042</v>
      </c>
      <c r="B1326" s="639" t="s">
        <v>23312</v>
      </c>
      <c r="C1326" s="640"/>
      <c r="D1326" s="641"/>
      <c r="E1326" s="642"/>
      <c r="F1326" s="407" t="s">
        <v>4353</v>
      </c>
      <c r="G1326" s="408" t="s">
        <v>4353</v>
      </c>
    </row>
    <row r="1327" spans="1:10" ht="24">
      <c r="A1327" s="708">
        <v>89243</v>
      </c>
      <c r="B1327" s="639" t="s">
        <v>23044</v>
      </c>
      <c r="C1327" s="640" t="s">
        <v>593</v>
      </c>
      <c r="D1327" s="641" t="s">
        <v>18987</v>
      </c>
      <c r="E1327" s="642">
        <v>197.71</v>
      </c>
      <c r="F1327" s="407" t="s">
        <v>4353</v>
      </c>
      <c r="G1327" s="408" t="s">
        <v>4353</v>
      </c>
      <c r="H1327" s="408" t="s">
        <v>4353</v>
      </c>
      <c r="I1327" s="408" t="s">
        <v>4353</v>
      </c>
      <c r="J1327" s="408" t="s">
        <v>4353</v>
      </c>
    </row>
    <row r="1328" spans="1:10" ht="12">
      <c r="A1328" s="708" t="s">
        <v>23045</v>
      </c>
      <c r="B1328" s="639" t="s">
        <v>23312</v>
      </c>
      <c r="C1328" s="640"/>
      <c r="D1328" s="641"/>
      <c r="E1328" s="642"/>
      <c r="F1328" s="407" t="s">
        <v>4353</v>
      </c>
      <c r="G1328" s="408" t="s">
        <v>4353</v>
      </c>
      <c r="H1328" s="408" t="s">
        <v>4353</v>
      </c>
      <c r="I1328" s="408" t="s">
        <v>4353</v>
      </c>
      <c r="J1328" s="408" t="s">
        <v>4353</v>
      </c>
    </row>
    <row r="1329" spans="1:12" ht="24">
      <c r="A1329" s="708">
        <v>89251</v>
      </c>
      <c r="B1329" s="639" t="s">
        <v>23046</v>
      </c>
      <c r="C1329" s="640" t="s">
        <v>593</v>
      </c>
      <c r="D1329" s="641" t="s">
        <v>18987</v>
      </c>
      <c r="E1329" s="642">
        <v>173.7</v>
      </c>
      <c r="F1329" s="407" t="s">
        <v>4353</v>
      </c>
      <c r="G1329" s="408" t="s">
        <v>4353</v>
      </c>
    </row>
    <row r="1330" spans="1:12" ht="12">
      <c r="A1330" s="708" t="s">
        <v>23047</v>
      </c>
      <c r="B1330" s="639" t="s">
        <v>23313</v>
      </c>
      <c r="C1330" s="640"/>
      <c r="D1330" s="641"/>
      <c r="E1330" s="642"/>
      <c r="F1330" s="407" t="s">
        <v>4353</v>
      </c>
      <c r="G1330" s="408" t="s">
        <v>4353</v>
      </c>
      <c r="H1330" s="408" t="s">
        <v>4353</v>
      </c>
      <c r="I1330" s="408" t="s">
        <v>4353</v>
      </c>
    </row>
    <row r="1331" spans="1:12" ht="24">
      <c r="A1331" s="708">
        <v>89258</v>
      </c>
      <c r="B1331" s="639" t="s">
        <v>23049</v>
      </c>
      <c r="C1331" s="640" t="s">
        <v>593</v>
      </c>
      <c r="D1331" s="641" t="s">
        <v>18987</v>
      </c>
      <c r="E1331" s="642">
        <v>60.33</v>
      </c>
      <c r="F1331" s="407" t="s">
        <v>4353</v>
      </c>
      <c r="G1331" s="408" t="s">
        <v>4353</v>
      </c>
      <c r="H1331" s="408" t="s">
        <v>4353</v>
      </c>
      <c r="I1331" s="408" t="s">
        <v>4353</v>
      </c>
      <c r="J1331" s="408" t="s">
        <v>4353</v>
      </c>
    </row>
    <row r="1332" spans="1:12" ht="12">
      <c r="A1332" s="708" t="s">
        <v>23050</v>
      </c>
      <c r="B1332" s="639" t="s">
        <v>23314</v>
      </c>
      <c r="C1332" s="640"/>
      <c r="D1332" s="641"/>
      <c r="E1332" s="642"/>
      <c r="F1332" s="407" t="s">
        <v>4353</v>
      </c>
      <c r="G1332" s="408" t="s">
        <v>4353</v>
      </c>
      <c r="H1332" s="408" t="s">
        <v>4353</v>
      </c>
      <c r="I1332" s="408" t="s">
        <v>4353</v>
      </c>
    </row>
    <row r="1333" spans="1:12" ht="12">
      <c r="A1333" s="708">
        <v>14</v>
      </c>
      <c r="B1333" s="639"/>
      <c r="C1333" s="640"/>
      <c r="D1333" s="641"/>
      <c r="E1333" s="642"/>
      <c r="F1333" s="407" t="s">
        <v>4353</v>
      </c>
      <c r="G1333" s="408" t="s">
        <v>4353</v>
      </c>
      <c r="H1333" s="408" t="s">
        <v>4353</v>
      </c>
      <c r="I1333" s="408" t="s">
        <v>4353</v>
      </c>
    </row>
    <row r="1334" spans="1:12" ht="24">
      <c r="A1334" s="708">
        <v>89273</v>
      </c>
      <c r="B1334" s="639" t="s">
        <v>23052</v>
      </c>
      <c r="C1334" s="640" t="s">
        <v>593</v>
      </c>
      <c r="D1334" s="641" t="s">
        <v>18987</v>
      </c>
      <c r="E1334" s="642">
        <v>55.07</v>
      </c>
      <c r="F1334" s="407" t="s">
        <v>4353</v>
      </c>
      <c r="G1334" s="408" t="s">
        <v>4353</v>
      </c>
      <c r="H1334" s="408" t="s">
        <v>4353</v>
      </c>
      <c r="I1334" s="408" t="s">
        <v>4353</v>
      </c>
    </row>
    <row r="1335" spans="1:12" ht="12">
      <c r="A1335" s="708" t="s">
        <v>23053</v>
      </c>
      <c r="B1335" s="639" t="s">
        <v>23315</v>
      </c>
      <c r="C1335" s="640"/>
      <c r="D1335" s="641"/>
      <c r="E1335" s="642"/>
      <c r="F1335" s="407" t="s">
        <v>4353</v>
      </c>
      <c r="G1335" s="408" t="s">
        <v>4353</v>
      </c>
      <c r="H1335" s="408" t="s">
        <v>4353</v>
      </c>
      <c r="I1335" s="408" t="s">
        <v>4353</v>
      </c>
      <c r="J1335" s="408" t="s">
        <v>4353</v>
      </c>
      <c r="K1335" s="408" t="s">
        <v>4353</v>
      </c>
    </row>
    <row r="1336" spans="1:12" ht="12">
      <c r="A1336" s="706">
        <v>2014</v>
      </c>
      <c r="B1336" s="633"/>
      <c r="C1336" s="634"/>
      <c r="D1336" s="634"/>
      <c r="E1336" s="635"/>
      <c r="F1336" s="407" t="s">
        <v>4353</v>
      </c>
      <c r="G1336" s="408" t="s">
        <v>4353</v>
      </c>
      <c r="H1336" s="408" t="s">
        <v>4353</v>
      </c>
      <c r="I1336" s="408" t="s">
        <v>4353</v>
      </c>
      <c r="J1336" s="408" t="s">
        <v>4353</v>
      </c>
      <c r="K1336" s="408" t="s">
        <v>4353</v>
      </c>
    </row>
    <row r="1337" spans="1:12" ht="24">
      <c r="A1337" s="708">
        <v>89279</v>
      </c>
      <c r="B1337" s="639" t="s">
        <v>23055</v>
      </c>
      <c r="C1337" s="640" t="s">
        <v>593</v>
      </c>
      <c r="D1337" s="641" t="s">
        <v>18987</v>
      </c>
      <c r="E1337" s="642">
        <v>1.35</v>
      </c>
      <c r="F1337" s="407" t="s">
        <v>4353</v>
      </c>
      <c r="G1337" s="408" t="s">
        <v>4353</v>
      </c>
      <c r="H1337" s="408" t="s">
        <v>4353</v>
      </c>
      <c r="I1337" s="408" t="s">
        <v>4353</v>
      </c>
      <c r="J1337" s="408" t="s">
        <v>4353</v>
      </c>
    </row>
    <row r="1338" spans="1:12" ht="12">
      <c r="A1338" s="708" t="s">
        <v>23056</v>
      </c>
      <c r="B1338" s="639" t="s">
        <v>23316</v>
      </c>
      <c r="C1338" s="640"/>
      <c r="D1338" s="641"/>
      <c r="E1338" s="642"/>
      <c r="F1338" s="407" t="s">
        <v>4353</v>
      </c>
      <c r="G1338" s="408" t="s">
        <v>4353</v>
      </c>
      <c r="H1338" s="408" t="s">
        <v>4353</v>
      </c>
      <c r="I1338" s="408" t="s">
        <v>4353</v>
      </c>
    </row>
    <row r="1339" spans="1:12" ht="24">
      <c r="A1339" s="708">
        <v>89877</v>
      </c>
      <c r="B1339" s="639" t="s">
        <v>23060</v>
      </c>
      <c r="C1339" s="640" t="s">
        <v>593</v>
      </c>
      <c r="D1339" s="641" t="s">
        <v>18987</v>
      </c>
      <c r="E1339" s="642">
        <v>42.77</v>
      </c>
      <c r="F1339" s="407" t="s">
        <v>4353</v>
      </c>
      <c r="G1339" s="408" t="s">
        <v>4353</v>
      </c>
      <c r="H1339" s="408" t="s">
        <v>4353</v>
      </c>
      <c r="I1339" s="408" t="s">
        <v>4353</v>
      </c>
      <c r="J1339" s="408" t="s">
        <v>4353</v>
      </c>
      <c r="K1339" s="408" t="s">
        <v>4353</v>
      </c>
    </row>
    <row r="1340" spans="1:12" ht="12">
      <c r="A1340" s="708" t="s">
        <v>23061</v>
      </c>
      <c r="B1340" s="639" t="s">
        <v>23062</v>
      </c>
      <c r="C1340" s="640"/>
      <c r="D1340" s="641"/>
      <c r="E1340" s="642"/>
      <c r="F1340" s="407" t="s">
        <v>4353</v>
      </c>
      <c r="G1340" s="408" t="s">
        <v>4353</v>
      </c>
      <c r="H1340" s="408" t="s">
        <v>4353</v>
      </c>
    </row>
    <row r="1341" spans="1:12" ht="12">
      <c r="A1341" s="706" t="s">
        <v>23063</v>
      </c>
      <c r="B1341" s="633" t="s">
        <v>23317</v>
      </c>
      <c r="C1341" s="634"/>
      <c r="D1341" s="634"/>
      <c r="E1341" s="635"/>
      <c r="F1341" s="407" t="s">
        <v>4353</v>
      </c>
      <c r="G1341" s="408" t="s">
        <v>4353</v>
      </c>
    </row>
    <row r="1342" spans="1:12" ht="24">
      <c r="A1342" s="707">
        <v>89884</v>
      </c>
      <c r="B1342" s="636" t="s">
        <v>23065</v>
      </c>
      <c r="C1342" s="637" t="s">
        <v>593</v>
      </c>
      <c r="D1342" s="637" t="s">
        <v>18987</v>
      </c>
      <c r="E1342" s="638">
        <v>44.5</v>
      </c>
      <c r="F1342" s="407" t="s">
        <v>4353</v>
      </c>
      <c r="G1342" s="408" t="s">
        <v>4353</v>
      </c>
    </row>
    <row r="1343" spans="1:12" ht="12">
      <c r="A1343" s="708" t="s">
        <v>23061</v>
      </c>
      <c r="B1343" s="639" t="s">
        <v>23066</v>
      </c>
      <c r="C1343" s="640"/>
      <c r="D1343" s="641"/>
      <c r="E1343" s="642"/>
    </row>
    <row r="1344" spans="1:12" ht="12">
      <c r="A1344" s="708" t="s">
        <v>23063</v>
      </c>
      <c r="B1344" s="639" t="s">
        <v>23317</v>
      </c>
      <c r="C1344" s="640"/>
      <c r="D1344" s="641"/>
      <c r="E1344" s="642"/>
      <c r="F1344" s="407" t="s">
        <v>4353</v>
      </c>
      <c r="G1344" s="408" t="s">
        <v>4353</v>
      </c>
      <c r="H1344" s="408" t="s">
        <v>4353</v>
      </c>
      <c r="I1344" s="408" t="s">
        <v>4353</v>
      </c>
      <c r="J1344" s="408" t="s">
        <v>4353</v>
      </c>
      <c r="K1344" s="408" t="s">
        <v>4353</v>
      </c>
      <c r="L1344" s="408" t="s">
        <v>4353</v>
      </c>
    </row>
    <row r="1345" spans="1:12" ht="24">
      <c r="A1345" s="706">
        <v>90587</v>
      </c>
      <c r="B1345" s="633" t="s">
        <v>23067</v>
      </c>
      <c r="C1345" s="634" t="s">
        <v>593</v>
      </c>
      <c r="D1345" s="634" t="s">
        <v>18987</v>
      </c>
      <c r="E1345" s="635">
        <v>1.42</v>
      </c>
      <c r="F1345" s="407" t="s">
        <v>4353</v>
      </c>
      <c r="G1345" s="408" t="s">
        <v>4353</v>
      </c>
      <c r="H1345" s="408" t="s">
        <v>4353</v>
      </c>
      <c r="I1345" s="408" t="s">
        <v>4353</v>
      </c>
    </row>
    <row r="1346" spans="1:12" ht="12">
      <c r="A1346" s="708" t="s">
        <v>23068</v>
      </c>
      <c r="B1346" s="639" t="s">
        <v>23318</v>
      </c>
      <c r="C1346" s="640"/>
      <c r="D1346" s="641"/>
      <c r="E1346" s="642"/>
      <c r="F1346" s="407" t="s">
        <v>4353</v>
      </c>
      <c r="G1346" s="408" t="s">
        <v>4353</v>
      </c>
      <c r="H1346" s="408" t="s">
        <v>4353</v>
      </c>
      <c r="I1346" s="408" t="s">
        <v>4353</v>
      </c>
      <c r="J1346" s="408" t="s">
        <v>4353</v>
      </c>
    </row>
    <row r="1347" spans="1:12" ht="24">
      <c r="A1347" s="708">
        <v>90626</v>
      </c>
      <c r="B1347" s="639" t="s">
        <v>23070</v>
      </c>
      <c r="C1347" s="640" t="s">
        <v>593</v>
      </c>
      <c r="D1347" s="641" t="s">
        <v>18987</v>
      </c>
      <c r="E1347" s="642">
        <v>1.51</v>
      </c>
      <c r="F1347" s="407" t="s">
        <v>4353</v>
      </c>
      <c r="G1347" s="408" t="s">
        <v>4353</v>
      </c>
      <c r="H1347" s="408" t="s">
        <v>4353</v>
      </c>
    </row>
    <row r="1348" spans="1:12" ht="12">
      <c r="A1348" s="708" t="s">
        <v>22417</v>
      </c>
      <c r="B1348" s="639" t="s">
        <v>22418</v>
      </c>
      <c r="C1348" s="640"/>
      <c r="D1348" s="641"/>
      <c r="E1348" s="642"/>
      <c r="F1348" s="407" t="s">
        <v>4353</v>
      </c>
      <c r="G1348" s="408" t="s">
        <v>4353</v>
      </c>
      <c r="H1348" s="408" t="s">
        <v>4353</v>
      </c>
      <c r="I1348" s="408" t="s">
        <v>4353</v>
      </c>
      <c r="J1348" s="408" t="s">
        <v>4353</v>
      </c>
      <c r="K1348" s="408" t="s">
        <v>4353</v>
      </c>
      <c r="L1348" s="408" t="s">
        <v>4353</v>
      </c>
    </row>
    <row r="1349" spans="1:12" ht="12">
      <c r="A1349" s="708" t="s">
        <v>22419</v>
      </c>
      <c r="B1349" s="639" t="e">
        <v>#NAME?</v>
      </c>
      <c r="C1349" s="640"/>
      <c r="D1349" s="641" t="s">
        <v>22420</v>
      </c>
      <c r="E1349" s="642" t="s">
        <v>22421</v>
      </c>
      <c r="F1349" s="407" t="s">
        <v>4353</v>
      </c>
      <c r="G1349" s="408" t="s">
        <v>4353</v>
      </c>
      <c r="H1349" s="408" t="s">
        <v>4353</v>
      </c>
      <c r="I1349" s="408" t="s">
        <v>4353</v>
      </c>
      <c r="J1349" s="408" t="s">
        <v>4353</v>
      </c>
      <c r="K1349" s="408" t="s">
        <v>4353</v>
      </c>
      <c r="L1349" s="408" t="s">
        <v>4353</v>
      </c>
    </row>
    <row r="1350" spans="1:12" ht="12">
      <c r="A1350" s="708"/>
      <c r="B1350" s="639"/>
      <c r="C1350" s="640"/>
      <c r="D1350" s="641" t="s">
        <v>22422</v>
      </c>
      <c r="E1350" s="642" t="s">
        <v>22423</v>
      </c>
      <c r="F1350" s="407" t="s">
        <v>4353</v>
      </c>
      <c r="G1350" s="408" t="s">
        <v>4353</v>
      </c>
      <c r="H1350" s="408" t="s">
        <v>4353</v>
      </c>
    </row>
    <row r="1351" spans="1:12" ht="12">
      <c r="A1351" s="708" t="s">
        <v>22424</v>
      </c>
      <c r="B1351" s="639" t="s">
        <v>22425</v>
      </c>
      <c r="C1351" s="640"/>
      <c r="D1351" s="641"/>
      <c r="E1351" s="642"/>
      <c r="F1351" s="407" t="s">
        <v>4353</v>
      </c>
      <c r="G1351" s="408" t="s">
        <v>4353</v>
      </c>
    </row>
    <row r="1352" spans="1:12" ht="24">
      <c r="A1352" s="708" t="s">
        <v>22426</v>
      </c>
      <c r="B1352" s="639" t="s">
        <v>22427</v>
      </c>
      <c r="C1352" s="640" t="s">
        <v>22428</v>
      </c>
      <c r="D1352" s="641"/>
      <c r="E1352" s="642"/>
      <c r="F1352" s="407" t="s">
        <v>4353</v>
      </c>
      <c r="G1352" s="408" t="s">
        <v>4353</v>
      </c>
      <c r="H1352" s="408" t="s">
        <v>4353</v>
      </c>
      <c r="I1352" s="408" t="s">
        <v>4353</v>
      </c>
      <c r="J1352" s="408" t="s">
        <v>4353</v>
      </c>
      <c r="K1352" s="408" t="s">
        <v>4353</v>
      </c>
      <c r="L1352" s="408" t="s">
        <v>4353</v>
      </c>
    </row>
    <row r="1353" spans="1:12" ht="12">
      <c r="A1353" s="708" t="s">
        <v>22429</v>
      </c>
      <c r="B1353" s="639" t="s">
        <v>22430</v>
      </c>
      <c r="C1353" s="640"/>
      <c r="D1353" s="641" t="s">
        <v>22422</v>
      </c>
      <c r="E1353" s="642" t="s">
        <v>22431</v>
      </c>
      <c r="F1353" s="407" t="s">
        <v>4353</v>
      </c>
      <c r="G1353" s="408" t="s">
        <v>4353</v>
      </c>
      <c r="H1353" s="408" t="s">
        <v>4353</v>
      </c>
      <c r="I1353" s="408" t="s">
        <v>4353</v>
      </c>
    </row>
    <row r="1354" spans="1:12" ht="24">
      <c r="A1354" s="708" t="s">
        <v>91</v>
      </c>
      <c r="B1354" s="639" t="s">
        <v>22432</v>
      </c>
      <c r="C1354" s="640" t="s">
        <v>22433</v>
      </c>
      <c r="D1354" s="641" t="s">
        <v>22434</v>
      </c>
      <c r="E1354" s="642" t="s">
        <v>22435</v>
      </c>
    </row>
    <row r="1355" spans="1:12" ht="12">
      <c r="A1355" s="708" t="s">
        <v>22436</v>
      </c>
      <c r="B1355" s="639" t="s">
        <v>22437</v>
      </c>
      <c r="C1355" s="640"/>
      <c r="D1355" s="641"/>
      <c r="E1355" s="642"/>
    </row>
    <row r="1356" spans="1:12" ht="12">
      <c r="A1356" s="708" t="s">
        <v>23071</v>
      </c>
      <c r="B1356" s="639" t="e">
        <v>#NAME?</v>
      </c>
      <c r="C1356" s="640"/>
      <c r="D1356" s="641"/>
      <c r="E1356" s="642"/>
      <c r="F1356" s="407" t="s">
        <v>4353</v>
      </c>
      <c r="G1356" s="408" t="s">
        <v>4353</v>
      </c>
    </row>
    <row r="1357" spans="1:12" ht="24">
      <c r="A1357" s="708">
        <v>90632</v>
      </c>
      <c r="B1357" s="639" t="s">
        <v>23072</v>
      </c>
      <c r="C1357" s="640" t="s">
        <v>593</v>
      </c>
      <c r="D1357" s="641" t="s">
        <v>18987</v>
      </c>
      <c r="E1357" s="642">
        <v>48.55</v>
      </c>
      <c r="F1357" s="407" t="s">
        <v>4353</v>
      </c>
      <c r="G1357" s="408" t="s">
        <v>4353</v>
      </c>
    </row>
    <row r="1358" spans="1:12" ht="12">
      <c r="A1358" s="708" t="s">
        <v>23073</v>
      </c>
      <c r="B1358" s="639" t="s">
        <v>23319</v>
      </c>
      <c r="C1358" s="640"/>
      <c r="D1358" s="641"/>
      <c r="E1358" s="642"/>
    </row>
    <row r="1359" spans="1:12" ht="24">
      <c r="A1359" s="708">
        <v>90638</v>
      </c>
      <c r="B1359" s="639" t="s">
        <v>23075</v>
      </c>
      <c r="C1359" s="640" t="s">
        <v>593</v>
      </c>
      <c r="D1359" s="641" t="s">
        <v>18987</v>
      </c>
      <c r="E1359" s="642">
        <v>3.44</v>
      </c>
      <c r="F1359" s="407" t="s">
        <v>4353</v>
      </c>
      <c r="G1359" s="408" t="s">
        <v>4353</v>
      </c>
    </row>
    <row r="1360" spans="1:12" ht="12">
      <c r="A1360" s="708" t="s">
        <v>23076</v>
      </c>
      <c r="B1360" s="639" t="s">
        <v>23077</v>
      </c>
      <c r="C1360" s="640"/>
      <c r="D1360" s="641"/>
      <c r="E1360" s="642"/>
      <c r="F1360" s="407" t="s">
        <v>4353</v>
      </c>
      <c r="G1360" s="408" t="s">
        <v>4353</v>
      </c>
    </row>
    <row r="1361" spans="1:10" ht="12">
      <c r="A1361" s="708" t="s">
        <v>19150</v>
      </c>
      <c r="B1361" s="639" t="s">
        <v>23320</v>
      </c>
      <c r="C1361" s="640"/>
      <c r="D1361" s="641"/>
      <c r="E1361" s="642"/>
      <c r="F1361" s="407" t="s">
        <v>4353</v>
      </c>
      <c r="G1361" s="408" t="s">
        <v>4353</v>
      </c>
    </row>
    <row r="1362" spans="1:10" ht="24">
      <c r="A1362" s="706">
        <v>90644</v>
      </c>
      <c r="B1362" s="633" t="s">
        <v>23079</v>
      </c>
      <c r="C1362" s="634" t="s">
        <v>593</v>
      </c>
      <c r="D1362" s="634" t="s">
        <v>18987</v>
      </c>
      <c r="E1362" s="635">
        <v>5.93</v>
      </c>
      <c r="F1362" s="407" t="s">
        <v>4353</v>
      </c>
      <c r="G1362" s="408" t="s">
        <v>4353</v>
      </c>
    </row>
    <row r="1363" spans="1:10" ht="12">
      <c r="A1363" s="707" t="s">
        <v>23080</v>
      </c>
      <c r="B1363" s="636" t="s">
        <v>23321</v>
      </c>
      <c r="C1363" s="637"/>
      <c r="D1363" s="637"/>
      <c r="E1363" s="638"/>
      <c r="F1363" s="407" t="s">
        <v>4353</v>
      </c>
      <c r="G1363" s="408" t="s">
        <v>4353</v>
      </c>
      <c r="H1363" s="408" t="s">
        <v>4353</v>
      </c>
    </row>
    <row r="1364" spans="1:10" ht="24">
      <c r="A1364" s="708">
        <v>90651</v>
      </c>
      <c r="B1364" s="639" t="s">
        <v>23082</v>
      </c>
      <c r="C1364" s="640" t="s">
        <v>593</v>
      </c>
      <c r="D1364" s="641" t="s">
        <v>18987</v>
      </c>
      <c r="E1364" s="642">
        <v>0.74</v>
      </c>
      <c r="F1364" s="407" t="s">
        <v>4353</v>
      </c>
      <c r="G1364" s="408" t="s">
        <v>4353</v>
      </c>
    </row>
    <row r="1365" spans="1:10" ht="12">
      <c r="A1365" s="707" t="s">
        <v>23083</v>
      </c>
      <c r="B1365" s="636" t="s">
        <v>23084</v>
      </c>
      <c r="C1365" s="637"/>
      <c r="D1365" s="637"/>
      <c r="E1365" s="638"/>
      <c r="F1365" s="407" t="s">
        <v>4353</v>
      </c>
      <c r="G1365" s="408" t="s">
        <v>4353</v>
      </c>
    </row>
    <row r="1366" spans="1:10" ht="12">
      <c r="A1366" s="708" t="s">
        <v>23228</v>
      </c>
      <c r="B1366" s="639" t="s">
        <v>23085</v>
      </c>
      <c r="C1366" s="640"/>
      <c r="D1366" s="641"/>
      <c r="E1366" s="642"/>
      <c r="F1366" s="407" t="s">
        <v>4353</v>
      </c>
      <c r="G1366" s="408" t="s">
        <v>4353</v>
      </c>
    </row>
    <row r="1367" spans="1:10" ht="24">
      <c r="A1367" s="708">
        <v>90657</v>
      </c>
      <c r="B1367" s="639" t="s">
        <v>23322</v>
      </c>
      <c r="C1367" s="640" t="s">
        <v>593</v>
      </c>
      <c r="D1367" s="641" t="s">
        <v>18987</v>
      </c>
      <c r="E1367" s="642">
        <v>3.86</v>
      </c>
    </row>
    <row r="1368" spans="1:10" ht="12">
      <c r="A1368" s="707" t="s">
        <v>23033</v>
      </c>
      <c r="B1368" s="636" t="s">
        <v>23087</v>
      </c>
      <c r="C1368" s="637"/>
      <c r="D1368" s="637"/>
      <c r="E1368" s="638"/>
      <c r="F1368" s="407" t="s">
        <v>4353</v>
      </c>
      <c r="G1368" s="408" t="s">
        <v>4353</v>
      </c>
      <c r="H1368" s="408" t="s">
        <v>4353</v>
      </c>
      <c r="I1368" s="408" t="s">
        <v>4353</v>
      </c>
      <c r="J1368" s="408" t="s">
        <v>4353</v>
      </c>
    </row>
    <row r="1369" spans="1:10" ht="24">
      <c r="A1369" s="708">
        <v>90663</v>
      </c>
      <c r="B1369" s="639" t="s">
        <v>23323</v>
      </c>
      <c r="C1369" s="640" t="s">
        <v>593</v>
      </c>
      <c r="D1369" s="641" t="s">
        <v>18987</v>
      </c>
      <c r="E1369" s="642">
        <v>4.1399999999999997</v>
      </c>
      <c r="F1369" s="407" t="s">
        <v>4353</v>
      </c>
      <c r="G1369" s="408" t="s">
        <v>4353</v>
      </c>
    </row>
    <row r="1370" spans="1:10" ht="12">
      <c r="A1370" s="708" t="s">
        <v>23033</v>
      </c>
      <c r="B1370" s="639" t="s">
        <v>23087</v>
      </c>
      <c r="C1370" s="640"/>
      <c r="D1370" s="641"/>
      <c r="E1370" s="642"/>
      <c r="F1370" s="407" t="s">
        <v>4353</v>
      </c>
      <c r="G1370" s="408" t="s">
        <v>4353</v>
      </c>
    </row>
    <row r="1371" spans="1:10" ht="24">
      <c r="A1371" s="708">
        <v>90669</v>
      </c>
      <c r="B1371" s="639" t="s">
        <v>23089</v>
      </c>
      <c r="C1371" s="640" t="s">
        <v>593</v>
      </c>
      <c r="D1371" s="641" t="s">
        <v>18987</v>
      </c>
      <c r="E1371" s="642">
        <v>3.96</v>
      </c>
      <c r="F1371" s="407" t="s">
        <v>4353</v>
      </c>
      <c r="G1371" s="408" t="s">
        <v>4353</v>
      </c>
    </row>
    <row r="1372" spans="1:10" ht="12">
      <c r="A1372" s="708" t="s">
        <v>23090</v>
      </c>
      <c r="B1372" s="639" t="s">
        <v>23091</v>
      </c>
      <c r="C1372" s="640"/>
      <c r="D1372" s="641"/>
      <c r="E1372" s="642"/>
    </row>
    <row r="1373" spans="1:10" ht="12">
      <c r="A1373" s="708" t="s">
        <v>23092</v>
      </c>
      <c r="B1373" s="639" t="s">
        <v>23324</v>
      </c>
      <c r="C1373" s="640"/>
      <c r="D1373" s="641"/>
      <c r="E1373" s="642"/>
      <c r="F1373" s="407" t="s">
        <v>4353</v>
      </c>
      <c r="G1373" s="408" t="s">
        <v>4353</v>
      </c>
    </row>
    <row r="1374" spans="1:10" ht="24">
      <c r="A1374" s="708">
        <v>90675</v>
      </c>
      <c r="B1374" s="639" t="s">
        <v>23094</v>
      </c>
      <c r="C1374" s="640" t="s">
        <v>593</v>
      </c>
      <c r="D1374" s="641" t="s">
        <v>18987</v>
      </c>
      <c r="E1374" s="642">
        <v>174.95</v>
      </c>
      <c r="F1374" s="407" t="s">
        <v>4353</v>
      </c>
      <c r="G1374" s="408" t="s">
        <v>4353</v>
      </c>
    </row>
    <row r="1375" spans="1:10" ht="12">
      <c r="A1375" s="708" t="s">
        <v>23095</v>
      </c>
      <c r="B1375" s="639" t="s">
        <v>23096</v>
      </c>
      <c r="C1375" s="640"/>
      <c r="D1375" s="641"/>
      <c r="E1375" s="642"/>
      <c r="F1375" s="407" t="s">
        <v>4353</v>
      </c>
      <c r="G1375" s="408" t="s">
        <v>4353</v>
      </c>
      <c r="H1375" s="408" t="s">
        <v>4353</v>
      </c>
    </row>
    <row r="1376" spans="1:10" ht="12">
      <c r="A1376" s="708" t="s">
        <v>23097</v>
      </c>
      <c r="B1376" s="639" t="s">
        <v>23325</v>
      </c>
      <c r="C1376" s="640"/>
      <c r="D1376" s="641"/>
      <c r="E1376" s="642"/>
      <c r="F1376" s="407" t="s">
        <v>4353</v>
      </c>
      <c r="G1376" s="408" t="s">
        <v>4353</v>
      </c>
      <c r="H1376" s="408" t="s">
        <v>4353</v>
      </c>
    </row>
    <row r="1377" spans="1:10" ht="12">
      <c r="A1377" s="708" t="s">
        <v>23099</v>
      </c>
      <c r="B1377" s="639" t="s">
        <v>23100</v>
      </c>
      <c r="C1377" s="640"/>
      <c r="D1377" s="641"/>
      <c r="E1377" s="642"/>
      <c r="F1377" s="407" t="s">
        <v>4353</v>
      </c>
      <c r="G1377" s="408" t="s">
        <v>4353</v>
      </c>
      <c r="H1377" s="408" t="s">
        <v>4353</v>
      </c>
    </row>
    <row r="1378" spans="1:10" ht="24">
      <c r="A1378" s="708">
        <v>90681</v>
      </c>
      <c r="B1378" s="639" t="s">
        <v>23101</v>
      </c>
      <c r="C1378" s="640" t="s">
        <v>593</v>
      </c>
      <c r="D1378" s="641" t="s">
        <v>18987</v>
      </c>
      <c r="E1378" s="642">
        <v>97.99</v>
      </c>
      <c r="F1378" s="407" t="s">
        <v>4353</v>
      </c>
      <c r="G1378" s="408" t="s">
        <v>4353</v>
      </c>
      <c r="H1378" s="408" t="s">
        <v>4353</v>
      </c>
    </row>
    <row r="1379" spans="1:10" ht="12">
      <c r="A1379" s="708" t="s">
        <v>23102</v>
      </c>
      <c r="B1379" s="639" t="s">
        <v>23103</v>
      </c>
      <c r="C1379" s="640"/>
      <c r="D1379" s="641"/>
      <c r="E1379" s="642"/>
      <c r="F1379" s="407" t="s">
        <v>4353</v>
      </c>
      <c r="G1379" s="408" t="s">
        <v>4353</v>
      </c>
    </row>
    <row r="1380" spans="1:10" ht="12">
      <c r="A1380" s="708" t="s">
        <v>23104</v>
      </c>
      <c r="B1380" s="639" t="s">
        <v>23326</v>
      </c>
      <c r="C1380" s="640"/>
      <c r="D1380" s="641"/>
      <c r="E1380" s="642"/>
      <c r="F1380" s="407" t="s">
        <v>4353</v>
      </c>
    </row>
    <row r="1381" spans="1:10" ht="12">
      <c r="A1381" s="708">
        <v>42156</v>
      </c>
      <c r="B1381" s="639"/>
      <c r="C1381" s="640"/>
      <c r="D1381" s="641"/>
      <c r="E1381" s="642"/>
      <c r="F1381" s="407" t="s">
        <v>4353</v>
      </c>
    </row>
    <row r="1382" spans="1:10" ht="24">
      <c r="A1382" s="708">
        <v>90687</v>
      </c>
      <c r="B1382" s="639" t="s">
        <v>23106</v>
      </c>
      <c r="C1382" s="640" t="s">
        <v>593</v>
      </c>
      <c r="D1382" s="641" t="s">
        <v>18987</v>
      </c>
      <c r="E1382" s="642">
        <v>41.29</v>
      </c>
      <c r="F1382" s="407" t="s">
        <v>4353</v>
      </c>
      <c r="G1382" s="408" t="s">
        <v>4353</v>
      </c>
      <c r="H1382" s="408" t="s">
        <v>4353</v>
      </c>
    </row>
    <row r="1383" spans="1:10" ht="12">
      <c r="A1383" s="708" t="s">
        <v>23107</v>
      </c>
      <c r="B1383" s="639" t="s">
        <v>23327</v>
      </c>
      <c r="C1383" s="640"/>
      <c r="D1383" s="641"/>
      <c r="E1383" s="642"/>
    </row>
    <row r="1384" spans="1:10" ht="12">
      <c r="A1384" s="708" t="s">
        <v>22417</v>
      </c>
      <c r="B1384" s="639" t="s">
        <v>22418</v>
      </c>
      <c r="C1384" s="640"/>
      <c r="D1384" s="641"/>
      <c r="E1384" s="642"/>
      <c r="F1384" s="407" t="s">
        <v>4353</v>
      </c>
      <c r="G1384" s="408" t="s">
        <v>4353</v>
      </c>
    </row>
    <row r="1385" spans="1:10" ht="12">
      <c r="A1385" s="708" t="s">
        <v>22419</v>
      </c>
      <c r="B1385" s="639" t="e">
        <v>#NAME?</v>
      </c>
      <c r="C1385" s="640"/>
      <c r="D1385" s="641" t="s">
        <v>22420</v>
      </c>
      <c r="E1385" s="642" t="s">
        <v>22421</v>
      </c>
      <c r="F1385" s="407" t="s">
        <v>4353</v>
      </c>
      <c r="G1385" s="408" t="s">
        <v>4353</v>
      </c>
      <c r="H1385" s="408" t="s">
        <v>4353</v>
      </c>
      <c r="I1385" s="408" t="s">
        <v>4353</v>
      </c>
      <c r="J1385" s="408" t="s">
        <v>4353</v>
      </c>
    </row>
    <row r="1386" spans="1:10" ht="12">
      <c r="A1386" s="708"/>
      <c r="B1386" s="639"/>
      <c r="C1386" s="640"/>
      <c r="D1386" s="641" t="s">
        <v>22422</v>
      </c>
      <c r="E1386" s="642" t="s">
        <v>22423</v>
      </c>
      <c r="F1386" s="407" t="s">
        <v>4353</v>
      </c>
      <c r="G1386" s="408" t="s">
        <v>4353</v>
      </c>
    </row>
    <row r="1387" spans="1:10" ht="12">
      <c r="A1387" s="708" t="s">
        <v>22424</v>
      </c>
      <c r="B1387" s="639" t="s">
        <v>22425</v>
      </c>
      <c r="C1387" s="640"/>
      <c r="D1387" s="641"/>
      <c r="E1387" s="642"/>
      <c r="F1387" s="407" t="s">
        <v>4353</v>
      </c>
      <c r="G1387" s="408" t="s">
        <v>4353</v>
      </c>
    </row>
    <row r="1388" spans="1:10" ht="24">
      <c r="A1388" s="708" t="s">
        <v>22426</v>
      </c>
      <c r="B1388" s="639" t="s">
        <v>22427</v>
      </c>
      <c r="C1388" s="640" t="s">
        <v>22428</v>
      </c>
      <c r="D1388" s="641"/>
      <c r="E1388" s="642"/>
      <c r="F1388" s="407" t="s">
        <v>4353</v>
      </c>
      <c r="G1388" s="408" t="s">
        <v>4353</v>
      </c>
    </row>
    <row r="1389" spans="1:10" ht="12">
      <c r="A1389" s="708" t="s">
        <v>22429</v>
      </c>
      <c r="B1389" s="639" t="s">
        <v>22430</v>
      </c>
      <c r="C1389" s="640"/>
      <c r="D1389" s="641" t="s">
        <v>22422</v>
      </c>
      <c r="E1389" s="642" t="s">
        <v>22431</v>
      </c>
      <c r="F1389" s="407" t="s">
        <v>4353</v>
      </c>
      <c r="G1389" s="408" t="s">
        <v>4353</v>
      </c>
    </row>
    <row r="1390" spans="1:10" ht="24">
      <c r="A1390" s="708" t="s">
        <v>91</v>
      </c>
      <c r="B1390" s="639" t="s">
        <v>22432</v>
      </c>
      <c r="C1390" s="640" t="s">
        <v>22433</v>
      </c>
      <c r="D1390" s="641" t="s">
        <v>22434</v>
      </c>
      <c r="E1390" s="642" t="s">
        <v>22435</v>
      </c>
      <c r="F1390" s="407" t="s">
        <v>4353</v>
      </c>
    </row>
    <row r="1391" spans="1:10" ht="12">
      <c r="A1391" s="708" t="s">
        <v>22436</v>
      </c>
      <c r="B1391" s="639" t="s">
        <v>22437</v>
      </c>
      <c r="C1391" s="640"/>
      <c r="D1391" s="641"/>
      <c r="E1391" s="642"/>
      <c r="F1391" s="407" t="s">
        <v>4353</v>
      </c>
      <c r="G1391" s="408" t="s">
        <v>4353</v>
      </c>
      <c r="H1391" s="408" t="s">
        <v>4353</v>
      </c>
      <c r="I1391" s="408" t="s">
        <v>4353</v>
      </c>
    </row>
    <row r="1392" spans="1:10" ht="24">
      <c r="A1392" s="708">
        <v>90693</v>
      </c>
      <c r="B1392" s="639" t="s">
        <v>23109</v>
      </c>
      <c r="C1392" s="640" t="s">
        <v>593</v>
      </c>
      <c r="D1392" s="641" t="s">
        <v>18987</v>
      </c>
      <c r="E1392" s="642">
        <v>22.08</v>
      </c>
    </row>
    <row r="1393" spans="1:13" ht="12">
      <c r="A1393" s="708" t="s">
        <v>23110</v>
      </c>
      <c r="B1393" s="639" t="s">
        <v>23328</v>
      </c>
      <c r="C1393" s="640"/>
      <c r="D1393" s="641"/>
      <c r="E1393" s="642"/>
      <c r="F1393" s="407" t="s">
        <v>4353</v>
      </c>
      <c r="G1393" s="408" t="s">
        <v>4353</v>
      </c>
      <c r="H1393" s="408" t="s">
        <v>4353</v>
      </c>
    </row>
    <row r="1394" spans="1:13" ht="24">
      <c r="A1394" s="708">
        <v>90965</v>
      </c>
      <c r="B1394" s="639" t="s">
        <v>23112</v>
      </c>
      <c r="C1394" s="640" t="s">
        <v>593</v>
      </c>
      <c r="D1394" s="641" t="s">
        <v>18991</v>
      </c>
      <c r="E1394" s="642">
        <v>3.3</v>
      </c>
      <c r="F1394" s="407" t="s">
        <v>4353</v>
      </c>
      <c r="G1394" s="408" t="s">
        <v>4353</v>
      </c>
      <c r="H1394" s="408" t="s">
        <v>4353</v>
      </c>
    </row>
    <row r="1395" spans="1:13" ht="12">
      <c r="A1395" s="708" t="s">
        <v>22940</v>
      </c>
      <c r="B1395" s="639" t="s">
        <v>23329</v>
      </c>
      <c r="C1395" s="640"/>
      <c r="D1395" s="641"/>
      <c r="E1395" s="642"/>
      <c r="F1395" s="407" t="s">
        <v>4353</v>
      </c>
      <c r="G1395" s="408" t="s">
        <v>4353</v>
      </c>
    </row>
    <row r="1396" spans="1:13" ht="24">
      <c r="A1396" s="708">
        <v>90973</v>
      </c>
      <c r="B1396" s="639" t="s">
        <v>23114</v>
      </c>
      <c r="C1396" s="640" t="s">
        <v>593</v>
      </c>
      <c r="D1396" s="641" t="s">
        <v>18987</v>
      </c>
      <c r="E1396" s="642">
        <v>3.31</v>
      </c>
      <c r="F1396" s="407" t="s">
        <v>4353</v>
      </c>
      <c r="G1396" s="408" t="s">
        <v>4353</v>
      </c>
      <c r="H1396" s="408" t="s">
        <v>4353</v>
      </c>
      <c r="I1396" s="408" t="s">
        <v>4353</v>
      </c>
      <c r="J1396" s="408" t="s">
        <v>4353</v>
      </c>
    </row>
    <row r="1397" spans="1:13" ht="12">
      <c r="A1397" s="708" t="s">
        <v>23115</v>
      </c>
      <c r="B1397" s="639" t="s">
        <v>23330</v>
      </c>
      <c r="C1397" s="640"/>
      <c r="D1397" s="641"/>
      <c r="E1397" s="642"/>
      <c r="F1397" s="407" t="s">
        <v>4353</v>
      </c>
      <c r="G1397" s="408" t="s">
        <v>4353</v>
      </c>
      <c r="H1397" s="408" t="s">
        <v>4353</v>
      </c>
      <c r="I1397" s="408" t="s">
        <v>4353</v>
      </c>
      <c r="J1397" s="408" t="s">
        <v>4353</v>
      </c>
      <c r="K1397" s="408" t="s">
        <v>4353</v>
      </c>
      <c r="L1397" s="408" t="s">
        <v>4353</v>
      </c>
      <c r="M1397" s="408" t="s">
        <v>4353</v>
      </c>
    </row>
    <row r="1398" spans="1:13" ht="24">
      <c r="A1398" s="708">
        <v>90982</v>
      </c>
      <c r="B1398" s="639" t="s">
        <v>23117</v>
      </c>
      <c r="C1398" s="640" t="s">
        <v>593</v>
      </c>
      <c r="D1398" s="641" t="s">
        <v>18987</v>
      </c>
      <c r="E1398" s="642">
        <v>8.42</v>
      </c>
      <c r="F1398" s="407" t="s">
        <v>4353</v>
      </c>
      <c r="G1398" s="408" t="s">
        <v>4353</v>
      </c>
      <c r="H1398" s="408" t="s">
        <v>4353</v>
      </c>
      <c r="I1398" s="408" t="s">
        <v>4353</v>
      </c>
      <c r="J1398" s="408" t="s">
        <v>4353</v>
      </c>
      <c r="K1398" s="408" t="s">
        <v>4353</v>
      </c>
    </row>
    <row r="1399" spans="1:13" ht="12">
      <c r="A1399" s="708" t="s">
        <v>22940</v>
      </c>
      <c r="B1399" s="639" t="s">
        <v>23331</v>
      </c>
      <c r="C1399" s="640"/>
      <c r="D1399" s="641"/>
      <c r="E1399" s="642"/>
      <c r="F1399" s="407" t="s">
        <v>4353</v>
      </c>
      <c r="G1399" s="408" t="s">
        <v>4353</v>
      </c>
      <c r="H1399" s="408" t="s">
        <v>4353</v>
      </c>
      <c r="I1399" s="408" t="s">
        <v>4353</v>
      </c>
      <c r="J1399" s="408" t="s">
        <v>4353</v>
      </c>
      <c r="K1399" s="408" t="s">
        <v>4353</v>
      </c>
    </row>
    <row r="1400" spans="1:13" ht="24">
      <c r="A1400" s="708">
        <v>91001</v>
      </c>
      <c r="B1400" s="639" t="s">
        <v>23122</v>
      </c>
      <c r="C1400" s="640" t="s">
        <v>593</v>
      </c>
      <c r="D1400" s="641" t="s">
        <v>18987</v>
      </c>
      <c r="E1400" s="642">
        <v>3.93</v>
      </c>
      <c r="F1400" s="407" t="s">
        <v>4353</v>
      </c>
      <c r="G1400" s="408" t="s">
        <v>4353</v>
      </c>
      <c r="H1400" s="408" t="s">
        <v>4353</v>
      </c>
      <c r="I1400" s="408" t="s">
        <v>4353</v>
      </c>
      <c r="J1400" s="408" t="s">
        <v>4353</v>
      </c>
      <c r="K1400" s="408" t="s">
        <v>4353</v>
      </c>
      <c r="L1400" s="408" t="s">
        <v>4353</v>
      </c>
    </row>
    <row r="1401" spans="1:13" ht="12">
      <c r="A1401" s="708" t="s">
        <v>23115</v>
      </c>
      <c r="B1401" s="639" t="s">
        <v>23332</v>
      </c>
      <c r="C1401" s="640"/>
      <c r="D1401" s="641"/>
      <c r="E1401" s="642"/>
      <c r="F1401" s="407" t="s">
        <v>4353</v>
      </c>
      <c r="G1401" s="408" t="s">
        <v>4353</v>
      </c>
      <c r="H1401" s="408" t="s">
        <v>4353</v>
      </c>
      <c r="I1401" s="408" t="s">
        <v>4353</v>
      </c>
      <c r="J1401" s="408" t="s">
        <v>4353</v>
      </c>
      <c r="K1401" s="408" t="s">
        <v>4353</v>
      </c>
      <c r="L1401" s="408" t="s">
        <v>4353</v>
      </c>
    </row>
    <row r="1402" spans="1:13" ht="24">
      <c r="A1402" s="708">
        <v>91032</v>
      </c>
      <c r="B1402" s="639" t="s">
        <v>23124</v>
      </c>
      <c r="C1402" s="640" t="s">
        <v>593</v>
      </c>
      <c r="D1402" s="641" t="s">
        <v>18987</v>
      </c>
      <c r="E1402" s="642">
        <v>29.93</v>
      </c>
    </row>
    <row r="1403" spans="1:13" ht="12">
      <c r="A1403" s="706" t="s">
        <v>23125</v>
      </c>
      <c r="B1403" s="633" t="s">
        <v>23126</v>
      </c>
      <c r="C1403" s="634"/>
      <c r="D1403" s="634"/>
      <c r="E1403" s="635"/>
      <c r="F1403" s="407" t="s">
        <v>4353</v>
      </c>
    </row>
    <row r="1404" spans="1:13" ht="12">
      <c r="A1404" s="708" t="s">
        <v>11289</v>
      </c>
      <c r="B1404" s="639" t="e">
        <v>#NAME?</v>
      </c>
      <c r="C1404" s="640"/>
      <c r="D1404" s="641"/>
      <c r="E1404" s="642"/>
      <c r="F1404" s="407" t="s">
        <v>4353</v>
      </c>
      <c r="G1404" s="408" t="s">
        <v>4353</v>
      </c>
      <c r="H1404" s="408" t="s">
        <v>4353</v>
      </c>
      <c r="I1404" s="408" t="s">
        <v>4353</v>
      </c>
      <c r="J1404" s="408" t="s">
        <v>4353</v>
      </c>
    </row>
    <row r="1405" spans="1:13" ht="24">
      <c r="A1405" s="708">
        <v>91278</v>
      </c>
      <c r="B1405" s="639" t="s">
        <v>23127</v>
      </c>
      <c r="C1405" s="640" t="s">
        <v>593</v>
      </c>
      <c r="D1405" s="641" t="s">
        <v>18987</v>
      </c>
      <c r="E1405" s="642">
        <v>1.08</v>
      </c>
      <c r="F1405" s="407" t="s">
        <v>4353</v>
      </c>
      <c r="G1405" s="408" t="s">
        <v>4353</v>
      </c>
    </row>
    <row r="1406" spans="1:13" ht="12">
      <c r="A1406" s="708" t="s">
        <v>23128</v>
      </c>
      <c r="B1406" s="639" t="s">
        <v>23333</v>
      </c>
      <c r="C1406" s="640"/>
      <c r="D1406" s="641"/>
      <c r="E1406" s="642"/>
      <c r="F1406" s="407" t="s">
        <v>4353</v>
      </c>
      <c r="G1406" s="408" t="s">
        <v>4353</v>
      </c>
      <c r="H1406" s="408" t="s">
        <v>4353</v>
      </c>
      <c r="I1406" s="408" t="s">
        <v>4353</v>
      </c>
      <c r="J1406" s="408" t="s">
        <v>4353</v>
      </c>
      <c r="K1406" s="408" t="s">
        <v>4353</v>
      </c>
    </row>
    <row r="1407" spans="1:13" ht="24">
      <c r="A1407" s="708">
        <v>91285</v>
      </c>
      <c r="B1407" s="639" t="s">
        <v>23130</v>
      </c>
      <c r="C1407" s="640" t="s">
        <v>593</v>
      </c>
      <c r="D1407" s="641" t="s">
        <v>18987</v>
      </c>
      <c r="E1407" s="642">
        <v>0.87</v>
      </c>
      <c r="F1407" s="407" t="s">
        <v>4353</v>
      </c>
      <c r="G1407" s="408" t="s">
        <v>4353</v>
      </c>
      <c r="H1407" s="408" t="s">
        <v>4353</v>
      </c>
      <c r="I1407" s="408" t="s">
        <v>4353</v>
      </c>
      <c r="J1407" s="408" t="s">
        <v>4353</v>
      </c>
    </row>
    <row r="1408" spans="1:13" ht="12">
      <c r="A1408" s="708" t="s">
        <v>23131</v>
      </c>
      <c r="B1408" s="639" t="s">
        <v>23132</v>
      </c>
      <c r="C1408" s="640"/>
      <c r="D1408" s="641"/>
      <c r="E1408" s="642"/>
      <c r="F1408" s="407" t="s">
        <v>4353</v>
      </c>
      <c r="G1408" s="408" t="s">
        <v>4353</v>
      </c>
    </row>
    <row r="1409" spans="1:11" ht="12">
      <c r="A1409" s="708" t="s">
        <v>23133</v>
      </c>
      <c r="B1409" s="639" t="s">
        <v>23334</v>
      </c>
      <c r="C1409" s="640"/>
      <c r="D1409" s="641"/>
      <c r="E1409" s="642"/>
      <c r="F1409" s="407" t="s">
        <v>4353</v>
      </c>
      <c r="G1409" s="408" t="s">
        <v>4353</v>
      </c>
    </row>
    <row r="1410" spans="1:11" ht="24">
      <c r="A1410" s="708">
        <v>91387</v>
      </c>
      <c r="B1410" s="639" t="s">
        <v>23135</v>
      </c>
      <c r="C1410" s="640" t="s">
        <v>593</v>
      </c>
      <c r="D1410" s="641" t="s">
        <v>18987</v>
      </c>
      <c r="E1410" s="642">
        <v>33.31</v>
      </c>
      <c r="F1410" s="407" t="s">
        <v>4353</v>
      </c>
      <c r="G1410" s="408" t="s">
        <v>4353</v>
      </c>
    </row>
    <row r="1411" spans="1:11" ht="12">
      <c r="A1411" s="706" t="s">
        <v>23136</v>
      </c>
      <c r="B1411" s="633" t="s">
        <v>23137</v>
      </c>
      <c r="C1411" s="634"/>
      <c r="D1411" s="634"/>
      <c r="E1411" s="635"/>
      <c r="F1411" s="407" t="s">
        <v>4353</v>
      </c>
      <c r="G1411" s="408" t="s">
        <v>4353</v>
      </c>
      <c r="H1411" s="408" t="s">
        <v>4353</v>
      </c>
      <c r="I1411" s="408" t="s">
        <v>4353</v>
      </c>
      <c r="J1411" s="408" t="s">
        <v>4353</v>
      </c>
      <c r="K1411" s="408" t="s">
        <v>4353</v>
      </c>
    </row>
    <row r="1412" spans="1:11" ht="12">
      <c r="A1412" s="707" t="s">
        <v>23138</v>
      </c>
      <c r="B1412" s="636" t="s">
        <v>23335</v>
      </c>
      <c r="C1412" s="637"/>
      <c r="D1412" s="637"/>
      <c r="E1412" s="638"/>
    </row>
    <row r="1413" spans="1:11" ht="24">
      <c r="A1413" s="708">
        <v>91395</v>
      </c>
      <c r="B1413" s="639" t="s">
        <v>22985</v>
      </c>
      <c r="C1413" s="640" t="s">
        <v>593</v>
      </c>
      <c r="D1413" s="641" t="s">
        <v>18987</v>
      </c>
      <c r="E1413" s="642">
        <v>29.97</v>
      </c>
    </row>
    <row r="1414" spans="1:11" ht="12">
      <c r="A1414" s="707" t="s">
        <v>22986</v>
      </c>
      <c r="B1414" s="636" t="s">
        <v>22987</v>
      </c>
      <c r="C1414" s="637"/>
      <c r="D1414" s="637"/>
      <c r="E1414" s="638"/>
      <c r="F1414" s="407" t="s">
        <v>4353</v>
      </c>
      <c r="G1414" s="408" t="s">
        <v>4353</v>
      </c>
      <c r="H1414" s="408" t="s">
        <v>4353</v>
      </c>
      <c r="I1414" s="408" t="s">
        <v>4353</v>
      </c>
    </row>
    <row r="1415" spans="1:11" ht="12">
      <c r="A1415" s="708" t="s">
        <v>22824</v>
      </c>
      <c r="B1415" s="639" t="s">
        <v>22988</v>
      </c>
      <c r="C1415" s="640"/>
      <c r="D1415" s="641"/>
      <c r="E1415" s="642"/>
      <c r="F1415" s="407" t="s">
        <v>4353</v>
      </c>
      <c r="G1415" s="408" t="s">
        <v>4353</v>
      </c>
      <c r="H1415" s="408" t="s">
        <v>4353</v>
      </c>
      <c r="I1415" s="408" t="s">
        <v>4353</v>
      </c>
    </row>
    <row r="1416" spans="1:11" ht="12">
      <c r="A1416" s="708" t="s">
        <v>23230</v>
      </c>
      <c r="B1416" s="639" t="s">
        <v>22827</v>
      </c>
      <c r="C1416" s="640"/>
      <c r="D1416" s="641"/>
      <c r="E1416" s="642"/>
      <c r="F1416" s="407" t="s">
        <v>4353</v>
      </c>
    </row>
    <row r="1417" spans="1:11" ht="24">
      <c r="A1417" s="708">
        <v>91486</v>
      </c>
      <c r="B1417" s="639" t="s">
        <v>22996</v>
      </c>
      <c r="C1417" s="640" t="s">
        <v>593</v>
      </c>
      <c r="D1417" s="641" t="s">
        <v>18980</v>
      </c>
      <c r="E1417" s="642">
        <v>35.270000000000003</v>
      </c>
      <c r="F1417" s="407" t="s">
        <v>4353</v>
      </c>
      <c r="G1417" s="408" t="s">
        <v>4353</v>
      </c>
    </row>
    <row r="1418" spans="1:11" ht="12">
      <c r="A1418" s="708" t="s">
        <v>22997</v>
      </c>
      <c r="B1418" s="639" t="s">
        <v>22998</v>
      </c>
      <c r="C1418" s="640"/>
      <c r="D1418" s="641"/>
      <c r="E1418" s="642"/>
      <c r="F1418" s="407" t="s">
        <v>4353</v>
      </c>
      <c r="G1418" s="408" t="s">
        <v>4353</v>
      </c>
    </row>
    <row r="1419" spans="1:11" ht="12">
      <c r="A1419" s="708" t="s">
        <v>12361</v>
      </c>
      <c r="B1419" s="639" t="s">
        <v>23336</v>
      </c>
      <c r="C1419" s="640"/>
      <c r="D1419" s="641"/>
      <c r="E1419" s="642"/>
      <c r="F1419" s="407" t="s">
        <v>4353</v>
      </c>
      <c r="G1419" s="408" t="s">
        <v>4353</v>
      </c>
    </row>
    <row r="1420" spans="1:11" ht="12">
      <c r="A1420" s="708" t="s">
        <v>22417</v>
      </c>
      <c r="B1420" s="639" t="s">
        <v>22418</v>
      </c>
      <c r="C1420" s="640"/>
      <c r="D1420" s="641"/>
      <c r="E1420" s="642"/>
      <c r="F1420" s="407" t="s">
        <v>4353</v>
      </c>
      <c r="G1420" s="408" t="s">
        <v>4353</v>
      </c>
      <c r="H1420" s="408" t="s">
        <v>4353</v>
      </c>
    </row>
    <row r="1421" spans="1:11" ht="12">
      <c r="A1421" s="708" t="s">
        <v>22419</v>
      </c>
      <c r="B1421" s="639" t="e">
        <v>#NAME?</v>
      </c>
      <c r="C1421" s="640"/>
      <c r="D1421" s="641" t="s">
        <v>22420</v>
      </c>
      <c r="E1421" s="642" t="s">
        <v>22421</v>
      </c>
      <c r="F1421" s="407" t="s">
        <v>4353</v>
      </c>
      <c r="G1421" s="408" t="s">
        <v>4353</v>
      </c>
      <c r="H1421" s="408" t="s">
        <v>4353</v>
      </c>
      <c r="I1421" s="408" t="s">
        <v>4353</v>
      </c>
    </row>
    <row r="1422" spans="1:11" ht="12">
      <c r="A1422" s="708"/>
      <c r="B1422" s="639"/>
      <c r="C1422" s="640"/>
      <c r="D1422" s="641" t="s">
        <v>22422</v>
      </c>
      <c r="E1422" s="642" t="s">
        <v>22423</v>
      </c>
      <c r="F1422" s="407" t="s">
        <v>4353</v>
      </c>
      <c r="G1422" s="408" t="s">
        <v>4353</v>
      </c>
      <c r="H1422" s="408" t="s">
        <v>4353</v>
      </c>
    </row>
    <row r="1423" spans="1:11" ht="12">
      <c r="A1423" s="708" t="s">
        <v>22424</v>
      </c>
      <c r="B1423" s="639" t="s">
        <v>22425</v>
      </c>
      <c r="C1423" s="640"/>
      <c r="D1423" s="641"/>
      <c r="E1423" s="642"/>
    </row>
    <row r="1424" spans="1:11" ht="24">
      <c r="A1424" s="708" t="s">
        <v>22426</v>
      </c>
      <c r="B1424" s="639" t="s">
        <v>22427</v>
      </c>
      <c r="C1424" s="640" t="s">
        <v>22428</v>
      </c>
      <c r="D1424" s="641"/>
      <c r="E1424" s="642"/>
    </row>
    <row r="1425" spans="1:12" ht="12">
      <c r="A1425" s="708" t="s">
        <v>22429</v>
      </c>
      <c r="B1425" s="639" t="s">
        <v>22430</v>
      </c>
      <c r="C1425" s="640"/>
      <c r="D1425" s="641" t="s">
        <v>22422</v>
      </c>
      <c r="E1425" s="642" t="s">
        <v>22431</v>
      </c>
      <c r="F1425" s="407" t="s">
        <v>4353</v>
      </c>
      <c r="G1425" s="408" t="s">
        <v>4353</v>
      </c>
      <c r="H1425" s="408" t="s">
        <v>4353</v>
      </c>
      <c r="I1425" s="408" t="s">
        <v>4353</v>
      </c>
    </row>
    <row r="1426" spans="1:12" ht="24">
      <c r="A1426" s="708" t="s">
        <v>91</v>
      </c>
      <c r="B1426" s="639" t="s">
        <v>22432</v>
      </c>
      <c r="C1426" s="640" t="s">
        <v>22433</v>
      </c>
      <c r="D1426" s="641" t="s">
        <v>22434</v>
      </c>
      <c r="E1426" s="642" t="s">
        <v>22435</v>
      </c>
      <c r="F1426" s="407" t="s">
        <v>4353</v>
      </c>
      <c r="G1426" s="408" t="s">
        <v>4353</v>
      </c>
    </row>
    <row r="1427" spans="1:12" ht="12">
      <c r="A1427" s="708" t="s">
        <v>22436</v>
      </c>
      <c r="B1427" s="639" t="s">
        <v>22437</v>
      </c>
      <c r="C1427" s="640"/>
      <c r="D1427" s="641"/>
      <c r="E1427" s="642"/>
      <c r="F1427" s="407" t="s">
        <v>4353</v>
      </c>
      <c r="G1427" s="408" t="s">
        <v>4353</v>
      </c>
    </row>
    <row r="1428" spans="1:12" ht="12">
      <c r="A1428" s="708">
        <v>5</v>
      </c>
      <c r="B1428" s="639"/>
      <c r="C1428" s="640"/>
      <c r="D1428" s="641"/>
      <c r="E1428" s="642"/>
      <c r="F1428" s="407" t="s">
        <v>4353</v>
      </c>
      <c r="G1428" s="408" t="s">
        <v>4353</v>
      </c>
    </row>
    <row r="1429" spans="1:12" ht="24">
      <c r="A1429" s="708">
        <v>91534</v>
      </c>
      <c r="B1429" s="639" t="s">
        <v>23140</v>
      </c>
      <c r="C1429" s="640" t="s">
        <v>593</v>
      </c>
      <c r="D1429" s="641" t="s">
        <v>18987</v>
      </c>
      <c r="E1429" s="642">
        <v>1.73</v>
      </c>
      <c r="F1429" s="407" t="s">
        <v>4353</v>
      </c>
      <c r="G1429" s="408" t="s">
        <v>4353</v>
      </c>
    </row>
    <row r="1430" spans="1:12" ht="12">
      <c r="A1430" s="707" t="s">
        <v>23141</v>
      </c>
      <c r="B1430" s="636" t="s">
        <v>23337</v>
      </c>
      <c r="C1430" s="637"/>
      <c r="D1430" s="637"/>
      <c r="E1430" s="638"/>
      <c r="F1430" s="407" t="s">
        <v>4353</v>
      </c>
      <c r="G1430" s="408" t="s">
        <v>4353</v>
      </c>
    </row>
    <row r="1431" spans="1:12" ht="24">
      <c r="A1431" s="708">
        <v>91635</v>
      </c>
      <c r="B1431" s="639" t="s">
        <v>23143</v>
      </c>
      <c r="C1431" s="640" t="s">
        <v>593</v>
      </c>
      <c r="D1431" s="641" t="s">
        <v>18987</v>
      </c>
      <c r="E1431" s="642">
        <v>27.85</v>
      </c>
      <c r="F1431" s="407" t="s">
        <v>4353</v>
      </c>
      <c r="G1431" s="408" t="s">
        <v>4353</v>
      </c>
    </row>
    <row r="1432" spans="1:12" ht="12">
      <c r="A1432" s="708" t="s">
        <v>22917</v>
      </c>
      <c r="B1432" s="639" t="s">
        <v>23144</v>
      </c>
      <c r="C1432" s="640"/>
      <c r="D1432" s="641"/>
      <c r="E1432" s="642"/>
      <c r="F1432" s="407" t="s">
        <v>4353</v>
      </c>
      <c r="G1432" s="408" t="s">
        <v>4353</v>
      </c>
      <c r="H1432" s="408" t="s">
        <v>4353</v>
      </c>
      <c r="I1432" s="408" t="s">
        <v>4353</v>
      </c>
      <c r="J1432" s="408" t="s">
        <v>4353</v>
      </c>
    </row>
    <row r="1433" spans="1:12" ht="12">
      <c r="A1433" s="708" t="s">
        <v>23145</v>
      </c>
      <c r="B1433" s="639" t="s">
        <v>23338</v>
      </c>
      <c r="C1433" s="640"/>
      <c r="D1433" s="641"/>
      <c r="E1433" s="642"/>
    </row>
    <row r="1434" spans="1:12" ht="24">
      <c r="A1434" s="708">
        <v>91646</v>
      </c>
      <c r="B1434" s="639" t="s">
        <v>23147</v>
      </c>
      <c r="C1434" s="640" t="s">
        <v>593</v>
      </c>
      <c r="D1434" s="641" t="s">
        <v>18987</v>
      </c>
      <c r="E1434" s="642">
        <v>50.9</v>
      </c>
      <c r="F1434" s="407" t="s">
        <v>4353</v>
      </c>
      <c r="G1434" s="408" t="s">
        <v>4353</v>
      </c>
      <c r="H1434" s="408" t="s">
        <v>4353</v>
      </c>
      <c r="I1434" s="408" t="s">
        <v>4353</v>
      </c>
      <c r="J1434" s="408" t="s">
        <v>4353</v>
      </c>
    </row>
    <row r="1435" spans="1:12" ht="12">
      <c r="A1435" s="708" t="s">
        <v>23148</v>
      </c>
      <c r="B1435" s="639" t="s">
        <v>23149</v>
      </c>
      <c r="C1435" s="640"/>
      <c r="D1435" s="641"/>
      <c r="E1435" s="642"/>
      <c r="F1435" s="407" t="s">
        <v>4353</v>
      </c>
      <c r="G1435" s="408" t="s">
        <v>4353</v>
      </c>
    </row>
    <row r="1436" spans="1:12" ht="12">
      <c r="A1436" s="708" t="s">
        <v>23150</v>
      </c>
      <c r="B1436" s="639" t="s">
        <v>23339</v>
      </c>
      <c r="C1436" s="640"/>
      <c r="D1436" s="641"/>
      <c r="E1436" s="642"/>
    </row>
    <row r="1437" spans="1:12" ht="12">
      <c r="A1437" s="708">
        <v>2015</v>
      </c>
      <c r="B1437" s="639"/>
      <c r="C1437" s="640"/>
      <c r="D1437" s="641"/>
      <c r="E1437" s="642"/>
      <c r="F1437" s="407" t="s">
        <v>4353</v>
      </c>
      <c r="G1437" s="408" t="s">
        <v>4353</v>
      </c>
    </row>
    <row r="1438" spans="1:12" ht="24">
      <c r="A1438" s="708">
        <v>91693</v>
      </c>
      <c r="B1438" s="639" t="s">
        <v>23152</v>
      </c>
      <c r="C1438" s="640" t="s">
        <v>593</v>
      </c>
      <c r="D1438" s="641" t="s">
        <v>18987</v>
      </c>
      <c r="E1438" s="642">
        <v>0.05</v>
      </c>
      <c r="F1438" s="407" t="s">
        <v>4353</v>
      </c>
      <c r="G1438" s="408" t="s">
        <v>4353</v>
      </c>
    </row>
    <row r="1439" spans="1:12" ht="12">
      <c r="A1439" s="708" t="s">
        <v>23153</v>
      </c>
      <c r="B1439" s="639" t="s">
        <v>23340</v>
      </c>
      <c r="C1439" s="640"/>
      <c r="D1439" s="641"/>
      <c r="E1439" s="642"/>
      <c r="F1439" s="407" t="s">
        <v>4353</v>
      </c>
      <c r="G1439" s="408" t="s">
        <v>4353</v>
      </c>
    </row>
    <row r="1440" spans="1:12" ht="24">
      <c r="A1440" s="708">
        <v>92044</v>
      </c>
      <c r="B1440" s="639" t="s">
        <v>23155</v>
      </c>
      <c r="C1440" s="640" t="s">
        <v>593</v>
      </c>
      <c r="D1440" s="641" t="s">
        <v>18980</v>
      </c>
      <c r="E1440" s="642">
        <v>3.72</v>
      </c>
      <c r="F1440" s="407" t="s">
        <v>4353</v>
      </c>
      <c r="G1440" s="408" t="s">
        <v>4353</v>
      </c>
      <c r="H1440" s="408" t="s">
        <v>4353</v>
      </c>
      <c r="I1440" s="408" t="s">
        <v>4353</v>
      </c>
      <c r="J1440" s="408" t="s">
        <v>4353</v>
      </c>
      <c r="K1440" s="408" t="s">
        <v>4353</v>
      </c>
      <c r="L1440" s="408" t="s">
        <v>4353</v>
      </c>
    </row>
    <row r="1441" spans="1:12" ht="12">
      <c r="A1441" s="708" t="s">
        <v>23156</v>
      </c>
      <c r="B1441" s="639" t="s">
        <v>23341</v>
      </c>
      <c r="C1441" s="640"/>
      <c r="D1441" s="641"/>
      <c r="E1441" s="642"/>
      <c r="F1441" s="407" t="s">
        <v>4353</v>
      </c>
      <c r="G1441" s="408" t="s">
        <v>4353</v>
      </c>
      <c r="H1441" s="408" t="s">
        <v>4353</v>
      </c>
      <c r="I1441" s="408" t="s">
        <v>4353</v>
      </c>
      <c r="J1441" s="408" t="s">
        <v>4353</v>
      </c>
      <c r="K1441" s="408" t="s">
        <v>4353</v>
      </c>
      <c r="L1441" s="408" t="s">
        <v>4353</v>
      </c>
    </row>
    <row r="1442" spans="1:12" ht="24">
      <c r="A1442" s="708">
        <v>92107</v>
      </c>
      <c r="B1442" s="639" t="s">
        <v>23342</v>
      </c>
      <c r="C1442" s="640" t="s">
        <v>593</v>
      </c>
      <c r="D1442" s="641" t="s">
        <v>18980</v>
      </c>
      <c r="E1442" s="642">
        <v>36.96</v>
      </c>
      <c r="F1442" s="407" t="s">
        <v>4353</v>
      </c>
      <c r="G1442" s="408" t="s">
        <v>4353</v>
      </c>
    </row>
    <row r="1443" spans="1:12" ht="12">
      <c r="A1443" s="708" t="s">
        <v>23159</v>
      </c>
      <c r="B1443" s="639" t="s">
        <v>23343</v>
      </c>
      <c r="C1443" s="640"/>
      <c r="D1443" s="641"/>
      <c r="E1443" s="642"/>
      <c r="F1443" s="407" t="s">
        <v>4353</v>
      </c>
      <c r="G1443" s="408" t="s">
        <v>4353</v>
      </c>
      <c r="H1443" s="408" t="s">
        <v>4353</v>
      </c>
      <c r="I1443" s="408" t="s">
        <v>4353</v>
      </c>
      <c r="J1443" s="408" t="s">
        <v>4353</v>
      </c>
    </row>
    <row r="1444" spans="1:12" ht="12">
      <c r="A1444" s="708" t="s">
        <v>23344</v>
      </c>
      <c r="B1444" s="639" t="s">
        <v>23345</v>
      </c>
      <c r="C1444" s="640"/>
      <c r="D1444" s="641"/>
      <c r="E1444" s="642"/>
      <c r="F1444" s="407" t="s">
        <v>4353</v>
      </c>
      <c r="G1444" s="408" t="s">
        <v>4353</v>
      </c>
      <c r="H1444" s="408" t="s">
        <v>4353</v>
      </c>
      <c r="I1444" s="408" t="s">
        <v>4353</v>
      </c>
    </row>
    <row r="1445" spans="1:12" ht="12">
      <c r="A1445" s="708" t="s">
        <v>23346</v>
      </c>
      <c r="B1445" s="639" t="s">
        <v>23347</v>
      </c>
      <c r="C1445" s="640"/>
      <c r="D1445" s="641"/>
      <c r="E1445" s="642"/>
      <c r="F1445" s="407" t="s">
        <v>4353</v>
      </c>
      <c r="G1445" s="408" t="s">
        <v>4353</v>
      </c>
      <c r="H1445" s="408" t="s">
        <v>4353</v>
      </c>
      <c r="I1445" s="408" t="s">
        <v>4353</v>
      </c>
    </row>
    <row r="1446" spans="1:12" ht="24">
      <c r="A1446" s="708">
        <v>92113</v>
      </c>
      <c r="B1446" s="639" t="s">
        <v>23165</v>
      </c>
      <c r="C1446" s="640" t="s">
        <v>593</v>
      </c>
      <c r="D1446" s="641" t="s">
        <v>18987</v>
      </c>
      <c r="E1446" s="642">
        <v>1.05</v>
      </c>
      <c r="F1446" s="407" t="s">
        <v>4353</v>
      </c>
      <c r="G1446" s="408" t="s">
        <v>4353</v>
      </c>
      <c r="H1446" s="408" t="s">
        <v>4353</v>
      </c>
    </row>
    <row r="1447" spans="1:12" ht="12">
      <c r="A1447" s="708" t="s">
        <v>23166</v>
      </c>
      <c r="B1447" s="639" t="s">
        <v>23348</v>
      </c>
      <c r="C1447" s="640"/>
      <c r="D1447" s="641"/>
      <c r="E1447" s="642"/>
      <c r="F1447" s="407" t="s">
        <v>4353</v>
      </c>
      <c r="G1447" s="408" t="s">
        <v>4353</v>
      </c>
      <c r="H1447" s="408" t="s">
        <v>4353</v>
      </c>
    </row>
    <row r="1448" spans="1:12" ht="12">
      <c r="A1448" s="708">
        <v>92119</v>
      </c>
      <c r="B1448" s="639" t="s">
        <v>4477</v>
      </c>
      <c r="C1448" s="640" t="s">
        <v>593</v>
      </c>
      <c r="D1448" s="641" t="s">
        <v>18987</v>
      </c>
      <c r="E1448" s="642">
        <v>0.87</v>
      </c>
      <c r="F1448" s="407" t="s">
        <v>4353</v>
      </c>
      <c r="G1448" s="408" t="s">
        <v>4353</v>
      </c>
      <c r="H1448" s="408" t="s">
        <v>4353</v>
      </c>
    </row>
    <row r="1449" spans="1:12" ht="24">
      <c r="A1449" s="708">
        <v>92139</v>
      </c>
      <c r="B1449" s="639" t="s">
        <v>23168</v>
      </c>
      <c r="C1449" s="640" t="s">
        <v>593</v>
      </c>
      <c r="D1449" s="641" t="s">
        <v>18987</v>
      </c>
      <c r="E1449" s="642">
        <v>20.46</v>
      </c>
      <c r="F1449" s="407" t="s">
        <v>4353</v>
      </c>
      <c r="G1449" s="408" t="s">
        <v>4353</v>
      </c>
      <c r="H1449" s="408" t="s">
        <v>4353</v>
      </c>
      <c r="I1449" s="408" t="s">
        <v>4353</v>
      </c>
      <c r="J1449" s="408" t="s">
        <v>4353</v>
      </c>
    </row>
    <row r="1450" spans="1:12" ht="12">
      <c r="A1450" s="708" t="s">
        <v>23220</v>
      </c>
      <c r="B1450" s="639" t="s">
        <v>23169</v>
      </c>
      <c r="C1450" s="640"/>
      <c r="D1450" s="641"/>
      <c r="E1450" s="642"/>
      <c r="F1450" s="407" t="s">
        <v>4353</v>
      </c>
      <c r="G1450" s="408" t="s">
        <v>4353</v>
      </c>
      <c r="H1450" s="408" t="s">
        <v>4353</v>
      </c>
      <c r="I1450" s="408" t="s">
        <v>4353</v>
      </c>
    </row>
    <row r="1451" spans="1:12" ht="24">
      <c r="A1451" s="708">
        <v>92146</v>
      </c>
      <c r="B1451" s="639" t="s">
        <v>23170</v>
      </c>
      <c r="C1451" s="640" t="s">
        <v>593</v>
      </c>
      <c r="D1451" s="641" t="s">
        <v>18987</v>
      </c>
      <c r="E1451" s="642">
        <v>15.07</v>
      </c>
      <c r="F1451" s="407" t="s">
        <v>4353</v>
      </c>
      <c r="G1451" s="408" t="s">
        <v>4353</v>
      </c>
      <c r="H1451" s="408" t="s">
        <v>4353</v>
      </c>
      <c r="I1451" s="408" t="s">
        <v>4353</v>
      </c>
      <c r="J1451" s="408" t="s">
        <v>4353</v>
      </c>
    </row>
    <row r="1452" spans="1:12" ht="12">
      <c r="A1452" s="708" t="s">
        <v>23171</v>
      </c>
      <c r="B1452" s="639" t="s">
        <v>23349</v>
      </c>
      <c r="C1452" s="640"/>
      <c r="D1452" s="641"/>
      <c r="E1452" s="642"/>
      <c r="F1452" s="407" t="s">
        <v>4353</v>
      </c>
      <c r="G1452" s="408" t="s">
        <v>4353</v>
      </c>
      <c r="H1452" s="408" t="s">
        <v>4353</v>
      </c>
      <c r="I1452" s="408" t="s">
        <v>4353</v>
      </c>
      <c r="J1452" s="408" t="s">
        <v>4353</v>
      </c>
      <c r="K1452" s="408" t="s">
        <v>4353</v>
      </c>
    </row>
    <row r="1453" spans="1:12" ht="24">
      <c r="A1453" s="708">
        <v>92243</v>
      </c>
      <c r="B1453" s="639" t="s">
        <v>23173</v>
      </c>
      <c r="C1453" s="640" t="s">
        <v>593</v>
      </c>
      <c r="D1453" s="641" t="s">
        <v>18987</v>
      </c>
      <c r="E1453" s="642">
        <v>40.51</v>
      </c>
      <c r="F1453" s="407" t="s">
        <v>4353</v>
      </c>
      <c r="G1453" s="408" t="s">
        <v>4353</v>
      </c>
      <c r="H1453" s="408" t="s">
        <v>4353</v>
      </c>
      <c r="I1453" s="408" t="s">
        <v>4353</v>
      </c>
      <c r="J1453" s="408" t="s">
        <v>4353</v>
      </c>
    </row>
    <row r="1454" spans="1:12" ht="12">
      <c r="A1454" s="708" t="s">
        <v>23148</v>
      </c>
      <c r="B1454" s="639" t="s">
        <v>23174</v>
      </c>
      <c r="C1454" s="640"/>
      <c r="D1454" s="641"/>
      <c r="E1454" s="642"/>
      <c r="F1454" s="407" t="s">
        <v>4353</v>
      </c>
      <c r="G1454" s="408" t="s">
        <v>4353</v>
      </c>
      <c r="H1454" s="408" t="s">
        <v>4353</v>
      </c>
      <c r="I1454" s="408" t="s">
        <v>4353</v>
      </c>
    </row>
    <row r="1455" spans="1:12" ht="12">
      <c r="A1455" s="708" t="s">
        <v>23175</v>
      </c>
      <c r="B1455" s="639" t="s">
        <v>23350</v>
      </c>
      <c r="C1455" s="640"/>
      <c r="D1455" s="641"/>
      <c r="E1455" s="642"/>
      <c r="F1455" s="407" t="s">
        <v>4353</v>
      </c>
      <c r="G1455" s="408" t="s">
        <v>4353</v>
      </c>
    </row>
    <row r="1456" spans="1:12" ht="12">
      <c r="A1456" s="708" t="s">
        <v>22417</v>
      </c>
      <c r="B1456" s="639" t="s">
        <v>22418</v>
      </c>
      <c r="C1456" s="640"/>
      <c r="D1456" s="641"/>
      <c r="E1456" s="642"/>
      <c r="F1456" s="407" t="s">
        <v>4353</v>
      </c>
      <c r="G1456" s="408" t="s">
        <v>4353</v>
      </c>
    </row>
    <row r="1457" spans="1:11" ht="12">
      <c r="A1457" s="708" t="s">
        <v>22419</v>
      </c>
      <c r="B1457" s="639" t="e">
        <v>#NAME?</v>
      </c>
      <c r="C1457" s="640"/>
      <c r="D1457" s="641" t="s">
        <v>22420</v>
      </c>
      <c r="E1457" s="642" t="s">
        <v>22421</v>
      </c>
      <c r="F1457" s="407" t="s">
        <v>4353</v>
      </c>
      <c r="G1457" s="408" t="s">
        <v>4353</v>
      </c>
    </row>
    <row r="1458" spans="1:11" ht="12">
      <c r="A1458" s="708"/>
      <c r="B1458" s="639"/>
      <c r="C1458" s="640"/>
      <c r="D1458" s="641" t="s">
        <v>22422</v>
      </c>
      <c r="E1458" s="642" t="s">
        <v>22423</v>
      </c>
      <c r="F1458" s="407" t="s">
        <v>4353</v>
      </c>
      <c r="G1458" s="408" t="s">
        <v>4353</v>
      </c>
    </row>
    <row r="1459" spans="1:11" ht="12">
      <c r="A1459" s="708" t="s">
        <v>22424</v>
      </c>
      <c r="B1459" s="639" t="s">
        <v>22425</v>
      </c>
      <c r="C1459" s="640"/>
      <c r="D1459" s="641"/>
      <c r="E1459" s="642"/>
      <c r="F1459" s="407" t="s">
        <v>4353</v>
      </c>
      <c r="G1459" s="408" t="s">
        <v>4353</v>
      </c>
    </row>
    <row r="1460" spans="1:11" ht="24">
      <c r="A1460" s="708" t="s">
        <v>22426</v>
      </c>
      <c r="B1460" s="639" t="s">
        <v>22427</v>
      </c>
      <c r="C1460" s="640" t="s">
        <v>22428</v>
      </c>
      <c r="D1460" s="641"/>
      <c r="E1460" s="642"/>
    </row>
    <row r="1461" spans="1:11" ht="12">
      <c r="A1461" s="708" t="s">
        <v>22429</v>
      </c>
      <c r="B1461" s="639" t="s">
        <v>22430</v>
      </c>
      <c r="C1461" s="640"/>
      <c r="D1461" s="641" t="s">
        <v>22422</v>
      </c>
      <c r="E1461" s="642" t="s">
        <v>22431</v>
      </c>
      <c r="F1461" s="407" t="s">
        <v>4353</v>
      </c>
    </row>
    <row r="1462" spans="1:11" ht="24">
      <c r="A1462" s="708" t="s">
        <v>91</v>
      </c>
      <c r="B1462" s="639" t="s">
        <v>22432</v>
      </c>
      <c r="C1462" s="640" t="s">
        <v>22433</v>
      </c>
      <c r="D1462" s="641" t="s">
        <v>22434</v>
      </c>
      <c r="E1462" s="642" t="s">
        <v>22435</v>
      </c>
      <c r="F1462" s="407" t="s">
        <v>4353</v>
      </c>
      <c r="G1462" s="408" t="s">
        <v>4353</v>
      </c>
    </row>
    <row r="1463" spans="1:11" ht="12">
      <c r="A1463" s="708" t="s">
        <v>22436</v>
      </c>
      <c r="B1463" s="639" t="s">
        <v>22437</v>
      </c>
      <c r="C1463" s="640"/>
      <c r="D1463" s="641"/>
      <c r="E1463" s="642"/>
    </row>
    <row r="1464" spans="1:11" ht="12">
      <c r="A1464" s="708">
        <v>15</v>
      </c>
      <c r="B1464" s="639"/>
      <c r="C1464" s="640"/>
      <c r="D1464" s="641"/>
      <c r="E1464" s="642"/>
      <c r="F1464" s="407" t="s">
        <v>4353</v>
      </c>
      <c r="G1464" s="408" t="s">
        <v>4353</v>
      </c>
    </row>
    <row r="1465" spans="1:11" ht="24">
      <c r="A1465" s="708">
        <v>92717</v>
      </c>
      <c r="B1465" s="639" t="s">
        <v>23177</v>
      </c>
      <c r="C1465" s="640" t="s">
        <v>593</v>
      </c>
      <c r="D1465" s="641" t="s">
        <v>18991</v>
      </c>
      <c r="E1465" s="642">
        <v>0.19</v>
      </c>
      <c r="F1465" s="407" t="s">
        <v>4353</v>
      </c>
      <c r="G1465" s="408" t="s">
        <v>4353</v>
      </c>
    </row>
    <row r="1466" spans="1:11" ht="12">
      <c r="A1466" s="708" t="s">
        <v>23178</v>
      </c>
      <c r="B1466" s="639" t="s">
        <v>23351</v>
      </c>
      <c r="C1466" s="640"/>
      <c r="D1466" s="641"/>
      <c r="E1466" s="642"/>
    </row>
    <row r="1467" spans="1:11" ht="24">
      <c r="A1467" s="708">
        <v>92961</v>
      </c>
      <c r="B1467" s="639" t="s">
        <v>23180</v>
      </c>
      <c r="C1467" s="640" t="s">
        <v>593</v>
      </c>
      <c r="D1467" s="641" t="s">
        <v>18987</v>
      </c>
      <c r="E1467" s="642">
        <v>3.59</v>
      </c>
      <c r="F1467" s="407" t="s">
        <v>4353</v>
      </c>
      <c r="G1467" s="408" t="s">
        <v>4353</v>
      </c>
      <c r="H1467" s="408" t="s">
        <v>4353</v>
      </c>
    </row>
    <row r="1468" spans="1:11" ht="12">
      <c r="A1468" s="708" t="s">
        <v>23181</v>
      </c>
      <c r="B1468" s="639" t="s">
        <v>23352</v>
      </c>
      <c r="C1468" s="640"/>
      <c r="D1468" s="641"/>
      <c r="E1468" s="642"/>
      <c r="F1468" s="407" t="s">
        <v>4353</v>
      </c>
      <c r="G1468" s="408" t="s">
        <v>4353</v>
      </c>
      <c r="H1468" s="408" t="s">
        <v>4353</v>
      </c>
    </row>
    <row r="1469" spans="1:11" ht="24">
      <c r="A1469" s="708">
        <v>92967</v>
      </c>
      <c r="B1469" s="639" t="s">
        <v>23353</v>
      </c>
      <c r="C1469" s="640" t="s">
        <v>593</v>
      </c>
      <c r="D1469" s="641" t="s">
        <v>18987</v>
      </c>
      <c r="E1469" s="642">
        <v>10.19</v>
      </c>
      <c r="F1469" s="407" t="s">
        <v>4353</v>
      </c>
      <c r="G1469" s="408" t="s">
        <v>4353</v>
      </c>
    </row>
    <row r="1470" spans="1:11" ht="12">
      <c r="A1470" s="708" t="s">
        <v>23184</v>
      </c>
      <c r="B1470" s="639">
        <v>42036</v>
      </c>
      <c r="C1470" s="640"/>
      <c r="D1470" s="641"/>
      <c r="E1470" s="642"/>
      <c r="F1470" s="407" t="s">
        <v>4353</v>
      </c>
      <c r="G1470" s="408" t="s">
        <v>4353</v>
      </c>
      <c r="H1470" s="408" t="s">
        <v>4353</v>
      </c>
      <c r="I1470" s="408" t="s">
        <v>4353</v>
      </c>
    </row>
    <row r="1471" spans="1:11" ht="24">
      <c r="A1471" s="708">
        <v>93225</v>
      </c>
      <c r="B1471" s="639" t="s">
        <v>23094</v>
      </c>
      <c r="C1471" s="640" t="s">
        <v>593</v>
      </c>
      <c r="D1471" s="641" t="s">
        <v>18987</v>
      </c>
      <c r="E1471" s="642">
        <v>264.64</v>
      </c>
      <c r="F1471" s="407" t="s">
        <v>4353</v>
      </c>
      <c r="G1471" s="408" t="s">
        <v>4353</v>
      </c>
    </row>
    <row r="1472" spans="1:11" ht="12">
      <c r="A1472" s="708" t="s">
        <v>23095</v>
      </c>
      <c r="B1472" s="639" t="s">
        <v>23185</v>
      </c>
      <c r="C1472" s="640"/>
      <c r="D1472" s="641"/>
      <c r="E1472" s="642"/>
      <c r="F1472" s="407" t="s">
        <v>4353</v>
      </c>
      <c r="G1472" s="408" t="s">
        <v>4353</v>
      </c>
      <c r="H1472" s="408" t="s">
        <v>4353</v>
      </c>
      <c r="I1472" s="408" t="s">
        <v>4353</v>
      </c>
      <c r="J1472" s="408" t="s">
        <v>4353</v>
      </c>
      <c r="K1472" s="408" t="s">
        <v>4353</v>
      </c>
    </row>
    <row r="1473" spans="1:12" ht="12">
      <c r="A1473" s="708" t="s">
        <v>23186</v>
      </c>
      <c r="B1473" s="639" t="s">
        <v>23354</v>
      </c>
      <c r="C1473" s="640"/>
      <c r="D1473" s="641"/>
      <c r="E1473" s="642"/>
      <c r="F1473" s="407" t="s">
        <v>4353</v>
      </c>
      <c r="G1473" s="408" t="s">
        <v>4353</v>
      </c>
    </row>
    <row r="1474" spans="1:12" ht="12">
      <c r="A1474" s="708" t="s">
        <v>22865</v>
      </c>
      <c r="B1474" s="639">
        <v>42370</v>
      </c>
      <c r="C1474" s="640"/>
      <c r="D1474" s="641"/>
      <c r="E1474" s="642"/>
      <c r="F1474" s="407" t="s">
        <v>4353</v>
      </c>
      <c r="G1474" s="408" t="s">
        <v>4353</v>
      </c>
      <c r="H1474" s="408" t="s">
        <v>4353</v>
      </c>
    </row>
    <row r="1475" spans="1:12" ht="24">
      <c r="A1475" s="708">
        <v>93234</v>
      </c>
      <c r="B1475" s="639" t="s">
        <v>23003</v>
      </c>
      <c r="C1475" s="640" t="s">
        <v>593</v>
      </c>
      <c r="D1475" s="641" t="s">
        <v>18987</v>
      </c>
      <c r="E1475" s="642">
        <v>0.34</v>
      </c>
      <c r="F1475" s="407" t="s">
        <v>4353</v>
      </c>
      <c r="G1475" s="408" t="s">
        <v>4353</v>
      </c>
      <c r="H1475" s="408" t="s">
        <v>4353</v>
      </c>
      <c r="I1475" s="408" t="s">
        <v>4353</v>
      </c>
    </row>
    <row r="1476" spans="1:12" ht="12">
      <c r="A1476" s="708" t="s">
        <v>23188</v>
      </c>
      <c r="B1476" s="639" t="s">
        <v>23355</v>
      </c>
      <c r="C1476" s="640"/>
      <c r="D1476" s="641"/>
      <c r="E1476" s="642"/>
      <c r="F1476" s="407" t="s">
        <v>4353</v>
      </c>
      <c r="G1476" s="408" t="s">
        <v>4353</v>
      </c>
      <c r="H1476" s="408" t="s">
        <v>4353</v>
      </c>
      <c r="I1476" s="408" t="s">
        <v>4353</v>
      </c>
      <c r="J1476" s="408" t="s">
        <v>4353</v>
      </c>
      <c r="K1476" s="408" t="s">
        <v>4353</v>
      </c>
    </row>
    <row r="1477" spans="1:12" ht="24">
      <c r="A1477" s="708">
        <v>93242</v>
      </c>
      <c r="B1477" s="639" t="s">
        <v>23356</v>
      </c>
      <c r="C1477" s="640" t="s">
        <v>593</v>
      </c>
      <c r="D1477" s="641" t="s">
        <v>18987</v>
      </c>
      <c r="E1477" s="642">
        <v>26.69</v>
      </c>
      <c r="F1477" s="407" t="s">
        <v>4353</v>
      </c>
      <c r="G1477" s="408" t="s">
        <v>4353</v>
      </c>
    </row>
    <row r="1478" spans="1:12" ht="12">
      <c r="A1478" s="708" t="s">
        <v>22801</v>
      </c>
      <c r="B1478" s="639" t="s">
        <v>23357</v>
      </c>
      <c r="C1478" s="640"/>
      <c r="D1478" s="641"/>
      <c r="E1478" s="642"/>
      <c r="F1478" s="407" t="s">
        <v>4353</v>
      </c>
      <c r="G1478" s="408" t="s">
        <v>4353</v>
      </c>
      <c r="H1478" s="408" t="s">
        <v>4353</v>
      </c>
      <c r="I1478" s="408" t="s">
        <v>4353</v>
      </c>
    </row>
    <row r="1479" spans="1:12" ht="12">
      <c r="A1479" s="707">
        <v>42401</v>
      </c>
      <c r="B1479" s="636"/>
      <c r="C1479" s="637"/>
      <c r="D1479" s="637"/>
      <c r="E1479" s="638"/>
      <c r="F1479" s="407" t="s">
        <v>4353</v>
      </c>
      <c r="G1479" s="408" t="s">
        <v>4353</v>
      </c>
      <c r="H1479" s="408" t="s">
        <v>4353</v>
      </c>
      <c r="I1479" s="408" t="s">
        <v>4353</v>
      </c>
    </row>
    <row r="1480" spans="1:12" ht="24">
      <c r="A1480" s="708">
        <v>93244</v>
      </c>
      <c r="B1480" s="639" t="s">
        <v>22982</v>
      </c>
      <c r="C1480" s="640" t="s">
        <v>593</v>
      </c>
      <c r="D1480" s="641" t="s">
        <v>18987</v>
      </c>
      <c r="E1480" s="642">
        <v>31.71</v>
      </c>
      <c r="F1480" s="407" t="s">
        <v>4353</v>
      </c>
      <c r="G1480" s="408" t="s">
        <v>4353</v>
      </c>
      <c r="H1480" s="408" t="s">
        <v>4353</v>
      </c>
      <c r="I1480" s="408" t="s">
        <v>4353</v>
      </c>
    </row>
    <row r="1481" spans="1:12" ht="12">
      <c r="A1481" s="708" t="s">
        <v>22784</v>
      </c>
      <c r="B1481" s="639" t="s">
        <v>22983</v>
      </c>
      <c r="C1481" s="640"/>
      <c r="D1481" s="641"/>
      <c r="E1481" s="642"/>
      <c r="F1481" s="407" t="s">
        <v>4353</v>
      </c>
    </row>
    <row r="1482" spans="1:12" ht="12">
      <c r="A1482" s="708" t="s">
        <v>23230</v>
      </c>
      <c r="B1482" s="639" t="s">
        <v>22984</v>
      </c>
      <c r="C1482" s="640"/>
      <c r="D1482" s="641"/>
      <c r="E1482" s="642"/>
      <c r="F1482" s="407" t="s">
        <v>4353</v>
      </c>
    </row>
    <row r="1483" spans="1:12" ht="24">
      <c r="A1483" s="708">
        <v>93274</v>
      </c>
      <c r="B1483" s="639" t="s">
        <v>23358</v>
      </c>
      <c r="C1483" s="640" t="s">
        <v>593</v>
      </c>
      <c r="D1483" s="641" t="s">
        <v>18987</v>
      </c>
      <c r="E1483" s="642">
        <v>38.159999999999997</v>
      </c>
      <c r="F1483" s="407" t="s">
        <v>4353</v>
      </c>
      <c r="G1483" s="408" t="s">
        <v>4353</v>
      </c>
      <c r="H1483" s="408" t="s">
        <v>4353</v>
      </c>
      <c r="I1483" s="408" t="s">
        <v>4353</v>
      </c>
      <c r="J1483" s="408" t="s">
        <v>4353</v>
      </c>
      <c r="K1483" s="408" t="s">
        <v>4353</v>
      </c>
      <c r="L1483" s="408" t="s">
        <v>4353</v>
      </c>
    </row>
    <row r="1484" spans="1:12" ht="12">
      <c r="A1484" s="708" t="s">
        <v>23359</v>
      </c>
      <c r="B1484" s="639" t="s">
        <v>23360</v>
      </c>
      <c r="C1484" s="640"/>
      <c r="D1484" s="641"/>
      <c r="E1484" s="642"/>
      <c r="F1484" s="407" t="s">
        <v>4353</v>
      </c>
      <c r="G1484" s="408" t="s">
        <v>4353</v>
      </c>
      <c r="H1484" s="408" t="s">
        <v>4353</v>
      </c>
      <c r="I1484" s="408" t="s">
        <v>4353</v>
      </c>
      <c r="J1484" s="408" t="s">
        <v>4353</v>
      </c>
      <c r="K1484" s="408" t="s">
        <v>4353</v>
      </c>
      <c r="L1484" s="408" t="s">
        <v>4353</v>
      </c>
    </row>
    <row r="1485" spans="1:12" ht="24">
      <c r="A1485" s="708">
        <v>93282</v>
      </c>
      <c r="B1485" s="639" t="s">
        <v>23193</v>
      </c>
      <c r="C1485" s="640" t="s">
        <v>593</v>
      </c>
      <c r="D1485" s="641" t="s">
        <v>18987</v>
      </c>
      <c r="E1485" s="642">
        <v>9.9499999999999993</v>
      </c>
      <c r="F1485" s="407" t="s">
        <v>4353</v>
      </c>
      <c r="G1485" s="408" t="s">
        <v>4353</v>
      </c>
      <c r="H1485" s="408" t="s">
        <v>4353</v>
      </c>
      <c r="I1485" s="408" t="s">
        <v>4353</v>
      </c>
      <c r="J1485" s="408" t="s">
        <v>4353</v>
      </c>
      <c r="K1485" s="408" t="s">
        <v>4353</v>
      </c>
      <c r="L1485" s="408" t="s">
        <v>4353</v>
      </c>
    </row>
    <row r="1486" spans="1:12" ht="12">
      <c r="A1486" s="708" t="s">
        <v>23194</v>
      </c>
      <c r="B1486" s="639" t="s">
        <v>23361</v>
      </c>
      <c r="C1486" s="640"/>
      <c r="D1486" s="641"/>
      <c r="E1486" s="642"/>
      <c r="F1486" s="407" t="s">
        <v>4353</v>
      </c>
      <c r="G1486" s="408" t="s">
        <v>4353</v>
      </c>
      <c r="H1486" s="408" t="s">
        <v>4353</v>
      </c>
      <c r="I1486" s="408" t="s">
        <v>4353</v>
      </c>
      <c r="J1486" s="408" t="s">
        <v>4353</v>
      </c>
      <c r="K1486" s="408" t="s">
        <v>4353</v>
      </c>
      <c r="L1486" s="408" t="s">
        <v>4353</v>
      </c>
    </row>
    <row r="1487" spans="1:12" ht="24">
      <c r="A1487" s="708">
        <v>93288</v>
      </c>
      <c r="B1487" s="639" t="s">
        <v>23196</v>
      </c>
      <c r="C1487" s="640" t="s">
        <v>593</v>
      </c>
      <c r="D1487" s="641" t="s">
        <v>18987</v>
      </c>
      <c r="E1487" s="642">
        <v>90.01</v>
      </c>
      <c r="F1487" s="407" t="s">
        <v>4353</v>
      </c>
      <c r="G1487" s="408" t="s">
        <v>4353</v>
      </c>
      <c r="H1487" s="408" t="s">
        <v>4353</v>
      </c>
      <c r="I1487" s="408" t="s">
        <v>4353</v>
      </c>
      <c r="J1487" s="408" t="s">
        <v>4353</v>
      </c>
      <c r="K1487" s="408" t="s">
        <v>4353</v>
      </c>
      <c r="L1487" s="408" t="s">
        <v>4353</v>
      </c>
    </row>
    <row r="1488" spans="1:12" ht="12">
      <c r="A1488" s="707" t="s">
        <v>23197</v>
      </c>
      <c r="B1488" s="636" t="s">
        <v>23362</v>
      </c>
      <c r="C1488" s="637"/>
      <c r="D1488" s="637"/>
      <c r="E1488" s="638"/>
      <c r="F1488" s="407" t="s">
        <v>4353</v>
      </c>
      <c r="G1488" s="408" t="s">
        <v>4353</v>
      </c>
      <c r="H1488" s="408" t="s">
        <v>4353</v>
      </c>
      <c r="I1488" s="408" t="s">
        <v>4353</v>
      </c>
      <c r="J1488" s="408" t="s">
        <v>4353</v>
      </c>
      <c r="K1488" s="408" t="s">
        <v>4353</v>
      </c>
      <c r="L1488" s="408" t="s">
        <v>4353</v>
      </c>
    </row>
    <row r="1489" spans="1:12" ht="24">
      <c r="A1489" s="708">
        <v>93416</v>
      </c>
      <c r="B1489" s="639" t="s">
        <v>23199</v>
      </c>
      <c r="C1489" s="640" t="s">
        <v>593</v>
      </c>
      <c r="D1489" s="641" t="s">
        <v>18987</v>
      </c>
      <c r="E1489" s="642">
        <v>0.2</v>
      </c>
      <c r="F1489" s="407" t="s">
        <v>4353</v>
      </c>
      <c r="G1489" s="408" t="s">
        <v>4353</v>
      </c>
      <c r="H1489" s="408" t="s">
        <v>4353</v>
      </c>
      <c r="I1489" s="408" t="s">
        <v>4353</v>
      </c>
      <c r="J1489" s="408" t="s">
        <v>4353</v>
      </c>
      <c r="K1489" s="408" t="s">
        <v>4353</v>
      </c>
      <c r="L1489" s="408" t="s">
        <v>4353</v>
      </c>
    </row>
    <row r="1490" spans="1:12" ht="12">
      <c r="A1490" s="707" t="s">
        <v>23200</v>
      </c>
      <c r="B1490" s="636" t="s">
        <v>23363</v>
      </c>
      <c r="C1490" s="637"/>
      <c r="D1490" s="637"/>
      <c r="E1490" s="638"/>
      <c r="F1490" s="407" t="s">
        <v>4353</v>
      </c>
      <c r="G1490" s="408" t="s">
        <v>4353</v>
      </c>
      <c r="H1490" s="408" t="s">
        <v>4353</v>
      </c>
      <c r="I1490" s="408" t="s">
        <v>4353</v>
      </c>
      <c r="J1490" s="408" t="s">
        <v>4353</v>
      </c>
      <c r="K1490" s="408" t="s">
        <v>4353</v>
      </c>
      <c r="L1490" s="408" t="s">
        <v>4353</v>
      </c>
    </row>
    <row r="1491" spans="1:12" ht="24">
      <c r="A1491" s="708">
        <v>93422</v>
      </c>
      <c r="B1491" s="639" t="s">
        <v>23364</v>
      </c>
      <c r="C1491" s="640" t="s">
        <v>593</v>
      </c>
      <c r="D1491" s="641" t="s">
        <v>18987</v>
      </c>
      <c r="E1491" s="642">
        <v>2.67</v>
      </c>
      <c r="F1491" s="407" t="s">
        <v>4353</v>
      </c>
      <c r="G1491" s="408" t="s">
        <v>4353</v>
      </c>
      <c r="H1491" s="408" t="s">
        <v>4353</v>
      </c>
      <c r="I1491" s="408" t="s">
        <v>4353</v>
      </c>
      <c r="J1491" s="408" t="s">
        <v>4353</v>
      </c>
      <c r="K1491" s="408" t="s">
        <v>4353</v>
      </c>
      <c r="L1491" s="408" t="s">
        <v>4353</v>
      </c>
    </row>
    <row r="1492" spans="1:12" ht="12">
      <c r="A1492" s="708" t="s">
        <v>22417</v>
      </c>
      <c r="B1492" s="639" t="s">
        <v>22418</v>
      </c>
      <c r="C1492" s="640"/>
      <c r="D1492" s="641"/>
      <c r="E1492" s="642"/>
      <c r="F1492" s="407" t="s">
        <v>4353</v>
      </c>
      <c r="G1492" s="408" t="s">
        <v>4353</v>
      </c>
      <c r="H1492" s="408" t="s">
        <v>4353</v>
      </c>
      <c r="I1492" s="408" t="s">
        <v>4353</v>
      </c>
      <c r="J1492" s="408" t="s">
        <v>4353</v>
      </c>
      <c r="K1492" s="408" t="s">
        <v>4353</v>
      </c>
      <c r="L1492" s="408" t="s">
        <v>4353</v>
      </c>
    </row>
    <row r="1493" spans="1:12" ht="12">
      <c r="A1493" s="707" t="s">
        <v>22419</v>
      </c>
      <c r="B1493" s="636" t="e">
        <v>#NAME?</v>
      </c>
      <c r="C1493" s="637"/>
      <c r="D1493" s="637" t="s">
        <v>22420</v>
      </c>
      <c r="E1493" s="638" t="s">
        <v>22421</v>
      </c>
      <c r="F1493" s="407" t="s">
        <v>4353</v>
      </c>
      <c r="G1493" s="408" t="s">
        <v>4353</v>
      </c>
      <c r="H1493" s="408" t="s">
        <v>4353</v>
      </c>
      <c r="I1493" s="408" t="s">
        <v>4353</v>
      </c>
      <c r="J1493" s="408" t="s">
        <v>4353</v>
      </c>
      <c r="K1493" s="408" t="s">
        <v>4353</v>
      </c>
      <c r="L1493" s="408" t="s">
        <v>4353</v>
      </c>
    </row>
    <row r="1494" spans="1:12" ht="12">
      <c r="A1494" s="708"/>
      <c r="B1494" s="639"/>
      <c r="C1494" s="640"/>
      <c r="D1494" s="641" t="s">
        <v>22422</v>
      </c>
      <c r="E1494" s="642" t="s">
        <v>22423</v>
      </c>
      <c r="F1494" s="407" t="s">
        <v>4353</v>
      </c>
      <c r="G1494" s="408" t="s">
        <v>4353</v>
      </c>
      <c r="H1494" s="408" t="s">
        <v>4353</v>
      </c>
      <c r="I1494" s="408" t="s">
        <v>4353</v>
      </c>
      <c r="J1494" s="408" t="s">
        <v>4353</v>
      </c>
      <c r="K1494" s="408" t="s">
        <v>4353</v>
      </c>
      <c r="L1494" s="408" t="s">
        <v>4353</v>
      </c>
    </row>
    <row r="1495" spans="1:12" ht="12">
      <c r="A1495" s="707" t="s">
        <v>22424</v>
      </c>
      <c r="B1495" s="636" t="s">
        <v>22425</v>
      </c>
      <c r="C1495" s="637"/>
      <c r="D1495" s="637"/>
      <c r="E1495" s="638"/>
      <c r="F1495" s="407" t="s">
        <v>4353</v>
      </c>
      <c r="G1495" s="408" t="s">
        <v>4353</v>
      </c>
      <c r="H1495" s="408" t="s">
        <v>4353</v>
      </c>
      <c r="I1495" s="408" t="s">
        <v>4353</v>
      </c>
      <c r="J1495" s="408" t="s">
        <v>4353</v>
      </c>
      <c r="K1495" s="408" t="s">
        <v>4353</v>
      </c>
      <c r="L1495" s="408" t="s">
        <v>4353</v>
      </c>
    </row>
    <row r="1496" spans="1:12" ht="24">
      <c r="A1496" s="708" t="s">
        <v>22426</v>
      </c>
      <c r="B1496" s="639" t="s">
        <v>22427</v>
      </c>
      <c r="C1496" s="640" t="s">
        <v>22428</v>
      </c>
      <c r="D1496" s="641"/>
      <c r="E1496" s="642"/>
    </row>
    <row r="1497" spans="1:12" ht="12">
      <c r="A1497" s="708" t="s">
        <v>22429</v>
      </c>
      <c r="B1497" s="639" t="s">
        <v>22430</v>
      </c>
      <c r="C1497" s="640"/>
      <c r="D1497" s="641" t="s">
        <v>22422</v>
      </c>
      <c r="E1497" s="642" t="s">
        <v>22431</v>
      </c>
    </row>
    <row r="1498" spans="1:12" ht="24">
      <c r="A1498" s="707" t="s">
        <v>91</v>
      </c>
      <c r="B1498" s="636" t="s">
        <v>22432</v>
      </c>
      <c r="C1498" s="637" t="s">
        <v>22433</v>
      </c>
      <c r="D1498" s="637" t="s">
        <v>22434</v>
      </c>
      <c r="E1498" s="638" t="s">
        <v>22435</v>
      </c>
      <c r="F1498" s="407" t="s">
        <v>4353</v>
      </c>
      <c r="G1498" s="408" t="s">
        <v>4353</v>
      </c>
      <c r="H1498" s="408" t="s">
        <v>4353</v>
      </c>
      <c r="I1498" s="408" t="s">
        <v>4353</v>
      </c>
    </row>
    <row r="1499" spans="1:12" ht="12">
      <c r="A1499" s="708" t="s">
        <v>22436</v>
      </c>
      <c r="B1499" s="639" t="s">
        <v>22437</v>
      </c>
      <c r="C1499" s="640"/>
      <c r="D1499" s="641"/>
      <c r="E1499" s="642"/>
      <c r="F1499" s="407" t="s">
        <v>4353</v>
      </c>
      <c r="G1499" s="408" t="s">
        <v>4353</v>
      </c>
    </row>
    <row r="1500" spans="1:12" ht="12">
      <c r="A1500" s="708" t="s">
        <v>23203</v>
      </c>
      <c r="B1500" s="639"/>
      <c r="C1500" s="640"/>
      <c r="D1500" s="641"/>
      <c r="E1500" s="642"/>
      <c r="F1500" s="407" t="s">
        <v>4353</v>
      </c>
      <c r="G1500" s="408" t="s">
        <v>4353</v>
      </c>
      <c r="H1500" s="408" t="s">
        <v>4353</v>
      </c>
      <c r="I1500" s="408" t="s">
        <v>4353</v>
      </c>
      <c r="J1500" s="408" t="s">
        <v>4353</v>
      </c>
      <c r="K1500" s="408" t="s">
        <v>4353</v>
      </c>
      <c r="L1500" s="408" t="s">
        <v>4353</v>
      </c>
    </row>
    <row r="1501" spans="1:12" ht="24">
      <c r="A1501" s="708">
        <v>93428</v>
      </c>
      <c r="B1501" s="639" t="s">
        <v>23365</v>
      </c>
      <c r="C1501" s="640" t="s">
        <v>593</v>
      </c>
      <c r="D1501" s="641" t="s">
        <v>18987</v>
      </c>
      <c r="E1501" s="642">
        <v>3.78</v>
      </c>
      <c r="F1501" s="407" t="s">
        <v>4353</v>
      </c>
      <c r="G1501" s="408" t="s">
        <v>4353</v>
      </c>
      <c r="H1501" s="408" t="s">
        <v>4353</v>
      </c>
      <c r="I1501" s="408" t="s">
        <v>4353</v>
      </c>
      <c r="J1501" s="408" t="s">
        <v>4353</v>
      </c>
      <c r="K1501" s="408" t="s">
        <v>4353</v>
      </c>
    </row>
    <row r="1502" spans="1:12" ht="12">
      <c r="A1502" s="708" t="s">
        <v>23205</v>
      </c>
      <c r="B1502" s="639">
        <v>2016</v>
      </c>
      <c r="C1502" s="640"/>
      <c r="D1502" s="641"/>
      <c r="E1502" s="642"/>
      <c r="F1502" s="407" t="s">
        <v>4353</v>
      </c>
      <c r="G1502" s="408" t="s">
        <v>4353</v>
      </c>
    </row>
    <row r="1503" spans="1:12" ht="24">
      <c r="A1503" s="708">
        <v>93434</v>
      </c>
      <c r="B1503" s="639" t="s">
        <v>23206</v>
      </c>
      <c r="C1503" s="640" t="s">
        <v>593</v>
      </c>
      <c r="D1503" s="641" t="s">
        <v>18987</v>
      </c>
      <c r="E1503" s="642">
        <v>178.21</v>
      </c>
      <c r="F1503" s="407" t="s">
        <v>4353</v>
      </c>
      <c r="G1503" s="408" t="s">
        <v>4353</v>
      </c>
    </row>
    <row r="1504" spans="1:12" ht="12">
      <c r="A1504" s="708" t="s">
        <v>23207</v>
      </c>
      <c r="B1504" s="639" t="s">
        <v>23366</v>
      </c>
      <c r="C1504" s="640"/>
      <c r="D1504" s="641"/>
      <c r="E1504" s="642"/>
      <c r="F1504" s="407" t="s">
        <v>4353</v>
      </c>
    </row>
    <row r="1505" spans="1:12" ht="24">
      <c r="A1505" s="708">
        <v>93440</v>
      </c>
      <c r="B1505" s="639" t="s">
        <v>23209</v>
      </c>
      <c r="C1505" s="640" t="s">
        <v>593</v>
      </c>
      <c r="D1505" s="641" t="s">
        <v>18987</v>
      </c>
      <c r="E1505" s="642">
        <v>66.63</v>
      </c>
      <c r="F1505" s="407" t="s">
        <v>4353</v>
      </c>
      <c r="G1505" s="408" t="s">
        <v>4353</v>
      </c>
      <c r="H1505" s="408" t="s">
        <v>4353</v>
      </c>
      <c r="I1505" s="408" t="s">
        <v>4353</v>
      </c>
      <c r="J1505" s="408" t="s">
        <v>4353</v>
      </c>
      <c r="K1505" s="408" t="s">
        <v>4353</v>
      </c>
    </row>
    <row r="1506" spans="1:12" ht="12">
      <c r="A1506" s="708" t="s">
        <v>23210</v>
      </c>
      <c r="B1506" s="639" t="e">
        <v>#NAME?</v>
      </c>
      <c r="C1506" s="640"/>
      <c r="D1506" s="641"/>
      <c r="E1506" s="642"/>
      <c r="F1506" s="407" t="s">
        <v>4353</v>
      </c>
      <c r="G1506" s="408" t="s">
        <v>4353</v>
      </c>
    </row>
    <row r="1507" spans="1:12" ht="12">
      <c r="A1507" s="708">
        <v>328</v>
      </c>
      <c r="B1507" s="639" t="s">
        <v>23367</v>
      </c>
      <c r="C1507" s="640"/>
      <c r="D1507" s="641"/>
      <c r="E1507" s="642"/>
      <c r="F1507" s="407" t="s">
        <v>4353</v>
      </c>
      <c r="G1507" s="408" t="s">
        <v>4353</v>
      </c>
      <c r="H1507" s="408" t="s">
        <v>4353</v>
      </c>
      <c r="I1507" s="408" t="s">
        <v>4353</v>
      </c>
      <c r="J1507" s="408" t="s">
        <v>4353</v>
      </c>
    </row>
    <row r="1508" spans="1:12" ht="24">
      <c r="A1508" s="708" t="s">
        <v>23368</v>
      </c>
      <c r="B1508" s="639" t="s">
        <v>23369</v>
      </c>
      <c r="C1508" s="640" t="s">
        <v>23370</v>
      </c>
      <c r="D1508" s="641" t="s">
        <v>18987</v>
      </c>
      <c r="E1508" s="642">
        <v>222.63</v>
      </c>
      <c r="F1508" s="407" t="s">
        <v>4353</v>
      </c>
      <c r="G1508" s="408" t="s">
        <v>4353</v>
      </c>
      <c r="H1508" s="408" t="s">
        <v>4353</v>
      </c>
      <c r="I1508" s="408" t="s">
        <v>4353</v>
      </c>
    </row>
    <row r="1509" spans="1:12" ht="12">
      <c r="A1509" s="708" t="s">
        <v>23371</v>
      </c>
      <c r="B1509" s="639" t="s">
        <v>23372</v>
      </c>
      <c r="C1509" s="640"/>
      <c r="D1509" s="641"/>
      <c r="E1509" s="642"/>
    </row>
    <row r="1510" spans="1:12" ht="12">
      <c r="A1510" s="708">
        <v>329</v>
      </c>
      <c r="B1510" s="639" t="s">
        <v>23373</v>
      </c>
      <c r="C1510" s="640"/>
      <c r="D1510" s="641"/>
      <c r="E1510" s="642"/>
      <c r="F1510" s="407" t="s">
        <v>4353</v>
      </c>
      <c r="G1510" s="408" t="s">
        <v>4353</v>
      </c>
      <c r="H1510" s="408" t="s">
        <v>4353</v>
      </c>
      <c r="I1510" s="408" t="s">
        <v>4353</v>
      </c>
      <c r="J1510" s="408" t="s">
        <v>4353</v>
      </c>
      <c r="K1510" s="408" t="s">
        <v>4353</v>
      </c>
      <c r="L1510" s="408" t="s">
        <v>4353</v>
      </c>
    </row>
    <row r="1511" spans="1:12" ht="24">
      <c r="A1511" s="706" t="s">
        <v>23374</v>
      </c>
      <c r="B1511" s="633" t="s">
        <v>23375</v>
      </c>
      <c r="C1511" s="634" t="s">
        <v>90</v>
      </c>
      <c r="D1511" s="634" t="s">
        <v>18987</v>
      </c>
      <c r="E1511" s="635">
        <v>16.88</v>
      </c>
      <c r="F1511" s="407" t="s">
        <v>4353</v>
      </c>
      <c r="G1511" s="408" t="s">
        <v>4353</v>
      </c>
      <c r="H1511" s="408" t="s">
        <v>4353</v>
      </c>
      <c r="I1511" s="408" t="s">
        <v>4353</v>
      </c>
      <c r="J1511" s="408" t="s">
        <v>4353</v>
      </c>
      <c r="K1511" s="408" t="s">
        <v>4353</v>
      </c>
      <c r="L1511" s="408" t="s">
        <v>4353</v>
      </c>
    </row>
    <row r="1512" spans="1:12" ht="12">
      <c r="A1512" s="707" t="s">
        <v>22784</v>
      </c>
      <c r="B1512" s="636" t="s">
        <v>22983</v>
      </c>
      <c r="C1512" s="637"/>
      <c r="D1512" s="637"/>
      <c r="E1512" s="638"/>
      <c r="F1512" s="407" t="s">
        <v>4353</v>
      </c>
      <c r="G1512" s="408" t="s">
        <v>4353</v>
      </c>
      <c r="H1512" s="408" t="s">
        <v>4353</v>
      </c>
      <c r="I1512" s="408" t="s">
        <v>4353</v>
      </c>
      <c r="J1512" s="408" t="s">
        <v>4353</v>
      </c>
      <c r="K1512" s="408" t="s">
        <v>4353</v>
      </c>
    </row>
    <row r="1513" spans="1:12" ht="12">
      <c r="A1513" s="708" t="s">
        <v>23376</v>
      </c>
      <c r="B1513" s="639" t="s">
        <v>23377</v>
      </c>
      <c r="C1513" s="640"/>
      <c r="D1513" s="641"/>
      <c r="E1513" s="642"/>
      <c r="F1513" s="407" t="s">
        <v>4353</v>
      </c>
      <c r="G1513" s="408" t="s">
        <v>4353</v>
      </c>
      <c r="H1513" s="408" t="s">
        <v>4353</v>
      </c>
      <c r="I1513" s="408" t="s">
        <v>4353</v>
      </c>
      <c r="J1513" s="408" t="s">
        <v>4353</v>
      </c>
      <c r="K1513" s="408" t="s">
        <v>4353</v>
      </c>
    </row>
    <row r="1514" spans="1:12" ht="24">
      <c r="A1514" s="708" t="s">
        <v>23378</v>
      </c>
      <c r="B1514" s="639" t="s">
        <v>22777</v>
      </c>
      <c r="C1514" s="640" t="s">
        <v>90</v>
      </c>
      <c r="D1514" s="641" t="s">
        <v>18991</v>
      </c>
      <c r="E1514" s="642">
        <v>23.84</v>
      </c>
      <c r="F1514" s="407" t="s">
        <v>4353</v>
      </c>
      <c r="G1514" s="408" t="s">
        <v>4353</v>
      </c>
      <c r="H1514" s="408" t="s">
        <v>4353</v>
      </c>
      <c r="I1514" s="408" t="s">
        <v>4353</v>
      </c>
      <c r="J1514" s="408" t="s">
        <v>4353</v>
      </c>
      <c r="K1514" s="408" t="s">
        <v>4353</v>
      </c>
      <c r="L1514" s="408" t="s">
        <v>4353</v>
      </c>
    </row>
    <row r="1515" spans="1:12" ht="12">
      <c r="A1515" s="708" t="s">
        <v>22778</v>
      </c>
      <c r="B1515" s="639" t="s">
        <v>23379</v>
      </c>
      <c r="C1515" s="640"/>
      <c r="D1515" s="641"/>
      <c r="E1515" s="642"/>
      <c r="F1515" s="407" t="s">
        <v>4353</v>
      </c>
      <c r="G1515" s="408" t="s">
        <v>4353</v>
      </c>
      <c r="H1515" s="408" t="s">
        <v>4353</v>
      </c>
      <c r="I1515" s="408" t="s">
        <v>4353</v>
      </c>
      <c r="J1515" s="408" t="s">
        <v>4353</v>
      </c>
      <c r="K1515" s="408" t="s">
        <v>4353</v>
      </c>
      <c r="L1515" s="408" t="s">
        <v>4353</v>
      </c>
    </row>
    <row r="1516" spans="1:12" ht="24">
      <c r="A1516" s="708" t="s">
        <v>23380</v>
      </c>
      <c r="B1516" s="639" t="s">
        <v>22777</v>
      </c>
      <c r="C1516" s="640" t="s">
        <v>90</v>
      </c>
      <c r="D1516" s="641" t="s">
        <v>18991</v>
      </c>
      <c r="E1516" s="642">
        <v>5.36</v>
      </c>
      <c r="F1516" s="407" t="s">
        <v>4353</v>
      </c>
      <c r="G1516" s="408" t="s">
        <v>4353</v>
      </c>
      <c r="H1516" s="408" t="s">
        <v>4353</v>
      </c>
      <c r="I1516" s="408" t="s">
        <v>4353</v>
      </c>
      <c r="J1516" s="408" t="s">
        <v>4353</v>
      </c>
      <c r="K1516" s="408" t="s">
        <v>4353</v>
      </c>
    </row>
    <row r="1517" spans="1:12" ht="12">
      <c r="A1517" s="708" t="s">
        <v>22778</v>
      </c>
      <c r="B1517" s="639" t="s">
        <v>23381</v>
      </c>
      <c r="C1517" s="640"/>
      <c r="D1517" s="641"/>
      <c r="E1517" s="642"/>
      <c r="F1517" s="407" t="s">
        <v>4353</v>
      </c>
      <c r="G1517" s="408" t="s">
        <v>4353</v>
      </c>
      <c r="H1517" s="408" t="s">
        <v>4353</v>
      </c>
      <c r="I1517" s="408" t="s">
        <v>4353</v>
      </c>
      <c r="J1517" s="408" t="s">
        <v>4353</v>
      </c>
      <c r="K1517" s="408" t="s">
        <v>4353</v>
      </c>
    </row>
    <row r="1518" spans="1:12" ht="24">
      <c r="A1518" s="707" t="s">
        <v>23382</v>
      </c>
      <c r="B1518" s="636" t="s">
        <v>22777</v>
      </c>
      <c r="C1518" s="637" t="s">
        <v>90</v>
      </c>
      <c r="D1518" s="637" t="s">
        <v>18991</v>
      </c>
      <c r="E1518" s="638">
        <v>33.520000000000003</v>
      </c>
      <c r="F1518" s="407" t="s">
        <v>4353</v>
      </c>
      <c r="G1518" s="408" t="s">
        <v>4353</v>
      </c>
      <c r="H1518" s="408" t="s">
        <v>4353</v>
      </c>
      <c r="I1518" s="408" t="s">
        <v>4353</v>
      </c>
      <c r="J1518" s="408" t="s">
        <v>4353</v>
      </c>
      <c r="K1518" s="408" t="s">
        <v>4353</v>
      </c>
      <c r="L1518" s="408" t="s">
        <v>4353</v>
      </c>
    </row>
    <row r="1519" spans="1:12" ht="12">
      <c r="A1519" s="708" t="s">
        <v>22778</v>
      </c>
      <c r="B1519" s="639" t="s">
        <v>23383</v>
      </c>
      <c r="C1519" s="640"/>
      <c r="D1519" s="641"/>
      <c r="E1519" s="642"/>
      <c r="F1519" s="407" t="s">
        <v>4353</v>
      </c>
      <c r="G1519" s="408" t="s">
        <v>4353</v>
      </c>
      <c r="H1519" s="408" t="s">
        <v>4353</v>
      </c>
      <c r="I1519" s="408" t="s">
        <v>4353</v>
      </c>
      <c r="J1519" s="408" t="s">
        <v>4353</v>
      </c>
      <c r="K1519" s="408" t="s">
        <v>4353</v>
      </c>
      <c r="L1519" s="408" t="s">
        <v>4353</v>
      </c>
    </row>
    <row r="1520" spans="1:12" ht="24">
      <c r="A1520" s="708" t="s">
        <v>23384</v>
      </c>
      <c r="B1520" s="639" t="s">
        <v>22777</v>
      </c>
      <c r="C1520" s="640" t="s">
        <v>90</v>
      </c>
      <c r="D1520" s="641" t="s">
        <v>18991</v>
      </c>
      <c r="E1520" s="642">
        <v>49.68</v>
      </c>
      <c r="F1520" s="407" t="s">
        <v>4353</v>
      </c>
      <c r="G1520" s="408" t="s">
        <v>4353</v>
      </c>
      <c r="H1520" s="408" t="s">
        <v>4353</v>
      </c>
      <c r="I1520" s="408" t="s">
        <v>4353</v>
      </c>
      <c r="J1520" s="408" t="s">
        <v>4353</v>
      </c>
      <c r="K1520" s="408" t="s">
        <v>4353</v>
      </c>
    </row>
    <row r="1521" spans="1:11" ht="12">
      <c r="A1521" s="707" t="s">
        <v>22778</v>
      </c>
      <c r="B1521" s="636" t="s">
        <v>23385</v>
      </c>
      <c r="C1521" s="637"/>
      <c r="D1521" s="637"/>
      <c r="E1521" s="638"/>
      <c r="F1521" s="407" t="s">
        <v>4353</v>
      </c>
      <c r="G1521" s="408" t="s">
        <v>4353</v>
      </c>
      <c r="H1521" s="408" t="s">
        <v>4353</v>
      </c>
      <c r="I1521" s="408" t="s">
        <v>4353</v>
      </c>
      <c r="J1521" s="408" t="s">
        <v>4353</v>
      </c>
      <c r="K1521" s="408" t="s">
        <v>4353</v>
      </c>
    </row>
    <row r="1522" spans="1:11" ht="24">
      <c r="A1522" s="708" t="s">
        <v>23386</v>
      </c>
      <c r="B1522" s="639" t="s">
        <v>22804</v>
      </c>
      <c r="C1522" s="640" t="s">
        <v>90</v>
      </c>
      <c r="D1522" s="641" t="s">
        <v>18987</v>
      </c>
      <c r="E1522" s="642">
        <v>1.91</v>
      </c>
      <c r="F1522" s="407" t="s">
        <v>4353</v>
      </c>
      <c r="G1522" s="408" t="s">
        <v>4353</v>
      </c>
      <c r="H1522" s="408" t="s">
        <v>4353</v>
      </c>
      <c r="I1522" s="408" t="s">
        <v>4353</v>
      </c>
      <c r="J1522" s="408" t="s">
        <v>4353</v>
      </c>
      <c r="K1522" s="408" t="s">
        <v>4353</v>
      </c>
    </row>
    <row r="1523" spans="1:11" ht="12">
      <c r="A1523" s="707" t="s">
        <v>22805</v>
      </c>
      <c r="B1523" s="636" t="s">
        <v>23387</v>
      </c>
      <c r="C1523" s="637"/>
      <c r="D1523" s="637"/>
      <c r="E1523" s="638"/>
    </row>
    <row r="1524" spans="1:11" ht="24">
      <c r="A1524" s="707" t="s">
        <v>23388</v>
      </c>
      <c r="B1524" s="636" t="s">
        <v>22781</v>
      </c>
      <c r="C1524" s="637" t="s">
        <v>90</v>
      </c>
      <c r="D1524" s="637" t="s">
        <v>18987</v>
      </c>
      <c r="E1524" s="638">
        <v>14.14</v>
      </c>
      <c r="F1524" s="407" t="s">
        <v>4353</v>
      </c>
      <c r="G1524" s="408" t="s">
        <v>4353</v>
      </c>
      <c r="H1524" s="408" t="s">
        <v>4353</v>
      </c>
    </row>
    <row r="1525" spans="1:11" ht="12">
      <c r="A1525" s="708" t="s">
        <v>22782</v>
      </c>
      <c r="B1525" s="639" t="s">
        <v>22783</v>
      </c>
      <c r="C1525" s="640"/>
      <c r="D1525" s="641"/>
      <c r="E1525" s="642"/>
      <c r="F1525" s="407" t="s">
        <v>4353</v>
      </c>
      <c r="G1525" s="408" t="s">
        <v>4353</v>
      </c>
      <c r="H1525" s="408" t="s">
        <v>4353</v>
      </c>
    </row>
    <row r="1526" spans="1:11" ht="12">
      <c r="A1526" s="707" t="s">
        <v>22784</v>
      </c>
      <c r="B1526" s="636" t="s">
        <v>23389</v>
      </c>
      <c r="C1526" s="637"/>
      <c r="D1526" s="637"/>
      <c r="E1526" s="638"/>
      <c r="F1526" s="407" t="s">
        <v>4353</v>
      </c>
      <c r="G1526" s="408" t="s">
        <v>4353</v>
      </c>
    </row>
    <row r="1527" spans="1:11" ht="12">
      <c r="A1527" s="708" t="s">
        <v>23390</v>
      </c>
      <c r="B1527" s="639" t="s">
        <v>22787</v>
      </c>
      <c r="C1527" s="640"/>
      <c r="D1527" s="641"/>
      <c r="E1527" s="642"/>
      <c r="F1527" s="407" t="s">
        <v>4353</v>
      </c>
      <c r="G1527" s="408" t="s">
        <v>4353</v>
      </c>
    </row>
    <row r="1528" spans="1:11" ht="12">
      <c r="A1528" s="707" t="s">
        <v>22417</v>
      </c>
      <c r="B1528" s="636" t="s">
        <v>22418</v>
      </c>
      <c r="C1528" s="637"/>
      <c r="D1528" s="637"/>
      <c r="E1528" s="638"/>
      <c r="F1528" s="407" t="s">
        <v>4353</v>
      </c>
      <c r="G1528" s="408" t="s">
        <v>4353</v>
      </c>
      <c r="H1528" s="408" t="s">
        <v>4353</v>
      </c>
    </row>
    <row r="1529" spans="1:11" ht="12">
      <c r="A1529" s="708" t="s">
        <v>22419</v>
      </c>
      <c r="B1529" s="639" t="e">
        <v>#NAME?</v>
      </c>
      <c r="C1529" s="640"/>
      <c r="D1529" s="641" t="s">
        <v>22420</v>
      </c>
      <c r="E1529" s="642" t="s">
        <v>22421</v>
      </c>
      <c r="F1529" s="407" t="s">
        <v>4353</v>
      </c>
      <c r="G1529" s="408" t="s">
        <v>4353</v>
      </c>
    </row>
    <row r="1530" spans="1:11" ht="12">
      <c r="A1530" s="708"/>
      <c r="B1530" s="639"/>
      <c r="C1530" s="640"/>
      <c r="D1530" s="641" t="s">
        <v>22422</v>
      </c>
      <c r="E1530" s="642" t="s">
        <v>22423</v>
      </c>
      <c r="F1530" s="407" t="s">
        <v>4353</v>
      </c>
      <c r="G1530" s="408" t="s">
        <v>4353</v>
      </c>
    </row>
    <row r="1531" spans="1:11" ht="12">
      <c r="A1531" s="708" t="s">
        <v>22424</v>
      </c>
      <c r="B1531" s="639" t="s">
        <v>22425</v>
      </c>
      <c r="C1531" s="640"/>
      <c r="D1531" s="641"/>
      <c r="E1531" s="642"/>
      <c r="F1531" s="407" t="s">
        <v>4353</v>
      </c>
      <c r="G1531" s="408" t="s">
        <v>4353</v>
      </c>
    </row>
    <row r="1532" spans="1:11" ht="24">
      <c r="A1532" s="708" t="s">
        <v>22426</v>
      </c>
      <c r="B1532" s="639" t="s">
        <v>22427</v>
      </c>
      <c r="C1532" s="640" t="s">
        <v>22428</v>
      </c>
      <c r="D1532" s="641"/>
      <c r="E1532" s="642"/>
      <c r="F1532" s="407" t="s">
        <v>4353</v>
      </c>
      <c r="G1532" s="408" t="s">
        <v>4353</v>
      </c>
      <c r="H1532" s="408" t="s">
        <v>4353</v>
      </c>
    </row>
    <row r="1533" spans="1:11" ht="12">
      <c r="A1533" s="708" t="s">
        <v>22429</v>
      </c>
      <c r="B1533" s="639" t="s">
        <v>22430</v>
      </c>
      <c r="C1533" s="640"/>
      <c r="D1533" s="641" t="s">
        <v>22422</v>
      </c>
      <c r="E1533" s="642" t="s">
        <v>22431</v>
      </c>
      <c r="F1533" s="407" t="s">
        <v>4353</v>
      </c>
      <c r="G1533" s="408" t="s">
        <v>4353</v>
      </c>
    </row>
    <row r="1534" spans="1:11" ht="24">
      <c r="A1534" s="708" t="s">
        <v>91</v>
      </c>
      <c r="B1534" s="639" t="s">
        <v>22432</v>
      </c>
      <c r="C1534" s="640" t="s">
        <v>22433</v>
      </c>
      <c r="D1534" s="641" t="s">
        <v>22434</v>
      </c>
      <c r="E1534" s="642" t="s">
        <v>22435</v>
      </c>
    </row>
    <row r="1535" spans="1:11" ht="12">
      <c r="A1535" s="708" t="s">
        <v>22436</v>
      </c>
      <c r="B1535" s="639" t="s">
        <v>22437</v>
      </c>
      <c r="C1535" s="640"/>
      <c r="D1535" s="641"/>
      <c r="E1535" s="642"/>
      <c r="F1535" s="407" t="s">
        <v>4353</v>
      </c>
      <c r="G1535" s="408" t="s">
        <v>4353</v>
      </c>
    </row>
    <row r="1536" spans="1:11" ht="24">
      <c r="A1536" s="708" t="s">
        <v>23391</v>
      </c>
      <c r="B1536" s="639" t="s">
        <v>22789</v>
      </c>
      <c r="C1536" s="640" t="s">
        <v>90</v>
      </c>
      <c r="D1536" s="641" t="s">
        <v>18987</v>
      </c>
      <c r="E1536" s="642">
        <v>12.58</v>
      </c>
    </row>
    <row r="1537" spans="1:10" ht="12">
      <c r="A1537" s="708" t="s">
        <v>22790</v>
      </c>
      <c r="B1537" s="639" t="s">
        <v>22791</v>
      </c>
      <c r="C1537" s="640"/>
      <c r="D1537" s="641"/>
      <c r="E1537" s="642"/>
      <c r="F1537" s="407" t="s">
        <v>4353</v>
      </c>
      <c r="G1537" s="408" t="s">
        <v>4353</v>
      </c>
    </row>
    <row r="1538" spans="1:10" ht="12">
      <c r="A1538" s="709" t="s">
        <v>22784</v>
      </c>
      <c r="B1538" s="643" t="s">
        <v>23392</v>
      </c>
      <c r="C1538" s="644"/>
      <c r="D1538" s="645"/>
      <c r="E1538" s="646"/>
      <c r="F1538" s="407" t="s">
        <v>4353</v>
      </c>
      <c r="G1538" s="408" t="s">
        <v>4353</v>
      </c>
    </row>
    <row r="1539" spans="1:10" ht="12">
      <c r="A1539" s="706" t="s">
        <v>23390</v>
      </c>
      <c r="B1539" s="633" t="s">
        <v>22787</v>
      </c>
      <c r="C1539" s="634"/>
      <c r="D1539" s="634"/>
      <c r="E1539" s="635"/>
      <c r="F1539" s="407" t="s">
        <v>4353</v>
      </c>
      <c r="G1539" s="408" t="s">
        <v>4353</v>
      </c>
    </row>
    <row r="1540" spans="1:10" ht="24">
      <c r="A1540" s="708" t="s">
        <v>23393</v>
      </c>
      <c r="B1540" s="639" t="s">
        <v>22789</v>
      </c>
      <c r="C1540" s="640" t="s">
        <v>90</v>
      </c>
      <c r="D1540" s="641" t="s">
        <v>18991</v>
      </c>
      <c r="E1540" s="642">
        <v>38.04</v>
      </c>
      <c r="F1540" s="407" t="s">
        <v>4353</v>
      </c>
      <c r="G1540" s="408" t="s">
        <v>4353</v>
      </c>
    </row>
    <row r="1541" spans="1:10" ht="12">
      <c r="A1541" s="708" t="s">
        <v>22790</v>
      </c>
      <c r="B1541" s="639" t="s">
        <v>22791</v>
      </c>
      <c r="C1541" s="640"/>
      <c r="D1541" s="641"/>
      <c r="E1541" s="642"/>
      <c r="F1541" s="407" t="s">
        <v>4353</v>
      </c>
      <c r="G1541" s="408" t="s">
        <v>4353</v>
      </c>
    </row>
    <row r="1542" spans="1:10" ht="12">
      <c r="A1542" s="708" t="s">
        <v>22784</v>
      </c>
      <c r="B1542" s="639" t="s">
        <v>23392</v>
      </c>
      <c r="C1542" s="640"/>
      <c r="D1542" s="641"/>
      <c r="E1542" s="642"/>
      <c r="F1542" s="407" t="s">
        <v>4353</v>
      </c>
    </row>
    <row r="1543" spans="1:10" ht="12">
      <c r="A1543" s="706" t="s">
        <v>23394</v>
      </c>
      <c r="B1543" s="633" t="s">
        <v>23395</v>
      </c>
      <c r="C1543" s="634"/>
      <c r="D1543" s="634"/>
      <c r="E1543" s="635"/>
      <c r="F1543" s="407" t="s">
        <v>4353</v>
      </c>
      <c r="G1543" s="408" t="s">
        <v>4353</v>
      </c>
    </row>
    <row r="1544" spans="1:10" ht="24">
      <c r="A1544" s="707" t="s">
        <v>23396</v>
      </c>
      <c r="B1544" s="636" t="s">
        <v>22794</v>
      </c>
      <c r="C1544" s="637" t="s">
        <v>90</v>
      </c>
      <c r="D1544" s="637" t="s">
        <v>18987</v>
      </c>
      <c r="E1544" s="638">
        <v>16.23</v>
      </c>
      <c r="F1544" s="407" t="s">
        <v>4353</v>
      </c>
      <c r="G1544" s="408" t="s">
        <v>4353</v>
      </c>
    </row>
    <row r="1545" spans="1:10" ht="12">
      <c r="A1545" s="708" t="s">
        <v>22795</v>
      </c>
      <c r="B1545" s="639" t="s">
        <v>22796</v>
      </c>
      <c r="C1545" s="640"/>
      <c r="D1545" s="641"/>
      <c r="E1545" s="642"/>
    </row>
    <row r="1546" spans="1:10" ht="12">
      <c r="A1546" s="708" t="s">
        <v>22797</v>
      </c>
      <c r="B1546" s="639" t="s">
        <v>23397</v>
      </c>
      <c r="C1546" s="640"/>
      <c r="D1546" s="641"/>
      <c r="E1546" s="642"/>
      <c r="F1546" s="407" t="s">
        <v>4353</v>
      </c>
      <c r="G1546" s="408" t="s">
        <v>4353</v>
      </c>
      <c r="H1546" s="408" t="s">
        <v>4353</v>
      </c>
      <c r="I1546" s="408" t="s">
        <v>4353</v>
      </c>
    </row>
    <row r="1547" spans="1:10" ht="24">
      <c r="A1547" s="706" t="s">
        <v>23398</v>
      </c>
      <c r="B1547" s="633" t="s">
        <v>22800</v>
      </c>
      <c r="C1547" s="634" t="s">
        <v>90</v>
      </c>
      <c r="D1547" s="634" t="s">
        <v>18987</v>
      </c>
      <c r="E1547" s="635">
        <v>10.89</v>
      </c>
      <c r="F1547" s="407" t="s">
        <v>4353</v>
      </c>
      <c r="G1547" s="408" t="s">
        <v>4353</v>
      </c>
      <c r="H1547" s="408" t="s">
        <v>4353</v>
      </c>
      <c r="I1547" s="408" t="s">
        <v>4353</v>
      </c>
      <c r="J1547" s="408" t="s">
        <v>4353</v>
      </c>
    </row>
    <row r="1548" spans="1:10" ht="12">
      <c r="A1548" s="708" t="s">
        <v>22801</v>
      </c>
      <c r="B1548" s="639" t="s">
        <v>23399</v>
      </c>
      <c r="C1548" s="640"/>
      <c r="D1548" s="641"/>
      <c r="E1548" s="642"/>
      <c r="F1548" s="407" t="s">
        <v>4353</v>
      </c>
      <c r="G1548" s="408" t="s">
        <v>4353</v>
      </c>
      <c r="H1548" s="408" t="s">
        <v>4353</v>
      </c>
      <c r="I1548" s="408" t="s">
        <v>4353</v>
      </c>
      <c r="J1548" s="408" t="s">
        <v>4353</v>
      </c>
    </row>
    <row r="1549" spans="1:10" ht="12">
      <c r="A1549" s="706">
        <v>42401</v>
      </c>
      <c r="B1549" s="633"/>
      <c r="C1549" s="634"/>
      <c r="D1549" s="634"/>
      <c r="E1549" s="635"/>
      <c r="F1549" s="407" t="s">
        <v>4353</v>
      </c>
      <c r="G1549" s="408" t="s">
        <v>4353</v>
      </c>
      <c r="H1549" s="408" t="s">
        <v>4353</v>
      </c>
      <c r="I1549" s="408" t="s">
        <v>4353</v>
      </c>
      <c r="J1549" s="408" t="s">
        <v>4353</v>
      </c>
    </row>
    <row r="1550" spans="1:10" ht="24">
      <c r="A1550" s="708" t="s">
        <v>23400</v>
      </c>
      <c r="B1550" s="639" t="s">
        <v>22800</v>
      </c>
      <c r="C1550" s="640" t="s">
        <v>90</v>
      </c>
      <c r="D1550" s="641" t="s">
        <v>18987</v>
      </c>
      <c r="E1550" s="642">
        <v>12.1</v>
      </c>
    </row>
    <row r="1551" spans="1:10" ht="12">
      <c r="A1551" s="708" t="s">
        <v>22801</v>
      </c>
      <c r="B1551" s="639" t="s">
        <v>23401</v>
      </c>
      <c r="C1551" s="640"/>
      <c r="D1551" s="641"/>
      <c r="E1551" s="642"/>
      <c r="F1551" s="407" t="s">
        <v>4353</v>
      </c>
      <c r="G1551" s="408" t="s">
        <v>4353</v>
      </c>
      <c r="H1551" s="408" t="s">
        <v>4353</v>
      </c>
    </row>
    <row r="1552" spans="1:10" ht="12">
      <c r="A1552" s="708">
        <v>42401</v>
      </c>
      <c r="B1552" s="639"/>
      <c r="C1552" s="640"/>
      <c r="D1552" s="641"/>
      <c r="E1552" s="642"/>
      <c r="F1552" s="407" t="s">
        <v>4353</v>
      </c>
      <c r="G1552" s="408" t="s">
        <v>4353</v>
      </c>
      <c r="H1552" s="408" t="s">
        <v>4353</v>
      </c>
    </row>
    <row r="1553" spans="1:9" ht="24">
      <c r="A1553" s="709" t="s">
        <v>23402</v>
      </c>
      <c r="B1553" s="643" t="s">
        <v>22800</v>
      </c>
      <c r="C1553" s="644" t="s">
        <v>90</v>
      </c>
      <c r="D1553" s="645" t="s">
        <v>18991</v>
      </c>
      <c r="E1553" s="646">
        <v>20.13</v>
      </c>
    </row>
    <row r="1554" spans="1:9" ht="12">
      <c r="A1554" s="706" t="s">
        <v>22801</v>
      </c>
      <c r="B1554" s="633" t="s">
        <v>23403</v>
      </c>
      <c r="C1554" s="634"/>
      <c r="D1554" s="634"/>
      <c r="E1554" s="635"/>
      <c r="F1554" s="407" t="s">
        <v>4353</v>
      </c>
      <c r="G1554" s="408" t="s">
        <v>4353</v>
      </c>
    </row>
    <row r="1555" spans="1:9" ht="12">
      <c r="A1555" s="708" t="s">
        <v>23404</v>
      </c>
      <c r="B1555" s="639">
        <v>42401</v>
      </c>
      <c r="C1555" s="640"/>
      <c r="D1555" s="641"/>
      <c r="E1555" s="642"/>
      <c r="F1555" s="407" t="s">
        <v>4353</v>
      </c>
    </row>
    <row r="1556" spans="1:9" ht="24">
      <c r="A1556" s="708" t="s">
        <v>23405</v>
      </c>
      <c r="B1556" s="639" t="s">
        <v>23227</v>
      </c>
      <c r="C1556" s="640" t="s">
        <v>90</v>
      </c>
      <c r="D1556" s="641" t="s">
        <v>18987</v>
      </c>
      <c r="E1556" s="642">
        <v>0.1</v>
      </c>
      <c r="F1556" s="407" t="s">
        <v>4353</v>
      </c>
      <c r="G1556" s="408" t="s">
        <v>4353</v>
      </c>
    </row>
    <row r="1557" spans="1:9" ht="12">
      <c r="A1557" s="708" t="s">
        <v>22990</v>
      </c>
      <c r="B1557" s="639" t="s">
        <v>22991</v>
      </c>
      <c r="C1557" s="640"/>
      <c r="D1557" s="641"/>
      <c r="E1557" s="642"/>
      <c r="F1557" s="407" t="s">
        <v>4353</v>
      </c>
      <c r="G1557" s="408" t="s">
        <v>4353</v>
      </c>
    </row>
    <row r="1558" spans="1:9" ht="12">
      <c r="A1558" s="708" t="s">
        <v>23406</v>
      </c>
      <c r="B1558" s="639" t="s">
        <v>23407</v>
      </c>
      <c r="C1558" s="640"/>
      <c r="D1558" s="641"/>
      <c r="E1558" s="642"/>
      <c r="F1558" s="407" t="s">
        <v>4353</v>
      </c>
      <c r="G1558" s="408" t="s">
        <v>4353</v>
      </c>
    </row>
    <row r="1559" spans="1:9" ht="24">
      <c r="A1559" s="708" t="s">
        <v>23408</v>
      </c>
      <c r="B1559" s="639" t="s">
        <v>23227</v>
      </c>
      <c r="C1559" s="640" t="s">
        <v>90</v>
      </c>
      <c r="D1559" s="641" t="s">
        <v>18991</v>
      </c>
      <c r="E1559" s="642">
        <v>4.45</v>
      </c>
      <c r="F1559" s="407" t="s">
        <v>4353</v>
      </c>
      <c r="G1559" s="408" t="s">
        <v>4353</v>
      </c>
    </row>
    <row r="1560" spans="1:9" ht="12">
      <c r="A1560" s="708" t="s">
        <v>22990</v>
      </c>
      <c r="B1560" s="639" t="s">
        <v>22991</v>
      </c>
      <c r="C1560" s="640"/>
      <c r="D1560" s="641"/>
      <c r="E1560" s="642"/>
      <c r="F1560" s="407" t="s">
        <v>4353</v>
      </c>
      <c r="G1560" s="408" t="s">
        <v>4353</v>
      </c>
    </row>
    <row r="1561" spans="1:9" ht="12">
      <c r="A1561" s="708" t="s">
        <v>23409</v>
      </c>
      <c r="B1561" s="639" t="s">
        <v>23410</v>
      </c>
      <c r="C1561" s="640"/>
      <c r="D1561" s="641"/>
      <c r="E1561" s="642"/>
      <c r="F1561" s="407" t="s">
        <v>4353</v>
      </c>
      <c r="G1561" s="408" t="s">
        <v>4353</v>
      </c>
    </row>
    <row r="1562" spans="1:9" ht="24">
      <c r="A1562" s="707" t="s">
        <v>23411</v>
      </c>
      <c r="B1562" s="636" t="s">
        <v>22813</v>
      </c>
      <c r="C1562" s="637" t="s">
        <v>90</v>
      </c>
      <c r="D1562" s="637" t="s">
        <v>18987</v>
      </c>
      <c r="E1562" s="638">
        <v>20.05</v>
      </c>
      <c r="F1562" s="407" t="s">
        <v>4353</v>
      </c>
      <c r="G1562" s="408" t="s">
        <v>4353</v>
      </c>
    </row>
    <row r="1563" spans="1:9" ht="12">
      <c r="A1563" s="708" t="s">
        <v>22814</v>
      </c>
      <c r="B1563" s="639" t="s">
        <v>22815</v>
      </c>
      <c r="C1563" s="640"/>
      <c r="D1563" s="641"/>
      <c r="E1563" s="642"/>
    </row>
    <row r="1564" spans="1:9" ht="12">
      <c r="A1564" s="708" t="s">
        <v>22417</v>
      </c>
      <c r="B1564" s="639" t="s">
        <v>22418</v>
      </c>
      <c r="C1564" s="640"/>
      <c r="D1564" s="641"/>
      <c r="E1564" s="642"/>
      <c r="F1564" s="407" t="s">
        <v>4353</v>
      </c>
      <c r="G1564" s="408" t="s">
        <v>4353</v>
      </c>
    </row>
    <row r="1565" spans="1:9" ht="12">
      <c r="A1565" s="707" t="s">
        <v>22419</v>
      </c>
      <c r="B1565" s="636" t="e">
        <v>#NAME?</v>
      </c>
      <c r="C1565" s="637"/>
      <c r="D1565" s="637" t="s">
        <v>22420</v>
      </c>
      <c r="E1565" s="638" t="s">
        <v>22421</v>
      </c>
    </row>
    <row r="1566" spans="1:9" ht="12">
      <c r="A1566" s="708"/>
      <c r="B1566" s="639"/>
      <c r="C1566" s="640"/>
      <c r="D1566" s="641" t="s">
        <v>22422</v>
      </c>
      <c r="E1566" s="642" t="s">
        <v>22423</v>
      </c>
      <c r="F1566" s="407" t="s">
        <v>4353</v>
      </c>
      <c r="G1566" s="408" t="s">
        <v>4353</v>
      </c>
      <c r="H1566" s="408" t="s">
        <v>4353</v>
      </c>
      <c r="I1566" s="408" t="s">
        <v>4353</v>
      </c>
    </row>
    <row r="1567" spans="1:9" ht="12">
      <c r="A1567" s="708" t="s">
        <v>22424</v>
      </c>
      <c r="B1567" s="639" t="s">
        <v>22425</v>
      </c>
      <c r="C1567" s="640"/>
      <c r="D1567" s="641"/>
      <c r="E1567" s="642"/>
    </row>
    <row r="1568" spans="1:9" ht="24">
      <c r="A1568" s="707" t="s">
        <v>22426</v>
      </c>
      <c r="B1568" s="636" t="s">
        <v>22427</v>
      </c>
      <c r="C1568" s="637" t="s">
        <v>22428</v>
      </c>
      <c r="D1568" s="637"/>
      <c r="E1568" s="638"/>
      <c r="F1568" s="407" t="s">
        <v>4353</v>
      </c>
      <c r="G1568" s="408" t="s">
        <v>4353</v>
      </c>
      <c r="H1568" s="408" t="s">
        <v>4353</v>
      </c>
    </row>
    <row r="1569" spans="1:12" ht="12">
      <c r="A1569" s="708" t="s">
        <v>22429</v>
      </c>
      <c r="B1569" s="639" t="s">
        <v>22430</v>
      </c>
      <c r="C1569" s="640"/>
      <c r="D1569" s="641" t="s">
        <v>22422</v>
      </c>
      <c r="E1569" s="642" t="s">
        <v>22431</v>
      </c>
      <c r="F1569" s="407" t="s">
        <v>4353</v>
      </c>
      <c r="G1569" s="408" t="s">
        <v>4353</v>
      </c>
      <c r="H1569" s="408" t="s">
        <v>4353</v>
      </c>
      <c r="I1569" s="408" t="s">
        <v>4353</v>
      </c>
      <c r="J1569" s="408" t="s">
        <v>4353</v>
      </c>
      <c r="K1569" s="408" t="s">
        <v>4353</v>
      </c>
      <c r="L1569" s="408" t="s">
        <v>4353</v>
      </c>
    </row>
    <row r="1570" spans="1:12" ht="24">
      <c r="A1570" s="708" t="s">
        <v>91</v>
      </c>
      <c r="B1570" s="639" t="s">
        <v>22432</v>
      </c>
      <c r="C1570" s="640" t="s">
        <v>22433</v>
      </c>
      <c r="D1570" s="641" t="s">
        <v>22434</v>
      </c>
      <c r="E1570" s="642" t="s">
        <v>22435</v>
      </c>
    </row>
    <row r="1571" spans="1:12" ht="12">
      <c r="A1571" s="708" t="s">
        <v>22436</v>
      </c>
      <c r="B1571" s="639" t="s">
        <v>22437</v>
      </c>
      <c r="C1571" s="640"/>
      <c r="D1571" s="641"/>
      <c r="E1571" s="642"/>
    </row>
    <row r="1572" spans="1:12" ht="12">
      <c r="A1572" s="708" t="s">
        <v>22816</v>
      </c>
      <c r="B1572" s="639" t="s">
        <v>23412</v>
      </c>
      <c r="C1572" s="640"/>
      <c r="D1572" s="641"/>
      <c r="E1572" s="642"/>
      <c r="F1572" s="407" t="s">
        <v>4353</v>
      </c>
      <c r="G1572" s="408" t="s">
        <v>4353</v>
      </c>
      <c r="H1572" s="408" t="s">
        <v>4353</v>
      </c>
    </row>
    <row r="1573" spans="1:12" ht="12">
      <c r="A1573" s="708" t="s">
        <v>23413</v>
      </c>
      <c r="B1573" s="639" t="s">
        <v>23414</v>
      </c>
      <c r="C1573" s="640" t="s">
        <v>90</v>
      </c>
      <c r="D1573" s="641" t="s">
        <v>18991</v>
      </c>
      <c r="E1573" s="642">
        <v>245.68</v>
      </c>
      <c r="F1573" s="407" t="s">
        <v>4353</v>
      </c>
      <c r="G1573" s="408" t="s">
        <v>4353</v>
      </c>
      <c r="H1573" s="408" t="s">
        <v>4353</v>
      </c>
      <c r="I1573" s="408" t="s">
        <v>4353</v>
      </c>
    </row>
    <row r="1574" spans="1:12" ht="12">
      <c r="A1574" s="708" t="s">
        <v>23415</v>
      </c>
      <c r="B1574" s="639" t="s">
        <v>23416</v>
      </c>
      <c r="C1574" s="640" t="s">
        <v>90</v>
      </c>
      <c r="D1574" s="641" t="s">
        <v>18991</v>
      </c>
      <c r="E1574" s="642">
        <v>160.44999999999999</v>
      </c>
    </row>
    <row r="1575" spans="1:12" ht="12">
      <c r="A1575" s="708" t="s">
        <v>23417</v>
      </c>
      <c r="B1575" s="639" t="s">
        <v>23418</v>
      </c>
      <c r="C1575" s="640" t="s">
        <v>90</v>
      </c>
      <c r="D1575" s="641" t="s">
        <v>18987</v>
      </c>
      <c r="E1575" s="642">
        <v>13.28</v>
      </c>
      <c r="F1575" s="407" t="s">
        <v>4353</v>
      </c>
      <c r="G1575" s="408" t="s">
        <v>4353</v>
      </c>
      <c r="H1575" s="408" t="s">
        <v>4353</v>
      </c>
      <c r="I1575" s="408" t="s">
        <v>4353</v>
      </c>
    </row>
    <row r="1576" spans="1:12" ht="24">
      <c r="A1576" s="708" t="s">
        <v>23419</v>
      </c>
      <c r="B1576" s="639" t="s">
        <v>23420</v>
      </c>
      <c r="C1576" s="640" t="s">
        <v>90</v>
      </c>
      <c r="D1576" s="641" t="s">
        <v>18987</v>
      </c>
      <c r="E1576" s="642">
        <v>68.5</v>
      </c>
      <c r="F1576" s="407" t="s">
        <v>4353</v>
      </c>
      <c r="G1576" s="408" t="s">
        <v>4353</v>
      </c>
      <c r="H1576" s="408" t="s">
        <v>4353</v>
      </c>
      <c r="I1576" s="408" t="s">
        <v>4353</v>
      </c>
      <c r="J1576" s="408" t="s">
        <v>4353</v>
      </c>
    </row>
    <row r="1577" spans="1:12" ht="12">
      <c r="A1577" s="708" t="s">
        <v>23421</v>
      </c>
      <c r="B1577" s="639" t="s">
        <v>23422</v>
      </c>
      <c r="C1577" s="640"/>
      <c r="D1577" s="641"/>
      <c r="E1577" s="642"/>
      <c r="F1577" s="407" t="s">
        <v>4353</v>
      </c>
      <c r="G1577" s="408" t="s">
        <v>4353</v>
      </c>
      <c r="H1577" s="408" t="s">
        <v>4353</v>
      </c>
    </row>
    <row r="1578" spans="1:12" ht="12">
      <c r="A1578" s="708" t="s">
        <v>23423</v>
      </c>
      <c r="B1578" s="639" t="s">
        <v>23424</v>
      </c>
      <c r="C1578" s="640" t="s">
        <v>90</v>
      </c>
      <c r="D1578" s="641" t="s">
        <v>18987</v>
      </c>
      <c r="E1578" s="642">
        <v>10.44</v>
      </c>
      <c r="F1578" s="407" t="s">
        <v>4353</v>
      </c>
      <c r="G1578" s="408" t="s">
        <v>4353</v>
      </c>
      <c r="H1578" s="408" t="s">
        <v>4353</v>
      </c>
      <c r="I1578" s="408" t="s">
        <v>4353</v>
      </c>
      <c r="J1578" s="408" t="s">
        <v>4353</v>
      </c>
    </row>
    <row r="1579" spans="1:12" ht="24">
      <c r="A1579" s="708" t="s">
        <v>23425</v>
      </c>
      <c r="B1579" s="639" t="s">
        <v>23426</v>
      </c>
      <c r="C1579" s="640" t="s">
        <v>90</v>
      </c>
      <c r="D1579" s="641" t="s">
        <v>18980</v>
      </c>
      <c r="E1579" s="642">
        <v>52.45</v>
      </c>
      <c r="F1579" s="407" t="s">
        <v>4353</v>
      </c>
      <c r="G1579" s="408" t="s">
        <v>4353</v>
      </c>
      <c r="H1579" s="408" t="s">
        <v>4353</v>
      </c>
      <c r="I1579" s="408" t="s">
        <v>4353</v>
      </c>
      <c r="J1579" s="408" t="s">
        <v>4353</v>
      </c>
      <c r="K1579" s="408" t="s">
        <v>4353</v>
      </c>
    </row>
    <row r="1580" spans="1:12" ht="12">
      <c r="A1580" s="708" t="s">
        <v>23427</v>
      </c>
      <c r="B1580" s="639"/>
      <c r="C1580" s="640"/>
      <c r="D1580" s="641"/>
      <c r="E1580" s="642"/>
      <c r="F1580" s="407" t="s">
        <v>4353</v>
      </c>
      <c r="G1580" s="408" t="s">
        <v>4353</v>
      </c>
    </row>
    <row r="1581" spans="1:12" ht="24">
      <c r="A1581" s="708" t="s">
        <v>23428</v>
      </c>
      <c r="B1581" s="639" t="s">
        <v>23429</v>
      </c>
      <c r="C1581" s="640" t="s">
        <v>90</v>
      </c>
      <c r="D1581" s="641" t="s">
        <v>18987</v>
      </c>
      <c r="E1581" s="642">
        <v>37.15</v>
      </c>
      <c r="F1581" s="407" t="s">
        <v>4353</v>
      </c>
    </row>
    <row r="1582" spans="1:12" ht="12">
      <c r="A1582" s="708" t="s">
        <v>23430</v>
      </c>
      <c r="B1582" s="639"/>
      <c r="C1582" s="640"/>
      <c r="D1582" s="641"/>
      <c r="E1582" s="642"/>
      <c r="F1582" s="407" t="s">
        <v>4353</v>
      </c>
      <c r="G1582" s="408" t="s">
        <v>4353</v>
      </c>
      <c r="H1582" s="408" t="s">
        <v>4353</v>
      </c>
      <c r="I1582" s="408" t="s">
        <v>4353</v>
      </c>
      <c r="J1582" s="408" t="s">
        <v>4353</v>
      </c>
    </row>
    <row r="1583" spans="1:12" ht="24">
      <c r="A1583" s="708" t="s">
        <v>23431</v>
      </c>
      <c r="B1583" s="639" t="s">
        <v>23432</v>
      </c>
      <c r="C1583" s="640" t="s">
        <v>90</v>
      </c>
      <c r="D1583" s="641" t="s">
        <v>18987</v>
      </c>
      <c r="E1583" s="642">
        <v>45.66</v>
      </c>
      <c r="F1583" s="407" t="s">
        <v>4353</v>
      </c>
    </row>
    <row r="1584" spans="1:12" ht="12">
      <c r="A1584" s="708" t="s">
        <v>23433</v>
      </c>
      <c r="B1584" s="639" t="s">
        <v>23434</v>
      </c>
      <c r="C1584" s="640"/>
      <c r="D1584" s="641"/>
      <c r="E1584" s="642"/>
    </row>
    <row r="1585" spans="1:9" ht="24">
      <c r="A1585" s="708" t="s">
        <v>23435</v>
      </c>
      <c r="B1585" s="639" t="s">
        <v>22821</v>
      </c>
      <c r="C1585" s="640" t="s">
        <v>90</v>
      </c>
      <c r="D1585" s="641" t="s">
        <v>18987</v>
      </c>
      <c r="E1585" s="642">
        <v>11.78</v>
      </c>
      <c r="F1585" s="407" t="s">
        <v>4353</v>
      </c>
      <c r="G1585" s="408" t="s">
        <v>4353</v>
      </c>
      <c r="H1585" s="408" t="s">
        <v>4353</v>
      </c>
      <c r="I1585" s="408" t="s">
        <v>4353</v>
      </c>
    </row>
    <row r="1586" spans="1:9" ht="12">
      <c r="A1586" s="708" t="s">
        <v>22822</v>
      </c>
      <c r="B1586" s="639" t="s">
        <v>22823</v>
      </c>
      <c r="C1586" s="640"/>
      <c r="D1586" s="641"/>
      <c r="E1586" s="642"/>
      <c r="F1586" s="407" t="s">
        <v>4353</v>
      </c>
      <c r="G1586" s="408" t="s">
        <v>4353</v>
      </c>
      <c r="H1586" s="408" t="s">
        <v>4353</v>
      </c>
      <c r="I1586" s="408" t="s">
        <v>4353</v>
      </c>
    </row>
    <row r="1587" spans="1:9" ht="12">
      <c r="A1587" s="708" t="s">
        <v>22824</v>
      </c>
      <c r="B1587" s="639" t="s">
        <v>22825</v>
      </c>
      <c r="C1587" s="640"/>
      <c r="D1587" s="641"/>
      <c r="E1587" s="642"/>
      <c r="F1587" s="407" t="s">
        <v>4353</v>
      </c>
      <c r="G1587" s="408" t="s">
        <v>4353</v>
      </c>
    </row>
    <row r="1588" spans="1:9" ht="12">
      <c r="A1588" s="708" t="s">
        <v>23376</v>
      </c>
      <c r="B1588" s="639" t="s">
        <v>23436</v>
      </c>
      <c r="C1588" s="640"/>
      <c r="D1588" s="641"/>
      <c r="E1588" s="642"/>
      <c r="F1588" s="407" t="s">
        <v>4353</v>
      </c>
      <c r="G1588" s="408" t="s">
        <v>4353</v>
      </c>
      <c r="H1588" s="408" t="s">
        <v>4353</v>
      </c>
      <c r="I1588" s="408" t="s">
        <v>4353</v>
      </c>
    </row>
    <row r="1589" spans="1:9" ht="24">
      <c r="A1589" s="708" t="s">
        <v>23437</v>
      </c>
      <c r="B1589" s="639" t="s">
        <v>23369</v>
      </c>
      <c r="C1589" s="640" t="s">
        <v>90</v>
      </c>
      <c r="D1589" s="641" t="s">
        <v>18987</v>
      </c>
      <c r="E1589" s="642">
        <v>126.73</v>
      </c>
      <c r="F1589" s="407" t="s">
        <v>4353</v>
      </c>
      <c r="G1589" s="408" t="s">
        <v>4353</v>
      </c>
      <c r="H1589" s="408" t="s">
        <v>4353</v>
      </c>
      <c r="I1589" s="408" t="s">
        <v>4353</v>
      </c>
    </row>
    <row r="1590" spans="1:9" ht="12">
      <c r="A1590" s="708" t="s">
        <v>23371</v>
      </c>
      <c r="B1590" s="639" t="s">
        <v>23438</v>
      </c>
      <c r="C1590" s="640"/>
      <c r="D1590" s="641"/>
      <c r="E1590" s="642"/>
      <c r="F1590" s="407" t="s">
        <v>4353</v>
      </c>
      <c r="G1590" s="408" t="s">
        <v>4353</v>
      </c>
      <c r="H1590" s="408" t="s">
        <v>4353</v>
      </c>
      <c r="I1590" s="408" t="s">
        <v>4353</v>
      </c>
    </row>
    <row r="1591" spans="1:9" ht="24">
      <c r="A1591" s="708" t="s">
        <v>23439</v>
      </c>
      <c r="B1591" s="639" t="s">
        <v>23369</v>
      </c>
      <c r="C1591" s="640" t="s">
        <v>90</v>
      </c>
      <c r="D1591" s="641" t="s">
        <v>18987</v>
      </c>
      <c r="E1591" s="642">
        <v>82.68</v>
      </c>
      <c r="F1591" s="407" t="s">
        <v>4353</v>
      </c>
      <c r="G1591" s="408" t="s">
        <v>4353</v>
      </c>
      <c r="H1591" s="408" t="s">
        <v>4353</v>
      </c>
      <c r="I1591" s="408" t="s">
        <v>4353</v>
      </c>
    </row>
    <row r="1592" spans="1:9" ht="12">
      <c r="A1592" s="708" t="s">
        <v>23371</v>
      </c>
      <c r="B1592" s="639" t="s">
        <v>23440</v>
      </c>
      <c r="C1592" s="640"/>
      <c r="D1592" s="641"/>
      <c r="E1592" s="642"/>
    </row>
    <row r="1593" spans="1:9" ht="24">
      <c r="A1593" s="708" t="s">
        <v>23441</v>
      </c>
      <c r="B1593" s="639" t="s">
        <v>23369</v>
      </c>
      <c r="C1593" s="640" t="s">
        <v>90</v>
      </c>
      <c r="D1593" s="641" t="s">
        <v>18987</v>
      </c>
      <c r="E1593" s="642">
        <v>95.9</v>
      </c>
      <c r="F1593" s="407" t="s">
        <v>4353</v>
      </c>
      <c r="G1593" s="408" t="s">
        <v>4353</v>
      </c>
    </row>
    <row r="1594" spans="1:9" ht="12">
      <c r="A1594" s="708" t="s">
        <v>23371</v>
      </c>
      <c r="B1594" s="639" t="s">
        <v>23442</v>
      </c>
      <c r="C1594" s="640"/>
      <c r="D1594" s="641"/>
      <c r="E1594" s="642"/>
    </row>
    <row r="1595" spans="1:9" ht="24">
      <c r="A1595" s="708" t="s">
        <v>23443</v>
      </c>
      <c r="B1595" s="639" t="s">
        <v>22829</v>
      </c>
      <c r="C1595" s="640" t="s">
        <v>90</v>
      </c>
      <c r="D1595" s="641" t="s">
        <v>18991</v>
      </c>
      <c r="E1595" s="642">
        <v>53.84</v>
      </c>
      <c r="F1595" s="407" t="s">
        <v>4353</v>
      </c>
      <c r="G1595" s="408" t="s">
        <v>4353</v>
      </c>
    </row>
    <row r="1596" spans="1:9" ht="12">
      <c r="A1596" s="708" t="s">
        <v>22830</v>
      </c>
      <c r="B1596" s="639" t="s">
        <v>23444</v>
      </c>
      <c r="C1596" s="640"/>
      <c r="D1596" s="641"/>
      <c r="E1596" s="642"/>
      <c r="F1596" s="407" t="s">
        <v>4353</v>
      </c>
      <c r="G1596" s="408" t="s">
        <v>4353</v>
      </c>
    </row>
    <row r="1597" spans="1:9" ht="12">
      <c r="A1597" s="708">
        <v>14</v>
      </c>
      <c r="B1597" s="639"/>
      <c r="C1597" s="640"/>
      <c r="D1597" s="641"/>
      <c r="E1597" s="642"/>
      <c r="F1597" s="407" t="s">
        <v>4353</v>
      </c>
      <c r="G1597" s="408" t="s">
        <v>4353</v>
      </c>
      <c r="H1597" s="408" t="s">
        <v>4353</v>
      </c>
    </row>
    <row r="1598" spans="1:9" ht="24">
      <c r="A1598" s="708" t="s">
        <v>23445</v>
      </c>
      <c r="B1598" s="639" t="s">
        <v>22829</v>
      </c>
      <c r="C1598" s="640" t="s">
        <v>90</v>
      </c>
      <c r="D1598" s="641" t="s">
        <v>18991</v>
      </c>
      <c r="E1598" s="642">
        <v>47.01</v>
      </c>
      <c r="F1598" s="407" t="s">
        <v>4353</v>
      </c>
      <c r="G1598" s="408" t="s">
        <v>4353</v>
      </c>
      <c r="H1598" s="408" t="s">
        <v>4353</v>
      </c>
    </row>
    <row r="1599" spans="1:9" ht="12">
      <c r="A1599" s="708" t="s">
        <v>22830</v>
      </c>
      <c r="B1599" s="639" t="s">
        <v>23446</v>
      </c>
      <c r="C1599" s="640"/>
      <c r="D1599" s="641"/>
      <c r="E1599" s="642"/>
      <c r="F1599" s="407" t="s">
        <v>4353</v>
      </c>
      <c r="G1599" s="408" t="s">
        <v>4353</v>
      </c>
    </row>
    <row r="1600" spans="1:9" ht="12">
      <c r="A1600" s="708" t="s">
        <v>22417</v>
      </c>
      <c r="B1600" s="639" t="s">
        <v>22418</v>
      </c>
      <c r="C1600" s="640"/>
      <c r="D1600" s="641"/>
      <c r="E1600" s="642"/>
      <c r="F1600" s="407" t="s">
        <v>4353</v>
      </c>
      <c r="G1600" s="408" t="s">
        <v>4353</v>
      </c>
    </row>
    <row r="1601" spans="1:8" ht="12">
      <c r="A1601" s="708" t="s">
        <v>22419</v>
      </c>
      <c r="B1601" s="639" t="e">
        <v>#NAME?</v>
      </c>
      <c r="C1601" s="640"/>
      <c r="D1601" s="641" t="s">
        <v>22420</v>
      </c>
      <c r="E1601" s="642" t="s">
        <v>22421</v>
      </c>
      <c r="F1601" s="407" t="s">
        <v>4353</v>
      </c>
      <c r="G1601" s="408" t="s">
        <v>4353</v>
      </c>
      <c r="H1601" s="408" t="s">
        <v>4353</v>
      </c>
    </row>
    <row r="1602" spans="1:8" ht="12">
      <c r="A1602" s="708"/>
      <c r="B1602" s="639"/>
      <c r="C1602" s="640"/>
      <c r="D1602" s="641" t="s">
        <v>22422</v>
      </c>
      <c r="E1602" s="642" t="s">
        <v>22423</v>
      </c>
      <c r="F1602" s="407" t="s">
        <v>4353</v>
      </c>
      <c r="G1602" s="408" t="s">
        <v>4353</v>
      </c>
      <c r="H1602" s="408" t="s">
        <v>4353</v>
      </c>
    </row>
    <row r="1603" spans="1:8" ht="12">
      <c r="A1603" s="708" t="s">
        <v>22424</v>
      </c>
      <c r="B1603" s="639" t="s">
        <v>22425</v>
      </c>
      <c r="C1603" s="640"/>
      <c r="D1603" s="641"/>
      <c r="E1603" s="642"/>
    </row>
    <row r="1604" spans="1:8" ht="24">
      <c r="A1604" s="708" t="s">
        <v>22426</v>
      </c>
      <c r="B1604" s="639" t="s">
        <v>22427</v>
      </c>
      <c r="C1604" s="640" t="s">
        <v>22428</v>
      </c>
      <c r="D1604" s="641"/>
      <c r="E1604" s="642"/>
      <c r="F1604" s="407" t="s">
        <v>4353</v>
      </c>
      <c r="G1604" s="408" t="s">
        <v>4353</v>
      </c>
    </row>
    <row r="1605" spans="1:8" ht="12">
      <c r="A1605" s="708" t="s">
        <v>22429</v>
      </c>
      <c r="B1605" s="639" t="s">
        <v>22430</v>
      </c>
      <c r="C1605" s="640"/>
      <c r="D1605" s="641" t="s">
        <v>22422</v>
      </c>
      <c r="E1605" s="642" t="s">
        <v>22431</v>
      </c>
      <c r="F1605" s="407" t="s">
        <v>4353</v>
      </c>
    </row>
    <row r="1606" spans="1:8" ht="24">
      <c r="A1606" s="708" t="s">
        <v>91</v>
      </c>
      <c r="B1606" s="639" t="s">
        <v>22432</v>
      </c>
      <c r="C1606" s="640" t="s">
        <v>22433</v>
      </c>
      <c r="D1606" s="641" t="s">
        <v>22434</v>
      </c>
      <c r="E1606" s="642" t="s">
        <v>22435</v>
      </c>
      <c r="F1606" s="407" t="s">
        <v>4353</v>
      </c>
      <c r="G1606" s="408" t="s">
        <v>4353</v>
      </c>
    </row>
    <row r="1607" spans="1:8" ht="12">
      <c r="A1607" s="708" t="s">
        <v>22436</v>
      </c>
      <c r="B1607" s="639" t="s">
        <v>22437</v>
      </c>
      <c r="C1607" s="640"/>
      <c r="D1607" s="641"/>
      <c r="E1607" s="642"/>
      <c r="F1607" s="407" t="s">
        <v>4353</v>
      </c>
      <c r="G1607" s="408" t="s">
        <v>4353</v>
      </c>
    </row>
    <row r="1608" spans="1:8" ht="12">
      <c r="A1608" s="708" t="s">
        <v>23447</v>
      </c>
      <c r="B1608" s="639">
        <v>14</v>
      </c>
      <c r="C1608" s="640"/>
      <c r="D1608" s="641"/>
      <c r="E1608" s="642"/>
      <c r="F1608" s="407" t="s">
        <v>4353</v>
      </c>
      <c r="G1608" s="408" t="s">
        <v>4353</v>
      </c>
    </row>
    <row r="1609" spans="1:8" ht="24">
      <c r="A1609" s="708" t="s">
        <v>23448</v>
      </c>
      <c r="B1609" s="639" t="s">
        <v>23449</v>
      </c>
      <c r="C1609" s="640" t="s">
        <v>90</v>
      </c>
      <c r="D1609" s="641" t="s">
        <v>18991</v>
      </c>
      <c r="E1609" s="642">
        <v>5.61</v>
      </c>
      <c r="F1609" s="407" t="s">
        <v>4353</v>
      </c>
      <c r="G1609" s="408" t="s">
        <v>4353</v>
      </c>
    </row>
    <row r="1610" spans="1:8" ht="12">
      <c r="A1610" s="708" t="s">
        <v>23450</v>
      </c>
      <c r="B1610" s="639" t="s">
        <v>23451</v>
      </c>
      <c r="C1610" s="640"/>
      <c r="D1610" s="641"/>
      <c r="E1610" s="642"/>
      <c r="F1610" s="407" t="s">
        <v>4353</v>
      </c>
      <c r="G1610" s="408" t="s">
        <v>4353</v>
      </c>
    </row>
    <row r="1611" spans="1:8" ht="24">
      <c r="A1611" s="708" t="s">
        <v>23452</v>
      </c>
      <c r="B1611" s="639" t="s">
        <v>23449</v>
      </c>
      <c r="C1611" s="640" t="s">
        <v>90</v>
      </c>
      <c r="D1611" s="641" t="s">
        <v>18991</v>
      </c>
      <c r="E1611" s="642">
        <v>37.53</v>
      </c>
      <c r="F1611" s="407" t="s">
        <v>4353</v>
      </c>
      <c r="G1611" s="408" t="s">
        <v>4353</v>
      </c>
    </row>
    <row r="1612" spans="1:8" ht="12">
      <c r="A1612" s="708" t="s">
        <v>23453</v>
      </c>
      <c r="B1612" s="639" t="s">
        <v>23454</v>
      </c>
      <c r="C1612" s="640"/>
      <c r="D1612" s="641"/>
      <c r="E1612" s="642"/>
      <c r="F1612" s="407" t="s">
        <v>4353</v>
      </c>
      <c r="G1612" s="408" t="s">
        <v>4353</v>
      </c>
    </row>
    <row r="1613" spans="1:8" ht="24">
      <c r="A1613" s="708" t="s">
        <v>23455</v>
      </c>
      <c r="B1613" s="639" t="s">
        <v>23456</v>
      </c>
      <c r="C1613" s="640" t="s">
        <v>90</v>
      </c>
      <c r="D1613" s="641" t="s">
        <v>18987</v>
      </c>
      <c r="E1613" s="642">
        <v>14.38</v>
      </c>
      <c r="F1613" s="407" t="s">
        <v>4353</v>
      </c>
      <c r="G1613" s="408" t="s">
        <v>4353</v>
      </c>
    </row>
    <row r="1614" spans="1:8" ht="12">
      <c r="A1614" s="708" t="s">
        <v>23457</v>
      </c>
      <c r="B1614" s="639" t="s">
        <v>23458</v>
      </c>
      <c r="C1614" s="640"/>
      <c r="D1614" s="641"/>
      <c r="E1614" s="642"/>
      <c r="F1614" s="407" t="s">
        <v>4353</v>
      </c>
      <c r="G1614" s="408" t="s">
        <v>4353</v>
      </c>
      <c r="H1614" s="408" t="s">
        <v>4353</v>
      </c>
    </row>
    <row r="1615" spans="1:8" ht="24">
      <c r="A1615" s="708" t="s">
        <v>23459</v>
      </c>
      <c r="B1615" s="639" t="s">
        <v>22841</v>
      </c>
      <c r="C1615" s="640" t="s">
        <v>90</v>
      </c>
      <c r="D1615" s="641" t="s">
        <v>18991</v>
      </c>
      <c r="E1615" s="642">
        <v>91.32</v>
      </c>
      <c r="F1615" s="407" t="s">
        <v>4353</v>
      </c>
      <c r="G1615" s="408" t="s">
        <v>4353</v>
      </c>
      <c r="H1615" s="408" t="s">
        <v>4353</v>
      </c>
    </row>
    <row r="1616" spans="1:8" ht="12">
      <c r="A1616" s="708" t="s">
        <v>23460</v>
      </c>
      <c r="B1616" s="639" t="s">
        <v>23410</v>
      </c>
      <c r="C1616" s="640"/>
      <c r="D1616" s="641"/>
      <c r="E1616" s="642"/>
      <c r="F1616" s="407" t="s">
        <v>4353</v>
      </c>
      <c r="G1616" s="408" t="s">
        <v>4353</v>
      </c>
    </row>
    <row r="1617" spans="1:10" ht="24">
      <c r="A1617" s="708" t="s">
        <v>23461</v>
      </c>
      <c r="B1617" s="639" t="s">
        <v>22845</v>
      </c>
      <c r="C1617" s="640" t="s">
        <v>90</v>
      </c>
      <c r="D1617" s="641" t="s">
        <v>18991</v>
      </c>
      <c r="E1617" s="642">
        <v>80.58</v>
      </c>
    </row>
    <row r="1618" spans="1:10" ht="12">
      <c r="A1618" s="708" t="s">
        <v>22846</v>
      </c>
      <c r="B1618" s="639" t="s">
        <v>23462</v>
      </c>
      <c r="C1618" s="640"/>
      <c r="D1618" s="641"/>
      <c r="E1618" s="642"/>
      <c r="F1618" s="407" t="s">
        <v>4353</v>
      </c>
      <c r="G1618" s="408" t="s">
        <v>4353</v>
      </c>
    </row>
    <row r="1619" spans="1:10" ht="24">
      <c r="A1619" s="708" t="s">
        <v>23463</v>
      </c>
      <c r="B1619" s="639" t="s">
        <v>22849</v>
      </c>
      <c r="C1619" s="640" t="s">
        <v>90</v>
      </c>
      <c r="D1619" s="641" t="s">
        <v>18991</v>
      </c>
      <c r="E1619" s="642">
        <v>186.39</v>
      </c>
      <c r="F1619" s="407" t="s">
        <v>4353</v>
      </c>
      <c r="G1619" s="408" t="s">
        <v>4353</v>
      </c>
    </row>
    <row r="1620" spans="1:10" ht="12">
      <c r="A1620" s="708" t="s">
        <v>22850</v>
      </c>
      <c r="B1620" s="639" t="e">
        <v>#NAME?</v>
      </c>
      <c r="C1620" s="640"/>
      <c r="D1620" s="641"/>
      <c r="E1620" s="642"/>
    </row>
    <row r="1621" spans="1:10" ht="24">
      <c r="A1621" s="708" t="s">
        <v>23464</v>
      </c>
      <c r="B1621" s="639" t="s">
        <v>23465</v>
      </c>
      <c r="C1621" s="640" t="s">
        <v>90</v>
      </c>
      <c r="D1621" s="641" t="s">
        <v>18987</v>
      </c>
      <c r="E1621" s="642">
        <v>37.33</v>
      </c>
      <c r="F1621" s="407" t="s">
        <v>4353</v>
      </c>
      <c r="G1621" s="408" t="s">
        <v>4353</v>
      </c>
    </row>
    <row r="1622" spans="1:10" ht="12">
      <c r="A1622" s="708" t="s">
        <v>23036</v>
      </c>
      <c r="B1622" s="639" t="e">
        <v>#NAME?</v>
      </c>
      <c r="C1622" s="640"/>
      <c r="D1622" s="641"/>
      <c r="E1622" s="642"/>
      <c r="F1622" s="407" t="s">
        <v>4353</v>
      </c>
      <c r="G1622" s="408" t="s">
        <v>4353</v>
      </c>
    </row>
    <row r="1623" spans="1:10" ht="24">
      <c r="A1623" s="708" t="s">
        <v>23466</v>
      </c>
      <c r="B1623" s="639" t="s">
        <v>23467</v>
      </c>
      <c r="C1623" s="640" t="s">
        <v>90</v>
      </c>
      <c r="D1623" s="641" t="s">
        <v>18987</v>
      </c>
      <c r="E1623" s="642">
        <v>14.38</v>
      </c>
      <c r="F1623" s="407" t="s">
        <v>4353</v>
      </c>
      <c r="G1623" s="408" t="s">
        <v>4353</v>
      </c>
    </row>
    <row r="1624" spans="1:10" ht="12">
      <c r="A1624" s="708" t="s">
        <v>23468</v>
      </c>
      <c r="B1624" s="639"/>
      <c r="C1624" s="640"/>
      <c r="D1624" s="641"/>
      <c r="E1624" s="642"/>
      <c r="F1624" s="407" t="s">
        <v>4353</v>
      </c>
      <c r="G1624" s="408" t="s">
        <v>4353</v>
      </c>
      <c r="H1624" s="408" t="s">
        <v>4353</v>
      </c>
    </row>
    <row r="1625" spans="1:10" ht="24">
      <c r="A1625" s="708" t="s">
        <v>23469</v>
      </c>
      <c r="B1625" s="639" t="s">
        <v>22852</v>
      </c>
      <c r="C1625" s="640" t="s">
        <v>90</v>
      </c>
      <c r="D1625" s="641" t="s">
        <v>18987</v>
      </c>
      <c r="E1625" s="642">
        <v>4.9000000000000004</v>
      </c>
      <c r="F1625" s="407" t="s">
        <v>4353</v>
      </c>
      <c r="G1625" s="408" t="s">
        <v>4353</v>
      </c>
      <c r="H1625" s="408" t="s">
        <v>4353</v>
      </c>
    </row>
    <row r="1626" spans="1:10" ht="12">
      <c r="A1626" s="708" t="s">
        <v>22853</v>
      </c>
      <c r="B1626" s="639" t="s">
        <v>22854</v>
      </c>
      <c r="C1626" s="640"/>
      <c r="D1626" s="641"/>
      <c r="E1626" s="642"/>
    </row>
    <row r="1627" spans="1:10" ht="12">
      <c r="A1627" s="708" t="s">
        <v>22855</v>
      </c>
      <c r="B1627" s="639" t="s">
        <v>23470</v>
      </c>
      <c r="C1627" s="640"/>
      <c r="D1627" s="641"/>
      <c r="E1627" s="642"/>
      <c r="F1627" s="407" t="s">
        <v>4353</v>
      </c>
    </row>
    <row r="1628" spans="1:10" ht="24">
      <c r="A1628" s="708" t="s">
        <v>23471</v>
      </c>
      <c r="B1628" s="639" t="s">
        <v>22858</v>
      </c>
      <c r="C1628" s="640" t="s">
        <v>90</v>
      </c>
      <c r="D1628" s="641" t="s">
        <v>18987</v>
      </c>
      <c r="E1628" s="642">
        <v>19.93</v>
      </c>
      <c r="F1628" s="407" t="s">
        <v>4353</v>
      </c>
      <c r="G1628" s="408" t="s">
        <v>4353</v>
      </c>
      <c r="H1628" s="408" t="s">
        <v>4353</v>
      </c>
      <c r="I1628" s="408" t="s">
        <v>4353</v>
      </c>
      <c r="J1628" s="408" t="s">
        <v>4353</v>
      </c>
    </row>
    <row r="1629" spans="1:10" ht="12">
      <c r="A1629" s="708" t="s">
        <v>22859</v>
      </c>
      <c r="B1629" s="639" t="s">
        <v>23472</v>
      </c>
      <c r="C1629" s="640"/>
      <c r="D1629" s="641"/>
      <c r="E1629" s="642"/>
      <c r="F1629" s="407" t="s">
        <v>4353</v>
      </c>
      <c r="G1629" s="408" t="s">
        <v>4353</v>
      </c>
      <c r="H1629" s="408" t="s">
        <v>4353</v>
      </c>
      <c r="I1629" s="408" t="s">
        <v>4353</v>
      </c>
      <c r="J1629" s="408" t="s">
        <v>4353</v>
      </c>
    </row>
    <row r="1630" spans="1:10" ht="12">
      <c r="A1630" s="708">
        <v>2014</v>
      </c>
      <c r="B1630" s="639"/>
      <c r="C1630" s="640"/>
      <c r="D1630" s="641"/>
      <c r="E1630" s="642"/>
    </row>
    <row r="1631" spans="1:10" ht="24">
      <c r="A1631" s="708" t="s">
        <v>23473</v>
      </c>
      <c r="B1631" s="639" t="s">
        <v>22858</v>
      </c>
      <c r="C1631" s="640" t="s">
        <v>90</v>
      </c>
      <c r="D1631" s="641" t="s">
        <v>18991</v>
      </c>
      <c r="E1631" s="642">
        <v>25.95</v>
      </c>
      <c r="F1631" s="407" t="s">
        <v>4353</v>
      </c>
      <c r="G1631" s="408" t="s">
        <v>4353</v>
      </c>
      <c r="H1631" s="408" t="s">
        <v>4353</v>
      </c>
      <c r="I1631" s="408" t="s">
        <v>4353</v>
      </c>
    </row>
    <row r="1632" spans="1:10" ht="12">
      <c r="A1632" s="708" t="s">
        <v>22859</v>
      </c>
      <c r="B1632" s="639" t="s">
        <v>23474</v>
      </c>
      <c r="C1632" s="640"/>
      <c r="D1632" s="641"/>
      <c r="E1632" s="642"/>
      <c r="F1632" s="407" t="s">
        <v>4353</v>
      </c>
      <c r="G1632" s="408" t="s">
        <v>4353</v>
      </c>
    </row>
    <row r="1633" spans="1:10" ht="12">
      <c r="A1633" s="708" t="s">
        <v>23475</v>
      </c>
      <c r="B1633" s="639" t="s">
        <v>23476</v>
      </c>
      <c r="C1633" s="640"/>
      <c r="D1633" s="641"/>
      <c r="E1633" s="642"/>
      <c r="F1633" s="407" t="s">
        <v>4353</v>
      </c>
      <c r="G1633" s="408" t="s">
        <v>4353</v>
      </c>
      <c r="H1633" s="408" t="s">
        <v>4353</v>
      </c>
      <c r="I1633" s="408" t="s">
        <v>4353</v>
      </c>
    </row>
    <row r="1634" spans="1:10" ht="24">
      <c r="A1634" s="708" t="s">
        <v>23477</v>
      </c>
      <c r="B1634" s="639" t="s">
        <v>22862</v>
      </c>
      <c r="C1634" s="640" t="s">
        <v>90</v>
      </c>
      <c r="D1634" s="641" t="s">
        <v>18987</v>
      </c>
      <c r="E1634" s="642">
        <v>18.93</v>
      </c>
    </row>
    <row r="1635" spans="1:10" ht="12">
      <c r="A1635" s="708" t="s">
        <v>22863</v>
      </c>
      <c r="B1635" s="639" t="s">
        <v>23478</v>
      </c>
      <c r="C1635" s="640"/>
      <c r="D1635" s="641"/>
      <c r="E1635" s="642"/>
      <c r="F1635" s="407" t="s">
        <v>4353</v>
      </c>
      <c r="G1635" s="408" t="s">
        <v>4353</v>
      </c>
      <c r="H1635" s="408" t="s">
        <v>4353</v>
      </c>
      <c r="I1635" s="408" t="s">
        <v>4353</v>
      </c>
    </row>
    <row r="1636" spans="1:10" ht="12">
      <c r="A1636" s="708" t="s">
        <v>22417</v>
      </c>
      <c r="B1636" s="639" t="s">
        <v>22418</v>
      </c>
      <c r="C1636" s="640"/>
      <c r="D1636" s="641"/>
      <c r="E1636" s="642"/>
      <c r="F1636" s="407" t="s">
        <v>4353</v>
      </c>
      <c r="G1636" s="408" t="s">
        <v>4353</v>
      </c>
    </row>
    <row r="1637" spans="1:10" ht="12">
      <c r="A1637" s="708" t="s">
        <v>22419</v>
      </c>
      <c r="B1637" s="639" t="e">
        <v>#NAME?</v>
      </c>
      <c r="C1637" s="640"/>
      <c r="D1637" s="641" t="s">
        <v>22420</v>
      </c>
      <c r="E1637" s="642" t="s">
        <v>22421</v>
      </c>
      <c r="F1637" s="407" t="s">
        <v>4353</v>
      </c>
      <c r="G1637" s="408" t="s">
        <v>4353</v>
      </c>
      <c r="H1637" s="408" t="s">
        <v>4353</v>
      </c>
      <c r="I1637" s="408" t="s">
        <v>4353</v>
      </c>
      <c r="J1637" s="408" t="s">
        <v>4353</v>
      </c>
    </row>
    <row r="1638" spans="1:10" ht="12">
      <c r="A1638" s="708"/>
      <c r="B1638" s="639"/>
      <c r="C1638" s="640"/>
      <c r="D1638" s="641" t="s">
        <v>22422</v>
      </c>
      <c r="E1638" s="642" t="s">
        <v>22423</v>
      </c>
      <c r="F1638" s="407" t="s">
        <v>4353</v>
      </c>
      <c r="G1638" s="408" t="s">
        <v>4353</v>
      </c>
      <c r="H1638" s="408" t="s">
        <v>4353</v>
      </c>
      <c r="I1638" s="408" t="s">
        <v>4353</v>
      </c>
      <c r="J1638" s="408" t="s">
        <v>4353</v>
      </c>
    </row>
    <row r="1639" spans="1:10" ht="12">
      <c r="A1639" s="708" t="s">
        <v>22424</v>
      </c>
      <c r="B1639" s="639" t="s">
        <v>22425</v>
      </c>
      <c r="C1639" s="640"/>
      <c r="D1639" s="641"/>
      <c r="E1639" s="642"/>
      <c r="F1639" s="407" t="s">
        <v>4353</v>
      </c>
      <c r="G1639" s="408" t="s">
        <v>4353</v>
      </c>
      <c r="H1639" s="408" t="s">
        <v>4353</v>
      </c>
      <c r="I1639" s="408" t="s">
        <v>4353</v>
      </c>
      <c r="J1639" s="408" t="s">
        <v>4353</v>
      </c>
    </row>
    <row r="1640" spans="1:10" ht="24">
      <c r="A1640" s="708" t="s">
        <v>22426</v>
      </c>
      <c r="B1640" s="639" t="s">
        <v>22427</v>
      </c>
      <c r="C1640" s="640" t="s">
        <v>22428</v>
      </c>
      <c r="D1640" s="641"/>
      <c r="E1640" s="642"/>
      <c r="F1640" s="407" t="s">
        <v>4353</v>
      </c>
      <c r="G1640" s="408" t="s">
        <v>4353</v>
      </c>
      <c r="H1640" s="408" t="s">
        <v>4353</v>
      </c>
      <c r="I1640" s="408" t="s">
        <v>4353</v>
      </c>
      <c r="J1640" s="408" t="s">
        <v>4353</v>
      </c>
    </row>
    <row r="1641" spans="1:10" ht="12">
      <c r="A1641" s="708" t="s">
        <v>22429</v>
      </c>
      <c r="B1641" s="639" t="s">
        <v>22430</v>
      </c>
      <c r="C1641" s="640"/>
      <c r="D1641" s="641" t="s">
        <v>22422</v>
      </c>
      <c r="E1641" s="642" t="s">
        <v>22431</v>
      </c>
      <c r="F1641" s="407" t="s">
        <v>4353</v>
      </c>
      <c r="G1641" s="408" t="s">
        <v>4353</v>
      </c>
      <c r="H1641" s="408" t="s">
        <v>4353</v>
      </c>
      <c r="I1641" s="408" t="s">
        <v>4353</v>
      </c>
      <c r="J1641" s="408" t="s">
        <v>4353</v>
      </c>
    </row>
    <row r="1642" spans="1:10" ht="24">
      <c r="A1642" s="708" t="s">
        <v>91</v>
      </c>
      <c r="B1642" s="639" t="s">
        <v>22432</v>
      </c>
      <c r="C1642" s="640" t="s">
        <v>22433</v>
      </c>
      <c r="D1642" s="641" t="s">
        <v>22434</v>
      </c>
      <c r="E1642" s="642" t="s">
        <v>22435</v>
      </c>
      <c r="F1642" s="407" t="s">
        <v>4353</v>
      </c>
      <c r="G1642" s="408" t="s">
        <v>4353</v>
      </c>
      <c r="H1642" s="408" t="s">
        <v>4353</v>
      </c>
      <c r="I1642" s="408" t="s">
        <v>4353</v>
      </c>
      <c r="J1642" s="408" t="s">
        <v>4353</v>
      </c>
    </row>
    <row r="1643" spans="1:10" ht="12">
      <c r="A1643" s="708" t="s">
        <v>22436</v>
      </c>
      <c r="B1643" s="639" t="s">
        <v>22437</v>
      </c>
      <c r="C1643" s="640"/>
      <c r="D1643" s="641"/>
      <c r="E1643" s="642"/>
      <c r="F1643" s="407" t="s">
        <v>4353</v>
      </c>
      <c r="G1643" s="408" t="s">
        <v>4353</v>
      </c>
      <c r="H1643" s="408" t="s">
        <v>4353</v>
      </c>
      <c r="I1643" s="408" t="s">
        <v>4353</v>
      </c>
      <c r="J1643" s="408" t="s">
        <v>4353</v>
      </c>
    </row>
    <row r="1644" spans="1:10" ht="12">
      <c r="A1644" s="708" t="s">
        <v>23479</v>
      </c>
      <c r="B1644" s="639">
        <v>42401</v>
      </c>
      <c r="C1644" s="640"/>
      <c r="D1644" s="641"/>
      <c r="E1644" s="642"/>
      <c r="F1644" s="407" t="s">
        <v>4353</v>
      </c>
      <c r="G1644" s="408" t="s">
        <v>4353</v>
      </c>
      <c r="H1644" s="408" t="s">
        <v>4353</v>
      </c>
      <c r="I1644" s="408" t="s">
        <v>4353</v>
      </c>
      <c r="J1644" s="408" t="s">
        <v>4353</v>
      </c>
    </row>
    <row r="1645" spans="1:10" ht="24">
      <c r="A1645" s="708" t="s">
        <v>23480</v>
      </c>
      <c r="B1645" s="639" t="s">
        <v>22862</v>
      </c>
      <c r="C1645" s="640" t="s">
        <v>90</v>
      </c>
      <c r="D1645" s="641" t="s">
        <v>18991</v>
      </c>
      <c r="E1645" s="642">
        <v>44.31</v>
      </c>
      <c r="F1645" s="407" t="s">
        <v>4353</v>
      </c>
      <c r="G1645" s="408" t="s">
        <v>4353</v>
      </c>
      <c r="H1645" s="408" t="s">
        <v>4353</v>
      </c>
      <c r="I1645" s="408" t="s">
        <v>4353</v>
      </c>
      <c r="J1645" s="408" t="s">
        <v>4353</v>
      </c>
    </row>
    <row r="1646" spans="1:10" ht="12">
      <c r="A1646" s="708" t="s">
        <v>22863</v>
      </c>
      <c r="B1646" s="639" t="s">
        <v>23481</v>
      </c>
      <c r="C1646" s="640"/>
      <c r="D1646" s="641"/>
      <c r="E1646" s="642"/>
      <c r="F1646" s="407" t="s">
        <v>4353</v>
      </c>
      <c r="G1646" s="408" t="s">
        <v>4353</v>
      </c>
      <c r="H1646" s="408" t="s">
        <v>4353</v>
      </c>
      <c r="I1646" s="408" t="s">
        <v>4353</v>
      </c>
      <c r="J1646" s="408" t="s">
        <v>4353</v>
      </c>
    </row>
    <row r="1647" spans="1:10" ht="12">
      <c r="A1647" s="708" t="s">
        <v>23482</v>
      </c>
      <c r="B1647" s="639" t="s">
        <v>23483</v>
      </c>
      <c r="C1647" s="640"/>
      <c r="D1647" s="641"/>
      <c r="E1647" s="642"/>
      <c r="F1647" s="407" t="s">
        <v>4353</v>
      </c>
      <c r="G1647" s="408" t="s">
        <v>4353</v>
      </c>
      <c r="H1647" s="408" t="s">
        <v>4353</v>
      </c>
      <c r="I1647" s="408" t="s">
        <v>4353</v>
      </c>
      <c r="J1647" s="408" t="s">
        <v>4353</v>
      </c>
    </row>
    <row r="1648" spans="1:10" ht="24">
      <c r="A1648" s="708" t="s">
        <v>23484</v>
      </c>
      <c r="B1648" s="639" t="s">
        <v>22781</v>
      </c>
      <c r="C1648" s="640" t="s">
        <v>90</v>
      </c>
      <c r="D1648" s="641" t="s">
        <v>18991</v>
      </c>
      <c r="E1648" s="642">
        <v>13.65</v>
      </c>
      <c r="F1648" s="407" t="s">
        <v>4353</v>
      </c>
      <c r="G1648" s="408" t="s">
        <v>4353</v>
      </c>
    </row>
    <row r="1649" spans="1:11" ht="12">
      <c r="A1649" s="708" t="s">
        <v>22867</v>
      </c>
      <c r="B1649" s="639" t="s">
        <v>22868</v>
      </c>
      <c r="C1649" s="640"/>
      <c r="D1649" s="641"/>
      <c r="E1649" s="642"/>
      <c r="F1649" s="407" t="s">
        <v>4353</v>
      </c>
      <c r="G1649" s="408" t="s">
        <v>4353</v>
      </c>
    </row>
    <row r="1650" spans="1:11" ht="12">
      <c r="A1650" s="708" t="s">
        <v>22869</v>
      </c>
      <c r="B1650" s="639" t="s">
        <v>22870</v>
      </c>
      <c r="C1650" s="640"/>
      <c r="D1650" s="641"/>
      <c r="E1650" s="642"/>
      <c r="F1650" s="407" t="s">
        <v>4353</v>
      </c>
      <c r="G1650" s="408" t="s">
        <v>4353</v>
      </c>
      <c r="H1650" s="408" t="s">
        <v>4353</v>
      </c>
      <c r="I1650" s="408" t="s">
        <v>4353</v>
      </c>
      <c r="J1650" s="408" t="s">
        <v>4353</v>
      </c>
      <c r="K1650" s="408" t="s">
        <v>4353</v>
      </c>
    </row>
    <row r="1651" spans="1:11" ht="12">
      <c r="A1651" s="708" t="e">
        <v>#NAME?</v>
      </c>
      <c r="B1651" s="639" t="s">
        <v>23485</v>
      </c>
      <c r="C1651" s="640"/>
      <c r="D1651" s="641"/>
      <c r="E1651" s="642"/>
      <c r="F1651" s="407" t="s">
        <v>4353</v>
      </c>
      <c r="G1651" s="408" t="s">
        <v>4353</v>
      </c>
      <c r="H1651" s="408" t="s">
        <v>4353</v>
      </c>
      <c r="I1651" s="408" t="s">
        <v>4353</v>
      </c>
      <c r="J1651" s="408" t="s">
        <v>4353</v>
      </c>
    </row>
    <row r="1652" spans="1:11" ht="24">
      <c r="A1652" s="708" t="s">
        <v>23486</v>
      </c>
      <c r="B1652" s="639" t="s">
        <v>22781</v>
      </c>
      <c r="C1652" s="640" t="s">
        <v>90</v>
      </c>
      <c r="D1652" s="641" t="s">
        <v>18991</v>
      </c>
      <c r="E1652" s="642">
        <v>34.92</v>
      </c>
      <c r="F1652" s="407" t="s">
        <v>4353</v>
      </c>
      <c r="G1652" s="408" t="s">
        <v>4353</v>
      </c>
      <c r="H1652" s="408" t="s">
        <v>4353</v>
      </c>
      <c r="I1652" s="408" t="s">
        <v>4353</v>
      </c>
      <c r="J1652" s="408" t="s">
        <v>4353</v>
      </c>
    </row>
    <row r="1653" spans="1:11" ht="12">
      <c r="A1653" s="708" t="s">
        <v>22867</v>
      </c>
      <c r="B1653" s="639" t="s">
        <v>22868</v>
      </c>
      <c r="C1653" s="640"/>
      <c r="D1653" s="641"/>
      <c r="E1653" s="642"/>
      <c r="F1653" s="407" t="s">
        <v>4353</v>
      </c>
      <c r="G1653" s="408" t="s">
        <v>4353</v>
      </c>
      <c r="H1653" s="408" t="s">
        <v>4353</v>
      </c>
      <c r="I1653" s="408" t="s">
        <v>4353</v>
      </c>
      <c r="J1653" s="408" t="s">
        <v>4353</v>
      </c>
    </row>
    <row r="1654" spans="1:11" ht="12">
      <c r="A1654" s="708" t="s">
        <v>22869</v>
      </c>
      <c r="B1654" s="639" t="s">
        <v>22870</v>
      </c>
      <c r="C1654" s="640"/>
      <c r="D1654" s="641"/>
      <c r="E1654" s="642"/>
      <c r="F1654" s="407" t="s">
        <v>4353</v>
      </c>
      <c r="G1654" s="408" t="s">
        <v>4353</v>
      </c>
      <c r="H1654" s="408" t="s">
        <v>4353</v>
      </c>
      <c r="I1654" s="408" t="s">
        <v>4353</v>
      </c>
    </row>
    <row r="1655" spans="1:11" ht="12">
      <c r="A1655" s="708" t="e">
        <v>#NAME?</v>
      </c>
      <c r="B1655" s="639" t="s">
        <v>23487</v>
      </c>
      <c r="C1655" s="640"/>
      <c r="D1655" s="641"/>
      <c r="E1655" s="642"/>
      <c r="F1655" s="407" t="s">
        <v>4353</v>
      </c>
      <c r="G1655" s="408" t="s">
        <v>4353</v>
      </c>
      <c r="H1655" s="408" t="s">
        <v>4353</v>
      </c>
      <c r="I1655" s="408" t="s">
        <v>4353</v>
      </c>
      <c r="J1655" s="408" t="s">
        <v>4353</v>
      </c>
    </row>
    <row r="1656" spans="1:11" ht="12">
      <c r="A1656" s="708" t="s">
        <v>23488</v>
      </c>
      <c r="B1656" s="639" t="s">
        <v>23489</v>
      </c>
      <c r="C1656" s="640" t="s">
        <v>90</v>
      </c>
      <c r="D1656" s="641" t="s">
        <v>18987</v>
      </c>
      <c r="E1656" s="642">
        <v>15.41</v>
      </c>
      <c r="F1656" s="407" t="s">
        <v>4353</v>
      </c>
      <c r="G1656" s="408" t="s">
        <v>4353</v>
      </c>
      <c r="H1656" s="408" t="s">
        <v>4353</v>
      </c>
      <c r="I1656" s="408" t="s">
        <v>4353</v>
      </c>
      <c r="J1656" s="408" t="s">
        <v>4353</v>
      </c>
    </row>
    <row r="1657" spans="1:11" ht="24">
      <c r="A1657" s="708" t="s">
        <v>23490</v>
      </c>
      <c r="B1657" s="639" t="s">
        <v>22873</v>
      </c>
      <c r="C1657" s="640" t="s">
        <v>90</v>
      </c>
      <c r="D1657" s="641" t="s">
        <v>18987</v>
      </c>
      <c r="E1657" s="642">
        <v>19.97</v>
      </c>
      <c r="F1657" s="407" t="s">
        <v>4353</v>
      </c>
      <c r="G1657" s="408" t="s">
        <v>4353</v>
      </c>
      <c r="H1657" s="408" t="s">
        <v>4353</v>
      </c>
      <c r="I1657" s="408" t="s">
        <v>4353</v>
      </c>
    </row>
    <row r="1658" spans="1:11" ht="12">
      <c r="A1658" s="708" t="s">
        <v>22874</v>
      </c>
      <c r="B1658" s="639" t="s">
        <v>22875</v>
      </c>
      <c r="C1658" s="640"/>
      <c r="D1658" s="641"/>
      <c r="E1658" s="642"/>
      <c r="F1658" s="407" t="s">
        <v>4353</v>
      </c>
      <c r="G1658" s="408" t="s">
        <v>4353</v>
      </c>
      <c r="H1658" s="408" t="s">
        <v>4353</v>
      </c>
      <c r="I1658" s="408" t="s">
        <v>4353</v>
      </c>
      <c r="J1658" s="408" t="s">
        <v>4353</v>
      </c>
    </row>
    <row r="1659" spans="1:11" ht="12">
      <c r="A1659" s="708" t="s">
        <v>23491</v>
      </c>
      <c r="B1659" s="639" t="s">
        <v>23492</v>
      </c>
      <c r="C1659" s="640"/>
      <c r="D1659" s="641"/>
      <c r="E1659" s="642"/>
      <c r="F1659" s="407" t="s">
        <v>4353</v>
      </c>
      <c r="G1659" s="408" t="s">
        <v>4353</v>
      </c>
      <c r="H1659" s="408" t="s">
        <v>4353</v>
      </c>
      <c r="I1659" s="408" t="s">
        <v>4353</v>
      </c>
    </row>
    <row r="1660" spans="1:11" ht="24">
      <c r="A1660" s="708" t="s">
        <v>23493</v>
      </c>
      <c r="B1660" s="639" t="s">
        <v>22873</v>
      </c>
      <c r="C1660" s="640" t="s">
        <v>90</v>
      </c>
      <c r="D1660" s="641" t="s">
        <v>18987</v>
      </c>
      <c r="E1660" s="642">
        <v>22.18</v>
      </c>
      <c r="F1660" s="407" t="s">
        <v>4353</v>
      </c>
      <c r="G1660" s="408" t="s">
        <v>4353</v>
      </c>
      <c r="H1660" s="408" t="s">
        <v>4353</v>
      </c>
      <c r="I1660" s="408" t="s">
        <v>4353</v>
      </c>
      <c r="J1660" s="408" t="s">
        <v>4353</v>
      </c>
    </row>
    <row r="1661" spans="1:11" ht="12">
      <c r="A1661" s="708" t="s">
        <v>22874</v>
      </c>
      <c r="B1661" s="639" t="s">
        <v>22875</v>
      </c>
      <c r="C1661" s="640"/>
      <c r="D1661" s="641"/>
      <c r="E1661" s="642"/>
      <c r="F1661" s="407" t="s">
        <v>4353</v>
      </c>
      <c r="G1661" s="408" t="s">
        <v>4353</v>
      </c>
      <c r="H1661" s="408" t="s">
        <v>4353</v>
      </c>
      <c r="I1661" s="408" t="s">
        <v>4353</v>
      </c>
      <c r="J1661" s="408" t="s">
        <v>4353</v>
      </c>
    </row>
    <row r="1662" spans="1:11" ht="12">
      <c r="A1662" s="708" t="s">
        <v>23494</v>
      </c>
      <c r="B1662" s="639" t="s">
        <v>23495</v>
      </c>
      <c r="C1662" s="640"/>
      <c r="D1662" s="641"/>
      <c r="E1662" s="642"/>
      <c r="F1662" s="407" t="s">
        <v>4353</v>
      </c>
      <c r="G1662" s="408" t="s">
        <v>4353</v>
      </c>
      <c r="H1662" s="408" t="s">
        <v>4353</v>
      </c>
      <c r="I1662" s="408" t="s">
        <v>4353</v>
      </c>
      <c r="J1662" s="408" t="s">
        <v>4353</v>
      </c>
    </row>
    <row r="1663" spans="1:11" ht="24">
      <c r="A1663" s="708" t="s">
        <v>23496</v>
      </c>
      <c r="B1663" s="639" t="s">
        <v>22879</v>
      </c>
      <c r="C1663" s="640" t="s">
        <v>90</v>
      </c>
      <c r="D1663" s="641" t="s">
        <v>18980</v>
      </c>
      <c r="E1663" s="642">
        <v>17.489999999999998</v>
      </c>
      <c r="F1663" s="407" t="s">
        <v>4353</v>
      </c>
      <c r="G1663" s="408" t="s">
        <v>4353</v>
      </c>
      <c r="H1663" s="408" t="s">
        <v>4353</v>
      </c>
      <c r="I1663" s="408" t="s">
        <v>4353</v>
      </c>
      <c r="J1663" s="408" t="s">
        <v>4353</v>
      </c>
    </row>
    <row r="1664" spans="1:11" ht="12">
      <c r="A1664" s="708" t="s">
        <v>22880</v>
      </c>
      <c r="B1664" s="639" t="s">
        <v>22881</v>
      </c>
      <c r="C1664" s="640"/>
      <c r="D1664" s="641"/>
      <c r="E1664" s="642"/>
      <c r="F1664" s="407" t="s">
        <v>4353</v>
      </c>
      <c r="G1664" s="408" t="s">
        <v>4353</v>
      </c>
      <c r="H1664" s="408" t="s">
        <v>4353</v>
      </c>
      <c r="I1664" s="408" t="s">
        <v>4353</v>
      </c>
      <c r="J1664" s="408" t="s">
        <v>4353</v>
      </c>
    </row>
    <row r="1665" spans="1:12" ht="12">
      <c r="A1665" s="708" t="s">
        <v>22882</v>
      </c>
      <c r="B1665" s="639" t="s">
        <v>23497</v>
      </c>
      <c r="C1665" s="640"/>
      <c r="D1665" s="641"/>
      <c r="E1665" s="642"/>
      <c r="F1665" s="407" t="s">
        <v>4353</v>
      </c>
      <c r="G1665" s="408" t="s">
        <v>4353</v>
      </c>
      <c r="H1665" s="408" t="s">
        <v>4353</v>
      </c>
      <c r="I1665" s="408" t="s">
        <v>4353</v>
      </c>
      <c r="J1665" s="408" t="s">
        <v>4353</v>
      </c>
      <c r="K1665" s="408" t="s">
        <v>4353</v>
      </c>
    </row>
    <row r="1666" spans="1:12" ht="24">
      <c r="A1666" s="708" t="s">
        <v>23498</v>
      </c>
      <c r="B1666" s="639" t="s">
        <v>22879</v>
      </c>
      <c r="C1666" s="640" t="s">
        <v>90</v>
      </c>
      <c r="D1666" s="641" t="s">
        <v>18991</v>
      </c>
      <c r="E1666" s="642">
        <v>14.58</v>
      </c>
      <c r="F1666" s="407" t="s">
        <v>4353</v>
      </c>
      <c r="G1666" s="408" t="s">
        <v>4353</v>
      </c>
      <c r="H1666" s="408" t="s">
        <v>4353</v>
      </c>
      <c r="I1666" s="408" t="s">
        <v>4353</v>
      </c>
      <c r="J1666" s="408" t="s">
        <v>4353</v>
      </c>
    </row>
    <row r="1667" spans="1:12" ht="12">
      <c r="A1667" s="708" t="s">
        <v>22880</v>
      </c>
      <c r="B1667" s="639" t="s">
        <v>22881</v>
      </c>
      <c r="C1667" s="640"/>
      <c r="D1667" s="641"/>
      <c r="E1667" s="642"/>
      <c r="F1667" s="407" t="s">
        <v>4353</v>
      </c>
      <c r="G1667" s="408" t="s">
        <v>4353</v>
      </c>
      <c r="H1667" s="408" t="s">
        <v>4353</v>
      </c>
      <c r="I1667" s="408" t="s">
        <v>4353</v>
      </c>
      <c r="J1667" s="408" t="s">
        <v>4353</v>
      </c>
    </row>
    <row r="1668" spans="1:12" ht="12">
      <c r="A1668" s="708" t="s">
        <v>22882</v>
      </c>
      <c r="B1668" s="639" t="s">
        <v>23499</v>
      </c>
      <c r="C1668" s="640"/>
      <c r="D1668" s="641"/>
      <c r="E1668" s="642"/>
      <c r="F1668" s="407" t="s">
        <v>4353</v>
      </c>
      <c r="G1668" s="408" t="s">
        <v>4353</v>
      </c>
      <c r="H1668" s="408" t="s">
        <v>4353</v>
      </c>
      <c r="I1668" s="408" t="s">
        <v>4353</v>
      </c>
    </row>
    <row r="1669" spans="1:12" ht="24">
      <c r="A1669" s="706" t="s">
        <v>23500</v>
      </c>
      <c r="B1669" s="633" t="s">
        <v>22945</v>
      </c>
      <c r="C1669" s="634" t="s">
        <v>90</v>
      </c>
      <c r="D1669" s="634" t="s">
        <v>18991</v>
      </c>
      <c r="E1669" s="635">
        <v>62.61</v>
      </c>
      <c r="F1669" s="407" t="s">
        <v>4353</v>
      </c>
      <c r="G1669" s="408" t="s">
        <v>4353</v>
      </c>
    </row>
    <row r="1670" spans="1:12" ht="12">
      <c r="A1670" s="707" t="s">
        <v>22946</v>
      </c>
      <c r="B1670" s="636" t="s">
        <v>22947</v>
      </c>
      <c r="C1670" s="637"/>
      <c r="D1670" s="637"/>
      <c r="E1670" s="638"/>
      <c r="F1670" s="407" t="s">
        <v>4353</v>
      </c>
      <c r="G1670" s="408" t="s">
        <v>4353</v>
      </c>
      <c r="H1670" s="408" t="s">
        <v>4353</v>
      </c>
      <c r="I1670" s="408" t="s">
        <v>4353</v>
      </c>
      <c r="J1670" s="408" t="s">
        <v>4353</v>
      </c>
    </row>
    <row r="1671" spans="1:12" ht="12">
      <c r="A1671" s="708" t="s">
        <v>22948</v>
      </c>
      <c r="B1671" s="639" t="s">
        <v>23501</v>
      </c>
      <c r="C1671" s="640"/>
      <c r="D1671" s="641"/>
      <c r="E1671" s="642"/>
      <c r="F1671" s="407" t="s">
        <v>4353</v>
      </c>
      <c r="G1671" s="408" t="s">
        <v>4353</v>
      </c>
      <c r="H1671" s="408" t="s">
        <v>4353</v>
      </c>
      <c r="I1671" s="408" t="s">
        <v>4353</v>
      </c>
      <c r="J1671" s="408" t="s">
        <v>4353</v>
      </c>
    </row>
    <row r="1672" spans="1:12" ht="12">
      <c r="A1672" s="708" t="s">
        <v>22417</v>
      </c>
      <c r="B1672" s="639" t="s">
        <v>22418</v>
      </c>
      <c r="C1672" s="640"/>
      <c r="D1672" s="641"/>
      <c r="E1672" s="642"/>
      <c r="F1672" s="407" t="s">
        <v>4353</v>
      </c>
      <c r="G1672" s="408" t="s">
        <v>4353</v>
      </c>
    </row>
    <row r="1673" spans="1:12" ht="12">
      <c r="A1673" s="708" t="s">
        <v>22419</v>
      </c>
      <c r="B1673" s="639" t="e">
        <v>#NAME?</v>
      </c>
      <c r="C1673" s="640"/>
      <c r="D1673" s="641" t="s">
        <v>22420</v>
      </c>
      <c r="E1673" s="642" t="s">
        <v>22421</v>
      </c>
      <c r="F1673" s="407" t="s">
        <v>4353</v>
      </c>
      <c r="G1673" s="408" t="s">
        <v>4353</v>
      </c>
      <c r="H1673" s="408" t="s">
        <v>4353</v>
      </c>
      <c r="I1673" s="408" t="s">
        <v>4353</v>
      </c>
      <c r="J1673" s="408" t="s">
        <v>4353</v>
      </c>
    </row>
    <row r="1674" spans="1:12" ht="12">
      <c r="A1674" s="708"/>
      <c r="B1674" s="639"/>
      <c r="C1674" s="640"/>
      <c r="D1674" s="641" t="s">
        <v>22422</v>
      </c>
      <c r="E1674" s="642" t="s">
        <v>22423</v>
      </c>
      <c r="F1674" s="407" t="s">
        <v>4353</v>
      </c>
      <c r="G1674" s="408" t="s">
        <v>4353</v>
      </c>
      <c r="H1674" s="408" t="s">
        <v>4353</v>
      </c>
      <c r="I1674" s="408" t="s">
        <v>4353</v>
      </c>
      <c r="J1674" s="408" t="s">
        <v>4353</v>
      </c>
      <c r="K1674" s="408" t="s">
        <v>4353</v>
      </c>
    </row>
    <row r="1675" spans="1:12" ht="12">
      <c r="A1675" s="708" t="s">
        <v>22424</v>
      </c>
      <c r="B1675" s="639" t="s">
        <v>22425</v>
      </c>
      <c r="C1675" s="640"/>
      <c r="D1675" s="641"/>
      <c r="E1675" s="642"/>
      <c r="F1675" s="407" t="s">
        <v>4353</v>
      </c>
      <c r="G1675" s="408" t="s">
        <v>4353</v>
      </c>
      <c r="H1675" s="408" t="s">
        <v>4353</v>
      </c>
      <c r="I1675" s="408" t="s">
        <v>4353</v>
      </c>
      <c r="J1675" s="408" t="s">
        <v>4353</v>
      </c>
      <c r="K1675" s="408" t="s">
        <v>4353</v>
      </c>
    </row>
    <row r="1676" spans="1:12" ht="24">
      <c r="A1676" s="708" t="s">
        <v>22426</v>
      </c>
      <c r="B1676" s="639" t="s">
        <v>22427</v>
      </c>
      <c r="C1676" s="640" t="s">
        <v>22428</v>
      </c>
      <c r="D1676" s="641"/>
      <c r="E1676" s="642"/>
      <c r="F1676" s="407" t="s">
        <v>4353</v>
      </c>
      <c r="G1676" s="408" t="s">
        <v>4353</v>
      </c>
      <c r="H1676" s="408" t="s">
        <v>4353</v>
      </c>
      <c r="I1676" s="408" t="s">
        <v>4353</v>
      </c>
      <c r="J1676" s="408" t="s">
        <v>4353</v>
      </c>
      <c r="K1676" s="408" t="s">
        <v>4353</v>
      </c>
    </row>
    <row r="1677" spans="1:12" ht="12">
      <c r="A1677" s="708" t="s">
        <v>22429</v>
      </c>
      <c r="B1677" s="639" t="s">
        <v>22430</v>
      </c>
      <c r="C1677" s="640"/>
      <c r="D1677" s="641" t="s">
        <v>22422</v>
      </c>
      <c r="E1677" s="642" t="s">
        <v>22431</v>
      </c>
      <c r="F1677" s="407" t="s">
        <v>4353</v>
      </c>
      <c r="G1677" s="408" t="s">
        <v>4353</v>
      </c>
      <c r="H1677" s="408" t="s">
        <v>4353</v>
      </c>
      <c r="I1677" s="408" t="s">
        <v>4353</v>
      </c>
      <c r="J1677" s="408" t="s">
        <v>4353</v>
      </c>
      <c r="K1677" s="408" t="s">
        <v>4353</v>
      </c>
    </row>
    <row r="1678" spans="1:12" ht="24">
      <c r="A1678" s="708" t="s">
        <v>91</v>
      </c>
      <c r="B1678" s="639" t="s">
        <v>22432</v>
      </c>
      <c r="C1678" s="640" t="s">
        <v>22433</v>
      </c>
      <c r="D1678" s="641" t="s">
        <v>22434</v>
      </c>
      <c r="E1678" s="642" t="s">
        <v>22435</v>
      </c>
      <c r="F1678" s="407" t="s">
        <v>4353</v>
      </c>
      <c r="G1678" s="408" t="s">
        <v>4353</v>
      </c>
      <c r="H1678" s="408" t="s">
        <v>4353</v>
      </c>
      <c r="I1678" s="408" t="s">
        <v>4353</v>
      </c>
      <c r="J1678" s="408" t="s">
        <v>4353</v>
      </c>
      <c r="K1678" s="408" t="s">
        <v>4353</v>
      </c>
      <c r="L1678" s="408" t="s">
        <v>4353</v>
      </c>
    </row>
    <row r="1679" spans="1:12" ht="12">
      <c r="A1679" s="708" t="s">
        <v>22436</v>
      </c>
      <c r="B1679" s="639" t="s">
        <v>22437</v>
      </c>
      <c r="C1679" s="640"/>
      <c r="D1679" s="641"/>
      <c r="E1679" s="642"/>
      <c r="F1679" s="407" t="s">
        <v>4353</v>
      </c>
      <c r="G1679" s="408" t="s">
        <v>4353</v>
      </c>
      <c r="H1679" s="408" t="s">
        <v>4353</v>
      </c>
      <c r="I1679" s="408" t="s">
        <v>4353</v>
      </c>
      <c r="J1679" s="408" t="s">
        <v>4353</v>
      </c>
      <c r="K1679" s="408" t="s">
        <v>4353</v>
      </c>
      <c r="L1679" s="408" t="s">
        <v>4353</v>
      </c>
    </row>
    <row r="1680" spans="1:12" ht="24">
      <c r="A1680" s="708" t="s">
        <v>23502</v>
      </c>
      <c r="B1680" s="639" t="s">
        <v>22885</v>
      </c>
      <c r="C1680" s="640" t="s">
        <v>90</v>
      </c>
      <c r="D1680" s="641" t="s">
        <v>18987</v>
      </c>
      <c r="E1680" s="642">
        <v>2.61</v>
      </c>
      <c r="F1680" s="407" t="s">
        <v>4353</v>
      </c>
      <c r="G1680" s="408" t="s">
        <v>4353</v>
      </c>
      <c r="H1680" s="408" t="s">
        <v>4353</v>
      </c>
      <c r="I1680" s="408" t="s">
        <v>4353</v>
      </c>
      <c r="J1680" s="408" t="s">
        <v>4353</v>
      </c>
      <c r="K1680" s="408" t="s">
        <v>4353</v>
      </c>
    </row>
    <row r="1681" spans="1:12" ht="12">
      <c r="A1681" s="706" t="s">
        <v>22886</v>
      </c>
      <c r="B1681" s="633" t="s">
        <v>22887</v>
      </c>
      <c r="C1681" s="634"/>
      <c r="D1681" s="634"/>
      <c r="E1681" s="635"/>
      <c r="F1681" s="407" t="s">
        <v>4353</v>
      </c>
      <c r="G1681" s="408" t="s">
        <v>4353</v>
      </c>
      <c r="H1681" s="408" t="s">
        <v>4353</v>
      </c>
      <c r="I1681" s="408" t="s">
        <v>4353</v>
      </c>
      <c r="J1681" s="408" t="s">
        <v>4353</v>
      </c>
      <c r="K1681" s="408" t="s">
        <v>4353</v>
      </c>
      <c r="L1681" s="408" t="s">
        <v>4353</v>
      </c>
    </row>
    <row r="1682" spans="1:12" ht="12">
      <c r="A1682" s="708" t="e">
        <v>#NAME?</v>
      </c>
      <c r="B1682" s="639" t="s">
        <v>23485</v>
      </c>
      <c r="C1682" s="640"/>
      <c r="D1682" s="641"/>
      <c r="E1682" s="642"/>
      <c r="F1682" s="407" t="s">
        <v>4353</v>
      </c>
      <c r="G1682" s="408" t="s">
        <v>4353</v>
      </c>
      <c r="H1682" s="408" t="s">
        <v>4353</v>
      </c>
      <c r="I1682" s="408" t="s">
        <v>4353</v>
      </c>
      <c r="J1682" s="408" t="s">
        <v>4353</v>
      </c>
      <c r="K1682" s="408" t="s">
        <v>4353</v>
      </c>
    </row>
    <row r="1683" spans="1:12" ht="24">
      <c r="A1683" s="708" t="s">
        <v>23503</v>
      </c>
      <c r="B1683" s="639" t="s">
        <v>22889</v>
      </c>
      <c r="C1683" s="640" t="s">
        <v>90</v>
      </c>
      <c r="D1683" s="641" t="s">
        <v>18987</v>
      </c>
      <c r="E1683" s="642">
        <v>10.78</v>
      </c>
    </row>
    <row r="1684" spans="1:12" ht="12">
      <c r="A1684" s="707" t="s">
        <v>22890</v>
      </c>
      <c r="B1684" s="636" t="s">
        <v>22891</v>
      </c>
      <c r="C1684" s="637"/>
      <c r="D1684" s="637"/>
      <c r="E1684" s="638"/>
      <c r="F1684" s="407" t="s">
        <v>4353</v>
      </c>
      <c r="G1684" s="408" t="s">
        <v>4353</v>
      </c>
      <c r="H1684" s="408" t="s">
        <v>4353</v>
      </c>
      <c r="I1684" s="408" t="s">
        <v>4353</v>
      </c>
      <c r="J1684" s="408" t="s">
        <v>4353</v>
      </c>
      <c r="K1684" s="408" t="s">
        <v>4353</v>
      </c>
      <c r="L1684" s="408" t="s">
        <v>4353</v>
      </c>
    </row>
    <row r="1685" spans="1:12" ht="12">
      <c r="A1685" s="708" t="s">
        <v>23504</v>
      </c>
      <c r="B1685" s="639" t="s">
        <v>23436</v>
      </c>
      <c r="C1685" s="640"/>
      <c r="D1685" s="641"/>
      <c r="E1685" s="642"/>
      <c r="F1685" s="407" t="s">
        <v>4353</v>
      </c>
      <c r="G1685" s="408" t="s">
        <v>4353</v>
      </c>
      <c r="H1685" s="408" t="s">
        <v>4353</v>
      </c>
      <c r="I1685" s="408" t="s">
        <v>4353</v>
      </c>
      <c r="J1685" s="408" t="s">
        <v>4353</v>
      </c>
      <c r="K1685" s="408" t="s">
        <v>4353</v>
      </c>
      <c r="L1685" s="408" t="s">
        <v>4353</v>
      </c>
    </row>
    <row r="1686" spans="1:12" ht="24">
      <c r="A1686" s="708" t="s">
        <v>23505</v>
      </c>
      <c r="B1686" s="639" t="s">
        <v>22894</v>
      </c>
      <c r="C1686" s="640" t="s">
        <v>90</v>
      </c>
      <c r="D1686" s="641" t="s">
        <v>18987</v>
      </c>
      <c r="E1686" s="642">
        <v>18.11</v>
      </c>
      <c r="F1686" s="407" t="s">
        <v>4353</v>
      </c>
      <c r="G1686" s="408" t="s">
        <v>4353</v>
      </c>
      <c r="H1686" s="408" t="s">
        <v>4353</v>
      </c>
      <c r="I1686" s="408" t="s">
        <v>4353</v>
      </c>
      <c r="J1686" s="408" t="s">
        <v>4353</v>
      </c>
      <c r="K1686" s="408" t="s">
        <v>4353</v>
      </c>
      <c r="L1686" s="408" t="s">
        <v>4353</v>
      </c>
    </row>
    <row r="1687" spans="1:12" ht="12">
      <c r="A1687" s="708" t="s">
        <v>22895</v>
      </c>
      <c r="B1687" s="639" t="s">
        <v>22896</v>
      </c>
      <c r="C1687" s="640"/>
      <c r="D1687" s="641"/>
      <c r="E1687" s="642"/>
      <c r="F1687" s="407" t="s">
        <v>4353</v>
      </c>
      <c r="G1687" s="408" t="s">
        <v>4353</v>
      </c>
      <c r="H1687" s="408" t="s">
        <v>4353</v>
      </c>
      <c r="I1687" s="408" t="s">
        <v>4353</v>
      </c>
      <c r="J1687" s="408" t="s">
        <v>4353</v>
      </c>
      <c r="K1687" s="408" t="s">
        <v>4353</v>
      </c>
      <c r="L1687" s="408" t="s">
        <v>4353</v>
      </c>
    </row>
    <row r="1688" spans="1:12" ht="12">
      <c r="A1688" s="708" t="s">
        <v>22897</v>
      </c>
      <c r="B1688" s="639" t="s">
        <v>23506</v>
      </c>
      <c r="C1688" s="640"/>
      <c r="D1688" s="641"/>
      <c r="E1688" s="642"/>
      <c r="F1688" s="407" t="s">
        <v>4353</v>
      </c>
      <c r="G1688" s="408" t="s">
        <v>4353</v>
      </c>
      <c r="H1688" s="408" t="s">
        <v>4353</v>
      </c>
      <c r="I1688" s="408" t="s">
        <v>4353</v>
      </c>
      <c r="J1688" s="408" t="s">
        <v>4353</v>
      </c>
      <c r="K1688" s="408" t="s">
        <v>4353</v>
      </c>
      <c r="L1688" s="408" t="s">
        <v>4353</v>
      </c>
    </row>
    <row r="1689" spans="1:12" ht="24">
      <c r="A1689" s="707" t="s">
        <v>23507</v>
      </c>
      <c r="B1689" s="636" t="s">
        <v>22903</v>
      </c>
      <c r="C1689" s="637" t="s">
        <v>90</v>
      </c>
      <c r="D1689" s="637" t="s">
        <v>18980</v>
      </c>
      <c r="E1689" s="638">
        <v>3.9</v>
      </c>
      <c r="F1689" s="407" t="s">
        <v>4353</v>
      </c>
      <c r="G1689" s="408" t="s">
        <v>4353</v>
      </c>
      <c r="H1689" s="408" t="s">
        <v>4353</v>
      </c>
      <c r="I1689" s="408" t="s">
        <v>4353</v>
      </c>
      <c r="J1689" s="408" t="s">
        <v>4353</v>
      </c>
      <c r="K1689" s="408" t="s">
        <v>4353</v>
      </c>
      <c r="L1689" s="408" t="s">
        <v>4353</v>
      </c>
    </row>
    <row r="1690" spans="1:12" ht="12">
      <c r="A1690" s="708" t="s">
        <v>22904</v>
      </c>
      <c r="B1690" s="639" t="s">
        <v>23508</v>
      </c>
      <c r="C1690" s="640"/>
      <c r="D1690" s="641"/>
      <c r="E1690" s="642"/>
      <c r="F1690" s="407" t="s">
        <v>4353</v>
      </c>
      <c r="G1690" s="408" t="s">
        <v>4353</v>
      </c>
      <c r="H1690" s="408" t="s">
        <v>4353</v>
      </c>
      <c r="I1690" s="408" t="s">
        <v>4353</v>
      </c>
      <c r="J1690" s="408" t="s">
        <v>4353</v>
      </c>
      <c r="K1690" s="408" t="s">
        <v>4353</v>
      </c>
      <c r="L1690" s="408" t="s">
        <v>4353</v>
      </c>
    </row>
    <row r="1691" spans="1:12" ht="24">
      <c r="A1691" s="708" t="s">
        <v>23509</v>
      </c>
      <c r="B1691" s="639" t="s">
        <v>22903</v>
      </c>
      <c r="C1691" s="640" t="s">
        <v>90</v>
      </c>
      <c r="D1691" s="641" t="s">
        <v>18991</v>
      </c>
      <c r="E1691" s="642">
        <v>2.79</v>
      </c>
      <c r="F1691" s="407" t="s">
        <v>4353</v>
      </c>
      <c r="G1691" s="408" t="s">
        <v>4353</v>
      </c>
      <c r="H1691" s="408" t="s">
        <v>4353</v>
      </c>
      <c r="I1691" s="408" t="s">
        <v>4353</v>
      </c>
      <c r="J1691" s="408" t="s">
        <v>4353</v>
      </c>
      <c r="K1691" s="408" t="s">
        <v>4353</v>
      </c>
      <c r="L1691" s="408" t="s">
        <v>4353</v>
      </c>
    </row>
    <row r="1692" spans="1:12" ht="12">
      <c r="A1692" s="707" t="s">
        <v>22904</v>
      </c>
      <c r="B1692" s="636" t="s">
        <v>23510</v>
      </c>
      <c r="C1692" s="637"/>
      <c r="D1692" s="637"/>
      <c r="E1692" s="638"/>
      <c r="F1692" s="407" t="s">
        <v>4353</v>
      </c>
      <c r="G1692" s="408" t="s">
        <v>4353</v>
      </c>
      <c r="H1692" s="408" t="s">
        <v>4353</v>
      </c>
      <c r="I1692" s="408" t="s">
        <v>4353</v>
      </c>
      <c r="J1692" s="408" t="s">
        <v>4353</v>
      </c>
      <c r="K1692" s="408" t="s">
        <v>4353</v>
      </c>
      <c r="L1692" s="408" t="s">
        <v>4353</v>
      </c>
    </row>
    <row r="1693" spans="1:12" ht="24">
      <c r="A1693" s="708" t="s">
        <v>23511</v>
      </c>
      <c r="B1693" s="639" t="s">
        <v>23512</v>
      </c>
      <c r="C1693" s="640" t="s">
        <v>90</v>
      </c>
      <c r="D1693" s="641" t="s">
        <v>18987</v>
      </c>
      <c r="E1693" s="642">
        <v>25.11</v>
      </c>
      <c r="F1693" s="407" t="s">
        <v>4353</v>
      </c>
      <c r="G1693" s="408" t="s">
        <v>4353</v>
      </c>
      <c r="H1693" s="408" t="s">
        <v>4353</v>
      </c>
      <c r="I1693" s="408" t="s">
        <v>4353</v>
      </c>
      <c r="J1693" s="408" t="s">
        <v>4353</v>
      </c>
      <c r="K1693" s="408" t="s">
        <v>4353</v>
      </c>
      <c r="L1693" s="408" t="s">
        <v>4353</v>
      </c>
    </row>
    <row r="1694" spans="1:12" ht="12">
      <c r="A1694" s="708" t="s">
        <v>23513</v>
      </c>
      <c r="B1694" s="639" t="s">
        <v>23514</v>
      </c>
      <c r="C1694" s="640"/>
      <c r="D1694" s="641"/>
      <c r="E1694" s="642"/>
      <c r="F1694" s="407" t="s">
        <v>4353</v>
      </c>
      <c r="G1694" s="408" t="s">
        <v>4353</v>
      </c>
      <c r="H1694" s="408" t="s">
        <v>4353</v>
      </c>
      <c r="I1694" s="408" t="s">
        <v>4353</v>
      </c>
      <c r="J1694" s="408" t="s">
        <v>4353</v>
      </c>
      <c r="K1694" s="408" t="s">
        <v>4353</v>
      </c>
      <c r="L1694" s="408" t="s">
        <v>4353</v>
      </c>
    </row>
    <row r="1695" spans="1:12" ht="12">
      <c r="A1695" s="708" t="s">
        <v>23515</v>
      </c>
      <c r="B1695" s="639" t="s">
        <v>23516</v>
      </c>
      <c r="C1695" s="640"/>
      <c r="D1695" s="641"/>
      <c r="E1695" s="642"/>
      <c r="F1695" s="407" t="s">
        <v>4353</v>
      </c>
      <c r="G1695" s="408" t="s">
        <v>4353</v>
      </c>
      <c r="H1695" s="408" t="s">
        <v>4353</v>
      </c>
      <c r="I1695" s="408" t="s">
        <v>4353</v>
      </c>
      <c r="J1695" s="408" t="s">
        <v>4353</v>
      </c>
      <c r="K1695" s="408" t="s">
        <v>4353</v>
      </c>
      <c r="L1695" s="408" t="s">
        <v>4353</v>
      </c>
    </row>
    <row r="1696" spans="1:12" ht="24">
      <c r="A1696" s="708" t="s">
        <v>23517</v>
      </c>
      <c r="B1696" s="639" t="s">
        <v>22911</v>
      </c>
      <c r="C1696" s="640" t="s">
        <v>90</v>
      </c>
      <c r="D1696" s="641" t="s">
        <v>18987</v>
      </c>
      <c r="E1696" s="642">
        <v>109.84</v>
      </c>
      <c r="F1696" s="407" t="s">
        <v>4353</v>
      </c>
      <c r="G1696" s="408" t="s">
        <v>4353</v>
      </c>
      <c r="H1696" s="408" t="s">
        <v>4353</v>
      </c>
      <c r="I1696" s="408" t="s">
        <v>4353</v>
      </c>
      <c r="J1696" s="408" t="s">
        <v>4353</v>
      </c>
    </row>
    <row r="1697" spans="1:12" ht="12">
      <c r="A1697" s="706" t="s">
        <v>22912</v>
      </c>
      <c r="B1697" s="633" t="s">
        <v>23518</v>
      </c>
      <c r="C1697" s="634"/>
      <c r="D1697" s="634"/>
      <c r="E1697" s="635"/>
      <c r="F1697" s="407" t="s">
        <v>4353</v>
      </c>
      <c r="G1697" s="408" t="s">
        <v>4353</v>
      </c>
      <c r="H1697" s="408" t="s">
        <v>4353</v>
      </c>
      <c r="I1697" s="408" t="s">
        <v>4353</v>
      </c>
      <c r="J1697" s="408" t="s">
        <v>4353</v>
      </c>
    </row>
    <row r="1698" spans="1:12" ht="12">
      <c r="A1698" s="708" t="s">
        <v>23267</v>
      </c>
      <c r="B1698" s="639"/>
      <c r="C1698" s="640"/>
      <c r="D1698" s="641"/>
      <c r="E1698" s="642"/>
    </row>
    <row r="1699" spans="1:12" ht="24">
      <c r="A1699" s="708" t="s">
        <v>23519</v>
      </c>
      <c r="B1699" s="639" t="s">
        <v>22911</v>
      </c>
      <c r="C1699" s="640" t="s">
        <v>90</v>
      </c>
      <c r="D1699" s="641" t="s">
        <v>18991</v>
      </c>
      <c r="E1699" s="642">
        <v>71.28</v>
      </c>
      <c r="F1699" s="407" t="s">
        <v>4353</v>
      </c>
      <c r="G1699" s="408" t="s">
        <v>4353</v>
      </c>
      <c r="H1699" s="408" t="s">
        <v>4353</v>
      </c>
      <c r="I1699" s="408" t="s">
        <v>4353</v>
      </c>
      <c r="J1699" s="408" t="s">
        <v>4353</v>
      </c>
      <c r="K1699" s="408" t="s">
        <v>4353</v>
      </c>
      <c r="L1699" s="408" t="s">
        <v>4353</v>
      </c>
    </row>
    <row r="1700" spans="1:12" ht="12">
      <c r="A1700" s="708" t="s">
        <v>22912</v>
      </c>
      <c r="B1700" s="639" t="s">
        <v>23520</v>
      </c>
      <c r="C1700" s="640"/>
      <c r="D1700" s="641"/>
      <c r="E1700" s="642"/>
      <c r="F1700" s="407" t="s">
        <v>4353</v>
      </c>
      <c r="G1700" s="408" t="s">
        <v>4353</v>
      </c>
      <c r="H1700" s="408" t="s">
        <v>4353</v>
      </c>
      <c r="I1700" s="408" t="s">
        <v>4353</v>
      </c>
      <c r="J1700" s="408" t="s">
        <v>4353</v>
      </c>
      <c r="K1700" s="408" t="s">
        <v>4353</v>
      </c>
      <c r="L1700" s="408" t="s">
        <v>4353</v>
      </c>
    </row>
    <row r="1701" spans="1:12" ht="12">
      <c r="A1701" s="708" t="s">
        <v>23521</v>
      </c>
      <c r="B1701" s="639" t="s">
        <v>23522</v>
      </c>
      <c r="C1701" s="640"/>
      <c r="D1701" s="641"/>
      <c r="E1701" s="642"/>
      <c r="F1701" s="407" t="s">
        <v>4353</v>
      </c>
      <c r="G1701" s="408" t="s">
        <v>4353</v>
      </c>
      <c r="H1701" s="408" t="s">
        <v>4353</v>
      </c>
      <c r="I1701" s="408" t="s">
        <v>4353</v>
      </c>
      <c r="J1701" s="408" t="s">
        <v>4353</v>
      </c>
      <c r="K1701" s="408" t="s">
        <v>4353</v>
      </c>
      <c r="L1701" s="408" t="s">
        <v>4353</v>
      </c>
    </row>
    <row r="1702" spans="1:12" ht="24">
      <c r="A1702" s="708" t="s">
        <v>23523</v>
      </c>
      <c r="B1702" s="639" t="s">
        <v>22922</v>
      </c>
      <c r="C1702" s="640" t="s">
        <v>90</v>
      </c>
      <c r="D1702" s="641" t="s">
        <v>18991</v>
      </c>
      <c r="E1702" s="642">
        <v>29.7</v>
      </c>
      <c r="F1702" s="407" t="s">
        <v>4353</v>
      </c>
      <c r="G1702" s="408" t="s">
        <v>4353</v>
      </c>
      <c r="H1702" s="408" t="s">
        <v>4353</v>
      </c>
      <c r="I1702" s="408" t="s">
        <v>4353</v>
      </c>
      <c r="J1702" s="408" t="s">
        <v>4353</v>
      </c>
      <c r="K1702" s="408" t="s">
        <v>4353</v>
      </c>
      <c r="L1702" s="408" t="s">
        <v>4353</v>
      </c>
    </row>
    <row r="1703" spans="1:12" ht="12">
      <c r="A1703" s="707" t="s">
        <v>22923</v>
      </c>
      <c r="B1703" s="636" t="s">
        <v>23524</v>
      </c>
      <c r="C1703" s="637"/>
      <c r="D1703" s="637"/>
      <c r="E1703" s="638"/>
      <c r="F1703" s="407" t="s">
        <v>4353</v>
      </c>
      <c r="G1703" s="408" t="s">
        <v>4353</v>
      </c>
      <c r="H1703" s="408" t="s">
        <v>4353</v>
      </c>
      <c r="I1703" s="408" t="s">
        <v>4353</v>
      </c>
      <c r="J1703" s="408" t="s">
        <v>4353</v>
      </c>
      <c r="K1703" s="408" t="s">
        <v>4353</v>
      </c>
      <c r="L1703" s="408" t="s">
        <v>4353</v>
      </c>
    </row>
    <row r="1704" spans="1:12" ht="12">
      <c r="A1704" s="708" t="s">
        <v>23525</v>
      </c>
      <c r="B1704" s="639" t="s">
        <v>23526</v>
      </c>
      <c r="C1704" s="640" t="s">
        <v>90</v>
      </c>
      <c r="D1704" s="641" t="s">
        <v>18991</v>
      </c>
      <c r="E1704" s="642">
        <v>145.80000000000001</v>
      </c>
    </row>
    <row r="1705" spans="1:12" ht="12">
      <c r="A1705" s="707" t="s">
        <v>23527</v>
      </c>
      <c r="B1705" s="636" t="s">
        <v>23528</v>
      </c>
      <c r="C1705" s="637" t="s">
        <v>90</v>
      </c>
      <c r="D1705" s="637" t="s">
        <v>18987</v>
      </c>
      <c r="E1705" s="638">
        <v>19.420000000000002</v>
      </c>
      <c r="F1705" s="407" t="s">
        <v>4353</v>
      </c>
      <c r="G1705" s="408" t="s">
        <v>4353</v>
      </c>
      <c r="H1705" s="408" t="s">
        <v>4353</v>
      </c>
      <c r="I1705" s="408" t="s">
        <v>4353</v>
      </c>
    </row>
    <row r="1706" spans="1:12" ht="24">
      <c r="A1706" s="708" t="s">
        <v>23529</v>
      </c>
      <c r="B1706" s="639" t="s">
        <v>22930</v>
      </c>
      <c r="C1706" s="640" t="s">
        <v>90</v>
      </c>
      <c r="D1706" s="641" t="s">
        <v>18991</v>
      </c>
      <c r="E1706" s="642">
        <v>97.14</v>
      </c>
      <c r="F1706" s="407" t="s">
        <v>4353</v>
      </c>
      <c r="G1706" s="408" t="s">
        <v>4353</v>
      </c>
      <c r="H1706" s="408" t="s">
        <v>4353</v>
      </c>
    </row>
    <row r="1707" spans="1:12" ht="12">
      <c r="A1707" s="707" t="s">
        <v>22931</v>
      </c>
      <c r="B1707" s="636" t="s">
        <v>23530</v>
      </c>
      <c r="C1707" s="637"/>
      <c r="D1707" s="637"/>
      <c r="E1707" s="638"/>
      <c r="F1707" s="407" t="s">
        <v>4353</v>
      </c>
      <c r="G1707" s="408" t="s">
        <v>4353</v>
      </c>
      <c r="H1707" s="408" t="s">
        <v>4353</v>
      </c>
    </row>
    <row r="1708" spans="1:12" ht="12">
      <c r="A1708" s="708" t="s">
        <v>22417</v>
      </c>
      <c r="B1708" s="639" t="s">
        <v>22418</v>
      </c>
      <c r="C1708" s="640"/>
      <c r="D1708" s="641"/>
      <c r="E1708" s="642"/>
      <c r="F1708" s="407" t="s">
        <v>4353</v>
      </c>
      <c r="G1708" s="408" t="s">
        <v>4353</v>
      </c>
      <c r="H1708" s="408" t="s">
        <v>4353</v>
      </c>
    </row>
    <row r="1709" spans="1:12" ht="12">
      <c r="A1709" s="707" t="s">
        <v>22419</v>
      </c>
      <c r="B1709" s="636" t="e">
        <v>#NAME?</v>
      </c>
      <c r="C1709" s="637"/>
      <c r="D1709" s="637" t="s">
        <v>22420</v>
      </c>
      <c r="E1709" s="638" t="s">
        <v>22421</v>
      </c>
      <c r="F1709" s="407" t="s">
        <v>4353</v>
      </c>
      <c r="G1709" s="408" t="s">
        <v>4353</v>
      </c>
      <c r="H1709" s="408" t="s">
        <v>4353</v>
      </c>
    </row>
    <row r="1710" spans="1:12" ht="12">
      <c r="A1710" s="708"/>
      <c r="B1710" s="639"/>
      <c r="C1710" s="640"/>
      <c r="D1710" s="641" t="s">
        <v>22422</v>
      </c>
      <c r="E1710" s="642" t="s">
        <v>22423</v>
      </c>
      <c r="F1710" s="407" t="s">
        <v>4353</v>
      </c>
      <c r="G1710" s="408" t="s">
        <v>4353</v>
      </c>
      <c r="H1710" s="408" t="s">
        <v>4353</v>
      </c>
    </row>
    <row r="1711" spans="1:12" ht="12">
      <c r="A1711" s="708" t="s">
        <v>22424</v>
      </c>
      <c r="B1711" s="639" t="s">
        <v>22425</v>
      </c>
      <c r="C1711" s="640"/>
      <c r="D1711" s="641"/>
      <c r="E1711" s="642"/>
      <c r="F1711" s="407" t="s">
        <v>4353</v>
      </c>
      <c r="G1711" s="408" t="s">
        <v>4353</v>
      </c>
      <c r="H1711" s="408" t="s">
        <v>4353</v>
      </c>
    </row>
    <row r="1712" spans="1:12" ht="24">
      <c r="A1712" s="708" t="s">
        <v>22426</v>
      </c>
      <c r="B1712" s="639" t="s">
        <v>22427</v>
      </c>
      <c r="C1712" s="640" t="s">
        <v>22428</v>
      </c>
      <c r="D1712" s="641"/>
      <c r="E1712" s="642"/>
      <c r="F1712" s="407" t="s">
        <v>4353</v>
      </c>
      <c r="G1712" s="408" t="s">
        <v>4353</v>
      </c>
      <c r="H1712" s="408" t="s">
        <v>4353</v>
      </c>
    </row>
    <row r="1713" spans="1:11" ht="12">
      <c r="A1713" s="708" t="s">
        <v>22429</v>
      </c>
      <c r="B1713" s="639" t="s">
        <v>22430</v>
      </c>
      <c r="C1713" s="640"/>
      <c r="D1713" s="641" t="s">
        <v>22422</v>
      </c>
      <c r="E1713" s="642" t="s">
        <v>22431</v>
      </c>
      <c r="F1713" s="407" t="s">
        <v>4353</v>
      </c>
      <c r="G1713" s="408" t="s">
        <v>4353</v>
      </c>
      <c r="H1713" s="408" t="s">
        <v>4353</v>
      </c>
    </row>
    <row r="1714" spans="1:11" ht="24">
      <c r="A1714" s="706" t="s">
        <v>91</v>
      </c>
      <c r="B1714" s="633" t="s">
        <v>22432</v>
      </c>
      <c r="C1714" s="634" t="s">
        <v>22433</v>
      </c>
      <c r="D1714" s="634" t="s">
        <v>22434</v>
      </c>
      <c r="E1714" s="635" t="s">
        <v>22435</v>
      </c>
      <c r="F1714" s="407" t="s">
        <v>4353</v>
      </c>
      <c r="G1714" s="408" t="s">
        <v>4353</v>
      </c>
      <c r="H1714" s="408" t="s">
        <v>4353</v>
      </c>
    </row>
    <row r="1715" spans="1:11" ht="12">
      <c r="A1715" s="707" t="s">
        <v>22436</v>
      </c>
      <c r="B1715" s="636" t="s">
        <v>22437</v>
      </c>
      <c r="C1715" s="637"/>
      <c r="D1715" s="637"/>
      <c r="E1715" s="638"/>
      <c r="F1715" s="407" t="s">
        <v>4353</v>
      </c>
      <c r="G1715" s="408" t="s">
        <v>4353</v>
      </c>
    </row>
    <row r="1716" spans="1:11" ht="12">
      <c r="A1716" s="708">
        <v>14</v>
      </c>
      <c r="B1716" s="639"/>
      <c r="C1716" s="640"/>
      <c r="D1716" s="641"/>
      <c r="E1716" s="642"/>
      <c r="F1716" s="407" t="s">
        <v>4353</v>
      </c>
      <c r="G1716" s="408" t="s">
        <v>4353</v>
      </c>
      <c r="H1716" s="408" t="s">
        <v>4353</v>
      </c>
      <c r="I1716" s="408" t="s">
        <v>4353</v>
      </c>
      <c r="J1716" s="408" t="s">
        <v>4353</v>
      </c>
      <c r="K1716" s="408" t="s">
        <v>4353</v>
      </c>
    </row>
    <row r="1717" spans="1:11" ht="24">
      <c r="A1717" s="706" t="s">
        <v>23531</v>
      </c>
      <c r="B1717" s="633" t="s">
        <v>22934</v>
      </c>
      <c r="C1717" s="634" t="s">
        <v>90</v>
      </c>
      <c r="D1717" s="634" t="s">
        <v>18987</v>
      </c>
      <c r="E1717" s="635">
        <v>16.87</v>
      </c>
      <c r="F1717" s="407" t="s">
        <v>4353</v>
      </c>
      <c r="G1717" s="408" t="s">
        <v>4353</v>
      </c>
      <c r="H1717" s="408" t="s">
        <v>4353</v>
      </c>
      <c r="I1717" s="408" t="s">
        <v>4353</v>
      </c>
      <c r="J1717" s="408" t="s">
        <v>4353</v>
      </c>
      <c r="K1717" s="408" t="s">
        <v>4353</v>
      </c>
    </row>
    <row r="1718" spans="1:11" ht="12">
      <c r="A1718" s="708" t="s">
        <v>22935</v>
      </c>
      <c r="B1718" s="639" t="s">
        <v>23532</v>
      </c>
      <c r="C1718" s="640"/>
      <c r="D1718" s="641"/>
      <c r="E1718" s="642"/>
      <c r="F1718" s="407" t="s">
        <v>4353</v>
      </c>
      <c r="G1718" s="408" t="s">
        <v>4353</v>
      </c>
      <c r="H1718" s="408" t="s">
        <v>4353</v>
      </c>
      <c r="I1718" s="408" t="s">
        <v>4353</v>
      </c>
      <c r="J1718" s="408" t="s">
        <v>4353</v>
      </c>
      <c r="K1718" s="408" t="s">
        <v>4353</v>
      </c>
    </row>
    <row r="1719" spans="1:11" ht="12">
      <c r="A1719" s="707" t="s">
        <v>22937</v>
      </c>
      <c r="B1719" s="636">
        <v>14</v>
      </c>
      <c r="C1719" s="637"/>
      <c r="D1719" s="637"/>
      <c r="E1719" s="638"/>
      <c r="F1719" s="407" t="s">
        <v>4353</v>
      </c>
      <c r="G1719" s="408" t="s">
        <v>4353</v>
      </c>
      <c r="H1719" s="408" t="s">
        <v>4353</v>
      </c>
      <c r="I1719" s="408" t="s">
        <v>4353</v>
      </c>
      <c r="J1719" s="408" t="s">
        <v>4353</v>
      </c>
      <c r="K1719" s="408" t="s">
        <v>4353</v>
      </c>
    </row>
    <row r="1720" spans="1:11" ht="24">
      <c r="A1720" s="708" t="s">
        <v>23533</v>
      </c>
      <c r="B1720" s="639" t="s">
        <v>22934</v>
      </c>
      <c r="C1720" s="640" t="s">
        <v>90</v>
      </c>
      <c r="D1720" s="641" t="s">
        <v>18991</v>
      </c>
      <c r="E1720" s="642">
        <v>35.82</v>
      </c>
      <c r="F1720" s="407" t="s">
        <v>4353</v>
      </c>
      <c r="G1720" s="408" t="s">
        <v>4353</v>
      </c>
      <c r="H1720" s="408" t="s">
        <v>4353</v>
      </c>
      <c r="I1720" s="408" t="s">
        <v>4353</v>
      </c>
      <c r="J1720" s="408" t="s">
        <v>4353</v>
      </c>
      <c r="K1720" s="408" t="s">
        <v>4353</v>
      </c>
    </row>
    <row r="1721" spans="1:11" ht="12">
      <c r="A1721" s="706" t="s">
        <v>22935</v>
      </c>
      <c r="B1721" s="633" t="s">
        <v>23534</v>
      </c>
      <c r="C1721" s="634"/>
      <c r="D1721" s="634"/>
      <c r="E1721" s="635"/>
      <c r="F1721" s="407" t="s">
        <v>4353</v>
      </c>
      <c r="G1721" s="408" t="s">
        <v>4353</v>
      </c>
      <c r="H1721" s="408" t="s">
        <v>4353</v>
      </c>
      <c r="I1721" s="408" t="s">
        <v>4353</v>
      </c>
      <c r="J1721" s="408" t="s">
        <v>4353</v>
      </c>
      <c r="K1721" s="408" t="s">
        <v>4353</v>
      </c>
    </row>
    <row r="1722" spans="1:11" ht="12">
      <c r="A1722" s="708" t="s">
        <v>23421</v>
      </c>
      <c r="B1722" s="639" t="s">
        <v>23535</v>
      </c>
      <c r="C1722" s="640"/>
      <c r="D1722" s="641"/>
      <c r="E1722" s="642"/>
      <c r="F1722" s="407" t="s">
        <v>4353</v>
      </c>
      <c r="G1722" s="408" t="s">
        <v>4353</v>
      </c>
      <c r="H1722" s="408" t="s">
        <v>4353</v>
      </c>
      <c r="I1722" s="408" t="s">
        <v>4353</v>
      </c>
      <c r="J1722" s="408" t="s">
        <v>4353</v>
      </c>
      <c r="K1722" s="408" t="s">
        <v>4353</v>
      </c>
    </row>
    <row r="1723" spans="1:11" ht="24">
      <c r="A1723" s="708" t="s">
        <v>23536</v>
      </c>
      <c r="B1723" s="639" t="s">
        <v>22808</v>
      </c>
      <c r="C1723" s="640" t="s">
        <v>90</v>
      </c>
      <c r="D1723" s="641" t="s">
        <v>18991</v>
      </c>
      <c r="E1723" s="642">
        <v>1.08</v>
      </c>
      <c r="F1723" s="407" t="s">
        <v>4353</v>
      </c>
      <c r="G1723" s="408" t="s">
        <v>4353</v>
      </c>
      <c r="H1723" s="408" t="s">
        <v>4353</v>
      </c>
      <c r="I1723" s="408" t="s">
        <v>4353</v>
      </c>
      <c r="J1723" s="408" t="s">
        <v>4353</v>
      </c>
      <c r="K1723" s="408" t="s">
        <v>4353</v>
      </c>
    </row>
    <row r="1724" spans="1:11" ht="12">
      <c r="A1724" s="707" t="s">
        <v>22809</v>
      </c>
      <c r="B1724" s="636" t="e">
        <v>#NAME?</v>
      </c>
      <c r="C1724" s="637"/>
      <c r="D1724" s="637"/>
      <c r="E1724" s="638"/>
      <c r="F1724" s="407" t="s">
        <v>4353</v>
      </c>
      <c r="G1724" s="408" t="s">
        <v>4353</v>
      </c>
      <c r="H1724" s="408" t="s">
        <v>4353</v>
      </c>
      <c r="I1724" s="408" t="s">
        <v>4353</v>
      </c>
      <c r="J1724" s="408" t="s">
        <v>4353</v>
      </c>
      <c r="K1724" s="408" t="s">
        <v>4353</v>
      </c>
    </row>
    <row r="1725" spans="1:11" ht="24">
      <c r="A1725" s="708" t="s">
        <v>23537</v>
      </c>
      <c r="B1725" s="639" t="s">
        <v>22808</v>
      </c>
      <c r="C1725" s="640" t="s">
        <v>90</v>
      </c>
      <c r="D1725" s="641" t="s">
        <v>18987</v>
      </c>
      <c r="E1725" s="642">
        <v>9.6999999999999993</v>
      </c>
      <c r="F1725" s="407" t="s">
        <v>4353</v>
      </c>
      <c r="G1725" s="408" t="s">
        <v>4353</v>
      </c>
      <c r="H1725" s="408" t="s">
        <v>4353</v>
      </c>
      <c r="I1725" s="408" t="s">
        <v>4353</v>
      </c>
      <c r="J1725" s="408" t="s">
        <v>4353</v>
      </c>
      <c r="K1725" s="408" t="s">
        <v>4353</v>
      </c>
    </row>
    <row r="1726" spans="1:11" ht="12">
      <c r="A1726" s="708" t="s">
        <v>22809</v>
      </c>
      <c r="B1726" s="639" t="e">
        <v>#NAME?</v>
      </c>
      <c r="C1726" s="640"/>
      <c r="D1726" s="641"/>
      <c r="E1726" s="642"/>
      <c r="F1726" s="407" t="s">
        <v>4353</v>
      </c>
      <c r="G1726" s="408" t="s">
        <v>4353</v>
      </c>
      <c r="H1726" s="408" t="s">
        <v>4353</v>
      </c>
      <c r="I1726" s="408" t="s">
        <v>4353</v>
      </c>
      <c r="J1726" s="408" t="s">
        <v>4353</v>
      </c>
      <c r="K1726" s="408" t="s">
        <v>4353</v>
      </c>
    </row>
    <row r="1727" spans="1:11" ht="24">
      <c r="A1727" s="708" t="s">
        <v>23538</v>
      </c>
      <c r="B1727" s="639" t="s">
        <v>22939</v>
      </c>
      <c r="C1727" s="640" t="s">
        <v>90</v>
      </c>
      <c r="D1727" s="641" t="s">
        <v>18987</v>
      </c>
      <c r="E1727" s="642">
        <v>2.27</v>
      </c>
      <c r="F1727" s="407" t="s">
        <v>4353</v>
      </c>
      <c r="G1727" s="408" t="s">
        <v>4353</v>
      </c>
      <c r="H1727" s="408" t="s">
        <v>4353</v>
      </c>
      <c r="I1727" s="408" t="s">
        <v>4353</v>
      </c>
      <c r="J1727" s="408" t="s">
        <v>4353</v>
      </c>
      <c r="K1727" s="408" t="s">
        <v>4353</v>
      </c>
    </row>
    <row r="1728" spans="1:11" ht="12">
      <c r="A1728" s="707" t="s">
        <v>22940</v>
      </c>
      <c r="B1728" s="636" t="s">
        <v>23539</v>
      </c>
      <c r="C1728" s="637"/>
      <c r="D1728" s="637"/>
      <c r="E1728" s="638"/>
      <c r="F1728" s="407" t="s">
        <v>4353</v>
      </c>
      <c r="G1728" s="408" t="s">
        <v>4353</v>
      </c>
      <c r="H1728" s="408" t="s">
        <v>4353</v>
      </c>
      <c r="I1728" s="408" t="s">
        <v>4353</v>
      </c>
      <c r="J1728" s="408" t="s">
        <v>4353</v>
      </c>
      <c r="K1728" s="408" t="s">
        <v>4353</v>
      </c>
    </row>
    <row r="1729" spans="1:11" ht="24">
      <c r="A1729" s="708" t="s">
        <v>23540</v>
      </c>
      <c r="B1729" s="639" t="s">
        <v>23541</v>
      </c>
      <c r="C1729" s="640" t="s">
        <v>90</v>
      </c>
      <c r="D1729" s="641" t="s">
        <v>18987</v>
      </c>
      <c r="E1729" s="642">
        <v>0.16</v>
      </c>
      <c r="F1729" s="407" t="s">
        <v>4353</v>
      </c>
      <c r="G1729" s="408" t="s">
        <v>4353</v>
      </c>
      <c r="H1729" s="408" t="s">
        <v>4353</v>
      </c>
      <c r="I1729" s="408" t="s">
        <v>4353</v>
      </c>
      <c r="J1729" s="408" t="s">
        <v>4353</v>
      </c>
      <c r="K1729" s="408" t="s">
        <v>4353</v>
      </c>
    </row>
    <row r="1730" spans="1:11" ht="12">
      <c r="A1730" s="707" t="s">
        <v>23028</v>
      </c>
      <c r="B1730" s="636" t="s">
        <v>23029</v>
      </c>
      <c r="C1730" s="637"/>
      <c r="D1730" s="637"/>
      <c r="E1730" s="638"/>
      <c r="F1730" s="407" t="s">
        <v>4353</v>
      </c>
      <c r="G1730" s="408" t="s">
        <v>4353</v>
      </c>
      <c r="H1730" s="408" t="s">
        <v>4353</v>
      </c>
      <c r="I1730" s="408" t="s">
        <v>4353</v>
      </c>
      <c r="J1730" s="408" t="s">
        <v>4353</v>
      </c>
      <c r="K1730" s="408" t="s">
        <v>4353</v>
      </c>
    </row>
    <row r="1731" spans="1:11" ht="12">
      <c r="A1731" s="708" t="s">
        <v>23542</v>
      </c>
      <c r="B1731" s="639" t="s">
        <v>23543</v>
      </c>
      <c r="C1731" s="640"/>
      <c r="D1731" s="641"/>
      <c r="E1731" s="642"/>
      <c r="F1731" s="407" t="s">
        <v>4353</v>
      </c>
      <c r="G1731" s="408" t="s">
        <v>4353</v>
      </c>
      <c r="H1731" s="408" t="s">
        <v>4353</v>
      </c>
      <c r="I1731" s="408" t="s">
        <v>4353</v>
      </c>
      <c r="J1731" s="408" t="s">
        <v>4353</v>
      </c>
      <c r="K1731" s="408" t="s">
        <v>4353</v>
      </c>
    </row>
    <row r="1732" spans="1:11" ht="24">
      <c r="A1732" s="708" t="s">
        <v>23544</v>
      </c>
      <c r="B1732" s="639" t="s">
        <v>23213</v>
      </c>
      <c r="C1732" s="640" t="s">
        <v>90</v>
      </c>
      <c r="D1732" s="641" t="s">
        <v>18987</v>
      </c>
      <c r="E1732" s="642">
        <v>2.66</v>
      </c>
      <c r="F1732" s="407" t="s">
        <v>4353</v>
      </c>
      <c r="G1732" s="408" t="s">
        <v>4353</v>
      </c>
      <c r="H1732" s="408" t="s">
        <v>4353</v>
      </c>
      <c r="I1732" s="408" t="s">
        <v>4353</v>
      </c>
    </row>
    <row r="1733" spans="1:11" ht="12">
      <c r="A1733" s="708" t="s">
        <v>23214</v>
      </c>
      <c r="B1733" s="639" t="s">
        <v>23545</v>
      </c>
      <c r="C1733" s="640"/>
      <c r="D1733" s="641"/>
      <c r="E1733" s="642"/>
      <c r="F1733" s="407" t="s">
        <v>4353</v>
      </c>
      <c r="G1733" s="408" t="s">
        <v>4353</v>
      </c>
      <c r="H1733" s="408" t="s">
        <v>4353</v>
      </c>
      <c r="I1733" s="408" t="s">
        <v>4353</v>
      </c>
    </row>
    <row r="1734" spans="1:11" ht="24">
      <c r="A1734" s="706" t="s">
        <v>23546</v>
      </c>
      <c r="B1734" s="633" t="s">
        <v>23213</v>
      </c>
      <c r="C1734" s="634" t="s">
        <v>90</v>
      </c>
      <c r="D1734" s="634" t="s">
        <v>18987</v>
      </c>
      <c r="E1734" s="635">
        <v>1.05</v>
      </c>
      <c r="F1734" s="407" t="s">
        <v>4353</v>
      </c>
      <c r="G1734" s="408" t="s">
        <v>4353</v>
      </c>
      <c r="H1734" s="408" t="s">
        <v>4353</v>
      </c>
      <c r="I1734" s="408" t="s">
        <v>4353</v>
      </c>
    </row>
    <row r="1735" spans="1:11" ht="12">
      <c r="A1735" s="708" t="s">
        <v>23214</v>
      </c>
      <c r="B1735" s="639" t="s">
        <v>23547</v>
      </c>
      <c r="C1735" s="640"/>
      <c r="D1735" s="641"/>
      <c r="E1735" s="642"/>
      <c r="F1735" s="407" t="s">
        <v>4353</v>
      </c>
      <c r="G1735" s="408" t="s">
        <v>4353</v>
      </c>
      <c r="H1735" s="408" t="s">
        <v>4353</v>
      </c>
      <c r="I1735" s="408" t="s">
        <v>4353</v>
      </c>
    </row>
    <row r="1736" spans="1:11" ht="24">
      <c r="A1736" s="708" t="s">
        <v>23548</v>
      </c>
      <c r="B1736" s="639" t="s">
        <v>23213</v>
      </c>
      <c r="C1736" s="640" t="s">
        <v>90</v>
      </c>
      <c r="D1736" s="641" t="s">
        <v>18987</v>
      </c>
      <c r="E1736" s="642">
        <v>11.41</v>
      </c>
      <c r="F1736" s="407" t="s">
        <v>4353</v>
      </c>
      <c r="G1736" s="408" t="s">
        <v>4353</v>
      </c>
      <c r="H1736" s="408" t="s">
        <v>4353</v>
      </c>
      <c r="I1736" s="408" t="s">
        <v>4353</v>
      </c>
    </row>
    <row r="1737" spans="1:11" ht="12">
      <c r="A1737" s="708" t="s">
        <v>23214</v>
      </c>
      <c r="B1737" s="639" t="s">
        <v>23549</v>
      </c>
      <c r="C1737" s="640"/>
      <c r="D1737" s="641"/>
      <c r="E1737" s="642"/>
      <c r="F1737" s="407" t="s">
        <v>4353</v>
      </c>
      <c r="G1737" s="408" t="s">
        <v>4353</v>
      </c>
      <c r="H1737" s="408" t="s">
        <v>4353</v>
      </c>
      <c r="I1737" s="408" t="s">
        <v>4353</v>
      </c>
    </row>
    <row r="1738" spans="1:11" ht="24">
      <c r="A1738" s="708" t="s">
        <v>23550</v>
      </c>
      <c r="B1738" s="639" t="s">
        <v>23551</v>
      </c>
      <c r="C1738" s="640" t="s">
        <v>90</v>
      </c>
      <c r="D1738" s="641" t="s">
        <v>18991</v>
      </c>
      <c r="E1738" s="642">
        <v>71.819999999999993</v>
      </c>
      <c r="F1738" s="407" t="s">
        <v>4353</v>
      </c>
      <c r="G1738" s="408" t="s">
        <v>4353</v>
      </c>
      <c r="H1738" s="408" t="s">
        <v>4353</v>
      </c>
      <c r="I1738" s="408" t="s">
        <v>4353</v>
      </c>
    </row>
    <row r="1739" spans="1:11" ht="12">
      <c r="A1739" s="708" t="s">
        <v>23552</v>
      </c>
      <c r="B1739" s="639" t="s">
        <v>23553</v>
      </c>
      <c r="C1739" s="640"/>
      <c r="D1739" s="641"/>
      <c r="E1739" s="642"/>
      <c r="F1739" s="407" t="s">
        <v>4353</v>
      </c>
      <c r="G1739" s="408" t="s">
        <v>4353</v>
      </c>
      <c r="H1739" s="408" t="s">
        <v>4353</v>
      </c>
      <c r="I1739" s="408" t="s">
        <v>4353</v>
      </c>
    </row>
    <row r="1740" spans="1:11" ht="24">
      <c r="A1740" s="708" t="s">
        <v>23554</v>
      </c>
      <c r="B1740" s="639" t="s">
        <v>23555</v>
      </c>
      <c r="C1740" s="640" t="s">
        <v>90</v>
      </c>
      <c r="D1740" s="641" t="s">
        <v>18987</v>
      </c>
      <c r="E1740" s="642">
        <v>175.38</v>
      </c>
      <c r="F1740" s="407" t="s">
        <v>4353</v>
      </c>
      <c r="G1740" s="408" t="s">
        <v>4353</v>
      </c>
      <c r="H1740" s="408" t="s">
        <v>4353</v>
      </c>
      <c r="I1740" s="408" t="s">
        <v>4353</v>
      </c>
    </row>
    <row r="1741" spans="1:11" ht="12">
      <c r="A1741" s="706" t="s">
        <v>23556</v>
      </c>
      <c r="B1741" s="633" t="s">
        <v>23557</v>
      </c>
      <c r="C1741" s="634"/>
      <c r="D1741" s="634"/>
      <c r="E1741" s="635"/>
      <c r="F1741" s="407" t="s">
        <v>4353</v>
      </c>
      <c r="G1741" s="408" t="s">
        <v>4353</v>
      </c>
      <c r="H1741" s="408" t="s">
        <v>4353</v>
      </c>
      <c r="I1741" s="408" t="s">
        <v>4353</v>
      </c>
    </row>
    <row r="1742" spans="1:11" ht="24">
      <c r="A1742" s="707" t="s">
        <v>23558</v>
      </c>
      <c r="B1742" s="636" t="s">
        <v>23555</v>
      </c>
      <c r="C1742" s="637" t="s">
        <v>90</v>
      </c>
      <c r="D1742" s="637" t="s">
        <v>18987</v>
      </c>
      <c r="E1742" s="638">
        <v>99.08</v>
      </c>
      <c r="F1742" s="407" t="s">
        <v>4353</v>
      </c>
      <c r="G1742" s="408" t="s">
        <v>4353</v>
      </c>
      <c r="H1742" s="408" t="s">
        <v>4353</v>
      </c>
      <c r="I1742" s="408" t="s">
        <v>4353</v>
      </c>
    </row>
    <row r="1743" spans="1:11" ht="12">
      <c r="A1743" s="708" t="s">
        <v>23556</v>
      </c>
      <c r="B1743" s="639" t="s">
        <v>23559</v>
      </c>
      <c r="C1743" s="640"/>
      <c r="D1743" s="641"/>
      <c r="E1743" s="642"/>
      <c r="F1743" s="407" t="s">
        <v>4353</v>
      </c>
      <c r="G1743" s="408" t="s">
        <v>4353</v>
      </c>
      <c r="H1743" s="408" t="s">
        <v>4353</v>
      </c>
      <c r="I1743" s="408" t="s">
        <v>4353</v>
      </c>
    </row>
    <row r="1744" spans="1:11" ht="12">
      <c r="A1744" s="708" t="s">
        <v>22417</v>
      </c>
      <c r="B1744" s="639" t="s">
        <v>22418</v>
      </c>
      <c r="C1744" s="640"/>
      <c r="D1744" s="641"/>
      <c r="E1744" s="642"/>
      <c r="F1744" s="407" t="s">
        <v>4353</v>
      </c>
      <c r="G1744" s="408" t="s">
        <v>4353</v>
      </c>
      <c r="H1744" s="408" t="s">
        <v>4353</v>
      </c>
      <c r="I1744" s="408" t="s">
        <v>4353</v>
      </c>
    </row>
    <row r="1745" spans="1:12" ht="12">
      <c r="A1745" s="708" t="s">
        <v>22419</v>
      </c>
      <c r="B1745" s="639" t="e">
        <v>#NAME?</v>
      </c>
      <c r="C1745" s="640"/>
      <c r="D1745" s="641" t="s">
        <v>22420</v>
      </c>
      <c r="E1745" s="642" t="s">
        <v>22421</v>
      </c>
      <c r="F1745" s="407" t="s">
        <v>4353</v>
      </c>
      <c r="G1745" s="408" t="s">
        <v>4353</v>
      </c>
      <c r="H1745" s="408" t="s">
        <v>4353</v>
      </c>
      <c r="I1745" s="408" t="s">
        <v>4353</v>
      </c>
    </row>
    <row r="1746" spans="1:12" ht="12">
      <c r="A1746" s="708"/>
      <c r="B1746" s="639"/>
      <c r="C1746" s="640"/>
      <c r="D1746" s="641" t="s">
        <v>22422</v>
      </c>
      <c r="E1746" s="642" t="s">
        <v>22423</v>
      </c>
      <c r="F1746" s="407" t="s">
        <v>4353</v>
      </c>
      <c r="G1746" s="408" t="s">
        <v>4353</v>
      </c>
      <c r="H1746" s="408" t="s">
        <v>4353</v>
      </c>
      <c r="I1746" s="408" t="s">
        <v>4353</v>
      </c>
    </row>
    <row r="1747" spans="1:12" ht="12">
      <c r="A1747" s="706" t="s">
        <v>22424</v>
      </c>
      <c r="B1747" s="633" t="s">
        <v>22425</v>
      </c>
      <c r="C1747" s="634"/>
      <c r="D1747" s="634"/>
      <c r="E1747" s="635"/>
      <c r="F1747" s="407" t="s">
        <v>4353</v>
      </c>
      <c r="G1747" s="408" t="s">
        <v>4353</v>
      </c>
      <c r="H1747" s="408" t="s">
        <v>4353</v>
      </c>
      <c r="I1747" s="408" t="s">
        <v>4353</v>
      </c>
    </row>
    <row r="1748" spans="1:12" ht="24">
      <c r="A1748" s="707" t="s">
        <v>22426</v>
      </c>
      <c r="B1748" s="636" t="s">
        <v>22427</v>
      </c>
      <c r="C1748" s="637" t="s">
        <v>22428</v>
      </c>
      <c r="D1748" s="637"/>
      <c r="E1748" s="638"/>
      <c r="F1748" s="407" t="s">
        <v>4353</v>
      </c>
      <c r="G1748" s="408" t="s">
        <v>4353</v>
      </c>
      <c r="H1748" s="408" t="s">
        <v>4353</v>
      </c>
      <c r="I1748" s="408" t="s">
        <v>4353</v>
      </c>
    </row>
    <row r="1749" spans="1:12" ht="12">
      <c r="A1749" s="708" t="s">
        <v>22429</v>
      </c>
      <c r="B1749" s="639" t="s">
        <v>22430</v>
      </c>
      <c r="C1749" s="640"/>
      <c r="D1749" s="641" t="s">
        <v>22422</v>
      </c>
      <c r="E1749" s="642" t="s">
        <v>22431</v>
      </c>
    </row>
    <row r="1750" spans="1:12" ht="24">
      <c r="A1750" s="707" t="s">
        <v>91</v>
      </c>
      <c r="B1750" s="636" t="s">
        <v>22432</v>
      </c>
      <c r="C1750" s="637" t="s">
        <v>22433</v>
      </c>
      <c r="D1750" s="637" t="s">
        <v>22434</v>
      </c>
      <c r="E1750" s="638" t="s">
        <v>22435</v>
      </c>
    </row>
    <row r="1751" spans="1:12" ht="12">
      <c r="A1751" s="708" t="s">
        <v>22436</v>
      </c>
      <c r="B1751" s="639" t="s">
        <v>22437</v>
      </c>
      <c r="C1751" s="640"/>
      <c r="D1751" s="641"/>
      <c r="E1751" s="642"/>
      <c r="F1751" s="407" t="s">
        <v>4353</v>
      </c>
      <c r="G1751" s="408" t="s">
        <v>4353</v>
      </c>
      <c r="H1751" s="408" t="s">
        <v>4353</v>
      </c>
      <c r="I1751" s="408" t="s">
        <v>4353</v>
      </c>
      <c r="J1751" s="408" t="s">
        <v>4353</v>
      </c>
      <c r="K1751" s="408" t="s">
        <v>4353</v>
      </c>
      <c r="L1751" s="408" t="s">
        <v>4353</v>
      </c>
    </row>
    <row r="1752" spans="1:12" ht="24">
      <c r="A1752" s="708" t="s">
        <v>23560</v>
      </c>
      <c r="B1752" s="639" t="s">
        <v>23561</v>
      </c>
      <c r="C1752" s="640" t="s">
        <v>90</v>
      </c>
      <c r="D1752" s="641" t="s">
        <v>18991</v>
      </c>
      <c r="E1752" s="642">
        <v>53.54</v>
      </c>
      <c r="F1752" s="407" t="s">
        <v>4353</v>
      </c>
      <c r="G1752" s="408" t="s">
        <v>4353</v>
      </c>
      <c r="H1752" s="408" t="s">
        <v>4353</v>
      </c>
      <c r="I1752" s="408" t="s">
        <v>4353</v>
      </c>
      <c r="J1752" s="408" t="s">
        <v>4353</v>
      </c>
      <c r="K1752" s="408" t="s">
        <v>4353</v>
      </c>
      <c r="L1752" s="408" t="s">
        <v>4353</v>
      </c>
    </row>
    <row r="1753" spans="1:12" ht="12">
      <c r="A1753" s="707" t="s">
        <v>23562</v>
      </c>
      <c r="B1753" s="636" t="s">
        <v>23563</v>
      </c>
      <c r="C1753" s="637"/>
      <c r="D1753" s="637"/>
      <c r="E1753" s="638"/>
      <c r="F1753" s="407" t="s">
        <v>4353</v>
      </c>
      <c r="G1753" s="408" t="s">
        <v>4353</v>
      </c>
      <c r="H1753" s="408" t="s">
        <v>4353</v>
      </c>
      <c r="I1753" s="408" t="s">
        <v>4353</v>
      </c>
      <c r="J1753" s="408" t="s">
        <v>4353</v>
      </c>
      <c r="K1753" s="408" t="s">
        <v>4353</v>
      </c>
      <c r="L1753" s="408" t="s">
        <v>4353</v>
      </c>
    </row>
    <row r="1754" spans="1:12" ht="12">
      <c r="A1754" s="708" t="s">
        <v>23564</v>
      </c>
      <c r="B1754" s="639" t="s">
        <v>23565</v>
      </c>
      <c r="C1754" s="640" t="s">
        <v>90</v>
      </c>
      <c r="D1754" s="641" t="s">
        <v>18991</v>
      </c>
      <c r="E1754" s="642">
        <v>30.25</v>
      </c>
      <c r="F1754" s="407" t="s">
        <v>4353</v>
      </c>
      <c r="G1754" s="408" t="s">
        <v>4353</v>
      </c>
      <c r="H1754" s="408" t="s">
        <v>4353</v>
      </c>
      <c r="I1754" s="408" t="s">
        <v>4353</v>
      </c>
      <c r="J1754" s="408" t="s">
        <v>4353</v>
      </c>
      <c r="K1754" s="408" t="s">
        <v>4353</v>
      </c>
      <c r="L1754" s="408" t="s">
        <v>4353</v>
      </c>
    </row>
    <row r="1755" spans="1:12" ht="12">
      <c r="A1755" s="708" t="s">
        <v>23566</v>
      </c>
      <c r="B1755" s="639" t="s">
        <v>23567</v>
      </c>
      <c r="C1755" s="640" t="s">
        <v>90</v>
      </c>
      <c r="D1755" s="641" t="s">
        <v>18991</v>
      </c>
      <c r="E1755" s="642">
        <v>60.5</v>
      </c>
      <c r="F1755" s="407" t="s">
        <v>4353</v>
      </c>
      <c r="G1755" s="408" t="s">
        <v>4353</v>
      </c>
      <c r="H1755" s="408" t="s">
        <v>4353</v>
      </c>
      <c r="I1755" s="408" t="s">
        <v>4353</v>
      </c>
      <c r="J1755" s="408" t="s">
        <v>4353</v>
      </c>
      <c r="K1755" s="408" t="s">
        <v>4353</v>
      </c>
    </row>
    <row r="1756" spans="1:12" ht="12">
      <c r="A1756" s="708" t="s">
        <v>23568</v>
      </c>
      <c r="B1756" s="639" t="s">
        <v>23569</v>
      </c>
      <c r="C1756" s="640" t="s">
        <v>90</v>
      </c>
      <c r="D1756" s="641" t="s">
        <v>18991</v>
      </c>
      <c r="E1756" s="642">
        <v>19.29</v>
      </c>
      <c r="F1756" s="407" t="s">
        <v>4353</v>
      </c>
      <c r="G1756" s="408" t="s">
        <v>4353</v>
      </c>
      <c r="H1756" s="408" t="s">
        <v>4353</v>
      </c>
      <c r="I1756" s="408" t="s">
        <v>4353</v>
      </c>
      <c r="J1756" s="408" t="s">
        <v>4353</v>
      </c>
      <c r="K1756" s="408" t="s">
        <v>4353</v>
      </c>
      <c r="L1756" s="408" t="s">
        <v>4353</v>
      </c>
    </row>
    <row r="1757" spans="1:12" ht="12">
      <c r="A1757" s="708" t="s">
        <v>23570</v>
      </c>
      <c r="B1757" s="639" t="s">
        <v>23571</v>
      </c>
      <c r="C1757" s="640" t="s">
        <v>90</v>
      </c>
      <c r="D1757" s="641" t="s">
        <v>18991</v>
      </c>
      <c r="E1757" s="642">
        <v>60.5</v>
      </c>
      <c r="F1757" s="407" t="s">
        <v>4353</v>
      </c>
      <c r="G1757" s="408" t="s">
        <v>4353</v>
      </c>
      <c r="H1757" s="408" t="s">
        <v>4353</v>
      </c>
      <c r="I1757" s="408" t="s">
        <v>4353</v>
      </c>
      <c r="J1757" s="408" t="s">
        <v>4353</v>
      </c>
      <c r="K1757" s="408" t="s">
        <v>4353</v>
      </c>
      <c r="L1757" s="408" t="s">
        <v>4353</v>
      </c>
    </row>
    <row r="1758" spans="1:12" ht="12">
      <c r="A1758" s="708" t="s">
        <v>23572</v>
      </c>
      <c r="B1758" s="639" t="s">
        <v>23573</v>
      </c>
      <c r="C1758" s="640" t="s">
        <v>90</v>
      </c>
      <c r="D1758" s="641" t="s">
        <v>18987</v>
      </c>
      <c r="E1758" s="642">
        <v>13.34</v>
      </c>
      <c r="F1758" s="407" t="s">
        <v>4353</v>
      </c>
      <c r="G1758" s="408" t="s">
        <v>4353</v>
      </c>
      <c r="H1758" s="408" t="s">
        <v>4353</v>
      </c>
      <c r="I1758" s="408" t="s">
        <v>4353</v>
      </c>
      <c r="J1758" s="408" t="s">
        <v>4353</v>
      </c>
      <c r="K1758" s="408" t="s">
        <v>4353</v>
      </c>
      <c r="L1758" s="408" t="s">
        <v>4353</v>
      </c>
    </row>
    <row r="1759" spans="1:12" ht="12">
      <c r="A1759" s="708" t="s">
        <v>23574</v>
      </c>
      <c r="B1759" s="639" t="s">
        <v>23575</v>
      </c>
      <c r="C1759" s="640" t="s">
        <v>90</v>
      </c>
      <c r="D1759" s="641" t="s">
        <v>18987</v>
      </c>
      <c r="E1759" s="642">
        <v>4.8</v>
      </c>
      <c r="F1759" s="407" t="s">
        <v>4353</v>
      </c>
      <c r="G1759" s="408" t="s">
        <v>4353</v>
      </c>
      <c r="H1759" s="408" t="s">
        <v>4353</v>
      </c>
      <c r="I1759" s="408" t="s">
        <v>4353</v>
      </c>
      <c r="J1759" s="408" t="s">
        <v>4353</v>
      </c>
      <c r="K1759" s="408" t="s">
        <v>4353</v>
      </c>
      <c r="L1759" s="408" t="s">
        <v>4353</v>
      </c>
    </row>
    <row r="1760" spans="1:12" ht="12">
      <c r="A1760" s="708" t="s">
        <v>23576</v>
      </c>
      <c r="B1760" s="639" t="s">
        <v>23577</v>
      </c>
      <c r="C1760" s="640" t="s">
        <v>90</v>
      </c>
      <c r="D1760" s="641" t="s">
        <v>18987</v>
      </c>
      <c r="E1760" s="642">
        <v>1.81</v>
      </c>
      <c r="F1760" s="407" t="s">
        <v>4353</v>
      </c>
      <c r="G1760" s="408" t="s">
        <v>4353</v>
      </c>
      <c r="H1760" s="408" t="s">
        <v>4353</v>
      </c>
      <c r="I1760" s="408" t="s">
        <v>4353</v>
      </c>
      <c r="J1760" s="408" t="s">
        <v>4353</v>
      </c>
      <c r="K1760" s="408" t="s">
        <v>4353</v>
      </c>
    </row>
    <row r="1761" spans="1:12" ht="12">
      <c r="A1761" s="708" t="s">
        <v>23578</v>
      </c>
      <c r="B1761" s="639" t="s">
        <v>23579</v>
      </c>
      <c r="C1761" s="640" t="s">
        <v>90</v>
      </c>
      <c r="D1761" s="641" t="s">
        <v>18987</v>
      </c>
      <c r="E1761" s="642">
        <v>2.4</v>
      </c>
      <c r="F1761" s="407" t="s">
        <v>4353</v>
      </c>
      <c r="G1761" s="408" t="s">
        <v>4353</v>
      </c>
      <c r="H1761" s="408" t="s">
        <v>4353</v>
      </c>
      <c r="I1761" s="408" t="s">
        <v>4353</v>
      </c>
      <c r="J1761" s="408" t="s">
        <v>4353</v>
      </c>
      <c r="K1761" s="408" t="s">
        <v>4353</v>
      </c>
    </row>
    <row r="1762" spans="1:12" ht="12">
      <c r="A1762" s="708" t="s">
        <v>23580</v>
      </c>
      <c r="B1762" s="639" t="s">
        <v>23581</v>
      </c>
      <c r="C1762" s="640" t="s">
        <v>90</v>
      </c>
      <c r="D1762" s="641" t="s">
        <v>18987</v>
      </c>
      <c r="E1762" s="642">
        <v>5.53</v>
      </c>
      <c r="F1762" s="407" t="s">
        <v>4353</v>
      </c>
      <c r="G1762" s="408" t="s">
        <v>4353</v>
      </c>
      <c r="H1762" s="408" t="s">
        <v>4353</v>
      </c>
      <c r="I1762" s="408" t="s">
        <v>4353</v>
      </c>
      <c r="J1762" s="408" t="s">
        <v>4353</v>
      </c>
      <c r="K1762" s="408" t="s">
        <v>4353</v>
      </c>
      <c r="L1762" s="408" t="s">
        <v>4353</v>
      </c>
    </row>
    <row r="1763" spans="1:12" ht="12">
      <c r="A1763" s="708" t="s">
        <v>23582</v>
      </c>
      <c r="B1763" s="639" t="s">
        <v>23583</v>
      </c>
      <c r="C1763" s="640" t="s">
        <v>90</v>
      </c>
      <c r="D1763" s="641" t="s">
        <v>18987</v>
      </c>
      <c r="E1763" s="642">
        <v>2.33</v>
      </c>
      <c r="F1763" s="407" t="s">
        <v>4353</v>
      </c>
      <c r="G1763" s="408" t="s">
        <v>4353</v>
      </c>
      <c r="H1763" s="408" t="s">
        <v>4353</v>
      </c>
      <c r="I1763" s="408" t="s">
        <v>4353</v>
      </c>
      <c r="J1763" s="408" t="s">
        <v>4353</v>
      </c>
      <c r="K1763" s="408" t="s">
        <v>4353</v>
      </c>
    </row>
    <row r="1764" spans="1:12" ht="12">
      <c r="A1764" s="706" t="s">
        <v>23584</v>
      </c>
      <c r="B1764" s="633" t="s">
        <v>23585</v>
      </c>
      <c r="C1764" s="634" t="s">
        <v>90</v>
      </c>
      <c r="D1764" s="634" t="s">
        <v>18987</v>
      </c>
      <c r="E1764" s="635">
        <v>4.5599999999999996</v>
      </c>
      <c r="F1764" s="407" t="s">
        <v>4353</v>
      </c>
      <c r="G1764" s="408" t="s">
        <v>4353</v>
      </c>
      <c r="H1764" s="408" t="s">
        <v>4353</v>
      </c>
      <c r="I1764" s="408" t="s">
        <v>4353</v>
      </c>
      <c r="J1764" s="408" t="s">
        <v>4353</v>
      </c>
      <c r="K1764" s="408" t="s">
        <v>4353</v>
      </c>
    </row>
    <row r="1765" spans="1:12" ht="24">
      <c r="A1765" s="708" t="s">
        <v>23586</v>
      </c>
      <c r="B1765" s="639" t="s">
        <v>23587</v>
      </c>
      <c r="C1765" s="640" t="s">
        <v>90</v>
      </c>
      <c r="D1765" s="641" t="s">
        <v>18991</v>
      </c>
      <c r="E1765" s="642">
        <v>51.21</v>
      </c>
      <c r="F1765" s="407" t="s">
        <v>4353</v>
      </c>
      <c r="G1765" s="408" t="s">
        <v>4353</v>
      </c>
      <c r="H1765" s="408" t="s">
        <v>4353</v>
      </c>
      <c r="I1765" s="408" t="s">
        <v>4353</v>
      </c>
      <c r="J1765" s="408" t="s">
        <v>4353</v>
      </c>
      <c r="K1765" s="408" t="s">
        <v>4353</v>
      </c>
      <c r="L1765" s="408" t="s">
        <v>4353</v>
      </c>
    </row>
    <row r="1766" spans="1:12" ht="12">
      <c r="A1766" s="708" t="s">
        <v>23588</v>
      </c>
      <c r="B1766" s="639" t="s">
        <v>23589</v>
      </c>
      <c r="C1766" s="640"/>
      <c r="D1766" s="641"/>
      <c r="E1766" s="642"/>
      <c r="F1766" s="407" t="s">
        <v>4353</v>
      </c>
      <c r="G1766" s="408" t="s">
        <v>4353</v>
      </c>
      <c r="H1766" s="408" t="s">
        <v>4353</v>
      </c>
      <c r="I1766" s="408" t="s">
        <v>4353</v>
      </c>
      <c r="J1766" s="408" t="s">
        <v>4353</v>
      </c>
      <c r="K1766" s="408" t="s">
        <v>4353</v>
      </c>
      <c r="L1766" s="408" t="s">
        <v>4353</v>
      </c>
    </row>
    <row r="1767" spans="1:12" ht="12">
      <c r="A1767" s="708" t="s">
        <v>23590</v>
      </c>
      <c r="B1767" s="639" t="s">
        <v>23591</v>
      </c>
      <c r="C1767" s="640" t="s">
        <v>90</v>
      </c>
      <c r="D1767" s="641" t="s">
        <v>18987</v>
      </c>
      <c r="E1767" s="642">
        <v>11.73</v>
      </c>
      <c r="F1767" s="407" t="s">
        <v>4353</v>
      </c>
      <c r="G1767" s="408" t="s">
        <v>4353</v>
      </c>
      <c r="H1767" s="408" t="s">
        <v>4353</v>
      </c>
      <c r="I1767" s="408" t="s">
        <v>4353</v>
      </c>
      <c r="J1767" s="408" t="s">
        <v>4353</v>
      </c>
      <c r="K1767" s="408" t="s">
        <v>4353</v>
      </c>
      <c r="L1767" s="408" t="s">
        <v>4353</v>
      </c>
    </row>
    <row r="1768" spans="1:12" ht="24">
      <c r="A1768" s="708" t="s">
        <v>23592</v>
      </c>
      <c r="B1768" s="639" t="s">
        <v>22959</v>
      </c>
      <c r="C1768" s="640" t="s">
        <v>90</v>
      </c>
      <c r="D1768" s="641" t="s">
        <v>18980</v>
      </c>
      <c r="E1768" s="642">
        <v>15.51</v>
      </c>
      <c r="F1768" s="407" t="s">
        <v>4353</v>
      </c>
      <c r="G1768" s="408" t="s">
        <v>4353</v>
      </c>
      <c r="H1768" s="408" t="s">
        <v>4353</v>
      </c>
      <c r="I1768" s="408" t="s">
        <v>4353</v>
      </c>
      <c r="J1768" s="408" t="s">
        <v>4353</v>
      </c>
      <c r="K1768" s="408" t="s">
        <v>4353</v>
      </c>
      <c r="L1768" s="408" t="s">
        <v>4353</v>
      </c>
    </row>
    <row r="1769" spans="1:12" ht="12">
      <c r="A1769" s="708" t="s">
        <v>22960</v>
      </c>
      <c r="B1769" s="639" t="s">
        <v>23593</v>
      </c>
      <c r="C1769" s="640"/>
      <c r="D1769" s="641"/>
      <c r="E1769" s="642"/>
      <c r="F1769" s="407" t="s">
        <v>4353</v>
      </c>
      <c r="G1769" s="408" t="s">
        <v>4353</v>
      </c>
      <c r="H1769" s="408" t="s">
        <v>4353</v>
      </c>
      <c r="I1769" s="408" t="s">
        <v>4353</v>
      </c>
      <c r="J1769" s="408" t="s">
        <v>4353</v>
      </c>
      <c r="K1769" s="408" t="s">
        <v>4353</v>
      </c>
      <c r="L1769" s="408" t="s">
        <v>4353</v>
      </c>
    </row>
    <row r="1770" spans="1:12" ht="24">
      <c r="A1770" s="708" t="s">
        <v>23594</v>
      </c>
      <c r="B1770" s="639" t="s">
        <v>22959</v>
      </c>
      <c r="C1770" s="640" t="s">
        <v>90</v>
      </c>
      <c r="D1770" s="641" t="s">
        <v>18980</v>
      </c>
      <c r="E1770" s="642">
        <v>7.75</v>
      </c>
      <c r="F1770" s="407" t="s">
        <v>4353</v>
      </c>
      <c r="G1770" s="408" t="s">
        <v>4353</v>
      </c>
      <c r="H1770" s="408" t="s">
        <v>4353</v>
      </c>
      <c r="I1770" s="408" t="s">
        <v>4353</v>
      </c>
      <c r="J1770" s="408" t="s">
        <v>4353</v>
      </c>
      <c r="K1770" s="408" t="s">
        <v>4353</v>
      </c>
      <c r="L1770" s="408" t="s">
        <v>4353</v>
      </c>
    </row>
    <row r="1771" spans="1:12" ht="12">
      <c r="A1771" s="708" t="s">
        <v>22960</v>
      </c>
      <c r="B1771" s="639" t="s">
        <v>23595</v>
      </c>
      <c r="C1771" s="640"/>
      <c r="D1771" s="641"/>
      <c r="E1771" s="642"/>
      <c r="F1771" s="407" t="s">
        <v>4353</v>
      </c>
      <c r="G1771" s="408" t="s">
        <v>4353</v>
      </c>
      <c r="H1771" s="408" t="s">
        <v>4353</v>
      </c>
      <c r="I1771" s="408" t="s">
        <v>4353</v>
      </c>
      <c r="J1771" s="408" t="s">
        <v>4353</v>
      </c>
      <c r="K1771" s="408" t="s">
        <v>4353</v>
      </c>
      <c r="L1771" s="408" t="s">
        <v>4353</v>
      </c>
    </row>
    <row r="1772" spans="1:12" ht="24">
      <c r="A1772" s="708" t="s">
        <v>23596</v>
      </c>
      <c r="B1772" s="639" t="s">
        <v>22959</v>
      </c>
      <c r="C1772" s="640" t="s">
        <v>90</v>
      </c>
      <c r="D1772" s="641" t="s">
        <v>18980</v>
      </c>
      <c r="E1772" s="642">
        <v>13.96</v>
      </c>
    </row>
    <row r="1773" spans="1:12" ht="12">
      <c r="A1773" s="708" t="s">
        <v>22960</v>
      </c>
      <c r="B1773" s="639" t="s">
        <v>23597</v>
      </c>
      <c r="C1773" s="640"/>
      <c r="D1773" s="641"/>
      <c r="E1773" s="642"/>
      <c r="F1773" s="407" t="s">
        <v>4353</v>
      </c>
      <c r="G1773" s="410"/>
      <c r="H1773" s="408" t="s">
        <v>4353</v>
      </c>
      <c r="I1773" s="408" t="s">
        <v>4353</v>
      </c>
    </row>
    <row r="1774" spans="1:12" ht="24">
      <c r="A1774" s="708" t="s">
        <v>23598</v>
      </c>
      <c r="B1774" s="639" t="s">
        <v>23599</v>
      </c>
      <c r="C1774" s="640" t="s">
        <v>90</v>
      </c>
      <c r="D1774" s="641" t="s">
        <v>18991</v>
      </c>
      <c r="E1774" s="642">
        <v>144.84</v>
      </c>
      <c r="F1774" s="407" t="s">
        <v>4353</v>
      </c>
      <c r="G1774" s="410"/>
      <c r="H1774" s="408" t="s">
        <v>4353</v>
      </c>
      <c r="I1774" s="408" t="s">
        <v>4353</v>
      </c>
    </row>
    <row r="1775" spans="1:12" ht="12">
      <c r="A1775" s="706" t="s">
        <v>23600</v>
      </c>
      <c r="B1775" s="633" t="e">
        <v>#NAME?</v>
      </c>
      <c r="C1775" s="634"/>
      <c r="D1775" s="634"/>
      <c r="E1775" s="635"/>
      <c r="F1775" s="407" t="s">
        <v>4353</v>
      </c>
      <c r="G1775" s="410"/>
      <c r="H1775" s="408" t="s">
        <v>4353</v>
      </c>
      <c r="I1775" s="408" t="s">
        <v>4353</v>
      </c>
    </row>
    <row r="1776" spans="1:12" ht="24">
      <c r="A1776" s="707" t="s">
        <v>23601</v>
      </c>
      <c r="B1776" s="636" t="s">
        <v>23602</v>
      </c>
      <c r="C1776" s="637" t="s">
        <v>90</v>
      </c>
      <c r="D1776" s="637" t="s">
        <v>18987</v>
      </c>
      <c r="E1776" s="638">
        <v>1.96</v>
      </c>
      <c r="F1776" s="407" t="s">
        <v>4353</v>
      </c>
      <c r="G1776" s="408" t="s">
        <v>4353</v>
      </c>
      <c r="H1776" s="408" t="s">
        <v>4353</v>
      </c>
    </row>
    <row r="1777" spans="1:11" ht="12">
      <c r="A1777" s="708" t="s">
        <v>23603</v>
      </c>
      <c r="B1777" s="639" t="s">
        <v>23604</v>
      </c>
      <c r="C1777" s="640"/>
      <c r="D1777" s="641"/>
      <c r="E1777" s="642"/>
      <c r="F1777" s="407" t="s">
        <v>4353</v>
      </c>
      <c r="G1777" s="408" t="s">
        <v>4353</v>
      </c>
      <c r="H1777" s="408" t="s">
        <v>4353</v>
      </c>
    </row>
    <row r="1778" spans="1:11" ht="24">
      <c r="A1778" s="708" t="s">
        <v>23605</v>
      </c>
      <c r="B1778" s="639" t="s">
        <v>23606</v>
      </c>
      <c r="C1778" s="640" t="s">
        <v>90</v>
      </c>
      <c r="D1778" s="641" t="s">
        <v>18987</v>
      </c>
      <c r="E1778" s="642">
        <v>0.57999999999999996</v>
      </c>
      <c r="F1778" s="407" t="s">
        <v>4353</v>
      </c>
      <c r="G1778" s="408" t="s">
        <v>4353</v>
      </c>
    </row>
    <row r="1779" spans="1:11" ht="12">
      <c r="A1779" s="707" t="s">
        <v>23607</v>
      </c>
      <c r="B1779" s="636">
        <v>41791</v>
      </c>
      <c r="C1779" s="637"/>
      <c r="D1779" s="637"/>
      <c r="E1779" s="638"/>
      <c r="F1779" s="407" t="s">
        <v>4353</v>
      </c>
      <c r="G1779" s="408" t="s">
        <v>4353</v>
      </c>
    </row>
    <row r="1780" spans="1:11" ht="12">
      <c r="A1780" s="708" t="s">
        <v>22417</v>
      </c>
      <c r="B1780" s="639" t="s">
        <v>22418</v>
      </c>
      <c r="C1780" s="640"/>
      <c r="D1780" s="641"/>
      <c r="E1780" s="642"/>
      <c r="F1780" s="407" t="s">
        <v>4353</v>
      </c>
      <c r="G1780" s="408" t="s">
        <v>4353</v>
      </c>
    </row>
    <row r="1781" spans="1:11" ht="12">
      <c r="A1781" s="708" t="s">
        <v>22419</v>
      </c>
      <c r="B1781" s="639" t="e">
        <v>#NAME?</v>
      </c>
      <c r="C1781" s="640"/>
      <c r="D1781" s="641" t="s">
        <v>22420</v>
      </c>
      <c r="E1781" s="642" t="s">
        <v>22421</v>
      </c>
      <c r="F1781" s="407" t="s">
        <v>4353</v>
      </c>
      <c r="G1781" s="408" t="s">
        <v>4353</v>
      </c>
    </row>
    <row r="1782" spans="1:11" ht="12">
      <c r="A1782" s="708"/>
      <c r="B1782" s="639"/>
      <c r="C1782" s="640"/>
      <c r="D1782" s="641" t="s">
        <v>22422</v>
      </c>
      <c r="E1782" s="642" t="s">
        <v>22423</v>
      </c>
      <c r="F1782" s="407" t="s">
        <v>4353</v>
      </c>
      <c r="G1782" s="408" t="s">
        <v>4353</v>
      </c>
    </row>
    <row r="1783" spans="1:11" ht="12">
      <c r="A1783" s="708" t="s">
        <v>22424</v>
      </c>
      <c r="B1783" s="639" t="s">
        <v>22425</v>
      </c>
      <c r="C1783" s="640"/>
      <c r="D1783" s="641"/>
      <c r="E1783" s="642"/>
      <c r="F1783" s="407" t="s">
        <v>4353</v>
      </c>
      <c r="G1783" s="408" t="s">
        <v>4353</v>
      </c>
    </row>
    <row r="1784" spans="1:11" ht="24">
      <c r="A1784" s="708" t="s">
        <v>22426</v>
      </c>
      <c r="B1784" s="639" t="s">
        <v>22427</v>
      </c>
      <c r="C1784" s="640" t="s">
        <v>22428</v>
      </c>
      <c r="D1784" s="641"/>
      <c r="E1784" s="642"/>
      <c r="F1784" s="407" t="s">
        <v>4353</v>
      </c>
      <c r="G1784" s="408" t="s">
        <v>4353</v>
      </c>
      <c r="H1784" s="408" t="s">
        <v>4353</v>
      </c>
    </row>
    <row r="1785" spans="1:11" ht="12">
      <c r="A1785" s="707" t="s">
        <v>22429</v>
      </c>
      <c r="B1785" s="636" t="s">
        <v>22430</v>
      </c>
      <c r="C1785" s="637"/>
      <c r="D1785" s="637" t="s">
        <v>22422</v>
      </c>
      <c r="E1785" s="638" t="s">
        <v>22431</v>
      </c>
      <c r="F1785" s="407" t="s">
        <v>4353</v>
      </c>
      <c r="G1785" s="408" t="s">
        <v>4353</v>
      </c>
    </row>
    <row r="1786" spans="1:11" ht="24">
      <c r="A1786" s="708" t="s">
        <v>91</v>
      </c>
      <c r="B1786" s="639" t="s">
        <v>22432</v>
      </c>
      <c r="C1786" s="640" t="s">
        <v>22433</v>
      </c>
      <c r="D1786" s="641" t="s">
        <v>22434</v>
      </c>
      <c r="E1786" s="642" t="s">
        <v>22435</v>
      </c>
      <c r="F1786" s="407" t="s">
        <v>4353</v>
      </c>
      <c r="G1786" s="408" t="s">
        <v>4353</v>
      </c>
    </row>
    <row r="1787" spans="1:11" ht="12">
      <c r="A1787" s="708" t="s">
        <v>22436</v>
      </c>
      <c r="B1787" s="639" t="s">
        <v>22437</v>
      </c>
      <c r="C1787" s="640"/>
      <c r="D1787" s="641"/>
      <c r="E1787" s="642"/>
      <c r="F1787" s="407" t="s">
        <v>4353</v>
      </c>
      <c r="G1787" s="408" t="s">
        <v>4353</v>
      </c>
    </row>
    <row r="1788" spans="1:11" ht="24">
      <c r="A1788" s="708" t="s">
        <v>23608</v>
      </c>
      <c r="B1788" s="639" t="s">
        <v>23609</v>
      </c>
      <c r="C1788" s="640" t="s">
        <v>90</v>
      </c>
      <c r="D1788" s="641" t="s">
        <v>18987</v>
      </c>
      <c r="E1788" s="642">
        <v>1.36</v>
      </c>
      <c r="F1788" s="407" t="s">
        <v>4353</v>
      </c>
      <c r="G1788" s="408" t="s">
        <v>4353</v>
      </c>
    </row>
    <row r="1789" spans="1:11" ht="12">
      <c r="A1789" s="708" t="s">
        <v>23390</v>
      </c>
      <c r="B1789" s="639" t="s">
        <v>22787</v>
      </c>
      <c r="C1789" s="640"/>
      <c r="D1789" s="641"/>
      <c r="E1789" s="642"/>
      <c r="F1789" s="407" t="s">
        <v>4353</v>
      </c>
      <c r="G1789" s="408" t="s">
        <v>4353</v>
      </c>
      <c r="H1789" s="408" t="s">
        <v>4353</v>
      </c>
      <c r="I1789" s="408" t="s">
        <v>4353</v>
      </c>
      <c r="J1789" s="408" t="s">
        <v>4353</v>
      </c>
      <c r="K1789" s="408" t="s">
        <v>4353</v>
      </c>
    </row>
    <row r="1790" spans="1:11" ht="24">
      <c r="A1790" s="706" t="s">
        <v>23610</v>
      </c>
      <c r="B1790" s="633" t="s">
        <v>23609</v>
      </c>
      <c r="C1790" s="634" t="s">
        <v>90</v>
      </c>
      <c r="D1790" s="634" t="s">
        <v>18991</v>
      </c>
      <c r="E1790" s="635">
        <v>128.58000000000001</v>
      </c>
      <c r="F1790" s="407" t="s">
        <v>4353</v>
      </c>
      <c r="G1790" s="408" t="s">
        <v>4353</v>
      </c>
      <c r="H1790" s="408" t="s">
        <v>4353</v>
      </c>
      <c r="I1790" s="408" t="s">
        <v>4353</v>
      </c>
      <c r="J1790" s="408" t="s">
        <v>4353</v>
      </c>
      <c r="K1790" s="408" t="s">
        <v>4353</v>
      </c>
    </row>
    <row r="1791" spans="1:11" ht="12">
      <c r="A1791" s="708" t="s">
        <v>23394</v>
      </c>
      <c r="B1791" s="639" t="s">
        <v>23395</v>
      </c>
      <c r="C1791" s="640"/>
      <c r="D1791" s="641"/>
      <c r="E1791" s="642"/>
      <c r="F1791" s="407" t="s">
        <v>4353</v>
      </c>
      <c r="G1791" s="408" t="s">
        <v>4353</v>
      </c>
      <c r="H1791" s="408" t="s">
        <v>4353</v>
      </c>
      <c r="I1791" s="408" t="s">
        <v>4353</v>
      </c>
      <c r="J1791" s="408" t="s">
        <v>4353</v>
      </c>
    </row>
    <row r="1792" spans="1:11" ht="24">
      <c r="A1792" s="708" t="s">
        <v>23611</v>
      </c>
      <c r="B1792" s="639" t="s">
        <v>22951</v>
      </c>
      <c r="C1792" s="640" t="s">
        <v>90</v>
      </c>
      <c r="D1792" s="641" t="s">
        <v>18991</v>
      </c>
      <c r="E1792" s="642">
        <v>19.010000000000002</v>
      </c>
      <c r="F1792" s="407" t="s">
        <v>4353</v>
      </c>
      <c r="G1792" s="408" t="s">
        <v>4353</v>
      </c>
      <c r="H1792" s="408" t="s">
        <v>4353</v>
      </c>
      <c r="I1792" s="408" t="s">
        <v>4353</v>
      </c>
      <c r="J1792" s="408" t="s">
        <v>4353</v>
      </c>
    </row>
    <row r="1793" spans="1:11" ht="12">
      <c r="A1793" s="708" t="s">
        <v>22863</v>
      </c>
      <c r="B1793" s="639" t="s">
        <v>23612</v>
      </c>
      <c r="C1793" s="640"/>
      <c r="D1793" s="641"/>
      <c r="E1793" s="642"/>
      <c r="F1793" s="407" t="s">
        <v>4353</v>
      </c>
      <c r="G1793" s="408" t="s">
        <v>4353</v>
      </c>
      <c r="H1793" s="408" t="s">
        <v>4353</v>
      </c>
      <c r="I1793" s="408" t="s">
        <v>4353</v>
      </c>
      <c r="J1793" s="408" t="s">
        <v>4353</v>
      </c>
    </row>
    <row r="1794" spans="1:11" ht="12">
      <c r="A1794" s="708" t="s">
        <v>23613</v>
      </c>
      <c r="B1794" s="639" t="s">
        <v>23476</v>
      </c>
      <c r="C1794" s="640"/>
      <c r="D1794" s="641"/>
      <c r="E1794" s="642"/>
      <c r="F1794" s="407" t="s">
        <v>4353</v>
      </c>
      <c r="G1794" s="408" t="s">
        <v>4353</v>
      </c>
      <c r="H1794" s="408" t="s">
        <v>4353</v>
      </c>
      <c r="I1794" s="408" t="s">
        <v>4353</v>
      </c>
      <c r="J1794" s="408" t="s">
        <v>4353</v>
      </c>
    </row>
    <row r="1795" spans="1:11" ht="24">
      <c r="A1795" s="708" t="s">
        <v>23614</v>
      </c>
      <c r="B1795" s="639" t="s">
        <v>22951</v>
      </c>
      <c r="C1795" s="640" t="s">
        <v>90</v>
      </c>
      <c r="D1795" s="641" t="s">
        <v>18991</v>
      </c>
      <c r="E1795" s="642">
        <v>5.22</v>
      </c>
      <c r="F1795" s="407" t="s">
        <v>4353</v>
      </c>
      <c r="G1795" s="408" t="s">
        <v>4353</v>
      </c>
      <c r="H1795" s="408" t="s">
        <v>4353</v>
      </c>
      <c r="I1795" s="408" t="s">
        <v>4353</v>
      </c>
      <c r="J1795" s="408" t="s">
        <v>4353</v>
      </c>
    </row>
    <row r="1796" spans="1:11" ht="12">
      <c r="A1796" s="708" t="s">
        <v>22863</v>
      </c>
      <c r="B1796" s="639" t="s">
        <v>23615</v>
      </c>
      <c r="C1796" s="640"/>
      <c r="D1796" s="641"/>
      <c r="E1796" s="642"/>
      <c r="F1796" s="407" t="s">
        <v>4353</v>
      </c>
      <c r="G1796" s="408" t="s">
        <v>4353</v>
      </c>
      <c r="H1796" s="408" t="s">
        <v>4353</v>
      </c>
      <c r="I1796" s="408" t="s">
        <v>4353</v>
      </c>
      <c r="J1796" s="408" t="s">
        <v>4353</v>
      </c>
    </row>
    <row r="1797" spans="1:11" ht="12">
      <c r="A1797" s="708" t="s">
        <v>23616</v>
      </c>
      <c r="B1797" s="639"/>
      <c r="C1797" s="640"/>
      <c r="D1797" s="641"/>
      <c r="E1797" s="642"/>
      <c r="F1797" s="407" t="s">
        <v>4353</v>
      </c>
      <c r="G1797" s="408" t="s">
        <v>4353</v>
      </c>
      <c r="H1797" s="408" t="s">
        <v>4353</v>
      </c>
      <c r="I1797" s="408" t="s">
        <v>4353</v>
      </c>
      <c r="J1797" s="408" t="s">
        <v>4353</v>
      </c>
    </row>
    <row r="1798" spans="1:11" ht="24">
      <c r="A1798" s="708" t="s">
        <v>23617</v>
      </c>
      <c r="B1798" s="639" t="s">
        <v>22951</v>
      </c>
      <c r="C1798" s="640" t="s">
        <v>90</v>
      </c>
      <c r="D1798" s="641" t="s">
        <v>18991</v>
      </c>
      <c r="E1798" s="642">
        <v>19.579999999999998</v>
      </c>
      <c r="F1798" s="407" t="s">
        <v>4353</v>
      </c>
      <c r="G1798" s="408" t="s">
        <v>4353</v>
      </c>
      <c r="H1798" s="408" t="s">
        <v>4353</v>
      </c>
      <c r="I1798" s="408" t="s">
        <v>4353</v>
      </c>
      <c r="J1798" s="408" t="s">
        <v>4353</v>
      </c>
    </row>
    <row r="1799" spans="1:11" ht="12">
      <c r="A1799" s="707" t="s">
        <v>22863</v>
      </c>
      <c r="B1799" s="636" t="s">
        <v>23618</v>
      </c>
      <c r="C1799" s="637"/>
      <c r="D1799" s="637"/>
      <c r="E1799" s="638"/>
      <c r="F1799" s="407" t="s">
        <v>4353</v>
      </c>
      <c r="G1799" s="408" t="s">
        <v>4353</v>
      </c>
      <c r="H1799" s="408" t="s">
        <v>4353</v>
      </c>
      <c r="I1799" s="408" t="s">
        <v>4353</v>
      </c>
      <c r="J1799" s="408" t="s">
        <v>4353</v>
      </c>
    </row>
    <row r="1800" spans="1:11" ht="12">
      <c r="A1800" s="708" t="s">
        <v>23619</v>
      </c>
      <c r="B1800" s="639">
        <v>2014</v>
      </c>
      <c r="C1800" s="640"/>
      <c r="D1800" s="641"/>
      <c r="E1800" s="642"/>
    </row>
    <row r="1801" spans="1:11" ht="24">
      <c r="A1801" s="707" t="s">
        <v>23620</v>
      </c>
      <c r="B1801" s="636" t="s">
        <v>22964</v>
      </c>
      <c r="C1801" s="637" t="s">
        <v>90</v>
      </c>
      <c r="D1801" s="637" t="s">
        <v>18987</v>
      </c>
      <c r="E1801" s="638">
        <v>0.2</v>
      </c>
      <c r="F1801" s="407" t="s">
        <v>4353</v>
      </c>
      <c r="G1801" s="408" t="s">
        <v>4353</v>
      </c>
      <c r="H1801" s="408" t="s">
        <v>4353</v>
      </c>
    </row>
    <row r="1802" spans="1:11" ht="12">
      <c r="A1802" s="708" t="s">
        <v>22965</v>
      </c>
      <c r="B1802" s="639" t="s">
        <v>22966</v>
      </c>
      <c r="C1802" s="640"/>
      <c r="D1802" s="641"/>
      <c r="E1802" s="642"/>
      <c r="F1802" s="407" t="s">
        <v>4353</v>
      </c>
      <c r="G1802" s="408" t="s">
        <v>4353</v>
      </c>
      <c r="H1802" s="408" t="s">
        <v>4353</v>
      </c>
    </row>
    <row r="1803" spans="1:11" ht="12">
      <c r="A1803" s="708" t="s">
        <v>22967</v>
      </c>
      <c r="B1803" s="639" t="s">
        <v>23621</v>
      </c>
      <c r="C1803" s="640"/>
      <c r="D1803" s="641"/>
      <c r="E1803" s="642"/>
      <c r="F1803" s="407" t="s">
        <v>4353</v>
      </c>
      <c r="G1803" s="408" t="s">
        <v>4353</v>
      </c>
      <c r="H1803" s="408" t="s">
        <v>4353</v>
      </c>
      <c r="I1803" s="408" t="s">
        <v>4353</v>
      </c>
    </row>
    <row r="1804" spans="1:11" ht="24">
      <c r="A1804" s="708" t="s">
        <v>23622</v>
      </c>
      <c r="B1804" s="639" t="s">
        <v>22964</v>
      </c>
      <c r="C1804" s="640" t="s">
        <v>90</v>
      </c>
      <c r="D1804" s="641" t="s">
        <v>18987</v>
      </c>
      <c r="E1804" s="642">
        <v>0.05</v>
      </c>
      <c r="F1804" s="407" t="s">
        <v>4353</v>
      </c>
      <c r="G1804" s="408" t="s">
        <v>4353</v>
      </c>
      <c r="H1804" s="408" t="s">
        <v>4353</v>
      </c>
      <c r="I1804" s="408" t="s">
        <v>4353</v>
      </c>
    </row>
    <row r="1805" spans="1:11" ht="12">
      <c r="A1805" s="708" t="s">
        <v>22965</v>
      </c>
      <c r="B1805" s="639" t="s">
        <v>22966</v>
      </c>
      <c r="C1805" s="640"/>
      <c r="D1805" s="641"/>
      <c r="E1805" s="642"/>
      <c r="F1805" s="407" t="s">
        <v>4353</v>
      </c>
      <c r="G1805" s="408" t="s">
        <v>4353</v>
      </c>
      <c r="H1805" s="408" t="s">
        <v>4353</v>
      </c>
      <c r="I1805" s="408" t="s">
        <v>4353</v>
      </c>
    </row>
    <row r="1806" spans="1:11" ht="12">
      <c r="A1806" s="708" t="s">
        <v>22967</v>
      </c>
      <c r="B1806" s="639" t="s">
        <v>23623</v>
      </c>
      <c r="C1806" s="640"/>
      <c r="D1806" s="641"/>
      <c r="E1806" s="642"/>
      <c r="F1806" s="407" t="s">
        <v>4353</v>
      </c>
      <c r="G1806" s="408" t="s">
        <v>4353</v>
      </c>
      <c r="H1806" s="408" t="s">
        <v>4353</v>
      </c>
      <c r="I1806" s="408" t="s">
        <v>4353</v>
      </c>
    </row>
    <row r="1807" spans="1:11" ht="24">
      <c r="A1807" s="708" t="s">
        <v>23624</v>
      </c>
      <c r="B1807" s="639" t="s">
        <v>22964</v>
      </c>
      <c r="C1807" s="640" t="s">
        <v>90</v>
      </c>
      <c r="D1807" s="641" t="s">
        <v>18987</v>
      </c>
      <c r="E1807" s="642">
        <v>0.13</v>
      </c>
      <c r="F1807" s="407" t="s">
        <v>4353</v>
      </c>
      <c r="G1807" s="408" t="s">
        <v>4353</v>
      </c>
    </row>
    <row r="1808" spans="1:11" ht="12">
      <c r="A1808" s="708" t="s">
        <v>22965</v>
      </c>
      <c r="B1808" s="639" t="s">
        <v>22966</v>
      </c>
      <c r="C1808" s="640"/>
      <c r="D1808" s="641"/>
      <c r="E1808" s="642"/>
      <c r="F1808" s="407" t="s">
        <v>4353</v>
      </c>
      <c r="G1808" s="408" t="s">
        <v>4353</v>
      </c>
      <c r="H1808" s="408" t="s">
        <v>4353</v>
      </c>
      <c r="I1808" s="408" t="s">
        <v>4353</v>
      </c>
      <c r="J1808" s="408" t="s">
        <v>4353</v>
      </c>
      <c r="K1808" s="408" t="s">
        <v>4353</v>
      </c>
    </row>
    <row r="1809" spans="1:10" ht="12">
      <c r="A1809" s="708" t="s">
        <v>22967</v>
      </c>
      <c r="B1809" s="639" t="s">
        <v>23625</v>
      </c>
      <c r="C1809" s="640"/>
      <c r="D1809" s="641"/>
      <c r="E1809" s="642"/>
    </row>
    <row r="1810" spans="1:10" ht="24">
      <c r="A1810" s="706" t="s">
        <v>23626</v>
      </c>
      <c r="B1810" s="633" t="s">
        <v>22964</v>
      </c>
      <c r="C1810" s="634" t="s">
        <v>90</v>
      </c>
      <c r="D1810" s="634" t="s">
        <v>18991</v>
      </c>
      <c r="E1810" s="635">
        <v>5.26</v>
      </c>
      <c r="F1810" s="407" t="s">
        <v>4353</v>
      </c>
      <c r="G1810" s="408" t="s">
        <v>4353</v>
      </c>
      <c r="H1810" s="408" t="s">
        <v>4353</v>
      </c>
      <c r="I1810" s="408" t="s">
        <v>4353</v>
      </c>
    </row>
    <row r="1811" spans="1:10" ht="12">
      <c r="A1811" s="708" t="s">
        <v>22965</v>
      </c>
      <c r="B1811" s="639" t="s">
        <v>22966</v>
      </c>
      <c r="C1811" s="640"/>
      <c r="D1811" s="641"/>
      <c r="E1811" s="642"/>
      <c r="F1811" s="407" t="s">
        <v>4353</v>
      </c>
      <c r="G1811" s="408" t="s">
        <v>4353</v>
      </c>
      <c r="H1811" s="408" t="s">
        <v>4353</v>
      </c>
      <c r="I1811" s="408" t="s">
        <v>4353</v>
      </c>
    </row>
    <row r="1812" spans="1:10" ht="12">
      <c r="A1812" s="707" t="s">
        <v>22967</v>
      </c>
      <c r="B1812" s="636" t="s">
        <v>23627</v>
      </c>
      <c r="C1812" s="637"/>
      <c r="D1812" s="637"/>
      <c r="E1812" s="638"/>
      <c r="F1812" s="407" t="s">
        <v>4353</v>
      </c>
      <c r="G1812" s="408" t="s">
        <v>4353</v>
      </c>
      <c r="H1812" s="408" t="s">
        <v>4353</v>
      </c>
      <c r="I1812" s="408" t="s">
        <v>4353</v>
      </c>
    </row>
    <row r="1813" spans="1:10" ht="24">
      <c r="A1813" s="708" t="s">
        <v>23628</v>
      </c>
      <c r="B1813" s="639" t="s">
        <v>22970</v>
      </c>
      <c r="C1813" s="640" t="s">
        <v>90</v>
      </c>
      <c r="D1813" s="641" t="s">
        <v>18987</v>
      </c>
      <c r="E1813" s="642">
        <v>20.260000000000002</v>
      </c>
      <c r="F1813" s="407" t="s">
        <v>4353</v>
      </c>
      <c r="G1813" s="408" t="s">
        <v>4353</v>
      </c>
      <c r="H1813" s="408" t="s">
        <v>4353</v>
      </c>
      <c r="I1813" s="408" t="s">
        <v>4353</v>
      </c>
    </row>
    <row r="1814" spans="1:10" ht="12">
      <c r="A1814" s="707" t="s">
        <v>22971</v>
      </c>
      <c r="B1814" s="636" t="s">
        <v>22972</v>
      </c>
      <c r="C1814" s="637"/>
      <c r="D1814" s="637"/>
      <c r="E1814" s="638"/>
      <c r="F1814" s="407" t="s">
        <v>4353</v>
      </c>
      <c r="G1814" s="408" t="s">
        <v>4353</v>
      </c>
      <c r="H1814" s="408" t="s">
        <v>4353</v>
      </c>
      <c r="I1814" s="408" t="s">
        <v>4353</v>
      </c>
    </row>
    <row r="1815" spans="1:10" ht="12">
      <c r="A1815" s="708" t="s">
        <v>22973</v>
      </c>
      <c r="B1815" s="639" t="s">
        <v>23629</v>
      </c>
      <c r="C1815" s="640"/>
      <c r="D1815" s="641"/>
      <c r="E1815" s="642"/>
      <c r="F1815" s="407" t="s">
        <v>4353</v>
      </c>
      <c r="G1815" s="408" t="s">
        <v>4353</v>
      </c>
      <c r="H1815" s="408" t="s">
        <v>4353</v>
      </c>
      <c r="I1815" s="408" t="s">
        <v>4353</v>
      </c>
    </row>
    <row r="1816" spans="1:10" ht="12">
      <c r="A1816" s="708" t="s">
        <v>22417</v>
      </c>
      <c r="B1816" s="639" t="s">
        <v>22418</v>
      </c>
      <c r="C1816" s="640"/>
      <c r="D1816" s="641"/>
      <c r="E1816" s="642"/>
      <c r="F1816" s="407" t="s">
        <v>4353</v>
      </c>
      <c r="G1816" s="408" t="s">
        <v>4353</v>
      </c>
      <c r="H1816" s="408" t="s">
        <v>4353</v>
      </c>
    </row>
    <row r="1817" spans="1:10" ht="12">
      <c r="A1817" s="708" t="s">
        <v>22419</v>
      </c>
      <c r="B1817" s="639" t="e">
        <v>#NAME?</v>
      </c>
      <c r="C1817" s="640"/>
      <c r="D1817" s="641" t="s">
        <v>22420</v>
      </c>
      <c r="E1817" s="642" t="s">
        <v>22421</v>
      </c>
      <c r="F1817" s="407" t="s">
        <v>4353</v>
      </c>
      <c r="G1817" s="408" t="s">
        <v>4353</v>
      </c>
      <c r="H1817" s="408" t="s">
        <v>4353</v>
      </c>
      <c r="I1817" s="408" t="s">
        <v>4353</v>
      </c>
      <c r="J1817" s="408" t="s">
        <v>4353</v>
      </c>
    </row>
    <row r="1818" spans="1:10" ht="12">
      <c r="A1818" s="706"/>
      <c r="B1818" s="633"/>
      <c r="C1818" s="634"/>
      <c r="D1818" s="634" t="s">
        <v>22422</v>
      </c>
      <c r="E1818" s="635" t="s">
        <v>22423</v>
      </c>
      <c r="F1818" s="407" t="s">
        <v>4353</v>
      </c>
      <c r="G1818" s="408" t="s">
        <v>4353</v>
      </c>
      <c r="H1818" s="408" t="s">
        <v>4353</v>
      </c>
      <c r="I1818" s="408" t="s">
        <v>4353</v>
      </c>
      <c r="J1818" s="408" t="s">
        <v>4353</v>
      </c>
    </row>
    <row r="1819" spans="1:10" ht="12">
      <c r="A1819" s="708" t="s">
        <v>22424</v>
      </c>
      <c r="B1819" s="639" t="s">
        <v>22425</v>
      </c>
      <c r="C1819" s="640"/>
      <c r="D1819" s="641"/>
      <c r="E1819" s="642"/>
      <c r="F1819" s="407" t="s">
        <v>4353</v>
      </c>
      <c r="G1819" s="408" t="s">
        <v>4353</v>
      </c>
      <c r="H1819" s="408" t="s">
        <v>4353</v>
      </c>
      <c r="I1819" s="408" t="s">
        <v>4353</v>
      </c>
      <c r="J1819" s="408" t="s">
        <v>4353</v>
      </c>
    </row>
    <row r="1820" spans="1:10" ht="24">
      <c r="A1820" s="707" t="s">
        <v>22426</v>
      </c>
      <c r="B1820" s="636" t="s">
        <v>22427</v>
      </c>
      <c r="C1820" s="637" t="s">
        <v>22428</v>
      </c>
      <c r="D1820" s="637"/>
      <c r="E1820" s="638"/>
    </row>
    <row r="1821" spans="1:10" ht="12">
      <c r="A1821" s="708" t="s">
        <v>22429</v>
      </c>
      <c r="B1821" s="639" t="s">
        <v>22430</v>
      </c>
      <c r="C1821" s="640"/>
      <c r="D1821" s="641" t="s">
        <v>22422</v>
      </c>
      <c r="E1821" s="642" t="s">
        <v>22431</v>
      </c>
      <c r="F1821" s="407" t="s">
        <v>4353</v>
      </c>
      <c r="G1821" s="408" t="s">
        <v>4353</v>
      </c>
      <c r="H1821" s="408" t="s">
        <v>4353</v>
      </c>
      <c r="I1821" s="408" t="s">
        <v>4353</v>
      </c>
      <c r="J1821" s="408" t="s">
        <v>4353</v>
      </c>
    </row>
    <row r="1822" spans="1:10" ht="24">
      <c r="A1822" s="707" t="s">
        <v>91</v>
      </c>
      <c r="B1822" s="636" t="s">
        <v>22432</v>
      </c>
      <c r="C1822" s="637" t="s">
        <v>22433</v>
      </c>
      <c r="D1822" s="637" t="s">
        <v>22434</v>
      </c>
      <c r="E1822" s="638" t="s">
        <v>22435</v>
      </c>
      <c r="F1822" s="407" t="s">
        <v>4353</v>
      </c>
      <c r="G1822" s="408" t="s">
        <v>4353</v>
      </c>
      <c r="H1822" s="408" t="s">
        <v>4353</v>
      </c>
      <c r="I1822" s="408" t="s">
        <v>4353</v>
      </c>
      <c r="J1822" s="408" t="s">
        <v>4353</v>
      </c>
    </row>
    <row r="1823" spans="1:10" ht="12">
      <c r="A1823" s="708" t="s">
        <v>22436</v>
      </c>
      <c r="B1823" s="639" t="s">
        <v>22437</v>
      </c>
      <c r="C1823" s="640"/>
      <c r="D1823" s="641"/>
      <c r="E1823" s="642"/>
      <c r="F1823" s="407" t="s">
        <v>4353</v>
      </c>
      <c r="G1823" s="408" t="s">
        <v>4353</v>
      </c>
      <c r="H1823" s="408" t="s">
        <v>4353</v>
      </c>
      <c r="I1823" s="408" t="s">
        <v>4353</v>
      </c>
      <c r="J1823" s="408" t="s">
        <v>4353</v>
      </c>
    </row>
    <row r="1824" spans="1:10" ht="24">
      <c r="A1824" s="708" t="s">
        <v>23630</v>
      </c>
      <c r="B1824" s="639" t="s">
        <v>22970</v>
      </c>
      <c r="C1824" s="640" t="s">
        <v>90</v>
      </c>
      <c r="D1824" s="641" t="s">
        <v>18987</v>
      </c>
      <c r="E1824" s="642">
        <v>4.72</v>
      </c>
      <c r="F1824" s="407" t="s">
        <v>4353</v>
      </c>
      <c r="G1824" s="408" t="s">
        <v>4353</v>
      </c>
      <c r="H1824" s="408" t="s">
        <v>4353</v>
      </c>
      <c r="I1824" s="408" t="s">
        <v>4353</v>
      </c>
      <c r="J1824" s="408" t="s">
        <v>4353</v>
      </c>
    </row>
    <row r="1825" spans="1:11" ht="12">
      <c r="A1825" s="708" t="s">
        <v>22971</v>
      </c>
      <c r="B1825" s="639" t="s">
        <v>22972</v>
      </c>
      <c r="C1825" s="640"/>
      <c r="D1825" s="641"/>
      <c r="E1825" s="642"/>
      <c r="F1825" s="407" t="s">
        <v>4353</v>
      </c>
      <c r="G1825" s="408" t="s">
        <v>4353</v>
      </c>
      <c r="H1825" s="408" t="s">
        <v>4353</v>
      </c>
      <c r="I1825" s="408" t="s">
        <v>4353</v>
      </c>
      <c r="J1825" s="408" t="s">
        <v>4353</v>
      </c>
    </row>
    <row r="1826" spans="1:11" ht="12">
      <c r="A1826" s="708" t="s">
        <v>22973</v>
      </c>
      <c r="B1826" s="639" t="s">
        <v>23631</v>
      </c>
      <c r="C1826" s="640"/>
      <c r="D1826" s="641"/>
      <c r="E1826" s="642"/>
      <c r="F1826" s="407" t="s">
        <v>4353</v>
      </c>
      <c r="G1826" s="408" t="s">
        <v>4353</v>
      </c>
      <c r="H1826" s="408" t="s">
        <v>4353</v>
      </c>
      <c r="I1826" s="408" t="s">
        <v>4353</v>
      </c>
      <c r="J1826" s="408" t="s">
        <v>4353</v>
      </c>
    </row>
    <row r="1827" spans="1:11" ht="24">
      <c r="A1827" s="706" t="s">
        <v>23632</v>
      </c>
      <c r="B1827" s="633" t="s">
        <v>22970</v>
      </c>
      <c r="C1827" s="634" t="s">
        <v>90</v>
      </c>
      <c r="D1827" s="634" t="s">
        <v>18987</v>
      </c>
      <c r="E1827" s="635">
        <v>22.5</v>
      </c>
      <c r="F1827" s="407" t="s">
        <v>4353</v>
      </c>
      <c r="G1827" s="408" t="s">
        <v>4353</v>
      </c>
      <c r="H1827" s="408" t="s">
        <v>4353</v>
      </c>
      <c r="I1827" s="408" t="s">
        <v>4353</v>
      </c>
    </row>
    <row r="1828" spans="1:11" ht="12">
      <c r="A1828" s="707" t="s">
        <v>22971</v>
      </c>
      <c r="B1828" s="636" t="s">
        <v>22972</v>
      </c>
      <c r="C1828" s="637"/>
      <c r="D1828" s="637"/>
      <c r="E1828" s="638"/>
      <c r="F1828" s="407" t="s">
        <v>4353</v>
      </c>
      <c r="G1828" s="408" t="s">
        <v>4353</v>
      </c>
      <c r="H1828" s="408" t="s">
        <v>4353</v>
      </c>
      <c r="I1828" s="408" t="s">
        <v>4353</v>
      </c>
    </row>
    <row r="1829" spans="1:11" ht="12">
      <c r="A1829" s="708" t="s">
        <v>22973</v>
      </c>
      <c r="B1829" s="639" t="s">
        <v>23633</v>
      </c>
      <c r="C1829" s="640"/>
      <c r="D1829" s="641"/>
      <c r="E1829" s="642"/>
      <c r="F1829" s="407" t="s">
        <v>4353</v>
      </c>
      <c r="G1829" s="408" t="s">
        <v>4353</v>
      </c>
      <c r="H1829" s="408" t="s">
        <v>4353</v>
      </c>
      <c r="I1829" s="408" t="s">
        <v>4353</v>
      </c>
      <c r="J1829" s="408" t="s">
        <v>4353</v>
      </c>
      <c r="K1829" s="408" t="s">
        <v>4353</v>
      </c>
    </row>
    <row r="1830" spans="1:11" ht="24">
      <c r="A1830" s="708" t="s">
        <v>23634</v>
      </c>
      <c r="B1830" s="639" t="s">
        <v>22970</v>
      </c>
      <c r="C1830" s="640" t="s">
        <v>90</v>
      </c>
      <c r="D1830" s="641" t="s">
        <v>18991</v>
      </c>
      <c r="E1830" s="642">
        <v>55.95</v>
      </c>
      <c r="F1830" s="407" t="s">
        <v>4353</v>
      </c>
      <c r="G1830" s="408" t="s">
        <v>4353</v>
      </c>
      <c r="H1830" s="408" t="s">
        <v>4353</v>
      </c>
      <c r="I1830" s="408" t="s">
        <v>4353</v>
      </c>
    </row>
    <row r="1831" spans="1:11" ht="12">
      <c r="A1831" s="708" t="s">
        <v>22971</v>
      </c>
      <c r="B1831" s="639" t="s">
        <v>22972</v>
      </c>
      <c r="C1831" s="640"/>
      <c r="D1831" s="641"/>
      <c r="E1831" s="642"/>
    </row>
    <row r="1832" spans="1:11" ht="12">
      <c r="A1832" s="708" t="s">
        <v>22973</v>
      </c>
      <c r="B1832" s="639" t="s">
        <v>23635</v>
      </c>
      <c r="C1832" s="640"/>
      <c r="D1832" s="641"/>
      <c r="E1832" s="642"/>
      <c r="F1832" s="407" t="s">
        <v>4353</v>
      </c>
      <c r="G1832" s="408" t="s">
        <v>4353</v>
      </c>
      <c r="H1832" s="408" t="s">
        <v>4353</v>
      </c>
      <c r="I1832" s="408" t="s">
        <v>4353</v>
      </c>
      <c r="J1832" s="408" t="s">
        <v>4353</v>
      </c>
    </row>
    <row r="1833" spans="1:11" ht="24">
      <c r="A1833" s="709" t="s">
        <v>23636</v>
      </c>
      <c r="B1833" s="643" t="s">
        <v>23637</v>
      </c>
      <c r="C1833" s="644" t="s">
        <v>90</v>
      </c>
      <c r="D1833" s="645" t="s">
        <v>18987</v>
      </c>
      <c r="E1833" s="646">
        <v>13.63</v>
      </c>
      <c r="F1833" s="407" t="s">
        <v>4353</v>
      </c>
      <c r="G1833" s="408" t="s">
        <v>4353</v>
      </c>
      <c r="H1833" s="408" t="s">
        <v>4353</v>
      </c>
      <c r="I1833" s="408" t="s">
        <v>4353</v>
      </c>
      <c r="J1833" s="408" t="s">
        <v>4353</v>
      </c>
    </row>
    <row r="1834" spans="1:11" ht="12">
      <c r="A1834" s="706" t="s">
        <v>22976</v>
      </c>
      <c r="B1834" s="633" t="s">
        <v>22977</v>
      </c>
      <c r="C1834" s="634"/>
      <c r="D1834" s="634"/>
      <c r="E1834" s="635"/>
      <c r="F1834" s="407" t="s">
        <v>4353</v>
      </c>
      <c r="G1834" s="408" t="s">
        <v>4353</v>
      </c>
      <c r="H1834" s="408" t="s">
        <v>4353</v>
      </c>
      <c r="I1834" s="408" t="s">
        <v>4353</v>
      </c>
    </row>
    <row r="1835" spans="1:11" ht="12">
      <c r="A1835" s="708" t="s">
        <v>22978</v>
      </c>
      <c r="B1835" s="639" t="s">
        <v>23638</v>
      </c>
      <c r="C1835" s="640"/>
      <c r="D1835" s="641"/>
      <c r="E1835" s="642"/>
      <c r="F1835" s="407" t="s">
        <v>4353</v>
      </c>
      <c r="G1835" s="408" t="s">
        <v>4353</v>
      </c>
      <c r="H1835" s="408" t="s">
        <v>4353</v>
      </c>
      <c r="I1835" s="408" t="s">
        <v>4353</v>
      </c>
      <c r="J1835" s="408" t="s">
        <v>4353</v>
      </c>
    </row>
    <row r="1836" spans="1:11" ht="24">
      <c r="A1836" s="707" t="s">
        <v>23639</v>
      </c>
      <c r="B1836" s="636" t="s">
        <v>23637</v>
      </c>
      <c r="C1836" s="637" t="s">
        <v>90</v>
      </c>
      <c r="D1836" s="637" t="s">
        <v>18987</v>
      </c>
      <c r="E1836" s="638">
        <v>3.22</v>
      </c>
      <c r="F1836" s="407" t="s">
        <v>4353</v>
      </c>
      <c r="G1836" s="408" t="s">
        <v>4353</v>
      </c>
    </row>
    <row r="1837" spans="1:11" ht="12">
      <c r="A1837" s="708" t="s">
        <v>22976</v>
      </c>
      <c r="B1837" s="639" t="s">
        <v>22977</v>
      </c>
      <c r="C1837" s="640"/>
      <c r="D1837" s="641"/>
      <c r="E1837" s="642"/>
      <c r="F1837" s="407" t="s">
        <v>4353</v>
      </c>
      <c r="G1837" s="408" t="s">
        <v>4353</v>
      </c>
    </row>
    <row r="1838" spans="1:11" ht="12">
      <c r="A1838" s="708" t="s">
        <v>22978</v>
      </c>
      <c r="B1838" s="639" t="s">
        <v>23640</v>
      </c>
      <c r="C1838" s="640"/>
      <c r="D1838" s="641"/>
      <c r="E1838" s="642"/>
      <c r="F1838" s="407" t="s">
        <v>4353</v>
      </c>
      <c r="G1838" s="408" t="s">
        <v>4353</v>
      </c>
      <c r="H1838" s="408" t="s">
        <v>4353</v>
      </c>
    </row>
    <row r="1839" spans="1:11" ht="24">
      <c r="A1839" s="708" t="s">
        <v>23641</v>
      </c>
      <c r="B1839" s="639" t="s">
        <v>23637</v>
      </c>
      <c r="C1839" s="640" t="s">
        <v>90</v>
      </c>
      <c r="D1839" s="641" t="s">
        <v>18987</v>
      </c>
      <c r="E1839" s="642">
        <v>19.16</v>
      </c>
      <c r="F1839" s="407" t="s">
        <v>4353</v>
      </c>
      <c r="G1839" s="408" t="s">
        <v>4353</v>
      </c>
      <c r="H1839" s="408" t="s">
        <v>4353</v>
      </c>
      <c r="I1839" s="408" t="s">
        <v>4353</v>
      </c>
      <c r="J1839" s="408" t="s">
        <v>4353</v>
      </c>
    </row>
    <row r="1840" spans="1:11" ht="12">
      <c r="A1840" s="708" t="s">
        <v>22976</v>
      </c>
      <c r="B1840" s="639" t="s">
        <v>22977</v>
      </c>
      <c r="C1840" s="640"/>
      <c r="D1840" s="641"/>
      <c r="E1840" s="642"/>
      <c r="F1840" s="407" t="s">
        <v>4353</v>
      </c>
      <c r="G1840" s="408" t="s">
        <v>4353</v>
      </c>
    </row>
    <row r="1841" spans="1:12" ht="12">
      <c r="A1841" s="708" t="s">
        <v>22978</v>
      </c>
      <c r="B1841" s="639" t="s">
        <v>23642</v>
      </c>
      <c r="C1841" s="640"/>
      <c r="D1841" s="641"/>
      <c r="E1841" s="642"/>
      <c r="F1841" s="407" t="s">
        <v>4353</v>
      </c>
      <c r="G1841" s="408" t="s">
        <v>4353</v>
      </c>
      <c r="H1841" s="408" t="s">
        <v>4353</v>
      </c>
      <c r="I1841" s="408" t="s">
        <v>4353</v>
      </c>
      <c r="J1841" s="408" t="s">
        <v>4353</v>
      </c>
    </row>
    <row r="1842" spans="1:12" ht="24">
      <c r="A1842" s="708" t="s">
        <v>23643</v>
      </c>
      <c r="B1842" s="639" t="s">
        <v>23637</v>
      </c>
      <c r="C1842" s="640" t="s">
        <v>90</v>
      </c>
      <c r="D1842" s="641" t="s">
        <v>18991</v>
      </c>
      <c r="E1842" s="642">
        <v>61.26</v>
      </c>
      <c r="F1842" s="407" t="s">
        <v>4353</v>
      </c>
      <c r="G1842" s="408" t="s">
        <v>4353</v>
      </c>
      <c r="H1842" s="408" t="s">
        <v>4353</v>
      </c>
      <c r="I1842" s="408" t="s">
        <v>4353</v>
      </c>
      <c r="J1842" s="408" t="s">
        <v>4353</v>
      </c>
    </row>
    <row r="1843" spans="1:12" ht="12">
      <c r="A1843" s="706" t="s">
        <v>22976</v>
      </c>
      <c r="B1843" s="633" t="s">
        <v>22977</v>
      </c>
      <c r="C1843" s="634"/>
      <c r="D1843" s="634"/>
      <c r="E1843" s="635"/>
      <c r="F1843" s="407" t="s">
        <v>4353</v>
      </c>
      <c r="G1843" s="408" t="s">
        <v>4353</v>
      </c>
      <c r="H1843" s="408" t="s">
        <v>4353</v>
      </c>
      <c r="I1843" s="408" t="s">
        <v>4353</v>
      </c>
      <c r="J1843" s="408" t="s">
        <v>4353</v>
      </c>
    </row>
    <row r="1844" spans="1:12" ht="12">
      <c r="A1844" s="708" t="s">
        <v>22978</v>
      </c>
      <c r="B1844" s="639" t="s">
        <v>23644</v>
      </c>
      <c r="C1844" s="640"/>
      <c r="D1844" s="641"/>
      <c r="E1844" s="642"/>
      <c r="F1844" s="407" t="s">
        <v>4353</v>
      </c>
      <c r="G1844" s="408" t="s">
        <v>4353</v>
      </c>
      <c r="H1844" s="408" t="s">
        <v>4353</v>
      </c>
      <c r="I1844" s="408" t="s">
        <v>4353</v>
      </c>
      <c r="J1844" s="408" t="s">
        <v>4353</v>
      </c>
      <c r="K1844" s="408" t="s">
        <v>4353</v>
      </c>
    </row>
    <row r="1845" spans="1:12" ht="24">
      <c r="A1845" s="708" t="s">
        <v>23645</v>
      </c>
      <c r="B1845" s="639" t="s">
        <v>22837</v>
      </c>
      <c r="C1845" s="640" t="s">
        <v>90</v>
      </c>
      <c r="D1845" s="641" t="s">
        <v>18987</v>
      </c>
      <c r="E1845" s="642">
        <v>6.99</v>
      </c>
      <c r="F1845" s="407" t="s">
        <v>4353</v>
      </c>
      <c r="G1845" s="408" t="s">
        <v>4353</v>
      </c>
      <c r="H1845" s="408" t="s">
        <v>4353</v>
      </c>
      <c r="I1845" s="408" t="s">
        <v>4353</v>
      </c>
      <c r="J1845" s="408" t="s">
        <v>4353</v>
      </c>
    </row>
    <row r="1846" spans="1:12" ht="12">
      <c r="A1846" s="707" t="s">
        <v>23646</v>
      </c>
      <c r="B1846" s="636" t="s">
        <v>23647</v>
      </c>
      <c r="C1846" s="637"/>
      <c r="D1846" s="637"/>
      <c r="E1846" s="638"/>
      <c r="F1846" s="407" t="s">
        <v>4353</v>
      </c>
      <c r="G1846" s="408" t="s">
        <v>4353</v>
      </c>
      <c r="H1846" s="408" t="s">
        <v>4353</v>
      </c>
      <c r="I1846" s="408" t="s">
        <v>4353</v>
      </c>
      <c r="J1846" s="408" t="s">
        <v>4353</v>
      </c>
    </row>
    <row r="1847" spans="1:12" ht="24">
      <c r="A1847" s="707" t="s">
        <v>23648</v>
      </c>
      <c r="B1847" s="636" t="s">
        <v>22837</v>
      </c>
      <c r="C1847" s="637" t="s">
        <v>90</v>
      </c>
      <c r="D1847" s="637" t="s">
        <v>18987</v>
      </c>
      <c r="E1847" s="638">
        <v>2.36</v>
      </c>
      <c r="F1847" s="407" t="s">
        <v>4353</v>
      </c>
      <c r="G1847" s="408" t="s">
        <v>4353</v>
      </c>
      <c r="H1847" s="408" t="s">
        <v>4353</v>
      </c>
      <c r="I1847" s="408" t="s">
        <v>4353</v>
      </c>
      <c r="J1847" s="408" t="s">
        <v>4353</v>
      </c>
      <c r="K1847" s="408" t="s">
        <v>4353</v>
      </c>
      <c r="L1847" s="408" t="s">
        <v>4353</v>
      </c>
    </row>
    <row r="1848" spans="1:12" ht="12">
      <c r="A1848" s="708" t="s">
        <v>23649</v>
      </c>
      <c r="B1848" s="639" t="s">
        <v>23604</v>
      </c>
      <c r="C1848" s="640"/>
      <c r="D1848" s="641"/>
      <c r="E1848" s="642"/>
      <c r="F1848" s="407" t="s">
        <v>4353</v>
      </c>
      <c r="G1848" s="408" t="s">
        <v>4353</v>
      </c>
      <c r="H1848" s="408" t="s">
        <v>4353</v>
      </c>
      <c r="I1848" s="408" t="s">
        <v>4353</v>
      </c>
    </row>
    <row r="1849" spans="1:12" ht="24">
      <c r="A1849" s="708" t="s">
        <v>23650</v>
      </c>
      <c r="B1849" s="639" t="s">
        <v>22837</v>
      </c>
      <c r="C1849" s="640" t="s">
        <v>90</v>
      </c>
      <c r="D1849" s="641" t="s">
        <v>18987</v>
      </c>
      <c r="E1849" s="642">
        <v>7.65</v>
      </c>
      <c r="F1849" s="407" t="s">
        <v>4353</v>
      </c>
      <c r="G1849" s="408" t="s">
        <v>4353</v>
      </c>
      <c r="H1849" s="408" t="s">
        <v>4353</v>
      </c>
      <c r="I1849" s="408" t="s">
        <v>4353</v>
      </c>
      <c r="J1849" s="408" t="s">
        <v>4353</v>
      </c>
    </row>
    <row r="1850" spans="1:12" ht="12">
      <c r="A1850" s="708" t="s">
        <v>23450</v>
      </c>
      <c r="B1850" s="639" t="s">
        <v>23451</v>
      </c>
      <c r="C1850" s="640"/>
      <c r="D1850" s="641"/>
      <c r="E1850" s="642"/>
      <c r="F1850" s="407" t="s">
        <v>4353</v>
      </c>
      <c r="G1850" s="408" t="s">
        <v>4353</v>
      </c>
      <c r="H1850" s="408" t="s">
        <v>4353</v>
      </c>
      <c r="I1850" s="408" t="s">
        <v>4353</v>
      </c>
      <c r="J1850" s="408" t="s">
        <v>4353</v>
      </c>
    </row>
    <row r="1851" spans="1:12" ht="24">
      <c r="A1851" s="708" t="s">
        <v>23651</v>
      </c>
      <c r="B1851" s="639" t="s">
        <v>22837</v>
      </c>
      <c r="C1851" s="640" t="s">
        <v>90</v>
      </c>
      <c r="D1851" s="641" t="s">
        <v>18991</v>
      </c>
      <c r="E1851" s="642">
        <v>53.88</v>
      </c>
    </row>
    <row r="1852" spans="1:12" ht="12">
      <c r="A1852" s="708" t="s">
        <v>22417</v>
      </c>
      <c r="B1852" s="639" t="s">
        <v>22418</v>
      </c>
      <c r="C1852" s="640"/>
      <c r="D1852" s="641"/>
      <c r="E1852" s="642"/>
      <c r="F1852" s="407" t="s">
        <v>4353</v>
      </c>
      <c r="G1852" s="408" t="s">
        <v>4353</v>
      </c>
    </row>
    <row r="1853" spans="1:12" ht="12">
      <c r="A1853" s="708" t="s">
        <v>22419</v>
      </c>
      <c r="B1853" s="639" t="e">
        <v>#NAME?</v>
      </c>
      <c r="C1853" s="640"/>
      <c r="D1853" s="641" t="s">
        <v>22420</v>
      </c>
      <c r="E1853" s="642" t="s">
        <v>22421</v>
      </c>
      <c r="F1853" s="407" t="s">
        <v>4353</v>
      </c>
      <c r="G1853" s="408" t="s">
        <v>4353</v>
      </c>
    </row>
    <row r="1854" spans="1:12" ht="12">
      <c r="A1854" s="708"/>
      <c r="B1854" s="639"/>
      <c r="C1854" s="640"/>
      <c r="D1854" s="641" t="s">
        <v>22422</v>
      </c>
      <c r="E1854" s="642" t="s">
        <v>22423</v>
      </c>
      <c r="F1854" s="407" t="s">
        <v>4353</v>
      </c>
      <c r="G1854" s="408" t="s">
        <v>4353</v>
      </c>
    </row>
    <row r="1855" spans="1:12" ht="12">
      <c r="A1855" s="708" t="s">
        <v>22424</v>
      </c>
      <c r="B1855" s="639" t="s">
        <v>22425</v>
      </c>
      <c r="C1855" s="640"/>
      <c r="D1855" s="641"/>
      <c r="E1855" s="642"/>
      <c r="F1855" s="407" t="s">
        <v>4353</v>
      </c>
      <c r="G1855" s="408" t="s">
        <v>4353</v>
      </c>
    </row>
    <row r="1856" spans="1:12" ht="24">
      <c r="A1856" s="708" t="s">
        <v>22426</v>
      </c>
      <c r="B1856" s="639" t="s">
        <v>22427</v>
      </c>
      <c r="C1856" s="640" t="s">
        <v>22428</v>
      </c>
      <c r="D1856" s="641"/>
      <c r="E1856" s="642"/>
      <c r="F1856" s="407" t="s">
        <v>4353</v>
      </c>
      <c r="G1856" s="408" t="s">
        <v>4353</v>
      </c>
    </row>
    <row r="1857" spans="1:11" ht="12">
      <c r="A1857" s="708" t="s">
        <v>22429</v>
      </c>
      <c r="B1857" s="639" t="s">
        <v>22430</v>
      </c>
      <c r="C1857" s="640"/>
      <c r="D1857" s="641" t="s">
        <v>22422</v>
      </c>
      <c r="E1857" s="642" t="s">
        <v>22431</v>
      </c>
      <c r="F1857" s="407" t="s">
        <v>4353</v>
      </c>
      <c r="G1857" s="408" t="s">
        <v>4353</v>
      </c>
      <c r="H1857" s="408" t="s">
        <v>4353</v>
      </c>
      <c r="I1857" s="408" t="s">
        <v>4353</v>
      </c>
    </row>
    <row r="1858" spans="1:11" ht="24">
      <c r="A1858" s="708" t="s">
        <v>91</v>
      </c>
      <c r="B1858" s="639" t="s">
        <v>22432</v>
      </c>
      <c r="C1858" s="640" t="s">
        <v>22433</v>
      </c>
      <c r="D1858" s="641" t="s">
        <v>22434</v>
      </c>
      <c r="E1858" s="642" t="s">
        <v>22435</v>
      </c>
    </row>
    <row r="1859" spans="1:11" ht="12">
      <c r="A1859" s="708" t="s">
        <v>22436</v>
      </c>
      <c r="B1859" s="639" t="s">
        <v>22437</v>
      </c>
      <c r="C1859" s="640"/>
      <c r="D1859" s="641"/>
      <c r="E1859" s="642"/>
      <c r="F1859" s="407" t="s">
        <v>4353</v>
      </c>
      <c r="G1859" s="408" t="s">
        <v>4353</v>
      </c>
    </row>
    <row r="1860" spans="1:11" ht="12">
      <c r="A1860" s="708" t="s">
        <v>23453</v>
      </c>
      <c r="B1860" s="639" t="s">
        <v>23454</v>
      </c>
      <c r="C1860" s="640"/>
      <c r="D1860" s="641"/>
      <c r="E1860" s="642"/>
      <c r="F1860" s="407" t="s">
        <v>4353</v>
      </c>
      <c r="G1860" s="408" t="s">
        <v>4353</v>
      </c>
    </row>
    <row r="1861" spans="1:11" ht="24">
      <c r="A1861" s="708">
        <v>53785</v>
      </c>
      <c r="B1861" s="639" t="s">
        <v>23652</v>
      </c>
      <c r="C1861" s="640" t="s">
        <v>90</v>
      </c>
      <c r="D1861" s="641" t="s">
        <v>18987</v>
      </c>
      <c r="E1861" s="642">
        <v>12.55</v>
      </c>
      <c r="F1861" s="407" t="s">
        <v>4353</v>
      </c>
      <c r="G1861" s="408" t="s">
        <v>4353</v>
      </c>
      <c r="H1861" s="408" t="s">
        <v>4353</v>
      </c>
      <c r="I1861" s="408" t="s">
        <v>4353</v>
      </c>
      <c r="J1861" s="408" t="s">
        <v>4353</v>
      </c>
      <c r="K1861" s="408" t="s">
        <v>4353</v>
      </c>
    </row>
    <row r="1862" spans="1:11" ht="12">
      <c r="A1862" s="708" t="s">
        <v>23653</v>
      </c>
      <c r="B1862" s="639" t="s">
        <v>23654</v>
      </c>
      <c r="C1862" s="640"/>
      <c r="D1862" s="641"/>
      <c r="E1862" s="642"/>
      <c r="F1862" s="407" t="s">
        <v>4353</v>
      </c>
      <c r="G1862" s="408" t="s">
        <v>4353</v>
      </c>
      <c r="H1862" s="408" t="s">
        <v>4353</v>
      </c>
      <c r="I1862" s="408" t="s">
        <v>4353</v>
      </c>
      <c r="J1862" s="408" t="s">
        <v>4353</v>
      </c>
      <c r="K1862" s="408" t="s">
        <v>4353</v>
      </c>
    </row>
    <row r="1863" spans="1:11" ht="24">
      <c r="A1863" s="708">
        <v>53786</v>
      </c>
      <c r="B1863" s="639" t="s">
        <v>23655</v>
      </c>
      <c r="C1863" s="640" t="s">
        <v>90</v>
      </c>
      <c r="D1863" s="641" t="s">
        <v>18991</v>
      </c>
      <c r="E1863" s="642">
        <v>41.19</v>
      </c>
      <c r="F1863" s="407" t="s">
        <v>4353</v>
      </c>
      <c r="G1863" s="408" t="s">
        <v>4353</v>
      </c>
      <c r="H1863" s="408" t="s">
        <v>4353</v>
      </c>
      <c r="I1863" s="408" t="s">
        <v>4353</v>
      </c>
      <c r="J1863" s="408" t="s">
        <v>4353</v>
      </c>
      <c r="K1863" s="408" t="s">
        <v>4353</v>
      </c>
    </row>
    <row r="1864" spans="1:11" ht="12">
      <c r="A1864" s="708" t="s">
        <v>22782</v>
      </c>
      <c r="B1864" s="639" t="s">
        <v>22783</v>
      </c>
      <c r="C1864" s="640"/>
      <c r="D1864" s="641"/>
      <c r="E1864" s="642"/>
      <c r="F1864" s="407" t="s">
        <v>4353</v>
      </c>
      <c r="G1864" s="408" t="s">
        <v>4353</v>
      </c>
      <c r="H1864" s="408" t="s">
        <v>4353</v>
      </c>
      <c r="I1864" s="408" t="s">
        <v>4353</v>
      </c>
      <c r="J1864" s="408" t="s">
        <v>4353</v>
      </c>
      <c r="K1864" s="408" t="s">
        <v>4353</v>
      </c>
    </row>
    <row r="1865" spans="1:11" ht="12">
      <c r="A1865" s="708" t="s">
        <v>22784</v>
      </c>
      <c r="B1865" s="639" t="s">
        <v>23389</v>
      </c>
      <c r="C1865" s="640"/>
      <c r="D1865" s="641"/>
      <c r="E1865" s="642"/>
      <c r="F1865" s="407" t="s">
        <v>4353</v>
      </c>
      <c r="G1865" s="408" t="s">
        <v>4353</v>
      </c>
      <c r="H1865" s="408" t="s">
        <v>4353</v>
      </c>
      <c r="I1865" s="408" t="s">
        <v>4353</v>
      </c>
      <c r="J1865" s="408" t="s">
        <v>4353</v>
      </c>
      <c r="K1865" s="408" t="s">
        <v>4353</v>
      </c>
    </row>
    <row r="1866" spans="1:11" ht="12">
      <c r="A1866" s="708" t="s">
        <v>23394</v>
      </c>
      <c r="B1866" s="639" t="s">
        <v>23395</v>
      </c>
      <c r="C1866" s="640"/>
      <c r="D1866" s="641"/>
      <c r="E1866" s="642"/>
      <c r="F1866" s="407" t="s">
        <v>4353</v>
      </c>
      <c r="G1866" s="408" t="s">
        <v>4353</v>
      </c>
      <c r="H1866" s="408" t="s">
        <v>4353</v>
      </c>
      <c r="I1866" s="408" t="s">
        <v>4353</v>
      </c>
      <c r="J1866" s="408" t="s">
        <v>4353</v>
      </c>
      <c r="K1866" s="408" t="s">
        <v>4353</v>
      </c>
    </row>
    <row r="1867" spans="1:11" ht="24">
      <c r="A1867" s="708">
        <v>53788</v>
      </c>
      <c r="B1867" s="639" t="s">
        <v>23656</v>
      </c>
      <c r="C1867" s="640" t="s">
        <v>90</v>
      </c>
      <c r="D1867" s="641" t="s">
        <v>18991</v>
      </c>
      <c r="E1867" s="642">
        <v>35.82</v>
      </c>
      <c r="F1867" s="407" t="s">
        <v>4353</v>
      </c>
      <c r="G1867" s="408" t="s">
        <v>4353</v>
      </c>
      <c r="H1867" s="408" t="s">
        <v>4353</v>
      </c>
      <c r="I1867" s="408" t="s">
        <v>4353</v>
      </c>
      <c r="J1867" s="408" t="s">
        <v>4353</v>
      </c>
      <c r="K1867" s="408" t="s">
        <v>4353</v>
      </c>
    </row>
    <row r="1868" spans="1:11" ht="12">
      <c r="A1868" s="708" t="s">
        <v>22795</v>
      </c>
      <c r="B1868" s="639" t="s">
        <v>22796</v>
      </c>
      <c r="C1868" s="640"/>
      <c r="D1868" s="641"/>
      <c r="E1868" s="642"/>
      <c r="F1868" s="407" t="s">
        <v>4353</v>
      </c>
      <c r="G1868" s="408" t="s">
        <v>4353</v>
      </c>
      <c r="H1868" s="408" t="s">
        <v>4353</v>
      </c>
      <c r="I1868" s="408" t="s">
        <v>4353</v>
      </c>
      <c r="J1868" s="408" t="s">
        <v>4353</v>
      </c>
      <c r="K1868" s="408" t="s">
        <v>4353</v>
      </c>
    </row>
    <row r="1869" spans="1:11" ht="12">
      <c r="A1869" s="708" t="s">
        <v>22797</v>
      </c>
      <c r="B1869" s="639" t="s">
        <v>23657</v>
      </c>
      <c r="C1869" s="640"/>
      <c r="D1869" s="641"/>
      <c r="E1869" s="642"/>
      <c r="F1869" s="407" t="s">
        <v>4353</v>
      </c>
      <c r="G1869" s="408" t="s">
        <v>4353</v>
      </c>
      <c r="H1869" s="408" t="s">
        <v>4353</v>
      </c>
      <c r="I1869" s="408" t="s">
        <v>4353</v>
      </c>
      <c r="J1869" s="408" t="s">
        <v>4353</v>
      </c>
    </row>
    <row r="1870" spans="1:11" ht="24">
      <c r="A1870" s="708">
        <v>53792</v>
      </c>
      <c r="B1870" s="639" t="s">
        <v>23658</v>
      </c>
      <c r="C1870" s="640" t="s">
        <v>90</v>
      </c>
      <c r="D1870" s="641" t="s">
        <v>18991</v>
      </c>
      <c r="E1870" s="642">
        <v>76.17</v>
      </c>
    </row>
    <row r="1871" spans="1:11" ht="12">
      <c r="A1871" s="708" t="s">
        <v>22814</v>
      </c>
      <c r="B1871" s="639" t="s">
        <v>22815</v>
      </c>
      <c r="C1871" s="640"/>
      <c r="D1871" s="641"/>
      <c r="E1871" s="642"/>
      <c r="F1871" s="407" t="s">
        <v>4353</v>
      </c>
      <c r="G1871" s="408" t="s">
        <v>4353</v>
      </c>
    </row>
    <row r="1872" spans="1:11" ht="12">
      <c r="A1872" s="708" t="s">
        <v>22816</v>
      </c>
      <c r="B1872" s="639" t="s">
        <v>23659</v>
      </c>
      <c r="C1872" s="640"/>
      <c r="D1872" s="641"/>
      <c r="E1872" s="642"/>
      <c r="F1872" s="407" t="s">
        <v>4353</v>
      </c>
      <c r="G1872" s="408" t="s">
        <v>4353</v>
      </c>
    </row>
    <row r="1873" spans="1:10" ht="12">
      <c r="A1873" s="708">
        <v>53794</v>
      </c>
      <c r="B1873" s="639" t="s">
        <v>4478</v>
      </c>
      <c r="C1873" s="640" t="s">
        <v>90</v>
      </c>
      <c r="D1873" s="641" t="s">
        <v>18980</v>
      </c>
      <c r="E1873" s="642">
        <v>39</v>
      </c>
    </row>
    <row r="1874" spans="1:10" ht="24">
      <c r="A1874" s="708">
        <v>53797</v>
      </c>
      <c r="B1874" s="639" t="s">
        <v>23660</v>
      </c>
      <c r="C1874" s="640" t="s">
        <v>90</v>
      </c>
      <c r="D1874" s="641" t="s">
        <v>18991</v>
      </c>
      <c r="E1874" s="642">
        <v>62.61</v>
      </c>
      <c r="F1874" s="407" t="s">
        <v>4353</v>
      </c>
      <c r="G1874" s="408" t="s">
        <v>4353</v>
      </c>
      <c r="H1874" s="408" t="s">
        <v>4353</v>
      </c>
      <c r="I1874" s="408" t="s">
        <v>4353</v>
      </c>
      <c r="J1874" s="408" t="s">
        <v>4353</v>
      </c>
    </row>
    <row r="1875" spans="1:10" ht="12">
      <c r="A1875" s="708" t="s">
        <v>22822</v>
      </c>
      <c r="B1875" s="639" t="s">
        <v>22823</v>
      </c>
      <c r="C1875" s="640"/>
      <c r="D1875" s="641"/>
      <c r="E1875" s="642"/>
    </row>
    <row r="1876" spans="1:10" ht="12">
      <c r="A1876" s="708" t="s">
        <v>22824</v>
      </c>
      <c r="B1876" s="639" t="s">
        <v>22825</v>
      </c>
      <c r="C1876" s="640"/>
      <c r="D1876" s="641"/>
      <c r="E1876" s="642"/>
      <c r="F1876" s="407" t="s">
        <v>4353</v>
      </c>
      <c r="G1876" s="408" t="s">
        <v>4353</v>
      </c>
    </row>
    <row r="1877" spans="1:10" ht="12">
      <c r="A1877" s="708" t="s">
        <v>23661</v>
      </c>
      <c r="B1877" s="639" t="s">
        <v>23662</v>
      </c>
      <c r="C1877" s="640"/>
      <c r="D1877" s="641"/>
      <c r="E1877" s="642"/>
      <c r="F1877" s="407" t="s">
        <v>4353</v>
      </c>
      <c r="G1877" s="408" t="s">
        <v>4353</v>
      </c>
    </row>
    <row r="1878" spans="1:10" ht="24">
      <c r="A1878" s="708">
        <v>53800</v>
      </c>
      <c r="B1878" s="639" t="s">
        <v>23663</v>
      </c>
      <c r="C1878" s="640" t="s">
        <v>90</v>
      </c>
      <c r="D1878" s="641" t="s">
        <v>18987</v>
      </c>
      <c r="E1878" s="642">
        <v>44.24</v>
      </c>
      <c r="F1878" s="407" t="s">
        <v>4353</v>
      </c>
      <c r="G1878" s="408" t="s">
        <v>4353</v>
      </c>
    </row>
    <row r="1879" spans="1:10" ht="12">
      <c r="A1879" s="708" t="s">
        <v>23664</v>
      </c>
      <c r="B1879" s="639" t="s">
        <v>23665</v>
      </c>
      <c r="C1879" s="640"/>
      <c r="D1879" s="641"/>
      <c r="E1879" s="642"/>
      <c r="F1879" s="407" t="s">
        <v>4353</v>
      </c>
      <c r="G1879" s="408" t="s">
        <v>4353</v>
      </c>
      <c r="H1879" s="408" t="s">
        <v>4353</v>
      </c>
      <c r="I1879" s="408" t="s">
        <v>4353</v>
      </c>
    </row>
    <row r="1880" spans="1:10" ht="24">
      <c r="A1880" s="708">
        <v>53801</v>
      </c>
      <c r="B1880" s="639" t="s">
        <v>23666</v>
      </c>
      <c r="C1880" s="640" t="s">
        <v>90</v>
      </c>
      <c r="D1880" s="641" t="s">
        <v>18987</v>
      </c>
      <c r="E1880" s="642">
        <v>79.91</v>
      </c>
      <c r="F1880" s="407" t="s">
        <v>4353</v>
      </c>
      <c r="G1880" s="408" t="s">
        <v>4353</v>
      </c>
      <c r="H1880" s="408" t="s">
        <v>4353</v>
      </c>
      <c r="I1880" s="408" t="s">
        <v>4353</v>
      </c>
    </row>
    <row r="1881" spans="1:10" ht="12">
      <c r="A1881" s="706" t="s">
        <v>23371</v>
      </c>
      <c r="B1881" s="633" t="s">
        <v>23667</v>
      </c>
      <c r="C1881" s="634"/>
      <c r="D1881" s="634"/>
      <c r="E1881" s="635"/>
      <c r="F1881" s="407" t="s">
        <v>4353</v>
      </c>
      <c r="G1881" s="408" t="s">
        <v>4353</v>
      </c>
      <c r="H1881" s="408" t="s">
        <v>4353</v>
      </c>
      <c r="I1881" s="408" t="s">
        <v>4353</v>
      </c>
    </row>
    <row r="1882" spans="1:10" ht="24">
      <c r="A1882" s="708">
        <v>53804</v>
      </c>
      <c r="B1882" s="639" t="s">
        <v>23668</v>
      </c>
      <c r="C1882" s="640" t="s">
        <v>90</v>
      </c>
      <c r="D1882" s="641" t="s">
        <v>18987</v>
      </c>
      <c r="E1882" s="642">
        <v>2.02</v>
      </c>
      <c r="F1882" s="407" t="s">
        <v>4353</v>
      </c>
      <c r="G1882" s="408" t="s">
        <v>4353</v>
      </c>
    </row>
    <row r="1883" spans="1:10" ht="12">
      <c r="A1883" s="707" t="s">
        <v>22834</v>
      </c>
      <c r="B1883" s="636" t="s">
        <v>23669</v>
      </c>
      <c r="C1883" s="637"/>
      <c r="D1883" s="637"/>
      <c r="E1883" s="638"/>
      <c r="F1883" s="407" t="s">
        <v>4353</v>
      </c>
      <c r="G1883" s="408" t="s">
        <v>4353</v>
      </c>
    </row>
    <row r="1884" spans="1:10" ht="24">
      <c r="A1884" s="708">
        <v>53805</v>
      </c>
      <c r="B1884" s="639" t="s">
        <v>23670</v>
      </c>
      <c r="C1884" s="640" t="s">
        <v>90</v>
      </c>
      <c r="D1884" s="641" t="s">
        <v>18987</v>
      </c>
      <c r="E1884" s="642">
        <v>17.260000000000002</v>
      </c>
      <c r="F1884" s="407" t="s">
        <v>4353</v>
      </c>
      <c r="G1884" s="408" t="s">
        <v>4353</v>
      </c>
      <c r="H1884" s="408" t="s">
        <v>4353</v>
      </c>
    </row>
    <row r="1885" spans="1:10" ht="12">
      <c r="A1885" s="708" t="s">
        <v>23671</v>
      </c>
      <c r="B1885" s="639" t="s">
        <v>23672</v>
      </c>
      <c r="C1885" s="640"/>
      <c r="D1885" s="641"/>
      <c r="E1885" s="642"/>
      <c r="F1885" s="407" t="s">
        <v>4353</v>
      </c>
      <c r="G1885" s="408" t="s">
        <v>4353</v>
      </c>
    </row>
    <row r="1886" spans="1:10" ht="24">
      <c r="A1886" s="708">
        <v>53806</v>
      </c>
      <c r="B1886" s="639" t="s">
        <v>23673</v>
      </c>
      <c r="C1886" s="640" t="s">
        <v>90</v>
      </c>
      <c r="D1886" s="641" t="s">
        <v>18987</v>
      </c>
      <c r="E1886" s="642">
        <v>48.1</v>
      </c>
      <c r="F1886" s="407" t="s">
        <v>4353</v>
      </c>
      <c r="G1886" s="408" t="s">
        <v>4353</v>
      </c>
      <c r="H1886" s="408" t="s">
        <v>4353</v>
      </c>
      <c r="I1886" s="408" t="s">
        <v>4353</v>
      </c>
      <c r="J1886" s="408" t="s">
        <v>4353</v>
      </c>
    </row>
    <row r="1887" spans="1:10" ht="12">
      <c r="A1887" s="706" t="s">
        <v>23674</v>
      </c>
      <c r="B1887" s="633" t="s">
        <v>23407</v>
      </c>
      <c r="C1887" s="634"/>
      <c r="D1887" s="634"/>
      <c r="E1887" s="635"/>
      <c r="F1887" s="407" t="s">
        <v>4353</v>
      </c>
      <c r="G1887" s="408" t="s">
        <v>4353</v>
      </c>
      <c r="H1887" s="408" t="s">
        <v>4353</v>
      </c>
      <c r="I1887" s="408" t="s">
        <v>4353</v>
      </c>
      <c r="J1887" s="408" t="s">
        <v>4353</v>
      </c>
    </row>
    <row r="1888" spans="1:10" ht="12">
      <c r="A1888" s="708" t="s">
        <v>22417</v>
      </c>
      <c r="B1888" s="639" t="s">
        <v>22418</v>
      </c>
      <c r="C1888" s="640"/>
      <c r="D1888" s="641"/>
      <c r="E1888" s="642"/>
      <c r="F1888" s="407" t="s">
        <v>4353</v>
      </c>
      <c r="G1888" s="408" t="s">
        <v>4353</v>
      </c>
    </row>
    <row r="1889" spans="1:11" ht="12">
      <c r="A1889" s="708" t="s">
        <v>22419</v>
      </c>
      <c r="B1889" s="639" t="e">
        <v>#NAME?</v>
      </c>
      <c r="C1889" s="640"/>
      <c r="D1889" s="641" t="s">
        <v>22420</v>
      </c>
      <c r="E1889" s="642" t="s">
        <v>22421</v>
      </c>
      <c r="F1889" s="407" t="s">
        <v>4353</v>
      </c>
      <c r="G1889" s="408" t="s">
        <v>4353</v>
      </c>
      <c r="H1889" s="408" t="s">
        <v>4353</v>
      </c>
    </row>
    <row r="1890" spans="1:11" ht="12">
      <c r="A1890" s="707"/>
      <c r="B1890" s="636"/>
      <c r="C1890" s="637"/>
      <c r="D1890" s="637" t="s">
        <v>22422</v>
      </c>
      <c r="E1890" s="638" t="s">
        <v>22423</v>
      </c>
      <c r="F1890" s="407" t="s">
        <v>4353</v>
      </c>
      <c r="G1890" s="408" t="s">
        <v>4353</v>
      </c>
      <c r="H1890" s="408" t="s">
        <v>4353</v>
      </c>
      <c r="I1890" s="408" t="s">
        <v>4353</v>
      </c>
      <c r="J1890" s="408" t="s">
        <v>4353</v>
      </c>
    </row>
    <row r="1891" spans="1:11" ht="12">
      <c r="A1891" s="708" t="s">
        <v>22424</v>
      </c>
      <c r="B1891" s="639" t="s">
        <v>22425</v>
      </c>
      <c r="C1891" s="640"/>
      <c r="D1891" s="641"/>
      <c r="E1891" s="642"/>
      <c r="F1891" s="407" t="s">
        <v>4353</v>
      </c>
      <c r="G1891" s="408" t="s">
        <v>4353</v>
      </c>
      <c r="H1891" s="408" t="s">
        <v>4353</v>
      </c>
      <c r="I1891" s="408" t="s">
        <v>4353</v>
      </c>
    </row>
    <row r="1892" spans="1:11" ht="24">
      <c r="A1892" s="707" t="s">
        <v>22426</v>
      </c>
      <c r="B1892" s="636" t="s">
        <v>22427</v>
      </c>
      <c r="C1892" s="637" t="s">
        <v>22428</v>
      </c>
      <c r="D1892" s="637"/>
      <c r="E1892" s="638"/>
      <c r="F1892" s="407" t="s">
        <v>4353</v>
      </c>
      <c r="G1892" s="408" t="s">
        <v>4353</v>
      </c>
      <c r="H1892" s="408" t="s">
        <v>4353</v>
      </c>
      <c r="I1892" s="408" t="s">
        <v>4353</v>
      </c>
      <c r="J1892" s="408" t="s">
        <v>4353</v>
      </c>
      <c r="K1892" s="408" t="s">
        <v>4353</v>
      </c>
    </row>
    <row r="1893" spans="1:11" ht="12">
      <c r="A1893" s="708" t="s">
        <v>22429</v>
      </c>
      <c r="B1893" s="639" t="s">
        <v>22430</v>
      </c>
      <c r="C1893" s="640"/>
      <c r="D1893" s="641" t="s">
        <v>22422</v>
      </c>
      <c r="E1893" s="642" t="s">
        <v>22431</v>
      </c>
      <c r="F1893" s="407" t="s">
        <v>4353</v>
      </c>
      <c r="G1893" s="408" t="s">
        <v>4353</v>
      </c>
      <c r="H1893" s="408" t="s">
        <v>4353</v>
      </c>
      <c r="I1893" s="408" t="s">
        <v>4353</v>
      </c>
      <c r="J1893" s="408" t="s">
        <v>4353</v>
      </c>
    </row>
    <row r="1894" spans="1:11" ht="24">
      <c r="A1894" s="707" t="s">
        <v>91</v>
      </c>
      <c r="B1894" s="636" t="s">
        <v>22432</v>
      </c>
      <c r="C1894" s="637" t="s">
        <v>22433</v>
      </c>
      <c r="D1894" s="637" t="s">
        <v>22434</v>
      </c>
      <c r="E1894" s="638" t="s">
        <v>22435</v>
      </c>
      <c r="F1894" s="407" t="s">
        <v>4353</v>
      </c>
      <c r="G1894" s="408" t="s">
        <v>4353</v>
      </c>
      <c r="H1894" s="408" t="s">
        <v>4353</v>
      </c>
      <c r="I1894" s="408" t="s">
        <v>4353</v>
      </c>
      <c r="J1894" s="408" t="s">
        <v>4353</v>
      </c>
    </row>
    <row r="1895" spans="1:11" ht="12">
      <c r="A1895" s="708" t="s">
        <v>22436</v>
      </c>
      <c r="B1895" s="639" t="s">
        <v>22437</v>
      </c>
      <c r="C1895" s="640"/>
      <c r="D1895" s="641"/>
      <c r="E1895" s="642"/>
    </row>
    <row r="1896" spans="1:11" ht="24">
      <c r="A1896" s="708">
        <v>53808</v>
      </c>
      <c r="B1896" s="639" t="s">
        <v>23675</v>
      </c>
      <c r="C1896" s="640" t="s">
        <v>90</v>
      </c>
      <c r="D1896" s="641" t="s">
        <v>18987</v>
      </c>
      <c r="E1896" s="642">
        <v>17.260000000000002</v>
      </c>
      <c r="F1896" s="407" t="s">
        <v>4353</v>
      </c>
      <c r="G1896" s="408" t="s">
        <v>4353</v>
      </c>
      <c r="H1896" s="408" t="s">
        <v>4353</v>
      </c>
      <c r="I1896" s="408" t="s">
        <v>4353</v>
      </c>
    </row>
    <row r="1897" spans="1:11" ht="12">
      <c r="A1897" s="708" t="s">
        <v>23676</v>
      </c>
      <c r="B1897" s="639" t="s">
        <v>23677</v>
      </c>
      <c r="C1897" s="640"/>
      <c r="D1897" s="641"/>
      <c r="E1897" s="642"/>
      <c r="F1897" s="407" t="s">
        <v>4353</v>
      </c>
      <c r="G1897" s="408" t="s">
        <v>4353</v>
      </c>
      <c r="H1897" s="408" t="s">
        <v>4353</v>
      </c>
      <c r="I1897" s="408" t="s">
        <v>4353</v>
      </c>
      <c r="J1897" s="408" t="s">
        <v>4353</v>
      </c>
    </row>
    <row r="1898" spans="1:11" ht="24">
      <c r="A1898" s="708">
        <v>53810</v>
      </c>
      <c r="B1898" s="639" t="s">
        <v>23678</v>
      </c>
      <c r="C1898" s="640" t="s">
        <v>90</v>
      </c>
      <c r="D1898" s="641" t="s">
        <v>18991</v>
      </c>
      <c r="E1898" s="642">
        <v>48.4</v>
      </c>
      <c r="F1898" s="407" t="s">
        <v>4353</v>
      </c>
      <c r="G1898" s="408" t="s">
        <v>4353</v>
      </c>
      <c r="H1898" s="408" t="s">
        <v>4353</v>
      </c>
      <c r="I1898" s="408" t="s">
        <v>4353</v>
      </c>
      <c r="J1898" s="408" t="s">
        <v>4353</v>
      </c>
    </row>
    <row r="1899" spans="1:11" ht="12">
      <c r="A1899" s="708" t="s">
        <v>22846</v>
      </c>
      <c r="B1899" s="639" t="s">
        <v>23679</v>
      </c>
      <c r="C1899" s="640"/>
      <c r="D1899" s="641"/>
      <c r="E1899" s="642"/>
      <c r="F1899" s="407" t="s">
        <v>4353</v>
      </c>
      <c r="G1899" s="408" t="s">
        <v>4353</v>
      </c>
    </row>
    <row r="1900" spans="1:11" ht="24">
      <c r="A1900" s="708">
        <v>53814</v>
      </c>
      <c r="B1900" s="639" t="s">
        <v>23680</v>
      </c>
      <c r="C1900" s="640" t="s">
        <v>90</v>
      </c>
      <c r="D1900" s="641" t="s">
        <v>18987</v>
      </c>
      <c r="E1900" s="642">
        <v>158.53</v>
      </c>
      <c r="F1900" s="407" t="s">
        <v>4353</v>
      </c>
      <c r="G1900" s="408" t="s">
        <v>4353</v>
      </c>
      <c r="H1900" s="408" t="s">
        <v>4353</v>
      </c>
      <c r="I1900" s="408" t="s">
        <v>4353</v>
      </c>
    </row>
    <row r="1901" spans="1:11" ht="12">
      <c r="A1901" s="708" t="s">
        <v>22850</v>
      </c>
      <c r="B1901" s="639" t="e">
        <v>#NAME?</v>
      </c>
      <c r="C1901" s="640"/>
      <c r="D1901" s="641"/>
      <c r="E1901" s="642"/>
      <c r="F1901" s="407" t="s">
        <v>4353</v>
      </c>
      <c r="G1901" s="408" t="s">
        <v>4353</v>
      </c>
      <c r="H1901" s="408" t="s">
        <v>4353</v>
      </c>
      <c r="I1901" s="408" t="s">
        <v>4353</v>
      </c>
    </row>
    <row r="1902" spans="1:11" ht="24">
      <c r="A1902" s="708">
        <v>53815</v>
      </c>
      <c r="B1902" s="639" t="s">
        <v>23681</v>
      </c>
      <c r="C1902" s="640" t="s">
        <v>90</v>
      </c>
      <c r="D1902" s="641" t="s">
        <v>18987</v>
      </c>
      <c r="E1902" s="642">
        <v>14.38</v>
      </c>
      <c r="F1902" s="407" t="s">
        <v>4353</v>
      </c>
      <c r="G1902" s="408" t="s">
        <v>4353</v>
      </c>
      <c r="H1902" s="408" t="s">
        <v>4353</v>
      </c>
      <c r="I1902" s="408" t="s">
        <v>4353</v>
      </c>
    </row>
    <row r="1903" spans="1:11" ht="12">
      <c r="A1903" s="708" t="s">
        <v>23682</v>
      </c>
      <c r="B1903" s="639" t="s">
        <v>23683</v>
      </c>
      <c r="C1903" s="640"/>
      <c r="D1903" s="641"/>
      <c r="E1903" s="642"/>
    </row>
    <row r="1904" spans="1:11" ht="12">
      <c r="A1904" s="708">
        <v>53816</v>
      </c>
      <c r="B1904" s="639" t="s">
        <v>4479</v>
      </c>
      <c r="C1904" s="640" t="s">
        <v>90</v>
      </c>
      <c r="D1904" s="641" t="s">
        <v>18987</v>
      </c>
      <c r="E1904" s="642">
        <v>17.260000000000002</v>
      </c>
      <c r="F1904" s="407" t="s">
        <v>4353</v>
      </c>
      <c r="G1904" s="408" t="s">
        <v>4353</v>
      </c>
    </row>
    <row r="1905" spans="1:9" ht="24">
      <c r="A1905" s="708">
        <v>53817</v>
      </c>
      <c r="B1905" s="639" t="s">
        <v>23035</v>
      </c>
      <c r="C1905" s="640" t="s">
        <v>90</v>
      </c>
      <c r="D1905" s="641" t="s">
        <v>18991</v>
      </c>
      <c r="E1905" s="642">
        <v>53.7</v>
      </c>
      <c r="F1905" s="407" t="s">
        <v>4353</v>
      </c>
      <c r="G1905" s="408" t="s">
        <v>4353</v>
      </c>
      <c r="H1905" s="408" t="s">
        <v>4353</v>
      </c>
    </row>
    <row r="1906" spans="1:9" ht="12">
      <c r="A1906" s="708" t="s">
        <v>23036</v>
      </c>
      <c r="B1906" s="639" t="e">
        <v>#NAME?</v>
      </c>
      <c r="C1906" s="640"/>
      <c r="D1906" s="641"/>
      <c r="E1906" s="642"/>
      <c r="F1906" s="407" t="s">
        <v>4353</v>
      </c>
      <c r="G1906" s="408" t="s">
        <v>4353</v>
      </c>
      <c r="H1906" s="408" t="s">
        <v>4353</v>
      </c>
    </row>
    <row r="1907" spans="1:9" ht="24">
      <c r="A1907" s="708">
        <v>53818</v>
      </c>
      <c r="B1907" s="639" t="s">
        <v>23684</v>
      </c>
      <c r="C1907" s="640" t="s">
        <v>90</v>
      </c>
      <c r="D1907" s="641" t="s">
        <v>18987</v>
      </c>
      <c r="E1907" s="642">
        <v>4.41</v>
      </c>
      <c r="F1907" s="407" t="s">
        <v>4353</v>
      </c>
      <c r="G1907" s="408" t="s">
        <v>4353</v>
      </c>
      <c r="H1907" s="408" t="s">
        <v>4353</v>
      </c>
    </row>
    <row r="1908" spans="1:9" ht="12">
      <c r="A1908" s="708" t="s">
        <v>22853</v>
      </c>
      <c r="B1908" s="639" t="s">
        <v>22854</v>
      </c>
      <c r="C1908" s="640"/>
      <c r="D1908" s="641"/>
      <c r="E1908" s="642"/>
      <c r="F1908" s="407" t="s">
        <v>4353</v>
      </c>
      <c r="G1908" s="408" t="s">
        <v>4353</v>
      </c>
      <c r="H1908" s="408" t="s">
        <v>4353</v>
      </c>
    </row>
    <row r="1909" spans="1:9" ht="12">
      <c r="A1909" s="708" t="s">
        <v>22855</v>
      </c>
      <c r="B1909" s="639" t="s">
        <v>23685</v>
      </c>
      <c r="C1909" s="640"/>
      <c r="D1909" s="641"/>
      <c r="E1909" s="642"/>
      <c r="F1909" s="407" t="s">
        <v>4353</v>
      </c>
      <c r="G1909" s="408" t="s">
        <v>4353</v>
      </c>
      <c r="H1909" s="408" t="s">
        <v>4353</v>
      </c>
    </row>
    <row r="1910" spans="1:9" ht="24">
      <c r="A1910" s="708">
        <v>53823</v>
      </c>
      <c r="B1910" s="639" t="s">
        <v>23686</v>
      </c>
      <c r="C1910" s="640" t="s">
        <v>90</v>
      </c>
      <c r="D1910" s="641" t="s">
        <v>18987</v>
      </c>
      <c r="E1910" s="642">
        <v>18.38</v>
      </c>
      <c r="F1910" s="407" t="s">
        <v>4353</v>
      </c>
      <c r="G1910" s="408" t="s">
        <v>4353</v>
      </c>
      <c r="H1910" s="408" t="s">
        <v>4353</v>
      </c>
    </row>
    <row r="1911" spans="1:9" ht="12">
      <c r="A1911" s="708" t="s">
        <v>22863</v>
      </c>
      <c r="B1911" s="639" t="s">
        <v>23687</v>
      </c>
      <c r="C1911" s="640"/>
      <c r="D1911" s="641"/>
      <c r="E1911" s="642"/>
      <c r="F1911" s="407" t="s">
        <v>4353</v>
      </c>
      <c r="G1911" s="408" t="s">
        <v>4353</v>
      </c>
      <c r="H1911" s="408" t="s">
        <v>4353</v>
      </c>
    </row>
    <row r="1912" spans="1:9" ht="12">
      <c r="A1912" s="708" t="s">
        <v>23688</v>
      </c>
      <c r="B1912" s="639">
        <v>42401</v>
      </c>
      <c r="C1912" s="640"/>
      <c r="D1912" s="641"/>
      <c r="E1912" s="642"/>
      <c r="F1912" s="407" t="s">
        <v>4353</v>
      </c>
      <c r="G1912" s="408" t="s">
        <v>4353</v>
      </c>
      <c r="H1912" s="408" t="s">
        <v>4353</v>
      </c>
      <c r="I1912" s="408" t="s">
        <v>4353</v>
      </c>
    </row>
    <row r="1913" spans="1:9" ht="24">
      <c r="A1913" s="708">
        <v>53827</v>
      </c>
      <c r="B1913" s="639" t="s">
        <v>23689</v>
      </c>
      <c r="C1913" s="640" t="s">
        <v>90</v>
      </c>
      <c r="D1913" s="641" t="s">
        <v>18991</v>
      </c>
      <c r="E1913" s="642">
        <v>61.26</v>
      </c>
      <c r="F1913" s="407" t="s">
        <v>4353</v>
      </c>
      <c r="G1913" s="408" t="s">
        <v>4353</v>
      </c>
      <c r="H1913" s="408" t="s">
        <v>4353</v>
      </c>
      <c r="I1913" s="408" t="s">
        <v>4353</v>
      </c>
    </row>
    <row r="1914" spans="1:9" ht="12">
      <c r="A1914" s="708" t="s">
        <v>22886</v>
      </c>
      <c r="B1914" s="639" t="s">
        <v>22887</v>
      </c>
      <c r="C1914" s="640"/>
      <c r="D1914" s="641"/>
      <c r="E1914" s="642"/>
      <c r="F1914" s="407" t="s">
        <v>4353</v>
      </c>
      <c r="G1914" s="408" t="s">
        <v>4353</v>
      </c>
      <c r="H1914" s="408" t="s">
        <v>4353</v>
      </c>
      <c r="I1914" s="408" t="s">
        <v>4353</v>
      </c>
    </row>
    <row r="1915" spans="1:9" ht="12">
      <c r="A1915" s="708" t="e">
        <v>#NAME?</v>
      </c>
      <c r="B1915" s="639" t="s">
        <v>23487</v>
      </c>
      <c r="C1915" s="640"/>
      <c r="D1915" s="641"/>
      <c r="E1915" s="642"/>
      <c r="F1915" s="407" t="s">
        <v>4353</v>
      </c>
      <c r="G1915" s="408" t="s">
        <v>4353</v>
      </c>
      <c r="H1915" s="408" t="s">
        <v>4353</v>
      </c>
      <c r="I1915" s="408" t="s">
        <v>4353</v>
      </c>
    </row>
    <row r="1916" spans="1:9" ht="24">
      <c r="A1916" s="708">
        <v>53829</v>
      </c>
      <c r="B1916" s="639" t="s">
        <v>23690</v>
      </c>
      <c r="C1916" s="640" t="s">
        <v>90</v>
      </c>
      <c r="D1916" s="641" t="s">
        <v>18991</v>
      </c>
      <c r="E1916" s="642">
        <v>62.61</v>
      </c>
      <c r="F1916" s="407" t="s">
        <v>4353</v>
      </c>
      <c r="G1916" s="408" t="s">
        <v>4353</v>
      </c>
      <c r="H1916" s="408" t="s">
        <v>4353</v>
      </c>
      <c r="I1916" s="408" t="s">
        <v>4353</v>
      </c>
    </row>
    <row r="1917" spans="1:9" ht="12">
      <c r="A1917" s="708" t="s">
        <v>22890</v>
      </c>
      <c r="B1917" s="639" t="s">
        <v>22891</v>
      </c>
      <c r="C1917" s="640"/>
      <c r="D1917" s="641"/>
      <c r="E1917" s="642"/>
      <c r="F1917" s="407" t="s">
        <v>4353</v>
      </c>
      <c r="G1917" s="408" t="s">
        <v>4353</v>
      </c>
      <c r="H1917" s="408" t="s">
        <v>4353</v>
      </c>
      <c r="I1917" s="408" t="s">
        <v>4353</v>
      </c>
    </row>
    <row r="1918" spans="1:9" ht="12">
      <c r="A1918" s="708" t="s">
        <v>23691</v>
      </c>
      <c r="B1918" s="639" t="s">
        <v>23662</v>
      </c>
      <c r="C1918" s="640"/>
      <c r="D1918" s="641"/>
      <c r="E1918" s="642"/>
      <c r="F1918" s="407" t="s">
        <v>4353</v>
      </c>
      <c r="G1918" s="408" t="s">
        <v>4353</v>
      </c>
      <c r="H1918" s="408" t="s">
        <v>4353</v>
      </c>
      <c r="I1918" s="408" t="s">
        <v>4353</v>
      </c>
    </row>
    <row r="1919" spans="1:9" ht="24">
      <c r="A1919" s="708">
        <v>53831</v>
      </c>
      <c r="B1919" s="639" t="s">
        <v>23692</v>
      </c>
      <c r="C1919" s="640" t="s">
        <v>90</v>
      </c>
      <c r="D1919" s="641" t="s">
        <v>18991</v>
      </c>
      <c r="E1919" s="642">
        <v>76.17</v>
      </c>
      <c r="F1919" s="407" t="s">
        <v>4353</v>
      </c>
      <c r="G1919" s="408" t="s">
        <v>4353</v>
      </c>
      <c r="H1919" s="408" t="s">
        <v>4353</v>
      </c>
      <c r="I1919" s="408" t="s">
        <v>4353</v>
      </c>
    </row>
    <row r="1920" spans="1:9" ht="12">
      <c r="A1920" s="708" t="s">
        <v>22895</v>
      </c>
      <c r="B1920" s="639" t="s">
        <v>22896</v>
      </c>
      <c r="C1920" s="640"/>
      <c r="D1920" s="641"/>
      <c r="E1920" s="642"/>
      <c r="F1920" s="407" t="s">
        <v>4353</v>
      </c>
      <c r="G1920" s="408" t="s">
        <v>4353</v>
      </c>
      <c r="H1920" s="408" t="s">
        <v>4353</v>
      </c>
      <c r="I1920" s="408" t="s">
        <v>4353</v>
      </c>
    </row>
    <row r="1921" spans="1:15" ht="12">
      <c r="A1921" s="708" t="s">
        <v>22897</v>
      </c>
      <c r="B1921" s="639" t="s">
        <v>23693</v>
      </c>
      <c r="C1921" s="640"/>
      <c r="D1921" s="641"/>
      <c r="E1921" s="642"/>
      <c r="F1921" s="407" t="s">
        <v>4353</v>
      </c>
      <c r="G1921" s="408" t="s">
        <v>4353</v>
      </c>
      <c r="H1921" s="408" t="s">
        <v>4353</v>
      </c>
      <c r="I1921" s="408" t="s">
        <v>4353</v>
      </c>
    </row>
    <row r="1922" spans="1:15" ht="12">
      <c r="A1922" s="708" t="s">
        <v>23034</v>
      </c>
      <c r="B1922" s="639"/>
      <c r="C1922" s="640"/>
      <c r="D1922" s="641"/>
      <c r="E1922" s="642"/>
      <c r="F1922" s="407" t="s">
        <v>4353</v>
      </c>
      <c r="G1922" s="408" t="s">
        <v>4353</v>
      </c>
      <c r="H1922" s="408" t="s">
        <v>4353</v>
      </c>
      <c r="I1922" s="408" t="s">
        <v>4353</v>
      </c>
      <c r="J1922" s="408" t="s">
        <v>4353</v>
      </c>
      <c r="K1922" s="408" t="s">
        <v>4353</v>
      </c>
    </row>
    <row r="1923" spans="1:15" ht="24">
      <c r="A1923" s="708">
        <v>53833</v>
      </c>
      <c r="B1923" s="639" t="s">
        <v>23694</v>
      </c>
      <c r="C1923" s="640" t="s">
        <v>90</v>
      </c>
      <c r="D1923" s="641" t="s">
        <v>18980</v>
      </c>
      <c r="E1923" s="642">
        <v>8.14</v>
      </c>
      <c r="F1923" s="407" t="s">
        <v>4353</v>
      </c>
      <c r="G1923" s="408" t="s">
        <v>4353</v>
      </c>
      <c r="H1923" s="408" t="s">
        <v>4353</v>
      </c>
      <c r="I1923" s="408" t="s">
        <v>4353</v>
      </c>
      <c r="J1923" s="408" t="s">
        <v>4353</v>
      </c>
    </row>
    <row r="1924" spans="1:15" ht="12">
      <c r="A1924" s="708" t="s">
        <v>22417</v>
      </c>
      <c r="B1924" s="639" t="s">
        <v>22418</v>
      </c>
      <c r="C1924" s="640"/>
      <c r="D1924" s="641"/>
      <c r="E1924" s="642"/>
      <c r="F1924" s="407" t="s">
        <v>4353</v>
      </c>
      <c r="G1924" s="408" t="s">
        <v>4353</v>
      </c>
      <c r="H1924" s="408" t="s">
        <v>4353</v>
      </c>
      <c r="I1924" s="408" t="s">
        <v>4353</v>
      </c>
      <c r="J1924" s="408" t="s">
        <v>4353</v>
      </c>
    </row>
    <row r="1925" spans="1:15" ht="12">
      <c r="A1925" s="708" t="s">
        <v>22419</v>
      </c>
      <c r="B1925" s="639" t="e">
        <v>#NAME?</v>
      </c>
      <c r="C1925" s="640"/>
      <c r="D1925" s="641" t="s">
        <v>22420</v>
      </c>
      <c r="E1925" s="642" t="s">
        <v>22421</v>
      </c>
      <c r="F1925" s="407" t="s">
        <v>4353</v>
      </c>
      <c r="G1925" s="408" t="s">
        <v>4353</v>
      </c>
      <c r="H1925" s="408" t="s">
        <v>4353</v>
      </c>
      <c r="I1925" s="408" t="s">
        <v>4353</v>
      </c>
      <c r="J1925" s="408" t="s">
        <v>4353</v>
      </c>
    </row>
    <row r="1926" spans="1:15" ht="12">
      <c r="A1926" s="708"/>
      <c r="B1926" s="639"/>
      <c r="C1926" s="640"/>
      <c r="D1926" s="641" t="s">
        <v>22422</v>
      </c>
      <c r="E1926" s="642" t="s">
        <v>22423</v>
      </c>
      <c r="F1926" s="407" t="s">
        <v>4353</v>
      </c>
      <c r="G1926" s="408" t="s">
        <v>4353</v>
      </c>
      <c r="H1926" s="408" t="s">
        <v>4353</v>
      </c>
      <c r="I1926" s="408" t="s">
        <v>4353</v>
      </c>
      <c r="J1926" s="408" t="s">
        <v>4353</v>
      </c>
    </row>
    <row r="1927" spans="1:15" ht="12">
      <c r="A1927" s="708" t="s">
        <v>22424</v>
      </c>
      <c r="B1927" s="639" t="s">
        <v>22425</v>
      </c>
      <c r="C1927" s="640"/>
      <c r="D1927" s="641"/>
      <c r="E1927" s="642"/>
    </row>
    <row r="1928" spans="1:15" ht="24">
      <c r="A1928" s="708" t="s">
        <v>22426</v>
      </c>
      <c r="B1928" s="639" t="s">
        <v>22427</v>
      </c>
      <c r="C1928" s="640" t="s">
        <v>22428</v>
      </c>
      <c r="D1928" s="641"/>
      <c r="E1928" s="642"/>
      <c r="F1928" s="407" t="s">
        <v>4353</v>
      </c>
      <c r="G1928" s="408" t="s">
        <v>4353</v>
      </c>
    </row>
    <row r="1929" spans="1:15" ht="12">
      <c r="A1929" s="708" t="s">
        <v>22429</v>
      </c>
      <c r="B1929" s="639" t="s">
        <v>22430</v>
      </c>
      <c r="C1929" s="640"/>
      <c r="D1929" s="641" t="s">
        <v>22422</v>
      </c>
      <c r="E1929" s="642" t="s">
        <v>22431</v>
      </c>
      <c r="F1929" s="407" t="s">
        <v>4353</v>
      </c>
      <c r="G1929" s="408" t="s">
        <v>4353</v>
      </c>
      <c r="H1929" s="408" t="s">
        <v>4353</v>
      </c>
      <c r="I1929" s="408" t="s">
        <v>4353</v>
      </c>
      <c r="J1929" s="408" t="s">
        <v>4353</v>
      </c>
    </row>
    <row r="1930" spans="1:15" ht="24">
      <c r="A1930" s="708" t="s">
        <v>91</v>
      </c>
      <c r="B1930" s="639" t="s">
        <v>22432</v>
      </c>
      <c r="C1930" s="640" t="s">
        <v>22433</v>
      </c>
      <c r="D1930" s="641" t="s">
        <v>22434</v>
      </c>
      <c r="E1930" s="642" t="s">
        <v>22435</v>
      </c>
      <c r="F1930" s="407" t="s">
        <v>4353</v>
      </c>
      <c r="G1930" s="408" t="s">
        <v>4353</v>
      </c>
      <c r="H1930" s="408" t="s">
        <v>4353</v>
      </c>
      <c r="I1930" s="408" t="s">
        <v>4353</v>
      </c>
      <c r="J1930" s="408" t="s">
        <v>4353</v>
      </c>
      <c r="K1930" s="408" t="s">
        <v>4353</v>
      </c>
    </row>
    <row r="1931" spans="1:15" ht="12">
      <c r="A1931" s="708" t="s">
        <v>22436</v>
      </c>
      <c r="B1931" s="639" t="s">
        <v>22437</v>
      </c>
      <c r="C1931" s="640"/>
      <c r="D1931" s="641"/>
      <c r="E1931" s="642"/>
      <c r="F1931" s="407" t="s">
        <v>4353</v>
      </c>
      <c r="G1931" s="408" t="s">
        <v>4353</v>
      </c>
      <c r="H1931" s="408" t="s">
        <v>4353</v>
      </c>
      <c r="I1931" s="408" t="s">
        <v>4353</v>
      </c>
      <c r="J1931" s="408" t="s">
        <v>4353</v>
      </c>
      <c r="K1931" s="408" t="s">
        <v>4353</v>
      </c>
    </row>
    <row r="1932" spans="1:15" ht="12">
      <c r="A1932" s="708" t="s">
        <v>22901</v>
      </c>
      <c r="B1932" s="639" t="e">
        <v>#NAME?</v>
      </c>
      <c r="C1932" s="640"/>
      <c r="D1932" s="641"/>
      <c r="E1932" s="642"/>
      <c r="F1932" s="407" t="s">
        <v>4353</v>
      </c>
      <c r="G1932" s="408" t="s">
        <v>4353</v>
      </c>
      <c r="H1932" s="408" t="s">
        <v>4353</v>
      </c>
      <c r="I1932" s="408" t="s">
        <v>4353</v>
      </c>
      <c r="J1932" s="408" t="s">
        <v>4353</v>
      </c>
      <c r="K1932" s="408" t="s">
        <v>4353</v>
      </c>
    </row>
    <row r="1933" spans="1:15" ht="24">
      <c r="A1933" s="708">
        <v>53834</v>
      </c>
      <c r="B1933" s="639" t="s">
        <v>23694</v>
      </c>
      <c r="C1933" s="640" t="s">
        <v>90</v>
      </c>
      <c r="D1933" s="641" t="s">
        <v>18980</v>
      </c>
      <c r="E1933" s="642">
        <v>2.95</v>
      </c>
    </row>
    <row r="1934" spans="1:15" ht="12">
      <c r="A1934" s="708" t="s">
        <v>22901</v>
      </c>
      <c r="B1934" s="639" t="e">
        <v>#NAME?</v>
      </c>
      <c r="C1934" s="640"/>
      <c r="D1934" s="641"/>
      <c r="E1934" s="642"/>
      <c r="F1934" s="407" t="s">
        <v>4353</v>
      </c>
      <c r="G1934" s="408" t="s">
        <v>4353</v>
      </c>
      <c r="H1934" s="408" t="s">
        <v>4353</v>
      </c>
      <c r="I1934" s="408" t="s">
        <v>4353</v>
      </c>
      <c r="J1934" s="408" t="s">
        <v>4353</v>
      </c>
      <c r="K1934" s="408" t="s">
        <v>4353</v>
      </c>
      <c r="L1934" s="408" t="s">
        <v>4353</v>
      </c>
      <c r="M1934" s="408" t="s">
        <v>4353</v>
      </c>
      <c r="N1934" s="408" t="s">
        <v>4353</v>
      </c>
      <c r="O1934" s="408" t="s">
        <v>4353</v>
      </c>
    </row>
    <row r="1935" spans="1:15" ht="24">
      <c r="A1935" s="708">
        <v>53840</v>
      </c>
      <c r="B1935" s="639" t="s">
        <v>23695</v>
      </c>
      <c r="C1935" s="640" t="s">
        <v>90</v>
      </c>
      <c r="D1935" s="641" t="s">
        <v>18991</v>
      </c>
      <c r="E1935" s="642">
        <v>1.9</v>
      </c>
      <c r="F1935" s="407" t="s">
        <v>4353</v>
      </c>
      <c r="G1935" s="408" t="s">
        <v>4353</v>
      </c>
      <c r="H1935" s="408" t="s">
        <v>4353</v>
      </c>
      <c r="I1935" s="408" t="s">
        <v>4353</v>
      </c>
      <c r="J1935" s="408" t="s">
        <v>4353</v>
      </c>
      <c r="K1935" s="408" t="s">
        <v>4353</v>
      </c>
      <c r="L1935" s="408" t="s">
        <v>4353</v>
      </c>
      <c r="M1935" s="408" t="s">
        <v>4353</v>
      </c>
      <c r="N1935" s="408" t="s">
        <v>4353</v>
      </c>
    </row>
    <row r="1936" spans="1:15" ht="12">
      <c r="A1936" s="708" t="s">
        <v>23696</v>
      </c>
      <c r="B1936" s="639" t="s">
        <v>23697</v>
      </c>
      <c r="C1936" s="640"/>
      <c r="D1936" s="641"/>
      <c r="E1936" s="642"/>
      <c r="F1936" s="407" t="s">
        <v>4353</v>
      </c>
      <c r="G1936" s="408" t="s">
        <v>4353</v>
      </c>
      <c r="H1936" s="408" t="s">
        <v>4353</v>
      </c>
      <c r="I1936" s="408" t="s">
        <v>4353</v>
      </c>
      <c r="J1936" s="408" t="s">
        <v>4353</v>
      </c>
      <c r="K1936" s="408" t="s">
        <v>4353</v>
      </c>
      <c r="L1936" s="408" t="s">
        <v>4353</v>
      </c>
      <c r="M1936" s="408" t="s">
        <v>4353</v>
      </c>
      <c r="N1936" s="408" t="s">
        <v>4353</v>
      </c>
    </row>
    <row r="1937" spans="1:12" ht="24">
      <c r="A1937" s="708">
        <v>53841</v>
      </c>
      <c r="B1937" s="639" t="s">
        <v>23695</v>
      </c>
      <c r="C1937" s="640" t="s">
        <v>90</v>
      </c>
      <c r="D1937" s="641" t="s">
        <v>18991</v>
      </c>
      <c r="E1937" s="642">
        <v>1.5</v>
      </c>
    </row>
    <row r="1938" spans="1:12" ht="12">
      <c r="A1938" s="708" t="s">
        <v>23698</v>
      </c>
      <c r="B1938" s="639" t="s">
        <v>23699</v>
      </c>
      <c r="C1938" s="640"/>
      <c r="D1938" s="641"/>
      <c r="E1938" s="642"/>
      <c r="F1938" s="407" t="s">
        <v>4353</v>
      </c>
      <c r="G1938" s="408" t="s">
        <v>4353</v>
      </c>
      <c r="H1938" s="408" t="s">
        <v>4353</v>
      </c>
    </row>
    <row r="1939" spans="1:12" ht="24">
      <c r="A1939" s="708">
        <v>53842</v>
      </c>
      <c r="B1939" s="639" t="s">
        <v>23700</v>
      </c>
      <c r="C1939" s="640" t="s">
        <v>90</v>
      </c>
      <c r="D1939" s="641" t="s">
        <v>18987</v>
      </c>
      <c r="E1939" s="642">
        <v>224.85</v>
      </c>
      <c r="F1939" s="407" t="s">
        <v>4353</v>
      </c>
      <c r="G1939" s="408" t="s">
        <v>4353</v>
      </c>
      <c r="H1939" s="408" t="s">
        <v>4353</v>
      </c>
      <c r="I1939" s="408" t="s">
        <v>4353</v>
      </c>
      <c r="J1939" s="408" t="s">
        <v>4353</v>
      </c>
      <c r="K1939" s="408" t="s">
        <v>4353</v>
      </c>
      <c r="L1939" s="408" t="s">
        <v>4353</v>
      </c>
    </row>
    <row r="1940" spans="1:12" ht="12">
      <c r="A1940" s="708" t="s">
        <v>22912</v>
      </c>
      <c r="B1940" s="639" t="s">
        <v>23701</v>
      </c>
      <c r="C1940" s="640"/>
      <c r="D1940" s="641"/>
      <c r="E1940" s="642"/>
    </row>
    <row r="1941" spans="1:12" ht="12">
      <c r="A1941" s="708" t="s">
        <v>23702</v>
      </c>
      <c r="B1941" s="639"/>
      <c r="C1941" s="640"/>
      <c r="D1941" s="641"/>
      <c r="E1941" s="642"/>
      <c r="F1941" s="407" t="s">
        <v>4353</v>
      </c>
      <c r="G1941" s="408" t="s">
        <v>4353</v>
      </c>
      <c r="H1941" s="408" t="s">
        <v>4353</v>
      </c>
      <c r="I1941" s="408" t="s">
        <v>4353</v>
      </c>
      <c r="J1941" s="408" t="s">
        <v>4353</v>
      </c>
    </row>
    <row r="1942" spans="1:12" ht="24">
      <c r="A1942" s="708">
        <v>53843</v>
      </c>
      <c r="B1942" s="639" t="s">
        <v>23700</v>
      </c>
      <c r="C1942" s="640" t="s">
        <v>90</v>
      </c>
      <c r="D1942" s="641" t="s">
        <v>18987</v>
      </c>
      <c r="E1942" s="642">
        <v>12.55</v>
      </c>
      <c r="F1942" s="407" t="s">
        <v>4353</v>
      </c>
      <c r="G1942" s="408" t="s">
        <v>4353</v>
      </c>
      <c r="H1942" s="408" t="s">
        <v>4353</v>
      </c>
      <c r="I1942" s="408" t="s">
        <v>4353</v>
      </c>
      <c r="J1942" s="408" t="s">
        <v>4353</v>
      </c>
    </row>
    <row r="1943" spans="1:12" ht="12">
      <c r="A1943" s="708" t="s">
        <v>22912</v>
      </c>
      <c r="B1943" s="639" t="s">
        <v>23703</v>
      </c>
      <c r="C1943" s="640"/>
      <c r="D1943" s="641"/>
      <c r="E1943" s="642"/>
      <c r="F1943" s="407" t="s">
        <v>4353</v>
      </c>
      <c r="G1943" s="408" t="s">
        <v>4353</v>
      </c>
      <c r="H1943" s="408" t="s">
        <v>4353</v>
      </c>
      <c r="I1943" s="408" t="s">
        <v>4353</v>
      </c>
      <c r="J1943" s="408" t="s">
        <v>4353</v>
      </c>
    </row>
    <row r="1944" spans="1:12" ht="12">
      <c r="A1944" s="708" t="s">
        <v>23704</v>
      </c>
      <c r="B1944" s="639" t="s">
        <v>23705</v>
      </c>
      <c r="C1944" s="640"/>
      <c r="D1944" s="641"/>
      <c r="E1944" s="642"/>
      <c r="F1944" s="407" t="s">
        <v>4353</v>
      </c>
      <c r="G1944" s="408" t="s">
        <v>4353</v>
      </c>
    </row>
    <row r="1945" spans="1:12" ht="24">
      <c r="A1945" s="708">
        <v>53849</v>
      </c>
      <c r="B1945" s="639" t="s">
        <v>23706</v>
      </c>
      <c r="C1945" s="640" t="s">
        <v>90</v>
      </c>
      <c r="D1945" s="641" t="s">
        <v>18991</v>
      </c>
      <c r="E1945" s="642">
        <v>67.14</v>
      </c>
      <c r="F1945" s="407" t="s">
        <v>4353</v>
      </c>
      <c r="G1945" s="408" t="s">
        <v>4353</v>
      </c>
    </row>
    <row r="1946" spans="1:12" ht="12">
      <c r="A1946" s="708" t="s">
        <v>22923</v>
      </c>
      <c r="B1946" s="639" t="s">
        <v>23707</v>
      </c>
      <c r="C1946" s="640"/>
      <c r="D1946" s="641"/>
      <c r="E1946" s="642"/>
      <c r="F1946" s="407" t="s">
        <v>4353</v>
      </c>
      <c r="G1946" s="408" t="s">
        <v>4353</v>
      </c>
    </row>
    <row r="1947" spans="1:12" ht="12">
      <c r="A1947" s="708" t="s">
        <v>23034</v>
      </c>
      <c r="B1947" s="639"/>
      <c r="C1947" s="640"/>
      <c r="D1947" s="641"/>
      <c r="E1947" s="642"/>
      <c r="F1947" s="407" t="s">
        <v>4353</v>
      </c>
      <c r="G1947" s="408" t="s">
        <v>4353</v>
      </c>
      <c r="H1947" s="408" t="s">
        <v>4353</v>
      </c>
      <c r="I1947" s="408" t="s">
        <v>4353</v>
      </c>
      <c r="J1947" s="408" t="s">
        <v>4353</v>
      </c>
    </row>
    <row r="1948" spans="1:12" ht="12">
      <c r="A1948" s="708">
        <v>53852</v>
      </c>
      <c r="B1948" s="639" t="s">
        <v>4480</v>
      </c>
      <c r="C1948" s="640" t="s">
        <v>90</v>
      </c>
      <c r="D1948" s="641" t="s">
        <v>18987</v>
      </c>
      <c r="E1948" s="642">
        <v>23.31</v>
      </c>
      <c r="F1948" s="407" t="s">
        <v>4353</v>
      </c>
      <c r="G1948" s="408" t="s">
        <v>4353</v>
      </c>
      <c r="H1948" s="408" t="s">
        <v>4353</v>
      </c>
      <c r="I1948" s="408" t="s">
        <v>4353</v>
      </c>
      <c r="J1948" s="408" t="s">
        <v>4353</v>
      </c>
    </row>
    <row r="1949" spans="1:12" ht="24">
      <c r="A1949" s="708">
        <v>53857</v>
      </c>
      <c r="B1949" s="639" t="s">
        <v>23708</v>
      </c>
      <c r="C1949" s="640" t="s">
        <v>90</v>
      </c>
      <c r="D1949" s="641" t="s">
        <v>18991</v>
      </c>
      <c r="E1949" s="642">
        <v>22.05</v>
      </c>
      <c r="F1949" s="407" t="s">
        <v>4353</v>
      </c>
      <c r="G1949" s="408" t="s">
        <v>4353</v>
      </c>
      <c r="H1949" s="408" t="s">
        <v>4353</v>
      </c>
      <c r="I1949" s="408" t="s">
        <v>4353</v>
      </c>
      <c r="J1949" s="408" t="s">
        <v>4353</v>
      </c>
    </row>
    <row r="1950" spans="1:12" ht="12">
      <c r="A1950" s="708" t="s">
        <v>22927</v>
      </c>
      <c r="B1950" s="639" t="s">
        <v>23709</v>
      </c>
      <c r="C1950" s="640"/>
      <c r="D1950" s="641"/>
      <c r="E1950" s="642"/>
    </row>
    <row r="1951" spans="1:12" ht="24">
      <c r="A1951" s="708">
        <v>53858</v>
      </c>
      <c r="B1951" s="639" t="s">
        <v>23708</v>
      </c>
      <c r="C1951" s="640" t="s">
        <v>90</v>
      </c>
      <c r="D1951" s="641" t="s">
        <v>18991</v>
      </c>
      <c r="E1951" s="642">
        <v>57.3</v>
      </c>
      <c r="F1951" s="407" t="s">
        <v>4353</v>
      </c>
      <c r="G1951" s="408" t="s">
        <v>4353</v>
      </c>
      <c r="H1951" s="408" t="s">
        <v>4353</v>
      </c>
      <c r="I1951" s="408" t="s">
        <v>4353</v>
      </c>
      <c r="J1951" s="408" t="s">
        <v>4353</v>
      </c>
    </row>
    <row r="1952" spans="1:12" ht="12">
      <c r="A1952" s="708" t="s">
        <v>22927</v>
      </c>
      <c r="B1952" s="639" t="s">
        <v>23710</v>
      </c>
      <c r="C1952" s="640"/>
      <c r="D1952" s="641"/>
      <c r="E1952" s="642"/>
      <c r="F1952" s="407" t="s">
        <v>4353</v>
      </c>
      <c r="G1952" s="408" t="s">
        <v>4353</v>
      </c>
      <c r="H1952" s="408" t="s">
        <v>4353</v>
      </c>
    </row>
    <row r="1953" spans="1:14" ht="12">
      <c r="A1953" s="708" t="s">
        <v>22787</v>
      </c>
      <c r="B1953" s="639"/>
      <c r="C1953" s="640"/>
      <c r="D1953" s="641"/>
      <c r="E1953" s="642"/>
      <c r="F1953" s="407" t="s">
        <v>4353</v>
      </c>
      <c r="G1953" s="408" t="s">
        <v>4353</v>
      </c>
      <c r="H1953" s="408" t="s">
        <v>4353</v>
      </c>
      <c r="I1953" s="408" t="s">
        <v>4353</v>
      </c>
    </row>
    <row r="1954" spans="1:14" ht="24">
      <c r="A1954" s="708">
        <v>53861</v>
      </c>
      <c r="B1954" s="639" t="s">
        <v>23711</v>
      </c>
      <c r="C1954" s="640" t="s">
        <v>90</v>
      </c>
      <c r="D1954" s="641" t="s">
        <v>18987</v>
      </c>
      <c r="E1954" s="642">
        <v>30.57</v>
      </c>
      <c r="F1954" s="407" t="s">
        <v>4353</v>
      </c>
      <c r="G1954" s="408" t="s">
        <v>4353</v>
      </c>
      <c r="H1954" s="408" t="s">
        <v>4353</v>
      </c>
      <c r="I1954" s="408" t="s">
        <v>4353</v>
      </c>
      <c r="J1954" s="408" t="s">
        <v>4353</v>
      </c>
      <c r="K1954" s="408" t="s">
        <v>4353</v>
      </c>
      <c r="L1954" s="408" t="s">
        <v>4353</v>
      </c>
      <c r="M1954" s="408" t="s">
        <v>4353</v>
      </c>
      <c r="N1954" s="408" t="s">
        <v>4353</v>
      </c>
    </row>
    <row r="1955" spans="1:14" ht="12">
      <c r="A1955" s="708" t="s">
        <v>22931</v>
      </c>
      <c r="B1955" s="639" t="s">
        <v>23712</v>
      </c>
      <c r="C1955" s="640"/>
      <c r="D1955" s="641"/>
      <c r="E1955" s="642"/>
      <c r="F1955" s="407" t="s">
        <v>4353</v>
      </c>
      <c r="G1955" s="408" t="s">
        <v>4353</v>
      </c>
      <c r="H1955" s="408" t="s">
        <v>4353</v>
      </c>
      <c r="I1955" s="408" t="s">
        <v>4353</v>
      </c>
      <c r="J1955" s="408" t="s">
        <v>4353</v>
      </c>
      <c r="K1955" s="408" t="s">
        <v>4353</v>
      </c>
      <c r="L1955" s="408" t="s">
        <v>4353</v>
      </c>
      <c r="M1955" s="408" t="s">
        <v>4353</v>
      </c>
    </row>
    <row r="1956" spans="1:14" ht="24">
      <c r="A1956" s="708">
        <v>53863</v>
      </c>
      <c r="B1956" s="639" t="s">
        <v>23713</v>
      </c>
      <c r="C1956" s="640" t="s">
        <v>90</v>
      </c>
      <c r="D1956" s="641" t="s">
        <v>18991</v>
      </c>
      <c r="E1956" s="642">
        <v>1.43</v>
      </c>
      <c r="F1956" s="407" t="s">
        <v>4353</v>
      </c>
      <c r="G1956" s="408" t="s">
        <v>4353</v>
      </c>
      <c r="H1956" s="408" t="s">
        <v>4353</v>
      </c>
      <c r="I1956" s="408" t="s">
        <v>4353</v>
      </c>
      <c r="J1956" s="408" t="s">
        <v>4353</v>
      </c>
      <c r="K1956" s="408" t="s">
        <v>4353</v>
      </c>
    </row>
    <row r="1957" spans="1:14" ht="12">
      <c r="A1957" s="708" t="s">
        <v>22809</v>
      </c>
      <c r="B1957" s="639" t="e">
        <v>#NAME?</v>
      </c>
      <c r="C1957" s="640"/>
      <c r="D1957" s="641"/>
      <c r="E1957" s="642"/>
      <c r="F1957" s="407" t="s">
        <v>4353</v>
      </c>
      <c r="G1957" s="408" t="s">
        <v>4353</v>
      </c>
      <c r="H1957" s="408" t="s">
        <v>4353</v>
      </c>
      <c r="I1957" s="408" t="s">
        <v>4353</v>
      </c>
    </row>
    <row r="1958" spans="1:14" ht="24">
      <c r="A1958" s="708">
        <v>53865</v>
      </c>
      <c r="B1958" s="639" t="s">
        <v>23714</v>
      </c>
      <c r="C1958" s="640" t="s">
        <v>90</v>
      </c>
      <c r="D1958" s="641" t="s">
        <v>18991</v>
      </c>
      <c r="E1958" s="642">
        <v>30.6</v>
      </c>
      <c r="F1958" s="407" t="s">
        <v>4353</v>
      </c>
      <c r="G1958" s="408" t="s">
        <v>4353</v>
      </c>
      <c r="H1958" s="408" t="s">
        <v>4353</v>
      </c>
      <c r="I1958" s="408" t="s">
        <v>4353</v>
      </c>
      <c r="J1958" s="408" t="s">
        <v>4353</v>
      </c>
      <c r="K1958" s="408" t="s">
        <v>4353</v>
      </c>
    </row>
    <row r="1959" spans="1:14" ht="12">
      <c r="A1959" s="708" t="s">
        <v>22940</v>
      </c>
      <c r="B1959" s="639" t="s">
        <v>23715</v>
      </c>
      <c r="C1959" s="640"/>
      <c r="D1959" s="641"/>
      <c r="E1959" s="642"/>
      <c r="F1959" s="407" t="s">
        <v>4353</v>
      </c>
      <c r="G1959" s="408" t="s">
        <v>4353</v>
      </c>
      <c r="H1959" s="408" t="s">
        <v>4353</v>
      </c>
      <c r="I1959" s="408" t="s">
        <v>4353</v>
      </c>
      <c r="J1959" s="408" t="s">
        <v>4353</v>
      </c>
      <c r="K1959" s="408" t="s">
        <v>4353</v>
      </c>
    </row>
    <row r="1960" spans="1:14" ht="12">
      <c r="A1960" s="708" t="s">
        <v>22417</v>
      </c>
      <c r="B1960" s="639" t="s">
        <v>22418</v>
      </c>
      <c r="C1960" s="640"/>
      <c r="D1960" s="641"/>
      <c r="E1960" s="642"/>
      <c r="F1960" s="407" t="s">
        <v>4353</v>
      </c>
      <c r="G1960" s="408" t="s">
        <v>4353</v>
      </c>
      <c r="H1960" s="408" t="s">
        <v>4353</v>
      </c>
      <c r="I1960" s="408" t="s">
        <v>4353</v>
      </c>
      <c r="J1960" s="408" t="s">
        <v>4353</v>
      </c>
    </row>
    <row r="1961" spans="1:14" ht="12">
      <c r="A1961" s="708" t="s">
        <v>22419</v>
      </c>
      <c r="B1961" s="639" t="e">
        <v>#NAME?</v>
      </c>
      <c r="C1961" s="640"/>
      <c r="D1961" s="641" t="s">
        <v>22420</v>
      </c>
      <c r="E1961" s="642" t="s">
        <v>22421</v>
      </c>
      <c r="F1961" s="407" t="s">
        <v>4353</v>
      </c>
      <c r="G1961" s="408" t="s">
        <v>4353</v>
      </c>
      <c r="H1961" s="408" t="s">
        <v>4353</v>
      </c>
      <c r="I1961" s="408" t="s">
        <v>4353</v>
      </c>
      <c r="J1961" s="408" t="s">
        <v>4353</v>
      </c>
      <c r="K1961" s="408" t="s">
        <v>4353</v>
      </c>
    </row>
    <row r="1962" spans="1:14" ht="12">
      <c r="A1962" s="708"/>
      <c r="B1962" s="639"/>
      <c r="C1962" s="640"/>
      <c r="D1962" s="641" t="s">
        <v>22422</v>
      </c>
      <c r="E1962" s="642" t="s">
        <v>22423</v>
      </c>
      <c r="F1962" s="407" t="s">
        <v>4353</v>
      </c>
      <c r="G1962" s="408" t="s">
        <v>4353</v>
      </c>
      <c r="H1962" s="408" t="s">
        <v>4353</v>
      </c>
    </row>
    <row r="1963" spans="1:14" ht="12">
      <c r="A1963" s="708" t="s">
        <v>22424</v>
      </c>
      <c r="B1963" s="639" t="s">
        <v>22425</v>
      </c>
      <c r="C1963" s="640"/>
      <c r="D1963" s="641"/>
      <c r="E1963" s="642"/>
      <c r="F1963" s="407" t="s">
        <v>4353</v>
      </c>
      <c r="G1963" s="408" t="s">
        <v>4353</v>
      </c>
      <c r="H1963" s="408" t="s">
        <v>4353</v>
      </c>
    </row>
    <row r="1964" spans="1:14" ht="24">
      <c r="A1964" s="708" t="s">
        <v>22426</v>
      </c>
      <c r="B1964" s="639" t="s">
        <v>22427</v>
      </c>
      <c r="C1964" s="640" t="s">
        <v>22428</v>
      </c>
      <c r="D1964" s="641"/>
      <c r="E1964" s="642"/>
      <c r="F1964" s="407" t="s">
        <v>4353</v>
      </c>
      <c r="G1964" s="408" t="s">
        <v>4353</v>
      </c>
      <c r="H1964" s="408" t="s">
        <v>4353</v>
      </c>
      <c r="I1964" s="408" t="s">
        <v>4353</v>
      </c>
      <c r="J1964" s="408" t="s">
        <v>4353</v>
      </c>
      <c r="K1964" s="408" t="s">
        <v>4353</v>
      </c>
    </row>
    <row r="1965" spans="1:14" ht="12">
      <c r="A1965" s="708" t="s">
        <v>22429</v>
      </c>
      <c r="B1965" s="639" t="s">
        <v>22430</v>
      </c>
      <c r="C1965" s="640"/>
      <c r="D1965" s="641" t="s">
        <v>22422</v>
      </c>
      <c r="E1965" s="642" t="s">
        <v>22431</v>
      </c>
    </row>
    <row r="1966" spans="1:14" ht="24">
      <c r="A1966" s="708" t="s">
        <v>91</v>
      </c>
      <c r="B1966" s="639" t="s">
        <v>22432</v>
      </c>
      <c r="C1966" s="640" t="s">
        <v>22433</v>
      </c>
      <c r="D1966" s="641" t="s">
        <v>22434</v>
      </c>
      <c r="E1966" s="642" t="s">
        <v>22435</v>
      </c>
    </row>
    <row r="1967" spans="1:14" ht="12">
      <c r="A1967" s="708" t="s">
        <v>22436</v>
      </c>
      <c r="B1967" s="639" t="s">
        <v>22437</v>
      </c>
      <c r="C1967" s="640"/>
      <c r="D1967" s="641"/>
      <c r="E1967" s="642"/>
      <c r="F1967" s="407" t="s">
        <v>4353</v>
      </c>
      <c r="G1967" s="408" t="s">
        <v>4353</v>
      </c>
      <c r="H1967" s="408" t="s">
        <v>4353</v>
      </c>
    </row>
    <row r="1968" spans="1:14" ht="12">
      <c r="A1968" s="708">
        <v>2015</v>
      </c>
      <c r="B1968" s="639"/>
      <c r="C1968" s="640"/>
      <c r="D1968" s="641"/>
      <c r="E1968" s="642"/>
      <c r="F1968" s="407" t="s">
        <v>4353</v>
      </c>
      <c r="G1968" s="408" t="s">
        <v>4353</v>
      </c>
    </row>
    <row r="1969" spans="1:9" ht="24">
      <c r="A1969" s="708">
        <v>53866</v>
      </c>
      <c r="B1969" s="639" t="s">
        <v>23027</v>
      </c>
      <c r="C1969" s="640" t="s">
        <v>90</v>
      </c>
      <c r="D1969" s="641" t="s">
        <v>18991</v>
      </c>
      <c r="E1969" s="642">
        <v>1.37</v>
      </c>
      <c r="F1969" s="407" t="s">
        <v>4353</v>
      </c>
      <c r="G1969" s="408" t="s">
        <v>4353</v>
      </c>
      <c r="H1969" s="408" t="s">
        <v>4353</v>
      </c>
    </row>
    <row r="1970" spans="1:9" ht="12">
      <c r="A1970" s="708" t="s">
        <v>23028</v>
      </c>
      <c r="B1970" s="639" t="s">
        <v>23029</v>
      </c>
      <c r="C1970" s="640"/>
      <c r="D1970" s="641"/>
      <c r="E1970" s="642"/>
      <c r="F1970" s="407" t="s">
        <v>4353</v>
      </c>
      <c r="G1970" s="408" t="s">
        <v>4353</v>
      </c>
      <c r="H1970" s="408" t="s">
        <v>4353</v>
      </c>
    </row>
    <row r="1971" spans="1:9" ht="12">
      <c r="A1971" s="708" t="s">
        <v>23542</v>
      </c>
      <c r="B1971" s="639" t="s">
        <v>23716</v>
      </c>
      <c r="C1971" s="640"/>
      <c r="D1971" s="641"/>
      <c r="E1971" s="642"/>
      <c r="F1971" s="407" t="s">
        <v>4353</v>
      </c>
      <c r="G1971" s="408" t="s">
        <v>4353</v>
      </c>
      <c r="H1971" s="408" t="s">
        <v>4353</v>
      </c>
    </row>
    <row r="1972" spans="1:9" ht="24">
      <c r="A1972" s="708">
        <v>53882</v>
      </c>
      <c r="B1972" s="639" t="s">
        <v>23717</v>
      </c>
      <c r="C1972" s="640" t="s">
        <v>90</v>
      </c>
      <c r="D1972" s="641" t="s">
        <v>18987</v>
      </c>
      <c r="E1972" s="642">
        <v>14.09</v>
      </c>
      <c r="F1972" s="407" t="s">
        <v>4353</v>
      </c>
      <c r="G1972" s="408" t="s">
        <v>4353</v>
      </c>
      <c r="H1972" s="408" t="s">
        <v>4353</v>
      </c>
    </row>
    <row r="1973" spans="1:9" ht="12">
      <c r="A1973" s="708" t="s">
        <v>22946</v>
      </c>
      <c r="B1973" s="639" t="s">
        <v>22947</v>
      </c>
      <c r="C1973" s="640"/>
      <c r="D1973" s="641"/>
      <c r="E1973" s="642"/>
      <c r="F1973" s="407" t="s">
        <v>4353</v>
      </c>
      <c r="G1973" s="408" t="s">
        <v>4353</v>
      </c>
      <c r="H1973" s="408" t="s">
        <v>4353</v>
      </c>
    </row>
    <row r="1974" spans="1:9" ht="12">
      <c r="A1974" s="708" t="s">
        <v>22948</v>
      </c>
      <c r="B1974" s="639" t="s">
        <v>23718</v>
      </c>
      <c r="C1974" s="640"/>
      <c r="D1974" s="641"/>
      <c r="E1974" s="642"/>
      <c r="F1974" s="407" t="s">
        <v>4353</v>
      </c>
      <c r="G1974" s="408" t="s">
        <v>4353</v>
      </c>
      <c r="H1974" s="408" t="s">
        <v>4353</v>
      </c>
    </row>
    <row r="1975" spans="1:9" ht="24">
      <c r="A1975" s="708">
        <v>55255</v>
      </c>
      <c r="B1975" s="639" t="s">
        <v>23719</v>
      </c>
      <c r="C1975" s="640" t="s">
        <v>90</v>
      </c>
      <c r="D1975" s="641" t="s">
        <v>18991</v>
      </c>
      <c r="E1975" s="642">
        <v>6.06</v>
      </c>
      <c r="F1975" s="407" t="s">
        <v>4353</v>
      </c>
      <c r="G1975" s="408" t="s">
        <v>4353</v>
      </c>
      <c r="H1975" s="408" t="s">
        <v>4353</v>
      </c>
    </row>
    <row r="1976" spans="1:9" ht="12">
      <c r="A1976" s="708" t="s">
        <v>23720</v>
      </c>
      <c r="B1976" s="639"/>
      <c r="C1976" s="640"/>
      <c r="D1976" s="641"/>
      <c r="E1976" s="642"/>
      <c r="F1976" s="407" t="s">
        <v>4353</v>
      </c>
      <c r="G1976" s="408" t="s">
        <v>4353</v>
      </c>
    </row>
    <row r="1977" spans="1:9" ht="24">
      <c r="A1977" s="708">
        <v>55263</v>
      </c>
      <c r="B1977" s="639" t="s">
        <v>23721</v>
      </c>
      <c r="C1977" s="640" t="s">
        <v>90</v>
      </c>
      <c r="D1977" s="641" t="s">
        <v>18991</v>
      </c>
      <c r="E1977" s="642">
        <v>49.68</v>
      </c>
    </row>
    <row r="1978" spans="1:9" ht="12">
      <c r="A1978" s="708" t="s">
        <v>22863</v>
      </c>
      <c r="B1978" s="639" t="s">
        <v>23722</v>
      </c>
      <c r="C1978" s="640"/>
      <c r="D1978" s="641"/>
      <c r="E1978" s="642"/>
      <c r="F1978" s="407" t="s">
        <v>4353</v>
      </c>
      <c r="G1978" s="408" t="s">
        <v>4353</v>
      </c>
    </row>
    <row r="1979" spans="1:9" ht="12">
      <c r="A1979" s="708" t="s">
        <v>23723</v>
      </c>
      <c r="B1979" s="639" t="s">
        <v>23724</v>
      </c>
      <c r="C1979" s="640"/>
      <c r="D1979" s="641"/>
      <c r="E1979" s="642"/>
      <c r="F1979" s="407" t="s">
        <v>4353</v>
      </c>
      <c r="G1979" s="408" t="s">
        <v>4353</v>
      </c>
    </row>
    <row r="1980" spans="1:9" ht="12">
      <c r="A1980" s="708">
        <v>55264</v>
      </c>
      <c r="B1980" s="639" t="s">
        <v>4481</v>
      </c>
      <c r="C1980" s="640" t="s">
        <v>90</v>
      </c>
      <c r="D1980" s="641" t="s">
        <v>18987</v>
      </c>
      <c r="E1980" s="642">
        <v>9.6999999999999993</v>
      </c>
      <c r="F1980" s="407" t="s">
        <v>4353</v>
      </c>
      <c r="G1980" s="408" t="s">
        <v>4353</v>
      </c>
    </row>
    <row r="1981" spans="1:9" ht="12">
      <c r="A1981" s="708">
        <v>73298</v>
      </c>
      <c r="B1981" s="639" t="s">
        <v>23725</v>
      </c>
      <c r="C1981" s="640" t="s">
        <v>90</v>
      </c>
      <c r="D1981" s="641" t="s">
        <v>18987</v>
      </c>
      <c r="E1981" s="642">
        <v>2.88</v>
      </c>
      <c r="F1981" s="407" t="s">
        <v>4353</v>
      </c>
      <c r="G1981" s="408" t="s">
        <v>4353</v>
      </c>
    </row>
    <row r="1982" spans="1:9" ht="12">
      <c r="A1982" s="708" t="s">
        <v>23726</v>
      </c>
      <c r="B1982" s="639" t="e">
        <v>#NAME?</v>
      </c>
      <c r="C1982" s="640"/>
      <c r="D1982" s="641"/>
      <c r="E1982" s="642"/>
      <c r="F1982" s="407" t="s">
        <v>4353</v>
      </c>
      <c r="G1982" s="408" t="s">
        <v>4353</v>
      </c>
      <c r="H1982" s="408" t="s">
        <v>4353</v>
      </c>
      <c r="I1982" s="408" t="s">
        <v>4353</v>
      </c>
    </row>
    <row r="1983" spans="1:9" ht="12">
      <c r="A1983" s="708">
        <v>73299</v>
      </c>
      <c r="B1983" s="639" t="s">
        <v>23727</v>
      </c>
      <c r="C1983" s="640" t="s">
        <v>90</v>
      </c>
      <c r="D1983" s="641" t="s">
        <v>18987</v>
      </c>
      <c r="E1983" s="642">
        <v>2.29</v>
      </c>
      <c r="F1983" s="407" t="s">
        <v>4353</v>
      </c>
      <c r="G1983" s="408" t="s">
        <v>4353</v>
      </c>
      <c r="H1983" s="408" t="s">
        <v>4353</v>
      </c>
    </row>
    <row r="1984" spans="1:9" ht="12">
      <c r="A1984" s="708" t="s">
        <v>23726</v>
      </c>
      <c r="B1984" s="639" t="e">
        <v>#NAME?</v>
      </c>
      <c r="C1984" s="640"/>
      <c r="D1984" s="641"/>
      <c r="E1984" s="642"/>
      <c r="F1984" s="407" t="s">
        <v>4353</v>
      </c>
      <c r="G1984" s="408" t="s">
        <v>4353</v>
      </c>
    </row>
    <row r="1985" spans="1:11" ht="24">
      <c r="A1985" s="708">
        <v>73303</v>
      </c>
      <c r="B1985" s="639" t="s">
        <v>23728</v>
      </c>
      <c r="C1985" s="640" t="s">
        <v>90</v>
      </c>
      <c r="D1985" s="641" t="s">
        <v>18987</v>
      </c>
      <c r="E1985" s="642">
        <v>3.31</v>
      </c>
      <c r="F1985" s="407" t="s">
        <v>4353</v>
      </c>
      <c r="G1985" s="408" t="s">
        <v>4353</v>
      </c>
      <c r="H1985" s="408" t="s">
        <v>4353</v>
      </c>
      <c r="I1985" s="408" t="s">
        <v>4353</v>
      </c>
    </row>
    <row r="1986" spans="1:11" ht="12">
      <c r="A1986" s="708" t="s">
        <v>23729</v>
      </c>
      <c r="B1986" s="639">
        <v>16</v>
      </c>
      <c r="C1986" s="640"/>
      <c r="D1986" s="641"/>
      <c r="E1986" s="642"/>
      <c r="F1986" s="407" t="s">
        <v>4353</v>
      </c>
      <c r="G1986" s="408" t="s">
        <v>4353</v>
      </c>
    </row>
    <row r="1987" spans="1:11" ht="12">
      <c r="A1987" s="708">
        <v>73304</v>
      </c>
      <c r="B1987" s="639" t="s">
        <v>4482</v>
      </c>
      <c r="C1987" s="640" t="s">
        <v>90</v>
      </c>
      <c r="D1987" s="641" t="s">
        <v>18991</v>
      </c>
      <c r="E1987" s="642">
        <v>52.86</v>
      </c>
      <c r="F1987" s="407" t="s">
        <v>4353</v>
      </c>
      <c r="G1987" s="408" t="s">
        <v>4353</v>
      </c>
      <c r="H1987" s="408" t="s">
        <v>4353</v>
      </c>
      <c r="I1987" s="408" t="s">
        <v>4353</v>
      </c>
    </row>
    <row r="1988" spans="1:11" ht="24">
      <c r="A1988" s="708">
        <v>73305</v>
      </c>
      <c r="B1988" s="639" t="s">
        <v>23730</v>
      </c>
      <c r="C1988" s="640" t="s">
        <v>90</v>
      </c>
      <c r="D1988" s="641" t="s">
        <v>18980</v>
      </c>
      <c r="E1988" s="642">
        <v>9.7100000000000009</v>
      </c>
      <c r="F1988" s="407" t="s">
        <v>4353</v>
      </c>
      <c r="G1988" s="408" t="s">
        <v>4353</v>
      </c>
      <c r="H1988" s="408" t="s">
        <v>4353</v>
      </c>
    </row>
    <row r="1989" spans="1:11" ht="12">
      <c r="A1989" s="708" t="s">
        <v>23731</v>
      </c>
      <c r="B1989" s="639"/>
      <c r="C1989" s="640"/>
      <c r="D1989" s="641"/>
      <c r="E1989" s="642"/>
    </row>
    <row r="1990" spans="1:11" ht="24">
      <c r="A1990" s="708">
        <v>73307</v>
      </c>
      <c r="B1990" s="639" t="s">
        <v>23732</v>
      </c>
      <c r="C1990" s="640" t="s">
        <v>90</v>
      </c>
      <c r="D1990" s="641" t="s">
        <v>18987</v>
      </c>
      <c r="E1990" s="642">
        <v>2.4300000000000002</v>
      </c>
    </row>
    <row r="1991" spans="1:11" ht="12">
      <c r="A1991" s="708" t="s">
        <v>23296</v>
      </c>
      <c r="B1991" s="639">
        <v>16</v>
      </c>
      <c r="C1991" s="640"/>
      <c r="D1991" s="641"/>
      <c r="E1991" s="642"/>
      <c r="F1991" s="407" t="s">
        <v>4353</v>
      </c>
      <c r="G1991" s="408" t="s">
        <v>4353</v>
      </c>
    </row>
    <row r="1992" spans="1:11" ht="24">
      <c r="A1992" s="708">
        <v>73308</v>
      </c>
      <c r="B1992" s="639" t="s">
        <v>23730</v>
      </c>
      <c r="C1992" s="640" t="s">
        <v>90</v>
      </c>
      <c r="D1992" s="641" t="s">
        <v>18980</v>
      </c>
      <c r="E1992" s="642">
        <v>25.71</v>
      </c>
      <c r="F1992" s="407" t="s">
        <v>4353</v>
      </c>
      <c r="G1992" s="408" t="s">
        <v>4353</v>
      </c>
    </row>
    <row r="1993" spans="1:11" ht="12">
      <c r="A1993" s="708" t="s">
        <v>23733</v>
      </c>
      <c r="B1993" s="639" t="s">
        <v>23734</v>
      </c>
      <c r="C1993" s="640"/>
      <c r="D1993" s="641"/>
      <c r="E1993" s="642"/>
      <c r="F1993" s="407" t="s">
        <v>4353</v>
      </c>
      <c r="G1993" s="408" t="s">
        <v>4353</v>
      </c>
      <c r="H1993" s="408" t="s">
        <v>4353</v>
      </c>
      <c r="I1993" s="408" t="s">
        <v>4353</v>
      </c>
      <c r="J1993" s="408" t="s">
        <v>4353</v>
      </c>
      <c r="K1993" s="408" t="s">
        <v>4353</v>
      </c>
    </row>
    <row r="1994" spans="1:11" ht="24">
      <c r="A1994" s="708">
        <v>73309</v>
      </c>
      <c r="B1994" s="639" t="s">
        <v>22982</v>
      </c>
      <c r="C1994" s="640" t="s">
        <v>90</v>
      </c>
      <c r="D1994" s="641" t="s">
        <v>18987</v>
      </c>
      <c r="E1994" s="642">
        <v>15.19</v>
      </c>
      <c r="F1994" s="407" t="s">
        <v>4353</v>
      </c>
      <c r="G1994" s="408" t="s">
        <v>4353</v>
      </c>
      <c r="H1994" s="408" t="s">
        <v>4353</v>
      </c>
      <c r="I1994" s="408" t="s">
        <v>4353</v>
      </c>
      <c r="J1994" s="408" t="s">
        <v>4353</v>
      </c>
    </row>
    <row r="1995" spans="1:11" ht="12">
      <c r="A1995" s="708" t="s">
        <v>22784</v>
      </c>
      <c r="B1995" s="639" t="s">
        <v>22983</v>
      </c>
      <c r="C1995" s="640"/>
      <c r="D1995" s="641"/>
      <c r="E1995" s="642"/>
      <c r="F1995" s="407" t="s">
        <v>4353</v>
      </c>
      <c r="G1995" s="408" t="s">
        <v>4353</v>
      </c>
      <c r="H1995" s="408" t="s">
        <v>4353</v>
      </c>
      <c r="I1995" s="408" t="s">
        <v>4353</v>
      </c>
      <c r="J1995" s="408" t="s">
        <v>4353</v>
      </c>
    </row>
    <row r="1996" spans="1:11" ht="12">
      <c r="A1996" s="708" t="s">
        <v>22417</v>
      </c>
      <c r="B1996" s="639" t="s">
        <v>22418</v>
      </c>
      <c r="C1996" s="640"/>
      <c r="D1996" s="641"/>
      <c r="E1996" s="642"/>
      <c r="F1996" s="407" t="s">
        <v>4353</v>
      </c>
      <c r="G1996" s="408" t="s">
        <v>4353</v>
      </c>
      <c r="H1996" s="408" t="s">
        <v>4353</v>
      </c>
      <c r="I1996" s="408" t="s">
        <v>4353</v>
      </c>
      <c r="J1996" s="408" t="s">
        <v>4353</v>
      </c>
    </row>
    <row r="1997" spans="1:11" ht="12">
      <c r="A1997" s="708" t="s">
        <v>22419</v>
      </c>
      <c r="B1997" s="639" t="e">
        <v>#NAME?</v>
      </c>
      <c r="C1997" s="640"/>
      <c r="D1997" s="641" t="s">
        <v>22420</v>
      </c>
      <c r="E1997" s="642" t="s">
        <v>22421</v>
      </c>
      <c r="F1997" s="407" t="s">
        <v>4353</v>
      </c>
      <c r="G1997" s="408" t="s">
        <v>4353</v>
      </c>
      <c r="H1997" s="408" t="s">
        <v>4353</v>
      </c>
      <c r="I1997" s="408" t="s">
        <v>4353</v>
      </c>
      <c r="J1997" s="408" t="s">
        <v>4353</v>
      </c>
    </row>
    <row r="1998" spans="1:11" ht="12">
      <c r="A1998" s="708"/>
      <c r="B1998" s="639"/>
      <c r="C1998" s="640"/>
      <c r="D1998" s="641" t="s">
        <v>22422</v>
      </c>
      <c r="E1998" s="642" t="s">
        <v>22423</v>
      </c>
      <c r="F1998" s="407" t="s">
        <v>4353</v>
      </c>
      <c r="G1998" s="408" t="s">
        <v>4353</v>
      </c>
      <c r="H1998" s="408" t="s">
        <v>4353</v>
      </c>
      <c r="I1998" s="408" t="s">
        <v>4353</v>
      </c>
      <c r="J1998" s="408" t="s">
        <v>4353</v>
      </c>
    </row>
    <row r="1999" spans="1:11" ht="12">
      <c r="A1999" s="708" t="s">
        <v>22424</v>
      </c>
      <c r="B1999" s="639" t="s">
        <v>22425</v>
      </c>
      <c r="C1999" s="640"/>
      <c r="D1999" s="641"/>
      <c r="E1999" s="642"/>
      <c r="F1999" s="407" t="s">
        <v>4353</v>
      </c>
      <c r="G1999" s="408" t="s">
        <v>4353</v>
      </c>
      <c r="H1999" s="408" t="s">
        <v>4353</v>
      </c>
      <c r="I1999" s="408" t="s">
        <v>4353</v>
      </c>
      <c r="J1999" s="408" t="s">
        <v>4353</v>
      </c>
    </row>
    <row r="2000" spans="1:11" ht="24">
      <c r="A2000" s="708" t="s">
        <v>22426</v>
      </c>
      <c r="B2000" s="639" t="s">
        <v>22427</v>
      </c>
      <c r="C2000" s="640" t="s">
        <v>22428</v>
      </c>
      <c r="D2000" s="641"/>
      <c r="E2000" s="642"/>
      <c r="F2000" s="407" t="s">
        <v>4353</v>
      </c>
      <c r="G2000" s="408" t="s">
        <v>4353</v>
      </c>
    </row>
    <row r="2001" spans="1:10" ht="12">
      <c r="A2001" s="708" t="s">
        <v>22429</v>
      </c>
      <c r="B2001" s="639" t="s">
        <v>22430</v>
      </c>
      <c r="C2001" s="640"/>
      <c r="D2001" s="641" t="s">
        <v>22422</v>
      </c>
      <c r="E2001" s="642" t="s">
        <v>22431</v>
      </c>
      <c r="F2001" s="407" t="s">
        <v>4353</v>
      </c>
      <c r="G2001" s="408" t="s">
        <v>4353</v>
      </c>
    </row>
    <row r="2002" spans="1:10" ht="24">
      <c r="A2002" s="708" t="s">
        <v>91</v>
      </c>
      <c r="B2002" s="639" t="s">
        <v>22432</v>
      </c>
      <c r="C2002" s="640" t="s">
        <v>22433</v>
      </c>
      <c r="D2002" s="641" t="s">
        <v>22434</v>
      </c>
      <c r="E2002" s="642" t="s">
        <v>22435</v>
      </c>
      <c r="F2002" s="407" t="s">
        <v>4353</v>
      </c>
      <c r="G2002" s="408" t="s">
        <v>4353</v>
      </c>
    </row>
    <row r="2003" spans="1:10" ht="12">
      <c r="A2003" s="708" t="s">
        <v>22436</v>
      </c>
      <c r="B2003" s="639" t="s">
        <v>22437</v>
      </c>
      <c r="C2003" s="640"/>
      <c r="D2003" s="641"/>
      <c r="E2003" s="642"/>
      <c r="F2003" s="407" t="s">
        <v>4353</v>
      </c>
      <c r="G2003" s="408" t="s">
        <v>4353</v>
      </c>
      <c r="H2003" s="408" t="s">
        <v>4353</v>
      </c>
      <c r="I2003" s="408" t="s">
        <v>4353</v>
      </c>
    </row>
    <row r="2004" spans="1:10" ht="12">
      <c r="A2004" s="708" t="s">
        <v>23735</v>
      </c>
      <c r="B2004" s="639" t="s">
        <v>23736</v>
      </c>
      <c r="C2004" s="640"/>
      <c r="D2004" s="641"/>
      <c r="E2004" s="642"/>
      <c r="F2004" s="407" t="s">
        <v>4353</v>
      </c>
      <c r="G2004" s="408" t="s">
        <v>4353</v>
      </c>
    </row>
    <row r="2005" spans="1:10" ht="24">
      <c r="A2005" s="708">
        <v>73310</v>
      </c>
      <c r="B2005" s="639" t="s">
        <v>23737</v>
      </c>
      <c r="C2005" s="640" t="s">
        <v>90</v>
      </c>
      <c r="D2005" s="641" t="s">
        <v>18991</v>
      </c>
      <c r="E2005" s="642">
        <v>22.38</v>
      </c>
    </row>
    <row r="2006" spans="1:10" ht="12">
      <c r="A2006" s="708" t="s">
        <v>23738</v>
      </c>
      <c r="B2006" s="639" t="s">
        <v>23739</v>
      </c>
      <c r="C2006" s="640"/>
      <c r="D2006" s="641"/>
      <c r="E2006" s="642"/>
      <c r="F2006" s="407" t="s">
        <v>4353</v>
      </c>
      <c r="G2006" s="408" t="s">
        <v>4353</v>
      </c>
      <c r="H2006" s="408" t="s">
        <v>4353</v>
      </c>
      <c r="I2006" s="408" t="s">
        <v>4353</v>
      </c>
    </row>
    <row r="2007" spans="1:10" ht="24">
      <c r="A2007" s="708">
        <v>73311</v>
      </c>
      <c r="B2007" s="639" t="s">
        <v>23740</v>
      </c>
      <c r="C2007" s="640" t="s">
        <v>90</v>
      </c>
      <c r="D2007" s="641" t="s">
        <v>18991</v>
      </c>
      <c r="E2007" s="642">
        <v>103.41</v>
      </c>
      <c r="F2007" s="407" t="s">
        <v>4353</v>
      </c>
      <c r="G2007" s="408" t="s">
        <v>4353</v>
      </c>
      <c r="H2007" s="408" t="s">
        <v>4353</v>
      </c>
      <c r="I2007" s="408" t="s">
        <v>4353</v>
      </c>
      <c r="J2007" s="408" t="s">
        <v>4353</v>
      </c>
    </row>
    <row r="2008" spans="1:10" ht="12">
      <c r="A2008" s="708" t="s">
        <v>23421</v>
      </c>
      <c r="B2008" s="639" t="s">
        <v>23741</v>
      </c>
      <c r="C2008" s="640"/>
      <c r="D2008" s="641"/>
      <c r="E2008" s="642"/>
    </row>
    <row r="2009" spans="1:10" ht="24">
      <c r="A2009" s="708">
        <v>73312</v>
      </c>
      <c r="B2009" s="639" t="s">
        <v>23730</v>
      </c>
      <c r="C2009" s="640" t="s">
        <v>90</v>
      </c>
      <c r="D2009" s="641" t="s">
        <v>18980</v>
      </c>
      <c r="E2009" s="642">
        <v>12.85</v>
      </c>
      <c r="F2009" s="407" t="s">
        <v>4353</v>
      </c>
      <c r="G2009" s="408" t="s">
        <v>4353</v>
      </c>
      <c r="H2009" s="408" t="s">
        <v>4353</v>
      </c>
      <c r="I2009" s="408" t="s">
        <v>4353</v>
      </c>
    </row>
    <row r="2010" spans="1:10" ht="12">
      <c r="A2010" s="708" t="s">
        <v>23742</v>
      </c>
      <c r="B2010" s="639" t="s">
        <v>23743</v>
      </c>
      <c r="C2010" s="640"/>
      <c r="D2010" s="641"/>
      <c r="E2010" s="642"/>
      <c r="F2010" s="407" t="s">
        <v>4353</v>
      </c>
      <c r="G2010" s="408" t="s">
        <v>4353</v>
      </c>
      <c r="H2010" s="408" t="s">
        <v>4353</v>
      </c>
    </row>
    <row r="2011" spans="1:10" ht="24">
      <c r="A2011" s="708">
        <v>73313</v>
      </c>
      <c r="B2011" s="639" t="s">
        <v>22982</v>
      </c>
      <c r="C2011" s="640" t="s">
        <v>90</v>
      </c>
      <c r="D2011" s="641" t="s">
        <v>18987</v>
      </c>
      <c r="E2011" s="642">
        <v>3.54</v>
      </c>
      <c r="F2011" s="407" t="s">
        <v>4353</v>
      </c>
      <c r="G2011" s="408" t="s">
        <v>4353</v>
      </c>
      <c r="H2011" s="408" t="s">
        <v>4353</v>
      </c>
      <c r="I2011" s="408" t="s">
        <v>4353</v>
      </c>
    </row>
    <row r="2012" spans="1:10" ht="12">
      <c r="A2012" s="708" t="s">
        <v>22784</v>
      </c>
      <c r="B2012" s="639" t="s">
        <v>22983</v>
      </c>
      <c r="C2012" s="640"/>
      <c r="D2012" s="641"/>
      <c r="E2012" s="642"/>
      <c r="F2012" s="407" t="s">
        <v>4353</v>
      </c>
      <c r="G2012" s="408" t="s">
        <v>4353</v>
      </c>
    </row>
    <row r="2013" spans="1:10" ht="12">
      <c r="A2013" s="708" t="s">
        <v>23744</v>
      </c>
      <c r="B2013" s="639" t="s">
        <v>22713</v>
      </c>
      <c r="C2013" s="640"/>
      <c r="D2013" s="641"/>
      <c r="E2013" s="642"/>
      <c r="F2013" s="407" t="s">
        <v>4353</v>
      </c>
      <c r="G2013" s="408" t="s">
        <v>4353</v>
      </c>
    </row>
    <row r="2014" spans="1:10" ht="24">
      <c r="A2014" s="708">
        <v>73314</v>
      </c>
      <c r="B2014" s="639" t="s">
        <v>23745</v>
      </c>
      <c r="C2014" s="640" t="s">
        <v>90</v>
      </c>
      <c r="D2014" s="641" t="s">
        <v>18987</v>
      </c>
      <c r="E2014" s="642">
        <v>14.63</v>
      </c>
      <c r="F2014" s="407" t="s">
        <v>4353</v>
      </c>
      <c r="G2014" s="408" t="s">
        <v>4353</v>
      </c>
      <c r="H2014" s="408" t="s">
        <v>4353</v>
      </c>
      <c r="I2014" s="408" t="s">
        <v>4353</v>
      </c>
      <c r="J2014" s="408" t="s">
        <v>4353</v>
      </c>
    </row>
    <row r="2015" spans="1:10" ht="12">
      <c r="A2015" s="708" t="s">
        <v>23746</v>
      </c>
      <c r="B2015" s="639" t="s">
        <v>23747</v>
      </c>
      <c r="C2015" s="640"/>
      <c r="D2015" s="641"/>
      <c r="E2015" s="642"/>
      <c r="F2015" s="407" t="s">
        <v>4353</v>
      </c>
      <c r="G2015" s="408" t="s">
        <v>4353</v>
      </c>
      <c r="H2015" s="408" t="s">
        <v>4353</v>
      </c>
      <c r="I2015" s="408" t="s">
        <v>4353</v>
      </c>
      <c r="J2015" s="408" t="s">
        <v>4353</v>
      </c>
    </row>
    <row r="2016" spans="1:10" ht="24">
      <c r="A2016" s="708">
        <v>73315</v>
      </c>
      <c r="B2016" s="639" t="s">
        <v>22982</v>
      </c>
      <c r="C2016" s="640" t="s">
        <v>90</v>
      </c>
      <c r="D2016" s="641" t="s">
        <v>18991</v>
      </c>
      <c r="E2016" s="642">
        <v>35.82</v>
      </c>
      <c r="F2016" s="407" t="s">
        <v>4353</v>
      </c>
      <c r="G2016" s="408" t="s">
        <v>4353</v>
      </c>
      <c r="H2016" s="408" t="s">
        <v>4353</v>
      </c>
      <c r="I2016" s="408" t="s">
        <v>4353</v>
      </c>
      <c r="J2016" s="408" t="s">
        <v>4353</v>
      </c>
    </row>
    <row r="2017" spans="1:11" ht="12">
      <c r="A2017" s="708" t="s">
        <v>22784</v>
      </c>
      <c r="B2017" s="639" t="s">
        <v>22983</v>
      </c>
      <c r="C2017" s="640"/>
      <c r="D2017" s="641"/>
      <c r="E2017" s="642"/>
      <c r="F2017" s="407" t="s">
        <v>4353</v>
      </c>
      <c r="G2017" s="408" t="s">
        <v>4353</v>
      </c>
      <c r="H2017" s="408" t="s">
        <v>4353</v>
      </c>
      <c r="I2017" s="408" t="s">
        <v>4353</v>
      </c>
      <c r="J2017" s="408" t="s">
        <v>4353</v>
      </c>
    </row>
    <row r="2018" spans="1:11" ht="12">
      <c r="A2018" s="708" t="s">
        <v>23661</v>
      </c>
      <c r="B2018" s="639" t="s">
        <v>23748</v>
      </c>
      <c r="C2018" s="640"/>
      <c r="D2018" s="641"/>
      <c r="E2018" s="642"/>
      <c r="F2018" s="407" t="s">
        <v>4353</v>
      </c>
      <c r="G2018" s="408" t="s">
        <v>4353</v>
      </c>
      <c r="H2018" s="408" t="s">
        <v>4353</v>
      </c>
      <c r="I2018" s="408" t="s">
        <v>4353</v>
      </c>
      <c r="J2018" s="408" t="s">
        <v>4353</v>
      </c>
    </row>
    <row r="2019" spans="1:11" ht="24">
      <c r="A2019" s="708">
        <v>73316</v>
      </c>
      <c r="B2019" s="639" t="s">
        <v>23749</v>
      </c>
      <c r="C2019" s="640" t="s">
        <v>90</v>
      </c>
      <c r="D2019" s="641" t="s">
        <v>18991</v>
      </c>
      <c r="E2019" s="642">
        <v>13</v>
      </c>
    </row>
    <row r="2020" spans="1:11" ht="12">
      <c r="A2020" s="708" t="s">
        <v>23750</v>
      </c>
      <c r="B2020" s="639"/>
      <c r="C2020" s="640"/>
      <c r="D2020" s="641"/>
      <c r="E2020" s="642"/>
      <c r="F2020" s="407" t="s">
        <v>4353</v>
      </c>
      <c r="G2020" s="408" t="s">
        <v>4353</v>
      </c>
      <c r="H2020" s="408" t="s">
        <v>4353</v>
      </c>
      <c r="I2020" s="408" t="s">
        <v>4353</v>
      </c>
      <c r="J2020" s="408" t="s">
        <v>4353</v>
      </c>
      <c r="K2020" s="408" t="s">
        <v>4353</v>
      </c>
    </row>
    <row r="2021" spans="1:11" ht="24">
      <c r="A2021" s="708">
        <v>73317</v>
      </c>
      <c r="B2021" s="639" t="s">
        <v>23751</v>
      </c>
      <c r="C2021" s="640" t="s">
        <v>90</v>
      </c>
      <c r="D2021" s="641" t="s">
        <v>18991</v>
      </c>
      <c r="E2021" s="642">
        <v>45.36</v>
      </c>
      <c r="F2021" s="407" t="s">
        <v>4353</v>
      </c>
      <c r="G2021" s="408" t="s">
        <v>4353</v>
      </c>
      <c r="H2021" s="408" t="s">
        <v>4353</v>
      </c>
    </row>
    <row r="2022" spans="1:11" ht="12">
      <c r="A2022" s="708" t="s">
        <v>23752</v>
      </c>
      <c r="B2022" s="639" t="s">
        <v>23750</v>
      </c>
      <c r="C2022" s="640"/>
      <c r="D2022" s="641"/>
      <c r="E2022" s="642"/>
      <c r="F2022" s="407" t="s">
        <v>4353</v>
      </c>
      <c r="G2022" s="408" t="s">
        <v>4353</v>
      </c>
      <c r="H2022" s="408" t="s">
        <v>4353</v>
      </c>
    </row>
    <row r="2023" spans="1:11" ht="24">
      <c r="A2023" s="708">
        <v>73327</v>
      </c>
      <c r="B2023" s="639" t="s">
        <v>23753</v>
      </c>
      <c r="C2023" s="640" t="s">
        <v>90</v>
      </c>
      <c r="D2023" s="641" t="s">
        <v>18987</v>
      </c>
      <c r="E2023" s="642">
        <v>9.6999999999999993</v>
      </c>
      <c r="F2023" s="407" t="s">
        <v>4353</v>
      </c>
      <c r="G2023" s="408" t="s">
        <v>4353</v>
      </c>
      <c r="H2023" s="408" t="s">
        <v>4353</v>
      </c>
    </row>
    <row r="2024" spans="1:11" ht="12">
      <c r="A2024" s="708" t="s">
        <v>23754</v>
      </c>
      <c r="B2024" s="639" t="s">
        <v>23755</v>
      </c>
      <c r="C2024" s="640"/>
      <c r="D2024" s="641"/>
      <c r="E2024" s="642"/>
      <c r="F2024" s="407" t="s">
        <v>4353</v>
      </c>
      <c r="G2024" s="408" t="s">
        <v>4353</v>
      </c>
      <c r="H2024" s="408" t="s">
        <v>4353</v>
      </c>
      <c r="I2024" s="408" t="s">
        <v>4353</v>
      </c>
      <c r="J2024" s="408" t="s">
        <v>4353</v>
      </c>
    </row>
    <row r="2025" spans="1:11" ht="12">
      <c r="A2025" s="708">
        <v>73331</v>
      </c>
      <c r="B2025" s="639" t="s">
        <v>23756</v>
      </c>
      <c r="C2025" s="640" t="s">
        <v>90</v>
      </c>
      <c r="D2025" s="641" t="s">
        <v>18991</v>
      </c>
      <c r="E2025" s="642">
        <v>2.86</v>
      </c>
      <c r="F2025" s="407" t="s">
        <v>4353</v>
      </c>
      <c r="G2025" s="408" t="s">
        <v>4353</v>
      </c>
    </row>
    <row r="2026" spans="1:11" ht="12">
      <c r="A2026" s="708" t="s">
        <v>23726</v>
      </c>
      <c r="B2026" s="639" t="e">
        <v>#NAME?</v>
      </c>
      <c r="C2026" s="640"/>
      <c r="D2026" s="641"/>
      <c r="E2026" s="642"/>
      <c r="F2026" s="407" t="s">
        <v>4353</v>
      </c>
      <c r="G2026" s="408" t="s">
        <v>4353</v>
      </c>
      <c r="H2026" s="408" t="s">
        <v>4353</v>
      </c>
    </row>
    <row r="2027" spans="1:11" ht="24">
      <c r="A2027" s="708">
        <v>73332</v>
      </c>
      <c r="B2027" s="639" t="s">
        <v>23757</v>
      </c>
      <c r="C2027" s="640" t="s">
        <v>90</v>
      </c>
      <c r="D2027" s="641" t="s">
        <v>18991</v>
      </c>
      <c r="E2027" s="642">
        <v>1.43</v>
      </c>
      <c r="F2027" s="407" t="s">
        <v>4353</v>
      </c>
      <c r="G2027" s="408" t="s">
        <v>4353</v>
      </c>
    </row>
    <row r="2028" spans="1:11" ht="12">
      <c r="A2028" s="708">
        <v>31</v>
      </c>
      <c r="B2028" s="639"/>
      <c r="C2028" s="640"/>
      <c r="D2028" s="641"/>
      <c r="E2028" s="642"/>
      <c r="F2028" s="407" t="s">
        <v>4353</v>
      </c>
      <c r="G2028" s="408" t="s">
        <v>4353</v>
      </c>
      <c r="H2028" s="408" t="s">
        <v>4353</v>
      </c>
    </row>
    <row r="2029" spans="1:11" ht="24">
      <c r="A2029" s="708">
        <v>73335</v>
      </c>
      <c r="B2029" s="639" t="s">
        <v>22985</v>
      </c>
      <c r="C2029" s="640" t="s">
        <v>90</v>
      </c>
      <c r="D2029" s="641" t="s">
        <v>18987</v>
      </c>
      <c r="E2029" s="642">
        <v>13.96</v>
      </c>
      <c r="F2029" s="407" t="s">
        <v>4353</v>
      </c>
      <c r="G2029" s="408" t="s">
        <v>4353</v>
      </c>
      <c r="H2029" s="408" t="s">
        <v>4353</v>
      </c>
      <c r="I2029" s="408" t="s">
        <v>4353</v>
      </c>
    </row>
    <row r="2030" spans="1:11" ht="12">
      <c r="A2030" s="708" t="s">
        <v>22986</v>
      </c>
      <c r="B2030" s="639" t="s">
        <v>22987</v>
      </c>
      <c r="C2030" s="640"/>
      <c r="D2030" s="641"/>
      <c r="E2030" s="642"/>
      <c r="F2030" s="407" t="s">
        <v>4353</v>
      </c>
      <c r="G2030" s="408" t="s">
        <v>4353</v>
      </c>
      <c r="H2030" s="408" t="s">
        <v>4353</v>
      </c>
      <c r="I2030" s="408" t="s">
        <v>4353</v>
      </c>
    </row>
    <row r="2031" spans="1:11" ht="12">
      <c r="A2031" s="708" t="s">
        <v>22824</v>
      </c>
      <c r="B2031" s="639" t="s">
        <v>22988</v>
      </c>
      <c r="C2031" s="640"/>
      <c r="D2031" s="641"/>
      <c r="E2031" s="642"/>
      <c r="F2031" s="407" t="s">
        <v>4353</v>
      </c>
      <c r="G2031" s="408" t="s">
        <v>4353</v>
      </c>
      <c r="H2031" s="408" t="s">
        <v>4353</v>
      </c>
      <c r="I2031" s="408" t="s">
        <v>4353</v>
      </c>
      <c r="J2031" s="408" t="s">
        <v>4353</v>
      </c>
    </row>
    <row r="2032" spans="1:11" ht="12">
      <c r="A2032" s="708" t="s">
        <v>22417</v>
      </c>
      <c r="B2032" s="639" t="s">
        <v>22418</v>
      </c>
      <c r="C2032" s="640"/>
      <c r="D2032" s="641"/>
      <c r="E2032" s="642"/>
      <c r="F2032" s="407" t="s">
        <v>4353</v>
      </c>
    </row>
    <row r="2033" spans="1:11" ht="12">
      <c r="A2033" s="708" t="s">
        <v>22419</v>
      </c>
      <c r="B2033" s="639" t="e">
        <v>#NAME?</v>
      </c>
      <c r="C2033" s="640"/>
      <c r="D2033" s="641" t="s">
        <v>22420</v>
      </c>
      <c r="E2033" s="642" t="s">
        <v>22421</v>
      </c>
    </row>
    <row r="2034" spans="1:11" ht="12">
      <c r="A2034" s="708"/>
      <c r="B2034" s="639"/>
      <c r="C2034" s="640"/>
      <c r="D2034" s="641" t="s">
        <v>22422</v>
      </c>
      <c r="E2034" s="642" t="s">
        <v>22423</v>
      </c>
    </row>
    <row r="2035" spans="1:11" ht="12">
      <c r="A2035" s="708" t="s">
        <v>22424</v>
      </c>
      <c r="B2035" s="639" t="s">
        <v>22425</v>
      </c>
      <c r="C2035" s="640"/>
      <c r="D2035" s="641"/>
      <c r="E2035" s="642"/>
      <c r="F2035" s="407" t="s">
        <v>4353</v>
      </c>
      <c r="G2035" s="408" t="s">
        <v>4353</v>
      </c>
      <c r="H2035" s="408" t="s">
        <v>4353</v>
      </c>
      <c r="I2035" s="408" t="s">
        <v>4353</v>
      </c>
    </row>
    <row r="2036" spans="1:11" ht="24">
      <c r="A2036" s="708" t="s">
        <v>22426</v>
      </c>
      <c r="B2036" s="639" t="s">
        <v>22427</v>
      </c>
      <c r="C2036" s="640" t="s">
        <v>22428</v>
      </c>
      <c r="D2036" s="641"/>
      <c r="E2036" s="642"/>
      <c r="F2036" s="407" t="s">
        <v>4353</v>
      </c>
      <c r="G2036" s="408" t="s">
        <v>4353</v>
      </c>
      <c r="H2036" s="408" t="s">
        <v>4353</v>
      </c>
      <c r="I2036" s="408" t="s">
        <v>4353</v>
      </c>
    </row>
    <row r="2037" spans="1:11" ht="12">
      <c r="A2037" s="708" t="s">
        <v>22429</v>
      </c>
      <c r="B2037" s="639" t="s">
        <v>22430</v>
      </c>
      <c r="C2037" s="640"/>
      <c r="D2037" s="641" t="s">
        <v>22422</v>
      </c>
      <c r="E2037" s="642" t="s">
        <v>22431</v>
      </c>
      <c r="F2037" s="407" t="s">
        <v>4353</v>
      </c>
      <c r="G2037" s="408" t="s">
        <v>4353</v>
      </c>
    </row>
    <row r="2038" spans="1:11" ht="24">
      <c r="A2038" s="708" t="s">
        <v>91</v>
      </c>
      <c r="B2038" s="639" t="s">
        <v>22432</v>
      </c>
      <c r="C2038" s="640" t="s">
        <v>22433</v>
      </c>
      <c r="D2038" s="641" t="s">
        <v>22434</v>
      </c>
      <c r="E2038" s="642" t="s">
        <v>22435</v>
      </c>
      <c r="F2038" s="407" t="s">
        <v>4353</v>
      </c>
      <c r="G2038" s="408" t="s">
        <v>4353</v>
      </c>
    </row>
    <row r="2039" spans="1:11" ht="12">
      <c r="A2039" s="708" t="s">
        <v>22436</v>
      </c>
      <c r="B2039" s="639" t="s">
        <v>22437</v>
      </c>
      <c r="C2039" s="640"/>
      <c r="D2039" s="641"/>
      <c r="E2039" s="642"/>
      <c r="F2039" s="407" t="s">
        <v>4353</v>
      </c>
      <c r="G2039" s="408" t="s">
        <v>4353</v>
      </c>
    </row>
    <row r="2040" spans="1:11" ht="12">
      <c r="A2040" s="708" t="s">
        <v>23376</v>
      </c>
      <c r="B2040" s="639" t="s">
        <v>23436</v>
      </c>
      <c r="C2040" s="640"/>
      <c r="D2040" s="641"/>
      <c r="E2040" s="642"/>
      <c r="F2040" s="407" t="s">
        <v>4353</v>
      </c>
      <c r="G2040" s="408" t="s">
        <v>4353</v>
      </c>
    </row>
    <row r="2041" spans="1:11" ht="12">
      <c r="A2041" s="708">
        <v>73336</v>
      </c>
      <c r="B2041" s="639" t="s">
        <v>4483</v>
      </c>
      <c r="C2041" s="640" t="s">
        <v>90</v>
      </c>
      <c r="D2041" s="641" t="s">
        <v>18987</v>
      </c>
      <c r="E2041" s="642">
        <v>306.51</v>
      </c>
    </row>
    <row r="2042" spans="1:11" ht="24">
      <c r="A2042" s="708">
        <v>73337</v>
      </c>
      <c r="B2042" s="639" t="s">
        <v>23758</v>
      </c>
      <c r="C2042" s="640" t="s">
        <v>90</v>
      </c>
      <c r="D2042" s="641" t="s">
        <v>18991</v>
      </c>
      <c r="E2042" s="642">
        <v>1.08</v>
      </c>
      <c r="F2042" s="407" t="s">
        <v>4353</v>
      </c>
      <c r="G2042" s="408" t="s">
        <v>4353</v>
      </c>
      <c r="H2042" s="408" t="s">
        <v>4353</v>
      </c>
    </row>
    <row r="2043" spans="1:11" ht="12">
      <c r="A2043" s="708" t="s">
        <v>23759</v>
      </c>
      <c r="B2043" s="639">
        <v>31</v>
      </c>
      <c r="C2043" s="640"/>
      <c r="D2043" s="641"/>
      <c r="E2043" s="642"/>
      <c r="F2043" s="407" t="s">
        <v>4353</v>
      </c>
      <c r="G2043" s="408" t="s">
        <v>4353</v>
      </c>
    </row>
    <row r="2044" spans="1:11" ht="12">
      <c r="A2044" s="708">
        <v>73339</v>
      </c>
      <c r="B2044" s="639" t="s">
        <v>4484</v>
      </c>
      <c r="C2044" s="640" t="s">
        <v>90</v>
      </c>
      <c r="D2044" s="641" t="s">
        <v>18987</v>
      </c>
      <c r="E2044" s="642">
        <v>23.03</v>
      </c>
      <c r="F2044" s="407" t="s">
        <v>4353</v>
      </c>
      <c r="G2044" s="408" t="s">
        <v>4353</v>
      </c>
      <c r="H2044" s="408" t="s">
        <v>4353</v>
      </c>
      <c r="I2044" s="408" t="s">
        <v>4353</v>
      </c>
    </row>
    <row r="2045" spans="1:11" ht="24">
      <c r="A2045" s="708">
        <v>73340</v>
      </c>
      <c r="B2045" s="639" t="s">
        <v>22985</v>
      </c>
      <c r="C2045" s="640" t="s">
        <v>90</v>
      </c>
      <c r="D2045" s="641" t="s">
        <v>18991</v>
      </c>
      <c r="E2045" s="642">
        <v>61.26</v>
      </c>
      <c r="F2045" s="407" t="s">
        <v>4353</v>
      </c>
      <c r="G2045" s="408" t="s">
        <v>4353</v>
      </c>
      <c r="H2045" s="408" t="s">
        <v>4353</v>
      </c>
      <c r="I2045" s="408" t="s">
        <v>4353</v>
      </c>
      <c r="J2045" s="408" t="s">
        <v>4353</v>
      </c>
    </row>
    <row r="2046" spans="1:11" ht="12">
      <c r="A2046" s="708" t="s">
        <v>22986</v>
      </c>
      <c r="B2046" s="639" t="s">
        <v>22987</v>
      </c>
      <c r="C2046" s="640"/>
      <c r="D2046" s="641"/>
      <c r="E2046" s="642"/>
      <c r="F2046" s="407" t="s">
        <v>4353</v>
      </c>
      <c r="G2046" s="408" t="s">
        <v>4353</v>
      </c>
      <c r="H2046" s="408" t="s">
        <v>4353</v>
      </c>
      <c r="I2046" s="408" t="s">
        <v>4353</v>
      </c>
    </row>
    <row r="2047" spans="1:11" ht="12">
      <c r="A2047" s="708" t="s">
        <v>22824</v>
      </c>
      <c r="B2047" s="639" t="s">
        <v>22988</v>
      </c>
      <c r="C2047" s="640"/>
      <c r="D2047" s="641"/>
      <c r="E2047" s="642"/>
    </row>
    <row r="2048" spans="1:11" ht="12">
      <c r="A2048" s="708" t="s">
        <v>23661</v>
      </c>
      <c r="B2048" s="639" t="s">
        <v>23662</v>
      </c>
      <c r="C2048" s="640"/>
      <c r="D2048" s="641"/>
      <c r="E2048" s="642"/>
      <c r="F2048" s="407" t="s">
        <v>4353</v>
      </c>
      <c r="G2048" s="408" t="s">
        <v>4353</v>
      </c>
      <c r="H2048" s="408" t="s">
        <v>4353</v>
      </c>
      <c r="I2048" s="408" t="s">
        <v>4353</v>
      </c>
      <c r="J2048" s="408" t="s">
        <v>4353</v>
      </c>
      <c r="K2048" s="408" t="s">
        <v>4353</v>
      </c>
    </row>
    <row r="2049" spans="1:10" ht="12">
      <c r="A2049" s="708">
        <v>73343</v>
      </c>
      <c r="B2049" s="639" t="s">
        <v>23760</v>
      </c>
      <c r="C2049" s="640" t="s">
        <v>90</v>
      </c>
      <c r="D2049" s="641" t="s">
        <v>18991</v>
      </c>
      <c r="E2049" s="642">
        <v>0.45</v>
      </c>
      <c r="F2049" s="407" t="s">
        <v>4353</v>
      </c>
      <c r="G2049" s="408" t="s">
        <v>4353</v>
      </c>
      <c r="H2049" s="408" t="s">
        <v>4353</v>
      </c>
      <c r="I2049" s="408" t="s">
        <v>4353</v>
      </c>
      <c r="J2049" s="408" t="s">
        <v>4353</v>
      </c>
    </row>
    <row r="2050" spans="1:10" ht="12">
      <c r="A2050" s="708" t="s">
        <v>23726</v>
      </c>
      <c r="B2050" s="639" t="e">
        <v>#NAME?</v>
      </c>
      <c r="C2050" s="640"/>
      <c r="D2050" s="641"/>
      <c r="E2050" s="642"/>
      <c r="F2050" s="407" t="s">
        <v>4353</v>
      </c>
      <c r="G2050" s="408" t="s">
        <v>4353</v>
      </c>
      <c r="H2050" s="408" t="s">
        <v>4353</v>
      </c>
      <c r="I2050" s="408" t="s">
        <v>4353</v>
      </c>
      <c r="J2050" s="408" t="s">
        <v>4353</v>
      </c>
    </row>
    <row r="2051" spans="1:10" ht="12">
      <c r="A2051" s="706">
        <v>73353</v>
      </c>
      <c r="B2051" s="633" t="s">
        <v>23761</v>
      </c>
      <c r="C2051" s="634" t="s">
        <v>90</v>
      </c>
      <c r="D2051" s="634" t="s">
        <v>18987</v>
      </c>
      <c r="E2051" s="635">
        <v>47.57</v>
      </c>
      <c r="F2051" s="407" t="s">
        <v>4353</v>
      </c>
      <c r="G2051" s="408" t="s">
        <v>4353</v>
      </c>
      <c r="H2051" s="408" t="s">
        <v>4353</v>
      </c>
      <c r="I2051" s="408" t="s">
        <v>4353</v>
      </c>
      <c r="J2051" s="408" t="s">
        <v>4353</v>
      </c>
    </row>
    <row r="2052" spans="1:10" ht="12">
      <c r="A2052" s="707" t="s">
        <v>23762</v>
      </c>
      <c r="B2052" s="636" t="s">
        <v>23763</v>
      </c>
      <c r="C2052" s="637"/>
      <c r="D2052" s="637"/>
      <c r="E2052" s="638"/>
      <c r="F2052" s="407" t="s">
        <v>4353</v>
      </c>
    </row>
    <row r="2053" spans="1:10" ht="12">
      <c r="A2053" s="708">
        <v>73354</v>
      </c>
      <c r="B2053" s="639" t="s">
        <v>4485</v>
      </c>
      <c r="C2053" s="640" t="s">
        <v>90</v>
      </c>
      <c r="D2053" s="641" t="s">
        <v>18987</v>
      </c>
      <c r="E2053" s="642">
        <v>14.77</v>
      </c>
      <c r="F2053" s="407" t="s">
        <v>4353</v>
      </c>
      <c r="G2053" s="408" t="s">
        <v>4353</v>
      </c>
      <c r="H2053" s="408" t="s">
        <v>4353</v>
      </c>
    </row>
    <row r="2054" spans="1:10" ht="24">
      <c r="A2054" s="707">
        <v>73367</v>
      </c>
      <c r="B2054" s="636" t="s">
        <v>23764</v>
      </c>
      <c r="C2054" s="637" t="s">
        <v>90</v>
      </c>
      <c r="D2054" s="637" t="s">
        <v>18987</v>
      </c>
      <c r="E2054" s="638">
        <v>1.1399999999999999</v>
      </c>
      <c r="F2054" s="407" t="s">
        <v>4353</v>
      </c>
      <c r="G2054" s="408" t="s">
        <v>4353</v>
      </c>
      <c r="H2054" s="408" t="s">
        <v>4353</v>
      </c>
    </row>
    <row r="2055" spans="1:10" ht="12">
      <c r="A2055" s="708" t="s">
        <v>23765</v>
      </c>
      <c r="B2055" s="639" t="s">
        <v>23766</v>
      </c>
      <c r="C2055" s="640"/>
      <c r="D2055" s="641"/>
      <c r="E2055" s="642"/>
      <c r="F2055" s="407" t="s">
        <v>4353</v>
      </c>
      <c r="G2055" s="408" t="s">
        <v>4353</v>
      </c>
      <c r="H2055" s="408" t="s">
        <v>4353</v>
      </c>
    </row>
    <row r="2056" spans="1:10" ht="24">
      <c r="A2056" s="707">
        <v>73373</v>
      </c>
      <c r="B2056" s="636" t="s">
        <v>23767</v>
      </c>
      <c r="C2056" s="637" t="s">
        <v>90</v>
      </c>
      <c r="D2056" s="637" t="s">
        <v>18991</v>
      </c>
      <c r="E2056" s="638">
        <v>24.3</v>
      </c>
    </row>
    <row r="2057" spans="1:10" ht="12">
      <c r="A2057" s="708" t="s">
        <v>23768</v>
      </c>
      <c r="B2057" s="639" t="s">
        <v>23769</v>
      </c>
      <c r="C2057" s="640"/>
      <c r="D2057" s="641"/>
      <c r="E2057" s="642"/>
      <c r="F2057" s="407" t="s">
        <v>4353</v>
      </c>
      <c r="G2057" s="408" t="s">
        <v>4353</v>
      </c>
      <c r="H2057" s="408" t="s">
        <v>4353</v>
      </c>
      <c r="I2057" s="408" t="s">
        <v>4353</v>
      </c>
      <c r="J2057" s="408" t="s">
        <v>4353</v>
      </c>
    </row>
    <row r="2058" spans="1:10" ht="12">
      <c r="A2058" s="707">
        <v>73374</v>
      </c>
      <c r="B2058" s="636" t="s">
        <v>23770</v>
      </c>
      <c r="C2058" s="637" t="s">
        <v>90</v>
      </c>
      <c r="D2058" s="637" t="s">
        <v>18987</v>
      </c>
      <c r="E2058" s="638">
        <v>182.12</v>
      </c>
      <c r="F2058" s="407" t="s">
        <v>4353</v>
      </c>
      <c r="G2058" s="408" t="s">
        <v>4353</v>
      </c>
      <c r="H2058" s="408" t="s">
        <v>4353</v>
      </c>
      <c r="I2058" s="408" t="s">
        <v>4353</v>
      </c>
      <c r="J2058" s="408" t="s">
        <v>4353</v>
      </c>
    </row>
    <row r="2059" spans="1:10" ht="12">
      <c r="A2059" s="708" t="s">
        <v>23771</v>
      </c>
      <c r="B2059" s="639" t="s">
        <v>23267</v>
      </c>
      <c r="C2059" s="640"/>
      <c r="D2059" s="641"/>
      <c r="E2059" s="642"/>
      <c r="F2059" s="407" t="s">
        <v>4353</v>
      </c>
      <c r="G2059" s="408" t="s">
        <v>4353</v>
      </c>
      <c r="H2059" s="408" t="s">
        <v>4353</v>
      </c>
      <c r="I2059" s="408" t="s">
        <v>4353</v>
      </c>
      <c r="J2059" s="408" t="s">
        <v>4353</v>
      </c>
    </row>
    <row r="2060" spans="1:10" ht="24">
      <c r="A2060" s="708">
        <v>73378</v>
      </c>
      <c r="B2060" s="639" t="s">
        <v>23772</v>
      </c>
      <c r="C2060" s="640" t="s">
        <v>90</v>
      </c>
      <c r="D2060" s="641" t="s">
        <v>18987</v>
      </c>
      <c r="E2060" s="642">
        <v>1.58</v>
      </c>
      <c r="F2060" s="407" t="s">
        <v>4353</v>
      </c>
      <c r="G2060" s="408" t="s">
        <v>4353</v>
      </c>
      <c r="H2060" s="408" t="s">
        <v>4353</v>
      </c>
      <c r="I2060" s="408" t="s">
        <v>4353</v>
      </c>
    </row>
    <row r="2061" spans="1:10" ht="12">
      <c r="A2061" s="708" t="s">
        <v>23765</v>
      </c>
      <c r="B2061" s="639" t="s">
        <v>23773</v>
      </c>
      <c r="C2061" s="640"/>
      <c r="D2061" s="641"/>
      <c r="E2061" s="642"/>
      <c r="F2061" s="407" t="s">
        <v>4353</v>
      </c>
      <c r="G2061" s="408" t="s">
        <v>4353</v>
      </c>
      <c r="H2061" s="408" t="s">
        <v>4353</v>
      </c>
      <c r="I2061" s="408" t="s">
        <v>4353</v>
      </c>
    </row>
    <row r="2062" spans="1:10" ht="12">
      <c r="A2062" s="708">
        <v>73390</v>
      </c>
      <c r="B2062" s="639" t="s">
        <v>23774</v>
      </c>
      <c r="C2062" s="640" t="s">
        <v>90</v>
      </c>
      <c r="D2062" s="641" t="s">
        <v>18987</v>
      </c>
      <c r="E2062" s="642">
        <v>97.18</v>
      </c>
      <c r="F2062" s="407" t="s">
        <v>4353</v>
      </c>
      <c r="G2062" s="408" t="s">
        <v>4353</v>
      </c>
      <c r="H2062" s="408" t="s">
        <v>4353</v>
      </c>
      <c r="I2062" s="408" t="s">
        <v>4353</v>
      </c>
    </row>
    <row r="2063" spans="1:10" ht="12">
      <c r="A2063" s="708" t="s">
        <v>23762</v>
      </c>
      <c r="B2063" s="639" t="s">
        <v>23763</v>
      </c>
      <c r="C2063" s="640"/>
      <c r="D2063" s="641"/>
      <c r="E2063" s="642"/>
      <c r="F2063" s="407" t="s">
        <v>4353</v>
      </c>
      <c r="G2063" s="408" t="s">
        <v>4353</v>
      </c>
      <c r="H2063" s="408" t="s">
        <v>4353</v>
      </c>
      <c r="I2063" s="408" t="s">
        <v>4353</v>
      </c>
      <c r="J2063" s="408" t="s">
        <v>4353</v>
      </c>
    </row>
    <row r="2064" spans="1:10" ht="12">
      <c r="A2064" s="708">
        <v>73399</v>
      </c>
      <c r="B2064" s="639" t="s">
        <v>4486</v>
      </c>
      <c r="C2064" s="640" t="s">
        <v>90</v>
      </c>
      <c r="D2064" s="641" t="s">
        <v>18980</v>
      </c>
      <c r="E2064" s="642">
        <v>73.290000000000006</v>
      </c>
      <c r="F2064" s="407" t="s">
        <v>4353</v>
      </c>
      <c r="G2064" s="408" t="s">
        <v>4353</v>
      </c>
      <c r="H2064" s="408" t="s">
        <v>4353</v>
      </c>
      <c r="I2064" s="408" t="s">
        <v>4353</v>
      </c>
      <c r="J2064" s="408" t="s">
        <v>4353</v>
      </c>
    </row>
    <row r="2065" spans="1:10" ht="12">
      <c r="A2065" s="708">
        <v>73402</v>
      </c>
      <c r="B2065" s="639" t="s">
        <v>23775</v>
      </c>
      <c r="C2065" s="640" t="s">
        <v>90</v>
      </c>
      <c r="D2065" s="641" t="s">
        <v>18987</v>
      </c>
      <c r="E2065" s="642">
        <v>272.07</v>
      </c>
      <c r="F2065" s="407" t="s">
        <v>4353</v>
      </c>
      <c r="G2065" s="408" t="s">
        <v>4353</v>
      </c>
      <c r="H2065" s="408" t="s">
        <v>4353</v>
      </c>
      <c r="I2065" s="408" t="s">
        <v>4353</v>
      </c>
      <c r="J2065" s="408" t="s">
        <v>4353</v>
      </c>
    </row>
    <row r="2066" spans="1:10" ht="12">
      <c r="A2066" s="708" t="s">
        <v>23771</v>
      </c>
      <c r="B2066" s="639" t="s">
        <v>23267</v>
      </c>
      <c r="C2066" s="640"/>
      <c r="D2066" s="641"/>
      <c r="E2066" s="642"/>
      <c r="F2066" s="407" t="s">
        <v>4353</v>
      </c>
      <c r="G2066" s="408" t="s">
        <v>4353</v>
      </c>
      <c r="H2066" s="408" t="s">
        <v>4353</v>
      </c>
      <c r="I2066" s="408" t="s">
        <v>4353</v>
      </c>
      <c r="J2066" s="408" t="s">
        <v>4353</v>
      </c>
    </row>
    <row r="2067" spans="1:10" ht="12">
      <c r="A2067" s="708">
        <v>73405</v>
      </c>
      <c r="B2067" s="639" t="s">
        <v>23776</v>
      </c>
      <c r="C2067" s="640" t="s">
        <v>224</v>
      </c>
      <c r="D2067" s="641" t="s">
        <v>18987</v>
      </c>
      <c r="E2067" s="642">
        <v>95.39</v>
      </c>
      <c r="F2067" s="407" t="s">
        <v>4353</v>
      </c>
      <c r="G2067" s="408" t="s">
        <v>4353</v>
      </c>
      <c r="H2067" s="408" t="s">
        <v>4353</v>
      </c>
      <c r="I2067" s="408" t="s">
        <v>4353</v>
      </c>
      <c r="J2067" s="408" t="s">
        <v>4353</v>
      </c>
    </row>
    <row r="2068" spans="1:10" ht="12">
      <c r="A2068" s="708" t="s">
        <v>22417</v>
      </c>
      <c r="B2068" s="639" t="s">
        <v>22418</v>
      </c>
      <c r="C2068" s="640"/>
      <c r="D2068" s="641"/>
      <c r="E2068" s="642"/>
      <c r="F2068" s="407" t="s">
        <v>4353</v>
      </c>
      <c r="G2068" s="408" t="s">
        <v>4353</v>
      </c>
      <c r="H2068" s="408" t="s">
        <v>4353</v>
      </c>
      <c r="I2068" s="408" t="s">
        <v>4353</v>
      </c>
      <c r="J2068" s="408" t="s">
        <v>4353</v>
      </c>
    </row>
    <row r="2069" spans="1:10" ht="12">
      <c r="A2069" s="708" t="s">
        <v>22419</v>
      </c>
      <c r="B2069" s="639" t="e">
        <v>#NAME?</v>
      </c>
      <c r="C2069" s="640"/>
      <c r="D2069" s="641" t="s">
        <v>22420</v>
      </c>
      <c r="E2069" s="642" t="s">
        <v>22421</v>
      </c>
      <c r="F2069" s="407" t="s">
        <v>4353</v>
      </c>
      <c r="G2069" s="408" t="s">
        <v>4353</v>
      </c>
      <c r="H2069" s="408" t="s">
        <v>4353</v>
      </c>
      <c r="I2069" s="408" t="s">
        <v>4353</v>
      </c>
      <c r="J2069" s="408" t="s">
        <v>4353</v>
      </c>
    </row>
    <row r="2070" spans="1:10" ht="12">
      <c r="A2070" s="708"/>
      <c r="B2070" s="639"/>
      <c r="C2070" s="640"/>
      <c r="D2070" s="641" t="s">
        <v>22422</v>
      </c>
      <c r="E2070" s="642" t="s">
        <v>22423</v>
      </c>
      <c r="F2070" s="407" t="s">
        <v>4353</v>
      </c>
      <c r="G2070" s="408" t="s">
        <v>4353</v>
      </c>
      <c r="H2070" s="408" t="s">
        <v>4353</v>
      </c>
      <c r="I2070" s="408" t="s">
        <v>4353</v>
      </c>
      <c r="J2070" s="408" t="s">
        <v>4353</v>
      </c>
    </row>
    <row r="2071" spans="1:10" ht="12">
      <c r="A2071" s="708" t="s">
        <v>22424</v>
      </c>
      <c r="B2071" s="639" t="s">
        <v>22425</v>
      </c>
      <c r="C2071" s="640"/>
      <c r="D2071" s="641"/>
      <c r="E2071" s="642"/>
    </row>
    <row r="2072" spans="1:10" ht="24">
      <c r="A2072" s="708" t="s">
        <v>22426</v>
      </c>
      <c r="B2072" s="639" t="s">
        <v>22427</v>
      </c>
      <c r="C2072" s="640" t="s">
        <v>22428</v>
      </c>
      <c r="D2072" s="641"/>
      <c r="E2072" s="642"/>
      <c r="F2072" s="407" t="s">
        <v>4353</v>
      </c>
      <c r="G2072" s="408" t="s">
        <v>4353</v>
      </c>
      <c r="H2072" s="408" t="s">
        <v>4353</v>
      </c>
      <c r="I2072" s="408" t="s">
        <v>4353</v>
      </c>
    </row>
    <row r="2073" spans="1:10" ht="12">
      <c r="A2073" s="708" t="s">
        <v>22429</v>
      </c>
      <c r="B2073" s="639" t="s">
        <v>22430</v>
      </c>
      <c r="C2073" s="640"/>
      <c r="D2073" s="641" t="s">
        <v>22422</v>
      </c>
      <c r="E2073" s="642" t="s">
        <v>22431</v>
      </c>
      <c r="F2073" s="407" t="s">
        <v>4353</v>
      </c>
      <c r="G2073" s="408" t="s">
        <v>4353</v>
      </c>
      <c r="H2073" s="408" t="s">
        <v>4353</v>
      </c>
      <c r="I2073" s="408" t="s">
        <v>4353</v>
      </c>
    </row>
    <row r="2074" spans="1:10" ht="24">
      <c r="A2074" s="708" t="s">
        <v>91</v>
      </c>
      <c r="B2074" s="639" t="s">
        <v>22432</v>
      </c>
      <c r="C2074" s="640" t="s">
        <v>22433</v>
      </c>
      <c r="D2074" s="641" t="s">
        <v>22434</v>
      </c>
      <c r="E2074" s="642" t="s">
        <v>22435</v>
      </c>
      <c r="F2074" s="407" t="s">
        <v>4353</v>
      </c>
      <c r="G2074" s="408" t="s">
        <v>4353</v>
      </c>
      <c r="H2074" s="408" t="s">
        <v>4353</v>
      </c>
      <c r="I2074" s="408" t="s">
        <v>4353</v>
      </c>
    </row>
    <row r="2075" spans="1:10" ht="12">
      <c r="A2075" s="708" t="s">
        <v>22436</v>
      </c>
      <c r="B2075" s="639" t="s">
        <v>22437</v>
      </c>
      <c r="C2075" s="640"/>
      <c r="D2075" s="641"/>
      <c r="E2075" s="642"/>
      <c r="F2075" s="407" t="s">
        <v>4353</v>
      </c>
      <c r="G2075" s="408" t="s">
        <v>4353</v>
      </c>
      <c r="H2075" s="408" t="s">
        <v>4353</v>
      </c>
    </row>
    <row r="2076" spans="1:10" ht="12">
      <c r="A2076" s="708" t="s">
        <v>23777</v>
      </c>
      <c r="B2076" s="639" t="s">
        <v>20633</v>
      </c>
      <c r="C2076" s="640"/>
      <c r="D2076" s="641"/>
      <c r="E2076" s="642"/>
      <c r="F2076" s="407" t="s">
        <v>4353</v>
      </c>
      <c r="G2076" s="408" t="s">
        <v>4353</v>
      </c>
      <c r="H2076" s="408" t="s">
        <v>4353</v>
      </c>
      <c r="I2076" s="408" t="s">
        <v>4353</v>
      </c>
    </row>
    <row r="2077" spans="1:10" ht="24">
      <c r="A2077" s="708">
        <v>73425</v>
      </c>
      <c r="B2077" s="639" t="s">
        <v>23778</v>
      </c>
      <c r="C2077" s="640" t="s">
        <v>90</v>
      </c>
      <c r="D2077" s="641" t="s">
        <v>18991</v>
      </c>
      <c r="E2077" s="642">
        <v>53.6</v>
      </c>
      <c r="F2077" s="407" t="s">
        <v>4353</v>
      </c>
      <c r="G2077" s="408" t="s">
        <v>4353</v>
      </c>
      <c r="H2077" s="408" t="s">
        <v>4353</v>
      </c>
      <c r="I2077" s="408" t="s">
        <v>4353</v>
      </c>
    </row>
    <row r="2078" spans="1:10" ht="12">
      <c r="A2078" s="708" t="s">
        <v>22994</v>
      </c>
      <c r="B2078" s="639" t="s">
        <v>22995</v>
      </c>
      <c r="C2078" s="640"/>
      <c r="D2078" s="641"/>
      <c r="E2078" s="642"/>
      <c r="F2078" s="407" t="s">
        <v>4353</v>
      </c>
      <c r="G2078" s="408" t="s">
        <v>4353</v>
      </c>
      <c r="H2078" s="408" t="s">
        <v>4353</v>
      </c>
      <c r="I2078" s="408" t="s">
        <v>4353</v>
      </c>
    </row>
    <row r="2079" spans="1:10" ht="12">
      <c r="A2079" s="708">
        <v>73428</v>
      </c>
      <c r="B2079" s="639" t="s">
        <v>23779</v>
      </c>
      <c r="C2079" s="640" t="s">
        <v>224</v>
      </c>
      <c r="D2079" s="641" t="s">
        <v>18987</v>
      </c>
      <c r="E2079" s="642">
        <v>12.21</v>
      </c>
      <c r="F2079" s="407" t="s">
        <v>4353</v>
      </c>
      <c r="G2079" s="408" t="s">
        <v>4353</v>
      </c>
      <c r="H2079" s="408" t="s">
        <v>4353</v>
      </c>
      <c r="I2079" s="408" t="s">
        <v>4353</v>
      </c>
      <c r="J2079" s="408" t="s">
        <v>4353</v>
      </c>
    </row>
    <row r="2080" spans="1:10" ht="12">
      <c r="A2080" s="708" t="s">
        <v>23780</v>
      </c>
      <c r="B2080" s="639"/>
      <c r="C2080" s="640"/>
      <c r="D2080" s="641"/>
      <c r="E2080" s="642"/>
      <c r="F2080" s="407" t="s">
        <v>4353</v>
      </c>
      <c r="G2080" s="408" t="s">
        <v>4353</v>
      </c>
      <c r="H2080" s="408" t="s">
        <v>4353</v>
      </c>
      <c r="I2080" s="408" t="s">
        <v>4353</v>
      </c>
    </row>
    <row r="2081" spans="1:15" ht="24">
      <c r="A2081" s="708">
        <v>73432</v>
      </c>
      <c r="B2081" s="639" t="s">
        <v>4487</v>
      </c>
      <c r="C2081" s="640" t="s">
        <v>90</v>
      </c>
      <c r="D2081" s="641" t="s">
        <v>18987</v>
      </c>
      <c r="E2081" s="642">
        <v>14.98</v>
      </c>
      <c r="F2081" s="407" t="s">
        <v>4353</v>
      </c>
      <c r="G2081" s="408" t="s">
        <v>4353</v>
      </c>
      <c r="H2081" s="408" t="s">
        <v>4353</v>
      </c>
      <c r="I2081" s="408" t="s">
        <v>4353</v>
      </c>
      <c r="J2081" s="408" t="s">
        <v>4353</v>
      </c>
      <c r="K2081" s="408" t="s">
        <v>4353</v>
      </c>
    </row>
    <row r="2082" spans="1:15" ht="12">
      <c r="A2082" s="708">
        <v>73434</v>
      </c>
      <c r="B2082" s="639" t="s">
        <v>23781</v>
      </c>
      <c r="C2082" s="640" t="s">
        <v>90</v>
      </c>
      <c r="D2082" s="641" t="s">
        <v>18991</v>
      </c>
      <c r="E2082" s="642">
        <v>30.25</v>
      </c>
      <c r="F2082" s="407" t="s">
        <v>4353</v>
      </c>
      <c r="G2082" s="408" t="s">
        <v>4353</v>
      </c>
      <c r="H2082" s="408" t="s">
        <v>4353</v>
      </c>
      <c r="I2082" s="408" t="s">
        <v>4353</v>
      </c>
      <c r="J2082" s="408" t="s">
        <v>4353</v>
      </c>
      <c r="K2082" s="408" t="s">
        <v>4353</v>
      </c>
    </row>
    <row r="2083" spans="1:15" ht="12">
      <c r="A2083" s="708" t="s">
        <v>22994</v>
      </c>
      <c r="B2083" s="639" t="s">
        <v>22995</v>
      </c>
      <c r="C2083" s="640"/>
      <c r="D2083" s="641"/>
      <c r="E2083" s="642"/>
    </row>
    <row r="2084" spans="1:15" ht="12">
      <c r="A2084" s="708">
        <v>73435</v>
      </c>
      <c r="B2084" s="639" t="s">
        <v>4488</v>
      </c>
      <c r="C2084" s="640" t="s">
        <v>90</v>
      </c>
      <c r="D2084" s="641" t="s">
        <v>18980</v>
      </c>
      <c r="E2084" s="642">
        <v>50.23</v>
      </c>
      <c r="F2084" s="407" t="s">
        <v>4353</v>
      </c>
      <c r="G2084" s="408" t="s">
        <v>4353</v>
      </c>
    </row>
    <row r="2085" spans="1:15" ht="12">
      <c r="A2085" s="708">
        <v>73437</v>
      </c>
      <c r="B2085" s="639" t="s">
        <v>4489</v>
      </c>
      <c r="C2085" s="640" t="s">
        <v>90</v>
      </c>
      <c r="D2085" s="641" t="s">
        <v>18987</v>
      </c>
      <c r="E2085" s="642">
        <v>17.03</v>
      </c>
      <c r="F2085" s="407" t="s">
        <v>4353</v>
      </c>
      <c r="G2085" s="408" t="s">
        <v>4353</v>
      </c>
    </row>
    <row r="2086" spans="1:15" ht="12">
      <c r="A2086" s="708">
        <v>73440</v>
      </c>
      <c r="B2086" s="639" t="s">
        <v>23782</v>
      </c>
      <c r="C2086" s="640" t="s">
        <v>90</v>
      </c>
      <c r="D2086" s="641" t="s">
        <v>18980</v>
      </c>
      <c r="E2086" s="642">
        <v>179.32</v>
      </c>
    </row>
    <row r="2087" spans="1:15" ht="12">
      <c r="A2087" s="708" t="s">
        <v>23783</v>
      </c>
      <c r="B2087" s="639" t="s">
        <v>23784</v>
      </c>
      <c r="C2087" s="640"/>
      <c r="D2087" s="641"/>
      <c r="E2087" s="642"/>
    </row>
    <row r="2088" spans="1:15" ht="24">
      <c r="A2088" s="708">
        <v>73441</v>
      </c>
      <c r="B2088" s="639" t="s">
        <v>23785</v>
      </c>
      <c r="C2088" s="640" t="s">
        <v>90</v>
      </c>
      <c r="D2088" s="641" t="s">
        <v>18980</v>
      </c>
      <c r="E2088" s="642">
        <v>237.14</v>
      </c>
      <c r="F2088" s="407" t="s">
        <v>4353</v>
      </c>
      <c r="G2088" s="408" t="s">
        <v>4353</v>
      </c>
      <c r="H2088" s="408" t="s">
        <v>4353</v>
      </c>
      <c r="I2088" s="408" t="s">
        <v>4353</v>
      </c>
      <c r="J2088" s="408" t="s">
        <v>4353</v>
      </c>
    </row>
    <row r="2089" spans="1:15" ht="12">
      <c r="A2089" s="708" t="s">
        <v>23786</v>
      </c>
      <c r="B2089" s="639" t="s">
        <v>23787</v>
      </c>
      <c r="C2089" s="640"/>
      <c r="D2089" s="641"/>
      <c r="E2089" s="642"/>
      <c r="F2089" s="407" t="s">
        <v>4353</v>
      </c>
      <c r="G2089" s="408" t="s">
        <v>4353</v>
      </c>
      <c r="H2089" s="408" t="s">
        <v>4353</v>
      </c>
      <c r="I2089" s="408" t="s">
        <v>4353</v>
      </c>
      <c r="J2089" s="408" t="s">
        <v>4353</v>
      </c>
      <c r="K2089" s="408" t="s">
        <v>4353</v>
      </c>
      <c r="L2089" s="408" t="s">
        <v>4353</v>
      </c>
      <c r="M2089" s="408" t="s">
        <v>4353</v>
      </c>
      <c r="N2089" s="408" t="s">
        <v>4353</v>
      </c>
      <c r="O2089" s="408" t="s">
        <v>4353</v>
      </c>
    </row>
    <row r="2090" spans="1:15" ht="12">
      <c r="A2090" s="708">
        <v>73445</v>
      </c>
      <c r="B2090" s="639" t="s">
        <v>23788</v>
      </c>
      <c r="C2090" s="640" t="s">
        <v>112</v>
      </c>
      <c r="D2090" s="641" t="s">
        <v>18987</v>
      </c>
      <c r="E2090" s="642">
        <v>6.46</v>
      </c>
    </row>
    <row r="2091" spans="1:15" ht="12">
      <c r="A2091" s="708" t="s">
        <v>23789</v>
      </c>
      <c r="B2091" s="639" t="s">
        <v>23790</v>
      </c>
      <c r="C2091" s="640"/>
      <c r="D2091" s="641"/>
      <c r="E2091" s="642"/>
      <c r="F2091" s="407" t="s">
        <v>4353</v>
      </c>
      <c r="G2091" s="408" t="s">
        <v>4353</v>
      </c>
      <c r="H2091" s="408" t="s">
        <v>4353</v>
      </c>
      <c r="I2091" s="408" t="s">
        <v>4353</v>
      </c>
    </row>
    <row r="2092" spans="1:15" ht="12">
      <c r="A2092" s="708">
        <v>73447</v>
      </c>
      <c r="B2092" s="639" t="s">
        <v>4490</v>
      </c>
      <c r="C2092" s="640" t="s">
        <v>128</v>
      </c>
      <c r="D2092" s="641" t="s">
        <v>18987</v>
      </c>
      <c r="E2092" s="642">
        <v>39.380000000000003</v>
      </c>
      <c r="F2092" s="407" t="s">
        <v>4353</v>
      </c>
      <c r="G2092" s="408" t="s">
        <v>4353</v>
      </c>
    </row>
    <row r="2093" spans="1:15" ht="24">
      <c r="A2093" s="708">
        <v>73450</v>
      </c>
      <c r="B2093" s="639" t="s">
        <v>23791</v>
      </c>
      <c r="C2093" s="640" t="s">
        <v>593</v>
      </c>
      <c r="D2093" s="641" t="s">
        <v>18987</v>
      </c>
      <c r="E2093" s="642">
        <v>10.78</v>
      </c>
      <c r="F2093" s="407" t="s">
        <v>4353</v>
      </c>
      <c r="G2093" s="408" t="s">
        <v>4353</v>
      </c>
    </row>
    <row r="2094" spans="1:15" ht="12">
      <c r="A2094" s="708" t="s">
        <v>23780</v>
      </c>
      <c r="B2094" s="639"/>
      <c r="C2094" s="640"/>
      <c r="D2094" s="641"/>
      <c r="E2094" s="642"/>
      <c r="F2094" s="407" t="s">
        <v>4353</v>
      </c>
      <c r="G2094" s="408" t="s">
        <v>4353</v>
      </c>
    </row>
    <row r="2095" spans="1:15" ht="12">
      <c r="A2095" s="708">
        <v>73458</v>
      </c>
      <c r="B2095" s="639" t="s">
        <v>23792</v>
      </c>
      <c r="C2095" s="640" t="s">
        <v>90</v>
      </c>
      <c r="D2095" s="641" t="s">
        <v>18991</v>
      </c>
      <c r="E2095" s="642">
        <v>75.599999999999994</v>
      </c>
      <c r="F2095" s="407" t="s">
        <v>4353</v>
      </c>
      <c r="G2095" s="408" t="s">
        <v>4353</v>
      </c>
    </row>
    <row r="2096" spans="1:15" ht="12">
      <c r="A2096" s="708" t="s">
        <v>23793</v>
      </c>
      <c r="B2096" s="639" t="s">
        <v>23794</v>
      </c>
      <c r="C2096" s="640"/>
      <c r="D2096" s="641"/>
      <c r="E2096" s="642"/>
      <c r="F2096" s="407" t="s">
        <v>4353</v>
      </c>
      <c r="G2096" s="408" t="s">
        <v>4353</v>
      </c>
    </row>
    <row r="2097" spans="1:11" ht="12">
      <c r="A2097" s="708">
        <v>73459</v>
      </c>
      <c r="B2097" s="639" t="s">
        <v>4491</v>
      </c>
      <c r="C2097" s="640" t="s">
        <v>90</v>
      </c>
      <c r="D2097" s="641" t="s">
        <v>18991</v>
      </c>
      <c r="E2097" s="642">
        <v>16.2</v>
      </c>
      <c r="F2097" s="407" t="s">
        <v>4353</v>
      </c>
      <c r="G2097" s="408" t="s">
        <v>4353</v>
      </c>
      <c r="H2097" s="408" t="s">
        <v>4353</v>
      </c>
      <c r="I2097" s="408" t="s">
        <v>4353</v>
      </c>
    </row>
    <row r="2098" spans="1:11" ht="12">
      <c r="A2098" s="708">
        <v>73478</v>
      </c>
      <c r="B2098" s="639" t="s">
        <v>4492</v>
      </c>
      <c r="C2098" s="640" t="s">
        <v>90</v>
      </c>
      <c r="D2098" s="641" t="s">
        <v>18987</v>
      </c>
      <c r="E2098" s="642">
        <v>100.62</v>
      </c>
      <c r="F2098" s="407" t="s">
        <v>4353</v>
      </c>
      <c r="G2098" s="408" t="s">
        <v>4353</v>
      </c>
      <c r="H2098" s="408" t="s">
        <v>4353</v>
      </c>
      <c r="I2098" s="408" t="s">
        <v>4353</v>
      </c>
    </row>
    <row r="2099" spans="1:11" ht="24">
      <c r="A2099" s="708">
        <v>73481</v>
      </c>
      <c r="B2099" s="639" t="s">
        <v>4493</v>
      </c>
      <c r="C2099" s="640" t="s">
        <v>128</v>
      </c>
      <c r="D2099" s="641" t="s">
        <v>18987</v>
      </c>
      <c r="E2099" s="642">
        <v>29.11</v>
      </c>
    </row>
    <row r="2100" spans="1:11" ht="12">
      <c r="A2100" s="708">
        <v>73487</v>
      </c>
      <c r="B2100" s="639" t="s">
        <v>4494</v>
      </c>
      <c r="C2100" s="640" t="s">
        <v>90</v>
      </c>
      <c r="D2100" s="641" t="s">
        <v>18987</v>
      </c>
      <c r="E2100" s="642">
        <v>14.27</v>
      </c>
      <c r="F2100" s="407" t="s">
        <v>4353</v>
      </c>
      <c r="G2100" s="408" t="s">
        <v>4353</v>
      </c>
    </row>
    <row r="2101" spans="1:11" ht="12">
      <c r="A2101" s="708">
        <v>73491</v>
      </c>
      <c r="B2101" s="639" t="s">
        <v>4495</v>
      </c>
      <c r="C2101" s="640" t="s">
        <v>90</v>
      </c>
      <c r="D2101" s="641" t="s">
        <v>18987</v>
      </c>
      <c r="E2101" s="642">
        <v>4.84</v>
      </c>
      <c r="F2101" s="407" t="s">
        <v>4353</v>
      </c>
      <c r="G2101" s="408" t="s">
        <v>4353</v>
      </c>
    </row>
    <row r="2102" spans="1:11" ht="24">
      <c r="A2102" s="708">
        <v>73495</v>
      </c>
      <c r="B2102" s="639" t="s">
        <v>4496</v>
      </c>
      <c r="C2102" s="640" t="s">
        <v>90</v>
      </c>
      <c r="D2102" s="641" t="s">
        <v>18987</v>
      </c>
      <c r="E2102" s="642">
        <v>590.64</v>
      </c>
      <c r="F2102" s="407" t="s">
        <v>4353</v>
      </c>
      <c r="G2102" s="408" t="s">
        <v>4353</v>
      </c>
    </row>
    <row r="2103" spans="1:11" ht="12">
      <c r="A2103" s="708">
        <v>73496</v>
      </c>
      <c r="B2103" s="639" t="s">
        <v>4497</v>
      </c>
      <c r="C2103" s="640" t="s">
        <v>90</v>
      </c>
      <c r="D2103" s="641" t="s">
        <v>18991</v>
      </c>
      <c r="E2103" s="642">
        <v>3.69</v>
      </c>
      <c r="F2103" s="407" t="s">
        <v>4353</v>
      </c>
      <c r="G2103" s="408" t="s">
        <v>4353</v>
      </c>
      <c r="H2103" s="408" t="s">
        <v>4353</v>
      </c>
      <c r="I2103" s="408" t="s">
        <v>4353</v>
      </c>
      <c r="J2103" s="408" t="s">
        <v>4353</v>
      </c>
    </row>
    <row r="2104" spans="1:11" ht="12">
      <c r="A2104" s="708" t="s">
        <v>22417</v>
      </c>
      <c r="B2104" s="639" t="s">
        <v>22418</v>
      </c>
      <c r="C2104" s="640"/>
      <c r="D2104" s="641"/>
      <c r="E2104" s="642"/>
      <c r="F2104" s="407" t="s">
        <v>4353</v>
      </c>
      <c r="G2104" s="408" t="s">
        <v>4353</v>
      </c>
      <c r="H2104" s="408" t="s">
        <v>4353</v>
      </c>
      <c r="I2104" s="408" t="s">
        <v>4353</v>
      </c>
      <c r="J2104" s="408" t="s">
        <v>4353</v>
      </c>
    </row>
    <row r="2105" spans="1:11" ht="12">
      <c r="A2105" s="708" t="s">
        <v>22419</v>
      </c>
      <c r="B2105" s="639" t="e">
        <v>#NAME?</v>
      </c>
      <c r="C2105" s="640"/>
      <c r="D2105" s="641" t="s">
        <v>22420</v>
      </c>
      <c r="E2105" s="642" t="s">
        <v>22421</v>
      </c>
      <c r="F2105" s="407" t="s">
        <v>4353</v>
      </c>
      <c r="G2105" s="408" t="s">
        <v>4353</v>
      </c>
      <c r="H2105" s="408" t="s">
        <v>4353</v>
      </c>
      <c r="I2105" s="408" t="s">
        <v>4353</v>
      </c>
      <c r="J2105" s="408" t="s">
        <v>4353</v>
      </c>
      <c r="K2105" s="408" t="s">
        <v>4353</v>
      </c>
    </row>
    <row r="2106" spans="1:11" ht="12">
      <c r="A2106" s="708"/>
      <c r="B2106" s="639"/>
      <c r="C2106" s="640"/>
      <c r="D2106" s="641" t="s">
        <v>22422</v>
      </c>
      <c r="E2106" s="642" t="s">
        <v>22423</v>
      </c>
      <c r="F2106" s="407" t="s">
        <v>4353</v>
      </c>
      <c r="G2106" s="408" t="s">
        <v>4353</v>
      </c>
      <c r="H2106" s="408" t="s">
        <v>4353</v>
      </c>
      <c r="I2106" s="408" t="s">
        <v>4353</v>
      </c>
    </row>
    <row r="2107" spans="1:11" ht="12">
      <c r="A2107" s="708" t="s">
        <v>22424</v>
      </c>
      <c r="B2107" s="639" t="s">
        <v>22425</v>
      </c>
      <c r="C2107" s="640"/>
      <c r="D2107" s="641"/>
      <c r="E2107" s="642"/>
      <c r="F2107" s="407" t="s">
        <v>4353</v>
      </c>
      <c r="G2107" s="408" t="s">
        <v>4353</v>
      </c>
      <c r="H2107" s="408" t="s">
        <v>4353</v>
      </c>
      <c r="I2107" s="408" t="s">
        <v>4353</v>
      </c>
    </row>
    <row r="2108" spans="1:11" ht="24">
      <c r="A2108" s="708" t="s">
        <v>22426</v>
      </c>
      <c r="B2108" s="639" t="s">
        <v>22427</v>
      </c>
      <c r="C2108" s="640" t="s">
        <v>22428</v>
      </c>
      <c r="D2108" s="641"/>
      <c r="E2108" s="642"/>
      <c r="F2108" s="407" t="s">
        <v>4353</v>
      </c>
      <c r="G2108" s="408" t="s">
        <v>4353</v>
      </c>
      <c r="H2108" s="408" t="s">
        <v>4353</v>
      </c>
      <c r="I2108" s="408" t="s">
        <v>4353</v>
      </c>
      <c r="J2108" s="408" t="s">
        <v>4353</v>
      </c>
      <c r="K2108" s="408" t="s">
        <v>4353</v>
      </c>
    </row>
    <row r="2109" spans="1:11" ht="12">
      <c r="A2109" s="708" t="s">
        <v>22429</v>
      </c>
      <c r="B2109" s="639" t="s">
        <v>22430</v>
      </c>
      <c r="C2109" s="640"/>
      <c r="D2109" s="641" t="s">
        <v>22422</v>
      </c>
      <c r="E2109" s="642" t="s">
        <v>22431</v>
      </c>
      <c r="F2109" s="407" t="s">
        <v>4353</v>
      </c>
      <c r="G2109" s="408" t="s">
        <v>4353</v>
      </c>
      <c r="H2109" s="408" t="s">
        <v>4353</v>
      </c>
      <c r="I2109" s="408" t="s">
        <v>4353</v>
      </c>
    </row>
    <row r="2110" spans="1:11" ht="24">
      <c r="A2110" s="708" t="s">
        <v>91</v>
      </c>
      <c r="B2110" s="639" t="s">
        <v>22432</v>
      </c>
      <c r="C2110" s="640" t="s">
        <v>22433</v>
      </c>
      <c r="D2110" s="641" t="s">
        <v>22434</v>
      </c>
      <c r="E2110" s="642" t="s">
        <v>22435</v>
      </c>
      <c r="F2110" s="407" t="s">
        <v>4353</v>
      </c>
      <c r="G2110" s="408" t="s">
        <v>4353</v>
      </c>
      <c r="H2110" s="408" t="s">
        <v>4353</v>
      </c>
      <c r="I2110" s="408" t="s">
        <v>4353</v>
      </c>
      <c r="J2110" s="408" t="s">
        <v>4353</v>
      </c>
      <c r="K2110" s="408" t="s">
        <v>4353</v>
      </c>
    </row>
    <row r="2111" spans="1:11" ht="12">
      <c r="A2111" s="708" t="s">
        <v>22436</v>
      </c>
      <c r="B2111" s="639" t="s">
        <v>22437</v>
      </c>
      <c r="C2111" s="640"/>
      <c r="D2111" s="641"/>
      <c r="E2111" s="642"/>
      <c r="F2111" s="407" t="s">
        <v>4353</v>
      </c>
      <c r="G2111" s="408" t="s">
        <v>4353</v>
      </c>
      <c r="H2111" s="408" t="s">
        <v>4353</v>
      </c>
      <c r="I2111" s="408" t="s">
        <v>4353</v>
      </c>
      <c r="J2111" s="408" t="s">
        <v>4353</v>
      </c>
      <c r="K2111" s="408" t="s">
        <v>4353</v>
      </c>
    </row>
    <row r="2112" spans="1:11" ht="24">
      <c r="A2112" s="708">
        <v>73529</v>
      </c>
      <c r="B2112" s="639" t="s">
        <v>23795</v>
      </c>
      <c r="C2112" s="640" t="s">
        <v>90</v>
      </c>
      <c r="D2112" s="641" t="s">
        <v>18987</v>
      </c>
      <c r="E2112" s="642">
        <v>80.819999999999993</v>
      </c>
      <c r="F2112" s="407" t="s">
        <v>4353</v>
      </c>
      <c r="G2112" s="408" t="s">
        <v>4353</v>
      </c>
      <c r="H2112" s="408" t="s">
        <v>4353</v>
      </c>
      <c r="I2112" s="408" t="s">
        <v>4353</v>
      </c>
      <c r="J2112" s="408" t="s">
        <v>4353</v>
      </c>
      <c r="K2112" s="408" t="s">
        <v>4353</v>
      </c>
    </row>
    <row r="2113" spans="1:13" ht="12">
      <c r="A2113" s="708" t="s">
        <v>23796</v>
      </c>
      <c r="B2113" s="639" t="s">
        <v>23797</v>
      </c>
      <c r="C2113" s="640"/>
      <c r="D2113" s="641"/>
      <c r="E2113" s="642"/>
      <c r="F2113" s="407" t="s">
        <v>4353</v>
      </c>
      <c r="G2113" s="408" t="s">
        <v>4353</v>
      </c>
    </row>
    <row r="2114" spans="1:13" ht="12">
      <c r="A2114" s="708">
        <v>73532</v>
      </c>
      <c r="B2114" s="639" t="s">
        <v>4498</v>
      </c>
      <c r="C2114" s="640" t="s">
        <v>224</v>
      </c>
      <c r="D2114" s="641" t="s">
        <v>18991</v>
      </c>
      <c r="E2114" s="642">
        <v>0.37</v>
      </c>
      <c r="F2114" s="407" t="s">
        <v>4353</v>
      </c>
      <c r="G2114" s="408" t="s">
        <v>4353</v>
      </c>
      <c r="H2114" s="408" t="s">
        <v>4353</v>
      </c>
      <c r="I2114" s="408" t="s">
        <v>4353</v>
      </c>
    </row>
    <row r="2115" spans="1:13" ht="24">
      <c r="A2115" s="708">
        <v>73534</v>
      </c>
      <c r="B2115" s="639" t="s">
        <v>23798</v>
      </c>
      <c r="C2115" s="640" t="s">
        <v>593</v>
      </c>
      <c r="D2115" s="641" t="s">
        <v>18987</v>
      </c>
      <c r="E2115" s="642">
        <v>37.020000000000003</v>
      </c>
      <c r="F2115" s="407" t="s">
        <v>4353</v>
      </c>
      <c r="G2115" s="408" t="s">
        <v>4353</v>
      </c>
      <c r="H2115" s="408" t="s">
        <v>4353</v>
      </c>
      <c r="I2115" s="408" t="s">
        <v>4353</v>
      </c>
    </row>
    <row r="2116" spans="1:13" ht="12">
      <c r="A2116" s="708" t="s">
        <v>23777</v>
      </c>
      <c r="B2116" s="639" t="s">
        <v>20633</v>
      </c>
      <c r="C2116" s="640"/>
      <c r="D2116" s="641"/>
      <c r="E2116" s="642"/>
      <c r="F2116" s="407" t="s">
        <v>4353</v>
      </c>
      <c r="G2116" s="408" t="s">
        <v>4353</v>
      </c>
      <c r="H2116" s="408" t="s">
        <v>4353</v>
      </c>
      <c r="I2116" s="408" t="s">
        <v>4353</v>
      </c>
    </row>
    <row r="2117" spans="1:13" ht="12">
      <c r="A2117" s="708">
        <v>73553</v>
      </c>
      <c r="B2117" s="639" t="s">
        <v>4499</v>
      </c>
      <c r="C2117" s="640" t="s">
        <v>90</v>
      </c>
      <c r="D2117" s="641" t="s">
        <v>18980</v>
      </c>
      <c r="E2117" s="642">
        <v>209.42</v>
      </c>
      <c r="F2117" s="407" t="s">
        <v>4353</v>
      </c>
      <c r="G2117" s="408" t="s">
        <v>4353</v>
      </c>
      <c r="H2117" s="408" t="s">
        <v>4353</v>
      </c>
      <c r="I2117" s="408" t="s">
        <v>4353</v>
      </c>
    </row>
    <row r="2118" spans="1:13" ht="12">
      <c r="A2118" s="708">
        <v>73557</v>
      </c>
      <c r="B2118" s="639" t="s">
        <v>4500</v>
      </c>
      <c r="C2118" s="640" t="s">
        <v>90</v>
      </c>
      <c r="D2118" s="641" t="s">
        <v>18987</v>
      </c>
      <c r="E2118" s="642">
        <v>1.92</v>
      </c>
      <c r="F2118" s="407" t="s">
        <v>4353</v>
      </c>
      <c r="G2118" s="408" t="s">
        <v>4353</v>
      </c>
      <c r="H2118" s="408" t="s">
        <v>4353</v>
      </c>
      <c r="I2118" s="408" t="s">
        <v>4353</v>
      </c>
    </row>
    <row r="2119" spans="1:13" ht="24">
      <c r="A2119" s="708">
        <v>73558</v>
      </c>
      <c r="B2119" s="639" t="s">
        <v>23799</v>
      </c>
      <c r="C2119" s="640" t="s">
        <v>90</v>
      </c>
      <c r="D2119" s="641" t="s">
        <v>18987</v>
      </c>
      <c r="E2119" s="642">
        <v>3.79</v>
      </c>
      <c r="F2119" s="407" t="s">
        <v>4353</v>
      </c>
      <c r="G2119" s="408" t="s">
        <v>4353</v>
      </c>
      <c r="H2119" s="408" t="s">
        <v>4353</v>
      </c>
      <c r="I2119" s="408" t="s">
        <v>4353</v>
      </c>
    </row>
    <row r="2120" spans="1:13" ht="12">
      <c r="A2120" s="708" t="s">
        <v>23800</v>
      </c>
      <c r="B2120" s="639" t="s">
        <v>23801</v>
      </c>
      <c r="C2120" s="640"/>
      <c r="D2120" s="641"/>
      <c r="E2120" s="642"/>
      <c r="F2120" s="407" t="s">
        <v>4353</v>
      </c>
      <c r="G2120" s="408" t="s">
        <v>4353</v>
      </c>
      <c r="H2120" s="408" t="s">
        <v>4353</v>
      </c>
      <c r="I2120" s="408" t="s">
        <v>4353</v>
      </c>
    </row>
    <row r="2121" spans="1:13" ht="12">
      <c r="A2121" s="708">
        <v>73559</v>
      </c>
      <c r="B2121" s="639" t="s">
        <v>23802</v>
      </c>
      <c r="C2121" s="640" t="s">
        <v>90</v>
      </c>
      <c r="D2121" s="641" t="s">
        <v>18987</v>
      </c>
      <c r="E2121" s="642">
        <v>172.13</v>
      </c>
      <c r="F2121" s="407" t="s">
        <v>4353</v>
      </c>
      <c r="G2121" s="408" t="s">
        <v>4353</v>
      </c>
      <c r="H2121" s="408" t="s">
        <v>4353</v>
      </c>
      <c r="I2121" s="408" t="s">
        <v>4353</v>
      </c>
    </row>
    <row r="2122" spans="1:13" ht="12">
      <c r="A2122" s="708" t="s">
        <v>23771</v>
      </c>
      <c r="B2122" s="639" t="s">
        <v>23267</v>
      </c>
      <c r="C2122" s="640"/>
      <c r="D2122" s="641"/>
      <c r="E2122" s="642"/>
      <c r="F2122" s="407" t="s">
        <v>4353</v>
      </c>
      <c r="G2122" s="408" t="s">
        <v>4353</v>
      </c>
      <c r="H2122" s="408" t="s">
        <v>4353</v>
      </c>
      <c r="I2122" s="408" t="s">
        <v>4353</v>
      </c>
    </row>
    <row r="2123" spans="1:13" ht="12">
      <c r="A2123" s="708">
        <v>73560</v>
      </c>
      <c r="B2123" s="639" t="s">
        <v>4501</v>
      </c>
      <c r="C2123" s="640" t="s">
        <v>90</v>
      </c>
      <c r="D2123" s="641" t="s">
        <v>18991</v>
      </c>
      <c r="E2123" s="642">
        <v>2.85</v>
      </c>
      <c r="F2123" s="407" t="s">
        <v>4353</v>
      </c>
      <c r="G2123" s="408" t="s">
        <v>4353</v>
      </c>
      <c r="H2123" s="408" t="s">
        <v>4353</v>
      </c>
      <c r="I2123" s="408" t="s">
        <v>4353</v>
      </c>
    </row>
    <row r="2124" spans="1:13" ht="24">
      <c r="A2124" s="708">
        <v>73563</v>
      </c>
      <c r="B2124" s="639" t="s">
        <v>4502</v>
      </c>
      <c r="C2124" s="640" t="s">
        <v>90</v>
      </c>
      <c r="D2124" s="641" t="s">
        <v>18987</v>
      </c>
      <c r="E2124" s="642">
        <v>243.22</v>
      </c>
      <c r="F2124" s="407" t="s">
        <v>4353</v>
      </c>
      <c r="G2124" s="408" t="s">
        <v>4353</v>
      </c>
      <c r="H2124" s="408" t="s">
        <v>4353</v>
      </c>
      <c r="I2124" s="408" t="s">
        <v>4353</v>
      </c>
      <c r="J2124" s="408" t="s">
        <v>4353</v>
      </c>
    </row>
    <row r="2125" spans="1:13" ht="12">
      <c r="A2125" s="708">
        <v>74035</v>
      </c>
      <c r="B2125" s="639" t="s">
        <v>23803</v>
      </c>
      <c r="C2125" s="640"/>
      <c r="D2125" s="641"/>
      <c r="E2125" s="642"/>
      <c r="F2125" s="407" t="s">
        <v>4353</v>
      </c>
      <c r="G2125" s="408" t="s">
        <v>4353</v>
      </c>
      <c r="H2125" s="408" t="s">
        <v>4353</v>
      </c>
      <c r="I2125" s="408" t="s">
        <v>4353</v>
      </c>
      <c r="J2125" s="408" t="s">
        <v>4353</v>
      </c>
      <c r="K2125" s="408" t="s">
        <v>4353</v>
      </c>
    </row>
    <row r="2126" spans="1:13" ht="24">
      <c r="A2126" s="708" t="s">
        <v>4503</v>
      </c>
      <c r="B2126" s="639" t="s">
        <v>23804</v>
      </c>
      <c r="C2126" s="640" t="s">
        <v>90</v>
      </c>
      <c r="D2126" s="641" t="s">
        <v>18987</v>
      </c>
      <c r="E2126" s="642">
        <v>121.4</v>
      </c>
      <c r="F2126" s="407" t="s">
        <v>4353</v>
      </c>
      <c r="G2126" s="408" t="s">
        <v>4353</v>
      </c>
      <c r="H2126" s="408" t="s">
        <v>4353</v>
      </c>
      <c r="I2126" s="408" t="s">
        <v>4353</v>
      </c>
      <c r="J2126" s="408" t="s">
        <v>4353</v>
      </c>
      <c r="K2126" s="408" t="s">
        <v>4353</v>
      </c>
    </row>
    <row r="2127" spans="1:13" ht="12">
      <c r="A2127" s="708" t="s">
        <v>23805</v>
      </c>
      <c r="B2127" s="639" t="s">
        <v>23806</v>
      </c>
      <c r="C2127" s="640"/>
      <c r="D2127" s="641"/>
      <c r="E2127" s="642"/>
      <c r="F2127" s="407" t="s">
        <v>4353</v>
      </c>
      <c r="G2127" s="408" t="s">
        <v>4353</v>
      </c>
      <c r="H2127" s="408" t="s">
        <v>4353</v>
      </c>
      <c r="I2127" s="408" t="s">
        <v>4353</v>
      </c>
      <c r="J2127" s="408" t="s">
        <v>4353</v>
      </c>
    </row>
    <row r="2128" spans="1:13" ht="12">
      <c r="A2128" s="708">
        <v>74036</v>
      </c>
      <c r="B2128" s="639" t="s">
        <v>18465</v>
      </c>
      <c r="C2128" s="640"/>
      <c r="D2128" s="641"/>
      <c r="E2128" s="642"/>
      <c r="F2128" s="407" t="s">
        <v>4353</v>
      </c>
      <c r="G2128" s="408" t="s">
        <v>4353</v>
      </c>
      <c r="H2128" s="408" t="s">
        <v>4353</v>
      </c>
      <c r="I2128" s="408" t="s">
        <v>4353</v>
      </c>
      <c r="J2128" s="408" t="s">
        <v>4353</v>
      </c>
      <c r="K2128" s="408" t="s">
        <v>4353</v>
      </c>
      <c r="L2128" s="408" t="s">
        <v>4353</v>
      </c>
      <c r="M2128" s="408" t="s">
        <v>4353</v>
      </c>
    </row>
    <row r="2129" spans="1:13" ht="12">
      <c r="A2129" s="708" t="s">
        <v>4504</v>
      </c>
      <c r="B2129" s="639" t="s">
        <v>4505</v>
      </c>
      <c r="C2129" s="640" t="s">
        <v>90</v>
      </c>
      <c r="D2129" s="641" t="s">
        <v>18987</v>
      </c>
      <c r="E2129" s="642">
        <v>83.52</v>
      </c>
      <c r="F2129" s="407" t="s">
        <v>4353</v>
      </c>
      <c r="G2129" s="408" t="s">
        <v>4353</v>
      </c>
      <c r="H2129" s="408" t="s">
        <v>4353</v>
      </c>
      <c r="I2129" s="408" t="s">
        <v>4353</v>
      </c>
      <c r="J2129" s="408" t="s">
        <v>4353</v>
      </c>
      <c r="K2129" s="408" t="s">
        <v>4353</v>
      </c>
      <c r="L2129" s="408" t="s">
        <v>4353</v>
      </c>
      <c r="M2129" s="408" t="s">
        <v>4353</v>
      </c>
    </row>
    <row r="2130" spans="1:13" ht="12">
      <c r="A2130" s="708" t="s">
        <v>4506</v>
      </c>
      <c r="B2130" s="639" t="s">
        <v>4507</v>
      </c>
      <c r="C2130" s="640" t="s">
        <v>90</v>
      </c>
      <c r="D2130" s="641" t="s">
        <v>18987</v>
      </c>
      <c r="E2130" s="642">
        <v>208.21</v>
      </c>
      <c r="F2130" s="407" t="s">
        <v>4353</v>
      </c>
      <c r="G2130" s="408" t="s">
        <v>4353</v>
      </c>
    </row>
    <row r="2131" spans="1:13" ht="12">
      <c r="A2131" s="708">
        <v>74040</v>
      </c>
      <c r="B2131" s="639" t="s">
        <v>23807</v>
      </c>
      <c r="C2131" s="640"/>
      <c r="D2131" s="641"/>
      <c r="E2131" s="642"/>
      <c r="F2131" s="407" t="s">
        <v>4353</v>
      </c>
      <c r="G2131" s="408" t="s">
        <v>4353</v>
      </c>
      <c r="H2131" s="408" t="s">
        <v>4353</v>
      </c>
      <c r="I2131" s="408" t="s">
        <v>4353</v>
      </c>
      <c r="J2131" s="408" t="s">
        <v>4353</v>
      </c>
      <c r="K2131" s="408" t="s">
        <v>4353</v>
      </c>
    </row>
    <row r="2132" spans="1:13" ht="12">
      <c r="A2132" s="708" t="s">
        <v>4508</v>
      </c>
      <c r="B2132" s="639" t="s">
        <v>4509</v>
      </c>
      <c r="C2132" s="640" t="s">
        <v>90</v>
      </c>
      <c r="D2132" s="641" t="s">
        <v>18991</v>
      </c>
      <c r="E2132" s="642">
        <v>3.27</v>
      </c>
      <c r="F2132" s="407" t="s">
        <v>4353</v>
      </c>
      <c r="G2132" s="408" t="s">
        <v>4353</v>
      </c>
      <c r="H2132" s="408" t="s">
        <v>4353</v>
      </c>
      <c r="I2132" s="408" t="s">
        <v>4353</v>
      </c>
      <c r="J2132" s="408" t="s">
        <v>4353</v>
      </c>
      <c r="K2132" s="408" t="s">
        <v>4353</v>
      </c>
    </row>
    <row r="2133" spans="1:13" ht="24">
      <c r="A2133" s="708">
        <v>83361</v>
      </c>
      <c r="B2133" s="639" t="s">
        <v>22996</v>
      </c>
      <c r="C2133" s="640" t="s">
        <v>90</v>
      </c>
      <c r="D2133" s="641" t="s">
        <v>18980</v>
      </c>
      <c r="E2133" s="642">
        <v>21.73</v>
      </c>
      <c r="F2133" s="407" t="s">
        <v>4353</v>
      </c>
      <c r="G2133" s="408" t="s">
        <v>4353</v>
      </c>
      <c r="H2133" s="408" t="s">
        <v>4353</v>
      </c>
      <c r="I2133" s="408" t="s">
        <v>4353</v>
      </c>
      <c r="J2133" s="408" t="s">
        <v>4353</v>
      </c>
      <c r="K2133" s="408" t="s">
        <v>4353</v>
      </c>
    </row>
    <row r="2134" spans="1:13" ht="12">
      <c r="A2134" s="708" t="s">
        <v>22997</v>
      </c>
      <c r="B2134" s="639" t="s">
        <v>22998</v>
      </c>
      <c r="C2134" s="640"/>
      <c r="D2134" s="641"/>
      <c r="E2134" s="642"/>
      <c r="F2134" s="407" t="s">
        <v>4353</v>
      </c>
      <c r="G2134" s="408" t="s">
        <v>4353</v>
      </c>
      <c r="H2134" s="408" t="s">
        <v>4353</v>
      </c>
      <c r="I2134" s="408" t="s">
        <v>4353</v>
      </c>
      <c r="J2134" s="408" t="s">
        <v>4353</v>
      </c>
      <c r="K2134" s="408" t="s">
        <v>4353</v>
      </c>
    </row>
    <row r="2135" spans="1:13" ht="12">
      <c r="A2135" s="708" t="s">
        <v>12361</v>
      </c>
      <c r="B2135" s="639" t="s">
        <v>23808</v>
      </c>
      <c r="C2135" s="640"/>
      <c r="D2135" s="641"/>
      <c r="E2135" s="642"/>
      <c r="F2135" s="407" t="s">
        <v>4353</v>
      </c>
      <c r="G2135" s="408" t="s">
        <v>4353</v>
      </c>
      <c r="H2135" s="408" t="s">
        <v>4353</v>
      </c>
      <c r="I2135" s="408" t="s">
        <v>4353</v>
      </c>
      <c r="J2135" s="408" t="s">
        <v>4353</v>
      </c>
      <c r="K2135" s="408" t="s">
        <v>4353</v>
      </c>
    </row>
    <row r="2136" spans="1:13" ht="12">
      <c r="A2136" s="708">
        <v>5</v>
      </c>
      <c r="B2136" s="639"/>
      <c r="C2136" s="640"/>
      <c r="D2136" s="641"/>
      <c r="E2136" s="642"/>
      <c r="F2136" s="407" t="s">
        <v>4353</v>
      </c>
      <c r="G2136" s="408" t="s">
        <v>4353</v>
      </c>
      <c r="H2136" s="408" t="s">
        <v>4353</v>
      </c>
    </row>
    <row r="2137" spans="1:13" ht="12">
      <c r="A2137" s="708">
        <v>83758</v>
      </c>
      <c r="B2137" s="639" t="s">
        <v>4510</v>
      </c>
      <c r="C2137" s="640" t="s">
        <v>90</v>
      </c>
      <c r="D2137" s="641" t="s">
        <v>18991</v>
      </c>
      <c r="E2137" s="642">
        <v>48.51</v>
      </c>
      <c r="F2137" s="407" t="s">
        <v>4353</v>
      </c>
      <c r="G2137" s="408" t="s">
        <v>4353</v>
      </c>
      <c r="H2137" s="408" t="s">
        <v>4353</v>
      </c>
      <c r="I2137" s="408" t="s">
        <v>4353</v>
      </c>
      <c r="J2137" s="408" t="s">
        <v>4353</v>
      </c>
    </row>
    <row r="2138" spans="1:13" ht="24">
      <c r="A2138" s="708">
        <v>83761</v>
      </c>
      <c r="B2138" s="639" t="s">
        <v>23000</v>
      </c>
      <c r="C2138" s="640" t="s">
        <v>90</v>
      </c>
      <c r="D2138" s="641" t="s">
        <v>18987</v>
      </c>
      <c r="E2138" s="642">
        <v>4.93</v>
      </c>
      <c r="F2138" s="407" t="s">
        <v>4353</v>
      </c>
      <c r="G2138" s="408" t="s">
        <v>4353</v>
      </c>
      <c r="H2138" s="408" t="s">
        <v>4353</v>
      </c>
      <c r="I2138" s="408" t="s">
        <v>4353</v>
      </c>
      <c r="J2138" s="408" t="s">
        <v>4353</v>
      </c>
    </row>
    <row r="2139" spans="1:13" ht="12">
      <c r="A2139" s="708" t="s">
        <v>23001</v>
      </c>
      <c r="B2139" s="639" t="s">
        <v>23809</v>
      </c>
      <c r="C2139" s="640"/>
      <c r="D2139" s="641"/>
      <c r="E2139" s="642"/>
      <c r="F2139" s="407" t="s">
        <v>4353</v>
      </c>
      <c r="G2139" s="408" t="s">
        <v>4353</v>
      </c>
      <c r="H2139" s="408" t="s">
        <v>4353</v>
      </c>
      <c r="I2139" s="408" t="s">
        <v>4353</v>
      </c>
      <c r="J2139" s="408" t="s">
        <v>4353</v>
      </c>
    </row>
    <row r="2140" spans="1:13" ht="12">
      <c r="A2140" s="708" t="s">
        <v>22417</v>
      </c>
      <c r="B2140" s="639" t="s">
        <v>22418</v>
      </c>
      <c r="C2140" s="640"/>
      <c r="D2140" s="641"/>
      <c r="E2140" s="642"/>
      <c r="F2140" s="407" t="s">
        <v>4353</v>
      </c>
      <c r="G2140" s="408" t="s">
        <v>4353</v>
      </c>
      <c r="H2140" s="408" t="s">
        <v>4353</v>
      </c>
      <c r="I2140" s="408" t="s">
        <v>4353</v>
      </c>
      <c r="J2140" s="408" t="s">
        <v>4353</v>
      </c>
    </row>
    <row r="2141" spans="1:13" ht="12">
      <c r="A2141" s="708" t="s">
        <v>22419</v>
      </c>
      <c r="B2141" s="639" t="e">
        <v>#NAME?</v>
      </c>
      <c r="C2141" s="640"/>
      <c r="D2141" s="641" t="s">
        <v>22420</v>
      </c>
      <c r="E2141" s="642" t="s">
        <v>22421</v>
      </c>
      <c r="F2141" s="407" t="s">
        <v>4353</v>
      </c>
      <c r="G2141" s="408" t="s">
        <v>4353</v>
      </c>
      <c r="H2141" s="408" t="s">
        <v>4353</v>
      </c>
      <c r="I2141" s="408" t="s">
        <v>4353</v>
      </c>
      <c r="J2141" s="408" t="s">
        <v>4353</v>
      </c>
    </row>
    <row r="2142" spans="1:13" ht="12">
      <c r="A2142" s="708"/>
      <c r="B2142" s="639"/>
      <c r="C2142" s="640"/>
      <c r="D2142" s="641" t="s">
        <v>22422</v>
      </c>
      <c r="E2142" s="642" t="s">
        <v>22423</v>
      </c>
      <c r="F2142" s="407" t="s">
        <v>4353</v>
      </c>
      <c r="G2142" s="408" t="s">
        <v>4353</v>
      </c>
      <c r="H2142" s="408" t="s">
        <v>4353</v>
      </c>
      <c r="I2142" s="408" t="s">
        <v>4353</v>
      </c>
      <c r="J2142" s="408" t="s">
        <v>4353</v>
      </c>
    </row>
    <row r="2143" spans="1:13" ht="12">
      <c r="A2143" s="708" t="s">
        <v>22424</v>
      </c>
      <c r="B2143" s="639" t="s">
        <v>22425</v>
      </c>
      <c r="C2143" s="640"/>
      <c r="D2143" s="641"/>
      <c r="E2143" s="642"/>
      <c r="F2143" s="407" t="s">
        <v>4353</v>
      </c>
      <c r="G2143" s="408" t="s">
        <v>4353</v>
      </c>
      <c r="H2143" s="408" t="s">
        <v>4353</v>
      </c>
      <c r="I2143" s="408" t="s">
        <v>4353</v>
      </c>
      <c r="J2143" s="408" t="s">
        <v>4353</v>
      </c>
    </row>
    <row r="2144" spans="1:13" ht="24">
      <c r="A2144" s="708" t="s">
        <v>22426</v>
      </c>
      <c r="B2144" s="639" t="s">
        <v>22427</v>
      </c>
      <c r="C2144" s="640" t="s">
        <v>22428</v>
      </c>
      <c r="D2144" s="641"/>
      <c r="E2144" s="642"/>
      <c r="F2144" s="407" t="s">
        <v>4353</v>
      </c>
      <c r="G2144" s="408" t="s">
        <v>4353</v>
      </c>
      <c r="H2144" s="408" t="s">
        <v>4353</v>
      </c>
      <c r="I2144" s="408" t="s">
        <v>4353</v>
      </c>
      <c r="J2144" s="408" t="s">
        <v>4353</v>
      </c>
    </row>
    <row r="2145" spans="1:11" ht="12">
      <c r="A2145" s="708" t="s">
        <v>22429</v>
      </c>
      <c r="B2145" s="639" t="s">
        <v>22430</v>
      </c>
      <c r="C2145" s="640"/>
      <c r="D2145" s="641" t="s">
        <v>22422</v>
      </c>
      <c r="E2145" s="642" t="s">
        <v>22431</v>
      </c>
      <c r="F2145" s="407" t="s">
        <v>4353</v>
      </c>
      <c r="G2145" s="408" t="s">
        <v>4353</v>
      </c>
    </row>
    <row r="2146" spans="1:11" ht="24">
      <c r="A2146" s="708" t="s">
        <v>91</v>
      </c>
      <c r="B2146" s="639" t="s">
        <v>22432</v>
      </c>
      <c r="C2146" s="640" t="s">
        <v>22433</v>
      </c>
      <c r="D2146" s="641" t="s">
        <v>22434</v>
      </c>
      <c r="E2146" s="642" t="s">
        <v>22435</v>
      </c>
      <c r="F2146" s="407" t="s">
        <v>4353</v>
      </c>
      <c r="G2146" s="408" t="s">
        <v>4353</v>
      </c>
    </row>
    <row r="2147" spans="1:11" ht="12">
      <c r="A2147" s="708" t="s">
        <v>22436</v>
      </c>
      <c r="B2147" s="639" t="s">
        <v>22437</v>
      </c>
      <c r="C2147" s="640"/>
      <c r="D2147" s="641"/>
      <c r="E2147" s="642"/>
      <c r="F2147" s="407" t="s">
        <v>4353</v>
      </c>
      <c r="G2147" s="408" t="s">
        <v>4353</v>
      </c>
    </row>
    <row r="2148" spans="1:11" ht="24">
      <c r="A2148" s="708">
        <v>83762</v>
      </c>
      <c r="B2148" s="639" t="s">
        <v>23000</v>
      </c>
      <c r="C2148" s="640" t="s">
        <v>90</v>
      </c>
      <c r="D2148" s="641" t="s">
        <v>18987</v>
      </c>
      <c r="E2148" s="642">
        <v>3.24</v>
      </c>
      <c r="F2148" s="407" t="s">
        <v>4353</v>
      </c>
      <c r="G2148" s="408" t="s">
        <v>4353</v>
      </c>
    </row>
    <row r="2149" spans="1:11" ht="12">
      <c r="A2149" s="708" t="s">
        <v>23001</v>
      </c>
      <c r="B2149" s="639" t="s">
        <v>23810</v>
      </c>
      <c r="C2149" s="640"/>
      <c r="D2149" s="641"/>
      <c r="E2149" s="642"/>
      <c r="F2149" s="407" t="s">
        <v>4353</v>
      </c>
      <c r="G2149" s="408" t="s">
        <v>4353</v>
      </c>
      <c r="H2149" s="408" t="s">
        <v>4353</v>
      </c>
    </row>
    <row r="2150" spans="1:11" ht="24">
      <c r="A2150" s="708">
        <v>83763</v>
      </c>
      <c r="B2150" s="639" t="s">
        <v>23000</v>
      </c>
      <c r="C2150" s="640" t="s">
        <v>90</v>
      </c>
      <c r="D2150" s="641" t="s">
        <v>18991</v>
      </c>
      <c r="E2150" s="642">
        <v>29.16</v>
      </c>
      <c r="F2150" s="407" t="s">
        <v>4353</v>
      </c>
      <c r="G2150" s="408" t="s">
        <v>4353</v>
      </c>
      <c r="H2150" s="408" t="s">
        <v>4353</v>
      </c>
      <c r="I2150" s="408" t="s">
        <v>4353</v>
      </c>
      <c r="J2150" s="408" t="s">
        <v>4353</v>
      </c>
    </row>
    <row r="2151" spans="1:11" ht="12">
      <c r="A2151" s="708" t="s">
        <v>23001</v>
      </c>
      <c r="B2151" s="639" t="s">
        <v>23811</v>
      </c>
      <c r="C2151" s="640"/>
      <c r="D2151" s="641"/>
      <c r="E2151" s="642"/>
      <c r="F2151" s="407" t="s">
        <v>4353</v>
      </c>
      <c r="G2151" s="408" t="s">
        <v>4353</v>
      </c>
      <c r="H2151" s="408" t="s">
        <v>4353</v>
      </c>
      <c r="I2151" s="408" t="s">
        <v>4353</v>
      </c>
      <c r="J2151" s="408" t="s">
        <v>4353</v>
      </c>
    </row>
    <row r="2152" spans="1:11" ht="12">
      <c r="A2152" s="708" t="s">
        <v>23812</v>
      </c>
      <c r="B2152" s="639"/>
      <c r="C2152" s="640"/>
      <c r="D2152" s="641"/>
      <c r="E2152" s="642"/>
      <c r="F2152" s="407" t="s">
        <v>4353</v>
      </c>
      <c r="G2152" s="408" t="s">
        <v>4353</v>
      </c>
      <c r="H2152" s="408" t="s">
        <v>4353</v>
      </c>
      <c r="I2152" s="408" t="s">
        <v>4353</v>
      </c>
      <c r="J2152" s="408" t="s">
        <v>4353</v>
      </c>
    </row>
    <row r="2153" spans="1:11" ht="24">
      <c r="A2153" s="708">
        <v>83764</v>
      </c>
      <c r="B2153" s="639" t="s">
        <v>23000</v>
      </c>
      <c r="C2153" s="640" t="s">
        <v>90</v>
      </c>
      <c r="D2153" s="641" t="s">
        <v>18987</v>
      </c>
      <c r="E2153" s="642">
        <v>1.24</v>
      </c>
      <c r="F2153" s="407" t="s">
        <v>4353</v>
      </c>
      <c r="G2153" s="408" t="s">
        <v>4353</v>
      </c>
      <c r="H2153" s="408" t="s">
        <v>4353</v>
      </c>
      <c r="I2153" s="408" t="s">
        <v>4353</v>
      </c>
      <c r="J2153" s="408" t="s">
        <v>4353</v>
      </c>
    </row>
    <row r="2154" spans="1:11" ht="12">
      <c r="A2154" s="708" t="s">
        <v>23001</v>
      </c>
      <c r="B2154" s="639" t="s">
        <v>23813</v>
      </c>
      <c r="C2154" s="640"/>
      <c r="D2154" s="641"/>
      <c r="E2154" s="642"/>
      <c r="F2154" s="407" t="s">
        <v>4353</v>
      </c>
      <c r="G2154" s="408" t="s">
        <v>4353</v>
      </c>
      <c r="H2154" s="408" t="s">
        <v>4353</v>
      </c>
      <c r="I2154" s="408" t="s">
        <v>4353</v>
      </c>
      <c r="J2154" s="408" t="s">
        <v>4353</v>
      </c>
    </row>
    <row r="2155" spans="1:11" ht="12">
      <c r="A2155" s="708">
        <v>84000</v>
      </c>
      <c r="B2155" s="639" t="s">
        <v>4511</v>
      </c>
      <c r="C2155" s="640" t="s">
        <v>90</v>
      </c>
      <c r="D2155" s="641" t="s">
        <v>18991</v>
      </c>
      <c r="E2155" s="642">
        <v>7.96</v>
      </c>
      <c r="F2155" s="407" t="s">
        <v>4353</v>
      </c>
      <c r="G2155" s="408" t="s">
        <v>4353</v>
      </c>
      <c r="H2155" s="408" t="s">
        <v>4353</v>
      </c>
      <c r="I2155" s="408" t="s">
        <v>4353</v>
      </c>
      <c r="J2155" s="408" t="s">
        <v>4353</v>
      </c>
    </row>
    <row r="2156" spans="1:11" ht="24">
      <c r="A2156" s="708">
        <v>84140</v>
      </c>
      <c r="B2156" s="639" t="s">
        <v>23814</v>
      </c>
      <c r="C2156" s="640" t="s">
        <v>90</v>
      </c>
      <c r="D2156" s="641" t="s">
        <v>18987</v>
      </c>
      <c r="E2156" s="642">
        <v>33.619999999999997</v>
      </c>
      <c r="F2156" s="407" t="s">
        <v>4353</v>
      </c>
      <c r="G2156" s="408" t="s">
        <v>4353</v>
      </c>
      <c r="H2156" s="408" t="s">
        <v>4353</v>
      </c>
      <c r="I2156" s="408" t="s">
        <v>4353</v>
      </c>
      <c r="J2156" s="408" t="s">
        <v>4353</v>
      </c>
    </row>
    <row r="2157" spans="1:11" ht="12">
      <c r="A2157" s="708" t="s">
        <v>23815</v>
      </c>
      <c r="B2157" s="639" t="s">
        <v>23816</v>
      </c>
      <c r="C2157" s="640"/>
      <c r="D2157" s="641"/>
      <c r="E2157" s="642"/>
      <c r="F2157" s="407" t="s">
        <v>4353</v>
      </c>
      <c r="G2157" s="408" t="s">
        <v>4353</v>
      </c>
      <c r="H2157" s="408" t="s">
        <v>4353</v>
      </c>
      <c r="I2157" s="408" t="s">
        <v>4353</v>
      </c>
      <c r="J2157" s="408" t="s">
        <v>4353</v>
      </c>
      <c r="K2157" s="408" t="s">
        <v>4353</v>
      </c>
    </row>
    <row r="2158" spans="1:11" ht="24">
      <c r="A2158" s="706">
        <v>84155</v>
      </c>
      <c r="B2158" s="633" t="s">
        <v>23817</v>
      </c>
      <c r="C2158" s="634" t="s">
        <v>90</v>
      </c>
      <c r="D2158" s="634" t="s">
        <v>18987</v>
      </c>
      <c r="E2158" s="635">
        <v>2.06</v>
      </c>
      <c r="F2158" s="407" t="s">
        <v>4353</v>
      </c>
      <c r="G2158" s="408" t="s">
        <v>4353</v>
      </c>
    </row>
    <row r="2159" spans="1:11" ht="12">
      <c r="A2159" s="708" t="s">
        <v>23818</v>
      </c>
      <c r="B2159" s="639" t="s">
        <v>23819</v>
      </c>
      <c r="C2159" s="640"/>
      <c r="D2159" s="641"/>
      <c r="E2159" s="642"/>
      <c r="F2159" s="407" t="s">
        <v>4353</v>
      </c>
      <c r="G2159" s="408" t="s">
        <v>4353</v>
      </c>
    </row>
    <row r="2160" spans="1:11" ht="24">
      <c r="A2160" s="708">
        <v>84156</v>
      </c>
      <c r="B2160" s="639" t="s">
        <v>23820</v>
      </c>
      <c r="C2160" s="640" t="s">
        <v>90</v>
      </c>
      <c r="D2160" s="641" t="s">
        <v>18987</v>
      </c>
      <c r="E2160" s="642">
        <v>8.0399999999999991</v>
      </c>
      <c r="F2160" s="407" t="s">
        <v>4353</v>
      </c>
      <c r="G2160" s="408" t="s">
        <v>4353</v>
      </c>
    </row>
    <row r="2161" spans="1:13" ht="12">
      <c r="A2161" s="708" t="s">
        <v>23821</v>
      </c>
      <c r="B2161" s="639" t="s">
        <v>23822</v>
      </c>
      <c r="C2161" s="640"/>
      <c r="D2161" s="641"/>
      <c r="E2161" s="642"/>
      <c r="F2161" s="407" t="s">
        <v>4353</v>
      </c>
      <c r="G2161" s="408" t="s">
        <v>4353</v>
      </c>
    </row>
    <row r="2162" spans="1:13" ht="24">
      <c r="A2162" s="708">
        <v>84157</v>
      </c>
      <c r="B2162" s="639" t="s">
        <v>23823</v>
      </c>
      <c r="C2162" s="640" t="s">
        <v>90</v>
      </c>
      <c r="D2162" s="641" t="s">
        <v>18987</v>
      </c>
      <c r="E2162" s="642">
        <v>0.73</v>
      </c>
      <c r="F2162" s="407" t="s">
        <v>4353</v>
      </c>
      <c r="G2162" s="408" t="s">
        <v>4353</v>
      </c>
      <c r="H2162" s="408" t="s">
        <v>4353</v>
      </c>
      <c r="I2162" s="408" t="s">
        <v>4353</v>
      </c>
    </row>
    <row r="2163" spans="1:13" ht="12">
      <c r="A2163" s="707" t="s">
        <v>23824</v>
      </c>
      <c r="B2163" s="636" t="s">
        <v>23825</v>
      </c>
      <c r="C2163" s="637"/>
      <c r="D2163" s="637"/>
      <c r="E2163" s="638"/>
      <c r="F2163" s="407" t="s">
        <v>4353</v>
      </c>
      <c r="G2163" s="408" t="s">
        <v>4353</v>
      </c>
      <c r="H2163" s="408" t="s">
        <v>4353</v>
      </c>
      <c r="I2163" s="408" t="s">
        <v>4353</v>
      </c>
      <c r="J2163" s="408" t="s">
        <v>4353</v>
      </c>
    </row>
    <row r="2164" spans="1:13" ht="24">
      <c r="A2164" s="708">
        <v>84160</v>
      </c>
      <c r="B2164" s="639" t="s">
        <v>23826</v>
      </c>
      <c r="C2164" s="640" t="s">
        <v>90</v>
      </c>
      <c r="D2164" s="641" t="s">
        <v>18987</v>
      </c>
      <c r="E2164" s="642">
        <v>1.75</v>
      </c>
      <c r="F2164" s="407" t="s">
        <v>4353</v>
      </c>
      <c r="G2164" s="408" t="s">
        <v>4353</v>
      </c>
      <c r="H2164" s="408" t="s">
        <v>4353</v>
      </c>
    </row>
    <row r="2165" spans="1:13" ht="12">
      <c r="A2165" s="708" t="s">
        <v>23827</v>
      </c>
      <c r="B2165" s="639" t="s">
        <v>23828</v>
      </c>
      <c r="C2165" s="640"/>
      <c r="D2165" s="641"/>
      <c r="E2165" s="642"/>
      <c r="F2165" s="407" t="s">
        <v>4353</v>
      </c>
      <c r="G2165" s="408" t="s">
        <v>4353</v>
      </c>
      <c r="H2165" s="408" t="s">
        <v>4353</v>
      </c>
      <c r="I2165" s="408" t="s">
        <v>4353</v>
      </c>
      <c r="J2165" s="408" t="s">
        <v>4353</v>
      </c>
      <c r="K2165" s="408" t="s">
        <v>4353</v>
      </c>
      <c r="L2165" s="408" t="s">
        <v>4353</v>
      </c>
      <c r="M2165" s="408" t="s">
        <v>4353</v>
      </c>
    </row>
    <row r="2166" spans="1:13" ht="24">
      <c r="A2166" s="707">
        <v>87026</v>
      </c>
      <c r="B2166" s="636" t="s">
        <v>23695</v>
      </c>
      <c r="C2166" s="637" t="s">
        <v>90</v>
      </c>
      <c r="D2166" s="637" t="s">
        <v>18991</v>
      </c>
      <c r="E2166" s="638">
        <v>0.66</v>
      </c>
      <c r="F2166" s="407" t="s">
        <v>4353</v>
      </c>
      <c r="G2166" s="408" t="s">
        <v>4353</v>
      </c>
      <c r="H2166" s="408" t="s">
        <v>4353</v>
      </c>
      <c r="I2166" s="408" t="s">
        <v>4353</v>
      </c>
      <c r="J2166" s="408" t="s">
        <v>4353</v>
      </c>
      <c r="K2166" s="408" t="s">
        <v>4353</v>
      </c>
      <c r="L2166" s="408" t="s">
        <v>4353</v>
      </c>
    </row>
    <row r="2167" spans="1:13" ht="12">
      <c r="A2167" s="708" t="s">
        <v>23829</v>
      </c>
      <c r="B2167" s="639" t="s">
        <v>23830</v>
      </c>
      <c r="C2167" s="640"/>
      <c r="D2167" s="641"/>
      <c r="E2167" s="642"/>
    </row>
    <row r="2168" spans="1:13" ht="24">
      <c r="A2168" s="707">
        <v>87441</v>
      </c>
      <c r="B2168" s="636" t="s">
        <v>23003</v>
      </c>
      <c r="C2168" s="637" t="s">
        <v>90</v>
      </c>
      <c r="D2168" s="637" t="s">
        <v>18987</v>
      </c>
      <c r="E2168" s="638">
        <v>0.3</v>
      </c>
      <c r="F2168" s="407" t="s">
        <v>4353</v>
      </c>
      <c r="G2168" s="408" t="s">
        <v>4353</v>
      </c>
      <c r="H2168" s="408" t="s">
        <v>4353</v>
      </c>
    </row>
    <row r="2169" spans="1:13" ht="12">
      <c r="A2169" s="708" t="s">
        <v>23004</v>
      </c>
      <c r="B2169" s="639" t="s">
        <v>23831</v>
      </c>
      <c r="C2169" s="640"/>
      <c r="D2169" s="641"/>
      <c r="E2169" s="642"/>
      <c r="F2169" s="407" t="s">
        <v>4353</v>
      </c>
      <c r="G2169" s="408" t="s">
        <v>4353</v>
      </c>
      <c r="H2169" s="408" t="s">
        <v>4353</v>
      </c>
    </row>
    <row r="2170" spans="1:13" ht="24">
      <c r="A2170" s="707">
        <v>87442</v>
      </c>
      <c r="B2170" s="636" t="s">
        <v>23003</v>
      </c>
      <c r="C2170" s="637" t="s">
        <v>90</v>
      </c>
      <c r="D2170" s="637" t="s">
        <v>18987</v>
      </c>
      <c r="E2170" s="638">
        <v>7.0000000000000007E-2</v>
      </c>
      <c r="F2170" s="407" t="s">
        <v>4353</v>
      </c>
      <c r="G2170" s="408" t="s">
        <v>4353</v>
      </c>
      <c r="H2170" s="408" t="s">
        <v>4353</v>
      </c>
    </row>
    <row r="2171" spans="1:13" ht="12">
      <c r="A2171" s="708" t="s">
        <v>23004</v>
      </c>
      <c r="B2171" s="639" t="s">
        <v>23832</v>
      </c>
      <c r="C2171" s="640"/>
      <c r="D2171" s="641"/>
      <c r="E2171" s="642"/>
      <c r="F2171" s="407" t="s">
        <v>4353</v>
      </c>
      <c r="G2171" s="408" t="s">
        <v>4353</v>
      </c>
      <c r="H2171" s="408" t="s">
        <v>4353</v>
      </c>
    </row>
    <row r="2172" spans="1:13" ht="24">
      <c r="A2172" s="707">
        <v>87443</v>
      </c>
      <c r="B2172" s="636" t="s">
        <v>23003</v>
      </c>
      <c r="C2172" s="637" t="s">
        <v>90</v>
      </c>
      <c r="D2172" s="637" t="s">
        <v>18987</v>
      </c>
      <c r="E2172" s="638">
        <v>0.25</v>
      </c>
      <c r="F2172" s="407" t="s">
        <v>4353</v>
      </c>
      <c r="G2172" s="408" t="s">
        <v>4353</v>
      </c>
      <c r="H2172" s="408" t="s">
        <v>4353</v>
      </c>
    </row>
    <row r="2173" spans="1:13" ht="12">
      <c r="A2173" s="708" t="s">
        <v>23004</v>
      </c>
      <c r="B2173" s="639" t="s">
        <v>23833</v>
      </c>
      <c r="C2173" s="640"/>
      <c r="D2173" s="641"/>
      <c r="E2173" s="642"/>
      <c r="F2173" s="407" t="s">
        <v>4353</v>
      </c>
      <c r="G2173" s="408" t="s">
        <v>4353</v>
      </c>
      <c r="H2173" s="408" t="s">
        <v>4353</v>
      </c>
    </row>
    <row r="2174" spans="1:13" ht="24">
      <c r="A2174" s="707">
        <v>87444</v>
      </c>
      <c r="B2174" s="636" t="s">
        <v>23003</v>
      </c>
      <c r="C2174" s="637" t="s">
        <v>90</v>
      </c>
      <c r="D2174" s="637" t="s">
        <v>18991</v>
      </c>
      <c r="E2174" s="638">
        <v>2.25</v>
      </c>
      <c r="F2174" s="407" t="s">
        <v>4353</v>
      </c>
      <c r="G2174" s="408" t="s">
        <v>4353</v>
      </c>
      <c r="H2174" s="408" t="s">
        <v>4353</v>
      </c>
    </row>
    <row r="2175" spans="1:13" ht="12">
      <c r="A2175" s="708" t="s">
        <v>23004</v>
      </c>
      <c r="B2175" s="639" t="s">
        <v>23834</v>
      </c>
      <c r="C2175" s="640"/>
      <c r="D2175" s="641"/>
      <c r="E2175" s="642"/>
      <c r="F2175" s="407" t="s">
        <v>4353</v>
      </c>
      <c r="G2175" s="408" t="s">
        <v>4353</v>
      </c>
    </row>
    <row r="2176" spans="1:13" ht="12">
      <c r="A2176" s="708" t="s">
        <v>22417</v>
      </c>
      <c r="B2176" s="639" t="s">
        <v>22418</v>
      </c>
      <c r="C2176" s="640"/>
      <c r="D2176" s="641"/>
      <c r="E2176" s="642"/>
      <c r="F2176" s="407" t="s">
        <v>4353</v>
      </c>
      <c r="G2176" s="408" t="s">
        <v>4353</v>
      </c>
      <c r="H2176" s="408" t="s">
        <v>4353</v>
      </c>
    </row>
    <row r="2177" spans="1:10" ht="12">
      <c r="A2177" s="708" t="s">
        <v>22419</v>
      </c>
      <c r="B2177" s="639" t="e">
        <v>#NAME?</v>
      </c>
      <c r="C2177" s="640"/>
      <c r="D2177" s="641" t="s">
        <v>22420</v>
      </c>
      <c r="E2177" s="642" t="s">
        <v>22421</v>
      </c>
      <c r="F2177" s="407" t="s">
        <v>4353</v>
      </c>
      <c r="G2177" s="408" t="s">
        <v>4353</v>
      </c>
      <c r="H2177" s="408" t="s">
        <v>4353</v>
      </c>
    </row>
    <row r="2178" spans="1:10" ht="12">
      <c r="A2178" s="708"/>
      <c r="B2178" s="639"/>
      <c r="C2178" s="640"/>
      <c r="D2178" s="641" t="s">
        <v>22422</v>
      </c>
      <c r="E2178" s="642" t="s">
        <v>22423</v>
      </c>
      <c r="F2178" s="407" t="s">
        <v>4353</v>
      </c>
      <c r="G2178" s="408" t="s">
        <v>4353</v>
      </c>
      <c r="H2178" s="408" t="s">
        <v>4353</v>
      </c>
    </row>
    <row r="2179" spans="1:10" ht="12">
      <c r="A2179" s="708" t="s">
        <v>22424</v>
      </c>
      <c r="B2179" s="639" t="s">
        <v>22425</v>
      </c>
      <c r="C2179" s="640"/>
      <c r="D2179" s="641"/>
      <c r="E2179" s="642"/>
      <c r="F2179" s="407" t="s">
        <v>4353</v>
      </c>
      <c r="G2179" s="408" t="s">
        <v>4353</v>
      </c>
      <c r="H2179" s="408" t="s">
        <v>4353</v>
      </c>
    </row>
    <row r="2180" spans="1:10" ht="24">
      <c r="A2180" s="708" t="s">
        <v>22426</v>
      </c>
      <c r="B2180" s="639" t="s">
        <v>22427</v>
      </c>
      <c r="C2180" s="640" t="s">
        <v>22428</v>
      </c>
      <c r="D2180" s="641"/>
      <c r="E2180" s="642"/>
      <c r="F2180" s="407" t="s">
        <v>4353</v>
      </c>
      <c r="G2180" s="408" t="s">
        <v>4353</v>
      </c>
      <c r="H2180" s="408" t="s">
        <v>4353</v>
      </c>
    </row>
    <row r="2181" spans="1:10" ht="12">
      <c r="A2181" s="708" t="s">
        <v>22429</v>
      </c>
      <c r="B2181" s="639" t="s">
        <v>22430</v>
      </c>
      <c r="C2181" s="640"/>
      <c r="D2181" s="641" t="s">
        <v>22422</v>
      </c>
      <c r="E2181" s="642" t="s">
        <v>22431</v>
      </c>
      <c r="F2181" s="407" t="s">
        <v>4353</v>
      </c>
      <c r="G2181" s="408" t="s">
        <v>4353</v>
      </c>
      <c r="H2181" s="408" t="s">
        <v>4353</v>
      </c>
    </row>
    <row r="2182" spans="1:10" ht="24">
      <c r="A2182" s="708" t="s">
        <v>91</v>
      </c>
      <c r="B2182" s="639" t="s">
        <v>22432</v>
      </c>
      <c r="C2182" s="640" t="s">
        <v>22433</v>
      </c>
      <c r="D2182" s="641" t="s">
        <v>22434</v>
      </c>
      <c r="E2182" s="642" t="s">
        <v>22435</v>
      </c>
      <c r="F2182" s="407" t="s">
        <v>4353</v>
      </c>
      <c r="G2182" s="408" t="s">
        <v>4353</v>
      </c>
      <c r="H2182" s="408" t="s">
        <v>4353</v>
      </c>
      <c r="I2182" s="408" t="s">
        <v>4353</v>
      </c>
    </row>
    <row r="2183" spans="1:10" ht="12">
      <c r="A2183" s="708" t="s">
        <v>22436</v>
      </c>
      <c r="B2183" s="639" t="s">
        <v>22437</v>
      </c>
      <c r="C2183" s="640"/>
      <c r="D2183" s="641"/>
      <c r="E2183" s="642"/>
      <c r="F2183" s="407" t="s">
        <v>4353</v>
      </c>
      <c r="G2183" s="408" t="s">
        <v>4353</v>
      </c>
      <c r="H2183" s="408" t="s">
        <v>4353</v>
      </c>
      <c r="I2183" s="408" t="s">
        <v>4353</v>
      </c>
    </row>
    <row r="2184" spans="1:10" ht="12">
      <c r="A2184" s="708">
        <v>41791</v>
      </c>
      <c r="B2184" s="639"/>
      <c r="C2184" s="640"/>
      <c r="D2184" s="641"/>
      <c r="E2184" s="642"/>
      <c r="F2184" s="407" t="s">
        <v>4353</v>
      </c>
      <c r="G2184" s="408" t="s">
        <v>4353</v>
      </c>
      <c r="H2184" s="408" t="s">
        <v>4353</v>
      </c>
      <c r="I2184" s="408" t="s">
        <v>4353</v>
      </c>
    </row>
    <row r="2185" spans="1:10" ht="24">
      <c r="A2185" s="708">
        <v>88387</v>
      </c>
      <c r="B2185" s="639" t="s">
        <v>23006</v>
      </c>
      <c r="C2185" s="640" t="s">
        <v>90</v>
      </c>
      <c r="D2185" s="641" t="s">
        <v>18987</v>
      </c>
      <c r="E2185" s="642">
        <v>0.59</v>
      </c>
      <c r="F2185" s="407" t="s">
        <v>4353</v>
      </c>
      <c r="G2185" s="408" t="s">
        <v>4353</v>
      </c>
      <c r="H2185" s="408" t="s">
        <v>4353</v>
      </c>
      <c r="I2185" s="408" t="s">
        <v>4353</v>
      </c>
    </row>
    <row r="2186" spans="1:10" ht="12">
      <c r="A2186" s="708" t="s">
        <v>23007</v>
      </c>
      <c r="B2186" s="639" t="s">
        <v>23835</v>
      </c>
      <c r="C2186" s="640"/>
      <c r="D2186" s="641"/>
      <c r="E2186" s="642"/>
      <c r="F2186" s="407" t="s">
        <v>4353</v>
      </c>
      <c r="G2186" s="408" t="s">
        <v>4353</v>
      </c>
      <c r="H2186" s="408" t="s">
        <v>4353</v>
      </c>
      <c r="I2186" s="408" t="s">
        <v>4353</v>
      </c>
      <c r="J2186" s="408" t="s">
        <v>4353</v>
      </c>
    </row>
    <row r="2187" spans="1:10" ht="24">
      <c r="A2187" s="708">
        <v>88389</v>
      </c>
      <c r="B2187" s="639" t="s">
        <v>23006</v>
      </c>
      <c r="C2187" s="640" t="s">
        <v>90</v>
      </c>
      <c r="D2187" s="641" t="s">
        <v>18987</v>
      </c>
      <c r="E2187" s="642">
        <v>0.13</v>
      </c>
      <c r="F2187" s="407" t="s">
        <v>4353</v>
      </c>
      <c r="G2187" s="408" t="s">
        <v>4353</v>
      </c>
      <c r="H2187" s="408" t="s">
        <v>4353</v>
      </c>
      <c r="I2187" s="408" t="s">
        <v>4353</v>
      </c>
      <c r="J2187" s="408" t="s">
        <v>4353</v>
      </c>
    </row>
    <row r="2188" spans="1:10" ht="12">
      <c r="A2188" s="708" t="s">
        <v>23007</v>
      </c>
      <c r="B2188" s="639" t="s">
        <v>23836</v>
      </c>
      <c r="C2188" s="640"/>
      <c r="D2188" s="641"/>
      <c r="E2188" s="642"/>
      <c r="F2188" s="407" t="s">
        <v>4353</v>
      </c>
      <c r="G2188" s="408" t="s">
        <v>4353</v>
      </c>
      <c r="H2188" s="408" t="s">
        <v>4353</v>
      </c>
      <c r="I2188" s="408" t="s">
        <v>4353</v>
      </c>
      <c r="J2188" s="408" t="s">
        <v>4353</v>
      </c>
    </row>
    <row r="2189" spans="1:10" ht="24">
      <c r="A2189" s="708">
        <v>88390</v>
      </c>
      <c r="B2189" s="639" t="s">
        <v>23006</v>
      </c>
      <c r="C2189" s="640" t="s">
        <v>90</v>
      </c>
      <c r="D2189" s="641" t="s">
        <v>18987</v>
      </c>
      <c r="E2189" s="642">
        <v>0.49</v>
      </c>
      <c r="F2189" s="407" t="s">
        <v>4353</v>
      </c>
      <c r="G2189" s="408" t="s">
        <v>4353</v>
      </c>
      <c r="H2189" s="408" t="s">
        <v>4353</v>
      </c>
      <c r="I2189" s="408" t="s">
        <v>4353</v>
      </c>
      <c r="J2189" s="408" t="s">
        <v>4353</v>
      </c>
    </row>
    <row r="2190" spans="1:10" ht="12">
      <c r="A2190" s="708" t="s">
        <v>23007</v>
      </c>
      <c r="B2190" s="639" t="s">
        <v>23837</v>
      </c>
      <c r="C2190" s="640"/>
      <c r="D2190" s="641"/>
      <c r="E2190" s="642"/>
      <c r="F2190" s="407" t="s">
        <v>4353</v>
      </c>
      <c r="G2190" s="408" t="s">
        <v>4353</v>
      </c>
      <c r="H2190" s="408" t="s">
        <v>4353</v>
      </c>
      <c r="I2190" s="408" t="s">
        <v>4353</v>
      </c>
      <c r="J2190" s="408" t="s">
        <v>4353</v>
      </c>
    </row>
    <row r="2191" spans="1:10" ht="24">
      <c r="A2191" s="708">
        <v>88391</v>
      </c>
      <c r="B2191" s="639" t="s">
        <v>23006</v>
      </c>
      <c r="C2191" s="640" t="s">
        <v>90</v>
      </c>
      <c r="D2191" s="641" t="s">
        <v>18987</v>
      </c>
      <c r="E2191" s="642">
        <v>1.85</v>
      </c>
      <c r="F2191" s="407" t="s">
        <v>4353</v>
      </c>
      <c r="G2191" s="408" t="s">
        <v>4353</v>
      </c>
      <c r="H2191" s="408" t="s">
        <v>4353</v>
      </c>
      <c r="I2191" s="408" t="s">
        <v>4353</v>
      </c>
      <c r="J2191" s="408" t="s">
        <v>4353</v>
      </c>
    </row>
    <row r="2192" spans="1:10" ht="12">
      <c r="A2192" s="708" t="s">
        <v>23007</v>
      </c>
      <c r="B2192" s="639" t="s">
        <v>23838</v>
      </c>
      <c r="C2192" s="640"/>
      <c r="D2192" s="641"/>
      <c r="E2192" s="642"/>
      <c r="F2192" s="407" t="s">
        <v>4353</v>
      </c>
      <c r="G2192" s="408" t="s">
        <v>4353</v>
      </c>
      <c r="H2192" s="408" t="s">
        <v>4353</v>
      </c>
      <c r="I2192" s="408" t="s">
        <v>4353</v>
      </c>
      <c r="J2192" s="408" t="s">
        <v>4353</v>
      </c>
    </row>
    <row r="2193" spans="1:10" ht="24">
      <c r="A2193" s="708">
        <v>88394</v>
      </c>
      <c r="B2193" s="639" t="s">
        <v>23009</v>
      </c>
      <c r="C2193" s="640" t="s">
        <v>90</v>
      </c>
      <c r="D2193" s="641" t="s">
        <v>18987</v>
      </c>
      <c r="E2193" s="642">
        <v>0.7</v>
      </c>
      <c r="F2193" s="407" t="s">
        <v>4353</v>
      </c>
      <c r="G2193" s="408" t="s">
        <v>4353</v>
      </c>
      <c r="H2193" s="408" t="s">
        <v>4353</v>
      </c>
      <c r="I2193" s="408" t="s">
        <v>4353</v>
      </c>
      <c r="J2193" s="408" t="s">
        <v>4353</v>
      </c>
    </row>
    <row r="2194" spans="1:10" ht="12">
      <c r="A2194" s="708" t="s">
        <v>23007</v>
      </c>
      <c r="B2194" s="639" t="s">
        <v>23839</v>
      </c>
      <c r="C2194" s="640"/>
      <c r="D2194" s="641"/>
      <c r="E2194" s="642"/>
      <c r="F2194" s="407" t="s">
        <v>4353</v>
      </c>
      <c r="G2194" s="408" t="s">
        <v>4353</v>
      </c>
      <c r="H2194" s="408" t="s">
        <v>4353</v>
      </c>
      <c r="I2194" s="408" t="s">
        <v>4353</v>
      </c>
      <c r="J2194" s="408" t="s">
        <v>4353</v>
      </c>
    </row>
    <row r="2195" spans="1:10" ht="24">
      <c r="A2195" s="708">
        <v>88395</v>
      </c>
      <c r="B2195" s="639" t="s">
        <v>23009</v>
      </c>
      <c r="C2195" s="640" t="s">
        <v>90</v>
      </c>
      <c r="D2195" s="641" t="s">
        <v>18987</v>
      </c>
      <c r="E2195" s="642">
        <v>0.16</v>
      </c>
      <c r="F2195" s="407" t="s">
        <v>4353</v>
      </c>
      <c r="G2195" s="408" t="s">
        <v>4353</v>
      </c>
      <c r="H2195" s="408" t="s">
        <v>4353</v>
      </c>
      <c r="I2195" s="408" t="s">
        <v>4353</v>
      </c>
      <c r="J2195" s="408" t="s">
        <v>4353</v>
      </c>
    </row>
    <row r="2196" spans="1:10" ht="12">
      <c r="A2196" s="708" t="s">
        <v>23007</v>
      </c>
      <c r="B2196" s="639" t="s">
        <v>23840</v>
      </c>
      <c r="C2196" s="640"/>
      <c r="D2196" s="641"/>
      <c r="E2196" s="642"/>
      <c r="F2196" s="407" t="s">
        <v>4353</v>
      </c>
      <c r="G2196" s="408" t="s">
        <v>4353</v>
      </c>
      <c r="H2196" s="408" t="s">
        <v>4353</v>
      </c>
      <c r="I2196" s="408" t="s">
        <v>4353</v>
      </c>
      <c r="J2196" s="408" t="s">
        <v>4353</v>
      </c>
    </row>
    <row r="2197" spans="1:10" ht="24">
      <c r="A2197" s="708">
        <v>88396</v>
      </c>
      <c r="B2197" s="639" t="s">
        <v>23009</v>
      </c>
      <c r="C2197" s="640" t="s">
        <v>90</v>
      </c>
      <c r="D2197" s="641" t="s">
        <v>18987</v>
      </c>
      <c r="E2197" s="642">
        <v>0.57999999999999996</v>
      </c>
      <c r="F2197" s="407" t="s">
        <v>4353</v>
      </c>
      <c r="G2197" s="408" t="s">
        <v>4353</v>
      </c>
      <c r="H2197" s="408" t="s">
        <v>4353</v>
      </c>
      <c r="I2197" s="408" t="s">
        <v>4353</v>
      </c>
      <c r="J2197" s="408" t="s">
        <v>4353</v>
      </c>
    </row>
    <row r="2198" spans="1:10" ht="12">
      <c r="A2198" s="708" t="s">
        <v>23007</v>
      </c>
      <c r="B2198" s="639" t="s">
        <v>23841</v>
      </c>
      <c r="C2198" s="640"/>
      <c r="D2198" s="641"/>
      <c r="E2198" s="642"/>
      <c r="F2198" s="407" t="s">
        <v>4353</v>
      </c>
      <c r="G2198" s="408" t="s">
        <v>4353</v>
      </c>
      <c r="H2198" s="408" t="s">
        <v>4353</v>
      </c>
      <c r="I2198" s="408" t="s">
        <v>4353</v>
      </c>
      <c r="J2198" s="408" t="s">
        <v>4353</v>
      </c>
    </row>
    <row r="2199" spans="1:10" ht="24">
      <c r="A2199" s="708">
        <v>88397</v>
      </c>
      <c r="B2199" s="639" t="s">
        <v>23009</v>
      </c>
      <c r="C2199" s="640" t="s">
        <v>90</v>
      </c>
      <c r="D2199" s="641" t="s">
        <v>18987</v>
      </c>
      <c r="E2199" s="642">
        <v>2.78</v>
      </c>
      <c r="F2199" s="407" t="s">
        <v>4353</v>
      </c>
      <c r="G2199" s="408" t="s">
        <v>4353</v>
      </c>
      <c r="H2199" s="408" t="s">
        <v>4353</v>
      </c>
      <c r="I2199" s="408" t="s">
        <v>4353</v>
      </c>
      <c r="J2199" s="408" t="s">
        <v>4353</v>
      </c>
    </row>
    <row r="2200" spans="1:10" ht="12">
      <c r="A2200" s="708" t="s">
        <v>23007</v>
      </c>
      <c r="B2200" s="639" t="s">
        <v>23842</v>
      </c>
      <c r="C2200" s="640"/>
      <c r="D2200" s="641"/>
      <c r="E2200" s="642"/>
      <c r="F2200" s="407" t="s">
        <v>4353</v>
      </c>
      <c r="G2200" s="408" t="s">
        <v>4353</v>
      </c>
      <c r="H2200" s="408" t="s">
        <v>4353</v>
      </c>
      <c r="I2200" s="408" t="s">
        <v>4353</v>
      </c>
      <c r="J2200" s="408" t="s">
        <v>4353</v>
      </c>
    </row>
    <row r="2201" spans="1:10" ht="24">
      <c r="A2201" s="708">
        <v>88400</v>
      </c>
      <c r="B2201" s="639" t="s">
        <v>23011</v>
      </c>
      <c r="C2201" s="640" t="s">
        <v>90</v>
      </c>
      <c r="D2201" s="641" t="s">
        <v>18987</v>
      </c>
      <c r="E2201" s="642">
        <v>0.55000000000000004</v>
      </c>
      <c r="F2201" s="407" t="s">
        <v>4353</v>
      </c>
      <c r="G2201" s="408" t="s">
        <v>4353</v>
      </c>
      <c r="H2201" s="408" t="s">
        <v>4353</v>
      </c>
      <c r="I2201" s="408" t="s">
        <v>4353</v>
      </c>
      <c r="J2201" s="408" t="s">
        <v>4353</v>
      </c>
    </row>
    <row r="2202" spans="1:10" ht="12">
      <c r="A2202" s="708" t="s">
        <v>23007</v>
      </c>
      <c r="B2202" s="639" t="s">
        <v>23843</v>
      </c>
      <c r="C2202" s="640"/>
      <c r="D2202" s="641"/>
      <c r="E2202" s="642"/>
      <c r="F2202" s="407" t="s">
        <v>4353</v>
      </c>
      <c r="G2202" s="408" t="s">
        <v>4353</v>
      </c>
      <c r="H2202" s="408" t="s">
        <v>4353</v>
      </c>
      <c r="I2202" s="408" t="s">
        <v>4353</v>
      </c>
      <c r="J2202" s="408" t="s">
        <v>4353</v>
      </c>
    </row>
    <row r="2203" spans="1:10" ht="24">
      <c r="A2203" s="708">
        <v>88401</v>
      </c>
      <c r="B2203" s="639" t="s">
        <v>23011</v>
      </c>
      <c r="C2203" s="640" t="s">
        <v>90</v>
      </c>
      <c r="D2203" s="641" t="s">
        <v>18987</v>
      </c>
      <c r="E2203" s="642">
        <v>0.13</v>
      </c>
      <c r="F2203" s="407" t="s">
        <v>4353</v>
      </c>
      <c r="G2203" s="408" t="s">
        <v>4353</v>
      </c>
      <c r="H2203" s="408" t="s">
        <v>4353</v>
      </c>
      <c r="I2203" s="408" t="s">
        <v>4353</v>
      </c>
      <c r="J2203" s="408" t="s">
        <v>4353</v>
      </c>
    </row>
    <row r="2204" spans="1:10" ht="12">
      <c r="A2204" s="708" t="s">
        <v>23007</v>
      </c>
      <c r="B2204" s="639" t="s">
        <v>23844</v>
      </c>
      <c r="C2204" s="640"/>
      <c r="D2204" s="641"/>
      <c r="E2204" s="642"/>
      <c r="F2204" s="407" t="s">
        <v>4353</v>
      </c>
      <c r="G2204" s="408" t="s">
        <v>4353</v>
      </c>
      <c r="H2204" s="408" t="s">
        <v>4353</v>
      </c>
      <c r="I2204" s="408" t="s">
        <v>4353</v>
      </c>
      <c r="J2204" s="408" t="s">
        <v>4353</v>
      </c>
    </row>
    <row r="2205" spans="1:10" ht="24">
      <c r="A2205" s="708">
        <v>88402</v>
      </c>
      <c r="B2205" s="639" t="s">
        <v>23011</v>
      </c>
      <c r="C2205" s="640" t="s">
        <v>90</v>
      </c>
      <c r="D2205" s="641" t="s">
        <v>18987</v>
      </c>
      <c r="E2205" s="642">
        <v>0.46</v>
      </c>
      <c r="F2205" s="407" t="s">
        <v>4353</v>
      </c>
      <c r="G2205" s="408" t="s">
        <v>4353</v>
      </c>
      <c r="H2205" s="408" t="s">
        <v>4353</v>
      </c>
      <c r="I2205" s="408" t="s">
        <v>4353</v>
      </c>
      <c r="J2205" s="408" t="s">
        <v>4353</v>
      </c>
    </row>
    <row r="2206" spans="1:10" ht="12">
      <c r="A2206" s="708" t="s">
        <v>23007</v>
      </c>
      <c r="B2206" s="639" t="s">
        <v>23845</v>
      </c>
      <c r="C2206" s="640"/>
      <c r="D2206" s="641"/>
      <c r="E2206" s="642"/>
      <c r="F2206" s="407" t="s">
        <v>4353</v>
      </c>
      <c r="G2206" s="408" t="s">
        <v>4353</v>
      </c>
      <c r="H2206" s="408" t="s">
        <v>4353</v>
      </c>
      <c r="I2206" s="408" t="s">
        <v>4353</v>
      </c>
      <c r="J2206" s="408" t="s">
        <v>4353</v>
      </c>
    </row>
    <row r="2207" spans="1:10" ht="24">
      <c r="A2207" s="708">
        <v>88403</v>
      </c>
      <c r="B2207" s="639" t="s">
        <v>23011</v>
      </c>
      <c r="C2207" s="640" t="s">
        <v>90</v>
      </c>
      <c r="D2207" s="641" t="s">
        <v>18987</v>
      </c>
      <c r="E2207" s="642">
        <v>1.1100000000000001</v>
      </c>
      <c r="F2207" s="407" t="s">
        <v>4353</v>
      </c>
      <c r="G2207" s="408" t="s">
        <v>4353</v>
      </c>
      <c r="H2207" s="408" t="s">
        <v>4353</v>
      </c>
      <c r="I2207" s="408" t="s">
        <v>4353</v>
      </c>
      <c r="J2207" s="408" t="s">
        <v>4353</v>
      </c>
    </row>
    <row r="2208" spans="1:10" ht="12">
      <c r="A2208" s="708" t="s">
        <v>23007</v>
      </c>
      <c r="B2208" s="639" t="s">
        <v>23846</v>
      </c>
      <c r="C2208" s="640"/>
      <c r="D2208" s="641"/>
      <c r="E2208" s="642"/>
      <c r="F2208" s="407" t="s">
        <v>4353</v>
      </c>
      <c r="G2208" s="408" t="s">
        <v>4353</v>
      </c>
      <c r="H2208" s="408" t="s">
        <v>4353</v>
      </c>
      <c r="I2208" s="408" t="s">
        <v>4353</v>
      </c>
      <c r="J2208" s="408" t="s">
        <v>4353</v>
      </c>
    </row>
    <row r="2209" spans="1:10" ht="24">
      <c r="A2209" s="708">
        <v>88419</v>
      </c>
      <c r="B2209" s="639" t="s">
        <v>23013</v>
      </c>
      <c r="C2209" s="640" t="s">
        <v>90</v>
      </c>
      <c r="D2209" s="641" t="s">
        <v>18987</v>
      </c>
      <c r="E2209" s="642">
        <v>3.63</v>
      </c>
      <c r="F2209" s="407" t="s">
        <v>4353</v>
      </c>
      <c r="G2209" s="408" t="s">
        <v>4353</v>
      </c>
      <c r="H2209" s="408" t="s">
        <v>4353</v>
      </c>
      <c r="I2209" s="408" t="s">
        <v>4353</v>
      </c>
      <c r="J2209" s="408" t="s">
        <v>4353</v>
      </c>
    </row>
    <row r="2210" spans="1:10" ht="12">
      <c r="A2210" s="708" t="s">
        <v>23014</v>
      </c>
      <c r="B2210" s="639" t="s">
        <v>23847</v>
      </c>
      <c r="C2210" s="640"/>
      <c r="D2210" s="641"/>
      <c r="E2210" s="642"/>
      <c r="F2210" s="407" t="s">
        <v>4353</v>
      </c>
      <c r="G2210" s="408" t="s">
        <v>4353</v>
      </c>
      <c r="H2210" s="408" t="s">
        <v>4353</v>
      </c>
      <c r="I2210" s="408" t="s">
        <v>4353</v>
      </c>
      <c r="J2210" s="408" t="s">
        <v>4353</v>
      </c>
    </row>
    <row r="2211" spans="1:10" ht="24">
      <c r="A2211" s="708">
        <v>88422</v>
      </c>
      <c r="B2211" s="639" t="s">
        <v>23013</v>
      </c>
      <c r="C2211" s="640" t="s">
        <v>90</v>
      </c>
      <c r="D2211" s="641" t="s">
        <v>18987</v>
      </c>
      <c r="E2211" s="642">
        <v>0.84</v>
      </c>
      <c r="F2211" s="407" t="s">
        <v>4353</v>
      </c>
      <c r="G2211" s="408" t="s">
        <v>4353</v>
      </c>
      <c r="H2211" s="408" t="s">
        <v>4353</v>
      </c>
      <c r="I2211" s="408" t="s">
        <v>4353</v>
      </c>
      <c r="J2211" s="408" t="s">
        <v>4353</v>
      </c>
    </row>
    <row r="2212" spans="1:10" ht="12">
      <c r="A2212" s="708" t="s">
        <v>22417</v>
      </c>
      <c r="B2212" s="639" t="s">
        <v>22418</v>
      </c>
      <c r="C2212" s="640"/>
      <c r="D2212" s="641"/>
      <c r="E2212" s="642"/>
      <c r="F2212" s="407" t="s">
        <v>4353</v>
      </c>
      <c r="G2212" s="408" t="s">
        <v>4353</v>
      </c>
      <c r="H2212" s="408" t="s">
        <v>4353</v>
      </c>
      <c r="I2212" s="408" t="s">
        <v>4353</v>
      </c>
      <c r="J2212" s="408" t="s">
        <v>4353</v>
      </c>
    </row>
    <row r="2213" spans="1:10" ht="12">
      <c r="A2213" s="708" t="s">
        <v>22419</v>
      </c>
      <c r="B2213" s="639" t="e">
        <v>#NAME?</v>
      </c>
      <c r="C2213" s="640"/>
      <c r="D2213" s="641" t="s">
        <v>22420</v>
      </c>
      <c r="E2213" s="642" t="s">
        <v>22421</v>
      </c>
      <c r="F2213" s="407" t="s">
        <v>4353</v>
      </c>
      <c r="G2213" s="408" t="s">
        <v>4353</v>
      </c>
      <c r="H2213" s="408" t="s">
        <v>4353</v>
      </c>
      <c r="I2213" s="408" t="s">
        <v>4353</v>
      </c>
      <c r="J2213" s="408" t="s">
        <v>4353</v>
      </c>
    </row>
    <row r="2214" spans="1:10" ht="12">
      <c r="A2214" s="708"/>
      <c r="B2214" s="639"/>
      <c r="C2214" s="640"/>
      <c r="D2214" s="641" t="s">
        <v>22422</v>
      </c>
      <c r="E2214" s="642" t="s">
        <v>22423</v>
      </c>
      <c r="F2214" s="407" t="s">
        <v>4353</v>
      </c>
      <c r="G2214" s="408" t="s">
        <v>4353</v>
      </c>
      <c r="H2214" s="408" t="s">
        <v>4353</v>
      </c>
    </row>
    <row r="2215" spans="1:10" ht="12">
      <c r="A2215" s="708" t="s">
        <v>22424</v>
      </c>
      <c r="B2215" s="639" t="s">
        <v>22425</v>
      </c>
      <c r="C2215" s="640"/>
      <c r="D2215" s="641"/>
      <c r="E2215" s="642"/>
      <c r="F2215" s="407" t="s">
        <v>4353</v>
      </c>
      <c r="G2215" s="408" t="s">
        <v>4353</v>
      </c>
      <c r="H2215" s="408" t="s">
        <v>4353</v>
      </c>
    </row>
    <row r="2216" spans="1:10" ht="24">
      <c r="A2216" s="708" t="s">
        <v>22426</v>
      </c>
      <c r="B2216" s="639" t="s">
        <v>22427</v>
      </c>
      <c r="C2216" s="640" t="s">
        <v>22428</v>
      </c>
      <c r="D2216" s="641"/>
      <c r="E2216" s="642"/>
      <c r="F2216" s="407" t="s">
        <v>4353</v>
      </c>
      <c r="G2216" s="408" t="s">
        <v>4353</v>
      </c>
      <c r="H2216" s="408" t="s">
        <v>4353</v>
      </c>
    </row>
    <row r="2217" spans="1:10" ht="12">
      <c r="A2217" s="708" t="s">
        <v>22429</v>
      </c>
      <c r="B2217" s="639" t="s">
        <v>22430</v>
      </c>
      <c r="C2217" s="640"/>
      <c r="D2217" s="641" t="s">
        <v>22422</v>
      </c>
      <c r="E2217" s="642" t="s">
        <v>22431</v>
      </c>
      <c r="F2217" s="407" t="s">
        <v>4353</v>
      </c>
      <c r="G2217" s="408" t="s">
        <v>4353</v>
      </c>
      <c r="H2217" s="408" t="s">
        <v>4353</v>
      </c>
    </row>
    <row r="2218" spans="1:10" ht="24">
      <c r="A2218" s="708" t="s">
        <v>91</v>
      </c>
      <c r="B2218" s="639" t="s">
        <v>22432</v>
      </c>
      <c r="C2218" s="640" t="s">
        <v>22433</v>
      </c>
      <c r="D2218" s="641" t="s">
        <v>22434</v>
      </c>
      <c r="E2218" s="642" t="s">
        <v>22435</v>
      </c>
      <c r="F2218" s="407" t="s">
        <v>4353</v>
      </c>
      <c r="G2218" s="408" t="s">
        <v>4353</v>
      </c>
      <c r="H2218" s="408" t="s">
        <v>4353</v>
      </c>
    </row>
    <row r="2219" spans="1:10" ht="12">
      <c r="A2219" s="708" t="s">
        <v>22436</v>
      </c>
      <c r="B2219" s="639" t="s">
        <v>22437</v>
      </c>
      <c r="C2219" s="640"/>
      <c r="D2219" s="641"/>
      <c r="E2219" s="642"/>
      <c r="F2219" s="407" t="s">
        <v>4353</v>
      </c>
      <c r="G2219" s="408" t="s">
        <v>4353</v>
      </c>
      <c r="H2219" s="408" t="s">
        <v>4353</v>
      </c>
    </row>
    <row r="2220" spans="1:10" ht="12">
      <c r="A2220" s="708" t="s">
        <v>23014</v>
      </c>
      <c r="B2220" s="639" t="s">
        <v>23848</v>
      </c>
      <c r="C2220" s="640"/>
      <c r="D2220" s="641"/>
      <c r="E2220" s="642"/>
      <c r="F2220" s="407" t="s">
        <v>4353</v>
      </c>
      <c r="G2220" s="408" t="s">
        <v>4353</v>
      </c>
      <c r="H2220" s="408" t="s">
        <v>4353</v>
      </c>
    </row>
    <row r="2221" spans="1:10" ht="24">
      <c r="A2221" s="708">
        <v>88425</v>
      </c>
      <c r="B2221" s="639" t="s">
        <v>23013</v>
      </c>
      <c r="C2221" s="640" t="s">
        <v>90</v>
      </c>
      <c r="D2221" s="641" t="s">
        <v>18987</v>
      </c>
      <c r="E2221" s="642">
        <v>3.02</v>
      </c>
      <c r="F2221" s="407" t="s">
        <v>4353</v>
      </c>
      <c r="G2221" s="408" t="s">
        <v>4353</v>
      </c>
      <c r="H2221" s="408" t="s">
        <v>4353</v>
      </c>
    </row>
    <row r="2222" spans="1:10" ht="12">
      <c r="A2222" s="706" t="s">
        <v>23014</v>
      </c>
      <c r="B2222" s="633" t="s">
        <v>23849</v>
      </c>
      <c r="C2222" s="634"/>
      <c r="D2222" s="634"/>
      <c r="E2222" s="635"/>
    </row>
    <row r="2223" spans="1:10" ht="24">
      <c r="A2223" s="707">
        <v>88427</v>
      </c>
      <c r="B2223" s="636" t="s">
        <v>23013</v>
      </c>
      <c r="C2223" s="637" t="s">
        <v>90</v>
      </c>
      <c r="D2223" s="637" t="s">
        <v>18987</v>
      </c>
      <c r="E2223" s="638">
        <v>2.82</v>
      </c>
    </row>
    <row r="2224" spans="1:10" ht="12">
      <c r="A2224" s="708" t="s">
        <v>23014</v>
      </c>
      <c r="B2224" s="639" t="s">
        <v>23850</v>
      </c>
      <c r="C2224" s="640"/>
      <c r="D2224" s="641"/>
      <c r="E2224" s="642"/>
    </row>
    <row r="2225" spans="1:5" ht="12">
      <c r="A2225" s="708">
        <v>41791</v>
      </c>
      <c r="B2225" s="639"/>
      <c r="C2225" s="640"/>
      <c r="D2225" s="641"/>
      <c r="E2225" s="642"/>
    </row>
    <row r="2226" spans="1:5" ht="24">
      <c r="A2226" s="708">
        <v>88434</v>
      </c>
      <c r="B2226" s="639" t="s">
        <v>23016</v>
      </c>
      <c r="C2226" s="640" t="s">
        <v>90</v>
      </c>
      <c r="D2226" s="641" t="s">
        <v>18987</v>
      </c>
      <c r="E2226" s="642">
        <v>4.8099999999999996</v>
      </c>
    </row>
    <row r="2227" spans="1:5" ht="12">
      <c r="A2227" s="708" t="s">
        <v>23007</v>
      </c>
      <c r="B2227" s="639" t="s">
        <v>23851</v>
      </c>
      <c r="C2227" s="640"/>
      <c r="D2227" s="641"/>
      <c r="E2227" s="642"/>
    </row>
    <row r="2228" spans="1:5" ht="24">
      <c r="A2228" s="707">
        <v>88435</v>
      </c>
      <c r="B2228" s="636" t="s">
        <v>23016</v>
      </c>
      <c r="C2228" s="637" t="s">
        <v>90</v>
      </c>
      <c r="D2228" s="637" t="s">
        <v>18987</v>
      </c>
      <c r="E2228" s="638">
        <v>1.1200000000000001</v>
      </c>
    </row>
    <row r="2229" spans="1:5" ht="12">
      <c r="A2229" s="708" t="s">
        <v>23007</v>
      </c>
      <c r="B2229" s="639" t="s">
        <v>23852</v>
      </c>
      <c r="C2229" s="640"/>
      <c r="D2229" s="641"/>
      <c r="E2229" s="642"/>
    </row>
    <row r="2230" spans="1:5" ht="24">
      <c r="A2230" s="708">
        <v>88436</v>
      </c>
      <c r="B2230" s="639" t="s">
        <v>23016</v>
      </c>
      <c r="C2230" s="640" t="s">
        <v>90</v>
      </c>
      <c r="D2230" s="641" t="s">
        <v>18987</v>
      </c>
      <c r="E2230" s="642">
        <v>4.01</v>
      </c>
    </row>
    <row r="2231" spans="1:5" ht="12">
      <c r="A2231" s="706" t="s">
        <v>23007</v>
      </c>
      <c r="B2231" s="633" t="s">
        <v>23853</v>
      </c>
      <c r="C2231" s="634"/>
      <c r="D2231" s="634"/>
      <c r="E2231" s="635"/>
    </row>
    <row r="2232" spans="1:5" ht="24">
      <c r="A2232" s="708">
        <v>88437</v>
      </c>
      <c r="B2232" s="639" t="s">
        <v>23016</v>
      </c>
      <c r="C2232" s="640" t="s">
        <v>90</v>
      </c>
      <c r="D2232" s="641" t="s">
        <v>18987</v>
      </c>
      <c r="E2232" s="642">
        <v>2.82</v>
      </c>
    </row>
    <row r="2233" spans="1:5" ht="12">
      <c r="A2233" s="707" t="s">
        <v>23007</v>
      </c>
      <c r="B2233" s="636" t="s">
        <v>23854</v>
      </c>
      <c r="C2233" s="637"/>
      <c r="D2233" s="637"/>
      <c r="E2233" s="638"/>
    </row>
    <row r="2234" spans="1:5" ht="24">
      <c r="A2234" s="708">
        <v>88569</v>
      </c>
      <c r="B2234" s="639" t="s">
        <v>23855</v>
      </c>
      <c r="C2234" s="640" t="s">
        <v>90</v>
      </c>
      <c r="D2234" s="641" t="s">
        <v>18980</v>
      </c>
      <c r="E2234" s="642">
        <v>3.12</v>
      </c>
    </row>
    <row r="2235" spans="1:5" ht="12">
      <c r="A2235" s="708" t="s">
        <v>22904</v>
      </c>
      <c r="B2235" s="639" t="s">
        <v>23856</v>
      </c>
      <c r="C2235" s="640"/>
      <c r="D2235" s="641"/>
      <c r="E2235" s="642"/>
    </row>
    <row r="2236" spans="1:5" ht="24">
      <c r="A2236" s="707">
        <v>88570</v>
      </c>
      <c r="B2236" s="636" t="s">
        <v>23855</v>
      </c>
      <c r="C2236" s="637" t="s">
        <v>90</v>
      </c>
      <c r="D2236" s="637" t="s">
        <v>18980</v>
      </c>
      <c r="E2236" s="638">
        <v>1.28</v>
      </c>
    </row>
    <row r="2237" spans="1:5" ht="12">
      <c r="A2237" s="708" t="s">
        <v>22904</v>
      </c>
      <c r="B2237" s="639" t="s">
        <v>23857</v>
      </c>
      <c r="C2237" s="640"/>
      <c r="D2237" s="641"/>
      <c r="E2237" s="642"/>
    </row>
    <row r="2238" spans="1:5" ht="24">
      <c r="A2238" s="708">
        <v>88826</v>
      </c>
      <c r="B2238" s="639" t="s">
        <v>23018</v>
      </c>
      <c r="C2238" s="640" t="s">
        <v>90</v>
      </c>
      <c r="D2238" s="641" t="s">
        <v>18991</v>
      </c>
      <c r="E2238" s="642">
        <v>0.22</v>
      </c>
    </row>
    <row r="2239" spans="1:5" ht="12">
      <c r="A2239" s="708" t="s">
        <v>23019</v>
      </c>
      <c r="B2239" s="639" t="s">
        <v>23858</v>
      </c>
      <c r="C2239" s="640"/>
      <c r="D2239" s="641"/>
      <c r="E2239" s="642"/>
    </row>
    <row r="2240" spans="1:5" ht="12">
      <c r="A2240" s="708" t="s">
        <v>23021</v>
      </c>
      <c r="B2240" s="639"/>
      <c r="C2240" s="640"/>
      <c r="D2240" s="641"/>
      <c r="E2240" s="642"/>
    </row>
    <row r="2241" spans="1:5" ht="24">
      <c r="A2241" s="706">
        <v>88827</v>
      </c>
      <c r="B2241" s="633" t="s">
        <v>23018</v>
      </c>
      <c r="C2241" s="634" t="s">
        <v>90</v>
      </c>
      <c r="D2241" s="634" t="s">
        <v>18991</v>
      </c>
      <c r="E2241" s="635">
        <v>0.05</v>
      </c>
    </row>
    <row r="2242" spans="1:5" ht="12">
      <c r="A2242" s="708" t="s">
        <v>23019</v>
      </c>
      <c r="B2242" s="639" t="s">
        <v>23859</v>
      </c>
      <c r="C2242" s="640"/>
      <c r="D2242" s="641"/>
      <c r="E2242" s="642"/>
    </row>
    <row r="2243" spans="1:5" ht="12">
      <c r="A2243" s="707" t="s">
        <v>23476</v>
      </c>
      <c r="B2243" s="636"/>
      <c r="C2243" s="637"/>
      <c r="D2243" s="637"/>
      <c r="E2243" s="638"/>
    </row>
    <row r="2244" spans="1:5" ht="24">
      <c r="A2244" s="708">
        <v>88828</v>
      </c>
      <c r="B2244" s="639" t="s">
        <v>23018</v>
      </c>
      <c r="C2244" s="640" t="s">
        <v>90</v>
      </c>
      <c r="D2244" s="641" t="s">
        <v>18991</v>
      </c>
      <c r="E2244" s="642">
        <v>0.18</v>
      </c>
    </row>
    <row r="2245" spans="1:5" ht="12">
      <c r="A2245" s="707" t="s">
        <v>23019</v>
      </c>
      <c r="B2245" s="636" t="s">
        <v>23860</v>
      </c>
      <c r="C2245" s="637"/>
      <c r="D2245" s="637"/>
      <c r="E2245" s="638"/>
    </row>
    <row r="2246" spans="1:5" ht="12">
      <c r="A2246" s="708" t="s">
        <v>23021</v>
      </c>
      <c r="B2246" s="639"/>
      <c r="C2246" s="640"/>
      <c r="D2246" s="641"/>
      <c r="E2246" s="642"/>
    </row>
    <row r="2247" spans="1:5" ht="24">
      <c r="A2247" s="708">
        <v>88829</v>
      </c>
      <c r="B2247" s="639" t="s">
        <v>23018</v>
      </c>
      <c r="C2247" s="640" t="s">
        <v>90</v>
      </c>
      <c r="D2247" s="641" t="s">
        <v>18987</v>
      </c>
      <c r="E2247" s="642">
        <v>0.75</v>
      </c>
    </row>
    <row r="2248" spans="1:5" ht="12">
      <c r="A2248" s="708" t="s">
        <v>22417</v>
      </c>
      <c r="B2248" s="639" t="s">
        <v>22418</v>
      </c>
      <c r="C2248" s="640"/>
      <c r="D2248" s="641"/>
      <c r="E2248" s="642"/>
    </row>
    <row r="2249" spans="1:5" ht="12">
      <c r="A2249" s="706" t="s">
        <v>22419</v>
      </c>
      <c r="B2249" s="633" t="e">
        <v>#NAME?</v>
      </c>
      <c r="C2249" s="634"/>
      <c r="D2249" s="634" t="s">
        <v>22420</v>
      </c>
      <c r="E2249" s="635" t="s">
        <v>22421</v>
      </c>
    </row>
    <row r="2250" spans="1:5" ht="12">
      <c r="A2250" s="708"/>
      <c r="B2250" s="639"/>
      <c r="C2250" s="640"/>
      <c r="D2250" s="641" t="s">
        <v>22422</v>
      </c>
      <c r="E2250" s="642" t="s">
        <v>22423</v>
      </c>
    </row>
    <row r="2251" spans="1:5" ht="12">
      <c r="A2251" s="708" t="s">
        <v>22424</v>
      </c>
      <c r="B2251" s="639" t="s">
        <v>22425</v>
      </c>
      <c r="C2251" s="640"/>
      <c r="D2251" s="641"/>
      <c r="E2251" s="642"/>
    </row>
    <row r="2252" spans="1:5" ht="24">
      <c r="A2252" s="708" t="s">
        <v>22426</v>
      </c>
      <c r="B2252" s="639" t="s">
        <v>22427</v>
      </c>
      <c r="C2252" s="640" t="s">
        <v>22428</v>
      </c>
      <c r="D2252" s="641"/>
      <c r="E2252" s="642"/>
    </row>
    <row r="2253" spans="1:5" ht="12">
      <c r="A2253" s="708" t="s">
        <v>22429</v>
      </c>
      <c r="B2253" s="639" t="s">
        <v>22430</v>
      </c>
      <c r="C2253" s="640"/>
      <c r="D2253" s="641" t="s">
        <v>22422</v>
      </c>
      <c r="E2253" s="642" t="s">
        <v>22431</v>
      </c>
    </row>
    <row r="2254" spans="1:5" ht="24">
      <c r="A2254" s="708" t="s">
        <v>91</v>
      </c>
      <c r="B2254" s="639" t="s">
        <v>22432</v>
      </c>
      <c r="C2254" s="640" t="s">
        <v>22433</v>
      </c>
      <c r="D2254" s="641" t="s">
        <v>22434</v>
      </c>
      <c r="E2254" s="642" t="s">
        <v>22435</v>
      </c>
    </row>
    <row r="2255" spans="1:5" ht="12">
      <c r="A2255" s="708" t="s">
        <v>22436</v>
      </c>
      <c r="B2255" s="639" t="s">
        <v>22437</v>
      </c>
      <c r="C2255" s="640"/>
      <c r="D2255" s="641"/>
      <c r="E2255" s="642"/>
    </row>
    <row r="2256" spans="1:5" ht="12">
      <c r="A2256" s="708" t="s">
        <v>23019</v>
      </c>
      <c r="B2256" s="639" t="s">
        <v>23861</v>
      </c>
      <c r="C2256" s="640"/>
      <c r="D2256" s="641"/>
      <c r="E2256" s="642"/>
    </row>
    <row r="2257" spans="1:5" ht="12">
      <c r="A2257" s="708" t="s">
        <v>23862</v>
      </c>
      <c r="B2257" s="639" t="s">
        <v>23021</v>
      </c>
      <c r="C2257" s="640"/>
      <c r="D2257" s="641"/>
      <c r="E2257" s="642"/>
    </row>
    <row r="2258" spans="1:5" ht="24">
      <c r="A2258" s="708">
        <v>88832</v>
      </c>
      <c r="B2258" s="639" t="s">
        <v>23119</v>
      </c>
      <c r="C2258" s="640" t="s">
        <v>90</v>
      </c>
      <c r="D2258" s="641" t="s">
        <v>18987</v>
      </c>
      <c r="E2258" s="642">
        <v>22.74</v>
      </c>
    </row>
    <row r="2259" spans="1:5" ht="12">
      <c r="A2259" s="708" t="s">
        <v>23120</v>
      </c>
      <c r="B2259" s="639" t="s">
        <v>23863</v>
      </c>
      <c r="C2259" s="640"/>
      <c r="D2259" s="641"/>
      <c r="E2259" s="642"/>
    </row>
    <row r="2260" spans="1:5" ht="24">
      <c r="A2260" s="708">
        <v>88834</v>
      </c>
      <c r="B2260" s="639" t="s">
        <v>23119</v>
      </c>
      <c r="C2260" s="640" t="s">
        <v>90</v>
      </c>
      <c r="D2260" s="641" t="s">
        <v>18987</v>
      </c>
      <c r="E2260" s="642">
        <v>5.1100000000000003</v>
      </c>
    </row>
    <row r="2261" spans="1:5" ht="12">
      <c r="A2261" s="708" t="s">
        <v>23120</v>
      </c>
      <c r="B2261" s="639" t="s">
        <v>23864</v>
      </c>
      <c r="C2261" s="640"/>
      <c r="D2261" s="641"/>
      <c r="E2261" s="642"/>
    </row>
    <row r="2262" spans="1:5" ht="24">
      <c r="A2262" s="708">
        <v>88835</v>
      </c>
      <c r="B2262" s="639" t="s">
        <v>23119</v>
      </c>
      <c r="C2262" s="640" t="s">
        <v>90</v>
      </c>
      <c r="D2262" s="641" t="s">
        <v>18987</v>
      </c>
      <c r="E2262" s="642">
        <v>31.98</v>
      </c>
    </row>
    <row r="2263" spans="1:5" ht="12">
      <c r="A2263" s="708" t="s">
        <v>23120</v>
      </c>
      <c r="B2263" s="639" t="s">
        <v>23865</v>
      </c>
      <c r="C2263" s="640"/>
      <c r="D2263" s="641"/>
      <c r="E2263" s="642"/>
    </row>
    <row r="2264" spans="1:5" ht="24">
      <c r="A2264" s="708">
        <v>88836</v>
      </c>
      <c r="B2264" s="639" t="s">
        <v>23119</v>
      </c>
      <c r="C2264" s="640" t="s">
        <v>90</v>
      </c>
      <c r="D2264" s="641" t="s">
        <v>18991</v>
      </c>
      <c r="E2264" s="642">
        <v>49.23</v>
      </c>
    </row>
    <row r="2265" spans="1:5" ht="12">
      <c r="A2265" s="708" t="s">
        <v>23120</v>
      </c>
      <c r="B2265" s="639" t="s">
        <v>23866</v>
      </c>
      <c r="C2265" s="640"/>
      <c r="D2265" s="641"/>
      <c r="E2265" s="642"/>
    </row>
    <row r="2266" spans="1:5" ht="24">
      <c r="A2266" s="708">
        <v>88839</v>
      </c>
      <c r="B2266" s="639" t="s">
        <v>23022</v>
      </c>
      <c r="C2266" s="640" t="s">
        <v>90</v>
      </c>
      <c r="D2266" s="641" t="s">
        <v>18987</v>
      </c>
      <c r="E2266" s="642">
        <v>31.26</v>
      </c>
    </row>
    <row r="2267" spans="1:5" ht="12">
      <c r="A2267" s="708" t="s">
        <v>23023</v>
      </c>
      <c r="B2267" s="639" t="e">
        <v>#NAME?</v>
      </c>
      <c r="C2267" s="640"/>
      <c r="D2267" s="641"/>
      <c r="E2267" s="642"/>
    </row>
    <row r="2268" spans="1:5" ht="24">
      <c r="A2268" s="708">
        <v>88840</v>
      </c>
      <c r="B2268" s="639" t="s">
        <v>23022</v>
      </c>
      <c r="C2268" s="640" t="s">
        <v>90</v>
      </c>
      <c r="D2268" s="641" t="s">
        <v>18987</v>
      </c>
      <c r="E2268" s="642">
        <v>7.03</v>
      </c>
    </row>
    <row r="2269" spans="1:5" ht="12">
      <c r="A2269" s="708" t="s">
        <v>23023</v>
      </c>
      <c r="B2269" s="639" t="e">
        <v>#NAME?</v>
      </c>
      <c r="C2269" s="640"/>
      <c r="D2269" s="641"/>
      <c r="E2269" s="642"/>
    </row>
    <row r="2270" spans="1:5" ht="24">
      <c r="A2270" s="708">
        <v>88841</v>
      </c>
      <c r="B2270" s="639" t="s">
        <v>23022</v>
      </c>
      <c r="C2270" s="640" t="s">
        <v>90</v>
      </c>
      <c r="D2270" s="641" t="s">
        <v>18987</v>
      </c>
      <c r="E2270" s="642">
        <v>39.07</v>
      </c>
    </row>
    <row r="2271" spans="1:5" ht="12">
      <c r="A2271" s="708" t="s">
        <v>23023</v>
      </c>
      <c r="B2271" s="639" t="e">
        <v>#NAME?</v>
      </c>
      <c r="C2271" s="640"/>
      <c r="D2271" s="641"/>
      <c r="E2271" s="642"/>
    </row>
    <row r="2272" spans="1:5" ht="24">
      <c r="A2272" s="708">
        <v>88842</v>
      </c>
      <c r="B2272" s="639" t="s">
        <v>23022</v>
      </c>
      <c r="C2272" s="640" t="s">
        <v>90</v>
      </c>
      <c r="D2272" s="641" t="s">
        <v>18991</v>
      </c>
      <c r="E2272" s="642">
        <v>67.14</v>
      </c>
    </row>
    <row r="2273" spans="1:5" ht="12">
      <c r="A2273" s="706" t="s">
        <v>23023</v>
      </c>
      <c r="B2273" s="633" t="e">
        <v>#NAME?</v>
      </c>
      <c r="C2273" s="634"/>
      <c r="D2273" s="634"/>
      <c r="E2273" s="635"/>
    </row>
    <row r="2274" spans="1:5" ht="24">
      <c r="A2274" s="708">
        <v>88847</v>
      </c>
      <c r="B2274" s="639" t="s">
        <v>23867</v>
      </c>
      <c r="C2274" s="640" t="s">
        <v>90</v>
      </c>
      <c r="D2274" s="641" t="s">
        <v>18980</v>
      </c>
      <c r="E2274" s="642">
        <v>17.98</v>
      </c>
    </row>
    <row r="2275" spans="1:5" ht="12">
      <c r="A2275" s="707" t="s">
        <v>22880</v>
      </c>
      <c r="B2275" s="636" t="s">
        <v>22881</v>
      </c>
      <c r="C2275" s="637"/>
      <c r="D2275" s="637"/>
      <c r="E2275" s="638"/>
    </row>
    <row r="2276" spans="1:5" ht="12">
      <c r="A2276" s="708" t="s">
        <v>22882</v>
      </c>
      <c r="B2276" s="639" t="s">
        <v>23868</v>
      </c>
      <c r="C2276" s="640"/>
      <c r="D2276" s="641"/>
      <c r="E2276" s="642"/>
    </row>
    <row r="2277" spans="1:5" ht="24">
      <c r="A2277" s="708">
        <v>88848</v>
      </c>
      <c r="B2277" s="639" t="s">
        <v>23867</v>
      </c>
      <c r="C2277" s="640" t="s">
        <v>90</v>
      </c>
      <c r="D2277" s="641" t="s">
        <v>18980</v>
      </c>
      <c r="E2277" s="642">
        <v>5.38</v>
      </c>
    </row>
    <row r="2278" spans="1:5" ht="12">
      <c r="A2278" s="708" t="s">
        <v>22880</v>
      </c>
      <c r="B2278" s="639" t="s">
        <v>22881</v>
      </c>
      <c r="C2278" s="640"/>
      <c r="D2278" s="641"/>
      <c r="E2278" s="642"/>
    </row>
    <row r="2279" spans="1:5" ht="12">
      <c r="A2279" s="708" t="s">
        <v>22882</v>
      </c>
      <c r="B2279" s="639" t="s">
        <v>23869</v>
      </c>
      <c r="C2279" s="640"/>
      <c r="D2279" s="641"/>
      <c r="E2279" s="642"/>
    </row>
    <row r="2280" spans="1:5" ht="24">
      <c r="A2280" s="708">
        <v>88853</v>
      </c>
      <c r="B2280" s="639" t="s">
        <v>22989</v>
      </c>
      <c r="C2280" s="640" t="s">
        <v>90</v>
      </c>
      <c r="D2280" s="641" t="s">
        <v>18987</v>
      </c>
      <c r="E2280" s="642">
        <v>0.16</v>
      </c>
    </row>
    <row r="2281" spans="1:5" ht="12">
      <c r="A2281" s="708" t="s">
        <v>22990</v>
      </c>
      <c r="B2281" s="639" t="s">
        <v>22991</v>
      </c>
      <c r="C2281" s="640"/>
      <c r="D2281" s="641"/>
      <c r="E2281" s="642"/>
    </row>
    <row r="2282" spans="1:5" ht="12">
      <c r="A2282" s="709" t="s">
        <v>23870</v>
      </c>
      <c r="B2282" s="643" t="s">
        <v>23871</v>
      </c>
      <c r="C2282" s="644"/>
      <c r="D2282" s="645"/>
      <c r="E2282" s="646"/>
    </row>
    <row r="2283" spans="1:5" ht="24">
      <c r="A2283" s="706">
        <v>88854</v>
      </c>
      <c r="B2283" s="633" t="s">
        <v>22989</v>
      </c>
      <c r="C2283" s="634" t="s">
        <v>90</v>
      </c>
      <c r="D2283" s="634" t="s">
        <v>18987</v>
      </c>
      <c r="E2283" s="635">
        <v>0.04</v>
      </c>
    </row>
    <row r="2284" spans="1:5" ht="12">
      <c r="A2284" s="708" t="s">
        <v>22417</v>
      </c>
      <c r="B2284" s="639" t="s">
        <v>22418</v>
      </c>
      <c r="C2284" s="640"/>
      <c r="D2284" s="641"/>
      <c r="E2284" s="642"/>
    </row>
    <row r="2285" spans="1:5" ht="12">
      <c r="A2285" s="708" t="s">
        <v>22419</v>
      </c>
      <c r="B2285" s="639" t="e">
        <v>#NAME?</v>
      </c>
      <c r="C2285" s="640"/>
      <c r="D2285" s="641" t="s">
        <v>22420</v>
      </c>
      <c r="E2285" s="642" t="s">
        <v>22421</v>
      </c>
    </row>
    <row r="2286" spans="1:5" ht="12">
      <c r="A2286" s="707"/>
      <c r="B2286" s="636"/>
      <c r="C2286" s="637"/>
      <c r="D2286" s="637" t="s">
        <v>22422</v>
      </c>
      <c r="E2286" s="638" t="s">
        <v>22423</v>
      </c>
    </row>
    <row r="2287" spans="1:5" ht="12">
      <c r="A2287" s="708" t="s">
        <v>22424</v>
      </c>
      <c r="B2287" s="639" t="s">
        <v>22425</v>
      </c>
      <c r="C2287" s="640"/>
      <c r="D2287" s="641"/>
      <c r="E2287" s="642"/>
    </row>
    <row r="2288" spans="1:5" ht="24">
      <c r="A2288" s="708" t="s">
        <v>22426</v>
      </c>
      <c r="B2288" s="639" t="s">
        <v>22427</v>
      </c>
      <c r="C2288" s="640" t="s">
        <v>22428</v>
      </c>
      <c r="D2288" s="641"/>
      <c r="E2288" s="642"/>
    </row>
    <row r="2289" spans="1:5" ht="12">
      <c r="A2289" s="708" t="s">
        <v>22429</v>
      </c>
      <c r="B2289" s="639" t="s">
        <v>22430</v>
      </c>
      <c r="C2289" s="640"/>
      <c r="D2289" s="641" t="s">
        <v>22422</v>
      </c>
      <c r="E2289" s="642" t="s">
        <v>22431</v>
      </c>
    </row>
    <row r="2290" spans="1:5" ht="24">
      <c r="A2290" s="708" t="s">
        <v>91</v>
      </c>
      <c r="B2290" s="639" t="s">
        <v>22432</v>
      </c>
      <c r="C2290" s="640" t="s">
        <v>22433</v>
      </c>
      <c r="D2290" s="641" t="s">
        <v>22434</v>
      </c>
      <c r="E2290" s="642" t="s">
        <v>22435</v>
      </c>
    </row>
    <row r="2291" spans="1:5" ht="12">
      <c r="A2291" s="706" t="s">
        <v>22436</v>
      </c>
      <c r="B2291" s="633" t="s">
        <v>22437</v>
      </c>
      <c r="C2291" s="634"/>
      <c r="D2291" s="634"/>
      <c r="E2291" s="635"/>
    </row>
    <row r="2292" spans="1:5" ht="12">
      <c r="A2292" s="708" t="s">
        <v>22990</v>
      </c>
      <c r="B2292" s="639" t="s">
        <v>22991</v>
      </c>
      <c r="C2292" s="640"/>
      <c r="D2292" s="641"/>
      <c r="E2292" s="642"/>
    </row>
    <row r="2293" spans="1:5" ht="12">
      <c r="A2293" s="706" t="s">
        <v>23872</v>
      </c>
      <c r="B2293" s="633" t="s">
        <v>23873</v>
      </c>
      <c r="C2293" s="634"/>
      <c r="D2293" s="634"/>
      <c r="E2293" s="635"/>
    </row>
    <row r="2294" spans="1:5" ht="24">
      <c r="A2294" s="708">
        <v>88855</v>
      </c>
      <c r="B2294" s="639" t="s">
        <v>23874</v>
      </c>
      <c r="C2294" s="640" t="s">
        <v>90</v>
      </c>
      <c r="D2294" s="641" t="s">
        <v>18987</v>
      </c>
      <c r="E2294" s="642">
        <v>2.42</v>
      </c>
    </row>
    <row r="2295" spans="1:5" ht="12">
      <c r="A2295" s="707" t="s">
        <v>22805</v>
      </c>
      <c r="B2295" s="636" t="s">
        <v>23875</v>
      </c>
      <c r="C2295" s="637"/>
      <c r="D2295" s="637"/>
      <c r="E2295" s="638"/>
    </row>
    <row r="2296" spans="1:5" ht="24">
      <c r="A2296" s="708">
        <v>88856</v>
      </c>
      <c r="B2296" s="639" t="s">
        <v>23874</v>
      </c>
      <c r="C2296" s="640" t="s">
        <v>90</v>
      </c>
      <c r="D2296" s="641" t="s">
        <v>18987</v>
      </c>
      <c r="E2296" s="642">
        <v>0.84</v>
      </c>
    </row>
    <row r="2297" spans="1:5" ht="12">
      <c r="A2297" s="707" t="s">
        <v>22805</v>
      </c>
      <c r="B2297" s="636" t="s">
        <v>23876</v>
      </c>
      <c r="C2297" s="637"/>
      <c r="D2297" s="637"/>
      <c r="E2297" s="638"/>
    </row>
    <row r="2298" spans="1:5" ht="24">
      <c r="A2298" s="708">
        <v>88857</v>
      </c>
      <c r="B2298" s="639" t="s">
        <v>23655</v>
      </c>
      <c r="C2298" s="640" t="s">
        <v>90</v>
      </c>
      <c r="D2298" s="641" t="s">
        <v>18987</v>
      </c>
      <c r="E2298" s="642">
        <v>12.93</v>
      </c>
    </row>
    <row r="2299" spans="1:5" ht="12">
      <c r="A2299" s="708" t="s">
        <v>22782</v>
      </c>
      <c r="B2299" s="639" t="s">
        <v>22783</v>
      </c>
      <c r="C2299" s="640"/>
      <c r="D2299" s="641"/>
      <c r="E2299" s="642"/>
    </row>
    <row r="2300" spans="1:5" ht="12">
      <c r="A2300" s="708" t="s">
        <v>22784</v>
      </c>
      <c r="B2300" s="639" t="s">
        <v>23877</v>
      </c>
      <c r="C2300" s="640"/>
      <c r="D2300" s="641"/>
      <c r="E2300" s="642"/>
    </row>
    <row r="2301" spans="1:5" ht="12">
      <c r="A2301" s="706" t="s">
        <v>23603</v>
      </c>
      <c r="B2301" s="633" t="s">
        <v>23604</v>
      </c>
      <c r="C2301" s="634"/>
      <c r="D2301" s="634"/>
      <c r="E2301" s="635"/>
    </row>
    <row r="2302" spans="1:5" ht="24">
      <c r="A2302" s="708">
        <v>88858</v>
      </c>
      <c r="B2302" s="639" t="s">
        <v>23655</v>
      </c>
      <c r="C2302" s="640" t="s">
        <v>90</v>
      </c>
      <c r="D2302" s="641" t="s">
        <v>18987</v>
      </c>
      <c r="E2302" s="642">
        <v>2.91</v>
      </c>
    </row>
    <row r="2303" spans="1:5" ht="12">
      <c r="A2303" s="706" t="s">
        <v>22782</v>
      </c>
      <c r="B2303" s="633" t="s">
        <v>22783</v>
      </c>
      <c r="C2303" s="634"/>
      <c r="D2303" s="634"/>
      <c r="E2303" s="635"/>
    </row>
    <row r="2304" spans="1:5" ht="12">
      <c r="A2304" s="707" t="s">
        <v>22784</v>
      </c>
      <c r="B2304" s="636" t="s">
        <v>23878</v>
      </c>
      <c r="C2304" s="637"/>
      <c r="D2304" s="637"/>
      <c r="E2304" s="638"/>
    </row>
    <row r="2305" spans="1:5" ht="12">
      <c r="A2305" s="708" t="s">
        <v>23607</v>
      </c>
      <c r="B2305" s="639">
        <v>41791</v>
      </c>
      <c r="C2305" s="640"/>
      <c r="D2305" s="641"/>
      <c r="E2305" s="642"/>
    </row>
    <row r="2306" spans="1:5" ht="24">
      <c r="A2306" s="708">
        <v>88859</v>
      </c>
      <c r="B2306" s="639" t="s">
        <v>23879</v>
      </c>
      <c r="C2306" s="640" t="s">
        <v>90</v>
      </c>
      <c r="D2306" s="641" t="s">
        <v>18987</v>
      </c>
      <c r="E2306" s="642">
        <v>11.5</v>
      </c>
    </row>
    <row r="2307" spans="1:5" ht="12">
      <c r="A2307" s="708" t="s">
        <v>22790</v>
      </c>
      <c r="B2307" s="639" t="s">
        <v>22791</v>
      </c>
      <c r="C2307" s="640"/>
      <c r="D2307" s="641"/>
      <c r="E2307" s="642"/>
    </row>
    <row r="2308" spans="1:5" ht="12">
      <c r="A2308" s="706" t="s">
        <v>22784</v>
      </c>
      <c r="B2308" s="633" t="s">
        <v>23880</v>
      </c>
      <c r="C2308" s="634"/>
      <c r="D2308" s="634"/>
      <c r="E2308" s="635"/>
    </row>
    <row r="2309" spans="1:5" ht="12">
      <c r="A2309" s="708" t="s">
        <v>23603</v>
      </c>
      <c r="B2309" s="639" t="s">
        <v>23604</v>
      </c>
      <c r="C2309" s="640"/>
      <c r="D2309" s="641"/>
      <c r="E2309" s="642"/>
    </row>
    <row r="2310" spans="1:5" ht="24">
      <c r="A2310" s="708">
        <v>88860</v>
      </c>
      <c r="B2310" s="639" t="s">
        <v>23879</v>
      </c>
      <c r="C2310" s="640" t="s">
        <v>90</v>
      </c>
      <c r="D2310" s="641" t="s">
        <v>18987</v>
      </c>
      <c r="E2310" s="642">
        <v>2.58</v>
      </c>
    </row>
    <row r="2311" spans="1:5" ht="12">
      <c r="A2311" s="707" t="s">
        <v>22790</v>
      </c>
      <c r="B2311" s="636" t="s">
        <v>22791</v>
      </c>
      <c r="C2311" s="637"/>
      <c r="D2311" s="637"/>
      <c r="E2311" s="638"/>
    </row>
    <row r="2312" spans="1:5" ht="12">
      <c r="A2312" s="708" t="s">
        <v>22784</v>
      </c>
      <c r="B2312" s="639" t="s">
        <v>23881</v>
      </c>
      <c r="C2312" s="640"/>
      <c r="D2312" s="641"/>
      <c r="E2312" s="642"/>
    </row>
    <row r="2313" spans="1:5" ht="12">
      <c r="A2313" s="708" t="s">
        <v>23607</v>
      </c>
      <c r="B2313" s="639">
        <v>41791</v>
      </c>
      <c r="C2313" s="640"/>
      <c r="D2313" s="641"/>
      <c r="E2313" s="642"/>
    </row>
    <row r="2314" spans="1:5" ht="24">
      <c r="A2314" s="708">
        <v>88900</v>
      </c>
      <c r="B2314" s="639" t="s">
        <v>23024</v>
      </c>
      <c r="C2314" s="640" t="s">
        <v>90</v>
      </c>
      <c r="D2314" s="641" t="s">
        <v>18987</v>
      </c>
      <c r="E2314" s="642">
        <v>26.52</v>
      </c>
    </row>
    <row r="2315" spans="1:5" ht="12">
      <c r="A2315" s="708" t="s">
        <v>23025</v>
      </c>
      <c r="B2315" s="639" t="s">
        <v>23882</v>
      </c>
      <c r="C2315" s="640"/>
      <c r="D2315" s="641"/>
      <c r="E2315" s="642"/>
    </row>
    <row r="2316" spans="1:5" ht="24">
      <c r="A2316" s="707">
        <v>88902</v>
      </c>
      <c r="B2316" s="636" t="s">
        <v>23024</v>
      </c>
      <c r="C2316" s="637" t="s">
        <v>90</v>
      </c>
      <c r="D2316" s="637" t="s">
        <v>18987</v>
      </c>
      <c r="E2316" s="638">
        <v>5.96</v>
      </c>
    </row>
    <row r="2317" spans="1:5" ht="12">
      <c r="A2317" s="708" t="s">
        <v>23025</v>
      </c>
      <c r="B2317" s="639" t="s">
        <v>23883</v>
      </c>
      <c r="C2317" s="640"/>
      <c r="D2317" s="641"/>
      <c r="E2317" s="642"/>
    </row>
    <row r="2318" spans="1:5" ht="24">
      <c r="A2318" s="708">
        <v>88903</v>
      </c>
      <c r="B2318" s="639" t="s">
        <v>23024</v>
      </c>
      <c r="C2318" s="640" t="s">
        <v>90</v>
      </c>
      <c r="D2318" s="641" t="s">
        <v>18987</v>
      </c>
      <c r="E2318" s="642">
        <v>37.29</v>
      </c>
    </row>
    <row r="2319" spans="1:5" ht="12">
      <c r="A2319" s="707" t="s">
        <v>23025</v>
      </c>
      <c r="B2319" s="636" t="s">
        <v>23884</v>
      </c>
      <c r="C2319" s="637"/>
      <c r="D2319" s="637"/>
      <c r="E2319" s="638"/>
    </row>
    <row r="2320" spans="1:5" ht="12">
      <c r="A2320" s="708" t="s">
        <v>22417</v>
      </c>
      <c r="B2320" s="639" t="s">
        <v>22418</v>
      </c>
      <c r="C2320" s="640"/>
      <c r="D2320" s="641"/>
      <c r="E2320" s="642"/>
    </row>
    <row r="2321" spans="1:5" ht="12">
      <c r="A2321" s="707" t="s">
        <v>22419</v>
      </c>
      <c r="B2321" s="636" t="e">
        <v>#NAME?</v>
      </c>
      <c r="C2321" s="637"/>
      <c r="D2321" s="637" t="s">
        <v>22420</v>
      </c>
      <c r="E2321" s="638" t="s">
        <v>22421</v>
      </c>
    </row>
    <row r="2322" spans="1:5" ht="12">
      <c r="A2322" s="708"/>
      <c r="B2322" s="639"/>
      <c r="C2322" s="640"/>
      <c r="D2322" s="641" t="s">
        <v>22422</v>
      </c>
      <c r="E2322" s="642" t="s">
        <v>22423</v>
      </c>
    </row>
    <row r="2323" spans="1:5" ht="12">
      <c r="A2323" s="708" t="s">
        <v>22424</v>
      </c>
      <c r="B2323" s="639" t="s">
        <v>22425</v>
      </c>
      <c r="C2323" s="640"/>
      <c r="D2323" s="641"/>
      <c r="E2323" s="642"/>
    </row>
    <row r="2324" spans="1:5" ht="24">
      <c r="A2324" s="708" t="s">
        <v>22426</v>
      </c>
      <c r="B2324" s="639" t="s">
        <v>22427</v>
      </c>
      <c r="C2324" s="640" t="s">
        <v>22428</v>
      </c>
      <c r="D2324" s="641"/>
      <c r="E2324" s="642"/>
    </row>
    <row r="2325" spans="1:5" ht="12">
      <c r="A2325" s="708" t="s">
        <v>22429</v>
      </c>
      <c r="B2325" s="639" t="s">
        <v>22430</v>
      </c>
      <c r="C2325" s="640"/>
      <c r="D2325" s="641" t="s">
        <v>22422</v>
      </c>
      <c r="E2325" s="642" t="s">
        <v>22431</v>
      </c>
    </row>
    <row r="2326" spans="1:5" ht="24">
      <c r="A2326" s="706" t="s">
        <v>91</v>
      </c>
      <c r="B2326" s="633" t="s">
        <v>22432</v>
      </c>
      <c r="C2326" s="634" t="s">
        <v>22433</v>
      </c>
      <c r="D2326" s="634" t="s">
        <v>22434</v>
      </c>
      <c r="E2326" s="635" t="s">
        <v>22435</v>
      </c>
    </row>
    <row r="2327" spans="1:5" ht="12">
      <c r="A2327" s="707" t="s">
        <v>22436</v>
      </c>
      <c r="B2327" s="636" t="s">
        <v>22437</v>
      </c>
      <c r="C2327" s="637"/>
      <c r="D2327" s="637"/>
      <c r="E2327" s="638"/>
    </row>
    <row r="2328" spans="1:5" ht="24">
      <c r="A2328" s="708">
        <v>88904</v>
      </c>
      <c r="B2328" s="639" t="s">
        <v>23024</v>
      </c>
      <c r="C2328" s="640" t="s">
        <v>90</v>
      </c>
      <c r="D2328" s="641" t="s">
        <v>18991</v>
      </c>
      <c r="E2328" s="642">
        <v>69.39</v>
      </c>
    </row>
    <row r="2329" spans="1:5" ht="12">
      <c r="A2329" s="708" t="s">
        <v>23025</v>
      </c>
      <c r="B2329" s="639" t="s">
        <v>23885</v>
      </c>
      <c r="C2329" s="640"/>
      <c r="D2329" s="641"/>
      <c r="E2329" s="642"/>
    </row>
    <row r="2330" spans="1:5" ht="24">
      <c r="A2330" s="706">
        <v>89009</v>
      </c>
      <c r="B2330" s="633" t="s">
        <v>23678</v>
      </c>
      <c r="C2330" s="634" t="s">
        <v>90</v>
      </c>
      <c r="D2330" s="634" t="s">
        <v>18991</v>
      </c>
      <c r="E2330" s="635">
        <v>38.72</v>
      </c>
    </row>
    <row r="2331" spans="1:5" ht="12">
      <c r="A2331" s="708" t="s">
        <v>22846</v>
      </c>
      <c r="B2331" s="639" t="s">
        <v>23886</v>
      </c>
      <c r="C2331" s="640"/>
      <c r="D2331" s="641"/>
      <c r="E2331" s="642"/>
    </row>
    <row r="2332" spans="1:5" ht="24">
      <c r="A2332" s="707">
        <v>89010</v>
      </c>
      <c r="B2332" s="636" t="s">
        <v>23678</v>
      </c>
      <c r="C2332" s="637" t="s">
        <v>90</v>
      </c>
      <c r="D2332" s="637" t="s">
        <v>18991</v>
      </c>
      <c r="E2332" s="638">
        <v>8.7100000000000009</v>
      </c>
    </row>
    <row r="2333" spans="1:5" ht="12">
      <c r="A2333" s="708" t="s">
        <v>22846</v>
      </c>
      <c r="B2333" s="639" t="s">
        <v>23887</v>
      </c>
      <c r="C2333" s="640"/>
      <c r="D2333" s="641"/>
      <c r="E2333" s="642"/>
    </row>
    <row r="2334" spans="1:5" ht="24">
      <c r="A2334" s="707">
        <v>89011</v>
      </c>
      <c r="B2334" s="636" t="s">
        <v>23655</v>
      </c>
      <c r="C2334" s="637" t="s">
        <v>90</v>
      </c>
      <c r="D2334" s="637" t="s">
        <v>18991</v>
      </c>
      <c r="E2334" s="638">
        <v>12.48</v>
      </c>
    </row>
    <row r="2335" spans="1:5" ht="12">
      <c r="A2335" s="708" t="s">
        <v>22867</v>
      </c>
      <c r="B2335" s="639" t="s">
        <v>22868</v>
      </c>
      <c r="C2335" s="640"/>
      <c r="D2335" s="641"/>
      <c r="E2335" s="642"/>
    </row>
    <row r="2336" spans="1:5" ht="12">
      <c r="A2336" s="706" t="s">
        <v>22869</v>
      </c>
      <c r="B2336" s="633" t="s">
        <v>22870</v>
      </c>
      <c r="C2336" s="634"/>
      <c r="D2336" s="634"/>
      <c r="E2336" s="635"/>
    </row>
    <row r="2337" spans="1:5" ht="12">
      <c r="A2337" s="708" t="e">
        <v>#NAME?</v>
      </c>
      <c r="B2337" s="639" t="s">
        <v>23888</v>
      </c>
      <c r="C2337" s="640"/>
      <c r="D2337" s="641"/>
      <c r="E2337" s="642"/>
    </row>
    <row r="2338" spans="1:5" ht="24">
      <c r="A2338" s="708">
        <v>89012</v>
      </c>
      <c r="B2338" s="639" t="s">
        <v>23655</v>
      </c>
      <c r="C2338" s="640" t="s">
        <v>90</v>
      </c>
      <c r="D2338" s="641" t="s">
        <v>18991</v>
      </c>
      <c r="E2338" s="642">
        <v>2.8</v>
      </c>
    </row>
    <row r="2339" spans="1:5" ht="12">
      <c r="A2339" s="708" t="s">
        <v>22867</v>
      </c>
      <c r="B2339" s="639" t="s">
        <v>22868</v>
      </c>
      <c r="C2339" s="640"/>
      <c r="D2339" s="641"/>
      <c r="E2339" s="642"/>
    </row>
    <row r="2340" spans="1:5" ht="12">
      <c r="A2340" s="708" t="s">
        <v>22869</v>
      </c>
      <c r="B2340" s="639" t="s">
        <v>22870</v>
      </c>
      <c r="C2340" s="640"/>
      <c r="D2340" s="641"/>
      <c r="E2340" s="642"/>
    </row>
    <row r="2341" spans="1:5" ht="12">
      <c r="A2341" s="708" t="e">
        <v>#NAME?</v>
      </c>
      <c r="B2341" s="639" t="s">
        <v>22787</v>
      </c>
      <c r="C2341" s="640"/>
      <c r="D2341" s="641"/>
      <c r="E2341" s="642"/>
    </row>
    <row r="2342" spans="1:5" ht="24">
      <c r="A2342" s="708">
        <v>89013</v>
      </c>
      <c r="B2342" s="639" t="s">
        <v>23680</v>
      </c>
      <c r="C2342" s="640" t="s">
        <v>90</v>
      </c>
      <c r="D2342" s="641" t="s">
        <v>18987</v>
      </c>
      <c r="E2342" s="642">
        <v>126.82</v>
      </c>
    </row>
    <row r="2343" spans="1:5" ht="12">
      <c r="A2343" s="708" t="s">
        <v>22850</v>
      </c>
      <c r="B2343" s="639" t="e">
        <v>#NAME?</v>
      </c>
      <c r="C2343" s="640"/>
      <c r="D2343" s="641"/>
      <c r="E2343" s="642"/>
    </row>
    <row r="2344" spans="1:5" ht="24">
      <c r="A2344" s="708">
        <v>89014</v>
      </c>
      <c r="B2344" s="639" t="s">
        <v>23680</v>
      </c>
      <c r="C2344" s="640" t="s">
        <v>90</v>
      </c>
      <c r="D2344" s="641" t="s">
        <v>18987</v>
      </c>
      <c r="E2344" s="642">
        <v>28.53</v>
      </c>
    </row>
    <row r="2345" spans="1:5" ht="12">
      <c r="A2345" s="708" t="s">
        <v>22850</v>
      </c>
      <c r="B2345" s="639" t="e">
        <v>#NAME?</v>
      </c>
      <c r="C2345" s="640"/>
      <c r="D2345" s="641"/>
      <c r="E2345" s="642"/>
    </row>
    <row r="2346" spans="1:5" ht="24">
      <c r="A2346" s="708">
        <v>89015</v>
      </c>
      <c r="B2346" s="639" t="s">
        <v>23668</v>
      </c>
      <c r="C2346" s="640" t="s">
        <v>90</v>
      </c>
      <c r="D2346" s="641" t="s">
        <v>18987</v>
      </c>
      <c r="E2346" s="642">
        <v>2.4300000000000002</v>
      </c>
    </row>
    <row r="2347" spans="1:5" ht="12">
      <c r="A2347" s="708" t="s">
        <v>22834</v>
      </c>
      <c r="B2347" s="639" t="s">
        <v>23889</v>
      </c>
      <c r="C2347" s="640"/>
      <c r="D2347" s="641"/>
      <c r="E2347" s="642"/>
    </row>
    <row r="2348" spans="1:5" ht="24">
      <c r="A2348" s="709">
        <v>89016</v>
      </c>
      <c r="B2348" s="643" t="s">
        <v>23668</v>
      </c>
      <c r="C2348" s="644" t="s">
        <v>90</v>
      </c>
      <c r="D2348" s="645" t="s">
        <v>18987</v>
      </c>
      <c r="E2348" s="646">
        <v>0.89</v>
      </c>
    </row>
    <row r="2349" spans="1:5" ht="12">
      <c r="A2349" s="706" t="s">
        <v>22834</v>
      </c>
      <c r="B2349" s="633" t="s">
        <v>23890</v>
      </c>
      <c r="C2349" s="634"/>
      <c r="D2349" s="634"/>
      <c r="E2349" s="635"/>
    </row>
    <row r="2350" spans="1:5" ht="24">
      <c r="A2350" s="708">
        <v>89017</v>
      </c>
      <c r="B2350" s="639" t="s">
        <v>23673</v>
      </c>
      <c r="C2350" s="640" t="s">
        <v>90</v>
      </c>
      <c r="D2350" s="641" t="s">
        <v>18987</v>
      </c>
      <c r="E2350" s="642">
        <v>38.479999999999997</v>
      </c>
    </row>
    <row r="2351" spans="1:5" ht="12">
      <c r="A2351" s="708" t="s">
        <v>23891</v>
      </c>
      <c r="B2351" s="639" t="s">
        <v>23871</v>
      </c>
      <c r="C2351" s="640"/>
      <c r="D2351" s="641"/>
      <c r="E2351" s="642"/>
    </row>
    <row r="2352" spans="1:5" ht="24">
      <c r="A2352" s="708">
        <v>89018</v>
      </c>
      <c r="B2352" s="639" t="s">
        <v>23673</v>
      </c>
      <c r="C2352" s="640" t="s">
        <v>90</v>
      </c>
      <c r="D2352" s="641" t="s">
        <v>18987</v>
      </c>
      <c r="E2352" s="642">
        <v>8.65</v>
      </c>
    </row>
    <row r="2353" spans="1:5" ht="12">
      <c r="A2353" s="708" t="s">
        <v>23892</v>
      </c>
      <c r="B2353" s="639" t="s">
        <v>23873</v>
      </c>
      <c r="C2353" s="640"/>
      <c r="D2353" s="641"/>
      <c r="E2353" s="642"/>
    </row>
    <row r="2354" spans="1:5" ht="24">
      <c r="A2354" s="708">
        <v>89019</v>
      </c>
      <c r="B2354" s="639" t="s">
        <v>23027</v>
      </c>
      <c r="C2354" s="640" t="s">
        <v>90</v>
      </c>
      <c r="D2354" s="641" t="s">
        <v>18987</v>
      </c>
      <c r="E2354" s="642">
        <v>0.24</v>
      </c>
    </row>
    <row r="2355" spans="1:5" ht="12">
      <c r="A2355" s="708" t="s">
        <v>23028</v>
      </c>
      <c r="B2355" s="639" t="s">
        <v>23029</v>
      </c>
      <c r="C2355" s="640"/>
      <c r="D2355" s="641"/>
      <c r="E2355" s="642"/>
    </row>
    <row r="2356" spans="1:5" ht="12">
      <c r="A2356" s="708" t="s">
        <v>22417</v>
      </c>
      <c r="B2356" s="639" t="s">
        <v>22418</v>
      </c>
      <c r="C2356" s="640"/>
      <c r="D2356" s="641"/>
      <c r="E2356" s="642"/>
    </row>
    <row r="2357" spans="1:5" ht="12">
      <c r="A2357" s="708" t="s">
        <v>22419</v>
      </c>
      <c r="B2357" s="639" t="e">
        <v>#NAME?</v>
      </c>
      <c r="C2357" s="640"/>
      <c r="D2357" s="641" t="s">
        <v>22420</v>
      </c>
      <c r="E2357" s="642" t="s">
        <v>22421</v>
      </c>
    </row>
    <row r="2358" spans="1:5" ht="12">
      <c r="A2358" s="708"/>
      <c r="B2358" s="639"/>
      <c r="C2358" s="640"/>
      <c r="D2358" s="641" t="s">
        <v>22422</v>
      </c>
      <c r="E2358" s="642" t="s">
        <v>22423</v>
      </c>
    </row>
    <row r="2359" spans="1:5" ht="12">
      <c r="A2359" s="707" t="s">
        <v>22424</v>
      </c>
      <c r="B2359" s="636" t="s">
        <v>22425</v>
      </c>
      <c r="C2359" s="637"/>
      <c r="D2359" s="637"/>
      <c r="E2359" s="638"/>
    </row>
    <row r="2360" spans="1:5" ht="24">
      <c r="A2360" s="708" t="s">
        <v>22426</v>
      </c>
      <c r="B2360" s="639" t="s">
        <v>22427</v>
      </c>
      <c r="C2360" s="640" t="s">
        <v>22428</v>
      </c>
      <c r="D2360" s="641"/>
      <c r="E2360" s="642"/>
    </row>
    <row r="2361" spans="1:5" ht="12">
      <c r="A2361" s="708" t="s">
        <v>22429</v>
      </c>
      <c r="B2361" s="639" t="s">
        <v>22430</v>
      </c>
      <c r="C2361" s="640"/>
      <c r="D2361" s="641" t="s">
        <v>22422</v>
      </c>
      <c r="E2361" s="642" t="s">
        <v>22431</v>
      </c>
    </row>
    <row r="2362" spans="1:5" ht="24">
      <c r="A2362" s="708" t="s">
        <v>91</v>
      </c>
      <c r="B2362" s="639" t="s">
        <v>22432</v>
      </c>
      <c r="C2362" s="640" t="s">
        <v>22433</v>
      </c>
      <c r="D2362" s="641" t="s">
        <v>22434</v>
      </c>
      <c r="E2362" s="642" t="s">
        <v>22435</v>
      </c>
    </row>
    <row r="2363" spans="1:5" ht="12">
      <c r="A2363" s="708" t="s">
        <v>22436</v>
      </c>
      <c r="B2363" s="639" t="s">
        <v>22437</v>
      </c>
      <c r="C2363" s="640"/>
      <c r="D2363" s="641"/>
      <c r="E2363" s="642"/>
    </row>
    <row r="2364" spans="1:5" ht="12">
      <c r="A2364" s="708" t="s">
        <v>23893</v>
      </c>
      <c r="B2364" s="639" t="s">
        <v>23894</v>
      </c>
      <c r="C2364" s="640"/>
      <c r="D2364" s="641"/>
      <c r="E2364" s="642"/>
    </row>
    <row r="2365" spans="1:5" ht="24">
      <c r="A2365" s="708">
        <v>89020</v>
      </c>
      <c r="B2365" s="639" t="s">
        <v>23027</v>
      </c>
      <c r="C2365" s="640" t="s">
        <v>90</v>
      </c>
      <c r="D2365" s="641" t="s">
        <v>18987</v>
      </c>
      <c r="E2365" s="642">
        <v>7.0000000000000007E-2</v>
      </c>
    </row>
    <row r="2366" spans="1:5" ht="12">
      <c r="A2366" s="708" t="s">
        <v>23028</v>
      </c>
      <c r="B2366" s="639" t="s">
        <v>23029</v>
      </c>
      <c r="C2366" s="640"/>
      <c r="D2366" s="641"/>
      <c r="E2366" s="642"/>
    </row>
    <row r="2367" spans="1:5" ht="12">
      <c r="A2367" s="708" t="s">
        <v>23895</v>
      </c>
      <c r="B2367" s="639" t="s">
        <v>23896</v>
      </c>
      <c r="C2367" s="640"/>
      <c r="D2367" s="641"/>
      <c r="E2367" s="642"/>
    </row>
    <row r="2368" spans="1:5" ht="24">
      <c r="A2368" s="708">
        <v>89023</v>
      </c>
      <c r="B2368" s="639" t="s">
        <v>23897</v>
      </c>
      <c r="C2368" s="640" t="s">
        <v>90</v>
      </c>
      <c r="D2368" s="641" t="s">
        <v>18987</v>
      </c>
      <c r="E2368" s="642">
        <v>1.59</v>
      </c>
    </row>
    <row r="2369" spans="1:5" ht="12">
      <c r="A2369" s="708" t="s">
        <v>23898</v>
      </c>
      <c r="B2369" s="639" t="s">
        <v>22787</v>
      </c>
      <c r="C2369" s="640"/>
      <c r="D2369" s="641"/>
      <c r="E2369" s="642"/>
    </row>
    <row r="2370" spans="1:5" ht="24">
      <c r="A2370" s="708">
        <v>89024</v>
      </c>
      <c r="B2370" s="639" t="s">
        <v>23899</v>
      </c>
      <c r="C2370" s="640" t="s">
        <v>90</v>
      </c>
      <c r="D2370" s="641" t="s">
        <v>18987</v>
      </c>
      <c r="E2370" s="642">
        <v>0.47</v>
      </c>
    </row>
    <row r="2371" spans="1:5" ht="12">
      <c r="A2371" s="708" t="s">
        <v>23900</v>
      </c>
      <c r="B2371" s="639">
        <v>2014</v>
      </c>
      <c r="C2371" s="640"/>
      <c r="D2371" s="641"/>
      <c r="E2371" s="642"/>
    </row>
    <row r="2372" spans="1:5" ht="24">
      <c r="A2372" s="708">
        <v>89025</v>
      </c>
      <c r="B2372" s="639" t="s">
        <v>23901</v>
      </c>
      <c r="C2372" s="640" t="s">
        <v>90</v>
      </c>
      <c r="D2372" s="641" t="s">
        <v>18987</v>
      </c>
      <c r="E2372" s="642">
        <v>1.1000000000000001</v>
      </c>
    </row>
    <row r="2373" spans="1:5" ht="12">
      <c r="A2373" s="708" t="s">
        <v>23902</v>
      </c>
      <c r="B2373" s="639" t="s">
        <v>23903</v>
      </c>
      <c r="C2373" s="640"/>
      <c r="D2373" s="641"/>
      <c r="E2373" s="642"/>
    </row>
    <row r="2374" spans="1:5" ht="24">
      <c r="A2374" s="708">
        <v>89026</v>
      </c>
      <c r="B2374" s="639" t="s">
        <v>23904</v>
      </c>
      <c r="C2374" s="640" t="s">
        <v>90</v>
      </c>
      <c r="D2374" s="641" t="s">
        <v>18991</v>
      </c>
      <c r="E2374" s="642">
        <v>119.82</v>
      </c>
    </row>
    <row r="2375" spans="1:5" ht="12">
      <c r="A2375" s="708" t="s">
        <v>23905</v>
      </c>
      <c r="B2375" s="639" t="s">
        <v>23906</v>
      </c>
      <c r="C2375" s="640"/>
      <c r="D2375" s="641"/>
      <c r="E2375" s="642"/>
    </row>
    <row r="2376" spans="1:5" ht="24">
      <c r="A2376" s="708">
        <v>89029</v>
      </c>
      <c r="B2376" s="639" t="s">
        <v>23035</v>
      </c>
      <c r="C2376" s="640" t="s">
        <v>90</v>
      </c>
      <c r="D2376" s="641" t="s">
        <v>18987</v>
      </c>
      <c r="E2376" s="642">
        <v>29.86</v>
      </c>
    </row>
    <row r="2377" spans="1:5" ht="12">
      <c r="A2377" s="708" t="s">
        <v>23036</v>
      </c>
      <c r="B2377" s="639" t="e">
        <v>#NAME?</v>
      </c>
      <c r="C2377" s="640"/>
      <c r="D2377" s="641"/>
      <c r="E2377" s="642"/>
    </row>
    <row r="2378" spans="1:5" ht="24">
      <c r="A2378" s="708">
        <v>89030</v>
      </c>
      <c r="B2378" s="639" t="s">
        <v>23035</v>
      </c>
      <c r="C2378" s="640" t="s">
        <v>90</v>
      </c>
      <c r="D2378" s="641" t="s">
        <v>18987</v>
      </c>
      <c r="E2378" s="642">
        <v>6.72</v>
      </c>
    </row>
    <row r="2379" spans="1:5" ht="12">
      <c r="A2379" s="708" t="s">
        <v>23036</v>
      </c>
      <c r="B2379" s="639" t="e">
        <v>#NAME?</v>
      </c>
      <c r="C2379" s="640"/>
      <c r="D2379" s="641"/>
      <c r="E2379" s="642"/>
    </row>
    <row r="2380" spans="1:5" ht="24">
      <c r="A2380" s="708">
        <v>89033</v>
      </c>
      <c r="B2380" s="639" t="s">
        <v>23037</v>
      </c>
      <c r="C2380" s="640" t="s">
        <v>90</v>
      </c>
      <c r="D2380" s="641" t="s">
        <v>18991</v>
      </c>
      <c r="E2380" s="642">
        <v>5.12</v>
      </c>
    </row>
    <row r="2381" spans="1:5" ht="12">
      <c r="A2381" s="708" t="s">
        <v>23646</v>
      </c>
      <c r="B2381" s="639" t="s">
        <v>23647</v>
      </c>
      <c r="C2381" s="640"/>
      <c r="D2381" s="641"/>
      <c r="E2381" s="642"/>
    </row>
    <row r="2382" spans="1:5" ht="24">
      <c r="A2382" s="708">
        <v>89034</v>
      </c>
      <c r="B2382" s="639" t="s">
        <v>23037</v>
      </c>
      <c r="C2382" s="640" t="s">
        <v>90</v>
      </c>
      <c r="D2382" s="641" t="s">
        <v>18991</v>
      </c>
      <c r="E2382" s="642">
        <v>1.73</v>
      </c>
    </row>
    <row r="2383" spans="1:5" ht="12">
      <c r="A2383" s="708" t="s">
        <v>23649</v>
      </c>
      <c r="B2383" s="639" t="s">
        <v>23604</v>
      </c>
      <c r="C2383" s="640"/>
      <c r="D2383" s="641"/>
      <c r="E2383" s="642"/>
    </row>
    <row r="2384" spans="1:5" ht="24">
      <c r="A2384" s="708">
        <v>89128</v>
      </c>
      <c r="B2384" s="639" t="s">
        <v>23708</v>
      </c>
      <c r="C2384" s="640" t="s">
        <v>90</v>
      </c>
      <c r="D2384" s="641" t="s">
        <v>18991</v>
      </c>
      <c r="E2384" s="642">
        <v>20.16</v>
      </c>
    </row>
    <row r="2385" spans="1:5" ht="12">
      <c r="A2385" s="708" t="s">
        <v>22927</v>
      </c>
      <c r="B2385" s="639" t="s">
        <v>23907</v>
      </c>
      <c r="C2385" s="640"/>
      <c r="D2385" s="641"/>
      <c r="E2385" s="642"/>
    </row>
    <row r="2386" spans="1:5" ht="12">
      <c r="A2386" s="708">
        <v>4</v>
      </c>
      <c r="B2386" s="639"/>
      <c r="C2386" s="640"/>
      <c r="D2386" s="641"/>
      <c r="E2386" s="642"/>
    </row>
    <row r="2387" spans="1:5" ht="24">
      <c r="A2387" s="708">
        <v>89129</v>
      </c>
      <c r="B2387" s="639" t="s">
        <v>23708</v>
      </c>
      <c r="C2387" s="640" t="s">
        <v>90</v>
      </c>
      <c r="D2387" s="641" t="s">
        <v>18991</v>
      </c>
      <c r="E2387" s="642">
        <v>4.53</v>
      </c>
    </row>
    <row r="2388" spans="1:5" ht="12">
      <c r="A2388" s="708" t="s">
        <v>22927</v>
      </c>
      <c r="B2388" s="639" t="s">
        <v>23908</v>
      </c>
      <c r="C2388" s="640"/>
      <c r="D2388" s="641"/>
      <c r="E2388" s="642"/>
    </row>
    <row r="2389" spans="1:5" ht="24">
      <c r="A2389" s="708">
        <v>89130</v>
      </c>
      <c r="B2389" s="639" t="s">
        <v>23711</v>
      </c>
      <c r="C2389" s="640" t="s">
        <v>90</v>
      </c>
      <c r="D2389" s="641" t="s">
        <v>18987</v>
      </c>
      <c r="E2389" s="642">
        <v>27.95</v>
      </c>
    </row>
    <row r="2390" spans="1:5" ht="12">
      <c r="A2390" s="708" t="s">
        <v>22931</v>
      </c>
      <c r="B2390" s="639" t="s">
        <v>23909</v>
      </c>
      <c r="C2390" s="640"/>
      <c r="D2390" s="641"/>
      <c r="E2390" s="642"/>
    </row>
    <row r="2391" spans="1:5" ht="24">
      <c r="A2391" s="708">
        <v>89131</v>
      </c>
      <c r="B2391" s="639" t="s">
        <v>23711</v>
      </c>
      <c r="C2391" s="640" t="s">
        <v>90</v>
      </c>
      <c r="D2391" s="641" t="s">
        <v>18987</v>
      </c>
      <c r="E2391" s="642">
        <v>6.28</v>
      </c>
    </row>
    <row r="2392" spans="1:5" ht="12">
      <c r="A2392" s="708" t="s">
        <v>22417</v>
      </c>
      <c r="B2392" s="639" t="s">
        <v>22418</v>
      </c>
      <c r="C2392" s="640"/>
      <c r="D2392" s="641"/>
      <c r="E2392" s="642"/>
    </row>
    <row r="2393" spans="1:5" ht="12">
      <c r="A2393" s="708" t="s">
        <v>22419</v>
      </c>
      <c r="B2393" s="639" t="e">
        <v>#NAME?</v>
      </c>
      <c r="C2393" s="640"/>
      <c r="D2393" s="641" t="s">
        <v>22420</v>
      </c>
      <c r="E2393" s="642" t="s">
        <v>22421</v>
      </c>
    </row>
    <row r="2394" spans="1:5" ht="12">
      <c r="A2394" s="708"/>
      <c r="B2394" s="639"/>
      <c r="C2394" s="640"/>
      <c r="D2394" s="641" t="s">
        <v>22422</v>
      </c>
      <c r="E2394" s="642" t="s">
        <v>22423</v>
      </c>
    </row>
    <row r="2395" spans="1:5" ht="12">
      <c r="A2395" s="706" t="s">
        <v>22424</v>
      </c>
      <c r="B2395" s="633" t="s">
        <v>22425</v>
      </c>
      <c r="C2395" s="634"/>
      <c r="D2395" s="634"/>
      <c r="E2395" s="635"/>
    </row>
    <row r="2396" spans="1:5" ht="24">
      <c r="A2396" s="708" t="s">
        <v>22426</v>
      </c>
      <c r="B2396" s="639" t="s">
        <v>22427</v>
      </c>
      <c r="C2396" s="640" t="s">
        <v>22428</v>
      </c>
      <c r="D2396" s="641"/>
      <c r="E2396" s="642"/>
    </row>
    <row r="2397" spans="1:5" ht="12">
      <c r="A2397" s="708" t="s">
        <v>22429</v>
      </c>
      <c r="B2397" s="639" t="s">
        <v>22430</v>
      </c>
      <c r="C2397" s="640"/>
      <c r="D2397" s="641" t="s">
        <v>22422</v>
      </c>
      <c r="E2397" s="642" t="s">
        <v>22431</v>
      </c>
    </row>
    <row r="2398" spans="1:5" ht="24">
      <c r="A2398" s="708" t="s">
        <v>91</v>
      </c>
      <c r="B2398" s="639" t="s">
        <v>22432</v>
      </c>
      <c r="C2398" s="640" t="s">
        <v>22433</v>
      </c>
      <c r="D2398" s="641" t="s">
        <v>22434</v>
      </c>
      <c r="E2398" s="642" t="s">
        <v>22435</v>
      </c>
    </row>
    <row r="2399" spans="1:5" ht="12">
      <c r="A2399" s="708" t="s">
        <v>22436</v>
      </c>
      <c r="B2399" s="639" t="s">
        <v>22437</v>
      </c>
      <c r="C2399" s="640"/>
      <c r="D2399" s="641"/>
      <c r="E2399" s="642"/>
    </row>
    <row r="2400" spans="1:5" ht="12">
      <c r="A2400" s="708" t="s">
        <v>22931</v>
      </c>
      <c r="B2400" s="639" t="s">
        <v>23910</v>
      </c>
      <c r="C2400" s="640"/>
      <c r="D2400" s="641"/>
      <c r="E2400" s="642"/>
    </row>
    <row r="2401" spans="1:5" ht="24">
      <c r="A2401" s="708">
        <v>89210</v>
      </c>
      <c r="B2401" s="639" t="s">
        <v>23656</v>
      </c>
      <c r="C2401" s="640" t="s">
        <v>90</v>
      </c>
      <c r="D2401" s="641" t="s">
        <v>18987</v>
      </c>
      <c r="E2401" s="642">
        <v>14.61</v>
      </c>
    </row>
    <row r="2402" spans="1:5" ht="12">
      <c r="A2402" s="708" t="s">
        <v>22795</v>
      </c>
      <c r="B2402" s="639" t="s">
        <v>22796</v>
      </c>
      <c r="C2402" s="640"/>
      <c r="D2402" s="641"/>
      <c r="E2402" s="642"/>
    </row>
    <row r="2403" spans="1:5" ht="12">
      <c r="A2403" s="708" t="s">
        <v>22797</v>
      </c>
      <c r="B2403" s="639" t="s">
        <v>23911</v>
      </c>
      <c r="C2403" s="640"/>
      <c r="D2403" s="641"/>
      <c r="E2403" s="642"/>
    </row>
    <row r="2404" spans="1:5" ht="24">
      <c r="A2404" s="708">
        <v>89211</v>
      </c>
      <c r="B2404" s="639" t="s">
        <v>23656</v>
      </c>
      <c r="C2404" s="640" t="s">
        <v>90</v>
      </c>
      <c r="D2404" s="641" t="s">
        <v>18987</v>
      </c>
      <c r="E2404" s="642">
        <v>3.4</v>
      </c>
    </row>
    <row r="2405" spans="1:5" ht="12">
      <c r="A2405" s="708" t="s">
        <v>22795</v>
      </c>
      <c r="B2405" s="639" t="s">
        <v>22796</v>
      </c>
      <c r="C2405" s="640"/>
      <c r="D2405" s="641"/>
      <c r="E2405" s="642"/>
    </row>
    <row r="2406" spans="1:5" ht="12">
      <c r="A2406" s="708" t="s">
        <v>22797</v>
      </c>
      <c r="B2406" s="639" t="s">
        <v>23912</v>
      </c>
      <c r="C2406" s="640"/>
      <c r="D2406" s="641"/>
      <c r="E2406" s="642"/>
    </row>
    <row r="2407" spans="1:5" ht="24">
      <c r="A2407" s="708">
        <v>89212</v>
      </c>
      <c r="B2407" s="639" t="s">
        <v>23058</v>
      </c>
      <c r="C2407" s="640" t="s">
        <v>90</v>
      </c>
      <c r="D2407" s="641" t="s">
        <v>18987</v>
      </c>
      <c r="E2407" s="642">
        <v>11.9</v>
      </c>
    </row>
    <row r="2408" spans="1:5" ht="12">
      <c r="A2408" s="708" t="s">
        <v>23059</v>
      </c>
      <c r="B2408" s="639" t="e">
        <v>#NAME?</v>
      </c>
      <c r="C2408" s="640"/>
      <c r="D2408" s="641"/>
      <c r="E2408" s="642"/>
    </row>
    <row r="2409" spans="1:5" ht="24">
      <c r="A2409" s="708">
        <v>89213</v>
      </c>
      <c r="B2409" s="639" t="s">
        <v>23058</v>
      </c>
      <c r="C2409" s="640" t="s">
        <v>90</v>
      </c>
      <c r="D2409" s="641" t="s">
        <v>18987</v>
      </c>
      <c r="E2409" s="642">
        <v>4.62</v>
      </c>
    </row>
    <row r="2410" spans="1:5" ht="12">
      <c r="A2410" s="707" t="s">
        <v>23059</v>
      </c>
      <c r="B2410" s="636" t="e">
        <v>#NAME?</v>
      </c>
      <c r="C2410" s="637"/>
      <c r="D2410" s="637"/>
      <c r="E2410" s="638"/>
    </row>
    <row r="2411" spans="1:5" ht="24">
      <c r="A2411" s="708">
        <v>89214</v>
      </c>
      <c r="B2411" s="639" t="s">
        <v>23058</v>
      </c>
      <c r="C2411" s="640" t="s">
        <v>90</v>
      </c>
      <c r="D2411" s="641" t="s">
        <v>18987</v>
      </c>
      <c r="E2411" s="642">
        <v>14</v>
      </c>
    </row>
    <row r="2412" spans="1:5" ht="12">
      <c r="A2412" s="708" t="s">
        <v>23059</v>
      </c>
      <c r="B2412" s="639" t="e">
        <v>#NAME?</v>
      </c>
      <c r="C2412" s="640"/>
      <c r="D2412" s="641"/>
      <c r="E2412" s="642"/>
    </row>
    <row r="2413" spans="1:5" ht="24">
      <c r="A2413" s="708">
        <v>89215</v>
      </c>
      <c r="B2413" s="639" t="s">
        <v>23058</v>
      </c>
      <c r="C2413" s="640" t="s">
        <v>90</v>
      </c>
      <c r="D2413" s="641" t="s">
        <v>18991</v>
      </c>
      <c r="E2413" s="642">
        <v>78.78</v>
      </c>
    </row>
    <row r="2414" spans="1:5" ht="12">
      <c r="A2414" s="708" t="s">
        <v>23059</v>
      </c>
      <c r="B2414" s="639" t="e">
        <v>#NAME?</v>
      </c>
      <c r="C2414" s="640"/>
      <c r="D2414" s="641"/>
      <c r="E2414" s="642"/>
    </row>
    <row r="2415" spans="1:5" ht="24">
      <c r="A2415" s="708">
        <v>89219</v>
      </c>
      <c r="B2415" s="639" t="s">
        <v>23310</v>
      </c>
      <c r="C2415" s="640" t="s">
        <v>90</v>
      </c>
      <c r="D2415" s="641" t="s">
        <v>18987</v>
      </c>
      <c r="E2415" s="642">
        <v>15.26</v>
      </c>
    </row>
    <row r="2416" spans="1:5" ht="12">
      <c r="A2416" s="708" t="s">
        <v>22935</v>
      </c>
      <c r="B2416" s="639" t="s">
        <v>23913</v>
      </c>
      <c r="C2416" s="640"/>
      <c r="D2416" s="641"/>
      <c r="E2416" s="642"/>
    </row>
    <row r="2417" spans="1:5" ht="12">
      <c r="A2417" s="708" t="s">
        <v>23914</v>
      </c>
      <c r="B2417" s="639">
        <v>14</v>
      </c>
      <c r="C2417" s="640"/>
      <c r="D2417" s="641"/>
      <c r="E2417" s="642"/>
    </row>
    <row r="2418" spans="1:5" ht="24">
      <c r="A2418" s="708">
        <v>89220</v>
      </c>
      <c r="B2418" s="639" t="s">
        <v>23310</v>
      </c>
      <c r="C2418" s="640" t="s">
        <v>90</v>
      </c>
      <c r="D2418" s="641" t="s">
        <v>18987</v>
      </c>
      <c r="E2418" s="642">
        <v>3.55</v>
      </c>
    </row>
    <row r="2419" spans="1:5" ht="12">
      <c r="A2419" s="708" t="s">
        <v>22935</v>
      </c>
      <c r="B2419" s="639" t="s">
        <v>23915</v>
      </c>
      <c r="C2419" s="640"/>
      <c r="D2419" s="641"/>
      <c r="E2419" s="642"/>
    </row>
    <row r="2420" spans="1:5" ht="12">
      <c r="A2420" s="708">
        <v>41791</v>
      </c>
      <c r="B2420" s="639"/>
      <c r="C2420" s="640"/>
      <c r="D2420" s="641"/>
      <c r="E2420" s="642"/>
    </row>
    <row r="2421" spans="1:5" ht="24">
      <c r="A2421" s="708">
        <v>89221</v>
      </c>
      <c r="B2421" s="639" t="s">
        <v>23038</v>
      </c>
      <c r="C2421" s="640" t="s">
        <v>90</v>
      </c>
      <c r="D2421" s="641" t="s">
        <v>18987</v>
      </c>
      <c r="E2421" s="642">
        <v>0.9</v>
      </c>
    </row>
    <row r="2422" spans="1:5" ht="12">
      <c r="A2422" s="708" t="s">
        <v>23019</v>
      </c>
      <c r="B2422" s="639" t="s">
        <v>23916</v>
      </c>
      <c r="C2422" s="640"/>
      <c r="D2422" s="641"/>
      <c r="E2422" s="642"/>
    </row>
    <row r="2423" spans="1:5" ht="12">
      <c r="A2423" s="708" t="s">
        <v>23040</v>
      </c>
      <c r="B2423" s="639"/>
      <c r="C2423" s="640"/>
      <c r="D2423" s="641"/>
      <c r="E2423" s="642"/>
    </row>
    <row r="2424" spans="1:5" ht="24">
      <c r="A2424" s="708">
        <v>89222</v>
      </c>
      <c r="B2424" s="639" t="s">
        <v>23038</v>
      </c>
      <c r="C2424" s="640" t="s">
        <v>90</v>
      </c>
      <c r="D2424" s="641" t="s">
        <v>18987</v>
      </c>
      <c r="E2424" s="642">
        <v>0.21</v>
      </c>
    </row>
    <row r="2425" spans="1:5" ht="12">
      <c r="A2425" s="708" t="s">
        <v>23019</v>
      </c>
      <c r="B2425" s="639" t="s">
        <v>23917</v>
      </c>
      <c r="C2425" s="640"/>
      <c r="D2425" s="641"/>
      <c r="E2425" s="642"/>
    </row>
    <row r="2426" spans="1:5" ht="12">
      <c r="A2426" s="708" t="s">
        <v>23476</v>
      </c>
      <c r="B2426" s="639"/>
      <c r="C2426" s="640"/>
      <c r="D2426" s="641"/>
      <c r="E2426" s="642"/>
    </row>
    <row r="2427" spans="1:5" ht="24">
      <c r="A2427" s="708">
        <v>89223</v>
      </c>
      <c r="B2427" s="639" t="s">
        <v>23038</v>
      </c>
      <c r="C2427" s="640" t="s">
        <v>90</v>
      </c>
      <c r="D2427" s="641" t="s">
        <v>18987</v>
      </c>
      <c r="E2427" s="642">
        <v>0.75</v>
      </c>
    </row>
    <row r="2428" spans="1:5" ht="12">
      <c r="A2428" s="708" t="s">
        <v>22417</v>
      </c>
      <c r="B2428" s="639" t="s">
        <v>22418</v>
      </c>
      <c r="C2428" s="640"/>
      <c r="D2428" s="641"/>
      <c r="E2428" s="642"/>
    </row>
    <row r="2429" spans="1:5" ht="12">
      <c r="A2429" s="708" t="s">
        <v>22419</v>
      </c>
      <c r="B2429" s="639" t="e">
        <v>#NAME?</v>
      </c>
      <c r="C2429" s="640"/>
      <c r="D2429" s="641" t="s">
        <v>22420</v>
      </c>
      <c r="E2429" s="642" t="s">
        <v>22421</v>
      </c>
    </row>
    <row r="2430" spans="1:5" ht="12">
      <c r="A2430" s="708"/>
      <c r="B2430" s="639"/>
      <c r="C2430" s="640"/>
      <c r="D2430" s="641" t="s">
        <v>22422</v>
      </c>
      <c r="E2430" s="642" t="s">
        <v>22423</v>
      </c>
    </row>
    <row r="2431" spans="1:5" ht="12">
      <c r="A2431" s="708" t="s">
        <v>22424</v>
      </c>
      <c r="B2431" s="639" t="s">
        <v>22425</v>
      </c>
      <c r="C2431" s="640"/>
      <c r="D2431" s="641"/>
      <c r="E2431" s="642"/>
    </row>
    <row r="2432" spans="1:5" ht="24">
      <c r="A2432" s="708" t="s">
        <v>22426</v>
      </c>
      <c r="B2432" s="639" t="s">
        <v>22427</v>
      </c>
      <c r="C2432" s="640" t="s">
        <v>22428</v>
      </c>
      <c r="D2432" s="641"/>
      <c r="E2432" s="642"/>
    </row>
    <row r="2433" spans="1:5" ht="12">
      <c r="A2433" s="708" t="s">
        <v>22429</v>
      </c>
      <c r="B2433" s="639" t="s">
        <v>22430</v>
      </c>
      <c r="C2433" s="640"/>
      <c r="D2433" s="641" t="s">
        <v>22422</v>
      </c>
      <c r="E2433" s="642" t="s">
        <v>22431</v>
      </c>
    </row>
    <row r="2434" spans="1:5" ht="24">
      <c r="A2434" s="708" t="s">
        <v>91</v>
      </c>
      <c r="B2434" s="639" t="s">
        <v>22432</v>
      </c>
      <c r="C2434" s="640" t="s">
        <v>22433</v>
      </c>
      <c r="D2434" s="641" t="s">
        <v>22434</v>
      </c>
      <c r="E2434" s="642" t="s">
        <v>22435</v>
      </c>
    </row>
    <row r="2435" spans="1:5" ht="12">
      <c r="A2435" s="708" t="s">
        <v>22436</v>
      </c>
      <c r="B2435" s="639" t="s">
        <v>22437</v>
      </c>
      <c r="C2435" s="640"/>
      <c r="D2435" s="641"/>
      <c r="E2435" s="642"/>
    </row>
    <row r="2436" spans="1:5" ht="12">
      <c r="A2436" s="708" t="s">
        <v>23019</v>
      </c>
      <c r="B2436" s="639" t="s">
        <v>23918</v>
      </c>
      <c r="C2436" s="640"/>
      <c r="D2436" s="641"/>
      <c r="E2436" s="642"/>
    </row>
    <row r="2437" spans="1:5" ht="12">
      <c r="A2437" s="708" t="s">
        <v>23040</v>
      </c>
      <c r="B2437" s="639"/>
      <c r="C2437" s="640"/>
      <c r="D2437" s="641"/>
      <c r="E2437" s="642"/>
    </row>
    <row r="2438" spans="1:5" ht="24">
      <c r="A2438" s="708">
        <v>89224</v>
      </c>
      <c r="B2438" s="639" t="s">
        <v>23038</v>
      </c>
      <c r="C2438" s="640" t="s">
        <v>90</v>
      </c>
      <c r="D2438" s="641" t="s">
        <v>18987</v>
      </c>
      <c r="E2438" s="642">
        <v>1.48</v>
      </c>
    </row>
    <row r="2439" spans="1:5" ht="12">
      <c r="A2439" s="708" t="s">
        <v>23019</v>
      </c>
      <c r="B2439" s="639" t="s">
        <v>23919</v>
      </c>
      <c r="C2439" s="640"/>
      <c r="D2439" s="641"/>
      <c r="E2439" s="642"/>
    </row>
    <row r="2440" spans="1:5" ht="12">
      <c r="A2440" s="708" t="s">
        <v>23862</v>
      </c>
      <c r="B2440" s="639" t="s">
        <v>23040</v>
      </c>
      <c r="C2440" s="640"/>
      <c r="D2440" s="641"/>
      <c r="E2440" s="642"/>
    </row>
    <row r="2441" spans="1:5" ht="24">
      <c r="A2441" s="708">
        <v>89228</v>
      </c>
      <c r="B2441" s="639" t="s">
        <v>23706</v>
      </c>
      <c r="C2441" s="640" t="s">
        <v>90</v>
      </c>
      <c r="D2441" s="641" t="s">
        <v>18991</v>
      </c>
      <c r="E2441" s="642">
        <v>21.13</v>
      </c>
    </row>
    <row r="2442" spans="1:5" ht="12">
      <c r="A2442" s="708" t="s">
        <v>22923</v>
      </c>
      <c r="B2442" s="639" t="s">
        <v>23920</v>
      </c>
      <c r="C2442" s="640"/>
      <c r="D2442" s="641"/>
      <c r="E2442" s="642"/>
    </row>
    <row r="2443" spans="1:5" ht="24">
      <c r="A2443" s="708">
        <v>89229</v>
      </c>
      <c r="B2443" s="639" t="s">
        <v>23706</v>
      </c>
      <c r="C2443" s="640" t="s">
        <v>90</v>
      </c>
      <c r="D2443" s="641" t="s">
        <v>18991</v>
      </c>
      <c r="E2443" s="642">
        <v>6.73</v>
      </c>
    </row>
    <row r="2444" spans="1:5" ht="12">
      <c r="A2444" s="708" t="s">
        <v>22923</v>
      </c>
      <c r="B2444" s="639" t="s">
        <v>23921</v>
      </c>
      <c r="C2444" s="640"/>
      <c r="D2444" s="641"/>
      <c r="E2444" s="642"/>
    </row>
    <row r="2445" spans="1:5" ht="24">
      <c r="A2445" s="708">
        <v>89230</v>
      </c>
      <c r="B2445" s="639" t="s">
        <v>23041</v>
      </c>
      <c r="C2445" s="640" t="s">
        <v>90</v>
      </c>
      <c r="D2445" s="641" t="s">
        <v>18987</v>
      </c>
      <c r="E2445" s="642">
        <v>64.02</v>
      </c>
    </row>
    <row r="2446" spans="1:5" ht="12">
      <c r="A2446" s="708" t="s">
        <v>23042</v>
      </c>
      <c r="B2446" s="639" t="s">
        <v>23922</v>
      </c>
      <c r="C2446" s="640"/>
      <c r="D2446" s="641"/>
      <c r="E2446" s="642"/>
    </row>
    <row r="2447" spans="1:5" ht="24">
      <c r="A2447" s="708">
        <v>89231</v>
      </c>
      <c r="B2447" s="639" t="s">
        <v>23041</v>
      </c>
      <c r="C2447" s="640" t="s">
        <v>90</v>
      </c>
      <c r="D2447" s="641" t="s">
        <v>18987</v>
      </c>
      <c r="E2447" s="642">
        <v>14.4</v>
      </c>
    </row>
    <row r="2448" spans="1:5" ht="12">
      <c r="A2448" s="708" t="s">
        <v>23042</v>
      </c>
      <c r="B2448" s="639" t="s">
        <v>23923</v>
      </c>
      <c r="C2448" s="640"/>
      <c r="D2448" s="641"/>
      <c r="E2448" s="642"/>
    </row>
    <row r="2449" spans="1:5" ht="24">
      <c r="A2449" s="708">
        <v>89232</v>
      </c>
      <c r="B2449" s="639" t="s">
        <v>23041</v>
      </c>
      <c r="C2449" s="640" t="s">
        <v>90</v>
      </c>
      <c r="D2449" s="641" t="s">
        <v>18987</v>
      </c>
      <c r="E2449" s="642">
        <v>100.04</v>
      </c>
    </row>
    <row r="2450" spans="1:5" ht="12">
      <c r="A2450" s="708" t="s">
        <v>23042</v>
      </c>
      <c r="B2450" s="639" t="s">
        <v>23924</v>
      </c>
      <c r="C2450" s="640"/>
      <c r="D2450" s="641"/>
      <c r="E2450" s="642"/>
    </row>
    <row r="2451" spans="1:5" ht="24">
      <c r="A2451" s="708">
        <v>89233</v>
      </c>
      <c r="B2451" s="639" t="s">
        <v>23041</v>
      </c>
      <c r="C2451" s="640" t="s">
        <v>90</v>
      </c>
      <c r="D2451" s="641" t="s">
        <v>18991</v>
      </c>
      <c r="E2451" s="642">
        <v>93.09</v>
      </c>
    </row>
    <row r="2452" spans="1:5" ht="12">
      <c r="A2452" s="708" t="s">
        <v>23042</v>
      </c>
      <c r="B2452" s="639" t="s">
        <v>23925</v>
      </c>
      <c r="C2452" s="640"/>
      <c r="D2452" s="641"/>
      <c r="E2452" s="642"/>
    </row>
    <row r="2453" spans="1:5" ht="24">
      <c r="A2453" s="708">
        <v>89236</v>
      </c>
      <c r="B2453" s="639" t="s">
        <v>23044</v>
      </c>
      <c r="C2453" s="640" t="s">
        <v>90</v>
      </c>
      <c r="D2453" s="641" t="s">
        <v>18987</v>
      </c>
      <c r="E2453" s="642">
        <v>149.56</v>
      </c>
    </row>
    <row r="2454" spans="1:5" ht="12">
      <c r="A2454" s="708" t="s">
        <v>23045</v>
      </c>
      <c r="B2454" s="639" t="s">
        <v>23922</v>
      </c>
      <c r="C2454" s="640"/>
      <c r="D2454" s="641"/>
      <c r="E2454" s="642"/>
    </row>
    <row r="2455" spans="1:5" ht="24">
      <c r="A2455" s="708">
        <v>89237</v>
      </c>
      <c r="B2455" s="639" t="s">
        <v>23044</v>
      </c>
      <c r="C2455" s="640" t="s">
        <v>90</v>
      </c>
      <c r="D2455" s="641" t="s">
        <v>18987</v>
      </c>
      <c r="E2455" s="642">
        <v>33.65</v>
      </c>
    </row>
    <row r="2456" spans="1:5" ht="12">
      <c r="A2456" s="708" t="s">
        <v>23045</v>
      </c>
      <c r="B2456" s="639" t="s">
        <v>23923</v>
      </c>
      <c r="C2456" s="640"/>
      <c r="D2456" s="641"/>
      <c r="E2456" s="642"/>
    </row>
    <row r="2457" spans="1:5" ht="24">
      <c r="A2457" s="708">
        <v>89238</v>
      </c>
      <c r="B2457" s="639" t="s">
        <v>23044</v>
      </c>
      <c r="C2457" s="640" t="s">
        <v>90</v>
      </c>
      <c r="D2457" s="641" t="s">
        <v>18987</v>
      </c>
      <c r="E2457" s="642">
        <v>233.69</v>
      </c>
    </row>
    <row r="2458" spans="1:5" ht="12">
      <c r="A2458" s="708" t="s">
        <v>23045</v>
      </c>
      <c r="B2458" s="639" t="s">
        <v>23924</v>
      </c>
      <c r="C2458" s="640"/>
      <c r="D2458" s="641"/>
      <c r="E2458" s="642"/>
    </row>
    <row r="2459" spans="1:5" ht="24">
      <c r="A2459" s="708">
        <v>89239</v>
      </c>
      <c r="B2459" s="639" t="s">
        <v>23044</v>
      </c>
      <c r="C2459" s="640" t="s">
        <v>90</v>
      </c>
      <c r="D2459" s="641" t="s">
        <v>18991</v>
      </c>
      <c r="E2459" s="642">
        <v>246.18</v>
      </c>
    </row>
    <row r="2460" spans="1:5" ht="12">
      <c r="A2460" s="708" t="s">
        <v>23045</v>
      </c>
      <c r="B2460" s="639" t="s">
        <v>23925</v>
      </c>
      <c r="C2460" s="640"/>
      <c r="D2460" s="641"/>
      <c r="E2460" s="642"/>
    </row>
    <row r="2461" spans="1:5" ht="24">
      <c r="A2461" s="708">
        <v>89240</v>
      </c>
      <c r="B2461" s="639" t="s">
        <v>23926</v>
      </c>
      <c r="C2461" s="640" t="s">
        <v>90</v>
      </c>
      <c r="D2461" s="641" t="s">
        <v>18991</v>
      </c>
      <c r="E2461" s="642">
        <v>43.03</v>
      </c>
    </row>
    <row r="2462" spans="1:5" ht="12">
      <c r="A2462" s="708" t="s">
        <v>22830</v>
      </c>
      <c r="B2462" s="639" t="s">
        <v>23927</v>
      </c>
      <c r="C2462" s="640"/>
      <c r="D2462" s="641"/>
      <c r="E2462" s="642"/>
    </row>
    <row r="2463" spans="1:5" ht="12">
      <c r="A2463" s="708">
        <v>14</v>
      </c>
      <c r="B2463" s="639"/>
      <c r="C2463" s="640"/>
      <c r="D2463" s="641"/>
      <c r="E2463" s="642"/>
    </row>
    <row r="2464" spans="1:5" ht="12">
      <c r="A2464" s="708" t="s">
        <v>22417</v>
      </c>
      <c r="B2464" s="639" t="s">
        <v>22418</v>
      </c>
      <c r="C2464" s="640"/>
      <c r="D2464" s="641"/>
      <c r="E2464" s="642"/>
    </row>
    <row r="2465" spans="1:5" ht="12">
      <c r="A2465" s="708" t="s">
        <v>22419</v>
      </c>
      <c r="B2465" s="639" t="e">
        <v>#NAME?</v>
      </c>
      <c r="C2465" s="640"/>
      <c r="D2465" s="641" t="s">
        <v>22420</v>
      </c>
      <c r="E2465" s="642" t="s">
        <v>22421</v>
      </c>
    </row>
    <row r="2466" spans="1:5" ht="12">
      <c r="A2466" s="708"/>
      <c r="B2466" s="639"/>
      <c r="C2466" s="640"/>
      <c r="D2466" s="641" t="s">
        <v>22422</v>
      </c>
      <c r="E2466" s="642" t="s">
        <v>22423</v>
      </c>
    </row>
    <row r="2467" spans="1:5" ht="12">
      <c r="A2467" s="706" t="s">
        <v>22424</v>
      </c>
      <c r="B2467" s="633" t="s">
        <v>22425</v>
      </c>
      <c r="C2467" s="634"/>
      <c r="D2467" s="634"/>
      <c r="E2467" s="635"/>
    </row>
    <row r="2468" spans="1:5" ht="24">
      <c r="A2468" s="708" t="s">
        <v>22426</v>
      </c>
      <c r="B2468" s="639" t="s">
        <v>22427</v>
      </c>
      <c r="C2468" s="640" t="s">
        <v>22428</v>
      </c>
      <c r="D2468" s="641"/>
      <c r="E2468" s="642"/>
    </row>
    <row r="2469" spans="1:5" ht="12">
      <c r="A2469" s="708" t="s">
        <v>22429</v>
      </c>
      <c r="B2469" s="639" t="s">
        <v>22430</v>
      </c>
      <c r="C2469" s="640"/>
      <c r="D2469" s="641" t="s">
        <v>22422</v>
      </c>
      <c r="E2469" s="642" t="s">
        <v>22431</v>
      </c>
    </row>
    <row r="2470" spans="1:5" ht="24">
      <c r="A2470" s="708" t="s">
        <v>91</v>
      </c>
      <c r="B2470" s="639" t="s">
        <v>22432</v>
      </c>
      <c r="C2470" s="640" t="s">
        <v>22433</v>
      </c>
      <c r="D2470" s="641" t="s">
        <v>22434</v>
      </c>
      <c r="E2470" s="642" t="s">
        <v>22435</v>
      </c>
    </row>
    <row r="2471" spans="1:5" ht="12">
      <c r="A2471" s="708" t="s">
        <v>22436</v>
      </c>
      <c r="B2471" s="639" t="s">
        <v>22437</v>
      </c>
      <c r="C2471" s="640"/>
      <c r="D2471" s="641"/>
      <c r="E2471" s="642"/>
    </row>
    <row r="2472" spans="1:5" ht="24">
      <c r="A2472" s="708">
        <v>89241</v>
      </c>
      <c r="B2472" s="639" t="s">
        <v>23926</v>
      </c>
      <c r="C2472" s="640" t="s">
        <v>90</v>
      </c>
      <c r="D2472" s="641" t="s">
        <v>18991</v>
      </c>
      <c r="E2472" s="642">
        <v>12.89</v>
      </c>
    </row>
    <row r="2473" spans="1:5" ht="12">
      <c r="A2473" s="708" t="s">
        <v>22830</v>
      </c>
      <c r="B2473" s="639" t="s">
        <v>23928</v>
      </c>
      <c r="C2473" s="640"/>
      <c r="D2473" s="641"/>
      <c r="E2473" s="642"/>
    </row>
    <row r="2474" spans="1:5" ht="24">
      <c r="A2474" s="708">
        <v>89246</v>
      </c>
      <c r="B2474" s="639" t="s">
        <v>23046</v>
      </c>
      <c r="C2474" s="640" t="s">
        <v>90</v>
      </c>
      <c r="D2474" s="641" t="s">
        <v>18987</v>
      </c>
      <c r="E2474" s="642">
        <v>129.96</v>
      </c>
    </row>
    <row r="2475" spans="1:5" ht="12">
      <c r="A2475" s="708" t="s">
        <v>23047</v>
      </c>
      <c r="B2475" s="639" t="s">
        <v>23929</v>
      </c>
      <c r="C2475" s="640"/>
      <c r="D2475" s="641"/>
      <c r="E2475" s="642"/>
    </row>
    <row r="2476" spans="1:5" ht="24">
      <c r="A2476" s="708">
        <v>89247</v>
      </c>
      <c r="B2476" s="639" t="s">
        <v>23046</v>
      </c>
      <c r="C2476" s="640" t="s">
        <v>90</v>
      </c>
      <c r="D2476" s="641" t="s">
        <v>18987</v>
      </c>
      <c r="E2476" s="642">
        <v>29.24</v>
      </c>
    </row>
    <row r="2477" spans="1:5" ht="12">
      <c r="A2477" s="708" t="s">
        <v>23047</v>
      </c>
      <c r="B2477" s="639" t="s">
        <v>23930</v>
      </c>
      <c r="C2477" s="640"/>
      <c r="D2477" s="641"/>
      <c r="E2477" s="642"/>
    </row>
    <row r="2478" spans="1:5" ht="24">
      <c r="A2478" s="708">
        <v>89248</v>
      </c>
      <c r="B2478" s="639" t="s">
        <v>23046</v>
      </c>
      <c r="C2478" s="640" t="s">
        <v>90</v>
      </c>
      <c r="D2478" s="641" t="s">
        <v>18987</v>
      </c>
      <c r="E2478" s="642">
        <v>203.06</v>
      </c>
    </row>
    <row r="2479" spans="1:5" ht="12">
      <c r="A2479" s="708" t="s">
        <v>23047</v>
      </c>
      <c r="B2479" s="639" t="s">
        <v>23931</v>
      </c>
      <c r="C2479" s="640"/>
      <c r="D2479" s="641"/>
      <c r="E2479" s="642"/>
    </row>
    <row r="2480" spans="1:5" ht="24">
      <c r="A2480" s="708">
        <v>89249</v>
      </c>
      <c r="B2480" s="639" t="s">
        <v>23046</v>
      </c>
      <c r="C2480" s="640" t="s">
        <v>90</v>
      </c>
      <c r="D2480" s="641" t="s">
        <v>18991</v>
      </c>
      <c r="E2480" s="642">
        <v>188.82</v>
      </c>
    </row>
    <row r="2481" spans="1:5" ht="12">
      <c r="A2481" s="708" t="s">
        <v>23047</v>
      </c>
      <c r="B2481" s="639" t="s">
        <v>23932</v>
      </c>
      <c r="C2481" s="640"/>
      <c r="D2481" s="641"/>
      <c r="E2481" s="642"/>
    </row>
    <row r="2482" spans="1:5" ht="24">
      <c r="A2482" s="708">
        <v>89253</v>
      </c>
      <c r="B2482" s="639" t="s">
        <v>23049</v>
      </c>
      <c r="C2482" s="640" t="s">
        <v>90</v>
      </c>
      <c r="D2482" s="641" t="s">
        <v>18987</v>
      </c>
      <c r="E2482" s="642">
        <v>35.26</v>
      </c>
    </row>
    <row r="2483" spans="1:5" ht="12">
      <c r="A2483" s="708" t="s">
        <v>23050</v>
      </c>
      <c r="B2483" s="639" t="s">
        <v>23933</v>
      </c>
      <c r="C2483" s="640"/>
      <c r="D2483" s="641"/>
      <c r="E2483" s="642"/>
    </row>
    <row r="2484" spans="1:5" ht="12">
      <c r="A2484" s="708">
        <v>2014</v>
      </c>
      <c r="B2484" s="639"/>
      <c r="C2484" s="640"/>
      <c r="D2484" s="641"/>
      <c r="E2484" s="642"/>
    </row>
    <row r="2485" spans="1:5" ht="24">
      <c r="A2485" s="708">
        <v>89254</v>
      </c>
      <c r="B2485" s="639" t="s">
        <v>23049</v>
      </c>
      <c r="C2485" s="640" t="s">
        <v>90</v>
      </c>
      <c r="D2485" s="641" t="s">
        <v>18987</v>
      </c>
      <c r="E2485" s="642">
        <v>10.56</v>
      </c>
    </row>
    <row r="2486" spans="1:5" ht="12">
      <c r="A2486" s="708" t="s">
        <v>23050</v>
      </c>
      <c r="B2486" s="639" t="s">
        <v>23934</v>
      </c>
      <c r="C2486" s="640"/>
      <c r="D2486" s="641"/>
      <c r="E2486" s="642"/>
    </row>
    <row r="2487" spans="1:5" ht="24">
      <c r="A2487" s="708">
        <v>89255</v>
      </c>
      <c r="B2487" s="639" t="s">
        <v>23049</v>
      </c>
      <c r="C2487" s="640" t="s">
        <v>90</v>
      </c>
      <c r="D2487" s="641" t="s">
        <v>18987</v>
      </c>
      <c r="E2487" s="642">
        <v>43.91</v>
      </c>
    </row>
    <row r="2488" spans="1:5" ht="12">
      <c r="A2488" s="708" t="s">
        <v>23050</v>
      </c>
      <c r="B2488" s="639" t="s">
        <v>23935</v>
      </c>
      <c r="C2488" s="640"/>
      <c r="D2488" s="641"/>
      <c r="E2488" s="642"/>
    </row>
    <row r="2489" spans="1:5" ht="12">
      <c r="A2489" s="708">
        <v>14</v>
      </c>
      <c r="B2489" s="639"/>
      <c r="C2489" s="640"/>
      <c r="D2489" s="641"/>
      <c r="E2489" s="642"/>
    </row>
    <row r="2490" spans="1:5" ht="24">
      <c r="A2490" s="708">
        <v>89256</v>
      </c>
      <c r="B2490" s="639" t="s">
        <v>23049</v>
      </c>
      <c r="C2490" s="640" t="s">
        <v>90</v>
      </c>
      <c r="D2490" s="641" t="s">
        <v>18991</v>
      </c>
      <c r="E2490" s="642">
        <v>44.76</v>
      </c>
    </row>
    <row r="2491" spans="1:5" ht="12">
      <c r="A2491" s="708" t="s">
        <v>23050</v>
      </c>
      <c r="B2491" s="639" t="s">
        <v>23936</v>
      </c>
      <c r="C2491" s="640"/>
      <c r="D2491" s="641"/>
      <c r="E2491" s="642"/>
    </row>
    <row r="2492" spans="1:5" ht="12">
      <c r="A2492" s="708" t="s">
        <v>23937</v>
      </c>
      <c r="B2492" s="639">
        <v>2014</v>
      </c>
      <c r="C2492" s="640"/>
      <c r="D2492" s="641"/>
      <c r="E2492" s="642"/>
    </row>
    <row r="2493" spans="1:5" ht="24">
      <c r="A2493" s="708">
        <v>89259</v>
      </c>
      <c r="B2493" s="639" t="s">
        <v>23938</v>
      </c>
      <c r="C2493" s="640" t="s">
        <v>90</v>
      </c>
      <c r="D2493" s="641" t="s">
        <v>18987</v>
      </c>
      <c r="E2493" s="642">
        <v>11.82</v>
      </c>
    </row>
    <row r="2494" spans="1:5" ht="12">
      <c r="A2494" s="708" t="s">
        <v>22917</v>
      </c>
      <c r="B2494" s="639" t="s">
        <v>22918</v>
      </c>
      <c r="C2494" s="640"/>
      <c r="D2494" s="641"/>
      <c r="E2494" s="642"/>
    </row>
    <row r="2495" spans="1:5" ht="12">
      <c r="A2495" s="708" t="s">
        <v>22919</v>
      </c>
      <c r="B2495" s="639" t="s">
        <v>23939</v>
      </c>
      <c r="C2495" s="640"/>
      <c r="D2495" s="641"/>
      <c r="E2495" s="642"/>
    </row>
    <row r="2496" spans="1:5" ht="24">
      <c r="A2496" s="708">
        <v>89260</v>
      </c>
      <c r="B2496" s="639" t="s">
        <v>23938</v>
      </c>
      <c r="C2496" s="640" t="s">
        <v>90</v>
      </c>
      <c r="D2496" s="641" t="s">
        <v>18987</v>
      </c>
      <c r="E2496" s="642">
        <v>3.02</v>
      </c>
    </row>
    <row r="2497" spans="1:5" ht="12">
      <c r="A2497" s="708" t="s">
        <v>22917</v>
      </c>
      <c r="B2497" s="639" t="s">
        <v>22918</v>
      </c>
      <c r="C2497" s="640"/>
      <c r="D2497" s="641"/>
      <c r="E2497" s="642"/>
    </row>
    <row r="2498" spans="1:5" ht="12">
      <c r="A2498" s="708" t="s">
        <v>22919</v>
      </c>
      <c r="B2498" s="639" t="s">
        <v>23940</v>
      </c>
      <c r="C2498" s="640"/>
      <c r="D2498" s="641"/>
      <c r="E2498" s="642"/>
    </row>
    <row r="2499" spans="1:5" ht="24">
      <c r="A2499" s="708">
        <v>89262</v>
      </c>
      <c r="B2499" s="639" t="s">
        <v>23938</v>
      </c>
      <c r="C2499" s="640" t="s">
        <v>90</v>
      </c>
      <c r="D2499" s="641" t="s">
        <v>18987</v>
      </c>
      <c r="E2499" s="642">
        <v>14.78</v>
      </c>
    </row>
    <row r="2500" spans="1:5" ht="12">
      <c r="A2500" s="708" t="s">
        <v>22417</v>
      </c>
      <c r="B2500" s="639" t="s">
        <v>22418</v>
      </c>
      <c r="C2500" s="640"/>
      <c r="D2500" s="641"/>
      <c r="E2500" s="642"/>
    </row>
    <row r="2501" spans="1:5" ht="12">
      <c r="A2501" s="708" t="s">
        <v>22419</v>
      </c>
      <c r="B2501" s="639" t="e">
        <v>#NAME?</v>
      </c>
      <c r="C2501" s="640"/>
      <c r="D2501" s="641" t="s">
        <v>22420</v>
      </c>
      <c r="E2501" s="642" t="s">
        <v>22421</v>
      </c>
    </row>
    <row r="2502" spans="1:5" ht="12">
      <c r="A2502" s="708"/>
      <c r="B2502" s="639"/>
      <c r="C2502" s="640"/>
      <c r="D2502" s="641" t="s">
        <v>22422</v>
      </c>
      <c r="E2502" s="642" t="s">
        <v>22423</v>
      </c>
    </row>
    <row r="2503" spans="1:5" ht="12">
      <c r="A2503" s="708" t="s">
        <v>22424</v>
      </c>
      <c r="B2503" s="639" t="s">
        <v>22425</v>
      </c>
      <c r="C2503" s="640"/>
      <c r="D2503" s="641"/>
      <c r="E2503" s="642"/>
    </row>
    <row r="2504" spans="1:5" ht="24">
      <c r="A2504" s="708" t="s">
        <v>22426</v>
      </c>
      <c r="B2504" s="639" t="s">
        <v>22427</v>
      </c>
      <c r="C2504" s="640" t="s">
        <v>22428</v>
      </c>
      <c r="D2504" s="641"/>
      <c r="E2504" s="642"/>
    </row>
    <row r="2505" spans="1:5" ht="12">
      <c r="A2505" s="708" t="s">
        <v>22429</v>
      </c>
      <c r="B2505" s="639" t="s">
        <v>22430</v>
      </c>
      <c r="C2505" s="640"/>
      <c r="D2505" s="641" t="s">
        <v>22422</v>
      </c>
      <c r="E2505" s="642" t="s">
        <v>22431</v>
      </c>
    </row>
    <row r="2506" spans="1:5" ht="24">
      <c r="A2506" s="708" t="s">
        <v>91</v>
      </c>
      <c r="B2506" s="639" t="s">
        <v>22432</v>
      </c>
      <c r="C2506" s="640" t="s">
        <v>22433</v>
      </c>
      <c r="D2506" s="641" t="s">
        <v>22434</v>
      </c>
      <c r="E2506" s="642" t="s">
        <v>22435</v>
      </c>
    </row>
    <row r="2507" spans="1:5" ht="12">
      <c r="A2507" s="708" t="s">
        <v>22436</v>
      </c>
      <c r="B2507" s="639" t="s">
        <v>22437</v>
      </c>
      <c r="C2507" s="640"/>
      <c r="D2507" s="641"/>
      <c r="E2507" s="642"/>
    </row>
    <row r="2508" spans="1:5" ht="12">
      <c r="A2508" s="708" t="s">
        <v>22917</v>
      </c>
      <c r="B2508" s="639" t="s">
        <v>22918</v>
      </c>
      <c r="C2508" s="640"/>
      <c r="D2508" s="641"/>
      <c r="E2508" s="642"/>
    </row>
    <row r="2509" spans="1:5" ht="12">
      <c r="A2509" s="708" t="s">
        <v>22919</v>
      </c>
      <c r="B2509" s="639" t="s">
        <v>23941</v>
      </c>
      <c r="C2509" s="640"/>
      <c r="D2509" s="641"/>
      <c r="E2509" s="642"/>
    </row>
    <row r="2510" spans="1:5" ht="24">
      <c r="A2510" s="708">
        <v>89264</v>
      </c>
      <c r="B2510" s="639" t="s">
        <v>23660</v>
      </c>
      <c r="C2510" s="640" t="s">
        <v>90</v>
      </c>
      <c r="D2510" s="641" t="s">
        <v>18987</v>
      </c>
      <c r="E2510" s="642">
        <v>9.43</v>
      </c>
    </row>
    <row r="2511" spans="1:5" ht="12">
      <c r="A2511" s="708" t="s">
        <v>22822</v>
      </c>
      <c r="B2511" s="639" t="s">
        <v>22823</v>
      </c>
      <c r="C2511" s="640"/>
      <c r="D2511" s="641"/>
      <c r="E2511" s="642"/>
    </row>
    <row r="2512" spans="1:5" ht="12">
      <c r="A2512" s="708" t="s">
        <v>22824</v>
      </c>
      <c r="B2512" s="639" t="s">
        <v>22825</v>
      </c>
      <c r="C2512" s="640"/>
      <c r="D2512" s="641"/>
      <c r="E2512" s="642"/>
    </row>
    <row r="2513" spans="1:5" ht="12">
      <c r="A2513" s="706" t="s">
        <v>23735</v>
      </c>
      <c r="B2513" s="633" t="s">
        <v>23942</v>
      </c>
      <c r="C2513" s="634"/>
      <c r="D2513" s="634"/>
      <c r="E2513" s="635"/>
    </row>
    <row r="2514" spans="1:5" ht="24">
      <c r="A2514" s="707">
        <v>89265</v>
      </c>
      <c r="B2514" s="636" t="s">
        <v>23660</v>
      </c>
      <c r="C2514" s="637" t="s">
        <v>90</v>
      </c>
      <c r="D2514" s="637" t="s">
        <v>18987</v>
      </c>
      <c r="E2514" s="638">
        <v>2.4</v>
      </c>
    </row>
    <row r="2515" spans="1:5" ht="12">
      <c r="A2515" s="708" t="s">
        <v>22822</v>
      </c>
      <c r="B2515" s="639" t="s">
        <v>22823</v>
      </c>
      <c r="C2515" s="640"/>
      <c r="D2515" s="641"/>
      <c r="E2515" s="642"/>
    </row>
    <row r="2516" spans="1:5" ht="12">
      <c r="A2516" s="708" t="s">
        <v>22824</v>
      </c>
      <c r="B2516" s="639" t="s">
        <v>22825</v>
      </c>
      <c r="C2516" s="640"/>
      <c r="D2516" s="641"/>
      <c r="E2516" s="642"/>
    </row>
    <row r="2517" spans="1:5" ht="12">
      <c r="A2517" s="708" t="s">
        <v>23744</v>
      </c>
      <c r="B2517" s="639" t="s">
        <v>22787</v>
      </c>
      <c r="C2517" s="640"/>
      <c r="D2517" s="641"/>
      <c r="E2517" s="642"/>
    </row>
    <row r="2518" spans="1:5" ht="24">
      <c r="A2518" s="708">
        <v>89266</v>
      </c>
      <c r="B2518" s="639" t="s">
        <v>23660</v>
      </c>
      <c r="C2518" s="640" t="s">
        <v>90</v>
      </c>
      <c r="D2518" s="641" t="s">
        <v>18987</v>
      </c>
      <c r="E2518" s="642">
        <v>0.49</v>
      </c>
    </row>
    <row r="2519" spans="1:5" ht="12">
      <c r="A2519" s="708" t="s">
        <v>22822</v>
      </c>
      <c r="B2519" s="639" t="s">
        <v>22823</v>
      </c>
      <c r="C2519" s="640"/>
      <c r="D2519" s="641"/>
      <c r="E2519" s="642"/>
    </row>
    <row r="2520" spans="1:5" ht="12">
      <c r="A2520" s="708" t="s">
        <v>22824</v>
      </c>
      <c r="B2520" s="639" t="s">
        <v>22825</v>
      </c>
      <c r="C2520" s="640"/>
      <c r="D2520" s="641"/>
      <c r="E2520" s="642"/>
    </row>
    <row r="2521" spans="1:5" ht="12">
      <c r="A2521" s="708" t="s">
        <v>23943</v>
      </c>
      <c r="B2521" s="639" t="s">
        <v>23944</v>
      </c>
      <c r="C2521" s="640"/>
      <c r="D2521" s="641"/>
      <c r="E2521" s="642"/>
    </row>
    <row r="2522" spans="1:5" ht="24">
      <c r="A2522" s="708">
        <v>89267</v>
      </c>
      <c r="B2522" s="639" t="s">
        <v>23052</v>
      </c>
      <c r="C2522" s="640" t="s">
        <v>90</v>
      </c>
      <c r="D2522" s="641" t="s">
        <v>18987</v>
      </c>
      <c r="E2522" s="642">
        <v>28.74</v>
      </c>
    </row>
    <row r="2523" spans="1:5" ht="12">
      <c r="A2523" s="708" t="s">
        <v>23053</v>
      </c>
      <c r="B2523" s="639" t="s">
        <v>23945</v>
      </c>
      <c r="C2523" s="640"/>
      <c r="D2523" s="641"/>
      <c r="E2523" s="642"/>
    </row>
    <row r="2524" spans="1:5" ht="12">
      <c r="A2524" s="708" t="s">
        <v>23476</v>
      </c>
      <c r="B2524" s="639"/>
      <c r="C2524" s="640"/>
      <c r="D2524" s="641"/>
      <c r="E2524" s="642"/>
    </row>
    <row r="2525" spans="1:5" ht="24">
      <c r="A2525" s="708">
        <v>89268</v>
      </c>
      <c r="B2525" s="639" t="s">
        <v>23052</v>
      </c>
      <c r="C2525" s="640" t="s">
        <v>90</v>
      </c>
      <c r="D2525" s="641" t="s">
        <v>18987</v>
      </c>
      <c r="E2525" s="642">
        <v>7.36</v>
      </c>
    </row>
    <row r="2526" spans="1:5" ht="12">
      <c r="A2526" s="708" t="s">
        <v>23053</v>
      </c>
      <c r="B2526" s="639" t="s">
        <v>23946</v>
      </c>
      <c r="C2526" s="640"/>
      <c r="D2526" s="641"/>
      <c r="E2526" s="642"/>
    </row>
    <row r="2527" spans="1:5" ht="24">
      <c r="A2527" s="708">
        <v>89269</v>
      </c>
      <c r="B2527" s="639" t="s">
        <v>23052</v>
      </c>
      <c r="C2527" s="640" t="s">
        <v>90</v>
      </c>
      <c r="D2527" s="641" t="s">
        <v>18987</v>
      </c>
      <c r="E2527" s="642">
        <v>1.51</v>
      </c>
    </row>
    <row r="2528" spans="1:5" ht="12">
      <c r="A2528" s="708" t="s">
        <v>23053</v>
      </c>
      <c r="B2528" s="639" t="s">
        <v>23947</v>
      </c>
      <c r="C2528" s="640"/>
      <c r="D2528" s="641"/>
      <c r="E2528" s="642"/>
    </row>
    <row r="2529" spans="1:5" ht="12">
      <c r="A2529" s="708" t="s">
        <v>23948</v>
      </c>
      <c r="B2529" s="639">
        <v>14</v>
      </c>
      <c r="C2529" s="640"/>
      <c r="D2529" s="641"/>
      <c r="E2529" s="642"/>
    </row>
    <row r="2530" spans="1:5" ht="24">
      <c r="A2530" s="708">
        <v>89270</v>
      </c>
      <c r="B2530" s="639" t="s">
        <v>23052</v>
      </c>
      <c r="C2530" s="640" t="s">
        <v>90</v>
      </c>
      <c r="D2530" s="641" t="s">
        <v>18987</v>
      </c>
      <c r="E2530" s="642">
        <v>36.06</v>
      </c>
    </row>
    <row r="2531" spans="1:5" ht="12">
      <c r="A2531" s="708" t="s">
        <v>23053</v>
      </c>
      <c r="B2531" s="639" t="s">
        <v>23949</v>
      </c>
      <c r="C2531" s="640"/>
      <c r="D2531" s="641"/>
      <c r="E2531" s="642"/>
    </row>
    <row r="2532" spans="1:5" ht="12">
      <c r="A2532" s="708">
        <v>2014</v>
      </c>
      <c r="B2532" s="639"/>
      <c r="C2532" s="640"/>
      <c r="D2532" s="641"/>
      <c r="E2532" s="642"/>
    </row>
    <row r="2533" spans="1:5" ht="24">
      <c r="A2533" s="708">
        <v>89271</v>
      </c>
      <c r="B2533" s="639" t="s">
        <v>23052</v>
      </c>
      <c r="C2533" s="640" t="s">
        <v>90</v>
      </c>
      <c r="D2533" s="641" t="s">
        <v>18991</v>
      </c>
      <c r="E2533" s="642">
        <v>43.65</v>
      </c>
    </row>
    <row r="2534" spans="1:5" ht="12">
      <c r="A2534" s="708" t="s">
        <v>23053</v>
      </c>
      <c r="B2534" s="639" t="s">
        <v>23950</v>
      </c>
      <c r="C2534" s="640"/>
      <c r="D2534" s="641"/>
      <c r="E2534" s="642"/>
    </row>
    <row r="2535" spans="1:5" ht="12">
      <c r="A2535" s="708" t="s">
        <v>23951</v>
      </c>
      <c r="B2535" s="639" t="s">
        <v>23476</v>
      </c>
      <c r="C2535" s="640"/>
      <c r="D2535" s="641"/>
      <c r="E2535" s="642"/>
    </row>
    <row r="2536" spans="1:5" ht="12">
      <c r="A2536" s="707" t="s">
        <v>22417</v>
      </c>
      <c r="B2536" s="636" t="s">
        <v>22418</v>
      </c>
      <c r="C2536" s="637"/>
      <c r="D2536" s="637"/>
      <c r="E2536" s="638"/>
    </row>
    <row r="2537" spans="1:5" ht="12">
      <c r="A2537" s="708" t="s">
        <v>22419</v>
      </c>
      <c r="B2537" s="639" t="e">
        <v>#NAME?</v>
      </c>
      <c r="C2537" s="640"/>
      <c r="D2537" s="641" t="s">
        <v>22420</v>
      </c>
      <c r="E2537" s="642" t="s">
        <v>22421</v>
      </c>
    </row>
    <row r="2538" spans="1:5" ht="12">
      <c r="A2538" s="708"/>
      <c r="B2538" s="639"/>
      <c r="C2538" s="640"/>
      <c r="D2538" s="641" t="s">
        <v>22422</v>
      </c>
      <c r="E2538" s="642" t="s">
        <v>22423</v>
      </c>
    </row>
    <row r="2539" spans="1:5" ht="12">
      <c r="A2539" s="708" t="s">
        <v>22424</v>
      </c>
      <c r="B2539" s="639" t="s">
        <v>22425</v>
      </c>
      <c r="C2539" s="640"/>
      <c r="D2539" s="641"/>
      <c r="E2539" s="642"/>
    </row>
    <row r="2540" spans="1:5" ht="24">
      <c r="A2540" s="708" t="s">
        <v>22426</v>
      </c>
      <c r="B2540" s="639" t="s">
        <v>22427</v>
      </c>
      <c r="C2540" s="640" t="s">
        <v>22428</v>
      </c>
      <c r="D2540" s="641"/>
      <c r="E2540" s="642"/>
    </row>
    <row r="2541" spans="1:5" ht="12">
      <c r="A2541" s="708" t="s">
        <v>22429</v>
      </c>
      <c r="B2541" s="639" t="s">
        <v>22430</v>
      </c>
      <c r="C2541" s="640"/>
      <c r="D2541" s="641" t="s">
        <v>22422</v>
      </c>
      <c r="E2541" s="642" t="s">
        <v>22431</v>
      </c>
    </row>
    <row r="2542" spans="1:5" ht="24">
      <c r="A2542" s="708" t="s">
        <v>91</v>
      </c>
      <c r="B2542" s="639" t="s">
        <v>22432</v>
      </c>
      <c r="C2542" s="640" t="s">
        <v>22433</v>
      </c>
      <c r="D2542" s="641" t="s">
        <v>22434</v>
      </c>
      <c r="E2542" s="642" t="s">
        <v>22435</v>
      </c>
    </row>
    <row r="2543" spans="1:5" ht="12">
      <c r="A2543" s="708" t="s">
        <v>22436</v>
      </c>
      <c r="B2543" s="639" t="s">
        <v>22437</v>
      </c>
      <c r="C2543" s="640"/>
      <c r="D2543" s="641"/>
      <c r="E2543" s="642"/>
    </row>
    <row r="2544" spans="1:5" ht="24">
      <c r="A2544" s="708">
        <v>89274</v>
      </c>
      <c r="B2544" s="639" t="s">
        <v>23055</v>
      </c>
      <c r="C2544" s="640" t="s">
        <v>90</v>
      </c>
      <c r="D2544" s="641" t="s">
        <v>18987</v>
      </c>
      <c r="E2544" s="642">
        <v>1.1000000000000001</v>
      </c>
    </row>
    <row r="2545" spans="1:5" ht="12">
      <c r="A2545" s="708" t="s">
        <v>23056</v>
      </c>
      <c r="B2545" s="639" t="s">
        <v>23952</v>
      </c>
      <c r="C2545" s="640"/>
      <c r="D2545" s="641"/>
      <c r="E2545" s="642"/>
    </row>
    <row r="2546" spans="1:5" ht="24">
      <c r="A2546" s="708">
        <v>89275</v>
      </c>
      <c r="B2546" s="639" t="s">
        <v>23055</v>
      </c>
      <c r="C2546" s="640" t="s">
        <v>90</v>
      </c>
      <c r="D2546" s="641" t="s">
        <v>18987</v>
      </c>
      <c r="E2546" s="642">
        <v>0.25</v>
      </c>
    </row>
    <row r="2547" spans="1:5" ht="12">
      <c r="A2547" s="708" t="s">
        <v>23056</v>
      </c>
      <c r="B2547" s="639" t="s">
        <v>23953</v>
      </c>
      <c r="C2547" s="640"/>
      <c r="D2547" s="641"/>
      <c r="E2547" s="642"/>
    </row>
    <row r="2548" spans="1:5" ht="24">
      <c r="A2548" s="708">
        <v>89276</v>
      </c>
      <c r="B2548" s="639" t="s">
        <v>23055</v>
      </c>
      <c r="C2548" s="640" t="s">
        <v>90</v>
      </c>
      <c r="D2548" s="641" t="s">
        <v>18987</v>
      </c>
      <c r="E2548" s="642">
        <v>0.91</v>
      </c>
    </row>
    <row r="2549" spans="1:5" ht="12">
      <c r="A2549" s="708" t="s">
        <v>23056</v>
      </c>
      <c r="B2549" s="639" t="s">
        <v>23954</v>
      </c>
      <c r="C2549" s="640"/>
      <c r="D2549" s="641"/>
      <c r="E2549" s="642"/>
    </row>
    <row r="2550" spans="1:5" ht="24">
      <c r="A2550" s="708">
        <v>89277</v>
      </c>
      <c r="B2550" s="639" t="s">
        <v>23055</v>
      </c>
      <c r="C2550" s="640" t="s">
        <v>90</v>
      </c>
      <c r="D2550" s="641" t="s">
        <v>18991</v>
      </c>
      <c r="E2550" s="642">
        <v>4.47</v>
      </c>
    </row>
    <row r="2551" spans="1:5" ht="12">
      <c r="A2551" s="708" t="s">
        <v>23056</v>
      </c>
      <c r="B2551" s="639" t="s">
        <v>23955</v>
      </c>
      <c r="C2551" s="640"/>
      <c r="D2551" s="641"/>
      <c r="E2551" s="642"/>
    </row>
    <row r="2552" spans="1:5" ht="12">
      <c r="A2552" s="708" t="s">
        <v>23956</v>
      </c>
      <c r="B2552" s="639"/>
      <c r="C2552" s="640"/>
      <c r="D2552" s="641"/>
      <c r="E2552" s="642"/>
    </row>
    <row r="2553" spans="1:5" ht="24">
      <c r="A2553" s="708">
        <v>89280</v>
      </c>
      <c r="B2553" s="639" t="s">
        <v>23957</v>
      </c>
      <c r="C2553" s="640" t="s">
        <v>90</v>
      </c>
      <c r="D2553" s="641" t="s">
        <v>18987</v>
      </c>
      <c r="E2553" s="642">
        <v>17.940000000000001</v>
      </c>
    </row>
    <row r="2554" spans="1:5" ht="12">
      <c r="A2554" s="708" t="s">
        <v>22859</v>
      </c>
      <c r="B2554" s="639" t="s">
        <v>23958</v>
      </c>
      <c r="C2554" s="640"/>
      <c r="D2554" s="641"/>
      <c r="E2554" s="642"/>
    </row>
    <row r="2555" spans="1:5" ht="12">
      <c r="A2555" s="708" t="s">
        <v>23476</v>
      </c>
      <c r="B2555" s="639"/>
      <c r="C2555" s="640"/>
      <c r="D2555" s="641"/>
      <c r="E2555" s="642"/>
    </row>
    <row r="2556" spans="1:5" ht="24">
      <c r="A2556" s="708">
        <v>89281</v>
      </c>
      <c r="B2556" s="639" t="s">
        <v>23957</v>
      </c>
      <c r="C2556" s="640" t="s">
        <v>90</v>
      </c>
      <c r="D2556" s="641" t="s">
        <v>18987</v>
      </c>
      <c r="E2556" s="642">
        <v>4.18</v>
      </c>
    </row>
    <row r="2557" spans="1:5" ht="12">
      <c r="A2557" s="708" t="s">
        <v>22859</v>
      </c>
      <c r="B2557" s="639" t="s">
        <v>23959</v>
      </c>
      <c r="C2557" s="640"/>
      <c r="D2557" s="641"/>
      <c r="E2557" s="642"/>
    </row>
    <row r="2558" spans="1:5" ht="24">
      <c r="A2558" s="708">
        <v>89870</v>
      </c>
      <c r="B2558" s="639" t="s">
        <v>23060</v>
      </c>
      <c r="C2558" s="640" t="s">
        <v>90</v>
      </c>
      <c r="D2558" s="641" t="s">
        <v>18987</v>
      </c>
      <c r="E2558" s="642">
        <v>23.52</v>
      </c>
    </row>
    <row r="2559" spans="1:5" ht="12">
      <c r="A2559" s="708" t="s">
        <v>23061</v>
      </c>
      <c r="B2559" s="639" t="s">
        <v>23062</v>
      </c>
      <c r="C2559" s="640"/>
      <c r="D2559" s="641"/>
      <c r="E2559" s="642"/>
    </row>
    <row r="2560" spans="1:5" ht="12">
      <c r="A2560" s="708" t="s">
        <v>23063</v>
      </c>
      <c r="B2560" s="639" t="s">
        <v>23960</v>
      </c>
      <c r="C2560" s="640"/>
      <c r="D2560" s="641"/>
      <c r="E2560" s="642"/>
    </row>
    <row r="2561" spans="1:5" ht="24">
      <c r="A2561" s="708">
        <v>89871</v>
      </c>
      <c r="B2561" s="639" t="s">
        <v>23060</v>
      </c>
      <c r="C2561" s="640" t="s">
        <v>90</v>
      </c>
      <c r="D2561" s="641" t="s">
        <v>18987</v>
      </c>
      <c r="E2561" s="642">
        <v>5.56</v>
      </c>
    </row>
    <row r="2562" spans="1:5" ht="12">
      <c r="A2562" s="708" t="s">
        <v>23061</v>
      </c>
      <c r="B2562" s="639" t="s">
        <v>23062</v>
      </c>
      <c r="C2562" s="640"/>
      <c r="D2562" s="641"/>
      <c r="E2562" s="642"/>
    </row>
    <row r="2563" spans="1:5" ht="12">
      <c r="A2563" s="708" t="s">
        <v>23063</v>
      </c>
      <c r="B2563" s="639" t="s">
        <v>23961</v>
      </c>
      <c r="C2563" s="640"/>
      <c r="D2563" s="641"/>
      <c r="E2563" s="642"/>
    </row>
    <row r="2564" spans="1:5" ht="24">
      <c r="A2564" s="708">
        <v>89872</v>
      </c>
      <c r="B2564" s="639" t="s">
        <v>23060</v>
      </c>
      <c r="C2564" s="640" t="s">
        <v>90</v>
      </c>
      <c r="D2564" s="641" t="s">
        <v>18987</v>
      </c>
      <c r="E2564" s="642">
        <v>1.1200000000000001</v>
      </c>
    </row>
    <row r="2565" spans="1:5" ht="12">
      <c r="A2565" s="708" t="s">
        <v>23061</v>
      </c>
      <c r="B2565" s="639" t="s">
        <v>23062</v>
      </c>
      <c r="C2565" s="640"/>
      <c r="D2565" s="641"/>
      <c r="E2565" s="642"/>
    </row>
    <row r="2566" spans="1:5" ht="12">
      <c r="A2566" s="708" t="s">
        <v>23063</v>
      </c>
      <c r="B2566" s="639" t="s">
        <v>23962</v>
      </c>
      <c r="C2566" s="640"/>
      <c r="D2566" s="641"/>
      <c r="E2566" s="642"/>
    </row>
    <row r="2567" spans="1:5" ht="24">
      <c r="A2567" s="708">
        <v>89873</v>
      </c>
      <c r="B2567" s="639" t="s">
        <v>23060</v>
      </c>
      <c r="C2567" s="640" t="s">
        <v>90</v>
      </c>
      <c r="D2567" s="641" t="s">
        <v>18987</v>
      </c>
      <c r="E2567" s="642">
        <v>33.06</v>
      </c>
    </row>
    <row r="2568" spans="1:5" ht="12">
      <c r="A2568" s="708" t="s">
        <v>23061</v>
      </c>
      <c r="B2568" s="639" t="s">
        <v>23062</v>
      </c>
      <c r="C2568" s="640"/>
      <c r="D2568" s="641"/>
      <c r="E2568" s="642"/>
    </row>
    <row r="2569" spans="1:5" ht="12">
      <c r="A2569" s="708" t="s">
        <v>23063</v>
      </c>
      <c r="B2569" s="639" t="s">
        <v>23963</v>
      </c>
      <c r="C2569" s="640"/>
      <c r="D2569" s="641"/>
      <c r="E2569" s="642"/>
    </row>
    <row r="2570" spans="1:5" ht="24">
      <c r="A2570" s="708">
        <v>89874</v>
      </c>
      <c r="B2570" s="639" t="s">
        <v>23060</v>
      </c>
      <c r="C2570" s="640" t="s">
        <v>90</v>
      </c>
      <c r="D2570" s="641" t="s">
        <v>18991</v>
      </c>
      <c r="E2570" s="642">
        <v>94.71</v>
      </c>
    </row>
    <row r="2571" spans="1:5" ht="12">
      <c r="A2571" s="708" t="s">
        <v>23061</v>
      </c>
      <c r="B2571" s="639" t="s">
        <v>23062</v>
      </c>
      <c r="C2571" s="640"/>
      <c r="D2571" s="641"/>
      <c r="E2571" s="642"/>
    </row>
    <row r="2572" spans="1:5" ht="12">
      <c r="A2572" s="708" t="s">
        <v>22417</v>
      </c>
      <c r="B2572" s="639" t="s">
        <v>22418</v>
      </c>
      <c r="C2572" s="640"/>
      <c r="D2572" s="641"/>
      <c r="E2572" s="642"/>
    </row>
    <row r="2573" spans="1:5" ht="12">
      <c r="A2573" s="706" t="s">
        <v>22419</v>
      </c>
      <c r="B2573" s="633" t="e">
        <v>#NAME?</v>
      </c>
      <c r="C2573" s="634"/>
      <c r="D2573" s="634" t="s">
        <v>22420</v>
      </c>
      <c r="E2573" s="635" t="s">
        <v>22421</v>
      </c>
    </row>
    <row r="2574" spans="1:5" ht="12">
      <c r="A2574" s="708"/>
      <c r="B2574" s="639"/>
      <c r="C2574" s="640"/>
      <c r="D2574" s="641" t="s">
        <v>22422</v>
      </c>
      <c r="E2574" s="642" t="s">
        <v>22423</v>
      </c>
    </row>
    <row r="2575" spans="1:5" ht="12">
      <c r="A2575" s="708" t="s">
        <v>22424</v>
      </c>
      <c r="B2575" s="639" t="s">
        <v>22425</v>
      </c>
      <c r="C2575" s="640"/>
      <c r="D2575" s="641"/>
      <c r="E2575" s="642"/>
    </row>
    <row r="2576" spans="1:5" ht="24">
      <c r="A2576" s="708" t="s">
        <v>22426</v>
      </c>
      <c r="B2576" s="639" t="s">
        <v>22427</v>
      </c>
      <c r="C2576" s="640" t="s">
        <v>22428</v>
      </c>
      <c r="D2576" s="641"/>
      <c r="E2576" s="642"/>
    </row>
    <row r="2577" spans="1:5" ht="12">
      <c r="A2577" s="708" t="s">
        <v>22429</v>
      </c>
      <c r="B2577" s="639" t="s">
        <v>22430</v>
      </c>
      <c r="C2577" s="640"/>
      <c r="D2577" s="641" t="s">
        <v>22422</v>
      </c>
      <c r="E2577" s="642" t="s">
        <v>22431</v>
      </c>
    </row>
    <row r="2578" spans="1:5" ht="24">
      <c r="A2578" s="708" t="s">
        <v>91</v>
      </c>
      <c r="B2578" s="639" t="s">
        <v>22432</v>
      </c>
      <c r="C2578" s="640" t="s">
        <v>22433</v>
      </c>
      <c r="D2578" s="641" t="s">
        <v>22434</v>
      </c>
      <c r="E2578" s="642" t="s">
        <v>22435</v>
      </c>
    </row>
    <row r="2579" spans="1:5" ht="12">
      <c r="A2579" s="708" t="s">
        <v>22436</v>
      </c>
      <c r="B2579" s="639" t="s">
        <v>22437</v>
      </c>
      <c r="C2579" s="640"/>
      <c r="D2579" s="641"/>
      <c r="E2579" s="642"/>
    </row>
    <row r="2580" spans="1:5" ht="12">
      <c r="A2580" s="707" t="s">
        <v>23063</v>
      </c>
      <c r="B2580" s="636" t="s">
        <v>23964</v>
      </c>
      <c r="C2580" s="637"/>
      <c r="D2580" s="637"/>
      <c r="E2580" s="638"/>
    </row>
    <row r="2581" spans="1:5" ht="24">
      <c r="A2581" s="708">
        <v>89878</v>
      </c>
      <c r="B2581" s="639" t="s">
        <v>23065</v>
      </c>
      <c r="C2581" s="640" t="s">
        <v>90</v>
      </c>
      <c r="D2581" s="641" t="s">
        <v>18987</v>
      </c>
      <c r="E2581" s="642">
        <v>24.86</v>
      </c>
    </row>
    <row r="2582" spans="1:5" ht="12">
      <c r="A2582" s="707" t="s">
        <v>23061</v>
      </c>
      <c r="B2582" s="636" t="s">
        <v>23066</v>
      </c>
      <c r="C2582" s="637"/>
      <c r="D2582" s="637"/>
      <c r="E2582" s="638"/>
    </row>
    <row r="2583" spans="1:5" ht="12">
      <c r="A2583" s="708" t="s">
        <v>23063</v>
      </c>
      <c r="B2583" s="639" t="s">
        <v>23960</v>
      </c>
      <c r="C2583" s="640"/>
      <c r="D2583" s="641"/>
      <c r="E2583" s="642"/>
    </row>
    <row r="2584" spans="1:5" ht="24">
      <c r="A2584" s="708">
        <v>89879</v>
      </c>
      <c r="B2584" s="639" t="s">
        <v>23065</v>
      </c>
      <c r="C2584" s="640" t="s">
        <v>90</v>
      </c>
      <c r="D2584" s="641" t="s">
        <v>18987</v>
      </c>
      <c r="E2584" s="642">
        <v>5.88</v>
      </c>
    </row>
    <row r="2585" spans="1:5" ht="12">
      <c r="A2585" s="708" t="s">
        <v>23061</v>
      </c>
      <c r="B2585" s="639" t="s">
        <v>23066</v>
      </c>
      <c r="C2585" s="640"/>
      <c r="D2585" s="641"/>
      <c r="E2585" s="642"/>
    </row>
    <row r="2586" spans="1:5" ht="12">
      <c r="A2586" s="708" t="s">
        <v>23063</v>
      </c>
      <c r="B2586" s="639" t="s">
        <v>23961</v>
      </c>
      <c r="C2586" s="640"/>
      <c r="D2586" s="641"/>
      <c r="E2586" s="642"/>
    </row>
    <row r="2587" spans="1:5" ht="24">
      <c r="A2587" s="708">
        <v>89880</v>
      </c>
      <c r="B2587" s="639" t="s">
        <v>23065</v>
      </c>
      <c r="C2587" s="640" t="s">
        <v>90</v>
      </c>
      <c r="D2587" s="641" t="s">
        <v>18987</v>
      </c>
      <c r="E2587" s="642">
        <v>1.19</v>
      </c>
    </row>
    <row r="2588" spans="1:5" ht="12">
      <c r="A2588" s="708" t="s">
        <v>23061</v>
      </c>
      <c r="B2588" s="639" t="s">
        <v>23066</v>
      </c>
      <c r="C2588" s="640"/>
      <c r="D2588" s="641"/>
      <c r="E2588" s="642"/>
    </row>
    <row r="2589" spans="1:5" ht="12">
      <c r="A2589" s="708" t="s">
        <v>23063</v>
      </c>
      <c r="B2589" s="639" t="s">
        <v>23962</v>
      </c>
      <c r="C2589" s="640"/>
      <c r="D2589" s="641"/>
      <c r="E2589" s="642"/>
    </row>
    <row r="2590" spans="1:5" ht="24">
      <c r="A2590" s="708">
        <v>89881</v>
      </c>
      <c r="B2590" s="639" t="s">
        <v>23065</v>
      </c>
      <c r="C2590" s="640" t="s">
        <v>90</v>
      </c>
      <c r="D2590" s="641" t="s">
        <v>18987</v>
      </c>
      <c r="E2590" s="642">
        <v>34.950000000000003</v>
      </c>
    </row>
    <row r="2591" spans="1:5" ht="12">
      <c r="A2591" s="708" t="s">
        <v>23061</v>
      </c>
      <c r="B2591" s="639" t="s">
        <v>23066</v>
      </c>
      <c r="C2591" s="640"/>
      <c r="D2591" s="641"/>
      <c r="E2591" s="642"/>
    </row>
    <row r="2592" spans="1:5" ht="12">
      <c r="A2592" s="708" t="s">
        <v>23063</v>
      </c>
      <c r="B2592" s="639" t="s">
        <v>23963</v>
      </c>
      <c r="C2592" s="640"/>
      <c r="D2592" s="641"/>
      <c r="E2592" s="642"/>
    </row>
    <row r="2593" spans="1:5" ht="24">
      <c r="A2593" s="707">
        <v>89882</v>
      </c>
      <c r="B2593" s="636" t="s">
        <v>23065</v>
      </c>
      <c r="C2593" s="637" t="s">
        <v>90</v>
      </c>
      <c r="D2593" s="637" t="s">
        <v>18991</v>
      </c>
      <c r="E2593" s="638">
        <v>109.29</v>
      </c>
    </row>
    <row r="2594" spans="1:5" ht="12">
      <c r="A2594" s="708" t="s">
        <v>23061</v>
      </c>
      <c r="B2594" s="639" t="s">
        <v>23066</v>
      </c>
      <c r="C2594" s="640"/>
      <c r="D2594" s="641"/>
      <c r="E2594" s="642"/>
    </row>
    <row r="2595" spans="1:5" ht="12">
      <c r="A2595" s="708" t="s">
        <v>23063</v>
      </c>
      <c r="B2595" s="639" t="s">
        <v>23964</v>
      </c>
      <c r="C2595" s="640"/>
      <c r="D2595" s="641"/>
      <c r="E2595" s="642"/>
    </row>
    <row r="2596" spans="1:5" ht="24">
      <c r="A2596" s="708">
        <v>90582</v>
      </c>
      <c r="B2596" s="639" t="s">
        <v>23067</v>
      </c>
      <c r="C2596" s="640" t="s">
        <v>90</v>
      </c>
      <c r="D2596" s="641" t="s">
        <v>18987</v>
      </c>
      <c r="E2596" s="642">
        <v>1.37</v>
      </c>
    </row>
    <row r="2597" spans="1:5" ht="12">
      <c r="A2597" s="708" t="s">
        <v>23068</v>
      </c>
      <c r="B2597" s="639" t="s">
        <v>23965</v>
      </c>
      <c r="C2597" s="640"/>
      <c r="D2597" s="641"/>
      <c r="E2597" s="642"/>
    </row>
    <row r="2598" spans="1:5" ht="24">
      <c r="A2598" s="708">
        <v>90583</v>
      </c>
      <c r="B2598" s="639" t="s">
        <v>23067</v>
      </c>
      <c r="C2598" s="640" t="s">
        <v>90</v>
      </c>
      <c r="D2598" s="641" t="s">
        <v>18987</v>
      </c>
      <c r="E2598" s="642">
        <v>0.04</v>
      </c>
    </row>
    <row r="2599" spans="1:5" ht="12">
      <c r="A2599" s="708" t="s">
        <v>23068</v>
      </c>
      <c r="B2599" s="639" t="s">
        <v>23966</v>
      </c>
      <c r="C2599" s="640"/>
      <c r="D2599" s="641"/>
      <c r="E2599" s="642"/>
    </row>
    <row r="2600" spans="1:5" ht="24">
      <c r="A2600" s="708">
        <v>90584</v>
      </c>
      <c r="B2600" s="639" t="s">
        <v>23067</v>
      </c>
      <c r="C2600" s="640" t="s">
        <v>90</v>
      </c>
      <c r="D2600" s="641" t="s">
        <v>18987</v>
      </c>
      <c r="E2600" s="642">
        <v>0.12</v>
      </c>
    </row>
    <row r="2601" spans="1:5" ht="12">
      <c r="A2601" s="708" t="s">
        <v>23068</v>
      </c>
      <c r="B2601" s="639" t="s">
        <v>23967</v>
      </c>
      <c r="C2601" s="640"/>
      <c r="D2601" s="641"/>
      <c r="E2601" s="642"/>
    </row>
    <row r="2602" spans="1:5" ht="24">
      <c r="A2602" s="708">
        <v>90585</v>
      </c>
      <c r="B2602" s="639" t="s">
        <v>23067</v>
      </c>
      <c r="C2602" s="640" t="s">
        <v>90</v>
      </c>
      <c r="D2602" s="641" t="s">
        <v>18987</v>
      </c>
      <c r="E2602" s="642">
        <v>0.74</v>
      </c>
    </row>
    <row r="2603" spans="1:5" ht="12">
      <c r="A2603" s="706" t="s">
        <v>23068</v>
      </c>
      <c r="B2603" s="633" t="s">
        <v>23968</v>
      </c>
      <c r="C2603" s="634"/>
      <c r="D2603" s="634"/>
      <c r="E2603" s="635"/>
    </row>
    <row r="2604" spans="1:5" ht="24">
      <c r="A2604" s="708">
        <v>90621</v>
      </c>
      <c r="B2604" s="639" t="s">
        <v>23070</v>
      </c>
      <c r="C2604" s="640" t="s">
        <v>90</v>
      </c>
      <c r="D2604" s="641" t="s">
        <v>18987</v>
      </c>
      <c r="E2604" s="642">
        <v>1.24</v>
      </c>
    </row>
    <row r="2605" spans="1:5" ht="12">
      <c r="A2605" s="708" t="s">
        <v>23071</v>
      </c>
      <c r="B2605" s="639" t="e">
        <v>#NAME?</v>
      </c>
      <c r="C2605" s="640"/>
      <c r="D2605" s="641"/>
      <c r="E2605" s="642"/>
    </row>
    <row r="2606" spans="1:5" ht="24">
      <c r="A2606" s="708">
        <v>90622</v>
      </c>
      <c r="B2606" s="639" t="s">
        <v>23070</v>
      </c>
      <c r="C2606" s="640" t="s">
        <v>90</v>
      </c>
      <c r="D2606" s="641" t="s">
        <v>18987</v>
      </c>
      <c r="E2606" s="642">
        <v>0.27</v>
      </c>
    </row>
    <row r="2607" spans="1:5" ht="12">
      <c r="A2607" s="708" t="s">
        <v>23071</v>
      </c>
      <c r="B2607" s="639" t="e">
        <v>#NAME?</v>
      </c>
      <c r="C2607" s="640"/>
      <c r="D2607" s="641"/>
      <c r="E2607" s="642"/>
    </row>
    <row r="2608" spans="1:5" ht="12">
      <c r="A2608" s="708" t="s">
        <v>22417</v>
      </c>
      <c r="B2608" s="639" t="s">
        <v>22418</v>
      </c>
      <c r="C2608" s="640"/>
      <c r="D2608" s="641"/>
      <c r="E2608" s="642"/>
    </row>
    <row r="2609" spans="1:5" ht="12">
      <c r="A2609" s="708" t="s">
        <v>22419</v>
      </c>
      <c r="B2609" s="639" t="e">
        <v>#NAME?</v>
      </c>
      <c r="C2609" s="640"/>
      <c r="D2609" s="641" t="s">
        <v>22420</v>
      </c>
      <c r="E2609" s="642" t="s">
        <v>22421</v>
      </c>
    </row>
    <row r="2610" spans="1:5" ht="12">
      <c r="A2610" s="708"/>
      <c r="B2610" s="639"/>
      <c r="C2610" s="640"/>
      <c r="D2610" s="641" t="s">
        <v>22422</v>
      </c>
      <c r="E2610" s="642" t="s">
        <v>22423</v>
      </c>
    </row>
    <row r="2611" spans="1:5" ht="12">
      <c r="A2611" s="708" t="s">
        <v>22424</v>
      </c>
      <c r="B2611" s="639" t="s">
        <v>22425</v>
      </c>
      <c r="C2611" s="640"/>
      <c r="D2611" s="641"/>
      <c r="E2611" s="642"/>
    </row>
    <row r="2612" spans="1:5" ht="24">
      <c r="A2612" s="708" t="s">
        <v>22426</v>
      </c>
      <c r="B2612" s="639" t="s">
        <v>22427</v>
      </c>
      <c r="C2612" s="640" t="s">
        <v>22428</v>
      </c>
      <c r="D2612" s="641"/>
      <c r="E2612" s="642"/>
    </row>
    <row r="2613" spans="1:5" ht="12">
      <c r="A2613" s="708" t="s">
        <v>22429</v>
      </c>
      <c r="B2613" s="639" t="s">
        <v>22430</v>
      </c>
      <c r="C2613" s="640"/>
      <c r="D2613" s="641" t="s">
        <v>22422</v>
      </c>
      <c r="E2613" s="642" t="s">
        <v>22431</v>
      </c>
    </row>
    <row r="2614" spans="1:5" ht="24">
      <c r="A2614" s="708" t="s">
        <v>91</v>
      </c>
      <c r="B2614" s="639" t="s">
        <v>22432</v>
      </c>
      <c r="C2614" s="640" t="s">
        <v>22433</v>
      </c>
      <c r="D2614" s="641" t="s">
        <v>22434</v>
      </c>
      <c r="E2614" s="642" t="s">
        <v>22435</v>
      </c>
    </row>
    <row r="2615" spans="1:5" ht="12">
      <c r="A2615" s="708" t="s">
        <v>22436</v>
      </c>
      <c r="B2615" s="639" t="s">
        <v>22437</v>
      </c>
      <c r="C2615" s="640"/>
      <c r="D2615" s="641"/>
      <c r="E2615" s="642"/>
    </row>
    <row r="2616" spans="1:5" ht="24">
      <c r="A2616" s="708">
        <v>90623</v>
      </c>
      <c r="B2616" s="639" t="s">
        <v>23070</v>
      </c>
      <c r="C2616" s="640" t="s">
        <v>90</v>
      </c>
      <c r="D2616" s="641" t="s">
        <v>18987</v>
      </c>
      <c r="E2616" s="642">
        <v>1.3</v>
      </c>
    </row>
    <row r="2617" spans="1:5" ht="12">
      <c r="A2617" s="708" t="s">
        <v>23071</v>
      </c>
      <c r="B2617" s="639" t="e">
        <v>#NAME?</v>
      </c>
      <c r="C2617" s="640"/>
      <c r="D2617" s="641"/>
      <c r="E2617" s="642"/>
    </row>
    <row r="2618" spans="1:5" ht="24">
      <c r="A2618" s="708">
        <v>90624</v>
      </c>
      <c r="B2618" s="639" t="s">
        <v>23070</v>
      </c>
      <c r="C2618" s="640" t="s">
        <v>90</v>
      </c>
      <c r="D2618" s="641" t="s">
        <v>18987</v>
      </c>
      <c r="E2618" s="642">
        <v>1.85</v>
      </c>
    </row>
    <row r="2619" spans="1:5" ht="12">
      <c r="A2619" s="708" t="s">
        <v>23071</v>
      </c>
      <c r="B2619" s="639" t="e">
        <v>#NAME?</v>
      </c>
      <c r="C2619" s="640"/>
      <c r="D2619" s="641"/>
      <c r="E2619" s="642"/>
    </row>
    <row r="2620" spans="1:5" ht="24">
      <c r="A2620" s="708">
        <v>90627</v>
      </c>
      <c r="B2620" s="639" t="s">
        <v>23072</v>
      </c>
      <c r="C2620" s="640" t="s">
        <v>90</v>
      </c>
      <c r="D2620" s="641" t="s">
        <v>18987</v>
      </c>
      <c r="E2620" s="642">
        <v>28.84</v>
      </c>
    </row>
    <row r="2621" spans="1:5" ht="12">
      <c r="A2621" s="708" t="s">
        <v>23073</v>
      </c>
      <c r="B2621" s="639" t="s">
        <v>23969</v>
      </c>
      <c r="C2621" s="640"/>
      <c r="D2621" s="641"/>
      <c r="E2621" s="642"/>
    </row>
    <row r="2622" spans="1:5" ht="24">
      <c r="A2622" s="708">
        <v>90628</v>
      </c>
      <c r="B2622" s="639" t="s">
        <v>23072</v>
      </c>
      <c r="C2622" s="640" t="s">
        <v>90</v>
      </c>
      <c r="D2622" s="641" t="s">
        <v>18987</v>
      </c>
      <c r="E2622" s="642">
        <v>6.37</v>
      </c>
    </row>
    <row r="2623" spans="1:5" ht="12">
      <c r="A2623" s="708" t="s">
        <v>23073</v>
      </c>
      <c r="B2623" s="639" t="s">
        <v>23970</v>
      </c>
      <c r="C2623" s="640"/>
      <c r="D2623" s="641"/>
      <c r="E2623" s="642"/>
    </row>
    <row r="2624" spans="1:5" ht="24">
      <c r="A2624" s="708">
        <v>90629</v>
      </c>
      <c r="B2624" s="639" t="s">
        <v>23072</v>
      </c>
      <c r="C2624" s="640" t="s">
        <v>90</v>
      </c>
      <c r="D2624" s="641" t="s">
        <v>18987</v>
      </c>
      <c r="E2624" s="642">
        <v>30.35</v>
      </c>
    </row>
    <row r="2625" spans="1:5" ht="12">
      <c r="A2625" s="708" t="s">
        <v>23073</v>
      </c>
      <c r="B2625" s="639" t="s">
        <v>23971</v>
      </c>
      <c r="C2625" s="640"/>
      <c r="D2625" s="641"/>
      <c r="E2625" s="642"/>
    </row>
    <row r="2626" spans="1:5" ht="24">
      <c r="A2626" s="708">
        <v>90630</v>
      </c>
      <c r="B2626" s="639" t="s">
        <v>23072</v>
      </c>
      <c r="C2626" s="640" t="s">
        <v>90</v>
      </c>
      <c r="D2626" s="641" t="s">
        <v>18987</v>
      </c>
      <c r="E2626" s="642">
        <v>7.52</v>
      </c>
    </row>
    <row r="2627" spans="1:5" ht="12">
      <c r="A2627" s="708" t="s">
        <v>23073</v>
      </c>
      <c r="B2627" s="639" t="s">
        <v>23972</v>
      </c>
      <c r="C2627" s="640"/>
      <c r="D2627" s="641"/>
      <c r="E2627" s="642"/>
    </row>
    <row r="2628" spans="1:5" ht="12">
      <c r="A2628" s="708">
        <v>5</v>
      </c>
      <c r="B2628" s="639"/>
      <c r="C2628" s="640"/>
      <c r="D2628" s="641"/>
      <c r="E2628" s="642"/>
    </row>
    <row r="2629" spans="1:5" ht="24">
      <c r="A2629" s="708">
        <v>90633</v>
      </c>
      <c r="B2629" s="639" t="s">
        <v>23075</v>
      </c>
      <c r="C2629" s="640" t="s">
        <v>90</v>
      </c>
      <c r="D2629" s="641" t="s">
        <v>18987</v>
      </c>
      <c r="E2629" s="642">
        <v>2.79</v>
      </c>
    </row>
    <row r="2630" spans="1:5" ht="12">
      <c r="A2630" s="708" t="s">
        <v>23076</v>
      </c>
      <c r="B2630" s="639" t="s">
        <v>23077</v>
      </c>
      <c r="C2630" s="640"/>
      <c r="D2630" s="641"/>
      <c r="E2630" s="642"/>
    </row>
    <row r="2631" spans="1:5" ht="12">
      <c r="A2631" s="708" t="s">
        <v>19150</v>
      </c>
      <c r="B2631" s="639" t="s">
        <v>23973</v>
      </c>
      <c r="C2631" s="640"/>
      <c r="D2631" s="641"/>
      <c r="E2631" s="642"/>
    </row>
    <row r="2632" spans="1:5" ht="24">
      <c r="A2632" s="708">
        <v>90634</v>
      </c>
      <c r="B2632" s="639" t="s">
        <v>23075</v>
      </c>
      <c r="C2632" s="640" t="s">
        <v>90</v>
      </c>
      <c r="D2632" s="641" t="s">
        <v>18987</v>
      </c>
      <c r="E2632" s="642">
        <v>0.65</v>
      </c>
    </row>
    <row r="2633" spans="1:5" ht="12">
      <c r="A2633" s="708" t="s">
        <v>23076</v>
      </c>
      <c r="B2633" s="639" t="s">
        <v>23077</v>
      </c>
      <c r="C2633" s="640"/>
      <c r="D2633" s="641"/>
      <c r="E2633" s="642"/>
    </row>
    <row r="2634" spans="1:5" ht="12">
      <c r="A2634" s="708" t="s">
        <v>19150</v>
      </c>
      <c r="B2634" s="639" t="s">
        <v>23974</v>
      </c>
      <c r="C2634" s="640"/>
      <c r="D2634" s="641"/>
      <c r="E2634" s="642"/>
    </row>
    <row r="2635" spans="1:5" ht="24">
      <c r="A2635" s="708">
        <v>90635</v>
      </c>
      <c r="B2635" s="639" t="s">
        <v>23075</v>
      </c>
      <c r="C2635" s="640" t="s">
        <v>90</v>
      </c>
      <c r="D2635" s="641" t="s">
        <v>18987</v>
      </c>
      <c r="E2635" s="642">
        <v>2.3199999999999998</v>
      </c>
    </row>
    <row r="2636" spans="1:5" ht="12">
      <c r="A2636" s="708" t="s">
        <v>23076</v>
      </c>
      <c r="B2636" s="639" t="s">
        <v>23077</v>
      </c>
      <c r="C2636" s="640"/>
      <c r="D2636" s="641"/>
      <c r="E2636" s="642"/>
    </row>
    <row r="2637" spans="1:5" ht="12">
      <c r="A2637" s="708" t="s">
        <v>19150</v>
      </c>
      <c r="B2637" s="639" t="s">
        <v>23975</v>
      </c>
      <c r="C2637" s="640"/>
      <c r="D2637" s="641"/>
      <c r="E2637" s="642"/>
    </row>
    <row r="2638" spans="1:5" ht="24">
      <c r="A2638" s="708">
        <v>90636</v>
      </c>
      <c r="B2638" s="639" t="s">
        <v>23075</v>
      </c>
      <c r="C2638" s="640" t="s">
        <v>90</v>
      </c>
      <c r="D2638" s="641" t="s">
        <v>18987</v>
      </c>
      <c r="E2638" s="642">
        <v>3.71</v>
      </c>
    </row>
    <row r="2639" spans="1:5" ht="12">
      <c r="A2639" s="708" t="s">
        <v>23076</v>
      </c>
      <c r="B2639" s="639" t="s">
        <v>23077</v>
      </c>
      <c r="C2639" s="640"/>
      <c r="D2639" s="641"/>
      <c r="E2639" s="642"/>
    </row>
    <row r="2640" spans="1:5" ht="12">
      <c r="A2640" s="708" t="s">
        <v>19150</v>
      </c>
      <c r="B2640" s="639" t="s">
        <v>23976</v>
      </c>
      <c r="C2640" s="640"/>
      <c r="D2640" s="641"/>
      <c r="E2640" s="642"/>
    </row>
    <row r="2641" spans="1:5" ht="24">
      <c r="A2641" s="708">
        <v>90639</v>
      </c>
      <c r="B2641" s="639" t="s">
        <v>23079</v>
      </c>
      <c r="C2641" s="640" t="s">
        <v>90</v>
      </c>
      <c r="D2641" s="641" t="s">
        <v>18987</v>
      </c>
      <c r="E2641" s="642">
        <v>4.62</v>
      </c>
    </row>
    <row r="2642" spans="1:5" ht="12">
      <c r="A2642" s="708" t="s">
        <v>23080</v>
      </c>
      <c r="B2642" s="639" t="s">
        <v>23977</v>
      </c>
      <c r="C2642" s="640"/>
      <c r="D2642" s="641"/>
      <c r="E2642" s="642"/>
    </row>
    <row r="2643" spans="1:5" ht="24">
      <c r="A2643" s="708">
        <v>90640</v>
      </c>
      <c r="B2643" s="639" t="s">
        <v>23079</v>
      </c>
      <c r="C2643" s="640" t="s">
        <v>90</v>
      </c>
      <c r="D2643" s="641" t="s">
        <v>18987</v>
      </c>
      <c r="E2643" s="642">
        <v>1.31</v>
      </c>
    </row>
    <row r="2644" spans="1:5" ht="12">
      <c r="A2644" s="708" t="s">
        <v>22417</v>
      </c>
      <c r="B2644" s="639" t="s">
        <v>22418</v>
      </c>
      <c r="C2644" s="640"/>
      <c r="D2644" s="641"/>
      <c r="E2644" s="642"/>
    </row>
    <row r="2645" spans="1:5" ht="12">
      <c r="A2645" s="708" t="s">
        <v>22419</v>
      </c>
      <c r="B2645" s="639" t="e">
        <v>#NAME?</v>
      </c>
      <c r="C2645" s="640"/>
      <c r="D2645" s="641" t="s">
        <v>22420</v>
      </c>
      <c r="E2645" s="642" t="s">
        <v>22421</v>
      </c>
    </row>
    <row r="2646" spans="1:5" ht="12">
      <c r="A2646" s="708"/>
      <c r="B2646" s="639"/>
      <c r="C2646" s="640"/>
      <c r="D2646" s="641" t="s">
        <v>22422</v>
      </c>
      <c r="E2646" s="642" t="s">
        <v>22423</v>
      </c>
    </row>
    <row r="2647" spans="1:5" ht="12">
      <c r="A2647" s="708" t="s">
        <v>22424</v>
      </c>
      <c r="B2647" s="639" t="s">
        <v>22425</v>
      </c>
      <c r="C2647" s="640"/>
      <c r="D2647" s="641"/>
      <c r="E2647" s="642"/>
    </row>
    <row r="2648" spans="1:5" ht="24">
      <c r="A2648" s="708" t="s">
        <v>22426</v>
      </c>
      <c r="B2648" s="639" t="s">
        <v>22427</v>
      </c>
      <c r="C2648" s="640" t="s">
        <v>22428</v>
      </c>
      <c r="D2648" s="641"/>
      <c r="E2648" s="642"/>
    </row>
    <row r="2649" spans="1:5" ht="12">
      <c r="A2649" s="708" t="s">
        <v>22429</v>
      </c>
      <c r="B2649" s="639" t="s">
        <v>22430</v>
      </c>
      <c r="C2649" s="640"/>
      <c r="D2649" s="641" t="s">
        <v>22422</v>
      </c>
      <c r="E2649" s="642" t="s">
        <v>22431</v>
      </c>
    </row>
    <row r="2650" spans="1:5" ht="24">
      <c r="A2650" s="708" t="s">
        <v>91</v>
      </c>
      <c r="B2650" s="639" t="s">
        <v>22432</v>
      </c>
      <c r="C2650" s="640" t="s">
        <v>22433</v>
      </c>
      <c r="D2650" s="641" t="s">
        <v>22434</v>
      </c>
      <c r="E2650" s="642" t="s">
        <v>22435</v>
      </c>
    </row>
    <row r="2651" spans="1:5" ht="12">
      <c r="A2651" s="708" t="s">
        <v>22436</v>
      </c>
      <c r="B2651" s="639" t="s">
        <v>22437</v>
      </c>
      <c r="C2651" s="640"/>
      <c r="D2651" s="641"/>
      <c r="E2651" s="642"/>
    </row>
    <row r="2652" spans="1:5" ht="12">
      <c r="A2652" s="708" t="s">
        <v>23080</v>
      </c>
      <c r="B2652" s="639" t="s">
        <v>23978</v>
      </c>
      <c r="C2652" s="640"/>
      <c r="D2652" s="641"/>
      <c r="E2652" s="642"/>
    </row>
    <row r="2653" spans="1:5" ht="24">
      <c r="A2653" s="708">
        <v>90641</v>
      </c>
      <c r="B2653" s="639" t="s">
        <v>23079</v>
      </c>
      <c r="C2653" s="640" t="s">
        <v>90</v>
      </c>
      <c r="D2653" s="641" t="s">
        <v>18987</v>
      </c>
      <c r="E2653" s="642">
        <v>3.04</v>
      </c>
    </row>
    <row r="2654" spans="1:5" ht="12">
      <c r="A2654" s="708" t="s">
        <v>23080</v>
      </c>
      <c r="B2654" s="639" t="s">
        <v>23979</v>
      </c>
      <c r="C2654" s="640"/>
      <c r="D2654" s="641"/>
      <c r="E2654" s="642"/>
    </row>
    <row r="2655" spans="1:5" ht="24">
      <c r="A2655" s="708">
        <v>90642</v>
      </c>
      <c r="B2655" s="639" t="s">
        <v>23079</v>
      </c>
      <c r="C2655" s="640" t="s">
        <v>90</v>
      </c>
      <c r="D2655" s="641" t="s">
        <v>18991</v>
      </c>
      <c r="E2655" s="642">
        <v>4.8600000000000003</v>
      </c>
    </row>
    <row r="2656" spans="1:5" ht="12">
      <c r="A2656" s="708" t="s">
        <v>23080</v>
      </c>
      <c r="B2656" s="639" t="s">
        <v>23980</v>
      </c>
      <c r="C2656" s="640"/>
      <c r="D2656" s="641"/>
      <c r="E2656" s="642"/>
    </row>
    <row r="2657" spans="1:5" ht="12">
      <c r="A2657" s="708">
        <v>15</v>
      </c>
      <c r="B2657" s="639"/>
      <c r="C2657" s="640"/>
      <c r="D2657" s="641"/>
      <c r="E2657" s="642"/>
    </row>
    <row r="2658" spans="1:5" ht="24">
      <c r="A2658" s="708">
        <v>90646</v>
      </c>
      <c r="B2658" s="639" t="s">
        <v>23082</v>
      </c>
      <c r="C2658" s="640" t="s">
        <v>90</v>
      </c>
      <c r="D2658" s="641" t="s">
        <v>18987</v>
      </c>
      <c r="E2658" s="642">
        <v>0.56999999999999995</v>
      </c>
    </row>
    <row r="2659" spans="1:5" ht="12">
      <c r="A2659" s="708" t="s">
        <v>23083</v>
      </c>
      <c r="B2659" s="639" t="s">
        <v>23084</v>
      </c>
      <c r="C2659" s="640"/>
      <c r="D2659" s="641"/>
      <c r="E2659" s="642"/>
    </row>
    <row r="2660" spans="1:5" ht="12">
      <c r="A2660" s="708" t="s">
        <v>23870</v>
      </c>
      <c r="B2660" s="639" t="s">
        <v>23981</v>
      </c>
      <c r="C2660" s="640"/>
      <c r="D2660" s="641"/>
      <c r="E2660" s="642"/>
    </row>
    <row r="2661" spans="1:5" ht="24">
      <c r="A2661" s="708">
        <v>90647</v>
      </c>
      <c r="B2661" s="639" t="s">
        <v>23082</v>
      </c>
      <c r="C2661" s="640" t="s">
        <v>90</v>
      </c>
      <c r="D2661" s="641" t="s">
        <v>18987</v>
      </c>
      <c r="E2661" s="642">
        <v>0.16</v>
      </c>
    </row>
    <row r="2662" spans="1:5" ht="12">
      <c r="A2662" s="708" t="s">
        <v>23083</v>
      </c>
      <c r="B2662" s="639" t="s">
        <v>23084</v>
      </c>
      <c r="C2662" s="640"/>
      <c r="D2662" s="641"/>
      <c r="E2662" s="642"/>
    </row>
    <row r="2663" spans="1:5" ht="12">
      <c r="A2663" s="708" t="s">
        <v>23872</v>
      </c>
      <c r="B2663" s="639" t="s">
        <v>23982</v>
      </c>
      <c r="C2663" s="640"/>
      <c r="D2663" s="641"/>
      <c r="E2663" s="642"/>
    </row>
    <row r="2664" spans="1:5" ht="24">
      <c r="A2664" s="708">
        <v>90648</v>
      </c>
      <c r="B2664" s="639" t="s">
        <v>23082</v>
      </c>
      <c r="C2664" s="640" t="s">
        <v>90</v>
      </c>
      <c r="D2664" s="641" t="s">
        <v>18987</v>
      </c>
      <c r="E2664" s="642">
        <v>0.37</v>
      </c>
    </row>
    <row r="2665" spans="1:5" ht="12">
      <c r="A2665" s="708" t="s">
        <v>23083</v>
      </c>
      <c r="B2665" s="639" t="s">
        <v>23084</v>
      </c>
      <c r="C2665" s="640"/>
      <c r="D2665" s="641"/>
      <c r="E2665" s="642"/>
    </row>
    <row r="2666" spans="1:5" ht="12">
      <c r="A2666" s="708" t="s">
        <v>23406</v>
      </c>
      <c r="B2666" s="639" t="s">
        <v>23983</v>
      </c>
      <c r="C2666" s="640"/>
      <c r="D2666" s="641"/>
      <c r="E2666" s="642"/>
    </row>
    <row r="2667" spans="1:5" ht="24">
      <c r="A2667" s="708">
        <v>90649</v>
      </c>
      <c r="B2667" s="639" t="s">
        <v>23082</v>
      </c>
      <c r="C2667" s="640" t="s">
        <v>90</v>
      </c>
      <c r="D2667" s="641" t="s">
        <v>18991</v>
      </c>
      <c r="E2667" s="642">
        <v>6.94</v>
      </c>
    </row>
    <row r="2668" spans="1:5" ht="12">
      <c r="A2668" s="708" t="s">
        <v>23083</v>
      </c>
      <c r="B2668" s="639" t="s">
        <v>23084</v>
      </c>
      <c r="C2668" s="640"/>
      <c r="D2668" s="641"/>
      <c r="E2668" s="642"/>
    </row>
    <row r="2669" spans="1:5" ht="12">
      <c r="A2669" s="708" t="s">
        <v>23409</v>
      </c>
      <c r="B2669" s="639" t="s">
        <v>23984</v>
      </c>
      <c r="C2669" s="640"/>
      <c r="D2669" s="641"/>
      <c r="E2669" s="642"/>
    </row>
    <row r="2670" spans="1:5" ht="24">
      <c r="A2670" s="708">
        <v>90652</v>
      </c>
      <c r="B2670" s="639" t="s">
        <v>23985</v>
      </c>
      <c r="C2670" s="640" t="s">
        <v>90</v>
      </c>
      <c r="D2670" s="641" t="s">
        <v>18987</v>
      </c>
      <c r="E2670" s="642">
        <v>3.01</v>
      </c>
    </row>
    <row r="2671" spans="1:5" ht="12">
      <c r="A2671" s="708" t="s">
        <v>23898</v>
      </c>
      <c r="B2671" s="639" t="s">
        <v>23986</v>
      </c>
      <c r="C2671" s="640"/>
      <c r="D2671" s="641"/>
      <c r="E2671" s="642"/>
    </row>
    <row r="2672" spans="1:5" ht="24">
      <c r="A2672" s="708">
        <v>90653</v>
      </c>
      <c r="B2672" s="639" t="s">
        <v>23987</v>
      </c>
      <c r="C2672" s="640" t="s">
        <v>90</v>
      </c>
      <c r="D2672" s="641" t="s">
        <v>18987</v>
      </c>
      <c r="E2672" s="642">
        <v>0.85</v>
      </c>
    </row>
    <row r="2673" spans="1:5" ht="12">
      <c r="A2673" s="708" t="s">
        <v>23900</v>
      </c>
      <c r="B2673" s="639">
        <v>2015</v>
      </c>
      <c r="C2673" s="640"/>
      <c r="D2673" s="641"/>
      <c r="E2673" s="642"/>
    </row>
    <row r="2674" spans="1:5" ht="24">
      <c r="A2674" s="708">
        <v>90654</v>
      </c>
      <c r="B2674" s="639" t="s">
        <v>23988</v>
      </c>
      <c r="C2674" s="640" t="s">
        <v>90</v>
      </c>
      <c r="D2674" s="641" t="s">
        <v>18987</v>
      </c>
      <c r="E2674" s="642">
        <v>1.98</v>
      </c>
    </row>
    <row r="2675" spans="1:5" ht="12">
      <c r="A2675" s="708" t="s">
        <v>23902</v>
      </c>
      <c r="B2675" s="639" t="s">
        <v>23989</v>
      </c>
      <c r="C2675" s="640"/>
      <c r="D2675" s="641"/>
      <c r="E2675" s="642"/>
    </row>
    <row r="2676" spans="1:5" ht="24">
      <c r="A2676" s="708">
        <v>90655</v>
      </c>
      <c r="B2676" s="639" t="s">
        <v>23990</v>
      </c>
      <c r="C2676" s="640" t="s">
        <v>90</v>
      </c>
      <c r="D2676" s="641" t="s">
        <v>18991</v>
      </c>
      <c r="E2676" s="642">
        <v>4.5599999999999996</v>
      </c>
    </row>
    <row r="2677" spans="1:5" ht="12">
      <c r="A2677" s="708" t="s">
        <v>23905</v>
      </c>
      <c r="B2677" s="639" t="s">
        <v>23991</v>
      </c>
      <c r="C2677" s="640"/>
      <c r="D2677" s="641"/>
      <c r="E2677" s="642"/>
    </row>
    <row r="2678" spans="1:5" ht="24">
      <c r="A2678" s="708">
        <v>90658</v>
      </c>
      <c r="B2678" s="639" t="s">
        <v>23992</v>
      </c>
      <c r="C2678" s="640" t="s">
        <v>90</v>
      </c>
      <c r="D2678" s="641" t="s">
        <v>18987</v>
      </c>
      <c r="E2678" s="642">
        <v>3.22</v>
      </c>
    </row>
    <row r="2679" spans="1:5" ht="12">
      <c r="A2679" s="708" t="s">
        <v>23898</v>
      </c>
      <c r="B2679" s="639" t="s">
        <v>23986</v>
      </c>
      <c r="C2679" s="640"/>
      <c r="D2679" s="641"/>
      <c r="E2679" s="642"/>
    </row>
    <row r="2680" spans="1:5" ht="12">
      <c r="A2680" s="708" t="s">
        <v>22417</v>
      </c>
      <c r="B2680" s="639" t="s">
        <v>22418</v>
      </c>
      <c r="C2680" s="640"/>
      <c r="D2680" s="641"/>
      <c r="E2680" s="642"/>
    </row>
    <row r="2681" spans="1:5" ht="12">
      <c r="A2681" s="708" t="s">
        <v>22419</v>
      </c>
      <c r="B2681" s="639" t="e">
        <v>#NAME?</v>
      </c>
      <c r="C2681" s="640"/>
      <c r="D2681" s="641" t="s">
        <v>22420</v>
      </c>
      <c r="E2681" s="642" t="s">
        <v>22421</v>
      </c>
    </row>
    <row r="2682" spans="1:5" ht="12">
      <c r="A2682" s="708"/>
      <c r="B2682" s="639"/>
      <c r="C2682" s="640"/>
      <c r="D2682" s="641" t="s">
        <v>22422</v>
      </c>
      <c r="E2682" s="642" t="s">
        <v>22423</v>
      </c>
    </row>
    <row r="2683" spans="1:5" ht="12">
      <c r="A2683" s="708" t="s">
        <v>22424</v>
      </c>
      <c r="B2683" s="639" t="s">
        <v>22425</v>
      </c>
      <c r="C2683" s="640"/>
      <c r="D2683" s="641"/>
      <c r="E2683" s="642"/>
    </row>
    <row r="2684" spans="1:5" ht="24">
      <c r="A2684" s="708" t="s">
        <v>22426</v>
      </c>
      <c r="B2684" s="639" t="s">
        <v>22427</v>
      </c>
      <c r="C2684" s="640" t="s">
        <v>22428</v>
      </c>
      <c r="D2684" s="641"/>
      <c r="E2684" s="642"/>
    </row>
    <row r="2685" spans="1:5" ht="12">
      <c r="A2685" s="708" t="s">
        <v>22429</v>
      </c>
      <c r="B2685" s="639" t="s">
        <v>22430</v>
      </c>
      <c r="C2685" s="640"/>
      <c r="D2685" s="641" t="s">
        <v>22422</v>
      </c>
      <c r="E2685" s="642" t="s">
        <v>22431</v>
      </c>
    </row>
    <row r="2686" spans="1:5" ht="24">
      <c r="A2686" s="706" t="s">
        <v>91</v>
      </c>
      <c r="B2686" s="633" t="s">
        <v>22432</v>
      </c>
      <c r="C2686" s="634" t="s">
        <v>22433</v>
      </c>
      <c r="D2686" s="634" t="s">
        <v>22434</v>
      </c>
      <c r="E2686" s="635" t="s">
        <v>22435</v>
      </c>
    </row>
    <row r="2687" spans="1:5" ht="12">
      <c r="A2687" s="708" t="s">
        <v>22436</v>
      </c>
      <c r="B2687" s="639" t="s">
        <v>22437</v>
      </c>
      <c r="C2687" s="640"/>
      <c r="D2687" s="641"/>
      <c r="E2687" s="642"/>
    </row>
    <row r="2688" spans="1:5" ht="24">
      <c r="A2688" s="708">
        <v>90659</v>
      </c>
      <c r="B2688" s="639" t="s">
        <v>23993</v>
      </c>
      <c r="C2688" s="640" t="s">
        <v>90</v>
      </c>
      <c r="D2688" s="641" t="s">
        <v>18987</v>
      </c>
      <c r="E2688" s="642">
        <v>0.91</v>
      </c>
    </row>
    <row r="2689" spans="1:5" ht="12">
      <c r="A2689" s="707" t="s">
        <v>23900</v>
      </c>
      <c r="B2689" s="636">
        <v>2015</v>
      </c>
      <c r="C2689" s="637"/>
      <c r="D2689" s="637"/>
      <c r="E2689" s="638"/>
    </row>
    <row r="2690" spans="1:5" ht="24">
      <c r="A2690" s="707">
        <v>90660</v>
      </c>
      <c r="B2690" s="636" t="s">
        <v>23994</v>
      </c>
      <c r="C2690" s="637" t="s">
        <v>90</v>
      </c>
      <c r="D2690" s="637" t="s">
        <v>18987</v>
      </c>
      <c r="E2690" s="638">
        <v>2.12</v>
      </c>
    </row>
    <row r="2691" spans="1:5" ht="12">
      <c r="A2691" s="708" t="s">
        <v>23902</v>
      </c>
      <c r="B2691" s="639" t="s">
        <v>23989</v>
      </c>
      <c r="C2691" s="640"/>
      <c r="D2691" s="641"/>
      <c r="E2691" s="642"/>
    </row>
    <row r="2692" spans="1:5" ht="24">
      <c r="A2692" s="708">
        <v>90661</v>
      </c>
      <c r="B2692" s="639" t="s">
        <v>23995</v>
      </c>
      <c r="C2692" s="640" t="s">
        <v>90</v>
      </c>
      <c r="D2692" s="641" t="s">
        <v>18991</v>
      </c>
      <c r="E2692" s="642">
        <v>4.5599999999999996</v>
      </c>
    </row>
    <row r="2693" spans="1:5" ht="12">
      <c r="A2693" s="708" t="s">
        <v>23905</v>
      </c>
      <c r="B2693" s="639" t="s">
        <v>23991</v>
      </c>
      <c r="C2693" s="640"/>
      <c r="D2693" s="641"/>
      <c r="E2693" s="642"/>
    </row>
    <row r="2694" spans="1:5" ht="24">
      <c r="A2694" s="708">
        <v>90664</v>
      </c>
      <c r="B2694" s="639" t="s">
        <v>23089</v>
      </c>
      <c r="C2694" s="640" t="s">
        <v>90</v>
      </c>
      <c r="D2694" s="641" t="s">
        <v>18987</v>
      </c>
      <c r="E2694" s="642">
        <v>3.21</v>
      </c>
    </row>
    <row r="2695" spans="1:5" ht="12">
      <c r="A2695" s="708" t="s">
        <v>23090</v>
      </c>
      <c r="B2695" s="639" t="s">
        <v>23091</v>
      </c>
      <c r="C2695" s="640"/>
      <c r="D2695" s="641"/>
      <c r="E2695" s="642"/>
    </row>
    <row r="2696" spans="1:5" ht="12">
      <c r="A2696" s="708" t="s">
        <v>23092</v>
      </c>
      <c r="B2696" s="639" t="s">
        <v>23996</v>
      </c>
      <c r="C2696" s="640"/>
      <c r="D2696" s="641"/>
      <c r="E2696" s="642"/>
    </row>
    <row r="2697" spans="1:5" ht="24">
      <c r="A2697" s="708">
        <v>90665</v>
      </c>
      <c r="B2697" s="639" t="s">
        <v>23089</v>
      </c>
      <c r="C2697" s="640" t="s">
        <v>90</v>
      </c>
      <c r="D2697" s="641" t="s">
        <v>18987</v>
      </c>
      <c r="E2697" s="642">
        <v>0.74</v>
      </c>
    </row>
    <row r="2698" spans="1:5" ht="12">
      <c r="A2698" s="708" t="s">
        <v>23090</v>
      </c>
      <c r="B2698" s="639" t="s">
        <v>23091</v>
      </c>
      <c r="C2698" s="640"/>
      <c r="D2698" s="641"/>
      <c r="E2698" s="642"/>
    </row>
    <row r="2699" spans="1:5" ht="12">
      <c r="A2699" s="708" t="s">
        <v>23092</v>
      </c>
      <c r="B2699" s="639" t="s">
        <v>23997</v>
      </c>
      <c r="C2699" s="640"/>
      <c r="D2699" s="641"/>
      <c r="E2699" s="642"/>
    </row>
    <row r="2700" spans="1:5" ht="24">
      <c r="A2700" s="707">
        <v>90666</v>
      </c>
      <c r="B2700" s="636" t="s">
        <v>23089</v>
      </c>
      <c r="C2700" s="637" t="s">
        <v>90</v>
      </c>
      <c r="D2700" s="637" t="s">
        <v>18987</v>
      </c>
      <c r="E2700" s="638">
        <v>2.67</v>
      </c>
    </row>
    <row r="2701" spans="1:5" ht="12">
      <c r="A2701" s="708" t="s">
        <v>23090</v>
      </c>
      <c r="B2701" s="639" t="s">
        <v>23091</v>
      </c>
      <c r="C2701" s="640"/>
      <c r="D2701" s="641"/>
      <c r="E2701" s="642"/>
    </row>
    <row r="2702" spans="1:5" ht="12">
      <c r="A2702" s="708" t="s">
        <v>23092</v>
      </c>
      <c r="B2702" s="639" t="s">
        <v>23998</v>
      </c>
      <c r="C2702" s="640"/>
      <c r="D2702" s="641"/>
      <c r="E2702" s="642"/>
    </row>
    <row r="2703" spans="1:5" ht="24">
      <c r="A2703" s="707">
        <v>90667</v>
      </c>
      <c r="B2703" s="636" t="s">
        <v>23089</v>
      </c>
      <c r="C2703" s="637" t="s">
        <v>90</v>
      </c>
      <c r="D2703" s="637" t="s">
        <v>18991</v>
      </c>
      <c r="E2703" s="638">
        <v>37.53</v>
      </c>
    </row>
    <row r="2704" spans="1:5" ht="12">
      <c r="A2704" s="708" t="s">
        <v>23090</v>
      </c>
      <c r="B2704" s="639" t="s">
        <v>23091</v>
      </c>
      <c r="C2704" s="640"/>
      <c r="D2704" s="641"/>
      <c r="E2704" s="642"/>
    </row>
    <row r="2705" spans="1:5" ht="12">
      <c r="A2705" s="707" t="s">
        <v>23092</v>
      </c>
      <c r="B2705" s="636" t="s">
        <v>23999</v>
      </c>
      <c r="C2705" s="637"/>
      <c r="D2705" s="637"/>
      <c r="E2705" s="638"/>
    </row>
    <row r="2706" spans="1:5" ht="24">
      <c r="A2706" s="708">
        <v>90670</v>
      </c>
      <c r="B2706" s="639" t="s">
        <v>23094</v>
      </c>
      <c r="C2706" s="640" t="s">
        <v>90</v>
      </c>
      <c r="D2706" s="641" t="s">
        <v>18987</v>
      </c>
      <c r="E2706" s="642">
        <v>132.36000000000001</v>
      </c>
    </row>
    <row r="2707" spans="1:5" ht="12">
      <c r="A2707" s="708" t="s">
        <v>23095</v>
      </c>
      <c r="B2707" s="639" t="s">
        <v>23096</v>
      </c>
      <c r="C2707" s="640"/>
      <c r="D2707" s="641"/>
      <c r="E2707" s="642"/>
    </row>
    <row r="2708" spans="1:5" ht="12">
      <c r="A2708" s="708" t="s">
        <v>23097</v>
      </c>
      <c r="B2708" s="639" t="s">
        <v>24000</v>
      </c>
      <c r="C2708" s="640"/>
      <c r="D2708" s="641"/>
      <c r="E2708" s="642"/>
    </row>
    <row r="2709" spans="1:5" ht="12">
      <c r="A2709" s="708" t="s">
        <v>24001</v>
      </c>
      <c r="B2709" s="639">
        <v>42156</v>
      </c>
      <c r="C2709" s="640"/>
      <c r="D2709" s="641"/>
      <c r="E2709" s="642"/>
    </row>
    <row r="2710" spans="1:5" ht="24">
      <c r="A2710" s="708">
        <v>90671</v>
      </c>
      <c r="B2710" s="639" t="s">
        <v>23094</v>
      </c>
      <c r="C2710" s="640" t="s">
        <v>90</v>
      </c>
      <c r="D2710" s="641" t="s">
        <v>18987</v>
      </c>
      <c r="E2710" s="642">
        <v>29.25</v>
      </c>
    </row>
    <row r="2711" spans="1:5" ht="12">
      <c r="A2711" s="708" t="s">
        <v>23095</v>
      </c>
      <c r="B2711" s="639" t="s">
        <v>23096</v>
      </c>
      <c r="C2711" s="640"/>
      <c r="D2711" s="641"/>
      <c r="E2711" s="642"/>
    </row>
    <row r="2712" spans="1:5" ht="12">
      <c r="A2712" s="708" t="s">
        <v>23097</v>
      </c>
      <c r="B2712" s="639" t="s">
        <v>24002</v>
      </c>
      <c r="C2712" s="640"/>
      <c r="D2712" s="641"/>
      <c r="E2712" s="642"/>
    </row>
    <row r="2713" spans="1:5" ht="12">
      <c r="A2713" s="708" t="s">
        <v>23986</v>
      </c>
      <c r="B2713" s="639"/>
      <c r="C2713" s="640"/>
      <c r="D2713" s="641"/>
      <c r="E2713" s="642"/>
    </row>
    <row r="2714" spans="1:5" ht="24">
      <c r="A2714" s="708">
        <v>90672</v>
      </c>
      <c r="B2714" s="639" t="s">
        <v>23094</v>
      </c>
      <c r="C2714" s="640" t="s">
        <v>90</v>
      </c>
      <c r="D2714" s="641" t="s">
        <v>18987</v>
      </c>
      <c r="E2714" s="642">
        <v>139.30000000000001</v>
      </c>
    </row>
    <row r="2715" spans="1:5" ht="12">
      <c r="A2715" s="708" t="s">
        <v>23095</v>
      </c>
      <c r="B2715" s="639" t="s">
        <v>23096</v>
      </c>
      <c r="C2715" s="640"/>
      <c r="D2715" s="641"/>
      <c r="E2715" s="642"/>
    </row>
    <row r="2716" spans="1:5" ht="12">
      <c r="A2716" s="708" t="s">
        <v>22417</v>
      </c>
      <c r="B2716" s="639" t="s">
        <v>22418</v>
      </c>
      <c r="C2716" s="640"/>
      <c r="D2716" s="641"/>
      <c r="E2716" s="642"/>
    </row>
    <row r="2717" spans="1:5" ht="12">
      <c r="A2717" s="708" t="s">
        <v>22419</v>
      </c>
      <c r="B2717" s="639" t="e">
        <v>#NAME?</v>
      </c>
      <c r="C2717" s="640"/>
      <c r="D2717" s="641" t="s">
        <v>22420</v>
      </c>
      <c r="E2717" s="642" t="s">
        <v>22421</v>
      </c>
    </row>
    <row r="2718" spans="1:5" ht="12">
      <c r="A2718" s="708"/>
      <c r="B2718" s="639"/>
      <c r="C2718" s="640"/>
      <c r="D2718" s="641" t="s">
        <v>22422</v>
      </c>
      <c r="E2718" s="642" t="s">
        <v>22423</v>
      </c>
    </row>
    <row r="2719" spans="1:5" ht="12">
      <c r="A2719" s="706" t="s">
        <v>22424</v>
      </c>
      <c r="B2719" s="633" t="s">
        <v>22425</v>
      </c>
      <c r="C2719" s="634"/>
      <c r="D2719" s="634"/>
      <c r="E2719" s="635"/>
    </row>
    <row r="2720" spans="1:5" ht="24">
      <c r="A2720" s="708" t="s">
        <v>22426</v>
      </c>
      <c r="B2720" s="647" t="s">
        <v>22427</v>
      </c>
      <c r="C2720" s="640" t="s">
        <v>22428</v>
      </c>
      <c r="D2720" s="641"/>
      <c r="E2720" s="642"/>
    </row>
    <row r="2721" spans="1:5" ht="12">
      <c r="A2721" s="708" t="s">
        <v>22429</v>
      </c>
      <c r="B2721" s="639" t="s">
        <v>22430</v>
      </c>
      <c r="C2721" s="640"/>
      <c r="D2721" s="641" t="s">
        <v>22422</v>
      </c>
      <c r="E2721" s="642" t="s">
        <v>22431</v>
      </c>
    </row>
    <row r="2722" spans="1:5" ht="24">
      <c r="A2722" s="708" t="s">
        <v>91</v>
      </c>
      <c r="B2722" s="639" t="s">
        <v>22432</v>
      </c>
      <c r="C2722" s="640" t="s">
        <v>22433</v>
      </c>
      <c r="D2722" s="641" t="s">
        <v>22434</v>
      </c>
      <c r="E2722" s="642" t="s">
        <v>22435</v>
      </c>
    </row>
    <row r="2723" spans="1:5" ht="12">
      <c r="A2723" s="708" t="s">
        <v>22436</v>
      </c>
      <c r="B2723" s="639" t="s">
        <v>22437</v>
      </c>
      <c r="C2723" s="640"/>
      <c r="D2723" s="641"/>
      <c r="E2723" s="642"/>
    </row>
    <row r="2724" spans="1:5" ht="12">
      <c r="A2724" s="707" t="s">
        <v>23097</v>
      </c>
      <c r="B2724" s="636" t="s">
        <v>24003</v>
      </c>
      <c r="C2724" s="637"/>
      <c r="D2724" s="637"/>
      <c r="E2724" s="638"/>
    </row>
    <row r="2725" spans="1:5" ht="12">
      <c r="A2725" s="708" t="s">
        <v>23475</v>
      </c>
      <c r="B2725" s="639" t="s">
        <v>23100</v>
      </c>
      <c r="C2725" s="640"/>
      <c r="D2725" s="641"/>
      <c r="E2725" s="642"/>
    </row>
    <row r="2726" spans="1:5" ht="24">
      <c r="A2726" s="708">
        <v>90673</v>
      </c>
      <c r="B2726" s="639" t="s">
        <v>23094</v>
      </c>
      <c r="C2726" s="640" t="s">
        <v>90</v>
      </c>
      <c r="D2726" s="641" t="s">
        <v>18991</v>
      </c>
      <c r="E2726" s="642">
        <v>119.97</v>
      </c>
    </row>
    <row r="2727" spans="1:5" ht="12">
      <c r="A2727" s="708" t="s">
        <v>23095</v>
      </c>
      <c r="B2727" s="639" t="s">
        <v>23096</v>
      </c>
      <c r="C2727" s="640"/>
      <c r="D2727" s="641"/>
      <c r="E2727" s="642"/>
    </row>
    <row r="2728" spans="1:5" ht="12">
      <c r="A2728" s="708" t="s">
        <v>23097</v>
      </c>
      <c r="B2728" s="639" t="s">
        <v>24004</v>
      </c>
      <c r="C2728" s="640"/>
      <c r="D2728" s="641"/>
      <c r="E2728" s="642"/>
    </row>
    <row r="2729" spans="1:5" ht="12">
      <c r="A2729" s="708" t="s">
        <v>24005</v>
      </c>
      <c r="B2729" s="639" t="s">
        <v>24006</v>
      </c>
      <c r="C2729" s="640"/>
      <c r="D2729" s="641"/>
      <c r="E2729" s="642"/>
    </row>
    <row r="2730" spans="1:5" ht="24">
      <c r="A2730" s="707">
        <v>90676</v>
      </c>
      <c r="B2730" s="636" t="s">
        <v>23101</v>
      </c>
      <c r="C2730" s="637" t="s">
        <v>90</v>
      </c>
      <c r="D2730" s="637" t="s">
        <v>18987</v>
      </c>
      <c r="E2730" s="638">
        <v>66.83</v>
      </c>
    </row>
    <row r="2731" spans="1:5" ht="12">
      <c r="A2731" s="708" t="s">
        <v>23102</v>
      </c>
      <c r="B2731" s="639" t="s">
        <v>23103</v>
      </c>
      <c r="C2731" s="640"/>
      <c r="D2731" s="641"/>
      <c r="E2731" s="642"/>
    </row>
    <row r="2732" spans="1:5" ht="12">
      <c r="A2732" s="708" t="s">
        <v>23104</v>
      </c>
      <c r="B2732" s="639" t="s">
        <v>24007</v>
      </c>
      <c r="C2732" s="640"/>
      <c r="D2732" s="641"/>
      <c r="E2732" s="642"/>
    </row>
    <row r="2733" spans="1:5" ht="12">
      <c r="A2733" s="708" t="s">
        <v>23087</v>
      </c>
      <c r="B2733" s="639"/>
      <c r="C2733" s="640"/>
      <c r="D2733" s="641"/>
      <c r="E2733" s="642"/>
    </row>
    <row r="2734" spans="1:5" ht="24">
      <c r="A2734" s="708">
        <v>90677</v>
      </c>
      <c r="B2734" s="639" t="s">
        <v>23101</v>
      </c>
      <c r="C2734" s="640" t="s">
        <v>90</v>
      </c>
      <c r="D2734" s="641" t="s">
        <v>18987</v>
      </c>
      <c r="E2734" s="642">
        <v>14.77</v>
      </c>
    </row>
    <row r="2735" spans="1:5" ht="12">
      <c r="A2735" s="708" t="s">
        <v>23102</v>
      </c>
      <c r="B2735" s="639" t="s">
        <v>23103</v>
      </c>
      <c r="C2735" s="640"/>
      <c r="D2735" s="641"/>
      <c r="E2735" s="642"/>
    </row>
    <row r="2736" spans="1:5" ht="12">
      <c r="A2736" s="708" t="s">
        <v>23104</v>
      </c>
      <c r="B2736" s="639" t="s">
        <v>24008</v>
      </c>
      <c r="C2736" s="640"/>
      <c r="D2736" s="641"/>
      <c r="E2736" s="642"/>
    </row>
    <row r="2737" spans="1:5" ht="12">
      <c r="A2737" s="706">
        <v>15</v>
      </c>
      <c r="B2737" s="633"/>
      <c r="C2737" s="634"/>
      <c r="D2737" s="634"/>
      <c r="E2737" s="635"/>
    </row>
    <row r="2738" spans="1:5" ht="24">
      <c r="A2738" s="707">
        <v>90678</v>
      </c>
      <c r="B2738" s="636" t="s">
        <v>23101</v>
      </c>
      <c r="C2738" s="637" t="s">
        <v>90</v>
      </c>
      <c r="D2738" s="637" t="s">
        <v>18987</v>
      </c>
      <c r="E2738" s="638">
        <v>70.34</v>
      </c>
    </row>
    <row r="2739" spans="1:5" ht="12">
      <c r="A2739" s="708" t="s">
        <v>23102</v>
      </c>
      <c r="B2739" s="639" t="s">
        <v>23103</v>
      </c>
      <c r="C2739" s="640"/>
      <c r="D2739" s="641"/>
      <c r="E2739" s="642"/>
    </row>
    <row r="2740" spans="1:5" ht="12">
      <c r="A2740" s="708" t="s">
        <v>23104</v>
      </c>
      <c r="B2740" s="639" t="s">
        <v>24009</v>
      </c>
      <c r="C2740" s="640"/>
      <c r="D2740" s="641"/>
      <c r="E2740" s="642"/>
    </row>
    <row r="2741" spans="1:5" ht="12">
      <c r="A2741" s="708">
        <v>42156</v>
      </c>
      <c r="B2741" s="639"/>
      <c r="C2741" s="640"/>
      <c r="D2741" s="641"/>
      <c r="E2741" s="642"/>
    </row>
    <row r="2742" spans="1:5" ht="24">
      <c r="A2742" s="708">
        <v>90679</v>
      </c>
      <c r="B2742" s="639" t="s">
        <v>23101</v>
      </c>
      <c r="C2742" s="640" t="s">
        <v>90</v>
      </c>
      <c r="D2742" s="641" t="s">
        <v>18991</v>
      </c>
      <c r="E2742" s="642">
        <v>61.32</v>
      </c>
    </row>
    <row r="2743" spans="1:5" ht="12">
      <c r="A2743" s="708" t="s">
        <v>23102</v>
      </c>
      <c r="B2743" s="639" t="s">
        <v>23103</v>
      </c>
      <c r="C2743" s="640"/>
      <c r="D2743" s="641"/>
      <c r="E2743" s="642"/>
    </row>
    <row r="2744" spans="1:5" ht="12">
      <c r="A2744" s="708" t="s">
        <v>23104</v>
      </c>
      <c r="B2744" s="639" t="s">
        <v>24010</v>
      </c>
      <c r="C2744" s="640"/>
      <c r="D2744" s="641"/>
      <c r="E2744" s="642"/>
    </row>
    <row r="2745" spans="1:5" ht="12">
      <c r="A2745" s="708" t="s">
        <v>24011</v>
      </c>
      <c r="B2745" s="639" t="s">
        <v>23087</v>
      </c>
      <c r="C2745" s="640"/>
      <c r="D2745" s="641"/>
      <c r="E2745" s="642"/>
    </row>
    <row r="2746" spans="1:5" ht="24">
      <c r="A2746" s="708">
        <v>90682</v>
      </c>
      <c r="B2746" s="639" t="s">
        <v>23106</v>
      </c>
      <c r="C2746" s="640" t="s">
        <v>90</v>
      </c>
      <c r="D2746" s="641" t="s">
        <v>18991</v>
      </c>
      <c r="E2746" s="642">
        <v>21.76</v>
      </c>
    </row>
    <row r="2747" spans="1:5" ht="12">
      <c r="A2747" s="708" t="s">
        <v>23107</v>
      </c>
      <c r="B2747" s="639" t="s">
        <v>24012</v>
      </c>
      <c r="C2747" s="640"/>
      <c r="D2747" s="641"/>
      <c r="E2747" s="642"/>
    </row>
    <row r="2748" spans="1:5" ht="24">
      <c r="A2748" s="708">
        <v>90683</v>
      </c>
      <c r="B2748" s="639" t="s">
        <v>23106</v>
      </c>
      <c r="C2748" s="640" t="s">
        <v>90</v>
      </c>
      <c r="D2748" s="641" t="s">
        <v>18991</v>
      </c>
      <c r="E2748" s="642">
        <v>4.8899999999999997</v>
      </c>
    </row>
    <row r="2749" spans="1:5" ht="12">
      <c r="A2749" s="708" t="s">
        <v>23107</v>
      </c>
      <c r="B2749" s="639" t="s">
        <v>24013</v>
      </c>
      <c r="C2749" s="640"/>
      <c r="D2749" s="641"/>
      <c r="E2749" s="642"/>
    </row>
    <row r="2750" spans="1:5" ht="24">
      <c r="A2750" s="708">
        <v>90684</v>
      </c>
      <c r="B2750" s="639" t="s">
        <v>23106</v>
      </c>
      <c r="C2750" s="640" t="s">
        <v>90</v>
      </c>
      <c r="D2750" s="641" t="s">
        <v>18991</v>
      </c>
      <c r="E2750" s="642">
        <v>23.8</v>
      </c>
    </row>
    <row r="2751" spans="1:5" ht="12">
      <c r="A2751" s="708" t="s">
        <v>23107</v>
      </c>
      <c r="B2751" s="639" t="s">
        <v>24014</v>
      </c>
      <c r="C2751" s="640"/>
      <c r="D2751" s="641"/>
      <c r="E2751" s="642"/>
    </row>
    <row r="2752" spans="1:5" ht="12">
      <c r="A2752" s="708" t="s">
        <v>22417</v>
      </c>
      <c r="B2752" s="639" t="s">
        <v>22418</v>
      </c>
      <c r="C2752" s="640"/>
      <c r="D2752" s="641"/>
      <c r="E2752" s="642"/>
    </row>
    <row r="2753" spans="1:5" ht="12">
      <c r="A2753" s="708" t="s">
        <v>22419</v>
      </c>
      <c r="B2753" s="639" t="e">
        <v>#NAME?</v>
      </c>
      <c r="C2753" s="640"/>
      <c r="D2753" s="641" t="s">
        <v>22420</v>
      </c>
      <c r="E2753" s="642" t="s">
        <v>22421</v>
      </c>
    </row>
    <row r="2754" spans="1:5" ht="12">
      <c r="A2754" s="708"/>
      <c r="B2754" s="639"/>
      <c r="C2754" s="640"/>
      <c r="D2754" s="641" t="s">
        <v>22422</v>
      </c>
      <c r="E2754" s="642" t="s">
        <v>22423</v>
      </c>
    </row>
    <row r="2755" spans="1:5" ht="12">
      <c r="A2755" s="708" t="s">
        <v>22424</v>
      </c>
      <c r="B2755" s="639" t="s">
        <v>22425</v>
      </c>
      <c r="C2755" s="640"/>
      <c r="D2755" s="641"/>
      <c r="E2755" s="642"/>
    </row>
    <row r="2756" spans="1:5" ht="24">
      <c r="A2756" s="706" t="s">
        <v>22426</v>
      </c>
      <c r="B2756" s="633" t="s">
        <v>22427</v>
      </c>
      <c r="C2756" s="634" t="s">
        <v>22428</v>
      </c>
      <c r="D2756" s="634"/>
      <c r="E2756" s="635"/>
    </row>
    <row r="2757" spans="1:5" ht="12">
      <c r="A2757" s="707" t="s">
        <v>22429</v>
      </c>
      <c r="B2757" s="636" t="s">
        <v>22430</v>
      </c>
      <c r="C2757" s="637"/>
      <c r="D2757" s="637" t="s">
        <v>22422</v>
      </c>
      <c r="E2757" s="638" t="s">
        <v>22431</v>
      </c>
    </row>
    <row r="2758" spans="1:5" ht="24">
      <c r="A2758" s="708" t="s">
        <v>91</v>
      </c>
      <c r="B2758" s="639" t="s">
        <v>22432</v>
      </c>
      <c r="C2758" s="640" t="s">
        <v>22433</v>
      </c>
      <c r="D2758" s="641" t="s">
        <v>22434</v>
      </c>
      <c r="E2758" s="642" t="s">
        <v>22435</v>
      </c>
    </row>
    <row r="2759" spans="1:5" ht="12">
      <c r="A2759" s="708" t="s">
        <v>22436</v>
      </c>
      <c r="B2759" s="639" t="s">
        <v>22437</v>
      </c>
      <c r="C2759" s="640"/>
      <c r="D2759" s="641"/>
      <c r="E2759" s="642"/>
    </row>
    <row r="2760" spans="1:5" ht="24">
      <c r="A2760" s="708">
        <v>90685</v>
      </c>
      <c r="B2760" s="639" t="s">
        <v>23106</v>
      </c>
      <c r="C2760" s="640" t="s">
        <v>90</v>
      </c>
      <c r="D2760" s="641" t="s">
        <v>18991</v>
      </c>
      <c r="E2760" s="642">
        <v>38.04</v>
      </c>
    </row>
    <row r="2761" spans="1:5" ht="12">
      <c r="A2761" s="708" t="s">
        <v>23107</v>
      </c>
      <c r="B2761" s="639" t="s">
        <v>24015</v>
      </c>
      <c r="C2761" s="640"/>
      <c r="D2761" s="641"/>
      <c r="E2761" s="642"/>
    </row>
    <row r="2762" spans="1:5" ht="12">
      <c r="A2762" s="707" t="s">
        <v>23087</v>
      </c>
      <c r="B2762" s="636"/>
      <c r="C2762" s="637"/>
      <c r="D2762" s="637"/>
      <c r="E2762" s="638"/>
    </row>
    <row r="2763" spans="1:5" ht="24">
      <c r="A2763" s="708">
        <v>90688</v>
      </c>
      <c r="B2763" s="639" t="s">
        <v>23109</v>
      </c>
      <c r="C2763" s="640" t="s">
        <v>90</v>
      </c>
      <c r="D2763" s="641" t="s">
        <v>18991</v>
      </c>
      <c r="E2763" s="642">
        <v>6.08</v>
      </c>
    </row>
    <row r="2764" spans="1:5" ht="12">
      <c r="A2764" s="706" t="s">
        <v>23110</v>
      </c>
      <c r="B2764" s="633" t="s">
        <v>24016</v>
      </c>
      <c r="C2764" s="634"/>
      <c r="D2764" s="634"/>
      <c r="E2764" s="635"/>
    </row>
    <row r="2765" spans="1:5" ht="24">
      <c r="A2765" s="708">
        <v>90689</v>
      </c>
      <c r="B2765" s="639" t="s">
        <v>23109</v>
      </c>
      <c r="C2765" s="640" t="s">
        <v>90</v>
      </c>
      <c r="D2765" s="641" t="s">
        <v>18991</v>
      </c>
      <c r="E2765" s="642">
        <v>1.36</v>
      </c>
    </row>
    <row r="2766" spans="1:5" ht="12">
      <c r="A2766" s="708" t="s">
        <v>23110</v>
      </c>
      <c r="B2766" s="639" t="s">
        <v>24017</v>
      </c>
      <c r="C2766" s="640"/>
      <c r="D2766" s="641"/>
      <c r="E2766" s="642"/>
    </row>
    <row r="2767" spans="1:5" ht="24">
      <c r="A2767" s="707">
        <v>90690</v>
      </c>
      <c r="B2767" s="636" t="s">
        <v>23109</v>
      </c>
      <c r="C2767" s="637" t="s">
        <v>90</v>
      </c>
      <c r="D2767" s="637" t="s">
        <v>18991</v>
      </c>
      <c r="E2767" s="638">
        <v>6.65</v>
      </c>
    </row>
    <row r="2768" spans="1:5" ht="12">
      <c r="A2768" s="708" t="s">
        <v>23110</v>
      </c>
      <c r="B2768" s="639" t="s">
        <v>24018</v>
      </c>
      <c r="C2768" s="640"/>
      <c r="D2768" s="641"/>
      <c r="E2768" s="642"/>
    </row>
    <row r="2769" spans="1:5" ht="24">
      <c r="A2769" s="708">
        <v>90691</v>
      </c>
      <c r="B2769" s="639" t="s">
        <v>23109</v>
      </c>
      <c r="C2769" s="640" t="s">
        <v>90</v>
      </c>
      <c r="D2769" s="641" t="s">
        <v>18991</v>
      </c>
      <c r="E2769" s="642">
        <v>21.03</v>
      </c>
    </row>
    <row r="2770" spans="1:5" ht="12">
      <c r="A2770" s="708" t="s">
        <v>23110</v>
      </c>
      <c r="B2770" s="639" t="s">
        <v>24019</v>
      </c>
      <c r="C2770" s="640"/>
      <c r="D2770" s="641"/>
      <c r="E2770" s="642"/>
    </row>
    <row r="2771" spans="1:5" ht="24">
      <c r="A2771" s="708">
        <v>90957</v>
      </c>
      <c r="B2771" s="639" t="s">
        <v>23714</v>
      </c>
      <c r="C2771" s="640" t="s">
        <v>90</v>
      </c>
      <c r="D2771" s="641" t="s">
        <v>18987</v>
      </c>
      <c r="E2771" s="642">
        <v>1.98</v>
      </c>
    </row>
    <row r="2772" spans="1:5" ht="12">
      <c r="A2772" s="708" t="s">
        <v>22940</v>
      </c>
      <c r="B2772" s="639" t="s">
        <v>24020</v>
      </c>
      <c r="C2772" s="640"/>
      <c r="D2772" s="641"/>
      <c r="E2772" s="642"/>
    </row>
    <row r="2773" spans="1:5" ht="24">
      <c r="A2773" s="708">
        <v>90958</v>
      </c>
      <c r="B2773" s="639" t="s">
        <v>23714</v>
      </c>
      <c r="C2773" s="640" t="s">
        <v>90</v>
      </c>
      <c r="D2773" s="641" t="s">
        <v>18987</v>
      </c>
      <c r="E2773" s="642">
        <v>0.54</v>
      </c>
    </row>
    <row r="2774" spans="1:5" ht="12">
      <c r="A2774" s="708" t="s">
        <v>22940</v>
      </c>
      <c r="B2774" s="639" t="s">
        <v>24021</v>
      </c>
      <c r="C2774" s="640"/>
      <c r="D2774" s="641"/>
      <c r="E2774" s="642"/>
    </row>
    <row r="2775" spans="1:5" ht="24">
      <c r="A2775" s="708">
        <v>90960</v>
      </c>
      <c r="B2775" s="639" t="s">
        <v>23112</v>
      </c>
      <c r="C2775" s="640" t="s">
        <v>90</v>
      </c>
      <c r="D2775" s="641" t="s">
        <v>18991</v>
      </c>
      <c r="E2775" s="642">
        <v>2.57</v>
      </c>
    </row>
    <row r="2776" spans="1:5" ht="12">
      <c r="A2776" s="708" t="s">
        <v>22940</v>
      </c>
      <c r="B2776" s="639" t="s">
        <v>24022</v>
      </c>
      <c r="C2776" s="640"/>
      <c r="D2776" s="641"/>
      <c r="E2776" s="642"/>
    </row>
    <row r="2777" spans="1:5" ht="24">
      <c r="A2777" s="707">
        <v>90961</v>
      </c>
      <c r="B2777" s="636" t="s">
        <v>23112</v>
      </c>
      <c r="C2777" s="637" t="s">
        <v>90</v>
      </c>
      <c r="D2777" s="637" t="s">
        <v>18991</v>
      </c>
      <c r="E2777" s="638">
        <v>0.72</v>
      </c>
    </row>
    <row r="2778" spans="1:5" ht="12">
      <c r="A2778" s="708" t="s">
        <v>22940</v>
      </c>
      <c r="B2778" s="639" t="s">
        <v>24023</v>
      </c>
      <c r="C2778" s="640"/>
      <c r="D2778" s="641"/>
      <c r="E2778" s="642"/>
    </row>
    <row r="2779" spans="1:5" ht="24">
      <c r="A2779" s="707">
        <v>90962</v>
      </c>
      <c r="B2779" s="636" t="s">
        <v>23112</v>
      </c>
      <c r="C2779" s="637" t="s">
        <v>90</v>
      </c>
      <c r="D2779" s="637" t="s">
        <v>18991</v>
      </c>
      <c r="E2779" s="638">
        <v>3.03</v>
      </c>
    </row>
    <row r="2780" spans="1:5" ht="12">
      <c r="A2780" s="708" t="s">
        <v>22940</v>
      </c>
      <c r="B2780" s="639" t="s">
        <v>24024</v>
      </c>
      <c r="C2780" s="640"/>
      <c r="D2780" s="641"/>
      <c r="E2780" s="642"/>
    </row>
    <row r="2781" spans="1:5" ht="24">
      <c r="A2781" s="708">
        <v>90963</v>
      </c>
      <c r="B2781" s="639" t="s">
        <v>23112</v>
      </c>
      <c r="C2781" s="640" t="s">
        <v>90</v>
      </c>
      <c r="D2781" s="641" t="s">
        <v>18991</v>
      </c>
      <c r="E2781" s="642">
        <v>9.7200000000000006</v>
      </c>
    </row>
    <row r="2782" spans="1:5" ht="12">
      <c r="A2782" s="708" t="s">
        <v>22940</v>
      </c>
      <c r="B2782" s="639" t="s">
        <v>24025</v>
      </c>
      <c r="C2782" s="640"/>
      <c r="D2782" s="641"/>
      <c r="E2782" s="642"/>
    </row>
    <row r="2783" spans="1:5" ht="12">
      <c r="A2783" s="708">
        <v>15</v>
      </c>
      <c r="B2783" s="639"/>
      <c r="C2783" s="640"/>
      <c r="D2783" s="641"/>
      <c r="E2783" s="642"/>
    </row>
    <row r="2784" spans="1:5" ht="24">
      <c r="A2784" s="708">
        <v>90968</v>
      </c>
      <c r="B2784" s="639" t="s">
        <v>23114</v>
      </c>
      <c r="C2784" s="640" t="s">
        <v>90</v>
      </c>
      <c r="D2784" s="641" t="s">
        <v>18987</v>
      </c>
      <c r="E2784" s="642">
        <v>2.58</v>
      </c>
    </row>
    <row r="2785" spans="1:5" ht="12">
      <c r="A2785" s="708" t="s">
        <v>23115</v>
      </c>
      <c r="B2785" s="639" t="s">
        <v>24026</v>
      </c>
      <c r="C2785" s="640"/>
      <c r="D2785" s="641"/>
      <c r="E2785" s="642"/>
    </row>
    <row r="2786" spans="1:5" ht="24">
      <c r="A2786" s="708">
        <v>90969</v>
      </c>
      <c r="B2786" s="639" t="s">
        <v>23114</v>
      </c>
      <c r="C2786" s="640" t="s">
        <v>90</v>
      </c>
      <c r="D2786" s="641" t="s">
        <v>18987</v>
      </c>
      <c r="E2786" s="642">
        <v>0.73</v>
      </c>
    </row>
    <row r="2787" spans="1:5" ht="12">
      <c r="A2787" s="708" t="s">
        <v>23115</v>
      </c>
      <c r="B2787" s="639" t="s">
        <v>24027</v>
      </c>
      <c r="C2787" s="640"/>
      <c r="D2787" s="641"/>
      <c r="E2787" s="642"/>
    </row>
    <row r="2788" spans="1:5" ht="12">
      <c r="A2788" s="708" t="s">
        <v>22417</v>
      </c>
      <c r="B2788" s="639" t="s">
        <v>22418</v>
      </c>
      <c r="C2788" s="640"/>
      <c r="D2788" s="641"/>
      <c r="E2788" s="642"/>
    </row>
    <row r="2789" spans="1:5" ht="12">
      <c r="A2789" s="708" t="s">
        <v>22419</v>
      </c>
      <c r="B2789" s="639" t="e">
        <v>#NAME?</v>
      </c>
      <c r="C2789" s="640"/>
      <c r="D2789" s="641" t="s">
        <v>22420</v>
      </c>
      <c r="E2789" s="642" t="s">
        <v>22421</v>
      </c>
    </row>
    <row r="2790" spans="1:5" ht="12">
      <c r="A2790" s="706"/>
      <c r="B2790" s="633"/>
      <c r="C2790" s="634"/>
      <c r="D2790" s="634" t="s">
        <v>22422</v>
      </c>
      <c r="E2790" s="635" t="s">
        <v>22423</v>
      </c>
    </row>
    <row r="2791" spans="1:5" ht="12">
      <c r="A2791" s="707" t="s">
        <v>22424</v>
      </c>
      <c r="B2791" s="636" t="s">
        <v>22425</v>
      </c>
      <c r="C2791" s="637"/>
      <c r="D2791" s="637"/>
      <c r="E2791" s="638"/>
    </row>
    <row r="2792" spans="1:5" ht="24">
      <c r="A2792" s="708" t="s">
        <v>22426</v>
      </c>
      <c r="B2792" s="639" t="s">
        <v>22427</v>
      </c>
      <c r="C2792" s="640" t="s">
        <v>22428</v>
      </c>
      <c r="D2792" s="641"/>
      <c r="E2792" s="642"/>
    </row>
    <row r="2793" spans="1:5" ht="12">
      <c r="A2793" s="708" t="s">
        <v>22429</v>
      </c>
      <c r="B2793" s="639" t="s">
        <v>22430</v>
      </c>
      <c r="C2793" s="640"/>
      <c r="D2793" s="641" t="s">
        <v>22422</v>
      </c>
      <c r="E2793" s="642" t="s">
        <v>22431</v>
      </c>
    </row>
    <row r="2794" spans="1:5" ht="24">
      <c r="A2794" s="708" t="s">
        <v>91</v>
      </c>
      <c r="B2794" s="639" t="s">
        <v>22432</v>
      </c>
      <c r="C2794" s="640" t="s">
        <v>22433</v>
      </c>
      <c r="D2794" s="641" t="s">
        <v>22434</v>
      </c>
      <c r="E2794" s="642" t="s">
        <v>22435</v>
      </c>
    </row>
    <row r="2795" spans="1:5" ht="12">
      <c r="A2795" s="708" t="s">
        <v>22436</v>
      </c>
      <c r="B2795" s="639" t="s">
        <v>22437</v>
      </c>
      <c r="C2795" s="640"/>
      <c r="D2795" s="641"/>
      <c r="E2795" s="642"/>
    </row>
    <row r="2796" spans="1:5" ht="24">
      <c r="A2796" s="708">
        <v>90970</v>
      </c>
      <c r="B2796" s="639" t="s">
        <v>23114</v>
      </c>
      <c r="C2796" s="640" t="s">
        <v>90</v>
      </c>
      <c r="D2796" s="641" t="s">
        <v>18987</v>
      </c>
      <c r="E2796" s="642">
        <v>3.04</v>
      </c>
    </row>
    <row r="2797" spans="1:5" ht="12">
      <c r="A2797" s="708" t="s">
        <v>23115</v>
      </c>
      <c r="B2797" s="639" t="s">
        <v>24028</v>
      </c>
      <c r="C2797" s="640"/>
      <c r="D2797" s="641"/>
      <c r="E2797" s="642"/>
    </row>
    <row r="2798" spans="1:5" ht="24">
      <c r="A2798" s="708">
        <v>90971</v>
      </c>
      <c r="B2798" s="639" t="s">
        <v>23114</v>
      </c>
      <c r="C2798" s="640" t="s">
        <v>90</v>
      </c>
      <c r="D2798" s="641" t="s">
        <v>18991</v>
      </c>
      <c r="E2798" s="642">
        <v>39.36</v>
      </c>
    </row>
    <row r="2799" spans="1:5" ht="12">
      <c r="A2799" s="708" t="s">
        <v>23115</v>
      </c>
      <c r="B2799" s="639" t="s">
        <v>24029</v>
      </c>
      <c r="C2799" s="640"/>
      <c r="D2799" s="641"/>
      <c r="E2799" s="642"/>
    </row>
    <row r="2800" spans="1:5" ht="24">
      <c r="A2800" s="708">
        <v>90975</v>
      </c>
      <c r="B2800" s="639" t="s">
        <v>23117</v>
      </c>
      <c r="C2800" s="640" t="s">
        <v>90</v>
      </c>
      <c r="D2800" s="641" t="s">
        <v>18987</v>
      </c>
      <c r="E2800" s="642">
        <v>6.56</v>
      </c>
    </row>
    <row r="2801" spans="1:5" ht="12">
      <c r="A2801" s="708" t="s">
        <v>22940</v>
      </c>
      <c r="B2801" s="639" t="s">
        <v>24030</v>
      </c>
      <c r="C2801" s="640"/>
      <c r="D2801" s="641"/>
      <c r="E2801" s="642"/>
    </row>
    <row r="2802" spans="1:5" ht="24">
      <c r="A2802" s="706">
        <v>90976</v>
      </c>
      <c r="B2802" s="633" t="s">
        <v>23117</v>
      </c>
      <c r="C2802" s="634" t="s">
        <v>90</v>
      </c>
      <c r="D2802" s="634" t="s">
        <v>18987</v>
      </c>
      <c r="E2802" s="635">
        <v>1.85</v>
      </c>
    </row>
    <row r="2803" spans="1:5" ht="12">
      <c r="A2803" s="708" t="s">
        <v>22940</v>
      </c>
      <c r="B2803" s="639" t="s">
        <v>24031</v>
      </c>
      <c r="C2803" s="640"/>
      <c r="D2803" s="641"/>
      <c r="E2803" s="642"/>
    </row>
    <row r="2804" spans="1:5" ht="24">
      <c r="A2804" s="708">
        <v>90977</v>
      </c>
      <c r="B2804" s="639" t="s">
        <v>23117</v>
      </c>
      <c r="C2804" s="640" t="s">
        <v>90</v>
      </c>
      <c r="D2804" s="641" t="s">
        <v>18987</v>
      </c>
      <c r="E2804" s="642">
        <v>7.72</v>
      </c>
    </row>
    <row r="2805" spans="1:5" ht="12">
      <c r="A2805" s="708" t="s">
        <v>22940</v>
      </c>
      <c r="B2805" s="639" t="s">
        <v>24032</v>
      </c>
      <c r="C2805" s="640"/>
      <c r="D2805" s="641"/>
      <c r="E2805" s="642"/>
    </row>
    <row r="2806" spans="1:5" ht="24">
      <c r="A2806" s="708">
        <v>90978</v>
      </c>
      <c r="B2806" s="639" t="s">
        <v>23117</v>
      </c>
      <c r="C2806" s="640" t="s">
        <v>90</v>
      </c>
      <c r="D2806" s="641" t="s">
        <v>18991</v>
      </c>
      <c r="E2806" s="642">
        <v>102</v>
      </c>
    </row>
    <row r="2807" spans="1:5" ht="12">
      <c r="A2807" s="708" t="s">
        <v>22940</v>
      </c>
      <c r="B2807" s="639" t="s">
        <v>24033</v>
      </c>
      <c r="C2807" s="640"/>
      <c r="D2807" s="641"/>
      <c r="E2807" s="642"/>
    </row>
    <row r="2808" spans="1:5" ht="12">
      <c r="A2808" s="708" t="s">
        <v>23100</v>
      </c>
      <c r="B2808" s="639"/>
      <c r="C2808" s="640"/>
      <c r="D2808" s="641"/>
      <c r="E2808" s="642"/>
    </row>
    <row r="2809" spans="1:5" ht="24">
      <c r="A2809" s="708">
        <v>90992</v>
      </c>
      <c r="B2809" s="639" t="s">
        <v>23122</v>
      </c>
      <c r="C2809" s="640" t="s">
        <v>90</v>
      </c>
      <c r="D2809" s="641" t="s">
        <v>18987</v>
      </c>
      <c r="E2809" s="642">
        <v>3.06</v>
      </c>
    </row>
    <row r="2810" spans="1:5" ht="12">
      <c r="A2810" s="708" t="s">
        <v>23115</v>
      </c>
      <c r="B2810" s="639" t="s">
        <v>24034</v>
      </c>
      <c r="C2810" s="640"/>
      <c r="D2810" s="641"/>
      <c r="E2810" s="642"/>
    </row>
    <row r="2811" spans="1:5" ht="24">
      <c r="A2811" s="708">
        <v>90993</v>
      </c>
      <c r="B2811" s="639" t="s">
        <v>23122</v>
      </c>
      <c r="C2811" s="640" t="s">
        <v>90</v>
      </c>
      <c r="D2811" s="641" t="s">
        <v>18987</v>
      </c>
      <c r="E2811" s="642">
        <v>0.86</v>
      </c>
    </row>
    <row r="2812" spans="1:5" ht="12">
      <c r="A2812" s="708" t="s">
        <v>23115</v>
      </c>
      <c r="B2812" s="639" t="s">
        <v>24035</v>
      </c>
      <c r="C2812" s="640"/>
      <c r="D2812" s="641"/>
      <c r="E2812" s="642"/>
    </row>
    <row r="2813" spans="1:5" ht="24">
      <c r="A2813" s="708">
        <v>90994</v>
      </c>
      <c r="B2813" s="639" t="s">
        <v>23122</v>
      </c>
      <c r="C2813" s="640" t="s">
        <v>90</v>
      </c>
      <c r="D2813" s="641" t="s">
        <v>18987</v>
      </c>
      <c r="E2813" s="642">
        <v>3.6</v>
      </c>
    </row>
    <row r="2814" spans="1:5" ht="12">
      <c r="A2814" s="708" t="s">
        <v>23115</v>
      </c>
      <c r="B2814" s="639" t="s">
        <v>24036</v>
      </c>
      <c r="C2814" s="640"/>
      <c r="D2814" s="641"/>
      <c r="E2814" s="642"/>
    </row>
    <row r="2815" spans="1:5" ht="24">
      <c r="A2815" s="706">
        <v>90995</v>
      </c>
      <c r="B2815" s="633" t="s">
        <v>23122</v>
      </c>
      <c r="C2815" s="634" t="s">
        <v>90</v>
      </c>
      <c r="D2815" s="634" t="s">
        <v>18991</v>
      </c>
      <c r="E2815" s="635">
        <v>53.43</v>
      </c>
    </row>
    <row r="2816" spans="1:5" ht="12">
      <c r="A2816" s="707" t="s">
        <v>23115</v>
      </c>
      <c r="B2816" s="636" t="s">
        <v>24037</v>
      </c>
      <c r="C2816" s="637"/>
      <c r="D2816" s="637"/>
      <c r="E2816" s="638"/>
    </row>
    <row r="2817" spans="1:5" ht="24">
      <c r="A2817" s="708">
        <v>91021</v>
      </c>
      <c r="B2817" s="639" t="s">
        <v>23101</v>
      </c>
      <c r="C2817" s="640" t="s">
        <v>90</v>
      </c>
      <c r="D2817" s="641" t="s">
        <v>18987</v>
      </c>
      <c r="E2817" s="642">
        <v>3.04</v>
      </c>
    </row>
    <row r="2818" spans="1:5" ht="12">
      <c r="A2818" s="707" t="s">
        <v>23102</v>
      </c>
      <c r="B2818" s="636" t="s">
        <v>23103</v>
      </c>
      <c r="C2818" s="637"/>
      <c r="D2818" s="637"/>
      <c r="E2818" s="638"/>
    </row>
    <row r="2819" spans="1:5" ht="12">
      <c r="A2819" s="708" t="s">
        <v>23104</v>
      </c>
      <c r="B2819" s="639" t="s">
        <v>24038</v>
      </c>
      <c r="C2819" s="640"/>
      <c r="D2819" s="641"/>
      <c r="E2819" s="642"/>
    </row>
    <row r="2820" spans="1:5" ht="12">
      <c r="A2820" s="708" t="s">
        <v>24039</v>
      </c>
      <c r="B2820" s="639" t="s">
        <v>23100</v>
      </c>
      <c r="C2820" s="640"/>
      <c r="D2820" s="641"/>
      <c r="E2820" s="642"/>
    </row>
    <row r="2821" spans="1:5" ht="24">
      <c r="A2821" s="708">
        <v>91026</v>
      </c>
      <c r="B2821" s="639" t="s">
        <v>23124</v>
      </c>
      <c r="C2821" s="640" t="s">
        <v>90</v>
      </c>
      <c r="D2821" s="641" t="s">
        <v>18987</v>
      </c>
      <c r="E2821" s="642">
        <v>13.28</v>
      </c>
    </row>
    <row r="2822" spans="1:5" ht="12">
      <c r="A2822" s="708" t="s">
        <v>23125</v>
      </c>
      <c r="B2822" s="639" t="s">
        <v>23126</v>
      </c>
      <c r="C2822" s="640"/>
      <c r="D2822" s="641"/>
      <c r="E2822" s="642"/>
    </row>
    <row r="2823" spans="1:5" ht="12">
      <c r="A2823" s="706" t="s">
        <v>11289</v>
      </c>
      <c r="B2823" s="633" t="e">
        <v>#NAME?</v>
      </c>
      <c r="C2823" s="634"/>
      <c r="D2823" s="634"/>
      <c r="E2823" s="635"/>
    </row>
    <row r="2824" spans="1:5" ht="12">
      <c r="A2824" s="708" t="s">
        <v>22417</v>
      </c>
      <c r="B2824" s="639" t="s">
        <v>22418</v>
      </c>
      <c r="C2824" s="640"/>
      <c r="D2824" s="641"/>
      <c r="E2824" s="642"/>
    </row>
    <row r="2825" spans="1:5" ht="12">
      <c r="A2825" s="708" t="s">
        <v>22419</v>
      </c>
      <c r="B2825" s="639" t="e">
        <v>#NAME?</v>
      </c>
      <c r="C2825" s="640"/>
      <c r="D2825" s="641" t="s">
        <v>22420</v>
      </c>
      <c r="E2825" s="642" t="s">
        <v>22421</v>
      </c>
    </row>
    <row r="2826" spans="1:5" ht="12">
      <c r="A2826" s="708"/>
      <c r="B2826" s="639"/>
      <c r="C2826" s="640"/>
      <c r="D2826" s="641" t="s">
        <v>22422</v>
      </c>
      <c r="E2826" s="642" t="s">
        <v>22423</v>
      </c>
    </row>
    <row r="2827" spans="1:5" ht="12">
      <c r="A2827" s="708" t="s">
        <v>22424</v>
      </c>
      <c r="B2827" s="639" t="s">
        <v>22425</v>
      </c>
      <c r="C2827" s="640"/>
      <c r="D2827" s="641"/>
      <c r="E2827" s="642"/>
    </row>
    <row r="2828" spans="1:5" ht="24">
      <c r="A2828" s="708" t="s">
        <v>22426</v>
      </c>
      <c r="B2828" s="639" t="s">
        <v>22427</v>
      </c>
      <c r="C2828" s="640" t="s">
        <v>22428</v>
      </c>
      <c r="D2828" s="641"/>
      <c r="E2828" s="642"/>
    </row>
    <row r="2829" spans="1:5" ht="12">
      <c r="A2829" s="708" t="s">
        <v>22429</v>
      </c>
      <c r="B2829" s="639" t="s">
        <v>22430</v>
      </c>
      <c r="C2829" s="640"/>
      <c r="D2829" s="641" t="s">
        <v>22422</v>
      </c>
      <c r="E2829" s="642" t="s">
        <v>22431</v>
      </c>
    </row>
    <row r="2830" spans="1:5" ht="24">
      <c r="A2830" s="708" t="s">
        <v>91</v>
      </c>
      <c r="B2830" s="639" t="s">
        <v>22432</v>
      </c>
      <c r="C2830" s="640" t="s">
        <v>22433</v>
      </c>
      <c r="D2830" s="641" t="s">
        <v>22434</v>
      </c>
      <c r="E2830" s="642" t="s">
        <v>22435</v>
      </c>
    </row>
    <row r="2831" spans="1:5" ht="12">
      <c r="A2831" s="708" t="s">
        <v>22436</v>
      </c>
      <c r="B2831" s="639" t="s">
        <v>22437</v>
      </c>
      <c r="C2831" s="640"/>
      <c r="D2831" s="641"/>
      <c r="E2831" s="642"/>
    </row>
    <row r="2832" spans="1:5" ht="24">
      <c r="A2832" s="708">
        <v>91027</v>
      </c>
      <c r="B2832" s="639" t="s">
        <v>23124</v>
      </c>
      <c r="C2832" s="640" t="s">
        <v>90</v>
      </c>
      <c r="D2832" s="641" t="s">
        <v>18987</v>
      </c>
      <c r="E2832" s="642">
        <v>3.39</v>
      </c>
    </row>
    <row r="2833" spans="1:5" ht="12">
      <c r="A2833" s="708" t="s">
        <v>23125</v>
      </c>
      <c r="B2833" s="639" t="s">
        <v>23126</v>
      </c>
      <c r="C2833" s="640"/>
      <c r="D2833" s="641"/>
      <c r="E2833" s="642"/>
    </row>
    <row r="2834" spans="1:5" ht="12">
      <c r="A2834" s="708" t="s">
        <v>11289</v>
      </c>
      <c r="B2834" s="639" t="e">
        <v>#NAME?</v>
      </c>
      <c r="C2834" s="640"/>
      <c r="D2834" s="641"/>
      <c r="E2834" s="642"/>
    </row>
    <row r="2835" spans="1:5" ht="24">
      <c r="A2835" s="708">
        <v>91028</v>
      </c>
      <c r="B2835" s="639" t="s">
        <v>23124</v>
      </c>
      <c r="C2835" s="640" t="s">
        <v>90</v>
      </c>
      <c r="D2835" s="641" t="s">
        <v>18987</v>
      </c>
      <c r="E2835" s="642">
        <v>0.69</v>
      </c>
    </row>
    <row r="2836" spans="1:5" ht="12">
      <c r="A2836" s="708" t="s">
        <v>23125</v>
      </c>
      <c r="B2836" s="639" t="s">
        <v>23126</v>
      </c>
      <c r="C2836" s="640"/>
      <c r="D2836" s="641"/>
      <c r="E2836" s="642"/>
    </row>
    <row r="2837" spans="1:5" ht="12">
      <c r="A2837" s="708" t="s">
        <v>11289</v>
      </c>
      <c r="B2837" s="639" t="e">
        <v>#NAME?</v>
      </c>
      <c r="C2837" s="640"/>
      <c r="D2837" s="641"/>
      <c r="E2837" s="642"/>
    </row>
    <row r="2838" spans="1:5" ht="24">
      <c r="A2838" s="708">
        <v>91029</v>
      </c>
      <c r="B2838" s="639" t="s">
        <v>23124</v>
      </c>
      <c r="C2838" s="640" t="s">
        <v>90</v>
      </c>
      <c r="D2838" s="641" t="s">
        <v>18987</v>
      </c>
      <c r="E2838" s="642">
        <v>16.600000000000001</v>
      </c>
    </row>
    <row r="2839" spans="1:5" ht="12">
      <c r="A2839" s="706" t="s">
        <v>23125</v>
      </c>
      <c r="B2839" s="633" t="s">
        <v>23126</v>
      </c>
      <c r="C2839" s="634"/>
      <c r="D2839" s="634"/>
      <c r="E2839" s="635"/>
    </row>
    <row r="2840" spans="1:5" ht="12">
      <c r="A2840" s="708" t="s">
        <v>11289</v>
      </c>
      <c r="B2840" s="639" t="e">
        <v>#NAME?</v>
      </c>
      <c r="C2840" s="640"/>
      <c r="D2840" s="641"/>
      <c r="E2840" s="642"/>
    </row>
    <row r="2841" spans="1:5" ht="24">
      <c r="A2841" s="706">
        <v>91030</v>
      </c>
      <c r="B2841" s="633" t="s">
        <v>23124</v>
      </c>
      <c r="C2841" s="634" t="s">
        <v>90</v>
      </c>
      <c r="D2841" s="634" t="s">
        <v>18991</v>
      </c>
      <c r="E2841" s="635">
        <v>76.5</v>
      </c>
    </row>
    <row r="2842" spans="1:5" ht="12">
      <c r="A2842" s="708" t="s">
        <v>23125</v>
      </c>
      <c r="B2842" s="639" t="s">
        <v>23126</v>
      </c>
      <c r="C2842" s="640"/>
      <c r="D2842" s="641"/>
      <c r="E2842" s="642"/>
    </row>
    <row r="2843" spans="1:5" ht="12">
      <c r="A2843" s="708" t="s">
        <v>11289</v>
      </c>
      <c r="B2843" s="639" t="e">
        <v>#NAME?</v>
      </c>
      <c r="C2843" s="640"/>
      <c r="D2843" s="641"/>
      <c r="E2843" s="642"/>
    </row>
    <row r="2844" spans="1:5" ht="24">
      <c r="A2844" s="708">
        <v>91273</v>
      </c>
      <c r="B2844" s="639" t="s">
        <v>23127</v>
      </c>
      <c r="C2844" s="640" t="s">
        <v>90</v>
      </c>
      <c r="D2844" s="641" t="s">
        <v>18987</v>
      </c>
      <c r="E2844" s="642">
        <v>0.8</v>
      </c>
    </row>
    <row r="2845" spans="1:5" ht="12">
      <c r="A2845" s="708" t="s">
        <v>23128</v>
      </c>
      <c r="B2845" s="639" t="s">
        <v>24040</v>
      </c>
      <c r="C2845" s="640"/>
      <c r="D2845" s="641"/>
      <c r="E2845" s="642"/>
    </row>
    <row r="2846" spans="1:5" ht="24">
      <c r="A2846" s="708">
        <v>91274</v>
      </c>
      <c r="B2846" s="639" t="s">
        <v>23127</v>
      </c>
      <c r="C2846" s="640" t="s">
        <v>90</v>
      </c>
      <c r="D2846" s="641" t="s">
        <v>18987</v>
      </c>
      <c r="E2846" s="642">
        <v>0.27</v>
      </c>
    </row>
    <row r="2847" spans="1:5" ht="12">
      <c r="A2847" s="707" t="s">
        <v>23128</v>
      </c>
      <c r="B2847" s="636" t="s">
        <v>24041</v>
      </c>
      <c r="C2847" s="637"/>
      <c r="D2847" s="637"/>
      <c r="E2847" s="638"/>
    </row>
    <row r="2848" spans="1:5" ht="24">
      <c r="A2848" s="708">
        <v>91275</v>
      </c>
      <c r="B2848" s="639" t="s">
        <v>23127</v>
      </c>
      <c r="C2848" s="640" t="s">
        <v>90</v>
      </c>
      <c r="D2848" s="641" t="s">
        <v>18987</v>
      </c>
      <c r="E2848" s="642">
        <v>0.52</v>
      </c>
    </row>
    <row r="2849" spans="1:5" ht="12">
      <c r="A2849" s="708" t="s">
        <v>23128</v>
      </c>
      <c r="B2849" s="639" t="s">
        <v>24042</v>
      </c>
      <c r="C2849" s="640"/>
      <c r="D2849" s="641"/>
      <c r="E2849" s="642"/>
    </row>
    <row r="2850" spans="1:5" ht="24">
      <c r="A2850" s="708">
        <v>91276</v>
      </c>
      <c r="B2850" s="639" t="s">
        <v>23127</v>
      </c>
      <c r="C2850" s="640" t="s">
        <v>90</v>
      </c>
      <c r="D2850" s="641" t="s">
        <v>18991</v>
      </c>
      <c r="E2850" s="642">
        <v>4.45</v>
      </c>
    </row>
    <row r="2851" spans="1:5" ht="12">
      <c r="A2851" s="708" t="s">
        <v>23128</v>
      </c>
      <c r="B2851" s="639" t="s">
        <v>24043</v>
      </c>
      <c r="C2851" s="640"/>
      <c r="D2851" s="641"/>
      <c r="E2851" s="642"/>
    </row>
    <row r="2852" spans="1:5" ht="12">
      <c r="A2852" s="708" t="s">
        <v>24044</v>
      </c>
      <c r="B2852" s="639"/>
      <c r="C2852" s="640"/>
      <c r="D2852" s="641"/>
      <c r="E2852" s="642"/>
    </row>
    <row r="2853" spans="1:5" ht="24">
      <c r="A2853" s="708">
        <v>91279</v>
      </c>
      <c r="B2853" s="639" t="s">
        <v>23130</v>
      </c>
      <c r="C2853" s="640" t="s">
        <v>90</v>
      </c>
      <c r="D2853" s="641" t="s">
        <v>18987</v>
      </c>
      <c r="E2853" s="642">
        <v>0.67</v>
      </c>
    </row>
    <row r="2854" spans="1:5" ht="12">
      <c r="A2854" s="708" t="s">
        <v>23131</v>
      </c>
      <c r="B2854" s="639" t="s">
        <v>23132</v>
      </c>
      <c r="C2854" s="640"/>
      <c r="D2854" s="641"/>
      <c r="E2854" s="642"/>
    </row>
    <row r="2855" spans="1:5" ht="12">
      <c r="A2855" s="708" t="s">
        <v>23133</v>
      </c>
      <c r="B2855" s="639" t="s">
        <v>24045</v>
      </c>
      <c r="C2855" s="640"/>
      <c r="D2855" s="641"/>
      <c r="E2855" s="642"/>
    </row>
    <row r="2856" spans="1:5" ht="24">
      <c r="A2856" s="708">
        <v>91280</v>
      </c>
      <c r="B2856" s="639" t="s">
        <v>23130</v>
      </c>
      <c r="C2856" s="640" t="s">
        <v>90</v>
      </c>
      <c r="D2856" s="641" t="s">
        <v>18987</v>
      </c>
      <c r="E2856" s="642">
        <v>0.2</v>
      </c>
    </row>
    <row r="2857" spans="1:5" ht="12">
      <c r="A2857" s="708" t="s">
        <v>23131</v>
      </c>
      <c r="B2857" s="639" t="s">
        <v>23132</v>
      </c>
      <c r="C2857" s="640"/>
      <c r="D2857" s="641"/>
      <c r="E2857" s="642"/>
    </row>
    <row r="2858" spans="1:5" ht="12">
      <c r="A2858" s="708" t="s">
        <v>23133</v>
      </c>
      <c r="B2858" s="639" t="s">
        <v>24046</v>
      </c>
      <c r="C2858" s="640"/>
      <c r="D2858" s="641"/>
      <c r="E2858" s="642"/>
    </row>
    <row r="2859" spans="1:5" ht="24">
      <c r="A2859" s="708">
        <v>91281</v>
      </c>
      <c r="B2859" s="639" t="s">
        <v>23130</v>
      </c>
      <c r="C2859" s="640" t="s">
        <v>90</v>
      </c>
      <c r="D2859" s="641" t="s">
        <v>18987</v>
      </c>
      <c r="E2859" s="642">
        <v>0.65</v>
      </c>
    </row>
    <row r="2860" spans="1:5" ht="12">
      <c r="A2860" s="708" t="s">
        <v>22417</v>
      </c>
      <c r="B2860" s="639" t="s">
        <v>22418</v>
      </c>
      <c r="C2860" s="640"/>
      <c r="D2860" s="641"/>
      <c r="E2860" s="642"/>
    </row>
    <row r="2861" spans="1:5" ht="12">
      <c r="A2861" s="708" t="s">
        <v>22419</v>
      </c>
      <c r="B2861" s="639" t="e">
        <v>#NAME?</v>
      </c>
      <c r="C2861" s="640"/>
      <c r="D2861" s="641" t="s">
        <v>22420</v>
      </c>
      <c r="E2861" s="642" t="s">
        <v>22421</v>
      </c>
    </row>
    <row r="2862" spans="1:5" ht="12">
      <c r="A2862" s="709"/>
      <c r="B2862" s="643"/>
      <c r="C2862" s="644"/>
      <c r="D2862" s="645" t="s">
        <v>22422</v>
      </c>
      <c r="E2862" s="646" t="s">
        <v>22423</v>
      </c>
    </row>
    <row r="2863" spans="1:5" ht="12">
      <c r="A2863" s="706" t="s">
        <v>22424</v>
      </c>
      <c r="B2863" s="633" t="s">
        <v>22425</v>
      </c>
      <c r="C2863" s="634"/>
      <c r="D2863" s="634"/>
      <c r="E2863" s="635"/>
    </row>
    <row r="2864" spans="1:5" ht="24">
      <c r="A2864" s="708" t="s">
        <v>22426</v>
      </c>
      <c r="B2864" s="639" t="s">
        <v>22427</v>
      </c>
      <c r="C2864" s="640" t="s">
        <v>22428</v>
      </c>
      <c r="D2864" s="641"/>
      <c r="E2864" s="642"/>
    </row>
    <row r="2865" spans="1:5" ht="12">
      <c r="A2865" s="708" t="s">
        <v>22429</v>
      </c>
      <c r="B2865" s="639" t="s">
        <v>22430</v>
      </c>
      <c r="C2865" s="640"/>
      <c r="D2865" s="641" t="s">
        <v>22422</v>
      </c>
      <c r="E2865" s="642" t="s">
        <v>22431</v>
      </c>
    </row>
    <row r="2866" spans="1:5" ht="24">
      <c r="A2866" s="708" t="s">
        <v>91</v>
      </c>
      <c r="B2866" s="639" t="s">
        <v>22432</v>
      </c>
      <c r="C2866" s="640" t="s">
        <v>22433</v>
      </c>
      <c r="D2866" s="641" t="s">
        <v>22434</v>
      </c>
      <c r="E2866" s="642" t="s">
        <v>22435</v>
      </c>
    </row>
    <row r="2867" spans="1:5" ht="12">
      <c r="A2867" s="708" t="s">
        <v>22436</v>
      </c>
      <c r="B2867" s="639" t="s">
        <v>22437</v>
      </c>
      <c r="C2867" s="640"/>
      <c r="D2867" s="641"/>
      <c r="E2867" s="642"/>
    </row>
    <row r="2868" spans="1:5" ht="12">
      <c r="A2868" s="708" t="s">
        <v>23131</v>
      </c>
      <c r="B2868" s="639" t="s">
        <v>23132</v>
      </c>
      <c r="C2868" s="640"/>
      <c r="D2868" s="641"/>
      <c r="E2868" s="642"/>
    </row>
    <row r="2869" spans="1:5" ht="12">
      <c r="A2869" s="708" t="s">
        <v>23133</v>
      </c>
      <c r="B2869" s="639" t="s">
        <v>24047</v>
      </c>
      <c r="C2869" s="640"/>
      <c r="D2869" s="641"/>
      <c r="E2869" s="642"/>
    </row>
    <row r="2870" spans="1:5" ht="24">
      <c r="A2870" s="707">
        <v>91282</v>
      </c>
      <c r="B2870" s="636" t="s">
        <v>23130</v>
      </c>
      <c r="C2870" s="637" t="s">
        <v>90</v>
      </c>
      <c r="D2870" s="637" t="s">
        <v>18991</v>
      </c>
      <c r="E2870" s="638">
        <v>10.7</v>
      </c>
    </row>
    <row r="2871" spans="1:5" ht="12">
      <c r="A2871" s="708" t="s">
        <v>23131</v>
      </c>
      <c r="B2871" s="639" t="s">
        <v>23132</v>
      </c>
      <c r="C2871" s="640"/>
      <c r="D2871" s="641"/>
      <c r="E2871" s="642"/>
    </row>
    <row r="2872" spans="1:5" ht="12">
      <c r="A2872" s="708" t="s">
        <v>23133</v>
      </c>
      <c r="B2872" s="639" t="s">
        <v>24048</v>
      </c>
      <c r="C2872" s="640"/>
      <c r="D2872" s="641"/>
      <c r="E2872" s="642"/>
    </row>
    <row r="2873" spans="1:5" ht="24">
      <c r="A2873" s="708">
        <v>91354</v>
      </c>
      <c r="B2873" s="639" t="s">
        <v>23689</v>
      </c>
      <c r="C2873" s="640" t="s">
        <v>90</v>
      </c>
      <c r="D2873" s="641" t="s">
        <v>18987</v>
      </c>
      <c r="E2873" s="642">
        <v>10.220000000000001</v>
      </c>
    </row>
    <row r="2874" spans="1:5" ht="12">
      <c r="A2874" s="708" t="s">
        <v>22886</v>
      </c>
      <c r="B2874" s="639" t="s">
        <v>22887</v>
      </c>
      <c r="C2874" s="640"/>
      <c r="D2874" s="641"/>
      <c r="E2874" s="642"/>
    </row>
    <row r="2875" spans="1:5" ht="12">
      <c r="A2875" s="708" t="e">
        <v>#NAME?</v>
      </c>
      <c r="B2875" s="639" t="s">
        <v>23888</v>
      </c>
      <c r="C2875" s="640"/>
      <c r="D2875" s="641"/>
      <c r="E2875" s="642"/>
    </row>
    <row r="2876" spans="1:5" ht="24">
      <c r="A2876" s="706">
        <v>91355</v>
      </c>
      <c r="B2876" s="633" t="s">
        <v>23689</v>
      </c>
      <c r="C2876" s="634" t="s">
        <v>90</v>
      </c>
      <c r="D2876" s="634" t="s">
        <v>18987</v>
      </c>
      <c r="E2876" s="635">
        <v>2.61</v>
      </c>
    </row>
    <row r="2877" spans="1:5" ht="12">
      <c r="A2877" s="708" t="s">
        <v>22886</v>
      </c>
      <c r="B2877" s="639" t="s">
        <v>22887</v>
      </c>
      <c r="C2877" s="640"/>
      <c r="D2877" s="641"/>
      <c r="E2877" s="642"/>
    </row>
    <row r="2878" spans="1:5" ht="12">
      <c r="A2878" s="708" t="e">
        <v>#NAME?</v>
      </c>
      <c r="B2878" s="639" t="s">
        <v>22787</v>
      </c>
      <c r="C2878" s="640"/>
      <c r="D2878" s="641"/>
      <c r="E2878" s="642"/>
    </row>
    <row r="2879" spans="1:5" ht="24">
      <c r="A2879" s="708">
        <v>91356</v>
      </c>
      <c r="B2879" s="639" t="s">
        <v>23689</v>
      </c>
      <c r="C2879" s="640" t="s">
        <v>90</v>
      </c>
      <c r="D2879" s="641" t="s">
        <v>18987</v>
      </c>
      <c r="E2879" s="642">
        <v>0.53</v>
      </c>
    </row>
    <row r="2880" spans="1:5" ht="12">
      <c r="A2880" s="708" t="s">
        <v>22886</v>
      </c>
      <c r="B2880" s="639" t="s">
        <v>22887</v>
      </c>
      <c r="C2880" s="640"/>
      <c r="D2880" s="641"/>
      <c r="E2880" s="642"/>
    </row>
    <row r="2881" spans="1:5" ht="12">
      <c r="A2881" s="707" t="e">
        <v>#NAME?</v>
      </c>
      <c r="B2881" s="636" t="s">
        <v>24049</v>
      </c>
      <c r="C2881" s="637"/>
      <c r="D2881" s="637"/>
      <c r="E2881" s="638"/>
    </row>
    <row r="2882" spans="1:5" ht="24">
      <c r="A2882" s="708">
        <v>91359</v>
      </c>
      <c r="B2882" s="639" t="s">
        <v>23717</v>
      </c>
      <c r="C2882" s="640" t="s">
        <v>90</v>
      </c>
      <c r="D2882" s="641" t="s">
        <v>18987</v>
      </c>
      <c r="E2882" s="642">
        <v>11.27</v>
      </c>
    </row>
    <row r="2883" spans="1:5" ht="12">
      <c r="A2883" s="708" t="s">
        <v>22946</v>
      </c>
      <c r="B2883" s="639" t="s">
        <v>22947</v>
      </c>
      <c r="C2883" s="640"/>
      <c r="D2883" s="641"/>
      <c r="E2883" s="642"/>
    </row>
    <row r="2884" spans="1:5" ht="12">
      <c r="A2884" s="708" t="s">
        <v>22948</v>
      </c>
      <c r="B2884" s="639" t="s">
        <v>24050</v>
      </c>
      <c r="C2884" s="640"/>
      <c r="D2884" s="641"/>
      <c r="E2884" s="642"/>
    </row>
    <row r="2885" spans="1:5" ht="24">
      <c r="A2885" s="707">
        <v>91360</v>
      </c>
      <c r="B2885" s="636" t="s">
        <v>23717</v>
      </c>
      <c r="C2885" s="637" t="s">
        <v>90</v>
      </c>
      <c r="D2885" s="637" t="s">
        <v>18987</v>
      </c>
      <c r="E2885" s="638">
        <v>2.88</v>
      </c>
    </row>
    <row r="2886" spans="1:5" ht="12">
      <c r="A2886" s="708" t="s">
        <v>22946</v>
      </c>
      <c r="B2886" s="639" t="s">
        <v>22947</v>
      </c>
      <c r="C2886" s="640"/>
      <c r="D2886" s="641"/>
      <c r="E2886" s="642"/>
    </row>
    <row r="2887" spans="1:5" ht="12">
      <c r="A2887" s="708" t="s">
        <v>22948</v>
      </c>
      <c r="B2887" s="639" t="s">
        <v>24051</v>
      </c>
      <c r="C2887" s="640"/>
      <c r="D2887" s="641"/>
      <c r="E2887" s="642"/>
    </row>
    <row r="2888" spans="1:5" ht="24">
      <c r="A2888" s="708">
        <v>91361</v>
      </c>
      <c r="B2888" s="639" t="s">
        <v>23717</v>
      </c>
      <c r="C2888" s="640" t="s">
        <v>90</v>
      </c>
      <c r="D2888" s="641" t="s">
        <v>18987</v>
      </c>
      <c r="E2888" s="642">
        <v>0.59</v>
      </c>
    </row>
    <row r="2889" spans="1:5" ht="12">
      <c r="A2889" s="708" t="s">
        <v>22946</v>
      </c>
      <c r="B2889" s="639" t="s">
        <v>22947</v>
      </c>
      <c r="C2889" s="640"/>
      <c r="D2889" s="641"/>
      <c r="E2889" s="642"/>
    </row>
    <row r="2890" spans="1:5" ht="12">
      <c r="A2890" s="708" t="s">
        <v>22948</v>
      </c>
      <c r="B2890" s="639" t="s">
        <v>24052</v>
      </c>
      <c r="C2890" s="640"/>
      <c r="D2890" s="641"/>
      <c r="E2890" s="642"/>
    </row>
    <row r="2891" spans="1:5" ht="24">
      <c r="A2891" s="708">
        <v>91367</v>
      </c>
      <c r="B2891" s="639" t="s">
        <v>23658</v>
      </c>
      <c r="C2891" s="640" t="s">
        <v>90</v>
      </c>
      <c r="D2891" s="641" t="s">
        <v>18987</v>
      </c>
      <c r="E2891" s="642">
        <v>14.26</v>
      </c>
    </row>
    <row r="2892" spans="1:5" ht="12">
      <c r="A2892" s="708" t="s">
        <v>22814</v>
      </c>
      <c r="B2892" s="639" t="s">
        <v>22815</v>
      </c>
      <c r="C2892" s="640"/>
      <c r="D2892" s="641"/>
      <c r="E2892" s="642"/>
    </row>
    <row r="2893" spans="1:5" ht="12">
      <c r="A2893" s="708" t="s">
        <v>22816</v>
      </c>
      <c r="B2893" s="639" t="s">
        <v>24053</v>
      </c>
      <c r="C2893" s="640"/>
      <c r="D2893" s="641"/>
      <c r="E2893" s="642"/>
    </row>
    <row r="2894" spans="1:5" ht="24">
      <c r="A2894" s="708">
        <v>91368</v>
      </c>
      <c r="B2894" s="639" t="s">
        <v>23658</v>
      </c>
      <c r="C2894" s="640" t="s">
        <v>90</v>
      </c>
      <c r="D2894" s="641" t="s">
        <v>18987</v>
      </c>
      <c r="E2894" s="642">
        <v>3.37</v>
      </c>
    </row>
    <row r="2895" spans="1:5" ht="12">
      <c r="A2895" s="708" t="s">
        <v>22814</v>
      </c>
      <c r="B2895" s="639" t="s">
        <v>22815</v>
      </c>
      <c r="C2895" s="640"/>
      <c r="D2895" s="641"/>
      <c r="E2895" s="642"/>
    </row>
    <row r="2896" spans="1:5" ht="12">
      <c r="A2896" s="708" t="s">
        <v>22417</v>
      </c>
      <c r="B2896" s="639" t="s">
        <v>22418</v>
      </c>
      <c r="C2896" s="640"/>
      <c r="D2896" s="641"/>
      <c r="E2896" s="642"/>
    </row>
    <row r="2897" spans="1:5" ht="12">
      <c r="A2897" s="708" t="s">
        <v>22419</v>
      </c>
      <c r="B2897" s="639" t="e">
        <v>#NAME?</v>
      </c>
      <c r="C2897" s="640"/>
      <c r="D2897" s="641" t="s">
        <v>22420</v>
      </c>
      <c r="E2897" s="642" t="s">
        <v>22421</v>
      </c>
    </row>
    <row r="2898" spans="1:5" ht="12">
      <c r="A2898" s="708"/>
      <c r="B2898" s="639"/>
      <c r="C2898" s="640"/>
      <c r="D2898" s="641" t="s">
        <v>22422</v>
      </c>
      <c r="E2898" s="642" t="s">
        <v>22423</v>
      </c>
    </row>
    <row r="2899" spans="1:5" ht="12">
      <c r="A2899" s="708" t="s">
        <v>22424</v>
      </c>
      <c r="B2899" s="639" t="s">
        <v>22425</v>
      </c>
      <c r="C2899" s="640"/>
      <c r="D2899" s="641"/>
      <c r="E2899" s="642"/>
    </row>
    <row r="2900" spans="1:5" ht="24">
      <c r="A2900" s="708" t="s">
        <v>22426</v>
      </c>
      <c r="B2900" s="639" t="s">
        <v>22427</v>
      </c>
      <c r="C2900" s="640" t="s">
        <v>22428</v>
      </c>
      <c r="D2900" s="641"/>
      <c r="E2900" s="642"/>
    </row>
    <row r="2901" spans="1:5" ht="12">
      <c r="A2901" s="708" t="s">
        <v>22429</v>
      </c>
      <c r="B2901" s="639" t="s">
        <v>22430</v>
      </c>
      <c r="C2901" s="640"/>
      <c r="D2901" s="641" t="s">
        <v>22422</v>
      </c>
      <c r="E2901" s="642" t="s">
        <v>22431</v>
      </c>
    </row>
    <row r="2902" spans="1:5" ht="24">
      <c r="A2902" s="708" t="s">
        <v>91</v>
      </c>
      <c r="B2902" s="639" t="s">
        <v>22432</v>
      </c>
      <c r="C2902" s="640" t="s">
        <v>22433</v>
      </c>
      <c r="D2902" s="641" t="s">
        <v>22434</v>
      </c>
      <c r="E2902" s="642" t="s">
        <v>22435</v>
      </c>
    </row>
    <row r="2903" spans="1:5" ht="12">
      <c r="A2903" s="708" t="s">
        <v>22436</v>
      </c>
      <c r="B2903" s="639" t="s">
        <v>22437</v>
      </c>
      <c r="C2903" s="640"/>
      <c r="D2903" s="641"/>
      <c r="E2903" s="642"/>
    </row>
    <row r="2904" spans="1:5" ht="12">
      <c r="A2904" s="708" t="s">
        <v>22816</v>
      </c>
      <c r="B2904" s="639" t="s">
        <v>24054</v>
      </c>
      <c r="C2904" s="640"/>
      <c r="D2904" s="641"/>
      <c r="E2904" s="642"/>
    </row>
    <row r="2905" spans="1:5" ht="24">
      <c r="A2905" s="708">
        <v>91369</v>
      </c>
      <c r="B2905" s="639" t="s">
        <v>23658</v>
      </c>
      <c r="C2905" s="640" t="s">
        <v>90</v>
      </c>
      <c r="D2905" s="641" t="s">
        <v>18987</v>
      </c>
      <c r="E2905" s="642">
        <v>0.68</v>
      </c>
    </row>
    <row r="2906" spans="1:5" ht="12">
      <c r="A2906" s="708" t="s">
        <v>22814</v>
      </c>
      <c r="B2906" s="639" t="s">
        <v>22815</v>
      </c>
      <c r="C2906" s="640"/>
      <c r="D2906" s="641"/>
      <c r="E2906" s="642"/>
    </row>
    <row r="2907" spans="1:5" ht="12">
      <c r="A2907" s="708" t="s">
        <v>22816</v>
      </c>
      <c r="B2907" s="639" t="s">
        <v>24055</v>
      </c>
      <c r="C2907" s="640"/>
      <c r="D2907" s="641"/>
      <c r="E2907" s="642"/>
    </row>
    <row r="2908" spans="1:5" ht="24">
      <c r="A2908" s="708">
        <v>91375</v>
      </c>
      <c r="B2908" s="639" t="s">
        <v>23690</v>
      </c>
      <c r="C2908" s="640" t="s">
        <v>90</v>
      </c>
      <c r="D2908" s="641" t="s">
        <v>18987</v>
      </c>
      <c r="E2908" s="642">
        <v>8.6199999999999992</v>
      </c>
    </row>
    <row r="2909" spans="1:5" ht="12">
      <c r="A2909" s="708" t="s">
        <v>22890</v>
      </c>
      <c r="B2909" s="639" t="s">
        <v>22891</v>
      </c>
      <c r="C2909" s="640"/>
      <c r="D2909" s="641"/>
      <c r="E2909" s="642"/>
    </row>
    <row r="2910" spans="1:5" ht="12">
      <c r="A2910" s="706" t="s">
        <v>24056</v>
      </c>
      <c r="B2910" s="633" t="s">
        <v>23942</v>
      </c>
      <c r="C2910" s="634"/>
      <c r="D2910" s="634"/>
      <c r="E2910" s="635"/>
    </row>
    <row r="2911" spans="1:5" ht="24">
      <c r="A2911" s="708">
        <v>91376</v>
      </c>
      <c r="B2911" s="639" t="s">
        <v>23690</v>
      </c>
      <c r="C2911" s="640" t="s">
        <v>90</v>
      </c>
      <c r="D2911" s="641" t="s">
        <v>18987</v>
      </c>
      <c r="E2911" s="642">
        <v>2.2000000000000002</v>
      </c>
    </row>
    <row r="2912" spans="1:5" ht="12">
      <c r="A2912" s="708" t="s">
        <v>22890</v>
      </c>
      <c r="B2912" s="639" t="s">
        <v>22891</v>
      </c>
      <c r="C2912" s="640"/>
      <c r="D2912" s="641"/>
      <c r="E2912" s="642"/>
    </row>
    <row r="2913" spans="1:5" ht="12">
      <c r="A2913" s="706" t="s">
        <v>24057</v>
      </c>
      <c r="B2913" s="633" t="s">
        <v>22787</v>
      </c>
      <c r="C2913" s="634"/>
      <c r="D2913" s="634"/>
      <c r="E2913" s="635"/>
    </row>
    <row r="2914" spans="1:5" ht="24">
      <c r="A2914" s="707">
        <v>91377</v>
      </c>
      <c r="B2914" s="636" t="s">
        <v>23690</v>
      </c>
      <c r="C2914" s="637" t="s">
        <v>90</v>
      </c>
      <c r="D2914" s="637" t="s">
        <v>18987</v>
      </c>
      <c r="E2914" s="638">
        <v>0.45</v>
      </c>
    </row>
    <row r="2915" spans="1:5" ht="12">
      <c r="A2915" s="708" t="s">
        <v>22890</v>
      </c>
      <c r="B2915" s="639" t="s">
        <v>22891</v>
      </c>
      <c r="C2915" s="640"/>
      <c r="D2915" s="641"/>
      <c r="E2915" s="642"/>
    </row>
    <row r="2916" spans="1:5" ht="12">
      <c r="A2916" s="708" t="s">
        <v>24058</v>
      </c>
      <c r="B2916" s="639" t="s">
        <v>23944</v>
      </c>
      <c r="C2916" s="640"/>
      <c r="D2916" s="641"/>
      <c r="E2916" s="642"/>
    </row>
    <row r="2917" spans="1:5" ht="24">
      <c r="A2917" s="706">
        <v>91380</v>
      </c>
      <c r="B2917" s="633" t="s">
        <v>23135</v>
      </c>
      <c r="C2917" s="634" t="s">
        <v>90</v>
      </c>
      <c r="D2917" s="634" t="s">
        <v>18987</v>
      </c>
      <c r="E2917" s="635">
        <v>16.149999999999999</v>
      </c>
    </row>
    <row r="2918" spans="1:5" ht="12">
      <c r="A2918" s="708" t="s">
        <v>23136</v>
      </c>
      <c r="B2918" s="639" t="s">
        <v>23137</v>
      </c>
      <c r="C2918" s="640"/>
      <c r="D2918" s="641"/>
      <c r="E2918" s="642"/>
    </row>
    <row r="2919" spans="1:5" ht="12">
      <c r="A2919" s="708" t="s">
        <v>23138</v>
      </c>
      <c r="B2919" s="639" t="s">
        <v>24059</v>
      </c>
      <c r="C2919" s="640"/>
      <c r="D2919" s="641"/>
      <c r="E2919" s="642"/>
    </row>
    <row r="2920" spans="1:5" ht="24">
      <c r="A2920" s="708">
        <v>91381</v>
      </c>
      <c r="B2920" s="639" t="s">
        <v>23135</v>
      </c>
      <c r="C2920" s="640" t="s">
        <v>90</v>
      </c>
      <c r="D2920" s="641" t="s">
        <v>18987</v>
      </c>
      <c r="E2920" s="642">
        <v>3.82</v>
      </c>
    </row>
    <row r="2921" spans="1:5" ht="12">
      <c r="A2921" s="708" t="s">
        <v>23136</v>
      </c>
      <c r="B2921" s="639" t="s">
        <v>23137</v>
      </c>
      <c r="C2921" s="640"/>
      <c r="D2921" s="641"/>
      <c r="E2921" s="642"/>
    </row>
    <row r="2922" spans="1:5" ht="12">
      <c r="A2922" s="708" t="s">
        <v>23138</v>
      </c>
      <c r="B2922" s="639" t="s">
        <v>24060</v>
      </c>
      <c r="C2922" s="640"/>
      <c r="D2922" s="641"/>
      <c r="E2922" s="642"/>
    </row>
    <row r="2923" spans="1:5" ht="24">
      <c r="A2923" s="708">
        <v>91382</v>
      </c>
      <c r="B2923" s="639" t="s">
        <v>23135</v>
      </c>
      <c r="C2923" s="640" t="s">
        <v>90</v>
      </c>
      <c r="D2923" s="641" t="s">
        <v>18987</v>
      </c>
      <c r="E2923" s="642">
        <v>0.77</v>
      </c>
    </row>
    <row r="2924" spans="1:5" ht="12">
      <c r="A2924" s="708" t="s">
        <v>23136</v>
      </c>
      <c r="B2924" s="639" t="s">
        <v>23137</v>
      </c>
      <c r="C2924" s="640"/>
      <c r="D2924" s="641"/>
      <c r="E2924" s="642"/>
    </row>
    <row r="2925" spans="1:5" ht="12">
      <c r="A2925" s="708" t="s">
        <v>23138</v>
      </c>
      <c r="B2925" s="639" t="s">
        <v>24061</v>
      </c>
      <c r="C2925" s="640"/>
      <c r="D2925" s="641"/>
      <c r="E2925" s="642"/>
    </row>
    <row r="2926" spans="1:5" ht="12">
      <c r="A2926" s="708">
        <v>14</v>
      </c>
      <c r="B2926" s="639"/>
      <c r="C2926" s="640"/>
      <c r="D2926" s="641"/>
      <c r="E2926" s="642"/>
    </row>
    <row r="2927" spans="1:5" ht="24">
      <c r="A2927" s="709">
        <v>91383</v>
      </c>
      <c r="B2927" s="643" t="s">
        <v>23135</v>
      </c>
      <c r="C2927" s="644" t="s">
        <v>90</v>
      </c>
      <c r="D2927" s="645" t="s">
        <v>18987</v>
      </c>
      <c r="E2927" s="646">
        <v>22.71</v>
      </c>
    </row>
    <row r="2928" spans="1:5" ht="12">
      <c r="A2928" s="706" t="s">
        <v>23136</v>
      </c>
      <c r="B2928" s="633" t="s">
        <v>23137</v>
      </c>
      <c r="C2928" s="634"/>
      <c r="D2928" s="634"/>
      <c r="E2928" s="635"/>
    </row>
    <row r="2929" spans="1:5" ht="12">
      <c r="A2929" s="707" t="s">
        <v>23138</v>
      </c>
      <c r="B2929" s="636" t="s">
        <v>24062</v>
      </c>
      <c r="C2929" s="637"/>
      <c r="D2929" s="637"/>
      <c r="E2929" s="638"/>
    </row>
    <row r="2930" spans="1:5" ht="24">
      <c r="A2930" s="708">
        <v>91384</v>
      </c>
      <c r="B2930" s="639" t="s">
        <v>23135</v>
      </c>
      <c r="C2930" s="640" t="s">
        <v>90</v>
      </c>
      <c r="D2930" s="641" t="s">
        <v>18991</v>
      </c>
      <c r="E2930" s="642">
        <v>76.17</v>
      </c>
    </row>
    <row r="2931" spans="1:5" ht="12">
      <c r="A2931" s="708" t="s">
        <v>23136</v>
      </c>
      <c r="B2931" s="639" t="s">
        <v>23137</v>
      </c>
      <c r="C2931" s="640"/>
      <c r="D2931" s="641"/>
      <c r="E2931" s="642"/>
    </row>
    <row r="2932" spans="1:5" ht="12">
      <c r="A2932" s="708" t="s">
        <v>22417</v>
      </c>
      <c r="B2932" s="639" t="s">
        <v>22418</v>
      </c>
      <c r="C2932" s="640"/>
      <c r="D2932" s="641"/>
      <c r="E2932" s="642"/>
    </row>
    <row r="2933" spans="1:5" ht="12">
      <c r="A2933" s="707" t="s">
        <v>22419</v>
      </c>
      <c r="B2933" s="636" t="e">
        <v>#NAME?</v>
      </c>
      <c r="C2933" s="637"/>
      <c r="D2933" s="637" t="s">
        <v>22420</v>
      </c>
      <c r="E2933" s="638" t="s">
        <v>22421</v>
      </c>
    </row>
    <row r="2934" spans="1:5" ht="12">
      <c r="A2934" s="708"/>
      <c r="B2934" s="639"/>
      <c r="C2934" s="640"/>
      <c r="D2934" s="641" t="s">
        <v>22422</v>
      </c>
      <c r="E2934" s="642" t="s">
        <v>22423</v>
      </c>
    </row>
    <row r="2935" spans="1:5" ht="12">
      <c r="A2935" s="708" t="s">
        <v>22424</v>
      </c>
      <c r="B2935" s="639" t="s">
        <v>22425</v>
      </c>
      <c r="C2935" s="640"/>
      <c r="D2935" s="641"/>
      <c r="E2935" s="642"/>
    </row>
    <row r="2936" spans="1:5" ht="24">
      <c r="A2936" s="707" t="s">
        <v>22426</v>
      </c>
      <c r="B2936" s="636" t="s">
        <v>22427</v>
      </c>
      <c r="C2936" s="637" t="s">
        <v>22428</v>
      </c>
      <c r="D2936" s="637"/>
      <c r="E2936" s="638"/>
    </row>
    <row r="2937" spans="1:5" ht="12">
      <c r="A2937" s="708" t="s">
        <v>22429</v>
      </c>
      <c r="B2937" s="639" t="s">
        <v>22430</v>
      </c>
      <c r="C2937" s="640"/>
      <c r="D2937" s="641" t="s">
        <v>22422</v>
      </c>
      <c r="E2937" s="642" t="s">
        <v>22431</v>
      </c>
    </row>
    <row r="2938" spans="1:5" ht="24">
      <c r="A2938" s="708" t="s">
        <v>91</v>
      </c>
      <c r="B2938" s="639" t="s">
        <v>22432</v>
      </c>
      <c r="C2938" s="640" t="s">
        <v>22433</v>
      </c>
      <c r="D2938" s="641" t="s">
        <v>22434</v>
      </c>
      <c r="E2938" s="642" t="s">
        <v>22435</v>
      </c>
    </row>
    <row r="2939" spans="1:5" ht="12">
      <c r="A2939" s="708" t="s">
        <v>22436</v>
      </c>
      <c r="B2939" s="639" t="s">
        <v>22437</v>
      </c>
      <c r="C2939" s="640"/>
      <c r="D2939" s="641"/>
      <c r="E2939" s="642"/>
    </row>
    <row r="2940" spans="1:5" ht="12">
      <c r="A2940" s="708" t="s">
        <v>23138</v>
      </c>
      <c r="B2940" s="639" t="s">
        <v>24063</v>
      </c>
      <c r="C2940" s="640"/>
      <c r="D2940" s="641"/>
      <c r="E2940" s="642"/>
    </row>
    <row r="2941" spans="1:5" ht="12">
      <c r="A2941" s="708">
        <v>41791</v>
      </c>
      <c r="B2941" s="639"/>
      <c r="C2941" s="640"/>
      <c r="D2941" s="641"/>
      <c r="E2941" s="642"/>
    </row>
    <row r="2942" spans="1:5" ht="24">
      <c r="A2942" s="708">
        <v>91390</v>
      </c>
      <c r="B2942" s="639" t="s">
        <v>22985</v>
      </c>
      <c r="C2942" s="640" t="s">
        <v>90</v>
      </c>
      <c r="D2942" s="641" t="s">
        <v>18987</v>
      </c>
      <c r="E2942" s="642">
        <v>13.96</v>
      </c>
    </row>
    <row r="2943" spans="1:5" ht="12">
      <c r="A2943" s="708" t="s">
        <v>22986</v>
      </c>
      <c r="B2943" s="639" t="s">
        <v>22987</v>
      </c>
      <c r="C2943" s="640"/>
      <c r="D2943" s="641"/>
      <c r="E2943" s="642"/>
    </row>
    <row r="2944" spans="1:5" ht="12">
      <c r="A2944" s="708" t="s">
        <v>22824</v>
      </c>
      <c r="B2944" s="639" t="s">
        <v>22988</v>
      </c>
      <c r="C2944" s="640"/>
      <c r="D2944" s="641"/>
      <c r="E2944" s="642"/>
    </row>
    <row r="2945" spans="1:5" ht="12">
      <c r="A2945" s="708" t="s">
        <v>23735</v>
      </c>
      <c r="B2945" s="639" t="s">
        <v>23942</v>
      </c>
      <c r="C2945" s="640"/>
      <c r="D2945" s="641"/>
      <c r="E2945" s="642"/>
    </row>
    <row r="2946" spans="1:5" ht="24">
      <c r="A2946" s="708">
        <v>91391</v>
      </c>
      <c r="B2946" s="639" t="s">
        <v>22985</v>
      </c>
      <c r="C2946" s="640" t="s">
        <v>90</v>
      </c>
      <c r="D2946" s="641" t="s">
        <v>18987</v>
      </c>
      <c r="E2946" s="642">
        <v>2.85</v>
      </c>
    </row>
    <row r="2947" spans="1:5" ht="12">
      <c r="A2947" s="708" t="s">
        <v>22986</v>
      </c>
      <c r="B2947" s="639" t="s">
        <v>22987</v>
      </c>
      <c r="C2947" s="640"/>
      <c r="D2947" s="641"/>
      <c r="E2947" s="642"/>
    </row>
    <row r="2948" spans="1:5" ht="12">
      <c r="A2948" s="708" t="s">
        <v>22824</v>
      </c>
      <c r="B2948" s="639" t="s">
        <v>22988</v>
      </c>
      <c r="C2948" s="640"/>
      <c r="D2948" s="641"/>
      <c r="E2948" s="642"/>
    </row>
    <row r="2949" spans="1:5" ht="12">
      <c r="A2949" s="708" t="s">
        <v>23744</v>
      </c>
      <c r="B2949" s="639" t="s">
        <v>22787</v>
      </c>
      <c r="C2949" s="640"/>
      <c r="D2949" s="641"/>
      <c r="E2949" s="642"/>
    </row>
    <row r="2950" spans="1:5" ht="24">
      <c r="A2950" s="708">
        <v>91392</v>
      </c>
      <c r="B2950" s="639" t="s">
        <v>22985</v>
      </c>
      <c r="C2950" s="640" t="s">
        <v>90</v>
      </c>
      <c r="D2950" s="641" t="s">
        <v>18987</v>
      </c>
      <c r="E2950" s="642">
        <v>0.57999999999999996</v>
      </c>
    </row>
    <row r="2951" spans="1:5" ht="12">
      <c r="A2951" s="708" t="s">
        <v>22986</v>
      </c>
      <c r="B2951" s="639" t="s">
        <v>22987</v>
      </c>
      <c r="C2951" s="640"/>
      <c r="D2951" s="641"/>
      <c r="E2951" s="642"/>
    </row>
    <row r="2952" spans="1:5" ht="12">
      <c r="A2952" s="708" t="s">
        <v>22824</v>
      </c>
      <c r="B2952" s="639" t="s">
        <v>22988</v>
      </c>
      <c r="C2952" s="640"/>
      <c r="D2952" s="641"/>
      <c r="E2952" s="642"/>
    </row>
    <row r="2953" spans="1:5" ht="12">
      <c r="A2953" s="708" t="s">
        <v>23943</v>
      </c>
      <c r="B2953" s="639" t="s">
        <v>23944</v>
      </c>
      <c r="C2953" s="640"/>
      <c r="D2953" s="641"/>
      <c r="E2953" s="642"/>
    </row>
    <row r="2954" spans="1:5" ht="24">
      <c r="A2954" s="708">
        <v>91396</v>
      </c>
      <c r="B2954" s="639" t="s">
        <v>23692</v>
      </c>
      <c r="C2954" s="640" t="s">
        <v>90</v>
      </c>
      <c r="D2954" s="641" t="s">
        <v>18987</v>
      </c>
      <c r="E2954" s="642">
        <v>14.49</v>
      </c>
    </row>
    <row r="2955" spans="1:5" ht="12">
      <c r="A2955" s="708" t="s">
        <v>22895</v>
      </c>
      <c r="B2955" s="639" t="s">
        <v>22896</v>
      </c>
      <c r="C2955" s="640"/>
      <c r="D2955" s="641"/>
      <c r="E2955" s="642"/>
    </row>
    <row r="2956" spans="1:5" ht="12">
      <c r="A2956" s="708" t="s">
        <v>22897</v>
      </c>
      <c r="B2956" s="639" t="s">
        <v>24064</v>
      </c>
      <c r="C2956" s="640"/>
      <c r="D2956" s="641"/>
      <c r="E2956" s="642"/>
    </row>
    <row r="2957" spans="1:5" ht="24">
      <c r="A2957" s="708">
        <v>91397</v>
      </c>
      <c r="B2957" s="639" t="s">
        <v>23692</v>
      </c>
      <c r="C2957" s="640" t="s">
        <v>90</v>
      </c>
      <c r="D2957" s="641" t="s">
        <v>18987</v>
      </c>
      <c r="E2957" s="642">
        <v>3.7</v>
      </c>
    </row>
    <row r="2958" spans="1:5" ht="12">
      <c r="A2958" s="708" t="s">
        <v>22895</v>
      </c>
      <c r="B2958" s="639" t="s">
        <v>22896</v>
      </c>
      <c r="C2958" s="640"/>
      <c r="D2958" s="641"/>
      <c r="E2958" s="642"/>
    </row>
    <row r="2959" spans="1:5" ht="12">
      <c r="A2959" s="708" t="s">
        <v>22897</v>
      </c>
      <c r="B2959" s="639" t="s">
        <v>24065</v>
      </c>
      <c r="C2959" s="640"/>
      <c r="D2959" s="641"/>
      <c r="E2959" s="642"/>
    </row>
    <row r="2960" spans="1:5" ht="24">
      <c r="A2960" s="708">
        <v>91398</v>
      </c>
      <c r="B2960" s="639" t="s">
        <v>23692</v>
      </c>
      <c r="C2960" s="640" t="s">
        <v>90</v>
      </c>
      <c r="D2960" s="641" t="s">
        <v>18987</v>
      </c>
      <c r="E2960" s="642">
        <v>0.76</v>
      </c>
    </row>
    <row r="2961" spans="1:5" ht="12">
      <c r="A2961" s="708" t="s">
        <v>22895</v>
      </c>
      <c r="B2961" s="639" t="s">
        <v>22896</v>
      </c>
      <c r="C2961" s="640"/>
      <c r="D2961" s="641"/>
      <c r="E2961" s="642"/>
    </row>
    <row r="2962" spans="1:5" ht="12">
      <c r="A2962" s="708" t="s">
        <v>22897</v>
      </c>
      <c r="B2962" s="639" t="s">
        <v>24066</v>
      </c>
      <c r="C2962" s="640"/>
      <c r="D2962" s="641"/>
      <c r="E2962" s="642"/>
    </row>
    <row r="2963" spans="1:5" ht="12">
      <c r="A2963" s="708" t="s">
        <v>23476</v>
      </c>
      <c r="B2963" s="639"/>
      <c r="C2963" s="640"/>
      <c r="D2963" s="641"/>
      <c r="E2963" s="642"/>
    </row>
    <row r="2964" spans="1:5" ht="24">
      <c r="A2964" s="708">
        <v>91402</v>
      </c>
      <c r="B2964" s="639" t="s">
        <v>22975</v>
      </c>
      <c r="C2964" s="640" t="s">
        <v>90</v>
      </c>
      <c r="D2964" s="641" t="s">
        <v>18987</v>
      </c>
      <c r="E2964" s="642">
        <v>0.65</v>
      </c>
    </row>
    <row r="2965" spans="1:5" ht="12">
      <c r="A2965" s="708" t="s">
        <v>22976</v>
      </c>
      <c r="B2965" s="639" t="s">
        <v>22977</v>
      </c>
      <c r="C2965" s="640"/>
      <c r="D2965" s="641"/>
      <c r="E2965" s="642"/>
    </row>
    <row r="2966" spans="1:5" ht="12">
      <c r="A2966" s="708" t="s">
        <v>22978</v>
      </c>
      <c r="B2966" s="639" t="s">
        <v>24067</v>
      </c>
      <c r="C2966" s="640"/>
      <c r="D2966" s="641"/>
      <c r="E2966" s="642"/>
    </row>
    <row r="2967" spans="1:5" ht="24">
      <c r="A2967" s="708">
        <v>91466</v>
      </c>
      <c r="B2967" s="639" t="s">
        <v>23938</v>
      </c>
      <c r="C2967" s="640" t="s">
        <v>90</v>
      </c>
      <c r="D2967" s="641" t="s">
        <v>18987</v>
      </c>
      <c r="E2967" s="642">
        <v>0.62</v>
      </c>
    </row>
    <row r="2968" spans="1:5" ht="12">
      <c r="A2968" s="708" t="s">
        <v>22417</v>
      </c>
      <c r="B2968" s="639" t="s">
        <v>22418</v>
      </c>
      <c r="C2968" s="640"/>
      <c r="D2968" s="641"/>
      <c r="E2968" s="642"/>
    </row>
    <row r="2969" spans="1:5" ht="12">
      <c r="A2969" s="708" t="s">
        <v>22419</v>
      </c>
      <c r="B2969" s="639" t="e">
        <v>#NAME?</v>
      </c>
      <c r="C2969" s="640"/>
      <c r="D2969" s="641" t="s">
        <v>22420</v>
      </c>
      <c r="E2969" s="642" t="s">
        <v>22421</v>
      </c>
    </row>
    <row r="2970" spans="1:5" ht="12">
      <c r="A2970" s="708"/>
      <c r="B2970" s="639"/>
      <c r="C2970" s="640"/>
      <c r="D2970" s="641" t="s">
        <v>22422</v>
      </c>
      <c r="E2970" s="642" t="s">
        <v>22423</v>
      </c>
    </row>
    <row r="2971" spans="1:5" ht="12">
      <c r="A2971" s="708" t="s">
        <v>22424</v>
      </c>
      <c r="B2971" s="639" t="s">
        <v>22425</v>
      </c>
      <c r="C2971" s="640"/>
      <c r="D2971" s="641"/>
      <c r="E2971" s="642"/>
    </row>
    <row r="2972" spans="1:5" ht="24">
      <c r="A2972" s="708" t="s">
        <v>22426</v>
      </c>
      <c r="B2972" s="639" t="s">
        <v>22427</v>
      </c>
      <c r="C2972" s="640" t="s">
        <v>22428</v>
      </c>
      <c r="D2972" s="641"/>
      <c r="E2972" s="642"/>
    </row>
    <row r="2973" spans="1:5" ht="12">
      <c r="A2973" s="708" t="s">
        <v>22429</v>
      </c>
      <c r="B2973" s="639" t="s">
        <v>22430</v>
      </c>
      <c r="C2973" s="640"/>
      <c r="D2973" s="641" t="s">
        <v>22422</v>
      </c>
      <c r="E2973" s="642" t="s">
        <v>22431</v>
      </c>
    </row>
    <row r="2974" spans="1:5" ht="24">
      <c r="A2974" s="708" t="s">
        <v>91</v>
      </c>
      <c r="B2974" s="639" t="s">
        <v>22432</v>
      </c>
      <c r="C2974" s="640" t="s">
        <v>22433</v>
      </c>
      <c r="D2974" s="641" t="s">
        <v>22434</v>
      </c>
      <c r="E2974" s="642" t="s">
        <v>22435</v>
      </c>
    </row>
    <row r="2975" spans="1:5" ht="12">
      <c r="A2975" s="708" t="s">
        <v>22436</v>
      </c>
      <c r="B2975" s="639" t="s">
        <v>22437</v>
      </c>
      <c r="C2975" s="640"/>
      <c r="D2975" s="641"/>
      <c r="E2975" s="642"/>
    </row>
    <row r="2976" spans="1:5" ht="12">
      <c r="A2976" s="708" t="s">
        <v>22917</v>
      </c>
      <c r="B2976" s="639" t="s">
        <v>22918</v>
      </c>
      <c r="C2976" s="640"/>
      <c r="D2976" s="641"/>
      <c r="E2976" s="642"/>
    </row>
    <row r="2977" spans="1:5" ht="12">
      <c r="A2977" s="708" t="s">
        <v>22919</v>
      </c>
      <c r="B2977" s="639" t="s">
        <v>24068</v>
      </c>
      <c r="C2977" s="640"/>
      <c r="D2977" s="641"/>
      <c r="E2977" s="642"/>
    </row>
    <row r="2978" spans="1:5" ht="12">
      <c r="A2978" s="708" t="s">
        <v>23100</v>
      </c>
      <c r="B2978" s="639"/>
      <c r="C2978" s="640"/>
      <c r="D2978" s="641"/>
      <c r="E2978" s="642"/>
    </row>
    <row r="2979" spans="1:5" ht="24">
      <c r="A2979" s="708">
        <v>91467</v>
      </c>
      <c r="B2979" s="639" t="s">
        <v>23938</v>
      </c>
      <c r="C2979" s="640" t="s">
        <v>90</v>
      </c>
      <c r="D2979" s="641" t="s">
        <v>18991</v>
      </c>
      <c r="E2979" s="642">
        <v>62.58</v>
      </c>
    </row>
    <row r="2980" spans="1:5" ht="12">
      <c r="A2980" s="708" t="s">
        <v>22917</v>
      </c>
      <c r="B2980" s="639" t="s">
        <v>22918</v>
      </c>
      <c r="C2980" s="640"/>
      <c r="D2980" s="641"/>
      <c r="E2980" s="642"/>
    </row>
    <row r="2981" spans="1:5" ht="12">
      <c r="A2981" s="708" t="s">
        <v>22919</v>
      </c>
      <c r="B2981" s="639" t="s">
        <v>24069</v>
      </c>
      <c r="C2981" s="640"/>
      <c r="D2981" s="641"/>
      <c r="E2981" s="642"/>
    </row>
    <row r="2982" spans="1:5" ht="12">
      <c r="A2982" s="708" t="s">
        <v>24044</v>
      </c>
      <c r="B2982" s="639"/>
      <c r="C2982" s="640"/>
      <c r="D2982" s="641"/>
      <c r="E2982" s="642"/>
    </row>
    <row r="2983" spans="1:5" ht="24">
      <c r="A2983" s="708">
        <v>91468</v>
      </c>
      <c r="B2983" s="639" t="s">
        <v>22996</v>
      </c>
      <c r="C2983" s="640" t="s">
        <v>90</v>
      </c>
      <c r="D2983" s="641" t="s">
        <v>18980</v>
      </c>
      <c r="E2983" s="642">
        <v>17.350000000000001</v>
      </c>
    </row>
    <row r="2984" spans="1:5" ht="12">
      <c r="A2984" s="708" t="s">
        <v>22997</v>
      </c>
      <c r="B2984" s="639" t="s">
        <v>22998</v>
      </c>
      <c r="C2984" s="640"/>
      <c r="D2984" s="641"/>
      <c r="E2984" s="642"/>
    </row>
    <row r="2985" spans="1:5" ht="12">
      <c r="A2985" s="708" t="s">
        <v>12361</v>
      </c>
      <c r="B2985" s="639" t="s">
        <v>24070</v>
      </c>
      <c r="C2985" s="640"/>
      <c r="D2985" s="641"/>
      <c r="E2985" s="642"/>
    </row>
    <row r="2986" spans="1:5" ht="12">
      <c r="A2986" s="708">
        <v>15</v>
      </c>
      <c r="B2986" s="639"/>
      <c r="C2986" s="640"/>
      <c r="D2986" s="641"/>
      <c r="E2986" s="642"/>
    </row>
    <row r="2987" spans="1:5" ht="24">
      <c r="A2987" s="708">
        <v>91469</v>
      </c>
      <c r="B2987" s="639" t="s">
        <v>22996</v>
      </c>
      <c r="C2987" s="640" t="s">
        <v>90</v>
      </c>
      <c r="D2987" s="641" t="s">
        <v>18980</v>
      </c>
      <c r="E2987" s="642">
        <v>4.4400000000000004</v>
      </c>
    </row>
    <row r="2988" spans="1:5" ht="12">
      <c r="A2988" s="708" t="s">
        <v>22997</v>
      </c>
      <c r="B2988" s="639" t="s">
        <v>22998</v>
      </c>
      <c r="C2988" s="640"/>
      <c r="D2988" s="641"/>
      <c r="E2988" s="642"/>
    </row>
    <row r="2989" spans="1:5" ht="12">
      <c r="A2989" s="708" t="s">
        <v>12361</v>
      </c>
      <c r="B2989" s="639" t="s">
        <v>24071</v>
      </c>
      <c r="C2989" s="640"/>
      <c r="D2989" s="641"/>
      <c r="E2989" s="642"/>
    </row>
    <row r="2990" spans="1:5" ht="24">
      <c r="A2990" s="708">
        <v>91484</v>
      </c>
      <c r="B2990" s="639" t="s">
        <v>22996</v>
      </c>
      <c r="C2990" s="640" t="s">
        <v>90</v>
      </c>
      <c r="D2990" s="641" t="s">
        <v>18980</v>
      </c>
      <c r="E2990" s="642">
        <v>0.91</v>
      </c>
    </row>
    <row r="2991" spans="1:5" ht="12">
      <c r="A2991" s="708" t="s">
        <v>22997</v>
      </c>
      <c r="B2991" s="639" t="s">
        <v>22998</v>
      </c>
      <c r="C2991" s="640"/>
      <c r="D2991" s="641"/>
      <c r="E2991" s="642"/>
    </row>
    <row r="2992" spans="1:5" ht="12">
      <c r="A2992" s="708" t="s">
        <v>12361</v>
      </c>
      <c r="B2992" s="639" t="s">
        <v>24072</v>
      </c>
      <c r="C2992" s="640"/>
      <c r="D2992" s="641"/>
      <c r="E2992" s="642"/>
    </row>
    <row r="2993" spans="1:5" ht="12">
      <c r="A2993" s="708" t="s">
        <v>24073</v>
      </c>
      <c r="B2993" s="639"/>
      <c r="C2993" s="640"/>
      <c r="D2993" s="641"/>
      <c r="E2993" s="642"/>
    </row>
    <row r="2994" spans="1:5" ht="24">
      <c r="A2994" s="708">
        <v>91485</v>
      </c>
      <c r="B2994" s="639" t="s">
        <v>22996</v>
      </c>
      <c r="C2994" s="640" t="s">
        <v>90</v>
      </c>
      <c r="D2994" s="641" t="s">
        <v>18991</v>
      </c>
      <c r="E2994" s="642">
        <v>91.26</v>
      </c>
    </row>
    <row r="2995" spans="1:5" ht="12">
      <c r="A2995" s="708" t="s">
        <v>22997</v>
      </c>
      <c r="B2995" s="639" t="s">
        <v>22998</v>
      </c>
      <c r="C2995" s="640"/>
      <c r="D2995" s="641"/>
      <c r="E2995" s="642"/>
    </row>
    <row r="2996" spans="1:5" ht="12">
      <c r="A2996" s="708" t="s">
        <v>12361</v>
      </c>
      <c r="B2996" s="639" t="s">
        <v>24074</v>
      </c>
      <c r="C2996" s="640"/>
      <c r="D2996" s="641"/>
      <c r="E2996" s="642"/>
    </row>
    <row r="2997" spans="1:5" ht="12">
      <c r="A2997" s="708" t="s">
        <v>24075</v>
      </c>
      <c r="B2997" s="639">
        <v>15</v>
      </c>
      <c r="C2997" s="640"/>
      <c r="D2997" s="641"/>
      <c r="E2997" s="642"/>
    </row>
    <row r="2998" spans="1:5" ht="24">
      <c r="A2998" s="708">
        <v>91529</v>
      </c>
      <c r="B2998" s="639" t="s">
        <v>23140</v>
      </c>
      <c r="C2998" s="640" t="s">
        <v>90</v>
      </c>
      <c r="D2998" s="641" t="s">
        <v>18987</v>
      </c>
      <c r="E2998" s="642">
        <v>1.31</v>
      </c>
    </row>
    <row r="2999" spans="1:5" ht="12">
      <c r="A2999" s="708" t="s">
        <v>23141</v>
      </c>
      <c r="B2999" s="639" t="s">
        <v>24076</v>
      </c>
      <c r="C2999" s="640"/>
      <c r="D2999" s="641"/>
      <c r="E2999" s="642"/>
    </row>
    <row r="3000" spans="1:5" ht="24">
      <c r="A3000" s="708">
        <v>91530</v>
      </c>
      <c r="B3000" s="639" t="s">
        <v>23140</v>
      </c>
      <c r="C3000" s="640" t="s">
        <v>90</v>
      </c>
      <c r="D3000" s="641" t="s">
        <v>18987</v>
      </c>
      <c r="E3000" s="642">
        <v>0.41</v>
      </c>
    </row>
    <row r="3001" spans="1:5" ht="12">
      <c r="A3001" s="708" t="s">
        <v>23141</v>
      </c>
      <c r="B3001" s="639" t="s">
        <v>24077</v>
      </c>
      <c r="C3001" s="640"/>
      <c r="D3001" s="641"/>
      <c r="E3001" s="642"/>
    </row>
    <row r="3002" spans="1:5" ht="24">
      <c r="A3002" s="708">
        <v>91531</v>
      </c>
      <c r="B3002" s="639" t="s">
        <v>23140</v>
      </c>
      <c r="C3002" s="640" t="s">
        <v>90</v>
      </c>
      <c r="D3002" s="641" t="s">
        <v>18987</v>
      </c>
      <c r="E3002" s="642">
        <v>1.38</v>
      </c>
    </row>
    <row r="3003" spans="1:5" ht="12">
      <c r="A3003" s="708" t="s">
        <v>23141</v>
      </c>
      <c r="B3003" s="639" t="s">
        <v>24078</v>
      </c>
      <c r="C3003" s="640"/>
      <c r="D3003" s="641"/>
      <c r="E3003" s="642"/>
    </row>
    <row r="3004" spans="1:5" ht="12">
      <c r="A3004" s="708" t="s">
        <v>22417</v>
      </c>
      <c r="B3004" s="639" t="s">
        <v>22418</v>
      </c>
      <c r="C3004" s="640"/>
      <c r="D3004" s="641"/>
      <c r="E3004" s="642"/>
    </row>
    <row r="3005" spans="1:5" ht="12">
      <c r="A3005" s="708" t="s">
        <v>22419</v>
      </c>
      <c r="B3005" s="639" t="e">
        <v>#NAME?</v>
      </c>
      <c r="C3005" s="640"/>
      <c r="D3005" s="641" t="s">
        <v>22420</v>
      </c>
      <c r="E3005" s="642" t="s">
        <v>22421</v>
      </c>
    </row>
    <row r="3006" spans="1:5" ht="12">
      <c r="A3006" s="708"/>
      <c r="B3006" s="639"/>
      <c r="C3006" s="640"/>
      <c r="D3006" s="641" t="s">
        <v>22422</v>
      </c>
      <c r="E3006" s="642" t="s">
        <v>22423</v>
      </c>
    </row>
    <row r="3007" spans="1:5" ht="12">
      <c r="A3007" s="708" t="s">
        <v>22424</v>
      </c>
      <c r="B3007" s="639" t="s">
        <v>22425</v>
      </c>
      <c r="C3007" s="640"/>
      <c r="D3007" s="641"/>
      <c r="E3007" s="642"/>
    </row>
    <row r="3008" spans="1:5" ht="24">
      <c r="A3008" s="708" t="s">
        <v>22426</v>
      </c>
      <c r="B3008" s="639" t="s">
        <v>22427</v>
      </c>
      <c r="C3008" s="640" t="s">
        <v>22428</v>
      </c>
      <c r="D3008" s="641"/>
      <c r="E3008" s="642"/>
    </row>
    <row r="3009" spans="1:5" ht="12">
      <c r="A3009" s="708" t="s">
        <v>22429</v>
      </c>
      <c r="B3009" s="639" t="s">
        <v>22430</v>
      </c>
      <c r="C3009" s="640"/>
      <c r="D3009" s="641" t="s">
        <v>22422</v>
      </c>
      <c r="E3009" s="642" t="s">
        <v>22431</v>
      </c>
    </row>
    <row r="3010" spans="1:5" ht="24">
      <c r="A3010" s="708" t="s">
        <v>91</v>
      </c>
      <c r="B3010" s="639" t="s">
        <v>22432</v>
      </c>
      <c r="C3010" s="640" t="s">
        <v>22433</v>
      </c>
      <c r="D3010" s="641" t="s">
        <v>22434</v>
      </c>
      <c r="E3010" s="642" t="s">
        <v>22435</v>
      </c>
    </row>
    <row r="3011" spans="1:5" ht="12">
      <c r="A3011" s="708" t="s">
        <v>22436</v>
      </c>
      <c r="B3011" s="639" t="s">
        <v>22437</v>
      </c>
      <c r="C3011" s="640"/>
      <c r="D3011" s="641"/>
      <c r="E3011" s="642"/>
    </row>
    <row r="3012" spans="1:5" ht="24">
      <c r="A3012" s="708">
        <v>91532</v>
      </c>
      <c r="B3012" s="639" t="s">
        <v>23140</v>
      </c>
      <c r="C3012" s="640" t="s">
        <v>90</v>
      </c>
      <c r="D3012" s="641" t="s">
        <v>18991</v>
      </c>
      <c r="E3012" s="642">
        <v>3.23</v>
      </c>
    </row>
    <row r="3013" spans="1:5" ht="12">
      <c r="A3013" s="708" t="s">
        <v>23141</v>
      </c>
      <c r="B3013" s="639" t="s">
        <v>24079</v>
      </c>
      <c r="C3013" s="640"/>
      <c r="D3013" s="641"/>
      <c r="E3013" s="642"/>
    </row>
    <row r="3014" spans="1:5" ht="24">
      <c r="A3014" s="708">
        <v>91629</v>
      </c>
      <c r="B3014" s="639" t="s">
        <v>23143</v>
      </c>
      <c r="C3014" s="640" t="s">
        <v>90</v>
      </c>
      <c r="D3014" s="641" t="s">
        <v>18987</v>
      </c>
      <c r="E3014" s="642">
        <v>10.9</v>
      </c>
    </row>
    <row r="3015" spans="1:5" ht="12">
      <c r="A3015" s="708" t="s">
        <v>22917</v>
      </c>
      <c r="B3015" s="639" t="s">
        <v>23144</v>
      </c>
      <c r="C3015" s="640"/>
      <c r="D3015" s="641"/>
      <c r="E3015" s="642"/>
    </row>
    <row r="3016" spans="1:5" ht="12">
      <c r="A3016" s="708" t="s">
        <v>23145</v>
      </c>
      <c r="B3016" s="639" t="s">
        <v>24080</v>
      </c>
      <c r="C3016" s="640"/>
      <c r="D3016" s="641"/>
      <c r="E3016" s="642"/>
    </row>
    <row r="3017" spans="1:5" ht="24">
      <c r="A3017" s="708">
        <v>91630</v>
      </c>
      <c r="B3017" s="639" t="s">
        <v>23143</v>
      </c>
      <c r="C3017" s="640" t="s">
        <v>90</v>
      </c>
      <c r="D3017" s="641" t="s">
        <v>18987</v>
      </c>
      <c r="E3017" s="642">
        <v>2.78</v>
      </c>
    </row>
    <row r="3018" spans="1:5" ht="12">
      <c r="A3018" s="708" t="s">
        <v>22917</v>
      </c>
      <c r="B3018" s="639" t="s">
        <v>23144</v>
      </c>
      <c r="C3018" s="640"/>
      <c r="D3018" s="641"/>
      <c r="E3018" s="642"/>
    </row>
    <row r="3019" spans="1:5" ht="12">
      <c r="A3019" s="708" t="s">
        <v>23145</v>
      </c>
      <c r="B3019" s="639" t="s">
        <v>24081</v>
      </c>
      <c r="C3019" s="640"/>
      <c r="D3019" s="641"/>
      <c r="E3019" s="642"/>
    </row>
    <row r="3020" spans="1:5" ht="24">
      <c r="A3020" s="708">
        <v>91631</v>
      </c>
      <c r="B3020" s="639" t="s">
        <v>23143</v>
      </c>
      <c r="C3020" s="640" t="s">
        <v>90</v>
      </c>
      <c r="D3020" s="641" t="s">
        <v>18987</v>
      </c>
      <c r="E3020" s="642">
        <v>0.56999999999999995</v>
      </c>
    </row>
    <row r="3021" spans="1:5" ht="12">
      <c r="A3021" s="708" t="s">
        <v>22917</v>
      </c>
      <c r="B3021" s="639" t="s">
        <v>23144</v>
      </c>
      <c r="C3021" s="640"/>
      <c r="D3021" s="641"/>
      <c r="E3021" s="642"/>
    </row>
    <row r="3022" spans="1:5" ht="12">
      <c r="A3022" s="708" t="s">
        <v>23145</v>
      </c>
      <c r="B3022" s="639" t="s">
        <v>24082</v>
      </c>
      <c r="C3022" s="640"/>
      <c r="D3022" s="641"/>
      <c r="E3022" s="642"/>
    </row>
    <row r="3023" spans="1:5" ht="12">
      <c r="A3023" s="708">
        <v>15</v>
      </c>
      <c r="B3023" s="639"/>
      <c r="C3023" s="640"/>
      <c r="D3023" s="641"/>
      <c r="E3023" s="642"/>
    </row>
    <row r="3024" spans="1:5" ht="24">
      <c r="A3024" s="708">
        <v>91632</v>
      </c>
      <c r="B3024" s="639" t="s">
        <v>23143</v>
      </c>
      <c r="C3024" s="640" t="s">
        <v>90</v>
      </c>
      <c r="D3024" s="641" t="s">
        <v>18987</v>
      </c>
      <c r="E3024" s="642">
        <v>13.63</v>
      </c>
    </row>
    <row r="3025" spans="1:5" ht="12">
      <c r="A3025" s="708" t="s">
        <v>22917</v>
      </c>
      <c r="B3025" s="639" t="s">
        <v>23144</v>
      </c>
      <c r="C3025" s="640"/>
      <c r="D3025" s="641"/>
      <c r="E3025" s="642"/>
    </row>
    <row r="3026" spans="1:5" ht="12">
      <c r="A3026" s="708" t="s">
        <v>23145</v>
      </c>
      <c r="B3026" s="639" t="s">
        <v>24083</v>
      </c>
      <c r="C3026" s="640"/>
      <c r="D3026" s="641"/>
      <c r="E3026" s="642"/>
    </row>
    <row r="3027" spans="1:5" ht="24">
      <c r="A3027" s="708">
        <v>91633</v>
      </c>
      <c r="B3027" s="639" t="s">
        <v>23143</v>
      </c>
      <c r="C3027" s="640" t="s">
        <v>90</v>
      </c>
      <c r="D3027" s="641" t="s">
        <v>18991</v>
      </c>
      <c r="E3027" s="642">
        <v>52.98</v>
      </c>
    </row>
    <row r="3028" spans="1:5" ht="12">
      <c r="A3028" s="706" t="s">
        <v>22917</v>
      </c>
      <c r="B3028" s="633" t="s">
        <v>23144</v>
      </c>
      <c r="C3028" s="634"/>
      <c r="D3028" s="634"/>
      <c r="E3028" s="635"/>
    </row>
    <row r="3029" spans="1:5" ht="12">
      <c r="A3029" s="708" t="s">
        <v>23145</v>
      </c>
      <c r="B3029" s="639" t="s">
        <v>24084</v>
      </c>
      <c r="C3029" s="640"/>
      <c r="D3029" s="641"/>
      <c r="E3029" s="642"/>
    </row>
    <row r="3030" spans="1:5" ht="12">
      <c r="A3030" s="708">
        <v>42217</v>
      </c>
      <c r="B3030" s="639"/>
      <c r="C3030" s="640"/>
      <c r="D3030" s="641"/>
      <c r="E3030" s="642"/>
    </row>
    <row r="3031" spans="1:5" ht="24">
      <c r="A3031" s="708">
        <v>91640</v>
      </c>
      <c r="B3031" s="639" t="s">
        <v>23147</v>
      </c>
      <c r="C3031" s="640" t="s">
        <v>90</v>
      </c>
      <c r="D3031" s="641" t="s">
        <v>18987</v>
      </c>
      <c r="E3031" s="642">
        <v>24.12</v>
      </c>
    </row>
    <row r="3032" spans="1:5" ht="12">
      <c r="A3032" s="708" t="s">
        <v>23148</v>
      </c>
      <c r="B3032" s="639" t="s">
        <v>23149</v>
      </c>
      <c r="C3032" s="640"/>
      <c r="D3032" s="641"/>
      <c r="E3032" s="642"/>
    </row>
    <row r="3033" spans="1:5" ht="12">
      <c r="A3033" s="708" t="s">
        <v>23150</v>
      </c>
      <c r="B3033" s="639" t="s">
        <v>24085</v>
      </c>
      <c r="C3033" s="640"/>
      <c r="D3033" s="641"/>
      <c r="E3033" s="642"/>
    </row>
    <row r="3034" spans="1:5" ht="12">
      <c r="A3034" s="708" t="s">
        <v>23100</v>
      </c>
      <c r="B3034" s="639"/>
      <c r="C3034" s="640"/>
      <c r="D3034" s="641"/>
      <c r="E3034" s="642"/>
    </row>
    <row r="3035" spans="1:5" ht="24">
      <c r="A3035" s="708">
        <v>91641</v>
      </c>
      <c r="B3035" s="639" t="s">
        <v>23147</v>
      </c>
      <c r="C3035" s="640" t="s">
        <v>90</v>
      </c>
      <c r="D3035" s="641" t="s">
        <v>18987</v>
      </c>
      <c r="E3035" s="642">
        <v>11.76</v>
      </c>
    </row>
    <row r="3036" spans="1:5" ht="12">
      <c r="A3036" s="708" t="s">
        <v>23148</v>
      </c>
      <c r="B3036" s="639" t="s">
        <v>23149</v>
      </c>
      <c r="C3036" s="640"/>
      <c r="D3036" s="641"/>
      <c r="E3036" s="642"/>
    </row>
    <row r="3037" spans="1:5" ht="12">
      <c r="A3037" s="708" t="s">
        <v>23150</v>
      </c>
      <c r="B3037" s="639" t="s">
        <v>24086</v>
      </c>
      <c r="C3037" s="640"/>
      <c r="D3037" s="641"/>
      <c r="E3037" s="642"/>
    </row>
    <row r="3038" spans="1:5" ht="24">
      <c r="A3038" s="708">
        <v>91642</v>
      </c>
      <c r="B3038" s="639" t="s">
        <v>23147</v>
      </c>
      <c r="C3038" s="640" t="s">
        <v>90</v>
      </c>
      <c r="D3038" s="641" t="s">
        <v>18987</v>
      </c>
      <c r="E3038" s="642">
        <v>2.44</v>
      </c>
    </row>
    <row r="3039" spans="1:5" ht="12">
      <c r="A3039" s="708" t="s">
        <v>23148</v>
      </c>
      <c r="B3039" s="639" t="s">
        <v>23149</v>
      </c>
      <c r="C3039" s="640"/>
      <c r="D3039" s="641"/>
      <c r="E3039" s="642"/>
    </row>
    <row r="3040" spans="1:5" ht="12">
      <c r="A3040" s="708" t="s">
        <v>22417</v>
      </c>
      <c r="B3040" s="639" t="s">
        <v>22418</v>
      </c>
      <c r="C3040" s="640"/>
      <c r="D3040" s="641"/>
      <c r="E3040" s="642"/>
    </row>
    <row r="3041" spans="1:5" ht="12">
      <c r="A3041" s="708" t="s">
        <v>22419</v>
      </c>
      <c r="B3041" s="639" t="e">
        <v>#NAME?</v>
      </c>
      <c r="C3041" s="640"/>
      <c r="D3041" s="641" t="s">
        <v>22420</v>
      </c>
      <c r="E3041" s="642" t="s">
        <v>22421</v>
      </c>
    </row>
    <row r="3042" spans="1:5" ht="12">
      <c r="A3042" s="708"/>
      <c r="B3042" s="639"/>
      <c r="C3042" s="640"/>
      <c r="D3042" s="641" t="s">
        <v>22422</v>
      </c>
      <c r="E3042" s="642" t="s">
        <v>22423</v>
      </c>
    </row>
    <row r="3043" spans="1:5" ht="12">
      <c r="A3043" s="708" t="s">
        <v>22424</v>
      </c>
      <c r="B3043" s="639" t="s">
        <v>22425</v>
      </c>
      <c r="C3043" s="640"/>
      <c r="D3043" s="641"/>
      <c r="E3043" s="642"/>
    </row>
    <row r="3044" spans="1:5" ht="24">
      <c r="A3044" s="708" t="s">
        <v>22426</v>
      </c>
      <c r="B3044" s="639" t="s">
        <v>22427</v>
      </c>
      <c r="C3044" s="640" t="s">
        <v>22428</v>
      </c>
      <c r="D3044" s="641"/>
      <c r="E3044" s="642"/>
    </row>
    <row r="3045" spans="1:5" ht="12">
      <c r="A3045" s="708" t="s">
        <v>22429</v>
      </c>
      <c r="B3045" s="639" t="s">
        <v>22430</v>
      </c>
      <c r="C3045" s="640"/>
      <c r="D3045" s="641" t="s">
        <v>22422</v>
      </c>
      <c r="E3045" s="642" t="s">
        <v>22431</v>
      </c>
    </row>
    <row r="3046" spans="1:5" ht="24">
      <c r="A3046" s="708" t="s">
        <v>91</v>
      </c>
      <c r="B3046" s="639" t="s">
        <v>22432</v>
      </c>
      <c r="C3046" s="640" t="s">
        <v>22433</v>
      </c>
      <c r="D3046" s="641" t="s">
        <v>22434</v>
      </c>
      <c r="E3046" s="642" t="s">
        <v>22435</v>
      </c>
    </row>
    <row r="3047" spans="1:5" ht="12">
      <c r="A3047" s="708" t="s">
        <v>22436</v>
      </c>
      <c r="B3047" s="639" t="s">
        <v>22437</v>
      </c>
      <c r="C3047" s="640"/>
      <c r="D3047" s="641"/>
      <c r="E3047" s="642"/>
    </row>
    <row r="3048" spans="1:5" ht="12">
      <c r="A3048" s="708" t="s">
        <v>23150</v>
      </c>
      <c r="B3048" s="639" t="s">
        <v>24087</v>
      </c>
      <c r="C3048" s="640"/>
      <c r="D3048" s="641"/>
      <c r="E3048" s="642"/>
    </row>
    <row r="3049" spans="1:5" ht="12">
      <c r="A3049" s="708" t="s">
        <v>24075</v>
      </c>
      <c r="B3049" s="639">
        <v>15</v>
      </c>
      <c r="C3049" s="640"/>
      <c r="D3049" s="641"/>
      <c r="E3049" s="642"/>
    </row>
    <row r="3050" spans="1:5" ht="24">
      <c r="A3050" s="708">
        <v>91643</v>
      </c>
      <c r="B3050" s="639" t="s">
        <v>23147</v>
      </c>
      <c r="C3050" s="640" t="s">
        <v>90</v>
      </c>
      <c r="D3050" s="641" t="s">
        <v>18987</v>
      </c>
      <c r="E3050" s="642">
        <v>33.950000000000003</v>
      </c>
    </row>
    <row r="3051" spans="1:5" ht="12">
      <c r="A3051" s="708" t="s">
        <v>23148</v>
      </c>
      <c r="B3051" s="639" t="s">
        <v>23149</v>
      </c>
      <c r="C3051" s="640"/>
      <c r="D3051" s="641"/>
      <c r="E3051" s="642"/>
    </row>
    <row r="3052" spans="1:5" ht="12">
      <c r="A3052" s="708" t="s">
        <v>23150</v>
      </c>
      <c r="B3052" s="639" t="s">
        <v>24088</v>
      </c>
      <c r="C3052" s="640"/>
      <c r="D3052" s="641"/>
      <c r="E3052" s="642"/>
    </row>
    <row r="3053" spans="1:5" ht="12">
      <c r="A3053" s="708">
        <v>2015</v>
      </c>
      <c r="B3053" s="639"/>
      <c r="C3053" s="640"/>
      <c r="D3053" s="641"/>
      <c r="E3053" s="642"/>
    </row>
    <row r="3054" spans="1:5" ht="24">
      <c r="A3054" s="708">
        <v>91644</v>
      </c>
      <c r="B3054" s="639" t="s">
        <v>23147</v>
      </c>
      <c r="C3054" s="640" t="s">
        <v>90</v>
      </c>
      <c r="D3054" s="641" t="s">
        <v>18991</v>
      </c>
      <c r="E3054" s="642">
        <v>119.22</v>
      </c>
    </row>
    <row r="3055" spans="1:5" ht="12">
      <c r="A3055" s="708" t="s">
        <v>23148</v>
      </c>
      <c r="B3055" s="639" t="s">
        <v>23149</v>
      </c>
      <c r="C3055" s="640"/>
      <c r="D3055" s="641"/>
      <c r="E3055" s="642"/>
    </row>
    <row r="3056" spans="1:5" ht="12">
      <c r="A3056" s="708" t="s">
        <v>23150</v>
      </c>
      <c r="B3056" s="639" t="s">
        <v>24089</v>
      </c>
      <c r="C3056" s="640"/>
      <c r="D3056" s="641"/>
      <c r="E3056" s="642"/>
    </row>
    <row r="3057" spans="1:5" ht="12">
      <c r="A3057" s="708" t="s">
        <v>24090</v>
      </c>
      <c r="B3057" s="639" t="s">
        <v>23100</v>
      </c>
      <c r="C3057" s="640"/>
      <c r="D3057" s="641"/>
      <c r="E3057" s="642"/>
    </row>
    <row r="3058" spans="1:5" ht="24">
      <c r="A3058" s="708">
        <v>91688</v>
      </c>
      <c r="B3058" s="639" t="s">
        <v>23152</v>
      </c>
      <c r="C3058" s="640" t="s">
        <v>90</v>
      </c>
      <c r="D3058" s="641" t="s">
        <v>18987</v>
      </c>
      <c r="E3058" s="642">
        <v>0.04</v>
      </c>
    </row>
    <row r="3059" spans="1:5" ht="12">
      <c r="A3059" s="708" t="s">
        <v>23153</v>
      </c>
      <c r="B3059" s="639" t="s">
        <v>24091</v>
      </c>
      <c r="C3059" s="640"/>
      <c r="D3059" s="641"/>
      <c r="E3059" s="642"/>
    </row>
    <row r="3060" spans="1:5" ht="24">
      <c r="A3060" s="708">
        <v>91689</v>
      </c>
      <c r="B3060" s="639" t="s">
        <v>23152</v>
      </c>
      <c r="C3060" s="640" t="s">
        <v>90</v>
      </c>
      <c r="D3060" s="641" t="s">
        <v>18987</v>
      </c>
      <c r="E3060" s="642">
        <v>0.01</v>
      </c>
    </row>
    <row r="3061" spans="1:5" ht="12">
      <c r="A3061" s="708" t="s">
        <v>23153</v>
      </c>
      <c r="B3061" s="639" t="s">
        <v>24092</v>
      </c>
      <c r="C3061" s="640"/>
      <c r="D3061" s="641"/>
      <c r="E3061" s="642"/>
    </row>
    <row r="3062" spans="1:5" ht="24">
      <c r="A3062" s="708">
        <v>91690</v>
      </c>
      <c r="B3062" s="639" t="s">
        <v>23152</v>
      </c>
      <c r="C3062" s="640" t="s">
        <v>90</v>
      </c>
      <c r="D3062" s="641" t="s">
        <v>18987</v>
      </c>
      <c r="E3062" s="642">
        <v>0.03</v>
      </c>
    </row>
    <row r="3063" spans="1:5" ht="12">
      <c r="A3063" s="708" t="s">
        <v>23153</v>
      </c>
      <c r="B3063" s="639" t="s">
        <v>24093</v>
      </c>
      <c r="C3063" s="640"/>
      <c r="D3063" s="641"/>
      <c r="E3063" s="642"/>
    </row>
    <row r="3064" spans="1:5" ht="24">
      <c r="A3064" s="708">
        <v>91691</v>
      </c>
      <c r="B3064" s="639" t="s">
        <v>23152</v>
      </c>
      <c r="C3064" s="640" t="s">
        <v>90</v>
      </c>
      <c r="D3064" s="641" t="s">
        <v>18987</v>
      </c>
      <c r="E3064" s="642">
        <v>1.88</v>
      </c>
    </row>
    <row r="3065" spans="1:5" ht="12">
      <c r="A3065" s="708" t="s">
        <v>23153</v>
      </c>
      <c r="B3065" s="639" t="s">
        <v>24094</v>
      </c>
      <c r="C3065" s="640"/>
      <c r="D3065" s="641"/>
      <c r="E3065" s="642"/>
    </row>
    <row r="3066" spans="1:5" ht="24">
      <c r="A3066" s="708">
        <v>92040</v>
      </c>
      <c r="B3066" s="639" t="s">
        <v>23155</v>
      </c>
      <c r="C3066" s="640" t="s">
        <v>90</v>
      </c>
      <c r="D3066" s="641" t="s">
        <v>18980</v>
      </c>
      <c r="E3066" s="642">
        <v>2.72</v>
      </c>
    </row>
    <row r="3067" spans="1:5" ht="12">
      <c r="A3067" s="708" t="s">
        <v>23156</v>
      </c>
      <c r="B3067" s="639" t="s">
        <v>24095</v>
      </c>
      <c r="C3067" s="640"/>
      <c r="D3067" s="641"/>
      <c r="E3067" s="642"/>
    </row>
    <row r="3068" spans="1:5" ht="24">
      <c r="A3068" s="708">
        <v>92041</v>
      </c>
      <c r="B3068" s="639" t="s">
        <v>23155</v>
      </c>
      <c r="C3068" s="640" t="s">
        <v>90</v>
      </c>
      <c r="D3068" s="641" t="s">
        <v>18980</v>
      </c>
      <c r="E3068" s="642">
        <v>0.99</v>
      </c>
    </row>
    <row r="3069" spans="1:5" ht="12">
      <c r="A3069" s="708" t="s">
        <v>23156</v>
      </c>
      <c r="B3069" s="639" t="s">
        <v>24096</v>
      </c>
      <c r="C3069" s="640"/>
      <c r="D3069" s="641"/>
      <c r="E3069" s="642"/>
    </row>
    <row r="3070" spans="1:5" ht="24">
      <c r="A3070" s="708">
        <v>92042</v>
      </c>
      <c r="B3070" s="639" t="s">
        <v>23155</v>
      </c>
      <c r="C3070" s="640" t="s">
        <v>90</v>
      </c>
      <c r="D3070" s="641" t="s">
        <v>18980</v>
      </c>
      <c r="E3070" s="642">
        <v>1.89</v>
      </c>
    </row>
    <row r="3071" spans="1:5" ht="12">
      <c r="A3071" s="708" t="s">
        <v>23156</v>
      </c>
      <c r="B3071" s="639" t="s">
        <v>24097</v>
      </c>
      <c r="C3071" s="640"/>
      <c r="D3071" s="641"/>
      <c r="E3071" s="642"/>
    </row>
    <row r="3072" spans="1:5" ht="24">
      <c r="A3072" s="708">
        <v>92101</v>
      </c>
      <c r="B3072" s="639" t="s">
        <v>23342</v>
      </c>
      <c r="C3072" s="640" t="s">
        <v>90</v>
      </c>
      <c r="D3072" s="641" t="s">
        <v>18980</v>
      </c>
      <c r="E3072" s="642">
        <v>15.36</v>
      </c>
    </row>
    <row r="3073" spans="1:5" ht="12">
      <c r="A3073" s="708" t="s">
        <v>23159</v>
      </c>
      <c r="B3073" s="639" t="s">
        <v>23343</v>
      </c>
      <c r="C3073" s="640"/>
      <c r="D3073" s="641"/>
      <c r="E3073" s="642"/>
    </row>
    <row r="3074" spans="1:5" ht="12">
      <c r="A3074" s="708" t="s">
        <v>23344</v>
      </c>
      <c r="B3074" s="639" t="s">
        <v>23345</v>
      </c>
      <c r="C3074" s="640"/>
      <c r="D3074" s="641"/>
      <c r="E3074" s="642"/>
    </row>
    <row r="3075" spans="1:5" ht="12">
      <c r="A3075" s="708" t="s">
        <v>24098</v>
      </c>
      <c r="B3075" s="639" t="s">
        <v>24099</v>
      </c>
      <c r="C3075" s="640"/>
      <c r="D3075" s="641"/>
      <c r="E3075" s="642"/>
    </row>
    <row r="3076" spans="1:5" ht="12">
      <c r="A3076" s="708" t="s">
        <v>22417</v>
      </c>
      <c r="B3076" s="639" t="s">
        <v>22418</v>
      </c>
      <c r="C3076" s="640"/>
      <c r="D3076" s="641"/>
      <c r="E3076" s="642"/>
    </row>
    <row r="3077" spans="1:5" ht="12">
      <c r="A3077" s="708" t="s">
        <v>22419</v>
      </c>
      <c r="B3077" s="639" t="e">
        <v>#NAME?</v>
      </c>
      <c r="C3077" s="640"/>
      <c r="D3077" s="641" t="s">
        <v>22420</v>
      </c>
      <c r="E3077" s="642" t="s">
        <v>22421</v>
      </c>
    </row>
    <row r="3078" spans="1:5" ht="12">
      <c r="A3078" s="708"/>
      <c r="B3078" s="639"/>
      <c r="C3078" s="640"/>
      <c r="D3078" s="641" t="s">
        <v>22422</v>
      </c>
      <c r="E3078" s="642" t="s">
        <v>22423</v>
      </c>
    </row>
    <row r="3079" spans="1:5" ht="12">
      <c r="A3079" s="708" t="s">
        <v>22424</v>
      </c>
      <c r="B3079" s="639" t="s">
        <v>22425</v>
      </c>
      <c r="C3079" s="640"/>
      <c r="D3079" s="641"/>
      <c r="E3079" s="642"/>
    </row>
    <row r="3080" spans="1:5" ht="24">
      <c r="A3080" s="708" t="s">
        <v>22426</v>
      </c>
      <c r="B3080" s="639" t="s">
        <v>22427</v>
      </c>
      <c r="C3080" s="640" t="s">
        <v>22428</v>
      </c>
      <c r="D3080" s="641"/>
      <c r="E3080" s="642"/>
    </row>
    <row r="3081" spans="1:5" ht="12">
      <c r="A3081" s="708" t="s">
        <v>22429</v>
      </c>
      <c r="B3081" s="639" t="s">
        <v>22430</v>
      </c>
      <c r="C3081" s="640"/>
      <c r="D3081" s="641" t="s">
        <v>22422</v>
      </c>
      <c r="E3081" s="642" t="s">
        <v>22431</v>
      </c>
    </row>
    <row r="3082" spans="1:5" ht="24">
      <c r="A3082" s="708" t="s">
        <v>91</v>
      </c>
      <c r="B3082" s="639" t="s">
        <v>22432</v>
      </c>
      <c r="C3082" s="640" t="s">
        <v>22433</v>
      </c>
      <c r="D3082" s="641" t="s">
        <v>22434</v>
      </c>
      <c r="E3082" s="642" t="s">
        <v>22435</v>
      </c>
    </row>
    <row r="3083" spans="1:5" ht="12">
      <c r="A3083" s="708" t="s">
        <v>22436</v>
      </c>
      <c r="B3083" s="639" t="s">
        <v>22437</v>
      </c>
      <c r="C3083" s="640"/>
      <c r="D3083" s="641"/>
      <c r="E3083" s="642"/>
    </row>
    <row r="3084" spans="1:5" ht="24">
      <c r="A3084" s="708">
        <v>92102</v>
      </c>
      <c r="B3084" s="639" t="s">
        <v>23342</v>
      </c>
      <c r="C3084" s="640" t="s">
        <v>90</v>
      </c>
      <c r="D3084" s="641" t="s">
        <v>18980</v>
      </c>
      <c r="E3084" s="642">
        <v>7.49</v>
      </c>
    </row>
    <row r="3085" spans="1:5" ht="12">
      <c r="A3085" s="708" t="s">
        <v>23159</v>
      </c>
      <c r="B3085" s="639" t="s">
        <v>23343</v>
      </c>
      <c r="C3085" s="640"/>
      <c r="D3085" s="641"/>
      <c r="E3085" s="642"/>
    </row>
    <row r="3086" spans="1:5" ht="12">
      <c r="A3086" s="708" t="s">
        <v>23344</v>
      </c>
      <c r="B3086" s="639" t="s">
        <v>23345</v>
      </c>
      <c r="C3086" s="640"/>
      <c r="D3086" s="641"/>
      <c r="E3086" s="642"/>
    </row>
    <row r="3087" spans="1:5" ht="12">
      <c r="A3087" s="708" t="s">
        <v>24100</v>
      </c>
      <c r="B3087" s="639" t="s">
        <v>24101</v>
      </c>
      <c r="C3087" s="640"/>
      <c r="D3087" s="641"/>
      <c r="E3087" s="642"/>
    </row>
    <row r="3088" spans="1:5" ht="24">
      <c r="A3088" s="708">
        <v>92103</v>
      </c>
      <c r="B3088" s="639" t="s">
        <v>23342</v>
      </c>
      <c r="C3088" s="640" t="s">
        <v>90</v>
      </c>
      <c r="D3088" s="641" t="s">
        <v>18980</v>
      </c>
      <c r="E3088" s="642">
        <v>1.55</v>
      </c>
    </row>
    <row r="3089" spans="1:5" ht="12">
      <c r="A3089" s="708" t="s">
        <v>23159</v>
      </c>
      <c r="B3089" s="639" t="s">
        <v>23343</v>
      </c>
      <c r="C3089" s="640"/>
      <c r="D3089" s="641"/>
      <c r="E3089" s="642"/>
    </row>
    <row r="3090" spans="1:5" ht="12">
      <c r="A3090" s="708" t="s">
        <v>23344</v>
      </c>
      <c r="B3090" s="639" t="s">
        <v>23345</v>
      </c>
      <c r="C3090" s="640"/>
      <c r="D3090" s="641"/>
      <c r="E3090" s="642"/>
    </row>
    <row r="3091" spans="1:5" ht="12">
      <c r="A3091" s="708" t="s">
        <v>24102</v>
      </c>
      <c r="B3091" s="639" t="s">
        <v>24103</v>
      </c>
      <c r="C3091" s="640"/>
      <c r="D3091" s="641"/>
      <c r="E3091" s="642"/>
    </row>
    <row r="3092" spans="1:5" ht="24">
      <c r="A3092" s="708">
        <v>92104</v>
      </c>
      <c r="B3092" s="639" t="s">
        <v>23342</v>
      </c>
      <c r="C3092" s="640" t="s">
        <v>90</v>
      </c>
      <c r="D3092" s="641" t="s">
        <v>18980</v>
      </c>
      <c r="E3092" s="642">
        <v>21.61</v>
      </c>
    </row>
    <row r="3093" spans="1:5" ht="12">
      <c r="A3093" s="708" t="s">
        <v>23159</v>
      </c>
      <c r="B3093" s="639" t="s">
        <v>23343</v>
      </c>
      <c r="C3093" s="640"/>
      <c r="D3093" s="641"/>
      <c r="E3093" s="642"/>
    </row>
    <row r="3094" spans="1:5" ht="12">
      <c r="A3094" s="708" t="s">
        <v>23344</v>
      </c>
      <c r="B3094" s="639" t="s">
        <v>23345</v>
      </c>
      <c r="C3094" s="640"/>
      <c r="D3094" s="641"/>
      <c r="E3094" s="642"/>
    </row>
    <row r="3095" spans="1:5" ht="12">
      <c r="A3095" s="708" t="s">
        <v>24104</v>
      </c>
      <c r="B3095" s="639" t="s">
        <v>24105</v>
      </c>
      <c r="C3095" s="640"/>
      <c r="D3095" s="641"/>
      <c r="E3095" s="642"/>
    </row>
    <row r="3096" spans="1:5" ht="24">
      <c r="A3096" s="708">
        <v>92105</v>
      </c>
      <c r="B3096" s="639" t="s">
        <v>23342</v>
      </c>
      <c r="C3096" s="640" t="s">
        <v>90</v>
      </c>
      <c r="D3096" s="641" t="s">
        <v>18991</v>
      </c>
      <c r="E3096" s="642">
        <v>76.17</v>
      </c>
    </row>
    <row r="3097" spans="1:5" ht="12">
      <c r="A3097" s="708" t="s">
        <v>23159</v>
      </c>
      <c r="B3097" s="639" t="s">
        <v>23343</v>
      </c>
      <c r="C3097" s="640"/>
      <c r="D3097" s="641"/>
      <c r="E3097" s="642"/>
    </row>
    <row r="3098" spans="1:5" ht="12">
      <c r="A3098" s="708" t="s">
        <v>23344</v>
      </c>
      <c r="B3098" s="639" t="s">
        <v>23345</v>
      </c>
      <c r="C3098" s="640"/>
      <c r="D3098" s="641"/>
      <c r="E3098" s="642"/>
    </row>
    <row r="3099" spans="1:5" ht="12">
      <c r="A3099" s="708" t="s">
        <v>24104</v>
      </c>
      <c r="B3099" s="639" t="s">
        <v>24106</v>
      </c>
      <c r="C3099" s="640"/>
      <c r="D3099" s="641"/>
      <c r="E3099" s="642"/>
    </row>
    <row r="3100" spans="1:5" ht="24">
      <c r="A3100" s="708">
        <v>92108</v>
      </c>
      <c r="B3100" s="639" t="s">
        <v>23165</v>
      </c>
      <c r="C3100" s="640" t="s">
        <v>90</v>
      </c>
      <c r="D3100" s="641" t="s">
        <v>18987</v>
      </c>
      <c r="E3100" s="642">
        <v>0.8</v>
      </c>
    </row>
    <row r="3101" spans="1:5" ht="12">
      <c r="A3101" s="708" t="s">
        <v>23166</v>
      </c>
      <c r="B3101" s="639" t="s">
        <v>24107</v>
      </c>
      <c r="C3101" s="640"/>
      <c r="D3101" s="641"/>
      <c r="E3101" s="642"/>
    </row>
    <row r="3102" spans="1:5" ht="24">
      <c r="A3102" s="708">
        <v>92109</v>
      </c>
      <c r="B3102" s="639" t="s">
        <v>23165</v>
      </c>
      <c r="C3102" s="640" t="s">
        <v>90</v>
      </c>
      <c r="D3102" s="641" t="s">
        <v>18987</v>
      </c>
      <c r="E3102" s="642">
        <v>0.25</v>
      </c>
    </row>
    <row r="3103" spans="1:5" ht="12">
      <c r="A3103" s="708" t="s">
        <v>23166</v>
      </c>
      <c r="B3103" s="639" t="s">
        <v>24108</v>
      </c>
      <c r="C3103" s="640"/>
      <c r="D3103" s="641"/>
      <c r="E3103" s="642"/>
    </row>
    <row r="3104" spans="1:5" ht="24">
      <c r="A3104" s="708">
        <v>92110</v>
      </c>
      <c r="B3104" s="639" t="s">
        <v>23165</v>
      </c>
      <c r="C3104" s="640" t="s">
        <v>90</v>
      </c>
      <c r="D3104" s="641" t="s">
        <v>18987</v>
      </c>
      <c r="E3104" s="642">
        <v>0.84</v>
      </c>
    </row>
    <row r="3105" spans="1:5" ht="12">
      <c r="A3105" s="708" t="s">
        <v>23166</v>
      </c>
      <c r="B3105" s="639" t="s">
        <v>24109</v>
      </c>
      <c r="C3105" s="640"/>
      <c r="D3105" s="641"/>
      <c r="E3105" s="642"/>
    </row>
    <row r="3106" spans="1:5" ht="24">
      <c r="A3106" s="708">
        <v>92111</v>
      </c>
      <c r="B3106" s="639" t="s">
        <v>23165</v>
      </c>
      <c r="C3106" s="640" t="s">
        <v>90</v>
      </c>
      <c r="D3106" s="641" t="s">
        <v>18987</v>
      </c>
      <c r="E3106" s="642">
        <v>0.74</v>
      </c>
    </row>
    <row r="3107" spans="1:5" ht="12">
      <c r="A3107" s="708" t="s">
        <v>23166</v>
      </c>
      <c r="B3107" s="639" t="s">
        <v>24110</v>
      </c>
      <c r="C3107" s="640"/>
      <c r="D3107" s="641"/>
      <c r="E3107" s="642"/>
    </row>
    <row r="3108" spans="1:5" ht="12">
      <c r="A3108" s="708">
        <v>92114</v>
      </c>
      <c r="B3108" s="639" t="s">
        <v>4513</v>
      </c>
      <c r="C3108" s="640" t="s">
        <v>90</v>
      </c>
      <c r="D3108" s="641" t="s">
        <v>18987</v>
      </c>
      <c r="E3108" s="642">
        <v>0.81</v>
      </c>
    </row>
    <row r="3109" spans="1:5" ht="12">
      <c r="A3109" s="708">
        <v>92115</v>
      </c>
      <c r="B3109" s="639" t="s">
        <v>4514</v>
      </c>
      <c r="C3109" s="640" t="s">
        <v>90</v>
      </c>
      <c r="D3109" s="641" t="s">
        <v>18987</v>
      </c>
      <c r="E3109" s="642">
        <v>0.05</v>
      </c>
    </row>
    <row r="3110" spans="1:5" ht="12">
      <c r="A3110" s="708">
        <v>92116</v>
      </c>
      <c r="B3110" s="639" t="s">
        <v>4515</v>
      </c>
      <c r="C3110" s="640" t="s">
        <v>90</v>
      </c>
      <c r="D3110" s="641" t="s">
        <v>18987</v>
      </c>
      <c r="E3110" s="642">
        <v>0.53</v>
      </c>
    </row>
    <row r="3111" spans="1:5" ht="24">
      <c r="A3111" s="708">
        <v>92133</v>
      </c>
      <c r="B3111" s="639" t="s">
        <v>24111</v>
      </c>
      <c r="C3111" s="640" t="s">
        <v>90</v>
      </c>
      <c r="D3111" s="641" t="s">
        <v>18987</v>
      </c>
      <c r="E3111" s="642">
        <v>6.76</v>
      </c>
    </row>
    <row r="3112" spans="1:5" ht="12">
      <c r="A3112" s="708" t="s">
        <v>22417</v>
      </c>
      <c r="B3112" s="639" t="s">
        <v>22418</v>
      </c>
      <c r="C3112" s="640"/>
      <c r="D3112" s="641"/>
      <c r="E3112" s="642"/>
    </row>
    <row r="3113" spans="1:5" ht="12">
      <c r="A3113" s="708" t="s">
        <v>22419</v>
      </c>
      <c r="B3113" s="639" t="e">
        <v>#NAME?</v>
      </c>
      <c r="C3113" s="640"/>
      <c r="D3113" s="641" t="s">
        <v>22420</v>
      </c>
      <c r="E3113" s="642" t="s">
        <v>22421</v>
      </c>
    </row>
    <row r="3114" spans="1:5" ht="12">
      <c r="A3114" s="708"/>
      <c r="B3114" s="639"/>
      <c r="C3114" s="640"/>
      <c r="D3114" s="641" t="s">
        <v>22422</v>
      </c>
      <c r="E3114" s="642" t="s">
        <v>22423</v>
      </c>
    </row>
    <row r="3115" spans="1:5" ht="12">
      <c r="A3115" s="708" t="s">
        <v>22424</v>
      </c>
      <c r="B3115" s="639" t="s">
        <v>22425</v>
      </c>
      <c r="C3115" s="640"/>
      <c r="D3115" s="641"/>
      <c r="E3115" s="642"/>
    </row>
    <row r="3116" spans="1:5" ht="24">
      <c r="A3116" s="708" t="s">
        <v>22426</v>
      </c>
      <c r="B3116" s="639" t="s">
        <v>22427</v>
      </c>
      <c r="C3116" s="640" t="s">
        <v>22428</v>
      </c>
      <c r="D3116" s="641"/>
      <c r="E3116" s="642"/>
    </row>
    <row r="3117" spans="1:5" ht="12">
      <c r="A3117" s="708" t="s">
        <v>22429</v>
      </c>
      <c r="B3117" s="639" t="s">
        <v>22430</v>
      </c>
      <c r="C3117" s="640"/>
      <c r="D3117" s="641" t="s">
        <v>22422</v>
      </c>
      <c r="E3117" s="642" t="s">
        <v>22431</v>
      </c>
    </row>
    <row r="3118" spans="1:5" ht="24">
      <c r="A3118" s="708" t="s">
        <v>91</v>
      </c>
      <c r="B3118" s="639" t="s">
        <v>22432</v>
      </c>
      <c r="C3118" s="640" t="s">
        <v>22433</v>
      </c>
      <c r="D3118" s="641" t="s">
        <v>22434</v>
      </c>
      <c r="E3118" s="642" t="s">
        <v>22435</v>
      </c>
    </row>
    <row r="3119" spans="1:5" ht="12">
      <c r="A3119" s="708" t="s">
        <v>22436</v>
      </c>
      <c r="B3119" s="639" t="s">
        <v>22437</v>
      </c>
      <c r="C3119" s="640"/>
      <c r="D3119" s="641"/>
      <c r="E3119" s="642"/>
    </row>
    <row r="3120" spans="1:5" ht="12">
      <c r="A3120" s="708" t="s">
        <v>23603</v>
      </c>
      <c r="B3120" s="639" t="s">
        <v>24112</v>
      </c>
      <c r="C3120" s="640"/>
      <c r="D3120" s="641"/>
      <c r="E3120" s="642"/>
    </row>
    <row r="3121" spans="1:5" ht="24">
      <c r="A3121" s="708">
        <v>92134</v>
      </c>
      <c r="B3121" s="639" t="s">
        <v>24113</v>
      </c>
      <c r="C3121" s="640" t="s">
        <v>90</v>
      </c>
      <c r="D3121" s="641" t="s">
        <v>18987</v>
      </c>
      <c r="E3121" s="642">
        <v>1.62</v>
      </c>
    </row>
    <row r="3122" spans="1:5" ht="12">
      <c r="A3122" s="708" t="s">
        <v>24114</v>
      </c>
      <c r="B3122" s="639">
        <v>42005</v>
      </c>
      <c r="C3122" s="640"/>
      <c r="D3122" s="641"/>
      <c r="E3122" s="642"/>
    </row>
    <row r="3123" spans="1:5" ht="24">
      <c r="A3123" s="708">
        <v>92135</v>
      </c>
      <c r="B3123" s="639" t="s">
        <v>24115</v>
      </c>
      <c r="C3123" s="640" t="s">
        <v>90</v>
      </c>
      <c r="D3123" s="641" t="s">
        <v>18987</v>
      </c>
      <c r="E3123" s="642">
        <v>0.33</v>
      </c>
    </row>
    <row r="3124" spans="1:5" ht="12">
      <c r="A3124" s="708" t="s">
        <v>24116</v>
      </c>
      <c r="B3124" s="639" t="s">
        <v>24117</v>
      </c>
      <c r="C3124" s="640"/>
      <c r="D3124" s="641"/>
      <c r="E3124" s="642"/>
    </row>
    <row r="3125" spans="1:5" ht="24">
      <c r="A3125" s="708">
        <v>92136</v>
      </c>
      <c r="B3125" s="639" t="s">
        <v>24118</v>
      </c>
      <c r="C3125" s="640" t="s">
        <v>90</v>
      </c>
      <c r="D3125" s="641" t="s">
        <v>18987</v>
      </c>
      <c r="E3125" s="642">
        <v>9.02</v>
      </c>
    </row>
    <row r="3126" spans="1:5" ht="12">
      <c r="A3126" s="708" t="s">
        <v>23390</v>
      </c>
      <c r="B3126" s="639" t="s">
        <v>23169</v>
      </c>
      <c r="C3126" s="640"/>
      <c r="D3126" s="641"/>
      <c r="E3126" s="642"/>
    </row>
    <row r="3127" spans="1:5" ht="24">
      <c r="A3127" s="708">
        <v>92137</v>
      </c>
      <c r="B3127" s="639" t="s">
        <v>24118</v>
      </c>
      <c r="C3127" s="640" t="s">
        <v>90</v>
      </c>
      <c r="D3127" s="641" t="s">
        <v>18991</v>
      </c>
      <c r="E3127" s="642">
        <v>59.61</v>
      </c>
    </row>
    <row r="3128" spans="1:5" ht="12">
      <c r="A3128" s="708" t="s">
        <v>23394</v>
      </c>
      <c r="B3128" s="639" t="s">
        <v>24119</v>
      </c>
      <c r="C3128" s="640"/>
      <c r="D3128" s="641"/>
      <c r="E3128" s="642"/>
    </row>
    <row r="3129" spans="1:5" ht="24">
      <c r="A3129" s="708">
        <v>92140</v>
      </c>
      <c r="B3129" s="639" t="s">
        <v>23170</v>
      </c>
      <c r="C3129" s="640" t="s">
        <v>90</v>
      </c>
      <c r="D3129" s="641" t="s">
        <v>18987</v>
      </c>
      <c r="E3129" s="642">
        <v>2.59</v>
      </c>
    </row>
    <row r="3130" spans="1:5" ht="12">
      <c r="A3130" s="708" t="s">
        <v>23171</v>
      </c>
      <c r="B3130" s="639" t="s">
        <v>24120</v>
      </c>
      <c r="C3130" s="640"/>
      <c r="D3130" s="641"/>
      <c r="E3130" s="642"/>
    </row>
    <row r="3131" spans="1:5" ht="24">
      <c r="A3131" s="708">
        <v>92141</v>
      </c>
      <c r="B3131" s="639" t="s">
        <v>23170</v>
      </c>
      <c r="C3131" s="640" t="s">
        <v>90</v>
      </c>
      <c r="D3131" s="641" t="s">
        <v>18987</v>
      </c>
      <c r="E3131" s="642">
        <v>0.62</v>
      </c>
    </row>
    <row r="3132" spans="1:5" ht="12">
      <c r="A3132" s="708" t="s">
        <v>23171</v>
      </c>
      <c r="B3132" s="639" t="s">
        <v>24121</v>
      </c>
      <c r="C3132" s="640"/>
      <c r="D3132" s="641"/>
      <c r="E3132" s="642"/>
    </row>
    <row r="3133" spans="1:5" ht="24">
      <c r="A3133" s="708">
        <v>92142</v>
      </c>
      <c r="B3133" s="639" t="s">
        <v>23170</v>
      </c>
      <c r="C3133" s="640" t="s">
        <v>90</v>
      </c>
      <c r="D3133" s="641" t="s">
        <v>18987</v>
      </c>
      <c r="E3133" s="642">
        <v>0.12</v>
      </c>
    </row>
    <row r="3134" spans="1:5" ht="12">
      <c r="A3134" s="708" t="s">
        <v>23171</v>
      </c>
      <c r="B3134" s="639" t="s">
        <v>24122</v>
      </c>
      <c r="C3134" s="640"/>
      <c r="D3134" s="641"/>
      <c r="E3134" s="642"/>
    </row>
    <row r="3135" spans="1:5" ht="24">
      <c r="A3135" s="708">
        <v>92143</v>
      </c>
      <c r="B3135" s="639" t="s">
        <v>23170</v>
      </c>
      <c r="C3135" s="640" t="s">
        <v>90</v>
      </c>
      <c r="D3135" s="641" t="s">
        <v>18987</v>
      </c>
      <c r="E3135" s="642">
        <v>3.45</v>
      </c>
    </row>
    <row r="3136" spans="1:5" ht="12">
      <c r="A3136" s="708" t="s">
        <v>23171</v>
      </c>
      <c r="B3136" s="639" t="s">
        <v>24123</v>
      </c>
      <c r="C3136" s="640"/>
      <c r="D3136" s="641"/>
      <c r="E3136" s="642"/>
    </row>
    <row r="3137" spans="1:5" ht="24">
      <c r="A3137" s="708">
        <v>92144</v>
      </c>
      <c r="B3137" s="639" t="s">
        <v>23170</v>
      </c>
      <c r="C3137" s="640" t="s">
        <v>90</v>
      </c>
      <c r="D3137" s="641" t="s">
        <v>18991</v>
      </c>
      <c r="E3137" s="642">
        <v>54.72</v>
      </c>
    </row>
    <row r="3138" spans="1:5" ht="12">
      <c r="A3138" s="708" t="s">
        <v>23171</v>
      </c>
      <c r="B3138" s="639" t="s">
        <v>24124</v>
      </c>
      <c r="C3138" s="640"/>
      <c r="D3138" s="641"/>
      <c r="E3138" s="642"/>
    </row>
    <row r="3139" spans="1:5" ht="24">
      <c r="A3139" s="708">
        <v>92237</v>
      </c>
      <c r="B3139" s="639" t="s">
        <v>23173</v>
      </c>
      <c r="C3139" s="640" t="s">
        <v>90</v>
      </c>
      <c r="D3139" s="641" t="s">
        <v>18987</v>
      </c>
      <c r="E3139" s="642">
        <v>17.579999999999998</v>
      </c>
    </row>
    <row r="3140" spans="1:5" ht="12">
      <c r="A3140" s="708" t="s">
        <v>23148</v>
      </c>
      <c r="B3140" s="639" t="s">
        <v>23174</v>
      </c>
      <c r="C3140" s="640"/>
      <c r="D3140" s="641"/>
      <c r="E3140" s="642"/>
    </row>
    <row r="3141" spans="1:5" ht="12">
      <c r="A3141" s="708" t="s">
        <v>23175</v>
      </c>
      <c r="B3141" s="639" t="s">
        <v>24125</v>
      </c>
      <c r="C3141" s="640"/>
      <c r="D3141" s="641"/>
      <c r="E3141" s="642"/>
    </row>
    <row r="3142" spans="1:5" ht="12">
      <c r="A3142" s="708">
        <v>15</v>
      </c>
      <c r="B3142" s="639"/>
      <c r="C3142" s="640"/>
      <c r="D3142" s="641"/>
      <c r="E3142" s="642"/>
    </row>
    <row r="3143" spans="1:5" ht="24">
      <c r="A3143" s="708">
        <v>92238</v>
      </c>
      <c r="B3143" s="639" t="s">
        <v>23173</v>
      </c>
      <c r="C3143" s="640" t="s">
        <v>90</v>
      </c>
      <c r="D3143" s="641" t="s">
        <v>18987</v>
      </c>
      <c r="E3143" s="642">
        <v>8.57</v>
      </c>
    </row>
    <row r="3144" spans="1:5" ht="12">
      <c r="A3144" s="708" t="s">
        <v>23148</v>
      </c>
      <c r="B3144" s="639" t="s">
        <v>23174</v>
      </c>
      <c r="C3144" s="640"/>
      <c r="D3144" s="641"/>
      <c r="E3144" s="642"/>
    </row>
    <row r="3145" spans="1:5" ht="12">
      <c r="A3145" s="708" t="s">
        <v>23175</v>
      </c>
      <c r="B3145" s="639" t="s">
        <v>24126</v>
      </c>
      <c r="C3145" s="640"/>
      <c r="D3145" s="641"/>
      <c r="E3145" s="642"/>
    </row>
    <row r="3146" spans="1:5" ht="24">
      <c r="A3146" s="708">
        <v>92239</v>
      </c>
      <c r="B3146" s="639" t="s">
        <v>23173</v>
      </c>
      <c r="C3146" s="640" t="s">
        <v>90</v>
      </c>
      <c r="D3146" s="641" t="s">
        <v>18987</v>
      </c>
      <c r="E3146" s="642">
        <v>1.78</v>
      </c>
    </row>
    <row r="3147" spans="1:5" ht="12">
      <c r="A3147" s="708" t="s">
        <v>23148</v>
      </c>
      <c r="B3147" s="639" t="s">
        <v>23174</v>
      </c>
      <c r="C3147" s="640"/>
      <c r="D3147" s="641"/>
      <c r="E3147" s="642"/>
    </row>
    <row r="3148" spans="1:5" ht="12">
      <c r="A3148" s="708" t="s">
        <v>22417</v>
      </c>
      <c r="B3148" s="639" t="s">
        <v>22418</v>
      </c>
      <c r="C3148" s="640"/>
      <c r="D3148" s="641"/>
      <c r="E3148" s="642"/>
    </row>
    <row r="3149" spans="1:5" ht="12">
      <c r="A3149" s="708" t="s">
        <v>22419</v>
      </c>
      <c r="B3149" s="639" t="e">
        <v>#NAME?</v>
      </c>
      <c r="C3149" s="640"/>
      <c r="D3149" s="641" t="s">
        <v>22420</v>
      </c>
      <c r="E3149" s="642" t="s">
        <v>22421</v>
      </c>
    </row>
    <row r="3150" spans="1:5" ht="12">
      <c r="A3150" s="708"/>
      <c r="B3150" s="639"/>
      <c r="C3150" s="640"/>
      <c r="D3150" s="641" t="s">
        <v>22422</v>
      </c>
      <c r="E3150" s="642" t="s">
        <v>22423</v>
      </c>
    </row>
    <row r="3151" spans="1:5" ht="12">
      <c r="A3151" s="708" t="s">
        <v>22424</v>
      </c>
      <c r="B3151" s="639" t="s">
        <v>22425</v>
      </c>
      <c r="C3151" s="640"/>
      <c r="D3151" s="641"/>
      <c r="E3151" s="642"/>
    </row>
    <row r="3152" spans="1:5" ht="24">
      <c r="A3152" s="708" t="s">
        <v>22426</v>
      </c>
      <c r="B3152" s="639" t="s">
        <v>22427</v>
      </c>
      <c r="C3152" s="640" t="s">
        <v>22428</v>
      </c>
      <c r="D3152" s="641"/>
      <c r="E3152" s="642"/>
    </row>
    <row r="3153" spans="1:5" ht="12">
      <c r="A3153" s="708" t="s">
        <v>22429</v>
      </c>
      <c r="B3153" s="639" t="s">
        <v>22430</v>
      </c>
      <c r="C3153" s="640"/>
      <c r="D3153" s="641" t="s">
        <v>22422</v>
      </c>
      <c r="E3153" s="642" t="s">
        <v>22431</v>
      </c>
    </row>
    <row r="3154" spans="1:5" ht="24">
      <c r="A3154" s="708" t="s">
        <v>91</v>
      </c>
      <c r="B3154" s="639" t="s">
        <v>22432</v>
      </c>
      <c r="C3154" s="640" t="s">
        <v>22433</v>
      </c>
      <c r="D3154" s="641" t="s">
        <v>22434</v>
      </c>
      <c r="E3154" s="642" t="s">
        <v>22435</v>
      </c>
    </row>
    <row r="3155" spans="1:5" ht="12">
      <c r="A3155" s="708" t="s">
        <v>22436</v>
      </c>
      <c r="B3155" s="639" t="s">
        <v>22437</v>
      </c>
      <c r="C3155" s="640"/>
      <c r="D3155" s="641"/>
      <c r="E3155" s="642"/>
    </row>
    <row r="3156" spans="1:5" ht="12">
      <c r="A3156" s="708" t="s">
        <v>23175</v>
      </c>
      <c r="B3156" s="639" t="s">
        <v>24127</v>
      </c>
      <c r="C3156" s="640"/>
      <c r="D3156" s="641"/>
      <c r="E3156" s="642"/>
    </row>
    <row r="3157" spans="1:5" ht="12">
      <c r="A3157" s="708" t="s">
        <v>24128</v>
      </c>
      <c r="B3157" s="639"/>
      <c r="C3157" s="640"/>
      <c r="D3157" s="641"/>
      <c r="E3157" s="642"/>
    </row>
    <row r="3158" spans="1:5" ht="24">
      <c r="A3158" s="708">
        <v>92240</v>
      </c>
      <c r="B3158" s="639" t="s">
        <v>23173</v>
      </c>
      <c r="C3158" s="640" t="s">
        <v>90</v>
      </c>
      <c r="D3158" s="641" t="s">
        <v>18987</v>
      </c>
      <c r="E3158" s="642">
        <v>24.74</v>
      </c>
    </row>
    <row r="3159" spans="1:5" ht="12">
      <c r="A3159" s="708" t="s">
        <v>23148</v>
      </c>
      <c r="B3159" s="639" t="s">
        <v>23174</v>
      </c>
      <c r="C3159" s="640"/>
      <c r="D3159" s="641"/>
      <c r="E3159" s="642"/>
    </row>
    <row r="3160" spans="1:5" ht="12">
      <c r="A3160" s="708" t="s">
        <v>23175</v>
      </c>
      <c r="B3160" s="639" t="s">
        <v>24129</v>
      </c>
      <c r="C3160" s="640"/>
      <c r="D3160" s="641"/>
      <c r="E3160" s="642"/>
    </row>
    <row r="3161" spans="1:5" ht="12">
      <c r="A3161" s="708">
        <v>15</v>
      </c>
      <c r="B3161" s="639"/>
      <c r="C3161" s="640"/>
      <c r="D3161" s="641"/>
      <c r="E3161" s="642"/>
    </row>
    <row r="3162" spans="1:5" ht="24">
      <c r="A3162" s="708">
        <v>92241</v>
      </c>
      <c r="B3162" s="639" t="s">
        <v>23173</v>
      </c>
      <c r="C3162" s="640" t="s">
        <v>90</v>
      </c>
      <c r="D3162" s="641" t="s">
        <v>18991</v>
      </c>
      <c r="E3162" s="642">
        <v>109.29</v>
      </c>
    </row>
    <row r="3163" spans="1:5" ht="12">
      <c r="A3163" s="708" t="s">
        <v>23148</v>
      </c>
      <c r="B3163" s="639" t="s">
        <v>23174</v>
      </c>
      <c r="C3163" s="640"/>
      <c r="D3163" s="641"/>
      <c r="E3163" s="642"/>
    </row>
    <row r="3164" spans="1:5" ht="12">
      <c r="A3164" s="708" t="s">
        <v>23175</v>
      </c>
      <c r="B3164" s="639" t="s">
        <v>24130</v>
      </c>
      <c r="C3164" s="640"/>
      <c r="D3164" s="641"/>
      <c r="E3164" s="642"/>
    </row>
    <row r="3165" spans="1:5" ht="12">
      <c r="A3165" s="708" t="s">
        <v>24131</v>
      </c>
      <c r="B3165" s="639">
        <v>15</v>
      </c>
      <c r="C3165" s="640"/>
      <c r="D3165" s="641"/>
      <c r="E3165" s="642"/>
    </row>
    <row r="3166" spans="1:5" ht="24">
      <c r="A3166" s="708">
        <v>92712</v>
      </c>
      <c r="B3166" s="639" t="s">
        <v>23177</v>
      </c>
      <c r="C3166" s="640" t="s">
        <v>90</v>
      </c>
      <c r="D3166" s="641" t="s">
        <v>18991</v>
      </c>
      <c r="E3166" s="642">
        <v>0.15</v>
      </c>
    </row>
    <row r="3167" spans="1:5" ht="12">
      <c r="A3167" s="708" t="s">
        <v>23178</v>
      </c>
      <c r="B3167" s="639" t="s">
        <v>24132</v>
      </c>
      <c r="C3167" s="640"/>
      <c r="D3167" s="641"/>
      <c r="E3167" s="642"/>
    </row>
    <row r="3168" spans="1:5" ht="24">
      <c r="A3168" s="708">
        <v>92713</v>
      </c>
      <c r="B3168" s="639" t="s">
        <v>23177</v>
      </c>
      <c r="C3168" s="640" t="s">
        <v>90</v>
      </c>
      <c r="D3168" s="641" t="s">
        <v>18991</v>
      </c>
      <c r="E3168" s="642">
        <v>0.03</v>
      </c>
    </row>
    <row r="3169" spans="1:5" ht="12">
      <c r="A3169" s="708" t="s">
        <v>23178</v>
      </c>
      <c r="B3169" s="639" t="s">
        <v>24133</v>
      </c>
      <c r="C3169" s="640"/>
      <c r="D3169" s="641"/>
      <c r="E3169" s="642"/>
    </row>
    <row r="3170" spans="1:5" ht="24">
      <c r="A3170" s="708">
        <v>92714</v>
      </c>
      <c r="B3170" s="639" t="s">
        <v>23177</v>
      </c>
      <c r="C3170" s="640" t="s">
        <v>90</v>
      </c>
      <c r="D3170" s="641" t="s">
        <v>18991</v>
      </c>
      <c r="E3170" s="642">
        <v>0.1</v>
      </c>
    </row>
    <row r="3171" spans="1:5" ht="12">
      <c r="A3171" s="708" t="s">
        <v>23178</v>
      </c>
      <c r="B3171" s="639" t="s">
        <v>24134</v>
      </c>
      <c r="C3171" s="640"/>
      <c r="D3171" s="641"/>
      <c r="E3171" s="642"/>
    </row>
    <row r="3172" spans="1:5" ht="24">
      <c r="A3172" s="708">
        <v>92715</v>
      </c>
      <c r="B3172" s="639" t="s">
        <v>23177</v>
      </c>
      <c r="C3172" s="640" t="s">
        <v>90</v>
      </c>
      <c r="D3172" s="641" t="s">
        <v>18987</v>
      </c>
      <c r="E3172" s="642">
        <v>13.14</v>
      </c>
    </row>
    <row r="3173" spans="1:5" ht="12">
      <c r="A3173" s="708" t="s">
        <v>23178</v>
      </c>
      <c r="B3173" s="639" t="s">
        <v>24135</v>
      </c>
      <c r="C3173" s="640"/>
      <c r="D3173" s="641"/>
      <c r="E3173" s="642"/>
    </row>
    <row r="3174" spans="1:5" ht="24">
      <c r="A3174" s="708">
        <v>92956</v>
      </c>
      <c r="B3174" s="639" t="s">
        <v>23180</v>
      </c>
      <c r="C3174" s="640" t="s">
        <v>90</v>
      </c>
      <c r="D3174" s="641" t="s">
        <v>18987</v>
      </c>
      <c r="E3174" s="642">
        <v>2.76</v>
      </c>
    </row>
    <row r="3175" spans="1:5" ht="12">
      <c r="A3175" s="708" t="s">
        <v>23181</v>
      </c>
      <c r="B3175" s="639" t="s">
        <v>24136</v>
      </c>
      <c r="C3175" s="640"/>
      <c r="D3175" s="641"/>
      <c r="E3175" s="642"/>
    </row>
    <row r="3176" spans="1:5" ht="24">
      <c r="A3176" s="708">
        <v>92957</v>
      </c>
      <c r="B3176" s="639" t="s">
        <v>23180</v>
      </c>
      <c r="C3176" s="640" t="s">
        <v>90</v>
      </c>
      <c r="D3176" s="641" t="s">
        <v>18987</v>
      </c>
      <c r="E3176" s="642">
        <v>0.83</v>
      </c>
    </row>
    <row r="3177" spans="1:5" ht="12">
      <c r="A3177" s="708" t="s">
        <v>23181</v>
      </c>
      <c r="B3177" s="639" t="s">
        <v>24137</v>
      </c>
      <c r="C3177" s="640"/>
      <c r="D3177" s="641"/>
      <c r="E3177" s="642"/>
    </row>
    <row r="3178" spans="1:5" ht="24">
      <c r="A3178" s="708">
        <v>92958</v>
      </c>
      <c r="B3178" s="639" t="s">
        <v>23180</v>
      </c>
      <c r="C3178" s="640" t="s">
        <v>90</v>
      </c>
      <c r="D3178" s="641" t="s">
        <v>18987</v>
      </c>
      <c r="E3178" s="642">
        <v>2.69</v>
      </c>
    </row>
    <row r="3179" spans="1:5" ht="12">
      <c r="A3179" s="708" t="s">
        <v>23181</v>
      </c>
      <c r="B3179" s="639" t="s">
        <v>24138</v>
      </c>
      <c r="C3179" s="640"/>
      <c r="D3179" s="641"/>
      <c r="E3179" s="642"/>
    </row>
    <row r="3180" spans="1:5" ht="24">
      <c r="A3180" s="708">
        <v>92959</v>
      </c>
      <c r="B3180" s="639" t="s">
        <v>23180</v>
      </c>
      <c r="C3180" s="640" t="s">
        <v>90</v>
      </c>
      <c r="D3180" s="641" t="s">
        <v>18991</v>
      </c>
      <c r="E3180" s="642">
        <v>6.18</v>
      </c>
    </row>
    <row r="3181" spans="1:5" ht="12">
      <c r="A3181" s="708" t="s">
        <v>23181</v>
      </c>
      <c r="B3181" s="639" t="s">
        <v>24139</v>
      </c>
      <c r="C3181" s="640"/>
      <c r="D3181" s="641"/>
      <c r="E3181" s="642"/>
    </row>
    <row r="3182" spans="1:5" ht="24">
      <c r="A3182" s="708">
        <v>92963</v>
      </c>
      <c r="B3182" s="639" t="s">
        <v>24140</v>
      </c>
      <c r="C3182" s="640" t="s">
        <v>90</v>
      </c>
      <c r="D3182" s="641" t="s">
        <v>18987</v>
      </c>
      <c r="E3182" s="642">
        <v>0.38</v>
      </c>
    </row>
    <row r="3183" spans="1:5" ht="12">
      <c r="A3183" s="708" t="s">
        <v>23688</v>
      </c>
      <c r="B3183" s="639">
        <v>42339</v>
      </c>
      <c r="C3183" s="640"/>
      <c r="D3183" s="641"/>
      <c r="E3183" s="642"/>
    </row>
    <row r="3184" spans="1:5" ht="12">
      <c r="A3184" s="708" t="s">
        <v>22417</v>
      </c>
      <c r="B3184" s="639" t="s">
        <v>22418</v>
      </c>
      <c r="C3184" s="640"/>
      <c r="D3184" s="641"/>
      <c r="E3184" s="642"/>
    </row>
    <row r="3185" spans="1:5" ht="12">
      <c r="A3185" s="708" t="s">
        <v>22419</v>
      </c>
      <c r="B3185" s="639" t="e">
        <v>#NAME?</v>
      </c>
      <c r="C3185" s="640"/>
      <c r="D3185" s="641" t="s">
        <v>22420</v>
      </c>
      <c r="E3185" s="642" t="s">
        <v>22421</v>
      </c>
    </row>
    <row r="3186" spans="1:5" ht="12">
      <c r="A3186" s="708"/>
      <c r="B3186" s="639"/>
      <c r="C3186" s="640"/>
      <c r="D3186" s="641" t="s">
        <v>22422</v>
      </c>
      <c r="E3186" s="642" t="s">
        <v>22423</v>
      </c>
    </row>
    <row r="3187" spans="1:5" ht="12">
      <c r="A3187" s="708" t="s">
        <v>22424</v>
      </c>
      <c r="B3187" s="639" t="s">
        <v>22425</v>
      </c>
      <c r="C3187" s="640"/>
      <c r="D3187" s="641"/>
      <c r="E3187" s="642"/>
    </row>
    <row r="3188" spans="1:5" ht="24">
      <c r="A3188" s="708" t="s">
        <v>22426</v>
      </c>
      <c r="B3188" s="639" t="s">
        <v>22427</v>
      </c>
      <c r="C3188" s="640" t="s">
        <v>22428</v>
      </c>
      <c r="D3188" s="641"/>
      <c r="E3188" s="642"/>
    </row>
    <row r="3189" spans="1:5" ht="12">
      <c r="A3189" s="708" t="s">
        <v>22429</v>
      </c>
      <c r="B3189" s="639" t="s">
        <v>22430</v>
      </c>
      <c r="C3189" s="640"/>
      <c r="D3189" s="641" t="s">
        <v>22422</v>
      </c>
      <c r="E3189" s="642" t="s">
        <v>22431</v>
      </c>
    </row>
    <row r="3190" spans="1:5" ht="24">
      <c r="A3190" s="708" t="s">
        <v>91</v>
      </c>
      <c r="B3190" s="639" t="s">
        <v>22432</v>
      </c>
      <c r="C3190" s="640" t="s">
        <v>22433</v>
      </c>
      <c r="D3190" s="641" t="s">
        <v>22434</v>
      </c>
      <c r="E3190" s="642" t="s">
        <v>22435</v>
      </c>
    </row>
    <row r="3191" spans="1:5" ht="12">
      <c r="A3191" s="708" t="s">
        <v>22436</v>
      </c>
      <c r="B3191" s="639" t="s">
        <v>22437</v>
      </c>
      <c r="C3191" s="640"/>
      <c r="D3191" s="641"/>
      <c r="E3191" s="642"/>
    </row>
    <row r="3192" spans="1:5" ht="24">
      <c r="A3192" s="708">
        <v>92964</v>
      </c>
      <c r="B3192" s="639" t="s">
        <v>24141</v>
      </c>
      <c r="C3192" s="640" t="s">
        <v>90</v>
      </c>
      <c r="D3192" s="641" t="s">
        <v>18987</v>
      </c>
      <c r="E3192" s="642">
        <v>0.1</v>
      </c>
    </row>
    <row r="3193" spans="1:5" ht="12">
      <c r="A3193" s="708" t="s">
        <v>24128</v>
      </c>
      <c r="B3193" s="639"/>
      <c r="C3193" s="640"/>
      <c r="D3193" s="641"/>
      <c r="E3193" s="642"/>
    </row>
    <row r="3194" spans="1:5" ht="24">
      <c r="A3194" s="708">
        <v>92965</v>
      </c>
      <c r="B3194" s="639" t="s">
        <v>24142</v>
      </c>
      <c r="C3194" s="640" t="s">
        <v>90</v>
      </c>
      <c r="D3194" s="641" t="s">
        <v>18987</v>
      </c>
      <c r="E3194" s="642">
        <v>0.25</v>
      </c>
    </row>
    <row r="3195" spans="1:5" ht="12">
      <c r="A3195" s="708" t="s">
        <v>24143</v>
      </c>
      <c r="B3195" s="639">
        <v>42036</v>
      </c>
      <c r="C3195" s="640"/>
      <c r="D3195" s="641"/>
      <c r="E3195" s="642"/>
    </row>
    <row r="3196" spans="1:5" ht="24">
      <c r="A3196" s="708">
        <v>93220</v>
      </c>
      <c r="B3196" s="639" t="s">
        <v>23094</v>
      </c>
      <c r="C3196" s="640" t="s">
        <v>90</v>
      </c>
      <c r="D3196" s="641" t="s">
        <v>18987</v>
      </c>
      <c r="E3196" s="642">
        <v>205.81</v>
      </c>
    </row>
    <row r="3197" spans="1:5" ht="12">
      <c r="A3197" s="708" t="s">
        <v>23095</v>
      </c>
      <c r="B3197" s="639" t="s">
        <v>23185</v>
      </c>
      <c r="C3197" s="640"/>
      <c r="D3197" s="641"/>
      <c r="E3197" s="642"/>
    </row>
    <row r="3198" spans="1:5" ht="12">
      <c r="A3198" s="708" t="s">
        <v>23186</v>
      </c>
      <c r="B3198" s="639" t="s">
        <v>24144</v>
      </c>
      <c r="C3198" s="640"/>
      <c r="D3198" s="641"/>
      <c r="E3198" s="642"/>
    </row>
    <row r="3199" spans="1:5" ht="12">
      <c r="A3199" s="708" t="s">
        <v>23688</v>
      </c>
      <c r="B3199" s="639">
        <v>42370</v>
      </c>
      <c r="C3199" s="640"/>
      <c r="D3199" s="641"/>
      <c r="E3199" s="642"/>
    </row>
    <row r="3200" spans="1:5" ht="24">
      <c r="A3200" s="708">
        <v>93221</v>
      </c>
      <c r="B3200" s="639" t="s">
        <v>23094</v>
      </c>
      <c r="C3200" s="640" t="s">
        <v>90</v>
      </c>
      <c r="D3200" s="641" t="s">
        <v>18987</v>
      </c>
      <c r="E3200" s="642">
        <v>45.48</v>
      </c>
    </row>
    <row r="3201" spans="1:5" ht="12">
      <c r="A3201" s="708" t="s">
        <v>23095</v>
      </c>
      <c r="B3201" s="639" t="s">
        <v>23185</v>
      </c>
      <c r="C3201" s="640"/>
      <c r="D3201" s="641"/>
      <c r="E3201" s="642"/>
    </row>
    <row r="3202" spans="1:5" ht="12">
      <c r="A3202" s="708" t="s">
        <v>23186</v>
      </c>
      <c r="B3202" s="639" t="s">
        <v>24145</v>
      </c>
      <c r="C3202" s="640"/>
      <c r="D3202" s="641"/>
      <c r="E3202" s="642"/>
    </row>
    <row r="3203" spans="1:5" ht="12">
      <c r="A3203" s="708" t="s">
        <v>24146</v>
      </c>
      <c r="B3203" s="639"/>
      <c r="C3203" s="640"/>
      <c r="D3203" s="641"/>
      <c r="E3203" s="642"/>
    </row>
    <row r="3204" spans="1:5" ht="24">
      <c r="A3204" s="708">
        <v>93222</v>
      </c>
      <c r="B3204" s="639" t="s">
        <v>23094</v>
      </c>
      <c r="C3204" s="640" t="s">
        <v>90</v>
      </c>
      <c r="D3204" s="641" t="s">
        <v>18987</v>
      </c>
      <c r="E3204" s="642">
        <v>216.61</v>
      </c>
    </row>
    <row r="3205" spans="1:5" ht="12">
      <c r="A3205" s="708" t="s">
        <v>23095</v>
      </c>
      <c r="B3205" s="639" t="s">
        <v>23185</v>
      </c>
      <c r="C3205" s="640"/>
      <c r="D3205" s="641"/>
      <c r="E3205" s="642"/>
    </row>
    <row r="3206" spans="1:5" ht="12">
      <c r="A3206" s="708" t="s">
        <v>23186</v>
      </c>
      <c r="B3206" s="639" t="s">
        <v>24147</v>
      </c>
      <c r="C3206" s="640"/>
      <c r="D3206" s="641"/>
      <c r="E3206" s="642"/>
    </row>
    <row r="3207" spans="1:5" ht="12">
      <c r="A3207" s="708" t="s">
        <v>23479</v>
      </c>
      <c r="B3207" s="639">
        <v>42370</v>
      </c>
      <c r="C3207" s="640"/>
      <c r="D3207" s="641"/>
      <c r="E3207" s="642"/>
    </row>
    <row r="3208" spans="1:5" ht="24">
      <c r="A3208" s="708">
        <v>93223</v>
      </c>
      <c r="B3208" s="639" t="s">
        <v>23094</v>
      </c>
      <c r="C3208" s="640" t="s">
        <v>90</v>
      </c>
      <c r="D3208" s="641" t="s">
        <v>18991</v>
      </c>
      <c r="E3208" s="642">
        <v>156.66</v>
      </c>
    </row>
    <row r="3209" spans="1:5" ht="12">
      <c r="A3209" s="708" t="s">
        <v>23095</v>
      </c>
      <c r="B3209" s="639" t="s">
        <v>23185</v>
      </c>
      <c r="C3209" s="640"/>
      <c r="D3209" s="641"/>
      <c r="E3209" s="642"/>
    </row>
    <row r="3210" spans="1:5" ht="12">
      <c r="A3210" s="708" t="s">
        <v>23186</v>
      </c>
      <c r="B3210" s="639" t="s">
        <v>24148</v>
      </c>
      <c r="C3210" s="640"/>
      <c r="D3210" s="641"/>
      <c r="E3210" s="642"/>
    </row>
    <row r="3211" spans="1:5" ht="12">
      <c r="A3211" s="708" t="s">
        <v>23482</v>
      </c>
      <c r="B3211" s="639" t="s">
        <v>24149</v>
      </c>
      <c r="C3211" s="640"/>
      <c r="D3211" s="641"/>
      <c r="E3211" s="642"/>
    </row>
    <row r="3212" spans="1:5" ht="24">
      <c r="A3212" s="708">
        <v>93229</v>
      </c>
      <c r="B3212" s="639" t="s">
        <v>23003</v>
      </c>
      <c r="C3212" s="640" t="s">
        <v>90</v>
      </c>
      <c r="D3212" s="641" t="s">
        <v>18987</v>
      </c>
      <c r="E3212" s="642">
        <v>0.27</v>
      </c>
    </row>
    <row r="3213" spans="1:5" ht="12">
      <c r="A3213" s="708" t="s">
        <v>23188</v>
      </c>
      <c r="B3213" s="639" t="s">
        <v>24150</v>
      </c>
      <c r="C3213" s="640"/>
      <c r="D3213" s="641"/>
      <c r="E3213" s="642"/>
    </row>
    <row r="3214" spans="1:5" ht="24">
      <c r="A3214" s="708">
        <v>93230</v>
      </c>
      <c r="B3214" s="639" t="s">
        <v>23003</v>
      </c>
      <c r="C3214" s="640" t="s">
        <v>90</v>
      </c>
      <c r="D3214" s="641" t="s">
        <v>18987</v>
      </c>
      <c r="E3214" s="642">
        <v>0.06</v>
      </c>
    </row>
    <row r="3215" spans="1:5" ht="12">
      <c r="A3215" s="708" t="s">
        <v>23188</v>
      </c>
      <c r="B3215" s="639" t="s">
        <v>24151</v>
      </c>
      <c r="C3215" s="640"/>
      <c r="D3215" s="641"/>
      <c r="E3215" s="642"/>
    </row>
    <row r="3216" spans="1:5" ht="24">
      <c r="A3216" s="708">
        <v>93231</v>
      </c>
      <c r="B3216" s="639" t="s">
        <v>23003</v>
      </c>
      <c r="C3216" s="640" t="s">
        <v>90</v>
      </c>
      <c r="D3216" s="641" t="s">
        <v>18987</v>
      </c>
      <c r="E3216" s="642">
        <v>0.23</v>
      </c>
    </row>
    <row r="3217" spans="1:5" ht="12">
      <c r="A3217" s="708" t="s">
        <v>23188</v>
      </c>
      <c r="B3217" s="639" t="s">
        <v>24152</v>
      </c>
      <c r="C3217" s="640"/>
      <c r="D3217" s="641"/>
      <c r="E3217" s="642"/>
    </row>
    <row r="3218" spans="1:5" ht="24">
      <c r="A3218" s="708">
        <v>93232</v>
      </c>
      <c r="B3218" s="639" t="s">
        <v>23003</v>
      </c>
      <c r="C3218" s="640" t="s">
        <v>90</v>
      </c>
      <c r="D3218" s="641" t="s">
        <v>18991</v>
      </c>
      <c r="E3218" s="642">
        <v>4.5199999999999996</v>
      </c>
    </row>
    <row r="3219" spans="1:5" ht="12">
      <c r="A3219" s="708" t="s">
        <v>23188</v>
      </c>
      <c r="B3219" s="639" t="s">
        <v>24153</v>
      </c>
      <c r="C3219" s="640"/>
      <c r="D3219" s="641"/>
      <c r="E3219" s="642"/>
    </row>
    <row r="3220" spans="1:5" ht="12">
      <c r="A3220" s="708" t="s">
        <v>22417</v>
      </c>
      <c r="B3220" s="639" t="s">
        <v>22418</v>
      </c>
      <c r="C3220" s="640"/>
      <c r="D3220" s="641"/>
      <c r="E3220" s="642"/>
    </row>
    <row r="3221" spans="1:5" ht="12">
      <c r="A3221" s="708" t="s">
        <v>22419</v>
      </c>
      <c r="B3221" s="639" t="e">
        <v>#NAME?</v>
      </c>
      <c r="C3221" s="640"/>
      <c r="D3221" s="641" t="s">
        <v>22420</v>
      </c>
      <c r="E3221" s="642" t="s">
        <v>22421</v>
      </c>
    </row>
    <row r="3222" spans="1:5" ht="12">
      <c r="A3222" s="708"/>
      <c r="B3222" s="639"/>
      <c r="C3222" s="640"/>
      <c r="D3222" s="641" t="s">
        <v>22422</v>
      </c>
      <c r="E3222" s="642" t="s">
        <v>22423</v>
      </c>
    </row>
    <row r="3223" spans="1:5" ht="12">
      <c r="A3223" s="708" t="s">
        <v>22424</v>
      </c>
      <c r="B3223" s="639" t="s">
        <v>22425</v>
      </c>
      <c r="C3223" s="640"/>
      <c r="D3223" s="641"/>
      <c r="E3223" s="642"/>
    </row>
    <row r="3224" spans="1:5" ht="24">
      <c r="A3224" s="708" t="s">
        <v>22426</v>
      </c>
      <c r="B3224" s="639" t="s">
        <v>22427</v>
      </c>
      <c r="C3224" s="640" t="s">
        <v>22428</v>
      </c>
      <c r="D3224" s="641"/>
      <c r="E3224" s="642"/>
    </row>
    <row r="3225" spans="1:5" ht="12">
      <c r="A3225" s="708" t="s">
        <v>22429</v>
      </c>
      <c r="B3225" s="639" t="s">
        <v>22430</v>
      </c>
      <c r="C3225" s="640"/>
      <c r="D3225" s="641" t="s">
        <v>22422</v>
      </c>
      <c r="E3225" s="642" t="s">
        <v>22431</v>
      </c>
    </row>
    <row r="3226" spans="1:5" ht="24">
      <c r="A3226" s="708" t="s">
        <v>91</v>
      </c>
      <c r="B3226" s="639" t="s">
        <v>22432</v>
      </c>
      <c r="C3226" s="640" t="s">
        <v>22433</v>
      </c>
      <c r="D3226" s="641" t="s">
        <v>22434</v>
      </c>
      <c r="E3226" s="642" t="s">
        <v>22435</v>
      </c>
    </row>
    <row r="3227" spans="1:5" ht="12">
      <c r="A3227" s="708" t="s">
        <v>22436</v>
      </c>
      <c r="B3227" s="639" t="s">
        <v>22437</v>
      </c>
      <c r="C3227" s="640"/>
      <c r="D3227" s="641"/>
      <c r="E3227" s="642"/>
    </row>
    <row r="3228" spans="1:5" ht="12">
      <c r="A3228" s="708" t="s">
        <v>24154</v>
      </c>
      <c r="B3228" s="639"/>
      <c r="C3228" s="640"/>
      <c r="D3228" s="641"/>
      <c r="E3228" s="642"/>
    </row>
    <row r="3229" spans="1:5" ht="24">
      <c r="A3229" s="708">
        <v>93235</v>
      </c>
      <c r="B3229" s="639" t="s">
        <v>24155</v>
      </c>
      <c r="C3229" s="640" t="s">
        <v>90</v>
      </c>
      <c r="D3229" s="641" t="s">
        <v>18987</v>
      </c>
      <c r="E3229" s="642">
        <v>0.93</v>
      </c>
    </row>
    <row r="3230" spans="1:5" ht="12">
      <c r="A3230" s="708">
        <v>42401</v>
      </c>
      <c r="B3230" s="639"/>
      <c r="C3230" s="640"/>
      <c r="D3230" s="641"/>
      <c r="E3230" s="642"/>
    </row>
    <row r="3231" spans="1:5" ht="24">
      <c r="A3231" s="708">
        <v>93236</v>
      </c>
      <c r="B3231" s="639" t="s">
        <v>23686</v>
      </c>
      <c r="C3231" s="640" t="s">
        <v>90</v>
      </c>
      <c r="D3231" s="641" t="s">
        <v>18987</v>
      </c>
      <c r="E3231" s="642">
        <v>5.05</v>
      </c>
    </row>
    <row r="3232" spans="1:5" ht="12">
      <c r="A3232" s="708" t="s">
        <v>22863</v>
      </c>
      <c r="B3232" s="639" t="s">
        <v>24156</v>
      </c>
      <c r="C3232" s="640"/>
      <c r="D3232" s="641"/>
      <c r="E3232" s="642"/>
    </row>
    <row r="3233" spans="1:5" ht="12">
      <c r="A3233" s="708" t="s">
        <v>22713</v>
      </c>
      <c r="B3233" s="639"/>
      <c r="C3233" s="640"/>
      <c r="D3233" s="641"/>
      <c r="E3233" s="642"/>
    </row>
    <row r="3234" spans="1:5" ht="24">
      <c r="A3234" s="708">
        <v>93238</v>
      </c>
      <c r="B3234" s="639" t="s">
        <v>23684</v>
      </c>
      <c r="C3234" s="640" t="s">
        <v>90</v>
      </c>
      <c r="D3234" s="641" t="s">
        <v>18987</v>
      </c>
      <c r="E3234" s="642">
        <v>1.02</v>
      </c>
    </row>
    <row r="3235" spans="1:5" ht="12">
      <c r="A3235" s="708" t="s">
        <v>22853</v>
      </c>
      <c r="B3235" s="639" t="s">
        <v>22854</v>
      </c>
      <c r="C3235" s="640"/>
      <c r="D3235" s="641"/>
      <c r="E3235" s="642"/>
    </row>
    <row r="3236" spans="1:5" ht="12">
      <c r="A3236" s="708" t="s">
        <v>22855</v>
      </c>
      <c r="B3236" s="639" t="s">
        <v>24157</v>
      </c>
      <c r="C3236" s="640"/>
      <c r="D3236" s="641"/>
      <c r="E3236" s="642"/>
    </row>
    <row r="3237" spans="1:5" ht="24">
      <c r="A3237" s="708">
        <v>93239</v>
      </c>
      <c r="B3237" s="639" t="s">
        <v>24158</v>
      </c>
      <c r="C3237" s="640" t="s">
        <v>90</v>
      </c>
      <c r="D3237" s="641" t="s">
        <v>18987</v>
      </c>
      <c r="E3237" s="642">
        <v>4.6500000000000004</v>
      </c>
    </row>
    <row r="3238" spans="1:5" ht="12">
      <c r="A3238" s="708" t="s">
        <v>22874</v>
      </c>
      <c r="B3238" s="639" t="s">
        <v>22875</v>
      </c>
      <c r="C3238" s="640"/>
      <c r="D3238" s="641"/>
      <c r="E3238" s="642"/>
    </row>
    <row r="3239" spans="1:5" ht="12">
      <c r="A3239" s="708" t="s">
        <v>24159</v>
      </c>
      <c r="B3239" s="639" t="s">
        <v>24160</v>
      </c>
      <c r="C3239" s="640"/>
      <c r="D3239" s="641"/>
      <c r="E3239" s="642"/>
    </row>
    <row r="3240" spans="1:5" ht="24">
      <c r="A3240" s="708">
        <v>93240</v>
      </c>
      <c r="B3240" s="639" t="s">
        <v>24158</v>
      </c>
      <c r="C3240" s="640" t="s">
        <v>90</v>
      </c>
      <c r="D3240" s="641" t="s">
        <v>18991</v>
      </c>
      <c r="E3240" s="642">
        <v>7.5</v>
      </c>
    </row>
    <row r="3241" spans="1:5" ht="12">
      <c r="A3241" s="708" t="s">
        <v>22874</v>
      </c>
      <c r="B3241" s="639" t="s">
        <v>22875</v>
      </c>
      <c r="C3241" s="640"/>
      <c r="D3241" s="641"/>
      <c r="E3241" s="642"/>
    </row>
    <row r="3242" spans="1:5" ht="12">
      <c r="A3242" s="708" t="s">
        <v>24161</v>
      </c>
      <c r="B3242" s="639" t="s">
        <v>24162</v>
      </c>
      <c r="C3242" s="640"/>
      <c r="D3242" s="641"/>
      <c r="E3242" s="642"/>
    </row>
    <row r="3243" spans="1:5" ht="24">
      <c r="A3243" s="708">
        <v>93241</v>
      </c>
      <c r="B3243" s="639" t="s">
        <v>23356</v>
      </c>
      <c r="C3243" s="640" t="s">
        <v>90</v>
      </c>
      <c r="D3243" s="641" t="s">
        <v>18987</v>
      </c>
      <c r="E3243" s="642">
        <v>2.82</v>
      </c>
    </row>
    <row r="3244" spans="1:5" ht="12">
      <c r="A3244" s="708" t="s">
        <v>22801</v>
      </c>
      <c r="B3244" s="639" t="s">
        <v>24163</v>
      </c>
      <c r="C3244" s="640"/>
      <c r="D3244" s="641"/>
      <c r="E3244" s="642"/>
    </row>
    <row r="3245" spans="1:5" ht="12">
      <c r="A3245" s="708">
        <v>6</v>
      </c>
      <c r="B3245" s="639"/>
      <c r="C3245" s="640"/>
      <c r="D3245" s="641"/>
      <c r="E3245" s="642"/>
    </row>
    <row r="3246" spans="1:5" ht="24">
      <c r="A3246" s="708">
        <v>93267</v>
      </c>
      <c r="B3246" s="639" t="s">
        <v>24164</v>
      </c>
      <c r="C3246" s="640" t="s">
        <v>90</v>
      </c>
      <c r="D3246" s="641" t="s">
        <v>18987</v>
      </c>
      <c r="E3246" s="642">
        <v>16.489999999999998</v>
      </c>
    </row>
    <row r="3247" spans="1:5" ht="12">
      <c r="A3247" s="708" t="s">
        <v>24165</v>
      </c>
      <c r="B3247" s="639" t="s">
        <v>24166</v>
      </c>
      <c r="C3247" s="640"/>
      <c r="D3247" s="641"/>
      <c r="E3247" s="642"/>
    </row>
    <row r="3248" spans="1:5" ht="24">
      <c r="A3248" s="708">
        <v>93269</v>
      </c>
      <c r="B3248" s="639" t="s">
        <v>24164</v>
      </c>
      <c r="C3248" s="640" t="s">
        <v>90</v>
      </c>
      <c r="D3248" s="641" t="s">
        <v>18987</v>
      </c>
      <c r="E3248" s="642">
        <v>4.21</v>
      </c>
    </row>
    <row r="3249" spans="1:5" ht="12">
      <c r="A3249" s="708" t="s">
        <v>24167</v>
      </c>
      <c r="B3249" s="639" t="s">
        <v>24168</v>
      </c>
      <c r="C3249" s="640"/>
      <c r="D3249" s="641"/>
      <c r="E3249" s="642"/>
    </row>
    <row r="3250" spans="1:5" ht="24">
      <c r="A3250" s="708">
        <v>93270</v>
      </c>
      <c r="B3250" s="639" t="s">
        <v>24164</v>
      </c>
      <c r="C3250" s="640" t="s">
        <v>90</v>
      </c>
      <c r="D3250" s="641" t="s">
        <v>18987</v>
      </c>
      <c r="E3250" s="642">
        <v>20.62</v>
      </c>
    </row>
    <row r="3251" spans="1:5" ht="12">
      <c r="A3251" s="708" t="s">
        <v>24169</v>
      </c>
      <c r="B3251" s="639" t="s">
        <v>24170</v>
      </c>
      <c r="C3251" s="640"/>
      <c r="D3251" s="641"/>
      <c r="E3251" s="642"/>
    </row>
    <row r="3252" spans="1:5" ht="24">
      <c r="A3252" s="708">
        <v>93271</v>
      </c>
      <c r="B3252" s="639" t="s">
        <v>24164</v>
      </c>
      <c r="C3252" s="640" t="s">
        <v>90</v>
      </c>
      <c r="D3252" s="641" t="s">
        <v>18987</v>
      </c>
      <c r="E3252" s="642">
        <v>5.54</v>
      </c>
    </row>
    <row r="3253" spans="1:5" ht="12">
      <c r="A3253" s="708" t="s">
        <v>24169</v>
      </c>
      <c r="B3253" s="639" t="s">
        <v>24171</v>
      </c>
      <c r="C3253" s="640"/>
      <c r="D3253" s="641"/>
      <c r="E3253" s="642"/>
    </row>
    <row r="3254" spans="1:5" ht="24">
      <c r="A3254" s="708">
        <v>93277</v>
      </c>
      <c r="B3254" s="639" t="s">
        <v>23193</v>
      </c>
      <c r="C3254" s="640" t="s">
        <v>90</v>
      </c>
      <c r="D3254" s="641" t="s">
        <v>18987</v>
      </c>
      <c r="E3254" s="642">
        <v>0.21</v>
      </c>
    </row>
    <row r="3255" spans="1:5" ht="12">
      <c r="A3255" s="708" t="s">
        <v>23194</v>
      </c>
      <c r="B3255" s="639" t="s">
        <v>24172</v>
      </c>
      <c r="C3255" s="640"/>
      <c r="D3255" s="641"/>
      <c r="E3255" s="642"/>
    </row>
    <row r="3256" spans="1:5" ht="12">
      <c r="A3256" s="708" t="s">
        <v>22417</v>
      </c>
      <c r="B3256" s="639" t="s">
        <v>22418</v>
      </c>
      <c r="C3256" s="640"/>
      <c r="D3256" s="641"/>
      <c r="E3256" s="642"/>
    </row>
    <row r="3257" spans="1:5" ht="12">
      <c r="A3257" s="708" t="s">
        <v>22419</v>
      </c>
      <c r="B3257" s="639" t="e">
        <v>#NAME?</v>
      </c>
      <c r="C3257" s="640"/>
      <c r="D3257" s="641" t="s">
        <v>22420</v>
      </c>
      <c r="E3257" s="642" t="s">
        <v>22421</v>
      </c>
    </row>
    <row r="3258" spans="1:5" ht="12">
      <c r="A3258" s="708"/>
      <c r="B3258" s="639"/>
      <c r="C3258" s="640"/>
      <c r="D3258" s="641" t="s">
        <v>22422</v>
      </c>
      <c r="E3258" s="642" t="s">
        <v>22423</v>
      </c>
    </row>
    <row r="3259" spans="1:5" ht="12">
      <c r="A3259" s="708" t="s">
        <v>22424</v>
      </c>
      <c r="B3259" s="639" t="s">
        <v>22425</v>
      </c>
      <c r="C3259" s="640"/>
      <c r="D3259" s="641"/>
      <c r="E3259" s="642"/>
    </row>
    <row r="3260" spans="1:5" ht="24">
      <c r="A3260" s="708" t="s">
        <v>22426</v>
      </c>
      <c r="B3260" s="639" t="s">
        <v>22427</v>
      </c>
      <c r="C3260" s="640" t="s">
        <v>22428</v>
      </c>
      <c r="D3260" s="641"/>
      <c r="E3260" s="642"/>
    </row>
    <row r="3261" spans="1:5" ht="12">
      <c r="A3261" s="708" t="s">
        <v>22429</v>
      </c>
      <c r="B3261" s="639" t="s">
        <v>22430</v>
      </c>
      <c r="C3261" s="640"/>
      <c r="D3261" s="641" t="s">
        <v>22422</v>
      </c>
      <c r="E3261" s="642" t="s">
        <v>22431</v>
      </c>
    </row>
    <row r="3262" spans="1:5" ht="24">
      <c r="A3262" s="708" t="s">
        <v>91</v>
      </c>
      <c r="B3262" s="639" t="s">
        <v>22432</v>
      </c>
      <c r="C3262" s="640" t="s">
        <v>22433</v>
      </c>
      <c r="D3262" s="641" t="s">
        <v>22434</v>
      </c>
      <c r="E3262" s="642" t="s">
        <v>22435</v>
      </c>
    </row>
    <row r="3263" spans="1:5" ht="12">
      <c r="A3263" s="708" t="s">
        <v>22436</v>
      </c>
      <c r="B3263" s="639" t="s">
        <v>22437</v>
      </c>
      <c r="C3263" s="640"/>
      <c r="D3263" s="641"/>
      <c r="E3263" s="642"/>
    </row>
    <row r="3264" spans="1:5" ht="24">
      <c r="A3264" s="708">
        <v>93278</v>
      </c>
      <c r="B3264" s="639" t="s">
        <v>23193</v>
      </c>
      <c r="C3264" s="640" t="s">
        <v>90</v>
      </c>
      <c r="D3264" s="641" t="s">
        <v>18987</v>
      </c>
      <c r="E3264" s="642">
        <v>0.08</v>
      </c>
    </row>
    <row r="3265" spans="1:5" ht="12">
      <c r="A3265" s="708" t="s">
        <v>23194</v>
      </c>
      <c r="B3265" s="639" t="s">
        <v>24173</v>
      </c>
      <c r="C3265" s="640"/>
      <c r="D3265" s="641"/>
      <c r="E3265" s="642"/>
    </row>
    <row r="3266" spans="1:5" ht="24">
      <c r="A3266" s="708">
        <v>93279</v>
      </c>
      <c r="B3266" s="639" t="s">
        <v>23193</v>
      </c>
      <c r="C3266" s="640" t="s">
        <v>90</v>
      </c>
      <c r="D3266" s="641" t="s">
        <v>18987</v>
      </c>
      <c r="E3266" s="642">
        <v>0.14000000000000001</v>
      </c>
    </row>
    <row r="3267" spans="1:5" ht="12">
      <c r="A3267" s="708" t="s">
        <v>23194</v>
      </c>
      <c r="B3267" s="639" t="s">
        <v>24174</v>
      </c>
      <c r="C3267" s="640"/>
      <c r="D3267" s="641"/>
      <c r="E3267" s="642"/>
    </row>
    <row r="3268" spans="1:5" ht="24">
      <c r="A3268" s="708">
        <v>93280</v>
      </c>
      <c r="B3268" s="639" t="s">
        <v>23193</v>
      </c>
      <c r="C3268" s="640" t="s">
        <v>90</v>
      </c>
      <c r="D3268" s="641" t="s">
        <v>18987</v>
      </c>
      <c r="E3268" s="642">
        <v>0.46</v>
      </c>
    </row>
    <row r="3269" spans="1:5" ht="12">
      <c r="A3269" s="708" t="s">
        <v>23194</v>
      </c>
      <c r="B3269" s="639" t="s">
        <v>24175</v>
      </c>
      <c r="C3269" s="640"/>
      <c r="D3269" s="641"/>
      <c r="E3269" s="642"/>
    </row>
    <row r="3270" spans="1:5" ht="24">
      <c r="A3270" s="708">
        <v>93283</v>
      </c>
      <c r="B3270" s="639" t="s">
        <v>23196</v>
      </c>
      <c r="C3270" s="640" t="s">
        <v>90</v>
      </c>
      <c r="D3270" s="641" t="s">
        <v>18987</v>
      </c>
      <c r="E3270" s="642">
        <v>55.48</v>
      </c>
    </row>
    <row r="3271" spans="1:5" ht="12">
      <c r="A3271" s="708" t="s">
        <v>23197</v>
      </c>
      <c r="B3271" s="639" t="s">
        <v>24176</v>
      </c>
      <c r="C3271" s="640"/>
      <c r="D3271" s="641"/>
      <c r="E3271" s="642"/>
    </row>
    <row r="3272" spans="1:5" ht="24">
      <c r="A3272" s="708">
        <v>93284</v>
      </c>
      <c r="B3272" s="639" t="s">
        <v>23196</v>
      </c>
      <c r="C3272" s="640" t="s">
        <v>90</v>
      </c>
      <c r="D3272" s="641" t="s">
        <v>18987</v>
      </c>
      <c r="E3272" s="642">
        <v>14.17</v>
      </c>
    </row>
    <row r="3273" spans="1:5" ht="12">
      <c r="A3273" s="708" t="s">
        <v>23197</v>
      </c>
      <c r="B3273" s="639" t="s">
        <v>24177</v>
      </c>
      <c r="C3273" s="640"/>
      <c r="D3273" s="641"/>
      <c r="E3273" s="642"/>
    </row>
    <row r="3274" spans="1:5" ht="24">
      <c r="A3274" s="708">
        <v>93285</v>
      </c>
      <c r="B3274" s="639" t="s">
        <v>23196</v>
      </c>
      <c r="C3274" s="640" t="s">
        <v>90</v>
      </c>
      <c r="D3274" s="641" t="s">
        <v>18987</v>
      </c>
      <c r="E3274" s="642">
        <v>69.349999999999994</v>
      </c>
    </row>
    <row r="3275" spans="1:5" ht="12">
      <c r="A3275" s="708" t="s">
        <v>23197</v>
      </c>
      <c r="B3275" s="639" t="s">
        <v>24178</v>
      </c>
      <c r="C3275" s="640"/>
      <c r="D3275" s="641"/>
      <c r="E3275" s="642"/>
    </row>
    <row r="3276" spans="1:5" ht="24">
      <c r="A3276" s="708">
        <v>93286</v>
      </c>
      <c r="B3276" s="639" t="s">
        <v>23196</v>
      </c>
      <c r="C3276" s="640" t="s">
        <v>90</v>
      </c>
      <c r="D3276" s="641" t="s">
        <v>18987</v>
      </c>
      <c r="E3276" s="642">
        <v>131.08000000000001</v>
      </c>
    </row>
    <row r="3277" spans="1:5" ht="12">
      <c r="A3277" s="708" t="s">
        <v>23197</v>
      </c>
      <c r="B3277" s="639" t="s">
        <v>24179</v>
      </c>
      <c r="C3277" s="640"/>
      <c r="D3277" s="641"/>
      <c r="E3277" s="642"/>
    </row>
    <row r="3278" spans="1:5" ht="24">
      <c r="A3278" s="708">
        <v>93296</v>
      </c>
      <c r="B3278" s="639" t="s">
        <v>23196</v>
      </c>
      <c r="C3278" s="640" t="s">
        <v>90</v>
      </c>
      <c r="D3278" s="641" t="s">
        <v>18987</v>
      </c>
      <c r="E3278" s="642">
        <v>2.91</v>
      </c>
    </row>
    <row r="3279" spans="1:5" ht="12">
      <c r="A3279" s="708" t="s">
        <v>23197</v>
      </c>
      <c r="B3279" s="639" t="s">
        <v>24180</v>
      </c>
      <c r="C3279" s="640"/>
      <c r="D3279" s="641"/>
      <c r="E3279" s="642"/>
    </row>
    <row r="3280" spans="1:5" ht="24">
      <c r="A3280" s="708">
        <v>93397</v>
      </c>
      <c r="B3280" s="639" t="s">
        <v>24181</v>
      </c>
      <c r="C3280" s="640" t="s">
        <v>90</v>
      </c>
      <c r="D3280" s="641" t="s">
        <v>18987</v>
      </c>
      <c r="E3280" s="642">
        <v>10.9</v>
      </c>
    </row>
    <row r="3281" spans="1:5" ht="12">
      <c r="A3281" s="708" t="s">
        <v>22917</v>
      </c>
      <c r="B3281" s="639" t="s">
        <v>23144</v>
      </c>
      <c r="C3281" s="640"/>
      <c r="D3281" s="641"/>
      <c r="E3281" s="642"/>
    </row>
    <row r="3282" spans="1:5" ht="12">
      <c r="A3282" s="708" t="s">
        <v>23145</v>
      </c>
      <c r="B3282" s="639" t="s">
        <v>24182</v>
      </c>
      <c r="C3282" s="640"/>
      <c r="D3282" s="641"/>
      <c r="E3282" s="642"/>
    </row>
    <row r="3283" spans="1:5" ht="24">
      <c r="A3283" s="708">
        <v>93398</v>
      </c>
      <c r="B3283" s="639" t="s">
        <v>24181</v>
      </c>
      <c r="C3283" s="640" t="s">
        <v>90</v>
      </c>
      <c r="D3283" s="641" t="s">
        <v>18987</v>
      </c>
      <c r="E3283" s="642">
        <v>2.78</v>
      </c>
    </row>
    <row r="3284" spans="1:5" ht="12">
      <c r="A3284" s="708" t="s">
        <v>22917</v>
      </c>
      <c r="B3284" s="639" t="s">
        <v>23144</v>
      </c>
      <c r="C3284" s="640"/>
      <c r="D3284" s="641"/>
      <c r="E3284" s="642"/>
    </row>
    <row r="3285" spans="1:5" ht="12">
      <c r="A3285" s="708" t="s">
        <v>23145</v>
      </c>
      <c r="B3285" s="639" t="s">
        <v>24183</v>
      </c>
      <c r="C3285" s="640"/>
      <c r="D3285" s="641"/>
      <c r="E3285" s="642"/>
    </row>
    <row r="3286" spans="1:5" ht="24">
      <c r="A3286" s="708">
        <v>93399</v>
      </c>
      <c r="B3286" s="639" t="s">
        <v>24181</v>
      </c>
      <c r="C3286" s="640" t="s">
        <v>90</v>
      </c>
      <c r="D3286" s="641" t="s">
        <v>18987</v>
      </c>
      <c r="E3286" s="642">
        <v>0.56999999999999995</v>
      </c>
    </row>
    <row r="3287" spans="1:5" ht="12">
      <c r="A3287" s="708" t="s">
        <v>22917</v>
      </c>
      <c r="B3287" s="639" t="s">
        <v>23144</v>
      </c>
      <c r="C3287" s="640"/>
      <c r="D3287" s="641"/>
      <c r="E3287" s="642"/>
    </row>
    <row r="3288" spans="1:5" ht="12">
      <c r="A3288" s="708" t="s">
        <v>23145</v>
      </c>
      <c r="B3288" s="639" t="s">
        <v>24184</v>
      </c>
      <c r="C3288" s="640"/>
      <c r="D3288" s="641"/>
      <c r="E3288" s="642"/>
    </row>
    <row r="3289" spans="1:5" ht="12">
      <c r="A3289" s="708">
        <v>2016</v>
      </c>
      <c r="B3289" s="639"/>
      <c r="C3289" s="640"/>
      <c r="D3289" s="641"/>
      <c r="E3289" s="642"/>
    </row>
    <row r="3290" spans="1:5" ht="24">
      <c r="A3290" s="708">
        <v>93400</v>
      </c>
      <c r="B3290" s="639" t="s">
        <v>24181</v>
      </c>
      <c r="C3290" s="640" t="s">
        <v>90</v>
      </c>
      <c r="D3290" s="641" t="s">
        <v>18987</v>
      </c>
      <c r="E3290" s="642">
        <v>13.63</v>
      </c>
    </row>
    <row r="3291" spans="1:5" ht="12">
      <c r="A3291" s="708" t="s">
        <v>22917</v>
      </c>
      <c r="B3291" s="639" t="s">
        <v>23144</v>
      </c>
      <c r="C3291" s="640"/>
      <c r="D3291" s="641"/>
      <c r="E3291" s="642"/>
    </row>
    <row r="3292" spans="1:5" ht="12">
      <c r="A3292" s="708" t="s">
        <v>22417</v>
      </c>
      <c r="B3292" s="639" t="s">
        <v>22418</v>
      </c>
      <c r="C3292" s="640"/>
      <c r="D3292" s="641"/>
      <c r="E3292" s="642"/>
    </row>
    <row r="3293" spans="1:5" ht="12">
      <c r="A3293" s="708" t="s">
        <v>22419</v>
      </c>
      <c r="B3293" s="639" t="e">
        <v>#NAME?</v>
      </c>
      <c r="C3293" s="640"/>
      <c r="D3293" s="641" t="s">
        <v>22420</v>
      </c>
      <c r="E3293" s="642" t="s">
        <v>22421</v>
      </c>
    </row>
    <row r="3294" spans="1:5" ht="12">
      <c r="A3294" s="708"/>
      <c r="B3294" s="639"/>
      <c r="C3294" s="640"/>
      <c r="D3294" s="641" t="s">
        <v>22422</v>
      </c>
      <c r="E3294" s="642" t="s">
        <v>22423</v>
      </c>
    </row>
    <row r="3295" spans="1:5" ht="12">
      <c r="A3295" s="708" t="s">
        <v>22424</v>
      </c>
      <c r="B3295" s="639" t="s">
        <v>22425</v>
      </c>
      <c r="C3295" s="640"/>
      <c r="D3295" s="641"/>
      <c r="E3295" s="642"/>
    </row>
    <row r="3296" spans="1:5" ht="24">
      <c r="A3296" s="708" t="s">
        <v>22426</v>
      </c>
      <c r="B3296" s="639" t="s">
        <v>22427</v>
      </c>
      <c r="C3296" s="640" t="s">
        <v>22428</v>
      </c>
      <c r="D3296" s="641"/>
      <c r="E3296" s="642"/>
    </row>
    <row r="3297" spans="1:5" ht="12">
      <c r="A3297" s="708" t="s">
        <v>22429</v>
      </c>
      <c r="B3297" s="639" t="s">
        <v>22430</v>
      </c>
      <c r="C3297" s="640"/>
      <c r="D3297" s="641" t="s">
        <v>22422</v>
      </c>
      <c r="E3297" s="642" t="s">
        <v>22431</v>
      </c>
    </row>
    <row r="3298" spans="1:5" ht="24">
      <c r="A3298" s="708" t="s">
        <v>91</v>
      </c>
      <c r="B3298" s="639" t="s">
        <v>22432</v>
      </c>
      <c r="C3298" s="640" t="s">
        <v>22433</v>
      </c>
      <c r="D3298" s="641" t="s">
        <v>22434</v>
      </c>
      <c r="E3298" s="642" t="s">
        <v>22435</v>
      </c>
    </row>
    <row r="3299" spans="1:5" ht="12">
      <c r="A3299" s="708" t="s">
        <v>22436</v>
      </c>
      <c r="B3299" s="639" t="s">
        <v>22437</v>
      </c>
      <c r="C3299" s="640"/>
      <c r="D3299" s="641"/>
      <c r="E3299" s="642"/>
    </row>
    <row r="3300" spans="1:5" ht="12">
      <c r="A3300" s="708" t="s">
        <v>23145</v>
      </c>
      <c r="B3300" s="639" t="s">
        <v>24185</v>
      </c>
      <c r="C3300" s="640"/>
      <c r="D3300" s="641"/>
      <c r="E3300" s="642"/>
    </row>
    <row r="3301" spans="1:5" ht="24">
      <c r="A3301" s="708">
        <v>93401</v>
      </c>
      <c r="B3301" s="639" t="s">
        <v>24181</v>
      </c>
      <c r="C3301" s="640" t="s">
        <v>90</v>
      </c>
      <c r="D3301" s="641" t="s">
        <v>18991</v>
      </c>
      <c r="E3301" s="642">
        <v>62.61</v>
      </c>
    </row>
    <row r="3302" spans="1:5" ht="12">
      <c r="A3302" s="708" t="s">
        <v>22917</v>
      </c>
      <c r="B3302" s="639" t="s">
        <v>23144</v>
      </c>
      <c r="C3302" s="640"/>
      <c r="D3302" s="641"/>
      <c r="E3302" s="642"/>
    </row>
    <row r="3303" spans="1:5" ht="12">
      <c r="A3303" s="708" t="s">
        <v>23145</v>
      </c>
      <c r="B3303" s="639" t="s">
        <v>24186</v>
      </c>
      <c r="C3303" s="640"/>
      <c r="D3303" s="641"/>
      <c r="E3303" s="642"/>
    </row>
    <row r="3304" spans="1:5" ht="12">
      <c r="A3304" s="708">
        <v>42430</v>
      </c>
      <c r="B3304" s="639"/>
      <c r="C3304" s="640"/>
      <c r="D3304" s="641"/>
      <c r="E3304" s="642"/>
    </row>
    <row r="3305" spans="1:5" ht="24">
      <c r="A3305" s="708">
        <v>93402</v>
      </c>
      <c r="B3305" s="639" t="s">
        <v>24181</v>
      </c>
      <c r="C3305" s="640" t="s">
        <v>224</v>
      </c>
      <c r="D3305" s="641" t="s">
        <v>18987</v>
      </c>
      <c r="E3305" s="642">
        <v>104.09</v>
      </c>
    </row>
    <row r="3306" spans="1:5" ht="12">
      <c r="A3306" s="708" t="s">
        <v>22917</v>
      </c>
      <c r="B3306" s="639" t="s">
        <v>23144</v>
      </c>
      <c r="C3306" s="640"/>
      <c r="D3306" s="641"/>
      <c r="E3306" s="642"/>
    </row>
    <row r="3307" spans="1:5" ht="12">
      <c r="A3307" s="708" t="s">
        <v>23145</v>
      </c>
      <c r="B3307" s="639" t="s">
        <v>24187</v>
      </c>
      <c r="C3307" s="640"/>
      <c r="D3307" s="641"/>
      <c r="E3307" s="642"/>
    </row>
    <row r="3308" spans="1:5" ht="24">
      <c r="A3308" s="708">
        <v>93403</v>
      </c>
      <c r="B3308" s="639" t="s">
        <v>24181</v>
      </c>
      <c r="C3308" s="640" t="s">
        <v>593</v>
      </c>
      <c r="D3308" s="641" t="s">
        <v>18987</v>
      </c>
      <c r="E3308" s="642">
        <v>27.85</v>
      </c>
    </row>
    <row r="3309" spans="1:5" ht="12">
      <c r="A3309" s="708" t="s">
        <v>22917</v>
      </c>
      <c r="B3309" s="639" t="s">
        <v>23144</v>
      </c>
      <c r="C3309" s="640"/>
      <c r="D3309" s="641"/>
      <c r="E3309" s="642"/>
    </row>
    <row r="3310" spans="1:5" ht="12">
      <c r="A3310" s="708" t="s">
        <v>23145</v>
      </c>
      <c r="B3310" s="639" t="s">
        <v>24188</v>
      </c>
      <c r="C3310" s="640"/>
      <c r="D3310" s="641"/>
      <c r="E3310" s="642"/>
    </row>
    <row r="3311" spans="1:5" ht="24">
      <c r="A3311" s="708">
        <v>93404</v>
      </c>
      <c r="B3311" s="639" t="s">
        <v>24189</v>
      </c>
      <c r="C3311" s="640" t="s">
        <v>90</v>
      </c>
      <c r="D3311" s="641" t="s">
        <v>18987</v>
      </c>
      <c r="E3311" s="642">
        <v>6.14</v>
      </c>
    </row>
    <row r="3312" spans="1:5" ht="12">
      <c r="A3312" s="708" t="s">
        <v>24190</v>
      </c>
      <c r="B3312" s="639" t="s">
        <v>24191</v>
      </c>
      <c r="C3312" s="640"/>
      <c r="D3312" s="641"/>
      <c r="E3312" s="642"/>
    </row>
    <row r="3313" spans="1:5" ht="12">
      <c r="A3313" s="708" t="s">
        <v>24192</v>
      </c>
      <c r="B3313" s="639" t="s">
        <v>24193</v>
      </c>
      <c r="C3313" s="640"/>
      <c r="D3313" s="641"/>
      <c r="E3313" s="642"/>
    </row>
    <row r="3314" spans="1:5" ht="12">
      <c r="A3314" s="708" t="s">
        <v>24194</v>
      </c>
      <c r="B3314" s="639" t="s">
        <v>24195</v>
      </c>
      <c r="C3314" s="640"/>
      <c r="D3314" s="641"/>
      <c r="E3314" s="642"/>
    </row>
    <row r="3315" spans="1:5" ht="24">
      <c r="A3315" s="708">
        <v>93405</v>
      </c>
      <c r="B3315" s="639" t="s">
        <v>24189</v>
      </c>
      <c r="C3315" s="640" t="s">
        <v>90</v>
      </c>
      <c r="D3315" s="641" t="s">
        <v>18987</v>
      </c>
      <c r="E3315" s="642">
        <v>1.1599999999999999</v>
      </c>
    </row>
    <row r="3316" spans="1:5" ht="12">
      <c r="A3316" s="708" t="s">
        <v>24190</v>
      </c>
      <c r="B3316" s="639" t="s">
        <v>24191</v>
      </c>
      <c r="C3316" s="640"/>
      <c r="D3316" s="641"/>
      <c r="E3316" s="642"/>
    </row>
    <row r="3317" spans="1:5" ht="12">
      <c r="A3317" s="708" t="s">
        <v>24192</v>
      </c>
      <c r="B3317" s="639" t="s">
        <v>24193</v>
      </c>
      <c r="C3317" s="640"/>
      <c r="D3317" s="641"/>
      <c r="E3317" s="642"/>
    </row>
    <row r="3318" spans="1:5" ht="12">
      <c r="A3318" s="708" t="s">
        <v>24194</v>
      </c>
      <c r="B3318" s="639" t="s">
        <v>24196</v>
      </c>
      <c r="C3318" s="640"/>
      <c r="D3318" s="641"/>
      <c r="E3318" s="642"/>
    </row>
    <row r="3319" spans="1:5" ht="24">
      <c r="A3319" s="708">
        <v>93406</v>
      </c>
      <c r="B3319" s="639" t="s">
        <v>24189</v>
      </c>
      <c r="C3319" s="640" t="s">
        <v>90</v>
      </c>
      <c r="D3319" s="641" t="s">
        <v>18987</v>
      </c>
      <c r="E3319" s="642">
        <v>7.27</v>
      </c>
    </row>
    <row r="3320" spans="1:5" ht="12">
      <c r="A3320" s="708" t="s">
        <v>24190</v>
      </c>
      <c r="B3320" s="639" t="s">
        <v>24191</v>
      </c>
      <c r="C3320" s="640"/>
      <c r="D3320" s="641"/>
      <c r="E3320" s="642"/>
    </row>
    <row r="3321" spans="1:5" ht="12">
      <c r="A3321" s="708" t="s">
        <v>24192</v>
      </c>
      <c r="B3321" s="639" t="s">
        <v>24193</v>
      </c>
      <c r="C3321" s="640"/>
      <c r="D3321" s="641"/>
      <c r="E3321" s="642"/>
    </row>
    <row r="3322" spans="1:5" ht="12">
      <c r="A3322" s="708" t="s">
        <v>24194</v>
      </c>
      <c r="B3322" s="639" t="s">
        <v>24197</v>
      </c>
      <c r="C3322" s="640"/>
      <c r="D3322" s="641"/>
      <c r="E3322" s="642"/>
    </row>
    <row r="3323" spans="1:5" ht="24">
      <c r="A3323" s="708">
        <v>93407</v>
      </c>
      <c r="B3323" s="639" t="s">
        <v>24189</v>
      </c>
      <c r="C3323" s="640" t="s">
        <v>90</v>
      </c>
      <c r="D3323" s="641" t="s">
        <v>18991</v>
      </c>
      <c r="E3323" s="642">
        <v>27.81</v>
      </c>
    </row>
    <row r="3324" spans="1:5" ht="12">
      <c r="A3324" s="708" t="s">
        <v>24190</v>
      </c>
      <c r="B3324" s="639" t="s">
        <v>24191</v>
      </c>
      <c r="C3324" s="640"/>
      <c r="D3324" s="641"/>
      <c r="E3324" s="642"/>
    </row>
    <row r="3325" spans="1:5" ht="12">
      <c r="A3325" s="708" t="s">
        <v>24192</v>
      </c>
      <c r="B3325" s="639" t="s">
        <v>24193</v>
      </c>
      <c r="C3325" s="640"/>
      <c r="D3325" s="641"/>
      <c r="E3325" s="642"/>
    </row>
    <row r="3326" spans="1:5" ht="12">
      <c r="A3326" s="708" t="s">
        <v>24194</v>
      </c>
      <c r="B3326" s="639" t="s">
        <v>24198</v>
      </c>
      <c r="C3326" s="640"/>
      <c r="D3326" s="641"/>
      <c r="E3326" s="642"/>
    </row>
    <row r="3327" spans="1:5" ht="12">
      <c r="A3327" s="708" t="s">
        <v>24199</v>
      </c>
      <c r="B3327" s="639"/>
      <c r="C3327" s="640"/>
      <c r="D3327" s="641"/>
      <c r="E3327" s="642"/>
    </row>
    <row r="3328" spans="1:5" ht="12">
      <c r="A3328" s="708" t="s">
        <v>22417</v>
      </c>
      <c r="B3328" s="639" t="s">
        <v>22418</v>
      </c>
      <c r="C3328" s="640"/>
      <c r="D3328" s="641"/>
      <c r="E3328" s="642"/>
    </row>
    <row r="3329" spans="1:5" ht="12">
      <c r="A3329" s="708" t="s">
        <v>22419</v>
      </c>
      <c r="B3329" s="639" t="e">
        <v>#NAME?</v>
      </c>
      <c r="C3329" s="640"/>
      <c r="D3329" s="641" t="s">
        <v>22420</v>
      </c>
      <c r="E3329" s="642" t="s">
        <v>22421</v>
      </c>
    </row>
    <row r="3330" spans="1:5" ht="12">
      <c r="A3330" s="708"/>
      <c r="B3330" s="639"/>
      <c r="C3330" s="640"/>
      <c r="D3330" s="641" t="s">
        <v>22422</v>
      </c>
      <c r="E3330" s="642" t="s">
        <v>22423</v>
      </c>
    </row>
    <row r="3331" spans="1:5" ht="12">
      <c r="A3331" s="708" t="s">
        <v>22424</v>
      </c>
      <c r="B3331" s="639" t="s">
        <v>22425</v>
      </c>
      <c r="C3331" s="640"/>
      <c r="D3331" s="641"/>
      <c r="E3331" s="642"/>
    </row>
    <row r="3332" spans="1:5" ht="24">
      <c r="A3332" s="708" t="s">
        <v>22426</v>
      </c>
      <c r="B3332" s="639" t="s">
        <v>22427</v>
      </c>
      <c r="C3332" s="640" t="s">
        <v>22428</v>
      </c>
      <c r="D3332" s="641"/>
      <c r="E3332" s="642"/>
    </row>
    <row r="3333" spans="1:5" ht="12">
      <c r="A3333" s="708" t="s">
        <v>22429</v>
      </c>
      <c r="B3333" s="639" t="s">
        <v>22430</v>
      </c>
      <c r="C3333" s="640"/>
      <c r="D3333" s="641" t="s">
        <v>22422</v>
      </c>
      <c r="E3333" s="642" t="s">
        <v>22431</v>
      </c>
    </row>
    <row r="3334" spans="1:5" ht="24">
      <c r="A3334" s="708" t="s">
        <v>91</v>
      </c>
      <c r="B3334" s="639" t="s">
        <v>22432</v>
      </c>
      <c r="C3334" s="640" t="s">
        <v>22433</v>
      </c>
      <c r="D3334" s="641" t="s">
        <v>22434</v>
      </c>
      <c r="E3334" s="642" t="s">
        <v>22435</v>
      </c>
    </row>
    <row r="3335" spans="1:5" ht="12">
      <c r="A3335" s="708" t="s">
        <v>22436</v>
      </c>
      <c r="B3335" s="639" t="s">
        <v>22437</v>
      </c>
      <c r="C3335" s="640"/>
      <c r="D3335" s="641"/>
      <c r="E3335" s="642"/>
    </row>
    <row r="3336" spans="1:5" ht="24">
      <c r="A3336" s="708">
        <v>93408</v>
      </c>
      <c r="B3336" s="639" t="s">
        <v>24189</v>
      </c>
      <c r="C3336" s="640" t="s">
        <v>224</v>
      </c>
      <c r="D3336" s="641" t="s">
        <v>18987</v>
      </c>
      <c r="E3336" s="642">
        <v>52.58</v>
      </c>
    </row>
    <row r="3337" spans="1:5" ht="12">
      <c r="A3337" s="708" t="s">
        <v>24190</v>
      </c>
      <c r="B3337" s="639" t="s">
        <v>24191</v>
      </c>
      <c r="C3337" s="640"/>
      <c r="D3337" s="641"/>
      <c r="E3337" s="642"/>
    </row>
    <row r="3338" spans="1:5" ht="12">
      <c r="A3338" s="708" t="s">
        <v>24192</v>
      </c>
      <c r="B3338" s="639" t="s">
        <v>24193</v>
      </c>
      <c r="C3338" s="640"/>
      <c r="D3338" s="641"/>
      <c r="E3338" s="642"/>
    </row>
    <row r="3339" spans="1:5" ht="12">
      <c r="A3339" s="708" t="s">
        <v>24194</v>
      </c>
      <c r="B3339" s="639" t="s">
        <v>24200</v>
      </c>
      <c r="C3339" s="640"/>
      <c r="D3339" s="641"/>
      <c r="E3339" s="642"/>
    </row>
    <row r="3340" spans="1:5" ht="24">
      <c r="A3340" s="708">
        <v>93409</v>
      </c>
      <c r="B3340" s="639" t="s">
        <v>24189</v>
      </c>
      <c r="C3340" s="640" t="s">
        <v>593</v>
      </c>
      <c r="D3340" s="641" t="s">
        <v>18987</v>
      </c>
      <c r="E3340" s="642">
        <v>17.489999999999998</v>
      </c>
    </row>
    <row r="3341" spans="1:5" ht="12">
      <c r="A3341" s="708" t="s">
        <v>24190</v>
      </c>
      <c r="B3341" s="639" t="s">
        <v>24191</v>
      </c>
      <c r="C3341" s="640"/>
      <c r="D3341" s="641"/>
      <c r="E3341" s="642"/>
    </row>
    <row r="3342" spans="1:5" ht="12">
      <c r="A3342" s="708" t="s">
        <v>24192</v>
      </c>
      <c r="B3342" s="639" t="s">
        <v>24193</v>
      </c>
      <c r="C3342" s="640"/>
      <c r="D3342" s="641"/>
      <c r="E3342" s="642"/>
    </row>
    <row r="3343" spans="1:5" ht="12">
      <c r="A3343" s="708" t="s">
        <v>24194</v>
      </c>
      <c r="B3343" s="639" t="s">
        <v>24201</v>
      </c>
      <c r="C3343" s="640"/>
      <c r="D3343" s="641"/>
      <c r="E3343" s="642"/>
    </row>
    <row r="3344" spans="1:5" ht="24">
      <c r="A3344" s="708">
        <v>93411</v>
      </c>
      <c r="B3344" s="639" t="s">
        <v>23199</v>
      </c>
      <c r="C3344" s="640" t="s">
        <v>90</v>
      </c>
      <c r="D3344" s="641" t="s">
        <v>18987</v>
      </c>
      <c r="E3344" s="642">
        <v>0.15</v>
      </c>
    </row>
    <row r="3345" spans="1:5" ht="12">
      <c r="A3345" s="708" t="s">
        <v>23200</v>
      </c>
      <c r="B3345" s="639" t="s">
        <v>24202</v>
      </c>
      <c r="C3345" s="640"/>
      <c r="D3345" s="641"/>
      <c r="E3345" s="642"/>
    </row>
    <row r="3346" spans="1:5" ht="24">
      <c r="A3346" s="708">
        <v>93412</v>
      </c>
      <c r="B3346" s="639" t="s">
        <v>23199</v>
      </c>
      <c r="C3346" s="640" t="s">
        <v>90</v>
      </c>
      <c r="D3346" s="641" t="s">
        <v>18987</v>
      </c>
      <c r="E3346" s="642">
        <v>0.04</v>
      </c>
    </row>
    <row r="3347" spans="1:5" ht="12">
      <c r="A3347" s="708" t="s">
        <v>23200</v>
      </c>
      <c r="B3347" s="639" t="s">
        <v>24203</v>
      </c>
      <c r="C3347" s="640"/>
      <c r="D3347" s="641"/>
      <c r="E3347" s="642"/>
    </row>
    <row r="3348" spans="1:5" ht="24">
      <c r="A3348" s="708">
        <v>93413</v>
      </c>
      <c r="B3348" s="639" t="s">
        <v>23199</v>
      </c>
      <c r="C3348" s="640" t="s">
        <v>90</v>
      </c>
      <c r="D3348" s="641" t="s">
        <v>18987</v>
      </c>
      <c r="E3348" s="642">
        <v>0.11</v>
      </c>
    </row>
    <row r="3349" spans="1:5" ht="12">
      <c r="A3349" s="708" t="s">
        <v>23200</v>
      </c>
      <c r="B3349" s="639" t="s">
        <v>24204</v>
      </c>
      <c r="C3349" s="640"/>
      <c r="D3349" s="641"/>
      <c r="E3349" s="642"/>
    </row>
    <row r="3350" spans="1:5" ht="24">
      <c r="A3350" s="708">
        <v>93414</v>
      </c>
      <c r="B3350" s="639" t="s">
        <v>23199</v>
      </c>
      <c r="C3350" s="640" t="s">
        <v>90</v>
      </c>
      <c r="D3350" s="641" t="s">
        <v>18991</v>
      </c>
      <c r="E3350" s="642">
        <v>10.56</v>
      </c>
    </row>
    <row r="3351" spans="1:5" ht="12">
      <c r="A3351" s="708" t="s">
        <v>23200</v>
      </c>
      <c r="B3351" s="639" t="s">
        <v>24205</v>
      </c>
      <c r="C3351" s="640"/>
      <c r="D3351" s="641"/>
      <c r="E3351" s="642"/>
    </row>
    <row r="3352" spans="1:5" ht="24">
      <c r="A3352" s="708">
        <v>93417</v>
      </c>
      <c r="B3352" s="639" t="s">
        <v>24206</v>
      </c>
      <c r="C3352" s="640" t="s">
        <v>90</v>
      </c>
      <c r="D3352" s="641" t="s">
        <v>18987</v>
      </c>
      <c r="E3352" s="642">
        <v>2.08</v>
      </c>
    </row>
    <row r="3353" spans="1:5" ht="12">
      <c r="A3353" s="708" t="s">
        <v>24207</v>
      </c>
      <c r="B3353" s="639">
        <v>16</v>
      </c>
      <c r="C3353" s="640"/>
      <c r="D3353" s="641"/>
      <c r="E3353" s="642"/>
    </row>
    <row r="3354" spans="1:5" ht="24">
      <c r="A3354" s="708">
        <v>93418</v>
      </c>
      <c r="B3354" s="639" t="s">
        <v>24208</v>
      </c>
      <c r="C3354" s="640" t="s">
        <v>90</v>
      </c>
      <c r="D3354" s="641" t="s">
        <v>18987</v>
      </c>
      <c r="E3354" s="642">
        <v>0.57999999999999996</v>
      </c>
    </row>
    <row r="3355" spans="1:5" ht="12">
      <c r="A3355" s="708">
        <v>42430</v>
      </c>
      <c r="B3355" s="639"/>
      <c r="C3355" s="640"/>
      <c r="D3355" s="641"/>
      <c r="E3355" s="642"/>
    </row>
    <row r="3356" spans="1:5" ht="24">
      <c r="A3356" s="708">
        <v>93419</v>
      </c>
      <c r="B3356" s="639" t="s">
        <v>24209</v>
      </c>
      <c r="C3356" s="640" t="s">
        <v>90</v>
      </c>
      <c r="D3356" s="641" t="s">
        <v>18987</v>
      </c>
      <c r="E3356" s="642">
        <v>1.53</v>
      </c>
    </row>
    <row r="3357" spans="1:5" ht="12">
      <c r="A3357" s="708" t="s">
        <v>23203</v>
      </c>
      <c r="B3357" s="639"/>
      <c r="C3357" s="640"/>
      <c r="D3357" s="641"/>
      <c r="E3357" s="642"/>
    </row>
    <row r="3358" spans="1:5" ht="24">
      <c r="A3358" s="708">
        <v>93420</v>
      </c>
      <c r="B3358" s="639" t="s">
        <v>24210</v>
      </c>
      <c r="C3358" s="640" t="s">
        <v>90</v>
      </c>
      <c r="D3358" s="641" t="s">
        <v>18991</v>
      </c>
      <c r="E3358" s="642">
        <v>38.94</v>
      </c>
    </row>
    <row r="3359" spans="1:5" ht="12">
      <c r="A3359" s="708" t="s">
        <v>24211</v>
      </c>
      <c r="B3359" s="639" t="s">
        <v>24212</v>
      </c>
      <c r="C3359" s="640"/>
      <c r="D3359" s="641"/>
      <c r="E3359" s="642"/>
    </row>
    <row r="3360" spans="1:5" ht="24">
      <c r="A3360" s="708">
        <v>93423</v>
      </c>
      <c r="B3360" s="639" t="s">
        <v>24213</v>
      </c>
      <c r="C3360" s="640" t="s">
        <v>90</v>
      </c>
      <c r="D3360" s="641" t="s">
        <v>18987</v>
      </c>
      <c r="E3360" s="642">
        <v>2.94</v>
      </c>
    </row>
    <row r="3361" spans="1:5" ht="12">
      <c r="A3361" s="708" t="s">
        <v>24214</v>
      </c>
      <c r="B3361" s="639" t="s">
        <v>23812</v>
      </c>
      <c r="C3361" s="640"/>
      <c r="D3361" s="641"/>
      <c r="E3361" s="642"/>
    </row>
    <row r="3362" spans="1:5" ht="24">
      <c r="A3362" s="708">
        <v>93424</v>
      </c>
      <c r="B3362" s="639" t="s">
        <v>24215</v>
      </c>
      <c r="C3362" s="640" t="s">
        <v>90</v>
      </c>
      <c r="D3362" s="641" t="s">
        <v>18987</v>
      </c>
      <c r="E3362" s="642">
        <v>0.83</v>
      </c>
    </row>
    <row r="3363" spans="1:5" ht="12">
      <c r="A3363" s="708" t="s">
        <v>24216</v>
      </c>
      <c r="B3363" s="639"/>
      <c r="C3363" s="640"/>
      <c r="D3363" s="641"/>
      <c r="E3363" s="642"/>
    </row>
    <row r="3364" spans="1:5" ht="12">
      <c r="A3364" s="708" t="s">
        <v>22417</v>
      </c>
      <c r="B3364" s="639" t="s">
        <v>22418</v>
      </c>
      <c r="C3364" s="640"/>
      <c r="D3364" s="641"/>
      <c r="E3364" s="642"/>
    </row>
    <row r="3365" spans="1:5" ht="12">
      <c r="A3365" s="708" t="s">
        <v>22419</v>
      </c>
      <c r="B3365" s="639" t="e">
        <v>#NAME?</v>
      </c>
      <c r="C3365" s="640"/>
      <c r="D3365" s="641" t="s">
        <v>22420</v>
      </c>
      <c r="E3365" s="642" t="s">
        <v>22421</v>
      </c>
    </row>
    <row r="3366" spans="1:5" ht="12">
      <c r="A3366" s="708"/>
      <c r="B3366" s="639"/>
      <c r="C3366" s="640"/>
      <c r="D3366" s="641" t="s">
        <v>22422</v>
      </c>
      <c r="E3366" s="642" t="s">
        <v>22423</v>
      </c>
    </row>
    <row r="3367" spans="1:5" ht="12">
      <c r="A3367" s="708" t="s">
        <v>22424</v>
      </c>
      <c r="B3367" s="639" t="s">
        <v>22425</v>
      </c>
      <c r="C3367" s="640"/>
      <c r="D3367" s="641"/>
      <c r="E3367" s="642"/>
    </row>
    <row r="3368" spans="1:5" ht="24">
      <c r="A3368" s="708" t="s">
        <v>22426</v>
      </c>
      <c r="B3368" s="639" t="s">
        <v>22427</v>
      </c>
      <c r="C3368" s="640" t="s">
        <v>22428</v>
      </c>
      <c r="D3368" s="641"/>
      <c r="E3368" s="642"/>
    </row>
    <row r="3369" spans="1:5" ht="12">
      <c r="A3369" s="708" t="s">
        <v>22429</v>
      </c>
      <c r="B3369" s="639" t="s">
        <v>22430</v>
      </c>
      <c r="C3369" s="640"/>
      <c r="D3369" s="641" t="s">
        <v>22422</v>
      </c>
      <c r="E3369" s="642" t="s">
        <v>22431</v>
      </c>
    </row>
    <row r="3370" spans="1:5" ht="24">
      <c r="A3370" s="708" t="s">
        <v>91</v>
      </c>
      <c r="B3370" s="639" t="s">
        <v>22432</v>
      </c>
      <c r="C3370" s="640" t="s">
        <v>22433</v>
      </c>
      <c r="D3370" s="641" t="s">
        <v>22434</v>
      </c>
      <c r="E3370" s="642" t="s">
        <v>22435</v>
      </c>
    </row>
    <row r="3371" spans="1:5" ht="12">
      <c r="A3371" s="708" t="s">
        <v>22436</v>
      </c>
      <c r="B3371" s="639" t="s">
        <v>22437</v>
      </c>
      <c r="C3371" s="640"/>
      <c r="D3371" s="641"/>
      <c r="E3371" s="642"/>
    </row>
    <row r="3372" spans="1:5" ht="24">
      <c r="A3372" s="708">
        <v>93425</v>
      </c>
      <c r="B3372" s="639" t="s">
        <v>24217</v>
      </c>
      <c r="C3372" s="640" t="s">
        <v>90</v>
      </c>
      <c r="D3372" s="641" t="s">
        <v>18987</v>
      </c>
      <c r="E3372" s="642">
        <v>2.16</v>
      </c>
    </row>
    <row r="3373" spans="1:5" ht="12">
      <c r="A3373" s="708" t="s">
        <v>24218</v>
      </c>
      <c r="B3373" s="639">
        <v>2016</v>
      </c>
      <c r="C3373" s="640"/>
      <c r="D3373" s="641"/>
      <c r="E3373" s="642"/>
    </row>
    <row r="3374" spans="1:5" ht="24">
      <c r="A3374" s="708">
        <v>93426</v>
      </c>
      <c r="B3374" s="639" t="s">
        <v>24219</v>
      </c>
      <c r="C3374" s="640" t="s">
        <v>90</v>
      </c>
      <c r="D3374" s="641" t="s">
        <v>18991</v>
      </c>
      <c r="E3374" s="642">
        <v>93.06</v>
      </c>
    </row>
    <row r="3375" spans="1:5" ht="12">
      <c r="A3375" s="708" t="s">
        <v>23723</v>
      </c>
      <c r="B3375" s="639" t="s">
        <v>24220</v>
      </c>
      <c r="C3375" s="640"/>
      <c r="D3375" s="641"/>
      <c r="E3375" s="642"/>
    </row>
    <row r="3376" spans="1:5" ht="24">
      <c r="A3376" s="708">
        <v>93429</v>
      </c>
      <c r="B3376" s="639" t="s">
        <v>23206</v>
      </c>
      <c r="C3376" s="640" t="s">
        <v>90</v>
      </c>
      <c r="D3376" s="641" t="s">
        <v>18991</v>
      </c>
      <c r="E3376" s="642">
        <v>91.63</v>
      </c>
    </row>
    <row r="3377" spans="1:5" ht="12">
      <c r="A3377" s="708" t="s">
        <v>23207</v>
      </c>
      <c r="B3377" s="639" t="s">
        <v>24221</v>
      </c>
      <c r="C3377" s="640"/>
      <c r="D3377" s="641"/>
      <c r="E3377" s="642"/>
    </row>
    <row r="3378" spans="1:5" ht="24">
      <c r="A3378" s="708">
        <v>93430</v>
      </c>
      <c r="B3378" s="639" t="s">
        <v>23206</v>
      </c>
      <c r="C3378" s="640" t="s">
        <v>90</v>
      </c>
      <c r="D3378" s="641" t="s">
        <v>18991</v>
      </c>
      <c r="E3378" s="642">
        <v>27.45</v>
      </c>
    </row>
    <row r="3379" spans="1:5" ht="12">
      <c r="A3379" s="708" t="s">
        <v>23207</v>
      </c>
      <c r="B3379" s="639" t="s">
        <v>24222</v>
      </c>
      <c r="C3379" s="640"/>
      <c r="D3379" s="641"/>
      <c r="E3379" s="642"/>
    </row>
    <row r="3380" spans="1:5" ht="24">
      <c r="A3380" s="708">
        <v>93431</v>
      </c>
      <c r="B3380" s="639" t="s">
        <v>23206</v>
      </c>
      <c r="C3380" s="640" t="s">
        <v>90</v>
      </c>
      <c r="D3380" s="641" t="s">
        <v>18991</v>
      </c>
      <c r="E3380" s="642">
        <v>114.63</v>
      </c>
    </row>
    <row r="3381" spans="1:5" ht="12">
      <c r="A3381" s="708" t="s">
        <v>23207</v>
      </c>
      <c r="B3381" s="639" t="s">
        <v>24223</v>
      </c>
      <c r="C3381" s="640"/>
      <c r="D3381" s="641"/>
      <c r="E3381" s="642"/>
    </row>
    <row r="3382" spans="1:5" ht="24">
      <c r="A3382" s="708">
        <v>93432</v>
      </c>
      <c r="B3382" s="639" t="s">
        <v>23206</v>
      </c>
      <c r="C3382" s="640" t="s">
        <v>90</v>
      </c>
      <c r="D3382" s="641" t="s">
        <v>18991</v>
      </c>
      <c r="E3382" s="642">
        <v>1440</v>
      </c>
    </row>
    <row r="3383" spans="1:5" ht="12">
      <c r="A3383" s="708" t="s">
        <v>23207</v>
      </c>
      <c r="B3383" s="639" t="s">
        <v>24224</v>
      </c>
      <c r="C3383" s="640"/>
      <c r="D3383" s="641"/>
      <c r="E3383" s="642"/>
    </row>
    <row r="3384" spans="1:5" ht="24">
      <c r="A3384" s="708">
        <v>93435</v>
      </c>
      <c r="B3384" s="639" t="s">
        <v>23209</v>
      </c>
      <c r="C3384" s="640" t="s">
        <v>90</v>
      </c>
      <c r="D3384" s="641" t="s">
        <v>18987</v>
      </c>
      <c r="E3384" s="642">
        <v>5.78</v>
      </c>
    </row>
    <row r="3385" spans="1:5" ht="12">
      <c r="A3385" s="708" t="s">
        <v>23210</v>
      </c>
      <c r="B3385" s="639" t="e">
        <v>#NAME?</v>
      </c>
      <c r="C3385" s="640"/>
      <c r="D3385" s="641"/>
      <c r="E3385" s="642"/>
    </row>
    <row r="3386" spans="1:5" ht="24">
      <c r="A3386" s="708">
        <v>93436</v>
      </c>
      <c r="B3386" s="639" t="s">
        <v>23209</v>
      </c>
      <c r="C3386" s="640" t="s">
        <v>90</v>
      </c>
      <c r="D3386" s="641" t="s">
        <v>18987</v>
      </c>
      <c r="E3386" s="642">
        <v>1.73</v>
      </c>
    </row>
    <row r="3387" spans="1:5" ht="12">
      <c r="A3387" s="708" t="s">
        <v>23210</v>
      </c>
      <c r="B3387" s="639" t="e">
        <v>#NAME?</v>
      </c>
      <c r="C3387" s="640"/>
      <c r="D3387" s="641"/>
      <c r="E3387" s="642"/>
    </row>
    <row r="3388" spans="1:5" ht="24">
      <c r="A3388" s="708">
        <v>93437</v>
      </c>
      <c r="B3388" s="639" t="s">
        <v>23209</v>
      </c>
      <c r="C3388" s="640" t="s">
        <v>90</v>
      </c>
      <c r="D3388" s="641" t="s">
        <v>18987</v>
      </c>
      <c r="E3388" s="642">
        <v>5.62</v>
      </c>
    </row>
    <row r="3389" spans="1:5" ht="12">
      <c r="A3389" s="708" t="s">
        <v>23210</v>
      </c>
      <c r="B3389" s="639" t="e">
        <v>#NAME?</v>
      </c>
      <c r="C3389" s="640"/>
      <c r="D3389" s="641"/>
      <c r="E3389" s="642"/>
    </row>
    <row r="3390" spans="1:5" ht="24">
      <c r="A3390" s="708">
        <v>93438</v>
      </c>
      <c r="B3390" s="639" t="s">
        <v>23209</v>
      </c>
      <c r="C3390" s="640" t="s">
        <v>90</v>
      </c>
      <c r="D3390" s="641" t="s">
        <v>18991</v>
      </c>
      <c r="E3390" s="642">
        <v>14.13</v>
      </c>
    </row>
    <row r="3391" spans="1:5" ht="12">
      <c r="A3391" s="708" t="s">
        <v>23210</v>
      </c>
      <c r="B3391" s="639" t="e">
        <v>#NAME?</v>
      </c>
      <c r="C3391" s="640"/>
      <c r="D3391" s="641"/>
      <c r="E3391" s="642"/>
    </row>
    <row r="3392" spans="1:5" ht="12">
      <c r="A3392" s="708" t="s">
        <v>24225</v>
      </c>
      <c r="B3392" s="639" t="s">
        <v>18559</v>
      </c>
      <c r="C3392" s="640"/>
      <c r="D3392" s="641"/>
      <c r="E3392" s="642"/>
    </row>
    <row r="3393" spans="1:5" ht="12">
      <c r="A3393" s="708">
        <v>73</v>
      </c>
      <c r="B3393" s="639" t="s">
        <v>24226</v>
      </c>
      <c r="C3393" s="640"/>
      <c r="D3393" s="641"/>
      <c r="E3393" s="642"/>
    </row>
    <row r="3394" spans="1:5" ht="24">
      <c r="A3394" s="708">
        <v>55960</v>
      </c>
      <c r="B3394" s="639" t="s">
        <v>24227</v>
      </c>
      <c r="C3394" s="640" t="s">
        <v>112</v>
      </c>
      <c r="D3394" s="641" t="s">
        <v>18987</v>
      </c>
      <c r="E3394" s="642">
        <v>3.87</v>
      </c>
    </row>
    <row r="3395" spans="1:5" ht="12">
      <c r="A3395" s="708" t="s">
        <v>24228</v>
      </c>
      <c r="B3395" s="639"/>
      <c r="C3395" s="640"/>
      <c r="D3395" s="641"/>
      <c r="E3395" s="642"/>
    </row>
    <row r="3396" spans="1:5" ht="24">
      <c r="A3396" s="708">
        <v>72085</v>
      </c>
      <c r="B3396" s="639" t="s">
        <v>24229</v>
      </c>
      <c r="C3396" s="640" t="s">
        <v>121</v>
      </c>
      <c r="D3396" s="641" t="s">
        <v>18987</v>
      </c>
      <c r="E3396" s="642">
        <v>1.43</v>
      </c>
    </row>
    <row r="3397" spans="1:5" ht="12">
      <c r="A3397" s="708" t="s">
        <v>24230</v>
      </c>
      <c r="B3397" s="639" t="s">
        <v>24231</v>
      </c>
      <c r="C3397" s="640"/>
      <c r="D3397" s="641"/>
      <c r="E3397" s="642"/>
    </row>
    <row r="3398" spans="1:5" ht="24">
      <c r="A3398" s="708">
        <v>72086</v>
      </c>
      <c r="B3398" s="639" t="s">
        <v>24232</v>
      </c>
      <c r="C3398" s="640" t="s">
        <v>121</v>
      </c>
      <c r="D3398" s="641" t="s">
        <v>18987</v>
      </c>
      <c r="E3398" s="642">
        <v>4.3600000000000003</v>
      </c>
    </row>
    <row r="3399" spans="1:5" ht="12">
      <c r="A3399" s="708" t="s">
        <v>24233</v>
      </c>
      <c r="B3399" s="639" t="s">
        <v>24234</v>
      </c>
      <c r="C3399" s="640"/>
      <c r="D3399" s="641"/>
      <c r="E3399" s="642"/>
    </row>
    <row r="3400" spans="1:5" ht="12">
      <c r="A3400" s="708" t="s">
        <v>22417</v>
      </c>
      <c r="B3400" s="639" t="s">
        <v>22418</v>
      </c>
      <c r="C3400" s="640"/>
      <c r="D3400" s="641"/>
      <c r="E3400" s="642"/>
    </row>
    <row r="3401" spans="1:5" ht="12">
      <c r="A3401" s="708" t="s">
        <v>22419</v>
      </c>
      <c r="B3401" s="639" t="e">
        <v>#NAME?</v>
      </c>
      <c r="C3401" s="640"/>
      <c r="D3401" s="641" t="s">
        <v>22420</v>
      </c>
      <c r="E3401" s="642" t="s">
        <v>22421</v>
      </c>
    </row>
    <row r="3402" spans="1:5" ht="12">
      <c r="A3402" s="708"/>
      <c r="B3402" s="639"/>
      <c r="C3402" s="640"/>
      <c r="D3402" s="641" t="s">
        <v>22422</v>
      </c>
      <c r="E3402" s="642" t="s">
        <v>22423</v>
      </c>
    </row>
    <row r="3403" spans="1:5" ht="12">
      <c r="A3403" s="708" t="s">
        <v>22424</v>
      </c>
      <c r="B3403" s="639" t="s">
        <v>22425</v>
      </c>
      <c r="C3403" s="640"/>
      <c r="D3403" s="641"/>
      <c r="E3403" s="642"/>
    </row>
    <row r="3404" spans="1:5" ht="24">
      <c r="A3404" s="708" t="s">
        <v>22426</v>
      </c>
      <c r="B3404" s="639" t="s">
        <v>22427</v>
      </c>
      <c r="C3404" s="640" t="s">
        <v>22428</v>
      </c>
      <c r="D3404" s="641"/>
      <c r="E3404" s="642"/>
    </row>
    <row r="3405" spans="1:5" ht="12">
      <c r="A3405" s="708" t="s">
        <v>22429</v>
      </c>
      <c r="B3405" s="639" t="s">
        <v>22430</v>
      </c>
      <c r="C3405" s="640"/>
      <c r="D3405" s="641" t="s">
        <v>22422</v>
      </c>
      <c r="E3405" s="642" t="s">
        <v>22431</v>
      </c>
    </row>
    <row r="3406" spans="1:5" ht="24">
      <c r="A3406" s="708" t="s">
        <v>91</v>
      </c>
      <c r="B3406" s="639" t="s">
        <v>22432</v>
      </c>
      <c r="C3406" s="640" t="s">
        <v>22433</v>
      </c>
      <c r="D3406" s="641" t="s">
        <v>22434</v>
      </c>
      <c r="E3406" s="642" t="s">
        <v>22435</v>
      </c>
    </row>
    <row r="3407" spans="1:5" ht="12">
      <c r="A3407" s="708" t="s">
        <v>22436</v>
      </c>
      <c r="B3407" s="639" t="s">
        <v>22437</v>
      </c>
      <c r="C3407" s="640"/>
      <c r="D3407" s="641"/>
      <c r="E3407" s="642"/>
    </row>
    <row r="3408" spans="1:5" ht="24">
      <c r="A3408" s="708">
        <v>72088</v>
      </c>
      <c r="B3408" s="639" t="s">
        <v>24235</v>
      </c>
      <c r="C3408" s="640" t="s">
        <v>108</v>
      </c>
      <c r="D3408" s="641" t="s">
        <v>18987</v>
      </c>
      <c r="E3408" s="642">
        <v>8.56</v>
      </c>
    </row>
    <row r="3409" spans="1:5" ht="12">
      <c r="A3409" s="708" t="s">
        <v>24236</v>
      </c>
      <c r="B3409" s="639" t="s">
        <v>24237</v>
      </c>
      <c r="C3409" s="640"/>
      <c r="D3409" s="641"/>
      <c r="E3409" s="642"/>
    </row>
    <row r="3410" spans="1:5" ht="24">
      <c r="A3410" s="708">
        <v>92259</v>
      </c>
      <c r="B3410" s="639" t="s">
        <v>24238</v>
      </c>
      <c r="C3410" s="640" t="s">
        <v>108</v>
      </c>
      <c r="D3410" s="641" t="s">
        <v>18987</v>
      </c>
      <c r="E3410" s="642">
        <v>251.88</v>
      </c>
    </row>
    <row r="3411" spans="1:5" ht="12">
      <c r="A3411" s="708" t="s">
        <v>24239</v>
      </c>
      <c r="B3411" s="639" t="s">
        <v>24240</v>
      </c>
      <c r="C3411" s="640"/>
      <c r="D3411" s="641"/>
      <c r="E3411" s="642"/>
    </row>
    <row r="3412" spans="1:5" ht="12">
      <c r="A3412" s="708" t="s">
        <v>24241</v>
      </c>
      <c r="B3412" s="639" t="s">
        <v>24242</v>
      </c>
      <c r="C3412" s="640"/>
      <c r="D3412" s="641"/>
      <c r="E3412" s="642"/>
    </row>
    <row r="3413" spans="1:5" ht="24">
      <c r="A3413" s="708">
        <v>92260</v>
      </c>
      <c r="B3413" s="639" t="s">
        <v>24238</v>
      </c>
      <c r="C3413" s="640" t="s">
        <v>108</v>
      </c>
      <c r="D3413" s="641" t="s">
        <v>18987</v>
      </c>
      <c r="E3413" s="642">
        <v>289.43</v>
      </c>
    </row>
    <row r="3414" spans="1:5" ht="12">
      <c r="A3414" s="708" t="s">
        <v>24239</v>
      </c>
      <c r="B3414" s="639" t="s">
        <v>24243</v>
      </c>
      <c r="C3414" s="640"/>
      <c r="D3414" s="641"/>
      <c r="E3414" s="642"/>
    </row>
    <row r="3415" spans="1:5" ht="12">
      <c r="A3415" s="708" t="s">
        <v>24241</v>
      </c>
      <c r="B3415" s="639" t="s">
        <v>24242</v>
      </c>
      <c r="C3415" s="640"/>
      <c r="D3415" s="641"/>
      <c r="E3415" s="642"/>
    </row>
    <row r="3416" spans="1:5" ht="24">
      <c r="A3416" s="708">
        <v>92261</v>
      </c>
      <c r="B3416" s="639" t="s">
        <v>24238</v>
      </c>
      <c r="C3416" s="640" t="s">
        <v>108</v>
      </c>
      <c r="D3416" s="641" t="s">
        <v>18987</v>
      </c>
      <c r="E3416" s="642">
        <v>325.83999999999997</v>
      </c>
    </row>
    <row r="3417" spans="1:5" ht="12">
      <c r="A3417" s="708" t="s">
        <v>24239</v>
      </c>
      <c r="B3417" s="639" t="s">
        <v>24244</v>
      </c>
      <c r="C3417" s="640"/>
      <c r="D3417" s="641"/>
      <c r="E3417" s="642"/>
    </row>
    <row r="3418" spans="1:5" ht="12">
      <c r="A3418" s="708" t="s">
        <v>24245</v>
      </c>
      <c r="B3418" s="639" t="s">
        <v>24246</v>
      </c>
      <c r="C3418" s="640"/>
      <c r="D3418" s="641"/>
      <c r="E3418" s="642"/>
    </row>
    <row r="3419" spans="1:5" ht="24">
      <c r="A3419" s="708">
        <v>92262</v>
      </c>
      <c r="B3419" s="639" t="s">
        <v>24238</v>
      </c>
      <c r="C3419" s="640" t="s">
        <v>108</v>
      </c>
      <c r="D3419" s="641" t="s">
        <v>18987</v>
      </c>
      <c r="E3419" s="642">
        <v>384.45</v>
      </c>
    </row>
    <row r="3420" spans="1:5" ht="12">
      <c r="A3420" s="708" t="s">
        <v>24239</v>
      </c>
      <c r="B3420" s="639" t="s">
        <v>24247</v>
      </c>
      <c r="C3420" s="640"/>
      <c r="D3420" s="641"/>
      <c r="E3420" s="642"/>
    </row>
    <row r="3421" spans="1:5" ht="12">
      <c r="A3421" s="708" t="s">
        <v>24248</v>
      </c>
      <c r="B3421" s="639" t="s">
        <v>24249</v>
      </c>
      <c r="C3421" s="640"/>
      <c r="D3421" s="641"/>
      <c r="E3421" s="642"/>
    </row>
    <row r="3422" spans="1:5" ht="24">
      <c r="A3422" s="708">
        <v>92539</v>
      </c>
      <c r="B3422" s="639" t="s">
        <v>24250</v>
      </c>
      <c r="C3422" s="640" t="s">
        <v>112</v>
      </c>
      <c r="D3422" s="641" t="s">
        <v>18987</v>
      </c>
      <c r="E3422" s="642">
        <v>39.520000000000003</v>
      </c>
    </row>
    <row r="3423" spans="1:5" ht="12">
      <c r="A3423" s="708" t="s">
        <v>24251</v>
      </c>
      <c r="B3423" s="639" t="s">
        <v>24252</v>
      </c>
      <c r="C3423" s="640"/>
      <c r="D3423" s="641"/>
      <c r="E3423" s="642"/>
    </row>
    <row r="3424" spans="1:5" ht="12">
      <c r="A3424" s="708" t="s">
        <v>17799</v>
      </c>
      <c r="B3424" s="639" t="s">
        <v>24253</v>
      </c>
      <c r="C3424" s="640"/>
      <c r="D3424" s="641"/>
      <c r="E3424" s="642"/>
    </row>
    <row r="3425" spans="1:5" ht="24">
      <c r="A3425" s="708">
        <v>92540</v>
      </c>
      <c r="B3425" s="639" t="s">
        <v>24250</v>
      </c>
      <c r="C3425" s="640" t="s">
        <v>112</v>
      </c>
      <c r="D3425" s="641" t="s">
        <v>18987</v>
      </c>
      <c r="E3425" s="642">
        <v>45.07</v>
      </c>
    </row>
    <row r="3426" spans="1:5" ht="12">
      <c r="A3426" s="708" t="s">
        <v>24254</v>
      </c>
      <c r="B3426" s="639" t="s">
        <v>24255</v>
      </c>
      <c r="C3426" s="640"/>
      <c r="D3426" s="641"/>
      <c r="E3426" s="642"/>
    </row>
    <row r="3427" spans="1:5" ht="12">
      <c r="A3427" s="708" t="s">
        <v>24256</v>
      </c>
      <c r="B3427" s="639" t="s">
        <v>24257</v>
      </c>
      <c r="C3427" s="640"/>
      <c r="D3427" s="641"/>
      <c r="E3427" s="642"/>
    </row>
    <row r="3428" spans="1:5" ht="24">
      <c r="A3428" s="708">
        <v>92541</v>
      </c>
      <c r="B3428" s="639" t="s">
        <v>24250</v>
      </c>
      <c r="C3428" s="640" t="s">
        <v>112</v>
      </c>
      <c r="D3428" s="641" t="s">
        <v>18987</v>
      </c>
      <c r="E3428" s="642">
        <v>43.2</v>
      </c>
    </row>
    <row r="3429" spans="1:5" ht="12">
      <c r="A3429" s="708" t="s">
        <v>24251</v>
      </c>
      <c r="B3429" s="639" t="s">
        <v>24258</v>
      </c>
      <c r="C3429" s="640"/>
      <c r="D3429" s="641"/>
      <c r="E3429" s="642"/>
    </row>
    <row r="3430" spans="1:5" ht="12">
      <c r="A3430" s="708" t="s">
        <v>24259</v>
      </c>
      <c r="B3430" s="639">
        <v>2015</v>
      </c>
      <c r="C3430" s="640"/>
      <c r="D3430" s="641"/>
      <c r="E3430" s="642"/>
    </row>
    <row r="3431" spans="1:5" ht="24">
      <c r="A3431" s="708">
        <v>92542</v>
      </c>
      <c r="B3431" s="639" t="s">
        <v>24250</v>
      </c>
      <c r="C3431" s="640" t="s">
        <v>112</v>
      </c>
      <c r="D3431" s="641" t="s">
        <v>18987</v>
      </c>
      <c r="E3431" s="642">
        <v>52.99</v>
      </c>
    </row>
    <row r="3432" spans="1:5" ht="12">
      <c r="A3432" s="708" t="s">
        <v>24254</v>
      </c>
      <c r="B3432" s="639" t="s">
        <v>24260</v>
      </c>
      <c r="C3432" s="640"/>
      <c r="D3432" s="641"/>
      <c r="E3432" s="642"/>
    </row>
    <row r="3433" spans="1:5" ht="12">
      <c r="A3433" s="708" t="s">
        <v>24261</v>
      </c>
      <c r="B3433" s="639" t="s">
        <v>24262</v>
      </c>
      <c r="C3433" s="640"/>
      <c r="D3433" s="641"/>
      <c r="E3433" s="642"/>
    </row>
    <row r="3434" spans="1:5" ht="24">
      <c r="A3434" s="708">
        <v>92543</v>
      </c>
      <c r="B3434" s="639" t="s">
        <v>24263</v>
      </c>
      <c r="C3434" s="640" t="s">
        <v>112</v>
      </c>
      <c r="D3434" s="641" t="s">
        <v>18987</v>
      </c>
      <c r="E3434" s="642">
        <v>11.53</v>
      </c>
    </row>
    <row r="3435" spans="1:5" ht="12">
      <c r="A3435" s="708" t="s">
        <v>24264</v>
      </c>
      <c r="B3435" s="639" t="s">
        <v>24265</v>
      </c>
      <c r="C3435" s="640"/>
      <c r="D3435" s="641"/>
      <c r="E3435" s="642"/>
    </row>
    <row r="3436" spans="1:5" ht="12">
      <c r="A3436" s="708" t="s">
        <v>22417</v>
      </c>
      <c r="B3436" s="639" t="s">
        <v>22418</v>
      </c>
      <c r="C3436" s="640"/>
      <c r="D3436" s="641"/>
      <c r="E3436" s="642"/>
    </row>
    <row r="3437" spans="1:5" ht="12">
      <c r="A3437" s="708" t="s">
        <v>22419</v>
      </c>
      <c r="B3437" s="639" t="e">
        <v>#NAME?</v>
      </c>
      <c r="C3437" s="640"/>
      <c r="D3437" s="641" t="s">
        <v>22420</v>
      </c>
      <c r="E3437" s="642" t="s">
        <v>22421</v>
      </c>
    </row>
    <row r="3438" spans="1:5" ht="12">
      <c r="A3438" s="708"/>
      <c r="B3438" s="639"/>
      <c r="C3438" s="640"/>
      <c r="D3438" s="641" t="s">
        <v>22422</v>
      </c>
      <c r="E3438" s="642" t="s">
        <v>22423</v>
      </c>
    </row>
    <row r="3439" spans="1:5" ht="12">
      <c r="A3439" s="708" t="s">
        <v>22424</v>
      </c>
      <c r="B3439" s="639" t="s">
        <v>22425</v>
      </c>
      <c r="C3439" s="640"/>
      <c r="D3439" s="641"/>
      <c r="E3439" s="642"/>
    </row>
    <row r="3440" spans="1:5" ht="24">
      <c r="A3440" s="708" t="s">
        <v>22426</v>
      </c>
      <c r="B3440" s="639" t="s">
        <v>22427</v>
      </c>
      <c r="C3440" s="640" t="s">
        <v>22428</v>
      </c>
      <c r="D3440" s="641"/>
      <c r="E3440" s="642"/>
    </row>
    <row r="3441" spans="1:5" ht="12">
      <c r="A3441" s="708" t="s">
        <v>22429</v>
      </c>
      <c r="B3441" s="639" t="s">
        <v>22430</v>
      </c>
      <c r="C3441" s="640"/>
      <c r="D3441" s="641" t="s">
        <v>22422</v>
      </c>
      <c r="E3441" s="642" t="s">
        <v>22431</v>
      </c>
    </row>
    <row r="3442" spans="1:5" ht="24">
      <c r="A3442" s="708" t="s">
        <v>91</v>
      </c>
      <c r="B3442" s="639" t="s">
        <v>22432</v>
      </c>
      <c r="C3442" s="640" t="s">
        <v>22433</v>
      </c>
      <c r="D3442" s="641" t="s">
        <v>22434</v>
      </c>
      <c r="E3442" s="642" t="s">
        <v>22435</v>
      </c>
    </row>
    <row r="3443" spans="1:5" ht="12">
      <c r="A3443" s="708" t="s">
        <v>22436</v>
      </c>
      <c r="B3443" s="639" t="s">
        <v>22437</v>
      </c>
      <c r="C3443" s="640"/>
      <c r="D3443" s="641"/>
      <c r="E3443" s="642"/>
    </row>
    <row r="3444" spans="1:5" ht="12">
      <c r="A3444" s="708" t="s">
        <v>24266</v>
      </c>
      <c r="B3444" s="639" t="s">
        <v>24267</v>
      </c>
      <c r="C3444" s="640"/>
      <c r="D3444" s="641"/>
      <c r="E3444" s="642"/>
    </row>
    <row r="3445" spans="1:5" ht="24">
      <c r="A3445" s="708">
        <v>92544</v>
      </c>
      <c r="B3445" s="639" t="s">
        <v>24263</v>
      </c>
      <c r="C3445" s="640" t="s">
        <v>112</v>
      </c>
      <c r="D3445" s="641" t="s">
        <v>18987</v>
      </c>
      <c r="E3445" s="642">
        <v>9.81</v>
      </c>
    </row>
    <row r="3446" spans="1:5" ht="12">
      <c r="A3446" s="708" t="s">
        <v>24268</v>
      </c>
      <c r="B3446" s="639" t="s">
        <v>24269</v>
      </c>
      <c r="C3446" s="640"/>
      <c r="D3446" s="641"/>
      <c r="E3446" s="642"/>
    </row>
    <row r="3447" spans="1:5" ht="12">
      <c r="A3447" s="708">
        <v>2015</v>
      </c>
      <c r="B3447" s="639"/>
      <c r="C3447" s="640"/>
      <c r="D3447" s="641"/>
      <c r="E3447" s="642"/>
    </row>
    <row r="3448" spans="1:5" ht="24">
      <c r="A3448" s="708">
        <v>92545</v>
      </c>
      <c r="B3448" s="639" t="s">
        <v>24270</v>
      </c>
      <c r="C3448" s="640" t="s">
        <v>108</v>
      </c>
      <c r="D3448" s="641" t="s">
        <v>18987</v>
      </c>
      <c r="E3448" s="642">
        <v>541.77</v>
      </c>
    </row>
    <row r="3449" spans="1:5" ht="12">
      <c r="A3449" s="708" t="s">
        <v>24271</v>
      </c>
      <c r="B3449" s="639" t="s">
        <v>24272</v>
      </c>
      <c r="C3449" s="640"/>
      <c r="D3449" s="641"/>
      <c r="E3449" s="642"/>
    </row>
    <row r="3450" spans="1:5" ht="12">
      <c r="A3450" s="708">
        <v>42036</v>
      </c>
      <c r="B3450" s="639"/>
      <c r="C3450" s="640"/>
      <c r="D3450" s="641"/>
      <c r="E3450" s="642"/>
    </row>
    <row r="3451" spans="1:5" ht="24">
      <c r="A3451" s="708">
        <v>92546</v>
      </c>
      <c r="B3451" s="639" t="s">
        <v>24270</v>
      </c>
      <c r="C3451" s="640" t="s">
        <v>108</v>
      </c>
      <c r="D3451" s="641" t="s">
        <v>18987</v>
      </c>
      <c r="E3451" s="642">
        <v>663.45</v>
      </c>
    </row>
    <row r="3452" spans="1:5" ht="12">
      <c r="A3452" s="708" t="s">
        <v>24273</v>
      </c>
      <c r="B3452" s="639" t="s">
        <v>24272</v>
      </c>
      <c r="C3452" s="640"/>
      <c r="D3452" s="641"/>
      <c r="E3452" s="642"/>
    </row>
    <row r="3453" spans="1:5" ht="12">
      <c r="A3453" s="708">
        <v>42036</v>
      </c>
      <c r="B3453" s="639"/>
      <c r="C3453" s="640"/>
      <c r="D3453" s="641"/>
      <c r="E3453" s="642"/>
    </row>
    <row r="3454" spans="1:5" ht="24">
      <c r="A3454" s="708">
        <v>92547</v>
      </c>
      <c r="B3454" s="639" t="s">
        <v>24270</v>
      </c>
      <c r="C3454" s="640" t="s">
        <v>108</v>
      </c>
      <c r="D3454" s="641" t="s">
        <v>18987</v>
      </c>
      <c r="E3454" s="642">
        <v>697.12</v>
      </c>
    </row>
    <row r="3455" spans="1:5" ht="12">
      <c r="A3455" s="708" t="s">
        <v>24274</v>
      </c>
      <c r="B3455" s="639" t="s">
        <v>24272</v>
      </c>
      <c r="C3455" s="640"/>
      <c r="D3455" s="641"/>
      <c r="E3455" s="642"/>
    </row>
    <row r="3456" spans="1:5" ht="12">
      <c r="A3456" s="708">
        <v>42036</v>
      </c>
      <c r="B3456" s="639"/>
      <c r="C3456" s="640"/>
      <c r="D3456" s="641"/>
      <c r="E3456" s="642"/>
    </row>
    <row r="3457" spans="1:5" ht="24">
      <c r="A3457" s="708">
        <v>92548</v>
      </c>
      <c r="B3457" s="639" t="s">
        <v>24270</v>
      </c>
      <c r="C3457" s="640" t="s">
        <v>108</v>
      </c>
      <c r="D3457" s="641" t="s">
        <v>18987</v>
      </c>
      <c r="E3457" s="642">
        <v>772.83</v>
      </c>
    </row>
    <row r="3458" spans="1:5" ht="12">
      <c r="A3458" s="708" t="s">
        <v>24275</v>
      </c>
      <c r="B3458" s="639" t="s">
        <v>24272</v>
      </c>
      <c r="C3458" s="640"/>
      <c r="D3458" s="641"/>
      <c r="E3458" s="642"/>
    </row>
    <row r="3459" spans="1:5" ht="12">
      <c r="A3459" s="708">
        <v>42036</v>
      </c>
      <c r="B3459" s="639"/>
      <c r="C3459" s="640"/>
      <c r="D3459" s="641"/>
      <c r="E3459" s="642"/>
    </row>
    <row r="3460" spans="1:5" ht="24">
      <c r="A3460" s="708">
        <v>92549</v>
      </c>
      <c r="B3460" s="639" t="s">
        <v>24270</v>
      </c>
      <c r="C3460" s="640" t="s">
        <v>108</v>
      </c>
      <c r="D3460" s="641" t="s">
        <v>18987</v>
      </c>
      <c r="E3460" s="642">
        <v>977.95</v>
      </c>
    </row>
    <row r="3461" spans="1:5" ht="12">
      <c r="A3461" s="708" t="s">
        <v>24276</v>
      </c>
      <c r="B3461" s="639" t="s">
        <v>24272</v>
      </c>
      <c r="C3461" s="640"/>
      <c r="D3461" s="641"/>
      <c r="E3461" s="642"/>
    </row>
    <row r="3462" spans="1:5" ht="12">
      <c r="A3462" s="708">
        <v>42036</v>
      </c>
      <c r="B3462" s="639"/>
      <c r="C3462" s="640"/>
      <c r="D3462" s="641"/>
      <c r="E3462" s="642"/>
    </row>
    <row r="3463" spans="1:5" ht="24">
      <c r="A3463" s="708">
        <v>92550</v>
      </c>
      <c r="B3463" s="639" t="s">
        <v>24270</v>
      </c>
      <c r="C3463" s="640" t="s">
        <v>108</v>
      </c>
      <c r="D3463" s="641" t="s">
        <v>18987</v>
      </c>
      <c r="E3463" s="642">
        <v>1146.1500000000001</v>
      </c>
    </row>
    <row r="3464" spans="1:5" ht="12">
      <c r="A3464" s="708" t="s">
        <v>24277</v>
      </c>
      <c r="B3464" s="639" t="s">
        <v>24272</v>
      </c>
      <c r="C3464" s="640"/>
      <c r="D3464" s="641"/>
      <c r="E3464" s="642"/>
    </row>
    <row r="3465" spans="1:5" ht="12">
      <c r="A3465" s="708">
        <v>42036</v>
      </c>
      <c r="B3465" s="639"/>
      <c r="C3465" s="640"/>
      <c r="D3465" s="641"/>
      <c r="E3465" s="642"/>
    </row>
    <row r="3466" spans="1:5" ht="24">
      <c r="A3466" s="708">
        <v>92551</v>
      </c>
      <c r="B3466" s="639" t="s">
        <v>24270</v>
      </c>
      <c r="C3466" s="640" t="s">
        <v>108</v>
      </c>
      <c r="D3466" s="641" t="s">
        <v>18987</v>
      </c>
      <c r="E3466" s="642">
        <v>1190.8499999999999</v>
      </c>
    </row>
    <row r="3467" spans="1:5" ht="12">
      <c r="A3467" s="708" t="s">
        <v>24278</v>
      </c>
      <c r="B3467" s="639" t="s">
        <v>24272</v>
      </c>
      <c r="C3467" s="640"/>
      <c r="D3467" s="641"/>
      <c r="E3467" s="642"/>
    </row>
    <row r="3468" spans="1:5" ht="12">
      <c r="A3468" s="708">
        <v>42036</v>
      </c>
      <c r="B3468" s="639"/>
      <c r="C3468" s="640"/>
      <c r="D3468" s="641"/>
      <c r="E3468" s="642"/>
    </row>
    <row r="3469" spans="1:5" ht="24">
      <c r="A3469" s="708">
        <v>92552</v>
      </c>
      <c r="B3469" s="639" t="s">
        <v>24270</v>
      </c>
      <c r="C3469" s="640" t="s">
        <v>108</v>
      </c>
      <c r="D3469" s="641" t="s">
        <v>18987</v>
      </c>
      <c r="E3469" s="642">
        <v>1300.92</v>
      </c>
    </row>
    <row r="3470" spans="1:5" ht="12">
      <c r="A3470" s="708" t="s">
        <v>24279</v>
      </c>
      <c r="B3470" s="639" t="s">
        <v>24280</v>
      </c>
      <c r="C3470" s="640"/>
      <c r="D3470" s="641"/>
      <c r="E3470" s="642"/>
    </row>
    <row r="3471" spans="1:5" ht="12">
      <c r="A3471" s="708">
        <v>42339</v>
      </c>
      <c r="B3471" s="639"/>
      <c r="C3471" s="640"/>
      <c r="D3471" s="641"/>
      <c r="E3471" s="642"/>
    </row>
    <row r="3472" spans="1:5" ht="12">
      <c r="A3472" s="708" t="s">
        <v>22417</v>
      </c>
      <c r="B3472" s="639" t="s">
        <v>22418</v>
      </c>
      <c r="C3472" s="640"/>
      <c r="D3472" s="641"/>
      <c r="E3472" s="642"/>
    </row>
    <row r="3473" spans="1:5" ht="12">
      <c r="A3473" s="708" t="s">
        <v>22419</v>
      </c>
      <c r="B3473" s="639" t="e">
        <v>#NAME?</v>
      </c>
      <c r="C3473" s="640"/>
      <c r="D3473" s="641" t="s">
        <v>22420</v>
      </c>
      <c r="E3473" s="642" t="s">
        <v>22421</v>
      </c>
    </row>
    <row r="3474" spans="1:5" ht="12">
      <c r="A3474" s="708"/>
      <c r="B3474" s="639"/>
      <c r="C3474" s="640"/>
      <c r="D3474" s="641" t="s">
        <v>22422</v>
      </c>
      <c r="E3474" s="642" t="s">
        <v>22423</v>
      </c>
    </row>
    <row r="3475" spans="1:5" ht="12">
      <c r="A3475" s="708" t="s">
        <v>22424</v>
      </c>
      <c r="B3475" s="639" t="s">
        <v>22425</v>
      </c>
      <c r="C3475" s="640"/>
      <c r="D3475" s="641"/>
      <c r="E3475" s="642"/>
    </row>
    <row r="3476" spans="1:5" ht="24">
      <c r="A3476" s="708" t="s">
        <v>22426</v>
      </c>
      <c r="B3476" s="639" t="s">
        <v>22427</v>
      </c>
      <c r="C3476" s="640" t="s">
        <v>22428</v>
      </c>
      <c r="D3476" s="641"/>
      <c r="E3476" s="642"/>
    </row>
    <row r="3477" spans="1:5" ht="12">
      <c r="A3477" s="708" t="s">
        <v>22429</v>
      </c>
      <c r="B3477" s="639" t="s">
        <v>22430</v>
      </c>
      <c r="C3477" s="640"/>
      <c r="D3477" s="641" t="s">
        <v>22422</v>
      </c>
      <c r="E3477" s="642" t="s">
        <v>22431</v>
      </c>
    </row>
    <row r="3478" spans="1:5" ht="24">
      <c r="A3478" s="708" t="s">
        <v>91</v>
      </c>
      <c r="B3478" s="639" t="s">
        <v>22432</v>
      </c>
      <c r="C3478" s="640" t="s">
        <v>22433</v>
      </c>
      <c r="D3478" s="641" t="s">
        <v>22434</v>
      </c>
      <c r="E3478" s="642" t="s">
        <v>22435</v>
      </c>
    </row>
    <row r="3479" spans="1:5" ht="12">
      <c r="A3479" s="708" t="s">
        <v>22436</v>
      </c>
      <c r="B3479" s="639" t="s">
        <v>22437</v>
      </c>
      <c r="C3479" s="640"/>
      <c r="D3479" s="641"/>
      <c r="E3479" s="642"/>
    </row>
    <row r="3480" spans="1:5" ht="24">
      <c r="A3480" s="708">
        <v>92553</v>
      </c>
      <c r="B3480" s="639" t="s">
        <v>24270</v>
      </c>
      <c r="C3480" s="640" t="s">
        <v>108</v>
      </c>
      <c r="D3480" s="641" t="s">
        <v>18987</v>
      </c>
      <c r="E3480" s="642">
        <v>1511.36</v>
      </c>
    </row>
    <row r="3481" spans="1:5" ht="12">
      <c r="A3481" s="708" t="s">
        <v>24281</v>
      </c>
      <c r="B3481" s="639" t="s">
        <v>24280</v>
      </c>
      <c r="C3481" s="640"/>
      <c r="D3481" s="641"/>
      <c r="E3481" s="642"/>
    </row>
    <row r="3482" spans="1:5" ht="12">
      <c r="A3482" s="708">
        <v>42339</v>
      </c>
      <c r="B3482" s="639"/>
      <c r="C3482" s="640"/>
      <c r="D3482" s="641"/>
      <c r="E3482" s="642"/>
    </row>
    <row r="3483" spans="1:5" ht="24">
      <c r="A3483" s="708">
        <v>92554</v>
      </c>
      <c r="B3483" s="639" t="s">
        <v>24270</v>
      </c>
      <c r="C3483" s="640" t="s">
        <v>108</v>
      </c>
      <c r="D3483" s="641" t="s">
        <v>18987</v>
      </c>
      <c r="E3483" s="642">
        <v>1562.21</v>
      </c>
    </row>
    <row r="3484" spans="1:5" ht="12">
      <c r="A3484" s="708" t="s">
        <v>24282</v>
      </c>
      <c r="B3484" s="639" t="s">
        <v>24280</v>
      </c>
      <c r="C3484" s="640"/>
      <c r="D3484" s="641"/>
      <c r="E3484" s="642"/>
    </row>
    <row r="3485" spans="1:5" ht="12">
      <c r="A3485" s="708">
        <v>42339</v>
      </c>
      <c r="B3485" s="639"/>
      <c r="C3485" s="640"/>
      <c r="D3485" s="641"/>
      <c r="E3485" s="642"/>
    </row>
    <row r="3486" spans="1:5" ht="24">
      <c r="A3486" s="708">
        <v>92555</v>
      </c>
      <c r="B3486" s="639" t="s">
        <v>24270</v>
      </c>
      <c r="C3486" s="640" t="s">
        <v>108</v>
      </c>
      <c r="D3486" s="641" t="s">
        <v>18987</v>
      </c>
      <c r="E3486" s="642">
        <v>535.02</v>
      </c>
    </row>
    <row r="3487" spans="1:5" ht="12">
      <c r="A3487" s="708" t="s">
        <v>24271</v>
      </c>
      <c r="B3487" s="639" t="s">
        <v>24283</v>
      </c>
      <c r="C3487" s="640"/>
      <c r="D3487" s="641"/>
      <c r="E3487" s="642"/>
    </row>
    <row r="3488" spans="1:5" ht="12">
      <c r="A3488" s="708" t="s">
        <v>24284</v>
      </c>
      <c r="B3488" s="639" t="s">
        <v>24285</v>
      </c>
      <c r="C3488" s="640"/>
      <c r="D3488" s="641"/>
      <c r="E3488" s="642"/>
    </row>
    <row r="3489" spans="1:5" ht="24">
      <c r="A3489" s="708">
        <v>92556</v>
      </c>
      <c r="B3489" s="639" t="s">
        <v>24270</v>
      </c>
      <c r="C3489" s="640" t="s">
        <v>108</v>
      </c>
      <c r="D3489" s="641" t="s">
        <v>18987</v>
      </c>
      <c r="E3489" s="642">
        <v>652.29999999999995</v>
      </c>
    </row>
    <row r="3490" spans="1:5" ht="12">
      <c r="A3490" s="708" t="s">
        <v>24273</v>
      </c>
      <c r="B3490" s="639" t="s">
        <v>24283</v>
      </c>
      <c r="C3490" s="640"/>
      <c r="D3490" s="641"/>
      <c r="E3490" s="642"/>
    </row>
    <row r="3491" spans="1:5" ht="12">
      <c r="A3491" s="708" t="s">
        <v>24284</v>
      </c>
      <c r="B3491" s="639" t="s">
        <v>24285</v>
      </c>
      <c r="C3491" s="640"/>
      <c r="D3491" s="641"/>
      <c r="E3491" s="642"/>
    </row>
    <row r="3492" spans="1:5" ht="24">
      <c r="A3492" s="708">
        <v>92557</v>
      </c>
      <c r="B3492" s="639" t="s">
        <v>24270</v>
      </c>
      <c r="C3492" s="640" t="s">
        <v>108</v>
      </c>
      <c r="D3492" s="641" t="s">
        <v>18987</v>
      </c>
      <c r="E3492" s="642">
        <v>685.97</v>
      </c>
    </row>
    <row r="3493" spans="1:5" ht="12">
      <c r="A3493" s="708" t="s">
        <v>24274</v>
      </c>
      <c r="B3493" s="639" t="s">
        <v>24283</v>
      </c>
      <c r="C3493" s="640"/>
      <c r="D3493" s="641"/>
      <c r="E3493" s="642"/>
    </row>
    <row r="3494" spans="1:5" ht="12">
      <c r="A3494" s="708" t="s">
        <v>24284</v>
      </c>
      <c r="B3494" s="639" t="s">
        <v>24285</v>
      </c>
      <c r="C3494" s="640"/>
      <c r="D3494" s="641"/>
      <c r="E3494" s="642"/>
    </row>
    <row r="3495" spans="1:5" ht="24">
      <c r="A3495" s="708">
        <v>92558</v>
      </c>
      <c r="B3495" s="639" t="s">
        <v>24270</v>
      </c>
      <c r="C3495" s="640" t="s">
        <v>108</v>
      </c>
      <c r="D3495" s="641" t="s">
        <v>18987</v>
      </c>
      <c r="E3495" s="642">
        <v>768.35</v>
      </c>
    </row>
    <row r="3496" spans="1:5" ht="12">
      <c r="A3496" s="708" t="s">
        <v>24275</v>
      </c>
      <c r="B3496" s="639" t="s">
        <v>24283</v>
      </c>
      <c r="C3496" s="640"/>
      <c r="D3496" s="641"/>
      <c r="E3496" s="642"/>
    </row>
    <row r="3497" spans="1:5" ht="12">
      <c r="A3497" s="708" t="s">
        <v>24284</v>
      </c>
      <c r="B3497" s="639" t="s">
        <v>24285</v>
      </c>
      <c r="C3497" s="640"/>
      <c r="D3497" s="641"/>
      <c r="E3497" s="642"/>
    </row>
    <row r="3498" spans="1:5" ht="24">
      <c r="A3498" s="708">
        <v>92559</v>
      </c>
      <c r="B3498" s="639" t="s">
        <v>24270</v>
      </c>
      <c r="C3498" s="640" t="s">
        <v>108</v>
      </c>
      <c r="D3498" s="641" t="s">
        <v>18987</v>
      </c>
      <c r="E3498" s="642">
        <v>966.06</v>
      </c>
    </row>
    <row r="3499" spans="1:5" ht="12">
      <c r="A3499" s="708" t="s">
        <v>24276</v>
      </c>
      <c r="B3499" s="639" t="s">
        <v>24283</v>
      </c>
      <c r="C3499" s="640"/>
      <c r="D3499" s="641"/>
      <c r="E3499" s="642"/>
    </row>
    <row r="3500" spans="1:5" ht="12">
      <c r="A3500" s="708" t="s">
        <v>24284</v>
      </c>
      <c r="B3500" s="639" t="s">
        <v>24285</v>
      </c>
      <c r="C3500" s="640"/>
      <c r="D3500" s="641"/>
      <c r="E3500" s="642"/>
    </row>
    <row r="3501" spans="1:5" ht="24">
      <c r="A3501" s="708">
        <v>92560</v>
      </c>
      <c r="B3501" s="639" t="s">
        <v>24270</v>
      </c>
      <c r="C3501" s="640" t="s">
        <v>108</v>
      </c>
      <c r="D3501" s="641" t="s">
        <v>18987</v>
      </c>
      <c r="E3501" s="642">
        <v>1128.03</v>
      </c>
    </row>
    <row r="3502" spans="1:5" ht="12">
      <c r="A3502" s="708" t="s">
        <v>24277</v>
      </c>
      <c r="B3502" s="639" t="s">
        <v>24283</v>
      </c>
      <c r="C3502" s="640"/>
      <c r="D3502" s="641"/>
      <c r="E3502" s="642"/>
    </row>
    <row r="3503" spans="1:5" ht="12">
      <c r="A3503" s="708" t="s">
        <v>24284</v>
      </c>
      <c r="B3503" s="639" t="s">
        <v>24285</v>
      </c>
      <c r="C3503" s="640"/>
      <c r="D3503" s="641"/>
      <c r="E3503" s="642"/>
    </row>
    <row r="3504" spans="1:5" ht="24">
      <c r="A3504" s="708">
        <v>92561</v>
      </c>
      <c r="B3504" s="639" t="s">
        <v>24270</v>
      </c>
      <c r="C3504" s="640" t="s">
        <v>108</v>
      </c>
      <c r="D3504" s="641" t="s">
        <v>18987</v>
      </c>
      <c r="E3504" s="642">
        <v>1173.54</v>
      </c>
    </row>
    <row r="3505" spans="1:5" ht="12">
      <c r="A3505" s="708" t="s">
        <v>24278</v>
      </c>
      <c r="B3505" s="639" t="s">
        <v>24283</v>
      </c>
      <c r="C3505" s="640"/>
      <c r="D3505" s="641"/>
      <c r="E3505" s="642"/>
    </row>
    <row r="3506" spans="1:5" ht="12">
      <c r="A3506" s="708" t="s">
        <v>24284</v>
      </c>
      <c r="B3506" s="639" t="s">
        <v>24285</v>
      </c>
      <c r="C3506" s="640"/>
      <c r="D3506" s="641"/>
      <c r="E3506" s="642"/>
    </row>
    <row r="3507" spans="1:5" ht="24">
      <c r="A3507" s="708">
        <v>92562</v>
      </c>
      <c r="B3507" s="639" t="s">
        <v>24270</v>
      </c>
      <c r="C3507" s="640" t="s">
        <v>108</v>
      </c>
      <c r="D3507" s="641" t="s">
        <v>18987</v>
      </c>
      <c r="E3507" s="642">
        <v>1272.45</v>
      </c>
    </row>
    <row r="3508" spans="1:5" ht="12">
      <c r="A3508" s="708" t="s">
        <v>22417</v>
      </c>
      <c r="B3508" s="639" t="s">
        <v>22418</v>
      </c>
      <c r="C3508" s="640"/>
      <c r="D3508" s="641"/>
      <c r="E3508" s="642"/>
    </row>
    <row r="3509" spans="1:5" ht="12">
      <c r="A3509" s="708" t="s">
        <v>22419</v>
      </c>
      <c r="B3509" s="639" t="e">
        <v>#NAME?</v>
      </c>
      <c r="C3509" s="640"/>
      <c r="D3509" s="641" t="s">
        <v>22420</v>
      </c>
      <c r="E3509" s="642" t="s">
        <v>22421</v>
      </c>
    </row>
    <row r="3510" spans="1:5" ht="12">
      <c r="A3510" s="708"/>
      <c r="B3510" s="639"/>
      <c r="C3510" s="640"/>
      <c r="D3510" s="641" t="s">
        <v>22422</v>
      </c>
      <c r="E3510" s="642" t="s">
        <v>22423</v>
      </c>
    </row>
    <row r="3511" spans="1:5" ht="12">
      <c r="A3511" s="708" t="s">
        <v>22424</v>
      </c>
      <c r="B3511" s="639" t="s">
        <v>22425</v>
      </c>
      <c r="C3511" s="640"/>
      <c r="D3511" s="641"/>
      <c r="E3511" s="642"/>
    </row>
    <row r="3512" spans="1:5" ht="24">
      <c r="A3512" s="708" t="s">
        <v>22426</v>
      </c>
      <c r="B3512" s="639" t="s">
        <v>22427</v>
      </c>
      <c r="C3512" s="640" t="s">
        <v>22428</v>
      </c>
      <c r="D3512" s="641"/>
      <c r="E3512" s="642"/>
    </row>
    <row r="3513" spans="1:5" ht="12">
      <c r="A3513" s="708" t="s">
        <v>22429</v>
      </c>
      <c r="B3513" s="639" t="s">
        <v>22430</v>
      </c>
      <c r="C3513" s="640"/>
      <c r="D3513" s="641" t="s">
        <v>22422</v>
      </c>
      <c r="E3513" s="642" t="s">
        <v>22431</v>
      </c>
    </row>
    <row r="3514" spans="1:5" ht="24">
      <c r="A3514" s="708" t="s">
        <v>91</v>
      </c>
      <c r="B3514" s="639" t="s">
        <v>22432</v>
      </c>
      <c r="C3514" s="640" t="s">
        <v>22433</v>
      </c>
      <c r="D3514" s="641" t="s">
        <v>22434</v>
      </c>
      <c r="E3514" s="642" t="s">
        <v>22435</v>
      </c>
    </row>
    <row r="3515" spans="1:5" ht="12">
      <c r="A3515" s="708" t="s">
        <v>22436</v>
      </c>
      <c r="B3515" s="639" t="s">
        <v>22437</v>
      </c>
      <c r="C3515" s="640"/>
      <c r="D3515" s="641"/>
      <c r="E3515" s="642"/>
    </row>
    <row r="3516" spans="1:5" ht="12">
      <c r="A3516" s="708" t="s">
        <v>24279</v>
      </c>
      <c r="B3516" s="639" t="s">
        <v>24286</v>
      </c>
      <c r="C3516" s="640"/>
      <c r="D3516" s="641"/>
      <c r="E3516" s="642"/>
    </row>
    <row r="3517" spans="1:5" ht="12">
      <c r="A3517" s="708" t="s">
        <v>24287</v>
      </c>
      <c r="B3517" s="639" t="s">
        <v>24288</v>
      </c>
      <c r="C3517" s="640"/>
      <c r="D3517" s="641"/>
      <c r="E3517" s="642"/>
    </row>
    <row r="3518" spans="1:5" ht="24">
      <c r="A3518" s="708">
        <v>92563</v>
      </c>
      <c r="B3518" s="639" t="s">
        <v>24270</v>
      </c>
      <c r="C3518" s="640" t="s">
        <v>108</v>
      </c>
      <c r="D3518" s="641" t="s">
        <v>18987</v>
      </c>
      <c r="E3518" s="642">
        <v>1476.73</v>
      </c>
    </row>
    <row r="3519" spans="1:5" ht="12">
      <c r="A3519" s="708" t="s">
        <v>24281</v>
      </c>
      <c r="B3519" s="639" t="s">
        <v>24286</v>
      </c>
      <c r="C3519" s="640"/>
      <c r="D3519" s="641"/>
      <c r="E3519" s="642"/>
    </row>
    <row r="3520" spans="1:5" ht="12">
      <c r="A3520" s="708" t="s">
        <v>24287</v>
      </c>
      <c r="B3520" s="639" t="s">
        <v>24288</v>
      </c>
      <c r="C3520" s="640"/>
      <c r="D3520" s="641"/>
      <c r="E3520" s="642"/>
    </row>
    <row r="3521" spans="1:5" ht="24">
      <c r="A3521" s="708">
        <v>92564</v>
      </c>
      <c r="B3521" s="639" t="s">
        <v>24270</v>
      </c>
      <c r="C3521" s="640" t="s">
        <v>108</v>
      </c>
      <c r="D3521" s="641" t="s">
        <v>18987</v>
      </c>
      <c r="E3521" s="642">
        <v>1520.09</v>
      </c>
    </row>
    <row r="3522" spans="1:5" ht="12">
      <c r="A3522" s="708" t="s">
        <v>24282</v>
      </c>
      <c r="B3522" s="639" t="s">
        <v>24286</v>
      </c>
      <c r="C3522" s="640"/>
      <c r="D3522" s="641"/>
      <c r="E3522" s="642"/>
    </row>
    <row r="3523" spans="1:5" ht="12">
      <c r="A3523" s="708" t="s">
        <v>24287</v>
      </c>
      <c r="B3523" s="639" t="s">
        <v>24288</v>
      </c>
      <c r="C3523" s="640"/>
      <c r="D3523" s="641"/>
      <c r="E3523" s="642"/>
    </row>
    <row r="3524" spans="1:5" ht="24">
      <c r="A3524" s="708">
        <v>92565</v>
      </c>
      <c r="B3524" s="639" t="s">
        <v>24289</v>
      </c>
      <c r="C3524" s="640" t="s">
        <v>112</v>
      </c>
      <c r="D3524" s="641" t="s">
        <v>18987</v>
      </c>
      <c r="E3524" s="642">
        <v>20.09</v>
      </c>
    </row>
    <row r="3525" spans="1:5" ht="12">
      <c r="A3525" s="708" t="s">
        <v>24290</v>
      </c>
      <c r="B3525" s="639" t="s">
        <v>24291</v>
      </c>
      <c r="C3525" s="640"/>
      <c r="D3525" s="641"/>
      <c r="E3525" s="642"/>
    </row>
    <row r="3526" spans="1:5" ht="12">
      <c r="A3526" s="708" t="s">
        <v>24292</v>
      </c>
      <c r="B3526" s="639" t="s">
        <v>24293</v>
      </c>
      <c r="C3526" s="640"/>
      <c r="D3526" s="641"/>
      <c r="E3526" s="642"/>
    </row>
    <row r="3527" spans="1:5" ht="24">
      <c r="A3527" s="708">
        <v>92566</v>
      </c>
      <c r="B3527" s="639" t="s">
        <v>24289</v>
      </c>
      <c r="C3527" s="640" t="s">
        <v>112</v>
      </c>
      <c r="D3527" s="641" t="s">
        <v>18987</v>
      </c>
      <c r="E3527" s="642">
        <v>12.14</v>
      </c>
    </row>
    <row r="3528" spans="1:5" ht="12">
      <c r="A3528" s="708" t="s">
        <v>24290</v>
      </c>
      <c r="B3528" s="639" t="s">
        <v>24294</v>
      </c>
      <c r="C3528" s="640"/>
      <c r="D3528" s="641"/>
      <c r="E3528" s="642"/>
    </row>
    <row r="3529" spans="1:5" ht="12">
      <c r="A3529" s="708" t="s">
        <v>24295</v>
      </c>
      <c r="B3529" s="639" t="s">
        <v>24296</v>
      </c>
      <c r="C3529" s="640"/>
      <c r="D3529" s="641"/>
      <c r="E3529" s="642"/>
    </row>
    <row r="3530" spans="1:5" ht="12">
      <c r="A3530" s="708" t="s">
        <v>24128</v>
      </c>
      <c r="B3530" s="639"/>
      <c r="C3530" s="640"/>
      <c r="D3530" s="641"/>
      <c r="E3530" s="642"/>
    </row>
    <row r="3531" spans="1:5" ht="24">
      <c r="A3531" s="708">
        <v>92567</v>
      </c>
      <c r="B3531" s="639" t="s">
        <v>24289</v>
      </c>
      <c r="C3531" s="640" t="s">
        <v>112</v>
      </c>
      <c r="D3531" s="641" t="s">
        <v>18987</v>
      </c>
      <c r="E3531" s="642">
        <v>17.850000000000001</v>
      </c>
    </row>
    <row r="3532" spans="1:5" ht="12">
      <c r="A3532" s="708" t="s">
        <v>24290</v>
      </c>
      <c r="B3532" s="639" t="s">
        <v>24297</v>
      </c>
      <c r="C3532" s="640"/>
      <c r="D3532" s="641"/>
      <c r="E3532" s="642"/>
    </row>
    <row r="3533" spans="1:5" ht="12">
      <c r="A3533" s="708" t="s">
        <v>24298</v>
      </c>
      <c r="B3533" s="639" t="s">
        <v>24299</v>
      </c>
      <c r="C3533" s="640"/>
      <c r="D3533" s="641"/>
      <c r="E3533" s="642"/>
    </row>
    <row r="3534" spans="1:5" ht="12">
      <c r="A3534" s="708">
        <v>74</v>
      </c>
      <c r="B3534" s="639" t="s">
        <v>24300</v>
      </c>
      <c r="C3534" s="640"/>
      <c r="D3534" s="641"/>
      <c r="E3534" s="642"/>
    </row>
    <row r="3535" spans="1:5" ht="24">
      <c r="A3535" s="708">
        <v>72089</v>
      </c>
      <c r="B3535" s="639" t="s">
        <v>24301</v>
      </c>
      <c r="C3535" s="640" t="s">
        <v>112</v>
      </c>
      <c r="D3535" s="641" t="s">
        <v>18987</v>
      </c>
      <c r="E3535" s="642">
        <v>8.1999999999999993</v>
      </c>
    </row>
    <row r="3536" spans="1:5" ht="12">
      <c r="A3536" s="708" t="s">
        <v>24302</v>
      </c>
      <c r="B3536" s="639" t="s">
        <v>24303</v>
      </c>
      <c r="C3536" s="640"/>
      <c r="D3536" s="641"/>
      <c r="E3536" s="642"/>
    </row>
    <row r="3537" spans="1:5" ht="24">
      <c r="A3537" s="708">
        <v>72091</v>
      </c>
      <c r="B3537" s="639" t="s">
        <v>24304</v>
      </c>
      <c r="C3537" s="640" t="s">
        <v>112</v>
      </c>
      <c r="D3537" s="641" t="s">
        <v>18987</v>
      </c>
      <c r="E3537" s="642">
        <v>27.72</v>
      </c>
    </row>
    <row r="3538" spans="1:5" ht="12">
      <c r="A3538" s="708" t="s">
        <v>24305</v>
      </c>
      <c r="B3538" s="639" t="s">
        <v>24306</v>
      </c>
      <c r="C3538" s="640"/>
      <c r="D3538" s="641"/>
      <c r="E3538" s="642"/>
    </row>
    <row r="3539" spans="1:5" ht="12">
      <c r="A3539" s="708">
        <v>72101</v>
      </c>
      <c r="B3539" s="639" t="s">
        <v>4517</v>
      </c>
      <c r="C3539" s="640" t="s">
        <v>112</v>
      </c>
      <c r="D3539" s="641" t="s">
        <v>18987</v>
      </c>
      <c r="E3539" s="642">
        <v>4.83</v>
      </c>
    </row>
    <row r="3540" spans="1:5" ht="24">
      <c r="A3540" s="708">
        <v>72103</v>
      </c>
      <c r="B3540" s="639" t="s">
        <v>24307</v>
      </c>
      <c r="C3540" s="640" t="s">
        <v>121</v>
      </c>
      <c r="D3540" s="641" t="s">
        <v>18987</v>
      </c>
      <c r="E3540" s="642">
        <v>14.27</v>
      </c>
    </row>
    <row r="3541" spans="1:5" ht="12">
      <c r="A3541" s="708" t="s">
        <v>24308</v>
      </c>
      <c r="B3541" s="639" t="s">
        <v>24309</v>
      </c>
      <c r="C3541" s="640"/>
      <c r="D3541" s="641"/>
      <c r="E3541" s="642"/>
    </row>
    <row r="3542" spans="1:5" ht="12">
      <c r="A3542" s="708">
        <v>73938</v>
      </c>
      <c r="B3542" s="639" t="s">
        <v>24310</v>
      </c>
      <c r="C3542" s="640"/>
      <c r="D3542" s="641"/>
      <c r="E3542" s="642"/>
    </row>
    <row r="3543" spans="1:5" ht="24">
      <c r="A3543" s="708" t="s">
        <v>4518</v>
      </c>
      <c r="B3543" s="639" t="s">
        <v>24311</v>
      </c>
      <c r="C3543" s="640" t="s">
        <v>112</v>
      </c>
      <c r="D3543" s="641" t="s">
        <v>18987</v>
      </c>
      <c r="E3543" s="642">
        <v>65.319999999999993</v>
      </c>
    </row>
    <row r="3544" spans="1:5" ht="12">
      <c r="A3544" s="708" t="s">
        <v>22417</v>
      </c>
      <c r="B3544" s="639" t="s">
        <v>22418</v>
      </c>
      <c r="C3544" s="640"/>
      <c r="D3544" s="641"/>
      <c r="E3544" s="642"/>
    </row>
    <row r="3545" spans="1:5" ht="12">
      <c r="A3545" s="708" t="s">
        <v>22419</v>
      </c>
      <c r="B3545" s="639" t="e">
        <v>#NAME?</v>
      </c>
      <c r="C3545" s="640"/>
      <c r="D3545" s="641" t="s">
        <v>22420</v>
      </c>
      <c r="E3545" s="642" t="s">
        <v>22421</v>
      </c>
    </row>
    <row r="3546" spans="1:5" ht="12">
      <c r="A3546" s="708"/>
      <c r="B3546" s="639"/>
      <c r="C3546" s="640"/>
      <c r="D3546" s="641" t="s">
        <v>22422</v>
      </c>
      <c r="E3546" s="642" t="s">
        <v>22423</v>
      </c>
    </row>
    <row r="3547" spans="1:5" ht="12">
      <c r="A3547" s="708" t="s">
        <v>22424</v>
      </c>
      <c r="B3547" s="639" t="s">
        <v>22425</v>
      </c>
      <c r="C3547" s="640"/>
      <c r="D3547" s="641"/>
      <c r="E3547" s="642"/>
    </row>
    <row r="3548" spans="1:5" ht="24">
      <c r="A3548" s="708" t="s">
        <v>22426</v>
      </c>
      <c r="B3548" s="639" t="s">
        <v>22427</v>
      </c>
      <c r="C3548" s="640" t="s">
        <v>22428</v>
      </c>
      <c r="D3548" s="641"/>
      <c r="E3548" s="642"/>
    </row>
    <row r="3549" spans="1:5" ht="12">
      <c r="A3549" s="708" t="s">
        <v>22429</v>
      </c>
      <c r="B3549" s="639" t="s">
        <v>22430</v>
      </c>
      <c r="C3549" s="640"/>
      <c r="D3549" s="641" t="s">
        <v>22422</v>
      </c>
      <c r="E3549" s="642" t="s">
        <v>22431</v>
      </c>
    </row>
    <row r="3550" spans="1:5" ht="24">
      <c r="A3550" s="708" t="s">
        <v>91</v>
      </c>
      <c r="B3550" s="639" t="s">
        <v>22432</v>
      </c>
      <c r="C3550" s="640" t="s">
        <v>22433</v>
      </c>
      <c r="D3550" s="641" t="s">
        <v>22434</v>
      </c>
      <c r="E3550" s="642" t="s">
        <v>22435</v>
      </c>
    </row>
    <row r="3551" spans="1:5" ht="12">
      <c r="A3551" s="708" t="s">
        <v>22436</v>
      </c>
      <c r="B3551" s="639" t="s">
        <v>22437</v>
      </c>
      <c r="C3551" s="640"/>
      <c r="D3551" s="641"/>
      <c r="E3551" s="642"/>
    </row>
    <row r="3552" spans="1:5" ht="12">
      <c r="A3552" s="708" t="s">
        <v>24312</v>
      </c>
      <c r="B3552" s="639" t="s">
        <v>24313</v>
      </c>
      <c r="C3552" s="640"/>
      <c r="D3552" s="641"/>
      <c r="E3552" s="642"/>
    </row>
    <row r="3553" spans="1:5" ht="12">
      <c r="A3553" s="708" t="s">
        <v>4519</v>
      </c>
      <c r="B3553" s="639" t="s">
        <v>4520</v>
      </c>
      <c r="C3553" s="640" t="s">
        <v>112</v>
      </c>
      <c r="D3553" s="641" t="s">
        <v>18987</v>
      </c>
      <c r="E3553" s="642">
        <v>46.66</v>
      </c>
    </row>
    <row r="3554" spans="1:5" ht="24">
      <c r="A3554" s="708" t="s">
        <v>4521</v>
      </c>
      <c r="B3554" s="639" t="s">
        <v>24314</v>
      </c>
      <c r="C3554" s="640" t="s">
        <v>112</v>
      </c>
      <c r="D3554" s="641" t="s">
        <v>18987</v>
      </c>
      <c r="E3554" s="642">
        <v>39.19</v>
      </c>
    </row>
    <row r="3555" spans="1:5" ht="12">
      <c r="A3555" s="708" t="s">
        <v>24315</v>
      </c>
      <c r="B3555" s="639"/>
      <c r="C3555" s="640"/>
      <c r="D3555" s="641"/>
      <c r="E3555" s="642"/>
    </row>
    <row r="3556" spans="1:5" ht="24">
      <c r="A3556" s="708" t="s">
        <v>4522</v>
      </c>
      <c r="B3556" s="639" t="s">
        <v>24316</v>
      </c>
      <c r="C3556" s="640" t="s">
        <v>112</v>
      </c>
      <c r="D3556" s="641" t="s">
        <v>18987</v>
      </c>
      <c r="E3556" s="642">
        <v>65.319999999999993</v>
      </c>
    </row>
    <row r="3557" spans="1:5" ht="12">
      <c r="A3557" s="708" t="s">
        <v>24317</v>
      </c>
      <c r="B3557" s="639" t="s">
        <v>24318</v>
      </c>
      <c r="C3557" s="640"/>
      <c r="D3557" s="641"/>
      <c r="E3557" s="642"/>
    </row>
    <row r="3558" spans="1:5" ht="24">
      <c r="A3558" s="708" t="s">
        <v>4523</v>
      </c>
      <c r="B3558" s="639" t="s">
        <v>24319</v>
      </c>
      <c r="C3558" s="640" t="s">
        <v>112</v>
      </c>
      <c r="D3558" s="641" t="s">
        <v>18987</v>
      </c>
      <c r="E3558" s="642">
        <v>85.46</v>
      </c>
    </row>
    <row r="3559" spans="1:5" ht="12">
      <c r="A3559" s="708" t="s">
        <v>24312</v>
      </c>
      <c r="B3559" s="639" t="s">
        <v>24320</v>
      </c>
      <c r="C3559" s="640"/>
      <c r="D3559" s="641"/>
      <c r="E3559" s="642"/>
    </row>
    <row r="3560" spans="1:5" ht="24">
      <c r="A3560" s="708" t="s">
        <v>4524</v>
      </c>
      <c r="B3560" s="639" t="s">
        <v>24321</v>
      </c>
      <c r="C3560" s="640" t="s">
        <v>121</v>
      </c>
      <c r="D3560" s="641" t="s">
        <v>18987</v>
      </c>
      <c r="E3560" s="642">
        <v>16.78</v>
      </c>
    </row>
    <row r="3561" spans="1:5" ht="12">
      <c r="A3561" s="708" t="s">
        <v>24322</v>
      </c>
      <c r="B3561" s="639" t="s">
        <v>24323</v>
      </c>
      <c r="C3561" s="640"/>
      <c r="D3561" s="641"/>
      <c r="E3561" s="642"/>
    </row>
    <row r="3562" spans="1:5" ht="24">
      <c r="A3562" s="708" t="s">
        <v>4525</v>
      </c>
      <c r="B3562" s="639" t="s">
        <v>24324</v>
      </c>
      <c r="C3562" s="640" t="s">
        <v>121</v>
      </c>
      <c r="D3562" s="641" t="s">
        <v>18987</v>
      </c>
      <c r="E3562" s="642">
        <v>8.91</v>
      </c>
    </row>
    <row r="3563" spans="1:5" ht="12">
      <c r="A3563" s="708" t="s">
        <v>24325</v>
      </c>
      <c r="B3563" s="639" t="s">
        <v>24326</v>
      </c>
      <c r="C3563" s="640"/>
      <c r="D3563" s="641"/>
      <c r="E3563" s="642"/>
    </row>
    <row r="3564" spans="1:5" ht="12">
      <c r="A3564" s="708">
        <v>76450</v>
      </c>
      <c r="B3564" s="639" t="s">
        <v>24310</v>
      </c>
      <c r="C3564" s="640"/>
      <c r="D3564" s="641"/>
      <c r="E3564" s="642"/>
    </row>
    <row r="3565" spans="1:5" ht="24">
      <c r="A3565" s="708" t="s">
        <v>4526</v>
      </c>
      <c r="B3565" s="639" t="s">
        <v>24327</v>
      </c>
      <c r="C3565" s="640" t="s">
        <v>112</v>
      </c>
      <c r="D3565" s="641" t="s">
        <v>18987</v>
      </c>
      <c r="E3565" s="642">
        <v>88.16</v>
      </c>
    </row>
    <row r="3566" spans="1:5" ht="12">
      <c r="A3566" s="708" t="s">
        <v>24328</v>
      </c>
      <c r="B3566" s="639" t="s">
        <v>24329</v>
      </c>
      <c r="C3566" s="640"/>
      <c r="D3566" s="641"/>
      <c r="E3566" s="642"/>
    </row>
    <row r="3567" spans="1:5" ht="12">
      <c r="A3567" s="708">
        <v>84033</v>
      </c>
      <c r="B3567" s="639" t="s">
        <v>4527</v>
      </c>
      <c r="C3567" s="640" t="s">
        <v>112</v>
      </c>
      <c r="D3567" s="641" t="s">
        <v>18987</v>
      </c>
      <c r="E3567" s="642">
        <v>29.75</v>
      </c>
    </row>
    <row r="3568" spans="1:5" ht="12">
      <c r="A3568" s="708">
        <v>75</v>
      </c>
      <c r="B3568" s="639" t="s">
        <v>24330</v>
      </c>
      <c r="C3568" s="640"/>
      <c r="D3568" s="641"/>
      <c r="E3568" s="642"/>
    </row>
    <row r="3569" spans="1:5" ht="24">
      <c r="A3569" s="708">
        <v>72092</v>
      </c>
      <c r="B3569" s="639" t="s">
        <v>24331</v>
      </c>
      <c r="C3569" s="640" t="s">
        <v>112</v>
      </c>
      <c r="D3569" s="641" t="s">
        <v>18987</v>
      </c>
      <c r="E3569" s="642">
        <v>7.88</v>
      </c>
    </row>
    <row r="3570" spans="1:5" ht="12">
      <c r="A3570" s="708" t="s">
        <v>24332</v>
      </c>
      <c r="B3570" s="639" t="s">
        <v>24333</v>
      </c>
      <c r="C3570" s="640"/>
      <c r="D3570" s="641"/>
      <c r="E3570" s="642"/>
    </row>
    <row r="3571" spans="1:5" ht="24">
      <c r="A3571" s="708">
        <v>72093</v>
      </c>
      <c r="B3571" s="639" t="s">
        <v>24334</v>
      </c>
      <c r="C3571" s="640" t="s">
        <v>112</v>
      </c>
      <c r="D3571" s="641" t="s">
        <v>18987</v>
      </c>
      <c r="E3571" s="642">
        <v>7.76</v>
      </c>
    </row>
    <row r="3572" spans="1:5" ht="12">
      <c r="A3572" s="708" t="s">
        <v>24335</v>
      </c>
      <c r="B3572" s="639" t="s">
        <v>24336</v>
      </c>
      <c r="C3572" s="640"/>
      <c r="D3572" s="641"/>
      <c r="E3572" s="642"/>
    </row>
    <row r="3573" spans="1:5" ht="12">
      <c r="A3573" s="708" t="s">
        <v>24337</v>
      </c>
      <c r="B3573" s="639" t="s">
        <v>24338</v>
      </c>
      <c r="C3573" s="640"/>
      <c r="D3573" s="641"/>
      <c r="E3573" s="642"/>
    </row>
    <row r="3574" spans="1:5" ht="24">
      <c r="A3574" s="708">
        <v>72094</v>
      </c>
      <c r="B3574" s="639" t="s">
        <v>24339</v>
      </c>
      <c r="C3574" s="640" t="s">
        <v>112</v>
      </c>
      <c r="D3574" s="641" t="s">
        <v>18987</v>
      </c>
      <c r="E3574" s="642">
        <v>7.69</v>
      </c>
    </row>
    <row r="3575" spans="1:5" ht="12">
      <c r="A3575" s="708" t="s">
        <v>24340</v>
      </c>
      <c r="B3575" s="639" t="s">
        <v>24341</v>
      </c>
      <c r="C3575" s="640"/>
      <c r="D3575" s="641"/>
      <c r="E3575" s="642"/>
    </row>
    <row r="3576" spans="1:5" ht="12">
      <c r="A3576" s="708" t="s">
        <v>24342</v>
      </c>
      <c r="B3576" s="639" t="s">
        <v>24343</v>
      </c>
      <c r="C3576" s="640"/>
      <c r="D3576" s="641"/>
      <c r="E3576" s="642"/>
    </row>
    <row r="3577" spans="1:5" ht="24">
      <c r="A3577" s="708">
        <v>73633</v>
      </c>
      <c r="B3577" s="639" t="s">
        <v>24344</v>
      </c>
      <c r="C3577" s="640" t="s">
        <v>112</v>
      </c>
      <c r="D3577" s="641" t="s">
        <v>18987</v>
      </c>
      <c r="E3577" s="642">
        <v>59.31</v>
      </c>
    </row>
    <row r="3578" spans="1:5" ht="12">
      <c r="A3578" s="708" t="s">
        <v>24345</v>
      </c>
      <c r="B3578" s="639" t="s">
        <v>24346</v>
      </c>
      <c r="C3578" s="640"/>
      <c r="D3578" s="641"/>
      <c r="E3578" s="642"/>
    </row>
    <row r="3579" spans="1:5" ht="24">
      <c r="A3579" s="708">
        <v>73634</v>
      </c>
      <c r="B3579" s="639" t="s">
        <v>24347</v>
      </c>
      <c r="C3579" s="640" t="s">
        <v>112</v>
      </c>
      <c r="D3579" s="641" t="s">
        <v>18987</v>
      </c>
      <c r="E3579" s="642">
        <v>70.569999999999993</v>
      </c>
    </row>
    <row r="3580" spans="1:5" ht="12">
      <c r="A3580" s="708" t="s">
        <v>22417</v>
      </c>
      <c r="B3580" s="639" t="s">
        <v>22418</v>
      </c>
      <c r="C3580" s="640"/>
      <c r="D3580" s="641"/>
      <c r="E3580" s="642"/>
    </row>
    <row r="3581" spans="1:5" ht="12">
      <c r="A3581" s="708" t="s">
        <v>22419</v>
      </c>
      <c r="B3581" s="639" t="e">
        <v>#NAME?</v>
      </c>
      <c r="C3581" s="640"/>
      <c r="D3581" s="641" t="s">
        <v>22420</v>
      </c>
      <c r="E3581" s="642" t="s">
        <v>22421</v>
      </c>
    </row>
    <row r="3582" spans="1:5" ht="12">
      <c r="A3582" s="708"/>
      <c r="B3582" s="639"/>
      <c r="C3582" s="640"/>
      <c r="D3582" s="641" t="s">
        <v>22422</v>
      </c>
      <c r="E3582" s="642" t="s">
        <v>22423</v>
      </c>
    </row>
    <row r="3583" spans="1:5" ht="12">
      <c r="A3583" s="708" t="s">
        <v>22424</v>
      </c>
      <c r="B3583" s="639" t="s">
        <v>22425</v>
      </c>
      <c r="C3583" s="640"/>
      <c r="D3583" s="641"/>
      <c r="E3583" s="642"/>
    </row>
    <row r="3584" spans="1:5" ht="24">
      <c r="A3584" s="708" t="s">
        <v>22426</v>
      </c>
      <c r="B3584" s="639" t="s">
        <v>22427</v>
      </c>
      <c r="C3584" s="640" t="s">
        <v>22428</v>
      </c>
      <c r="D3584" s="641"/>
      <c r="E3584" s="642"/>
    </row>
    <row r="3585" spans="1:5" ht="12">
      <c r="A3585" s="708" t="s">
        <v>22429</v>
      </c>
      <c r="B3585" s="639" t="s">
        <v>22430</v>
      </c>
      <c r="C3585" s="640"/>
      <c r="D3585" s="641" t="s">
        <v>22422</v>
      </c>
      <c r="E3585" s="642" t="s">
        <v>22431</v>
      </c>
    </row>
    <row r="3586" spans="1:5" ht="24">
      <c r="A3586" s="708" t="s">
        <v>91</v>
      </c>
      <c r="B3586" s="639" t="s">
        <v>22432</v>
      </c>
      <c r="C3586" s="640" t="s">
        <v>22433</v>
      </c>
      <c r="D3586" s="641" t="s">
        <v>22434</v>
      </c>
      <c r="E3586" s="642" t="s">
        <v>22435</v>
      </c>
    </row>
    <row r="3587" spans="1:5" ht="12">
      <c r="A3587" s="708" t="s">
        <v>22436</v>
      </c>
      <c r="B3587" s="639" t="s">
        <v>22437</v>
      </c>
      <c r="C3587" s="640"/>
      <c r="D3587" s="641"/>
      <c r="E3587" s="642"/>
    </row>
    <row r="3588" spans="1:5" ht="12">
      <c r="A3588" s="708" t="s">
        <v>24348</v>
      </c>
      <c r="B3588" s="639" t="s">
        <v>24349</v>
      </c>
      <c r="C3588" s="640"/>
      <c r="D3588" s="641"/>
      <c r="E3588" s="642"/>
    </row>
    <row r="3589" spans="1:5" ht="12">
      <c r="A3589" s="708">
        <v>74088</v>
      </c>
      <c r="B3589" s="639" t="s">
        <v>24350</v>
      </c>
      <c r="C3589" s="640"/>
      <c r="D3589" s="641"/>
      <c r="E3589" s="642"/>
    </row>
    <row r="3590" spans="1:5" ht="24">
      <c r="A3590" s="708" t="s">
        <v>4528</v>
      </c>
      <c r="B3590" s="639" t="s">
        <v>24351</v>
      </c>
      <c r="C3590" s="640" t="s">
        <v>112</v>
      </c>
      <c r="D3590" s="641" t="s">
        <v>18987</v>
      </c>
      <c r="E3590" s="642">
        <v>23.74</v>
      </c>
    </row>
    <row r="3591" spans="1:5" ht="12">
      <c r="A3591" s="708" t="s">
        <v>24352</v>
      </c>
      <c r="B3591" s="639" t="s">
        <v>24353</v>
      </c>
      <c r="C3591" s="640"/>
      <c r="D3591" s="641"/>
      <c r="E3591" s="642"/>
    </row>
    <row r="3592" spans="1:5" ht="24">
      <c r="A3592" s="708">
        <v>84035</v>
      </c>
      <c r="B3592" s="639" t="s">
        <v>24354</v>
      </c>
      <c r="C3592" s="640" t="s">
        <v>112</v>
      </c>
      <c r="D3592" s="641" t="s">
        <v>18987</v>
      </c>
      <c r="E3592" s="642">
        <v>42.17</v>
      </c>
    </row>
    <row r="3593" spans="1:5" ht="12">
      <c r="A3593" s="708" t="s">
        <v>24355</v>
      </c>
      <c r="B3593" s="639" t="s">
        <v>24356</v>
      </c>
      <c r="C3593" s="640"/>
      <c r="D3593" s="641"/>
      <c r="E3593" s="642"/>
    </row>
    <row r="3594" spans="1:5" ht="24">
      <c r="A3594" s="708">
        <v>84036</v>
      </c>
      <c r="B3594" s="639" t="s">
        <v>24357</v>
      </c>
      <c r="C3594" s="640" t="s">
        <v>112</v>
      </c>
      <c r="D3594" s="641" t="s">
        <v>18987</v>
      </c>
      <c r="E3594" s="642">
        <v>24.19</v>
      </c>
    </row>
    <row r="3595" spans="1:5" ht="12">
      <c r="A3595" s="708" t="s">
        <v>24358</v>
      </c>
      <c r="B3595" s="639" t="s">
        <v>24359</v>
      </c>
      <c r="C3595" s="640"/>
      <c r="D3595" s="641"/>
      <c r="E3595" s="642"/>
    </row>
    <row r="3596" spans="1:5" ht="24">
      <c r="A3596" s="708">
        <v>84037</v>
      </c>
      <c r="B3596" s="639" t="s">
        <v>24360</v>
      </c>
      <c r="C3596" s="640" t="s">
        <v>112</v>
      </c>
      <c r="D3596" s="641" t="s">
        <v>18987</v>
      </c>
      <c r="E3596" s="642">
        <v>34.32</v>
      </c>
    </row>
    <row r="3597" spans="1:5" ht="12">
      <c r="A3597" s="708" t="s">
        <v>24361</v>
      </c>
      <c r="B3597" s="639" t="s">
        <v>24362</v>
      </c>
      <c r="C3597" s="640"/>
      <c r="D3597" s="641"/>
      <c r="E3597" s="642"/>
    </row>
    <row r="3598" spans="1:5" ht="12">
      <c r="A3598" s="708" t="s">
        <v>24363</v>
      </c>
      <c r="B3598" s="639" t="s">
        <v>24226</v>
      </c>
      <c r="C3598" s="640"/>
      <c r="D3598" s="641"/>
      <c r="E3598" s="642"/>
    </row>
    <row r="3599" spans="1:5" ht="12">
      <c r="A3599" s="708">
        <v>76</v>
      </c>
      <c r="B3599" s="639" t="s">
        <v>24364</v>
      </c>
      <c r="C3599" s="640"/>
      <c r="D3599" s="641"/>
      <c r="E3599" s="642"/>
    </row>
    <row r="3600" spans="1:5" ht="12">
      <c r="A3600" s="708">
        <v>73866</v>
      </c>
      <c r="B3600" s="639" t="s">
        <v>24365</v>
      </c>
      <c r="C3600" s="640"/>
      <c r="D3600" s="641"/>
      <c r="E3600" s="642"/>
    </row>
    <row r="3601" spans="1:5" ht="24">
      <c r="A3601" s="708" t="s">
        <v>4529</v>
      </c>
      <c r="B3601" s="639" t="s">
        <v>24366</v>
      </c>
      <c r="C3601" s="640" t="s">
        <v>112</v>
      </c>
      <c r="D3601" s="641" t="s">
        <v>18987</v>
      </c>
      <c r="E3601" s="642">
        <v>662.56</v>
      </c>
    </row>
    <row r="3602" spans="1:5" ht="12">
      <c r="A3602" s="708" t="s">
        <v>24367</v>
      </c>
      <c r="B3602" s="639" t="s">
        <v>24368</v>
      </c>
      <c r="C3602" s="640"/>
      <c r="D3602" s="641"/>
      <c r="E3602" s="642"/>
    </row>
    <row r="3603" spans="1:5" ht="24">
      <c r="A3603" s="708" t="s">
        <v>4530</v>
      </c>
      <c r="B3603" s="639" t="s">
        <v>24369</v>
      </c>
      <c r="C3603" s="640" t="s">
        <v>112</v>
      </c>
      <c r="D3603" s="641" t="s">
        <v>18987</v>
      </c>
      <c r="E3603" s="642">
        <v>695.48</v>
      </c>
    </row>
    <row r="3604" spans="1:5" ht="12">
      <c r="A3604" s="708" t="s">
        <v>24367</v>
      </c>
      <c r="B3604" s="639" t="s">
        <v>24368</v>
      </c>
      <c r="C3604" s="640"/>
      <c r="D3604" s="641"/>
      <c r="E3604" s="642"/>
    </row>
    <row r="3605" spans="1:5" ht="24">
      <c r="A3605" s="708" t="s">
        <v>4531</v>
      </c>
      <c r="B3605" s="639" t="s">
        <v>24370</v>
      </c>
      <c r="C3605" s="640" t="s">
        <v>112</v>
      </c>
      <c r="D3605" s="641" t="s">
        <v>18987</v>
      </c>
      <c r="E3605" s="642">
        <v>727.77</v>
      </c>
    </row>
    <row r="3606" spans="1:5" ht="12">
      <c r="A3606" s="708" t="s">
        <v>24367</v>
      </c>
      <c r="B3606" s="639" t="s">
        <v>24368</v>
      </c>
      <c r="C3606" s="640"/>
      <c r="D3606" s="641"/>
      <c r="E3606" s="642"/>
    </row>
    <row r="3607" spans="1:5" ht="24">
      <c r="A3607" s="708" t="s">
        <v>4532</v>
      </c>
      <c r="B3607" s="639" t="s">
        <v>24371</v>
      </c>
      <c r="C3607" s="640" t="s">
        <v>112</v>
      </c>
      <c r="D3607" s="641" t="s">
        <v>18987</v>
      </c>
      <c r="E3607" s="642">
        <v>606.98</v>
      </c>
    </row>
    <row r="3608" spans="1:5" ht="12">
      <c r="A3608" s="708" t="s">
        <v>24372</v>
      </c>
      <c r="B3608" s="639" t="s">
        <v>24373</v>
      </c>
      <c r="C3608" s="640"/>
      <c r="D3608" s="641"/>
      <c r="E3608" s="642"/>
    </row>
    <row r="3609" spans="1:5" ht="24">
      <c r="A3609" s="708" t="s">
        <v>4533</v>
      </c>
      <c r="B3609" s="639" t="s">
        <v>24374</v>
      </c>
      <c r="C3609" s="640" t="s">
        <v>112</v>
      </c>
      <c r="D3609" s="641" t="s">
        <v>18987</v>
      </c>
      <c r="E3609" s="642">
        <v>645.51</v>
      </c>
    </row>
    <row r="3610" spans="1:5" ht="12">
      <c r="A3610" s="708" t="s">
        <v>24372</v>
      </c>
      <c r="B3610" s="639" t="s">
        <v>24373</v>
      </c>
      <c r="C3610" s="640"/>
      <c r="D3610" s="641"/>
      <c r="E3610" s="642"/>
    </row>
    <row r="3611" spans="1:5" ht="24">
      <c r="A3611" s="708" t="s">
        <v>4534</v>
      </c>
      <c r="B3611" s="639" t="s">
        <v>24375</v>
      </c>
      <c r="C3611" s="640" t="s">
        <v>112</v>
      </c>
      <c r="D3611" s="641" t="s">
        <v>18987</v>
      </c>
      <c r="E3611" s="642">
        <v>677.41</v>
      </c>
    </row>
    <row r="3612" spans="1:5" ht="12">
      <c r="A3612" s="708" t="s">
        <v>24372</v>
      </c>
      <c r="B3612" s="639" t="s">
        <v>24373</v>
      </c>
      <c r="C3612" s="640"/>
      <c r="D3612" s="641"/>
      <c r="E3612" s="642"/>
    </row>
    <row r="3613" spans="1:5" ht="24">
      <c r="A3613" s="708" t="s">
        <v>4535</v>
      </c>
      <c r="B3613" s="639" t="s">
        <v>24376</v>
      </c>
      <c r="C3613" s="640" t="s">
        <v>112</v>
      </c>
      <c r="D3613" s="641" t="s">
        <v>18987</v>
      </c>
      <c r="E3613" s="642">
        <v>719.36</v>
      </c>
    </row>
    <row r="3614" spans="1:5" ht="12">
      <c r="A3614" s="708" t="s">
        <v>24367</v>
      </c>
      <c r="B3614" s="639" t="s">
        <v>24368</v>
      </c>
      <c r="C3614" s="640"/>
      <c r="D3614" s="641"/>
      <c r="E3614" s="642"/>
    </row>
    <row r="3615" spans="1:5" ht="24">
      <c r="A3615" s="708" t="s">
        <v>4536</v>
      </c>
      <c r="B3615" s="639" t="s">
        <v>24377</v>
      </c>
      <c r="C3615" s="640" t="s">
        <v>112</v>
      </c>
      <c r="D3615" s="641" t="s">
        <v>18987</v>
      </c>
      <c r="E3615" s="642">
        <v>875.55</v>
      </c>
    </row>
    <row r="3616" spans="1:5" ht="12">
      <c r="A3616" s="708" t="s">
        <v>22417</v>
      </c>
      <c r="B3616" s="639" t="s">
        <v>22418</v>
      </c>
      <c r="C3616" s="640"/>
      <c r="D3616" s="641"/>
      <c r="E3616" s="642"/>
    </row>
    <row r="3617" spans="1:5" ht="12">
      <c r="A3617" s="708" t="s">
        <v>22419</v>
      </c>
      <c r="B3617" s="639" t="e">
        <v>#NAME?</v>
      </c>
      <c r="C3617" s="640"/>
      <c r="D3617" s="641" t="s">
        <v>22420</v>
      </c>
      <c r="E3617" s="642" t="s">
        <v>22421</v>
      </c>
    </row>
    <row r="3618" spans="1:5" ht="12">
      <c r="A3618" s="708"/>
      <c r="B3618" s="639"/>
      <c r="C3618" s="640"/>
      <c r="D3618" s="641" t="s">
        <v>22422</v>
      </c>
      <c r="E3618" s="642" t="s">
        <v>22423</v>
      </c>
    </row>
    <row r="3619" spans="1:5" ht="12">
      <c r="A3619" s="708" t="s">
        <v>22424</v>
      </c>
      <c r="B3619" s="639" t="s">
        <v>22425</v>
      </c>
      <c r="C3619" s="640"/>
      <c r="D3619" s="641"/>
      <c r="E3619" s="642"/>
    </row>
    <row r="3620" spans="1:5" ht="24">
      <c r="A3620" s="708" t="s">
        <v>22426</v>
      </c>
      <c r="B3620" s="639" t="s">
        <v>22427</v>
      </c>
      <c r="C3620" s="640" t="s">
        <v>22428</v>
      </c>
      <c r="D3620" s="641"/>
      <c r="E3620" s="642"/>
    </row>
    <row r="3621" spans="1:5" ht="12">
      <c r="A3621" s="708" t="s">
        <v>22429</v>
      </c>
      <c r="B3621" s="639" t="s">
        <v>22430</v>
      </c>
      <c r="C3621" s="640"/>
      <c r="D3621" s="641" t="s">
        <v>22422</v>
      </c>
      <c r="E3621" s="642" t="s">
        <v>22431</v>
      </c>
    </row>
    <row r="3622" spans="1:5" ht="24">
      <c r="A3622" s="708" t="s">
        <v>91</v>
      </c>
      <c r="B3622" s="639" t="s">
        <v>22432</v>
      </c>
      <c r="C3622" s="640" t="s">
        <v>22433</v>
      </c>
      <c r="D3622" s="641" t="s">
        <v>22434</v>
      </c>
      <c r="E3622" s="642" t="s">
        <v>22435</v>
      </c>
    </row>
    <row r="3623" spans="1:5" ht="12">
      <c r="A3623" s="708" t="s">
        <v>22436</v>
      </c>
      <c r="B3623" s="639" t="s">
        <v>22437</v>
      </c>
      <c r="C3623" s="640"/>
      <c r="D3623" s="641"/>
      <c r="E3623" s="642"/>
    </row>
    <row r="3624" spans="1:5" ht="12">
      <c r="A3624" s="708" t="s">
        <v>24367</v>
      </c>
      <c r="B3624" s="639" t="s">
        <v>24368</v>
      </c>
      <c r="C3624" s="640"/>
      <c r="D3624" s="641"/>
      <c r="E3624" s="642"/>
    </row>
    <row r="3625" spans="1:5" ht="24">
      <c r="A3625" s="708" t="s">
        <v>4537</v>
      </c>
      <c r="B3625" s="639" t="s">
        <v>24378</v>
      </c>
      <c r="C3625" s="640" t="s">
        <v>112</v>
      </c>
      <c r="D3625" s="641" t="s">
        <v>18987</v>
      </c>
      <c r="E3625" s="642">
        <v>908.26</v>
      </c>
    </row>
    <row r="3626" spans="1:5" ht="12">
      <c r="A3626" s="706" t="s">
        <v>24367</v>
      </c>
      <c r="B3626" s="633" t="s">
        <v>24368</v>
      </c>
      <c r="C3626" s="634"/>
      <c r="D3626" s="634"/>
      <c r="E3626" s="635"/>
    </row>
    <row r="3627" spans="1:5" ht="12">
      <c r="A3627" s="708">
        <v>73867</v>
      </c>
      <c r="B3627" s="639" t="s">
        <v>24379</v>
      </c>
      <c r="C3627" s="640"/>
      <c r="D3627" s="641"/>
      <c r="E3627" s="642"/>
    </row>
    <row r="3628" spans="1:5" ht="12">
      <c r="A3628" s="708" t="s">
        <v>4538</v>
      </c>
      <c r="B3628" s="639" t="s">
        <v>4539</v>
      </c>
      <c r="C3628" s="640" t="s">
        <v>112</v>
      </c>
      <c r="D3628" s="641" t="s">
        <v>18987</v>
      </c>
      <c r="E3628" s="642">
        <v>266.13</v>
      </c>
    </row>
    <row r="3629" spans="1:5" ht="12">
      <c r="A3629" s="708" t="s">
        <v>4540</v>
      </c>
      <c r="B3629" s="639" t="s">
        <v>4541</v>
      </c>
      <c r="C3629" s="640" t="s">
        <v>112</v>
      </c>
      <c r="D3629" s="641" t="s">
        <v>18987</v>
      </c>
      <c r="E3629" s="642">
        <v>303.14</v>
      </c>
    </row>
    <row r="3630" spans="1:5" ht="12">
      <c r="A3630" s="707" t="s">
        <v>4542</v>
      </c>
      <c r="B3630" s="636" t="s">
        <v>4543</v>
      </c>
      <c r="C3630" s="637" t="s">
        <v>112</v>
      </c>
      <c r="D3630" s="637" t="s">
        <v>18987</v>
      </c>
      <c r="E3630" s="638">
        <v>385.39</v>
      </c>
    </row>
    <row r="3631" spans="1:5" ht="12">
      <c r="A3631" s="708" t="s">
        <v>4544</v>
      </c>
      <c r="B3631" s="639" t="s">
        <v>4545</v>
      </c>
      <c r="C3631" s="640" t="s">
        <v>112</v>
      </c>
      <c r="D3631" s="641" t="s">
        <v>18987</v>
      </c>
      <c r="E3631" s="642">
        <v>401.84</v>
      </c>
    </row>
    <row r="3632" spans="1:5" ht="12">
      <c r="A3632" s="708">
        <v>75220</v>
      </c>
      <c r="B3632" s="639" t="s">
        <v>4546</v>
      </c>
      <c r="C3632" s="640" t="s">
        <v>121</v>
      </c>
      <c r="D3632" s="641" t="s">
        <v>18980</v>
      </c>
      <c r="E3632" s="642">
        <v>29.38</v>
      </c>
    </row>
    <row r="3633" spans="1:5" ht="12">
      <c r="A3633" s="707">
        <v>75381</v>
      </c>
      <c r="B3633" s="636" t="s">
        <v>24380</v>
      </c>
      <c r="C3633" s="637"/>
      <c r="D3633" s="637"/>
      <c r="E3633" s="638"/>
    </row>
    <row r="3634" spans="1:5" ht="24">
      <c r="A3634" s="708" t="s">
        <v>4547</v>
      </c>
      <c r="B3634" s="639" t="s">
        <v>24381</v>
      </c>
      <c r="C3634" s="640" t="s">
        <v>112</v>
      </c>
      <c r="D3634" s="641" t="s">
        <v>18987</v>
      </c>
      <c r="E3634" s="642">
        <v>30.14</v>
      </c>
    </row>
    <row r="3635" spans="1:5" ht="12">
      <c r="A3635" s="708" t="s">
        <v>24382</v>
      </c>
      <c r="B3635" s="639"/>
      <c r="C3635" s="640"/>
      <c r="D3635" s="641"/>
      <c r="E3635" s="642"/>
    </row>
    <row r="3636" spans="1:5" ht="12">
      <c r="A3636" s="708">
        <v>84038</v>
      </c>
      <c r="B3636" s="639" t="s">
        <v>4548</v>
      </c>
      <c r="C3636" s="640" t="s">
        <v>112</v>
      </c>
      <c r="D3636" s="641" t="s">
        <v>18980</v>
      </c>
      <c r="E3636" s="642">
        <v>36.520000000000003</v>
      </c>
    </row>
    <row r="3637" spans="1:5" ht="12">
      <c r="A3637" s="708">
        <v>84039</v>
      </c>
      <c r="B3637" s="639" t="s">
        <v>4549</v>
      </c>
      <c r="C3637" s="640" t="s">
        <v>112</v>
      </c>
      <c r="D3637" s="641" t="s">
        <v>18980</v>
      </c>
      <c r="E3637" s="642">
        <v>48.3</v>
      </c>
    </row>
    <row r="3638" spans="1:5" ht="24">
      <c r="A3638" s="707">
        <v>84040</v>
      </c>
      <c r="B3638" s="636" t="s">
        <v>24383</v>
      </c>
      <c r="C3638" s="637" t="s">
        <v>112</v>
      </c>
      <c r="D3638" s="637" t="s">
        <v>18987</v>
      </c>
      <c r="E3638" s="638">
        <v>27.02</v>
      </c>
    </row>
    <row r="3639" spans="1:5" ht="12">
      <c r="A3639" s="708" t="s">
        <v>24384</v>
      </c>
      <c r="B3639" s="639" t="s">
        <v>24358</v>
      </c>
      <c r="C3639" s="640"/>
      <c r="D3639" s="641"/>
      <c r="E3639" s="642"/>
    </row>
    <row r="3640" spans="1:5" ht="12">
      <c r="A3640" s="707">
        <v>78</v>
      </c>
      <c r="B3640" s="636" t="s">
        <v>24385</v>
      </c>
      <c r="C3640" s="637"/>
      <c r="D3640" s="637"/>
      <c r="E3640" s="638"/>
    </row>
    <row r="3641" spans="1:5" ht="12">
      <c r="A3641" s="708">
        <v>84041</v>
      </c>
      <c r="B3641" s="639" t="s">
        <v>4550</v>
      </c>
      <c r="C3641" s="640" t="s">
        <v>112</v>
      </c>
      <c r="D3641" s="641" t="s">
        <v>18987</v>
      </c>
      <c r="E3641" s="642">
        <v>32.04</v>
      </c>
    </row>
    <row r="3642" spans="1:5" ht="12">
      <c r="A3642" s="708">
        <v>79</v>
      </c>
      <c r="B3642" s="639" t="s">
        <v>24386</v>
      </c>
      <c r="C3642" s="640"/>
      <c r="D3642" s="641"/>
      <c r="E3642" s="642"/>
    </row>
    <row r="3643" spans="1:5" ht="24">
      <c r="A3643" s="708" t="s">
        <v>24387</v>
      </c>
      <c r="B3643" s="639" t="s">
        <v>24388</v>
      </c>
      <c r="C3643" s="640" t="s">
        <v>121</v>
      </c>
      <c r="D3643" s="641" t="s">
        <v>18987</v>
      </c>
      <c r="E3643" s="642">
        <v>20.63</v>
      </c>
    </row>
    <row r="3644" spans="1:5" ht="12">
      <c r="A3644" s="708" t="s">
        <v>24389</v>
      </c>
      <c r="B3644" s="639" t="s">
        <v>24390</v>
      </c>
      <c r="C3644" s="640"/>
      <c r="D3644" s="641"/>
      <c r="E3644" s="642"/>
    </row>
    <row r="3645" spans="1:5" ht="24">
      <c r="A3645" s="708">
        <v>73930</v>
      </c>
      <c r="B3645" s="639" t="s">
        <v>24391</v>
      </c>
      <c r="C3645" s="640"/>
      <c r="D3645" s="641"/>
      <c r="E3645" s="642"/>
    </row>
    <row r="3646" spans="1:5" ht="12">
      <c r="A3646" s="708">
        <v>3</v>
      </c>
      <c r="B3646" s="639"/>
      <c r="C3646" s="640"/>
      <c r="D3646" s="641"/>
      <c r="E3646" s="642"/>
    </row>
    <row r="3647" spans="1:5" ht="24">
      <c r="A3647" s="706" t="s">
        <v>4551</v>
      </c>
      <c r="B3647" s="633" t="s">
        <v>24392</v>
      </c>
      <c r="C3647" s="634" t="s">
        <v>121</v>
      </c>
      <c r="D3647" s="634" t="s">
        <v>18987</v>
      </c>
      <c r="E3647" s="635">
        <v>16.670000000000002</v>
      </c>
    </row>
    <row r="3648" spans="1:5" ht="12">
      <c r="A3648" s="708" t="s">
        <v>24393</v>
      </c>
      <c r="B3648" s="639" t="s">
        <v>24394</v>
      </c>
      <c r="C3648" s="640"/>
      <c r="D3648" s="641"/>
      <c r="E3648" s="642"/>
    </row>
    <row r="3649" spans="1:5" ht="12">
      <c r="A3649" s="708">
        <v>80</v>
      </c>
      <c r="B3649" s="639" t="s">
        <v>24395</v>
      </c>
      <c r="C3649" s="640"/>
      <c r="D3649" s="641"/>
      <c r="E3649" s="642"/>
    </row>
    <row r="3650" spans="1:5" ht="12">
      <c r="A3650" s="708">
        <v>73744</v>
      </c>
      <c r="B3650" s="639" t="s">
        <v>24396</v>
      </c>
      <c r="C3650" s="640"/>
      <c r="D3650" s="641"/>
      <c r="E3650" s="642"/>
    </row>
    <row r="3651" spans="1:5" ht="24">
      <c r="A3651" s="708" t="s">
        <v>4552</v>
      </c>
      <c r="B3651" s="639" t="s">
        <v>24397</v>
      </c>
      <c r="C3651" s="640" t="s">
        <v>121</v>
      </c>
      <c r="D3651" s="641" t="s">
        <v>18987</v>
      </c>
      <c r="E3651" s="642">
        <v>96.56</v>
      </c>
    </row>
    <row r="3652" spans="1:5" ht="12">
      <c r="A3652" s="708" t="s">
        <v>22417</v>
      </c>
      <c r="B3652" s="639" t="s">
        <v>22418</v>
      </c>
      <c r="C3652" s="640"/>
      <c r="D3652" s="641"/>
      <c r="E3652" s="642"/>
    </row>
    <row r="3653" spans="1:5" ht="12">
      <c r="A3653" s="708" t="s">
        <v>22419</v>
      </c>
      <c r="B3653" s="639" t="e">
        <v>#NAME?</v>
      </c>
      <c r="C3653" s="640"/>
      <c r="D3653" s="641" t="s">
        <v>22420</v>
      </c>
      <c r="E3653" s="642" t="s">
        <v>22421</v>
      </c>
    </row>
    <row r="3654" spans="1:5" ht="12">
      <c r="A3654" s="708"/>
      <c r="B3654" s="639"/>
      <c r="C3654" s="640"/>
      <c r="D3654" s="641" t="s">
        <v>22422</v>
      </c>
      <c r="E3654" s="642" t="s">
        <v>22423</v>
      </c>
    </row>
    <row r="3655" spans="1:5" ht="12">
      <c r="A3655" s="706" t="s">
        <v>22424</v>
      </c>
      <c r="B3655" s="633" t="s">
        <v>22425</v>
      </c>
      <c r="C3655" s="634"/>
      <c r="D3655" s="634"/>
      <c r="E3655" s="635"/>
    </row>
    <row r="3656" spans="1:5" ht="24">
      <c r="A3656" s="708" t="s">
        <v>22426</v>
      </c>
      <c r="B3656" s="639" t="s">
        <v>22427</v>
      </c>
      <c r="C3656" s="640" t="s">
        <v>22428</v>
      </c>
      <c r="D3656" s="641"/>
      <c r="E3656" s="642"/>
    </row>
    <row r="3657" spans="1:5" ht="12">
      <c r="A3657" s="708" t="s">
        <v>22429</v>
      </c>
      <c r="B3657" s="639" t="s">
        <v>22430</v>
      </c>
      <c r="C3657" s="640"/>
      <c r="D3657" s="641" t="s">
        <v>22422</v>
      </c>
      <c r="E3657" s="642" t="s">
        <v>22431</v>
      </c>
    </row>
    <row r="3658" spans="1:5" ht="24">
      <c r="A3658" s="707" t="s">
        <v>91</v>
      </c>
      <c r="B3658" s="636" t="s">
        <v>22432</v>
      </c>
      <c r="C3658" s="637" t="s">
        <v>22433</v>
      </c>
      <c r="D3658" s="637" t="s">
        <v>22434</v>
      </c>
      <c r="E3658" s="638" t="s">
        <v>22435</v>
      </c>
    </row>
    <row r="3659" spans="1:5" ht="12">
      <c r="A3659" s="708" t="s">
        <v>22436</v>
      </c>
      <c r="B3659" s="639" t="s">
        <v>22437</v>
      </c>
      <c r="C3659" s="640"/>
      <c r="D3659" s="641"/>
      <c r="E3659" s="642"/>
    </row>
    <row r="3660" spans="1:5" ht="12">
      <c r="A3660" s="708" t="s">
        <v>24398</v>
      </c>
      <c r="B3660" s="639" t="s">
        <v>24399</v>
      </c>
      <c r="C3660" s="640"/>
      <c r="D3660" s="641"/>
      <c r="E3660" s="642"/>
    </row>
    <row r="3661" spans="1:5" ht="12">
      <c r="A3661" s="708">
        <v>74045</v>
      </c>
      <c r="B3661" s="639" t="s">
        <v>24400</v>
      </c>
      <c r="C3661" s="640"/>
      <c r="D3661" s="641"/>
      <c r="E3661" s="642"/>
    </row>
    <row r="3662" spans="1:5" ht="24">
      <c r="A3662" s="708" t="s">
        <v>4553</v>
      </c>
      <c r="B3662" s="639" t="s">
        <v>24401</v>
      </c>
      <c r="C3662" s="640" t="s">
        <v>121</v>
      </c>
      <c r="D3662" s="641" t="s">
        <v>18987</v>
      </c>
      <c r="E3662" s="642">
        <v>40.369999999999997</v>
      </c>
    </row>
    <row r="3663" spans="1:5" ht="12">
      <c r="A3663" s="708" t="s">
        <v>24402</v>
      </c>
      <c r="B3663" s="639" t="s">
        <v>24403</v>
      </c>
      <c r="C3663" s="640"/>
      <c r="D3663" s="641"/>
      <c r="E3663" s="642"/>
    </row>
    <row r="3664" spans="1:5" ht="24">
      <c r="A3664" s="708" t="s">
        <v>4554</v>
      </c>
      <c r="B3664" s="639" t="s">
        <v>24404</v>
      </c>
      <c r="C3664" s="640" t="s">
        <v>121</v>
      </c>
      <c r="D3664" s="641" t="s">
        <v>18987</v>
      </c>
      <c r="E3664" s="642">
        <v>33.39</v>
      </c>
    </row>
    <row r="3665" spans="1:5" ht="12">
      <c r="A3665" s="708" t="s">
        <v>24405</v>
      </c>
      <c r="B3665" s="639" t="s">
        <v>24406</v>
      </c>
      <c r="C3665" s="640"/>
      <c r="D3665" s="641"/>
      <c r="E3665" s="642"/>
    </row>
    <row r="3666" spans="1:5" ht="12">
      <c r="A3666" s="708">
        <v>81</v>
      </c>
      <c r="B3666" s="639" t="s">
        <v>24407</v>
      </c>
      <c r="C3666" s="640"/>
      <c r="D3666" s="641"/>
      <c r="E3666" s="642"/>
    </row>
    <row r="3667" spans="1:5" ht="24">
      <c r="A3667" s="708">
        <v>84042</v>
      </c>
      <c r="B3667" s="639" t="s">
        <v>24408</v>
      </c>
      <c r="C3667" s="640" t="s">
        <v>121</v>
      </c>
      <c r="D3667" s="641" t="s">
        <v>18987</v>
      </c>
      <c r="E3667" s="642">
        <v>126.49</v>
      </c>
    </row>
    <row r="3668" spans="1:5" ht="12">
      <c r="A3668" s="708" t="s">
        <v>24409</v>
      </c>
      <c r="B3668" s="639" t="s">
        <v>24410</v>
      </c>
      <c r="C3668" s="640"/>
      <c r="D3668" s="641"/>
      <c r="E3668" s="642"/>
    </row>
    <row r="3669" spans="1:5" ht="12">
      <c r="A3669" s="708" t="s">
        <v>24411</v>
      </c>
      <c r="B3669" s="639" t="s">
        <v>24412</v>
      </c>
      <c r="C3669" s="640"/>
      <c r="D3669" s="641"/>
      <c r="E3669" s="642"/>
    </row>
    <row r="3670" spans="1:5" ht="24">
      <c r="A3670" s="708">
        <v>84043</v>
      </c>
      <c r="B3670" s="639" t="s">
        <v>24413</v>
      </c>
      <c r="C3670" s="640" t="s">
        <v>121</v>
      </c>
      <c r="D3670" s="641" t="s">
        <v>18987</v>
      </c>
      <c r="E3670" s="642">
        <v>114.43</v>
      </c>
    </row>
    <row r="3671" spans="1:5" ht="12">
      <c r="A3671" s="708" t="s">
        <v>24414</v>
      </c>
      <c r="B3671" s="639" t="s">
        <v>24415</v>
      </c>
      <c r="C3671" s="640"/>
      <c r="D3671" s="641"/>
      <c r="E3671" s="642"/>
    </row>
    <row r="3672" spans="1:5" ht="12">
      <c r="A3672" s="708" t="s">
        <v>24416</v>
      </c>
      <c r="B3672" s="639" t="s">
        <v>24417</v>
      </c>
      <c r="C3672" s="640"/>
      <c r="D3672" s="641"/>
      <c r="E3672" s="642"/>
    </row>
    <row r="3673" spans="1:5" ht="12">
      <c r="A3673" s="708">
        <v>83</v>
      </c>
      <c r="B3673" s="639" t="s">
        <v>24418</v>
      </c>
      <c r="C3673" s="640"/>
      <c r="D3673" s="641"/>
      <c r="E3673" s="642"/>
    </row>
    <row r="3674" spans="1:5" ht="24">
      <c r="A3674" s="708">
        <v>84044</v>
      </c>
      <c r="B3674" s="639" t="s">
        <v>24419</v>
      </c>
      <c r="C3674" s="640" t="s">
        <v>121</v>
      </c>
      <c r="D3674" s="641" t="s">
        <v>18987</v>
      </c>
      <c r="E3674" s="642">
        <v>51.98</v>
      </c>
    </row>
    <row r="3675" spans="1:5" ht="12">
      <c r="A3675" s="708" t="s">
        <v>24420</v>
      </c>
      <c r="B3675" s="639" t="s">
        <v>24421</v>
      </c>
      <c r="C3675" s="640"/>
      <c r="D3675" s="641"/>
      <c r="E3675" s="642"/>
    </row>
    <row r="3676" spans="1:5" ht="12">
      <c r="A3676" s="708" t="s">
        <v>24422</v>
      </c>
      <c r="B3676" s="639" t="s">
        <v>24423</v>
      </c>
      <c r="C3676" s="640"/>
      <c r="D3676" s="641"/>
      <c r="E3676" s="642"/>
    </row>
    <row r="3677" spans="1:5" ht="24">
      <c r="A3677" s="708">
        <v>84045</v>
      </c>
      <c r="B3677" s="639" t="s">
        <v>24424</v>
      </c>
      <c r="C3677" s="640" t="s">
        <v>121</v>
      </c>
      <c r="D3677" s="641" t="s">
        <v>18987</v>
      </c>
      <c r="E3677" s="642">
        <v>23.8</v>
      </c>
    </row>
    <row r="3678" spans="1:5" ht="12">
      <c r="A3678" s="708" t="s">
        <v>24425</v>
      </c>
      <c r="B3678" s="639" t="s">
        <v>24426</v>
      </c>
      <c r="C3678" s="640"/>
      <c r="D3678" s="641"/>
      <c r="E3678" s="642"/>
    </row>
    <row r="3679" spans="1:5" ht="12">
      <c r="A3679" s="708">
        <v>84</v>
      </c>
      <c r="B3679" s="639" t="s">
        <v>24427</v>
      </c>
      <c r="C3679" s="640"/>
      <c r="D3679" s="641"/>
      <c r="E3679" s="642"/>
    </row>
    <row r="3680" spans="1:5" ht="24">
      <c r="A3680" s="708">
        <v>72104</v>
      </c>
      <c r="B3680" s="639" t="s">
        <v>4555</v>
      </c>
      <c r="C3680" s="640" t="s">
        <v>121</v>
      </c>
      <c r="D3680" s="641" t="s">
        <v>18987</v>
      </c>
      <c r="E3680" s="642">
        <v>28.62</v>
      </c>
    </row>
    <row r="3681" spans="1:5" ht="24">
      <c r="A3681" s="708">
        <v>72105</v>
      </c>
      <c r="B3681" s="639" t="s">
        <v>4556</v>
      </c>
      <c r="C3681" s="640" t="s">
        <v>121</v>
      </c>
      <c r="D3681" s="641" t="s">
        <v>18987</v>
      </c>
      <c r="E3681" s="642">
        <v>43.77</v>
      </c>
    </row>
    <row r="3682" spans="1:5" ht="12">
      <c r="A3682" s="708">
        <v>84046</v>
      </c>
      <c r="B3682" s="639" t="s">
        <v>4557</v>
      </c>
      <c r="C3682" s="640" t="s">
        <v>121</v>
      </c>
      <c r="D3682" s="641" t="s">
        <v>18987</v>
      </c>
      <c r="E3682" s="642">
        <v>13.18</v>
      </c>
    </row>
    <row r="3683" spans="1:5" ht="12">
      <c r="A3683" s="708">
        <v>86</v>
      </c>
      <c r="B3683" s="639" t="s">
        <v>24428</v>
      </c>
      <c r="C3683" s="640"/>
      <c r="D3683" s="641"/>
      <c r="E3683" s="642"/>
    </row>
    <row r="3684" spans="1:5" ht="12">
      <c r="A3684" s="708">
        <v>72106</v>
      </c>
      <c r="B3684" s="639" t="s">
        <v>4558</v>
      </c>
      <c r="C3684" s="640" t="s">
        <v>121</v>
      </c>
      <c r="D3684" s="641" t="s">
        <v>18987</v>
      </c>
      <c r="E3684" s="642">
        <v>18.84</v>
      </c>
    </row>
    <row r="3685" spans="1:5" ht="12">
      <c r="A3685" s="708">
        <v>72107</v>
      </c>
      <c r="B3685" s="639" t="s">
        <v>4559</v>
      </c>
      <c r="C3685" s="640" t="s">
        <v>121</v>
      </c>
      <c r="D3685" s="641" t="s">
        <v>18987</v>
      </c>
      <c r="E3685" s="642">
        <v>17.829999999999998</v>
      </c>
    </row>
    <row r="3686" spans="1:5" ht="12">
      <c r="A3686" s="708">
        <v>87</v>
      </c>
      <c r="B3686" s="639" t="s">
        <v>24429</v>
      </c>
      <c r="C3686" s="640"/>
      <c r="D3686" s="641"/>
      <c r="E3686" s="642"/>
    </row>
    <row r="3687" spans="1:5" ht="12">
      <c r="A3687" s="708">
        <v>73868</v>
      </c>
      <c r="B3687" s="639" t="s">
        <v>24430</v>
      </c>
      <c r="C3687" s="640"/>
      <c r="D3687" s="641"/>
      <c r="E3687" s="642"/>
    </row>
    <row r="3688" spans="1:5" ht="12">
      <c r="A3688" s="708" t="s">
        <v>22417</v>
      </c>
      <c r="B3688" s="639" t="s">
        <v>22418</v>
      </c>
      <c r="C3688" s="640"/>
      <c r="D3688" s="641"/>
      <c r="E3688" s="642"/>
    </row>
    <row r="3689" spans="1:5" ht="12">
      <c r="A3689" s="708" t="s">
        <v>22419</v>
      </c>
      <c r="B3689" s="639" t="e">
        <v>#NAME?</v>
      </c>
      <c r="C3689" s="640"/>
      <c r="D3689" s="641" t="s">
        <v>22420</v>
      </c>
      <c r="E3689" s="642" t="s">
        <v>22421</v>
      </c>
    </row>
    <row r="3690" spans="1:5" ht="12">
      <c r="A3690" s="708"/>
      <c r="B3690" s="639"/>
      <c r="C3690" s="640"/>
      <c r="D3690" s="641" t="s">
        <v>22422</v>
      </c>
      <c r="E3690" s="642" t="s">
        <v>22423</v>
      </c>
    </row>
    <row r="3691" spans="1:5" ht="12">
      <c r="A3691" s="708" t="s">
        <v>22424</v>
      </c>
      <c r="B3691" s="639" t="s">
        <v>22425</v>
      </c>
      <c r="C3691" s="640"/>
      <c r="D3691" s="641"/>
      <c r="E3691" s="642"/>
    </row>
    <row r="3692" spans="1:5" ht="24">
      <c r="A3692" s="708" t="s">
        <v>22426</v>
      </c>
      <c r="B3692" s="639" t="s">
        <v>22427</v>
      </c>
      <c r="C3692" s="640" t="s">
        <v>22428</v>
      </c>
      <c r="D3692" s="641"/>
      <c r="E3692" s="642"/>
    </row>
    <row r="3693" spans="1:5" ht="12">
      <c r="A3693" s="708" t="s">
        <v>22429</v>
      </c>
      <c r="B3693" s="639" t="s">
        <v>22430</v>
      </c>
      <c r="C3693" s="640"/>
      <c r="D3693" s="641" t="s">
        <v>22422</v>
      </c>
      <c r="E3693" s="642" t="s">
        <v>22431</v>
      </c>
    </row>
    <row r="3694" spans="1:5" ht="24">
      <c r="A3694" s="708" t="s">
        <v>91</v>
      </c>
      <c r="B3694" s="639" t="s">
        <v>22432</v>
      </c>
      <c r="C3694" s="640" t="s">
        <v>22433</v>
      </c>
      <c r="D3694" s="641" t="s">
        <v>22434</v>
      </c>
      <c r="E3694" s="642" t="s">
        <v>22435</v>
      </c>
    </row>
    <row r="3695" spans="1:5" ht="12">
      <c r="A3695" s="708" t="s">
        <v>22436</v>
      </c>
      <c r="B3695" s="639" t="s">
        <v>22437</v>
      </c>
      <c r="C3695" s="640"/>
      <c r="D3695" s="641"/>
      <c r="E3695" s="642"/>
    </row>
    <row r="3696" spans="1:5" ht="12">
      <c r="A3696" s="708" t="s">
        <v>4560</v>
      </c>
      <c r="B3696" s="639" t="s">
        <v>4561</v>
      </c>
      <c r="C3696" s="640" t="s">
        <v>121</v>
      </c>
      <c r="D3696" s="641" t="s">
        <v>18987</v>
      </c>
      <c r="E3696" s="642">
        <v>25.19</v>
      </c>
    </row>
    <row r="3697" spans="1:5" ht="12">
      <c r="A3697" s="708">
        <v>88</v>
      </c>
      <c r="B3697" s="639" t="s">
        <v>24431</v>
      </c>
      <c r="C3697" s="640"/>
      <c r="D3697" s="641"/>
      <c r="E3697" s="642"/>
    </row>
    <row r="3698" spans="1:5" ht="12">
      <c r="A3698" s="708">
        <v>68058</v>
      </c>
      <c r="B3698" s="639" t="s">
        <v>4562</v>
      </c>
      <c r="C3698" s="640" t="s">
        <v>121</v>
      </c>
      <c r="D3698" s="641" t="s">
        <v>18987</v>
      </c>
      <c r="E3698" s="642">
        <v>63.35</v>
      </c>
    </row>
    <row r="3699" spans="1:5" ht="12">
      <c r="A3699" s="708">
        <v>74098</v>
      </c>
      <c r="B3699" s="639" t="s">
        <v>24432</v>
      </c>
      <c r="C3699" s="640"/>
      <c r="D3699" s="641"/>
      <c r="E3699" s="642"/>
    </row>
    <row r="3700" spans="1:5" ht="12">
      <c r="A3700" s="708" t="s">
        <v>4563</v>
      </c>
      <c r="B3700" s="639" t="s">
        <v>4564</v>
      </c>
      <c r="C3700" s="640" t="s">
        <v>121</v>
      </c>
      <c r="D3700" s="641" t="s">
        <v>18987</v>
      </c>
      <c r="E3700" s="642">
        <v>23.48</v>
      </c>
    </row>
    <row r="3701" spans="1:5" ht="12">
      <c r="A3701" s="708">
        <v>252</v>
      </c>
      <c r="B3701" s="639" t="s">
        <v>24433</v>
      </c>
      <c r="C3701" s="640"/>
      <c r="D3701" s="641"/>
      <c r="E3701" s="642"/>
    </row>
    <row r="3702" spans="1:5" ht="24">
      <c r="A3702" s="708">
        <v>41619</v>
      </c>
      <c r="B3702" s="639" t="s">
        <v>24434</v>
      </c>
      <c r="C3702" s="640" t="s">
        <v>112</v>
      </c>
      <c r="D3702" s="641" t="s">
        <v>18987</v>
      </c>
      <c r="E3702" s="642">
        <v>33.06</v>
      </c>
    </row>
    <row r="3703" spans="1:5" ht="12">
      <c r="A3703" s="708" t="s">
        <v>24435</v>
      </c>
      <c r="B3703" s="639" t="s">
        <v>24436</v>
      </c>
      <c r="C3703" s="640"/>
      <c r="D3703" s="641"/>
      <c r="E3703" s="642"/>
    </row>
    <row r="3704" spans="1:5" ht="12">
      <c r="A3704" s="708">
        <v>291</v>
      </c>
      <c r="B3704" s="639" t="s">
        <v>24437</v>
      </c>
      <c r="C3704" s="640"/>
      <c r="D3704" s="641"/>
      <c r="E3704" s="642"/>
    </row>
    <row r="3705" spans="1:5" ht="24">
      <c r="A3705" s="708">
        <v>72110</v>
      </c>
      <c r="B3705" s="639" t="s">
        <v>24438</v>
      </c>
      <c r="C3705" s="640" t="s">
        <v>112</v>
      </c>
      <c r="D3705" s="641" t="s">
        <v>18987</v>
      </c>
      <c r="E3705" s="642">
        <v>50.78</v>
      </c>
    </row>
    <row r="3706" spans="1:5" ht="12">
      <c r="A3706" s="708" t="s">
        <v>24439</v>
      </c>
      <c r="B3706" s="639" t="s">
        <v>24440</v>
      </c>
      <c r="C3706" s="640"/>
      <c r="D3706" s="641"/>
      <c r="E3706" s="642"/>
    </row>
    <row r="3707" spans="1:5" ht="12">
      <c r="A3707" s="708" t="s">
        <v>24441</v>
      </c>
      <c r="B3707" s="639" t="s">
        <v>24442</v>
      </c>
      <c r="C3707" s="640"/>
      <c r="D3707" s="641"/>
      <c r="E3707" s="642"/>
    </row>
    <row r="3708" spans="1:5" ht="12">
      <c r="A3708" s="708" t="s">
        <v>24443</v>
      </c>
      <c r="B3708" s="639" t="s">
        <v>24444</v>
      </c>
      <c r="C3708" s="640"/>
      <c r="D3708" s="641"/>
      <c r="E3708" s="642"/>
    </row>
    <row r="3709" spans="1:5" ht="24">
      <c r="A3709" s="708">
        <v>72111</v>
      </c>
      <c r="B3709" s="639" t="s">
        <v>24445</v>
      </c>
      <c r="C3709" s="640" t="s">
        <v>112</v>
      </c>
      <c r="D3709" s="641" t="s">
        <v>18987</v>
      </c>
      <c r="E3709" s="642">
        <v>55.42</v>
      </c>
    </row>
    <row r="3710" spans="1:5" ht="12">
      <c r="A3710" s="708" t="s">
        <v>24439</v>
      </c>
      <c r="B3710" s="639" t="s">
        <v>24440</v>
      </c>
      <c r="C3710" s="640"/>
      <c r="D3710" s="641"/>
      <c r="E3710" s="642"/>
    </row>
    <row r="3711" spans="1:5" ht="12">
      <c r="A3711" s="708" t="s">
        <v>24441</v>
      </c>
      <c r="B3711" s="639" t="s">
        <v>24442</v>
      </c>
      <c r="C3711" s="640"/>
      <c r="D3711" s="641"/>
      <c r="E3711" s="642"/>
    </row>
    <row r="3712" spans="1:5" ht="12">
      <c r="A3712" s="708" t="s">
        <v>24443</v>
      </c>
      <c r="B3712" s="639" t="s">
        <v>24444</v>
      </c>
      <c r="C3712" s="640"/>
      <c r="D3712" s="641"/>
      <c r="E3712" s="642"/>
    </row>
    <row r="3713" spans="1:5" ht="24">
      <c r="A3713" s="708">
        <v>72112</v>
      </c>
      <c r="B3713" s="639" t="s">
        <v>24446</v>
      </c>
      <c r="C3713" s="640" t="s">
        <v>112</v>
      </c>
      <c r="D3713" s="641" t="s">
        <v>18987</v>
      </c>
      <c r="E3713" s="642">
        <v>60.06</v>
      </c>
    </row>
    <row r="3714" spans="1:5" ht="12">
      <c r="A3714" s="708" t="s">
        <v>24439</v>
      </c>
      <c r="B3714" s="639" t="s">
        <v>24440</v>
      </c>
      <c r="C3714" s="640"/>
      <c r="D3714" s="641"/>
      <c r="E3714" s="642"/>
    </row>
    <row r="3715" spans="1:5" ht="12">
      <c r="A3715" s="708" t="s">
        <v>24441</v>
      </c>
      <c r="B3715" s="639" t="s">
        <v>24442</v>
      </c>
      <c r="C3715" s="640"/>
      <c r="D3715" s="641"/>
      <c r="E3715" s="642"/>
    </row>
    <row r="3716" spans="1:5" ht="12">
      <c r="A3716" s="708" t="s">
        <v>24443</v>
      </c>
      <c r="B3716" s="639" t="s">
        <v>24444</v>
      </c>
      <c r="C3716" s="640"/>
      <c r="D3716" s="641"/>
      <c r="E3716" s="642"/>
    </row>
    <row r="3717" spans="1:5" ht="24">
      <c r="A3717" s="708">
        <v>72113</v>
      </c>
      <c r="B3717" s="639" t="s">
        <v>24447</v>
      </c>
      <c r="C3717" s="640" t="s">
        <v>112</v>
      </c>
      <c r="D3717" s="641" t="s">
        <v>18987</v>
      </c>
      <c r="E3717" s="642">
        <v>67.56</v>
      </c>
    </row>
    <row r="3718" spans="1:5" ht="12">
      <c r="A3718" s="708" t="s">
        <v>24439</v>
      </c>
      <c r="B3718" s="639" t="s">
        <v>24440</v>
      </c>
      <c r="C3718" s="640"/>
      <c r="D3718" s="641"/>
      <c r="E3718" s="642"/>
    </row>
    <row r="3719" spans="1:5" ht="12">
      <c r="A3719" s="708" t="s">
        <v>24441</v>
      </c>
      <c r="B3719" s="639" t="s">
        <v>24442</v>
      </c>
      <c r="C3719" s="640"/>
      <c r="D3719" s="641"/>
      <c r="E3719" s="642"/>
    </row>
    <row r="3720" spans="1:5" ht="12">
      <c r="A3720" s="708" t="s">
        <v>24443</v>
      </c>
      <c r="B3720" s="639" t="s">
        <v>24444</v>
      </c>
      <c r="C3720" s="640"/>
      <c r="D3720" s="641"/>
      <c r="E3720" s="642"/>
    </row>
    <row r="3721" spans="1:5" ht="24">
      <c r="A3721" s="708">
        <v>72114</v>
      </c>
      <c r="B3721" s="639" t="s">
        <v>24448</v>
      </c>
      <c r="C3721" s="640" t="s">
        <v>112</v>
      </c>
      <c r="D3721" s="641" t="s">
        <v>18987</v>
      </c>
      <c r="E3721" s="642">
        <v>75.069999999999993</v>
      </c>
    </row>
    <row r="3722" spans="1:5" ht="12">
      <c r="A3722" s="708" t="s">
        <v>24439</v>
      </c>
      <c r="B3722" s="639" t="s">
        <v>24440</v>
      </c>
      <c r="C3722" s="640"/>
      <c r="D3722" s="641"/>
      <c r="E3722" s="642"/>
    </row>
    <row r="3723" spans="1:5" ht="12">
      <c r="A3723" s="708" t="s">
        <v>24441</v>
      </c>
      <c r="B3723" s="639" t="s">
        <v>24442</v>
      </c>
      <c r="C3723" s="640"/>
      <c r="D3723" s="641"/>
      <c r="E3723" s="642"/>
    </row>
    <row r="3724" spans="1:5" ht="12">
      <c r="A3724" s="708" t="s">
        <v>22417</v>
      </c>
      <c r="B3724" s="639" t="s">
        <v>22418</v>
      </c>
      <c r="C3724" s="640"/>
      <c r="D3724" s="641"/>
      <c r="E3724" s="642"/>
    </row>
    <row r="3725" spans="1:5" ht="12">
      <c r="A3725" s="708" t="s">
        <v>22419</v>
      </c>
      <c r="B3725" s="639" t="e">
        <v>#NAME?</v>
      </c>
      <c r="C3725" s="640"/>
      <c r="D3725" s="641" t="s">
        <v>22420</v>
      </c>
      <c r="E3725" s="642" t="s">
        <v>22421</v>
      </c>
    </row>
    <row r="3726" spans="1:5" ht="12">
      <c r="A3726" s="708"/>
      <c r="B3726" s="639"/>
      <c r="C3726" s="640"/>
      <c r="D3726" s="641" t="s">
        <v>22422</v>
      </c>
      <c r="E3726" s="642" t="s">
        <v>22423</v>
      </c>
    </row>
    <row r="3727" spans="1:5" ht="12">
      <c r="A3727" s="706" t="s">
        <v>22424</v>
      </c>
      <c r="B3727" s="633" t="s">
        <v>22425</v>
      </c>
      <c r="C3727" s="634"/>
      <c r="D3727" s="634"/>
      <c r="E3727" s="635"/>
    </row>
    <row r="3728" spans="1:5" ht="24">
      <c r="A3728" s="708" t="s">
        <v>22426</v>
      </c>
      <c r="B3728" s="639" t="s">
        <v>22427</v>
      </c>
      <c r="C3728" s="640" t="s">
        <v>22428</v>
      </c>
      <c r="D3728" s="641"/>
      <c r="E3728" s="642"/>
    </row>
    <row r="3729" spans="1:5" ht="12">
      <c r="A3729" s="707" t="s">
        <v>22429</v>
      </c>
      <c r="B3729" s="636" t="s">
        <v>22430</v>
      </c>
      <c r="C3729" s="637"/>
      <c r="D3729" s="637" t="s">
        <v>22422</v>
      </c>
      <c r="E3729" s="638" t="s">
        <v>22431</v>
      </c>
    </row>
    <row r="3730" spans="1:5" ht="24">
      <c r="A3730" s="708" t="s">
        <v>91</v>
      </c>
      <c r="B3730" s="639" t="s">
        <v>22432</v>
      </c>
      <c r="C3730" s="640" t="s">
        <v>22433</v>
      </c>
      <c r="D3730" s="641" t="s">
        <v>22434</v>
      </c>
      <c r="E3730" s="642" t="s">
        <v>22435</v>
      </c>
    </row>
    <row r="3731" spans="1:5" ht="12">
      <c r="A3731" s="707" t="s">
        <v>22436</v>
      </c>
      <c r="B3731" s="636" t="s">
        <v>22437</v>
      </c>
      <c r="C3731" s="637"/>
      <c r="D3731" s="637"/>
      <c r="E3731" s="638"/>
    </row>
    <row r="3732" spans="1:5" ht="12">
      <c r="A3732" s="708" t="s">
        <v>24443</v>
      </c>
      <c r="B3732" s="639" t="s">
        <v>24444</v>
      </c>
      <c r="C3732" s="640"/>
      <c r="D3732" s="641"/>
      <c r="E3732" s="642"/>
    </row>
    <row r="3733" spans="1:5" ht="12">
      <c r="A3733" s="708">
        <v>73970</v>
      </c>
      <c r="B3733" s="639" t="s">
        <v>24449</v>
      </c>
      <c r="C3733" s="640"/>
      <c r="D3733" s="641"/>
      <c r="E3733" s="642"/>
    </row>
    <row r="3734" spans="1:5" ht="24">
      <c r="A3734" s="708" t="s">
        <v>4565</v>
      </c>
      <c r="B3734" s="639" t="s">
        <v>24450</v>
      </c>
      <c r="C3734" s="640"/>
      <c r="D3734" s="641"/>
      <c r="E3734" s="642">
        <v>7.56</v>
      </c>
    </row>
    <row r="3735" spans="1:5" ht="24">
      <c r="A3735" s="708" t="s">
        <v>4566</v>
      </c>
      <c r="B3735" s="639" t="s">
        <v>24451</v>
      </c>
      <c r="C3735" s="640"/>
      <c r="D3735" s="641"/>
      <c r="E3735" s="642">
        <v>5.44</v>
      </c>
    </row>
    <row r="3736" spans="1:5" ht="24">
      <c r="A3736" s="706">
        <v>92255</v>
      </c>
      <c r="B3736" s="633" t="s">
        <v>24452</v>
      </c>
      <c r="C3736" s="634" t="s">
        <v>108</v>
      </c>
      <c r="D3736" s="634" t="s">
        <v>18987</v>
      </c>
      <c r="E3736" s="635">
        <v>100.41</v>
      </c>
    </row>
    <row r="3737" spans="1:5" ht="12">
      <c r="A3737" s="708" t="s">
        <v>24453</v>
      </c>
      <c r="B3737" s="639" t="s">
        <v>24454</v>
      </c>
      <c r="C3737" s="640"/>
      <c r="D3737" s="641"/>
      <c r="E3737" s="642"/>
    </row>
    <row r="3738" spans="1:5" ht="24">
      <c r="A3738" s="708">
        <v>92256</v>
      </c>
      <c r="B3738" s="639" t="s">
        <v>24452</v>
      </c>
      <c r="C3738" s="640" t="s">
        <v>108</v>
      </c>
      <c r="D3738" s="641" t="s">
        <v>18987</v>
      </c>
      <c r="E3738" s="642">
        <v>120.11</v>
      </c>
    </row>
    <row r="3739" spans="1:5" ht="12">
      <c r="A3739" s="707" t="s">
        <v>24455</v>
      </c>
      <c r="B3739" s="636" t="s">
        <v>24456</v>
      </c>
      <c r="C3739" s="637"/>
      <c r="D3739" s="637"/>
      <c r="E3739" s="638"/>
    </row>
    <row r="3740" spans="1:5" ht="24">
      <c r="A3740" s="708">
        <v>92257</v>
      </c>
      <c r="B3740" s="639" t="s">
        <v>24452</v>
      </c>
      <c r="C3740" s="640" t="s">
        <v>108</v>
      </c>
      <c r="D3740" s="641" t="s">
        <v>18987</v>
      </c>
      <c r="E3740" s="642">
        <v>139.66999999999999</v>
      </c>
    </row>
    <row r="3741" spans="1:5" ht="12">
      <c r="A3741" s="708" t="s">
        <v>24457</v>
      </c>
      <c r="B3741" s="639" t="s">
        <v>24458</v>
      </c>
      <c r="C3741" s="640"/>
      <c r="D3741" s="641"/>
      <c r="E3741" s="642"/>
    </row>
    <row r="3742" spans="1:5" ht="24">
      <c r="A3742" s="708">
        <v>92258</v>
      </c>
      <c r="B3742" s="639" t="s">
        <v>24452</v>
      </c>
      <c r="C3742" s="640" t="s">
        <v>108</v>
      </c>
      <c r="D3742" s="641" t="s">
        <v>18987</v>
      </c>
      <c r="E3742" s="642">
        <v>171.12</v>
      </c>
    </row>
    <row r="3743" spans="1:5" ht="12">
      <c r="A3743" s="708" t="s">
        <v>24459</v>
      </c>
      <c r="B3743" s="639" t="s">
        <v>24460</v>
      </c>
      <c r="C3743" s="640"/>
      <c r="D3743" s="641"/>
      <c r="E3743" s="642"/>
    </row>
    <row r="3744" spans="1:5" ht="24">
      <c r="A3744" s="708">
        <v>92568</v>
      </c>
      <c r="B3744" s="639" t="s">
        <v>24461</v>
      </c>
      <c r="C3744" s="640" t="s">
        <v>112</v>
      </c>
      <c r="D3744" s="641" t="s">
        <v>18987</v>
      </c>
      <c r="E3744" s="642">
        <v>49.19</v>
      </c>
    </row>
    <row r="3745" spans="1:5" ht="12">
      <c r="A3745" s="708" t="s">
        <v>24462</v>
      </c>
      <c r="B3745" s="639" t="s">
        <v>24463</v>
      </c>
      <c r="C3745" s="640"/>
      <c r="D3745" s="641"/>
      <c r="E3745" s="642"/>
    </row>
    <row r="3746" spans="1:5" ht="12">
      <c r="A3746" s="708" t="s">
        <v>24464</v>
      </c>
      <c r="B3746" s="639" t="s">
        <v>24465</v>
      </c>
      <c r="C3746" s="640"/>
      <c r="D3746" s="641"/>
      <c r="E3746" s="642"/>
    </row>
    <row r="3747" spans="1:5" ht="24">
      <c r="A3747" s="708">
        <v>92569</v>
      </c>
      <c r="B3747" s="639" t="s">
        <v>24466</v>
      </c>
      <c r="C3747" s="640" t="s">
        <v>112</v>
      </c>
      <c r="D3747" s="641" t="s">
        <v>18987</v>
      </c>
      <c r="E3747" s="642">
        <v>22.76</v>
      </c>
    </row>
    <row r="3748" spans="1:5" ht="12">
      <c r="A3748" s="708" t="s">
        <v>24467</v>
      </c>
      <c r="B3748" s="639" t="s">
        <v>24468</v>
      </c>
      <c r="C3748" s="640"/>
      <c r="D3748" s="641"/>
      <c r="E3748" s="642"/>
    </row>
    <row r="3749" spans="1:5" ht="12">
      <c r="A3749" s="708" t="s">
        <v>24469</v>
      </c>
      <c r="B3749" s="639" t="s">
        <v>24128</v>
      </c>
      <c r="C3749" s="640"/>
      <c r="D3749" s="641"/>
      <c r="E3749" s="642"/>
    </row>
    <row r="3750" spans="1:5" ht="24">
      <c r="A3750" s="708">
        <v>92570</v>
      </c>
      <c r="B3750" s="639" t="s">
        <v>24470</v>
      </c>
      <c r="C3750" s="640" t="s">
        <v>112</v>
      </c>
      <c r="D3750" s="641" t="s">
        <v>18987</v>
      </c>
      <c r="E3750" s="642">
        <v>11.25</v>
      </c>
    </row>
    <row r="3751" spans="1:5" ht="12">
      <c r="A3751" s="708" t="s">
        <v>24471</v>
      </c>
      <c r="B3751" s="639" t="s">
        <v>24472</v>
      </c>
      <c r="C3751" s="640"/>
      <c r="D3751" s="641"/>
      <c r="E3751" s="642"/>
    </row>
    <row r="3752" spans="1:5" ht="12">
      <c r="A3752" s="708" t="s">
        <v>24128</v>
      </c>
      <c r="B3752" s="639"/>
      <c r="C3752" s="640"/>
      <c r="D3752" s="641"/>
      <c r="E3752" s="642"/>
    </row>
    <row r="3753" spans="1:5" ht="24">
      <c r="A3753" s="708">
        <v>92571</v>
      </c>
      <c r="B3753" s="639" t="s">
        <v>24473</v>
      </c>
      <c r="C3753" s="640" t="s">
        <v>112</v>
      </c>
      <c r="D3753" s="641" t="s">
        <v>18987</v>
      </c>
      <c r="E3753" s="642">
        <v>53</v>
      </c>
    </row>
    <row r="3754" spans="1:5" ht="12">
      <c r="A3754" s="708" t="s">
        <v>24474</v>
      </c>
      <c r="B3754" s="639" t="s">
        <v>24475</v>
      </c>
      <c r="C3754" s="640"/>
      <c r="D3754" s="641"/>
      <c r="E3754" s="642"/>
    </row>
    <row r="3755" spans="1:5" ht="12">
      <c r="A3755" s="707" t="s">
        <v>17799</v>
      </c>
      <c r="B3755" s="636" t="s">
        <v>24253</v>
      </c>
      <c r="C3755" s="637"/>
      <c r="D3755" s="637"/>
      <c r="E3755" s="638"/>
    </row>
    <row r="3756" spans="1:5" ht="24">
      <c r="A3756" s="708">
        <v>92572</v>
      </c>
      <c r="B3756" s="639" t="s">
        <v>24476</v>
      </c>
      <c r="C3756" s="640" t="s">
        <v>112</v>
      </c>
      <c r="D3756" s="641" t="s">
        <v>18987</v>
      </c>
      <c r="E3756" s="642">
        <v>25.05</v>
      </c>
    </row>
    <row r="3757" spans="1:5" ht="12">
      <c r="A3757" s="708" t="s">
        <v>24477</v>
      </c>
      <c r="B3757" s="639" t="s">
        <v>24478</v>
      </c>
      <c r="C3757" s="640"/>
      <c r="D3757" s="641"/>
      <c r="E3757" s="642"/>
    </row>
    <row r="3758" spans="1:5" ht="12">
      <c r="A3758" s="708" t="s">
        <v>24479</v>
      </c>
      <c r="B3758" s="639" t="s">
        <v>24480</v>
      </c>
      <c r="C3758" s="640"/>
      <c r="D3758" s="641"/>
      <c r="E3758" s="642"/>
    </row>
    <row r="3759" spans="1:5" ht="24">
      <c r="A3759" s="708">
        <v>92573</v>
      </c>
      <c r="B3759" s="639" t="s">
        <v>24481</v>
      </c>
      <c r="C3759" s="640" t="s">
        <v>112</v>
      </c>
      <c r="D3759" s="641" t="s">
        <v>18987</v>
      </c>
      <c r="E3759" s="642">
        <v>12.83</v>
      </c>
    </row>
    <row r="3760" spans="1:5" ht="12">
      <c r="A3760" s="708" t="s">
        <v>22417</v>
      </c>
      <c r="B3760" s="639" t="s">
        <v>22418</v>
      </c>
      <c r="C3760" s="640"/>
      <c r="D3760" s="641"/>
      <c r="E3760" s="642"/>
    </row>
    <row r="3761" spans="1:5" ht="12">
      <c r="A3761" s="708" t="s">
        <v>22419</v>
      </c>
      <c r="B3761" s="639" t="e">
        <v>#NAME?</v>
      </c>
      <c r="C3761" s="640"/>
      <c r="D3761" s="641" t="s">
        <v>22420</v>
      </c>
      <c r="E3761" s="642" t="s">
        <v>22421</v>
      </c>
    </row>
    <row r="3762" spans="1:5" ht="12">
      <c r="A3762" s="708"/>
      <c r="B3762" s="639"/>
      <c r="C3762" s="640"/>
      <c r="D3762" s="641" t="s">
        <v>22422</v>
      </c>
      <c r="E3762" s="642" t="s">
        <v>22423</v>
      </c>
    </row>
    <row r="3763" spans="1:5" ht="12">
      <c r="A3763" s="707" t="s">
        <v>22424</v>
      </c>
      <c r="B3763" s="636" t="s">
        <v>22425</v>
      </c>
      <c r="C3763" s="637"/>
      <c r="D3763" s="637"/>
      <c r="E3763" s="638"/>
    </row>
    <row r="3764" spans="1:5" ht="24">
      <c r="A3764" s="708" t="s">
        <v>22426</v>
      </c>
      <c r="B3764" s="639" t="s">
        <v>22427</v>
      </c>
      <c r="C3764" s="640" t="s">
        <v>22428</v>
      </c>
      <c r="D3764" s="641"/>
      <c r="E3764" s="642"/>
    </row>
    <row r="3765" spans="1:5" ht="12">
      <c r="A3765" s="707" t="s">
        <v>22429</v>
      </c>
      <c r="B3765" s="636" t="s">
        <v>22430</v>
      </c>
      <c r="C3765" s="637"/>
      <c r="D3765" s="637" t="s">
        <v>22422</v>
      </c>
      <c r="E3765" s="638" t="s">
        <v>22431</v>
      </c>
    </row>
    <row r="3766" spans="1:5" ht="24">
      <c r="A3766" s="708" t="s">
        <v>91</v>
      </c>
      <c r="B3766" s="639" t="s">
        <v>22432</v>
      </c>
      <c r="C3766" s="640" t="s">
        <v>22433</v>
      </c>
      <c r="D3766" s="641" t="s">
        <v>22434</v>
      </c>
      <c r="E3766" s="642" t="s">
        <v>22435</v>
      </c>
    </row>
    <row r="3767" spans="1:5" ht="12">
      <c r="A3767" s="708" t="s">
        <v>22436</v>
      </c>
      <c r="B3767" s="639" t="s">
        <v>22437</v>
      </c>
      <c r="C3767" s="640"/>
      <c r="D3767" s="641"/>
      <c r="E3767" s="642"/>
    </row>
    <row r="3768" spans="1:5" ht="12">
      <c r="A3768" s="708" t="s">
        <v>24482</v>
      </c>
      <c r="B3768" s="639" t="s">
        <v>24483</v>
      </c>
      <c r="C3768" s="640"/>
      <c r="D3768" s="641"/>
      <c r="E3768" s="642"/>
    </row>
    <row r="3769" spans="1:5" ht="12">
      <c r="A3769" s="708" t="s">
        <v>24484</v>
      </c>
      <c r="B3769" s="639" t="s">
        <v>24485</v>
      </c>
      <c r="C3769" s="640"/>
      <c r="D3769" s="641"/>
      <c r="E3769" s="642"/>
    </row>
    <row r="3770" spans="1:5" ht="24">
      <c r="A3770" s="708">
        <v>92574</v>
      </c>
      <c r="B3770" s="639" t="s">
        <v>24461</v>
      </c>
      <c r="C3770" s="640" t="s">
        <v>112</v>
      </c>
      <c r="D3770" s="641" t="s">
        <v>18987</v>
      </c>
      <c r="E3770" s="642">
        <v>53.37</v>
      </c>
    </row>
    <row r="3771" spans="1:5" ht="12">
      <c r="A3771" s="708" t="s">
        <v>24462</v>
      </c>
      <c r="B3771" s="639" t="s">
        <v>24486</v>
      </c>
      <c r="C3771" s="640"/>
      <c r="D3771" s="641"/>
      <c r="E3771" s="642"/>
    </row>
    <row r="3772" spans="1:5" ht="12">
      <c r="A3772" s="707" t="s">
        <v>24128</v>
      </c>
      <c r="B3772" s="636"/>
      <c r="C3772" s="637"/>
      <c r="D3772" s="637"/>
      <c r="E3772" s="638"/>
    </row>
    <row r="3773" spans="1:5" ht="24">
      <c r="A3773" s="708">
        <v>92575</v>
      </c>
      <c r="B3773" s="639" t="s">
        <v>24466</v>
      </c>
      <c r="C3773" s="640" t="s">
        <v>112</v>
      </c>
      <c r="D3773" s="641" t="s">
        <v>18987</v>
      </c>
      <c r="E3773" s="642">
        <v>22.47</v>
      </c>
    </row>
    <row r="3774" spans="1:5" ht="12">
      <c r="A3774" s="707" t="s">
        <v>24467</v>
      </c>
      <c r="B3774" s="636" t="s">
        <v>24487</v>
      </c>
      <c r="C3774" s="637"/>
      <c r="D3774" s="637"/>
      <c r="E3774" s="638"/>
    </row>
    <row r="3775" spans="1:5" ht="12">
      <c r="A3775" s="708">
        <v>15</v>
      </c>
      <c r="B3775" s="639"/>
      <c r="C3775" s="640"/>
      <c r="D3775" s="641"/>
      <c r="E3775" s="642"/>
    </row>
    <row r="3776" spans="1:5" ht="24">
      <c r="A3776" s="707">
        <v>92576</v>
      </c>
      <c r="B3776" s="636" t="s">
        <v>24470</v>
      </c>
      <c r="C3776" s="637" t="s">
        <v>112</v>
      </c>
      <c r="D3776" s="637" t="s">
        <v>18987</v>
      </c>
      <c r="E3776" s="638">
        <v>9.07</v>
      </c>
    </row>
    <row r="3777" spans="1:5" ht="12">
      <c r="A3777" s="708" t="s">
        <v>24488</v>
      </c>
      <c r="B3777" s="639" t="s">
        <v>24489</v>
      </c>
      <c r="C3777" s="640"/>
      <c r="D3777" s="641"/>
      <c r="E3777" s="642"/>
    </row>
    <row r="3778" spans="1:5" ht="24">
      <c r="A3778" s="707">
        <v>92577</v>
      </c>
      <c r="B3778" s="636" t="s">
        <v>24473</v>
      </c>
      <c r="C3778" s="637" t="s">
        <v>112</v>
      </c>
      <c r="D3778" s="637" t="s">
        <v>18987</v>
      </c>
      <c r="E3778" s="638">
        <v>57.42</v>
      </c>
    </row>
    <row r="3779" spans="1:5" ht="12">
      <c r="A3779" s="708" t="s">
        <v>24474</v>
      </c>
      <c r="B3779" s="639" t="s">
        <v>24490</v>
      </c>
      <c r="C3779" s="640"/>
      <c r="D3779" s="641"/>
      <c r="E3779" s="642"/>
    </row>
    <row r="3780" spans="1:5" ht="12">
      <c r="A3780" s="707" t="s">
        <v>24259</v>
      </c>
      <c r="B3780" s="636">
        <v>2015</v>
      </c>
      <c r="C3780" s="637"/>
      <c r="D3780" s="637"/>
      <c r="E3780" s="638"/>
    </row>
    <row r="3781" spans="1:5" ht="24">
      <c r="A3781" s="708">
        <v>92578</v>
      </c>
      <c r="B3781" s="639" t="s">
        <v>24476</v>
      </c>
      <c r="C3781" s="640" t="s">
        <v>112</v>
      </c>
      <c r="D3781" s="641" t="s">
        <v>18987</v>
      </c>
      <c r="E3781" s="642">
        <v>24.7</v>
      </c>
    </row>
    <row r="3782" spans="1:5" ht="12">
      <c r="A3782" s="707" t="s">
        <v>24477</v>
      </c>
      <c r="B3782" s="636" t="s">
        <v>24491</v>
      </c>
      <c r="C3782" s="637"/>
      <c r="D3782" s="637"/>
      <c r="E3782" s="638"/>
    </row>
    <row r="3783" spans="1:5" ht="12">
      <c r="A3783" s="708">
        <v>42036</v>
      </c>
      <c r="B3783" s="639"/>
      <c r="C3783" s="640"/>
      <c r="D3783" s="641"/>
      <c r="E3783" s="642"/>
    </row>
    <row r="3784" spans="1:5" ht="24">
      <c r="A3784" s="707">
        <v>92579</v>
      </c>
      <c r="B3784" s="636" t="s">
        <v>24481</v>
      </c>
      <c r="C3784" s="637" t="s">
        <v>112</v>
      </c>
      <c r="D3784" s="637" t="s">
        <v>18987</v>
      </c>
      <c r="E3784" s="638">
        <v>10.34</v>
      </c>
    </row>
    <row r="3785" spans="1:5" ht="12">
      <c r="A3785" s="708" t="s">
        <v>24492</v>
      </c>
      <c r="B3785" s="639" t="s">
        <v>24493</v>
      </c>
      <c r="C3785" s="640"/>
      <c r="D3785" s="641"/>
      <c r="E3785" s="642"/>
    </row>
    <row r="3786" spans="1:5" ht="24">
      <c r="A3786" s="707">
        <v>92580</v>
      </c>
      <c r="B3786" s="636" t="s">
        <v>24494</v>
      </c>
      <c r="C3786" s="637" t="s">
        <v>112</v>
      </c>
      <c r="D3786" s="637" t="s">
        <v>18987</v>
      </c>
      <c r="E3786" s="638">
        <v>23.44</v>
      </c>
    </row>
    <row r="3787" spans="1:5" ht="12">
      <c r="A3787" s="708" t="s">
        <v>24495</v>
      </c>
      <c r="B3787" s="639" t="s">
        <v>24496</v>
      </c>
      <c r="C3787" s="640"/>
      <c r="D3787" s="641"/>
      <c r="E3787" s="642"/>
    </row>
    <row r="3788" spans="1:5" ht="12">
      <c r="A3788" s="707" t="s">
        <v>24497</v>
      </c>
      <c r="B3788" s="636" t="s">
        <v>24498</v>
      </c>
      <c r="C3788" s="637"/>
      <c r="D3788" s="637"/>
      <c r="E3788" s="638"/>
    </row>
    <row r="3789" spans="1:5" ht="24">
      <c r="A3789" s="708">
        <v>92581</v>
      </c>
      <c r="B3789" s="639" t="s">
        <v>24494</v>
      </c>
      <c r="C3789" s="640" t="s">
        <v>112</v>
      </c>
      <c r="D3789" s="641" t="s">
        <v>18987</v>
      </c>
      <c r="E3789" s="642">
        <v>24.5</v>
      </c>
    </row>
    <row r="3790" spans="1:5" ht="12">
      <c r="A3790" s="707" t="s">
        <v>24499</v>
      </c>
      <c r="B3790" s="636" t="s">
        <v>24500</v>
      </c>
      <c r="C3790" s="637"/>
      <c r="D3790" s="637"/>
      <c r="E3790" s="638"/>
    </row>
    <row r="3791" spans="1:5" ht="24">
      <c r="A3791" s="708">
        <v>92582</v>
      </c>
      <c r="B3791" s="639" t="s">
        <v>24501</v>
      </c>
      <c r="C3791" s="640" t="s">
        <v>108</v>
      </c>
      <c r="D3791" s="641" t="s">
        <v>18987</v>
      </c>
      <c r="E3791" s="642">
        <v>329.74</v>
      </c>
    </row>
    <row r="3792" spans="1:5" ht="12">
      <c r="A3792" s="707" t="s">
        <v>24502</v>
      </c>
      <c r="B3792" s="636" t="s">
        <v>24503</v>
      </c>
      <c r="C3792" s="637"/>
      <c r="D3792" s="637"/>
      <c r="E3792" s="638"/>
    </row>
    <row r="3793" spans="1:5" ht="24">
      <c r="A3793" s="708">
        <v>92584</v>
      </c>
      <c r="B3793" s="639" t="s">
        <v>24504</v>
      </c>
      <c r="C3793" s="640" t="s">
        <v>108</v>
      </c>
      <c r="D3793" s="641" t="s">
        <v>18987</v>
      </c>
      <c r="E3793" s="642">
        <v>382.31</v>
      </c>
    </row>
    <row r="3794" spans="1:5" ht="12">
      <c r="A3794" s="707" t="s">
        <v>24502</v>
      </c>
      <c r="B3794" s="636" t="s">
        <v>24503</v>
      </c>
      <c r="C3794" s="637"/>
      <c r="D3794" s="637"/>
      <c r="E3794" s="638"/>
    </row>
    <row r="3795" spans="1:5" ht="24">
      <c r="A3795" s="708">
        <v>92586</v>
      </c>
      <c r="B3795" s="639" t="s">
        <v>24505</v>
      </c>
      <c r="C3795" s="640" t="s">
        <v>108</v>
      </c>
      <c r="D3795" s="641" t="s">
        <v>18987</v>
      </c>
      <c r="E3795" s="642">
        <v>434.88</v>
      </c>
    </row>
    <row r="3796" spans="1:5" ht="12">
      <c r="A3796" s="708" t="s">
        <v>22417</v>
      </c>
      <c r="B3796" s="639" t="s">
        <v>22418</v>
      </c>
      <c r="C3796" s="640"/>
      <c r="D3796" s="641"/>
      <c r="E3796" s="642"/>
    </row>
    <row r="3797" spans="1:5" ht="12">
      <c r="A3797" s="708" t="s">
        <v>22419</v>
      </c>
      <c r="B3797" s="639" t="e">
        <v>#NAME?</v>
      </c>
      <c r="C3797" s="640"/>
      <c r="D3797" s="641" t="s">
        <v>22420</v>
      </c>
      <c r="E3797" s="642" t="s">
        <v>22421</v>
      </c>
    </row>
    <row r="3798" spans="1:5" ht="12">
      <c r="A3798" s="708"/>
      <c r="B3798" s="639"/>
      <c r="C3798" s="640"/>
      <c r="D3798" s="641" t="s">
        <v>22422</v>
      </c>
      <c r="E3798" s="642" t="s">
        <v>22423</v>
      </c>
    </row>
    <row r="3799" spans="1:5" ht="12">
      <c r="A3799" s="708" t="s">
        <v>22424</v>
      </c>
      <c r="B3799" s="639" t="s">
        <v>22425</v>
      </c>
      <c r="C3799" s="640"/>
      <c r="D3799" s="641"/>
      <c r="E3799" s="642"/>
    </row>
    <row r="3800" spans="1:5" ht="24">
      <c r="A3800" s="708" t="s">
        <v>22426</v>
      </c>
      <c r="B3800" s="639" t="s">
        <v>22427</v>
      </c>
      <c r="C3800" s="640" t="s">
        <v>22428</v>
      </c>
      <c r="D3800" s="641"/>
      <c r="E3800" s="642"/>
    </row>
    <row r="3801" spans="1:5" ht="12">
      <c r="A3801" s="708" t="s">
        <v>22429</v>
      </c>
      <c r="B3801" s="639" t="s">
        <v>22430</v>
      </c>
      <c r="C3801" s="640"/>
      <c r="D3801" s="641" t="s">
        <v>22422</v>
      </c>
      <c r="E3801" s="642" t="s">
        <v>22431</v>
      </c>
    </row>
    <row r="3802" spans="1:5" ht="24">
      <c r="A3802" s="708" t="s">
        <v>91</v>
      </c>
      <c r="B3802" s="639" t="s">
        <v>22432</v>
      </c>
      <c r="C3802" s="640" t="s">
        <v>22433</v>
      </c>
      <c r="D3802" s="641" t="s">
        <v>22434</v>
      </c>
      <c r="E3802" s="642" t="s">
        <v>22435</v>
      </c>
    </row>
    <row r="3803" spans="1:5" ht="12">
      <c r="A3803" s="708" t="s">
        <v>22436</v>
      </c>
      <c r="B3803" s="639" t="s">
        <v>22437</v>
      </c>
      <c r="C3803" s="640"/>
      <c r="D3803" s="641"/>
      <c r="E3803" s="642"/>
    </row>
    <row r="3804" spans="1:5" ht="12">
      <c r="A3804" s="708" t="s">
        <v>24502</v>
      </c>
      <c r="B3804" s="639" t="s">
        <v>24503</v>
      </c>
      <c r="C3804" s="640"/>
      <c r="D3804" s="641"/>
      <c r="E3804" s="642"/>
    </row>
    <row r="3805" spans="1:5" ht="24">
      <c r="A3805" s="708">
        <v>92588</v>
      </c>
      <c r="B3805" s="639" t="s">
        <v>24506</v>
      </c>
      <c r="C3805" s="640" t="s">
        <v>108</v>
      </c>
      <c r="D3805" s="641" t="s">
        <v>18987</v>
      </c>
      <c r="E3805" s="642">
        <v>538.61</v>
      </c>
    </row>
    <row r="3806" spans="1:5" ht="12">
      <c r="A3806" s="708" t="s">
        <v>24502</v>
      </c>
      <c r="B3806" s="639" t="s">
        <v>24503</v>
      </c>
      <c r="C3806" s="640"/>
      <c r="D3806" s="641"/>
      <c r="E3806" s="642"/>
    </row>
    <row r="3807" spans="1:5" ht="24">
      <c r="A3807" s="708">
        <v>92590</v>
      </c>
      <c r="B3807" s="639" t="s">
        <v>24507</v>
      </c>
      <c r="C3807" s="640" t="s">
        <v>108</v>
      </c>
      <c r="D3807" s="641" t="s">
        <v>18987</v>
      </c>
      <c r="E3807" s="642">
        <v>591.16999999999996</v>
      </c>
    </row>
    <row r="3808" spans="1:5" ht="12">
      <c r="A3808" s="708" t="s">
        <v>24502</v>
      </c>
      <c r="B3808" s="639" t="s">
        <v>24503</v>
      </c>
      <c r="C3808" s="640"/>
      <c r="D3808" s="641"/>
      <c r="E3808" s="642"/>
    </row>
    <row r="3809" spans="1:5" ht="24">
      <c r="A3809" s="708">
        <v>92592</v>
      </c>
      <c r="B3809" s="639" t="s">
        <v>24508</v>
      </c>
      <c r="C3809" s="640" t="s">
        <v>108</v>
      </c>
      <c r="D3809" s="641" t="s">
        <v>18987</v>
      </c>
      <c r="E3809" s="642">
        <v>663.3</v>
      </c>
    </row>
    <row r="3810" spans="1:5" ht="12">
      <c r="A3810" s="708" t="s">
        <v>24502</v>
      </c>
      <c r="B3810" s="639" t="s">
        <v>24503</v>
      </c>
      <c r="C3810" s="640"/>
      <c r="D3810" s="641"/>
      <c r="E3810" s="642"/>
    </row>
    <row r="3811" spans="1:5" ht="24">
      <c r="A3811" s="708">
        <v>92593</v>
      </c>
      <c r="B3811" s="639" t="s">
        <v>24509</v>
      </c>
      <c r="C3811" s="640" t="s">
        <v>118</v>
      </c>
      <c r="D3811" s="641" t="s">
        <v>18987</v>
      </c>
      <c r="E3811" s="642">
        <v>5.03</v>
      </c>
    </row>
    <row r="3812" spans="1:5" ht="12">
      <c r="A3812" s="708" t="s">
        <v>24510</v>
      </c>
      <c r="B3812" s="639" t="s">
        <v>24511</v>
      </c>
      <c r="C3812" s="640"/>
      <c r="D3812" s="641"/>
      <c r="E3812" s="642"/>
    </row>
    <row r="3813" spans="1:5" ht="12">
      <c r="A3813" s="706" t="s">
        <v>24512</v>
      </c>
      <c r="B3813" s="633" t="s">
        <v>24128</v>
      </c>
      <c r="C3813" s="634"/>
      <c r="D3813" s="634"/>
      <c r="E3813" s="635"/>
    </row>
    <row r="3814" spans="1:5" ht="24">
      <c r="A3814" s="708">
        <v>92594</v>
      </c>
      <c r="B3814" s="639" t="s">
        <v>24513</v>
      </c>
      <c r="C3814" s="640" t="s">
        <v>108</v>
      </c>
      <c r="D3814" s="641" t="s">
        <v>18987</v>
      </c>
      <c r="E3814" s="642">
        <v>756.93</v>
      </c>
    </row>
    <row r="3815" spans="1:5" ht="12">
      <c r="A3815" s="708" t="s">
        <v>24502</v>
      </c>
      <c r="B3815" s="639" t="s">
        <v>24503</v>
      </c>
      <c r="C3815" s="640"/>
      <c r="D3815" s="641"/>
      <c r="E3815" s="642"/>
    </row>
    <row r="3816" spans="1:5" ht="24">
      <c r="A3816" s="708">
        <v>92596</v>
      </c>
      <c r="B3816" s="639" t="s">
        <v>24514</v>
      </c>
      <c r="C3816" s="640" t="s">
        <v>108</v>
      </c>
      <c r="D3816" s="641" t="s">
        <v>18987</v>
      </c>
      <c r="E3816" s="642">
        <v>842.58</v>
      </c>
    </row>
    <row r="3817" spans="1:5" ht="12">
      <c r="A3817" s="708" t="s">
        <v>24515</v>
      </c>
      <c r="B3817" s="639" t="s">
        <v>24516</v>
      </c>
      <c r="C3817" s="640"/>
      <c r="D3817" s="641"/>
      <c r="E3817" s="642"/>
    </row>
    <row r="3818" spans="1:5" ht="24">
      <c r="A3818" s="708">
        <v>92598</v>
      </c>
      <c r="B3818" s="639" t="s">
        <v>24517</v>
      </c>
      <c r="C3818" s="640" t="s">
        <v>108</v>
      </c>
      <c r="D3818" s="641" t="s">
        <v>18987</v>
      </c>
      <c r="E3818" s="642">
        <v>895.14</v>
      </c>
    </row>
    <row r="3819" spans="1:5" ht="12">
      <c r="A3819" s="708" t="s">
        <v>24515</v>
      </c>
      <c r="B3819" s="639" t="s">
        <v>24516</v>
      </c>
      <c r="C3819" s="640"/>
      <c r="D3819" s="641"/>
      <c r="E3819" s="642"/>
    </row>
    <row r="3820" spans="1:5" ht="24">
      <c r="A3820" s="708">
        <v>92600</v>
      </c>
      <c r="B3820" s="639" t="s">
        <v>24518</v>
      </c>
      <c r="C3820" s="640" t="s">
        <v>108</v>
      </c>
      <c r="D3820" s="641" t="s">
        <v>18987</v>
      </c>
      <c r="E3820" s="642">
        <v>957.32</v>
      </c>
    </row>
    <row r="3821" spans="1:5" ht="12">
      <c r="A3821" s="708" t="s">
        <v>24515</v>
      </c>
      <c r="B3821" s="639" t="s">
        <v>24516</v>
      </c>
      <c r="C3821" s="640"/>
      <c r="D3821" s="641"/>
      <c r="E3821" s="642"/>
    </row>
    <row r="3822" spans="1:5" ht="24">
      <c r="A3822" s="708">
        <v>92602</v>
      </c>
      <c r="B3822" s="639" t="s">
        <v>24501</v>
      </c>
      <c r="C3822" s="640" t="s">
        <v>108</v>
      </c>
      <c r="D3822" s="641" t="s">
        <v>18987</v>
      </c>
      <c r="E3822" s="642">
        <v>329.74</v>
      </c>
    </row>
    <row r="3823" spans="1:5" ht="12">
      <c r="A3823" s="708" t="s">
        <v>24519</v>
      </c>
      <c r="B3823" s="639" t="s">
        <v>24520</v>
      </c>
      <c r="C3823" s="640"/>
      <c r="D3823" s="641"/>
      <c r="E3823" s="642"/>
    </row>
    <row r="3824" spans="1:5" ht="12">
      <c r="A3824" s="708" t="s">
        <v>24245</v>
      </c>
      <c r="B3824" s="639" t="s">
        <v>24521</v>
      </c>
      <c r="C3824" s="640"/>
      <c r="D3824" s="641"/>
      <c r="E3824" s="642"/>
    </row>
    <row r="3825" spans="1:5" ht="24">
      <c r="A3825" s="708">
        <v>92604</v>
      </c>
      <c r="B3825" s="639" t="s">
        <v>24504</v>
      </c>
      <c r="C3825" s="640" t="s">
        <v>108</v>
      </c>
      <c r="D3825" s="641" t="s">
        <v>18987</v>
      </c>
      <c r="E3825" s="642">
        <v>372.7</v>
      </c>
    </row>
    <row r="3826" spans="1:5" ht="12">
      <c r="A3826" s="708" t="s">
        <v>24519</v>
      </c>
      <c r="B3826" s="639" t="s">
        <v>24520</v>
      </c>
      <c r="C3826" s="640"/>
      <c r="D3826" s="641"/>
      <c r="E3826" s="642"/>
    </row>
    <row r="3827" spans="1:5" ht="12">
      <c r="A3827" s="708" t="s">
        <v>24245</v>
      </c>
      <c r="B3827" s="639" t="s">
        <v>24246</v>
      </c>
      <c r="C3827" s="640"/>
      <c r="D3827" s="641"/>
      <c r="E3827" s="642"/>
    </row>
    <row r="3828" spans="1:5" ht="24">
      <c r="A3828" s="708">
        <v>92606</v>
      </c>
      <c r="B3828" s="639" t="s">
        <v>24505</v>
      </c>
      <c r="C3828" s="640" t="s">
        <v>108</v>
      </c>
      <c r="D3828" s="641" t="s">
        <v>18987</v>
      </c>
      <c r="E3828" s="642">
        <v>425.27</v>
      </c>
    </row>
    <row r="3829" spans="1:5" ht="12">
      <c r="A3829" s="708" t="s">
        <v>24519</v>
      </c>
      <c r="B3829" s="639" t="s">
        <v>24520</v>
      </c>
      <c r="C3829" s="640"/>
      <c r="D3829" s="641"/>
      <c r="E3829" s="642"/>
    </row>
    <row r="3830" spans="1:5" ht="12">
      <c r="A3830" s="708" t="s">
        <v>24245</v>
      </c>
      <c r="B3830" s="639" t="s">
        <v>24246</v>
      </c>
      <c r="C3830" s="640"/>
      <c r="D3830" s="641"/>
      <c r="E3830" s="642"/>
    </row>
    <row r="3831" spans="1:5" ht="24">
      <c r="A3831" s="708">
        <v>92608</v>
      </c>
      <c r="B3831" s="639" t="s">
        <v>24506</v>
      </c>
      <c r="C3831" s="640" t="s">
        <v>108</v>
      </c>
      <c r="D3831" s="641" t="s">
        <v>18987</v>
      </c>
      <c r="E3831" s="642">
        <v>519.39</v>
      </c>
    </row>
    <row r="3832" spans="1:5" ht="12">
      <c r="A3832" s="708" t="s">
        <v>22417</v>
      </c>
      <c r="B3832" s="639" t="s">
        <v>22418</v>
      </c>
      <c r="C3832" s="640"/>
      <c r="D3832" s="641"/>
      <c r="E3832" s="642"/>
    </row>
    <row r="3833" spans="1:5" ht="12">
      <c r="A3833" s="708" t="s">
        <v>22419</v>
      </c>
      <c r="B3833" s="639" t="e">
        <v>#NAME?</v>
      </c>
      <c r="C3833" s="640"/>
      <c r="D3833" s="641" t="s">
        <v>22420</v>
      </c>
      <c r="E3833" s="642" t="s">
        <v>22421</v>
      </c>
    </row>
    <row r="3834" spans="1:5" ht="12">
      <c r="A3834" s="708"/>
      <c r="B3834" s="639"/>
      <c r="C3834" s="640"/>
      <c r="D3834" s="641" t="s">
        <v>22422</v>
      </c>
      <c r="E3834" s="642" t="s">
        <v>22423</v>
      </c>
    </row>
    <row r="3835" spans="1:5" ht="12">
      <c r="A3835" s="708" t="s">
        <v>22424</v>
      </c>
      <c r="B3835" s="639" t="s">
        <v>22425</v>
      </c>
      <c r="C3835" s="640"/>
      <c r="D3835" s="641"/>
      <c r="E3835" s="642"/>
    </row>
    <row r="3836" spans="1:5" ht="24">
      <c r="A3836" s="708" t="s">
        <v>22426</v>
      </c>
      <c r="B3836" s="639" t="s">
        <v>22427</v>
      </c>
      <c r="C3836" s="640" t="s">
        <v>22428</v>
      </c>
      <c r="D3836" s="641"/>
      <c r="E3836" s="642"/>
    </row>
    <row r="3837" spans="1:5" ht="12">
      <c r="A3837" s="708" t="s">
        <v>22429</v>
      </c>
      <c r="B3837" s="639" t="s">
        <v>22430</v>
      </c>
      <c r="C3837" s="640"/>
      <c r="D3837" s="641" t="s">
        <v>22422</v>
      </c>
      <c r="E3837" s="642" t="s">
        <v>22431</v>
      </c>
    </row>
    <row r="3838" spans="1:5" ht="24">
      <c r="A3838" s="708" t="s">
        <v>91</v>
      </c>
      <c r="B3838" s="639" t="s">
        <v>22432</v>
      </c>
      <c r="C3838" s="640" t="s">
        <v>22433</v>
      </c>
      <c r="D3838" s="641" t="s">
        <v>22434</v>
      </c>
      <c r="E3838" s="642" t="s">
        <v>22435</v>
      </c>
    </row>
    <row r="3839" spans="1:5" ht="12">
      <c r="A3839" s="708" t="s">
        <v>22436</v>
      </c>
      <c r="B3839" s="639" t="s">
        <v>22437</v>
      </c>
      <c r="C3839" s="640"/>
      <c r="D3839" s="641"/>
      <c r="E3839" s="642"/>
    </row>
    <row r="3840" spans="1:5" ht="12">
      <c r="A3840" s="708" t="s">
        <v>24519</v>
      </c>
      <c r="B3840" s="639" t="s">
        <v>24520</v>
      </c>
      <c r="C3840" s="640"/>
      <c r="D3840" s="641"/>
      <c r="E3840" s="642"/>
    </row>
    <row r="3841" spans="1:5" ht="12">
      <c r="A3841" s="708" t="s">
        <v>24245</v>
      </c>
      <c r="B3841" s="639" t="s">
        <v>24246</v>
      </c>
      <c r="C3841" s="640"/>
      <c r="D3841" s="641"/>
      <c r="E3841" s="642"/>
    </row>
    <row r="3842" spans="1:5" ht="24">
      <c r="A3842" s="708">
        <v>92610</v>
      </c>
      <c r="B3842" s="639" t="s">
        <v>24507</v>
      </c>
      <c r="C3842" s="640" t="s">
        <v>108</v>
      </c>
      <c r="D3842" s="641" t="s">
        <v>18987</v>
      </c>
      <c r="E3842" s="642">
        <v>571.96</v>
      </c>
    </row>
    <row r="3843" spans="1:5" ht="12">
      <c r="A3843" s="708" t="s">
        <v>24519</v>
      </c>
      <c r="B3843" s="639" t="s">
        <v>24520</v>
      </c>
      <c r="C3843" s="640"/>
      <c r="D3843" s="641"/>
      <c r="E3843" s="642"/>
    </row>
    <row r="3844" spans="1:5" ht="12">
      <c r="A3844" s="708" t="s">
        <v>24245</v>
      </c>
      <c r="B3844" s="639" t="s">
        <v>24246</v>
      </c>
      <c r="C3844" s="640"/>
      <c r="D3844" s="641"/>
      <c r="E3844" s="642"/>
    </row>
    <row r="3845" spans="1:5" ht="24">
      <c r="A3845" s="708">
        <v>92612</v>
      </c>
      <c r="B3845" s="639" t="s">
        <v>24508</v>
      </c>
      <c r="C3845" s="640" t="s">
        <v>108</v>
      </c>
      <c r="D3845" s="641" t="s">
        <v>18987</v>
      </c>
      <c r="E3845" s="642">
        <v>644.08000000000004</v>
      </c>
    </row>
    <row r="3846" spans="1:5" ht="12">
      <c r="A3846" s="708" t="s">
        <v>24519</v>
      </c>
      <c r="B3846" s="639" t="s">
        <v>24520</v>
      </c>
      <c r="C3846" s="640"/>
      <c r="D3846" s="641"/>
      <c r="E3846" s="642"/>
    </row>
    <row r="3847" spans="1:5" ht="12">
      <c r="A3847" s="708" t="s">
        <v>24245</v>
      </c>
      <c r="B3847" s="639" t="s">
        <v>24522</v>
      </c>
      <c r="C3847" s="640"/>
      <c r="D3847" s="641"/>
      <c r="E3847" s="642"/>
    </row>
    <row r="3848" spans="1:5" ht="24">
      <c r="A3848" s="708">
        <v>92614</v>
      </c>
      <c r="B3848" s="639" t="s">
        <v>24513</v>
      </c>
      <c r="C3848" s="640" t="s">
        <v>108</v>
      </c>
      <c r="D3848" s="641" t="s">
        <v>18987</v>
      </c>
      <c r="E3848" s="642">
        <v>718.5</v>
      </c>
    </row>
    <row r="3849" spans="1:5" ht="12">
      <c r="A3849" s="708" t="s">
        <v>24519</v>
      </c>
      <c r="B3849" s="639" t="s">
        <v>24520</v>
      </c>
      <c r="C3849" s="640"/>
      <c r="D3849" s="641"/>
      <c r="E3849" s="642"/>
    </row>
    <row r="3850" spans="1:5" ht="12">
      <c r="A3850" s="708" t="s">
        <v>24245</v>
      </c>
      <c r="B3850" s="639" t="s">
        <v>24246</v>
      </c>
      <c r="C3850" s="640"/>
      <c r="D3850" s="641"/>
      <c r="E3850" s="642"/>
    </row>
    <row r="3851" spans="1:5" ht="24">
      <c r="A3851" s="708">
        <v>92616</v>
      </c>
      <c r="B3851" s="639" t="s">
        <v>24514</v>
      </c>
      <c r="C3851" s="640" t="s">
        <v>108</v>
      </c>
      <c r="D3851" s="641" t="s">
        <v>18987</v>
      </c>
      <c r="E3851" s="642">
        <v>813.75</v>
      </c>
    </row>
    <row r="3852" spans="1:5" ht="12">
      <c r="A3852" s="708" t="s">
        <v>24523</v>
      </c>
      <c r="B3852" s="639" t="s">
        <v>24524</v>
      </c>
      <c r="C3852" s="640"/>
      <c r="D3852" s="641"/>
      <c r="E3852" s="642"/>
    </row>
    <row r="3853" spans="1:5" ht="12">
      <c r="A3853" s="708" t="s">
        <v>24248</v>
      </c>
      <c r="B3853" s="639" t="s">
        <v>24249</v>
      </c>
      <c r="C3853" s="640"/>
      <c r="D3853" s="641"/>
      <c r="E3853" s="642"/>
    </row>
    <row r="3854" spans="1:5" ht="24">
      <c r="A3854" s="708">
        <v>92618</v>
      </c>
      <c r="B3854" s="639" t="s">
        <v>24517</v>
      </c>
      <c r="C3854" s="640" t="s">
        <v>108</v>
      </c>
      <c r="D3854" s="641" t="s">
        <v>18987</v>
      </c>
      <c r="E3854" s="642">
        <v>866.32</v>
      </c>
    </row>
    <row r="3855" spans="1:5" ht="12">
      <c r="A3855" s="708" t="s">
        <v>24523</v>
      </c>
      <c r="B3855" s="639" t="s">
        <v>24524</v>
      </c>
      <c r="C3855" s="640"/>
      <c r="D3855" s="641"/>
      <c r="E3855" s="642"/>
    </row>
    <row r="3856" spans="1:5" ht="12">
      <c r="A3856" s="708" t="s">
        <v>24248</v>
      </c>
      <c r="B3856" s="639" t="s">
        <v>24249</v>
      </c>
      <c r="C3856" s="640"/>
      <c r="D3856" s="641"/>
      <c r="E3856" s="642"/>
    </row>
    <row r="3857" spans="1:5" ht="24">
      <c r="A3857" s="708">
        <v>92620</v>
      </c>
      <c r="B3857" s="639" t="s">
        <v>24518</v>
      </c>
      <c r="C3857" s="640" t="s">
        <v>108</v>
      </c>
      <c r="D3857" s="641" t="s">
        <v>18987</v>
      </c>
      <c r="E3857" s="642">
        <v>918.89</v>
      </c>
    </row>
    <row r="3858" spans="1:5" ht="12">
      <c r="A3858" s="708" t="s">
        <v>24523</v>
      </c>
      <c r="B3858" s="639" t="s">
        <v>24524</v>
      </c>
      <c r="C3858" s="640"/>
      <c r="D3858" s="641"/>
      <c r="E3858" s="642"/>
    </row>
    <row r="3859" spans="1:5" ht="12">
      <c r="A3859" s="708" t="s">
        <v>24248</v>
      </c>
      <c r="B3859" s="639" t="s">
        <v>24249</v>
      </c>
      <c r="C3859" s="640"/>
      <c r="D3859" s="641"/>
      <c r="E3859" s="642"/>
    </row>
    <row r="3860" spans="1:5" ht="12">
      <c r="A3860" s="708">
        <v>302</v>
      </c>
      <c r="B3860" s="639" t="s">
        <v>24525</v>
      </c>
      <c r="C3860" s="640"/>
      <c r="D3860" s="641"/>
      <c r="E3860" s="642"/>
    </row>
    <row r="3861" spans="1:5" ht="12">
      <c r="A3861" s="709">
        <v>84047</v>
      </c>
      <c r="B3861" s="643" t="s">
        <v>4567</v>
      </c>
      <c r="C3861" s="644" t="s">
        <v>112</v>
      </c>
      <c r="D3861" s="645" t="s">
        <v>18987</v>
      </c>
      <c r="E3861" s="646">
        <v>533.30999999999995</v>
      </c>
    </row>
    <row r="3862" spans="1:5" ht="12">
      <c r="A3862" s="706" t="s">
        <v>24526</v>
      </c>
      <c r="B3862" s="633" t="s">
        <v>24527</v>
      </c>
      <c r="C3862" s="634"/>
      <c r="D3862" s="634"/>
      <c r="E3862" s="635"/>
    </row>
    <row r="3863" spans="1:5" ht="12">
      <c r="A3863" s="707">
        <v>26</v>
      </c>
      <c r="B3863" s="636" t="s">
        <v>24528</v>
      </c>
      <c r="C3863" s="637"/>
      <c r="D3863" s="637"/>
      <c r="E3863" s="638"/>
    </row>
    <row r="3864" spans="1:5" ht="12">
      <c r="A3864" s="708">
        <v>73891</v>
      </c>
      <c r="B3864" s="639" t="s">
        <v>24529</v>
      </c>
      <c r="C3864" s="640"/>
      <c r="D3864" s="641"/>
      <c r="E3864" s="642"/>
    </row>
    <row r="3865" spans="1:5" ht="12">
      <c r="A3865" s="708" t="s">
        <v>4568</v>
      </c>
      <c r="B3865" s="639" t="s">
        <v>4569</v>
      </c>
      <c r="C3865" s="640" t="s">
        <v>90</v>
      </c>
      <c r="D3865" s="641" t="s">
        <v>18987</v>
      </c>
      <c r="E3865" s="642">
        <v>5.91</v>
      </c>
    </row>
    <row r="3866" spans="1:5" ht="12">
      <c r="A3866" s="707">
        <v>27</v>
      </c>
      <c r="B3866" s="636" t="s">
        <v>24530</v>
      </c>
      <c r="C3866" s="637"/>
      <c r="D3866" s="637"/>
      <c r="E3866" s="638"/>
    </row>
    <row r="3867" spans="1:5" ht="12">
      <c r="A3867" s="708">
        <v>73882</v>
      </c>
      <c r="B3867" s="639" t="s">
        <v>24531</v>
      </c>
      <c r="C3867" s="640"/>
      <c r="D3867" s="641"/>
      <c r="E3867" s="642"/>
    </row>
    <row r="3868" spans="1:5" ht="12">
      <c r="A3868" s="708" t="s">
        <v>22417</v>
      </c>
      <c r="B3868" s="639" t="s">
        <v>22418</v>
      </c>
      <c r="C3868" s="640"/>
      <c r="D3868" s="641"/>
      <c r="E3868" s="642"/>
    </row>
    <row r="3869" spans="1:5" ht="12">
      <c r="A3869" s="708" t="s">
        <v>22419</v>
      </c>
      <c r="B3869" s="639" t="e">
        <v>#NAME?</v>
      </c>
      <c r="C3869" s="640"/>
      <c r="D3869" s="641" t="s">
        <v>22420</v>
      </c>
      <c r="E3869" s="642" t="s">
        <v>22421</v>
      </c>
    </row>
    <row r="3870" spans="1:5" ht="12">
      <c r="A3870" s="708"/>
      <c r="B3870" s="639"/>
      <c r="C3870" s="640"/>
      <c r="D3870" s="641" t="s">
        <v>22422</v>
      </c>
      <c r="E3870" s="642" t="s">
        <v>22423</v>
      </c>
    </row>
    <row r="3871" spans="1:5" ht="12">
      <c r="A3871" s="707" t="s">
        <v>22424</v>
      </c>
      <c r="B3871" s="636" t="s">
        <v>22425</v>
      </c>
      <c r="C3871" s="637"/>
      <c r="D3871" s="637"/>
      <c r="E3871" s="638"/>
    </row>
    <row r="3872" spans="1:5" ht="24">
      <c r="A3872" s="708" t="s">
        <v>22426</v>
      </c>
      <c r="B3872" s="639" t="s">
        <v>22427</v>
      </c>
      <c r="C3872" s="640" t="s">
        <v>22428</v>
      </c>
      <c r="D3872" s="641"/>
      <c r="E3872" s="642"/>
    </row>
    <row r="3873" spans="1:5" ht="12">
      <c r="A3873" s="708" t="s">
        <v>22429</v>
      </c>
      <c r="B3873" s="639" t="s">
        <v>22430</v>
      </c>
      <c r="C3873" s="640"/>
      <c r="D3873" s="641" t="s">
        <v>22422</v>
      </c>
      <c r="E3873" s="642" t="s">
        <v>22431</v>
      </c>
    </row>
    <row r="3874" spans="1:5" ht="24">
      <c r="A3874" s="708" t="s">
        <v>91</v>
      </c>
      <c r="B3874" s="639" t="s">
        <v>22432</v>
      </c>
      <c r="C3874" s="640" t="s">
        <v>22433</v>
      </c>
      <c r="D3874" s="641" t="s">
        <v>22434</v>
      </c>
      <c r="E3874" s="642" t="s">
        <v>22435</v>
      </c>
    </row>
    <row r="3875" spans="1:5" ht="12">
      <c r="A3875" s="707" t="s">
        <v>22436</v>
      </c>
      <c r="B3875" s="636" t="s">
        <v>22437</v>
      </c>
      <c r="C3875" s="637"/>
      <c r="D3875" s="637"/>
      <c r="E3875" s="638"/>
    </row>
    <row r="3876" spans="1:5" ht="12">
      <c r="A3876" s="708" t="s">
        <v>4570</v>
      </c>
      <c r="B3876" s="639" t="s">
        <v>4571</v>
      </c>
      <c r="C3876" s="640" t="s">
        <v>121</v>
      </c>
      <c r="D3876" s="641" t="s">
        <v>18987</v>
      </c>
      <c r="E3876" s="642">
        <v>33.58</v>
      </c>
    </row>
    <row r="3877" spans="1:5" ht="12">
      <c r="A3877" s="708" t="s">
        <v>4572</v>
      </c>
      <c r="B3877" s="639" t="s">
        <v>4573</v>
      </c>
      <c r="C3877" s="640" t="s">
        <v>121</v>
      </c>
      <c r="D3877" s="641" t="s">
        <v>18987</v>
      </c>
      <c r="E3877" s="642">
        <v>39.67</v>
      </c>
    </row>
    <row r="3878" spans="1:5" ht="24">
      <c r="A3878" s="708" t="s">
        <v>4574</v>
      </c>
      <c r="B3878" s="639" t="s">
        <v>4575</v>
      </c>
      <c r="C3878" s="640" t="s">
        <v>121</v>
      </c>
      <c r="D3878" s="641" t="s">
        <v>18987</v>
      </c>
      <c r="E3878" s="642">
        <v>52.87</v>
      </c>
    </row>
    <row r="3879" spans="1:5" ht="24">
      <c r="A3879" s="708" t="s">
        <v>4576</v>
      </c>
      <c r="B3879" s="639" t="s">
        <v>4577</v>
      </c>
      <c r="C3879" s="640" t="s">
        <v>121</v>
      </c>
      <c r="D3879" s="641" t="s">
        <v>18987</v>
      </c>
      <c r="E3879" s="642">
        <v>78.239999999999995</v>
      </c>
    </row>
    <row r="3880" spans="1:5" ht="24">
      <c r="A3880" s="707" t="s">
        <v>4578</v>
      </c>
      <c r="B3880" s="636" t="s">
        <v>4579</v>
      </c>
      <c r="C3880" s="637" t="s">
        <v>121</v>
      </c>
      <c r="D3880" s="637" t="s">
        <v>18987</v>
      </c>
      <c r="E3880" s="638">
        <v>92.81</v>
      </c>
    </row>
    <row r="3881" spans="1:5" ht="12">
      <c r="A3881" s="708">
        <v>83660</v>
      </c>
      <c r="B3881" s="639" t="s">
        <v>4580</v>
      </c>
      <c r="C3881" s="640" t="s">
        <v>128</v>
      </c>
      <c r="D3881" s="641" t="s">
        <v>18987</v>
      </c>
      <c r="E3881" s="642">
        <v>1.92</v>
      </c>
    </row>
    <row r="3882" spans="1:5" ht="12">
      <c r="A3882" s="708">
        <v>28</v>
      </c>
      <c r="B3882" s="639" t="s">
        <v>24532</v>
      </c>
      <c r="C3882" s="640"/>
      <c r="D3882" s="641"/>
      <c r="E3882" s="642"/>
    </row>
    <row r="3883" spans="1:5" ht="12">
      <c r="A3883" s="708">
        <v>73816</v>
      </c>
      <c r="B3883" s="639" t="s">
        <v>24533</v>
      </c>
      <c r="C3883" s="640"/>
      <c r="D3883" s="641"/>
      <c r="E3883" s="642"/>
    </row>
    <row r="3884" spans="1:5" ht="24">
      <c r="A3884" s="706" t="s">
        <v>4581</v>
      </c>
      <c r="B3884" s="633" t="s">
        <v>24534</v>
      </c>
      <c r="C3884" s="634" t="s">
        <v>121</v>
      </c>
      <c r="D3884" s="634" t="s">
        <v>18987</v>
      </c>
      <c r="E3884" s="635">
        <v>23.03</v>
      </c>
    </row>
    <row r="3885" spans="1:5" ht="12">
      <c r="A3885" s="708">
        <v>0</v>
      </c>
      <c r="B3885" s="639"/>
      <c r="C3885" s="640"/>
      <c r="D3885" s="641"/>
      <c r="E3885" s="642"/>
    </row>
    <row r="3886" spans="1:5" ht="12">
      <c r="A3886" s="708" t="s">
        <v>4582</v>
      </c>
      <c r="B3886" s="639" t="s">
        <v>4583</v>
      </c>
      <c r="C3886" s="640" t="s">
        <v>121</v>
      </c>
      <c r="D3886" s="641" t="s">
        <v>18987</v>
      </c>
      <c r="E3886" s="642">
        <v>19.190000000000001</v>
      </c>
    </row>
    <row r="3887" spans="1:5" ht="12">
      <c r="A3887" s="708">
        <v>73881</v>
      </c>
      <c r="B3887" s="639" t="s">
        <v>24535</v>
      </c>
      <c r="C3887" s="640"/>
      <c r="D3887" s="641"/>
      <c r="E3887" s="642"/>
    </row>
    <row r="3888" spans="1:5" ht="12">
      <c r="A3888" s="708" t="s">
        <v>4584</v>
      </c>
      <c r="B3888" s="639" t="s">
        <v>4585</v>
      </c>
      <c r="C3888" s="640" t="s">
        <v>112</v>
      </c>
      <c r="D3888" s="641" t="s">
        <v>18987</v>
      </c>
      <c r="E3888" s="642">
        <v>6.24</v>
      </c>
    </row>
    <row r="3889" spans="1:5" ht="12">
      <c r="A3889" s="708" t="s">
        <v>4586</v>
      </c>
      <c r="B3889" s="639" t="s">
        <v>4587</v>
      </c>
      <c r="C3889" s="640" t="s">
        <v>112</v>
      </c>
      <c r="D3889" s="641" t="s">
        <v>18987</v>
      </c>
      <c r="E3889" s="642">
        <v>9.4</v>
      </c>
    </row>
    <row r="3890" spans="1:5" ht="12">
      <c r="A3890" s="708" t="s">
        <v>4588</v>
      </c>
      <c r="B3890" s="639" t="s">
        <v>4589</v>
      </c>
      <c r="C3890" s="640" t="s">
        <v>112</v>
      </c>
      <c r="D3890" s="641" t="s">
        <v>18987</v>
      </c>
      <c r="E3890" s="642">
        <v>11.45</v>
      </c>
    </row>
    <row r="3891" spans="1:5" ht="12">
      <c r="A3891" s="707">
        <v>73883</v>
      </c>
      <c r="B3891" s="636" t="s">
        <v>24536</v>
      </c>
      <c r="C3891" s="637"/>
      <c r="D3891" s="637"/>
      <c r="E3891" s="638"/>
    </row>
    <row r="3892" spans="1:5" ht="12">
      <c r="A3892" s="708" t="s">
        <v>4590</v>
      </c>
      <c r="B3892" s="639" t="s">
        <v>4591</v>
      </c>
      <c r="C3892" s="640" t="s">
        <v>128</v>
      </c>
      <c r="D3892" s="641" t="s">
        <v>18987</v>
      </c>
      <c r="E3892" s="642">
        <v>84.83</v>
      </c>
    </row>
    <row r="3893" spans="1:5" ht="12">
      <c r="A3893" s="707" t="s">
        <v>4592</v>
      </c>
      <c r="B3893" s="636" t="s">
        <v>4593</v>
      </c>
      <c r="C3893" s="637" t="s">
        <v>128</v>
      </c>
      <c r="D3893" s="637" t="s">
        <v>18987</v>
      </c>
      <c r="E3893" s="638">
        <v>86.08</v>
      </c>
    </row>
    <row r="3894" spans="1:5" ht="12">
      <c r="A3894" s="708" t="s">
        <v>4594</v>
      </c>
      <c r="B3894" s="639" t="s">
        <v>4595</v>
      </c>
      <c r="C3894" s="640" t="s">
        <v>128</v>
      </c>
      <c r="D3894" s="641" t="s">
        <v>18987</v>
      </c>
      <c r="E3894" s="642">
        <v>53.17</v>
      </c>
    </row>
    <row r="3895" spans="1:5" ht="12">
      <c r="A3895" s="707">
        <v>73902</v>
      </c>
      <c r="B3895" s="636" t="s">
        <v>24537</v>
      </c>
      <c r="C3895" s="637"/>
      <c r="D3895" s="637"/>
      <c r="E3895" s="638"/>
    </row>
    <row r="3896" spans="1:5" ht="12">
      <c r="A3896" s="708" t="s">
        <v>4596</v>
      </c>
      <c r="B3896" s="639" t="s">
        <v>4597</v>
      </c>
      <c r="C3896" s="640" t="s">
        <v>128</v>
      </c>
      <c r="D3896" s="641" t="s">
        <v>18987</v>
      </c>
      <c r="E3896" s="642">
        <v>89.04</v>
      </c>
    </row>
    <row r="3897" spans="1:5" ht="12">
      <c r="A3897" s="708">
        <v>73968</v>
      </c>
      <c r="B3897" s="639" t="s">
        <v>24538</v>
      </c>
      <c r="C3897" s="640"/>
      <c r="D3897" s="641"/>
      <c r="E3897" s="642"/>
    </row>
    <row r="3898" spans="1:5" ht="24">
      <c r="A3898" s="708" t="s">
        <v>4598</v>
      </c>
      <c r="B3898" s="639" t="s">
        <v>4599</v>
      </c>
      <c r="C3898" s="640" t="s">
        <v>112</v>
      </c>
      <c r="D3898" s="641" t="s">
        <v>18987</v>
      </c>
      <c r="E3898" s="642">
        <v>32.909999999999997</v>
      </c>
    </row>
    <row r="3899" spans="1:5" ht="12">
      <c r="A3899" s="708">
        <v>73969</v>
      </c>
      <c r="B3899" s="639" t="s">
        <v>24539</v>
      </c>
      <c r="C3899" s="640"/>
      <c r="D3899" s="641"/>
      <c r="E3899" s="642"/>
    </row>
    <row r="3900" spans="1:5" ht="24">
      <c r="A3900" s="708" t="s">
        <v>4600</v>
      </c>
      <c r="B3900" s="639" t="s">
        <v>24540</v>
      </c>
      <c r="C3900" s="640" t="s">
        <v>121</v>
      </c>
      <c r="D3900" s="641" t="s">
        <v>18987</v>
      </c>
      <c r="E3900" s="642">
        <v>73.59</v>
      </c>
    </row>
    <row r="3901" spans="1:5" ht="12">
      <c r="A3901" s="709" t="s">
        <v>24541</v>
      </c>
      <c r="B3901" s="643" t="s">
        <v>24542</v>
      </c>
      <c r="C3901" s="644"/>
      <c r="D3901" s="645"/>
      <c r="E3901" s="646"/>
    </row>
    <row r="3902" spans="1:5" ht="12">
      <c r="A3902" s="706">
        <v>74017</v>
      </c>
      <c r="B3902" s="633" t="s">
        <v>24543</v>
      </c>
      <c r="C3902" s="634"/>
      <c r="D3902" s="634"/>
      <c r="E3902" s="635"/>
    </row>
    <row r="3903" spans="1:5" ht="24">
      <c r="A3903" s="707" t="s">
        <v>4601</v>
      </c>
      <c r="B3903" s="636" t="s">
        <v>24544</v>
      </c>
      <c r="C3903" s="637" t="s">
        <v>121</v>
      </c>
      <c r="D3903" s="637" t="s">
        <v>18987</v>
      </c>
      <c r="E3903" s="638">
        <v>40.06</v>
      </c>
    </row>
    <row r="3904" spans="1:5" ht="12">
      <c r="A3904" s="708" t="s">
        <v>22417</v>
      </c>
      <c r="B3904" s="639" t="s">
        <v>22418</v>
      </c>
      <c r="C3904" s="640"/>
      <c r="D3904" s="641"/>
      <c r="E3904" s="642"/>
    </row>
    <row r="3905" spans="1:5" ht="12">
      <c r="A3905" s="707" t="s">
        <v>22419</v>
      </c>
      <c r="B3905" s="636" t="e">
        <v>#NAME?</v>
      </c>
      <c r="C3905" s="637"/>
      <c r="D3905" s="637" t="s">
        <v>22420</v>
      </c>
      <c r="E3905" s="638" t="s">
        <v>22421</v>
      </c>
    </row>
    <row r="3906" spans="1:5" ht="12">
      <c r="A3906" s="708"/>
      <c r="B3906" s="639"/>
      <c r="C3906" s="640"/>
      <c r="D3906" s="641" t="s">
        <v>22422</v>
      </c>
      <c r="E3906" s="642" t="s">
        <v>22423</v>
      </c>
    </row>
    <row r="3907" spans="1:5" ht="12">
      <c r="A3907" s="707" t="s">
        <v>22424</v>
      </c>
      <c r="B3907" s="636" t="s">
        <v>22425</v>
      </c>
      <c r="C3907" s="637"/>
      <c r="D3907" s="637"/>
      <c r="E3907" s="638"/>
    </row>
    <row r="3908" spans="1:5" ht="24">
      <c r="A3908" s="708" t="s">
        <v>22426</v>
      </c>
      <c r="B3908" s="639" t="s">
        <v>22427</v>
      </c>
      <c r="C3908" s="640" t="s">
        <v>22428</v>
      </c>
      <c r="D3908" s="641"/>
      <c r="E3908" s="642"/>
    </row>
    <row r="3909" spans="1:5" ht="12">
      <c r="A3909" s="708" t="s">
        <v>22429</v>
      </c>
      <c r="B3909" s="639" t="s">
        <v>22430</v>
      </c>
      <c r="C3909" s="640"/>
      <c r="D3909" s="641" t="s">
        <v>22422</v>
      </c>
      <c r="E3909" s="642" t="s">
        <v>22431</v>
      </c>
    </row>
    <row r="3910" spans="1:5" ht="24">
      <c r="A3910" s="708" t="s">
        <v>91</v>
      </c>
      <c r="B3910" s="639" t="s">
        <v>22432</v>
      </c>
      <c r="C3910" s="640" t="s">
        <v>22433</v>
      </c>
      <c r="D3910" s="641" t="s">
        <v>22434</v>
      </c>
      <c r="E3910" s="642" t="s">
        <v>22435</v>
      </c>
    </row>
    <row r="3911" spans="1:5" ht="12">
      <c r="A3911" s="707" t="s">
        <v>22436</v>
      </c>
      <c r="B3911" s="636" t="s">
        <v>22437</v>
      </c>
      <c r="C3911" s="637"/>
      <c r="D3911" s="637"/>
      <c r="E3911" s="638"/>
    </row>
    <row r="3912" spans="1:5" ht="12">
      <c r="A3912" s="708" t="s">
        <v>24545</v>
      </c>
      <c r="B3912" s="639" t="s">
        <v>24546</v>
      </c>
      <c r="C3912" s="640"/>
      <c r="D3912" s="641"/>
      <c r="E3912" s="642"/>
    </row>
    <row r="3913" spans="1:5" ht="24">
      <c r="A3913" s="707" t="s">
        <v>4602</v>
      </c>
      <c r="B3913" s="636" t="s">
        <v>24547</v>
      </c>
      <c r="C3913" s="637" t="s">
        <v>121</v>
      </c>
      <c r="D3913" s="637" t="s">
        <v>18987</v>
      </c>
      <c r="E3913" s="638">
        <v>55.49</v>
      </c>
    </row>
    <row r="3914" spans="1:5" ht="12">
      <c r="A3914" s="708" t="s">
        <v>24545</v>
      </c>
      <c r="B3914" s="639" t="s">
        <v>24546</v>
      </c>
      <c r="C3914" s="640"/>
      <c r="D3914" s="641"/>
      <c r="E3914" s="642"/>
    </row>
    <row r="3915" spans="1:5" ht="12">
      <c r="A3915" s="708">
        <v>75029</v>
      </c>
      <c r="B3915" s="639" t="s">
        <v>24548</v>
      </c>
      <c r="C3915" s="640"/>
      <c r="D3915" s="641"/>
      <c r="E3915" s="642"/>
    </row>
    <row r="3916" spans="1:5" ht="24">
      <c r="A3916" s="708" t="s">
        <v>4603</v>
      </c>
      <c r="B3916" s="639" t="s">
        <v>24549</v>
      </c>
      <c r="C3916" s="640" t="s">
        <v>121</v>
      </c>
      <c r="D3916" s="641" t="s">
        <v>18987</v>
      </c>
      <c r="E3916" s="642">
        <v>36.39</v>
      </c>
    </row>
    <row r="3917" spans="1:5" ht="12">
      <c r="A3917" s="706" t="s">
        <v>24550</v>
      </c>
      <c r="B3917" s="633" t="s">
        <v>24551</v>
      </c>
      <c r="C3917" s="634"/>
      <c r="D3917" s="634"/>
      <c r="E3917" s="635"/>
    </row>
    <row r="3918" spans="1:5" ht="24">
      <c r="A3918" s="708">
        <v>83651</v>
      </c>
      <c r="B3918" s="639" t="s">
        <v>4604</v>
      </c>
      <c r="C3918" s="640" t="s">
        <v>121</v>
      </c>
      <c r="D3918" s="641" t="s">
        <v>18987</v>
      </c>
      <c r="E3918" s="642">
        <v>26.19</v>
      </c>
    </row>
    <row r="3919" spans="1:5" ht="24">
      <c r="A3919" s="708">
        <v>83656</v>
      </c>
      <c r="B3919" s="639" t="s">
        <v>24552</v>
      </c>
      <c r="C3919" s="640" t="s">
        <v>112</v>
      </c>
      <c r="D3919" s="641" t="s">
        <v>18987</v>
      </c>
      <c r="E3919" s="642">
        <v>35.9</v>
      </c>
    </row>
    <row r="3920" spans="1:5" ht="12">
      <c r="A3920" s="708" t="s">
        <v>24553</v>
      </c>
      <c r="B3920" s="639" t="s">
        <v>24554</v>
      </c>
      <c r="C3920" s="640"/>
      <c r="D3920" s="641"/>
      <c r="E3920" s="642"/>
    </row>
    <row r="3921" spans="1:5" ht="24">
      <c r="A3921" s="708">
        <v>83658</v>
      </c>
      <c r="B3921" s="639" t="s">
        <v>24555</v>
      </c>
      <c r="C3921" s="640" t="s">
        <v>121</v>
      </c>
      <c r="D3921" s="641" t="s">
        <v>18987</v>
      </c>
      <c r="E3921" s="642">
        <v>138.22</v>
      </c>
    </row>
    <row r="3922" spans="1:5" ht="12">
      <c r="A3922" s="708" t="s">
        <v>24556</v>
      </c>
      <c r="B3922" s="639" t="s">
        <v>24557</v>
      </c>
      <c r="C3922" s="640"/>
      <c r="D3922" s="641"/>
      <c r="E3922" s="642"/>
    </row>
    <row r="3923" spans="1:5" ht="12">
      <c r="A3923" s="708" t="s">
        <v>24558</v>
      </c>
      <c r="B3923" s="639" t="s">
        <v>24551</v>
      </c>
      <c r="C3923" s="640"/>
      <c r="D3923" s="641"/>
      <c r="E3923" s="642"/>
    </row>
    <row r="3924" spans="1:5" ht="12">
      <c r="A3924" s="708">
        <v>83661</v>
      </c>
      <c r="B3924" s="639" t="s">
        <v>4605</v>
      </c>
      <c r="C3924" s="640" t="s">
        <v>121</v>
      </c>
      <c r="D3924" s="641" t="s">
        <v>18987</v>
      </c>
      <c r="E3924" s="642">
        <v>100.28</v>
      </c>
    </row>
    <row r="3925" spans="1:5" ht="12">
      <c r="A3925" s="708">
        <v>83662</v>
      </c>
      <c r="B3925" s="639" t="s">
        <v>4606</v>
      </c>
      <c r="C3925" s="640" t="s">
        <v>128</v>
      </c>
      <c r="D3925" s="641" t="s">
        <v>18987</v>
      </c>
      <c r="E3925" s="642">
        <v>75.569999999999993</v>
      </c>
    </row>
    <row r="3926" spans="1:5" ht="24">
      <c r="A3926" s="708">
        <v>83664</v>
      </c>
      <c r="B3926" s="639" t="s">
        <v>24559</v>
      </c>
      <c r="C3926" s="640" t="s">
        <v>121</v>
      </c>
      <c r="D3926" s="641" t="s">
        <v>18987</v>
      </c>
      <c r="E3926" s="642">
        <v>69.67</v>
      </c>
    </row>
    <row r="3927" spans="1:5" ht="12">
      <c r="A3927" s="709" t="s">
        <v>24560</v>
      </c>
      <c r="B3927" s="643" t="s">
        <v>24561</v>
      </c>
      <c r="C3927" s="644"/>
      <c r="D3927" s="645"/>
      <c r="E3927" s="646"/>
    </row>
    <row r="3928" spans="1:5" ht="12">
      <c r="A3928" s="706">
        <v>83665</v>
      </c>
      <c r="B3928" s="633" t="s">
        <v>4607</v>
      </c>
      <c r="C3928" s="634" t="s">
        <v>112</v>
      </c>
      <c r="D3928" s="634" t="s">
        <v>18987</v>
      </c>
      <c r="E3928" s="635">
        <v>7.06</v>
      </c>
    </row>
    <row r="3929" spans="1:5" ht="12">
      <c r="A3929" s="707">
        <v>83667</v>
      </c>
      <c r="B3929" s="636" t="s">
        <v>4608</v>
      </c>
      <c r="C3929" s="637" t="s">
        <v>128</v>
      </c>
      <c r="D3929" s="637" t="s">
        <v>18987</v>
      </c>
      <c r="E3929" s="638">
        <v>92.13</v>
      </c>
    </row>
    <row r="3930" spans="1:5" ht="12">
      <c r="A3930" s="708">
        <v>83668</v>
      </c>
      <c r="B3930" s="639" t="s">
        <v>4609</v>
      </c>
      <c r="C3930" s="640" t="s">
        <v>128</v>
      </c>
      <c r="D3930" s="641" t="s">
        <v>18987</v>
      </c>
      <c r="E3930" s="642">
        <v>88.47</v>
      </c>
    </row>
    <row r="3931" spans="1:5" ht="12">
      <c r="A3931" s="708">
        <v>83669</v>
      </c>
      <c r="B3931" s="639" t="s">
        <v>4610</v>
      </c>
      <c r="C3931" s="640" t="s">
        <v>112</v>
      </c>
      <c r="D3931" s="641" t="s">
        <v>18987</v>
      </c>
      <c r="E3931" s="642">
        <v>9.7799999999999994</v>
      </c>
    </row>
    <row r="3932" spans="1:5" ht="12">
      <c r="A3932" s="708">
        <v>83670</v>
      </c>
      <c r="B3932" s="639" t="s">
        <v>4611</v>
      </c>
      <c r="C3932" s="640" t="s">
        <v>121</v>
      </c>
      <c r="D3932" s="641" t="s">
        <v>18987</v>
      </c>
      <c r="E3932" s="642">
        <v>37.32</v>
      </c>
    </row>
    <row r="3933" spans="1:5" ht="12">
      <c r="A3933" s="706">
        <v>83671</v>
      </c>
      <c r="B3933" s="633" t="s">
        <v>4612</v>
      </c>
      <c r="C3933" s="634" t="s">
        <v>121</v>
      </c>
      <c r="D3933" s="634" t="s">
        <v>18987</v>
      </c>
      <c r="E3933" s="635">
        <v>40.21</v>
      </c>
    </row>
    <row r="3934" spans="1:5" ht="24">
      <c r="A3934" s="708">
        <v>83675</v>
      </c>
      <c r="B3934" s="639" t="s">
        <v>24562</v>
      </c>
      <c r="C3934" s="640" t="s">
        <v>121</v>
      </c>
      <c r="D3934" s="641" t="s">
        <v>18987</v>
      </c>
      <c r="E3934" s="642">
        <v>84.49</v>
      </c>
    </row>
    <row r="3935" spans="1:5" ht="12">
      <c r="A3935" s="707" t="s">
        <v>24563</v>
      </c>
      <c r="B3935" s="636" t="s">
        <v>24564</v>
      </c>
      <c r="C3935" s="637"/>
      <c r="D3935" s="637"/>
      <c r="E3935" s="638"/>
    </row>
    <row r="3936" spans="1:5" ht="24">
      <c r="A3936" s="708">
        <v>83676</v>
      </c>
      <c r="B3936" s="639" t="s">
        <v>24565</v>
      </c>
      <c r="C3936" s="640" t="s">
        <v>121</v>
      </c>
      <c r="D3936" s="641" t="s">
        <v>18987</v>
      </c>
      <c r="E3936" s="642">
        <v>103.56</v>
      </c>
    </row>
    <row r="3937" spans="1:5" ht="12">
      <c r="A3937" s="708" t="s">
        <v>24566</v>
      </c>
      <c r="B3937" s="639" t="s">
        <v>24567</v>
      </c>
      <c r="C3937" s="640"/>
      <c r="D3937" s="641"/>
      <c r="E3937" s="642"/>
    </row>
    <row r="3938" spans="1:5" ht="24">
      <c r="A3938" s="707">
        <v>83677</v>
      </c>
      <c r="B3938" s="636" t="s">
        <v>24568</v>
      </c>
      <c r="C3938" s="637" t="s">
        <v>121</v>
      </c>
      <c r="D3938" s="637" t="s">
        <v>18987</v>
      </c>
      <c r="E3938" s="638">
        <v>131.4</v>
      </c>
    </row>
    <row r="3939" spans="1:5" ht="12">
      <c r="A3939" s="708" t="s">
        <v>24566</v>
      </c>
      <c r="B3939" s="639" t="s">
        <v>24569</v>
      </c>
      <c r="C3939" s="640"/>
      <c r="D3939" s="641"/>
      <c r="E3939" s="642"/>
    </row>
    <row r="3940" spans="1:5" ht="12">
      <c r="A3940" s="707" t="s">
        <v>22417</v>
      </c>
      <c r="B3940" s="636" t="s">
        <v>22418</v>
      </c>
      <c r="C3940" s="637"/>
      <c r="D3940" s="637"/>
      <c r="E3940" s="638"/>
    </row>
    <row r="3941" spans="1:5" ht="12">
      <c r="A3941" s="708" t="s">
        <v>22419</v>
      </c>
      <c r="B3941" s="639" t="e">
        <v>#NAME?</v>
      </c>
      <c r="C3941" s="640"/>
      <c r="D3941" s="641" t="s">
        <v>22420</v>
      </c>
      <c r="E3941" s="642" t="s">
        <v>22421</v>
      </c>
    </row>
    <row r="3942" spans="1:5" ht="12">
      <c r="A3942" s="707"/>
      <c r="B3942" s="636"/>
      <c r="C3942" s="637"/>
      <c r="D3942" s="637" t="s">
        <v>22422</v>
      </c>
      <c r="E3942" s="638" t="s">
        <v>22423</v>
      </c>
    </row>
    <row r="3943" spans="1:5" ht="12">
      <c r="A3943" s="708" t="s">
        <v>22424</v>
      </c>
      <c r="B3943" s="639" t="s">
        <v>22425</v>
      </c>
      <c r="C3943" s="640"/>
      <c r="D3943" s="641"/>
      <c r="E3943" s="642"/>
    </row>
    <row r="3944" spans="1:5" ht="24">
      <c r="A3944" s="708" t="s">
        <v>22426</v>
      </c>
      <c r="B3944" s="639" t="s">
        <v>22427</v>
      </c>
      <c r="C3944" s="640" t="s">
        <v>22428</v>
      </c>
      <c r="D3944" s="641"/>
      <c r="E3944" s="642"/>
    </row>
    <row r="3945" spans="1:5" ht="12">
      <c r="A3945" s="707" t="s">
        <v>22429</v>
      </c>
      <c r="B3945" s="636" t="s">
        <v>22430</v>
      </c>
      <c r="C3945" s="637"/>
      <c r="D3945" s="637" t="s">
        <v>22422</v>
      </c>
      <c r="E3945" s="638" t="s">
        <v>22431</v>
      </c>
    </row>
    <row r="3946" spans="1:5" ht="24">
      <c r="A3946" s="708" t="s">
        <v>91</v>
      </c>
      <c r="B3946" s="639" t="s">
        <v>22432</v>
      </c>
      <c r="C3946" s="640" t="s">
        <v>22433</v>
      </c>
      <c r="D3946" s="641" t="s">
        <v>22434</v>
      </c>
      <c r="E3946" s="642" t="s">
        <v>22435</v>
      </c>
    </row>
    <row r="3947" spans="1:5" ht="12">
      <c r="A3947" s="708" t="s">
        <v>22436</v>
      </c>
      <c r="B3947" s="639" t="s">
        <v>22437</v>
      </c>
      <c r="C3947" s="640"/>
      <c r="D3947" s="641"/>
      <c r="E3947" s="642"/>
    </row>
    <row r="3948" spans="1:5" ht="24">
      <c r="A3948" s="708">
        <v>83678</v>
      </c>
      <c r="B3948" s="639" t="s">
        <v>24570</v>
      </c>
      <c r="C3948" s="640" t="s">
        <v>121</v>
      </c>
      <c r="D3948" s="641" t="s">
        <v>18987</v>
      </c>
      <c r="E3948" s="642">
        <v>173.93</v>
      </c>
    </row>
    <row r="3949" spans="1:5" ht="12">
      <c r="A3949" s="708" t="s">
        <v>24566</v>
      </c>
      <c r="B3949" s="639" t="s">
        <v>24571</v>
      </c>
      <c r="C3949" s="640"/>
      <c r="D3949" s="641"/>
      <c r="E3949" s="642"/>
    </row>
    <row r="3950" spans="1:5" ht="24">
      <c r="A3950" s="708">
        <v>83679</v>
      </c>
      <c r="B3950" s="639" t="s">
        <v>24572</v>
      </c>
      <c r="C3950" s="640" t="s">
        <v>121</v>
      </c>
      <c r="D3950" s="641" t="s">
        <v>18987</v>
      </c>
      <c r="E3950" s="642">
        <v>12.41</v>
      </c>
    </row>
    <row r="3951" spans="1:5" ht="12">
      <c r="A3951" s="708" t="s">
        <v>24573</v>
      </c>
      <c r="B3951" s="639" t="s">
        <v>24574</v>
      </c>
      <c r="C3951" s="640"/>
      <c r="D3951" s="641"/>
      <c r="E3951" s="642"/>
    </row>
    <row r="3952" spans="1:5" ht="24">
      <c r="A3952" s="708">
        <v>83680</v>
      </c>
      <c r="B3952" s="639" t="s">
        <v>24575</v>
      </c>
      <c r="C3952" s="640" t="s">
        <v>121</v>
      </c>
      <c r="D3952" s="641" t="s">
        <v>18987</v>
      </c>
      <c r="E3952" s="642">
        <v>14.83</v>
      </c>
    </row>
    <row r="3953" spans="1:5" ht="12">
      <c r="A3953" s="708" t="s">
        <v>24573</v>
      </c>
      <c r="B3953" s="639" t="s">
        <v>24574</v>
      </c>
      <c r="C3953" s="640"/>
      <c r="D3953" s="641"/>
      <c r="E3953" s="642"/>
    </row>
    <row r="3954" spans="1:5" ht="24">
      <c r="A3954" s="707">
        <v>83681</v>
      </c>
      <c r="B3954" s="636" t="s">
        <v>24576</v>
      </c>
      <c r="C3954" s="637" t="s">
        <v>121</v>
      </c>
      <c r="D3954" s="637" t="s">
        <v>18987</v>
      </c>
      <c r="E3954" s="638">
        <v>16.14</v>
      </c>
    </row>
    <row r="3955" spans="1:5" ht="12">
      <c r="A3955" s="707" t="s">
        <v>24573</v>
      </c>
      <c r="B3955" s="636" t="s">
        <v>24574</v>
      </c>
      <c r="C3955" s="637"/>
      <c r="D3955" s="637"/>
      <c r="E3955" s="638"/>
    </row>
    <row r="3956" spans="1:5" ht="12">
      <c r="A3956" s="708">
        <v>83682</v>
      </c>
      <c r="B3956" s="639" t="s">
        <v>4613</v>
      </c>
      <c r="C3956" s="640" t="s">
        <v>128</v>
      </c>
      <c r="D3956" s="641" t="s">
        <v>18987</v>
      </c>
      <c r="E3956" s="642">
        <v>89.04</v>
      </c>
    </row>
    <row r="3957" spans="1:5" ht="12">
      <c r="A3957" s="708">
        <v>83683</v>
      </c>
      <c r="B3957" s="639" t="s">
        <v>4614</v>
      </c>
      <c r="C3957" s="640" t="s">
        <v>128</v>
      </c>
      <c r="D3957" s="641" t="s">
        <v>18987</v>
      </c>
      <c r="E3957" s="642">
        <v>96.95</v>
      </c>
    </row>
    <row r="3958" spans="1:5" ht="12">
      <c r="A3958" s="708">
        <v>83729</v>
      </c>
      <c r="B3958" s="639" t="s">
        <v>4615</v>
      </c>
      <c r="C3958" s="640" t="s">
        <v>112</v>
      </c>
      <c r="D3958" s="641" t="s">
        <v>18987</v>
      </c>
      <c r="E3958" s="642">
        <v>18.29</v>
      </c>
    </row>
    <row r="3959" spans="1:5" ht="12">
      <c r="A3959" s="708">
        <v>83739</v>
      </c>
      <c r="B3959" s="639" t="s">
        <v>4616</v>
      </c>
      <c r="C3959" s="640" t="s">
        <v>112</v>
      </c>
      <c r="D3959" s="641" t="s">
        <v>18987</v>
      </c>
      <c r="E3959" s="642">
        <v>6.52</v>
      </c>
    </row>
    <row r="3960" spans="1:5" ht="12">
      <c r="A3960" s="708">
        <v>29</v>
      </c>
      <c r="B3960" s="639" t="s">
        <v>24577</v>
      </c>
      <c r="C3960" s="640"/>
      <c r="D3960" s="641"/>
      <c r="E3960" s="642"/>
    </row>
    <row r="3961" spans="1:5" ht="12">
      <c r="A3961" s="708" t="s">
        <v>24578</v>
      </c>
      <c r="B3961" s="639" t="s">
        <v>24579</v>
      </c>
      <c r="C3961" s="640" t="s">
        <v>128</v>
      </c>
      <c r="D3961" s="641" t="s">
        <v>18987</v>
      </c>
      <c r="E3961" s="642">
        <v>131.75</v>
      </c>
    </row>
    <row r="3962" spans="1:5" ht="12">
      <c r="A3962" s="708">
        <v>73611</v>
      </c>
      <c r="B3962" s="639" t="s">
        <v>4617</v>
      </c>
      <c r="C3962" s="640" t="s">
        <v>128</v>
      </c>
      <c r="D3962" s="641" t="s">
        <v>18987</v>
      </c>
      <c r="E3962" s="642">
        <v>307.08</v>
      </c>
    </row>
    <row r="3963" spans="1:5" ht="12">
      <c r="A3963" s="708">
        <v>73697</v>
      </c>
      <c r="B3963" s="639" t="s">
        <v>4618</v>
      </c>
      <c r="C3963" s="640" t="s">
        <v>128</v>
      </c>
      <c r="D3963" s="641" t="s">
        <v>18987</v>
      </c>
      <c r="E3963" s="642">
        <v>136.54</v>
      </c>
    </row>
    <row r="3964" spans="1:5" ht="12">
      <c r="A3964" s="708">
        <v>73698</v>
      </c>
      <c r="B3964" s="639" t="s">
        <v>4619</v>
      </c>
      <c r="C3964" s="640" t="s">
        <v>128</v>
      </c>
      <c r="D3964" s="641" t="s">
        <v>18987</v>
      </c>
      <c r="E3964" s="642">
        <v>178.9</v>
      </c>
    </row>
    <row r="3965" spans="1:5" ht="12">
      <c r="A3965" s="708">
        <v>30</v>
      </c>
      <c r="B3965" s="639" t="s">
        <v>24580</v>
      </c>
      <c r="C3965" s="640"/>
      <c r="D3965" s="641"/>
      <c r="E3965" s="642"/>
    </row>
    <row r="3966" spans="1:5" ht="12">
      <c r="A3966" s="708">
        <v>73890</v>
      </c>
      <c r="B3966" s="639" t="s">
        <v>24581</v>
      </c>
      <c r="C3966" s="640"/>
      <c r="D3966" s="641"/>
      <c r="E3966" s="642"/>
    </row>
    <row r="3967" spans="1:5" ht="12">
      <c r="A3967" s="708" t="s">
        <v>4620</v>
      </c>
      <c r="B3967" s="639" t="s">
        <v>4621</v>
      </c>
      <c r="C3967" s="640" t="s">
        <v>112</v>
      </c>
      <c r="D3967" s="641" t="s">
        <v>18987</v>
      </c>
      <c r="E3967" s="642">
        <v>101.68</v>
      </c>
    </row>
    <row r="3968" spans="1:5" ht="12">
      <c r="A3968" s="708" t="s">
        <v>4622</v>
      </c>
      <c r="B3968" s="639" t="s">
        <v>4623</v>
      </c>
      <c r="C3968" s="640" t="s">
        <v>112</v>
      </c>
      <c r="D3968" s="641" t="s">
        <v>18987</v>
      </c>
      <c r="E3968" s="642">
        <v>256.99</v>
      </c>
    </row>
    <row r="3969" spans="1:5" ht="12">
      <c r="A3969" s="708">
        <v>31</v>
      </c>
      <c r="B3969" s="639" t="s">
        <v>24582</v>
      </c>
      <c r="C3969" s="640"/>
      <c r="D3969" s="641"/>
      <c r="E3969" s="642"/>
    </row>
    <row r="3970" spans="1:5" ht="24">
      <c r="A3970" s="708">
        <v>92743</v>
      </c>
      <c r="B3970" s="639" t="s">
        <v>24583</v>
      </c>
      <c r="C3970" s="640" t="s">
        <v>128</v>
      </c>
      <c r="D3970" s="641" t="s">
        <v>18987</v>
      </c>
      <c r="E3970" s="642">
        <v>354.22</v>
      </c>
    </row>
    <row r="3971" spans="1:5" ht="12">
      <c r="A3971" s="708" t="s">
        <v>24584</v>
      </c>
      <c r="B3971" s="639" t="s">
        <v>24585</v>
      </c>
      <c r="C3971" s="640"/>
      <c r="D3971" s="641"/>
      <c r="E3971" s="642"/>
    </row>
    <row r="3972" spans="1:5" ht="12">
      <c r="A3972" s="708" t="s">
        <v>24586</v>
      </c>
      <c r="B3972" s="639" t="s">
        <v>24587</v>
      </c>
      <c r="C3972" s="640"/>
      <c r="D3972" s="641"/>
      <c r="E3972" s="642"/>
    </row>
    <row r="3973" spans="1:5" ht="24">
      <c r="A3973" s="708">
        <v>92744</v>
      </c>
      <c r="B3973" s="639" t="s">
        <v>24583</v>
      </c>
      <c r="C3973" s="640" t="s">
        <v>128</v>
      </c>
      <c r="D3973" s="641" t="s">
        <v>18987</v>
      </c>
      <c r="E3973" s="642">
        <v>291.45999999999998</v>
      </c>
    </row>
    <row r="3974" spans="1:5" ht="12">
      <c r="A3974" s="708" t="s">
        <v>24584</v>
      </c>
      <c r="B3974" s="639" t="s">
        <v>24588</v>
      </c>
      <c r="C3974" s="640"/>
      <c r="D3974" s="641"/>
      <c r="E3974" s="642"/>
    </row>
    <row r="3975" spans="1:5" ht="12">
      <c r="A3975" s="708" t="s">
        <v>24586</v>
      </c>
      <c r="B3975" s="639" t="s">
        <v>24587</v>
      </c>
      <c r="C3975" s="640"/>
      <c r="D3975" s="641"/>
      <c r="E3975" s="642"/>
    </row>
    <row r="3976" spans="1:5" ht="12">
      <c r="A3976" s="708" t="s">
        <v>22417</v>
      </c>
      <c r="B3976" s="639" t="s">
        <v>22418</v>
      </c>
      <c r="C3976" s="640"/>
      <c r="D3976" s="641"/>
      <c r="E3976" s="642"/>
    </row>
    <row r="3977" spans="1:5" ht="12">
      <c r="A3977" s="708" t="s">
        <v>22419</v>
      </c>
      <c r="B3977" s="639" t="e">
        <v>#NAME?</v>
      </c>
      <c r="C3977" s="640"/>
      <c r="D3977" s="641" t="s">
        <v>22420</v>
      </c>
      <c r="E3977" s="642" t="s">
        <v>22421</v>
      </c>
    </row>
    <row r="3978" spans="1:5" ht="12">
      <c r="A3978" s="708"/>
      <c r="B3978" s="639"/>
      <c r="C3978" s="640"/>
      <c r="D3978" s="641" t="s">
        <v>22422</v>
      </c>
      <c r="E3978" s="642" t="s">
        <v>22423</v>
      </c>
    </row>
    <row r="3979" spans="1:5" ht="12">
      <c r="A3979" s="708" t="s">
        <v>22424</v>
      </c>
      <c r="B3979" s="639" t="s">
        <v>22425</v>
      </c>
      <c r="C3979" s="640"/>
      <c r="D3979" s="641"/>
      <c r="E3979" s="642"/>
    </row>
    <row r="3980" spans="1:5" ht="24">
      <c r="A3980" s="708" t="s">
        <v>22426</v>
      </c>
      <c r="B3980" s="639" t="s">
        <v>22427</v>
      </c>
      <c r="C3980" s="640" t="s">
        <v>22428</v>
      </c>
      <c r="D3980" s="641"/>
      <c r="E3980" s="642"/>
    </row>
    <row r="3981" spans="1:5" ht="12">
      <c r="A3981" s="708" t="s">
        <v>22429</v>
      </c>
      <c r="B3981" s="639" t="s">
        <v>22430</v>
      </c>
      <c r="C3981" s="640"/>
      <c r="D3981" s="641" t="s">
        <v>22422</v>
      </c>
      <c r="E3981" s="642" t="s">
        <v>22431</v>
      </c>
    </row>
    <row r="3982" spans="1:5" ht="24">
      <c r="A3982" s="708" t="s">
        <v>91</v>
      </c>
      <c r="B3982" s="639" t="s">
        <v>22432</v>
      </c>
      <c r="C3982" s="640" t="s">
        <v>22433</v>
      </c>
      <c r="D3982" s="641" t="s">
        <v>22434</v>
      </c>
      <c r="E3982" s="642" t="s">
        <v>22435</v>
      </c>
    </row>
    <row r="3983" spans="1:5" ht="12">
      <c r="A3983" s="708" t="s">
        <v>22436</v>
      </c>
      <c r="B3983" s="639" t="s">
        <v>22437</v>
      </c>
      <c r="C3983" s="640"/>
      <c r="D3983" s="641"/>
      <c r="E3983" s="642"/>
    </row>
    <row r="3984" spans="1:5" ht="24">
      <c r="A3984" s="708">
        <v>92745</v>
      </c>
      <c r="B3984" s="639" t="s">
        <v>24583</v>
      </c>
      <c r="C3984" s="640" t="s">
        <v>128</v>
      </c>
      <c r="D3984" s="641" t="s">
        <v>18987</v>
      </c>
      <c r="E3984" s="642">
        <v>405.96</v>
      </c>
    </row>
    <row r="3985" spans="1:5" ht="12">
      <c r="A3985" s="708" t="s">
        <v>24584</v>
      </c>
      <c r="B3985" s="639" t="s">
        <v>24589</v>
      </c>
      <c r="C3985" s="640"/>
      <c r="D3985" s="641"/>
      <c r="E3985" s="642"/>
    </row>
    <row r="3986" spans="1:5" ht="12">
      <c r="A3986" s="708" t="s">
        <v>24590</v>
      </c>
      <c r="B3986" s="639" t="s">
        <v>24591</v>
      </c>
      <c r="C3986" s="640"/>
      <c r="D3986" s="641"/>
      <c r="E3986" s="642"/>
    </row>
    <row r="3987" spans="1:5" ht="24">
      <c r="A3987" s="708">
        <v>92746</v>
      </c>
      <c r="B3987" s="639" t="s">
        <v>24583</v>
      </c>
      <c r="C3987" s="640" t="s">
        <v>128</v>
      </c>
      <c r="D3987" s="641" t="s">
        <v>18987</v>
      </c>
      <c r="E3987" s="642">
        <v>347.84</v>
      </c>
    </row>
    <row r="3988" spans="1:5" ht="12">
      <c r="A3988" s="708" t="s">
        <v>24584</v>
      </c>
      <c r="B3988" s="639" t="s">
        <v>24592</v>
      </c>
      <c r="C3988" s="640"/>
      <c r="D3988" s="641"/>
      <c r="E3988" s="642"/>
    </row>
    <row r="3989" spans="1:5" ht="12">
      <c r="A3989" s="708" t="s">
        <v>24590</v>
      </c>
      <c r="B3989" s="639" t="s">
        <v>24591</v>
      </c>
      <c r="C3989" s="640"/>
      <c r="D3989" s="641"/>
      <c r="E3989" s="642"/>
    </row>
    <row r="3990" spans="1:5" ht="24">
      <c r="A3990" s="708">
        <v>92747</v>
      </c>
      <c r="B3990" s="639" t="s">
        <v>24583</v>
      </c>
      <c r="C3990" s="640" t="s">
        <v>128</v>
      </c>
      <c r="D3990" s="641" t="s">
        <v>18987</v>
      </c>
      <c r="E3990" s="642">
        <v>435.31</v>
      </c>
    </row>
    <row r="3991" spans="1:5" ht="12">
      <c r="A3991" s="708" t="s">
        <v>24584</v>
      </c>
      <c r="B3991" s="639" t="s">
        <v>24589</v>
      </c>
      <c r="C3991" s="640"/>
      <c r="D3991" s="641"/>
      <c r="E3991" s="642"/>
    </row>
    <row r="3992" spans="1:5" ht="12">
      <c r="A3992" s="708" t="s">
        <v>24593</v>
      </c>
      <c r="B3992" s="639" t="s">
        <v>24591</v>
      </c>
      <c r="C3992" s="640"/>
      <c r="D3992" s="641"/>
      <c r="E3992" s="642"/>
    </row>
    <row r="3993" spans="1:5" ht="24">
      <c r="A3993" s="708">
        <v>92748</v>
      </c>
      <c r="B3993" s="639" t="s">
        <v>24583</v>
      </c>
      <c r="C3993" s="640" t="s">
        <v>128</v>
      </c>
      <c r="D3993" s="641" t="s">
        <v>18987</v>
      </c>
      <c r="E3993" s="642">
        <v>380.07</v>
      </c>
    </row>
    <row r="3994" spans="1:5" ht="12">
      <c r="A3994" s="708" t="s">
        <v>24584</v>
      </c>
      <c r="B3994" s="639" t="s">
        <v>24594</v>
      </c>
      <c r="C3994" s="640"/>
      <c r="D3994" s="641"/>
      <c r="E3994" s="642"/>
    </row>
    <row r="3995" spans="1:5" ht="12">
      <c r="A3995" s="708" t="s">
        <v>24595</v>
      </c>
      <c r="B3995" s="639" t="s">
        <v>24596</v>
      </c>
      <c r="C3995" s="640"/>
      <c r="D3995" s="641"/>
      <c r="E3995" s="642"/>
    </row>
    <row r="3996" spans="1:5" ht="24">
      <c r="A3996" s="708">
        <v>92749</v>
      </c>
      <c r="B3996" s="639" t="s">
        <v>24597</v>
      </c>
      <c r="C3996" s="640" t="s">
        <v>128</v>
      </c>
      <c r="D3996" s="641" t="s">
        <v>18987</v>
      </c>
      <c r="E3996" s="642">
        <v>471.17</v>
      </c>
    </row>
    <row r="3997" spans="1:5" ht="12">
      <c r="A3997" s="708" t="s">
        <v>24598</v>
      </c>
      <c r="B3997" s="639" t="s">
        <v>24599</v>
      </c>
      <c r="C3997" s="640"/>
      <c r="D3997" s="641"/>
      <c r="E3997" s="642"/>
    </row>
    <row r="3998" spans="1:5" ht="12">
      <c r="A3998" s="708" t="s">
        <v>23100</v>
      </c>
      <c r="B3998" s="639"/>
      <c r="C3998" s="640"/>
      <c r="D3998" s="641"/>
      <c r="E3998" s="642"/>
    </row>
    <row r="3999" spans="1:5" ht="24">
      <c r="A3999" s="708">
        <v>92750</v>
      </c>
      <c r="B3999" s="639" t="s">
        <v>24597</v>
      </c>
      <c r="C3999" s="640" t="s">
        <v>128</v>
      </c>
      <c r="D3999" s="641" t="s">
        <v>18987</v>
      </c>
      <c r="E3999" s="642">
        <v>758.12</v>
      </c>
    </row>
    <row r="4000" spans="1:5" ht="12">
      <c r="A4000" s="708" t="s">
        <v>24598</v>
      </c>
      <c r="B4000" s="639" t="s">
        <v>24600</v>
      </c>
      <c r="C4000" s="640"/>
      <c r="D4000" s="641"/>
      <c r="E4000" s="642"/>
    </row>
    <row r="4001" spans="1:5" ht="12">
      <c r="A4001" s="708" t="s">
        <v>24601</v>
      </c>
      <c r="B4001" s="639">
        <v>42036</v>
      </c>
      <c r="C4001" s="640"/>
      <c r="D4001" s="641"/>
      <c r="E4001" s="642"/>
    </row>
    <row r="4002" spans="1:5" ht="24">
      <c r="A4002" s="708">
        <v>92751</v>
      </c>
      <c r="B4002" s="639" t="s">
        <v>24597</v>
      </c>
      <c r="C4002" s="640" t="s">
        <v>128</v>
      </c>
      <c r="D4002" s="641" t="s">
        <v>18987</v>
      </c>
      <c r="E4002" s="642">
        <v>915.59</v>
      </c>
    </row>
    <row r="4003" spans="1:5" ht="12">
      <c r="A4003" s="708" t="s">
        <v>24598</v>
      </c>
      <c r="B4003" s="639" t="s">
        <v>24602</v>
      </c>
      <c r="C4003" s="640"/>
      <c r="D4003" s="641"/>
      <c r="E4003" s="642"/>
    </row>
    <row r="4004" spans="1:5" ht="12">
      <c r="A4004" s="708" t="s">
        <v>24603</v>
      </c>
      <c r="B4004" s="639">
        <v>42339</v>
      </c>
      <c r="C4004" s="640"/>
      <c r="D4004" s="641"/>
      <c r="E4004" s="642"/>
    </row>
    <row r="4005" spans="1:5" ht="24">
      <c r="A4005" s="708">
        <v>92752</v>
      </c>
      <c r="B4005" s="639" t="s">
        <v>24597</v>
      </c>
      <c r="C4005" s="640" t="s">
        <v>128</v>
      </c>
      <c r="D4005" s="641" t="s">
        <v>18987</v>
      </c>
      <c r="E4005" s="642">
        <v>1072.1300000000001</v>
      </c>
    </row>
    <row r="4006" spans="1:5" ht="12">
      <c r="A4006" s="708" t="s">
        <v>24598</v>
      </c>
      <c r="B4006" s="639" t="s">
        <v>24604</v>
      </c>
      <c r="C4006" s="640"/>
      <c r="D4006" s="641"/>
      <c r="E4006" s="642"/>
    </row>
    <row r="4007" spans="1:5" ht="12">
      <c r="A4007" s="708" t="s">
        <v>24603</v>
      </c>
      <c r="B4007" s="639">
        <v>42339</v>
      </c>
      <c r="C4007" s="640"/>
      <c r="D4007" s="641"/>
      <c r="E4007" s="642"/>
    </row>
    <row r="4008" spans="1:5" ht="24">
      <c r="A4008" s="708">
        <v>92753</v>
      </c>
      <c r="B4008" s="639" t="s">
        <v>24605</v>
      </c>
      <c r="C4008" s="640" t="s">
        <v>128</v>
      </c>
      <c r="D4008" s="641" t="s">
        <v>18987</v>
      </c>
      <c r="E4008" s="642">
        <v>275.07</v>
      </c>
    </row>
    <row r="4009" spans="1:5" ht="12">
      <c r="A4009" s="708" t="s">
        <v>24606</v>
      </c>
      <c r="B4009" s="639" t="s">
        <v>24607</v>
      </c>
      <c r="C4009" s="640"/>
      <c r="D4009" s="641"/>
      <c r="E4009" s="642"/>
    </row>
    <row r="4010" spans="1:5" ht="12">
      <c r="A4010" s="708" t="s">
        <v>24608</v>
      </c>
      <c r="B4010" s="639" t="s">
        <v>24609</v>
      </c>
      <c r="C4010" s="640"/>
      <c r="D4010" s="641"/>
      <c r="E4010" s="642"/>
    </row>
    <row r="4011" spans="1:5" ht="24">
      <c r="A4011" s="708">
        <v>92754</v>
      </c>
      <c r="B4011" s="639" t="s">
        <v>24605</v>
      </c>
      <c r="C4011" s="640" t="s">
        <v>128</v>
      </c>
      <c r="D4011" s="641" t="s">
        <v>18987</v>
      </c>
      <c r="E4011" s="642">
        <v>269.60000000000002</v>
      </c>
    </row>
    <row r="4012" spans="1:5" ht="12">
      <c r="A4012" s="708" t="s">
        <v>22417</v>
      </c>
      <c r="B4012" s="639" t="s">
        <v>22418</v>
      </c>
      <c r="C4012" s="640"/>
      <c r="D4012" s="641"/>
      <c r="E4012" s="642"/>
    </row>
    <row r="4013" spans="1:5" ht="12">
      <c r="A4013" s="708" t="s">
        <v>22419</v>
      </c>
      <c r="B4013" s="639" t="e">
        <v>#NAME?</v>
      </c>
      <c r="C4013" s="640"/>
      <c r="D4013" s="641" t="s">
        <v>22420</v>
      </c>
      <c r="E4013" s="642" t="s">
        <v>22421</v>
      </c>
    </row>
    <row r="4014" spans="1:5" ht="12">
      <c r="A4014" s="708"/>
      <c r="B4014" s="639"/>
      <c r="C4014" s="640"/>
      <c r="D4014" s="641" t="s">
        <v>22422</v>
      </c>
      <c r="E4014" s="642" t="s">
        <v>22423</v>
      </c>
    </row>
    <row r="4015" spans="1:5" ht="12">
      <c r="A4015" s="708" t="s">
        <v>22424</v>
      </c>
      <c r="B4015" s="639" t="s">
        <v>22425</v>
      </c>
      <c r="C4015" s="640"/>
      <c r="D4015" s="641"/>
      <c r="E4015" s="642"/>
    </row>
    <row r="4016" spans="1:5" ht="24">
      <c r="A4016" s="708" t="s">
        <v>22426</v>
      </c>
      <c r="B4016" s="639" t="s">
        <v>22427</v>
      </c>
      <c r="C4016" s="640" t="s">
        <v>22428</v>
      </c>
      <c r="D4016" s="641"/>
      <c r="E4016" s="642"/>
    </row>
    <row r="4017" spans="1:5" ht="12">
      <c r="A4017" s="708" t="s">
        <v>22429</v>
      </c>
      <c r="B4017" s="639" t="s">
        <v>22430</v>
      </c>
      <c r="C4017" s="640"/>
      <c r="D4017" s="641" t="s">
        <v>22422</v>
      </c>
      <c r="E4017" s="642" t="s">
        <v>22431</v>
      </c>
    </row>
    <row r="4018" spans="1:5" ht="24">
      <c r="A4018" s="708" t="s">
        <v>91</v>
      </c>
      <c r="B4018" s="639" t="s">
        <v>22432</v>
      </c>
      <c r="C4018" s="640" t="s">
        <v>22433</v>
      </c>
      <c r="D4018" s="641" t="s">
        <v>22434</v>
      </c>
      <c r="E4018" s="642" t="s">
        <v>22435</v>
      </c>
    </row>
    <row r="4019" spans="1:5" ht="12">
      <c r="A4019" s="708" t="s">
        <v>22436</v>
      </c>
      <c r="B4019" s="639" t="s">
        <v>22437</v>
      </c>
      <c r="C4019" s="640"/>
      <c r="D4019" s="641"/>
      <c r="E4019" s="642"/>
    </row>
    <row r="4020" spans="1:5" ht="12">
      <c r="A4020" s="708" t="s">
        <v>24606</v>
      </c>
      <c r="B4020" s="639" t="s">
        <v>24607</v>
      </c>
      <c r="C4020" s="640"/>
      <c r="D4020" s="641"/>
      <c r="E4020" s="642"/>
    </row>
    <row r="4021" spans="1:5" ht="12">
      <c r="A4021" s="708" t="s">
        <v>24608</v>
      </c>
      <c r="B4021" s="639" t="s">
        <v>24610</v>
      </c>
      <c r="C4021" s="640"/>
      <c r="D4021" s="641"/>
      <c r="E4021" s="642"/>
    </row>
    <row r="4022" spans="1:5" ht="12">
      <c r="A4022" s="708">
        <v>2015</v>
      </c>
      <c r="B4022" s="639"/>
      <c r="C4022" s="640"/>
      <c r="D4022" s="641"/>
      <c r="E4022" s="642"/>
    </row>
    <row r="4023" spans="1:5" ht="24">
      <c r="A4023" s="708">
        <v>92755</v>
      </c>
      <c r="B4023" s="639" t="s">
        <v>24611</v>
      </c>
      <c r="C4023" s="640" t="s">
        <v>112</v>
      </c>
      <c r="D4023" s="641" t="s">
        <v>18987</v>
      </c>
      <c r="E4023" s="642">
        <v>129.11000000000001</v>
      </c>
    </row>
    <row r="4024" spans="1:5" ht="12">
      <c r="A4024" s="708" t="s">
        <v>24612</v>
      </c>
      <c r="B4024" s="639" t="s">
        <v>24613</v>
      </c>
      <c r="C4024" s="640"/>
      <c r="D4024" s="641"/>
      <c r="E4024" s="642"/>
    </row>
    <row r="4025" spans="1:5" ht="12">
      <c r="A4025" s="708" t="s">
        <v>24603</v>
      </c>
      <c r="B4025" s="639">
        <v>42339</v>
      </c>
      <c r="C4025" s="640"/>
      <c r="D4025" s="641"/>
      <c r="E4025" s="642"/>
    </row>
    <row r="4026" spans="1:5" ht="24">
      <c r="A4026" s="708">
        <v>92756</v>
      </c>
      <c r="B4026" s="639" t="s">
        <v>24614</v>
      </c>
      <c r="C4026" s="640" t="s">
        <v>112</v>
      </c>
      <c r="D4026" s="641" t="s">
        <v>18987</v>
      </c>
      <c r="E4026" s="642">
        <v>147.24</v>
      </c>
    </row>
    <row r="4027" spans="1:5" ht="12">
      <c r="A4027" s="708" t="s">
        <v>24612</v>
      </c>
      <c r="B4027" s="639" t="s">
        <v>24613</v>
      </c>
      <c r="C4027" s="640"/>
      <c r="D4027" s="641"/>
      <c r="E4027" s="642"/>
    </row>
    <row r="4028" spans="1:5" ht="12">
      <c r="A4028" s="708" t="s">
        <v>24603</v>
      </c>
      <c r="B4028" s="639">
        <v>42339</v>
      </c>
      <c r="C4028" s="640"/>
      <c r="D4028" s="641"/>
      <c r="E4028" s="642"/>
    </row>
    <row r="4029" spans="1:5" ht="24">
      <c r="A4029" s="708">
        <v>92757</v>
      </c>
      <c r="B4029" s="639" t="s">
        <v>24615</v>
      </c>
      <c r="C4029" s="640" t="s">
        <v>112</v>
      </c>
      <c r="D4029" s="641" t="s">
        <v>18987</v>
      </c>
      <c r="E4029" s="642">
        <v>169.47</v>
      </c>
    </row>
    <row r="4030" spans="1:5" ht="12">
      <c r="A4030" s="708" t="s">
        <v>24612</v>
      </c>
      <c r="B4030" s="639" t="s">
        <v>24613</v>
      </c>
      <c r="C4030" s="640"/>
      <c r="D4030" s="641"/>
      <c r="E4030" s="642"/>
    </row>
    <row r="4031" spans="1:5" ht="12">
      <c r="A4031" s="708" t="s">
        <v>24603</v>
      </c>
      <c r="B4031" s="639">
        <v>42339</v>
      </c>
      <c r="C4031" s="640"/>
      <c r="D4031" s="641"/>
      <c r="E4031" s="642"/>
    </row>
    <row r="4032" spans="1:5" ht="24">
      <c r="A4032" s="708">
        <v>92758</v>
      </c>
      <c r="B4032" s="639" t="s">
        <v>24616</v>
      </c>
      <c r="C4032" s="640" t="s">
        <v>128</v>
      </c>
      <c r="D4032" s="641" t="s">
        <v>18987</v>
      </c>
      <c r="E4032" s="642">
        <v>331.6</v>
      </c>
    </row>
    <row r="4033" spans="1:5" ht="12">
      <c r="A4033" s="708" t="s">
        <v>24617</v>
      </c>
      <c r="B4033" s="639" t="s">
        <v>24618</v>
      </c>
      <c r="C4033" s="640"/>
      <c r="D4033" s="641"/>
      <c r="E4033" s="642"/>
    </row>
    <row r="4034" spans="1:5" ht="12">
      <c r="A4034" s="708" t="s">
        <v>24619</v>
      </c>
      <c r="B4034" s="639" t="s">
        <v>24620</v>
      </c>
      <c r="C4034" s="640"/>
      <c r="D4034" s="641"/>
      <c r="E4034" s="642"/>
    </row>
    <row r="4035" spans="1:5" ht="12">
      <c r="A4035" s="708">
        <v>32</v>
      </c>
      <c r="B4035" s="639" t="s">
        <v>24621</v>
      </c>
      <c r="C4035" s="640"/>
      <c r="D4035" s="641"/>
      <c r="E4035" s="642"/>
    </row>
    <row r="4036" spans="1:5" ht="12">
      <c r="A4036" s="708">
        <v>73843</v>
      </c>
      <c r="B4036" s="639" t="s">
        <v>24622</v>
      </c>
      <c r="C4036" s="640"/>
      <c r="D4036" s="641"/>
      <c r="E4036" s="642"/>
    </row>
    <row r="4037" spans="1:5" ht="12">
      <c r="A4037" s="708" t="s">
        <v>4624</v>
      </c>
      <c r="B4037" s="639" t="s">
        <v>4625</v>
      </c>
      <c r="C4037" s="640" t="s">
        <v>128</v>
      </c>
      <c r="D4037" s="641" t="s">
        <v>18987</v>
      </c>
      <c r="E4037" s="642">
        <v>285.25</v>
      </c>
    </row>
    <row r="4038" spans="1:5" ht="12">
      <c r="A4038" s="708">
        <v>73844</v>
      </c>
      <c r="B4038" s="639" t="s">
        <v>24623</v>
      </c>
      <c r="C4038" s="640"/>
      <c r="D4038" s="641"/>
      <c r="E4038" s="642"/>
    </row>
    <row r="4039" spans="1:5" ht="12">
      <c r="A4039" s="708" t="s">
        <v>4626</v>
      </c>
      <c r="B4039" s="639" t="s">
        <v>4627</v>
      </c>
      <c r="C4039" s="640" t="s">
        <v>128</v>
      </c>
      <c r="D4039" s="641" t="s">
        <v>18987</v>
      </c>
      <c r="E4039" s="642">
        <v>410.85</v>
      </c>
    </row>
    <row r="4040" spans="1:5" ht="12">
      <c r="A4040" s="708" t="s">
        <v>4628</v>
      </c>
      <c r="B4040" s="639" t="s">
        <v>4629</v>
      </c>
      <c r="C4040" s="640" t="s">
        <v>128</v>
      </c>
      <c r="D4040" s="641" t="s">
        <v>18987</v>
      </c>
      <c r="E4040" s="642">
        <v>387.31</v>
      </c>
    </row>
    <row r="4041" spans="1:5" ht="12">
      <c r="A4041" s="708">
        <v>73846</v>
      </c>
      <c r="B4041" s="639" t="s">
        <v>24624</v>
      </c>
      <c r="C4041" s="640"/>
      <c r="D4041" s="641"/>
      <c r="E4041" s="642"/>
    </row>
    <row r="4042" spans="1:5" ht="12">
      <c r="A4042" s="706" t="s">
        <v>4630</v>
      </c>
      <c r="B4042" s="633" t="s">
        <v>24625</v>
      </c>
      <c r="C4042" s="634" t="s">
        <v>128</v>
      </c>
      <c r="D4042" s="634" t="s">
        <v>18987</v>
      </c>
      <c r="E4042" s="635">
        <v>220.16</v>
      </c>
    </row>
    <row r="4043" spans="1:5" ht="12">
      <c r="A4043" s="708" t="s">
        <v>24626</v>
      </c>
      <c r="B4043" s="639" t="s">
        <v>24627</v>
      </c>
      <c r="C4043" s="640"/>
      <c r="D4043" s="641"/>
      <c r="E4043" s="642"/>
    </row>
    <row r="4044" spans="1:5" ht="12">
      <c r="A4044" s="708" t="s">
        <v>4631</v>
      </c>
      <c r="B4044" s="639" t="s">
        <v>24628</v>
      </c>
      <c r="C4044" s="640" t="s">
        <v>128</v>
      </c>
      <c r="D4044" s="641" t="s">
        <v>18987</v>
      </c>
      <c r="E4044" s="642">
        <v>94.74</v>
      </c>
    </row>
    <row r="4045" spans="1:5" ht="12">
      <c r="A4045" s="708" t="s">
        <v>24629</v>
      </c>
      <c r="B4045" s="639" t="s">
        <v>24630</v>
      </c>
      <c r="C4045" s="640"/>
      <c r="D4045" s="641"/>
      <c r="E4045" s="642"/>
    </row>
    <row r="4046" spans="1:5" ht="24">
      <c r="A4046" s="708">
        <v>91069</v>
      </c>
      <c r="B4046" s="639" t="s">
        <v>24631</v>
      </c>
      <c r="C4046" s="640" t="s">
        <v>112</v>
      </c>
      <c r="D4046" s="641" t="s">
        <v>18987</v>
      </c>
      <c r="E4046" s="642">
        <v>67.47</v>
      </c>
    </row>
    <row r="4047" spans="1:5" ht="12">
      <c r="A4047" s="708" t="s">
        <v>24632</v>
      </c>
      <c r="B4047" s="639" t="s">
        <v>24633</v>
      </c>
      <c r="C4047" s="640"/>
      <c r="D4047" s="641"/>
      <c r="E4047" s="642"/>
    </row>
    <row r="4048" spans="1:5" ht="12">
      <c r="A4048" s="708" t="s">
        <v>22417</v>
      </c>
      <c r="B4048" s="639" t="s">
        <v>22418</v>
      </c>
      <c r="C4048" s="640"/>
      <c r="D4048" s="641"/>
      <c r="E4048" s="642"/>
    </row>
    <row r="4049" spans="1:5" ht="12">
      <c r="A4049" s="708" t="s">
        <v>22419</v>
      </c>
      <c r="B4049" s="639" t="e">
        <v>#NAME?</v>
      </c>
      <c r="C4049" s="640"/>
      <c r="D4049" s="641" t="s">
        <v>22420</v>
      </c>
      <c r="E4049" s="642" t="s">
        <v>22421</v>
      </c>
    </row>
    <row r="4050" spans="1:5" ht="12">
      <c r="A4050" s="708"/>
      <c r="B4050" s="639"/>
      <c r="C4050" s="640"/>
      <c r="D4050" s="641" t="s">
        <v>22422</v>
      </c>
      <c r="E4050" s="642" t="s">
        <v>22423</v>
      </c>
    </row>
    <row r="4051" spans="1:5" ht="12">
      <c r="A4051" s="708" t="s">
        <v>22424</v>
      </c>
      <c r="B4051" s="639" t="s">
        <v>22425</v>
      </c>
      <c r="C4051" s="640"/>
      <c r="D4051" s="641"/>
      <c r="E4051" s="642"/>
    </row>
    <row r="4052" spans="1:5" ht="24">
      <c r="A4052" s="708" t="s">
        <v>22426</v>
      </c>
      <c r="B4052" s="639" t="s">
        <v>22427</v>
      </c>
      <c r="C4052" s="640" t="s">
        <v>22428</v>
      </c>
      <c r="D4052" s="641"/>
      <c r="E4052" s="642"/>
    </row>
    <row r="4053" spans="1:5" ht="12">
      <c r="A4053" s="708" t="s">
        <v>22429</v>
      </c>
      <c r="B4053" s="639" t="s">
        <v>22430</v>
      </c>
      <c r="C4053" s="640"/>
      <c r="D4053" s="641" t="s">
        <v>22422</v>
      </c>
      <c r="E4053" s="642" t="s">
        <v>22431</v>
      </c>
    </row>
    <row r="4054" spans="1:5" ht="24">
      <c r="A4054" s="707" t="s">
        <v>91</v>
      </c>
      <c r="B4054" s="636" t="s">
        <v>22432</v>
      </c>
      <c r="C4054" s="637" t="s">
        <v>22433</v>
      </c>
      <c r="D4054" s="637" t="s">
        <v>22434</v>
      </c>
      <c r="E4054" s="638" t="s">
        <v>22435</v>
      </c>
    </row>
    <row r="4055" spans="1:5" ht="12">
      <c r="A4055" s="708" t="s">
        <v>22436</v>
      </c>
      <c r="B4055" s="639" t="s">
        <v>22437</v>
      </c>
      <c r="C4055" s="640"/>
      <c r="D4055" s="641"/>
      <c r="E4055" s="642"/>
    </row>
    <row r="4056" spans="1:5" ht="12">
      <c r="A4056" s="708" t="s">
        <v>24634</v>
      </c>
      <c r="B4056" s="639" t="s">
        <v>24635</v>
      </c>
      <c r="C4056" s="640"/>
      <c r="D4056" s="641"/>
      <c r="E4056" s="642"/>
    </row>
    <row r="4057" spans="1:5" ht="24">
      <c r="A4057" s="707">
        <v>91070</v>
      </c>
      <c r="B4057" s="636" t="s">
        <v>24636</v>
      </c>
      <c r="C4057" s="637" t="s">
        <v>112</v>
      </c>
      <c r="D4057" s="637" t="s">
        <v>18987</v>
      </c>
      <c r="E4057" s="638">
        <v>75.349999999999994</v>
      </c>
    </row>
    <row r="4058" spans="1:5" ht="12">
      <c r="A4058" s="708" t="s">
        <v>24632</v>
      </c>
      <c r="B4058" s="639" t="s">
        <v>24637</v>
      </c>
      <c r="C4058" s="640"/>
      <c r="D4058" s="641"/>
      <c r="E4058" s="642"/>
    </row>
    <row r="4059" spans="1:5" ht="12">
      <c r="A4059" s="708" t="s">
        <v>24638</v>
      </c>
      <c r="B4059" s="639" t="s">
        <v>24639</v>
      </c>
      <c r="C4059" s="640"/>
      <c r="D4059" s="641"/>
      <c r="E4059" s="642"/>
    </row>
    <row r="4060" spans="1:5" ht="24">
      <c r="A4060" s="708">
        <v>91071</v>
      </c>
      <c r="B4060" s="639" t="s">
        <v>24631</v>
      </c>
      <c r="C4060" s="640" t="s">
        <v>112</v>
      </c>
      <c r="D4060" s="641" t="s">
        <v>18987</v>
      </c>
      <c r="E4060" s="642">
        <v>92.11</v>
      </c>
    </row>
    <row r="4061" spans="1:5" ht="12">
      <c r="A4061" s="708" t="s">
        <v>24632</v>
      </c>
      <c r="B4061" s="639" t="s">
        <v>24640</v>
      </c>
      <c r="C4061" s="640"/>
      <c r="D4061" s="641"/>
      <c r="E4061" s="642"/>
    </row>
    <row r="4062" spans="1:5" ht="12">
      <c r="A4062" s="708" t="s">
        <v>24641</v>
      </c>
      <c r="B4062" s="639" t="s">
        <v>24642</v>
      </c>
      <c r="C4062" s="640"/>
      <c r="D4062" s="641"/>
      <c r="E4062" s="642"/>
    </row>
    <row r="4063" spans="1:5" ht="24">
      <c r="A4063" s="708">
        <v>91072</v>
      </c>
      <c r="B4063" s="639" t="s">
        <v>24636</v>
      </c>
      <c r="C4063" s="640" t="s">
        <v>112</v>
      </c>
      <c r="D4063" s="641" t="s">
        <v>18987</v>
      </c>
      <c r="E4063" s="642">
        <v>99.97</v>
      </c>
    </row>
    <row r="4064" spans="1:5" ht="12">
      <c r="A4064" s="708" t="s">
        <v>24632</v>
      </c>
      <c r="B4064" s="639" t="s">
        <v>24643</v>
      </c>
      <c r="C4064" s="640"/>
      <c r="D4064" s="641"/>
      <c r="E4064" s="642"/>
    </row>
    <row r="4065" spans="1:5" ht="12">
      <c r="A4065" s="708" t="s">
        <v>24644</v>
      </c>
      <c r="B4065" s="639" t="s">
        <v>24645</v>
      </c>
      <c r="C4065" s="640"/>
      <c r="D4065" s="641"/>
      <c r="E4065" s="642"/>
    </row>
    <row r="4066" spans="1:5" ht="24">
      <c r="A4066" s="708">
        <v>91073</v>
      </c>
      <c r="B4066" s="639" t="s">
        <v>24631</v>
      </c>
      <c r="C4066" s="640" t="s">
        <v>112</v>
      </c>
      <c r="D4066" s="641" t="s">
        <v>18987</v>
      </c>
      <c r="E4066" s="642">
        <v>75.92</v>
      </c>
    </row>
    <row r="4067" spans="1:5" ht="12">
      <c r="A4067" s="708" t="s">
        <v>24632</v>
      </c>
      <c r="B4067" s="639" t="s">
        <v>24633</v>
      </c>
      <c r="C4067" s="640"/>
      <c r="D4067" s="641"/>
      <c r="E4067" s="642"/>
    </row>
    <row r="4068" spans="1:5" ht="12">
      <c r="A4068" s="708" t="s">
        <v>24634</v>
      </c>
      <c r="B4068" s="639" t="s">
        <v>24646</v>
      </c>
      <c r="C4068" s="640"/>
      <c r="D4068" s="641"/>
      <c r="E4068" s="642"/>
    </row>
    <row r="4069" spans="1:5" ht="24">
      <c r="A4069" s="708">
        <v>91074</v>
      </c>
      <c r="B4069" s="639" t="s">
        <v>24636</v>
      </c>
      <c r="C4069" s="640" t="s">
        <v>112</v>
      </c>
      <c r="D4069" s="641" t="s">
        <v>18987</v>
      </c>
      <c r="E4069" s="642">
        <v>84.68</v>
      </c>
    </row>
    <row r="4070" spans="1:5" ht="12">
      <c r="A4070" s="707" t="s">
        <v>24632</v>
      </c>
      <c r="B4070" s="636" t="s">
        <v>24637</v>
      </c>
      <c r="C4070" s="637"/>
      <c r="D4070" s="637"/>
      <c r="E4070" s="638"/>
    </row>
    <row r="4071" spans="1:5" ht="12">
      <c r="A4071" s="708" t="s">
        <v>24638</v>
      </c>
      <c r="B4071" s="639" t="s">
        <v>24647</v>
      </c>
      <c r="C4071" s="640"/>
      <c r="D4071" s="641"/>
      <c r="E4071" s="642"/>
    </row>
    <row r="4072" spans="1:5" ht="24">
      <c r="A4072" s="708">
        <v>91075</v>
      </c>
      <c r="B4072" s="639" t="s">
        <v>24631</v>
      </c>
      <c r="C4072" s="640" t="s">
        <v>112</v>
      </c>
      <c r="D4072" s="641" t="s">
        <v>18987</v>
      </c>
      <c r="E4072" s="642">
        <v>102.14</v>
      </c>
    </row>
    <row r="4073" spans="1:5" ht="12">
      <c r="A4073" s="708" t="s">
        <v>24632</v>
      </c>
      <c r="B4073" s="639" t="s">
        <v>24640</v>
      </c>
      <c r="C4073" s="640"/>
      <c r="D4073" s="641"/>
      <c r="E4073" s="642"/>
    </row>
    <row r="4074" spans="1:5" ht="12">
      <c r="A4074" s="708" t="s">
        <v>24641</v>
      </c>
      <c r="B4074" s="639" t="s">
        <v>24648</v>
      </c>
      <c r="C4074" s="640"/>
      <c r="D4074" s="641"/>
      <c r="E4074" s="642"/>
    </row>
    <row r="4075" spans="1:5" ht="24">
      <c r="A4075" s="708">
        <v>91076</v>
      </c>
      <c r="B4075" s="639" t="s">
        <v>24636</v>
      </c>
      <c r="C4075" s="640" t="s">
        <v>112</v>
      </c>
      <c r="D4075" s="641" t="s">
        <v>18987</v>
      </c>
      <c r="E4075" s="642">
        <v>110.93</v>
      </c>
    </row>
    <row r="4076" spans="1:5" ht="12">
      <c r="A4076" s="707" t="s">
        <v>24632</v>
      </c>
      <c r="B4076" s="636" t="s">
        <v>24643</v>
      </c>
      <c r="C4076" s="637"/>
      <c r="D4076" s="637"/>
      <c r="E4076" s="638"/>
    </row>
    <row r="4077" spans="1:5" ht="12">
      <c r="A4077" s="708" t="s">
        <v>24644</v>
      </c>
      <c r="B4077" s="639" t="s">
        <v>24649</v>
      </c>
      <c r="C4077" s="640"/>
      <c r="D4077" s="641"/>
      <c r="E4077" s="642"/>
    </row>
    <row r="4078" spans="1:5" ht="24">
      <c r="A4078" s="708">
        <v>91077</v>
      </c>
      <c r="B4078" s="639" t="s">
        <v>24631</v>
      </c>
      <c r="C4078" s="640" t="s">
        <v>112</v>
      </c>
      <c r="D4078" s="641" t="s">
        <v>18987</v>
      </c>
      <c r="E4078" s="642">
        <v>97.92</v>
      </c>
    </row>
    <row r="4079" spans="1:5" ht="12">
      <c r="A4079" s="707" t="s">
        <v>24632</v>
      </c>
      <c r="B4079" s="636" t="s">
        <v>24650</v>
      </c>
      <c r="C4079" s="637"/>
      <c r="D4079" s="637"/>
      <c r="E4079" s="638"/>
    </row>
    <row r="4080" spans="1:5" ht="12">
      <c r="A4080" s="708" t="s">
        <v>24651</v>
      </c>
      <c r="B4080" s="639" t="s">
        <v>24652</v>
      </c>
      <c r="C4080" s="640"/>
      <c r="D4080" s="641"/>
      <c r="E4080" s="642"/>
    </row>
    <row r="4081" spans="1:5" ht="12">
      <c r="A4081" s="707">
        <v>16</v>
      </c>
      <c r="B4081" s="636"/>
      <c r="C4081" s="637"/>
      <c r="D4081" s="637"/>
      <c r="E4081" s="638"/>
    </row>
    <row r="4082" spans="1:5" ht="24">
      <c r="A4082" s="708">
        <v>91078</v>
      </c>
      <c r="B4082" s="639" t="s">
        <v>24636</v>
      </c>
      <c r="C4082" s="640" t="s">
        <v>112</v>
      </c>
      <c r="D4082" s="641" t="s">
        <v>18987</v>
      </c>
      <c r="E4082" s="642">
        <v>115.64</v>
      </c>
    </row>
    <row r="4083" spans="1:5" ht="12">
      <c r="A4083" s="708" t="s">
        <v>24632</v>
      </c>
      <c r="B4083" s="639" t="s">
        <v>24653</v>
      </c>
      <c r="C4083" s="640"/>
      <c r="D4083" s="641"/>
      <c r="E4083" s="642"/>
    </row>
    <row r="4084" spans="1:5" ht="12">
      <c r="A4084" s="708" t="s">
        <v>22417</v>
      </c>
      <c r="B4084" s="639" t="s">
        <v>22418</v>
      </c>
      <c r="C4084" s="640"/>
      <c r="D4084" s="641"/>
      <c r="E4084" s="642"/>
    </row>
    <row r="4085" spans="1:5" ht="12">
      <c r="A4085" s="708" t="s">
        <v>22419</v>
      </c>
      <c r="B4085" s="639" t="e">
        <v>#NAME?</v>
      </c>
      <c r="C4085" s="640"/>
      <c r="D4085" s="641" t="s">
        <v>22420</v>
      </c>
      <c r="E4085" s="642" t="s">
        <v>22421</v>
      </c>
    </row>
    <row r="4086" spans="1:5" ht="12">
      <c r="A4086" s="708"/>
      <c r="B4086" s="639"/>
      <c r="C4086" s="640"/>
      <c r="D4086" s="641" t="s">
        <v>22422</v>
      </c>
      <c r="E4086" s="642" t="s">
        <v>22423</v>
      </c>
    </row>
    <row r="4087" spans="1:5" ht="12">
      <c r="A4087" s="708" t="s">
        <v>22424</v>
      </c>
      <c r="B4087" s="639" t="s">
        <v>22425</v>
      </c>
      <c r="C4087" s="640"/>
      <c r="D4087" s="641"/>
      <c r="E4087" s="642"/>
    </row>
    <row r="4088" spans="1:5" ht="24">
      <c r="A4088" s="708" t="s">
        <v>22426</v>
      </c>
      <c r="B4088" s="639" t="s">
        <v>22427</v>
      </c>
      <c r="C4088" s="640" t="s">
        <v>22428</v>
      </c>
      <c r="D4088" s="641"/>
      <c r="E4088" s="642"/>
    </row>
    <row r="4089" spans="1:5" ht="12">
      <c r="A4089" s="708" t="s">
        <v>22429</v>
      </c>
      <c r="B4089" s="639" t="s">
        <v>22430</v>
      </c>
      <c r="C4089" s="640"/>
      <c r="D4089" s="641" t="s">
        <v>22422</v>
      </c>
      <c r="E4089" s="642" t="s">
        <v>22431</v>
      </c>
    </row>
    <row r="4090" spans="1:5" ht="24">
      <c r="A4090" s="708" t="s">
        <v>91</v>
      </c>
      <c r="B4090" s="639" t="s">
        <v>22432</v>
      </c>
      <c r="C4090" s="640" t="s">
        <v>22433</v>
      </c>
      <c r="D4090" s="641" t="s">
        <v>22434</v>
      </c>
      <c r="E4090" s="642" t="s">
        <v>22435</v>
      </c>
    </row>
    <row r="4091" spans="1:5" ht="12">
      <c r="A4091" s="708" t="s">
        <v>22436</v>
      </c>
      <c r="B4091" s="639" t="s">
        <v>22437</v>
      </c>
      <c r="C4091" s="640"/>
      <c r="D4091" s="641"/>
      <c r="E4091" s="642"/>
    </row>
    <row r="4092" spans="1:5" ht="12">
      <c r="A4092" s="708" t="s">
        <v>24654</v>
      </c>
      <c r="B4092" s="639" t="s">
        <v>24655</v>
      </c>
      <c r="C4092" s="640"/>
      <c r="D4092" s="641"/>
      <c r="E4092" s="642"/>
    </row>
    <row r="4093" spans="1:5" ht="12">
      <c r="A4093" s="708">
        <v>2016</v>
      </c>
      <c r="B4093" s="639"/>
      <c r="C4093" s="640"/>
      <c r="D4093" s="641"/>
      <c r="E4093" s="642"/>
    </row>
    <row r="4094" spans="1:5" ht="24">
      <c r="A4094" s="708">
        <v>91079</v>
      </c>
      <c r="B4094" s="639" t="s">
        <v>24631</v>
      </c>
      <c r="C4094" s="640" t="s">
        <v>112</v>
      </c>
      <c r="D4094" s="641" t="s">
        <v>18987</v>
      </c>
      <c r="E4094" s="642">
        <v>101.63</v>
      </c>
    </row>
    <row r="4095" spans="1:5" ht="12">
      <c r="A4095" s="708" t="s">
        <v>24632</v>
      </c>
      <c r="B4095" s="639" t="s">
        <v>24656</v>
      </c>
      <c r="C4095" s="640"/>
      <c r="D4095" s="641"/>
      <c r="E4095" s="642"/>
    </row>
    <row r="4096" spans="1:5" ht="12">
      <c r="A4096" s="708" t="s">
        <v>24657</v>
      </c>
      <c r="B4096" s="639" t="s">
        <v>24658</v>
      </c>
      <c r="C4096" s="640"/>
      <c r="D4096" s="641"/>
      <c r="E4096" s="642"/>
    </row>
    <row r="4097" spans="1:5" ht="24">
      <c r="A4097" s="708">
        <v>91080</v>
      </c>
      <c r="B4097" s="639" t="s">
        <v>24636</v>
      </c>
      <c r="C4097" s="640" t="s">
        <v>112</v>
      </c>
      <c r="D4097" s="641" t="s">
        <v>18987</v>
      </c>
      <c r="E4097" s="642">
        <v>119.22</v>
      </c>
    </row>
    <row r="4098" spans="1:5" ht="12">
      <c r="A4098" s="708" t="s">
        <v>24632</v>
      </c>
      <c r="B4098" s="639" t="s">
        <v>24659</v>
      </c>
      <c r="C4098" s="640"/>
      <c r="D4098" s="641"/>
      <c r="E4098" s="642"/>
    </row>
    <row r="4099" spans="1:5" ht="12">
      <c r="A4099" s="708" t="s">
        <v>24660</v>
      </c>
      <c r="B4099" s="639" t="s">
        <v>24661</v>
      </c>
      <c r="C4099" s="640"/>
      <c r="D4099" s="641"/>
      <c r="E4099" s="642"/>
    </row>
    <row r="4100" spans="1:5" ht="24">
      <c r="A4100" s="708">
        <v>91081</v>
      </c>
      <c r="B4100" s="639" t="s">
        <v>24631</v>
      </c>
      <c r="C4100" s="640" t="s">
        <v>112</v>
      </c>
      <c r="D4100" s="641" t="s">
        <v>18987</v>
      </c>
      <c r="E4100" s="642">
        <v>107.38</v>
      </c>
    </row>
    <row r="4101" spans="1:5" ht="12">
      <c r="A4101" s="708" t="s">
        <v>24632</v>
      </c>
      <c r="B4101" s="639" t="s">
        <v>24650</v>
      </c>
      <c r="C4101" s="640"/>
      <c r="D4101" s="641"/>
      <c r="E4101" s="642"/>
    </row>
    <row r="4102" spans="1:5" ht="12">
      <c r="A4102" s="708" t="s">
        <v>24651</v>
      </c>
      <c r="B4102" s="639" t="s">
        <v>24662</v>
      </c>
      <c r="C4102" s="640"/>
      <c r="D4102" s="641"/>
      <c r="E4102" s="642"/>
    </row>
    <row r="4103" spans="1:5" ht="12">
      <c r="A4103" s="708">
        <v>16</v>
      </c>
      <c r="B4103" s="639"/>
      <c r="C4103" s="640"/>
      <c r="D4103" s="641"/>
      <c r="E4103" s="642"/>
    </row>
    <row r="4104" spans="1:5" ht="24">
      <c r="A4104" s="708">
        <v>91082</v>
      </c>
      <c r="B4104" s="639" t="s">
        <v>24636</v>
      </c>
      <c r="C4104" s="640" t="s">
        <v>112</v>
      </c>
      <c r="D4104" s="641" t="s">
        <v>18987</v>
      </c>
      <c r="E4104" s="642">
        <v>125.87</v>
      </c>
    </row>
    <row r="4105" spans="1:5" ht="12">
      <c r="A4105" s="708" t="s">
        <v>24632</v>
      </c>
      <c r="B4105" s="639" t="s">
        <v>24653</v>
      </c>
      <c r="C4105" s="640"/>
      <c r="D4105" s="641"/>
      <c r="E4105" s="642"/>
    </row>
    <row r="4106" spans="1:5" ht="12">
      <c r="A4106" s="708" t="s">
        <v>24654</v>
      </c>
      <c r="B4106" s="639" t="s">
        <v>24663</v>
      </c>
      <c r="C4106" s="640"/>
      <c r="D4106" s="641"/>
      <c r="E4106" s="642"/>
    </row>
    <row r="4107" spans="1:5" ht="12">
      <c r="A4107" s="708">
        <v>2016</v>
      </c>
      <c r="B4107" s="639"/>
      <c r="C4107" s="640"/>
      <c r="D4107" s="641"/>
      <c r="E4107" s="642"/>
    </row>
    <row r="4108" spans="1:5" ht="24">
      <c r="A4108" s="708">
        <v>91083</v>
      </c>
      <c r="B4108" s="639" t="s">
        <v>24631</v>
      </c>
      <c r="C4108" s="640" t="s">
        <v>112</v>
      </c>
      <c r="D4108" s="641" t="s">
        <v>18987</v>
      </c>
      <c r="E4108" s="642">
        <v>113.85</v>
      </c>
    </row>
    <row r="4109" spans="1:5" ht="12">
      <c r="A4109" s="708" t="s">
        <v>24632</v>
      </c>
      <c r="B4109" s="639" t="s">
        <v>24656</v>
      </c>
      <c r="C4109" s="640"/>
      <c r="D4109" s="641"/>
      <c r="E4109" s="642"/>
    </row>
    <row r="4110" spans="1:5" ht="12">
      <c r="A4110" s="708" t="s">
        <v>24657</v>
      </c>
      <c r="B4110" s="639" t="s">
        <v>24664</v>
      </c>
      <c r="C4110" s="640"/>
      <c r="D4110" s="641"/>
      <c r="E4110" s="642"/>
    </row>
    <row r="4111" spans="1:5" ht="24">
      <c r="A4111" s="708">
        <v>91084</v>
      </c>
      <c r="B4111" s="639" t="s">
        <v>24636</v>
      </c>
      <c r="C4111" s="640" t="s">
        <v>112</v>
      </c>
      <c r="D4111" s="641" t="s">
        <v>18987</v>
      </c>
      <c r="E4111" s="642">
        <v>132.19</v>
      </c>
    </row>
    <row r="4112" spans="1:5" ht="12">
      <c r="A4112" s="706" t="s">
        <v>24632</v>
      </c>
      <c r="B4112" s="633" t="s">
        <v>24659</v>
      </c>
      <c r="C4112" s="634"/>
      <c r="D4112" s="634"/>
      <c r="E4112" s="635"/>
    </row>
    <row r="4113" spans="1:5" ht="12">
      <c r="A4113" s="708" t="s">
        <v>24660</v>
      </c>
      <c r="B4113" s="639" t="s">
        <v>24665</v>
      </c>
      <c r="C4113" s="640"/>
      <c r="D4113" s="641"/>
      <c r="E4113" s="642"/>
    </row>
    <row r="4114" spans="1:5" ht="24">
      <c r="A4114" s="708">
        <v>91086</v>
      </c>
      <c r="B4114" s="639" t="s">
        <v>24631</v>
      </c>
      <c r="C4114" s="640" t="s">
        <v>112</v>
      </c>
      <c r="D4114" s="641" t="s">
        <v>18987</v>
      </c>
      <c r="E4114" s="642">
        <v>73.59</v>
      </c>
    </row>
    <row r="4115" spans="1:5" ht="12">
      <c r="A4115" s="707" t="s">
        <v>24632</v>
      </c>
      <c r="B4115" s="636" t="s">
        <v>24666</v>
      </c>
      <c r="C4115" s="637"/>
      <c r="D4115" s="637"/>
      <c r="E4115" s="638"/>
    </row>
    <row r="4116" spans="1:5" ht="12">
      <c r="A4116" s="708" t="s">
        <v>24660</v>
      </c>
      <c r="B4116" s="639" t="s">
        <v>24661</v>
      </c>
      <c r="C4116" s="640"/>
      <c r="D4116" s="641"/>
      <c r="E4116" s="642"/>
    </row>
    <row r="4117" spans="1:5" ht="24">
      <c r="A4117" s="707">
        <v>91087</v>
      </c>
      <c r="B4117" s="636" t="s">
        <v>24636</v>
      </c>
      <c r="C4117" s="637" t="s">
        <v>112</v>
      </c>
      <c r="D4117" s="637" t="s">
        <v>18987</v>
      </c>
      <c r="E4117" s="638">
        <v>81.69</v>
      </c>
    </row>
    <row r="4118" spans="1:5" ht="12">
      <c r="A4118" s="708" t="s">
        <v>24632</v>
      </c>
      <c r="B4118" s="639" t="s">
        <v>24667</v>
      </c>
      <c r="C4118" s="640"/>
      <c r="D4118" s="641"/>
      <c r="E4118" s="642"/>
    </row>
    <row r="4119" spans="1:5" ht="12">
      <c r="A4119" s="708" t="s">
        <v>24668</v>
      </c>
      <c r="B4119" s="639" t="s">
        <v>24669</v>
      </c>
      <c r="C4119" s="640"/>
      <c r="D4119" s="641"/>
      <c r="E4119" s="642"/>
    </row>
    <row r="4120" spans="1:5" ht="12">
      <c r="A4120" s="708" t="s">
        <v>22417</v>
      </c>
      <c r="B4120" s="639" t="s">
        <v>22418</v>
      </c>
      <c r="C4120" s="640"/>
      <c r="D4120" s="641"/>
      <c r="E4120" s="642"/>
    </row>
    <row r="4121" spans="1:5" ht="12">
      <c r="A4121" s="708" t="s">
        <v>22419</v>
      </c>
      <c r="B4121" s="639" t="e">
        <v>#NAME?</v>
      </c>
      <c r="C4121" s="640"/>
      <c r="D4121" s="641" t="s">
        <v>22420</v>
      </c>
      <c r="E4121" s="642" t="s">
        <v>22421</v>
      </c>
    </row>
    <row r="4122" spans="1:5" ht="12">
      <c r="A4122" s="708"/>
      <c r="B4122" s="639"/>
      <c r="C4122" s="640"/>
      <c r="D4122" s="641" t="s">
        <v>22422</v>
      </c>
      <c r="E4122" s="642" t="s">
        <v>22423</v>
      </c>
    </row>
    <row r="4123" spans="1:5" ht="12">
      <c r="A4123" s="707" t="s">
        <v>22424</v>
      </c>
      <c r="B4123" s="636" t="s">
        <v>22425</v>
      </c>
      <c r="C4123" s="637"/>
      <c r="D4123" s="637"/>
      <c r="E4123" s="638"/>
    </row>
    <row r="4124" spans="1:5" ht="24">
      <c r="A4124" s="708" t="s">
        <v>22426</v>
      </c>
      <c r="B4124" s="639" t="s">
        <v>22427</v>
      </c>
      <c r="C4124" s="640" t="s">
        <v>22428</v>
      </c>
      <c r="D4124" s="641"/>
      <c r="E4124" s="642"/>
    </row>
    <row r="4125" spans="1:5" ht="12">
      <c r="A4125" s="708" t="s">
        <v>22429</v>
      </c>
      <c r="B4125" s="639" t="s">
        <v>22430</v>
      </c>
      <c r="C4125" s="640"/>
      <c r="D4125" s="641" t="s">
        <v>22422</v>
      </c>
      <c r="E4125" s="642" t="s">
        <v>22431</v>
      </c>
    </row>
    <row r="4126" spans="1:5" ht="24">
      <c r="A4126" s="706" t="s">
        <v>91</v>
      </c>
      <c r="B4126" s="633" t="s">
        <v>22432</v>
      </c>
      <c r="C4126" s="634" t="s">
        <v>22433</v>
      </c>
      <c r="D4126" s="634" t="s">
        <v>22434</v>
      </c>
      <c r="E4126" s="635" t="s">
        <v>22435</v>
      </c>
    </row>
    <row r="4127" spans="1:5" ht="12">
      <c r="A4127" s="708" t="s">
        <v>22436</v>
      </c>
      <c r="B4127" s="639" t="s">
        <v>22437</v>
      </c>
      <c r="C4127" s="640"/>
      <c r="D4127" s="641"/>
      <c r="E4127" s="642"/>
    </row>
    <row r="4128" spans="1:5" ht="24">
      <c r="A4128" s="708">
        <v>91088</v>
      </c>
      <c r="B4128" s="639" t="s">
        <v>24631</v>
      </c>
      <c r="C4128" s="640" t="s">
        <v>112</v>
      </c>
      <c r="D4128" s="641" t="s">
        <v>18987</v>
      </c>
      <c r="E4128" s="642">
        <v>99.15</v>
      </c>
    </row>
    <row r="4129" spans="1:5" ht="12">
      <c r="A4129" s="708" t="s">
        <v>24632</v>
      </c>
      <c r="B4129" s="639" t="s">
        <v>24670</v>
      </c>
      <c r="C4129" s="640"/>
      <c r="D4129" s="641"/>
      <c r="E4129" s="642"/>
    </row>
    <row r="4130" spans="1:5" ht="12">
      <c r="A4130" s="707" t="s">
        <v>24671</v>
      </c>
      <c r="B4130" s="636" t="s">
        <v>24672</v>
      </c>
      <c r="C4130" s="637"/>
      <c r="D4130" s="637"/>
      <c r="E4130" s="638"/>
    </row>
    <row r="4131" spans="1:5" ht="24">
      <c r="A4131" s="708">
        <v>91089</v>
      </c>
      <c r="B4131" s="639" t="s">
        <v>24636</v>
      </c>
      <c r="C4131" s="640" t="s">
        <v>112</v>
      </c>
      <c r="D4131" s="641" t="s">
        <v>18987</v>
      </c>
      <c r="E4131" s="642">
        <v>107.34</v>
      </c>
    </row>
    <row r="4132" spans="1:5" ht="12">
      <c r="A4132" s="708" t="s">
        <v>24632</v>
      </c>
      <c r="B4132" s="639" t="s">
        <v>24670</v>
      </c>
      <c r="C4132" s="640"/>
      <c r="D4132" s="641"/>
      <c r="E4132" s="642"/>
    </row>
    <row r="4133" spans="1:5" ht="12">
      <c r="A4133" s="708" t="s">
        <v>24671</v>
      </c>
      <c r="B4133" s="639" t="s">
        <v>24672</v>
      </c>
      <c r="C4133" s="640"/>
      <c r="D4133" s="641"/>
      <c r="E4133" s="642"/>
    </row>
    <row r="4134" spans="1:5" ht="24">
      <c r="A4134" s="708">
        <v>91090</v>
      </c>
      <c r="B4134" s="639" t="s">
        <v>24631</v>
      </c>
      <c r="C4134" s="640" t="s">
        <v>112</v>
      </c>
      <c r="D4134" s="641" t="s">
        <v>18987</v>
      </c>
      <c r="E4134" s="642">
        <v>80.849999999999994</v>
      </c>
    </row>
    <row r="4135" spans="1:5" ht="12">
      <c r="A4135" s="708" t="s">
        <v>24632</v>
      </c>
      <c r="B4135" s="639" t="s">
        <v>24666</v>
      </c>
      <c r="C4135" s="640"/>
      <c r="D4135" s="641"/>
      <c r="E4135" s="642"/>
    </row>
    <row r="4136" spans="1:5" ht="12">
      <c r="A4136" s="707" t="s">
        <v>24660</v>
      </c>
      <c r="B4136" s="636" t="s">
        <v>24665</v>
      </c>
      <c r="C4136" s="637"/>
      <c r="D4136" s="637"/>
      <c r="E4136" s="638"/>
    </row>
    <row r="4137" spans="1:5" ht="24">
      <c r="A4137" s="708">
        <v>91091</v>
      </c>
      <c r="B4137" s="639" t="s">
        <v>24636</v>
      </c>
      <c r="C4137" s="640" t="s">
        <v>112</v>
      </c>
      <c r="D4137" s="641" t="s">
        <v>18987</v>
      </c>
      <c r="E4137" s="642">
        <v>89.93</v>
      </c>
    </row>
    <row r="4138" spans="1:5" ht="12">
      <c r="A4138" s="707" t="s">
        <v>24632</v>
      </c>
      <c r="B4138" s="636" t="s">
        <v>24667</v>
      </c>
      <c r="C4138" s="637"/>
      <c r="D4138" s="637"/>
      <c r="E4138" s="638"/>
    </row>
    <row r="4139" spans="1:5" ht="12">
      <c r="A4139" s="708" t="s">
        <v>24668</v>
      </c>
      <c r="B4139" s="639" t="s">
        <v>24673</v>
      </c>
      <c r="C4139" s="640"/>
      <c r="D4139" s="641"/>
      <c r="E4139" s="642"/>
    </row>
    <row r="4140" spans="1:5" ht="24">
      <c r="A4140" s="708">
        <v>91092</v>
      </c>
      <c r="B4140" s="639" t="s">
        <v>24631</v>
      </c>
      <c r="C4140" s="640" t="s">
        <v>112</v>
      </c>
      <c r="D4140" s="641" t="s">
        <v>18987</v>
      </c>
      <c r="E4140" s="642">
        <v>107.69</v>
      </c>
    </row>
    <row r="4141" spans="1:5" ht="12">
      <c r="A4141" s="708" t="s">
        <v>24632</v>
      </c>
      <c r="B4141" s="639" t="s">
        <v>24670</v>
      </c>
      <c r="C4141" s="640"/>
      <c r="D4141" s="641"/>
      <c r="E4141" s="642"/>
    </row>
    <row r="4142" spans="1:5" ht="12">
      <c r="A4142" s="708" t="s">
        <v>24671</v>
      </c>
      <c r="B4142" s="639" t="s">
        <v>24674</v>
      </c>
      <c r="C4142" s="640"/>
      <c r="D4142" s="641"/>
      <c r="E4142" s="642"/>
    </row>
    <row r="4143" spans="1:5" ht="24">
      <c r="A4143" s="708">
        <v>91093</v>
      </c>
      <c r="B4143" s="639" t="s">
        <v>24636</v>
      </c>
      <c r="C4143" s="640" t="s">
        <v>112</v>
      </c>
      <c r="D4143" s="641" t="s">
        <v>18987</v>
      </c>
      <c r="E4143" s="642">
        <v>116.98</v>
      </c>
    </row>
    <row r="4144" spans="1:5" ht="12">
      <c r="A4144" s="707" t="s">
        <v>24632</v>
      </c>
      <c r="B4144" s="636" t="s">
        <v>24670</v>
      </c>
      <c r="C4144" s="637"/>
      <c r="D4144" s="637"/>
      <c r="E4144" s="638"/>
    </row>
    <row r="4145" spans="1:5" ht="12">
      <c r="A4145" s="708" t="s">
        <v>24671</v>
      </c>
      <c r="B4145" s="639" t="s">
        <v>24674</v>
      </c>
      <c r="C4145" s="640"/>
      <c r="D4145" s="641"/>
      <c r="E4145" s="642"/>
    </row>
    <row r="4146" spans="1:5" ht="24">
      <c r="A4146" s="708">
        <v>91094</v>
      </c>
      <c r="B4146" s="639" t="s">
        <v>24631</v>
      </c>
      <c r="C4146" s="640" t="s">
        <v>112</v>
      </c>
      <c r="D4146" s="641" t="s">
        <v>18987</v>
      </c>
      <c r="E4146" s="642">
        <v>101.59</v>
      </c>
    </row>
    <row r="4147" spans="1:5" ht="12">
      <c r="A4147" s="708" t="s">
        <v>24632</v>
      </c>
      <c r="B4147" s="639" t="s">
        <v>24675</v>
      </c>
      <c r="C4147" s="640"/>
      <c r="D4147" s="641"/>
      <c r="E4147" s="642"/>
    </row>
    <row r="4148" spans="1:5" ht="12">
      <c r="A4148" s="708" t="s">
        <v>24676</v>
      </c>
      <c r="B4148" s="639" t="s">
        <v>24677</v>
      </c>
      <c r="C4148" s="640"/>
      <c r="D4148" s="641"/>
      <c r="E4148" s="642"/>
    </row>
    <row r="4149" spans="1:5" ht="12">
      <c r="A4149" s="708">
        <v>42370</v>
      </c>
      <c r="B4149" s="639"/>
      <c r="C4149" s="640"/>
      <c r="D4149" s="641"/>
      <c r="E4149" s="642"/>
    </row>
    <row r="4150" spans="1:5" ht="24">
      <c r="A4150" s="708">
        <v>91095</v>
      </c>
      <c r="B4150" s="639" t="s">
        <v>24636</v>
      </c>
      <c r="C4150" s="640" t="s">
        <v>112</v>
      </c>
      <c r="D4150" s="641" t="s">
        <v>18987</v>
      </c>
      <c r="E4150" s="642">
        <v>119.56</v>
      </c>
    </row>
    <row r="4151" spans="1:5" ht="12">
      <c r="A4151" s="706" t="s">
        <v>24632</v>
      </c>
      <c r="B4151" s="633" t="s">
        <v>24678</v>
      </c>
      <c r="C4151" s="634"/>
      <c r="D4151" s="634"/>
      <c r="E4151" s="635"/>
    </row>
    <row r="4152" spans="1:5" ht="12">
      <c r="A4152" s="708" t="s">
        <v>24679</v>
      </c>
      <c r="B4152" s="639" t="s">
        <v>24680</v>
      </c>
      <c r="C4152" s="640"/>
      <c r="D4152" s="641"/>
      <c r="E4152" s="642"/>
    </row>
    <row r="4153" spans="1:5" ht="12">
      <c r="A4153" s="708">
        <v>42370</v>
      </c>
      <c r="B4153" s="639"/>
      <c r="C4153" s="640"/>
      <c r="D4153" s="641"/>
      <c r="E4153" s="642"/>
    </row>
    <row r="4154" spans="1:5" ht="24">
      <c r="A4154" s="708">
        <v>91096</v>
      </c>
      <c r="B4154" s="639" t="s">
        <v>24631</v>
      </c>
      <c r="C4154" s="640" t="s">
        <v>112</v>
      </c>
      <c r="D4154" s="641" t="s">
        <v>18987</v>
      </c>
      <c r="E4154" s="642">
        <v>103.58</v>
      </c>
    </row>
    <row r="4155" spans="1:5" ht="12">
      <c r="A4155" s="708" t="s">
        <v>24632</v>
      </c>
      <c r="B4155" s="639" t="s">
        <v>24681</v>
      </c>
      <c r="C4155" s="640"/>
      <c r="D4155" s="641"/>
      <c r="E4155" s="642"/>
    </row>
    <row r="4156" spans="1:5" ht="12">
      <c r="A4156" s="708" t="s">
        <v>22417</v>
      </c>
      <c r="B4156" s="639" t="s">
        <v>22418</v>
      </c>
      <c r="C4156" s="640"/>
      <c r="D4156" s="641"/>
      <c r="E4156" s="642"/>
    </row>
    <row r="4157" spans="1:5" ht="12">
      <c r="A4157" s="708" t="s">
        <v>22419</v>
      </c>
      <c r="B4157" s="639" t="e">
        <v>#NAME?</v>
      </c>
      <c r="C4157" s="640"/>
      <c r="D4157" s="641" t="s">
        <v>22420</v>
      </c>
      <c r="E4157" s="642" t="s">
        <v>22421</v>
      </c>
    </row>
    <row r="4158" spans="1:5" ht="12">
      <c r="A4158" s="708"/>
      <c r="B4158" s="639"/>
      <c r="C4158" s="640"/>
      <c r="D4158" s="641" t="s">
        <v>22422</v>
      </c>
      <c r="E4158" s="642" t="s">
        <v>22423</v>
      </c>
    </row>
    <row r="4159" spans="1:5" ht="12">
      <c r="A4159" s="708" t="s">
        <v>22424</v>
      </c>
      <c r="B4159" s="639" t="s">
        <v>22425</v>
      </c>
      <c r="C4159" s="640"/>
      <c r="D4159" s="641"/>
      <c r="E4159" s="642"/>
    </row>
    <row r="4160" spans="1:5" ht="24">
      <c r="A4160" s="708" t="s">
        <v>22426</v>
      </c>
      <c r="B4160" s="639" t="s">
        <v>22427</v>
      </c>
      <c r="C4160" s="640" t="s">
        <v>22428</v>
      </c>
      <c r="D4160" s="641"/>
      <c r="E4160" s="642"/>
    </row>
    <row r="4161" spans="1:5" ht="12">
      <c r="A4161" s="708" t="s">
        <v>22429</v>
      </c>
      <c r="B4161" s="639" t="s">
        <v>22430</v>
      </c>
      <c r="C4161" s="640"/>
      <c r="D4161" s="641" t="s">
        <v>22422</v>
      </c>
      <c r="E4161" s="642" t="s">
        <v>22431</v>
      </c>
    </row>
    <row r="4162" spans="1:5" ht="24">
      <c r="A4162" s="708" t="s">
        <v>91</v>
      </c>
      <c r="B4162" s="639" t="s">
        <v>22432</v>
      </c>
      <c r="C4162" s="640" t="s">
        <v>22433</v>
      </c>
      <c r="D4162" s="641" t="s">
        <v>22434</v>
      </c>
      <c r="E4162" s="642" t="s">
        <v>22435</v>
      </c>
    </row>
    <row r="4163" spans="1:5" ht="12">
      <c r="A4163" s="708" t="s">
        <v>22436</v>
      </c>
      <c r="B4163" s="639" t="s">
        <v>22437</v>
      </c>
      <c r="C4163" s="640"/>
      <c r="D4163" s="641"/>
      <c r="E4163" s="642"/>
    </row>
    <row r="4164" spans="1:5" ht="12">
      <c r="A4164" s="708" t="s">
        <v>24682</v>
      </c>
      <c r="B4164" s="639" t="s">
        <v>24683</v>
      </c>
      <c r="C4164" s="640"/>
      <c r="D4164" s="641"/>
      <c r="E4164" s="642"/>
    </row>
    <row r="4165" spans="1:5" ht="24">
      <c r="A4165" s="708">
        <v>91097</v>
      </c>
      <c r="B4165" s="639" t="s">
        <v>24636</v>
      </c>
      <c r="C4165" s="640" t="s">
        <v>112</v>
      </c>
      <c r="D4165" s="641" t="s">
        <v>18987</v>
      </c>
      <c r="E4165" s="642">
        <v>121.46</v>
      </c>
    </row>
    <row r="4166" spans="1:5" ht="12">
      <c r="A4166" s="708" t="s">
        <v>24632</v>
      </c>
      <c r="B4166" s="639" t="s">
        <v>24684</v>
      </c>
      <c r="C4166" s="640"/>
      <c r="D4166" s="641"/>
      <c r="E4166" s="642"/>
    </row>
    <row r="4167" spans="1:5" ht="12">
      <c r="A4167" s="708" t="s">
        <v>24685</v>
      </c>
      <c r="B4167" s="639" t="s">
        <v>24686</v>
      </c>
      <c r="C4167" s="640"/>
      <c r="D4167" s="641"/>
      <c r="E4167" s="642"/>
    </row>
    <row r="4168" spans="1:5" ht="24">
      <c r="A4168" s="708">
        <v>91098</v>
      </c>
      <c r="B4168" s="639" t="s">
        <v>24631</v>
      </c>
      <c r="C4168" s="640" t="s">
        <v>112</v>
      </c>
      <c r="D4168" s="641" t="s">
        <v>18987</v>
      </c>
      <c r="E4168" s="642">
        <v>110.92</v>
      </c>
    </row>
    <row r="4169" spans="1:5" ht="12">
      <c r="A4169" s="708" t="s">
        <v>24632</v>
      </c>
      <c r="B4169" s="639" t="s">
        <v>24675</v>
      </c>
      <c r="C4169" s="640"/>
      <c r="D4169" s="641"/>
      <c r="E4169" s="642"/>
    </row>
    <row r="4170" spans="1:5" ht="12">
      <c r="A4170" s="708" t="s">
        <v>24676</v>
      </c>
      <c r="B4170" s="639" t="s">
        <v>24687</v>
      </c>
      <c r="C4170" s="640"/>
      <c r="D4170" s="641"/>
      <c r="E4170" s="642"/>
    </row>
    <row r="4171" spans="1:5" ht="12">
      <c r="A4171" s="708">
        <v>42370</v>
      </c>
      <c r="B4171" s="639"/>
      <c r="C4171" s="640"/>
      <c r="D4171" s="641"/>
      <c r="E4171" s="642"/>
    </row>
    <row r="4172" spans="1:5" ht="24">
      <c r="A4172" s="708">
        <v>91099</v>
      </c>
      <c r="B4172" s="639" t="s">
        <v>24636</v>
      </c>
      <c r="C4172" s="640" t="s">
        <v>112</v>
      </c>
      <c r="D4172" s="641" t="s">
        <v>18987</v>
      </c>
      <c r="E4172" s="642">
        <v>129.74</v>
      </c>
    </row>
    <row r="4173" spans="1:5" ht="12">
      <c r="A4173" s="708" t="s">
        <v>24632</v>
      </c>
      <c r="B4173" s="639" t="s">
        <v>24678</v>
      </c>
      <c r="C4173" s="640"/>
      <c r="D4173" s="641"/>
      <c r="E4173" s="642"/>
    </row>
    <row r="4174" spans="1:5" ht="12">
      <c r="A4174" s="708" t="s">
        <v>24679</v>
      </c>
      <c r="B4174" s="639" t="s">
        <v>24688</v>
      </c>
      <c r="C4174" s="640"/>
      <c r="D4174" s="641"/>
      <c r="E4174" s="642"/>
    </row>
    <row r="4175" spans="1:5" ht="12">
      <c r="A4175" s="708">
        <v>42370</v>
      </c>
      <c r="B4175" s="639"/>
      <c r="C4175" s="640"/>
      <c r="D4175" s="641"/>
      <c r="E4175" s="642"/>
    </row>
    <row r="4176" spans="1:5" ht="24">
      <c r="A4176" s="708">
        <v>91100</v>
      </c>
      <c r="B4176" s="639" t="s">
        <v>24631</v>
      </c>
      <c r="C4176" s="640" t="s">
        <v>112</v>
      </c>
      <c r="D4176" s="641" t="s">
        <v>18987</v>
      </c>
      <c r="E4176" s="642">
        <v>116.15</v>
      </c>
    </row>
    <row r="4177" spans="1:5" ht="12">
      <c r="A4177" s="708" t="s">
        <v>24632</v>
      </c>
      <c r="B4177" s="639" t="s">
        <v>24681</v>
      </c>
      <c r="C4177" s="640"/>
      <c r="D4177" s="641"/>
      <c r="E4177" s="642"/>
    </row>
    <row r="4178" spans="1:5" ht="12">
      <c r="A4178" s="708" t="s">
        <v>24682</v>
      </c>
      <c r="B4178" s="639" t="s">
        <v>24689</v>
      </c>
      <c r="C4178" s="640"/>
      <c r="D4178" s="641"/>
      <c r="E4178" s="642"/>
    </row>
    <row r="4179" spans="1:5" ht="24">
      <c r="A4179" s="708">
        <v>91101</v>
      </c>
      <c r="B4179" s="639" t="s">
        <v>24636</v>
      </c>
      <c r="C4179" s="640" t="s">
        <v>112</v>
      </c>
      <c r="D4179" s="641" t="s">
        <v>18987</v>
      </c>
      <c r="E4179" s="642">
        <v>134.9</v>
      </c>
    </row>
    <row r="4180" spans="1:5" ht="12">
      <c r="A4180" s="708" t="s">
        <v>24632</v>
      </c>
      <c r="B4180" s="639" t="s">
        <v>24684</v>
      </c>
      <c r="C4180" s="640"/>
      <c r="D4180" s="641"/>
      <c r="E4180" s="642"/>
    </row>
    <row r="4181" spans="1:5" ht="12">
      <c r="A4181" s="708" t="s">
        <v>24685</v>
      </c>
      <c r="B4181" s="639" t="s">
        <v>24690</v>
      </c>
      <c r="C4181" s="640"/>
      <c r="D4181" s="641"/>
      <c r="E4181" s="642"/>
    </row>
    <row r="4182" spans="1:5" ht="24">
      <c r="A4182" s="708">
        <v>93952</v>
      </c>
      <c r="B4182" s="639" t="s">
        <v>24691</v>
      </c>
      <c r="C4182" s="640" t="s">
        <v>121</v>
      </c>
      <c r="D4182" s="641" t="s">
        <v>18987</v>
      </c>
      <c r="E4182" s="642">
        <v>93.3</v>
      </c>
    </row>
    <row r="4183" spans="1:5" ht="12">
      <c r="A4183" s="708" t="s">
        <v>24692</v>
      </c>
      <c r="B4183" s="639" t="s">
        <v>24693</v>
      </c>
      <c r="C4183" s="640"/>
      <c r="D4183" s="641"/>
      <c r="E4183" s="642"/>
    </row>
    <row r="4184" spans="1:5" ht="12">
      <c r="A4184" s="708" t="s">
        <v>24694</v>
      </c>
      <c r="B4184" s="639" t="s">
        <v>24695</v>
      </c>
      <c r="C4184" s="640"/>
      <c r="D4184" s="641"/>
      <c r="E4184" s="642"/>
    </row>
    <row r="4185" spans="1:5" ht="24">
      <c r="A4185" s="708">
        <v>93953</v>
      </c>
      <c r="B4185" s="639" t="s">
        <v>24696</v>
      </c>
      <c r="C4185" s="640" t="s">
        <v>121</v>
      </c>
      <c r="D4185" s="641" t="s">
        <v>18987</v>
      </c>
      <c r="E4185" s="642">
        <v>86.95</v>
      </c>
    </row>
    <row r="4186" spans="1:5" ht="12">
      <c r="A4186" s="708" t="s">
        <v>24697</v>
      </c>
      <c r="B4186" s="639" t="s">
        <v>24698</v>
      </c>
      <c r="C4186" s="640"/>
      <c r="D4186" s="641"/>
      <c r="E4186" s="642"/>
    </row>
    <row r="4187" spans="1:5" ht="12">
      <c r="A4187" s="708" t="s">
        <v>24699</v>
      </c>
      <c r="B4187" s="639" t="s">
        <v>24700</v>
      </c>
      <c r="C4187" s="640"/>
      <c r="D4187" s="641"/>
      <c r="E4187" s="642"/>
    </row>
    <row r="4188" spans="1:5" ht="24">
      <c r="A4188" s="708">
        <v>93954</v>
      </c>
      <c r="B4188" s="639" t="s">
        <v>24701</v>
      </c>
      <c r="C4188" s="640" t="s">
        <v>121</v>
      </c>
      <c r="D4188" s="641" t="s">
        <v>18987</v>
      </c>
      <c r="E4188" s="642">
        <v>83.18</v>
      </c>
    </row>
    <row r="4189" spans="1:5" ht="12">
      <c r="A4189" s="708" t="s">
        <v>24697</v>
      </c>
      <c r="B4189" s="639" t="s">
        <v>24702</v>
      </c>
      <c r="C4189" s="640"/>
      <c r="D4189" s="641"/>
      <c r="E4189" s="642"/>
    </row>
    <row r="4190" spans="1:5" ht="12">
      <c r="A4190" s="708" t="s">
        <v>24699</v>
      </c>
      <c r="B4190" s="639" t="s">
        <v>24700</v>
      </c>
      <c r="C4190" s="640"/>
      <c r="D4190" s="641"/>
      <c r="E4190" s="642"/>
    </row>
    <row r="4191" spans="1:5" ht="24">
      <c r="A4191" s="708">
        <v>93955</v>
      </c>
      <c r="B4191" s="639" t="s">
        <v>24703</v>
      </c>
      <c r="C4191" s="640" t="s">
        <v>121</v>
      </c>
      <c r="D4191" s="641" t="s">
        <v>18987</v>
      </c>
      <c r="E4191" s="642">
        <v>80.5</v>
      </c>
    </row>
    <row r="4192" spans="1:5" ht="12">
      <c r="A4192" s="708" t="s">
        <v>22417</v>
      </c>
      <c r="B4192" s="639" t="s">
        <v>22418</v>
      </c>
      <c r="C4192" s="640"/>
      <c r="D4192" s="641"/>
      <c r="E4192" s="642"/>
    </row>
    <row r="4193" spans="1:5" ht="12">
      <c r="A4193" s="708" t="s">
        <v>22419</v>
      </c>
      <c r="B4193" s="639" t="e">
        <v>#NAME?</v>
      </c>
      <c r="C4193" s="640"/>
      <c r="D4193" s="641" t="s">
        <v>22420</v>
      </c>
      <c r="E4193" s="642" t="s">
        <v>22421</v>
      </c>
    </row>
    <row r="4194" spans="1:5" ht="12">
      <c r="A4194" s="708"/>
      <c r="B4194" s="639"/>
      <c r="C4194" s="640"/>
      <c r="D4194" s="641" t="s">
        <v>22422</v>
      </c>
      <c r="E4194" s="642" t="s">
        <v>22423</v>
      </c>
    </row>
    <row r="4195" spans="1:5" ht="12">
      <c r="A4195" s="708" t="s">
        <v>22424</v>
      </c>
      <c r="B4195" s="639" t="s">
        <v>22425</v>
      </c>
      <c r="C4195" s="640"/>
      <c r="D4195" s="641"/>
      <c r="E4195" s="642"/>
    </row>
    <row r="4196" spans="1:5" ht="24">
      <c r="A4196" s="708" t="s">
        <v>22426</v>
      </c>
      <c r="B4196" s="639" t="s">
        <v>22427</v>
      </c>
      <c r="C4196" s="640" t="s">
        <v>22428</v>
      </c>
      <c r="D4196" s="641"/>
      <c r="E4196" s="642"/>
    </row>
    <row r="4197" spans="1:5" ht="12">
      <c r="A4197" s="708" t="s">
        <v>22429</v>
      </c>
      <c r="B4197" s="639" t="s">
        <v>22430</v>
      </c>
      <c r="C4197" s="640"/>
      <c r="D4197" s="641" t="s">
        <v>22422</v>
      </c>
      <c r="E4197" s="642" t="s">
        <v>22431</v>
      </c>
    </row>
    <row r="4198" spans="1:5" ht="24">
      <c r="A4198" s="708" t="s">
        <v>91</v>
      </c>
      <c r="B4198" s="639" t="s">
        <v>22432</v>
      </c>
      <c r="C4198" s="640" t="s">
        <v>22433</v>
      </c>
      <c r="D4198" s="641" t="s">
        <v>22434</v>
      </c>
      <c r="E4198" s="642" t="s">
        <v>22435</v>
      </c>
    </row>
    <row r="4199" spans="1:5" ht="12">
      <c r="A4199" s="708" t="s">
        <v>22436</v>
      </c>
      <c r="B4199" s="639" t="s">
        <v>22437</v>
      </c>
      <c r="C4199" s="640"/>
      <c r="D4199" s="641"/>
      <c r="E4199" s="642"/>
    </row>
    <row r="4200" spans="1:5" ht="12">
      <c r="A4200" s="708" t="s">
        <v>24697</v>
      </c>
      <c r="B4200" s="639" t="s">
        <v>24704</v>
      </c>
      <c r="C4200" s="640"/>
      <c r="D4200" s="641"/>
      <c r="E4200" s="642"/>
    </row>
    <row r="4201" spans="1:5" ht="12">
      <c r="A4201" s="707" t="s">
        <v>24705</v>
      </c>
      <c r="B4201" s="636" t="s">
        <v>24706</v>
      </c>
      <c r="C4201" s="637"/>
      <c r="D4201" s="637"/>
      <c r="E4201" s="638"/>
    </row>
    <row r="4202" spans="1:5" ht="24">
      <c r="A4202" s="708">
        <v>93956</v>
      </c>
      <c r="B4202" s="639" t="s">
        <v>24707</v>
      </c>
      <c r="C4202" s="640" t="s">
        <v>121</v>
      </c>
      <c r="D4202" s="641" t="s">
        <v>18987</v>
      </c>
      <c r="E4202" s="642">
        <v>78.42</v>
      </c>
    </row>
    <row r="4203" spans="1:5" ht="12">
      <c r="A4203" s="707" t="s">
        <v>24708</v>
      </c>
      <c r="B4203" s="636" t="s">
        <v>24709</v>
      </c>
      <c r="C4203" s="637"/>
      <c r="D4203" s="637"/>
      <c r="E4203" s="638"/>
    </row>
    <row r="4204" spans="1:5" ht="12">
      <c r="A4204" s="708" t="s">
        <v>24710</v>
      </c>
      <c r="B4204" s="639" t="s">
        <v>24711</v>
      </c>
      <c r="C4204" s="640"/>
      <c r="D4204" s="641"/>
      <c r="E4204" s="642"/>
    </row>
    <row r="4205" spans="1:5" ht="24">
      <c r="A4205" s="707">
        <v>93957</v>
      </c>
      <c r="B4205" s="636" t="s">
        <v>24691</v>
      </c>
      <c r="C4205" s="637" t="s">
        <v>121</v>
      </c>
      <c r="D4205" s="637" t="s">
        <v>18987</v>
      </c>
      <c r="E4205" s="638">
        <v>97.53</v>
      </c>
    </row>
    <row r="4206" spans="1:5" ht="12">
      <c r="A4206" s="708" t="s">
        <v>24692</v>
      </c>
      <c r="B4206" s="639" t="s">
        <v>24693</v>
      </c>
      <c r="C4206" s="640"/>
      <c r="D4206" s="641"/>
      <c r="E4206" s="642"/>
    </row>
    <row r="4207" spans="1:5" ht="12">
      <c r="A4207" s="708" t="s">
        <v>24694</v>
      </c>
      <c r="B4207" s="639" t="s">
        <v>24712</v>
      </c>
      <c r="C4207" s="640"/>
      <c r="D4207" s="641"/>
      <c r="E4207" s="642"/>
    </row>
    <row r="4208" spans="1:5" ht="24">
      <c r="A4208" s="708">
        <v>93958</v>
      </c>
      <c r="B4208" s="639" t="s">
        <v>24696</v>
      </c>
      <c r="C4208" s="640" t="s">
        <v>121</v>
      </c>
      <c r="D4208" s="641" t="s">
        <v>18987</v>
      </c>
      <c r="E4208" s="642">
        <v>91.27</v>
      </c>
    </row>
    <row r="4209" spans="1:5" ht="12">
      <c r="A4209" s="708" t="s">
        <v>24697</v>
      </c>
      <c r="B4209" s="639" t="s">
        <v>24698</v>
      </c>
      <c r="C4209" s="640"/>
      <c r="D4209" s="641"/>
      <c r="E4209" s="642"/>
    </row>
    <row r="4210" spans="1:5" ht="12">
      <c r="A4210" s="708" t="s">
        <v>24699</v>
      </c>
      <c r="B4210" s="639" t="s">
        <v>24713</v>
      </c>
      <c r="C4210" s="640"/>
      <c r="D4210" s="641"/>
      <c r="E4210" s="642"/>
    </row>
    <row r="4211" spans="1:5" ht="24">
      <c r="A4211" s="708">
        <v>93959</v>
      </c>
      <c r="B4211" s="639" t="s">
        <v>24701</v>
      </c>
      <c r="C4211" s="640" t="s">
        <v>121</v>
      </c>
      <c r="D4211" s="641" t="s">
        <v>18987</v>
      </c>
      <c r="E4211" s="642">
        <v>87.33</v>
      </c>
    </row>
    <row r="4212" spans="1:5" ht="12">
      <c r="A4212" s="706" t="s">
        <v>24697</v>
      </c>
      <c r="B4212" s="633" t="s">
        <v>24702</v>
      </c>
      <c r="C4212" s="634"/>
      <c r="D4212" s="634"/>
      <c r="E4212" s="635"/>
    </row>
    <row r="4213" spans="1:5" ht="12">
      <c r="A4213" s="708" t="s">
        <v>24699</v>
      </c>
      <c r="B4213" s="639" t="s">
        <v>24713</v>
      </c>
      <c r="C4213" s="640"/>
      <c r="D4213" s="641"/>
      <c r="E4213" s="642"/>
    </row>
    <row r="4214" spans="1:5" ht="24">
      <c r="A4214" s="708">
        <v>93960</v>
      </c>
      <c r="B4214" s="639" t="s">
        <v>24703</v>
      </c>
      <c r="C4214" s="640" t="s">
        <v>121</v>
      </c>
      <c r="D4214" s="641" t="s">
        <v>18987</v>
      </c>
      <c r="E4214" s="642">
        <v>84.55</v>
      </c>
    </row>
    <row r="4215" spans="1:5" ht="12">
      <c r="A4215" s="706" t="s">
        <v>24697</v>
      </c>
      <c r="B4215" s="633" t="s">
        <v>24704</v>
      </c>
      <c r="C4215" s="634"/>
      <c r="D4215" s="634"/>
      <c r="E4215" s="635"/>
    </row>
    <row r="4216" spans="1:5" ht="12">
      <c r="A4216" s="708" t="s">
        <v>24705</v>
      </c>
      <c r="B4216" s="639" t="s">
        <v>24714</v>
      </c>
      <c r="C4216" s="640"/>
      <c r="D4216" s="641"/>
      <c r="E4216" s="642"/>
    </row>
    <row r="4217" spans="1:5" ht="24">
      <c r="A4217" s="708">
        <v>93961</v>
      </c>
      <c r="B4217" s="639" t="s">
        <v>24707</v>
      </c>
      <c r="C4217" s="640" t="s">
        <v>121</v>
      </c>
      <c r="D4217" s="641" t="s">
        <v>18987</v>
      </c>
      <c r="E4217" s="642">
        <v>82.4</v>
      </c>
    </row>
    <row r="4218" spans="1:5" ht="12">
      <c r="A4218" s="708" t="s">
        <v>24708</v>
      </c>
      <c r="B4218" s="639" t="s">
        <v>24709</v>
      </c>
      <c r="C4218" s="640"/>
      <c r="D4218" s="641"/>
      <c r="E4218" s="642"/>
    </row>
    <row r="4219" spans="1:5" ht="12">
      <c r="A4219" s="707" t="s">
        <v>24710</v>
      </c>
      <c r="B4219" s="636" t="s">
        <v>24715</v>
      </c>
      <c r="C4219" s="637"/>
      <c r="D4219" s="637"/>
      <c r="E4219" s="638"/>
    </row>
    <row r="4220" spans="1:5" ht="24">
      <c r="A4220" s="708">
        <v>93962</v>
      </c>
      <c r="B4220" s="639" t="s">
        <v>24691</v>
      </c>
      <c r="C4220" s="640" t="s">
        <v>121</v>
      </c>
      <c r="D4220" s="641" t="s">
        <v>18987</v>
      </c>
      <c r="E4220" s="642">
        <v>85.98</v>
      </c>
    </row>
    <row r="4221" spans="1:5" ht="12">
      <c r="A4221" s="708" t="s">
        <v>24692</v>
      </c>
      <c r="B4221" s="639" t="s">
        <v>24716</v>
      </c>
      <c r="C4221" s="640"/>
      <c r="D4221" s="641"/>
      <c r="E4221" s="642"/>
    </row>
    <row r="4222" spans="1:5" ht="12">
      <c r="A4222" s="707" t="s">
        <v>24694</v>
      </c>
      <c r="B4222" s="636" t="s">
        <v>24695</v>
      </c>
      <c r="C4222" s="637"/>
      <c r="D4222" s="637"/>
      <c r="E4222" s="638"/>
    </row>
    <row r="4223" spans="1:5" ht="24">
      <c r="A4223" s="708">
        <v>93963</v>
      </c>
      <c r="B4223" s="639" t="s">
        <v>24717</v>
      </c>
      <c r="C4223" s="640" t="s">
        <v>121</v>
      </c>
      <c r="D4223" s="641" t="s">
        <v>18987</v>
      </c>
      <c r="E4223" s="642">
        <v>79.64</v>
      </c>
    </row>
    <row r="4224" spans="1:5" ht="12">
      <c r="A4224" s="708" t="s">
        <v>24718</v>
      </c>
      <c r="B4224" s="639" t="s">
        <v>24719</v>
      </c>
      <c r="C4224" s="640"/>
      <c r="D4224" s="641"/>
      <c r="E4224" s="642"/>
    </row>
    <row r="4225" spans="1:5" ht="12">
      <c r="A4225" s="709" t="s">
        <v>24720</v>
      </c>
      <c r="B4225" s="643" t="s">
        <v>24721</v>
      </c>
      <c r="C4225" s="644"/>
      <c r="D4225" s="645"/>
      <c r="E4225" s="646"/>
    </row>
    <row r="4226" spans="1:5" ht="24">
      <c r="A4226" s="706">
        <v>93964</v>
      </c>
      <c r="B4226" s="633" t="s">
        <v>24701</v>
      </c>
      <c r="C4226" s="634" t="s">
        <v>121</v>
      </c>
      <c r="D4226" s="634" t="s">
        <v>18987</v>
      </c>
      <c r="E4226" s="635">
        <v>75.89</v>
      </c>
    </row>
    <row r="4227" spans="1:5" ht="12">
      <c r="A4227" s="708" t="s">
        <v>24697</v>
      </c>
      <c r="B4227" s="639" t="s">
        <v>24722</v>
      </c>
      <c r="C4227" s="640"/>
      <c r="D4227" s="641"/>
      <c r="E4227" s="642"/>
    </row>
    <row r="4228" spans="1:5" ht="12">
      <c r="A4228" s="708" t="s">
        <v>22417</v>
      </c>
      <c r="B4228" s="639" t="s">
        <v>22418</v>
      </c>
      <c r="C4228" s="640"/>
      <c r="D4228" s="641"/>
      <c r="E4228" s="642"/>
    </row>
    <row r="4229" spans="1:5" ht="12">
      <c r="A4229" s="708" t="s">
        <v>22419</v>
      </c>
      <c r="B4229" s="639" t="e">
        <v>#NAME?</v>
      </c>
      <c r="C4229" s="640"/>
      <c r="D4229" s="641" t="s">
        <v>22420</v>
      </c>
      <c r="E4229" s="642" t="s">
        <v>22421</v>
      </c>
    </row>
    <row r="4230" spans="1:5" ht="12">
      <c r="A4230" s="708"/>
      <c r="B4230" s="639"/>
      <c r="C4230" s="640"/>
      <c r="D4230" s="641" t="s">
        <v>22422</v>
      </c>
      <c r="E4230" s="642" t="s">
        <v>22423</v>
      </c>
    </row>
    <row r="4231" spans="1:5" ht="12">
      <c r="A4231" s="707" t="s">
        <v>22424</v>
      </c>
      <c r="B4231" s="636" t="s">
        <v>22425</v>
      </c>
      <c r="C4231" s="637"/>
      <c r="D4231" s="637"/>
      <c r="E4231" s="638"/>
    </row>
    <row r="4232" spans="1:5" ht="24">
      <c r="A4232" s="708" t="s">
        <v>22426</v>
      </c>
      <c r="B4232" s="639" t="s">
        <v>22427</v>
      </c>
      <c r="C4232" s="640" t="s">
        <v>22428</v>
      </c>
      <c r="D4232" s="641"/>
      <c r="E4232" s="642"/>
    </row>
    <row r="4233" spans="1:5" ht="12">
      <c r="A4233" s="707" t="s">
        <v>22429</v>
      </c>
      <c r="B4233" s="636" t="s">
        <v>22430</v>
      </c>
      <c r="C4233" s="637"/>
      <c r="D4233" s="637" t="s">
        <v>22422</v>
      </c>
      <c r="E4233" s="638" t="s">
        <v>22431</v>
      </c>
    </row>
    <row r="4234" spans="1:5" ht="24">
      <c r="A4234" s="708" t="s">
        <v>91</v>
      </c>
      <c r="B4234" s="639" t="s">
        <v>22432</v>
      </c>
      <c r="C4234" s="640" t="s">
        <v>22433</v>
      </c>
      <c r="D4234" s="641" t="s">
        <v>22434</v>
      </c>
      <c r="E4234" s="642" t="s">
        <v>22435</v>
      </c>
    </row>
    <row r="4235" spans="1:5" ht="12">
      <c r="A4235" s="708" t="s">
        <v>22436</v>
      </c>
      <c r="B4235" s="639" t="s">
        <v>22437</v>
      </c>
      <c r="C4235" s="640"/>
      <c r="D4235" s="641"/>
      <c r="E4235" s="642"/>
    </row>
    <row r="4236" spans="1:5" ht="12">
      <c r="A4236" s="708" t="s">
        <v>24723</v>
      </c>
      <c r="B4236" s="639" t="s">
        <v>24724</v>
      </c>
      <c r="C4236" s="640"/>
      <c r="D4236" s="641"/>
      <c r="E4236" s="642"/>
    </row>
    <row r="4237" spans="1:5" ht="24">
      <c r="A4237" s="708">
        <v>93965</v>
      </c>
      <c r="B4237" s="639" t="s">
        <v>24703</v>
      </c>
      <c r="C4237" s="640" t="s">
        <v>121</v>
      </c>
      <c r="D4237" s="641" t="s">
        <v>18987</v>
      </c>
      <c r="E4237" s="642">
        <v>73.23</v>
      </c>
    </row>
    <row r="4238" spans="1:5" ht="12">
      <c r="A4238" s="708" t="s">
        <v>24697</v>
      </c>
      <c r="B4238" s="639" t="s">
        <v>24725</v>
      </c>
      <c r="C4238" s="640"/>
      <c r="D4238" s="641"/>
      <c r="E4238" s="642"/>
    </row>
    <row r="4239" spans="1:5" ht="12">
      <c r="A4239" s="708" t="s">
        <v>24699</v>
      </c>
      <c r="B4239" s="639" t="s">
        <v>24700</v>
      </c>
      <c r="C4239" s="640"/>
      <c r="D4239" s="641"/>
      <c r="E4239" s="642"/>
    </row>
    <row r="4240" spans="1:5" ht="24">
      <c r="A4240" s="708">
        <v>93966</v>
      </c>
      <c r="B4240" s="639" t="s">
        <v>24707</v>
      </c>
      <c r="C4240" s="640" t="s">
        <v>121</v>
      </c>
      <c r="D4240" s="641" t="s">
        <v>18987</v>
      </c>
      <c r="E4240" s="642">
        <v>71.150000000000006</v>
      </c>
    </row>
    <row r="4241" spans="1:5" ht="12">
      <c r="A4241" s="708" t="s">
        <v>24708</v>
      </c>
      <c r="B4241" s="639" t="s">
        <v>24726</v>
      </c>
      <c r="C4241" s="640"/>
      <c r="D4241" s="641"/>
      <c r="E4241" s="642"/>
    </row>
    <row r="4242" spans="1:5" ht="12">
      <c r="A4242" s="708" t="s">
        <v>24727</v>
      </c>
      <c r="B4242" s="639" t="s">
        <v>24711</v>
      </c>
      <c r="C4242" s="640"/>
      <c r="D4242" s="641"/>
      <c r="E4242" s="642"/>
    </row>
    <row r="4243" spans="1:5" ht="24">
      <c r="A4243" s="708">
        <v>93967</v>
      </c>
      <c r="B4243" s="639" t="s">
        <v>24691</v>
      </c>
      <c r="C4243" s="640" t="s">
        <v>121</v>
      </c>
      <c r="D4243" s="641" t="s">
        <v>18987</v>
      </c>
      <c r="E4243" s="642">
        <v>90.65</v>
      </c>
    </row>
    <row r="4244" spans="1:5" ht="12">
      <c r="A4244" s="708" t="s">
        <v>24692</v>
      </c>
      <c r="B4244" s="639" t="s">
        <v>24716</v>
      </c>
      <c r="C4244" s="640"/>
      <c r="D4244" s="641"/>
      <c r="E4244" s="642"/>
    </row>
    <row r="4245" spans="1:5" ht="12">
      <c r="A4245" s="708" t="s">
        <v>24694</v>
      </c>
      <c r="B4245" s="639" t="s">
        <v>24712</v>
      </c>
      <c r="C4245" s="640"/>
      <c r="D4245" s="641"/>
      <c r="E4245" s="642"/>
    </row>
    <row r="4246" spans="1:5" ht="24">
      <c r="A4246" s="708">
        <v>93968</v>
      </c>
      <c r="B4246" s="639" t="s">
        <v>24717</v>
      </c>
      <c r="C4246" s="640" t="s">
        <v>121</v>
      </c>
      <c r="D4246" s="641" t="s">
        <v>18987</v>
      </c>
      <c r="E4246" s="642">
        <v>83.96</v>
      </c>
    </row>
    <row r="4247" spans="1:5" ht="12">
      <c r="A4247" s="708" t="s">
        <v>24718</v>
      </c>
      <c r="B4247" s="639" t="s">
        <v>24719</v>
      </c>
      <c r="C4247" s="640"/>
      <c r="D4247" s="641"/>
      <c r="E4247" s="642"/>
    </row>
    <row r="4248" spans="1:5" ht="12">
      <c r="A4248" s="708" t="s">
        <v>24720</v>
      </c>
      <c r="B4248" s="639" t="s">
        <v>24728</v>
      </c>
      <c r="C4248" s="640"/>
      <c r="D4248" s="641"/>
      <c r="E4248" s="642"/>
    </row>
    <row r="4249" spans="1:5" ht="24">
      <c r="A4249" s="708">
        <v>93969</v>
      </c>
      <c r="B4249" s="639" t="s">
        <v>24701</v>
      </c>
      <c r="C4249" s="640" t="s">
        <v>121</v>
      </c>
      <c r="D4249" s="641" t="s">
        <v>18987</v>
      </c>
      <c r="E4249" s="642">
        <v>80.040000000000006</v>
      </c>
    </row>
    <row r="4250" spans="1:5" ht="12">
      <c r="A4250" s="708" t="s">
        <v>24697</v>
      </c>
      <c r="B4250" s="639" t="s">
        <v>24722</v>
      </c>
      <c r="C4250" s="640"/>
      <c r="D4250" s="641"/>
      <c r="E4250" s="642"/>
    </row>
    <row r="4251" spans="1:5" ht="12">
      <c r="A4251" s="708" t="s">
        <v>24723</v>
      </c>
      <c r="B4251" s="639" t="s">
        <v>24729</v>
      </c>
      <c r="C4251" s="640"/>
      <c r="D4251" s="641"/>
      <c r="E4251" s="642"/>
    </row>
    <row r="4252" spans="1:5" ht="24">
      <c r="A4252" s="708">
        <v>93970</v>
      </c>
      <c r="B4252" s="639" t="s">
        <v>24730</v>
      </c>
      <c r="C4252" s="640" t="s">
        <v>121</v>
      </c>
      <c r="D4252" s="641" t="s">
        <v>18987</v>
      </c>
      <c r="E4252" s="642">
        <v>77.28</v>
      </c>
    </row>
    <row r="4253" spans="1:5" ht="12">
      <c r="A4253" s="708" t="s">
        <v>24731</v>
      </c>
      <c r="B4253" s="639" t="s">
        <v>24732</v>
      </c>
      <c r="C4253" s="640"/>
      <c r="D4253" s="641"/>
      <c r="E4253" s="642"/>
    </row>
    <row r="4254" spans="1:5" ht="12">
      <c r="A4254" s="708" t="s">
        <v>24733</v>
      </c>
      <c r="B4254" s="639" t="s">
        <v>24734</v>
      </c>
      <c r="C4254" s="640"/>
      <c r="D4254" s="641"/>
      <c r="E4254" s="642"/>
    </row>
    <row r="4255" spans="1:5" ht="24">
      <c r="A4255" s="708">
        <v>93971</v>
      </c>
      <c r="B4255" s="639" t="s">
        <v>24707</v>
      </c>
      <c r="C4255" s="640" t="s">
        <v>121</v>
      </c>
      <c r="D4255" s="641" t="s">
        <v>18987</v>
      </c>
      <c r="E4255" s="642">
        <v>75.13</v>
      </c>
    </row>
    <row r="4256" spans="1:5" ht="12">
      <c r="A4256" s="708" t="s">
        <v>24708</v>
      </c>
      <c r="B4256" s="639" t="s">
        <v>24726</v>
      </c>
      <c r="C4256" s="640"/>
      <c r="D4256" s="641"/>
      <c r="E4256" s="642"/>
    </row>
    <row r="4257" spans="1:5" ht="12">
      <c r="A4257" s="708" t="s">
        <v>24727</v>
      </c>
      <c r="B4257" s="639" t="s">
        <v>24715</v>
      </c>
      <c r="C4257" s="640"/>
      <c r="D4257" s="641"/>
      <c r="E4257" s="642"/>
    </row>
    <row r="4258" spans="1:5" ht="12">
      <c r="A4258" s="708">
        <v>35</v>
      </c>
      <c r="B4258" s="639" t="s">
        <v>24735</v>
      </c>
      <c r="C4258" s="640"/>
      <c r="D4258" s="641"/>
      <c r="E4258" s="642"/>
    </row>
    <row r="4259" spans="1:5" ht="24">
      <c r="A4259" s="708">
        <v>83684</v>
      </c>
      <c r="B4259" s="639" t="s">
        <v>24736</v>
      </c>
      <c r="C4259" s="640" t="s">
        <v>121</v>
      </c>
      <c r="D4259" s="641" t="s">
        <v>18987</v>
      </c>
      <c r="E4259" s="642">
        <v>22.5</v>
      </c>
    </row>
    <row r="4260" spans="1:5" ht="12">
      <c r="A4260" s="708" t="s">
        <v>24737</v>
      </c>
      <c r="B4260" s="639" t="s">
        <v>24738</v>
      </c>
      <c r="C4260" s="640"/>
      <c r="D4260" s="641"/>
      <c r="E4260" s="642"/>
    </row>
    <row r="4261" spans="1:5" ht="24">
      <c r="A4261" s="708">
        <v>83685</v>
      </c>
      <c r="B4261" s="639" t="s">
        <v>24739</v>
      </c>
      <c r="C4261" s="640" t="s">
        <v>121</v>
      </c>
      <c r="D4261" s="641" t="s">
        <v>18987</v>
      </c>
      <c r="E4261" s="642">
        <v>39.67</v>
      </c>
    </row>
    <row r="4262" spans="1:5" ht="12">
      <c r="A4262" s="708" t="s">
        <v>24740</v>
      </c>
      <c r="B4262" s="639" t="s">
        <v>24741</v>
      </c>
      <c r="C4262" s="640"/>
      <c r="D4262" s="641"/>
      <c r="E4262" s="642"/>
    </row>
    <row r="4263" spans="1:5" ht="24">
      <c r="A4263" s="708">
        <v>83686</v>
      </c>
      <c r="B4263" s="639" t="s">
        <v>24742</v>
      </c>
      <c r="C4263" s="640" t="s">
        <v>121</v>
      </c>
      <c r="D4263" s="641" t="s">
        <v>18987</v>
      </c>
      <c r="E4263" s="642">
        <v>24.07</v>
      </c>
    </row>
    <row r="4264" spans="1:5" ht="12">
      <c r="A4264" s="708" t="s">
        <v>22417</v>
      </c>
      <c r="B4264" s="639" t="s">
        <v>22418</v>
      </c>
      <c r="C4264" s="640"/>
      <c r="D4264" s="641"/>
      <c r="E4264" s="642"/>
    </row>
    <row r="4265" spans="1:5" ht="12">
      <c r="A4265" s="708" t="s">
        <v>22419</v>
      </c>
      <c r="B4265" s="639" t="e">
        <v>#NAME?</v>
      </c>
      <c r="C4265" s="640"/>
      <c r="D4265" s="641" t="s">
        <v>22420</v>
      </c>
      <c r="E4265" s="642" t="s">
        <v>22421</v>
      </c>
    </row>
    <row r="4266" spans="1:5" ht="12">
      <c r="A4266" s="708"/>
      <c r="B4266" s="639"/>
      <c r="C4266" s="640"/>
      <c r="D4266" s="641" t="s">
        <v>22422</v>
      </c>
      <c r="E4266" s="642" t="s">
        <v>22423</v>
      </c>
    </row>
    <row r="4267" spans="1:5" ht="12">
      <c r="A4267" s="708" t="s">
        <v>22424</v>
      </c>
      <c r="B4267" s="639" t="s">
        <v>22425</v>
      </c>
      <c r="C4267" s="640"/>
      <c r="D4267" s="641"/>
      <c r="E4267" s="642"/>
    </row>
    <row r="4268" spans="1:5" ht="24">
      <c r="A4268" s="708" t="s">
        <v>22426</v>
      </c>
      <c r="B4268" s="639" t="s">
        <v>22427</v>
      </c>
      <c r="C4268" s="640" t="s">
        <v>22428</v>
      </c>
      <c r="D4268" s="641"/>
      <c r="E4268" s="642"/>
    </row>
    <row r="4269" spans="1:5" ht="12">
      <c r="A4269" s="708" t="s">
        <v>22429</v>
      </c>
      <c r="B4269" s="639" t="s">
        <v>22430</v>
      </c>
      <c r="C4269" s="640"/>
      <c r="D4269" s="641" t="s">
        <v>22422</v>
      </c>
      <c r="E4269" s="642" t="s">
        <v>22431</v>
      </c>
    </row>
    <row r="4270" spans="1:5" ht="24">
      <c r="A4270" s="708" t="s">
        <v>91</v>
      </c>
      <c r="B4270" s="639" t="s">
        <v>22432</v>
      </c>
      <c r="C4270" s="640" t="s">
        <v>22433</v>
      </c>
      <c r="D4270" s="641" t="s">
        <v>22434</v>
      </c>
      <c r="E4270" s="642" t="s">
        <v>22435</v>
      </c>
    </row>
    <row r="4271" spans="1:5" ht="12">
      <c r="A4271" s="708" t="s">
        <v>22436</v>
      </c>
      <c r="B4271" s="639" t="s">
        <v>22437</v>
      </c>
      <c r="C4271" s="640"/>
      <c r="D4271" s="641"/>
      <c r="E4271" s="642"/>
    </row>
    <row r="4272" spans="1:5" ht="12">
      <c r="A4272" s="708" t="s">
        <v>24743</v>
      </c>
      <c r="B4272" s="639" t="s">
        <v>24741</v>
      </c>
      <c r="C4272" s="640"/>
      <c r="D4272" s="641"/>
      <c r="E4272" s="642"/>
    </row>
    <row r="4273" spans="1:5" ht="24">
      <c r="A4273" s="708">
        <v>83687</v>
      </c>
      <c r="B4273" s="639" t="s">
        <v>24744</v>
      </c>
      <c r="C4273" s="640" t="s">
        <v>121</v>
      </c>
      <c r="D4273" s="641" t="s">
        <v>18987</v>
      </c>
      <c r="E4273" s="642">
        <v>18.87</v>
      </c>
    </row>
    <row r="4274" spans="1:5" ht="12">
      <c r="A4274" s="708" t="s">
        <v>24745</v>
      </c>
      <c r="B4274" s="639" t="s">
        <v>24746</v>
      </c>
      <c r="C4274" s="640"/>
      <c r="D4274" s="641"/>
      <c r="E4274" s="642"/>
    </row>
    <row r="4275" spans="1:5" ht="24">
      <c r="A4275" s="708">
        <v>83688</v>
      </c>
      <c r="B4275" s="639" t="s">
        <v>24747</v>
      </c>
      <c r="C4275" s="640" t="s">
        <v>121</v>
      </c>
      <c r="D4275" s="641" t="s">
        <v>18987</v>
      </c>
      <c r="E4275" s="642">
        <v>175.69</v>
      </c>
    </row>
    <row r="4276" spans="1:5" ht="12">
      <c r="A4276" s="708" t="s">
        <v>24748</v>
      </c>
      <c r="B4276" s="639" t="s">
        <v>24749</v>
      </c>
      <c r="C4276" s="640"/>
      <c r="D4276" s="641"/>
      <c r="E4276" s="642"/>
    </row>
    <row r="4277" spans="1:5" ht="12">
      <c r="A4277" s="708">
        <v>83689</v>
      </c>
      <c r="B4277" s="639" t="s">
        <v>4632</v>
      </c>
      <c r="C4277" s="640" t="s">
        <v>121</v>
      </c>
      <c r="D4277" s="641" t="s">
        <v>18987</v>
      </c>
      <c r="E4277" s="642">
        <v>42.7</v>
      </c>
    </row>
    <row r="4278" spans="1:5" ht="24">
      <c r="A4278" s="708">
        <v>83690</v>
      </c>
      <c r="B4278" s="639" t="s">
        <v>24750</v>
      </c>
      <c r="C4278" s="640" t="s">
        <v>128</v>
      </c>
      <c r="D4278" s="641" t="s">
        <v>18987</v>
      </c>
      <c r="E4278" s="642">
        <v>383.6</v>
      </c>
    </row>
    <row r="4279" spans="1:5" ht="12">
      <c r="A4279" s="708" t="s">
        <v>24751</v>
      </c>
      <c r="B4279" s="639" t="s">
        <v>24752</v>
      </c>
      <c r="C4279" s="640"/>
      <c r="D4279" s="641"/>
      <c r="E4279" s="642"/>
    </row>
    <row r="4280" spans="1:5" ht="12">
      <c r="A4280" s="708">
        <v>36</v>
      </c>
      <c r="B4280" s="639" t="s">
        <v>24753</v>
      </c>
      <c r="C4280" s="640"/>
      <c r="D4280" s="641"/>
      <c r="E4280" s="642"/>
    </row>
    <row r="4281" spans="1:5" ht="12">
      <c r="A4281" s="708">
        <v>73799</v>
      </c>
      <c r="B4281" s="639" t="s">
        <v>24754</v>
      </c>
      <c r="C4281" s="640"/>
      <c r="D4281" s="641"/>
      <c r="E4281" s="642"/>
    </row>
    <row r="4282" spans="1:5" ht="24">
      <c r="A4282" s="708" t="s">
        <v>4633</v>
      </c>
      <c r="B4282" s="639" t="s">
        <v>24755</v>
      </c>
      <c r="C4282" s="640" t="s">
        <v>108</v>
      </c>
      <c r="D4282" s="641" t="s">
        <v>18987</v>
      </c>
      <c r="E4282" s="642">
        <v>274.77999999999997</v>
      </c>
    </row>
    <row r="4283" spans="1:5" ht="12">
      <c r="A4283" s="708" t="s">
        <v>24756</v>
      </c>
      <c r="B4283" s="639" t="s">
        <v>24757</v>
      </c>
      <c r="C4283" s="640"/>
      <c r="D4283" s="641"/>
      <c r="E4283" s="642"/>
    </row>
    <row r="4284" spans="1:5" ht="12">
      <c r="A4284" s="708" t="s">
        <v>24758</v>
      </c>
      <c r="B4284" s="639"/>
      <c r="C4284" s="640"/>
      <c r="D4284" s="641"/>
      <c r="E4284" s="642"/>
    </row>
    <row r="4285" spans="1:5" ht="12">
      <c r="A4285" s="708">
        <v>73856</v>
      </c>
      <c r="B4285" s="639" t="s">
        <v>24759</v>
      </c>
      <c r="C4285" s="640"/>
      <c r="D4285" s="641"/>
      <c r="E4285" s="642"/>
    </row>
    <row r="4286" spans="1:5" ht="24">
      <c r="A4286" s="708" t="s">
        <v>4634</v>
      </c>
      <c r="B4286" s="639" t="s">
        <v>24760</v>
      </c>
      <c r="C4286" s="640" t="s">
        <v>108</v>
      </c>
      <c r="D4286" s="641" t="s">
        <v>18987</v>
      </c>
      <c r="E4286" s="642">
        <v>492.54</v>
      </c>
    </row>
    <row r="4287" spans="1:5" ht="12">
      <c r="A4287" s="708" t="s">
        <v>24761</v>
      </c>
      <c r="B4287" s="639" t="s">
        <v>24762</v>
      </c>
      <c r="C4287" s="640"/>
      <c r="D4287" s="641"/>
      <c r="E4287" s="642"/>
    </row>
    <row r="4288" spans="1:5" ht="12">
      <c r="A4288" s="708" t="s">
        <v>24763</v>
      </c>
      <c r="B4288" s="639" t="s">
        <v>24764</v>
      </c>
      <c r="C4288" s="640"/>
      <c r="D4288" s="641"/>
      <c r="E4288" s="642"/>
    </row>
    <row r="4289" spans="1:5" ht="24">
      <c r="A4289" s="708" t="s">
        <v>4635</v>
      </c>
      <c r="B4289" s="639" t="s">
        <v>24765</v>
      </c>
      <c r="C4289" s="640" t="s">
        <v>108</v>
      </c>
      <c r="D4289" s="641" t="s">
        <v>18987</v>
      </c>
      <c r="E4289" s="642">
        <v>807.35</v>
      </c>
    </row>
    <row r="4290" spans="1:5" ht="12">
      <c r="A4290" s="708" t="s">
        <v>24766</v>
      </c>
      <c r="B4290" s="639" t="s">
        <v>24767</v>
      </c>
      <c r="C4290" s="640"/>
      <c r="D4290" s="641"/>
      <c r="E4290" s="642"/>
    </row>
    <row r="4291" spans="1:5" ht="12">
      <c r="A4291" s="708" t="s">
        <v>24768</v>
      </c>
      <c r="B4291" s="639" t="s">
        <v>24769</v>
      </c>
      <c r="C4291" s="640"/>
      <c r="D4291" s="641"/>
      <c r="E4291" s="642"/>
    </row>
    <row r="4292" spans="1:5" ht="24">
      <c r="A4292" s="708" t="s">
        <v>4636</v>
      </c>
      <c r="B4292" s="639" t="s">
        <v>24770</v>
      </c>
      <c r="C4292" s="640" t="s">
        <v>108</v>
      </c>
      <c r="D4292" s="641" t="s">
        <v>18987</v>
      </c>
      <c r="E4292" s="642">
        <v>1209.8699999999999</v>
      </c>
    </row>
    <row r="4293" spans="1:5" ht="12">
      <c r="A4293" s="706" t="s">
        <v>24766</v>
      </c>
      <c r="B4293" s="633" t="s">
        <v>24767</v>
      </c>
      <c r="C4293" s="634"/>
      <c r="D4293" s="634"/>
      <c r="E4293" s="635"/>
    </row>
    <row r="4294" spans="1:5" ht="12">
      <c r="A4294" s="708" t="s">
        <v>24768</v>
      </c>
      <c r="B4294" s="639" t="s">
        <v>24769</v>
      </c>
      <c r="C4294" s="640"/>
      <c r="D4294" s="641"/>
      <c r="E4294" s="642"/>
    </row>
    <row r="4295" spans="1:5" ht="24">
      <c r="A4295" s="708" t="s">
        <v>4637</v>
      </c>
      <c r="B4295" s="639" t="s">
        <v>24771</v>
      </c>
      <c r="C4295" s="640" t="s">
        <v>108</v>
      </c>
      <c r="D4295" s="641" t="s">
        <v>18987</v>
      </c>
      <c r="E4295" s="642">
        <v>1705.84</v>
      </c>
    </row>
    <row r="4296" spans="1:5" ht="12">
      <c r="A4296" s="708" t="s">
        <v>24766</v>
      </c>
      <c r="B4296" s="639" t="s">
        <v>24767</v>
      </c>
      <c r="C4296" s="640"/>
      <c r="D4296" s="641"/>
      <c r="E4296" s="642"/>
    </row>
    <row r="4297" spans="1:5" ht="12">
      <c r="A4297" s="708" t="s">
        <v>24768</v>
      </c>
      <c r="B4297" s="639" t="s">
        <v>24769</v>
      </c>
      <c r="C4297" s="640"/>
      <c r="D4297" s="641"/>
      <c r="E4297" s="642"/>
    </row>
    <row r="4298" spans="1:5" ht="24">
      <c r="A4298" s="708" t="s">
        <v>4638</v>
      </c>
      <c r="B4298" s="639" t="s">
        <v>24772</v>
      </c>
      <c r="C4298" s="640" t="s">
        <v>108</v>
      </c>
      <c r="D4298" s="641" t="s">
        <v>18987</v>
      </c>
      <c r="E4298" s="642">
        <v>2299.81</v>
      </c>
    </row>
    <row r="4299" spans="1:5" ht="12">
      <c r="A4299" s="708" t="s">
        <v>24766</v>
      </c>
      <c r="B4299" s="639" t="s">
        <v>24767</v>
      </c>
      <c r="C4299" s="640"/>
      <c r="D4299" s="641"/>
      <c r="E4299" s="642"/>
    </row>
    <row r="4300" spans="1:5" ht="12">
      <c r="A4300" s="708" t="s">
        <v>22417</v>
      </c>
      <c r="B4300" s="639" t="s">
        <v>22418</v>
      </c>
      <c r="C4300" s="640"/>
      <c r="D4300" s="641"/>
      <c r="E4300" s="642"/>
    </row>
    <row r="4301" spans="1:5" ht="12">
      <c r="A4301" s="708" t="s">
        <v>22419</v>
      </c>
      <c r="B4301" s="639" t="e">
        <v>#NAME?</v>
      </c>
      <c r="C4301" s="640"/>
      <c r="D4301" s="641" t="s">
        <v>22420</v>
      </c>
      <c r="E4301" s="642" t="s">
        <v>22421</v>
      </c>
    </row>
    <row r="4302" spans="1:5" ht="12">
      <c r="A4302" s="708"/>
      <c r="B4302" s="639"/>
      <c r="C4302" s="640"/>
      <c r="D4302" s="641" t="s">
        <v>22422</v>
      </c>
      <c r="E4302" s="642" t="s">
        <v>22423</v>
      </c>
    </row>
    <row r="4303" spans="1:5" ht="12">
      <c r="A4303" s="708" t="s">
        <v>22424</v>
      </c>
      <c r="B4303" s="639" t="s">
        <v>22425</v>
      </c>
      <c r="C4303" s="640"/>
      <c r="D4303" s="641"/>
      <c r="E4303" s="642"/>
    </row>
    <row r="4304" spans="1:5" ht="24">
      <c r="A4304" s="708" t="s">
        <v>22426</v>
      </c>
      <c r="B4304" s="639" t="s">
        <v>22427</v>
      </c>
      <c r="C4304" s="640" t="s">
        <v>22428</v>
      </c>
      <c r="D4304" s="641"/>
      <c r="E4304" s="642"/>
    </row>
    <row r="4305" spans="1:5" ht="12">
      <c r="A4305" s="708" t="s">
        <v>22429</v>
      </c>
      <c r="B4305" s="639" t="s">
        <v>22430</v>
      </c>
      <c r="C4305" s="640"/>
      <c r="D4305" s="641" t="s">
        <v>22422</v>
      </c>
      <c r="E4305" s="642" t="s">
        <v>22431</v>
      </c>
    </row>
    <row r="4306" spans="1:5" ht="24">
      <c r="A4306" s="708" t="s">
        <v>91</v>
      </c>
      <c r="B4306" s="639" t="s">
        <v>22432</v>
      </c>
      <c r="C4306" s="640" t="s">
        <v>22433</v>
      </c>
      <c r="D4306" s="641" t="s">
        <v>22434</v>
      </c>
      <c r="E4306" s="642" t="s">
        <v>22435</v>
      </c>
    </row>
    <row r="4307" spans="1:5" ht="12">
      <c r="A4307" s="708" t="s">
        <v>22436</v>
      </c>
      <c r="B4307" s="639" t="s">
        <v>22437</v>
      </c>
      <c r="C4307" s="640"/>
      <c r="D4307" s="641"/>
      <c r="E4307" s="642"/>
    </row>
    <row r="4308" spans="1:5" ht="12">
      <c r="A4308" s="708" t="s">
        <v>24768</v>
      </c>
      <c r="B4308" s="639" t="s">
        <v>24769</v>
      </c>
      <c r="C4308" s="640"/>
      <c r="D4308" s="641"/>
      <c r="E4308" s="642"/>
    </row>
    <row r="4309" spans="1:5" ht="24">
      <c r="A4309" s="708" t="s">
        <v>4639</v>
      </c>
      <c r="B4309" s="639" t="s">
        <v>24773</v>
      </c>
      <c r="C4309" s="640" t="s">
        <v>108</v>
      </c>
      <c r="D4309" s="641" t="s">
        <v>18987</v>
      </c>
      <c r="E4309" s="642">
        <v>694.46</v>
      </c>
    </row>
    <row r="4310" spans="1:5" ht="12">
      <c r="A4310" s="708" t="s">
        <v>24774</v>
      </c>
      <c r="B4310" s="639" t="s">
        <v>24775</v>
      </c>
      <c r="C4310" s="640"/>
      <c r="D4310" s="641"/>
      <c r="E4310" s="642"/>
    </row>
    <row r="4311" spans="1:5" ht="12">
      <c r="A4311" s="708" t="s">
        <v>24776</v>
      </c>
      <c r="B4311" s="639" t="s">
        <v>24777</v>
      </c>
      <c r="C4311" s="640"/>
      <c r="D4311" s="641"/>
      <c r="E4311" s="642"/>
    </row>
    <row r="4312" spans="1:5" ht="24">
      <c r="A4312" s="708" t="s">
        <v>4640</v>
      </c>
      <c r="B4312" s="639" t="s">
        <v>24778</v>
      </c>
      <c r="C4312" s="640" t="s">
        <v>108</v>
      </c>
      <c r="D4312" s="641" t="s">
        <v>18987</v>
      </c>
      <c r="E4312" s="642">
        <v>1144.8800000000001</v>
      </c>
    </row>
    <row r="4313" spans="1:5" ht="12">
      <c r="A4313" s="708" t="s">
        <v>24774</v>
      </c>
      <c r="B4313" s="639" t="s">
        <v>24775</v>
      </c>
      <c r="C4313" s="640"/>
      <c r="D4313" s="641"/>
      <c r="E4313" s="642"/>
    </row>
    <row r="4314" spans="1:5" ht="12">
      <c r="A4314" s="708" t="s">
        <v>24776</v>
      </c>
      <c r="B4314" s="639" t="s">
        <v>24777</v>
      </c>
      <c r="C4314" s="640"/>
      <c r="D4314" s="641"/>
      <c r="E4314" s="642"/>
    </row>
    <row r="4315" spans="1:5" ht="24">
      <c r="A4315" s="708" t="s">
        <v>4641</v>
      </c>
      <c r="B4315" s="639" t="s">
        <v>24779</v>
      </c>
      <c r="C4315" s="640" t="s">
        <v>108</v>
      </c>
      <c r="D4315" s="641" t="s">
        <v>18987</v>
      </c>
      <c r="E4315" s="642">
        <v>1718.65</v>
      </c>
    </row>
    <row r="4316" spans="1:5" ht="12">
      <c r="A4316" s="708" t="s">
        <v>24774</v>
      </c>
      <c r="B4316" s="639" t="s">
        <v>24775</v>
      </c>
      <c r="C4316" s="640"/>
      <c r="D4316" s="641"/>
      <c r="E4316" s="642"/>
    </row>
    <row r="4317" spans="1:5" ht="12">
      <c r="A4317" s="708" t="s">
        <v>24776</v>
      </c>
      <c r="B4317" s="639" t="s">
        <v>24777</v>
      </c>
      <c r="C4317" s="640"/>
      <c r="D4317" s="641"/>
      <c r="E4317" s="642"/>
    </row>
    <row r="4318" spans="1:5" ht="24">
      <c r="A4318" s="708" t="s">
        <v>4642</v>
      </c>
      <c r="B4318" s="639" t="s">
        <v>24780</v>
      </c>
      <c r="C4318" s="640" t="s">
        <v>108</v>
      </c>
      <c r="D4318" s="641" t="s">
        <v>18987</v>
      </c>
      <c r="E4318" s="642">
        <v>2121.15</v>
      </c>
    </row>
    <row r="4319" spans="1:5" ht="12">
      <c r="A4319" s="708" t="s">
        <v>24774</v>
      </c>
      <c r="B4319" s="639" t="s">
        <v>24775</v>
      </c>
      <c r="C4319" s="640"/>
      <c r="D4319" s="641"/>
      <c r="E4319" s="642"/>
    </row>
    <row r="4320" spans="1:5" ht="12">
      <c r="A4320" s="708" t="s">
        <v>24776</v>
      </c>
      <c r="B4320" s="639" t="s">
        <v>24777</v>
      </c>
      <c r="C4320" s="640"/>
      <c r="D4320" s="641"/>
      <c r="E4320" s="642"/>
    </row>
    <row r="4321" spans="1:5" ht="24">
      <c r="A4321" s="708" t="s">
        <v>4643</v>
      </c>
      <c r="B4321" s="639" t="s">
        <v>24781</v>
      </c>
      <c r="C4321" s="640" t="s">
        <v>108</v>
      </c>
      <c r="D4321" s="641" t="s">
        <v>18987</v>
      </c>
      <c r="E4321" s="642">
        <v>3261.39</v>
      </c>
    </row>
    <row r="4322" spans="1:5" ht="12">
      <c r="A4322" s="708" t="s">
        <v>24384</v>
      </c>
      <c r="B4322" s="639" t="s">
        <v>24782</v>
      </c>
      <c r="C4322" s="640"/>
      <c r="D4322" s="641"/>
      <c r="E4322" s="642"/>
    </row>
    <row r="4323" spans="1:5" ht="12">
      <c r="A4323" s="708" t="s">
        <v>24783</v>
      </c>
      <c r="B4323" s="639" t="s">
        <v>24784</v>
      </c>
      <c r="C4323" s="640"/>
      <c r="D4323" s="641"/>
      <c r="E4323" s="642"/>
    </row>
    <row r="4324" spans="1:5" ht="24">
      <c r="A4324" s="708" t="s">
        <v>4644</v>
      </c>
      <c r="B4324" s="639" t="s">
        <v>24785</v>
      </c>
      <c r="C4324" s="640" t="s">
        <v>108</v>
      </c>
      <c r="D4324" s="641" t="s">
        <v>18987</v>
      </c>
      <c r="E4324" s="642">
        <v>895.99</v>
      </c>
    </row>
    <row r="4325" spans="1:5" ht="12">
      <c r="A4325" s="708" t="s">
        <v>24786</v>
      </c>
      <c r="B4325" s="639" t="s">
        <v>24787</v>
      </c>
      <c r="C4325" s="640"/>
      <c r="D4325" s="641"/>
      <c r="E4325" s="642"/>
    </row>
    <row r="4326" spans="1:5" ht="12">
      <c r="A4326" s="708" t="s">
        <v>24788</v>
      </c>
      <c r="B4326" s="639" t="s">
        <v>24789</v>
      </c>
      <c r="C4326" s="640"/>
      <c r="D4326" s="641"/>
      <c r="E4326" s="642"/>
    </row>
    <row r="4327" spans="1:5" ht="24">
      <c r="A4327" s="706" t="s">
        <v>4645</v>
      </c>
      <c r="B4327" s="633" t="s">
        <v>24790</v>
      </c>
      <c r="C4327" s="634" t="s">
        <v>108</v>
      </c>
      <c r="D4327" s="634" t="s">
        <v>18987</v>
      </c>
      <c r="E4327" s="635">
        <v>1482</v>
      </c>
    </row>
    <row r="4328" spans="1:5" ht="12">
      <c r="A4328" s="708" t="s">
        <v>24786</v>
      </c>
      <c r="B4328" s="639" t="s">
        <v>24787</v>
      </c>
      <c r="C4328" s="640"/>
      <c r="D4328" s="641"/>
      <c r="E4328" s="642"/>
    </row>
    <row r="4329" spans="1:5" ht="12">
      <c r="A4329" s="708" t="s">
        <v>24788</v>
      </c>
      <c r="B4329" s="639" t="s">
        <v>24789</v>
      </c>
      <c r="C4329" s="640"/>
      <c r="D4329" s="641"/>
      <c r="E4329" s="642"/>
    </row>
    <row r="4330" spans="1:5" ht="24">
      <c r="A4330" s="708" t="s">
        <v>4646</v>
      </c>
      <c r="B4330" s="639" t="s">
        <v>24791</v>
      </c>
      <c r="C4330" s="640" t="s">
        <v>108</v>
      </c>
      <c r="D4330" s="641" t="s">
        <v>18987</v>
      </c>
      <c r="E4330" s="642">
        <v>2227.1</v>
      </c>
    </row>
    <row r="4331" spans="1:5" ht="12">
      <c r="A4331" s="708" t="s">
        <v>24786</v>
      </c>
      <c r="B4331" s="639" t="s">
        <v>24787</v>
      </c>
      <c r="C4331" s="640"/>
      <c r="D4331" s="641"/>
      <c r="E4331" s="642"/>
    </row>
    <row r="4332" spans="1:5" ht="12">
      <c r="A4332" s="708" t="s">
        <v>24788</v>
      </c>
      <c r="B4332" s="639" t="s">
        <v>24789</v>
      </c>
      <c r="C4332" s="640"/>
      <c r="D4332" s="641"/>
      <c r="E4332" s="642"/>
    </row>
    <row r="4333" spans="1:5" ht="24">
      <c r="A4333" s="708" t="s">
        <v>4647</v>
      </c>
      <c r="B4333" s="639" t="s">
        <v>24792</v>
      </c>
      <c r="C4333" s="640" t="s">
        <v>108</v>
      </c>
      <c r="D4333" s="641" t="s">
        <v>18987</v>
      </c>
      <c r="E4333" s="642">
        <v>3138.48</v>
      </c>
    </row>
    <row r="4334" spans="1:5" ht="12">
      <c r="A4334" s="708" t="s">
        <v>24786</v>
      </c>
      <c r="B4334" s="639" t="s">
        <v>24787</v>
      </c>
      <c r="C4334" s="640"/>
      <c r="D4334" s="641"/>
      <c r="E4334" s="642"/>
    </row>
    <row r="4335" spans="1:5" ht="12">
      <c r="A4335" s="708" t="s">
        <v>24788</v>
      </c>
      <c r="B4335" s="639" t="s">
        <v>24789</v>
      </c>
      <c r="C4335" s="640"/>
      <c r="D4335" s="641"/>
      <c r="E4335" s="642"/>
    </row>
    <row r="4336" spans="1:5" ht="12">
      <c r="A4336" s="708" t="s">
        <v>22417</v>
      </c>
      <c r="B4336" s="639" t="s">
        <v>22418</v>
      </c>
      <c r="C4336" s="640"/>
      <c r="D4336" s="641"/>
      <c r="E4336" s="642"/>
    </row>
    <row r="4337" spans="1:5" ht="12">
      <c r="A4337" s="708" t="s">
        <v>22419</v>
      </c>
      <c r="B4337" s="639" t="e">
        <v>#NAME?</v>
      </c>
      <c r="C4337" s="640"/>
      <c r="D4337" s="641" t="s">
        <v>22420</v>
      </c>
      <c r="E4337" s="642" t="s">
        <v>22421</v>
      </c>
    </row>
    <row r="4338" spans="1:5" ht="12">
      <c r="A4338" s="708"/>
      <c r="B4338" s="639"/>
      <c r="C4338" s="640"/>
      <c r="D4338" s="641" t="s">
        <v>22422</v>
      </c>
      <c r="E4338" s="642" t="s">
        <v>22423</v>
      </c>
    </row>
    <row r="4339" spans="1:5" ht="12">
      <c r="A4339" s="708" t="s">
        <v>22424</v>
      </c>
      <c r="B4339" s="639" t="s">
        <v>22425</v>
      </c>
      <c r="C4339" s="640"/>
      <c r="D4339" s="641"/>
      <c r="E4339" s="642"/>
    </row>
    <row r="4340" spans="1:5" ht="24">
      <c r="A4340" s="708" t="s">
        <v>22426</v>
      </c>
      <c r="B4340" s="639" t="s">
        <v>22427</v>
      </c>
      <c r="C4340" s="640" t="s">
        <v>22428</v>
      </c>
      <c r="D4340" s="641"/>
      <c r="E4340" s="642"/>
    </row>
    <row r="4341" spans="1:5" ht="12">
      <c r="A4341" s="708" t="s">
        <v>22429</v>
      </c>
      <c r="B4341" s="639" t="s">
        <v>22430</v>
      </c>
      <c r="C4341" s="640"/>
      <c r="D4341" s="641" t="s">
        <v>22422</v>
      </c>
      <c r="E4341" s="642" t="s">
        <v>22431</v>
      </c>
    </row>
    <row r="4342" spans="1:5" ht="24">
      <c r="A4342" s="708" t="s">
        <v>91</v>
      </c>
      <c r="B4342" s="639" t="s">
        <v>22432</v>
      </c>
      <c r="C4342" s="640" t="s">
        <v>22433</v>
      </c>
      <c r="D4342" s="641" t="s">
        <v>22434</v>
      </c>
      <c r="E4342" s="642" t="s">
        <v>22435</v>
      </c>
    </row>
    <row r="4343" spans="1:5" ht="12">
      <c r="A4343" s="708" t="s">
        <v>22436</v>
      </c>
      <c r="B4343" s="639" t="s">
        <v>22437</v>
      </c>
      <c r="C4343" s="640"/>
      <c r="D4343" s="641"/>
      <c r="E4343" s="642"/>
    </row>
    <row r="4344" spans="1:5" ht="24">
      <c r="A4344" s="708" t="s">
        <v>4648</v>
      </c>
      <c r="B4344" s="639" t="s">
        <v>24793</v>
      </c>
      <c r="C4344" s="640" t="s">
        <v>108</v>
      </c>
      <c r="D4344" s="641" t="s">
        <v>18987</v>
      </c>
      <c r="E4344" s="642">
        <v>4223.0600000000004</v>
      </c>
    </row>
    <row r="4345" spans="1:5" ht="12">
      <c r="A4345" s="708" t="s">
        <v>24786</v>
      </c>
      <c r="B4345" s="639" t="s">
        <v>24787</v>
      </c>
      <c r="C4345" s="640"/>
      <c r="D4345" s="641"/>
      <c r="E4345" s="642"/>
    </row>
    <row r="4346" spans="1:5" ht="12">
      <c r="A4346" s="708" t="s">
        <v>24788</v>
      </c>
      <c r="B4346" s="639" t="s">
        <v>24789</v>
      </c>
      <c r="C4346" s="640"/>
      <c r="D4346" s="641"/>
      <c r="E4346" s="642"/>
    </row>
    <row r="4347" spans="1:5" ht="12">
      <c r="A4347" s="708">
        <v>73963</v>
      </c>
      <c r="B4347" s="639" t="s">
        <v>24794</v>
      </c>
      <c r="C4347" s="640"/>
      <c r="D4347" s="641"/>
      <c r="E4347" s="642"/>
    </row>
    <row r="4348" spans="1:5" ht="24">
      <c r="A4348" s="708" t="s">
        <v>4649</v>
      </c>
      <c r="B4348" s="639" t="s">
        <v>24795</v>
      </c>
      <c r="C4348" s="640" t="s">
        <v>108</v>
      </c>
      <c r="D4348" s="641" t="s">
        <v>18987</v>
      </c>
      <c r="E4348" s="642">
        <v>298.01</v>
      </c>
    </row>
    <row r="4349" spans="1:5" ht="12">
      <c r="A4349" s="708" t="s">
        <v>24796</v>
      </c>
      <c r="B4349" s="639" t="s">
        <v>24797</v>
      </c>
      <c r="C4349" s="640"/>
      <c r="D4349" s="641"/>
      <c r="E4349" s="642"/>
    </row>
    <row r="4350" spans="1:5" ht="12">
      <c r="A4350" s="708" t="s">
        <v>22653</v>
      </c>
      <c r="B4350" s="639"/>
      <c r="C4350" s="640"/>
      <c r="D4350" s="641"/>
      <c r="E4350" s="642"/>
    </row>
    <row r="4351" spans="1:5" ht="24">
      <c r="A4351" s="708" t="s">
        <v>4650</v>
      </c>
      <c r="B4351" s="639" t="s">
        <v>24795</v>
      </c>
      <c r="C4351" s="640" t="s">
        <v>108</v>
      </c>
      <c r="D4351" s="641" t="s">
        <v>18987</v>
      </c>
      <c r="E4351" s="642">
        <v>314.85000000000002</v>
      </c>
    </row>
    <row r="4352" spans="1:5" ht="12">
      <c r="A4352" s="708" t="s">
        <v>24796</v>
      </c>
      <c r="B4352" s="639" t="s">
        <v>24798</v>
      </c>
      <c r="C4352" s="640"/>
      <c r="D4352" s="641"/>
      <c r="E4352" s="642"/>
    </row>
    <row r="4353" spans="1:5" ht="24">
      <c r="A4353" s="708" t="s">
        <v>4651</v>
      </c>
      <c r="B4353" s="639" t="s">
        <v>24795</v>
      </c>
      <c r="C4353" s="640" t="s">
        <v>108</v>
      </c>
      <c r="D4353" s="641" t="s">
        <v>18987</v>
      </c>
      <c r="E4353" s="642">
        <v>290.57</v>
      </c>
    </row>
    <row r="4354" spans="1:5" ht="12">
      <c r="A4354" s="708" t="s">
        <v>24796</v>
      </c>
      <c r="B4354" s="639" t="s">
        <v>24799</v>
      </c>
      <c r="C4354" s="640"/>
      <c r="D4354" s="641"/>
      <c r="E4354" s="642"/>
    </row>
    <row r="4355" spans="1:5" ht="12">
      <c r="A4355" s="706" t="s">
        <v>24800</v>
      </c>
      <c r="B4355" s="633"/>
      <c r="C4355" s="634"/>
      <c r="D4355" s="634"/>
      <c r="E4355" s="635"/>
    </row>
    <row r="4356" spans="1:5" ht="24">
      <c r="A4356" s="707" t="s">
        <v>4652</v>
      </c>
      <c r="B4356" s="636" t="s">
        <v>24795</v>
      </c>
      <c r="C4356" s="637" t="s">
        <v>108</v>
      </c>
      <c r="D4356" s="637" t="s">
        <v>18987</v>
      </c>
      <c r="E4356" s="638">
        <v>924.73</v>
      </c>
    </row>
    <row r="4357" spans="1:5" ht="12">
      <c r="A4357" s="708" t="s">
        <v>24801</v>
      </c>
      <c r="B4357" s="639" t="s">
        <v>24802</v>
      </c>
      <c r="C4357" s="640"/>
      <c r="D4357" s="641"/>
      <c r="E4357" s="642"/>
    </row>
    <row r="4358" spans="1:5" ht="24">
      <c r="A4358" s="708" t="s">
        <v>4653</v>
      </c>
      <c r="B4358" s="639" t="s">
        <v>24795</v>
      </c>
      <c r="C4358" s="640" t="s">
        <v>108</v>
      </c>
      <c r="D4358" s="641" t="s">
        <v>18987</v>
      </c>
      <c r="E4358" s="642">
        <v>979.29</v>
      </c>
    </row>
    <row r="4359" spans="1:5" ht="12">
      <c r="A4359" s="708" t="s">
        <v>24801</v>
      </c>
      <c r="B4359" s="639" t="s">
        <v>24803</v>
      </c>
      <c r="C4359" s="640"/>
      <c r="D4359" s="641"/>
      <c r="E4359" s="642"/>
    </row>
    <row r="4360" spans="1:5" ht="24">
      <c r="A4360" s="708" t="s">
        <v>4654</v>
      </c>
      <c r="B4360" s="639" t="s">
        <v>24795</v>
      </c>
      <c r="C4360" s="640" t="s">
        <v>108</v>
      </c>
      <c r="D4360" s="641" t="s">
        <v>18987</v>
      </c>
      <c r="E4360" s="642">
        <v>1041.0999999999999</v>
      </c>
    </row>
    <row r="4361" spans="1:5" ht="12">
      <c r="A4361" s="707" t="s">
        <v>24801</v>
      </c>
      <c r="B4361" s="636" t="s">
        <v>24804</v>
      </c>
      <c r="C4361" s="637"/>
      <c r="D4361" s="637"/>
      <c r="E4361" s="638"/>
    </row>
    <row r="4362" spans="1:5" ht="24">
      <c r="A4362" s="708" t="s">
        <v>4655</v>
      </c>
      <c r="B4362" s="639" t="s">
        <v>24795</v>
      </c>
      <c r="C4362" s="640" t="s">
        <v>108</v>
      </c>
      <c r="D4362" s="641" t="s">
        <v>18987</v>
      </c>
      <c r="E4362" s="642">
        <v>1093.3699999999999</v>
      </c>
    </row>
    <row r="4363" spans="1:5" ht="12">
      <c r="A4363" s="708" t="s">
        <v>24801</v>
      </c>
      <c r="B4363" s="639" t="s">
        <v>24805</v>
      </c>
      <c r="C4363" s="640"/>
      <c r="D4363" s="641"/>
      <c r="E4363" s="642"/>
    </row>
    <row r="4364" spans="1:5" ht="24">
      <c r="A4364" s="708" t="s">
        <v>4656</v>
      </c>
      <c r="B4364" s="639" t="s">
        <v>24795</v>
      </c>
      <c r="C4364" s="640" t="s">
        <v>108</v>
      </c>
      <c r="D4364" s="641" t="s">
        <v>18987</v>
      </c>
      <c r="E4364" s="642">
        <v>1100.6300000000001</v>
      </c>
    </row>
    <row r="4365" spans="1:5" ht="12">
      <c r="A4365" s="708" t="s">
        <v>24801</v>
      </c>
      <c r="B4365" s="639" t="s">
        <v>24806</v>
      </c>
      <c r="C4365" s="640"/>
      <c r="D4365" s="641"/>
      <c r="E4365" s="642"/>
    </row>
    <row r="4366" spans="1:5" ht="24">
      <c r="A4366" s="708" t="s">
        <v>4657</v>
      </c>
      <c r="B4366" s="639" t="s">
        <v>24795</v>
      </c>
      <c r="C4366" s="640" t="s">
        <v>108</v>
      </c>
      <c r="D4366" s="641" t="s">
        <v>18987</v>
      </c>
      <c r="E4366" s="642">
        <v>1150.1600000000001</v>
      </c>
    </row>
    <row r="4367" spans="1:5" ht="12">
      <c r="A4367" s="708" t="s">
        <v>24807</v>
      </c>
      <c r="B4367" s="639" t="s">
        <v>24808</v>
      </c>
      <c r="C4367" s="640"/>
      <c r="D4367" s="641"/>
      <c r="E4367" s="642"/>
    </row>
    <row r="4368" spans="1:5" ht="24">
      <c r="A4368" s="708" t="s">
        <v>4658</v>
      </c>
      <c r="B4368" s="639" t="s">
        <v>24795</v>
      </c>
      <c r="C4368" s="640" t="s">
        <v>108</v>
      </c>
      <c r="D4368" s="641" t="s">
        <v>18987</v>
      </c>
      <c r="E4368" s="642">
        <v>1236.9000000000001</v>
      </c>
    </row>
    <row r="4369" spans="1:5" ht="12">
      <c r="A4369" s="708" t="s">
        <v>24801</v>
      </c>
      <c r="B4369" s="639" t="s">
        <v>24809</v>
      </c>
      <c r="C4369" s="640"/>
      <c r="D4369" s="641"/>
      <c r="E4369" s="642"/>
    </row>
    <row r="4370" spans="1:5" ht="24">
      <c r="A4370" s="708" t="s">
        <v>4659</v>
      </c>
      <c r="B4370" s="639" t="s">
        <v>24795</v>
      </c>
      <c r="C4370" s="640" t="s">
        <v>108</v>
      </c>
      <c r="D4370" s="641" t="s">
        <v>18987</v>
      </c>
      <c r="E4370" s="642">
        <v>1289.95</v>
      </c>
    </row>
    <row r="4371" spans="1:5" ht="12">
      <c r="A4371" s="708" t="s">
        <v>24801</v>
      </c>
      <c r="B4371" s="639" t="s">
        <v>24810</v>
      </c>
      <c r="C4371" s="640"/>
      <c r="D4371" s="641"/>
      <c r="E4371" s="642"/>
    </row>
    <row r="4372" spans="1:5" ht="12">
      <c r="A4372" s="708" t="s">
        <v>22417</v>
      </c>
      <c r="B4372" s="639" t="s">
        <v>22418</v>
      </c>
      <c r="C4372" s="640"/>
      <c r="D4372" s="641"/>
      <c r="E4372" s="642"/>
    </row>
    <row r="4373" spans="1:5" ht="12">
      <c r="A4373" s="708" t="s">
        <v>22419</v>
      </c>
      <c r="B4373" s="639" t="e">
        <v>#NAME?</v>
      </c>
      <c r="C4373" s="640"/>
      <c r="D4373" s="641" t="s">
        <v>22420</v>
      </c>
      <c r="E4373" s="642" t="s">
        <v>22421</v>
      </c>
    </row>
    <row r="4374" spans="1:5" ht="12">
      <c r="A4374" s="708"/>
      <c r="B4374" s="639"/>
      <c r="C4374" s="640"/>
      <c r="D4374" s="641" t="s">
        <v>22422</v>
      </c>
      <c r="E4374" s="642" t="s">
        <v>22423</v>
      </c>
    </row>
    <row r="4375" spans="1:5" ht="12">
      <c r="A4375" s="708" t="s">
        <v>22424</v>
      </c>
      <c r="B4375" s="639" t="s">
        <v>22425</v>
      </c>
      <c r="C4375" s="640"/>
      <c r="D4375" s="641"/>
      <c r="E4375" s="642"/>
    </row>
    <row r="4376" spans="1:5" ht="24">
      <c r="A4376" s="708" t="s">
        <v>22426</v>
      </c>
      <c r="B4376" s="639" t="s">
        <v>22427</v>
      </c>
      <c r="C4376" s="640" t="s">
        <v>22428</v>
      </c>
      <c r="D4376" s="641"/>
      <c r="E4376" s="642"/>
    </row>
    <row r="4377" spans="1:5" ht="12">
      <c r="A4377" s="708" t="s">
        <v>22429</v>
      </c>
      <c r="B4377" s="639" t="s">
        <v>22430</v>
      </c>
      <c r="C4377" s="640"/>
      <c r="D4377" s="641" t="s">
        <v>22422</v>
      </c>
      <c r="E4377" s="642" t="s">
        <v>22431</v>
      </c>
    </row>
    <row r="4378" spans="1:5" ht="24">
      <c r="A4378" s="708" t="s">
        <v>91</v>
      </c>
      <c r="B4378" s="639" t="s">
        <v>22432</v>
      </c>
      <c r="C4378" s="640" t="s">
        <v>22433</v>
      </c>
      <c r="D4378" s="641" t="s">
        <v>22434</v>
      </c>
      <c r="E4378" s="642" t="s">
        <v>22435</v>
      </c>
    </row>
    <row r="4379" spans="1:5" ht="12">
      <c r="A4379" s="708" t="s">
        <v>22436</v>
      </c>
      <c r="B4379" s="639" t="s">
        <v>22437</v>
      </c>
      <c r="C4379" s="640"/>
      <c r="D4379" s="641"/>
      <c r="E4379" s="642"/>
    </row>
    <row r="4380" spans="1:5" ht="24">
      <c r="A4380" s="708" t="s">
        <v>4660</v>
      </c>
      <c r="B4380" s="639" t="s">
        <v>24795</v>
      </c>
      <c r="C4380" s="640" t="s">
        <v>108</v>
      </c>
      <c r="D4380" s="641" t="s">
        <v>18987</v>
      </c>
      <c r="E4380" s="642">
        <v>1426.51</v>
      </c>
    </row>
    <row r="4381" spans="1:5" ht="12">
      <c r="A4381" s="708" t="s">
        <v>24801</v>
      </c>
      <c r="B4381" s="639" t="s">
        <v>24811</v>
      </c>
      <c r="C4381" s="640"/>
      <c r="D4381" s="641"/>
      <c r="E4381" s="642"/>
    </row>
    <row r="4382" spans="1:5" ht="24">
      <c r="A4382" s="708" t="s">
        <v>4661</v>
      </c>
      <c r="B4382" s="639" t="s">
        <v>24795</v>
      </c>
      <c r="C4382" s="640" t="s">
        <v>108</v>
      </c>
      <c r="D4382" s="641" t="s">
        <v>18987</v>
      </c>
      <c r="E4382" s="642">
        <v>1532.37</v>
      </c>
    </row>
    <row r="4383" spans="1:5" ht="12">
      <c r="A4383" s="708" t="s">
        <v>24801</v>
      </c>
      <c r="B4383" s="639" t="s">
        <v>24812</v>
      </c>
      <c r="C4383" s="640"/>
      <c r="D4383" s="641"/>
      <c r="E4383" s="642"/>
    </row>
    <row r="4384" spans="1:5" ht="24">
      <c r="A4384" s="708" t="s">
        <v>4662</v>
      </c>
      <c r="B4384" s="639" t="s">
        <v>24795</v>
      </c>
      <c r="C4384" s="640" t="s">
        <v>108</v>
      </c>
      <c r="D4384" s="641" t="s">
        <v>18987</v>
      </c>
      <c r="E4384" s="642">
        <v>1608</v>
      </c>
    </row>
    <row r="4385" spans="1:5" ht="12">
      <c r="A4385" s="708" t="s">
        <v>24801</v>
      </c>
      <c r="B4385" s="639" t="s">
        <v>24813</v>
      </c>
      <c r="C4385" s="640"/>
      <c r="D4385" s="641"/>
      <c r="E4385" s="642"/>
    </row>
    <row r="4386" spans="1:5" ht="24">
      <c r="A4386" s="708" t="s">
        <v>4663</v>
      </c>
      <c r="B4386" s="639" t="s">
        <v>24795</v>
      </c>
      <c r="C4386" s="640" t="s">
        <v>108</v>
      </c>
      <c r="D4386" s="641" t="s">
        <v>18987</v>
      </c>
      <c r="E4386" s="642">
        <v>1729.53</v>
      </c>
    </row>
    <row r="4387" spans="1:5" ht="12">
      <c r="A4387" s="708" t="s">
        <v>24801</v>
      </c>
      <c r="B4387" s="639" t="s">
        <v>24814</v>
      </c>
      <c r="C4387" s="640"/>
      <c r="D4387" s="641"/>
      <c r="E4387" s="642"/>
    </row>
    <row r="4388" spans="1:5" ht="24">
      <c r="A4388" s="708" t="s">
        <v>4664</v>
      </c>
      <c r="B4388" s="639" t="s">
        <v>24795</v>
      </c>
      <c r="C4388" s="640" t="s">
        <v>108</v>
      </c>
      <c r="D4388" s="641" t="s">
        <v>18987</v>
      </c>
      <c r="E4388" s="642">
        <v>1819.92</v>
      </c>
    </row>
    <row r="4389" spans="1:5" ht="12">
      <c r="A4389" s="708" t="s">
        <v>24801</v>
      </c>
      <c r="B4389" s="639" t="s">
        <v>24815</v>
      </c>
      <c r="C4389" s="640"/>
      <c r="D4389" s="641"/>
      <c r="E4389" s="642"/>
    </row>
    <row r="4390" spans="1:5" ht="24">
      <c r="A4390" s="708" t="s">
        <v>4665</v>
      </c>
      <c r="B4390" s="639" t="s">
        <v>24795</v>
      </c>
      <c r="C4390" s="640" t="s">
        <v>108</v>
      </c>
      <c r="D4390" s="641" t="s">
        <v>18987</v>
      </c>
      <c r="E4390" s="642">
        <v>1936.2</v>
      </c>
    </row>
    <row r="4391" spans="1:5" ht="12">
      <c r="A4391" s="708" t="s">
        <v>24801</v>
      </c>
      <c r="B4391" s="639" t="s">
        <v>24816</v>
      </c>
      <c r="C4391" s="640"/>
      <c r="D4391" s="641"/>
      <c r="E4391" s="642"/>
    </row>
    <row r="4392" spans="1:5" ht="24">
      <c r="A4392" s="708" t="s">
        <v>4666</v>
      </c>
      <c r="B4392" s="639" t="s">
        <v>24795</v>
      </c>
      <c r="C4392" s="640" t="s">
        <v>108</v>
      </c>
      <c r="D4392" s="641" t="s">
        <v>18987</v>
      </c>
      <c r="E4392" s="642">
        <v>2041.81</v>
      </c>
    </row>
    <row r="4393" spans="1:5" ht="12">
      <c r="A4393" s="708" t="s">
        <v>24801</v>
      </c>
      <c r="B4393" s="639" t="s">
        <v>24817</v>
      </c>
      <c r="C4393" s="640"/>
      <c r="D4393" s="641"/>
      <c r="E4393" s="642"/>
    </row>
    <row r="4394" spans="1:5" ht="24">
      <c r="A4394" s="708" t="s">
        <v>4667</v>
      </c>
      <c r="B4394" s="639" t="s">
        <v>24795</v>
      </c>
      <c r="C4394" s="640" t="s">
        <v>108</v>
      </c>
      <c r="D4394" s="641" t="s">
        <v>18987</v>
      </c>
      <c r="E4394" s="642">
        <v>2148.06</v>
      </c>
    </row>
    <row r="4395" spans="1:5" ht="12">
      <c r="A4395" s="708" t="s">
        <v>24801</v>
      </c>
      <c r="B4395" s="639" t="s">
        <v>24818</v>
      </c>
      <c r="C4395" s="640"/>
      <c r="D4395" s="641"/>
      <c r="E4395" s="642"/>
    </row>
    <row r="4396" spans="1:5" ht="24">
      <c r="A4396" s="708" t="s">
        <v>4668</v>
      </c>
      <c r="B4396" s="639" t="s">
        <v>24795</v>
      </c>
      <c r="C4396" s="640" t="s">
        <v>108</v>
      </c>
      <c r="D4396" s="641" t="s">
        <v>18987</v>
      </c>
      <c r="E4396" s="642">
        <v>2253.66</v>
      </c>
    </row>
    <row r="4397" spans="1:5" ht="12">
      <c r="A4397" s="706" t="s">
        <v>24801</v>
      </c>
      <c r="B4397" s="633" t="s">
        <v>24819</v>
      </c>
      <c r="C4397" s="634"/>
      <c r="D4397" s="634"/>
      <c r="E4397" s="635"/>
    </row>
    <row r="4398" spans="1:5" ht="24">
      <c r="A4398" s="708" t="s">
        <v>4669</v>
      </c>
      <c r="B4398" s="639" t="s">
        <v>24795</v>
      </c>
      <c r="C4398" s="640" t="s">
        <v>108</v>
      </c>
      <c r="D4398" s="641" t="s">
        <v>18987</v>
      </c>
      <c r="E4398" s="642">
        <v>2367.9899999999998</v>
      </c>
    </row>
    <row r="4399" spans="1:5" ht="12">
      <c r="A4399" s="708" t="s">
        <v>24801</v>
      </c>
      <c r="B4399" s="639" t="s">
        <v>24820</v>
      </c>
      <c r="C4399" s="640"/>
      <c r="D4399" s="641"/>
      <c r="E4399" s="642"/>
    </row>
    <row r="4400" spans="1:5" ht="24">
      <c r="A4400" s="708" t="s">
        <v>4670</v>
      </c>
      <c r="B4400" s="639" t="s">
        <v>24795</v>
      </c>
      <c r="C4400" s="640" t="s">
        <v>108</v>
      </c>
      <c r="D4400" s="641" t="s">
        <v>18987</v>
      </c>
      <c r="E4400" s="642">
        <v>2473.6</v>
      </c>
    </row>
    <row r="4401" spans="1:5" ht="12">
      <c r="A4401" s="706" t="s">
        <v>24801</v>
      </c>
      <c r="B4401" s="633" t="s">
        <v>24821</v>
      </c>
      <c r="C4401" s="634"/>
      <c r="D4401" s="634"/>
      <c r="E4401" s="635"/>
    </row>
    <row r="4402" spans="1:5" ht="24">
      <c r="A4402" s="707" t="s">
        <v>4671</v>
      </c>
      <c r="B4402" s="636" t="s">
        <v>24795</v>
      </c>
      <c r="C4402" s="637" t="s">
        <v>108</v>
      </c>
      <c r="D4402" s="637" t="s">
        <v>18987</v>
      </c>
      <c r="E4402" s="638">
        <v>2579.1999999999998</v>
      </c>
    </row>
    <row r="4403" spans="1:5" ht="12">
      <c r="A4403" s="708" t="s">
        <v>24801</v>
      </c>
      <c r="B4403" s="639" t="s">
        <v>24822</v>
      </c>
      <c r="C4403" s="640"/>
      <c r="D4403" s="641"/>
      <c r="E4403" s="642"/>
    </row>
    <row r="4404" spans="1:5" ht="24">
      <c r="A4404" s="706" t="s">
        <v>4672</v>
      </c>
      <c r="B4404" s="633" t="s">
        <v>24795</v>
      </c>
      <c r="C4404" s="634" t="s">
        <v>108</v>
      </c>
      <c r="D4404" s="634" t="s">
        <v>18987</v>
      </c>
      <c r="E4404" s="635">
        <v>2828.29</v>
      </c>
    </row>
    <row r="4405" spans="1:5" ht="12">
      <c r="A4405" s="708" t="s">
        <v>24801</v>
      </c>
      <c r="B4405" s="639" t="s">
        <v>24823</v>
      </c>
      <c r="C4405" s="640"/>
      <c r="D4405" s="641"/>
      <c r="E4405" s="642"/>
    </row>
    <row r="4406" spans="1:5" ht="24">
      <c r="A4406" s="708" t="s">
        <v>4673</v>
      </c>
      <c r="B4406" s="639" t="s">
        <v>24795</v>
      </c>
      <c r="C4406" s="640" t="s">
        <v>108</v>
      </c>
      <c r="D4406" s="641" t="s">
        <v>18987</v>
      </c>
      <c r="E4406" s="642">
        <v>2791.34</v>
      </c>
    </row>
    <row r="4407" spans="1:5" ht="12">
      <c r="A4407" s="708" t="s">
        <v>24801</v>
      </c>
      <c r="B4407" s="639" t="s">
        <v>24824</v>
      </c>
      <c r="C4407" s="640"/>
      <c r="D4407" s="641"/>
      <c r="E4407" s="642"/>
    </row>
    <row r="4408" spans="1:5" ht="12">
      <c r="A4408" s="708" t="s">
        <v>22417</v>
      </c>
      <c r="B4408" s="639" t="s">
        <v>22418</v>
      </c>
      <c r="C4408" s="640"/>
      <c r="D4408" s="641"/>
      <c r="E4408" s="642"/>
    </row>
    <row r="4409" spans="1:5" ht="12">
      <c r="A4409" s="707" t="s">
        <v>22419</v>
      </c>
      <c r="B4409" s="636" t="e">
        <v>#NAME?</v>
      </c>
      <c r="C4409" s="637"/>
      <c r="D4409" s="637" t="s">
        <v>22420</v>
      </c>
      <c r="E4409" s="638" t="s">
        <v>22421</v>
      </c>
    </row>
    <row r="4410" spans="1:5" ht="12">
      <c r="A4410" s="708"/>
      <c r="B4410" s="639"/>
      <c r="C4410" s="640"/>
      <c r="D4410" s="641" t="s">
        <v>22422</v>
      </c>
      <c r="E4410" s="642" t="s">
        <v>22423</v>
      </c>
    </row>
    <row r="4411" spans="1:5" ht="12">
      <c r="A4411" s="707" t="s">
        <v>22424</v>
      </c>
      <c r="B4411" s="636" t="s">
        <v>22425</v>
      </c>
      <c r="C4411" s="637"/>
      <c r="D4411" s="637"/>
      <c r="E4411" s="638"/>
    </row>
    <row r="4412" spans="1:5" ht="24">
      <c r="A4412" s="708" t="s">
        <v>22426</v>
      </c>
      <c r="B4412" s="639" t="s">
        <v>22427</v>
      </c>
      <c r="C4412" s="640" t="s">
        <v>22428</v>
      </c>
      <c r="D4412" s="641"/>
      <c r="E4412" s="642"/>
    </row>
    <row r="4413" spans="1:5" ht="12">
      <c r="A4413" s="707" t="s">
        <v>22429</v>
      </c>
      <c r="B4413" s="636" t="s">
        <v>22430</v>
      </c>
      <c r="C4413" s="637"/>
      <c r="D4413" s="637" t="s">
        <v>22422</v>
      </c>
      <c r="E4413" s="638" t="s">
        <v>22431</v>
      </c>
    </row>
    <row r="4414" spans="1:5" ht="24">
      <c r="A4414" s="708" t="s">
        <v>91</v>
      </c>
      <c r="B4414" s="639" t="s">
        <v>22432</v>
      </c>
      <c r="C4414" s="640" t="s">
        <v>22433</v>
      </c>
      <c r="D4414" s="641" t="s">
        <v>22434</v>
      </c>
      <c r="E4414" s="642" t="s">
        <v>22435</v>
      </c>
    </row>
    <row r="4415" spans="1:5" ht="12">
      <c r="A4415" s="708" t="s">
        <v>22436</v>
      </c>
      <c r="B4415" s="639" t="s">
        <v>22437</v>
      </c>
      <c r="C4415" s="640"/>
      <c r="D4415" s="641"/>
      <c r="E4415" s="642"/>
    </row>
    <row r="4416" spans="1:5" ht="24">
      <c r="A4416" s="706" t="s">
        <v>4674</v>
      </c>
      <c r="B4416" s="633" t="s">
        <v>24795</v>
      </c>
      <c r="C4416" s="634" t="s">
        <v>108</v>
      </c>
      <c r="D4416" s="634" t="s">
        <v>18987</v>
      </c>
      <c r="E4416" s="635">
        <v>2897.59</v>
      </c>
    </row>
    <row r="4417" spans="1:5" ht="12">
      <c r="A4417" s="707" t="s">
        <v>24801</v>
      </c>
      <c r="B4417" s="636" t="s">
        <v>24825</v>
      </c>
      <c r="C4417" s="637"/>
      <c r="D4417" s="637"/>
      <c r="E4417" s="638"/>
    </row>
    <row r="4418" spans="1:5" ht="24">
      <c r="A4418" s="708" t="s">
        <v>4675</v>
      </c>
      <c r="B4418" s="639" t="s">
        <v>24795</v>
      </c>
      <c r="C4418" s="640" t="s">
        <v>108</v>
      </c>
      <c r="D4418" s="641" t="s">
        <v>18987</v>
      </c>
      <c r="E4418" s="642">
        <v>3003.19</v>
      </c>
    </row>
    <row r="4419" spans="1:5" ht="12">
      <c r="A4419" s="708" t="s">
        <v>24801</v>
      </c>
      <c r="B4419" s="639" t="s">
        <v>24826</v>
      </c>
      <c r="C4419" s="640"/>
      <c r="D4419" s="641"/>
      <c r="E4419" s="642"/>
    </row>
    <row r="4420" spans="1:5" ht="24">
      <c r="A4420" s="706" t="s">
        <v>4676</v>
      </c>
      <c r="B4420" s="633" t="s">
        <v>24827</v>
      </c>
      <c r="C4420" s="634" t="s">
        <v>108</v>
      </c>
      <c r="D4420" s="634" t="s">
        <v>18987</v>
      </c>
      <c r="E4420" s="635">
        <v>1209.24</v>
      </c>
    </row>
    <row r="4421" spans="1:5" ht="12">
      <c r="A4421" s="708" t="s">
        <v>24828</v>
      </c>
      <c r="B4421" s="639" t="s">
        <v>24829</v>
      </c>
      <c r="C4421" s="640"/>
      <c r="D4421" s="641"/>
      <c r="E4421" s="642"/>
    </row>
    <row r="4422" spans="1:5" ht="12">
      <c r="A4422" s="709" t="s">
        <v>24830</v>
      </c>
      <c r="B4422" s="643" t="s">
        <v>24831</v>
      </c>
      <c r="C4422" s="644"/>
      <c r="D4422" s="645"/>
      <c r="E4422" s="646"/>
    </row>
    <row r="4423" spans="1:5" ht="12">
      <c r="A4423" s="706" t="s">
        <v>24832</v>
      </c>
      <c r="B4423" s="633" t="s">
        <v>24833</v>
      </c>
      <c r="C4423" s="634"/>
      <c r="D4423" s="634"/>
      <c r="E4423" s="635"/>
    </row>
    <row r="4424" spans="1:5" ht="24">
      <c r="A4424" s="708" t="s">
        <v>4677</v>
      </c>
      <c r="B4424" s="639" t="s">
        <v>24834</v>
      </c>
      <c r="C4424" s="640" t="s">
        <v>108</v>
      </c>
      <c r="D4424" s="641" t="s">
        <v>18987</v>
      </c>
      <c r="E4424" s="642">
        <v>1258.06</v>
      </c>
    </row>
    <row r="4425" spans="1:5" ht="12">
      <c r="A4425" s="707" t="s">
        <v>24828</v>
      </c>
      <c r="B4425" s="636" t="s">
        <v>24829</v>
      </c>
      <c r="C4425" s="637"/>
      <c r="D4425" s="637"/>
      <c r="E4425" s="638"/>
    </row>
    <row r="4426" spans="1:5" ht="12">
      <c r="A4426" s="708" t="s">
        <v>24835</v>
      </c>
      <c r="B4426" s="639" t="s">
        <v>24836</v>
      </c>
      <c r="C4426" s="640"/>
      <c r="D4426" s="641"/>
      <c r="E4426" s="642"/>
    </row>
    <row r="4427" spans="1:5" ht="12">
      <c r="A4427" s="708" t="s">
        <v>24837</v>
      </c>
      <c r="B4427" s="639" t="s">
        <v>24838</v>
      </c>
      <c r="C4427" s="640"/>
      <c r="D4427" s="641"/>
      <c r="E4427" s="642"/>
    </row>
    <row r="4428" spans="1:5" ht="24">
      <c r="A4428" s="708" t="s">
        <v>4678</v>
      </c>
      <c r="B4428" s="639" t="s">
        <v>24839</v>
      </c>
      <c r="C4428" s="640" t="s">
        <v>108</v>
      </c>
      <c r="D4428" s="641" t="s">
        <v>18987</v>
      </c>
      <c r="E4428" s="642">
        <v>1357.02</v>
      </c>
    </row>
    <row r="4429" spans="1:5" ht="12">
      <c r="A4429" s="708" t="s">
        <v>24828</v>
      </c>
      <c r="B4429" s="639" t="s">
        <v>24829</v>
      </c>
      <c r="C4429" s="640"/>
      <c r="D4429" s="641"/>
      <c r="E4429" s="642"/>
    </row>
    <row r="4430" spans="1:5" ht="12">
      <c r="A4430" s="708" t="s">
        <v>24835</v>
      </c>
      <c r="B4430" s="639" t="s">
        <v>24836</v>
      </c>
      <c r="C4430" s="640"/>
      <c r="D4430" s="641"/>
      <c r="E4430" s="642"/>
    </row>
    <row r="4431" spans="1:5" ht="12">
      <c r="A4431" s="707" t="s">
        <v>24837</v>
      </c>
      <c r="B4431" s="636" t="s">
        <v>24840</v>
      </c>
      <c r="C4431" s="637"/>
      <c r="D4431" s="637"/>
      <c r="E4431" s="638"/>
    </row>
    <row r="4432" spans="1:5" ht="24">
      <c r="A4432" s="708" t="s">
        <v>4679</v>
      </c>
      <c r="B4432" s="639" t="s">
        <v>24841</v>
      </c>
      <c r="C4432" s="640" t="s">
        <v>108</v>
      </c>
      <c r="D4432" s="641" t="s">
        <v>18987</v>
      </c>
      <c r="E4432" s="642">
        <v>1365.31</v>
      </c>
    </row>
    <row r="4433" spans="1:5" ht="12">
      <c r="A4433" s="708" t="s">
        <v>24828</v>
      </c>
      <c r="B4433" s="639" t="s">
        <v>24829</v>
      </c>
      <c r="C4433" s="640"/>
      <c r="D4433" s="641"/>
      <c r="E4433" s="642"/>
    </row>
    <row r="4434" spans="1:5" ht="12">
      <c r="A4434" s="708" t="s">
        <v>24842</v>
      </c>
      <c r="B4434" s="639" t="s">
        <v>24843</v>
      </c>
      <c r="C4434" s="640"/>
      <c r="D4434" s="641"/>
      <c r="E4434" s="642"/>
    </row>
    <row r="4435" spans="1:5" ht="12">
      <c r="A4435" s="706" t="s">
        <v>24844</v>
      </c>
      <c r="B4435" s="633" t="s">
        <v>24845</v>
      </c>
      <c r="C4435" s="634"/>
      <c r="D4435" s="634"/>
      <c r="E4435" s="635"/>
    </row>
    <row r="4436" spans="1:5" ht="24">
      <c r="A4436" s="708" t="s">
        <v>4680</v>
      </c>
      <c r="B4436" s="639" t="s">
        <v>24846</v>
      </c>
      <c r="C4436" s="640" t="s">
        <v>108</v>
      </c>
      <c r="D4436" s="641" t="s">
        <v>18987</v>
      </c>
      <c r="E4436" s="642">
        <v>1375.67</v>
      </c>
    </row>
    <row r="4437" spans="1:5" ht="12">
      <c r="A4437" s="706" t="s">
        <v>24828</v>
      </c>
      <c r="B4437" s="633" t="s">
        <v>24829</v>
      </c>
      <c r="C4437" s="634"/>
      <c r="D4437" s="634"/>
      <c r="E4437" s="635"/>
    </row>
    <row r="4438" spans="1:5" ht="12">
      <c r="A4438" s="708" t="s">
        <v>24835</v>
      </c>
      <c r="B4438" s="639" t="s">
        <v>24847</v>
      </c>
      <c r="C4438" s="640"/>
      <c r="D4438" s="641"/>
      <c r="E4438" s="642"/>
    </row>
    <row r="4439" spans="1:5" ht="12">
      <c r="A4439" s="708" t="s">
        <v>24832</v>
      </c>
      <c r="B4439" s="639" t="s">
        <v>24833</v>
      </c>
      <c r="C4439" s="640"/>
      <c r="D4439" s="641"/>
      <c r="E4439" s="642"/>
    </row>
    <row r="4440" spans="1:5" ht="24">
      <c r="A4440" s="708" t="s">
        <v>4681</v>
      </c>
      <c r="B4440" s="639" t="s">
        <v>24848</v>
      </c>
      <c r="C4440" s="640" t="s">
        <v>108</v>
      </c>
      <c r="D4440" s="641" t="s">
        <v>18987</v>
      </c>
      <c r="E4440" s="642">
        <v>1482.78</v>
      </c>
    </row>
    <row r="4441" spans="1:5" ht="12">
      <c r="A4441" s="708" t="s">
        <v>24828</v>
      </c>
      <c r="B4441" s="639" t="s">
        <v>24829</v>
      </c>
      <c r="C4441" s="640"/>
      <c r="D4441" s="641"/>
      <c r="E4441" s="642"/>
    </row>
    <row r="4442" spans="1:5" ht="12">
      <c r="A4442" s="708" t="s">
        <v>24835</v>
      </c>
      <c r="B4442" s="639" t="s">
        <v>24836</v>
      </c>
      <c r="C4442" s="640"/>
      <c r="D4442" s="641"/>
      <c r="E4442" s="642"/>
    </row>
    <row r="4443" spans="1:5" ht="12">
      <c r="A4443" s="708" t="s">
        <v>24837</v>
      </c>
      <c r="B4443" s="639" t="s">
        <v>24838</v>
      </c>
      <c r="C4443" s="640"/>
      <c r="D4443" s="641"/>
      <c r="E4443" s="642"/>
    </row>
    <row r="4444" spans="1:5" ht="12">
      <c r="A4444" s="708" t="s">
        <v>22417</v>
      </c>
      <c r="B4444" s="639" t="s">
        <v>22418</v>
      </c>
      <c r="C4444" s="640"/>
      <c r="D4444" s="641"/>
      <c r="E4444" s="642"/>
    </row>
    <row r="4445" spans="1:5" ht="12">
      <c r="A4445" s="708" t="s">
        <v>22419</v>
      </c>
      <c r="B4445" s="639" t="e">
        <v>#NAME?</v>
      </c>
      <c r="C4445" s="640"/>
      <c r="D4445" s="641" t="s">
        <v>22420</v>
      </c>
      <c r="E4445" s="642" t="s">
        <v>22421</v>
      </c>
    </row>
    <row r="4446" spans="1:5" ht="12">
      <c r="A4446" s="708"/>
      <c r="B4446" s="639"/>
      <c r="C4446" s="640"/>
      <c r="D4446" s="641" t="s">
        <v>22422</v>
      </c>
      <c r="E4446" s="642" t="s">
        <v>22423</v>
      </c>
    </row>
    <row r="4447" spans="1:5" ht="12">
      <c r="A4447" s="708" t="s">
        <v>22424</v>
      </c>
      <c r="B4447" s="639" t="s">
        <v>22425</v>
      </c>
      <c r="C4447" s="640"/>
      <c r="D4447" s="641"/>
      <c r="E4447" s="642"/>
    </row>
    <row r="4448" spans="1:5" ht="24">
      <c r="A4448" s="708" t="s">
        <v>22426</v>
      </c>
      <c r="B4448" s="639" t="s">
        <v>22427</v>
      </c>
      <c r="C4448" s="640" t="s">
        <v>22428</v>
      </c>
      <c r="D4448" s="641"/>
      <c r="E4448" s="642"/>
    </row>
    <row r="4449" spans="1:5" ht="12">
      <c r="A4449" s="708" t="s">
        <v>22429</v>
      </c>
      <c r="B4449" s="639" t="s">
        <v>22430</v>
      </c>
      <c r="C4449" s="640"/>
      <c r="D4449" s="641" t="s">
        <v>22422</v>
      </c>
      <c r="E4449" s="642" t="s">
        <v>22431</v>
      </c>
    </row>
    <row r="4450" spans="1:5" ht="24">
      <c r="A4450" s="708" t="s">
        <v>91</v>
      </c>
      <c r="B4450" s="639" t="s">
        <v>22432</v>
      </c>
      <c r="C4450" s="640" t="s">
        <v>22433</v>
      </c>
      <c r="D4450" s="641" t="s">
        <v>22434</v>
      </c>
      <c r="E4450" s="642" t="s">
        <v>22435</v>
      </c>
    </row>
    <row r="4451" spans="1:5" ht="12">
      <c r="A4451" s="707" t="s">
        <v>22436</v>
      </c>
      <c r="B4451" s="636" t="s">
        <v>22437</v>
      </c>
      <c r="C4451" s="637"/>
      <c r="D4451" s="637"/>
      <c r="E4451" s="638"/>
    </row>
    <row r="4452" spans="1:5" ht="24">
      <c r="A4452" s="708" t="s">
        <v>4682</v>
      </c>
      <c r="B4452" s="639" t="s">
        <v>24849</v>
      </c>
      <c r="C4452" s="640" t="s">
        <v>108</v>
      </c>
      <c r="D4452" s="641" t="s">
        <v>18987</v>
      </c>
      <c r="E4452" s="642">
        <v>1547.52</v>
      </c>
    </row>
    <row r="4453" spans="1:5" ht="12">
      <c r="A4453" s="708" t="s">
        <v>24828</v>
      </c>
      <c r="B4453" s="639" t="s">
        <v>24829</v>
      </c>
      <c r="C4453" s="640"/>
      <c r="D4453" s="641"/>
      <c r="E4453" s="642"/>
    </row>
    <row r="4454" spans="1:5" ht="12">
      <c r="A4454" s="706" t="s">
        <v>24835</v>
      </c>
      <c r="B4454" s="633" t="s">
        <v>24836</v>
      </c>
      <c r="C4454" s="634"/>
      <c r="D4454" s="634"/>
      <c r="E4454" s="635"/>
    </row>
    <row r="4455" spans="1:5" ht="12">
      <c r="A4455" s="708" t="s">
        <v>24837</v>
      </c>
      <c r="B4455" s="639" t="s">
        <v>24840</v>
      </c>
      <c r="C4455" s="640"/>
      <c r="D4455" s="641"/>
      <c r="E4455" s="642"/>
    </row>
    <row r="4456" spans="1:5" ht="24">
      <c r="A4456" s="708" t="s">
        <v>4683</v>
      </c>
      <c r="B4456" s="639" t="s">
        <v>24850</v>
      </c>
      <c r="C4456" s="640" t="s">
        <v>108</v>
      </c>
      <c r="D4456" s="641" t="s">
        <v>18987</v>
      </c>
      <c r="E4456" s="642">
        <v>1654.63</v>
      </c>
    </row>
    <row r="4457" spans="1:5" ht="12">
      <c r="A4457" s="708" t="s">
        <v>24851</v>
      </c>
      <c r="B4457" s="639" t="s">
        <v>24852</v>
      </c>
      <c r="C4457" s="640"/>
      <c r="D4457" s="641"/>
      <c r="E4457" s="642"/>
    </row>
    <row r="4458" spans="1:5" ht="12">
      <c r="A4458" s="708" t="s">
        <v>24853</v>
      </c>
      <c r="B4458" s="639" t="s">
        <v>24854</v>
      </c>
      <c r="C4458" s="640"/>
      <c r="D4458" s="641"/>
      <c r="E4458" s="642"/>
    </row>
    <row r="4459" spans="1:5" ht="12">
      <c r="A4459" s="708" t="s">
        <v>24855</v>
      </c>
      <c r="B4459" s="639" t="s">
        <v>24856</v>
      </c>
      <c r="C4459" s="640"/>
      <c r="D4459" s="641"/>
      <c r="E4459" s="642"/>
    </row>
    <row r="4460" spans="1:5" ht="24">
      <c r="A4460" s="708" t="s">
        <v>4684</v>
      </c>
      <c r="B4460" s="639" t="s">
        <v>24857</v>
      </c>
      <c r="C4460" s="640" t="s">
        <v>108</v>
      </c>
      <c r="D4460" s="641" t="s">
        <v>18987</v>
      </c>
      <c r="E4460" s="642">
        <v>1761.74</v>
      </c>
    </row>
    <row r="4461" spans="1:5" ht="12">
      <c r="A4461" s="708" t="s">
        <v>24828</v>
      </c>
      <c r="B4461" s="639" t="s">
        <v>24829</v>
      </c>
      <c r="C4461" s="640"/>
      <c r="D4461" s="641"/>
      <c r="E4461" s="642"/>
    </row>
    <row r="4462" spans="1:5" ht="12">
      <c r="A4462" s="708" t="s">
        <v>24842</v>
      </c>
      <c r="B4462" s="639" t="s">
        <v>24843</v>
      </c>
      <c r="C4462" s="640"/>
      <c r="D4462" s="641"/>
      <c r="E4462" s="642"/>
    </row>
    <row r="4463" spans="1:5" ht="12">
      <c r="A4463" s="708" t="s">
        <v>24844</v>
      </c>
      <c r="B4463" s="639" t="s">
        <v>24845</v>
      </c>
      <c r="C4463" s="640"/>
      <c r="D4463" s="641"/>
      <c r="E4463" s="642"/>
    </row>
    <row r="4464" spans="1:5" ht="24">
      <c r="A4464" s="708" t="s">
        <v>4685</v>
      </c>
      <c r="B4464" s="639" t="s">
        <v>24858</v>
      </c>
      <c r="C4464" s="640" t="s">
        <v>108</v>
      </c>
      <c r="D4464" s="641" t="s">
        <v>18987</v>
      </c>
      <c r="E4464" s="642">
        <v>1868.85</v>
      </c>
    </row>
    <row r="4465" spans="1:5" ht="12">
      <c r="A4465" s="708" t="s">
        <v>24828</v>
      </c>
      <c r="B4465" s="639" t="s">
        <v>24829</v>
      </c>
      <c r="C4465" s="640"/>
      <c r="D4465" s="641"/>
      <c r="E4465" s="642"/>
    </row>
    <row r="4466" spans="1:5" ht="12">
      <c r="A4466" s="708" t="s">
        <v>24859</v>
      </c>
      <c r="B4466" s="639" t="s">
        <v>24860</v>
      </c>
      <c r="C4466" s="640"/>
      <c r="D4466" s="641"/>
      <c r="E4466" s="642"/>
    </row>
    <row r="4467" spans="1:5" ht="12">
      <c r="A4467" s="708" t="s">
        <v>24861</v>
      </c>
      <c r="B4467" s="639" t="s">
        <v>24862</v>
      </c>
      <c r="C4467" s="640"/>
      <c r="D4467" s="641"/>
      <c r="E4467" s="642"/>
    </row>
    <row r="4468" spans="1:5" ht="24">
      <c r="A4468" s="708" t="s">
        <v>4686</v>
      </c>
      <c r="B4468" s="639" t="s">
        <v>24863</v>
      </c>
      <c r="C4468" s="640" t="s">
        <v>108</v>
      </c>
      <c r="D4468" s="641" t="s">
        <v>18987</v>
      </c>
      <c r="E4468" s="642">
        <v>1976.54</v>
      </c>
    </row>
    <row r="4469" spans="1:5" ht="12">
      <c r="A4469" s="708" t="s">
        <v>24828</v>
      </c>
      <c r="B4469" s="639" t="s">
        <v>24829</v>
      </c>
      <c r="C4469" s="640"/>
      <c r="D4469" s="641"/>
      <c r="E4469" s="642"/>
    </row>
    <row r="4470" spans="1:5" ht="12">
      <c r="A4470" s="708" t="s">
        <v>24835</v>
      </c>
      <c r="B4470" s="639" t="s">
        <v>24864</v>
      </c>
      <c r="C4470" s="640"/>
      <c r="D4470" s="641"/>
      <c r="E4470" s="642"/>
    </row>
    <row r="4471" spans="1:5" ht="12">
      <c r="A4471" s="708" t="s">
        <v>24865</v>
      </c>
      <c r="B4471" s="639" t="s">
        <v>24866</v>
      </c>
      <c r="C4471" s="640"/>
      <c r="D4471" s="641"/>
      <c r="E4471" s="642"/>
    </row>
    <row r="4472" spans="1:5" ht="24">
      <c r="A4472" s="708" t="s">
        <v>4687</v>
      </c>
      <c r="B4472" s="639" t="s">
        <v>24867</v>
      </c>
      <c r="C4472" s="640" t="s">
        <v>108</v>
      </c>
      <c r="D4472" s="641" t="s">
        <v>18987</v>
      </c>
      <c r="E4472" s="642">
        <v>2084.04</v>
      </c>
    </row>
    <row r="4473" spans="1:5" ht="12">
      <c r="A4473" s="707" t="s">
        <v>24828</v>
      </c>
      <c r="B4473" s="636" t="s">
        <v>24829</v>
      </c>
      <c r="C4473" s="637"/>
      <c r="D4473" s="637"/>
      <c r="E4473" s="638"/>
    </row>
    <row r="4474" spans="1:5" ht="12">
      <c r="A4474" s="708" t="s">
        <v>24842</v>
      </c>
      <c r="B4474" s="639" t="s">
        <v>24843</v>
      </c>
      <c r="C4474" s="640"/>
      <c r="D4474" s="641"/>
      <c r="E4474" s="642"/>
    </row>
    <row r="4475" spans="1:5" ht="12">
      <c r="A4475" s="707" t="s">
        <v>24844</v>
      </c>
      <c r="B4475" s="636" t="s">
        <v>24845</v>
      </c>
      <c r="C4475" s="637"/>
      <c r="D4475" s="637"/>
      <c r="E4475" s="638"/>
    </row>
    <row r="4476" spans="1:5" ht="24">
      <c r="A4476" s="708" t="s">
        <v>4688</v>
      </c>
      <c r="B4476" s="639" t="s">
        <v>24868</v>
      </c>
      <c r="C4476" s="640" t="s">
        <v>108</v>
      </c>
      <c r="D4476" s="641" t="s">
        <v>18987</v>
      </c>
      <c r="E4476" s="642">
        <v>2188.35</v>
      </c>
    </row>
    <row r="4477" spans="1:5" ht="12">
      <c r="A4477" s="708" t="s">
        <v>24828</v>
      </c>
      <c r="B4477" s="639" t="s">
        <v>24829</v>
      </c>
      <c r="C4477" s="640"/>
      <c r="D4477" s="641"/>
      <c r="E4477" s="642"/>
    </row>
    <row r="4478" spans="1:5" ht="12">
      <c r="A4478" s="707" t="s">
        <v>24842</v>
      </c>
      <c r="B4478" s="636" t="s">
        <v>24843</v>
      </c>
      <c r="C4478" s="637"/>
      <c r="D4478" s="637"/>
      <c r="E4478" s="638"/>
    </row>
    <row r="4479" spans="1:5" ht="12">
      <c r="A4479" s="708" t="s">
        <v>24844</v>
      </c>
      <c r="B4479" s="639" t="s">
        <v>24845</v>
      </c>
      <c r="C4479" s="640"/>
      <c r="D4479" s="641"/>
      <c r="E4479" s="642"/>
    </row>
    <row r="4480" spans="1:5" ht="12">
      <c r="A4480" s="708" t="s">
        <v>22417</v>
      </c>
      <c r="B4480" s="639" t="s">
        <v>22418</v>
      </c>
      <c r="C4480" s="640"/>
      <c r="D4480" s="641"/>
      <c r="E4480" s="642"/>
    </row>
    <row r="4481" spans="1:5" ht="12">
      <c r="A4481" s="708" t="s">
        <v>22419</v>
      </c>
      <c r="B4481" s="639" t="e">
        <v>#NAME?</v>
      </c>
      <c r="C4481" s="640"/>
      <c r="D4481" s="641" t="s">
        <v>22420</v>
      </c>
      <c r="E4481" s="642" t="s">
        <v>22421</v>
      </c>
    </row>
    <row r="4482" spans="1:5" ht="12">
      <c r="A4482" s="708"/>
      <c r="B4482" s="639"/>
      <c r="C4482" s="640"/>
      <c r="D4482" s="641" t="s">
        <v>22422</v>
      </c>
      <c r="E4482" s="642" t="s">
        <v>22423</v>
      </c>
    </row>
    <row r="4483" spans="1:5" ht="12">
      <c r="A4483" s="708" t="s">
        <v>22424</v>
      </c>
      <c r="B4483" s="639" t="s">
        <v>22425</v>
      </c>
      <c r="C4483" s="640"/>
      <c r="D4483" s="641"/>
      <c r="E4483" s="642"/>
    </row>
    <row r="4484" spans="1:5" ht="24">
      <c r="A4484" s="708" t="s">
        <v>22426</v>
      </c>
      <c r="B4484" s="639" t="s">
        <v>22427</v>
      </c>
      <c r="C4484" s="640" t="s">
        <v>22428</v>
      </c>
      <c r="D4484" s="641"/>
      <c r="E4484" s="642"/>
    </row>
    <row r="4485" spans="1:5" ht="12">
      <c r="A4485" s="708" t="s">
        <v>22429</v>
      </c>
      <c r="B4485" s="639" t="s">
        <v>22430</v>
      </c>
      <c r="C4485" s="640"/>
      <c r="D4485" s="641" t="s">
        <v>22422</v>
      </c>
      <c r="E4485" s="642" t="s">
        <v>22431</v>
      </c>
    </row>
    <row r="4486" spans="1:5" ht="24">
      <c r="A4486" s="708" t="s">
        <v>91</v>
      </c>
      <c r="B4486" s="639" t="s">
        <v>22432</v>
      </c>
      <c r="C4486" s="640" t="s">
        <v>22433</v>
      </c>
      <c r="D4486" s="641" t="s">
        <v>22434</v>
      </c>
      <c r="E4486" s="642" t="s">
        <v>22435</v>
      </c>
    </row>
    <row r="4487" spans="1:5" ht="12">
      <c r="A4487" s="708" t="s">
        <v>22436</v>
      </c>
      <c r="B4487" s="639" t="s">
        <v>22437</v>
      </c>
      <c r="C4487" s="640"/>
      <c r="D4487" s="641"/>
      <c r="E4487" s="642"/>
    </row>
    <row r="4488" spans="1:5" ht="24">
      <c r="A4488" s="708" t="s">
        <v>4689</v>
      </c>
      <c r="B4488" s="639" t="s">
        <v>24869</v>
      </c>
      <c r="C4488" s="640" t="s">
        <v>108</v>
      </c>
      <c r="D4488" s="641" t="s">
        <v>18987</v>
      </c>
      <c r="E4488" s="642">
        <v>2292.06</v>
      </c>
    </row>
    <row r="4489" spans="1:5" ht="12">
      <c r="A4489" s="708" t="s">
        <v>24828</v>
      </c>
      <c r="B4489" s="639" t="s">
        <v>24829</v>
      </c>
      <c r="C4489" s="640"/>
      <c r="D4489" s="641"/>
      <c r="E4489" s="642"/>
    </row>
    <row r="4490" spans="1:5" ht="12">
      <c r="A4490" s="708" t="s">
        <v>24842</v>
      </c>
      <c r="B4490" s="639" t="s">
        <v>24843</v>
      </c>
      <c r="C4490" s="640"/>
      <c r="D4490" s="641"/>
      <c r="E4490" s="642"/>
    </row>
    <row r="4491" spans="1:5" ht="12">
      <c r="A4491" s="708" t="s">
        <v>24844</v>
      </c>
      <c r="B4491" s="639" t="s">
        <v>24845</v>
      </c>
      <c r="C4491" s="640"/>
      <c r="D4491" s="641"/>
      <c r="E4491" s="642"/>
    </row>
    <row r="4492" spans="1:5" ht="24">
      <c r="A4492" s="708" t="s">
        <v>4690</v>
      </c>
      <c r="B4492" s="639" t="s">
        <v>24870</v>
      </c>
      <c r="C4492" s="640" t="s">
        <v>108</v>
      </c>
      <c r="D4492" s="641" t="s">
        <v>18987</v>
      </c>
      <c r="E4492" s="642">
        <v>2405.83</v>
      </c>
    </row>
    <row r="4493" spans="1:5" ht="12">
      <c r="A4493" s="708" t="s">
        <v>24828</v>
      </c>
      <c r="B4493" s="639" t="s">
        <v>24829</v>
      </c>
      <c r="C4493" s="640"/>
      <c r="D4493" s="641"/>
      <c r="E4493" s="642"/>
    </row>
    <row r="4494" spans="1:5" ht="12">
      <c r="A4494" s="708" t="s">
        <v>24835</v>
      </c>
      <c r="B4494" s="639" t="s">
        <v>24847</v>
      </c>
      <c r="C4494" s="640"/>
      <c r="D4494" s="641"/>
      <c r="E4494" s="642"/>
    </row>
    <row r="4495" spans="1:5" ht="12">
      <c r="A4495" s="708" t="s">
        <v>24832</v>
      </c>
      <c r="B4495" s="639" t="s">
        <v>24871</v>
      </c>
      <c r="C4495" s="640"/>
      <c r="D4495" s="641"/>
      <c r="E4495" s="642"/>
    </row>
    <row r="4496" spans="1:5" ht="24">
      <c r="A4496" s="708" t="s">
        <v>4691</v>
      </c>
      <c r="B4496" s="639" t="s">
        <v>24872</v>
      </c>
      <c r="C4496" s="640" t="s">
        <v>108</v>
      </c>
      <c r="D4496" s="641" t="s">
        <v>18987</v>
      </c>
      <c r="E4496" s="642">
        <v>2479.4699999999998</v>
      </c>
    </row>
    <row r="4497" spans="1:5" ht="12">
      <c r="A4497" s="708" t="s">
        <v>24828</v>
      </c>
      <c r="B4497" s="639" t="s">
        <v>24829</v>
      </c>
      <c r="C4497" s="640"/>
      <c r="D4497" s="641"/>
      <c r="E4497" s="642"/>
    </row>
    <row r="4498" spans="1:5" ht="12">
      <c r="A4498" s="706" t="s">
        <v>24873</v>
      </c>
      <c r="B4498" s="633" t="s">
        <v>24874</v>
      </c>
      <c r="C4498" s="634"/>
      <c r="D4498" s="634"/>
      <c r="E4498" s="635"/>
    </row>
    <row r="4499" spans="1:5" ht="12">
      <c r="A4499" s="708" t="s">
        <v>24832</v>
      </c>
      <c r="B4499" s="639" t="s">
        <v>24833</v>
      </c>
      <c r="C4499" s="640"/>
      <c r="D4499" s="641"/>
      <c r="E4499" s="642"/>
    </row>
    <row r="4500" spans="1:5" ht="24">
      <c r="A4500" s="708" t="s">
        <v>4692</v>
      </c>
      <c r="B4500" s="639" t="s">
        <v>24875</v>
      </c>
      <c r="C4500" s="640" t="s">
        <v>108</v>
      </c>
      <c r="D4500" s="641" t="s">
        <v>18987</v>
      </c>
      <c r="E4500" s="642">
        <v>602.16999999999996</v>
      </c>
    </row>
    <row r="4501" spans="1:5" ht="12">
      <c r="A4501" s="706" t="s">
        <v>24828</v>
      </c>
      <c r="B4501" s="633" t="s">
        <v>24829</v>
      </c>
      <c r="C4501" s="634"/>
      <c r="D4501" s="634"/>
      <c r="E4501" s="635"/>
    </row>
    <row r="4502" spans="1:5" ht="12">
      <c r="A4502" s="707" t="s">
        <v>24835</v>
      </c>
      <c r="B4502" s="636" t="s">
        <v>24876</v>
      </c>
      <c r="C4502" s="637"/>
      <c r="D4502" s="637"/>
      <c r="E4502" s="638"/>
    </row>
    <row r="4503" spans="1:5" ht="12">
      <c r="A4503" s="708" t="s">
        <v>24877</v>
      </c>
      <c r="B4503" s="639" t="s">
        <v>24878</v>
      </c>
      <c r="C4503" s="640"/>
      <c r="D4503" s="641"/>
      <c r="E4503" s="642"/>
    </row>
    <row r="4504" spans="1:5" ht="24">
      <c r="A4504" s="708" t="s">
        <v>4693</v>
      </c>
      <c r="B4504" s="639" t="s">
        <v>24795</v>
      </c>
      <c r="C4504" s="640" t="s">
        <v>108</v>
      </c>
      <c r="D4504" s="641" t="s">
        <v>18987</v>
      </c>
      <c r="E4504" s="642">
        <v>1364.68</v>
      </c>
    </row>
    <row r="4505" spans="1:5" ht="12">
      <c r="A4505" s="707" t="s">
        <v>24801</v>
      </c>
      <c r="B4505" s="636" t="s">
        <v>24879</v>
      </c>
      <c r="C4505" s="637"/>
      <c r="D4505" s="637"/>
      <c r="E4505" s="638"/>
    </row>
    <row r="4506" spans="1:5" ht="24">
      <c r="A4506" s="708" t="s">
        <v>4694</v>
      </c>
      <c r="B4506" s="639" t="s">
        <v>24795</v>
      </c>
      <c r="C4506" s="640" t="s">
        <v>108</v>
      </c>
      <c r="D4506" s="641" t="s">
        <v>18987</v>
      </c>
      <c r="E4506" s="642">
        <v>1380.99</v>
      </c>
    </row>
    <row r="4507" spans="1:5" ht="12">
      <c r="A4507" s="706" t="s">
        <v>24801</v>
      </c>
      <c r="B4507" s="633" t="s">
        <v>24880</v>
      </c>
      <c r="C4507" s="634"/>
      <c r="D4507" s="634"/>
      <c r="E4507" s="635"/>
    </row>
    <row r="4508" spans="1:5" ht="24">
      <c r="A4508" s="708" t="s">
        <v>4695</v>
      </c>
      <c r="B4508" s="639" t="s">
        <v>24795</v>
      </c>
      <c r="C4508" s="640" t="s">
        <v>108</v>
      </c>
      <c r="D4508" s="641" t="s">
        <v>18987</v>
      </c>
      <c r="E4508" s="642">
        <v>1497.08</v>
      </c>
    </row>
    <row r="4509" spans="1:5" ht="12">
      <c r="A4509" s="708" t="s">
        <v>24801</v>
      </c>
      <c r="B4509" s="639" t="s">
        <v>24881</v>
      </c>
      <c r="C4509" s="640"/>
      <c r="D4509" s="641"/>
      <c r="E4509" s="642"/>
    </row>
    <row r="4510" spans="1:5" ht="24">
      <c r="A4510" s="708" t="s">
        <v>4696</v>
      </c>
      <c r="B4510" s="639" t="s">
        <v>24795</v>
      </c>
      <c r="C4510" s="640" t="s">
        <v>108</v>
      </c>
      <c r="D4510" s="641" t="s">
        <v>18987</v>
      </c>
      <c r="E4510" s="642">
        <v>1582.79</v>
      </c>
    </row>
    <row r="4511" spans="1:5" ht="12">
      <c r="A4511" s="708" t="s">
        <v>24801</v>
      </c>
      <c r="B4511" s="639" t="s">
        <v>24882</v>
      </c>
      <c r="C4511" s="640"/>
      <c r="D4511" s="641"/>
      <c r="E4511" s="642"/>
    </row>
    <row r="4512" spans="1:5" ht="12">
      <c r="A4512" s="707">
        <v>74124</v>
      </c>
      <c r="B4512" s="636" t="s">
        <v>24883</v>
      </c>
      <c r="C4512" s="637"/>
      <c r="D4512" s="637"/>
      <c r="E4512" s="638"/>
    </row>
    <row r="4513" spans="1:5" ht="24">
      <c r="A4513" s="708" t="s">
        <v>4697</v>
      </c>
      <c r="B4513" s="639" t="s">
        <v>24884</v>
      </c>
      <c r="C4513" s="640" t="s">
        <v>108</v>
      </c>
      <c r="D4513" s="641" t="s">
        <v>18987</v>
      </c>
      <c r="E4513" s="642">
        <v>1966.07</v>
      </c>
    </row>
    <row r="4514" spans="1:5" ht="12">
      <c r="A4514" s="709" t="s">
        <v>24885</v>
      </c>
      <c r="B4514" s="643" t="s">
        <v>24886</v>
      </c>
      <c r="C4514" s="644"/>
      <c r="D4514" s="645"/>
      <c r="E4514" s="646"/>
    </row>
    <row r="4515" spans="1:5" ht="12">
      <c r="A4515" s="706" t="s">
        <v>24887</v>
      </c>
      <c r="B4515" s="633"/>
      <c r="C4515" s="634"/>
      <c r="D4515" s="634"/>
      <c r="E4515" s="635"/>
    </row>
    <row r="4516" spans="1:5" ht="12">
      <c r="A4516" s="708" t="s">
        <v>22417</v>
      </c>
      <c r="B4516" s="639" t="s">
        <v>22418</v>
      </c>
      <c r="C4516" s="640"/>
      <c r="D4516" s="641"/>
      <c r="E4516" s="642"/>
    </row>
    <row r="4517" spans="1:5" ht="12">
      <c r="A4517" s="708" t="s">
        <v>22419</v>
      </c>
      <c r="B4517" s="639" t="e">
        <v>#NAME?</v>
      </c>
      <c r="C4517" s="640"/>
      <c r="D4517" s="641" t="s">
        <v>22420</v>
      </c>
      <c r="E4517" s="642" t="s">
        <v>22421</v>
      </c>
    </row>
    <row r="4518" spans="1:5" ht="12">
      <c r="A4518" s="707"/>
      <c r="B4518" s="636"/>
      <c r="C4518" s="637"/>
      <c r="D4518" s="637" t="s">
        <v>22422</v>
      </c>
      <c r="E4518" s="638" t="s">
        <v>22423</v>
      </c>
    </row>
    <row r="4519" spans="1:5" ht="12">
      <c r="A4519" s="708" t="s">
        <v>22424</v>
      </c>
      <c r="B4519" s="639" t="s">
        <v>22425</v>
      </c>
      <c r="C4519" s="640"/>
      <c r="D4519" s="641"/>
      <c r="E4519" s="642"/>
    </row>
    <row r="4520" spans="1:5" ht="24">
      <c r="A4520" s="707" t="s">
        <v>22426</v>
      </c>
      <c r="B4520" s="636" t="s">
        <v>22427</v>
      </c>
      <c r="C4520" s="637" t="s">
        <v>22428</v>
      </c>
      <c r="D4520" s="637"/>
      <c r="E4520" s="638"/>
    </row>
    <row r="4521" spans="1:5" ht="12">
      <c r="A4521" s="708" t="s">
        <v>22429</v>
      </c>
      <c r="B4521" s="639" t="s">
        <v>22430</v>
      </c>
      <c r="C4521" s="640"/>
      <c r="D4521" s="641" t="s">
        <v>22422</v>
      </c>
      <c r="E4521" s="642" t="s">
        <v>22431</v>
      </c>
    </row>
    <row r="4522" spans="1:5" ht="24">
      <c r="A4522" s="707" t="s">
        <v>91</v>
      </c>
      <c r="B4522" s="636" t="s">
        <v>22432</v>
      </c>
      <c r="C4522" s="637" t="s">
        <v>22433</v>
      </c>
      <c r="D4522" s="637" t="s">
        <v>22434</v>
      </c>
      <c r="E4522" s="638" t="s">
        <v>22435</v>
      </c>
    </row>
    <row r="4523" spans="1:5" ht="12">
      <c r="A4523" s="708" t="s">
        <v>22436</v>
      </c>
      <c r="B4523" s="639" t="s">
        <v>22437</v>
      </c>
      <c r="C4523" s="640"/>
      <c r="D4523" s="641"/>
      <c r="E4523" s="642"/>
    </row>
    <row r="4524" spans="1:5" ht="24">
      <c r="A4524" s="708" t="s">
        <v>4698</v>
      </c>
      <c r="B4524" s="639" t="s">
        <v>24888</v>
      </c>
      <c r="C4524" s="640" t="s">
        <v>108</v>
      </c>
      <c r="D4524" s="641" t="s">
        <v>18987</v>
      </c>
      <c r="E4524" s="642">
        <v>2252.9</v>
      </c>
    </row>
    <row r="4525" spans="1:5" ht="12">
      <c r="A4525" s="707" t="s">
        <v>24889</v>
      </c>
      <c r="B4525" s="636" t="s">
        <v>24890</v>
      </c>
      <c r="C4525" s="637"/>
      <c r="D4525" s="637"/>
      <c r="E4525" s="638"/>
    </row>
    <row r="4526" spans="1:5" ht="12">
      <c r="A4526" s="708" t="s">
        <v>24891</v>
      </c>
      <c r="B4526" s="639"/>
      <c r="C4526" s="640"/>
      <c r="D4526" s="641"/>
      <c r="E4526" s="642"/>
    </row>
    <row r="4527" spans="1:5" ht="24">
      <c r="A4527" s="708" t="s">
        <v>4699</v>
      </c>
      <c r="B4527" s="639" t="s">
        <v>24892</v>
      </c>
      <c r="C4527" s="640" t="s">
        <v>108</v>
      </c>
      <c r="D4527" s="641" t="s">
        <v>18987</v>
      </c>
      <c r="E4527" s="642">
        <v>2437.7199999999998</v>
      </c>
    </row>
    <row r="4528" spans="1:5" ht="12">
      <c r="A4528" s="708" t="s">
        <v>24889</v>
      </c>
      <c r="B4528" s="639" t="s">
        <v>24890</v>
      </c>
      <c r="C4528" s="640"/>
      <c r="D4528" s="641"/>
      <c r="E4528" s="642"/>
    </row>
    <row r="4529" spans="1:5" ht="12">
      <c r="A4529" s="707" t="s">
        <v>24891</v>
      </c>
      <c r="B4529" s="636"/>
      <c r="C4529" s="637"/>
      <c r="D4529" s="637"/>
      <c r="E4529" s="638"/>
    </row>
    <row r="4530" spans="1:5" ht="24">
      <c r="A4530" s="708" t="s">
        <v>4700</v>
      </c>
      <c r="B4530" s="639" t="s">
        <v>24893</v>
      </c>
      <c r="C4530" s="640" t="s">
        <v>108</v>
      </c>
      <c r="D4530" s="641" t="s">
        <v>18987</v>
      </c>
      <c r="E4530" s="642">
        <v>2788.2</v>
      </c>
    </row>
    <row r="4531" spans="1:5" ht="12">
      <c r="A4531" s="707" t="s">
        <v>24889</v>
      </c>
      <c r="B4531" s="636" t="s">
        <v>24890</v>
      </c>
      <c r="C4531" s="637"/>
      <c r="D4531" s="637"/>
      <c r="E4531" s="638"/>
    </row>
    <row r="4532" spans="1:5" ht="12">
      <c r="A4532" s="708" t="s">
        <v>24891</v>
      </c>
      <c r="B4532" s="639"/>
      <c r="C4532" s="640"/>
      <c r="D4532" s="641"/>
      <c r="E4532" s="642"/>
    </row>
    <row r="4533" spans="1:5" ht="24">
      <c r="A4533" s="708" t="s">
        <v>4701</v>
      </c>
      <c r="B4533" s="639" t="s">
        <v>24894</v>
      </c>
      <c r="C4533" s="640" t="s">
        <v>108</v>
      </c>
      <c r="D4533" s="641" t="s">
        <v>18987</v>
      </c>
      <c r="E4533" s="642">
        <v>3237.29</v>
      </c>
    </row>
    <row r="4534" spans="1:5" ht="12">
      <c r="A4534" s="708" t="s">
        <v>24895</v>
      </c>
      <c r="B4534" s="639" t="s">
        <v>24896</v>
      </c>
      <c r="C4534" s="640"/>
      <c r="D4534" s="641"/>
      <c r="E4534" s="642"/>
    </row>
    <row r="4535" spans="1:5" ht="12">
      <c r="A4535" s="708" t="s">
        <v>24897</v>
      </c>
      <c r="B4535" s="639" t="s">
        <v>24898</v>
      </c>
      <c r="C4535" s="640"/>
      <c r="D4535" s="641"/>
      <c r="E4535" s="642"/>
    </row>
    <row r="4536" spans="1:5" ht="24">
      <c r="A4536" s="708" t="s">
        <v>4702</v>
      </c>
      <c r="B4536" s="639" t="s">
        <v>24899</v>
      </c>
      <c r="C4536" s="640" t="s">
        <v>108</v>
      </c>
      <c r="D4536" s="641" t="s">
        <v>18987</v>
      </c>
      <c r="E4536" s="642">
        <v>3610.92</v>
      </c>
    </row>
    <row r="4537" spans="1:5" ht="12">
      <c r="A4537" s="708" t="s">
        <v>24885</v>
      </c>
      <c r="B4537" s="639" t="s">
        <v>24886</v>
      </c>
      <c r="C4537" s="640"/>
      <c r="D4537" s="641"/>
      <c r="E4537" s="642"/>
    </row>
    <row r="4538" spans="1:5" ht="12">
      <c r="A4538" s="708" t="s">
        <v>24887</v>
      </c>
      <c r="B4538" s="639"/>
      <c r="C4538" s="640"/>
      <c r="D4538" s="641"/>
      <c r="E4538" s="642"/>
    </row>
    <row r="4539" spans="1:5" ht="24">
      <c r="A4539" s="708" t="s">
        <v>4703</v>
      </c>
      <c r="B4539" s="639" t="s">
        <v>24900</v>
      </c>
      <c r="C4539" s="640" t="s">
        <v>108</v>
      </c>
      <c r="D4539" s="641" t="s">
        <v>18987</v>
      </c>
      <c r="E4539" s="642">
        <v>3932.06</v>
      </c>
    </row>
    <row r="4540" spans="1:5" ht="12">
      <c r="A4540" s="708" t="s">
        <v>24901</v>
      </c>
      <c r="B4540" s="639" t="s">
        <v>24902</v>
      </c>
      <c r="C4540" s="640"/>
      <c r="D4540" s="641"/>
      <c r="E4540" s="642"/>
    </row>
    <row r="4541" spans="1:5" ht="12">
      <c r="A4541" s="708" t="s">
        <v>24903</v>
      </c>
      <c r="B4541" s="639"/>
      <c r="C4541" s="640"/>
      <c r="D4541" s="641"/>
      <c r="E4541" s="642"/>
    </row>
    <row r="4542" spans="1:5" ht="12">
      <c r="A4542" s="708" t="s">
        <v>4704</v>
      </c>
      <c r="B4542" s="639" t="s">
        <v>24904</v>
      </c>
      <c r="C4542" s="640" t="s">
        <v>108</v>
      </c>
      <c r="D4542" s="641" t="s">
        <v>18987</v>
      </c>
      <c r="E4542" s="642">
        <v>4211.93</v>
      </c>
    </row>
    <row r="4543" spans="1:5" ht="12">
      <c r="A4543" s="708" t="s">
        <v>24895</v>
      </c>
      <c r="B4543" s="639" t="s">
        <v>24905</v>
      </c>
      <c r="C4543" s="640"/>
      <c r="D4543" s="641"/>
      <c r="E4543" s="642"/>
    </row>
    <row r="4544" spans="1:5" ht="12">
      <c r="A4544" s="708" t="s">
        <v>24906</v>
      </c>
      <c r="B4544" s="639" t="s">
        <v>24907</v>
      </c>
      <c r="C4544" s="640"/>
      <c r="D4544" s="641"/>
      <c r="E4544" s="642"/>
    </row>
    <row r="4545" spans="1:5" ht="12">
      <c r="A4545" s="708">
        <v>74162</v>
      </c>
      <c r="B4545" s="639" t="s">
        <v>24908</v>
      </c>
      <c r="C4545" s="640"/>
      <c r="D4545" s="641"/>
      <c r="E4545" s="642"/>
    </row>
    <row r="4546" spans="1:5" ht="12">
      <c r="A4546" s="708" t="s">
        <v>4705</v>
      </c>
      <c r="B4546" s="639" t="s">
        <v>4706</v>
      </c>
      <c r="C4546" s="640" t="s">
        <v>108</v>
      </c>
      <c r="D4546" s="641" t="s">
        <v>18987</v>
      </c>
      <c r="E4546" s="642">
        <v>94.39</v>
      </c>
    </row>
    <row r="4547" spans="1:5" ht="12">
      <c r="A4547" s="708">
        <v>74206</v>
      </c>
      <c r="B4547" s="639" t="s">
        <v>24909</v>
      </c>
      <c r="C4547" s="640"/>
      <c r="D4547" s="641"/>
      <c r="E4547" s="642"/>
    </row>
    <row r="4548" spans="1:5" ht="24">
      <c r="A4548" s="708" t="s">
        <v>4707</v>
      </c>
      <c r="B4548" s="639" t="s">
        <v>24910</v>
      </c>
      <c r="C4548" s="640" t="s">
        <v>108</v>
      </c>
      <c r="D4548" s="641" t="s">
        <v>18987</v>
      </c>
      <c r="E4548" s="642">
        <v>1156.3800000000001</v>
      </c>
    </row>
    <row r="4549" spans="1:5" ht="12">
      <c r="A4549" s="708" t="s">
        <v>24911</v>
      </c>
      <c r="B4549" s="639" t="s">
        <v>24912</v>
      </c>
      <c r="C4549" s="640"/>
      <c r="D4549" s="641"/>
      <c r="E4549" s="642"/>
    </row>
    <row r="4550" spans="1:5" ht="24">
      <c r="A4550" s="708" t="s">
        <v>4708</v>
      </c>
      <c r="B4550" s="639" t="s">
        <v>4709</v>
      </c>
      <c r="C4550" s="640" t="s">
        <v>108</v>
      </c>
      <c r="D4550" s="641" t="s">
        <v>18987</v>
      </c>
      <c r="E4550" s="642">
        <v>611.59</v>
      </c>
    </row>
    <row r="4551" spans="1:5" ht="12">
      <c r="A4551" s="708">
        <v>74212</v>
      </c>
      <c r="B4551" s="639" t="s">
        <v>24913</v>
      </c>
      <c r="C4551" s="640"/>
      <c r="D4551" s="641"/>
      <c r="E4551" s="642"/>
    </row>
    <row r="4552" spans="1:5" ht="12">
      <c r="A4552" s="708" t="s">
        <v>22417</v>
      </c>
      <c r="B4552" s="639" t="s">
        <v>22418</v>
      </c>
      <c r="C4552" s="640"/>
      <c r="D4552" s="641"/>
      <c r="E4552" s="642"/>
    </row>
    <row r="4553" spans="1:5" ht="12">
      <c r="A4553" s="708" t="s">
        <v>22419</v>
      </c>
      <c r="B4553" s="639" t="e">
        <v>#NAME?</v>
      </c>
      <c r="C4553" s="640"/>
      <c r="D4553" s="641" t="s">
        <v>22420</v>
      </c>
      <c r="E4553" s="642" t="s">
        <v>22421</v>
      </c>
    </row>
    <row r="4554" spans="1:5" ht="12">
      <c r="A4554" s="708"/>
      <c r="B4554" s="639"/>
      <c r="C4554" s="640"/>
      <c r="D4554" s="641" t="s">
        <v>22422</v>
      </c>
      <c r="E4554" s="642" t="s">
        <v>22423</v>
      </c>
    </row>
    <row r="4555" spans="1:5" ht="12">
      <c r="A4555" s="708" t="s">
        <v>22424</v>
      </c>
      <c r="B4555" s="639" t="s">
        <v>22425</v>
      </c>
      <c r="C4555" s="640"/>
      <c r="D4555" s="641"/>
      <c r="E4555" s="642"/>
    </row>
    <row r="4556" spans="1:5" ht="24">
      <c r="A4556" s="708" t="s">
        <v>22426</v>
      </c>
      <c r="B4556" s="639" t="s">
        <v>22427</v>
      </c>
      <c r="C4556" s="640" t="s">
        <v>22428</v>
      </c>
      <c r="D4556" s="641"/>
      <c r="E4556" s="642"/>
    </row>
    <row r="4557" spans="1:5" ht="12">
      <c r="A4557" s="708" t="s">
        <v>22429</v>
      </c>
      <c r="B4557" s="639" t="s">
        <v>22430</v>
      </c>
      <c r="C4557" s="640"/>
      <c r="D4557" s="641" t="s">
        <v>22422</v>
      </c>
      <c r="E4557" s="642" t="s">
        <v>22431</v>
      </c>
    </row>
    <row r="4558" spans="1:5" ht="24">
      <c r="A4558" s="708" t="s">
        <v>91</v>
      </c>
      <c r="B4558" s="639" t="s">
        <v>22432</v>
      </c>
      <c r="C4558" s="640" t="s">
        <v>22433</v>
      </c>
      <c r="D4558" s="641" t="s">
        <v>22434</v>
      </c>
      <c r="E4558" s="642" t="s">
        <v>22435</v>
      </c>
    </row>
    <row r="4559" spans="1:5" ht="12">
      <c r="A4559" s="708" t="s">
        <v>22436</v>
      </c>
      <c r="B4559" s="639" t="s">
        <v>22437</v>
      </c>
      <c r="C4559" s="640"/>
      <c r="D4559" s="641"/>
      <c r="E4559" s="642"/>
    </row>
    <row r="4560" spans="1:5" ht="12">
      <c r="A4560" s="708" t="s">
        <v>22445</v>
      </c>
      <c r="B4560" s="639" t="s">
        <v>24914</v>
      </c>
      <c r="C4560" s="640"/>
      <c r="D4560" s="641"/>
      <c r="E4560" s="642"/>
    </row>
    <row r="4561" spans="1:5" ht="12">
      <c r="A4561" s="708" t="s">
        <v>24915</v>
      </c>
      <c r="B4561" s="639" t="s">
        <v>24916</v>
      </c>
      <c r="C4561" s="640"/>
      <c r="D4561" s="641"/>
      <c r="E4561" s="642"/>
    </row>
    <row r="4562" spans="1:5" ht="12">
      <c r="A4562" s="708" t="s">
        <v>24917</v>
      </c>
      <c r="B4562" s="639" t="s">
        <v>24918</v>
      </c>
      <c r="C4562" s="640"/>
      <c r="D4562" s="641"/>
      <c r="E4562" s="642"/>
    </row>
    <row r="4563" spans="1:5" ht="12">
      <c r="A4563" s="708" t="s">
        <v>24919</v>
      </c>
      <c r="B4563" s="639" t="s">
        <v>24920</v>
      </c>
      <c r="C4563" s="640"/>
      <c r="D4563" s="641"/>
      <c r="E4563" s="642"/>
    </row>
    <row r="4564" spans="1:5" ht="12">
      <c r="A4564" s="708" t="s">
        <v>24921</v>
      </c>
      <c r="B4564" s="639" t="s">
        <v>24922</v>
      </c>
      <c r="C4564" s="640"/>
      <c r="D4564" s="641"/>
      <c r="E4564" s="642"/>
    </row>
    <row r="4565" spans="1:5" ht="12">
      <c r="A4565" s="706" t="s">
        <v>24923</v>
      </c>
      <c r="B4565" s="633"/>
      <c r="C4565" s="634"/>
      <c r="D4565" s="634"/>
      <c r="E4565" s="635"/>
    </row>
    <row r="4566" spans="1:5" ht="24">
      <c r="A4566" s="708" t="s">
        <v>4710</v>
      </c>
      <c r="B4566" s="639" t="s">
        <v>24924</v>
      </c>
      <c r="C4566" s="640" t="s">
        <v>108</v>
      </c>
      <c r="D4566" s="641" t="s">
        <v>18987</v>
      </c>
      <c r="E4566" s="642">
        <v>2758.36</v>
      </c>
    </row>
    <row r="4567" spans="1:5" ht="12">
      <c r="A4567" s="708" t="s">
        <v>24925</v>
      </c>
      <c r="B4567" s="639" t="s">
        <v>24926</v>
      </c>
      <c r="C4567" s="640"/>
      <c r="D4567" s="641"/>
      <c r="E4567" s="642"/>
    </row>
    <row r="4568" spans="1:5" ht="12">
      <c r="A4568" s="707">
        <v>74214</v>
      </c>
      <c r="B4568" s="636" t="s">
        <v>24927</v>
      </c>
      <c r="C4568" s="637"/>
      <c r="D4568" s="637"/>
      <c r="E4568" s="638"/>
    </row>
    <row r="4569" spans="1:5" ht="12">
      <c r="A4569" s="708" t="s">
        <v>22445</v>
      </c>
      <c r="B4569" s="639" t="s">
        <v>24914</v>
      </c>
      <c r="C4569" s="640"/>
      <c r="D4569" s="641"/>
      <c r="E4569" s="642"/>
    </row>
    <row r="4570" spans="1:5" ht="12">
      <c r="A4570" s="708" t="s">
        <v>24915</v>
      </c>
      <c r="B4570" s="639" t="s">
        <v>24928</v>
      </c>
      <c r="C4570" s="640"/>
      <c r="D4570" s="641"/>
      <c r="E4570" s="642"/>
    </row>
    <row r="4571" spans="1:5" ht="12">
      <c r="A4571" s="708" t="s">
        <v>24917</v>
      </c>
      <c r="B4571" s="639" t="s">
        <v>24918</v>
      </c>
      <c r="C4571" s="640"/>
      <c r="D4571" s="641"/>
      <c r="E4571" s="642"/>
    </row>
    <row r="4572" spans="1:5" ht="12">
      <c r="A4572" s="708" t="s">
        <v>24919</v>
      </c>
      <c r="B4572" s="639" t="s">
        <v>24920</v>
      </c>
      <c r="C4572" s="640"/>
      <c r="D4572" s="641"/>
      <c r="E4572" s="642"/>
    </row>
    <row r="4573" spans="1:5" ht="12">
      <c r="A4573" s="708" t="s">
        <v>24921</v>
      </c>
      <c r="B4573" s="639" t="s">
        <v>24929</v>
      </c>
      <c r="C4573" s="640"/>
      <c r="D4573" s="641"/>
      <c r="E4573" s="642"/>
    </row>
    <row r="4574" spans="1:5" ht="12">
      <c r="A4574" s="708" t="s">
        <v>24923</v>
      </c>
      <c r="B4574" s="639"/>
      <c r="C4574" s="640"/>
      <c r="D4574" s="641"/>
      <c r="E4574" s="642"/>
    </row>
    <row r="4575" spans="1:5" ht="24">
      <c r="A4575" s="706" t="s">
        <v>4711</v>
      </c>
      <c r="B4575" s="633" t="s">
        <v>24930</v>
      </c>
      <c r="C4575" s="634" t="s">
        <v>108</v>
      </c>
      <c r="D4575" s="634" t="s">
        <v>18987</v>
      </c>
      <c r="E4575" s="635">
        <v>4315.5600000000004</v>
      </c>
    </row>
    <row r="4576" spans="1:5" ht="12">
      <c r="A4576" s="708" t="s">
        <v>24931</v>
      </c>
      <c r="B4576" s="639" t="s">
        <v>24932</v>
      </c>
      <c r="C4576" s="640"/>
      <c r="D4576" s="641"/>
      <c r="E4576" s="642"/>
    </row>
    <row r="4577" spans="1:5" ht="24">
      <c r="A4577" s="708" t="s">
        <v>4712</v>
      </c>
      <c r="B4577" s="639" t="s">
        <v>24930</v>
      </c>
      <c r="C4577" s="640" t="s">
        <v>108</v>
      </c>
      <c r="D4577" s="641" t="s">
        <v>18987</v>
      </c>
      <c r="E4577" s="642">
        <v>6336.46</v>
      </c>
    </row>
    <row r="4578" spans="1:5" ht="12">
      <c r="A4578" s="708" t="s">
        <v>24931</v>
      </c>
      <c r="B4578" s="639" t="s">
        <v>24933</v>
      </c>
      <c r="C4578" s="640"/>
      <c r="D4578" s="641"/>
      <c r="E4578" s="642"/>
    </row>
    <row r="4579" spans="1:5" ht="12">
      <c r="A4579" s="707">
        <v>74224</v>
      </c>
      <c r="B4579" s="636" t="s">
        <v>24934</v>
      </c>
      <c r="C4579" s="637"/>
      <c r="D4579" s="637"/>
      <c r="E4579" s="638"/>
    </row>
    <row r="4580" spans="1:5" ht="24">
      <c r="A4580" s="708" t="s">
        <v>4713</v>
      </c>
      <c r="B4580" s="639" t="s">
        <v>24935</v>
      </c>
      <c r="C4580" s="640" t="s">
        <v>108</v>
      </c>
      <c r="D4580" s="641" t="s">
        <v>18987</v>
      </c>
      <c r="E4580" s="642">
        <v>1211.8900000000001</v>
      </c>
    </row>
    <row r="4581" spans="1:5" ht="12">
      <c r="A4581" s="707" t="s">
        <v>24936</v>
      </c>
      <c r="B4581" s="636" t="s">
        <v>24937</v>
      </c>
      <c r="C4581" s="637"/>
      <c r="D4581" s="637"/>
      <c r="E4581" s="638"/>
    </row>
    <row r="4582" spans="1:5" ht="12">
      <c r="A4582" s="708" t="s">
        <v>24938</v>
      </c>
      <c r="B4582" s="639" t="s">
        <v>24939</v>
      </c>
      <c r="C4582" s="640"/>
      <c r="D4582" s="641"/>
      <c r="E4582" s="642"/>
    </row>
    <row r="4583" spans="1:5" ht="24">
      <c r="A4583" s="708">
        <v>83621</v>
      </c>
      <c r="B4583" s="639" t="s">
        <v>24940</v>
      </c>
      <c r="C4583" s="640" t="s">
        <v>108</v>
      </c>
      <c r="D4583" s="641" t="s">
        <v>18987</v>
      </c>
      <c r="E4583" s="642">
        <v>73.22</v>
      </c>
    </row>
    <row r="4584" spans="1:5" ht="12">
      <c r="A4584" s="708" t="s">
        <v>24941</v>
      </c>
      <c r="B4584" s="639" t="s">
        <v>24942</v>
      </c>
      <c r="C4584" s="640"/>
      <c r="D4584" s="641"/>
      <c r="E4584" s="642"/>
    </row>
    <row r="4585" spans="1:5" ht="24">
      <c r="A4585" s="708">
        <v>83659</v>
      </c>
      <c r="B4585" s="639" t="s">
        <v>24943</v>
      </c>
      <c r="C4585" s="640" t="s">
        <v>108</v>
      </c>
      <c r="D4585" s="641" t="s">
        <v>18987</v>
      </c>
      <c r="E4585" s="642">
        <v>598.91999999999996</v>
      </c>
    </row>
    <row r="4586" spans="1:5" ht="12">
      <c r="A4586" s="708" t="s">
        <v>24944</v>
      </c>
      <c r="B4586" s="639" t="s">
        <v>24945</v>
      </c>
      <c r="C4586" s="640"/>
      <c r="D4586" s="641"/>
      <c r="E4586" s="642"/>
    </row>
    <row r="4587" spans="1:5" ht="12">
      <c r="A4587" s="708" t="s">
        <v>24946</v>
      </c>
      <c r="B4587" s="639"/>
      <c r="C4587" s="640"/>
      <c r="D4587" s="641"/>
      <c r="E4587" s="642"/>
    </row>
    <row r="4588" spans="1:5" ht="12">
      <c r="A4588" s="707" t="s">
        <v>22417</v>
      </c>
      <c r="B4588" s="636" t="s">
        <v>22418</v>
      </c>
      <c r="C4588" s="637"/>
      <c r="D4588" s="637"/>
      <c r="E4588" s="638"/>
    </row>
    <row r="4589" spans="1:5" ht="12">
      <c r="A4589" s="708" t="s">
        <v>22419</v>
      </c>
      <c r="B4589" s="639" t="e">
        <v>#NAME?</v>
      </c>
      <c r="C4589" s="640"/>
      <c r="D4589" s="641" t="s">
        <v>22420</v>
      </c>
      <c r="E4589" s="642" t="s">
        <v>22421</v>
      </c>
    </row>
    <row r="4590" spans="1:5" ht="12">
      <c r="A4590" s="708"/>
      <c r="B4590" s="639"/>
      <c r="C4590" s="640"/>
      <c r="D4590" s="641" t="s">
        <v>22422</v>
      </c>
      <c r="E4590" s="642" t="s">
        <v>22423</v>
      </c>
    </row>
    <row r="4591" spans="1:5" ht="12">
      <c r="A4591" s="708" t="s">
        <v>22424</v>
      </c>
      <c r="B4591" s="639" t="s">
        <v>22425</v>
      </c>
      <c r="C4591" s="640"/>
      <c r="D4591" s="641"/>
      <c r="E4591" s="642"/>
    </row>
    <row r="4592" spans="1:5" ht="24">
      <c r="A4592" s="708" t="s">
        <v>22426</v>
      </c>
      <c r="B4592" s="639" t="s">
        <v>22427</v>
      </c>
      <c r="C4592" s="640" t="s">
        <v>22428</v>
      </c>
      <c r="D4592" s="641"/>
      <c r="E4592" s="642"/>
    </row>
    <row r="4593" spans="1:5" ht="12">
      <c r="A4593" s="708" t="s">
        <v>22429</v>
      </c>
      <c r="B4593" s="639" t="s">
        <v>22430</v>
      </c>
      <c r="C4593" s="640"/>
      <c r="D4593" s="641" t="s">
        <v>22422</v>
      </c>
      <c r="E4593" s="642" t="s">
        <v>22431</v>
      </c>
    </row>
    <row r="4594" spans="1:5" ht="24">
      <c r="A4594" s="708" t="s">
        <v>91</v>
      </c>
      <c r="B4594" s="639" t="s">
        <v>22432</v>
      </c>
      <c r="C4594" s="640" t="s">
        <v>22433</v>
      </c>
      <c r="D4594" s="641" t="s">
        <v>22434</v>
      </c>
      <c r="E4594" s="642" t="s">
        <v>22435</v>
      </c>
    </row>
    <row r="4595" spans="1:5" ht="12">
      <c r="A4595" s="708" t="s">
        <v>22436</v>
      </c>
      <c r="B4595" s="639" t="s">
        <v>22437</v>
      </c>
      <c r="C4595" s="640"/>
      <c r="D4595" s="641"/>
      <c r="E4595" s="642"/>
    </row>
    <row r="4596" spans="1:5" ht="24">
      <c r="A4596" s="706">
        <v>83691</v>
      </c>
      <c r="B4596" s="633" t="s">
        <v>24947</v>
      </c>
      <c r="C4596" s="634" t="s">
        <v>108</v>
      </c>
      <c r="D4596" s="634" t="s">
        <v>18987</v>
      </c>
      <c r="E4596" s="635">
        <v>158.88</v>
      </c>
    </row>
    <row r="4597" spans="1:5" ht="12">
      <c r="A4597" s="708" t="s">
        <v>24948</v>
      </c>
      <c r="B4597" s="639" t="s">
        <v>24949</v>
      </c>
      <c r="C4597" s="640"/>
      <c r="D4597" s="641"/>
      <c r="E4597" s="642"/>
    </row>
    <row r="4598" spans="1:5" ht="24">
      <c r="A4598" s="708">
        <v>83708</v>
      </c>
      <c r="B4598" s="639" t="s">
        <v>24950</v>
      </c>
      <c r="C4598" s="640" t="s">
        <v>108</v>
      </c>
      <c r="D4598" s="641" t="s">
        <v>18987</v>
      </c>
      <c r="E4598" s="642">
        <v>977.63</v>
      </c>
    </row>
    <row r="4599" spans="1:5" ht="12">
      <c r="A4599" s="707" t="s">
        <v>24951</v>
      </c>
      <c r="B4599" s="636"/>
      <c r="C4599" s="637"/>
      <c r="D4599" s="637"/>
      <c r="E4599" s="638"/>
    </row>
    <row r="4600" spans="1:5" ht="24">
      <c r="A4600" s="708">
        <v>83709</v>
      </c>
      <c r="B4600" s="639" t="s">
        <v>24952</v>
      </c>
      <c r="C4600" s="640" t="s">
        <v>108</v>
      </c>
      <c r="D4600" s="641" t="s">
        <v>18987</v>
      </c>
      <c r="E4600" s="642">
        <v>1219.29</v>
      </c>
    </row>
    <row r="4601" spans="1:5" ht="12">
      <c r="A4601" s="707" t="s">
        <v>24951</v>
      </c>
      <c r="B4601" s="636"/>
      <c r="C4601" s="637"/>
      <c r="D4601" s="637"/>
      <c r="E4601" s="638"/>
    </row>
    <row r="4602" spans="1:5" ht="24">
      <c r="A4602" s="708">
        <v>83710</v>
      </c>
      <c r="B4602" s="639" t="s">
        <v>24953</v>
      </c>
      <c r="C4602" s="640" t="s">
        <v>108</v>
      </c>
      <c r="D4602" s="641" t="s">
        <v>18987</v>
      </c>
      <c r="E4602" s="642">
        <v>2555.14</v>
      </c>
    </row>
    <row r="4603" spans="1:5" ht="12">
      <c r="A4603" s="707" t="s">
        <v>24951</v>
      </c>
      <c r="B4603" s="636"/>
      <c r="C4603" s="637"/>
      <c r="D4603" s="637"/>
      <c r="E4603" s="638"/>
    </row>
    <row r="4604" spans="1:5" ht="24">
      <c r="A4604" s="708">
        <v>83711</v>
      </c>
      <c r="B4604" s="639" t="s">
        <v>24954</v>
      </c>
      <c r="C4604" s="640" t="s">
        <v>108</v>
      </c>
      <c r="D4604" s="641" t="s">
        <v>18987</v>
      </c>
      <c r="E4604" s="642">
        <v>2962.8</v>
      </c>
    </row>
    <row r="4605" spans="1:5" ht="12">
      <c r="A4605" s="708" t="s">
        <v>24951</v>
      </c>
      <c r="B4605" s="639" t="s">
        <v>24955</v>
      </c>
      <c r="C4605" s="640"/>
      <c r="D4605" s="641"/>
      <c r="E4605" s="642"/>
    </row>
    <row r="4606" spans="1:5" ht="24">
      <c r="A4606" s="708">
        <v>83712</v>
      </c>
      <c r="B4606" s="639" t="s">
        <v>24956</v>
      </c>
      <c r="C4606" s="640" t="s">
        <v>108</v>
      </c>
      <c r="D4606" s="641" t="s">
        <v>18987</v>
      </c>
      <c r="E4606" s="642">
        <v>3880.04</v>
      </c>
    </row>
    <row r="4607" spans="1:5" ht="12">
      <c r="A4607" s="707" t="s">
        <v>24951</v>
      </c>
      <c r="B4607" s="636" t="s">
        <v>24957</v>
      </c>
      <c r="C4607" s="637"/>
      <c r="D4607" s="637"/>
      <c r="E4607" s="638"/>
    </row>
    <row r="4608" spans="1:5" ht="24">
      <c r="A4608" s="708">
        <v>83713</v>
      </c>
      <c r="B4608" s="639" t="s">
        <v>24958</v>
      </c>
      <c r="C4608" s="640" t="s">
        <v>108</v>
      </c>
      <c r="D4608" s="641" t="s">
        <v>18987</v>
      </c>
      <c r="E4608" s="642">
        <v>4754.93</v>
      </c>
    </row>
    <row r="4609" spans="1:5" ht="12">
      <c r="A4609" s="708" t="s">
        <v>24951</v>
      </c>
      <c r="B4609" s="639" t="s">
        <v>24957</v>
      </c>
      <c r="C4609" s="640"/>
      <c r="D4609" s="641"/>
      <c r="E4609" s="642"/>
    </row>
    <row r="4610" spans="1:5" ht="24">
      <c r="A4610" s="707">
        <v>83714</v>
      </c>
      <c r="B4610" s="636" t="s">
        <v>4714</v>
      </c>
      <c r="C4610" s="637" t="s">
        <v>121</v>
      </c>
      <c r="D4610" s="637" t="s">
        <v>18987</v>
      </c>
      <c r="E4610" s="638">
        <v>513.34</v>
      </c>
    </row>
    <row r="4611" spans="1:5" ht="12">
      <c r="A4611" s="708">
        <v>83715</v>
      </c>
      <c r="B4611" s="639" t="s">
        <v>4715</v>
      </c>
      <c r="C4611" s="640" t="s">
        <v>121</v>
      </c>
      <c r="D4611" s="641" t="s">
        <v>18987</v>
      </c>
      <c r="E4611" s="642">
        <v>508.95</v>
      </c>
    </row>
    <row r="4612" spans="1:5" ht="24">
      <c r="A4612" s="707">
        <v>83716</v>
      </c>
      <c r="B4612" s="636" t="s">
        <v>24959</v>
      </c>
      <c r="C4612" s="637" t="s">
        <v>108</v>
      </c>
      <c r="D4612" s="637" t="s">
        <v>18987</v>
      </c>
      <c r="E4612" s="638">
        <v>274.2</v>
      </c>
    </row>
    <row r="4613" spans="1:5" ht="12">
      <c r="A4613" s="708" t="s">
        <v>24960</v>
      </c>
      <c r="B4613" s="639" t="s">
        <v>24961</v>
      </c>
      <c r="C4613" s="640"/>
      <c r="D4613" s="641"/>
      <c r="E4613" s="642"/>
    </row>
    <row r="4614" spans="1:5" ht="12">
      <c r="A4614" s="707">
        <v>37</v>
      </c>
      <c r="B4614" s="636" t="s">
        <v>24962</v>
      </c>
      <c r="C4614" s="637"/>
      <c r="D4614" s="637"/>
      <c r="E4614" s="638"/>
    </row>
    <row r="4615" spans="1:5" ht="12">
      <c r="A4615" s="708">
        <v>73763</v>
      </c>
      <c r="B4615" s="639" t="s">
        <v>24963</v>
      </c>
      <c r="C4615" s="640"/>
      <c r="D4615" s="641"/>
      <c r="E4615" s="642"/>
    </row>
    <row r="4616" spans="1:5" ht="24">
      <c r="A4616" s="707" t="s">
        <v>4716</v>
      </c>
      <c r="B4616" s="636" t="s">
        <v>24964</v>
      </c>
      <c r="C4616" s="637" t="s">
        <v>121</v>
      </c>
      <c r="D4616" s="637" t="s">
        <v>18987</v>
      </c>
      <c r="E4616" s="638">
        <v>71.02</v>
      </c>
    </row>
    <row r="4617" spans="1:5" ht="12">
      <c r="A4617" s="708" t="s">
        <v>24965</v>
      </c>
      <c r="B4617" s="639" t="s">
        <v>24966</v>
      </c>
      <c r="C4617" s="640"/>
      <c r="D4617" s="641"/>
      <c r="E4617" s="642"/>
    </row>
    <row r="4618" spans="1:5" ht="12">
      <c r="A4618" s="707" t="s">
        <v>24967</v>
      </c>
      <c r="B4618" s="636"/>
      <c r="C4618" s="637"/>
      <c r="D4618" s="637"/>
      <c r="E4618" s="638"/>
    </row>
    <row r="4619" spans="1:5" ht="24">
      <c r="A4619" s="708" t="s">
        <v>4717</v>
      </c>
      <c r="B4619" s="639" t="s">
        <v>24964</v>
      </c>
      <c r="C4619" s="640" t="s">
        <v>121</v>
      </c>
      <c r="D4619" s="641" t="s">
        <v>18987</v>
      </c>
      <c r="E4619" s="642">
        <v>54.64</v>
      </c>
    </row>
    <row r="4620" spans="1:5" ht="12">
      <c r="A4620" s="708" t="s">
        <v>24968</v>
      </c>
      <c r="B4620" s="639" t="s">
        <v>24966</v>
      </c>
      <c r="C4620" s="640"/>
      <c r="D4620" s="641"/>
      <c r="E4620" s="642"/>
    </row>
    <row r="4621" spans="1:5" ht="12">
      <c r="A4621" s="708" t="s">
        <v>24967</v>
      </c>
      <c r="B4621" s="639"/>
      <c r="C4621" s="640"/>
      <c r="D4621" s="641"/>
      <c r="E4621" s="642"/>
    </row>
    <row r="4622" spans="1:5" ht="24">
      <c r="A4622" s="708" t="s">
        <v>4718</v>
      </c>
      <c r="B4622" s="639" t="s">
        <v>24969</v>
      </c>
      <c r="C4622" s="640" t="s">
        <v>121</v>
      </c>
      <c r="D4622" s="641" t="s">
        <v>18987</v>
      </c>
      <c r="E4622" s="642">
        <v>31.99</v>
      </c>
    </row>
    <row r="4623" spans="1:5" ht="12">
      <c r="A4623" s="706" t="s">
        <v>24970</v>
      </c>
      <c r="B4623" s="633" t="s">
        <v>24971</v>
      </c>
      <c r="C4623" s="634"/>
      <c r="D4623" s="634"/>
      <c r="E4623" s="635"/>
    </row>
    <row r="4624" spans="1:5" ht="12">
      <c r="A4624" s="708" t="s">
        <v>22417</v>
      </c>
      <c r="B4624" s="639" t="s">
        <v>22418</v>
      </c>
      <c r="C4624" s="640"/>
      <c r="D4624" s="641"/>
      <c r="E4624" s="642"/>
    </row>
    <row r="4625" spans="1:5" ht="12">
      <c r="A4625" s="706" t="s">
        <v>22419</v>
      </c>
      <c r="B4625" s="633" t="e">
        <v>#NAME?</v>
      </c>
      <c r="C4625" s="634"/>
      <c r="D4625" s="634" t="s">
        <v>22420</v>
      </c>
      <c r="E4625" s="635" t="s">
        <v>22421</v>
      </c>
    </row>
    <row r="4626" spans="1:5" ht="12">
      <c r="A4626" s="708"/>
      <c r="B4626" s="639"/>
      <c r="C4626" s="640"/>
      <c r="D4626" s="641" t="s">
        <v>22422</v>
      </c>
      <c r="E4626" s="642" t="s">
        <v>22423</v>
      </c>
    </row>
    <row r="4627" spans="1:5" ht="12">
      <c r="A4627" s="707" t="s">
        <v>22424</v>
      </c>
      <c r="B4627" s="636" t="s">
        <v>22425</v>
      </c>
      <c r="C4627" s="637"/>
      <c r="D4627" s="637"/>
      <c r="E4627" s="638"/>
    </row>
    <row r="4628" spans="1:5" ht="24">
      <c r="A4628" s="708" t="s">
        <v>22426</v>
      </c>
      <c r="B4628" s="639" t="s">
        <v>22427</v>
      </c>
      <c r="C4628" s="640" t="s">
        <v>22428</v>
      </c>
      <c r="D4628" s="641"/>
      <c r="E4628" s="642"/>
    </row>
    <row r="4629" spans="1:5" ht="12">
      <c r="A4629" s="707" t="s">
        <v>22429</v>
      </c>
      <c r="B4629" s="636" t="s">
        <v>22430</v>
      </c>
      <c r="C4629" s="637"/>
      <c r="D4629" s="637" t="s">
        <v>22422</v>
      </c>
      <c r="E4629" s="638" t="s">
        <v>22431</v>
      </c>
    </row>
    <row r="4630" spans="1:5" ht="24">
      <c r="A4630" s="708" t="s">
        <v>91</v>
      </c>
      <c r="B4630" s="639" t="s">
        <v>22432</v>
      </c>
      <c r="C4630" s="640" t="s">
        <v>22433</v>
      </c>
      <c r="D4630" s="641" t="s">
        <v>22434</v>
      </c>
      <c r="E4630" s="642" t="s">
        <v>22435</v>
      </c>
    </row>
    <row r="4631" spans="1:5" ht="12">
      <c r="A4631" s="708" t="s">
        <v>22436</v>
      </c>
      <c r="B4631" s="639" t="s">
        <v>22437</v>
      </c>
      <c r="C4631" s="640"/>
      <c r="D4631" s="641"/>
      <c r="E4631" s="642"/>
    </row>
    <row r="4632" spans="1:5" ht="24">
      <c r="A4632" s="707" t="s">
        <v>4719</v>
      </c>
      <c r="B4632" s="636" t="s">
        <v>24972</v>
      </c>
      <c r="C4632" s="637" t="s">
        <v>121</v>
      </c>
      <c r="D4632" s="637" t="s">
        <v>18987</v>
      </c>
      <c r="E4632" s="638">
        <v>26.82</v>
      </c>
    </row>
    <row r="4633" spans="1:5" ht="12">
      <c r="A4633" s="708" t="s">
        <v>24970</v>
      </c>
      <c r="B4633" s="639" t="s">
        <v>24971</v>
      </c>
      <c r="C4633" s="640"/>
      <c r="D4633" s="641"/>
      <c r="E4633" s="642"/>
    </row>
    <row r="4634" spans="1:5" ht="24">
      <c r="A4634" s="708" t="s">
        <v>4720</v>
      </c>
      <c r="B4634" s="639" t="s">
        <v>24973</v>
      </c>
      <c r="C4634" s="640" t="s">
        <v>121</v>
      </c>
      <c r="D4634" s="641" t="s">
        <v>18987</v>
      </c>
      <c r="E4634" s="642">
        <v>19.579999999999998</v>
      </c>
    </row>
    <row r="4635" spans="1:5" ht="12">
      <c r="A4635" s="708" t="s">
        <v>24970</v>
      </c>
      <c r="B4635" s="639" t="s">
        <v>24971</v>
      </c>
      <c r="C4635" s="640"/>
      <c r="D4635" s="641"/>
      <c r="E4635" s="642"/>
    </row>
    <row r="4636" spans="1:5" ht="12">
      <c r="A4636" s="708">
        <v>73789</v>
      </c>
      <c r="B4636" s="639" t="s">
        <v>24974</v>
      </c>
      <c r="C4636" s="640"/>
      <c r="D4636" s="641"/>
      <c r="E4636" s="642"/>
    </row>
    <row r="4637" spans="1:5" ht="24">
      <c r="A4637" s="706" t="s">
        <v>4721</v>
      </c>
      <c r="B4637" s="633" t="s">
        <v>24975</v>
      </c>
      <c r="C4637" s="634" t="s">
        <v>121</v>
      </c>
      <c r="D4637" s="634" t="s">
        <v>18987</v>
      </c>
      <c r="E4637" s="635">
        <v>111.58</v>
      </c>
    </row>
    <row r="4638" spans="1:5" ht="12">
      <c r="A4638" s="708" t="s">
        <v>24976</v>
      </c>
      <c r="B4638" s="639" t="s">
        <v>24977</v>
      </c>
      <c r="C4638" s="640"/>
      <c r="D4638" s="641"/>
      <c r="E4638" s="642"/>
    </row>
    <row r="4639" spans="1:5" ht="24">
      <c r="A4639" s="709" t="s">
        <v>4722</v>
      </c>
      <c r="B4639" s="643" t="s">
        <v>24978</v>
      </c>
      <c r="C4639" s="644" t="s">
        <v>121</v>
      </c>
      <c r="D4639" s="645" t="s">
        <v>18987</v>
      </c>
      <c r="E4639" s="646">
        <v>75.47</v>
      </c>
    </row>
    <row r="4640" spans="1:5" ht="12">
      <c r="A4640" s="706" t="s">
        <v>24976</v>
      </c>
      <c r="B4640" s="633" t="s">
        <v>24977</v>
      </c>
      <c r="C4640" s="634"/>
      <c r="D4640" s="634"/>
      <c r="E4640" s="635"/>
    </row>
    <row r="4641" spans="1:5" ht="12">
      <c r="A4641" s="708">
        <v>74012</v>
      </c>
      <c r="B4641" s="639" t="s">
        <v>24979</v>
      </c>
      <c r="C4641" s="640"/>
      <c r="D4641" s="641"/>
      <c r="E4641" s="642"/>
    </row>
    <row r="4642" spans="1:5" ht="24">
      <c r="A4642" s="708" t="s">
        <v>4723</v>
      </c>
      <c r="B4642" s="639" t="s">
        <v>24980</v>
      </c>
      <c r="C4642" s="640" t="s">
        <v>121</v>
      </c>
      <c r="D4642" s="641" t="s">
        <v>18987</v>
      </c>
      <c r="E4642" s="642">
        <v>35.700000000000003</v>
      </c>
    </row>
    <row r="4643" spans="1:5" ht="12">
      <c r="A4643" s="708" t="s">
        <v>22973</v>
      </c>
      <c r="B4643" s="639" t="s">
        <v>24981</v>
      </c>
      <c r="C4643" s="640"/>
      <c r="D4643" s="641"/>
      <c r="E4643" s="642"/>
    </row>
    <row r="4644" spans="1:5" ht="12">
      <c r="A4644" s="707">
        <v>74211</v>
      </c>
      <c r="B4644" s="636" t="s">
        <v>24982</v>
      </c>
      <c r="C4644" s="637"/>
      <c r="D4644" s="637"/>
      <c r="E4644" s="638"/>
    </row>
    <row r="4645" spans="1:5" ht="24">
      <c r="A4645" s="708" t="s">
        <v>4724</v>
      </c>
      <c r="B4645" s="639" t="s">
        <v>24983</v>
      </c>
      <c r="C4645" s="640" t="s">
        <v>121</v>
      </c>
      <c r="D4645" s="641" t="s">
        <v>18987</v>
      </c>
      <c r="E4645" s="642">
        <v>39.92</v>
      </c>
    </row>
    <row r="4646" spans="1:5" ht="12">
      <c r="A4646" s="708" t="s">
        <v>24317</v>
      </c>
      <c r="B4646" s="639" t="s">
        <v>24984</v>
      </c>
      <c r="C4646" s="640"/>
      <c r="D4646" s="641"/>
      <c r="E4646" s="642"/>
    </row>
    <row r="4647" spans="1:5" ht="12">
      <c r="A4647" s="708">
        <v>74223</v>
      </c>
      <c r="B4647" s="639" t="s">
        <v>24985</v>
      </c>
      <c r="C4647" s="640"/>
      <c r="D4647" s="641"/>
      <c r="E4647" s="642"/>
    </row>
    <row r="4648" spans="1:5" ht="24">
      <c r="A4648" s="708" t="s">
        <v>4725</v>
      </c>
      <c r="B4648" s="639" t="s">
        <v>24986</v>
      </c>
      <c r="C4648" s="640" t="s">
        <v>121</v>
      </c>
      <c r="D4648" s="641" t="s">
        <v>18987</v>
      </c>
      <c r="E4648" s="642">
        <v>37.43</v>
      </c>
    </row>
    <row r="4649" spans="1:5" ht="12">
      <c r="A4649" s="708" t="s">
        <v>24987</v>
      </c>
      <c r="B4649" s="639" t="s">
        <v>24988</v>
      </c>
      <c r="C4649" s="640"/>
      <c r="D4649" s="641"/>
      <c r="E4649" s="642"/>
    </row>
    <row r="4650" spans="1:5" ht="12">
      <c r="A4650" s="707" t="s">
        <v>24989</v>
      </c>
      <c r="B4650" s="636" t="s">
        <v>24990</v>
      </c>
      <c r="C4650" s="637"/>
      <c r="D4650" s="637"/>
      <c r="E4650" s="638"/>
    </row>
    <row r="4651" spans="1:5" ht="12">
      <c r="A4651" s="708">
        <v>74237</v>
      </c>
      <c r="B4651" s="639" t="s">
        <v>24991</v>
      </c>
      <c r="C4651" s="640"/>
      <c r="D4651" s="641"/>
      <c r="E4651" s="642"/>
    </row>
    <row r="4652" spans="1:5" ht="12">
      <c r="A4652" s="708" t="s">
        <v>4726</v>
      </c>
      <c r="B4652" s="639" t="s">
        <v>7132</v>
      </c>
      <c r="C4652" s="640" t="s">
        <v>121</v>
      </c>
      <c r="D4652" s="641" t="s">
        <v>18987</v>
      </c>
      <c r="E4652" s="642">
        <v>25.23</v>
      </c>
    </row>
    <row r="4653" spans="1:5" ht="12">
      <c r="A4653" s="708" t="s">
        <v>24992</v>
      </c>
      <c r="B4653" s="639" t="s">
        <v>24993</v>
      </c>
      <c r="C4653" s="640"/>
      <c r="D4653" s="641"/>
      <c r="E4653" s="642"/>
    </row>
    <row r="4654" spans="1:5" ht="24">
      <c r="A4654" s="707">
        <v>79895</v>
      </c>
      <c r="B4654" s="636" t="s">
        <v>24994</v>
      </c>
      <c r="C4654" s="637" t="s">
        <v>90</v>
      </c>
      <c r="D4654" s="637" t="s">
        <v>18987</v>
      </c>
      <c r="E4654" s="638">
        <v>12.57</v>
      </c>
    </row>
    <row r="4655" spans="1:5" ht="12">
      <c r="A4655" s="708" t="s">
        <v>23800</v>
      </c>
      <c r="B4655" s="639" t="s">
        <v>24995</v>
      </c>
      <c r="C4655" s="640"/>
      <c r="D4655" s="641"/>
      <c r="E4655" s="642"/>
    </row>
    <row r="4656" spans="1:5" ht="12">
      <c r="A4656" s="707">
        <v>83717</v>
      </c>
      <c r="B4656" s="636" t="s">
        <v>4727</v>
      </c>
      <c r="C4656" s="637" t="s">
        <v>121</v>
      </c>
      <c r="D4656" s="637" t="s">
        <v>18987</v>
      </c>
      <c r="E4656" s="638">
        <v>13.35</v>
      </c>
    </row>
    <row r="4657" spans="1:5" ht="24">
      <c r="A4657" s="708">
        <v>83718</v>
      </c>
      <c r="B4657" s="639" t="s">
        <v>24996</v>
      </c>
      <c r="C4657" s="640" t="s">
        <v>121</v>
      </c>
      <c r="D4657" s="641" t="s">
        <v>18987</v>
      </c>
      <c r="E4657" s="642">
        <v>2.62</v>
      </c>
    </row>
    <row r="4658" spans="1:5" ht="12">
      <c r="A4658" s="708" t="s">
        <v>24997</v>
      </c>
      <c r="B4658" s="639" t="s">
        <v>24998</v>
      </c>
      <c r="C4658" s="640"/>
      <c r="D4658" s="641"/>
      <c r="E4658" s="642"/>
    </row>
    <row r="4659" spans="1:5" ht="24">
      <c r="A4659" s="708">
        <v>83719</v>
      </c>
      <c r="B4659" s="639" t="s">
        <v>24999</v>
      </c>
      <c r="C4659" s="640" t="s">
        <v>121</v>
      </c>
      <c r="D4659" s="641" t="s">
        <v>18987</v>
      </c>
      <c r="E4659" s="642">
        <v>69.349999999999994</v>
      </c>
    </row>
    <row r="4660" spans="1:5" ht="12">
      <c r="A4660" s="708" t="s">
        <v>22417</v>
      </c>
      <c r="B4660" s="639" t="s">
        <v>22418</v>
      </c>
      <c r="C4660" s="640"/>
      <c r="D4660" s="641"/>
      <c r="E4660" s="642"/>
    </row>
    <row r="4661" spans="1:5" ht="12">
      <c r="A4661" s="707" t="s">
        <v>22419</v>
      </c>
      <c r="B4661" s="636" t="e">
        <v>#NAME?</v>
      </c>
      <c r="C4661" s="637"/>
      <c r="D4661" s="637" t="s">
        <v>22420</v>
      </c>
      <c r="E4661" s="638" t="s">
        <v>22421</v>
      </c>
    </row>
    <row r="4662" spans="1:5" ht="12">
      <c r="A4662" s="708"/>
      <c r="B4662" s="639"/>
      <c r="C4662" s="640"/>
      <c r="D4662" s="641" t="s">
        <v>22422</v>
      </c>
      <c r="E4662" s="642" t="s">
        <v>22423</v>
      </c>
    </row>
    <row r="4663" spans="1:5" ht="12">
      <c r="A4663" s="708" t="s">
        <v>22424</v>
      </c>
      <c r="B4663" s="639" t="s">
        <v>22425</v>
      </c>
      <c r="C4663" s="640"/>
      <c r="D4663" s="641"/>
      <c r="E4663" s="642"/>
    </row>
    <row r="4664" spans="1:5" ht="24">
      <c r="A4664" s="707" t="s">
        <v>22426</v>
      </c>
      <c r="B4664" s="636" t="s">
        <v>22427</v>
      </c>
      <c r="C4664" s="637" t="s">
        <v>22428</v>
      </c>
      <c r="D4664" s="637"/>
      <c r="E4664" s="638"/>
    </row>
    <row r="4665" spans="1:5" ht="12">
      <c r="A4665" s="708" t="s">
        <v>22429</v>
      </c>
      <c r="B4665" s="639" t="s">
        <v>22430</v>
      </c>
      <c r="C4665" s="640"/>
      <c r="D4665" s="641" t="s">
        <v>22422</v>
      </c>
      <c r="E4665" s="642" t="s">
        <v>22431</v>
      </c>
    </row>
    <row r="4666" spans="1:5" ht="24">
      <c r="A4666" s="707" t="s">
        <v>91</v>
      </c>
      <c r="B4666" s="636" t="s">
        <v>22432</v>
      </c>
      <c r="C4666" s="637" t="s">
        <v>22433</v>
      </c>
      <c r="D4666" s="637" t="s">
        <v>22434</v>
      </c>
      <c r="E4666" s="638" t="s">
        <v>22435</v>
      </c>
    </row>
    <row r="4667" spans="1:5" ht="12">
      <c r="A4667" s="708" t="s">
        <v>22436</v>
      </c>
      <c r="B4667" s="639" t="s">
        <v>22437</v>
      </c>
      <c r="C4667" s="640"/>
      <c r="D4667" s="641"/>
      <c r="E4667" s="642"/>
    </row>
    <row r="4668" spans="1:5" ht="12">
      <c r="A4668" s="708" t="s">
        <v>25000</v>
      </c>
      <c r="B4668" s="639" t="s">
        <v>25001</v>
      </c>
      <c r="C4668" s="640"/>
      <c r="D4668" s="641"/>
      <c r="E4668" s="642"/>
    </row>
    <row r="4669" spans="1:5" ht="24">
      <c r="A4669" s="708">
        <v>83720</v>
      </c>
      <c r="B4669" s="639" t="s">
        <v>25002</v>
      </c>
      <c r="C4669" s="640" t="s">
        <v>121</v>
      </c>
      <c r="D4669" s="641" t="s">
        <v>18987</v>
      </c>
      <c r="E4669" s="642">
        <v>82.35</v>
      </c>
    </row>
    <row r="4670" spans="1:5" ht="12">
      <c r="A4670" s="708" t="s">
        <v>25003</v>
      </c>
      <c r="B4670" s="639" t="s">
        <v>25004</v>
      </c>
      <c r="C4670" s="640"/>
      <c r="D4670" s="641"/>
      <c r="E4670" s="642"/>
    </row>
    <row r="4671" spans="1:5" ht="24">
      <c r="A4671" s="708">
        <v>83721</v>
      </c>
      <c r="B4671" s="639" t="s">
        <v>25005</v>
      </c>
      <c r="C4671" s="640" t="s">
        <v>121</v>
      </c>
      <c r="D4671" s="641" t="s">
        <v>18987</v>
      </c>
      <c r="E4671" s="642">
        <v>101.11</v>
      </c>
    </row>
    <row r="4672" spans="1:5" ht="12">
      <c r="A4672" s="708" t="s">
        <v>25006</v>
      </c>
      <c r="B4672" s="639" t="s">
        <v>25007</v>
      </c>
      <c r="C4672" s="640"/>
      <c r="D4672" s="641"/>
      <c r="E4672" s="642"/>
    </row>
    <row r="4673" spans="1:5" ht="24">
      <c r="A4673" s="706">
        <v>83722</v>
      </c>
      <c r="B4673" s="633" t="s">
        <v>25008</v>
      </c>
      <c r="C4673" s="634" t="s">
        <v>121</v>
      </c>
      <c r="D4673" s="634" t="s">
        <v>18987</v>
      </c>
      <c r="E4673" s="635">
        <v>180.61</v>
      </c>
    </row>
    <row r="4674" spans="1:5" ht="12">
      <c r="A4674" s="708" t="s">
        <v>25009</v>
      </c>
      <c r="B4674" s="639" t="s">
        <v>25010</v>
      </c>
      <c r="C4674" s="640"/>
      <c r="D4674" s="641"/>
      <c r="E4674" s="642"/>
    </row>
    <row r="4675" spans="1:5" ht="24">
      <c r="A4675" s="708">
        <v>83723</v>
      </c>
      <c r="B4675" s="639" t="s">
        <v>25011</v>
      </c>
      <c r="C4675" s="640" t="s">
        <v>121</v>
      </c>
      <c r="D4675" s="641" t="s">
        <v>18987</v>
      </c>
      <c r="E4675" s="642">
        <v>189.06</v>
      </c>
    </row>
    <row r="4676" spans="1:5" ht="12">
      <c r="A4676" s="708" t="s">
        <v>25003</v>
      </c>
      <c r="B4676" s="639" t="s">
        <v>25012</v>
      </c>
      <c r="C4676" s="640"/>
      <c r="D4676" s="641"/>
      <c r="E4676" s="642"/>
    </row>
    <row r="4677" spans="1:5" ht="12">
      <c r="A4677" s="708" t="s">
        <v>25013</v>
      </c>
      <c r="B4677" s="639" t="s">
        <v>25014</v>
      </c>
      <c r="C4677" s="640"/>
      <c r="D4677" s="641"/>
      <c r="E4677" s="642"/>
    </row>
    <row r="4678" spans="1:5" ht="12">
      <c r="A4678" s="707">
        <v>23</v>
      </c>
      <c r="B4678" s="636" t="s">
        <v>25015</v>
      </c>
      <c r="C4678" s="637"/>
      <c r="D4678" s="637"/>
      <c r="E4678" s="638"/>
    </row>
    <row r="4679" spans="1:5" ht="12">
      <c r="A4679" s="708">
        <v>83769</v>
      </c>
      <c r="B4679" s="639" t="s">
        <v>4728</v>
      </c>
      <c r="C4679" s="640" t="s">
        <v>112</v>
      </c>
      <c r="D4679" s="641" t="s">
        <v>18987</v>
      </c>
      <c r="E4679" s="642">
        <v>7.89</v>
      </c>
    </row>
    <row r="4680" spans="1:5" ht="12">
      <c r="A4680" s="708">
        <v>83867</v>
      </c>
      <c r="B4680" s="639" t="s">
        <v>4729</v>
      </c>
      <c r="C4680" s="640" t="s">
        <v>112</v>
      </c>
      <c r="D4680" s="641" t="s">
        <v>18987</v>
      </c>
      <c r="E4680" s="642">
        <v>33.729999999999997</v>
      </c>
    </row>
    <row r="4681" spans="1:5" ht="12">
      <c r="A4681" s="706">
        <v>83868</v>
      </c>
      <c r="B4681" s="633" t="s">
        <v>4730</v>
      </c>
      <c r="C4681" s="634" t="s">
        <v>112</v>
      </c>
      <c r="D4681" s="634" t="s">
        <v>18987</v>
      </c>
      <c r="E4681" s="635">
        <v>46.1</v>
      </c>
    </row>
    <row r="4682" spans="1:5" ht="12">
      <c r="A4682" s="708">
        <v>24</v>
      </c>
      <c r="B4682" s="639" t="s">
        <v>25016</v>
      </c>
      <c r="C4682" s="640"/>
      <c r="D4682" s="641"/>
      <c r="E4682" s="642"/>
    </row>
    <row r="4683" spans="1:5" ht="24">
      <c r="A4683" s="708">
        <v>73877</v>
      </c>
      <c r="B4683" s="639" t="s">
        <v>25017</v>
      </c>
      <c r="C4683" s="640"/>
      <c r="D4683" s="641"/>
      <c r="E4683" s="642"/>
    </row>
    <row r="4684" spans="1:5" ht="12">
      <c r="A4684" s="708" t="s">
        <v>25018</v>
      </c>
      <c r="B4684" s="639" t="s">
        <v>25019</v>
      </c>
      <c r="C4684" s="640"/>
      <c r="D4684" s="641"/>
      <c r="E4684" s="642"/>
    </row>
    <row r="4685" spans="1:5" ht="12">
      <c r="A4685" s="708" t="s">
        <v>4731</v>
      </c>
      <c r="B4685" s="639" t="s">
        <v>4732</v>
      </c>
      <c r="C4685" s="640" t="s">
        <v>112</v>
      </c>
      <c r="D4685" s="641" t="s">
        <v>18987</v>
      </c>
      <c r="E4685" s="642">
        <v>43.89</v>
      </c>
    </row>
    <row r="4686" spans="1:5" ht="12">
      <c r="A4686" s="708" t="s">
        <v>4733</v>
      </c>
      <c r="B4686" s="639" t="s">
        <v>4734</v>
      </c>
      <c r="C4686" s="640" t="s">
        <v>112</v>
      </c>
      <c r="D4686" s="641" t="s">
        <v>18987</v>
      </c>
      <c r="E4686" s="642">
        <v>32.229999999999997</v>
      </c>
    </row>
    <row r="4687" spans="1:5" ht="12">
      <c r="A4687" s="708">
        <v>25</v>
      </c>
      <c r="B4687" s="639" t="s">
        <v>25020</v>
      </c>
      <c r="C4687" s="640"/>
      <c r="D4687" s="641"/>
      <c r="E4687" s="642"/>
    </row>
    <row r="4688" spans="1:5" ht="12">
      <c r="A4688" s="708">
        <v>83770</v>
      </c>
      <c r="B4688" s="639" t="s">
        <v>4735</v>
      </c>
      <c r="C4688" s="640" t="s">
        <v>112</v>
      </c>
      <c r="D4688" s="641" t="s">
        <v>18987</v>
      </c>
      <c r="E4688" s="642">
        <v>98.23</v>
      </c>
    </row>
    <row r="4689" spans="1:5" ht="12">
      <c r="A4689" s="708">
        <v>293</v>
      </c>
      <c r="B4689" s="639" t="s">
        <v>25021</v>
      </c>
      <c r="C4689" s="640"/>
      <c r="D4689" s="641"/>
      <c r="E4689" s="642"/>
    </row>
    <row r="4690" spans="1:5" ht="24">
      <c r="A4690" s="708">
        <v>73301</v>
      </c>
      <c r="B4690" s="639" t="s">
        <v>25022</v>
      </c>
      <c r="C4690" s="640" t="s">
        <v>128</v>
      </c>
      <c r="D4690" s="641" t="s">
        <v>18987</v>
      </c>
      <c r="E4690" s="642">
        <v>9.6300000000000008</v>
      </c>
    </row>
    <row r="4691" spans="1:5" ht="12">
      <c r="A4691" s="708" t="s">
        <v>25023</v>
      </c>
      <c r="B4691" s="639" t="s">
        <v>25024</v>
      </c>
      <c r="C4691" s="640"/>
      <c r="D4691" s="641"/>
      <c r="E4691" s="642"/>
    </row>
    <row r="4692" spans="1:5" ht="24">
      <c r="A4692" s="708">
        <v>83515</v>
      </c>
      <c r="B4692" s="639" t="s">
        <v>25025</v>
      </c>
      <c r="C4692" s="640" t="s">
        <v>128</v>
      </c>
      <c r="D4692" s="641" t="s">
        <v>18987</v>
      </c>
      <c r="E4692" s="642">
        <v>12.8</v>
      </c>
    </row>
    <row r="4693" spans="1:5" ht="12">
      <c r="A4693" s="708" t="s">
        <v>25026</v>
      </c>
      <c r="B4693" s="639" t="s">
        <v>25027</v>
      </c>
      <c r="C4693" s="640"/>
      <c r="D4693" s="641"/>
      <c r="E4693" s="642"/>
    </row>
    <row r="4694" spans="1:5" ht="24">
      <c r="A4694" s="708">
        <v>83516</v>
      </c>
      <c r="B4694" s="639" t="s">
        <v>25028</v>
      </c>
      <c r="C4694" s="640" t="s">
        <v>128</v>
      </c>
      <c r="D4694" s="641" t="s">
        <v>18987</v>
      </c>
      <c r="E4694" s="642">
        <v>14.77</v>
      </c>
    </row>
    <row r="4695" spans="1:5" ht="12">
      <c r="A4695" s="708" t="s">
        <v>25026</v>
      </c>
      <c r="B4695" s="639" t="s">
        <v>25029</v>
      </c>
      <c r="C4695" s="640"/>
      <c r="D4695" s="641"/>
      <c r="E4695" s="642"/>
    </row>
    <row r="4696" spans="1:5" ht="12">
      <c r="A4696" s="708" t="s">
        <v>22417</v>
      </c>
      <c r="B4696" s="639" t="s">
        <v>22418</v>
      </c>
      <c r="C4696" s="640"/>
      <c r="D4696" s="641"/>
      <c r="E4696" s="642"/>
    </row>
    <row r="4697" spans="1:5" ht="12">
      <c r="A4697" s="708" t="s">
        <v>22419</v>
      </c>
      <c r="B4697" s="639" t="e">
        <v>#NAME?</v>
      </c>
      <c r="C4697" s="640"/>
      <c r="D4697" s="641" t="s">
        <v>22420</v>
      </c>
      <c r="E4697" s="642" t="s">
        <v>22421</v>
      </c>
    </row>
    <row r="4698" spans="1:5" ht="12">
      <c r="A4698" s="708"/>
      <c r="B4698" s="639"/>
      <c r="C4698" s="640"/>
      <c r="D4698" s="641" t="s">
        <v>22422</v>
      </c>
      <c r="E4698" s="642" t="s">
        <v>22423</v>
      </c>
    </row>
    <row r="4699" spans="1:5" ht="12">
      <c r="A4699" s="708" t="s">
        <v>22424</v>
      </c>
      <c r="B4699" s="639" t="s">
        <v>22425</v>
      </c>
      <c r="C4699" s="640"/>
      <c r="D4699" s="641"/>
      <c r="E4699" s="642"/>
    </row>
    <row r="4700" spans="1:5" ht="24">
      <c r="A4700" s="708" t="s">
        <v>22426</v>
      </c>
      <c r="B4700" s="639" t="s">
        <v>22427</v>
      </c>
      <c r="C4700" s="640" t="s">
        <v>22428</v>
      </c>
      <c r="D4700" s="641"/>
      <c r="E4700" s="642"/>
    </row>
    <row r="4701" spans="1:5" ht="12">
      <c r="A4701" s="708" t="s">
        <v>22429</v>
      </c>
      <c r="B4701" s="639" t="s">
        <v>22430</v>
      </c>
      <c r="C4701" s="640"/>
      <c r="D4701" s="641" t="s">
        <v>22422</v>
      </c>
      <c r="E4701" s="642" t="s">
        <v>22431</v>
      </c>
    </row>
    <row r="4702" spans="1:5" ht="24">
      <c r="A4702" s="706" t="s">
        <v>91</v>
      </c>
      <c r="B4702" s="633" t="s">
        <v>22432</v>
      </c>
      <c r="C4702" s="634" t="s">
        <v>22433</v>
      </c>
      <c r="D4702" s="634" t="s">
        <v>22434</v>
      </c>
      <c r="E4702" s="635" t="s">
        <v>22435</v>
      </c>
    </row>
    <row r="4703" spans="1:5" ht="12">
      <c r="A4703" s="707" t="s">
        <v>22436</v>
      </c>
      <c r="B4703" s="636" t="s">
        <v>22437</v>
      </c>
      <c r="C4703" s="637"/>
      <c r="D4703" s="637"/>
      <c r="E4703" s="638"/>
    </row>
    <row r="4704" spans="1:5" ht="12">
      <c r="A4704" s="708" t="s">
        <v>25030</v>
      </c>
      <c r="B4704" s="639" t="s">
        <v>25031</v>
      </c>
      <c r="C4704" s="640"/>
      <c r="D4704" s="641"/>
      <c r="E4704" s="642"/>
    </row>
    <row r="4705" spans="1:5" ht="12">
      <c r="A4705" s="707">
        <v>89</v>
      </c>
      <c r="B4705" s="636" t="s">
        <v>25032</v>
      </c>
      <c r="C4705" s="637"/>
      <c r="D4705" s="637"/>
      <c r="E4705" s="638"/>
    </row>
    <row r="4706" spans="1:5" ht="24">
      <c r="A4706" s="708" t="s">
        <v>25033</v>
      </c>
      <c r="B4706" s="639" t="s">
        <v>25034</v>
      </c>
      <c r="C4706" s="640" t="s">
        <v>112</v>
      </c>
      <c r="D4706" s="641" t="s">
        <v>18987</v>
      </c>
      <c r="E4706" s="642">
        <v>43.47</v>
      </c>
    </row>
    <row r="4707" spans="1:5" ht="12">
      <c r="A4707" s="707" t="s">
        <v>25035</v>
      </c>
      <c r="B4707" s="636" t="s">
        <v>25036</v>
      </c>
      <c r="C4707" s="637"/>
      <c r="D4707" s="637"/>
      <c r="E4707" s="638"/>
    </row>
    <row r="4708" spans="1:5" ht="24">
      <c r="A4708" s="708" t="s">
        <v>25037</v>
      </c>
      <c r="B4708" s="639" t="s">
        <v>25038</v>
      </c>
      <c r="C4708" s="640" t="s">
        <v>112</v>
      </c>
      <c r="D4708" s="641" t="s">
        <v>18987</v>
      </c>
      <c r="E4708" s="642">
        <v>44.29</v>
      </c>
    </row>
    <row r="4709" spans="1:5" ht="12">
      <c r="A4709" s="708" t="s">
        <v>25039</v>
      </c>
      <c r="B4709" s="639" t="s">
        <v>25040</v>
      </c>
      <c r="C4709" s="640"/>
      <c r="D4709" s="641"/>
      <c r="E4709" s="642"/>
    </row>
    <row r="4710" spans="1:5" ht="12">
      <c r="A4710" s="707">
        <v>72142</v>
      </c>
      <c r="B4710" s="636" t="s">
        <v>4736</v>
      </c>
      <c r="C4710" s="637" t="s">
        <v>108</v>
      </c>
      <c r="D4710" s="637" t="s">
        <v>18987</v>
      </c>
      <c r="E4710" s="638">
        <v>7.83</v>
      </c>
    </row>
    <row r="4711" spans="1:5" ht="12">
      <c r="A4711" s="708">
        <v>72143</v>
      </c>
      <c r="B4711" s="639" t="s">
        <v>4737</v>
      </c>
      <c r="C4711" s="640" t="s">
        <v>108</v>
      </c>
      <c r="D4711" s="641" t="s">
        <v>18987</v>
      </c>
      <c r="E4711" s="642">
        <v>37.840000000000003</v>
      </c>
    </row>
    <row r="4712" spans="1:5" ht="24">
      <c r="A4712" s="707">
        <v>72144</v>
      </c>
      <c r="B4712" s="636" t="s">
        <v>25041</v>
      </c>
      <c r="C4712" s="637" t="s">
        <v>108</v>
      </c>
      <c r="D4712" s="637" t="s">
        <v>18987</v>
      </c>
      <c r="E4712" s="638">
        <v>59.6</v>
      </c>
    </row>
    <row r="4713" spans="1:5" ht="12">
      <c r="A4713" s="707" t="s">
        <v>25042</v>
      </c>
      <c r="B4713" s="636" t="s">
        <v>25043</v>
      </c>
      <c r="C4713" s="637"/>
      <c r="D4713" s="637"/>
      <c r="E4713" s="638"/>
    </row>
    <row r="4714" spans="1:5" ht="24">
      <c r="A4714" s="708">
        <v>72146</v>
      </c>
      <c r="B4714" s="639" t="s">
        <v>25044</v>
      </c>
      <c r="C4714" s="640" t="s">
        <v>108</v>
      </c>
      <c r="D4714" s="641" t="s">
        <v>18987</v>
      </c>
      <c r="E4714" s="642">
        <v>37.08</v>
      </c>
    </row>
    <row r="4715" spans="1:5" ht="12">
      <c r="A4715" s="708" t="s">
        <v>25045</v>
      </c>
      <c r="B4715" s="639"/>
      <c r="C4715" s="640"/>
      <c r="D4715" s="641"/>
      <c r="E4715" s="642"/>
    </row>
    <row r="4716" spans="1:5" ht="12">
      <c r="A4716" s="706">
        <v>73486</v>
      </c>
      <c r="B4716" s="633" t="s">
        <v>4738</v>
      </c>
      <c r="C4716" s="634" t="s">
        <v>121</v>
      </c>
      <c r="D4716" s="634" t="s">
        <v>18987</v>
      </c>
      <c r="E4716" s="635">
        <v>24.67</v>
      </c>
    </row>
    <row r="4717" spans="1:5" ht="24">
      <c r="A4717" s="708">
        <v>73905</v>
      </c>
      <c r="B4717" s="639" t="s">
        <v>25046</v>
      </c>
      <c r="C4717" s="640"/>
      <c r="D4717" s="641"/>
      <c r="E4717" s="642"/>
    </row>
    <row r="4718" spans="1:5" ht="24">
      <c r="A4718" s="708" t="s">
        <v>4739</v>
      </c>
      <c r="B4718" s="639" t="s">
        <v>4740</v>
      </c>
      <c r="C4718" s="640" t="s">
        <v>108</v>
      </c>
      <c r="D4718" s="641" t="s">
        <v>18987</v>
      </c>
      <c r="E4718" s="642">
        <v>83.39</v>
      </c>
    </row>
    <row r="4719" spans="1:5" ht="24">
      <c r="A4719" s="708" t="s">
        <v>4741</v>
      </c>
      <c r="B4719" s="639" t="s">
        <v>4742</v>
      </c>
      <c r="C4719" s="640" t="s">
        <v>108</v>
      </c>
      <c r="D4719" s="641" t="s">
        <v>18987</v>
      </c>
      <c r="E4719" s="642">
        <v>66.86</v>
      </c>
    </row>
    <row r="4720" spans="1:5" ht="12">
      <c r="A4720" s="708">
        <v>73910</v>
      </c>
      <c r="B4720" s="639" t="s">
        <v>25047</v>
      </c>
      <c r="C4720" s="640"/>
      <c r="D4720" s="641"/>
      <c r="E4720" s="642"/>
    </row>
    <row r="4721" spans="1:5" ht="24">
      <c r="A4721" s="707" t="s">
        <v>4743</v>
      </c>
      <c r="B4721" s="636" t="s">
        <v>25048</v>
      </c>
      <c r="C4721" s="637" t="s">
        <v>108</v>
      </c>
      <c r="D4721" s="637" t="s">
        <v>18980</v>
      </c>
      <c r="E4721" s="638">
        <v>374.91</v>
      </c>
    </row>
    <row r="4722" spans="1:5" ht="12">
      <c r="A4722" s="708" t="s">
        <v>25049</v>
      </c>
      <c r="B4722" s="639" t="s">
        <v>25050</v>
      </c>
      <c r="C4722" s="640"/>
      <c r="D4722" s="641"/>
      <c r="E4722" s="642"/>
    </row>
    <row r="4723" spans="1:5" ht="24">
      <c r="A4723" s="708" t="s">
        <v>4744</v>
      </c>
      <c r="B4723" s="639" t="s">
        <v>25051</v>
      </c>
      <c r="C4723" s="640" t="s">
        <v>108</v>
      </c>
      <c r="D4723" s="641" t="s">
        <v>18980</v>
      </c>
      <c r="E4723" s="642">
        <v>564.63</v>
      </c>
    </row>
    <row r="4724" spans="1:5" ht="12">
      <c r="A4724" s="708" t="s">
        <v>25052</v>
      </c>
      <c r="B4724" s="639" t="s">
        <v>25053</v>
      </c>
      <c r="C4724" s="640"/>
      <c r="D4724" s="641"/>
      <c r="E4724" s="642"/>
    </row>
    <row r="4725" spans="1:5" ht="12">
      <c r="A4725" s="708">
        <v>74139</v>
      </c>
      <c r="B4725" s="639" t="s">
        <v>25054</v>
      </c>
      <c r="C4725" s="640"/>
      <c r="D4725" s="641"/>
      <c r="E4725" s="642"/>
    </row>
    <row r="4726" spans="1:5" ht="24">
      <c r="A4726" s="706" t="s">
        <v>4745</v>
      </c>
      <c r="B4726" s="633" t="s">
        <v>25055</v>
      </c>
      <c r="C4726" s="634" t="s">
        <v>108</v>
      </c>
      <c r="D4726" s="634" t="s">
        <v>18980</v>
      </c>
      <c r="E4726" s="635">
        <v>265.32</v>
      </c>
    </row>
    <row r="4727" spans="1:5" ht="12">
      <c r="A4727" s="708" t="s">
        <v>25056</v>
      </c>
      <c r="B4727" s="639" t="s">
        <v>25057</v>
      </c>
      <c r="C4727" s="640"/>
      <c r="D4727" s="641"/>
      <c r="E4727" s="642"/>
    </row>
    <row r="4728" spans="1:5" ht="24">
      <c r="A4728" s="708" t="s">
        <v>4746</v>
      </c>
      <c r="B4728" s="639" t="s">
        <v>25055</v>
      </c>
      <c r="C4728" s="640" t="s">
        <v>108</v>
      </c>
      <c r="D4728" s="641" t="s">
        <v>18980</v>
      </c>
      <c r="E4728" s="642">
        <v>229.1</v>
      </c>
    </row>
    <row r="4729" spans="1:5" ht="12">
      <c r="A4729" s="708" t="s">
        <v>25056</v>
      </c>
      <c r="B4729" s="639" t="s">
        <v>25058</v>
      </c>
      <c r="C4729" s="640"/>
      <c r="D4729" s="641"/>
      <c r="E4729" s="642"/>
    </row>
    <row r="4730" spans="1:5" ht="24">
      <c r="A4730" s="706">
        <v>84850</v>
      </c>
      <c r="B4730" s="633" t="s">
        <v>25059</v>
      </c>
      <c r="C4730" s="634" t="s">
        <v>108</v>
      </c>
      <c r="D4730" s="634" t="s">
        <v>18980</v>
      </c>
      <c r="E4730" s="635">
        <v>953.38</v>
      </c>
    </row>
    <row r="4731" spans="1:5" ht="12">
      <c r="A4731" s="708" t="s">
        <v>25060</v>
      </c>
      <c r="B4731" s="639" t="s">
        <v>25061</v>
      </c>
      <c r="C4731" s="640"/>
      <c r="D4731" s="641"/>
      <c r="E4731" s="642"/>
    </row>
    <row r="4732" spans="1:5" ht="12">
      <c r="A4732" s="706" t="s">
        <v>22417</v>
      </c>
      <c r="B4732" s="633" t="s">
        <v>22418</v>
      </c>
      <c r="C4732" s="634"/>
      <c r="D4732" s="634"/>
      <c r="E4732" s="635"/>
    </row>
    <row r="4733" spans="1:5" ht="12">
      <c r="A4733" s="708" t="s">
        <v>22419</v>
      </c>
      <c r="B4733" s="639" t="e">
        <v>#NAME?</v>
      </c>
      <c r="C4733" s="640"/>
      <c r="D4733" s="641" t="s">
        <v>22420</v>
      </c>
      <c r="E4733" s="642" t="s">
        <v>22421</v>
      </c>
    </row>
    <row r="4734" spans="1:5" ht="12">
      <c r="A4734" s="708"/>
      <c r="B4734" s="639"/>
      <c r="C4734" s="640"/>
      <c r="D4734" s="641" t="s">
        <v>22422</v>
      </c>
      <c r="E4734" s="642" t="s">
        <v>22423</v>
      </c>
    </row>
    <row r="4735" spans="1:5" ht="12">
      <c r="A4735" s="708" t="s">
        <v>22424</v>
      </c>
      <c r="B4735" s="639" t="s">
        <v>22425</v>
      </c>
      <c r="C4735" s="640"/>
      <c r="D4735" s="641"/>
      <c r="E4735" s="642"/>
    </row>
    <row r="4736" spans="1:5" ht="24">
      <c r="A4736" s="708" t="s">
        <v>22426</v>
      </c>
      <c r="B4736" s="639" t="s">
        <v>22427</v>
      </c>
      <c r="C4736" s="640" t="s">
        <v>22428</v>
      </c>
      <c r="D4736" s="641"/>
      <c r="E4736" s="642"/>
    </row>
    <row r="4737" spans="1:5" ht="12">
      <c r="A4737" s="706" t="s">
        <v>22429</v>
      </c>
      <c r="B4737" s="633" t="s">
        <v>22430</v>
      </c>
      <c r="C4737" s="634"/>
      <c r="D4737" s="634" t="s">
        <v>22422</v>
      </c>
      <c r="E4737" s="635" t="s">
        <v>22431</v>
      </c>
    </row>
    <row r="4738" spans="1:5" ht="24">
      <c r="A4738" s="708" t="s">
        <v>91</v>
      </c>
      <c r="B4738" s="639" t="s">
        <v>22432</v>
      </c>
      <c r="C4738" s="640" t="s">
        <v>22433</v>
      </c>
      <c r="D4738" s="641" t="s">
        <v>22434</v>
      </c>
      <c r="E4738" s="642" t="s">
        <v>22435</v>
      </c>
    </row>
    <row r="4739" spans="1:5" ht="12">
      <c r="A4739" s="706" t="s">
        <v>22436</v>
      </c>
      <c r="B4739" s="633" t="s">
        <v>22437</v>
      </c>
      <c r="C4739" s="634"/>
      <c r="D4739" s="634"/>
      <c r="E4739" s="635"/>
    </row>
    <row r="4740" spans="1:5" ht="24">
      <c r="A4740" s="707">
        <v>84852</v>
      </c>
      <c r="B4740" s="636" t="s">
        <v>25062</v>
      </c>
      <c r="C4740" s="637" t="s">
        <v>108</v>
      </c>
      <c r="D4740" s="637" t="s">
        <v>18987</v>
      </c>
      <c r="E4740" s="638">
        <v>72.38</v>
      </c>
    </row>
    <row r="4741" spans="1:5" ht="12">
      <c r="A4741" s="708" t="s">
        <v>25063</v>
      </c>
      <c r="B4741" s="639"/>
      <c r="C4741" s="640"/>
      <c r="D4741" s="641"/>
      <c r="E4741" s="642"/>
    </row>
    <row r="4742" spans="1:5" ht="12">
      <c r="A4742" s="707">
        <v>84855</v>
      </c>
      <c r="B4742" s="636" t="s">
        <v>4747</v>
      </c>
      <c r="C4742" s="637" t="s">
        <v>121</v>
      </c>
      <c r="D4742" s="637" t="s">
        <v>18987</v>
      </c>
      <c r="E4742" s="638">
        <v>5.72</v>
      </c>
    </row>
    <row r="4743" spans="1:5" ht="12">
      <c r="A4743" s="708">
        <v>84856</v>
      </c>
      <c r="B4743" s="639" t="s">
        <v>4748</v>
      </c>
      <c r="C4743" s="640" t="s">
        <v>121</v>
      </c>
      <c r="D4743" s="641" t="s">
        <v>18987</v>
      </c>
      <c r="E4743" s="642">
        <v>5.72</v>
      </c>
    </row>
    <row r="4744" spans="1:5" ht="12">
      <c r="A4744" s="708">
        <v>84859</v>
      </c>
      <c r="B4744" s="639" t="s">
        <v>4749</v>
      </c>
      <c r="C4744" s="640" t="s">
        <v>121</v>
      </c>
      <c r="D4744" s="641" t="s">
        <v>18987</v>
      </c>
      <c r="E4744" s="642">
        <v>5.03</v>
      </c>
    </row>
    <row r="4745" spans="1:5" ht="12">
      <c r="A4745" s="706">
        <v>84861</v>
      </c>
      <c r="B4745" s="633" t="s">
        <v>4750</v>
      </c>
      <c r="C4745" s="634" t="s">
        <v>121</v>
      </c>
      <c r="D4745" s="634" t="s">
        <v>18987</v>
      </c>
      <c r="E4745" s="635">
        <v>24.91</v>
      </c>
    </row>
    <row r="4746" spans="1:5" ht="12">
      <c r="A4746" s="707">
        <v>84864</v>
      </c>
      <c r="B4746" s="636" t="s">
        <v>4751</v>
      </c>
      <c r="C4746" s="637" t="s">
        <v>121</v>
      </c>
      <c r="D4746" s="637" t="s">
        <v>18987</v>
      </c>
      <c r="E4746" s="638">
        <v>18.84</v>
      </c>
    </row>
    <row r="4747" spans="1:5" ht="12">
      <c r="A4747" s="708">
        <v>84865</v>
      </c>
      <c r="B4747" s="639" t="s">
        <v>4752</v>
      </c>
      <c r="C4747" s="640" t="s">
        <v>121</v>
      </c>
      <c r="D4747" s="641" t="s">
        <v>18987</v>
      </c>
      <c r="E4747" s="642">
        <v>25.81</v>
      </c>
    </row>
    <row r="4748" spans="1:5" ht="24">
      <c r="A4748" s="708">
        <v>84868</v>
      </c>
      <c r="B4748" s="639" t="s">
        <v>25064</v>
      </c>
      <c r="C4748" s="640" t="s">
        <v>108</v>
      </c>
      <c r="D4748" s="641" t="s">
        <v>18980</v>
      </c>
      <c r="E4748" s="642">
        <v>921.13</v>
      </c>
    </row>
    <row r="4749" spans="1:5" ht="12">
      <c r="A4749" s="706" t="s">
        <v>25060</v>
      </c>
      <c r="B4749" s="633" t="s">
        <v>25061</v>
      </c>
      <c r="C4749" s="634"/>
      <c r="D4749" s="634"/>
      <c r="E4749" s="635"/>
    </row>
    <row r="4750" spans="1:5" ht="12">
      <c r="A4750" s="708">
        <v>84871</v>
      </c>
      <c r="B4750" s="639" t="s">
        <v>4753</v>
      </c>
      <c r="C4750" s="640" t="s">
        <v>121</v>
      </c>
      <c r="D4750" s="641" t="s">
        <v>18987</v>
      </c>
      <c r="E4750" s="642">
        <v>31.31</v>
      </c>
    </row>
    <row r="4751" spans="1:5" ht="24">
      <c r="A4751" s="707">
        <v>84874</v>
      </c>
      <c r="B4751" s="636" t="s">
        <v>25065</v>
      </c>
      <c r="C4751" s="637" t="s">
        <v>108</v>
      </c>
      <c r="D4751" s="637" t="s">
        <v>18980</v>
      </c>
      <c r="E4751" s="638">
        <v>161.80000000000001</v>
      </c>
    </row>
    <row r="4752" spans="1:5" ht="12">
      <c r="A4752" s="708" t="s">
        <v>25066</v>
      </c>
      <c r="B4752" s="639" t="s">
        <v>25067</v>
      </c>
      <c r="C4752" s="640"/>
      <c r="D4752" s="641"/>
      <c r="E4752" s="642"/>
    </row>
    <row r="4753" spans="1:5" ht="24">
      <c r="A4753" s="708">
        <v>84875</v>
      </c>
      <c r="B4753" s="639" t="s">
        <v>25068</v>
      </c>
      <c r="C4753" s="640" t="s">
        <v>112</v>
      </c>
      <c r="D4753" s="641" t="s">
        <v>18987</v>
      </c>
      <c r="E4753" s="642">
        <v>455.46</v>
      </c>
    </row>
    <row r="4754" spans="1:5" ht="12">
      <c r="A4754" s="706" t="s">
        <v>25069</v>
      </c>
      <c r="B4754" s="633" t="s">
        <v>25070</v>
      </c>
      <c r="C4754" s="634"/>
      <c r="D4754" s="634"/>
      <c r="E4754" s="635"/>
    </row>
    <row r="4755" spans="1:5" ht="12">
      <c r="A4755" s="708">
        <v>84876</v>
      </c>
      <c r="B4755" s="639" t="s">
        <v>4754</v>
      </c>
      <c r="C4755" s="640" t="s">
        <v>112</v>
      </c>
      <c r="D4755" s="641" t="s">
        <v>18987</v>
      </c>
      <c r="E4755" s="642">
        <v>476.59</v>
      </c>
    </row>
    <row r="4756" spans="1:5" ht="12">
      <c r="A4756" s="708">
        <v>85034</v>
      </c>
      <c r="B4756" s="639" t="s">
        <v>4755</v>
      </c>
      <c r="C4756" s="640" t="s">
        <v>121</v>
      </c>
      <c r="D4756" s="641" t="s">
        <v>18987</v>
      </c>
      <c r="E4756" s="642">
        <v>28.11</v>
      </c>
    </row>
    <row r="4757" spans="1:5" ht="12">
      <c r="A4757" s="708">
        <v>85040</v>
      </c>
      <c r="B4757" s="639" t="s">
        <v>4756</v>
      </c>
      <c r="C4757" s="640" t="s">
        <v>121</v>
      </c>
      <c r="D4757" s="641" t="s">
        <v>18987</v>
      </c>
      <c r="E4757" s="642">
        <v>25.57</v>
      </c>
    </row>
    <row r="4758" spans="1:5" ht="12">
      <c r="A4758" s="706">
        <v>85044</v>
      </c>
      <c r="B4758" s="633" t="s">
        <v>4757</v>
      </c>
      <c r="C4758" s="634" t="s">
        <v>121</v>
      </c>
      <c r="D4758" s="634" t="s">
        <v>18987</v>
      </c>
      <c r="E4758" s="635">
        <v>25.57</v>
      </c>
    </row>
    <row r="4759" spans="1:5" ht="12">
      <c r="A4759" s="708">
        <v>85065</v>
      </c>
      <c r="B4759" s="639" t="s">
        <v>4758</v>
      </c>
      <c r="C4759" s="640" t="s">
        <v>121</v>
      </c>
      <c r="D4759" s="641" t="s">
        <v>18987</v>
      </c>
      <c r="E4759" s="642">
        <v>31.36</v>
      </c>
    </row>
    <row r="4760" spans="1:5" ht="24">
      <c r="A4760" s="707">
        <v>90800</v>
      </c>
      <c r="B4760" s="636" t="s">
        <v>25071</v>
      </c>
      <c r="C4760" s="637" t="s">
        <v>108</v>
      </c>
      <c r="D4760" s="637" t="s">
        <v>18987</v>
      </c>
      <c r="E4760" s="638">
        <v>141.43</v>
      </c>
    </row>
    <row r="4761" spans="1:5" ht="12">
      <c r="A4761" s="708" t="s">
        <v>25072</v>
      </c>
      <c r="B4761" s="639" t="s">
        <v>25073</v>
      </c>
      <c r="C4761" s="640"/>
      <c r="D4761" s="641"/>
      <c r="E4761" s="642"/>
    </row>
    <row r="4762" spans="1:5" ht="24">
      <c r="A4762" s="707">
        <v>90801</v>
      </c>
      <c r="B4762" s="636" t="s">
        <v>25074</v>
      </c>
      <c r="C4762" s="637" t="s">
        <v>108</v>
      </c>
      <c r="D4762" s="637" t="s">
        <v>18987</v>
      </c>
      <c r="E4762" s="638">
        <v>146.84</v>
      </c>
    </row>
    <row r="4763" spans="1:5" ht="12">
      <c r="A4763" s="708" t="s">
        <v>25072</v>
      </c>
      <c r="B4763" s="639" t="s">
        <v>25073</v>
      </c>
      <c r="C4763" s="640"/>
      <c r="D4763" s="641"/>
      <c r="E4763" s="642"/>
    </row>
    <row r="4764" spans="1:5" ht="24">
      <c r="A4764" s="708">
        <v>90802</v>
      </c>
      <c r="B4764" s="639" t="s">
        <v>25075</v>
      </c>
      <c r="C4764" s="640" t="s">
        <v>108</v>
      </c>
      <c r="D4764" s="641" t="s">
        <v>18987</v>
      </c>
      <c r="E4764" s="642">
        <v>152.27000000000001</v>
      </c>
    </row>
    <row r="4765" spans="1:5" ht="12">
      <c r="A4765" s="708" t="s">
        <v>25072</v>
      </c>
      <c r="B4765" s="639" t="s">
        <v>25073</v>
      </c>
      <c r="C4765" s="640"/>
      <c r="D4765" s="641"/>
      <c r="E4765" s="642"/>
    </row>
    <row r="4766" spans="1:5" ht="24">
      <c r="A4766" s="708">
        <v>90803</v>
      </c>
      <c r="B4766" s="639" t="s">
        <v>25076</v>
      </c>
      <c r="C4766" s="640" t="s">
        <v>108</v>
      </c>
      <c r="D4766" s="641" t="s">
        <v>18987</v>
      </c>
      <c r="E4766" s="642">
        <v>157.69</v>
      </c>
    </row>
    <row r="4767" spans="1:5" ht="12">
      <c r="A4767" s="706" t="s">
        <v>25072</v>
      </c>
      <c r="B4767" s="633" t="s">
        <v>25073</v>
      </c>
      <c r="C4767" s="634"/>
      <c r="D4767" s="634"/>
      <c r="E4767" s="635"/>
    </row>
    <row r="4768" spans="1:5" ht="12">
      <c r="A4768" s="708" t="s">
        <v>22417</v>
      </c>
      <c r="B4768" s="639" t="s">
        <v>22418</v>
      </c>
      <c r="C4768" s="640"/>
      <c r="D4768" s="641"/>
      <c r="E4768" s="642"/>
    </row>
    <row r="4769" spans="1:5" ht="12">
      <c r="A4769" s="708" t="s">
        <v>22419</v>
      </c>
      <c r="B4769" s="639" t="e">
        <v>#NAME?</v>
      </c>
      <c r="C4769" s="640"/>
      <c r="D4769" s="641" t="s">
        <v>22420</v>
      </c>
      <c r="E4769" s="642" t="s">
        <v>22421</v>
      </c>
    </row>
    <row r="4770" spans="1:5" ht="12">
      <c r="A4770" s="708"/>
      <c r="B4770" s="639"/>
      <c r="C4770" s="640"/>
      <c r="D4770" s="641" t="s">
        <v>22422</v>
      </c>
      <c r="E4770" s="642" t="s">
        <v>22423</v>
      </c>
    </row>
    <row r="4771" spans="1:5" ht="12">
      <c r="A4771" s="708" t="s">
        <v>22424</v>
      </c>
      <c r="B4771" s="639" t="s">
        <v>22425</v>
      </c>
      <c r="C4771" s="640"/>
      <c r="D4771" s="641"/>
      <c r="E4771" s="642"/>
    </row>
    <row r="4772" spans="1:5" ht="24">
      <c r="A4772" s="708" t="s">
        <v>22426</v>
      </c>
      <c r="B4772" s="639" t="s">
        <v>22427</v>
      </c>
      <c r="C4772" s="640" t="s">
        <v>22428</v>
      </c>
      <c r="D4772" s="641"/>
      <c r="E4772" s="642"/>
    </row>
    <row r="4773" spans="1:5" ht="12">
      <c r="A4773" s="707" t="s">
        <v>22429</v>
      </c>
      <c r="B4773" s="636" t="s">
        <v>22430</v>
      </c>
      <c r="C4773" s="637"/>
      <c r="D4773" s="637" t="s">
        <v>22422</v>
      </c>
      <c r="E4773" s="638" t="s">
        <v>22431</v>
      </c>
    </row>
    <row r="4774" spans="1:5" ht="24">
      <c r="A4774" s="708" t="s">
        <v>91</v>
      </c>
      <c r="B4774" s="639" t="s">
        <v>22432</v>
      </c>
      <c r="C4774" s="640" t="s">
        <v>22433</v>
      </c>
      <c r="D4774" s="641" t="s">
        <v>22434</v>
      </c>
      <c r="E4774" s="642" t="s">
        <v>22435</v>
      </c>
    </row>
    <row r="4775" spans="1:5" ht="12">
      <c r="A4775" s="708" t="s">
        <v>22436</v>
      </c>
      <c r="B4775" s="639" t="s">
        <v>22437</v>
      </c>
      <c r="C4775" s="640"/>
      <c r="D4775" s="641"/>
      <c r="E4775" s="642"/>
    </row>
    <row r="4776" spans="1:5" ht="24">
      <c r="A4776" s="707">
        <v>90804</v>
      </c>
      <c r="B4776" s="636" t="s">
        <v>25077</v>
      </c>
      <c r="C4776" s="637" t="s">
        <v>108</v>
      </c>
      <c r="D4776" s="637" t="s">
        <v>18987</v>
      </c>
      <c r="E4776" s="638">
        <v>189.54</v>
      </c>
    </row>
    <row r="4777" spans="1:5" ht="12">
      <c r="A4777" s="708" t="s">
        <v>25078</v>
      </c>
      <c r="B4777" s="639" t="s">
        <v>25079</v>
      </c>
      <c r="C4777" s="640"/>
      <c r="D4777" s="641"/>
      <c r="E4777" s="642"/>
    </row>
    <row r="4778" spans="1:5" ht="24">
      <c r="A4778" s="708">
        <v>90805</v>
      </c>
      <c r="B4778" s="639" t="s">
        <v>25077</v>
      </c>
      <c r="C4778" s="640" t="s">
        <v>108</v>
      </c>
      <c r="D4778" s="641" t="s">
        <v>18987</v>
      </c>
      <c r="E4778" s="642">
        <v>48.11</v>
      </c>
    </row>
    <row r="4779" spans="1:5" ht="12">
      <c r="A4779" s="708" t="e">
        <v>#NAME?</v>
      </c>
      <c r="B4779" s="639" t="s">
        <v>25080</v>
      </c>
      <c r="C4779" s="640"/>
      <c r="D4779" s="641"/>
      <c r="E4779" s="642"/>
    </row>
    <row r="4780" spans="1:5" ht="24">
      <c r="A4780" s="708">
        <v>90806</v>
      </c>
      <c r="B4780" s="639" t="s">
        <v>25081</v>
      </c>
      <c r="C4780" s="640" t="s">
        <v>108</v>
      </c>
      <c r="D4780" s="641" t="s">
        <v>18987</v>
      </c>
      <c r="E4780" s="642">
        <v>198.93</v>
      </c>
    </row>
    <row r="4781" spans="1:5" ht="12">
      <c r="A4781" s="708" t="s">
        <v>25078</v>
      </c>
      <c r="B4781" s="639" t="s">
        <v>25079</v>
      </c>
      <c r="C4781" s="640"/>
      <c r="D4781" s="641"/>
      <c r="E4781" s="642"/>
    </row>
    <row r="4782" spans="1:5" ht="24">
      <c r="A4782" s="708">
        <v>90807</v>
      </c>
      <c r="B4782" s="639" t="s">
        <v>25081</v>
      </c>
      <c r="C4782" s="640" t="s">
        <v>108</v>
      </c>
      <c r="D4782" s="641" t="s">
        <v>18987</v>
      </c>
      <c r="E4782" s="642">
        <v>52.09</v>
      </c>
    </row>
    <row r="4783" spans="1:5" ht="12">
      <c r="A4783" s="706" t="e">
        <v>#NAME?</v>
      </c>
      <c r="B4783" s="633" t="s">
        <v>25080</v>
      </c>
      <c r="C4783" s="634"/>
      <c r="D4783" s="634"/>
      <c r="E4783" s="635"/>
    </row>
    <row r="4784" spans="1:5" ht="24">
      <c r="A4784" s="708">
        <v>90816</v>
      </c>
      <c r="B4784" s="639" t="s">
        <v>25082</v>
      </c>
      <c r="C4784" s="640" t="s">
        <v>108</v>
      </c>
      <c r="D4784" s="641" t="s">
        <v>18987</v>
      </c>
      <c r="E4784" s="642">
        <v>208.33</v>
      </c>
    </row>
    <row r="4785" spans="1:5" ht="12">
      <c r="A4785" s="706" t="s">
        <v>25078</v>
      </c>
      <c r="B4785" s="633" t="s">
        <v>25079</v>
      </c>
      <c r="C4785" s="634"/>
      <c r="D4785" s="634"/>
      <c r="E4785" s="635"/>
    </row>
    <row r="4786" spans="1:5" ht="24">
      <c r="A4786" s="708">
        <v>90817</v>
      </c>
      <c r="B4786" s="639" t="s">
        <v>25082</v>
      </c>
      <c r="C4786" s="640" t="s">
        <v>108</v>
      </c>
      <c r="D4786" s="641" t="s">
        <v>18987</v>
      </c>
      <c r="E4786" s="642">
        <v>56.05</v>
      </c>
    </row>
    <row r="4787" spans="1:5" ht="12">
      <c r="A4787" s="708" t="e">
        <v>#NAME?</v>
      </c>
      <c r="B4787" s="639" t="s">
        <v>25080</v>
      </c>
      <c r="C4787" s="640"/>
      <c r="D4787" s="641"/>
      <c r="E4787" s="642"/>
    </row>
    <row r="4788" spans="1:5" ht="24">
      <c r="A4788" s="708">
        <v>90818</v>
      </c>
      <c r="B4788" s="639" t="s">
        <v>25083</v>
      </c>
      <c r="C4788" s="640" t="s">
        <v>108</v>
      </c>
      <c r="D4788" s="641" t="s">
        <v>18987</v>
      </c>
      <c r="E4788" s="642">
        <v>217.75</v>
      </c>
    </row>
    <row r="4789" spans="1:5" ht="12">
      <c r="A4789" s="708" t="s">
        <v>25078</v>
      </c>
      <c r="B4789" s="639" t="s">
        <v>25079</v>
      </c>
      <c r="C4789" s="640"/>
      <c r="D4789" s="641"/>
      <c r="E4789" s="642"/>
    </row>
    <row r="4790" spans="1:5" ht="24">
      <c r="A4790" s="708">
        <v>90819</v>
      </c>
      <c r="B4790" s="639" t="s">
        <v>25083</v>
      </c>
      <c r="C4790" s="640" t="s">
        <v>108</v>
      </c>
      <c r="D4790" s="641" t="s">
        <v>18987</v>
      </c>
      <c r="E4790" s="642">
        <v>60.06</v>
      </c>
    </row>
    <row r="4791" spans="1:5" ht="12">
      <c r="A4791" s="708" t="e">
        <v>#NAME?</v>
      </c>
      <c r="B4791" s="639" t="s">
        <v>25080</v>
      </c>
      <c r="C4791" s="640"/>
      <c r="D4791" s="641"/>
      <c r="E4791" s="642"/>
    </row>
    <row r="4792" spans="1:5" ht="24">
      <c r="A4792" s="708">
        <v>90820</v>
      </c>
      <c r="B4792" s="639" t="s">
        <v>25084</v>
      </c>
      <c r="C4792" s="640" t="s">
        <v>108</v>
      </c>
      <c r="D4792" s="641" t="s">
        <v>18980</v>
      </c>
      <c r="E4792" s="642">
        <v>153.36000000000001</v>
      </c>
    </row>
    <row r="4793" spans="1:5" ht="12">
      <c r="A4793" s="708" t="s">
        <v>25085</v>
      </c>
      <c r="B4793" s="639" t="s">
        <v>25086</v>
      </c>
      <c r="C4793" s="640"/>
      <c r="D4793" s="641"/>
      <c r="E4793" s="642"/>
    </row>
    <row r="4794" spans="1:5" ht="12">
      <c r="A4794" s="708" t="s">
        <v>23100</v>
      </c>
      <c r="B4794" s="639"/>
      <c r="C4794" s="640"/>
      <c r="D4794" s="641"/>
      <c r="E4794" s="642"/>
    </row>
    <row r="4795" spans="1:5" ht="24">
      <c r="A4795" s="708">
        <v>90821</v>
      </c>
      <c r="B4795" s="639" t="s">
        <v>25087</v>
      </c>
      <c r="C4795" s="640" t="s">
        <v>108</v>
      </c>
      <c r="D4795" s="641" t="s">
        <v>18980</v>
      </c>
      <c r="E4795" s="642">
        <v>158.35</v>
      </c>
    </row>
    <row r="4796" spans="1:5" ht="12">
      <c r="A4796" s="708" t="s">
        <v>25085</v>
      </c>
      <c r="B4796" s="639" t="s">
        <v>25086</v>
      </c>
      <c r="C4796" s="640"/>
      <c r="D4796" s="641"/>
      <c r="E4796" s="642"/>
    </row>
    <row r="4797" spans="1:5" ht="12">
      <c r="A4797" s="708" t="s">
        <v>23100</v>
      </c>
      <c r="B4797" s="639"/>
      <c r="C4797" s="640"/>
      <c r="D4797" s="641"/>
      <c r="E4797" s="642"/>
    </row>
    <row r="4798" spans="1:5" ht="24">
      <c r="A4798" s="708">
        <v>90822</v>
      </c>
      <c r="B4798" s="639" t="s">
        <v>25088</v>
      </c>
      <c r="C4798" s="640" t="s">
        <v>108</v>
      </c>
      <c r="D4798" s="641" t="s">
        <v>18980</v>
      </c>
      <c r="E4798" s="642">
        <v>163.34</v>
      </c>
    </row>
    <row r="4799" spans="1:5" ht="12">
      <c r="A4799" s="708" t="s">
        <v>25085</v>
      </c>
      <c r="B4799" s="639" t="s">
        <v>25086</v>
      </c>
      <c r="C4799" s="640"/>
      <c r="D4799" s="641"/>
      <c r="E4799" s="642"/>
    </row>
    <row r="4800" spans="1:5" ht="12">
      <c r="A4800" s="708" t="s">
        <v>23100</v>
      </c>
      <c r="B4800" s="639"/>
      <c r="C4800" s="640"/>
      <c r="D4800" s="641"/>
      <c r="E4800" s="642"/>
    </row>
    <row r="4801" spans="1:5" ht="24">
      <c r="A4801" s="708">
        <v>90823</v>
      </c>
      <c r="B4801" s="639" t="s">
        <v>25089</v>
      </c>
      <c r="C4801" s="640" t="s">
        <v>108</v>
      </c>
      <c r="D4801" s="641" t="s">
        <v>18980</v>
      </c>
      <c r="E4801" s="642">
        <v>175.96</v>
      </c>
    </row>
    <row r="4802" spans="1:5" ht="12">
      <c r="A4802" s="708" t="s">
        <v>25085</v>
      </c>
      <c r="B4802" s="639" t="s">
        <v>25086</v>
      </c>
      <c r="C4802" s="640"/>
      <c r="D4802" s="641"/>
      <c r="E4802" s="642"/>
    </row>
    <row r="4803" spans="1:5" ht="12">
      <c r="A4803" s="708" t="s">
        <v>23100</v>
      </c>
      <c r="B4803" s="639"/>
      <c r="C4803" s="640"/>
      <c r="D4803" s="641"/>
      <c r="E4803" s="642"/>
    </row>
    <row r="4804" spans="1:5" ht="12">
      <c r="A4804" s="708" t="s">
        <v>22417</v>
      </c>
      <c r="B4804" s="639" t="s">
        <v>22418</v>
      </c>
      <c r="C4804" s="640"/>
      <c r="D4804" s="641"/>
      <c r="E4804" s="642"/>
    </row>
    <row r="4805" spans="1:5" ht="12">
      <c r="A4805" s="708" t="s">
        <v>22419</v>
      </c>
      <c r="B4805" s="639" t="e">
        <v>#NAME?</v>
      </c>
      <c r="C4805" s="640"/>
      <c r="D4805" s="641" t="s">
        <v>22420</v>
      </c>
      <c r="E4805" s="642" t="s">
        <v>22421</v>
      </c>
    </row>
    <row r="4806" spans="1:5" ht="12">
      <c r="A4806" s="708"/>
      <c r="B4806" s="639"/>
      <c r="C4806" s="640"/>
      <c r="D4806" s="641" t="s">
        <v>22422</v>
      </c>
      <c r="E4806" s="642" t="s">
        <v>22423</v>
      </c>
    </row>
    <row r="4807" spans="1:5" ht="12">
      <c r="A4807" s="708" t="s">
        <v>22424</v>
      </c>
      <c r="B4807" s="639" t="s">
        <v>22425</v>
      </c>
      <c r="C4807" s="640"/>
      <c r="D4807" s="641"/>
      <c r="E4807" s="642"/>
    </row>
    <row r="4808" spans="1:5" ht="24">
      <c r="A4808" s="708" t="s">
        <v>22426</v>
      </c>
      <c r="B4808" s="639" t="s">
        <v>22427</v>
      </c>
      <c r="C4808" s="640" t="s">
        <v>22428</v>
      </c>
      <c r="D4808" s="641"/>
      <c r="E4808" s="642"/>
    </row>
    <row r="4809" spans="1:5" ht="12">
      <c r="A4809" s="708" t="s">
        <v>22429</v>
      </c>
      <c r="B4809" s="639" t="s">
        <v>22430</v>
      </c>
      <c r="C4809" s="640"/>
      <c r="D4809" s="641" t="s">
        <v>22422</v>
      </c>
      <c r="E4809" s="642" t="s">
        <v>22431</v>
      </c>
    </row>
    <row r="4810" spans="1:5" ht="24">
      <c r="A4810" s="708" t="s">
        <v>91</v>
      </c>
      <c r="B4810" s="639" t="s">
        <v>22432</v>
      </c>
      <c r="C4810" s="640" t="s">
        <v>22433</v>
      </c>
      <c r="D4810" s="641" t="s">
        <v>22434</v>
      </c>
      <c r="E4810" s="642" t="s">
        <v>22435</v>
      </c>
    </row>
    <row r="4811" spans="1:5" ht="12">
      <c r="A4811" s="708" t="s">
        <v>22436</v>
      </c>
      <c r="B4811" s="639" t="s">
        <v>22437</v>
      </c>
      <c r="C4811" s="640"/>
      <c r="D4811" s="641"/>
      <c r="E4811" s="642"/>
    </row>
    <row r="4812" spans="1:5" ht="24">
      <c r="A4812" s="708">
        <v>90826</v>
      </c>
      <c r="B4812" s="639" t="s">
        <v>25090</v>
      </c>
      <c r="C4812" s="640" t="s">
        <v>108</v>
      </c>
      <c r="D4812" s="641" t="s">
        <v>18987</v>
      </c>
      <c r="E4812" s="642">
        <v>21.53</v>
      </c>
    </row>
    <row r="4813" spans="1:5" ht="12">
      <c r="A4813" s="708" t="s">
        <v>25078</v>
      </c>
      <c r="B4813" s="639" t="s">
        <v>25079</v>
      </c>
      <c r="C4813" s="640"/>
      <c r="D4813" s="641"/>
      <c r="E4813" s="642"/>
    </row>
    <row r="4814" spans="1:5" ht="24">
      <c r="A4814" s="708">
        <v>90827</v>
      </c>
      <c r="B4814" s="639" t="s">
        <v>25091</v>
      </c>
      <c r="C4814" s="640" t="s">
        <v>108</v>
      </c>
      <c r="D4814" s="641" t="s">
        <v>18987</v>
      </c>
      <c r="E4814" s="642">
        <v>22.61</v>
      </c>
    </row>
    <row r="4815" spans="1:5" ht="12">
      <c r="A4815" s="708" t="s">
        <v>25078</v>
      </c>
      <c r="B4815" s="639" t="s">
        <v>25079</v>
      </c>
      <c r="C4815" s="640"/>
      <c r="D4815" s="641"/>
      <c r="E4815" s="642"/>
    </row>
    <row r="4816" spans="1:5" ht="24">
      <c r="A4816" s="708">
        <v>90828</v>
      </c>
      <c r="B4816" s="639" t="s">
        <v>25092</v>
      </c>
      <c r="C4816" s="640" t="s">
        <v>108</v>
      </c>
      <c r="D4816" s="641" t="s">
        <v>18987</v>
      </c>
      <c r="E4816" s="642">
        <v>23.69</v>
      </c>
    </row>
    <row r="4817" spans="1:5" ht="12">
      <c r="A4817" s="708" t="s">
        <v>25078</v>
      </c>
      <c r="B4817" s="639" t="s">
        <v>25079</v>
      </c>
      <c r="C4817" s="640"/>
      <c r="D4817" s="641"/>
      <c r="E4817" s="642"/>
    </row>
    <row r="4818" spans="1:5" ht="24">
      <c r="A4818" s="708">
        <v>90829</v>
      </c>
      <c r="B4818" s="639" t="s">
        <v>25093</v>
      </c>
      <c r="C4818" s="640" t="s">
        <v>108</v>
      </c>
      <c r="D4818" s="641" t="s">
        <v>18987</v>
      </c>
      <c r="E4818" s="642">
        <v>24.79</v>
      </c>
    </row>
    <row r="4819" spans="1:5" ht="12">
      <c r="A4819" s="708" t="s">
        <v>25078</v>
      </c>
      <c r="B4819" s="639" t="s">
        <v>25079</v>
      </c>
      <c r="C4819" s="640"/>
      <c r="D4819" s="641"/>
      <c r="E4819" s="642"/>
    </row>
    <row r="4820" spans="1:5" ht="24">
      <c r="A4820" s="708">
        <v>90830</v>
      </c>
      <c r="B4820" s="639" t="s">
        <v>25094</v>
      </c>
      <c r="C4820" s="640" t="s">
        <v>108</v>
      </c>
      <c r="D4820" s="641" t="s">
        <v>18987</v>
      </c>
      <c r="E4820" s="642">
        <v>80.45</v>
      </c>
    </row>
    <row r="4821" spans="1:5" ht="12">
      <c r="A4821" s="708" t="s">
        <v>25095</v>
      </c>
      <c r="B4821" s="639" t="s">
        <v>25096</v>
      </c>
      <c r="C4821" s="640"/>
      <c r="D4821" s="641"/>
      <c r="E4821" s="642"/>
    </row>
    <row r="4822" spans="1:5" ht="12">
      <c r="A4822" s="708">
        <v>15</v>
      </c>
      <c r="B4822" s="639"/>
      <c r="C4822" s="640"/>
      <c r="D4822" s="641"/>
      <c r="E4822" s="642"/>
    </row>
    <row r="4823" spans="1:5" ht="24">
      <c r="A4823" s="708">
        <v>90831</v>
      </c>
      <c r="B4823" s="639" t="s">
        <v>25097</v>
      </c>
      <c r="C4823" s="640" t="s">
        <v>108</v>
      </c>
      <c r="D4823" s="641" t="s">
        <v>18987</v>
      </c>
      <c r="E4823" s="642">
        <v>63.08</v>
      </c>
    </row>
    <row r="4824" spans="1:5" ht="12">
      <c r="A4824" s="708" t="s">
        <v>25098</v>
      </c>
      <c r="B4824" s="639" t="s">
        <v>25099</v>
      </c>
      <c r="C4824" s="640"/>
      <c r="D4824" s="641"/>
      <c r="E4824" s="642"/>
    </row>
    <row r="4825" spans="1:5" ht="12">
      <c r="A4825" s="708">
        <v>2015</v>
      </c>
      <c r="B4825" s="639"/>
      <c r="C4825" s="640"/>
      <c r="D4825" s="641"/>
      <c r="E4825" s="642"/>
    </row>
    <row r="4826" spans="1:5" ht="24">
      <c r="A4826" s="708">
        <v>90841</v>
      </c>
      <c r="B4826" s="639" t="s">
        <v>25100</v>
      </c>
      <c r="C4826" s="640" t="s">
        <v>108</v>
      </c>
      <c r="D4826" s="641" t="s">
        <v>18980</v>
      </c>
      <c r="E4826" s="642">
        <v>449.07</v>
      </c>
    </row>
    <row r="4827" spans="1:5" ht="12">
      <c r="A4827" s="708" t="s">
        <v>25101</v>
      </c>
      <c r="B4827" s="639" t="s">
        <v>25102</v>
      </c>
      <c r="C4827" s="640"/>
      <c r="D4827" s="641"/>
      <c r="E4827" s="642"/>
    </row>
    <row r="4828" spans="1:5" ht="12">
      <c r="A4828" s="708" t="s">
        <v>25103</v>
      </c>
      <c r="B4828" s="639" t="s">
        <v>25104</v>
      </c>
      <c r="C4828" s="640"/>
      <c r="D4828" s="641"/>
      <c r="E4828" s="642"/>
    </row>
    <row r="4829" spans="1:5" ht="12">
      <c r="A4829" s="708" t="s">
        <v>25105</v>
      </c>
      <c r="B4829" s="639" t="s">
        <v>25106</v>
      </c>
      <c r="C4829" s="640"/>
      <c r="D4829" s="641"/>
      <c r="E4829" s="642"/>
    </row>
    <row r="4830" spans="1:5" ht="24">
      <c r="A4830" s="708">
        <v>90842</v>
      </c>
      <c r="B4830" s="639" t="s">
        <v>25100</v>
      </c>
      <c r="C4830" s="640" t="s">
        <v>108</v>
      </c>
      <c r="D4830" s="641" t="s">
        <v>18980</v>
      </c>
      <c r="E4830" s="642">
        <v>471.33</v>
      </c>
    </row>
    <row r="4831" spans="1:5" ht="12">
      <c r="A4831" s="708" t="s">
        <v>25107</v>
      </c>
      <c r="B4831" s="639" t="s">
        <v>25102</v>
      </c>
      <c r="C4831" s="640"/>
      <c r="D4831" s="641"/>
      <c r="E4831" s="642"/>
    </row>
    <row r="4832" spans="1:5" ht="12">
      <c r="A4832" s="708" t="s">
        <v>25103</v>
      </c>
      <c r="B4832" s="639" t="s">
        <v>25104</v>
      </c>
      <c r="C4832" s="640"/>
      <c r="D4832" s="641"/>
      <c r="E4832" s="642"/>
    </row>
    <row r="4833" spans="1:5" ht="12">
      <c r="A4833" s="708" t="s">
        <v>25105</v>
      </c>
      <c r="B4833" s="639" t="s">
        <v>25106</v>
      </c>
      <c r="C4833" s="640"/>
      <c r="D4833" s="641"/>
      <c r="E4833" s="642"/>
    </row>
    <row r="4834" spans="1:5" ht="24">
      <c r="A4834" s="708">
        <v>90843</v>
      </c>
      <c r="B4834" s="639" t="s">
        <v>25100</v>
      </c>
      <c r="C4834" s="640" t="s">
        <v>108</v>
      </c>
      <c r="D4834" s="641" t="s">
        <v>18980</v>
      </c>
      <c r="E4834" s="642">
        <v>499.52</v>
      </c>
    </row>
    <row r="4835" spans="1:5" ht="12">
      <c r="A4835" s="708" t="s">
        <v>25108</v>
      </c>
      <c r="B4835" s="639" t="s">
        <v>25102</v>
      </c>
      <c r="C4835" s="640"/>
      <c r="D4835" s="641"/>
      <c r="E4835" s="642"/>
    </row>
    <row r="4836" spans="1:5" ht="12">
      <c r="A4836" s="708" t="s">
        <v>25103</v>
      </c>
      <c r="B4836" s="639" t="s">
        <v>25104</v>
      </c>
      <c r="C4836" s="640"/>
      <c r="D4836" s="641"/>
      <c r="E4836" s="642"/>
    </row>
    <row r="4837" spans="1:5" ht="12">
      <c r="A4837" s="708" t="s">
        <v>25105</v>
      </c>
      <c r="B4837" s="639" t="s">
        <v>25106</v>
      </c>
      <c r="C4837" s="640"/>
      <c r="D4837" s="641"/>
      <c r="E4837" s="642"/>
    </row>
    <row r="4838" spans="1:5" ht="24">
      <c r="A4838" s="708">
        <v>90844</v>
      </c>
      <c r="B4838" s="639" t="s">
        <v>25100</v>
      </c>
      <c r="C4838" s="640" t="s">
        <v>108</v>
      </c>
      <c r="D4838" s="641" t="s">
        <v>18980</v>
      </c>
      <c r="E4838" s="642">
        <v>523.76</v>
      </c>
    </row>
    <row r="4839" spans="1:5" ht="12">
      <c r="A4839" s="708" t="s">
        <v>25109</v>
      </c>
      <c r="B4839" s="639" t="s">
        <v>25102</v>
      </c>
      <c r="C4839" s="640"/>
      <c r="D4839" s="641"/>
      <c r="E4839" s="642"/>
    </row>
    <row r="4840" spans="1:5" ht="12">
      <c r="A4840" s="708" t="s">
        <v>22417</v>
      </c>
      <c r="B4840" s="639" t="s">
        <v>22418</v>
      </c>
      <c r="C4840" s="640"/>
      <c r="D4840" s="641"/>
      <c r="E4840" s="642"/>
    </row>
    <row r="4841" spans="1:5" ht="12">
      <c r="A4841" s="708" t="s">
        <v>22419</v>
      </c>
      <c r="B4841" s="639" t="e">
        <v>#NAME?</v>
      </c>
      <c r="C4841" s="640"/>
      <c r="D4841" s="641" t="s">
        <v>22420</v>
      </c>
      <c r="E4841" s="642" t="s">
        <v>22421</v>
      </c>
    </row>
    <row r="4842" spans="1:5" ht="12">
      <c r="A4842" s="708"/>
      <c r="B4842" s="639"/>
      <c r="C4842" s="640"/>
      <c r="D4842" s="641" t="s">
        <v>22422</v>
      </c>
      <c r="E4842" s="642" t="s">
        <v>22423</v>
      </c>
    </row>
    <row r="4843" spans="1:5" ht="12">
      <c r="A4843" s="708" t="s">
        <v>22424</v>
      </c>
      <c r="B4843" s="639" t="s">
        <v>22425</v>
      </c>
      <c r="C4843" s="640"/>
      <c r="D4843" s="641"/>
      <c r="E4843" s="642"/>
    </row>
    <row r="4844" spans="1:5" ht="24">
      <c r="A4844" s="708" t="s">
        <v>22426</v>
      </c>
      <c r="B4844" s="639" t="s">
        <v>22427</v>
      </c>
      <c r="C4844" s="640" t="s">
        <v>22428</v>
      </c>
      <c r="D4844" s="641"/>
      <c r="E4844" s="642"/>
    </row>
    <row r="4845" spans="1:5" ht="12">
      <c r="A4845" s="708" t="s">
        <v>22429</v>
      </c>
      <c r="B4845" s="639" t="s">
        <v>22430</v>
      </c>
      <c r="C4845" s="640"/>
      <c r="D4845" s="641" t="s">
        <v>22422</v>
      </c>
      <c r="E4845" s="642" t="s">
        <v>22431</v>
      </c>
    </row>
    <row r="4846" spans="1:5" ht="24">
      <c r="A4846" s="708" t="s">
        <v>91</v>
      </c>
      <c r="B4846" s="639" t="s">
        <v>22432</v>
      </c>
      <c r="C4846" s="640" t="s">
        <v>22433</v>
      </c>
      <c r="D4846" s="641" t="s">
        <v>22434</v>
      </c>
      <c r="E4846" s="642" t="s">
        <v>22435</v>
      </c>
    </row>
    <row r="4847" spans="1:5" ht="12">
      <c r="A4847" s="708" t="s">
        <v>22436</v>
      </c>
      <c r="B4847" s="639" t="s">
        <v>22437</v>
      </c>
      <c r="C4847" s="640"/>
      <c r="D4847" s="641"/>
      <c r="E4847" s="642"/>
    </row>
    <row r="4848" spans="1:5" ht="12">
      <c r="A4848" s="708" t="s">
        <v>25103</v>
      </c>
      <c r="B4848" s="639" t="s">
        <v>25104</v>
      </c>
      <c r="C4848" s="640"/>
      <c r="D4848" s="641"/>
      <c r="E4848" s="642"/>
    </row>
    <row r="4849" spans="1:5" ht="12">
      <c r="A4849" s="708" t="s">
        <v>25105</v>
      </c>
      <c r="B4849" s="639" t="s">
        <v>25106</v>
      </c>
      <c r="C4849" s="640"/>
      <c r="D4849" s="641"/>
      <c r="E4849" s="642"/>
    </row>
    <row r="4850" spans="1:5" ht="24">
      <c r="A4850" s="708">
        <v>90847</v>
      </c>
      <c r="B4850" s="639" t="s">
        <v>25100</v>
      </c>
      <c r="C4850" s="640" t="s">
        <v>108</v>
      </c>
      <c r="D4850" s="641" t="s">
        <v>18980</v>
      </c>
      <c r="E4850" s="642">
        <v>385.98</v>
      </c>
    </row>
    <row r="4851" spans="1:5" ht="12">
      <c r="A4851" s="708" t="s">
        <v>25101</v>
      </c>
      <c r="B4851" s="639" t="s">
        <v>25102</v>
      </c>
      <c r="C4851" s="640"/>
      <c r="D4851" s="641"/>
      <c r="E4851" s="642"/>
    </row>
    <row r="4852" spans="1:5" ht="12">
      <c r="A4852" s="708" t="s">
        <v>25103</v>
      </c>
      <c r="B4852" s="639" t="s">
        <v>25110</v>
      </c>
      <c r="C4852" s="640"/>
      <c r="D4852" s="641"/>
      <c r="E4852" s="642"/>
    </row>
    <row r="4853" spans="1:5" ht="12">
      <c r="A4853" s="708" t="s">
        <v>25111</v>
      </c>
      <c r="B4853" s="639">
        <v>15</v>
      </c>
      <c r="C4853" s="640"/>
      <c r="D4853" s="641"/>
      <c r="E4853" s="642"/>
    </row>
    <row r="4854" spans="1:5" ht="24">
      <c r="A4854" s="708">
        <v>90848</v>
      </c>
      <c r="B4854" s="639" t="s">
        <v>25100</v>
      </c>
      <c r="C4854" s="640" t="s">
        <v>108</v>
      </c>
      <c r="D4854" s="641" t="s">
        <v>18980</v>
      </c>
      <c r="E4854" s="642">
        <v>402.51</v>
      </c>
    </row>
    <row r="4855" spans="1:5" ht="12">
      <c r="A4855" s="708" t="s">
        <v>25107</v>
      </c>
      <c r="B4855" s="639" t="s">
        <v>25102</v>
      </c>
      <c r="C4855" s="640"/>
      <c r="D4855" s="641"/>
      <c r="E4855" s="642"/>
    </row>
    <row r="4856" spans="1:5" ht="12">
      <c r="A4856" s="708" t="s">
        <v>25103</v>
      </c>
      <c r="B4856" s="639" t="s">
        <v>25110</v>
      </c>
      <c r="C4856" s="640"/>
      <c r="D4856" s="641"/>
      <c r="E4856" s="642"/>
    </row>
    <row r="4857" spans="1:5" ht="12">
      <c r="A4857" s="708" t="s">
        <v>25111</v>
      </c>
      <c r="B4857" s="639">
        <v>15</v>
      </c>
      <c r="C4857" s="640"/>
      <c r="D4857" s="641"/>
      <c r="E4857" s="642"/>
    </row>
    <row r="4858" spans="1:5" ht="24">
      <c r="A4858" s="706">
        <v>90849</v>
      </c>
      <c r="B4858" s="633" t="s">
        <v>25100</v>
      </c>
      <c r="C4858" s="634" t="s">
        <v>108</v>
      </c>
      <c r="D4858" s="634" t="s">
        <v>18980</v>
      </c>
      <c r="E4858" s="635">
        <v>419.06</v>
      </c>
    </row>
    <row r="4859" spans="1:5" ht="12">
      <c r="A4859" s="707" t="s">
        <v>25108</v>
      </c>
      <c r="B4859" s="636" t="s">
        <v>25102</v>
      </c>
      <c r="C4859" s="637"/>
      <c r="D4859" s="637"/>
      <c r="E4859" s="638"/>
    </row>
    <row r="4860" spans="1:5" ht="12">
      <c r="A4860" s="708" t="s">
        <v>25103</v>
      </c>
      <c r="B4860" s="639" t="s">
        <v>25110</v>
      </c>
      <c r="C4860" s="640"/>
      <c r="D4860" s="641"/>
      <c r="E4860" s="642"/>
    </row>
    <row r="4861" spans="1:5" ht="12">
      <c r="A4861" s="708" t="s">
        <v>25111</v>
      </c>
      <c r="B4861" s="639">
        <v>15</v>
      </c>
      <c r="C4861" s="640"/>
      <c r="D4861" s="641"/>
      <c r="E4861" s="642"/>
    </row>
    <row r="4862" spans="1:5" ht="24">
      <c r="A4862" s="707">
        <v>90850</v>
      </c>
      <c r="B4862" s="636" t="s">
        <v>25100</v>
      </c>
      <c r="C4862" s="637" t="s">
        <v>108</v>
      </c>
      <c r="D4862" s="637" t="s">
        <v>18980</v>
      </c>
      <c r="E4862" s="638">
        <v>443.31</v>
      </c>
    </row>
    <row r="4863" spans="1:5" ht="12">
      <c r="A4863" s="708" t="s">
        <v>25109</v>
      </c>
      <c r="B4863" s="639" t="s">
        <v>25102</v>
      </c>
      <c r="C4863" s="640"/>
      <c r="D4863" s="641"/>
      <c r="E4863" s="642"/>
    </row>
    <row r="4864" spans="1:5" ht="12">
      <c r="A4864" s="706" t="s">
        <v>25103</v>
      </c>
      <c r="B4864" s="633" t="s">
        <v>25110</v>
      </c>
      <c r="C4864" s="634"/>
      <c r="D4864" s="634"/>
      <c r="E4864" s="635"/>
    </row>
    <row r="4865" spans="1:5" ht="12">
      <c r="A4865" s="708" t="s">
        <v>25111</v>
      </c>
      <c r="B4865" s="639">
        <v>15</v>
      </c>
      <c r="C4865" s="640"/>
      <c r="D4865" s="641"/>
      <c r="E4865" s="642"/>
    </row>
    <row r="4866" spans="1:5" ht="24">
      <c r="A4866" s="708">
        <v>91009</v>
      </c>
      <c r="B4866" s="639" t="s">
        <v>25112</v>
      </c>
      <c r="C4866" s="640" t="s">
        <v>108</v>
      </c>
      <c r="D4866" s="641" t="s">
        <v>18980</v>
      </c>
      <c r="E4866" s="642">
        <v>184.75</v>
      </c>
    </row>
    <row r="4867" spans="1:5" ht="12">
      <c r="A4867" s="709" t="s">
        <v>25113</v>
      </c>
      <c r="B4867" s="643" t="s">
        <v>25114</v>
      </c>
      <c r="C4867" s="644"/>
      <c r="D4867" s="645"/>
      <c r="E4867" s="646"/>
    </row>
    <row r="4868" spans="1:5" ht="12">
      <c r="A4868" s="706">
        <v>2015</v>
      </c>
      <c r="B4868" s="633"/>
      <c r="C4868" s="634"/>
      <c r="D4868" s="634"/>
      <c r="E4868" s="635"/>
    </row>
    <row r="4869" spans="1:5" ht="24">
      <c r="A4869" s="707">
        <v>91010</v>
      </c>
      <c r="B4869" s="636" t="s">
        <v>25115</v>
      </c>
      <c r="C4869" s="637" t="s">
        <v>108</v>
      </c>
      <c r="D4869" s="637" t="s">
        <v>18980</v>
      </c>
      <c r="E4869" s="638">
        <v>196.47</v>
      </c>
    </row>
    <row r="4870" spans="1:5" ht="12">
      <c r="A4870" s="708" t="s">
        <v>25113</v>
      </c>
      <c r="B4870" s="639" t="s">
        <v>25114</v>
      </c>
      <c r="C4870" s="640"/>
      <c r="D4870" s="641"/>
      <c r="E4870" s="642"/>
    </row>
    <row r="4871" spans="1:5" ht="12">
      <c r="A4871" s="708">
        <v>2015</v>
      </c>
      <c r="B4871" s="639"/>
      <c r="C4871" s="640"/>
      <c r="D4871" s="641"/>
      <c r="E4871" s="642"/>
    </row>
    <row r="4872" spans="1:5" ht="24">
      <c r="A4872" s="708">
        <v>91011</v>
      </c>
      <c r="B4872" s="639" t="s">
        <v>25116</v>
      </c>
      <c r="C4872" s="640" t="s">
        <v>108</v>
      </c>
      <c r="D4872" s="641" t="s">
        <v>18980</v>
      </c>
      <c r="E4872" s="642">
        <v>203.63</v>
      </c>
    </row>
    <row r="4873" spans="1:5" ht="12">
      <c r="A4873" s="708" t="s">
        <v>25113</v>
      </c>
      <c r="B4873" s="639" t="s">
        <v>25114</v>
      </c>
      <c r="C4873" s="640"/>
      <c r="D4873" s="641"/>
      <c r="E4873" s="642"/>
    </row>
    <row r="4874" spans="1:5" ht="12">
      <c r="A4874" s="708">
        <v>2015</v>
      </c>
      <c r="B4874" s="639"/>
      <c r="C4874" s="640"/>
      <c r="D4874" s="641"/>
      <c r="E4874" s="642"/>
    </row>
    <row r="4875" spans="1:5" ht="24">
      <c r="A4875" s="708">
        <v>91012</v>
      </c>
      <c r="B4875" s="639" t="s">
        <v>25117</v>
      </c>
      <c r="C4875" s="640" t="s">
        <v>108</v>
      </c>
      <c r="D4875" s="641" t="s">
        <v>18980</v>
      </c>
      <c r="E4875" s="642">
        <v>223.4</v>
      </c>
    </row>
    <row r="4876" spans="1:5" ht="12">
      <c r="A4876" s="708" t="s">
        <v>22417</v>
      </c>
      <c r="B4876" s="639" t="s">
        <v>22418</v>
      </c>
      <c r="C4876" s="640"/>
      <c r="D4876" s="641"/>
      <c r="E4876" s="642"/>
    </row>
    <row r="4877" spans="1:5" ht="12">
      <c r="A4877" s="708" t="s">
        <v>22419</v>
      </c>
      <c r="B4877" s="639" t="e">
        <v>#NAME?</v>
      </c>
      <c r="C4877" s="640"/>
      <c r="D4877" s="641" t="s">
        <v>22420</v>
      </c>
      <c r="E4877" s="642" t="s">
        <v>22421</v>
      </c>
    </row>
    <row r="4878" spans="1:5" ht="12">
      <c r="A4878" s="708"/>
      <c r="B4878" s="639"/>
      <c r="C4878" s="640"/>
      <c r="D4878" s="641" t="s">
        <v>22422</v>
      </c>
      <c r="E4878" s="642" t="s">
        <v>22423</v>
      </c>
    </row>
    <row r="4879" spans="1:5" ht="12">
      <c r="A4879" s="708" t="s">
        <v>22424</v>
      </c>
      <c r="B4879" s="639" t="s">
        <v>22425</v>
      </c>
      <c r="C4879" s="640"/>
      <c r="D4879" s="641"/>
      <c r="E4879" s="642"/>
    </row>
    <row r="4880" spans="1:5" ht="24">
      <c r="A4880" s="708" t="s">
        <v>22426</v>
      </c>
      <c r="B4880" s="639" t="s">
        <v>22427</v>
      </c>
      <c r="C4880" s="640" t="s">
        <v>22428</v>
      </c>
      <c r="D4880" s="641"/>
      <c r="E4880" s="642"/>
    </row>
    <row r="4881" spans="1:5" ht="12">
      <c r="A4881" s="708" t="s">
        <v>22429</v>
      </c>
      <c r="B4881" s="639" t="s">
        <v>22430</v>
      </c>
      <c r="C4881" s="640"/>
      <c r="D4881" s="641" t="s">
        <v>22422</v>
      </c>
      <c r="E4881" s="642" t="s">
        <v>22431</v>
      </c>
    </row>
    <row r="4882" spans="1:5" ht="24">
      <c r="A4882" s="708" t="s">
        <v>91</v>
      </c>
      <c r="B4882" s="639" t="s">
        <v>22432</v>
      </c>
      <c r="C4882" s="640" t="s">
        <v>22433</v>
      </c>
      <c r="D4882" s="641" t="s">
        <v>22434</v>
      </c>
      <c r="E4882" s="642" t="s">
        <v>22435</v>
      </c>
    </row>
    <row r="4883" spans="1:5" ht="12">
      <c r="A4883" s="708" t="s">
        <v>22436</v>
      </c>
      <c r="B4883" s="639" t="s">
        <v>22437</v>
      </c>
      <c r="C4883" s="640"/>
      <c r="D4883" s="641"/>
      <c r="E4883" s="642"/>
    </row>
    <row r="4884" spans="1:5" ht="12">
      <c r="A4884" s="708" t="s">
        <v>25113</v>
      </c>
      <c r="B4884" s="639" t="s">
        <v>25114</v>
      </c>
      <c r="C4884" s="640"/>
      <c r="D4884" s="641"/>
      <c r="E4884" s="642"/>
    </row>
    <row r="4885" spans="1:5" ht="12">
      <c r="A4885" s="708">
        <v>2015</v>
      </c>
      <c r="B4885" s="639"/>
      <c r="C4885" s="640"/>
      <c r="D4885" s="641"/>
      <c r="E4885" s="642"/>
    </row>
    <row r="4886" spans="1:5" ht="24">
      <c r="A4886" s="708">
        <v>91013</v>
      </c>
      <c r="B4886" s="639" t="s">
        <v>25118</v>
      </c>
      <c r="C4886" s="640" t="s">
        <v>108</v>
      </c>
      <c r="D4886" s="641" t="s">
        <v>18980</v>
      </c>
      <c r="E4886" s="642">
        <v>417.38</v>
      </c>
    </row>
    <row r="4887" spans="1:5" ht="12">
      <c r="A4887" s="708" t="s">
        <v>25101</v>
      </c>
      <c r="B4887" s="639" t="s">
        <v>25119</v>
      </c>
      <c r="C4887" s="640"/>
      <c r="D4887" s="641"/>
      <c r="E4887" s="642"/>
    </row>
    <row r="4888" spans="1:5" ht="12">
      <c r="A4888" s="708" t="s">
        <v>25120</v>
      </c>
      <c r="B4888" s="639" t="s">
        <v>25121</v>
      </c>
      <c r="C4888" s="640"/>
      <c r="D4888" s="641"/>
      <c r="E4888" s="642"/>
    </row>
    <row r="4889" spans="1:5" ht="12">
      <c r="A4889" s="708" t="s">
        <v>24075</v>
      </c>
      <c r="B4889" s="639">
        <v>15</v>
      </c>
      <c r="C4889" s="640"/>
      <c r="D4889" s="641"/>
      <c r="E4889" s="642"/>
    </row>
    <row r="4890" spans="1:5" ht="24">
      <c r="A4890" s="708">
        <v>91014</v>
      </c>
      <c r="B4890" s="639" t="s">
        <v>25118</v>
      </c>
      <c r="C4890" s="640" t="s">
        <v>108</v>
      </c>
      <c r="D4890" s="641" t="s">
        <v>18980</v>
      </c>
      <c r="E4890" s="642">
        <v>440.63</v>
      </c>
    </row>
    <row r="4891" spans="1:5" ht="12">
      <c r="A4891" s="708" t="s">
        <v>25107</v>
      </c>
      <c r="B4891" s="639" t="s">
        <v>25119</v>
      </c>
      <c r="C4891" s="640"/>
      <c r="D4891" s="641"/>
      <c r="E4891" s="642"/>
    </row>
    <row r="4892" spans="1:5" ht="12">
      <c r="A4892" s="708" t="s">
        <v>25120</v>
      </c>
      <c r="B4892" s="639" t="s">
        <v>25121</v>
      </c>
      <c r="C4892" s="640"/>
      <c r="D4892" s="641"/>
      <c r="E4892" s="642"/>
    </row>
    <row r="4893" spans="1:5" ht="12">
      <c r="A4893" s="708" t="s">
        <v>24075</v>
      </c>
      <c r="B4893" s="639">
        <v>15</v>
      </c>
      <c r="C4893" s="640"/>
      <c r="D4893" s="641"/>
      <c r="E4893" s="642"/>
    </row>
    <row r="4894" spans="1:5" ht="24">
      <c r="A4894" s="708">
        <v>91015</v>
      </c>
      <c r="B4894" s="639" t="s">
        <v>25118</v>
      </c>
      <c r="C4894" s="640" t="s">
        <v>108</v>
      </c>
      <c r="D4894" s="641" t="s">
        <v>18980</v>
      </c>
      <c r="E4894" s="642">
        <v>459.35</v>
      </c>
    </row>
    <row r="4895" spans="1:5" ht="12">
      <c r="A4895" s="708" t="s">
        <v>25108</v>
      </c>
      <c r="B4895" s="639" t="s">
        <v>25119</v>
      </c>
      <c r="C4895" s="640"/>
      <c r="D4895" s="641"/>
      <c r="E4895" s="642"/>
    </row>
    <row r="4896" spans="1:5" ht="12">
      <c r="A4896" s="708" t="s">
        <v>25120</v>
      </c>
      <c r="B4896" s="639" t="s">
        <v>25121</v>
      </c>
      <c r="C4896" s="640"/>
      <c r="D4896" s="641"/>
      <c r="E4896" s="642"/>
    </row>
    <row r="4897" spans="1:5" ht="12">
      <c r="A4897" s="708" t="s">
        <v>24075</v>
      </c>
      <c r="B4897" s="639">
        <v>15</v>
      </c>
      <c r="C4897" s="640"/>
      <c r="D4897" s="641"/>
      <c r="E4897" s="642"/>
    </row>
    <row r="4898" spans="1:5" ht="24">
      <c r="A4898" s="708">
        <v>91016</v>
      </c>
      <c r="B4898" s="639" t="s">
        <v>25118</v>
      </c>
      <c r="C4898" s="640" t="s">
        <v>108</v>
      </c>
      <c r="D4898" s="641" t="s">
        <v>18980</v>
      </c>
      <c r="E4898" s="642">
        <v>490.74</v>
      </c>
    </row>
    <row r="4899" spans="1:5" ht="12">
      <c r="A4899" s="708" t="s">
        <v>25109</v>
      </c>
      <c r="B4899" s="639" t="s">
        <v>25119</v>
      </c>
      <c r="C4899" s="640"/>
      <c r="D4899" s="641"/>
      <c r="E4899" s="642"/>
    </row>
    <row r="4900" spans="1:5" ht="12">
      <c r="A4900" s="708" t="s">
        <v>25120</v>
      </c>
      <c r="B4900" s="639" t="s">
        <v>25121</v>
      </c>
      <c r="C4900" s="640"/>
      <c r="D4900" s="641"/>
      <c r="E4900" s="642"/>
    </row>
    <row r="4901" spans="1:5" ht="12">
      <c r="A4901" s="708" t="s">
        <v>24075</v>
      </c>
      <c r="B4901" s="639">
        <v>15</v>
      </c>
      <c r="C4901" s="640"/>
      <c r="D4901" s="641"/>
      <c r="E4901" s="642"/>
    </row>
    <row r="4902" spans="1:5" ht="24">
      <c r="A4902" s="708">
        <v>91286</v>
      </c>
      <c r="B4902" s="639" t="s">
        <v>25122</v>
      </c>
      <c r="C4902" s="640" t="s">
        <v>108</v>
      </c>
      <c r="D4902" s="641" t="s">
        <v>18987</v>
      </c>
      <c r="E4902" s="642">
        <v>111.42</v>
      </c>
    </row>
    <row r="4903" spans="1:5" ht="12">
      <c r="A4903" s="708" t="s">
        <v>25123</v>
      </c>
      <c r="B4903" s="639" t="s">
        <v>25124</v>
      </c>
      <c r="C4903" s="640"/>
      <c r="D4903" s="641"/>
      <c r="E4903" s="642"/>
    </row>
    <row r="4904" spans="1:5" ht="24">
      <c r="A4904" s="708">
        <v>91287</v>
      </c>
      <c r="B4904" s="639" t="s">
        <v>25125</v>
      </c>
      <c r="C4904" s="640" t="s">
        <v>108</v>
      </c>
      <c r="D4904" s="641" t="s">
        <v>18987</v>
      </c>
      <c r="E4904" s="642">
        <v>116.84</v>
      </c>
    </row>
    <row r="4905" spans="1:5" ht="12">
      <c r="A4905" s="708" t="s">
        <v>25123</v>
      </c>
      <c r="B4905" s="639" t="s">
        <v>25124</v>
      </c>
      <c r="C4905" s="640"/>
      <c r="D4905" s="641"/>
      <c r="E4905" s="642"/>
    </row>
    <row r="4906" spans="1:5" ht="24">
      <c r="A4906" s="708">
        <v>91288</v>
      </c>
      <c r="B4906" s="639" t="s">
        <v>25126</v>
      </c>
      <c r="C4906" s="640" t="s">
        <v>108</v>
      </c>
      <c r="D4906" s="641" t="s">
        <v>18987</v>
      </c>
      <c r="E4906" s="642">
        <v>122.27</v>
      </c>
    </row>
    <row r="4907" spans="1:5" ht="12">
      <c r="A4907" s="708" t="s">
        <v>25123</v>
      </c>
      <c r="B4907" s="639" t="s">
        <v>25124</v>
      </c>
      <c r="C4907" s="640"/>
      <c r="D4907" s="641"/>
      <c r="E4907" s="642"/>
    </row>
    <row r="4908" spans="1:5" ht="24">
      <c r="A4908" s="708">
        <v>91290</v>
      </c>
      <c r="B4908" s="639" t="s">
        <v>25127</v>
      </c>
      <c r="C4908" s="640" t="s">
        <v>108</v>
      </c>
      <c r="D4908" s="641" t="s">
        <v>18987</v>
      </c>
      <c r="E4908" s="642">
        <v>127.68</v>
      </c>
    </row>
    <row r="4909" spans="1:5" ht="12">
      <c r="A4909" s="706" t="s">
        <v>25123</v>
      </c>
      <c r="B4909" s="633" t="s">
        <v>25124</v>
      </c>
      <c r="C4909" s="634"/>
      <c r="D4909" s="634"/>
      <c r="E4909" s="635"/>
    </row>
    <row r="4910" spans="1:5" ht="24">
      <c r="A4910" s="708">
        <v>91291</v>
      </c>
      <c r="B4910" s="639" t="s">
        <v>25077</v>
      </c>
      <c r="C4910" s="640" t="s">
        <v>108</v>
      </c>
      <c r="D4910" s="641" t="s">
        <v>18987</v>
      </c>
      <c r="E4910" s="642">
        <v>159.54</v>
      </c>
    </row>
    <row r="4911" spans="1:5" ht="12">
      <c r="A4911" s="708" t="s">
        <v>25128</v>
      </c>
      <c r="B4911" s="639" t="s">
        <v>25129</v>
      </c>
      <c r="C4911" s="640"/>
      <c r="D4911" s="641"/>
      <c r="E4911" s="642"/>
    </row>
    <row r="4912" spans="1:5" ht="12">
      <c r="A4912" s="708" t="s">
        <v>22417</v>
      </c>
      <c r="B4912" s="639" t="s">
        <v>22418</v>
      </c>
      <c r="C4912" s="640"/>
      <c r="D4912" s="641"/>
      <c r="E4912" s="642"/>
    </row>
    <row r="4913" spans="1:5" ht="12">
      <c r="A4913" s="708" t="s">
        <v>22419</v>
      </c>
      <c r="B4913" s="639" t="e">
        <v>#NAME?</v>
      </c>
      <c r="C4913" s="640"/>
      <c r="D4913" s="641" t="s">
        <v>22420</v>
      </c>
      <c r="E4913" s="642" t="s">
        <v>22421</v>
      </c>
    </row>
    <row r="4914" spans="1:5" ht="12">
      <c r="A4914" s="708"/>
      <c r="B4914" s="639"/>
      <c r="C4914" s="640"/>
      <c r="D4914" s="641" t="s">
        <v>22422</v>
      </c>
      <c r="E4914" s="642" t="s">
        <v>22423</v>
      </c>
    </row>
    <row r="4915" spans="1:5" ht="12">
      <c r="A4915" s="708" t="s">
        <v>22424</v>
      </c>
      <c r="B4915" s="639" t="s">
        <v>22425</v>
      </c>
      <c r="C4915" s="640"/>
      <c r="D4915" s="641"/>
      <c r="E4915" s="642"/>
    </row>
    <row r="4916" spans="1:5" ht="24">
      <c r="A4916" s="708" t="s">
        <v>22426</v>
      </c>
      <c r="B4916" s="639" t="s">
        <v>22427</v>
      </c>
      <c r="C4916" s="640" t="s">
        <v>22428</v>
      </c>
      <c r="D4916" s="641"/>
      <c r="E4916" s="642"/>
    </row>
    <row r="4917" spans="1:5" ht="12">
      <c r="A4917" s="708" t="s">
        <v>22429</v>
      </c>
      <c r="B4917" s="639" t="s">
        <v>22430</v>
      </c>
      <c r="C4917" s="640"/>
      <c r="D4917" s="641" t="s">
        <v>22422</v>
      </c>
      <c r="E4917" s="642" t="s">
        <v>22431</v>
      </c>
    </row>
    <row r="4918" spans="1:5" ht="24">
      <c r="A4918" s="708" t="s">
        <v>91</v>
      </c>
      <c r="B4918" s="639" t="s">
        <v>22432</v>
      </c>
      <c r="C4918" s="640" t="s">
        <v>22433</v>
      </c>
      <c r="D4918" s="641" t="s">
        <v>22434</v>
      </c>
      <c r="E4918" s="642" t="s">
        <v>22435</v>
      </c>
    </row>
    <row r="4919" spans="1:5" ht="12">
      <c r="A4919" s="708" t="s">
        <v>22436</v>
      </c>
      <c r="B4919" s="639" t="s">
        <v>22437</v>
      </c>
      <c r="C4919" s="640"/>
      <c r="D4919" s="641"/>
      <c r="E4919" s="642"/>
    </row>
    <row r="4920" spans="1:5" ht="24">
      <c r="A4920" s="708">
        <v>91292</v>
      </c>
      <c r="B4920" s="639" t="s">
        <v>25081</v>
      </c>
      <c r="C4920" s="640" t="s">
        <v>108</v>
      </c>
      <c r="D4920" s="641" t="s">
        <v>18987</v>
      </c>
      <c r="E4920" s="642">
        <v>168.93</v>
      </c>
    </row>
    <row r="4921" spans="1:5" ht="12">
      <c r="A4921" s="708" t="s">
        <v>25128</v>
      </c>
      <c r="B4921" s="639" t="s">
        <v>25129</v>
      </c>
      <c r="C4921" s="640"/>
      <c r="D4921" s="641"/>
      <c r="E4921" s="642"/>
    </row>
    <row r="4922" spans="1:5" ht="24">
      <c r="A4922" s="708">
        <v>91293</v>
      </c>
      <c r="B4922" s="639" t="s">
        <v>25082</v>
      </c>
      <c r="C4922" s="640" t="s">
        <v>108</v>
      </c>
      <c r="D4922" s="641" t="s">
        <v>18987</v>
      </c>
      <c r="E4922" s="642">
        <v>178.32</v>
      </c>
    </row>
    <row r="4923" spans="1:5" ht="12">
      <c r="A4923" s="708" t="s">
        <v>25128</v>
      </c>
      <c r="B4923" s="639" t="s">
        <v>25129</v>
      </c>
      <c r="C4923" s="640"/>
      <c r="D4923" s="641"/>
      <c r="E4923" s="642"/>
    </row>
    <row r="4924" spans="1:5" ht="24">
      <c r="A4924" s="708">
        <v>91294</v>
      </c>
      <c r="B4924" s="639" t="s">
        <v>25083</v>
      </c>
      <c r="C4924" s="640" t="s">
        <v>108</v>
      </c>
      <c r="D4924" s="641" t="s">
        <v>18987</v>
      </c>
      <c r="E4924" s="642">
        <v>187.74</v>
      </c>
    </row>
    <row r="4925" spans="1:5" ht="12">
      <c r="A4925" s="708" t="s">
        <v>25128</v>
      </c>
      <c r="B4925" s="639" t="s">
        <v>25129</v>
      </c>
      <c r="C4925" s="640"/>
      <c r="D4925" s="641"/>
      <c r="E4925" s="642"/>
    </row>
    <row r="4926" spans="1:5" ht="24">
      <c r="A4926" s="708">
        <v>91295</v>
      </c>
      <c r="B4926" s="639" t="s">
        <v>25130</v>
      </c>
      <c r="C4926" s="640" t="s">
        <v>108</v>
      </c>
      <c r="D4926" s="641" t="s">
        <v>18980</v>
      </c>
      <c r="E4926" s="642">
        <v>361.73</v>
      </c>
    </row>
    <row r="4927" spans="1:5" ht="12">
      <c r="A4927" s="708" t="s">
        <v>25131</v>
      </c>
      <c r="B4927" s="639" t="s">
        <v>25132</v>
      </c>
      <c r="C4927" s="640"/>
      <c r="D4927" s="641"/>
      <c r="E4927" s="642"/>
    </row>
    <row r="4928" spans="1:5" ht="12">
      <c r="A4928" s="708">
        <v>5</v>
      </c>
      <c r="B4928" s="639"/>
      <c r="C4928" s="640"/>
      <c r="D4928" s="641"/>
      <c r="E4928" s="642"/>
    </row>
    <row r="4929" spans="1:5" ht="24">
      <c r="A4929" s="708">
        <v>91296</v>
      </c>
      <c r="B4929" s="639" t="s">
        <v>25133</v>
      </c>
      <c r="C4929" s="640" t="s">
        <v>108</v>
      </c>
      <c r="D4929" s="641" t="s">
        <v>18980</v>
      </c>
      <c r="E4929" s="642">
        <v>375.09</v>
      </c>
    </row>
    <row r="4930" spans="1:5" ht="12">
      <c r="A4930" s="708" t="s">
        <v>25131</v>
      </c>
      <c r="B4930" s="639" t="s">
        <v>25132</v>
      </c>
      <c r="C4930" s="640"/>
      <c r="D4930" s="641"/>
      <c r="E4930" s="642"/>
    </row>
    <row r="4931" spans="1:5" ht="12">
      <c r="A4931" s="708">
        <v>5</v>
      </c>
      <c r="B4931" s="639"/>
      <c r="C4931" s="640"/>
      <c r="D4931" s="641"/>
      <c r="E4931" s="642"/>
    </row>
    <row r="4932" spans="1:5" ht="24">
      <c r="A4932" s="708">
        <v>91297</v>
      </c>
      <c r="B4932" s="639" t="s">
        <v>25134</v>
      </c>
      <c r="C4932" s="640" t="s">
        <v>108</v>
      </c>
      <c r="D4932" s="641" t="s">
        <v>18980</v>
      </c>
      <c r="E4932" s="642">
        <v>284.52999999999997</v>
      </c>
    </row>
    <row r="4933" spans="1:5" ht="12">
      <c r="A4933" s="708" t="s">
        <v>25135</v>
      </c>
      <c r="B4933" s="639" t="s">
        <v>25136</v>
      </c>
      <c r="C4933" s="640"/>
      <c r="D4933" s="641"/>
      <c r="E4933" s="642"/>
    </row>
    <row r="4934" spans="1:5" ht="12">
      <c r="A4934" s="708">
        <v>15</v>
      </c>
      <c r="B4934" s="639"/>
      <c r="C4934" s="640"/>
      <c r="D4934" s="641"/>
      <c r="E4934" s="642"/>
    </row>
    <row r="4935" spans="1:5" ht="24">
      <c r="A4935" s="708">
        <v>91298</v>
      </c>
      <c r="B4935" s="639" t="s">
        <v>25137</v>
      </c>
      <c r="C4935" s="640" t="s">
        <v>108</v>
      </c>
      <c r="D4935" s="641" t="s">
        <v>18980</v>
      </c>
      <c r="E4935" s="642">
        <v>457.97</v>
      </c>
    </row>
    <row r="4936" spans="1:5" ht="12">
      <c r="A4936" s="708" t="s">
        <v>25138</v>
      </c>
      <c r="B4936" s="639" t="s">
        <v>25139</v>
      </c>
      <c r="C4936" s="640"/>
      <c r="D4936" s="641"/>
      <c r="E4936" s="642"/>
    </row>
    <row r="4937" spans="1:5" ht="12">
      <c r="A4937" s="708" t="s">
        <v>23100</v>
      </c>
      <c r="B4937" s="639"/>
      <c r="C4937" s="640"/>
      <c r="D4937" s="641"/>
      <c r="E4937" s="642"/>
    </row>
    <row r="4938" spans="1:5" ht="24">
      <c r="A4938" s="708">
        <v>91299</v>
      </c>
      <c r="B4938" s="639" t="s">
        <v>25140</v>
      </c>
      <c r="C4938" s="640" t="s">
        <v>108</v>
      </c>
      <c r="D4938" s="641" t="s">
        <v>18980</v>
      </c>
      <c r="E4938" s="642">
        <v>736.19</v>
      </c>
    </row>
    <row r="4939" spans="1:5" ht="12">
      <c r="A4939" s="708" t="s">
        <v>25141</v>
      </c>
      <c r="B4939" s="639" t="s">
        <v>25142</v>
      </c>
      <c r="C4939" s="640"/>
      <c r="D4939" s="641"/>
      <c r="E4939" s="642"/>
    </row>
    <row r="4940" spans="1:5" ht="12">
      <c r="A4940" s="708" t="s">
        <v>24090</v>
      </c>
      <c r="B4940" s="639" t="s">
        <v>23100</v>
      </c>
      <c r="C4940" s="640"/>
      <c r="D4940" s="641"/>
      <c r="E4940" s="642"/>
    </row>
    <row r="4941" spans="1:5" ht="24">
      <c r="A4941" s="708">
        <v>91300</v>
      </c>
      <c r="B4941" s="639" t="s">
        <v>25090</v>
      </c>
      <c r="C4941" s="640" t="s">
        <v>108</v>
      </c>
      <c r="D4941" s="641" t="s">
        <v>18987</v>
      </c>
      <c r="E4941" s="642">
        <v>18.04</v>
      </c>
    </row>
    <row r="4942" spans="1:5" ht="12">
      <c r="A4942" s="708" t="s">
        <v>25128</v>
      </c>
      <c r="B4942" s="639" t="s">
        <v>25129</v>
      </c>
      <c r="C4942" s="640"/>
      <c r="D4942" s="641"/>
      <c r="E4942" s="642"/>
    </row>
    <row r="4943" spans="1:5" ht="24">
      <c r="A4943" s="708">
        <v>91301</v>
      </c>
      <c r="B4943" s="639" t="s">
        <v>25091</v>
      </c>
      <c r="C4943" s="640" t="s">
        <v>108</v>
      </c>
      <c r="D4943" s="641" t="s">
        <v>18987</v>
      </c>
      <c r="E4943" s="642">
        <v>19.05</v>
      </c>
    </row>
    <row r="4944" spans="1:5" ht="12">
      <c r="A4944" s="708" t="s">
        <v>25128</v>
      </c>
      <c r="B4944" s="639" t="s">
        <v>25129</v>
      </c>
      <c r="C4944" s="640"/>
      <c r="D4944" s="641"/>
      <c r="E4944" s="642"/>
    </row>
    <row r="4945" spans="1:5" ht="24">
      <c r="A4945" s="708">
        <v>91302</v>
      </c>
      <c r="B4945" s="639" t="s">
        <v>25092</v>
      </c>
      <c r="C4945" s="640" t="s">
        <v>108</v>
      </c>
      <c r="D4945" s="641" t="s">
        <v>18987</v>
      </c>
      <c r="E4945" s="642">
        <v>20.07</v>
      </c>
    </row>
    <row r="4946" spans="1:5" ht="12">
      <c r="A4946" s="708" t="s">
        <v>25128</v>
      </c>
      <c r="B4946" s="639" t="s">
        <v>25129</v>
      </c>
      <c r="C4946" s="640"/>
      <c r="D4946" s="641"/>
      <c r="E4946" s="642"/>
    </row>
    <row r="4947" spans="1:5" ht="24">
      <c r="A4947" s="708">
        <v>91303</v>
      </c>
      <c r="B4947" s="639" t="s">
        <v>25093</v>
      </c>
      <c r="C4947" s="640" t="s">
        <v>108</v>
      </c>
      <c r="D4947" s="641" t="s">
        <v>18987</v>
      </c>
      <c r="E4947" s="642">
        <v>21.11</v>
      </c>
    </row>
    <row r="4948" spans="1:5" ht="12">
      <c r="A4948" s="708" t="s">
        <v>22417</v>
      </c>
      <c r="B4948" s="639" t="s">
        <v>22418</v>
      </c>
      <c r="C4948" s="640"/>
      <c r="D4948" s="641"/>
      <c r="E4948" s="642"/>
    </row>
    <row r="4949" spans="1:5" ht="12">
      <c r="A4949" s="708" t="s">
        <v>22419</v>
      </c>
      <c r="B4949" s="639" t="e">
        <v>#NAME?</v>
      </c>
      <c r="C4949" s="640"/>
      <c r="D4949" s="641" t="s">
        <v>22420</v>
      </c>
      <c r="E4949" s="642" t="s">
        <v>22421</v>
      </c>
    </row>
    <row r="4950" spans="1:5" ht="12">
      <c r="A4950" s="708"/>
      <c r="B4950" s="639"/>
      <c r="C4950" s="640"/>
      <c r="D4950" s="641" t="s">
        <v>22422</v>
      </c>
      <c r="E4950" s="642" t="s">
        <v>22423</v>
      </c>
    </row>
    <row r="4951" spans="1:5" ht="12">
      <c r="A4951" s="708" t="s">
        <v>22424</v>
      </c>
      <c r="B4951" s="639" t="s">
        <v>22425</v>
      </c>
      <c r="C4951" s="640"/>
      <c r="D4951" s="641"/>
      <c r="E4951" s="642"/>
    </row>
    <row r="4952" spans="1:5" ht="24">
      <c r="A4952" s="708" t="s">
        <v>22426</v>
      </c>
      <c r="B4952" s="639" t="s">
        <v>22427</v>
      </c>
      <c r="C4952" s="640" t="s">
        <v>22428</v>
      </c>
      <c r="D4952" s="641"/>
      <c r="E4952" s="642"/>
    </row>
    <row r="4953" spans="1:5" ht="12">
      <c r="A4953" s="708" t="s">
        <v>22429</v>
      </c>
      <c r="B4953" s="639" t="s">
        <v>22430</v>
      </c>
      <c r="C4953" s="640"/>
      <c r="D4953" s="641" t="s">
        <v>22422</v>
      </c>
      <c r="E4953" s="642" t="s">
        <v>22431</v>
      </c>
    </row>
    <row r="4954" spans="1:5" ht="24">
      <c r="A4954" s="708" t="s">
        <v>91</v>
      </c>
      <c r="B4954" s="639" t="s">
        <v>22432</v>
      </c>
      <c r="C4954" s="640" t="s">
        <v>22433</v>
      </c>
      <c r="D4954" s="641" t="s">
        <v>22434</v>
      </c>
      <c r="E4954" s="642" t="s">
        <v>22435</v>
      </c>
    </row>
    <row r="4955" spans="1:5" ht="12">
      <c r="A4955" s="708" t="s">
        <v>22436</v>
      </c>
      <c r="B4955" s="639" t="s">
        <v>22437</v>
      </c>
      <c r="C4955" s="640"/>
      <c r="D4955" s="641"/>
      <c r="E4955" s="642"/>
    </row>
    <row r="4956" spans="1:5" ht="12">
      <c r="A4956" s="708" t="s">
        <v>25128</v>
      </c>
      <c r="B4956" s="639" t="s">
        <v>25129</v>
      </c>
      <c r="C4956" s="640"/>
      <c r="D4956" s="641"/>
      <c r="E4956" s="642"/>
    </row>
    <row r="4957" spans="1:5" ht="24">
      <c r="A4957" s="708">
        <v>91304</v>
      </c>
      <c r="B4957" s="639" t="s">
        <v>25094</v>
      </c>
      <c r="C4957" s="640" t="s">
        <v>108</v>
      </c>
      <c r="D4957" s="641" t="s">
        <v>18987</v>
      </c>
      <c r="E4957" s="642">
        <v>60.42</v>
      </c>
    </row>
    <row r="4958" spans="1:5" ht="12">
      <c r="A4958" s="708" t="s">
        <v>25143</v>
      </c>
      <c r="B4958" s="639" t="s">
        <v>25144</v>
      </c>
      <c r="C4958" s="640"/>
      <c r="D4958" s="641"/>
      <c r="E4958" s="642"/>
    </row>
    <row r="4959" spans="1:5" ht="12">
      <c r="A4959" s="708" t="s">
        <v>23100</v>
      </c>
      <c r="B4959" s="639"/>
      <c r="C4959" s="640"/>
      <c r="D4959" s="641"/>
      <c r="E4959" s="642"/>
    </row>
    <row r="4960" spans="1:5" ht="24">
      <c r="A4960" s="708">
        <v>91305</v>
      </c>
      <c r="B4960" s="639" t="s">
        <v>25097</v>
      </c>
      <c r="C4960" s="640" t="s">
        <v>108</v>
      </c>
      <c r="D4960" s="641" t="s">
        <v>18987</v>
      </c>
      <c r="E4960" s="642">
        <v>45.59</v>
      </c>
    </row>
    <row r="4961" spans="1:5" ht="12">
      <c r="A4961" s="708" t="s">
        <v>25145</v>
      </c>
      <c r="B4961" s="639" t="s">
        <v>25146</v>
      </c>
      <c r="C4961" s="640"/>
      <c r="D4961" s="641"/>
      <c r="E4961" s="642"/>
    </row>
    <row r="4962" spans="1:5" ht="12">
      <c r="A4962" s="708">
        <v>42217</v>
      </c>
      <c r="B4962" s="639"/>
      <c r="C4962" s="640"/>
      <c r="D4962" s="641"/>
      <c r="E4962" s="642"/>
    </row>
    <row r="4963" spans="1:5" ht="24">
      <c r="A4963" s="708">
        <v>91306</v>
      </c>
      <c r="B4963" s="639" t="s">
        <v>25147</v>
      </c>
      <c r="C4963" s="640" t="s">
        <v>108</v>
      </c>
      <c r="D4963" s="641" t="s">
        <v>18987</v>
      </c>
      <c r="E4963" s="642">
        <v>68.81</v>
      </c>
    </row>
    <row r="4964" spans="1:5" ht="12">
      <c r="A4964" s="708" t="s">
        <v>25148</v>
      </c>
      <c r="B4964" s="639" t="s">
        <v>25149</v>
      </c>
      <c r="C4964" s="640"/>
      <c r="D4964" s="641"/>
      <c r="E4964" s="642"/>
    </row>
    <row r="4965" spans="1:5" ht="24">
      <c r="A4965" s="708">
        <v>91307</v>
      </c>
      <c r="B4965" s="639" t="s">
        <v>25147</v>
      </c>
      <c r="C4965" s="640" t="s">
        <v>108</v>
      </c>
      <c r="D4965" s="641" t="s">
        <v>18987</v>
      </c>
      <c r="E4965" s="642">
        <v>47.94</v>
      </c>
    </row>
    <row r="4966" spans="1:5" ht="12">
      <c r="A4966" s="708" t="s">
        <v>25150</v>
      </c>
      <c r="B4966" s="639" t="s">
        <v>25151</v>
      </c>
      <c r="C4966" s="640"/>
      <c r="D4966" s="641"/>
      <c r="E4966" s="642"/>
    </row>
    <row r="4967" spans="1:5" ht="24">
      <c r="A4967" s="708">
        <v>91312</v>
      </c>
      <c r="B4967" s="639" t="s">
        <v>25100</v>
      </c>
      <c r="C4967" s="640" t="s">
        <v>108</v>
      </c>
      <c r="D4967" s="641" t="s">
        <v>18980</v>
      </c>
      <c r="E4967" s="642">
        <v>394.58</v>
      </c>
    </row>
    <row r="4968" spans="1:5" ht="12">
      <c r="A4968" s="708" t="s">
        <v>25152</v>
      </c>
      <c r="B4968" s="639" t="s">
        <v>25153</v>
      </c>
      <c r="C4968" s="640"/>
      <c r="D4968" s="641"/>
      <c r="E4968" s="642"/>
    </row>
    <row r="4969" spans="1:5" ht="12">
      <c r="A4969" s="708" t="s">
        <v>25154</v>
      </c>
      <c r="B4969" s="639" t="s">
        <v>25155</v>
      </c>
      <c r="C4969" s="640"/>
      <c r="D4969" s="641"/>
      <c r="E4969" s="642"/>
    </row>
    <row r="4970" spans="1:5" ht="12">
      <c r="A4970" s="708" t="s">
        <v>25156</v>
      </c>
      <c r="B4970" s="639" t="s">
        <v>25157</v>
      </c>
      <c r="C4970" s="640"/>
      <c r="D4970" s="641"/>
      <c r="E4970" s="642"/>
    </row>
    <row r="4971" spans="1:5" ht="24">
      <c r="A4971" s="708">
        <v>91313</v>
      </c>
      <c r="B4971" s="639" t="s">
        <v>25100</v>
      </c>
      <c r="C4971" s="640" t="s">
        <v>108</v>
      </c>
      <c r="D4971" s="641" t="s">
        <v>18980</v>
      </c>
      <c r="E4971" s="642">
        <v>413.34</v>
      </c>
    </row>
    <row r="4972" spans="1:5" ht="12">
      <c r="A4972" s="708" t="s">
        <v>25158</v>
      </c>
      <c r="B4972" s="639" t="s">
        <v>25153</v>
      </c>
      <c r="C4972" s="640"/>
      <c r="D4972" s="641"/>
      <c r="E4972" s="642"/>
    </row>
    <row r="4973" spans="1:5" ht="12">
      <c r="A4973" s="708" t="s">
        <v>25154</v>
      </c>
      <c r="B4973" s="639" t="s">
        <v>25155</v>
      </c>
      <c r="C4973" s="640"/>
      <c r="D4973" s="641"/>
      <c r="E4973" s="642"/>
    </row>
    <row r="4974" spans="1:5" ht="12">
      <c r="A4974" s="708" t="s">
        <v>25156</v>
      </c>
      <c r="B4974" s="639" t="s">
        <v>25157</v>
      </c>
      <c r="C4974" s="640"/>
      <c r="D4974" s="641"/>
      <c r="E4974" s="642"/>
    </row>
    <row r="4975" spans="1:5" ht="24">
      <c r="A4975" s="708">
        <v>91314</v>
      </c>
      <c r="B4975" s="639" t="s">
        <v>25100</v>
      </c>
      <c r="C4975" s="640" t="s">
        <v>108</v>
      </c>
      <c r="D4975" s="641" t="s">
        <v>18980</v>
      </c>
      <c r="E4975" s="642">
        <v>442.25</v>
      </c>
    </row>
    <row r="4976" spans="1:5" ht="12">
      <c r="A4976" s="708" t="s">
        <v>25159</v>
      </c>
      <c r="B4976" s="639" t="s">
        <v>25153</v>
      </c>
      <c r="C4976" s="640"/>
      <c r="D4976" s="641"/>
      <c r="E4976" s="642"/>
    </row>
    <row r="4977" spans="1:5" ht="12">
      <c r="A4977" s="708" t="s">
        <v>25154</v>
      </c>
      <c r="B4977" s="639" t="s">
        <v>25155</v>
      </c>
      <c r="C4977" s="640"/>
      <c r="D4977" s="641"/>
      <c r="E4977" s="642"/>
    </row>
    <row r="4978" spans="1:5" ht="12">
      <c r="A4978" s="708" t="s">
        <v>25156</v>
      </c>
      <c r="B4978" s="639" t="s">
        <v>25157</v>
      </c>
      <c r="C4978" s="640"/>
      <c r="D4978" s="641"/>
      <c r="E4978" s="642"/>
    </row>
    <row r="4979" spans="1:5" ht="24">
      <c r="A4979" s="708">
        <v>91315</v>
      </c>
      <c r="B4979" s="639" t="s">
        <v>25100</v>
      </c>
      <c r="C4979" s="640" t="s">
        <v>108</v>
      </c>
      <c r="D4979" s="641" t="s">
        <v>18980</v>
      </c>
      <c r="E4979" s="642">
        <v>466.37</v>
      </c>
    </row>
    <row r="4980" spans="1:5" ht="12">
      <c r="A4980" s="708" t="s">
        <v>25160</v>
      </c>
      <c r="B4980" s="639" t="s">
        <v>25153</v>
      </c>
      <c r="C4980" s="640"/>
      <c r="D4980" s="641"/>
      <c r="E4980" s="642"/>
    </row>
    <row r="4981" spans="1:5" ht="12">
      <c r="A4981" s="708" t="s">
        <v>25154</v>
      </c>
      <c r="B4981" s="639" t="s">
        <v>25155</v>
      </c>
      <c r="C4981" s="640"/>
      <c r="D4981" s="641"/>
      <c r="E4981" s="642"/>
    </row>
    <row r="4982" spans="1:5" ht="12">
      <c r="A4982" s="708" t="s">
        <v>25156</v>
      </c>
      <c r="B4982" s="639" t="s">
        <v>25157</v>
      </c>
      <c r="C4982" s="640"/>
      <c r="D4982" s="641"/>
      <c r="E4982" s="642"/>
    </row>
    <row r="4983" spans="1:5" ht="24">
      <c r="A4983" s="708">
        <v>91318</v>
      </c>
      <c r="B4983" s="639" t="s">
        <v>25100</v>
      </c>
      <c r="C4983" s="640" t="s">
        <v>108</v>
      </c>
      <c r="D4983" s="641" t="s">
        <v>18980</v>
      </c>
      <c r="E4983" s="642">
        <v>348.99</v>
      </c>
    </row>
    <row r="4984" spans="1:5" ht="12">
      <c r="A4984" s="708" t="s">
        <v>22417</v>
      </c>
      <c r="B4984" s="639" t="s">
        <v>22418</v>
      </c>
      <c r="C4984" s="640"/>
      <c r="D4984" s="641"/>
      <c r="E4984" s="642"/>
    </row>
    <row r="4985" spans="1:5" ht="12">
      <c r="A4985" s="708" t="s">
        <v>22419</v>
      </c>
      <c r="B4985" s="639" t="e">
        <v>#NAME?</v>
      </c>
      <c r="C4985" s="640"/>
      <c r="D4985" s="641" t="s">
        <v>22420</v>
      </c>
      <c r="E4985" s="642" t="s">
        <v>22421</v>
      </c>
    </row>
    <row r="4986" spans="1:5" ht="12">
      <c r="A4986" s="708"/>
      <c r="B4986" s="639"/>
      <c r="C4986" s="640"/>
      <c r="D4986" s="641" t="s">
        <v>22422</v>
      </c>
      <c r="E4986" s="642" t="s">
        <v>22423</v>
      </c>
    </row>
    <row r="4987" spans="1:5" ht="12">
      <c r="A4987" s="708" t="s">
        <v>22424</v>
      </c>
      <c r="B4987" s="639" t="s">
        <v>22425</v>
      </c>
      <c r="C4987" s="640"/>
      <c r="D4987" s="641"/>
      <c r="E4987" s="642"/>
    </row>
    <row r="4988" spans="1:5" ht="24">
      <c r="A4988" s="708" t="s">
        <v>22426</v>
      </c>
      <c r="B4988" s="639" t="s">
        <v>22427</v>
      </c>
      <c r="C4988" s="640" t="s">
        <v>22428</v>
      </c>
      <c r="D4988" s="641"/>
      <c r="E4988" s="642"/>
    </row>
    <row r="4989" spans="1:5" ht="12">
      <c r="A4989" s="708" t="s">
        <v>22429</v>
      </c>
      <c r="B4989" s="639" t="s">
        <v>22430</v>
      </c>
      <c r="C4989" s="640"/>
      <c r="D4989" s="641" t="s">
        <v>22422</v>
      </c>
      <c r="E4989" s="642" t="s">
        <v>22431</v>
      </c>
    </row>
    <row r="4990" spans="1:5" ht="24">
      <c r="A4990" s="708" t="s">
        <v>91</v>
      </c>
      <c r="B4990" s="639" t="s">
        <v>22432</v>
      </c>
      <c r="C4990" s="640" t="s">
        <v>22433</v>
      </c>
      <c r="D4990" s="641" t="s">
        <v>22434</v>
      </c>
      <c r="E4990" s="642" t="s">
        <v>22435</v>
      </c>
    </row>
    <row r="4991" spans="1:5" ht="12">
      <c r="A4991" s="708" t="s">
        <v>22436</v>
      </c>
      <c r="B4991" s="639" t="s">
        <v>22437</v>
      </c>
      <c r="C4991" s="640"/>
      <c r="D4991" s="641"/>
      <c r="E4991" s="642"/>
    </row>
    <row r="4992" spans="1:5" ht="12">
      <c r="A4992" s="708" t="s">
        <v>25152</v>
      </c>
      <c r="B4992" s="639" t="s">
        <v>25153</v>
      </c>
      <c r="C4992" s="640"/>
      <c r="D4992" s="641"/>
      <c r="E4992" s="642"/>
    </row>
    <row r="4993" spans="1:5" ht="12">
      <c r="A4993" s="708" t="s">
        <v>25154</v>
      </c>
      <c r="B4993" s="639" t="s">
        <v>25161</v>
      </c>
      <c r="C4993" s="640"/>
      <c r="D4993" s="641"/>
      <c r="E4993" s="642"/>
    </row>
    <row r="4994" spans="1:5" ht="12">
      <c r="A4994" s="708" t="s">
        <v>24090</v>
      </c>
      <c r="B4994" s="639" t="s">
        <v>23100</v>
      </c>
      <c r="C4994" s="640"/>
      <c r="D4994" s="641"/>
      <c r="E4994" s="642"/>
    </row>
    <row r="4995" spans="1:5" ht="24">
      <c r="A4995" s="708">
        <v>91319</v>
      </c>
      <c r="B4995" s="639" t="s">
        <v>25100</v>
      </c>
      <c r="C4995" s="640" t="s">
        <v>108</v>
      </c>
      <c r="D4995" s="641" t="s">
        <v>18980</v>
      </c>
      <c r="E4995" s="642">
        <v>365.4</v>
      </c>
    </row>
    <row r="4996" spans="1:5" ht="12">
      <c r="A4996" s="708" t="s">
        <v>25158</v>
      </c>
      <c r="B4996" s="639" t="s">
        <v>25153</v>
      </c>
      <c r="C4996" s="640"/>
      <c r="D4996" s="641"/>
      <c r="E4996" s="642"/>
    </row>
    <row r="4997" spans="1:5" ht="12">
      <c r="A4997" s="708" t="s">
        <v>25154</v>
      </c>
      <c r="B4997" s="639" t="s">
        <v>25161</v>
      </c>
      <c r="C4997" s="640"/>
      <c r="D4997" s="641"/>
      <c r="E4997" s="642"/>
    </row>
    <row r="4998" spans="1:5" ht="12">
      <c r="A4998" s="708" t="s">
        <v>24090</v>
      </c>
      <c r="B4998" s="639" t="s">
        <v>23100</v>
      </c>
      <c r="C4998" s="640"/>
      <c r="D4998" s="641"/>
      <c r="E4998" s="642"/>
    </row>
    <row r="4999" spans="1:5" ht="24">
      <c r="A4999" s="708">
        <v>91320</v>
      </c>
      <c r="B4999" s="639" t="s">
        <v>25100</v>
      </c>
      <c r="C4999" s="640" t="s">
        <v>108</v>
      </c>
      <c r="D4999" s="641" t="s">
        <v>18980</v>
      </c>
      <c r="E4999" s="642">
        <v>381.82</v>
      </c>
    </row>
    <row r="5000" spans="1:5" ht="12">
      <c r="A5000" s="708" t="s">
        <v>25159</v>
      </c>
      <c r="B5000" s="639" t="s">
        <v>25153</v>
      </c>
      <c r="C5000" s="640"/>
      <c r="D5000" s="641"/>
      <c r="E5000" s="642"/>
    </row>
    <row r="5001" spans="1:5" ht="12">
      <c r="A5001" s="708" t="s">
        <v>25154</v>
      </c>
      <c r="B5001" s="639" t="s">
        <v>25161</v>
      </c>
      <c r="C5001" s="640"/>
      <c r="D5001" s="641"/>
      <c r="E5001" s="642"/>
    </row>
    <row r="5002" spans="1:5" ht="12">
      <c r="A5002" s="708" t="s">
        <v>24090</v>
      </c>
      <c r="B5002" s="639" t="s">
        <v>23100</v>
      </c>
      <c r="C5002" s="640"/>
      <c r="D5002" s="641"/>
      <c r="E5002" s="642"/>
    </row>
    <row r="5003" spans="1:5" ht="24">
      <c r="A5003" s="708">
        <v>91321</v>
      </c>
      <c r="B5003" s="639" t="s">
        <v>25100</v>
      </c>
      <c r="C5003" s="640" t="s">
        <v>108</v>
      </c>
      <c r="D5003" s="641" t="s">
        <v>18980</v>
      </c>
      <c r="E5003" s="642">
        <v>405.94</v>
      </c>
    </row>
    <row r="5004" spans="1:5" ht="12">
      <c r="A5004" s="708" t="s">
        <v>25160</v>
      </c>
      <c r="B5004" s="639" t="s">
        <v>25153</v>
      </c>
      <c r="C5004" s="640"/>
      <c r="D5004" s="641"/>
      <c r="E5004" s="642"/>
    </row>
    <row r="5005" spans="1:5" ht="12">
      <c r="A5005" s="708" t="s">
        <v>25154</v>
      </c>
      <c r="B5005" s="639" t="s">
        <v>25161</v>
      </c>
      <c r="C5005" s="640"/>
      <c r="D5005" s="641"/>
      <c r="E5005" s="642"/>
    </row>
    <row r="5006" spans="1:5" ht="12">
      <c r="A5006" s="708" t="s">
        <v>24090</v>
      </c>
      <c r="B5006" s="639" t="s">
        <v>23100</v>
      </c>
      <c r="C5006" s="640"/>
      <c r="D5006" s="641"/>
      <c r="E5006" s="642"/>
    </row>
    <row r="5007" spans="1:5" ht="24">
      <c r="A5007" s="708">
        <v>91324</v>
      </c>
      <c r="B5007" s="639" t="s">
        <v>25118</v>
      </c>
      <c r="C5007" s="640" t="s">
        <v>108</v>
      </c>
      <c r="D5007" s="641" t="s">
        <v>18980</v>
      </c>
      <c r="E5007" s="642">
        <v>380.39</v>
      </c>
    </row>
    <row r="5008" spans="1:5" ht="12">
      <c r="A5008" s="708" t="s">
        <v>25152</v>
      </c>
      <c r="B5008" s="639" t="s">
        <v>25162</v>
      </c>
      <c r="C5008" s="640"/>
      <c r="D5008" s="641"/>
      <c r="E5008" s="642"/>
    </row>
    <row r="5009" spans="1:5" ht="12">
      <c r="A5009" s="708" t="s">
        <v>25163</v>
      </c>
      <c r="B5009" s="639" t="s">
        <v>25164</v>
      </c>
      <c r="C5009" s="640"/>
      <c r="D5009" s="641"/>
      <c r="E5009" s="642"/>
    </row>
    <row r="5010" spans="1:5" ht="12">
      <c r="A5010" s="708" t="s">
        <v>25165</v>
      </c>
      <c r="B5010" s="639">
        <v>2015</v>
      </c>
      <c r="C5010" s="640"/>
      <c r="D5010" s="641"/>
      <c r="E5010" s="642"/>
    </row>
    <row r="5011" spans="1:5" ht="24">
      <c r="A5011" s="708">
        <v>91325</v>
      </c>
      <c r="B5011" s="639" t="s">
        <v>25118</v>
      </c>
      <c r="C5011" s="640" t="s">
        <v>108</v>
      </c>
      <c r="D5011" s="641" t="s">
        <v>18980</v>
      </c>
      <c r="E5011" s="642">
        <v>403.52</v>
      </c>
    </row>
    <row r="5012" spans="1:5" ht="12">
      <c r="A5012" s="708" t="s">
        <v>25158</v>
      </c>
      <c r="B5012" s="639" t="s">
        <v>25162</v>
      </c>
      <c r="C5012" s="640"/>
      <c r="D5012" s="641"/>
      <c r="E5012" s="642"/>
    </row>
    <row r="5013" spans="1:5" ht="12">
      <c r="A5013" s="708" t="s">
        <v>25163</v>
      </c>
      <c r="B5013" s="639" t="s">
        <v>25164</v>
      </c>
      <c r="C5013" s="640"/>
      <c r="D5013" s="641"/>
      <c r="E5013" s="642"/>
    </row>
    <row r="5014" spans="1:5" ht="12">
      <c r="A5014" s="708" t="s">
        <v>25165</v>
      </c>
      <c r="B5014" s="639">
        <v>2015</v>
      </c>
      <c r="C5014" s="640"/>
      <c r="D5014" s="641"/>
      <c r="E5014" s="642"/>
    </row>
    <row r="5015" spans="1:5" ht="24">
      <c r="A5015" s="708">
        <v>91326</v>
      </c>
      <c r="B5015" s="639" t="s">
        <v>25118</v>
      </c>
      <c r="C5015" s="640" t="s">
        <v>108</v>
      </c>
      <c r="D5015" s="641" t="s">
        <v>18980</v>
      </c>
      <c r="E5015" s="642">
        <v>422.11</v>
      </c>
    </row>
    <row r="5016" spans="1:5" ht="12">
      <c r="A5016" s="708" t="s">
        <v>25159</v>
      </c>
      <c r="B5016" s="639" t="s">
        <v>25162</v>
      </c>
      <c r="C5016" s="640"/>
      <c r="D5016" s="641"/>
      <c r="E5016" s="642"/>
    </row>
    <row r="5017" spans="1:5" ht="12">
      <c r="A5017" s="708" t="s">
        <v>25163</v>
      </c>
      <c r="B5017" s="639" t="s">
        <v>25164</v>
      </c>
      <c r="C5017" s="640"/>
      <c r="D5017" s="641"/>
      <c r="E5017" s="642"/>
    </row>
    <row r="5018" spans="1:5" ht="12">
      <c r="A5018" s="708" t="s">
        <v>25165</v>
      </c>
      <c r="B5018" s="639">
        <v>2015</v>
      </c>
      <c r="C5018" s="640"/>
      <c r="D5018" s="641"/>
      <c r="E5018" s="642"/>
    </row>
    <row r="5019" spans="1:5" ht="24">
      <c r="A5019" s="708">
        <v>91327</v>
      </c>
      <c r="B5019" s="639" t="s">
        <v>25118</v>
      </c>
      <c r="C5019" s="640" t="s">
        <v>108</v>
      </c>
      <c r="D5019" s="641" t="s">
        <v>18980</v>
      </c>
      <c r="E5019" s="642">
        <v>453.38</v>
      </c>
    </row>
    <row r="5020" spans="1:5" ht="12">
      <c r="A5020" s="708" t="s">
        <v>22417</v>
      </c>
      <c r="B5020" s="639" t="s">
        <v>22418</v>
      </c>
      <c r="C5020" s="640"/>
      <c r="D5020" s="641"/>
      <c r="E5020" s="642"/>
    </row>
    <row r="5021" spans="1:5" ht="12">
      <c r="A5021" s="708" t="s">
        <v>22419</v>
      </c>
      <c r="B5021" s="639" t="e">
        <v>#NAME?</v>
      </c>
      <c r="C5021" s="640"/>
      <c r="D5021" s="641" t="s">
        <v>22420</v>
      </c>
      <c r="E5021" s="642" t="s">
        <v>22421</v>
      </c>
    </row>
    <row r="5022" spans="1:5" ht="12">
      <c r="A5022" s="708"/>
      <c r="B5022" s="639"/>
      <c r="C5022" s="640"/>
      <c r="D5022" s="641" t="s">
        <v>22422</v>
      </c>
      <c r="E5022" s="642" t="s">
        <v>22423</v>
      </c>
    </row>
    <row r="5023" spans="1:5" ht="12">
      <c r="A5023" s="708" t="s">
        <v>22424</v>
      </c>
      <c r="B5023" s="639" t="s">
        <v>22425</v>
      </c>
      <c r="C5023" s="640"/>
      <c r="D5023" s="641"/>
      <c r="E5023" s="642"/>
    </row>
    <row r="5024" spans="1:5" ht="24">
      <c r="A5024" s="708" t="s">
        <v>22426</v>
      </c>
      <c r="B5024" s="639" t="s">
        <v>22427</v>
      </c>
      <c r="C5024" s="640" t="s">
        <v>22428</v>
      </c>
      <c r="D5024" s="641"/>
      <c r="E5024" s="642"/>
    </row>
    <row r="5025" spans="1:5" ht="12">
      <c r="A5025" s="708" t="s">
        <v>22429</v>
      </c>
      <c r="B5025" s="639" t="s">
        <v>22430</v>
      </c>
      <c r="C5025" s="640"/>
      <c r="D5025" s="641" t="s">
        <v>22422</v>
      </c>
      <c r="E5025" s="642" t="s">
        <v>22431</v>
      </c>
    </row>
    <row r="5026" spans="1:5" ht="24">
      <c r="A5026" s="708" t="s">
        <v>91</v>
      </c>
      <c r="B5026" s="639" t="s">
        <v>22432</v>
      </c>
      <c r="C5026" s="640" t="s">
        <v>22433</v>
      </c>
      <c r="D5026" s="641" t="s">
        <v>22434</v>
      </c>
      <c r="E5026" s="642" t="s">
        <v>22435</v>
      </c>
    </row>
    <row r="5027" spans="1:5" ht="12">
      <c r="A5027" s="708" t="s">
        <v>22436</v>
      </c>
      <c r="B5027" s="639" t="s">
        <v>22437</v>
      </c>
      <c r="C5027" s="640"/>
      <c r="D5027" s="641"/>
      <c r="E5027" s="642"/>
    </row>
    <row r="5028" spans="1:5" ht="12">
      <c r="A5028" s="708" t="s">
        <v>25160</v>
      </c>
      <c r="B5028" s="639" t="s">
        <v>25162</v>
      </c>
      <c r="C5028" s="640"/>
      <c r="D5028" s="641"/>
      <c r="E5028" s="642"/>
    </row>
    <row r="5029" spans="1:5" ht="12">
      <c r="A5029" s="708" t="s">
        <v>25163</v>
      </c>
      <c r="B5029" s="639" t="s">
        <v>25164</v>
      </c>
      <c r="C5029" s="640"/>
      <c r="D5029" s="641"/>
      <c r="E5029" s="642"/>
    </row>
    <row r="5030" spans="1:5" ht="12">
      <c r="A5030" s="708" t="s">
        <v>25165</v>
      </c>
      <c r="B5030" s="639">
        <v>2015</v>
      </c>
      <c r="C5030" s="640"/>
      <c r="D5030" s="641"/>
      <c r="E5030" s="642"/>
    </row>
    <row r="5031" spans="1:5" ht="24">
      <c r="A5031" s="708">
        <v>91328</v>
      </c>
      <c r="B5031" s="639" t="s">
        <v>25166</v>
      </c>
      <c r="C5031" s="640" t="s">
        <v>108</v>
      </c>
      <c r="D5031" s="641" t="s">
        <v>18980</v>
      </c>
      <c r="E5031" s="642">
        <v>594.36</v>
      </c>
    </row>
    <row r="5032" spans="1:5" ht="12">
      <c r="A5032" s="708" t="s">
        <v>25167</v>
      </c>
      <c r="B5032" s="639" t="s">
        <v>25168</v>
      </c>
      <c r="C5032" s="640"/>
      <c r="D5032" s="641"/>
      <c r="E5032" s="642"/>
    </row>
    <row r="5033" spans="1:5" ht="12">
      <c r="A5033" s="708" t="s">
        <v>25169</v>
      </c>
      <c r="B5033" s="639" t="s">
        <v>25170</v>
      </c>
      <c r="C5033" s="640"/>
      <c r="D5033" s="641"/>
      <c r="E5033" s="642"/>
    </row>
    <row r="5034" spans="1:5" ht="12">
      <c r="A5034" s="708" t="s">
        <v>24044</v>
      </c>
      <c r="B5034" s="639"/>
      <c r="C5034" s="640"/>
      <c r="D5034" s="641"/>
      <c r="E5034" s="642"/>
    </row>
    <row r="5035" spans="1:5" ht="24">
      <c r="A5035" s="708">
        <v>91329</v>
      </c>
      <c r="B5035" s="639" t="s">
        <v>25171</v>
      </c>
      <c r="C5035" s="640" t="s">
        <v>108</v>
      </c>
      <c r="D5035" s="641" t="s">
        <v>18980</v>
      </c>
      <c r="E5035" s="642">
        <v>557.37</v>
      </c>
    </row>
    <row r="5036" spans="1:5" ht="12">
      <c r="A5036" s="708" t="s">
        <v>25172</v>
      </c>
      <c r="B5036" s="639" t="s">
        <v>25173</v>
      </c>
      <c r="C5036" s="640"/>
      <c r="D5036" s="641"/>
      <c r="E5036" s="642"/>
    </row>
    <row r="5037" spans="1:5" ht="12">
      <c r="A5037" s="708" t="s">
        <v>25174</v>
      </c>
      <c r="B5037" s="639" t="s">
        <v>25175</v>
      </c>
      <c r="C5037" s="640"/>
      <c r="D5037" s="641"/>
      <c r="E5037" s="642"/>
    </row>
    <row r="5038" spans="1:5" ht="12">
      <c r="A5038" s="708" t="s">
        <v>25176</v>
      </c>
      <c r="B5038" s="639"/>
      <c r="C5038" s="640"/>
      <c r="D5038" s="641"/>
      <c r="E5038" s="642"/>
    </row>
    <row r="5039" spans="1:5" ht="24">
      <c r="A5039" s="708">
        <v>91330</v>
      </c>
      <c r="B5039" s="639" t="s">
        <v>25166</v>
      </c>
      <c r="C5039" s="640" t="s">
        <v>108</v>
      </c>
      <c r="D5039" s="641" t="s">
        <v>18980</v>
      </c>
      <c r="E5039" s="642">
        <v>619.26</v>
      </c>
    </row>
    <row r="5040" spans="1:5" ht="12">
      <c r="A5040" s="708" t="s">
        <v>25177</v>
      </c>
      <c r="B5040" s="639" t="s">
        <v>25178</v>
      </c>
      <c r="C5040" s="640"/>
      <c r="D5040" s="641"/>
      <c r="E5040" s="642"/>
    </row>
    <row r="5041" spans="1:5" ht="12">
      <c r="A5041" s="708" t="s">
        <v>25169</v>
      </c>
      <c r="B5041" s="639" t="s">
        <v>25179</v>
      </c>
      <c r="C5041" s="640"/>
      <c r="D5041" s="641"/>
      <c r="E5041" s="642"/>
    </row>
    <row r="5042" spans="1:5" ht="12">
      <c r="A5042" s="708" t="s">
        <v>24073</v>
      </c>
      <c r="B5042" s="639"/>
      <c r="C5042" s="640"/>
      <c r="D5042" s="641"/>
      <c r="E5042" s="642"/>
    </row>
    <row r="5043" spans="1:5" ht="24">
      <c r="A5043" s="708">
        <v>91331</v>
      </c>
      <c r="B5043" s="639" t="s">
        <v>25171</v>
      </c>
      <c r="C5043" s="640" t="s">
        <v>108</v>
      </c>
      <c r="D5043" s="641" t="s">
        <v>18980</v>
      </c>
      <c r="E5043" s="642">
        <v>582.14</v>
      </c>
    </row>
    <row r="5044" spans="1:5" ht="12">
      <c r="A5044" s="708" t="s">
        <v>25180</v>
      </c>
      <c r="B5044" s="639" t="s">
        <v>25173</v>
      </c>
      <c r="C5044" s="640"/>
      <c r="D5044" s="641"/>
      <c r="E5044" s="642"/>
    </row>
    <row r="5045" spans="1:5" ht="12">
      <c r="A5045" s="708" t="s">
        <v>25174</v>
      </c>
      <c r="B5045" s="639" t="s">
        <v>25175</v>
      </c>
      <c r="C5045" s="640"/>
      <c r="D5045" s="641"/>
      <c r="E5045" s="642"/>
    </row>
    <row r="5046" spans="1:5" ht="12">
      <c r="A5046" s="708" t="s">
        <v>25176</v>
      </c>
      <c r="B5046" s="639"/>
      <c r="C5046" s="640"/>
      <c r="D5046" s="641"/>
      <c r="E5046" s="642"/>
    </row>
    <row r="5047" spans="1:5" ht="24">
      <c r="A5047" s="708">
        <v>91332</v>
      </c>
      <c r="B5047" s="639" t="s">
        <v>25166</v>
      </c>
      <c r="C5047" s="640" t="s">
        <v>108</v>
      </c>
      <c r="D5047" s="641" t="s">
        <v>18980</v>
      </c>
      <c r="E5047" s="642">
        <v>540.25</v>
      </c>
    </row>
    <row r="5048" spans="1:5" ht="12">
      <c r="A5048" s="708" t="s">
        <v>25181</v>
      </c>
      <c r="B5048" s="639" t="s">
        <v>25182</v>
      </c>
      <c r="C5048" s="640"/>
      <c r="D5048" s="641"/>
      <c r="E5048" s="642"/>
    </row>
    <row r="5049" spans="1:5" ht="12">
      <c r="A5049" s="708" t="s">
        <v>25174</v>
      </c>
      <c r="B5049" s="639" t="s">
        <v>25175</v>
      </c>
      <c r="C5049" s="640"/>
      <c r="D5049" s="641"/>
      <c r="E5049" s="642"/>
    </row>
    <row r="5050" spans="1:5" ht="12">
      <c r="A5050" s="708" t="s">
        <v>25176</v>
      </c>
      <c r="B5050" s="639"/>
      <c r="C5050" s="640"/>
      <c r="D5050" s="641"/>
      <c r="E5050" s="642"/>
    </row>
    <row r="5051" spans="1:5" ht="24">
      <c r="A5051" s="708">
        <v>91333</v>
      </c>
      <c r="B5051" s="639" t="s">
        <v>25171</v>
      </c>
      <c r="C5051" s="640" t="s">
        <v>108</v>
      </c>
      <c r="D5051" s="641" t="s">
        <v>18980</v>
      </c>
      <c r="E5051" s="642">
        <v>503.01</v>
      </c>
    </row>
    <row r="5052" spans="1:5" ht="12">
      <c r="A5052" s="708" t="s">
        <v>25183</v>
      </c>
      <c r="B5052" s="639" t="s">
        <v>25184</v>
      </c>
      <c r="C5052" s="640"/>
      <c r="D5052" s="641"/>
      <c r="E5052" s="642"/>
    </row>
    <row r="5053" spans="1:5" ht="12">
      <c r="A5053" s="708" t="s">
        <v>25103</v>
      </c>
      <c r="B5053" s="639" t="s">
        <v>25110</v>
      </c>
      <c r="C5053" s="640"/>
      <c r="D5053" s="641"/>
      <c r="E5053" s="642"/>
    </row>
    <row r="5054" spans="1:5" ht="12">
      <c r="A5054" s="708" t="s">
        <v>25111</v>
      </c>
      <c r="B5054" s="639">
        <v>15</v>
      </c>
      <c r="C5054" s="640"/>
      <c r="D5054" s="641"/>
      <c r="E5054" s="642"/>
    </row>
    <row r="5055" spans="1:5" ht="24">
      <c r="A5055" s="708">
        <v>91334</v>
      </c>
      <c r="B5055" s="639" t="s">
        <v>25185</v>
      </c>
      <c r="C5055" s="640" t="s">
        <v>108</v>
      </c>
      <c r="D5055" s="641" t="s">
        <v>18980</v>
      </c>
      <c r="E5055" s="642">
        <v>713.69</v>
      </c>
    </row>
    <row r="5056" spans="1:5" ht="12">
      <c r="A5056" s="708" t="s">
        <v>22417</v>
      </c>
      <c r="B5056" s="639" t="s">
        <v>22418</v>
      </c>
      <c r="C5056" s="640"/>
      <c r="D5056" s="641"/>
      <c r="E5056" s="642"/>
    </row>
    <row r="5057" spans="1:5" ht="12">
      <c r="A5057" s="708" t="s">
        <v>22419</v>
      </c>
      <c r="B5057" s="639" t="e">
        <v>#NAME?</v>
      </c>
      <c r="C5057" s="640"/>
      <c r="D5057" s="641" t="s">
        <v>22420</v>
      </c>
      <c r="E5057" s="642" t="s">
        <v>22421</v>
      </c>
    </row>
    <row r="5058" spans="1:5" ht="12">
      <c r="A5058" s="708"/>
      <c r="B5058" s="639"/>
      <c r="C5058" s="640"/>
      <c r="D5058" s="641" t="s">
        <v>22422</v>
      </c>
      <c r="E5058" s="642" t="s">
        <v>22423</v>
      </c>
    </row>
    <row r="5059" spans="1:5" ht="12">
      <c r="A5059" s="706" t="s">
        <v>22424</v>
      </c>
      <c r="B5059" s="633" t="s">
        <v>22425</v>
      </c>
      <c r="C5059" s="634"/>
      <c r="D5059" s="634"/>
      <c r="E5059" s="635"/>
    </row>
    <row r="5060" spans="1:5" ht="24">
      <c r="A5060" s="708" t="s">
        <v>22426</v>
      </c>
      <c r="B5060" s="639" t="s">
        <v>22427</v>
      </c>
      <c r="C5060" s="640" t="s">
        <v>22428</v>
      </c>
      <c r="D5060" s="641"/>
      <c r="E5060" s="642"/>
    </row>
    <row r="5061" spans="1:5" ht="12">
      <c r="A5061" s="707" t="s">
        <v>22429</v>
      </c>
      <c r="B5061" s="636" t="s">
        <v>22430</v>
      </c>
      <c r="C5061" s="637"/>
      <c r="D5061" s="637" t="s">
        <v>22422</v>
      </c>
      <c r="E5061" s="638" t="s">
        <v>22431</v>
      </c>
    </row>
    <row r="5062" spans="1:5" ht="24">
      <c r="A5062" s="708" t="s">
        <v>91</v>
      </c>
      <c r="B5062" s="639" t="s">
        <v>22432</v>
      </c>
      <c r="C5062" s="640" t="s">
        <v>22433</v>
      </c>
      <c r="D5062" s="641" t="s">
        <v>22434</v>
      </c>
      <c r="E5062" s="642" t="s">
        <v>22435</v>
      </c>
    </row>
    <row r="5063" spans="1:5" ht="12">
      <c r="A5063" s="707" t="s">
        <v>22436</v>
      </c>
      <c r="B5063" s="636" t="s">
        <v>22437</v>
      </c>
      <c r="C5063" s="637"/>
      <c r="D5063" s="637"/>
      <c r="E5063" s="638"/>
    </row>
    <row r="5064" spans="1:5" ht="12">
      <c r="A5064" s="708" t="s">
        <v>25098</v>
      </c>
      <c r="B5064" s="639" t="s">
        <v>25186</v>
      </c>
      <c r="C5064" s="640"/>
      <c r="D5064" s="641"/>
      <c r="E5064" s="642"/>
    </row>
    <row r="5065" spans="1:5" ht="12">
      <c r="A5065" s="708" t="s">
        <v>25103</v>
      </c>
      <c r="B5065" s="639" t="s">
        <v>25110</v>
      </c>
      <c r="C5065" s="640"/>
      <c r="D5065" s="641"/>
      <c r="E5065" s="642"/>
    </row>
    <row r="5066" spans="1:5" ht="12">
      <c r="A5066" s="708" t="s">
        <v>25111</v>
      </c>
      <c r="B5066" s="639">
        <v>15</v>
      </c>
      <c r="C5066" s="640"/>
      <c r="D5066" s="641"/>
      <c r="E5066" s="642"/>
    </row>
    <row r="5067" spans="1:5" ht="24">
      <c r="A5067" s="708">
        <v>91335</v>
      </c>
      <c r="B5067" s="639" t="s">
        <v>25185</v>
      </c>
      <c r="C5067" s="640" t="s">
        <v>108</v>
      </c>
      <c r="D5067" s="641" t="s">
        <v>18980</v>
      </c>
      <c r="E5067" s="642">
        <v>676.44</v>
      </c>
    </row>
    <row r="5068" spans="1:5" ht="12">
      <c r="A5068" s="708" t="s">
        <v>25145</v>
      </c>
      <c r="B5068" s="639" t="s">
        <v>25187</v>
      </c>
      <c r="C5068" s="640"/>
      <c r="D5068" s="641"/>
      <c r="E5068" s="642"/>
    </row>
    <row r="5069" spans="1:5" ht="12">
      <c r="A5069" s="706" t="s">
        <v>25154</v>
      </c>
      <c r="B5069" s="633" t="s">
        <v>25161</v>
      </c>
      <c r="C5069" s="634"/>
      <c r="D5069" s="634"/>
      <c r="E5069" s="635"/>
    </row>
    <row r="5070" spans="1:5" ht="12">
      <c r="A5070" s="708" t="s">
        <v>24090</v>
      </c>
      <c r="B5070" s="639" t="s">
        <v>23100</v>
      </c>
      <c r="C5070" s="640"/>
      <c r="D5070" s="641"/>
      <c r="E5070" s="642"/>
    </row>
    <row r="5071" spans="1:5" ht="24">
      <c r="A5071" s="708">
        <v>91336</v>
      </c>
      <c r="B5071" s="639" t="s">
        <v>25188</v>
      </c>
      <c r="C5071" s="640" t="s">
        <v>108</v>
      </c>
      <c r="D5071" s="641" t="s">
        <v>18980</v>
      </c>
      <c r="E5071" s="642">
        <v>991.91</v>
      </c>
    </row>
    <row r="5072" spans="1:5" ht="12">
      <c r="A5072" s="708" t="s">
        <v>25189</v>
      </c>
      <c r="B5072" s="639" t="s">
        <v>25190</v>
      </c>
      <c r="C5072" s="640"/>
      <c r="D5072" s="641"/>
      <c r="E5072" s="642"/>
    </row>
    <row r="5073" spans="1:5" ht="12">
      <c r="A5073" s="708" t="s">
        <v>25191</v>
      </c>
      <c r="B5073" s="639" t="s">
        <v>25192</v>
      </c>
      <c r="C5073" s="640"/>
      <c r="D5073" s="641"/>
      <c r="E5073" s="642"/>
    </row>
    <row r="5074" spans="1:5" ht="12">
      <c r="A5074" s="708" t="s">
        <v>25193</v>
      </c>
      <c r="B5074" s="639" t="s">
        <v>25176</v>
      </c>
      <c r="C5074" s="640"/>
      <c r="D5074" s="641"/>
      <c r="E5074" s="642"/>
    </row>
    <row r="5075" spans="1:5" ht="24">
      <c r="A5075" s="708">
        <v>91337</v>
      </c>
      <c r="B5075" s="639" t="s">
        <v>25188</v>
      </c>
      <c r="C5075" s="640" t="s">
        <v>108</v>
      </c>
      <c r="D5075" s="641" t="s">
        <v>18980</v>
      </c>
      <c r="E5075" s="642">
        <v>954.67</v>
      </c>
    </row>
    <row r="5076" spans="1:5" ht="12">
      <c r="A5076" s="708" t="s">
        <v>25189</v>
      </c>
      <c r="B5076" s="639" t="s">
        <v>25194</v>
      </c>
      <c r="C5076" s="640"/>
      <c r="D5076" s="641"/>
      <c r="E5076" s="642"/>
    </row>
    <row r="5077" spans="1:5" ht="12">
      <c r="A5077" s="708" t="s">
        <v>25195</v>
      </c>
      <c r="B5077" s="639" t="s">
        <v>25196</v>
      </c>
      <c r="C5077" s="640"/>
      <c r="D5077" s="641"/>
      <c r="E5077" s="642"/>
    </row>
    <row r="5078" spans="1:5" ht="12">
      <c r="A5078" s="708" t="s">
        <v>25197</v>
      </c>
      <c r="B5078" s="639" t="s">
        <v>25198</v>
      </c>
      <c r="C5078" s="640"/>
      <c r="D5078" s="641"/>
      <c r="E5078" s="642"/>
    </row>
    <row r="5079" spans="1:5" ht="12">
      <c r="A5079" s="708">
        <v>90</v>
      </c>
      <c r="B5079" s="639" t="s">
        <v>25199</v>
      </c>
      <c r="C5079" s="640"/>
      <c r="D5079" s="641"/>
      <c r="E5079" s="642"/>
    </row>
    <row r="5080" spans="1:5" ht="12">
      <c r="A5080" s="708">
        <v>73813</v>
      </c>
      <c r="B5080" s="639" t="s">
        <v>25199</v>
      </c>
      <c r="C5080" s="640"/>
      <c r="D5080" s="641"/>
      <c r="E5080" s="642"/>
    </row>
    <row r="5081" spans="1:5" ht="24">
      <c r="A5081" s="708" t="s">
        <v>4759</v>
      </c>
      <c r="B5081" s="639" t="s">
        <v>25200</v>
      </c>
      <c r="C5081" s="640" t="s">
        <v>108</v>
      </c>
      <c r="D5081" s="641" t="s">
        <v>18980</v>
      </c>
      <c r="E5081" s="642">
        <v>1446.6</v>
      </c>
    </row>
    <row r="5082" spans="1:5" ht="12">
      <c r="A5082" s="708" t="s">
        <v>25201</v>
      </c>
      <c r="B5082" s="639" t="s">
        <v>25202</v>
      </c>
      <c r="C5082" s="640"/>
      <c r="D5082" s="641"/>
      <c r="E5082" s="642"/>
    </row>
    <row r="5083" spans="1:5" ht="24">
      <c r="A5083" s="708">
        <v>84842</v>
      </c>
      <c r="B5083" s="639" t="s">
        <v>25203</v>
      </c>
      <c r="C5083" s="640" t="s">
        <v>112</v>
      </c>
      <c r="D5083" s="641" t="s">
        <v>18987</v>
      </c>
      <c r="E5083" s="642">
        <v>682.7</v>
      </c>
    </row>
    <row r="5084" spans="1:5" ht="12">
      <c r="A5084" s="708" t="s">
        <v>25204</v>
      </c>
      <c r="B5084" s="639" t="s">
        <v>25205</v>
      </c>
      <c r="C5084" s="640"/>
      <c r="D5084" s="641"/>
      <c r="E5084" s="642"/>
    </row>
    <row r="5085" spans="1:5" ht="24">
      <c r="A5085" s="708">
        <v>84843</v>
      </c>
      <c r="B5085" s="639" t="s">
        <v>25206</v>
      </c>
      <c r="C5085" s="640" t="s">
        <v>112</v>
      </c>
      <c r="D5085" s="641" t="s">
        <v>18987</v>
      </c>
      <c r="E5085" s="642">
        <v>680.55</v>
      </c>
    </row>
    <row r="5086" spans="1:5" ht="12">
      <c r="A5086" s="708" t="s">
        <v>25204</v>
      </c>
      <c r="B5086" s="639" t="s">
        <v>25205</v>
      </c>
      <c r="C5086" s="640"/>
      <c r="D5086" s="641"/>
      <c r="E5086" s="642"/>
    </row>
    <row r="5087" spans="1:5" ht="24">
      <c r="A5087" s="708">
        <v>84844</v>
      </c>
      <c r="B5087" s="639" t="s">
        <v>25207</v>
      </c>
      <c r="C5087" s="640" t="s">
        <v>112</v>
      </c>
      <c r="D5087" s="641" t="s">
        <v>18987</v>
      </c>
      <c r="E5087" s="642">
        <v>733.25</v>
      </c>
    </row>
    <row r="5088" spans="1:5" ht="12">
      <c r="A5088" s="708" t="s">
        <v>9157</v>
      </c>
      <c r="B5088" s="639"/>
      <c r="C5088" s="640"/>
      <c r="D5088" s="641"/>
      <c r="E5088" s="642"/>
    </row>
    <row r="5089" spans="1:5" ht="24">
      <c r="A5089" s="708">
        <v>84845</v>
      </c>
      <c r="B5089" s="639" t="s">
        <v>25208</v>
      </c>
      <c r="C5089" s="640" t="s">
        <v>112</v>
      </c>
      <c r="D5089" s="641" t="s">
        <v>18987</v>
      </c>
      <c r="E5089" s="642">
        <v>629.96</v>
      </c>
    </row>
    <row r="5090" spans="1:5" ht="12">
      <c r="A5090" s="708" t="s">
        <v>25209</v>
      </c>
      <c r="B5090" s="639"/>
      <c r="C5090" s="640"/>
      <c r="D5090" s="641"/>
      <c r="E5090" s="642"/>
    </row>
    <row r="5091" spans="1:5" ht="24">
      <c r="A5091" s="708">
        <v>84846</v>
      </c>
      <c r="B5091" s="639" t="s">
        <v>25210</v>
      </c>
      <c r="C5091" s="640" t="s">
        <v>112</v>
      </c>
      <c r="D5091" s="641" t="s">
        <v>18987</v>
      </c>
      <c r="E5091" s="642">
        <v>866.68</v>
      </c>
    </row>
    <row r="5092" spans="1:5" ht="12">
      <c r="A5092" s="708" t="s">
        <v>22417</v>
      </c>
      <c r="B5092" s="639" t="s">
        <v>22418</v>
      </c>
      <c r="C5092" s="640"/>
      <c r="D5092" s="641"/>
      <c r="E5092" s="642"/>
    </row>
    <row r="5093" spans="1:5" ht="12">
      <c r="A5093" s="708" t="s">
        <v>22419</v>
      </c>
      <c r="B5093" s="639" t="e">
        <v>#NAME?</v>
      </c>
      <c r="C5093" s="640"/>
      <c r="D5093" s="641" t="s">
        <v>22420</v>
      </c>
      <c r="E5093" s="642" t="s">
        <v>22421</v>
      </c>
    </row>
    <row r="5094" spans="1:5" ht="12">
      <c r="A5094" s="708"/>
      <c r="B5094" s="639"/>
      <c r="C5094" s="640"/>
      <c r="D5094" s="641" t="s">
        <v>22422</v>
      </c>
      <c r="E5094" s="642" t="s">
        <v>22423</v>
      </c>
    </row>
    <row r="5095" spans="1:5" ht="12">
      <c r="A5095" s="708" t="s">
        <v>22424</v>
      </c>
      <c r="B5095" s="639" t="s">
        <v>22425</v>
      </c>
      <c r="C5095" s="640"/>
      <c r="D5095" s="641"/>
      <c r="E5095" s="642"/>
    </row>
    <row r="5096" spans="1:5" ht="24">
      <c r="A5096" s="708" t="s">
        <v>22426</v>
      </c>
      <c r="B5096" s="639" t="s">
        <v>22427</v>
      </c>
      <c r="C5096" s="640" t="s">
        <v>22428</v>
      </c>
      <c r="D5096" s="641"/>
      <c r="E5096" s="642"/>
    </row>
    <row r="5097" spans="1:5" ht="12">
      <c r="A5097" s="708" t="s">
        <v>22429</v>
      </c>
      <c r="B5097" s="639" t="s">
        <v>22430</v>
      </c>
      <c r="C5097" s="640"/>
      <c r="D5097" s="641" t="s">
        <v>22422</v>
      </c>
      <c r="E5097" s="642" t="s">
        <v>22431</v>
      </c>
    </row>
    <row r="5098" spans="1:5" ht="24">
      <c r="A5098" s="708" t="s">
        <v>91</v>
      </c>
      <c r="B5098" s="639" t="s">
        <v>22432</v>
      </c>
      <c r="C5098" s="640" t="s">
        <v>22433</v>
      </c>
      <c r="D5098" s="641" t="s">
        <v>22434</v>
      </c>
      <c r="E5098" s="642" t="s">
        <v>22435</v>
      </c>
    </row>
    <row r="5099" spans="1:5" ht="12">
      <c r="A5099" s="708" t="s">
        <v>22436</v>
      </c>
      <c r="B5099" s="639" t="s">
        <v>22437</v>
      </c>
      <c r="C5099" s="640"/>
      <c r="D5099" s="641"/>
      <c r="E5099" s="642"/>
    </row>
    <row r="5100" spans="1:5" ht="12">
      <c r="A5100" s="708" t="s">
        <v>25211</v>
      </c>
      <c r="B5100" s="639" t="s">
        <v>25212</v>
      </c>
      <c r="C5100" s="640"/>
      <c r="D5100" s="641"/>
      <c r="E5100" s="642"/>
    </row>
    <row r="5101" spans="1:5" ht="24">
      <c r="A5101" s="706">
        <v>84847</v>
      </c>
      <c r="B5101" s="633" t="s">
        <v>25213</v>
      </c>
      <c r="C5101" s="634" t="s">
        <v>112</v>
      </c>
      <c r="D5101" s="634" t="s">
        <v>18987</v>
      </c>
      <c r="E5101" s="635">
        <v>694.52</v>
      </c>
    </row>
    <row r="5102" spans="1:5" ht="12">
      <c r="A5102" s="708" t="s">
        <v>25212</v>
      </c>
      <c r="B5102" s="639"/>
      <c r="C5102" s="640"/>
      <c r="D5102" s="641"/>
      <c r="E5102" s="642"/>
    </row>
    <row r="5103" spans="1:5" ht="24">
      <c r="A5103" s="706">
        <v>84848</v>
      </c>
      <c r="B5103" s="633" t="s">
        <v>25214</v>
      </c>
      <c r="C5103" s="634" t="s">
        <v>112</v>
      </c>
      <c r="D5103" s="634" t="s">
        <v>18987</v>
      </c>
      <c r="E5103" s="635">
        <v>504.4</v>
      </c>
    </row>
    <row r="5104" spans="1:5" ht="12">
      <c r="A5104" s="708" t="s">
        <v>25204</v>
      </c>
      <c r="B5104" s="639" t="s">
        <v>25205</v>
      </c>
      <c r="C5104" s="640"/>
      <c r="D5104" s="641"/>
      <c r="E5104" s="642"/>
    </row>
    <row r="5105" spans="1:5" ht="24">
      <c r="A5105" s="706">
        <v>84849</v>
      </c>
      <c r="B5105" s="633" t="s">
        <v>25215</v>
      </c>
      <c r="C5105" s="634" t="s">
        <v>108</v>
      </c>
      <c r="D5105" s="634" t="s">
        <v>18987</v>
      </c>
      <c r="E5105" s="635">
        <v>70.95</v>
      </c>
    </row>
    <row r="5106" spans="1:5" ht="12">
      <c r="A5106" s="708" t="s">
        <v>25216</v>
      </c>
      <c r="B5106" s="639"/>
      <c r="C5106" s="640"/>
      <c r="D5106" s="641"/>
      <c r="E5106" s="642"/>
    </row>
    <row r="5107" spans="1:5" ht="12">
      <c r="A5107" s="708">
        <v>84851</v>
      </c>
      <c r="B5107" s="639" t="s">
        <v>4760</v>
      </c>
      <c r="C5107" s="640" t="s">
        <v>112</v>
      </c>
      <c r="D5107" s="641" t="s">
        <v>18987</v>
      </c>
      <c r="E5107" s="642">
        <v>98.98</v>
      </c>
    </row>
    <row r="5108" spans="1:5" ht="12">
      <c r="A5108" s="706">
        <v>92</v>
      </c>
      <c r="B5108" s="633" t="s">
        <v>25217</v>
      </c>
      <c r="C5108" s="634"/>
      <c r="D5108" s="634"/>
      <c r="E5108" s="635"/>
    </row>
    <row r="5109" spans="1:5" ht="24">
      <c r="A5109" s="708">
        <v>40678</v>
      </c>
      <c r="B5109" s="639" t="s">
        <v>25218</v>
      </c>
      <c r="C5109" s="640" t="s">
        <v>112</v>
      </c>
      <c r="D5109" s="641" t="s">
        <v>18987</v>
      </c>
      <c r="E5109" s="642">
        <v>216.78</v>
      </c>
    </row>
    <row r="5110" spans="1:5" ht="12">
      <c r="A5110" s="708" t="s">
        <v>25219</v>
      </c>
      <c r="B5110" s="639" t="s">
        <v>25220</v>
      </c>
      <c r="C5110" s="640"/>
      <c r="D5110" s="641"/>
      <c r="E5110" s="642"/>
    </row>
    <row r="5111" spans="1:5" ht="24">
      <c r="A5111" s="706">
        <v>72140</v>
      </c>
      <c r="B5111" s="633" t="s">
        <v>25221</v>
      </c>
      <c r="C5111" s="634" t="s">
        <v>108</v>
      </c>
      <c r="D5111" s="634" t="s">
        <v>18987</v>
      </c>
      <c r="E5111" s="635">
        <v>283.75</v>
      </c>
    </row>
    <row r="5112" spans="1:5" ht="12">
      <c r="A5112" s="708" t="s">
        <v>25222</v>
      </c>
      <c r="B5112" s="639"/>
      <c r="C5112" s="640"/>
      <c r="D5112" s="641"/>
      <c r="E5112" s="642"/>
    </row>
    <row r="5113" spans="1:5" ht="12">
      <c r="A5113" s="707">
        <v>73933</v>
      </c>
      <c r="B5113" s="636" t="s">
        <v>25223</v>
      </c>
      <c r="C5113" s="637"/>
      <c r="D5113" s="637"/>
      <c r="E5113" s="638"/>
    </row>
    <row r="5114" spans="1:5" ht="24">
      <c r="A5114" s="708" t="s">
        <v>594</v>
      </c>
      <c r="B5114" s="639" t="s">
        <v>25224</v>
      </c>
      <c r="C5114" s="640" t="s">
        <v>112</v>
      </c>
      <c r="D5114" s="641" t="s">
        <v>18987</v>
      </c>
      <c r="E5114" s="642">
        <v>394.85</v>
      </c>
    </row>
    <row r="5115" spans="1:5" ht="12">
      <c r="A5115" s="708" t="s">
        <v>25225</v>
      </c>
      <c r="B5115" s="639"/>
      <c r="C5115" s="640"/>
      <c r="D5115" s="641"/>
      <c r="E5115" s="642"/>
    </row>
    <row r="5116" spans="1:5" ht="12">
      <c r="A5116" s="708" t="s">
        <v>4761</v>
      </c>
      <c r="B5116" s="639" t="s">
        <v>4762</v>
      </c>
      <c r="C5116" s="640" t="s">
        <v>112</v>
      </c>
      <c r="D5116" s="641" t="s">
        <v>18987</v>
      </c>
      <c r="E5116" s="642">
        <v>350.07</v>
      </c>
    </row>
    <row r="5117" spans="1:5" ht="12">
      <c r="A5117" s="708" t="s">
        <v>4763</v>
      </c>
      <c r="B5117" s="639" t="s">
        <v>4764</v>
      </c>
      <c r="C5117" s="640" t="s">
        <v>112</v>
      </c>
      <c r="D5117" s="641" t="s">
        <v>18987</v>
      </c>
      <c r="E5117" s="642">
        <v>499.95</v>
      </c>
    </row>
    <row r="5118" spans="1:5" ht="24">
      <c r="A5118" s="708" t="s">
        <v>4765</v>
      </c>
      <c r="B5118" s="639" t="s">
        <v>25226</v>
      </c>
      <c r="C5118" s="640" t="s">
        <v>112</v>
      </c>
      <c r="D5118" s="641" t="s">
        <v>18987</v>
      </c>
      <c r="E5118" s="642">
        <v>370.74</v>
      </c>
    </row>
    <row r="5119" spans="1:5" ht="12">
      <c r="A5119" s="708" t="s">
        <v>25227</v>
      </c>
      <c r="B5119" s="639"/>
      <c r="C5119" s="640"/>
      <c r="D5119" s="641"/>
      <c r="E5119" s="642"/>
    </row>
    <row r="5120" spans="1:5" ht="12">
      <c r="A5120" s="708">
        <v>74073</v>
      </c>
      <c r="B5120" s="639" t="s">
        <v>25228</v>
      </c>
      <c r="C5120" s="640"/>
      <c r="D5120" s="641"/>
      <c r="E5120" s="642"/>
    </row>
    <row r="5121" spans="1:5" ht="12">
      <c r="A5121" s="708" t="s">
        <v>4766</v>
      </c>
      <c r="B5121" s="639" t="s">
        <v>4767</v>
      </c>
      <c r="C5121" s="640" t="s">
        <v>108</v>
      </c>
      <c r="D5121" s="641" t="s">
        <v>18980</v>
      </c>
      <c r="E5121" s="642">
        <v>76.3</v>
      </c>
    </row>
    <row r="5122" spans="1:5" ht="12">
      <c r="A5122" s="706" t="s">
        <v>349</v>
      </c>
      <c r="B5122" s="633" t="s">
        <v>4768</v>
      </c>
      <c r="C5122" s="634" t="s">
        <v>108</v>
      </c>
      <c r="D5122" s="634" t="s">
        <v>18980</v>
      </c>
      <c r="E5122" s="635">
        <v>85.4</v>
      </c>
    </row>
    <row r="5123" spans="1:5" ht="12">
      <c r="A5123" s="708">
        <v>74136</v>
      </c>
      <c r="B5123" s="639" t="s">
        <v>25229</v>
      </c>
      <c r="C5123" s="640"/>
      <c r="D5123" s="641"/>
      <c r="E5123" s="642"/>
    </row>
    <row r="5124" spans="1:5" ht="12">
      <c r="A5124" s="707" t="s">
        <v>4769</v>
      </c>
      <c r="B5124" s="636" t="s">
        <v>4770</v>
      </c>
      <c r="C5124" s="637" t="s">
        <v>112</v>
      </c>
      <c r="D5124" s="637" t="s">
        <v>18987</v>
      </c>
      <c r="E5124" s="638">
        <v>640.82000000000005</v>
      </c>
    </row>
    <row r="5125" spans="1:5" ht="24">
      <c r="A5125" s="708" t="s">
        <v>4771</v>
      </c>
      <c r="B5125" s="639" t="s">
        <v>25230</v>
      </c>
      <c r="C5125" s="640" t="s">
        <v>112</v>
      </c>
      <c r="D5125" s="641" t="s">
        <v>18987</v>
      </c>
      <c r="E5125" s="642">
        <v>536.62</v>
      </c>
    </row>
    <row r="5126" spans="1:5" ht="12">
      <c r="A5126" s="707" t="s">
        <v>25231</v>
      </c>
      <c r="B5126" s="636" t="s">
        <v>25232</v>
      </c>
      <c r="C5126" s="637"/>
      <c r="D5126" s="637"/>
      <c r="E5126" s="638"/>
    </row>
    <row r="5127" spans="1:5" ht="24">
      <c r="A5127" s="708" t="s">
        <v>4772</v>
      </c>
      <c r="B5127" s="639" t="s">
        <v>25233</v>
      </c>
      <c r="C5127" s="640" t="s">
        <v>112</v>
      </c>
      <c r="D5127" s="641" t="s">
        <v>18987</v>
      </c>
      <c r="E5127" s="642">
        <v>366.32</v>
      </c>
    </row>
    <row r="5128" spans="1:5" ht="12">
      <c r="A5128" s="706" t="s">
        <v>22417</v>
      </c>
      <c r="B5128" s="633" t="s">
        <v>22418</v>
      </c>
      <c r="C5128" s="634"/>
      <c r="D5128" s="634"/>
      <c r="E5128" s="635"/>
    </row>
    <row r="5129" spans="1:5" ht="12">
      <c r="A5129" s="708" t="s">
        <v>22419</v>
      </c>
      <c r="B5129" s="639" t="e">
        <v>#NAME?</v>
      </c>
      <c r="C5129" s="640"/>
      <c r="D5129" s="641" t="s">
        <v>22420</v>
      </c>
      <c r="E5129" s="642" t="s">
        <v>22421</v>
      </c>
    </row>
    <row r="5130" spans="1:5" ht="12">
      <c r="A5130" s="706"/>
      <c r="B5130" s="633"/>
      <c r="C5130" s="634"/>
      <c r="D5130" s="634" t="s">
        <v>22422</v>
      </c>
      <c r="E5130" s="635" t="s">
        <v>22423</v>
      </c>
    </row>
    <row r="5131" spans="1:5" ht="12">
      <c r="A5131" s="708" t="s">
        <v>22424</v>
      </c>
      <c r="B5131" s="639" t="s">
        <v>22425</v>
      </c>
      <c r="C5131" s="640"/>
      <c r="D5131" s="641"/>
      <c r="E5131" s="642"/>
    </row>
    <row r="5132" spans="1:5" ht="24">
      <c r="A5132" s="706" t="s">
        <v>22426</v>
      </c>
      <c r="B5132" s="633" t="s">
        <v>22427</v>
      </c>
      <c r="C5132" s="634" t="s">
        <v>22428</v>
      </c>
      <c r="D5132" s="634"/>
      <c r="E5132" s="635"/>
    </row>
    <row r="5133" spans="1:5" ht="12">
      <c r="A5133" s="707" t="s">
        <v>22429</v>
      </c>
      <c r="B5133" s="636" t="s">
        <v>22430</v>
      </c>
      <c r="C5133" s="637"/>
      <c r="D5133" s="637" t="s">
        <v>22422</v>
      </c>
      <c r="E5133" s="638" t="s">
        <v>22431</v>
      </c>
    </row>
    <row r="5134" spans="1:5" ht="24">
      <c r="A5134" s="708" t="s">
        <v>91</v>
      </c>
      <c r="B5134" s="639" t="s">
        <v>22432</v>
      </c>
      <c r="C5134" s="640" t="s">
        <v>22433</v>
      </c>
      <c r="D5134" s="641" t="s">
        <v>22434</v>
      </c>
      <c r="E5134" s="642" t="s">
        <v>22435</v>
      </c>
    </row>
    <row r="5135" spans="1:5" ht="12">
      <c r="A5135" s="706" t="s">
        <v>22436</v>
      </c>
      <c r="B5135" s="633" t="s">
        <v>22437</v>
      </c>
      <c r="C5135" s="634"/>
      <c r="D5135" s="634"/>
      <c r="E5135" s="635"/>
    </row>
    <row r="5136" spans="1:5" ht="12">
      <c r="A5136" s="708" t="s">
        <v>25234</v>
      </c>
      <c r="B5136" s="639" t="s">
        <v>25235</v>
      </c>
      <c r="C5136" s="640"/>
      <c r="D5136" s="641"/>
      <c r="E5136" s="642"/>
    </row>
    <row r="5137" spans="1:5" ht="12">
      <c r="A5137" s="706">
        <v>84854</v>
      </c>
      <c r="B5137" s="633" t="s">
        <v>4773</v>
      </c>
      <c r="C5137" s="634" t="s">
        <v>121</v>
      </c>
      <c r="D5137" s="634" t="s">
        <v>18987</v>
      </c>
      <c r="E5137" s="635">
        <v>24.26</v>
      </c>
    </row>
    <row r="5138" spans="1:5" ht="12">
      <c r="A5138" s="708">
        <v>93</v>
      </c>
      <c r="B5138" s="639" t="s">
        <v>25236</v>
      </c>
      <c r="C5138" s="640"/>
      <c r="D5138" s="641"/>
      <c r="E5138" s="642"/>
    </row>
    <row r="5139" spans="1:5" ht="12">
      <c r="A5139" s="707" t="s">
        <v>25237</v>
      </c>
      <c r="B5139" s="636" t="s">
        <v>25238</v>
      </c>
      <c r="C5139" s="637" t="s">
        <v>112</v>
      </c>
      <c r="D5139" s="637" t="s">
        <v>18987</v>
      </c>
      <c r="E5139" s="638">
        <v>268.64999999999998</v>
      </c>
    </row>
    <row r="5140" spans="1:5" ht="12">
      <c r="A5140" s="708" t="s">
        <v>25239</v>
      </c>
      <c r="B5140" s="639" t="s">
        <v>25240</v>
      </c>
      <c r="C5140" s="640" t="s">
        <v>112</v>
      </c>
      <c r="D5140" s="641" t="s">
        <v>18987</v>
      </c>
      <c r="E5140" s="642">
        <v>268.64999999999998</v>
      </c>
    </row>
    <row r="5141" spans="1:5" ht="12">
      <c r="A5141" s="708" t="s">
        <v>25241</v>
      </c>
      <c r="B5141" s="639" t="s">
        <v>25242</v>
      </c>
      <c r="C5141" s="640" t="s">
        <v>112</v>
      </c>
      <c r="D5141" s="641" t="s">
        <v>18987</v>
      </c>
      <c r="E5141" s="642">
        <v>433.54</v>
      </c>
    </row>
    <row r="5142" spans="1:5" ht="12">
      <c r="A5142" s="706">
        <v>72148</v>
      </c>
      <c r="B5142" s="633" t="s">
        <v>4774</v>
      </c>
      <c r="C5142" s="634" t="s">
        <v>108</v>
      </c>
      <c r="D5142" s="634" t="s">
        <v>18987</v>
      </c>
      <c r="E5142" s="635">
        <v>32.729999999999997</v>
      </c>
    </row>
    <row r="5143" spans="1:5" ht="24">
      <c r="A5143" s="708">
        <v>72149</v>
      </c>
      <c r="B5143" s="639" t="s">
        <v>25243</v>
      </c>
      <c r="C5143" s="640" t="s">
        <v>108</v>
      </c>
      <c r="D5143" s="641" t="s">
        <v>18987</v>
      </c>
      <c r="E5143" s="642">
        <v>35.46</v>
      </c>
    </row>
    <row r="5144" spans="1:5" ht="12">
      <c r="A5144" s="708" t="s">
        <v>25244</v>
      </c>
      <c r="B5144" s="639"/>
      <c r="C5144" s="640"/>
      <c r="D5144" s="641"/>
      <c r="E5144" s="642"/>
    </row>
    <row r="5145" spans="1:5" ht="24">
      <c r="A5145" s="708">
        <v>73940</v>
      </c>
      <c r="B5145" s="639" t="s">
        <v>25245</v>
      </c>
      <c r="C5145" s="640"/>
      <c r="D5145" s="641"/>
      <c r="E5145" s="642"/>
    </row>
    <row r="5146" spans="1:5" ht="12">
      <c r="A5146" s="708" t="s">
        <v>23267</v>
      </c>
      <c r="B5146" s="639"/>
      <c r="C5146" s="640"/>
      <c r="D5146" s="641"/>
      <c r="E5146" s="642"/>
    </row>
    <row r="5147" spans="1:5" ht="24">
      <c r="A5147" s="708" t="s">
        <v>4775</v>
      </c>
      <c r="B5147" s="639" t="s">
        <v>25246</v>
      </c>
      <c r="C5147" s="640" t="s">
        <v>108</v>
      </c>
      <c r="D5147" s="641" t="s">
        <v>18987</v>
      </c>
      <c r="E5147" s="642">
        <v>381.21</v>
      </c>
    </row>
    <row r="5148" spans="1:5" ht="12">
      <c r="A5148" s="708" t="s">
        <v>25247</v>
      </c>
      <c r="B5148" s="639" t="s">
        <v>25248</v>
      </c>
      <c r="C5148" s="640"/>
      <c r="D5148" s="641"/>
      <c r="E5148" s="642"/>
    </row>
    <row r="5149" spans="1:5" ht="12">
      <c r="A5149" s="708">
        <v>73945</v>
      </c>
      <c r="B5149" s="639" t="s">
        <v>25249</v>
      </c>
      <c r="C5149" s="640"/>
      <c r="D5149" s="641"/>
      <c r="E5149" s="642"/>
    </row>
    <row r="5150" spans="1:5" ht="24">
      <c r="A5150" s="708" t="s">
        <v>4776</v>
      </c>
      <c r="B5150" s="639" t="s">
        <v>25250</v>
      </c>
      <c r="C5150" s="640" t="s">
        <v>112</v>
      </c>
      <c r="D5150" s="641" t="s">
        <v>18987</v>
      </c>
      <c r="E5150" s="642">
        <v>346.39</v>
      </c>
    </row>
    <row r="5151" spans="1:5" ht="12">
      <c r="A5151" s="708" t="s">
        <v>25251</v>
      </c>
      <c r="B5151" s="639" t="s">
        <v>25252</v>
      </c>
      <c r="C5151" s="640"/>
      <c r="D5151" s="641"/>
      <c r="E5151" s="642"/>
    </row>
    <row r="5152" spans="1:5" ht="12">
      <c r="A5152" s="708">
        <v>73961</v>
      </c>
      <c r="B5152" s="639" t="s">
        <v>25253</v>
      </c>
      <c r="C5152" s="640"/>
      <c r="D5152" s="641"/>
      <c r="E5152" s="642"/>
    </row>
    <row r="5153" spans="1:5" ht="12">
      <c r="A5153" s="709" t="s">
        <v>4777</v>
      </c>
      <c r="B5153" s="643" t="s">
        <v>4778</v>
      </c>
      <c r="C5153" s="644" t="s">
        <v>112</v>
      </c>
      <c r="D5153" s="645" t="s">
        <v>18987</v>
      </c>
      <c r="E5153" s="646">
        <v>497.01</v>
      </c>
    </row>
    <row r="5154" spans="1:5" ht="12">
      <c r="A5154" s="706">
        <v>73984</v>
      </c>
      <c r="B5154" s="633" t="s">
        <v>25254</v>
      </c>
      <c r="C5154" s="634"/>
      <c r="D5154" s="634"/>
      <c r="E5154" s="635"/>
    </row>
    <row r="5155" spans="1:5" ht="24">
      <c r="A5155" s="708" t="s">
        <v>4779</v>
      </c>
      <c r="B5155" s="639" t="s">
        <v>25255</v>
      </c>
      <c r="C5155" s="640" t="s">
        <v>112</v>
      </c>
      <c r="D5155" s="641" t="s">
        <v>18987</v>
      </c>
      <c r="E5155" s="642">
        <v>356.21</v>
      </c>
    </row>
    <row r="5156" spans="1:5" ht="12">
      <c r="A5156" s="708" t="s">
        <v>25247</v>
      </c>
      <c r="B5156" s="639" t="s">
        <v>25248</v>
      </c>
      <c r="C5156" s="640"/>
      <c r="D5156" s="641"/>
      <c r="E5156" s="642"/>
    </row>
    <row r="5157" spans="1:5" ht="24">
      <c r="A5157" s="708" t="s">
        <v>4780</v>
      </c>
      <c r="B5157" s="639" t="s">
        <v>20883</v>
      </c>
      <c r="C5157" s="640" t="s">
        <v>112</v>
      </c>
      <c r="D5157" s="641" t="s">
        <v>18987</v>
      </c>
      <c r="E5157" s="642">
        <v>400.33</v>
      </c>
    </row>
    <row r="5158" spans="1:5" ht="12">
      <c r="A5158" s="708" t="s">
        <v>25256</v>
      </c>
      <c r="B5158" s="639" t="s">
        <v>25257</v>
      </c>
      <c r="C5158" s="640"/>
      <c r="D5158" s="641"/>
      <c r="E5158" s="642"/>
    </row>
    <row r="5159" spans="1:5" ht="24">
      <c r="A5159" s="707">
        <v>84858</v>
      </c>
      <c r="B5159" s="636" t="s">
        <v>25258</v>
      </c>
      <c r="C5159" s="637" t="s">
        <v>108</v>
      </c>
      <c r="D5159" s="637" t="s">
        <v>18987</v>
      </c>
      <c r="E5159" s="638">
        <v>537.79999999999995</v>
      </c>
    </row>
    <row r="5160" spans="1:5" ht="12">
      <c r="A5160" s="708" t="s">
        <v>25259</v>
      </c>
      <c r="B5160" s="639" t="s">
        <v>25260</v>
      </c>
      <c r="C5160" s="640"/>
      <c r="D5160" s="641"/>
      <c r="E5160" s="642"/>
    </row>
    <row r="5161" spans="1:5" ht="24">
      <c r="A5161" s="708">
        <v>84860</v>
      </c>
      <c r="B5161" s="639" t="s">
        <v>25258</v>
      </c>
      <c r="C5161" s="640" t="s">
        <v>108</v>
      </c>
      <c r="D5161" s="641" t="s">
        <v>18987</v>
      </c>
      <c r="E5161" s="642">
        <v>531.58000000000004</v>
      </c>
    </row>
    <row r="5162" spans="1:5" ht="12">
      <c r="A5162" s="708" t="s">
        <v>25261</v>
      </c>
      <c r="B5162" s="639" t="s">
        <v>25260</v>
      </c>
      <c r="C5162" s="640"/>
      <c r="D5162" s="641"/>
      <c r="E5162" s="642"/>
    </row>
    <row r="5163" spans="1:5" ht="12">
      <c r="A5163" s="706">
        <v>94</v>
      </c>
      <c r="B5163" s="633" t="s">
        <v>25262</v>
      </c>
      <c r="C5163" s="634"/>
      <c r="D5163" s="634"/>
      <c r="E5163" s="635"/>
    </row>
    <row r="5164" spans="1:5" ht="12">
      <c r="A5164" s="708" t="s">
        <v>22417</v>
      </c>
      <c r="B5164" s="639" t="s">
        <v>22418</v>
      </c>
      <c r="C5164" s="640"/>
      <c r="D5164" s="641"/>
      <c r="E5164" s="642"/>
    </row>
    <row r="5165" spans="1:5" ht="12">
      <c r="A5165" s="708" t="s">
        <v>22419</v>
      </c>
      <c r="B5165" s="639" t="e">
        <v>#NAME?</v>
      </c>
      <c r="C5165" s="640"/>
      <c r="D5165" s="641" t="s">
        <v>22420</v>
      </c>
      <c r="E5165" s="642" t="s">
        <v>22421</v>
      </c>
    </row>
    <row r="5166" spans="1:5" ht="12">
      <c r="A5166" s="708"/>
      <c r="B5166" s="639"/>
      <c r="C5166" s="640"/>
      <c r="D5166" s="641" t="s">
        <v>22422</v>
      </c>
      <c r="E5166" s="642" t="s">
        <v>22423</v>
      </c>
    </row>
    <row r="5167" spans="1:5" ht="12">
      <c r="A5167" s="708" t="s">
        <v>22424</v>
      </c>
      <c r="B5167" s="639" t="s">
        <v>22425</v>
      </c>
      <c r="C5167" s="640"/>
      <c r="D5167" s="641"/>
      <c r="E5167" s="642"/>
    </row>
    <row r="5168" spans="1:5" ht="24">
      <c r="A5168" s="708" t="s">
        <v>22426</v>
      </c>
      <c r="B5168" s="639" t="s">
        <v>22427</v>
      </c>
      <c r="C5168" s="640" t="s">
        <v>22428</v>
      </c>
      <c r="D5168" s="641"/>
      <c r="E5168" s="642"/>
    </row>
    <row r="5169" spans="1:5" ht="12">
      <c r="A5169" s="708" t="s">
        <v>22429</v>
      </c>
      <c r="B5169" s="639" t="s">
        <v>22430</v>
      </c>
      <c r="C5169" s="640"/>
      <c r="D5169" s="641" t="s">
        <v>22422</v>
      </c>
      <c r="E5169" s="642" t="s">
        <v>22431</v>
      </c>
    </row>
    <row r="5170" spans="1:5" ht="24">
      <c r="A5170" s="708" t="s">
        <v>91</v>
      </c>
      <c r="B5170" s="639" t="s">
        <v>22432</v>
      </c>
      <c r="C5170" s="640" t="s">
        <v>22433</v>
      </c>
      <c r="D5170" s="641" t="s">
        <v>22434</v>
      </c>
      <c r="E5170" s="642" t="s">
        <v>22435</v>
      </c>
    </row>
    <row r="5171" spans="1:5" ht="12">
      <c r="A5171" s="708" t="s">
        <v>22436</v>
      </c>
      <c r="B5171" s="639" t="s">
        <v>22437</v>
      </c>
      <c r="C5171" s="640"/>
      <c r="D5171" s="641"/>
      <c r="E5171" s="642"/>
    </row>
    <row r="5172" spans="1:5" ht="12">
      <c r="A5172" s="708">
        <v>73932</v>
      </c>
      <c r="B5172" s="639" t="s">
        <v>25263</v>
      </c>
      <c r="C5172" s="640"/>
      <c r="D5172" s="641"/>
      <c r="E5172" s="642"/>
    </row>
    <row r="5173" spans="1:5" ht="12">
      <c r="A5173" s="708" t="s">
        <v>4781</v>
      </c>
      <c r="B5173" s="639" t="s">
        <v>4782</v>
      </c>
      <c r="C5173" s="640" t="s">
        <v>112</v>
      </c>
      <c r="D5173" s="641" t="s">
        <v>18987</v>
      </c>
      <c r="E5173" s="642">
        <v>198.56</v>
      </c>
    </row>
    <row r="5174" spans="1:5" ht="12">
      <c r="A5174" s="708">
        <v>95</v>
      </c>
      <c r="B5174" s="639" t="s">
        <v>25264</v>
      </c>
      <c r="C5174" s="640"/>
      <c r="D5174" s="641"/>
      <c r="E5174" s="642"/>
    </row>
    <row r="5175" spans="1:5" ht="12">
      <c r="A5175" s="708">
        <v>73631</v>
      </c>
      <c r="B5175" s="639" t="s">
        <v>4783</v>
      </c>
      <c r="C5175" s="640" t="s">
        <v>112</v>
      </c>
      <c r="D5175" s="641" t="s">
        <v>18987</v>
      </c>
      <c r="E5175" s="642">
        <v>260.94</v>
      </c>
    </row>
    <row r="5176" spans="1:5" ht="12">
      <c r="A5176" s="708">
        <v>74195</v>
      </c>
      <c r="B5176" s="639" t="s">
        <v>25265</v>
      </c>
      <c r="C5176" s="640"/>
      <c r="D5176" s="641"/>
      <c r="E5176" s="642"/>
    </row>
    <row r="5177" spans="1:5" ht="12">
      <c r="A5177" s="708" t="s">
        <v>4784</v>
      </c>
      <c r="B5177" s="639" t="s">
        <v>4785</v>
      </c>
      <c r="C5177" s="640" t="s">
        <v>121</v>
      </c>
      <c r="D5177" s="641" t="s">
        <v>18987</v>
      </c>
      <c r="E5177" s="642">
        <v>236.01</v>
      </c>
    </row>
    <row r="5178" spans="1:5" ht="12">
      <c r="A5178" s="708">
        <v>97</v>
      </c>
      <c r="B5178" s="639" t="s">
        <v>25266</v>
      </c>
      <c r="C5178" s="640"/>
      <c r="D5178" s="641"/>
      <c r="E5178" s="642"/>
    </row>
    <row r="5179" spans="1:5" ht="24">
      <c r="A5179" s="708">
        <v>73665</v>
      </c>
      <c r="B5179" s="639" t="s">
        <v>25267</v>
      </c>
      <c r="C5179" s="640" t="s">
        <v>121</v>
      </c>
      <c r="D5179" s="641" t="s">
        <v>18987</v>
      </c>
      <c r="E5179" s="642">
        <v>48.03</v>
      </c>
    </row>
    <row r="5180" spans="1:5" ht="12">
      <c r="A5180" s="708" t="s">
        <v>25268</v>
      </c>
      <c r="B5180" s="639" t="s">
        <v>25269</v>
      </c>
      <c r="C5180" s="640"/>
      <c r="D5180" s="641"/>
      <c r="E5180" s="642"/>
    </row>
    <row r="5181" spans="1:5" ht="12">
      <c r="A5181" s="708">
        <v>73669</v>
      </c>
      <c r="B5181" s="639" t="s">
        <v>4786</v>
      </c>
      <c r="C5181" s="640" t="s">
        <v>121</v>
      </c>
      <c r="D5181" s="641" t="s">
        <v>18987</v>
      </c>
      <c r="E5181" s="642">
        <v>84.88</v>
      </c>
    </row>
    <row r="5182" spans="1:5" ht="12">
      <c r="A5182" s="708">
        <v>74072</v>
      </c>
      <c r="B5182" s="639" t="s">
        <v>25270</v>
      </c>
      <c r="C5182" s="640"/>
      <c r="D5182" s="641"/>
      <c r="E5182" s="642"/>
    </row>
    <row r="5183" spans="1:5" ht="12">
      <c r="A5183" s="708" t="s">
        <v>4787</v>
      </c>
      <c r="B5183" s="639" t="s">
        <v>4788</v>
      </c>
      <c r="C5183" s="640" t="s">
        <v>121</v>
      </c>
      <c r="D5183" s="641" t="s">
        <v>18987</v>
      </c>
      <c r="E5183" s="642">
        <v>53.17</v>
      </c>
    </row>
    <row r="5184" spans="1:5" ht="12">
      <c r="A5184" s="708" t="s">
        <v>4789</v>
      </c>
      <c r="B5184" s="639" t="s">
        <v>4790</v>
      </c>
      <c r="C5184" s="640" t="s">
        <v>121</v>
      </c>
      <c r="D5184" s="641" t="s">
        <v>18987</v>
      </c>
      <c r="E5184" s="642">
        <v>90.14</v>
      </c>
    </row>
    <row r="5185" spans="1:5" ht="12">
      <c r="A5185" s="708" t="s">
        <v>4791</v>
      </c>
      <c r="B5185" s="639" t="s">
        <v>4792</v>
      </c>
      <c r="C5185" s="640" t="s">
        <v>121</v>
      </c>
      <c r="D5185" s="641" t="s">
        <v>18987</v>
      </c>
      <c r="E5185" s="642">
        <v>64.66</v>
      </c>
    </row>
    <row r="5186" spans="1:5" ht="24">
      <c r="A5186" s="708">
        <v>74103</v>
      </c>
      <c r="B5186" s="639" t="s">
        <v>25271</v>
      </c>
      <c r="C5186" s="640"/>
      <c r="D5186" s="641"/>
      <c r="E5186" s="642"/>
    </row>
    <row r="5187" spans="1:5" ht="12">
      <c r="A5187" s="708" t="s">
        <v>24786</v>
      </c>
      <c r="B5187" s="639" t="s">
        <v>25272</v>
      </c>
      <c r="C5187" s="640"/>
      <c r="D5187" s="641"/>
      <c r="E5187" s="642"/>
    </row>
    <row r="5188" spans="1:5" ht="12">
      <c r="A5188" s="708" t="s">
        <v>25273</v>
      </c>
      <c r="B5188" s="639"/>
      <c r="C5188" s="640"/>
      <c r="D5188" s="641"/>
      <c r="E5188" s="642"/>
    </row>
    <row r="5189" spans="1:5" ht="24">
      <c r="A5189" s="708" t="s">
        <v>4793</v>
      </c>
      <c r="B5189" s="639" t="s">
        <v>25274</v>
      </c>
      <c r="C5189" s="640" t="s">
        <v>121</v>
      </c>
      <c r="D5189" s="641" t="s">
        <v>18987</v>
      </c>
      <c r="E5189" s="642">
        <v>53</v>
      </c>
    </row>
    <row r="5190" spans="1:5" ht="12">
      <c r="A5190" s="708" t="s">
        <v>25268</v>
      </c>
      <c r="B5190" s="639" t="s">
        <v>25269</v>
      </c>
      <c r="C5190" s="640"/>
      <c r="D5190" s="641"/>
      <c r="E5190" s="642"/>
    </row>
    <row r="5191" spans="1:5" ht="12">
      <c r="A5191" s="708">
        <v>74194</v>
      </c>
      <c r="B5191" s="639" t="s">
        <v>25275</v>
      </c>
      <c r="C5191" s="640"/>
      <c r="D5191" s="641"/>
      <c r="E5191" s="642"/>
    </row>
    <row r="5192" spans="1:5" ht="12">
      <c r="A5192" s="708" t="s">
        <v>355</v>
      </c>
      <c r="B5192" s="639" t="s">
        <v>4794</v>
      </c>
      <c r="C5192" s="640" t="s">
        <v>121</v>
      </c>
      <c r="D5192" s="641" t="s">
        <v>18987</v>
      </c>
      <c r="E5192" s="642">
        <v>195.79</v>
      </c>
    </row>
    <row r="5193" spans="1:5" ht="12">
      <c r="A5193" s="708">
        <v>84862</v>
      </c>
      <c r="B5193" s="639" t="s">
        <v>4795</v>
      </c>
      <c r="C5193" s="640" t="s">
        <v>121</v>
      </c>
      <c r="D5193" s="641" t="s">
        <v>18987</v>
      </c>
      <c r="E5193" s="642">
        <v>179.11</v>
      </c>
    </row>
    <row r="5194" spans="1:5" ht="12">
      <c r="A5194" s="708">
        <v>84863</v>
      </c>
      <c r="B5194" s="639" t="s">
        <v>4796</v>
      </c>
      <c r="C5194" s="640" t="s">
        <v>121</v>
      </c>
      <c r="D5194" s="641" t="s">
        <v>18987</v>
      </c>
      <c r="E5194" s="642">
        <v>88.73</v>
      </c>
    </row>
    <row r="5195" spans="1:5" ht="12">
      <c r="A5195" s="708">
        <v>98</v>
      </c>
      <c r="B5195" s="639" t="s">
        <v>25276</v>
      </c>
      <c r="C5195" s="640"/>
      <c r="D5195" s="641"/>
      <c r="E5195" s="642"/>
    </row>
    <row r="5196" spans="1:5" ht="24">
      <c r="A5196" s="708">
        <v>68050</v>
      </c>
      <c r="B5196" s="639" t="s">
        <v>25277</v>
      </c>
      <c r="C5196" s="640" t="s">
        <v>112</v>
      </c>
      <c r="D5196" s="641" t="s">
        <v>18987</v>
      </c>
      <c r="E5196" s="642">
        <v>394.22</v>
      </c>
    </row>
    <row r="5197" spans="1:5" ht="12">
      <c r="A5197" s="708" t="s">
        <v>25278</v>
      </c>
      <c r="B5197" s="639" t="s">
        <v>25279</v>
      </c>
      <c r="C5197" s="640"/>
      <c r="D5197" s="641"/>
      <c r="E5197" s="642"/>
    </row>
    <row r="5198" spans="1:5" ht="12">
      <c r="A5198" s="708">
        <v>90838</v>
      </c>
      <c r="B5198" s="639" t="s">
        <v>4797</v>
      </c>
      <c r="C5198" s="640" t="s">
        <v>108</v>
      </c>
      <c r="D5198" s="641" t="s">
        <v>18987</v>
      </c>
      <c r="E5198" s="642">
        <v>1016.16</v>
      </c>
    </row>
    <row r="5199" spans="1:5" ht="24">
      <c r="A5199" s="708">
        <v>91338</v>
      </c>
      <c r="B5199" s="639" t="s">
        <v>25280</v>
      </c>
      <c r="C5199" s="640" t="s">
        <v>112</v>
      </c>
      <c r="D5199" s="641" t="s">
        <v>18987</v>
      </c>
      <c r="E5199" s="642">
        <v>717.61</v>
      </c>
    </row>
    <row r="5200" spans="1:5" ht="12">
      <c r="A5200" s="708" t="s">
        <v>22417</v>
      </c>
      <c r="B5200" s="639" t="s">
        <v>22418</v>
      </c>
      <c r="C5200" s="640"/>
      <c r="D5200" s="641"/>
      <c r="E5200" s="642"/>
    </row>
    <row r="5201" spans="1:5" ht="12">
      <c r="A5201" s="708" t="s">
        <v>22419</v>
      </c>
      <c r="B5201" s="639" t="e">
        <v>#NAME?</v>
      </c>
      <c r="C5201" s="640"/>
      <c r="D5201" s="641" t="s">
        <v>22420</v>
      </c>
      <c r="E5201" s="642" t="s">
        <v>22421</v>
      </c>
    </row>
    <row r="5202" spans="1:5" ht="12">
      <c r="A5202" s="708"/>
      <c r="B5202" s="639"/>
      <c r="C5202" s="640"/>
      <c r="D5202" s="641" t="s">
        <v>22422</v>
      </c>
      <c r="E5202" s="642" t="s">
        <v>22423</v>
      </c>
    </row>
    <row r="5203" spans="1:5" ht="12">
      <c r="A5203" s="708" t="s">
        <v>22424</v>
      </c>
      <c r="B5203" s="639" t="s">
        <v>22425</v>
      </c>
      <c r="C5203" s="640"/>
      <c r="D5203" s="641"/>
      <c r="E5203" s="642"/>
    </row>
    <row r="5204" spans="1:5" ht="24">
      <c r="A5204" s="708" t="s">
        <v>22426</v>
      </c>
      <c r="B5204" s="639" t="s">
        <v>22427</v>
      </c>
      <c r="C5204" s="640" t="s">
        <v>22428</v>
      </c>
      <c r="D5204" s="641"/>
      <c r="E5204" s="642"/>
    </row>
    <row r="5205" spans="1:5" ht="12">
      <c r="A5205" s="708" t="s">
        <v>22429</v>
      </c>
      <c r="B5205" s="639" t="s">
        <v>22430</v>
      </c>
      <c r="C5205" s="640"/>
      <c r="D5205" s="641" t="s">
        <v>22422</v>
      </c>
      <c r="E5205" s="642" t="s">
        <v>22431</v>
      </c>
    </row>
    <row r="5206" spans="1:5" ht="24">
      <c r="A5206" s="708" t="s">
        <v>91</v>
      </c>
      <c r="B5206" s="639" t="s">
        <v>22432</v>
      </c>
      <c r="C5206" s="640" t="s">
        <v>22433</v>
      </c>
      <c r="D5206" s="641" t="s">
        <v>22434</v>
      </c>
      <c r="E5206" s="642" t="s">
        <v>22435</v>
      </c>
    </row>
    <row r="5207" spans="1:5" ht="12">
      <c r="A5207" s="708" t="s">
        <v>22436</v>
      </c>
      <c r="B5207" s="639" t="s">
        <v>22437</v>
      </c>
      <c r="C5207" s="640"/>
      <c r="D5207" s="641"/>
      <c r="E5207" s="642"/>
    </row>
    <row r="5208" spans="1:5" ht="12">
      <c r="A5208" s="708" t="s">
        <v>25123</v>
      </c>
      <c r="B5208" s="639" t="s">
        <v>25157</v>
      </c>
      <c r="C5208" s="640"/>
      <c r="D5208" s="641"/>
      <c r="E5208" s="642"/>
    </row>
    <row r="5209" spans="1:5" ht="24">
      <c r="A5209" s="708">
        <v>91339</v>
      </c>
      <c r="B5209" s="639" t="s">
        <v>25281</v>
      </c>
      <c r="C5209" s="640" t="s">
        <v>112</v>
      </c>
      <c r="D5209" s="641" t="s">
        <v>18987</v>
      </c>
      <c r="E5209" s="642">
        <v>365.9</v>
      </c>
    </row>
    <row r="5210" spans="1:5" ht="12">
      <c r="A5210" s="708" t="s">
        <v>20395</v>
      </c>
      <c r="B5210" s="639" t="e">
        <v>#NAME?</v>
      </c>
      <c r="C5210" s="640"/>
      <c r="D5210" s="641"/>
      <c r="E5210" s="642"/>
    </row>
    <row r="5211" spans="1:5" ht="24">
      <c r="A5211" s="708">
        <v>91340</v>
      </c>
      <c r="B5211" s="639" t="s">
        <v>25282</v>
      </c>
      <c r="C5211" s="640" t="s">
        <v>112</v>
      </c>
      <c r="D5211" s="641" t="s">
        <v>18987</v>
      </c>
      <c r="E5211" s="642">
        <v>356.83</v>
      </c>
    </row>
    <row r="5212" spans="1:5" ht="12">
      <c r="A5212" s="708" t="s">
        <v>25283</v>
      </c>
      <c r="B5212" s="639" t="s">
        <v>25284</v>
      </c>
      <c r="C5212" s="640"/>
      <c r="D5212" s="641"/>
      <c r="E5212" s="642"/>
    </row>
    <row r="5213" spans="1:5" ht="24">
      <c r="A5213" s="708">
        <v>91341</v>
      </c>
      <c r="B5213" s="639" t="s">
        <v>25285</v>
      </c>
      <c r="C5213" s="640" t="s">
        <v>112</v>
      </c>
      <c r="D5213" s="641" t="s">
        <v>18987</v>
      </c>
      <c r="E5213" s="642">
        <v>545.35</v>
      </c>
    </row>
    <row r="5214" spans="1:5" ht="12">
      <c r="A5214" s="708" t="s">
        <v>25286</v>
      </c>
      <c r="B5214" s="639" t="s">
        <v>25287</v>
      </c>
      <c r="C5214" s="640"/>
      <c r="D5214" s="641"/>
      <c r="E5214" s="642"/>
    </row>
    <row r="5215" spans="1:5" ht="12">
      <c r="A5215" s="708">
        <v>99</v>
      </c>
      <c r="B5215" s="639" t="s">
        <v>25288</v>
      </c>
      <c r="C5215" s="640"/>
      <c r="D5215" s="641"/>
      <c r="E5215" s="642"/>
    </row>
    <row r="5216" spans="1:5" ht="12">
      <c r="A5216" s="708">
        <v>73737</v>
      </c>
      <c r="B5216" s="639" t="s">
        <v>25289</v>
      </c>
      <c r="C5216" s="640"/>
      <c r="D5216" s="641"/>
      <c r="E5216" s="642"/>
    </row>
    <row r="5217" spans="1:5" ht="24">
      <c r="A5217" s="708" t="s">
        <v>4798</v>
      </c>
      <c r="B5217" s="639" t="s">
        <v>25290</v>
      </c>
      <c r="C5217" s="640" t="s">
        <v>121</v>
      </c>
      <c r="D5217" s="641" t="s">
        <v>18987</v>
      </c>
      <c r="E5217" s="642">
        <v>194.79</v>
      </c>
    </row>
    <row r="5218" spans="1:5" ht="12">
      <c r="A5218" s="708" t="s">
        <v>25291</v>
      </c>
      <c r="B5218" s="639"/>
      <c r="C5218" s="640"/>
      <c r="D5218" s="641"/>
      <c r="E5218" s="642"/>
    </row>
    <row r="5219" spans="1:5" ht="24">
      <c r="A5219" s="708" t="s">
        <v>4799</v>
      </c>
      <c r="B5219" s="639" t="s">
        <v>25292</v>
      </c>
      <c r="C5219" s="640" t="s">
        <v>121</v>
      </c>
      <c r="D5219" s="641" t="s">
        <v>18987</v>
      </c>
      <c r="E5219" s="642">
        <v>437.96</v>
      </c>
    </row>
    <row r="5220" spans="1:5" ht="12">
      <c r="A5220" s="708" t="s">
        <v>25293</v>
      </c>
      <c r="B5220" s="639"/>
      <c r="C5220" s="640"/>
      <c r="D5220" s="641"/>
      <c r="E5220" s="642"/>
    </row>
    <row r="5221" spans="1:5" ht="24">
      <c r="A5221" s="708" t="s">
        <v>4800</v>
      </c>
      <c r="B5221" s="639" t="s">
        <v>25292</v>
      </c>
      <c r="C5221" s="640" t="s">
        <v>121</v>
      </c>
      <c r="D5221" s="641" t="s">
        <v>18987</v>
      </c>
      <c r="E5221" s="642">
        <v>516.1</v>
      </c>
    </row>
    <row r="5222" spans="1:5" ht="12">
      <c r="A5222" s="708" t="s">
        <v>25294</v>
      </c>
      <c r="B5222" s="639"/>
      <c r="C5222" s="640"/>
      <c r="D5222" s="641"/>
      <c r="E5222" s="642"/>
    </row>
    <row r="5223" spans="1:5" ht="12">
      <c r="A5223" s="708">
        <v>85096</v>
      </c>
      <c r="B5223" s="639" t="s">
        <v>4801</v>
      </c>
      <c r="C5223" s="640" t="s">
        <v>112</v>
      </c>
      <c r="D5223" s="641" t="s">
        <v>18987</v>
      </c>
      <c r="E5223" s="642">
        <v>440.45</v>
      </c>
    </row>
    <row r="5224" spans="1:5" ht="12">
      <c r="A5224" s="708">
        <v>100</v>
      </c>
      <c r="B5224" s="639" t="s">
        <v>25295</v>
      </c>
      <c r="C5224" s="640"/>
      <c r="D5224" s="641"/>
      <c r="E5224" s="642"/>
    </row>
    <row r="5225" spans="1:5" ht="12">
      <c r="A5225" s="708">
        <v>73736</v>
      </c>
      <c r="B5225" s="639" t="s">
        <v>25296</v>
      </c>
      <c r="C5225" s="640"/>
      <c r="D5225" s="641"/>
      <c r="E5225" s="642"/>
    </row>
    <row r="5226" spans="1:5" ht="12">
      <c r="A5226" s="708" t="s">
        <v>4802</v>
      </c>
      <c r="B5226" s="639" t="s">
        <v>4803</v>
      </c>
      <c r="C5226" s="640" t="s">
        <v>108</v>
      </c>
      <c r="D5226" s="641" t="s">
        <v>18980</v>
      </c>
      <c r="E5226" s="642">
        <v>69.900000000000006</v>
      </c>
    </row>
    <row r="5227" spans="1:5" ht="24">
      <c r="A5227" s="708">
        <v>74068</v>
      </c>
      <c r="B5227" s="639" t="s">
        <v>25297</v>
      </c>
      <c r="C5227" s="640"/>
      <c r="D5227" s="641"/>
      <c r="E5227" s="642"/>
    </row>
    <row r="5228" spans="1:5" ht="12">
      <c r="A5228" s="708" t="s">
        <v>25298</v>
      </c>
      <c r="B5228" s="639" t="s">
        <v>25299</v>
      </c>
      <c r="C5228" s="640"/>
      <c r="D5228" s="641"/>
      <c r="E5228" s="642"/>
    </row>
    <row r="5229" spans="1:5" ht="24">
      <c r="A5229" s="708" t="s">
        <v>4804</v>
      </c>
      <c r="B5229" s="639" t="s">
        <v>25300</v>
      </c>
      <c r="C5229" s="640" t="s">
        <v>108</v>
      </c>
      <c r="D5229" s="641" t="s">
        <v>18987</v>
      </c>
      <c r="E5229" s="642">
        <v>187.37</v>
      </c>
    </row>
    <row r="5230" spans="1:5" ht="12">
      <c r="A5230" s="708" t="s">
        <v>25301</v>
      </c>
      <c r="B5230" s="639" t="s">
        <v>25302</v>
      </c>
      <c r="C5230" s="640"/>
      <c r="D5230" s="641"/>
      <c r="E5230" s="642"/>
    </row>
    <row r="5231" spans="1:5" ht="12">
      <c r="A5231" s="708" t="s">
        <v>25298</v>
      </c>
      <c r="B5231" s="639" t="s">
        <v>25303</v>
      </c>
      <c r="C5231" s="640"/>
      <c r="D5231" s="641"/>
      <c r="E5231" s="642"/>
    </row>
    <row r="5232" spans="1:5" ht="24">
      <c r="A5232" s="708" t="s">
        <v>4805</v>
      </c>
      <c r="B5232" s="639" t="s">
        <v>25304</v>
      </c>
      <c r="C5232" s="640" t="s">
        <v>108</v>
      </c>
      <c r="D5232" s="641" t="s">
        <v>18987</v>
      </c>
      <c r="E5232" s="642">
        <v>50.65</v>
      </c>
    </row>
    <row r="5233" spans="1:5" ht="12">
      <c r="A5233" s="708" t="s">
        <v>18980</v>
      </c>
      <c r="B5233" s="639"/>
      <c r="C5233" s="640"/>
      <c r="D5233" s="641"/>
      <c r="E5233" s="642"/>
    </row>
    <row r="5234" spans="1:5" ht="12">
      <c r="A5234" s="708">
        <v>74070</v>
      </c>
      <c r="B5234" s="639" t="s">
        <v>25305</v>
      </c>
      <c r="C5234" s="640"/>
      <c r="D5234" s="641"/>
      <c r="E5234" s="642"/>
    </row>
    <row r="5235" spans="1:5" ht="24">
      <c r="A5235" s="708" t="s">
        <v>4806</v>
      </c>
      <c r="B5235" s="639" t="s">
        <v>25306</v>
      </c>
      <c r="C5235" s="640" t="s">
        <v>108</v>
      </c>
      <c r="D5235" s="641" t="s">
        <v>18987</v>
      </c>
      <c r="E5235" s="642">
        <v>179.91</v>
      </c>
    </row>
    <row r="5236" spans="1:5" ht="12">
      <c r="A5236" s="708" t="s">
        <v>22417</v>
      </c>
      <c r="B5236" s="639" t="s">
        <v>22418</v>
      </c>
      <c r="C5236" s="640"/>
      <c r="D5236" s="641"/>
      <c r="E5236" s="642"/>
    </row>
    <row r="5237" spans="1:5" ht="12">
      <c r="A5237" s="708" t="s">
        <v>22419</v>
      </c>
      <c r="B5237" s="639" t="e">
        <v>#NAME?</v>
      </c>
      <c r="C5237" s="640"/>
      <c r="D5237" s="641" t="s">
        <v>22420</v>
      </c>
      <c r="E5237" s="642" t="s">
        <v>22421</v>
      </c>
    </row>
    <row r="5238" spans="1:5" ht="12">
      <c r="A5238" s="708"/>
      <c r="B5238" s="639"/>
      <c r="C5238" s="640"/>
      <c r="D5238" s="641" t="s">
        <v>22422</v>
      </c>
      <c r="E5238" s="642" t="s">
        <v>22423</v>
      </c>
    </row>
    <row r="5239" spans="1:5" ht="12">
      <c r="A5239" s="708" t="s">
        <v>22424</v>
      </c>
      <c r="B5239" s="639" t="s">
        <v>22425</v>
      </c>
      <c r="C5239" s="640"/>
      <c r="D5239" s="641"/>
      <c r="E5239" s="642"/>
    </row>
    <row r="5240" spans="1:5" ht="24">
      <c r="A5240" s="708" t="s">
        <v>22426</v>
      </c>
      <c r="B5240" s="639" t="s">
        <v>22427</v>
      </c>
      <c r="C5240" s="640" t="s">
        <v>22428</v>
      </c>
      <c r="D5240" s="641"/>
      <c r="E5240" s="642"/>
    </row>
    <row r="5241" spans="1:5" ht="12">
      <c r="A5241" s="708" t="s">
        <v>22429</v>
      </c>
      <c r="B5241" s="639" t="s">
        <v>22430</v>
      </c>
      <c r="C5241" s="640"/>
      <c r="D5241" s="641" t="s">
        <v>22422</v>
      </c>
      <c r="E5241" s="642" t="s">
        <v>22431</v>
      </c>
    </row>
    <row r="5242" spans="1:5" ht="24">
      <c r="A5242" s="708" t="s">
        <v>91</v>
      </c>
      <c r="B5242" s="639" t="s">
        <v>22432</v>
      </c>
      <c r="C5242" s="640" t="s">
        <v>22433</v>
      </c>
      <c r="D5242" s="641" t="s">
        <v>22434</v>
      </c>
      <c r="E5242" s="642" t="s">
        <v>22435</v>
      </c>
    </row>
    <row r="5243" spans="1:5" ht="12">
      <c r="A5243" s="708" t="s">
        <v>22436</v>
      </c>
      <c r="B5243" s="639" t="s">
        <v>22437</v>
      </c>
      <c r="C5243" s="640"/>
      <c r="D5243" s="641"/>
      <c r="E5243" s="642"/>
    </row>
    <row r="5244" spans="1:5" ht="12">
      <c r="A5244" s="708" t="s">
        <v>25301</v>
      </c>
      <c r="B5244" s="639" t="s">
        <v>25302</v>
      </c>
      <c r="C5244" s="640"/>
      <c r="D5244" s="641"/>
      <c r="E5244" s="642"/>
    </row>
    <row r="5245" spans="1:5" ht="12">
      <c r="A5245" s="708" t="s">
        <v>25298</v>
      </c>
      <c r="B5245" s="639" t="s">
        <v>25303</v>
      </c>
      <c r="C5245" s="640"/>
      <c r="D5245" s="641"/>
      <c r="E5245" s="642"/>
    </row>
    <row r="5246" spans="1:5" ht="24">
      <c r="A5246" s="708">
        <v>84866</v>
      </c>
      <c r="B5246" s="639" t="s">
        <v>25307</v>
      </c>
      <c r="C5246" s="640" t="s">
        <v>108</v>
      </c>
      <c r="D5246" s="641" t="s">
        <v>18987</v>
      </c>
      <c r="E5246" s="642">
        <v>81.96</v>
      </c>
    </row>
    <row r="5247" spans="1:5" ht="12">
      <c r="A5247" s="708" t="s">
        <v>25308</v>
      </c>
      <c r="B5247" s="639" t="s">
        <v>25309</v>
      </c>
      <c r="C5247" s="640"/>
      <c r="D5247" s="641"/>
      <c r="E5247" s="642"/>
    </row>
    <row r="5248" spans="1:5" ht="24">
      <c r="A5248" s="708">
        <v>84878</v>
      </c>
      <c r="B5248" s="639" t="s">
        <v>25310</v>
      </c>
      <c r="C5248" s="640" t="s">
        <v>108</v>
      </c>
      <c r="D5248" s="641" t="s">
        <v>18987</v>
      </c>
      <c r="E5248" s="642">
        <v>81.86</v>
      </c>
    </row>
    <row r="5249" spans="1:5" ht="12">
      <c r="A5249" s="708" t="s">
        <v>25311</v>
      </c>
      <c r="B5249" s="639" t="s">
        <v>25312</v>
      </c>
      <c r="C5249" s="640"/>
      <c r="D5249" s="641"/>
      <c r="E5249" s="642"/>
    </row>
    <row r="5250" spans="1:5" ht="24">
      <c r="A5250" s="708">
        <v>84879</v>
      </c>
      <c r="B5250" s="639" t="s">
        <v>25313</v>
      </c>
      <c r="C5250" s="640" t="s">
        <v>108</v>
      </c>
      <c r="D5250" s="641" t="s">
        <v>18987</v>
      </c>
      <c r="E5250" s="642">
        <v>116.71</v>
      </c>
    </row>
    <row r="5251" spans="1:5" ht="12">
      <c r="A5251" s="708" t="s">
        <v>25314</v>
      </c>
      <c r="B5251" s="639" t="s">
        <v>25315</v>
      </c>
      <c r="C5251" s="640"/>
      <c r="D5251" s="641"/>
      <c r="E5251" s="642"/>
    </row>
    <row r="5252" spans="1:5" ht="12">
      <c r="A5252" s="708" t="s">
        <v>25316</v>
      </c>
      <c r="B5252" s="639"/>
      <c r="C5252" s="640"/>
      <c r="D5252" s="641"/>
      <c r="E5252" s="642"/>
    </row>
    <row r="5253" spans="1:5" ht="24">
      <c r="A5253" s="708">
        <v>84880</v>
      </c>
      <c r="B5253" s="639" t="s">
        <v>25317</v>
      </c>
      <c r="C5253" s="640" t="s">
        <v>108</v>
      </c>
      <c r="D5253" s="641" t="s">
        <v>18987</v>
      </c>
      <c r="E5253" s="642">
        <v>63.65</v>
      </c>
    </row>
    <row r="5254" spans="1:5" ht="12">
      <c r="A5254" s="708" t="s">
        <v>25318</v>
      </c>
      <c r="B5254" s="639" t="s">
        <v>25319</v>
      </c>
      <c r="C5254" s="640"/>
      <c r="D5254" s="641"/>
      <c r="E5254" s="642"/>
    </row>
    <row r="5255" spans="1:5" ht="24">
      <c r="A5255" s="708">
        <v>84884</v>
      </c>
      <c r="B5255" s="639" t="s">
        <v>25320</v>
      </c>
      <c r="C5255" s="640" t="s">
        <v>108</v>
      </c>
      <c r="D5255" s="641" t="s">
        <v>18987</v>
      </c>
      <c r="E5255" s="642">
        <v>80.069999999999993</v>
      </c>
    </row>
    <row r="5256" spans="1:5" ht="12">
      <c r="A5256" s="708" t="s">
        <v>25321</v>
      </c>
      <c r="B5256" s="639" t="s">
        <v>25322</v>
      </c>
      <c r="C5256" s="640"/>
      <c r="D5256" s="641"/>
      <c r="E5256" s="642"/>
    </row>
    <row r="5257" spans="1:5" ht="12">
      <c r="A5257" s="708" t="s">
        <v>25323</v>
      </c>
      <c r="B5257" s="639" t="s">
        <v>25324</v>
      </c>
      <c r="C5257" s="640"/>
      <c r="D5257" s="641"/>
      <c r="E5257" s="642"/>
    </row>
    <row r="5258" spans="1:5" ht="24">
      <c r="A5258" s="708">
        <v>84885</v>
      </c>
      <c r="B5258" s="639" t="s">
        <v>25325</v>
      </c>
      <c r="C5258" s="640" t="s">
        <v>108</v>
      </c>
      <c r="D5258" s="641" t="s">
        <v>18987</v>
      </c>
      <c r="E5258" s="642">
        <v>527.14</v>
      </c>
    </row>
    <row r="5259" spans="1:5" ht="12">
      <c r="A5259" s="708" t="s">
        <v>25326</v>
      </c>
      <c r="B5259" s="639" t="s">
        <v>25327</v>
      </c>
      <c r="C5259" s="640"/>
      <c r="D5259" s="641"/>
      <c r="E5259" s="642"/>
    </row>
    <row r="5260" spans="1:5" ht="12">
      <c r="A5260" s="708" t="s">
        <v>25328</v>
      </c>
      <c r="B5260" s="639" t="s">
        <v>25329</v>
      </c>
      <c r="C5260" s="640"/>
      <c r="D5260" s="641"/>
      <c r="E5260" s="642"/>
    </row>
    <row r="5261" spans="1:5" ht="12">
      <c r="A5261" s="708">
        <v>84886</v>
      </c>
      <c r="B5261" s="639" t="s">
        <v>4807</v>
      </c>
      <c r="C5261" s="640" t="s">
        <v>108</v>
      </c>
      <c r="D5261" s="641" t="s">
        <v>18987</v>
      </c>
      <c r="E5261" s="642">
        <v>997.73</v>
      </c>
    </row>
    <row r="5262" spans="1:5" ht="12">
      <c r="A5262" s="708">
        <v>84887</v>
      </c>
      <c r="B5262" s="639" t="s">
        <v>4808</v>
      </c>
      <c r="C5262" s="640" t="s">
        <v>108</v>
      </c>
      <c r="D5262" s="641" t="s">
        <v>18987</v>
      </c>
      <c r="E5262" s="642">
        <v>47.41</v>
      </c>
    </row>
    <row r="5263" spans="1:5" ht="12">
      <c r="A5263" s="708">
        <v>84889</v>
      </c>
      <c r="B5263" s="639" t="s">
        <v>4809</v>
      </c>
      <c r="C5263" s="640" t="s">
        <v>108</v>
      </c>
      <c r="D5263" s="641" t="s">
        <v>18987</v>
      </c>
      <c r="E5263" s="642">
        <v>16.27</v>
      </c>
    </row>
    <row r="5264" spans="1:5" ht="12">
      <c r="A5264" s="708">
        <v>101</v>
      </c>
      <c r="B5264" s="639" t="s">
        <v>25330</v>
      </c>
      <c r="C5264" s="640"/>
      <c r="D5264" s="641"/>
      <c r="E5264" s="642"/>
    </row>
    <row r="5265" spans="1:5" ht="24">
      <c r="A5265" s="708">
        <v>84890</v>
      </c>
      <c r="B5265" s="639" t="s">
        <v>25331</v>
      </c>
      <c r="C5265" s="640" t="s">
        <v>108</v>
      </c>
      <c r="D5265" s="641" t="s">
        <v>18987</v>
      </c>
      <c r="E5265" s="642">
        <v>38.82</v>
      </c>
    </row>
    <row r="5266" spans="1:5" ht="12">
      <c r="A5266" s="708" t="s">
        <v>25332</v>
      </c>
      <c r="B5266" s="639"/>
      <c r="C5266" s="640"/>
      <c r="D5266" s="641"/>
      <c r="E5266" s="642"/>
    </row>
    <row r="5267" spans="1:5" ht="12">
      <c r="A5267" s="708">
        <v>84891</v>
      </c>
      <c r="B5267" s="639" t="s">
        <v>4810</v>
      </c>
      <c r="C5267" s="640" t="s">
        <v>108</v>
      </c>
      <c r="D5267" s="641" t="s">
        <v>18987</v>
      </c>
      <c r="E5267" s="642">
        <v>144.71</v>
      </c>
    </row>
    <row r="5268" spans="1:5" ht="24">
      <c r="A5268" s="708">
        <v>84892</v>
      </c>
      <c r="B5268" s="639" t="s">
        <v>25333</v>
      </c>
      <c r="C5268" s="640" t="s">
        <v>108</v>
      </c>
      <c r="D5268" s="641" t="s">
        <v>18987</v>
      </c>
      <c r="E5268" s="642">
        <v>81.099999999999994</v>
      </c>
    </row>
    <row r="5269" spans="1:5" ht="12">
      <c r="A5269" s="708" t="s">
        <v>25334</v>
      </c>
      <c r="B5269" s="639" t="s">
        <v>25335</v>
      </c>
      <c r="C5269" s="640"/>
      <c r="D5269" s="641"/>
      <c r="E5269" s="642"/>
    </row>
    <row r="5270" spans="1:5" ht="12">
      <c r="A5270" s="708">
        <v>84893</v>
      </c>
      <c r="B5270" s="639" t="s">
        <v>4811</v>
      </c>
      <c r="C5270" s="640" t="s">
        <v>108</v>
      </c>
      <c r="D5270" s="641" t="s">
        <v>18987</v>
      </c>
      <c r="E5270" s="642">
        <v>63.69</v>
      </c>
    </row>
    <row r="5271" spans="1:5" ht="24">
      <c r="A5271" s="708">
        <v>84894</v>
      </c>
      <c r="B5271" s="639" t="s">
        <v>25336</v>
      </c>
      <c r="C5271" s="640" t="s">
        <v>108</v>
      </c>
      <c r="D5271" s="641" t="s">
        <v>18987</v>
      </c>
      <c r="E5271" s="642">
        <v>18.43</v>
      </c>
    </row>
    <row r="5272" spans="1:5" ht="12">
      <c r="A5272" s="708" t="s">
        <v>22417</v>
      </c>
      <c r="B5272" s="639" t="s">
        <v>22418</v>
      </c>
      <c r="C5272" s="640"/>
      <c r="D5272" s="641"/>
      <c r="E5272" s="642"/>
    </row>
    <row r="5273" spans="1:5" ht="12">
      <c r="A5273" s="708" t="s">
        <v>22419</v>
      </c>
      <c r="B5273" s="639" t="e">
        <v>#NAME?</v>
      </c>
      <c r="C5273" s="640"/>
      <c r="D5273" s="641" t="s">
        <v>22420</v>
      </c>
      <c r="E5273" s="642" t="s">
        <v>22421</v>
      </c>
    </row>
    <row r="5274" spans="1:5" ht="12">
      <c r="A5274" s="708"/>
      <c r="B5274" s="639"/>
      <c r="C5274" s="640"/>
      <c r="D5274" s="641" t="s">
        <v>22422</v>
      </c>
      <c r="E5274" s="642" t="s">
        <v>22423</v>
      </c>
    </row>
    <row r="5275" spans="1:5" ht="12">
      <c r="A5275" s="708" t="s">
        <v>22424</v>
      </c>
      <c r="B5275" s="639" t="s">
        <v>22425</v>
      </c>
      <c r="C5275" s="640"/>
      <c r="D5275" s="641"/>
      <c r="E5275" s="642"/>
    </row>
    <row r="5276" spans="1:5" ht="24">
      <c r="A5276" s="708" t="s">
        <v>22426</v>
      </c>
      <c r="B5276" s="639" t="s">
        <v>22427</v>
      </c>
      <c r="C5276" s="640" t="s">
        <v>22428</v>
      </c>
      <c r="D5276" s="641"/>
      <c r="E5276" s="642"/>
    </row>
    <row r="5277" spans="1:5" ht="12">
      <c r="A5277" s="708" t="s">
        <v>22429</v>
      </c>
      <c r="B5277" s="639" t="s">
        <v>22430</v>
      </c>
      <c r="C5277" s="640"/>
      <c r="D5277" s="641" t="s">
        <v>22422</v>
      </c>
      <c r="E5277" s="642" t="s">
        <v>22431</v>
      </c>
    </row>
    <row r="5278" spans="1:5" ht="24">
      <c r="A5278" s="708" t="s">
        <v>91</v>
      </c>
      <c r="B5278" s="639" t="s">
        <v>22432</v>
      </c>
      <c r="C5278" s="640" t="s">
        <v>22433</v>
      </c>
      <c r="D5278" s="641" t="s">
        <v>22434</v>
      </c>
      <c r="E5278" s="642" t="s">
        <v>22435</v>
      </c>
    </row>
    <row r="5279" spans="1:5" ht="12">
      <c r="A5279" s="708" t="s">
        <v>22436</v>
      </c>
      <c r="B5279" s="639" t="s">
        <v>22437</v>
      </c>
      <c r="C5279" s="640"/>
      <c r="D5279" s="641"/>
      <c r="E5279" s="642"/>
    </row>
    <row r="5280" spans="1:5" ht="12">
      <c r="A5280" s="708" t="s">
        <v>25337</v>
      </c>
      <c r="B5280" s="639" t="s">
        <v>25338</v>
      </c>
      <c r="C5280" s="640"/>
      <c r="D5280" s="641"/>
      <c r="E5280" s="642"/>
    </row>
    <row r="5281" spans="1:5" ht="24">
      <c r="A5281" s="708">
        <v>84895</v>
      </c>
      <c r="B5281" s="639" t="s">
        <v>25336</v>
      </c>
      <c r="C5281" s="640" t="s">
        <v>108</v>
      </c>
      <c r="D5281" s="641" t="s">
        <v>18987</v>
      </c>
      <c r="E5281" s="642">
        <v>117.49</v>
      </c>
    </row>
    <row r="5282" spans="1:5" ht="12">
      <c r="A5282" s="708" t="s">
        <v>25339</v>
      </c>
      <c r="B5282" s="639"/>
      <c r="C5282" s="640"/>
      <c r="D5282" s="641"/>
      <c r="E5282" s="642"/>
    </row>
    <row r="5283" spans="1:5" ht="12">
      <c r="A5283" s="708">
        <v>84896</v>
      </c>
      <c r="B5283" s="639" t="s">
        <v>4812</v>
      </c>
      <c r="C5283" s="640" t="s">
        <v>108</v>
      </c>
      <c r="D5283" s="641" t="s">
        <v>18987</v>
      </c>
      <c r="E5283" s="642">
        <v>49.33</v>
      </c>
    </row>
    <row r="5284" spans="1:5" ht="12">
      <c r="A5284" s="708">
        <v>84897</v>
      </c>
      <c r="B5284" s="639" t="s">
        <v>4813</v>
      </c>
      <c r="C5284" s="640" t="s">
        <v>121</v>
      </c>
      <c r="D5284" s="641" t="s">
        <v>18987</v>
      </c>
      <c r="E5284" s="642">
        <v>29.51</v>
      </c>
    </row>
    <row r="5285" spans="1:5" ht="24">
      <c r="A5285" s="708">
        <v>84898</v>
      </c>
      <c r="B5285" s="639" t="s">
        <v>25340</v>
      </c>
      <c r="C5285" s="640" t="s">
        <v>121</v>
      </c>
      <c r="D5285" s="641" t="s">
        <v>18987</v>
      </c>
      <c r="E5285" s="642">
        <v>24.22</v>
      </c>
    </row>
    <row r="5286" spans="1:5" ht="12">
      <c r="A5286" s="708" t="s">
        <v>25341</v>
      </c>
      <c r="B5286" s="639" t="s">
        <v>25342</v>
      </c>
      <c r="C5286" s="640"/>
      <c r="D5286" s="641"/>
      <c r="E5286" s="642"/>
    </row>
    <row r="5287" spans="1:5" ht="24">
      <c r="A5287" s="708">
        <v>84899</v>
      </c>
      <c r="B5287" s="639" t="s">
        <v>25343</v>
      </c>
      <c r="C5287" s="640" t="s">
        <v>108</v>
      </c>
      <c r="D5287" s="641" t="s">
        <v>18987</v>
      </c>
      <c r="E5287" s="642">
        <v>14.59</v>
      </c>
    </row>
    <row r="5288" spans="1:5" ht="12">
      <c r="A5288" s="706" t="s">
        <v>25344</v>
      </c>
      <c r="B5288" s="633"/>
      <c r="C5288" s="634"/>
      <c r="D5288" s="634"/>
      <c r="E5288" s="635"/>
    </row>
    <row r="5289" spans="1:5" ht="12">
      <c r="A5289" s="707">
        <v>102</v>
      </c>
      <c r="B5289" s="636" t="s">
        <v>25345</v>
      </c>
      <c r="C5289" s="637"/>
      <c r="D5289" s="637"/>
      <c r="E5289" s="638"/>
    </row>
    <row r="5290" spans="1:5" ht="12">
      <c r="A5290" s="708">
        <v>74046</v>
      </c>
      <c r="B5290" s="639" t="s">
        <v>25346</v>
      </c>
      <c r="C5290" s="640"/>
      <c r="D5290" s="641"/>
      <c r="E5290" s="642"/>
    </row>
    <row r="5291" spans="1:5" ht="12">
      <c r="A5291" s="708" t="s">
        <v>4814</v>
      </c>
      <c r="B5291" s="639" t="s">
        <v>4815</v>
      </c>
      <c r="C5291" s="640" t="s">
        <v>108</v>
      </c>
      <c r="D5291" s="641" t="s">
        <v>18987</v>
      </c>
      <c r="E5291" s="642">
        <v>8.59</v>
      </c>
    </row>
    <row r="5292" spans="1:5" ht="12">
      <c r="A5292" s="708" t="s">
        <v>313</v>
      </c>
      <c r="B5292" s="639" t="s">
        <v>4816</v>
      </c>
      <c r="C5292" s="640" t="s">
        <v>108</v>
      </c>
      <c r="D5292" s="641" t="s">
        <v>18987</v>
      </c>
      <c r="E5292" s="642">
        <v>32.74</v>
      </c>
    </row>
    <row r="5293" spans="1:5" ht="12">
      <c r="A5293" s="708">
        <v>74047</v>
      </c>
      <c r="B5293" s="639" t="s">
        <v>25347</v>
      </c>
      <c r="C5293" s="640"/>
      <c r="D5293" s="641"/>
      <c r="E5293" s="642"/>
    </row>
    <row r="5294" spans="1:5" ht="12">
      <c r="A5294" s="707" t="s">
        <v>4817</v>
      </c>
      <c r="B5294" s="636" t="s">
        <v>4818</v>
      </c>
      <c r="C5294" s="637" t="s">
        <v>108</v>
      </c>
      <c r="D5294" s="637" t="s">
        <v>18980</v>
      </c>
      <c r="E5294" s="638">
        <v>20.09</v>
      </c>
    </row>
    <row r="5295" spans="1:5" ht="24">
      <c r="A5295" s="708" t="s">
        <v>4819</v>
      </c>
      <c r="B5295" s="639" t="s">
        <v>25348</v>
      </c>
      <c r="C5295" s="640" t="s">
        <v>108</v>
      </c>
      <c r="D5295" s="641" t="s">
        <v>18980</v>
      </c>
      <c r="E5295" s="642">
        <v>20.09</v>
      </c>
    </row>
    <row r="5296" spans="1:5" ht="12">
      <c r="A5296" s="708" t="s">
        <v>25349</v>
      </c>
      <c r="B5296" s="639" t="s">
        <v>25350</v>
      </c>
      <c r="C5296" s="640"/>
      <c r="D5296" s="641"/>
      <c r="E5296" s="642"/>
    </row>
    <row r="5297" spans="1:5" ht="12">
      <c r="A5297" s="708" t="s">
        <v>4820</v>
      </c>
      <c r="B5297" s="639" t="s">
        <v>4821</v>
      </c>
      <c r="C5297" s="640" t="s">
        <v>108</v>
      </c>
      <c r="D5297" s="641" t="s">
        <v>18980</v>
      </c>
      <c r="E5297" s="642">
        <v>31.4</v>
      </c>
    </row>
    <row r="5298" spans="1:5" ht="12">
      <c r="A5298" s="708" t="s">
        <v>4822</v>
      </c>
      <c r="B5298" s="639" t="s">
        <v>25351</v>
      </c>
      <c r="C5298" s="640" t="s">
        <v>108</v>
      </c>
      <c r="D5298" s="641" t="s">
        <v>18980</v>
      </c>
      <c r="E5298" s="642">
        <v>17.739999999999998</v>
      </c>
    </row>
    <row r="5299" spans="1:5" ht="12">
      <c r="A5299" s="708" t="s">
        <v>4823</v>
      </c>
      <c r="B5299" s="639" t="s">
        <v>4824</v>
      </c>
      <c r="C5299" s="640" t="s">
        <v>108</v>
      </c>
      <c r="D5299" s="641" t="s">
        <v>18980</v>
      </c>
      <c r="E5299" s="642">
        <v>15.25</v>
      </c>
    </row>
    <row r="5300" spans="1:5" ht="12">
      <c r="A5300" s="708">
        <v>74084</v>
      </c>
      <c r="B5300" s="639" t="s">
        <v>25352</v>
      </c>
      <c r="C5300" s="640"/>
      <c r="D5300" s="641"/>
      <c r="E5300" s="642"/>
    </row>
    <row r="5301" spans="1:5" ht="24">
      <c r="A5301" s="708" t="s">
        <v>4825</v>
      </c>
      <c r="B5301" s="639" t="s">
        <v>25353</v>
      </c>
      <c r="C5301" s="640" t="s">
        <v>108</v>
      </c>
      <c r="D5301" s="641" t="s">
        <v>18987</v>
      </c>
      <c r="E5301" s="642">
        <v>38.479999999999997</v>
      </c>
    </row>
    <row r="5302" spans="1:5" ht="12">
      <c r="A5302" s="708" t="s">
        <v>25354</v>
      </c>
      <c r="B5302" s="639" t="s">
        <v>25355</v>
      </c>
      <c r="C5302" s="640"/>
      <c r="D5302" s="641"/>
      <c r="E5302" s="642"/>
    </row>
    <row r="5303" spans="1:5" ht="12">
      <c r="A5303" s="708">
        <v>84950</v>
      </c>
      <c r="B5303" s="639" t="s">
        <v>4826</v>
      </c>
      <c r="C5303" s="640" t="s">
        <v>108</v>
      </c>
      <c r="D5303" s="641" t="s">
        <v>18987</v>
      </c>
      <c r="E5303" s="642">
        <v>71.290000000000006</v>
      </c>
    </row>
    <row r="5304" spans="1:5" ht="12">
      <c r="A5304" s="708">
        <v>84952</v>
      </c>
      <c r="B5304" s="639" t="s">
        <v>4827</v>
      </c>
      <c r="C5304" s="640" t="s">
        <v>108</v>
      </c>
      <c r="D5304" s="641" t="s">
        <v>18987</v>
      </c>
      <c r="E5304" s="642">
        <v>60.31</v>
      </c>
    </row>
    <row r="5305" spans="1:5" ht="12">
      <c r="A5305" s="708">
        <v>84955</v>
      </c>
      <c r="B5305" s="639" t="s">
        <v>4828</v>
      </c>
      <c r="C5305" s="640" t="s">
        <v>108</v>
      </c>
      <c r="D5305" s="641" t="s">
        <v>18987</v>
      </c>
      <c r="E5305" s="642">
        <v>36.5</v>
      </c>
    </row>
    <row r="5306" spans="1:5" ht="12">
      <c r="A5306" s="708">
        <v>103</v>
      </c>
      <c r="B5306" s="639" t="s">
        <v>25356</v>
      </c>
      <c r="C5306" s="640"/>
      <c r="D5306" s="641"/>
      <c r="E5306" s="642"/>
    </row>
    <row r="5307" spans="1:5" ht="12">
      <c r="A5307" s="708">
        <v>72116</v>
      </c>
      <c r="B5307" s="639" t="s">
        <v>4829</v>
      </c>
      <c r="C5307" s="640" t="s">
        <v>112</v>
      </c>
      <c r="D5307" s="641" t="s">
        <v>18987</v>
      </c>
      <c r="E5307" s="642">
        <v>66.56</v>
      </c>
    </row>
    <row r="5308" spans="1:5" ht="12">
      <c r="A5308" s="708" t="s">
        <v>22417</v>
      </c>
      <c r="B5308" s="639" t="s">
        <v>22418</v>
      </c>
      <c r="C5308" s="640"/>
      <c r="D5308" s="641"/>
      <c r="E5308" s="642"/>
    </row>
    <row r="5309" spans="1:5" ht="12">
      <c r="A5309" s="708" t="s">
        <v>22419</v>
      </c>
      <c r="B5309" s="639" t="e">
        <v>#NAME?</v>
      </c>
      <c r="C5309" s="640"/>
      <c r="D5309" s="641" t="s">
        <v>22420</v>
      </c>
      <c r="E5309" s="642" t="s">
        <v>22421</v>
      </c>
    </row>
    <row r="5310" spans="1:5" ht="12">
      <c r="A5310" s="708"/>
      <c r="B5310" s="639"/>
      <c r="C5310" s="640"/>
      <c r="D5310" s="641" t="s">
        <v>22422</v>
      </c>
      <c r="E5310" s="642" t="s">
        <v>22423</v>
      </c>
    </row>
    <row r="5311" spans="1:5" ht="12">
      <c r="A5311" s="708" t="s">
        <v>22424</v>
      </c>
      <c r="B5311" s="639" t="s">
        <v>22425</v>
      </c>
      <c r="C5311" s="640"/>
      <c r="D5311" s="641"/>
      <c r="E5311" s="642"/>
    </row>
    <row r="5312" spans="1:5" ht="24">
      <c r="A5312" s="708" t="s">
        <v>22426</v>
      </c>
      <c r="B5312" s="639" t="s">
        <v>22427</v>
      </c>
      <c r="C5312" s="640" t="s">
        <v>22428</v>
      </c>
      <c r="D5312" s="641"/>
      <c r="E5312" s="642"/>
    </row>
    <row r="5313" spans="1:5" ht="12">
      <c r="A5313" s="708" t="s">
        <v>22429</v>
      </c>
      <c r="B5313" s="639" t="s">
        <v>22430</v>
      </c>
      <c r="C5313" s="640"/>
      <c r="D5313" s="641" t="s">
        <v>22422</v>
      </c>
      <c r="E5313" s="642" t="s">
        <v>22431</v>
      </c>
    </row>
    <row r="5314" spans="1:5" ht="24">
      <c r="A5314" s="708" t="s">
        <v>91</v>
      </c>
      <c r="B5314" s="639" t="s">
        <v>22432</v>
      </c>
      <c r="C5314" s="640" t="s">
        <v>22433</v>
      </c>
      <c r="D5314" s="641" t="s">
        <v>22434</v>
      </c>
      <c r="E5314" s="642" t="s">
        <v>22435</v>
      </c>
    </row>
    <row r="5315" spans="1:5" ht="12">
      <c r="A5315" s="708" t="s">
        <v>22436</v>
      </c>
      <c r="B5315" s="639" t="s">
        <v>22437</v>
      </c>
      <c r="C5315" s="640"/>
      <c r="D5315" s="641"/>
      <c r="E5315" s="642"/>
    </row>
    <row r="5316" spans="1:5" ht="12">
      <c r="A5316" s="708">
        <v>72117</v>
      </c>
      <c r="B5316" s="639" t="s">
        <v>4830</v>
      </c>
      <c r="C5316" s="640" t="s">
        <v>112</v>
      </c>
      <c r="D5316" s="641" t="s">
        <v>18987</v>
      </c>
      <c r="E5316" s="642">
        <v>84.93</v>
      </c>
    </row>
    <row r="5317" spans="1:5" ht="24">
      <c r="A5317" s="708">
        <v>72118</v>
      </c>
      <c r="B5317" s="639" t="s">
        <v>25357</v>
      </c>
      <c r="C5317" s="640" t="s">
        <v>112</v>
      </c>
      <c r="D5317" s="641" t="s">
        <v>18987</v>
      </c>
      <c r="E5317" s="642">
        <v>124.4</v>
      </c>
    </row>
    <row r="5318" spans="1:5" ht="12">
      <c r="A5318" s="708" t="s">
        <v>25358</v>
      </c>
      <c r="B5318" s="639" t="s">
        <v>25359</v>
      </c>
      <c r="C5318" s="640"/>
      <c r="D5318" s="641"/>
      <c r="E5318" s="642"/>
    </row>
    <row r="5319" spans="1:5" ht="24">
      <c r="A5319" s="708">
        <v>72119</v>
      </c>
      <c r="B5319" s="639" t="s">
        <v>25360</v>
      </c>
      <c r="C5319" s="640" t="s">
        <v>112</v>
      </c>
      <c r="D5319" s="641" t="s">
        <v>18987</v>
      </c>
      <c r="E5319" s="642">
        <v>156.56</v>
      </c>
    </row>
    <row r="5320" spans="1:5" ht="12">
      <c r="A5320" s="708" t="s">
        <v>25358</v>
      </c>
      <c r="B5320" s="639" t="s">
        <v>25359</v>
      </c>
      <c r="C5320" s="640"/>
      <c r="D5320" s="641"/>
      <c r="E5320" s="642"/>
    </row>
    <row r="5321" spans="1:5" ht="24">
      <c r="A5321" s="708">
        <v>72120</v>
      </c>
      <c r="B5321" s="639" t="s">
        <v>25361</v>
      </c>
      <c r="C5321" s="640" t="s">
        <v>112</v>
      </c>
      <c r="D5321" s="641" t="s">
        <v>18987</v>
      </c>
      <c r="E5321" s="642">
        <v>197.55</v>
      </c>
    </row>
    <row r="5322" spans="1:5" ht="12">
      <c r="A5322" s="708" t="s">
        <v>25362</v>
      </c>
      <c r="B5322" s="639" t="s">
        <v>25363</v>
      </c>
      <c r="C5322" s="640"/>
      <c r="D5322" s="641"/>
      <c r="E5322" s="642"/>
    </row>
    <row r="5323" spans="1:5" ht="24">
      <c r="A5323" s="708">
        <v>72121</v>
      </c>
      <c r="B5323" s="639" t="s">
        <v>25364</v>
      </c>
      <c r="C5323" s="640" t="s">
        <v>112</v>
      </c>
      <c r="D5323" s="641" t="s">
        <v>18987</v>
      </c>
      <c r="E5323" s="642">
        <v>244</v>
      </c>
    </row>
    <row r="5324" spans="1:5" ht="12">
      <c r="A5324" s="708" t="s">
        <v>24563</v>
      </c>
      <c r="B5324" s="639" t="s">
        <v>25365</v>
      </c>
      <c r="C5324" s="640"/>
      <c r="D5324" s="641"/>
      <c r="E5324" s="642"/>
    </row>
    <row r="5325" spans="1:5" ht="12">
      <c r="A5325" s="708">
        <v>72122</v>
      </c>
      <c r="B5325" s="639" t="s">
        <v>4834</v>
      </c>
      <c r="C5325" s="640" t="s">
        <v>112</v>
      </c>
      <c r="D5325" s="641" t="s">
        <v>18987</v>
      </c>
      <c r="E5325" s="642">
        <v>73.39</v>
      </c>
    </row>
    <row r="5326" spans="1:5" ht="12">
      <c r="A5326" s="708">
        <v>72123</v>
      </c>
      <c r="B5326" s="639" t="s">
        <v>4835</v>
      </c>
      <c r="C5326" s="640" t="s">
        <v>112</v>
      </c>
      <c r="D5326" s="641" t="s">
        <v>18987</v>
      </c>
      <c r="E5326" s="642">
        <v>190.06</v>
      </c>
    </row>
    <row r="5327" spans="1:5" ht="12">
      <c r="A5327" s="708">
        <v>73838</v>
      </c>
      <c r="B5327" s="639" t="s">
        <v>25366</v>
      </c>
      <c r="C5327" s="640"/>
      <c r="D5327" s="641"/>
      <c r="E5327" s="642"/>
    </row>
    <row r="5328" spans="1:5" ht="24">
      <c r="A5328" s="708" t="s">
        <v>4836</v>
      </c>
      <c r="B5328" s="639" t="s">
        <v>25367</v>
      </c>
      <c r="C5328" s="640" t="s">
        <v>108</v>
      </c>
      <c r="D5328" s="641" t="s">
        <v>18987</v>
      </c>
      <c r="E5328" s="642">
        <v>1664.01</v>
      </c>
    </row>
    <row r="5329" spans="1:5" ht="12">
      <c r="A5329" s="708" t="s">
        <v>25368</v>
      </c>
      <c r="B5329" s="639"/>
      <c r="C5329" s="640"/>
      <c r="D5329" s="641"/>
      <c r="E5329" s="642"/>
    </row>
    <row r="5330" spans="1:5" ht="12">
      <c r="A5330" s="708">
        <v>74125</v>
      </c>
      <c r="B5330" s="639" t="s">
        <v>25369</v>
      </c>
      <c r="C5330" s="640"/>
      <c r="D5330" s="641"/>
      <c r="E5330" s="642"/>
    </row>
    <row r="5331" spans="1:5" ht="12">
      <c r="A5331" s="708" t="s">
        <v>4837</v>
      </c>
      <c r="B5331" s="639" t="s">
        <v>4838</v>
      </c>
      <c r="C5331" s="640" t="s">
        <v>112</v>
      </c>
      <c r="D5331" s="641" t="s">
        <v>18987</v>
      </c>
      <c r="E5331" s="642">
        <v>260.72000000000003</v>
      </c>
    </row>
    <row r="5332" spans="1:5" ht="24">
      <c r="A5332" s="708" t="s">
        <v>4839</v>
      </c>
      <c r="B5332" s="639" t="s">
        <v>25370</v>
      </c>
      <c r="C5332" s="640" t="s">
        <v>112</v>
      </c>
      <c r="D5332" s="641" t="s">
        <v>18987</v>
      </c>
      <c r="E5332" s="642">
        <v>324.06</v>
      </c>
    </row>
    <row r="5333" spans="1:5" ht="12">
      <c r="A5333" s="708" t="s">
        <v>25371</v>
      </c>
      <c r="B5333" s="639" t="s">
        <v>25372</v>
      </c>
      <c r="C5333" s="640"/>
      <c r="D5333" s="641"/>
      <c r="E5333" s="642"/>
    </row>
    <row r="5334" spans="1:5" ht="12">
      <c r="A5334" s="708">
        <v>84957</v>
      </c>
      <c r="B5334" s="639" t="s">
        <v>4840</v>
      </c>
      <c r="C5334" s="640" t="s">
        <v>112</v>
      </c>
      <c r="D5334" s="641" t="s">
        <v>18987</v>
      </c>
      <c r="E5334" s="642">
        <v>102.63</v>
      </c>
    </row>
    <row r="5335" spans="1:5" ht="12">
      <c r="A5335" s="708">
        <v>84959</v>
      </c>
      <c r="B5335" s="639" t="s">
        <v>4841</v>
      </c>
      <c r="C5335" s="640" t="s">
        <v>112</v>
      </c>
      <c r="D5335" s="641" t="s">
        <v>18987</v>
      </c>
      <c r="E5335" s="642">
        <v>119.3</v>
      </c>
    </row>
    <row r="5336" spans="1:5" ht="12">
      <c r="A5336" s="708">
        <v>85001</v>
      </c>
      <c r="B5336" s="639" t="s">
        <v>4842</v>
      </c>
      <c r="C5336" s="640" t="s">
        <v>112</v>
      </c>
      <c r="D5336" s="641" t="s">
        <v>18987</v>
      </c>
      <c r="E5336" s="642">
        <v>113.74</v>
      </c>
    </row>
    <row r="5337" spans="1:5" ht="12">
      <c r="A5337" s="708">
        <v>85002</v>
      </c>
      <c r="B5337" s="639" t="s">
        <v>4843</v>
      </c>
      <c r="C5337" s="640" t="s">
        <v>112</v>
      </c>
      <c r="D5337" s="641" t="s">
        <v>18987</v>
      </c>
      <c r="E5337" s="642">
        <v>158.19</v>
      </c>
    </row>
    <row r="5338" spans="1:5" ht="12">
      <c r="A5338" s="708">
        <v>85004</v>
      </c>
      <c r="B5338" s="639" t="s">
        <v>4844</v>
      </c>
      <c r="C5338" s="640" t="s">
        <v>112</v>
      </c>
      <c r="D5338" s="641" t="s">
        <v>18987</v>
      </c>
      <c r="E5338" s="642">
        <v>80.41</v>
      </c>
    </row>
    <row r="5339" spans="1:5" ht="24">
      <c r="A5339" s="708">
        <v>85005</v>
      </c>
      <c r="B5339" s="639" t="s">
        <v>4845</v>
      </c>
      <c r="C5339" s="640" t="s">
        <v>112</v>
      </c>
      <c r="D5339" s="641" t="s">
        <v>18987</v>
      </c>
      <c r="E5339" s="642">
        <v>232.87</v>
      </c>
    </row>
    <row r="5340" spans="1:5" ht="12">
      <c r="A5340" s="708">
        <v>105</v>
      </c>
      <c r="B5340" s="639" t="s">
        <v>25373</v>
      </c>
      <c r="C5340" s="640"/>
      <c r="D5340" s="641"/>
      <c r="E5340" s="642"/>
    </row>
    <row r="5341" spans="1:5" ht="12">
      <c r="A5341" s="708">
        <v>68054</v>
      </c>
      <c r="B5341" s="639" t="s">
        <v>4846</v>
      </c>
      <c r="C5341" s="640" t="s">
        <v>112</v>
      </c>
      <c r="D5341" s="641" t="s">
        <v>18987</v>
      </c>
      <c r="E5341" s="642">
        <v>159.28</v>
      </c>
    </row>
    <row r="5342" spans="1:5" ht="12">
      <c r="A5342" s="708">
        <v>74100</v>
      </c>
      <c r="B5342" s="639" t="s">
        <v>25374</v>
      </c>
      <c r="C5342" s="640"/>
      <c r="D5342" s="641"/>
      <c r="E5342" s="642"/>
    </row>
    <row r="5343" spans="1:5" ht="12">
      <c r="A5343" s="708" t="s">
        <v>4847</v>
      </c>
      <c r="B5343" s="639" t="s">
        <v>4848</v>
      </c>
      <c r="C5343" s="640" t="s">
        <v>112</v>
      </c>
      <c r="D5343" s="641" t="s">
        <v>18987</v>
      </c>
      <c r="E5343" s="642">
        <v>337.53</v>
      </c>
    </row>
    <row r="5344" spans="1:5" ht="12">
      <c r="A5344" s="708" t="s">
        <v>22417</v>
      </c>
      <c r="B5344" s="639" t="s">
        <v>22418</v>
      </c>
      <c r="C5344" s="640"/>
      <c r="D5344" s="641"/>
      <c r="E5344" s="642"/>
    </row>
    <row r="5345" spans="1:5" ht="12">
      <c r="A5345" s="708" t="s">
        <v>22419</v>
      </c>
      <c r="B5345" s="639" t="e">
        <v>#NAME?</v>
      </c>
      <c r="C5345" s="640"/>
      <c r="D5345" s="641" t="s">
        <v>22420</v>
      </c>
      <c r="E5345" s="642" t="s">
        <v>22421</v>
      </c>
    </row>
    <row r="5346" spans="1:5" ht="12">
      <c r="A5346" s="708"/>
      <c r="B5346" s="639"/>
      <c r="C5346" s="640"/>
      <c r="D5346" s="641" t="s">
        <v>22422</v>
      </c>
      <c r="E5346" s="642" t="s">
        <v>22423</v>
      </c>
    </row>
    <row r="5347" spans="1:5" ht="12">
      <c r="A5347" s="708" t="s">
        <v>22424</v>
      </c>
      <c r="B5347" s="639" t="s">
        <v>22425</v>
      </c>
      <c r="C5347" s="640"/>
      <c r="D5347" s="641"/>
      <c r="E5347" s="642"/>
    </row>
    <row r="5348" spans="1:5" ht="24">
      <c r="A5348" s="708" t="s">
        <v>22426</v>
      </c>
      <c r="B5348" s="639" t="s">
        <v>22427</v>
      </c>
      <c r="C5348" s="640" t="s">
        <v>22428</v>
      </c>
      <c r="D5348" s="641"/>
      <c r="E5348" s="642"/>
    </row>
    <row r="5349" spans="1:5" ht="12">
      <c r="A5349" s="708" t="s">
        <v>22429</v>
      </c>
      <c r="B5349" s="639" t="s">
        <v>22430</v>
      </c>
      <c r="C5349" s="640"/>
      <c r="D5349" s="641" t="s">
        <v>22422</v>
      </c>
      <c r="E5349" s="642" t="s">
        <v>22431</v>
      </c>
    </row>
    <row r="5350" spans="1:5" ht="24">
      <c r="A5350" s="708" t="s">
        <v>91</v>
      </c>
      <c r="B5350" s="639" t="s">
        <v>22432</v>
      </c>
      <c r="C5350" s="640" t="s">
        <v>22433</v>
      </c>
      <c r="D5350" s="641" t="s">
        <v>22434</v>
      </c>
      <c r="E5350" s="642" t="s">
        <v>22435</v>
      </c>
    </row>
    <row r="5351" spans="1:5" ht="12">
      <c r="A5351" s="708" t="s">
        <v>22436</v>
      </c>
      <c r="B5351" s="639" t="s">
        <v>22437</v>
      </c>
      <c r="C5351" s="640"/>
      <c r="D5351" s="641"/>
      <c r="E5351" s="642"/>
    </row>
    <row r="5352" spans="1:5" ht="12">
      <c r="A5352" s="708">
        <v>74238</v>
      </c>
      <c r="B5352" s="639" t="s">
        <v>25375</v>
      </c>
      <c r="C5352" s="640"/>
      <c r="D5352" s="641"/>
      <c r="E5352" s="642"/>
    </row>
    <row r="5353" spans="1:5" ht="24">
      <c r="A5353" s="708" t="s">
        <v>4849</v>
      </c>
      <c r="B5353" s="639" t="s">
        <v>25376</v>
      </c>
      <c r="C5353" s="640" t="s">
        <v>112</v>
      </c>
      <c r="D5353" s="641" t="s">
        <v>18987</v>
      </c>
      <c r="E5353" s="642">
        <v>749.89</v>
      </c>
    </row>
    <row r="5354" spans="1:5" ht="12">
      <c r="A5354" s="708" t="s">
        <v>25377</v>
      </c>
      <c r="B5354" s="639" t="s">
        <v>25378</v>
      </c>
      <c r="C5354" s="640"/>
      <c r="D5354" s="641"/>
      <c r="E5354" s="642"/>
    </row>
    <row r="5355" spans="1:5" ht="24">
      <c r="A5355" s="708">
        <v>85188</v>
      </c>
      <c r="B5355" s="639" t="s">
        <v>25379</v>
      </c>
      <c r="C5355" s="640" t="s">
        <v>108</v>
      </c>
      <c r="D5355" s="641" t="s">
        <v>18987</v>
      </c>
      <c r="E5355" s="642">
        <v>404.38</v>
      </c>
    </row>
    <row r="5356" spans="1:5" ht="12">
      <c r="A5356" s="708" t="s">
        <v>25380</v>
      </c>
      <c r="B5356" s="639" t="s">
        <v>25381</v>
      </c>
      <c r="C5356" s="640"/>
      <c r="D5356" s="641"/>
      <c r="E5356" s="642"/>
    </row>
    <row r="5357" spans="1:5" ht="24">
      <c r="A5357" s="708">
        <v>85189</v>
      </c>
      <c r="B5357" s="639" t="s">
        <v>25379</v>
      </c>
      <c r="C5357" s="640" t="s">
        <v>108</v>
      </c>
      <c r="D5357" s="641" t="s">
        <v>18987</v>
      </c>
      <c r="E5357" s="642">
        <v>944.01</v>
      </c>
    </row>
    <row r="5358" spans="1:5" ht="12">
      <c r="A5358" s="708" t="s">
        <v>25382</v>
      </c>
      <c r="B5358" s="639" t="s">
        <v>25383</v>
      </c>
      <c r="C5358" s="640"/>
      <c r="D5358" s="641"/>
      <c r="E5358" s="642"/>
    </row>
    <row r="5359" spans="1:5" ht="12">
      <c r="A5359" s="708">
        <v>222</v>
      </c>
      <c r="B5359" s="639" t="s">
        <v>25384</v>
      </c>
      <c r="C5359" s="640"/>
      <c r="D5359" s="641"/>
      <c r="E5359" s="642"/>
    </row>
    <row r="5360" spans="1:5" ht="12">
      <c r="A5360" s="708">
        <v>68052</v>
      </c>
      <c r="B5360" s="639" t="s">
        <v>4850</v>
      </c>
      <c r="C5360" s="640" t="s">
        <v>112</v>
      </c>
      <c r="D5360" s="641" t="s">
        <v>18987</v>
      </c>
      <c r="E5360" s="642">
        <v>410.56</v>
      </c>
    </row>
    <row r="5361" spans="1:5" ht="24">
      <c r="A5361" s="708">
        <v>73809</v>
      </c>
      <c r="B5361" s="639" t="s">
        <v>25385</v>
      </c>
      <c r="C5361" s="640"/>
      <c r="D5361" s="641"/>
      <c r="E5361" s="642"/>
    </row>
    <row r="5362" spans="1:5" ht="12">
      <c r="A5362" s="708" t="s">
        <v>22652</v>
      </c>
      <c r="B5362" s="639"/>
      <c r="C5362" s="640"/>
      <c r="D5362" s="641"/>
      <c r="E5362" s="642"/>
    </row>
    <row r="5363" spans="1:5" ht="24">
      <c r="A5363" s="708" t="s">
        <v>4851</v>
      </c>
      <c r="B5363" s="639" t="s">
        <v>4852</v>
      </c>
      <c r="C5363" s="640" t="s">
        <v>112</v>
      </c>
      <c r="D5363" s="641" t="s">
        <v>18987</v>
      </c>
      <c r="E5363" s="642">
        <v>439.18</v>
      </c>
    </row>
    <row r="5364" spans="1:5" ht="12">
      <c r="A5364" s="708">
        <v>74067</v>
      </c>
      <c r="B5364" s="639" t="s">
        <v>25386</v>
      </c>
      <c r="C5364" s="640"/>
      <c r="D5364" s="641"/>
      <c r="E5364" s="642"/>
    </row>
    <row r="5365" spans="1:5" ht="24">
      <c r="A5365" s="708" t="s">
        <v>4853</v>
      </c>
      <c r="B5365" s="639" t="s">
        <v>25387</v>
      </c>
      <c r="C5365" s="640" t="s">
        <v>112</v>
      </c>
      <c r="D5365" s="641" t="s">
        <v>18987</v>
      </c>
      <c r="E5365" s="642">
        <v>417.57</v>
      </c>
    </row>
    <row r="5366" spans="1:5" ht="12">
      <c r="A5366" s="708" t="s">
        <v>25388</v>
      </c>
      <c r="B5366" s="639" t="s">
        <v>25389</v>
      </c>
      <c r="C5366" s="640"/>
      <c r="D5366" s="641"/>
      <c r="E5366" s="642"/>
    </row>
    <row r="5367" spans="1:5" ht="24">
      <c r="A5367" s="708" t="s">
        <v>4854</v>
      </c>
      <c r="B5367" s="639" t="s">
        <v>25390</v>
      </c>
      <c r="C5367" s="640" t="s">
        <v>112</v>
      </c>
      <c r="D5367" s="641" t="s">
        <v>18987</v>
      </c>
      <c r="E5367" s="642">
        <v>518.07000000000005</v>
      </c>
    </row>
    <row r="5368" spans="1:5" ht="12">
      <c r="A5368" s="708" t="s">
        <v>19171</v>
      </c>
      <c r="B5368" s="639" t="s">
        <v>25391</v>
      </c>
      <c r="C5368" s="640"/>
      <c r="D5368" s="641"/>
      <c r="E5368" s="642"/>
    </row>
    <row r="5369" spans="1:5" ht="12">
      <c r="A5369" s="708">
        <v>85010</v>
      </c>
      <c r="B5369" s="639" t="s">
        <v>4855</v>
      </c>
      <c r="C5369" s="640" t="s">
        <v>112</v>
      </c>
      <c r="D5369" s="641" t="s">
        <v>18987</v>
      </c>
      <c r="E5369" s="642">
        <v>360.54</v>
      </c>
    </row>
    <row r="5370" spans="1:5" ht="12">
      <c r="A5370" s="708">
        <v>85014</v>
      </c>
      <c r="B5370" s="639" t="s">
        <v>4856</v>
      </c>
      <c r="C5370" s="640" t="s">
        <v>112</v>
      </c>
      <c r="D5370" s="641" t="s">
        <v>18987</v>
      </c>
      <c r="E5370" s="642">
        <v>440.08</v>
      </c>
    </row>
    <row r="5371" spans="1:5" ht="12">
      <c r="A5371" s="708">
        <v>304</v>
      </c>
      <c r="B5371" s="639" t="s">
        <v>25392</v>
      </c>
      <c r="C5371" s="640"/>
      <c r="D5371" s="641"/>
      <c r="E5371" s="642"/>
    </row>
    <row r="5372" spans="1:5" ht="12">
      <c r="A5372" s="708">
        <v>73908</v>
      </c>
      <c r="B5372" s="639" t="s">
        <v>25393</v>
      </c>
      <c r="C5372" s="640"/>
      <c r="D5372" s="641"/>
      <c r="E5372" s="642"/>
    </row>
    <row r="5373" spans="1:5" ht="12">
      <c r="A5373" s="708" t="s">
        <v>4857</v>
      </c>
      <c r="B5373" s="639" t="s">
        <v>4858</v>
      </c>
      <c r="C5373" s="640" t="s">
        <v>121</v>
      </c>
      <c r="D5373" s="641" t="s">
        <v>18987</v>
      </c>
      <c r="E5373" s="642">
        <v>48.9</v>
      </c>
    </row>
    <row r="5374" spans="1:5" ht="12">
      <c r="A5374" s="708" t="s">
        <v>4859</v>
      </c>
      <c r="B5374" s="639" t="s">
        <v>25394</v>
      </c>
      <c r="C5374" s="640" t="s">
        <v>121</v>
      </c>
      <c r="D5374" s="641" t="s">
        <v>18987</v>
      </c>
      <c r="E5374" s="642">
        <v>34.409999999999997</v>
      </c>
    </row>
    <row r="5375" spans="1:5" ht="12">
      <c r="A5375" s="708">
        <v>85015</v>
      </c>
      <c r="B5375" s="639" t="s">
        <v>4860</v>
      </c>
      <c r="C5375" s="640" t="s">
        <v>121</v>
      </c>
      <c r="D5375" s="641" t="s">
        <v>18987</v>
      </c>
      <c r="E5375" s="642">
        <v>17.2</v>
      </c>
    </row>
    <row r="5376" spans="1:5" ht="12">
      <c r="A5376" s="708">
        <v>85016</v>
      </c>
      <c r="B5376" s="639" t="s">
        <v>4861</v>
      </c>
      <c r="C5376" s="640" t="s">
        <v>121</v>
      </c>
      <c r="D5376" s="641" t="s">
        <v>18987</v>
      </c>
      <c r="E5376" s="642">
        <v>21.13</v>
      </c>
    </row>
    <row r="5377" spans="1:5" ht="12">
      <c r="A5377" s="708" t="s">
        <v>25395</v>
      </c>
      <c r="B5377" s="639" t="s">
        <v>25396</v>
      </c>
      <c r="C5377" s="640"/>
      <c r="D5377" s="641"/>
      <c r="E5377" s="642"/>
    </row>
    <row r="5378" spans="1:5" ht="12">
      <c r="A5378" s="708">
        <v>38</v>
      </c>
      <c r="B5378" s="639" t="s">
        <v>25397</v>
      </c>
      <c r="C5378" s="640"/>
      <c r="D5378" s="641"/>
      <c r="E5378" s="642"/>
    </row>
    <row r="5379" spans="1:5" ht="24">
      <c r="A5379" s="708">
        <v>73713</v>
      </c>
      <c r="B5379" s="639" t="s">
        <v>25398</v>
      </c>
      <c r="C5379" s="640" t="s">
        <v>108</v>
      </c>
      <c r="D5379" s="641" t="s">
        <v>18987</v>
      </c>
      <c r="E5379" s="642">
        <v>289.19</v>
      </c>
    </row>
    <row r="5380" spans="1:5" ht="12">
      <c r="A5380" s="708" t="s">
        <v>22417</v>
      </c>
      <c r="B5380" s="639" t="s">
        <v>22418</v>
      </c>
      <c r="C5380" s="640"/>
      <c r="D5380" s="641"/>
      <c r="E5380" s="642"/>
    </row>
    <row r="5381" spans="1:5" ht="12">
      <c r="A5381" s="708" t="s">
        <v>22419</v>
      </c>
      <c r="B5381" s="639" t="e">
        <v>#NAME?</v>
      </c>
      <c r="C5381" s="640"/>
      <c r="D5381" s="641" t="s">
        <v>22420</v>
      </c>
      <c r="E5381" s="642" t="s">
        <v>22421</v>
      </c>
    </row>
    <row r="5382" spans="1:5" ht="12">
      <c r="A5382" s="708"/>
      <c r="B5382" s="639"/>
      <c r="C5382" s="640"/>
      <c r="D5382" s="641" t="s">
        <v>22422</v>
      </c>
      <c r="E5382" s="642" t="s">
        <v>22423</v>
      </c>
    </row>
    <row r="5383" spans="1:5" ht="12">
      <c r="A5383" s="708" t="s">
        <v>22424</v>
      </c>
      <c r="B5383" s="639" t="s">
        <v>22425</v>
      </c>
      <c r="C5383" s="640"/>
      <c r="D5383" s="641"/>
      <c r="E5383" s="642"/>
    </row>
    <row r="5384" spans="1:5" ht="24">
      <c r="A5384" s="708" t="s">
        <v>22426</v>
      </c>
      <c r="B5384" s="639" t="s">
        <v>22427</v>
      </c>
      <c r="C5384" s="640" t="s">
        <v>22428</v>
      </c>
      <c r="D5384" s="641"/>
      <c r="E5384" s="642"/>
    </row>
    <row r="5385" spans="1:5" ht="12">
      <c r="A5385" s="708" t="s">
        <v>22429</v>
      </c>
      <c r="B5385" s="639" t="s">
        <v>22430</v>
      </c>
      <c r="C5385" s="640"/>
      <c r="D5385" s="641" t="s">
        <v>22422</v>
      </c>
      <c r="E5385" s="642" t="s">
        <v>22431</v>
      </c>
    </row>
    <row r="5386" spans="1:5" ht="24">
      <c r="A5386" s="708" t="s">
        <v>91</v>
      </c>
      <c r="B5386" s="639" t="s">
        <v>22432</v>
      </c>
      <c r="C5386" s="640" t="s">
        <v>22433</v>
      </c>
      <c r="D5386" s="641" t="s">
        <v>22434</v>
      </c>
      <c r="E5386" s="642" t="s">
        <v>22435</v>
      </c>
    </row>
    <row r="5387" spans="1:5" ht="12">
      <c r="A5387" s="708" t="s">
        <v>22436</v>
      </c>
      <c r="B5387" s="639" t="s">
        <v>22437</v>
      </c>
      <c r="C5387" s="640"/>
      <c r="D5387" s="641"/>
      <c r="E5387" s="642"/>
    </row>
    <row r="5388" spans="1:5" ht="12">
      <c r="A5388" s="708" t="s">
        <v>25399</v>
      </c>
      <c r="B5388" s="639"/>
      <c r="C5388" s="640"/>
      <c r="D5388" s="641"/>
      <c r="E5388" s="642"/>
    </row>
    <row r="5389" spans="1:5" ht="12">
      <c r="A5389" s="708">
        <v>73761</v>
      </c>
      <c r="B5389" s="639" t="s">
        <v>25400</v>
      </c>
      <c r="C5389" s="640"/>
      <c r="D5389" s="641"/>
      <c r="E5389" s="642"/>
    </row>
    <row r="5390" spans="1:5" ht="12">
      <c r="A5390" s="708" t="s">
        <v>4862</v>
      </c>
      <c r="B5390" s="639" t="s">
        <v>4863</v>
      </c>
      <c r="C5390" s="640" t="s">
        <v>108</v>
      </c>
      <c r="D5390" s="641" t="s">
        <v>18987</v>
      </c>
      <c r="E5390" s="642">
        <v>192.79</v>
      </c>
    </row>
    <row r="5391" spans="1:5" ht="12">
      <c r="A5391" s="708" t="s">
        <v>4864</v>
      </c>
      <c r="B5391" s="639" t="s">
        <v>4865</v>
      </c>
      <c r="C5391" s="640" t="s">
        <v>108</v>
      </c>
      <c r="D5391" s="641" t="s">
        <v>18987</v>
      </c>
      <c r="E5391" s="642">
        <v>334.17</v>
      </c>
    </row>
    <row r="5392" spans="1:5" ht="12">
      <c r="A5392" s="708" t="s">
        <v>4866</v>
      </c>
      <c r="B5392" s="639" t="s">
        <v>4867</v>
      </c>
      <c r="C5392" s="640" t="s">
        <v>108</v>
      </c>
      <c r="D5392" s="641" t="s">
        <v>18987</v>
      </c>
      <c r="E5392" s="642">
        <v>385.58</v>
      </c>
    </row>
    <row r="5393" spans="1:5" ht="12">
      <c r="A5393" s="708" t="s">
        <v>4868</v>
      </c>
      <c r="B5393" s="639" t="s">
        <v>4869</v>
      </c>
      <c r="C5393" s="640" t="s">
        <v>108</v>
      </c>
      <c r="D5393" s="641" t="s">
        <v>18987</v>
      </c>
      <c r="E5393" s="642">
        <v>481.98</v>
      </c>
    </row>
    <row r="5394" spans="1:5" ht="12">
      <c r="A5394" s="708" t="s">
        <v>4870</v>
      </c>
      <c r="B5394" s="639" t="s">
        <v>4871</v>
      </c>
      <c r="C5394" s="640" t="s">
        <v>108</v>
      </c>
      <c r="D5394" s="641" t="s">
        <v>18987</v>
      </c>
      <c r="E5394" s="642">
        <v>597.66</v>
      </c>
    </row>
    <row r="5395" spans="1:5" ht="24">
      <c r="A5395" s="708">
        <v>79475</v>
      </c>
      <c r="B5395" s="639" t="s">
        <v>25401</v>
      </c>
      <c r="C5395" s="640" t="s">
        <v>128</v>
      </c>
      <c r="D5395" s="641" t="s">
        <v>18987</v>
      </c>
      <c r="E5395" s="642">
        <v>281.18</v>
      </c>
    </row>
    <row r="5396" spans="1:5" ht="12">
      <c r="A5396" s="708" t="s">
        <v>25402</v>
      </c>
      <c r="B5396" s="639" t="s">
        <v>25403</v>
      </c>
      <c r="C5396" s="640"/>
      <c r="D5396" s="641"/>
      <c r="E5396" s="642"/>
    </row>
    <row r="5397" spans="1:5" ht="12">
      <c r="A5397" s="708">
        <v>39</v>
      </c>
      <c r="B5397" s="639" t="s">
        <v>25404</v>
      </c>
      <c r="C5397" s="640"/>
      <c r="D5397" s="641"/>
      <c r="E5397" s="642"/>
    </row>
    <row r="5398" spans="1:5" ht="24">
      <c r="A5398" s="708">
        <v>72819</v>
      </c>
      <c r="B5398" s="639" t="s">
        <v>25405</v>
      </c>
      <c r="C5398" s="640" t="s">
        <v>121</v>
      </c>
      <c r="D5398" s="641" t="s">
        <v>18987</v>
      </c>
      <c r="E5398" s="642">
        <v>75.459999999999994</v>
      </c>
    </row>
    <row r="5399" spans="1:5" ht="12">
      <c r="A5399" s="708" t="s">
        <v>25406</v>
      </c>
      <c r="B5399" s="639"/>
      <c r="C5399" s="640"/>
      <c r="D5399" s="641"/>
      <c r="E5399" s="642"/>
    </row>
    <row r="5400" spans="1:5" ht="12">
      <c r="A5400" s="708">
        <v>72820</v>
      </c>
      <c r="B5400" s="639" t="s">
        <v>4872</v>
      </c>
      <c r="C5400" s="640" t="s">
        <v>108</v>
      </c>
      <c r="D5400" s="641" t="s">
        <v>18987</v>
      </c>
      <c r="E5400" s="642">
        <v>32.5</v>
      </c>
    </row>
    <row r="5401" spans="1:5" ht="12">
      <c r="A5401" s="708">
        <v>74156</v>
      </c>
      <c r="B5401" s="639" t="s">
        <v>25407</v>
      </c>
      <c r="C5401" s="640"/>
      <c r="D5401" s="641"/>
      <c r="E5401" s="642"/>
    </row>
    <row r="5402" spans="1:5" ht="24">
      <c r="A5402" s="708" t="s">
        <v>4873</v>
      </c>
      <c r="B5402" s="639" t="s">
        <v>25408</v>
      </c>
      <c r="C5402" s="640" t="s">
        <v>121</v>
      </c>
      <c r="D5402" s="641" t="s">
        <v>18987</v>
      </c>
      <c r="E5402" s="642">
        <v>49.4</v>
      </c>
    </row>
    <row r="5403" spans="1:5" ht="12">
      <c r="A5403" s="708" t="s">
        <v>25409</v>
      </c>
      <c r="B5403" s="639"/>
      <c r="C5403" s="640"/>
      <c r="D5403" s="641"/>
      <c r="E5403" s="642"/>
    </row>
    <row r="5404" spans="1:5" ht="24">
      <c r="A5404" s="708" t="s">
        <v>4874</v>
      </c>
      <c r="B5404" s="639" t="s">
        <v>25410</v>
      </c>
      <c r="C5404" s="640" t="s">
        <v>121</v>
      </c>
      <c r="D5404" s="641" t="s">
        <v>18987</v>
      </c>
      <c r="E5404" s="642">
        <v>43.73</v>
      </c>
    </row>
    <row r="5405" spans="1:5" ht="12">
      <c r="A5405" s="708" t="s">
        <v>25411</v>
      </c>
      <c r="B5405" s="639" t="s">
        <v>25412</v>
      </c>
      <c r="C5405" s="640"/>
      <c r="D5405" s="641"/>
      <c r="E5405" s="642"/>
    </row>
    <row r="5406" spans="1:5" ht="24">
      <c r="A5406" s="708" t="s">
        <v>4875</v>
      </c>
      <c r="B5406" s="639" t="s">
        <v>25413</v>
      </c>
      <c r="C5406" s="640" t="s">
        <v>121</v>
      </c>
      <c r="D5406" s="641" t="s">
        <v>18987</v>
      </c>
      <c r="E5406" s="642">
        <v>37.86</v>
      </c>
    </row>
    <row r="5407" spans="1:5" ht="12">
      <c r="A5407" s="708" t="s">
        <v>25411</v>
      </c>
      <c r="B5407" s="639" t="s">
        <v>25412</v>
      </c>
      <c r="C5407" s="640"/>
      <c r="D5407" s="641"/>
      <c r="E5407" s="642"/>
    </row>
    <row r="5408" spans="1:5" ht="24">
      <c r="A5408" s="708">
        <v>89198</v>
      </c>
      <c r="B5408" s="639" t="s">
        <v>25414</v>
      </c>
      <c r="C5408" s="640" t="s">
        <v>121</v>
      </c>
      <c r="D5408" s="641" t="s">
        <v>18987</v>
      </c>
      <c r="E5408" s="642">
        <v>52.21</v>
      </c>
    </row>
    <row r="5409" spans="1:5" ht="12">
      <c r="A5409" s="708" t="s">
        <v>25415</v>
      </c>
      <c r="B5409" s="639" t="s">
        <v>25416</v>
      </c>
      <c r="C5409" s="640"/>
      <c r="D5409" s="641"/>
      <c r="E5409" s="642"/>
    </row>
    <row r="5410" spans="1:5" ht="12">
      <c r="A5410" s="708" t="s">
        <v>25417</v>
      </c>
      <c r="B5410" s="639" t="s">
        <v>23203</v>
      </c>
      <c r="C5410" s="640"/>
      <c r="D5410" s="641"/>
      <c r="E5410" s="642"/>
    </row>
    <row r="5411" spans="1:5" ht="24">
      <c r="A5411" s="708">
        <v>89199</v>
      </c>
      <c r="B5411" s="639" t="s">
        <v>25418</v>
      </c>
      <c r="C5411" s="640" t="s">
        <v>121</v>
      </c>
      <c r="D5411" s="641" t="s">
        <v>18987</v>
      </c>
      <c r="E5411" s="642">
        <v>68.180000000000007</v>
      </c>
    </row>
    <row r="5412" spans="1:5" ht="12">
      <c r="A5412" s="706" t="s">
        <v>25415</v>
      </c>
      <c r="B5412" s="633" t="s">
        <v>25416</v>
      </c>
      <c r="C5412" s="634"/>
      <c r="D5412" s="634"/>
      <c r="E5412" s="635"/>
    </row>
    <row r="5413" spans="1:5" ht="12">
      <c r="A5413" s="708" t="s">
        <v>25417</v>
      </c>
      <c r="B5413" s="639" t="s">
        <v>23203</v>
      </c>
      <c r="C5413" s="640"/>
      <c r="D5413" s="641"/>
      <c r="E5413" s="642"/>
    </row>
    <row r="5414" spans="1:5" ht="24">
      <c r="A5414" s="707">
        <v>89200</v>
      </c>
      <c r="B5414" s="636" t="s">
        <v>25419</v>
      </c>
      <c r="C5414" s="637" t="s">
        <v>121</v>
      </c>
      <c r="D5414" s="637" t="s">
        <v>18987</v>
      </c>
      <c r="E5414" s="638">
        <v>156.66</v>
      </c>
    </row>
    <row r="5415" spans="1:5" ht="12">
      <c r="A5415" s="708" t="s">
        <v>25420</v>
      </c>
      <c r="B5415" s="639" t="s">
        <v>25421</v>
      </c>
      <c r="C5415" s="640"/>
      <c r="D5415" s="641"/>
      <c r="E5415" s="642"/>
    </row>
    <row r="5416" spans="1:5" ht="12">
      <c r="A5416" s="707" t="s">
        <v>22417</v>
      </c>
      <c r="B5416" s="636" t="s">
        <v>22418</v>
      </c>
      <c r="C5416" s="637"/>
      <c r="D5416" s="637"/>
      <c r="E5416" s="638"/>
    </row>
    <row r="5417" spans="1:5" ht="12">
      <c r="A5417" s="708" t="s">
        <v>22419</v>
      </c>
      <c r="B5417" s="639" t="e">
        <v>#NAME?</v>
      </c>
      <c r="C5417" s="640"/>
      <c r="D5417" s="641" t="s">
        <v>22420</v>
      </c>
      <c r="E5417" s="642" t="s">
        <v>22421</v>
      </c>
    </row>
    <row r="5418" spans="1:5" ht="12">
      <c r="A5418" s="707"/>
      <c r="B5418" s="636"/>
      <c r="C5418" s="637"/>
      <c r="D5418" s="637" t="s">
        <v>22422</v>
      </c>
      <c r="E5418" s="638" t="s">
        <v>22423</v>
      </c>
    </row>
    <row r="5419" spans="1:5" ht="12">
      <c r="A5419" s="708" t="s">
        <v>22424</v>
      </c>
      <c r="B5419" s="639" t="s">
        <v>22425</v>
      </c>
      <c r="C5419" s="640"/>
      <c r="D5419" s="641"/>
      <c r="E5419" s="642"/>
    </row>
    <row r="5420" spans="1:5" ht="24">
      <c r="A5420" s="707" t="s">
        <v>22426</v>
      </c>
      <c r="B5420" s="636" t="s">
        <v>22427</v>
      </c>
      <c r="C5420" s="637" t="s">
        <v>22428</v>
      </c>
      <c r="D5420" s="637"/>
      <c r="E5420" s="638"/>
    </row>
    <row r="5421" spans="1:5" ht="12">
      <c r="A5421" s="708" t="s">
        <v>22429</v>
      </c>
      <c r="B5421" s="639" t="s">
        <v>22430</v>
      </c>
      <c r="C5421" s="640"/>
      <c r="D5421" s="641" t="s">
        <v>22422</v>
      </c>
      <c r="E5421" s="642" t="s">
        <v>22431</v>
      </c>
    </row>
    <row r="5422" spans="1:5" ht="24">
      <c r="A5422" s="708" t="s">
        <v>91</v>
      </c>
      <c r="B5422" s="639" t="s">
        <v>22432</v>
      </c>
      <c r="C5422" s="640" t="s">
        <v>22433</v>
      </c>
      <c r="D5422" s="641" t="s">
        <v>22434</v>
      </c>
      <c r="E5422" s="642" t="s">
        <v>22435</v>
      </c>
    </row>
    <row r="5423" spans="1:5" ht="12">
      <c r="A5423" s="708" t="s">
        <v>22436</v>
      </c>
      <c r="B5423" s="639" t="s">
        <v>22437</v>
      </c>
      <c r="C5423" s="640"/>
      <c r="D5423" s="641"/>
      <c r="E5423" s="642"/>
    </row>
    <row r="5424" spans="1:5" ht="12">
      <c r="A5424" s="708" t="s">
        <v>25422</v>
      </c>
      <c r="B5424" s="639" t="s">
        <v>25423</v>
      </c>
      <c r="C5424" s="640"/>
      <c r="D5424" s="641"/>
      <c r="E5424" s="642"/>
    </row>
    <row r="5425" spans="1:5" ht="24">
      <c r="A5425" s="708">
        <v>89201</v>
      </c>
      <c r="B5425" s="639" t="s">
        <v>25414</v>
      </c>
      <c r="C5425" s="640" t="s">
        <v>121</v>
      </c>
      <c r="D5425" s="641" t="s">
        <v>18987</v>
      </c>
      <c r="E5425" s="642">
        <v>40.03</v>
      </c>
    </row>
    <row r="5426" spans="1:5" ht="12">
      <c r="A5426" s="708" t="s">
        <v>25415</v>
      </c>
      <c r="B5426" s="639" t="s">
        <v>25424</v>
      </c>
      <c r="C5426" s="640"/>
      <c r="D5426" s="641"/>
      <c r="E5426" s="642"/>
    </row>
    <row r="5427" spans="1:5" ht="12">
      <c r="A5427" s="708" t="s">
        <v>25422</v>
      </c>
      <c r="B5427" s="639" t="s">
        <v>25423</v>
      </c>
      <c r="C5427" s="640"/>
      <c r="D5427" s="641"/>
      <c r="E5427" s="642"/>
    </row>
    <row r="5428" spans="1:5" ht="24">
      <c r="A5428" s="708">
        <v>89202</v>
      </c>
      <c r="B5428" s="639" t="s">
        <v>25418</v>
      </c>
      <c r="C5428" s="640" t="s">
        <v>121</v>
      </c>
      <c r="D5428" s="641" t="s">
        <v>18987</v>
      </c>
      <c r="E5428" s="642">
        <v>51.28</v>
      </c>
    </row>
    <row r="5429" spans="1:5" ht="12">
      <c r="A5429" s="708" t="s">
        <v>25415</v>
      </c>
      <c r="B5429" s="639" t="s">
        <v>25424</v>
      </c>
      <c r="C5429" s="640"/>
      <c r="D5429" s="641"/>
      <c r="E5429" s="642"/>
    </row>
    <row r="5430" spans="1:5" ht="12">
      <c r="A5430" s="708" t="s">
        <v>25422</v>
      </c>
      <c r="B5430" s="639" t="s">
        <v>25423</v>
      </c>
      <c r="C5430" s="640"/>
      <c r="D5430" s="641"/>
      <c r="E5430" s="642"/>
    </row>
    <row r="5431" spans="1:5" ht="24">
      <c r="A5431" s="708">
        <v>89203</v>
      </c>
      <c r="B5431" s="639" t="s">
        <v>25419</v>
      </c>
      <c r="C5431" s="640" t="s">
        <v>121</v>
      </c>
      <c r="D5431" s="641" t="s">
        <v>18987</v>
      </c>
      <c r="E5431" s="642">
        <v>116.34</v>
      </c>
    </row>
    <row r="5432" spans="1:5" ht="12">
      <c r="A5432" s="708" t="s">
        <v>25420</v>
      </c>
      <c r="B5432" s="639" t="s">
        <v>25425</v>
      </c>
      <c r="C5432" s="640"/>
      <c r="D5432" s="641"/>
      <c r="E5432" s="642"/>
    </row>
    <row r="5433" spans="1:5" ht="12">
      <c r="A5433" s="708" t="s">
        <v>25426</v>
      </c>
      <c r="B5433" s="639" t="s">
        <v>25427</v>
      </c>
      <c r="C5433" s="640"/>
      <c r="D5433" s="641"/>
      <c r="E5433" s="642"/>
    </row>
    <row r="5434" spans="1:5" ht="24">
      <c r="A5434" s="708">
        <v>89204</v>
      </c>
      <c r="B5434" s="639" t="s">
        <v>25414</v>
      </c>
      <c r="C5434" s="640" t="s">
        <v>121</v>
      </c>
      <c r="D5434" s="641" t="s">
        <v>18987</v>
      </c>
      <c r="E5434" s="642">
        <v>35.6</v>
      </c>
    </row>
    <row r="5435" spans="1:5" ht="12">
      <c r="A5435" s="708" t="s">
        <v>25428</v>
      </c>
      <c r="B5435" s="639" t="s">
        <v>25429</v>
      </c>
      <c r="C5435" s="640"/>
      <c r="D5435" s="641"/>
      <c r="E5435" s="642"/>
    </row>
    <row r="5436" spans="1:5" ht="12">
      <c r="A5436" s="707" t="s">
        <v>25430</v>
      </c>
      <c r="B5436" s="636" t="s">
        <v>25431</v>
      </c>
      <c r="C5436" s="637"/>
      <c r="D5436" s="637"/>
      <c r="E5436" s="638"/>
    </row>
    <row r="5437" spans="1:5" ht="24">
      <c r="A5437" s="708">
        <v>89205</v>
      </c>
      <c r="B5437" s="639" t="s">
        <v>25418</v>
      </c>
      <c r="C5437" s="640" t="s">
        <v>121</v>
      </c>
      <c r="D5437" s="641" t="s">
        <v>18987</v>
      </c>
      <c r="E5437" s="642">
        <v>46.12</v>
      </c>
    </row>
    <row r="5438" spans="1:5" ht="12">
      <c r="A5438" s="707" t="s">
        <v>25415</v>
      </c>
      <c r="B5438" s="636" t="s">
        <v>25432</v>
      </c>
      <c r="C5438" s="637"/>
      <c r="D5438" s="637"/>
      <c r="E5438" s="638"/>
    </row>
    <row r="5439" spans="1:5" ht="12">
      <c r="A5439" s="708" t="s">
        <v>25433</v>
      </c>
      <c r="B5439" s="639" t="s">
        <v>25434</v>
      </c>
      <c r="C5439" s="640"/>
      <c r="D5439" s="641"/>
      <c r="E5439" s="642"/>
    </row>
    <row r="5440" spans="1:5" ht="24">
      <c r="A5440" s="708">
        <v>89206</v>
      </c>
      <c r="B5440" s="639" t="s">
        <v>25419</v>
      </c>
      <c r="C5440" s="640" t="s">
        <v>121</v>
      </c>
      <c r="D5440" s="641" t="s">
        <v>18987</v>
      </c>
      <c r="E5440" s="642">
        <v>106.75</v>
      </c>
    </row>
    <row r="5441" spans="1:5" ht="12">
      <c r="A5441" s="708" t="s">
        <v>25420</v>
      </c>
      <c r="B5441" s="639" t="s">
        <v>25435</v>
      </c>
      <c r="C5441" s="640"/>
      <c r="D5441" s="641"/>
      <c r="E5441" s="642"/>
    </row>
    <row r="5442" spans="1:5" ht="12">
      <c r="A5442" s="708" t="s">
        <v>25436</v>
      </c>
      <c r="B5442" s="639" t="s">
        <v>25437</v>
      </c>
      <c r="C5442" s="640"/>
      <c r="D5442" s="641"/>
      <c r="E5442" s="642"/>
    </row>
    <row r="5443" spans="1:5" ht="24">
      <c r="A5443" s="708">
        <v>90808</v>
      </c>
      <c r="B5443" s="639" t="s">
        <v>25438</v>
      </c>
      <c r="C5443" s="640" t="s">
        <v>121</v>
      </c>
      <c r="D5443" s="641" t="s">
        <v>18987</v>
      </c>
      <c r="E5443" s="642">
        <v>54.03</v>
      </c>
    </row>
    <row r="5444" spans="1:5" ht="12">
      <c r="A5444" s="708" t="s">
        <v>25439</v>
      </c>
      <c r="B5444" s="639" t="s">
        <v>25440</v>
      </c>
      <c r="C5444" s="640"/>
      <c r="D5444" s="641"/>
      <c r="E5444" s="642"/>
    </row>
    <row r="5445" spans="1:5" ht="24">
      <c r="A5445" s="708">
        <v>90809</v>
      </c>
      <c r="B5445" s="639" t="s">
        <v>25441</v>
      </c>
      <c r="C5445" s="640" t="s">
        <v>121</v>
      </c>
      <c r="D5445" s="641" t="s">
        <v>18987</v>
      </c>
      <c r="E5445" s="642">
        <v>52.14</v>
      </c>
    </row>
    <row r="5446" spans="1:5" ht="12">
      <c r="A5446" s="708" t="s">
        <v>25442</v>
      </c>
      <c r="B5446" s="639" t="s">
        <v>25443</v>
      </c>
      <c r="C5446" s="640"/>
      <c r="D5446" s="641"/>
      <c r="E5446" s="642"/>
    </row>
    <row r="5447" spans="1:5" ht="24">
      <c r="A5447" s="708">
        <v>90810</v>
      </c>
      <c r="B5447" s="639" t="s">
        <v>25444</v>
      </c>
      <c r="C5447" s="640" t="s">
        <v>121</v>
      </c>
      <c r="D5447" s="641" t="s">
        <v>18987</v>
      </c>
      <c r="E5447" s="642">
        <v>115.67</v>
      </c>
    </row>
    <row r="5448" spans="1:5" ht="12">
      <c r="A5448" s="708" t="s">
        <v>25439</v>
      </c>
      <c r="B5448" s="639" t="s">
        <v>25440</v>
      </c>
      <c r="C5448" s="640"/>
      <c r="D5448" s="641"/>
      <c r="E5448" s="642"/>
    </row>
    <row r="5449" spans="1:5" ht="24">
      <c r="A5449" s="706">
        <v>90811</v>
      </c>
      <c r="B5449" s="633" t="s">
        <v>25445</v>
      </c>
      <c r="C5449" s="634" t="s">
        <v>121</v>
      </c>
      <c r="D5449" s="634" t="s">
        <v>18987</v>
      </c>
      <c r="E5449" s="635">
        <v>110.04</v>
      </c>
    </row>
    <row r="5450" spans="1:5" ht="12">
      <c r="A5450" s="707" t="s">
        <v>25446</v>
      </c>
      <c r="B5450" s="636" t="s">
        <v>25443</v>
      </c>
      <c r="C5450" s="637"/>
      <c r="D5450" s="637"/>
      <c r="E5450" s="638"/>
    </row>
    <row r="5451" spans="1:5" ht="24">
      <c r="A5451" s="708">
        <v>90812</v>
      </c>
      <c r="B5451" s="639" t="s">
        <v>25447</v>
      </c>
      <c r="C5451" s="640" t="s">
        <v>121</v>
      </c>
      <c r="D5451" s="641" t="s">
        <v>18987</v>
      </c>
      <c r="E5451" s="642">
        <v>198.89</v>
      </c>
    </row>
    <row r="5452" spans="1:5" ht="12">
      <c r="A5452" s="708" t="s">
        <v>22417</v>
      </c>
      <c r="B5452" s="639" t="s">
        <v>22418</v>
      </c>
      <c r="C5452" s="640"/>
      <c r="D5452" s="641"/>
      <c r="E5452" s="642"/>
    </row>
    <row r="5453" spans="1:5" ht="12">
      <c r="A5453" s="708" t="s">
        <v>22419</v>
      </c>
      <c r="B5453" s="639" t="e">
        <v>#NAME?</v>
      </c>
      <c r="C5453" s="640"/>
      <c r="D5453" s="641" t="s">
        <v>22420</v>
      </c>
      <c r="E5453" s="642" t="s">
        <v>22421</v>
      </c>
    </row>
    <row r="5454" spans="1:5" ht="12">
      <c r="A5454" s="708"/>
      <c r="B5454" s="639"/>
      <c r="C5454" s="640"/>
      <c r="D5454" s="641" t="s">
        <v>22422</v>
      </c>
      <c r="E5454" s="642" t="s">
        <v>22423</v>
      </c>
    </row>
    <row r="5455" spans="1:5" ht="12">
      <c r="A5455" s="708" t="s">
        <v>22424</v>
      </c>
      <c r="B5455" s="639" t="s">
        <v>22425</v>
      </c>
      <c r="C5455" s="640"/>
      <c r="D5455" s="641"/>
      <c r="E5455" s="642"/>
    </row>
    <row r="5456" spans="1:5" ht="24">
      <c r="A5456" s="708" t="s">
        <v>22426</v>
      </c>
      <c r="B5456" s="639" t="s">
        <v>22427</v>
      </c>
      <c r="C5456" s="640" t="s">
        <v>22428</v>
      </c>
      <c r="D5456" s="641"/>
      <c r="E5456" s="642"/>
    </row>
    <row r="5457" spans="1:5" ht="12">
      <c r="A5457" s="708" t="s">
        <v>22429</v>
      </c>
      <c r="B5457" s="639" t="s">
        <v>22430</v>
      </c>
      <c r="C5457" s="640"/>
      <c r="D5457" s="641" t="s">
        <v>22422</v>
      </c>
      <c r="E5457" s="642" t="s">
        <v>22431</v>
      </c>
    </row>
    <row r="5458" spans="1:5" ht="24">
      <c r="A5458" s="706" t="s">
        <v>91</v>
      </c>
      <c r="B5458" s="633" t="s">
        <v>22432</v>
      </c>
      <c r="C5458" s="634" t="s">
        <v>22433</v>
      </c>
      <c r="D5458" s="634" t="s">
        <v>22434</v>
      </c>
      <c r="E5458" s="635" t="s">
        <v>22435</v>
      </c>
    </row>
    <row r="5459" spans="1:5" ht="12">
      <c r="A5459" s="708" t="s">
        <v>22436</v>
      </c>
      <c r="B5459" s="639" t="s">
        <v>22437</v>
      </c>
      <c r="C5459" s="640"/>
      <c r="D5459" s="641"/>
      <c r="E5459" s="642"/>
    </row>
    <row r="5460" spans="1:5" ht="12">
      <c r="A5460" s="706" t="s">
        <v>25439</v>
      </c>
      <c r="B5460" s="633" t="s">
        <v>25440</v>
      </c>
      <c r="C5460" s="634"/>
      <c r="D5460" s="634"/>
      <c r="E5460" s="635"/>
    </row>
    <row r="5461" spans="1:5" ht="24">
      <c r="A5461" s="708">
        <v>90813</v>
      </c>
      <c r="B5461" s="639" t="s">
        <v>25448</v>
      </c>
      <c r="C5461" s="640" t="s">
        <v>121</v>
      </c>
      <c r="D5461" s="641" t="s">
        <v>18987</v>
      </c>
      <c r="E5461" s="642">
        <v>191.15</v>
      </c>
    </row>
    <row r="5462" spans="1:5" ht="12">
      <c r="A5462" s="708" t="s">
        <v>25446</v>
      </c>
      <c r="B5462" s="639" t="s">
        <v>25443</v>
      </c>
      <c r="C5462" s="640"/>
      <c r="D5462" s="641"/>
      <c r="E5462" s="642"/>
    </row>
    <row r="5463" spans="1:5" ht="24">
      <c r="A5463" s="708">
        <v>90814</v>
      </c>
      <c r="B5463" s="639" t="s">
        <v>25449</v>
      </c>
      <c r="C5463" s="640" t="s">
        <v>121</v>
      </c>
      <c r="D5463" s="641" t="s">
        <v>18987</v>
      </c>
      <c r="E5463" s="642">
        <v>240.94</v>
      </c>
    </row>
    <row r="5464" spans="1:5" ht="12">
      <c r="A5464" s="706" t="s">
        <v>25439</v>
      </c>
      <c r="B5464" s="633" t="s">
        <v>25440</v>
      </c>
      <c r="C5464" s="634"/>
      <c r="D5464" s="634"/>
      <c r="E5464" s="635"/>
    </row>
    <row r="5465" spans="1:5" ht="24">
      <c r="A5465" s="708">
        <v>90815</v>
      </c>
      <c r="B5465" s="639" t="s">
        <v>25450</v>
      </c>
      <c r="C5465" s="640" t="s">
        <v>121</v>
      </c>
      <c r="D5465" s="641" t="s">
        <v>18987</v>
      </c>
      <c r="E5465" s="642">
        <v>294.19</v>
      </c>
    </row>
    <row r="5466" spans="1:5" ht="12">
      <c r="A5466" s="708" t="s">
        <v>25439</v>
      </c>
      <c r="B5466" s="639" t="s">
        <v>25451</v>
      </c>
      <c r="C5466" s="640"/>
      <c r="D5466" s="641"/>
      <c r="E5466" s="642"/>
    </row>
    <row r="5467" spans="1:5" ht="24">
      <c r="A5467" s="708">
        <v>90877</v>
      </c>
      <c r="B5467" s="639" t="s">
        <v>25452</v>
      </c>
      <c r="C5467" s="640" t="s">
        <v>121</v>
      </c>
      <c r="D5467" s="641" t="s">
        <v>18987</v>
      </c>
      <c r="E5467" s="642">
        <v>28.97</v>
      </c>
    </row>
    <row r="5468" spans="1:5" ht="12">
      <c r="A5468" s="707" t="s">
        <v>25453</v>
      </c>
      <c r="B5468" s="636" t="s">
        <v>25454</v>
      </c>
      <c r="C5468" s="637"/>
      <c r="D5468" s="637"/>
      <c r="E5468" s="638"/>
    </row>
    <row r="5469" spans="1:5" ht="12">
      <c r="A5469" s="708" t="s">
        <v>25455</v>
      </c>
      <c r="B5469" s="639" t="s">
        <v>23100</v>
      </c>
      <c r="C5469" s="640"/>
      <c r="D5469" s="641"/>
      <c r="E5469" s="642"/>
    </row>
    <row r="5470" spans="1:5" ht="24">
      <c r="A5470" s="708">
        <v>90878</v>
      </c>
      <c r="B5470" s="639" t="s">
        <v>25452</v>
      </c>
      <c r="C5470" s="640" t="s">
        <v>121</v>
      </c>
      <c r="D5470" s="641" t="s">
        <v>18987</v>
      </c>
      <c r="E5470" s="642">
        <v>27.95</v>
      </c>
    </row>
    <row r="5471" spans="1:5" ht="12">
      <c r="A5471" s="708" t="s">
        <v>25453</v>
      </c>
      <c r="B5471" s="639" t="s">
        <v>25456</v>
      </c>
      <c r="C5471" s="640"/>
      <c r="D5471" s="641"/>
      <c r="E5471" s="642"/>
    </row>
    <row r="5472" spans="1:5" ht="12">
      <c r="A5472" s="708" t="s">
        <v>25457</v>
      </c>
      <c r="B5472" s="639" t="s">
        <v>25458</v>
      </c>
      <c r="C5472" s="640"/>
      <c r="D5472" s="641"/>
      <c r="E5472" s="642"/>
    </row>
    <row r="5473" spans="1:5" ht="24">
      <c r="A5473" s="708">
        <v>90880</v>
      </c>
      <c r="B5473" s="639" t="s">
        <v>25452</v>
      </c>
      <c r="C5473" s="640" t="s">
        <v>121</v>
      </c>
      <c r="D5473" s="641" t="s">
        <v>18987</v>
      </c>
      <c r="E5473" s="642">
        <v>38.43</v>
      </c>
    </row>
    <row r="5474" spans="1:5" ht="12">
      <c r="A5474" s="708" t="s">
        <v>25453</v>
      </c>
      <c r="B5474" s="639" t="s">
        <v>25459</v>
      </c>
      <c r="C5474" s="640"/>
      <c r="D5474" s="641"/>
      <c r="E5474" s="642"/>
    </row>
    <row r="5475" spans="1:5" ht="12">
      <c r="A5475" s="708">
        <v>2015</v>
      </c>
      <c r="B5475" s="639"/>
      <c r="C5475" s="640"/>
      <c r="D5475" s="641"/>
      <c r="E5475" s="642"/>
    </row>
    <row r="5476" spans="1:5" ht="24">
      <c r="A5476" s="708">
        <v>90881</v>
      </c>
      <c r="B5476" s="639" t="s">
        <v>25452</v>
      </c>
      <c r="C5476" s="640" t="s">
        <v>121</v>
      </c>
      <c r="D5476" s="641" t="s">
        <v>18987</v>
      </c>
      <c r="E5476" s="642">
        <v>35.549999999999997</v>
      </c>
    </row>
    <row r="5477" spans="1:5" ht="12">
      <c r="A5477" s="708" t="s">
        <v>25453</v>
      </c>
      <c r="B5477" s="639" t="s">
        <v>25460</v>
      </c>
      <c r="C5477" s="640"/>
      <c r="D5477" s="641"/>
      <c r="E5477" s="642"/>
    </row>
    <row r="5478" spans="1:5" ht="12">
      <c r="A5478" s="708" t="s">
        <v>25461</v>
      </c>
      <c r="B5478" s="639"/>
      <c r="C5478" s="640"/>
      <c r="D5478" s="641"/>
      <c r="E5478" s="642"/>
    </row>
    <row r="5479" spans="1:5" ht="24">
      <c r="A5479" s="708">
        <v>90883</v>
      </c>
      <c r="B5479" s="639" t="s">
        <v>25462</v>
      </c>
      <c r="C5479" s="640" t="s">
        <v>121</v>
      </c>
      <c r="D5479" s="641" t="s">
        <v>18987</v>
      </c>
      <c r="E5479" s="642">
        <v>53.47</v>
      </c>
    </row>
    <row r="5480" spans="1:5" ht="12">
      <c r="A5480" s="708" t="s">
        <v>25453</v>
      </c>
      <c r="B5480" s="639" t="s">
        <v>25454</v>
      </c>
      <c r="C5480" s="640"/>
      <c r="D5480" s="641"/>
      <c r="E5480" s="642"/>
    </row>
    <row r="5481" spans="1:5" ht="12">
      <c r="A5481" s="708" t="s">
        <v>25455</v>
      </c>
      <c r="B5481" s="639" t="s">
        <v>23100</v>
      </c>
      <c r="C5481" s="640"/>
      <c r="D5481" s="641"/>
      <c r="E5481" s="642"/>
    </row>
    <row r="5482" spans="1:5" ht="24">
      <c r="A5482" s="708">
        <v>90884</v>
      </c>
      <c r="B5482" s="639" t="s">
        <v>25462</v>
      </c>
      <c r="C5482" s="640" t="s">
        <v>121</v>
      </c>
      <c r="D5482" s="641" t="s">
        <v>18987</v>
      </c>
      <c r="E5482" s="642">
        <v>52.27</v>
      </c>
    </row>
    <row r="5483" spans="1:5" ht="12">
      <c r="A5483" s="708" t="s">
        <v>25453</v>
      </c>
      <c r="B5483" s="639" t="s">
        <v>25463</v>
      </c>
      <c r="C5483" s="640"/>
      <c r="D5483" s="641"/>
      <c r="E5483" s="642"/>
    </row>
    <row r="5484" spans="1:5" ht="12">
      <c r="A5484" s="708" t="s">
        <v>25464</v>
      </c>
      <c r="B5484" s="639" t="s">
        <v>25465</v>
      </c>
      <c r="C5484" s="640"/>
      <c r="D5484" s="641"/>
      <c r="E5484" s="642"/>
    </row>
    <row r="5485" spans="1:5" ht="24">
      <c r="A5485" s="708">
        <v>90885</v>
      </c>
      <c r="B5485" s="639" t="s">
        <v>25462</v>
      </c>
      <c r="C5485" s="640" t="s">
        <v>121</v>
      </c>
      <c r="D5485" s="641" t="s">
        <v>18987</v>
      </c>
      <c r="E5485" s="642">
        <v>51.73</v>
      </c>
    </row>
    <row r="5486" spans="1:5" ht="12">
      <c r="A5486" s="708" t="s">
        <v>25453</v>
      </c>
      <c r="B5486" s="639" t="s">
        <v>25466</v>
      </c>
      <c r="C5486" s="640"/>
      <c r="D5486" s="641"/>
      <c r="E5486" s="642"/>
    </row>
    <row r="5487" spans="1:5" ht="12">
      <c r="A5487" s="708" t="s">
        <v>25467</v>
      </c>
      <c r="B5487" s="639" t="s">
        <v>25458</v>
      </c>
      <c r="C5487" s="640"/>
      <c r="D5487" s="641"/>
      <c r="E5487" s="642"/>
    </row>
    <row r="5488" spans="1:5" ht="12">
      <c r="A5488" s="708" t="s">
        <v>22417</v>
      </c>
      <c r="B5488" s="639" t="s">
        <v>22418</v>
      </c>
      <c r="C5488" s="640"/>
      <c r="D5488" s="641"/>
      <c r="E5488" s="642"/>
    </row>
    <row r="5489" spans="1:5" ht="12">
      <c r="A5489" s="708" t="s">
        <v>22419</v>
      </c>
      <c r="B5489" s="639" t="e">
        <v>#NAME?</v>
      </c>
      <c r="C5489" s="640"/>
      <c r="D5489" s="641" t="s">
        <v>22420</v>
      </c>
      <c r="E5489" s="642" t="s">
        <v>22421</v>
      </c>
    </row>
    <row r="5490" spans="1:5" ht="12">
      <c r="A5490" s="708"/>
      <c r="B5490" s="639"/>
      <c r="C5490" s="640"/>
      <c r="D5490" s="641" t="s">
        <v>22422</v>
      </c>
      <c r="E5490" s="642" t="s">
        <v>22423</v>
      </c>
    </row>
    <row r="5491" spans="1:5" ht="12">
      <c r="A5491" s="708" t="s">
        <v>22424</v>
      </c>
      <c r="B5491" s="639" t="s">
        <v>22425</v>
      </c>
      <c r="C5491" s="640"/>
      <c r="D5491" s="641"/>
      <c r="E5491" s="642"/>
    </row>
    <row r="5492" spans="1:5" ht="24">
      <c r="A5492" s="708" t="s">
        <v>22426</v>
      </c>
      <c r="B5492" s="639" t="s">
        <v>22427</v>
      </c>
      <c r="C5492" s="640" t="s">
        <v>22428</v>
      </c>
      <c r="D5492" s="641"/>
      <c r="E5492" s="642"/>
    </row>
    <row r="5493" spans="1:5" ht="12">
      <c r="A5493" s="708" t="s">
        <v>22429</v>
      </c>
      <c r="B5493" s="639" t="s">
        <v>22430</v>
      </c>
      <c r="C5493" s="640"/>
      <c r="D5493" s="641" t="s">
        <v>22422</v>
      </c>
      <c r="E5493" s="642" t="s">
        <v>22431</v>
      </c>
    </row>
    <row r="5494" spans="1:5" ht="24">
      <c r="A5494" s="708" t="s">
        <v>91</v>
      </c>
      <c r="B5494" s="639" t="s">
        <v>22432</v>
      </c>
      <c r="C5494" s="640" t="s">
        <v>22433</v>
      </c>
      <c r="D5494" s="641" t="s">
        <v>22434</v>
      </c>
      <c r="E5494" s="642" t="s">
        <v>22435</v>
      </c>
    </row>
    <row r="5495" spans="1:5" ht="12">
      <c r="A5495" s="708" t="s">
        <v>22436</v>
      </c>
      <c r="B5495" s="639" t="s">
        <v>22437</v>
      </c>
      <c r="C5495" s="640"/>
      <c r="D5495" s="641"/>
      <c r="E5495" s="642"/>
    </row>
    <row r="5496" spans="1:5" ht="24">
      <c r="A5496" s="708">
        <v>90886</v>
      </c>
      <c r="B5496" s="639" t="s">
        <v>25468</v>
      </c>
      <c r="C5496" s="640" t="s">
        <v>121</v>
      </c>
      <c r="D5496" s="641" t="s">
        <v>18987</v>
      </c>
      <c r="E5496" s="642">
        <v>107.49</v>
      </c>
    </row>
    <row r="5497" spans="1:5" ht="12">
      <c r="A5497" s="708" t="s">
        <v>25453</v>
      </c>
      <c r="B5497" s="639" t="s">
        <v>25454</v>
      </c>
      <c r="C5497" s="640"/>
      <c r="D5497" s="641"/>
      <c r="E5497" s="642"/>
    </row>
    <row r="5498" spans="1:5" ht="12">
      <c r="A5498" s="708" t="s">
        <v>25455</v>
      </c>
      <c r="B5498" s="639" t="s">
        <v>23100</v>
      </c>
      <c r="C5498" s="640"/>
      <c r="D5498" s="641"/>
      <c r="E5498" s="642"/>
    </row>
    <row r="5499" spans="1:5" ht="24">
      <c r="A5499" s="708">
        <v>90887</v>
      </c>
      <c r="B5499" s="639" t="s">
        <v>25468</v>
      </c>
      <c r="C5499" s="640" t="s">
        <v>121</v>
      </c>
      <c r="D5499" s="641" t="s">
        <v>18987</v>
      </c>
      <c r="E5499" s="642">
        <v>106.11</v>
      </c>
    </row>
    <row r="5500" spans="1:5" ht="12">
      <c r="A5500" s="708" t="s">
        <v>25453</v>
      </c>
      <c r="B5500" s="639" t="s">
        <v>25463</v>
      </c>
      <c r="C5500" s="640"/>
      <c r="D5500" s="641"/>
      <c r="E5500" s="642"/>
    </row>
    <row r="5501" spans="1:5" ht="12">
      <c r="A5501" s="708" t="s">
        <v>25464</v>
      </c>
      <c r="B5501" s="639" t="s">
        <v>25465</v>
      </c>
      <c r="C5501" s="640"/>
      <c r="D5501" s="641"/>
      <c r="E5501" s="642"/>
    </row>
    <row r="5502" spans="1:5" ht="24">
      <c r="A5502" s="708">
        <v>90888</v>
      </c>
      <c r="B5502" s="639" t="s">
        <v>25468</v>
      </c>
      <c r="C5502" s="640" t="s">
        <v>121</v>
      </c>
      <c r="D5502" s="641" t="s">
        <v>18987</v>
      </c>
      <c r="E5502" s="642">
        <v>105.51</v>
      </c>
    </row>
    <row r="5503" spans="1:5" ht="12">
      <c r="A5503" s="708" t="s">
        <v>25453</v>
      </c>
      <c r="B5503" s="639" t="s">
        <v>25466</v>
      </c>
      <c r="C5503" s="640"/>
      <c r="D5503" s="641"/>
      <c r="E5503" s="642"/>
    </row>
    <row r="5504" spans="1:5" ht="12">
      <c r="A5504" s="708" t="s">
        <v>25467</v>
      </c>
      <c r="B5504" s="639" t="s">
        <v>25458</v>
      </c>
      <c r="C5504" s="640"/>
      <c r="D5504" s="641"/>
      <c r="E5504" s="642"/>
    </row>
    <row r="5505" spans="1:5" ht="24">
      <c r="A5505" s="708">
        <v>90889</v>
      </c>
      <c r="B5505" s="639" t="s">
        <v>25468</v>
      </c>
      <c r="C5505" s="640" t="s">
        <v>121</v>
      </c>
      <c r="D5505" s="641" t="s">
        <v>18987</v>
      </c>
      <c r="E5505" s="642">
        <v>127.23</v>
      </c>
    </row>
    <row r="5506" spans="1:5" ht="12">
      <c r="A5506" s="708" t="s">
        <v>25453</v>
      </c>
      <c r="B5506" s="639" t="s">
        <v>25469</v>
      </c>
      <c r="C5506" s="640"/>
      <c r="D5506" s="641"/>
      <c r="E5506" s="642"/>
    </row>
    <row r="5507" spans="1:5" ht="12">
      <c r="A5507" s="708" t="s">
        <v>25470</v>
      </c>
      <c r="B5507" s="639"/>
      <c r="C5507" s="640"/>
      <c r="D5507" s="641"/>
      <c r="E5507" s="642"/>
    </row>
    <row r="5508" spans="1:5" ht="24">
      <c r="A5508" s="708">
        <v>90890</v>
      </c>
      <c r="B5508" s="639" t="s">
        <v>25468</v>
      </c>
      <c r="C5508" s="640" t="s">
        <v>121</v>
      </c>
      <c r="D5508" s="641" t="s">
        <v>18987</v>
      </c>
      <c r="E5508" s="642">
        <v>125.04</v>
      </c>
    </row>
    <row r="5509" spans="1:5" ht="12">
      <c r="A5509" s="708" t="s">
        <v>25453</v>
      </c>
      <c r="B5509" s="639" t="s">
        <v>25471</v>
      </c>
      <c r="C5509" s="640"/>
      <c r="D5509" s="641"/>
      <c r="E5509" s="642"/>
    </row>
    <row r="5510" spans="1:5" ht="12">
      <c r="A5510" s="708" t="s">
        <v>25472</v>
      </c>
      <c r="B5510" s="639" t="s">
        <v>25473</v>
      </c>
      <c r="C5510" s="640"/>
      <c r="D5510" s="641"/>
      <c r="E5510" s="642"/>
    </row>
    <row r="5511" spans="1:5" ht="24">
      <c r="A5511" s="708">
        <v>90891</v>
      </c>
      <c r="B5511" s="639" t="s">
        <v>25468</v>
      </c>
      <c r="C5511" s="640" t="s">
        <v>121</v>
      </c>
      <c r="D5511" s="641" t="s">
        <v>18987</v>
      </c>
      <c r="E5511" s="642">
        <v>124.07</v>
      </c>
    </row>
    <row r="5512" spans="1:5" ht="12">
      <c r="A5512" s="708" t="s">
        <v>25453</v>
      </c>
      <c r="B5512" s="639" t="s">
        <v>25474</v>
      </c>
      <c r="C5512" s="640"/>
      <c r="D5512" s="641"/>
      <c r="E5512" s="642"/>
    </row>
    <row r="5513" spans="1:5" ht="12">
      <c r="A5513" s="708" t="s">
        <v>25475</v>
      </c>
      <c r="B5513" s="639">
        <v>2015</v>
      </c>
      <c r="C5513" s="640"/>
      <c r="D5513" s="641"/>
      <c r="E5513" s="642"/>
    </row>
    <row r="5514" spans="1:5" ht="12">
      <c r="A5514" s="708">
        <v>40</v>
      </c>
      <c r="B5514" s="639" t="s">
        <v>25476</v>
      </c>
      <c r="C5514" s="640"/>
      <c r="D5514" s="641"/>
      <c r="E5514" s="642"/>
    </row>
    <row r="5515" spans="1:5" ht="12">
      <c r="A5515" s="708">
        <v>73692</v>
      </c>
      <c r="B5515" s="639" t="s">
        <v>4876</v>
      </c>
      <c r="C5515" s="640" t="s">
        <v>128</v>
      </c>
      <c r="D5515" s="641" t="s">
        <v>18987</v>
      </c>
      <c r="E5515" s="642">
        <v>89.91</v>
      </c>
    </row>
    <row r="5516" spans="1:5" ht="12">
      <c r="A5516" s="708">
        <v>74164</v>
      </c>
      <c r="B5516" s="639" t="s">
        <v>25477</v>
      </c>
      <c r="C5516" s="640"/>
      <c r="D5516" s="641"/>
      <c r="E5516" s="642"/>
    </row>
    <row r="5517" spans="1:5" ht="12">
      <c r="A5517" s="708" t="s">
        <v>4877</v>
      </c>
      <c r="B5517" s="639" t="s">
        <v>4878</v>
      </c>
      <c r="C5517" s="640" t="s">
        <v>128</v>
      </c>
      <c r="D5517" s="641" t="s">
        <v>18987</v>
      </c>
      <c r="E5517" s="642">
        <v>80.58</v>
      </c>
    </row>
    <row r="5518" spans="1:5" ht="12">
      <c r="A5518" s="708">
        <v>83532</v>
      </c>
      <c r="B5518" s="639" t="s">
        <v>4879</v>
      </c>
      <c r="C5518" s="640" t="s">
        <v>128</v>
      </c>
      <c r="D5518" s="641" t="s">
        <v>18987</v>
      </c>
      <c r="E5518" s="642">
        <v>320.99</v>
      </c>
    </row>
    <row r="5519" spans="1:5" ht="24">
      <c r="A5519" s="708">
        <v>83534</v>
      </c>
      <c r="B5519" s="639" t="s">
        <v>25478</v>
      </c>
      <c r="C5519" s="640" t="s">
        <v>128</v>
      </c>
      <c r="D5519" s="641" t="s">
        <v>18987</v>
      </c>
      <c r="E5519" s="642">
        <v>408.28</v>
      </c>
    </row>
    <row r="5520" spans="1:5" ht="12">
      <c r="A5520" s="708" t="s">
        <v>25479</v>
      </c>
      <c r="B5520" s="639"/>
      <c r="C5520" s="640"/>
      <c r="D5520" s="641"/>
      <c r="E5520" s="642"/>
    </row>
    <row r="5521" spans="1:5" ht="12">
      <c r="A5521" s="708">
        <v>41</v>
      </c>
      <c r="B5521" s="639" t="s">
        <v>25480</v>
      </c>
      <c r="C5521" s="640"/>
      <c r="D5521" s="641"/>
      <c r="E5521" s="642"/>
    </row>
    <row r="5522" spans="1:5" ht="12">
      <c r="A5522" s="706" t="s">
        <v>25481</v>
      </c>
      <c r="B5522" s="633" t="s">
        <v>25482</v>
      </c>
      <c r="C5522" s="634" t="s">
        <v>112</v>
      </c>
      <c r="D5522" s="634" t="s">
        <v>18987</v>
      </c>
      <c r="E5522" s="635">
        <v>31.71</v>
      </c>
    </row>
    <row r="5523" spans="1:5" ht="12">
      <c r="A5523" s="708" t="s">
        <v>25483</v>
      </c>
      <c r="B5523" s="639" t="s">
        <v>25484</v>
      </c>
      <c r="C5523" s="640" t="s">
        <v>112</v>
      </c>
      <c r="D5523" s="641" t="s">
        <v>18987</v>
      </c>
      <c r="E5523" s="642">
        <v>55.49</v>
      </c>
    </row>
    <row r="5524" spans="1:5" ht="12">
      <c r="A5524" s="708" t="s">
        <v>22417</v>
      </c>
      <c r="B5524" s="639" t="s">
        <v>22418</v>
      </c>
      <c r="C5524" s="640"/>
      <c r="D5524" s="641"/>
      <c r="E5524" s="642"/>
    </row>
    <row r="5525" spans="1:5" ht="12">
      <c r="A5525" s="708" t="s">
        <v>22419</v>
      </c>
      <c r="B5525" s="639" t="e">
        <v>#NAME?</v>
      </c>
      <c r="C5525" s="640"/>
      <c r="D5525" s="641" t="s">
        <v>22420</v>
      </c>
      <c r="E5525" s="642" t="s">
        <v>22421</v>
      </c>
    </row>
    <row r="5526" spans="1:5" ht="12">
      <c r="A5526" s="706"/>
      <c r="B5526" s="633"/>
      <c r="C5526" s="634"/>
      <c r="D5526" s="634" t="s">
        <v>22422</v>
      </c>
      <c r="E5526" s="635" t="s">
        <v>22423</v>
      </c>
    </row>
    <row r="5527" spans="1:5" ht="12">
      <c r="A5527" s="707" t="s">
        <v>22424</v>
      </c>
      <c r="B5527" s="636" t="s">
        <v>22425</v>
      </c>
      <c r="C5527" s="637"/>
      <c r="D5527" s="637"/>
      <c r="E5527" s="638"/>
    </row>
    <row r="5528" spans="1:5" ht="24">
      <c r="A5528" s="708" t="s">
        <v>22426</v>
      </c>
      <c r="B5528" s="639" t="s">
        <v>22427</v>
      </c>
      <c r="C5528" s="640" t="s">
        <v>22428</v>
      </c>
      <c r="D5528" s="641"/>
      <c r="E5528" s="642"/>
    </row>
    <row r="5529" spans="1:5" ht="12">
      <c r="A5529" s="708" t="s">
        <v>22429</v>
      </c>
      <c r="B5529" s="639" t="s">
        <v>22430</v>
      </c>
      <c r="C5529" s="640"/>
      <c r="D5529" s="641" t="s">
        <v>22422</v>
      </c>
      <c r="E5529" s="642" t="s">
        <v>22431</v>
      </c>
    </row>
    <row r="5530" spans="1:5" ht="24">
      <c r="A5530" s="708" t="s">
        <v>91</v>
      </c>
      <c r="B5530" s="639" t="s">
        <v>22432</v>
      </c>
      <c r="C5530" s="640" t="s">
        <v>22433</v>
      </c>
      <c r="D5530" s="641" t="s">
        <v>22434</v>
      </c>
      <c r="E5530" s="642" t="s">
        <v>22435</v>
      </c>
    </row>
    <row r="5531" spans="1:5" ht="12">
      <c r="A5531" s="709" t="s">
        <v>22436</v>
      </c>
      <c r="B5531" s="643" t="s">
        <v>22437</v>
      </c>
      <c r="C5531" s="644"/>
      <c r="D5531" s="645"/>
      <c r="E5531" s="646"/>
    </row>
    <row r="5532" spans="1:5" ht="24">
      <c r="A5532" s="706">
        <v>74007</v>
      </c>
      <c r="B5532" s="633" t="s">
        <v>25485</v>
      </c>
      <c r="C5532" s="634"/>
      <c r="D5532" s="634"/>
      <c r="E5532" s="635"/>
    </row>
    <row r="5533" spans="1:5" ht="12">
      <c r="A5533" s="708" t="s">
        <v>25486</v>
      </c>
      <c r="B5533" s="639" t="s">
        <v>25487</v>
      </c>
      <c r="C5533" s="640"/>
      <c r="D5533" s="641"/>
      <c r="E5533" s="642"/>
    </row>
    <row r="5534" spans="1:5" ht="12">
      <c r="A5534" s="707" t="s">
        <v>4880</v>
      </c>
      <c r="B5534" s="636" t="s">
        <v>4881</v>
      </c>
      <c r="C5534" s="637" t="s">
        <v>112</v>
      </c>
      <c r="D5534" s="637" t="s">
        <v>18987</v>
      </c>
      <c r="E5534" s="638">
        <v>24.63</v>
      </c>
    </row>
    <row r="5535" spans="1:5" ht="24">
      <c r="A5535" s="708">
        <v>74074</v>
      </c>
      <c r="B5535" s="639" t="s">
        <v>25488</v>
      </c>
      <c r="C5535" s="640"/>
      <c r="D5535" s="641"/>
      <c r="E5535" s="642"/>
    </row>
    <row r="5536" spans="1:5" ht="12">
      <c r="A5536" s="708" t="s">
        <v>25489</v>
      </c>
      <c r="B5536" s="639" t="s">
        <v>25490</v>
      </c>
      <c r="C5536" s="640"/>
      <c r="D5536" s="641"/>
      <c r="E5536" s="642"/>
    </row>
    <row r="5537" spans="1:5" ht="12">
      <c r="A5537" s="707" t="s">
        <v>4882</v>
      </c>
      <c r="B5537" s="636" t="s">
        <v>4883</v>
      </c>
      <c r="C5537" s="637" t="s">
        <v>112</v>
      </c>
      <c r="D5537" s="637" t="s">
        <v>18987</v>
      </c>
      <c r="E5537" s="638">
        <v>84.08</v>
      </c>
    </row>
    <row r="5538" spans="1:5" ht="24">
      <c r="A5538" s="708">
        <v>74076</v>
      </c>
      <c r="B5538" s="639" t="s">
        <v>25491</v>
      </c>
      <c r="C5538" s="640"/>
      <c r="D5538" s="641"/>
      <c r="E5538" s="642"/>
    </row>
    <row r="5539" spans="1:5" ht="12">
      <c r="A5539" s="708" t="s">
        <v>25492</v>
      </c>
      <c r="B5539" s="639" t="s">
        <v>25493</v>
      </c>
      <c r="C5539" s="640"/>
      <c r="D5539" s="641"/>
      <c r="E5539" s="642"/>
    </row>
    <row r="5540" spans="1:5" ht="12">
      <c r="A5540" s="708" t="s">
        <v>4884</v>
      </c>
      <c r="B5540" s="639" t="s">
        <v>4885</v>
      </c>
      <c r="C5540" s="640" t="s">
        <v>112</v>
      </c>
      <c r="D5540" s="641" t="s">
        <v>18987</v>
      </c>
      <c r="E5540" s="642">
        <v>41.1</v>
      </c>
    </row>
    <row r="5541" spans="1:5" ht="12">
      <c r="A5541" s="708" t="s">
        <v>4886</v>
      </c>
      <c r="B5541" s="639" t="s">
        <v>4887</v>
      </c>
      <c r="C5541" s="640" t="s">
        <v>112</v>
      </c>
      <c r="D5541" s="641" t="s">
        <v>18987</v>
      </c>
      <c r="E5541" s="642">
        <v>29.22</v>
      </c>
    </row>
    <row r="5542" spans="1:5" ht="12">
      <c r="A5542" s="706" t="s">
        <v>4888</v>
      </c>
      <c r="B5542" s="633" t="s">
        <v>4889</v>
      </c>
      <c r="C5542" s="634" t="s">
        <v>112</v>
      </c>
      <c r="D5542" s="634" t="s">
        <v>18987</v>
      </c>
      <c r="E5542" s="635">
        <v>20.329999999999998</v>
      </c>
    </row>
    <row r="5543" spans="1:5" ht="24">
      <c r="A5543" s="707">
        <v>90996</v>
      </c>
      <c r="B5543" s="636" t="s">
        <v>25494</v>
      </c>
      <c r="C5543" s="637" t="s">
        <v>112</v>
      </c>
      <c r="D5543" s="637" t="s">
        <v>18980</v>
      </c>
      <c r="E5543" s="638">
        <v>8.57</v>
      </c>
    </row>
    <row r="5544" spans="1:5" ht="12">
      <c r="A5544" s="708" t="s">
        <v>25495</v>
      </c>
      <c r="B5544" s="639" t="s">
        <v>25496</v>
      </c>
      <c r="C5544" s="640"/>
      <c r="D5544" s="641"/>
      <c r="E5544" s="642"/>
    </row>
    <row r="5545" spans="1:5" ht="24">
      <c r="A5545" s="707">
        <v>90997</v>
      </c>
      <c r="B5545" s="636" t="s">
        <v>25494</v>
      </c>
      <c r="C5545" s="637" t="s">
        <v>112</v>
      </c>
      <c r="D5545" s="637" t="s">
        <v>18980</v>
      </c>
      <c r="E5545" s="638">
        <v>11.99</v>
      </c>
    </row>
    <row r="5546" spans="1:5" ht="12">
      <c r="A5546" s="708" t="s">
        <v>25495</v>
      </c>
      <c r="B5546" s="639" t="s">
        <v>25497</v>
      </c>
      <c r="C5546" s="640"/>
      <c r="D5546" s="641"/>
      <c r="E5546" s="642"/>
    </row>
    <row r="5547" spans="1:5" ht="12">
      <c r="A5547" s="706">
        <v>15</v>
      </c>
      <c r="B5547" s="633"/>
      <c r="C5547" s="634"/>
      <c r="D5547" s="634"/>
      <c r="E5547" s="635"/>
    </row>
    <row r="5548" spans="1:5" ht="24">
      <c r="A5548" s="707">
        <v>90998</v>
      </c>
      <c r="B5548" s="636" t="s">
        <v>25494</v>
      </c>
      <c r="C5548" s="637" t="s">
        <v>112</v>
      </c>
      <c r="D5548" s="637" t="s">
        <v>18980</v>
      </c>
      <c r="E5548" s="638">
        <v>14.67</v>
      </c>
    </row>
    <row r="5549" spans="1:5" ht="12">
      <c r="A5549" s="708" t="s">
        <v>25495</v>
      </c>
      <c r="B5549" s="639" t="s">
        <v>25498</v>
      </c>
      <c r="C5549" s="640"/>
      <c r="D5549" s="641"/>
      <c r="E5549" s="642"/>
    </row>
    <row r="5550" spans="1:5" ht="24">
      <c r="A5550" s="708">
        <v>91000</v>
      </c>
      <c r="B5550" s="639" t="s">
        <v>25494</v>
      </c>
      <c r="C5550" s="640" t="s">
        <v>112</v>
      </c>
      <c r="D5550" s="641" t="s">
        <v>18980</v>
      </c>
      <c r="E5550" s="642">
        <v>10.97</v>
      </c>
    </row>
    <row r="5551" spans="1:5" ht="12">
      <c r="A5551" s="708" t="s">
        <v>25495</v>
      </c>
      <c r="B5551" s="639" t="s">
        <v>25499</v>
      </c>
      <c r="C5551" s="640"/>
      <c r="D5551" s="641"/>
      <c r="E5551" s="642"/>
    </row>
    <row r="5552" spans="1:5" ht="12">
      <c r="A5552" s="706">
        <v>15</v>
      </c>
      <c r="B5552" s="633"/>
      <c r="C5552" s="634"/>
      <c r="D5552" s="634"/>
      <c r="E5552" s="635"/>
    </row>
    <row r="5553" spans="1:5" ht="24">
      <c r="A5553" s="707">
        <v>91002</v>
      </c>
      <c r="B5553" s="636" t="s">
        <v>25494</v>
      </c>
      <c r="C5553" s="637" t="s">
        <v>112</v>
      </c>
      <c r="D5553" s="637" t="s">
        <v>18980</v>
      </c>
      <c r="E5553" s="638">
        <v>10.02</v>
      </c>
    </row>
    <row r="5554" spans="1:5" ht="12">
      <c r="A5554" s="708" t="s">
        <v>25495</v>
      </c>
      <c r="B5554" s="639" t="s">
        <v>25500</v>
      </c>
      <c r="C5554" s="640"/>
      <c r="D5554" s="641"/>
      <c r="E5554" s="642"/>
    </row>
    <row r="5555" spans="1:5" ht="12">
      <c r="A5555" s="706">
        <v>15</v>
      </c>
      <c r="B5555" s="633"/>
      <c r="C5555" s="634"/>
      <c r="D5555" s="634"/>
      <c r="E5555" s="635"/>
    </row>
    <row r="5556" spans="1:5" ht="24">
      <c r="A5556" s="708">
        <v>91003</v>
      </c>
      <c r="B5556" s="639" t="s">
        <v>25494</v>
      </c>
      <c r="C5556" s="640" t="s">
        <v>112</v>
      </c>
      <c r="D5556" s="641" t="s">
        <v>18980</v>
      </c>
      <c r="E5556" s="642">
        <v>11.74</v>
      </c>
    </row>
    <row r="5557" spans="1:5" ht="12">
      <c r="A5557" s="708" t="s">
        <v>25495</v>
      </c>
      <c r="B5557" s="639" t="s">
        <v>25501</v>
      </c>
      <c r="C5557" s="640"/>
      <c r="D5557" s="641"/>
      <c r="E5557" s="642"/>
    </row>
    <row r="5558" spans="1:5" ht="12">
      <c r="A5558" s="708">
        <v>42156</v>
      </c>
      <c r="B5558" s="639"/>
      <c r="C5558" s="640"/>
      <c r="D5558" s="641"/>
      <c r="E5558" s="642"/>
    </row>
    <row r="5559" spans="1:5" ht="24">
      <c r="A5559" s="708">
        <v>91004</v>
      </c>
      <c r="B5559" s="639" t="s">
        <v>25494</v>
      </c>
      <c r="C5559" s="640" t="s">
        <v>112</v>
      </c>
      <c r="D5559" s="641" t="s">
        <v>18980</v>
      </c>
      <c r="E5559" s="642">
        <v>9.32</v>
      </c>
    </row>
    <row r="5560" spans="1:5" ht="12">
      <c r="A5560" s="708" t="s">
        <v>22417</v>
      </c>
      <c r="B5560" s="639" t="s">
        <v>22418</v>
      </c>
      <c r="C5560" s="640"/>
      <c r="D5560" s="641"/>
      <c r="E5560" s="642"/>
    </row>
    <row r="5561" spans="1:5" ht="12">
      <c r="A5561" s="708" t="s">
        <v>22419</v>
      </c>
      <c r="B5561" s="639" t="e">
        <v>#NAME?</v>
      </c>
      <c r="C5561" s="640"/>
      <c r="D5561" s="641" t="s">
        <v>22420</v>
      </c>
      <c r="E5561" s="642" t="s">
        <v>22421</v>
      </c>
    </row>
    <row r="5562" spans="1:5" ht="12">
      <c r="A5562" s="708"/>
      <c r="B5562" s="639"/>
      <c r="C5562" s="640"/>
      <c r="D5562" s="641" t="s">
        <v>22422</v>
      </c>
      <c r="E5562" s="642" t="s">
        <v>22423</v>
      </c>
    </row>
    <row r="5563" spans="1:5" ht="12">
      <c r="A5563" s="708" t="s">
        <v>22424</v>
      </c>
      <c r="B5563" s="639" t="s">
        <v>22425</v>
      </c>
      <c r="C5563" s="640"/>
      <c r="D5563" s="641"/>
      <c r="E5563" s="642"/>
    </row>
    <row r="5564" spans="1:5" ht="24">
      <c r="A5564" s="708" t="s">
        <v>22426</v>
      </c>
      <c r="B5564" s="639" t="s">
        <v>22427</v>
      </c>
      <c r="C5564" s="640" t="s">
        <v>22428</v>
      </c>
      <c r="D5564" s="641"/>
      <c r="E5564" s="642"/>
    </row>
    <row r="5565" spans="1:5" ht="12">
      <c r="A5565" s="708" t="s">
        <v>22429</v>
      </c>
      <c r="B5565" s="639" t="s">
        <v>22430</v>
      </c>
      <c r="C5565" s="640"/>
      <c r="D5565" s="641" t="s">
        <v>22422</v>
      </c>
      <c r="E5565" s="642" t="s">
        <v>22431</v>
      </c>
    </row>
    <row r="5566" spans="1:5" ht="24">
      <c r="A5566" s="708" t="s">
        <v>91</v>
      </c>
      <c r="B5566" s="639" t="s">
        <v>22432</v>
      </c>
      <c r="C5566" s="640" t="s">
        <v>22433</v>
      </c>
      <c r="D5566" s="641" t="s">
        <v>22434</v>
      </c>
      <c r="E5566" s="642" t="s">
        <v>22435</v>
      </c>
    </row>
    <row r="5567" spans="1:5" ht="12">
      <c r="A5567" s="708" t="s">
        <v>22436</v>
      </c>
      <c r="B5567" s="639" t="s">
        <v>22437</v>
      </c>
      <c r="C5567" s="640"/>
      <c r="D5567" s="641"/>
      <c r="E5567" s="642"/>
    </row>
    <row r="5568" spans="1:5" ht="12">
      <c r="A5568" s="708" t="s">
        <v>25495</v>
      </c>
      <c r="B5568" s="639" t="s">
        <v>25502</v>
      </c>
      <c r="C5568" s="640"/>
      <c r="D5568" s="641"/>
      <c r="E5568" s="642"/>
    </row>
    <row r="5569" spans="1:5" ht="24">
      <c r="A5569" s="708">
        <v>91005</v>
      </c>
      <c r="B5569" s="639" t="s">
        <v>25494</v>
      </c>
      <c r="C5569" s="640" t="s">
        <v>112</v>
      </c>
      <c r="D5569" s="641" t="s">
        <v>18980</v>
      </c>
      <c r="E5569" s="642">
        <v>11.31</v>
      </c>
    </row>
    <row r="5570" spans="1:5" ht="12">
      <c r="A5570" s="708" t="s">
        <v>25495</v>
      </c>
      <c r="B5570" s="639" t="s">
        <v>25503</v>
      </c>
      <c r="C5570" s="640"/>
      <c r="D5570" s="641"/>
      <c r="E5570" s="642"/>
    </row>
    <row r="5571" spans="1:5" ht="24">
      <c r="A5571" s="708">
        <v>91006</v>
      </c>
      <c r="B5571" s="639" t="s">
        <v>25494</v>
      </c>
      <c r="C5571" s="640" t="s">
        <v>112</v>
      </c>
      <c r="D5571" s="641" t="s">
        <v>18980</v>
      </c>
      <c r="E5571" s="642">
        <v>8.56</v>
      </c>
    </row>
    <row r="5572" spans="1:5" ht="12">
      <c r="A5572" s="708" t="s">
        <v>25495</v>
      </c>
      <c r="B5572" s="639" t="s">
        <v>25504</v>
      </c>
      <c r="C5572" s="640"/>
      <c r="D5572" s="641"/>
      <c r="E5572" s="642"/>
    </row>
    <row r="5573" spans="1:5" ht="24">
      <c r="A5573" s="708">
        <v>91007</v>
      </c>
      <c r="B5573" s="639" t="s">
        <v>25494</v>
      </c>
      <c r="C5573" s="640" t="s">
        <v>112</v>
      </c>
      <c r="D5573" s="641" t="s">
        <v>18980</v>
      </c>
      <c r="E5573" s="642">
        <v>7.6</v>
      </c>
    </row>
    <row r="5574" spans="1:5" ht="12">
      <c r="A5574" s="708" t="s">
        <v>25495</v>
      </c>
      <c r="B5574" s="639" t="s">
        <v>25505</v>
      </c>
      <c r="C5574" s="640"/>
      <c r="D5574" s="641"/>
      <c r="E5574" s="642"/>
    </row>
    <row r="5575" spans="1:5" ht="24">
      <c r="A5575" s="708">
        <v>91008</v>
      </c>
      <c r="B5575" s="639" t="s">
        <v>25494</v>
      </c>
      <c r="C5575" s="640" t="s">
        <v>112</v>
      </c>
      <c r="D5575" s="641" t="s">
        <v>18980</v>
      </c>
      <c r="E5575" s="642">
        <v>9.33</v>
      </c>
    </row>
    <row r="5576" spans="1:5" ht="12">
      <c r="A5576" s="708" t="s">
        <v>25495</v>
      </c>
      <c r="B5576" s="639" t="s">
        <v>25506</v>
      </c>
      <c r="C5576" s="640"/>
      <c r="D5576" s="641"/>
      <c r="E5576" s="642"/>
    </row>
    <row r="5577" spans="1:5" ht="24">
      <c r="A5577" s="708">
        <v>92263</v>
      </c>
      <c r="B5577" s="639" t="s">
        <v>25507</v>
      </c>
      <c r="C5577" s="640" t="s">
        <v>112</v>
      </c>
      <c r="D5577" s="641" t="s">
        <v>18987</v>
      </c>
      <c r="E5577" s="642">
        <v>73.95</v>
      </c>
    </row>
    <row r="5578" spans="1:5" ht="12">
      <c r="A5578" s="708" t="s">
        <v>25508</v>
      </c>
      <c r="B5578" s="639" t="s">
        <v>25509</v>
      </c>
      <c r="C5578" s="640"/>
      <c r="D5578" s="641"/>
      <c r="E5578" s="642"/>
    </row>
    <row r="5579" spans="1:5" ht="24">
      <c r="A5579" s="708">
        <v>92264</v>
      </c>
      <c r="B5579" s="639" t="s">
        <v>25507</v>
      </c>
      <c r="C5579" s="640" t="s">
        <v>112</v>
      </c>
      <c r="D5579" s="641" t="s">
        <v>18987</v>
      </c>
      <c r="E5579" s="642">
        <v>85.07</v>
      </c>
    </row>
    <row r="5580" spans="1:5" ht="12">
      <c r="A5580" s="708" t="s">
        <v>25508</v>
      </c>
      <c r="B5580" s="639" t="s">
        <v>25510</v>
      </c>
      <c r="C5580" s="640"/>
      <c r="D5580" s="641"/>
      <c r="E5580" s="642"/>
    </row>
    <row r="5581" spans="1:5" ht="24">
      <c r="A5581" s="708">
        <v>92265</v>
      </c>
      <c r="B5581" s="639" t="s">
        <v>25511</v>
      </c>
      <c r="C5581" s="640" t="s">
        <v>112</v>
      </c>
      <c r="D5581" s="641" t="s">
        <v>18987</v>
      </c>
      <c r="E5581" s="642">
        <v>51.45</v>
      </c>
    </row>
    <row r="5582" spans="1:5" ht="12">
      <c r="A5582" s="708" t="s">
        <v>25512</v>
      </c>
      <c r="B5582" s="639" t="s">
        <v>25513</v>
      </c>
      <c r="C5582" s="640"/>
      <c r="D5582" s="641"/>
      <c r="E5582" s="642"/>
    </row>
    <row r="5583" spans="1:5" ht="24">
      <c r="A5583" s="708">
        <v>92266</v>
      </c>
      <c r="B5583" s="639" t="s">
        <v>25514</v>
      </c>
      <c r="C5583" s="640" t="s">
        <v>112</v>
      </c>
      <c r="D5583" s="641" t="s">
        <v>18987</v>
      </c>
      <c r="E5583" s="642">
        <v>61.36</v>
      </c>
    </row>
    <row r="5584" spans="1:5" ht="12">
      <c r="A5584" s="708" t="s">
        <v>25515</v>
      </c>
      <c r="B5584" s="639" t="s">
        <v>25516</v>
      </c>
      <c r="C5584" s="640"/>
      <c r="D5584" s="641"/>
      <c r="E5584" s="642"/>
    </row>
    <row r="5585" spans="1:5" ht="24">
      <c r="A5585" s="708">
        <v>92267</v>
      </c>
      <c r="B5585" s="639" t="s">
        <v>25517</v>
      </c>
      <c r="C5585" s="640" t="s">
        <v>112</v>
      </c>
      <c r="D5585" s="641" t="s">
        <v>18987</v>
      </c>
      <c r="E5585" s="642">
        <v>18.059999999999999</v>
      </c>
    </row>
    <row r="5586" spans="1:5" ht="12">
      <c r="A5586" s="707" t="s">
        <v>25512</v>
      </c>
      <c r="B5586" s="636" t="s">
        <v>25513</v>
      </c>
      <c r="C5586" s="637"/>
      <c r="D5586" s="637"/>
      <c r="E5586" s="638"/>
    </row>
    <row r="5587" spans="1:5" ht="24">
      <c r="A5587" s="708">
        <v>92268</v>
      </c>
      <c r="B5587" s="639" t="s">
        <v>25518</v>
      </c>
      <c r="C5587" s="640" t="s">
        <v>112</v>
      </c>
      <c r="D5587" s="641" t="s">
        <v>18987</v>
      </c>
      <c r="E5587" s="642">
        <v>26.81</v>
      </c>
    </row>
    <row r="5588" spans="1:5" ht="12">
      <c r="A5588" s="708" t="s">
        <v>25515</v>
      </c>
      <c r="B5588" s="639" t="s">
        <v>25516</v>
      </c>
      <c r="C5588" s="640"/>
      <c r="D5588" s="641"/>
      <c r="E5588" s="642"/>
    </row>
    <row r="5589" spans="1:5" ht="24">
      <c r="A5589" s="707">
        <v>92269</v>
      </c>
      <c r="B5589" s="636" t="s">
        <v>25519</v>
      </c>
      <c r="C5589" s="637" t="s">
        <v>112</v>
      </c>
      <c r="D5589" s="637" t="s">
        <v>18987</v>
      </c>
      <c r="E5589" s="638">
        <v>74.03</v>
      </c>
    </row>
    <row r="5590" spans="1:5" ht="12">
      <c r="A5590" s="708" t="s">
        <v>25520</v>
      </c>
      <c r="B5590" s="639" t="s">
        <v>25521</v>
      </c>
      <c r="C5590" s="640"/>
      <c r="D5590" s="641"/>
      <c r="E5590" s="642"/>
    </row>
    <row r="5591" spans="1:5" ht="24">
      <c r="A5591" s="707">
        <v>92270</v>
      </c>
      <c r="B5591" s="636" t="s">
        <v>25522</v>
      </c>
      <c r="C5591" s="637" t="s">
        <v>112</v>
      </c>
      <c r="D5591" s="637" t="s">
        <v>18987</v>
      </c>
      <c r="E5591" s="638">
        <v>62.51</v>
      </c>
    </row>
    <row r="5592" spans="1:5" ht="12">
      <c r="A5592" s="708">
        <v>2015</v>
      </c>
      <c r="B5592" s="639"/>
      <c r="C5592" s="640"/>
      <c r="D5592" s="641"/>
      <c r="E5592" s="642"/>
    </row>
    <row r="5593" spans="1:5" ht="24">
      <c r="A5593" s="707">
        <v>92271</v>
      </c>
      <c r="B5593" s="636" t="s">
        <v>25523</v>
      </c>
      <c r="C5593" s="637" t="s">
        <v>112</v>
      </c>
      <c r="D5593" s="637" t="s">
        <v>18987</v>
      </c>
      <c r="E5593" s="638">
        <v>49.62</v>
      </c>
    </row>
    <row r="5594" spans="1:5" ht="12">
      <c r="A5594" s="708">
        <v>5</v>
      </c>
      <c r="B5594" s="639"/>
      <c r="C5594" s="640"/>
      <c r="D5594" s="641"/>
      <c r="E5594" s="642"/>
    </row>
    <row r="5595" spans="1:5" ht="12">
      <c r="A5595" s="707">
        <v>92272</v>
      </c>
      <c r="B5595" s="636" t="s">
        <v>4890</v>
      </c>
      <c r="C5595" s="637" t="s">
        <v>121</v>
      </c>
      <c r="D5595" s="637" t="s">
        <v>18987</v>
      </c>
      <c r="E5595" s="638">
        <v>21.19</v>
      </c>
    </row>
    <row r="5596" spans="1:5" ht="12">
      <c r="A5596" s="708" t="s">
        <v>22417</v>
      </c>
      <c r="B5596" s="639" t="s">
        <v>22418</v>
      </c>
      <c r="C5596" s="640"/>
      <c r="D5596" s="641"/>
      <c r="E5596" s="642"/>
    </row>
    <row r="5597" spans="1:5" ht="12">
      <c r="A5597" s="707" t="s">
        <v>22419</v>
      </c>
      <c r="B5597" s="636" t="e">
        <v>#NAME?</v>
      </c>
      <c r="C5597" s="637"/>
      <c r="D5597" s="637" t="s">
        <v>22420</v>
      </c>
      <c r="E5597" s="638" t="s">
        <v>22421</v>
      </c>
    </row>
    <row r="5598" spans="1:5" ht="12">
      <c r="A5598" s="708"/>
      <c r="B5598" s="639"/>
      <c r="C5598" s="640"/>
      <c r="D5598" s="641" t="s">
        <v>22422</v>
      </c>
      <c r="E5598" s="642" t="s">
        <v>22423</v>
      </c>
    </row>
    <row r="5599" spans="1:5" ht="12">
      <c r="A5599" s="708" t="s">
        <v>22424</v>
      </c>
      <c r="B5599" s="639" t="s">
        <v>22425</v>
      </c>
      <c r="C5599" s="640"/>
      <c r="D5599" s="641"/>
      <c r="E5599" s="642"/>
    </row>
    <row r="5600" spans="1:5" ht="24">
      <c r="A5600" s="708" t="s">
        <v>22426</v>
      </c>
      <c r="B5600" s="639" t="s">
        <v>22427</v>
      </c>
      <c r="C5600" s="640" t="s">
        <v>22428</v>
      </c>
      <c r="D5600" s="641"/>
      <c r="E5600" s="642"/>
    </row>
    <row r="5601" spans="1:5" ht="12">
      <c r="A5601" s="708" t="s">
        <v>22429</v>
      </c>
      <c r="B5601" s="639" t="s">
        <v>22430</v>
      </c>
      <c r="C5601" s="640"/>
      <c r="D5601" s="641" t="s">
        <v>22422</v>
      </c>
      <c r="E5601" s="642" t="s">
        <v>22431</v>
      </c>
    </row>
    <row r="5602" spans="1:5" ht="24">
      <c r="A5602" s="708" t="s">
        <v>91</v>
      </c>
      <c r="B5602" s="639" t="s">
        <v>22432</v>
      </c>
      <c r="C5602" s="640" t="s">
        <v>22433</v>
      </c>
      <c r="D5602" s="641" t="s">
        <v>22434</v>
      </c>
      <c r="E5602" s="642" t="s">
        <v>22435</v>
      </c>
    </row>
    <row r="5603" spans="1:5" ht="12">
      <c r="A5603" s="708" t="s">
        <v>22436</v>
      </c>
      <c r="B5603" s="639" t="s">
        <v>22437</v>
      </c>
      <c r="C5603" s="640"/>
      <c r="D5603" s="641"/>
      <c r="E5603" s="642"/>
    </row>
    <row r="5604" spans="1:5" ht="12">
      <c r="A5604" s="708">
        <v>92273</v>
      </c>
      <c r="B5604" s="639" t="s">
        <v>4891</v>
      </c>
      <c r="C5604" s="640" t="s">
        <v>121</v>
      </c>
      <c r="D5604" s="641" t="s">
        <v>18987</v>
      </c>
      <c r="E5604" s="642">
        <v>10.75</v>
      </c>
    </row>
    <row r="5605" spans="1:5" ht="24">
      <c r="A5605" s="708">
        <v>92408</v>
      </c>
      <c r="B5605" s="639" t="s">
        <v>25524</v>
      </c>
      <c r="C5605" s="640" t="s">
        <v>112</v>
      </c>
      <c r="D5605" s="641" t="s">
        <v>18987</v>
      </c>
      <c r="E5605" s="642">
        <v>138.06</v>
      </c>
    </row>
    <row r="5606" spans="1:5" ht="12">
      <c r="A5606" s="708" t="s">
        <v>25525</v>
      </c>
      <c r="B5606" s="639" t="s">
        <v>25526</v>
      </c>
      <c r="C5606" s="640"/>
      <c r="D5606" s="641"/>
      <c r="E5606" s="642"/>
    </row>
    <row r="5607" spans="1:5" ht="12">
      <c r="A5607" s="708" t="s">
        <v>25527</v>
      </c>
      <c r="B5607" s="639" t="s">
        <v>25528</v>
      </c>
      <c r="C5607" s="640"/>
      <c r="D5607" s="641"/>
      <c r="E5607" s="642"/>
    </row>
    <row r="5608" spans="1:5" ht="24">
      <c r="A5608" s="708">
        <v>92409</v>
      </c>
      <c r="B5608" s="639" t="s">
        <v>25524</v>
      </c>
      <c r="C5608" s="640" t="s">
        <v>112</v>
      </c>
      <c r="D5608" s="641" t="s">
        <v>18987</v>
      </c>
      <c r="E5608" s="642">
        <v>130.80000000000001</v>
      </c>
    </row>
    <row r="5609" spans="1:5" ht="12">
      <c r="A5609" s="708" t="s">
        <v>25525</v>
      </c>
      <c r="B5609" s="639" t="s">
        <v>25529</v>
      </c>
      <c r="C5609" s="640"/>
      <c r="D5609" s="641"/>
      <c r="E5609" s="642"/>
    </row>
    <row r="5610" spans="1:5" ht="12">
      <c r="A5610" s="708" t="s">
        <v>25530</v>
      </c>
      <c r="B5610" s="639" t="s">
        <v>25531</v>
      </c>
      <c r="C5610" s="640"/>
      <c r="D5610" s="641"/>
      <c r="E5610" s="642"/>
    </row>
    <row r="5611" spans="1:5" ht="24">
      <c r="A5611" s="708">
        <v>92410</v>
      </c>
      <c r="B5611" s="639" t="s">
        <v>25524</v>
      </c>
      <c r="C5611" s="640" t="s">
        <v>112</v>
      </c>
      <c r="D5611" s="641" t="s">
        <v>18987</v>
      </c>
      <c r="E5611" s="642">
        <v>94.49</v>
      </c>
    </row>
    <row r="5612" spans="1:5" ht="12">
      <c r="A5612" s="708" t="s">
        <v>25525</v>
      </c>
      <c r="B5612" s="639" t="s">
        <v>25526</v>
      </c>
      <c r="C5612" s="640"/>
      <c r="D5612" s="641"/>
      <c r="E5612" s="642"/>
    </row>
    <row r="5613" spans="1:5" ht="12">
      <c r="A5613" s="708" t="s">
        <v>25527</v>
      </c>
      <c r="B5613" s="639" t="s">
        <v>25532</v>
      </c>
      <c r="C5613" s="640"/>
      <c r="D5613" s="641"/>
      <c r="E5613" s="642"/>
    </row>
    <row r="5614" spans="1:5" ht="24">
      <c r="A5614" s="708">
        <v>92411</v>
      </c>
      <c r="B5614" s="639" t="s">
        <v>25524</v>
      </c>
      <c r="C5614" s="640" t="s">
        <v>112</v>
      </c>
      <c r="D5614" s="641" t="s">
        <v>18987</v>
      </c>
      <c r="E5614" s="642">
        <v>88.07</v>
      </c>
    </row>
    <row r="5615" spans="1:5" ht="12">
      <c r="A5615" s="708" t="s">
        <v>25525</v>
      </c>
      <c r="B5615" s="639" t="s">
        <v>25529</v>
      </c>
      <c r="C5615" s="640"/>
      <c r="D5615" s="641"/>
      <c r="E5615" s="642"/>
    </row>
    <row r="5616" spans="1:5" ht="12">
      <c r="A5616" s="708" t="s">
        <v>25530</v>
      </c>
      <c r="B5616" s="639" t="s">
        <v>25533</v>
      </c>
      <c r="C5616" s="640"/>
      <c r="D5616" s="641"/>
      <c r="E5616" s="642"/>
    </row>
    <row r="5617" spans="1:5" ht="24">
      <c r="A5617" s="708">
        <v>92412</v>
      </c>
      <c r="B5617" s="639" t="s">
        <v>25524</v>
      </c>
      <c r="C5617" s="640" t="s">
        <v>112</v>
      </c>
      <c r="D5617" s="641" t="s">
        <v>18987</v>
      </c>
      <c r="E5617" s="642">
        <v>62.93</v>
      </c>
    </row>
    <row r="5618" spans="1:5" ht="12">
      <c r="A5618" s="708" t="s">
        <v>25525</v>
      </c>
      <c r="B5618" s="639" t="s">
        <v>25526</v>
      </c>
      <c r="C5618" s="640"/>
      <c r="D5618" s="641"/>
      <c r="E5618" s="642"/>
    </row>
    <row r="5619" spans="1:5" ht="12">
      <c r="A5619" s="708" t="s">
        <v>25527</v>
      </c>
      <c r="B5619" s="639" t="s">
        <v>25534</v>
      </c>
      <c r="C5619" s="640"/>
      <c r="D5619" s="641"/>
      <c r="E5619" s="642"/>
    </row>
    <row r="5620" spans="1:5" ht="24">
      <c r="A5620" s="708">
        <v>92413</v>
      </c>
      <c r="B5620" s="639" t="s">
        <v>25524</v>
      </c>
      <c r="C5620" s="640" t="s">
        <v>112</v>
      </c>
      <c r="D5620" s="641" t="s">
        <v>18987</v>
      </c>
      <c r="E5620" s="642">
        <v>57.99</v>
      </c>
    </row>
    <row r="5621" spans="1:5" ht="12">
      <c r="A5621" s="708" t="s">
        <v>25525</v>
      </c>
      <c r="B5621" s="639" t="s">
        <v>25529</v>
      </c>
      <c r="C5621" s="640"/>
      <c r="D5621" s="641"/>
      <c r="E5621" s="642"/>
    </row>
    <row r="5622" spans="1:5" ht="12">
      <c r="A5622" s="708" t="s">
        <v>25530</v>
      </c>
      <c r="B5622" s="639" t="s">
        <v>25535</v>
      </c>
      <c r="C5622" s="640"/>
      <c r="D5622" s="641"/>
      <c r="E5622" s="642"/>
    </row>
    <row r="5623" spans="1:5" ht="24">
      <c r="A5623" s="708">
        <v>92414</v>
      </c>
      <c r="B5623" s="639" t="s">
        <v>25524</v>
      </c>
      <c r="C5623" s="640" t="s">
        <v>112</v>
      </c>
      <c r="D5623" s="641" t="s">
        <v>18987</v>
      </c>
      <c r="E5623" s="642">
        <v>68.97</v>
      </c>
    </row>
    <row r="5624" spans="1:5" ht="12">
      <c r="A5624" s="708" t="s">
        <v>25525</v>
      </c>
      <c r="B5624" s="639" t="s">
        <v>25526</v>
      </c>
      <c r="C5624" s="640"/>
      <c r="D5624" s="641"/>
      <c r="E5624" s="642"/>
    </row>
    <row r="5625" spans="1:5" ht="12">
      <c r="A5625" s="708" t="s">
        <v>25527</v>
      </c>
      <c r="B5625" s="639" t="s">
        <v>25536</v>
      </c>
      <c r="C5625" s="640"/>
      <c r="D5625" s="641"/>
      <c r="E5625" s="642"/>
    </row>
    <row r="5626" spans="1:5" ht="12">
      <c r="A5626" s="708">
        <v>42339</v>
      </c>
      <c r="B5626" s="639"/>
      <c r="C5626" s="640"/>
      <c r="D5626" s="641"/>
      <c r="E5626" s="642"/>
    </row>
    <row r="5627" spans="1:5" ht="24">
      <c r="A5627" s="708">
        <v>92415</v>
      </c>
      <c r="B5627" s="639" t="s">
        <v>25524</v>
      </c>
      <c r="C5627" s="640" t="s">
        <v>112</v>
      </c>
      <c r="D5627" s="641" t="s">
        <v>18987</v>
      </c>
      <c r="E5627" s="642">
        <v>62.54</v>
      </c>
    </row>
    <row r="5628" spans="1:5" ht="12">
      <c r="A5628" s="708" t="s">
        <v>25525</v>
      </c>
      <c r="B5628" s="639" t="s">
        <v>25529</v>
      </c>
      <c r="C5628" s="640"/>
      <c r="D5628" s="641"/>
      <c r="E5628" s="642"/>
    </row>
    <row r="5629" spans="1:5" ht="12">
      <c r="A5629" s="708" t="s">
        <v>25537</v>
      </c>
      <c r="B5629" s="639" t="s">
        <v>25538</v>
      </c>
      <c r="C5629" s="640"/>
      <c r="D5629" s="641"/>
      <c r="E5629" s="642"/>
    </row>
    <row r="5630" spans="1:5" ht="24">
      <c r="A5630" s="708">
        <v>92416</v>
      </c>
      <c r="B5630" s="639" t="s">
        <v>25524</v>
      </c>
      <c r="C5630" s="640" t="s">
        <v>112</v>
      </c>
      <c r="D5630" s="641" t="s">
        <v>18987</v>
      </c>
      <c r="E5630" s="642">
        <v>82.17</v>
      </c>
    </row>
    <row r="5631" spans="1:5" ht="12">
      <c r="A5631" s="708" t="s">
        <v>25525</v>
      </c>
      <c r="B5631" s="639" t="s">
        <v>25526</v>
      </c>
      <c r="C5631" s="640"/>
      <c r="D5631" s="641"/>
      <c r="E5631" s="642"/>
    </row>
    <row r="5632" spans="1:5" ht="12">
      <c r="A5632" s="708" t="s">
        <v>22417</v>
      </c>
      <c r="B5632" s="639" t="s">
        <v>22418</v>
      </c>
      <c r="C5632" s="640"/>
      <c r="D5632" s="641"/>
      <c r="E5632" s="642"/>
    </row>
    <row r="5633" spans="1:5" ht="12">
      <c r="A5633" s="708" t="s">
        <v>22419</v>
      </c>
      <c r="B5633" s="639" t="e">
        <v>#NAME?</v>
      </c>
      <c r="C5633" s="640"/>
      <c r="D5633" s="641" t="s">
        <v>22420</v>
      </c>
      <c r="E5633" s="642" t="s">
        <v>22421</v>
      </c>
    </row>
    <row r="5634" spans="1:5" ht="12">
      <c r="A5634" s="708"/>
      <c r="B5634" s="639"/>
      <c r="C5634" s="640"/>
      <c r="D5634" s="641" t="s">
        <v>22422</v>
      </c>
      <c r="E5634" s="642" t="s">
        <v>22423</v>
      </c>
    </row>
    <row r="5635" spans="1:5" ht="12">
      <c r="A5635" s="708" t="s">
        <v>22424</v>
      </c>
      <c r="B5635" s="639" t="s">
        <v>22425</v>
      </c>
      <c r="C5635" s="640"/>
      <c r="D5635" s="641"/>
      <c r="E5635" s="642"/>
    </row>
    <row r="5636" spans="1:5" ht="24">
      <c r="A5636" s="708" t="s">
        <v>22426</v>
      </c>
      <c r="B5636" s="639" t="s">
        <v>22427</v>
      </c>
      <c r="C5636" s="640" t="s">
        <v>22428</v>
      </c>
      <c r="D5636" s="641"/>
      <c r="E5636" s="642"/>
    </row>
    <row r="5637" spans="1:5" ht="12">
      <c r="A5637" s="708" t="s">
        <v>22429</v>
      </c>
      <c r="B5637" s="639" t="s">
        <v>22430</v>
      </c>
      <c r="C5637" s="640"/>
      <c r="D5637" s="641" t="s">
        <v>22422</v>
      </c>
      <c r="E5637" s="642" t="s">
        <v>22431</v>
      </c>
    </row>
    <row r="5638" spans="1:5" ht="24">
      <c r="A5638" s="708" t="s">
        <v>91</v>
      </c>
      <c r="B5638" s="639" t="s">
        <v>22432</v>
      </c>
      <c r="C5638" s="640" t="s">
        <v>22433</v>
      </c>
      <c r="D5638" s="641" t="s">
        <v>22434</v>
      </c>
      <c r="E5638" s="642" t="s">
        <v>22435</v>
      </c>
    </row>
    <row r="5639" spans="1:5" ht="12">
      <c r="A5639" s="708" t="s">
        <v>22436</v>
      </c>
      <c r="B5639" s="639" t="s">
        <v>22437</v>
      </c>
      <c r="C5639" s="640"/>
      <c r="D5639" s="641"/>
      <c r="E5639" s="642"/>
    </row>
    <row r="5640" spans="1:5" ht="12">
      <c r="A5640" s="708" t="s">
        <v>25539</v>
      </c>
      <c r="B5640" s="639" t="s">
        <v>25540</v>
      </c>
      <c r="C5640" s="640"/>
      <c r="D5640" s="641"/>
      <c r="E5640" s="642"/>
    </row>
    <row r="5641" spans="1:5" ht="12">
      <c r="A5641" s="708" t="s">
        <v>23100</v>
      </c>
      <c r="B5641" s="639"/>
      <c r="C5641" s="640"/>
      <c r="D5641" s="641"/>
      <c r="E5641" s="642"/>
    </row>
    <row r="5642" spans="1:5" ht="24">
      <c r="A5642" s="708">
        <v>92417</v>
      </c>
      <c r="B5642" s="639" t="s">
        <v>25524</v>
      </c>
      <c r="C5642" s="640" t="s">
        <v>112</v>
      </c>
      <c r="D5642" s="641" t="s">
        <v>18987</v>
      </c>
      <c r="E5642" s="642">
        <v>75.77</v>
      </c>
    </row>
    <row r="5643" spans="1:5" ht="12">
      <c r="A5643" s="708" t="s">
        <v>25525</v>
      </c>
      <c r="B5643" s="639" t="s">
        <v>25541</v>
      </c>
      <c r="C5643" s="640"/>
      <c r="D5643" s="641"/>
      <c r="E5643" s="642"/>
    </row>
    <row r="5644" spans="1:5" ht="12">
      <c r="A5644" s="708" t="s">
        <v>25542</v>
      </c>
      <c r="B5644" s="639" t="s">
        <v>25543</v>
      </c>
      <c r="C5644" s="640"/>
      <c r="D5644" s="641"/>
      <c r="E5644" s="642"/>
    </row>
    <row r="5645" spans="1:5" ht="24">
      <c r="A5645" s="708">
        <v>92418</v>
      </c>
      <c r="B5645" s="639" t="s">
        <v>25524</v>
      </c>
      <c r="C5645" s="640" t="s">
        <v>112</v>
      </c>
      <c r="D5645" s="641" t="s">
        <v>18987</v>
      </c>
      <c r="E5645" s="642">
        <v>43.38</v>
      </c>
    </row>
    <row r="5646" spans="1:5" ht="12">
      <c r="A5646" s="708" t="s">
        <v>25525</v>
      </c>
      <c r="B5646" s="639" t="s">
        <v>25526</v>
      </c>
      <c r="C5646" s="640"/>
      <c r="D5646" s="641"/>
      <c r="E5646" s="642"/>
    </row>
    <row r="5647" spans="1:5" ht="12">
      <c r="A5647" s="708" t="s">
        <v>25527</v>
      </c>
      <c r="B5647" s="639" t="s">
        <v>25544</v>
      </c>
      <c r="C5647" s="640"/>
      <c r="D5647" s="641"/>
      <c r="E5647" s="642"/>
    </row>
    <row r="5648" spans="1:5" ht="12">
      <c r="A5648" s="708">
        <v>42339</v>
      </c>
      <c r="B5648" s="639"/>
      <c r="C5648" s="640"/>
      <c r="D5648" s="641"/>
      <c r="E5648" s="642"/>
    </row>
    <row r="5649" spans="1:5" ht="24">
      <c r="A5649" s="706">
        <v>92419</v>
      </c>
      <c r="B5649" s="633" t="s">
        <v>25524</v>
      </c>
      <c r="C5649" s="634" t="s">
        <v>112</v>
      </c>
      <c r="D5649" s="634" t="s">
        <v>18987</v>
      </c>
      <c r="E5649" s="635">
        <v>38.46</v>
      </c>
    </row>
    <row r="5650" spans="1:5" ht="12">
      <c r="A5650" s="707" t="s">
        <v>25525</v>
      </c>
      <c r="B5650" s="636" t="s">
        <v>25529</v>
      </c>
      <c r="C5650" s="637"/>
      <c r="D5650" s="637"/>
      <c r="E5650" s="638"/>
    </row>
    <row r="5651" spans="1:5" ht="12">
      <c r="A5651" s="708" t="s">
        <v>25537</v>
      </c>
      <c r="B5651" s="639" t="s">
        <v>25545</v>
      </c>
      <c r="C5651" s="640"/>
      <c r="D5651" s="641"/>
      <c r="E5651" s="642"/>
    </row>
    <row r="5652" spans="1:5" ht="24">
      <c r="A5652" s="706">
        <v>92420</v>
      </c>
      <c r="B5652" s="633" t="s">
        <v>25524</v>
      </c>
      <c r="C5652" s="634" t="s">
        <v>112</v>
      </c>
      <c r="D5652" s="634" t="s">
        <v>18987</v>
      </c>
      <c r="E5652" s="635">
        <v>53.54</v>
      </c>
    </row>
    <row r="5653" spans="1:5" ht="12">
      <c r="A5653" s="708" t="s">
        <v>25525</v>
      </c>
      <c r="B5653" s="639" t="s">
        <v>25526</v>
      </c>
      <c r="C5653" s="640"/>
      <c r="D5653" s="641"/>
      <c r="E5653" s="642"/>
    </row>
    <row r="5654" spans="1:5" ht="12">
      <c r="A5654" s="708" t="s">
        <v>25539</v>
      </c>
      <c r="B5654" s="639" t="s">
        <v>25546</v>
      </c>
      <c r="C5654" s="640"/>
      <c r="D5654" s="641"/>
      <c r="E5654" s="642"/>
    </row>
    <row r="5655" spans="1:5" ht="12">
      <c r="A5655" s="708" t="s">
        <v>23100</v>
      </c>
      <c r="B5655" s="639"/>
      <c r="C5655" s="640"/>
      <c r="D5655" s="641"/>
      <c r="E5655" s="642"/>
    </row>
    <row r="5656" spans="1:5" ht="24">
      <c r="A5656" s="709">
        <v>92421</v>
      </c>
      <c r="B5656" s="643" t="s">
        <v>25524</v>
      </c>
      <c r="C5656" s="644" t="s">
        <v>112</v>
      </c>
      <c r="D5656" s="645" t="s">
        <v>18987</v>
      </c>
      <c r="E5656" s="646">
        <v>48.61</v>
      </c>
    </row>
    <row r="5657" spans="1:5" ht="12">
      <c r="A5657" s="706" t="s">
        <v>25525</v>
      </c>
      <c r="B5657" s="633" t="s">
        <v>25541</v>
      </c>
      <c r="C5657" s="634"/>
      <c r="D5657" s="634"/>
      <c r="E5657" s="635"/>
    </row>
    <row r="5658" spans="1:5" ht="12">
      <c r="A5658" s="708" t="s">
        <v>25542</v>
      </c>
      <c r="B5658" s="639" t="s">
        <v>25547</v>
      </c>
      <c r="C5658" s="640"/>
      <c r="D5658" s="641"/>
      <c r="E5658" s="642"/>
    </row>
    <row r="5659" spans="1:5" ht="24">
      <c r="A5659" s="708">
        <v>92422</v>
      </c>
      <c r="B5659" s="639" t="s">
        <v>25524</v>
      </c>
      <c r="C5659" s="640" t="s">
        <v>112</v>
      </c>
      <c r="D5659" s="641" t="s">
        <v>18987</v>
      </c>
      <c r="E5659" s="642">
        <v>35.119999999999997</v>
      </c>
    </row>
    <row r="5660" spans="1:5" ht="12">
      <c r="A5660" s="707" t="s">
        <v>25525</v>
      </c>
      <c r="B5660" s="636" t="s">
        <v>25526</v>
      </c>
      <c r="C5660" s="637"/>
      <c r="D5660" s="637"/>
      <c r="E5660" s="638"/>
    </row>
    <row r="5661" spans="1:5" ht="12">
      <c r="A5661" s="708" t="s">
        <v>25527</v>
      </c>
      <c r="B5661" s="639" t="s">
        <v>25548</v>
      </c>
      <c r="C5661" s="640"/>
      <c r="D5661" s="641"/>
      <c r="E5661" s="642"/>
    </row>
    <row r="5662" spans="1:5" ht="12">
      <c r="A5662" s="708">
        <v>42339</v>
      </c>
      <c r="B5662" s="639"/>
      <c r="C5662" s="640"/>
      <c r="D5662" s="641"/>
      <c r="E5662" s="642"/>
    </row>
    <row r="5663" spans="1:5" ht="24">
      <c r="A5663" s="708">
        <v>92423</v>
      </c>
      <c r="B5663" s="639" t="s">
        <v>25524</v>
      </c>
      <c r="C5663" s="640" t="s">
        <v>112</v>
      </c>
      <c r="D5663" s="641" t="s">
        <v>18987</v>
      </c>
      <c r="E5663" s="642">
        <v>30.84</v>
      </c>
    </row>
    <row r="5664" spans="1:5" ht="12">
      <c r="A5664" s="708" t="s">
        <v>25525</v>
      </c>
      <c r="B5664" s="639" t="s">
        <v>25529</v>
      </c>
      <c r="C5664" s="640"/>
      <c r="D5664" s="641"/>
      <c r="E5664" s="642"/>
    </row>
    <row r="5665" spans="1:5" ht="12">
      <c r="A5665" s="708" t="s">
        <v>25537</v>
      </c>
      <c r="B5665" s="639" t="s">
        <v>25549</v>
      </c>
      <c r="C5665" s="640"/>
      <c r="D5665" s="641"/>
      <c r="E5665" s="642"/>
    </row>
    <row r="5666" spans="1:5" ht="24">
      <c r="A5666" s="708">
        <v>92424</v>
      </c>
      <c r="B5666" s="639" t="s">
        <v>25524</v>
      </c>
      <c r="C5666" s="640" t="s">
        <v>112</v>
      </c>
      <c r="D5666" s="641" t="s">
        <v>18987</v>
      </c>
      <c r="E5666" s="642">
        <v>43.95</v>
      </c>
    </row>
    <row r="5667" spans="1:5" ht="12">
      <c r="A5667" s="708" t="s">
        <v>25525</v>
      </c>
      <c r="B5667" s="639" t="s">
        <v>25526</v>
      </c>
      <c r="C5667" s="640"/>
      <c r="D5667" s="641"/>
      <c r="E5667" s="642"/>
    </row>
    <row r="5668" spans="1:5" ht="12">
      <c r="A5668" s="708" t="s">
        <v>22417</v>
      </c>
      <c r="B5668" s="639" t="s">
        <v>22418</v>
      </c>
      <c r="C5668" s="640"/>
      <c r="D5668" s="641"/>
      <c r="E5668" s="642"/>
    </row>
    <row r="5669" spans="1:5" ht="12">
      <c r="A5669" s="708" t="s">
        <v>22419</v>
      </c>
      <c r="B5669" s="639" t="e">
        <v>#NAME?</v>
      </c>
      <c r="C5669" s="640"/>
      <c r="D5669" s="641" t="s">
        <v>22420</v>
      </c>
      <c r="E5669" s="642" t="s">
        <v>22421</v>
      </c>
    </row>
    <row r="5670" spans="1:5" ht="12">
      <c r="A5670" s="708"/>
      <c r="B5670" s="639"/>
      <c r="C5670" s="640"/>
      <c r="D5670" s="641" t="s">
        <v>22422</v>
      </c>
      <c r="E5670" s="642" t="s">
        <v>22423</v>
      </c>
    </row>
    <row r="5671" spans="1:5" ht="12">
      <c r="A5671" s="708" t="s">
        <v>22424</v>
      </c>
      <c r="B5671" s="639" t="s">
        <v>22425</v>
      </c>
      <c r="C5671" s="640"/>
      <c r="D5671" s="641"/>
      <c r="E5671" s="642"/>
    </row>
    <row r="5672" spans="1:5" ht="24">
      <c r="A5672" s="708" t="s">
        <v>22426</v>
      </c>
      <c r="B5672" s="639" t="s">
        <v>22427</v>
      </c>
      <c r="C5672" s="640" t="s">
        <v>22428</v>
      </c>
      <c r="D5672" s="641"/>
      <c r="E5672" s="642"/>
    </row>
    <row r="5673" spans="1:5" ht="12">
      <c r="A5673" s="707" t="s">
        <v>22429</v>
      </c>
      <c r="B5673" s="636" t="s">
        <v>22430</v>
      </c>
      <c r="C5673" s="637"/>
      <c r="D5673" s="637" t="s">
        <v>22422</v>
      </c>
      <c r="E5673" s="638" t="s">
        <v>22431</v>
      </c>
    </row>
    <row r="5674" spans="1:5" ht="24">
      <c r="A5674" s="708" t="s">
        <v>91</v>
      </c>
      <c r="B5674" s="639" t="s">
        <v>22432</v>
      </c>
      <c r="C5674" s="640" t="s">
        <v>22433</v>
      </c>
      <c r="D5674" s="641" t="s">
        <v>22434</v>
      </c>
      <c r="E5674" s="642" t="s">
        <v>22435</v>
      </c>
    </row>
    <row r="5675" spans="1:5" ht="12">
      <c r="A5675" s="708" t="s">
        <v>22436</v>
      </c>
      <c r="B5675" s="639" t="s">
        <v>22437</v>
      </c>
      <c r="C5675" s="640"/>
      <c r="D5675" s="641"/>
      <c r="E5675" s="642"/>
    </row>
    <row r="5676" spans="1:5" ht="12">
      <c r="A5676" s="707" t="s">
        <v>25539</v>
      </c>
      <c r="B5676" s="636" t="s">
        <v>25550</v>
      </c>
      <c r="C5676" s="637"/>
      <c r="D5676" s="637"/>
      <c r="E5676" s="638"/>
    </row>
    <row r="5677" spans="1:5" ht="12">
      <c r="A5677" s="708" t="s">
        <v>23100</v>
      </c>
      <c r="B5677" s="639"/>
      <c r="C5677" s="640"/>
      <c r="D5677" s="641"/>
      <c r="E5677" s="642"/>
    </row>
    <row r="5678" spans="1:5" ht="24">
      <c r="A5678" s="708">
        <v>92425</v>
      </c>
      <c r="B5678" s="639" t="s">
        <v>25524</v>
      </c>
      <c r="C5678" s="640" t="s">
        <v>112</v>
      </c>
      <c r="D5678" s="641" t="s">
        <v>18987</v>
      </c>
      <c r="E5678" s="642">
        <v>39.659999999999997</v>
      </c>
    </row>
    <row r="5679" spans="1:5" ht="12">
      <c r="A5679" s="708" t="s">
        <v>25525</v>
      </c>
      <c r="B5679" s="639" t="s">
        <v>25541</v>
      </c>
      <c r="C5679" s="640"/>
      <c r="D5679" s="641"/>
      <c r="E5679" s="642"/>
    </row>
    <row r="5680" spans="1:5" ht="12">
      <c r="A5680" s="708" t="s">
        <v>25542</v>
      </c>
      <c r="B5680" s="639" t="s">
        <v>25551</v>
      </c>
      <c r="C5680" s="640"/>
      <c r="D5680" s="641"/>
      <c r="E5680" s="642"/>
    </row>
    <row r="5681" spans="1:5" ht="24">
      <c r="A5681" s="708">
        <v>92426</v>
      </c>
      <c r="B5681" s="639" t="s">
        <v>25524</v>
      </c>
      <c r="C5681" s="640" t="s">
        <v>112</v>
      </c>
      <c r="D5681" s="641" t="s">
        <v>18987</v>
      </c>
      <c r="E5681" s="642">
        <v>30.95</v>
      </c>
    </row>
    <row r="5682" spans="1:5" ht="12">
      <c r="A5682" s="708" t="s">
        <v>25525</v>
      </c>
      <c r="B5682" s="639" t="s">
        <v>25526</v>
      </c>
      <c r="C5682" s="640"/>
      <c r="D5682" s="641"/>
      <c r="E5682" s="642"/>
    </row>
    <row r="5683" spans="1:5" ht="12">
      <c r="A5683" s="708" t="s">
        <v>25527</v>
      </c>
      <c r="B5683" s="639" t="s">
        <v>25552</v>
      </c>
      <c r="C5683" s="640"/>
      <c r="D5683" s="641"/>
      <c r="E5683" s="642"/>
    </row>
    <row r="5684" spans="1:5" ht="12">
      <c r="A5684" s="708">
        <v>42339</v>
      </c>
      <c r="B5684" s="639"/>
      <c r="C5684" s="640"/>
      <c r="D5684" s="641"/>
      <c r="E5684" s="642"/>
    </row>
    <row r="5685" spans="1:5" ht="24">
      <c r="A5685" s="707">
        <v>92427</v>
      </c>
      <c r="B5685" s="636" t="s">
        <v>25524</v>
      </c>
      <c r="C5685" s="637" t="s">
        <v>112</v>
      </c>
      <c r="D5685" s="637" t="s">
        <v>18987</v>
      </c>
      <c r="E5685" s="638">
        <v>26.99</v>
      </c>
    </row>
    <row r="5686" spans="1:5" ht="12">
      <c r="A5686" s="708" t="s">
        <v>25525</v>
      </c>
      <c r="B5686" s="639" t="s">
        <v>25529</v>
      </c>
      <c r="C5686" s="640"/>
      <c r="D5686" s="641"/>
      <c r="E5686" s="642"/>
    </row>
    <row r="5687" spans="1:5" ht="12">
      <c r="A5687" s="708" t="s">
        <v>25537</v>
      </c>
      <c r="B5687" s="639" t="s">
        <v>25553</v>
      </c>
      <c r="C5687" s="640"/>
      <c r="D5687" s="641"/>
      <c r="E5687" s="642"/>
    </row>
    <row r="5688" spans="1:5" ht="24">
      <c r="A5688" s="708">
        <v>92428</v>
      </c>
      <c r="B5688" s="639" t="s">
        <v>25524</v>
      </c>
      <c r="C5688" s="640" t="s">
        <v>112</v>
      </c>
      <c r="D5688" s="641" t="s">
        <v>18987</v>
      </c>
      <c r="E5688" s="642">
        <v>39.130000000000003</v>
      </c>
    </row>
    <row r="5689" spans="1:5" ht="12">
      <c r="A5689" s="708" t="s">
        <v>25525</v>
      </c>
      <c r="B5689" s="639" t="s">
        <v>25526</v>
      </c>
      <c r="C5689" s="640"/>
      <c r="D5689" s="641"/>
      <c r="E5689" s="642"/>
    </row>
    <row r="5690" spans="1:5" ht="12">
      <c r="A5690" s="708" t="s">
        <v>25539</v>
      </c>
      <c r="B5690" s="639" t="s">
        <v>25554</v>
      </c>
      <c r="C5690" s="640"/>
      <c r="D5690" s="641"/>
      <c r="E5690" s="642"/>
    </row>
    <row r="5691" spans="1:5" ht="12">
      <c r="A5691" s="708" t="s">
        <v>23100</v>
      </c>
      <c r="B5691" s="639"/>
      <c r="C5691" s="640"/>
      <c r="D5691" s="641"/>
      <c r="E5691" s="642"/>
    </row>
    <row r="5692" spans="1:5" ht="24">
      <c r="A5692" s="708">
        <v>92429</v>
      </c>
      <c r="B5692" s="639" t="s">
        <v>25524</v>
      </c>
      <c r="C5692" s="640" t="s">
        <v>112</v>
      </c>
      <c r="D5692" s="641" t="s">
        <v>18987</v>
      </c>
      <c r="E5692" s="642">
        <v>35.159999999999997</v>
      </c>
    </row>
    <row r="5693" spans="1:5" ht="12">
      <c r="A5693" s="708" t="s">
        <v>25525</v>
      </c>
      <c r="B5693" s="639" t="s">
        <v>25541</v>
      </c>
      <c r="C5693" s="640"/>
      <c r="D5693" s="641"/>
      <c r="E5693" s="642"/>
    </row>
    <row r="5694" spans="1:5" ht="12">
      <c r="A5694" s="708" t="s">
        <v>25542</v>
      </c>
      <c r="B5694" s="639" t="s">
        <v>25555</v>
      </c>
      <c r="C5694" s="640"/>
      <c r="D5694" s="641"/>
      <c r="E5694" s="642"/>
    </row>
    <row r="5695" spans="1:5" ht="24">
      <c r="A5695" s="708">
        <v>92430</v>
      </c>
      <c r="B5695" s="639" t="s">
        <v>25524</v>
      </c>
      <c r="C5695" s="640" t="s">
        <v>112</v>
      </c>
      <c r="D5695" s="641" t="s">
        <v>18987</v>
      </c>
      <c r="E5695" s="642">
        <v>27.95</v>
      </c>
    </row>
    <row r="5696" spans="1:5" ht="12">
      <c r="A5696" s="708" t="s">
        <v>25525</v>
      </c>
      <c r="B5696" s="639" t="s">
        <v>25526</v>
      </c>
      <c r="C5696" s="640"/>
      <c r="D5696" s="641"/>
      <c r="E5696" s="642"/>
    </row>
    <row r="5697" spans="1:5" ht="12">
      <c r="A5697" s="708" t="s">
        <v>25527</v>
      </c>
      <c r="B5697" s="639" t="s">
        <v>25556</v>
      </c>
      <c r="C5697" s="640"/>
      <c r="D5697" s="641"/>
      <c r="E5697" s="642"/>
    </row>
    <row r="5698" spans="1:5" ht="12">
      <c r="A5698" s="708" t="s">
        <v>25557</v>
      </c>
      <c r="B5698" s="639">
        <v>15</v>
      </c>
      <c r="C5698" s="640"/>
      <c r="D5698" s="641"/>
      <c r="E5698" s="642"/>
    </row>
    <row r="5699" spans="1:5" ht="24">
      <c r="A5699" s="708">
        <v>92431</v>
      </c>
      <c r="B5699" s="639" t="s">
        <v>25524</v>
      </c>
      <c r="C5699" s="640" t="s">
        <v>112</v>
      </c>
      <c r="D5699" s="641" t="s">
        <v>18987</v>
      </c>
      <c r="E5699" s="642">
        <v>24.18</v>
      </c>
    </row>
    <row r="5700" spans="1:5" ht="12">
      <c r="A5700" s="708" t="s">
        <v>25525</v>
      </c>
      <c r="B5700" s="639" t="s">
        <v>25529</v>
      </c>
      <c r="C5700" s="640"/>
      <c r="D5700" s="641"/>
      <c r="E5700" s="642"/>
    </row>
    <row r="5701" spans="1:5" ht="12">
      <c r="A5701" s="708" t="s">
        <v>25537</v>
      </c>
      <c r="B5701" s="639" t="s">
        <v>25558</v>
      </c>
      <c r="C5701" s="640"/>
      <c r="D5701" s="641"/>
      <c r="E5701" s="642"/>
    </row>
    <row r="5702" spans="1:5" ht="12">
      <c r="A5702" s="708" t="s">
        <v>23100</v>
      </c>
      <c r="B5702" s="639"/>
      <c r="C5702" s="640"/>
      <c r="D5702" s="641"/>
      <c r="E5702" s="642"/>
    </row>
    <row r="5703" spans="1:5" ht="24">
      <c r="A5703" s="708">
        <v>92432</v>
      </c>
      <c r="B5703" s="639" t="s">
        <v>25524</v>
      </c>
      <c r="C5703" s="640" t="s">
        <v>112</v>
      </c>
      <c r="D5703" s="641" t="s">
        <v>18987</v>
      </c>
      <c r="E5703" s="642">
        <v>35.71</v>
      </c>
    </row>
    <row r="5704" spans="1:5" ht="12">
      <c r="A5704" s="708" t="s">
        <v>22417</v>
      </c>
      <c r="B5704" s="639" t="s">
        <v>22418</v>
      </c>
      <c r="C5704" s="640"/>
      <c r="D5704" s="641"/>
      <c r="E5704" s="642"/>
    </row>
    <row r="5705" spans="1:5" ht="12">
      <c r="A5705" s="708" t="s">
        <v>22419</v>
      </c>
      <c r="B5705" s="639" t="e">
        <v>#NAME?</v>
      </c>
      <c r="C5705" s="640"/>
      <c r="D5705" s="641" t="s">
        <v>22420</v>
      </c>
      <c r="E5705" s="642" t="s">
        <v>22421</v>
      </c>
    </row>
    <row r="5706" spans="1:5" ht="12">
      <c r="A5706" s="708"/>
      <c r="B5706" s="639"/>
      <c r="C5706" s="640"/>
      <c r="D5706" s="641" t="s">
        <v>22422</v>
      </c>
      <c r="E5706" s="642" t="s">
        <v>22423</v>
      </c>
    </row>
    <row r="5707" spans="1:5" ht="12">
      <c r="A5707" s="708" t="s">
        <v>22424</v>
      </c>
      <c r="B5707" s="639" t="s">
        <v>22425</v>
      </c>
      <c r="C5707" s="640"/>
      <c r="D5707" s="641"/>
      <c r="E5707" s="642"/>
    </row>
    <row r="5708" spans="1:5" ht="24">
      <c r="A5708" s="708" t="s">
        <v>22426</v>
      </c>
      <c r="B5708" s="639" t="s">
        <v>22427</v>
      </c>
      <c r="C5708" s="640" t="s">
        <v>22428</v>
      </c>
      <c r="D5708" s="641"/>
      <c r="E5708" s="642"/>
    </row>
    <row r="5709" spans="1:5" ht="12">
      <c r="A5709" s="708" t="s">
        <v>22429</v>
      </c>
      <c r="B5709" s="639" t="s">
        <v>22430</v>
      </c>
      <c r="C5709" s="640"/>
      <c r="D5709" s="641" t="s">
        <v>22422</v>
      </c>
      <c r="E5709" s="642" t="s">
        <v>22431</v>
      </c>
    </row>
    <row r="5710" spans="1:5" ht="24">
      <c r="A5710" s="708" t="s">
        <v>91</v>
      </c>
      <c r="B5710" s="639" t="s">
        <v>22432</v>
      </c>
      <c r="C5710" s="640" t="s">
        <v>22433</v>
      </c>
      <c r="D5710" s="641" t="s">
        <v>22434</v>
      </c>
      <c r="E5710" s="642" t="s">
        <v>22435</v>
      </c>
    </row>
    <row r="5711" spans="1:5" ht="12">
      <c r="A5711" s="708" t="s">
        <v>22436</v>
      </c>
      <c r="B5711" s="639" t="s">
        <v>22437</v>
      </c>
      <c r="C5711" s="640"/>
      <c r="D5711" s="641"/>
      <c r="E5711" s="642"/>
    </row>
    <row r="5712" spans="1:5" ht="12">
      <c r="A5712" s="708" t="s">
        <v>25525</v>
      </c>
      <c r="B5712" s="639" t="s">
        <v>25526</v>
      </c>
      <c r="C5712" s="640"/>
      <c r="D5712" s="641"/>
      <c r="E5712" s="642"/>
    </row>
    <row r="5713" spans="1:5" ht="12">
      <c r="A5713" s="708" t="s">
        <v>25539</v>
      </c>
      <c r="B5713" s="639" t="s">
        <v>25559</v>
      </c>
      <c r="C5713" s="640"/>
      <c r="D5713" s="641"/>
      <c r="E5713" s="642"/>
    </row>
    <row r="5714" spans="1:5" ht="12">
      <c r="A5714" s="708" t="s">
        <v>24128</v>
      </c>
      <c r="B5714" s="639"/>
      <c r="C5714" s="640"/>
      <c r="D5714" s="641"/>
      <c r="E5714" s="642"/>
    </row>
    <row r="5715" spans="1:5" ht="24">
      <c r="A5715" s="708">
        <v>92433</v>
      </c>
      <c r="B5715" s="639" t="s">
        <v>25524</v>
      </c>
      <c r="C5715" s="640" t="s">
        <v>112</v>
      </c>
      <c r="D5715" s="641" t="s">
        <v>18987</v>
      </c>
      <c r="E5715" s="642">
        <v>31.95</v>
      </c>
    </row>
    <row r="5716" spans="1:5" ht="12">
      <c r="A5716" s="708" t="s">
        <v>25525</v>
      </c>
      <c r="B5716" s="639" t="s">
        <v>25541</v>
      </c>
      <c r="C5716" s="640"/>
      <c r="D5716" s="641"/>
      <c r="E5716" s="642"/>
    </row>
    <row r="5717" spans="1:5" ht="12">
      <c r="A5717" s="708" t="s">
        <v>25542</v>
      </c>
      <c r="B5717" s="639" t="s">
        <v>25560</v>
      </c>
      <c r="C5717" s="640"/>
      <c r="D5717" s="641"/>
      <c r="E5717" s="642"/>
    </row>
    <row r="5718" spans="1:5" ht="12">
      <c r="A5718" s="708">
        <v>15</v>
      </c>
      <c r="B5718" s="639"/>
      <c r="C5718" s="640"/>
      <c r="D5718" s="641"/>
      <c r="E5718" s="642"/>
    </row>
    <row r="5719" spans="1:5" ht="24">
      <c r="A5719" s="708">
        <v>92434</v>
      </c>
      <c r="B5719" s="639" t="s">
        <v>25524</v>
      </c>
      <c r="C5719" s="640" t="s">
        <v>112</v>
      </c>
      <c r="D5719" s="641" t="s">
        <v>18987</v>
      </c>
      <c r="E5719" s="642">
        <v>26.47</v>
      </c>
    </row>
    <row r="5720" spans="1:5" ht="12">
      <c r="A5720" s="708" t="s">
        <v>25525</v>
      </c>
      <c r="B5720" s="639" t="s">
        <v>25526</v>
      </c>
      <c r="C5720" s="640"/>
      <c r="D5720" s="641"/>
      <c r="E5720" s="642"/>
    </row>
    <row r="5721" spans="1:5" ht="12">
      <c r="A5721" s="708" t="s">
        <v>25527</v>
      </c>
      <c r="B5721" s="639" t="s">
        <v>25561</v>
      </c>
      <c r="C5721" s="640"/>
      <c r="D5721" s="641"/>
      <c r="E5721" s="642"/>
    </row>
    <row r="5722" spans="1:5" ht="12">
      <c r="A5722" s="708" t="s">
        <v>25557</v>
      </c>
      <c r="B5722" s="639">
        <v>15</v>
      </c>
      <c r="C5722" s="640"/>
      <c r="D5722" s="641"/>
      <c r="E5722" s="642"/>
    </row>
    <row r="5723" spans="1:5" ht="24">
      <c r="A5723" s="708">
        <v>92435</v>
      </c>
      <c r="B5723" s="639" t="s">
        <v>25524</v>
      </c>
      <c r="C5723" s="640" t="s">
        <v>112</v>
      </c>
      <c r="D5723" s="641" t="s">
        <v>18987</v>
      </c>
      <c r="E5723" s="642">
        <v>22.83</v>
      </c>
    </row>
    <row r="5724" spans="1:5" ht="12">
      <c r="A5724" s="708" t="s">
        <v>25525</v>
      </c>
      <c r="B5724" s="639" t="s">
        <v>25529</v>
      </c>
      <c r="C5724" s="640"/>
      <c r="D5724" s="641"/>
      <c r="E5724" s="642"/>
    </row>
    <row r="5725" spans="1:5" ht="12">
      <c r="A5725" s="708" t="s">
        <v>25537</v>
      </c>
      <c r="B5725" s="639" t="s">
        <v>25562</v>
      </c>
      <c r="C5725" s="640"/>
      <c r="D5725" s="641"/>
      <c r="E5725" s="642"/>
    </row>
    <row r="5726" spans="1:5" ht="12">
      <c r="A5726" s="708" t="s">
        <v>23100</v>
      </c>
      <c r="B5726" s="639"/>
      <c r="C5726" s="640"/>
      <c r="D5726" s="641"/>
      <c r="E5726" s="642"/>
    </row>
    <row r="5727" spans="1:5" ht="24">
      <c r="A5727" s="708">
        <v>92436</v>
      </c>
      <c r="B5727" s="639" t="s">
        <v>25524</v>
      </c>
      <c r="C5727" s="640" t="s">
        <v>112</v>
      </c>
      <c r="D5727" s="641" t="s">
        <v>18987</v>
      </c>
      <c r="E5727" s="642">
        <v>33.96</v>
      </c>
    </row>
    <row r="5728" spans="1:5" ht="12">
      <c r="A5728" s="708" t="s">
        <v>25525</v>
      </c>
      <c r="B5728" s="639" t="s">
        <v>25526</v>
      </c>
      <c r="C5728" s="640"/>
      <c r="D5728" s="641"/>
      <c r="E5728" s="642"/>
    </row>
    <row r="5729" spans="1:5" ht="12">
      <c r="A5729" s="708" t="s">
        <v>25539</v>
      </c>
      <c r="B5729" s="639" t="s">
        <v>25563</v>
      </c>
      <c r="C5729" s="640"/>
      <c r="D5729" s="641"/>
      <c r="E5729" s="642"/>
    </row>
    <row r="5730" spans="1:5" ht="12">
      <c r="A5730" s="708" t="s">
        <v>24128</v>
      </c>
      <c r="B5730" s="639"/>
      <c r="C5730" s="640"/>
      <c r="D5730" s="641"/>
      <c r="E5730" s="642"/>
    </row>
    <row r="5731" spans="1:5" ht="24">
      <c r="A5731" s="708">
        <v>92437</v>
      </c>
      <c r="B5731" s="639" t="s">
        <v>25524</v>
      </c>
      <c r="C5731" s="640" t="s">
        <v>112</v>
      </c>
      <c r="D5731" s="641" t="s">
        <v>18987</v>
      </c>
      <c r="E5731" s="642">
        <v>30.33</v>
      </c>
    </row>
    <row r="5732" spans="1:5" ht="12">
      <c r="A5732" s="708" t="s">
        <v>25525</v>
      </c>
      <c r="B5732" s="639" t="s">
        <v>25541</v>
      </c>
      <c r="C5732" s="640"/>
      <c r="D5732" s="641"/>
      <c r="E5732" s="642"/>
    </row>
    <row r="5733" spans="1:5" ht="12">
      <c r="A5733" s="708" t="s">
        <v>25542</v>
      </c>
      <c r="B5733" s="639" t="s">
        <v>25564</v>
      </c>
      <c r="C5733" s="640"/>
      <c r="D5733" s="641"/>
      <c r="E5733" s="642"/>
    </row>
    <row r="5734" spans="1:5" ht="12">
      <c r="A5734" s="708">
        <v>15</v>
      </c>
      <c r="B5734" s="639"/>
      <c r="C5734" s="640"/>
      <c r="D5734" s="641"/>
      <c r="E5734" s="642"/>
    </row>
    <row r="5735" spans="1:5" ht="24">
      <c r="A5735" s="708">
        <v>92438</v>
      </c>
      <c r="B5735" s="639" t="s">
        <v>25524</v>
      </c>
      <c r="C5735" s="640" t="s">
        <v>112</v>
      </c>
      <c r="D5735" s="641" t="s">
        <v>18987</v>
      </c>
      <c r="E5735" s="642">
        <v>25.41</v>
      </c>
    </row>
    <row r="5736" spans="1:5" ht="12">
      <c r="A5736" s="708" t="s">
        <v>25525</v>
      </c>
      <c r="B5736" s="639" t="s">
        <v>25526</v>
      </c>
      <c r="C5736" s="640"/>
      <c r="D5736" s="641"/>
      <c r="E5736" s="642"/>
    </row>
    <row r="5737" spans="1:5" ht="12">
      <c r="A5737" s="708" t="s">
        <v>25527</v>
      </c>
      <c r="B5737" s="639" t="s">
        <v>25565</v>
      </c>
      <c r="C5737" s="640"/>
      <c r="D5737" s="641"/>
      <c r="E5737" s="642"/>
    </row>
    <row r="5738" spans="1:5" ht="12">
      <c r="A5738" s="708" t="s">
        <v>25557</v>
      </c>
      <c r="B5738" s="639">
        <v>15</v>
      </c>
      <c r="C5738" s="640"/>
      <c r="D5738" s="641"/>
      <c r="E5738" s="642"/>
    </row>
    <row r="5739" spans="1:5" ht="24">
      <c r="A5739" s="708">
        <v>92439</v>
      </c>
      <c r="B5739" s="639" t="s">
        <v>25524</v>
      </c>
      <c r="C5739" s="640" t="s">
        <v>112</v>
      </c>
      <c r="D5739" s="641" t="s">
        <v>18987</v>
      </c>
      <c r="E5739" s="642">
        <v>21.86</v>
      </c>
    </row>
    <row r="5740" spans="1:5" ht="12">
      <c r="A5740" s="708" t="s">
        <v>22417</v>
      </c>
      <c r="B5740" s="639" t="s">
        <v>22418</v>
      </c>
      <c r="C5740" s="640"/>
      <c r="D5740" s="641"/>
      <c r="E5740" s="642"/>
    </row>
    <row r="5741" spans="1:5" ht="12">
      <c r="A5741" s="708" t="s">
        <v>22419</v>
      </c>
      <c r="B5741" s="639" t="e">
        <v>#NAME?</v>
      </c>
      <c r="C5741" s="640"/>
      <c r="D5741" s="641" t="s">
        <v>22420</v>
      </c>
      <c r="E5741" s="642" t="s">
        <v>22421</v>
      </c>
    </row>
    <row r="5742" spans="1:5" ht="12">
      <c r="A5742" s="708"/>
      <c r="B5742" s="639"/>
      <c r="C5742" s="640"/>
      <c r="D5742" s="641" t="s">
        <v>22422</v>
      </c>
      <c r="E5742" s="642" t="s">
        <v>22423</v>
      </c>
    </row>
    <row r="5743" spans="1:5" ht="12">
      <c r="A5743" s="708" t="s">
        <v>22424</v>
      </c>
      <c r="B5743" s="639" t="s">
        <v>22425</v>
      </c>
      <c r="C5743" s="640"/>
      <c r="D5743" s="641"/>
      <c r="E5743" s="642"/>
    </row>
    <row r="5744" spans="1:5" ht="24">
      <c r="A5744" s="706" t="s">
        <v>22426</v>
      </c>
      <c r="B5744" s="633" t="s">
        <v>22427</v>
      </c>
      <c r="C5744" s="634" t="s">
        <v>22428</v>
      </c>
      <c r="D5744" s="634"/>
      <c r="E5744" s="635"/>
    </row>
    <row r="5745" spans="1:5" ht="12">
      <c r="A5745" s="708" t="s">
        <v>22429</v>
      </c>
      <c r="B5745" s="639" t="s">
        <v>22430</v>
      </c>
      <c r="C5745" s="640"/>
      <c r="D5745" s="641" t="s">
        <v>22422</v>
      </c>
      <c r="E5745" s="642" t="s">
        <v>22431</v>
      </c>
    </row>
    <row r="5746" spans="1:5" ht="24">
      <c r="A5746" s="708" t="s">
        <v>91</v>
      </c>
      <c r="B5746" s="639" t="s">
        <v>22432</v>
      </c>
      <c r="C5746" s="640" t="s">
        <v>22433</v>
      </c>
      <c r="D5746" s="641" t="s">
        <v>22434</v>
      </c>
      <c r="E5746" s="642" t="s">
        <v>22435</v>
      </c>
    </row>
    <row r="5747" spans="1:5" ht="12">
      <c r="A5747" s="708" t="s">
        <v>22436</v>
      </c>
      <c r="B5747" s="639" t="s">
        <v>22437</v>
      </c>
      <c r="C5747" s="640"/>
      <c r="D5747" s="641"/>
      <c r="E5747" s="642"/>
    </row>
    <row r="5748" spans="1:5" ht="12">
      <c r="A5748" s="706" t="s">
        <v>25525</v>
      </c>
      <c r="B5748" s="633" t="s">
        <v>25529</v>
      </c>
      <c r="C5748" s="634"/>
      <c r="D5748" s="634"/>
      <c r="E5748" s="635"/>
    </row>
    <row r="5749" spans="1:5" ht="12">
      <c r="A5749" s="708" t="s">
        <v>25537</v>
      </c>
      <c r="B5749" s="639" t="s">
        <v>25566</v>
      </c>
      <c r="C5749" s="640"/>
      <c r="D5749" s="641"/>
      <c r="E5749" s="642"/>
    </row>
    <row r="5750" spans="1:5" ht="12">
      <c r="A5750" s="708" t="s">
        <v>23100</v>
      </c>
      <c r="B5750" s="639"/>
      <c r="C5750" s="640"/>
      <c r="D5750" s="641"/>
      <c r="E5750" s="642"/>
    </row>
    <row r="5751" spans="1:5" ht="24">
      <c r="A5751" s="708">
        <v>92440</v>
      </c>
      <c r="B5751" s="639" t="s">
        <v>25524</v>
      </c>
      <c r="C5751" s="640" t="s">
        <v>112</v>
      </c>
      <c r="D5751" s="641" t="s">
        <v>18987</v>
      </c>
      <c r="E5751" s="642">
        <v>32.69</v>
      </c>
    </row>
    <row r="5752" spans="1:5" ht="12">
      <c r="A5752" s="708" t="s">
        <v>25525</v>
      </c>
      <c r="B5752" s="639" t="s">
        <v>25526</v>
      </c>
      <c r="C5752" s="640"/>
      <c r="D5752" s="641"/>
      <c r="E5752" s="642"/>
    </row>
    <row r="5753" spans="1:5" ht="12">
      <c r="A5753" s="707" t="s">
        <v>25539</v>
      </c>
      <c r="B5753" s="636" t="s">
        <v>25567</v>
      </c>
      <c r="C5753" s="637"/>
      <c r="D5753" s="637"/>
      <c r="E5753" s="638"/>
    </row>
    <row r="5754" spans="1:5" ht="12">
      <c r="A5754" s="708" t="s">
        <v>24128</v>
      </c>
      <c r="B5754" s="639"/>
      <c r="C5754" s="640"/>
      <c r="D5754" s="641"/>
      <c r="E5754" s="642"/>
    </row>
    <row r="5755" spans="1:5" ht="24">
      <c r="A5755" s="707">
        <v>92441</v>
      </c>
      <c r="B5755" s="636" t="s">
        <v>25524</v>
      </c>
      <c r="C5755" s="637" t="s">
        <v>112</v>
      </c>
      <c r="D5755" s="637" t="s">
        <v>18987</v>
      </c>
      <c r="E5755" s="638">
        <v>29.17</v>
      </c>
    </row>
    <row r="5756" spans="1:5" ht="12">
      <c r="A5756" s="708" t="s">
        <v>25525</v>
      </c>
      <c r="B5756" s="639" t="s">
        <v>25541</v>
      </c>
      <c r="C5756" s="640"/>
      <c r="D5756" s="641"/>
      <c r="E5756" s="642"/>
    </row>
    <row r="5757" spans="1:5" ht="12">
      <c r="A5757" s="708" t="s">
        <v>25542</v>
      </c>
      <c r="B5757" s="639" t="s">
        <v>25568</v>
      </c>
      <c r="C5757" s="640"/>
      <c r="D5757" s="641"/>
      <c r="E5757" s="642"/>
    </row>
    <row r="5758" spans="1:5" ht="12">
      <c r="A5758" s="708">
        <v>15</v>
      </c>
      <c r="B5758" s="639"/>
      <c r="C5758" s="640"/>
      <c r="D5758" s="641"/>
      <c r="E5758" s="642"/>
    </row>
    <row r="5759" spans="1:5" ht="24">
      <c r="A5759" s="708">
        <v>92442</v>
      </c>
      <c r="B5759" s="639" t="s">
        <v>25524</v>
      </c>
      <c r="C5759" s="640" t="s">
        <v>112</v>
      </c>
      <c r="D5759" s="641" t="s">
        <v>18987</v>
      </c>
      <c r="E5759" s="642">
        <v>23.27</v>
      </c>
    </row>
    <row r="5760" spans="1:5" ht="12">
      <c r="A5760" s="706" t="s">
        <v>25525</v>
      </c>
      <c r="B5760" s="633" t="s">
        <v>25526</v>
      </c>
      <c r="C5760" s="634"/>
      <c r="D5760" s="634"/>
      <c r="E5760" s="635"/>
    </row>
    <row r="5761" spans="1:5" ht="12">
      <c r="A5761" s="708" t="s">
        <v>25527</v>
      </c>
      <c r="B5761" s="639" t="s">
        <v>25569</v>
      </c>
      <c r="C5761" s="640"/>
      <c r="D5761" s="641"/>
      <c r="E5761" s="642"/>
    </row>
    <row r="5762" spans="1:5" ht="12">
      <c r="A5762" s="708" t="s">
        <v>25557</v>
      </c>
      <c r="B5762" s="639">
        <v>15</v>
      </c>
      <c r="C5762" s="640"/>
      <c r="D5762" s="641"/>
      <c r="E5762" s="642"/>
    </row>
    <row r="5763" spans="1:5" ht="24">
      <c r="A5763" s="708">
        <v>92443</v>
      </c>
      <c r="B5763" s="639" t="s">
        <v>25524</v>
      </c>
      <c r="C5763" s="640" t="s">
        <v>112</v>
      </c>
      <c r="D5763" s="641" t="s">
        <v>18987</v>
      </c>
      <c r="E5763" s="642">
        <v>19.84</v>
      </c>
    </row>
    <row r="5764" spans="1:5" ht="12">
      <c r="A5764" s="707" t="s">
        <v>25525</v>
      </c>
      <c r="B5764" s="636" t="s">
        <v>25529</v>
      </c>
      <c r="C5764" s="637"/>
      <c r="D5764" s="637"/>
      <c r="E5764" s="638"/>
    </row>
    <row r="5765" spans="1:5" ht="12">
      <c r="A5765" s="708" t="s">
        <v>25537</v>
      </c>
      <c r="B5765" s="639" t="s">
        <v>25570</v>
      </c>
      <c r="C5765" s="640"/>
      <c r="D5765" s="641"/>
      <c r="E5765" s="642"/>
    </row>
    <row r="5766" spans="1:5" ht="12">
      <c r="A5766" s="708" t="s">
        <v>23100</v>
      </c>
      <c r="B5766" s="639"/>
      <c r="C5766" s="640"/>
      <c r="D5766" s="641"/>
      <c r="E5766" s="642"/>
    </row>
    <row r="5767" spans="1:5" ht="24">
      <c r="A5767" s="709">
        <v>92444</v>
      </c>
      <c r="B5767" s="643" t="s">
        <v>25524</v>
      </c>
      <c r="C5767" s="644" t="s">
        <v>112</v>
      </c>
      <c r="D5767" s="645" t="s">
        <v>18987</v>
      </c>
      <c r="E5767" s="646">
        <v>30.32</v>
      </c>
    </row>
    <row r="5768" spans="1:5" ht="12">
      <c r="A5768" s="706" t="s">
        <v>25525</v>
      </c>
      <c r="B5768" s="633" t="s">
        <v>25526</v>
      </c>
      <c r="C5768" s="634"/>
      <c r="D5768" s="634"/>
      <c r="E5768" s="635"/>
    </row>
    <row r="5769" spans="1:5" ht="12">
      <c r="A5769" s="708" t="s">
        <v>25539</v>
      </c>
      <c r="B5769" s="639" t="s">
        <v>25571</v>
      </c>
      <c r="C5769" s="640"/>
      <c r="D5769" s="641"/>
      <c r="E5769" s="642"/>
    </row>
    <row r="5770" spans="1:5" ht="12">
      <c r="A5770" s="708" t="s">
        <v>24128</v>
      </c>
      <c r="B5770" s="639"/>
      <c r="C5770" s="640"/>
      <c r="D5770" s="641"/>
      <c r="E5770" s="642"/>
    </row>
    <row r="5771" spans="1:5" ht="24">
      <c r="A5771" s="708">
        <v>92445</v>
      </c>
      <c r="B5771" s="639" t="s">
        <v>25524</v>
      </c>
      <c r="C5771" s="640" t="s">
        <v>112</v>
      </c>
      <c r="D5771" s="641" t="s">
        <v>18987</v>
      </c>
      <c r="E5771" s="642">
        <v>26.9</v>
      </c>
    </row>
    <row r="5772" spans="1:5" ht="12">
      <c r="A5772" s="708" t="s">
        <v>25525</v>
      </c>
      <c r="B5772" s="639" t="s">
        <v>25541</v>
      </c>
      <c r="C5772" s="640"/>
      <c r="D5772" s="641"/>
      <c r="E5772" s="642"/>
    </row>
    <row r="5773" spans="1:5" ht="12">
      <c r="A5773" s="709" t="s">
        <v>25542</v>
      </c>
      <c r="B5773" s="643" t="s">
        <v>25572</v>
      </c>
      <c r="C5773" s="644"/>
      <c r="D5773" s="645"/>
      <c r="E5773" s="646"/>
    </row>
    <row r="5774" spans="1:5" ht="12">
      <c r="A5774" s="706">
        <v>15</v>
      </c>
      <c r="B5774" s="633"/>
      <c r="C5774" s="634"/>
      <c r="D5774" s="634"/>
      <c r="E5774" s="635"/>
    </row>
    <row r="5775" spans="1:5" ht="24">
      <c r="A5775" s="707">
        <v>92446</v>
      </c>
      <c r="B5775" s="636" t="s">
        <v>25573</v>
      </c>
      <c r="C5775" s="637" t="s">
        <v>112</v>
      </c>
      <c r="D5775" s="637" t="s">
        <v>18987</v>
      </c>
      <c r="E5775" s="638">
        <v>127.5</v>
      </c>
    </row>
    <row r="5776" spans="1:5" ht="12">
      <c r="A5776" s="708" t="s">
        <v>22417</v>
      </c>
      <c r="B5776" s="639" t="s">
        <v>22418</v>
      </c>
      <c r="C5776" s="640"/>
      <c r="D5776" s="641"/>
      <c r="E5776" s="642"/>
    </row>
    <row r="5777" spans="1:5" ht="12">
      <c r="A5777" s="707" t="s">
        <v>22419</v>
      </c>
      <c r="B5777" s="636" t="e">
        <v>#NAME?</v>
      </c>
      <c r="C5777" s="637"/>
      <c r="D5777" s="637" t="s">
        <v>22420</v>
      </c>
      <c r="E5777" s="638" t="s">
        <v>22421</v>
      </c>
    </row>
    <row r="5778" spans="1:5" ht="12">
      <c r="A5778" s="708"/>
      <c r="B5778" s="639"/>
      <c r="C5778" s="640"/>
      <c r="D5778" s="641" t="s">
        <v>22422</v>
      </c>
      <c r="E5778" s="642" t="s">
        <v>22423</v>
      </c>
    </row>
    <row r="5779" spans="1:5" ht="12">
      <c r="A5779" s="707" t="s">
        <v>22424</v>
      </c>
      <c r="B5779" s="636" t="s">
        <v>22425</v>
      </c>
      <c r="C5779" s="637"/>
      <c r="D5779" s="637"/>
      <c r="E5779" s="638"/>
    </row>
    <row r="5780" spans="1:5" ht="24">
      <c r="A5780" s="708" t="s">
        <v>22426</v>
      </c>
      <c r="B5780" s="639" t="s">
        <v>22427</v>
      </c>
      <c r="C5780" s="640" t="s">
        <v>22428</v>
      </c>
      <c r="D5780" s="641"/>
      <c r="E5780" s="642"/>
    </row>
    <row r="5781" spans="1:5" ht="12">
      <c r="A5781" s="707" t="s">
        <v>22429</v>
      </c>
      <c r="B5781" s="636" t="s">
        <v>22430</v>
      </c>
      <c r="C5781" s="637"/>
      <c r="D5781" s="637" t="s">
        <v>22422</v>
      </c>
      <c r="E5781" s="638" t="s">
        <v>22431</v>
      </c>
    </row>
    <row r="5782" spans="1:5" ht="24">
      <c r="A5782" s="708" t="s">
        <v>91</v>
      </c>
      <c r="B5782" s="639" t="s">
        <v>22432</v>
      </c>
      <c r="C5782" s="640" t="s">
        <v>22433</v>
      </c>
      <c r="D5782" s="641" t="s">
        <v>22434</v>
      </c>
      <c r="E5782" s="642" t="s">
        <v>22435</v>
      </c>
    </row>
    <row r="5783" spans="1:5" ht="12">
      <c r="A5783" s="708" t="s">
        <v>22436</v>
      </c>
      <c r="B5783" s="639" t="s">
        <v>22437</v>
      </c>
      <c r="C5783" s="640"/>
      <c r="D5783" s="641"/>
      <c r="E5783" s="642"/>
    </row>
    <row r="5784" spans="1:5" ht="12">
      <c r="A5784" s="708" t="s">
        <v>25574</v>
      </c>
      <c r="B5784" s="639" t="s">
        <v>25575</v>
      </c>
      <c r="C5784" s="640"/>
      <c r="D5784" s="641"/>
      <c r="E5784" s="642"/>
    </row>
    <row r="5785" spans="1:5" ht="12">
      <c r="A5785" s="708">
        <v>15</v>
      </c>
      <c r="B5785" s="639"/>
      <c r="C5785" s="640"/>
      <c r="D5785" s="641"/>
      <c r="E5785" s="642"/>
    </row>
    <row r="5786" spans="1:5" ht="24">
      <c r="A5786" s="707">
        <v>92447</v>
      </c>
      <c r="B5786" s="636" t="s">
        <v>25573</v>
      </c>
      <c r="C5786" s="637" t="s">
        <v>112</v>
      </c>
      <c r="D5786" s="637" t="s">
        <v>18987</v>
      </c>
      <c r="E5786" s="638">
        <v>93.68</v>
      </c>
    </row>
    <row r="5787" spans="1:5" ht="12">
      <c r="A5787" s="708" t="s">
        <v>25574</v>
      </c>
      <c r="B5787" s="639" t="s">
        <v>25576</v>
      </c>
      <c r="C5787" s="640"/>
      <c r="D5787" s="641"/>
      <c r="E5787" s="642"/>
    </row>
    <row r="5788" spans="1:5" ht="12">
      <c r="A5788" s="708">
        <v>2015</v>
      </c>
      <c r="B5788" s="639"/>
      <c r="C5788" s="640"/>
      <c r="D5788" s="641"/>
      <c r="E5788" s="642"/>
    </row>
    <row r="5789" spans="1:5" ht="24">
      <c r="A5789" s="708">
        <v>92448</v>
      </c>
      <c r="B5789" s="639" t="s">
        <v>25573</v>
      </c>
      <c r="C5789" s="640" t="s">
        <v>112</v>
      </c>
      <c r="D5789" s="641" t="s">
        <v>18987</v>
      </c>
      <c r="E5789" s="642">
        <v>77.59</v>
      </c>
    </row>
    <row r="5790" spans="1:5" ht="12">
      <c r="A5790" s="706" t="s">
        <v>25574</v>
      </c>
      <c r="B5790" s="633" t="s">
        <v>25577</v>
      </c>
      <c r="C5790" s="634"/>
      <c r="D5790" s="634"/>
      <c r="E5790" s="635"/>
    </row>
    <row r="5791" spans="1:5" ht="12">
      <c r="A5791" s="707">
        <v>2015</v>
      </c>
      <c r="B5791" s="636"/>
      <c r="C5791" s="637"/>
      <c r="D5791" s="637"/>
      <c r="E5791" s="638"/>
    </row>
    <row r="5792" spans="1:5" ht="24">
      <c r="A5792" s="708">
        <v>92449</v>
      </c>
      <c r="B5792" s="639" t="s">
        <v>25578</v>
      </c>
      <c r="C5792" s="640" t="s">
        <v>112</v>
      </c>
      <c r="D5792" s="641" t="s">
        <v>18987</v>
      </c>
      <c r="E5792" s="642">
        <v>139.34</v>
      </c>
    </row>
    <row r="5793" spans="1:5" ht="12">
      <c r="A5793" s="707" t="s">
        <v>25579</v>
      </c>
      <c r="B5793" s="636" t="s">
        <v>25580</v>
      </c>
      <c r="C5793" s="637"/>
      <c r="D5793" s="637"/>
      <c r="E5793" s="638"/>
    </row>
    <row r="5794" spans="1:5" ht="12">
      <c r="A5794" s="708" t="s">
        <v>25581</v>
      </c>
      <c r="B5794" s="639"/>
      <c r="C5794" s="640"/>
      <c r="D5794" s="641"/>
      <c r="E5794" s="642"/>
    </row>
    <row r="5795" spans="1:5" ht="24">
      <c r="A5795" s="708">
        <v>92450</v>
      </c>
      <c r="B5795" s="639" t="s">
        <v>25582</v>
      </c>
      <c r="C5795" s="640" t="s">
        <v>112</v>
      </c>
      <c r="D5795" s="641" t="s">
        <v>18987</v>
      </c>
      <c r="E5795" s="642">
        <v>95.51</v>
      </c>
    </row>
    <row r="5796" spans="1:5" ht="12">
      <c r="A5796" s="706" t="s">
        <v>25583</v>
      </c>
      <c r="B5796" s="633" t="s">
        <v>25584</v>
      </c>
      <c r="C5796" s="634"/>
      <c r="D5796" s="634"/>
      <c r="E5796" s="635"/>
    </row>
    <row r="5797" spans="1:5" ht="24">
      <c r="A5797" s="707">
        <v>92451</v>
      </c>
      <c r="B5797" s="636" t="s">
        <v>25578</v>
      </c>
      <c r="C5797" s="637" t="s">
        <v>112</v>
      </c>
      <c r="D5797" s="637" t="s">
        <v>18987</v>
      </c>
      <c r="E5797" s="638">
        <v>91.12</v>
      </c>
    </row>
    <row r="5798" spans="1:5" ht="12">
      <c r="A5798" s="708" t="s">
        <v>25579</v>
      </c>
      <c r="B5798" s="639" t="s">
        <v>25585</v>
      </c>
      <c r="C5798" s="640"/>
      <c r="D5798" s="641"/>
      <c r="E5798" s="642"/>
    </row>
    <row r="5799" spans="1:5" ht="12">
      <c r="A5799" s="707" t="s">
        <v>24128</v>
      </c>
      <c r="B5799" s="636"/>
      <c r="C5799" s="637"/>
      <c r="D5799" s="637"/>
      <c r="E5799" s="638"/>
    </row>
    <row r="5800" spans="1:5" ht="24">
      <c r="A5800" s="708">
        <v>92452</v>
      </c>
      <c r="B5800" s="639" t="s">
        <v>25582</v>
      </c>
      <c r="C5800" s="640" t="s">
        <v>112</v>
      </c>
      <c r="D5800" s="641" t="s">
        <v>18987</v>
      </c>
      <c r="E5800" s="642">
        <v>76.150000000000006</v>
      </c>
    </row>
    <row r="5801" spans="1:5" ht="12">
      <c r="A5801" s="708" t="s">
        <v>25586</v>
      </c>
      <c r="B5801" s="639" t="s">
        <v>25587</v>
      </c>
      <c r="C5801" s="640"/>
      <c r="D5801" s="641"/>
      <c r="E5801" s="642"/>
    </row>
    <row r="5802" spans="1:5" ht="24">
      <c r="A5802" s="708">
        <v>92453</v>
      </c>
      <c r="B5802" s="639" t="s">
        <v>25578</v>
      </c>
      <c r="C5802" s="640" t="s">
        <v>112</v>
      </c>
      <c r="D5802" s="641" t="s">
        <v>18987</v>
      </c>
      <c r="E5802" s="642">
        <v>122.75</v>
      </c>
    </row>
    <row r="5803" spans="1:5" ht="12">
      <c r="A5803" s="708" t="s">
        <v>25579</v>
      </c>
      <c r="B5803" s="639" t="s">
        <v>25588</v>
      </c>
      <c r="C5803" s="640"/>
      <c r="D5803" s="641"/>
      <c r="E5803" s="642"/>
    </row>
    <row r="5804" spans="1:5" ht="12">
      <c r="A5804" s="706" t="s">
        <v>25581</v>
      </c>
      <c r="B5804" s="633"/>
      <c r="C5804" s="634"/>
      <c r="D5804" s="634"/>
      <c r="E5804" s="635"/>
    </row>
    <row r="5805" spans="1:5" ht="24">
      <c r="A5805" s="707">
        <v>92454</v>
      </c>
      <c r="B5805" s="636" t="s">
        <v>25582</v>
      </c>
      <c r="C5805" s="637" t="s">
        <v>112</v>
      </c>
      <c r="D5805" s="637" t="s">
        <v>18987</v>
      </c>
      <c r="E5805" s="638">
        <v>89.89</v>
      </c>
    </row>
    <row r="5806" spans="1:5" ht="12">
      <c r="A5806" s="708" t="s">
        <v>25583</v>
      </c>
      <c r="B5806" s="639" t="s">
        <v>25589</v>
      </c>
      <c r="C5806" s="640"/>
      <c r="D5806" s="641"/>
      <c r="E5806" s="642"/>
    </row>
    <row r="5807" spans="1:5" ht="24">
      <c r="A5807" s="708">
        <v>92455</v>
      </c>
      <c r="B5807" s="639" t="s">
        <v>25578</v>
      </c>
      <c r="C5807" s="640" t="s">
        <v>112</v>
      </c>
      <c r="D5807" s="641" t="s">
        <v>18987</v>
      </c>
      <c r="E5807" s="642">
        <v>77.09</v>
      </c>
    </row>
    <row r="5808" spans="1:5" ht="12">
      <c r="A5808" s="708" t="s">
        <v>25579</v>
      </c>
      <c r="B5808" s="639" t="s">
        <v>25590</v>
      </c>
      <c r="C5808" s="640"/>
      <c r="D5808" s="641"/>
      <c r="E5808" s="642"/>
    </row>
    <row r="5809" spans="1:5" ht="12">
      <c r="A5809" s="706" t="s">
        <v>24128</v>
      </c>
      <c r="B5809" s="633"/>
      <c r="C5809" s="634"/>
      <c r="D5809" s="634"/>
      <c r="E5809" s="635"/>
    </row>
    <row r="5810" spans="1:5" ht="24">
      <c r="A5810" s="708">
        <v>92456</v>
      </c>
      <c r="B5810" s="639" t="s">
        <v>25582</v>
      </c>
      <c r="C5810" s="640" t="s">
        <v>112</v>
      </c>
      <c r="D5810" s="641" t="s">
        <v>18987</v>
      </c>
      <c r="E5810" s="642">
        <v>64.27</v>
      </c>
    </row>
    <row r="5811" spans="1:5" ht="12">
      <c r="A5811" s="708" t="s">
        <v>25586</v>
      </c>
      <c r="B5811" s="639" t="s">
        <v>25591</v>
      </c>
      <c r="C5811" s="640"/>
      <c r="D5811" s="641"/>
      <c r="E5811" s="642"/>
    </row>
    <row r="5812" spans="1:5" ht="12">
      <c r="A5812" s="706" t="s">
        <v>22417</v>
      </c>
      <c r="B5812" s="633" t="s">
        <v>22418</v>
      </c>
      <c r="C5812" s="634"/>
      <c r="D5812" s="634"/>
      <c r="E5812" s="635"/>
    </row>
    <row r="5813" spans="1:5" ht="12">
      <c r="A5813" s="708" t="s">
        <v>22419</v>
      </c>
      <c r="B5813" s="639" t="e">
        <v>#NAME?</v>
      </c>
      <c r="C5813" s="640"/>
      <c r="D5813" s="641" t="s">
        <v>22420</v>
      </c>
      <c r="E5813" s="642" t="s">
        <v>22421</v>
      </c>
    </row>
    <row r="5814" spans="1:5" ht="12">
      <c r="A5814" s="708"/>
      <c r="B5814" s="639"/>
      <c r="C5814" s="640"/>
      <c r="D5814" s="641" t="s">
        <v>22422</v>
      </c>
      <c r="E5814" s="642" t="s">
        <v>22423</v>
      </c>
    </row>
    <row r="5815" spans="1:5" ht="12">
      <c r="A5815" s="708" t="s">
        <v>22424</v>
      </c>
      <c r="B5815" s="639" t="s">
        <v>22425</v>
      </c>
      <c r="C5815" s="640"/>
      <c r="D5815" s="641"/>
      <c r="E5815" s="642"/>
    </row>
    <row r="5816" spans="1:5" ht="24">
      <c r="A5816" s="708" t="s">
        <v>22426</v>
      </c>
      <c r="B5816" s="639" t="s">
        <v>22427</v>
      </c>
      <c r="C5816" s="640" t="s">
        <v>22428</v>
      </c>
      <c r="D5816" s="641"/>
      <c r="E5816" s="642"/>
    </row>
    <row r="5817" spans="1:5" ht="12">
      <c r="A5817" s="708" t="s">
        <v>22429</v>
      </c>
      <c r="B5817" s="639" t="s">
        <v>22430</v>
      </c>
      <c r="C5817" s="640"/>
      <c r="D5817" s="641" t="s">
        <v>22422</v>
      </c>
      <c r="E5817" s="642" t="s">
        <v>22431</v>
      </c>
    </row>
    <row r="5818" spans="1:5" ht="24">
      <c r="A5818" s="706" t="s">
        <v>91</v>
      </c>
      <c r="B5818" s="633" t="s">
        <v>22432</v>
      </c>
      <c r="C5818" s="634" t="s">
        <v>22433</v>
      </c>
      <c r="D5818" s="634" t="s">
        <v>22434</v>
      </c>
      <c r="E5818" s="635" t="s">
        <v>22435</v>
      </c>
    </row>
    <row r="5819" spans="1:5" ht="12">
      <c r="A5819" s="708" t="s">
        <v>22436</v>
      </c>
      <c r="B5819" s="639" t="s">
        <v>22437</v>
      </c>
      <c r="C5819" s="640"/>
      <c r="D5819" s="641"/>
      <c r="E5819" s="642"/>
    </row>
    <row r="5820" spans="1:5" ht="24">
      <c r="A5820" s="709">
        <v>92457</v>
      </c>
      <c r="B5820" s="643" t="s">
        <v>25578</v>
      </c>
      <c r="C5820" s="644" t="s">
        <v>112</v>
      </c>
      <c r="D5820" s="645" t="s">
        <v>18987</v>
      </c>
      <c r="E5820" s="646">
        <v>107.07</v>
      </c>
    </row>
    <row r="5821" spans="1:5" ht="12">
      <c r="A5821" s="706" t="s">
        <v>25579</v>
      </c>
      <c r="B5821" s="633" t="s">
        <v>25592</v>
      </c>
      <c r="C5821" s="634"/>
      <c r="D5821" s="634"/>
      <c r="E5821" s="635"/>
    </row>
    <row r="5822" spans="1:5" ht="12">
      <c r="A5822" s="708" t="s">
        <v>25581</v>
      </c>
      <c r="B5822" s="639"/>
      <c r="C5822" s="640"/>
      <c r="D5822" s="641"/>
      <c r="E5822" s="642"/>
    </row>
    <row r="5823" spans="1:5" ht="24">
      <c r="A5823" s="708">
        <v>92458</v>
      </c>
      <c r="B5823" s="639" t="s">
        <v>25582</v>
      </c>
      <c r="C5823" s="640" t="s">
        <v>112</v>
      </c>
      <c r="D5823" s="641" t="s">
        <v>18987</v>
      </c>
      <c r="E5823" s="642">
        <v>80.86</v>
      </c>
    </row>
    <row r="5824" spans="1:5" ht="12">
      <c r="A5824" s="708" t="s">
        <v>25583</v>
      </c>
      <c r="B5824" s="639" t="s">
        <v>25593</v>
      </c>
      <c r="C5824" s="640"/>
      <c r="D5824" s="641"/>
      <c r="E5824" s="642"/>
    </row>
    <row r="5825" spans="1:5" ht="24">
      <c r="A5825" s="708">
        <v>92459</v>
      </c>
      <c r="B5825" s="639" t="s">
        <v>25578</v>
      </c>
      <c r="C5825" s="640" t="s">
        <v>112</v>
      </c>
      <c r="D5825" s="641" t="s">
        <v>18987</v>
      </c>
      <c r="E5825" s="642">
        <v>65.87</v>
      </c>
    </row>
    <row r="5826" spans="1:5" ht="12">
      <c r="A5826" s="708" t="s">
        <v>25579</v>
      </c>
      <c r="B5826" s="639" t="s">
        <v>25594</v>
      </c>
      <c r="C5826" s="640"/>
      <c r="D5826" s="641"/>
      <c r="E5826" s="642"/>
    </row>
    <row r="5827" spans="1:5" ht="12">
      <c r="A5827" s="708" t="s">
        <v>24128</v>
      </c>
      <c r="B5827" s="639"/>
      <c r="C5827" s="640"/>
      <c r="D5827" s="641"/>
      <c r="E5827" s="642"/>
    </row>
    <row r="5828" spans="1:5" ht="24">
      <c r="A5828" s="708">
        <v>92460</v>
      </c>
      <c r="B5828" s="639" t="s">
        <v>25582</v>
      </c>
      <c r="C5828" s="640" t="s">
        <v>112</v>
      </c>
      <c r="D5828" s="641" t="s">
        <v>18987</v>
      </c>
      <c r="E5828" s="642">
        <v>54.46</v>
      </c>
    </row>
    <row r="5829" spans="1:5" ht="12">
      <c r="A5829" s="708" t="s">
        <v>25586</v>
      </c>
      <c r="B5829" s="639" t="s">
        <v>25595</v>
      </c>
      <c r="C5829" s="640"/>
      <c r="D5829" s="641"/>
      <c r="E5829" s="642"/>
    </row>
    <row r="5830" spans="1:5" ht="24">
      <c r="A5830" s="708">
        <v>92461</v>
      </c>
      <c r="B5830" s="639" t="s">
        <v>25578</v>
      </c>
      <c r="C5830" s="640" t="s">
        <v>112</v>
      </c>
      <c r="D5830" s="641" t="s">
        <v>18987</v>
      </c>
      <c r="E5830" s="642">
        <v>99.07</v>
      </c>
    </row>
    <row r="5831" spans="1:5" ht="12">
      <c r="A5831" s="708" t="s">
        <v>25579</v>
      </c>
      <c r="B5831" s="639" t="s">
        <v>25596</v>
      </c>
      <c r="C5831" s="640"/>
      <c r="D5831" s="641"/>
      <c r="E5831" s="642"/>
    </row>
    <row r="5832" spans="1:5" ht="12">
      <c r="A5832" s="708" t="s">
        <v>25581</v>
      </c>
      <c r="B5832" s="639"/>
      <c r="C5832" s="640"/>
      <c r="D5832" s="641"/>
      <c r="E5832" s="642"/>
    </row>
    <row r="5833" spans="1:5" ht="24">
      <c r="A5833" s="708">
        <v>92462</v>
      </c>
      <c r="B5833" s="639" t="s">
        <v>25582</v>
      </c>
      <c r="C5833" s="640" t="s">
        <v>112</v>
      </c>
      <c r="D5833" s="641" t="s">
        <v>18987</v>
      </c>
      <c r="E5833" s="642">
        <v>74.94</v>
      </c>
    </row>
    <row r="5834" spans="1:5" ht="12">
      <c r="A5834" s="708" t="s">
        <v>25583</v>
      </c>
      <c r="B5834" s="639" t="s">
        <v>25597</v>
      </c>
      <c r="C5834" s="640"/>
      <c r="D5834" s="641"/>
      <c r="E5834" s="642"/>
    </row>
    <row r="5835" spans="1:5" ht="24">
      <c r="A5835" s="708">
        <v>92463</v>
      </c>
      <c r="B5835" s="639" t="s">
        <v>25578</v>
      </c>
      <c r="C5835" s="640" t="s">
        <v>112</v>
      </c>
      <c r="D5835" s="641" t="s">
        <v>18987</v>
      </c>
      <c r="E5835" s="642">
        <v>59.95</v>
      </c>
    </row>
    <row r="5836" spans="1:5" ht="12">
      <c r="A5836" s="708" t="s">
        <v>25579</v>
      </c>
      <c r="B5836" s="639" t="s">
        <v>25598</v>
      </c>
      <c r="C5836" s="640"/>
      <c r="D5836" s="641"/>
      <c r="E5836" s="642"/>
    </row>
    <row r="5837" spans="1:5" ht="12">
      <c r="A5837" s="708" t="s">
        <v>24128</v>
      </c>
      <c r="B5837" s="639"/>
      <c r="C5837" s="640"/>
      <c r="D5837" s="641"/>
      <c r="E5837" s="642"/>
    </row>
    <row r="5838" spans="1:5" ht="24">
      <c r="A5838" s="708">
        <v>92464</v>
      </c>
      <c r="B5838" s="639" t="s">
        <v>25582</v>
      </c>
      <c r="C5838" s="640" t="s">
        <v>112</v>
      </c>
      <c r="D5838" s="641" t="s">
        <v>18987</v>
      </c>
      <c r="E5838" s="642">
        <v>49.39</v>
      </c>
    </row>
    <row r="5839" spans="1:5" ht="12">
      <c r="A5839" s="708" t="s">
        <v>25586</v>
      </c>
      <c r="B5839" s="639" t="s">
        <v>25599</v>
      </c>
      <c r="C5839" s="640"/>
      <c r="D5839" s="641"/>
      <c r="E5839" s="642"/>
    </row>
    <row r="5840" spans="1:5" ht="24">
      <c r="A5840" s="708">
        <v>92465</v>
      </c>
      <c r="B5840" s="639" t="s">
        <v>25578</v>
      </c>
      <c r="C5840" s="640" t="s">
        <v>112</v>
      </c>
      <c r="D5840" s="641" t="s">
        <v>18987</v>
      </c>
      <c r="E5840" s="642">
        <v>76.38</v>
      </c>
    </row>
    <row r="5841" spans="1:5" ht="12">
      <c r="A5841" s="708" t="s">
        <v>25579</v>
      </c>
      <c r="B5841" s="639" t="s">
        <v>25600</v>
      </c>
      <c r="C5841" s="640"/>
      <c r="D5841" s="641"/>
      <c r="E5841" s="642"/>
    </row>
    <row r="5842" spans="1:5" ht="12">
      <c r="A5842" s="708" t="s">
        <v>25601</v>
      </c>
      <c r="B5842" s="639">
        <v>15</v>
      </c>
      <c r="C5842" s="640"/>
      <c r="D5842" s="641"/>
      <c r="E5842" s="642"/>
    </row>
    <row r="5843" spans="1:5" ht="24">
      <c r="A5843" s="708">
        <v>92466</v>
      </c>
      <c r="B5843" s="639" t="s">
        <v>25582</v>
      </c>
      <c r="C5843" s="640" t="s">
        <v>112</v>
      </c>
      <c r="D5843" s="641" t="s">
        <v>18987</v>
      </c>
      <c r="E5843" s="642">
        <v>70.34</v>
      </c>
    </row>
    <row r="5844" spans="1:5" ht="12">
      <c r="A5844" s="708" t="s">
        <v>25583</v>
      </c>
      <c r="B5844" s="639" t="s">
        <v>25602</v>
      </c>
      <c r="C5844" s="640"/>
      <c r="D5844" s="641"/>
      <c r="E5844" s="642"/>
    </row>
    <row r="5845" spans="1:5" ht="12">
      <c r="A5845" s="708">
        <v>5</v>
      </c>
      <c r="B5845" s="639"/>
      <c r="C5845" s="640"/>
      <c r="D5845" s="641"/>
      <c r="E5845" s="642"/>
    </row>
    <row r="5846" spans="1:5" ht="24">
      <c r="A5846" s="708">
        <v>92467</v>
      </c>
      <c r="B5846" s="639" t="s">
        <v>25578</v>
      </c>
      <c r="C5846" s="640" t="s">
        <v>112</v>
      </c>
      <c r="D5846" s="641" t="s">
        <v>18987</v>
      </c>
      <c r="E5846" s="642">
        <v>47.28</v>
      </c>
    </row>
    <row r="5847" spans="1:5" ht="12">
      <c r="A5847" s="708" t="s">
        <v>25579</v>
      </c>
      <c r="B5847" s="639" t="s">
        <v>25603</v>
      </c>
      <c r="C5847" s="640"/>
      <c r="D5847" s="641"/>
      <c r="E5847" s="642"/>
    </row>
    <row r="5848" spans="1:5" ht="12">
      <c r="A5848" s="708" t="s">
        <v>22417</v>
      </c>
      <c r="B5848" s="639" t="s">
        <v>22418</v>
      </c>
      <c r="C5848" s="640"/>
      <c r="D5848" s="641"/>
      <c r="E5848" s="642"/>
    </row>
    <row r="5849" spans="1:5" ht="12">
      <c r="A5849" s="708" t="s">
        <v>22419</v>
      </c>
      <c r="B5849" s="639" t="e">
        <v>#NAME?</v>
      </c>
      <c r="C5849" s="640"/>
      <c r="D5849" s="641" t="s">
        <v>22420</v>
      </c>
      <c r="E5849" s="642" t="s">
        <v>22421</v>
      </c>
    </row>
    <row r="5850" spans="1:5" ht="12">
      <c r="A5850" s="708"/>
      <c r="B5850" s="639"/>
      <c r="C5850" s="640"/>
      <c r="D5850" s="641" t="s">
        <v>22422</v>
      </c>
      <c r="E5850" s="642" t="s">
        <v>22423</v>
      </c>
    </row>
    <row r="5851" spans="1:5" ht="12">
      <c r="A5851" s="708" t="s">
        <v>22424</v>
      </c>
      <c r="B5851" s="639" t="s">
        <v>22425</v>
      </c>
      <c r="C5851" s="640"/>
      <c r="D5851" s="641"/>
      <c r="E5851" s="642"/>
    </row>
    <row r="5852" spans="1:5" ht="24">
      <c r="A5852" s="708" t="s">
        <v>22426</v>
      </c>
      <c r="B5852" s="639" t="s">
        <v>22427</v>
      </c>
      <c r="C5852" s="640" t="s">
        <v>22428</v>
      </c>
      <c r="D5852" s="641"/>
      <c r="E5852" s="642"/>
    </row>
    <row r="5853" spans="1:5" ht="12">
      <c r="A5853" s="708" t="s">
        <v>22429</v>
      </c>
      <c r="B5853" s="639" t="s">
        <v>22430</v>
      </c>
      <c r="C5853" s="640"/>
      <c r="D5853" s="641" t="s">
        <v>22422</v>
      </c>
      <c r="E5853" s="642" t="s">
        <v>22431</v>
      </c>
    </row>
    <row r="5854" spans="1:5" ht="24">
      <c r="A5854" s="708" t="s">
        <v>91</v>
      </c>
      <c r="B5854" s="639" t="s">
        <v>22432</v>
      </c>
      <c r="C5854" s="640" t="s">
        <v>22433</v>
      </c>
      <c r="D5854" s="641" t="s">
        <v>22434</v>
      </c>
      <c r="E5854" s="642" t="s">
        <v>22435</v>
      </c>
    </row>
    <row r="5855" spans="1:5" ht="12">
      <c r="A5855" s="708" t="s">
        <v>22436</v>
      </c>
      <c r="B5855" s="639" t="s">
        <v>22437</v>
      </c>
      <c r="C5855" s="640"/>
      <c r="D5855" s="641"/>
      <c r="E5855" s="642"/>
    </row>
    <row r="5856" spans="1:5" ht="12">
      <c r="A5856" s="708" t="s">
        <v>25604</v>
      </c>
      <c r="B5856" s="639" t="s">
        <v>23100</v>
      </c>
      <c r="C5856" s="640"/>
      <c r="D5856" s="641"/>
      <c r="E5856" s="642"/>
    </row>
    <row r="5857" spans="1:5" ht="24">
      <c r="A5857" s="708">
        <v>92468</v>
      </c>
      <c r="B5857" s="639" t="s">
        <v>25582</v>
      </c>
      <c r="C5857" s="640" t="s">
        <v>112</v>
      </c>
      <c r="D5857" s="641" t="s">
        <v>18987</v>
      </c>
      <c r="E5857" s="642">
        <v>44.87</v>
      </c>
    </row>
    <row r="5858" spans="1:5" ht="12">
      <c r="A5858" s="708" t="s">
        <v>25586</v>
      </c>
      <c r="B5858" s="639" t="s">
        <v>25605</v>
      </c>
      <c r="C5858" s="640"/>
      <c r="D5858" s="641"/>
      <c r="E5858" s="642"/>
    </row>
    <row r="5859" spans="1:5" ht="12">
      <c r="A5859" s="708">
        <v>15</v>
      </c>
      <c r="B5859" s="639"/>
      <c r="C5859" s="640"/>
      <c r="D5859" s="641"/>
      <c r="E5859" s="642"/>
    </row>
    <row r="5860" spans="1:5" ht="24">
      <c r="A5860" s="708">
        <v>92469</v>
      </c>
      <c r="B5860" s="639" t="s">
        <v>25578</v>
      </c>
      <c r="C5860" s="640" t="s">
        <v>112</v>
      </c>
      <c r="D5860" s="641" t="s">
        <v>18987</v>
      </c>
      <c r="E5860" s="642">
        <v>69.13</v>
      </c>
    </row>
    <row r="5861" spans="1:5" ht="12">
      <c r="A5861" s="708" t="s">
        <v>25579</v>
      </c>
      <c r="B5861" s="639" t="s">
        <v>25606</v>
      </c>
      <c r="C5861" s="640"/>
      <c r="D5861" s="641"/>
      <c r="E5861" s="642"/>
    </row>
    <row r="5862" spans="1:5" ht="12">
      <c r="A5862" s="708" t="s">
        <v>25601</v>
      </c>
      <c r="B5862" s="639">
        <v>15</v>
      </c>
      <c r="C5862" s="640"/>
      <c r="D5862" s="641"/>
      <c r="E5862" s="642"/>
    </row>
    <row r="5863" spans="1:5" ht="24">
      <c r="A5863" s="708">
        <v>92470</v>
      </c>
      <c r="B5863" s="639" t="s">
        <v>25582</v>
      </c>
      <c r="C5863" s="640" t="s">
        <v>112</v>
      </c>
      <c r="D5863" s="641" t="s">
        <v>18987</v>
      </c>
      <c r="E5863" s="642">
        <v>66.930000000000007</v>
      </c>
    </row>
    <row r="5864" spans="1:5" ht="12">
      <c r="A5864" s="708" t="s">
        <v>25583</v>
      </c>
      <c r="B5864" s="639" t="s">
        <v>25607</v>
      </c>
      <c r="C5864" s="640"/>
      <c r="D5864" s="641"/>
      <c r="E5864" s="642"/>
    </row>
    <row r="5865" spans="1:5" ht="12">
      <c r="A5865" s="708">
        <v>5</v>
      </c>
      <c r="B5865" s="639"/>
      <c r="C5865" s="640"/>
      <c r="D5865" s="641"/>
      <c r="E5865" s="642"/>
    </row>
    <row r="5866" spans="1:5" ht="24">
      <c r="A5866" s="708">
        <v>92471</v>
      </c>
      <c r="B5866" s="639" t="s">
        <v>25578</v>
      </c>
      <c r="C5866" s="640" t="s">
        <v>112</v>
      </c>
      <c r="D5866" s="641" t="s">
        <v>18987</v>
      </c>
      <c r="E5866" s="642">
        <v>42.84</v>
      </c>
    </row>
    <row r="5867" spans="1:5" ht="12">
      <c r="A5867" s="708" t="s">
        <v>25579</v>
      </c>
      <c r="B5867" s="639" t="s">
        <v>25608</v>
      </c>
      <c r="C5867" s="640"/>
      <c r="D5867" s="641"/>
      <c r="E5867" s="642"/>
    </row>
    <row r="5868" spans="1:5" ht="12">
      <c r="A5868" s="708" t="s">
        <v>25604</v>
      </c>
      <c r="B5868" s="639" t="s">
        <v>23100</v>
      </c>
      <c r="C5868" s="640"/>
      <c r="D5868" s="641"/>
      <c r="E5868" s="642"/>
    </row>
    <row r="5869" spans="1:5" ht="24">
      <c r="A5869" s="708">
        <v>92472</v>
      </c>
      <c r="B5869" s="639" t="s">
        <v>25582</v>
      </c>
      <c r="C5869" s="640" t="s">
        <v>112</v>
      </c>
      <c r="D5869" s="641" t="s">
        <v>18987</v>
      </c>
      <c r="E5869" s="642">
        <v>41.91</v>
      </c>
    </row>
    <row r="5870" spans="1:5" ht="12">
      <c r="A5870" s="708" t="s">
        <v>25586</v>
      </c>
      <c r="B5870" s="639" t="s">
        <v>25609</v>
      </c>
      <c r="C5870" s="640"/>
      <c r="D5870" s="641"/>
      <c r="E5870" s="642"/>
    </row>
    <row r="5871" spans="1:5" ht="12">
      <c r="A5871" s="708">
        <v>15</v>
      </c>
      <c r="B5871" s="639"/>
      <c r="C5871" s="640"/>
      <c r="D5871" s="641"/>
      <c r="E5871" s="642"/>
    </row>
    <row r="5872" spans="1:5" ht="24">
      <c r="A5872" s="708">
        <v>92473</v>
      </c>
      <c r="B5872" s="639" t="s">
        <v>25578</v>
      </c>
      <c r="C5872" s="640" t="s">
        <v>112</v>
      </c>
      <c r="D5872" s="641" t="s">
        <v>18987</v>
      </c>
      <c r="E5872" s="642">
        <v>63.24</v>
      </c>
    </row>
    <row r="5873" spans="1:5" ht="12">
      <c r="A5873" s="708" t="s">
        <v>25579</v>
      </c>
      <c r="B5873" s="639" t="s">
        <v>25610</v>
      </c>
      <c r="C5873" s="640"/>
      <c r="D5873" s="641"/>
      <c r="E5873" s="642"/>
    </row>
    <row r="5874" spans="1:5" ht="12">
      <c r="A5874" s="708" t="s">
        <v>25601</v>
      </c>
      <c r="B5874" s="639">
        <v>15</v>
      </c>
      <c r="C5874" s="640"/>
      <c r="D5874" s="641"/>
      <c r="E5874" s="642"/>
    </row>
    <row r="5875" spans="1:5" ht="24">
      <c r="A5875" s="708">
        <v>92474</v>
      </c>
      <c r="B5875" s="639" t="s">
        <v>25582</v>
      </c>
      <c r="C5875" s="640" t="s">
        <v>112</v>
      </c>
      <c r="D5875" s="641" t="s">
        <v>18987</v>
      </c>
      <c r="E5875" s="642">
        <v>63.95</v>
      </c>
    </row>
    <row r="5876" spans="1:5" ht="12">
      <c r="A5876" s="708" t="s">
        <v>25583</v>
      </c>
      <c r="B5876" s="639" t="s">
        <v>25611</v>
      </c>
      <c r="C5876" s="640"/>
      <c r="D5876" s="641"/>
      <c r="E5876" s="642"/>
    </row>
    <row r="5877" spans="1:5" ht="12">
      <c r="A5877" s="708">
        <v>5</v>
      </c>
      <c r="B5877" s="639"/>
      <c r="C5877" s="640"/>
      <c r="D5877" s="641"/>
      <c r="E5877" s="642"/>
    </row>
    <row r="5878" spans="1:5" ht="24">
      <c r="A5878" s="708">
        <v>92475</v>
      </c>
      <c r="B5878" s="639" t="s">
        <v>25578</v>
      </c>
      <c r="C5878" s="640" t="s">
        <v>112</v>
      </c>
      <c r="D5878" s="641" t="s">
        <v>18987</v>
      </c>
      <c r="E5878" s="642">
        <v>39.22</v>
      </c>
    </row>
    <row r="5879" spans="1:5" ht="12">
      <c r="A5879" s="708" t="s">
        <v>25579</v>
      </c>
      <c r="B5879" s="639" t="s">
        <v>25612</v>
      </c>
      <c r="C5879" s="640"/>
      <c r="D5879" s="641"/>
      <c r="E5879" s="642"/>
    </row>
    <row r="5880" spans="1:5" ht="12">
      <c r="A5880" s="708" t="s">
        <v>25604</v>
      </c>
      <c r="B5880" s="639" t="s">
        <v>23100</v>
      </c>
      <c r="C5880" s="640"/>
      <c r="D5880" s="641"/>
      <c r="E5880" s="642"/>
    </row>
    <row r="5881" spans="1:5" ht="24">
      <c r="A5881" s="708">
        <v>92476</v>
      </c>
      <c r="B5881" s="639" t="s">
        <v>25582</v>
      </c>
      <c r="C5881" s="640" t="s">
        <v>112</v>
      </c>
      <c r="D5881" s="641" t="s">
        <v>18987</v>
      </c>
      <c r="E5881" s="642">
        <v>39.36</v>
      </c>
    </row>
    <row r="5882" spans="1:5" ht="12">
      <c r="A5882" s="708" t="s">
        <v>25586</v>
      </c>
      <c r="B5882" s="639" t="s">
        <v>25613</v>
      </c>
      <c r="C5882" s="640"/>
      <c r="D5882" s="641"/>
      <c r="E5882" s="642"/>
    </row>
    <row r="5883" spans="1:5" ht="12">
      <c r="A5883" s="708">
        <v>15</v>
      </c>
      <c r="B5883" s="639"/>
      <c r="C5883" s="640"/>
      <c r="D5883" s="641"/>
      <c r="E5883" s="642"/>
    </row>
    <row r="5884" spans="1:5" ht="12">
      <c r="A5884" s="708" t="s">
        <v>22417</v>
      </c>
      <c r="B5884" s="639" t="s">
        <v>22418</v>
      </c>
      <c r="C5884" s="640"/>
      <c r="D5884" s="641"/>
      <c r="E5884" s="642"/>
    </row>
    <row r="5885" spans="1:5" ht="12">
      <c r="A5885" s="708" t="s">
        <v>22419</v>
      </c>
      <c r="B5885" s="639" t="e">
        <v>#NAME?</v>
      </c>
      <c r="C5885" s="640"/>
      <c r="D5885" s="641" t="s">
        <v>22420</v>
      </c>
      <c r="E5885" s="642" t="s">
        <v>22421</v>
      </c>
    </row>
    <row r="5886" spans="1:5" ht="12">
      <c r="A5886" s="708"/>
      <c r="B5886" s="639"/>
      <c r="C5886" s="640"/>
      <c r="D5886" s="641" t="s">
        <v>22422</v>
      </c>
      <c r="E5886" s="642" t="s">
        <v>22423</v>
      </c>
    </row>
    <row r="5887" spans="1:5" ht="12">
      <c r="A5887" s="708" t="s">
        <v>22424</v>
      </c>
      <c r="B5887" s="639" t="s">
        <v>22425</v>
      </c>
      <c r="C5887" s="640"/>
      <c r="D5887" s="641"/>
      <c r="E5887" s="642"/>
    </row>
    <row r="5888" spans="1:5" ht="24">
      <c r="A5888" s="708" t="s">
        <v>22426</v>
      </c>
      <c r="B5888" s="639" t="s">
        <v>22427</v>
      </c>
      <c r="C5888" s="640" t="s">
        <v>22428</v>
      </c>
      <c r="D5888" s="641"/>
      <c r="E5888" s="642"/>
    </row>
    <row r="5889" spans="1:5" ht="12">
      <c r="A5889" s="708" t="s">
        <v>22429</v>
      </c>
      <c r="B5889" s="639" t="s">
        <v>22430</v>
      </c>
      <c r="C5889" s="640"/>
      <c r="D5889" s="641" t="s">
        <v>22422</v>
      </c>
      <c r="E5889" s="642" t="s">
        <v>22431</v>
      </c>
    </row>
    <row r="5890" spans="1:5" ht="24">
      <c r="A5890" s="708" t="s">
        <v>91</v>
      </c>
      <c r="B5890" s="639" t="s">
        <v>22432</v>
      </c>
      <c r="C5890" s="640" t="s">
        <v>22433</v>
      </c>
      <c r="D5890" s="641" t="s">
        <v>22434</v>
      </c>
      <c r="E5890" s="642" t="s">
        <v>22435</v>
      </c>
    </row>
    <row r="5891" spans="1:5" ht="12">
      <c r="A5891" s="708" t="s">
        <v>22436</v>
      </c>
      <c r="B5891" s="639" t="s">
        <v>22437</v>
      </c>
      <c r="C5891" s="640"/>
      <c r="D5891" s="641"/>
      <c r="E5891" s="642"/>
    </row>
    <row r="5892" spans="1:5" ht="24">
      <c r="A5892" s="708">
        <v>92477</v>
      </c>
      <c r="B5892" s="639" t="s">
        <v>25578</v>
      </c>
      <c r="C5892" s="640" t="s">
        <v>112</v>
      </c>
      <c r="D5892" s="641" t="s">
        <v>18987</v>
      </c>
      <c r="E5892" s="642">
        <v>50.71</v>
      </c>
    </row>
    <row r="5893" spans="1:5" ht="12">
      <c r="A5893" s="708" t="s">
        <v>25579</v>
      </c>
      <c r="B5893" s="639" t="s">
        <v>25614</v>
      </c>
      <c r="C5893" s="640"/>
      <c r="D5893" s="641"/>
      <c r="E5893" s="642"/>
    </row>
    <row r="5894" spans="1:5" ht="12">
      <c r="A5894" s="708" t="s">
        <v>25601</v>
      </c>
      <c r="B5894" s="639">
        <v>15</v>
      </c>
      <c r="C5894" s="640"/>
      <c r="D5894" s="641"/>
      <c r="E5894" s="642"/>
    </row>
    <row r="5895" spans="1:5" ht="24">
      <c r="A5895" s="708">
        <v>92478</v>
      </c>
      <c r="B5895" s="639" t="s">
        <v>25582</v>
      </c>
      <c r="C5895" s="640" t="s">
        <v>112</v>
      </c>
      <c r="D5895" s="641" t="s">
        <v>18987</v>
      </c>
      <c r="E5895" s="642">
        <v>58.19</v>
      </c>
    </row>
    <row r="5896" spans="1:5" ht="12">
      <c r="A5896" s="708" t="s">
        <v>25583</v>
      </c>
      <c r="B5896" s="639" t="s">
        <v>25615</v>
      </c>
      <c r="C5896" s="640"/>
      <c r="D5896" s="641"/>
      <c r="E5896" s="642"/>
    </row>
    <row r="5897" spans="1:5" ht="12">
      <c r="A5897" s="708">
        <v>5</v>
      </c>
      <c r="B5897" s="639"/>
      <c r="C5897" s="640"/>
      <c r="D5897" s="641"/>
      <c r="E5897" s="642"/>
    </row>
    <row r="5898" spans="1:5" ht="24">
      <c r="A5898" s="708">
        <v>92479</v>
      </c>
      <c r="B5898" s="639" t="s">
        <v>25578</v>
      </c>
      <c r="C5898" s="640" t="s">
        <v>112</v>
      </c>
      <c r="D5898" s="641" t="s">
        <v>18987</v>
      </c>
      <c r="E5898" s="642">
        <v>31.54</v>
      </c>
    </row>
    <row r="5899" spans="1:5" ht="12">
      <c r="A5899" s="708" t="s">
        <v>25579</v>
      </c>
      <c r="B5899" s="639" t="s">
        <v>25616</v>
      </c>
      <c r="C5899" s="640"/>
      <c r="D5899" s="641"/>
      <c r="E5899" s="642"/>
    </row>
    <row r="5900" spans="1:5" ht="12">
      <c r="A5900" s="708" t="s">
        <v>25604</v>
      </c>
      <c r="B5900" s="639" t="s">
        <v>23100</v>
      </c>
      <c r="C5900" s="640"/>
      <c r="D5900" s="641"/>
      <c r="E5900" s="642"/>
    </row>
    <row r="5901" spans="1:5" ht="24">
      <c r="A5901" s="708">
        <v>92480</v>
      </c>
      <c r="B5901" s="639" t="s">
        <v>25582</v>
      </c>
      <c r="C5901" s="640" t="s">
        <v>112</v>
      </c>
      <c r="D5901" s="641" t="s">
        <v>18987</v>
      </c>
      <c r="E5901" s="642">
        <v>34.369999999999997</v>
      </c>
    </row>
    <row r="5902" spans="1:5" ht="12">
      <c r="A5902" s="708" t="s">
        <v>25586</v>
      </c>
      <c r="B5902" s="639" t="s">
        <v>25617</v>
      </c>
      <c r="C5902" s="640"/>
      <c r="D5902" s="641"/>
      <c r="E5902" s="642"/>
    </row>
    <row r="5903" spans="1:5" ht="12">
      <c r="A5903" s="708">
        <v>15</v>
      </c>
      <c r="B5903" s="639"/>
      <c r="C5903" s="640"/>
      <c r="D5903" s="641"/>
      <c r="E5903" s="642"/>
    </row>
    <row r="5904" spans="1:5" ht="24">
      <c r="A5904" s="708">
        <v>92481</v>
      </c>
      <c r="B5904" s="639" t="s">
        <v>25618</v>
      </c>
      <c r="C5904" s="640" t="s">
        <v>112</v>
      </c>
      <c r="D5904" s="641" t="s">
        <v>18987</v>
      </c>
      <c r="E5904" s="642">
        <v>174.5</v>
      </c>
    </row>
    <row r="5905" spans="1:5" ht="12">
      <c r="A5905" s="708" t="s">
        <v>25619</v>
      </c>
      <c r="B5905" s="639" t="s">
        <v>25620</v>
      </c>
      <c r="C5905" s="640"/>
      <c r="D5905" s="641"/>
      <c r="E5905" s="642"/>
    </row>
    <row r="5906" spans="1:5" ht="12">
      <c r="A5906" s="708" t="s">
        <v>24128</v>
      </c>
      <c r="B5906" s="639"/>
      <c r="C5906" s="640"/>
      <c r="D5906" s="641"/>
      <c r="E5906" s="642"/>
    </row>
    <row r="5907" spans="1:5" ht="24">
      <c r="A5907" s="708">
        <v>92482</v>
      </c>
      <c r="B5907" s="639" t="s">
        <v>25621</v>
      </c>
      <c r="C5907" s="640" t="s">
        <v>112</v>
      </c>
      <c r="D5907" s="641" t="s">
        <v>18987</v>
      </c>
      <c r="E5907" s="642">
        <v>166.03</v>
      </c>
    </row>
    <row r="5908" spans="1:5" ht="12">
      <c r="A5908" s="708" t="s">
        <v>25622</v>
      </c>
      <c r="B5908" s="639" t="s">
        <v>25575</v>
      </c>
      <c r="C5908" s="640"/>
      <c r="D5908" s="641"/>
      <c r="E5908" s="642"/>
    </row>
    <row r="5909" spans="1:5" ht="12">
      <c r="A5909" s="708">
        <v>15</v>
      </c>
      <c r="B5909" s="639"/>
      <c r="C5909" s="640"/>
      <c r="D5909" s="641"/>
      <c r="E5909" s="642"/>
    </row>
    <row r="5910" spans="1:5" ht="24">
      <c r="A5910" s="708">
        <v>92483</v>
      </c>
      <c r="B5910" s="639" t="s">
        <v>25618</v>
      </c>
      <c r="C5910" s="640" t="s">
        <v>112</v>
      </c>
      <c r="D5910" s="641" t="s">
        <v>18987</v>
      </c>
      <c r="E5910" s="642">
        <v>130.36000000000001</v>
      </c>
    </row>
    <row r="5911" spans="1:5" ht="12">
      <c r="A5911" s="708" t="s">
        <v>25619</v>
      </c>
      <c r="B5911" s="639" t="s">
        <v>25623</v>
      </c>
      <c r="C5911" s="640"/>
      <c r="D5911" s="641"/>
      <c r="E5911" s="642"/>
    </row>
    <row r="5912" spans="1:5" ht="12">
      <c r="A5912" s="708" t="s">
        <v>24128</v>
      </c>
      <c r="B5912" s="639"/>
      <c r="C5912" s="640"/>
      <c r="D5912" s="641"/>
      <c r="E5912" s="642"/>
    </row>
    <row r="5913" spans="1:5" ht="24">
      <c r="A5913" s="708">
        <v>92484</v>
      </c>
      <c r="B5913" s="639" t="s">
        <v>25621</v>
      </c>
      <c r="C5913" s="640" t="s">
        <v>112</v>
      </c>
      <c r="D5913" s="641" t="s">
        <v>18987</v>
      </c>
      <c r="E5913" s="642">
        <v>122.88</v>
      </c>
    </row>
    <row r="5914" spans="1:5" ht="12">
      <c r="A5914" s="708" t="s">
        <v>25622</v>
      </c>
      <c r="B5914" s="639" t="s">
        <v>25576</v>
      </c>
      <c r="C5914" s="640"/>
      <c r="D5914" s="641"/>
      <c r="E5914" s="642"/>
    </row>
    <row r="5915" spans="1:5" ht="12">
      <c r="A5915" s="708">
        <v>2015</v>
      </c>
      <c r="B5915" s="639"/>
      <c r="C5915" s="640"/>
      <c r="D5915" s="641"/>
      <c r="E5915" s="642"/>
    </row>
    <row r="5916" spans="1:5" ht="24">
      <c r="A5916" s="708">
        <v>92485</v>
      </c>
      <c r="B5916" s="639" t="s">
        <v>25618</v>
      </c>
      <c r="C5916" s="640" t="s">
        <v>112</v>
      </c>
      <c r="D5916" s="641" t="s">
        <v>18987</v>
      </c>
      <c r="E5916" s="642">
        <v>92.94</v>
      </c>
    </row>
    <row r="5917" spans="1:5" ht="12">
      <c r="A5917" s="708" t="s">
        <v>25619</v>
      </c>
      <c r="B5917" s="639" t="s">
        <v>25624</v>
      </c>
      <c r="C5917" s="640"/>
      <c r="D5917" s="641"/>
      <c r="E5917" s="642"/>
    </row>
    <row r="5918" spans="1:5" ht="12">
      <c r="A5918" s="708" t="s">
        <v>24128</v>
      </c>
      <c r="B5918" s="639"/>
      <c r="C5918" s="640"/>
      <c r="D5918" s="641"/>
      <c r="E5918" s="642"/>
    </row>
    <row r="5919" spans="1:5" ht="24">
      <c r="A5919" s="708">
        <v>92486</v>
      </c>
      <c r="B5919" s="639" t="s">
        <v>25621</v>
      </c>
      <c r="C5919" s="640" t="s">
        <v>112</v>
      </c>
      <c r="D5919" s="641" t="s">
        <v>18987</v>
      </c>
      <c r="E5919" s="642">
        <v>87.19</v>
      </c>
    </row>
    <row r="5920" spans="1:5" ht="12">
      <c r="A5920" s="708" t="s">
        <v>22417</v>
      </c>
      <c r="B5920" s="639" t="s">
        <v>22418</v>
      </c>
      <c r="C5920" s="640"/>
      <c r="D5920" s="641"/>
      <c r="E5920" s="642"/>
    </row>
    <row r="5921" spans="1:5" ht="12">
      <c r="A5921" s="708" t="s">
        <v>22419</v>
      </c>
      <c r="B5921" s="639" t="e">
        <v>#NAME?</v>
      </c>
      <c r="C5921" s="640"/>
      <c r="D5921" s="641" t="s">
        <v>22420</v>
      </c>
      <c r="E5921" s="642" t="s">
        <v>22421</v>
      </c>
    </row>
    <row r="5922" spans="1:5" ht="12">
      <c r="A5922" s="708"/>
      <c r="B5922" s="639"/>
      <c r="C5922" s="640"/>
      <c r="D5922" s="641" t="s">
        <v>22422</v>
      </c>
      <c r="E5922" s="642" t="s">
        <v>22423</v>
      </c>
    </row>
    <row r="5923" spans="1:5" ht="12">
      <c r="A5923" s="708" t="s">
        <v>22424</v>
      </c>
      <c r="B5923" s="639" t="s">
        <v>22425</v>
      </c>
      <c r="C5923" s="640"/>
      <c r="D5923" s="641"/>
      <c r="E5923" s="642"/>
    </row>
    <row r="5924" spans="1:5" ht="24">
      <c r="A5924" s="708" t="s">
        <v>22426</v>
      </c>
      <c r="B5924" s="639" t="s">
        <v>22427</v>
      </c>
      <c r="C5924" s="640" t="s">
        <v>22428</v>
      </c>
      <c r="D5924" s="641"/>
      <c r="E5924" s="642"/>
    </row>
    <row r="5925" spans="1:5" ht="12">
      <c r="A5925" s="708" t="s">
        <v>22429</v>
      </c>
      <c r="B5925" s="639" t="s">
        <v>22430</v>
      </c>
      <c r="C5925" s="640"/>
      <c r="D5925" s="641" t="s">
        <v>22422</v>
      </c>
      <c r="E5925" s="642" t="s">
        <v>22431</v>
      </c>
    </row>
    <row r="5926" spans="1:5" ht="24">
      <c r="A5926" s="710" t="s">
        <v>91</v>
      </c>
      <c r="B5926" s="648" t="s">
        <v>22432</v>
      </c>
      <c r="C5926" s="649" t="s">
        <v>22433</v>
      </c>
      <c r="D5926" s="649" t="s">
        <v>22434</v>
      </c>
      <c r="E5926" s="650" t="s">
        <v>22435</v>
      </c>
    </row>
    <row r="5927" spans="1:5" ht="12">
      <c r="A5927" s="710" t="s">
        <v>22436</v>
      </c>
      <c r="B5927" s="648" t="s">
        <v>22437</v>
      </c>
      <c r="C5927" s="649"/>
      <c r="D5927" s="649"/>
      <c r="E5927" s="650"/>
    </row>
    <row r="5928" spans="1:5" ht="12">
      <c r="A5928" s="710" t="s">
        <v>25622</v>
      </c>
      <c r="B5928" s="648" t="s">
        <v>25577</v>
      </c>
      <c r="C5928" s="649"/>
      <c r="D5928" s="649"/>
      <c r="E5928" s="650"/>
    </row>
    <row r="5929" spans="1:5" ht="12">
      <c r="A5929" s="710">
        <v>2015</v>
      </c>
      <c r="B5929" s="648"/>
      <c r="C5929" s="649"/>
      <c r="D5929" s="649"/>
      <c r="E5929" s="650"/>
    </row>
    <row r="5930" spans="1:5" ht="24">
      <c r="A5930" s="710">
        <v>92487</v>
      </c>
      <c r="B5930" s="648" t="s">
        <v>25625</v>
      </c>
      <c r="C5930" s="649" t="s">
        <v>112</v>
      </c>
      <c r="D5930" s="649" t="s">
        <v>18987</v>
      </c>
      <c r="E5930" s="650">
        <v>41</v>
      </c>
    </row>
    <row r="5931" spans="1:5" ht="12">
      <c r="A5931" s="710" t="s">
        <v>25626</v>
      </c>
      <c r="B5931" s="648" t="s">
        <v>25627</v>
      </c>
      <c r="C5931" s="649"/>
      <c r="D5931" s="649"/>
      <c r="E5931" s="650"/>
    </row>
    <row r="5932" spans="1:5">
      <c r="A5932" s="711" t="s">
        <v>25628</v>
      </c>
      <c r="B5932" s="651" t="s">
        <v>25629</v>
      </c>
      <c r="C5932" s="651"/>
      <c r="D5932" s="652"/>
    </row>
    <row r="5933" spans="1:5">
      <c r="A5933" s="711">
        <v>92488</v>
      </c>
      <c r="B5933" s="651" t="s">
        <v>25625</v>
      </c>
      <c r="C5933" s="651" t="s">
        <v>112</v>
      </c>
      <c r="D5933" s="652" t="s">
        <v>18987</v>
      </c>
      <c r="E5933" s="625">
        <v>39.020000000000003</v>
      </c>
    </row>
    <row r="5934" spans="1:5">
      <c r="A5934" s="711" t="s">
        <v>25626</v>
      </c>
      <c r="B5934" s="651" t="s">
        <v>25630</v>
      </c>
      <c r="C5934" s="651"/>
      <c r="D5934" s="652"/>
    </row>
    <row r="5935" spans="1:5">
      <c r="A5935" s="711" t="s">
        <v>25631</v>
      </c>
      <c r="B5935" s="651" t="s">
        <v>25632</v>
      </c>
      <c r="C5935" s="651"/>
      <c r="D5935" s="652"/>
    </row>
    <row r="5936" spans="1:5">
      <c r="A5936" s="711">
        <v>92489</v>
      </c>
      <c r="B5936" s="651" t="s">
        <v>25625</v>
      </c>
      <c r="C5936" s="651" t="s">
        <v>112</v>
      </c>
      <c r="D5936" s="652" t="s">
        <v>18987</v>
      </c>
      <c r="E5936" s="625">
        <v>30.69</v>
      </c>
    </row>
    <row r="5937" spans="1:5">
      <c r="A5937" s="711" t="s">
        <v>25626</v>
      </c>
      <c r="B5937" s="651" t="s">
        <v>25633</v>
      </c>
      <c r="C5937" s="651"/>
      <c r="D5937" s="652"/>
    </row>
    <row r="5938" spans="1:5">
      <c r="A5938" s="711" t="s">
        <v>11289</v>
      </c>
      <c r="B5938" s="651" t="s">
        <v>25634</v>
      </c>
      <c r="C5938" s="651"/>
      <c r="D5938" s="652"/>
    </row>
    <row r="5939" spans="1:5">
      <c r="A5939" s="711">
        <v>92490</v>
      </c>
      <c r="B5939" s="651" t="s">
        <v>25625</v>
      </c>
      <c r="C5939" s="651" t="s">
        <v>112</v>
      </c>
      <c r="D5939" s="652" t="s">
        <v>18987</v>
      </c>
      <c r="E5939" s="625">
        <v>28.87</v>
      </c>
    </row>
    <row r="5940" spans="1:5">
      <c r="A5940" s="711" t="s">
        <v>25626</v>
      </c>
      <c r="B5940" s="651" t="s">
        <v>25635</v>
      </c>
      <c r="C5940" s="651"/>
      <c r="D5940" s="652"/>
    </row>
    <row r="5941" spans="1:5">
      <c r="A5941" s="711" t="s">
        <v>22717</v>
      </c>
      <c r="B5941" s="651" t="s">
        <v>25636</v>
      </c>
      <c r="C5941" s="651"/>
      <c r="D5941" s="652"/>
    </row>
    <row r="5942" spans="1:5">
      <c r="A5942" s="711">
        <v>92491</v>
      </c>
      <c r="B5942" s="651" t="s">
        <v>25625</v>
      </c>
      <c r="C5942" s="651" t="s">
        <v>112</v>
      </c>
      <c r="D5942" s="652" t="s">
        <v>18987</v>
      </c>
      <c r="E5942" s="625">
        <v>39.19</v>
      </c>
    </row>
    <row r="5943" spans="1:5">
      <c r="A5943" s="711" t="s">
        <v>25626</v>
      </c>
      <c r="B5943" s="651" t="s">
        <v>25627</v>
      </c>
      <c r="C5943" s="651"/>
      <c r="D5943" s="652"/>
    </row>
    <row r="5944" spans="1:5">
      <c r="A5944" s="711" t="s">
        <v>25628</v>
      </c>
      <c r="B5944" s="651" t="s">
        <v>25637</v>
      </c>
      <c r="C5944" s="651"/>
      <c r="D5944" s="652"/>
    </row>
    <row r="5945" spans="1:5">
      <c r="A5945" s="711">
        <v>92492</v>
      </c>
      <c r="B5945" s="651" t="s">
        <v>25625</v>
      </c>
      <c r="C5945" s="651" t="s">
        <v>112</v>
      </c>
      <c r="D5945" s="652" t="s">
        <v>18987</v>
      </c>
      <c r="E5945" s="625">
        <v>37.29</v>
      </c>
    </row>
    <row r="5946" spans="1:5">
      <c r="A5946" s="711" t="s">
        <v>25626</v>
      </c>
      <c r="B5946" s="651" t="s">
        <v>25630</v>
      </c>
      <c r="C5946" s="651"/>
      <c r="D5946" s="652"/>
    </row>
    <row r="5947" spans="1:5">
      <c r="A5947" s="711" t="s">
        <v>25631</v>
      </c>
      <c r="B5947" s="651" t="s">
        <v>25638</v>
      </c>
      <c r="C5947" s="651"/>
      <c r="D5947" s="652"/>
    </row>
    <row r="5948" spans="1:5">
      <c r="A5948" s="711">
        <v>92493</v>
      </c>
      <c r="B5948" s="651" t="s">
        <v>25625</v>
      </c>
      <c r="C5948" s="651" t="s">
        <v>112</v>
      </c>
      <c r="D5948" s="652" t="s">
        <v>18987</v>
      </c>
      <c r="E5948" s="625">
        <v>27.28</v>
      </c>
    </row>
    <row r="5949" spans="1:5">
      <c r="A5949" s="711" t="s">
        <v>25626</v>
      </c>
      <c r="B5949" s="651" t="s">
        <v>25633</v>
      </c>
      <c r="C5949" s="651"/>
      <c r="D5949" s="652"/>
    </row>
    <row r="5950" spans="1:5">
      <c r="A5950" s="711" t="s">
        <v>11289</v>
      </c>
      <c r="B5950" s="651" t="s">
        <v>25639</v>
      </c>
      <c r="C5950" s="651"/>
      <c r="D5950" s="652"/>
    </row>
    <row r="5951" spans="1:5">
      <c r="A5951" s="711">
        <v>92494</v>
      </c>
      <c r="B5951" s="651" t="s">
        <v>25625</v>
      </c>
      <c r="C5951" s="651" t="s">
        <v>112</v>
      </c>
      <c r="D5951" s="652" t="s">
        <v>18987</v>
      </c>
      <c r="E5951" s="625">
        <v>27.44</v>
      </c>
    </row>
    <row r="5952" spans="1:5">
      <c r="A5952" s="711" t="s">
        <v>25626</v>
      </c>
      <c r="B5952" s="651" t="s">
        <v>25635</v>
      </c>
      <c r="C5952" s="651"/>
      <c r="D5952" s="652"/>
    </row>
    <row r="5953" spans="1:5">
      <c r="A5953" s="711" t="s">
        <v>22717</v>
      </c>
      <c r="B5953" s="651" t="s">
        <v>25640</v>
      </c>
      <c r="C5953" s="651"/>
      <c r="D5953" s="652"/>
    </row>
    <row r="5954" spans="1:5">
      <c r="A5954" s="711">
        <v>92495</v>
      </c>
      <c r="B5954" s="651" t="s">
        <v>25625</v>
      </c>
      <c r="C5954" s="651" t="s">
        <v>112</v>
      </c>
      <c r="D5954" s="652" t="s">
        <v>18987</v>
      </c>
      <c r="E5954" s="625">
        <v>37.950000000000003</v>
      </c>
    </row>
    <row r="5955" spans="1:5">
      <c r="A5955" s="711" t="s">
        <v>25626</v>
      </c>
      <c r="B5955" s="651" t="s">
        <v>25627</v>
      </c>
      <c r="C5955" s="651"/>
      <c r="D5955" s="652"/>
    </row>
    <row r="5956" spans="1:5">
      <c r="A5956" s="711" t="s">
        <v>22417</v>
      </c>
      <c r="B5956" s="651" t="s">
        <v>22418</v>
      </c>
      <c r="C5956" s="651"/>
      <c r="D5956" s="652"/>
    </row>
    <row r="5957" spans="1:5">
      <c r="A5957" s="711" t="s">
        <v>22419</v>
      </c>
      <c r="B5957" s="651" t="e">
        <v>#NAME?</v>
      </c>
      <c r="C5957" s="651"/>
      <c r="D5957" s="652" t="s">
        <v>22420</v>
      </c>
      <c r="E5957" s="625" t="s">
        <v>22421</v>
      </c>
    </row>
    <row r="5958" spans="1:5">
      <c r="A5958" s="711"/>
      <c r="B5958" s="651"/>
      <c r="C5958" s="651"/>
      <c r="D5958" s="652" t="s">
        <v>22422</v>
      </c>
      <c r="E5958" s="625" t="s">
        <v>22423</v>
      </c>
    </row>
    <row r="5959" spans="1:5">
      <c r="A5959" s="711" t="s">
        <v>22424</v>
      </c>
      <c r="B5959" s="651" t="s">
        <v>22425</v>
      </c>
      <c r="C5959" s="651"/>
      <c r="D5959" s="652"/>
    </row>
    <row r="5960" spans="1:5">
      <c r="A5960" s="711" t="s">
        <v>22426</v>
      </c>
      <c r="B5960" s="651" t="s">
        <v>22427</v>
      </c>
      <c r="C5960" s="651" t="s">
        <v>22428</v>
      </c>
      <c r="D5960" s="652"/>
    </row>
    <row r="5961" spans="1:5">
      <c r="A5961" s="711" t="s">
        <v>22429</v>
      </c>
      <c r="B5961" s="651" t="s">
        <v>22430</v>
      </c>
      <c r="C5961" s="651"/>
      <c r="D5961" s="652" t="s">
        <v>22422</v>
      </c>
      <c r="E5961" s="625" t="s">
        <v>22431</v>
      </c>
    </row>
    <row r="5962" spans="1:5">
      <c r="A5962" s="711" t="s">
        <v>91</v>
      </c>
      <c r="B5962" s="651" t="s">
        <v>22432</v>
      </c>
      <c r="C5962" s="651" t="s">
        <v>22433</v>
      </c>
      <c r="D5962" s="652" t="s">
        <v>22434</v>
      </c>
      <c r="E5962" s="625" t="s">
        <v>22435</v>
      </c>
    </row>
    <row r="5963" spans="1:5">
      <c r="A5963" s="711" t="s">
        <v>22436</v>
      </c>
      <c r="B5963" s="651" t="s">
        <v>22437</v>
      </c>
      <c r="C5963" s="651"/>
      <c r="D5963" s="652"/>
    </row>
    <row r="5964" spans="1:5">
      <c r="A5964" s="711" t="s">
        <v>25628</v>
      </c>
      <c r="B5964" s="651" t="s">
        <v>25641</v>
      </c>
      <c r="C5964" s="651"/>
      <c r="D5964" s="652"/>
    </row>
    <row r="5965" spans="1:5">
      <c r="A5965" s="711">
        <v>92496</v>
      </c>
      <c r="B5965" s="651" t="s">
        <v>25625</v>
      </c>
      <c r="C5965" s="651" t="s">
        <v>112</v>
      </c>
      <c r="D5965" s="652" t="s">
        <v>18987</v>
      </c>
      <c r="E5965" s="625">
        <v>36.14</v>
      </c>
    </row>
    <row r="5966" spans="1:5">
      <c r="A5966" s="711" t="s">
        <v>25626</v>
      </c>
      <c r="B5966" s="651" t="s">
        <v>25630</v>
      </c>
      <c r="C5966" s="651"/>
      <c r="D5966" s="652"/>
    </row>
    <row r="5967" spans="1:5">
      <c r="A5967" s="711" t="s">
        <v>25631</v>
      </c>
      <c r="B5967" s="651" t="s">
        <v>25642</v>
      </c>
      <c r="C5967" s="651"/>
      <c r="D5967" s="652"/>
    </row>
    <row r="5968" spans="1:5">
      <c r="A5968" s="711">
        <v>92497</v>
      </c>
      <c r="B5968" s="651" t="s">
        <v>25625</v>
      </c>
      <c r="C5968" s="651" t="s">
        <v>112</v>
      </c>
      <c r="D5968" s="652" t="s">
        <v>18987</v>
      </c>
      <c r="E5968" s="625">
        <v>28.17</v>
      </c>
    </row>
    <row r="5969" spans="1:5">
      <c r="A5969" s="711" t="s">
        <v>25626</v>
      </c>
      <c r="B5969" s="651" t="s">
        <v>25633</v>
      </c>
      <c r="C5969" s="651"/>
      <c r="D5969" s="652"/>
    </row>
    <row r="5970" spans="1:5">
      <c r="A5970" s="711" t="s">
        <v>11289</v>
      </c>
      <c r="B5970" s="651" t="s">
        <v>25643</v>
      </c>
      <c r="C5970" s="651"/>
      <c r="D5970" s="652"/>
    </row>
    <row r="5971" spans="1:5">
      <c r="A5971" s="711">
        <v>92498</v>
      </c>
      <c r="B5971" s="651" t="s">
        <v>25625</v>
      </c>
      <c r="C5971" s="651" t="s">
        <v>112</v>
      </c>
      <c r="D5971" s="652" t="s">
        <v>18987</v>
      </c>
      <c r="E5971" s="625">
        <v>26.48</v>
      </c>
    </row>
    <row r="5972" spans="1:5">
      <c r="A5972" s="711" t="s">
        <v>25626</v>
      </c>
      <c r="B5972" s="651" t="s">
        <v>25635</v>
      </c>
      <c r="C5972" s="651"/>
      <c r="D5972" s="652"/>
    </row>
    <row r="5973" spans="1:5">
      <c r="A5973" s="711" t="s">
        <v>22717</v>
      </c>
      <c r="B5973" s="651" t="s">
        <v>25644</v>
      </c>
      <c r="C5973" s="651"/>
      <c r="D5973" s="652"/>
    </row>
    <row r="5974" spans="1:5">
      <c r="A5974" s="711">
        <v>92499</v>
      </c>
      <c r="B5974" s="651" t="s">
        <v>25625</v>
      </c>
      <c r="C5974" s="651" t="s">
        <v>112</v>
      </c>
      <c r="D5974" s="652" t="s">
        <v>18987</v>
      </c>
      <c r="E5974" s="625">
        <v>37.200000000000003</v>
      </c>
    </row>
    <row r="5975" spans="1:5">
      <c r="A5975" s="711" t="s">
        <v>25626</v>
      </c>
      <c r="B5975" s="651" t="s">
        <v>25627</v>
      </c>
      <c r="C5975" s="651"/>
      <c r="D5975" s="652"/>
    </row>
    <row r="5976" spans="1:5">
      <c r="A5976" s="711" t="s">
        <v>25628</v>
      </c>
      <c r="B5976" s="651" t="s">
        <v>25645</v>
      </c>
      <c r="C5976" s="651"/>
      <c r="D5976" s="652"/>
    </row>
    <row r="5977" spans="1:5">
      <c r="A5977" s="711">
        <v>92500</v>
      </c>
      <c r="B5977" s="651" t="s">
        <v>25625</v>
      </c>
      <c r="C5977" s="651" t="s">
        <v>112</v>
      </c>
      <c r="D5977" s="652" t="s">
        <v>18987</v>
      </c>
      <c r="E5977" s="625">
        <v>35.43</v>
      </c>
    </row>
    <row r="5978" spans="1:5">
      <c r="A5978" s="711" t="s">
        <v>25626</v>
      </c>
      <c r="B5978" s="651" t="s">
        <v>25630</v>
      </c>
      <c r="C5978" s="651"/>
      <c r="D5978" s="652"/>
    </row>
    <row r="5979" spans="1:5">
      <c r="A5979" s="711" t="s">
        <v>25631</v>
      </c>
      <c r="B5979" s="651" t="s">
        <v>25646</v>
      </c>
      <c r="C5979" s="651"/>
      <c r="D5979" s="652"/>
    </row>
    <row r="5980" spans="1:5">
      <c r="A5980" s="711">
        <v>92501</v>
      </c>
      <c r="B5980" s="651" t="s">
        <v>25625</v>
      </c>
      <c r="C5980" s="651" t="s">
        <v>112</v>
      </c>
      <c r="D5980" s="652" t="s">
        <v>18987</v>
      </c>
      <c r="E5980" s="625">
        <v>27.55</v>
      </c>
    </row>
    <row r="5981" spans="1:5">
      <c r="A5981" s="711" t="s">
        <v>25626</v>
      </c>
      <c r="B5981" s="651" t="s">
        <v>25633</v>
      </c>
      <c r="C5981" s="651"/>
      <c r="D5981" s="652"/>
    </row>
    <row r="5982" spans="1:5">
      <c r="A5982" s="711" t="s">
        <v>11289</v>
      </c>
      <c r="B5982" s="651" t="s">
        <v>25647</v>
      </c>
      <c r="C5982" s="651"/>
      <c r="D5982" s="652"/>
    </row>
    <row r="5983" spans="1:5">
      <c r="A5983" s="711">
        <v>92502</v>
      </c>
      <c r="B5983" s="651" t="s">
        <v>25625</v>
      </c>
      <c r="C5983" s="651" t="s">
        <v>112</v>
      </c>
      <c r="D5983" s="652" t="s">
        <v>18987</v>
      </c>
      <c r="E5983" s="625">
        <v>25.91</v>
      </c>
    </row>
    <row r="5984" spans="1:5">
      <c r="A5984" s="711" t="s">
        <v>25626</v>
      </c>
      <c r="B5984" s="651" t="s">
        <v>25635</v>
      </c>
      <c r="C5984" s="651"/>
      <c r="D5984" s="652"/>
    </row>
    <row r="5985" spans="1:5">
      <c r="A5985" s="711" t="s">
        <v>22717</v>
      </c>
      <c r="B5985" s="651" t="s">
        <v>25648</v>
      </c>
      <c r="C5985" s="651"/>
      <c r="D5985" s="652"/>
    </row>
    <row r="5986" spans="1:5">
      <c r="A5986" s="711">
        <v>92503</v>
      </c>
      <c r="B5986" s="651" t="s">
        <v>25625</v>
      </c>
      <c r="C5986" s="651" t="s">
        <v>112</v>
      </c>
      <c r="D5986" s="652" t="s">
        <v>18987</v>
      </c>
      <c r="E5986" s="625">
        <v>36.01</v>
      </c>
    </row>
    <row r="5987" spans="1:5">
      <c r="A5987" s="711" t="s">
        <v>25626</v>
      </c>
      <c r="B5987" s="651" t="s">
        <v>25627</v>
      </c>
      <c r="C5987" s="651"/>
      <c r="D5987" s="652"/>
    </row>
    <row r="5988" spans="1:5">
      <c r="A5988" s="711" t="s">
        <v>25628</v>
      </c>
      <c r="B5988" s="651" t="s">
        <v>25649</v>
      </c>
      <c r="C5988" s="651"/>
      <c r="D5988" s="652"/>
    </row>
    <row r="5989" spans="1:5">
      <c r="A5989" s="711">
        <v>92504</v>
      </c>
      <c r="B5989" s="651" t="s">
        <v>25625</v>
      </c>
      <c r="C5989" s="651" t="s">
        <v>112</v>
      </c>
      <c r="D5989" s="652" t="s">
        <v>18987</v>
      </c>
      <c r="E5989" s="625">
        <v>28.84</v>
      </c>
    </row>
    <row r="5990" spans="1:5">
      <c r="A5990" s="711" t="s">
        <v>25626</v>
      </c>
      <c r="B5990" s="651" t="s">
        <v>25630</v>
      </c>
      <c r="C5990" s="651"/>
      <c r="D5990" s="652"/>
    </row>
    <row r="5991" spans="1:5">
      <c r="A5991" s="711" t="s">
        <v>25631</v>
      </c>
      <c r="B5991" s="651" t="s">
        <v>25650</v>
      </c>
      <c r="C5991" s="651"/>
      <c r="D5991" s="652"/>
    </row>
    <row r="5992" spans="1:5">
      <c r="A5992" s="711" t="s">
        <v>22417</v>
      </c>
      <c r="B5992" s="651" t="s">
        <v>22418</v>
      </c>
      <c r="C5992" s="651"/>
      <c r="D5992" s="652"/>
    </row>
    <row r="5993" spans="1:5">
      <c r="A5993" s="711" t="s">
        <v>22419</v>
      </c>
      <c r="B5993" s="651" t="e">
        <v>#NAME?</v>
      </c>
      <c r="C5993" s="651"/>
      <c r="D5993" s="652" t="s">
        <v>22420</v>
      </c>
      <c r="E5993" s="625" t="s">
        <v>22421</v>
      </c>
    </row>
    <row r="5994" spans="1:5">
      <c r="A5994" s="711"/>
      <c r="B5994" s="651"/>
      <c r="C5994" s="651"/>
      <c r="D5994" s="652" t="s">
        <v>22422</v>
      </c>
      <c r="E5994" s="625" t="s">
        <v>22423</v>
      </c>
    </row>
    <row r="5995" spans="1:5">
      <c r="A5995" s="711" t="s">
        <v>22424</v>
      </c>
      <c r="B5995" s="651" t="s">
        <v>22425</v>
      </c>
      <c r="C5995" s="651"/>
      <c r="D5995" s="652"/>
    </row>
    <row r="5996" spans="1:5">
      <c r="A5996" s="711" t="s">
        <v>22426</v>
      </c>
      <c r="B5996" s="651" t="s">
        <v>22427</v>
      </c>
      <c r="C5996" s="651" t="s">
        <v>22428</v>
      </c>
      <c r="D5996" s="652"/>
    </row>
    <row r="5997" spans="1:5">
      <c r="A5997" s="711" t="s">
        <v>22429</v>
      </c>
      <c r="B5997" s="651" t="s">
        <v>22430</v>
      </c>
      <c r="C5997" s="651"/>
      <c r="D5997" s="652" t="s">
        <v>22422</v>
      </c>
      <c r="E5997" s="625" t="s">
        <v>22431</v>
      </c>
    </row>
    <row r="5998" spans="1:5">
      <c r="A5998" s="711" t="s">
        <v>91</v>
      </c>
      <c r="B5998" s="651" t="s">
        <v>22432</v>
      </c>
      <c r="C5998" s="651" t="s">
        <v>22433</v>
      </c>
      <c r="D5998" s="652" t="s">
        <v>22434</v>
      </c>
      <c r="E5998" s="625" t="s">
        <v>22435</v>
      </c>
    </row>
    <row r="5999" spans="1:5">
      <c r="A5999" s="711" t="s">
        <v>22436</v>
      </c>
      <c r="B5999" s="651" t="s">
        <v>22437</v>
      </c>
      <c r="C5999" s="651"/>
      <c r="D5999" s="652"/>
    </row>
    <row r="6000" spans="1:5">
      <c r="A6000" s="711">
        <v>92505</v>
      </c>
      <c r="B6000" s="651" t="s">
        <v>25625</v>
      </c>
      <c r="C6000" s="651" t="s">
        <v>112</v>
      </c>
      <c r="D6000" s="652" t="s">
        <v>18987</v>
      </c>
      <c r="E6000" s="625">
        <v>26.57</v>
      </c>
    </row>
    <row r="6001" spans="1:5">
      <c r="A6001" s="711" t="s">
        <v>25626</v>
      </c>
      <c r="B6001" s="651" t="s">
        <v>25633</v>
      </c>
      <c r="C6001" s="651"/>
      <c r="D6001" s="652"/>
    </row>
    <row r="6002" spans="1:5">
      <c r="A6002" s="711" t="s">
        <v>11289</v>
      </c>
      <c r="B6002" s="651" t="s">
        <v>25651</v>
      </c>
      <c r="C6002" s="651"/>
      <c r="D6002" s="652"/>
    </row>
    <row r="6003" spans="1:5">
      <c r="A6003" s="711">
        <v>92506</v>
      </c>
      <c r="B6003" s="651" t="s">
        <v>25625</v>
      </c>
      <c r="C6003" s="651" t="s">
        <v>112</v>
      </c>
      <c r="D6003" s="652" t="s">
        <v>18987</v>
      </c>
      <c r="E6003" s="625">
        <v>24.99</v>
      </c>
    </row>
    <row r="6004" spans="1:5">
      <c r="A6004" s="711" t="s">
        <v>25626</v>
      </c>
      <c r="B6004" s="651" t="s">
        <v>25635</v>
      </c>
      <c r="C6004" s="651"/>
      <c r="D6004" s="652"/>
    </row>
    <row r="6005" spans="1:5">
      <c r="A6005" s="711" t="s">
        <v>22717</v>
      </c>
      <c r="B6005" s="651" t="s">
        <v>25652</v>
      </c>
      <c r="C6005" s="651"/>
      <c r="D6005" s="652"/>
    </row>
    <row r="6006" spans="1:5">
      <c r="A6006" s="711">
        <v>92507</v>
      </c>
      <c r="B6006" s="651" t="s">
        <v>25618</v>
      </c>
      <c r="C6006" s="651" t="s">
        <v>112</v>
      </c>
      <c r="D6006" s="652" t="s">
        <v>18987</v>
      </c>
      <c r="E6006" s="625">
        <v>38.61</v>
      </c>
    </row>
    <row r="6007" spans="1:5">
      <c r="A6007" s="711" t="s">
        <v>25619</v>
      </c>
      <c r="B6007" s="651" t="s">
        <v>25653</v>
      </c>
      <c r="C6007" s="651"/>
      <c r="D6007" s="652"/>
    </row>
    <row r="6008" spans="1:5">
      <c r="A6008" s="711" t="s">
        <v>25654</v>
      </c>
      <c r="B6008" s="651" t="s">
        <v>25655</v>
      </c>
      <c r="C6008" s="651"/>
      <c r="D6008" s="652"/>
    </row>
    <row r="6009" spans="1:5">
      <c r="A6009" s="711">
        <v>92508</v>
      </c>
      <c r="B6009" s="651" t="s">
        <v>25621</v>
      </c>
      <c r="C6009" s="651" t="s">
        <v>112</v>
      </c>
      <c r="D6009" s="652" t="s">
        <v>18987</v>
      </c>
      <c r="E6009" s="625">
        <v>37.03</v>
      </c>
    </row>
    <row r="6010" spans="1:5">
      <c r="A6010" s="711" t="s">
        <v>25622</v>
      </c>
      <c r="B6010" s="651" t="s">
        <v>25656</v>
      </c>
      <c r="C6010" s="651"/>
      <c r="D6010" s="652"/>
    </row>
    <row r="6011" spans="1:5">
      <c r="A6011" s="711" t="s">
        <v>25657</v>
      </c>
      <c r="B6011" s="651" t="s">
        <v>25658</v>
      </c>
      <c r="C6011" s="651"/>
      <c r="D6011" s="652"/>
    </row>
    <row r="6012" spans="1:5">
      <c r="A6012" s="711">
        <v>92509</v>
      </c>
      <c r="B6012" s="651" t="s">
        <v>25618</v>
      </c>
      <c r="C6012" s="651" t="s">
        <v>112</v>
      </c>
      <c r="D6012" s="652" t="s">
        <v>18987</v>
      </c>
      <c r="E6012" s="625">
        <v>26.65</v>
      </c>
    </row>
    <row r="6013" spans="1:5">
      <c r="A6013" s="711" t="s">
        <v>25619</v>
      </c>
      <c r="B6013" s="651" t="s">
        <v>25659</v>
      </c>
      <c r="C6013" s="651"/>
      <c r="D6013" s="652"/>
    </row>
    <row r="6014" spans="1:5">
      <c r="A6014" s="711" t="s">
        <v>25660</v>
      </c>
      <c r="B6014" s="651" t="s">
        <v>25661</v>
      </c>
      <c r="C6014" s="651"/>
      <c r="D6014" s="652"/>
    </row>
    <row r="6015" spans="1:5">
      <c r="A6015" s="711">
        <v>92510</v>
      </c>
      <c r="B6015" s="651" t="s">
        <v>25621</v>
      </c>
      <c r="C6015" s="651" t="s">
        <v>112</v>
      </c>
      <c r="D6015" s="652" t="s">
        <v>18987</v>
      </c>
      <c r="E6015" s="625">
        <v>25.19</v>
      </c>
    </row>
    <row r="6016" spans="1:5">
      <c r="A6016" s="711" t="s">
        <v>25622</v>
      </c>
      <c r="B6016" s="651" t="s">
        <v>25662</v>
      </c>
      <c r="C6016" s="651"/>
      <c r="D6016" s="652"/>
    </row>
    <row r="6017" spans="1:5">
      <c r="A6017" s="711" t="s">
        <v>25663</v>
      </c>
      <c r="B6017" s="651" t="s">
        <v>25664</v>
      </c>
      <c r="C6017" s="651"/>
      <c r="D6017" s="652"/>
    </row>
    <row r="6018" spans="1:5">
      <c r="A6018" s="711">
        <v>92511</v>
      </c>
      <c r="B6018" s="651" t="s">
        <v>25618</v>
      </c>
      <c r="C6018" s="651" t="s">
        <v>112</v>
      </c>
      <c r="D6018" s="652" t="s">
        <v>18987</v>
      </c>
      <c r="E6018" s="625">
        <v>31.12</v>
      </c>
    </row>
    <row r="6019" spans="1:5">
      <c r="A6019" s="711" t="s">
        <v>25619</v>
      </c>
      <c r="B6019" s="651" t="s">
        <v>25653</v>
      </c>
      <c r="C6019" s="651"/>
      <c r="D6019" s="652"/>
    </row>
    <row r="6020" spans="1:5">
      <c r="A6020" s="711" t="s">
        <v>25665</v>
      </c>
      <c r="B6020" s="651" t="s">
        <v>25655</v>
      </c>
      <c r="C6020" s="651"/>
      <c r="D6020" s="652"/>
    </row>
    <row r="6021" spans="1:5">
      <c r="A6021" s="711">
        <v>92512</v>
      </c>
      <c r="B6021" s="651" t="s">
        <v>25621</v>
      </c>
      <c r="C6021" s="651" t="s">
        <v>112</v>
      </c>
      <c r="D6021" s="652" t="s">
        <v>18987</v>
      </c>
      <c r="E6021" s="625">
        <v>29.91</v>
      </c>
    </row>
    <row r="6022" spans="1:5">
      <c r="A6022" s="711" t="s">
        <v>25622</v>
      </c>
      <c r="B6022" s="651" t="s">
        <v>25666</v>
      </c>
      <c r="C6022" s="651"/>
      <c r="D6022" s="652"/>
    </row>
    <row r="6023" spans="1:5">
      <c r="A6023" s="711" t="s">
        <v>25657</v>
      </c>
      <c r="B6023" s="651" t="s">
        <v>25658</v>
      </c>
      <c r="C6023" s="651"/>
      <c r="D6023" s="652"/>
    </row>
    <row r="6024" spans="1:5">
      <c r="A6024" s="711">
        <v>92513</v>
      </c>
      <c r="B6024" s="651" t="s">
        <v>25618</v>
      </c>
      <c r="C6024" s="651" t="s">
        <v>112</v>
      </c>
      <c r="D6024" s="652" t="s">
        <v>18987</v>
      </c>
      <c r="E6024" s="625">
        <v>20.11</v>
      </c>
    </row>
    <row r="6025" spans="1:5">
      <c r="A6025" s="711" t="s">
        <v>25619</v>
      </c>
      <c r="B6025" s="651" t="s">
        <v>25659</v>
      </c>
      <c r="C6025" s="651"/>
      <c r="D6025" s="652"/>
    </row>
    <row r="6026" spans="1:5">
      <c r="A6026" s="711" t="s">
        <v>25667</v>
      </c>
      <c r="B6026" s="651" t="s">
        <v>25661</v>
      </c>
      <c r="C6026" s="651"/>
      <c r="D6026" s="652"/>
    </row>
    <row r="6027" spans="1:5">
      <c r="A6027" s="711">
        <v>92514</v>
      </c>
      <c r="B6027" s="651" t="s">
        <v>25621</v>
      </c>
      <c r="C6027" s="651" t="s">
        <v>112</v>
      </c>
      <c r="D6027" s="652" t="s">
        <v>18987</v>
      </c>
      <c r="E6027" s="625">
        <v>18.989999999999998</v>
      </c>
    </row>
    <row r="6028" spans="1:5">
      <c r="A6028" s="711" t="s">
        <v>22417</v>
      </c>
      <c r="B6028" s="651" t="s">
        <v>22418</v>
      </c>
      <c r="C6028" s="651"/>
      <c r="D6028" s="652"/>
    </row>
    <row r="6029" spans="1:5">
      <c r="A6029" s="711" t="s">
        <v>22419</v>
      </c>
      <c r="B6029" s="651" t="e">
        <v>#NAME?</v>
      </c>
      <c r="C6029" s="651"/>
      <c r="D6029" s="652" t="s">
        <v>22420</v>
      </c>
      <c r="E6029" s="625" t="s">
        <v>22421</v>
      </c>
    </row>
    <row r="6030" spans="1:5">
      <c r="A6030" s="711"/>
      <c r="B6030" s="651"/>
      <c r="C6030" s="651"/>
      <c r="D6030" s="652" t="s">
        <v>22422</v>
      </c>
      <c r="E6030" s="625" t="s">
        <v>22423</v>
      </c>
    </row>
    <row r="6031" spans="1:5">
      <c r="A6031" s="711" t="s">
        <v>22424</v>
      </c>
      <c r="B6031" s="651" t="s">
        <v>22425</v>
      </c>
      <c r="C6031" s="651"/>
      <c r="D6031" s="652"/>
    </row>
    <row r="6032" spans="1:5">
      <c r="A6032" s="711" t="s">
        <v>22426</v>
      </c>
      <c r="B6032" s="651" t="s">
        <v>22427</v>
      </c>
      <c r="C6032" s="651" t="s">
        <v>22428</v>
      </c>
      <c r="D6032" s="652"/>
    </row>
    <row r="6033" spans="1:5">
      <c r="A6033" s="711" t="s">
        <v>22429</v>
      </c>
      <c r="B6033" s="651" t="s">
        <v>22430</v>
      </c>
      <c r="C6033" s="651"/>
      <c r="D6033" s="652" t="s">
        <v>22422</v>
      </c>
      <c r="E6033" s="625" t="s">
        <v>22431</v>
      </c>
    </row>
    <row r="6034" spans="1:5">
      <c r="A6034" s="711" t="s">
        <v>91</v>
      </c>
      <c r="B6034" s="651" t="s">
        <v>22432</v>
      </c>
      <c r="C6034" s="651" t="s">
        <v>22433</v>
      </c>
      <c r="D6034" s="652" t="s">
        <v>22434</v>
      </c>
      <c r="E6034" s="625" t="s">
        <v>22435</v>
      </c>
    </row>
    <row r="6035" spans="1:5">
      <c r="A6035" s="711" t="s">
        <v>22436</v>
      </c>
      <c r="B6035" s="651" t="s">
        <v>22437</v>
      </c>
      <c r="C6035" s="651"/>
      <c r="D6035" s="652"/>
    </row>
    <row r="6036" spans="1:5">
      <c r="A6036" s="711" t="s">
        <v>25622</v>
      </c>
      <c r="B6036" s="651" t="s">
        <v>25662</v>
      </c>
      <c r="C6036" s="651"/>
      <c r="D6036" s="652"/>
    </row>
    <row r="6037" spans="1:5">
      <c r="A6037" s="711" t="s">
        <v>25668</v>
      </c>
      <c r="B6037" s="651" t="s">
        <v>25664</v>
      </c>
      <c r="C6037" s="651"/>
      <c r="D6037" s="652"/>
    </row>
    <row r="6038" spans="1:5">
      <c r="A6038" s="711">
        <v>92515</v>
      </c>
      <c r="B6038" s="651" t="s">
        <v>25621</v>
      </c>
      <c r="C6038" s="651" t="s">
        <v>112</v>
      </c>
      <c r="D6038" s="652" t="s">
        <v>18987</v>
      </c>
      <c r="E6038" s="625">
        <v>27.04</v>
      </c>
    </row>
    <row r="6039" spans="1:5">
      <c r="A6039" s="711" t="s">
        <v>25622</v>
      </c>
      <c r="B6039" s="651" t="s">
        <v>25669</v>
      </c>
      <c r="C6039" s="651"/>
      <c r="D6039" s="652"/>
    </row>
    <row r="6040" spans="1:5">
      <c r="A6040" s="711" t="s">
        <v>25657</v>
      </c>
      <c r="B6040" s="651" t="s">
        <v>25658</v>
      </c>
      <c r="C6040" s="651"/>
      <c r="D6040" s="652"/>
    </row>
    <row r="6041" spans="1:5">
      <c r="A6041" s="711">
        <v>92516</v>
      </c>
      <c r="B6041" s="651" t="s">
        <v>25618</v>
      </c>
      <c r="C6041" s="651" t="s">
        <v>112</v>
      </c>
      <c r="D6041" s="652" t="s">
        <v>18987</v>
      </c>
      <c r="E6041" s="625">
        <v>25.99</v>
      </c>
    </row>
    <row r="6042" spans="1:5">
      <c r="A6042" s="711" t="s">
        <v>25619</v>
      </c>
      <c r="B6042" s="651" t="s">
        <v>25653</v>
      </c>
      <c r="C6042" s="651"/>
      <c r="D6042" s="652"/>
    </row>
    <row r="6043" spans="1:5">
      <c r="A6043" s="711" t="s">
        <v>25670</v>
      </c>
      <c r="B6043" s="651" t="s">
        <v>25655</v>
      </c>
      <c r="C6043" s="651"/>
      <c r="D6043" s="652"/>
    </row>
    <row r="6044" spans="1:5">
      <c r="A6044" s="711">
        <v>92517</v>
      </c>
      <c r="B6044" s="651" t="s">
        <v>25618</v>
      </c>
      <c r="C6044" s="651" t="s">
        <v>112</v>
      </c>
      <c r="D6044" s="652" t="s">
        <v>18987</v>
      </c>
      <c r="E6044" s="625">
        <v>16.98</v>
      </c>
    </row>
    <row r="6045" spans="1:5">
      <c r="A6045" s="711" t="s">
        <v>25619</v>
      </c>
      <c r="B6045" s="651" t="s">
        <v>25659</v>
      </c>
      <c r="C6045" s="651"/>
      <c r="D6045" s="652"/>
    </row>
    <row r="6046" spans="1:5">
      <c r="A6046" s="711" t="s">
        <v>25671</v>
      </c>
      <c r="B6046" s="651" t="s">
        <v>25661</v>
      </c>
      <c r="C6046" s="651"/>
      <c r="D6046" s="652"/>
    </row>
    <row r="6047" spans="1:5">
      <c r="A6047" s="711">
        <v>92518</v>
      </c>
      <c r="B6047" s="651" t="s">
        <v>25621</v>
      </c>
      <c r="C6047" s="651" t="s">
        <v>112</v>
      </c>
      <c r="D6047" s="652" t="s">
        <v>18987</v>
      </c>
      <c r="E6047" s="625">
        <v>16</v>
      </c>
    </row>
    <row r="6048" spans="1:5">
      <c r="A6048" s="711" t="s">
        <v>25622</v>
      </c>
      <c r="B6048" s="651" t="s">
        <v>25662</v>
      </c>
      <c r="C6048" s="651"/>
      <c r="D6048" s="652"/>
    </row>
    <row r="6049" spans="1:5">
      <c r="A6049" s="711" t="s">
        <v>25672</v>
      </c>
      <c r="B6049" s="651" t="s">
        <v>25664</v>
      </c>
      <c r="C6049" s="651"/>
      <c r="D6049" s="652"/>
    </row>
    <row r="6050" spans="1:5">
      <c r="A6050" s="711">
        <v>92519</v>
      </c>
      <c r="B6050" s="651" t="s">
        <v>25618</v>
      </c>
      <c r="C6050" s="651" t="s">
        <v>112</v>
      </c>
      <c r="D6050" s="652" t="s">
        <v>18987</v>
      </c>
      <c r="E6050" s="625">
        <v>24.97</v>
      </c>
    </row>
    <row r="6051" spans="1:5">
      <c r="A6051" s="711" t="s">
        <v>25619</v>
      </c>
      <c r="B6051" s="651" t="s">
        <v>25653</v>
      </c>
      <c r="C6051" s="651"/>
      <c r="D6051" s="652"/>
    </row>
    <row r="6052" spans="1:5">
      <c r="A6052" s="711" t="s">
        <v>25673</v>
      </c>
      <c r="B6052" s="651" t="s">
        <v>25655</v>
      </c>
      <c r="C6052" s="651"/>
      <c r="D6052" s="652"/>
    </row>
    <row r="6053" spans="1:5">
      <c r="A6053" s="711">
        <v>92520</v>
      </c>
      <c r="B6053" s="651" t="s">
        <v>25621</v>
      </c>
      <c r="C6053" s="651" t="s">
        <v>112</v>
      </c>
      <c r="D6053" s="652" t="s">
        <v>18987</v>
      </c>
      <c r="E6053" s="625">
        <v>24</v>
      </c>
    </row>
    <row r="6054" spans="1:5">
      <c r="A6054" s="711" t="s">
        <v>25622</v>
      </c>
      <c r="B6054" s="651" t="s">
        <v>25674</v>
      </c>
      <c r="C6054" s="651"/>
      <c r="D6054" s="652"/>
    </row>
    <row r="6055" spans="1:5">
      <c r="A6055" s="711" t="s">
        <v>25657</v>
      </c>
      <c r="B6055" s="651" t="s">
        <v>25658</v>
      </c>
      <c r="C6055" s="651"/>
      <c r="D6055" s="652"/>
    </row>
    <row r="6056" spans="1:5">
      <c r="A6056" s="711">
        <v>92521</v>
      </c>
      <c r="B6056" s="651" t="s">
        <v>25618</v>
      </c>
      <c r="C6056" s="651" t="s">
        <v>112</v>
      </c>
      <c r="D6056" s="652" t="s">
        <v>18987</v>
      </c>
      <c r="E6056" s="625">
        <v>15.37</v>
      </c>
    </row>
    <row r="6057" spans="1:5">
      <c r="A6057" s="711" t="s">
        <v>25619</v>
      </c>
      <c r="B6057" s="651" t="s">
        <v>25659</v>
      </c>
      <c r="C6057" s="651"/>
      <c r="D6057" s="652"/>
    </row>
    <row r="6058" spans="1:5">
      <c r="A6058" s="711" t="s">
        <v>25675</v>
      </c>
      <c r="B6058" s="651" t="s">
        <v>25661</v>
      </c>
      <c r="C6058" s="651"/>
      <c r="D6058" s="652"/>
    </row>
    <row r="6059" spans="1:5">
      <c r="A6059" s="711">
        <v>92522</v>
      </c>
      <c r="B6059" s="651" t="s">
        <v>25621</v>
      </c>
      <c r="C6059" s="651" t="s">
        <v>112</v>
      </c>
      <c r="D6059" s="652" t="s">
        <v>18987</v>
      </c>
      <c r="E6059" s="625">
        <v>14.46</v>
      </c>
    </row>
    <row r="6060" spans="1:5">
      <c r="A6060" s="711" t="s">
        <v>25622</v>
      </c>
      <c r="B6060" s="651" t="s">
        <v>25662</v>
      </c>
      <c r="C6060" s="651"/>
      <c r="D6060" s="652"/>
    </row>
    <row r="6061" spans="1:5">
      <c r="A6061" s="711" t="s">
        <v>25676</v>
      </c>
      <c r="B6061" s="651" t="s">
        <v>25664</v>
      </c>
      <c r="C6061" s="651"/>
      <c r="D6061" s="652"/>
    </row>
    <row r="6062" spans="1:5">
      <c r="A6062" s="711">
        <v>92523</v>
      </c>
      <c r="B6062" s="651" t="s">
        <v>25618</v>
      </c>
      <c r="C6062" s="651" t="s">
        <v>112</v>
      </c>
      <c r="D6062" s="652" t="s">
        <v>18987</v>
      </c>
      <c r="E6062" s="625">
        <v>24.35</v>
      </c>
    </row>
    <row r="6063" spans="1:5">
      <c r="A6063" s="711" t="s">
        <v>25619</v>
      </c>
      <c r="B6063" s="651" t="s">
        <v>25677</v>
      </c>
      <c r="C6063" s="651"/>
      <c r="D6063" s="652"/>
    </row>
    <row r="6064" spans="1:5">
      <c r="A6064" s="711" t="s">
        <v>22417</v>
      </c>
      <c r="B6064" s="651" t="s">
        <v>22418</v>
      </c>
      <c r="C6064" s="651"/>
      <c r="D6064" s="652"/>
    </row>
    <row r="6065" spans="1:5">
      <c r="A6065" s="711" t="s">
        <v>22419</v>
      </c>
      <c r="B6065" s="651" t="e">
        <v>#NAME?</v>
      </c>
      <c r="C6065" s="651"/>
      <c r="D6065" s="652" t="s">
        <v>22420</v>
      </c>
      <c r="E6065" s="625" t="s">
        <v>22421</v>
      </c>
    </row>
    <row r="6066" spans="1:5">
      <c r="A6066" s="711"/>
      <c r="B6066" s="651"/>
      <c r="C6066" s="651"/>
      <c r="D6066" s="652" t="s">
        <v>22422</v>
      </c>
      <c r="E6066" s="625" t="s">
        <v>22423</v>
      </c>
    </row>
    <row r="6067" spans="1:5">
      <c r="A6067" s="711" t="s">
        <v>22424</v>
      </c>
      <c r="B6067" s="651" t="s">
        <v>22425</v>
      </c>
      <c r="C6067" s="651"/>
      <c r="D6067" s="652"/>
    </row>
    <row r="6068" spans="1:5">
      <c r="A6068" s="711" t="s">
        <v>22426</v>
      </c>
      <c r="B6068" s="651" t="s">
        <v>22427</v>
      </c>
      <c r="C6068" s="651" t="s">
        <v>22428</v>
      </c>
      <c r="D6068" s="652"/>
    </row>
    <row r="6069" spans="1:5">
      <c r="A6069" s="711" t="s">
        <v>22429</v>
      </c>
      <c r="B6069" s="651" t="s">
        <v>22430</v>
      </c>
      <c r="C6069" s="651"/>
      <c r="D6069" s="652" t="s">
        <v>22422</v>
      </c>
      <c r="E6069" s="625" t="s">
        <v>22431</v>
      </c>
    </row>
    <row r="6070" spans="1:5">
      <c r="A6070" s="711" t="s">
        <v>91</v>
      </c>
      <c r="B6070" s="651" t="s">
        <v>22432</v>
      </c>
      <c r="C6070" s="651" t="s">
        <v>22433</v>
      </c>
      <c r="D6070" s="652" t="s">
        <v>22434</v>
      </c>
      <c r="E6070" s="625" t="s">
        <v>22435</v>
      </c>
    </row>
    <row r="6071" spans="1:5">
      <c r="A6071" s="711" t="s">
        <v>22436</v>
      </c>
      <c r="B6071" s="651" t="s">
        <v>22437</v>
      </c>
      <c r="C6071" s="651"/>
      <c r="D6071" s="652"/>
    </row>
    <row r="6072" spans="1:5">
      <c r="A6072" s="711" t="s">
        <v>25678</v>
      </c>
      <c r="B6072" s="651" t="s">
        <v>25679</v>
      </c>
      <c r="C6072" s="651"/>
      <c r="D6072" s="652"/>
    </row>
    <row r="6073" spans="1:5">
      <c r="A6073" s="711">
        <v>92524</v>
      </c>
      <c r="B6073" s="651" t="s">
        <v>25621</v>
      </c>
      <c r="C6073" s="651" t="s">
        <v>112</v>
      </c>
      <c r="D6073" s="652" t="s">
        <v>18987</v>
      </c>
      <c r="E6073" s="625">
        <v>23.43</v>
      </c>
    </row>
    <row r="6074" spans="1:5">
      <c r="A6074" s="711" t="s">
        <v>25622</v>
      </c>
      <c r="B6074" s="651" t="s">
        <v>25680</v>
      </c>
      <c r="C6074" s="651"/>
      <c r="D6074" s="652"/>
    </row>
    <row r="6075" spans="1:5">
      <c r="A6075" s="711" t="s">
        <v>25681</v>
      </c>
      <c r="B6075" s="651" t="s">
        <v>25682</v>
      </c>
      <c r="C6075" s="651"/>
      <c r="D6075" s="652"/>
    </row>
    <row r="6076" spans="1:5">
      <c r="A6076" s="711">
        <v>92525</v>
      </c>
      <c r="B6076" s="651" t="s">
        <v>25618</v>
      </c>
      <c r="C6076" s="651" t="s">
        <v>112</v>
      </c>
      <c r="D6076" s="652" t="s">
        <v>18987</v>
      </c>
      <c r="E6076" s="625">
        <v>15.05</v>
      </c>
    </row>
    <row r="6077" spans="1:5">
      <c r="A6077" s="711" t="s">
        <v>25619</v>
      </c>
      <c r="B6077" s="651" t="s">
        <v>25683</v>
      </c>
      <c r="C6077" s="651"/>
      <c r="D6077" s="652"/>
    </row>
    <row r="6078" spans="1:5">
      <c r="A6078" s="711" t="s">
        <v>25684</v>
      </c>
      <c r="B6078" s="651" t="s">
        <v>25685</v>
      </c>
      <c r="C6078" s="651"/>
      <c r="D6078" s="652"/>
    </row>
    <row r="6079" spans="1:5">
      <c r="A6079" s="711">
        <v>92526</v>
      </c>
      <c r="B6079" s="651" t="s">
        <v>25621</v>
      </c>
      <c r="C6079" s="651" t="s">
        <v>112</v>
      </c>
      <c r="D6079" s="652" t="s">
        <v>18987</v>
      </c>
      <c r="E6079" s="625">
        <v>14.17</v>
      </c>
    </row>
    <row r="6080" spans="1:5">
      <c r="A6080" s="711" t="s">
        <v>25622</v>
      </c>
      <c r="B6080" s="651" t="s">
        <v>25686</v>
      </c>
      <c r="C6080" s="651"/>
      <c r="D6080" s="652"/>
    </row>
    <row r="6081" spans="1:5">
      <c r="A6081" s="711" t="s">
        <v>25687</v>
      </c>
      <c r="B6081" s="651" t="s">
        <v>25655</v>
      </c>
      <c r="C6081" s="651"/>
      <c r="D6081" s="652"/>
    </row>
    <row r="6082" spans="1:5">
      <c r="A6082" s="711">
        <v>92527</v>
      </c>
      <c r="B6082" s="651" t="s">
        <v>25618</v>
      </c>
      <c r="C6082" s="651" t="s">
        <v>112</v>
      </c>
      <c r="D6082" s="652" t="s">
        <v>18987</v>
      </c>
      <c r="E6082" s="625">
        <v>23.51</v>
      </c>
    </row>
    <row r="6083" spans="1:5">
      <c r="A6083" s="711" t="s">
        <v>25619</v>
      </c>
      <c r="B6083" s="651" t="s">
        <v>25677</v>
      </c>
      <c r="C6083" s="651"/>
      <c r="D6083" s="652"/>
    </row>
    <row r="6084" spans="1:5">
      <c r="A6084" s="711" t="s">
        <v>25678</v>
      </c>
      <c r="B6084" s="651" t="s">
        <v>25688</v>
      </c>
      <c r="C6084" s="651"/>
      <c r="D6084" s="652"/>
    </row>
    <row r="6085" spans="1:5">
      <c r="A6085" s="711">
        <v>92528</v>
      </c>
      <c r="B6085" s="651" t="s">
        <v>25621</v>
      </c>
      <c r="C6085" s="651" t="s">
        <v>112</v>
      </c>
      <c r="D6085" s="652" t="s">
        <v>18987</v>
      </c>
      <c r="E6085" s="625">
        <v>22.62</v>
      </c>
    </row>
    <row r="6086" spans="1:5">
      <c r="A6086" s="711" t="s">
        <v>25622</v>
      </c>
      <c r="B6086" s="651" t="s">
        <v>25680</v>
      </c>
      <c r="C6086" s="651"/>
      <c r="D6086" s="652"/>
    </row>
    <row r="6087" spans="1:5">
      <c r="A6087" s="711" t="s">
        <v>25689</v>
      </c>
      <c r="B6087" s="651" t="s">
        <v>25682</v>
      </c>
      <c r="C6087" s="651"/>
      <c r="D6087" s="652"/>
    </row>
    <row r="6088" spans="1:5">
      <c r="A6088" s="711">
        <v>92529</v>
      </c>
      <c r="B6088" s="651" t="s">
        <v>25618</v>
      </c>
      <c r="C6088" s="651" t="s">
        <v>112</v>
      </c>
      <c r="D6088" s="652" t="s">
        <v>18987</v>
      </c>
      <c r="E6088" s="625">
        <v>14.38</v>
      </c>
    </row>
    <row r="6089" spans="1:5">
      <c r="A6089" s="711" t="s">
        <v>25619</v>
      </c>
      <c r="B6089" s="651" t="s">
        <v>25683</v>
      </c>
      <c r="C6089" s="651"/>
      <c r="D6089" s="652"/>
    </row>
    <row r="6090" spans="1:5">
      <c r="A6090" s="711" t="s">
        <v>25684</v>
      </c>
      <c r="B6090" s="651" t="s">
        <v>25690</v>
      </c>
      <c r="C6090" s="651"/>
      <c r="D6090" s="652"/>
    </row>
    <row r="6091" spans="1:5">
      <c r="A6091" s="711">
        <v>92530</v>
      </c>
      <c r="B6091" s="651" t="s">
        <v>25621</v>
      </c>
      <c r="C6091" s="651" t="s">
        <v>112</v>
      </c>
      <c r="D6091" s="652" t="s">
        <v>18987</v>
      </c>
      <c r="E6091" s="625">
        <v>13.53</v>
      </c>
    </row>
    <row r="6092" spans="1:5">
      <c r="A6092" s="711" t="s">
        <v>25622</v>
      </c>
      <c r="B6092" s="651" t="s">
        <v>25686</v>
      </c>
      <c r="C6092" s="651"/>
      <c r="D6092" s="652"/>
    </row>
    <row r="6093" spans="1:5">
      <c r="A6093" s="711" t="s">
        <v>25691</v>
      </c>
      <c r="B6093" s="651" t="s">
        <v>25655</v>
      </c>
      <c r="C6093" s="651"/>
      <c r="D6093" s="652"/>
    </row>
    <row r="6094" spans="1:5">
      <c r="A6094" s="711">
        <v>92531</v>
      </c>
      <c r="B6094" s="651" t="s">
        <v>25618</v>
      </c>
      <c r="C6094" s="651" t="s">
        <v>112</v>
      </c>
      <c r="D6094" s="652" t="s">
        <v>18987</v>
      </c>
      <c r="E6094" s="625">
        <v>22.88</v>
      </c>
    </row>
    <row r="6095" spans="1:5">
      <c r="A6095" s="711" t="s">
        <v>25619</v>
      </c>
      <c r="B6095" s="651" t="s">
        <v>25677</v>
      </c>
      <c r="C6095" s="651"/>
      <c r="D6095" s="652"/>
    </row>
    <row r="6096" spans="1:5">
      <c r="A6096" s="711" t="s">
        <v>25678</v>
      </c>
      <c r="B6096" s="651" t="s">
        <v>25692</v>
      </c>
      <c r="C6096" s="651"/>
      <c r="D6096" s="652"/>
    </row>
    <row r="6097" spans="1:5">
      <c r="A6097" s="711">
        <v>92532</v>
      </c>
      <c r="B6097" s="651" t="s">
        <v>25621</v>
      </c>
      <c r="C6097" s="651" t="s">
        <v>112</v>
      </c>
      <c r="D6097" s="652" t="s">
        <v>18987</v>
      </c>
      <c r="E6097" s="625">
        <v>22.01</v>
      </c>
    </row>
    <row r="6098" spans="1:5">
      <c r="A6098" s="711" t="s">
        <v>25622</v>
      </c>
      <c r="B6098" s="651" t="s">
        <v>25680</v>
      </c>
      <c r="C6098" s="651"/>
      <c r="D6098" s="652"/>
    </row>
    <row r="6099" spans="1:5">
      <c r="A6099" s="711" t="s">
        <v>25693</v>
      </c>
      <c r="B6099" s="651" t="s">
        <v>25682</v>
      </c>
      <c r="C6099" s="651"/>
      <c r="D6099" s="652"/>
    </row>
    <row r="6100" spans="1:5">
      <c r="A6100" s="711" t="s">
        <v>22417</v>
      </c>
      <c r="B6100" s="651" t="s">
        <v>22418</v>
      </c>
      <c r="C6100" s="651"/>
      <c r="D6100" s="652"/>
    </row>
    <row r="6101" spans="1:5">
      <c r="A6101" s="711" t="s">
        <v>22419</v>
      </c>
      <c r="B6101" s="651" t="e">
        <v>#NAME?</v>
      </c>
      <c r="C6101" s="651"/>
      <c r="D6101" s="652" t="s">
        <v>22420</v>
      </c>
      <c r="E6101" s="625" t="s">
        <v>22421</v>
      </c>
    </row>
    <row r="6102" spans="1:5">
      <c r="A6102" s="711"/>
      <c r="B6102" s="651"/>
      <c r="C6102" s="651"/>
      <c r="D6102" s="652" t="s">
        <v>22422</v>
      </c>
      <c r="E6102" s="625" t="s">
        <v>22423</v>
      </c>
    </row>
    <row r="6103" spans="1:5">
      <c r="A6103" s="711" t="s">
        <v>22424</v>
      </c>
      <c r="B6103" s="651" t="s">
        <v>22425</v>
      </c>
      <c r="C6103" s="651"/>
      <c r="D6103" s="652"/>
    </row>
    <row r="6104" spans="1:5">
      <c r="A6104" s="711" t="s">
        <v>22426</v>
      </c>
      <c r="B6104" s="651" t="s">
        <v>22427</v>
      </c>
      <c r="C6104" s="651" t="s">
        <v>22428</v>
      </c>
      <c r="D6104" s="652"/>
    </row>
    <row r="6105" spans="1:5">
      <c r="A6105" s="711" t="s">
        <v>22429</v>
      </c>
      <c r="B6105" s="651" t="s">
        <v>22430</v>
      </c>
      <c r="C6105" s="651"/>
      <c r="D6105" s="652" t="s">
        <v>22422</v>
      </c>
      <c r="E6105" s="625" t="s">
        <v>22431</v>
      </c>
    </row>
    <row r="6106" spans="1:5">
      <c r="A6106" s="711" t="s">
        <v>91</v>
      </c>
      <c r="B6106" s="651" t="s">
        <v>22432</v>
      </c>
      <c r="C6106" s="651" t="s">
        <v>22433</v>
      </c>
      <c r="D6106" s="652" t="s">
        <v>22434</v>
      </c>
      <c r="E6106" s="625" t="s">
        <v>22435</v>
      </c>
    </row>
    <row r="6107" spans="1:5">
      <c r="A6107" s="711" t="s">
        <v>22436</v>
      </c>
      <c r="B6107" s="651" t="s">
        <v>22437</v>
      </c>
      <c r="C6107" s="651"/>
      <c r="D6107" s="652"/>
    </row>
    <row r="6108" spans="1:5">
      <c r="A6108" s="711">
        <v>92533</v>
      </c>
      <c r="B6108" s="651" t="s">
        <v>25618</v>
      </c>
      <c r="C6108" s="651" t="s">
        <v>112</v>
      </c>
      <c r="D6108" s="652" t="s">
        <v>18987</v>
      </c>
      <c r="E6108" s="625">
        <v>13.88</v>
      </c>
    </row>
    <row r="6109" spans="1:5">
      <c r="A6109" s="711" t="s">
        <v>25619</v>
      </c>
      <c r="B6109" s="651" t="s">
        <v>25683</v>
      </c>
      <c r="C6109" s="651"/>
      <c r="D6109" s="652"/>
    </row>
    <row r="6110" spans="1:5">
      <c r="A6110" s="711" t="s">
        <v>25684</v>
      </c>
      <c r="B6110" s="651" t="s">
        <v>25694</v>
      </c>
      <c r="C6110" s="651"/>
      <c r="D6110" s="652"/>
    </row>
    <row r="6111" spans="1:5">
      <c r="A6111" s="711">
        <v>92534</v>
      </c>
      <c r="B6111" s="651" t="s">
        <v>25621</v>
      </c>
      <c r="C6111" s="651" t="s">
        <v>112</v>
      </c>
      <c r="D6111" s="652" t="s">
        <v>18987</v>
      </c>
      <c r="E6111" s="625">
        <v>13.08</v>
      </c>
    </row>
    <row r="6112" spans="1:5">
      <c r="A6112" s="711" t="s">
        <v>25622</v>
      </c>
      <c r="B6112" s="651" t="s">
        <v>25686</v>
      </c>
      <c r="C6112" s="651"/>
      <c r="D6112" s="652"/>
    </row>
    <row r="6113" spans="1:5">
      <c r="A6113" s="711" t="s">
        <v>25695</v>
      </c>
      <c r="B6113" s="651" t="s">
        <v>25655</v>
      </c>
      <c r="C6113" s="651"/>
      <c r="D6113" s="652"/>
    </row>
    <row r="6114" spans="1:5">
      <c r="A6114" s="711">
        <v>92535</v>
      </c>
      <c r="B6114" s="651" t="s">
        <v>25618</v>
      </c>
      <c r="C6114" s="651" t="s">
        <v>112</v>
      </c>
      <c r="D6114" s="652" t="s">
        <v>18987</v>
      </c>
      <c r="E6114" s="625">
        <v>21.79</v>
      </c>
    </row>
    <row r="6115" spans="1:5">
      <c r="A6115" s="711" t="s">
        <v>25619</v>
      </c>
      <c r="B6115" s="651" t="s">
        <v>25677</v>
      </c>
      <c r="C6115" s="651"/>
      <c r="D6115" s="652"/>
    </row>
    <row r="6116" spans="1:5">
      <c r="A6116" s="711" t="s">
        <v>25678</v>
      </c>
      <c r="B6116" s="651" t="s">
        <v>25696</v>
      </c>
      <c r="C6116" s="651"/>
      <c r="D6116" s="652"/>
    </row>
    <row r="6117" spans="1:5">
      <c r="A6117" s="711">
        <v>92536</v>
      </c>
      <c r="B6117" s="651" t="s">
        <v>25621</v>
      </c>
      <c r="C6117" s="651" t="s">
        <v>112</v>
      </c>
      <c r="D6117" s="652" t="s">
        <v>18987</v>
      </c>
      <c r="E6117" s="625">
        <v>20.95</v>
      </c>
    </row>
    <row r="6118" spans="1:5">
      <c r="A6118" s="711" t="s">
        <v>25622</v>
      </c>
      <c r="B6118" s="651" t="s">
        <v>25680</v>
      </c>
      <c r="C6118" s="651"/>
      <c r="D6118" s="652"/>
    </row>
    <row r="6119" spans="1:5">
      <c r="A6119" s="711" t="s">
        <v>25697</v>
      </c>
      <c r="B6119" s="651" t="s">
        <v>25682</v>
      </c>
      <c r="C6119" s="651"/>
      <c r="D6119" s="652"/>
    </row>
    <row r="6120" spans="1:5">
      <c r="A6120" s="711">
        <v>92537</v>
      </c>
      <c r="B6120" s="651" t="s">
        <v>25618</v>
      </c>
      <c r="C6120" s="651" t="s">
        <v>112</v>
      </c>
      <c r="D6120" s="652" t="s">
        <v>18987</v>
      </c>
      <c r="E6120" s="625">
        <v>12.96</v>
      </c>
    </row>
    <row r="6121" spans="1:5">
      <c r="A6121" s="711" t="s">
        <v>25619</v>
      </c>
      <c r="B6121" s="651" t="s">
        <v>25683</v>
      </c>
      <c r="C6121" s="651"/>
      <c r="D6121" s="652"/>
    </row>
    <row r="6122" spans="1:5">
      <c r="A6122" s="711" t="s">
        <v>25684</v>
      </c>
      <c r="B6122" s="651" t="s">
        <v>25698</v>
      </c>
      <c r="C6122" s="651"/>
      <c r="D6122" s="652"/>
    </row>
    <row r="6123" spans="1:5">
      <c r="A6123" s="711">
        <v>92538</v>
      </c>
      <c r="B6123" s="651" t="s">
        <v>25621</v>
      </c>
      <c r="C6123" s="651" t="s">
        <v>112</v>
      </c>
      <c r="D6123" s="652" t="s">
        <v>18987</v>
      </c>
      <c r="E6123" s="625">
        <v>12.18</v>
      </c>
    </row>
    <row r="6124" spans="1:5">
      <c r="A6124" s="711" t="s">
        <v>25622</v>
      </c>
      <c r="B6124" s="651" t="s">
        <v>25686</v>
      </c>
      <c r="C6124" s="651"/>
      <c r="D6124" s="652"/>
    </row>
    <row r="6125" spans="1:5">
      <c r="A6125" s="711" t="s">
        <v>25699</v>
      </c>
      <c r="B6125" s="651" t="s">
        <v>25655</v>
      </c>
      <c r="C6125" s="651"/>
      <c r="D6125" s="652"/>
    </row>
    <row r="6126" spans="1:5">
      <c r="A6126" s="711">
        <v>42</v>
      </c>
      <c r="B6126" s="651" t="s">
        <v>25700</v>
      </c>
      <c r="C6126" s="651"/>
      <c r="D6126" s="652"/>
    </row>
    <row r="6127" spans="1:5">
      <c r="A6127" s="711">
        <v>73771</v>
      </c>
      <c r="B6127" s="651" t="s">
        <v>25701</v>
      </c>
      <c r="C6127" s="651"/>
      <c r="D6127" s="652"/>
    </row>
    <row r="6128" spans="1:5">
      <c r="A6128" s="711" t="s">
        <v>4892</v>
      </c>
      <c r="B6128" s="651" t="s">
        <v>4893</v>
      </c>
      <c r="C6128" s="651" t="s">
        <v>108</v>
      </c>
      <c r="D6128" s="652" t="s">
        <v>18987</v>
      </c>
      <c r="E6128" s="625">
        <v>15.99</v>
      </c>
    </row>
    <row r="6129" spans="1:5">
      <c r="A6129" s="711">
        <v>73990</v>
      </c>
      <c r="B6129" s="651" t="s">
        <v>25702</v>
      </c>
      <c r="C6129" s="651"/>
      <c r="D6129" s="652"/>
    </row>
    <row r="6130" spans="1:5">
      <c r="A6130" s="711" t="s">
        <v>4894</v>
      </c>
      <c r="B6130" s="651" t="s">
        <v>4895</v>
      </c>
      <c r="C6130" s="651" t="s">
        <v>108</v>
      </c>
      <c r="D6130" s="652" t="s">
        <v>18987</v>
      </c>
      <c r="E6130" s="625">
        <v>478.2</v>
      </c>
    </row>
    <row r="6131" spans="1:5">
      <c r="A6131" s="711">
        <v>73994</v>
      </c>
      <c r="B6131" s="651" t="s">
        <v>25703</v>
      </c>
      <c r="C6131" s="651"/>
      <c r="D6131" s="652"/>
    </row>
    <row r="6132" spans="1:5">
      <c r="A6132" s="711" t="s">
        <v>4896</v>
      </c>
      <c r="B6132" s="651" t="s">
        <v>25704</v>
      </c>
      <c r="C6132" s="651" t="s">
        <v>118</v>
      </c>
      <c r="D6132" s="652" t="s">
        <v>18987</v>
      </c>
      <c r="E6132" s="625">
        <v>5.74</v>
      </c>
    </row>
    <row r="6133" spans="1:5">
      <c r="A6133" s="711" t="s">
        <v>25705</v>
      </c>
      <c r="B6133" s="651"/>
      <c r="C6133" s="651"/>
      <c r="D6133" s="652"/>
    </row>
    <row r="6134" spans="1:5">
      <c r="A6134" s="711">
        <v>79504</v>
      </c>
      <c r="B6134" s="651" t="s">
        <v>25701</v>
      </c>
      <c r="C6134" s="651"/>
      <c r="D6134" s="652"/>
    </row>
    <row r="6135" spans="1:5">
      <c r="A6135" s="711" t="s">
        <v>4897</v>
      </c>
      <c r="B6135" s="651" t="s">
        <v>4898</v>
      </c>
      <c r="C6135" s="651" t="s">
        <v>121</v>
      </c>
      <c r="D6135" s="652" t="s">
        <v>18987</v>
      </c>
      <c r="E6135" s="625">
        <v>36.07</v>
      </c>
    </row>
    <row r="6136" spans="1:5">
      <c r="A6136" s="711" t="s">
        <v>22417</v>
      </c>
      <c r="B6136" s="651" t="s">
        <v>22418</v>
      </c>
      <c r="C6136" s="651"/>
      <c r="D6136" s="652"/>
    </row>
    <row r="6137" spans="1:5">
      <c r="A6137" s="711" t="s">
        <v>22419</v>
      </c>
      <c r="B6137" s="651" t="e">
        <v>#NAME?</v>
      </c>
      <c r="C6137" s="651"/>
      <c r="D6137" s="652" t="s">
        <v>22420</v>
      </c>
      <c r="E6137" s="625" t="s">
        <v>22421</v>
      </c>
    </row>
    <row r="6138" spans="1:5">
      <c r="A6138" s="711"/>
      <c r="B6138" s="651"/>
      <c r="C6138" s="651"/>
      <c r="D6138" s="652" t="s">
        <v>22422</v>
      </c>
      <c r="E6138" s="625" t="s">
        <v>22423</v>
      </c>
    </row>
    <row r="6139" spans="1:5">
      <c r="A6139" s="711" t="s">
        <v>22424</v>
      </c>
      <c r="B6139" s="651" t="s">
        <v>22425</v>
      </c>
      <c r="C6139" s="651"/>
      <c r="D6139" s="652"/>
    </row>
    <row r="6140" spans="1:5">
      <c r="A6140" s="711" t="s">
        <v>22426</v>
      </c>
      <c r="B6140" s="651" t="s">
        <v>22427</v>
      </c>
      <c r="C6140" s="651" t="s">
        <v>22428</v>
      </c>
      <c r="D6140" s="652"/>
    </row>
    <row r="6141" spans="1:5">
      <c r="A6141" s="711" t="s">
        <v>22429</v>
      </c>
      <c r="B6141" s="651" t="s">
        <v>22430</v>
      </c>
      <c r="C6141" s="651"/>
      <c r="D6141" s="652" t="s">
        <v>22422</v>
      </c>
      <c r="E6141" s="625" t="s">
        <v>22431</v>
      </c>
    </row>
    <row r="6142" spans="1:5">
      <c r="A6142" s="711" t="s">
        <v>91</v>
      </c>
      <c r="B6142" s="651" t="s">
        <v>22432</v>
      </c>
      <c r="C6142" s="651" t="s">
        <v>22433</v>
      </c>
      <c r="D6142" s="652" t="s">
        <v>22434</v>
      </c>
      <c r="E6142" s="625" t="s">
        <v>22435</v>
      </c>
    </row>
    <row r="6143" spans="1:5">
      <c r="A6143" s="711" t="s">
        <v>22436</v>
      </c>
      <c r="B6143" s="651" t="s">
        <v>22437</v>
      </c>
      <c r="C6143" s="651"/>
      <c r="D6143" s="652"/>
    </row>
    <row r="6144" spans="1:5">
      <c r="A6144" s="711" t="s">
        <v>4899</v>
      </c>
      <c r="B6144" s="651" t="s">
        <v>4900</v>
      </c>
      <c r="C6144" s="651" t="s">
        <v>121</v>
      </c>
      <c r="D6144" s="652" t="s">
        <v>18987</v>
      </c>
      <c r="E6144" s="625">
        <v>41.51</v>
      </c>
    </row>
    <row r="6145" spans="1:5">
      <c r="A6145" s="711" t="s">
        <v>4901</v>
      </c>
      <c r="B6145" s="651" t="s">
        <v>4902</v>
      </c>
      <c r="C6145" s="651" t="s">
        <v>121</v>
      </c>
      <c r="D6145" s="652" t="s">
        <v>18987</v>
      </c>
      <c r="E6145" s="625">
        <v>46.94</v>
      </c>
    </row>
    <row r="6146" spans="1:5">
      <c r="A6146" s="711" t="s">
        <v>4903</v>
      </c>
      <c r="B6146" s="651" t="s">
        <v>4904</v>
      </c>
      <c r="C6146" s="651" t="s">
        <v>121</v>
      </c>
      <c r="D6146" s="652" t="s">
        <v>18987</v>
      </c>
      <c r="E6146" s="625">
        <v>52.37</v>
      </c>
    </row>
    <row r="6147" spans="1:5">
      <c r="A6147" s="711" t="s">
        <v>4905</v>
      </c>
      <c r="B6147" s="651" t="s">
        <v>25706</v>
      </c>
      <c r="C6147" s="651" t="s">
        <v>121</v>
      </c>
      <c r="D6147" s="652" t="s">
        <v>18987</v>
      </c>
      <c r="E6147" s="625">
        <v>45.04</v>
      </c>
    </row>
    <row r="6148" spans="1:5">
      <c r="A6148" s="711" t="s">
        <v>25707</v>
      </c>
      <c r="B6148" s="651" t="s">
        <v>25708</v>
      </c>
      <c r="C6148" s="651"/>
      <c r="D6148" s="652"/>
    </row>
    <row r="6149" spans="1:5">
      <c r="A6149" s="711" t="s">
        <v>4906</v>
      </c>
      <c r="B6149" s="651" t="s">
        <v>25709</v>
      </c>
      <c r="C6149" s="651" t="s">
        <v>121</v>
      </c>
      <c r="D6149" s="652" t="s">
        <v>18987</v>
      </c>
      <c r="E6149" s="625">
        <v>50.47</v>
      </c>
    </row>
    <row r="6150" spans="1:5">
      <c r="A6150" s="711" t="s">
        <v>25710</v>
      </c>
      <c r="B6150" s="651" t="s">
        <v>25711</v>
      </c>
      <c r="C6150" s="651"/>
      <c r="D6150" s="652"/>
    </row>
    <row r="6151" spans="1:5">
      <c r="A6151" s="711" t="s">
        <v>4907</v>
      </c>
      <c r="B6151" s="651" t="s">
        <v>25712</v>
      </c>
      <c r="C6151" s="651" t="s">
        <v>121</v>
      </c>
      <c r="D6151" s="652" t="s">
        <v>18987</v>
      </c>
      <c r="E6151" s="625">
        <v>55.91</v>
      </c>
    </row>
    <row r="6152" spans="1:5">
      <c r="A6152" s="711" t="s">
        <v>25710</v>
      </c>
      <c r="B6152" s="651" t="s">
        <v>25711</v>
      </c>
      <c r="C6152" s="651"/>
      <c r="D6152" s="652"/>
    </row>
    <row r="6153" spans="1:5">
      <c r="A6153" s="711" t="s">
        <v>4908</v>
      </c>
      <c r="B6153" s="651" t="s">
        <v>25713</v>
      </c>
      <c r="C6153" s="651" t="s">
        <v>121</v>
      </c>
      <c r="D6153" s="652" t="s">
        <v>18987</v>
      </c>
      <c r="E6153" s="625">
        <v>72.88</v>
      </c>
    </row>
    <row r="6154" spans="1:5">
      <c r="A6154" s="711" t="s">
        <v>25710</v>
      </c>
      <c r="B6154" s="651" t="s">
        <v>25711</v>
      </c>
      <c r="C6154" s="651"/>
      <c r="D6154" s="652"/>
    </row>
    <row r="6155" spans="1:5">
      <c r="A6155" s="711" t="s">
        <v>4909</v>
      </c>
      <c r="B6155" s="651" t="s">
        <v>25714</v>
      </c>
      <c r="C6155" s="651" t="s">
        <v>121</v>
      </c>
      <c r="D6155" s="652" t="s">
        <v>18987</v>
      </c>
      <c r="E6155" s="625">
        <v>88.67</v>
      </c>
    </row>
    <row r="6156" spans="1:5">
      <c r="A6156" s="711" t="s">
        <v>25715</v>
      </c>
      <c r="B6156" s="651" t="s">
        <v>25716</v>
      </c>
      <c r="C6156" s="651"/>
      <c r="D6156" s="652"/>
    </row>
    <row r="6157" spans="1:5">
      <c r="A6157" s="711" t="s">
        <v>4910</v>
      </c>
      <c r="B6157" s="651" t="s">
        <v>25717</v>
      </c>
      <c r="C6157" s="651" t="s">
        <v>121</v>
      </c>
      <c r="D6157" s="652" t="s">
        <v>18987</v>
      </c>
      <c r="E6157" s="625">
        <v>94.11</v>
      </c>
    </row>
    <row r="6158" spans="1:5">
      <c r="A6158" s="711" t="s">
        <v>25715</v>
      </c>
      <c r="B6158" s="651" t="s">
        <v>25716</v>
      </c>
      <c r="C6158" s="651"/>
      <c r="D6158" s="652"/>
    </row>
    <row r="6159" spans="1:5">
      <c r="A6159" s="711" t="s">
        <v>4911</v>
      </c>
      <c r="B6159" s="651" t="s">
        <v>25718</v>
      </c>
      <c r="C6159" s="651" t="s">
        <v>121</v>
      </c>
      <c r="D6159" s="652" t="s">
        <v>18987</v>
      </c>
      <c r="E6159" s="625">
        <v>99.54</v>
      </c>
    </row>
    <row r="6160" spans="1:5">
      <c r="A6160" s="711" t="s">
        <v>25719</v>
      </c>
      <c r="B6160" s="651"/>
      <c r="C6160" s="651"/>
      <c r="D6160" s="652"/>
    </row>
    <row r="6161" spans="1:5">
      <c r="A6161" s="711" t="s">
        <v>4912</v>
      </c>
      <c r="B6161" s="651" t="s">
        <v>25720</v>
      </c>
      <c r="C6161" s="651" t="s">
        <v>121</v>
      </c>
      <c r="D6161" s="652" t="s">
        <v>18987</v>
      </c>
      <c r="E6161" s="625">
        <v>116.52</v>
      </c>
    </row>
    <row r="6162" spans="1:5">
      <c r="A6162" s="711" t="s">
        <v>25719</v>
      </c>
      <c r="B6162" s="651"/>
      <c r="C6162" s="651"/>
      <c r="D6162" s="652"/>
    </row>
    <row r="6163" spans="1:5">
      <c r="A6163" s="711">
        <v>85662</v>
      </c>
      <c r="B6163" s="651" t="s">
        <v>25721</v>
      </c>
      <c r="C6163" s="651" t="s">
        <v>112</v>
      </c>
      <c r="D6163" s="652" t="s">
        <v>18987</v>
      </c>
      <c r="E6163" s="625">
        <v>8.58</v>
      </c>
    </row>
    <row r="6164" spans="1:5">
      <c r="A6164" s="711" t="s">
        <v>25722</v>
      </c>
      <c r="B6164" s="651"/>
      <c r="C6164" s="651"/>
      <c r="D6164" s="652"/>
    </row>
    <row r="6165" spans="1:5">
      <c r="A6165" s="711">
        <v>89996</v>
      </c>
      <c r="B6165" s="651" t="s">
        <v>25723</v>
      </c>
      <c r="C6165" s="651" t="s">
        <v>118</v>
      </c>
      <c r="D6165" s="652" t="s">
        <v>18987</v>
      </c>
      <c r="E6165" s="625">
        <v>5.2</v>
      </c>
    </row>
    <row r="6166" spans="1:5">
      <c r="A6166" s="711">
        <v>15</v>
      </c>
      <c r="B6166" s="651"/>
      <c r="C6166" s="651"/>
      <c r="D6166" s="652"/>
    </row>
    <row r="6167" spans="1:5">
      <c r="A6167" s="711">
        <v>89997</v>
      </c>
      <c r="B6167" s="651" t="s">
        <v>25724</v>
      </c>
      <c r="C6167" s="651" t="s">
        <v>118</v>
      </c>
      <c r="D6167" s="652" t="s">
        <v>18987</v>
      </c>
      <c r="E6167" s="625">
        <v>4.4800000000000004</v>
      </c>
    </row>
    <row r="6168" spans="1:5">
      <c r="A6168" s="711">
        <v>15</v>
      </c>
      <c r="B6168" s="651"/>
      <c r="C6168" s="651"/>
      <c r="D6168" s="652"/>
    </row>
    <row r="6169" spans="1:5">
      <c r="A6169" s="711">
        <v>89998</v>
      </c>
      <c r="B6169" s="651" t="s">
        <v>25725</v>
      </c>
      <c r="C6169" s="651" t="s">
        <v>118</v>
      </c>
      <c r="D6169" s="652" t="s">
        <v>18987</v>
      </c>
      <c r="E6169" s="625">
        <v>4.88</v>
      </c>
    </row>
    <row r="6170" spans="1:5">
      <c r="A6170" s="711">
        <v>15</v>
      </c>
      <c r="B6170" s="651"/>
      <c r="C6170" s="651"/>
      <c r="D6170" s="652"/>
    </row>
    <row r="6171" spans="1:5">
      <c r="A6171" s="711">
        <v>89999</v>
      </c>
      <c r="B6171" s="651" t="s">
        <v>25726</v>
      </c>
      <c r="C6171" s="651" t="s">
        <v>118</v>
      </c>
      <c r="D6171" s="652" t="s">
        <v>18987</v>
      </c>
      <c r="E6171" s="625">
        <v>7.98</v>
      </c>
    </row>
    <row r="6172" spans="1:5">
      <c r="A6172" s="711" t="s">
        <v>22417</v>
      </c>
      <c r="B6172" s="651" t="s">
        <v>22418</v>
      </c>
      <c r="C6172" s="651"/>
      <c r="D6172" s="652"/>
    </row>
    <row r="6173" spans="1:5">
      <c r="A6173" s="711" t="s">
        <v>22419</v>
      </c>
      <c r="B6173" s="651" t="e">
        <v>#NAME?</v>
      </c>
      <c r="C6173" s="651"/>
      <c r="D6173" s="652" t="s">
        <v>22420</v>
      </c>
      <c r="E6173" s="625" t="s">
        <v>22421</v>
      </c>
    </row>
    <row r="6174" spans="1:5">
      <c r="A6174" s="711"/>
      <c r="B6174" s="651"/>
      <c r="C6174" s="651"/>
      <c r="D6174" s="652" t="s">
        <v>22422</v>
      </c>
      <c r="E6174" s="625" t="s">
        <v>22423</v>
      </c>
    </row>
    <row r="6175" spans="1:5">
      <c r="A6175" s="711" t="s">
        <v>22424</v>
      </c>
      <c r="B6175" s="651" t="s">
        <v>22425</v>
      </c>
      <c r="C6175" s="651"/>
      <c r="D6175" s="652"/>
    </row>
    <row r="6176" spans="1:5">
      <c r="A6176" s="711" t="s">
        <v>22426</v>
      </c>
      <c r="B6176" s="651" t="s">
        <v>22427</v>
      </c>
      <c r="C6176" s="651" t="s">
        <v>22428</v>
      </c>
      <c r="D6176" s="652"/>
    </row>
    <row r="6177" spans="1:5">
      <c r="A6177" s="711" t="s">
        <v>22429</v>
      </c>
      <c r="B6177" s="651" t="s">
        <v>22430</v>
      </c>
      <c r="C6177" s="651"/>
      <c r="D6177" s="652" t="s">
        <v>22422</v>
      </c>
      <c r="E6177" s="625" t="s">
        <v>22431</v>
      </c>
    </row>
    <row r="6178" spans="1:5">
      <c r="A6178" s="711" t="s">
        <v>91</v>
      </c>
      <c r="B6178" s="651" t="s">
        <v>22432</v>
      </c>
      <c r="C6178" s="651" t="s">
        <v>22433</v>
      </c>
      <c r="D6178" s="652" t="s">
        <v>22434</v>
      </c>
      <c r="E6178" s="625" t="s">
        <v>22435</v>
      </c>
    </row>
    <row r="6179" spans="1:5">
      <c r="A6179" s="711" t="s">
        <v>22436</v>
      </c>
      <c r="B6179" s="651" t="s">
        <v>22437</v>
      </c>
      <c r="C6179" s="651"/>
      <c r="D6179" s="652"/>
    </row>
    <row r="6180" spans="1:5">
      <c r="A6180" s="711" t="s">
        <v>25727</v>
      </c>
      <c r="B6180" s="651">
        <v>42005</v>
      </c>
      <c r="C6180" s="651"/>
      <c r="D6180" s="652"/>
    </row>
    <row r="6181" spans="1:5">
      <c r="A6181" s="711">
        <v>90000</v>
      </c>
      <c r="B6181" s="651" t="s">
        <v>25728</v>
      </c>
      <c r="C6181" s="651" t="s">
        <v>118</v>
      </c>
      <c r="D6181" s="652" t="s">
        <v>18987</v>
      </c>
      <c r="E6181" s="625">
        <v>6.03</v>
      </c>
    </row>
    <row r="6182" spans="1:5">
      <c r="A6182" s="711" t="s">
        <v>25729</v>
      </c>
      <c r="B6182" s="651">
        <v>42005</v>
      </c>
      <c r="C6182" s="651"/>
      <c r="D6182" s="652"/>
    </row>
    <row r="6183" spans="1:5">
      <c r="A6183" s="711">
        <v>91593</v>
      </c>
      <c r="B6183" s="651" t="s">
        <v>25730</v>
      </c>
      <c r="C6183" s="651" t="s">
        <v>118</v>
      </c>
      <c r="D6183" s="652" t="s">
        <v>18987</v>
      </c>
      <c r="E6183" s="625">
        <v>5.82</v>
      </c>
    </row>
    <row r="6184" spans="1:5">
      <c r="A6184" s="711" t="s">
        <v>25731</v>
      </c>
      <c r="B6184" s="651" t="s">
        <v>25732</v>
      </c>
      <c r="C6184" s="651"/>
      <c r="D6184" s="652"/>
    </row>
    <row r="6185" spans="1:5">
      <c r="A6185" s="711">
        <v>91594</v>
      </c>
      <c r="B6185" s="651" t="s">
        <v>25730</v>
      </c>
      <c r="C6185" s="651" t="s">
        <v>118</v>
      </c>
      <c r="D6185" s="652" t="s">
        <v>18987</v>
      </c>
      <c r="E6185" s="625">
        <v>6.16</v>
      </c>
    </row>
    <row r="6186" spans="1:5">
      <c r="A6186" s="711" t="s">
        <v>25733</v>
      </c>
      <c r="B6186" s="651" t="s">
        <v>25734</v>
      </c>
      <c r="C6186" s="651"/>
      <c r="D6186" s="652"/>
    </row>
    <row r="6187" spans="1:5">
      <c r="A6187" s="711">
        <v>91595</v>
      </c>
      <c r="B6187" s="651" t="s">
        <v>25730</v>
      </c>
      <c r="C6187" s="651" t="s">
        <v>118</v>
      </c>
      <c r="D6187" s="652" t="s">
        <v>18987</v>
      </c>
      <c r="E6187" s="625">
        <v>6.84</v>
      </c>
    </row>
    <row r="6188" spans="1:5">
      <c r="A6188" s="711" t="s">
        <v>25733</v>
      </c>
      <c r="B6188" s="651" t="s">
        <v>25735</v>
      </c>
      <c r="C6188" s="651"/>
      <c r="D6188" s="652"/>
    </row>
    <row r="6189" spans="1:5">
      <c r="A6189" s="711">
        <v>91596</v>
      </c>
      <c r="B6189" s="651" t="s">
        <v>25736</v>
      </c>
      <c r="C6189" s="651" t="s">
        <v>118</v>
      </c>
      <c r="D6189" s="652" t="s">
        <v>18987</v>
      </c>
      <c r="E6189" s="625">
        <v>5.95</v>
      </c>
    </row>
    <row r="6190" spans="1:5">
      <c r="A6190" s="711" t="s">
        <v>25737</v>
      </c>
      <c r="B6190" s="651" t="s">
        <v>25738</v>
      </c>
      <c r="C6190" s="651"/>
      <c r="D6190" s="652"/>
    </row>
    <row r="6191" spans="1:5">
      <c r="A6191" s="711">
        <v>91597</v>
      </c>
      <c r="B6191" s="651" t="s">
        <v>25739</v>
      </c>
      <c r="C6191" s="651" t="s">
        <v>118</v>
      </c>
      <c r="D6191" s="652" t="s">
        <v>18987</v>
      </c>
      <c r="E6191" s="625">
        <v>4.17</v>
      </c>
    </row>
    <row r="6192" spans="1:5">
      <c r="A6192" s="711" t="s">
        <v>25740</v>
      </c>
      <c r="B6192" s="651" t="s">
        <v>25741</v>
      </c>
      <c r="C6192" s="651"/>
      <c r="D6192" s="652"/>
    </row>
    <row r="6193" spans="1:5">
      <c r="A6193" s="711">
        <v>91598</v>
      </c>
      <c r="B6193" s="651" t="s">
        <v>25736</v>
      </c>
      <c r="C6193" s="651" t="s">
        <v>118</v>
      </c>
      <c r="D6193" s="652" t="s">
        <v>18987</v>
      </c>
      <c r="E6193" s="625">
        <v>5.9</v>
      </c>
    </row>
    <row r="6194" spans="1:5">
      <c r="A6194" s="711" t="s">
        <v>25737</v>
      </c>
      <c r="B6194" s="651" t="s">
        <v>25742</v>
      </c>
      <c r="C6194" s="651"/>
      <c r="D6194" s="652"/>
    </row>
    <row r="6195" spans="1:5">
      <c r="A6195" s="711">
        <v>91599</v>
      </c>
      <c r="B6195" s="651" t="s">
        <v>25739</v>
      </c>
      <c r="C6195" s="651" t="s">
        <v>118</v>
      </c>
      <c r="D6195" s="652" t="s">
        <v>18987</v>
      </c>
      <c r="E6195" s="625">
        <v>6.32</v>
      </c>
    </row>
    <row r="6196" spans="1:5">
      <c r="A6196" s="711" t="s">
        <v>25740</v>
      </c>
      <c r="B6196" s="651" t="s">
        <v>25743</v>
      </c>
      <c r="C6196" s="651"/>
      <c r="D6196" s="652"/>
    </row>
    <row r="6197" spans="1:5">
      <c r="A6197" s="711">
        <v>91600</v>
      </c>
      <c r="B6197" s="651" t="s">
        <v>25744</v>
      </c>
      <c r="C6197" s="651" t="s">
        <v>118</v>
      </c>
      <c r="D6197" s="652" t="s">
        <v>18987</v>
      </c>
      <c r="E6197" s="625">
        <v>6.73</v>
      </c>
    </row>
    <row r="6198" spans="1:5">
      <c r="A6198" s="711" t="s">
        <v>25745</v>
      </c>
      <c r="B6198" s="651" t="s">
        <v>23986</v>
      </c>
      <c r="C6198" s="651"/>
      <c r="D6198" s="652"/>
    </row>
    <row r="6199" spans="1:5">
      <c r="A6199" s="711">
        <v>91601</v>
      </c>
      <c r="B6199" s="651" t="s">
        <v>25746</v>
      </c>
      <c r="C6199" s="651" t="s">
        <v>118</v>
      </c>
      <c r="D6199" s="652" t="s">
        <v>18987</v>
      </c>
      <c r="E6199" s="625">
        <v>6.83</v>
      </c>
    </row>
    <row r="6200" spans="1:5">
      <c r="A6200" s="711" t="s">
        <v>25747</v>
      </c>
      <c r="B6200" s="651" t="s">
        <v>25748</v>
      </c>
      <c r="C6200" s="651"/>
      <c r="D6200" s="652"/>
    </row>
    <row r="6201" spans="1:5">
      <c r="A6201" s="711">
        <v>91602</v>
      </c>
      <c r="B6201" s="651" t="s">
        <v>25746</v>
      </c>
      <c r="C6201" s="651" t="s">
        <v>118</v>
      </c>
      <c r="D6201" s="652" t="s">
        <v>18987</v>
      </c>
      <c r="E6201" s="625">
        <v>6.39</v>
      </c>
    </row>
    <row r="6202" spans="1:5">
      <c r="A6202" s="711" t="s">
        <v>25747</v>
      </c>
      <c r="B6202" s="651" t="s">
        <v>25749</v>
      </c>
      <c r="C6202" s="651"/>
      <c r="D6202" s="652"/>
    </row>
    <row r="6203" spans="1:5">
      <c r="A6203" s="711">
        <v>91603</v>
      </c>
      <c r="B6203" s="651" t="s">
        <v>25746</v>
      </c>
      <c r="C6203" s="651" t="s">
        <v>118</v>
      </c>
      <c r="D6203" s="652" t="s">
        <v>18987</v>
      </c>
      <c r="E6203" s="625">
        <v>5.12</v>
      </c>
    </row>
    <row r="6204" spans="1:5">
      <c r="A6204" s="711" t="s">
        <v>25747</v>
      </c>
      <c r="B6204" s="651" t="s">
        <v>25750</v>
      </c>
      <c r="C6204" s="651"/>
      <c r="D6204" s="652"/>
    </row>
    <row r="6205" spans="1:5">
      <c r="A6205" s="711">
        <v>92759</v>
      </c>
      <c r="B6205" s="651" t="s">
        <v>25751</v>
      </c>
      <c r="C6205" s="651" t="s">
        <v>118</v>
      </c>
      <c r="D6205" s="652" t="s">
        <v>18987</v>
      </c>
      <c r="E6205" s="625">
        <v>9.76</v>
      </c>
    </row>
    <row r="6206" spans="1:5">
      <c r="A6206" s="711" t="s">
        <v>25752</v>
      </c>
      <c r="B6206" s="651" t="s">
        <v>25753</v>
      </c>
      <c r="C6206" s="651"/>
      <c r="D6206" s="652"/>
    </row>
    <row r="6207" spans="1:5">
      <c r="A6207" s="711" t="s">
        <v>25754</v>
      </c>
      <c r="B6207" s="651" t="s">
        <v>25755</v>
      </c>
      <c r="C6207" s="651"/>
      <c r="D6207" s="652"/>
    </row>
    <row r="6208" spans="1:5">
      <c r="A6208" s="711" t="s">
        <v>22417</v>
      </c>
      <c r="B6208" s="651" t="s">
        <v>22418</v>
      </c>
      <c r="C6208" s="651"/>
      <c r="D6208" s="652"/>
    </row>
    <row r="6209" spans="1:5">
      <c r="A6209" s="711" t="s">
        <v>22419</v>
      </c>
      <c r="B6209" s="651" t="e">
        <v>#NAME?</v>
      </c>
      <c r="C6209" s="651"/>
      <c r="D6209" s="652" t="s">
        <v>22420</v>
      </c>
      <c r="E6209" s="625" t="s">
        <v>22421</v>
      </c>
    </row>
    <row r="6210" spans="1:5">
      <c r="A6210" s="711"/>
      <c r="B6210" s="651"/>
      <c r="C6210" s="651"/>
      <c r="D6210" s="652" t="s">
        <v>22422</v>
      </c>
      <c r="E6210" s="625" t="s">
        <v>22423</v>
      </c>
    </row>
    <row r="6211" spans="1:5">
      <c r="A6211" s="711" t="s">
        <v>22424</v>
      </c>
      <c r="B6211" s="651" t="s">
        <v>22425</v>
      </c>
      <c r="C6211" s="651"/>
      <c r="D6211" s="652"/>
    </row>
    <row r="6212" spans="1:5">
      <c r="A6212" s="711" t="s">
        <v>22426</v>
      </c>
      <c r="B6212" s="651" t="s">
        <v>22427</v>
      </c>
      <c r="C6212" s="651" t="s">
        <v>22428</v>
      </c>
      <c r="D6212" s="652"/>
    </row>
    <row r="6213" spans="1:5">
      <c r="A6213" s="711" t="s">
        <v>22429</v>
      </c>
      <c r="B6213" s="651" t="s">
        <v>22430</v>
      </c>
      <c r="C6213" s="651"/>
      <c r="D6213" s="652" t="s">
        <v>22422</v>
      </c>
      <c r="E6213" s="625" t="s">
        <v>22431</v>
      </c>
    </row>
    <row r="6214" spans="1:5">
      <c r="A6214" s="711" t="s">
        <v>91</v>
      </c>
      <c r="B6214" s="651" t="s">
        <v>22432</v>
      </c>
      <c r="C6214" s="651" t="s">
        <v>22433</v>
      </c>
      <c r="D6214" s="652" t="s">
        <v>22434</v>
      </c>
      <c r="E6214" s="625" t="s">
        <v>22435</v>
      </c>
    </row>
    <row r="6215" spans="1:5">
      <c r="A6215" s="711" t="s">
        <v>22436</v>
      </c>
      <c r="B6215" s="651" t="s">
        <v>22437</v>
      </c>
      <c r="C6215" s="651"/>
      <c r="D6215" s="652"/>
    </row>
    <row r="6216" spans="1:5">
      <c r="A6216" s="711">
        <v>92760</v>
      </c>
      <c r="B6216" s="651" t="s">
        <v>25751</v>
      </c>
      <c r="C6216" s="651" t="s">
        <v>118</v>
      </c>
      <c r="D6216" s="652" t="s">
        <v>18987</v>
      </c>
      <c r="E6216" s="625">
        <v>9.06</v>
      </c>
    </row>
    <row r="6217" spans="1:5">
      <c r="A6217" s="711" t="s">
        <v>25752</v>
      </c>
      <c r="B6217" s="651" t="s">
        <v>25756</v>
      </c>
      <c r="C6217" s="651"/>
      <c r="D6217" s="652"/>
    </row>
    <row r="6218" spans="1:5">
      <c r="A6218" s="711" t="s">
        <v>25754</v>
      </c>
      <c r="B6218" s="651" t="s">
        <v>25755</v>
      </c>
      <c r="C6218" s="651"/>
      <c r="D6218" s="652"/>
    </row>
    <row r="6219" spans="1:5">
      <c r="A6219" s="711">
        <v>92761</v>
      </c>
      <c r="B6219" s="651" t="s">
        <v>25751</v>
      </c>
      <c r="C6219" s="651" t="s">
        <v>118</v>
      </c>
      <c r="D6219" s="652" t="s">
        <v>18987</v>
      </c>
      <c r="E6219" s="625">
        <v>8.81</v>
      </c>
    </row>
    <row r="6220" spans="1:5">
      <c r="A6220" s="711" t="s">
        <v>25752</v>
      </c>
      <c r="B6220" s="651" t="s">
        <v>25757</v>
      </c>
      <c r="C6220" s="651"/>
      <c r="D6220" s="652"/>
    </row>
    <row r="6221" spans="1:5">
      <c r="A6221" s="711" t="s">
        <v>25754</v>
      </c>
      <c r="B6221" s="651" t="s">
        <v>25755</v>
      </c>
      <c r="C6221" s="651"/>
      <c r="D6221" s="652"/>
    </row>
    <row r="6222" spans="1:5">
      <c r="A6222" s="711">
        <v>92762</v>
      </c>
      <c r="B6222" s="651" t="s">
        <v>25751</v>
      </c>
      <c r="C6222" s="651" t="s">
        <v>118</v>
      </c>
      <c r="D6222" s="652" t="s">
        <v>18987</v>
      </c>
      <c r="E6222" s="625">
        <v>7.18</v>
      </c>
    </row>
    <row r="6223" spans="1:5">
      <c r="A6223" s="711" t="s">
        <v>25752</v>
      </c>
      <c r="B6223" s="651" t="s">
        <v>25758</v>
      </c>
      <c r="C6223" s="651"/>
      <c r="D6223" s="652"/>
    </row>
    <row r="6224" spans="1:5">
      <c r="A6224" s="711" t="s">
        <v>25759</v>
      </c>
      <c r="B6224" s="651" t="s">
        <v>25760</v>
      </c>
      <c r="C6224" s="651"/>
      <c r="D6224" s="652"/>
    </row>
    <row r="6225" spans="1:5">
      <c r="A6225" s="711">
        <v>92763</v>
      </c>
      <c r="B6225" s="651" t="s">
        <v>25751</v>
      </c>
      <c r="C6225" s="651" t="s">
        <v>118</v>
      </c>
      <c r="D6225" s="652" t="s">
        <v>18987</v>
      </c>
      <c r="E6225" s="625">
        <v>6</v>
      </c>
    </row>
    <row r="6226" spans="1:5">
      <c r="A6226" s="711" t="s">
        <v>25752</v>
      </c>
      <c r="B6226" s="651" t="s">
        <v>25761</v>
      </c>
      <c r="C6226" s="651"/>
      <c r="D6226" s="652"/>
    </row>
    <row r="6227" spans="1:5">
      <c r="A6227" s="711" t="s">
        <v>25762</v>
      </c>
      <c r="B6227" s="651" t="s">
        <v>25760</v>
      </c>
      <c r="C6227" s="651"/>
      <c r="D6227" s="652"/>
    </row>
    <row r="6228" spans="1:5">
      <c r="A6228" s="711">
        <v>92764</v>
      </c>
      <c r="B6228" s="651" t="s">
        <v>25751</v>
      </c>
      <c r="C6228" s="651" t="s">
        <v>118</v>
      </c>
      <c r="D6228" s="652" t="s">
        <v>18987</v>
      </c>
      <c r="E6228" s="625">
        <v>4.7699999999999996</v>
      </c>
    </row>
    <row r="6229" spans="1:5">
      <c r="A6229" s="711" t="s">
        <v>25752</v>
      </c>
      <c r="B6229" s="651" t="s">
        <v>25763</v>
      </c>
      <c r="C6229" s="651"/>
      <c r="D6229" s="652"/>
    </row>
    <row r="6230" spans="1:5">
      <c r="A6230" s="711" t="s">
        <v>25759</v>
      </c>
      <c r="B6230" s="651" t="s">
        <v>25760</v>
      </c>
      <c r="C6230" s="651"/>
      <c r="D6230" s="652"/>
    </row>
    <row r="6231" spans="1:5">
      <c r="A6231" s="711">
        <v>92765</v>
      </c>
      <c r="B6231" s="651" t="s">
        <v>25751</v>
      </c>
      <c r="C6231" s="651" t="s">
        <v>118</v>
      </c>
      <c r="D6231" s="652" t="s">
        <v>18987</v>
      </c>
      <c r="E6231" s="625">
        <v>4.33</v>
      </c>
    </row>
    <row r="6232" spans="1:5">
      <c r="A6232" s="711" t="s">
        <v>25752</v>
      </c>
      <c r="B6232" s="651" t="s">
        <v>25764</v>
      </c>
      <c r="C6232" s="651"/>
      <c r="D6232" s="652"/>
    </row>
    <row r="6233" spans="1:5">
      <c r="A6233" s="711" t="s">
        <v>25759</v>
      </c>
      <c r="B6233" s="651" t="s">
        <v>25760</v>
      </c>
      <c r="C6233" s="651"/>
      <c r="D6233" s="652"/>
    </row>
    <row r="6234" spans="1:5">
      <c r="A6234" s="711">
        <v>92766</v>
      </c>
      <c r="B6234" s="651" t="s">
        <v>25751</v>
      </c>
      <c r="C6234" s="651" t="s">
        <v>118</v>
      </c>
      <c r="D6234" s="652" t="s">
        <v>18987</v>
      </c>
      <c r="E6234" s="625">
        <v>4.7300000000000004</v>
      </c>
    </row>
    <row r="6235" spans="1:5">
      <c r="A6235" s="711" t="s">
        <v>25752</v>
      </c>
      <c r="B6235" s="651" t="s">
        <v>25765</v>
      </c>
      <c r="C6235" s="651"/>
      <c r="D6235" s="652"/>
    </row>
    <row r="6236" spans="1:5">
      <c r="A6236" s="711" t="s">
        <v>25759</v>
      </c>
      <c r="B6236" s="651" t="s">
        <v>25760</v>
      </c>
      <c r="C6236" s="651"/>
      <c r="D6236" s="652"/>
    </row>
    <row r="6237" spans="1:5">
      <c r="A6237" s="711">
        <v>92767</v>
      </c>
      <c r="B6237" s="651" t="s">
        <v>25766</v>
      </c>
      <c r="C6237" s="651" t="s">
        <v>118</v>
      </c>
      <c r="D6237" s="652" t="s">
        <v>18987</v>
      </c>
      <c r="E6237" s="625">
        <v>8.1999999999999993</v>
      </c>
    </row>
    <row r="6238" spans="1:5">
      <c r="A6238" s="711" t="s">
        <v>25767</v>
      </c>
      <c r="B6238" s="651" t="s">
        <v>25768</v>
      </c>
      <c r="C6238" s="651"/>
      <c r="D6238" s="652"/>
    </row>
    <row r="6239" spans="1:5">
      <c r="A6239" s="711" t="s">
        <v>25769</v>
      </c>
      <c r="B6239" s="651" t="s">
        <v>25770</v>
      </c>
      <c r="C6239" s="651"/>
      <c r="D6239" s="652"/>
    </row>
    <row r="6240" spans="1:5">
      <c r="A6240" s="711">
        <v>92768</v>
      </c>
      <c r="B6240" s="651" t="s">
        <v>25766</v>
      </c>
      <c r="C6240" s="651" t="s">
        <v>118</v>
      </c>
      <c r="D6240" s="652" t="s">
        <v>18987</v>
      </c>
      <c r="E6240" s="625">
        <v>7.36</v>
      </c>
    </row>
    <row r="6241" spans="1:5">
      <c r="A6241" s="711" t="s">
        <v>25767</v>
      </c>
      <c r="B6241" s="651" t="s">
        <v>25771</v>
      </c>
      <c r="C6241" s="651"/>
      <c r="D6241" s="652"/>
    </row>
    <row r="6242" spans="1:5">
      <c r="A6242" s="711" t="s">
        <v>25769</v>
      </c>
      <c r="B6242" s="651" t="s">
        <v>25770</v>
      </c>
      <c r="C6242" s="651"/>
      <c r="D6242" s="652"/>
    </row>
    <row r="6243" spans="1:5">
      <c r="A6243" s="711">
        <v>92769</v>
      </c>
      <c r="B6243" s="651" t="s">
        <v>25766</v>
      </c>
      <c r="C6243" s="651" t="s">
        <v>118</v>
      </c>
      <c r="D6243" s="652" t="s">
        <v>18987</v>
      </c>
      <c r="E6243" s="625">
        <v>6.65</v>
      </c>
    </row>
    <row r="6244" spans="1:5">
      <c r="A6244" s="711" t="s">
        <v>22417</v>
      </c>
      <c r="B6244" s="651" t="s">
        <v>22418</v>
      </c>
      <c r="C6244" s="651"/>
      <c r="D6244" s="652"/>
    </row>
    <row r="6245" spans="1:5">
      <c r="A6245" s="711" t="s">
        <v>22419</v>
      </c>
      <c r="B6245" s="651" t="e">
        <v>#NAME?</v>
      </c>
      <c r="C6245" s="651"/>
      <c r="D6245" s="652" t="s">
        <v>22420</v>
      </c>
      <c r="E6245" s="625" t="s">
        <v>22421</v>
      </c>
    </row>
    <row r="6246" spans="1:5">
      <c r="A6246" s="711"/>
      <c r="B6246" s="651"/>
      <c r="C6246" s="651"/>
      <c r="D6246" s="652" t="s">
        <v>22422</v>
      </c>
      <c r="E6246" s="625" t="s">
        <v>22423</v>
      </c>
    </row>
    <row r="6247" spans="1:5">
      <c r="A6247" s="711" t="s">
        <v>22424</v>
      </c>
      <c r="B6247" s="651" t="s">
        <v>22425</v>
      </c>
      <c r="C6247" s="651"/>
      <c r="D6247" s="652"/>
    </row>
    <row r="6248" spans="1:5">
      <c r="A6248" s="711" t="s">
        <v>22426</v>
      </c>
      <c r="B6248" s="651" t="s">
        <v>22427</v>
      </c>
      <c r="C6248" s="651" t="s">
        <v>22428</v>
      </c>
      <c r="D6248" s="652"/>
    </row>
    <row r="6249" spans="1:5">
      <c r="A6249" s="711" t="s">
        <v>22429</v>
      </c>
      <c r="B6249" s="651" t="s">
        <v>22430</v>
      </c>
      <c r="C6249" s="651"/>
      <c r="D6249" s="652" t="s">
        <v>22422</v>
      </c>
      <c r="E6249" s="625" t="s">
        <v>22431</v>
      </c>
    </row>
    <row r="6250" spans="1:5">
      <c r="A6250" s="711" t="s">
        <v>91</v>
      </c>
      <c r="B6250" s="651" t="s">
        <v>22432</v>
      </c>
      <c r="C6250" s="651" t="s">
        <v>22433</v>
      </c>
      <c r="D6250" s="652" t="s">
        <v>22434</v>
      </c>
      <c r="E6250" s="625" t="s">
        <v>22435</v>
      </c>
    </row>
    <row r="6251" spans="1:5">
      <c r="A6251" s="711" t="s">
        <v>22436</v>
      </c>
      <c r="B6251" s="651" t="s">
        <v>22437</v>
      </c>
      <c r="C6251" s="651"/>
      <c r="D6251" s="652"/>
    </row>
    <row r="6252" spans="1:5">
      <c r="A6252" s="711" t="s">
        <v>25767</v>
      </c>
      <c r="B6252" s="651" t="s">
        <v>25772</v>
      </c>
      <c r="C6252" s="651"/>
      <c r="D6252" s="652"/>
    </row>
    <row r="6253" spans="1:5">
      <c r="A6253" s="711" t="s">
        <v>25769</v>
      </c>
      <c r="B6253" s="651" t="s">
        <v>25770</v>
      </c>
      <c r="C6253" s="651"/>
      <c r="D6253" s="652"/>
    </row>
    <row r="6254" spans="1:5">
      <c r="A6254" s="711">
        <v>92770</v>
      </c>
      <c r="B6254" s="651" t="s">
        <v>25766</v>
      </c>
      <c r="C6254" s="651" t="s">
        <v>118</v>
      </c>
      <c r="D6254" s="652" t="s">
        <v>18987</v>
      </c>
      <c r="E6254" s="625">
        <v>6.59</v>
      </c>
    </row>
    <row r="6255" spans="1:5">
      <c r="A6255" s="711" t="s">
        <v>25767</v>
      </c>
      <c r="B6255" s="651" t="s">
        <v>25773</v>
      </c>
      <c r="C6255" s="651"/>
      <c r="D6255" s="652"/>
    </row>
    <row r="6256" spans="1:5">
      <c r="A6256" s="711" t="s">
        <v>25769</v>
      </c>
      <c r="B6256" s="651" t="s">
        <v>25770</v>
      </c>
      <c r="C6256" s="651"/>
      <c r="D6256" s="652"/>
    </row>
    <row r="6257" spans="1:5">
      <c r="A6257" s="711">
        <v>92771</v>
      </c>
      <c r="B6257" s="651" t="s">
        <v>25766</v>
      </c>
      <c r="C6257" s="651" t="s">
        <v>118</v>
      </c>
      <c r="D6257" s="652" t="s">
        <v>18987</v>
      </c>
      <c r="E6257" s="625">
        <v>5.32</v>
      </c>
    </row>
    <row r="6258" spans="1:5">
      <c r="A6258" s="711" t="s">
        <v>25767</v>
      </c>
      <c r="B6258" s="651" t="s">
        <v>25774</v>
      </c>
      <c r="C6258" s="651"/>
      <c r="D6258" s="652"/>
    </row>
    <row r="6259" spans="1:5">
      <c r="A6259" s="711" t="s">
        <v>25775</v>
      </c>
      <c r="B6259" s="651" t="s">
        <v>25776</v>
      </c>
      <c r="C6259" s="651"/>
      <c r="D6259" s="652"/>
    </row>
    <row r="6260" spans="1:5">
      <c r="A6260" s="711">
        <v>92772</v>
      </c>
      <c r="B6260" s="651" t="s">
        <v>25766</v>
      </c>
      <c r="C6260" s="651" t="s">
        <v>118</v>
      </c>
      <c r="D6260" s="652" t="s">
        <v>18987</v>
      </c>
      <c r="E6260" s="625">
        <v>4.6900000000000004</v>
      </c>
    </row>
    <row r="6261" spans="1:5">
      <c r="A6261" s="711" t="s">
        <v>25767</v>
      </c>
      <c r="B6261" s="651" t="s">
        <v>25777</v>
      </c>
      <c r="C6261" s="651"/>
      <c r="D6261" s="652"/>
    </row>
    <row r="6262" spans="1:5">
      <c r="A6262" s="711" t="s">
        <v>25775</v>
      </c>
      <c r="B6262" s="651" t="s">
        <v>25776</v>
      </c>
      <c r="C6262" s="651"/>
      <c r="D6262" s="652"/>
    </row>
    <row r="6263" spans="1:5">
      <c r="A6263" s="711">
        <v>92773</v>
      </c>
      <c r="B6263" s="651" t="s">
        <v>25766</v>
      </c>
      <c r="C6263" s="651" t="s">
        <v>118</v>
      </c>
      <c r="D6263" s="652" t="s">
        <v>18987</v>
      </c>
      <c r="E6263" s="625">
        <v>4.46</v>
      </c>
    </row>
    <row r="6264" spans="1:5">
      <c r="A6264" s="711" t="s">
        <v>25767</v>
      </c>
      <c r="B6264" s="651" t="s">
        <v>25778</v>
      </c>
      <c r="C6264" s="651"/>
      <c r="D6264" s="652"/>
    </row>
    <row r="6265" spans="1:5">
      <c r="A6265" s="711" t="s">
        <v>25775</v>
      </c>
      <c r="B6265" s="651" t="s">
        <v>25776</v>
      </c>
      <c r="C6265" s="651"/>
      <c r="D6265" s="652"/>
    </row>
    <row r="6266" spans="1:5">
      <c r="A6266" s="711">
        <v>92774</v>
      </c>
      <c r="B6266" s="651" t="s">
        <v>25766</v>
      </c>
      <c r="C6266" s="651" t="s">
        <v>118</v>
      </c>
      <c r="D6266" s="652" t="s">
        <v>18987</v>
      </c>
      <c r="E6266" s="625">
        <v>4.13</v>
      </c>
    </row>
    <row r="6267" spans="1:5">
      <c r="A6267" s="711" t="s">
        <v>25767</v>
      </c>
      <c r="B6267" s="651" t="s">
        <v>25779</v>
      </c>
      <c r="C6267" s="651"/>
      <c r="D6267" s="652"/>
    </row>
    <row r="6268" spans="1:5">
      <c r="A6268" s="711" t="s">
        <v>25775</v>
      </c>
      <c r="B6268" s="651" t="s">
        <v>25776</v>
      </c>
      <c r="C6268" s="651"/>
      <c r="D6268" s="652"/>
    </row>
    <row r="6269" spans="1:5">
      <c r="A6269" s="711">
        <v>92775</v>
      </c>
      <c r="B6269" s="651" t="s">
        <v>25751</v>
      </c>
      <c r="C6269" s="651" t="s">
        <v>118</v>
      </c>
      <c r="D6269" s="652" t="s">
        <v>18987</v>
      </c>
      <c r="E6269" s="625">
        <v>11.56</v>
      </c>
    </row>
    <row r="6270" spans="1:5">
      <c r="A6270" s="711" t="s">
        <v>25780</v>
      </c>
      <c r="B6270" s="651" t="s">
        <v>25781</v>
      </c>
      <c r="C6270" s="651"/>
      <c r="D6270" s="652"/>
    </row>
    <row r="6271" spans="1:5">
      <c r="A6271" s="711" t="e">
        <v>#NAME?</v>
      </c>
      <c r="B6271" s="651" t="s">
        <v>25782</v>
      </c>
      <c r="C6271" s="651"/>
      <c r="D6271" s="652"/>
    </row>
    <row r="6272" spans="1:5">
      <c r="A6272" s="711">
        <v>92776</v>
      </c>
      <c r="B6272" s="651" t="s">
        <v>25751</v>
      </c>
      <c r="C6272" s="651" t="s">
        <v>118</v>
      </c>
      <c r="D6272" s="652" t="s">
        <v>18987</v>
      </c>
      <c r="E6272" s="625">
        <v>10.44</v>
      </c>
    </row>
    <row r="6273" spans="1:5">
      <c r="A6273" s="711" t="s">
        <v>25780</v>
      </c>
      <c r="B6273" s="651" t="s">
        <v>25783</v>
      </c>
      <c r="C6273" s="651"/>
      <c r="D6273" s="652"/>
    </row>
    <row r="6274" spans="1:5">
      <c r="A6274" s="711" t="e">
        <v>#NAME?</v>
      </c>
      <c r="B6274" s="651" t="s">
        <v>25782</v>
      </c>
      <c r="C6274" s="651"/>
      <c r="D6274" s="652"/>
    </row>
    <row r="6275" spans="1:5">
      <c r="A6275" s="711">
        <v>92777</v>
      </c>
      <c r="B6275" s="651" t="s">
        <v>25751</v>
      </c>
      <c r="C6275" s="651" t="s">
        <v>118</v>
      </c>
      <c r="D6275" s="652" t="s">
        <v>18987</v>
      </c>
      <c r="E6275" s="625">
        <v>9.83</v>
      </c>
    </row>
    <row r="6276" spans="1:5">
      <c r="A6276" s="711" t="s">
        <v>25780</v>
      </c>
      <c r="B6276" s="651" t="s">
        <v>25784</v>
      </c>
      <c r="C6276" s="651"/>
      <c r="D6276" s="652"/>
    </row>
    <row r="6277" spans="1:5">
      <c r="A6277" s="711" t="e">
        <v>#NAME?</v>
      </c>
      <c r="B6277" s="651" t="s">
        <v>25782</v>
      </c>
      <c r="C6277" s="651"/>
      <c r="D6277" s="652"/>
    </row>
    <row r="6278" spans="1:5">
      <c r="A6278" s="711">
        <v>92778</v>
      </c>
      <c r="B6278" s="651" t="s">
        <v>25751</v>
      </c>
      <c r="C6278" s="651" t="s">
        <v>118</v>
      </c>
      <c r="D6278" s="652" t="s">
        <v>18987</v>
      </c>
      <c r="E6278" s="625">
        <v>7.95</v>
      </c>
    </row>
    <row r="6279" spans="1:5">
      <c r="A6279" s="711" t="s">
        <v>25780</v>
      </c>
      <c r="B6279" s="651" t="s">
        <v>25785</v>
      </c>
      <c r="C6279" s="651"/>
      <c r="D6279" s="652"/>
    </row>
    <row r="6280" spans="1:5">
      <c r="A6280" s="711" t="s">
        <v>22417</v>
      </c>
      <c r="B6280" s="651" t="s">
        <v>22418</v>
      </c>
      <c r="C6280" s="651"/>
      <c r="D6280" s="652"/>
    </row>
    <row r="6281" spans="1:5">
      <c r="A6281" s="711" t="s">
        <v>22419</v>
      </c>
      <c r="B6281" s="651" t="e">
        <v>#NAME?</v>
      </c>
      <c r="C6281" s="651"/>
      <c r="D6281" s="652" t="s">
        <v>22420</v>
      </c>
      <c r="E6281" s="625" t="s">
        <v>22421</v>
      </c>
    </row>
    <row r="6282" spans="1:5">
      <c r="A6282" s="711"/>
      <c r="B6282" s="651"/>
      <c r="C6282" s="651"/>
      <c r="D6282" s="652" t="s">
        <v>22422</v>
      </c>
      <c r="E6282" s="625" t="s">
        <v>22423</v>
      </c>
    </row>
    <row r="6283" spans="1:5">
      <c r="A6283" s="711" t="s">
        <v>22424</v>
      </c>
      <c r="B6283" s="651" t="s">
        <v>22425</v>
      </c>
      <c r="C6283" s="651"/>
      <c r="D6283" s="652"/>
    </row>
    <row r="6284" spans="1:5">
      <c r="A6284" s="711" t="s">
        <v>22426</v>
      </c>
      <c r="B6284" s="651" t="s">
        <v>22427</v>
      </c>
      <c r="C6284" s="651" t="s">
        <v>22428</v>
      </c>
      <c r="D6284" s="652"/>
    </row>
    <row r="6285" spans="1:5">
      <c r="A6285" s="711" t="s">
        <v>22429</v>
      </c>
      <c r="B6285" s="651" t="s">
        <v>22430</v>
      </c>
      <c r="C6285" s="651"/>
      <c r="D6285" s="652" t="s">
        <v>22422</v>
      </c>
      <c r="E6285" s="625" t="s">
        <v>22431</v>
      </c>
    </row>
    <row r="6286" spans="1:5">
      <c r="A6286" s="711" t="s">
        <v>91</v>
      </c>
      <c r="B6286" s="651" t="s">
        <v>22432</v>
      </c>
      <c r="C6286" s="651" t="s">
        <v>22433</v>
      </c>
      <c r="D6286" s="652" t="s">
        <v>22434</v>
      </c>
      <c r="E6286" s="625" t="s">
        <v>22435</v>
      </c>
    </row>
    <row r="6287" spans="1:5">
      <c r="A6287" s="711" t="s">
        <v>22436</v>
      </c>
      <c r="B6287" s="651" t="s">
        <v>22437</v>
      </c>
      <c r="C6287" s="651"/>
      <c r="D6287" s="652"/>
    </row>
    <row r="6288" spans="1:5">
      <c r="A6288" s="711" t="s">
        <v>25786</v>
      </c>
      <c r="B6288" s="651" t="s">
        <v>25787</v>
      </c>
      <c r="C6288" s="651"/>
      <c r="D6288" s="652"/>
    </row>
    <row r="6289" spans="1:5">
      <c r="A6289" s="711">
        <v>92779</v>
      </c>
      <c r="B6289" s="651" t="s">
        <v>25751</v>
      </c>
      <c r="C6289" s="651" t="s">
        <v>118</v>
      </c>
      <c r="D6289" s="652" t="s">
        <v>18987</v>
      </c>
      <c r="E6289" s="625">
        <v>6.56</v>
      </c>
    </row>
    <row r="6290" spans="1:5">
      <c r="A6290" s="711" t="s">
        <v>25780</v>
      </c>
      <c r="B6290" s="651" t="s">
        <v>25788</v>
      </c>
      <c r="C6290" s="651"/>
      <c r="D6290" s="652"/>
    </row>
    <row r="6291" spans="1:5">
      <c r="A6291" s="711" t="s">
        <v>25786</v>
      </c>
      <c r="B6291" s="651" t="s">
        <v>25787</v>
      </c>
      <c r="C6291" s="651"/>
      <c r="D6291" s="652"/>
    </row>
    <row r="6292" spans="1:5">
      <c r="A6292" s="711">
        <v>92780</v>
      </c>
      <c r="B6292" s="651" t="s">
        <v>25751</v>
      </c>
      <c r="C6292" s="651" t="s">
        <v>118</v>
      </c>
      <c r="D6292" s="652" t="s">
        <v>18987</v>
      </c>
      <c r="E6292" s="625">
        <v>5.15</v>
      </c>
    </row>
    <row r="6293" spans="1:5">
      <c r="A6293" s="711" t="s">
        <v>25780</v>
      </c>
      <c r="B6293" s="651" t="s">
        <v>25789</v>
      </c>
      <c r="C6293" s="651"/>
      <c r="D6293" s="652"/>
    </row>
    <row r="6294" spans="1:5">
      <c r="A6294" s="711" t="s">
        <v>25786</v>
      </c>
      <c r="B6294" s="651" t="s">
        <v>25787</v>
      </c>
      <c r="C6294" s="651"/>
      <c r="D6294" s="652"/>
    </row>
    <row r="6295" spans="1:5">
      <c r="A6295" s="711">
        <v>92781</v>
      </c>
      <c r="B6295" s="651" t="s">
        <v>25751</v>
      </c>
      <c r="C6295" s="651" t="s">
        <v>118</v>
      </c>
      <c r="D6295" s="652" t="s">
        <v>18987</v>
      </c>
      <c r="E6295" s="625">
        <v>4.58</v>
      </c>
    </row>
    <row r="6296" spans="1:5">
      <c r="A6296" s="711" t="s">
        <v>25780</v>
      </c>
      <c r="B6296" s="651" t="s">
        <v>25790</v>
      </c>
      <c r="C6296" s="651"/>
      <c r="D6296" s="652"/>
    </row>
    <row r="6297" spans="1:5">
      <c r="A6297" s="711" t="s">
        <v>25786</v>
      </c>
      <c r="B6297" s="651" t="s">
        <v>25787</v>
      </c>
      <c r="C6297" s="651"/>
      <c r="D6297" s="652"/>
    </row>
    <row r="6298" spans="1:5">
      <c r="A6298" s="711">
        <v>92782</v>
      </c>
      <c r="B6298" s="651" t="s">
        <v>25751</v>
      </c>
      <c r="C6298" s="651" t="s">
        <v>118</v>
      </c>
      <c r="D6298" s="652" t="s">
        <v>18987</v>
      </c>
      <c r="E6298" s="625">
        <v>4.87</v>
      </c>
    </row>
    <row r="6299" spans="1:5">
      <c r="A6299" s="711" t="s">
        <v>25780</v>
      </c>
      <c r="B6299" s="651" t="s">
        <v>25791</v>
      </c>
      <c r="C6299" s="651"/>
      <c r="D6299" s="652"/>
    </row>
    <row r="6300" spans="1:5">
      <c r="A6300" s="711" t="s">
        <v>25786</v>
      </c>
      <c r="B6300" s="651" t="s">
        <v>25787</v>
      </c>
      <c r="C6300" s="651"/>
      <c r="D6300" s="652"/>
    </row>
    <row r="6301" spans="1:5">
      <c r="A6301" s="711">
        <v>92783</v>
      </c>
      <c r="B6301" s="651" t="s">
        <v>25766</v>
      </c>
      <c r="C6301" s="651" t="s">
        <v>118</v>
      </c>
      <c r="D6301" s="652" t="s">
        <v>18987</v>
      </c>
      <c r="E6301" s="625">
        <v>9.73</v>
      </c>
    </row>
    <row r="6302" spans="1:5">
      <c r="A6302" s="711" t="s">
        <v>25792</v>
      </c>
      <c r="B6302" s="651" t="s">
        <v>25793</v>
      </c>
      <c r="C6302" s="651"/>
      <c r="D6302" s="652"/>
    </row>
    <row r="6303" spans="1:5">
      <c r="A6303" s="711" t="s">
        <v>25794</v>
      </c>
      <c r="B6303" s="651" t="s">
        <v>25795</v>
      </c>
      <c r="C6303" s="651"/>
      <c r="D6303" s="652"/>
    </row>
    <row r="6304" spans="1:5">
      <c r="A6304" s="711">
        <v>92784</v>
      </c>
      <c r="B6304" s="651" t="s">
        <v>25766</v>
      </c>
      <c r="C6304" s="651" t="s">
        <v>118</v>
      </c>
      <c r="D6304" s="652" t="s">
        <v>18987</v>
      </c>
      <c r="E6304" s="625">
        <v>8.6</v>
      </c>
    </row>
    <row r="6305" spans="1:5">
      <c r="A6305" s="711" t="s">
        <v>25792</v>
      </c>
      <c r="B6305" s="651" t="s">
        <v>25796</v>
      </c>
      <c r="C6305" s="651"/>
      <c r="D6305" s="652"/>
    </row>
    <row r="6306" spans="1:5">
      <c r="A6306" s="711" t="s">
        <v>25794</v>
      </c>
      <c r="B6306" s="651" t="s">
        <v>25795</v>
      </c>
      <c r="C6306" s="651"/>
      <c r="D6306" s="652"/>
    </row>
    <row r="6307" spans="1:5">
      <c r="A6307" s="711">
        <v>92785</v>
      </c>
      <c r="B6307" s="651" t="s">
        <v>25766</v>
      </c>
      <c r="C6307" s="651" t="s">
        <v>118</v>
      </c>
      <c r="D6307" s="652" t="s">
        <v>18987</v>
      </c>
      <c r="E6307" s="625">
        <v>7.59</v>
      </c>
    </row>
    <row r="6308" spans="1:5">
      <c r="A6308" s="711" t="s">
        <v>25792</v>
      </c>
      <c r="B6308" s="651" t="s">
        <v>25797</v>
      </c>
      <c r="C6308" s="651"/>
      <c r="D6308" s="652"/>
    </row>
    <row r="6309" spans="1:5">
      <c r="A6309" s="711" t="s">
        <v>25794</v>
      </c>
      <c r="B6309" s="651" t="s">
        <v>25795</v>
      </c>
      <c r="C6309" s="651"/>
      <c r="D6309" s="652"/>
    </row>
    <row r="6310" spans="1:5">
      <c r="A6310" s="711">
        <v>92786</v>
      </c>
      <c r="B6310" s="651" t="s">
        <v>25766</v>
      </c>
      <c r="C6310" s="651" t="s">
        <v>118</v>
      </c>
      <c r="D6310" s="652" t="s">
        <v>18987</v>
      </c>
      <c r="E6310" s="625">
        <v>7.28</v>
      </c>
    </row>
    <row r="6311" spans="1:5">
      <c r="A6311" s="711" t="s">
        <v>25792</v>
      </c>
      <c r="B6311" s="651" t="s">
        <v>25798</v>
      </c>
      <c r="C6311" s="651"/>
      <c r="D6311" s="652"/>
    </row>
    <row r="6312" spans="1:5">
      <c r="A6312" s="711" t="s">
        <v>25794</v>
      </c>
      <c r="B6312" s="651" t="s">
        <v>25795</v>
      </c>
      <c r="C6312" s="651"/>
      <c r="D6312" s="652"/>
    </row>
    <row r="6313" spans="1:5">
      <c r="A6313" s="711">
        <v>92787</v>
      </c>
      <c r="B6313" s="651" t="s">
        <v>25766</v>
      </c>
      <c r="C6313" s="651" t="s">
        <v>118</v>
      </c>
      <c r="D6313" s="652" t="s">
        <v>18987</v>
      </c>
      <c r="E6313" s="625">
        <v>5.83</v>
      </c>
    </row>
    <row r="6314" spans="1:5">
      <c r="A6314" s="711" t="s">
        <v>25792</v>
      </c>
      <c r="B6314" s="651" t="s">
        <v>25799</v>
      </c>
      <c r="C6314" s="651"/>
      <c r="D6314" s="652"/>
    </row>
    <row r="6315" spans="1:5">
      <c r="A6315" s="711" t="s">
        <v>25800</v>
      </c>
      <c r="B6315" s="651" t="s">
        <v>25801</v>
      </c>
      <c r="C6315" s="651"/>
      <c r="D6315" s="652"/>
    </row>
    <row r="6316" spans="1:5">
      <c r="A6316" s="711" t="s">
        <v>22417</v>
      </c>
      <c r="B6316" s="651" t="s">
        <v>22418</v>
      </c>
      <c r="C6316" s="651"/>
      <c r="D6316" s="652"/>
    </row>
    <row r="6317" spans="1:5">
      <c r="A6317" s="711" t="s">
        <v>22419</v>
      </c>
      <c r="B6317" s="651" t="e">
        <v>#NAME?</v>
      </c>
      <c r="C6317" s="651"/>
      <c r="D6317" s="652" t="s">
        <v>22420</v>
      </c>
      <c r="E6317" s="625" t="s">
        <v>22421</v>
      </c>
    </row>
    <row r="6318" spans="1:5">
      <c r="A6318" s="711"/>
      <c r="B6318" s="651"/>
      <c r="C6318" s="651"/>
      <c r="D6318" s="652" t="s">
        <v>22422</v>
      </c>
      <c r="E6318" s="625" t="s">
        <v>22423</v>
      </c>
    </row>
    <row r="6319" spans="1:5">
      <c r="A6319" s="711" t="s">
        <v>22424</v>
      </c>
      <c r="B6319" s="651" t="s">
        <v>22425</v>
      </c>
      <c r="C6319" s="651"/>
      <c r="D6319" s="652"/>
    </row>
    <row r="6320" spans="1:5">
      <c r="A6320" s="711" t="s">
        <v>22426</v>
      </c>
      <c r="B6320" s="651" t="s">
        <v>22427</v>
      </c>
      <c r="C6320" s="651" t="s">
        <v>22428</v>
      </c>
      <c r="D6320" s="652"/>
    </row>
    <row r="6321" spans="1:5">
      <c r="A6321" s="711" t="s">
        <v>22429</v>
      </c>
      <c r="B6321" s="651" t="s">
        <v>22430</v>
      </c>
      <c r="C6321" s="651"/>
      <c r="D6321" s="652" t="s">
        <v>22422</v>
      </c>
      <c r="E6321" s="625" t="s">
        <v>22431</v>
      </c>
    </row>
    <row r="6322" spans="1:5">
      <c r="A6322" s="711" t="s">
        <v>91</v>
      </c>
      <c r="B6322" s="651" t="s">
        <v>22432</v>
      </c>
      <c r="C6322" s="651" t="s">
        <v>22433</v>
      </c>
      <c r="D6322" s="652" t="s">
        <v>22434</v>
      </c>
      <c r="E6322" s="625" t="s">
        <v>22435</v>
      </c>
    </row>
    <row r="6323" spans="1:5">
      <c r="A6323" s="711" t="s">
        <v>22436</v>
      </c>
      <c r="B6323" s="651" t="s">
        <v>22437</v>
      </c>
      <c r="C6323" s="651"/>
      <c r="D6323" s="652"/>
    </row>
    <row r="6324" spans="1:5">
      <c r="A6324" s="711">
        <v>92788</v>
      </c>
      <c r="B6324" s="651" t="s">
        <v>25766</v>
      </c>
      <c r="C6324" s="651" t="s">
        <v>118</v>
      </c>
      <c r="D6324" s="652" t="s">
        <v>18987</v>
      </c>
      <c r="E6324" s="625">
        <v>5.05</v>
      </c>
    </row>
    <row r="6325" spans="1:5">
      <c r="A6325" s="711" t="s">
        <v>25792</v>
      </c>
      <c r="B6325" s="651" t="s">
        <v>25802</v>
      </c>
      <c r="C6325" s="651"/>
      <c r="D6325" s="652"/>
    </row>
    <row r="6326" spans="1:5">
      <c r="A6326" s="711" t="s">
        <v>25800</v>
      </c>
      <c r="B6326" s="651" t="s">
        <v>25801</v>
      </c>
      <c r="C6326" s="651"/>
      <c r="D6326" s="652"/>
    </row>
    <row r="6327" spans="1:5">
      <c r="A6327" s="711">
        <v>92789</v>
      </c>
      <c r="B6327" s="651" t="s">
        <v>25766</v>
      </c>
      <c r="C6327" s="651" t="s">
        <v>118</v>
      </c>
      <c r="D6327" s="652" t="s">
        <v>18987</v>
      </c>
      <c r="E6327" s="625">
        <v>4.6900000000000004</v>
      </c>
    </row>
    <row r="6328" spans="1:5">
      <c r="A6328" s="711" t="s">
        <v>25792</v>
      </c>
      <c r="B6328" s="651" t="s">
        <v>25803</v>
      </c>
      <c r="C6328" s="651"/>
      <c r="D6328" s="652"/>
    </row>
    <row r="6329" spans="1:5">
      <c r="A6329" s="711" t="s">
        <v>25800</v>
      </c>
      <c r="B6329" s="651" t="s">
        <v>25801</v>
      </c>
      <c r="C6329" s="651"/>
      <c r="D6329" s="652"/>
    </row>
    <row r="6330" spans="1:5">
      <c r="A6330" s="711">
        <v>92790</v>
      </c>
      <c r="B6330" s="651" t="s">
        <v>25766</v>
      </c>
      <c r="C6330" s="651" t="s">
        <v>118</v>
      </c>
      <c r="D6330" s="652" t="s">
        <v>18987</v>
      </c>
      <c r="E6330" s="625">
        <v>4.26</v>
      </c>
    </row>
    <row r="6331" spans="1:5">
      <c r="A6331" s="711" t="s">
        <v>25792</v>
      </c>
      <c r="B6331" s="651" t="s">
        <v>25804</v>
      </c>
      <c r="C6331" s="651"/>
      <c r="D6331" s="652"/>
    </row>
    <row r="6332" spans="1:5">
      <c r="A6332" s="711" t="s">
        <v>25800</v>
      </c>
      <c r="B6332" s="651" t="s">
        <v>25801</v>
      </c>
      <c r="C6332" s="651"/>
      <c r="D6332" s="652"/>
    </row>
    <row r="6333" spans="1:5">
      <c r="A6333" s="711">
        <v>92791</v>
      </c>
      <c r="B6333" s="651" t="s">
        <v>25805</v>
      </c>
      <c r="C6333" s="651" t="s">
        <v>118</v>
      </c>
      <c r="D6333" s="652" t="s">
        <v>18987</v>
      </c>
      <c r="E6333" s="625">
        <v>7.23</v>
      </c>
    </row>
    <row r="6334" spans="1:5">
      <c r="A6334" s="711" t="s">
        <v>25806</v>
      </c>
      <c r="B6334" s="651" t="s">
        <v>25807</v>
      </c>
      <c r="C6334" s="651"/>
      <c r="D6334" s="652"/>
    </row>
    <row r="6335" spans="1:5">
      <c r="A6335" s="711">
        <v>92792</v>
      </c>
      <c r="B6335" s="651" t="s">
        <v>25808</v>
      </c>
      <c r="C6335" s="651" t="s">
        <v>118</v>
      </c>
      <c r="D6335" s="652" t="s">
        <v>18987</v>
      </c>
      <c r="E6335" s="625">
        <v>7.08</v>
      </c>
    </row>
    <row r="6336" spans="1:5">
      <c r="A6336" s="711" t="s">
        <v>25806</v>
      </c>
      <c r="B6336" s="651" t="s">
        <v>25807</v>
      </c>
      <c r="C6336" s="651"/>
      <c r="D6336" s="652"/>
    </row>
    <row r="6337" spans="1:5">
      <c r="A6337" s="711">
        <v>92793</v>
      </c>
      <c r="B6337" s="651" t="s">
        <v>25809</v>
      </c>
      <c r="C6337" s="651" t="s">
        <v>118</v>
      </c>
      <c r="D6337" s="652" t="s">
        <v>18987</v>
      </c>
      <c r="E6337" s="625">
        <v>7.29</v>
      </c>
    </row>
    <row r="6338" spans="1:5">
      <c r="A6338" s="711" t="s">
        <v>25806</v>
      </c>
      <c r="B6338" s="651" t="s">
        <v>25807</v>
      </c>
      <c r="C6338" s="651"/>
      <c r="D6338" s="652"/>
    </row>
    <row r="6339" spans="1:5">
      <c r="A6339" s="711">
        <v>92794</v>
      </c>
      <c r="B6339" s="651" t="s">
        <v>25810</v>
      </c>
      <c r="C6339" s="651" t="s">
        <v>118</v>
      </c>
      <c r="D6339" s="652" t="s">
        <v>18987</v>
      </c>
      <c r="E6339" s="625">
        <v>6</v>
      </c>
    </row>
    <row r="6340" spans="1:5">
      <c r="A6340" s="711" t="s">
        <v>25811</v>
      </c>
      <c r="B6340" s="651" t="s">
        <v>25812</v>
      </c>
      <c r="C6340" s="651"/>
      <c r="D6340" s="652"/>
    </row>
    <row r="6341" spans="1:5">
      <c r="A6341" s="711">
        <v>92795</v>
      </c>
      <c r="B6341" s="651" t="s">
        <v>25813</v>
      </c>
      <c r="C6341" s="651" t="s">
        <v>118</v>
      </c>
      <c r="D6341" s="652" t="s">
        <v>18987</v>
      </c>
      <c r="E6341" s="625">
        <v>5.09</v>
      </c>
    </row>
    <row r="6342" spans="1:5">
      <c r="A6342" s="711" t="s">
        <v>25811</v>
      </c>
      <c r="B6342" s="651" t="s">
        <v>25812</v>
      </c>
      <c r="C6342" s="651"/>
      <c r="D6342" s="652"/>
    </row>
    <row r="6343" spans="1:5">
      <c r="A6343" s="711">
        <v>92796</v>
      </c>
      <c r="B6343" s="651" t="s">
        <v>25814</v>
      </c>
      <c r="C6343" s="651" t="s">
        <v>118</v>
      </c>
      <c r="D6343" s="652" t="s">
        <v>18987</v>
      </c>
      <c r="E6343" s="625">
        <v>4.0999999999999996</v>
      </c>
    </row>
    <row r="6344" spans="1:5">
      <c r="A6344" s="711" t="s">
        <v>25811</v>
      </c>
      <c r="B6344" s="651" t="s">
        <v>25812</v>
      </c>
      <c r="C6344" s="651"/>
      <c r="D6344" s="652"/>
    </row>
    <row r="6345" spans="1:5">
      <c r="A6345" s="711">
        <v>92797</v>
      </c>
      <c r="B6345" s="651" t="s">
        <v>25815</v>
      </c>
      <c r="C6345" s="651" t="s">
        <v>118</v>
      </c>
      <c r="D6345" s="652" t="s">
        <v>18987</v>
      </c>
      <c r="E6345" s="625">
        <v>3.83</v>
      </c>
    </row>
    <row r="6346" spans="1:5">
      <c r="A6346" s="711" t="s">
        <v>25811</v>
      </c>
      <c r="B6346" s="651" t="s">
        <v>25812</v>
      </c>
      <c r="C6346" s="651"/>
      <c r="D6346" s="652"/>
    </row>
    <row r="6347" spans="1:5">
      <c r="A6347" s="711">
        <v>92798</v>
      </c>
      <c r="B6347" s="651" t="s">
        <v>25816</v>
      </c>
      <c r="C6347" s="651" t="s">
        <v>118</v>
      </c>
      <c r="D6347" s="652" t="s">
        <v>18987</v>
      </c>
      <c r="E6347" s="625">
        <v>4.3600000000000003</v>
      </c>
    </row>
    <row r="6348" spans="1:5">
      <c r="A6348" s="711" t="s">
        <v>25811</v>
      </c>
      <c r="B6348" s="651" t="s">
        <v>25812</v>
      </c>
      <c r="C6348" s="651"/>
      <c r="D6348" s="652"/>
    </row>
    <row r="6349" spans="1:5">
      <c r="A6349" s="711">
        <v>92799</v>
      </c>
      <c r="B6349" s="651" t="s">
        <v>25817</v>
      </c>
      <c r="C6349" s="651" t="s">
        <v>118</v>
      </c>
      <c r="D6349" s="652" t="s">
        <v>18987</v>
      </c>
      <c r="E6349" s="625">
        <v>5.84</v>
      </c>
    </row>
    <row r="6350" spans="1:5">
      <c r="A6350" s="711">
        <v>42339</v>
      </c>
      <c r="B6350" s="651"/>
      <c r="C6350" s="651"/>
      <c r="D6350" s="652"/>
    </row>
    <row r="6351" spans="1:5">
      <c r="A6351" s="711">
        <v>92800</v>
      </c>
      <c r="B6351" s="651" t="s">
        <v>25818</v>
      </c>
      <c r="C6351" s="651" t="s">
        <v>118</v>
      </c>
      <c r="D6351" s="652" t="s">
        <v>18987</v>
      </c>
      <c r="E6351" s="625">
        <v>5.42</v>
      </c>
    </row>
    <row r="6352" spans="1:5">
      <c r="A6352" s="711" t="s">
        <v>22417</v>
      </c>
      <c r="B6352" s="651" t="s">
        <v>22418</v>
      </c>
      <c r="C6352" s="651"/>
      <c r="D6352" s="652"/>
    </row>
    <row r="6353" spans="1:5">
      <c r="A6353" s="711" t="s">
        <v>22419</v>
      </c>
      <c r="B6353" s="651" t="e">
        <v>#NAME?</v>
      </c>
      <c r="C6353" s="651"/>
      <c r="D6353" s="652" t="s">
        <v>22420</v>
      </c>
      <c r="E6353" s="625" t="s">
        <v>22421</v>
      </c>
    </row>
    <row r="6354" spans="1:5">
      <c r="A6354" s="711"/>
      <c r="B6354" s="651"/>
      <c r="C6354" s="651"/>
      <c r="D6354" s="652" t="s">
        <v>22422</v>
      </c>
      <c r="E6354" s="625" t="s">
        <v>22423</v>
      </c>
    </row>
    <row r="6355" spans="1:5">
      <c r="A6355" s="711" t="s">
        <v>22424</v>
      </c>
      <c r="B6355" s="651" t="s">
        <v>22425</v>
      </c>
      <c r="C6355" s="651"/>
      <c r="D6355" s="652"/>
    </row>
    <row r="6356" spans="1:5">
      <c r="A6356" s="711" t="s">
        <v>22426</v>
      </c>
      <c r="B6356" s="651" t="s">
        <v>22427</v>
      </c>
      <c r="C6356" s="651" t="s">
        <v>22428</v>
      </c>
      <c r="D6356" s="652"/>
    </row>
    <row r="6357" spans="1:5">
      <c r="A6357" s="711" t="s">
        <v>22429</v>
      </c>
      <c r="B6357" s="651" t="s">
        <v>22430</v>
      </c>
      <c r="C6357" s="651"/>
      <c r="D6357" s="652" t="s">
        <v>22422</v>
      </c>
      <c r="E6357" s="625" t="s">
        <v>22431</v>
      </c>
    </row>
    <row r="6358" spans="1:5">
      <c r="A6358" s="711" t="s">
        <v>91</v>
      </c>
      <c r="B6358" s="651" t="s">
        <v>22432</v>
      </c>
      <c r="C6358" s="651" t="s">
        <v>22433</v>
      </c>
      <c r="D6358" s="652" t="s">
        <v>22434</v>
      </c>
      <c r="E6358" s="625" t="s">
        <v>22435</v>
      </c>
    </row>
    <row r="6359" spans="1:5">
      <c r="A6359" s="711" t="s">
        <v>22436</v>
      </c>
      <c r="B6359" s="651" t="s">
        <v>22437</v>
      </c>
      <c r="C6359" s="651"/>
      <c r="D6359" s="652"/>
    </row>
    <row r="6360" spans="1:5">
      <c r="A6360" s="711">
        <v>42339</v>
      </c>
      <c r="B6360" s="651"/>
      <c r="C6360" s="651"/>
      <c r="D6360" s="652"/>
    </row>
    <row r="6361" spans="1:5">
      <c r="A6361" s="711">
        <v>92801</v>
      </c>
      <c r="B6361" s="651" t="s">
        <v>25819</v>
      </c>
      <c r="C6361" s="651" t="s">
        <v>118</v>
      </c>
      <c r="D6361" s="652" t="s">
        <v>18987</v>
      </c>
      <c r="E6361" s="625">
        <v>5.18</v>
      </c>
    </row>
    <row r="6362" spans="1:5">
      <c r="A6362" s="711">
        <v>42339</v>
      </c>
      <c r="B6362" s="651"/>
      <c r="C6362" s="651"/>
      <c r="D6362" s="652"/>
    </row>
    <row r="6363" spans="1:5">
      <c r="A6363" s="711">
        <v>92802</v>
      </c>
      <c r="B6363" s="651" t="s">
        <v>25820</v>
      </c>
      <c r="C6363" s="651" t="s">
        <v>118</v>
      </c>
      <c r="D6363" s="652" t="s">
        <v>18987</v>
      </c>
      <c r="E6363" s="625">
        <v>5.48</v>
      </c>
    </row>
    <row r="6364" spans="1:5">
      <c r="A6364" s="711">
        <v>42339</v>
      </c>
      <c r="B6364" s="651"/>
      <c r="C6364" s="651"/>
      <c r="D6364" s="652"/>
    </row>
    <row r="6365" spans="1:5">
      <c r="A6365" s="711">
        <v>92803</v>
      </c>
      <c r="B6365" s="651" t="s">
        <v>25821</v>
      </c>
      <c r="C6365" s="651" t="s">
        <v>118</v>
      </c>
      <c r="D6365" s="652" t="s">
        <v>18987</v>
      </c>
      <c r="E6365" s="625">
        <v>4.49</v>
      </c>
    </row>
    <row r="6366" spans="1:5">
      <c r="A6366" s="711" t="s">
        <v>25581</v>
      </c>
      <c r="B6366" s="651"/>
      <c r="C6366" s="651"/>
      <c r="D6366" s="652"/>
    </row>
    <row r="6367" spans="1:5">
      <c r="A6367" s="711">
        <v>92804</v>
      </c>
      <c r="B6367" s="651" t="s">
        <v>25822</v>
      </c>
      <c r="C6367" s="651" t="s">
        <v>118</v>
      </c>
      <c r="D6367" s="652" t="s">
        <v>18987</v>
      </c>
      <c r="E6367" s="625">
        <v>4.0599999999999996</v>
      </c>
    </row>
    <row r="6368" spans="1:5">
      <c r="A6368" s="711" t="s">
        <v>25581</v>
      </c>
      <c r="B6368" s="651"/>
      <c r="C6368" s="651"/>
      <c r="D6368" s="652"/>
    </row>
    <row r="6369" spans="1:5">
      <c r="A6369" s="711">
        <v>92805</v>
      </c>
      <c r="B6369" s="651" t="s">
        <v>25823</v>
      </c>
      <c r="C6369" s="651" t="s">
        <v>118</v>
      </c>
      <c r="D6369" s="652" t="s">
        <v>18987</v>
      </c>
      <c r="E6369" s="625">
        <v>4</v>
      </c>
    </row>
    <row r="6370" spans="1:5">
      <c r="A6370" s="711" t="s">
        <v>25581</v>
      </c>
      <c r="B6370" s="651"/>
      <c r="C6370" s="651"/>
      <c r="D6370" s="652"/>
    </row>
    <row r="6371" spans="1:5">
      <c r="A6371" s="711">
        <v>92806</v>
      </c>
      <c r="B6371" s="651" t="s">
        <v>25824</v>
      </c>
      <c r="C6371" s="651" t="s">
        <v>118</v>
      </c>
      <c r="D6371" s="652" t="s">
        <v>18987</v>
      </c>
      <c r="E6371" s="625">
        <v>3.78</v>
      </c>
    </row>
    <row r="6372" spans="1:5">
      <c r="A6372" s="711" t="s">
        <v>25581</v>
      </c>
      <c r="B6372" s="651"/>
      <c r="C6372" s="651"/>
      <c r="D6372" s="652"/>
    </row>
    <row r="6373" spans="1:5">
      <c r="A6373" s="711">
        <v>92875</v>
      </c>
      <c r="B6373" s="651" t="s">
        <v>4913</v>
      </c>
      <c r="C6373" s="651" t="s">
        <v>118</v>
      </c>
      <c r="D6373" s="652" t="s">
        <v>18987</v>
      </c>
      <c r="E6373" s="625">
        <v>6.96</v>
      </c>
    </row>
    <row r="6374" spans="1:5">
      <c r="A6374" s="711">
        <v>92876</v>
      </c>
      <c r="B6374" s="651" t="s">
        <v>4914</v>
      </c>
      <c r="C6374" s="651" t="s">
        <v>118</v>
      </c>
      <c r="D6374" s="652" t="s">
        <v>18987</v>
      </c>
      <c r="E6374" s="625">
        <v>6.59</v>
      </c>
    </row>
    <row r="6375" spans="1:5">
      <c r="A6375" s="711">
        <v>92877</v>
      </c>
      <c r="B6375" s="651" t="s">
        <v>4915</v>
      </c>
      <c r="C6375" s="651" t="s">
        <v>118</v>
      </c>
      <c r="D6375" s="652" t="s">
        <v>18987</v>
      </c>
      <c r="E6375" s="625">
        <v>5.76</v>
      </c>
    </row>
    <row r="6376" spans="1:5">
      <c r="A6376" s="711">
        <v>92878</v>
      </c>
      <c r="B6376" s="651" t="s">
        <v>4916</v>
      </c>
      <c r="C6376" s="651" t="s">
        <v>118</v>
      </c>
      <c r="D6376" s="652" t="s">
        <v>18987</v>
      </c>
      <c r="E6376" s="625">
        <v>5.08</v>
      </c>
    </row>
    <row r="6377" spans="1:5">
      <c r="A6377" s="711">
        <v>92879</v>
      </c>
      <c r="B6377" s="651" t="s">
        <v>4917</v>
      </c>
      <c r="C6377" s="651" t="s">
        <v>118</v>
      </c>
      <c r="D6377" s="652" t="s">
        <v>18987</v>
      </c>
      <c r="E6377" s="625">
        <v>4.09</v>
      </c>
    </row>
    <row r="6378" spans="1:5">
      <c r="A6378" s="711">
        <v>92880</v>
      </c>
      <c r="B6378" s="651" t="s">
        <v>4918</v>
      </c>
      <c r="C6378" s="651" t="s">
        <v>118</v>
      </c>
      <c r="D6378" s="652" t="s">
        <v>18987</v>
      </c>
      <c r="E6378" s="625">
        <v>4.08</v>
      </c>
    </row>
    <row r="6379" spans="1:5">
      <c r="A6379" s="711">
        <v>92881</v>
      </c>
      <c r="B6379" s="651" t="s">
        <v>4919</v>
      </c>
      <c r="C6379" s="651" t="s">
        <v>118</v>
      </c>
      <c r="D6379" s="652" t="s">
        <v>18987</v>
      </c>
      <c r="E6379" s="625">
        <v>4.03</v>
      </c>
    </row>
    <row r="6380" spans="1:5">
      <c r="A6380" s="711">
        <v>92882</v>
      </c>
      <c r="B6380" s="651" t="s">
        <v>4920</v>
      </c>
      <c r="C6380" s="651" t="s">
        <v>118</v>
      </c>
      <c r="D6380" s="652" t="s">
        <v>18987</v>
      </c>
      <c r="E6380" s="625">
        <v>8.94</v>
      </c>
    </row>
    <row r="6381" spans="1:5">
      <c r="A6381" s="711">
        <v>92883</v>
      </c>
      <c r="B6381" s="651" t="s">
        <v>4921</v>
      </c>
      <c r="C6381" s="651" t="s">
        <v>118</v>
      </c>
      <c r="D6381" s="652" t="s">
        <v>18987</v>
      </c>
      <c r="E6381" s="625">
        <v>8.11</v>
      </c>
    </row>
    <row r="6382" spans="1:5">
      <c r="A6382" s="711">
        <v>92884</v>
      </c>
      <c r="B6382" s="651" t="s">
        <v>4922</v>
      </c>
      <c r="C6382" s="651" t="s">
        <v>118</v>
      </c>
      <c r="D6382" s="652" t="s">
        <v>18987</v>
      </c>
      <c r="E6382" s="625">
        <v>6.95</v>
      </c>
    </row>
    <row r="6383" spans="1:5">
      <c r="A6383" s="711">
        <v>92885</v>
      </c>
      <c r="B6383" s="651" t="s">
        <v>4923</v>
      </c>
      <c r="C6383" s="651" t="s">
        <v>118</v>
      </c>
      <c r="D6383" s="652" t="s">
        <v>18987</v>
      </c>
      <c r="E6383" s="625">
        <v>5.99</v>
      </c>
    </row>
    <row r="6384" spans="1:5">
      <c r="A6384" s="711">
        <v>92886</v>
      </c>
      <c r="B6384" s="651" t="s">
        <v>4924</v>
      </c>
      <c r="C6384" s="651" t="s">
        <v>118</v>
      </c>
      <c r="D6384" s="652" t="s">
        <v>18987</v>
      </c>
      <c r="E6384" s="625">
        <v>4.76</v>
      </c>
    </row>
    <row r="6385" spans="1:5">
      <c r="A6385" s="711">
        <v>92887</v>
      </c>
      <c r="B6385" s="651" t="s">
        <v>4925</v>
      </c>
      <c r="C6385" s="651" t="s">
        <v>118</v>
      </c>
      <c r="D6385" s="652" t="s">
        <v>18987</v>
      </c>
      <c r="E6385" s="625">
        <v>4.58</v>
      </c>
    </row>
    <row r="6386" spans="1:5">
      <c r="A6386" s="711">
        <v>92888</v>
      </c>
      <c r="B6386" s="651" t="s">
        <v>4926</v>
      </c>
      <c r="C6386" s="651" t="s">
        <v>118</v>
      </c>
      <c r="D6386" s="652" t="s">
        <v>18987</v>
      </c>
      <c r="E6386" s="625">
        <v>4.3899999999999997</v>
      </c>
    </row>
    <row r="6387" spans="1:5">
      <c r="A6387" s="711">
        <v>92915</v>
      </c>
      <c r="B6387" s="651" t="s">
        <v>25825</v>
      </c>
      <c r="C6387" s="651" t="s">
        <v>118</v>
      </c>
      <c r="D6387" s="652" t="s">
        <v>18987</v>
      </c>
      <c r="E6387" s="625">
        <v>10.66</v>
      </c>
    </row>
    <row r="6388" spans="1:5">
      <c r="A6388" s="711" t="s">
        <v>22417</v>
      </c>
      <c r="B6388" s="651" t="s">
        <v>22418</v>
      </c>
      <c r="C6388" s="651"/>
      <c r="D6388" s="652"/>
    </row>
    <row r="6389" spans="1:5">
      <c r="A6389" s="711" t="s">
        <v>22419</v>
      </c>
      <c r="B6389" s="651" t="e">
        <v>#NAME?</v>
      </c>
      <c r="C6389" s="651"/>
      <c r="D6389" s="652" t="s">
        <v>22420</v>
      </c>
      <c r="E6389" s="625" t="s">
        <v>22421</v>
      </c>
    </row>
    <row r="6390" spans="1:5">
      <c r="A6390" s="711"/>
      <c r="B6390" s="651"/>
      <c r="C6390" s="651"/>
      <c r="D6390" s="652" t="s">
        <v>22422</v>
      </c>
      <c r="E6390" s="625" t="s">
        <v>22423</v>
      </c>
    </row>
    <row r="6391" spans="1:5">
      <c r="A6391" s="711" t="s">
        <v>22424</v>
      </c>
      <c r="B6391" s="651" t="s">
        <v>22425</v>
      </c>
      <c r="C6391" s="651"/>
      <c r="D6391" s="652"/>
    </row>
    <row r="6392" spans="1:5">
      <c r="A6392" s="711" t="s">
        <v>22426</v>
      </c>
      <c r="B6392" s="651" t="s">
        <v>22427</v>
      </c>
      <c r="C6392" s="651" t="s">
        <v>22428</v>
      </c>
      <c r="D6392" s="652"/>
    </row>
    <row r="6393" spans="1:5">
      <c r="A6393" s="711" t="s">
        <v>22429</v>
      </c>
      <c r="B6393" s="651" t="s">
        <v>22430</v>
      </c>
      <c r="C6393" s="651"/>
      <c r="D6393" s="652" t="s">
        <v>22422</v>
      </c>
      <c r="E6393" s="625" t="s">
        <v>22431</v>
      </c>
    </row>
    <row r="6394" spans="1:5">
      <c r="A6394" s="711" t="s">
        <v>91</v>
      </c>
      <c r="B6394" s="651" t="s">
        <v>22432</v>
      </c>
      <c r="C6394" s="651" t="s">
        <v>22433</v>
      </c>
      <c r="D6394" s="652" t="s">
        <v>22434</v>
      </c>
      <c r="E6394" s="625" t="s">
        <v>22435</v>
      </c>
    </row>
    <row r="6395" spans="1:5">
      <c r="A6395" s="711" t="s">
        <v>22436</v>
      </c>
      <c r="B6395" s="651" t="s">
        <v>22437</v>
      </c>
      <c r="C6395" s="651"/>
      <c r="D6395" s="652"/>
    </row>
    <row r="6396" spans="1:5">
      <c r="A6396" s="711" t="s">
        <v>25826</v>
      </c>
      <c r="B6396" s="651" t="s">
        <v>25827</v>
      </c>
      <c r="C6396" s="651"/>
      <c r="D6396" s="652"/>
    </row>
    <row r="6397" spans="1:5">
      <c r="A6397" s="711" t="s">
        <v>25828</v>
      </c>
      <c r="B6397" s="651" t="s">
        <v>25829</v>
      </c>
      <c r="C6397" s="651"/>
      <c r="D6397" s="652"/>
    </row>
    <row r="6398" spans="1:5">
      <c r="A6398" s="711">
        <v>92916</v>
      </c>
      <c r="B6398" s="651" t="s">
        <v>25825</v>
      </c>
      <c r="C6398" s="651" t="s">
        <v>118</v>
      </c>
      <c r="D6398" s="652" t="s">
        <v>18987</v>
      </c>
      <c r="E6398" s="625">
        <v>9.75</v>
      </c>
    </row>
    <row r="6399" spans="1:5">
      <c r="A6399" s="711" t="s">
        <v>25826</v>
      </c>
      <c r="B6399" s="651" t="s">
        <v>25827</v>
      </c>
      <c r="C6399" s="651"/>
      <c r="D6399" s="652"/>
    </row>
    <row r="6400" spans="1:5">
      <c r="A6400" s="711" t="s">
        <v>25828</v>
      </c>
      <c r="B6400" s="651" t="s">
        <v>25830</v>
      </c>
      <c r="C6400" s="651"/>
      <c r="D6400" s="652"/>
    </row>
    <row r="6401" spans="1:5">
      <c r="A6401" s="711">
        <v>92917</v>
      </c>
      <c r="B6401" s="651" t="s">
        <v>25825</v>
      </c>
      <c r="C6401" s="651" t="s">
        <v>118</v>
      </c>
      <c r="D6401" s="652" t="s">
        <v>18987</v>
      </c>
      <c r="E6401" s="625">
        <v>9.32</v>
      </c>
    </row>
    <row r="6402" spans="1:5">
      <c r="A6402" s="711" t="s">
        <v>25826</v>
      </c>
      <c r="B6402" s="651" t="s">
        <v>25827</v>
      </c>
      <c r="C6402" s="651"/>
      <c r="D6402" s="652"/>
    </row>
    <row r="6403" spans="1:5">
      <c r="A6403" s="711" t="s">
        <v>25828</v>
      </c>
      <c r="B6403" s="651" t="s">
        <v>25831</v>
      </c>
      <c r="C6403" s="651"/>
      <c r="D6403" s="652"/>
    </row>
    <row r="6404" spans="1:5">
      <c r="A6404" s="711">
        <v>92919</v>
      </c>
      <c r="B6404" s="651" t="s">
        <v>25825</v>
      </c>
      <c r="C6404" s="651" t="s">
        <v>118</v>
      </c>
      <c r="D6404" s="652" t="s">
        <v>18987</v>
      </c>
      <c r="E6404" s="625">
        <v>7.57</v>
      </c>
    </row>
    <row r="6405" spans="1:5">
      <c r="A6405" s="711" t="s">
        <v>25826</v>
      </c>
      <c r="B6405" s="651" t="s">
        <v>25827</v>
      </c>
      <c r="C6405" s="651"/>
      <c r="D6405" s="652"/>
    </row>
    <row r="6406" spans="1:5">
      <c r="A6406" s="711" t="s">
        <v>25828</v>
      </c>
      <c r="B6406" s="651" t="s">
        <v>25832</v>
      </c>
      <c r="C6406" s="651"/>
      <c r="D6406" s="652"/>
    </row>
    <row r="6407" spans="1:5">
      <c r="A6407" s="711">
        <v>92921</v>
      </c>
      <c r="B6407" s="651" t="s">
        <v>25825</v>
      </c>
      <c r="C6407" s="651" t="s">
        <v>118</v>
      </c>
      <c r="D6407" s="652" t="s">
        <v>18987</v>
      </c>
      <c r="E6407" s="625">
        <v>6.28</v>
      </c>
    </row>
    <row r="6408" spans="1:5">
      <c r="A6408" s="711" t="s">
        <v>25826</v>
      </c>
      <c r="B6408" s="651" t="s">
        <v>25827</v>
      </c>
      <c r="C6408" s="651"/>
      <c r="D6408" s="652"/>
    </row>
    <row r="6409" spans="1:5">
      <c r="A6409" s="711" t="s">
        <v>25828</v>
      </c>
      <c r="B6409" s="651" t="s">
        <v>25833</v>
      </c>
      <c r="C6409" s="651"/>
      <c r="D6409" s="652"/>
    </row>
    <row r="6410" spans="1:5">
      <c r="A6410" s="711">
        <v>92922</v>
      </c>
      <c r="B6410" s="651" t="s">
        <v>25825</v>
      </c>
      <c r="C6410" s="651" t="s">
        <v>118</v>
      </c>
      <c r="D6410" s="652" t="s">
        <v>18987</v>
      </c>
      <c r="E6410" s="625">
        <v>4.96</v>
      </c>
    </row>
    <row r="6411" spans="1:5">
      <c r="A6411" s="711" t="s">
        <v>25826</v>
      </c>
      <c r="B6411" s="651" t="s">
        <v>25827</v>
      </c>
      <c r="C6411" s="651"/>
      <c r="D6411" s="652"/>
    </row>
    <row r="6412" spans="1:5">
      <c r="A6412" s="711" t="s">
        <v>25828</v>
      </c>
      <c r="B6412" s="651" t="s">
        <v>25834</v>
      </c>
      <c r="C6412" s="651"/>
      <c r="D6412" s="652"/>
    </row>
    <row r="6413" spans="1:5">
      <c r="A6413" s="711">
        <v>92923</v>
      </c>
      <c r="B6413" s="651" t="s">
        <v>25825</v>
      </c>
      <c r="C6413" s="651" t="s">
        <v>118</v>
      </c>
      <c r="D6413" s="652" t="s">
        <v>18987</v>
      </c>
      <c r="E6413" s="625">
        <v>4.46</v>
      </c>
    </row>
    <row r="6414" spans="1:5">
      <c r="A6414" s="711" t="s">
        <v>25826</v>
      </c>
      <c r="B6414" s="651" t="s">
        <v>25827</v>
      </c>
      <c r="C6414" s="651"/>
      <c r="D6414" s="652"/>
    </row>
    <row r="6415" spans="1:5">
      <c r="A6415" s="711" t="s">
        <v>25828</v>
      </c>
      <c r="B6415" s="651" t="s">
        <v>25835</v>
      </c>
      <c r="C6415" s="651"/>
      <c r="D6415" s="652"/>
    </row>
    <row r="6416" spans="1:5">
      <c r="A6416" s="711">
        <v>92924</v>
      </c>
      <c r="B6416" s="651" t="s">
        <v>25825</v>
      </c>
      <c r="C6416" s="651" t="s">
        <v>118</v>
      </c>
      <c r="D6416" s="652" t="s">
        <v>18987</v>
      </c>
      <c r="E6416" s="625">
        <v>4.8</v>
      </c>
    </row>
    <row r="6417" spans="1:5">
      <c r="A6417" s="711" t="s">
        <v>25826</v>
      </c>
      <c r="B6417" s="651" t="s">
        <v>25827</v>
      </c>
      <c r="C6417" s="651"/>
      <c r="D6417" s="652"/>
    </row>
    <row r="6418" spans="1:5">
      <c r="A6418" s="711" t="s">
        <v>25828</v>
      </c>
      <c r="B6418" s="651" t="s">
        <v>25836</v>
      </c>
      <c r="C6418" s="651"/>
      <c r="D6418" s="652"/>
    </row>
    <row r="6419" spans="1:5">
      <c r="A6419" s="711">
        <v>43</v>
      </c>
      <c r="B6419" s="651" t="s">
        <v>25837</v>
      </c>
      <c r="C6419" s="651"/>
      <c r="D6419" s="652"/>
    </row>
    <row r="6420" spans="1:5">
      <c r="A6420" s="711">
        <v>5652</v>
      </c>
      <c r="B6420" s="651" t="s">
        <v>25838</v>
      </c>
      <c r="C6420" s="651" t="s">
        <v>128</v>
      </c>
      <c r="D6420" s="652" t="s">
        <v>18987</v>
      </c>
      <c r="E6420" s="625">
        <v>220.77</v>
      </c>
    </row>
    <row r="6421" spans="1:5">
      <c r="A6421" s="711" t="s">
        <v>25839</v>
      </c>
      <c r="B6421" s="651"/>
      <c r="C6421" s="651"/>
      <c r="D6421" s="652"/>
    </row>
    <row r="6422" spans="1:5">
      <c r="A6422" s="711">
        <v>6042</v>
      </c>
      <c r="B6422" s="651" t="s">
        <v>25840</v>
      </c>
      <c r="C6422" s="651" t="s">
        <v>128</v>
      </c>
      <c r="D6422" s="652" t="s">
        <v>18987</v>
      </c>
      <c r="E6422" s="625">
        <v>259.97000000000003</v>
      </c>
    </row>
    <row r="6423" spans="1:5">
      <c r="A6423" s="711" t="s">
        <v>25839</v>
      </c>
      <c r="B6423" s="651"/>
      <c r="C6423" s="651"/>
      <c r="D6423" s="652"/>
    </row>
    <row r="6424" spans="1:5">
      <c r="A6424" s="711" t="s">
        <v>22417</v>
      </c>
      <c r="B6424" s="651" t="s">
        <v>22418</v>
      </c>
      <c r="C6424" s="651"/>
      <c r="D6424" s="652"/>
    </row>
    <row r="6425" spans="1:5">
      <c r="A6425" s="711" t="s">
        <v>22419</v>
      </c>
      <c r="B6425" s="651" t="e">
        <v>#NAME?</v>
      </c>
      <c r="C6425" s="651"/>
      <c r="D6425" s="652" t="s">
        <v>22420</v>
      </c>
      <c r="E6425" s="625" t="s">
        <v>22421</v>
      </c>
    </row>
    <row r="6426" spans="1:5">
      <c r="A6426" s="711"/>
      <c r="B6426" s="651"/>
      <c r="C6426" s="651"/>
      <c r="D6426" s="652" t="s">
        <v>22422</v>
      </c>
      <c r="E6426" s="625" t="s">
        <v>22423</v>
      </c>
    </row>
    <row r="6427" spans="1:5">
      <c r="A6427" s="711" t="s">
        <v>22424</v>
      </c>
      <c r="B6427" s="651" t="s">
        <v>22425</v>
      </c>
      <c r="C6427" s="651"/>
      <c r="D6427" s="652"/>
    </row>
    <row r="6428" spans="1:5">
      <c r="A6428" s="711" t="s">
        <v>22426</v>
      </c>
      <c r="B6428" s="651" t="s">
        <v>22427</v>
      </c>
      <c r="C6428" s="651" t="s">
        <v>22428</v>
      </c>
      <c r="D6428" s="652"/>
    </row>
    <row r="6429" spans="1:5">
      <c r="A6429" s="711" t="s">
        <v>22429</v>
      </c>
      <c r="B6429" s="651" t="s">
        <v>22430</v>
      </c>
      <c r="C6429" s="651"/>
      <c r="D6429" s="652" t="s">
        <v>22422</v>
      </c>
      <c r="E6429" s="625" t="s">
        <v>22431</v>
      </c>
    </row>
    <row r="6430" spans="1:5">
      <c r="A6430" s="711" t="s">
        <v>91</v>
      </c>
      <c r="B6430" s="651" t="s">
        <v>22432</v>
      </c>
      <c r="C6430" s="651" t="s">
        <v>22433</v>
      </c>
      <c r="D6430" s="652" t="s">
        <v>22434</v>
      </c>
      <c r="E6430" s="625" t="s">
        <v>22435</v>
      </c>
    </row>
    <row r="6431" spans="1:5">
      <c r="A6431" s="711" t="s">
        <v>22436</v>
      </c>
      <c r="B6431" s="651" t="s">
        <v>22437</v>
      </c>
      <c r="C6431" s="651"/>
      <c r="D6431" s="652"/>
    </row>
    <row r="6432" spans="1:5">
      <c r="A6432" s="711">
        <v>6045</v>
      </c>
      <c r="B6432" s="651" t="s">
        <v>4927</v>
      </c>
      <c r="C6432" s="651" t="s">
        <v>128</v>
      </c>
      <c r="D6432" s="652" t="s">
        <v>18987</v>
      </c>
      <c r="E6432" s="625">
        <v>315.83</v>
      </c>
    </row>
    <row r="6433" spans="1:5">
      <c r="A6433" s="711">
        <v>40780</v>
      </c>
      <c r="B6433" s="651" t="s">
        <v>4928</v>
      </c>
      <c r="C6433" s="651" t="s">
        <v>112</v>
      </c>
      <c r="D6433" s="652" t="s">
        <v>18987</v>
      </c>
      <c r="E6433" s="625">
        <v>7.31</v>
      </c>
    </row>
    <row r="6434" spans="1:5">
      <c r="A6434" s="711">
        <v>73972</v>
      </c>
      <c r="B6434" s="651" t="s">
        <v>25841</v>
      </c>
      <c r="C6434" s="651"/>
      <c r="D6434" s="652"/>
    </row>
    <row r="6435" spans="1:5">
      <c r="A6435" s="711" t="s">
        <v>4929</v>
      </c>
      <c r="B6435" s="651" t="s">
        <v>4930</v>
      </c>
      <c r="C6435" s="651" t="s">
        <v>128</v>
      </c>
      <c r="D6435" s="652" t="s">
        <v>18987</v>
      </c>
      <c r="E6435" s="625">
        <v>332.23</v>
      </c>
    </row>
    <row r="6436" spans="1:5">
      <c r="A6436" s="711" t="s">
        <v>4931</v>
      </c>
      <c r="B6436" s="651" t="s">
        <v>4932</v>
      </c>
      <c r="C6436" s="651" t="s">
        <v>128</v>
      </c>
      <c r="D6436" s="652" t="s">
        <v>18987</v>
      </c>
      <c r="E6436" s="625">
        <v>320.26</v>
      </c>
    </row>
    <row r="6437" spans="1:5">
      <c r="A6437" s="711">
        <v>73983</v>
      </c>
      <c r="B6437" s="651" t="s">
        <v>25842</v>
      </c>
      <c r="C6437" s="651"/>
      <c r="D6437" s="652"/>
    </row>
    <row r="6438" spans="1:5">
      <c r="A6438" s="711" t="s">
        <v>25843</v>
      </c>
      <c r="B6438" s="651" t="s">
        <v>25844</v>
      </c>
      <c r="C6438" s="651"/>
      <c r="D6438" s="652"/>
    </row>
    <row r="6439" spans="1:5">
      <c r="A6439" s="711" t="s">
        <v>4933</v>
      </c>
      <c r="B6439" s="651" t="s">
        <v>25845</v>
      </c>
      <c r="C6439" s="651" t="s">
        <v>128</v>
      </c>
      <c r="D6439" s="652" t="s">
        <v>18987</v>
      </c>
      <c r="E6439" s="625">
        <v>349.35</v>
      </c>
    </row>
    <row r="6440" spans="1:5">
      <c r="A6440" s="711" t="s">
        <v>25846</v>
      </c>
      <c r="B6440" s="651"/>
      <c r="C6440" s="651"/>
      <c r="D6440" s="652"/>
    </row>
    <row r="6441" spans="1:5">
      <c r="A6441" s="711">
        <v>74004</v>
      </c>
      <c r="B6441" s="651" t="s">
        <v>25847</v>
      </c>
      <c r="C6441" s="651"/>
      <c r="D6441" s="652"/>
    </row>
    <row r="6442" spans="1:5">
      <c r="A6442" s="711" t="s">
        <v>25848</v>
      </c>
      <c r="B6442" s="651" t="s">
        <v>25849</v>
      </c>
      <c r="C6442" s="651"/>
      <c r="D6442" s="652"/>
    </row>
    <row r="6443" spans="1:5">
      <c r="A6443" s="711" t="s">
        <v>4934</v>
      </c>
      <c r="B6443" s="651" t="s">
        <v>4935</v>
      </c>
      <c r="C6443" s="651" t="s">
        <v>128</v>
      </c>
      <c r="D6443" s="652" t="s">
        <v>18987</v>
      </c>
      <c r="E6443" s="625">
        <v>416.93</v>
      </c>
    </row>
    <row r="6444" spans="1:5">
      <c r="A6444" s="711">
        <v>74115</v>
      </c>
      <c r="B6444" s="651" t="s">
        <v>25850</v>
      </c>
      <c r="C6444" s="651"/>
      <c r="D6444" s="652"/>
    </row>
    <row r="6445" spans="1:5">
      <c r="A6445" s="711" t="s">
        <v>4936</v>
      </c>
      <c r="B6445" s="651" t="s">
        <v>4937</v>
      </c>
      <c r="C6445" s="651" t="s">
        <v>128</v>
      </c>
      <c r="D6445" s="652" t="s">
        <v>18987</v>
      </c>
      <c r="E6445" s="625">
        <v>319.35000000000002</v>
      </c>
    </row>
    <row r="6446" spans="1:5">
      <c r="A6446" s="711">
        <v>74138</v>
      </c>
      <c r="B6446" s="651" t="s">
        <v>25851</v>
      </c>
      <c r="C6446" s="651"/>
      <c r="D6446" s="652"/>
    </row>
    <row r="6447" spans="1:5">
      <c r="A6447" s="711" t="s">
        <v>4938</v>
      </c>
      <c r="B6447" s="651" t="s">
        <v>25852</v>
      </c>
      <c r="C6447" s="651" t="s">
        <v>128</v>
      </c>
      <c r="D6447" s="652" t="s">
        <v>18987</v>
      </c>
      <c r="E6447" s="625">
        <v>291.49</v>
      </c>
    </row>
    <row r="6448" spans="1:5">
      <c r="A6448" s="711" t="s">
        <v>25853</v>
      </c>
      <c r="B6448" s="651"/>
      <c r="C6448" s="651"/>
      <c r="D6448" s="652"/>
    </row>
    <row r="6449" spans="1:5">
      <c r="A6449" s="711">
        <v>74157</v>
      </c>
      <c r="B6449" s="651" t="s">
        <v>25854</v>
      </c>
      <c r="C6449" s="651"/>
      <c r="D6449" s="652"/>
    </row>
    <row r="6450" spans="1:5">
      <c r="A6450" s="711" t="s">
        <v>131</v>
      </c>
      <c r="B6450" s="651" t="s">
        <v>25855</v>
      </c>
      <c r="C6450" s="651" t="s">
        <v>128</v>
      </c>
      <c r="D6450" s="652" t="s">
        <v>18987</v>
      </c>
      <c r="E6450" s="625">
        <v>78.23</v>
      </c>
    </row>
    <row r="6451" spans="1:5">
      <c r="A6451" s="711">
        <v>89993</v>
      </c>
      <c r="B6451" s="651" t="s">
        <v>4939</v>
      </c>
      <c r="C6451" s="651" t="s">
        <v>128</v>
      </c>
      <c r="D6451" s="652" t="s">
        <v>18987</v>
      </c>
      <c r="E6451" s="625">
        <v>537.05999999999995</v>
      </c>
    </row>
    <row r="6452" spans="1:5">
      <c r="A6452" s="711">
        <v>89994</v>
      </c>
      <c r="B6452" s="651" t="s">
        <v>25856</v>
      </c>
      <c r="C6452" s="651" t="s">
        <v>128</v>
      </c>
      <c r="D6452" s="652" t="s">
        <v>18987</v>
      </c>
      <c r="E6452" s="625">
        <v>456.42</v>
      </c>
    </row>
    <row r="6453" spans="1:5">
      <c r="A6453" s="711" t="s">
        <v>25857</v>
      </c>
      <c r="B6453" s="651" t="s">
        <v>25858</v>
      </c>
      <c r="C6453" s="651"/>
      <c r="D6453" s="652"/>
    </row>
    <row r="6454" spans="1:5">
      <c r="A6454" s="711">
        <v>89995</v>
      </c>
      <c r="B6454" s="651" t="s">
        <v>25859</v>
      </c>
      <c r="C6454" s="651" t="s">
        <v>128</v>
      </c>
      <c r="D6454" s="652" t="s">
        <v>18987</v>
      </c>
      <c r="E6454" s="625">
        <v>516.42999999999995</v>
      </c>
    </row>
    <row r="6455" spans="1:5">
      <c r="A6455" s="711" t="s">
        <v>25860</v>
      </c>
      <c r="B6455" s="651"/>
      <c r="C6455" s="651"/>
      <c r="D6455" s="652"/>
    </row>
    <row r="6456" spans="1:5">
      <c r="A6456" s="711">
        <v>90278</v>
      </c>
      <c r="B6456" s="651" t="s">
        <v>25861</v>
      </c>
      <c r="C6456" s="651" t="s">
        <v>128</v>
      </c>
      <c r="D6456" s="652" t="s">
        <v>18987</v>
      </c>
      <c r="E6456" s="625">
        <v>268.25</v>
      </c>
    </row>
    <row r="6457" spans="1:5">
      <c r="A6457" s="711" t="s">
        <v>25862</v>
      </c>
      <c r="B6457" s="651" t="s">
        <v>25863</v>
      </c>
      <c r="C6457" s="651"/>
      <c r="D6457" s="652"/>
    </row>
    <row r="6458" spans="1:5">
      <c r="A6458" s="711">
        <v>90279</v>
      </c>
      <c r="B6458" s="651" t="s">
        <v>25864</v>
      </c>
      <c r="C6458" s="651" t="s">
        <v>128</v>
      </c>
      <c r="D6458" s="652" t="s">
        <v>18987</v>
      </c>
      <c r="E6458" s="625">
        <v>285.26</v>
      </c>
    </row>
    <row r="6459" spans="1:5">
      <c r="A6459" s="711" t="s">
        <v>25862</v>
      </c>
      <c r="B6459" s="651" t="s">
        <v>25863</v>
      </c>
      <c r="C6459" s="651"/>
      <c r="D6459" s="652"/>
    </row>
    <row r="6460" spans="1:5">
      <c r="A6460" s="711" t="s">
        <v>22417</v>
      </c>
      <c r="B6460" s="651" t="s">
        <v>22418</v>
      </c>
      <c r="C6460" s="651"/>
      <c r="D6460" s="652"/>
    </row>
    <row r="6461" spans="1:5">
      <c r="A6461" s="711" t="s">
        <v>22419</v>
      </c>
      <c r="B6461" s="651" t="e">
        <v>#NAME?</v>
      </c>
      <c r="C6461" s="651"/>
      <c r="D6461" s="652" t="s">
        <v>22420</v>
      </c>
      <c r="E6461" s="625" t="s">
        <v>22421</v>
      </c>
    </row>
    <row r="6462" spans="1:5">
      <c r="A6462" s="711"/>
      <c r="B6462" s="651"/>
      <c r="C6462" s="651"/>
      <c r="D6462" s="652" t="s">
        <v>22422</v>
      </c>
      <c r="E6462" s="625" t="s">
        <v>22423</v>
      </c>
    </row>
    <row r="6463" spans="1:5">
      <c r="A6463" s="711" t="s">
        <v>22424</v>
      </c>
      <c r="B6463" s="651" t="s">
        <v>22425</v>
      </c>
      <c r="C6463" s="651"/>
      <c r="D6463" s="652"/>
    </row>
    <row r="6464" spans="1:5">
      <c r="A6464" s="711" t="s">
        <v>22426</v>
      </c>
      <c r="B6464" s="651" t="s">
        <v>22427</v>
      </c>
      <c r="C6464" s="651" t="s">
        <v>22428</v>
      </c>
      <c r="D6464" s="652"/>
    </row>
    <row r="6465" spans="1:5">
      <c r="A6465" s="711" t="s">
        <v>22429</v>
      </c>
      <c r="B6465" s="651" t="s">
        <v>22430</v>
      </c>
      <c r="C6465" s="651"/>
      <c r="D6465" s="652" t="s">
        <v>22422</v>
      </c>
      <c r="E6465" s="625" t="s">
        <v>22431</v>
      </c>
    </row>
    <row r="6466" spans="1:5">
      <c r="A6466" s="711" t="s">
        <v>91</v>
      </c>
      <c r="B6466" s="651" t="s">
        <v>22432</v>
      </c>
      <c r="C6466" s="651" t="s">
        <v>22433</v>
      </c>
      <c r="D6466" s="652" t="s">
        <v>22434</v>
      </c>
      <c r="E6466" s="625" t="s">
        <v>22435</v>
      </c>
    </row>
    <row r="6467" spans="1:5">
      <c r="A6467" s="711" t="s">
        <v>22436</v>
      </c>
      <c r="B6467" s="651" t="s">
        <v>22437</v>
      </c>
      <c r="C6467" s="651"/>
      <c r="D6467" s="652"/>
    </row>
    <row r="6468" spans="1:5">
      <c r="A6468" s="711">
        <v>90280</v>
      </c>
      <c r="B6468" s="651" t="s">
        <v>25865</v>
      </c>
      <c r="C6468" s="651" t="s">
        <v>128</v>
      </c>
      <c r="D6468" s="652" t="s">
        <v>18987</v>
      </c>
      <c r="E6468" s="625">
        <v>316.89999999999998</v>
      </c>
    </row>
    <row r="6469" spans="1:5">
      <c r="A6469" s="711" t="s">
        <v>25862</v>
      </c>
      <c r="B6469" s="651" t="s">
        <v>25863</v>
      </c>
      <c r="C6469" s="651"/>
      <c r="D6469" s="652"/>
    </row>
    <row r="6470" spans="1:5">
      <c r="A6470" s="711">
        <v>90281</v>
      </c>
      <c r="B6470" s="651" t="s">
        <v>25866</v>
      </c>
      <c r="C6470" s="651" t="s">
        <v>128</v>
      </c>
      <c r="D6470" s="652" t="s">
        <v>18987</v>
      </c>
      <c r="E6470" s="625">
        <v>361.22</v>
      </c>
    </row>
    <row r="6471" spans="1:5">
      <c r="A6471" s="711" t="s">
        <v>25862</v>
      </c>
      <c r="B6471" s="651" t="s">
        <v>25863</v>
      </c>
      <c r="C6471" s="651"/>
      <c r="D6471" s="652"/>
    </row>
    <row r="6472" spans="1:5">
      <c r="A6472" s="711">
        <v>90282</v>
      </c>
      <c r="B6472" s="651" t="s">
        <v>25867</v>
      </c>
      <c r="C6472" s="651" t="s">
        <v>128</v>
      </c>
      <c r="D6472" s="652" t="s">
        <v>18987</v>
      </c>
      <c r="E6472" s="625">
        <v>272.41000000000003</v>
      </c>
    </row>
    <row r="6473" spans="1:5">
      <c r="A6473" s="711" t="s">
        <v>25868</v>
      </c>
      <c r="B6473" s="651" t="s">
        <v>25869</v>
      </c>
      <c r="C6473" s="651"/>
      <c r="D6473" s="652"/>
    </row>
    <row r="6474" spans="1:5">
      <c r="A6474" s="711">
        <v>90283</v>
      </c>
      <c r="B6474" s="651" t="s">
        <v>25870</v>
      </c>
      <c r="C6474" s="651" t="s">
        <v>128</v>
      </c>
      <c r="D6474" s="652" t="s">
        <v>18987</v>
      </c>
      <c r="E6474" s="625">
        <v>290.76</v>
      </c>
    </row>
    <row r="6475" spans="1:5">
      <c r="A6475" s="711" t="s">
        <v>25868</v>
      </c>
      <c r="B6475" s="651" t="s">
        <v>25869</v>
      </c>
      <c r="C6475" s="651"/>
      <c r="D6475" s="652"/>
    </row>
    <row r="6476" spans="1:5">
      <c r="A6476" s="711">
        <v>90284</v>
      </c>
      <c r="B6476" s="651" t="s">
        <v>25871</v>
      </c>
      <c r="C6476" s="651" t="s">
        <v>128</v>
      </c>
      <c r="D6476" s="652" t="s">
        <v>18987</v>
      </c>
      <c r="E6476" s="625">
        <v>323.01</v>
      </c>
    </row>
    <row r="6477" spans="1:5">
      <c r="A6477" s="711" t="s">
        <v>25868</v>
      </c>
      <c r="B6477" s="651" t="s">
        <v>25869</v>
      </c>
      <c r="C6477" s="651"/>
      <c r="D6477" s="652"/>
    </row>
    <row r="6478" spans="1:5">
      <c r="A6478" s="711">
        <v>90285</v>
      </c>
      <c r="B6478" s="651" t="s">
        <v>25872</v>
      </c>
      <c r="C6478" s="651" t="s">
        <v>128</v>
      </c>
      <c r="D6478" s="652" t="s">
        <v>18987</v>
      </c>
      <c r="E6478" s="625">
        <v>370.1</v>
      </c>
    </row>
    <row r="6479" spans="1:5">
      <c r="A6479" s="711" t="s">
        <v>25868</v>
      </c>
      <c r="B6479" s="651" t="s">
        <v>25869</v>
      </c>
      <c r="C6479" s="651"/>
      <c r="D6479" s="652"/>
    </row>
    <row r="6480" spans="1:5">
      <c r="A6480" s="711">
        <v>90853</v>
      </c>
      <c r="B6480" s="651" t="s">
        <v>25873</v>
      </c>
      <c r="C6480" s="651" t="s">
        <v>128</v>
      </c>
      <c r="D6480" s="652" t="s">
        <v>18987</v>
      </c>
      <c r="E6480" s="625">
        <v>334.93</v>
      </c>
    </row>
    <row r="6481" spans="1:5">
      <c r="A6481" s="711" t="s">
        <v>25874</v>
      </c>
      <c r="B6481" s="651" t="s">
        <v>25875</v>
      </c>
      <c r="C6481" s="651"/>
      <c r="D6481" s="652"/>
    </row>
    <row r="6482" spans="1:5">
      <c r="A6482" s="711" t="s">
        <v>25876</v>
      </c>
      <c r="B6482" s="651" t="s">
        <v>25877</v>
      </c>
      <c r="C6482" s="651"/>
      <c r="D6482" s="652"/>
    </row>
    <row r="6483" spans="1:5">
      <c r="A6483" s="711">
        <v>90854</v>
      </c>
      <c r="B6483" s="651" t="s">
        <v>25878</v>
      </c>
      <c r="C6483" s="651" t="s">
        <v>128</v>
      </c>
      <c r="D6483" s="652" t="s">
        <v>18987</v>
      </c>
      <c r="E6483" s="625">
        <v>324.7</v>
      </c>
    </row>
    <row r="6484" spans="1:5">
      <c r="A6484" s="711" t="s">
        <v>25879</v>
      </c>
      <c r="B6484" s="651" t="s">
        <v>25880</v>
      </c>
      <c r="C6484" s="651"/>
      <c r="D6484" s="652"/>
    </row>
    <row r="6485" spans="1:5">
      <c r="A6485" s="711" t="s">
        <v>25881</v>
      </c>
      <c r="B6485" s="651" t="s">
        <v>25882</v>
      </c>
      <c r="C6485" s="651"/>
      <c r="D6485" s="652"/>
    </row>
    <row r="6486" spans="1:5">
      <c r="A6486" s="711">
        <v>5</v>
      </c>
      <c r="B6486" s="651"/>
      <c r="C6486" s="651"/>
      <c r="D6486" s="652"/>
    </row>
    <row r="6487" spans="1:5">
      <c r="A6487" s="711">
        <v>90855</v>
      </c>
      <c r="B6487" s="651" t="s">
        <v>25883</v>
      </c>
      <c r="C6487" s="651" t="s">
        <v>128</v>
      </c>
      <c r="D6487" s="652" t="s">
        <v>18987</v>
      </c>
      <c r="E6487" s="625">
        <v>355.33</v>
      </c>
    </row>
    <row r="6488" spans="1:5">
      <c r="A6488" s="711" t="s">
        <v>25884</v>
      </c>
      <c r="B6488" s="651" t="s">
        <v>25885</v>
      </c>
      <c r="C6488" s="651"/>
      <c r="D6488" s="652"/>
    </row>
    <row r="6489" spans="1:5">
      <c r="A6489" s="711" t="s">
        <v>25886</v>
      </c>
      <c r="B6489" s="651" t="s">
        <v>25887</v>
      </c>
      <c r="C6489" s="651"/>
      <c r="D6489" s="652"/>
    </row>
    <row r="6490" spans="1:5">
      <c r="A6490" s="711">
        <v>2015</v>
      </c>
      <c r="B6490" s="651"/>
      <c r="C6490" s="651"/>
      <c r="D6490" s="652"/>
    </row>
    <row r="6491" spans="1:5">
      <c r="A6491" s="711">
        <v>90856</v>
      </c>
      <c r="B6491" s="651" t="s">
        <v>25888</v>
      </c>
      <c r="C6491" s="651" t="s">
        <v>128</v>
      </c>
      <c r="D6491" s="652" t="s">
        <v>18987</v>
      </c>
      <c r="E6491" s="625">
        <v>337.7</v>
      </c>
    </row>
    <row r="6492" spans="1:5">
      <c r="A6492" s="711" t="s">
        <v>25879</v>
      </c>
      <c r="B6492" s="651" t="s">
        <v>25880</v>
      </c>
      <c r="C6492" s="651"/>
      <c r="D6492" s="652"/>
    </row>
    <row r="6493" spans="1:5">
      <c r="A6493" s="711" t="s">
        <v>25881</v>
      </c>
      <c r="B6493" s="651" t="s">
        <v>25882</v>
      </c>
      <c r="C6493" s="651"/>
      <c r="D6493" s="652"/>
    </row>
    <row r="6494" spans="1:5">
      <c r="A6494" s="711">
        <v>5</v>
      </c>
      <c r="B6494" s="651"/>
      <c r="C6494" s="651"/>
      <c r="D6494" s="652"/>
    </row>
    <row r="6495" spans="1:5">
      <c r="A6495" s="711">
        <v>90857</v>
      </c>
      <c r="B6495" s="651" t="s">
        <v>25889</v>
      </c>
      <c r="C6495" s="651" t="s">
        <v>128</v>
      </c>
      <c r="D6495" s="652" t="s">
        <v>18987</v>
      </c>
      <c r="E6495" s="625">
        <v>326.54000000000002</v>
      </c>
    </row>
    <row r="6496" spans="1:5">
      <c r="A6496" s="711" t="s">
        <v>22417</v>
      </c>
      <c r="B6496" s="651" t="s">
        <v>22418</v>
      </c>
      <c r="C6496" s="651"/>
      <c r="D6496" s="652"/>
    </row>
    <row r="6497" spans="1:5">
      <c r="A6497" s="711" t="s">
        <v>22419</v>
      </c>
      <c r="B6497" s="651" t="e">
        <v>#NAME?</v>
      </c>
      <c r="C6497" s="651"/>
      <c r="D6497" s="652" t="s">
        <v>22420</v>
      </c>
      <c r="E6497" s="625" t="s">
        <v>22421</v>
      </c>
    </row>
    <row r="6498" spans="1:5">
      <c r="A6498" s="711"/>
      <c r="B6498" s="651"/>
      <c r="C6498" s="651"/>
      <c r="D6498" s="652" t="s">
        <v>22422</v>
      </c>
      <c r="E6498" s="625" t="s">
        <v>22423</v>
      </c>
    </row>
    <row r="6499" spans="1:5">
      <c r="A6499" s="711" t="s">
        <v>22424</v>
      </c>
      <c r="B6499" s="651" t="s">
        <v>22425</v>
      </c>
      <c r="C6499" s="651"/>
      <c r="D6499" s="652"/>
    </row>
    <row r="6500" spans="1:5">
      <c r="A6500" s="711" t="s">
        <v>22426</v>
      </c>
      <c r="B6500" s="651" t="s">
        <v>22427</v>
      </c>
      <c r="C6500" s="651" t="s">
        <v>22428</v>
      </c>
      <c r="D6500" s="652"/>
    </row>
    <row r="6501" spans="1:5">
      <c r="A6501" s="711" t="s">
        <v>22429</v>
      </c>
      <c r="B6501" s="651" t="s">
        <v>22430</v>
      </c>
      <c r="C6501" s="651"/>
      <c r="D6501" s="652" t="s">
        <v>22422</v>
      </c>
      <c r="E6501" s="625" t="s">
        <v>22431</v>
      </c>
    </row>
    <row r="6502" spans="1:5">
      <c r="A6502" s="711" t="s">
        <v>91</v>
      </c>
      <c r="B6502" s="651" t="s">
        <v>22432</v>
      </c>
      <c r="C6502" s="651" t="s">
        <v>22433</v>
      </c>
      <c r="D6502" s="652" t="s">
        <v>22434</v>
      </c>
      <c r="E6502" s="625" t="s">
        <v>22435</v>
      </c>
    </row>
    <row r="6503" spans="1:5">
      <c r="A6503" s="711" t="s">
        <v>22436</v>
      </c>
      <c r="B6503" s="651" t="s">
        <v>22437</v>
      </c>
      <c r="C6503" s="651"/>
      <c r="D6503" s="652"/>
    </row>
    <row r="6504" spans="1:5">
      <c r="A6504" s="711" t="s">
        <v>25890</v>
      </c>
      <c r="B6504" s="651" t="s">
        <v>25891</v>
      </c>
      <c r="C6504" s="651"/>
      <c r="D6504" s="652"/>
    </row>
    <row r="6505" spans="1:5">
      <c r="A6505" s="711" t="s">
        <v>25892</v>
      </c>
      <c r="B6505" s="651" t="s">
        <v>25893</v>
      </c>
      <c r="C6505" s="651"/>
      <c r="D6505" s="652"/>
    </row>
    <row r="6506" spans="1:5">
      <c r="A6506" s="711">
        <v>15</v>
      </c>
      <c r="B6506" s="651"/>
      <c r="C6506" s="651"/>
      <c r="D6506" s="652"/>
    </row>
    <row r="6507" spans="1:5">
      <c r="A6507" s="711">
        <v>90858</v>
      </c>
      <c r="B6507" s="651" t="s">
        <v>25894</v>
      </c>
      <c r="C6507" s="651" t="s">
        <v>128</v>
      </c>
      <c r="D6507" s="652" t="s">
        <v>18987</v>
      </c>
      <c r="E6507" s="625">
        <v>368.05</v>
      </c>
    </row>
    <row r="6508" spans="1:5">
      <c r="A6508" s="711" t="s">
        <v>25895</v>
      </c>
      <c r="B6508" s="651" t="s">
        <v>25896</v>
      </c>
      <c r="C6508" s="651"/>
      <c r="D6508" s="652"/>
    </row>
    <row r="6509" spans="1:5">
      <c r="A6509" s="711" t="s">
        <v>25897</v>
      </c>
      <c r="B6509" s="651" t="s">
        <v>25898</v>
      </c>
      <c r="C6509" s="651"/>
      <c r="D6509" s="652"/>
    </row>
    <row r="6510" spans="1:5">
      <c r="A6510" s="711">
        <v>42156</v>
      </c>
      <c r="B6510" s="651"/>
      <c r="C6510" s="651"/>
      <c r="D6510" s="652"/>
    </row>
    <row r="6511" spans="1:5">
      <c r="A6511" s="711">
        <v>90859</v>
      </c>
      <c r="B6511" s="651" t="s">
        <v>25883</v>
      </c>
      <c r="C6511" s="651" t="s">
        <v>128</v>
      </c>
      <c r="D6511" s="652" t="s">
        <v>18987</v>
      </c>
      <c r="E6511" s="625">
        <v>318.89999999999998</v>
      </c>
    </row>
    <row r="6512" spans="1:5">
      <c r="A6512" s="711" t="s">
        <v>25884</v>
      </c>
      <c r="B6512" s="651" t="s">
        <v>25899</v>
      </c>
      <c r="C6512" s="651"/>
      <c r="D6512" s="652"/>
    </row>
    <row r="6513" spans="1:5">
      <c r="A6513" s="711" t="s">
        <v>25900</v>
      </c>
      <c r="B6513" s="651" t="s">
        <v>25901</v>
      </c>
      <c r="C6513" s="651"/>
      <c r="D6513" s="652"/>
    </row>
    <row r="6514" spans="1:5">
      <c r="A6514" s="711">
        <v>90860</v>
      </c>
      <c r="B6514" s="651" t="s">
        <v>25894</v>
      </c>
      <c r="C6514" s="651" t="s">
        <v>128</v>
      </c>
      <c r="D6514" s="652" t="s">
        <v>18987</v>
      </c>
      <c r="E6514" s="625">
        <v>322.7</v>
      </c>
    </row>
    <row r="6515" spans="1:5">
      <c r="A6515" s="711" t="s">
        <v>25895</v>
      </c>
      <c r="B6515" s="651" t="s">
        <v>25902</v>
      </c>
      <c r="C6515" s="651"/>
      <c r="D6515" s="652"/>
    </row>
    <row r="6516" spans="1:5">
      <c r="A6516" s="711" t="s">
        <v>25903</v>
      </c>
      <c r="B6516" s="651" t="s">
        <v>25904</v>
      </c>
      <c r="C6516" s="651"/>
      <c r="D6516" s="652"/>
    </row>
    <row r="6517" spans="1:5">
      <c r="A6517" s="711">
        <v>90861</v>
      </c>
      <c r="B6517" s="651" t="s">
        <v>25905</v>
      </c>
      <c r="C6517" s="651" t="s">
        <v>128</v>
      </c>
      <c r="D6517" s="652" t="s">
        <v>18987</v>
      </c>
      <c r="E6517" s="625">
        <v>329.65</v>
      </c>
    </row>
    <row r="6518" spans="1:5">
      <c r="A6518" s="711" t="s">
        <v>25906</v>
      </c>
      <c r="B6518" s="651" t="s">
        <v>25907</v>
      </c>
      <c r="C6518" s="651"/>
      <c r="D6518" s="652"/>
    </row>
    <row r="6519" spans="1:5">
      <c r="A6519" s="711" t="s">
        <v>25908</v>
      </c>
      <c r="B6519" s="651" t="s">
        <v>25909</v>
      </c>
      <c r="C6519" s="651"/>
      <c r="D6519" s="652"/>
    </row>
    <row r="6520" spans="1:5">
      <c r="A6520" s="711">
        <v>90862</v>
      </c>
      <c r="B6520" s="651" t="s">
        <v>25905</v>
      </c>
      <c r="C6520" s="651" t="s">
        <v>128</v>
      </c>
      <c r="D6520" s="652" t="s">
        <v>18987</v>
      </c>
      <c r="E6520" s="625">
        <v>299.68</v>
      </c>
    </row>
    <row r="6521" spans="1:5">
      <c r="A6521" s="711" t="s">
        <v>25906</v>
      </c>
      <c r="B6521" s="651" t="s">
        <v>25910</v>
      </c>
      <c r="C6521" s="651"/>
      <c r="D6521" s="652"/>
    </row>
    <row r="6522" spans="1:5">
      <c r="A6522" s="711" t="s">
        <v>25911</v>
      </c>
      <c r="B6522" s="651" t="s">
        <v>25912</v>
      </c>
      <c r="C6522" s="651"/>
      <c r="D6522" s="652"/>
    </row>
    <row r="6523" spans="1:5">
      <c r="A6523" s="711">
        <v>92718</v>
      </c>
      <c r="B6523" s="651" t="s">
        <v>25913</v>
      </c>
      <c r="C6523" s="651" t="s">
        <v>128</v>
      </c>
      <c r="D6523" s="652" t="s">
        <v>18987</v>
      </c>
      <c r="E6523" s="625">
        <v>389.3</v>
      </c>
    </row>
    <row r="6524" spans="1:5">
      <c r="A6524" s="711" t="s">
        <v>25914</v>
      </c>
      <c r="B6524" s="651" t="s">
        <v>25915</v>
      </c>
      <c r="C6524" s="651"/>
      <c r="D6524" s="652"/>
    </row>
    <row r="6525" spans="1:5">
      <c r="A6525" s="711" t="s">
        <v>25916</v>
      </c>
      <c r="B6525" s="651" t="s">
        <v>25917</v>
      </c>
      <c r="C6525" s="651"/>
      <c r="D6525" s="652"/>
    </row>
    <row r="6526" spans="1:5">
      <c r="A6526" s="711">
        <v>92719</v>
      </c>
      <c r="B6526" s="651" t="s">
        <v>25918</v>
      </c>
      <c r="C6526" s="651" t="s">
        <v>128</v>
      </c>
      <c r="D6526" s="652" t="s">
        <v>18987</v>
      </c>
      <c r="E6526" s="625">
        <v>288.20999999999998</v>
      </c>
    </row>
    <row r="6527" spans="1:5">
      <c r="A6527" s="711" t="s">
        <v>25919</v>
      </c>
      <c r="B6527" s="651" t="s">
        <v>25920</v>
      </c>
      <c r="C6527" s="651"/>
      <c r="D6527" s="652"/>
    </row>
    <row r="6528" spans="1:5">
      <c r="A6528" s="711" t="s">
        <v>25921</v>
      </c>
      <c r="B6528" s="651" t="s">
        <v>25922</v>
      </c>
      <c r="C6528" s="651"/>
      <c r="D6528" s="652"/>
    </row>
    <row r="6529" spans="1:5">
      <c r="A6529" s="711">
        <v>92720</v>
      </c>
      <c r="B6529" s="651" t="s">
        <v>25923</v>
      </c>
      <c r="C6529" s="651" t="s">
        <v>128</v>
      </c>
      <c r="D6529" s="652" t="s">
        <v>18987</v>
      </c>
      <c r="E6529" s="625">
        <v>328.7</v>
      </c>
    </row>
    <row r="6530" spans="1:5">
      <c r="A6530" s="711" t="s">
        <v>25924</v>
      </c>
      <c r="B6530" s="651" t="s">
        <v>25925</v>
      </c>
      <c r="C6530" s="651"/>
      <c r="D6530" s="652"/>
    </row>
    <row r="6531" spans="1:5">
      <c r="A6531" s="711" t="s">
        <v>25926</v>
      </c>
      <c r="B6531" s="651" t="s">
        <v>25927</v>
      </c>
      <c r="C6531" s="651"/>
      <c r="D6531" s="652"/>
    </row>
    <row r="6532" spans="1:5">
      <c r="A6532" s="711" t="s">
        <v>22417</v>
      </c>
      <c r="B6532" s="651" t="s">
        <v>22418</v>
      </c>
      <c r="C6532" s="651"/>
      <c r="D6532" s="652"/>
    </row>
    <row r="6533" spans="1:5">
      <c r="A6533" s="711" t="s">
        <v>22419</v>
      </c>
      <c r="B6533" s="651" t="e">
        <v>#NAME?</v>
      </c>
      <c r="C6533" s="651"/>
      <c r="D6533" s="652" t="s">
        <v>22420</v>
      </c>
      <c r="E6533" s="625" t="s">
        <v>22421</v>
      </c>
    </row>
    <row r="6534" spans="1:5">
      <c r="A6534" s="711"/>
      <c r="B6534" s="651"/>
      <c r="C6534" s="651"/>
      <c r="D6534" s="652" t="s">
        <v>22422</v>
      </c>
      <c r="E6534" s="625" t="s">
        <v>22423</v>
      </c>
    </row>
    <row r="6535" spans="1:5">
      <c r="A6535" s="711" t="s">
        <v>22424</v>
      </c>
      <c r="B6535" s="651" t="s">
        <v>22425</v>
      </c>
      <c r="C6535" s="651"/>
      <c r="D6535" s="652"/>
    </row>
    <row r="6536" spans="1:5">
      <c r="A6536" s="711" t="s">
        <v>22426</v>
      </c>
      <c r="B6536" s="651" t="s">
        <v>22427</v>
      </c>
      <c r="C6536" s="651" t="s">
        <v>22428</v>
      </c>
      <c r="D6536" s="652"/>
    </row>
    <row r="6537" spans="1:5">
      <c r="A6537" s="711" t="s">
        <v>22429</v>
      </c>
      <c r="B6537" s="651" t="s">
        <v>22430</v>
      </c>
      <c r="C6537" s="651"/>
      <c r="D6537" s="652" t="s">
        <v>22422</v>
      </c>
      <c r="E6537" s="625" t="s">
        <v>22431</v>
      </c>
    </row>
    <row r="6538" spans="1:5">
      <c r="A6538" s="711" t="s">
        <v>91</v>
      </c>
      <c r="B6538" s="651" t="s">
        <v>22432</v>
      </c>
      <c r="C6538" s="651" t="s">
        <v>22433</v>
      </c>
      <c r="D6538" s="652" t="s">
        <v>22434</v>
      </c>
      <c r="E6538" s="625" t="s">
        <v>22435</v>
      </c>
    </row>
    <row r="6539" spans="1:5">
      <c r="A6539" s="711" t="s">
        <v>22436</v>
      </c>
      <c r="B6539" s="651" t="s">
        <v>22437</v>
      </c>
      <c r="C6539" s="651"/>
      <c r="D6539" s="652"/>
    </row>
    <row r="6540" spans="1:5">
      <c r="A6540" s="711">
        <v>92721</v>
      </c>
      <c r="B6540" s="651" t="s">
        <v>25918</v>
      </c>
      <c r="C6540" s="651" t="s">
        <v>128</v>
      </c>
      <c r="D6540" s="652" t="s">
        <v>18987</v>
      </c>
      <c r="E6540" s="625">
        <v>282.02999999999997</v>
      </c>
    </row>
    <row r="6541" spans="1:5">
      <c r="A6541" s="711" t="s">
        <v>25919</v>
      </c>
      <c r="B6541" s="651" t="s">
        <v>25928</v>
      </c>
      <c r="C6541" s="651"/>
      <c r="D6541" s="652"/>
    </row>
    <row r="6542" spans="1:5">
      <c r="A6542" s="711" t="s">
        <v>11142</v>
      </c>
      <c r="B6542" s="651" t="s">
        <v>24620</v>
      </c>
      <c r="C6542" s="651"/>
      <c r="D6542" s="652"/>
    </row>
    <row r="6543" spans="1:5">
      <c r="A6543" s="711">
        <v>92722</v>
      </c>
      <c r="B6543" s="651" t="s">
        <v>25923</v>
      </c>
      <c r="C6543" s="651" t="s">
        <v>128</v>
      </c>
      <c r="D6543" s="652" t="s">
        <v>18987</v>
      </c>
      <c r="E6543" s="625">
        <v>326.18</v>
      </c>
    </row>
    <row r="6544" spans="1:5">
      <c r="A6544" s="711" t="s">
        <v>25924</v>
      </c>
      <c r="B6544" s="651" t="s">
        <v>25929</v>
      </c>
      <c r="C6544" s="651"/>
      <c r="D6544" s="652"/>
    </row>
    <row r="6545" spans="1:5">
      <c r="A6545" s="711" t="s">
        <v>25301</v>
      </c>
      <c r="B6545" s="651" t="s">
        <v>24242</v>
      </c>
      <c r="C6545" s="651"/>
      <c r="D6545" s="652"/>
    </row>
    <row r="6546" spans="1:5">
      <c r="A6546" s="711">
        <v>92723</v>
      </c>
      <c r="B6546" s="651" t="s">
        <v>25930</v>
      </c>
      <c r="C6546" s="651" t="s">
        <v>128</v>
      </c>
      <c r="D6546" s="652" t="s">
        <v>18987</v>
      </c>
      <c r="E6546" s="625">
        <v>317.26</v>
      </c>
    </row>
    <row r="6547" spans="1:5">
      <c r="A6547" s="711" t="s">
        <v>25931</v>
      </c>
      <c r="B6547" s="651" t="s">
        <v>25932</v>
      </c>
      <c r="C6547" s="651"/>
      <c r="D6547" s="652"/>
    </row>
    <row r="6548" spans="1:5">
      <c r="A6548" s="711" t="s">
        <v>25933</v>
      </c>
      <c r="B6548" s="651" t="s">
        <v>25934</v>
      </c>
      <c r="C6548" s="651"/>
      <c r="D6548" s="652"/>
    </row>
    <row r="6549" spans="1:5">
      <c r="A6549" s="711">
        <v>92724</v>
      </c>
      <c r="B6549" s="651" t="s">
        <v>25930</v>
      </c>
      <c r="C6549" s="651" t="s">
        <v>128</v>
      </c>
      <c r="D6549" s="652" t="s">
        <v>18987</v>
      </c>
      <c r="E6549" s="625">
        <v>314.99</v>
      </c>
    </row>
    <row r="6550" spans="1:5">
      <c r="A6550" s="711" t="s">
        <v>25931</v>
      </c>
      <c r="B6550" s="651" t="s">
        <v>25935</v>
      </c>
      <c r="C6550" s="651"/>
      <c r="D6550" s="652"/>
    </row>
    <row r="6551" spans="1:5">
      <c r="A6551" s="711" t="s">
        <v>25936</v>
      </c>
      <c r="B6551" s="651" t="s">
        <v>25937</v>
      </c>
      <c r="C6551" s="651"/>
      <c r="D6551" s="652"/>
    </row>
    <row r="6552" spans="1:5">
      <c r="A6552" s="711">
        <v>92725</v>
      </c>
      <c r="B6552" s="651" t="s">
        <v>25938</v>
      </c>
      <c r="C6552" s="651" t="s">
        <v>128</v>
      </c>
      <c r="D6552" s="652" t="s">
        <v>18987</v>
      </c>
      <c r="E6552" s="625">
        <v>314.02999999999997</v>
      </c>
    </row>
    <row r="6553" spans="1:5">
      <c r="A6553" s="711" t="s">
        <v>25939</v>
      </c>
      <c r="B6553" s="651" t="s">
        <v>25940</v>
      </c>
      <c r="C6553" s="651"/>
      <c r="D6553" s="652"/>
    </row>
    <row r="6554" spans="1:5">
      <c r="A6554" s="711" t="s">
        <v>25941</v>
      </c>
      <c r="B6554" s="651" t="s">
        <v>25942</v>
      </c>
      <c r="C6554" s="651"/>
      <c r="D6554" s="652"/>
    </row>
    <row r="6555" spans="1:5">
      <c r="A6555" s="711">
        <v>92726</v>
      </c>
      <c r="B6555" s="651" t="s">
        <v>25938</v>
      </c>
      <c r="C6555" s="651" t="s">
        <v>128</v>
      </c>
      <c r="D6555" s="652" t="s">
        <v>18987</v>
      </c>
      <c r="E6555" s="625">
        <v>312.42</v>
      </c>
    </row>
    <row r="6556" spans="1:5">
      <c r="A6556" s="711" t="s">
        <v>25939</v>
      </c>
      <c r="B6556" s="651" t="s">
        <v>25943</v>
      </c>
      <c r="C6556" s="651"/>
      <c r="D6556" s="652"/>
    </row>
    <row r="6557" spans="1:5">
      <c r="A6557" s="711" t="s">
        <v>25944</v>
      </c>
      <c r="B6557" s="651" t="s">
        <v>25945</v>
      </c>
      <c r="C6557" s="651"/>
      <c r="D6557" s="652"/>
    </row>
    <row r="6558" spans="1:5">
      <c r="A6558" s="711">
        <v>92727</v>
      </c>
      <c r="B6558" s="651" t="s">
        <v>25946</v>
      </c>
      <c r="C6558" s="651" t="s">
        <v>128</v>
      </c>
      <c r="D6558" s="652" t="s">
        <v>18987</v>
      </c>
      <c r="E6558" s="625">
        <v>340.38</v>
      </c>
    </row>
    <row r="6559" spans="1:5">
      <c r="A6559" s="711" t="s">
        <v>25947</v>
      </c>
      <c r="B6559" s="651" t="s">
        <v>25948</v>
      </c>
      <c r="C6559" s="651"/>
      <c r="D6559" s="652"/>
    </row>
    <row r="6560" spans="1:5">
      <c r="A6560" s="711" t="s">
        <v>25949</v>
      </c>
      <c r="B6560" s="651" t="s">
        <v>25950</v>
      </c>
      <c r="C6560" s="651"/>
      <c r="D6560" s="652"/>
    </row>
    <row r="6561" spans="1:5">
      <c r="A6561" s="711" t="s">
        <v>25916</v>
      </c>
      <c r="B6561" s="651" t="s">
        <v>25917</v>
      </c>
      <c r="C6561" s="651"/>
      <c r="D6561" s="652"/>
    </row>
    <row r="6562" spans="1:5">
      <c r="A6562" s="711">
        <v>92728</v>
      </c>
      <c r="B6562" s="651" t="s">
        <v>25946</v>
      </c>
      <c r="C6562" s="651" t="s">
        <v>128</v>
      </c>
      <c r="D6562" s="652" t="s">
        <v>18987</v>
      </c>
      <c r="E6562" s="625">
        <v>324.60000000000002</v>
      </c>
    </row>
    <row r="6563" spans="1:5">
      <c r="A6563" s="711" t="s">
        <v>25947</v>
      </c>
      <c r="B6563" s="651" t="s">
        <v>25948</v>
      </c>
      <c r="C6563" s="651"/>
      <c r="D6563" s="652"/>
    </row>
    <row r="6564" spans="1:5">
      <c r="A6564" s="711" t="s">
        <v>25949</v>
      </c>
      <c r="B6564" s="651" t="s">
        <v>25951</v>
      </c>
      <c r="C6564" s="651"/>
      <c r="D6564" s="652"/>
    </row>
    <row r="6565" spans="1:5">
      <c r="A6565" s="711" t="s">
        <v>25952</v>
      </c>
      <c r="B6565" s="651" t="s">
        <v>24249</v>
      </c>
      <c r="C6565" s="651"/>
      <c r="D6565" s="652"/>
    </row>
    <row r="6566" spans="1:5">
      <c r="A6566" s="711">
        <v>92729</v>
      </c>
      <c r="B6566" s="651" t="s">
        <v>25938</v>
      </c>
      <c r="C6566" s="651" t="s">
        <v>128</v>
      </c>
      <c r="D6566" s="652" t="s">
        <v>18987</v>
      </c>
      <c r="E6566" s="625">
        <v>317.91000000000003</v>
      </c>
    </row>
    <row r="6567" spans="1:5">
      <c r="A6567" s="711" t="s">
        <v>25953</v>
      </c>
      <c r="B6567" s="651" t="s">
        <v>25954</v>
      </c>
      <c r="C6567" s="651"/>
      <c r="D6567" s="652"/>
    </row>
    <row r="6568" spans="1:5">
      <c r="A6568" s="711" t="s">
        <v>22417</v>
      </c>
      <c r="B6568" s="651" t="s">
        <v>22418</v>
      </c>
      <c r="C6568" s="651"/>
      <c r="D6568" s="652"/>
    </row>
    <row r="6569" spans="1:5">
      <c r="A6569" s="711" t="s">
        <v>22419</v>
      </c>
      <c r="B6569" s="651" t="e">
        <v>#NAME?</v>
      </c>
      <c r="C6569" s="651"/>
      <c r="D6569" s="652" t="s">
        <v>22420</v>
      </c>
      <c r="E6569" s="625" t="s">
        <v>22421</v>
      </c>
    </row>
    <row r="6570" spans="1:5">
      <c r="A6570" s="711"/>
      <c r="B6570" s="651"/>
      <c r="C6570" s="651"/>
      <c r="D6570" s="652" t="s">
        <v>22422</v>
      </c>
      <c r="E6570" s="625" t="s">
        <v>22423</v>
      </c>
    </row>
    <row r="6571" spans="1:5">
      <c r="A6571" s="711" t="s">
        <v>22424</v>
      </c>
      <c r="B6571" s="651" t="s">
        <v>22425</v>
      </c>
      <c r="C6571" s="651"/>
      <c r="D6571" s="652"/>
    </row>
    <row r="6572" spans="1:5">
      <c r="A6572" s="711" t="s">
        <v>22426</v>
      </c>
      <c r="B6572" s="651" t="s">
        <v>22427</v>
      </c>
      <c r="C6572" s="651" t="s">
        <v>22428</v>
      </c>
      <c r="D6572" s="652"/>
    </row>
    <row r="6573" spans="1:5">
      <c r="A6573" s="711" t="s">
        <v>22429</v>
      </c>
      <c r="B6573" s="651" t="s">
        <v>22430</v>
      </c>
      <c r="C6573" s="651"/>
      <c r="D6573" s="652" t="s">
        <v>22422</v>
      </c>
      <c r="E6573" s="625" t="s">
        <v>22431</v>
      </c>
    </row>
    <row r="6574" spans="1:5">
      <c r="A6574" s="711" t="s">
        <v>91</v>
      </c>
      <c r="B6574" s="651" t="s">
        <v>22432</v>
      </c>
      <c r="C6574" s="651" t="s">
        <v>22433</v>
      </c>
      <c r="D6574" s="652" t="s">
        <v>22434</v>
      </c>
      <c r="E6574" s="625" t="s">
        <v>22435</v>
      </c>
    </row>
    <row r="6575" spans="1:5">
      <c r="A6575" s="711" t="s">
        <v>22436</v>
      </c>
      <c r="B6575" s="651" t="s">
        <v>22437</v>
      </c>
      <c r="C6575" s="651"/>
      <c r="D6575" s="652"/>
    </row>
    <row r="6576" spans="1:5">
      <c r="A6576" s="711" t="s">
        <v>25955</v>
      </c>
      <c r="B6576" s="651" t="s">
        <v>25956</v>
      </c>
      <c r="C6576" s="651"/>
      <c r="D6576" s="652"/>
    </row>
    <row r="6577" spans="1:5">
      <c r="A6577" s="711" t="s">
        <v>25957</v>
      </c>
      <c r="B6577" s="651" t="s">
        <v>25958</v>
      </c>
      <c r="C6577" s="651"/>
      <c r="D6577" s="652"/>
    </row>
    <row r="6578" spans="1:5">
      <c r="A6578" s="711">
        <v>92730</v>
      </c>
      <c r="B6578" s="651" t="s">
        <v>25938</v>
      </c>
      <c r="C6578" s="651" t="s">
        <v>128</v>
      </c>
      <c r="D6578" s="652" t="s">
        <v>18987</v>
      </c>
      <c r="E6578" s="625">
        <v>306.77</v>
      </c>
    </row>
    <row r="6579" spans="1:5">
      <c r="A6579" s="711" t="s">
        <v>25953</v>
      </c>
      <c r="B6579" s="651" t="s">
        <v>25954</v>
      </c>
      <c r="C6579" s="651"/>
      <c r="D6579" s="652"/>
    </row>
    <row r="6580" spans="1:5">
      <c r="A6580" s="711" t="s">
        <v>25955</v>
      </c>
      <c r="B6580" s="651" t="s">
        <v>25959</v>
      </c>
      <c r="C6580" s="651"/>
      <c r="D6580" s="652"/>
    </row>
    <row r="6581" spans="1:5">
      <c r="A6581" s="711" t="s">
        <v>25960</v>
      </c>
      <c r="B6581" s="651" t="s">
        <v>25961</v>
      </c>
      <c r="C6581" s="651"/>
      <c r="D6581" s="652"/>
    </row>
    <row r="6582" spans="1:5">
      <c r="A6582" s="711">
        <v>92731</v>
      </c>
      <c r="B6582" s="651" t="s">
        <v>25946</v>
      </c>
      <c r="C6582" s="651" t="s">
        <v>128</v>
      </c>
      <c r="D6582" s="652" t="s">
        <v>18987</v>
      </c>
      <c r="E6582" s="625">
        <v>319.35000000000002</v>
      </c>
    </row>
    <row r="6583" spans="1:5">
      <c r="A6583" s="711" t="s">
        <v>25947</v>
      </c>
      <c r="B6583" s="651" t="s">
        <v>25962</v>
      </c>
      <c r="C6583" s="651"/>
      <c r="D6583" s="652"/>
    </row>
    <row r="6584" spans="1:5">
      <c r="A6584" s="711" t="s">
        <v>25963</v>
      </c>
      <c r="B6584" s="651" t="s">
        <v>25964</v>
      </c>
      <c r="C6584" s="651"/>
      <c r="D6584" s="652"/>
    </row>
    <row r="6585" spans="1:5">
      <c r="A6585" s="711" t="s">
        <v>25965</v>
      </c>
      <c r="B6585" s="651" t="s">
        <v>25966</v>
      </c>
      <c r="C6585" s="651"/>
      <c r="D6585" s="652"/>
    </row>
    <row r="6586" spans="1:5">
      <c r="A6586" s="711">
        <v>92732</v>
      </c>
      <c r="B6586" s="651" t="s">
        <v>25946</v>
      </c>
      <c r="C6586" s="651" t="s">
        <v>128</v>
      </c>
      <c r="D6586" s="652" t="s">
        <v>18987</v>
      </c>
      <c r="E6586" s="625">
        <v>308.58</v>
      </c>
    </row>
    <row r="6587" spans="1:5">
      <c r="A6587" s="711" t="s">
        <v>25947</v>
      </c>
      <c r="B6587" s="651" t="s">
        <v>25962</v>
      </c>
      <c r="C6587" s="651"/>
      <c r="D6587" s="652"/>
    </row>
    <row r="6588" spans="1:5">
      <c r="A6588" s="711" t="s">
        <v>25963</v>
      </c>
      <c r="B6588" s="651" t="s">
        <v>25967</v>
      </c>
      <c r="C6588" s="651"/>
      <c r="D6588" s="652"/>
    </row>
    <row r="6589" spans="1:5">
      <c r="A6589" s="711" t="s">
        <v>25968</v>
      </c>
      <c r="B6589" s="651" t="s">
        <v>24128</v>
      </c>
      <c r="C6589" s="651"/>
      <c r="D6589" s="652"/>
    </row>
    <row r="6590" spans="1:5">
      <c r="A6590" s="711">
        <v>92733</v>
      </c>
      <c r="B6590" s="651" t="s">
        <v>25938</v>
      </c>
      <c r="C6590" s="651" t="s">
        <v>128</v>
      </c>
      <c r="D6590" s="652" t="s">
        <v>18987</v>
      </c>
      <c r="E6590" s="625">
        <v>304</v>
      </c>
    </row>
    <row r="6591" spans="1:5">
      <c r="A6591" s="711" t="s">
        <v>25953</v>
      </c>
      <c r="B6591" s="651" t="s">
        <v>25969</v>
      </c>
      <c r="C6591" s="651"/>
      <c r="D6591" s="652"/>
    </row>
    <row r="6592" spans="1:5">
      <c r="A6592" s="711" t="s">
        <v>25970</v>
      </c>
      <c r="B6592" s="651" t="s">
        <v>25971</v>
      </c>
      <c r="C6592" s="651"/>
      <c r="D6592" s="652"/>
    </row>
    <row r="6593" spans="1:5">
      <c r="A6593" s="711" t="s">
        <v>25972</v>
      </c>
      <c r="B6593" s="651" t="s">
        <v>25973</v>
      </c>
      <c r="C6593" s="651"/>
      <c r="D6593" s="652"/>
    </row>
    <row r="6594" spans="1:5">
      <c r="A6594" s="711">
        <v>92734</v>
      </c>
      <c r="B6594" s="651" t="s">
        <v>25938</v>
      </c>
      <c r="C6594" s="651" t="s">
        <v>128</v>
      </c>
      <c r="D6594" s="652" t="s">
        <v>18987</v>
      </c>
      <c r="E6594" s="625">
        <v>296.41000000000003</v>
      </c>
    </row>
    <row r="6595" spans="1:5">
      <c r="A6595" s="711" t="s">
        <v>25953</v>
      </c>
      <c r="B6595" s="651" t="s">
        <v>25969</v>
      </c>
      <c r="C6595" s="651"/>
      <c r="D6595" s="652"/>
    </row>
    <row r="6596" spans="1:5">
      <c r="A6596" s="711" t="s">
        <v>25970</v>
      </c>
      <c r="B6596" s="651" t="s">
        <v>25974</v>
      </c>
      <c r="C6596" s="651"/>
      <c r="D6596" s="652"/>
    </row>
    <row r="6597" spans="1:5">
      <c r="A6597" s="711" t="s">
        <v>25926</v>
      </c>
      <c r="B6597" s="651" t="s">
        <v>25927</v>
      </c>
      <c r="C6597" s="651"/>
      <c r="D6597" s="652"/>
    </row>
    <row r="6598" spans="1:5">
      <c r="A6598" s="711">
        <v>92735</v>
      </c>
      <c r="B6598" s="651" t="s">
        <v>25975</v>
      </c>
      <c r="C6598" s="651" t="s">
        <v>128</v>
      </c>
      <c r="D6598" s="652" t="s">
        <v>18987</v>
      </c>
      <c r="E6598" s="625">
        <v>302.62</v>
      </c>
    </row>
    <row r="6599" spans="1:5">
      <c r="A6599" s="711" t="s">
        <v>25976</v>
      </c>
      <c r="B6599" s="651" t="s">
        <v>25977</v>
      </c>
      <c r="C6599" s="651"/>
      <c r="D6599" s="652"/>
    </row>
    <row r="6600" spans="1:5">
      <c r="A6600" s="711" t="s">
        <v>25978</v>
      </c>
      <c r="B6600" s="651" t="s">
        <v>25979</v>
      </c>
      <c r="C6600" s="651"/>
      <c r="D6600" s="652"/>
    </row>
    <row r="6601" spans="1:5">
      <c r="A6601" s="711" t="s">
        <v>25921</v>
      </c>
      <c r="B6601" s="651" t="s">
        <v>25922</v>
      </c>
      <c r="C6601" s="651"/>
      <c r="D6601" s="652"/>
    </row>
    <row r="6602" spans="1:5">
      <c r="A6602" s="711">
        <v>92736</v>
      </c>
      <c r="B6602" s="651" t="s">
        <v>25975</v>
      </c>
      <c r="C6602" s="651" t="s">
        <v>128</v>
      </c>
      <c r="D6602" s="652" t="s">
        <v>18987</v>
      </c>
      <c r="E6602" s="625">
        <v>294.08</v>
      </c>
    </row>
    <row r="6603" spans="1:5">
      <c r="A6603" s="711" t="s">
        <v>25976</v>
      </c>
      <c r="B6603" s="651" t="s">
        <v>25977</v>
      </c>
      <c r="C6603" s="651"/>
      <c r="D6603" s="652"/>
    </row>
    <row r="6604" spans="1:5">
      <c r="A6604" s="711" t="s">
        <v>22417</v>
      </c>
      <c r="B6604" s="651" t="s">
        <v>22418</v>
      </c>
      <c r="C6604" s="651"/>
      <c r="D6604" s="652"/>
    </row>
    <row r="6605" spans="1:5">
      <c r="A6605" s="711" t="s">
        <v>22419</v>
      </c>
      <c r="B6605" s="651" t="e">
        <v>#NAME?</v>
      </c>
      <c r="C6605" s="651"/>
      <c r="D6605" s="652" t="s">
        <v>22420</v>
      </c>
      <c r="E6605" s="625" t="s">
        <v>22421</v>
      </c>
    </row>
    <row r="6606" spans="1:5">
      <c r="A6606" s="711"/>
      <c r="B6606" s="651"/>
      <c r="C6606" s="651"/>
      <c r="D6606" s="652" t="s">
        <v>22422</v>
      </c>
      <c r="E6606" s="625" t="s">
        <v>22423</v>
      </c>
    </row>
    <row r="6607" spans="1:5">
      <c r="A6607" s="711" t="s">
        <v>22424</v>
      </c>
      <c r="B6607" s="651" t="s">
        <v>22425</v>
      </c>
      <c r="C6607" s="651"/>
      <c r="D6607" s="652"/>
    </row>
    <row r="6608" spans="1:5">
      <c r="A6608" s="711" t="s">
        <v>22426</v>
      </c>
      <c r="B6608" s="651" t="s">
        <v>22427</v>
      </c>
      <c r="C6608" s="651" t="s">
        <v>22428</v>
      </c>
      <c r="D6608" s="652"/>
    </row>
    <row r="6609" spans="1:5">
      <c r="A6609" s="711" t="s">
        <v>22429</v>
      </c>
      <c r="B6609" s="651" t="s">
        <v>22430</v>
      </c>
      <c r="C6609" s="651"/>
      <c r="D6609" s="652" t="s">
        <v>22422</v>
      </c>
      <c r="E6609" s="625" t="s">
        <v>22431</v>
      </c>
    </row>
    <row r="6610" spans="1:5">
      <c r="A6610" s="711" t="s">
        <v>91</v>
      </c>
      <c r="B6610" s="651" t="s">
        <v>22432</v>
      </c>
      <c r="C6610" s="651" t="s">
        <v>22433</v>
      </c>
      <c r="D6610" s="652" t="s">
        <v>22434</v>
      </c>
      <c r="E6610" s="625" t="s">
        <v>22435</v>
      </c>
    </row>
    <row r="6611" spans="1:5">
      <c r="A6611" s="711" t="s">
        <v>22436</v>
      </c>
      <c r="B6611" s="651" t="s">
        <v>22437</v>
      </c>
      <c r="C6611" s="651"/>
      <c r="D6611" s="652"/>
    </row>
    <row r="6612" spans="1:5">
      <c r="A6612" s="711" t="s">
        <v>25978</v>
      </c>
      <c r="B6612" s="651" t="s">
        <v>25980</v>
      </c>
      <c r="C6612" s="651"/>
      <c r="D6612" s="652"/>
    </row>
    <row r="6613" spans="1:5">
      <c r="A6613" s="711" t="s">
        <v>11142</v>
      </c>
      <c r="B6613" s="651" t="s">
        <v>24620</v>
      </c>
      <c r="C6613" s="651"/>
      <c r="D6613" s="652"/>
    </row>
    <row r="6614" spans="1:5">
      <c r="A6614" s="711">
        <v>92739</v>
      </c>
      <c r="B6614" s="651" t="s">
        <v>25938</v>
      </c>
      <c r="C6614" s="651" t="s">
        <v>128</v>
      </c>
      <c r="D6614" s="652" t="s">
        <v>18987</v>
      </c>
      <c r="E6614" s="625">
        <v>281.68</v>
      </c>
    </row>
    <row r="6615" spans="1:5">
      <c r="A6615" s="711" t="s">
        <v>25981</v>
      </c>
      <c r="B6615" s="651" t="s">
        <v>25982</v>
      </c>
      <c r="C6615" s="651"/>
      <c r="D6615" s="652"/>
    </row>
    <row r="6616" spans="1:5">
      <c r="A6616" s="711" t="s">
        <v>25983</v>
      </c>
      <c r="B6616" s="651" t="s">
        <v>25984</v>
      </c>
      <c r="C6616" s="651"/>
      <c r="D6616" s="652"/>
    </row>
    <row r="6617" spans="1:5">
      <c r="A6617" s="711" t="s">
        <v>25985</v>
      </c>
      <c r="B6617" s="651" t="s">
        <v>25986</v>
      </c>
      <c r="C6617" s="651"/>
      <c r="D6617" s="652"/>
    </row>
    <row r="6618" spans="1:5">
      <c r="A6618" s="711">
        <v>92740</v>
      </c>
      <c r="B6618" s="651" t="s">
        <v>25938</v>
      </c>
      <c r="C6618" s="651" t="s">
        <v>128</v>
      </c>
      <c r="D6618" s="652" t="s">
        <v>18987</v>
      </c>
      <c r="E6618" s="625">
        <v>277.45</v>
      </c>
    </row>
    <row r="6619" spans="1:5">
      <c r="A6619" s="711" t="s">
        <v>25981</v>
      </c>
      <c r="B6619" s="651" t="s">
        <v>25982</v>
      </c>
      <c r="C6619" s="651"/>
      <c r="D6619" s="652"/>
    </row>
    <row r="6620" spans="1:5">
      <c r="A6620" s="711" t="s">
        <v>25983</v>
      </c>
      <c r="B6620" s="651" t="s">
        <v>25987</v>
      </c>
      <c r="C6620" s="651"/>
      <c r="D6620" s="652"/>
    </row>
    <row r="6621" spans="1:5">
      <c r="A6621" s="711" t="s">
        <v>25916</v>
      </c>
      <c r="B6621" s="651" t="s">
        <v>25917</v>
      </c>
      <c r="C6621" s="651"/>
      <c r="D6621" s="652"/>
    </row>
    <row r="6622" spans="1:5">
      <c r="A6622" s="711">
        <v>92741</v>
      </c>
      <c r="B6622" s="651" t="s">
        <v>25988</v>
      </c>
      <c r="C6622" s="651" t="s">
        <v>128</v>
      </c>
      <c r="D6622" s="652" t="s">
        <v>18987</v>
      </c>
      <c r="E6622" s="625">
        <v>428.16</v>
      </c>
    </row>
    <row r="6623" spans="1:5">
      <c r="A6623" s="711" t="s">
        <v>25989</v>
      </c>
      <c r="B6623" s="651" t="s">
        <v>25990</v>
      </c>
      <c r="C6623" s="651"/>
      <c r="D6623" s="652"/>
    </row>
    <row r="6624" spans="1:5">
      <c r="A6624" s="711" t="s">
        <v>25991</v>
      </c>
      <c r="B6624" s="651" t="s">
        <v>25992</v>
      </c>
      <c r="C6624" s="651"/>
      <c r="D6624" s="652"/>
    </row>
    <row r="6625" spans="1:5">
      <c r="A6625" s="711">
        <v>92742</v>
      </c>
      <c r="B6625" s="651" t="s">
        <v>25988</v>
      </c>
      <c r="C6625" s="651" t="s">
        <v>128</v>
      </c>
      <c r="D6625" s="652" t="s">
        <v>18987</v>
      </c>
      <c r="E6625" s="625">
        <v>587.26</v>
      </c>
    </row>
    <row r="6626" spans="1:5">
      <c r="A6626" s="711" t="s">
        <v>25989</v>
      </c>
      <c r="B6626" s="651" t="s">
        <v>25993</v>
      </c>
      <c r="C6626" s="651"/>
      <c r="D6626" s="652"/>
    </row>
    <row r="6627" spans="1:5">
      <c r="A6627" s="711" t="s">
        <v>25994</v>
      </c>
      <c r="B6627" s="651" t="s">
        <v>25995</v>
      </c>
      <c r="C6627" s="651"/>
      <c r="D6627" s="652"/>
    </row>
    <row r="6628" spans="1:5">
      <c r="A6628" s="711" t="s">
        <v>25996</v>
      </c>
      <c r="B6628" s="651">
        <v>42036</v>
      </c>
      <c r="C6628" s="651"/>
      <c r="D6628" s="652"/>
    </row>
    <row r="6629" spans="1:5">
      <c r="A6629" s="711">
        <v>92873</v>
      </c>
      <c r="B6629" s="651" t="s">
        <v>25997</v>
      </c>
      <c r="C6629" s="651" t="s">
        <v>128</v>
      </c>
      <c r="D6629" s="652" t="s">
        <v>18987</v>
      </c>
      <c r="E6629" s="625">
        <v>125</v>
      </c>
    </row>
    <row r="6630" spans="1:5">
      <c r="A6630" s="711" t="s">
        <v>25998</v>
      </c>
      <c r="B6630" s="651" t="s">
        <v>24620</v>
      </c>
      <c r="C6630" s="651"/>
      <c r="D6630" s="652"/>
    </row>
    <row r="6631" spans="1:5">
      <c r="A6631" s="711">
        <v>92874</v>
      </c>
      <c r="B6631" s="651" t="s">
        <v>25999</v>
      </c>
      <c r="C6631" s="651" t="s">
        <v>128</v>
      </c>
      <c r="D6631" s="652" t="s">
        <v>18987</v>
      </c>
      <c r="E6631" s="625">
        <v>20.260000000000002</v>
      </c>
    </row>
    <row r="6632" spans="1:5">
      <c r="A6632" s="711" t="s">
        <v>26000</v>
      </c>
      <c r="B6632" s="651" t="s">
        <v>24128</v>
      </c>
      <c r="C6632" s="651"/>
      <c r="D6632" s="652"/>
    </row>
    <row r="6633" spans="1:5">
      <c r="A6633" s="711">
        <v>44</v>
      </c>
      <c r="B6633" s="651" t="s">
        <v>26001</v>
      </c>
      <c r="C6633" s="651"/>
      <c r="D6633" s="652"/>
    </row>
    <row r="6634" spans="1:5">
      <c r="A6634" s="711">
        <v>74141</v>
      </c>
      <c r="B6634" s="651" t="s">
        <v>26002</v>
      </c>
      <c r="C6634" s="651"/>
      <c r="D6634" s="652"/>
    </row>
    <row r="6635" spans="1:5">
      <c r="A6635" s="711" t="s">
        <v>4940</v>
      </c>
      <c r="B6635" s="651" t="s">
        <v>26003</v>
      </c>
      <c r="C6635" s="651" t="s">
        <v>112</v>
      </c>
      <c r="D6635" s="652" t="s">
        <v>18987</v>
      </c>
      <c r="E6635" s="625">
        <v>77.12</v>
      </c>
    </row>
    <row r="6636" spans="1:5">
      <c r="A6636" s="711" t="s">
        <v>26004</v>
      </c>
      <c r="B6636" s="651" t="s">
        <v>26005</v>
      </c>
      <c r="C6636" s="651"/>
      <c r="D6636" s="652"/>
    </row>
    <row r="6637" spans="1:5">
      <c r="A6637" s="711" t="s">
        <v>26006</v>
      </c>
      <c r="B6637" s="651"/>
      <c r="C6637" s="651"/>
      <c r="D6637" s="652"/>
    </row>
    <row r="6638" spans="1:5">
      <c r="A6638" s="711" t="s">
        <v>4941</v>
      </c>
      <c r="B6638" s="651" t="s">
        <v>26007</v>
      </c>
      <c r="C6638" s="651" t="s">
        <v>112</v>
      </c>
      <c r="D6638" s="652" t="s">
        <v>18987</v>
      </c>
      <c r="E6638" s="625">
        <v>87.36</v>
      </c>
    </row>
    <row r="6639" spans="1:5">
      <c r="A6639" s="711" t="s">
        <v>26008</v>
      </c>
      <c r="B6639" s="651" t="s">
        <v>26009</v>
      </c>
      <c r="C6639" s="651"/>
      <c r="D6639" s="652"/>
    </row>
    <row r="6640" spans="1:5">
      <c r="A6640" s="711" t="s">
        <v>22417</v>
      </c>
      <c r="B6640" s="651" t="s">
        <v>22418</v>
      </c>
      <c r="C6640" s="651"/>
      <c r="D6640" s="652"/>
    </row>
    <row r="6641" spans="1:5">
      <c r="A6641" s="711" t="s">
        <v>22419</v>
      </c>
      <c r="B6641" s="651" t="e">
        <v>#NAME?</v>
      </c>
      <c r="C6641" s="651"/>
      <c r="D6641" s="652" t="s">
        <v>22420</v>
      </c>
      <c r="E6641" s="625" t="s">
        <v>22421</v>
      </c>
    </row>
    <row r="6642" spans="1:5">
      <c r="A6642" s="711"/>
      <c r="B6642" s="651"/>
      <c r="C6642" s="651"/>
      <c r="D6642" s="652" t="s">
        <v>22422</v>
      </c>
      <c r="E6642" s="625" t="s">
        <v>22423</v>
      </c>
    </row>
    <row r="6643" spans="1:5">
      <c r="A6643" s="711" t="s">
        <v>22424</v>
      </c>
      <c r="B6643" s="651" t="s">
        <v>22425</v>
      </c>
      <c r="C6643" s="651"/>
      <c r="D6643" s="652"/>
    </row>
    <row r="6644" spans="1:5">
      <c r="A6644" s="711" t="s">
        <v>22426</v>
      </c>
      <c r="B6644" s="651" t="s">
        <v>22427</v>
      </c>
      <c r="C6644" s="651" t="s">
        <v>22428</v>
      </c>
      <c r="D6644" s="652"/>
    </row>
    <row r="6645" spans="1:5">
      <c r="A6645" s="711" t="s">
        <v>22429</v>
      </c>
      <c r="B6645" s="651" t="s">
        <v>22430</v>
      </c>
      <c r="C6645" s="651"/>
      <c r="D6645" s="652" t="s">
        <v>22422</v>
      </c>
      <c r="E6645" s="625" t="s">
        <v>22431</v>
      </c>
    </row>
    <row r="6646" spans="1:5">
      <c r="A6646" s="711" t="s">
        <v>91</v>
      </c>
      <c r="B6646" s="651" t="s">
        <v>22432</v>
      </c>
      <c r="C6646" s="651" t="s">
        <v>22433</v>
      </c>
      <c r="D6646" s="652" t="s">
        <v>22434</v>
      </c>
      <c r="E6646" s="625" t="s">
        <v>22435</v>
      </c>
    </row>
    <row r="6647" spans="1:5">
      <c r="A6647" s="711" t="s">
        <v>22436</v>
      </c>
      <c r="B6647" s="651" t="s">
        <v>22437</v>
      </c>
      <c r="C6647" s="651"/>
      <c r="D6647" s="652"/>
    </row>
    <row r="6648" spans="1:5">
      <c r="A6648" s="711" t="s">
        <v>26010</v>
      </c>
      <c r="B6648" s="651"/>
      <c r="C6648" s="651"/>
      <c r="D6648" s="652"/>
    </row>
    <row r="6649" spans="1:5">
      <c r="A6649" s="711" t="s">
        <v>4942</v>
      </c>
      <c r="B6649" s="651" t="s">
        <v>26011</v>
      </c>
      <c r="C6649" s="651" t="s">
        <v>112</v>
      </c>
      <c r="D6649" s="652" t="s">
        <v>18987</v>
      </c>
      <c r="E6649" s="625">
        <v>96.8</v>
      </c>
    </row>
    <row r="6650" spans="1:5">
      <c r="A6650" s="711" t="s">
        <v>26008</v>
      </c>
      <c r="B6650" s="651" t="s">
        <v>26012</v>
      </c>
      <c r="C6650" s="651"/>
      <c r="D6650" s="652"/>
    </row>
    <row r="6651" spans="1:5">
      <c r="A6651" s="711" t="s">
        <v>26010</v>
      </c>
      <c r="B6651" s="651"/>
      <c r="C6651" s="651"/>
      <c r="D6651" s="652"/>
    </row>
    <row r="6652" spans="1:5">
      <c r="A6652" s="711" t="s">
        <v>4943</v>
      </c>
      <c r="B6652" s="651" t="s">
        <v>26013</v>
      </c>
      <c r="C6652" s="651" t="s">
        <v>112</v>
      </c>
      <c r="D6652" s="652" t="s">
        <v>18987</v>
      </c>
      <c r="E6652" s="625">
        <v>126.52</v>
      </c>
    </row>
    <row r="6653" spans="1:5">
      <c r="A6653" s="711" t="s">
        <v>26008</v>
      </c>
      <c r="B6653" s="651" t="s">
        <v>26012</v>
      </c>
      <c r="C6653" s="651"/>
      <c r="D6653" s="652"/>
    </row>
    <row r="6654" spans="1:5">
      <c r="A6654" s="711" t="s">
        <v>26010</v>
      </c>
      <c r="B6654" s="651"/>
      <c r="C6654" s="651"/>
      <c r="D6654" s="652"/>
    </row>
    <row r="6655" spans="1:5">
      <c r="A6655" s="711">
        <v>74202</v>
      </c>
      <c r="B6655" s="651" t="s">
        <v>26002</v>
      </c>
      <c r="C6655" s="651"/>
      <c r="D6655" s="652"/>
    </row>
    <row r="6656" spans="1:5">
      <c r="A6656" s="711" t="s">
        <v>4944</v>
      </c>
      <c r="B6656" s="651" t="s">
        <v>26014</v>
      </c>
      <c r="C6656" s="651" t="s">
        <v>112</v>
      </c>
      <c r="D6656" s="652" t="s">
        <v>18987</v>
      </c>
      <c r="E6656" s="625">
        <v>64.53</v>
      </c>
    </row>
    <row r="6657" spans="1:5">
      <c r="A6657" s="711" t="s">
        <v>26015</v>
      </c>
      <c r="B6657" s="651" t="s">
        <v>26016</v>
      </c>
      <c r="C6657" s="651"/>
      <c r="D6657" s="652"/>
    </row>
    <row r="6658" spans="1:5">
      <c r="A6658" s="711" t="s">
        <v>26017</v>
      </c>
      <c r="B6658" s="651" t="s">
        <v>26018</v>
      </c>
      <c r="C6658" s="651"/>
      <c r="D6658" s="652"/>
    </row>
    <row r="6659" spans="1:5">
      <c r="A6659" s="711" t="s">
        <v>4945</v>
      </c>
      <c r="B6659" s="651" t="s">
        <v>26019</v>
      </c>
      <c r="C6659" s="651" t="s">
        <v>112</v>
      </c>
      <c r="D6659" s="652" t="s">
        <v>18987</v>
      </c>
      <c r="E6659" s="625">
        <v>72</v>
      </c>
    </row>
    <row r="6660" spans="1:5">
      <c r="A6660" s="711" t="s">
        <v>26020</v>
      </c>
      <c r="B6660" s="651" t="s">
        <v>26021</v>
      </c>
      <c r="C6660" s="651"/>
      <c r="D6660" s="652"/>
    </row>
    <row r="6661" spans="1:5">
      <c r="A6661" s="711" t="s">
        <v>26022</v>
      </c>
      <c r="B6661" s="651" t="s">
        <v>26023</v>
      </c>
      <c r="C6661" s="651"/>
      <c r="D6661" s="652"/>
    </row>
    <row r="6662" spans="1:5">
      <c r="A6662" s="711">
        <v>247</v>
      </c>
      <c r="B6662" s="651" t="s">
        <v>26024</v>
      </c>
      <c r="C6662" s="651"/>
      <c r="D6662" s="652"/>
    </row>
    <row r="6663" spans="1:5">
      <c r="A6663" s="711" t="s">
        <v>26025</v>
      </c>
      <c r="B6663" s="651" t="s">
        <v>26026</v>
      </c>
      <c r="C6663" s="651" t="s">
        <v>128</v>
      </c>
      <c r="D6663" s="652" t="s">
        <v>18987</v>
      </c>
      <c r="E6663" s="625">
        <v>313.13</v>
      </c>
    </row>
    <row r="6664" spans="1:5">
      <c r="A6664" s="711">
        <v>73817</v>
      </c>
      <c r="B6664" s="651" t="s">
        <v>26027</v>
      </c>
      <c r="C6664" s="651"/>
      <c r="D6664" s="652"/>
    </row>
    <row r="6665" spans="1:5">
      <c r="A6665" s="711" t="s">
        <v>4946</v>
      </c>
      <c r="B6665" s="651" t="s">
        <v>4947</v>
      </c>
      <c r="C6665" s="651" t="s">
        <v>128</v>
      </c>
      <c r="D6665" s="652" t="s">
        <v>18987</v>
      </c>
      <c r="E6665" s="625">
        <v>75.22</v>
      </c>
    </row>
    <row r="6666" spans="1:5">
      <c r="A6666" s="711" t="s">
        <v>4948</v>
      </c>
      <c r="B6666" s="651" t="s">
        <v>4949</v>
      </c>
      <c r="C6666" s="651" t="s">
        <v>128</v>
      </c>
      <c r="D6666" s="652" t="s">
        <v>18987</v>
      </c>
      <c r="E6666" s="625">
        <v>97.54</v>
      </c>
    </row>
    <row r="6667" spans="1:5">
      <c r="A6667" s="711">
        <v>74078</v>
      </c>
      <c r="B6667" s="651" t="s">
        <v>26028</v>
      </c>
      <c r="C6667" s="651"/>
      <c r="D6667" s="652"/>
    </row>
    <row r="6668" spans="1:5">
      <c r="A6668" s="711" t="s">
        <v>4950</v>
      </c>
      <c r="B6668" s="651" t="s">
        <v>4951</v>
      </c>
      <c r="C6668" s="651" t="s">
        <v>112</v>
      </c>
      <c r="D6668" s="652" t="s">
        <v>18987</v>
      </c>
      <c r="E6668" s="625">
        <v>22.87</v>
      </c>
    </row>
    <row r="6669" spans="1:5">
      <c r="A6669" s="711" t="s">
        <v>4952</v>
      </c>
      <c r="B6669" s="651" t="s">
        <v>4953</v>
      </c>
      <c r="C6669" s="651" t="s">
        <v>112</v>
      </c>
      <c r="D6669" s="652" t="s">
        <v>18987</v>
      </c>
      <c r="E6669" s="625">
        <v>11.43</v>
      </c>
    </row>
    <row r="6670" spans="1:5">
      <c r="A6670" s="711">
        <v>83518</v>
      </c>
      <c r="B6670" s="651" t="s">
        <v>4954</v>
      </c>
      <c r="C6670" s="651" t="s">
        <v>128</v>
      </c>
      <c r="D6670" s="652" t="s">
        <v>18987</v>
      </c>
      <c r="E6670" s="625">
        <v>242.87</v>
      </c>
    </row>
    <row r="6671" spans="1:5">
      <c r="A6671" s="711">
        <v>83519</v>
      </c>
      <c r="B6671" s="651" t="s">
        <v>4955</v>
      </c>
      <c r="C6671" s="651" t="s">
        <v>128</v>
      </c>
      <c r="D6671" s="652" t="s">
        <v>18987</v>
      </c>
      <c r="E6671" s="625">
        <v>375.88</v>
      </c>
    </row>
    <row r="6672" spans="1:5">
      <c r="A6672" s="711">
        <v>286</v>
      </c>
      <c r="B6672" s="651" t="s">
        <v>26029</v>
      </c>
      <c r="C6672" s="651"/>
      <c r="D6672" s="652"/>
    </row>
    <row r="6673" spans="1:5">
      <c r="A6673" s="711">
        <v>68328</v>
      </c>
      <c r="B6673" s="651" t="s">
        <v>4956</v>
      </c>
      <c r="C6673" s="651" t="s">
        <v>112</v>
      </c>
      <c r="D6673" s="652" t="s">
        <v>18987</v>
      </c>
      <c r="E6673" s="625">
        <v>10.68</v>
      </c>
    </row>
    <row r="6674" spans="1:5">
      <c r="A6674" s="711">
        <v>73898</v>
      </c>
      <c r="B6674" s="651" t="s">
        <v>13708</v>
      </c>
      <c r="C6674" s="651"/>
      <c r="D6674" s="652"/>
    </row>
    <row r="6675" spans="1:5">
      <c r="A6675" s="711" t="s">
        <v>4957</v>
      </c>
      <c r="B6675" s="651" t="s">
        <v>4958</v>
      </c>
      <c r="C6675" s="651" t="s">
        <v>121</v>
      </c>
      <c r="D6675" s="652" t="s">
        <v>18987</v>
      </c>
      <c r="E6675" s="625">
        <v>139.55000000000001</v>
      </c>
    </row>
    <row r="6676" spans="1:5">
      <c r="A6676" s="711" t="s">
        <v>22417</v>
      </c>
      <c r="B6676" s="651" t="s">
        <v>22418</v>
      </c>
      <c r="C6676" s="651"/>
      <c r="D6676" s="652"/>
    </row>
    <row r="6677" spans="1:5">
      <c r="A6677" s="711" t="s">
        <v>22419</v>
      </c>
      <c r="B6677" s="651" t="e">
        <v>#NAME?</v>
      </c>
      <c r="C6677" s="651"/>
      <c r="D6677" s="652" t="s">
        <v>22420</v>
      </c>
      <c r="E6677" s="625" t="s">
        <v>22421</v>
      </c>
    </row>
    <row r="6678" spans="1:5">
      <c r="A6678" s="711"/>
      <c r="B6678" s="651"/>
      <c r="C6678" s="651"/>
      <c r="D6678" s="652" t="s">
        <v>22422</v>
      </c>
      <c r="E6678" s="625" t="s">
        <v>22423</v>
      </c>
    </row>
    <row r="6679" spans="1:5">
      <c r="A6679" s="711" t="s">
        <v>22424</v>
      </c>
      <c r="B6679" s="651" t="s">
        <v>22425</v>
      </c>
      <c r="C6679" s="651"/>
      <c r="D6679" s="652"/>
    </row>
    <row r="6680" spans="1:5">
      <c r="A6680" s="711" t="s">
        <v>22426</v>
      </c>
      <c r="B6680" s="651" t="s">
        <v>22427</v>
      </c>
      <c r="C6680" s="651" t="s">
        <v>22428</v>
      </c>
      <c r="D6680" s="652"/>
    </row>
    <row r="6681" spans="1:5">
      <c r="A6681" s="711" t="s">
        <v>22429</v>
      </c>
      <c r="B6681" s="651" t="s">
        <v>22430</v>
      </c>
      <c r="C6681" s="651"/>
      <c r="D6681" s="652" t="s">
        <v>22422</v>
      </c>
      <c r="E6681" s="625" t="s">
        <v>22431</v>
      </c>
    </row>
    <row r="6682" spans="1:5">
      <c r="A6682" s="711" t="s">
        <v>91</v>
      </c>
      <c r="B6682" s="651" t="s">
        <v>22432</v>
      </c>
      <c r="C6682" s="651" t="s">
        <v>22433</v>
      </c>
      <c r="D6682" s="652" t="s">
        <v>22434</v>
      </c>
      <c r="E6682" s="625" t="s">
        <v>22435</v>
      </c>
    </row>
    <row r="6683" spans="1:5">
      <c r="A6683" s="711" t="s">
        <v>22436</v>
      </c>
      <c r="B6683" s="651" t="s">
        <v>22437</v>
      </c>
      <c r="C6683" s="651"/>
      <c r="D6683" s="652"/>
    </row>
    <row r="6684" spans="1:5">
      <c r="A6684" s="711">
        <v>74121</v>
      </c>
      <c r="B6684" s="651" t="s">
        <v>26030</v>
      </c>
      <c r="C6684" s="651"/>
      <c r="D6684" s="652"/>
    </row>
    <row r="6685" spans="1:5">
      <c r="A6685" s="711" t="s">
        <v>4959</v>
      </c>
      <c r="B6685" s="651" t="s">
        <v>26031</v>
      </c>
      <c r="C6685" s="651" t="s">
        <v>121</v>
      </c>
      <c r="D6685" s="652" t="s">
        <v>18987</v>
      </c>
      <c r="E6685" s="625">
        <v>16.329999999999998</v>
      </c>
    </row>
    <row r="6686" spans="1:5">
      <c r="A6686" s="711" t="s">
        <v>26032</v>
      </c>
      <c r="B6686" s="651" t="s">
        <v>26033</v>
      </c>
      <c r="C6686" s="651"/>
      <c r="D6686" s="652"/>
    </row>
    <row r="6687" spans="1:5">
      <c r="A6687" s="711">
        <v>79471</v>
      </c>
      <c r="B6687" s="651" t="s">
        <v>4960</v>
      </c>
      <c r="C6687" s="651" t="s">
        <v>118</v>
      </c>
      <c r="D6687" s="652" t="s">
        <v>18987</v>
      </c>
      <c r="E6687" s="625">
        <v>51.13</v>
      </c>
    </row>
    <row r="6688" spans="1:5">
      <c r="A6688" s="711">
        <v>83499</v>
      </c>
      <c r="B6688" s="651" t="s">
        <v>26034</v>
      </c>
      <c r="C6688" s="651" t="s">
        <v>121</v>
      </c>
      <c r="D6688" s="652" t="s">
        <v>18987</v>
      </c>
      <c r="E6688" s="625">
        <v>449.81</v>
      </c>
    </row>
    <row r="6689" spans="1:5">
      <c r="A6689" s="711" t="s">
        <v>26035</v>
      </c>
      <c r="B6689" s="651"/>
      <c r="C6689" s="651"/>
      <c r="D6689" s="652"/>
    </row>
    <row r="6690" spans="1:5">
      <c r="A6690" s="711">
        <v>296</v>
      </c>
      <c r="B6690" s="651" t="s">
        <v>26036</v>
      </c>
      <c r="C6690" s="651"/>
      <c r="D6690" s="652"/>
    </row>
    <row r="6691" spans="1:5">
      <c r="A6691" s="711">
        <v>93182</v>
      </c>
      <c r="B6691" s="651" t="s">
        <v>26037</v>
      </c>
      <c r="C6691" s="651" t="s">
        <v>121</v>
      </c>
      <c r="D6691" s="652" t="s">
        <v>18987</v>
      </c>
      <c r="E6691" s="625">
        <v>23.63</v>
      </c>
    </row>
    <row r="6692" spans="1:5">
      <c r="A6692" s="711">
        <v>93183</v>
      </c>
      <c r="B6692" s="651" t="s">
        <v>26038</v>
      </c>
      <c r="C6692" s="651" t="s">
        <v>121</v>
      </c>
      <c r="D6692" s="652" t="s">
        <v>18987</v>
      </c>
      <c r="E6692" s="625">
        <v>30.43</v>
      </c>
    </row>
    <row r="6693" spans="1:5">
      <c r="A6693" s="711">
        <v>93184</v>
      </c>
      <c r="B6693" s="651" t="s">
        <v>26039</v>
      </c>
      <c r="C6693" s="651" t="s">
        <v>121</v>
      </c>
      <c r="D6693" s="652" t="s">
        <v>18987</v>
      </c>
      <c r="E6693" s="625">
        <v>17.670000000000002</v>
      </c>
    </row>
    <row r="6694" spans="1:5">
      <c r="A6694" s="711">
        <v>93185</v>
      </c>
      <c r="B6694" s="651" t="s">
        <v>26040</v>
      </c>
      <c r="C6694" s="651" t="s">
        <v>121</v>
      </c>
      <c r="D6694" s="652" t="s">
        <v>18987</v>
      </c>
      <c r="E6694" s="625">
        <v>29.99</v>
      </c>
    </row>
    <row r="6695" spans="1:5">
      <c r="A6695" s="711">
        <v>93186</v>
      </c>
      <c r="B6695" s="651" t="s">
        <v>26041</v>
      </c>
      <c r="C6695" s="651" t="s">
        <v>121</v>
      </c>
      <c r="D6695" s="652" t="s">
        <v>18987</v>
      </c>
      <c r="E6695" s="625">
        <v>42.11</v>
      </c>
    </row>
    <row r="6696" spans="1:5">
      <c r="A6696" s="711" t="s">
        <v>24216</v>
      </c>
      <c r="B6696" s="651"/>
      <c r="C6696" s="651"/>
      <c r="D6696" s="652"/>
    </row>
    <row r="6697" spans="1:5">
      <c r="A6697" s="711">
        <v>93187</v>
      </c>
      <c r="B6697" s="651" t="s">
        <v>26042</v>
      </c>
      <c r="C6697" s="651" t="s">
        <v>121</v>
      </c>
      <c r="D6697" s="652" t="s">
        <v>18987</v>
      </c>
      <c r="E6697" s="625">
        <v>48.28</v>
      </c>
    </row>
    <row r="6698" spans="1:5">
      <c r="A6698" s="711" t="s">
        <v>26043</v>
      </c>
      <c r="B6698" s="651">
        <v>16</v>
      </c>
      <c r="C6698" s="651"/>
      <c r="D6698" s="652"/>
    </row>
    <row r="6699" spans="1:5">
      <c r="A6699" s="711">
        <v>93188</v>
      </c>
      <c r="B6699" s="651" t="s">
        <v>26044</v>
      </c>
      <c r="C6699" s="651" t="s">
        <v>121</v>
      </c>
      <c r="D6699" s="652" t="s">
        <v>18987</v>
      </c>
      <c r="E6699" s="625">
        <v>41.46</v>
      </c>
    </row>
    <row r="6700" spans="1:5">
      <c r="A6700" s="711" t="s">
        <v>24199</v>
      </c>
      <c r="B6700" s="651"/>
      <c r="C6700" s="651"/>
      <c r="D6700" s="652"/>
    </row>
    <row r="6701" spans="1:5">
      <c r="A6701" s="711">
        <v>93189</v>
      </c>
      <c r="B6701" s="651" t="s">
        <v>26045</v>
      </c>
      <c r="C6701" s="651" t="s">
        <v>121</v>
      </c>
      <c r="D6701" s="652" t="s">
        <v>18987</v>
      </c>
      <c r="E6701" s="625">
        <v>49.06</v>
      </c>
    </row>
    <row r="6702" spans="1:5">
      <c r="A6702" s="711" t="s">
        <v>24207</v>
      </c>
      <c r="B6702" s="651">
        <v>16</v>
      </c>
      <c r="C6702" s="651"/>
      <c r="D6702" s="652"/>
    </row>
    <row r="6703" spans="1:5">
      <c r="A6703" s="711">
        <v>93190</v>
      </c>
      <c r="B6703" s="651" t="s">
        <v>26046</v>
      </c>
      <c r="C6703" s="651" t="s">
        <v>121</v>
      </c>
      <c r="D6703" s="652" t="s">
        <v>18987</v>
      </c>
      <c r="E6703" s="625">
        <v>25.16</v>
      </c>
    </row>
    <row r="6704" spans="1:5">
      <c r="A6704" s="711" t="s">
        <v>26047</v>
      </c>
      <c r="B6704" s="651" t="s">
        <v>26048</v>
      </c>
      <c r="C6704" s="651"/>
      <c r="D6704" s="652"/>
    </row>
    <row r="6705" spans="1:5">
      <c r="A6705" s="711">
        <v>93191</v>
      </c>
      <c r="B6705" s="651" t="s">
        <v>26046</v>
      </c>
      <c r="C6705" s="651" t="s">
        <v>121</v>
      </c>
      <c r="D6705" s="652" t="s">
        <v>18987</v>
      </c>
      <c r="E6705" s="625">
        <v>26.34</v>
      </c>
    </row>
    <row r="6706" spans="1:5">
      <c r="A6706" s="711" t="s">
        <v>26049</v>
      </c>
      <c r="B6706" s="651" t="s">
        <v>26050</v>
      </c>
      <c r="C6706" s="651"/>
      <c r="D6706" s="652"/>
    </row>
    <row r="6707" spans="1:5">
      <c r="A6707" s="711">
        <v>93192</v>
      </c>
      <c r="B6707" s="651" t="s">
        <v>26051</v>
      </c>
      <c r="C6707" s="651" t="s">
        <v>121</v>
      </c>
      <c r="D6707" s="652" t="s">
        <v>18987</v>
      </c>
      <c r="E6707" s="625">
        <v>29.51</v>
      </c>
    </row>
    <row r="6708" spans="1:5">
      <c r="A6708" s="711" t="s">
        <v>26052</v>
      </c>
      <c r="B6708" s="651" t="s">
        <v>26048</v>
      </c>
      <c r="C6708" s="651"/>
      <c r="D6708" s="652"/>
    </row>
    <row r="6709" spans="1:5">
      <c r="A6709" s="711">
        <v>93193</v>
      </c>
      <c r="B6709" s="651" t="s">
        <v>26051</v>
      </c>
      <c r="C6709" s="651" t="s">
        <v>121</v>
      </c>
      <c r="D6709" s="652" t="s">
        <v>18987</v>
      </c>
      <c r="E6709" s="625">
        <v>27.18</v>
      </c>
    </row>
    <row r="6710" spans="1:5">
      <c r="A6710" s="711" t="s">
        <v>26053</v>
      </c>
      <c r="B6710" s="651" t="s">
        <v>26050</v>
      </c>
      <c r="C6710" s="651"/>
      <c r="D6710" s="652"/>
    </row>
    <row r="6711" spans="1:5">
      <c r="A6711" s="711">
        <v>93194</v>
      </c>
      <c r="B6711" s="651" t="s">
        <v>26054</v>
      </c>
      <c r="C6711" s="651" t="s">
        <v>121</v>
      </c>
      <c r="D6711" s="652" t="s">
        <v>18987</v>
      </c>
      <c r="E6711" s="625">
        <v>23.25</v>
      </c>
    </row>
    <row r="6712" spans="1:5">
      <c r="A6712" s="711" t="s">
        <v>22417</v>
      </c>
      <c r="B6712" s="651" t="s">
        <v>22418</v>
      </c>
      <c r="C6712" s="651"/>
      <c r="D6712" s="652"/>
    </row>
    <row r="6713" spans="1:5">
      <c r="A6713" s="711" t="s">
        <v>22419</v>
      </c>
      <c r="B6713" s="651" t="e">
        <v>#NAME?</v>
      </c>
      <c r="C6713" s="651"/>
      <c r="D6713" s="652" t="s">
        <v>22420</v>
      </c>
      <c r="E6713" s="625" t="s">
        <v>22421</v>
      </c>
    </row>
    <row r="6714" spans="1:5">
      <c r="A6714" s="711"/>
      <c r="B6714" s="651"/>
      <c r="C6714" s="651"/>
      <c r="D6714" s="652" t="s">
        <v>22422</v>
      </c>
      <c r="E6714" s="625" t="s">
        <v>22423</v>
      </c>
    </row>
    <row r="6715" spans="1:5">
      <c r="A6715" s="711" t="s">
        <v>22424</v>
      </c>
      <c r="B6715" s="651" t="s">
        <v>22425</v>
      </c>
      <c r="C6715" s="651"/>
      <c r="D6715" s="652"/>
    </row>
    <row r="6716" spans="1:5">
      <c r="A6716" s="711" t="s">
        <v>22426</v>
      </c>
      <c r="B6716" s="651" t="s">
        <v>22427</v>
      </c>
      <c r="C6716" s="651" t="s">
        <v>22428</v>
      </c>
      <c r="D6716" s="652"/>
    </row>
    <row r="6717" spans="1:5">
      <c r="A6717" s="711" t="s">
        <v>22429</v>
      </c>
      <c r="B6717" s="651" t="s">
        <v>22430</v>
      </c>
      <c r="C6717" s="651"/>
      <c r="D6717" s="652" t="s">
        <v>22422</v>
      </c>
      <c r="E6717" s="625" t="s">
        <v>22431</v>
      </c>
    </row>
    <row r="6718" spans="1:5">
      <c r="A6718" s="711" t="s">
        <v>91</v>
      </c>
      <c r="B6718" s="651" t="s">
        <v>22432</v>
      </c>
      <c r="C6718" s="651" t="s">
        <v>22433</v>
      </c>
      <c r="D6718" s="652" t="s">
        <v>22434</v>
      </c>
      <c r="E6718" s="625" t="s">
        <v>22435</v>
      </c>
    </row>
    <row r="6719" spans="1:5">
      <c r="A6719" s="711" t="s">
        <v>22436</v>
      </c>
      <c r="B6719" s="651" t="s">
        <v>22437</v>
      </c>
      <c r="C6719" s="651"/>
      <c r="D6719" s="652"/>
    </row>
    <row r="6720" spans="1:5">
      <c r="A6720" s="711">
        <v>16</v>
      </c>
      <c r="B6720" s="651"/>
      <c r="C6720" s="651"/>
      <c r="D6720" s="652"/>
    </row>
    <row r="6721" spans="1:5">
      <c r="A6721" s="711">
        <v>93195</v>
      </c>
      <c r="B6721" s="651" t="s">
        <v>26055</v>
      </c>
      <c r="C6721" s="651" t="s">
        <v>121</v>
      </c>
      <c r="D6721" s="652" t="s">
        <v>18987</v>
      </c>
      <c r="E6721" s="625">
        <v>27.89</v>
      </c>
    </row>
    <row r="6722" spans="1:5">
      <c r="A6722" s="711">
        <v>42430</v>
      </c>
      <c r="B6722" s="651"/>
      <c r="C6722" s="651"/>
      <c r="D6722" s="652"/>
    </row>
    <row r="6723" spans="1:5">
      <c r="A6723" s="711">
        <v>93196</v>
      </c>
      <c r="B6723" s="651" t="s">
        <v>26056</v>
      </c>
      <c r="C6723" s="651" t="s">
        <v>121</v>
      </c>
      <c r="D6723" s="652" t="s">
        <v>18987</v>
      </c>
      <c r="E6723" s="625">
        <v>39.909999999999997</v>
      </c>
    </row>
    <row r="6724" spans="1:5">
      <c r="A6724" s="711" t="s">
        <v>26057</v>
      </c>
      <c r="B6724" s="651" t="s">
        <v>24216</v>
      </c>
      <c r="C6724" s="651"/>
      <c r="D6724" s="652"/>
    </row>
    <row r="6725" spans="1:5">
      <c r="A6725" s="711">
        <v>93197</v>
      </c>
      <c r="B6725" s="651" t="s">
        <v>26058</v>
      </c>
      <c r="C6725" s="651" t="s">
        <v>121</v>
      </c>
      <c r="D6725" s="652" t="s">
        <v>18987</v>
      </c>
      <c r="E6725" s="625">
        <v>44.62</v>
      </c>
    </row>
    <row r="6726" spans="1:5">
      <c r="A6726" s="711" t="s">
        <v>26059</v>
      </c>
      <c r="B6726" s="651" t="s">
        <v>26060</v>
      </c>
      <c r="C6726" s="651"/>
      <c r="D6726" s="652"/>
    </row>
    <row r="6727" spans="1:5">
      <c r="A6727" s="711">
        <v>93198</v>
      </c>
      <c r="B6727" s="651" t="s">
        <v>26061</v>
      </c>
      <c r="C6727" s="651" t="s">
        <v>121</v>
      </c>
      <c r="D6727" s="652" t="s">
        <v>18987</v>
      </c>
      <c r="E6727" s="625">
        <v>21.38</v>
      </c>
    </row>
    <row r="6728" spans="1:5">
      <c r="A6728" s="711" t="s">
        <v>26062</v>
      </c>
      <c r="B6728" s="651" t="s">
        <v>26063</v>
      </c>
      <c r="C6728" s="651"/>
      <c r="D6728" s="652"/>
    </row>
    <row r="6729" spans="1:5">
      <c r="A6729" s="711">
        <v>93199</v>
      </c>
      <c r="B6729" s="651" t="s">
        <v>26061</v>
      </c>
      <c r="C6729" s="651" t="s">
        <v>121</v>
      </c>
      <c r="D6729" s="652" t="s">
        <v>18987</v>
      </c>
      <c r="E6729" s="625">
        <v>21.04</v>
      </c>
    </row>
    <row r="6730" spans="1:5">
      <c r="A6730" s="711" t="s">
        <v>26064</v>
      </c>
      <c r="B6730" s="651" t="s">
        <v>26065</v>
      </c>
      <c r="C6730" s="651"/>
      <c r="D6730" s="652"/>
    </row>
    <row r="6731" spans="1:5">
      <c r="A6731" s="711">
        <v>93200</v>
      </c>
      <c r="B6731" s="651" t="s">
        <v>26066</v>
      </c>
      <c r="C6731" s="651" t="s">
        <v>121</v>
      </c>
      <c r="D6731" s="652" t="s">
        <v>18987</v>
      </c>
      <c r="E6731" s="625">
        <v>1.84</v>
      </c>
    </row>
    <row r="6732" spans="1:5">
      <c r="A6732" s="711" t="s">
        <v>26067</v>
      </c>
      <c r="B6732" s="651" t="s">
        <v>26068</v>
      </c>
      <c r="C6732" s="651"/>
      <c r="D6732" s="652"/>
    </row>
    <row r="6733" spans="1:5">
      <c r="A6733" s="711">
        <v>93201</v>
      </c>
      <c r="B6733" s="651" t="s">
        <v>26066</v>
      </c>
      <c r="C6733" s="651" t="s">
        <v>121</v>
      </c>
      <c r="D6733" s="652" t="s">
        <v>18987</v>
      </c>
      <c r="E6733" s="625">
        <v>3.78</v>
      </c>
    </row>
    <row r="6734" spans="1:5">
      <c r="A6734" s="711" t="s">
        <v>26069</v>
      </c>
      <c r="B6734" s="651" t="s">
        <v>24212</v>
      </c>
      <c r="C6734" s="651"/>
      <c r="D6734" s="652"/>
    </row>
    <row r="6735" spans="1:5">
      <c r="A6735" s="711">
        <v>93202</v>
      </c>
      <c r="B6735" s="651" t="s">
        <v>26070</v>
      </c>
      <c r="C6735" s="651" t="s">
        <v>121</v>
      </c>
      <c r="D6735" s="652" t="s">
        <v>18987</v>
      </c>
      <c r="E6735" s="625">
        <v>14.44</v>
      </c>
    </row>
    <row r="6736" spans="1:5">
      <c r="A6736" s="711">
        <v>42430</v>
      </c>
      <c r="B6736" s="651"/>
      <c r="C6736" s="651"/>
      <c r="D6736" s="652"/>
    </row>
    <row r="6737" spans="1:5">
      <c r="A6737" s="711">
        <v>93204</v>
      </c>
      <c r="B6737" s="651" t="s">
        <v>26071</v>
      </c>
      <c r="C6737" s="651" t="s">
        <v>121</v>
      </c>
      <c r="D6737" s="652" t="s">
        <v>18987</v>
      </c>
      <c r="E6737" s="625">
        <v>31.63</v>
      </c>
    </row>
    <row r="6738" spans="1:5">
      <c r="A6738" s="711">
        <v>6</v>
      </c>
      <c r="B6738" s="651"/>
      <c r="C6738" s="651"/>
      <c r="D6738" s="652"/>
    </row>
    <row r="6739" spans="1:5">
      <c r="A6739" s="711">
        <v>93205</v>
      </c>
      <c r="B6739" s="651" t="s">
        <v>26072</v>
      </c>
      <c r="C6739" s="651" t="s">
        <v>121</v>
      </c>
      <c r="D6739" s="652" t="s">
        <v>18987</v>
      </c>
      <c r="E6739" s="625">
        <v>20.04</v>
      </c>
    </row>
    <row r="6740" spans="1:5">
      <c r="A6740" s="711" t="s">
        <v>26073</v>
      </c>
      <c r="B6740" s="651" t="s">
        <v>26068</v>
      </c>
      <c r="C6740" s="651"/>
      <c r="D6740" s="652"/>
    </row>
    <row r="6741" spans="1:5">
      <c r="A6741" s="711">
        <v>301</v>
      </c>
      <c r="B6741" s="651" t="s">
        <v>26074</v>
      </c>
      <c r="C6741" s="651"/>
      <c r="D6741" s="652"/>
    </row>
    <row r="6742" spans="1:5">
      <c r="A6742" s="711">
        <v>71623</v>
      </c>
      <c r="B6742" s="651" t="s">
        <v>26075</v>
      </c>
      <c r="C6742" s="651" t="s">
        <v>121</v>
      </c>
      <c r="D6742" s="652" t="s">
        <v>18987</v>
      </c>
      <c r="E6742" s="625">
        <v>23.15</v>
      </c>
    </row>
    <row r="6743" spans="1:5">
      <c r="A6743" s="711" t="s">
        <v>26076</v>
      </c>
      <c r="B6743" s="651" t="s">
        <v>26077</v>
      </c>
      <c r="C6743" s="651"/>
      <c r="D6743" s="652"/>
    </row>
    <row r="6744" spans="1:5">
      <c r="A6744" s="711">
        <v>74144</v>
      </c>
      <c r="B6744" s="651" t="s">
        <v>26078</v>
      </c>
      <c r="C6744" s="651"/>
      <c r="D6744" s="652"/>
    </row>
    <row r="6745" spans="1:5">
      <c r="A6745" s="711" t="s">
        <v>4961</v>
      </c>
      <c r="B6745" s="651" t="s">
        <v>4962</v>
      </c>
      <c r="C6745" s="651" t="s">
        <v>108</v>
      </c>
      <c r="D6745" s="652" t="s">
        <v>18987</v>
      </c>
      <c r="E6745" s="625">
        <v>16.87</v>
      </c>
    </row>
    <row r="6746" spans="1:5">
      <c r="A6746" s="711">
        <v>83513</v>
      </c>
      <c r="B6746" s="651" t="s">
        <v>4963</v>
      </c>
      <c r="C6746" s="651" t="s">
        <v>118</v>
      </c>
      <c r="D6746" s="652" t="s">
        <v>18987</v>
      </c>
      <c r="E6746" s="625">
        <v>4.92</v>
      </c>
    </row>
    <row r="6747" spans="1:5">
      <c r="A6747" s="711">
        <v>83514</v>
      </c>
      <c r="B6747" s="651" t="s">
        <v>4964</v>
      </c>
      <c r="C6747" s="651" t="s">
        <v>118</v>
      </c>
      <c r="D6747" s="652" t="s">
        <v>18987</v>
      </c>
      <c r="E6747" s="625">
        <v>4.1500000000000004</v>
      </c>
    </row>
    <row r="6748" spans="1:5">
      <c r="A6748" s="711" t="s">
        <v>22417</v>
      </c>
      <c r="B6748" s="651" t="s">
        <v>22418</v>
      </c>
      <c r="C6748" s="651"/>
      <c r="D6748" s="652"/>
    </row>
    <row r="6749" spans="1:5">
      <c r="A6749" s="711" t="s">
        <v>22419</v>
      </c>
      <c r="B6749" s="651" t="e">
        <v>#NAME?</v>
      </c>
      <c r="C6749" s="651"/>
      <c r="D6749" s="652" t="s">
        <v>22420</v>
      </c>
      <c r="E6749" s="625" t="s">
        <v>22421</v>
      </c>
    </row>
    <row r="6750" spans="1:5">
      <c r="A6750" s="711"/>
      <c r="B6750" s="651"/>
      <c r="C6750" s="651"/>
      <c r="D6750" s="652" t="s">
        <v>22422</v>
      </c>
      <c r="E6750" s="625" t="s">
        <v>22423</v>
      </c>
    </row>
    <row r="6751" spans="1:5">
      <c r="A6751" s="711" t="s">
        <v>22424</v>
      </c>
      <c r="B6751" s="651" t="s">
        <v>22425</v>
      </c>
      <c r="C6751" s="651"/>
      <c r="D6751" s="652"/>
    </row>
    <row r="6752" spans="1:5">
      <c r="A6752" s="711" t="s">
        <v>22426</v>
      </c>
      <c r="B6752" s="651" t="s">
        <v>22427</v>
      </c>
      <c r="C6752" s="651" t="s">
        <v>22428</v>
      </c>
      <c r="D6752" s="652"/>
    </row>
    <row r="6753" spans="1:5">
      <c r="A6753" s="711" t="s">
        <v>22429</v>
      </c>
      <c r="B6753" s="651" t="s">
        <v>22430</v>
      </c>
      <c r="C6753" s="651"/>
      <c r="D6753" s="652" t="s">
        <v>22422</v>
      </c>
      <c r="E6753" s="625" t="s">
        <v>22431</v>
      </c>
    </row>
    <row r="6754" spans="1:5">
      <c r="A6754" s="711" t="s">
        <v>91</v>
      </c>
      <c r="B6754" s="651" t="s">
        <v>22432</v>
      </c>
      <c r="C6754" s="651" t="s">
        <v>22433</v>
      </c>
      <c r="D6754" s="652" t="s">
        <v>22434</v>
      </c>
      <c r="E6754" s="625" t="s">
        <v>22435</v>
      </c>
    </row>
    <row r="6755" spans="1:5">
      <c r="A6755" s="711" t="s">
        <v>22436</v>
      </c>
      <c r="B6755" s="651" t="s">
        <v>22437</v>
      </c>
      <c r="C6755" s="651"/>
      <c r="D6755" s="652"/>
    </row>
    <row r="6756" spans="1:5">
      <c r="A6756" s="711">
        <v>84153</v>
      </c>
      <c r="B6756" s="651" t="s">
        <v>4965</v>
      </c>
      <c r="C6756" s="651" t="s">
        <v>118</v>
      </c>
      <c r="D6756" s="652" t="s">
        <v>18987</v>
      </c>
      <c r="E6756" s="625">
        <v>71.58</v>
      </c>
    </row>
    <row r="6757" spans="1:5">
      <c r="A6757" s="711">
        <v>84154</v>
      </c>
      <c r="B6757" s="651" t="s">
        <v>4966</v>
      </c>
      <c r="C6757" s="651" t="s">
        <v>1523</v>
      </c>
      <c r="D6757" s="652" t="s">
        <v>18987</v>
      </c>
      <c r="E6757" s="625">
        <v>227.29</v>
      </c>
    </row>
    <row r="6758" spans="1:5">
      <c r="A6758" s="711">
        <v>85233</v>
      </c>
      <c r="B6758" s="651" t="s">
        <v>4967</v>
      </c>
      <c r="C6758" s="651" t="s">
        <v>128</v>
      </c>
      <c r="D6758" s="652" t="s">
        <v>18987</v>
      </c>
      <c r="E6758" s="625">
        <v>1954.19</v>
      </c>
    </row>
    <row r="6759" spans="1:5">
      <c r="A6759" s="711" t="s">
        <v>26079</v>
      </c>
      <c r="B6759" s="651" t="s">
        <v>26080</v>
      </c>
      <c r="C6759" s="651"/>
      <c r="D6759" s="652"/>
    </row>
    <row r="6760" spans="1:5">
      <c r="A6760" s="711">
        <v>138</v>
      </c>
      <c r="B6760" s="651" t="s">
        <v>26081</v>
      </c>
      <c r="C6760" s="651"/>
      <c r="D6760" s="652"/>
    </row>
    <row r="6761" spans="1:5">
      <c r="A6761" s="711" t="s">
        <v>26082</v>
      </c>
      <c r="B6761" s="651" t="s">
        <v>26083</v>
      </c>
      <c r="C6761" s="651" t="s">
        <v>112</v>
      </c>
      <c r="D6761" s="652" t="s">
        <v>18987</v>
      </c>
      <c r="E6761" s="625">
        <v>30.1</v>
      </c>
    </row>
    <row r="6762" spans="1:5">
      <c r="A6762" s="711" t="s">
        <v>26084</v>
      </c>
      <c r="B6762" s="651" t="s">
        <v>26085</v>
      </c>
      <c r="C6762" s="651"/>
      <c r="D6762" s="652"/>
    </row>
    <row r="6763" spans="1:5">
      <c r="A6763" s="711" t="s">
        <v>26086</v>
      </c>
      <c r="B6763" s="651" t="s">
        <v>26087</v>
      </c>
      <c r="C6763" s="651" t="s">
        <v>112</v>
      </c>
      <c r="D6763" s="652" t="s">
        <v>18987</v>
      </c>
      <c r="E6763" s="625">
        <v>17.36</v>
      </c>
    </row>
    <row r="6764" spans="1:5">
      <c r="A6764" s="711" t="s">
        <v>26088</v>
      </c>
      <c r="B6764" s="651" t="s">
        <v>26089</v>
      </c>
      <c r="C6764" s="651"/>
      <c r="D6764" s="652"/>
    </row>
    <row r="6765" spans="1:5">
      <c r="A6765" s="711">
        <v>74000</v>
      </c>
      <c r="B6765" s="651" t="s">
        <v>26090</v>
      </c>
      <c r="C6765" s="651"/>
      <c r="D6765" s="652"/>
    </row>
    <row r="6766" spans="1:5">
      <c r="A6766" s="711" t="s">
        <v>4968</v>
      </c>
      <c r="B6766" s="651" t="s">
        <v>26091</v>
      </c>
      <c r="C6766" s="651" t="s">
        <v>112</v>
      </c>
      <c r="D6766" s="652" t="s">
        <v>18987</v>
      </c>
      <c r="E6766" s="625">
        <v>40.409999999999997</v>
      </c>
    </row>
    <row r="6767" spans="1:5">
      <c r="A6767" s="711" t="s">
        <v>26088</v>
      </c>
      <c r="B6767" s="651" t="s">
        <v>26092</v>
      </c>
      <c r="C6767" s="651"/>
      <c r="D6767" s="652"/>
    </row>
    <row r="6768" spans="1:5">
      <c r="A6768" s="711">
        <v>83731</v>
      </c>
      <c r="B6768" s="651" t="s">
        <v>26093</v>
      </c>
      <c r="C6768" s="651" t="s">
        <v>112</v>
      </c>
      <c r="D6768" s="652" t="s">
        <v>18987</v>
      </c>
      <c r="E6768" s="625">
        <v>33.729999999999997</v>
      </c>
    </row>
    <row r="6769" spans="1:5">
      <c r="A6769" s="711" t="s">
        <v>26094</v>
      </c>
      <c r="B6769" s="651" t="s">
        <v>26095</v>
      </c>
      <c r="C6769" s="651"/>
      <c r="D6769" s="652"/>
    </row>
    <row r="6770" spans="1:5">
      <c r="A6770" s="711">
        <v>83732</v>
      </c>
      <c r="B6770" s="651" t="s">
        <v>26093</v>
      </c>
      <c r="C6770" s="651" t="s">
        <v>112</v>
      </c>
      <c r="D6770" s="652" t="s">
        <v>18987</v>
      </c>
      <c r="E6770" s="625">
        <v>24.88</v>
      </c>
    </row>
    <row r="6771" spans="1:5">
      <c r="A6771" s="711" t="s">
        <v>26094</v>
      </c>
      <c r="B6771" s="651" t="s">
        <v>26096</v>
      </c>
      <c r="C6771" s="651"/>
      <c r="D6771" s="652"/>
    </row>
    <row r="6772" spans="1:5">
      <c r="A6772" s="711">
        <v>83733</v>
      </c>
      <c r="B6772" s="651" t="s">
        <v>26097</v>
      </c>
      <c r="C6772" s="651" t="s">
        <v>112</v>
      </c>
      <c r="D6772" s="652" t="s">
        <v>18987</v>
      </c>
      <c r="E6772" s="625">
        <v>28.86</v>
      </c>
    </row>
    <row r="6773" spans="1:5">
      <c r="A6773" s="711" t="s">
        <v>26088</v>
      </c>
      <c r="B6773" s="651" t="s">
        <v>26098</v>
      </c>
      <c r="C6773" s="651"/>
      <c r="D6773" s="652"/>
    </row>
    <row r="6774" spans="1:5">
      <c r="A6774" s="711">
        <v>140</v>
      </c>
      <c r="B6774" s="651" t="s">
        <v>26099</v>
      </c>
      <c r="C6774" s="651"/>
      <c r="D6774" s="652"/>
    </row>
    <row r="6775" spans="1:5">
      <c r="A6775" s="711">
        <v>83735</v>
      </c>
      <c r="B6775" s="651" t="s">
        <v>26100</v>
      </c>
      <c r="C6775" s="651" t="s">
        <v>112</v>
      </c>
      <c r="D6775" s="652" t="s">
        <v>18987</v>
      </c>
      <c r="E6775" s="625">
        <v>47.27</v>
      </c>
    </row>
    <row r="6776" spans="1:5">
      <c r="A6776" s="711" t="s">
        <v>26101</v>
      </c>
      <c r="B6776" s="651" t="s">
        <v>26102</v>
      </c>
      <c r="C6776" s="651"/>
      <c r="D6776" s="652"/>
    </row>
    <row r="6777" spans="1:5">
      <c r="A6777" s="711">
        <v>141</v>
      </c>
      <c r="B6777" s="651" t="s">
        <v>26103</v>
      </c>
      <c r="C6777" s="651"/>
      <c r="D6777" s="652"/>
    </row>
    <row r="6778" spans="1:5">
      <c r="A6778" s="711">
        <v>68053</v>
      </c>
      <c r="B6778" s="651" t="s">
        <v>26104</v>
      </c>
      <c r="C6778" s="651" t="s">
        <v>112</v>
      </c>
      <c r="D6778" s="652" t="s">
        <v>18987</v>
      </c>
      <c r="E6778" s="625">
        <v>4.21</v>
      </c>
    </row>
    <row r="6779" spans="1:5">
      <c r="A6779" s="711" t="s">
        <v>26105</v>
      </c>
      <c r="B6779" s="651" t="s">
        <v>26106</v>
      </c>
      <c r="C6779" s="651"/>
      <c r="D6779" s="652"/>
    </row>
    <row r="6780" spans="1:5">
      <c r="A6780" s="711">
        <v>73753</v>
      </c>
      <c r="B6780" s="651" t="s">
        <v>26107</v>
      </c>
      <c r="C6780" s="651"/>
      <c r="D6780" s="652"/>
    </row>
    <row r="6781" spans="1:5">
      <c r="A6781" s="711" t="s">
        <v>4969</v>
      </c>
      <c r="B6781" s="651" t="s">
        <v>26108</v>
      </c>
      <c r="C6781" s="651" t="s">
        <v>112</v>
      </c>
      <c r="D6781" s="652" t="s">
        <v>18987</v>
      </c>
      <c r="E6781" s="625">
        <v>63.46</v>
      </c>
    </row>
    <row r="6782" spans="1:5">
      <c r="A6782" s="711" t="s">
        <v>26109</v>
      </c>
      <c r="B6782" s="651" t="s">
        <v>26110</v>
      </c>
      <c r="C6782" s="651"/>
      <c r="D6782" s="652"/>
    </row>
    <row r="6783" spans="1:5">
      <c r="A6783" s="711" t="s">
        <v>26111</v>
      </c>
      <c r="B6783" s="651" t="s">
        <v>26112</v>
      </c>
      <c r="C6783" s="651"/>
      <c r="D6783" s="652"/>
    </row>
    <row r="6784" spans="1:5">
      <c r="A6784" s="711" t="s">
        <v>22417</v>
      </c>
      <c r="B6784" s="651" t="s">
        <v>22418</v>
      </c>
      <c r="C6784" s="651"/>
      <c r="D6784" s="652"/>
    </row>
    <row r="6785" spans="1:5">
      <c r="A6785" s="711" t="s">
        <v>22419</v>
      </c>
      <c r="B6785" s="651" t="e">
        <v>#NAME?</v>
      </c>
      <c r="C6785" s="651"/>
      <c r="D6785" s="652" t="s">
        <v>22420</v>
      </c>
      <c r="E6785" s="625" t="s">
        <v>22421</v>
      </c>
    </row>
    <row r="6786" spans="1:5">
      <c r="A6786" s="711"/>
      <c r="B6786" s="651"/>
      <c r="C6786" s="651"/>
      <c r="D6786" s="652" t="s">
        <v>22422</v>
      </c>
      <c r="E6786" s="625" t="s">
        <v>22423</v>
      </c>
    </row>
    <row r="6787" spans="1:5">
      <c r="A6787" s="711" t="s">
        <v>22424</v>
      </c>
      <c r="B6787" s="651" t="s">
        <v>22425</v>
      </c>
      <c r="C6787" s="651"/>
      <c r="D6787" s="652"/>
    </row>
    <row r="6788" spans="1:5">
      <c r="A6788" s="711" t="s">
        <v>22426</v>
      </c>
      <c r="B6788" s="651" t="s">
        <v>22427</v>
      </c>
      <c r="C6788" s="651" t="s">
        <v>22428</v>
      </c>
      <c r="D6788" s="652"/>
    </row>
    <row r="6789" spans="1:5">
      <c r="A6789" s="711" t="s">
        <v>22429</v>
      </c>
      <c r="B6789" s="651" t="s">
        <v>22430</v>
      </c>
      <c r="C6789" s="651"/>
      <c r="D6789" s="652" t="s">
        <v>22422</v>
      </c>
      <c r="E6789" s="625" t="s">
        <v>22431</v>
      </c>
    </row>
    <row r="6790" spans="1:5">
      <c r="A6790" s="711" t="s">
        <v>91</v>
      </c>
      <c r="B6790" s="651" t="s">
        <v>22432</v>
      </c>
      <c r="C6790" s="651" t="s">
        <v>22433</v>
      </c>
      <c r="D6790" s="652" t="s">
        <v>22434</v>
      </c>
      <c r="E6790" s="625" t="s">
        <v>22435</v>
      </c>
    </row>
    <row r="6791" spans="1:5">
      <c r="A6791" s="711" t="s">
        <v>22436</v>
      </c>
      <c r="B6791" s="651" t="s">
        <v>22437</v>
      </c>
      <c r="C6791" s="651"/>
      <c r="D6791" s="652"/>
    </row>
    <row r="6792" spans="1:5">
      <c r="A6792" s="711">
        <v>74033</v>
      </c>
      <c r="B6792" s="651" t="s">
        <v>26113</v>
      </c>
      <c r="C6792" s="651"/>
      <c r="D6792" s="652"/>
    </row>
    <row r="6793" spans="1:5">
      <c r="A6793" s="711" t="s">
        <v>4970</v>
      </c>
      <c r="B6793" s="651" t="s">
        <v>26114</v>
      </c>
      <c r="C6793" s="651" t="s">
        <v>112</v>
      </c>
      <c r="D6793" s="652" t="s">
        <v>18987</v>
      </c>
      <c r="E6793" s="625">
        <v>42.71</v>
      </c>
    </row>
    <row r="6794" spans="1:5">
      <c r="A6794" s="711" t="s">
        <v>26115</v>
      </c>
      <c r="B6794" s="651" t="s">
        <v>26116</v>
      </c>
      <c r="C6794" s="651"/>
      <c r="D6794" s="652"/>
    </row>
    <row r="6795" spans="1:5">
      <c r="A6795" s="711">
        <v>83737</v>
      </c>
      <c r="B6795" s="651" t="s">
        <v>26117</v>
      </c>
      <c r="C6795" s="651" t="s">
        <v>112</v>
      </c>
      <c r="D6795" s="652" t="s">
        <v>18987</v>
      </c>
      <c r="E6795" s="625">
        <v>49.04</v>
      </c>
    </row>
    <row r="6796" spans="1:5">
      <c r="A6796" s="711" t="s">
        <v>26118</v>
      </c>
      <c r="B6796" s="651" t="s">
        <v>26119</v>
      </c>
      <c r="C6796" s="651"/>
      <c r="D6796" s="652"/>
    </row>
    <row r="6797" spans="1:5">
      <c r="A6797" s="711">
        <v>83738</v>
      </c>
      <c r="B6797" s="651" t="s">
        <v>26117</v>
      </c>
      <c r="C6797" s="651" t="s">
        <v>112</v>
      </c>
      <c r="D6797" s="652" t="s">
        <v>18987</v>
      </c>
      <c r="E6797" s="625">
        <v>57.86</v>
      </c>
    </row>
    <row r="6798" spans="1:5">
      <c r="A6798" s="711" t="s">
        <v>26118</v>
      </c>
      <c r="B6798" s="651" t="s">
        <v>26120</v>
      </c>
      <c r="C6798" s="651"/>
      <c r="D6798" s="652"/>
    </row>
    <row r="6799" spans="1:5">
      <c r="A6799" s="711">
        <v>142</v>
      </c>
      <c r="B6799" s="651" t="s">
        <v>26121</v>
      </c>
      <c r="C6799" s="651"/>
      <c r="D6799" s="652"/>
    </row>
    <row r="6800" spans="1:5">
      <c r="A6800" s="711">
        <v>83740</v>
      </c>
      <c r="B6800" s="651" t="s">
        <v>4971</v>
      </c>
      <c r="C6800" s="651" t="s">
        <v>112</v>
      </c>
      <c r="D6800" s="652" t="s">
        <v>18987</v>
      </c>
      <c r="E6800" s="625">
        <v>27.78</v>
      </c>
    </row>
    <row r="6801" spans="1:5">
      <c r="A6801" s="711">
        <v>144</v>
      </c>
      <c r="B6801" s="651" t="s">
        <v>26122</v>
      </c>
      <c r="C6801" s="651"/>
      <c r="D6801" s="652"/>
    </row>
    <row r="6802" spans="1:5">
      <c r="A6802" s="711">
        <v>73929</v>
      </c>
      <c r="B6802" s="651" t="s">
        <v>26123</v>
      </c>
      <c r="C6802" s="651"/>
      <c r="D6802" s="652"/>
    </row>
    <row r="6803" spans="1:5">
      <c r="A6803" s="711" t="s">
        <v>26124</v>
      </c>
      <c r="B6803" s="651" t="s">
        <v>26125</v>
      </c>
      <c r="C6803" s="651"/>
      <c r="D6803" s="652"/>
    </row>
    <row r="6804" spans="1:5">
      <c r="A6804" s="711" t="s">
        <v>4972</v>
      </c>
      <c r="B6804" s="651" t="s">
        <v>26126</v>
      </c>
      <c r="C6804" s="651" t="s">
        <v>112</v>
      </c>
      <c r="D6804" s="652" t="s">
        <v>18987</v>
      </c>
      <c r="E6804" s="625">
        <v>21.04</v>
      </c>
    </row>
    <row r="6805" spans="1:5">
      <c r="A6805" s="711" t="s">
        <v>26127</v>
      </c>
      <c r="B6805" s="651" t="s">
        <v>26128</v>
      </c>
      <c r="C6805" s="651"/>
      <c r="D6805" s="652"/>
    </row>
    <row r="6806" spans="1:5">
      <c r="A6806" s="711" t="s">
        <v>4973</v>
      </c>
      <c r="B6806" s="651" t="s">
        <v>26129</v>
      </c>
      <c r="C6806" s="651" t="s">
        <v>112</v>
      </c>
      <c r="D6806" s="652" t="s">
        <v>18987</v>
      </c>
      <c r="E6806" s="625">
        <v>42.57</v>
      </c>
    </row>
    <row r="6807" spans="1:5">
      <c r="A6807" s="711" t="s">
        <v>4974</v>
      </c>
      <c r="B6807" s="651" t="s">
        <v>26130</v>
      </c>
      <c r="C6807" s="651" t="s">
        <v>112</v>
      </c>
      <c r="D6807" s="652" t="s">
        <v>18987</v>
      </c>
      <c r="E6807" s="625">
        <v>41.37</v>
      </c>
    </row>
    <row r="6808" spans="1:5">
      <c r="A6808" s="711" t="s">
        <v>26127</v>
      </c>
      <c r="B6808" s="651" t="s">
        <v>26131</v>
      </c>
      <c r="C6808" s="651"/>
      <c r="D6808" s="652"/>
    </row>
    <row r="6809" spans="1:5">
      <c r="A6809" s="711">
        <v>145</v>
      </c>
      <c r="B6809" s="651" t="s">
        <v>26132</v>
      </c>
      <c r="C6809" s="651"/>
      <c r="D6809" s="652"/>
    </row>
    <row r="6810" spans="1:5">
      <c r="A6810" s="711" t="s">
        <v>26133</v>
      </c>
      <c r="B6810" s="651" t="s">
        <v>26134</v>
      </c>
      <c r="C6810" s="651" t="s">
        <v>112</v>
      </c>
      <c r="D6810" s="652" t="s">
        <v>18987</v>
      </c>
      <c r="E6810" s="625">
        <v>31.18</v>
      </c>
    </row>
    <row r="6811" spans="1:5">
      <c r="A6811" s="711" t="s">
        <v>26135</v>
      </c>
      <c r="B6811" s="651" t="s">
        <v>26136</v>
      </c>
      <c r="C6811" s="651"/>
      <c r="D6811" s="652"/>
    </row>
    <row r="6812" spans="1:5">
      <c r="A6812" s="711">
        <v>72075</v>
      </c>
      <c r="B6812" s="651" t="s">
        <v>26137</v>
      </c>
      <c r="C6812" s="651" t="s">
        <v>112</v>
      </c>
      <c r="D6812" s="652" t="s">
        <v>18987</v>
      </c>
      <c r="E6812" s="625">
        <v>8.73</v>
      </c>
    </row>
    <row r="6813" spans="1:5">
      <c r="A6813" s="711" t="s">
        <v>26138</v>
      </c>
      <c r="B6813" s="651"/>
      <c r="C6813" s="651"/>
      <c r="D6813" s="652"/>
    </row>
    <row r="6814" spans="1:5">
      <c r="A6814" s="711">
        <v>73762</v>
      </c>
      <c r="B6814" s="651" t="s">
        <v>26107</v>
      </c>
      <c r="C6814" s="651"/>
      <c r="D6814" s="652"/>
    </row>
    <row r="6815" spans="1:5">
      <c r="A6815" s="711" t="s">
        <v>4975</v>
      </c>
      <c r="B6815" s="651" t="s">
        <v>26139</v>
      </c>
      <c r="C6815" s="651" t="s">
        <v>112</v>
      </c>
      <c r="D6815" s="652" t="s">
        <v>18987</v>
      </c>
      <c r="E6815" s="625">
        <v>69.77</v>
      </c>
    </row>
    <row r="6816" spans="1:5">
      <c r="A6816" s="711" t="s">
        <v>26140</v>
      </c>
      <c r="B6816" s="651" t="s">
        <v>26141</v>
      </c>
      <c r="C6816" s="651"/>
      <c r="D6816" s="652"/>
    </row>
    <row r="6817" spans="1:5">
      <c r="A6817" s="711" t="s">
        <v>4976</v>
      </c>
      <c r="B6817" s="651" t="s">
        <v>26142</v>
      </c>
      <c r="C6817" s="651" t="s">
        <v>112</v>
      </c>
      <c r="D6817" s="652" t="s">
        <v>18987</v>
      </c>
      <c r="E6817" s="625">
        <v>47.41</v>
      </c>
    </row>
    <row r="6818" spans="1:5">
      <c r="A6818" s="711" t="s">
        <v>26143</v>
      </c>
      <c r="B6818" s="651" t="s">
        <v>26144</v>
      </c>
      <c r="C6818" s="651"/>
      <c r="D6818" s="652"/>
    </row>
    <row r="6819" spans="1:5">
      <c r="A6819" s="711" t="s">
        <v>4977</v>
      </c>
      <c r="B6819" s="651" t="s">
        <v>26145</v>
      </c>
      <c r="C6819" s="651" t="s">
        <v>112</v>
      </c>
      <c r="D6819" s="652" t="s">
        <v>18987</v>
      </c>
      <c r="E6819" s="625">
        <v>70.319999999999993</v>
      </c>
    </row>
    <row r="6820" spans="1:5">
      <c r="A6820" s="711" t="s">
        <v>22417</v>
      </c>
      <c r="B6820" s="651" t="s">
        <v>22418</v>
      </c>
      <c r="C6820" s="651"/>
      <c r="D6820" s="652"/>
    </row>
    <row r="6821" spans="1:5">
      <c r="A6821" s="711" t="s">
        <v>22419</v>
      </c>
      <c r="B6821" s="651" t="e">
        <v>#NAME?</v>
      </c>
      <c r="C6821" s="651"/>
      <c r="D6821" s="652" t="s">
        <v>22420</v>
      </c>
      <c r="E6821" s="625" t="s">
        <v>22421</v>
      </c>
    </row>
    <row r="6822" spans="1:5">
      <c r="A6822" s="711"/>
      <c r="B6822" s="651"/>
      <c r="C6822" s="651"/>
      <c r="D6822" s="652" t="s">
        <v>22422</v>
      </c>
      <c r="E6822" s="625" t="s">
        <v>22423</v>
      </c>
    </row>
    <row r="6823" spans="1:5">
      <c r="A6823" s="711" t="s">
        <v>22424</v>
      </c>
      <c r="B6823" s="651" t="s">
        <v>22425</v>
      </c>
      <c r="C6823" s="651"/>
      <c r="D6823" s="652"/>
    </row>
    <row r="6824" spans="1:5">
      <c r="A6824" s="711" t="s">
        <v>22426</v>
      </c>
      <c r="B6824" s="651" t="s">
        <v>22427</v>
      </c>
      <c r="C6824" s="651" t="s">
        <v>22428</v>
      </c>
      <c r="D6824" s="652"/>
    </row>
    <row r="6825" spans="1:5">
      <c r="A6825" s="711" t="s">
        <v>22429</v>
      </c>
      <c r="B6825" s="651" t="s">
        <v>22430</v>
      </c>
      <c r="C6825" s="651"/>
      <c r="D6825" s="652" t="s">
        <v>22422</v>
      </c>
      <c r="E6825" s="625" t="s">
        <v>22431</v>
      </c>
    </row>
    <row r="6826" spans="1:5">
      <c r="A6826" s="711" t="s">
        <v>91</v>
      </c>
      <c r="B6826" s="651" t="s">
        <v>22432</v>
      </c>
      <c r="C6826" s="651" t="s">
        <v>22433</v>
      </c>
      <c r="D6826" s="652" t="s">
        <v>22434</v>
      </c>
      <c r="E6826" s="625" t="s">
        <v>22435</v>
      </c>
    </row>
    <row r="6827" spans="1:5">
      <c r="A6827" s="711" t="s">
        <v>22436</v>
      </c>
      <c r="B6827" s="651" t="s">
        <v>22437</v>
      </c>
      <c r="C6827" s="651"/>
      <c r="D6827" s="652"/>
    </row>
    <row r="6828" spans="1:5">
      <c r="A6828" s="711" t="s">
        <v>26146</v>
      </c>
      <c r="B6828" s="651" t="s">
        <v>26147</v>
      </c>
      <c r="C6828" s="651"/>
      <c r="D6828" s="652"/>
    </row>
    <row r="6829" spans="1:5">
      <c r="A6829" s="711" t="s">
        <v>4978</v>
      </c>
      <c r="B6829" s="651" t="s">
        <v>26139</v>
      </c>
      <c r="C6829" s="651" t="s">
        <v>112</v>
      </c>
      <c r="D6829" s="652" t="s">
        <v>18987</v>
      </c>
      <c r="E6829" s="625">
        <v>100.71</v>
      </c>
    </row>
    <row r="6830" spans="1:5">
      <c r="A6830" s="711" t="s">
        <v>26140</v>
      </c>
      <c r="B6830" s="651" t="s">
        <v>26148</v>
      </c>
      <c r="C6830" s="651"/>
      <c r="D6830" s="652"/>
    </row>
    <row r="6831" spans="1:5">
      <c r="A6831" s="711">
        <v>74066</v>
      </c>
      <c r="B6831" s="651" t="s">
        <v>26149</v>
      </c>
      <c r="C6831" s="651"/>
      <c r="D6831" s="652"/>
    </row>
    <row r="6832" spans="1:5">
      <c r="A6832" s="711" t="s">
        <v>4979</v>
      </c>
      <c r="B6832" s="651" t="s">
        <v>26150</v>
      </c>
      <c r="C6832" s="651" t="s">
        <v>112</v>
      </c>
      <c r="D6832" s="652" t="s">
        <v>18987</v>
      </c>
      <c r="E6832" s="625">
        <v>47.51</v>
      </c>
    </row>
    <row r="6833" spans="1:5">
      <c r="A6833" s="711" t="s">
        <v>26151</v>
      </c>
      <c r="B6833" s="651" t="s">
        <v>26152</v>
      </c>
      <c r="C6833" s="651"/>
      <c r="D6833" s="652"/>
    </row>
    <row r="6834" spans="1:5">
      <c r="A6834" s="711" t="s">
        <v>4980</v>
      </c>
      <c r="B6834" s="651" t="s">
        <v>26150</v>
      </c>
      <c r="C6834" s="651" t="s">
        <v>112</v>
      </c>
      <c r="D6834" s="652" t="s">
        <v>18987</v>
      </c>
      <c r="E6834" s="625">
        <v>64.400000000000006</v>
      </c>
    </row>
    <row r="6835" spans="1:5">
      <c r="A6835" s="711" t="s">
        <v>26153</v>
      </c>
      <c r="B6835" s="651"/>
      <c r="C6835" s="651"/>
      <c r="D6835" s="652"/>
    </row>
    <row r="6836" spans="1:5">
      <c r="A6836" s="711">
        <v>74097</v>
      </c>
      <c r="B6836" s="651" t="s">
        <v>26154</v>
      </c>
      <c r="C6836" s="651"/>
      <c r="D6836" s="652"/>
    </row>
    <row r="6837" spans="1:5">
      <c r="A6837" s="711" t="s">
        <v>4981</v>
      </c>
      <c r="B6837" s="651" t="s">
        <v>4982</v>
      </c>
      <c r="C6837" s="651" t="s">
        <v>112</v>
      </c>
      <c r="D6837" s="652" t="s">
        <v>18987</v>
      </c>
      <c r="E6837" s="625">
        <v>31.18</v>
      </c>
    </row>
    <row r="6838" spans="1:5">
      <c r="A6838" s="711">
        <v>74106</v>
      </c>
      <c r="B6838" s="651" t="s">
        <v>26155</v>
      </c>
      <c r="C6838" s="651"/>
      <c r="D6838" s="652"/>
    </row>
    <row r="6839" spans="1:5">
      <c r="A6839" s="711" t="s">
        <v>26156</v>
      </c>
      <c r="B6839" s="651" t="s">
        <v>26157</v>
      </c>
      <c r="C6839" s="651"/>
      <c r="D6839" s="652"/>
    </row>
    <row r="6840" spans="1:5">
      <c r="A6840" s="711" t="s">
        <v>680</v>
      </c>
      <c r="B6840" s="651" t="s">
        <v>26158</v>
      </c>
      <c r="C6840" s="651" t="s">
        <v>112</v>
      </c>
      <c r="D6840" s="652" t="s">
        <v>18987</v>
      </c>
      <c r="E6840" s="625">
        <v>7.25</v>
      </c>
    </row>
    <row r="6841" spans="1:5">
      <c r="A6841" s="711" t="s">
        <v>26159</v>
      </c>
      <c r="B6841" s="651"/>
      <c r="C6841" s="651"/>
      <c r="D6841" s="652"/>
    </row>
    <row r="6842" spans="1:5">
      <c r="A6842" s="711">
        <v>83741</v>
      </c>
      <c r="B6842" s="651" t="s">
        <v>26160</v>
      </c>
      <c r="C6842" s="651" t="s">
        <v>112</v>
      </c>
      <c r="D6842" s="652" t="s">
        <v>18987</v>
      </c>
      <c r="E6842" s="625">
        <v>71.66</v>
      </c>
    </row>
    <row r="6843" spans="1:5">
      <c r="A6843" s="711" t="s">
        <v>26161</v>
      </c>
      <c r="B6843" s="651" t="s">
        <v>26162</v>
      </c>
      <c r="C6843" s="651"/>
      <c r="D6843" s="652"/>
    </row>
    <row r="6844" spans="1:5">
      <c r="A6844" s="711">
        <v>83742</v>
      </c>
      <c r="B6844" s="651" t="s">
        <v>4983</v>
      </c>
      <c r="C6844" s="651" t="s">
        <v>112</v>
      </c>
      <c r="D6844" s="652" t="s">
        <v>18987</v>
      </c>
      <c r="E6844" s="625">
        <v>19.23</v>
      </c>
    </row>
    <row r="6845" spans="1:5">
      <c r="A6845" s="711">
        <v>83743</v>
      </c>
      <c r="B6845" s="651" t="s">
        <v>26163</v>
      </c>
      <c r="C6845" s="651" t="s">
        <v>121</v>
      </c>
      <c r="D6845" s="652" t="s">
        <v>18987</v>
      </c>
      <c r="E6845" s="625">
        <v>15.14</v>
      </c>
    </row>
    <row r="6846" spans="1:5">
      <c r="A6846" s="711" t="s">
        <v>26164</v>
      </c>
      <c r="B6846" s="651" t="s">
        <v>26165</v>
      </c>
      <c r="C6846" s="651"/>
      <c r="D6846" s="652"/>
    </row>
    <row r="6847" spans="1:5">
      <c r="A6847" s="711">
        <v>146</v>
      </c>
      <c r="B6847" s="651" t="s">
        <v>26166</v>
      </c>
      <c r="C6847" s="651"/>
      <c r="D6847" s="652"/>
    </row>
    <row r="6848" spans="1:5">
      <c r="A6848" s="711">
        <v>73872</v>
      </c>
      <c r="B6848" s="651" t="s">
        <v>26167</v>
      </c>
      <c r="C6848" s="651"/>
      <c r="D6848" s="652"/>
    </row>
    <row r="6849" spans="1:5">
      <c r="A6849" s="711" t="s">
        <v>4984</v>
      </c>
      <c r="B6849" s="651" t="s">
        <v>26168</v>
      </c>
      <c r="C6849" s="651" t="s">
        <v>112</v>
      </c>
      <c r="D6849" s="652" t="s">
        <v>18987</v>
      </c>
      <c r="E6849" s="625">
        <v>22.97</v>
      </c>
    </row>
    <row r="6850" spans="1:5">
      <c r="A6850" s="711" t="s">
        <v>26169</v>
      </c>
      <c r="B6850" s="651"/>
      <c r="C6850" s="651"/>
      <c r="D6850" s="652"/>
    </row>
    <row r="6851" spans="1:5">
      <c r="A6851" s="711" t="s">
        <v>4985</v>
      </c>
      <c r="B6851" s="651" t="s">
        <v>26170</v>
      </c>
      <c r="C6851" s="651" t="s">
        <v>112</v>
      </c>
      <c r="D6851" s="652" t="s">
        <v>18987</v>
      </c>
      <c r="E6851" s="625">
        <v>44.51</v>
      </c>
    </row>
    <row r="6852" spans="1:5">
      <c r="A6852" s="711" t="s">
        <v>26171</v>
      </c>
      <c r="B6852" s="651"/>
      <c r="C6852" s="651"/>
      <c r="D6852" s="652"/>
    </row>
    <row r="6853" spans="1:5">
      <c r="A6853" s="711">
        <v>147</v>
      </c>
      <c r="B6853" s="651" t="s">
        <v>26172</v>
      </c>
      <c r="C6853" s="651"/>
      <c r="D6853" s="652"/>
    </row>
    <row r="6854" spans="1:5">
      <c r="A6854" s="711">
        <v>72124</v>
      </c>
      <c r="B6854" s="651" t="s">
        <v>26173</v>
      </c>
      <c r="C6854" s="651" t="s">
        <v>1523</v>
      </c>
      <c r="D6854" s="652" t="s">
        <v>18987</v>
      </c>
      <c r="E6854" s="625">
        <v>93.07</v>
      </c>
    </row>
    <row r="6855" spans="1:5">
      <c r="A6855" s="711" t="s">
        <v>26174</v>
      </c>
      <c r="B6855" s="651" t="s">
        <v>26175</v>
      </c>
      <c r="C6855" s="651"/>
      <c r="D6855" s="652"/>
    </row>
    <row r="6856" spans="1:5">
      <c r="A6856" s="711" t="s">
        <v>22417</v>
      </c>
      <c r="B6856" s="651" t="s">
        <v>22418</v>
      </c>
      <c r="C6856" s="651"/>
      <c r="D6856" s="652"/>
    </row>
    <row r="6857" spans="1:5">
      <c r="A6857" s="711" t="s">
        <v>22419</v>
      </c>
      <c r="B6857" s="651" t="e">
        <v>#NAME?</v>
      </c>
      <c r="C6857" s="651"/>
      <c r="D6857" s="652" t="s">
        <v>22420</v>
      </c>
      <c r="E6857" s="625" t="s">
        <v>22421</v>
      </c>
    </row>
    <row r="6858" spans="1:5">
      <c r="A6858" s="711"/>
      <c r="B6858" s="651"/>
      <c r="C6858" s="651"/>
      <c r="D6858" s="652" t="s">
        <v>22422</v>
      </c>
      <c r="E6858" s="625" t="s">
        <v>22423</v>
      </c>
    </row>
    <row r="6859" spans="1:5">
      <c r="A6859" s="711" t="s">
        <v>22424</v>
      </c>
      <c r="B6859" s="651" t="s">
        <v>22425</v>
      </c>
      <c r="C6859" s="651"/>
      <c r="D6859" s="652"/>
    </row>
    <row r="6860" spans="1:5">
      <c r="A6860" s="711" t="s">
        <v>22426</v>
      </c>
      <c r="B6860" s="651" t="s">
        <v>22427</v>
      </c>
      <c r="C6860" s="651" t="s">
        <v>22428</v>
      </c>
      <c r="D6860" s="652"/>
    </row>
    <row r="6861" spans="1:5">
      <c r="A6861" s="711" t="s">
        <v>22429</v>
      </c>
      <c r="B6861" s="651" t="s">
        <v>22430</v>
      </c>
      <c r="C6861" s="651"/>
      <c r="D6861" s="652" t="s">
        <v>22422</v>
      </c>
      <c r="E6861" s="625" t="s">
        <v>22431</v>
      </c>
    </row>
    <row r="6862" spans="1:5">
      <c r="A6862" s="711" t="s">
        <v>91</v>
      </c>
      <c r="B6862" s="651" t="s">
        <v>22432</v>
      </c>
      <c r="C6862" s="651" t="s">
        <v>22433</v>
      </c>
      <c r="D6862" s="652" t="s">
        <v>22434</v>
      </c>
      <c r="E6862" s="625" t="s">
        <v>22435</v>
      </c>
    </row>
    <row r="6863" spans="1:5">
      <c r="A6863" s="711" t="s">
        <v>22436</v>
      </c>
      <c r="B6863" s="651" t="s">
        <v>22437</v>
      </c>
      <c r="C6863" s="651"/>
      <c r="D6863" s="652"/>
    </row>
    <row r="6864" spans="1:5">
      <c r="A6864" s="711">
        <v>74025</v>
      </c>
      <c r="B6864" s="651" t="s">
        <v>26176</v>
      </c>
      <c r="C6864" s="651"/>
      <c r="D6864" s="652"/>
    </row>
    <row r="6865" spans="1:5">
      <c r="A6865" s="711" t="s">
        <v>4986</v>
      </c>
      <c r="B6865" s="651" t="s">
        <v>26177</v>
      </c>
      <c r="C6865" s="651" t="s">
        <v>121</v>
      </c>
      <c r="D6865" s="652" t="s">
        <v>18987</v>
      </c>
      <c r="E6865" s="625">
        <v>42.71</v>
      </c>
    </row>
    <row r="6866" spans="1:5">
      <c r="A6866" s="711" t="s">
        <v>26178</v>
      </c>
      <c r="B6866" s="651"/>
      <c r="C6866" s="651"/>
      <c r="D6866" s="652"/>
    </row>
    <row r="6867" spans="1:5">
      <c r="A6867" s="711">
        <v>74190</v>
      </c>
      <c r="B6867" s="651" t="s">
        <v>26179</v>
      </c>
      <c r="C6867" s="651"/>
      <c r="D6867" s="652"/>
    </row>
    <row r="6868" spans="1:5">
      <c r="A6868" s="711" t="s">
        <v>4987</v>
      </c>
      <c r="B6868" s="651" t="s">
        <v>26180</v>
      </c>
      <c r="C6868" s="651" t="s">
        <v>112</v>
      </c>
      <c r="D6868" s="652" t="s">
        <v>18987</v>
      </c>
      <c r="E6868" s="625">
        <v>141.72</v>
      </c>
    </row>
    <row r="6869" spans="1:5">
      <c r="A6869" s="711" t="s">
        <v>26181</v>
      </c>
      <c r="B6869" s="651"/>
      <c r="C6869" s="651"/>
      <c r="D6869" s="652"/>
    </row>
    <row r="6870" spans="1:5">
      <c r="A6870" s="711">
        <v>150</v>
      </c>
      <c r="B6870" s="651" t="s">
        <v>26182</v>
      </c>
      <c r="C6870" s="651"/>
      <c r="D6870" s="652"/>
    </row>
    <row r="6871" spans="1:5">
      <c r="A6871" s="711">
        <v>83744</v>
      </c>
      <c r="B6871" s="651" t="s">
        <v>26183</v>
      </c>
      <c r="C6871" s="651" t="s">
        <v>112</v>
      </c>
      <c r="D6871" s="652" t="s">
        <v>18987</v>
      </c>
      <c r="E6871" s="625">
        <v>24.63</v>
      </c>
    </row>
    <row r="6872" spans="1:5">
      <c r="A6872" s="711" t="s">
        <v>26184</v>
      </c>
      <c r="B6872" s="651" t="s">
        <v>26185</v>
      </c>
      <c r="C6872" s="651"/>
      <c r="D6872" s="652"/>
    </row>
    <row r="6873" spans="1:5">
      <c r="A6873" s="711">
        <v>83745</v>
      </c>
      <c r="B6873" s="651" t="s">
        <v>26183</v>
      </c>
      <c r="C6873" s="651" t="s">
        <v>112</v>
      </c>
      <c r="D6873" s="652" t="s">
        <v>18987</v>
      </c>
      <c r="E6873" s="625">
        <v>15.74</v>
      </c>
    </row>
    <row r="6874" spans="1:5">
      <c r="A6874" s="711" t="s">
        <v>26186</v>
      </c>
      <c r="B6874" s="651" t="s">
        <v>26187</v>
      </c>
      <c r="C6874" s="651"/>
      <c r="D6874" s="652"/>
    </row>
    <row r="6875" spans="1:5">
      <c r="A6875" s="711">
        <v>83746</v>
      </c>
      <c r="B6875" s="651" t="s">
        <v>26183</v>
      </c>
      <c r="C6875" s="651" t="s">
        <v>112</v>
      </c>
      <c r="D6875" s="652" t="s">
        <v>18987</v>
      </c>
      <c r="E6875" s="625">
        <v>22.02</v>
      </c>
    </row>
    <row r="6876" spans="1:5">
      <c r="A6876" s="711" t="s">
        <v>26188</v>
      </c>
      <c r="B6876" s="651" t="s">
        <v>6214</v>
      </c>
      <c r="C6876" s="651"/>
      <c r="D6876" s="652"/>
    </row>
    <row r="6877" spans="1:5">
      <c r="A6877" s="711">
        <v>83747</v>
      </c>
      <c r="B6877" s="651" t="s">
        <v>26183</v>
      </c>
      <c r="C6877" s="651" t="s">
        <v>112</v>
      </c>
      <c r="D6877" s="652" t="s">
        <v>18987</v>
      </c>
      <c r="E6877" s="625">
        <v>19.13</v>
      </c>
    </row>
    <row r="6878" spans="1:5">
      <c r="A6878" s="711" t="s">
        <v>26189</v>
      </c>
      <c r="B6878" s="651" t="s">
        <v>26187</v>
      </c>
      <c r="C6878" s="651"/>
      <c r="D6878" s="652"/>
    </row>
    <row r="6879" spans="1:5">
      <c r="A6879" s="711">
        <v>83748</v>
      </c>
      <c r="B6879" s="651" t="s">
        <v>26183</v>
      </c>
      <c r="C6879" s="651" t="s">
        <v>112</v>
      </c>
      <c r="D6879" s="652" t="s">
        <v>18987</v>
      </c>
      <c r="E6879" s="625">
        <v>22.89</v>
      </c>
    </row>
    <row r="6880" spans="1:5">
      <c r="A6880" s="711" t="s">
        <v>26190</v>
      </c>
      <c r="B6880" s="651" t="s">
        <v>6214</v>
      </c>
      <c r="C6880" s="651"/>
      <c r="D6880" s="652"/>
    </row>
    <row r="6881" spans="1:5">
      <c r="A6881" s="711">
        <v>83749</v>
      </c>
      <c r="B6881" s="651" t="s">
        <v>26183</v>
      </c>
      <c r="C6881" s="651" t="s">
        <v>112</v>
      </c>
      <c r="D6881" s="652" t="s">
        <v>18987</v>
      </c>
      <c r="E6881" s="625">
        <v>25.2</v>
      </c>
    </row>
    <row r="6882" spans="1:5">
      <c r="A6882" s="711" t="s">
        <v>26190</v>
      </c>
      <c r="B6882" s="651" t="s">
        <v>26187</v>
      </c>
      <c r="C6882" s="651"/>
      <c r="D6882" s="652"/>
    </row>
    <row r="6883" spans="1:5">
      <c r="A6883" s="711">
        <v>83750</v>
      </c>
      <c r="B6883" s="651" t="s">
        <v>26183</v>
      </c>
      <c r="C6883" s="651" t="s">
        <v>112</v>
      </c>
      <c r="D6883" s="652" t="s">
        <v>18987</v>
      </c>
      <c r="E6883" s="625">
        <v>27.51</v>
      </c>
    </row>
    <row r="6884" spans="1:5">
      <c r="A6884" s="711" t="s">
        <v>26191</v>
      </c>
      <c r="B6884" s="651" t="s">
        <v>6214</v>
      </c>
      <c r="C6884" s="651"/>
      <c r="D6884" s="652"/>
    </row>
    <row r="6885" spans="1:5">
      <c r="A6885" s="711">
        <v>83751</v>
      </c>
      <c r="B6885" s="651" t="s">
        <v>26183</v>
      </c>
      <c r="C6885" s="651" t="s">
        <v>112</v>
      </c>
      <c r="D6885" s="652" t="s">
        <v>18987</v>
      </c>
      <c r="E6885" s="625">
        <v>19.940000000000001</v>
      </c>
    </row>
    <row r="6886" spans="1:5">
      <c r="A6886" s="711" t="s">
        <v>26192</v>
      </c>
      <c r="B6886" s="651" t="s">
        <v>26187</v>
      </c>
      <c r="C6886" s="651"/>
      <c r="D6886" s="652"/>
    </row>
    <row r="6887" spans="1:5">
      <c r="A6887" s="711">
        <v>83752</v>
      </c>
      <c r="B6887" s="651" t="s">
        <v>26183</v>
      </c>
      <c r="C6887" s="651" t="s">
        <v>112</v>
      </c>
      <c r="D6887" s="652" t="s">
        <v>18987</v>
      </c>
      <c r="E6887" s="625">
        <v>19.13</v>
      </c>
    </row>
    <row r="6888" spans="1:5">
      <c r="A6888" s="711" t="s">
        <v>26193</v>
      </c>
      <c r="B6888" s="651" t="s">
        <v>26187</v>
      </c>
      <c r="C6888" s="651"/>
      <c r="D6888" s="652"/>
    </row>
    <row r="6889" spans="1:5">
      <c r="A6889" s="711">
        <v>83753</v>
      </c>
      <c r="B6889" s="651" t="s">
        <v>26183</v>
      </c>
      <c r="C6889" s="651" t="s">
        <v>112</v>
      </c>
      <c r="D6889" s="652" t="s">
        <v>18987</v>
      </c>
      <c r="E6889" s="625">
        <v>30.94</v>
      </c>
    </row>
    <row r="6890" spans="1:5">
      <c r="A6890" s="711" t="s">
        <v>26194</v>
      </c>
      <c r="B6890" s="651" t="s">
        <v>26195</v>
      </c>
      <c r="C6890" s="651"/>
      <c r="D6890" s="652"/>
    </row>
    <row r="6891" spans="1:5">
      <c r="A6891" s="711">
        <v>83754</v>
      </c>
      <c r="B6891" s="651" t="s">
        <v>26183</v>
      </c>
      <c r="C6891" s="651" t="s">
        <v>112</v>
      </c>
      <c r="D6891" s="652" t="s">
        <v>18987</v>
      </c>
      <c r="E6891" s="625">
        <v>20.96</v>
      </c>
    </row>
    <row r="6892" spans="1:5">
      <c r="A6892" s="711" t="s">
        <v>22417</v>
      </c>
      <c r="B6892" s="651" t="s">
        <v>22418</v>
      </c>
      <c r="C6892" s="651"/>
      <c r="D6892" s="652"/>
    </row>
    <row r="6893" spans="1:5">
      <c r="A6893" s="711" t="s">
        <v>22419</v>
      </c>
      <c r="B6893" s="651" t="e">
        <v>#NAME?</v>
      </c>
      <c r="C6893" s="651"/>
      <c r="D6893" s="652" t="s">
        <v>22420</v>
      </c>
      <c r="E6893" s="625" t="s">
        <v>22421</v>
      </c>
    </row>
    <row r="6894" spans="1:5">
      <c r="A6894" s="711"/>
      <c r="B6894" s="651"/>
      <c r="C6894" s="651"/>
      <c r="D6894" s="652" t="s">
        <v>22422</v>
      </c>
      <c r="E6894" s="625" t="s">
        <v>22423</v>
      </c>
    </row>
    <row r="6895" spans="1:5">
      <c r="A6895" s="711" t="s">
        <v>22424</v>
      </c>
      <c r="B6895" s="651" t="s">
        <v>22425</v>
      </c>
      <c r="C6895" s="651"/>
      <c r="D6895" s="652"/>
    </row>
    <row r="6896" spans="1:5">
      <c r="A6896" s="711" t="s">
        <v>22426</v>
      </c>
      <c r="B6896" s="651" t="s">
        <v>22427</v>
      </c>
      <c r="C6896" s="651" t="s">
        <v>22428</v>
      </c>
      <c r="D6896" s="652"/>
    </row>
    <row r="6897" spans="1:5">
      <c r="A6897" s="711" t="s">
        <v>22429</v>
      </c>
      <c r="B6897" s="651" t="s">
        <v>22430</v>
      </c>
      <c r="C6897" s="651"/>
      <c r="D6897" s="652" t="s">
        <v>22422</v>
      </c>
      <c r="E6897" s="625" t="s">
        <v>22431</v>
      </c>
    </row>
    <row r="6898" spans="1:5">
      <c r="A6898" s="711" t="s">
        <v>91</v>
      </c>
      <c r="B6898" s="651" t="s">
        <v>22432</v>
      </c>
      <c r="C6898" s="651" t="s">
        <v>22433</v>
      </c>
      <c r="D6898" s="652" t="s">
        <v>22434</v>
      </c>
      <c r="E6898" s="625" t="s">
        <v>22435</v>
      </c>
    </row>
    <row r="6899" spans="1:5">
      <c r="A6899" s="711" t="s">
        <v>22436</v>
      </c>
      <c r="B6899" s="651" t="s">
        <v>22437</v>
      </c>
      <c r="C6899" s="651"/>
      <c r="D6899" s="652"/>
    </row>
    <row r="6900" spans="1:5">
      <c r="A6900" s="711" t="s">
        <v>26196</v>
      </c>
      <c r="B6900" s="651" t="s">
        <v>6214</v>
      </c>
      <c r="C6900" s="651"/>
      <c r="D6900" s="652"/>
    </row>
    <row r="6901" spans="1:5">
      <c r="A6901" s="711" t="s">
        <v>26197</v>
      </c>
      <c r="B6901" s="651" t="s">
        <v>26198</v>
      </c>
      <c r="C6901" s="651"/>
      <c r="D6901" s="652"/>
    </row>
    <row r="6902" spans="1:5">
      <c r="A6902" s="711">
        <v>165</v>
      </c>
      <c r="B6902" s="651" t="s">
        <v>26199</v>
      </c>
      <c r="C6902" s="651"/>
      <c r="D6902" s="652"/>
    </row>
    <row r="6903" spans="1:5">
      <c r="A6903" s="711">
        <v>72308</v>
      </c>
      <c r="B6903" s="651" t="s">
        <v>26200</v>
      </c>
      <c r="C6903" s="651" t="s">
        <v>121</v>
      </c>
      <c r="D6903" s="652" t="s">
        <v>18987</v>
      </c>
      <c r="E6903" s="625">
        <v>22.18</v>
      </c>
    </row>
    <row r="6904" spans="1:5">
      <c r="A6904" s="711" t="s">
        <v>22490</v>
      </c>
      <c r="B6904" s="651" t="s">
        <v>26201</v>
      </c>
      <c r="C6904" s="651"/>
      <c r="D6904" s="652"/>
    </row>
    <row r="6905" spans="1:5">
      <c r="A6905" s="711">
        <v>72309</v>
      </c>
      <c r="B6905" s="651" t="s">
        <v>26202</v>
      </c>
      <c r="C6905" s="651" t="s">
        <v>121</v>
      </c>
      <c r="D6905" s="652" t="s">
        <v>18987</v>
      </c>
      <c r="E6905" s="625">
        <v>23.57</v>
      </c>
    </row>
    <row r="6906" spans="1:5">
      <c r="A6906" s="711" t="s">
        <v>26203</v>
      </c>
      <c r="B6906" s="651" t="s">
        <v>26204</v>
      </c>
      <c r="C6906" s="651"/>
      <c r="D6906" s="652"/>
    </row>
    <row r="6907" spans="1:5">
      <c r="A6907" s="711">
        <v>72310</v>
      </c>
      <c r="B6907" s="651" t="s">
        <v>26205</v>
      </c>
      <c r="C6907" s="651" t="s">
        <v>121</v>
      </c>
      <c r="D6907" s="652" t="s">
        <v>18987</v>
      </c>
      <c r="E6907" s="625">
        <v>40.520000000000003</v>
      </c>
    </row>
    <row r="6908" spans="1:5">
      <c r="A6908" s="711" t="s">
        <v>26206</v>
      </c>
      <c r="B6908" s="651" t="s">
        <v>26207</v>
      </c>
      <c r="C6908" s="651"/>
      <c r="D6908" s="652"/>
    </row>
    <row r="6909" spans="1:5">
      <c r="A6909" s="711">
        <v>72311</v>
      </c>
      <c r="B6909" s="651" t="s">
        <v>26208</v>
      </c>
      <c r="C6909" s="651" t="s">
        <v>121</v>
      </c>
      <c r="D6909" s="652" t="s">
        <v>18987</v>
      </c>
      <c r="E6909" s="625">
        <v>46.08</v>
      </c>
    </row>
    <row r="6910" spans="1:5">
      <c r="A6910" s="711" t="s">
        <v>26209</v>
      </c>
      <c r="B6910" s="651" t="s">
        <v>26210</v>
      </c>
      <c r="C6910" s="651"/>
      <c r="D6910" s="652"/>
    </row>
    <row r="6911" spans="1:5">
      <c r="A6911" s="711">
        <v>72312</v>
      </c>
      <c r="B6911" s="651" t="s">
        <v>26211</v>
      </c>
      <c r="C6911" s="651" t="s">
        <v>121</v>
      </c>
      <c r="D6911" s="652" t="s">
        <v>18987</v>
      </c>
      <c r="E6911" s="625">
        <v>64.13</v>
      </c>
    </row>
    <row r="6912" spans="1:5">
      <c r="A6912" s="711" t="s">
        <v>26206</v>
      </c>
      <c r="B6912" s="651" t="s">
        <v>26207</v>
      </c>
      <c r="C6912" s="651"/>
      <c r="D6912" s="652"/>
    </row>
    <row r="6913" spans="1:5">
      <c r="A6913" s="711">
        <v>72316</v>
      </c>
      <c r="B6913" s="651" t="s">
        <v>26212</v>
      </c>
      <c r="C6913" s="651" t="s">
        <v>121</v>
      </c>
      <c r="D6913" s="652" t="s">
        <v>18987</v>
      </c>
      <c r="E6913" s="625">
        <v>77.459999999999994</v>
      </c>
    </row>
    <row r="6914" spans="1:5">
      <c r="A6914" s="711" t="s">
        <v>26209</v>
      </c>
      <c r="B6914" s="651" t="s">
        <v>26210</v>
      </c>
      <c r="C6914" s="651"/>
      <c r="D6914" s="652"/>
    </row>
    <row r="6915" spans="1:5">
      <c r="A6915" s="711">
        <v>72925</v>
      </c>
      <c r="B6915" s="651" t="s">
        <v>26213</v>
      </c>
      <c r="C6915" s="651" t="s">
        <v>121</v>
      </c>
      <c r="D6915" s="652" t="s">
        <v>18987</v>
      </c>
      <c r="E6915" s="625">
        <v>15.01</v>
      </c>
    </row>
    <row r="6916" spans="1:5">
      <c r="A6916" s="711" t="s">
        <v>26214</v>
      </c>
      <c r="B6916" s="651" t="s">
        <v>26215</v>
      </c>
      <c r="C6916" s="651"/>
      <c r="D6916" s="652"/>
    </row>
    <row r="6917" spans="1:5">
      <c r="A6917" s="711" t="s">
        <v>26216</v>
      </c>
      <c r="B6917" s="651" t="s">
        <v>26217</v>
      </c>
      <c r="C6917" s="651"/>
      <c r="D6917" s="652"/>
    </row>
    <row r="6918" spans="1:5">
      <c r="A6918" s="711">
        <v>72926</v>
      </c>
      <c r="B6918" s="651" t="s">
        <v>26218</v>
      </c>
      <c r="C6918" s="651" t="s">
        <v>121</v>
      </c>
      <c r="D6918" s="652" t="s">
        <v>18987</v>
      </c>
      <c r="E6918" s="625">
        <v>26.4</v>
      </c>
    </row>
    <row r="6919" spans="1:5">
      <c r="A6919" s="711" t="s">
        <v>26214</v>
      </c>
      <c r="B6919" s="651" t="s">
        <v>26219</v>
      </c>
      <c r="C6919" s="651"/>
      <c r="D6919" s="652"/>
    </row>
    <row r="6920" spans="1:5">
      <c r="A6920" s="711" t="s">
        <v>26220</v>
      </c>
      <c r="B6920" s="651" t="s">
        <v>26221</v>
      </c>
      <c r="C6920" s="651"/>
      <c r="D6920" s="652"/>
    </row>
    <row r="6921" spans="1:5">
      <c r="A6921" s="711">
        <v>73627</v>
      </c>
      <c r="B6921" s="651" t="s">
        <v>26222</v>
      </c>
      <c r="C6921" s="651" t="s">
        <v>121</v>
      </c>
      <c r="D6921" s="652" t="s">
        <v>18987</v>
      </c>
      <c r="E6921" s="625">
        <v>20.37</v>
      </c>
    </row>
    <row r="6922" spans="1:5">
      <c r="A6922" s="711" t="s">
        <v>26223</v>
      </c>
      <c r="B6922" s="651" t="s">
        <v>26224</v>
      </c>
      <c r="C6922" s="651"/>
      <c r="D6922" s="652"/>
    </row>
    <row r="6923" spans="1:5">
      <c r="A6923" s="711">
        <v>73798</v>
      </c>
      <c r="B6923" s="651" t="s">
        <v>26225</v>
      </c>
      <c r="C6923" s="651"/>
      <c r="D6923" s="652"/>
    </row>
    <row r="6924" spans="1:5">
      <c r="A6924" s="711" t="s">
        <v>4988</v>
      </c>
      <c r="B6924" s="651" t="s">
        <v>26226</v>
      </c>
      <c r="C6924" s="651" t="s">
        <v>121</v>
      </c>
      <c r="D6924" s="652" t="s">
        <v>18987</v>
      </c>
      <c r="E6924" s="625">
        <v>23.62</v>
      </c>
    </row>
    <row r="6925" spans="1:5">
      <c r="A6925" s="711" t="s">
        <v>26227</v>
      </c>
      <c r="B6925" s="651" t="s">
        <v>26228</v>
      </c>
      <c r="C6925" s="651"/>
      <c r="D6925" s="652"/>
    </row>
    <row r="6926" spans="1:5">
      <c r="A6926" s="711" t="s">
        <v>4989</v>
      </c>
      <c r="B6926" s="651" t="s">
        <v>26229</v>
      </c>
      <c r="C6926" s="651" t="s">
        <v>121</v>
      </c>
      <c r="D6926" s="652" t="s">
        <v>18987</v>
      </c>
      <c r="E6926" s="625">
        <v>37.950000000000003</v>
      </c>
    </row>
    <row r="6927" spans="1:5">
      <c r="A6927" s="711" t="s">
        <v>26227</v>
      </c>
      <c r="B6927" s="651" t="s">
        <v>26228</v>
      </c>
      <c r="C6927" s="651"/>
      <c r="D6927" s="652"/>
    </row>
    <row r="6928" spans="1:5">
      <c r="A6928" s="711" t="s">
        <v>22417</v>
      </c>
      <c r="B6928" s="651" t="s">
        <v>22418</v>
      </c>
      <c r="C6928" s="651"/>
      <c r="D6928" s="652"/>
    </row>
    <row r="6929" spans="1:5">
      <c r="A6929" s="711" t="s">
        <v>22419</v>
      </c>
      <c r="B6929" s="651" t="e">
        <v>#NAME?</v>
      </c>
      <c r="C6929" s="651"/>
      <c r="D6929" s="652" t="s">
        <v>22420</v>
      </c>
      <c r="E6929" s="625" t="s">
        <v>22421</v>
      </c>
    </row>
    <row r="6930" spans="1:5">
      <c r="A6930" s="711"/>
      <c r="B6930" s="651"/>
      <c r="C6930" s="651"/>
      <c r="D6930" s="652" t="s">
        <v>22422</v>
      </c>
      <c r="E6930" s="625" t="s">
        <v>22423</v>
      </c>
    </row>
    <row r="6931" spans="1:5">
      <c r="A6931" s="711" t="s">
        <v>22424</v>
      </c>
      <c r="B6931" s="651" t="s">
        <v>22425</v>
      </c>
      <c r="C6931" s="651"/>
      <c r="D6931" s="652"/>
    </row>
    <row r="6932" spans="1:5">
      <c r="A6932" s="711" t="s">
        <v>22426</v>
      </c>
      <c r="B6932" s="651" t="s">
        <v>22427</v>
      </c>
      <c r="C6932" s="651" t="s">
        <v>22428</v>
      </c>
      <c r="D6932" s="652"/>
    </row>
    <row r="6933" spans="1:5">
      <c r="A6933" s="711" t="s">
        <v>22429</v>
      </c>
      <c r="B6933" s="651" t="s">
        <v>22430</v>
      </c>
      <c r="C6933" s="651"/>
      <c r="D6933" s="652" t="s">
        <v>22422</v>
      </c>
      <c r="E6933" s="625" t="s">
        <v>22431</v>
      </c>
    </row>
    <row r="6934" spans="1:5">
      <c r="A6934" s="711" t="s">
        <v>91</v>
      </c>
      <c r="B6934" s="651" t="s">
        <v>22432</v>
      </c>
      <c r="C6934" s="651" t="s">
        <v>22433</v>
      </c>
      <c r="D6934" s="652" t="s">
        <v>22434</v>
      </c>
      <c r="E6934" s="625" t="s">
        <v>22435</v>
      </c>
    </row>
    <row r="6935" spans="1:5">
      <c r="A6935" s="711" t="s">
        <v>22436</v>
      </c>
      <c r="B6935" s="651" t="s">
        <v>22437</v>
      </c>
      <c r="C6935" s="651"/>
      <c r="D6935" s="652"/>
    </row>
    <row r="6936" spans="1:5">
      <c r="A6936" s="711">
        <v>83409</v>
      </c>
      <c r="B6936" s="651" t="s">
        <v>26230</v>
      </c>
      <c r="C6936" s="651" t="s">
        <v>121</v>
      </c>
      <c r="D6936" s="652" t="s">
        <v>18987</v>
      </c>
      <c r="E6936" s="625">
        <v>8.08</v>
      </c>
    </row>
    <row r="6937" spans="1:5">
      <c r="A6937" s="711" t="s">
        <v>26216</v>
      </c>
      <c r="B6937" s="651" t="s">
        <v>26217</v>
      </c>
      <c r="C6937" s="651"/>
      <c r="D6937" s="652"/>
    </row>
    <row r="6938" spans="1:5">
      <c r="A6938" s="711">
        <v>83410</v>
      </c>
      <c r="B6938" s="651" t="s">
        <v>26231</v>
      </c>
      <c r="C6938" s="651" t="s">
        <v>121</v>
      </c>
      <c r="D6938" s="652" t="s">
        <v>18987</v>
      </c>
      <c r="E6938" s="625">
        <v>11.22</v>
      </c>
    </row>
    <row r="6939" spans="1:5">
      <c r="A6939" s="711" t="s">
        <v>24550</v>
      </c>
      <c r="B6939" s="651" t="s">
        <v>24551</v>
      </c>
      <c r="C6939" s="651"/>
      <c r="D6939" s="652"/>
    </row>
    <row r="6940" spans="1:5">
      <c r="A6940" s="711">
        <v>83411</v>
      </c>
      <c r="B6940" s="651" t="s">
        <v>26232</v>
      </c>
      <c r="C6940" s="651" t="s">
        <v>121</v>
      </c>
      <c r="D6940" s="652" t="s">
        <v>18987</v>
      </c>
      <c r="E6940" s="625">
        <v>14.47</v>
      </c>
    </row>
    <row r="6941" spans="1:5">
      <c r="A6941" s="711" t="s">
        <v>25105</v>
      </c>
      <c r="B6941" s="651" t="s">
        <v>26233</v>
      </c>
      <c r="C6941" s="651"/>
      <c r="D6941" s="652"/>
    </row>
    <row r="6942" spans="1:5">
      <c r="A6942" s="711">
        <v>83412</v>
      </c>
      <c r="B6942" s="651" t="s">
        <v>26234</v>
      </c>
      <c r="C6942" s="651" t="s">
        <v>121</v>
      </c>
      <c r="D6942" s="652" t="s">
        <v>18987</v>
      </c>
      <c r="E6942" s="625">
        <v>16.34</v>
      </c>
    </row>
    <row r="6943" spans="1:5">
      <c r="A6943" s="711" t="s">
        <v>25105</v>
      </c>
      <c r="B6943" s="651" t="s">
        <v>26233</v>
      </c>
      <c r="C6943" s="651"/>
      <c r="D6943" s="652"/>
    </row>
    <row r="6944" spans="1:5">
      <c r="A6944" s="711">
        <v>83413</v>
      </c>
      <c r="B6944" s="651" t="s">
        <v>26235</v>
      </c>
      <c r="C6944" s="651" t="s">
        <v>121</v>
      </c>
      <c r="D6944" s="652" t="s">
        <v>18987</v>
      </c>
      <c r="E6944" s="625">
        <v>22.25</v>
      </c>
    </row>
    <row r="6945" spans="1:5">
      <c r="A6945" s="711" t="s">
        <v>24550</v>
      </c>
      <c r="B6945" s="651" t="s">
        <v>24551</v>
      </c>
      <c r="C6945" s="651"/>
      <c r="D6945" s="652"/>
    </row>
    <row r="6946" spans="1:5">
      <c r="A6946" s="711">
        <v>83414</v>
      </c>
      <c r="B6946" s="651" t="s">
        <v>26236</v>
      </c>
      <c r="C6946" s="651" t="s">
        <v>121</v>
      </c>
      <c r="D6946" s="652" t="s">
        <v>18987</v>
      </c>
      <c r="E6946" s="625">
        <v>27.17</v>
      </c>
    </row>
    <row r="6947" spans="1:5">
      <c r="A6947" s="711" t="s">
        <v>25105</v>
      </c>
      <c r="B6947" s="651" t="s">
        <v>26233</v>
      </c>
      <c r="C6947" s="651"/>
      <c r="D6947" s="652"/>
    </row>
    <row r="6948" spans="1:5">
      <c r="A6948" s="711">
        <v>83415</v>
      </c>
      <c r="B6948" s="651" t="s">
        <v>26237</v>
      </c>
      <c r="C6948" s="651" t="s">
        <v>121</v>
      </c>
      <c r="D6948" s="652" t="s">
        <v>18987</v>
      </c>
      <c r="E6948" s="625">
        <v>39.53</v>
      </c>
    </row>
    <row r="6949" spans="1:5">
      <c r="A6949" s="711" t="s">
        <v>24550</v>
      </c>
      <c r="B6949" s="651" t="s">
        <v>24551</v>
      </c>
      <c r="C6949" s="651"/>
      <c r="D6949" s="652"/>
    </row>
    <row r="6950" spans="1:5">
      <c r="A6950" s="711">
        <v>91831</v>
      </c>
      <c r="B6950" s="651" t="s">
        <v>26238</v>
      </c>
      <c r="C6950" s="651" t="s">
        <v>121</v>
      </c>
      <c r="D6950" s="652" t="s">
        <v>18987</v>
      </c>
      <c r="E6950" s="625">
        <v>3.29</v>
      </c>
    </row>
    <row r="6951" spans="1:5">
      <c r="A6951" s="711" t="s">
        <v>26239</v>
      </c>
      <c r="B6951" s="651" t="s">
        <v>26240</v>
      </c>
      <c r="C6951" s="651"/>
      <c r="D6951" s="652"/>
    </row>
    <row r="6952" spans="1:5">
      <c r="A6952" s="711">
        <v>91834</v>
      </c>
      <c r="B6952" s="651" t="s">
        <v>26241</v>
      </c>
      <c r="C6952" s="651" t="s">
        <v>121</v>
      </c>
      <c r="D6952" s="652" t="s">
        <v>18987</v>
      </c>
      <c r="E6952" s="625">
        <v>4.26</v>
      </c>
    </row>
    <row r="6953" spans="1:5">
      <c r="A6953" s="711" t="s">
        <v>26239</v>
      </c>
      <c r="B6953" s="651" t="s">
        <v>26240</v>
      </c>
      <c r="C6953" s="651"/>
      <c r="D6953" s="652"/>
    </row>
    <row r="6954" spans="1:5">
      <c r="A6954" s="711">
        <v>91836</v>
      </c>
      <c r="B6954" s="651" t="s">
        <v>26242</v>
      </c>
      <c r="C6954" s="651" t="s">
        <v>121</v>
      </c>
      <c r="D6954" s="652" t="s">
        <v>18987</v>
      </c>
      <c r="E6954" s="625">
        <v>5.92</v>
      </c>
    </row>
    <row r="6955" spans="1:5">
      <c r="A6955" s="711" t="s">
        <v>26243</v>
      </c>
      <c r="B6955" s="651" t="s">
        <v>26244</v>
      </c>
      <c r="C6955" s="651"/>
      <c r="D6955" s="652"/>
    </row>
    <row r="6956" spans="1:5">
      <c r="A6956" s="711">
        <v>91842</v>
      </c>
      <c r="B6956" s="651" t="s">
        <v>26238</v>
      </c>
      <c r="C6956" s="651" t="s">
        <v>121</v>
      </c>
      <c r="D6956" s="652" t="s">
        <v>18987</v>
      </c>
      <c r="E6956" s="625">
        <v>3.78</v>
      </c>
    </row>
    <row r="6957" spans="1:5">
      <c r="A6957" s="711" t="s">
        <v>26239</v>
      </c>
      <c r="B6957" s="651" t="s">
        <v>26245</v>
      </c>
      <c r="C6957" s="651"/>
      <c r="D6957" s="652"/>
    </row>
    <row r="6958" spans="1:5">
      <c r="A6958" s="711">
        <v>91844</v>
      </c>
      <c r="B6958" s="651" t="s">
        <v>26241</v>
      </c>
      <c r="C6958" s="651" t="s">
        <v>121</v>
      </c>
      <c r="D6958" s="652" t="s">
        <v>18987</v>
      </c>
      <c r="E6958" s="625">
        <v>4.76</v>
      </c>
    </row>
    <row r="6959" spans="1:5">
      <c r="A6959" s="711" t="s">
        <v>26239</v>
      </c>
      <c r="B6959" s="651" t="s">
        <v>26245</v>
      </c>
      <c r="C6959" s="651"/>
      <c r="D6959" s="652"/>
    </row>
    <row r="6960" spans="1:5">
      <c r="A6960" s="711">
        <v>91846</v>
      </c>
      <c r="B6960" s="651" t="s">
        <v>26242</v>
      </c>
      <c r="C6960" s="651" t="s">
        <v>121</v>
      </c>
      <c r="D6960" s="652" t="s">
        <v>18987</v>
      </c>
      <c r="E6960" s="625">
        <v>6.42</v>
      </c>
    </row>
    <row r="6961" spans="1:5">
      <c r="A6961" s="711" t="s">
        <v>26243</v>
      </c>
      <c r="B6961" s="651" t="s">
        <v>26246</v>
      </c>
      <c r="C6961" s="651"/>
      <c r="D6961" s="652"/>
    </row>
    <row r="6962" spans="1:5">
      <c r="A6962" s="711">
        <v>91852</v>
      </c>
      <c r="B6962" s="651" t="s">
        <v>26238</v>
      </c>
      <c r="C6962" s="651" t="s">
        <v>121</v>
      </c>
      <c r="D6962" s="652" t="s">
        <v>18987</v>
      </c>
      <c r="E6962" s="625">
        <v>5.27</v>
      </c>
    </row>
    <row r="6963" spans="1:5">
      <c r="A6963" s="711" t="s">
        <v>26239</v>
      </c>
      <c r="B6963" s="651" t="s">
        <v>26247</v>
      </c>
      <c r="C6963" s="651"/>
      <c r="D6963" s="652"/>
    </row>
    <row r="6964" spans="1:5">
      <c r="A6964" s="711" t="s">
        <v>22417</v>
      </c>
      <c r="B6964" s="651" t="s">
        <v>22418</v>
      </c>
      <c r="C6964" s="651"/>
      <c r="D6964" s="652"/>
    </row>
    <row r="6965" spans="1:5">
      <c r="A6965" s="711" t="s">
        <v>22419</v>
      </c>
      <c r="B6965" s="651" t="e">
        <v>#NAME?</v>
      </c>
      <c r="C6965" s="651"/>
      <c r="D6965" s="652" t="s">
        <v>22420</v>
      </c>
      <c r="E6965" s="625" t="s">
        <v>22421</v>
      </c>
    </row>
    <row r="6966" spans="1:5">
      <c r="A6966" s="711"/>
      <c r="B6966" s="651"/>
      <c r="C6966" s="651"/>
      <c r="D6966" s="652" t="s">
        <v>22422</v>
      </c>
      <c r="E6966" s="625" t="s">
        <v>22423</v>
      </c>
    </row>
    <row r="6967" spans="1:5">
      <c r="A6967" s="711" t="s">
        <v>22424</v>
      </c>
      <c r="B6967" s="651" t="s">
        <v>22425</v>
      </c>
      <c r="C6967" s="651"/>
      <c r="D6967" s="652"/>
    </row>
    <row r="6968" spans="1:5">
      <c r="A6968" s="711" t="s">
        <v>22426</v>
      </c>
      <c r="B6968" s="651" t="s">
        <v>22427</v>
      </c>
      <c r="C6968" s="651" t="s">
        <v>22428</v>
      </c>
      <c r="D6968" s="652"/>
    </row>
    <row r="6969" spans="1:5">
      <c r="A6969" s="711" t="s">
        <v>22429</v>
      </c>
      <c r="B6969" s="651" t="s">
        <v>22430</v>
      </c>
      <c r="C6969" s="651"/>
      <c r="D6969" s="652" t="s">
        <v>22422</v>
      </c>
      <c r="E6969" s="625" t="s">
        <v>22431</v>
      </c>
    </row>
    <row r="6970" spans="1:5">
      <c r="A6970" s="711" t="s">
        <v>91</v>
      </c>
      <c r="B6970" s="651" t="s">
        <v>22432</v>
      </c>
      <c r="C6970" s="651" t="s">
        <v>22433</v>
      </c>
      <c r="D6970" s="652" t="s">
        <v>22434</v>
      </c>
      <c r="E6970" s="625" t="s">
        <v>22435</v>
      </c>
    </row>
    <row r="6971" spans="1:5">
      <c r="A6971" s="711" t="s">
        <v>22436</v>
      </c>
      <c r="B6971" s="651" t="s">
        <v>22437</v>
      </c>
      <c r="C6971" s="651"/>
      <c r="D6971" s="652"/>
    </row>
    <row r="6972" spans="1:5">
      <c r="A6972" s="711">
        <v>91854</v>
      </c>
      <c r="B6972" s="651" t="s">
        <v>26241</v>
      </c>
      <c r="C6972" s="651" t="s">
        <v>121</v>
      </c>
      <c r="D6972" s="652" t="s">
        <v>18987</v>
      </c>
      <c r="E6972" s="625">
        <v>6.2</v>
      </c>
    </row>
    <row r="6973" spans="1:5">
      <c r="A6973" s="711" t="s">
        <v>26239</v>
      </c>
      <c r="B6973" s="651" t="s">
        <v>26247</v>
      </c>
      <c r="C6973" s="651"/>
      <c r="D6973" s="652"/>
    </row>
    <row r="6974" spans="1:5">
      <c r="A6974" s="711">
        <v>91856</v>
      </c>
      <c r="B6974" s="651" t="s">
        <v>26242</v>
      </c>
      <c r="C6974" s="651" t="s">
        <v>121</v>
      </c>
      <c r="D6974" s="652" t="s">
        <v>18987</v>
      </c>
      <c r="E6974" s="625">
        <v>7.78</v>
      </c>
    </row>
    <row r="6975" spans="1:5">
      <c r="A6975" s="711" t="s">
        <v>26243</v>
      </c>
      <c r="B6975" s="651" t="s">
        <v>26248</v>
      </c>
      <c r="C6975" s="651"/>
      <c r="D6975" s="652"/>
    </row>
    <row r="6976" spans="1:5">
      <c r="A6976" s="711">
        <v>91862</v>
      </c>
      <c r="B6976" s="651" t="s">
        <v>26249</v>
      </c>
      <c r="C6976" s="651" t="s">
        <v>121</v>
      </c>
      <c r="D6976" s="652" t="s">
        <v>18987</v>
      </c>
      <c r="E6976" s="625">
        <v>3.76</v>
      </c>
    </row>
    <row r="6977" spans="1:5">
      <c r="A6977" s="711" t="s">
        <v>26250</v>
      </c>
      <c r="B6977" s="651" t="s">
        <v>26251</v>
      </c>
      <c r="C6977" s="651"/>
      <c r="D6977" s="652"/>
    </row>
    <row r="6978" spans="1:5">
      <c r="A6978" s="711">
        <v>91863</v>
      </c>
      <c r="B6978" s="651" t="s">
        <v>26252</v>
      </c>
      <c r="C6978" s="651" t="s">
        <v>121</v>
      </c>
      <c r="D6978" s="652" t="s">
        <v>18987</v>
      </c>
      <c r="E6978" s="625">
        <v>4.95</v>
      </c>
    </row>
    <row r="6979" spans="1:5">
      <c r="A6979" s="711" t="s">
        <v>26250</v>
      </c>
      <c r="B6979" s="651" t="s">
        <v>26251</v>
      </c>
      <c r="C6979" s="651"/>
      <c r="D6979" s="652"/>
    </row>
    <row r="6980" spans="1:5">
      <c r="A6980" s="711">
        <v>91864</v>
      </c>
      <c r="B6980" s="651" t="s">
        <v>26253</v>
      </c>
      <c r="C6980" s="651" t="s">
        <v>121</v>
      </c>
      <c r="D6980" s="652" t="s">
        <v>18987</v>
      </c>
      <c r="E6980" s="625">
        <v>6.97</v>
      </c>
    </row>
    <row r="6981" spans="1:5">
      <c r="A6981" s="711" t="s">
        <v>26254</v>
      </c>
      <c r="B6981" s="651" t="s">
        <v>26255</v>
      </c>
      <c r="C6981" s="651"/>
      <c r="D6981" s="652"/>
    </row>
    <row r="6982" spans="1:5">
      <c r="A6982" s="711">
        <v>91865</v>
      </c>
      <c r="B6982" s="651" t="s">
        <v>26256</v>
      </c>
      <c r="C6982" s="651" t="s">
        <v>121</v>
      </c>
      <c r="D6982" s="652" t="s">
        <v>18987</v>
      </c>
      <c r="E6982" s="625">
        <v>9.67</v>
      </c>
    </row>
    <row r="6983" spans="1:5">
      <c r="A6983" s="711" t="s">
        <v>26257</v>
      </c>
      <c r="B6983" s="651" t="s">
        <v>26258</v>
      </c>
      <c r="C6983" s="651"/>
      <c r="D6983" s="652"/>
    </row>
    <row r="6984" spans="1:5">
      <c r="A6984" s="711">
        <v>91866</v>
      </c>
      <c r="B6984" s="651" t="s">
        <v>26249</v>
      </c>
      <c r="C6984" s="651" t="s">
        <v>121</v>
      </c>
      <c r="D6984" s="652" t="s">
        <v>18987</v>
      </c>
      <c r="E6984" s="625">
        <v>4.3499999999999996</v>
      </c>
    </row>
    <row r="6985" spans="1:5">
      <c r="A6985" s="711" t="s">
        <v>26250</v>
      </c>
      <c r="B6985" s="651" t="s">
        <v>26259</v>
      </c>
      <c r="C6985" s="651"/>
      <c r="D6985" s="652"/>
    </row>
    <row r="6986" spans="1:5">
      <c r="A6986" s="711">
        <v>91867</v>
      </c>
      <c r="B6986" s="651" t="s">
        <v>26252</v>
      </c>
      <c r="C6986" s="651" t="s">
        <v>121</v>
      </c>
      <c r="D6986" s="652" t="s">
        <v>18987</v>
      </c>
      <c r="E6986" s="625">
        <v>5.53</v>
      </c>
    </row>
    <row r="6987" spans="1:5">
      <c r="A6987" s="711" t="s">
        <v>26250</v>
      </c>
      <c r="B6987" s="651" t="s">
        <v>26259</v>
      </c>
      <c r="C6987" s="651"/>
      <c r="D6987" s="652"/>
    </row>
    <row r="6988" spans="1:5">
      <c r="A6988" s="711">
        <v>91868</v>
      </c>
      <c r="B6988" s="651" t="s">
        <v>26253</v>
      </c>
      <c r="C6988" s="651" t="s">
        <v>121</v>
      </c>
      <c r="D6988" s="652" t="s">
        <v>18987</v>
      </c>
      <c r="E6988" s="625">
        <v>7.56</v>
      </c>
    </row>
    <row r="6989" spans="1:5">
      <c r="A6989" s="711" t="s">
        <v>26254</v>
      </c>
      <c r="B6989" s="651" t="s">
        <v>26260</v>
      </c>
      <c r="C6989" s="651"/>
      <c r="D6989" s="652"/>
    </row>
    <row r="6990" spans="1:5">
      <c r="A6990" s="711">
        <v>91869</v>
      </c>
      <c r="B6990" s="651" t="s">
        <v>26256</v>
      </c>
      <c r="C6990" s="651" t="s">
        <v>121</v>
      </c>
      <c r="D6990" s="652" t="s">
        <v>18987</v>
      </c>
      <c r="E6990" s="625">
        <v>10.26</v>
      </c>
    </row>
    <row r="6991" spans="1:5">
      <c r="A6991" s="711" t="s">
        <v>26257</v>
      </c>
      <c r="B6991" s="651" t="s">
        <v>26261</v>
      </c>
      <c r="C6991" s="651"/>
      <c r="D6991" s="652"/>
    </row>
    <row r="6992" spans="1:5">
      <c r="A6992" s="711">
        <v>91870</v>
      </c>
      <c r="B6992" s="651" t="s">
        <v>26249</v>
      </c>
      <c r="C6992" s="651" t="s">
        <v>121</v>
      </c>
      <c r="D6992" s="652" t="s">
        <v>18987</v>
      </c>
      <c r="E6992" s="625">
        <v>6.25</v>
      </c>
    </row>
    <row r="6993" spans="1:5">
      <c r="A6993" s="711" t="s">
        <v>26250</v>
      </c>
      <c r="B6993" s="651" t="s">
        <v>26262</v>
      </c>
      <c r="C6993" s="651"/>
      <c r="D6993" s="652"/>
    </row>
    <row r="6994" spans="1:5">
      <c r="A6994" s="711">
        <v>91871</v>
      </c>
      <c r="B6994" s="651" t="s">
        <v>26252</v>
      </c>
      <c r="C6994" s="651" t="s">
        <v>121</v>
      </c>
      <c r="D6994" s="652" t="s">
        <v>18987</v>
      </c>
      <c r="E6994" s="625">
        <v>7.46</v>
      </c>
    </row>
    <row r="6995" spans="1:5">
      <c r="A6995" s="711" t="s">
        <v>26250</v>
      </c>
      <c r="B6995" s="651" t="s">
        <v>26262</v>
      </c>
      <c r="C6995" s="651"/>
      <c r="D6995" s="652"/>
    </row>
    <row r="6996" spans="1:5">
      <c r="A6996" s="711">
        <v>91872</v>
      </c>
      <c r="B6996" s="651" t="s">
        <v>26253</v>
      </c>
      <c r="C6996" s="651" t="s">
        <v>121</v>
      </c>
      <c r="D6996" s="652" t="s">
        <v>18987</v>
      </c>
      <c r="E6996" s="625">
        <v>9.48</v>
      </c>
    </row>
    <row r="6997" spans="1:5">
      <c r="A6997" s="711" t="s">
        <v>26254</v>
      </c>
      <c r="B6997" s="651" t="s">
        <v>26263</v>
      </c>
      <c r="C6997" s="651"/>
      <c r="D6997" s="652"/>
    </row>
    <row r="6998" spans="1:5">
      <c r="A6998" s="711">
        <v>91873</v>
      </c>
      <c r="B6998" s="651" t="s">
        <v>26256</v>
      </c>
      <c r="C6998" s="651" t="s">
        <v>121</v>
      </c>
      <c r="D6998" s="652" t="s">
        <v>18987</v>
      </c>
      <c r="E6998" s="625">
        <v>12.15</v>
      </c>
    </row>
    <row r="6999" spans="1:5">
      <c r="A6999" s="711" t="s">
        <v>26257</v>
      </c>
      <c r="B6999" s="651" t="s">
        <v>26264</v>
      </c>
      <c r="C6999" s="651"/>
      <c r="D6999" s="652"/>
    </row>
    <row r="7000" spans="1:5">
      <c r="A7000" s="711" t="s">
        <v>22417</v>
      </c>
      <c r="B7000" s="651" t="s">
        <v>22418</v>
      </c>
      <c r="C7000" s="651"/>
      <c r="D7000" s="652"/>
    </row>
    <row r="7001" spans="1:5">
      <c r="A7001" s="711" t="s">
        <v>22419</v>
      </c>
      <c r="B7001" s="651" t="e">
        <v>#NAME?</v>
      </c>
      <c r="C7001" s="651"/>
      <c r="D7001" s="652" t="s">
        <v>22420</v>
      </c>
      <c r="E7001" s="625" t="s">
        <v>22421</v>
      </c>
    </row>
    <row r="7002" spans="1:5">
      <c r="A7002" s="711"/>
      <c r="B7002" s="651"/>
      <c r="C7002" s="651"/>
      <c r="D7002" s="652" t="s">
        <v>22422</v>
      </c>
      <c r="E7002" s="625" t="s">
        <v>22423</v>
      </c>
    </row>
    <row r="7003" spans="1:5">
      <c r="A7003" s="711" t="s">
        <v>22424</v>
      </c>
      <c r="B7003" s="651" t="s">
        <v>22425</v>
      </c>
      <c r="C7003" s="651"/>
      <c r="D7003" s="652"/>
    </row>
    <row r="7004" spans="1:5">
      <c r="A7004" s="711" t="s">
        <v>22426</v>
      </c>
      <c r="B7004" s="651" t="s">
        <v>22427</v>
      </c>
      <c r="C7004" s="651" t="s">
        <v>22428</v>
      </c>
      <c r="D7004" s="652"/>
    </row>
    <row r="7005" spans="1:5">
      <c r="A7005" s="711" t="s">
        <v>22429</v>
      </c>
      <c r="B7005" s="651" t="s">
        <v>22430</v>
      </c>
      <c r="C7005" s="651"/>
      <c r="D7005" s="652" t="s">
        <v>22422</v>
      </c>
      <c r="E7005" s="625" t="s">
        <v>22431</v>
      </c>
    </row>
    <row r="7006" spans="1:5">
      <c r="A7006" s="711" t="s">
        <v>91</v>
      </c>
      <c r="B7006" s="651" t="s">
        <v>22432</v>
      </c>
      <c r="C7006" s="651" t="s">
        <v>22433</v>
      </c>
      <c r="D7006" s="652" t="s">
        <v>22434</v>
      </c>
      <c r="E7006" s="625" t="s">
        <v>22435</v>
      </c>
    </row>
    <row r="7007" spans="1:5">
      <c r="A7007" s="711" t="s">
        <v>22436</v>
      </c>
      <c r="B7007" s="651" t="s">
        <v>22437</v>
      </c>
      <c r="C7007" s="651"/>
      <c r="D7007" s="652"/>
    </row>
    <row r="7008" spans="1:5">
      <c r="A7008" s="711">
        <v>93008</v>
      </c>
      <c r="B7008" s="651" t="s">
        <v>26265</v>
      </c>
      <c r="C7008" s="651" t="s">
        <v>121</v>
      </c>
      <c r="D7008" s="652" t="s">
        <v>18987</v>
      </c>
      <c r="E7008" s="625">
        <v>11.1</v>
      </c>
    </row>
    <row r="7009" spans="1:5">
      <c r="A7009" s="711" t="s">
        <v>25193</v>
      </c>
      <c r="B7009" s="651" t="s">
        <v>24128</v>
      </c>
      <c r="C7009" s="651"/>
      <c r="D7009" s="652"/>
    </row>
    <row r="7010" spans="1:5">
      <c r="A7010" s="711">
        <v>93009</v>
      </c>
      <c r="B7010" s="651" t="s">
        <v>26266</v>
      </c>
      <c r="C7010" s="651" t="s">
        <v>121</v>
      </c>
      <c r="D7010" s="652" t="s">
        <v>18987</v>
      </c>
      <c r="E7010" s="625">
        <v>13.85</v>
      </c>
    </row>
    <row r="7011" spans="1:5">
      <c r="A7011" s="711" t="s">
        <v>26267</v>
      </c>
      <c r="B7011" s="651">
        <v>42036</v>
      </c>
      <c r="C7011" s="651"/>
      <c r="D7011" s="652"/>
    </row>
    <row r="7012" spans="1:5">
      <c r="A7012" s="711">
        <v>93010</v>
      </c>
      <c r="B7012" s="651" t="s">
        <v>26268</v>
      </c>
      <c r="C7012" s="651" t="s">
        <v>121</v>
      </c>
      <c r="D7012" s="652" t="s">
        <v>18987</v>
      </c>
      <c r="E7012" s="625">
        <v>24.74</v>
      </c>
    </row>
    <row r="7013" spans="1:5">
      <c r="A7013" s="711" t="s">
        <v>25193</v>
      </c>
      <c r="B7013" s="651" t="s">
        <v>24128</v>
      </c>
      <c r="C7013" s="651"/>
      <c r="D7013" s="652"/>
    </row>
    <row r="7014" spans="1:5">
      <c r="A7014" s="711">
        <v>93011</v>
      </c>
      <c r="B7014" s="651" t="s">
        <v>26269</v>
      </c>
      <c r="C7014" s="651" t="s">
        <v>121</v>
      </c>
      <c r="D7014" s="652" t="s">
        <v>18987</v>
      </c>
      <c r="E7014" s="625">
        <v>30.62</v>
      </c>
    </row>
    <row r="7015" spans="1:5">
      <c r="A7015" s="711" t="s">
        <v>26267</v>
      </c>
      <c r="B7015" s="651">
        <v>42036</v>
      </c>
      <c r="C7015" s="651"/>
      <c r="D7015" s="652"/>
    </row>
    <row r="7016" spans="1:5">
      <c r="A7016" s="711">
        <v>93012</v>
      </c>
      <c r="B7016" s="651" t="s">
        <v>26270</v>
      </c>
      <c r="C7016" s="651" t="s">
        <v>121</v>
      </c>
      <c r="D7016" s="652" t="s">
        <v>18987</v>
      </c>
      <c r="E7016" s="625">
        <v>45.28</v>
      </c>
    </row>
    <row r="7017" spans="1:5">
      <c r="A7017" s="711" t="s">
        <v>26271</v>
      </c>
      <c r="B7017" s="651">
        <v>42339</v>
      </c>
      <c r="C7017" s="651"/>
      <c r="D7017" s="652"/>
    </row>
    <row r="7018" spans="1:5">
      <c r="A7018" s="711">
        <v>166</v>
      </c>
      <c r="B7018" s="651" t="s">
        <v>14229</v>
      </c>
      <c r="C7018" s="651"/>
      <c r="D7018" s="652"/>
    </row>
    <row r="7019" spans="1:5">
      <c r="A7019" s="711">
        <v>72259</v>
      </c>
      <c r="B7019" s="651" t="s">
        <v>26272</v>
      </c>
      <c r="C7019" s="651" t="s">
        <v>108</v>
      </c>
      <c r="D7019" s="652" t="s">
        <v>18987</v>
      </c>
      <c r="E7019" s="625">
        <v>10.65</v>
      </c>
    </row>
    <row r="7020" spans="1:5">
      <c r="A7020" s="711" t="s">
        <v>24949</v>
      </c>
      <c r="B7020" s="651"/>
      <c r="C7020" s="651"/>
      <c r="D7020" s="652"/>
    </row>
    <row r="7021" spans="1:5">
      <c r="A7021" s="711">
        <v>72260</v>
      </c>
      <c r="B7021" s="651" t="s">
        <v>26273</v>
      </c>
      <c r="C7021" s="651" t="s">
        <v>108</v>
      </c>
      <c r="D7021" s="652" t="s">
        <v>18987</v>
      </c>
      <c r="E7021" s="625">
        <v>10.61</v>
      </c>
    </row>
    <row r="7022" spans="1:5">
      <c r="A7022" s="711" t="s">
        <v>24949</v>
      </c>
      <c r="B7022" s="651"/>
      <c r="C7022" s="651"/>
      <c r="D7022" s="652"/>
    </row>
    <row r="7023" spans="1:5">
      <c r="A7023" s="711">
        <v>72261</v>
      </c>
      <c r="B7023" s="651" t="s">
        <v>26274</v>
      </c>
      <c r="C7023" s="651" t="s">
        <v>108</v>
      </c>
      <c r="D7023" s="652" t="s">
        <v>18987</v>
      </c>
      <c r="E7023" s="625">
        <v>11.21</v>
      </c>
    </row>
    <row r="7024" spans="1:5">
      <c r="A7024" s="711" t="s">
        <v>24949</v>
      </c>
      <c r="B7024" s="651"/>
      <c r="C7024" s="651"/>
      <c r="D7024" s="652"/>
    </row>
    <row r="7025" spans="1:5">
      <c r="A7025" s="711">
        <v>72262</v>
      </c>
      <c r="B7025" s="651" t="s">
        <v>26275</v>
      </c>
      <c r="C7025" s="651" t="s">
        <v>108</v>
      </c>
      <c r="D7025" s="652" t="s">
        <v>18987</v>
      </c>
      <c r="E7025" s="625">
        <v>11.21</v>
      </c>
    </row>
    <row r="7026" spans="1:5">
      <c r="A7026" s="711" t="s">
        <v>24949</v>
      </c>
      <c r="B7026" s="651"/>
      <c r="C7026" s="651"/>
      <c r="D7026" s="652"/>
    </row>
    <row r="7027" spans="1:5">
      <c r="A7027" s="711">
        <v>72263</v>
      </c>
      <c r="B7027" s="651" t="s">
        <v>26276</v>
      </c>
      <c r="C7027" s="651" t="s">
        <v>108</v>
      </c>
      <c r="D7027" s="652" t="s">
        <v>18987</v>
      </c>
      <c r="E7027" s="625">
        <v>15.04</v>
      </c>
    </row>
    <row r="7028" spans="1:5">
      <c r="A7028" s="711" t="s">
        <v>24949</v>
      </c>
      <c r="B7028" s="651"/>
      <c r="C7028" s="651"/>
      <c r="D7028" s="652"/>
    </row>
    <row r="7029" spans="1:5">
      <c r="A7029" s="711">
        <v>72264</v>
      </c>
      <c r="B7029" s="651" t="s">
        <v>26277</v>
      </c>
      <c r="C7029" s="651" t="s">
        <v>108</v>
      </c>
      <c r="D7029" s="652" t="s">
        <v>18987</v>
      </c>
      <c r="E7029" s="625">
        <v>15.16</v>
      </c>
    </row>
    <row r="7030" spans="1:5">
      <c r="A7030" s="711" t="s">
        <v>24949</v>
      </c>
      <c r="B7030" s="651"/>
      <c r="C7030" s="651"/>
      <c r="D7030" s="652"/>
    </row>
    <row r="7031" spans="1:5">
      <c r="A7031" s="711">
        <v>72265</v>
      </c>
      <c r="B7031" s="651" t="s">
        <v>26278</v>
      </c>
      <c r="C7031" s="651" t="s">
        <v>108</v>
      </c>
      <c r="D7031" s="652" t="s">
        <v>18987</v>
      </c>
      <c r="E7031" s="625">
        <v>18</v>
      </c>
    </row>
    <row r="7032" spans="1:5">
      <c r="A7032" s="711" t="s">
        <v>24949</v>
      </c>
      <c r="B7032" s="651"/>
      <c r="C7032" s="651"/>
      <c r="D7032" s="652"/>
    </row>
    <row r="7033" spans="1:5">
      <c r="A7033" s="711">
        <v>72266</v>
      </c>
      <c r="B7033" s="651" t="s">
        <v>26279</v>
      </c>
      <c r="C7033" s="651" t="s">
        <v>108</v>
      </c>
      <c r="D7033" s="652" t="s">
        <v>18987</v>
      </c>
      <c r="E7033" s="625">
        <v>24.04</v>
      </c>
    </row>
    <row r="7034" spans="1:5">
      <c r="A7034" s="711" t="s">
        <v>26233</v>
      </c>
      <c r="B7034" s="651"/>
      <c r="C7034" s="651"/>
      <c r="D7034" s="652"/>
    </row>
    <row r="7035" spans="1:5">
      <c r="A7035" s="711">
        <v>72267</v>
      </c>
      <c r="B7035" s="651" t="s">
        <v>26280</v>
      </c>
      <c r="C7035" s="651" t="s">
        <v>108</v>
      </c>
      <c r="D7035" s="652" t="s">
        <v>18987</v>
      </c>
      <c r="E7035" s="625">
        <v>24.24</v>
      </c>
    </row>
    <row r="7036" spans="1:5">
      <c r="A7036" s="711" t="s">
        <v>22417</v>
      </c>
      <c r="B7036" s="651" t="s">
        <v>22418</v>
      </c>
      <c r="C7036" s="651"/>
      <c r="D7036" s="652"/>
    </row>
    <row r="7037" spans="1:5">
      <c r="A7037" s="711" t="s">
        <v>22419</v>
      </c>
      <c r="B7037" s="651" t="e">
        <v>#NAME?</v>
      </c>
      <c r="C7037" s="651"/>
      <c r="D7037" s="652" t="s">
        <v>22420</v>
      </c>
      <c r="E7037" s="625" t="s">
        <v>22421</v>
      </c>
    </row>
    <row r="7038" spans="1:5">
      <c r="A7038" s="711"/>
      <c r="B7038" s="651"/>
      <c r="C7038" s="651"/>
      <c r="D7038" s="652" t="s">
        <v>22422</v>
      </c>
      <c r="E7038" s="625" t="s">
        <v>22423</v>
      </c>
    </row>
    <row r="7039" spans="1:5">
      <c r="A7039" s="711" t="s">
        <v>22424</v>
      </c>
      <c r="B7039" s="651" t="s">
        <v>22425</v>
      </c>
      <c r="C7039" s="651"/>
      <c r="D7039" s="652"/>
    </row>
    <row r="7040" spans="1:5">
      <c r="A7040" s="711" t="s">
        <v>22426</v>
      </c>
      <c r="B7040" s="651" t="s">
        <v>22427</v>
      </c>
      <c r="C7040" s="651" t="s">
        <v>22428</v>
      </c>
      <c r="D7040" s="652"/>
    </row>
    <row r="7041" spans="1:5">
      <c r="A7041" s="711" t="s">
        <v>22429</v>
      </c>
      <c r="B7041" s="651" t="s">
        <v>22430</v>
      </c>
      <c r="C7041" s="651"/>
      <c r="D7041" s="652" t="s">
        <v>22422</v>
      </c>
      <c r="E7041" s="625" t="s">
        <v>22431</v>
      </c>
    </row>
    <row r="7042" spans="1:5">
      <c r="A7042" s="711" t="s">
        <v>91</v>
      </c>
      <c r="B7042" s="651" t="s">
        <v>22432</v>
      </c>
      <c r="C7042" s="651" t="s">
        <v>22433</v>
      </c>
      <c r="D7042" s="652" t="s">
        <v>22434</v>
      </c>
      <c r="E7042" s="625" t="s">
        <v>22435</v>
      </c>
    </row>
    <row r="7043" spans="1:5">
      <c r="A7043" s="711" t="s">
        <v>22436</v>
      </c>
      <c r="B7043" s="651" t="s">
        <v>22437</v>
      </c>
      <c r="C7043" s="651"/>
      <c r="D7043" s="652"/>
    </row>
    <row r="7044" spans="1:5">
      <c r="A7044" s="711" t="s">
        <v>26233</v>
      </c>
      <c r="B7044" s="651"/>
      <c r="C7044" s="651"/>
      <c r="D7044" s="652"/>
    </row>
    <row r="7045" spans="1:5">
      <c r="A7045" s="711">
        <v>72268</v>
      </c>
      <c r="B7045" s="651" t="s">
        <v>26281</v>
      </c>
      <c r="C7045" s="651" t="s">
        <v>108</v>
      </c>
      <c r="D7045" s="652" t="s">
        <v>18987</v>
      </c>
      <c r="E7045" s="625">
        <v>25.16</v>
      </c>
    </row>
    <row r="7046" spans="1:5">
      <c r="A7046" s="711" t="s">
        <v>26233</v>
      </c>
      <c r="B7046" s="651"/>
      <c r="C7046" s="651"/>
      <c r="D7046" s="652"/>
    </row>
    <row r="7047" spans="1:5">
      <c r="A7047" s="711">
        <v>72269</v>
      </c>
      <c r="B7047" s="651" t="s">
        <v>26282</v>
      </c>
      <c r="C7047" s="651" t="s">
        <v>108</v>
      </c>
      <c r="D7047" s="652" t="s">
        <v>18987</v>
      </c>
      <c r="E7047" s="625">
        <v>28.64</v>
      </c>
    </row>
    <row r="7048" spans="1:5">
      <c r="A7048" s="711" t="s">
        <v>26233</v>
      </c>
      <c r="B7048" s="651"/>
      <c r="C7048" s="651"/>
      <c r="D7048" s="652"/>
    </row>
    <row r="7049" spans="1:5">
      <c r="A7049" s="711">
        <v>72270</v>
      </c>
      <c r="B7049" s="651" t="s">
        <v>26283</v>
      </c>
      <c r="C7049" s="651" t="s">
        <v>108</v>
      </c>
      <c r="D7049" s="652" t="s">
        <v>18987</v>
      </c>
      <c r="E7049" s="625">
        <v>35.18</v>
      </c>
    </row>
    <row r="7050" spans="1:5">
      <c r="A7050" s="711" t="s">
        <v>26233</v>
      </c>
      <c r="B7050" s="651"/>
      <c r="C7050" s="651"/>
      <c r="D7050" s="652"/>
    </row>
    <row r="7051" spans="1:5">
      <c r="A7051" s="711">
        <v>72271</v>
      </c>
      <c r="B7051" s="651" t="s">
        <v>26284</v>
      </c>
      <c r="C7051" s="651" t="s">
        <v>26285</v>
      </c>
      <c r="D7051" s="652" t="s">
        <v>24228</v>
      </c>
      <c r="E7051" s="625">
        <v>8.65</v>
      </c>
    </row>
    <row r="7052" spans="1:5">
      <c r="A7052" s="711" t="s">
        <v>24948</v>
      </c>
      <c r="B7052" s="651" t="s">
        <v>24949</v>
      </c>
      <c r="C7052" s="651"/>
      <c r="D7052" s="652"/>
    </row>
    <row r="7053" spans="1:5">
      <c r="A7053" s="711">
        <v>72272</v>
      </c>
      <c r="B7053" s="651" t="s">
        <v>26286</v>
      </c>
      <c r="C7053" s="651" t="s">
        <v>26285</v>
      </c>
      <c r="D7053" s="652" t="s">
        <v>24228</v>
      </c>
      <c r="E7053" s="625">
        <v>9.58</v>
      </c>
    </row>
    <row r="7054" spans="1:5">
      <c r="A7054" s="711" t="s">
        <v>24948</v>
      </c>
      <c r="B7054" s="651" t="s">
        <v>24949</v>
      </c>
      <c r="C7054" s="651"/>
      <c r="D7054" s="652"/>
    </row>
    <row r="7055" spans="1:5">
      <c r="A7055" s="711">
        <v>73782</v>
      </c>
      <c r="B7055" s="651" t="s">
        <v>26287</v>
      </c>
      <c r="C7055" s="651"/>
      <c r="D7055" s="652"/>
    </row>
    <row r="7056" spans="1:5">
      <c r="A7056" s="711" t="s">
        <v>4990</v>
      </c>
      <c r="B7056" s="651" t="s">
        <v>26288</v>
      </c>
      <c r="C7056" s="651" t="s">
        <v>108</v>
      </c>
      <c r="D7056" s="652" t="s">
        <v>18987</v>
      </c>
      <c r="E7056" s="625">
        <v>25.44</v>
      </c>
    </row>
    <row r="7057" spans="1:5">
      <c r="A7057" s="711" t="s">
        <v>24949</v>
      </c>
      <c r="B7057" s="651"/>
      <c r="C7057" s="651"/>
      <c r="D7057" s="652"/>
    </row>
    <row r="7058" spans="1:5">
      <c r="A7058" s="711" t="s">
        <v>4991</v>
      </c>
      <c r="B7058" s="651" t="s">
        <v>26289</v>
      </c>
      <c r="C7058" s="651" t="s">
        <v>108</v>
      </c>
      <c r="D7058" s="652" t="s">
        <v>18987</v>
      </c>
      <c r="E7058" s="625">
        <v>39.31</v>
      </c>
    </row>
    <row r="7059" spans="1:5">
      <c r="A7059" s="711" t="s">
        <v>24949</v>
      </c>
      <c r="B7059" s="651"/>
      <c r="C7059" s="651"/>
      <c r="D7059" s="652"/>
    </row>
    <row r="7060" spans="1:5">
      <c r="A7060" s="711" t="s">
        <v>4992</v>
      </c>
      <c r="B7060" s="651" t="s">
        <v>26290</v>
      </c>
      <c r="C7060" s="651" t="s">
        <v>108</v>
      </c>
      <c r="D7060" s="652" t="s">
        <v>18987</v>
      </c>
      <c r="E7060" s="625">
        <v>89.33</v>
      </c>
    </row>
    <row r="7061" spans="1:5">
      <c r="A7061" s="711" t="s">
        <v>26291</v>
      </c>
      <c r="B7061" s="651" t="s">
        <v>26292</v>
      </c>
      <c r="C7061" s="651"/>
      <c r="D7061" s="652"/>
    </row>
    <row r="7062" spans="1:5">
      <c r="A7062" s="711" t="s">
        <v>4993</v>
      </c>
      <c r="B7062" s="651" t="s">
        <v>26293</v>
      </c>
      <c r="C7062" s="651" t="s">
        <v>108</v>
      </c>
      <c r="D7062" s="652" t="s">
        <v>18987</v>
      </c>
      <c r="E7062" s="625">
        <v>15.69</v>
      </c>
    </row>
    <row r="7063" spans="1:5">
      <c r="A7063" s="711" t="s">
        <v>26294</v>
      </c>
      <c r="B7063" s="651" t="s">
        <v>26207</v>
      </c>
      <c r="C7063" s="651"/>
      <c r="D7063" s="652"/>
    </row>
    <row r="7064" spans="1:5">
      <c r="A7064" s="711">
        <v>83377</v>
      </c>
      <c r="B7064" s="651" t="s">
        <v>26295</v>
      </c>
      <c r="C7064" s="651" t="s">
        <v>108</v>
      </c>
      <c r="D7064" s="652" t="s">
        <v>18987</v>
      </c>
      <c r="E7064" s="625">
        <v>7.36</v>
      </c>
    </row>
    <row r="7065" spans="1:5">
      <c r="A7065" s="711" t="s">
        <v>26296</v>
      </c>
      <c r="B7065" s="651" t="s">
        <v>26297</v>
      </c>
      <c r="C7065" s="651"/>
      <c r="D7065" s="652"/>
    </row>
    <row r="7066" spans="1:5">
      <c r="A7066" s="711">
        <v>91874</v>
      </c>
      <c r="B7066" s="651" t="s">
        <v>26298</v>
      </c>
      <c r="C7066" s="651" t="s">
        <v>108</v>
      </c>
      <c r="D7066" s="652" t="s">
        <v>18987</v>
      </c>
      <c r="E7066" s="625">
        <v>3.38</v>
      </c>
    </row>
    <row r="7067" spans="1:5">
      <c r="A7067" s="711" t="s">
        <v>26299</v>
      </c>
      <c r="B7067" s="651" t="s">
        <v>26300</v>
      </c>
      <c r="C7067" s="651"/>
      <c r="D7067" s="652"/>
    </row>
    <row r="7068" spans="1:5">
      <c r="A7068" s="711">
        <v>91875</v>
      </c>
      <c r="B7068" s="651" t="s">
        <v>26301</v>
      </c>
      <c r="C7068" s="651" t="s">
        <v>108</v>
      </c>
      <c r="D7068" s="652" t="s">
        <v>18987</v>
      </c>
      <c r="E7068" s="625">
        <v>4.57</v>
      </c>
    </row>
    <row r="7069" spans="1:5">
      <c r="A7069" s="711" t="s">
        <v>26299</v>
      </c>
      <c r="B7069" s="651" t="s">
        <v>26300</v>
      </c>
      <c r="C7069" s="651"/>
      <c r="D7069" s="652"/>
    </row>
    <row r="7070" spans="1:5">
      <c r="A7070" s="711">
        <v>91876</v>
      </c>
      <c r="B7070" s="651" t="s">
        <v>26302</v>
      </c>
      <c r="C7070" s="651" t="s">
        <v>108</v>
      </c>
      <c r="D7070" s="652" t="s">
        <v>18987</v>
      </c>
      <c r="E7070" s="625">
        <v>5.89</v>
      </c>
    </row>
    <row r="7071" spans="1:5">
      <c r="A7071" s="711" t="s">
        <v>26257</v>
      </c>
      <c r="B7071" s="651" t="s">
        <v>26303</v>
      </c>
      <c r="C7071" s="651"/>
      <c r="D7071" s="652"/>
    </row>
    <row r="7072" spans="1:5">
      <c r="A7072" s="711" t="s">
        <v>22417</v>
      </c>
      <c r="B7072" s="651" t="s">
        <v>22418</v>
      </c>
      <c r="C7072" s="651"/>
      <c r="D7072" s="652"/>
    </row>
    <row r="7073" spans="1:5">
      <c r="A7073" s="711" t="s">
        <v>22419</v>
      </c>
      <c r="B7073" s="651" t="e">
        <v>#NAME?</v>
      </c>
      <c r="C7073" s="651"/>
      <c r="D7073" s="652" t="s">
        <v>22420</v>
      </c>
      <c r="E7073" s="625" t="s">
        <v>22421</v>
      </c>
    </row>
    <row r="7074" spans="1:5">
      <c r="A7074" s="711"/>
      <c r="B7074" s="651"/>
      <c r="C7074" s="651"/>
      <c r="D7074" s="652" t="s">
        <v>22422</v>
      </c>
      <c r="E7074" s="625" t="s">
        <v>22423</v>
      </c>
    </row>
    <row r="7075" spans="1:5">
      <c r="A7075" s="711" t="s">
        <v>22424</v>
      </c>
      <c r="B7075" s="651" t="s">
        <v>22425</v>
      </c>
      <c r="C7075" s="651"/>
      <c r="D7075" s="652"/>
    </row>
    <row r="7076" spans="1:5">
      <c r="A7076" s="711" t="s">
        <v>22426</v>
      </c>
      <c r="B7076" s="651" t="s">
        <v>22427</v>
      </c>
      <c r="C7076" s="651" t="s">
        <v>22428</v>
      </c>
      <c r="D7076" s="652"/>
    </row>
    <row r="7077" spans="1:5">
      <c r="A7077" s="711" t="s">
        <v>22429</v>
      </c>
      <c r="B7077" s="651" t="s">
        <v>22430</v>
      </c>
      <c r="C7077" s="651"/>
      <c r="D7077" s="652" t="s">
        <v>22422</v>
      </c>
      <c r="E7077" s="625" t="s">
        <v>22431</v>
      </c>
    </row>
    <row r="7078" spans="1:5">
      <c r="A7078" s="711" t="s">
        <v>91</v>
      </c>
      <c r="B7078" s="651" t="s">
        <v>22432</v>
      </c>
      <c r="C7078" s="651" t="s">
        <v>22433</v>
      </c>
      <c r="D7078" s="652" t="s">
        <v>22434</v>
      </c>
      <c r="E7078" s="625" t="s">
        <v>22435</v>
      </c>
    </row>
    <row r="7079" spans="1:5">
      <c r="A7079" s="711" t="s">
        <v>22436</v>
      </c>
      <c r="B7079" s="651" t="s">
        <v>22437</v>
      </c>
      <c r="C7079" s="651"/>
      <c r="D7079" s="652"/>
    </row>
    <row r="7080" spans="1:5">
      <c r="A7080" s="711">
        <v>91877</v>
      </c>
      <c r="B7080" s="651" t="s">
        <v>26304</v>
      </c>
      <c r="C7080" s="651" t="s">
        <v>108</v>
      </c>
      <c r="D7080" s="652" t="s">
        <v>18987</v>
      </c>
      <c r="E7080" s="625">
        <v>8.26</v>
      </c>
    </row>
    <row r="7081" spans="1:5">
      <c r="A7081" s="711" t="s">
        <v>26305</v>
      </c>
      <c r="B7081" s="651" t="s">
        <v>26300</v>
      </c>
      <c r="C7081" s="651"/>
      <c r="D7081" s="652"/>
    </row>
    <row r="7082" spans="1:5">
      <c r="A7082" s="711">
        <v>91878</v>
      </c>
      <c r="B7082" s="651" t="s">
        <v>26298</v>
      </c>
      <c r="C7082" s="651" t="s">
        <v>108</v>
      </c>
      <c r="D7082" s="652" t="s">
        <v>18987</v>
      </c>
      <c r="E7082" s="625">
        <v>4.21</v>
      </c>
    </row>
    <row r="7083" spans="1:5">
      <c r="A7083" s="711" t="s">
        <v>26299</v>
      </c>
      <c r="B7083" s="651" t="s">
        <v>26306</v>
      </c>
      <c r="C7083" s="651"/>
      <c r="D7083" s="652"/>
    </row>
    <row r="7084" spans="1:5">
      <c r="A7084" s="711">
        <v>91879</v>
      </c>
      <c r="B7084" s="651" t="s">
        <v>26301</v>
      </c>
      <c r="C7084" s="651" t="s">
        <v>108</v>
      </c>
      <c r="D7084" s="652" t="s">
        <v>18987</v>
      </c>
      <c r="E7084" s="625">
        <v>5.37</v>
      </c>
    </row>
    <row r="7085" spans="1:5">
      <c r="A7085" s="711" t="s">
        <v>26299</v>
      </c>
      <c r="B7085" s="651" t="s">
        <v>26306</v>
      </c>
      <c r="C7085" s="651"/>
      <c r="D7085" s="652"/>
    </row>
    <row r="7086" spans="1:5">
      <c r="A7086" s="711">
        <v>91880</v>
      </c>
      <c r="B7086" s="651" t="s">
        <v>26302</v>
      </c>
      <c r="C7086" s="651" t="s">
        <v>108</v>
      </c>
      <c r="D7086" s="652" t="s">
        <v>18987</v>
      </c>
      <c r="E7086" s="625">
        <v>6.72</v>
      </c>
    </row>
    <row r="7087" spans="1:5">
      <c r="A7087" s="711" t="s">
        <v>26257</v>
      </c>
      <c r="B7087" s="651" t="s">
        <v>26307</v>
      </c>
      <c r="C7087" s="651"/>
      <c r="D7087" s="652"/>
    </row>
    <row r="7088" spans="1:5">
      <c r="A7088" s="711">
        <v>91881</v>
      </c>
      <c r="B7088" s="651" t="s">
        <v>26304</v>
      </c>
      <c r="C7088" s="651" t="s">
        <v>108</v>
      </c>
      <c r="D7088" s="652" t="s">
        <v>18987</v>
      </c>
      <c r="E7088" s="625">
        <v>9.09</v>
      </c>
    </row>
    <row r="7089" spans="1:5">
      <c r="A7089" s="711" t="s">
        <v>26305</v>
      </c>
      <c r="B7089" s="651" t="s">
        <v>26306</v>
      </c>
      <c r="C7089" s="651"/>
      <c r="D7089" s="652"/>
    </row>
    <row r="7090" spans="1:5">
      <c r="A7090" s="711">
        <v>91882</v>
      </c>
      <c r="B7090" s="651" t="s">
        <v>26298</v>
      </c>
      <c r="C7090" s="651" t="s">
        <v>108</v>
      </c>
      <c r="D7090" s="652" t="s">
        <v>18987</v>
      </c>
      <c r="E7090" s="625">
        <v>5.09</v>
      </c>
    </row>
    <row r="7091" spans="1:5">
      <c r="A7091" s="711" t="s">
        <v>26299</v>
      </c>
      <c r="B7091" s="651" t="s">
        <v>26308</v>
      </c>
      <c r="C7091" s="651"/>
      <c r="D7091" s="652"/>
    </row>
    <row r="7092" spans="1:5">
      <c r="A7092" s="711">
        <v>91884</v>
      </c>
      <c r="B7092" s="651" t="s">
        <v>26301</v>
      </c>
      <c r="C7092" s="651" t="s">
        <v>108</v>
      </c>
      <c r="D7092" s="652" t="s">
        <v>18987</v>
      </c>
      <c r="E7092" s="625">
        <v>6.06</v>
      </c>
    </row>
    <row r="7093" spans="1:5">
      <c r="A7093" s="711" t="s">
        <v>26299</v>
      </c>
      <c r="B7093" s="651" t="s">
        <v>26308</v>
      </c>
      <c r="C7093" s="651"/>
      <c r="D7093" s="652"/>
    </row>
    <row r="7094" spans="1:5">
      <c r="A7094" s="711">
        <v>91885</v>
      </c>
      <c r="B7094" s="651" t="s">
        <v>26302</v>
      </c>
      <c r="C7094" s="651" t="s">
        <v>108</v>
      </c>
      <c r="D7094" s="652" t="s">
        <v>18987</v>
      </c>
      <c r="E7094" s="625">
        <v>7.12</v>
      </c>
    </row>
    <row r="7095" spans="1:5">
      <c r="A7095" s="711" t="s">
        <v>26257</v>
      </c>
      <c r="B7095" s="651" t="s">
        <v>26309</v>
      </c>
      <c r="C7095" s="651"/>
      <c r="D7095" s="652"/>
    </row>
    <row r="7096" spans="1:5">
      <c r="A7096" s="711">
        <v>91886</v>
      </c>
      <c r="B7096" s="651" t="s">
        <v>26304</v>
      </c>
      <c r="C7096" s="651" t="s">
        <v>108</v>
      </c>
      <c r="D7096" s="652" t="s">
        <v>18987</v>
      </c>
      <c r="E7096" s="625">
        <v>9.18</v>
      </c>
    </row>
    <row r="7097" spans="1:5">
      <c r="A7097" s="711" t="s">
        <v>26305</v>
      </c>
      <c r="B7097" s="651" t="s">
        <v>26310</v>
      </c>
      <c r="C7097" s="651"/>
      <c r="D7097" s="652"/>
    </row>
    <row r="7098" spans="1:5">
      <c r="A7098" s="711">
        <v>5</v>
      </c>
      <c r="B7098" s="651"/>
      <c r="C7098" s="651"/>
      <c r="D7098" s="652"/>
    </row>
    <row r="7099" spans="1:5">
      <c r="A7099" s="711">
        <v>91887</v>
      </c>
      <c r="B7099" s="651" t="s">
        <v>26311</v>
      </c>
      <c r="C7099" s="651" t="s">
        <v>108</v>
      </c>
      <c r="D7099" s="652" t="s">
        <v>18987</v>
      </c>
      <c r="E7099" s="625">
        <v>5.08</v>
      </c>
    </row>
    <row r="7100" spans="1:5">
      <c r="A7100" s="711" t="s">
        <v>26312</v>
      </c>
      <c r="B7100" s="651" t="s">
        <v>26313</v>
      </c>
      <c r="C7100" s="651"/>
      <c r="D7100" s="652"/>
    </row>
    <row r="7101" spans="1:5">
      <c r="A7101" s="711" t="s">
        <v>25581</v>
      </c>
      <c r="B7101" s="651"/>
      <c r="C7101" s="651"/>
      <c r="D7101" s="652"/>
    </row>
    <row r="7102" spans="1:5">
      <c r="A7102" s="711">
        <v>91888</v>
      </c>
      <c r="B7102" s="651" t="s">
        <v>26314</v>
      </c>
      <c r="C7102" s="651" t="s">
        <v>108</v>
      </c>
      <c r="D7102" s="652" t="s">
        <v>18987</v>
      </c>
      <c r="E7102" s="625">
        <v>7.47</v>
      </c>
    </row>
    <row r="7103" spans="1:5">
      <c r="A7103" s="711" t="s">
        <v>26315</v>
      </c>
      <c r="B7103" s="651" t="s">
        <v>26316</v>
      </c>
      <c r="C7103" s="651"/>
      <c r="D7103" s="652"/>
    </row>
    <row r="7104" spans="1:5">
      <c r="A7104" s="711" t="s">
        <v>24262</v>
      </c>
      <c r="B7104" s="651"/>
      <c r="C7104" s="651"/>
      <c r="D7104" s="652"/>
    </row>
    <row r="7105" spans="1:5">
      <c r="A7105" s="711">
        <v>91890</v>
      </c>
      <c r="B7105" s="651" t="s">
        <v>26317</v>
      </c>
      <c r="C7105" s="651" t="s">
        <v>108</v>
      </c>
      <c r="D7105" s="652" t="s">
        <v>18987</v>
      </c>
      <c r="E7105" s="625">
        <v>7.2</v>
      </c>
    </row>
    <row r="7106" spans="1:5">
      <c r="A7106" s="711" t="s">
        <v>26312</v>
      </c>
      <c r="B7106" s="651" t="s">
        <v>26313</v>
      </c>
      <c r="C7106" s="651"/>
      <c r="D7106" s="652"/>
    </row>
    <row r="7107" spans="1:5">
      <c r="A7107" s="711" t="s">
        <v>25581</v>
      </c>
      <c r="B7107" s="651"/>
      <c r="C7107" s="651"/>
      <c r="D7107" s="652"/>
    </row>
    <row r="7108" spans="1:5">
      <c r="A7108" s="711" t="s">
        <v>22417</v>
      </c>
      <c r="B7108" s="651" t="s">
        <v>22418</v>
      </c>
      <c r="C7108" s="651"/>
      <c r="D7108" s="652"/>
    </row>
    <row r="7109" spans="1:5">
      <c r="A7109" s="711" t="s">
        <v>22419</v>
      </c>
      <c r="B7109" s="651" t="e">
        <v>#NAME?</v>
      </c>
      <c r="C7109" s="651"/>
      <c r="D7109" s="652" t="s">
        <v>22420</v>
      </c>
      <c r="E7109" s="625" t="s">
        <v>22421</v>
      </c>
    </row>
    <row r="7110" spans="1:5">
      <c r="A7110" s="711"/>
      <c r="B7110" s="651"/>
      <c r="C7110" s="651"/>
      <c r="D7110" s="652" t="s">
        <v>22422</v>
      </c>
      <c r="E7110" s="625" t="s">
        <v>22423</v>
      </c>
    </row>
    <row r="7111" spans="1:5">
      <c r="A7111" s="711" t="s">
        <v>22424</v>
      </c>
      <c r="B7111" s="651" t="s">
        <v>22425</v>
      </c>
      <c r="C7111" s="651"/>
      <c r="D7111" s="652"/>
    </row>
    <row r="7112" spans="1:5">
      <c r="A7112" s="711" t="s">
        <v>22426</v>
      </c>
      <c r="B7112" s="651" t="s">
        <v>22427</v>
      </c>
      <c r="C7112" s="651" t="s">
        <v>22428</v>
      </c>
      <c r="D7112" s="652"/>
    </row>
    <row r="7113" spans="1:5">
      <c r="A7113" s="711" t="s">
        <v>22429</v>
      </c>
      <c r="B7113" s="651" t="s">
        <v>22430</v>
      </c>
      <c r="C7113" s="651"/>
      <c r="D7113" s="652" t="s">
        <v>22422</v>
      </c>
      <c r="E7113" s="625" t="s">
        <v>22431</v>
      </c>
    </row>
    <row r="7114" spans="1:5">
      <c r="A7114" s="711" t="s">
        <v>91</v>
      </c>
      <c r="B7114" s="651" t="s">
        <v>22432</v>
      </c>
      <c r="C7114" s="651" t="s">
        <v>22433</v>
      </c>
      <c r="D7114" s="652" t="s">
        <v>22434</v>
      </c>
      <c r="E7114" s="625" t="s">
        <v>22435</v>
      </c>
    </row>
    <row r="7115" spans="1:5">
      <c r="A7115" s="711" t="s">
        <v>22436</v>
      </c>
      <c r="B7115" s="651" t="s">
        <v>22437</v>
      </c>
      <c r="C7115" s="651"/>
      <c r="D7115" s="652"/>
    </row>
    <row r="7116" spans="1:5">
      <c r="A7116" s="711">
        <v>91892</v>
      </c>
      <c r="B7116" s="651" t="s">
        <v>26318</v>
      </c>
      <c r="C7116" s="651" t="s">
        <v>108</v>
      </c>
      <c r="D7116" s="652" t="s">
        <v>18987</v>
      </c>
      <c r="E7116" s="625">
        <v>8.26</v>
      </c>
    </row>
    <row r="7117" spans="1:5">
      <c r="A7117" s="711" t="s">
        <v>26315</v>
      </c>
      <c r="B7117" s="651" t="s">
        <v>26316</v>
      </c>
      <c r="C7117" s="651"/>
      <c r="D7117" s="652"/>
    </row>
    <row r="7118" spans="1:5">
      <c r="A7118" s="711" t="s">
        <v>24262</v>
      </c>
      <c r="B7118" s="651"/>
      <c r="C7118" s="651"/>
      <c r="D7118" s="652"/>
    </row>
    <row r="7119" spans="1:5">
      <c r="A7119" s="711">
        <v>91893</v>
      </c>
      <c r="B7119" s="651" t="s">
        <v>26319</v>
      </c>
      <c r="C7119" s="651" t="s">
        <v>108</v>
      </c>
      <c r="D7119" s="652" t="s">
        <v>18987</v>
      </c>
      <c r="E7119" s="625">
        <v>10.02</v>
      </c>
    </row>
    <row r="7120" spans="1:5">
      <c r="A7120" s="711" t="s">
        <v>26320</v>
      </c>
      <c r="B7120" s="651" t="s">
        <v>26321</v>
      </c>
      <c r="C7120" s="651"/>
      <c r="D7120" s="652"/>
    </row>
    <row r="7121" spans="1:5">
      <c r="A7121" s="711">
        <v>42036</v>
      </c>
      <c r="B7121" s="651"/>
      <c r="C7121" s="651"/>
      <c r="D7121" s="652"/>
    </row>
    <row r="7122" spans="1:5">
      <c r="A7122" s="711">
        <v>91894</v>
      </c>
      <c r="B7122" s="651" t="s">
        <v>26322</v>
      </c>
      <c r="C7122" s="651" t="s">
        <v>108</v>
      </c>
      <c r="D7122" s="652" t="s">
        <v>18987</v>
      </c>
      <c r="E7122" s="625">
        <v>10.73</v>
      </c>
    </row>
    <row r="7123" spans="1:5">
      <c r="A7123" s="711" t="s">
        <v>26323</v>
      </c>
      <c r="B7123" s="651" t="s">
        <v>26324</v>
      </c>
      <c r="C7123" s="651"/>
      <c r="D7123" s="652"/>
    </row>
    <row r="7124" spans="1:5">
      <c r="A7124" s="711">
        <v>42339</v>
      </c>
      <c r="B7124" s="651"/>
      <c r="C7124" s="651"/>
      <c r="D7124" s="652"/>
    </row>
    <row r="7125" spans="1:5">
      <c r="A7125" s="711">
        <v>91896</v>
      </c>
      <c r="B7125" s="651" t="s">
        <v>26325</v>
      </c>
      <c r="C7125" s="651" t="s">
        <v>108</v>
      </c>
      <c r="D7125" s="652" t="s">
        <v>18987</v>
      </c>
      <c r="E7125" s="625">
        <v>13.11</v>
      </c>
    </row>
    <row r="7126" spans="1:5">
      <c r="A7126" s="711" t="s">
        <v>26315</v>
      </c>
      <c r="B7126" s="651" t="s">
        <v>26326</v>
      </c>
      <c r="C7126" s="651"/>
      <c r="D7126" s="652"/>
    </row>
    <row r="7127" spans="1:5">
      <c r="A7127" s="711" t="s">
        <v>24128</v>
      </c>
      <c r="B7127" s="651"/>
      <c r="C7127" s="651"/>
      <c r="D7127" s="652"/>
    </row>
    <row r="7128" spans="1:5">
      <c r="A7128" s="711">
        <v>91897</v>
      </c>
      <c r="B7128" s="651" t="s">
        <v>26327</v>
      </c>
      <c r="C7128" s="651" t="s">
        <v>108</v>
      </c>
      <c r="D7128" s="652" t="s">
        <v>18987</v>
      </c>
      <c r="E7128" s="625">
        <v>16.91</v>
      </c>
    </row>
    <row r="7129" spans="1:5">
      <c r="A7129" s="711" t="s">
        <v>26328</v>
      </c>
      <c r="B7129" s="651" t="s">
        <v>26329</v>
      </c>
      <c r="C7129" s="651"/>
      <c r="D7129" s="652"/>
    </row>
    <row r="7130" spans="1:5">
      <c r="A7130" s="711" t="s">
        <v>24128</v>
      </c>
      <c r="B7130" s="651"/>
      <c r="C7130" s="651"/>
      <c r="D7130" s="652"/>
    </row>
    <row r="7131" spans="1:5">
      <c r="A7131" s="711">
        <v>91899</v>
      </c>
      <c r="B7131" s="651" t="s">
        <v>26311</v>
      </c>
      <c r="C7131" s="651" t="s">
        <v>108</v>
      </c>
      <c r="D7131" s="652" t="s">
        <v>18987</v>
      </c>
      <c r="E7131" s="625">
        <v>6.28</v>
      </c>
    </row>
    <row r="7132" spans="1:5">
      <c r="A7132" s="711" t="s">
        <v>26312</v>
      </c>
      <c r="B7132" s="651" t="s">
        <v>26330</v>
      </c>
      <c r="C7132" s="651"/>
      <c r="D7132" s="652"/>
    </row>
    <row r="7133" spans="1:5">
      <c r="A7133" s="711">
        <v>42339</v>
      </c>
      <c r="B7133" s="651"/>
      <c r="C7133" s="651"/>
      <c r="D7133" s="652"/>
    </row>
    <row r="7134" spans="1:5">
      <c r="A7134" s="711">
        <v>91900</v>
      </c>
      <c r="B7134" s="651" t="s">
        <v>26314</v>
      </c>
      <c r="C7134" s="651" t="s">
        <v>108</v>
      </c>
      <c r="D7134" s="652" t="s">
        <v>18987</v>
      </c>
      <c r="E7134" s="625">
        <v>8.67</v>
      </c>
    </row>
    <row r="7135" spans="1:5">
      <c r="A7135" s="711" t="s">
        <v>26315</v>
      </c>
      <c r="B7135" s="651" t="s">
        <v>26331</v>
      </c>
      <c r="C7135" s="651"/>
      <c r="D7135" s="652"/>
    </row>
    <row r="7136" spans="1:5">
      <c r="A7136" s="711" t="s">
        <v>25581</v>
      </c>
      <c r="B7136" s="651"/>
      <c r="C7136" s="651"/>
      <c r="D7136" s="652"/>
    </row>
    <row r="7137" spans="1:5">
      <c r="A7137" s="711">
        <v>91902</v>
      </c>
      <c r="B7137" s="651" t="s">
        <v>26317</v>
      </c>
      <c r="C7137" s="651" t="s">
        <v>108</v>
      </c>
      <c r="D7137" s="652" t="s">
        <v>18987</v>
      </c>
      <c r="E7137" s="625">
        <v>8.4</v>
      </c>
    </row>
    <row r="7138" spans="1:5">
      <c r="A7138" s="711" t="s">
        <v>26312</v>
      </c>
      <c r="B7138" s="651" t="s">
        <v>26330</v>
      </c>
      <c r="C7138" s="651"/>
      <c r="D7138" s="652"/>
    </row>
    <row r="7139" spans="1:5">
      <c r="A7139" s="711">
        <v>42339</v>
      </c>
      <c r="B7139" s="651"/>
      <c r="C7139" s="651"/>
      <c r="D7139" s="652"/>
    </row>
    <row r="7140" spans="1:5">
      <c r="A7140" s="711">
        <v>91904</v>
      </c>
      <c r="B7140" s="651" t="s">
        <v>26318</v>
      </c>
      <c r="C7140" s="651" t="s">
        <v>108</v>
      </c>
      <c r="D7140" s="652" t="s">
        <v>18987</v>
      </c>
      <c r="E7140" s="625">
        <v>9.4600000000000009</v>
      </c>
    </row>
    <row r="7141" spans="1:5">
      <c r="A7141" s="711" t="s">
        <v>26315</v>
      </c>
      <c r="B7141" s="651" t="s">
        <v>26331</v>
      </c>
      <c r="C7141" s="651"/>
      <c r="D7141" s="652"/>
    </row>
    <row r="7142" spans="1:5">
      <c r="A7142" s="711" t="s">
        <v>25581</v>
      </c>
      <c r="B7142" s="651"/>
      <c r="C7142" s="651"/>
      <c r="D7142" s="652"/>
    </row>
    <row r="7143" spans="1:5">
      <c r="A7143" s="711">
        <v>91905</v>
      </c>
      <c r="B7143" s="651" t="s">
        <v>26319</v>
      </c>
      <c r="C7143" s="651" t="s">
        <v>108</v>
      </c>
      <c r="D7143" s="652" t="s">
        <v>18987</v>
      </c>
      <c r="E7143" s="625">
        <v>11.22</v>
      </c>
    </row>
    <row r="7144" spans="1:5">
      <c r="A7144" s="711" t="s">
        <v>22417</v>
      </c>
      <c r="B7144" s="651" t="s">
        <v>22418</v>
      </c>
      <c r="C7144" s="651"/>
      <c r="D7144" s="652"/>
    </row>
    <row r="7145" spans="1:5">
      <c r="A7145" s="711" t="s">
        <v>22419</v>
      </c>
      <c r="B7145" s="651" t="e">
        <v>#NAME?</v>
      </c>
      <c r="C7145" s="651"/>
      <c r="D7145" s="652" t="s">
        <v>22420</v>
      </c>
      <c r="E7145" s="625" t="s">
        <v>22421</v>
      </c>
    </row>
    <row r="7146" spans="1:5">
      <c r="A7146" s="711"/>
      <c r="B7146" s="651"/>
      <c r="C7146" s="651"/>
      <c r="D7146" s="652" t="s">
        <v>22422</v>
      </c>
      <c r="E7146" s="625" t="s">
        <v>22423</v>
      </c>
    </row>
    <row r="7147" spans="1:5">
      <c r="A7147" s="711" t="s">
        <v>22424</v>
      </c>
      <c r="B7147" s="651" t="s">
        <v>22425</v>
      </c>
      <c r="C7147" s="651"/>
      <c r="D7147" s="652"/>
    </row>
    <row r="7148" spans="1:5">
      <c r="A7148" s="711" t="s">
        <v>22426</v>
      </c>
      <c r="B7148" s="651" t="s">
        <v>22427</v>
      </c>
      <c r="C7148" s="651" t="s">
        <v>22428</v>
      </c>
      <c r="D7148" s="652"/>
    </row>
    <row r="7149" spans="1:5">
      <c r="A7149" s="711" t="s">
        <v>22429</v>
      </c>
      <c r="B7149" s="651" t="s">
        <v>22430</v>
      </c>
      <c r="C7149" s="651"/>
      <c r="D7149" s="652" t="s">
        <v>22422</v>
      </c>
      <c r="E7149" s="625" t="s">
        <v>22431</v>
      </c>
    </row>
    <row r="7150" spans="1:5">
      <c r="A7150" s="711" t="s">
        <v>91</v>
      </c>
      <c r="B7150" s="651" t="s">
        <v>22432</v>
      </c>
      <c r="C7150" s="651" t="s">
        <v>22433</v>
      </c>
      <c r="D7150" s="652" t="s">
        <v>22434</v>
      </c>
      <c r="E7150" s="625" t="s">
        <v>22435</v>
      </c>
    </row>
    <row r="7151" spans="1:5">
      <c r="A7151" s="711" t="s">
        <v>22436</v>
      </c>
      <c r="B7151" s="651" t="s">
        <v>22437</v>
      </c>
      <c r="C7151" s="651"/>
      <c r="D7151" s="652"/>
    </row>
    <row r="7152" spans="1:5">
      <c r="A7152" s="711" t="s">
        <v>26320</v>
      </c>
      <c r="B7152" s="651" t="s">
        <v>26332</v>
      </c>
      <c r="C7152" s="651"/>
      <c r="D7152" s="652"/>
    </row>
    <row r="7153" spans="1:5">
      <c r="A7153" s="711" t="s">
        <v>23100</v>
      </c>
      <c r="B7153" s="651"/>
      <c r="C7153" s="651"/>
      <c r="D7153" s="652"/>
    </row>
    <row r="7154" spans="1:5">
      <c r="A7154" s="711">
        <v>91906</v>
      </c>
      <c r="B7154" s="651" t="s">
        <v>26322</v>
      </c>
      <c r="C7154" s="651" t="s">
        <v>108</v>
      </c>
      <c r="D7154" s="652" t="s">
        <v>18987</v>
      </c>
      <c r="E7154" s="625">
        <v>11.93</v>
      </c>
    </row>
    <row r="7155" spans="1:5">
      <c r="A7155" s="711" t="s">
        <v>26323</v>
      </c>
      <c r="B7155" s="651" t="s">
        <v>26333</v>
      </c>
      <c r="C7155" s="651"/>
      <c r="D7155" s="652"/>
    </row>
    <row r="7156" spans="1:5">
      <c r="A7156" s="711">
        <v>42036</v>
      </c>
      <c r="B7156" s="651"/>
      <c r="C7156" s="651"/>
      <c r="D7156" s="652"/>
    </row>
    <row r="7157" spans="1:5">
      <c r="A7157" s="711">
        <v>91908</v>
      </c>
      <c r="B7157" s="651" t="s">
        <v>26325</v>
      </c>
      <c r="C7157" s="651" t="s">
        <v>108</v>
      </c>
      <c r="D7157" s="652" t="s">
        <v>18987</v>
      </c>
      <c r="E7157" s="625">
        <v>14.34</v>
      </c>
    </row>
    <row r="7158" spans="1:5">
      <c r="A7158" s="711" t="s">
        <v>26315</v>
      </c>
      <c r="B7158" s="651" t="s">
        <v>26334</v>
      </c>
      <c r="C7158" s="651"/>
      <c r="D7158" s="652"/>
    </row>
    <row r="7159" spans="1:5">
      <c r="A7159" s="711" t="s">
        <v>24262</v>
      </c>
      <c r="B7159" s="651"/>
      <c r="C7159" s="651"/>
      <c r="D7159" s="652"/>
    </row>
    <row r="7160" spans="1:5">
      <c r="A7160" s="711">
        <v>91909</v>
      </c>
      <c r="B7160" s="651" t="s">
        <v>26327</v>
      </c>
      <c r="C7160" s="651" t="s">
        <v>108</v>
      </c>
      <c r="D7160" s="652" t="s">
        <v>18987</v>
      </c>
      <c r="E7160" s="625">
        <v>18.14</v>
      </c>
    </row>
    <row r="7161" spans="1:5">
      <c r="A7161" s="711" t="s">
        <v>26328</v>
      </c>
      <c r="B7161" s="651" t="s">
        <v>26335</v>
      </c>
      <c r="C7161" s="651"/>
      <c r="D7161" s="652"/>
    </row>
    <row r="7162" spans="1:5">
      <c r="A7162" s="711" t="s">
        <v>24128</v>
      </c>
      <c r="B7162" s="651"/>
      <c r="C7162" s="651"/>
      <c r="D7162" s="652"/>
    </row>
    <row r="7163" spans="1:5">
      <c r="A7163" s="711">
        <v>91911</v>
      </c>
      <c r="B7163" s="651" t="s">
        <v>26311</v>
      </c>
      <c r="C7163" s="651" t="s">
        <v>108</v>
      </c>
      <c r="D7163" s="652" t="s">
        <v>18987</v>
      </c>
      <c r="E7163" s="625">
        <v>7.65</v>
      </c>
    </row>
    <row r="7164" spans="1:5">
      <c r="A7164" s="711" t="s">
        <v>26312</v>
      </c>
      <c r="B7164" s="651" t="s">
        <v>26336</v>
      </c>
      <c r="C7164" s="651"/>
      <c r="D7164" s="652"/>
    </row>
    <row r="7165" spans="1:5">
      <c r="A7165" s="711" t="s">
        <v>24262</v>
      </c>
      <c r="B7165" s="651"/>
      <c r="C7165" s="651"/>
      <c r="D7165" s="652"/>
    </row>
    <row r="7166" spans="1:5">
      <c r="A7166" s="711">
        <v>91912</v>
      </c>
      <c r="B7166" s="651" t="s">
        <v>26314</v>
      </c>
      <c r="C7166" s="651" t="s">
        <v>108</v>
      </c>
      <c r="D7166" s="652" t="s">
        <v>18987</v>
      </c>
      <c r="E7166" s="625">
        <v>10.039999999999999</v>
      </c>
    </row>
    <row r="7167" spans="1:5">
      <c r="A7167" s="711" t="s">
        <v>26315</v>
      </c>
      <c r="B7167" s="651" t="s">
        <v>26337</v>
      </c>
      <c r="C7167" s="651"/>
      <c r="D7167" s="652"/>
    </row>
    <row r="7168" spans="1:5">
      <c r="A7168" s="711" t="s">
        <v>24128</v>
      </c>
      <c r="B7168" s="651"/>
      <c r="C7168" s="651"/>
      <c r="D7168" s="652"/>
    </row>
    <row r="7169" spans="1:5">
      <c r="A7169" s="711">
        <v>91914</v>
      </c>
      <c r="B7169" s="651" t="s">
        <v>26317</v>
      </c>
      <c r="C7169" s="651" t="s">
        <v>108</v>
      </c>
      <c r="D7169" s="652" t="s">
        <v>18987</v>
      </c>
      <c r="E7169" s="625">
        <v>9.4499999999999993</v>
      </c>
    </row>
    <row r="7170" spans="1:5">
      <c r="A7170" s="711" t="s">
        <v>26312</v>
      </c>
      <c r="B7170" s="651" t="s">
        <v>26336</v>
      </c>
      <c r="C7170" s="651"/>
      <c r="D7170" s="652"/>
    </row>
    <row r="7171" spans="1:5">
      <c r="A7171" s="711" t="s">
        <v>24262</v>
      </c>
      <c r="B7171" s="651"/>
      <c r="C7171" s="651"/>
      <c r="D7171" s="652"/>
    </row>
    <row r="7172" spans="1:5">
      <c r="A7172" s="711">
        <v>91916</v>
      </c>
      <c r="B7172" s="651" t="s">
        <v>26318</v>
      </c>
      <c r="C7172" s="651" t="s">
        <v>108</v>
      </c>
      <c r="D7172" s="652" t="s">
        <v>18987</v>
      </c>
      <c r="E7172" s="625">
        <v>10.52</v>
      </c>
    </row>
    <row r="7173" spans="1:5">
      <c r="A7173" s="711" t="s">
        <v>26315</v>
      </c>
      <c r="B7173" s="651" t="s">
        <v>26337</v>
      </c>
      <c r="C7173" s="651"/>
      <c r="D7173" s="652"/>
    </row>
    <row r="7174" spans="1:5">
      <c r="A7174" s="711" t="s">
        <v>24128</v>
      </c>
      <c r="B7174" s="651"/>
      <c r="C7174" s="651"/>
      <c r="D7174" s="652"/>
    </row>
    <row r="7175" spans="1:5">
      <c r="A7175" s="711">
        <v>91917</v>
      </c>
      <c r="B7175" s="651" t="s">
        <v>26319</v>
      </c>
      <c r="C7175" s="651" t="s">
        <v>108</v>
      </c>
      <c r="D7175" s="652" t="s">
        <v>18987</v>
      </c>
      <c r="E7175" s="625">
        <v>11.84</v>
      </c>
    </row>
    <row r="7176" spans="1:5">
      <c r="A7176" s="711" t="s">
        <v>26320</v>
      </c>
      <c r="B7176" s="651" t="s">
        <v>26338</v>
      </c>
      <c r="C7176" s="651"/>
      <c r="D7176" s="652"/>
    </row>
    <row r="7177" spans="1:5">
      <c r="A7177" s="711">
        <v>42339</v>
      </c>
      <c r="B7177" s="651"/>
      <c r="C7177" s="651"/>
      <c r="D7177" s="652"/>
    </row>
    <row r="7178" spans="1:5">
      <c r="A7178" s="711">
        <v>91918</v>
      </c>
      <c r="B7178" s="651" t="s">
        <v>26322</v>
      </c>
      <c r="C7178" s="651" t="s">
        <v>108</v>
      </c>
      <c r="D7178" s="652" t="s">
        <v>18987</v>
      </c>
      <c r="E7178" s="625">
        <v>12.55</v>
      </c>
    </row>
    <row r="7179" spans="1:5">
      <c r="A7179" s="711" t="s">
        <v>26323</v>
      </c>
      <c r="B7179" s="651" t="s">
        <v>26339</v>
      </c>
      <c r="C7179" s="651"/>
      <c r="D7179" s="652"/>
    </row>
    <row r="7180" spans="1:5">
      <c r="A7180" s="711" t="s">
        <v>22417</v>
      </c>
      <c r="B7180" s="651" t="s">
        <v>22418</v>
      </c>
      <c r="C7180" s="651"/>
      <c r="D7180" s="652"/>
    </row>
    <row r="7181" spans="1:5">
      <c r="A7181" s="711" t="s">
        <v>22419</v>
      </c>
      <c r="B7181" s="651" t="e">
        <v>#NAME?</v>
      </c>
      <c r="C7181" s="651"/>
      <c r="D7181" s="652" t="s">
        <v>22420</v>
      </c>
      <c r="E7181" s="625" t="s">
        <v>22421</v>
      </c>
    </row>
    <row r="7182" spans="1:5">
      <c r="A7182" s="711"/>
      <c r="B7182" s="651"/>
      <c r="C7182" s="651"/>
      <c r="D7182" s="652" t="s">
        <v>22422</v>
      </c>
      <c r="E7182" s="625" t="s">
        <v>22423</v>
      </c>
    </row>
    <row r="7183" spans="1:5">
      <c r="A7183" s="711" t="s">
        <v>22424</v>
      </c>
      <c r="B7183" s="651" t="s">
        <v>22425</v>
      </c>
      <c r="C7183" s="651"/>
      <c r="D7183" s="652"/>
    </row>
    <row r="7184" spans="1:5">
      <c r="A7184" s="711" t="s">
        <v>22426</v>
      </c>
      <c r="B7184" s="651" t="s">
        <v>22427</v>
      </c>
      <c r="C7184" s="651" t="s">
        <v>22428</v>
      </c>
      <c r="D7184" s="652"/>
    </row>
    <row r="7185" spans="1:5">
      <c r="A7185" s="711" t="s">
        <v>22429</v>
      </c>
      <c r="B7185" s="651" t="s">
        <v>22430</v>
      </c>
      <c r="C7185" s="651"/>
      <c r="D7185" s="652" t="s">
        <v>22422</v>
      </c>
      <c r="E7185" s="625" t="s">
        <v>22431</v>
      </c>
    </row>
    <row r="7186" spans="1:5">
      <c r="A7186" s="711" t="s">
        <v>91</v>
      </c>
      <c r="B7186" s="651" t="s">
        <v>22432</v>
      </c>
      <c r="C7186" s="651" t="s">
        <v>22433</v>
      </c>
      <c r="D7186" s="652" t="s">
        <v>22434</v>
      </c>
      <c r="E7186" s="625" t="s">
        <v>22435</v>
      </c>
    </row>
    <row r="7187" spans="1:5">
      <c r="A7187" s="711" t="s">
        <v>22436</v>
      </c>
      <c r="B7187" s="651" t="s">
        <v>22437</v>
      </c>
      <c r="C7187" s="651"/>
      <c r="D7187" s="652"/>
    </row>
    <row r="7188" spans="1:5">
      <c r="A7188" s="711" t="s">
        <v>25581</v>
      </c>
      <c r="B7188" s="651"/>
      <c r="C7188" s="651"/>
      <c r="D7188" s="652"/>
    </row>
    <row r="7189" spans="1:5">
      <c r="A7189" s="711">
        <v>91920</v>
      </c>
      <c r="B7189" s="651" t="s">
        <v>26325</v>
      </c>
      <c r="C7189" s="651" t="s">
        <v>108</v>
      </c>
      <c r="D7189" s="652" t="s">
        <v>18987</v>
      </c>
      <c r="E7189" s="625">
        <v>14.48</v>
      </c>
    </row>
    <row r="7190" spans="1:5">
      <c r="A7190" s="711" t="s">
        <v>26315</v>
      </c>
      <c r="B7190" s="651" t="s">
        <v>26337</v>
      </c>
      <c r="C7190" s="651"/>
      <c r="D7190" s="652"/>
    </row>
    <row r="7191" spans="1:5">
      <c r="A7191" s="711" t="s">
        <v>24128</v>
      </c>
      <c r="B7191" s="651"/>
      <c r="C7191" s="651"/>
      <c r="D7191" s="652"/>
    </row>
    <row r="7192" spans="1:5">
      <c r="A7192" s="711">
        <v>91921</v>
      </c>
      <c r="B7192" s="651" t="s">
        <v>26327</v>
      </c>
      <c r="C7192" s="651" t="s">
        <v>108</v>
      </c>
      <c r="D7192" s="652" t="s">
        <v>18987</v>
      </c>
      <c r="E7192" s="625">
        <v>18.28</v>
      </c>
    </row>
    <row r="7193" spans="1:5">
      <c r="A7193" s="711" t="s">
        <v>26328</v>
      </c>
      <c r="B7193" s="651" t="s">
        <v>26340</v>
      </c>
      <c r="C7193" s="651"/>
      <c r="D7193" s="652"/>
    </row>
    <row r="7194" spans="1:5">
      <c r="A7194" s="711" t="s">
        <v>25557</v>
      </c>
      <c r="B7194" s="651">
        <v>15</v>
      </c>
      <c r="C7194" s="651"/>
      <c r="D7194" s="652"/>
    </row>
    <row r="7195" spans="1:5">
      <c r="A7195" s="711">
        <v>93013</v>
      </c>
      <c r="B7195" s="651" t="s">
        <v>26341</v>
      </c>
      <c r="C7195" s="651" t="s">
        <v>108</v>
      </c>
      <c r="D7195" s="652" t="s">
        <v>18987</v>
      </c>
      <c r="E7195" s="625">
        <v>10.45</v>
      </c>
    </row>
    <row r="7196" spans="1:5">
      <c r="A7196" s="711" t="s">
        <v>25169</v>
      </c>
      <c r="B7196" s="651" t="s">
        <v>26342</v>
      </c>
      <c r="C7196" s="651"/>
      <c r="D7196" s="652"/>
    </row>
    <row r="7197" spans="1:5">
      <c r="A7197" s="711">
        <v>93014</v>
      </c>
      <c r="B7197" s="651" t="s">
        <v>26343</v>
      </c>
      <c r="C7197" s="651" t="s">
        <v>108</v>
      </c>
      <c r="D7197" s="652" t="s">
        <v>18987</v>
      </c>
      <c r="E7197" s="625">
        <v>13.9</v>
      </c>
    </row>
    <row r="7198" spans="1:5">
      <c r="A7198" s="711" t="s">
        <v>25193</v>
      </c>
      <c r="B7198" s="651" t="s">
        <v>24128</v>
      </c>
      <c r="C7198" s="651"/>
      <c r="D7198" s="652"/>
    </row>
    <row r="7199" spans="1:5">
      <c r="A7199" s="711">
        <v>93015</v>
      </c>
      <c r="B7199" s="651" t="s">
        <v>26344</v>
      </c>
      <c r="C7199" s="651" t="s">
        <v>108</v>
      </c>
      <c r="D7199" s="652" t="s">
        <v>18987</v>
      </c>
      <c r="E7199" s="625">
        <v>26.57</v>
      </c>
    </row>
    <row r="7200" spans="1:5">
      <c r="A7200" s="711" t="s">
        <v>25169</v>
      </c>
      <c r="B7200" s="651" t="s">
        <v>26342</v>
      </c>
      <c r="C7200" s="651"/>
      <c r="D7200" s="652"/>
    </row>
    <row r="7201" spans="1:5">
      <c r="A7201" s="711">
        <v>93016</v>
      </c>
      <c r="B7201" s="651" t="s">
        <v>26345</v>
      </c>
      <c r="C7201" s="651" t="s">
        <v>108</v>
      </c>
      <c r="D7201" s="652" t="s">
        <v>18987</v>
      </c>
      <c r="E7201" s="625">
        <v>31.45</v>
      </c>
    </row>
    <row r="7202" spans="1:5">
      <c r="A7202" s="711" t="s">
        <v>25193</v>
      </c>
      <c r="B7202" s="651" t="s">
        <v>24128</v>
      </c>
      <c r="C7202" s="651"/>
      <c r="D7202" s="652"/>
    </row>
    <row r="7203" spans="1:5">
      <c r="A7203" s="711">
        <v>93017</v>
      </c>
      <c r="B7203" s="651" t="s">
        <v>26346</v>
      </c>
      <c r="C7203" s="651" t="s">
        <v>108</v>
      </c>
      <c r="D7203" s="652" t="s">
        <v>18987</v>
      </c>
      <c r="E7203" s="625">
        <v>54.26</v>
      </c>
    </row>
    <row r="7204" spans="1:5">
      <c r="A7204" s="711" t="s">
        <v>26347</v>
      </c>
      <c r="B7204" s="651" t="s">
        <v>24128</v>
      </c>
      <c r="C7204" s="651"/>
      <c r="D7204" s="652"/>
    </row>
    <row r="7205" spans="1:5">
      <c r="A7205" s="711">
        <v>93018</v>
      </c>
      <c r="B7205" s="651" t="s">
        <v>26348</v>
      </c>
      <c r="C7205" s="651" t="s">
        <v>108</v>
      </c>
      <c r="D7205" s="652" t="s">
        <v>18987</v>
      </c>
      <c r="E7205" s="625">
        <v>15.87</v>
      </c>
    </row>
    <row r="7206" spans="1:5">
      <c r="A7206" s="711" t="s">
        <v>26349</v>
      </c>
      <c r="B7206" s="651" t="s">
        <v>26350</v>
      </c>
      <c r="C7206" s="651"/>
      <c r="D7206" s="652"/>
    </row>
    <row r="7207" spans="1:5">
      <c r="A7207" s="711">
        <v>93019</v>
      </c>
      <c r="B7207" s="651" t="s">
        <v>26351</v>
      </c>
      <c r="C7207" s="651" t="s">
        <v>108</v>
      </c>
      <c r="D7207" s="652" t="s">
        <v>18987</v>
      </c>
      <c r="E7207" s="625">
        <v>20.329999999999998</v>
      </c>
    </row>
    <row r="7208" spans="1:5">
      <c r="A7208" s="711" t="s">
        <v>24422</v>
      </c>
      <c r="B7208" s="651" t="s">
        <v>26350</v>
      </c>
      <c r="C7208" s="651"/>
      <c r="D7208" s="652"/>
    </row>
    <row r="7209" spans="1:5">
      <c r="A7209" s="711">
        <v>93020</v>
      </c>
      <c r="B7209" s="651" t="s">
        <v>26352</v>
      </c>
      <c r="C7209" s="651" t="s">
        <v>108</v>
      </c>
      <c r="D7209" s="652" t="s">
        <v>18987</v>
      </c>
      <c r="E7209" s="625">
        <v>20.47</v>
      </c>
    </row>
    <row r="7210" spans="1:5">
      <c r="A7210" s="711" t="s">
        <v>25105</v>
      </c>
      <c r="B7210" s="651" t="s">
        <v>26353</v>
      </c>
      <c r="C7210" s="651"/>
      <c r="D7210" s="652"/>
    </row>
    <row r="7211" spans="1:5">
      <c r="A7211" s="711">
        <v>93021</v>
      </c>
      <c r="B7211" s="651" t="s">
        <v>26354</v>
      </c>
      <c r="C7211" s="651" t="s">
        <v>108</v>
      </c>
      <c r="D7211" s="652" t="s">
        <v>18987</v>
      </c>
      <c r="E7211" s="625">
        <v>25.23</v>
      </c>
    </row>
    <row r="7212" spans="1:5">
      <c r="A7212" s="711" t="s">
        <v>26355</v>
      </c>
      <c r="B7212" s="651" t="s">
        <v>26356</v>
      </c>
      <c r="C7212" s="651"/>
      <c r="D7212" s="652"/>
    </row>
    <row r="7213" spans="1:5">
      <c r="A7213" s="711">
        <v>93022</v>
      </c>
      <c r="B7213" s="651" t="s">
        <v>26357</v>
      </c>
      <c r="C7213" s="651" t="s">
        <v>108</v>
      </c>
      <c r="D7213" s="652" t="s">
        <v>18987</v>
      </c>
      <c r="E7213" s="625">
        <v>36.270000000000003</v>
      </c>
    </row>
    <row r="7214" spans="1:5">
      <c r="A7214" s="711" t="s">
        <v>26349</v>
      </c>
      <c r="B7214" s="651" t="s">
        <v>26350</v>
      </c>
      <c r="C7214" s="651"/>
      <c r="D7214" s="652"/>
    </row>
    <row r="7215" spans="1:5">
      <c r="A7215" s="711">
        <v>93023</v>
      </c>
      <c r="B7215" s="651" t="s">
        <v>26358</v>
      </c>
      <c r="C7215" s="651" t="s">
        <v>108</v>
      </c>
      <c r="D7215" s="652" t="s">
        <v>18987</v>
      </c>
      <c r="E7215" s="625">
        <v>29.43</v>
      </c>
    </row>
    <row r="7216" spans="1:5">
      <c r="A7216" s="711" t="s">
        <v>22417</v>
      </c>
      <c r="B7216" s="651" t="s">
        <v>22418</v>
      </c>
      <c r="C7216" s="651"/>
      <c r="D7216" s="652"/>
    </row>
    <row r="7217" spans="1:5">
      <c r="A7217" s="711" t="s">
        <v>22419</v>
      </c>
      <c r="B7217" s="651" t="e">
        <v>#NAME?</v>
      </c>
      <c r="C7217" s="651"/>
      <c r="D7217" s="652" t="s">
        <v>22420</v>
      </c>
      <c r="E7217" s="625" t="s">
        <v>22421</v>
      </c>
    </row>
    <row r="7218" spans="1:5">
      <c r="A7218" s="711"/>
      <c r="B7218" s="651"/>
      <c r="C7218" s="651"/>
      <c r="D7218" s="652" t="s">
        <v>22422</v>
      </c>
      <c r="E7218" s="625" t="s">
        <v>22423</v>
      </c>
    </row>
    <row r="7219" spans="1:5">
      <c r="A7219" s="711" t="s">
        <v>22424</v>
      </c>
      <c r="B7219" s="651" t="s">
        <v>22425</v>
      </c>
      <c r="C7219" s="651"/>
      <c r="D7219" s="652"/>
    </row>
    <row r="7220" spans="1:5">
      <c r="A7220" s="711" t="s">
        <v>22426</v>
      </c>
      <c r="B7220" s="651" t="s">
        <v>22427</v>
      </c>
      <c r="C7220" s="651" t="s">
        <v>22428</v>
      </c>
      <c r="D7220" s="652"/>
    </row>
    <row r="7221" spans="1:5">
      <c r="A7221" s="711" t="s">
        <v>22429</v>
      </c>
      <c r="B7221" s="651" t="s">
        <v>22430</v>
      </c>
      <c r="C7221" s="651"/>
      <c r="D7221" s="652" t="s">
        <v>22422</v>
      </c>
      <c r="E7221" s="625" t="s">
        <v>22431</v>
      </c>
    </row>
    <row r="7222" spans="1:5">
      <c r="A7222" s="711" t="s">
        <v>91</v>
      </c>
      <c r="B7222" s="651" t="s">
        <v>22432</v>
      </c>
      <c r="C7222" s="651" t="s">
        <v>22433</v>
      </c>
      <c r="D7222" s="652" t="s">
        <v>22434</v>
      </c>
      <c r="E7222" s="625" t="s">
        <v>22435</v>
      </c>
    </row>
    <row r="7223" spans="1:5">
      <c r="A7223" s="711" t="s">
        <v>22436</v>
      </c>
      <c r="B7223" s="651" t="s">
        <v>22437</v>
      </c>
      <c r="C7223" s="651"/>
      <c r="D7223" s="652"/>
    </row>
    <row r="7224" spans="1:5">
      <c r="A7224" s="711" t="s">
        <v>24422</v>
      </c>
      <c r="B7224" s="651" t="s">
        <v>26350</v>
      </c>
      <c r="C7224" s="651"/>
      <c r="D7224" s="652"/>
    </row>
    <row r="7225" spans="1:5">
      <c r="A7225" s="711">
        <v>93024</v>
      </c>
      <c r="B7225" s="651" t="s">
        <v>26359</v>
      </c>
      <c r="C7225" s="651" t="s">
        <v>108</v>
      </c>
      <c r="D7225" s="652" t="s">
        <v>18987</v>
      </c>
      <c r="E7225" s="625">
        <v>41.6</v>
      </c>
    </row>
    <row r="7226" spans="1:5">
      <c r="A7226" s="711" t="s">
        <v>25105</v>
      </c>
      <c r="B7226" s="651" t="s">
        <v>26353</v>
      </c>
      <c r="C7226" s="651"/>
      <c r="D7226" s="652"/>
    </row>
    <row r="7227" spans="1:5">
      <c r="A7227" s="711">
        <v>93025</v>
      </c>
      <c r="B7227" s="651" t="s">
        <v>26360</v>
      </c>
      <c r="C7227" s="651" t="s">
        <v>108</v>
      </c>
      <c r="D7227" s="652" t="s">
        <v>18987</v>
      </c>
      <c r="E7227" s="625">
        <v>53</v>
      </c>
    </row>
    <row r="7228" spans="1:5">
      <c r="A7228" s="711" t="s">
        <v>26355</v>
      </c>
      <c r="B7228" s="651" t="s">
        <v>26356</v>
      </c>
      <c r="C7228" s="651"/>
      <c r="D7228" s="652"/>
    </row>
    <row r="7229" spans="1:5">
      <c r="A7229" s="711">
        <v>93026</v>
      </c>
      <c r="B7229" s="651" t="s">
        <v>26361</v>
      </c>
      <c r="C7229" s="651" t="s">
        <v>108</v>
      </c>
      <c r="D7229" s="652" t="s">
        <v>18987</v>
      </c>
      <c r="E7229" s="625">
        <v>69.67</v>
      </c>
    </row>
    <row r="7230" spans="1:5">
      <c r="A7230" s="711" t="s">
        <v>26355</v>
      </c>
      <c r="B7230" s="651" t="s">
        <v>26356</v>
      </c>
      <c r="C7230" s="651"/>
      <c r="D7230" s="652"/>
    </row>
    <row r="7231" spans="1:5">
      <c r="A7231" s="711">
        <v>93027</v>
      </c>
      <c r="B7231" s="651" t="s">
        <v>26362</v>
      </c>
      <c r="C7231" s="651" t="s">
        <v>108</v>
      </c>
      <c r="D7231" s="652" t="s">
        <v>18987</v>
      </c>
      <c r="E7231" s="625">
        <v>59.23</v>
      </c>
    </row>
    <row r="7232" spans="1:5">
      <c r="A7232" s="711" t="s">
        <v>25156</v>
      </c>
      <c r="B7232" s="651" t="s">
        <v>26363</v>
      </c>
      <c r="C7232" s="651"/>
      <c r="D7232" s="652"/>
    </row>
    <row r="7233" spans="1:5">
      <c r="A7233" s="711">
        <v>167</v>
      </c>
      <c r="B7233" s="651" t="s">
        <v>26364</v>
      </c>
      <c r="C7233" s="651"/>
      <c r="D7233" s="652"/>
    </row>
    <row r="7234" spans="1:5">
      <c r="A7234" s="711">
        <v>72250</v>
      </c>
      <c r="B7234" s="651" t="s">
        <v>4994</v>
      </c>
      <c r="C7234" s="651" t="s">
        <v>121</v>
      </c>
      <c r="D7234" s="652" t="s">
        <v>18987</v>
      </c>
      <c r="E7234" s="625">
        <v>6.9</v>
      </c>
    </row>
    <row r="7235" spans="1:5">
      <c r="A7235" s="711">
        <v>72251</v>
      </c>
      <c r="B7235" s="651" t="s">
        <v>4995</v>
      </c>
      <c r="C7235" s="651" t="s">
        <v>121</v>
      </c>
      <c r="D7235" s="652" t="s">
        <v>18987</v>
      </c>
      <c r="E7235" s="625">
        <v>10.14</v>
      </c>
    </row>
    <row r="7236" spans="1:5">
      <c r="A7236" s="711">
        <v>72252</v>
      </c>
      <c r="B7236" s="651" t="s">
        <v>4996</v>
      </c>
      <c r="C7236" s="651" t="s">
        <v>121</v>
      </c>
      <c r="D7236" s="652" t="s">
        <v>18987</v>
      </c>
      <c r="E7236" s="625">
        <v>14.79</v>
      </c>
    </row>
    <row r="7237" spans="1:5">
      <c r="A7237" s="711">
        <v>72253</v>
      </c>
      <c r="B7237" s="651" t="s">
        <v>4997</v>
      </c>
      <c r="C7237" s="651" t="s">
        <v>121</v>
      </c>
      <c r="D7237" s="652" t="s">
        <v>18987</v>
      </c>
      <c r="E7237" s="625">
        <v>19.73</v>
      </c>
    </row>
    <row r="7238" spans="1:5">
      <c r="A7238" s="711">
        <v>72254</v>
      </c>
      <c r="B7238" s="651" t="s">
        <v>4998</v>
      </c>
      <c r="C7238" s="651" t="s">
        <v>121</v>
      </c>
      <c r="D7238" s="652" t="s">
        <v>18987</v>
      </c>
      <c r="E7238" s="625">
        <v>27.98</v>
      </c>
    </row>
    <row r="7239" spans="1:5">
      <c r="A7239" s="711">
        <v>72255</v>
      </c>
      <c r="B7239" s="651" t="s">
        <v>4999</v>
      </c>
      <c r="C7239" s="651" t="s">
        <v>121</v>
      </c>
      <c r="D7239" s="652" t="s">
        <v>18987</v>
      </c>
      <c r="E7239" s="625">
        <v>36.65</v>
      </c>
    </row>
    <row r="7240" spans="1:5">
      <c r="A7240" s="711">
        <v>72256</v>
      </c>
      <c r="B7240" s="651" t="s">
        <v>5000</v>
      </c>
      <c r="C7240" s="651" t="s">
        <v>121</v>
      </c>
      <c r="D7240" s="652" t="s">
        <v>18987</v>
      </c>
      <c r="E7240" s="625">
        <v>48.23</v>
      </c>
    </row>
    <row r="7241" spans="1:5">
      <c r="A7241" s="711">
        <v>72257</v>
      </c>
      <c r="B7241" s="651" t="s">
        <v>5001</v>
      </c>
      <c r="C7241" s="651" t="s">
        <v>121</v>
      </c>
      <c r="D7241" s="652" t="s">
        <v>18987</v>
      </c>
      <c r="E7241" s="625">
        <v>62.85</v>
      </c>
    </row>
    <row r="7242" spans="1:5">
      <c r="A7242" s="711">
        <v>84682</v>
      </c>
      <c r="B7242" s="651" t="s">
        <v>5002</v>
      </c>
      <c r="C7242" s="651" t="s">
        <v>121</v>
      </c>
      <c r="D7242" s="652" t="s">
        <v>18987</v>
      </c>
      <c r="E7242" s="625">
        <v>1.77</v>
      </c>
    </row>
    <row r="7243" spans="1:5">
      <c r="A7243" s="711">
        <v>91924</v>
      </c>
      <c r="B7243" s="651" t="s">
        <v>26365</v>
      </c>
      <c r="C7243" s="651" t="s">
        <v>121</v>
      </c>
      <c r="D7243" s="652" t="s">
        <v>18987</v>
      </c>
      <c r="E7243" s="625">
        <v>1.59</v>
      </c>
    </row>
    <row r="7244" spans="1:5">
      <c r="A7244" s="711" t="s">
        <v>26323</v>
      </c>
      <c r="B7244" s="651" t="s">
        <v>26366</v>
      </c>
      <c r="C7244" s="651"/>
      <c r="D7244" s="652"/>
    </row>
    <row r="7245" spans="1:5">
      <c r="A7245" s="711">
        <v>91925</v>
      </c>
      <c r="B7245" s="651" t="s">
        <v>26367</v>
      </c>
      <c r="C7245" s="651" t="s">
        <v>121</v>
      </c>
      <c r="D7245" s="652" t="s">
        <v>18987</v>
      </c>
      <c r="E7245" s="625">
        <v>1.95</v>
      </c>
    </row>
    <row r="7246" spans="1:5">
      <c r="A7246" s="711" t="s">
        <v>26312</v>
      </c>
      <c r="B7246" s="651" t="s">
        <v>26368</v>
      </c>
      <c r="C7246" s="651"/>
      <c r="D7246" s="652"/>
    </row>
    <row r="7247" spans="1:5">
      <c r="A7247" s="711">
        <v>91926</v>
      </c>
      <c r="B7247" s="651" t="s">
        <v>26369</v>
      </c>
      <c r="C7247" s="651" t="s">
        <v>121</v>
      </c>
      <c r="D7247" s="652" t="s">
        <v>18987</v>
      </c>
      <c r="E7247" s="625">
        <v>2.12</v>
      </c>
    </row>
    <row r="7248" spans="1:5">
      <c r="A7248" s="711" t="s">
        <v>26323</v>
      </c>
      <c r="B7248" s="651" t="s">
        <v>26366</v>
      </c>
      <c r="C7248" s="651"/>
      <c r="D7248" s="652"/>
    </row>
    <row r="7249" spans="1:5">
      <c r="A7249" s="711">
        <v>91927</v>
      </c>
      <c r="B7249" s="651" t="s">
        <v>26370</v>
      </c>
      <c r="C7249" s="651" t="s">
        <v>121</v>
      </c>
      <c r="D7249" s="652" t="s">
        <v>18987</v>
      </c>
      <c r="E7249" s="625">
        <v>2.48</v>
      </c>
    </row>
    <row r="7250" spans="1:5">
      <c r="A7250" s="711" t="s">
        <v>26312</v>
      </c>
      <c r="B7250" s="651" t="s">
        <v>26368</v>
      </c>
      <c r="C7250" s="651"/>
      <c r="D7250" s="652"/>
    </row>
    <row r="7251" spans="1:5">
      <c r="A7251" s="711">
        <v>91928</v>
      </c>
      <c r="B7251" s="651" t="s">
        <v>26371</v>
      </c>
      <c r="C7251" s="651" t="s">
        <v>121</v>
      </c>
      <c r="D7251" s="652" t="s">
        <v>18987</v>
      </c>
      <c r="E7251" s="625">
        <v>2.94</v>
      </c>
    </row>
    <row r="7252" spans="1:5">
      <c r="A7252" s="711" t="s">
        <v>22417</v>
      </c>
      <c r="B7252" s="651" t="s">
        <v>22418</v>
      </c>
      <c r="C7252" s="651"/>
      <c r="D7252" s="652"/>
    </row>
    <row r="7253" spans="1:5">
      <c r="A7253" s="711" t="s">
        <v>22419</v>
      </c>
      <c r="B7253" s="651" t="e">
        <v>#NAME?</v>
      </c>
      <c r="C7253" s="651"/>
      <c r="D7253" s="652" t="s">
        <v>22420</v>
      </c>
      <c r="E7253" s="625" t="s">
        <v>22421</v>
      </c>
    </row>
    <row r="7254" spans="1:5">
      <c r="A7254" s="711"/>
      <c r="B7254" s="651"/>
      <c r="C7254" s="651"/>
      <c r="D7254" s="652" t="s">
        <v>22422</v>
      </c>
      <c r="E7254" s="625" t="s">
        <v>22423</v>
      </c>
    </row>
    <row r="7255" spans="1:5">
      <c r="A7255" s="711" t="s">
        <v>22424</v>
      </c>
      <c r="B7255" s="651" t="s">
        <v>22425</v>
      </c>
      <c r="C7255" s="651"/>
      <c r="D7255" s="652"/>
    </row>
    <row r="7256" spans="1:5">
      <c r="A7256" s="711" t="s">
        <v>22426</v>
      </c>
      <c r="B7256" s="651" t="s">
        <v>22427</v>
      </c>
      <c r="C7256" s="651" t="s">
        <v>22428</v>
      </c>
      <c r="D7256" s="652"/>
    </row>
    <row r="7257" spans="1:5">
      <c r="A7257" s="711" t="s">
        <v>22429</v>
      </c>
      <c r="B7257" s="651" t="s">
        <v>22430</v>
      </c>
      <c r="C7257" s="651"/>
      <c r="D7257" s="652" t="s">
        <v>22422</v>
      </c>
      <c r="E7257" s="625" t="s">
        <v>22431</v>
      </c>
    </row>
    <row r="7258" spans="1:5">
      <c r="A7258" s="711" t="s">
        <v>91</v>
      </c>
      <c r="B7258" s="651" t="s">
        <v>22432</v>
      </c>
      <c r="C7258" s="651" t="s">
        <v>22433</v>
      </c>
      <c r="D7258" s="652" t="s">
        <v>22434</v>
      </c>
      <c r="E7258" s="625" t="s">
        <v>22435</v>
      </c>
    </row>
    <row r="7259" spans="1:5">
      <c r="A7259" s="711" t="s">
        <v>22436</v>
      </c>
      <c r="B7259" s="651" t="s">
        <v>22437</v>
      </c>
      <c r="C7259" s="651"/>
      <c r="D7259" s="652"/>
    </row>
    <row r="7260" spans="1:5">
      <c r="A7260" s="711" t="s">
        <v>26372</v>
      </c>
      <c r="B7260" s="651" t="s">
        <v>26373</v>
      </c>
      <c r="C7260" s="651"/>
      <c r="D7260" s="652"/>
    </row>
    <row r="7261" spans="1:5">
      <c r="A7261" s="711">
        <v>91929</v>
      </c>
      <c r="B7261" s="651" t="s">
        <v>26374</v>
      </c>
      <c r="C7261" s="651" t="s">
        <v>121</v>
      </c>
      <c r="D7261" s="652" t="s">
        <v>18987</v>
      </c>
      <c r="E7261" s="625">
        <v>3.83</v>
      </c>
    </row>
    <row r="7262" spans="1:5">
      <c r="A7262" s="711" t="s">
        <v>26320</v>
      </c>
      <c r="B7262" s="651" t="s">
        <v>26375</v>
      </c>
      <c r="C7262" s="651"/>
      <c r="D7262" s="652"/>
    </row>
    <row r="7263" spans="1:5">
      <c r="A7263" s="711">
        <v>91930</v>
      </c>
      <c r="B7263" s="651" t="s">
        <v>26376</v>
      </c>
      <c r="C7263" s="651" t="s">
        <v>121</v>
      </c>
      <c r="D7263" s="652" t="s">
        <v>18987</v>
      </c>
      <c r="E7263" s="625">
        <v>4.24</v>
      </c>
    </row>
    <row r="7264" spans="1:5">
      <c r="A7264" s="711" t="s">
        <v>26372</v>
      </c>
      <c r="B7264" s="651" t="s">
        <v>26373</v>
      </c>
      <c r="C7264" s="651"/>
      <c r="D7264" s="652"/>
    </row>
    <row r="7265" spans="1:5">
      <c r="A7265" s="711">
        <v>91931</v>
      </c>
      <c r="B7265" s="651" t="s">
        <v>26377</v>
      </c>
      <c r="C7265" s="651" t="s">
        <v>121</v>
      </c>
      <c r="D7265" s="652" t="s">
        <v>18987</v>
      </c>
      <c r="E7265" s="625">
        <v>4.83</v>
      </c>
    </row>
    <row r="7266" spans="1:5">
      <c r="A7266" s="711" t="s">
        <v>26320</v>
      </c>
      <c r="B7266" s="651" t="s">
        <v>26375</v>
      </c>
      <c r="C7266" s="651"/>
      <c r="D7266" s="652"/>
    </row>
    <row r="7267" spans="1:5">
      <c r="A7267" s="711">
        <v>91932</v>
      </c>
      <c r="B7267" s="651" t="s">
        <v>26378</v>
      </c>
      <c r="C7267" s="651" t="s">
        <v>121</v>
      </c>
      <c r="D7267" s="652" t="s">
        <v>18987</v>
      </c>
      <c r="E7267" s="625">
        <v>6.8</v>
      </c>
    </row>
    <row r="7268" spans="1:5">
      <c r="A7268" s="711" t="s">
        <v>26320</v>
      </c>
      <c r="B7268" s="651" t="s">
        <v>26375</v>
      </c>
      <c r="C7268" s="651"/>
      <c r="D7268" s="652"/>
    </row>
    <row r="7269" spans="1:5">
      <c r="A7269" s="711">
        <v>91933</v>
      </c>
      <c r="B7269" s="651" t="s">
        <v>26379</v>
      </c>
      <c r="C7269" s="651" t="s">
        <v>121</v>
      </c>
      <c r="D7269" s="652" t="s">
        <v>18987</v>
      </c>
      <c r="E7269" s="625">
        <v>7.34</v>
      </c>
    </row>
    <row r="7270" spans="1:5">
      <c r="A7270" s="711" t="s">
        <v>26323</v>
      </c>
      <c r="B7270" s="651" t="s">
        <v>26366</v>
      </c>
      <c r="C7270" s="651"/>
      <c r="D7270" s="652"/>
    </row>
    <row r="7271" spans="1:5">
      <c r="A7271" s="711">
        <v>91934</v>
      </c>
      <c r="B7271" s="651" t="s">
        <v>26380</v>
      </c>
      <c r="C7271" s="651" t="s">
        <v>121</v>
      </c>
      <c r="D7271" s="652" t="s">
        <v>18987</v>
      </c>
      <c r="E7271" s="625">
        <v>12.83</v>
      </c>
    </row>
    <row r="7272" spans="1:5">
      <c r="A7272" s="711" t="s">
        <v>26320</v>
      </c>
      <c r="B7272" s="651" t="s">
        <v>26375</v>
      </c>
      <c r="C7272" s="651"/>
      <c r="D7272" s="652"/>
    </row>
    <row r="7273" spans="1:5">
      <c r="A7273" s="711">
        <v>91935</v>
      </c>
      <c r="B7273" s="651" t="s">
        <v>26381</v>
      </c>
      <c r="C7273" s="651" t="s">
        <v>121</v>
      </c>
      <c r="D7273" s="652" t="s">
        <v>18987</v>
      </c>
      <c r="E7273" s="625">
        <v>10.98</v>
      </c>
    </row>
    <row r="7274" spans="1:5">
      <c r="A7274" s="711" t="s">
        <v>26323</v>
      </c>
      <c r="B7274" s="651" t="s">
        <v>26366</v>
      </c>
      <c r="C7274" s="651"/>
      <c r="D7274" s="652"/>
    </row>
    <row r="7275" spans="1:5">
      <c r="A7275" s="711">
        <v>92979</v>
      </c>
      <c r="B7275" s="651" t="s">
        <v>26382</v>
      </c>
      <c r="C7275" s="651" t="s">
        <v>121</v>
      </c>
      <c r="D7275" s="652" t="s">
        <v>18987</v>
      </c>
      <c r="E7275" s="625">
        <v>4.2300000000000004</v>
      </c>
    </row>
    <row r="7276" spans="1:5">
      <c r="A7276" s="711" t="s">
        <v>26383</v>
      </c>
      <c r="B7276" s="651" t="e">
        <v>#NAME?</v>
      </c>
      <c r="C7276" s="651"/>
      <c r="D7276" s="652"/>
    </row>
    <row r="7277" spans="1:5">
      <c r="A7277" s="711">
        <v>92980</v>
      </c>
      <c r="B7277" s="651" t="s">
        <v>26384</v>
      </c>
      <c r="C7277" s="651" t="s">
        <v>121</v>
      </c>
      <c r="D7277" s="652" t="s">
        <v>18987</v>
      </c>
      <c r="E7277" s="625">
        <v>4.6900000000000004</v>
      </c>
    </row>
    <row r="7278" spans="1:5">
      <c r="A7278" s="711" t="s">
        <v>26385</v>
      </c>
      <c r="B7278" s="651" t="e">
        <v>#NAME?</v>
      </c>
      <c r="C7278" s="651"/>
      <c r="D7278" s="652"/>
    </row>
    <row r="7279" spans="1:5">
      <c r="A7279" s="711">
        <v>92981</v>
      </c>
      <c r="B7279" s="651" t="s">
        <v>26386</v>
      </c>
      <c r="C7279" s="651" t="s">
        <v>121</v>
      </c>
      <c r="D7279" s="652" t="s">
        <v>18987</v>
      </c>
      <c r="E7279" s="625">
        <v>8.61</v>
      </c>
    </row>
    <row r="7280" spans="1:5">
      <c r="A7280" s="711" t="s">
        <v>26383</v>
      </c>
      <c r="B7280" s="651" t="e">
        <v>#NAME?</v>
      </c>
      <c r="C7280" s="651"/>
      <c r="D7280" s="652"/>
    </row>
    <row r="7281" spans="1:5">
      <c r="A7281" s="711">
        <v>92982</v>
      </c>
      <c r="B7281" s="651" t="s">
        <v>26387</v>
      </c>
      <c r="C7281" s="651" t="s">
        <v>121</v>
      </c>
      <c r="D7281" s="652" t="s">
        <v>18987</v>
      </c>
      <c r="E7281" s="625">
        <v>7.02</v>
      </c>
    </row>
    <row r="7282" spans="1:5">
      <c r="A7282" s="711" t="s">
        <v>26385</v>
      </c>
      <c r="B7282" s="651" t="e">
        <v>#NAME?</v>
      </c>
      <c r="C7282" s="651"/>
      <c r="D7282" s="652"/>
    </row>
    <row r="7283" spans="1:5">
      <c r="A7283" s="711">
        <v>92983</v>
      </c>
      <c r="B7283" s="651" t="s">
        <v>26388</v>
      </c>
      <c r="C7283" s="651" t="s">
        <v>121</v>
      </c>
      <c r="D7283" s="652" t="s">
        <v>18987</v>
      </c>
      <c r="E7283" s="625">
        <v>10.58</v>
      </c>
    </row>
    <row r="7284" spans="1:5">
      <c r="A7284" s="711" t="s">
        <v>26383</v>
      </c>
      <c r="B7284" s="651" t="e">
        <v>#NAME?</v>
      </c>
      <c r="C7284" s="651"/>
      <c r="D7284" s="652"/>
    </row>
    <row r="7285" spans="1:5">
      <c r="A7285" s="711">
        <v>92984</v>
      </c>
      <c r="B7285" s="651" t="s">
        <v>26389</v>
      </c>
      <c r="C7285" s="651" t="s">
        <v>121</v>
      </c>
      <c r="D7285" s="652" t="s">
        <v>18987</v>
      </c>
      <c r="E7285" s="625">
        <v>11.96</v>
      </c>
    </row>
    <row r="7286" spans="1:5">
      <c r="A7286" s="711" t="s">
        <v>26385</v>
      </c>
      <c r="B7286" s="651" t="e">
        <v>#NAME?</v>
      </c>
      <c r="C7286" s="651"/>
      <c r="D7286" s="652"/>
    </row>
    <row r="7287" spans="1:5">
      <c r="A7287" s="711">
        <v>92985</v>
      </c>
      <c r="B7287" s="651" t="s">
        <v>26390</v>
      </c>
      <c r="C7287" s="651" t="s">
        <v>121</v>
      </c>
      <c r="D7287" s="652" t="s">
        <v>18987</v>
      </c>
      <c r="E7287" s="625">
        <v>12.64</v>
      </c>
    </row>
    <row r="7288" spans="1:5">
      <c r="A7288" s="711" t="s">
        <v>22417</v>
      </c>
      <c r="B7288" s="651" t="s">
        <v>22418</v>
      </c>
      <c r="C7288" s="651"/>
      <c r="D7288" s="652"/>
    </row>
    <row r="7289" spans="1:5">
      <c r="A7289" s="711" t="s">
        <v>22419</v>
      </c>
      <c r="B7289" s="651" t="e">
        <v>#NAME?</v>
      </c>
      <c r="C7289" s="651"/>
      <c r="D7289" s="652" t="s">
        <v>22420</v>
      </c>
      <c r="E7289" s="625" t="s">
        <v>22421</v>
      </c>
    </row>
    <row r="7290" spans="1:5">
      <c r="A7290" s="711"/>
      <c r="B7290" s="651"/>
      <c r="C7290" s="651"/>
      <c r="D7290" s="652" t="s">
        <v>22422</v>
      </c>
      <c r="E7290" s="625" t="s">
        <v>22423</v>
      </c>
    </row>
    <row r="7291" spans="1:5">
      <c r="A7291" s="711" t="s">
        <v>22424</v>
      </c>
      <c r="B7291" s="651" t="s">
        <v>22425</v>
      </c>
      <c r="C7291" s="651"/>
      <c r="D7291" s="652"/>
    </row>
    <row r="7292" spans="1:5">
      <c r="A7292" s="711" t="s">
        <v>22426</v>
      </c>
      <c r="B7292" s="651" t="s">
        <v>22427</v>
      </c>
      <c r="C7292" s="651" t="s">
        <v>22428</v>
      </c>
      <c r="D7292" s="652"/>
    </row>
    <row r="7293" spans="1:5">
      <c r="A7293" s="711" t="s">
        <v>22429</v>
      </c>
      <c r="B7293" s="651" t="s">
        <v>22430</v>
      </c>
      <c r="C7293" s="651"/>
      <c r="D7293" s="652" t="s">
        <v>22422</v>
      </c>
      <c r="E7293" s="625" t="s">
        <v>22431</v>
      </c>
    </row>
    <row r="7294" spans="1:5">
      <c r="A7294" s="711" t="s">
        <v>91</v>
      </c>
      <c r="B7294" s="651" t="s">
        <v>22432</v>
      </c>
      <c r="C7294" s="651" t="s">
        <v>22433</v>
      </c>
      <c r="D7294" s="652" t="s">
        <v>22434</v>
      </c>
      <c r="E7294" s="625" t="s">
        <v>22435</v>
      </c>
    </row>
    <row r="7295" spans="1:5">
      <c r="A7295" s="711" t="s">
        <v>22436</v>
      </c>
      <c r="B7295" s="651" t="s">
        <v>22437</v>
      </c>
      <c r="C7295" s="651"/>
      <c r="D7295" s="652"/>
    </row>
    <row r="7296" spans="1:5">
      <c r="A7296" s="711" t="s">
        <v>26383</v>
      </c>
      <c r="B7296" s="651" t="e">
        <v>#NAME?</v>
      </c>
      <c r="C7296" s="651"/>
      <c r="D7296" s="652"/>
    </row>
    <row r="7297" spans="1:5">
      <c r="A7297" s="711">
        <v>92986</v>
      </c>
      <c r="B7297" s="651" t="s">
        <v>26391</v>
      </c>
      <c r="C7297" s="651" t="s">
        <v>121</v>
      </c>
      <c r="D7297" s="652" t="s">
        <v>18987</v>
      </c>
      <c r="E7297" s="625">
        <v>15.42</v>
      </c>
    </row>
    <row r="7298" spans="1:5">
      <c r="A7298" s="711" t="s">
        <v>26385</v>
      </c>
      <c r="B7298" s="651" t="e">
        <v>#NAME?</v>
      </c>
      <c r="C7298" s="651"/>
      <c r="D7298" s="652"/>
    </row>
    <row r="7299" spans="1:5">
      <c r="A7299" s="711">
        <v>92987</v>
      </c>
      <c r="B7299" s="651" t="s">
        <v>26392</v>
      </c>
      <c r="C7299" s="651" t="s">
        <v>121</v>
      </c>
      <c r="D7299" s="652" t="s">
        <v>18987</v>
      </c>
      <c r="E7299" s="625">
        <v>18.149999999999999</v>
      </c>
    </row>
    <row r="7300" spans="1:5">
      <c r="A7300" s="711" t="s">
        <v>26383</v>
      </c>
      <c r="B7300" s="651" t="e">
        <v>#NAME?</v>
      </c>
      <c r="C7300" s="651"/>
      <c r="D7300" s="652"/>
    </row>
    <row r="7301" spans="1:5">
      <c r="A7301" s="711">
        <v>92988</v>
      </c>
      <c r="B7301" s="651" t="s">
        <v>26393</v>
      </c>
      <c r="C7301" s="651" t="s">
        <v>121</v>
      </c>
      <c r="D7301" s="652" t="s">
        <v>18987</v>
      </c>
      <c r="E7301" s="625">
        <v>20.54</v>
      </c>
    </row>
    <row r="7302" spans="1:5">
      <c r="A7302" s="711" t="s">
        <v>26385</v>
      </c>
      <c r="B7302" s="651" t="e">
        <v>#NAME?</v>
      </c>
      <c r="C7302" s="651"/>
      <c r="D7302" s="652"/>
    </row>
    <row r="7303" spans="1:5">
      <c r="A7303" s="711">
        <v>92989</v>
      </c>
      <c r="B7303" s="651" t="s">
        <v>26394</v>
      </c>
      <c r="C7303" s="651" t="s">
        <v>121</v>
      </c>
      <c r="D7303" s="652" t="s">
        <v>18987</v>
      </c>
      <c r="E7303" s="625">
        <v>25.99</v>
      </c>
    </row>
    <row r="7304" spans="1:5">
      <c r="A7304" s="711" t="s">
        <v>26383</v>
      </c>
      <c r="B7304" s="651" t="e">
        <v>#NAME?</v>
      </c>
      <c r="C7304" s="651"/>
      <c r="D7304" s="652"/>
    </row>
    <row r="7305" spans="1:5">
      <c r="A7305" s="711">
        <v>92990</v>
      </c>
      <c r="B7305" s="651" t="s">
        <v>26395</v>
      </c>
      <c r="C7305" s="651" t="s">
        <v>121</v>
      </c>
      <c r="D7305" s="652" t="s">
        <v>18987</v>
      </c>
      <c r="E7305" s="625">
        <v>28.23</v>
      </c>
    </row>
    <row r="7306" spans="1:5">
      <c r="A7306" s="711" t="s">
        <v>26385</v>
      </c>
      <c r="B7306" s="651" t="e">
        <v>#NAME?</v>
      </c>
      <c r="C7306" s="651"/>
      <c r="D7306" s="652"/>
    </row>
    <row r="7307" spans="1:5">
      <c r="A7307" s="711">
        <v>92991</v>
      </c>
      <c r="B7307" s="651" t="s">
        <v>26396</v>
      </c>
      <c r="C7307" s="651" t="s">
        <v>121</v>
      </c>
      <c r="D7307" s="652" t="s">
        <v>18987</v>
      </c>
      <c r="E7307" s="625">
        <v>34.630000000000003</v>
      </c>
    </row>
    <row r="7308" spans="1:5">
      <c r="A7308" s="711" t="s">
        <v>26383</v>
      </c>
      <c r="B7308" s="651" t="e">
        <v>#NAME?</v>
      </c>
      <c r="C7308" s="651"/>
      <c r="D7308" s="652"/>
    </row>
    <row r="7309" spans="1:5">
      <c r="A7309" s="711">
        <v>92992</v>
      </c>
      <c r="B7309" s="651" t="s">
        <v>26397</v>
      </c>
      <c r="C7309" s="651" t="s">
        <v>121</v>
      </c>
      <c r="D7309" s="652" t="s">
        <v>18987</v>
      </c>
      <c r="E7309" s="625">
        <v>39</v>
      </c>
    </row>
    <row r="7310" spans="1:5">
      <c r="A7310" s="711" t="s">
        <v>26385</v>
      </c>
      <c r="B7310" s="651" t="e">
        <v>#NAME?</v>
      </c>
      <c r="C7310" s="651"/>
      <c r="D7310" s="652"/>
    </row>
    <row r="7311" spans="1:5">
      <c r="A7311" s="711">
        <v>92993</v>
      </c>
      <c r="B7311" s="651" t="s">
        <v>26398</v>
      </c>
      <c r="C7311" s="651" t="s">
        <v>121</v>
      </c>
      <c r="D7311" s="652" t="s">
        <v>18987</v>
      </c>
      <c r="E7311" s="625">
        <v>42.94</v>
      </c>
    </row>
    <row r="7312" spans="1:5">
      <c r="A7312" s="711" t="s">
        <v>26385</v>
      </c>
      <c r="B7312" s="651" t="e">
        <v>#NAME?</v>
      </c>
      <c r="C7312" s="651"/>
      <c r="D7312" s="652"/>
    </row>
    <row r="7313" spans="1:5">
      <c r="A7313" s="711">
        <v>92994</v>
      </c>
      <c r="B7313" s="651" t="s">
        <v>26399</v>
      </c>
      <c r="C7313" s="651" t="s">
        <v>121</v>
      </c>
      <c r="D7313" s="652" t="s">
        <v>18987</v>
      </c>
      <c r="E7313" s="625">
        <v>45.18</v>
      </c>
    </row>
    <row r="7314" spans="1:5">
      <c r="A7314" s="711" t="s">
        <v>26400</v>
      </c>
      <c r="B7314" s="651" t="s">
        <v>26401</v>
      </c>
      <c r="C7314" s="651"/>
      <c r="D7314" s="652"/>
    </row>
    <row r="7315" spans="1:5">
      <c r="A7315" s="711">
        <v>92995</v>
      </c>
      <c r="B7315" s="651" t="s">
        <v>26402</v>
      </c>
      <c r="C7315" s="651" t="s">
        <v>121</v>
      </c>
      <c r="D7315" s="652" t="s">
        <v>18987</v>
      </c>
      <c r="E7315" s="625">
        <v>51.74</v>
      </c>
    </row>
    <row r="7316" spans="1:5">
      <c r="A7316" s="711" t="s">
        <v>26385</v>
      </c>
      <c r="B7316" s="651" t="e">
        <v>#NAME?</v>
      </c>
      <c r="C7316" s="651"/>
      <c r="D7316" s="652"/>
    </row>
    <row r="7317" spans="1:5">
      <c r="A7317" s="711">
        <v>92996</v>
      </c>
      <c r="B7317" s="651" t="s">
        <v>26403</v>
      </c>
      <c r="C7317" s="651" t="s">
        <v>121</v>
      </c>
      <c r="D7317" s="652" t="s">
        <v>18987</v>
      </c>
      <c r="E7317" s="625">
        <v>56.98</v>
      </c>
    </row>
    <row r="7318" spans="1:5">
      <c r="A7318" s="711" t="s">
        <v>26400</v>
      </c>
      <c r="B7318" s="651" t="s">
        <v>26401</v>
      </c>
      <c r="C7318" s="651"/>
      <c r="D7318" s="652"/>
    </row>
    <row r="7319" spans="1:5">
      <c r="A7319" s="711">
        <v>92997</v>
      </c>
      <c r="B7319" s="651" t="s">
        <v>26404</v>
      </c>
      <c r="C7319" s="651" t="s">
        <v>121</v>
      </c>
      <c r="D7319" s="652" t="s">
        <v>18987</v>
      </c>
      <c r="E7319" s="625">
        <v>64.38</v>
      </c>
    </row>
    <row r="7320" spans="1:5">
      <c r="A7320" s="711" t="s">
        <v>26385</v>
      </c>
      <c r="B7320" s="651" t="e">
        <v>#NAME?</v>
      </c>
      <c r="C7320" s="651"/>
      <c r="D7320" s="652"/>
    </row>
    <row r="7321" spans="1:5">
      <c r="A7321" s="711">
        <v>92998</v>
      </c>
      <c r="B7321" s="651" t="s">
        <v>26405</v>
      </c>
      <c r="C7321" s="651" t="s">
        <v>121</v>
      </c>
      <c r="D7321" s="652" t="s">
        <v>18987</v>
      </c>
      <c r="E7321" s="625">
        <v>69.62</v>
      </c>
    </row>
    <row r="7322" spans="1:5">
      <c r="A7322" s="711" t="s">
        <v>26400</v>
      </c>
      <c r="B7322" s="651" t="s">
        <v>26401</v>
      </c>
      <c r="C7322" s="651"/>
      <c r="D7322" s="652"/>
    </row>
    <row r="7323" spans="1:5">
      <c r="A7323" s="711">
        <v>92999</v>
      </c>
      <c r="B7323" s="651" t="s">
        <v>26406</v>
      </c>
      <c r="C7323" s="651" t="s">
        <v>121</v>
      </c>
      <c r="D7323" s="652" t="s">
        <v>18987</v>
      </c>
      <c r="E7323" s="625">
        <v>83.43</v>
      </c>
    </row>
    <row r="7324" spans="1:5">
      <c r="A7324" s="711" t="s">
        <v>22417</v>
      </c>
      <c r="B7324" s="651" t="s">
        <v>22418</v>
      </c>
      <c r="C7324" s="651"/>
      <c r="D7324" s="652"/>
    </row>
    <row r="7325" spans="1:5">
      <c r="A7325" s="711" t="s">
        <v>22419</v>
      </c>
      <c r="B7325" s="651" t="e">
        <v>#NAME?</v>
      </c>
      <c r="C7325" s="651"/>
      <c r="D7325" s="652" t="s">
        <v>22420</v>
      </c>
      <c r="E7325" s="625" t="s">
        <v>22421</v>
      </c>
    </row>
    <row r="7326" spans="1:5">
      <c r="A7326" s="711"/>
      <c r="B7326" s="651"/>
      <c r="C7326" s="651"/>
      <c r="D7326" s="652" t="s">
        <v>22422</v>
      </c>
      <c r="E7326" s="625" t="s">
        <v>22423</v>
      </c>
    </row>
    <row r="7327" spans="1:5">
      <c r="A7327" s="711" t="s">
        <v>22424</v>
      </c>
      <c r="B7327" s="651" t="s">
        <v>22425</v>
      </c>
      <c r="C7327" s="651"/>
      <c r="D7327" s="652"/>
    </row>
    <row r="7328" spans="1:5">
      <c r="A7328" s="711" t="s">
        <v>22426</v>
      </c>
      <c r="B7328" s="651" t="s">
        <v>22427</v>
      </c>
      <c r="C7328" s="651" t="s">
        <v>22428</v>
      </c>
      <c r="D7328" s="652"/>
    </row>
    <row r="7329" spans="1:5">
      <c r="A7329" s="711" t="s">
        <v>22429</v>
      </c>
      <c r="B7329" s="651" t="s">
        <v>22430</v>
      </c>
      <c r="C7329" s="651"/>
      <c r="D7329" s="652" t="s">
        <v>22422</v>
      </c>
      <c r="E7329" s="625" t="s">
        <v>22431</v>
      </c>
    </row>
    <row r="7330" spans="1:5">
      <c r="A7330" s="711" t="s">
        <v>91</v>
      </c>
      <c r="B7330" s="651" t="s">
        <v>22432</v>
      </c>
      <c r="C7330" s="651" t="s">
        <v>22433</v>
      </c>
      <c r="D7330" s="652" t="s">
        <v>22434</v>
      </c>
      <c r="E7330" s="625" t="s">
        <v>22435</v>
      </c>
    </row>
    <row r="7331" spans="1:5">
      <c r="A7331" s="711" t="s">
        <v>22436</v>
      </c>
      <c r="B7331" s="651" t="s">
        <v>22437</v>
      </c>
      <c r="C7331" s="651"/>
      <c r="D7331" s="652"/>
    </row>
    <row r="7332" spans="1:5">
      <c r="A7332" s="711" t="s">
        <v>26385</v>
      </c>
      <c r="B7332" s="651" t="e">
        <v>#NAME?</v>
      </c>
      <c r="C7332" s="651"/>
      <c r="D7332" s="652"/>
    </row>
    <row r="7333" spans="1:5">
      <c r="A7333" s="711">
        <v>93000</v>
      </c>
      <c r="B7333" s="651" t="s">
        <v>26407</v>
      </c>
      <c r="C7333" s="651" t="s">
        <v>121</v>
      </c>
      <c r="D7333" s="652" t="s">
        <v>18987</v>
      </c>
      <c r="E7333" s="625">
        <v>93.6</v>
      </c>
    </row>
    <row r="7334" spans="1:5">
      <c r="A7334" s="711" t="s">
        <v>26400</v>
      </c>
      <c r="B7334" s="651" t="s">
        <v>26401</v>
      </c>
      <c r="C7334" s="651"/>
      <c r="D7334" s="652"/>
    </row>
    <row r="7335" spans="1:5">
      <c r="A7335" s="711">
        <v>93001</v>
      </c>
      <c r="B7335" s="651" t="s">
        <v>26408</v>
      </c>
      <c r="C7335" s="651" t="s">
        <v>121</v>
      </c>
      <c r="D7335" s="652" t="s">
        <v>18987</v>
      </c>
      <c r="E7335" s="625">
        <v>101.16</v>
      </c>
    </row>
    <row r="7336" spans="1:5">
      <c r="A7336" s="711" t="s">
        <v>26385</v>
      </c>
      <c r="B7336" s="651" t="e">
        <v>#NAME?</v>
      </c>
      <c r="C7336" s="651"/>
      <c r="D7336" s="652"/>
    </row>
    <row r="7337" spans="1:5">
      <c r="A7337" s="711">
        <v>93002</v>
      </c>
      <c r="B7337" s="651" t="s">
        <v>26409</v>
      </c>
      <c r="C7337" s="651" t="s">
        <v>121</v>
      </c>
      <c r="D7337" s="652" t="s">
        <v>18987</v>
      </c>
      <c r="E7337" s="625">
        <v>111.27</v>
      </c>
    </row>
    <row r="7338" spans="1:5">
      <c r="A7338" s="711" t="s">
        <v>26400</v>
      </c>
      <c r="B7338" s="651" t="s">
        <v>26401</v>
      </c>
      <c r="C7338" s="651"/>
      <c r="D7338" s="652"/>
    </row>
    <row r="7339" spans="1:5">
      <c r="A7339" s="711">
        <v>168</v>
      </c>
      <c r="B7339" s="651" t="s">
        <v>26410</v>
      </c>
      <c r="C7339" s="651"/>
      <c r="D7339" s="652"/>
    </row>
    <row r="7340" spans="1:5">
      <c r="A7340" s="711">
        <v>73861</v>
      </c>
      <c r="B7340" s="651" t="s">
        <v>18586</v>
      </c>
      <c r="C7340" s="651"/>
      <c r="D7340" s="652"/>
    </row>
    <row r="7341" spans="1:5">
      <c r="A7341" s="711" t="s">
        <v>5003</v>
      </c>
      <c r="B7341" s="651" t="s">
        <v>26411</v>
      </c>
      <c r="C7341" s="651" t="s">
        <v>26285</v>
      </c>
      <c r="D7341" s="652" t="s">
        <v>24228</v>
      </c>
      <c r="E7341" s="625">
        <v>10.73</v>
      </c>
    </row>
    <row r="7342" spans="1:5">
      <c r="A7342" s="711" t="s">
        <v>26412</v>
      </c>
      <c r="B7342" s="651"/>
      <c r="C7342" s="651"/>
      <c r="D7342" s="652"/>
    </row>
    <row r="7343" spans="1:5">
      <c r="A7343" s="711" t="s">
        <v>5004</v>
      </c>
      <c r="B7343" s="651" t="s">
        <v>26413</v>
      </c>
      <c r="C7343" s="651" t="s">
        <v>108</v>
      </c>
      <c r="D7343" s="652" t="s">
        <v>18987</v>
      </c>
      <c r="E7343" s="625">
        <v>11.79</v>
      </c>
    </row>
    <row r="7344" spans="1:5">
      <c r="A7344" s="711" t="s">
        <v>26412</v>
      </c>
      <c r="B7344" s="651"/>
      <c r="C7344" s="651"/>
      <c r="D7344" s="652"/>
    </row>
    <row r="7345" spans="1:5">
      <c r="A7345" s="711" t="s">
        <v>5005</v>
      </c>
      <c r="B7345" s="651" t="s">
        <v>26414</v>
      </c>
      <c r="C7345" s="651" t="s">
        <v>108</v>
      </c>
      <c r="D7345" s="652" t="s">
        <v>18987</v>
      </c>
      <c r="E7345" s="625">
        <v>14.74</v>
      </c>
    </row>
    <row r="7346" spans="1:5">
      <c r="A7346" s="711" t="s">
        <v>24949</v>
      </c>
      <c r="B7346" s="651"/>
      <c r="C7346" s="651"/>
      <c r="D7346" s="652"/>
    </row>
    <row r="7347" spans="1:5">
      <c r="A7347" s="711" t="s">
        <v>5006</v>
      </c>
      <c r="B7347" s="651" t="s">
        <v>26415</v>
      </c>
      <c r="C7347" s="651" t="s">
        <v>108</v>
      </c>
      <c r="D7347" s="652" t="s">
        <v>18987</v>
      </c>
      <c r="E7347" s="625">
        <v>9.93</v>
      </c>
    </row>
    <row r="7348" spans="1:5">
      <c r="A7348" s="711" t="s">
        <v>26412</v>
      </c>
      <c r="B7348" s="651"/>
      <c r="C7348" s="651"/>
      <c r="D7348" s="652"/>
    </row>
    <row r="7349" spans="1:5">
      <c r="A7349" s="711" t="s">
        <v>5007</v>
      </c>
      <c r="B7349" s="651" t="s">
        <v>26416</v>
      </c>
      <c r="C7349" s="651" t="s">
        <v>108</v>
      </c>
      <c r="D7349" s="652" t="s">
        <v>18987</v>
      </c>
      <c r="E7349" s="625">
        <v>13.16</v>
      </c>
    </row>
    <row r="7350" spans="1:5">
      <c r="A7350" s="711" t="s">
        <v>26417</v>
      </c>
      <c r="B7350" s="651"/>
      <c r="C7350" s="651"/>
      <c r="D7350" s="652"/>
    </row>
    <row r="7351" spans="1:5">
      <c r="A7351" s="711" t="s">
        <v>5008</v>
      </c>
      <c r="B7351" s="651" t="s">
        <v>26418</v>
      </c>
      <c r="C7351" s="651" t="s">
        <v>108</v>
      </c>
      <c r="D7351" s="652" t="s">
        <v>18987</v>
      </c>
      <c r="E7351" s="625">
        <v>16.23</v>
      </c>
    </row>
    <row r="7352" spans="1:5">
      <c r="A7352" s="711" t="s">
        <v>24949</v>
      </c>
      <c r="B7352" s="651"/>
      <c r="C7352" s="651"/>
      <c r="D7352" s="652"/>
    </row>
    <row r="7353" spans="1:5">
      <c r="A7353" s="711" t="s">
        <v>5009</v>
      </c>
      <c r="B7353" s="651" t="s">
        <v>26419</v>
      </c>
      <c r="C7353" s="651" t="s">
        <v>108</v>
      </c>
      <c r="D7353" s="652" t="s">
        <v>18987</v>
      </c>
      <c r="E7353" s="625">
        <v>9.85</v>
      </c>
    </row>
    <row r="7354" spans="1:5">
      <c r="A7354" s="711" t="s">
        <v>26412</v>
      </c>
      <c r="B7354" s="651"/>
      <c r="C7354" s="651"/>
      <c r="D7354" s="652"/>
    </row>
    <row r="7355" spans="1:5">
      <c r="A7355" s="711" t="s">
        <v>5010</v>
      </c>
      <c r="B7355" s="651" t="s">
        <v>26420</v>
      </c>
      <c r="C7355" s="651" t="s">
        <v>108</v>
      </c>
      <c r="D7355" s="652" t="s">
        <v>18987</v>
      </c>
      <c r="E7355" s="625">
        <v>10.82</v>
      </c>
    </row>
    <row r="7356" spans="1:5">
      <c r="A7356" s="711" t="s">
        <v>26412</v>
      </c>
      <c r="B7356" s="651"/>
      <c r="C7356" s="651"/>
      <c r="D7356" s="652"/>
    </row>
    <row r="7357" spans="1:5">
      <c r="A7357" s="711" t="s">
        <v>5011</v>
      </c>
      <c r="B7357" s="651" t="s">
        <v>26421</v>
      </c>
      <c r="C7357" s="651" t="s">
        <v>108</v>
      </c>
      <c r="D7357" s="652" t="s">
        <v>18987</v>
      </c>
      <c r="E7357" s="625">
        <v>15.85</v>
      </c>
    </row>
    <row r="7358" spans="1:5">
      <c r="A7358" s="711" t="s">
        <v>24949</v>
      </c>
      <c r="B7358" s="651"/>
      <c r="C7358" s="651"/>
      <c r="D7358" s="652"/>
    </row>
    <row r="7359" spans="1:5">
      <c r="A7359" s="711" t="s">
        <v>5012</v>
      </c>
      <c r="B7359" s="651" t="s">
        <v>26422</v>
      </c>
      <c r="C7359" s="651" t="s">
        <v>108</v>
      </c>
      <c r="D7359" s="652" t="s">
        <v>18987</v>
      </c>
      <c r="E7359" s="625">
        <v>10.47</v>
      </c>
    </row>
    <row r="7360" spans="1:5">
      <c r="A7360" s="711" t="s">
        <v>22417</v>
      </c>
      <c r="B7360" s="651" t="s">
        <v>22418</v>
      </c>
      <c r="C7360" s="651"/>
      <c r="D7360" s="652"/>
    </row>
    <row r="7361" spans="1:5">
      <c r="A7361" s="711" t="s">
        <v>22419</v>
      </c>
      <c r="B7361" s="651" t="e">
        <v>#NAME?</v>
      </c>
      <c r="C7361" s="651"/>
      <c r="D7361" s="652" t="s">
        <v>22420</v>
      </c>
      <c r="E7361" s="625" t="s">
        <v>22421</v>
      </c>
    </row>
    <row r="7362" spans="1:5">
      <c r="A7362" s="711"/>
      <c r="B7362" s="651"/>
      <c r="C7362" s="651"/>
      <c r="D7362" s="652" t="s">
        <v>22422</v>
      </c>
      <c r="E7362" s="625" t="s">
        <v>22423</v>
      </c>
    </row>
    <row r="7363" spans="1:5">
      <c r="A7363" s="711" t="s">
        <v>22424</v>
      </c>
      <c r="B7363" s="651" t="s">
        <v>22425</v>
      </c>
      <c r="C7363" s="651"/>
      <c r="D7363" s="652"/>
    </row>
    <row r="7364" spans="1:5">
      <c r="A7364" s="711" t="s">
        <v>22426</v>
      </c>
      <c r="B7364" s="651" t="s">
        <v>22427</v>
      </c>
      <c r="C7364" s="651" t="s">
        <v>22428</v>
      </c>
      <c r="D7364" s="652"/>
    </row>
    <row r="7365" spans="1:5">
      <c r="A7365" s="711" t="s">
        <v>22429</v>
      </c>
      <c r="B7365" s="651" t="s">
        <v>22430</v>
      </c>
      <c r="C7365" s="651"/>
      <c r="D7365" s="652" t="s">
        <v>22422</v>
      </c>
      <c r="E7365" s="625" t="s">
        <v>22431</v>
      </c>
    </row>
    <row r="7366" spans="1:5">
      <c r="A7366" s="711" t="s">
        <v>91</v>
      </c>
      <c r="B7366" s="651" t="s">
        <v>22432</v>
      </c>
      <c r="C7366" s="651" t="s">
        <v>22433</v>
      </c>
      <c r="D7366" s="652" t="s">
        <v>22434</v>
      </c>
      <c r="E7366" s="625" t="s">
        <v>22435</v>
      </c>
    </row>
    <row r="7367" spans="1:5">
      <c r="A7367" s="711" t="s">
        <v>22436</v>
      </c>
      <c r="B7367" s="651" t="s">
        <v>22437</v>
      </c>
      <c r="C7367" s="651"/>
      <c r="D7367" s="652"/>
    </row>
    <row r="7368" spans="1:5">
      <c r="A7368" s="711" t="s">
        <v>26417</v>
      </c>
      <c r="B7368" s="651"/>
      <c r="C7368" s="651"/>
      <c r="D7368" s="652"/>
    </row>
    <row r="7369" spans="1:5">
      <c r="A7369" s="711" t="s">
        <v>5013</v>
      </c>
      <c r="B7369" s="651" t="s">
        <v>26423</v>
      </c>
      <c r="C7369" s="651" t="s">
        <v>108</v>
      </c>
      <c r="D7369" s="652" t="s">
        <v>18987</v>
      </c>
      <c r="E7369" s="625">
        <v>11.98</v>
      </c>
    </row>
    <row r="7370" spans="1:5">
      <c r="A7370" s="711" t="s">
        <v>26417</v>
      </c>
      <c r="B7370" s="651"/>
      <c r="C7370" s="651"/>
      <c r="D7370" s="652"/>
    </row>
    <row r="7371" spans="1:5">
      <c r="A7371" s="711" t="s">
        <v>5014</v>
      </c>
      <c r="B7371" s="651" t="s">
        <v>26424</v>
      </c>
      <c r="C7371" s="651" t="s">
        <v>108</v>
      </c>
      <c r="D7371" s="652" t="s">
        <v>18987</v>
      </c>
      <c r="E7371" s="625">
        <v>16.7</v>
      </c>
    </row>
    <row r="7372" spans="1:5">
      <c r="A7372" s="711" t="s">
        <v>26233</v>
      </c>
      <c r="B7372" s="651"/>
      <c r="C7372" s="651"/>
      <c r="D7372" s="652"/>
    </row>
    <row r="7373" spans="1:5">
      <c r="A7373" s="711" t="s">
        <v>5015</v>
      </c>
      <c r="B7373" s="651" t="s">
        <v>26425</v>
      </c>
      <c r="C7373" s="651" t="s">
        <v>108</v>
      </c>
      <c r="D7373" s="652" t="s">
        <v>18987</v>
      </c>
      <c r="E7373" s="625">
        <v>10.47</v>
      </c>
    </row>
    <row r="7374" spans="1:5">
      <c r="A7374" s="711" t="s">
        <v>26417</v>
      </c>
      <c r="B7374" s="651"/>
      <c r="C7374" s="651"/>
      <c r="D7374" s="652"/>
    </row>
    <row r="7375" spans="1:5">
      <c r="A7375" s="711" t="s">
        <v>468</v>
      </c>
      <c r="B7375" s="651" t="s">
        <v>26426</v>
      </c>
      <c r="C7375" s="651" t="s">
        <v>108</v>
      </c>
      <c r="D7375" s="652" t="s">
        <v>18987</v>
      </c>
      <c r="E7375" s="625">
        <v>11.98</v>
      </c>
    </row>
    <row r="7376" spans="1:5">
      <c r="A7376" s="711" t="s">
        <v>26417</v>
      </c>
      <c r="B7376" s="651"/>
      <c r="C7376" s="651"/>
      <c r="D7376" s="652"/>
    </row>
    <row r="7377" spans="1:5">
      <c r="A7377" s="711" t="s">
        <v>478</v>
      </c>
      <c r="B7377" s="651" t="s">
        <v>26427</v>
      </c>
      <c r="C7377" s="651" t="s">
        <v>108</v>
      </c>
      <c r="D7377" s="652" t="s">
        <v>18987</v>
      </c>
      <c r="E7377" s="625">
        <v>16.7</v>
      </c>
    </row>
    <row r="7378" spans="1:5">
      <c r="A7378" s="711" t="s">
        <v>26233</v>
      </c>
      <c r="B7378" s="651"/>
      <c r="C7378" s="651"/>
      <c r="D7378" s="652"/>
    </row>
    <row r="7379" spans="1:5">
      <c r="A7379" s="711" t="s">
        <v>5016</v>
      </c>
      <c r="B7379" s="651" t="s">
        <v>26428</v>
      </c>
      <c r="C7379" s="651" t="s">
        <v>108</v>
      </c>
      <c r="D7379" s="652" t="s">
        <v>18987</v>
      </c>
      <c r="E7379" s="625">
        <v>14.81</v>
      </c>
    </row>
    <row r="7380" spans="1:5">
      <c r="A7380" s="711" t="s">
        <v>26412</v>
      </c>
      <c r="B7380" s="651"/>
      <c r="C7380" s="651"/>
      <c r="D7380" s="652"/>
    </row>
    <row r="7381" spans="1:5">
      <c r="A7381" s="711" t="s">
        <v>475</v>
      </c>
      <c r="B7381" s="651" t="s">
        <v>26429</v>
      </c>
      <c r="C7381" s="651" t="s">
        <v>108</v>
      </c>
      <c r="D7381" s="652" t="s">
        <v>18987</v>
      </c>
      <c r="E7381" s="625">
        <v>17.079999999999998</v>
      </c>
    </row>
    <row r="7382" spans="1:5">
      <c r="A7382" s="711" t="s">
        <v>26412</v>
      </c>
      <c r="B7382" s="651"/>
      <c r="C7382" s="651"/>
      <c r="D7382" s="652"/>
    </row>
    <row r="7383" spans="1:5">
      <c r="A7383" s="711" t="s">
        <v>485</v>
      </c>
      <c r="B7383" s="651" t="s">
        <v>26430</v>
      </c>
      <c r="C7383" s="651" t="s">
        <v>108</v>
      </c>
      <c r="D7383" s="652" t="s">
        <v>18987</v>
      </c>
      <c r="E7383" s="625">
        <v>20.329999999999998</v>
      </c>
    </row>
    <row r="7384" spans="1:5">
      <c r="A7384" s="711" t="s">
        <v>24949</v>
      </c>
      <c r="B7384" s="651"/>
      <c r="C7384" s="651"/>
      <c r="D7384" s="652"/>
    </row>
    <row r="7385" spans="1:5">
      <c r="A7385" s="711" t="s">
        <v>5017</v>
      </c>
      <c r="B7385" s="651" t="s">
        <v>26431</v>
      </c>
      <c r="C7385" s="651" t="s">
        <v>108</v>
      </c>
      <c r="D7385" s="652" t="s">
        <v>18987</v>
      </c>
      <c r="E7385" s="625">
        <v>12.53</v>
      </c>
    </row>
    <row r="7386" spans="1:5">
      <c r="A7386" s="711" t="s">
        <v>26412</v>
      </c>
      <c r="B7386" s="651"/>
      <c r="C7386" s="651"/>
      <c r="D7386" s="652"/>
    </row>
    <row r="7387" spans="1:5">
      <c r="A7387" s="711" t="s">
        <v>472</v>
      </c>
      <c r="B7387" s="651" t="s">
        <v>26432</v>
      </c>
      <c r="C7387" s="651" t="s">
        <v>108</v>
      </c>
      <c r="D7387" s="652" t="s">
        <v>18987</v>
      </c>
      <c r="E7387" s="625">
        <v>13.87</v>
      </c>
    </row>
    <row r="7388" spans="1:5">
      <c r="A7388" s="711" t="s">
        <v>26412</v>
      </c>
      <c r="B7388" s="651"/>
      <c r="C7388" s="651"/>
      <c r="D7388" s="652"/>
    </row>
    <row r="7389" spans="1:5">
      <c r="A7389" s="711" t="s">
        <v>482</v>
      </c>
      <c r="B7389" s="651" t="s">
        <v>26433</v>
      </c>
      <c r="C7389" s="651" t="s">
        <v>108</v>
      </c>
      <c r="D7389" s="652" t="s">
        <v>18987</v>
      </c>
      <c r="E7389" s="625">
        <v>19.63</v>
      </c>
    </row>
    <row r="7390" spans="1:5">
      <c r="A7390" s="711" t="s">
        <v>24949</v>
      </c>
      <c r="B7390" s="651"/>
      <c r="C7390" s="651"/>
      <c r="D7390" s="652"/>
    </row>
    <row r="7391" spans="1:5">
      <c r="A7391" s="711">
        <v>74043</v>
      </c>
      <c r="B7391" s="651" t="s">
        <v>26434</v>
      </c>
      <c r="C7391" s="651"/>
      <c r="D7391" s="652"/>
    </row>
    <row r="7392" spans="1:5">
      <c r="A7392" s="711" t="s">
        <v>5018</v>
      </c>
      <c r="B7392" s="651" t="s">
        <v>26435</v>
      </c>
      <c r="C7392" s="651" t="s">
        <v>108</v>
      </c>
      <c r="D7392" s="652" t="s">
        <v>18987</v>
      </c>
      <c r="E7392" s="625">
        <v>18.11</v>
      </c>
    </row>
    <row r="7393" spans="1:5">
      <c r="A7393" s="711" t="s">
        <v>5019</v>
      </c>
      <c r="B7393" s="651" t="s">
        <v>26436</v>
      </c>
      <c r="C7393" s="651" t="s">
        <v>108</v>
      </c>
      <c r="D7393" s="652" t="s">
        <v>18987</v>
      </c>
      <c r="E7393" s="625">
        <v>15.07</v>
      </c>
    </row>
    <row r="7394" spans="1:5">
      <c r="A7394" s="711" t="s">
        <v>5020</v>
      </c>
      <c r="B7394" s="651" t="s">
        <v>26437</v>
      </c>
      <c r="C7394" s="651"/>
      <c r="D7394" s="652"/>
      <c r="E7394" s="625">
        <v>24.33</v>
      </c>
    </row>
    <row r="7395" spans="1:5">
      <c r="A7395" s="711">
        <v>83443</v>
      </c>
      <c r="B7395" s="651" t="s">
        <v>5021</v>
      </c>
      <c r="C7395" s="651" t="s">
        <v>108</v>
      </c>
      <c r="D7395" s="652" t="s">
        <v>18987</v>
      </c>
      <c r="E7395" s="625">
        <v>37.03</v>
      </c>
    </row>
    <row r="7396" spans="1:5">
      <c r="A7396" s="711" t="s">
        <v>22417</v>
      </c>
      <c r="B7396" s="651" t="s">
        <v>22418</v>
      </c>
      <c r="C7396" s="651"/>
      <c r="D7396" s="652"/>
    </row>
    <row r="7397" spans="1:5">
      <c r="A7397" s="711" t="s">
        <v>22419</v>
      </c>
      <c r="B7397" s="651" t="e">
        <v>#NAME?</v>
      </c>
      <c r="C7397" s="651"/>
      <c r="D7397" s="652" t="s">
        <v>22420</v>
      </c>
      <c r="E7397" s="625" t="s">
        <v>22421</v>
      </c>
    </row>
    <row r="7398" spans="1:5">
      <c r="A7398" s="711"/>
      <c r="B7398" s="651"/>
      <c r="C7398" s="651"/>
      <c r="D7398" s="652" t="s">
        <v>22422</v>
      </c>
      <c r="E7398" s="625" t="s">
        <v>22423</v>
      </c>
    </row>
    <row r="7399" spans="1:5">
      <c r="A7399" s="711" t="s">
        <v>22424</v>
      </c>
      <c r="B7399" s="651" t="s">
        <v>22425</v>
      </c>
      <c r="C7399" s="651"/>
      <c r="D7399" s="652"/>
    </row>
    <row r="7400" spans="1:5">
      <c r="A7400" s="711" t="s">
        <v>22426</v>
      </c>
      <c r="B7400" s="651" t="s">
        <v>22427</v>
      </c>
      <c r="C7400" s="651" t="s">
        <v>22428</v>
      </c>
      <c r="D7400" s="652"/>
    </row>
    <row r="7401" spans="1:5">
      <c r="A7401" s="711" t="s">
        <v>22429</v>
      </c>
      <c r="B7401" s="651" t="s">
        <v>22430</v>
      </c>
      <c r="C7401" s="651"/>
      <c r="D7401" s="652" t="s">
        <v>22422</v>
      </c>
      <c r="E7401" s="625" t="s">
        <v>22431</v>
      </c>
    </row>
    <row r="7402" spans="1:5">
      <c r="A7402" s="711" t="s">
        <v>91</v>
      </c>
      <c r="B7402" s="651" t="s">
        <v>22432</v>
      </c>
      <c r="C7402" s="651" t="s">
        <v>22433</v>
      </c>
      <c r="D7402" s="652" t="s">
        <v>22434</v>
      </c>
      <c r="E7402" s="625" t="s">
        <v>22435</v>
      </c>
    </row>
    <row r="7403" spans="1:5">
      <c r="A7403" s="711" t="s">
        <v>22436</v>
      </c>
      <c r="B7403" s="651" t="s">
        <v>22437</v>
      </c>
      <c r="C7403" s="651"/>
      <c r="D7403" s="652"/>
    </row>
    <row r="7404" spans="1:5">
      <c r="A7404" s="711">
        <v>83446</v>
      </c>
      <c r="B7404" s="651" t="s">
        <v>5022</v>
      </c>
      <c r="C7404" s="651" t="s">
        <v>108</v>
      </c>
      <c r="D7404" s="652" t="s">
        <v>18987</v>
      </c>
      <c r="E7404" s="625">
        <v>120.46</v>
      </c>
    </row>
    <row r="7405" spans="1:5">
      <c r="A7405" s="711">
        <v>83447</v>
      </c>
      <c r="B7405" s="651" t="s">
        <v>5023</v>
      </c>
      <c r="C7405" s="651" t="s">
        <v>108</v>
      </c>
      <c r="D7405" s="652" t="s">
        <v>18987</v>
      </c>
      <c r="E7405" s="625">
        <v>130.16999999999999</v>
      </c>
    </row>
    <row r="7406" spans="1:5">
      <c r="A7406" s="711">
        <v>83448</v>
      </c>
      <c r="B7406" s="651" t="s">
        <v>5024</v>
      </c>
      <c r="C7406" s="651" t="s">
        <v>108</v>
      </c>
      <c r="D7406" s="652" t="s">
        <v>18987</v>
      </c>
      <c r="E7406" s="625">
        <v>197.05</v>
      </c>
    </row>
    <row r="7407" spans="1:5">
      <c r="A7407" s="711">
        <v>83449</v>
      </c>
      <c r="B7407" s="651" t="s">
        <v>5025</v>
      </c>
      <c r="C7407" s="651" t="s">
        <v>108</v>
      </c>
      <c r="D7407" s="652" t="s">
        <v>18987</v>
      </c>
      <c r="E7407" s="625">
        <v>277.63</v>
      </c>
    </row>
    <row r="7408" spans="1:5">
      <c r="A7408" s="711">
        <v>83450</v>
      </c>
      <c r="B7408" s="651" t="s">
        <v>5026</v>
      </c>
      <c r="C7408" s="651" t="s">
        <v>108</v>
      </c>
      <c r="D7408" s="652" t="s">
        <v>18987</v>
      </c>
      <c r="E7408" s="625">
        <v>330.67</v>
      </c>
    </row>
    <row r="7409" spans="1:5">
      <c r="A7409" s="711">
        <v>83451</v>
      </c>
      <c r="B7409" s="651" t="s">
        <v>26438</v>
      </c>
      <c r="C7409" s="651" t="s">
        <v>108</v>
      </c>
      <c r="D7409" s="652" t="s">
        <v>18987</v>
      </c>
      <c r="E7409" s="625">
        <v>14.66</v>
      </c>
    </row>
    <row r="7410" spans="1:5">
      <c r="A7410" s="711" t="s">
        <v>24574</v>
      </c>
      <c r="B7410" s="651"/>
      <c r="C7410" s="651"/>
      <c r="D7410" s="652"/>
    </row>
    <row r="7411" spans="1:5">
      <c r="A7411" s="711">
        <v>83452</v>
      </c>
      <c r="B7411" s="651" t="s">
        <v>5027</v>
      </c>
      <c r="C7411" s="651" t="s">
        <v>108</v>
      </c>
      <c r="D7411" s="652" t="s">
        <v>18987</v>
      </c>
      <c r="E7411" s="625">
        <v>18.14</v>
      </c>
    </row>
    <row r="7412" spans="1:5">
      <c r="A7412" s="711">
        <v>83455</v>
      </c>
      <c r="B7412" s="651" t="s">
        <v>5028</v>
      </c>
      <c r="C7412" s="651" t="s">
        <v>108</v>
      </c>
      <c r="D7412" s="652" t="s">
        <v>18987</v>
      </c>
      <c r="E7412" s="625">
        <v>18.2</v>
      </c>
    </row>
    <row r="7413" spans="1:5">
      <c r="A7413" s="711">
        <v>83456</v>
      </c>
      <c r="B7413" s="651" t="s">
        <v>5029</v>
      </c>
      <c r="C7413" s="651" t="s">
        <v>108</v>
      </c>
      <c r="D7413" s="652" t="s">
        <v>18987</v>
      </c>
      <c r="E7413" s="625">
        <v>14.94</v>
      </c>
    </row>
    <row r="7414" spans="1:5">
      <c r="A7414" s="711">
        <v>83457</v>
      </c>
      <c r="B7414" s="651" t="s">
        <v>5030</v>
      </c>
      <c r="C7414" s="651" t="s">
        <v>108</v>
      </c>
      <c r="D7414" s="652" t="s">
        <v>18987</v>
      </c>
      <c r="E7414" s="625">
        <v>15.03</v>
      </c>
    </row>
    <row r="7415" spans="1:5">
      <c r="A7415" s="711">
        <v>83458</v>
      </c>
      <c r="B7415" s="651" t="s">
        <v>5031</v>
      </c>
      <c r="C7415" s="651" t="s">
        <v>108</v>
      </c>
      <c r="D7415" s="652" t="s">
        <v>18987</v>
      </c>
      <c r="E7415" s="625">
        <v>15.27</v>
      </c>
    </row>
    <row r="7416" spans="1:5">
      <c r="A7416" s="711">
        <v>83460</v>
      </c>
      <c r="B7416" s="651" t="s">
        <v>5032</v>
      </c>
      <c r="C7416" s="651" t="s">
        <v>108</v>
      </c>
      <c r="D7416" s="652" t="s">
        <v>18987</v>
      </c>
      <c r="E7416" s="625">
        <v>27.17</v>
      </c>
    </row>
    <row r="7417" spans="1:5">
      <c r="A7417" s="711">
        <v>83461</v>
      </c>
      <c r="B7417" s="651" t="s">
        <v>5033</v>
      </c>
      <c r="C7417" s="651" t="s">
        <v>108</v>
      </c>
      <c r="D7417" s="652" t="s">
        <v>18987</v>
      </c>
      <c r="E7417" s="625">
        <v>24.13</v>
      </c>
    </row>
    <row r="7418" spans="1:5">
      <c r="A7418" s="711">
        <v>83462</v>
      </c>
      <c r="B7418" s="651" t="s">
        <v>5034</v>
      </c>
      <c r="C7418" s="651" t="s">
        <v>108</v>
      </c>
      <c r="D7418" s="652" t="s">
        <v>18987</v>
      </c>
      <c r="E7418" s="625">
        <v>24.7</v>
      </c>
    </row>
    <row r="7419" spans="1:5">
      <c r="A7419" s="711">
        <v>83471</v>
      </c>
      <c r="B7419" s="651" t="s">
        <v>5035</v>
      </c>
      <c r="C7419" s="651" t="s">
        <v>108</v>
      </c>
      <c r="D7419" s="652" t="s">
        <v>18987</v>
      </c>
      <c r="E7419" s="625">
        <v>31.61</v>
      </c>
    </row>
    <row r="7420" spans="1:5">
      <c r="A7420" s="711">
        <v>83472</v>
      </c>
      <c r="B7420" s="651" t="s">
        <v>5036</v>
      </c>
      <c r="C7420" s="651" t="s">
        <v>108</v>
      </c>
      <c r="D7420" s="652" t="s">
        <v>18987</v>
      </c>
      <c r="E7420" s="625">
        <v>73.680000000000007</v>
      </c>
    </row>
    <row r="7421" spans="1:5">
      <c r="A7421" s="711">
        <v>91936</v>
      </c>
      <c r="B7421" s="651" t="s">
        <v>26439</v>
      </c>
      <c r="C7421" s="651" t="s">
        <v>108</v>
      </c>
      <c r="D7421" s="652" t="s">
        <v>18987</v>
      </c>
      <c r="E7421" s="625">
        <v>8.81</v>
      </c>
    </row>
    <row r="7422" spans="1:5">
      <c r="A7422" s="711" t="s">
        <v>26271</v>
      </c>
      <c r="B7422" s="651">
        <v>42339</v>
      </c>
      <c r="C7422" s="651"/>
      <c r="D7422" s="652"/>
    </row>
    <row r="7423" spans="1:5">
      <c r="A7423" s="711">
        <v>91937</v>
      </c>
      <c r="B7423" s="651" t="s">
        <v>26440</v>
      </c>
      <c r="C7423" s="651" t="s">
        <v>108</v>
      </c>
      <c r="D7423" s="652" t="s">
        <v>18987</v>
      </c>
      <c r="E7423" s="625">
        <v>9.4499999999999993</v>
      </c>
    </row>
    <row r="7424" spans="1:5">
      <c r="A7424" s="711" t="s">
        <v>26271</v>
      </c>
      <c r="B7424" s="651">
        <v>42339</v>
      </c>
      <c r="C7424" s="651"/>
      <c r="D7424" s="652"/>
    </row>
    <row r="7425" spans="1:5">
      <c r="A7425" s="711">
        <v>91939</v>
      </c>
      <c r="B7425" s="651" t="s">
        <v>26441</v>
      </c>
      <c r="C7425" s="651" t="s">
        <v>108</v>
      </c>
      <c r="D7425" s="652" t="s">
        <v>18987</v>
      </c>
      <c r="E7425" s="625">
        <v>17.12</v>
      </c>
    </row>
    <row r="7426" spans="1:5">
      <c r="A7426" s="711" t="s">
        <v>26442</v>
      </c>
      <c r="B7426" s="651" t="s">
        <v>26443</v>
      </c>
      <c r="C7426" s="651"/>
      <c r="D7426" s="652"/>
    </row>
    <row r="7427" spans="1:5">
      <c r="A7427" s="711">
        <v>91940</v>
      </c>
      <c r="B7427" s="651" t="s">
        <v>26444</v>
      </c>
      <c r="C7427" s="651" t="s">
        <v>108</v>
      </c>
      <c r="D7427" s="652" t="s">
        <v>18987</v>
      </c>
      <c r="E7427" s="625">
        <v>9.36</v>
      </c>
    </row>
    <row r="7428" spans="1:5">
      <c r="A7428" s="711" t="s">
        <v>26445</v>
      </c>
      <c r="B7428" s="651" t="s">
        <v>26446</v>
      </c>
      <c r="C7428" s="651"/>
      <c r="D7428" s="652"/>
    </row>
    <row r="7429" spans="1:5">
      <c r="A7429" s="711">
        <v>91941</v>
      </c>
      <c r="B7429" s="651" t="s">
        <v>26447</v>
      </c>
      <c r="C7429" s="651" t="s">
        <v>108</v>
      </c>
      <c r="D7429" s="652" t="s">
        <v>18987</v>
      </c>
      <c r="E7429" s="625">
        <v>6.44</v>
      </c>
    </row>
    <row r="7430" spans="1:5">
      <c r="A7430" s="711" t="s">
        <v>26445</v>
      </c>
      <c r="B7430" s="651" t="s">
        <v>26446</v>
      </c>
      <c r="C7430" s="651"/>
      <c r="D7430" s="652"/>
    </row>
    <row r="7431" spans="1:5">
      <c r="A7431" s="711">
        <v>91942</v>
      </c>
      <c r="B7431" s="651" t="s">
        <v>26448</v>
      </c>
      <c r="C7431" s="651" t="s">
        <v>108</v>
      </c>
      <c r="D7431" s="652" t="s">
        <v>18987</v>
      </c>
      <c r="E7431" s="625">
        <v>20.6</v>
      </c>
    </row>
    <row r="7432" spans="1:5">
      <c r="A7432" s="711" t="s">
        <v>22417</v>
      </c>
      <c r="B7432" s="651" t="s">
        <v>22418</v>
      </c>
      <c r="C7432" s="651"/>
      <c r="D7432" s="652"/>
    </row>
    <row r="7433" spans="1:5">
      <c r="A7433" s="711" t="s">
        <v>22419</v>
      </c>
      <c r="B7433" s="651" t="e">
        <v>#NAME?</v>
      </c>
      <c r="C7433" s="651"/>
      <c r="D7433" s="652" t="s">
        <v>22420</v>
      </c>
      <c r="E7433" s="625" t="s">
        <v>22421</v>
      </c>
    </row>
    <row r="7434" spans="1:5">
      <c r="A7434" s="711"/>
      <c r="B7434" s="651"/>
      <c r="C7434" s="651"/>
      <c r="D7434" s="652" t="s">
        <v>22422</v>
      </c>
      <c r="E7434" s="625" t="s">
        <v>22423</v>
      </c>
    </row>
    <row r="7435" spans="1:5">
      <c r="A7435" s="711" t="s">
        <v>22424</v>
      </c>
      <c r="B7435" s="651" t="s">
        <v>22425</v>
      </c>
      <c r="C7435" s="651"/>
      <c r="D7435" s="652"/>
    </row>
    <row r="7436" spans="1:5">
      <c r="A7436" s="711" t="s">
        <v>22426</v>
      </c>
      <c r="B7436" s="651" t="s">
        <v>22427</v>
      </c>
      <c r="C7436" s="651" t="s">
        <v>22428</v>
      </c>
      <c r="D7436" s="652"/>
    </row>
    <row r="7437" spans="1:5">
      <c r="A7437" s="711" t="s">
        <v>22429</v>
      </c>
      <c r="B7437" s="651" t="s">
        <v>22430</v>
      </c>
      <c r="C7437" s="651"/>
      <c r="D7437" s="652" t="s">
        <v>22422</v>
      </c>
      <c r="E7437" s="625" t="s">
        <v>22431</v>
      </c>
    </row>
    <row r="7438" spans="1:5">
      <c r="A7438" s="711" t="s">
        <v>91</v>
      </c>
      <c r="B7438" s="651" t="s">
        <v>22432</v>
      </c>
      <c r="C7438" s="651" t="s">
        <v>22433</v>
      </c>
      <c r="D7438" s="652" t="s">
        <v>22434</v>
      </c>
      <c r="E7438" s="625" t="s">
        <v>22435</v>
      </c>
    </row>
    <row r="7439" spans="1:5">
      <c r="A7439" s="711" t="s">
        <v>22436</v>
      </c>
      <c r="B7439" s="651" t="s">
        <v>22437</v>
      </c>
      <c r="C7439" s="651"/>
      <c r="D7439" s="652"/>
    </row>
    <row r="7440" spans="1:5">
      <c r="A7440" s="711" t="s">
        <v>26442</v>
      </c>
      <c r="B7440" s="651" t="s">
        <v>26443</v>
      </c>
      <c r="C7440" s="651"/>
      <c r="D7440" s="652"/>
    </row>
    <row r="7441" spans="1:5">
      <c r="A7441" s="711">
        <v>91943</v>
      </c>
      <c r="B7441" s="651" t="s">
        <v>26449</v>
      </c>
      <c r="C7441" s="651" t="s">
        <v>108</v>
      </c>
      <c r="D7441" s="652" t="s">
        <v>18987</v>
      </c>
      <c r="E7441" s="625">
        <v>11.66</v>
      </c>
    </row>
    <row r="7442" spans="1:5">
      <c r="A7442" s="711" t="s">
        <v>26445</v>
      </c>
      <c r="B7442" s="651" t="s">
        <v>26446</v>
      </c>
      <c r="C7442" s="651"/>
      <c r="D7442" s="652"/>
    </row>
    <row r="7443" spans="1:5">
      <c r="A7443" s="711">
        <v>91944</v>
      </c>
      <c r="B7443" s="651" t="s">
        <v>26450</v>
      </c>
      <c r="C7443" s="651" t="s">
        <v>108</v>
      </c>
      <c r="D7443" s="652" t="s">
        <v>18987</v>
      </c>
      <c r="E7443" s="625">
        <v>8.32</v>
      </c>
    </row>
    <row r="7444" spans="1:5">
      <c r="A7444" s="711" t="s">
        <v>26445</v>
      </c>
      <c r="B7444" s="651" t="s">
        <v>26446</v>
      </c>
      <c r="C7444" s="651"/>
      <c r="D7444" s="652"/>
    </row>
    <row r="7445" spans="1:5">
      <c r="A7445" s="711">
        <v>92865</v>
      </c>
      <c r="B7445" s="651" t="s">
        <v>26451</v>
      </c>
      <c r="C7445" s="651" t="s">
        <v>108</v>
      </c>
      <c r="D7445" s="652" t="s">
        <v>18987</v>
      </c>
      <c r="E7445" s="625">
        <v>6.23</v>
      </c>
    </row>
    <row r="7446" spans="1:5">
      <c r="A7446" s="711" t="s">
        <v>25197</v>
      </c>
      <c r="B7446" s="651" t="s">
        <v>24620</v>
      </c>
      <c r="C7446" s="651"/>
      <c r="D7446" s="652"/>
    </row>
    <row r="7447" spans="1:5">
      <c r="A7447" s="711">
        <v>92866</v>
      </c>
      <c r="B7447" s="651" t="s">
        <v>26452</v>
      </c>
      <c r="C7447" s="651" t="s">
        <v>108</v>
      </c>
      <c r="D7447" s="652" t="s">
        <v>18987</v>
      </c>
      <c r="E7447" s="625">
        <v>5.88</v>
      </c>
    </row>
    <row r="7448" spans="1:5">
      <c r="A7448" s="711" t="s">
        <v>25197</v>
      </c>
      <c r="B7448" s="651" t="s">
        <v>24620</v>
      </c>
      <c r="C7448" s="651"/>
      <c r="D7448" s="652"/>
    </row>
    <row r="7449" spans="1:5">
      <c r="A7449" s="711">
        <v>92867</v>
      </c>
      <c r="B7449" s="651" t="s">
        <v>26453</v>
      </c>
      <c r="C7449" s="651" t="s">
        <v>108</v>
      </c>
      <c r="D7449" s="652" t="s">
        <v>18987</v>
      </c>
      <c r="E7449" s="625">
        <v>16.22</v>
      </c>
    </row>
    <row r="7450" spans="1:5">
      <c r="A7450" s="711" t="s">
        <v>26454</v>
      </c>
      <c r="B7450" s="651" t="s">
        <v>26455</v>
      </c>
      <c r="C7450" s="651"/>
      <c r="D7450" s="652"/>
    </row>
    <row r="7451" spans="1:5">
      <c r="A7451" s="711">
        <v>92868</v>
      </c>
      <c r="B7451" s="651" t="s">
        <v>26456</v>
      </c>
      <c r="C7451" s="651" t="s">
        <v>108</v>
      </c>
      <c r="D7451" s="652" t="s">
        <v>18987</v>
      </c>
      <c r="E7451" s="625">
        <v>8.4600000000000009</v>
      </c>
    </row>
    <row r="7452" spans="1:5">
      <c r="A7452" s="711" t="s">
        <v>26457</v>
      </c>
      <c r="B7452" s="651" t="s">
        <v>26458</v>
      </c>
      <c r="C7452" s="651"/>
      <c r="D7452" s="652"/>
    </row>
    <row r="7453" spans="1:5">
      <c r="A7453" s="711">
        <v>92869</v>
      </c>
      <c r="B7453" s="651" t="s">
        <v>26459</v>
      </c>
      <c r="C7453" s="651" t="s">
        <v>108</v>
      </c>
      <c r="D7453" s="652" t="s">
        <v>18987</v>
      </c>
      <c r="E7453" s="625">
        <v>5.54</v>
      </c>
    </row>
    <row r="7454" spans="1:5">
      <c r="A7454" s="711" t="s">
        <v>26457</v>
      </c>
      <c r="B7454" s="651" t="s">
        <v>26458</v>
      </c>
      <c r="C7454" s="651"/>
      <c r="D7454" s="652"/>
    </row>
    <row r="7455" spans="1:5">
      <c r="A7455" s="711">
        <v>92870</v>
      </c>
      <c r="B7455" s="651" t="s">
        <v>26460</v>
      </c>
      <c r="C7455" s="651" t="s">
        <v>108</v>
      </c>
      <c r="D7455" s="652" t="s">
        <v>18987</v>
      </c>
      <c r="E7455" s="625">
        <v>19.25</v>
      </c>
    </row>
    <row r="7456" spans="1:5">
      <c r="A7456" s="711" t="s">
        <v>26454</v>
      </c>
      <c r="B7456" s="651" t="s">
        <v>26455</v>
      </c>
      <c r="C7456" s="651"/>
      <c r="D7456" s="652"/>
    </row>
    <row r="7457" spans="1:5">
      <c r="A7457" s="711">
        <v>92871</v>
      </c>
      <c r="B7457" s="651" t="s">
        <v>26461</v>
      </c>
      <c r="C7457" s="651" t="s">
        <v>108</v>
      </c>
      <c r="D7457" s="652" t="s">
        <v>18987</v>
      </c>
      <c r="E7457" s="625">
        <v>10.31</v>
      </c>
    </row>
    <row r="7458" spans="1:5">
      <c r="A7458" s="711" t="s">
        <v>26457</v>
      </c>
      <c r="B7458" s="651" t="s">
        <v>26458</v>
      </c>
      <c r="C7458" s="651"/>
      <c r="D7458" s="652"/>
    </row>
    <row r="7459" spans="1:5">
      <c r="A7459" s="711">
        <v>92872</v>
      </c>
      <c r="B7459" s="651" t="s">
        <v>26462</v>
      </c>
      <c r="C7459" s="651" t="s">
        <v>108</v>
      </c>
      <c r="D7459" s="652" t="s">
        <v>18987</v>
      </c>
      <c r="E7459" s="625">
        <v>6.97</v>
      </c>
    </row>
    <row r="7460" spans="1:5">
      <c r="A7460" s="711" t="s">
        <v>26457</v>
      </c>
      <c r="B7460" s="651" t="s">
        <v>26458</v>
      </c>
      <c r="C7460" s="651"/>
      <c r="D7460" s="652"/>
    </row>
    <row r="7461" spans="1:5">
      <c r="A7461" s="711">
        <v>169</v>
      </c>
      <c r="B7461" s="651" t="s">
        <v>26463</v>
      </c>
      <c r="C7461" s="651"/>
      <c r="D7461" s="652"/>
    </row>
    <row r="7462" spans="1:5">
      <c r="A7462" s="711">
        <v>68066</v>
      </c>
      <c r="B7462" s="651" t="s">
        <v>5037</v>
      </c>
      <c r="C7462" s="651" t="s">
        <v>108</v>
      </c>
      <c r="D7462" s="652" t="s">
        <v>18987</v>
      </c>
      <c r="E7462" s="625">
        <v>102.16</v>
      </c>
    </row>
    <row r="7463" spans="1:5">
      <c r="A7463" s="711">
        <v>72319</v>
      </c>
      <c r="B7463" s="651" t="s">
        <v>26464</v>
      </c>
      <c r="C7463" s="651" t="s">
        <v>108</v>
      </c>
      <c r="D7463" s="652" t="s">
        <v>18987</v>
      </c>
      <c r="E7463" s="625">
        <v>4202.03</v>
      </c>
    </row>
    <row r="7464" spans="1:5">
      <c r="A7464" s="711" t="s">
        <v>26465</v>
      </c>
      <c r="B7464" s="651"/>
      <c r="C7464" s="651"/>
      <c r="D7464" s="652"/>
    </row>
    <row r="7465" spans="1:5">
      <c r="A7465" s="711">
        <v>72341</v>
      </c>
      <c r="B7465" s="651" t="s">
        <v>26466</v>
      </c>
      <c r="C7465" s="651" t="s">
        <v>108</v>
      </c>
      <c r="D7465" s="652" t="s">
        <v>18987</v>
      </c>
      <c r="E7465" s="625">
        <v>219.63</v>
      </c>
    </row>
    <row r="7466" spans="1:5">
      <c r="A7466" s="711" t="s">
        <v>26467</v>
      </c>
      <c r="B7466" s="651" t="s">
        <v>26468</v>
      </c>
      <c r="C7466" s="651"/>
      <c r="D7466" s="652"/>
    </row>
    <row r="7467" spans="1:5">
      <c r="A7467" s="711">
        <v>72343</v>
      </c>
      <c r="B7467" s="651" t="s">
        <v>26469</v>
      </c>
      <c r="C7467" s="651" t="s">
        <v>108</v>
      </c>
      <c r="D7467" s="652" t="s">
        <v>18987</v>
      </c>
      <c r="E7467" s="625">
        <v>261.64</v>
      </c>
    </row>
    <row r="7468" spans="1:5">
      <c r="A7468" s="711" t="s">
        <v>22417</v>
      </c>
      <c r="B7468" s="651" t="s">
        <v>22418</v>
      </c>
      <c r="C7468" s="651"/>
      <c r="D7468" s="652"/>
    </row>
    <row r="7469" spans="1:5">
      <c r="A7469" s="711" t="s">
        <v>22419</v>
      </c>
      <c r="B7469" s="651" t="e">
        <v>#NAME?</v>
      </c>
      <c r="C7469" s="651"/>
      <c r="D7469" s="652" t="s">
        <v>22420</v>
      </c>
      <c r="E7469" s="625" t="s">
        <v>22421</v>
      </c>
    </row>
    <row r="7470" spans="1:5">
      <c r="A7470" s="711"/>
      <c r="B7470" s="651"/>
      <c r="C7470" s="651"/>
      <c r="D7470" s="652" t="s">
        <v>22422</v>
      </c>
      <c r="E7470" s="625" t="s">
        <v>22423</v>
      </c>
    </row>
    <row r="7471" spans="1:5">
      <c r="A7471" s="711" t="s">
        <v>22424</v>
      </c>
      <c r="B7471" s="651" t="s">
        <v>22425</v>
      </c>
      <c r="C7471" s="651"/>
      <c r="D7471" s="652"/>
    </row>
    <row r="7472" spans="1:5">
      <c r="A7472" s="711" t="s">
        <v>22426</v>
      </c>
      <c r="B7472" s="651" t="s">
        <v>22427</v>
      </c>
      <c r="C7472" s="651" t="s">
        <v>22428</v>
      </c>
      <c r="D7472" s="652"/>
    </row>
    <row r="7473" spans="1:5">
      <c r="A7473" s="711" t="s">
        <v>22429</v>
      </c>
      <c r="B7473" s="651" t="s">
        <v>22430</v>
      </c>
      <c r="C7473" s="651"/>
      <c r="D7473" s="652" t="s">
        <v>22422</v>
      </c>
      <c r="E7473" s="625" t="s">
        <v>22431</v>
      </c>
    </row>
    <row r="7474" spans="1:5">
      <c r="A7474" s="711" t="s">
        <v>91</v>
      </c>
      <c r="B7474" s="651" t="s">
        <v>22432</v>
      </c>
      <c r="C7474" s="651" t="s">
        <v>22433</v>
      </c>
      <c r="D7474" s="652" t="s">
        <v>22434</v>
      </c>
      <c r="E7474" s="625" t="s">
        <v>22435</v>
      </c>
    </row>
    <row r="7475" spans="1:5">
      <c r="A7475" s="711" t="s">
        <v>22436</v>
      </c>
      <c r="B7475" s="651" t="s">
        <v>22437</v>
      </c>
      <c r="C7475" s="651"/>
      <c r="D7475" s="652"/>
    </row>
    <row r="7476" spans="1:5">
      <c r="A7476" s="711" t="s">
        <v>26467</v>
      </c>
      <c r="B7476" s="651" t="s">
        <v>26468</v>
      </c>
      <c r="C7476" s="651"/>
      <c r="D7476" s="652"/>
    </row>
    <row r="7477" spans="1:5">
      <c r="A7477" s="711">
        <v>72344</v>
      </c>
      <c r="B7477" s="651" t="s">
        <v>26470</v>
      </c>
      <c r="C7477" s="651" t="s">
        <v>108</v>
      </c>
      <c r="D7477" s="652" t="s">
        <v>18987</v>
      </c>
      <c r="E7477" s="625">
        <v>436.56</v>
      </c>
    </row>
    <row r="7478" spans="1:5">
      <c r="A7478" s="711" t="s">
        <v>26467</v>
      </c>
      <c r="B7478" s="651" t="s">
        <v>26468</v>
      </c>
      <c r="C7478" s="651"/>
      <c r="D7478" s="652"/>
    </row>
    <row r="7479" spans="1:5">
      <c r="A7479" s="711">
        <v>72345</v>
      </c>
      <c r="B7479" s="651" t="s">
        <v>26471</v>
      </c>
      <c r="C7479" s="651" t="s">
        <v>108</v>
      </c>
      <c r="D7479" s="652" t="s">
        <v>18987</v>
      </c>
      <c r="E7479" s="625">
        <v>1344.48</v>
      </c>
    </row>
    <row r="7480" spans="1:5">
      <c r="A7480" s="711" t="s">
        <v>26467</v>
      </c>
      <c r="B7480" s="651" t="s">
        <v>26468</v>
      </c>
      <c r="C7480" s="651"/>
      <c r="D7480" s="652"/>
    </row>
    <row r="7481" spans="1:5">
      <c r="A7481" s="711">
        <v>74052</v>
      </c>
      <c r="B7481" s="651" t="s">
        <v>26472</v>
      </c>
      <c r="C7481" s="651"/>
      <c r="D7481" s="652"/>
    </row>
    <row r="7482" spans="1:5">
      <c r="A7482" s="711" t="s">
        <v>5038</v>
      </c>
      <c r="B7482" s="651" t="s">
        <v>26473</v>
      </c>
      <c r="C7482" s="651" t="s">
        <v>108</v>
      </c>
      <c r="D7482" s="652" t="s">
        <v>18987</v>
      </c>
      <c r="E7482" s="625">
        <v>1097.45</v>
      </c>
    </row>
    <row r="7483" spans="1:5">
      <c r="A7483" s="711" t="s">
        <v>26223</v>
      </c>
      <c r="B7483" s="651" t="s">
        <v>26474</v>
      </c>
      <c r="C7483" s="651"/>
      <c r="D7483" s="652"/>
    </row>
    <row r="7484" spans="1:5">
      <c r="A7484" s="711">
        <v>74130</v>
      </c>
      <c r="B7484" s="651" t="s">
        <v>26475</v>
      </c>
      <c r="C7484" s="651"/>
      <c r="D7484" s="652"/>
    </row>
    <row r="7485" spans="1:5">
      <c r="A7485" s="711" t="s">
        <v>5039</v>
      </c>
      <c r="B7485" s="651" t="s">
        <v>26476</v>
      </c>
      <c r="C7485" s="651" t="s">
        <v>108</v>
      </c>
      <c r="D7485" s="652" t="s">
        <v>18987</v>
      </c>
      <c r="E7485" s="625">
        <v>12.16</v>
      </c>
    </row>
    <row r="7486" spans="1:5">
      <c r="A7486" s="711" t="s">
        <v>26477</v>
      </c>
      <c r="B7486" s="651" t="s">
        <v>26478</v>
      </c>
      <c r="C7486" s="651"/>
      <c r="D7486" s="652"/>
    </row>
    <row r="7487" spans="1:5">
      <c r="A7487" s="711" t="s">
        <v>5040</v>
      </c>
      <c r="B7487" s="651" t="s">
        <v>26479</v>
      </c>
      <c r="C7487" s="651" t="s">
        <v>108</v>
      </c>
      <c r="D7487" s="652" t="s">
        <v>18987</v>
      </c>
      <c r="E7487" s="625">
        <v>19.059999999999999</v>
      </c>
    </row>
    <row r="7488" spans="1:5">
      <c r="A7488" s="711" t="s">
        <v>26477</v>
      </c>
      <c r="B7488" s="651" t="s">
        <v>26478</v>
      </c>
      <c r="C7488" s="651"/>
      <c r="D7488" s="652"/>
    </row>
    <row r="7489" spans="1:5">
      <c r="A7489" s="711" t="s">
        <v>5041</v>
      </c>
      <c r="B7489" s="651" t="s">
        <v>26480</v>
      </c>
      <c r="C7489" s="651" t="s">
        <v>108</v>
      </c>
      <c r="D7489" s="652" t="s">
        <v>18987</v>
      </c>
      <c r="E7489" s="625">
        <v>57.16</v>
      </c>
    </row>
    <row r="7490" spans="1:5">
      <c r="A7490" s="711" t="s">
        <v>26481</v>
      </c>
      <c r="B7490" s="651" t="s">
        <v>26482</v>
      </c>
      <c r="C7490" s="651"/>
      <c r="D7490" s="652"/>
    </row>
    <row r="7491" spans="1:5">
      <c r="A7491" s="711" t="s">
        <v>5042</v>
      </c>
      <c r="B7491" s="651" t="s">
        <v>26483</v>
      </c>
      <c r="C7491" s="651" t="s">
        <v>108</v>
      </c>
      <c r="D7491" s="652" t="s">
        <v>18987</v>
      </c>
      <c r="E7491" s="625">
        <v>79.760000000000005</v>
      </c>
    </row>
    <row r="7492" spans="1:5">
      <c r="A7492" s="711" t="s">
        <v>26484</v>
      </c>
      <c r="B7492" s="651" t="s">
        <v>26485</v>
      </c>
      <c r="C7492" s="651"/>
      <c r="D7492" s="652"/>
    </row>
    <row r="7493" spans="1:5">
      <c r="A7493" s="711" t="s">
        <v>5043</v>
      </c>
      <c r="B7493" s="651" t="s">
        <v>26486</v>
      </c>
      <c r="C7493" s="651" t="s">
        <v>108</v>
      </c>
      <c r="D7493" s="652" t="s">
        <v>18987</v>
      </c>
      <c r="E7493" s="625">
        <v>107.7</v>
      </c>
    </row>
    <row r="7494" spans="1:5">
      <c r="A7494" s="711" t="s">
        <v>26477</v>
      </c>
      <c r="B7494" s="651" t="s">
        <v>26478</v>
      </c>
      <c r="C7494" s="651"/>
      <c r="D7494" s="652"/>
    </row>
    <row r="7495" spans="1:5">
      <c r="A7495" s="711" t="s">
        <v>5044</v>
      </c>
      <c r="B7495" s="651" t="s">
        <v>26487</v>
      </c>
      <c r="C7495" s="651" t="s">
        <v>108</v>
      </c>
      <c r="D7495" s="652" t="s">
        <v>18987</v>
      </c>
      <c r="E7495" s="625">
        <v>312.52</v>
      </c>
    </row>
    <row r="7496" spans="1:5">
      <c r="A7496" s="711" t="s">
        <v>26488</v>
      </c>
      <c r="B7496" s="651" t="s">
        <v>26489</v>
      </c>
      <c r="C7496" s="651"/>
      <c r="D7496" s="652"/>
    </row>
    <row r="7497" spans="1:5">
      <c r="A7497" s="711" t="s">
        <v>5045</v>
      </c>
      <c r="B7497" s="651" t="s">
        <v>26490</v>
      </c>
      <c r="C7497" s="651" t="s">
        <v>108</v>
      </c>
      <c r="D7497" s="652" t="s">
        <v>18987</v>
      </c>
      <c r="E7497" s="625">
        <v>814.21</v>
      </c>
    </row>
    <row r="7498" spans="1:5">
      <c r="A7498" s="711" t="s">
        <v>24948</v>
      </c>
      <c r="B7498" s="651" t="s">
        <v>24949</v>
      </c>
      <c r="C7498" s="651"/>
      <c r="D7498" s="652"/>
    </row>
    <row r="7499" spans="1:5">
      <c r="A7499" s="711" t="s">
        <v>5046</v>
      </c>
      <c r="B7499" s="651" t="s">
        <v>26491</v>
      </c>
      <c r="C7499" s="651" t="s">
        <v>108</v>
      </c>
      <c r="D7499" s="652" t="s">
        <v>18987</v>
      </c>
      <c r="E7499" s="625">
        <v>1114.17</v>
      </c>
    </row>
    <row r="7500" spans="1:5">
      <c r="A7500" s="711" t="s">
        <v>24422</v>
      </c>
      <c r="B7500" s="651" t="s">
        <v>26492</v>
      </c>
      <c r="C7500" s="651"/>
      <c r="D7500" s="652"/>
    </row>
    <row r="7501" spans="1:5">
      <c r="A7501" s="711" t="s">
        <v>5047</v>
      </c>
      <c r="B7501" s="651" t="s">
        <v>26493</v>
      </c>
      <c r="C7501" s="651" t="s">
        <v>108</v>
      </c>
      <c r="D7501" s="652" t="s">
        <v>18987</v>
      </c>
      <c r="E7501" s="625">
        <v>1827.63</v>
      </c>
    </row>
    <row r="7502" spans="1:5">
      <c r="A7502" s="711" t="s">
        <v>24422</v>
      </c>
      <c r="B7502" s="651" t="s">
        <v>26492</v>
      </c>
      <c r="C7502" s="651"/>
      <c r="D7502" s="652"/>
    </row>
    <row r="7503" spans="1:5">
      <c r="A7503" s="711" t="s">
        <v>5048</v>
      </c>
      <c r="B7503" s="651" t="s">
        <v>26494</v>
      </c>
      <c r="C7503" s="651" t="s">
        <v>108</v>
      </c>
      <c r="D7503" s="652" t="s">
        <v>18987</v>
      </c>
      <c r="E7503" s="625">
        <v>490.81</v>
      </c>
    </row>
    <row r="7504" spans="1:5">
      <c r="A7504" s="711" t="s">
        <v>22417</v>
      </c>
      <c r="B7504" s="651" t="s">
        <v>22418</v>
      </c>
      <c r="C7504" s="651"/>
      <c r="D7504" s="652"/>
    </row>
    <row r="7505" spans="1:5">
      <c r="A7505" s="711" t="s">
        <v>22419</v>
      </c>
      <c r="B7505" s="651" t="e">
        <v>#NAME?</v>
      </c>
      <c r="C7505" s="651"/>
      <c r="D7505" s="652" t="s">
        <v>22420</v>
      </c>
      <c r="E7505" s="625" t="s">
        <v>22421</v>
      </c>
    </row>
    <row r="7506" spans="1:5">
      <c r="A7506" s="711"/>
      <c r="B7506" s="651"/>
      <c r="C7506" s="651"/>
      <c r="D7506" s="652" t="s">
        <v>22422</v>
      </c>
      <c r="E7506" s="625" t="s">
        <v>22423</v>
      </c>
    </row>
    <row r="7507" spans="1:5">
      <c r="A7507" s="711" t="s">
        <v>22424</v>
      </c>
      <c r="B7507" s="651" t="s">
        <v>22425</v>
      </c>
      <c r="C7507" s="651"/>
      <c r="D7507" s="652"/>
    </row>
    <row r="7508" spans="1:5">
      <c r="A7508" s="711" t="s">
        <v>22426</v>
      </c>
      <c r="B7508" s="651" t="s">
        <v>22427</v>
      </c>
      <c r="C7508" s="651" t="s">
        <v>22428</v>
      </c>
      <c r="D7508" s="652"/>
    </row>
    <row r="7509" spans="1:5">
      <c r="A7509" s="711" t="s">
        <v>22429</v>
      </c>
      <c r="B7509" s="651" t="s">
        <v>22430</v>
      </c>
      <c r="C7509" s="651"/>
      <c r="D7509" s="652" t="s">
        <v>22422</v>
      </c>
      <c r="E7509" s="625" t="s">
        <v>22431</v>
      </c>
    </row>
    <row r="7510" spans="1:5">
      <c r="A7510" s="711" t="s">
        <v>91</v>
      </c>
      <c r="B7510" s="651" t="s">
        <v>22432</v>
      </c>
      <c r="C7510" s="651" t="s">
        <v>22433</v>
      </c>
      <c r="D7510" s="652" t="s">
        <v>22434</v>
      </c>
      <c r="E7510" s="625" t="s">
        <v>22435</v>
      </c>
    </row>
    <row r="7511" spans="1:5">
      <c r="A7511" s="711" t="s">
        <v>22436</v>
      </c>
      <c r="B7511" s="651" t="s">
        <v>22437</v>
      </c>
      <c r="C7511" s="651"/>
      <c r="D7511" s="652"/>
    </row>
    <row r="7512" spans="1:5">
      <c r="A7512" s="711" t="s">
        <v>24422</v>
      </c>
      <c r="B7512" s="651" t="s">
        <v>26492</v>
      </c>
      <c r="C7512" s="651"/>
      <c r="D7512" s="652"/>
    </row>
    <row r="7513" spans="1:5">
      <c r="A7513" s="711">
        <v>74131</v>
      </c>
      <c r="B7513" s="651" t="s">
        <v>26495</v>
      </c>
      <c r="C7513" s="651"/>
      <c r="D7513" s="652"/>
    </row>
    <row r="7514" spans="1:5">
      <c r="A7514" s="711" t="s">
        <v>5049</v>
      </c>
      <c r="B7514" s="651" t="s">
        <v>26496</v>
      </c>
      <c r="C7514" s="651" t="s">
        <v>108</v>
      </c>
      <c r="D7514" s="652" t="s">
        <v>18987</v>
      </c>
      <c r="E7514" s="625">
        <v>44.07</v>
      </c>
    </row>
    <row r="7515" spans="1:5">
      <c r="A7515" s="711" t="s">
        <v>26497</v>
      </c>
      <c r="B7515" s="651" t="s">
        <v>26498</v>
      </c>
      <c r="C7515" s="651"/>
      <c r="D7515" s="652"/>
    </row>
    <row r="7516" spans="1:5">
      <c r="A7516" s="711" t="s">
        <v>24573</v>
      </c>
      <c r="B7516" s="651" t="s">
        <v>24574</v>
      </c>
      <c r="C7516" s="651"/>
      <c r="D7516" s="652"/>
    </row>
    <row r="7517" spans="1:5">
      <c r="A7517" s="711" t="s">
        <v>5050</v>
      </c>
      <c r="B7517" s="651" t="s">
        <v>26496</v>
      </c>
      <c r="C7517" s="651" t="s">
        <v>108</v>
      </c>
      <c r="D7517" s="652" t="s">
        <v>18987</v>
      </c>
      <c r="E7517" s="625">
        <v>319.77999999999997</v>
      </c>
    </row>
    <row r="7518" spans="1:5">
      <c r="A7518" s="711" t="s">
        <v>26499</v>
      </c>
      <c r="B7518" s="651" t="s">
        <v>26500</v>
      </c>
      <c r="C7518" s="651"/>
      <c r="D7518" s="652"/>
    </row>
    <row r="7519" spans="1:5">
      <c r="A7519" s="711" t="s">
        <v>26501</v>
      </c>
      <c r="B7519" s="651" t="s">
        <v>26502</v>
      </c>
      <c r="C7519" s="651"/>
      <c r="D7519" s="652"/>
    </row>
    <row r="7520" spans="1:5">
      <c r="A7520" s="711" t="s">
        <v>5051</v>
      </c>
      <c r="B7520" s="651" t="s">
        <v>26496</v>
      </c>
      <c r="C7520" s="651" t="s">
        <v>108</v>
      </c>
      <c r="D7520" s="652" t="s">
        <v>18987</v>
      </c>
      <c r="E7520" s="625">
        <v>354.03</v>
      </c>
    </row>
    <row r="7521" spans="1:5">
      <c r="A7521" s="711" t="s">
        <v>26503</v>
      </c>
      <c r="B7521" s="651" t="s">
        <v>26500</v>
      </c>
      <c r="C7521" s="651"/>
      <c r="D7521" s="652"/>
    </row>
    <row r="7522" spans="1:5">
      <c r="A7522" s="711" t="s">
        <v>26501</v>
      </c>
      <c r="B7522" s="651" t="s">
        <v>26502</v>
      </c>
      <c r="C7522" s="651"/>
      <c r="D7522" s="652"/>
    </row>
    <row r="7523" spans="1:5">
      <c r="A7523" s="711" t="s">
        <v>5052</v>
      </c>
      <c r="B7523" s="651" t="s">
        <v>26496</v>
      </c>
      <c r="C7523" s="651" t="s">
        <v>108</v>
      </c>
      <c r="D7523" s="652" t="s">
        <v>18987</v>
      </c>
      <c r="E7523" s="625">
        <v>520.16999999999996</v>
      </c>
    </row>
    <row r="7524" spans="1:5">
      <c r="A7524" s="711" t="s">
        <v>26504</v>
      </c>
      <c r="B7524" s="651" t="s">
        <v>26500</v>
      </c>
      <c r="C7524" s="651"/>
      <c r="D7524" s="652"/>
    </row>
    <row r="7525" spans="1:5">
      <c r="A7525" s="711" t="s">
        <v>26501</v>
      </c>
      <c r="B7525" s="651" t="s">
        <v>26502</v>
      </c>
      <c r="C7525" s="651"/>
      <c r="D7525" s="652"/>
    </row>
    <row r="7526" spans="1:5">
      <c r="A7526" s="711" t="s">
        <v>5053</v>
      </c>
      <c r="B7526" s="651" t="s">
        <v>26496</v>
      </c>
      <c r="C7526" s="651" t="s">
        <v>108</v>
      </c>
      <c r="D7526" s="652" t="s">
        <v>18987</v>
      </c>
      <c r="E7526" s="625">
        <v>561.5</v>
      </c>
    </row>
    <row r="7527" spans="1:5">
      <c r="A7527" s="711" t="s">
        <v>26505</v>
      </c>
      <c r="B7527" s="651" t="s">
        <v>26500</v>
      </c>
      <c r="C7527" s="651"/>
      <c r="D7527" s="652"/>
    </row>
    <row r="7528" spans="1:5">
      <c r="A7528" s="711" t="s">
        <v>26501</v>
      </c>
      <c r="B7528" s="651" t="s">
        <v>26502</v>
      </c>
      <c r="C7528" s="651"/>
      <c r="D7528" s="652"/>
    </row>
    <row r="7529" spans="1:5">
      <c r="A7529" s="711" t="s">
        <v>5054</v>
      </c>
      <c r="B7529" s="651" t="s">
        <v>26496</v>
      </c>
      <c r="C7529" s="651" t="s">
        <v>108</v>
      </c>
      <c r="D7529" s="652" t="s">
        <v>18987</v>
      </c>
      <c r="E7529" s="625">
        <v>832.38</v>
      </c>
    </row>
    <row r="7530" spans="1:5">
      <c r="A7530" s="711" t="s">
        <v>26506</v>
      </c>
      <c r="B7530" s="651" t="s">
        <v>26500</v>
      </c>
      <c r="C7530" s="651"/>
      <c r="D7530" s="652"/>
    </row>
    <row r="7531" spans="1:5">
      <c r="A7531" s="711" t="s">
        <v>26501</v>
      </c>
      <c r="B7531" s="651" t="s">
        <v>26502</v>
      </c>
      <c r="C7531" s="651"/>
      <c r="D7531" s="652"/>
    </row>
    <row r="7532" spans="1:5">
      <c r="A7532" s="711">
        <v>83372</v>
      </c>
      <c r="B7532" s="651" t="s">
        <v>5055</v>
      </c>
      <c r="C7532" s="651" t="s">
        <v>108</v>
      </c>
      <c r="D7532" s="652" t="s">
        <v>18987</v>
      </c>
      <c r="E7532" s="625">
        <v>586.99</v>
      </c>
    </row>
    <row r="7533" spans="1:5">
      <c r="A7533" s="711">
        <v>83463</v>
      </c>
      <c r="B7533" s="651" t="s">
        <v>26507</v>
      </c>
      <c r="C7533" s="651" t="s">
        <v>108</v>
      </c>
      <c r="D7533" s="652" t="s">
        <v>18987</v>
      </c>
      <c r="E7533" s="625">
        <v>218.09</v>
      </c>
    </row>
    <row r="7534" spans="1:5">
      <c r="A7534" s="711" t="s">
        <v>26508</v>
      </c>
      <c r="B7534" s="651" t="s">
        <v>26509</v>
      </c>
      <c r="C7534" s="651"/>
      <c r="D7534" s="652"/>
    </row>
    <row r="7535" spans="1:5">
      <c r="A7535" s="711" t="s">
        <v>26510</v>
      </c>
      <c r="B7535" s="651" t="s">
        <v>26502</v>
      </c>
      <c r="C7535" s="651"/>
      <c r="D7535" s="652"/>
    </row>
    <row r="7536" spans="1:5">
      <c r="A7536" s="711">
        <v>84402</v>
      </c>
      <c r="B7536" s="651" t="s">
        <v>26511</v>
      </c>
      <c r="C7536" s="651" t="s">
        <v>108</v>
      </c>
      <c r="D7536" s="652" t="s">
        <v>18987</v>
      </c>
      <c r="E7536" s="625">
        <v>52.08</v>
      </c>
    </row>
    <row r="7537" spans="1:5">
      <c r="A7537" s="711" t="s">
        <v>26512</v>
      </c>
      <c r="B7537" s="651" t="s">
        <v>26513</v>
      </c>
      <c r="C7537" s="651"/>
      <c r="D7537" s="652"/>
    </row>
    <row r="7538" spans="1:5">
      <c r="A7538" s="711" t="s">
        <v>24573</v>
      </c>
      <c r="B7538" s="651" t="s">
        <v>24574</v>
      </c>
      <c r="C7538" s="651"/>
      <c r="D7538" s="652"/>
    </row>
    <row r="7539" spans="1:5">
      <c r="A7539" s="711">
        <v>93653</v>
      </c>
      <c r="B7539" s="651" t="s">
        <v>26514</v>
      </c>
      <c r="C7539" s="651" t="s">
        <v>108</v>
      </c>
      <c r="D7539" s="652" t="s">
        <v>18987</v>
      </c>
      <c r="E7539" s="625">
        <v>9.24</v>
      </c>
    </row>
    <row r="7540" spans="1:5">
      <c r="A7540" s="711" t="s">
        <v>22417</v>
      </c>
      <c r="B7540" s="651" t="s">
        <v>22418</v>
      </c>
      <c r="C7540" s="651"/>
      <c r="D7540" s="652"/>
    </row>
    <row r="7541" spans="1:5">
      <c r="A7541" s="711" t="s">
        <v>22419</v>
      </c>
      <c r="B7541" s="651" t="e">
        <v>#NAME?</v>
      </c>
      <c r="C7541" s="651"/>
      <c r="D7541" s="652" t="s">
        <v>22420</v>
      </c>
      <c r="E7541" s="625" t="s">
        <v>22421</v>
      </c>
    </row>
    <row r="7542" spans="1:5">
      <c r="A7542" s="711"/>
      <c r="B7542" s="651"/>
      <c r="C7542" s="651"/>
      <c r="D7542" s="652" t="s">
        <v>22422</v>
      </c>
      <c r="E7542" s="625" t="s">
        <v>22423</v>
      </c>
    </row>
    <row r="7543" spans="1:5">
      <c r="A7543" s="711" t="s">
        <v>22424</v>
      </c>
      <c r="B7543" s="651" t="s">
        <v>22425</v>
      </c>
      <c r="C7543" s="651"/>
      <c r="D7543" s="652"/>
    </row>
    <row r="7544" spans="1:5">
      <c r="A7544" s="711" t="s">
        <v>22426</v>
      </c>
      <c r="B7544" s="651" t="s">
        <v>22427</v>
      </c>
      <c r="C7544" s="651" t="s">
        <v>22428</v>
      </c>
      <c r="D7544" s="652"/>
    </row>
    <row r="7545" spans="1:5">
      <c r="A7545" s="711" t="s">
        <v>22429</v>
      </c>
      <c r="B7545" s="651" t="s">
        <v>22430</v>
      </c>
      <c r="C7545" s="651"/>
      <c r="D7545" s="652" t="s">
        <v>22422</v>
      </c>
      <c r="E7545" s="625" t="s">
        <v>22431</v>
      </c>
    </row>
    <row r="7546" spans="1:5">
      <c r="A7546" s="711" t="s">
        <v>91</v>
      </c>
      <c r="B7546" s="651" t="s">
        <v>22432</v>
      </c>
      <c r="C7546" s="651" t="s">
        <v>22433</v>
      </c>
      <c r="D7546" s="652" t="s">
        <v>22434</v>
      </c>
      <c r="E7546" s="625" t="s">
        <v>22435</v>
      </c>
    </row>
    <row r="7547" spans="1:5">
      <c r="A7547" s="711" t="s">
        <v>22436</v>
      </c>
      <c r="B7547" s="651" t="s">
        <v>22437</v>
      </c>
      <c r="C7547" s="651"/>
      <c r="D7547" s="652"/>
    </row>
    <row r="7548" spans="1:5">
      <c r="A7548" s="711" t="s">
        <v>25197</v>
      </c>
      <c r="B7548" s="651" t="s">
        <v>26515</v>
      </c>
      <c r="C7548" s="651"/>
      <c r="D7548" s="652"/>
    </row>
    <row r="7549" spans="1:5">
      <c r="A7549" s="711">
        <v>93654</v>
      </c>
      <c r="B7549" s="651" t="s">
        <v>26516</v>
      </c>
      <c r="C7549" s="651" t="s">
        <v>108</v>
      </c>
      <c r="D7549" s="652" t="s">
        <v>18987</v>
      </c>
      <c r="E7549" s="625">
        <v>9.61</v>
      </c>
    </row>
    <row r="7550" spans="1:5">
      <c r="A7550" s="711" t="s">
        <v>25197</v>
      </c>
      <c r="B7550" s="651" t="s">
        <v>26515</v>
      </c>
      <c r="C7550" s="651"/>
      <c r="D7550" s="652"/>
    </row>
    <row r="7551" spans="1:5">
      <c r="A7551" s="711">
        <v>93655</v>
      </c>
      <c r="B7551" s="651" t="s">
        <v>26517</v>
      </c>
      <c r="C7551" s="651" t="s">
        <v>108</v>
      </c>
      <c r="D7551" s="652" t="s">
        <v>18987</v>
      </c>
      <c r="E7551" s="625">
        <v>10.24</v>
      </c>
    </row>
    <row r="7552" spans="1:5">
      <c r="A7552" s="711" t="s">
        <v>25197</v>
      </c>
      <c r="B7552" s="651" t="s">
        <v>26515</v>
      </c>
      <c r="C7552" s="651"/>
      <c r="D7552" s="652"/>
    </row>
    <row r="7553" spans="1:5">
      <c r="A7553" s="711">
        <v>93656</v>
      </c>
      <c r="B7553" s="651" t="s">
        <v>26518</v>
      </c>
      <c r="C7553" s="651" t="s">
        <v>108</v>
      </c>
      <c r="D7553" s="652" t="s">
        <v>18987</v>
      </c>
      <c r="E7553" s="625">
        <v>10.24</v>
      </c>
    </row>
    <row r="7554" spans="1:5">
      <c r="A7554" s="711" t="s">
        <v>25197</v>
      </c>
      <c r="B7554" s="651" t="s">
        <v>26515</v>
      </c>
      <c r="C7554" s="651"/>
      <c r="D7554" s="652"/>
    </row>
    <row r="7555" spans="1:5">
      <c r="A7555" s="711">
        <v>93657</v>
      </c>
      <c r="B7555" s="651" t="s">
        <v>26519</v>
      </c>
      <c r="C7555" s="651" t="s">
        <v>108</v>
      </c>
      <c r="D7555" s="652" t="s">
        <v>18987</v>
      </c>
      <c r="E7555" s="625">
        <v>11.05</v>
      </c>
    </row>
    <row r="7556" spans="1:5">
      <c r="A7556" s="711" t="s">
        <v>25197</v>
      </c>
      <c r="B7556" s="651" t="s">
        <v>26515</v>
      </c>
      <c r="C7556" s="651"/>
      <c r="D7556" s="652"/>
    </row>
    <row r="7557" spans="1:5">
      <c r="A7557" s="711">
        <v>93658</v>
      </c>
      <c r="B7557" s="651" t="s">
        <v>26520</v>
      </c>
      <c r="C7557" s="651" t="s">
        <v>108</v>
      </c>
      <c r="D7557" s="652" t="s">
        <v>18987</v>
      </c>
      <c r="E7557" s="625">
        <v>16.149999999999999</v>
      </c>
    </row>
    <row r="7558" spans="1:5">
      <c r="A7558" s="711" t="s">
        <v>25197</v>
      </c>
      <c r="B7558" s="651" t="s">
        <v>26515</v>
      </c>
      <c r="C7558" s="651"/>
      <c r="D7558" s="652"/>
    </row>
    <row r="7559" spans="1:5">
      <c r="A7559" s="711">
        <v>93659</v>
      </c>
      <c r="B7559" s="651" t="s">
        <v>26521</v>
      </c>
      <c r="C7559" s="651" t="s">
        <v>108</v>
      </c>
      <c r="D7559" s="652" t="s">
        <v>18987</v>
      </c>
      <c r="E7559" s="625">
        <v>17.809999999999999</v>
      </c>
    </row>
    <row r="7560" spans="1:5">
      <c r="A7560" s="711" t="s">
        <v>25197</v>
      </c>
      <c r="B7560" s="651" t="s">
        <v>26515</v>
      </c>
      <c r="C7560" s="651"/>
      <c r="D7560" s="652"/>
    </row>
    <row r="7561" spans="1:5">
      <c r="A7561" s="711">
        <v>93660</v>
      </c>
      <c r="B7561" s="651" t="s">
        <v>26522</v>
      </c>
      <c r="C7561" s="651" t="s">
        <v>108</v>
      </c>
      <c r="D7561" s="652" t="s">
        <v>18987</v>
      </c>
      <c r="E7561" s="625">
        <v>47.82</v>
      </c>
    </row>
    <row r="7562" spans="1:5">
      <c r="A7562" s="711" t="s">
        <v>26347</v>
      </c>
      <c r="B7562" s="651" t="s">
        <v>26523</v>
      </c>
      <c r="C7562" s="651"/>
      <c r="D7562" s="652"/>
    </row>
    <row r="7563" spans="1:5">
      <c r="A7563" s="711">
        <v>93661</v>
      </c>
      <c r="B7563" s="651" t="s">
        <v>26524</v>
      </c>
      <c r="C7563" s="651" t="s">
        <v>108</v>
      </c>
      <c r="D7563" s="652" t="s">
        <v>18987</v>
      </c>
      <c r="E7563" s="625">
        <v>48.53</v>
      </c>
    </row>
    <row r="7564" spans="1:5">
      <c r="A7564" s="711" t="s">
        <v>26347</v>
      </c>
      <c r="B7564" s="651" t="s">
        <v>26523</v>
      </c>
      <c r="C7564" s="651"/>
      <c r="D7564" s="652"/>
    </row>
    <row r="7565" spans="1:5">
      <c r="A7565" s="711">
        <v>93662</v>
      </c>
      <c r="B7565" s="651" t="s">
        <v>26525</v>
      </c>
      <c r="C7565" s="651" t="s">
        <v>108</v>
      </c>
      <c r="D7565" s="652" t="s">
        <v>18987</v>
      </c>
      <c r="E7565" s="625">
        <v>49.84</v>
      </c>
    </row>
    <row r="7566" spans="1:5">
      <c r="A7566" s="711" t="s">
        <v>26347</v>
      </c>
      <c r="B7566" s="651" t="s">
        <v>26523</v>
      </c>
      <c r="C7566" s="651"/>
      <c r="D7566" s="652"/>
    </row>
    <row r="7567" spans="1:5">
      <c r="A7567" s="711">
        <v>93663</v>
      </c>
      <c r="B7567" s="651" t="s">
        <v>26526</v>
      </c>
      <c r="C7567" s="651" t="s">
        <v>108</v>
      </c>
      <c r="D7567" s="652" t="s">
        <v>18987</v>
      </c>
      <c r="E7567" s="625">
        <v>49.84</v>
      </c>
    </row>
    <row r="7568" spans="1:5">
      <c r="A7568" s="711" t="s">
        <v>26347</v>
      </c>
      <c r="B7568" s="651" t="s">
        <v>26523</v>
      </c>
      <c r="C7568" s="651"/>
      <c r="D7568" s="652"/>
    </row>
    <row r="7569" spans="1:5">
      <c r="A7569" s="711">
        <v>93664</v>
      </c>
      <c r="B7569" s="651" t="s">
        <v>26527</v>
      </c>
      <c r="C7569" s="651" t="s">
        <v>108</v>
      </c>
      <c r="D7569" s="652" t="s">
        <v>18987</v>
      </c>
      <c r="E7569" s="625">
        <v>51.43</v>
      </c>
    </row>
    <row r="7570" spans="1:5">
      <c r="A7570" s="711" t="s">
        <v>26347</v>
      </c>
      <c r="B7570" s="651" t="s">
        <v>26523</v>
      </c>
      <c r="C7570" s="651"/>
      <c r="D7570" s="652"/>
    </row>
    <row r="7571" spans="1:5">
      <c r="A7571" s="711">
        <v>93665</v>
      </c>
      <c r="B7571" s="651" t="s">
        <v>26528</v>
      </c>
      <c r="C7571" s="651" t="s">
        <v>108</v>
      </c>
      <c r="D7571" s="652" t="s">
        <v>18987</v>
      </c>
      <c r="E7571" s="625">
        <v>53.35</v>
      </c>
    </row>
    <row r="7572" spans="1:5">
      <c r="A7572" s="711" t="s">
        <v>26347</v>
      </c>
      <c r="B7572" s="651" t="s">
        <v>26523</v>
      </c>
      <c r="C7572" s="651"/>
      <c r="D7572" s="652"/>
    </row>
    <row r="7573" spans="1:5">
      <c r="A7573" s="711">
        <v>93666</v>
      </c>
      <c r="B7573" s="651" t="s">
        <v>26529</v>
      </c>
      <c r="C7573" s="651" t="s">
        <v>108</v>
      </c>
      <c r="D7573" s="652" t="s">
        <v>18987</v>
      </c>
      <c r="E7573" s="625">
        <v>56.67</v>
      </c>
    </row>
    <row r="7574" spans="1:5">
      <c r="A7574" s="711" t="s">
        <v>26347</v>
      </c>
      <c r="B7574" s="651" t="s">
        <v>26523</v>
      </c>
      <c r="C7574" s="651"/>
      <c r="D7574" s="652"/>
    </row>
    <row r="7575" spans="1:5">
      <c r="A7575" s="711">
        <v>93667</v>
      </c>
      <c r="B7575" s="651" t="s">
        <v>26530</v>
      </c>
      <c r="C7575" s="651" t="s">
        <v>108</v>
      </c>
      <c r="D7575" s="652" t="s">
        <v>18987</v>
      </c>
      <c r="E7575" s="625">
        <v>59.34</v>
      </c>
    </row>
    <row r="7576" spans="1:5">
      <c r="A7576" s="711" t="s">
        <v>22417</v>
      </c>
      <c r="B7576" s="651" t="s">
        <v>22418</v>
      </c>
      <c r="C7576" s="651"/>
      <c r="D7576" s="652"/>
    </row>
    <row r="7577" spans="1:5">
      <c r="A7577" s="711" t="s">
        <v>22419</v>
      </c>
      <c r="B7577" s="651" t="e">
        <v>#NAME?</v>
      </c>
      <c r="C7577" s="651"/>
      <c r="D7577" s="652" t="s">
        <v>22420</v>
      </c>
      <c r="E7577" s="625" t="s">
        <v>22421</v>
      </c>
    </row>
    <row r="7578" spans="1:5">
      <c r="A7578" s="711"/>
      <c r="B7578" s="651"/>
      <c r="C7578" s="651"/>
      <c r="D7578" s="652" t="s">
        <v>22422</v>
      </c>
      <c r="E7578" s="625" t="s">
        <v>22423</v>
      </c>
    </row>
    <row r="7579" spans="1:5">
      <c r="A7579" s="711" t="s">
        <v>22424</v>
      </c>
      <c r="B7579" s="651" t="s">
        <v>22425</v>
      </c>
      <c r="C7579" s="651"/>
      <c r="D7579" s="652"/>
    </row>
    <row r="7580" spans="1:5">
      <c r="A7580" s="711" t="s">
        <v>22426</v>
      </c>
      <c r="B7580" s="651" t="s">
        <v>22427</v>
      </c>
      <c r="C7580" s="651" t="s">
        <v>22428</v>
      </c>
      <c r="D7580" s="652"/>
    </row>
    <row r="7581" spans="1:5">
      <c r="A7581" s="711" t="s">
        <v>22429</v>
      </c>
      <c r="B7581" s="651" t="s">
        <v>22430</v>
      </c>
      <c r="C7581" s="651"/>
      <c r="D7581" s="652" t="s">
        <v>22422</v>
      </c>
      <c r="E7581" s="625" t="s">
        <v>22431</v>
      </c>
    </row>
    <row r="7582" spans="1:5">
      <c r="A7582" s="711" t="s">
        <v>91</v>
      </c>
      <c r="B7582" s="651" t="s">
        <v>22432</v>
      </c>
      <c r="C7582" s="651" t="s">
        <v>22433</v>
      </c>
      <c r="D7582" s="652" t="s">
        <v>22434</v>
      </c>
      <c r="E7582" s="625" t="s">
        <v>22435</v>
      </c>
    </row>
    <row r="7583" spans="1:5">
      <c r="A7583" s="711" t="s">
        <v>22436</v>
      </c>
      <c r="B7583" s="651" t="s">
        <v>22437</v>
      </c>
      <c r="C7583" s="651"/>
      <c r="D7583" s="652"/>
    </row>
    <row r="7584" spans="1:5">
      <c r="A7584" s="711" t="s">
        <v>25197</v>
      </c>
      <c r="B7584" s="651" t="s">
        <v>26515</v>
      </c>
      <c r="C7584" s="651"/>
      <c r="D7584" s="652"/>
    </row>
    <row r="7585" spans="1:5">
      <c r="A7585" s="711">
        <v>93668</v>
      </c>
      <c r="B7585" s="651" t="s">
        <v>26531</v>
      </c>
      <c r="C7585" s="651" t="s">
        <v>108</v>
      </c>
      <c r="D7585" s="652" t="s">
        <v>18987</v>
      </c>
      <c r="E7585" s="625">
        <v>60.43</v>
      </c>
    </row>
    <row r="7586" spans="1:5">
      <c r="A7586" s="711" t="s">
        <v>25197</v>
      </c>
      <c r="B7586" s="651" t="s">
        <v>26515</v>
      </c>
      <c r="C7586" s="651"/>
      <c r="D7586" s="652"/>
    </row>
    <row r="7587" spans="1:5">
      <c r="A7587" s="711">
        <v>93669</v>
      </c>
      <c r="B7587" s="651" t="s">
        <v>26532</v>
      </c>
      <c r="C7587" s="651" t="s">
        <v>108</v>
      </c>
      <c r="D7587" s="652" t="s">
        <v>18987</v>
      </c>
      <c r="E7587" s="625">
        <v>62.37</v>
      </c>
    </row>
    <row r="7588" spans="1:5">
      <c r="A7588" s="711" t="s">
        <v>25197</v>
      </c>
      <c r="B7588" s="651" t="s">
        <v>26515</v>
      </c>
      <c r="C7588" s="651"/>
      <c r="D7588" s="652"/>
    </row>
    <row r="7589" spans="1:5">
      <c r="A7589" s="711">
        <v>93670</v>
      </c>
      <c r="B7589" s="651" t="s">
        <v>26533</v>
      </c>
      <c r="C7589" s="651" t="s">
        <v>108</v>
      </c>
      <c r="D7589" s="652" t="s">
        <v>18987</v>
      </c>
      <c r="E7589" s="625">
        <v>62.37</v>
      </c>
    </row>
    <row r="7590" spans="1:5">
      <c r="A7590" s="711" t="s">
        <v>25197</v>
      </c>
      <c r="B7590" s="651" t="s">
        <v>26515</v>
      </c>
      <c r="C7590" s="651"/>
      <c r="D7590" s="652"/>
    </row>
    <row r="7591" spans="1:5">
      <c r="A7591" s="711">
        <v>93671</v>
      </c>
      <c r="B7591" s="651" t="s">
        <v>26534</v>
      </c>
      <c r="C7591" s="651" t="s">
        <v>108</v>
      </c>
      <c r="D7591" s="652" t="s">
        <v>18987</v>
      </c>
      <c r="E7591" s="625">
        <v>64.77</v>
      </c>
    </row>
    <row r="7592" spans="1:5">
      <c r="A7592" s="711" t="s">
        <v>25197</v>
      </c>
      <c r="B7592" s="651" t="s">
        <v>26515</v>
      </c>
      <c r="C7592" s="651"/>
      <c r="D7592" s="652"/>
    </row>
    <row r="7593" spans="1:5">
      <c r="A7593" s="711">
        <v>93672</v>
      </c>
      <c r="B7593" s="651" t="s">
        <v>26535</v>
      </c>
      <c r="C7593" s="651" t="s">
        <v>108</v>
      </c>
      <c r="D7593" s="652" t="s">
        <v>18987</v>
      </c>
      <c r="E7593" s="625">
        <v>68.709999999999994</v>
      </c>
    </row>
    <row r="7594" spans="1:5">
      <c r="A7594" s="711" t="s">
        <v>25197</v>
      </c>
      <c r="B7594" s="651" t="s">
        <v>26515</v>
      </c>
      <c r="C7594" s="651"/>
      <c r="D7594" s="652"/>
    </row>
    <row r="7595" spans="1:5">
      <c r="A7595" s="711">
        <v>93673</v>
      </c>
      <c r="B7595" s="651" t="s">
        <v>26536</v>
      </c>
      <c r="C7595" s="651" t="s">
        <v>108</v>
      </c>
      <c r="D7595" s="652" t="s">
        <v>18987</v>
      </c>
      <c r="E7595" s="625">
        <v>73.7</v>
      </c>
    </row>
    <row r="7596" spans="1:5">
      <c r="A7596" s="711" t="s">
        <v>25197</v>
      </c>
      <c r="B7596" s="651" t="s">
        <v>26515</v>
      </c>
      <c r="C7596" s="651"/>
      <c r="D7596" s="652"/>
    </row>
    <row r="7597" spans="1:5">
      <c r="A7597" s="711">
        <v>93677</v>
      </c>
      <c r="B7597" s="651" t="s">
        <v>26537</v>
      </c>
      <c r="C7597" s="651" t="s">
        <v>108</v>
      </c>
      <c r="D7597" s="652" t="s">
        <v>18987</v>
      </c>
      <c r="E7597" s="625">
        <v>62.37</v>
      </c>
    </row>
    <row r="7598" spans="1:5">
      <c r="A7598" s="711" t="s">
        <v>25197</v>
      </c>
      <c r="B7598" s="651" t="s">
        <v>26515</v>
      </c>
      <c r="C7598" s="651"/>
      <c r="D7598" s="652"/>
    </row>
    <row r="7599" spans="1:5">
      <c r="A7599" s="711">
        <v>170</v>
      </c>
      <c r="B7599" s="651" t="s">
        <v>26538</v>
      </c>
      <c r="C7599" s="651"/>
      <c r="D7599" s="652"/>
    </row>
    <row r="7600" spans="1:5">
      <c r="A7600" s="711">
        <v>72333</v>
      </c>
      <c r="B7600" s="651" t="s">
        <v>26539</v>
      </c>
      <c r="C7600" s="651" t="s">
        <v>108</v>
      </c>
      <c r="D7600" s="652" t="s">
        <v>18987</v>
      </c>
      <c r="E7600" s="625">
        <v>51.07</v>
      </c>
    </row>
    <row r="7601" spans="1:5">
      <c r="A7601" s="711" t="s">
        <v>25105</v>
      </c>
      <c r="B7601" s="651" t="s">
        <v>26233</v>
      </c>
      <c r="C7601" s="651"/>
      <c r="D7601" s="652"/>
    </row>
    <row r="7602" spans="1:5">
      <c r="A7602" s="711">
        <v>72339</v>
      </c>
      <c r="B7602" s="651" t="s">
        <v>5056</v>
      </c>
      <c r="C7602" s="651" t="s">
        <v>108</v>
      </c>
      <c r="D7602" s="652" t="s">
        <v>18987</v>
      </c>
      <c r="E7602" s="625">
        <v>49.84</v>
      </c>
    </row>
    <row r="7603" spans="1:5">
      <c r="A7603" s="711">
        <v>83403</v>
      </c>
      <c r="B7603" s="651" t="s">
        <v>26540</v>
      </c>
      <c r="C7603" s="651" t="s">
        <v>108</v>
      </c>
      <c r="D7603" s="652" t="s">
        <v>18987</v>
      </c>
      <c r="E7603" s="625">
        <v>20.32</v>
      </c>
    </row>
    <row r="7604" spans="1:5">
      <c r="A7604" s="711" t="s">
        <v>25123</v>
      </c>
      <c r="B7604" s="651" t="s">
        <v>26417</v>
      </c>
      <c r="C7604" s="651"/>
      <c r="D7604" s="652"/>
    </row>
    <row r="7605" spans="1:5">
      <c r="A7605" s="711">
        <v>83465</v>
      </c>
      <c r="B7605" s="651" t="s">
        <v>5057</v>
      </c>
      <c r="C7605" s="651" t="s">
        <v>108</v>
      </c>
      <c r="D7605" s="652" t="s">
        <v>18987</v>
      </c>
      <c r="E7605" s="625">
        <v>53.35</v>
      </c>
    </row>
    <row r="7606" spans="1:5">
      <c r="A7606" s="711">
        <v>91945</v>
      </c>
      <c r="B7606" s="651" t="s">
        <v>26541</v>
      </c>
      <c r="C7606" s="651" t="s">
        <v>108</v>
      </c>
      <c r="D7606" s="652" t="s">
        <v>18987</v>
      </c>
      <c r="E7606" s="625">
        <v>9.7100000000000009</v>
      </c>
    </row>
    <row r="7607" spans="1:5">
      <c r="A7607" s="711" t="s">
        <v>26542</v>
      </c>
      <c r="B7607" s="651" t="s">
        <v>26543</v>
      </c>
      <c r="C7607" s="651"/>
      <c r="D7607" s="652"/>
    </row>
    <row r="7608" spans="1:5">
      <c r="A7608" s="711">
        <v>91946</v>
      </c>
      <c r="B7608" s="651" t="s">
        <v>26544</v>
      </c>
      <c r="C7608" s="651" t="s">
        <v>108</v>
      </c>
      <c r="D7608" s="652" t="s">
        <v>18987</v>
      </c>
      <c r="E7608" s="625">
        <v>8.7899999999999991</v>
      </c>
    </row>
    <row r="7609" spans="1:5">
      <c r="A7609" s="711" t="s">
        <v>26542</v>
      </c>
      <c r="B7609" s="651" t="s">
        <v>26543</v>
      </c>
      <c r="C7609" s="651"/>
      <c r="D7609" s="652"/>
    </row>
    <row r="7610" spans="1:5">
      <c r="A7610" s="711">
        <v>91947</v>
      </c>
      <c r="B7610" s="651" t="s">
        <v>26545</v>
      </c>
      <c r="C7610" s="651" t="s">
        <v>108</v>
      </c>
      <c r="D7610" s="652" t="s">
        <v>18987</v>
      </c>
      <c r="E7610" s="625">
        <v>8.2200000000000006</v>
      </c>
    </row>
    <row r="7611" spans="1:5">
      <c r="A7611" s="711" t="s">
        <v>26542</v>
      </c>
      <c r="B7611" s="651" t="s">
        <v>26543</v>
      </c>
      <c r="C7611" s="651"/>
      <c r="D7611" s="652"/>
    </row>
    <row r="7612" spans="1:5">
      <c r="A7612" s="711" t="s">
        <v>22417</v>
      </c>
      <c r="B7612" s="651" t="s">
        <v>22418</v>
      </c>
      <c r="C7612" s="651"/>
      <c r="D7612" s="652"/>
    </row>
    <row r="7613" spans="1:5">
      <c r="A7613" s="711" t="s">
        <v>22419</v>
      </c>
      <c r="B7613" s="651" t="e">
        <v>#NAME?</v>
      </c>
      <c r="C7613" s="651"/>
      <c r="D7613" s="652" t="s">
        <v>22420</v>
      </c>
      <c r="E7613" s="625" t="s">
        <v>22421</v>
      </c>
    </row>
    <row r="7614" spans="1:5">
      <c r="A7614" s="711"/>
      <c r="B7614" s="651"/>
      <c r="C7614" s="651"/>
      <c r="D7614" s="652" t="s">
        <v>22422</v>
      </c>
      <c r="E7614" s="625" t="s">
        <v>22423</v>
      </c>
    </row>
    <row r="7615" spans="1:5">
      <c r="A7615" s="711" t="s">
        <v>22424</v>
      </c>
      <c r="B7615" s="651" t="s">
        <v>22425</v>
      </c>
      <c r="C7615" s="651"/>
      <c r="D7615" s="652"/>
    </row>
    <row r="7616" spans="1:5">
      <c r="A7616" s="711" t="s">
        <v>22426</v>
      </c>
      <c r="B7616" s="651" t="s">
        <v>22427</v>
      </c>
      <c r="C7616" s="651" t="s">
        <v>22428</v>
      </c>
      <c r="D7616" s="652"/>
    </row>
    <row r="7617" spans="1:5">
      <c r="A7617" s="711" t="s">
        <v>22429</v>
      </c>
      <c r="B7617" s="651" t="s">
        <v>22430</v>
      </c>
      <c r="C7617" s="651"/>
      <c r="D7617" s="652" t="s">
        <v>22422</v>
      </c>
      <c r="E7617" s="625" t="s">
        <v>22431</v>
      </c>
    </row>
    <row r="7618" spans="1:5">
      <c r="A7618" s="711" t="s">
        <v>91</v>
      </c>
      <c r="B7618" s="651" t="s">
        <v>22432</v>
      </c>
      <c r="C7618" s="651" t="s">
        <v>22433</v>
      </c>
      <c r="D7618" s="652" t="s">
        <v>22434</v>
      </c>
      <c r="E7618" s="625" t="s">
        <v>22435</v>
      </c>
    </row>
    <row r="7619" spans="1:5">
      <c r="A7619" s="711" t="s">
        <v>22436</v>
      </c>
      <c r="B7619" s="651" t="s">
        <v>22437</v>
      </c>
      <c r="C7619" s="651"/>
      <c r="D7619" s="652"/>
    </row>
    <row r="7620" spans="1:5">
      <c r="A7620" s="711">
        <v>91949</v>
      </c>
      <c r="B7620" s="651" t="s">
        <v>26546</v>
      </c>
      <c r="C7620" s="651" t="s">
        <v>108</v>
      </c>
      <c r="D7620" s="652" t="s">
        <v>18987</v>
      </c>
      <c r="E7620" s="625">
        <v>18.899999999999999</v>
      </c>
    </row>
    <row r="7621" spans="1:5">
      <c r="A7621" s="711" t="s">
        <v>26542</v>
      </c>
      <c r="B7621" s="651" t="s">
        <v>26543</v>
      </c>
      <c r="C7621" s="651"/>
      <c r="D7621" s="652"/>
    </row>
    <row r="7622" spans="1:5">
      <c r="A7622" s="711">
        <v>91950</v>
      </c>
      <c r="B7622" s="651" t="s">
        <v>26547</v>
      </c>
      <c r="C7622" s="651" t="s">
        <v>108</v>
      </c>
      <c r="D7622" s="652" t="s">
        <v>18987</v>
      </c>
      <c r="E7622" s="625">
        <v>17.79</v>
      </c>
    </row>
    <row r="7623" spans="1:5">
      <c r="A7623" s="711" t="s">
        <v>26542</v>
      </c>
      <c r="B7623" s="651" t="s">
        <v>26543</v>
      </c>
      <c r="C7623" s="651"/>
      <c r="D7623" s="652"/>
    </row>
    <row r="7624" spans="1:5">
      <c r="A7624" s="711">
        <v>91951</v>
      </c>
      <c r="B7624" s="651" t="s">
        <v>26548</v>
      </c>
      <c r="C7624" s="651" t="s">
        <v>108</v>
      </c>
      <c r="D7624" s="652" t="s">
        <v>18987</v>
      </c>
      <c r="E7624" s="625">
        <v>17.13</v>
      </c>
    </row>
    <row r="7625" spans="1:5">
      <c r="A7625" s="711" t="s">
        <v>26542</v>
      </c>
      <c r="B7625" s="651" t="s">
        <v>26543</v>
      </c>
      <c r="C7625" s="651"/>
      <c r="D7625" s="652"/>
    </row>
    <row r="7626" spans="1:5">
      <c r="A7626" s="711">
        <v>91952</v>
      </c>
      <c r="B7626" s="651" t="s">
        <v>26549</v>
      </c>
      <c r="C7626" s="651" t="s">
        <v>108</v>
      </c>
      <c r="D7626" s="652" t="s">
        <v>18987</v>
      </c>
      <c r="E7626" s="625">
        <v>17.559999999999999</v>
      </c>
    </row>
    <row r="7627" spans="1:5">
      <c r="A7627" s="711" t="s">
        <v>24422</v>
      </c>
      <c r="B7627" s="651" t="s">
        <v>26350</v>
      </c>
      <c r="C7627" s="651"/>
      <c r="D7627" s="652"/>
    </row>
    <row r="7628" spans="1:5">
      <c r="A7628" s="711">
        <v>91953</v>
      </c>
      <c r="B7628" s="651" t="s">
        <v>26550</v>
      </c>
      <c r="C7628" s="651" t="s">
        <v>108</v>
      </c>
      <c r="D7628" s="652" t="s">
        <v>18987</v>
      </c>
      <c r="E7628" s="625">
        <v>26.36</v>
      </c>
    </row>
    <row r="7629" spans="1:5">
      <c r="A7629" s="711" t="s">
        <v>22490</v>
      </c>
      <c r="B7629" s="651" t="s">
        <v>26551</v>
      </c>
      <c r="C7629" s="651"/>
      <c r="D7629" s="652"/>
    </row>
    <row r="7630" spans="1:5">
      <c r="A7630" s="711">
        <v>91954</v>
      </c>
      <c r="B7630" s="651" t="s">
        <v>26552</v>
      </c>
      <c r="C7630" s="651" t="s">
        <v>108</v>
      </c>
      <c r="D7630" s="652" t="s">
        <v>18987</v>
      </c>
      <c r="E7630" s="625">
        <v>24.2</v>
      </c>
    </row>
    <row r="7631" spans="1:5">
      <c r="A7631" s="711" t="s">
        <v>26203</v>
      </c>
      <c r="B7631" s="651" t="s">
        <v>26553</v>
      </c>
      <c r="C7631" s="651"/>
      <c r="D7631" s="652"/>
    </row>
    <row r="7632" spans="1:5">
      <c r="A7632" s="711">
        <v>91955</v>
      </c>
      <c r="B7632" s="651" t="s">
        <v>26554</v>
      </c>
      <c r="C7632" s="651" t="s">
        <v>108</v>
      </c>
      <c r="D7632" s="652" t="s">
        <v>18987</v>
      </c>
      <c r="E7632" s="625">
        <v>33</v>
      </c>
    </row>
    <row r="7633" spans="1:5">
      <c r="A7633" s="711" t="s">
        <v>22490</v>
      </c>
      <c r="B7633" s="651" t="s">
        <v>26551</v>
      </c>
      <c r="C7633" s="651"/>
      <c r="D7633" s="652"/>
    </row>
    <row r="7634" spans="1:5">
      <c r="A7634" s="711">
        <v>91956</v>
      </c>
      <c r="B7634" s="651" t="s">
        <v>26555</v>
      </c>
      <c r="C7634" s="651" t="s">
        <v>108</v>
      </c>
      <c r="D7634" s="652" t="s">
        <v>18987</v>
      </c>
      <c r="E7634" s="625">
        <v>40.020000000000003</v>
      </c>
    </row>
    <row r="7635" spans="1:5">
      <c r="A7635" s="711" t="s">
        <v>26556</v>
      </c>
      <c r="B7635" s="651" t="s">
        <v>26557</v>
      </c>
      <c r="C7635" s="651"/>
      <c r="D7635" s="652"/>
    </row>
    <row r="7636" spans="1:5">
      <c r="A7636" s="711">
        <v>5</v>
      </c>
      <c r="B7636" s="651"/>
      <c r="C7636" s="651"/>
      <c r="D7636" s="652"/>
    </row>
    <row r="7637" spans="1:5">
      <c r="A7637" s="711">
        <v>91957</v>
      </c>
      <c r="B7637" s="651" t="s">
        <v>26555</v>
      </c>
      <c r="C7637" s="651" t="s">
        <v>108</v>
      </c>
      <c r="D7637" s="652" t="s">
        <v>18987</v>
      </c>
      <c r="E7637" s="625">
        <v>48.82</v>
      </c>
    </row>
    <row r="7638" spans="1:5">
      <c r="A7638" s="711" t="s">
        <v>26558</v>
      </c>
      <c r="B7638" s="651" t="s">
        <v>26559</v>
      </c>
      <c r="C7638" s="651"/>
      <c r="D7638" s="652"/>
    </row>
    <row r="7639" spans="1:5">
      <c r="A7639" s="711">
        <v>15</v>
      </c>
      <c r="B7639" s="651"/>
      <c r="C7639" s="651"/>
      <c r="D7639" s="652"/>
    </row>
    <row r="7640" spans="1:5">
      <c r="A7640" s="711">
        <v>91958</v>
      </c>
      <c r="B7640" s="651" t="s">
        <v>26560</v>
      </c>
      <c r="C7640" s="651" t="s">
        <v>108</v>
      </c>
      <c r="D7640" s="652" t="s">
        <v>18987</v>
      </c>
      <c r="E7640" s="625">
        <v>33.409999999999997</v>
      </c>
    </row>
    <row r="7641" spans="1:5">
      <c r="A7641" s="711" t="s">
        <v>26203</v>
      </c>
      <c r="B7641" s="651" t="s">
        <v>26553</v>
      </c>
      <c r="C7641" s="651"/>
      <c r="D7641" s="652"/>
    </row>
    <row r="7642" spans="1:5">
      <c r="A7642" s="711">
        <v>91959</v>
      </c>
      <c r="B7642" s="651" t="s">
        <v>26561</v>
      </c>
      <c r="C7642" s="651" t="s">
        <v>108</v>
      </c>
      <c r="D7642" s="652" t="s">
        <v>18987</v>
      </c>
      <c r="E7642" s="625">
        <v>42.21</v>
      </c>
    </row>
    <row r="7643" spans="1:5">
      <c r="A7643" s="711" t="s">
        <v>22490</v>
      </c>
      <c r="B7643" s="651" t="s">
        <v>26551</v>
      </c>
      <c r="C7643" s="651"/>
      <c r="D7643" s="652"/>
    </row>
    <row r="7644" spans="1:5">
      <c r="A7644" s="711">
        <v>91960</v>
      </c>
      <c r="B7644" s="651" t="s">
        <v>26562</v>
      </c>
      <c r="C7644" s="651" t="s">
        <v>108</v>
      </c>
      <c r="D7644" s="652" t="s">
        <v>18987</v>
      </c>
      <c r="E7644" s="625">
        <v>46.66</v>
      </c>
    </row>
    <row r="7645" spans="1:5">
      <c r="A7645" s="711" t="s">
        <v>22490</v>
      </c>
      <c r="B7645" s="651" t="s">
        <v>26551</v>
      </c>
      <c r="C7645" s="651"/>
      <c r="D7645" s="652"/>
    </row>
    <row r="7646" spans="1:5">
      <c r="A7646" s="711">
        <v>91961</v>
      </c>
      <c r="B7646" s="651" t="s">
        <v>26563</v>
      </c>
      <c r="C7646" s="651" t="s">
        <v>108</v>
      </c>
      <c r="D7646" s="652" t="s">
        <v>18987</v>
      </c>
      <c r="E7646" s="625">
        <v>55.46</v>
      </c>
    </row>
    <row r="7647" spans="1:5">
      <c r="A7647" s="711" t="e">
        <v>#NAME?</v>
      </c>
      <c r="B7647" s="651" t="s">
        <v>26564</v>
      </c>
      <c r="C7647" s="651"/>
      <c r="D7647" s="652"/>
    </row>
    <row r="7648" spans="1:5">
      <c r="A7648" s="711" t="s">
        <v>22417</v>
      </c>
      <c r="B7648" s="651" t="s">
        <v>22418</v>
      </c>
      <c r="C7648" s="651"/>
      <c r="D7648" s="652"/>
    </row>
    <row r="7649" spans="1:5">
      <c r="A7649" s="711" t="s">
        <v>22419</v>
      </c>
      <c r="B7649" s="651" t="e">
        <v>#NAME?</v>
      </c>
      <c r="C7649" s="651"/>
      <c r="D7649" s="652" t="s">
        <v>22420</v>
      </c>
      <c r="E7649" s="625" t="s">
        <v>22421</v>
      </c>
    </row>
    <row r="7650" spans="1:5">
      <c r="A7650" s="711"/>
      <c r="B7650" s="651"/>
      <c r="C7650" s="651"/>
      <c r="D7650" s="652" t="s">
        <v>22422</v>
      </c>
      <c r="E7650" s="625" t="s">
        <v>22423</v>
      </c>
    </row>
    <row r="7651" spans="1:5">
      <c r="A7651" s="711" t="s">
        <v>22424</v>
      </c>
      <c r="B7651" s="651" t="s">
        <v>22425</v>
      </c>
      <c r="C7651" s="651"/>
      <c r="D7651" s="652"/>
    </row>
    <row r="7652" spans="1:5">
      <c r="A7652" s="711" t="s">
        <v>22426</v>
      </c>
      <c r="B7652" s="651" t="s">
        <v>22427</v>
      </c>
      <c r="C7652" s="651" t="s">
        <v>22428</v>
      </c>
      <c r="D7652" s="652"/>
    </row>
    <row r="7653" spans="1:5">
      <c r="A7653" s="711" t="s">
        <v>22429</v>
      </c>
      <c r="B7653" s="651" t="s">
        <v>22430</v>
      </c>
      <c r="C7653" s="651"/>
      <c r="D7653" s="652" t="s">
        <v>22422</v>
      </c>
      <c r="E7653" s="625" t="s">
        <v>22431</v>
      </c>
    </row>
    <row r="7654" spans="1:5">
      <c r="A7654" s="711" t="s">
        <v>91</v>
      </c>
      <c r="B7654" s="651" t="s">
        <v>22432</v>
      </c>
      <c r="C7654" s="651" t="s">
        <v>22433</v>
      </c>
      <c r="D7654" s="652" t="s">
        <v>22434</v>
      </c>
      <c r="E7654" s="625" t="s">
        <v>22435</v>
      </c>
    </row>
    <row r="7655" spans="1:5">
      <c r="A7655" s="711" t="s">
        <v>22436</v>
      </c>
      <c r="B7655" s="651" t="s">
        <v>22437</v>
      </c>
      <c r="C7655" s="651"/>
      <c r="D7655" s="652"/>
    </row>
    <row r="7656" spans="1:5">
      <c r="A7656" s="711">
        <v>91962</v>
      </c>
      <c r="B7656" s="651" t="s">
        <v>26565</v>
      </c>
      <c r="C7656" s="651" t="s">
        <v>108</v>
      </c>
      <c r="D7656" s="652" t="s">
        <v>18987</v>
      </c>
      <c r="E7656" s="625">
        <v>62.51</v>
      </c>
    </row>
    <row r="7657" spans="1:5">
      <c r="A7657" s="711" t="s">
        <v>26566</v>
      </c>
      <c r="B7657" s="651" t="s">
        <v>26567</v>
      </c>
      <c r="C7657" s="651"/>
      <c r="D7657" s="652"/>
    </row>
    <row r="7658" spans="1:5">
      <c r="A7658" s="711">
        <v>15</v>
      </c>
      <c r="B7658" s="651"/>
      <c r="C7658" s="651"/>
      <c r="D7658" s="652"/>
    </row>
    <row r="7659" spans="1:5">
      <c r="A7659" s="711">
        <v>91963</v>
      </c>
      <c r="B7659" s="651" t="s">
        <v>26565</v>
      </c>
      <c r="C7659" s="651" t="s">
        <v>108</v>
      </c>
      <c r="D7659" s="652" t="s">
        <v>18987</v>
      </c>
      <c r="E7659" s="625">
        <v>71.31</v>
      </c>
    </row>
    <row r="7660" spans="1:5">
      <c r="A7660" s="711" t="s">
        <v>26568</v>
      </c>
      <c r="B7660" s="651" t="s">
        <v>26569</v>
      </c>
      <c r="C7660" s="651"/>
      <c r="D7660" s="652"/>
    </row>
    <row r="7661" spans="1:5">
      <c r="A7661" s="711">
        <v>2015</v>
      </c>
      <c r="B7661" s="651"/>
      <c r="C7661" s="651"/>
      <c r="D7661" s="652"/>
    </row>
    <row r="7662" spans="1:5">
      <c r="A7662" s="711">
        <v>91964</v>
      </c>
      <c r="B7662" s="651" t="s">
        <v>26570</v>
      </c>
      <c r="C7662" s="651" t="s">
        <v>108</v>
      </c>
      <c r="D7662" s="652" t="s">
        <v>18987</v>
      </c>
      <c r="E7662" s="625">
        <v>55.87</v>
      </c>
    </row>
    <row r="7663" spans="1:5">
      <c r="A7663" s="711" t="s">
        <v>26566</v>
      </c>
      <c r="B7663" s="651" t="s">
        <v>26567</v>
      </c>
      <c r="C7663" s="651"/>
      <c r="D7663" s="652"/>
    </row>
    <row r="7664" spans="1:5">
      <c r="A7664" s="711">
        <v>15</v>
      </c>
      <c r="B7664" s="651"/>
      <c r="C7664" s="651"/>
      <c r="D7664" s="652"/>
    </row>
    <row r="7665" spans="1:5">
      <c r="A7665" s="711">
        <v>91965</v>
      </c>
      <c r="B7665" s="651" t="s">
        <v>26570</v>
      </c>
      <c r="C7665" s="651" t="s">
        <v>108</v>
      </c>
      <c r="D7665" s="652" t="s">
        <v>18987</v>
      </c>
      <c r="E7665" s="625">
        <v>64.67</v>
      </c>
    </row>
    <row r="7666" spans="1:5">
      <c r="A7666" s="711" t="s">
        <v>26568</v>
      </c>
      <c r="B7666" s="651" t="s">
        <v>26569</v>
      </c>
      <c r="C7666" s="651"/>
      <c r="D7666" s="652"/>
    </row>
    <row r="7667" spans="1:5">
      <c r="A7667" s="711">
        <v>2015</v>
      </c>
      <c r="B7667" s="651"/>
      <c r="C7667" s="651"/>
      <c r="D7667" s="652"/>
    </row>
    <row r="7668" spans="1:5">
      <c r="A7668" s="711">
        <v>91966</v>
      </c>
      <c r="B7668" s="651" t="s">
        <v>26571</v>
      </c>
      <c r="C7668" s="651" t="s">
        <v>108</v>
      </c>
      <c r="D7668" s="652" t="s">
        <v>18987</v>
      </c>
      <c r="E7668" s="625">
        <v>49.26</v>
      </c>
    </row>
    <row r="7669" spans="1:5">
      <c r="A7669" s="711" t="s">
        <v>26203</v>
      </c>
      <c r="B7669" s="651" t="s">
        <v>26553</v>
      </c>
      <c r="C7669" s="651"/>
      <c r="D7669" s="652"/>
    </row>
    <row r="7670" spans="1:5">
      <c r="A7670" s="711">
        <v>91967</v>
      </c>
      <c r="B7670" s="651" t="s">
        <v>26572</v>
      </c>
      <c r="C7670" s="651" t="s">
        <v>108</v>
      </c>
      <c r="D7670" s="652" t="s">
        <v>18987</v>
      </c>
      <c r="E7670" s="625">
        <v>58.06</v>
      </c>
    </row>
    <row r="7671" spans="1:5">
      <c r="A7671" s="711" t="s">
        <v>22490</v>
      </c>
      <c r="B7671" s="651" t="s">
        <v>26551</v>
      </c>
      <c r="C7671" s="651"/>
      <c r="D7671" s="652"/>
    </row>
    <row r="7672" spans="1:5">
      <c r="A7672" s="711">
        <v>91968</v>
      </c>
      <c r="B7672" s="651" t="s">
        <v>26573</v>
      </c>
      <c r="C7672" s="651" t="s">
        <v>108</v>
      </c>
      <c r="D7672" s="652" t="s">
        <v>18987</v>
      </c>
      <c r="E7672" s="625">
        <v>69.13</v>
      </c>
    </row>
    <row r="7673" spans="1:5">
      <c r="A7673" s="711" t="s">
        <v>22490</v>
      </c>
      <c r="B7673" s="651" t="s">
        <v>26551</v>
      </c>
      <c r="C7673" s="651"/>
      <c r="D7673" s="652"/>
    </row>
    <row r="7674" spans="1:5">
      <c r="A7674" s="711">
        <v>91969</v>
      </c>
      <c r="B7674" s="651" t="s">
        <v>26574</v>
      </c>
      <c r="C7674" s="651" t="s">
        <v>108</v>
      </c>
      <c r="D7674" s="652" t="s">
        <v>18987</v>
      </c>
      <c r="E7674" s="625">
        <v>77.92</v>
      </c>
    </row>
    <row r="7675" spans="1:5">
      <c r="A7675" s="711" t="e">
        <v>#NAME?</v>
      </c>
      <c r="B7675" s="651" t="s">
        <v>26564</v>
      </c>
      <c r="C7675" s="651"/>
      <c r="D7675" s="652"/>
    </row>
    <row r="7676" spans="1:5">
      <c r="A7676" s="711">
        <v>91970</v>
      </c>
      <c r="B7676" s="651" t="s">
        <v>26575</v>
      </c>
      <c r="C7676" s="651" t="s">
        <v>108</v>
      </c>
      <c r="D7676" s="652" t="s">
        <v>18987</v>
      </c>
      <c r="E7676" s="625">
        <v>71.930000000000007</v>
      </c>
    </row>
    <row r="7677" spans="1:5">
      <c r="A7677" s="711" t="s">
        <v>26566</v>
      </c>
      <c r="B7677" s="651" t="s">
        <v>26567</v>
      </c>
      <c r="C7677" s="651"/>
      <c r="D7677" s="652"/>
    </row>
    <row r="7678" spans="1:5">
      <c r="A7678" s="711">
        <v>15</v>
      </c>
      <c r="B7678" s="651"/>
      <c r="C7678" s="651"/>
      <c r="D7678" s="652"/>
    </row>
    <row r="7679" spans="1:5">
      <c r="A7679" s="711">
        <v>91971</v>
      </c>
      <c r="B7679" s="651" t="s">
        <v>26575</v>
      </c>
      <c r="C7679" s="651" t="s">
        <v>108</v>
      </c>
      <c r="D7679" s="652" t="s">
        <v>18987</v>
      </c>
      <c r="E7679" s="625">
        <v>89.72</v>
      </c>
    </row>
    <row r="7680" spans="1:5">
      <c r="A7680" s="711" t="s">
        <v>26568</v>
      </c>
      <c r="B7680" s="651" t="s">
        <v>26569</v>
      </c>
      <c r="C7680" s="651"/>
      <c r="D7680" s="652"/>
    </row>
    <row r="7681" spans="1:5">
      <c r="A7681" s="711">
        <v>2015</v>
      </c>
      <c r="B7681" s="651"/>
      <c r="C7681" s="651"/>
      <c r="D7681" s="652"/>
    </row>
    <row r="7682" spans="1:5">
      <c r="A7682" s="711">
        <v>91972</v>
      </c>
      <c r="B7682" s="651" t="s">
        <v>26576</v>
      </c>
      <c r="C7682" s="651" t="s">
        <v>108</v>
      </c>
      <c r="D7682" s="652" t="s">
        <v>18987</v>
      </c>
      <c r="E7682" s="625">
        <v>78.569999999999993</v>
      </c>
    </row>
    <row r="7683" spans="1:5">
      <c r="A7683" s="711" t="s">
        <v>26577</v>
      </c>
      <c r="B7683" s="651" t="s">
        <v>26578</v>
      </c>
      <c r="C7683" s="651"/>
      <c r="D7683" s="652"/>
    </row>
    <row r="7684" spans="1:5">
      <c r="A7684" s="711" t="s">
        <v>22417</v>
      </c>
      <c r="B7684" s="651" t="s">
        <v>22418</v>
      </c>
      <c r="C7684" s="651"/>
      <c r="D7684" s="652"/>
    </row>
    <row r="7685" spans="1:5">
      <c r="A7685" s="711" t="s">
        <v>22419</v>
      </c>
      <c r="B7685" s="651" t="e">
        <v>#NAME?</v>
      </c>
      <c r="C7685" s="651"/>
      <c r="D7685" s="652" t="s">
        <v>22420</v>
      </c>
      <c r="E7685" s="625" t="s">
        <v>22421</v>
      </c>
    </row>
    <row r="7686" spans="1:5">
      <c r="A7686" s="711"/>
      <c r="B7686" s="651"/>
      <c r="C7686" s="651"/>
      <c r="D7686" s="652" t="s">
        <v>22422</v>
      </c>
      <c r="E7686" s="625" t="s">
        <v>22423</v>
      </c>
    </row>
    <row r="7687" spans="1:5">
      <c r="A7687" s="711" t="s">
        <v>22424</v>
      </c>
      <c r="B7687" s="651" t="s">
        <v>22425</v>
      </c>
      <c r="C7687" s="651"/>
      <c r="D7687" s="652"/>
    </row>
    <row r="7688" spans="1:5">
      <c r="A7688" s="711" t="s">
        <v>22426</v>
      </c>
      <c r="B7688" s="651" t="s">
        <v>22427</v>
      </c>
      <c r="C7688" s="651" t="s">
        <v>22428</v>
      </c>
      <c r="D7688" s="652"/>
    </row>
    <row r="7689" spans="1:5">
      <c r="A7689" s="711" t="s">
        <v>22429</v>
      </c>
      <c r="B7689" s="651" t="s">
        <v>22430</v>
      </c>
      <c r="C7689" s="651"/>
      <c r="D7689" s="652" t="s">
        <v>22422</v>
      </c>
      <c r="E7689" s="625" t="s">
        <v>22431</v>
      </c>
    </row>
    <row r="7690" spans="1:5">
      <c r="A7690" s="711" t="s">
        <v>91</v>
      </c>
      <c r="B7690" s="651" t="s">
        <v>22432</v>
      </c>
      <c r="C7690" s="651" t="s">
        <v>22433</v>
      </c>
      <c r="D7690" s="652" t="s">
        <v>22434</v>
      </c>
      <c r="E7690" s="625" t="s">
        <v>22435</v>
      </c>
    </row>
    <row r="7691" spans="1:5">
      <c r="A7691" s="711" t="s">
        <v>22436</v>
      </c>
      <c r="B7691" s="651" t="s">
        <v>22437</v>
      </c>
      <c r="C7691" s="651"/>
      <c r="D7691" s="652"/>
    </row>
    <row r="7692" spans="1:5">
      <c r="A7692" s="711">
        <v>15</v>
      </c>
      <c r="B7692" s="651"/>
      <c r="C7692" s="651"/>
      <c r="D7692" s="652"/>
    </row>
    <row r="7693" spans="1:5">
      <c r="A7693" s="711">
        <v>91973</v>
      </c>
      <c r="B7693" s="651" t="s">
        <v>26576</v>
      </c>
      <c r="C7693" s="651" t="s">
        <v>108</v>
      </c>
      <c r="D7693" s="652" t="s">
        <v>18987</v>
      </c>
      <c r="E7693" s="625">
        <v>96.36</v>
      </c>
    </row>
    <row r="7694" spans="1:5">
      <c r="A7694" s="711" t="s">
        <v>26577</v>
      </c>
      <c r="B7694" s="651" t="s">
        <v>26579</v>
      </c>
      <c r="C7694" s="651"/>
      <c r="D7694" s="652"/>
    </row>
    <row r="7695" spans="1:5">
      <c r="A7695" s="711" t="s">
        <v>23100</v>
      </c>
      <c r="B7695" s="651"/>
      <c r="C7695" s="651"/>
      <c r="D7695" s="652"/>
    </row>
    <row r="7696" spans="1:5">
      <c r="A7696" s="711">
        <v>91974</v>
      </c>
      <c r="B7696" s="651" t="s">
        <v>26580</v>
      </c>
      <c r="C7696" s="651" t="s">
        <v>108</v>
      </c>
      <c r="D7696" s="652" t="s">
        <v>18987</v>
      </c>
      <c r="E7696" s="625">
        <v>65.28</v>
      </c>
    </row>
    <row r="7697" spans="1:5">
      <c r="A7697" s="711" t="s">
        <v>26203</v>
      </c>
      <c r="B7697" s="651" t="s">
        <v>26553</v>
      </c>
      <c r="C7697" s="651"/>
      <c r="D7697" s="652"/>
    </row>
    <row r="7698" spans="1:5">
      <c r="A7698" s="711">
        <v>91975</v>
      </c>
      <c r="B7698" s="651" t="s">
        <v>26581</v>
      </c>
      <c r="C7698" s="651" t="s">
        <v>108</v>
      </c>
      <c r="D7698" s="652" t="s">
        <v>18987</v>
      </c>
      <c r="E7698" s="625">
        <v>83.08</v>
      </c>
    </row>
    <row r="7699" spans="1:5">
      <c r="A7699" s="711" t="s">
        <v>22490</v>
      </c>
      <c r="B7699" s="651" t="s">
        <v>26551</v>
      </c>
      <c r="C7699" s="651"/>
      <c r="D7699" s="652"/>
    </row>
    <row r="7700" spans="1:5">
      <c r="A7700" s="711">
        <v>91976</v>
      </c>
      <c r="B7700" s="651" t="s">
        <v>26582</v>
      </c>
      <c r="C7700" s="651" t="s">
        <v>108</v>
      </c>
      <c r="D7700" s="652" t="s">
        <v>18987</v>
      </c>
      <c r="E7700" s="625">
        <v>97.04</v>
      </c>
    </row>
    <row r="7701" spans="1:5">
      <c r="A7701" s="711" t="s">
        <v>26203</v>
      </c>
      <c r="B7701" s="651" t="s">
        <v>26553</v>
      </c>
      <c r="C7701" s="651"/>
      <c r="D7701" s="652"/>
    </row>
    <row r="7702" spans="1:5">
      <c r="A7702" s="711">
        <v>91977</v>
      </c>
      <c r="B7702" s="651" t="s">
        <v>26583</v>
      </c>
      <c r="C7702" s="651" t="s">
        <v>108</v>
      </c>
      <c r="D7702" s="652" t="s">
        <v>18987</v>
      </c>
      <c r="E7702" s="625">
        <v>114.84</v>
      </c>
    </row>
    <row r="7703" spans="1:5">
      <c r="A7703" s="711" t="s">
        <v>22490</v>
      </c>
      <c r="B7703" s="651" t="s">
        <v>26551</v>
      </c>
      <c r="C7703" s="651"/>
      <c r="D7703" s="652"/>
    </row>
    <row r="7704" spans="1:5">
      <c r="A7704" s="711">
        <v>91990</v>
      </c>
      <c r="B7704" s="651" t="s">
        <v>26584</v>
      </c>
      <c r="C7704" s="651" t="s">
        <v>108</v>
      </c>
      <c r="D7704" s="652" t="s">
        <v>18987</v>
      </c>
      <c r="E7704" s="625">
        <v>23.04</v>
      </c>
    </row>
    <row r="7705" spans="1:5">
      <c r="A7705" s="711" t="e">
        <v>#NAME?</v>
      </c>
      <c r="B7705" s="651" t="s">
        <v>26564</v>
      </c>
      <c r="C7705" s="651"/>
      <c r="D7705" s="652"/>
    </row>
    <row r="7706" spans="1:5">
      <c r="A7706" s="711">
        <v>91991</v>
      </c>
      <c r="B7706" s="651" t="s">
        <v>26585</v>
      </c>
      <c r="C7706" s="651" t="s">
        <v>108</v>
      </c>
      <c r="D7706" s="652" t="s">
        <v>18987</v>
      </c>
      <c r="E7706" s="625">
        <v>28.35</v>
      </c>
    </row>
    <row r="7707" spans="1:5">
      <c r="A7707" s="711" t="e">
        <v>#NAME?</v>
      </c>
      <c r="B7707" s="651" t="s">
        <v>26564</v>
      </c>
      <c r="C7707" s="651"/>
      <c r="D7707" s="652"/>
    </row>
    <row r="7708" spans="1:5">
      <c r="A7708" s="711">
        <v>91992</v>
      </c>
      <c r="B7708" s="651" t="s">
        <v>26586</v>
      </c>
      <c r="C7708" s="651" t="s">
        <v>108</v>
      </c>
      <c r="D7708" s="652" t="s">
        <v>18987</v>
      </c>
      <c r="E7708" s="625">
        <v>31.83</v>
      </c>
    </row>
    <row r="7709" spans="1:5">
      <c r="A7709" s="711" t="s">
        <v>26587</v>
      </c>
      <c r="B7709" s="651" t="s">
        <v>26588</v>
      </c>
      <c r="C7709" s="651"/>
      <c r="D7709" s="652"/>
    </row>
    <row r="7710" spans="1:5">
      <c r="A7710" s="711">
        <v>91993</v>
      </c>
      <c r="B7710" s="651" t="s">
        <v>26589</v>
      </c>
      <c r="C7710" s="651" t="s">
        <v>108</v>
      </c>
      <c r="D7710" s="652" t="s">
        <v>18987</v>
      </c>
      <c r="E7710" s="625">
        <v>37.15</v>
      </c>
    </row>
    <row r="7711" spans="1:5">
      <c r="A7711" s="711" t="s">
        <v>26587</v>
      </c>
      <c r="B7711" s="651" t="s">
        <v>26588</v>
      </c>
      <c r="C7711" s="651"/>
      <c r="D7711" s="652"/>
    </row>
    <row r="7712" spans="1:5">
      <c r="A7712" s="711">
        <v>91994</v>
      </c>
      <c r="B7712" s="651" t="s">
        <v>26590</v>
      </c>
      <c r="C7712" s="651" t="s">
        <v>108</v>
      </c>
      <c r="D7712" s="652" t="s">
        <v>18987</v>
      </c>
      <c r="E7712" s="625">
        <v>17.670000000000002</v>
      </c>
    </row>
    <row r="7713" spans="1:5">
      <c r="A7713" s="711" t="e">
        <v>#NAME?</v>
      </c>
      <c r="B7713" s="651" t="s">
        <v>26564</v>
      </c>
      <c r="C7713" s="651"/>
      <c r="D7713" s="652"/>
    </row>
    <row r="7714" spans="1:5">
      <c r="A7714" s="711">
        <v>91995</v>
      </c>
      <c r="B7714" s="651" t="s">
        <v>26591</v>
      </c>
      <c r="C7714" s="651" t="s">
        <v>108</v>
      </c>
      <c r="D7714" s="652" t="s">
        <v>18987</v>
      </c>
      <c r="E7714" s="625">
        <v>22.98</v>
      </c>
    </row>
    <row r="7715" spans="1:5">
      <c r="A7715" s="711" t="e">
        <v>#NAME?</v>
      </c>
      <c r="B7715" s="651" t="s">
        <v>26564</v>
      </c>
      <c r="C7715" s="651"/>
      <c r="D7715" s="652"/>
    </row>
    <row r="7716" spans="1:5">
      <c r="A7716" s="711">
        <v>91996</v>
      </c>
      <c r="B7716" s="651" t="s">
        <v>26592</v>
      </c>
      <c r="C7716" s="651" t="s">
        <v>108</v>
      </c>
      <c r="D7716" s="652" t="s">
        <v>18987</v>
      </c>
      <c r="E7716" s="625">
        <v>26.47</v>
      </c>
    </row>
    <row r="7717" spans="1:5">
      <c r="A7717" s="711" t="s">
        <v>26593</v>
      </c>
      <c r="B7717" s="651" t="s">
        <v>26443</v>
      </c>
      <c r="C7717" s="651"/>
      <c r="D7717" s="652"/>
    </row>
    <row r="7718" spans="1:5">
      <c r="A7718" s="711">
        <v>91997</v>
      </c>
      <c r="B7718" s="651" t="s">
        <v>26594</v>
      </c>
      <c r="C7718" s="651" t="s">
        <v>108</v>
      </c>
      <c r="D7718" s="652" t="s">
        <v>18987</v>
      </c>
      <c r="E7718" s="625">
        <v>31.78</v>
      </c>
    </row>
    <row r="7719" spans="1:5">
      <c r="A7719" s="711" t="s">
        <v>26593</v>
      </c>
      <c r="B7719" s="651" t="s">
        <v>26443</v>
      </c>
      <c r="C7719" s="651"/>
      <c r="D7719" s="652"/>
    </row>
    <row r="7720" spans="1:5">
      <c r="A7720" s="711" t="s">
        <v>22417</v>
      </c>
      <c r="B7720" s="651" t="s">
        <v>22418</v>
      </c>
      <c r="C7720" s="651"/>
      <c r="D7720" s="652"/>
    </row>
    <row r="7721" spans="1:5">
      <c r="A7721" s="711" t="s">
        <v>22419</v>
      </c>
      <c r="B7721" s="651" t="e">
        <v>#NAME?</v>
      </c>
      <c r="C7721" s="651"/>
      <c r="D7721" s="652" t="s">
        <v>22420</v>
      </c>
      <c r="E7721" s="625" t="s">
        <v>22421</v>
      </c>
    </row>
    <row r="7722" spans="1:5">
      <c r="A7722" s="711"/>
      <c r="B7722" s="651"/>
      <c r="C7722" s="651"/>
      <c r="D7722" s="652" t="s">
        <v>22422</v>
      </c>
      <c r="E7722" s="625" t="s">
        <v>22423</v>
      </c>
    </row>
    <row r="7723" spans="1:5">
      <c r="A7723" s="711" t="s">
        <v>22424</v>
      </c>
      <c r="B7723" s="651" t="s">
        <v>22425</v>
      </c>
      <c r="C7723" s="651"/>
      <c r="D7723" s="652"/>
    </row>
    <row r="7724" spans="1:5">
      <c r="A7724" s="711" t="s">
        <v>22426</v>
      </c>
      <c r="B7724" s="651" t="s">
        <v>22427</v>
      </c>
      <c r="C7724" s="651" t="s">
        <v>22428</v>
      </c>
      <c r="D7724" s="652"/>
    </row>
    <row r="7725" spans="1:5">
      <c r="A7725" s="711" t="s">
        <v>22429</v>
      </c>
      <c r="B7725" s="651" t="s">
        <v>22430</v>
      </c>
      <c r="C7725" s="651"/>
      <c r="D7725" s="652" t="s">
        <v>22422</v>
      </c>
      <c r="E7725" s="625" t="s">
        <v>22431</v>
      </c>
    </row>
    <row r="7726" spans="1:5">
      <c r="A7726" s="711" t="s">
        <v>91</v>
      </c>
      <c r="B7726" s="651" t="s">
        <v>22432</v>
      </c>
      <c r="C7726" s="651" t="s">
        <v>22433</v>
      </c>
      <c r="D7726" s="652" t="s">
        <v>22434</v>
      </c>
      <c r="E7726" s="625" t="s">
        <v>22435</v>
      </c>
    </row>
    <row r="7727" spans="1:5">
      <c r="A7727" s="711" t="s">
        <v>22436</v>
      </c>
      <c r="B7727" s="651" t="s">
        <v>22437</v>
      </c>
      <c r="C7727" s="651"/>
      <c r="D7727" s="652"/>
    </row>
    <row r="7728" spans="1:5">
      <c r="A7728" s="711">
        <v>91998</v>
      </c>
      <c r="B7728" s="651" t="s">
        <v>26595</v>
      </c>
      <c r="C7728" s="651" t="s">
        <v>108</v>
      </c>
      <c r="D7728" s="652" t="s">
        <v>18987</v>
      </c>
      <c r="E7728" s="625">
        <v>15.59</v>
      </c>
    </row>
    <row r="7729" spans="1:5">
      <c r="A7729" s="711" t="e">
        <v>#NAME?</v>
      </c>
      <c r="B7729" s="651" t="s">
        <v>26564</v>
      </c>
      <c r="C7729" s="651"/>
      <c r="D7729" s="652"/>
    </row>
    <row r="7730" spans="1:5">
      <c r="A7730" s="711">
        <v>91999</v>
      </c>
      <c r="B7730" s="651" t="s">
        <v>26596</v>
      </c>
      <c r="C7730" s="651" t="s">
        <v>108</v>
      </c>
      <c r="D7730" s="652" t="s">
        <v>18987</v>
      </c>
      <c r="E7730" s="625">
        <v>20.9</v>
      </c>
    </row>
    <row r="7731" spans="1:5">
      <c r="A7731" s="711" t="e">
        <v>#NAME?</v>
      </c>
      <c r="B7731" s="651" t="s">
        <v>26564</v>
      </c>
      <c r="C7731" s="651"/>
      <c r="D7731" s="652"/>
    </row>
    <row r="7732" spans="1:5">
      <c r="A7732" s="711">
        <v>92000</v>
      </c>
      <c r="B7732" s="651" t="s">
        <v>26597</v>
      </c>
      <c r="C7732" s="651" t="s">
        <v>108</v>
      </c>
      <c r="D7732" s="652" t="s">
        <v>18987</v>
      </c>
      <c r="E7732" s="625">
        <v>24.38</v>
      </c>
    </row>
    <row r="7733" spans="1:5">
      <c r="A7733" s="711" t="s">
        <v>26593</v>
      </c>
      <c r="B7733" s="651" t="s">
        <v>26443</v>
      </c>
      <c r="C7733" s="651"/>
      <c r="D7733" s="652"/>
    </row>
    <row r="7734" spans="1:5">
      <c r="A7734" s="711">
        <v>92001</v>
      </c>
      <c r="B7734" s="651" t="s">
        <v>26598</v>
      </c>
      <c r="C7734" s="651" t="s">
        <v>108</v>
      </c>
      <c r="D7734" s="652" t="s">
        <v>18987</v>
      </c>
      <c r="E7734" s="625">
        <v>29.69</v>
      </c>
    </row>
    <row r="7735" spans="1:5">
      <c r="A7735" s="711" t="s">
        <v>26593</v>
      </c>
      <c r="B7735" s="651" t="s">
        <v>26443</v>
      </c>
      <c r="C7735" s="651"/>
      <c r="D7735" s="652"/>
    </row>
    <row r="7736" spans="1:5">
      <c r="A7736" s="711">
        <v>92002</v>
      </c>
      <c r="B7736" s="651" t="s">
        <v>26599</v>
      </c>
      <c r="C7736" s="651" t="s">
        <v>108</v>
      </c>
      <c r="D7736" s="652" t="s">
        <v>18987</v>
      </c>
      <c r="E7736" s="625">
        <v>33.6</v>
      </c>
    </row>
    <row r="7737" spans="1:5">
      <c r="A7737" s="711" t="s">
        <v>26587</v>
      </c>
      <c r="B7737" s="651" t="s">
        <v>26588</v>
      </c>
      <c r="C7737" s="651"/>
      <c r="D7737" s="652"/>
    </row>
    <row r="7738" spans="1:5">
      <c r="A7738" s="711">
        <v>92003</v>
      </c>
      <c r="B7738" s="651" t="s">
        <v>26600</v>
      </c>
      <c r="C7738" s="651" t="s">
        <v>108</v>
      </c>
      <c r="D7738" s="652" t="s">
        <v>18987</v>
      </c>
      <c r="E7738" s="625">
        <v>44.23</v>
      </c>
    </row>
    <row r="7739" spans="1:5">
      <c r="A7739" s="711" t="s">
        <v>26587</v>
      </c>
      <c r="B7739" s="651" t="s">
        <v>26588</v>
      </c>
      <c r="C7739" s="651"/>
      <c r="D7739" s="652"/>
    </row>
    <row r="7740" spans="1:5">
      <c r="A7740" s="711">
        <v>92004</v>
      </c>
      <c r="B7740" s="651" t="s">
        <v>26601</v>
      </c>
      <c r="C7740" s="651" t="s">
        <v>108</v>
      </c>
      <c r="D7740" s="652" t="s">
        <v>18987</v>
      </c>
      <c r="E7740" s="625">
        <v>42.4</v>
      </c>
    </row>
    <row r="7741" spans="1:5">
      <c r="A7741" s="711" t="s">
        <v>26602</v>
      </c>
      <c r="B7741" s="651" t="s">
        <v>26446</v>
      </c>
      <c r="C7741" s="651"/>
      <c r="D7741" s="652"/>
    </row>
    <row r="7742" spans="1:5">
      <c r="A7742" s="711">
        <v>92005</v>
      </c>
      <c r="B7742" s="651" t="s">
        <v>26603</v>
      </c>
      <c r="C7742" s="651" t="s">
        <v>108</v>
      </c>
      <c r="D7742" s="652" t="s">
        <v>18987</v>
      </c>
      <c r="E7742" s="625">
        <v>53.02</v>
      </c>
    </row>
    <row r="7743" spans="1:5">
      <c r="A7743" s="711" t="s">
        <v>26602</v>
      </c>
      <c r="B7743" s="651" t="s">
        <v>26446</v>
      </c>
      <c r="C7743" s="651"/>
      <c r="D7743" s="652"/>
    </row>
    <row r="7744" spans="1:5">
      <c r="A7744" s="711">
        <v>92006</v>
      </c>
      <c r="B7744" s="651" t="s">
        <v>26604</v>
      </c>
      <c r="C7744" s="651" t="s">
        <v>108</v>
      </c>
      <c r="D7744" s="652" t="s">
        <v>18987</v>
      </c>
      <c r="E7744" s="625">
        <v>29.43</v>
      </c>
    </row>
    <row r="7745" spans="1:5">
      <c r="A7745" s="711" t="s">
        <v>26587</v>
      </c>
      <c r="B7745" s="651" t="s">
        <v>26588</v>
      </c>
      <c r="C7745" s="651"/>
      <c r="D7745" s="652"/>
    </row>
    <row r="7746" spans="1:5">
      <c r="A7746" s="711">
        <v>92007</v>
      </c>
      <c r="B7746" s="651" t="s">
        <v>26605</v>
      </c>
      <c r="C7746" s="651" t="s">
        <v>108</v>
      </c>
      <c r="D7746" s="652" t="s">
        <v>18987</v>
      </c>
      <c r="E7746" s="625">
        <v>40.06</v>
      </c>
    </row>
    <row r="7747" spans="1:5">
      <c r="A7747" s="711" t="s">
        <v>26587</v>
      </c>
      <c r="B7747" s="651" t="s">
        <v>26588</v>
      </c>
      <c r="C7747" s="651"/>
      <c r="D7747" s="652"/>
    </row>
    <row r="7748" spans="1:5">
      <c r="A7748" s="711">
        <v>92008</v>
      </c>
      <c r="B7748" s="651" t="s">
        <v>26606</v>
      </c>
      <c r="C7748" s="651" t="s">
        <v>108</v>
      </c>
      <c r="D7748" s="652" t="s">
        <v>18987</v>
      </c>
      <c r="E7748" s="625">
        <v>38.229999999999997</v>
      </c>
    </row>
    <row r="7749" spans="1:5">
      <c r="A7749" s="711" t="s">
        <v>26602</v>
      </c>
      <c r="B7749" s="651" t="s">
        <v>26446</v>
      </c>
      <c r="C7749" s="651"/>
      <c r="D7749" s="652"/>
    </row>
    <row r="7750" spans="1:5">
      <c r="A7750" s="711">
        <v>92009</v>
      </c>
      <c r="B7750" s="651" t="s">
        <v>26607</v>
      </c>
      <c r="C7750" s="651" t="s">
        <v>108</v>
      </c>
      <c r="D7750" s="652" t="s">
        <v>18987</v>
      </c>
      <c r="E7750" s="625">
        <v>48.85</v>
      </c>
    </row>
    <row r="7751" spans="1:5">
      <c r="A7751" s="711" t="s">
        <v>26602</v>
      </c>
      <c r="B7751" s="651" t="s">
        <v>26446</v>
      </c>
      <c r="C7751" s="651"/>
      <c r="D7751" s="652"/>
    </row>
    <row r="7752" spans="1:5">
      <c r="A7752" s="711">
        <v>92010</v>
      </c>
      <c r="B7752" s="651" t="s">
        <v>26608</v>
      </c>
      <c r="C7752" s="651" t="s">
        <v>108</v>
      </c>
      <c r="D7752" s="652" t="s">
        <v>18987</v>
      </c>
      <c r="E7752" s="625">
        <v>49.54</v>
      </c>
    </row>
    <row r="7753" spans="1:5">
      <c r="A7753" s="711" t="s">
        <v>26587</v>
      </c>
      <c r="B7753" s="651" t="s">
        <v>26588</v>
      </c>
      <c r="C7753" s="651"/>
      <c r="D7753" s="652"/>
    </row>
    <row r="7754" spans="1:5">
      <c r="A7754" s="711">
        <v>92011</v>
      </c>
      <c r="B7754" s="651" t="s">
        <v>26609</v>
      </c>
      <c r="C7754" s="651" t="s">
        <v>108</v>
      </c>
      <c r="D7754" s="652" t="s">
        <v>18987</v>
      </c>
      <c r="E7754" s="625">
        <v>65.47</v>
      </c>
    </row>
    <row r="7755" spans="1:5">
      <c r="A7755" s="711" t="s">
        <v>26587</v>
      </c>
      <c r="B7755" s="651" t="s">
        <v>26588</v>
      </c>
      <c r="C7755" s="651"/>
      <c r="D7755" s="652"/>
    </row>
    <row r="7756" spans="1:5">
      <c r="A7756" s="711" t="s">
        <v>22417</v>
      </c>
      <c r="B7756" s="651" t="s">
        <v>22418</v>
      </c>
      <c r="C7756" s="651"/>
      <c r="D7756" s="652"/>
    </row>
    <row r="7757" spans="1:5">
      <c r="A7757" s="711" t="s">
        <v>22419</v>
      </c>
      <c r="B7757" s="651" t="e">
        <v>#NAME?</v>
      </c>
      <c r="C7757" s="651"/>
      <c r="D7757" s="652" t="s">
        <v>22420</v>
      </c>
      <c r="E7757" s="625" t="s">
        <v>22421</v>
      </c>
    </row>
    <row r="7758" spans="1:5">
      <c r="A7758" s="711"/>
      <c r="B7758" s="651"/>
      <c r="C7758" s="651"/>
      <c r="D7758" s="652" t="s">
        <v>22422</v>
      </c>
      <c r="E7758" s="625" t="s">
        <v>22423</v>
      </c>
    </row>
    <row r="7759" spans="1:5">
      <c r="A7759" s="711" t="s">
        <v>22424</v>
      </c>
      <c r="B7759" s="651" t="s">
        <v>22425</v>
      </c>
      <c r="C7759" s="651"/>
      <c r="D7759" s="652"/>
    </row>
    <row r="7760" spans="1:5">
      <c r="A7760" s="711" t="s">
        <v>22426</v>
      </c>
      <c r="B7760" s="651" t="s">
        <v>22427</v>
      </c>
      <c r="C7760" s="651" t="s">
        <v>22428</v>
      </c>
      <c r="D7760" s="652"/>
    </row>
    <row r="7761" spans="1:5">
      <c r="A7761" s="711" t="s">
        <v>22429</v>
      </c>
      <c r="B7761" s="651" t="s">
        <v>22430</v>
      </c>
      <c r="C7761" s="651"/>
      <c r="D7761" s="652" t="s">
        <v>22422</v>
      </c>
      <c r="E7761" s="625" t="s">
        <v>22431</v>
      </c>
    </row>
    <row r="7762" spans="1:5">
      <c r="A7762" s="711" t="s">
        <v>91</v>
      </c>
      <c r="B7762" s="651" t="s">
        <v>22432</v>
      </c>
      <c r="C7762" s="651" t="s">
        <v>22433</v>
      </c>
      <c r="D7762" s="652" t="s">
        <v>22434</v>
      </c>
      <c r="E7762" s="625" t="s">
        <v>22435</v>
      </c>
    </row>
    <row r="7763" spans="1:5">
      <c r="A7763" s="711" t="s">
        <v>22436</v>
      </c>
      <c r="B7763" s="651" t="s">
        <v>22437</v>
      </c>
      <c r="C7763" s="651"/>
      <c r="D7763" s="652"/>
    </row>
    <row r="7764" spans="1:5">
      <c r="A7764" s="711">
        <v>92012</v>
      </c>
      <c r="B7764" s="651" t="s">
        <v>26610</v>
      </c>
      <c r="C7764" s="651" t="s">
        <v>108</v>
      </c>
      <c r="D7764" s="652" t="s">
        <v>18987</v>
      </c>
      <c r="E7764" s="625">
        <v>58.33</v>
      </c>
    </row>
    <row r="7765" spans="1:5">
      <c r="A7765" s="711" t="s">
        <v>26602</v>
      </c>
      <c r="B7765" s="651" t="s">
        <v>26446</v>
      </c>
      <c r="C7765" s="651"/>
      <c r="D7765" s="652"/>
    </row>
    <row r="7766" spans="1:5">
      <c r="A7766" s="711">
        <v>92013</v>
      </c>
      <c r="B7766" s="651" t="s">
        <v>26611</v>
      </c>
      <c r="C7766" s="651" t="s">
        <v>108</v>
      </c>
      <c r="D7766" s="652" t="s">
        <v>18987</v>
      </c>
      <c r="E7766" s="625">
        <v>74.27</v>
      </c>
    </row>
    <row r="7767" spans="1:5">
      <c r="A7767" s="711" t="s">
        <v>26602</v>
      </c>
      <c r="B7767" s="651" t="s">
        <v>26446</v>
      </c>
      <c r="C7767" s="651"/>
      <c r="D7767" s="652"/>
    </row>
    <row r="7768" spans="1:5">
      <c r="A7768" s="711">
        <v>92014</v>
      </c>
      <c r="B7768" s="651" t="s">
        <v>26612</v>
      </c>
      <c r="C7768" s="651" t="s">
        <v>108</v>
      </c>
      <c r="D7768" s="652" t="s">
        <v>18987</v>
      </c>
      <c r="E7768" s="625">
        <v>43.28</v>
      </c>
    </row>
    <row r="7769" spans="1:5">
      <c r="A7769" s="711" t="s">
        <v>26587</v>
      </c>
      <c r="B7769" s="651" t="s">
        <v>26588</v>
      </c>
      <c r="C7769" s="651"/>
      <c r="D7769" s="652"/>
    </row>
    <row r="7770" spans="1:5">
      <c r="A7770" s="711">
        <v>92015</v>
      </c>
      <c r="B7770" s="651" t="s">
        <v>26613</v>
      </c>
      <c r="C7770" s="651" t="s">
        <v>108</v>
      </c>
      <c r="D7770" s="652" t="s">
        <v>18987</v>
      </c>
      <c r="E7770" s="625">
        <v>59.22</v>
      </c>
    </row>
    <row r="7771" spans="1:5">
      <c r="A7771" s="711" t="s">
        <v>26587</v>
      </c>
      <c r="B7771" s="651" t="s">
        <v>26588</v>
      </c>
      <c r="C7771" s="651"/>
      <c r="D7771" s="652"/>
    </row>
    <row r="7772" spans="1:5">
      <c r="A7772" s="711">
        <v>92016</v>
      </c>
      <c r="B7772" s="651" t="s">
        <v>26614</v>
      </c>
      <c r="C7772" s="651" t="s">
        <v>108</v>
      </c>
      <c r="D7772" s="652" t="s">
        <v>18987</v>
      </c>
      <c r="E7772" s="625">
        <v>52.08</v>
      </c>
    </row>
    <row r="7773" spans="1:5">
      <c r="A7773" s="711" t="s">
        <v>26602</v>
      </c>
      <c r="B7773" s="651" t="s">
        <v>26446</v>
      </c>
      <c r="C7773" s="651"/>
      <c r="D7773" s="652"/>
    </row>
    <row r="7774" spans="1:5">
      <c r="A7774" s="711">
        <v>92017</v>
      </c>
      <c r="B7774" s="651" t="s">
        <v>26615</v>
      </c>
      <c r="C7774" s="651" t="s">
        <v>108</v>
      </c>
      <c r="D7774" s="652" t="s">
        <v>18987</v>
      </c>
      <c r="E7774" s="625">
        <v>68.010000000000005</v>
      </c>
    </row>
    <row r="7775" spans="1:5">
      <c r="A7775" s="711" t="s">
        <v>26602</v>
      </c>
      <c r="B7775" s="651" t="s">
        <v>26446</v>
      </c>
      <c r="C7775" s="651"/>
      <c r="D7775" s="652"/>
    </row>
    <row r="7776" spans="1:5">
      <c r="A7776" s="711">
        <v>92018</v>
      </c>
      <c r="B7776" s="651" t="s">
        <v>26616</v>
      </c>
      <c r="C7776" s="651" t="s">
        <v>108</v>
      </c>
      <c r="D7776" s="652" t="s">
        <v>18987</v>
      </c>
      <c r="E7776" s="625">
        <v>57.42</v>
      </c>
    </row>
    <row r="7777" spans="1:5">
      <c r="A7777" s="711" t="s">
        <v>26587</v>
      </c>
      <c r="B7777" s="651" t="s">
        <v>26588</v>
      </c>
      <c r="C7777" s="651"/>
      <c r="D7777" s="652"/>
    </row>
    <row r="7778" spans="1:5">
      <c r="A7778" s="711">
        <v>92019</v>
      </c>
      <c r="B7778" s="651" t="s">
        <v>26617</v>
      </c>
      <c r="C7778" s="651" t="s">
        <v>108</v>
      </c>
      <c r="D7778" s="652" t="s">
        <v>18987</v>
      </c>
      <c r="E7778" s="625">
        <v>75.209999999999994</v>
      </c>
    </row>
    <row r="7779" spans="1:5">
      <c r="A7779" s="711" t="s">
        <v>26602</v>
      </c>
      <c r="B7779" s="651" t="s">
        <v>26446</v>
      </c>
      <c r="C7779" s="651"/>
      <c r="D7779" s="652"/>
    </row>
    <row r="7780" spans="1:5">
      <c r="A7780" s="711">
        <v>92020</v>
      </c>
      <c r="B7780" s="651" t="s">
        <v>26618</v>
      </c>
      <c r="C7780" s="651" t="s">
        <v>108</v>
      </c>
      <c r="D7780" s="652" t="s">
        <v>18987</v>
      </c>
      <c r="E7780" s="625">
        <v>85.25</v>
      </c>
    </row>
    <row r="7781" spans="1:5">
      <c r="A7781" s="711" t="s">
        <v>26587</v>
      </c>
      <c r="B7781" s="651" t="s">
        <v>26588</v>
      </c>
      <c r="C7781" s="651"/>
      <c r="D7781" s="652"/>
    </row>
    <row r="7782" spans="1:5">
      <c r="A7782" s="711">
        <v>92021</v>
      </c>
      <c r="B7782" s="651" t="s">
        <v>26619</v>
      </c>
      <c r="C7782" s="651" t="s">
        <v>108</v>
      </c>
      <c r="D7782" s="652" t="s">
        <v>18987</v>
      </c>
      <c r="E7782" s="625">
        <v>103.05</v>
      </c>
    </row>
    <row r="7783" spans="1:5">
      <c r="A7783" s="711" t="s">
        <v>26602</v>
      </c>
      <c r="B7783" s="651" t="s">
        <v>26446</v>
      </c>
      <c r="C7783" s="651"/>
      <c r="D7783" s="652"/>
    </row>
    <row r="7784" spans="1:5">
      <c r="A7784" s="711">
        <v>92022</v>
      </c>
      <c r="B7784" s="651" t="s">
        <v>26620</v>
      </c>
      <c r="C7784" s="651" t="s">
        <v>108</v>
      </c>
      <c r="D7784" s="652" t="s">
        <v>18987</v>
      </c>
      <c r="E7784" s="625">
        <v>33.49</v>
      </c>
    </row>
    <row r="7785" spans="1:5">
      <c r="A7785" s="711" t="s">
        <v>26621</v>
      </c>
      <c r="B7785" s="651" t="s">
        <v>26622</v>
      </c>
      <c r="C7785" s="651"/>
      <c r="D7785" s="652"/>
    </row>
    <row r="7786" spans="1:5">
      <c r="A7786" s="711">
        <v>92023</v>
      </c>
      <c r="B7786" s="651" t="s">
        <v>26623</v>
      </c>
      <c r="C7786" s="651" t="s">
        <v>108</v>
      </c>
      <c r="D7786" s="652" t="s">
        <v>18987</v>
      </c>
      <c r="E7786" s="625">
        <v>42.29</v>
      </c>
    </row>
    <row r="7787" spans="1:5">
      <c r="A7787" s="711" t="s">
        <v>26624</v>
      </c>
      <c r="B7787" s="651" t="s">
        <v>26625</v>
      </c>
      <c r="C7787" s="651"/>
      <c r="D7787" s="652"/>
    </row>
    <row r="7788" spans="1:5">
      <c r="A7788" s="711">
        <v>92024</v>
      </c>
      <c r="B7788" s="651" t="s">
        <v>26626</v>
      </c>
      <c r="C7788" s="651" t="s">
        <v>108</v>
      </c>
      <c r="D7788" s="652" t="s">
        <v>18987</v>
      </c>
      <c r="E7788" s="625">
        <v>49.45</v>
      </c>
    </row>
    <row r="7789" spans="1:5">
      <c r="A7789" s="711" t="s">
        <v>26627</v>
      </c>
      <c r="B7789" s="651" t="s">
        <v>26628</v>
      </c>
      <c r="C7789" s="651"/>
      <c r="D7789" s="652"/>
    </row>
    <row r="7790" spans="1:5">
      <c r="A7790" s="711">
        <v>92025</v>
      </c>
      <c r="B7790" s="651" t="s">
        <v>26629</v>
      </c>
      <c r="C7790" s="651" t="s">
        <v>108</v>
      </c>
      <c r="D7790" s="652" t="s">
        <v>18987</v>
      </c>
      <c r="E7790" s="625">
        <v>58.25</v>
      </c>
    </row>
    <row r="7791" spans="1:5">
      <c r="A7791" s="711" t="s">
        <v>26630</v>
      </c>
      <c r="B7791" s="651" t="s">
        <v>26631</v>
      </c>
      <c r="C7791" s="651"/>
      <c r="D7791" s="652"/>
    </row>
    <row r="7792" spans="1:5">
      <c r="A7792" s="711" t="s">
        <v>22417</v>
      </c>
      <c r="B7792" s="651" t="s">
        <v>22418</v>
      </c>
      <c r="C7792" s="651"/>
      <c r="D7792" s="652"/>
    </row>
    <row r="7793" spans="1:5">
      <c r="A7793" s="711" t="s">
        <v>22419</v>
      </c>
      <c r="B7793" s="651" t="e">
        <v>#NAME?</v>
      </c>
      <c r="C7793" s="651"/>
      <c r="D7793" s="652" t="s">
        <v>22420</v>
      </c>
      <c r="E7793" s="625" t="s">
        <v>22421</v>
      </c>
    </row>
    <row r="7794" spans="1:5">
      <c r="A7794" s="711"/>
      <c r="B7794" s="651"/>
      <c r="C7794" s="651"/>
      <c r="D7794" s="652" t="s">
        <v>22422</v>
      </c>
      <c r="E7794" s="625" t="s">
        <v>22423</v>
      </c>
    </row>
    <row r="7795" spans="1:5">
      <c r="A7795" s="711" t="s">
        <v>22424</v>
      </c>
      <c r="B7795" s="651" t="s">
        <v>22425</v>
      </c>
      <c r="C7795" s="651"/>
      <c r="D7795" s="652"/>
    </row>
    <row r="7796" spans="1:5">
      <c r="A7796" s="711" t="s">
        <v>22426</v>
      </c>
      <c r="B7796" s="651" t="s">
        <v>22427</v>
      </c>
      <c r="C7796" s="651" t="s">
        <v>22428</v>
      </c>
      <c r="D7796" s="652"/>
    </row>
    <row r="7797" spans="1:5">
      <c r="A7797" s="711" t="s">
        <v>22429</v>
      </c>
      <c r="B7797" s="651" t="s">
        <v>22430</v>
      </c>
      <c r="C7797" s="651"/>
      <c r="D7797" s="652" t="s">
        <v>22422</v>
      </c>
      <c r="E7797" s="625" t="s">
        <v>22431</v>
      </c>
    </row>
    <row r="7798" spans="1:5">
      <c r="A7798" s="711" t="s">
        <v>91</v>
      </c>
      <c r="B7798" s="651" t="s">
        <v>22432</v>
      </c>
      <c r="C7798" s="651" t="s">
        <v>22433</v>
      </c>
      <c r="D7798" s="652" t="s">
        <v>22434</v>
      </c>
      <c r="E7798" s="625" t="s">
        <v>22435</v>
      </c>
    </row>
    <row r="7799" spans="1:5">
      <c r="A7799" s="711" t="s">
        <v>22436</v>
      </c>
      <c r="B7799" s="651" t="s">
        <v>22437</v>
      </c>
      <c r="C7799" s="651"/>
      <c r="D7799" s="652"/>
    </row>
    <row r="7800" spans="1:5">
      <c r="A7800" s="711">
        <v>92026</v>
      </c>
      <c r="B7800" s="651" t="s">
        <v>26632</v>
      </c>
      <c r="C7800" s="651" t="s">
        <v>108</v>
      </c>
      <c r="D7800" s="652" t="s">
        <v>18987</v>
      </c>
      <c r="E7800" s="625">
        <v>49.34</v>
      </c>
    </row>
    <row r="7801" spans="1:5">
      <c r="A7801" s="711" t="s">
        <v>26627</v>
      </c>
      <c r="B7801" s="651" t="s">
        <v>26628</v>
      </c>
      <c r="C7801" s="651"/>
      <c r="D7801" s="652"/>
    </row>
    <row r="7802" spans="1:5">
      <c r="A7802" s="711">
        <v>92027</v>
      </c>
      <c r="B7802" s="651" t="s">
        <v>26633</v>
      </c>
      <c r="C7802" s="651" t="s">
        <v>108</v>
      </c>
      <c r="D7802" s="652" t="s">
        <v>18987</v>
      </c>
      <c r="E7802" s="625">
        <v>58.14</v>
      </c>
    </row>
    <row r="7803" spans="1:5">
      <c r="A7803" s="711" t="s">
        <v>26630</v>
      </c>
      <c r="B7803" s="651" t="s">
        <v>26631</v>
      </c>
      <c r="C7803" s="651"/>
      <c r="D7803" s="652"/>
    </row>
    <row r="7804" spans="1:5">
      <c r="A7804" s="711">
        <v>92028</v>
      </c>
      <c r="B7804" s="651" t="s">
        <v>26634</v>
      </c>
      <c r="C7804" s="651" t="s">
        <v>108</v>
      </c>
      <c r="D7804" s="652" t="s">
        <v>18987</v>
      </c>
      <c r="E7804" s="625">
        <v>40.130000000000003</v>
      </c>
    </row>
    <row r="7805" spans="1:5">
      <c r="A7805" s="711" t="s">
        <v>26627</v>
      </c>
      <c r="B7805" s="651" t="s">
        <v>26628</v>
      </c>
      <c r="C7805" s="651"/>
      <c r="D7805" s="652"/>
    </row>
    <row r="7806" spans="1:5">
      <c r="A7806" s="711">
        <v>92029</v>
      </c>
      <c r="B7806" s="651" t="s">
        <v>26635</v>
      </c>
      <c r="C7806" s="651" t="s">
        <v>108</v>
      </c>
      <c r="D7806" s="652" t="s">
        <v>18987</v>
      </c>
      <c r="E7806" s="625">
        <v>48.93</v>
      </c>
    </row>
    <row r="7807" spans="1:5">
      <c r="A7807" s="711" t="s">
        <v>26630</v>
      </c>
      <c r="B7807" s="651" t="s">
        <v>26631</v>
      </c>
      <c r="C7807" s="651"/>
      <c r="D7807" s="652"/>
    </row>
    <row r="7808" spans="1:5">
      <c r="A7808" s="711">
        <v>92030</v>
      </c>
      <c r="B7808" s="651" t="s">
        <v>26636</v>
      </c>
      <c r="C7808" s="651" t="s">
        <v>108</v>
      </c>
      <c r="D7808" s="652" t="s">
        <v>18987</v>
      </c>
      <c r="E7808" s="625">
        <v>56.07</v>
      </c>
    </row>
    <row r="7809" spans="1:5">
      <c r="A7809" s="711" t="s">
        <v>26637</v>
      </c>
      <c r="B7809" s="651" t="s">
        <v>26628</v>
      </c>
      <c r="C7809" s="651"/>
      <c r="D7809" s="652"/>
    </row>
    <row r="7810" spans="1:5">
      <c r="A7810" s="711">
        <v>92031</v>
      </c>
      <c r="B7810" s="651" t="s">
        <v>26638</v>
      </c>
      <c r="C7810" s="651" t="s">
        <v>108</v>
      </c>
      <c r="D7810" s="652" t="s">
        <v>18987</v>
      </c>
      <c r="E7810" s="625">
        <v>64.86</v>
      </c>
    </row>
    <row r="7811" spans="1:5">
      <c r="A7811" s="711" t="s">
        <v>26639</v>
      </c>
      <c r="B7811" s="651" t="s">
        <v>26640</v>
      </c>
      <c r="C7811" s="651"/>
      <c r="D7811" s="652"/>
    </row>
    <row r="7812" spans="1:5">
      <c r="A7812" s="711">
        <v>92032</v>
      </c>
      <c r="B7812" s="651" t="s">
        <v>26641</v>
      </c>
      <c r="C7812" s="651" t="s">
        <v>108</v>
      </c>
      <c r="D7812" s="652" t="s">
        <v>18987</v>
      </c>
      <c r="E7812" s="625">
        <v>62.6</v>
      </c>
    </row>
    <row r="7813" spans="1:5">
      <c r="A7813" s="711" t="s">
        <v>26637</v>
      </c>
      <c r="B7813" s="651" t="s">
        <v>26628</v>
      </c>
      <c r="C7813" s="651"/>
      <c r="D7813" s="652"/>
    </row>
    <row r="7814" spans="1:5">
      <c r="A7814" s="711">
        <v>92033</v>
      </c>
      <c r="B7814" s="651" t="s">
        <v>26642</v>
      </c>
      <c r="C7814" s="651" t="s">
        <v>108</v>
      </c>
      <c r="D7814" s="652" t="s">
        <v>18987</v>
      </c>
      <c r="E7814" s="625">
        <v>71.39</v>
      </c>
    </row>
    <row r="7815" spans="1:5">
      <c r="A7815" s="711" t="s">
        <v>26639</v>
      </c>
      <c r="B7815" s="651" t="s">
        <v>26640</v>
      </c>
      <c r="C7815" s="651"/>
      <c r="D7815" s="652"/>
    </row>
    <row r="7816" spans="1:5">
      <c r="A7816" s="711">
        <v>92034</v>
      </c>
      <c r="B7816" s="651" t="s">
        <v>26643</v>
      </c>
      <c r="C7816" s="651" t="s">
        <v>108</v>
      </c>
      <c r="D7816" s="652" t="s">
        <v>18987</v>
      </c>
      <c r="E7816" s="625">
        <v>55.98</v>
      </c>
    </row>
    <row r="7817" spans="1:5">
      <c r="A7817" s="711" t="s">
        <v>26644</v>
      </c>
      <c r="B7817" s="651" t="s">
        <v>26645</v>
      </c>
      <c r="C7817" s="651"/>
      <c r="D7817" s="652"/>
    </row>
    <row r="7818" spans="1:5">
      <c r="A7818" s="711" t="s">
        <v>26347</v>
      </c>
      <c r="B7818" s="651" t="s">
        <v>24128</v>
      </c>
      <c r="C7818" s="651"/>
      <c r="D7818" s="652"/>
    </row>
    <row r="7819" spans="1:5">
      <c r="A7819" s="711">
        <v>92035</v>
      </c>
      <c r="B7819" s="651" t="s">
        <v>26643</v>
      </c>
      <c r="C7819" s="651" t="s">
        <v>108</v>
      </c>
      <c r="D7819" s="652" t="s">
        <v>18987</v>
      </c>
      <c r="E7819" s="625">
        <v>64.78</v>
      </c>
    </row>
    <row r="7820" spans="1:5">
      <c r="A7820" s="711" t="s">
        <v>26644</v>
      </c>
      <c r="B7820" s="651" t="s">
        <v>26646</v>
      </c>
      <c r="C7820" s="651"/>
      <c r="D7820" s="652"/>
    </row>
    <row r="7821" spans="1:5">
      <c r="A7821" s="711" t="s">
        <v>25197</v>
      </c>
      <c r="B7821" s="651" t="s">
        <v>24620</v>
      </c>
      <c r="C7821" s="651"/>
      <c r="D7821" s="652"/>
    </row>
    <row r="7822" spans="1:5">
      <c r="A7822" s="711">
        <v>171</v>
      </c>
      <c r="B7822" s="651" t="s">
        <v>26647</v>
      </c>
      <c r="C7822" s="651"/>
      <c r="D7822" s="652"/>
    </row>
    <row r="7823" spans="1:5">
      <c r="A7823" s="711">
        <v>72278</v>
      </c>
      <c r="B7823" s="651" t="s">
        <v>5062</v>
      </c>
      <c r="C7823" s="651" t="s">
        <v>108</v>
      </c>
      <c r="D7823" s="652" t="s">
        <v>18987</v>
      </c>
      <c r="E7823" s="625">
        <v>68.790000000000006</v>
      </c>
    </row>
    <row r="7824" spans="1:5">
      <c r="A7824" s="711">
        <v>72280</v>
      </c>
      <c r="B7824" s="651" t="s">
        <v>5063</v>
      </c>
      <c r="C7824" s="651" t="s">
        <v>108</v>
      </c>
      <c r="D7824" s="652" t="s">
        <v>18987</v>
      </c>
      <c r="E7824" s="625">
        <v>47.53</v>
      </c>
    </row>
    <row r="7825" spans="1:5">
      <c r="A7825" s="711">
        <v>73953</v>
      </c>
      <c r="B7825" s="651" t="s">
        <v>26648</v>
      </c>
      <c r="C7825" s="651"/>
      <c r="D7825" s="652"/>
    </row>
    <row r="7826" spans="1:5">
      <c r="A7826" s="711" t="s">
        <v>5064</v>
      </c>
      <c r="B7826" s="651" t="s">
        <v>26649</v>
      </c>
      <c r="C7826" s="651" t="s">
        <v>108</v>
      </c>
      <c r="D7826" s="652" t="s">
        <v>18987</v>
      </c>
      <c r="E7826" s="625">
        <v>47.98</v>
      </c>
    </row>
    <row r="7827" spans="1:5">
      <c r="A7827" s="711" t="s">
        <v>26650</v>
      </c>
      <c r="B7827" s="651" t="s">
        <v>26651</v>
      </c>
      <c r="C7827" s="651"/>
      <c r="D7827" s="652"/>
    </row>
    <row r="7828" spans="1:5">
      <c r="A7828" s="711" t="s">
        <v>22417</v>
      </c>
      <c r="B7828" s="651" t="s">
        <v>22418</v>
      </c>
      <c r="C7828" s="651"/>
      <c r="D7828" s="652"/>
    </row>
    <row r="7829" spans="1:5">
      <c r="A7829" s="711" t="s">
        <v>22419</v>
      </c>
      <c r="B7829" s="651" t="e">
        <v>#NAME?</v>
      </c>
      <c r="C7829" s="651"/>
      <c r="D7829" s="652" t="s">
        <v>22420</v>
      </c>
      <c r="E7829" s="625" t="s">
        <v>22421</v>
      </c>
    </row>
    <row r="7830" spans="1:5">
      <c r="A7830" s="711"/>
      <c r="B7830" s="651"/>
      <c r="C7830" s="651"/>
      <c r="D7830" s="652" t="s">
        <v>22422</v>
      </c>
      <c r="E7830" s="625" t="s">
        <v>22423</v>
      </c>
    </row>
    <row r="7831" spans="1:5">
      <c r="A7831" s="711" t="s">
        <v>22424</v>
      </c>
      <c r="B7831" s="651" t="s">
        <v>22425</v>
      </c>
      <c r="C7831" s="651"/>
      <c r="D7831" s="652"/>
    </row>
    <row r="7832" spans="1:5">
      <c r="A7832" s="711" t="s">
        <v>22426</v>
      </c>
      <c r="B7832" s="651" t="s">
        <v>22427</v>
      </c>
      <c r="C7832" s="651" t="s">
        <v>22428</v>
      </c>
      <c r="D7832" s="652"/>
    </row>
    <row r="7833" spans="1:5">
      <c r="A7833" s="711" t="s">
        <v>22429</v>
      </c>
      <c r="B7833" s="651" t="s">
        <v>22430</v>
      </c>
      <c r="C7833" s="651"/>
      <c r="D7833" s="652" t="s">
        <v>22422</v>
      </c>
      <c r="E7833" s="625" t="s">
        <v>22431</v>
      </c>
    </row>
    <row r="7834" spans="1:5">
      <c r="A7834" s="711" t="s">
        <v>91</v>
      </c>
      <c r="B7834" s="651" t="s">
        <v>22432</v>
      </c>
      <c r="C7834" s="651" t="s">
        <v>22433</v>
      </c>
      <c r="D7834" s="652" t="s">
        <v>22434</v>
      </c>
      <c r="E7834" s="625" t="s">
        <v>22435</v>
      </c>
    </row>
    <row r="7835" spans="1:5">
      <c r="A7835" s="711" t="s">
        <v>22436</v>
      </c>
      <c r="B7835" s="651" t="s">
        <v>22437</v>
      </c>
      <c r="C7835" s="651"/>
      <c r="D7835" s="652"/>
    </row>
    <row r="7836" spans="1:5">
      <c r="A7836" s="711" t="s">
        <v>488</v>
      </c>
      <c r="B7836" s="651" t="s">
        <v>26649</v>
      </c>
      <c r="C7836" s="651" t="s">
        <v>108</v>
      </c>
      <c r="D7836" s="652" t="s">
        <v>18987</v>
      </c>
      <c r="E7836" s="625">
        <v>69.75</v>
      </c>
    </row>
    <row r="7837" spans="1:5">
      <c r="A7837" s="711" t="s">
        <v>26650</v>
      </c>
      <c r="B7837" s="651" t="s">
        <v>26652</v>
      </c>
      <c r="C7837" s="651"/>
      <c r="D7837" s="652"/>
    </row>
    <row r="7838" spans="1:5">
      <c r="A7838" s="711" t="s">
        <v>5065</v>
      </c>
      <c r="B7838" s="651" t="s">
        <v>26649</v>
      </c>
      <c r="C7838" s="651" t="s">
        <v>108</v>
      </c>
      <c r="D7838" s="652" t="s">
        <v>18987</v>
      </c>
      <c r="E7838" s="625">
        <v>101.62</v>
      </c>
    </row>
    <row r="7839" spans="1:5">
      <c r="A7839" s="711" t="s">
        <v>26650</v>
      </c>
      <c r="B7839" s="651" t="s">
        <v>26653</v>
      </c>
      <c r="C7839" s="651"/>
      <c r="D7839" s="652"/>
    </row>
    <row r="7840" spans="1:5">
      <c r="A7840" s="711" t="s">
        <v>5066</v>
      </c>
      <c r="B7840" s="651" t="s">
        <v>26649</v>
      </c>
      <c r="C7840" s="651" t="s">
        <v>108</v>
      </c>
      <c r="D7840" s="652" t="s">
        <v>18987</v>
      </c>
      <c r="E7840" s="625">
        <v>110.44</v>
      </c>
    </row>
    <row r="7841" spans="1:5">
      <c r="A7841" s="711" t="s">
        <v>26650</v>
      </c>
      <c r="B7841" s="651" t="s">
        <v>26654</v>
      </c>
      <c r="C7841" s="651"/>
      <c r="D7841" s="652"/>
    </row>
    <row r="7842" spans="1:5">
      <c r="A7842" s="711" t="s">
        <v>5067</v>
      </c>
      <c r="B7842" s="651" t="s">
        <v>26649</v>
      </c>
      <c r="C7842" s="651" t="s">
        <v>108</v>
      </c>
      <c r="D7842" s="652" t="s">
        <v>18987</v>
      </c>
      <c r="E7842" s="625">
        <v>56.21</v>
      </c>
    </row>
    <row r="7843" spans="1:5">
      <c r="A7843" s="711" t="s">
        <v>26650</v>
      </c>
      <c r="B7843" s="651" t="s">
        <v>26655</v>
      </c>
      <c r="C7843" s="651"/>
      <c r="D7843" s="652"/>
    </row>
    <row r="7844" spans="1:5">
      <c r="A7844" s="711" t="s">
        <v>489</v>
      </c>
      <c r="B7844" s="651" t="s">
        <v>26649</v>
      </c>
      <c r="C7844" s="651" t="s">
        <v>108</v>
      </c>
      <c r="D7844" s="652" t="s">
        <v>18987</v>
      </c>
      <c r="E7844" s="625">
        <v>76.27</v>
      </c>
    </row>
    <row r="7845" spans="1:5">
      <c r="A7845" s="711" t="s">
        <v>26650</v>
      </c>
      <c r="B7845" s="651" t="s">
        <v>26656</v>
      </c>
      <c r="C7845" s="651"/>
      <c r="D7845" s="652"/>
    </row>
    <row r="7846" spans="1:5">
      <c r="A7846" s="711" t="s">
        <v>5068</v>
      </c>
      <c r="B7846" s="651" t="s">
        <v>26649</v>
      </c>
      <c r="C7846" s="651" t="s">
        <v>108</v>
      </c>
      <c r="D7846" s="652" t="s">
        <v>18987</v>
      </c>
      <c r="E7846" s="625">
        <v>103.32</v>
      </c>
    </row>
    <row r="7847" spans="1:5">
      <c r="A7847" s="711" t="s">
        <v>26650</v>
      </c>
      <c r="B7847" s="651" t="s">
        <v>26657</v>
      </c>
      <c r="C7847" s="651"/>
      <c r="D7847" s="652"/>
    </row>
    <row r="7848" spans="1:5">
      <c r="A7848" s="711" t="s">
        <v>5069</v>
      </c>
      <c r="B7848" s="651" t="s">
        <v>26649</v>
      </c>
      <c r="C7848" s="651" t="s">
        <v>108</v>
      </c>
      <c r="D7848" s="652" t="s">
        <v>18987</v>
      </c>
      <c r="E7848" s="625">
        <v>127.3</v>
      </c>
    </row>
    <row r="7849" spans="1:5">
      <c r="A7849" s="711" t="s">
        <v>26650</v>
      </c>
      <c r="B7849" s="651" t="s">
        <v>26658</v>
      </c>
      <c r="C7849" s="651"/>
      <c r="D7849" s="652"/>
    </row>
    <row r="7850" spans="1:5">
      <c r="A7850" s="711" t="s">
        <v>5070</v>
      </c>
      <c r="B7850" s="651" t="s">
        <v>26659</v>
      </c>
      <c r="C7850" s="651" t="s">
        <v>108</v>
      </c>
      <c r="D7850" s="652" t="s">
        <v>18987</v>
      </c>
      <c r="E7850" s="625">
        <v>42.52</v>
      </c>
    </row>
    <row r="7851" spans="1:5">
      <c r="A7851" s="711" t="s">
        <v>26660</v>
      </c>
      <c r="B7851" s="651" t="s">
        <v>26661</v>
      </c>
      <c r="C7851" s="651"/>
      <c r="D7851" s="652"/>
    </row>
    <row r="7852" spans="1:5">
      <c r="A7852" s="711">
        <v>74041</v>
      </c>
      <c r="B7852" s="651" t="s">
        <v>26662</v>
      </c>
      <c r="C7852" s="651"/>
      <c r="D7852" s="652"/>
    </row>
    <row r="7853" spans="1:5">
      <c r="A7853" s="711" t="s">
        <v>5071</v>
      </c>
      <c r="B7853" s="651" t="s">
        <v>5072</v>
      </c>
      <c r="C7853" s="651" t="s">
        <v>108</v>
      </c>
      <c r="D7853" s="652" t="s">
        <v>18987</v>
      </c>
      <c r="E7853" s="625">
        <v>45.87</v>
      </c>
    </row>
    <row r="7854" spans="1:5">
      <c r="A7854" s="711" t="s">
        <v>5073</v>
      </c>
      <c r="B7854" s="651" t="s">
        <v>5074</v>
      </c>
      <c r="C7854" s="651" t="s">
        <v>108</v>
      </c>
      <c r="D7854" s="652" t="s">
        <v>18987</v>
      </c>
      <c r="E7854" s="625">
        <v>45.87</v>
      </c>
    </row>
    <row r="7855" spans="1:5">
      <c r="A7855" s="711">
        <v>74082</v>
      </c>
      <c r="B7855" s="651" t="s">
        <v>26663</v>
      </c>
      <c r="C7855" s="651"/>
      <c r="D7855" s="652"/>
    </row>
    <row r="7856" spans="1:5">
      <c r="A7856" s="711" t="s">
        <v>5075</v>
      </c>
      <c r="B7856" s="651" t="s">
        <v>26664</v>
      </c>
      <c r="C7856" s="651" t="s">
        <v>108</v>
      </c>
      <c r="D7856" s="652" t="s">
        <v>18987</v>
      </c>
      <c r="E7856" s="625">
        <v>172.26</v>
      </c>
    </row>
    <row r="7857" spans="1:5">
      <c r="A7857" s="711" t="s">
        <v>26665</v>
      </c>
      <c r="B7857" s="651" t="s">
        <v>26666</v>
      </c>
      <c r="C7857" s="651"/>
      <c r="D7857" s="652"/>
    </row>
    <row r="7858" spans="1:5">
      <c r="A7858" s="711">
        <v>74094</v>
      </c>
      <c r="B7858" s="651" t="s">
        <v>26667</v>
      </c>
      <c r="C7858" s="651"/>
      <c r="D7858" s="652"/>
    </row>
    <row r="7859" spans="1:5">
      <c r="A7859" s="711" t="s">
        <v>5076</v>
      </c>
      <c r="B7859" s="651" t="s">
        <v>5077</v>
      </c>
      <c r="C7859" s="651" t="s">
        <v>108</v>
      </c>
      <c r="D7859" s="652" t="s">
        <v>18987</v>
      </c>
      <c r="E7859" s="625">
        <v>22.79</v>
      </c>
    </row>
    <row r="7860" spans="1:5">
      <c r="A7860" s="711">
        <v>83391</v>
      </c>
      <c r="B7860" s="651" t="s">
        <v>26668</v>
      </c>
      <c r="C7860" s="651" t="s">
        <v>108</v>
      </c>
      <c r="D7860" s="652" t="s">
        <v>18987</v>
      </c>
      <c r="E7860" s="625">
        <v>30.24</v>
      </c>
    </row>
    <row r="7861" spans="1:5">
      <c r="A7861" s="711" t="s">
        <v>26412</v>
      </c>
      <c r="B7861" s="651"/>
      <c r="C7861" s="651"/>
      <c r="D7861" s="652"/>
    </row>
    <row r="7862" spans="1:5">
      <c r="A7862" s="711">
        <v>83392</v>
      </c>
      <c r="B7862" s="651" t="s">
        <v>26669</v>
      </c>
      <c r="C7862" s="651" t="s">
        <v>108</v>
      </c>
      <c r="D7862" s="652" t="s">
        <v>18987</v>
      </c>
      <c r="E7862" s="625">
        <v>20.54</v>
      </c>
    </row>
    <row r="7863" spans="1:5">
      <c r="A7863" s="711" t="s">
        <v>26412</v>
      </c>
      <c r="B7863" s="651"/>
      <c r="C7863" s="651"/>
      <c r="D7863" s="652"/>
    </row>
    <row r="7864" spans="1:5">
      <c r="A7864" s="711" t="s">
        <v>22417</v>
      </c>
      <c r="B7864" s="651" t="s">
        <v>22418</v>
      </c>
      <c r="C7864" s="651"/>
      <c r="D7864" s="652"/>
    </row>
    <row r="7865" spans="1:5">
      <c r="A7865" s="711" t="s">
        <v>22419</v>
      </c>
      <c r="B7865" s="651" t="e">
        <v>#NAME?</v>
      </c>
      <c r="C7865" s="651"/>
      <c r="D7865" s="652" t="s">
        <v>22420</v>
      </c>
      <c r="E7865" s="625" t="s">
        <v>22421</v>
      </c>
    </row>
    <row r="7866" spans="1:5">
      <c r="A7866" s="711"/>
      <c r="B7866" s="651"/>
      <c r="C7866" s="651"/>
      <c r="D7866" s="652" t="s">
        <v>22422</v>
      </c>
      <c r="E7866" s="625" t="s">
        <v>22423</v>
      </c>
    </row>
    <row r="7867" spans="1:5">
      <c r="A7867" s="711" t="s">
        <v>22424</v>
      </c>
      <c r="B7867" s="651" t="s">
        <v>22425</v>
      </c>
      <c r="C7867" s="651"/>
      <c r="D7867" s="652"/>
    </row>
    <row r="7868" spans="1:5">
      <c r="A7868" s="711" t="s">
        <v>22426</v>
      </c>
      <c r="B7868" s="651" t="s">
        <v>22427</v>
      </c>
      <c r="C7868" s="651" t="s">
        <v>22428</v>
      </c>
      <c r="D7868" s="652"/>
    </row>
    <row r="7869" spans="1:5">
      <c r="A7869" s="711" t="s">
        <v>22429</v>
      </c>
      <c r="B7869" s="651" t="s">
        <v>22430</v>
      </c>
      <c r="C7869" s="651"/>
      <c r="D7869" s="652" t="s">
        <v>22422</v>
      </c>
      <c r="E7869" s="625" t="s">
        <v>22431</v>
      </c>
    </row>
    <row r="7870" spans="1:5">
      <c r="A7870" s="711" t="s">
        <v>91</v>
      </c>
      <c r="B7870" s="651" t="s">
        <v>22432</v>
      </c>
      <c r="C7870" s="651" t="s">
        <v>22433</v>
      </c>
      <c r="D7870" s="652" t="s">
        <v>22434</v>
      </c>
      <c r="E7870" s="625" t="s">
        <v>22435</v>
      </c>
    </row>
    <row r="7871" spans="1:5">
      <c r="A7871" s="711" t="s">
        <v>22436</v>
      </c>
      <c r="B7871" s="651" t="s">
        <v>22437</v>
      </c>
      <c r="C7871" s="651"/>
      <c r="D7871" s="652"/>
    </row>
    <row r="7872" spans="1:5">
      <c r="A7872" s="711">
        <v>83393</v>
      </c>
      <c r="B7872" s="651" t="s">
        <v>26670</v>
      </c>
      <c r="C7872" s="651" t="s">
        <v>108</v>
      </c>
      <c r="D7872" s="652" t="s">
        <v>18987</v>
      </c>
      <c r="E7872" s="625">
        <v>22.44</v>
      </c>
    </row>
    <row r="7873" spans="1:5">
      <c r="A7873" s="711" t="s">
        <v>26412</v>
      </c>
      <c r="B7873" s="651"/>
      <c r="C7873" s="651"/>
      <c r="D7873" s="652"/>
    </row>
    <row r="7874" spans="1:5">
      <c r="A7874" s="711">
        <v>83468</v>
      </c>
      <c r="B7874" s="651" t="s">
        <v>5078</v>
      </c>
      <c r="C7874" s="651" t="s">
        <v>108</v>
      </c>
      <c r="D7874" s="652" t="s">
        <v>18987</v>
      </c>
      <c r="E7874" s="625">
        <v>6.12</v>
      </c>
    </row>
    <row r="7875" spans="1:5">
      <c r="A7875" s="711">
        <v>83469</v>
      </c>
      <c r="B7875" s="651" t="s">
        <v>5079</v>
      </c>
      <c r="C7875" s="651" t="s">
        <v>108</v>
      </c>
      <c r="D7875" s="652" t="s">
        <v>18987</v>
      </c>
      <c r="E7875" s="625">
        <v>6.12</v>
      </c>
    </row>
    <row r="7876" spans="1:5">
      <c r="A7876" s="711">
        <v>83470</v>
      </c>
      <c r="B7876" s="651" t="s">
        <v>5080</v>
      </c>
      <c r="C7876" s="651" t="s">
        <v>108</v>
      </c>
      <c r="D7876" s="652" t="s">
        <v>18987</v>
      </c>
      <c r="E7876" s="625">
        <v>66.59</v>
      </c>
    </row>
    <row r="7877" spans="1:5">
      <c r="A7877" s="711">
        <v>93040</v>
      </c>
      <c r="B7877" s="651" t="s">
        <v>26671</v>
      </c>
      <c r="C7877" s="651" t="s">
        <v>108</v>
      </c>
      <c r="D7877" s="652" t="s">
        <v>18987</v>
      </c>
      <c r="E7877" s="625">
        <v>10.59</v>
      </c>
    </row>
    <row r="7878" spans="1:5">
      <c r="A7878" s="711" t="s">
        <v>26672</v>
      </c>
      <c r="B7878" s="651"/>
      <c r="C7878" s="651"/>
      <c r="D7878" s="652"/>
    </row>
    <row r="7879" spans="1:5">
      <c r="A7879" s="711">
        <v>93041</v>
      </c>
      <c r="B7879" s="651" t="s">
        <v>26673</v>
      </c>
      <c r="C7879" s="651" t="s">
        <v>108</v>
      </c>
      <c r="D7879" s="652" t="s">
        <v>18987</v>
      </c>
      <c r="E7879" s="625">
        <v>66.27</v>
      </c>
    </row>
    <row r="7880" spans="1:5">
      <c r="A7880" s="711" t="s">
        <v>26674</v>
      </c>
      <c r="B7880" s="651"/>
      <c r="C7880" s="651"/>
      <c r="D7880" s="652"/>
    </row>
    <row r="7881" spans="1:5">
      <c r="A7881" s="711">
        <v>93042</v>
      </c>
      <c r="B7881" s="651" t="s">
        <v>26675</v>
      </c>
      <c r="C7881" s="651" t="s">
        <v>108</v>
      </c>
      <c r="D7881" s="652" t="s">
        <v>18987</v>
      </c>
      <c r="E7881" s="625">
        <v>21.47</v>
      </c>
    </row>
    <row r="7882" spans="1:5">
      <c r="A7882" s="711" t="s">
        <v>26355</v>
      </c>
      <c r="B7882" s="651" t="s">
        <v>26676</v>
      </c>
      <c r="C7882" s="651"/>
      <c r="D7882" s="652"/>
    </row>
    <row r="7883" spans="1:5">
      <c r="A7883" s="711">
        <v>93043</v>
      </c>
      <c r="B7883" s="651" t="s">
        <v>26677</v>
      </c>
      <c r="C7883" s="651" t="s">
        <v>108</v>
      </c>
      <c r="D7883" s="652" t="s">
        <v>18987</v>
      </c>
      <c r="E7883" s="625">
        <v>28.58</v>
      </c>
    </row>
    <row r="7884" spans="1:5">
      <c r="A7884" s="711" t="s">
        <v>25156</v>
      </c>
      <c r="B7884" s="651" t="s">
        <v>25197</v>
      </c>
      <c r="C7884" s="651"/>
      <c r="D7884" s="652"/>
    </row>
    <row r="7885" spans="1:5">
      <c r="A7885" s="711">
        <v>93044</v>
      </c>
      <c r="B7885" s="651" t="s">
        <v>26678</v>
      </c>
      <c r="C7885" s="651" t="s">
        <v>108</v>
      </c>
      <c r="D7885" s="652" t="s">
        <v>18987</v>
      </c>
      <c r="E7885" s="625">
        <v>11.91</v>
      </c>
    </row>
    <row r="7886" spans="1:5">
      <c r="A7886" s="711" t="s">
        <v>25169</v>
      </c>
      <c r="B7886" s="651" t="s">
        <v>26679</v>
      </c>
      <c r="C7886" s="651"/>
      <c r="D7886" s="652"/>
    </row>
    <row r="7887" spans="1:5">
      <c r="A7887" s="711">
        <v>93045</v>
      </c>
      <c r="B7887" s="651" t="s">
        <v>26680</v>
      </c>
      <c r="C7887" s="651" t="s">
        <v>108</v>
      </c>
      <c r="D7887" s="652" t="s">
        <v>18987</v>
      </c>
      <c r="E7887" s="625">
        <v>37.19</v>
      </c>
    </row>
    <row r="7888" spans="1:5">
      <c r="A7888" s="711" t="s">
        <v>26674</v>
      </c>
      <c r="B7888" s="651"/>
      <c r="C7888" s="651"/>
      <c r="D7888" s="652"/>
    </row>
    <row r="7889" spans="1:5">
      <c r="A7889" s="711">
        <v>172</v>
      </c>
      <c r="B7889" s="651" t="s">
        <v>26681</v>
      </c>
      <c r="C7889" s="651"/>
      <c r="D7889" s="652"/>
    </row>
    <row r="7890" spans="1:5">
      <c r="A7890" s="711" t="s">
        <v>26682</v>
      </c>
      <c r="B7890" s="651" t="s">
        <v>26683</v>
      </c>
      <c r="C7890" s="651" t="s">
        <v>108</v>
      </c>
      <c r="D7890" s="652" t="s">
        <v>18987</v>
      </c>
      <c r="E7890" s="625">
        <v>818.92</v>
      </c>
    </row>
    <row r="7891" spans="1:5">
      <c r="A7891" s="711" t="s">
        <v>26684</v>
      </c>
      <c r="B7891" s="651" t="s">
        <v>26685</v>
      </c>
      <c r="C7891" s="651"/>
      <c r="D7891" s="652"/>
    </row>
    <row r="7892" spans="1:5">
      <c r="A7892" s="711">
        <v>41598</v>
      </c>
      <c r="B7892" s="651" t="s">
        <v>26686</v>
      </c>
      <c r="C7892" s="651" t="s">
        <v>108</v>
      </c>
      <c r="D7892" s="652" t="s">
        <v>18987</v>
      </c>
      <c r="E7892" s="625">
        <v>863.81</v>
      </c>
    </row>
    <row r="7893" spans="1:5">
      <c r="A7893" s="711" t="s">
        <v>26687</v>
      </c>
      <c r="B7893" s="651"/>
      <c r="C7893" s="651"/>
      <c r="D7893" s="652"/>
    </row>
    <row r="7894" spans="1:5">
      <c r="A7894" s="711">
        <v>72941</v>
      </c>
      <c r="B7894" s="651" t="s">
        <v>26688</v>
      </c>
      <c r="C7894" s="651" t="s">
        <v>108</v>
      </c>
      <c r="D7894" s="652" t="s">
        <v>18987</v>
      </c>
      <c r="E7894" s="625">
        <v>312.45999999999998</v>
      </c>
    </row>
    <row r="7895" spans="1:5">
      <c r="A7895" s="711" t="s">
        <v>24422</v>
      </c>
      <c r="B7895" s="651" t="s">
        <v>26492</v>
      </c>
      <c r="C7895" s="651"/>
      <c r="D7895" s="652"/>
    </row>
    <row r="7896" spans="1:5">
      <c r="A7896" s="711">
        <v>73624</v>
      </c>
      <c r="B7896" s="651" t="s">
        <v>5081</v>
      </c>
      <c r="C7896" s="651" t="s">
        <v>108</v>
      </c>
      <c r="D7896" s="652" t="s">
        <v>18987</v>
      </c>
      <c r="E7896" s="625">
        <v>64.58</v>
      </c>
    </row>
    <row r="7897" spans="1:5">
      <c r="A7897" s="711">
        <v>73767</v>
      </c>
      <c r="B7897" s="651" t="s">
        <v>26689</v>
      </c>
      <c r="C7897" s="651"/>
      <c r="D7897" s="652"/>
    </row>
    <row r="7898" spans="1:5">
      <c r="A7898" s="711" t="s">
        <v>5082</v>
      </c>
      <c r="B7898" s="651" t="s">
        <v>26690</v>
      </c>
      <c r="C7898" s="651" t="s">
        <v>108</v>
      </c>
      <c r="D7898" s="652" t="s">
        <v>18987</v>
      </c>
      <c r="E7898" s="625">
        <v>8.5399999999999991</v>
      </c>
    </row>
    <row r="7899" spans="1:5">
      <c r="A7899" s="711" t="s">
        <v>26691</v>
      </c>
      <c r="B7899" s="651" t="s">
        <v>26692</v>
      </c>
      <c r="C7899" s="651"/>
      <c r="D7899" s="652"/>
    </row>
    <row r="7900" spans="1:5">
      <c r="A7900" s="711" t="s">
        <v>22417</v>
      </c>
      <c r="B7900" s="651" t="s">
        <v>22418</v>
      </c>
      <c r="C7900" s="651"/>
      <c r="D7900" s="652"/>
    </row>
    <row r="7901" spans="1:5">
      <c r="A7901" s="711" t="s">
        <v>22419</v>
      </c>
      <c r="B7901" s="651" t="e">
        <v>#NAME?</v>
      </c>
      <c r="C7901" s="651"/>
      <c r="D7901" s="652" t="s">
        <v>22420</v>
      </c>
      <c r="E7901" s="625" t="s">
        <v>22421</v>
      </c>
    </row>
    <row r="7902" spans="1:5">
      <c r="A7902" s="711"/>
      <c r="B7902" s="651"/>
      <c r="C7902" s="651"/>
      <c r="D7902" s="652" t="s">
        <v>22422</v>
      </c>
      <c r="E7902" s="625" t="s">
        <v>22423</v>
      </c>
    </row>
    <row r="7903" spans="1:5">
      <c r="A7903" s="711" t="s">
        <v>22424</v>
      </c>
      <c r="B7903" s="651" t="s">
        <v>22425</v>
      </c>
      <c r="C7903" s="651"/>
      <c r="D7903" s="652"/>
    </row>
    <row r="7904" spans="1:5">
      <c r="A7904" s="711" t="s">
        <v>22426</v>
      </c>
      <c r="B7904" s="651" t="s">
        <v>22427</v>
      </c>
      <c r="C7904" s="651" t="s">
        <v>22428</v>
      </c>
      <c r="D7904" s="652"/>
    </row>
    <row r="7905" spans="1:5">
      <c r="A7905" s="711" t="s">
        <v>22429</v>
      </c>
      <c r="B7905" s="651" t="s">
        <v>22430</v>
      </c>
      <c r="C7905" s="651"/>
      <c r="D7905" s="652" t="s">
        <v>22422</v>
      </c>
      <c r="E7905" s="625" t="s">
        <v>22431</v>
      </c>
    </row>
    <row r="7906" spans="1:5">
      <c r="A7906" s="711" t="s">
        <v>91</v>
      </c>
      <c r="B7906" s="651" t="s">
        <v>22432</v>
      </c>
      <c r="C7906" s="651" t="s">
        <v>22433</v>
      </c>
      <c r="D7906" s="652" t="s">
        <v>22434</v>
      </c>
      <c r="E7906" s="625" t="s">
        <v>22435</v>
      </c>
    </row>
    <row r="7907" spans="1:5">
      <c r="A7907" s="711" t="s">
        <v>22436</v>
      </c>
      <c r="B7907" s="651" t="s">
        <v>22437</v>
      </c>
      <c r="C7907" s="651"/>
      <c r="D7907" s="652"/>
    </row>
    <row r="7908" spans="1:5">
      <c r="A7908" s="711" t="s">
        <v>5083</v>
      </c>
      <c r="B7908" s="651" t="s">
        <v>26693</v>
      </c>
      <c r="C7908" s="651" t="s">
        <v>108</v>
      </c>
      <c r="D7908" s="652" t="s">
        <v>18987</v>
      </c>
      <c r="E7908" s="625">
        <v>8.64</v>
      </c>
    </row>
    <row r="7909" spans="1:5">
      <c r="A7909" s="711" t="s">
        <v>26694</v>
      </c>
      <c r="B7909" s="651" t="s">
        <v>26695</v>
      </c>
      <c r="C7909" s="651"/>
      <c r="D7909" s="652"/>
    </row>
    <row r="7910" spans="1:5">
      <c r="A7910" s="711" t="s">
        <v>5084</v>
      </c>
      <c r="B7910" s="651" t="s">
        <v>26696</v>
      </c>
      <c r="C7910" s="651" t="s">
        <v>108</v>
      </c>
      <c r="D7910" s="652" t="s">
        <v>18987</v>
      </c>
      <c r="E7910" s="625">
        <v>6.1</v>
      </c>
    </row>
    <row r="7911" spans="1:5">
      <c r="A7911" s="711" t="s">
        <v>26697</v>
      </c>
      <c r="B7911" s="651" t="s">
        <v>26698</v>
      </c>
      <c r="C7911" s="651"/>
      <c r="D7911" s="652"/>
    </row>
    <row r="7912" spans="1:5">
      <c r="A7912" s="711" t="s">
        <v>5085</v>
      </c>
      <c r="B7912" s="651" t="s">
        <v>26699</v>
      </c>
      <c r="C7912" s="651" t="s">
        <v>108</v>
      </c>
      <c r="D7912" s="652" t="s">
        <v>18987</v>
      </c>
      <c r="E7912" s="625">
        <v>3.77</v>
      </c>
    </row>
    <row r="7913" spans="1:5">
      <c r="A7913" s="711" t="s">
        <v>26700</v>
      </c>
      <c r="B7913" s="651" t="s">
        <v>26701</v>
      </c>
      <c r="C7913" s="651"/>
      <c r="D7913" s="652"/>
    </row>
    <row r="7914" spans="1:5">
      <c r="A7914" s="711" t="s">
        <v>5086</v>
      </c>
      <c r="B7914" s="651" t="s">
        <v>26702</v>
      </c>
      <c r="C7914" s="651" t="s">
        <v>108</v>
      </c>
      <c r="D7914" s="652" t="s">
        <v>18987</v>
      </c>
      <c r="E7914" s="625">
        <v>3.4</v>
      </c>
    </row>
    <row r="7915" spans="1:5">
      <c r="A7915" s="711" t="s">
        <v>26703</v>
      </c>
      <c r="B7915" s="651" t="s">
        <v>26704</v>
      </c>
      <c r="C7915" s="651"/>
      <c r="D7915" s="652"/>
    </row>
    <row r="7916" spans="1:5">
      <c r="A7916" s="711">
        <v>73781</v>
      </c>
      <c r="B7916" s="651" t="s">
        <v>26705</v>
      </c>
      <c r="C7916" s="651"/>
      <c r="D7916" s="652"/>
    </row>
    <row r="7917" spans="1:5">
      <c r="A7917" s="711" t="s">
        <v>5087</v>
      </c>
      <c r="B7917" s="651" t="s">
        <v>26706</v>
      </c>
      <c r="C7917" s="651" t="s">
        <v>108</v>
      </c>
      <c r="D7917" s="652" t="s">
        <v>18987</v>
      </c>
      <c r="E7917" s="625">
        <v>261.83999999999997</v>
      </c>
    </row>
    <row r="7918" spans="1:5">
      <c r="A7918" s="711" t="s">
        <v>26707</v>
      </c>
      <c r="B7918" s="651" t="s">
        <v>26708</v>
      </c>
      <c r="C7918" s="651"/>
      <c r="D7918" s="652"/>
    </row>
    <row r="7919" spans="1:5">
      <c r="A7919" s="711" t="s">
        <v>754</v>
      </c>
      <c r="B7919" s="651" t="s">
        <v>26709</v>
      </c>
      <c r="C7919" s="651" t="s">
        <v>108</v>
      </c>
      <c r="D7919" s="652" t="s">
        <v>18987</v>
      </c>
      <c r="E7919" s="625">
        <v>28.01</v>
      </c>
    </row>
    <row r="7920" spans="1:5">
      <c r="A7920" s="711" t="s">
        <v>26710</v>
      </c>
      <c r="B7920" s="651"/>
      <c r="C7920" s="651"/>
      <c r="D7920" s="652"/>
    </row>
    <row r="7921" spans="1:5">
      <c r="A7921" s="711" t="s">
        <v>5088</v>
      </c>
      <c r="B7921" s="651" t="s">
        <v>26711</v>
      </c>
      <c r="C7921" s="651" t="s">
        <v>108</v>
      </c>
      <c r="D7921" s="652" t="s">
        <v>18987</v>
      </c>
      <c r="E7921" s="625">
        <v>87.34</v>
      </c>
    </row>
    <row r="7922" spans="1:5">
      <c r="A7922" s="711" t="s">
        <v>26220</v>
      </c>
      <c r="B7922" s="651" t="s">
        <v>26712</v>
      </c>
      <c r="C7922" s="651"/>
      <c r="D7922" s="652"/>
    </row>
    <row r="7923" spans="1:5">
      <c r="A7923" s="711">
        <v>88543</v>
      </c>
      <c r="B7923" s="651" t="s">
        <v>26713</v>
      </c>
      <c r="C7923" s="651" t="s">
        <v>108</v>
      </c>
      <c r="D7923" s="652" t="s">
        <v>18987</v>
      </c>
      <c r="E7923" s="625">
        <v>112.47</v>
      </c>
    </row>
    <row r="7924" spans="1:5">
      <c r="A7924" s="711" t="s">
        <v>26710</v>
      </c>
      <c r="B7924" s="651"/>
      <c r="C7924" s="651"/>
      <c r="D7924" s="652"/>
    </row>
    <row r="7925" spans="1:5">
      <c r="A7925" s="711">
        <v>88544</v>
      </c>
      <c r="B7925" s="651" t="s">
        <v>26714</v>
      </c>
      <c r="C7925" s="651" t="s">
        <v>108</v>
      </c>
      <c r="D7925" s="652" t="s">
        <v>18987</v>
      </c>
      <c r="E7925" s="625">
        <v>69.22</v>
      </c>
    </row>
    <row r="7926" spans="1:5">
      <c r="A7926" s="711" t="s">
        <v>26715</v>
      </c>
      <c r="B7926" s="651"/>
      <c r="C7926" s="651"/>
      <c r="D7926" s="652"/>
    </row>
    <row r="7927" spans="1:5">
      <c r="A7927" s="711">
        <v>88545</v>
      </c>
      <c r="B7927" s="651" t="s">
        <v>26716</v>
      </c>
      <c r="C7927" s="651" t="s">
        <v>108</v>
      </c>
      <c r="D7927" s="652" t="s">
        <v>18987</v>
      </c>
      <c r="E7927" s="625">
        <v>131.49</v>
      </c>
    </row>
    <row r="7928" spans="1:5">
      <c r="A7928" s="711" t="s">
        <v>26717</v>
      </c>
      <c r="B7928" s="651"/>
      <c r="C7928" s="651"/>
      <c r="D7928" s="652"/>
    </row>
    <row r="7929" spans="1:5">
      <c r="A7929" s="711">
        <v>173</v>
      </c>
      <c r="B7929" s="651" t="s">
        <v>26718</v>
      </c>
      <c r="C7929" s="651"/>
      <c r="D7929" s="652"/>
    </row>
    <row r="7930" spans="1:5">
      <c r="A7930" s="711">
        <v>73783</v>
      </c>
      <c r="B7930" s="651" t="s">
        <v>26719</v>
      </c>
      <c r="C7930" s="651"/>
      <c r="D7930" s="652"/>
    </row>
    <row r="7931" spans="1:5">
      <c r="A7931" s="711" t="s">
        <v>5089</v>
      </c>
      <c r="B7931" s="651" t="s">
        <v>26720</v>
      </c>
      <c r="C7931" s="651" t="s">
        <v>108</v>
      </c>
      <c r="D7931" s="652" t="s">
        <v>18987</v>
      </c>
      <c r="E7931" s="625">
        <v>464.39</v>
      </c>
    </row>
    <row r="7932" spans="1:5">
      <c r="A7932" s="711" t="s">
        <v>26223</v>
      </c>
      <c r="B7932" s="651" t="s">
        <v>26721</v>
      </c>
      <c r="C7932" s="651"/>
      <c r="D7932" s="652"/>
    </row>
    <row r="7933" spans="1:5">
      <c r="A7933" s="711" t="s">
        <v>5090</v>
      </c>
      <c r="B7933" s="651" t="s">
        <v>26722</v>
      </c>
      <c r="C7933" s="651" t="s">
        <v>108</v>
      </c>
      <c r="D7933" s="652" t="s">
        <v>18987</v>
      </c>
      <c r="E7933" s="625">
        <v>445.55</v>
      </c>
    </row>
    <row r="7934" spans="1:5">
      <c r="A7934" s="711" t="s">
        <v>26223</v>
      </c>
      <c r="B7934" s="651" t="s">
        <v>26723</v>
      </c>
      <c r="C7934" s="651"/>
      <c r="D7934" s="652"/>
    </row>
    <row r="7935" spans="1:5">
      <c r="A7935" s="711" t="s">
        <v>5091</v>
      </c>
      <c r="B7935" s="651" t="s">
        <v>26724</v>
      </c>
      <c r="C7935" s="651" t="s">
        <v>108</v>
      </c>
      <c r="D7935" s="652" t="s">
        <v>18987</v>
      </c>
      <c r="E7935" s="625">
        <v>497.36</v>
      </c>
    </row>
    <row r="7936" spans="1:5">
      <c r="A7936" s="711" t="s">
        <v>22417</v>
      </c>
      <c r="B7936" s="651" t="s">
        <v>22418</v>
      </c>
      <c r="C7936" s="651"/>
      <c r="D7936" s="652"/>
    </row>
    <row r="7937" spans="1:5">
      <c r="A7937" s="711" t="s">
        <v>22419</v>
      </c>
      <c r="B7937" s="651" t="e">
        <v>#NAME?</v>
      </c>
      <c r="C7937" s="651"/>
      <c r="D7937" s="652" t="s">
        <v>22420</v>
      </c>
      <c r="E7937" s="625" t="s">
        <v>22421</v>
      </c>
    </row>
    <row r="7938" spans="1:5">
      <c r="A7938" s="711"/>
      <c r="B7938" s="651"/>
      <c r="C7938" s="651"/>
      <c r="D7938" s="652" t="s">
        <v>22422</v>
      </c>
      <c r="E7938" s="625" t="s">
        <v>22423</v>
      </c>
    </row>
    <row r="7939" spans="1:5">
      <c r="A7939" s="711" t="s">
        <v>22424</v>
      </c>
      <c r="B7939" s="651" t="s">
        <v>22425</v>
      </c>
      <c r="C7939" s="651"/>
      <c r="D7939" s="652"/>
    </row>
    <row r="7940" spans="1:5">
      <c r="A7940" s="711" t="s">
        <v>22426</v>
      </c>
      <c r="B7940" s="651" t="s">
        <v>22427</v>
      </c>
      <c r="C7940" s="651" t="s">
        <v>22428</v>
      </c>
      <c r="D7940" s="652"/>
    </row>
    <row r="7941" spans="1:5">
      <c r="A7941" s="711" t="s">
        <v>22429</v>
      </c>
      <c r="B7941" s="651" t="s">
        <v>22430</v>
      </c>
      <c r="C7941" s="651"/>
      <c r="D7941" s="652" t="s">
        <v>22422</v>
      </c>
      <c r="E7941" s="625" t="s">
        <v>22431</v>
      </c>
    </row>
    <row r="7942" spans="1:5">
      <c r="A7942" s="711" t="s">
        <v>91</v>
      </c>
      <c r="B7942" s="651" t="s">
        <v>22432</v>
      </c>
      <c r="C7942" s="651" t="s">
        <v>22433</v>
      </c>
      <c r="D7942" s="652" t="s">
        <v>22434</v>
      </c>
      <c r="E7942" s="625" t="s">
        <v>22435</v>
      </c>
    </row>
    <row r="7943" spans="1:5">
      <c r="A7943" s="711" t="s">
        <v>22436</v>
      </c>
      <c r="B7943" s="651" t="s">
        <v>22437</v>
      </c>
      <c r="C7943" s="651"/>
      <c r="D7943" s="652"/>
    </row>
    <row r="7944" spans="1:5">
      <c r="A7944" s="711" t="s">
        <v>26223</v>
      </c>
      <c r="B7944" s="651" t="s">
        <v>26723</v>
      </c>
      <c r="C7944" s="651"/>
      <c r="D7944" s="652"/>
    </row>
    <row r="7945" spans="1:5">
      <c r="A7945" s="711" t="s">
        <v>5092</v>
      </c>
      <c r="B7945" s="651" t="s">
        <v>26725</v>
      </c>
      <c r="C7945" s="651" t="s">
        <v>108</v>
      </c>
      <c r="D7945" s="652" t="s">
        <v>18987</v>
      </c>
      <c r="E7945" s="625">
        <v>584.16999999999996</v>
      </c>
    </row>
    <row r="7946" spans="1:5">
      <c r="A7946" s="711" t="s">
        <v>26223</v>
      </c>
      <c r="B7946" s="651" t="s">
        <v>26723</v>
      </c>
      <c r="C7946" s="651"/>
      <c r="D7946" s="652"/>
    </row>
    <row r="7947" spans="1:5">
      <c r="A7947" s="711" t="s">
        <v>5093</v>
      </c>
      <c r="B7947" s="651" t="s">
        <v>26726</v>
      </c>
      <c r="C7947" s="651" t="s">
        <v>108</v>
      </c>
      <c r="D7947" s="652" t="s">
        <v>18987</v>
      </c>
      <c r="E7947" s="625">
        <v>1032.26</v>
      </c>
    </row>
    <row r="7948" spans="1:5">
      <c r="A7948" s="711" t="s">
        <v>26727</v>
      </c>
      <c r="B7948" s="651" t="s">
        <v>26728</v>
      </c>
      <c r="C7948" s="651"/>
      <c r="D7948" s="652"/>
    </row>
    <row r="7949" spans="1:5">
      <c r="A7949" s="711" t="s">
        <v>5094</v>
      </c>
      <c r="B7949" s="651" t="s">
        <v>26729</v>
      </c>
      <c r="C7949" s="651" t="s">
        <v>108</v>
      </c>
      <c r="D7949" s="652" t="s">
        <v>18987</v>
      </c>
      <c r="E7949" s="625">
        <v>1034.5</v>
      </c>
    </row>
    <row r="7950" spans="1:5">
      <c r="A7950" s="711" t="s">
        <v>26730</v>
      </c>
      <c r="B7950" s="651" t="s">
        <v>26731</v>
      </c>
      <c r="C7950" s="651"/>
      <c r="D7950" s="652"/>
    </row>
    <row r="7951" spans="1:5">
      <c r="A7951" s="711" t="s">
        <v>26679</v>
      </c>
      <c r="B7951" s="651"/>
      <c r="C7951" s="651"/>
      <c r="D7951" s="652"/>
    </row>
    <row r="7952" spans="1:5">
      <c r="A7952" s="711" t="s">
        <v>5095</v>
      </c>
      <c r="B7952" s="651" t="s">
        <v>26732</v>
      </c>
      <c r="C7952" s="651" t="s">
        <v>108</v>
      </c>
      <c r="D7952" s="652" t="s">
        <v>18987</v>
      </c>
      <c r="E7952" s="625">
        <v>1235.1300000000001</v>
      </c>
    </row>
    <row r="7953" spans="1:5">
      <c r="A7953" s="711" t="s">
        <v>26730</v>
      </c>
      <c r="B7953" s="651" t="s">
        <v>26731</v>
      </c>
      <c r="C7953" s="651"/>
      <c r="D7953" s="652"/>
    </row>
    <row r="7954" spans="1:5">
      <c r="A7954" s="711" t="s">
        <v>26679</v>
      </c>
      <c r="B7954" s="651"/>
      <c r="C7954" s="651"/>
      <c r="D7954" s="652"/>
    </row>
    <row r="7955" spans="1:5">
      <c r="A7955" s="711" t="s">
        <v>5096</v>
      </c>
      <c r="B7955" s="651" t="s">
        <v>26733</v>
      </c>
      <c r="C7955" s="651" t="s">
        <v>108</v>
      </c>
      <c r="D7955" s="652" t="s">
        <v>18987</v>
      </c>
      <c r="E7955" s="625">
        <v>1906.22</v>
      </c>
    </row>
    <row r="7956" spans="1:5">
      <c r="A7956" s="711" t="s">
        <v>26730</v>
      </c>
      <c r="B7956" s="651" t="s">
        <v>26731</v>
      </c>
      <c r="C7956" s="651"/>
      <c r="D7956" s="652"/>
    </row>
    <row r="7957" spans="1:5">
      <c r="A7957" s="711" t="s">
        <v>26679</v>
      </c>
      <c r="B7957" s="651"/>
      <c r="C7957" s="651"/>
      <c r="D7957" s="652"/>
    </row>
    <row r="7958" spans="1:5">
      <c r="A7958" s="711" t="s">
        <v>5097</v>
      </c>
      <c r="B7958" s="651" t="s">
        <v>26734</v>
      </c>
      <c r="C7958" s="651" t="s">
        <v>108</v>
      </c>
      <c r="D7958" s="652" t="s">
        <v>18987</v>
      </c>
      <c r="E7958" s="625">
        <v>676.7</v>
      </c>
    </row>
    <row r="7959" spans="1:5">
      <c r="A7959" s="711" t="s">
        <v>26735</v>
      </c>
      <c r="B7959" s="651" t="s">
        <v>26736</v>
      </c>
      <c r="C7959" s="651"/>
      <c r="D7959" s="652"/>
    </row>
    <row r="7960" spans="1:5">
      <c r="A7960" s="711" t="s">
        <v>5098</v>
      </c>
      <c r="B7960" s="651" t="s">
        <v>26737</v>
      </c>
      <c r="C7960" s="651" t="s">
        <v>108</v>
      </c>
      <c r="D7960" s="652" t="s">
        <v>18987</v>
      </c>
      <c r="E7960" s="625">
        <v>750.33</v>
      </c>
    </row>
    <row r="7961" spans="1:5">
      <c r="A7961" s="711" t="s">
        <v>26735</v>
      </c>
      <c r="B7961" s="651" t="s">
        <v>26736</v>
      </c>
      <c r="C7961" s="651"/>
      <c r="D7961" s="652"/>
    </row>
    <row r="7962" spans="1:5">
      <c r="A7962" s="711" t="s">
        <v>5099</v>
      </c>
      <c r="B7962" s="651" t="s">
        <v>26738</v>
      </c>
      <c r="C7962" s="651" t="s">
        <v>108</v>
      </c>
      <c r="D7962" s="652" t="s">
        <v>18987</v>
      </c>
      <c r="E7962" s="625">
        <v>808.37</v>
      </c>
    </row>
    <row r="7963" spans="1:5">
      <c r="A7963" s="711" t="s">
        <v>26735</v>
      </c>
      <c r="B7963" s="651" t="s">
        <v>26736</v>
      </c>
      <c r="C7963" s="651"/>
      <c r="D7963" s="652"/>
    </row>
    <row r="7964" spans="1:5">
      <c r="A7964" s="711" t="s">
        <v>5100</v>
      </c>
      <c r="B7964" s="651" t="s">
        <v>26739</v>
      </c>
      <c r="C7964" s="651" t="s">
        <v>108</v>
      </c>
      <c r="D7964" s="652" t="s">
        <v>18987</v>
      </c>
      <c r="E7964" s="625">
        <v>985.34</v>
      </c>
    </row>
    <row r="7965" spans="1:5">
      <c r="A7965" s="711" t="s">
        <v>26735</v>
      </c>
      <c r="B7965" s="651" t="s">
        <v>26736</v>
      </c>
      <c r="C7965" s="651"/>
      <c r="D7965" s="652"/>
    </row>
    <row r="7966" spans="1:5">
      <c r="A7966" s="711" t="s">
        <v>5101</v>
      </c>
      <c r="B7966" s="651" t="s">
        <v>26740</v>
      </c>
      <c r="C7966" s="651" t="s">
        <v>108</v>
      </c>
      <c r="D7966" s="652" t="s">
        <v>18987</v>
      </c>
      <c r="E7966" s="625">
        <v>1309.3399999999999</v>
      </c>
    </row>
    <row r="7967" spans="1:5">
      <c r="A7967" s="711" t="s">
        <v>26741</v>
      </c>
      <c r="B7967" s="651" t="s">
        <v>26742</v>
      </c>
      <c r="C7967" s="651"/>
      <c r="D7967" s="652"/>
    </row>
    <row r="7968" spans="1:5">
      <c r="A7968" s="711" t="s">
        <v>23267</v>
      </c>
      <c r="B7968" s="651"/>
      <c r="C7968" s="651"/>
      <c r="D7968" s="652"/>
    </row>
    <row r="7969" spans="1:5">
      <c r="A7969" s="711">
        <v>83394</v>
      </c>
      <c r="B7969" s="651" t="s">
        <v>26743</v>
      </c>
      <c r="C7969" s="651" t="s">
        <v>108</v>
      </c>
      <c r="D7969" s="652" t="s">
        <v>18987</v>
      </c>
      <c r="E7969" s="625">
        <v>860.06</v>
      </c>
    </row>
    <row r="7970" spans="1:5">
      <c r="A7970" s="711" t="s">
        <v>26744</v>
      </c>
      <c r="B7970" s="651" t="s">
        <v>26745</v>
      </c>
      <c r="C7970" s="651"/>
      <c r="D7970" s="652"/>
    </row>
    <row r="7971" spans="1:5">
      <c r="A7971" s="711">
        <v>83396</v>
      </c>
      <c r="B7971" s="651" t="s">
        <v>26746</v>
      </c>
      <c r="C7971" s="651" t="s">
        <v>108</v>
      </c>
      <c r="D7971" s="652" t="s">
        <v>18987</v>
      </c>
      <c r="E7971" s="625">
        <v>775.7</v>
      </c>
    </row>
    <row r="7972" spans="1:5">
      <c r="A7972" s="711" t="s">
        <v>22417</v>
      </c>
      <c r="B7972" s="651" t="s">
        <v>22418</v>
      </c>
      <c r="C7972" s="651"/>
      <c r="D7972" s="652"/>
    </row>
    <row r="7973" spans="1:5">
      <c r="A7973" s="711" t="s">
        <v>22419</v>
      </c>
      <c r="B7973" s="651" t="e">
        <v>#NAME?</v>
      </c>
      <c r="C7973" s="651"/>
      <c r="D7973" s="652" t="s">
        <v>22420</v>
      </c>
      <c r="E7973" s="625" t="s">
        <v>22421</v>
      </c>
    </row>
    <row r="7974" spans="1:5">
      <c r="A7974" s="711"/>
      <c r="B7974" s="651"/>
      <c r="C7974" s="651"/>
      <c r="D7974" s="652" t="s">
        <v>22422</v>
      </c>
      <c r="E7974" s="625" t="s">
        <v>22423</v>
      </c>
    </row>
    <row r="7975" spans="1:5">
      <c r="A7975" s="711" t="s">
        <v>22424</v>
      </c>
      <c r="B7975" s="651" t="s">
        <v>22425</v>
      </c>
      <c r="C7975" s="651"/>
      <c r="D7975" s="652"/>
    </row>
    <row r="7976" spans="1:5">
      <c r="A7976" s="711" t="s">
        <v>22426</v>
      </c>
      <c r="B7976" s="651" t="s">
        <v>22427</v>
      </c>
      <c r="C7976" s="651" t="s">
        <v>22428</v>
      </c>
      <c r="D7976" s="652"/>
    </row>
    <row r="7977" spans="1:5">
      <c r="A7977" s="711" t="s">
        <v>22429</v>
      </c>
      <c r="B7977" s="651" t="s">
        <v>22430</v>
      </c>
      <c r="C7977" s="651"/>
      <c r="D7977" s="652" t="s">
        <v>22422</v>
      </c>
      <c r="E7977" s="625" t="s">
        <v>22431</v>
      </c>
    </row>
    <row r="7978" spans="1:5">
      <c r="A7978" s="711" t="s">
        <v>91</v>
      </c>
      <c r="B7978" s="651" t="s">
        <v>22432</v>
      </c>
      <c r="C7978" s="651" t="s">
        <v>22433</v>
      </c>
      <c r="D7978" s="652" t="s">
        <v>22434</v>
      </c>
      <c r="E7978" s="625" t="s">
        <v>22435</v>
      </c>
    </row>
    <row r="7979" spans="1:5">
      <c r="A7979" s="711" t="s">
        <v>22436</v>
      </c>
      <c r="B7979" s="651" t="s">
        <v>22437</v>
      </c>
      <c r="C7979" s="651"/>
      <c r="D7979" s="652"/>
    </row>
    <row r="7980" spans="1:5">
      <c r="A7980" s="711" t="s">
        <v>26747</v>
      </c>
      <c r="B7980" s="651" t="s">
        <v>26748</v>
      </c>
      <c r="C7980" s="651"/>
      <c r="D7980" s="652"/>
    </row>
    <row r="7981" spans="1:5">
      <c r="A7981" s="711">
        <v>83397</v>
      </c>
      <c r="B7981" s="651" t="s">
        <v>26749</v>
      </c>
      <c r="C7981" s="651" t="s">
        <v>108</v>
      </c>
      <c r="D7981" s="652" t="s">
        <v>18987</v>
      </c>
      <c r="E7981" s="625">
        <v>1038.25</v>
      </c>
    </row>
    <row r="7982" spans="1:5">
      <c r="A7982" s="711" t="s">
        <v>26747</v>
      </c>
      <c r="B7982" s="651" t="s">
        <v>26748</v>
      </c>
      <c r="C7982" s="651"/>
      <c r="D7982" s="652"/>
    </row>
    <row r="7983" spans="1:5">
      <c r="A7983" s="711">
        <v>83398</v>
      </c>
      <c r="B7983" s="651" t="s">
        <v>26750</v>
      </c>
      <c r="C7983" s="651" t="s">
        <v>108</v>
      </c>
      <c r="D7983" s="652" t="s">
        <v>18987</v>
      </c>
      <c r="E7983" s="625">
        <v>905.54</v>
      </c>
    </row>
    <row r="7984" spans="1:5">
      <c r="A7984" s="711" t="s">
        <v>26751</v>
      </c>
      <c r="B7984" s="651" t="s">
        <v>26752</v>
      </c>
      <c r="C7984" s="651"/>
      <c r="D7984" s="652"/>
    </row>
    <row r="7985" spans="1:5">
      <c r="A7985" s="711">
        <v>174</v>
      </c>
      <c r="B7985" s="651" t="s">
        <v>26753</v>
      </c>
      <c r="C7985" s="651"/>
      <c r="D7985" s="652"/>
    </row>
    <row r="7986" spans="1:5">
      <c r="A7986" s="711">
        <v>73769</v>
      </c>
      <c r="B7986" s="651" t="s">
        <v>26754</v>
      </c>
      <c r="C7986" s="651"/>
      <c r="D7986" s="652"/>
    </row>
    <row r="7987" spans="1:5">
      <c r="A7987" s="711" t="s">
        <v>5102</v>
      </c>
      <c r="B7987" s="651" t="s">
        <v>26755</v>
      </c>
      <c r="C7987" s="651" t="s">
        <v>108</v>
      </c>
      <c r="D7987" s="652" t="s">
        <v>18987</v>
      </c>
      <c r="E7987" s="625">
        <v>1326.89</v>
      </c>
    </row>
    <row r="7988" spans="1:5">
      <c r="A7988" s="711" t="s">
        <v>26756</v>
      </c>
      <c r="B7988" s="651" t="s">
        <v>26478</v>
      </c>
      <c r="C7988" s="651"/>
      <c r="D7988" s="652"/>
    </row>
    <row r="7989" spans="1:5">
      <c r="A7989" s="711" t="s">
        <v>5103</v>
      </c>
      <c r="B7989" s="651" t="s">
        <v>26757</v>
      </c>
      <c r="C7989" s="651" t="s">
        <v>108</v>
      </c>
      <c r="D7989" s="652" t="s">
        <v>18987</v>
      </c>
      <c r="E7989" s="625">
        <v>1328.66</v>
      </c>
    </row>
    <row r="7990" spans="1:5">
      <c r="A7990" s="711" t="s">
        <v>26758</v>
      </c>
      <c r="B7990" s="651" t="s">
        <v>26759</v>
      </c>
      <c r="C7990" s="651"/>
      <c r="D7990" s="652"/>
    </row>
    <row r="7991" spans="1:5">
      <c r="A7991" s="711" t="s">
        <v>5104</v>
      </c>
      <c r="B7991" s="651" t="s">
        <v>26760</v>
      </c>
      <c r="C7991" s="651" t="s">
        <v>108</v>
      </c>
      <c r="D7991" s="652" t="s">
        <v>18987</v>
      </c>
      <c r="E7991" s="625">
        <v>1370.69</v>
      </c>
    </row>
    <row r="7992" spans="1:5">
      <c r="A7992" s="711" t="s">
        <v>26761</v>
      </c>
      <c r="B7992" s="651" t="e">
        <v>#NAME?</v>
      </c>
      <c r="C7992" s="651"/>
      <c r="D7992" s="652"/>
    </row>
    <row r="7993" spans="1:5">
      <c r="A7993" s="711" t="s">
        <v>5105</v>
      </c>
      <c r="B7993" s="651" t="s">
        <v>26762</v>
      </c>
      <c r="C7993" s="651" t="s">
        <v>108</v>
      </c>
      <c r="D7993" s="652" t="s">
        <v>18987</v>
      </c>
      <c r="E7993" s="625">
        <v>1383.79</v>
      </c>
    </row>
    <row r="7994" spans="1:5">
      <c r="A7994" s="711" t="s">
        <v>26233</v>
      </c>
      <c r="B7994" s="651"/>
      <c r="C7994" s="651"/>
      <c r="D7994" s="652"/>
    </row>
    <row r="7995" spans="1:5">
      <c r="A7995" s="711">
        <v>73855</v>
      </c>
      <c r="B7995" s="651" t="s">
        <v>26763</v>
      </c>
      <c r="C7995" s="651"/>
      <c r="D7995" s="652"/>
    </row>
    <row r="7996" spans="1:5">
      <c r="A7996" s="711" t="s">
        <v>5106</v>
      </c>
      <c r="B7996" s="651" t="s">
        <v>26764</v>
      </c>
      <c r="C7996" s="651" t="s">
        <v>108</v>
      </c>
      <c r="D7996" s="652" t="s">
        <v>18987</v>
      </c>
      <c r="E7996" s="625">
        <v>489.44</v>
      </c>
    </row>
    <row r="7997" spans="1:5">
      <c r="A7997" s="711" t="s">
        <v>26765</v>
      </c>
      <c r="B7997" s="651" t="s">
        <v>26766</v>
      </c>
      <c r="C7997" s="651"/>
      <c r="D7997" s="652"/>
    </row>
    <row r="7998" spans="1:5">
      <c r="A7998" s="711">
        <v>175</v>
      </c>
      <c r="B7998" s="651" t="s">
        <v>26767</v>
      </c>
      <c r="C7998" s="651"/>
      <c r="D7998" s="652"/>
    </row>
    <row r="7999" spans="1:5">
      <c r="A7999" s="711">
        <v>72281</v>
      </c>
      <c r="B7999" s="651" t="s">
        <v>5107</v>
      </c>
      <c r="C7999" s="651" t="s">
        <v>108</v>
      </c>
      <c r="D7999" s="652" t="s">
        <v>18987</v>
      </c>
      <c r="E7999" s="625">
        <v>72.319999999999993</v>
      </c>
    </row>
    <row r="8000" spans="1:5">
      <c r="A8000" s="711">
        <v>72282</v>
      </c>
      <c r="B8000" s="651" t="s">
        <v>26768</v>
      </c>
      <c r="C8000" s="651" t="s">
        <v>108</v>
      </c>
      <c r="D8000" s="652" t="s">
        <v>18987</v>
      </c>
      <c r="E8000" s="625">
        <v>95.71</v>
      </c>
    </row>
    <row r="8001" spans="1:5">
      <c r="A8001" s="711" t="s">
        <v>26769</v>
      </c>
      <c r="B8001" s="651"/>
      <c r="C8001" s="651"/>
      <c r="D8001" s="652"/>
    </row>
    <row r="8002" spans="1:5">
      <c r="A8002" s="711">
        <v>73831</v>
      </c>
      <c r="B8002" s="651" t="s">
        <v>26770</v>
      </c>
      <c r="C8002" s="651"/>
      <c r="D8002" s="652"/>
    </row>
    <row r="8003" spans="1:5">
      <c r="A8003" s="711" t="s">
        <v>5108</v>
      </c>
      <c r="B8003" s="651" t="s">
        <v>5109</v>
      </c>
      <c r="C8003" s="651" t="s">
        <v>108</v>
      </c>
      <c r="D8003" s="652" t="s">
        <v>18987</v>
      </c>
      <c r="E8003" s="625">
        <v>17.38</v>
      </c>
    </row>
    <row r="8004" spans="1:5">
      <c r="A8004" s="711" t="s">
        <v>5110</v>
      </c>
      <c r="B8004" s="651" t="s">
        <v>5111</v>
      </c>
      <c r="C8004" s="651" t="s">
        <v>108</v>
      </c>
      <c r="D8004" s="652" t="s">
        <v>18987</v>
      </c>
      <c r="E8004" s="625">
        <v>29.92</v>
      </c>
    </row>
    <row r="8005" spans="1:5">
      <c r="A8005" s="711" t="s">
        <v>5112</v>
      </c>
      <c r="B8005" s="651" t="s">
        <v>5113</v>
      </c>
      <c r="C8005" s="651" t="s">
        <v>108</v>
      </c>
      <c r="D8005" s="652" t="s">
        <v>18987</v>
      </c>
      <c r="E8005" s="625">
        <v>39.68</v>
      </c>
    </row>
    <row r="8006" spans="1:5">
      <c r="A8006" s="711" t="s">
        <v>5114</v>
      </c>
      <c r="B8006" s="651" t="s">
        <v>5115</v>
      </c>
      <c r="C8006" s="651" t="s">
        <v>108</v>
      </c>
      <c r="D8006" s="652" t="s">
        <v>18987</v>
      </c>
      <c r="E8006" s="625">
        <v>19.21</v>
      </c>
    </row>
    <row r="8007" spans="1:5">
      <c r="A8007" s="711" t="s">
        <v>5116</v>
      </c>
      <c r="B8007" s="651" t="s">
        <v>5117</v>
      </c>
      <c r="C8007" s="651" t="s">
        <v>108</v>
      </c>
      <c r="D8007" s="652" t="s">
        <v>18987</v>
      </c>
      <c r="E8007" s="625">
        <v>25.01</v>
      </c>
    </row>
    <row r="8008" spans="1:5">
      <c r="A8008" s="711" t="s">
        <v>22417</v>
      </c>
      <c r="B8008" s="651" t="s">
        <v>22418</v>
      </c>
      <c r="C8008" s="651"/>
      <c r="D8008" s="652"/>
    </row>
    <row r="8009" spans="1:5">
      <c r="A8009" s="711" t="s">
        <v>22419</v>
      </c>
      <c r="B8009" s="651" t="e">
        <v>#NAME?</v>
      </c>
      <c r="C8009" s="651"/>
      <c r="D8009" s="652" t="s">
        <v>22420</v>
      </c>
      <c r="E8009" s="625" t="s">
        <v>22421</v>
      </c>
    </row>
    <row r="8010" spans="1:5">
      <c r="A8010" s="711"/>
      <c r="B8010" s="651"/>
      <c r="C8010" s="651"/>
      <c r="D8010" s="652" t="s">
        <v>22422</v>
      </c>
      <c r="E8010" s="625" t="s">
        <v>22423</v>
      </c>
    </row>
    <row r="8011" spans="1:5">
      <c r="A8011" s="711" t="s">
        <v>22424</v>
      </c>
      <c r="B8011" s="651" t="s">
        <v>22425</v>
      </c>
      <c r="C8011" s="651"/>
      <c r="D8011" s="652"/>
    </row>
    <row r="8012" spans="1:5">
      <c r="A8012" s="711" t="s">
        <v>22426</v>
      </c>
      <c r="B8012" s="651" t="s">
        <v>22427</v>
      </c>
      <c r="C8012" s="651" t="s">
        <v>22428</v>
      </c>
      <c r="D8012" s="652"/>
    </row>
    <row r="8013" spans="1:5">
      <c r="A8013" s="711" t="s">
        <v>22429</v>
      </c>
      <c r="B8013" s="651" t="s">
        <v>22430</v>
      </c>
      <c r="C8013" s="651"/>
      <c r="D8013" s="652" t="s">
        <v>22422</v>
      </c>
      <c r="E8013" s="625" t="s">
        <v>22431</v>
      </c>
    </row>
    <row r="8014" spans="1:5">
      <c r="A8014" s="711" t="s">
        <v>91</v>
      </c>
      <c r="B8014" s="651" t="s">
        <v>22432</v>
      </c>
      <c r="C8014" s="651" t="s">
        <v>22433</v>
      </c>
      <c r="D8014" s="652" t="s">
        <v>22434</v>
      </c>
      <c r="E8014" s="625" t="s">
        <v>22435</v>
      </c>
    </row>
    <row r="8015" spans="1:5">
      <c r="A8015" s="711" t="s">
        <v>22436</v>
      </c>
      <c r="B8015" s="651" t="s">
        <v>22437</v>
      </c>
      <c r="C8015" s="651"/>
      <c r="D8015" s="652"/>
    </row>
    <row r="8016" spans="1:5">
      <c r="A8016" s="711" t="s">
        <v>5118</v>
      </c>
      <c r="B8016" s="651" t="s">
        <v>5119</v>
      </c>
      <c r="C8016" s="651" t="s">
        <v>108</v>
      </c>
      <c r="D8016" s="652" t="s">
        <v>18987</v>
      </c>
      <c r="E8016" s="625">
        <v>44.66</v>
      </c>
    </row>
    <row r="8017" spans="1:5">
      <c r="A8017" s="711" t="s">
        <v>5120</v>
      </c>
      <c r="B8017" s="651" t="s">
        <v>5121</v>
      </c>
      <c r="C8017" s="651" t="s">
        <v>108</v>
      </c>
      <c r="D8017" s="652" t="s">
        <v>18987</v>
      </c>
      <c r="E8017" s="625">
        <v>35.68</v>
      </c>
    </row>
    <row r="8018" spans="1:5">
      <c r="A8018" s="711" t="s">
        <v>5122</v>
      </c>
      <c r="B8018" s="651" t="s">
        <v>5123</v>
      </c>
      <c r="C8018" s="651" t="s">
        <v>108</v>
      </c>
      <c r="D8018" s="652" t="s">
        <v>18987</v>
      </c>
      <c r="E8018" s="625">
        <v>40.76</v>
      </c>
    </row>
    <row r="8019" spans="1:5">
      <c r="A8019" s="711" t="s">
        <v>5124</v>
      </c>
      <c r="B8019" s="651" t="s">
        <v>5125</v>
      </c>
      <c r="C8019" s="651" t="s">
        <v>108</v>
      </c>
      <c r="D8019" s="652" t="s">
        <v>18987</v>
      </c>
      <c r="E8019" s="625">
        <v>47</v>
      </c>
    </row>
    <row r="8020" spans="1:5">
      <c r="A8020" s="711">
        <v>74231</v>
      </c>
      <c r="B8020" s="651" t="s">
        <v>26771</v>
      </c>
      <c r="C8020" s="651"/>
      <c r="D8020" s="652"/>
    </row>
    <row r="8021" spans="1:5">
      <c r="A8021" s="711" t="s">
        <v>5126</v>
      </c>
      <c r="B8021" s="651" t="s">
        <v>26772</v>
      </c>
      <c r="C8021" s="651" t="s">
        <v>108</v>
      </c>
      <c r="D8021" s="652" t="s">
        <v>18987</v>
      </c>
      <c r="E8021" s="625">
        <v>93.9</v>
      </c>
    </row>
    <row r="8022" spans="1:5">
      <c r="A8022" s="711" t="s">
        <v>26773</v>
      </c>
      <c r="B8022" s="651" t="s">
        <v>26774</v>
      </c>
      <c r="C8022" s="651"/>
      <c r="D8022" s="652"/>
    </row>
    <row r="8023" spans="1:5">
      <c r="A8023" s="711" t="s">
        <v>26775</v>
      </c>
      <c r="B8023" s="651" t="s">
        <v>26776</v>
      </c>
      <c r="C8023" s="651"/>
      <c r="D8023" s="652"/>
    </row>
    <row r="8024" spans="1:5">
      <c r="A8024" s="711">
        <v>74246</v>
      </c>
      <c r="B8024" s="651" t="s">
        <v>26777</v>
      </c>
      <c r="C8024" s="651"/>
      <c r="D8024" s="652"/>
    </row>
    <row r="8025" spans="1:5">
      <c r="A8025" s="711" t="s">
        <v>26778</v>
      </c>
      <c r="B8025" s="651"/>
      <c r="C8025" s="651"/>
      <c r="D8025" s="652"/>
    </row>
    <row r="8026" spans="1:5">
      <c r="A8026" s="711" t="s">
        <v>5127</v>
      </c>
      <c r="B8026" s="651" t="s">
        <v>5128</v>
      </c>
      <c r="C8026" s="651" t="s">
        <v>108</v>
      </c>
      <c r="D8026" s="652" t="s">
        <v>18987</v>
      </c>
      <c r="E8026" s="625">
        <v>201.48</v>
      </c>
    </row>
    <row r="8027" spans="1:5">
      <c r="A8027" s="711">
        <v>83399</v>
      </c>
      <c r="B8027" s="651" t="s">
        <v>26779</v>
      </c>
      <c r="C8027" s="651" t="s">
        <v>108</v>
      </c>
      <c r="D8027" s="652" t="s">
        <v>18987</v>
      </c>
      <c r="E8027" s="625">
        <v>30.19</v>
      </c>
    </row>
    <row r="8028" spans="1:5">
      <c r="A8028" s="711" t="s">
        <v>26355</v>
      </c>
      <c r="B8028" s="651" t="s">
        <v>26412</v>
      </c>
      <c r="C8028" s="651"/>
      <c r="D8028" s="652"/>
    </row>
    <row r="8029" spans="1:5">
      <c r="A8029" s="711">
        <v>83400</v>
      </c>
      <c r="B8029" s="651" t="s">
        <v>26780</v>
      </c>
      <c r="C8029" s="651" t="s">
        <v>108</v>
      </c>
      <c r="D8029" s="652" t="s">
        <v>18987</v>
      </c>
      <c r="E8029" s="625">
        <v>68.650000000000006</v>
      </c>
    </row>
    <row r="8030" spans="1:5">
      <c r="A8030" s="711" t="s">
        <v>26781</v>
      </c>
      <c r="B8030" s="651" t="s">
        <v>26782</v>
      </c>
      <c r="C8030" s="651"/>
      <c r="D8030" s="652"/>
    </row>
    <row r="8031" spans="1:5">
      <c r="A8031" s="711" t="e">
        <v>#NAME?</v>
      </c>
      <c r="B8031" s="651" t="s">
        <v>26485</v>
      </c>
      <c r="C8031" s="651"/>
      <c r="D8031" s="652"/>
    </row>
    <row r="8032" spans="1:5">
      <c r="A8032" s="711">
        <v>83401</v>
      </c>
      <c r="B8032" s="651" t="s">
        <v>26783</v>
      </c>
      <c r="C8032" s="651" t="s">
        <v>108</v>
      </c>
      <c r="D8032" s="652" t="s">
        <v>18987</v>
      </c>
      <c r="E8032" s="625">
        <v>68.650000000000006</v>
      </c>
    </row>
    <row r="8033" spans="1:5">
      <c r="A8033" s="711" t="s">
        <v>26784</v>
      </c>
      <c r="B8033" s="651" t="s">
        <v>26785</v>
      </c>
      <c r="C8033" s="651"/>
      <c r="D8033" s="652"/>
    </row>
    <row r="8034" spans="1:5">
      <c r="A8034" s="711">
        <v>83402</v>
      </c>
      <c r="B8034" s="651" t="s">
        <v>26786</v>
      </c>
      <c r="C8034" s="651" t="s">
        <v>108</v>
      </c>
      <c r="D8034" s="652" t="s">
        <v>18987</v>
      </c>
      <c r="E8034" s="625">
        <v>36.020000000000003</v>
      </c>
    </row>
    <row r="8035" spans="1:5">
      <c r="A8035" s="711" t="s">
        <v>26417</v>
      </c>
      <c r="B8035" s="651"/>
      <c r="C8035" s="651"/>
      <c r="D8035" s="652"/>
    </row>
    <row r="8036" spans="1:5">
      <c r="A8036" s="711">
        <v>83475</v>
      </c>
      <c r="B8036" s="651" t="s">
        <v>26787</v>
      </c>
      <c r="C8036" s="651" t="s">
        <v>108</v>
      </c>
      <c r="D8036" s="652" t="s">
        <v>18987</v>
      </c>
      <c r="E8036" s="625">
        <v>256.05</v>
      </c>
    </row>
    <row r="8037" spans="1:5">
      <c r="A8037" s="711" t="s">
        <v>26788</v>
      </c>
      <c r="B8037" s="651" t="s">
        <v>26789</v>
      </c>
      <c r="C8037" s="651"/>
      <c r="D8037" s="652"/>
    </row>
    <row r="8038" spans="1:5">
      <c r="A8038" s="711">
        <v>83478</v>
      </c>
      <c r="B8038" s="651" t="s">
        <v>26790</v>
      </c>
      <c r="C8038" s="651" t="s">
        <v>108</v>
      </c>
      <c r="D8038" s="652" t="s">
        <v>18987</v>
      </c>
      <c r="E8038" s="625">
        <v>181.81</v>
      </c>
    </row>
    <row r="8039" spans="1:5">
      <c r="A8039" s="711" t="s">
        <v>26349</v>
      </c>
      <c r="B8039" s="651" t="s">
        <v>26791</v>
      </c>
      <c r="C8039" s="651"/>
      <c r="D8039" s="652"/>
    </row>
    <row r="8040" spans="1:5">
      <c r="A8040" s="711">
        <v>83479</v>
      </c>
      <c r="B8040" s="651" t="s">
        <v>26792</v>
      </c>
      <c r="C8040" s="651" t="s">
        <v>108</v>
      </c>
      <c r="D8040" s="652" t="s">
        <v>18987</v>
      </c>
      <c r="E8040" s="625">
        <v>115.77</v>
      </c>
    </row>
    <row r="8041" spans="1:5">
      <c r="A8041" s="711" t="s">
        <v>26793</v>
      </c>
      <c r="B8041" s="651" t="s">
        <v>26794</v>
      </c>
      <c r="C8041" s="651"/>
      <c r="D8041" s="652"/>
    </row>
    <row r="8042" spans="1:5">
      <c r="A8042" s="711">
        <v>83480</v>
      </c>
      <c r="B8042" s="651" t="s">
        <v>5129</v>
      </c>
      <c r="C8042" s="651" t="s">
        <v>108</v>
      </c>
      <c r="D8042" s="652" t="s">
        <v>18987</v>
      </c>
      <c r="E8042" s="625">
        <v>58.86</v>
      </c>
    </row>
    <row r="8043" spans="1:5">
      <c r="A8043" s="711">
        <v>83481</v>
      </c>
      <c r="B8043" s="651" t="s">
        <v>5130</v>
      </c>
      <c r="C8043" s="651" t="s">
        <v>108</v>
      </c>
      <c r="D8043" s="652" t="s">
        <v>18987</v>
      </c>
      <c r="E8043" s="625">
        <v>65.790000000000006</v>
      </c>
    </row>
    <row r="8044" spans="1:5">
      <c r="A8044" s="711" t="s">
        <v>22417</v>
      </c>
      <c r="B8044" s="651" t="s">
        <v>22418</v>
      </c>
      <c r="C8044" s="651"/>
      <c r="D8044" s="652"/>
    </row>
    <row r="8045" spans="1:5">
      <c r="A8045" s="711" t="s">
        <v>22419</v>
      </c>
      <c r="B8045" s="651" t="e">
        <v>#NAME?</v>
      </c>
      <c r="C8045" s="651"/>
      <c r="D8045" s="652" t="s">
        <v>22420</v>
      </c>
      <c r="E8045" s="625" t="s">
        <v>22421</v>
      </c>
    </row>
    <row r="8046" spans="1:5">
      <c r="A8046" s="711"/>
      <c r="B8046" s="651"/>
      <c r="C8046" s="651"/>
      <c r="D8046" s="652" t="s">
        <v>22422</v>
      </c>
      <c r="E8046" s="625" t="s">
        <v>22423</v>
      </c>
    </row>
    <row r="8047" spans="1:5">
      <c r="A8047" s="711" t="s">
        <v>22424</v>
      </c>
      <c r="B8047" s="651" t="s">
        <v>22425</v>
      </c>
      <c r="C8047" s="651"/>
      <c r="D8047" s="652"/>
    </row>
    <row r="8048" spans="1:5">
      <c r="A8048" s="711" t="s">
        <v>22426</v>
      </c>
      <c r="B8048" s="651" t="s">
        <v>22427</v>
      </c>
      <c r="C8048" s="651" t="s">
        <v>22428</v>
      </c>
      <c r="D8048" s="652"/>
    </row>
    <row r="8049" spans="1:5">
      <c r="A8049" s="711" t="s">
        <v>22429</v>
      </c>
      <c r="B8049" s="651" t="s">
        <v>22430</v>
      </c>
      <c r="C8049" s="651"/>
      <c r="D8049" s="652" t="s">
        <v>22422</v>
      </c>
      <c r="E8049" s="625" t="s">
        <v>22431</v>
      </c>
    </row>
    <row r="8050" spans="1:5">
      <c r="A8050" s="711" t="s">
        <v>91</v>
      </c>
      <c r="B8050" s="651" t="s">
        <v>22432</v>
      </c>
      <c r="C8050" s="651" t="s">
        <v>22433</v>
      </c>
      <c r="D8050" s="652" t="s">
        <v>22434</v>
      </c>
      <c r="E8050" s="625" t="s">
        <v>22435</v>
      </c>
    </row>
    <row r="8051" spans="1:5">
      <c r="A8051" s="711" t="s">
        <v>22436</v>
      </c>
      <c r="B8051" s="651" t="s">
        <v>22437</v>
      </c>
      <c r="C8051" s="651"/>
      <c r="D8051" s="652"/>
    </row>
    <row r="8052" spans="1:5">
      <c r="A8052" s="711">
        <v>176</v>
      </c>
      <c r="B8052" s="651" t="s">
        <v>26795</v>
      </c>
      <c r="C8052" s="651"/>
      <c r="D8052" s="652"/>
    </row>
    <row r="8053" spans="1:5">
      <c r="A8053" s="711">
        <v>73857</v>
      </c>
      <c r="B8053" s="651" t="s">
        <v>26796</v>
      </c>
      <c r="C8053" s="651"/>
      <c r="D8053" s="652"/>
    </row>
    <row r="8054" spans="1:5">
      <c r="A8054" s="711" t="s">
        <v>5131</v>
      </c>
      <c r="B8054" s="651" t="s">
        <v>26797</v>
      </c>
      <c r="C8054" s="651" t="s">
        <v>108</v>
      </c>
      <c r="D8054" s="652" t="s">
        <v>18987</v>
      </c>
      <c r="E8054" s="625">
        <v>7167.55</v>
      </c>
    </row>
    <row r="8055" spans="1:5">
      <c r="A8055" s="711" t="s">
        <v>26798</v>
      </c>
      <c r="B8055" s="651" t="s">
        <v>26799</v>
      </c>
      <c r="C8055" s="651"/>
      <c r="D8055" s="652"/>
    </row>
    <row r="8056" spans="1:5">
      <c r="A8056" s="711" t="s">
        <v>5132</v>
      </c>
      <c r="B8056" s="651" t="s">
        <v>26800</v>
      </c>
      <c r="C8056" s="651" t="s">
        <v>108</v>
      </c>
      <c r="D8056" s="652" t="s">
        <v>18987</v>
      </c>
      <c r="E8056" s="625">
        <v>8857.2099999999991</v>
      </c>
    </row>
    <row r="8057" spans="1:5">
      <c r="A8057" s="711" t="s">
        <v>26801</v>
      </c>
      <c r="B8057" s="651" t="s">
        <v>26802</v>
      </c>
      <c r="C8057" s="651"/>
      <c r="D8057" s="652"/>
    </row>
    <row r="8058" spans="1:5">
      <c r="A8058" s="711" t="s">
        <v>5133</v>
      </c>
      <c r="B8058" s="651" t="s">
        <v>26803</v>
      </c>
      <c r="C8058" s="651" t="s">
        <v>108</v>
      </c>
      <c r="D8058" s="652" t="s">
        <v>18987</v>
      </c>
      <c r="E8058" s="625">
        <v>11166.88</v>
      </c>
    </row>
    <row r="8059" spans="1:5">
      <c r="A8059" s="711" t="s">
        <v>26804</v>
      </c>
      <c r="B8059" s="651" t="s">
        <v>26805</v>
      </c>
      <c r="C8059" s="651"/>
      <c r="D8059" s="652"/>
    </row>
    <row r="8060" spans="1:5">
      <c r="A8060" s="711" t="s">
        <v>749</v>
      </c>
      <c r="B8060" s="651" t="s">
        <v>26806</v>
      </c>
      <c r="C8060" s="651" t="s">
        <v>108</v>
      </c>
      <c r="D8060" s="652" t="s">
        <v>18987</v>
      </c>
      <c r="E8060" s="625">
        <v>15646.16</v>
      </c>
    </row>
    <row r="8061" spans="1:5">
      <c r="A8061" s="711" t="s">
        <v>26804</v>
      </c>
      <c r="B8061" s="651" t="s">
        <v>26805</v>
      </c>
      <c r="C8061" s="651"/>
      <c r="D8061" s="652"/>
    </row>
    <row r="8062" spans="1:5">
      <c r="A8062" s="711" t="s">
        <v>5134</v>
      </c>
      <c r="B8062" s="651" t="s">
        <v>26807</v>
      </c>
      <c r="C8062" s="651" t="s">
        <v>108</v>
      </c>
      <c r="D8062" s="652" t="s">
        <v>18987</v>
      </c>
      <c r="E8062" s="625">
        <v>18251.580000000002</v>
      </c>
    </row>
    <row r="8063" spans="1:5">
      <c r="A8063" s="711" t="s">
        <v>26804</v>
      </c>
      <c r="B8063" s="651" t="s">
        <v>26805</v>
      </c>
      <c r="C8063" s="651"/>
      <c r="D8063" s="652"/>
    </row>
    <row r="8064" spans="1:5">
      <c r="A8064" s="711" t="s">
        <v>5135</v>
      </c>
      <c r="B8064" s="651" t="s">
        <v>26808</v>
      </c>
      <c r="C8064" s="651" t="s">
        <v>108</v>
      </c>
      <c r="D8064" s="652" t="s">
        <v>18987</v>
      </c>
      <c r="E8064" s="625">
        <v>29728.38</v>
      </c>
    </row>
    <row r="8065" spans="1:5">
      <c r="A8065" s="711" t="s">
        <v>26804</v>
      </c>
      <c r="B8065" s="651" t="s">
        <v>26805</v>
      </c>
      <c r="C8065" s="651"/>
      <c r="D8065" s="652"/>
    </row>
    <row r="8066" spans="1:5">
      <c r="A8066" s="711" t="s">
        <v>5136</v>
      </c>
      <c r="B8066" s="651" t="s">
        <v>26809</v>
      </c>
      <c r="C8066" s="651" t="s">
        <v>108</v>
      </c>
      <c r="D8066" s="652" t="s">
        <v>18987</v>
      </c>
      <c r="E8066" s="625">
        <v>4951.66</v>
      </c>
    </row>
    <row r="8067" spans="1:5">
      <c r="A8067" s="711" t="s">
        <v>26798</v>
      </c>
      <c r="B8067" s="651" t="s">
        <v>26799</v>
      </c>
      <c r="C8067" s="651"/>
      <c r="D8067" s="652"/>
    </row>
    <row r="8068" spans="1:5">
      <c r="A8068" s="711" t="s">
        <v>5137</v>
      </c>
      <c r="B8068" s="651" t="s">
        <v>26810</v>
      </c>
      <c r="C8068" s="651" t="s">
        <v>108</v>
      </c>
      <c r="D8068" s="652" t="s">
        <v>18987</v>
      </c>
      <c r="E8068" s="625">
        <v>5541.25</v>
      </c>
    </row>
    <row r="8069" spans="1:5">
      <c r="A8069" s="711" t="s">
        <v>26798</v>
      </c>
      <c r="B8069" s="651" t="s">
        <v>26799</v>
      </c>
      <c r="C8069" s="651"/>
      <c r="D8069" s="652"/>
    </row>
    <row r="8070" spans="1:5">
      <c r="A8070" s="711" t="s">
        <v>5138</v>
      </c>
      <c r="B8070" s="651" t="s">
        <v>26811</v>
      </c>
      <c r="C8070" s="651" t="s">
        <v>108</v>
      </c>
      <c r="D8070" s="652" t="s">
        <v>18987</v>
      </c>
      <c r="E8070" s="625">
        <v>40745.57</v>
      </c>
    </row>
    <row r="8071" spans="1:5">
      <c r="A8071" s="711" t="s">
        <v>26804</v>
      </c>
      <c r="B8071" s="651" t="s">
        <v>26805</v>
      </c>
      <c r="C8071" s="651"/>
      <c r="D8071" s="652"/>
    </row>
    <row r="8072" spans="1:5">
      <c r="A8072" s="711" t="s">
        <v>5139</v>
      </c>
      <c r="B8072" s="651" t="s">
        <v>26812</v>
      </c>
      <c r="C8072" s="651" t="s">
        <v>108</v>
      </c>
      <c r="D8072" s="652" t="s">
        <v>18987</v>
      </c>
      <c r="E8072" s="625">
        <v>57007.95</v>
      </c>
    </row>
    <row r="8073" spans="1:5">
      <c r="A8073" s="711" t="s">
        <v>26801</v>
      </c>
      <c r="B8073" s="651" t="s">
        <v>26802</v>
      </c>
      <c r="C8073" s="651"/>
      <c r="D8073" s="652"/>
    </row>
    <row r="8074" spans="1:5">
      <c r="A8074" s="711">
        <v>177</v>
      </c>
      <c r="B8074" s="651" t="s">
        <v>26813</v>
      </c>
      <c r="C8074" s="651"/>
      <c r="D8074" s="652"/>
    </row>
    <row r="8075" spans="1:5">
      <c r="A8075" s="711">
        <v>93128</v>
      </c>
      <c r="B8075" s="651" t="s">
        <v>26814</v>
      </c>
      <c r="C8075" s="651" t="s">
        <v>108</v>
      </c>
      <c r="D8075" s="652" t="s">
        <v>18987</v>
      </c>
      <c r="E8075" s="625">
        <v>100.5</v>
      </c>
    </row>
    <row r="8076" spans="1:5">
      <c r="A8076" s="711" t="s">
        <v>26815</v>
      </c>
      <c r="B8076" s="651" t="s">
        <v>26816</v>
      </c>
      <c r="C8076" s="651"/>
      <c r="D8076" s="652"/>
    </row>
    <row r="8077" spans="1:5">
      <c r="A8077" s="711" t="s">
        <v>26817</v>
      </c>
      <c r="B8077" s="651" t="s">
        <v>26818</v>
      </c>
      <c r="C8077" s="651"/>
      <c r="D8077" s="652"/>
    </row>
    <row r="8078" spans="1:5">
      <c r="A8078" s="711">
        <v>93137</v>
      </c>
      <c r="B8078" s="651" t="s">
        <v>26819</v>
      </c>
      <c r="C8078" s="651" t="s">
        <v>108</v>
      </c>
      <c r="D8078" s="652" t="s">
        <v>18987</v>
      </c>
      <c r="E8078" s="625">
        <v>123.05</v>
      </c>
    </row>
    <row r="8079" spans="1:5">
      <c r="A8079" s="711" t="s">
        <v>26820</v>
      </c>
      <c r="B8079" s="651" t="s">
        <v>26821</v>
      </c>
      <c r="C8079" s="651"/>
      <c r="D8079" s="652"/>
    </row>
    <row r="8080" spans="1:5">
      <c r="A8080" s="711" t="s">
        <v>22417</v>
      </c>
      <c r="B8080" s="651" t="s">
        <v>22418</v>
      </c>
      <c r="C8080" s="651"/>
      <c r="D8080" s="652"/>
    </row>
    <row r="8081" spans="1:5">
      <c r="A8081" s="711" t="s">
        <v>22419</v>
      </c>
      <c r="B8081" s="651" t="e">
        <v>#NAME?</v>
      </c>
      <c r="C8081" s="651"/>
      <c r="D8081" s="652" t="s">
        <v>22420</v>
      </c>
      <c r="E8081" s="625" t="s">
        <v>22421</v>
      </c>
    </row>
    <row r="8082" spans="1:5">
      <c r="A8082" s="711"/>
      <c r="B8082" s="651"/>
      <c r="C8082" s="651"/>
      <c r="D8082" s="652" t="s">
        <v>22422</v>
      </c>
      <c r="E8082" s="625" t="s">
        <v>22423</v>
      </c>
    </row>
    <row r="8083" spans="1:5">
      <c r="A8083" s="711" t="s">
        <v>22424</v>
      </c>
      <c r="B8083" s="651" t="s">
        <v>22425</v>
      </c>
      <c r="C8083" s="651"/>
      <c r="D8083" s="652"/>
    </row>
    <row r="8084" spans="1:5">
      <c r="A8084" s="711" t="s">
        <v>22426</v>
      </c>
      <c r="B8084" s="651" t="s">
        <v>22427</v>
      </c>
      <c r="C8084" s="651" t="s">
        <v>22428</v>
      </c>
      <c r="D8084" s="652"/>
    </row>
    <row r="8085" spans="1:5">
      <c r="A8085" s="711" t="s">
        <v>22429</v>
      </c>
      <c r="B8085" s="651" t="s">
        <v>22430</v>
      </c>
      <c r="C8085" s="651"/>
      <c r="D8085" s="652" t="s">
        <v>22422</v>
      </c>
      <c r="E8085" s="625" t="s">
        <v>22431</v>
      </c>
    </row>
    <row r="8086" spans="1:5">
      <c r="A8086" s="711" t="s">
        <v>91</v>
      </c>
      <c r="B8086" s="651" t="s">
        <v>22432</v>
      </c>
      <c r="C8086" s="651" t="s">
        <v>22433</v>
      </c>
      <c r="D8086" s="652" t="s">
        <v>22434</v>
      </c>
      <c r="E8086" s="625" t="s">
        <v>22435</v>
      </c>
    </row>
    <row r="8087" spans="1:5">
      <c r="A8087" s="711" t="s">
        <v>22436</v>
      </c>
      <c r="B8087" s="651" t="s">
        <v>22437</v>
      </c>
      <c r="C8087" s="651"/>
      <c r="D8087" s="652"/>
    </row>
    <row r="8088" spans="1:5">
      <c r="A8088" s="711" t="s">
        <v>26822</v>
      </c>
      <c r="B8088" s="651" t="s">
        <v>26823</v>
      </c>
      <c r="C8088" s="651"/>
      <c r="D8088" s="652"/>
    </row>
    <row r="8089" spans="1:5">
      <c r="A8089" s="711">
        <v>93138</v>
      </c>
      <c r="B8089" s="651" t="s">
        <v>26824</v>
      </c>
      <c r="C8089" s="651" t="s">
        <v>108</v>
      </c>
      <c r="D8089" s="652" t="s">
        <v>18987</v>
      </c>
      <c r="E8089" s="625">
        <v>113.84</v>
      </c>
    </row>
    <row r="8090" spans="1:5">
      <c r="A8090" s="711" t="s">
        <v>26825</v>
      </c>
      <c r="B8090" s="651" t="s">
        <v>26826</v>
      </c>
      <c r="C8090" s="651"/>
      <c r="D8090" s="652"/>
    </row>
    <row r="8091" spans="1:5">
      <c r="A8091" s="711" t="s">
        <v>26827</v>
      </c>
      <c r="B8091" s="651" t="s">
        <v>26828</v>
      </c>
      <c r="C8091" s="651"/>
      <c r="D8091" s="652"/>
    </row>
    <row r="8092" spans="1:5">
      <c r="A8092" s="711">
        <v>93139</v>
      </c>
      <c r="B8092" s="651" t="s">
        <v>26829</v>
      </c>
      <c r="C8092" s="651" t="s">
        <v>108</v>
      </c>
      <c r="D8092" s="652" t="s">
        <v>18987</v>
      </c>
      <c r="E8092" s="625">
        <v>149.69999999999999</v>
      </c>
    </row>
    <row r="8093" spans="1:5">
      <c r="A8093" s="711" t="s">
        <v>26830</v>
      </c>
      <c r="B8093" s="651" t="s">
        <v>26831</v>
      </c>
      <c r="C8093" s="651"/>
      <c r="D8093" s="652"/>
    </row>
    <row r="8094" spans="1:5">
      <c r="A8094" s="711" t="s">
        <v>26832</v>
      </c>
      <c r="B8094" s="651" t="s">
        <v>26833</v>
      </c>
      <c r="C8094" s="651"/>
      <c r="D8094" s="652"/>
    </row>
    <row r="8095" spans="1:5">
      <c r="A8095" s="711">
        <v>93140</v>
      </c>
      <c r="B8095" s="651" t="s">
        <v>26834</v>
      </c>
      <c r="C8095" s="651" t="s">
        <v>108</v>
      </c>
      <c r="D8095" s="652" t="s">
        <v>18987</v>
      </c>
      <c r="E8095" s="625">
        <v>139.71</v>
      </c>
    </row>
    <row r="8096" spans="1:5">
      <c r="A8096" s="711" t="s">
        <v>26835</v>
      </c>
      <c r="B8096" s="651" t="s">
        <v>26836</v>
      </c>
      <c r="C8096" s="651"/>
      <c r="D8096" s="652"/>
    </row>
    <row r="8097" spans="1:5">
      <c r="A8097" s="711" t="s">
        <v>26837</v>
      </c>
      <c r="B8097" s="651" t="s">
        <v>26838</v>
      </c>
      <c r="C8097" s="651"/>
      <c r="D8097" s="652"/>
    </row>
    <row r="8098" spans="1:5">
      <c r="A8098" s="711">
        <v>93141</v>
      </c>
      <c r="B8098" s="651" t="s">
        <v>26839</v>
      </c>
      <c r="C8098" s="651" t="s">
        <v>108</v>
      </c>
      <c r="D8098" s="652" t="s">
        <v>18987</v>
      </c>
      <c r="E8098" s="625">
        <v>113.98</v>
      </c>
    </row>
    <row r="8099" spans="1:5">
      <c r="A8099" s="711" t="s">
        <v>26840</v>
      </c>
      <c r="B8099" s="651" t="s">
        <v>26841</v>
      </c>
      <c r="C8099" s="651"/>
      <c r="D8099" s="652"/>
    </row>
    <row r="8100" spans="1:5">
      <c r="A8100" s="711">
        <v>93142</v>
      </c>
      <c r="B8100" s="651" t="s">
        <v>26842</v>
      </c>
      <c r="C8100" s="651" t="s">
        <v>108</v>
      </c>
      <c r="D8100" s="652" t="s">
        <v>18987</v>
      </c>
      <c r="E8100" s="625">
        <v>129.91</v>
      </c>
    </row>
    <row r="8101" spans="1:5">
      <c r="A8101" s="711" t="s">
        <v>26843</v>
      </c>
      <c r="B8101" s="651" t="s">
        <v>26844</v>
      </c>
      <c r="C8101" s="651"/>
      <c r="D8101" s="652"/>
    </row>
    <row r="8102" spans="1:5">
      <c r="A8102" s="711">
        <v>93143</v>
      </c>
      <c r="B8102" s="651" t="s">
        <v>26845</v>
      </c>
      <c r="C8102" s="651" t="s">
        <v>108</v>
      </c>
      <c r="D8102" s="652" t="s">
        <v>18987</v>
      </c>
      <c r="E8102" s="625">
        <v>119.29</v>
      </c>
    </row>
    <row r="8103" spans="1:5">
      <c r="A8103" s="711" t="s">
        <v>26840</v>
      </c>
      <c r="B8103" s="651" t="s">
        <v>26841</v>
      </c>
      <c r="C8103" s="651"/>
      <c r="D8103" s="652"/>
    </row>
    <row r="8104" spans="1:5">
      <c r="A8104" s="711">
        <v>93144</v>
      </c>
      <c r="B8104" s="651" t="s">
        <v>26846</v>
      </c>
      <c r="C8104" s="651" t="s">
        <v>108</v>
      </c>
      <c r="D8104" s="652" t="s">
        <v>18987</v>
      </c>
      <c r="E8104" s="625">
        <v>131.07</v>
      </c>
    </row>
    <row r="8105" spans="1:5">
      <c r="A8105" s="711" t="s">
        <v>26621</v>
      </c>
      <c r="B8105" s="651" t="s">
        <v>26847</v>
      </c>
      <c r="C8105" s="651"/>
      <c r="D8105" s="652"/>
    </row>
    <row r="8106" spans="1:5">
      <c r="A8106" s="711" t="s">
        <v>26848</v>
      </c>
      <c r="B8106" s="651" t="s">
        <v>24146</v>
      </c>
      <c r="C8106" s="651"/>
      <c r="D8106" s="652"/>
    </row>
    <row r="8107" spans="1:5">
      <c r="A8107" s="711">
        <v>93145</v>
      </c>
      <c r="B8107" s="651" t="s">
        <v>26849</v>
      </c>
      <c r="C8107" s="651" t="s">
        <v>108</v>
      </c>
      <c r="D8107" s="652" t="s">
        <v>18987</v>
      </c>
      <c r="E8107" s="625">
        <v>143.19999999999999</v>
      </c>
    </row>
    <row r="8108" spans="1:5">
      <c r="A8108" s="711" t="s">
        <v>26850</v>
      </c>
      <c r="B8108" s="651" t="s">
        <v>26851</v>
      </c>
      <c r="C8108" s="651"/>
      <c r="D8108" s="652"/>
    </row>
    <row r="8109" spans="1:5">
      <c r="A8109" s="711" t="s">
        <v>26852</v>
      </c>
      <c r="B8109" s="651" t="s">
        <v>26853</v>
      </c>
      <c r="C8109" s="651"/>
      <c r="D8109" s="652"/>
    </row>
    <row r="8110" spans="1:5">
      <c r="A8110" s="711">
        <v>93146</v>
      </c>
      <c r="B8110" s="651" t="s">
        <v>26854</v>
      </c>
      <c r="C8110" s="651" t="s">
        <v>108</v>
      </c>
      <c r="D8110" s="652" t="s">
        <v>18987</v>
      </c>
      <c r="E8110" s="625">
        <v>156.53</v>
      </c>
    </row>
    <row r="8111" spans="1:5">
      <c r="A8111" s="711" t="s">
        <v>26855</v>
      </c>
      <c r="B8111" s="651" t="s">
        <v>26856</v>
      </c>
      <c r="C8111" s="651"/>
      <c r="D8111" s="652"/>
    </row>
    <row r="8112" spans="1:5">
      <c r="A8112" s="711" t="s">
        <v>26852</v>
      </c>
      <c r="B8112" s="651" t="s">
        <v>26853</v>
      </c>
      <c r="C8112" s="651"/>
      <c r="D8112" s="652"/>
    </row>
    <row r="8113" spans="1:5">
      <c r="A8113" s="711">
        <v>93147</v>
      </c>
      <c r="B8113" s="651" t="s">
        <v>26849</v>
      </c>
      <c r="C8113" s="651" t="s">
        <v>108</v>
      </c>
      <c r="D8113" s="652" t="s">
        <v>18987</v>
      </c>
      <c r="E8113" s="625">
        <v>182.43</v>
      </c>
    </row>
    <row r="8114" spans="1:5">
      <c r="A8114" s="711" t="s">
        <v>26857</v>
      </c>
      <c r="B8114" s="651" t="s">
        <v>26858</v>
      </c>
      <c r="C8114" s="651"/>
      <c r="D8114" s="652"/>
    </row>
    <row r="8115" spans="1:5">
      <c r="A8115" s="711" t="s">
        <v>26859</v>
      </c>
      <c r="B8115" s="651" t="s">
        <v>26860</v>
      </c>
      <c r="C8115" s="651"/>
      <c r="D8115" s="652"/>
    </row>
    <row r="8116" spans="1:5">
      <c r="A8116" s="711" t="s">
        <v>22417</v>
      </c>
      <c r="B8116" s="651" t="s">
        <v>22418</v>
      </c>
      <c r="C8116" s="651"/>
      <c r="D8116" s="652"/>
    </row>
    <row r="8117" spans="1:5">
      <c r="A8117" s="711" t="s">
        <v>22419</v>
      </c>
      <c r="B8117" s="651" t="e">
        <v>#NAME?</v>
      </c>
      <c r="C8117" s="651"/>
      <c r="D8117" s="652" t="s">
        <v>22420</v>
      </c>
      <c r="E8117" s="625" t="s">
        <v>22421</v>
      </c>
    </row>
    <row r="8118" spans="1:5">
      <c r="A8118" s="711"/>
      <c r="B8118" s="651"/>
      <c r="C8118" s="651"/>
      <c r="D8118" s="652" t="s">
        <v>22422</v>
      </c>
      <c r="E8118" s="625" t="s">
        <v>22423</v>
      </c>
    </row>
    <row r="8119" spans="1:5">
      <c r="A8119" s="711" t="s">
        <v>22424</v>
      </c>
      <c r="B8119" s="651" t="s">
        <v>22425</v>
      </c>
      <c r="C8119" s="651"/>
      <c r="D8119" s="652"/>
    </row>
    <row r="8120" spans="1:5">
      <c r="A8120" s="711" t="s">
        <v>22426</v>
      </c>
      <c r="B8120" s="651" t="s">
        <v>22427</v>
      </c>
      <c r="C8120" s="651" t="s">
        <v>22428</v>
      </c>
      <c r="D8120" s="652"/>
    </row>
    <row r="8121" spans="1:5">
      <c r="A8121" s="711" t="s">
        <v>22429</v>
      </c>
      <c r="B8121" s="651" t="s">
        <v>22430</v>
      </c>
      <c r="C8121" s="651"/>
      <c r="D8121" s="652" t="s">
        <v>22422</v>
      </c>
      <c r="E8121" s="625" t="s">
        <v>22431</v>
      </c>
    </row>
    <row r="8122" spans="1:5">
      <c r="A8122" s="711" t="s">
        <v>91</v>
      </c>
      <c r="B8122" s="651" t="s">
        <v>22432</v>
      </c>
      <c r="C8122" s="651" t="s">
        <v>22433</v>
      </c>
      <c r="D8122" s="652" t="s">
        <v>22434</v>
      </c>
      <c r="E8122" s="625" t="s">
        <v>22435</v>
      </c>
    </row>
    <row r="8123" spans="1:5">
      <c r="A8123" s="711" t="s">
        <v>22436</v>
      </c>
      <c r="B8123" s="651" t="s">
        <v>22437</v>
      </c>
      <c r="C8123" s="651"/>
      <c r="D8123" s="652"/>
    </row>
    <row r="8124" spans="1:5">
      <c r="A8124" s="711" t="s">
        <v>26861</v>
      </c>
      <c r="B8124" s="651"/>
      <c r="C8124" s="651"/>
      <c r="D8124" s="652"/>
    </row>
    <row r="8125" spans="1:5">
      <c r="A8125" s="711">
        <v>178</v>
      </c>
      <c r="B8125" s="651" t="s">
        <v>26862</v>
      </c>
      <c r="C8125" s="651"/>
      <c r="D8125" s="652"/>
    </row>
    <row r="8126" spans="1:5">
      <c r="A8126" s="711">
        <v>74027</v>
      </c>
      <c r="B8126" s="651" t="s">
        <v>26863</v>
      </c>
      <c r="C8126" s="651"/>
      <c r="D8126" s="652"/>
    </row>
    <row r="8127" spans="1:5">
      <c r="A8127" s="711" t="s">
        <v>5140</v>
      </c>
      <c r="B8127" s="651" t="s">
        <v>5141</v>
      </c>
      <c r="C8127" s="651" t="s">
        <v>90</v>
      </c>
      <c r="D8127" s="652" t="s">
        <v>18991</v>
      </c>
      <c r="E8127" s="625">
        <v>90.72</v>
      </c>
    </row>
    <row r="8128" spans="1:5">
      <c r="A8128" s="711">
        <v>74028</v>
      </c>
      <c r="B8128" s="651" t="s">
        <v>26864</v>
      </c>
      <c r="C8128" s="651"/>
      <c r="D8128" s="652"/>
    </row>
    <row r="8129" spans="1:5">
      <c r="A8129" s="711" t="s">
        <v>5142</v>
      </c>
      <c r="B8129" s="651" t="s">
        <v>5143</v>
      </c>
      <c r="C8129" s="651" t="s">
        <v>90</v>
      </c>
      <c r="D8129" s="652" t="s">
        <v>18987</v>
      </c>
      <c r="E8129" s="625">
        <v>2.81</v>
      </c>
    </row>
    <row r="8130" spans="1:5">
      <c r="A8130" s="711" t="s">
        <v>5144</v>
      </c>
      <c r="B8130" s="651" t="s">
        <v>5145</v>
      </c>
      <c r="C8130" s="651" t="s">
        <v>90</v>
      </c>
      <c r="D8130" s="652" t="s">
        <v>18987</v>
      </c>
      <c r="E8130" s="625">
        <v>0.99</v>
      </c>
    </row>
    <row r="8131" spans="1:5">
      <c r="A8131" s="711" t="s">
        <v>5146</v>
      </c>
      <c r="B8131" s="651" t="s">
        <v>5147</v>
      </c>
      <c r="C8131" s="651" t="s">
        <v>90</v>
      </c>
      <c r="D8131" s="652" t="s">
        <v>18991</v>
      </c>
      <c r="E8131" s="625">
        <v>29.7</v>
      </c>
    </row>
    <row r="8132" spans="1:5">
      <c r="A8132" s="711" t="s">
        <v>5148</v>
      </c>
      <c r="B8132" s="651" t="s">
        <v>5149</v>
      </c>
      <c r="C8132" s="651" t="s">
        <v>224</v>
      </c>
      <c r="D8132" s="652" t="s">
        <v>18987</v>
      </c>
      <c r="E8132" s="625">
        <v>33.5</v>
      </c>
    </row>
    <row r="8133" spans="1:5">
      <c r="A8133" s="711">
        <v>243</v>
      </c>
      <c r="B8133" s="651" t="s">
        <v>26865</v>
      </c>
      <c r="C8133" s="651"/>
      <c r="D8133" s="652"/>
    </row>
    <row r="8134" spans="1:5">
      <c r="A8134" s="711" t="s">
        <v>26866</v>
      </c>
      <c r="B8134" s="651" t="s">
        <v>26867</v>
      </c>
      <c r="C8134" s="651" t="s">
        <v>108</v>
      </c>
      <c r="D8134" s="652" t="s">
        <v>18987</v>
      </c>
      <c r="E8134" s="625">
        <v>2824.58</v>
      </c>
    </row>
    <row r="8135" spans="1:5">
      <c r="A8135" s="711">
        <v>68069</v>
      </c>
      <c r="B8135" s="651" t="s">
        <v>26868</v>
      </c>
      <c r="C8135" s="651" t="s">
        <v>108</v>
      </c>
      <c r="D8135" s="652" t="s">
        <v>18987</v>
      </c>
      <c r="E8135" s="625">
        <v>45.07</v>
      </c>
    </row>
    <row r="8136" spans="1:5">
      <c r="A8136" s="711">
        <v>68070</v>
      </c>
      <c r="B8136" s="651" t="s">
        <v>5150</v>
      </c>
      <c r="C8136" s="651" t="s">
        <v>121</v>
      </c>
      <c r="D8136" s="652" t="s">
        <v>18987</v>
      </c>
      <c r="E8136" s="625">
        <v>43.72</v>
      </c>
    </row>
    <row r="8137" spans="1:5">
      <c r="A8137" s="711">
        <v>72315</v>
      </c>
      <c r="B8137" s="651" t="s">
        <v>5151</v>
      </c>
      <c r="C8137" s="651" t="s">
        <v>108</v>
      </c>
      <c r="D8137" s="652" t="s">
        <v>18987</v>
      </c>
      <c r="E8137" s="625">
        <v>20.13</v>
      </c>
    </row>
    <row r="8138" spans="1:5">
      <c r="A8138" s="711">
        <v>72927</v>
      </c>
      <c r="B8138" s="651" t="s">
        <v>26869</v>
      </c>
      <c r="C8138" s="651" t="s">
        <v>121</v>
      </c>
      <c r="D8138" s="652" t="s">
        <v>18987</v>
      </c>
      <c r="E8138" s="625">
        <v>27.24</v>
      </c>
    </row>
    <row r="8139" spans="1:5">
      <c r="A8139" s="711" t="s">
        <v>24573</v>
      </c>
      <c r="B8139" s="651" t="s">
        <v>24574</v>
      </c>
      <c r="C8139" s="651"/>
      <c r="D8139" s="652"/>
    </row>
    <row r="8140" spans="1:5">
      <c r="A8140" s="711">
        <v>72928</v>
      </c>
      <c r="B8140" s="651" t="s">
        <v>26870</v>
      </c>
      <c r="C8140" s="651" t="s">
        <v>121</v>
      </c>
      <c r="D8140" s="652" t="s">
        <v>18987</v>
      </c>
      <c r="E8140" s="625">
        <v>31.07</v>
      </c>
    </row>
    <row r="8141" spans="1:5">
      <c r="A8141" s="711" t="s">
        <v>24573</v>
      </c>
      <c r="B8141" s="651" t="s">
        <v>24574</v>
      </c>
      <c r="C8141" s="651"/>
      <c r="D8141" s="652"/>
    </row>
    <row r="8142" spans="1:5">
      <c r="A8142" s="711">
        <v>72929</v>
      </c>
      <c r="B8142" s="651" t="s">
        <v>26871</v>
      </c>
      <c r="C8142" s="651" t="s">
        <v>121</v>
      </c>
      <c r="D8142" s="652" t="s">
        <v>18987</v>
      </c>
      <c r="E8142" s="625">
        <v>36.04</v>
      </c>
    </row>
    <row r="8143" spans="1:5">
      <c r="A8143" s="711" t="s">
        <v>24573</v>
      </c>
      <c r="B8143" s="651" t="s">
        <v>24574</v>
      </c>
      <c r="C8143" s="651"/>
      <c r="D8143" s="652"/>
    </row>
    <row r="8144" spans="1:5">
      <c r="A8144" s="711">
        <v>72930</v>
      </c>
      <c r="B8144" s="651" t="s">
        <v>26872</v>
      </c>
      <c r="C8144" s="651" t="s">
        <v>121</v>
      </c>
      <c r="D8144" s="652" t="s">
        <v>18987</v>
      </c>
      <c r="E8144" s="625">
        <v>44.34</v>
      </c>
    </row>
    <row r="8145" spans="1:5">
      <c r="A8145" s="711" t="s">
        <v>24573</v>
      </c>
      <c r="B8145" s="651" t="s">
        <v>24574</v>
      </c>
      <c r="C8145" s="651"/>
      <c r="D8145" s="652"/>
    </row>
    <row r="8146" spans="1:5">
      <c r="A8146" s="711">
        <v>72931</v>
      </c>
      <c r="B8146" s="651" t="s">
        <v>26873</v>
      </c>
      <c r="C8146" s="651" t="s">
        <v>121</v>
      </c>
      <c r="D8146" s="652" t="s">
        <v>18987</v>
      </c>
      <c r="E8146" s="625">
        <v>53.1</v>
      </c>
    </row>
    <row r="8147" spans="1:5">
      <c r="A8147" s="711" t="s">
        <v>24573</v>
      </c>
      <c r="B8147" s="651" t="s">
        <v>24574</v>
      </c>
      <c r="C8147" s="651"/>
      <c r="D8147" s="652"/>
    </row>
    <row r="8148" spans="1:5">
      <c r="A8148" s="711">
        <v>72932</v>
      </c>
      <c r="B8148" s="651" t="s">
        <v>26874</v>
      </c>
      <c r="C8148" s="651" t="s">
        <v>121</v>
      </c>
      <c r="D8148" s="652" t="s">
        <v>18987</v>
      </c>
      <c r="E8148" s="625">
        <v>64.78</v>
      </c>
    </row>
    <row r="8149" spans="1:5">
      <c r="A8149" s="711" t="s">
        <v>24573</v>
      </c>
      <c r="B8149" s="651" t="s">
        <v>24574</v>
      </c>
      <c r="C8149" s="651"/>
      <c r="D8149" s="652"/>
    </row>
    <row r="8150" spans="1:5">
      <c r="A8150" s="711">
        <v>83483</v>
      </c>
      <c r="B8150" s="651" t="s">
        <v>5152</v>
      </c>
      <c r="C8150" s="651" t="s">
        <v>108</v>
      </c>
      <c r="D8150" s="652" t="s">
        <v>18987</v>
      </c>
      <c r="E8150" s="625">
        <v>49.14</v>
      </c>
    </row>
    <row r="8151" spans="1:5">
      <c r="A8151" s="711">
        <v>83484</v>
      </c>
      <c r="B8151" s="651" t="s">
        <v>5153</v>
      </c>
      <c r="C8151" s="651" t="s">
        <v>108</v>
      </c>
      <c r="D8151" s="652" t="s">
        <v>18987</v>
      </c>
      <c r="E8151" s="625">
        <v>60.04</v>
      </c>
    </row>
    <row r="8152" spans="1:5">
      <c r="A8152" s="711" t="s">
        <v>22417</v>
      </c>
      <c r="B8152" s="651" t="s">
        <v>22418</v>
      </c>
      <c r="C8152" s="651"/>
      <c r="D8152" s="652"/>
    </row>
    <row r="8153" spans="1:5">
      <c r="A8153" s="711" t="s">
        <v>22419</v>
      </c>
      <c r="B8153" s="651" t="e">
        <v>#NAME?</v>
      </c>
      <c r="C8153" s="651"/>
      <c r="D8153" s="652" t="s">
        <v>22420</v>
      </c>
      <c r="E8153" s="625" t="s">
        <v>22421</v>
      </c>
    </row>
    <row r="8154" spans="1:5">
      <c r="A8154" s="711"/>
      <c r="B8154" s="651"/>
      <c r="C8154" s="651"/>
      <c r="D8154" s="652" t="s">
        <v>22422</v>
      </c>
      <c r="E8154" s="625" t="s">
        <v>22423</v>
      </c>
    </row>
    <row r="8155" spans="1:5">
      <c r="A8155" s="711" t="s">
        <v>22424</v>
      </c>
      <c r="B8155" s="651" t="s">
        <v>22425</v>
      </c>
      <c r="C8155" s="651"/>
      <c r="D8155" s="652"/>
    </row>
    <row r="8156" spans="1:5">
      <c r="A8156" s="711" t="s">
        <v>22426</v>
      </c>
      <c r="B8156" s="651" t="s">
        <v>22427</v>
      </c>
      <c r="C8156" s="651" t="s">
        <v>22428</v>
      </c>
      <c r="D8156" s="652"/>
    </row>
    <row r="8157" spans="1:5">
      <c r="A8157" s="711" t="s">
        <v>22429</v>
      </c>
      <c r="B8157" s="651" t="s">
        <v>22430</v>
      </c>
      <c r="C8157" s="651"/>
      <c r="D8157" s="652" t="s">
        <v>22422</v>
      </c>
      <c r="E8157" s="625" t="s">
        <v>22431</v>
      </c>
    </row>
    <row r="8158" spans="1:5">
      <c r="A8158" s="711" t="s">
        <v>91</v>
      </c>
      <c r="B8158" s="651" t="s">
        <v>22432</v>
      </c>
      <c r="C8158" s="651" t="s">
        <v>22433</v>
      </c>
      <c r="D8158" s="652" t="s">
        <v>22434</v>
      </c>
      <c r="E8158" s="625" t="s">
        <v>22435</v>
      </c>
    </row>
    <row r="8159" spans="1:5">
      <c r="A8159" s="711" t="s">
        <v>22436</v>
      </c>
      <c r="B8159" s="651" t="s">
        <v>22437</v>
      </c>
      <c r="C8159" s="651"/>
      <c r="D8159" s="652"/>
    </row>
    <row r="8160" spans="1:5">
      <c r="A8160" s="711">
        <v>83485</v>
      </c>
      <c r="B8160" s="651" t="s">
        <v>26875</v>
      </c>
      <c r="C8160" s="651" t="s">
        <v>108</v>
      </c>
      <c r="D8160" s="652" t="s">
        <v>18987</v>
      </c>
      <c r="E8160" s="625">
        <v>43.91</v>
      </c>
    </row>
    <row r="8161" spans="1:5">
      <c r="A8161" s="711" t="s">
        <v>26876</v>
      </c>
      <c r="B8161" s="651" t="s">
        <v>26877</v>
      </c>
      <c r="C8161" s="651"/>
      <c r="D8161" s="652"/>
    </row>
    <row r="8162" spans="1:5">
      <c r="A8162" s="711">
        <v>83638</v>
      </c>
      <c r="B8162" s="651" t="s">
        <v>26878</v>
      </c>
      <c r="C8162" s="651" t="s">
        <v>108</v>
      </c>
      <c r="D8162" s="652" t="s">
        <v>18987</v>
      </c>
      <c r="E8162" s="625">
        <v>270.81</v>
      </c>
    </row>
    <row r="8163" spans="1:5">
      <c r="A8163" s="711" t="s">
        <v>26879</v>
      </c>
      <c r="B8163" s="651" t="s">
        <v>26489</v>
      </c>
      <c r="C8163" s="651"/>
      <c r="D8163" s="652"/>
    </row>
    <row r="8164" spans="1:5">
      <c r="A8164" s="711">
        <v>83641</v>
      </c>
      <c r="B8164" s="651" t="s">
        <v>5154</v>
      </c>
      <c r="C8164" s="651" t="s">
        <v>108</v>
      </c>
      <c r="D8164" s="652" t="s">
        <v>18987</v>
      </c>
      <c r="E8164" s="625">
        <v>315.68</v>
      </c>
    </row>
    <row r="8165" spans="1:5">
      <c r="A8165" s="711">
        <v>244</v>
      </c>
      <c r="B8165" s="651" t="s">
        <v>16593</v>
      </c>
      <c r="C8165" s="651"/>
      <c r="D8165" s="652"/>
    </row>
    <row r="8166" spans="1:5">
      <c r="A8166" s="711" t="s">
        <v>26880</v>
      </c>
      <c r="B8166" s="651" t="s">
        <v>26881</v>
      </c>
      <c r="C8166" s="651" t="s">
        <v>108</v>
      </c>
      <c r="D8166" s="652" t="s">
        <v>18987</v>
      </c>
      <c r="E8166" s="625">
        <v>56.19</v>
      </c>
    </row>
    <row r="8167" spans="1:5">
      <c r="A8167" s="711" t="s">
        <v>26217</v>
      </c>
      <c r="B8167" s="651"/>
      <c r="C8167" s="651"/>
      <c r="D8167" s="652"/>
    </row>
    <row r="8168" spans="1:5">
      <c r="A8168" s="711">
        <v>270</v>
      </c>
      <c r="B8168" s="651" t="s">
        <v>26882</v>
      </c>
      <c r="C8168" s="651"/>
      <c r="D8168" s="652"/>
    </row>
    <row r="8169" spans="1:5">
      <c r="A8169" s="711">
        <v>72322</v>
      </c>
      <c r="B8169" s="651" t="s">
        <v>26883</v>
      </c>
      <c r="C8169" s="651" t="s">
        <v>108</v>
      </c>
      <c r="D8169" s="652" t="s">
        <v>18987</v>
      </c>
      <c r="E8169" s="625">
        <v>348.69</v>
      </c>
    </row>
    <row r="8170" spans="1:5">
      <c r="A8170" s="711" t="s">
        <v>26884</v>
      </c>
      <c r="B8170" s="651" t="s">
        <v>26766</v>
      </c>
      <c r="C8170" s="651"/>
      <c r="D8170" s="652"/>
    </row>
    <row r="8171" spans="1:5">
      <c r="A8171" s="711">
        <v>72326</v>
      </c>
      <c r="B8171" s="651" t="s">
        <v>26885</v>
      </c>
      <c r="C8171" s="651" t="s">
        <v>108</v>
      </c>
      <c r="D8171" s="652" t="s">
        <v>18987</v>
      </c>
      <c r="E8171" s="625">
        <v>478.64</v>
      </c>
    </row>
    <row r="8172" spans="1:5">
      <c r="A8172" s="711" t="s">
        <v>26886</v>
      </c>
      <c r="B8172" s="651"/>
      <c r="C8172" s="651"/>
      <c r="D8172" s="652"/>
    </row>
    <row r="8173" spans="1:5">
      <c r="A8173" s="711">
        <v>72327</v>
      </c>
      <c r="B8173" s="651" t="s">
        <v>26887</v>
      </c>
      <c r="C8173" s="651" t="s">
        <v>108</v>
      </c>
      <c r="D8173" s="652" t="s">
        <v>18987</v>
      </c>
      <c r="E8173" s="625">
        <v>6.39</v>
      </c>
    </row>
    <row r="8174" spans="1:5">
      <c r="A8174" s="711" t="s">
        <v>24573</v>
      </c>
      <c r="B8174" s="651" t="s">
        <v>24574</v>
      </c>
      <c r="C8174" s="651"/>
      <c r="D8174" s="652"/>
    </row>
    <row r="8175" spans="1:5">
      <c r="A8175" s="711">
        <v>72328</v>
      </c>
      <c r="B8175" s="651" t="s">
        <v>26888</v>
      </c>
      <c r="C8175" s="651" t="s">
        <v>108</v>
      </c>
      <c r="D8175" s="652" t="s">
        <v>18987</v>
      </c>
      <c r="E8175" s="625">
        <v>8.17</v>
      </c>
    </row>
    <row r="8176" spans="1:5">
      <c r="A8176" s="711" t="s">
        <v>24550</v>
      </c>
      <c r="B8176" s="651" t="s">
        <v>24551</v>
      </c>
      <c r="C8176" s="651"/>
      <c r="D8176" s="652"/>
    </row>
    <row r="8177" spans="1:5">
      <c r="A8177" s="711">
        <v>72330</v>
      </c>
      <c r="B8177" s="651" t="s">
        <v>5155</v>
      </c>
      <c r="C8177" s="651" t="s">
        <v>108</v>
      </c>
      <c r="D8177" s="652" t="s">
        <v>18987</v>
      </c>
      <c r="E8177" s="625">
        <v>46.71</v>
      </c>
    </row>
    <row r="8178" spans="1:5">
      <c r="A8178" s="711">
        <v>73780</v>
      </c>
      <c r="B8178" s="651" t="s">
        <v>26889</v>
      </c>
      <c r="C8178" s="651"/>
      <c r="D8178" s="652"/>
    </row>
    <row r="8179" spans="1:5">
      <c r="A8179" s="711" t="s">
        <v>752</v>
      </c>
      <c r="B8179" s="651" t="s">
        <v>26890</v>
      </c>
      <c r="C8179" s="651" t="s">
        <v>108</v>
      </c>
      <c r="D8179" s="652" t="s">
        <v>18987</v>
      </c>
      <c r="E8179" s="625">
        <v>283.95</v>
      </c>
    </row>
    <row r="8180" spans="1:5">
      <c r="A8180" s="711" t="s">
        <v>26891</v>
      </c>
      <c r="B8180" s="651" t="s">
        <v>26892</v>
      </c>
      <c r="C8180" s="651"/>
      <c r="D8180" s="652"/>
    </row>
    <row r="8181" spans="1:5">
      <c r="A8181" s="711" t="s">
        <v>5156</v>
      </c>
      <c r="B8181" s="651" t="s">
        <v>5157</v>
      </c>
      <c r="C8181" s="651" t="s">
        <v>108</v>
      </c>
      <c r="D8181" s="652" t="s">
        <v>18987</v>
      </c>
      <c r="E8181" s="625">
        <v>178.35</v>
      </c>
    </row>
    <row r="8182" spans="1:5">
      <c r="A8182" s="711" t="s">
        <v>5158</v>
      </c>
      <c r="B8182" s="651" t="s">
        <v>5159</v>
      </c>
      <c r="C8182" s="651" t="s">
        <v>108</v>
      </c>
      <c r="D8182" s="652" t="s">
        <v>18987</v>
      </c>
      <c r="E8182" s="625">
        <v>284.04000000000002</v>
      </c>
    </row>
    <row r="8183" spans="1:5">
      <c r="A8183" s="711" t="s">
        <v>5160</v>
      </c>
      <c r="B8183" s="651" t="s">
        <v>5161</v>
      </c>
      <c r="C8183" s="651" t="s">
        <v>108</v>
      </c>
      <c r="D8183" s="652" t="s">
        <v>18987</v>
      </c>
      <c r="E8183" s="625">
        <v>638.80999999999995</v>
      </c>
    </row>
    <row r="8184" spans="1:5">
      <c r="A8184" s="711">
        <v>83482</v>
      </c>
      <c r="B8184" s="651" t="s">
        <v>26893</v>
      </c>
      <c r="C8184" s="651" t="s">
        <v>108</v>
      </c>
      <c r="D8184" s="652" t="s">
        <v>18987</v>
      </c>
      <c r="E8184" s="625">
        <v>47.04</v>
      </c>
    </row>
    <row r="8185" spans="1:5">
      <c r="A8185" s="711">
        <v>83487</v>
      </c>
      <c r="B8185" s="651" t="s">
        <v>5162</v>
      </c>
      <c r="C8185" s="651" t="s">
        <v>108</v>
      </c>
      <c r="D8185" s="652" t="s">
        <v>18987</v>
      </c>
      <c r="E8185" s="625">
        <v>71.83</v>
      </c>
    </row>
    <row r="8186" spans="1:5">
      <c r="A8186" s="711">
        <v>83488</v>
      </c>
      <c r="B8186" s="651" t="s">
        <v>26894</v>
      </c>
      <c r="C8186" s="651" t="s">
        <v>108</v>
      </c>
      <c r="D8186" s="652" t="s">
        <v>18987</v>
      </c>
      <c r="E8186" s="625">
        <v>2043.65</v>
      </c>
    </row>
    <row r="8187" spans="1:5">
      <c r="A8187" s="711" t="s">
        <v>22490</v>
      </c>
      <c r="B8187" s="651" t="s">
        <v>26201</v>
      </c>
      <c r="C8187" s="651"/>
      <c r="D8187" s="652"/>
    </row>
    <row r="8188" spans="1:5">
      <c r="A8188" s="711" t="s">
        <v>22417</v>
      </c>
      <c r="B8188" s="651" t="s">
        <v>22418</v>
      </c>
      <c r="C8188" s="651"/>
      <c r="D8188" s="652"/>
    </row>
    <row r="8189" spans="1:5">
      <c r="A8189" s="711" t="s">
        <v>22419</v>
      </c>
      <c r="B8189" s="651" t="e">
        <v>#NAME?</v>
      </c>
      <c r="C8189" s="651"/>
      <c r="D8189" s="652" t="s">
        <v>22420</v>
      </c>
      <c r="E8189" s="625" t="s">
        <v>22421</v>
      </c>
    </row>
    <row r="8190" spans="1:5">
      <c r="A8190" s="711"/>
      <c r="B8190" s="651"/>
      <c r="C8190" s="651"/>
      <c r="D8190" s="652" t="s">
        <v>22422</v>
      </c>
      <c r="E8190" s="625" t="s">
        <v>22423</v>
      </c>
    </row>
    <row r="8191" spans="1:5">
      <c r="A8191" s="711" t="s">
        <v>22424</v>
      </c>
      <c r="B8191" s="651" t="s">
        <v>22425</v>
      </c>
      <c r="C8191" s="651"/>
      <c r="D8191" s="652"/>
    </row>
    <row r="8192" spans="1:5">
      <c r="A8192" s="711" t="s">
        <v>22426</v>
      </c>
      <c r="B8192" s="651" t="s">
        <v>22427</v>
      </c>
      <c r="C8192" s="651" t="s">
        <v>22428</v>
      </c>
      <c r="D8192" s="652"/>
    </row>
    <row r="8193" spans="1:5">
      <c r="A8193" s="711" t="s">
        <v>22429</v>
      </c>
      <c r="B8193" s="651" t="s">
        <v>22430</v>
      </c>
      <c r="C8193" s="651"/>
      <c r="D8193" s="652" t="s">
        <v>22422</v>
      </c>
      <c r="E8193" s="625" t="s">
        <v>22431</v>
      </c>
    </row>
    <row r="8194" spans="1:5">
      <c r="A8194" s="711" t="s">
        <v>91</v>
      </c>
      <c r="B8194" s="651" t="s">
        <v>22432</v>
      </c>
      <c r="C8194" s="651" t="s">
        <v>22433</v>
      </c>
      <c r="D8194" s="652" t="s">
        <v>22434</v>
      </c>
      <c r="E8194" s="625" t="s">
        <v>22435</v>
      </c>
    </row>
    <row r="8195" spans="1:5">
      <c r="A8195" s="711" t="s">
        <v>22436</v>
      </c>
      <c r="B8195" s="651" t="s">
        <v>22437</v>
      </c>
      <c r="C8195" s="651"/>
      <c r="D8195" s="652"/>
    </row>
    <row r="8196" spans="1:5">
      <c r="A8196" s="711">
        <v>83489</v>
      </c>
      <c r="B8196" s="651" t="s">
        <v>26895</v>
      </c>
      <c r="C8196" s="651" t="s">
        <v>108</v>
      </c>
      <c r="D8196" s="652" t="s">
        <v>18987</v>
      </c>
      <c r="E8196" s="625">
        <v>2220.85</v>
      </c>
    </row>
    <row r="8197" spans="1:5">
      <c r="A8197" s="711" t="e">
        <v>#NAME?</v>
      </c>
      <c r="B8197" s="651" t="s">
        <v>26485</v>
      </c>
      <c r="C8197" s="651"/>
      <c r="D8197" s="652"/>
    </row>
    <row r="8198" spans="1:5">
      <c r="A8198" s="711">
        <v>83490</v>
      </c>
      <c r="B8198" s="651" t="s">
        <v>5163</v>
      </c>
      <c r="C8198" s="651" t="s">
        <v>108</v>
      </c>
      <c r="D8198" s="652" t="s">
        <v>18987</v>
      </c>
      <c r="E8198" s="625">
        <v>176</v>
      </c>
    </row>
    <row r="8199" spans="1:5">
      <c r="A8199" s="711">
        <v>83491</v>
      </c>
      <c r="B8199" s="651" t="s">
        <v>26896</v>
      </c>
      <c r="C8199" s="651" t="s">
        <v>108</v>
      </c>
      <c r="D8199" s="652" t="s">
        <v>18987</v>
      </c>
      <c r="E8199" s="625">
        <v>693.88</v>
      </c>
    </row>
    <row r="8200" spans="1:5">
      <c r="A8200" s="711" t="s">
        <v>24550</v>
      </c>
      <c r="B8200" s="651" t="s">
        <v>24551</v>
      </c>
      <c r="C8200" s="651"/>
      <c r="D8200" s="652"/>
    </row>
    <row r="8201" spans="1:5">
      <c r="A8201" s="711">
        <v>83492</v>
      </c>
      <c r="B8201" s="651" t="s">
        <v>26897</v>
      </c>
      <c r="C8201" s="651" t="s">
        <v>108</v>
      </c>
      <c r="D8201" s="652" t="s">
        <v>18987</v>
      </c>
      <c r="E8201" s="625">
        <v>674.21</v>
      </c>
    </row>
    <row r="8202" spans="1:5">
      <c r="A8202" s="711" t="s">
        <v>26220</v>
      </c>
      <c r="B8202" s="651" t="s">
        <v>26221</v>
      </c>
      <c r="C8202" s="651"/>
      <c r="D8202" s="652"/>
    </row>
    <row r="8203" spans="1:5">
      <c r="A8203" s="711">
        <v>83493</v>
      </c>
      <c r="B8203" s="651" t="s">
        <v>5164</v>
      </c>
      <c r="C8203" s="651" t="s">
        <v>108</v>
      </c>
      <c r="D8203" s="652" t="s">
        <v>18987</v>
      </c>
      <c r="E8203" s="625">
        <v>46.71</v>
      </c>
    </row>
    <row r="8204" spans="1:5">
      <c r="A8204" s="711">
        <v>85195</v>
      </c>
      <c r="B8204" s="651" t="s">
        <v>5165</v>
      </c>
      <c r="C8204" s="651" t="s">
        <v>108</v>
      </c>
      <c r="D8204" s="652" t="s">
        <v>18987</v>
      </c>
      <c r="E8204" s="625">
        <v>64.33</v>
      </c>
    </row>
    <row r="8205" spans="1:5">
      <c r="A8205" s="711">
        <v>88547</v>
      </c>
      <c r="B8205" s="651" t="s">
        <v>5166</v>
      </c>
      <c r="C8205" s="651" t="s">
        <v>108</v>
      </c>
      <c r="D8205" s="652" t="s">
        <v>18987</v>
      </c>
      <c r="E8205" s="625">
        <v>69.7</v>
      </c>
    </row>
    <row r="8206" spans="1:5">
      <c r="A8206" s="711" t="s">
        <v>26898</v>
      </c>
      <c r="B8206" s="651" t="s">
        <v>26899</v>
      </c>
      <c r="C8206" s="651"/>
      <c r="D8206" s="652"/>
    </row>
    <row r="8207" spans="1:5">
      <c r="A8207" s="711">
        <v>186</v>
      </c>
      <c r="B8207" s="651" t="s">
        <v>20469</v>
      </c>
      <c r="C8207" s="651"/>
      <c r="D8207" s="652"/>
    </row>
    <row r="8208" spans="1:5">
      <c r="A8208" s="711">
        <v>72283</v>
      </c>
      <c r="B8208" s="651" t="s">
        <v>26900</v>
      </c>
      <c r="C8208" s="651" t="s">
        <v>108</v>
      </c>
      <c r="D8208" s="652" t="s">
        <v>18987</v>
      </c>
      <c r="E8208" s="625">
        <v>778.78</v>
      </c>
    </row>
    <row r="8209" spans="1:5">
      <c r="A8209" s="711" t="s">
        <v>26901</v>
      </c>
      <c r="B8209" s="651" t="s">
        <v>26902</v>
      </c>
      <c r="C8209" s="651"/>
      <c r="D8209" s="652"/>
    </row>
    <row r="8210" spans="1:5">
      <c r="A8210" s="711" t="s">
        <v>26903</v>
      </c>
      <c r="B8210" s="651" t="s">
        <v>26904</v>
      </c>
      <c r="C8210" s="651"/>
      <c r="D8210" s="652"/>
    </row>
    <row r="8211" spans="1:5">
      <c r="A8211" s="711">
        <v>72284</v>
      </c>
      <c r="B8211" s="651" t="s">
        <v>26905</v>
      </c>
      <c r="C8211" s="651" t="s">
        <v>108</v>
      </c>
      <c r="D8211" s="652" t="s">
        <v>18987</v>
      </c>
      <c r="E8211" s="625">
        <v>886.37</v>
      </c>
    </row>
    <row r="8212" spans="1:5">
      <c r="A8212" s="711" t="s">
        <v>26901</v>
      </c>
      <c r="B8212" s="651" t="s">
        <v>26906</v>
      </c>
      <c r="C8212" s="651"/>
      <c r="D8212" s="652"/>
    </row>
    <row r="8213" spans="1:5">
      <c r="A8213" s="711" t="s">
        <v>26903</v>
      </c>
      <c r="B8213" s="651" t="s">
        <v>26904</v>
      </c>
      <c r="C8213" s="651"/>
      <c r="D8213" s="652"/>
    </row>
    <row r="8214" spans="1:5">
      <c r="A8214" s="711">
        <v>72287</v>
      </c>
      <c r="B8214" s="651" t="s">
        <v>5167</v>
      </c>
      <c r="C8214" s="651" t="s">
        <v>108</v>
      </c>
      <c r="D8214" s="652" t="s">
        <v>18987</v>
      </c>
      <c r="E8214" s="625">
        <v>176.84</v>
      </c>
    </row>
    <row r="8215" spans="1:5">
      <c r="A8215" s="711">
        <v>72288</v>
      </c>
      <c r="B8215" s="651" t="s">
        <v>5168</v>
      </c>
      <c r="C8215" s="651" t="s">
        <v>108</v>
      </c>
      <c r="D8215" s="652" t="s">
        <v>18987</v>
      </c>
      <c r="E8215" s="625">
        <v>220.78</v>
      </c>
    </row>
    <row r="8216" spans="1:5">
      <c r="A8216" s="711">
        <v>72553</v>
      </c>
      <c r="B8216" s="651" t="s">
        <v>5169</v>
      </c>
      <c r="C8216" s="651" t="s">
        <v>108</v>
      </c>
      <c r="D8216" s="652" t="s">
        <v>18987</v>
      </c>
      <c r="E8216" s="625">
        <v>113.32</v>
      </c>
    </row>
    <row r="8217" spans="1:5">
      <c r="A8217" s="711">
        <v>72554</v>
      </c>
      <c r="B8217" s="651" t="s">
        <v>5170</v>
      </c>
      <c r="C8217" s="651" t="s">
        <v>108</v>
      </c>
      <c r="D8217" s="652" t="s">
        <v>18987</v>
      </c>
      <c r="E8217" s="625">
        <v>380.4</v>
      </c>
    </row>
    <row r="8218" spans="1:5">
      <c r="A8218" s="711">
        <v>73775</v>
      </c>
      <c r="B8218" s="651" t="s">
        <v>26907</v>
      </c>
      <c r="C8218" s="651"/>
      <c r="D8218" s="652"/>
    </row>
    <row r="8219" spans="1:5">
      <c r="A8219" s="711" t="s">
        <v>5171</v>
      </c>
      <c r="B8219" s="651" t="s">
        <v>5172</v>
      </c>
      <c r="C8219" s="651" t="s">
        <v>108</v>
      </c>
      <c r="D8219" s="652" t="s">
        <v>18987</v>
      </c>
      <c r="E8219" s="625">
        <v>118.56</v>
      </c>
    </row>
    <row r="8220" spans="1:5">
      <c r="A8220" s="711" t="s">
        <v>5173</v>
      </c>
      <c r="B8220" s="651" t="s">
        <v>26908</v>
      </c>
      <c r="C8220" s="651" t="s">
        <v>108</v>
      </c>
      <c r="D8220" s="652" t="s">
        <v>18987</v>
      </c>
      <c r="E8220" s="625">
        <v>122.13</v>
      </c>
    </row>
    <row r="8221" spans="1:5">
      <c r="A8221" s="711" t="s">
        <v>26909</v>
      </c>
      <c r="B8221" s="651" t="s">
        <v>26910</v>
      </c>
      <c r="C8221" s="651"/>
      <c r="D8221" s="652"/>
    </row>
    <row r="8222" spans="1:5">
      <c r="A8222" s="711">
        <v>83633</v>
      </c>
      <c r="B8222" s="651" t="s">
        <v>5174</v>
      </c>
      <c r="C8222" s="651" t="s">
        <v>108</v>
      </c>
      <c r="D8222" s="652" t="s">
        <v>18987</v>
      </c>
      <c r="E8222" s="625">
        <v>2060.79</v>
      </c>
    </row>
    <row r="8223" spans="1:5">
      <c r="A8223" s="711">
        <v>83634</v>
      </c>
      <c r="B8223" s="651" t="s">
        <v>26911</v>
      </c>
      <c r="C8223" s="651" t="s">
        <v>108</v>
      </c>
      <c r="D8223" s="652" t="s">
        <v>18987</v>
      </c>
      <c r="E8223" s="625">
        <v>357.02</v>
      </c>
    </row>
    <row r="8224" spans="1:5">
      <c r="A8224" s="711" t="s">
        <v>22417</v>
      </c>
      <c r="B8224" s="651" t="s">
        <v>22418</v>
      </c>
      <c r="C8224" s="651"/>
      <c r="D8224" s="652"/>
    </row>
    <row r="8225" spans="1:5">
      <c r="A8225" s="711" t="s">
        <v>22419</v>
      </c>
      <c r="B8225" s="651" t="e">
        <v>#NAME?</v>
      </c>
      <c r="C8225" s="651"/>
      <c r="D8225" s="652" t="s">
        <v>22420</v>
      </c>
      <c r="E8225" s="625" t="s">
        <v>22421</v>
      </c>
    </row>
    <row r="8226" spans="1:5">
      <c r="A8226" s="711"/>
      <c r="B8226" s="651"/>
      <c r="C8226" s="651"/>
      <c r="D8226" s="652" t="s">
        <v>22422</v>
      </c>
      <c r="E8226" s="625" t="s">
        <v>22423</v>
      </c>
    </row>
    <row r="8227" spans="1:5">
      <c r="A8227" s="711" t="s">
        <v>22424</v>
      </c>
      <c r="B8227" s="651" t="s">
        <v>22425</v>
      </c>
      <c r="C8227" s="651"/>
      <c r="D8227" s="652"/>
    </row>
    <row r="8228" spans="1:5">
      <c r="A8228" s="711" t="s">
        <v>22426</v>
      </c>
      <c r="B8228" s="651" t="s">
        <v>22427</v>
      </c>
      <c r="C8228" s="651" t="s">
        <v>22428</v>
      </c>
      <c r="D8228" s="652"/>
    </row>
    <row r="8229" spans="1:5">
      <c r="A8229" s="711" t="s">
        <v>22429</v>
      </c>
      <c r="B8229" s="651" t="s">
        <v>22430</v>
      </c>
      <c r="C8229" s="651"/>
      <c r="D8229" s="652" t="s">
        <v>22422</v>
      </c>
      <c r="E8229" s="625" t="s">
        <v>22431</v>
      </c>
    </row>
    <row r="8230" spans="1:5">
      <c r="A8230" s="711" t="s">
        <v>91</v>
      </c>
      <c r="B8230" s="651" t="s">
        <v>22432</v>
      </c>
      <c r="C8230" s="651" t="s">
        <v>22433</v>
      </c>
      <c r="D8230" s="652" t="s">
        <v>22434</v>
      </c>
      <c r="E8230" s="625" t="s">
        <v>22435</v>
      </c>
    </row>
    <row r="8231" spans="1:5">
      <c r="A8231" s="711" t="s">
        <v>22436</v>
      </c>
      <c r="B8231" s="651" t="s">
        <v>22437</v>
      </c>
      <c r="C8231" s="651"/>
      <c r="D8231" s="652"/>
    </row>
    <row r="8232" spans="1:5">
      <c r="A8232" s="711" t="s">
        <v>26221</v>
      </c>
      <c r="B8232" s="651"/>
      <c r="C8232" s="651"/>
      <c r="D8232" s="652"/>
    </row>
    <row r="8233" spans="1:5">
      <c r="A8233" s="711">
        <v>83635</v>
      </c>
      <c r="B8233" s="651" t="s">
        <v>5175</v>
      </c>
      <c r="C8233" s="651" t="s">
        <v>108</v>
      </c>
      <c r="D8233" s="652" t="s">
        <v>18987</v>
      </c>
      <c r="E8233" s="625">
        <v>137.63</v>
      </c>
    </row>
    <row r="8234" spans="1:5">
      <c r="A8234" s="711">
        <v>187</v>
      </c>
      <c r="B8234" s="651" t="s">
        <v>1137</v>
      </c>
      <c r="C8234" s="651"/>
      <c r="D8234" s="652"/>
    </row>
    <row r="8235" spans="1:5">
      <c r="A8235" s="711">
        <v>72337</v>
      </c>
      <c r="B8235" s="651" t="s">
        <v>26912</v>
      </c>
      <c r="C8235" s="651" t="s">
        <v>108</v>
      </c>
      <c r="D8235" s="652" t="s">
        <v>18987</v>
      </c>
      <c r="E8235" s="625">
        <v>26.75</v>
      </c>
    </row>
    <row r="8236" spans="1:5">
      <c r="A8236" s="711" t="s">
        <v>26221</v>
      </c>
      <c r="B8236" s="651"/>
      <c r="C8236" s="651"/>
      <c r="D8236" s="652"/>
    </row>
    <row r="8237" spans="1:5">
      <c r="A8237" s="711">
        <v>73688</v>
      </c>
      <c r="B8237" s="651" t="s">
        <v>26913</v>
      </c>
      <c r="C8237" s="651" t="s">
        <v>121</v>
      </c>
      <c r="D8237" s="652" t="s">
        <v>18987</v>
      </c>
      <c r="E8237" s="625">
        <v>17.190000000000001</v>
      </c>
    </row>
    <row r="8238" spans="1:5">
      <c r="A8238" s="711" t="s">
        <v>26233</v>
      </c>
      <c r="B8238" s="651"/>
      <c r="C8238" s="651"/>
      <c r="D8238" s="652"/>
    </row>
    <row r="8239" spans="1:5">
      <c r="A8239" s="711">
        <v>73689</v>
      </c>
      <c r="B8239" s="651" t="s">
        <v>26914</v>
      </c>
      <c r="C8239" s="651" t="s">
        <v>121</v>
      </c>
      <c r="D8239" s="652" t="s">
        <v>18987</v>
      </c>
      <c r="E8239" s="625">
        <v>12.41</v>
      </c>
    </row>
    <row r="8240" spans="1:5">
      <c r="A8240" s="711" t="s">
        <v>26233</v>
      </c>
      <c r="B8240" s="651"/>
      <c r="C8240" s="651"/>
      <c r="D8240" s="652"/>
    </row>
    <row r="8241" spans="1:5">
      <c r="A8241" s="711">
        <v>73690</v>
      </c>
      <c r="B8241" s="651" t="s">
        <v>26915</v>
      </c>
      <c r="C8241" s="651" t="s">
        <v>121</v>
      </c>
      <c r="D8241" s="652" t="s">
        <v>18987</v>
      </c>
      <c r="E8241" s="625">
        <v>7.83</v>
      </c>
    </row>
    <row r="8242" spans="1:5">
      <c r="A8242" s="711" t="s">
        <v>26233</v>
      </c>
      <c r="B8242" s="651"/>
      <c r="C8242" s="651"/>
      <c r="D8242" s="652"/>
    </row>
    <row r="8243" spans="1:5">
      <c r="A8243" s="711">
        <v>73749</v>
      </c>
      <c r="B8243" s="651" t="s">
        <v>26916</v>
      </c>
      <c r="C8243" s="651"/>
      <c r="D8243" s="652"/>
    </row>
    <row r="8244" spans="1:5">
      <c r="A8244" s="711" t="s">
        <v>5176</v>
      </c>
      <c r="B8244" s="651" t="s">
        <v>26917</v>
      </c>
      <c r="C8244" s="651" t="s">
        <v>108</v>
      </c>
      <c r="D8244" s="652" t="s">
        <v>18987</v>
      </c>
      <c r="E8244" s="625">
        <v>152.06</v>
      </c>
    </row>
    <row r="8245" spans="1:5">
      <c r="A8245" s="711" t="s">
        <v>26918</v>
      </c>
      <c r="B8245" s="651" t="s">
        <v>26919</v>
      </c>
      <c r="C8245" s="651"/>
      <c r="D8245" s="652"/>
    </row>
    <row r="8246" spans="1:5">
      <c r="A8246" s="711" t="s">
        <v>5177</v>
      </c>
      <c r="B8246" s="651" t="s">
        <v>26920</v>
      </c>
      <c r="C8246" s="651" t="s">
        <v>108</v>
      </c>
      <c r="D8246" s="652" t="s">
        <v>18987</v>
      </c>
      <c r="E8246" s="625">
        <v>281.89</v>
      </c>
    </row>
    <row r="8247" spans="1:5">
      <c r="A8247" s="711" t="s">
        <v>26918</v>
      </c>
      <c r="B8247" s="651" t="s">
        <v>26919</v>
      </c>
      <c r="C8247" s="651"/>
      <c r="D8247" s="652"/>
    </row>
    <row r="8248" spans="1:5">
      <c r="A8248" s="711" t="s">
        <v>5178</v>
      </c>
      <c r="B8248" s="651" t="s">
        <v>26921</v>
      </c>
      <c r="C8248" s="651" t="s">
        <v>108</v>
      </c>
      <c r="D8248" s="652" t="s">
        <v>18987</v>
      </c>
      <c r="E8248" s="625">
        <v>906.13</v>
      </c>
    </row>
    <row r="8249" spans="1:5">
      <c r="A8249" s="711" t="s">
        <v>26918</v>
      </c>
      <c r="B8249" s="651" t="s">
        <v>26919</v>
      </c>
      <c r="C8249" s="651"/>
      <c r="D8249" s="652"/>
    </row>
    <row r="8250" spans="1:5">
      <c r="A8250" s="711">
        <v>73768</v>
      </c>
      <c r="B8250" s="651" t="s">
        <v>26922</v>
      </c>
      <c r="C8250" s="651"/>
      <c r="D8250" s="652"/>
    </row>
    <row r="8251" spans="1:5">
      <c r="A8251" s="711" t="s">
        <v>5179</v>
      </c>
      <c r="B8251" s="651" t="s">
        <v>26923</v>
      </c>
      <c r="C8251" s="651" t="s">
        <v>121</v>
      </c>
      <c r="D8251" s="652" t="s">
        <v>18987</v>
      </c>
      <c r="E8251" s="625">
        <v>1.32</v>
      </c>
    </row>
    <row r="8252" spans="1:5">
      <c r="A8252" s="711" t="s">
        <v>26412</v>
      </c>
      <c r="B8252" s="651"/>
      <c r="C8252" s="651"/>
      <c r="D8252" s="652"/>
    </row>
    <row r="8253" spans="1:5">
      <c r="A8253" s="711" t="s">
        <v>5180</v>
      </c>
      <c r="B8253" s="651" t="s">
        <v>26924</v>
      </c>
      <c r="C8253" s="651" t="s">
        <v>121</v>
      </c>
      <c r="D8253" s="652" t="s">
        <v>18987</v>
      </c>
      <c r="E8253" s="625">
        <v>2.38</v>
      </c>
    </row>
    <row r="8254" spans="1:5">
      <c r="A8254" s="711" t="s">
        <v>26417</v>
      </c>
      <c r="B8254" s="651"/>
      <c r="C8254" s="651"/>
      <c r="D8254" s="652"/>
    </row>
    <row r="8255" spans="1:5">
      <c r="A8255" s="711" t="s">
        <v>5181</v>
      </c>
      <c r="B8255" s="651" t="s">
        <v>26925</v>
      </c>
      <c r="C8255" s="651" t="s">
        <v>121</v>
      </c>
      <c r="D8255" s="652" t="s">
        <v>18987</v>
      </c>
      <c r="E8255" s="625">
        <v>5.8</v>
      </c>
    </row>
    <row r="8256" spans="1:5">
      <c r="A8256" s="711" t="s">
        <v>24574</v>
      </c>
      <c r="B8256" s="651"/>
      <c r="C8256" s="651"/>
      <c r="D8256" s="652"/>
    </row>
    <row r="8257" spans="1:5">
      <c r="A8257" s="711" t="s">
        <v>5182</v>
      </c>
      <c r="B8257" s="651" t="s">
        <v>26926</v>
      </c>
      <c r="C8257" s="651" t="s">
        <v>121</v>
      </c>
      <c r="D8257" s="652" t="s">
        <v>18987</v>
      </c>
      <c r="E8257" s="625">
        <v>9.98</v>
      </c>
    </row>
    <row r="8258" spans="1:5">
      <c r="A8258" s="711" t="s">
        <v>23267</v>
      </c>
      <c r="B8258" s="651"/>
      <c r="C8258" s="651"/>
      <c r="D8258" s="652"/>
    </row>
    <row r="8259" spans="1:5">
      <c r="A8259" s="711" t="s">
        <v>5183</v>
      </c>
      <c r="B8259" s="651" t="s">
        <v>26927</v>
      </c>
      <c r="C8259" s="651" t="s">
        <v>121</v>
      </c>
      <c r="D8259" s="652" t="s">
        <v>18987</v>
      </c>
      <c r="E8259" s="625">
        <v>13.17</v>
      </c>
    </row>
    <row r="8260" spans="1:5">
      <c r="A8260" s="711" t="s">
        <v>22417</v>
      </c>
      <c r="B8260" s="651" t="s">
        <v>22418</v>
      </c>
      <c r="C8260" s="651"/>
      <c r="D8260" s="652"/>
    </row>
    <row r="8261" spans="1:5">
      <c r="A8261" s="711" t="s">
        <v>22419</v>
      </c>
      <c r="B8261" s="651" t="e">
        <v>#NAME?</v>
      </c>
      <c r="C8261" s="651"/>
      <c r="D8261" s="652" t="s">
        <v>22420</v>
      </c>
      <c r="E8261" s="625" t="s">
        <v>22421</v>
      </c>
    </row>
    <row r="8262" spans="1:5">
      <c r="A8262" s="711"/>
      <c r="B8262" s="651"/>
      <c r="C8262" s="651"/>
      <c r="D8262" s="652" t="s">
        <v>22422</v>
      </c>
      <c r="E8262" s="625" t="s">
        <v>22423</v>
      </c>
    </row>
    <row r="8263" spans="1:5">
      <c r="A8263" s="711" t="s">
        <v>22424</v>
      </c>
      <c r="B8263" s="651" t="s">
        <v>22425</v>
      </c>
      <c r="C8263" s="651"/>
      <c r="D8263" s="652"/>
    </row>
    <row r="8264" spans="1:5">
      <c r="A8264" s="711" t="s">
        <v>22426</v>
      </c>
      <c r="B8264" s="651" t="s">
        <v>22427</v>
      </c>
      <c r="C8264" s="651" t="s">
        <v>22428</v>
      </c>
      <c r="D8264" s="652"/>
    </row>
    <row r="8265" spans="1:5">
      <c r="A8265" s="711" t="s">
        <v>22429</v>
      </c>
      <c r="B8265" s="651" t="s">
        <v>22430</v>
      </c>
      <c r="C8265" s="651"/>
      <c r="D8265" s="652" t="s">
        <v>22422</v>
      </c>
      <c r="E8265" s="625" t="s">
        <v>22431</v>
      </c>
    </row>
    <row r="8266" spans="1:5">
      <c r="A8266" s="711" t="s">
        <v>91</v>
      </c>
      <c r="B8266" s="651" t="s">
        <v>22432</v>
      </c>
      <c r="C8266" s="651" t="s">
        <v>22433</v>
      </c>
      <c r="D8266" s="652" t="s">
        <v>22434</v>
      </c>
      <c r="E8266" s="625" t="s">
        <v>22435</v>
      </c>
    </row>
    <row r="8267" spans="1:5">
      <c r="A8267" s="711" t="s">
        <v>22436</v>
      </c>
      <c r="B8267" s="651" t="s">
        <v>22437</v>
      </c>
      <c r="C8267" s="651"/>
      <c r="D8267" s="652"/>
    </row>
    <row r="8268" spans="1:5">
      <c r="A8268" s="711" t="s">
        <v>23267</v>
      </c>
      <c r="B8268" s="651"/>
      <c r="C8268" s="651"/>
      <c r="D8268" s="652"/>
    </row>
    <row r="8269" spans="1:5">
      <c r="A8269" s="711" t="s">
        <v>5184</v>
      </c>
      <c r="B8269" s="651" t="s">
        <v>26928</v>
      </c>
      <c r="C8269" s="651" t="s">
        <v>121</v>
      </c>
      <c r="D8269" s="652" t="s">
        <v>18987</v>
      </c>
      <c r="E8269" s="625">
        <v>22.24</v>
      </c>
    </row>
    <row r="8270" spans="1:5">
      <c r="A8270" s="711" t="s">
        <v>23267</v>
      </c>
      <c r="B8270" s="651"/>
      <c r="C8270" s="651"/>
      <c r="D8270" s="652"/>
    </row>
    <row r="8271" spans="1:5">
      <c r="A8271" s="711" t="s">
        <v>5185</v>
      </c>
      <c r="B8271" s="651" t="s">
        <v>26929</v>
      </c>
      <c r="C8271" s="651" t="s">
        <v>121</v>
      </c>
      <c r="D8271" s="652" t="s">
        <v>18987</v>
      </c>
      <c r="E8271" s="625">
        <v>35.14</v>
      </c>
    </row>
    <row r="8272" spans="1:5">
      <c r="A8272" s="711" t="s">
        <v>24574</v>
      </c>
      <c r="B8272" s="651"/>
      <c r="C8272" s="651"/>
      <c r="D8272" s="652"/>
    </row>
    <row r="8273" spans="1:5">
      <c r="A8273" s="711" t="s">
        <v>5186</v>
      </c>
      <c r="B8273" s="651" t="s">
        <v>26930</v>
      </c>
      <c r="C8273" s="651" t="s">
        <v>121</v>
      </c>
      <c r="D8273" s="652" t="s">
        <v>18987</v>
      </c>
      <c r="E8273" s="625">
        <v>83.95</v>
      </c>
    </row>
    <row r="8274" spans="1:5">
      <c r="A8274" s="711" t="s">
        <v>26931</v>
      </c>
      <c r="B8274" s="651"/>
      <c r="C8274" s="651"/>
      <c r="D8274" s="652"/>
    </row>
    <row r="8275" spans="1:5">
      <c r="A8275" s="711" t="s">
        <v>5187</v>
      </c>
      <c r="B8275" s="651" t="s">
        <v>5188</v>
      </c>
      <c r="C8275" s="651" t="s">
        <v>121</v>
      </c>
      <c r="D8275" s="652" t="s">
        <v>18987</v>
      </c>
      <c r="E8275" s="625">
        <v>0.94</v>
      </c>
    </row>
    <row r="8276" spans="1:5">
      <c r="A8276" s="711" t="s">
        <v>5189</v>
      </c>
      <c r="B8276" s="651" t="s">
        <v>26932</v>
      </c>
      <c r="C8276" s="651" t="s">
        <v>121</v>
      </c>
      <c r="D8276" s="652" t="s">
        <v>18987</v>
      </c>
      <c r="E8276" s="625">
        <v>1.24</v>
      </c>
    </row>
    <row r="8277" spans="1:5">
      <c r="A8277" s="711" t="s">
        <v>24574</v>
      </c>
      <c r="B8277" s="651"/>
      <c r="C8277" s="651"/>
      <c r="D8277" s="652"/>
    </row>
    <row r="8278" spans="1:5">
      <c r="A8278" s="711" t="s">
        <v>5190</v>
      </c>
      <c r="B8278" s="651" t="s">
        <v>26933</v>
      </c>
      <c r="C8278" s="651" t="s">
        <v>121</v>
      </c>
      <c r="D8278" s="652" t="s">
        <v>18987</v>
      </c>
      <c r="E8278" s="625">
        <v>1.62</v>
      </c>
    </row>
    <row r="8279" spans="1:5">
      <c r="A8279" s="711" t="s">
        <v>24574</v>
      </c>
      <c r="B8279" s="651"/>
      <c r="C8279" s="651"/>
      <c r="D8279" s="652"/>
    </row>
    <row r="8280" spans="1:5">
      <c r="A8280" s="711" t="s">
        <v>5191</v>
      </c>
      <c r="B8280" s="651" t="s">
        <v>26934</v>
      </c>
      <c r="C8280" s="651" t="s">
        <v>121</v>
      </c>
      <c r="D8280" s="652" t="s">
        <v>18987</v>
      </c>
      <c r="E8280" s="625">
        <v>2.19</v>
      </c>
    </row>
    <row r="8281" spans="1:5">
      <c r="A8281" s="711" t="s">
        <v>24574</v>
      </c>
      <c r="B8281" s="651"/>
      <c r="C8281" s="651"/>
      <c r="D8281" s="652"/>
    </row>
    <row r="8282" spans="1:5">
      <c r="A8282" s="711" t="s">
        <v>5192</v>
      </c>
      <c r="B8282" s="651" t="s">
        <v>26935</v>
      </c>
      <c r="C8282" s="651" t="s">
        <v>121</v>
      </c>
      <c r="D8282" s="652" t="s">
        <v>18987</v>
      </c>
      <c r="E8282" s="625">
        <v>2.93</v>
      </c>
    </row>
    <row r="8283" spans="1:5">
      <c r="A8283" s="711" t="s">
        <v>24574</v>
      </c>
      <c r="B8283" s="651"/>
      <c r="C8283" s="651"/>
      <c r="D8283" s="652"/>
    </row>
    <row r="8284" spans="1:5">
      <c r="A8284" s="711" t="s">
        <v>5193</v>
      </c>
      <c r="B8284" s="651" t="s">
        <v>26936</v>
      </c>
      <c r="C8284" s="651" t="s">
        <v>121</v>
      </c>
      <c r="D8284" s="652" t="s">
        <v>18987</v>
      </c>
      <c r="E8284" s="625">
        <v>3.76</v>
      </c>
    </row>
    <row r="8285" spans="1:5">
      <c r="A8285" s="711" t="s">
        <v>26931</v>
      </c>
      <c r="B8285" s="651"/>
      <c r="C8285" s="651"/>
      <c r="D8285" s="652"/>
    </row>
    <row r="8286" spans="1:5">
      <c r="A8286" s="711">
        <v>83366</v>
      </c>
      <c r="B8286" s="651" t="s">
        <v>26937</v>
      </c>
      <c r="C8286" s="651" t="s">
        <v>108</v>
      </c>
      <c r="D8286" s="652" t="s">
        <v>18987</v>
      </c>
      <c r="E8286" s="625">
        <v>46.4</v>
      </c>
    </row>
    <row r="8287" spans="1:5">
      <c r="A8287" s="711" t="s">
        <v>26233</v>
      </c>
      <c r="B8287" s="651"/>
      <c r="C8287" s="651"/>
      <c r="D8287" s="652"/>
    </row>
    <row r="8288" spans="1:5">
      <c r="A8288" s="711">
        <v>83367</v>
      </c>
      <c r="B8288" s="651" t="s">
        <v>26938</v>
      </c>
      <c r="C8288" s="651" t="s">
        <v>108</v>
      </c>
      <c r="D8288" s="652" t="s">
        <v>18987</v>
      </c>
      <c r="E8288" s="625">
        <v>330.07</v>
      </c>
    </row>
    <row r="8289" spans="1:5">
      <c r="A8289" s="711" t="s">
        <v>26412</v>
      </c>
      <c r="B8289" s="651"/>
      <c r="C8289" s="651"/>
      <c r="D8289" s="652"/>
    </row>
    <row r="8290" spans="1:5">
      <c r="A8290" s="711">
        <v>83368</v>
      </c>
      <c r="B8290" s="651" t="s">
        <v>26939</v>
      </c>
      <c r="C8290" s="651" t="s">
        <v>108</v>
      </c>
      <c r="D8290" s="652" t="s">
        <v>18987</v>
      </c>
      <c r="E8290" s="625">
        <v>1198.46</v>
      </c>
    </row>
    <row r="8291" spans="1:5">
      <c r="A8291" s="711" t="s">
        <v>26417</v>
      </c>
      <c r="B8291" s="651"/>
      <c r="C8291" s="651"/>
      <c r="D8291" s="652"/>
    </row>
    <row r="8292" spans="1:5">
      <c r="A8292" s="711">
        <v>83369</v>
      </c>
      <c r="B8292" s="651" t="s">
        <v>26940</v>
      </c>
      <c r="C8292" s="651" t="s">
        <v>108</v>
      </c>
      <c r="D8292" s="652" t="s">
        <v>18987</v>
      </c>
      <c r="E8292" s="625">
        <v>223.17</v>
      </c>
    </row>
    <row r="8293" spans="1:5">
      <c r="A8293" s="711" t="s">
        <v>26941</v>
      </c>
      <c r="B8293" s="651" t="s">
        <v>26942</v>
      </c>
      <c r="C8293" s="651"/>
      <c r="D8293" s="652"/>
    </row>
    <row r="8294" spans="1:5">
      <c r="A8294" s="711" t="s">
        <v>24574</v>
      </c>
      <c r="B8294" s="651"/>
      <c r="C8294" s="651"/>
      <c r="D8294" s="652"/>
    </row>
    <row r="8295" spans="1:5">
      <c r="A8295" s="711">
        <v>83370</v>
      </c>
      <c r="B8295" s="651" t="s">
        <v>26943</v>
      </c>
      <c r="C8295" s="651" t="s">
        <v>108</v>
      </c>
      <c r="D8295" s="652" t="s">
        <v>18987</v>
      </c>
      <c r="E8295" s="625">
        <v>157.21</v>
      </c>
    </row>
    <row r="8296" spans="1:5">
      <c r="A8296" s="711" t="s">
        <v>22417</v>
      </c>
      <c r="B8296" s="651" t="s">
        <v>22418</v>
      </c>
      <c r="C8296" s="651"/>
      <c r="D8296" s="652"/>
    </row>
    <row r="8297" spans="1:5">
      <c r="A8297" s="711" t="s">
        <v>22419</v>
      </c>
      <c r="B8297" s="651" t="e">
        <v>#NAME?</v>
      </c>
      <c r="C8297" s="651"/>
      <c r="D8297" s="652" t="s">
        <v>22420</v>
      </c>
      <c r="E8297" s="625" t="s">
        <v>22421</v>
      </c>
    </row>
    <row r="8298" spans="1:5">
      <c r="A8298" s="711"/>
      <c r="B8298" s="651"/>
      <c r="C8298" s="651"/>
      <c r="D8298" s="652" t="s">
        <v>22422</v>
      </c>
      <c r="E8298" s="625" t="s">
        <v>22423</v>
      </c>
    </row>
    <row r="8299" spans="1:5">
      <c r="A8299" s="711" t="s">
        <v>22424</v>
      </c>
      <c r="B8299" s="651" t="s">
        <v>22425</v>
      </c>
      <c r="C8299" s="651"/>
      <c r="D8299" s="652"/>
    </row>
    <row r="8300" spans="1:5">
      <c r="A8300" s="711" t="s">
        <v>22426</v>
      </c>
      <c r="B8300" s="651" t="s">
        <v>22427</v>
      </c>
      <c r="C8300" s="651" t="s">
        <v>22428</v>
      </c>
      <c r="D8300" s="652"/>
    </row>
    <row r="8301" spans="1:5">
      <c r="A8301" s="711" t="s">
        <v>22429</v>
      </c>
      <c r="B8301" s="651" t="s">
        <v>22430</v>
      </c>
      <c r="C8301" s="651"/>
      <c r="D8301" s="652" t="s">
        <v>22422</v>
      </c>
      <c r="E8301" s="625" t="s">
        <v>22431</v>
      </c>
    </row>
    <row r="8302" spans="1:5">
      <c r="A8302" s="711" t="s">
        <v>91</v>
      </c>
      <c r="B8302" s="651" t="s">
        <v>22432</v>
      </c>
      <c r="C8302" s="651" t="s">
        <v>22433</v>
      </c>
      <c r="D8302" s="652" t="s">
        <v>22434</v>
      </c>
      <c r="E8302" s="625" t="s">
        <v>22435</v>
      </c>
    </row>
    <row r="8303" spans="1:5">
      <c r="A8303" s="711" t="s">
        <v>22436</v>
      </c>
      <c r="B8303" s="651" t="s">
        <v>22437</v>
      </c>
      <c r="C8303" s="651"/>
      <c r="D8303" s="652"/>
    </row>
    <row r="8304" spans="1:5">
      <c r="A8304" s="711" t="s">
        <v>26941</v>
      </c>
      <c r="B8304" s="651" t="s">
        <v>26942</v>
      </c>
      <c r="C8304" s="651"/>
      <c r="D8304" s="652"/>
    </row>
    <row r="8305" spans="1:5">
      <c r="A8305" s="711" t="s">
        <v>24574</v>
      </c>
      <c r="B8305" s="651"/>
      <c r="C8305" s="651"/>
      <c r="D8305" s="652"/>
    </row>
    <row r="8306" spans="1:5">
      <c r="A8306" s="711">
        <v>83371</v>
      </c>
      <c r="B8306" s="651" t="s">
        <v>26944</v>
      </c>
      <c r="C8306" s="651" t="s">
        <v>108</v>
      </c>
      <c r="D8306" s="652" t="s">
        <v>18987</v>
      </c>
      <c r="E8306" s="625">
        <v>99.57</v>
      </c>
    </row>
    <row r="8307" spans="1:5">
      <c r="A8307" s="711" t="s">
        <v>26941</v>
      </c>
      <c r="B8307" s="651" t="s">
        <v>26942</v>
      </c>
      <c r="C8307" s="651"/>
      <c r="D8307" s="652"/>
    </row>
    <row r="8308" spans="1:5">
      <c r="A8308" s="711" t="s">
        <v>24574</v>
      </c>
      <c r="B8308" s="651"/>
      <c r="C8308" s="651"/>
      <c r="D8308" s="652"/>
    </row>
    <row r="8309" spans="1:5">
      <c r="A8309" s="711">
        <v>83639</v>
      </c>
      <c r="B8309" s="651" t="s">
        <v>26945</v>
      </c>
      <c r="C8309" s="651" t="s">
        <v>121</v>
      </c>
      <c r="D8309" s="652" t="s">
        <v>18987</v>
      </c>
      <c r="E8309" s="625">
        <v>43.08</v>
      </c>
    </row>
    <row r="8310" spans="1:5">
      <c r="A8310" s="711" t="s">
        <v>26233</v>
      </c>
      <c r="B8310" s="651"/>
      <c r="C8310" s="651"/>
      <c r="D8310" s="652"/>
    </row>
    <row r="8311" spans="1:5">
      <c r="A8311" s="711">
        <v>84676</v>
      </c>
      <c r="B8311" s="651" t="s">
        <v>26946</v>
      </c>
      <c r="C8311" s="651" t="s">
        <v>108</v>
      </c>
      <c r="D8311" s="652" t="s">
        <v>18987</v>
      </c>
      <c r="E8311" s="625">
        <v>295.41000000000003</v>
      </c>
    </row>
    <row r="8312" spans="1:5">
      <c r="A8312" s="711" t="s">
        <v>26947</v>
      </c>
      <c r="B8312" s="651" t="s">
        <v>26948</v>
      </c>
      <c r="C8312" s="651"/>
      <c r="D8312" s="652"/>
    </row>
    <row r="8313" spans="1:5">
      <c r="A8313" s="711">
        <v>84796</v>
      </c>
      <c r="B8313" s="651" t="s">
        <v>26949</v>
      </c>
      <c r="C8313" s="651" t="s">
        <v>108</v>
      </c>
      <c r="D8313" s="652" t="s">
        <v>18987</v>
      </c>
      <c r="E8313" s="625">
        <v>473.9</v>
      </c>
    </row>
    <row r="8314" spans="1:5">
      <c r="A8314" s="711" t="s">
        <v>26217</v>
      </c>
      <c r="B8314" s="651"/>
      <c r="C8314" s="651"/>
      <c r="D8314" s="652"/>
    </row>
    <row r="8315" spans="1:5">
      <c r="A8315" s="711">
        <v>84798</v>
      </c>
      <c r="B8315" s="651" t="s">
        <v>26950</v>
      </c>
      <c r="C8315" s="651" t="s">
        <v>108</v>
      </c>
      <c r="D8315" s="652" t="s">
        <v>18987</v>
      </c>
      <c r="E8315" s="625">
        <v>209.92</v>
      </c>
    </row>
    <row r="8316" spans="1:5">
      <c r="A8316" s="711" t="s">
        <v>26217</v>
      </c>
      <c r="B8316" s="651"/>
      <c r="C8316" s="651"/>
      <c r="D8316" s="652"/>
    </row>
    <row r="8317" spans="1:5">
      <c r="A8317" s="711">
        <v>190</v>
      </c>
      <c r="B8317" s="651" t="s">
        <v>26951</v>
      </c>
      <c r="C8317" s="651"/>
      <c r="D8317" s="652"/>
    </row>
    <row r="8318" spans="1:5">
      <c r="A8318" s="711">
        <v>83636</v>
      </c>
      <c r="B8318" s="651" t="s">
        <v>5194</v>
      </c>
      <c r="C8318" s="651" t="s">
        <v>112</v>
      </c>
      <c r="D8318" s="652" t="s">
        <v>18987</v>
      </c>
      <c r="E8318" s="625">
        <v>37.409999999999997</v>
      </c>
    </row>
    <row r="8319" spans="1:5">
      <c r="A8319" s="711">
        <v>83637</v>
      </c>
      <c r="B8319" s="651" t="s">
        <v>5195</v>
      </c>
      <c r="C8319" s="651" t="s">
        <v>112</v>
      </c>
      <c r="D8319" s="652" t="s">
        <v>18987</v>
      </c>
      <c r="E8319" s="625">
        <v>63.13</v>
      </c>
    </row>
    <row r="8320" spans="1:5">
      <c r="A8320" s="711">
        <v>274</v>
      </c>
      <c r="B8320" s="651" t="s">
        <v>26952</v>
      </c>
      <c r="C8320" s="651"/>
      <c r="D8320" s="652"/>
    </row>
    <row r="8321" spans="1:5">
      <c r="A8321" s="711">
        <v>74003</v>
      </c>
      <c r="B8321" s="651" t="s">
        <v>26953</v>
      </c>
      <c r="C8321" s="651"/>
      <c r="D8321" s="652"/>
    </row>
    <row r="8322" spans="1:5">
      <c r="A8322" s="711" t="s">
        <v>5196</v>
      </c>
      <c r="B8322" s="651" t="s">
        <v>26954</v>
      </c>
      <c r="C8322" s="651" t="s">
        <v>108</v>
      </c>
      <c r="D8322" s="652" t="s">
        <v>18987</v>
      </c>
      <c r="E8322" s="625">
        <v>4227.29</v>
      </c>
    </row>
    <row r="8323" spans="1:5">
      <c r="A8323" s="711" t="s">
        <v>26955</v>
      </c>
      <c r="B8323" s="651" t="s">
        <v>26956</v>
      </c>
      <c r="C8323" s="651"/>
      <c r="D8323" s="652"/>
    </row>
    <row r="8324" spans="1:5">
      <c r="A8324" s="711">
        <v>85120</v>
      </c>
      <c r="B8324" s="651" t="s">
        <v>26957</v>
      </c>
      <c r="C8324" s="651" t="s">
        <v>108</v>
      </c>
      <c r="D8324" s="652" t="s">
        <v>18987</v>
      </c>
      <c r="E8324" s="625">
        <v>51.92</v>
      </c>
    </row>
    <row r="8325" spans="1:5">
      <c r="A8325" s="711" t="s">
        <v>26958</v>
      </c>
      <c r="B8325" s="651"/>
      <c r="C8325" s="651"/>
      <c r="D8325" s="652"/>
    </row>
    <row r="8326" spans="1:5">
      <c r="A8326" s="711">
        <v>312</v>
      </c>
      <c r="B8326" s="651" t="s">
        <v>26959</v>
      </c>
      <c r="C8326" s="651"/>
      <c r="D8326" s="652"/>
    </row>
    <row r="8327" spans="1:5">
      <c r="A8327" s="711">
        <v>83486</v>
      </c>
      <c r="B8327" s="651" t="s">
        <v>5198</v>
      </c>
      <c r="C8327" s="651" t="s">
        <v>108</v>
      </c>
      <c r="D8327" s="652" t="s">
        <v>18987</v>
      </c>
      <c r="E8327" s="625">
        <v>1090.6400000000001</v>
      </c>
    </row>
    <row r="8328" spans="1:5">
      <c r="A8328" s="711">
        <v>83643</v>
      </c>
      <c r="B8328" s="651" t="s">
        <v>26960</v>
      </c>
      <c r="C8328" s="651" t="s">
        <v>108</v>
      </c>
      <c r="D8328" s="652" t="s">
        <v>18987</v>
      </c>
      <c r="E8328" s="625">
        <v>2964.41</v>
      </c>
    </row>
    <row r="8329" spans="1:5">
      <c r="A8329" s="711" t="s">
        <v>26961</v>
      </c>
      <c r="B8329" s="651" t="s">
        <v>26962</v>
      </c>
      <c r="C8329" s="651"/>
      <c r="D8329" s="652"/>
    </row>
    <row r="8330" spans="1:5">
      <c r="A8330" s="711" t="s">
        <v>26963</v>
      </c>
      <c r="B8330" s="651" t="s">
        <v>26964</v>
      </c>
      <c r="C8330" s="651"/>
      <c r="D8330" s="652"/>
    </row>
    <row r="8331" spans="1:5">
      <c r="A8331" s="711">
        <v>83644</v>
      </c>
      <c r="B8331" s="651" t="s">
        <v>5199</v>
      </c>
      <c r="C8331" s="651" t="s">
        <v>108</v>
      </c>
      <c r="D8331" s="652" t="s">
        <v>18987</v>
      </c>
      <c r="E8331" s="625">
        <v>4748.6099999999997</v>
      </c>
    </row>
    <row r="8332" spans="1:5">
      <c r="A8332" s="711" t="s">
        <v>22417</v>
      </c>
      <c r="B8332" s="651" t="s">
        <v>22418</v>
      </c>
      <c r="C8332" s="651"/>
      <c r="D8332" s="652"/>
    </row>
    <row r="8333" spans="1:5">
      <c r="A8333" s="711" t="s">
        <v>22419</v>
      </c>
      <c r="B8333" s="651" t="e">
        <v>#NAME?</v>
      </c>
      <c r="C8333" s="651"/>
      <c r="D8333" s="652" t="s">
        <v>22420</v>
      </c>
      <c r="E8333" s="625" t="s">
        <v>22421</v>
      </c>
    </row>
    <row r="8334" spans="1:5">
      <c r="A8334" s="711"/>
      <c r="B8334" s="651"/>
      <c r="C8334" s="651"/>
      <c r="D8334" s="652" t="s">
        <v>22422</v>
      </c>
      <c r="E8334" s="625" t="s">
        <v>22423</v>
      </c>
    </row>
    <row r="8335" spans="1:5">
      <c r="A8335" s="711" t="s">
        <v>22424</v>
      </c>
      <c r="B8335" s="651" t="s">
        <v>22425</v>
      </c>
      <c r="C8335" s="651"/>
      <c r="D8335" s="652"/>
    </row>
    <row r="8336" spans="1:5">
      <c r="A8336" s="711" t="s">
        <v>22426</v>
      </c>
      <c r="B8336" s="651" t="s">
        <v>22427</v>
      </c>
      <c r="C8336" s="651" t="s">
        <v>22428</v>
      </c>
      <c r="D8336" s="652"/>
    </row>
    <row r="8337" spans="1:5">
      <c r="A8337" s="711" t="s">
        <v>22429</v>
      </c>
      <c r="B8337" s="651" t="s">
        <v>22430</v>
      </c>
      <c r="C8337" s="651"/>
      <c r="D8337" s="652" t="s">
        <v>22422</v>
      </c>
      <c r="E8337" s="625" t="s">
        <v>22431</v>
      </c>
    </row>
    <row r="8338" spans="1:5">
      <c r="A8338" s="711" t="s">
        <v>91</v>
      </c>
      <c r="B8338" s="651" t="s">
        <v>22432</v>
      </c>
      <c r="C8338" s="651" t="s">
        <v>22433</v>
      </c>
      <c r="D8338" s="652" t="s">
        <v>22434</v>
      </c>
      <c r="E8338" s="625" t="s">
        <v>22435</v>
      </c>
    </row>
    <row r="8339" spans="1:5">
      <c r="A8339" s="711" t="s">
        <v>22436</v>
      </c>
      <c r="B8339" s="651" t="s">
        <v>22437</v>
      </c>
      <c r="C8339" s="651"/>
      <c r="D8339" s="652"/>
    </row>
    <row r="8340" spans="1:5">
      <c r="A8340" s="711">
        <v>83645</v>
      </c>
      <c r="B8340" s="651" t="s">
        <v>5200</v>
      </c>
      <c r="C8340" s="651" t="s">
        <v>108</v>
      </c>
      <c r="D8340" s="652" t="s">
        <v>18987</v>
      </c>
      <c r="E8340" s="625">
        <v>1489.27</v>
      </c>
    </row>
    <row r="8341" spans="1:5">
      <c r="A8341" s="711">
        <v>83646</v>
      </c>
      <c r="B8341" s="651" t="s">
        <v>5201</v>
      </c>
      <c r="C8341" s="651" t="s">
        <v>108</v>
      </c>
      <c r="D8341" s="652" t="s">
        <v>18987</v>
      </c>
      <c r="E8341" s="625">
        <v>1733.47</v>
      </c>
    </row>
    <row r="8342" spans="1:5">
      <c r="A8342" s="711">
        <v>83647</v>
      </c>
      <c r="B8342" s="651" t="s">
        <v>5202</v>
      </c>
      <c r="C8342" s="651" t="s">
        <v>108</v>
      </c>
      <c r="D8342" s="652" t="s">
        <v>18987</v>
      </c>
      <c r="E8342" s="625">
        <v>1123.83</v>
      </c>
    </row>
    <row r="8343" spans="1:5">
      <c r="A8343" s="711">
        <v>83648</v>
      </c>
      <c r="B8343" s="651" t="s">
        <v>5203</v>
      </c>
      <c r="C8343" s="651" t="s">
        <v>108</v>
      </c>
      <c r="D8343" s="652" t="s">
        <v>18987</v>
      </c>
      <c r="E8343" s="625">
        <v>710.97</v>
      </c>
    </row>
    <row r="8344" spans="1:5">
      <c r="A8344" s="711">
        <v>83649</v>
      </c>
      <c r="B8344" s="651" t="s">
        <v>5204</v>
      </c>
      <c r="C8344" s="651" t="s">
        <v>108</v>
      </c>
      <c r="D8344" s="652" t="s">
        <v>18987</v>
      </c>
      <c r="E8344" s="625">
        <v>4321.8900000000003</v>
      </c>
    </row>
    <row r="8345" spans="1:5">
      <c r="A8345" s="711">
        <v>83650</v>
      </c>
      <c r="B8345" s="651" t="s">
        <v>5205</v>
      </c>
      <c r="C8345" s="651" t="s">
        <v>108</v>
      </c>
      <c r="D8345" s="652" t="s">
        <v>18987</v>
      </c>
      <c r="E8345" s="625">
        <v>3591.01</v>
      </c>
    </row>
    <row r="8346" spans="1:5">
      <c r="A8346" s="711" t="s">
        <v>26965</v>
      </c>
      <c r="B8346" s="651" t="s">
        <v>26966</v>
      </c>
      <c r="C8346" s="651"/>
      <c r="D8346" s="652"/>
    </row>
    <row r="8347" spans="1:5">
      <c r="A8347" s="711">
        <v>179</v>
      </c>
      <c r="B8347" s="651" t="s">
        <v>26967</v>
      </c>
      <c r="C8347" s="651"/>
      <c r="D8347" s="652"/>
    </row>
    <row r="8348" spans="1:5">
      <c r="A8348" s="711">
        <v>73976</v>
      </c>
      <c r="B8348" s="651" t="s">
        <v>26968</v>
      </c>
      <c r="C8348" s="651"/>
      <c r="D8348" s="652"/>
    </row>
    <row r="8349" spans="1:5">
      <c r="A8349" s="711" t="s">
        <v>759</v>
      </c>
      <c r="B8349" s="651" t="s">
        <v>26969</v>
      </c>
      <c r="C8349" s="651" t="s">
        <v>121</v>
      </c>
      <c r="D8349" s="652" t="s">
        <v>18987</v>
      </c>
      <c r="E8349" s="625">
        <v>52.37</v>
      </c>
    </row>
    <row r="8350" spans="1:5">
      <c r="A8350" s="711" t="s">
        <v>24422</v>
      </c>
      <c r="B8350" s="651" t="s">
        <v>26492</v>
      </c>
      <c r="C8350" s="651"/>
      <c r="D8350" s="652"/>
    </row>
    <row r="8351" spans="1:5">
      <c r="A8351" s="711" t="s">
        <v>5206</v>
      </c>
      <c r="B8351" s="651" t="s">
        <v>26970</v>
      </c>
      <c r="C8351" s="651" t="s">
        <v>121</v>
      </c>
      <c r="D8351" s="652" t="s">
        <v>18987</v>
      </c>
      <c r="E8351" s="625">
        <v>175.76</v>
      </c>
    </row>
    <row r="8352" spans="1:5">
      <c r="A8352" s="711" t="s">
        <v>26203</v>
      </c>
      <c r="B8352" s="651" t="s">
        <v>26204</v>
      </c>
      <c r="C8352" s="651"/>
      <c r="D8352" s="652"/>
    </row>
    <row r="8353" spans="1:5">
      <c r="A8353" s="711" t="s">
        <v>5207</v>
      </c>
      <c r="B8353" s="651" t="s">
        <v>26971</v>
      </c>
      <c r="C8353" s="651" t="s">
        <v>121</v>
      </c>
      <c r="D8353" s="652" t="s">
        <v>18987</v>
      </c>
      <c r="E8353" s="625">
        <v>250.58</v>
      </c>
    </row>
    <row r="8354" spans="1:5">
      <c r="A8354" s="711" t="s">
        <v>26676</v>
      </c>
      <c r="B8354" s="651"/>
      <c r="C8354" s="651"/>
      <c r="D8354" s="652"/>
    </row>
    <row r="8355" spans="1:5">
      <c r="A8355" s="711">
        <v>74061</v>
      </c>
      <c r="B8355" s="651" t="s">
        <v>26972</v>
      </c>
      <c r="C8355" s="651"/>
      <c r="D8355" s="652"/>
    </row>
    <row r="8356" spans="1:5">
      <c r="A8356" s="711" t="s">
        <v>5208</v>
      </c>
      <c r="B8356" s="651" t="s">
        <v>5209</v>
      </c>
      <c r="C8356" s="651" t="s">
        <v>121</v>
      </c>
      <c r="D8356" s="652" t="s">
        <v>18987</v>
      </c>
      <c r="E8356" s="625">
        <v>240.24</v>
      </c>
    </row>
    <row r="8357" spans="1:5">
      <c r="A8357" s="711" t="s">
        <v>5210</v>
      </c>
      <c r="B8357" s="651" t="s">
        <v>5211</v>
      </c>
      <c r="C8357" s="651" t="s">
        <v>121</v>
      </c>
      <c r="D8357" s="652" t="s">
        <v>18987</v>
      </c>
      <c r="E8357" s="625">
        <v>352.97</v>
      </c>
    </row>
    <row r="8358" spans="1:5">
      <c r="A8358" s="711">
        <v>75027</v>
      </c>
      <c r="B8358" s="651" t="s">
        <v>26973</v>
      </c>
      <c r="C8358" s="651"/>
      <c r="D8358" s="652"/>
    </row>
    <row r="8359" spans="1:5">
      <c r="A8359" s="711" t="s">
        <v>5212</v>
      </c>
      <c r="B8359" s="651" t="s">
        <v>26974</v>
      </c>
      <c r="C8359" s="651" t="s">
        <v>121</v>
      </c>
      <c r="D8359" s="652" t="s">
        <v>18987</v>
      </c>
      <c r="E8359" s="625">
        <v>232.84</v>
      </c>
    </row>
    <row r="8360" spans="1:5">
      <c r="A8360" s="711" t="s">
        <v>26975</v>
      </c>
      <c r="B8360" s="651" t="s">
        <v>26210</v>
      </c>
      <c r="C8360" s="651"/>
      <c r="D8360" s="652"/>
    </row>
    <row r="8361" spans="1:5">
      <c r="A8361" s="711" t="s">
        <v>5213</v>
      </c>
      <c r="B8361" s="651" t="s">
        <v>26976</v>
      </c>
      <c r="C8361" s="651" t="s">
        <v>121</v>
      </c>
      <c r="D8361" s="652" t="s">
        <v>18987</v>
      </c>
      <c r="E8361" s="625">
        <v>375.68</v>
      </c>
    </row>
    <row r="8362" spans="1:5">
      <c r="A8362" s="711" t="s">
        <v>26977</v>
      </c>
      <c r="B8362" s="651" t="s">
        <v>26978</v>
      </c>
      <c r="C8362" s="651"/>
      <c r="D8362" s="652"/>
    </row>
    <row r="8363" spans="1:5">
      <c r="A8363" s="711">
        <v>89355</v>
      </c>
      <c r="B8363" s="651" t="s">
        <v>26979</v>
      </c>
      <c r="C8363" s="651" t="s">
        <v>121</v>
      </c>
      <c r="D8363" s="652" t="s">
        <v>18987</v>
      </c>
      <c r="E8363" s="625">
        <v>11.52</v>
      </c>
    </row>
    <row r="8364" spans="1:5">
      <c r="A8364" s="711" t="e">
        <v>#NAME?</v>
      </c>
      <c r="B8364" s="651" t="s">
        <v>26980</v>
      </c>
      <c r="C8364" s="651"/>
      <c r="D8364" s="652"/>
    </row>
    <row r="8365" spans="1:5">
      <c r="A8365" s="711">
        <v>89356</v>
      </c>
      <c r="B8365" s="651" t="s">
        <v>26981</v>
      </c>
      <c r="C8365" s="651" t="s">
        <v>121</v>
      </c>
      <c r="D8365" s="652" t="s">
        <v>18987</v>
      </c>
      <c r="E8365" s="625">
        <v>13.74</v>
      </c>
    </row>
    <row r="8366" spans="1:5">
      <c r="A8366" s="711" t="e">
        <v>#NAME?</v>
      </c>
      <c r="B8366" s="651" t="s">
        <v>26980</v>
      </c>
      <c r="C8366" s="651"/>
      <c r="D8366" s="652"/>
    </row>
    <row r="8367" spans="1:5">
      <c r="A8367" s="711">
        <v>89357</v>
      </c>
      <c r="B8367" s="651" t="s">
        <v>26982</v>
      </c>
      <c r="C8367" s="651" t="s">
        <v>121</v>
      </c>
      <c r="D8367" s="652" t="s">
        <v>18987</v>
      </c>
      <c r="E8367" s="625">
        <v>19.37</v>
      </c>
    </row>
    <row r="8368" spans="1:5">
      <c r="A8368" s="711" t="s">
        <v>22417</v>
      </c>
      <c r="B8368" s="651" t="s">
        <v>22418</v>
      </c>
      <c r="C8368" s="651"/>
      <c r="D8368" s="652"/>
    </row>
    <row r="8369" spans="1:5">
      <c r="A8369" s="711" t="s">
        <v>22419</v>
      </c>
      <c r="B8369" s="651" t="e">
        <v>#NAME?</v>
      </c>
      <c r="C8369" s="651"/>
      <c r="D8369" s="652" t="s">
        <v>22420</v>
      </c>
      <c r="E8369" s="625" t="s">
        <v>22421</v>
      </c>
    </row>
    <row r="8370" spans="1:5">
      <c r="A8370" s="711"/>
      <c r="B8370" s="651"/>
      <c r="C8370" s="651"/>
      <c r="D8370" s="652" t="s">
        <v>22422</v>
      </c>
      <c r="E8370" s="625" t="s">
        <v>22423</v>
      </c>
    </row>
    <row r="8371" spans="1:5">
      <c r="A8371" s="711" t="s">
        <v>22424</v>
      </c>
      <c r="B8371" s="651" t="s">
        <v>22425</v>
      </c>
      <c r="C8371" s="651"/>
      <c r="D8371" s="652"/>
    </row>
    <row r="8372" spans="1:5">
      <c r="A8372" s="711" t="s">
        <v>22426</v>
      </c>
      <c r="B8372" s="651" t="s">
        <v>22427</v>
      </c>
      <c r="C8372" s="651" t="s">
        <v>22428</v>
      </c>
      <c r="D8372" s="652"/>
    </row>
    <row r="8373" spans="1:5">
      <c r="A8373" s="711" t="s">
        <v>22429</v>
      </c>
      <c r="B8373" s="651" t="s">
        <v>22430</v>
      </c>
      <c r="C8373" s="651"/>
      <c r="D8373" s="652" t="s">
        <v>22422</v>
      </c>
      <c r="E8373" s="625" t="s">
        <v>22431</v>
      </c>
    </row>
    <row r="8374" spans="1:5">
      <c r="A8374" s="711" t="s">
        <v>91</v>
      </c>
      <c r="B8374" s="651" t="s">
        <v>22432</v>
      </c>
      <c r="C8374" s="651" t="s">
        <v>22433</v>
      </c>
      <c r="D8374" s="652" t="s">
        <v>22434</v>
      </c>
      <c r="E8374" s="625" t="s">
        <v>22435</v>
      </c>
    </row>
    <row r="8375" spans="1:5">
      <c r="A8375" s="711" t="s">
        <v>22436</v>
      </c>
      <c r="B8375" s="651" t="s">
        <v>22437</v>
      </c>
      <c r="C8375" s="651"/>
      <c r="D8375" s="652"/>
    </row>
    <row r="8376" spans="1:5">
      <c r="A8376" s="711" t="e">
        <v>#NAME?</v>
      </c>
      <c r="B8376" s="651" t="s">
        <v>26980</v>
      </c>
      <c r="C8376" s="651"/>
      <c r="D8376" s="652"/>
    </row>
    <row r="8377" spans="1:5">
      <c r="A8377" s="711">
        <v>89401</v>
      </c>
      <c r="B8377" s="651" t="s">
        <v>26983</v>
      </c>
      <c r="C8377" s="651" t="s">
        <v>121</v>
      </c>
      <c r="D8377" s="652" t="s">
        <v>18987</v>
      </c>
      <c r="E8377" s="625">
        <v>5.15</v>
      </c>
    </row>
    <row r="8378" spans="1:5">
      <c r="A8378" s="711" t="s">
        <v>26984</v>
      </c>
      <c r="B8378" s="651" t="s">
        <v>26985</v>
      </c>
      <c r="C8378" s="651"/>
      <c r="D8378" s="652"/>
    </row>
    <row r="8379" spans="1:5">
      <c r="A8379" s="711">
        <v>89402</v>
      </c>
      <c r="B8379" s="651" t="s">
        <v>26986</v>
      </c>
      <c r="C8379" s="651" t="s">
        <v>121</v>
      </c>
      <c r="D8379" s="652" t="s">
        <v>18987</v>
      </c>
      <c r="E8379" s="625">
        <v>6.39</v>
      </c>
    </row>
    <row r="8380" spans="1:5">
      <c r="A8380" s="711" t="s">
        <v>26984</v>
      </c>
      <c r="B8380" s="651" t="s">
        <v>26985</v>
      </c>
      <c r="C8380" s="651"/>
      <c r="D8380" s="652"/>
    </row>
    <row r="8381" spans="1:5">
      <c r="A8381" s="711">
        <v>89403</v>
      </c>
      <c r="B8381" s="651" t="s">
        <v>26987</v>
      </c>
      <c r="C8381" s="651" t="s">
        <v>121</v>
      </c>
      <c r="D8381" s="652" t="s">
        <v>18987</v>
      </c>
      <c r="E8381" s="625">
        <v>10.58</v>
      </c>
    </row>
    <row r="8382" spans="1:5">
      <c r="A8382" s="711" t="s">
        <v>26984</v>
      </c>
      <c r="B8382" s="651" t="s">
        <v>26985</v>
      </c>
      <c r="C8382" s="651"/>
      <c r="D8382" s="652"/>
    </row>
    <row r="8383" spans="1:5">
      <c r="A8383" s="711">
        <v>89446</v>
      </c>
      <c r="B8383" s="651" t="s">
        <v>26988</v>
      </c>
      <c r="C8383" s="651" t="s">
        <v>121</v>
      </c>
      <c r="D8383" s="652" t="s">
        <v>18987</v>
      </c>
      <c r="E8383" s="625">
        <v>3.6</v>
      </c>
    </row>
    <row r="8384" spans="1:5">
      <c r="A8384" s="711" t="s">
        <v>26216</v>
      </c>
      <c r="B8384" s="651" t="s">
        <v>26989</v>
      </c>
      <c r="C8384" s="651"/>
      <c r="D8384" s="652"/>
    </row>
    <row r="8385" spans="1:5">
      <c r="A8385" s="711">
        <v>89447</v>
      </c>
      <c r="B8385" s="651" t="s">
        <v>26990</v>
      </c>
      <c r="C8385" s="651" t="s">
        <v>121</v>
      </c>
      <c r="D8385" s="652" t="s">
        <v>18987</v>
      </c>
      <c r="E8385" s="625">
        <v>7.31</v>
      </c>
    </row>
    <row r="8386" spans="1:5">
      <c r="A8386" s="711" t="s">
        <v>26216</v>
      </c>
      <c r="B8386" s="651" t="s">
        <v>26989</v>
      </c>
      <c r="C8386" s="651"/>
      <c r="D8386" s="652"/>
    </row>
    <row r="8387" spans="1:5">
      <c r="A8387" s="711">
        <v>89448</v>
      </c>
      <c r="B8387" s="651" t="s">
        <v>26991</v>
      </c>
      <c r="C8387" s="651" t="s">
        <v>121</v>
      </c>
      <c r="D8387" s="652" t="s">
        <v>18987</v>
      </c>
      <c r="E8387" s="625">
        <v>10.52</v>
      </c>
    </row>
    <row r="8388" spans="1:5">
      <c r="A8388" s="711" t="s">
        <v>26216</v>
      </c>
      <c r="B8388" s="651" t="s">
        <v>26989</v>
      </c>
      <c r="C8388" s="651"/>
      <c r="D8388" s="652"/>
    </row>
    <row r="8389" spans="1:5">
      <c r="A8389" s="711">
        <v>89449</v>
      </c>
      <c r="B8389" s="651" t="s">
        <v>26992</v>
      </c>
      <c r="C8389" s="651" t="s">
        <v>121</v>
      </c>
      <c r="D8389" s="652" t="s">
        <v>18987</v>
      </c>
      <c r="E8389" s="625">
        <v>13.02</v>
      </c>
    </row>
    <row r="8390" spans="1:5">
      <c r="A8390" s="711" t="s">
        <v>26216</v>
      </c>
      <c r="B8390" s="651" t="s">
        <v>26989</v>
      </c>
      <c r="C8390" s="651"/>
      <c r="D8390" s="652"/>
    </row>
    <row r="8391" spans="1:5">
      <c r="A8391" s="711">
        <v>89450</v>
      </c>
      <c r="B8391" s="651" t="s">
        <v>26993</v>
      </c>
      <c r="C8391" s="651" t="s">
        <v>121</v>
      </c>
      <c r="D8391" s="652" t="s">
        <v>18987</v>
      </c>
      <c r="E8391" s="625">
        <v>19.97</v>
      </c>
    </row>
    <row r="8392" spans="1:5">
      <c r="A8392" s="711" t="s">
        <v>26216</v>
      </c>
      <c r="B8392" s="651" t="s">
        <v>26989</v>
      </c>
      <c r="C8392" s="651"/>
      <c r="D8392" s="652"/>
    </row>
    <row r="8393" spans="1:5">
      <c r="A8393" s="711">
        <v>89451</v>
      </c>
      <c r="B8393" s="651" t="s">
        <v>26994</v>
      </c>
      <c r="C8393" s="651" t="s">
        <v>121</v>
      </c>
      <c r="D8393" s="652" t="s">
        <v>18987</v>
      </c>
      <c r="E8393" s="625">
        <v>27.85</v>
      </c>
    </row>
    <row r="8394" spans="1:5">
      <c r="A8394" s="711" t="s">
        <v>26216</v>
      </c>
      <c r="B8394" s="651" t="s">
        <v>26989</v>
      </c>
      <c r="C8394" s="651"/>
      <c r="D8394" s="652"/>
    </row>
    <row r="8395" spans="1:5">
      <c r="A8395" s="711">
        <v>89452</v>
      </c>
      <c r="B8395" s="651" t="s">
        <v>26995</v>
      </c>
      <c r="C8395" s="651" t="s">
        <v>121</v>
      </c>
      <c r="D8395" s="652" t="s">
        <v>18987</v>
      </c>
      <c r="E8395" s="625">
        <v>34.94</v>
      </c>
    </row>
    <row r="8396" spans="1:5">
      <c r="A8396" s="711" t="s">
        <v>26216</v>
      </c>
      <c r="B8396" s="651" t="s">
        <v>26989</v>
      </c>
      <c r="C8396" s="651"/>
      <c r="D8396" s="652"/>
    </row>
    <row r="8397" spans="1:5">
      <c r="A8397" s="711">
        <v>89508</v>
      </c>
      <c r="B8397" s="651" t="s">
        <v>26996</v>
      </c>
      <c r="C8397" s="651" t="s">
        <v>121</v>
      </c>
      <c r="D8397" s="652" t="s">
        <v>18987</v>
      </c>
      <c r="E8397" s="625">
        <v>12.17</v>
      </c>
    </row>
    <row r="8398" spans="1:5">
      <c r="A8398" s="711" t="s">
        <v>26997</v>
      </c>
      <c r="B8398" s="651" t="s">
        <v>26998</v>
      </c>
      <c r="C8398" s="651"/>
      <c r="D8398" s="652"/>
    </row>
    <row r="8399" spans="1:5">
      <c r="A8399" s="711">
        <v>89509</v>
      </c>
      <c r="B8399" s="651" t="s">
        <v>26999</v>
      </c>
      <c r="C8399" s="651" t="s">
        <v>121</v>
      </c>
      <c r="D8399" s="652" t="s">
        <v>18987</v>
      </c>
      <c r="E8399" s="625">
        <v>16.37</v>
      </c>
    </row>
    <row r="8400" spans="1:5">
      <c r="A8400" s="711" t="s">
        <v>26997</v>
      </c>
      <c r="B8400" s="651" t="s">
        <v>26998</v>
      </c>
      <c r="C8400" s="651"/>
      <c r="D8400" s="652"/>
    </row>
    <row r="8401" spans="1:5">
      <c r="A8401" s="711">
        <v>89511</v>
      </c>
      <c r="B8401" s="651" t="s">
        <v>27000</v>
      </c>
      <c r="C8401" s="651" t="s">
        <v>121</v>
      </c>
      <c r="D8401" s="652" t="s">
        <v>18987</v>
      </c>
      <c r="E8401" s="625">
        <v>23.67</v>
      </c>
    </row>
    <row r="8402" spans="1:5">
      <c r="A8402" s="711" t="s">
        <v>26997</v>
      </c>
      <c r="B8402" s="651" t="s">
        <v>26998</v>
      </c>
      <c r="C8402" s="651"/>
      <c r="D8402" s="652"/>
    </row>
    <row r="8403" spans="1:5">
      <c r="A8403" s="711">
        <v>89512</v>
      </c>
      <c r="B8403" s="651" t="s">
        <v>27001</v>
      </c>
      <c r="C8403" s="651" t="s">
        <v>121</v>
      </c>
      <c r="D8403" s="652" t="s">
        <v>18987</v>
      </c>
      <c r="E8403" s="625">
        <v>36.85</v>
      </c>
    </row>
    <row r="8404" spans="1:5">
      <c r="A8404" s="711" t="s">
        <v>22417</v>
      </c>
      <c r="B8404" s="651" t="s">
        <v>22418</v>
      </c>
      <c r="C8404" s="651"/>
      <c r="D8404" s="652"/>
    </row>
    <row r="8405" spans="1:5">
      <c r="A8405" s="711" t="s">
        <v>22419</v>
      </c>
      <c r="B8405" s="651" t="e">
        <v>#NAME?</v>
      </c>
      <c r="C8405" s="651"/>
      <c r="D8405" s="652" t="s">
        <v>22420</v>
      </c>
      <c r="E8405" s="625" t="s">
        <v>22421</v>
      </c>
    </row>
    <row r="8406" spans="1:5">
      <c r="A8406" s="711"/>
      <c r="B8406" s="651"/>
      <c r="C8406" s="651"/>
      <c r="D8406" s="652" t="s">
        <v>22422</v>
      </c>
      <c r="E8406" s="625" t="s">
        <v>22423</v>
      </c>
    </row>
    <row r="8407" spans="1:5">
      <c r="A8407" s="711" t="s">
        <v>22424</v>
      </c>
      <c r="B8407" s="651" t="s">
        <v>22425</v>
      </c>
      <c r="C8407" s="651"/>
      <c r="D8407" s="652"/>
    </row>
    <row r="8408" spans="1:5">
      <c r="A8408" s="711" t="s">
        <v>22426</v>
      </c>
      <c r="B8408" s="651" t="s">
        <v>22427</v>
      </c>
      <c r="C8408" s="651" t="s">
        <v>22428</v>
      </c>
      <c r="D8408" s="652"/>
    </row>
    <row r="8409" spans="1:5">
      <c r="A8409" s="711" t="s">
        <v>22429</v>
      </c>
      <c r="B8409" s="651" t="s">
        <v>22430</v>
      </c>
      <c r="C8409" s="651"/>
      <c r="D8409" s="652" t="s">
        <v>22422</v>
      </c>
      <c r="E8409" s="625" t="s">
        <v>22431</v>
      </c>
    </row>
    <row r="8410" spans="1:5">
      <c r="A8410" s="711" t="s">
        <v>91</v>
      </c>
      <c r="B8410" s="651" t="s">
        <v>22432</v>
      </c>
      <c r="C8410" s="651" t="s">
        <v>22433</v>
      </c>
      <c r="D8410" s="652" t="s">
        <v>22434</v>
      </c>
      <c r="E8410" s="625" t="s">
        <v>22435</v>
      </c>
    </row>
    <row r="8411" spans="1:5">
      <c r="A8411" s="711" t="s">
        <v>22436</v>
      </c>
      <c r="B8411" s="651" t="s">
        <v>22437</v>
      </c>
      <c r="C8411" s="651"/>
      <c r="D8411" s="652"/>
    </row>
    <row r="8412" spans="1:5">
      <c r="A8412" s="711" t="s">
        <v>27002</v>
      </c>
      <c r="B8412" s="651" t="s">
        <v>27003</v>
      </c>
      <c r="C8412" s="651"/>
      <c r="D8412" s="652"/>
    </row>
    <row r="8413" spans="1:5">
      <c r="A8413" s="711">
        <v>89576</v>
      </c>
      <c r="B8413" s="651" t="s">
        <v>27004</v>
      </c>
      <c r="C8413" s="651" t="s">
        <v>121</v>
      </c>
      <c r="D8413" s="652" t="s">
        <v>18987</v>
      </c>
      <c r="E8413" s="625">
        <v>14.09</v>
      </c>
    </row>
    <row r="8414" spans="1:5">
      <c r="A8414" s="711" t="s">
        <v>27005</v>
      </c>
      <c r="B8414" s="651" t="s">
        <v>27006</v>
      </c>
      <c r="C8414" s="651"/>
      <c r="D8414" s="652"/>
    </row>
    <row r="8415" spans="1:5">
      <c r="A8415" s="711">
        <v>89578</v>
      </c>
      <c r="B8415" s="651" t="s">
        <v>27007</v>
      </c>
      <c r="C8415" s="651" t="s">
        <v>121</v>
      </c>
      <c r="D8415" s="652" t="s">
        <v>18987</v>
      </c>
      <c r="E8415" s="625">
        <v>23.84</v>
      </c>
    </row>
    <row r="8416" spans="1:5">
      <c r="A8416" s="711" t="s">
        <v>27008</v>
      </c>
      <c r="B8416" s="651" t="s">
        <v>27009</v>
      </c>
      <c r="C8416" s="651"/>
      <c r="D8416" s="652"/>
    </row>
    <row r="8417" spans="1:5">
      <c r="A8417" s="711">
        <v>89580</v>
      </c>
      <c r="B8417" s="651" t="s">
        <v>27010</v>
      </c>
      <c r="C8417" s="651" t="s">
        <v>121</v>
      </c>
      <c r="D8417" s="652" t="s">
        <v>18987</v>
      </c>
      <c r="E8417" s="625">
        <v>47.58</v>
      </c>
    </row>
    <row r="8418" spans="1:5">
      <c r="A8418" s="711" t="s">
        <v>27008</v>
      </c>
      <c r="B8418" s="651" t="s">
        <v>27009</v>
      </c>
      <c r="C8418" s="651"/>
      <c r="D8418" s="652"/>
    </row>
    <row r="8419" spans="1:5">
      <c r="A8419" s="711">
        <v>89633</v>
      </c>
      <c r="B8419" s="651" t="s">
        <v>27011</v>
      </c>
      <c r="C8419" s="651" t="s">
        <v>121</v>
      </c>
      <c r="D8419" s="652" t="s">
        <v>18987</v>
      </c>
      <c r="E8419" s="625">
        <v>14.61</v>
      </c>
    </row>
    <row r="8420" spans="1:5">
      <c r="A8420" s="711" t="e">
        <v>#NAME?</v>
      </c>
      <c r="B8420" s="651" t="s">
        <v>27012</v>
      </c>
      <c r="C8420" s="651"/>
      <c r="D8420" s="652"/>
    </row>
    <row r="8421" spans="1:5">
      <c r="A8421" s="711">
        <v>89634</v>
      </c>
      <c r="B8421" s="651" t="s">
        <v>27013</v>
      </c>
      <c r="C8421" s="651" t="s">
        <v>121</v>
      </c>
      <c r="D8421" s="652" t="s">
        <v>18987</v>
      </c>
      <c r="E8421" s="625">
        <v>22.03</v>
      </c>
    </row>
    <row r="8422" spans="1:5">
      <c r="A8422" s="711" t="e">
        <v>#NAME?</v>
      </c>
      <c r="B8422" s="651" t="s">
        <v>27012</v>
      </c>
      <c r="C8422" s="651"/>
      <c r="D8422" s="652"/>
    </row>
    <row r="8423" spans="1:5">
      <c r="A8423" s="711">
        <v>89635</v>
      </c>
      <c r="B8423" s="651" t="s">
        <v>27014</v>
      </c>
      <c r="C8423" s="651" t="s">
        <v>121</v>
      </c>
      <c r="D8423" s="652" t="s">
        <v>18987</v>
      </c>
      <c r="E8423" s="625">
        <v>31.25</v>
      </c>
    </row>
    <row r="8424" spans="1:5">
      <c r="A8424" s="711" t="e">
        <v>#NAME?</v>
      </c>
      <c r="B8424" s="651" t="s">
        <v>27012</v>
      </c>
      <c r="C8424" s="651"/>
      <c r="D8424" s="652"/>
    </row>
    <row r="8425" spans="1:5">
      <c r="A8425" s="711">
        <v>89711</v>
      </c>
      <c r="B8425" s="651" t="s">
        <v>27015</v>
      </c>
      <c r="C8425" s="651" t="s">
        <v>121</v>
      </c>
      <c r="D8425" s="652" t="s">
        <v>18987</v>
      </c>
      <c r="E8425" s="625">
        <v>12.48</v>
      </c>
    </row>
    <row r="8426" spans="1:5">
      <c r="A8426" s="711" t="s">
        <v>27016</v>
      </c>
      <c r="B8426" s="651" t="s">
        <v>27017</v>
      </c>
      <c r="C8426" s="651"/>
      <c r="D8426" s="652"/>
    </row>
    <row r="8427" spans="1:5">
      <c r="A8427" s="711">
        <v>89712</v>
      </c>
      <c r="B8427" s="651" t="s">
        <v>27018</v>
      </c>
      <c r="C8427" s="651" t="s">
        <v>121</v>
      </c>
      <c r="D8427" s="652" t="s">
        <v>18987</v>
      </c>
      <c r="E8427" s="625">
        <v>18.48</v>
      </c>
    </row>
    <row r="8428" spans="1:5">
      <c r="A8428" s="711" t="s">
        <v>27016</v>
      </c>
      <c r="B8428" s="651" t="s">
        <v>27017</v>
      </c>
      <c r="C8428" s="651"/>
      <c r="D8428" s="652"/>
    </row>
    <row r="8429" spans="1:5">
      <c r="A8429" s="711">
        <v>89713</v>
      </c>
      <c r="B8429" s="651" t="s">
        <v>27019</v>
      </c>
      <c r="C8429" s="651" t="s">
        <v>121</v>
      </c>
      <c r="D8429" s="652" t="s">
        <v>18987</v>
      </c>
      <c r="E8429" s="625">
        <v>27.22</v>
      </c>
    </row>
    <row r="8430" spans="1:5">
      <c r="A8430" s="711" t="s">
        <v>27016</v>
      </c>
      <c r="B8430" s="651" t="s">
        <v>27017</v>
      </c>
      <c r="C8430" s="651"/>
      <c r="D8430" s="652"/>
    </row>
    <row r="8431" spans="1:5">
      <c r="A8431" s="711">
        <v>89714</v>
      </c>
      <c r="B8431" s="651" t="s">
        <v>27020</v>
      </c>
      <c r="C8431" s="651" t="s">
        <v>121</v>
      </c>
      <c r="D8431" s="652" t="s">
        <v>18987</v>
      </c>
      <c r="E8431" s="625">
        <v>34.700000000000003</v>
      </c>
    </row>
    <row r="8432" spans="1:5">
      <c r="A8432" s="711" t="s">
        <v>27021</v>
      </c>
      <c r="B8432" s="651" t="s">
        <v>27022</v>
      </c>
      <c r="C8432" s="651"/>
      <c r="D8432" s="652"/>
    </row>
    <row r="8433" spans="1:5">
      <c r="A8433" s="711">
        <v>89716</v>
      </c>
      <c r="B8433" s="651" t="s">
        <v>27023</v>
      </c>
      <c r="C8433" s="651" t="s">
        <v>121</v>
      </c>
      <c r="D8433" s="652" t="s">
        <v>18987</v>
      </c>
      <c r="E8433" s="625">
        <v>15.3</v>
      </c>
    </row>
    <row r="8434" spans="1:5">
      <c r="A8434" s="711" t="s">
        <v>27024</v>
      </c>
      <c r="B8434" s="651" t="s">
        <v>27025</v>
      </c>
      <c r="C8434" s="651"/>
      <c r="D8434" s="652"/>
    </row>
    <row r="8435" spans="1:5">
      <c r="A8435" s="711">
        <v>89717</v>
      </c>
      <c r="B8435" s="651" t="s">
        <v>27026</v>
      </c>
      <c r="C8435" s="651" t="s">
        <v>121</v>
      </c>
      <c r="D8435" s="652" t="s">
        <v>18987</v>
      </c>
      <c r="E8435" s="625">
        <v>23.32</v>
      </c>
    </row>
    <row r="8436" spans="1:5">
      <c r="A8436" s="711" t="s">
        <v>27024</v>
      </c>
      <c r="B8436" s="651" t="s">
        <v>27025</v>
      </c>
      <c r="C8436" s="651"/>
      <c r="D8436" s="652"/>
    </row>
    <row r="8437" spans="1:5">
      <c r="A8437" s="711">
        <v>89798</v>
      </c>
      <c r="B8437" s="651" t="s">
        <v>27018</v>
      </c>
      <c r="C8437" s="651" t="s">
        <v>121</v>
      </c>
      <c r="D8437" s="652" t="s">
        <v>18987</v>
      </c>
      <c r="E8437" s="625">
        <v>8.3699999999999992</v>
      </c>
    </row>
    <row r="8438" spans="1:5">
      <c r="A8438" s="711" t="s">
        <v>27027</v>
      </c>
      <c r="B8438" s="651" t="s">
        <v>27028</v>
      </c>
      <c r="C8438" s="651"/>
      <c r="D8438" s="652"/>
    </row>
    <row r="8439" spans="1:5">
      <c r="A8439" s="711">
        <v>89799</v>
      </c>
      <c r="B8439" s="651" t="s">
        <v>27019</v>
      </c>
      <c r="C8439" s="651" t="s">
        <v>121</v>
      </c>
      <c r="D8439" s="652" t="s">
        <v>18987</v>
      </c>
      <c r="E8439" s="625">
        <v>12.85</v>
      </c>
    </row>
    <row r="8440" spans="1:5">
      <c r="A8440" s="711" t="s">
        <v>22417</v>
      </c>
      <c r="B8440" s="651" t="s">
        <v>22418</v>
      </c>
      <c r="C8440" s="651"/>
      <c r="D8440" s="652"/>
    </row>
    <row r="8441" spans="1:5">
      <c r="A8441" s="711" t="s">
        <v>22419</v>
      </c>
      <c r="B8441" s="651" t="e">
        <v>#NAME?</v>
      </c>
      <c r="C8441" s="651"/>
      <c r="D8441" s="652" t="s">
        <v>22420</v>
      </c>
      <c r="E8441" s="625" t="s">
        <v>22421</v>
      </c>
    </row>
    <row r="8442" spans="1:5">
      <c r="A8442" s="711"/>
      <c r="B8442" s="651"/>
      <c r="C8442" s="651"/>
      <c r="D8442" s="652" t="s">
        <v>22422</v>
      </c>
      <c r="E8442" s="625" t="s">
        <v>22423</v>
      </c>
    </row>
    <row r="8443" spans="1:5">
      <c r="A8443" s="711" t="s">
        <v>22424</v>
      </c>
      <c r="B8443" s="651" t="s">
        <v>22425</v>
      </c>
      <c r="C8443" s="651"/>
      <c r="D8443" s="652"/>
    </row>
    <row r="8444" spans="1:5">
      <c r="A8444" s="711" t="s">
        <v>22426</v>
      </c>
      <c r="B8444" s="651" t="s">
        <v>22427</v>
      </c>
      <c r="C8444" s="651" t="s">
        <v>22428</v>
      </c>
      <c r="D8444" s="652"/>
    </row>
    <row r="8445" spans="1:5">
      <c r="A8445" s="711" t="s">
        <v>22429</v>
      </c>
      <c r="B8445" s="651" t="s">
        <v>22430</v>
      </c>
      <c r="C8445" s="651"/>
      <c r="D8445" s="652" t="s">
        <v>22422</v>
      </c>
      <c r="E8445" s="625" t="s">
        <v>22431</v>
      </c>
    </row>
    <row r="8446" spans="1:5">
      <c r="A8446" s="711" t="s">
        <v>91</v>
      </c>
      <c r="B8446" s="651" t="s">
        <v>22432</v>
      </c>
      <c r="C8446" s="651" t="s">
        <v>22433</v>
      </c>
      <c r="D8446" s="652" t="s">
        <v>22434</v>
      </c>
      <c r="E8446" s="625" t="s">
        <v>22435</v>
      </c>
    </row>
    <row r="8447" spans="1:5">
      <c r="A8447" s="711" t="s">
        <v>22436</v>
      </c>
      <c r="B8447" s="651" t="s">
        <v>22437</v>
      </c>
      <c r="C8447" s="651"/>
      <c r="D8447" s="652"/>
    </row>
    <row r="8448" spans="1:5">
      <c r="A8448" s="711" t="s">
        <v>27027</v>
      </c>
      <c r="B8448" s="651" t="s">
        <v>27028</v>
      </c>
      <c r="C8448" s="651"/>
      <c r="D8448" s="652"/>
    </row>
    <row r="8449" spans="1:5">
      <c r="A8449" s="711">
        <v>89800</v>
      </c>
      <c r="B8449" s="651" t="s">
        <v>27020</v>
      </c>
      <c r="C8449" s="651" t="s">
        <v>121</v>
      </c>
      <c r="D8449" s="652" t="s">
        <v>18987</v>
      </c>
      <c r="E8449" s="625">
        <v>15.85</v>
      </c>
    </row>
    <row r="8450" spans="1:5">
      <c r="A8450" s="711" t="s">
        <v>27029</v>
      </c>
      <c r="B8450" s="651" t="s">
        <v>27030</v>
      </c>
      <c r="C8450" s="651"/>
      <c r="D8450" s="652"/>
    </row>
    <row r="8451" spans="1:5">
      <c r="A8451" s="711">
        <v>89848</v>
      </c>
      <c r="B8451" s="651" t="s">
        <v>27020</v>
      </c>
      <c r="C8451" s="651" t="s">
        <v>121</v>
      </c>
      <c r="D8451" s="652" t="s">
        <v>18987</v>
      </c>
      <c r="E8451" s="625">
        <v>19.2</v>
      </c>
    </row>
    <row r="8452" spans="1:5">
      <c r="A8452" s="711" t="s">
        <v>27031</v>
      </c>
      <c r="B8452" s="651" t="s">
        <v>27032</v>
      </c>
      <c r="C8452" s="651"/>
      <c r="D8452" s="652"/>
    </row>
    <row r="8453" spans="1:5">
      <c r="A8453" s="711">
        <v>89849</v>
      </c>
      <c r="B8453" s="651" t="s">
        <v>27033</v>
      </c>
      <c r="C8453" s="651" t="s">
        <v>121</v>
      </c>
      <c r="D8453" s="652" t="s">
        <v>18987</v>
      </c>
      <c r="E8453" s="625">
        <v>36.4</v>
      </c>
    </row>
    <row r="8454" spans="1:5">
      <c r="A8454" s="711" t="s">
        <v>27031</v>
      </c>
      <c r="B8454" s="651" t="s">
        <v>27032</v>
      </c>
      <c r="C8454" s="651"/>
      <c r="D8454" s="652"/>
    </row>
    <row r="8455" spans="1:5">
      <c r="A8455" s="711">
        <v>89865</v>
      </c>
      <c r="B8455" s="651" t="s">
        <v>27034</v>
      </c>
      <c r="C8455" s="651" t="s">
        <v>121</v>
      </c>
      <c r="D8455" s="652" t="s">
        <v>18987</v>
      </c>
      <c r="E8455" s="625">
        <v>8.57</v>
      </c>
    </row>
    <row r="8456" spans="1:5">
      <c r="A8456" s="711" t="s">
        <v>22490</v>
      </c>
      <c r="B8456" s="651" t="s">
        <v>27035</v>
      </c>
      <c r="C8456" s="651"/>
      <c r="D8456" s="652"/>
    </row>
    <row r="8457" spans="1:5">
      <c r="A8457" s="711">
        <v>91784</v>
      </c>
      <c r="B8457" s="651" t="s">
        <v>27036</v>
      </c>
      <c r="C8457" s="651" t="s">
        <v>121</v>
      </c>
      <c r="D8457" s="652" t="s">
        <v>18987</v>
      </c>
      <c r="E8457" s="625">
        <v>27.17</v>
      </c>
    </row>
    <row r="8458" spans="1:5">
      <c r="A8458" s="711" t="s">
        <v>27037</v>
      </c>
      <c r="B8458" s="651" t="s">
        <v>27038</v>
      </c>
      <c r="C8458" s="651"/>
      <c r="D8458" s="652"/>
    </row>
    <row r="8459" spans="1:5">
      <c r="A8459" s="711" t="s">
        <v>27039</v>
      </c>
      <c r="B8459" s="651" t="s">
        <v>27040</v>
      </c>
      <c r="C8459" s="651"/>
      <c r="D8459" s="652"/>
    </row>
    <row r="8460" spans="1:5">
      <c r="A8460" s="711" t="s">
        <v>27041</v>
      </c>
      <c r="B8460" s="651" t="s">
        <v>27042</v>
      </c>
      <c r="C8460" s="651"/>
      <c r="D8460" s="652"/>
    </row>
    <row r="8461" spans="1:5">
      <c r="A8461" s="711">
        <v>91785</v>
      </c>
      <c r="B8461" s="651" t="s">
        <v>27036</v>
      </c>
      <c r="C8461" s="651" t="s">
        <v>121</v>
      </c>
      <c r="D8461" s="652" t="s">
        <v>18987</v>
      </c>
      <c r="E8461" s="625">
        <v>26.92</v>
      </c>
    </row>
    <row r="8462" spans="1:5">
      <c r="A8462" s="711" t="s">
        <v>27037</v>
      </c>
      <c r="B8462" s="651" t="s">
        <v>27043</v>
      </c>
      <c r="C8462" s="651"/>
      <c r="D8462" s="652"/>
    </row>
    <row r="8463" spans="1:5">
      <c r="A8463" s="711" t="s">
        <v>27044</v>
      </c>
      <c r="B8463" s="651" t="s">
        <v>27045</v>
      </c>
      <c r="C8463" s="651"/>
      <c r="D8463" s="652"/>
    </row>
    <row r="8464" spans="1:5">
      <c r="A8464" s="711" t="s">
        <v>27046</v>
      </c>
      <c r="B8464" s="651" t="s">
        <v>27047</v>
      </c>
      <c r="C8464" s="651"/>
      <c r="D8464" s="652"/>
    </row>
    <row r="8465" spans="1:5">
      <c r="A8465" s="711">
        <v>91786</v>
      </c>
      <c r="B8465" s="651" t="s">
        <v>27048</v>
      </c>
      <c r="C8465" s="651" t="s">
        <v>121</v>
      </c>
      <c r="D8465" s="652" t="s">
        <v>18987</v>
      </c>
      <c r="E8465" s="625">
        <v>18.3</v>
      </c>
    </row>
    <row r="8466" spans="1:5">
      <c r="A8466" s="711" t="s">
        <v>27049</v>
      </c>
      <c r="B8466" s="651" t="s">
        <v>27050</v>
      </c>
      <c r="C8466" s="651"/>
      <c r="D8466" s="652"/>
    </row>
    <row r="8467" spans="1:5">
      <c r="A8467" s="711" t="s">
        <v>26385</v>
      </c>
      <c r="B8467" s="651" t="s">
        <v>27051</v>
      </c>
      <c r="C8467" s="651"/>
      <c r="D8467" s="652"/>
    </row>
    <row r="8468" spans="1:5">
      <c r="A8468" s="711" t="s">
        <v>27052</v>
      </c>
      <c r="B8468" s="651" t="s">
        <v>27053</v>
      </c>
      <c r="C8468" s="651"/>
      <c r="D8468" s="652"/>
    </row>
    <row r="8469" spans="1:5">
      <c r="A8469" s="711">
        <v>91787</v>
      </c>
      <c r="B8469" s="651" t="s">
        <v>27036</v>
      </c>
      <c r="C8469" s="651" t="s">
        <v>121</v>
      </c>
      <c r="D8469" s="652" t="s">
        <v>18987</v>
      </c>
      <c r="E8469" s="625">
        <v>20.5</v>
      </c>
    </row>
    <row r="8470" spans="1:5">
      <c r="A8470" s="711" t="s">
        <v>27037</v>
      </c>
      <c r="B8470" s="651" t="s">
        <v>27054</v>
      </c>
      <c r="C8470" s="651"/>
      <c r="D8470" s="652"/>
    </row>
    <row r="8471" spans="1:5">
      <c r="A8471" s="711" t="s">
        <v>27055</v>
      </c>
      <c r="B8471" s="651" t="s">
        <v>27056</v>
      </c>
      <c r="C8471" s="651"/>
      <c r="D8471" s="652"/>
    </row>
    <row r="8472" spans="1:5">
      <c r="A8472" s="711">
        <v>91788</v>
      </c>
      <c r="B8472" s="651" t="s">
        <v>27036</v>
      </c>
      <c r="C8472" s="651" t="s">
        <v>121</v>
      </c>
      <c r="D8472" s="652" t="s">
        <v>18987</v>
      </c>
      <c r="E8472" s="625">
        <v>25.02</v>
      </c>
    </row>
    <row r="8473" spans="1:5">
      <c r="A8473" s="711" t="s">
        <v>27037</v>
      </c>
      <c r="B8473" s="651" t="s">
        <v>27057</v>
      </c>
      <c r="C8473" s="651"/>
      <c r="D8473" s="652"/>
    </row>
    <row r="8474" spans="1:5">
      <c r="A8474" s="711" t="s">
        <v>27055</v>
      </c>
      <c r="B8474" s="651" t="s">
        <v>27056</v>
      </c>
      <c r="C8474" s="651"/>
      <c r="D8474" s="652"/>
    </row>
    <row r="8475" spans="1:5">
      <c r="A8475" s="711">
        <v>91789</v>
      </c>
      <c r="B8475" s="651" t="s">
        <v>27036</v>
      </c>
      <c r="C8475" s="651" t="s">
        <v>121</v>
      </c>
      <c r="D8475" s="652" t="s">
        <v>18987</v>
      </c>
      <c r="E8475" s="625">
        <v>29.14</v>
      </c>
    </row>
    <row r="8476" spans="1:5">
      <c r="A8476" s="711" t="s">
        <v>22417</v>
      </c>
      <c r="B8476" s="651" t="s">
        <v>22418</v>
      </c>
      <c r="C8476" s="651"/>
      <c r="D8476" s="652"/>
    </row>
    <row r="8477" spans="1:5">
      <c r="A8477" s="711" t="s">
        <v>22419</v>
      </c>
      <c r="B8477" s="651" t="e">
        <v>#NAME?</v>
      </c>
      <c r="C8477" s="651"/>
      <c r="D8477" s="652" t="s">
        <v>22420</v>
      </c>
      <c r="E8477" s="625" t="s">
        <v>22421</v>
      </c>
    </row>
    <row r="8478" spans="1:5">
      <c r="A8478" s="711"/>
      <c r="B8478" s="651"/>
      <c r="C8478" s="651"/>
      <c r="D8478" s="652" t="s">
        <v>22422</v>
      </c>
      <c r="E8478" s="625" t="s">
        <v>22423</v>
      </c>
    </row>
    <row r="8479" spans="1:5">
      <c r="A8479" s="711" t="s">
        <v>22424</v>
      </c>
      <c r="B8479" s="651" t="s">
        <v>22425</v>
      </c>
      <c r="C8479" s="651"/>
      <c r="D8479" s="652"/>
    </row>
    <row r="8480" spans="1:5">
      <c r="A8480" s="711" t="s">
        <v>22426</v>
      </c>
      <c r="B8480" s="651" t="s">
        <v>22427</v>
      </c>
      <c r="C8480" s="651" t="s">
        <v>22428</v>
      </c>
      <c r="D8480" s="652"/>
    </row>
    <row r="8481" spans="1:5">
      <c r="A8481" s="711" t="s">
        <v>22429</v>
      </c>
      <c r="B8481" s="651" t="s">
        <v>22430</v>
      </c>
      <c r="C8481" s="651"/>
      <c r="D8481" s="652" t="s">
        <v>22422</v>
      </c>
      <c r="E8481" s="625" t="s">
        <v>22431</v>
      </c>
    </row>
    <row r="8482" spans="1:5">
      <c r="A8482" s="711" t="s">
        <v>91</v>
      </c>
      <c r="B8482" s="651" t="s">
        <v>22432</v>
      </c>
      <c r="C8482" s="651" t="s">
        <v>22433</v>
      </c>
      <c r="D8482" s="652" t="s">
        <v>22434</v>
      </c>
      <c r="E8482" s="625" t="s">
        <v>22435</v>
      </c>
    </row>
    <row r="8483" spans="1:5">
      <c r="A8483" s="711" t="s">
        <v>22436</v>
      </c>
      <c r="B8483" s="651" t="s">
        <v>22437</v>
      </c>
      <c r="C8483" s="651"/>
      <c r="D8483" s="652"/>
    </row>
    <row r="8484" spans="1:5">
      <c r="A8484" s="711" t="s">
        <v>27058</v>
      </c>
      <c r="B8484" s="651" t="s">
        <v>27059</v>
      </c>
      <c r="C8484" s="651"/>
      <c r="D8484" s="652"/>
    </row>
    <row r="8485" spans="1:5">
      <c r="A8485" s="711" t="s">
        <v>27060</v>
      </c>
      <c r="B8485" s="651" t="s">
        <v>27061</v>
      </c>
      <c r="C8485" s="651"/>
      <c r="D8485" s="652"/>
    </row>
    <row r="8486" spans="1:5">
      <c r="A8486" s="711" t="s">
        <v>27046</v>
      </c>
      <c r="B8486" s="651" t="s">
        <v>27047</v>
      </c>
      <c r="C8486" s="651"/>
      <c r="D8486" s="652"/>
    </row>
    <row r="8487" spans="1:5">
      <c r="A8487" s="711">
        <v>91790</v>
      </c>
      <c r="B8487" s="651" t="s">
        <v>27036</v>
      </c>
      <c r="C8487" s="651" t="s">
        <v>121</v>
      </c>
      <c r="D8487" s="652" t="s">
        <v>18987</v>
      </c>
      <c r="E8487" s="625">
        <v>41.37</v>
      </c>
    </row>
    <row r="8488" spans="1:5">
      <c r="A8488" s="711" t="s">
        <v>27058</v>
      </c>
      <c r="B8488" s="651" t="s">
        <v>27062</v>
      </c>
      <c r="C8488" s="651"/>
      <c r="D8488" s="652"/>
    </row>
    <row r="8489" spans="1:5">
      <c r="A8489" s="711" t="s">
        <v>27063</v>
      </c>
      <c r="B8489" s="651" t="s">
        <v>27064</v>
      </c>
      <c r="C8489" s="651"/>
      <c r="D8489" s="652"/>
    </row>
    <row r="8490" spans="1:5">
      <c r="A8490" s="711" t="s">
        <v>27065</v>
      </c>
      <c r="B8490" s="651" t="s">
        <v>27066</v>
      </c>
      <c r="C8490" s="651"/>
      <c r="D8490" s="652"/>
    </row>
    <row r="8491" spans="1:5">
      <c r="A8491" s="711">
        <v>91791</v>
      </c>
      <c r="B8491" s="651" t="s">
        <v>27036</v>
      </c>
      <c r="C8491" s="651" t="s">
        <v>121</v>
      </c>
      <c r="D8491" s="652" t="s">
        <v>18987</v>
      </c>
      <c r="E8491" s="625">
        <v>51.91</v>
      </c>
    </row>
    <row r="8492" spans="1:5">
      <c r="A8492" s="711" t="s">
        <v>27058</v>
      </c>
      <c r="B8492" s="651" t="s">
        <v>27067</v>
      </c>
      <c r="C8492" s="651"/>
      <c r="D8492" s="652"/>
    </row>
    <row r="8493" spans="1:5">
      <c r="A8493" s="711" t="s">
        <v>26223</v>
      </c>
      <c r="B8493" s="651" t="s">
        <v>27068</v>
      </c>
      <c r="C8493" s="651"/>
      <c r="D8493" s="652"/>
    </row>
    <row r="8494" spans="1:5">
      <c r="A8494" s="711">
        <v>91792</v>
      </c>
      <c r="B8494" s="651" t="s">
        <v>27069</v>
      </c>
      <c r="C8494" s="651" t="s">
        <v>121</v>
      </c>
      <c r="D8494" s="652" t="s">
        <v>18987</v>
      </c>
      <c r="E8494" s="625">
        <v>35.33</v>
      </c>
    </row>
    <row r="8495" spans="1:5">
      <c r="A8495" s="711" t="s">
        <v>27070</v>
      </c>
      <c r="B8495" s="651" t="s">
        <v>27071</v>
      </c>
      <c r="C8495" s="651"/>
      <c r="D8495" s="652"/>
    </row>
    <row r="8496" spans="1:5">
      <c r="A8496" s="711" t="s">
        <v>27072</v>
      </c>
      <c r="B8496" s="651" t="s">
        <v>27073</v>
      </c>
      <c r="C8496" s="651"/>
      <c r="D8496" s="652"/>
    </row>
    <row r="8497" spans="1:5">
      <c r="A8497" s="711" t="s">
        <v>27074</v>
      </c>
      <c r="B8497" s="651" t="s">
        <v>27075</v>
      </c>
      <c r="C8497" s="651"/>
      <c r="D8497" s="652"/>
    </row>
    <row r="8498" spans="1:5">
      <c r="A8498" s="711">
        <v>91793</v>
      </c>
      <c r="B8498" s="651" t="s">
        <v>27069</v>
      </c>
      <c r="C8498" s="651" t="s">
        <v>121</v>
      </c>
      <c r="D8498" s="652" t="s">
        <v>18987</v>
      </c>
      <c r="E8498" s="625">
        <v>53.67</v>
      </c>
    </row>
    <row r="8499" spans="1:5">
      <c r="A8499" s="711" t="s">
        <v>27070</v>
      </c>
      <c r="B8499" s="651" t="s">
        <v>27076</v>
      </c>
      <c r="C8499" s="651"/>
      <c r="D8499" s="652"/>
    </row>
    <row r="8500" spans="1:5">
      <c r="A8500" s="711" t="s">
        <v>27072</v>
      </c>
      <c r="B8500" s="651" t="s">
        <v>27077</v>
      </c>
      <c r="C8500" s="651"/>
      <c r="D8500" s="652"/>
    </row>
    <row r="8501" spans="1:5">
      <c r="A8501" s="711" t="s">
        <v>27078</v>
      </c>
      <c r="B8501" s="651" t="s">
        <v>27075</v>
      </c>
      <c r="C8501" s="651"/>
      <c r="D8501" s="652"/>
    </row>
    <row r="8502" spans="1:5">
      <c r="A8502" s="711">
        <v>91794</v>
      </c>
      <c r="B8502" s="651" t="s">
        <v>27079</v>
      </c>
      <c r="C8502" s="651" t="s">
        <v>121</v>
      </c>
      <c r="D8502" s="652" t="s">
        <v>18987</v>
      </c>
      <c r="E8502" s="625">
        <v>25.39</v>
      </c>
    </row>
    <row r="8503" spans="1:5">
      <c r="A8503" s="711" t="s">
        <v>27080</v>
      </c>
      <c r="B8503" s="651" t="s">
        <v>27081</v>
      </c>
      <c r="C8503" s="651"/>
      <c r="D8503" s="652"/>
    </row>
    <row r="8504" spans="1:5">
      <c r="A8504" s="711" t="s">
        <v>27082</v>
      </c>
      <c r="B8504" s="651" t="s">
        <v>27083</v>
      </c>
      <c r="C8504" s="651"/>
      <c r="D8504" s="652"/>
    </row>
    <row r="8505" spans="1:5">
      <c r="A8505" s="711" t="s">
        <v>27084</v>
      </c>
      <c r="B8505" s="651" t="s">
        <v>27085</v>
      </c>
      <c r="C8505" s="651"/>
      <c r="D8505" s="652"/>
    </row>
    <row r="8506" spans="1:5">
      <c r="A8506" s="711">
        <v>91795</v>
      </c>
      <c r="B8506" s="651" t="s">
        <v>27079</v>
      </c>
      <c r="C8506" s="651" t="s">
        <v>121</v>
      </c>
      <c r="D8506" s="652" t="s">
        <v>18987</v>
      </c>
      <c r="E8506" s="625">
        <v>42.62</v>
      </c>
    </row>
    <row r="8507" spans="1:5">
      <c r="A8507" s="711" t="s">
        <v>27080</v>
      </c>
      <c r="B8507" s="651" t="s">
        <v>27086</v>
      </c>
      <c r="C8507" s="651"/>
      <c r="D8507" s="652"/>
    </row>
    <row r="8508" spans="1:5">
      <c r="A8508" s="711" t="s">
        <v>27087</v>
      </c>
      <c r="B8508" s="651" t="s">
        <v>27088</v>
      </c>
      <c r="C8508" s="651"/>
      <c r="D8508" s="652"/>
    </row>
    <row r="8509" spans="1:5">
      <c r="A8509" s="711" t="s">
        <v>27089</v>
      </c>
      <c r="B8509" s="651" t="s">
        <v>27090</v>
      </c>
      <c r="C8509" s="651"/>
      <c r="D8509" s="652"/>
    </row>
    <row r="8510" spans="1:5">
      <c r="A8510" s="711">
        <v>91796</v>
      </c>
      <c r="B8510" s="651" t="s">
        <v>27069</v>
      </c>
      <c r="C8510" s="651" t="s">
        <v>121</v>
      </c>
      <c r="D8510" s="652" t="s">
        <v>18987</v>
      </c>
      <c r="E8510" s="625">
        <v>12.61</v>
      </c>
    </row>
    <row r="8511" spans="1:5">
      <c r="A8511" s="711" t="s">
        <v>27070</v>
      </c>
      <c r="B8511" s="651" t="s">
        <v>27091</v>
      </c>
      <c r="C8511" s="651"/>
      <c r="D8511" s="652"/>
    </row>
    <row r="8512" spans="1:5">
      <c r="A8512" s="711" t="s">
        <v>22417</v>
      </c>
      <c r="B8512" s="651" t="s">
        <v>22418</v>
      </c>
      <c r="C8512" s="651"/>
      <c r="D8512" s="652"/>
    </row>
    <row r="8513" spans="1:5">
      <c r="A8513" s="711" t="s">
        <v>22419</v>
      </c>
      <c r="B8513" s="651" t="e">
        <v>#NAME?</v>
      </c>
      <c r="C8513" s="651"/>
      <c r="D8513" s="652" t="s">
        <v>22420</v>
      </c>
      <c r="E8513" s="625" t="s">
        <v>22421</v>
      </c>
    </row>
    <row r="8514" spans="1:5">
      <c r="A8514" s="711"/>
      <c r="B8514" s="651"/>
      <c r="C8514" s="651"/>
      <c r="D8514" s="652" t="s">
        <v>22422</v>
      </c>
      <c r="E8514" s="625" t="s">
        <v>22423</v>
      </c>
    </row>
    <row r="8515" spans="1:5">
      <c r="A8515" s="711" t="s">
        <v>22424</v>
      </c>
      <c r="B8515" s="651" t="s">
        <v>22425</v>
      </c>
      <c r="C8515" s="651"/>
      <c r="D8515" s="652"/>
    </row>
    <row r="8516" spans="1:5">
      <c r="A8516" s="711" t="s">
        <v>22426</v>
      </c>
      <c r="B8516" s="651" t="s">
        <v>22427</v>
      </c>
      <c r="C8516" s="651" t="s">
        <v>22428</v>
      </c>
      <c r="D8516" s="652"/>
    </row>
    <row r="8517" spans="1:5">
      <c r="A8517" s="711" t="s">
        <v>22429</v>
      </c>
      <c r="B8517" s="651" t="s">
        <v>22430</v>
      </c>
      <c r="C8517" s="651"/>
      <c r="D8517" s="652" t="s">
        <v>22422</v>
      </c>
      <c r="E8517" s="625" t="s">
        <v>22431</v>
      </c>
    </row>
    <row r="8518" spans="1:5">
      <c r="A8518" s="711" t="s">
        <v>91</v>
      </c>
      <c r="B8518" s="651" t="s">
        <v>22432</v>
      </c>
      <c r="C8518" s="651" t="s">
        <v>22433</v>
      </c>
      <c r="D8518" s="652" t="s">
        <v>22434</v>
      </c>
      <c r="E8518" s="625" t="s">
        <v>22435</v>
      </c>
    </row>
    <row r="8519" spans="1:5">
      <c r="A8519" s="711" t="s">
        <v>22436</v>
      </c>
      <c r="B8519" s="651" t="s">
        <v>22437</v>
      </c>
      <c r="C8519" s="651"/>
      <c r="D8519" s="652"/>
    </row>
    <row r="8520" spans="1:5">
      <c r="A8520" s="711" t="s">
        <v>27092</v>
      </c>
      <c r="B8520" s="651" t="s">
        <v>27093</v>
      </c>
      <c r="C8520" s="651"/>
      <c r="D8520" s="652"/>
    </row>
    <row r="8521" spans="1:5">
      <c r="A8521" s="711">
        <v>92275</v>
      </c>
      <c r="B8521" s="651" t="s">
        <v>27094</v>
      </c>
      <c r="C8521" s="651" t="s">
        <v>121</v>
      </c>
      <c r="D8521" s="652" t="s">
        <v>18987</v>
      </c>
      <c r="E8521" s="625">
        <v>30.22</v>
      </c>
    </row>
    <row r="8522" spans="1:5">
      <c r="A8522" s="711" t="s">
        <v>27095</v>
      </c>
      <c r="B8522" s="651" t="s">
        <v>27096</v>
      </c>
      <c r="C8522" s="651"/>
      <c r="D8522" s="652"/>
    </row>
    <row r="8523" spans="1:5">
      <c r="A8523" s="711">
        <v>92276</v>
      </c>
      <c r="B8523" s="651" t="s">
        <v>27097</v>
      </c>
      <c r="C8523" s="651" t="s">
        <v>121</v>
      </c>
      <c r="D8523" s="652" t="s">
        <v>18987</v>
      </c>
      <c r="E8523" s="625">
        <v>38.24</v>
      </c>
    </row>
    <row r="8524" spans="1:5">
      <c r="A8524" s="711" t="s">
        <v>27095</v>
      </c>
      <c r="B8524" s="651" t="s">
        <v>27096</v>
      </c>
      <c r="C8524" s="651"/>
      <c r="D8524" s="652"/>
    </row>
    <row r="8525" spans="1:5">
      <c r="A8525" s="711">
        <v>92277</v>
      </c>
      <c r="B8525" s="651" t="s">
        <v>27098</v>
      </c>
      <c r="C8525" s="651" t="s">
        <v>121</v>
      </c>
      <c r="D8525" s="652" t="s">
        <v>18987</v>
      </c>
      <c r="E8525" s="625">
        <v>55.1</v>
      </c>
    </row>
    <row r="8526" spans="1:5">
      <c r="A8526" s="711" t="s">
        <v>27095</v>
      </c>
      <c r="B8526" s="651" t="s">
        <v>27096</v>
      </c>
      <c r="C8526" s="651"/>
      <c r="D8526" s="652"/>
    </row>
    <row r="8527" spans="1:5">
      <c r="A8527" s="711">
        <v>92278</v>
      </c>
      <c r="B8527" s="651" t="s">
        <v>27099</v>
      </c>
      <c r="C8527" s="651" t="s">
        <v>121</v>
      </c>
      <c r="D8527" s="652" t="s">
        <v>18987</v>
      </c>
      <c r="E8527" s="625">
        <v>74.040000000000006</v>
      </c>
    </row>
    <row r="8528" spans="1:5">
      <c r="A8528" s="711" t="s">
        <v>27095</v>
      </c>
      <c r="B8528" s="651" t="s">
        <v>27096</v>
      </c>
      <c r="C8528" s="651"/>
      <c r="D8528" s="652"/>
    </row>
    <row r="8529" spans="1:5">
      <c r="A8529" s="711">
        <v>92279</v>
      </c>
      <c r="B8529" s="651" t="s">
        <v>27100</v>
      </c>
      <c r="C8529" s="651" t="s">
        <v>121</v>
      </c>
      <c r="D8529" s="652" t="s">
        <v>18987</v>
      </c>
      <c r="E8529" s="625">
        <v>106.91</v>
      </c>
    </row>
    <row r="8530" spans="1:5">
      <c r="A8530" s="711" t="s">
        <v>27095</v>
      </c>
      <c r="B8530" s="651" t="s">
        <v>27096</v>
      </c>
      <c r="C8530" s="651"/>
      <c r="D8530" s="652"/>
    </row>
    <row r="8531" spans="1:5">
      <c r="A8531" s="711">
        <v>92280</v>
      </c>
      <c r="B8531" s="651" t="s">
        <v>27101</v>
      </c>
      <c r="C8531" s="651" t="s">
        <v>121</v>
      </c>
      <c r="D8531" s="652" t="s">
        <v>18987</v>
      </c>
      <c r="E8531" s="625">
        <v>150</v>
      </c>
    </row>
    <row r="8532" spans="1:5">
      <c r="A8532" s="711" t="s">
        <v>27095</v>
      </c>
      <c r="B8532" s="651" t="s">
        <v>27096</v>
      </c>
      <c r="C8532" s="651"/>
      <c r="D8532" s="652"/>
    </row>
    <row r="8533" spans="1:5">
      <c r="A8533" s="711">
        <v>92305</v>
      </c>
      <c r="B8533" s="651" t="s">
        <v>27102</v>
      </c>
      <c r="C8533" s="651" t="s">
        <v>121</v>
      </c>
      <c r="D8533" s="652" t="s">
        <v>18987</v>
      </c>
      <c r="E8533" s="625">
        <v>20.350000000000001</v>
      </c>
    </row>
    <row r="8534" spans="1:5">
      <c r="A8534" s="711" t="s">
        <v>27103</v>
      </c>
      <c r="B8534" s="651" t="s">
        <v>27104</v>
      </c>
      <c r="C8534" s="651"/>
      <c r="D8534" s="652"/>
    </row>
    <row r="8535" spans="1:5">
      <c r="A8535" s="711">
        <v>92306</v>
      </c>
      <c r="B8535" s="651" t="s">
        <v>27105</v>
      </c>
      <c r="C8535" s="651" t="s">
        <v>121</v>
      </c>
      <c r="D8535" s="652" t="s">
        <v>18987</v>
      </c>
      <c r="E8535" s="625">
        <v>32.979999999999997</v>
      </c>
    </row>
    <row r="8536" spans="1:5">
      <c r="A8536" s="711" t="s">
        <v>27103</v>
      </c>
      <c r="B8536" s="651" t="s">
        <v>27104</v>
      </c>
      <c r="C8536" s="651"/>
      <c r="D8536" s="652"/>
    </row>
    <row r="8537" spans="1:5">
      <c r="A8537" s="711">
        <v>92307</v>
      </c>
      <c r="B8537" s="651" t="s">
        <v>27106</v>
      </c>
      <c r="C8537" s="651" t="s">
        <v>121</v>
      </c>
      <c r="D8537" s="652" t="s">
        <v>18987</v>
      </c>
      <c r="E8537" s="625">
        <v>41.21</v>
      </c>
    </row>
    <row r="8538" spans="1:5">
      <c r="A8538" s="711" t="s">
        <v>27103</v>
      </c>
      <c r="B8538" s="651" t="s">
        <v>27104</v>
      </c>
      <c r="C8538" s="651"/>
      <c r="D8538" s="652"/>
    </row>
    <row r="8539" spans="1:5">
      <c r="A8539" s="711">
        <v>92320</v>
      </c>
      <c r="B8539" s="651" t="s">
        <v>27102</v>
      </c>
      <c r="C8539" s="651" t="s">
        <v>121</v>
      </c>
      <c r="D8539" s="652" t="s">
        <v>18987</v>
      </c>
      <c r="E8539" s="625">
        <v>26.43</v>
      </c>
    </row>
    <row r="8540" spans="1:5">
      <c r="A8540" s="711" t="s">
        <v>27107</v>
      </c>
      <c r="B8540" s="651" t="s">
        <v>27108</v>
      </c>
      <c r="C8540" s="651"/>
      <c r="D8540" s="652"/>
    </row>
    <row r="8541" spans="1:5">
      <c r="A8541" s="711">
        <v>92321</v>
      </c>
      <c r="B8541" s="651" t="s">
        <v>27105</v>
      </c>
      <c r="C8541" s="651" t="s">
        <v>121</v>
      </c>
      <c r="D8541" s="652" t="s">
        <v>18987</v>
      </c>
      <c r="E8541" s="625">
        <v>43.43</v>
      </c>
    </row>
    <row r="8542" spans="1:5">
      <c r="A8542" s="711" t="s">
        <v>27107</v>
      </c>
      <c r="B8542" s="651" t="s">
        <v>27108</v>
      </c>
      <c r="C8542" s="651"/>
      <c r="D8542" s="652"/>
    </row>
    <row r="8543" spans="1:5">
      <c r="A8543" s="711">
        <v>92322</v>
      </c>
      <c r="B8543" s="651" t="s">
        <v>27106</v>
      </c>
      <c r="C8543" s="651" t="s">
        <v>121</v>
      </c>
      <c r="D8543" s="652" t="s">
        <v>18987</v>
      </c>
      <c r="E8543" s="625">
        <v>55.45</v>
      </c>
    </row>
    <row r="8544" spans="1:5">
      <c r="A8544" s="711" t="s">
        <v>27107</v>
      </c>
      <c r="B8544" s="651" t="s">
        <v>27108</v>
      </c>
      <c r="C8544" s="651"/>
      <c r="D8544" s="652"/>
    </row>
    <row r="8545" spans="1:5">
      <c r="A8545" s="711">
        <v>92335</v>
      </c>
      <c r="B8545" s="651" t="s">
        <v>27109</v>
      </c>
      <c r="C8545" s="651" t="s">
        <v>121</v>
      </c>
      <c r="D8545" s="652" t="s">
        <v>18987</v>
      </c>
      <c r="E8545" s="625">
        <v>44.64</v>
      </c>
    </row>
    <row r="8546" spans="1:5">
      <c r="A8546" s="711" t="s">
        <v>27110</v>
      </c>
      <c r="B8546" s="651" t="s">
        <v>27111</v>
      </c>
      <c r="C8546" s="651"/>
      <c r="D8546" s="652"/>
    </row>
    <row r="8547" spans="1:5">
      <c r="A8547" s="711">
        <v>15</v>
      </c>
      <c r="B8547" s="651"/>
      <c r="C8547" s="651"/>
      <c r="D8547" s="652"/>
    </row>
    <row r="8548" spans="1:5">
      <c r="A8548" s="711" t="s">
        <v>22417</v>
      </c>
      <c r="B8548" s="651" t="s">
        <v>22418</v>
      </c>
      <c r="C8548" s="651"/>
      <c r="D8548" s="652"/>
    </row>
    <row r="8549" spans="1:5">
      <c r="A8549" s="711" t="s">
        <v>22419</v>
      </c>
      <c r="B8549" s="651" t="e">
        <v>#NAME?</v>
      </c>
      <c r="C8549" s="651"/>
      <c r="D8549" s="652" t="s">
        <v>22420</v>
      </c>
      <c r="E8549" s="625" t="s">
        <v>22421</v>
      </c>
    </row>
    <row r="8550" spans="1:5">
      <c r="A8550" s="711"/>
      <c r="B8550" s="651"/>
      <c r="C8550" s="651"/>
      <c r="D8550" s="652" t="s">
        <v>22422</v>
      </c>
      <c r="E8550" s="625" t="s">
        <v>22423</v>
      </c>
    </row>
    <row r="8551" spans="1:5">
      <c r="A8551" s="711" t="s">
        <v>22424</v>
      </c>
      <c r="B8551" s="651" t="s">
        <v>22425</v>
      </c>
      <c r="C8551" s="651"/>
      <c r="D8551" s="652"/>
    </row>
    <row r="8552" spans="1:5">
      <c r="A8552" s="711" t="s">
        <v>22426</v>
      </c>
      <c r="B8552" s="651" t="s">
        <v>22427</v>
      </c>
      <c r="C8552" s="651" t="s">
        <v>22428</v>
      </c>
      <c r="D8552" s="652"/>
    </row>
    <row r="8553" spans="1:5">
      <c r="A8553" s="711" t="s">
        <v>22429</v>
      </c>
      <c r="B8553" s="651" t="s">
        <v>22430</v>
      </c>
      <c r="C8553" s="651"/>
      <c r="D8553" s="652" t="s">
        <v>22422</v>
      </c>
      <c r="E8553" s="625" t="s">
        <v>22431</v>
      </c>
    </row>
    <row r="8554" spans="1:5">
      <c r="A8554" s="711" t="s">
        <v>91</v>
      </c>
      <c r="B8554" s="651" t="s">
        <v>22432</v>
      </c>
      <c r="C8554" s="651" t="s">
        <v>22433</v>
      </c>
      <c r="D8554" s="652" t="s">
        <v>22434</v>
      </c>
      <c r="E8554" s="625" t="s">
        <v>22435</v>
      </c>
    </row>
    <row r="8555" spans="1:5">
      <c r="A8555" s="711" t="s">
        <v>22436</v>
      </c>
      <c r="B8555" s="651" t="s">
        <v>22437</v>
      </c>
      <c r="C8555" s="651"/>
      <c r="D8555" s="652"/>
    </row>
    <row r="8556" spans="1:5">
      <c r="A8556" s="711">
        <v>92336</v>
      </c>
      <c r="B8556" s="651" t="s">
        <v>27109</v>
      </c>
      <c r="C8556" s="651" t="s">
        <v>121</v>
      </c>
      <c r="D8556" s="652" t="s">
        <v>18987</v>
      </c>
      <c r="E8556" s="625">
        <v>57.79</v>
      </c>
    </row>
    <row r="8557" spans="1:5">
      <c r="A8557" s="711" t="s">
        <v>27112</v>
      </c>
      <c r="B8557" s="651" t="s">
        <v>27113</v>
      </c>
      <c r="C8557" s="651"/>
      <c r="D8557" s="652"/>
    </row>
    <row r="8558" spans="1:5">
      <c r="A8558" s="711">
        <v>42339</v>
      </c>
      <c r="B8558" s="651"/>
      <c r="C8558" s="651"/>
      <c r="D8558" s="652"/>
    </row>
    <row r="8559" spans="1:5">
      <c r="A8559" s="711">
        <v>92337</v>
      </c>
      <c r="B8559" s="651" t="s">
        <v>27109</v>
      </c>
      <c r="C8559" s="651" t="s">
        <v>121</v>
      </c>
      <c r="D8559" s="652" t="s">
        <v>18987</v>
      </c>
      <c r="E8559" s="625">
        <v>65.47</v>
      </c>
    </row>
    <row r="8560" spans="1:5">
      <c r="A8560" s="711" t="s">
        <v>27114</v>
      </c>
      <c r="B8560" s="651" t="s">
        <v>27111</v>
      </c>
      <c r="C8560" s="651"/>
      <c r="D8560" s="652"/>
    </row>
    <row r="8561" spans="1:5">
      <c r="A8561" s="711">
        <v>15</v>
      </c>
      <c r="B8561" s="651"/>
      <c r="C8561" s="651"/>
      <c r="D8561" s="652"/>
    </row>
    <row r="8562" spans="1:5">
      <c r="A8562" s="711">
        <v>92338</v>
      </c>
      <c r="B8562" s="651" t="s">
        <v>27115</v>
      </c>
      <c r="C8562" s="651" t="s">
        <v>121</v>
      </c>
      <c r="D8562" s="652" t="s">
        <v>18987</v>
      </c>
      <c r="E8562" s="625">
        <v>62.77</v>
      </c>
    </row>
    <row r="8563" spans="1:5">
      <c r="A8563" s="711" t="s">
        <v>27116</v>
      </c>
      <c r="B8563" s="651" t="s">
        <v>27117</v>
      </c>
      <c r="C8563" s="651"/>
      <c r="D8563" s="652"/>
    </row>
    <row r="8564" spans="1:5">
      <c r="A8564" s="711">
        <v>92339</v>
      </c>
      <c r="B8564" s="651" t="s">
        <v>27118</v>
      </c>
      <c r="C8564" s="651" t="s">
        <v>121</v>
      </c>
      <c r="D8564" s="652" t="s">
        <v>18987</v>
      </c>
      <c r="E8564" s="625">
        <v>76.19</v>
      </c>
    </row>
    <row r="8565" spans="1:5">
      <c r="A8565" s="711" t="s">
        <v>27119</v>
      </c>
      <c r="B8565" s="651" t="s">
        <v>27120</v>
      </c>
      <c r="C8565" s="651"/>
      <c r="D8565" s="652"/>
    </row>
    <row r="8566" spans="1:5">
      <c r="A8566" s="711">
        <v>92340</v>
      </c>
      <c r="B8566" s="651" t="s">
        <v>27121</v>
      </c>
      <c r="C8566" s="651" t="s">
        <v>121</v>
      </c>
      <c r="D8566" s="652" t="s">
        <v>18987</v>
      </c>
      <c r="E8566" s="625">
        <v>90.11</v>
      </c>
    </row>
    <row r="8567" spans="1:5">
      <c r="A8567" s="711" t="s">
        <v>27116</v>
      </c>
      <c r="B8567" s="651" t="s">
        <v>27117</v>
      </c>
      <c r="C8567" s="651"/>
      <c r="D8567" s="652"/>
    </row>
    <row r="8568" spans="1:5">
      <c r="A8568" s="711">
        <v>92341</v>
      </c>
      <c r="B8568" s="651" t="s">
        <v>27122</v>
      </c>
      <c r="C8568" s="651" t="s">
        <v>121</v>
      </c>
      <c r="D8568" s="652" t="s">
        <v>18987</v>
      </c>
      <c r="E8568" s="625">
        <v>50.72</v>
      </c>
    </row>
    <row r="8569" spans="1:5">
      <c r="A8569" s="711" t="s">
        <v>27123</v>
      </c>
      <c r="B8569" s="651" t="s">
        <v>27124</v>
      </c>
      <c r="C8569" s="651"/>
      <c r="D8569" s="652"/>
    </row>
    <row r="8570" spans="1:5">
      <c r="A8570" s="711">
        <v>15</v>
      </c>
      <c r="B8570" s="651"/>
      <c r="C8570" s="651"/>
      <c r="D8570" s="652"/>
    </row>
    <row r="8571" spans="1:5">
      <c r="A8571" s="711">
        <v>92342</v>
      </c>
      <c r="B8571" s="651" t="s">
        <v>27125</v>
      </c>
      <c r="C8571" s="651" t="s">
        <v>121</v>
      </c>
      <c r="D8571" s="652" t="s">
        <v>18987</v>
      </c>
      <c r="E8571" s="625">
        <v>63.9</v>
      </c>
    </row>
    <row r="8572" spans="1:5">
      <c r="A8572" s="711" t="s">
        <v>27126</v>
      </c>
      <c r="B8572" s="651" t="s">
        <v>27127</v>
      </c>
      <c r="C8572" s="651"/>
      <c r="D8572" s="652"/>
    </row>
    <row r="8573" spans="1:5">
      <c r="A8573" s="711">
        <v>42339</v>
      </c>
      <c r="B8573" s="651"/>
      <c r="C8573" s="651"/>
      <c r="D8573" s="652"/>
    </row>
    <row r="8574" spans="1:5">
      <c r="A8574" s="711">
        <v>92343</v>
      </c>
      <c r="B8574" s="651" t="s">
        <v>27128</v>
      </c>
      <c r="C8574" s="651" t="s">
        <v>121</v>
      </c>
      <c r="D8574" s="652" t="s">
        <v>18987</v>
      </c>
      <c r="E8574" s="625">
        <v>71.64</v>
      </c>
    </row>
    <row r="8575" spans="1:5">
      <c r="A8575" s="711" t="s">
        <v>27123</v>
      </c>
      <c r="B8575" s="651" t="s">
        <v>27124</v>
      </c>
      <c r="C8575" s="651"/>
      <c r="D8575" s="652"/>
    </row>
    <row r="8576" spans="1:5">
      <c r="A8576" s="711">
        <v>15</v>
      </c>
      <c r="B8576" s="651"/>
      <c r="C8576" s="651"/>
      <c r="D8576" s="652"/>
    </row>
    <row r="8577" spans="1:5">
      <c r="A8577" s="711">
        <v>92361</v>
      </c>
      <c r="B8577" s="651" t="s">
        <v>27115</v>
      </c>
      <c r="C8577" s="651" t="s">
        <v>121</v>
      </c>
      <c r="D8577" s="652" t="s">
        <v>18987</v>
      </c>
      <c r="E8577" s="625">
        <v>50.17</v>
      </c>
    </row>
    <row r="8578" spans="1:5">
      <c r="A8578" s="711" t="s">
        <v>27129</v>
      </c>
      <c r="B8578" s="651" t="s">
        <v>27130</v>
      </c>
      <c r="C8578" s="651"/>
      <c r="D8578" s="652"/>
    </row>
    <row r="8579" spans="1:5">
      <c r="A8579" s="711">
        <v>42036</v>
      </c>
      <c r="B8579" s="651"/>
      <c r="C8579" s="651"/>
      <c r="D8579" s="652"/>
    </row>
    <row r="8580" spans="1:5">
      <c r="A8580" s="711">
        <v>92362</v>
      </c>
      <c r="B8580" s="651" t="s">
        <v>27118</v>
      </c>
      <c r="C8580" s="651" t="s">
        <v>121</v>
      </c>
      <c r="D8580" s="652" t="s">
        <v>18987</v>
      </c>
      <c r="E8580" s="625">
        <v>63.09</v>
      </c>
    </row>
    <row r="8581" spans="1:5">
      <c r="A8581" s="711" t="s">
        <v>27131</v>
      </c>
      <c r="B8581" s="651" t="s">
        <v>27132</v>
      </c>
      <c r="C8581" s="651"/>
      <c r="D8581" s="652"/>
    </row>
    <row r="8582" spans="1:5">
      <c r="A8582" s="711" t="s">
        <v>24128</v>
      </c>
      <c r="B8582" s="651"/>
      <c r="C8582" s="651"/>
      <c r="D8582" s="652"/>
    </row>
    <row r="8583" spans="1:5">
      <c r="A8583" s="711">
        <v>92363</v>
      </c>
      <c r="B8583" s="651" t="s">
        <v>27121</v>
      </c>
      <c r="C8583" s="651" t="s">
        <v>121</v>
      </c>
      <c r="D8583" s="652" t="s">
        <v>18987</v>
      </c>
      <c r="E8583" s="625">
        <v>76.56</v>
      </c>
    </row>
    <row r="8584" spans="1:5">
      <c r="A8584" s="711" t="s">
        <v>22417</v>
      </c>
      <c r="B8584" s="651" t="s">
        <v>22418</v>
      </c>
      <c r="C8584" s="651"/>
      <c r="D8584" s="652"/>
    </row>
    <row r="8585" spans="1:5">
      <c r="A8585" s="711" t="s">
        <v>22419</v>
      </c>
      <c r="B8585" s="651" t="e">
        <v>#NAME?</v>
      </c>
      <c r="C8585" s="651"/>
      <c r="D8585" s="652" t="s">
        <v>22420</v>
      </c>
      <c r="E8585" s="625" t="s">
        <v>22421</v>
      </c>
    </row>
    <row r="8586" spans="1:5">
      <c r="A8586" s="711"/>
      <c r="B8586" s="651"/>
      <c r="C8586" s="651"/>
      <c r="D8586" s="652" t="s">
        <v>22422</v>
      </c>
      <c r="E8586" s="625" t="s">
        <v>22423</v>
      </c>
    </row>
    <row r="8587" spans="1:5">
      <c r="A8587" s="711" t="s">
        <v>22424</v>
      </c>
      <c r="B8587" s="651" t="s">
        <v>22425</v>
      </c>
      <c r="C8587" s="651"/>
      <c r="D8587" s="652"/>
    </row>
    <row r="8588" spans="1:5">
      <c r="A8588" s="711" t="s">
        <v>22426</v>
      </c>
      <c r="B8588" s="651" t="s">
        <v>22427</v>
      </c>
      <c r="C8588" s="651" t="s">
        <v>22428</v>
      </c>
      <c r="D8588" s="652"/>
    </row>
    <row r="8589" spans="1:5">
      <c r="A8589" s="711" t="s">
        <v>22429</v>
      </c>
      <c r="B8589" s="651" t="s">
        <v>22430</v>
      </c>
      <c r="C8589" s="651"/>
      <c r="D8589" s="652" t="s">
        <v>22422</v>
      </c>
      <c r="E8589" s="625" t="s">
        <v>22431</v>
      </c>
    </row>
    <row r="8590" spans="1:5">
      <c r="A8590" s="711" t="s">
        <v>91</v>
      </c>
      <c r="B8590" s="651" t="s">
        <v>22432</v>
      </c>
      <c r="C8590" s="651" t="s">
        <v>22433</v>
      </c>
      <c r="D8590" s="652" t="s">
        <v>22434</v>
      </c>
      <c r="E8590" s="625" t="s">
        <v>22435</v>
      </c>
    </row>
    <row r="8591" spans="1:5">
      <c r="A8591" s="711" t="s">
        <v>22436</v>
      </c>
      <c r="B8591" s="651" t="s">
        <v>22437</v>
      </c>
      <c r="C8591" s="651"/>
      <c r="D8591" s="652"/>
    </row>
    <row r="8592" spans="1:5">
      <c r="A8592" s="711" t="s">
        <v>27129</v>
      </c>
      <c r="B8592" s="651" t="s">
        <v>27130</v>
      </c>
      <c r="C8592" s="651"/>
      <c r="D8592" s="652"/>
    </row>
    <row r="8593" spans="1:5">
      <c r="A8593" s="711">
        <v>42036</v>
      </c>
      <c r="B8593" s="651"/>
      <c r="C8593" s="651"/>
      <c r="D8593" s="652"/>
    </row>
    <row r="8594" spans="1:5">
      <c r="A8594" s="711">
        <v>92364</v>
      </c>
      <c r="B8594" s="651" t="s">
        <v>27133</v>
      </c>
      <c r="C8594" s="651" t="s">
        <v>121</v>
      </c>
      <c r="D8594" s="652" t="s">
        <v>18987</v>
      </c>
      <c r="E8594" s="625">
        <v>29.12</v>
      </c>
    </row>
    <row r="8595" spans="1:5">
      <c r="A8595" s="711" t="s">
        <v>27126</v>
      </c>
      <c r="B8595" s="651" t="s">
        <v>27134</v>
      </c>
      <c r="C8595" s="651"/>
      <c r="D8595" s="652"/>
    </row>
    <row r="8596" spans="1:5">
      <c r="A8596" s="711" t="s">
        <v>25156</v>
      </c>
      <c r="B8596" s="651" t="s">
        <v>26363</v>
      </c>
      <c r="C8596" s="651"/>
      <c r="D8596" s="652"/>
    </row>
    <row r="8597" spans="1:5">
      <c r="A8597" s="711">
        <v>92365</v>
      </c>
      <c r="B8597" s="651" t="s">
        <v>27135</v>
      </c>
      <c r="C8597" s="651" t="s">
        <v>121</v>
      </c>
      <c r="D8597" s="652" t="s">
        <v>18987</v>
      </c>
      <c r="E8597" s="625">
        <v>32.08</v>
      </c>
    </row>
    <row r="8598" spans="1:5">
      <c r="A8598" s="711" t="s">
        <v>27126</v>
      </c>
      <c r="B8598" s="651" t="s">
        <v>27134</v>
      </c>
      <c r="C8598" s="651"/>
      <c r="D8598" s="652"/>
    </row>
    <row r="8599" spans="1:5">
      <c r="A8599" s="711" t="s">
        <v>25156</v>
      </c>
      <c r="B8599" s="651" t="s">
        <v>26363</v>
      </c>
      <c r="C8599" s="651"/>
      <c r="D8599" s="652"/>
    </row>
    <row r="8600" spans="1:5">
      <c r="A8600" s="711">
        <v>92366</v>
      </c>
      <c r="B8600" s="651" t="s">
        <v>27122</v>
      </c>
      <c r="C8600" s="651" t="s">
        <v>121</v>
      </c>
      <c r="D8600" s="652" t="s">
        <v>18987</v>
      </c>
      <c r="E8600" s="625">
        <v>43.21</v>
      </c>
    </row>
    <row r="8601" spans="1:5">
      <c r="A8601" s="711" t="s">
        <v>27123</v>
      </c>
      <c r="B8601" s="651" t="s">
        <v>27136</v>
      </c>
      <c r="C8601" s="651"/>
      <c r="D8601" s="652"/>
    </row>
    <row r="8602" spans="1:5">
      <c r="A8602" s="711" t="s">
        <v>26216</v>
      </c>
      <c r="B8602" s="651" t="s">
        <v>27137</v>
      </c>
      <c r="C8602" s="651"/>
      <c r="D8602" s="652"/>
    </row>
    <row r="8603" spans="1:5">
      <c r="A8603" s="711">
        <v>92367</v>
      </c>
      <c r="B8603" s="651" t="s">
        <v>27125</v>
      </c>
      <c r="C8603" s="651" t="s">
        <v>121</v>
      </c>
      <c r="D8603" s="652" t="s">
        <v>18987</v>
      </c>
      <c r="E8603" s="625">
        <v>56.05</v>
      </c>
    </row>
    <row r="8604" spans="1:5">
      <c r="A8604" s="711" t="s">
        <v>27126</v>
      </c>
      <c r="B8604" s="651" t="s">
        <v>27134</v>
      </c>
      <c r="C8604" s="651"/>
      <c r="D8604" s="652"/>
    </row>
    <row r="8605" spans="1:5">
      <c r="A8605" s="711" t="s">
        <v>25156</v>
      </c>
      <c r="B8605" s="651" t="s">
        <v>26363</v>
      </c>
      <c r="C8605" s="651"/>
      <c r="D8605" s="652"/>
    </row>
    <row r="8606" spans="1:5">
      <c r="A8606" s="711">
        <v>92368</v>
      </c>
      <c r="B8606" s="651" t="s">
        <v>27128</v>
      </c>
      <c r="C8606" s="651" t="s">
        <v>121</v>
      </c>
      <c r="D8606" s="652" t="s">
        <v>18987</v>
      </c>
      <c r="E8606" s="625">
        <v>63.48</v>
      </c>
    </row>
    <row r="8607" spans="1:5">
      <c r="A8607" s="711" t="s">
        <v>27123</v>
      </c>
      <c r="B8607" s="651" t="s">
        <v>27136</v>
      </c>
      <c r="C8607" s="651"/>
      <c r="D8607" s="652"/>
    </row>
    <row r="8608" spans="1:5">
      <c r="A8608" s="711" t="s">
        <v>26216</v>
      </c>
      <c r="B8608" s="651" t="s">
        <v>27137</v>
      </c>
      <c r="C8608" s="651"/>
      <c r="D8608" s="652"/>
    </row>
    <row r="8609" spans="1:5">
      <c r="A8609" s="711">
        <v>92649</v>
      </c>
      <c r="B8609" s="651" t="s">
        <v>27115</v>
      </c>
      <c r="C8609" s="651" t="s">
        <v>121</v>
      </c>
      <c r="D8609" s="652" t="s">
        <v>18987</v>
      </c>
      <c r="E8609" s="625">
        <v>52.44</v>
      </c>
    </row>
    <row r="8610" spans="1:5">
      <c r="A8610" s="711" t="s">
        <v>27129</v>
      </c>
      <c r="B8610" s="651" t="s">
        <v>27138</v>
      </c>
      <c r="C8610" s="651"/>
      <c r="D8610" s="652"/>
    </row>
    <row r="8611" spans="1:5">
      <c r="A8611" s="711">
        <v>42339</v>
      </c>
      <c r="B8611" s="651"/>
      <c r="C8611" s="651"/>
      <c r="D8611" s="652"/>
    </row>
    <row r="8612" spans="1:5">
      <c r="A8612" s="711">
        <v>92650</v>
      </c>
      <c r="B8612" s="651" t="s">
        <v>27118</v>
      </c>
      <c r="C8612" s="651" t="s">
        <v>121</v>
      </c>
      <c r="D8612" s="652" t="s">
        <v>18987</v>
      </c>
      <c r="E8612" s="625">
        <v>65.36</v>
      </c>
    </row>
    <row r="8613" spans="1:5">
      <c r="A8613" s="711" t="s">
        <v>27131</v>
      </c>
      <c r="B8613" s="651" t="s">
        <v>27139</v>
      </c>
      <c r="C8613" s="651"/>
      <c r="D8613" s="652"/>
    </row>
    <row r="8614" spans="1:5">
      <c r="A8614" s="711" t="s">
        <v>24128</v>
      </c>
      <c r="B8614" s="651"/>
      <c r="C8614" s="651"/>
      <c r="D8614" s="652"/>
    </row>
    <row r="8615" spans="1:5">
      <c r="A8615" s="711">
        <v>92651</v>
      </c>
      <c r="B8615" s="651" t="s">
        <v>27121</v>
      </c>
      <c r="C8615" s="651" t="s">
        <v>121</v>
      </c>
      <c r="D8615" s="652" t="s">
        <v>18987</v>
      </c>
      <c r="E8615" s="625">
        <v>78.83</v>
      </c>
    </row>
    <row r="8616" spans="1:5">
      <c r="A8616" s="711" t="s">
        <v>27129</v>
      </c>
      <c r="B8616" s="651" t="s">
        <v>27138</v>
      </c>
      <c r="C8616" s="651"/>
      <c r="D8616" s="652"/>
    </row>
    <row r="8617" spans="1:5">
      <c r="A8617" s="711">
        <v>42339</v>
      </c>
      <c r="B8617" s="651"/>
      <c r="C8617" s="651"/>
      <c r="D8617" s="652"/>
    </row>
    <row r="8618" spans="1:5">
      <c r="A8618" s="711">
        <v>92652</v>
      </c>
      <c r="B8618" s="651" t="s">
        <v>27140</v>
      </c>
      <c r="C8618" s="651" t="s">
        <v>121</v>
      </c>
      <c r="D8618" s="652" t="s">
        <v>18987</v>
      </c>
      <c r="E8618" s="625">
        <v>31.89</v>
      </c>
    </row>
    <row r="8619" spans="1:5">
      <c r="A8619" s="711" t="s">
        <v>27141</v>
      </c>
      <c r="B8619" s="651" t="s">
        <v>27142</v>
      </c>
      <c r="C8619" s="651"/>
      <c r="D8619" s="652"/>
    </row>
    <row r="8620" spans="1:5">
      <c r="A8620" s="711" t="s">
        <v>22417</v>
      </c>
      <c r="B8620" s="651" t="s">
        <v>22418</v>
      </c>
      <c r="C8620" s="651"/>
      <c r="D8620" s="652"/>
    </row>
    <row r="8621" spans="1:5">
      <c r="A8621" s="711" t="s">
        <v>22419</v>
      </c>
      <c r="B8621" s="651" t="e">
        <v>#NAME?</v>
      </c>
      <c r="C8621" s="651"/>
      <c r="D8621" s="652" t="s">
        <v>22420</v>
      </c>
      <c r="E8621" s="625" t="s">
        <v>22421</v>
      </c>
    </row>
    <row r="8622" spans="1:5">
      <c r="A8622" s="711"/>
      <c r="B8622" s="651"/>
      <c r="C8622" s="651"/>
      <c r="D8622" s="652" t="s">
        <v>22422</v>
      </c>
      <c r="E8622" s="625" t="s">
        <v>22423</v>
      </c>
    </row>
    <row r="8623" spans="1:5">
      <c r="A8623" s="711" t="s">
        <v>22424</v>
      </c>
      <c r="B8623" s="651" t="s">
        <v>22425</v>
      </c>
      <c r="C8623" s="651"/>
      <c r="D8623" s="652"/>
    </row>
    <row r="8624" spans="1:5">
      <c r="A8624" s="711" t="s">
        <v>22426</v>
      </c>
      <c r="B8624" s="651" t="s">
        <v>22427</v>
      </c>
      <c r="C8624" s="651" t="s">
        <v>22428</v>
      </c>
      <c r="D8624" s="652"/>
    </row>
    <row r="8625" spans="1:5">
      <c r="A8625" s="711" t="s">
        <v>22429</v>
      </c>
      <c r="B8625" s="651" t="s">
        <v>22430</v>
      </c>
      <c r="C8625" s="651"/>
      <c r="D8625" s="652" t="s">
        <v>22422</v>
      </c>
      <c r="E8625" s="625" t="s">
        <v>22431</v>
      </c>
    </row>
    <row r="8626" spans="1:5">
      <c r="A8626" s="711" t="s">
        <v>91</v>
      </c>
      <c r="B8626" s="651" t="s">
        <v>22432</v>
      </c>
      <c r="C8626" s="651" t="s">
        <v>22433</v>
      </c>
      <c r="D8626" s="652" t="s">
        <v>22434</v>
      </c>
      <c r="E8626" s="625" t="s">
        <v>22435</v>
      </c>
    </row>
    <row r="8627" spans="1:5">
      <c r="A8627" s="711" t="s">
        <v>22436</v>
      </c>
      <c r="B8627" s="651" t="s">
        <v>22437</v>
      </c>
      <c r="C8627" s="651"/>
      <c r="D8627" s="652"/>
    </row>
    <row r="8628" spans="1:5">
      <c r="A8628" s="711" t="s">
        <v>25123</v>
      </c>
      <c r="B8628" s="651" t="s">
        <v>26363</v>
      </c>
      <c r="C8628" s="651"/>
      <c r="D8628" s="652"/>
    </row>
    <row r="8629" spans="1:5">
      <c r="A8629" s="711">
        <v>92653</v>
      </c>
      <c r="B8629" s="651" t="s">
        <v>27140</v>
      </c>
      <c r="C8629" s="651" t="s">
        <v>121</v>
      </c>
      <c r="D8629" s="652" t="s">
        <v>18987</v>
      </c>
      <c r="E8629" s="625">
        <v>34.880000000000003</v>
      </c>
    </row>
    <row r="8630" spans="1:5">
      <c r="A8630" s="711" t="s">
        <v>27143</v>
      </c>
      <c r="B8630" s="651" t="s">
        <v>27144</v>
      </c>
      <c r="C8630" s="651"/>
      <c r="D8630" s="652"/>
    </row>
    <row r="8631" spans="1:5">
      <c r="A8631" s="711" t="s">
        <v>25123</v>
      </c>
      <c r="B8631" s="651" t="s">
        <v>26363</v>
      </c>
      <c r="C8631" s="651"/>
      <c r="D8631" s="652"/>
    </row>
    <row r="8632" spans="1:5">
      <c r="A8632" s="711">
        <v>92654</v>
      </c>
      <c r="B8632" s="651" t="s">
        <v>27140</v>
      </c>
      <c r="C8632" s="651" t="s">
        <v>121</v>
      </c>
      <c r="D8632" s="652" t="s">
        <v>18987</v>
      </c>
      <c r="E8632" s="625">
        <v>46.01</v>
      </c>
    </row>
    <row r="8633" spans="1:5">
      <c r="A8633" s="711" t="s">
        <v>27110</v>
      </c>
      <c r="B8633" s="651" t="s">
        <v>27145</v>
      </c>
      <c r="C8633" s="651"/>
      <c r="D8633" s="652"/>
    </row>
    <row r="8634" spans="1:5">
      <c r="A8634" s="711" t="s">
        <v>24948</v>
      </c>
      <c r="B8634" s="651" t="s">
        <v>27146</v>
      </c>
      <c r="C8634" s="651"/>
      <c r="D8634" s="652"/>
    </row>
    <row r="8635" spans="1:5">
      <c r="A8635" s="711">
        <v>92655</v>
      </c>
      <c r="B8635" s="651" t="s">
        <v>27140</v>
      </c>
      <c r="C8635" s="651" t="s">
        <v>121</v>
      </c>
      <c r="D8635" s="652" t="s">
        <v>18987</v>
      </c>
      <c r="E8635" s="625">
        <v>58.9</v>
      </c>
    </row>
    <row r="8636" spans="1:5">
      <c r="A8636" s="711" t="s">
        <v>27112</v>
      </c>
      <c r="B8636" s="651" t="s">
        <v>27144</v>
      </c>
      <c r="C8636" s="651"/>
      <c r="D8636" s="652"/>
    </row>
    <row r="8637" spans="1:5">
      <c r="A8637" s="711" t="s">
        <v>25123</v>
      </c>
      <c r="B8637" s="651" t="s">
        <v>26363</v>
      </c>
      <c r="C8637" s="651"/>
      <c r="D8637" s="652"/>
    </row>
    <row r="8638" spans="1:5">
      <c r="A8638" s="711">
        <v>92656</v>
      </c>
      <c r="B8638" s="651" t="s">
        <v>27140</v>
      </c>
      <c r="C8638" s="651" t="s">
        <v>121</v>
      </c>
      <c r="D8638" s="652" t="s">
        <v>18987</v>
      </c>
      <c r="E8638" s="625">
        <v>66.33</v>
      </c>
    </row>
    <row r="8639" spans="1:5">
      <c r="A8639" s="711" t="s">
        <v>27114</v>
      </c>
      <c r="B8639" s="651" t="s">
        <v>27145</v>
      </c>
      <c r="C8639" s="651"/>
      <c r="D8639" s="652"/>
    </row>
    <row r="8640" spans="1:5">
      <c r="A8640" s="711" t="s">
        <v>24948</v>
      </c>
      <c r="B8640" s="651" t="s">
        <v>27146</v>
      </c>
      <c r="C8640" s="651"/>
      <c r="D8640" s="652"/>
    </row>
    <row r="8641" spans="1:5">
      <c r="A8641" s="711">
        <v>92687</v>
      </c>
      <c r="B8641" s="651" t="s">
        <v>27140</v>
      </c>
      <c r="C8641" s="651" t="s">
        <v>121</v>
      </c>
      <c r="D8641" s="652" t="s">
        <v>18987</v>
      </c>
      <c r="E8641" s="625">
        <v>13.94</v>
      </c>
    </row>
    <row r="8642" spans="1:5">
      <c r="A8642" s="711" t="s">
        <v>27147</v>
      </c>
      <c r="B8642" s="651" t="s">
        <v>27148</v>
      </c>
      <c r="C8642" s="651"/>
      <c r="D8642" s="652"/>
    </row>
    <row r="8643" spans="1:5">
      <c r="A8643" s="711" t="s">
        <v>25197</v>
      </c>
      <c r="B8643" s="651" t="s">
        <v>24620</v>
      </c>
      <c r="C8643" s="651"/>
      <c r="D8643" s="652"/>
    </row>
    <row r="8644" spans="1:5">
      <c r="A8644" s="711">
        <v>92688</v>
      </c>
      <c r="B8644" s="651" t="s">
        <v>27140</v>
      </c>
      <c r="C8644" s="651" t="s">
        <v>121</v>
      </c>
      <c r="D8644" s="652" t="s">
        <v>18987</v>
      </c>
      <c r="E8644" s="625">
        <v>20.75</v>
      </c>
    </row>
    <row r="8645" spans="1:5">
      <c r="A8645" s="711" t="s">
        <v>27149</v>
      </c>
      <c r="B8645" s="651" t="s">
        <v>27148</v>
      </c>
      <c r="C8645" s="651"/>
      <c r="D8645" s="652"/>
    </row>
    <row r="8646" spans="1:5">
      <c r="A8646" s="711" t="s">
        <v>25197</v>
      </c>
      <c r="B8646" s="651" t="s">
        <v>24620</v>
      </c>
      <c r="C8646" s="651"/>
      <c r="D8646" s="652"/>
    </row>
    <row r="8647" spans="1:5">
      <c r="A8647" s="711">
        <v>92689</v>
      </c>
      <c r="B8647" s="651" t="s">
        <v>27150</v>
      </c>
      <c r="C8647" s="651" t="s">
        <v>121</v>
      </c>
      <c r="D8647" s="652" t="s">
        <v>18987</v>
      </c>
      <c r="E8647" s="625">
        <v>21.75</v>
      </c>
    </row>
    <row r="8648" spans="1:5">
      <c r="A8648" s="711" t="s">
        <v>27151</v>
      </c>
      <c r="B8648" s="651" t="s">
        <v>27152</v>
      </c>
      <c r="C8648" s="651"/>
      <c r="D8648" s="652"/>
    </row>
    <row r="8649" spans="1:5">
      <c r="A8649" s="711" t="s">
        <v>27153</v>
      </c>
      <c r="B8649" s="651" t="s">
        <v>23100</v>
      </c>
      <c r="C8649" s="651"/>
      <c r="D8649" s="652"/>
    </row>
    <row r="8650" spans="1:5">
      <c r="A8650" s="711">
        <v>92690</v>
      </c>
      <c r="B8650" s="651" t="s">
        <v>27154</v>
      </c>
      <c r="C8650" s="651" t="s">
        <v>121</v>
      </c>
      <c r="D8650" s="652" t="s">
        <v>18987</v>
      </c>
      <c r="E8650" s="625">
        <v>31.51</v>
      </c>
    </row>
    <row r="8651" spans="1:5">
      <c r="A8651" s="711" t="s">
        <v>27155</v>
      </c>
      <c r="B8651" s="651" t="s">
        <v>27152</v>
      </c>
      <c r="C8651" s="651"/>
      <c r="D8651" s="652"/>
    </row>
    <row r="8652" spans="1:5">
      <c r="A8652" s="711" t="s">
        <v>27153</v>
      </c>
      <c r="B8652" s="651" t="s">
        <v>23100</v>
      </c>
      <c r="C8652" s="651"/>
      <c r="D8652" s="652"/>
    </row>
    <row r="8653" spans="1:5">
      <c r="A8653" s="711">
        <v>180</v>
      </c>
      <c r="B8653" s="651" t="s">
        <v>14229</v>
      </c>
      <c r="C8653" s="651"/>
      <c r="D8653" s="652"/>
    </row>
    <row r="8654" spans="1:5">
      <c r="A8654" s="711">
        <v>72293</v>
      </c>
      <c r="B8654" s="651" t="s">
        <v>5214</v>
      </c>
      <c r="C8654" s="651" t="s">
        <v>108</v>
      </c>
      <c r="D8654" s="652" t="s">
        <v>18987</v>
      </c>
      <c r="E8654" s="625">
        <v>4.6100000000000003</v>
      </c>
    </row>
    <row r="8655" spans="1:5">
      <c r="A8655" s="711">
        <v>72294</v>
      </c>
      <c r="B8655" s="651" t="s">
        <v>5215</v>
      </c>
      <c r="C8655" s="651" t="s">
        <v>108</v>
      </c>
      <c r="D8655" s="652" t="s">
        <v>18987</v>
      </c>
      <c r="E8655" s="625">
        <v>7.07</v>
      </c>
    </row>
    <row r="8656" spans="1:5">
      <c r="A8656" s="711" t="s">
        <v>22417</v>
      </c>
      <c r="B8656" s="651" t="s">
        <v>22418</v>
      </c>
      <c r="C8656" s="651"/>
      <c r="D8656" s="652"/>
    </row>
    <row r="8657" spans="1:5">
      <c r="A8657" s="711" t="s">
        <v>22419</v>
      </c>
      <c r="B8657" s="651" t="e">
        <v>#NAME?</v>
      </c>
      <c r="C8657" s="651"/>
      <c r="D8657" s="652" t="s">
        <v>22420</v>
      </c>
      <c r="E8657" s="625" t="s">
        <v>22421</v>
      </c>
    </row>
    <row r="8658" spans="1:5">
      <c r="A8658" s="711"/>
      <c r="B8658" s="651"/>
      <c r="C8658" s="651"/>
      <c r="D8658" s="652" t="s">
        <v>22422</v>
      </c>
      <c r="E8658" s="625" t="s">
        <v>22423</v>
      </c>
    </row>
    <row r="8659" spans="1:5">
      <c r="A8659" s="711" t="s">
        <v>22424</v>
      </c>
      <c r="B8659" s="651" t="s">
        <v>22425</v>
      </c>
      <c r="C8659" s="651"/>
      <c r="D8659" s="652"/>
    </row>
    <row r="8660" spans="1:5">
      <c r="A8660" s="711" t="s">
        <v>22426</v>
      </c>
      <c r="B8660" s="651" t="s">
        <v>22427</v>
      </c>
      <c r="C8660" s="651" t="s">
        <v>22428</v>
      </c>
      <c r="D8660" s="652"/>
    </row>
    <row r="8661" spans="1:5">
      <c r="A8661" s="711" t="s">
        <v>22429</v>
      </c>
      <c r="B8661" s="651" t="s">
        <v>22430</v>
      </c>
      <c r="C8661" s="651"/>
      <c r="D8661" s="652" t="s">
        <v>22422</v>
      </c>
      <c r="E8661" s="625" t="s">
        <v>22431</v>
      </c>
    </row>
    <row r="8662" spans="1:5">
      <c r="A8662" s="711" t="s">
        <v>91</v>
      </c>
      <c r="B8662" s="651" t="s">
        <v>22432</v>
      </c>
      <c r="C8662" s="651" t="s">
        <v>22433</v>
      </c>
      <c r="D8662" s="652" t="s">
        <v>22434</v>
      </c>
      <c r="E8662" s="625" t="s">
        <v>22435</v>
      </c>
    </row>
    <row r="8663" spans="1:5">
      <c r="A8663" s="711" t="s">
        <v>22436</v>
      </c>
      <c r="B8663" s="651" t="s">
        <v>22437</v>
      </c>
      <c r="C8663" s="651"/>
      <c r="D8663" s="652"/>
    </row>
    <row r="8664" spans="1:5">
      <c r="A8664" s="711">
        <v>72295</v>
      </c>
      <c r="B8664" s="651" t="s">
        <v>5216</v>
      </c>
      <c r="C8664" s="651" t="s">
        <v>108</v>
      </c>
      <c r="D8664" s="652" t="s">
        <v>18987</v>
      </c>
      <c r="E8664" s="625">
        <v>9.67</v>
      </c>
    </row>
    <row r="8665" spans="1:5">
      <c r="A8665" s="711">
        <v>72306</v>
      </c>
      <c r="B8665" s="651" t="s">
        <v>5217</v>
      </c>
      <c r="C8665" s="651" t="s">
        <v>108</v>
      </c>
      <c r="D8665" s="652" t="s">
        <v>18987</v>
      </c>
      <c r="E8665" s="625">
        <v>160.57</v>
      </c>
    </row>
    <row r="8666" spans="1:5">
      <c r="A8666" s="711">
        <v>72307</v>
      </c>
      <c r="B8666" s="651" t="s">
        <v>5218</v>
      </c>
      <c r="C8666" s="651" t="s">
        <v>108</v>
      </c>
      <c r="D8666" s="652" t="s">
        <v>18987</v>
      </c>
      <c r="E8666" s="625">
        <v>369.54</v>
      </c>
    </row>
    <row r="8667" spans="1:5">
      <c r="A8667" s="711">
        <v>72313</v>
      </c>
      <c r="B8667" s="651" t="s">
        <v>5219</v>
      </c>
      <c r="C8667" s="651" t="s">
        <v>108</v>
      </c>
      <c r="D8667" s="652" t="s">
        <v>18987</v>
      </c>
      <c r="E8667" s="625">
        <v>457.24</v>
      </c>
    </row>
    <row r="8668" spans="1:5">
      <c r="A8668" s="711">
        <v>72320</v>
      </c>
      <c r="B8668" s="651" t="s">
        <v>5220</v>
      </c>
      <c r="C8668" s="651" t="s">
        <v>108</v>
      </c>
      <c r="D8668" s="652" t="s">
        <v>18987</v>
      </c>
      <c r="E8668" s="625">
        <v>181.66</v>
      </c>
    </row>
    <row r="8669" spans="1:5">
      <c r="A8669" s="711">
        <v>72482</v>
      </c>
      <c r="B8669" s="651" t="s">
        <v>5221</v>
      </c>
      <c r="C8669" s="651" t="s">
        <v>108</v>
      </c>
      <c r="D8669" s="652" t="s">
        <v>18987</v>
      </c>
      <c r="E8669" s="625">
        <v>219.44</v>
      </c>
    </row>
    <row r="8670" spans="1:5">
      <c r="A8670" s="711">
        <v>72619</v>
      </c>
      <c r="B8670" s="651" t="s">
        <v>5222</v>
      </c>
      <c r="C8670" s="651" t="s">
        <v>108</v>
      </c>
      <c r="D8670" s="652" t="s">
        <v>18987</v>
      </c>
      <c r="E8670" s="625">
        <v>97.14</v>
      </c>
    </row>
    <row r="8671" spans="1:5">
      <c r="A8671" s="711">
        <v>72620</v>
      </c>
      <c r="B8671" s="651" t="s">
        <v>5223</v>
      </c>
      <c r="C8671" s="651" t="s">
        <v>108</v>
      </c>
      <c r="D8671" s="652" t="s">
        <v>18987</v>
      </c>
      <c r="E8671" s="625">
        <v>182.88</v>
      </c>
    </row>
    <row r="8672" spans="1:5">
      <c r="A8672" s="711">
        <v>72621</v>
      </c>
      <c r="B8672" s="651" t="s">
        <v>5224</v>
      </c>
      <c r="C8672" s="651" t="s">
        <v>108</v>
      </c>
      <c r="D8672" s="652" t="s">
        <v>18987</v>
      </c>
      <c r="E8672" s="625">
        <v>257.95999999999998</v>
      </c>
    </row>
    <row r="8673" spans="1:5">
      <c r="A8673" s="711">
        <v>72627</v>
      </c>
      <c r="B8673" s="651" t="s">
        <v>5225</v>
      </c>
      <c r="C8673" s="651" t="s">
        <v>108</v>
      </c>
      <c r="D8673" s="652" t="s">
        <v>18987</v>
      </c>
      <c r="E8673" s="625">
        <v>146.5</v>
      </c>
    </row>
    <row r="8674" spans="1:5">
      <c r="A8674" s="711">
        <v>72667</v>
      </c>
      <c r="B8674" s="651" t="s">
        <v>5226</v>
      </c>
      <c r="C8674" s="651" t="s">
        <v>108</v>
      </c>
      <c r="D8674" s="652" t="s">
        <v>18987</v>
      </c>
      <c r="E8674" s="625">
        <v>112.19</v>
      </c>
    </row>
    <row r="8675" spans="1:5">
      <c r="A8675" s="711">
        <v>72668</v>
      </c>
      <c r="B8675" s="651" t="s">
        <v>5227</v>
      </c>
      <c r="C8675" s="651" t="s">
        <v>108</v>
      </c>
      <c r="D8675" s="652" t="s">
        <v>18987</v>
      </c>
      <c r="E8675" s="625">
        <v>111.63</v>
      </c>
    </row>
    <row r="8676" spans="1:5">
      <c r="A8676" s="711">
        <v>72669</v>
      </c>
      <c r="B8676" s="651" t="s">
        <v>5228</v>
      </c>
      <c r="C8676" s="651" t="s">
        <v>108</v>
      </c>
      <c r="D8676" s="652" t="s">
        <v>18987</v>
      </c>
      <c r="E8676" s="625">
        <v>116.41</v>
      </c>
    </row>
    <row r="8677" spans="1:5">
      <c r="A8677" s="711">
        <v>72681</v>
      </c>
      <c r="B8677" s="651" t="s">
        <v>5229</v>
      </c>
      <c r="C8677" s="651" t="s">
        <v>108</v>
      </c>
      <c r="D8677" s="652" t="s">
        <v>18987</v>
      </c>
      <c r="E8677" s="625">
        <v>82.95</v>
      </c>
    </row>
    <row r="8678" spans="1:5">
      <c r="A8678" s="711">
        <v>72682</v>
      </c>
      <c r="B8678" s="651" t="s">
        <v>5230</v>
      </c>
      <c r="C8678" s="651" t="s">
        <v>108</v>
      </c>
      <c r="D8678" s="652" t="s">
        <v>18987</v>
      </c>
      <c r="E8678" s="625">
        <v>139.47999999999999</v>
      </c>
    </row>
    <row r="8679" spans="1:5">
      <c r="A8679" s="711">
        <v>72683</v>
      </c>
      <c r="B8679" s="651" t="s">
        <v>5231</v>
      </c>
      <c r="C8679" s="651" t="s">
        <v>108</v>
      </c>
      <c r="D8679" s="652" t="s">
        <v>18987</v>
      </c>
      <c r="E8679" s="625">
        <v>168.47</v>
      </c>
    </row>
    <row r="8680" spans="1:5">
      <c r="A8680" s="711">
        <v>72719</v>
      </c>
      <c r="B8680" s="651" t="s">
        <v>5232</v>
      </c>
      <c r="C8680" s="651" t="s">
        <v>108</v>
      </c>
      <c r="D8680" s="652" t="s">
        <v>18987</v>
      </c>
      <c r="E8680" s="625">
        <v>198.62</v>
      </c>
    </row>
    <row r="8681" spans="1:5">
      <c r="A8681" s="711">
        <v>72720</v>
      </c>
      <c r="B8681" s="651" t="s">
        <v>5233</v>
      </c>
      <c r="C8681" s="651" t="s">
        <v>108</v>
      </c>
      <c r="D8681" s="652" t="s">
        <v>18987</v>
      </c>
      <c r="E8681" s="625">
        <v>351.11</v>
      </c>
    </row>
    <row r="8682" spans="1:5">
      <c r="A8682" s="711">
        <v>72721</v>
      </c>
      <c r="B8682" s="651" t="s">
        <v>5234</v>
      </c>
      <c r="C8682" s="651" t="s">
        <v>108</v>
      </c>
      <c r="D8682" s="652" t="s">
        <v>18987</v>
      </c>
      <c r="E8682" s="625">
        <v>492.21</v>
      </c>
    </row>
    <row r="8683" spans="1:5">
      <c r="A8683" s="711">
        <v>72729</v>
      </c>
      <c r="B8683" s="651" t="s">
        <v>5235</v>
      </c>
      <c r="C8683" s="651" t="s">
        <v>108</v>
      </c>
      <c r="D8683" s="652" t="s">
        <v>18987</v>
      </c>
      <c r="E8683" s="625">
        <v>354.51</v>
      </c>
    </row>
    <row r="8684" spans="1:5">
      <c r="A8684" s="711">
        <v>72783</v>
      </c>
      <c r="B8684" s="651" t="s">
        <v>27156</v>
      </c>
      <c r="C8684" s="651" t="s">
        <v>108</v>
      </c>
      <c r="D8684" s="652" t="s">
        <v>18987</v>
      </c>
      <c r="E8684" s="625">
        <v>12.13</v>
      </c>
    </row>
    <row r="8685" spans="1:5">
      <c r="A8685" s="711" t="e">
        <v>#NAME?</v>
      </c>
      <c r="B8685" s="651" t="s">
        <v>26485</v>
      </c>
      <c r="C8685" s="651"/>
      <c r="D8685" s="652"/>
    </row>
    <row r="8686" spans="1:5">
      <c r="A8686" s="711">
        <v>72784</v>
      </c>
      <c r="B8686" s="651" t="s">
        <v>27157</v>
      </c>
      <c r="C8686" s="651" t="s">
        <v>108</v>
      </c>
      <c r="D8686" s="652" t="s">
        <v>18987</v>
      </c>
      <c r="E8686" s="625">
        <v>15.02</v>
      </c>
    </row>
    <row r="8687" spans="1:5">
      <c r="A8687" s="711" t="e">
        <v>#NAME?</v>
      </c>
      <c r="B8687" s="651" t="s">
        <v>26485</v>
      </c>
      <c r="C8687" s="651"/>
      <c r="D8687" s="652"/>
    </row>
    <row r="8688" spans="1:5">
      <c r="A8688" s="711">
        <v>72785</v>
      </c>
      <c r="B8688" s="651" t="s">
        <v>27158</v>
      </c>
      <c r="C8688" s="651" t="s">
        <v>108</v>
      </c>
      <c r="D8688" s="652" t="s">
        <v>18987</v>
      </c>
      <c r="E8688" s="625">
        <v>18.41</v>
      </c>
    </row>
    <row r="8689" spans="1:5">
      <c r="A8689" s="711" t="s">
        <v>22490</v>
      </c>
      <c r="B8689" s="651" t="s">
        <v>26201</v>
      </c>
      <c r="C8689" s="651"/>
      <c r="D8689" s="652"/>
    </row>
    <row r="8690" spans="1:5">
      <c r="A8690" s="711">
        <v>72786</v>
      </c>
      <c r="B8690" s="651" t="s">
        <v>27159</v>
      </c>
      <c r="C8690" s="651" t="s">
        <v>108</v>
      </c>
      <c r="D8690" s="652" t="s">
        <v>18987</v>
      </c>
      <c r="E8690" s="625">
        <v>29.61</v>
      </c>
    </row>
    <row r="8691" spans="1:5">
      <c r="A8691" s="711" t="s">
        <v>27160</v>
      </c>
      <c r="B8691" s="651" t="s">
        <v>26478</v>
      </c>
      <c r="C8691" s="651"/>
      <c r="D8691" s="652"/>
    </row>
    <row r="8692" spans="1:5">
      <c r="A8692" s="711" t="s">
        <v>22417</v>
      </c>
      <c r="B8692" s="651" t="s">
        <v>22418</v>
      </c>
      <c r="C8692" s="651"/>
      <c r="D8692" s="652"/>
    </row>
    <row r="8693" spans="1:5">
      <c r="A8693" s="711" t="s">
        <v>22419</v>
      </c>
      <c r="B8693" s="651" t="e">
        <v>#NAME?</v>
      </c>
      <c r="C8693" s="651"/>
      <c r="D8693" s="652" t="s">
        <v>22420</v>
      </c>
      <c r="E8693" s="625" t="s">
        <v>22421</v>
      </c>
    </row>
    <row r="8694" spans="1:5">
      <c r="A8694" s="711"/>
      <c r="B8694" s="651"/>
      <c r="C8694" s="651"/>
      <c r="D8694" s="652" t="s">
        <v>22422</v>
      </c>
      <c r="E8694" s="625" t="s">
        <v>22423</v>
      </c>
    </row>
    <row r="8695" spans="1:5">
      <c r="A8695" s="711" t="s">
        <v>22424</v>
      </c>
      <c r="B8695" s="651" t="s">
        <v>22425</v>
      </c>
      <c r="C8695" s="651"/>
      <c r="D8695" s="652"/>
    </row>
    <row r="8696" spans="1:5">
      <c r="A8696" s="711" t="s">
        <v>22426</v>
      </c>
      <c r="B8696" s="651" t="s">
        <v>22427</v>
      </c>
      <c r="C8696" s="651" t="s">
        <v>22428</v>
      </c>
      <c r="D8696" s="652"/>
    </row>
    <row r="8697" spans="1:5">
      <c r="A8697" s="711" t="s">
        <v>22429</v>
      </c>
      <c r="B8697" s="651" t="s">
        <v>22430</v>
      </c>
      <c r="C8697" s="651"/>
      <c r="D8697" s="652" t="s">
        <v>22422</v>
      </c>
      <c r="E8697" s="625" t="s">
        <v>22431</v>
      </c>
    </row>
    <row r="8698" spans="1:5">
      <c r="A8698" s="711" t="s">
        <v>91</v>
      </c>
      <c r="B8698" s="651" t="s">
        <v>22432</v>
      </c>
      <c r="C8698" s="651" t="s">
        <v>22433</v>
      </c>
      <c r="D8698" s="652" t="s">
        <v>22434</v>
      </c>
      <c r="E8698" s="625" t="s">
        <v>22435</v>
      </c>
    </row>
    <row r="8699" spans="1:5">
      <c r="A8699" s="711" t="s">
        <v>22436</v>
      </c>
      <c r="B8699" s="651" t="s">
        <v>22437</v>
      </c>
      <c r="C8699" s="651"/>
      <c r="D8699" s="652"/>
    </row>
    <row r="8700" spans="1:5">
      <c r="A8700" s="711">
        <v>72787</v>
      </c>
      <c r="B8700" s="651" t="s">
        <v>27161</v>
      </c>
      <c r="C8700" s="651" t="s">
        <v>108</v>
      </c>
      <c r="D8700" s="652" t="s">
        <v>18987</v>
      </c>
      <c r="E8700" s="625">
        <v>33.840000000000003</v>
      </c>
    </row>
    <row r="8701" spans="1:5">
      <c r="A8701" s="711" t="s">
        <v>27160</v>
      </c>
      <c r="B8701" s="651" t="s">
        <v>26478</v>
      </c>
      <c r="C8701" s="651"/>
      <c r="D8701" s="652"/>
    </row>
    <row r="8702" spans="1:5">
      <c r="A8702" s="711">
        <v>72788</v>
      </c>
      <c r="B8702" s="651" t="s">
        <v>27162</v>
      </c>
      <c r="C8702" s="651" t="s">
        <v>108</v>
      </c>
      <c r="D8702" s="652" t="s">
        <v>18987</v>
      </c>
      <c r="E8702" s="625">
        <v>40.54</v>
      </c>
    </row>
    <row r="8703" spans="1:5">
      <c r="A8703" s="711" t="s">
        <v>22490</v>
      </c>
      <c r="B8703" s="651" t="s">
        <v>26201</v>
      </c>
      <c r="C8703" s="651"/>
      <c r="D8703" s="652"/>
    </row>
    <row r="8704" spans="1:5">
      <c r="A8704" s="711">
        <v>72789</v>
      </c>
      <c r="B8704" s="651" t="s">
        <v>27163</v>
      </c>
      <c r="C8704" s="651" t="s">
        <v>108</v>
      </c>
      <c r="D8704" s="652" t="s">
        <v>18987</v>
      </c>
      <c r="E8704" s="625">
        <v>13.09</v>
      </c>
    </row>
    <row r="8705" spans="1:5">
      <c r="A8705" s="711" t="e">
        <v>#NAME?</v>
      </c>
      <c r="B8705" s="651" t="s">
        <v>26485</v>
      </c>
      <c r="C8705" s="651"/>
      <c r="D8705" s="652"/>
    </row>
    <row r="8706" spans="1:5">
      <c r="A8706" s="711">
        <v>72790</v>
      </c>
      <c r="B8706" s="651" t="s">
        <v>27164</v>
      </c>
      <c r="C8706" s="651" t="s">
        <v>108</v>
      </c>
      <c r="D8706" s="652" t="s">
        <v>18987</v>
      </c>
      <c r="E8706" s="625">
        <v>16.86</v>
      </c>
    </row>
    <row r="8707" spans="1:5">
      <c r="A8707" s="711" t="s">
        <v>22490</v>
      </c>
      <c r="B8707" s="651" t="s">
        <v>26201</v>
      </c>
      <c r="C8707" s="651"/>
      <c r="D8707" s="652"/>
    </row>
    <row r="8708" spans="1:5">
      <c r="A8708" s="711">
        <v>72791</v>
      </c>
      <c r="B8708" s="651" t="s">
        <v>27165</v>
      </c>
      <c r="C8708" s="651" t="s">
        <v>108</v>
      </c>
      <c r="D8708" s="652" t="s">
        <v>18987</v>
      </c>
      <c r="E8708" s="625">
        <v>25.06</v>
      </c>
    </row>
    <row r="8709" spans="1:5">
      <c r="A8709" s="711" t="s">
        <v>27160</v>
      </c>
      <c r="B8709" s="651" t="s">
        <v>26478</v>
      </c>
      <c r="C8709" s="651"/>
      <c r="D8709" s="652"/>
    </row>
    <row r="8710" spans="1:5">
      <c r="A8710" s="711">
        <v>72792</v>
      </c>
      <c r="B8710" s="651" t="s">
        <v>27166</v>
      </c>
      <c r="C8710" s="651" t="s">
        <v>108</v>
      </c>
      <c r="D8710" s="652" t="s">
        <v>18987</v>
      </c>
      <c r="E8710" s="625">
        <v>28.46</v>
      </c>
    </row>
    <row r="8711" spans="1:5">
      <c r="A8711" s="711" t="s">
        <v>27160</v>
      </c>
      <c r="B8711" s="651" t="s">
        <v>26478</v>
      </c>
      <c r="C8711" s="651"/>
      <c r="D8711" s="652"/>
    </row>
    <row r="8712" spans="1:5">
      <c r="A8712" s="711">
        <v>72793</v>
      </c>
      <c r="B8712" s="651" t="s">
        <v>27167</v>
      </c>
      <c r="C8712" s="651" t="s">
        <v>108</v>
      </c>
      <c r="D8712" s="652" t="s">
        <v>18987</v>
      </c>
      <c r="E8712" s="625">
        <v>40.54</v>
      </c>
    </row>
    <row r="8713" spans="1:5">
      <c r="A8713" s="711" t="s">
        <v>22490</v>
      </c>
      <c r="B8713" s="651" t="s">
        <v>26201</v>
      </c>
      <c r="C8713" s="651"/>
      <c r="D8713" s="652"/>
    </row>
    <row r="8714" spans="1:5">
      <c r="A8714" s="711">
        <v>72794</v>
      </c>
      <c r="B8714" s="651" t="s">
        <v>27168</v>
      </c>
      <c r="C8714" s="651" t="s">
        <v>108</v>
      </c>
      <c r="D8714" s="652" t="s">
        <v>18987</v>
      </c>
      <c r="E8714" s="625">
        <v>147.15</v>
      </c>
    </row>
    <row r="8715" spans="1:5">
      <c r="A8715" s="711" t="s">
        <v>27160</v>
      </c>
      <c r="B8715" s="651" t="s">
        <v>26478</v>
      </c>
      <c r="C8715" s="651"/>
      <c r="D8715" s="652"/>
    </row>
    <row r="8716" spans="1:5">
      <c r="A8716" s="711">
        <v>72795</v>
      </c>
      <c r="B8716" s="651" t="s">
        <v>27169</v>
      </c>
      <c r="C8716" s="651" t="s">
        <v>108</v>
      </c>
      <c r="D8716" s="652" t="s">
        <v>18987</v>
      </c>
      <c r="E8716" s="625">
        <v>200.5</v>
      </c>
    </row>
    <row r="8717" spans="1:5">
      <c r="A8717" s="711" t="s">
        <v>22490</v>
      </c>
      <c r="B8717" s="651" t="s">
        <v>26201</v>
      </c>
      <c r="C8717" s="651"/>
      <c r="D8717" s="652"/>
    </row>
    <row r="8718" spans="1:5">
      <c r="A8718" s="711">
        <v>72796</v>
      </c>
      <c r="B8718" s="651" t="s">
        <v>27170</v>
      </c>
      <c r="C8718" s="651" t="s">
        <v>108</v>
      </c>
      <c r="D8718" s="652" t="s">
        <v>18987</v>
      </c>
      <c r="E8718" s="625">
        <v>279.52</v>
      </c>
    </row>
    <row r="8719" spans="1:5">
      <c r="A8719" s="711" t="s">
        <v>22490</v>
      </c>
      <c r="B8719" s="651" t="s">
        <v>26201</v>
      </c>
      <c r="C8719" s="651"/>
      <c r="D8719" s="652"/>
    </row>
    <row r="8720" spans="1:5">
      <c r="A8720" s="711">
        <v>72797</v>
      </c>
      <c r="B8720" s="651" t="s">
        <v>27171</v>
      </c>
      <c r="C8720" s="651" t="s">
        <v>108</v>
      </c>
      <c r="D8720" s="652" t="s">
        <v>18987</v>
      </c>
      <c r="E8720" s="625">
        <v>18.45</v>
      </c>
    </row>
    <row r="8721" spans="1:5">
      <c r="A8721" s="711" t="s">
        <v>27172</v>
      </c>
      <c r="B8721" s="651" t="s">
        <v>26502</v>
      </c>
      <c r="C8721" s="651"/>
      <c r="D8721" s="652"/>
    </row>
    <row r="8722" spans="1:5">
      <c r="A8722" s="711">
        <v>72798</v>
      </c>
      <c r="B8722" s="651" t="s">
        <v>27173</v>
      </c>
      <c r="C8722" s="651" t="s">
        <v>108</v>
      </c>
      <c r="D8722" s="652" t="s">
        <v>18987</v>
      </c>
      <c r="E8722" s="625">
        <v>21.82</v>
      </c>
    </row>
    <row r="8723" spans="1:5">
      <c r="A8723" s="711" t="s">
        <v>27174</v>
      </c>
      <c r="B8723" s="651" t="s">
        <v>26210</v>
      </c>
      <c r="C8723" s="651"/>
      <c r="D8723" s="652"/>
    </row>
    <row r="8724" spans="1:5">
      <c r="A8724" s="711">
        <v>72800</v>
      </c>
      <c r="B8724" s="651" t="s">
        <v>27175</v>
      </c>
      <c r="C8724" s="651" t="s">
        <v>108</v>
      </c>
      <c r="D8724" s="652" t="s">
        <v>18987</v>
      </c>
      <c r="E8724" s="625">
        <v>32.32</v>
      </c>
    </row>
    <row r="8725" spans="1:5">
      <c r="A8725" s="711" t="s">
        <v>27176</v>
      </c>
      <c r="B8725" s="651" t="s">
        <v>26207</v>
      </c>
      <c r="C8725" s="651"/>
      <c r="D8725" s="652"/>
    </row>
    <row r="8726" spans="1:5">
      <c r="A8726" s="711">
        <v>72801</v>
      </c>
      <c r="B8726" s="651" t="s">
        <v>27177</v>
      </c>
      <c r="C8726" s="651" t="s">
        <v>108</v>
      </c>
      <c r="D8726" s="652" t="s">
        <v>18987</v>
      </c>
      <c r="E8726" s="625">
        <v>36.770000000000003</v>
      </c>
    </row>
    <row r="8727" spans="1:5">
      <c r="A8727" s="711" t="s">
        <v>27178</v>
      </c>
      <c r="B8727" s="651" t="s">
        <v>26207</v>
      </c>
      <c r="C8727" s="651"/>
      <c r="D8727" s="652"/>
    </row>
    <row r="8728" spans="1:5">
      <c r="A8728" s="711" t="s">
        <v>22417</v>
      </c>
      <c r="B8728" s="651" t="s">
        <v>22418</v>
      </c>
      <c r="C8728" s="651"/>
      <c r="D8728" s="652"/>
    </row>
    <row r="8729" spans="1:5">
      <c r="A8729" s="711" t="s">
        <v>22419</v>
      </c>
      <c r="B8729" s="651" t="e">
        <v>#NAME?</v>
      </c>
      <c r="C8729" s="651"/>
      <c r="D8729" s="652" t="s">
        <v>22420</v>
      </c>
      <c r="E8729" s="625" t="s">
        <v>22421</v>
      </c>
    </row>
    <row r="8730" spans="1:5">
      <c r="A8730" s="711"/>
      <c r="B8730" s="651"/>
      <c r="C8730" s="651"/>
      <c r="D8730" s="652" t="s">
        <v>22422</v>
      </c>
      <c r="E8730" s="625" t="s">
        <v>22423</v>
      </c>
    </row>
    <row r="8731" spans="1:5">
      <c r="A8731" s="711" t="s">
        <v>22424</v>
      </c>
      <c r="B8731" s="651" t="s">
        <v>22425</v>
      </c>
      <c r="C8731" s="651"/>
      <c r="D8731" s="652"/>
    </row>
    <row r="8732" spans="1:5">
      <c r="A8732" s="711" t="s">
        <v>22426</v>
      </c>
      <c r="B8732" s="651" t="s">
        <v>22427</v>
      </c>
      <c r="C8732" s="651" t="s">
        <v>22428</v>
      </c>
      <c r="D8732" s="652"/>
    </row>
    <row r="8733" spans="1:5">
      <c r="A8733" s="711" t="s">
        <v>22429</v>
      </c>
      <c r="B8733" s="651" t="s">
        <v>22430</v>
      </c>
      <c r="C8733" s="651"/>
      <c r="D8733" s="652" t="s">
        <v>22422</v>
      </c>
      <c r="E8733" s="625" t="s">
        <v>22431</v>
      </c>
    </row>
    <row r="8734" spans="1:5">
      <c r="A8734" s="711" t="s">
        <v>91</v>
      </c>
      <c r="B8734" s="651" t="s">
        <v>22432</v>
      </c>
      <c r="C8734" s="651" t="s">
        <v>22433</v>
      </c>
      <c r="D8734" s="652" t="s">
        <v>22434</v>
      </c>
      <c r="E8734" s="625" t="s">
        <v>22435</v>
      </c>
    </row>
    <row r="8735" spans="1:5">
      <c r="A8735" s="711" t="s">
        <v>22436</v>
      </c>
      <c r="B8735" s="651" t="s">
        <v>22437</v>
      </c>
      <c r="C8735" s="651"/>
      <c r="D8735" s="652"/>
    </row>
    <row r="8736" spans="1:5">
      <c r="A8736" s="711">
        <v>72802</v>
      </c>
      <c r="B8736" s="651" t="s">
        <v>27179</v>
      </c>
      <c r="C8736" s="651" t="s">
        <v>108</v>
      </c>
      <c r="D8736" s="652" t="s">
        <v>18987</v>
      </c>
      <c r="E8736" s="625">
        <v>52.91</v>
      </c>
    </row>
    <row r="8737" spans="1:5">
      <c r="A8737" s="711" t="s">
        <v>27180</v>
      </c>
      <c r="B8737" s="651" t="s">
        <v>26210</v>
      </c>
      <c r="C8737" s="651"/>
      <c r="D8737" s="652"/>
    </row>
    <row r="8738" spans="1:5">
      <c r="A8738" s="711">
        <v>72803</v>
      </c>
      <c r="B8738" s="651" t="s">
        <v>27181</v>
      </c>
      <c r="C8738" s="651" t="s">
        <v>108</v>
      </c>
      <c r="D8738" s="652" t="s">
        <v>18987</v>
      </c>
      <c r="E8738" s="625">
        <v>195.27</v>
      </c>
    </row>
    <row r="8739" spans="1:5">
      <c r="A8739" s="711" t="s">
        <v>27182</v>
      </c>
      <c r="B8739" s="651" t="s">
        <v>26207</v>
      </c>
      <c r="C8739" s="651"/>
      <c r="D8739" s="652"/>
    </row>
    <row r="8740" spans="1:5">
      <c r="A8740" s="711">
        <v>72804</v>
      </c>
      <c r="B8740" s="651" t="s">
        <v>27183</v>
      </c>
      <c r="C8740" s="651" t="s">
        <v>108</v>
      </c>
      <c r="D8740" s="652" t="s">
        <v>18987</v>
      </c>
      <c r="E8740" s="625">
        <v>263.74</v>
      </c>
    </row>
    <row r="8741" spans="1:5">
      <c r="A8741" s="711" t="s">
        <v>27184</v>
      </c>
      <c r="B8741" s="651" t="s">
        <v>26210</v>
      </c>
      <c r="C8741" s="651"/>
      <c r="D8741" s="652"/>
    </row>
    <row r="8742" spans="1:5">
      <c r="A8742" s="711">
        <v>72805</v>
      </c>
      <c r="B8742" s="651" t="s">
        <v>27185</v>
      </c>
      <c r="C8742" s="651" t="s">
        <v>108</v>
      </c>
      <c r="D8742" s="652" t="s">
        <v>18987</v>
      </c>
      <c r="E8742" s="625">
        <v>396.26</v>
      </c>
    </row>
    <row r="8743" spans="1:5">
      <c r="A8743" s="711" t="s">
        <v>27186</v>
      </c>
      <c r="B8743" s="651" t="s">
        <v>27187</v>
      </c>
      <c r="C8743" s="651"/>
      <c r="D8743" s="652"/>
    </row>
    <row r="8744" spans="1:5">
      <c r="A8744" s="711">
        <v>89358</v>
      </c>
      <c r="B8744" s="651" t="s">
        <v>27188</v>
      </c>
      <c r="C8744" s="651" t="s">
        <v>108</v>
      </c>
      <c r="D8744" s="652" t="s">
        <v>18987</v>
      </c>
      <c r="E8744" s="625">
        <v>4.4800000000000004</v>
      </c>
    </row>
    <row r="8745" spans="1:5">
      <c r="A8745" s="711" t="s">
        <v>27189</v>
      </c>
      <c r="B8745" s="651" t="s">
        <v>27190</v>
      </c>
      <c r="C8745" s="651"/>
      <c r="D8745" s="652"/>
    </row>
    <row r="8746" spans="1:5">
      <c r="A8746" s="711">
        <v>89359</v>
      </c>
      <c r="B8746" s="651" t="s">
        <v>27191</v>
      </c>
      <c r="C8746" s="651" t="s">
        <v>108</v>
      </c>
      <c r="D8746" s="652" t="s">
        <v>18987</v>
      </c>
      <c r="E8746" s="625">
        <v>4.67</v>
      </c>
    </row>
    <row r="8747" spans="1:5">
      <c r="A8747" s="711" t="s">
        <v>27189</v>
      </c>
      <c r="B8747" s="651" t="s">
        <v>27190</v>
      </c>
      <c r="C8747" s="651"/>
      <c r="D8747" s="652"/>
    </row>
    <row r="8748" spans="1:5">
      <c r="A8748" s="711">
        <v>89360</v>
      </c>
      <c r="B8748" s="651" t="s">
        <v>27192</v>
      </c>
      <c r="C8748" s="651" t="s">
        <v>108</v>
      </c>
      <c r="D8748" s="652" t="s">
        <v>18987</v>
      </c>
      <c r="E8748" s="625">
        <v>5.57</v>
      </c>
    </row>
    <row r="8749" spans="1:5">
      <c r="A8749" s="711" t="s">
        <v>27193</v>
      </c>
      <c r="B8749" s="651" t="s">
        <v>27190</v>
      </c>
      <c r="C8749" s="651"/>
      <c r="D8749" s="652"/>
    </row>
    <row r="8750" spans="1:5">
      <c r="A8750" s="711">
        <v>89361</v>
      </c>
      <c r="B8750" s="651" t="s">
        <v>27194</v>
      </c>
      <c r="C8750" s="651" t="s">
        <v>108</v>
      </c>
      <c r="D8750" s="652" t="s">
        <v>18987</v>
      </c>
      <c r="E8750" s="625">
        <v>5.49</v>
      </c>
    </row>
    <row r="8751" spans="1:5">
      <c r="A8751" s="711" t="s">
        <v>27193</v>
      </c>
      <c r="B8751" s="651" t="s">
        <v>27190</v>
      </c>
      <c r="C8751" s="651"/>
      <c r="D8751" s="652"/>
    </row>
    <row r="8752" spans="1:5">
      <c r="A8752" s="711">
        <v>89362</v>
      </c>
      <c r="B8752" s="651" t="s">
        <v>27195</v>
      </c>
      <c r="C8752" s="651" t="s">
        <v>108</v>
      </c>
      <c r="D8752" s="652" t="s">
        <v>18987</v>
      </c>
      <c r="E8752" s="625">
        <v>5.36</v>
      </c>
    </row>
    <row r="8753" spans="1:5">
      <c r="A8753" s="711" t="s">
        <v>27189</v>
      </c>
      <c r="B8753" s="651" t="s">
        <v>27190</v>
      </c>
      <c r="C8753" s="651"/>
      <c r="D8753" s="652"/>
    </row>
    <row r="8754" spans="1:5">
      <c r="A8754" s="711">
        <v>89363</v>
      </c>
      <c r="B8754" s="651" t="s">
        <v>27196</v>
      </c>
      <c r="C8754" s="651" t="s">
        <v>108</v>
      </c>
      <c r="D8754" s="652" t="s">
        <v>18987</v>
      </c>
      <c r="E8754" s="625">
        <v>5.78</v>
      </c>
    </row>
    <row r="8755" spans="1:5">
      <c r="A8755" s="711" t="s">
        <v>27189</v>
      </c>
      <c r="B8755" s="651" t="s">
        <v>27190</v>
      </c>
      <c r="C8755" s="651"/>
      <c r="D8755" s="652"/>
    </row>
    <row r="8756" spans="1:5">
      <c r="A8756" s="711">
        <v>89364</v>
      </c>
      <c r="B8756" s="651" t="s">
        <v>27197</v>
      </c>
      <c r="C8756" s="651" t="s">
        <v>108</v>
      </c>
      <c r="D8756" s="652" t="s">
        <v>18987</v>
      </c>
      <c r="E8756" s="625">
        <v>6.91</v>
      </c>
    </row>
    <row r="8757" spans="1:5">
      <c r="A8757" s="711" t="s">
        <v>27193</v>
      </c>
      <c r="B8757" s="651" t="s">
        <v>27190</v>
      </c>
      <c r="C8757" s="651"/>
      <c r="D8757" s="652"/>
    </row>
    <row r="8758" spans="1:5">
      <c r="A8758" s="711">
        <v>89365</v>
      </c>
      <c r="B8758" s="651" t="s">
        <v>27198</v>
      </c>
      <c r="C8758" s="651" t="s">
        <v>108</v>
      </c>
      <c r="D8758" s="652" t="s">
        <v>18987</v>
      </c>
      <c r="E8758" s="625">
        <v>6.5</v>
      </c>
    </row>
    <row r="8759" spans="1:5">
      <c r="A8759" s="711" t="s">
        <v>27193</v>
      </c>
      <c r="B8759" s="651" t="s">
        <v>27190</v>
      </c>
      <c r="C8759" s="651"/>
      <c r="D8759" s="652"/>
    </row>
    <row r="8760" spans="1:5">
      <c r="A8760" s="711">
        <v>89366</v>
      </c>
      <c r="B8760" s="651" t="s">
        <v>27199</v>
      </c>
      <c r="C8760" s="651" t="s">
        <v>108</v>
      </c>
      <c r="D8760" s="652" t="s">
        <v>18987</v>
      </c>
      <c r="E8760" s="625">
        <v>9.73</v>
      </c>
    </row>
    <row r="8761" spans="1:5">
      <c r="A8761" s="711" t="s">
        <v>27200</v>
      </c>
      <c r="B8761" s="651" t="s">
        <v>27201</v>
      </c>
      <c r="C8761" s="651"/>
      <c r="D8761" s="652"/>
    </row>
    <row r="8762" spans="1:5">
      <c r="A8762" s="711" t="s">
        <v>27202</v>
      </c>
      <c r="B8762" s="651"/>
      <c r="C8762" s="651"/>
      <c r="D8762" s="652"/>
    </row>
    <row r="8763" spans="1:5">
      <c r="A8763" s="711">
        <v>89367</v>
      </c>
      <c r="B8763" s="651" t="s">
        <v>27203</v>
      </c>
      <c r="C8763" s="651" t="s">
        <v>108</v>
      </c>
      <c r="D8763" s="652" t="s">
        <v>18987</v>
      </c>
      <c r="E8763" s="625">
        <v>7.22</v>
      </c>
    </row>
    <row r="8764" spans="1:5">
      <c r="A8764" s="711" t="s">
        <v>22417</v>
      </c>
      <c r="B8764" s="651" t="s">
        <v>22418</v>
      </c>
      <c r="C8764" s="651"/>
      <c r="D8764" s="652"/>
    </row>
    <row r="8765" spans="1:5">
      <c r="A8765" s="711" t="s">
        <v>22419</v>
      </c>
      <c r="B8765" s="651" t="e">
        <v>#NAME?</v>
      </c>
      <c r="C8765" s="651"/>
      <c r="D8765" s="652" t="s">
        <v>22420</v>
      </c>
      <c r="E8765" s="625" t="s">
        <v>22421</v>
      </c>
    </row>
    <row r="8766" spans="1:5">
      <c r="A8766" s="711"/>
      <c r="B8766" s="651"/>
      <c r="C8766" s="651"/>
      <c r="D8766" s="652" t="s">
        <v>22422</v>
      </c>
      <c r="E8766" s="625" t="s">
        <v>22423</v>
      </c>
    </row>
    <row r="8767" spans="1:5">
      <c r="A8767" s="711" t="s">
        <v>22424</v>
      </c>
      <c r="B8767" s="651" t="s">
        <v>22425</v>
      </c>
      <c r="C8767" s="651"/>
      <c r="D8767" s="652"/>
    </row>
    <row r="8768" spans="1:5">
      <c r="A8768" s="711" t="s">
        <v>22426</v>
      </c>
      <c r="B8768" s="651" t="s">
        <v>22427</v>
      </c>
      <c r="C8768" s="651" t="s">
        <v>22428</v>
      </c>
      <c r="D8768" s="652"/>
    </row>
    <row r="8769" spans="1:5">
      <c r="A8769" s="711" t="s">
        <v>22429</v>
      </c>
      <c r="B8769" s="651" t="s">
        <v>22430</v>
      </c>
      <c r="C8769" s="651"/>
      <c r="D8769" s="652" t="s">
        <v>22422</v>
      </c>
      <c r="E8769" s="625" t="s">
        <v>22431</v>
      </c>
    </row>
    <row r="8770" spans="1:5">
      <c r="A8770" s="711" t="s">
        <v>91</v>
      </c>
      <c r="B8770" s="651" t="s">
        <v>22432</v>
      </c>
      <c r="C8770" s="651" t="s">
        <v>22433</v>
      </c>
      <c r="D8770" s="652" t="s">
        <v>22434</v>
      </c>
      <c r="E8770" s="625" t="s">
        <v>22435</v>
      </c>
    </row>
    <row r="8771" spans="1:5">
      <c r="A8771" s="711" t="s">
        <v>22436</v>
      </c>
      <c r="B8771" s="651" t="s">
        <v>22437</v>
      </c>
      <c r="C8771" s="651"/>
      <c r="D8771" s="652"/>
    </row>
    <row r="8772" spans="1:5">
      <c r="A8772" s="711" t="s">
        <v>27189</v>
      </c>
      <c r="B8772" s="651" t="s">
        <v>27190</v>
      </c>
      <c r="C8772" s="651"/>
      <c r="D8772" s="652"/>
    </row>
    <row r="8773" spans="1:5">
      <c r="A8773" s="711">
        <v>89368</v>
      </c>
      <c r="B8773" s="651" t="s">
        <v>27204</v>
      </c>
      <c r="C8773" s="651" t="s">
        <v>108</v>
      </c>
      <c r="D8773" s="652" t="s">
        <v>18987</v>
      </c>
      <c r="E8773" s="625">
        <v>8.39</v>
      </c>
    </row>
    <row r="8774" spans="1:5">
      <c r="A8774" s="711" t="s">
        <v>27189</v>
      </c>
      <c r="B8774" s="651" t="s">
        <v>27190</v>
      </c>
      <c r="C8774" s="651"/>
      <c r="D8774" s="652"/>
    </row>
    <row r="8775" spans="1:5">
      <c r="A8775" s="711">
        <v>89369</v>
      </c>
      <c r="B8775" s="651" t="s">
        <v>27205</v>
      </c>
      <c r="C8775" s="651" t="s">
        <v>108</v>
      </c>
      <c r="D8775" s="652" t="s">
        <v>18987</v>
      </c>
      <c r="E8775" s="625">
        <v>10.06</v>
      </c>
    </row>
    <row r="8776" spans="1:5">
      <c r="A8776" s="711" t="s">
        <v>27193</v>
      </c>
      <c r="B8776" s="651" t="s">
        <v>27190</v>
      </c>
      <c r="C8776" s="651"/>
      <c r="D8776" s="652"/>
    </row>
    <row r="8777" spans="1:5">
      <c r="A8777" s="711">
        <v>89370</v>
      </c>
      <c r="B8777" s="651" t="s">
        <v>27206</v>
      </c>
      <c r="C8777" s="651" t="s">
        <v>108</v>
      </c>
      <c r="D8777" s="652" t="s">
        <v>18987</v>
      </c>
      <c r="E8777" s="625">
        <v>8.5399999999999991</v>
      </c>
    </row>
    <row r="8778" spans="1:5">
      <c r="A8778" s="711" t="s">
        <v>27193</v>
      </c>
      <c r="B8778" s="651" t="s">
        <v>27190</v>
      </c>
      <c r="C8778" s="651"/>
      <c r="D8778" s="652"/>
    </row>
    <row r="8779" spans="1:5">
      <c r="A8779" s="711">
        <v>89371</v>
      </c>
      <c r="B8779" s="651" t="s">
        <v>27207</v>
      </c>
      <c r="C8779" s="651" t="s">
        <v>108</v>
      </c>
      <c r="D8779" s="652" t="s">
        <v>18987</v>
      </c>
      <c r="E8779" s="625">
        <v>3.44</v>
      </c>
    </row>
    <row r="8780" spans="1:5">
      <c r="A8780" s="711" t="e">
        <v>#NAME?</v>
      </c>
      <c r="B8780" s="651" t="s">
        <v>26980</v>
      </c>
      <c r="C8780" s="651"/>
      <c r="D8780" s="652"/>
    </row>
    <row r="8781" spans="1:5">
      <c r="A8781" s="711">
        <v>89372</v>
      </c>
      <c r="B8781" s="651" t="s">
        <v>27208</v>
      </c>
      <c r="C8781" s="651" t="s">
        <v>108</v>
      </c>
      <c r="D8781" s="652" t="s">
        <v>18987</v>
      </c>
      <c r="E8781" s="625">
        <v>9.4700000000000006</v>
      </c>
    </row>
    <row r="8782" spans="1:5">
      <c r="A8782" s="711" t="s">
        <v>27193</v>
      </c>
      <c r="B8782" s="651" t="s">
        <v>27190</v>
      </c>
      <c r="C8782" s="651"/>
      <c r="D8782" s="652"/>
    </row>
    <row r="8783" spans="1:5">
      <c r="A8783" s="711">
        <v>89373</v>
      </c>
      <c r="B8783" s="651" t="s">
        <v>27209</v>
      </c>
      <c r="C8783" s="651" t="s">
        <v>108</v>
      </c>
      <c r="D8783" s="652" t="s">
        <v>18987</v>
      </c>
      <c r="E8783" s="625">
        <v>3.87</v>
      </c>
    </row>
    <row r="8784" spans="1:5">
      <c r="A8784" s="711" t="s">
        <v>27210</v>
      </c>
      <c r="B8784" s="651" t="s">
        <v>27211</v>
      </c>
      <c r="C8784" s="651"/>
      <c r="D8784" s="652"/>
    </row>
    <row r="8785" spans="1:5">
      <c r="A8785" s="711">
        <v>89374</v>
      </c>
      <c r="B8785" s="651" t="s">
        <v>27212</v>
      </c>
      <c r="C8785" s="651" t="s">
        <v>108</v>
      </c>
      <c r="D8785" s="652" t="s">
        <v>18987</v>
      </c>
      <c r="E8785" s="625">
        <v>6.91</v>
      </c>
    </row>
    <row r="8786" spans="1:5">
      <c r="A8786" s="711" t="s">
        <v>27213</v>
      </c>
      <c r="B8786" s="651" t="s">
        <v>27214</v>
      </c>
      <c r="C8786" s="651"/>
      <c r="D8786" s="652"/>
    </row>
    <row r="8787" spans="1:5">
      <c r="A8787" s="711">
        <v>89375</v>
      </c>
      <c r="B8787" s="651" t="s">
        <v>27215</v>
      </c>
      <c r="C8787" s="651" t="s">
        <v>108</v>
      </c>
      <c r="D8787" s="652" t="s">
        <v>18987</v>
      </c>
      <c r="E8787" s="625">
        <v>7.31</v>
      </c>
    </row>
    <row r="8788" spans="1:5">
      <c r="A8788" s="711" t="e">
        <v>#NAME?</v>
      </c>
      <c r="B8788" s="651" t="s">
        <v>26980</v>
      </c>
      <c r="C8788" s="651"/>
      <c r="D8788" s="652"/>
    </row>
    <row r="8789" spans="1:5">
      <c r="A8789" s="711">
        <v>89376</v>
      </c>
      <c r="B8789" s="651" t="s">
        <v>27216</v>
      </c>
      <c r="C8789" s="651" t="s">
        <v>108</v>
      </c>
      <c r="D8789" s="652" t="s">
        <v>18987</v>
      </c>
      <c r="E8789" s="625">
        <v>3.6</v>
      </c>
    </row>
    <row r="8790" spans="1:5">
      <c r="A8790" s="711" t="s">
        <v>27217</v>
      </c>
      <c r="B8790" s="651" t="s">
        <v>27218</v>
      </c>
      <c r="C8790" s="651"/>
      <c r="D8790" s="652"/>
    </row>
    <row r="8791" spans="1:5">
      <c r="A8791" s="711" t="s">
        <v>27219</v>
      </c>
      <c r="B8791" s="651" t="s">
        <v>27220</v>
      </c>
      <c r="C8791" s="651"/>
      <c r="D8791" s="652"/>
    </row>
    <row r="8792" spans="1:5">
      <c r="A8792" s="711">
        <v>89378</v>
      </c>
      <c r="B8792" s="651" t="s">
        <v>27221</v>
      </c>
      <c r="C8792" s="651" t="s">
        <v>108</v>
      </c>
      <c r="D8792" s="652" t="s">
        <v>18987</v>
      </c>
      <c r="E8792" s="625">
        <v>4.0199999999999996</v>
      </c>
    </row>
    <row r="8793" spans="1:5">
      <c r="A8793" s="711" t="e">
        <v>#NAME?</v>
      </c>
      <c r="B8793" s="651" t="s">
        <v>26980</v>
      </c>
      <c r="C8793" s="651"/>
      <c r="D8793" s="652"/>
    </row>
    <row r="8794" spans="1:5">
      <c r="A8794" s="711">
        <v>89379</v>
      </c>
      <c r="B8794" s="651" t="s">
        <v>27222</v>
      </c>
      <c r="C8794" s="651" t="s">
        <v>108</v>
      </c>
      <c r="D8794" s="652" t="s">
        <v>18987</v>
      </c>
      <c r="E8794" s="625">
        <v>12.68</v>
      </c>
    </row>
    <row r="8795" spans="1:5">
      <c r="A8795" s="711" t="s">
        <v>27193</v>
      </c>
      <c r="B8795" s="651" t="s">
        <v>27190</v>
      </c>
      <c r="C8795" s="651"/>
      <c r="D8795" s="652"/>
    </row>
    <row r="8796" spans="1:5">
      <c r="A8796" s="711">
        <v>89380</v>
      </c>
      <c r="B8796" s="651" t="s">
        <v>27223</v>
      </c>
      <c r="C8796" s="651" t="s">
        <v>108</v>
      </c>
      <c r="D8796" s="652" t="s">
        <v>18987</v>
      </c>
      <c r="E8796" s="625">
        <v>5.76</v>
      </c>
    </row>
    <row r="8797" spans="1:5">
      <c r="A8797" s="711" t="s">
        <v>27210</v>
      </c>
      <c r="B8797" s="651" t="s">
        <v>27211</v>
      </c>
      <c r="C8797" s="651"/>
      <c r="D8797" s="652"/>
    </row>
    <row r="8798" spans="1:5">
      <c r="A8798" s="711">
        <v>89381</v>
      </c>
      <c r="B8798" s="651" t="s">
        <v>27224</v>
      </c>
      <c r="C8798" s="651" t="s">
        <v>108</v>
      </c>
      <c r="D8798" s="652" t="s">
        <v>18987</v>
      </c>
      <c r="E8798" s="625">
        <v>8.76</v>
      </c>
    </row>
    <row r="8799" spans="1:5">
      <c r="A8799" s="711" t="s">
        <v>27213</v>
      </c>
      <c r="B8799" s="651" t="s">
        <v>27214</v>
      </c>
      <c r="C8799" s="651"/>
      <c r="D8799" s="652"/>
    </row>
    <row r="8800" spans="1:5">
      <c r="A8800" s="711" t="s">
        <v>22417</v>
      </c>
      <c r="B8800" s="651" t="s">
        <v>22418</v>
      </c>
      <c r="C8800" s="651"/>
      <c r="D8800" s="652"/>
    </row>
    <row r="8801" spans="1:5">
      <c r="A8801" s="711" t="s">
        <v>22419</v>
      </c>
      <c r="B8801" s="651" t="e">
        <v>#NAME?</v>
      </c>
      <c r="C8801" s="651"/>
      <c r="D8801" s="652" t="s">
        <v>22420</v>
      </c>
      <c r="E8801" s="625" t="s">
        <v>22421</v>
      </c>
    </row>
    <row r="8802" spans="1:5">
      <c r="A8802" s="711"/>
      <c r="B8802" s="651"/>
      <c r="C8802" s="651"/>
      <c r="D8802" s="652" t="s">
        <v>22422</v>
      </c>
      <c r="E8802" s="625" t="s">
        <v>22423</v>
      </c>
    </row>
    <row r="8803" spans="1:5">
      <c r="A8803" s="711" t="s">
        <v>22424</v>
      </c>
      <c r="B8803" s="651" t="s">
        <v>22425</v>
      </c>
      <c r="C8803" s="651"/>
      <c r="D8803" s="652"/>
    </row>
    <row r="8804" spans="1:5">
      <c r="A8804" s="711" t="s">
        <v>22426</v>
      </c>
      <c r="B8804" s="651" t="s">
        <v>22427</v>
      </c>
      <c r="C8804" s="651" t="s">
        <v>22428</v>
      </c>
      <c r="D8804" s="652"/>
    </row>
    <row r="8805" spans="1:5">
      <c r="A8805" s="711" t="s">
        <v>22429</v>
      </c>
      <c r="B8805" s="651" t="s">
        <v>22430</v>
      </c>
      <c r="C8805" s="651"/>
      <c r="D8805" s="652" t="s">
        <v>22422</v>
      </c>
      <c r="E8805" s="625" t="s">
        <v>22431</v>
      </c>
    </row>
    <row r="8806" spans="1:5">
      <c r="A8806" s="711" t="s">
        <v>91</v>
      </c>
      <c r="B8806" s="651" t="s">
        <v>22432</v>
      </c>
      <c r="C8806" s="651" t="s">
        <v>22433</v>
      </c>
      <c r="D8806" s="652" t="s">
        <v>22434</v>
      </c>
      <c r="E8806" s="625" t="s">
        <v>22435</v>
      </c>
    </row>
    <row r="8807" spans="1:5">
      <c r="A8807" s="711" t="s">
        <v>22436</v>
      </c>
      <c r="B8807" s="651" t="s">
        <v>22437</v>
      </c>
      <c r="C8807" s="651"/>
      <c r="D8807" s="652"/>
    </row>
    <row r="8808" spans="1:5">
      <c r="A8808" s="711">
        <v>89382</v>
      </c>
      <c r="B8808" s="651" t="s">
        <v>27225</v>
      </c>
      <c r="C8808" s="651" t="s">
        <v>108</v>
      </c>
      <c r="D8808" s="652" t="s">
        <v>18987</v>
      </c>
      <c r="E8808" s="625">
        <v>8.61</v>
      </c>
    </row>
    <row r="8809" spans="1:5">
      <c r="A8809" s="711" t="e">
        <v>#NAME?</v>
      </c>
      <c r="B8809" s="651" t="s">
        <v>26980</v>
      </c>
      <c r="C8809" s="651"/>
      <c r="D8809" s="652"/>
    </row>
    <row r="8810" spans="1:5">
      <c r="A8810" s="711">
        <v>89383</v>
      </c>
      <c r="B8810" s="651" t="s">
        <v>27226</v>
      </c>
      <c r="C8810" s="651" t="s">
        <v>108</v>
      </c>
      <c r="D8810" s="652" t="s">
        <v>18987</v>
      </c>
      <c r="E8810" s="625">
        <v>4.1900000000000004</v>
      </c>
    </row>
    <row r="8811" spans="1:5">
      <c r="A8811" s="711" t="s">
        <v>27227</v>
      </c>
      <c r="B8811" s="651" t="s">
        <v>27218</v>
      </c>
      <c r="C8811" s="651"/>
      <c r="D8811" s="652"/>
    </row>
    <row r="8812" spans="1:5">
      <c r="A8812" s="711" t="s">
        <v>27219</v>
      </c>
      <c r="B8812" s="651" t="s">
        <v>27220</v>
      </c>
      <c r="C8812" s="651"/>
      <c r="D8812" s="652"/>
    </row>
    <row r="8813" spans="1:5">
      <c r="A8813" s="711">
        <v>89385</v>
      </c>
      <c r="B8813" s="651" t="s">
        <v>27228</v>
      </c>
      <c r="C8813" s="651" t="s">
        <v>108</v>
      </c>
      <c r="D8813" s="652" t="s">
        <v>18987</v>
      </c>
      <c r="E8813" s="625">
        <v>4.5199999999999996</v>
      </c>
    </row>
    <row r="8814" spans="1:5">
      <c r="A8814" s="711" t="s">
        <v>27229</v>
      </c>
      <c r="B8814" s="651" t="s">
        <v>27230</v>
      </c>
      <c r="C8814" s="651"/>
      <c r="D8814" s="652"/>
    </row>
    <row r="8815" spans="1:5">
      <c r="A8815" s="711">
        <v>89386</v>
      </c>
      <c r="B8815" s="651" t="s">
        <v>27231</v>
      </c>
      <c r="C8815" s="651" t="s">
        <v>108</v>
      </c>
      <c r="D8815" s="652" t="s">
        <v>18987</v>
      </c>
      <c r="E8815" s="625">
        <v>5.43</v>
      </c>
    </row>
    <row r="8816" spans="1:5">
      <c r="A8816" s="711" t="e">
        <v>#NAME?</v>
      </c>
      <c r="B8816" s="651" t="s">
        <v>26980</v>
      </c>
      <c r="C8816" s="651"/>
      <c r="D8816" s="652"/>
    </row>
    <row r="8817" spans="1:5">
      <c r="A8817" s="711">
        <v>89388</v>
      </c>
      <c r="B8817" s="651" t="s">
        <v>27232</v>
      </c>
      <c r="C8817" s="651" t="s">
        <v>108</v>
      </c>
      <c r="D8817" s="652" t="s">
        <v>18987</v>
      </c>
      <c r="E8817" s="625">
        <v>7.01</v>
      </c>
    </row>
    <row r="8818" spans="1:5">
      <c r="A8818" s="711" t="s">
        <v>27210</v>
      </c>
      <c r="B8818" s="651" t="s">
        <v>27211</v>
      </c>
      <c r="C8818" s="651"/>
      <c r="D8818" s="652"/>
    </row>
    <row r="8819" spans="1:5">
      <c r="A8819" s="711">
        <v>89389</v>
      </c>
      <c r="B8819" s="651" t="s">
        <v>27233</v>
      </c>
      <c r="C8819" s="651" t="s">
        <v>108</v>
      </c>
      <c r="D8819" s="652" t="s">
        <v>18987</v>
      </c>
      <c r="E8819" s="625">
        <v>7.71</v>
      </c>
    </row>
    <row r="8820" spans="1:5">
      <c r="A8820" s="711" t="s">
        <v>27213</v>
      </c>
      <c r="B8820" s="651" t="s">
        <v>27214</v>
      </c>
      <c r="C8820" s="651"/>
      <c r="D8820" s="652"/>
    </row>
    <row r="8821" spans="1:5">
      <c r="A8821" s="711">
        <v>89390</v>
      </c>
      <c r="B8821" s="651" t="s">
        <v>27234</v>
      </c>
      <c r="C8821" s="651" t="s">
        <v>108</v>
      </c>
      <c r="D8821" s="652" t="s">
        <v>18987</v>
      </c>
      <c r="E8821" s="625">
        <v>12.93</v>
      </c>
    </row>
    <row r="8822" spans="1:5">
      <c r="A8822" s="711" t="e">
        <v>#NAME?</v>
      </c>
      <c r="B8822" s="651" t="s">
        <v>26980</v>
      </c>
      <c r="C8822" s="651"/>
      <c r="D8822" s="652"/>
    </row>
    <row r="8823" spans="1:5">
      <c r="A8823" s="711">
        <v>89391</v>
      </c>
      <c r="B8823" s="651" t="s">
        <v>27235</v>
      </c>
      <c r="C8823" s="651" t="s">
        <v>108</v>
      </c>
      <c r="D8823" s="652" t="s">
        <v>18987</v>
      </c>
      <c r="E8823" s="625">
        <v>5.69</v>
      </c>
    </row>
    <row r="8824" spans="1:5">
      <c r="A8824" s="711" t="s">
        <v>27236</v>
      </c>
      <c r="B8824" s="651" t="s">
        <v>27237</v>
      </c>
      <c r="C8824" s="651"/>
      <c r="D8824" s="652"/>
    </row>
    <row r="8825" spans="1:5">
      <c r="A8825" s="711" t="s">
        <v>26271</v>
      </c>
      <c r="B8825" s="651" t="s">
        <v>27238</v>
      </c>
      <c r="C8825" s="651"/>
      <c r="D8825" s="652"/>
    </row>
    <row r="8826" spans="1:5">
      <c r="A8826" s="711">
        <v>89393</v>
      </c>
      <c r="B8826" s="651" t="s">
        <v>27239</v>
      </c>
      <c r="C8826" s="651" t="s">
        <v>108</v>
      </c>
      <c r="D8826" s="652" t="s">
        <v>18987</v>
      </c>
      <c r="E8826" s="625">
        <v>6.21</v>
      </c>
    </row>
    <row r="8827" spans="1:5">
      <c r="A8827" s="711" t="s">
        <v>22490</v>
      </c>
      <c r="B8827" s="651" t="s">
        <v>27035</v>
      </c>
      <c r="C8827" s="651"/>
      <c r="D8827" s="652"/>
    </row>
    <row r="8828" spans="1:5">
      <c r="A8828" s="711">
        <v>89394</v>
      </c>
      <c r="B8828" s="651" t="s">
        <v>27240</v>
      </c>
      <c r="C8828" s="651" t="s">
        <v>108</v>
      </c>
      <c r="D8828" s="652" t="s">
        <v>18987</v>
      </c>
      <c r="E8828" s="625">
        <v>11.77</v>
      </c>
    </row>
    <row r="8829" spans="1:5">
      <c r="A8829" s="711" t="s">
        <v>27241</v>
      </c>
      <c r="B8829" s="651" t="s">
        <v>27242</v>
      </c>
      <c r="C8829" s="651"/>
      <c r="D8829" s="652"/>
    </row>
    <row r="8830" spans="1:5">
      <c r="A8830" s="711" t="s">
        <v>27243</v>
      </c>
      <c r="B8830" s="651" t="s">
        <v>27042</v>
      </c>
      <c r="C8830" s="651"/>
      <c r="D8830" s="652"/>
    </row>
    <row r="8831" spans="1:5">
      <c r="A8831" s="711">
        <v>89395</v>
      </c>
      <c r="B8831" s="651" t="s">
        <v>27244</v>
      </c>
      <c r="C8831" s="651" t="s">
        <v>108</v>
      </c>
      <c r="D8831" s="652" t="s">
        <v>18987</v>
      </c>
      <c r="E8831" s="625">
        <v>7.44</v>
      </c>
    </row>
    <row r="8832" spans="1:5">
      <c r="A8832" s="711" t="s">
        <v>22490</v>
      </c>
      <c r="B8832" s="651" t="s">
        <v>27035</v>
      </c>
      <c r="C8832" s="651"/>
      <c r="D8832" s="652"/>
    </row>
    <row r="8833" spans="1:5">
      <c r="A8833" s="711">
        <v>89396</v>
      </c>
      <c r="B8833" s="651" t="s">
        <v>27245</v>
      </c>
      <c r="C8833" s="651" t="s">
        <v>108</v>
      </c>
      <c r="D8833" s="652" t="s">
        <v>18987</v>
      </c>
      <c r="E8833" s="625">
        <v>13.33</v>
      </c>
    </row>
    <row r="8834" spans="1:5">
      <c r="A8834" s="711" t="s">
        <v>27241</v>
      </c>
      <c r="B8834" s="651" t="s">
        <v>27242</v>
      </c>
      <c r="C8834" s="651"/>
      <c r="D8834" s="652"/>
    </row>
    <row r="8835" spans="1:5">
      <c r="A8835" s="711" t="s">
        <v>27243</v>
      </c>
      <c r="B8835" s="651" t="s">
        <v>27042</v>
      </c>
      <c r="C8835" s="651"/>
      <c r="D8835" s="652"/>
    </row>
    <row r="8836" spans="1:5">
      <c r="A8836" s="711" t="s">
        <v>22417</v>
      </c>
      <c r="B8836" s="651" t="s">
        <v>22418</v>
      </c>
      <c r="C8836" s="651"/>
      <c r="D8836" s="652"/>
    </row>
    <row r="8837" spans="1:5">
      <c r="A8837" s="711" t="s">
        <v>22419</v>
      </c>
      <c r="B8837" s="651" t="e">
        <v>#NAME?</v>
      </c>
      <c r="C8837" s="651"/>
      <c r="D8837" s="652" t="s">
        <v>22420</v>
      </c>
      <c r="E8837" s="625" t="s">
        <v>22421</v>
      </c>
    </row>
    <row r="8838" spans="1:5">
      <c r="A8838" s="711"/>
      <c r="B8838" s="651"/>
      <c r="C8838" s="651"/>
      <c r="D8838" s="652" t="s">
        <v>22422</v>
      </c>
      <c r="E8838" s="625" t="s">
        <v>22423</v>
      </c>
    </row>
    <row r="8839" spans="1:5">
      <c r="A8839" s="711" t="s">
        <v>22424</v>
      </c>
      <c r="B8839" s="651" t="s">
        <v>22425</v>
      </c>
      <c r="C8839" s="651"/>
      <c r="D8839" s="652"/>
    </row>
    <row r="8840" spans="1:5">
      <c r="A8840" s="711" t="s">
        <v>22426</v>
      </c>
      <c r="B8840" s="651" t="s">
        <v>22427</v>
      </c>
      <c r="C8840" s="651" t="s">
        <v>22428</v>
      </c>
      <c r="D8840" s="652"/>
    </row>
    <row r="8841" spans="1:5">
      <c r="A8841" s="711" t="s">
        <v>22429</v>
      </c>
      <c r="B8841" s="651" t="s">
        <v>22430</v>
      </c>
      <c r="C8841" s="651"/>
      <c r="D8841" s="652" t="s">
        <v>22422</v>
      </c>
      <c r="E8841" s="625" t="s">
        <v>22431</v>
      </c>
    </row>
    <row r="8842" spans="1:5">
      <c r="A8842" s="711" t="s">
        <v>91</v>
      </c>
      <c r="B8842" s="651" t="s">
        <v>22432</v>
      </c>
      <c r="C8842" s="651" t="s">
        <v>22433</v>
      </c>
      <c r="D8842" s="652" t="s">
        <v>22434</v>
      </c>
      <c r="E8842" s="625" t="s">
        <v>22435</v>
      </c>
    </row>
    <row r="8843" spans="1:5">
      <c r="A8843" s="711" t="s">
        <v>22436</v>
      </c>
      <c r="B8843" s="651" t="s">
        <v>22437</v>
      </c>
      <c r="C8843" s="651"/>
      <c r="D8843" s="652"/>
    </row>
    <row r="8844" spans="1:5">
      <c r="A8844" s="711">
        <v>89397</v>
      </c>
      <c r="B8844" s="651" t="s">
        <v>27246</v>
      </c>
      <c r="C8844" s="651" t="s">
        <v>108</v>
      </c>
      <c r="D8844" s="652" t="s">
        <v>18987</v>
      </c>
      <c r="E8844" s="625">
        <v>8.68</v>
      </c>
    </row>
    <row r="8845" spans="1:5">
      <c r="A8845" s="711" t="s">
        <v>27247</v>
      </c>
      <c r="B8845" s="651" t="s">
        <v>27248</v>
      </c>
      <c r="C8845" s="651"/>
      <c r="D8845" s="652"/>
    </row>
    <row r="8846" spans="1:5">
      <c r="A8846" s="711">
        <v>89398</v>
      </c>
      <c r="B8846" s="651" t="s">
        <v>27249</v>
      </c>
      <c r="C8846" s="651" t="s">
        <v>108</v>
      </c>
      <c r="D8846" s="652" t="s">
        <v>18987</v>
      </c>
      <c r="E8846" s="625">
        <v>10.14</v>
      </c>
    </row>
    <row r="8847" spans="1:5">
      <c r="A8847" s="711" t="s">
        <v>22490</v>
      </c>
      <c r="B8847" s="651" t="s">
        <v>27035</v>
      </c>
      <c r="C8847" s="651"/>
      <c r="D8847" s="652"/>
    </row>
    <row r="8848" spans="1:5">
      <c r="A8848" s="711">
        <v>89399</v>
      </c>
      <c r="B8848" s="651" t="s">
        <v>27250</v>
      </c>
      <c r="C8848" s="651" t="s">
        <v>108</v>
      </c>
      <c r="D8848" s="652" t="s">
        <v>18987</v>
      </c>
      <c r="E8848" s="625">
        <v>19.57</v>
      </c>
    </row>
    <row r="8849" spans="1:5">
      <c r="A8849" s="711" t="s">
        <v>27241</v>
      </c>
      <c r="B8849" s="651" t="s">
        <v>27242</v>
      </c>
      <c r="C8849" s="651"/>
      <c r="D8849" s="652"/>
    </row>
    <row r="8850" spans="1:5">
      <c r="A8850" s="711" t="s">
        <v>27243</v>
      </c>
      <c r="B8850" s="651" t="s">
        <v>27042</v>
      </c>
      <c r="C8850" s="651"/>
      <c r="D8850" s="652"/>
    </row>
    <row r="8851" spans="1:5">
      <c r="A8851" s="711">
        <v>89400</v>
      </c>
      <c r="B8851" s="651" t="s">
        <v>27251</v>
      </c>
      <c r="C8851" s="651" t="s">
        <v>108</v>
      </c>
      <c r="D8851" s="652" t="s">
        <v>18987</v>
      </c>
      <c r="E8851" s="625">
        <v>12.06</v>
      </c>
    </row>
    <row r="8852" spans="1:5">
      <c r="A8852" s="711" t="s">
        <v>27247</v>
      </c>
      <c r="B8852" s="651" t="s">
        <v>27248</v>
      </c>
      <c r="C8852" s="651"/>
      <c r="D8852" s="652"/>
    </row>
    <row r="8853" spans="1:5">
      <c r="A8853" s="711">
        <v>89404</v>
      </c>
      <c r="B8853" s="651" t="s">
        <v>27252</v>
      </c>
      <c r="C8853" s="651" t="s">
        <v>108</v>
      </c>
      <c r="D8853" s="652" t="s">
        <v>18987</v>
      </c>
      <c r="E8853" s="625">
        <v>2.98</v>
      </c>
    </row>
    <row r="8854" spans="1:5">
      <c r="A8854" s="711" t="s">
        <v>27253</v>
      </c>
      <c r="B8854" s="651" t="s">
        <v>27254</v>
      </c>
      <c r="C8854" s="651"/>
      <c r="D8854" s="652"/>
    </row>
    <row r="8855" spans="1:5">
      <c r="A8855" s="711">
        <v>89405</v>
      </c>
      <c r="B8855" s="651" t="s">
        <v>27255</v>
      </c>
      <c r="C8855" s="651" t="s">
        <v>108</v>
      </c>
      <c r="D8855" s="652" t="s">
        <v>18987</v>
      </c>
      <c r="E8855" s="625">
        <v>3.17</v>
      </c>
    </row>
    <row r="8856" spans="1:5">
      <c r="A8856" s="711" t="s">
        <v>27253</v>
      </c>
      <c r="B8856" s="651" t="s">
        <v>27254</v>
      </c>
      <c r="C8856" s="651"/>
      <c r="D8856" s="652"/>
    </row>
    <row r="8857" spans="1:5">
      <c r="A8857" s="711">
        <v>89406</v>
      </c>
      <c r="B8857" s="651" t="s">
        <v>27256</v>
      </c>
      <c r="C8857" s="651" t="s">
        <v>108</v>
      </c>
      <c r="D8857" s="652" t="s">
        <v>18987</v>
      </c>
      <c r="E8857" s="625">
        <v>4.07</v>
      </c>
    </row>
    <row r="8858" spans="1:5">
      <c r="A8858" s="711" t="s">
        <v>27257</v>
      </c>
      <c r="B8858" s="651" t="s">
        <v>27258</v>
      </c>
      <c r="C8858" s="651"/>
      <c r="D8858" s="652"/>
    </row>
    <row r="8859" spans="1:5">
      <c r="A8859" s="711">
        <v>89407</v>
      </c>
      <c r="B8859" s="651" t="s">
        <v>27259</v>
      </c>
      <c r="C8859" s="651" t="s">
        <v>108</v>
      </c>
      <c r="D8859" s="652" t="s">
        <v>18987</v>
      </c>
      <c r="E8859" s="625">
        <v>4</v>
      </c>
    </row>
    <row r="8860" spans="1:5">
      <c r="A8860" s="711" t="s">
        <v>27257</v>
      </c>
      <c r="B8860" s="651" t="s">
        <v>27258</v>
      </c>
      <c r="C8860" s="651"/>
      <c r="D8860" s="652"/>
    </row>
    <row r="8861" spans="1:5">
      <c r="A8861" s="711">
        <v>89408</v>
      </c>
      <c r="B8861" s="651" t="s">
        <v>27260</v>
      </c>
      <c r="C8861" s="651" t="s">
        <v>108</v>
      </c>
      <c r="D8861" s="652" t="s">
        <v>18987</v>
      </c>
      <c r="E8861" s="625">
        <v>3.63</v>
      </c>
    </row>
    <row r="8862" spans="1:5">
      <c r="A8862" s="711" t="s">
        <v>27253</v>
      </c>
      <c r="B8862" s="651" t="s">
        <v>27254</v>
      </c>
      <c r="C8862" s="651"/>
      <c r="D8862" s="652"/>
    </row>
    <row r="8863" spans="1:5">
      <c r="A8863" s="711">
        <v>89409</v>
      </c>
      <c r="B8863" s="651" t="s">
        <v>27261</v>
      </c>
      <c r="C8863" s="651" t="s">
        <v>108</v>
      </c>
      <c r="D8863" s="652" t="s">
        <v>18987</v>
      </c>
      <c r="E8863" s="625">
        <v>4.0599999999999996</v>
      </c>
    </row>
    <row r="8864" spans="1:5">
      <c r="A8864" s="711" t="s">
        <v>27253</v>
      </c>
      <c r="B8864" s="651" t="s">
        <v>27254</v>
      </c>
      <c r="C8864" s="651"/>
      <c r="D8864" s="652"/>
    </row>
    <row r="8865" spans="1:5">
      <c r="A8865" s="711">
        <v>89410</v>
      </c>
      <c r="B8865" s="651" t="s">
        <v>27262</v>
      </c>
      <c r="C8865" s="651" t="s">
        <v>108</v>
      </c>
      <c r="D8865" s="652" t="s">
        <v>18987</v>
      </c>
      <c r="E8865" s="625">
        <v>5.19</v>
      </c>
    </row>
    <row r="8866" spans="1:5">
      <c r="A8866" s="711" t="s">
        <v>27257</v>
      </c>
      <c r="B8866" s="651" t="s">
        <v>27258</v>
      </c>
      <c r="C8866" s="651"/>
      <c r="D8866" s="652"/>
    </row>
    <row r="8867" spans="1:5">
      <c r="A8867" s="711">
        <v>89411</v>
      </c>
      <c r="B8867" s="651" t="s">
        <v>27263</v>
      </c>
      <c r="C8867" s="651" t="s">
        <v>108</v>
      </c>
      <c r="D8867" s="652" t="s">
        <v>18987</v>
      </c>
      <c r="E8867" s="625">
        <v>4.7699999999999996</v>
      </c>
    </row>
    <row r="8868" spans="1:5">
      <c r="A8868" s="711" t="s">
        <v>27257</v>
      </c>
      <c r="B8868" s="651" t="s">
        <v>27258</v>
      </c>
      <c r="C8868" s="651"/>
      <c r="D8868" s="652"/>
    </row>
    <row r="8869" spans="1:5">
      <c r="A8869" s="711">
        <v>89412</v>
      </c>
      <c r="B8869" s="651" t="s">
        <v>27264</v>
      </c>
      <c r="C8869" s="651" t="s">
        <v>108</v>
      </c>
      <c r="D8869" s="652" t="s">
        <v>18987</v>
      </c>
      <c r="E8869" s="625">
        <v>5.18</v>
      </c>
    </row>
    <row r="8870" spans="1:5">
      <c r="A8870" s="711" t="s">
        <v>27044</v>
      </c>
      <c r="B8870" s="651" t="s">
        <v>27265</v>
      </c>
      <c r="C8870" s="651"/>
      <c r="D8870" s="652"/>
    </row>
    <row r="8871" spans="1:5">
      <c r="A8871" s="711">
        <v>89413</v>
      </c>
      <c r="B8871" s="651" t="s">
        <v>27266</v>
      </c>
      <c r="C8871" s="651" t="s">
        <v>108</v>
      </c>
      <c r="D8871" s="652" t="s">
        <v>18987</v>
      </c>
      <c r="E8871" s="625">
        <v>5.15</v>
      </c>
    </row>
    <row r="8872" spans="1:5">
      <c r="A8872" s="711" t="s">
        <v>22417</v>
      </c>
      <c r="B8872" s="651" t="s">
        <v>22418</v>
      </c>
      <c r="C8872" s="651"/>
      <c r="D8872" s="652"/>
    </row>
    <row r="8873" spans="1:5">
      <c r="A8873" s="711" t="s">
        <v>22419</v>
      </c>
      <c r="B8873" s="651" t="e">
        <v>#NAME?</v>
      </c>
      <c r="C8873" s="651"/>
      <c r="D8873" s="652" t="s">
        <v>22420</v>
      </c>
      <c r="E8873" s="625" t="s">
        <v>22421</v>
      </c>
    </row>
    <row r="8874" spans="1:5">
      <c r="A8874" s="711"/>
      <c r="B8874" s="651"/>
      <c r="C8874" s="651"/>
      <c r="D8874" s="652" t="s">
        <v>22422</v>
      </c>
      <c r="E8874" s="625" t="s">
        <v>22423</v>
      </c>
    </row>
    <row r="8875" spans="1:5">
      <c r="A8875" s="711" t="s">
        <v>22424</v>
      </c>
      <c r="B8875" s="651" t="s">
        <v>22425</v>
      </c>
      <c r="C8875" s="651"/>
      <c r="D8875" s="652"/>
    </row>
    <row r="8876" spans="1:5">
      <c r="A8876" s="711" t="s">
        <v>22426</v>
      </c>
      <c r="B8876" s="651" t="s">
        <v>22427</v>
      </c>
      <c r="C8876" s="651" t="s">
        <v>22428</v>
      </c>
      <c r="D8876" s="652"/>
    </row>
    <row r="8877" spans="1:5">
      <c r="A8877" s="711" t="s">
        <v>22429</v>
      </c>
      <c r="B8877" s="651" t="s">
        <v>22430</v>
      </c>
      <c r="C8877" s="651"/>
      <c r="D8877" s="652" t="s">
        <v>22422</v>
      </c>
      <c r="E8877" s="625" t="s">
        <v>22431</v>
      </c>
    </row>
    <row r="8878" spans="1:5">
      <c r="A8878" s="711" t="s">
        <v>91</v>
      </c>
      <c r="B8878" s="651" t="s">
        <v>22432</v>
      </c>
      <c r="C8878" s="651" t="s">
        <v>22433</v>
      </c>
      <c r="D8878" s="652" t="s">
        <v>22434</v>
      </c>
      <c r="E8878" s="625" t="s">
        <v>22435</v>
      </c>
    </row>
    <row r="8879" spans="1:5">
      <c r="A8879" s="711" t="s">
        <v>22436</v>
      </c>
      <c r="B8879" s="651" t="s">
        <v>22437</v>
      </c>
      <c r="C8879" s="651"/>
      <c r="D8879" s="652"/>
    </row>
    <row r="8880" spans="1:5">
      <c r="A8880" s="711" t="s">
        <v>27253</v>
      </c>
      <c r="B8880" s="651" t="s">
        <v>27254</v>
      </c>
      <c r="C8880" s="651"/>
      <c r="D8880" s="652"/>
    </row>
    <row r="8881" spans="1:5">
      <c r="A8881" s="711">
        <v>89414</v>
      </c>
      <c r="B8881" s="651" t="s">
        <v>27267</v>
      </c>
      <c r="C8881" s="651" t="s">
        <v>108</v>
      </c>
      <c r="D8881" s="652" t="s">
        <v>18987</v>
      </c>
      <c r="E8881" s="625">
        <v>6.32</v>
      </c>
    </row>
    <row r="8882" spans="1:5">
      <c r="A8882" s="711" t="s">
        <v>27253</v>
      </c>
      <c r="B8882" s="651" t="s">
        <v>27254</v>
      </c>
      <c r="C8882" s="651"/>
      <c r="D8882" s="652"/>
    </row>
    <row r="8883" spans="1:5">
      <c r="A8883" s="711">
        <v>89415</v>
      </c>
      <c r="B8883" s="651" t="s">
        <v>27268</v>
      </c>
      <c r="C8883" s="651" t="s">
        <v>108</v>
      </c>
      <c r="D8883" s="652" t="s">
        <v>18987</v>
      </c>
      <c r="E8883" s="625">
        <v>7.99</v>
      </c>
    </row>
    <row r="8884" spans="1:5">
      <c r="A8884" s="711" t="s">
        <v>27257</v>
      </c>
      <c r="B8884" s="651" t="s">
        <v>27258</v>
      </c>
      <c r="C8884" s="651"/>
      <c r="D8884" s="652"/>
    </row>
    <row r="8885" spans="1:5">
      <c r="A8885" s="711">
        <v>89416</v>
      </c>
      <c r="B8885" s="651" t="s">
        <v>27269</v>
      </c>
      <c r="C8885" s="651" t="s">
        <v>108</v>
      </c>
      <c r="D8885" s="652" t="s">
        <v>18987</v>
      </c>
      <c r="E8885" s="625">
        <v>6.48</v>
      </c>
    </row>
    <row r="8886" spans="1:5">
      <c r="A8886" s="711" t="s">
        <v>27257</v>
      </c>
      <c r="B8886" s="651" t="s">
        <v>27258</v>
      </c>
      <c r="C8886" s="651"/>
      <c r="D8886" s="652"/>
    </row>
    <row r="8887" spans="1:5">
      <c r="A8887" s="711">
        <v>89417</v>
      </c>
      <c r="B8887" s="651" t="s">
        <v>27270</v>
      </c>
      <c r="C8887" s="651" t="s">
        <v>108</v>
      </c>
      <c r="D8887" s="652" t="s">
        <v>18987</v>
      </c>
      <c r="E8887" s="625">
        <v>2.46</v>
      </c>
    </row>
    <row r="8888" spans="1:5">
      <c r="A8888" s="711" t="s">
        <v>26984</v>
      </c>
      <c r="B8888" s="651" t="s">
        <v>26985</v>
      </c>
      <c r="C8888" s="651"/>
      <c r="D8888" s="652"/>
    </row>
    <row r="8889" spans="1:5">
      <c r="A8889" s="711">
        <v>89418</v>
      </c>
      <c r="B8889" s="651" t="s">
        <v>27271</v>
      </c>
      <c r="C8889" s="651" t="s">
        <v>108</v>
      </c>
      <c r="D8889" s="652" t="s">
        <v>18987</v>
      </c>
      <c r="E8889" s="625">
        <v>8.5</v>
      </c>
    </row>
    <row r="8890" spans="1:5">
      <c r="A8890" s="711" t="s">
        <v>27257</v>
      </c>
      <c r="B8890" s="651" t="s">
        <v>27258</v>
      </c>
      <c r="C8890" s="651"/>
      <c r="D8890" s="652"/>
    </row>
    <row r="8891" spans="1:5">
      <c r="A8891" s="711">
        <v>89419</v>
      </c>
      <c r="B8891" s="651" t="s">
        <v>27272</v>
      </c>
      <c r="C8891" s="651" t="s">
        <v>108</v>
      </c>
      <c r="D8891" s="652" t="s">
        <v>18987</v>
      </c>
      <c r="E8891" s="625">
        <v>2.89</v>
      </c>
    </row>
    <row r="8892" spans="1:5">
      <c r="A8892" s="711" t="s">
        <v>27044</v>
      </c>
      <c r="B8892" s="651" t="s">
        <v>27265</v>
      </c>
      <c r="C8892" s="651"/>
      <c r="D8892" s="652"/>
    </row>
    <row r="8893" spans="1:5">
      <c r="A8893" s="711">
        <v>89420</v>
      </c>
      <c r="B8893" s="651" t="s">
        <v>27212</v>
      </c>
      <c r="C8893" s="651" t="s">
        <v>108</v>
      </c>
      <c r="D8893" s="652" t="s">
        <v>18987</v>
      </c>
      <c r="E8893" s="625">
        <v>5.93</v>
      </c>
    </row>
    <row r="8894" spans="1:5">
      <c r="A8894" s="711" t="s">
        <v>27273</v>
      </c>
      <c r="B8894" s="651" t="s">
        <v>27274</v>
      </c>
      <c r="C8894" s="651"/>
      <c r="D8894" s="652"/>
    </row>
    <row r="8895" spans="1:5">
      <c r="A8895" s="711">
        <v>89421</v>
      </c>
      <c r="B8895" s="651" t="s">
        <v>27275</v>
      </c>
      <c r="C8895" s="651" t="s">
        <v>108</v>
      </c>
      <c r="D8895" s="652" t="s">
        <v>18987</v>
      </c>
      <c r="E8895" s="625">
        <v>6.33</v>
      </c>
    </row>
    <row r="8896" spans="1:5">
      <c r="A8896" s="711" t="s">
        <v>27024</v>
      </c>
      <c r="B8896" s="651" t="s">
        <v>27276</v>
      </c>
      <c r="C8896" s="651"/>
      <c r="D8896" s="652"/>
    </row>
    <row r="8897" spans="1:5">
      <c r="A8897" s="711">
        <v>89422</v>
      </c>
      <c r="B8897" s="651" t="s">
        <v>27216</v>
      </c>
      <c r="C8897" s="651" t="s">
        <v>108</v>
      </c>
      <c r="D8897" s="652" t="s">
        <v>18987</v>
      </c>
      <c r="E8897" s="625">
        <v>2.62</v>
      </c>
    </row>
    <row r="8898" spans="1:5">
      <c r="A8898" s="711" t="s">
        <v>27217</v>
      </c>
      <c r="B8898" s="651" t="s">
        <v>27277</v>
      </c>
      <c r="C8898" s="651"/>
      <c r="D8898" s="652"/>
    </row>
    <row r="8899" spans="1:5">
      <c r="A8899" s="711" t="s">
        <v>25197</v>
      </c>
      <c r="B8899" s="651" t="s">
        <v>27278</v>
      </c>
      <c r="C8899" s="651"/>
      <c r="D8899" s="652"/>
    </row>
    <row r="8900" spans="1:5">
      <c r="A8900" s="711">
        <v>89424</v>
      </c>
      <c r="B8900" s="651" t="s">
        <v>27279</v>
      </c>
      <c r="C8900" s="651" t="s">
        <v>108</v>
      </c>
      <c r="D8900" s="652" t="s">
        <v>18987</v>
      </c>
      <c r="E8900" s="625">
        <v>2.86</v>
      </c>
    </row>
    <row r="8901" spans="1:5">
      <c r="A8901" s="711" t="s">
        <v>26984</v>
      </c>
      <c r="B8901" s="651" t="s">
        <v>26985</v>
      </c>
      <c r="C8901" s="651"/>
      <c r="D8901" s="652"/>
    </row>
    <row r="8902" spans="1:5">
      <c r="A8902" s="711">
        <v>89425</v>
      </c>
      <c r="B8902" s="651" t="s">
        <v>27280</v>
      </c>
      <c r="C8902" s="651" t="s">
        <v>108</v>
      </c>
      <c r="D8902" s="652" t="s">
        <v>18987</v>
      </c>
      <c r="E8902" s="625">
        <v>11.53</v>
      </c>
    </row>
    <row r="8903" spans="1:5">
      <c r="A8903" s="711" t="s">
        <v>27257</v>
      </c>
      <c r="B8903" s="651" t="s">
        <v>27258</v>
      </c>
      <c r="C8903" s="651"/>
      <c r="D8903" s="652"/>
    </row>
    <row r="8904" spans="1:5">
      <c r="A8904" s="711">
        <v>89426</v>
      </c>
      <c r="B8904" s="651" t="s">
        <v>27281</v>
      </c>
      <c r="C8904" s="651" t="s">
        <v>108</v>
      </c>
      <c r="D8904" s="652" t="s">
        <v>18987</v>
      </c>
      <c r="E8904" s="625">
        <v>4.5999999999999996</v>
      </c>
    </row>
    <row r="8905" spans="1:5">
      <c r="A8905" s="711" t="s">
        <v>27044</v>
      </c>
      <c r="B8905" s="651" t="s">
        <v>27265</v>
      </c>
      <c r="C8905" s="651"/>
      <c r="D8905" s="652"/>
    </row>
    <row r="8906" spans="1:5">
      <c r="A8906" s="711">
        <v>89427</v>
      </c>
      <c r="B8906" s="651" t="s">
        <v>27224</v>
      </c>
      <c r="C8906" s="651" t="s">
        <v>108</v>
      </c>
      <c r="D8906" s="652" t="s">
        <v>18987</v>
      </c>
      <c r="E8906" s="625">
        <v>7.61</v>
      </c>
    </row>
    <row r="8907" spans="1:5">
      <c r="A8907" s="711" t="s">
        <v>27273</v>
      </c>
      <c r="B8907" s="651" t="s">
        <v>27274</v>
      </c>
      <c r="C8907" s="651"/>
      <c r="D8907" s="652"/>
    </row>
    <row r="8908" spans="1:5">
      <c r="A8908" s="711" t="s">
        <v>22417</v>
      </c>
      <c r="B8908" s="651" t="s">
        <v>22418</v>
      </c>
      <c r="C8908" s="651"/>
      <c r="D8908" s="652"/>
    </row>
    <row r="8909" spans="1:5">
      <c r="A8909" s="711" t="s">
        <v>22419</v>
      </c>
      <c r="B8909" s="651" t="e">
        <v>#NAME?</v>
      </c>
      <c r="C8909" s="651"/>
      <c r="D8909" s="652" t="s">
        <v>22420</v>
      </c>
      <c r="E8909" s="625" t="s">
        <v>22421</v>
      </c>
    </row>
    <row r="8910" spans="1:5">
      <c r="A8910" s="711"/>
      <c r="B8910" s="651"/>
      <c r="C8910" s="651"/>
      <c r="D8910" s="652" t="s">
        <v>22422</v>
      </c>
      <c r="E8910" s="625" t="s">
        <v>22423</v>
      </c>
    </row>
    <row r="8911" spans="1:5">
      <c r="A8911" s="711" t="s">
        <v>22424</v>
      </c>
      <c r="B8911" s="651" t="s">
        <v>22425</v>
      </c>
      <c r="C8911" s="651"/>
      <c r="D8911" s="652"/>
    </row>
    <row r="8912" spans="1:5">
      <c r="A8912" s="711" t="s">
        <v>22426</v>
      </c>
      <c r="B8912" s="651" t="s">
        <v>22427</v>
      </c>
      <c r="C8912" s="651" t="s">
        <v>22428</v>
      </c>
      <c r="D8912" s="652"/>
    </row>
    <row r="8913" spans="1:5">
      <c r="A8913" s="711" t="s">
        <v>22429</v>
      </c>
      <c r="B8913" s="651" t="s">
        <v>22430</v>
      </c>
      <c r="C8913" s="651"/>
      <c r="D8913" s="652" t="s">
        <v>22422</v>
      </c>
      <c r="E8913" s="625" t="s">
        <v>22431</v>
      </c>
    </row>
    <row r="8914" spans="1:5">
      <c r="A8914" s="711" t="s">
        <v>91</v>
      </c>
      <c r="B8914" s="651" t="s">
        <v>22432</v>
      </c>
      <c r="C8914" s="651" t="s">
        <v>22433</v>
      </c>
      <c r="D8914" s="652" t="s">
        <v>22434</v>
      </c>
      <c r="E8914" s="625" t="s">
        <v>22435</v>
      </c>
    </row>
    <row r="8915" spans="1:5">
      <c r="A8915" s="711" t="s">
        <v>22436</v>
      </c>
      <c r="B8915" s="651" t="s">
        <v>22437</v>
      </c>
      <c r="C8915" s="651"/>
      <c r="D8915" s="652"/>
    </row>
    <row r="8916" spans="1:5">
      <c r="A8916" s="711">
        <v>89428</v>
      </c>
      <c r="B8916" s="651" t="s">
        <v>27282</v>
      </c>
      <c r="C8916" s="651" t="s">
        <v>108</v>
      </c>
      <c r="D8916" s="652" t="s">
        <v>18987</v>
      </c>
      <c r="E8916" s="625">
        <v>7.46</v>
      </c>
    </row>
    <row r="8917" spans="1:5">
      <c r="A8917" s="711" t="s">
        <v>27024</v>
      </c>
      <c r="B8917" s="651" t="s">
        <v>27276</v>
      </c>
      <c r="C8917" s="651"/>
      <c r="D8917" s="652"/>
    </row>
    <row r="8918" spans="1:5">
      <c r="A8918" s="711">
        <v>89429</v>
      </c>
      <c r="B8918" s="651" t="s">
        <v>27226</v>
      </c>
      <c r="C8918" s="651" t="s">
        <v>108</v>
      </c>
      <c r="D8918" s="652" t="s">
        <v>18987</v>
      </c>
      <c r="E8918" s="625">
        <v>3.04</v>
      </c>
    </row>
    <row r="8919" spans="1:5">
      <c r="A8919" s="711" t="s">
        <v>27227</v>
      </c>
      <c r="B8919" s="651" t="s">
        <v>27277</v>
      </c>
      <c r="C8919" s="651"/>
      <c r="D8919" s="652"/>
    </row>
    <row r="8920" spans="1:5">
      <c r="A8920" s="711" t="s">
        <v>25197</v>
      </c>
      <c r="B8920" s="651" t="s">
        <v>27278</v>
      </c>
      <c r="C8920" s="651"/>
      <c r="D8920" s="652"/>
    </row>
    <row r="8921" spans="1:5">
      <c r="A8921" s="711">
        <v>89431</v>
      </c>
      <c r="B8921" s="651" t="s">
        <v>27283</v>
      </c>
      <c r="C8921" s="651" t="s">
        <v>108</v>
      </c>
      <c r="D8921" s="652" t="s">
        <v>18987</v>
      </c>
      <c r="E8921" s="625">
        <v>4.04</v>
      </c>
    </row>
    <row r="8922" spans="1:5">
      <c r="A8922" s="711" t="s">
        <v>26984</v>
      </c>
      <c r="B8922" s="651" t="s">
        <v>26985</v>
      </c>
      <c r="C8922" s="651"/>
      <c r="D8922" s="652"/>
    </row>
    <row r="8923" spans="1:5">
      <c r="A8923" s="711">
        <v>89433</v>
      </c>
      <c r="B8923" s="651" t="s">
        <v>27284</v>
      </c>
      <c r="C8923" s="651" t="s">
        <v>108</v>
      </c>
      <c r="D8923" s="652" t="s">
        <v>18987</v>
      </c>
      <c r="E8923" s="625">
        <v>5.63</v>
      </c>
    </row>
    <row r="8924" spans="1:5">
      <c r="A8924" s="711" t="s">
        <v>27044</v>
      </c>
      <c r="B8924" s="651" t="s">
        <v>27265</v>
      </c>
      <c r="C8924" s="651"/>
      <c r="D8924" s="652"/>
    </row>
    <row r="8925" spans="1:5">
      <c r="A8925" s="711">
        <v>89434</v>
      </c>
      <c r="B8925" s="651" t="s">
        <v>27233</v>
      </c>
      <c r="C8925" s="651" t="s">
        <v>108</v>
      </c>
      <c r="D8925" s="652" t="s">
        <v>18987</v>
      </c>
      <c r="E8925" s="625">
        <v>6.32</v>
      </c>
    </row>
    <row r="8926" spans="1:5">
      <c r="A8926" s="711" t="s">
        <v>27273</v>
      </c>
      <c r="B8926" s="651" t="s">
        <v>27274</v>
      </c>
      <c r="C8926" s="651"/>
      <c r="D8926" s="652"/>
    </row>
    <row r="8927" spans="1:5">
      <c r="A8927" s="711">
        <v>89435</v>
      </c>
      <c r="B8927" s="651" t="s">
        <v>27285</v>
      </c>
      <c r="C8927" s="651" t="s">
        <v>108</v>
      </c>
      <c r="D8927" s="652" t="s">
        <v>18987</v>
      </c>
      <c r="E8927" s="625">
        <v>11.54</v>
      </c>
    </row>
    <row r="8928" spans="1:5">
      <c r="A8928" s="711" t="s">
        <v>27024</v>
      </c>
      <c r="B8928" s="651" t="s">
        <v>27276</v>
      </c>
      <c r="C8928" s="651"/>
      <c r="D8928" s="652"/>
    </row>
    <row r="8929" spans="1:5">
      <c r="A8929" s="711">
        <v>89436</v>
      </c>
      <c r="B8929" s="651" t="s">
        <v>27235</v>
      </c>
      <c r="C8929" s="651" t="s">
        <v>108</v>
      </c>
      <c r="D8929" s="652" t="s">
        <v>18987</v>
      </c>
      <c r="E8929" s="625">
        <v>4.3099999999999996</v>
      </c>
    </row>
    <row r="8930" spans="1:5">
      <c r="A8930" s="711" t="s">
        <v>27236</v>
      </c>
      <c r="B8930" s="651" t="s">
        <v>27286</v>
      </c>
      <c r="C8930" s="651"/>
      <c r="D8930" s="652"/>
    </row>
    <row r="8931" spans="1:5">
      <c r="A8931" s="711" t="s">
        <v>25193</v>
      </c>
      <c r="B8931" s="651" t="s">
        <v>27287</v>
      </c>
      <c r="C8931" s="651"/>
      <c r="D8931" s="652"/>
    </row>
    <row r="8932" spans="1:5">
      <c r="A8932" s="711">
        <v>89438</v>
      </c>
      <c r="B8932" s="651" t="s">
        <v>27288</v>
      </c>
      <c r="C8932" s="651" t="s">
        <v>108</v>
      </c>
      <c r="D8932" s="652" t="s">
        <v>18987</v>
      </c>
      <c r="E8932" s="625">
        <v>4.2300000000000004</v>
      </c>
    </row>
    <row r="8933" spans="1:5">
      <c r="A8933" s="711" t="e">
        <v>#NAME?</v>
      </c>
      <c r="B8933" s="651" t="s">
        <v>26980</v>
      </c>
      <c r="C8933" s="651"/>
      <c r="D8933" s="652"/>
    </row>
    <row r="8934" spans="1:5">
      <c r="A8934" s="711">
        <v>89439</v>
      </c>
      <c r="B8934" s="651" t="s">
        <v>27289</v>
      </c>
      <c r="C8934" s="651" t="s">
        <v>108</v>
      </c>
      <c r="D8934" s="652" t="s">
        <v>18987</v>
      </c>
      <c r="E8934" s="625">
        <v>5.24</v>
      </c>
    </row>
    <row r="8935" spans="1:5">
      <c r="A8935" s="711" t="s">
        <v>27290</v>
      </c>
      <c r="B8935" s="651" t="s">
        <v>27291</v>
      </c>
      <c r="C8935" s="651"/>
      <c r="D8935" s="652"/>
    </row>
    <row r="8936" spans="1:5">
      <c r="A8936" s="711" t="s">
        <v>27153</v>
      </c>
      <c r="B8936" s="651" t="s">
        <v>27292</v>
      </c>
      <c r="C8936" s="651"/>
      <c r="D8936" s="652"/>
    </row>
    <row r="8937" spans="1:5">
      <c r="A8937" s="711">
        <v>89440</v>
      </c>
      <c r="B8937" s="651" t="s">
        <v>27293</v>
      </c>
      <c r="C8937" s="651" t="s">
        <v>108</v>
      </c>
      <c r="D8937" s="652" t="s">
        <v>18987</v>
      </c>
      <c r="E8937" s="625">
        <v>5.14</v>
      </c>
    </row>
    <row r="8938" spans="1:5">
      <c r="A8938" s="711" t="e">
        <v>#NAME?</v>
      </c>
      <c r="B8938" s="651" t="s">
        <v>26980</v>
      </c>
      <c r="C8938" s="651"/>
      <c r="D8938" s="652"/>
    </row>
    <row r="8939" spans="1:5">
      <c r="A8939" s="711">
        <v>89441</v>
      </c>
      <c r="B8939" s="651" t="s">
        <v>27245</v>
      </c>
      <c r="C8939" s="651" t="s">
        <v>108</v>
      </c>
      <c r="D8939" s="652" t="s">
        <v>18987</v>
      </c>
      <c r="E8939" s="625">
        <v>11.03</v>
      </c>
    </row>
    <row r="8940" spans="1:5">
      <c r="A8940" s="711" t="s">
        <v>27241</v>
      </c>
      <c r="B8940" s="651" t="s">
        <v>27294</v>
      </c>
      <c r="C8940" s="651"/>
      <c r="D8940" s="652"/>
    </row>
    <row r="8941" spans="1:5">
      <c r="A8941" s="711" t="s">
        <v>24131</v>
      </c>
      <c r="B8941" s="651" t="s">
        <v>27295</v>
      </c>
      <c r="C8941" s="651"/>
      <c r="D8941" s="652"/>
    </row>
    <row r="8942" spans="1:5">
      <c r="A8942" s="711">
        <v>89442</v>
      </c>
      <c r="B8942" s="651" t="s">
        <v>27296</v>
      </c>
      <c r="C8942" s="651" t="s">
        <v>108</v>
      </c>
      <c r="D8942" s="652" t="s">
        <v>18987</v>
      </c>
      <c r="E8942" s="625">
        <v>6.38</v>
      </c>
    </row>
    <row r="8943" spans="1:5">
      <c r="A8943" s="711" t="s">
        <v>26385</v>
      </c>
      <c r="B8943" s="651" t="s">
        <v>27211</v>
      </c>
      <c r="C8943" s="651"/>
      <c r="D8943" s="652"/>
    </row>
    <row r="8944" spans="1:5">
      <c r="A8944" s="711" t="s">
        <v>22417</v>
      </c>
      <c r="B8944" s="651" t="s">
        <v>22418</v>
      </c>
      <c r="C8944" s="651"/>
      <c r="D8944" s="652"/>
    </row>
    <row r="8945" spans="1:5">
      <c r="A8945" s="711" t="s">
        <v>22419</v>
      </c>
      <c r="B8945" s="651" t="e">
        <v>#NAME?</v>
      </c>
      <c r="C8945" s="651"/>
      <c r="D8945" s="652" t="s">
        <v>22420</v>
      </c>
      <c r="E8945" s="625" t="s">
        <v>22421</v>
      </c>
    </row>
    <row r="8946" spans="1:5">
      <c r="A8946" s="711"/>
      <c r="B8946" s="651"/>
      <c r="C8946" s="651"/>
      <c r="D8946" s="652" t="s">
        <v>22422</v>
      </c>
      <c r="E8946" s="625" t="s">
        <v>22423</v>
      </c>
    </row>
    <row r="8947" spans="1:5">
      <c r="A8947" s="711" t="s">
        <v>22424</v>
      </c>
      <c r="B8947" s="651" t="s">
        <v>22425</v>
      </c>
      <c r="C8947" s="651"/>
      <c r="D8947" s="652"/>
    </row>
    <row r="8948" spans="1:5">
      <c r="A8948" s="711" t="s">
        <v>22426</v>
      </c>
      <c r="B8948" s="651" t="s">
        <v>22427</v>
      </c>
      <c r="C8948" s="651" t="s">
        <v>22428</v>
      </c>
      <c r="D8948" s="652"/>
    </row>
    <row r="8949" spans="1:5">
      <c r="A8949" s="711" t="s">
        <v>22429</v>
      </c>
      <c r="B8949" s="651" t="s">
        <v>22430</v>
      </c>
      <c r="C8949" s="651"/>
      <c r="D8949" s="652" t="s">
        <v>22422</v>
      </c>
      <c r="E8949" s="625" t="s">
        <v>22431</v>
      </c>
    </row>
    <row r="8950" spans="1:5">
      <c r="A8950" s="711" t="s">
        <v>91</v>
      </c>
      <c r="B8950" s="651" t="s">
        <v>22432</v>
      </c>
      <c r="C8950" s="651" t="s">
        <v>22433</v>
      </c>
      <c r="D8950" s="652" t="s">
        <v>22434</v>
      </c>
      <c r="E8950" s="625" t="s">
        <v>22435</v>
      </c>
    </row>
    <row r="8951" spans="1:5">
      <c r="A8951" s="711" t="s">
        <v>22436</v>
      </c>
      <c r="B8951" s="651" t="s">
        <v>22437</v>
      </c>
      <c r="C8951" s="651"/>
      <c r="D8951" s="652"/>
    </row>
    <row r="8952" spans="1:5">
      <c r="A8952" s="711">
        <v>89443</v>
      </c>
      <c r="B8952" s="651" t="s">
        <v>27297</v>
      </c>
      <c r="C8952" s="651" t="s">
        <v>108</v>
      </c>
      <c r="D8952" s="652" t="s">
        <v>18987</v>
      </c>
      <c r="E8952" s="625">
        <v>7.41</v>
      </c>
    </row>
    <row r="8953" spans="1:5">
      <c r="A8953" s="711" t="e">
        <v>#NAME?</v>
      </c>
      <c r="B8953" s="651" t="s">
        <v>26980</v>
      </c>
      <c r="C8953" s="651"/>
      <c r="D8953" s="652"/>
    </row>
    <row r="8954" spans="1:5">
      <c r="A8954" s="711">
        <v>89444</v>
      </c>
      <c r="B8954" s="651" t="s">
        <v>27250</v>
      </c>
      <c r="C8954" s="651" t="s">
        <v>108</v>
      </c>
      <c r="D8954" s="652" t="s">
        <v>18987</v>
      </c>
      <c r="E8954" s="625">
        <v>16.84</v>
      </c>
    </row>
    <row r="8955" spans="1:5">
      <c r="A8955" s="711" t="s">
        <v>27241</v>
      </c>
      <c r="B8955" s="651" t="s">
        <v>27294</v>
      </c>
      <c r="C8955" s="651"/>
      <c r="D8955" s="652"/>
    </row>
    <row r="8956" spans="1:5">
      <c r="A8956" s="711" t="s">
        <v>24131</v>
      </c>
      <c r="B8956" s="651" t="s">
        <v>27295</v>
      </c>
      <c r="C8956" s="651"/>
      <c r="D8956" s="652"/>
    </row>
    <row r="8957" spans="1:5">
      <c r="A8957" s="711">
        <v>89445</v>
      </c>
      <c r="B8957" s="651" t="s">
        <v>27298</v>
      </c>
      <c r="C8957" s="651" t="s">
        <v>108</v>
      </c>
      <c r="D8957" s="652" t="s">
        <v>18987</v>
      </c>
      <c r="E8957" s="625">
        <v>9.33</v>
      </c>
    </row>
    <row r="8958" spans="1:5">
      <c r="A8958" s="711" t="s">
        <v>26385</v>
      </c>
      <c r="B8958" s="651" t="s">
        <v>27211</v>
      </c>
      <c r="C8958" s="651"/>
      <c r="D8958" s="652"/>
    </row>
    <row r="8959" spans="1:5">
      <c r="A8959" s="711">
        <v>89481</v>
      </c>
      <c r="B8959" s="651" t="s">
        <v>27299</v>
      </c>
      <c r="C8959" s="651" t="s">
        <v>108</v>
      </c>
      <c r="D8959" s="652" t="s">
        <v>18987</v>
      </c>
      <c r="E8959" s="625">
        <v>2.77</v>
      </c>
    </row>
    <row r="8960" spans="1:5">
      <c r="A8960" s="711" t="e">
        <v>#NAME?</v>
      </c>
      <c r="B8960" s="651" t="s">
        <v>26980</v>
      </c>
      <c r="C8960" s="651"/>
      <c r="D8960" s="652"/>
    </row>
    <row r="8961" spans="1:5">
      <c r="A8961" s="711">
        <v>89485</v>
      </c>
      <c r="B8961" s="651" t="s">
        <v>27300</v>
      </c>
      <c r="C8961" s="651" t="s">
        <v>108</v>
      </c>
      <c r="D8961" s="652" t="s">
        <v>18987</v>
      </c>
      <c r="E8961" s="625">
        <v>3.19</v>
      </c>
    </row>
    <row r="8962" spans="1:5">
      <c r="A8962" s="711" t="e">
        <v>#NAME?</v>
      </c>
      <c r="B8962" s="651" t="s">
        <v>26980</v>
      </c>
      <c r="C8962" s="651"/>
      <c r="D8962" s="652"/>
    </row>
    <row r="8963" spans="1:5">
      <c r="A8963" s="711">
        <v>89489</v>
      </c>
      <c r="B8963" s="651" t="s">
        <v>27301</v>
      </c>
      <c r="C8963" s="651" t="s">
        <v>108</v>
      </c>
      <c r="D8963" s="652" t="s">
        <v>18987</v>
      </c>
      <c r="E8963" s="625">
        <v>4.33</v>
      </c>
    </row>
    <row r="8964" spans="1:5">
      <c r="A8964" s="711" t="s">
        <v>22490</v>
      </c>
      <c r="B8964" s="651" t="s">
        <v>27035</v>
      </c>
      <c r="C8964" s="651"/>
      <c r="D8964" s="652"/>
    </row>
    <row r="8965" spans="1:5">
      <c r="A8965" s="711">
        <v>89490</v>
      </c>
      <c r="B8965" s="651" t="s">
        <v>27302</v>
      </c>
      <c r="C8965" s="651" t="s">
        <v>108</v>
      </c>
      <c r="D8965" s="652" t="s">
        <v>18987</v>
      </c>
      <c r="E8965" s="625">
        <v>3.91</v>
      </c>
    </row>
    <row r="8966" spans="1:5">
      <c r="A8966" s="711" t="s">
        <v>22490</v>
      </c>
      <c r="B8966" s="651" t="s">
        <v>27035</v>
      </c>
      <c r="C8966" s="651"/>
      <c r="D8966" s="652"/>
    </row>
    <row r="8967" spans="1:5">
      <c r="A8967" s="711">
        <v>89492</v>
      </c>
      <c r="B8967" s="651" t="s">
        <v>27303</v>
      </c>
      <c r="C8967" s="651" t="s">
        <v>108</v>
      </c>
      <c r="D8967" s="652" t="s">
        <v>18987</v>
      </c>
      <c r="E8967" s="625">
        <v>4.17</v>
      </c>
    </row>
    <row r="8968" spans="1:5">
      <c r="A8968" s="711" t="e">
        <v>#NAME?</v>
      </c>
      <c r="B8968" s="651" t="s">
        <v>26980</v>
      </c>
      <c r="C8968" s="651"/>
      <c r="D8968" s="652"/>
    </row>
    <row r="8969" spans="1:5">
      <c r="A8969" s="711">
        <v>89493</v>
      </c>
      <c r="B8969" s="651" t="s">
        <v>27304</v>
      </c>
      <c r="C8969" s="651" t="s">
        <v>108</v>
      </c>
      <c r="D8969" s="652" t="s">
        <v>18987</v>
      </c>
      <c r="E8969" s="625">
        <v>5.34</v>
      </c>
    </row>
    <row r="8970" spans="1:5">
      <c r="A8970" s="711" t="e">
        <v>#NAME?</v>
      </c>
      <c r="B8970" s="651" t="s">
        <v>26980</v>
      </c>
      <c r="C8970" s="651"/>
      <c r="D8970" s="652"/>
    </row>
    <row r="8971" spans="1:5">
      <c r="A8971" s="711">
        <v>89494</v>
      </c>
      <c r="B8971" s="651" t="s">
        <v>27305</v>
      </c>
      <c r="C8971" s="651" t="s">
        <v>108</v>
      </c>
      <c r="D8971" s="652" t="s">
        <v>18987</v>
      </c>
      <c r="E8971" s="625">
        <v>7.01</v>
      </c>
    </row>
    <row r="8972" spans="1:5">
      <c r="A8972" s="711" t="s">
        <v>22490</v>
      </c>
      <c r="B8972" s="651" t="s">
        <v>27035</v>
      </c>
      <c r="C8972" s="651"/>
      <c r="D8972" s="652"/>
    </row>
    <row r="8973" spans="1:5">
      <c r="A8973" s="711">
        <v>89496</v>
      </c>
      <c r="B8973" s="651" t="s">
        <v>27306</v>
      </c>
      <c r="C8973" s="651" t="s">
        <v>108</v>
      </c>
      <c r="D8973" s="652" t="s">
        <v>18987</v>
      </c>
      <c r="E8973" s="625">
        <v>5.5</v>
      </c>
    </row>
    <row r="8974" spans="1:5">
      <c r="A8974" s="711" t="s">
        <v>22490</v>
      </c>
      <c r="B8974" s="651" t="s">
        <v>27035</v>
      </c>
      <c r="C8974" s="651"/>
      <c r="D8974" s="652"/>
    </row>
    <row r="8975" spans="1:5">
      <c r="A8975" s="711">
        <v>89497</v>
      </c>
      <c r="B8975" s="651" t="s">
        <v>27307</v>
      </c>
      <c r="C8975" s="651" t="s">
        <v>108</v>
      </c>
      <c r="D8975" s="652" t="s">
        <v>18987</v>
      </c>
      <c r="E8975" s="625">
        <v>6.85</v>
      </c>
    </row>
    <row r="8976" spans="1:5">
      <c r="A8976" s="711" t="e">
        <v>#NAME?</v>
      </c>
      <c r="B8976" s="651" t="s">
        <v>26980</v>
      </c>
      <c r="C8976" s="651"/>
      <c r="D8976" s="652"/>
    </row>
    <row r="8977" spans="1:5">
      <c r="A8977" s="711">
        <v>89498</v>
      </c>
      <c r="B8977" s="651" t="s">
        <v>27308</v>
      </c>
      <c r="C8977" s="651" t="s">
        <v>108</v>
      </c>
      <c r="D8977" s="652" t="s">
        <v>18987</v>
      </c>
      <c r="E8977" s="625">
        <v>7.17</v>
      </c>
    </row>
    <row r="8978" spans="1:5">
      <c r="A8978" s="711" t="e">
        <v>#NAME?</v>
      </c>
      <c r="B8978" s="651" t="s">
        <v>26980</v>
      </c>
      <c r="C8978" s="651"/>
      <c r="D8978" s="652"/>
    </row>
    <row r="8979" spans="1:5">
      <c r="A8979" s="711">
        <v>89499</v>
      </c>
      <c r="B8979" s="651" t="s">
        <v>27309</v>
      </c>
      <c r="C8979" s="651" t="s">
        <v>108</v>
      </c>
      <c r="D8979" s="652" t="s">
        <v>18987</v>
      </c>
      <c r="E8979" s="625">
        <v>11.12</v>
      </c>
    </row>
    <row r="8980" spans="1:5">
      <c r="A8980" s="711" t="s">
        <v>22417</v>
      </c>
      <c r="B8980" s="651" t="s">
        <v>22418</v>
      </c>
      <c r="C8980" s="651"/>
      <c r="D8980" s="652"/>
    </row>
    <row r="8981" spans="1:5">
      <c r="A8981" s="711" t="s">
        <v>22419</v>
      </c>
      <c r="B8981" s="651" t="e">
        <v>#NAME?</v>
      </c>
      <c r="C8981" s="651"/>
      <c r="D8981" s="652" t="s">
        <v>22420</v>
      </c>
      <c r="E8981" s="625" t="s">
        <v>22421</v>
      </c>
    </row>
    <row r="8982" spans="1:5">
      <c r="A8982" s="711"/>
      <c r="B8982" s="651"/>
      <c r="C8982" s="651"/>
      <c r="D8982" s="652" t="s">
        <v>22422</v>
      </c>
      <c r="E8982" s="625" t="s">
        <v>22423</v>
      </c>
    </row>
    <row r="8983" spans="1:5">
      <c r="A8983" s="711" t="s">
        <v>22424</v>
      </c>
      <c r="B8983" s="651" t="s">
        <v>22425</v>
      </c>
      <c r="C8983" s="651"/>
      <c r="D8983" s="652"/>
    </row>
    <row r="8984" spans="1:5">
      <c r="A8984" s="711" t="s">
        <v>22426</v>
      </c>
      <c r="B8984" s="651" t="s">
        <v>22427</v>
      </c>
      <c r="C8984" s="651" t="s">
        <v>22428</v>
      </c>
      <c r="D8984" s="652"/>
    </row>
    <row r="8985" spans="1:5">
      <c r="A8985" s="711" t="s">
        <v>22429</v>
      </c>
      <c r="B8985" s="651" t="s">
        <v>22430</v>
      </c>
      <c r="C8985" s="651"/>
      <c r="D8985" s="652" t="s">
        <v>22422</v>
      </c>
      <c r="E8985" s="625" t="s">
        <v>22431</v>
      </c>
    </row>
    <row r="8986" spans="1:5">
      <c r="A8986" s="711" t="s">
        <v>91</v>
      </c>
      <c r="B8986" s="651" t="s">
        <v>22432</v>
      </c>
      <c r="C8986" s="651" t="s">
        <v>22433</v>
      </c>
      <c r="D8986" s="652" t="s">
        <v>22434</v>
      </c>
      <c r="E8986" s="625" t="s">
        <v>22435</v>
      </c>
    </row>
    <row r="8987" spans="1:5">
      <c r="A8987" s="711" t="s">
        <v>22436</v>
      </c>
      <c r="B8987" s="651" t="s">
        <v>22437</v>
      </c>
      <c r="C8987" s="651"/>
      <c r="D8987" s="652"/>
    </row>
    <row r="8988" spans="1:5">
      <c r="A8988" s="711" t="s">
        <v>22490</v>
      </c>
      <c r="B8988" s="651" t="s">
        <v>27035</v>
      </c>
      <c r="C8988" s="651"/>
      <c r="D8988" s="652"/>
    </row>
    <row r="8989" spans="1:5">
      <c r="A8989" s="711">
        <v>89500</v>
      </c>
      <c r="B8989" s="651" t="s">
        <v>27310</v>
      </c>
      <c r="C8989" s="651" t="s">
        <v>108</v>
      </c>
      <c r="D8989" s="652" t="s">
        <v>18987</v>
      </c>
      <c r="E8989" s="625">
        <v>6.88</v>
      </c>
    </row>
    <row r="8990" spans="1:5">
      <c r="A8990" s="711" t="s">
        <v>22490</v>
      </c>
      <c r="B8990" s="651" t="s">
        <v>27035</v>
      </c>
      <c r="C8990" s="651"/>
      <c r="D8990" s="652"/>
    </row>
    <row r="8991" spans="1:5">
      <c r="A8991" s="711">
        <v>89501</v>
      </c>
      <c r="B8991" s="651" t="s">
        <v>27311</v>
      </c>
      <c r="C8991" s="651" t="s">
        <v>108</v>
      </c>
      <c r="D8991" s="652" t="s">
        <v>18987</v>
      </c>
      <c r="E8991" s="625">
        <v>8.25</v>
      </c>
    </row>
    <row r="8992" spans="1:5">
      <c r="A8992" s="711" t="e">
        <v>#NAME?</v>
      </c>
      <c r="B8992" s="651" t="s">
        <v>26980</v>
      </c>
      <c r="C8992" s="651"/>
      <c r="D8992" s="652"/>
    </row>
    <row r="8993" spans="1:5">
      <c r="A8993" s="711">
        <v>89502</v>
      </c>
      <c r="B8993" s="651" t="s">
        <v>27312</v>
      </c>
      <c r="C8993" s="651" t="s">
        <v>108</v>
      </c>
      <c r="D8993" s="652" t="s">
        <v>18987</v>
      </c>
      <c r="E8993" s="625">
        <v>9.11</v>
      </c>
    </row>
    <row r="8994" spans="1:5">
      <c r="A8994" s="711" t="e">
        <v>#NAME?</v>
      </c>
      <c r="B8994" s="651" t="s">
        <v>26980</v>
      </c>
      <c r="C8994" s="651"/>
      <c r="D8994" s="652"/>
    </row>
    <row r="8995" spans="1:5">
      <c r="A8995" s="711">
        <v>89503</v>
      </c>
      <c r="B8995" s="651" t="s">
        <v>27313</v>
      </c>
      <c r="C8995" s="651" t="s">
        <v>108</v>
      </c>
      <c r="D8995" s="652" t="s">
        <v>18987</v>
      </c>
      <c r="E8995" s="625">
        <v>12.93</v>
      </c>
    </row>
    <row r="8996" spans="1:5">
      <c r="A8996" s="711" t="s">
        <v>22490</v>
      </c>
      <c r="B8996" s="651" t="s">
        <v>27035</v>
      </c>
      <c r="C8996" s="651"/>
      <c r="D8996" s="652"/>
    </row>
    <row r="8997" spans="1:5">
      <c r="A8997" s="711">
        <v>89504</v>
      </c>
      <c r="B8997" s="651" t="s">
        <v>27314</v>
      </c>
      <c r="C8997" s="651" t="s">
        <v>108</v>
      </c>
      <c r="D8997" s="652" t="s">
        <v>18987</v>
      </c>
      <c r="E8997" s="625">
        <v>11.61</v>
      </c>
    </row>
    <row r="8998" spans="1:5">
      <c r="A8998" s="711" t="s">
        <v>22490</v>
      </c>
      <c r="B8998" s="651" t="s">
        <v>27035</v>
      </c>
      <c r="C8998" s="651"/>
      <c r="D8998" s="652"/>
    </row>
    <row r="8999" spans="1:5">
      <c r="A8999" s="711">
        <v>89505</v>
      </c>
      <c r="B8999" s="651" t="s">
        <v>27315</v>
      </c>
      <c r="C8999" s="651" t="s">
        <v>108</v>
      </c>
      <c r="D8999" s="652" t="s">
        <v>18987</v>
      </c>
      <c r="E8999" s="625">
        <v>22.83</v>
      </c>
    </row>
    <row r="9000" spans="1:5">
      <c r="A9000" s="711" t="e">
        <v>#NAME?</v>
      </c>
      <c r="B9000" s="651" t="s">
        <v>26980</v>
      </c>
      <c r="C9000" s="651"/>
      <c r="D9000" s="652"/>
    </row>
    <row r="9001" spans="1:5">
      <c r="A9001" s="711">
        <v>89506</v>
      </c>
      <c r="B9001" s="651" t="s">
        <v>27316</v>
      </c>
      <c r="C9001" s="651" t="s">
        <v>108</v>
      </c>
      <c r="D9001" s="652" t="s">
        <v>18987</v>
      </c>
      <c r="E9001" s="625">
        <v>22.22</v>
      </c>
    </row>
    <row r="9002" spans="1:5">
      <c r="A9002" s="711" t="e">
        <v>#NAME?</v>
      </c>
      <c r="B9002" s="651" t="s">
        <v>26980</v>
      </c>
      <c r="C9002" s="651"/>
      <c r="D9002" s="652"/>
    </row>
    <row r="9003" spans="1:5">
      <c r="A9003" s="711">
        <v>89507</v>
      </c>
      <c r="B9003" s="651" t="s">
        <v>27317</v>
      </c>
      <c r="C9003" s="651" t="s">
        <v>108</v>
      </c>
      <c r="D9003" s="652" t="s">
        <v>18987</v>
      </c>
      <c r="E9003" s="625">
        <v>25.09</v>
      </c>
    </row>
    <row r="9004" spans="1:5">
      <c r="A9004" s="711" t="s">
        <v>22490</v>
      </c>
      <c r="B9004" s="651" t="s">
        <v>27035</v>
      </c>
      <c r="C9004" s="651"/>
      <c r="D9004" s="652"/>
    </row>
    <row r="9005" spans="1:5">
      <c r="A9005" s="711">
        <v>89510</v>
      </c>
      <c r="B9005" s="651" t="s">
        <v>27318</v>
      </c>
      <c r="C9005" s="651" t="s">
        <v>108</v>
      </c>
      <c r="D9005" s="652" t="s">
        <v>18987</v>
      </c>
      <c r="E9005" s="625">
        <v>17.63</v>
      </c>
    </row>
    <row r="9006" spans="1:5">
      <c r="A9006" s="711" t="s">
        <v>22490</v>
      </c>
      <c r="B9006" s="651" t="s">
        <v>27035</v>
      </c>
      <c r="C9006" s="651"/>
      <c r="D9006" s="652"/>
    </row>
    <row r="9007" spans="1:5">
      <c r="A9007" s="711">
        <v>89513</v>
      </c>
      <c r="B9007" s="651" t="s">
        <v>27319</v>
      </c>
      <c r="C9007" s="651" t="s">
        <v>108</v>
      </c>
      <c r="D9007" s="652" t="s">
        <v>18987</v>
      </c>
      <c r="E9007" s="625">
        <v>62.47</v>
      </c>
    </row>
    <row r="9008" spans="1:5">
      <c r="A9008" s="711" t="e">
        <v>#NAME?</v>
      </c>
      <c r="B9008" s="651" t="s">
        <v>26980</v>
      </c>
      <c r="C9008" s="651"/>
      <c r="D9008" s="652"/>
    </row>
    <row r="9009" spans="1:5">
      <c r="A9009" s="711">
        <v>89514</v>
      </c>
      <c r="B9009" s="651" t="s">
        <v>27320</v>
      </c>
      <c r="C9009" s="651" t="s">
        <v>108</v>
      </c>
      <c r="D9009" s="652" t="s">
        <v>18987</v>
      </c>
      <c r="E9009" s="625">
        <v>7.03</v>
      </c>
    </row>
    <row r="9010" spans="1:5">
      <c r="A9010" s="711" t="s">
        <v>27321</v>
      </c>
      <c r="B9010" s="651" t="s">
        <v>27322</v>
      </c>
      <c r="C9010" s="651"/>
      <c r="D9010" s="652"/>
    </row>
    <row r="9011" spans="1:5">
      <c r="A9011" s="711">
        <v>89515</v>
      </c>
      <c r="B9011" s="651" t="s">
        <v>27323</v>
      </c>
      <c r="C9011" s="651" t="s">
        <v>108</v>
      </c>
      <c r="D9011" s="652" t="s">
        <v>18987</v>
      </c>
      <c r="E9011" s="625">
        <v>48.12</v>
      </c>
    </row>
    <row r="9012" spans="1:5">
      <c r="A9012" s="711" t="e">
        <v>#NAME?</v>
      </c>
      <c r="B9012" s="651" t="s">
        <v>26980</v>
      </c>
      <c r="C9012" s="651"/>
      <c r="D9012" s="652"/>
    </row>
    <row r="9013" spans="1:5">
      <c r="A9013" s="711">
        <v>89516</v>
      </c>
      <c r="B9013" s="651" t="s">
        <v>27324</v>
      </c>
      <c r="C9013" s="651" t="s">
        <v>108</v>
      </c>
      <c r="D9013" s="652" t="s">
        <v>18987</v>
      </c>
      <c r="E9013" s="625">
        <v>6.6</v>
      </c>
    </row>
    <row r="9014" spans="1:5">
      <c r="A9014" s="711" t="s">
        <v>27321</v>
      </c>
      <c r="B9014" s="651" t="s">
        <v>27322</v>
      </c>
      <c r="C9014" s="651"/>
      <c r="D9014" s="652"/>
    </row>
    <row r="9015" spans="1:5">
      <c r="A9015" s="711">
        <v>89517</v>
      </c>
      <c r="B9015" s="651" t="s">
        <v>27325</v>
      </c>
      <c r="C9015" s="651" t="s">
        <v>108</v>
      </c>
      <c r="D9015" s="652" t="s">
        <v>18987</v>
      </c>
      <c r="E9015" s="625">
        <v>41.43</v>
      </c>
    </row>
    <row r="9016" spans="1:5">
      <c r="A9016" s="711" t="s">
        <v>22417</v>
      </c>
      <c r="B9016" s="651" t="s">
        <v>22418</v>
      </c>
      <c r="C9016" s="651"/>
      <c r="D9016" s="652"/>
    </row>
    <row r="9017" spans="1:5">
      <c r="A9017" s="711" t="s">
        <v>22419</v>
      </c>
      <c r="B9017" s="651" t="e">
        <v>#NAME?</v>
      </c>
      <c r="C9017" s="651"/>
      <c r="D9017" s="652" t="s">
        <v>22420</v>
      </c>
      <c r="E9017" s="625" t="s">
        <v>22421</v>
      </c>
    </row>
    <row r="9018" spans="1:5">
      <c r="A9018" s="711"/>
      <c r="B9018" s="651"/>
      <c r="C9018" s="651"/>
      <c r="D9018" s="652" t="s">
        <v>22422</v>
      </c>
      <c r="E9018" s="625" t="s">
        <v>22423</v>
      </c>
    </row>
    <row r="9019" spans="1:5">
      <c r="A9019" s="711" t="s">
        <v>22424</v>
      </c>
      <c r="B9019" s="651" t="s">
        <v>22425</v>
      </c>
      <c r="C9019" s="651"/>
      <c r="D9019" s="652"/>
    </row>
    <row r="9020" spans="1:5">
      <c r="A9020" s="711" t="s">
        <v>22426</v>
      </c>
      <c r="B9020" s="651" t="s">
        <v>22427</v>
      </c>
      <c r="C9020" s="651" t="s">
        <v>22428</v>
      </c>
      <c r="D9020" s="652"/>
    </row>
    <row r="9021" spans="1:5">
      <c r="A9021" s="711" t="s">
        <v>22429</v>
      </c>
      <c r="B9021" s="651" t="s">
        <v>22430</v>
      </c>
      <c r="C9021" s="651"/>
      <c r="D9021" s="652" t="s">
        <v>22422</v>
      </c>
      <c r="E9021" s="625" t="s">
        <v>22431</v>
      </c>
    </row>
    <row r="9022" spans="1:5">
      <c r="A9022" s="711" t="s">
        <v>91</v>
      </c>
      <c r="B9022" s="651" t="s">
        <v>22432</v>
      </c>
      <c r="C9022" s="651" t="s">
        <v>22433</v>
      </c>
      <c r="D9022" s="652" t="s">
        <v>22434</v>
      </c>
      <c r="E9022" s="625" t="s">
        <v>22435</v>
      </c>
    </row>
    <row r="9023" spans="1:5">
      <c r="A9023" s="711" t="s">
        <v>22436</v>
      </c>
      <c r="B9023" s="651" t="s">
        <v>22437</v>
      </c>
      <c r="C9023" s="651"/>
      <c r="D9023" s="652"/>
    </row>
    <row r="9024" spans="1:5">
      <c r="A9024" s="711" t="s">
        <v>22490</v>
      </c>
      <c r="B9024" s="651" t="s">
        <v>27035</v>
      </c>
      <c r="C9024" s="651"/>
      <c r="D9024" s="652"/>
    </row>
    <row r="9025" spans="1:5">
      <c r="A9025" s="711">
        <v>89518</v>
      </c>
      <c r="B9025" s="651" t="s">
        <v>27326</v>
      </c>
      <c r="C9025" s="651" t="s">
        <v>108</v>
      </c>
      <c r="D9025" s="652" t="s">
        <v>18987</v>
      </c>
      <c r="E9025" s="625">
        <v>10.39</v>
      </c>
    </row>
    <row r="9026" spans="1:5">
      <c r="A9026" s="711" t="s">
        <v>27321</v>
      </c>
      <c r="B9026" s="651" t="s">
        <v>27327</v>
      </c>
      <c r="C9026" s="651"/>
      <c r="D9026" s="652"/>
    </row>
    <row r="9027" spans="1:5">
      <c r="A9027" s="711">
        <v>89519</v>
      </c>
      <c r="B9027" s="651" t="s">
        <v>27328</v>
      </c>
      <c r="C9027" s="651" t="s">
        <v>108</v>
      </c>
      <c r="D9027" s="652" t="s">
        <v>18987</v>
      </c>
      <c r="E9027" s="625">
        <v>32.229999999999997</v>
      </c>
    </row>
    <row r="9028" spans="1:5">
      <c r="A9028" s="711" t="s">
        <v>22490</v>
      </c>
      <c r="B9028" s="651" t="s">
        <v>27035</v>
      </c>
      <c r="C9028" s="651"/>
      <c r="D9028" s="652"/>
    </row>
    <row r="9029" spans="1:5">
      <c r="A9029" s="711">
        <v>89520</v>
      </c>
      <c r="B9029" s="651" t="s">
        <v>27329</v>
      </c>
      <c r="C9029" s="651" t="s">
        <v>108</v>
      </c>
      <c r="D9029" s="652" t="s">
        <v>18987</v>
      </c>
      <c r="E9029" s="625">
        <v>9.44</v>
      </c>
    </row>
    <row r="9030" spans="1:5">
      <c r="A9030" s="711" t="s">
        <v>27321</v>
      </c>
      <c r="B9030" s="651" t="s">
        <v>27327</v>
      </c>
      <c r="C9030" s="651"/>
      <c r="D9030" s="652"/>
    </row>
    <row r="9031" spans="1:5">
      <c r="A9031" s="711">
        <v>89521</v>
      </c>
      <c r="B9031" s="651" t="s">
        <v>27330</v>
      </c>
      <c r="C9031" s="651" t="s">
        <v>108</v>
      </c>
      <c r="D9031" s="652" t="s">
        <v>18987</v>
      </c>
      <c r="E9031" s="625">
        <v>70.510000000000005</v>
      </c>
    </row>
    <row r="9032" spans="1:5">
      <c r="A9032" s="711" t="e">
        <v>#NAME?</v>
      </c>
      <c r="B9032" s="651" t="s">
        <v>26980</v>
      </c>
      <c r="C9032" s="651"/>
      <c r="D9032" s="652"/>
    </row>
    <row r="9033" spans="1:5">
      <c r="A9033" s="711">
        <v>89522</v>
      </c>
      <c r="B9033" s="651" t="s">
        <v>27331</v>
      </c>
      <c r="C9033" s="651" t="s">
        <v>108</v>
      </c>
      <c r="D9033" s="652" t="s">
        <v>18987</v>
      </c>
      <c r="E9033" s="625">
        <v>22.43</v>
      </c>
    </row>
    <row r="9034" spans="1:5">
      <c r="A9034" s="711" t="s">
        <v>27321</v>
      </c>
      <c r="B9034" s="651" t="s">
        <v>27327</v>
      </c>
      <c r="C9034" s="651"/>
      <c r="D9034" s="652"/>
    </row>
    <row r="9035" spans="1:5">
      <c r="A9035" s="711">
        <v>89523</v>
      </c>
      <c r="B9035" s="651" t="s">
        <v>27332</v>
      </c>
      <c r="C9035" s="651" t="s">
        <v>108</v>
      </c>
      <c r="D9035" s="652" t="s">
        <v>18987</v>
      </c>
      <c r="E9035" s="625">
        <v>54.54</v>
      </c>
    </row>
    <row r="9036" spans="1:5">
      <c r="A9036" s="711" t="e">
        <v>#NAME?</v>
      </c>
      <c r="B9036" s="651" t="s">
        <v>26980</v>
      </c>
      <c r="C9036" s="651"/>
      <c r="D9036" s="652"/>
    </row>
    <row r="9037" spans="1:5">
      <c r="A9037" s="711">
        <v>89524</v>
      </c>
      <c r="B9037" s="651" t="s">
        <v>27333</v>
      </c>
      <c r="C9037" s="651" t="s">
        <v>108</v>
      </c>
      <c r="D9037" s="652" t="s">
        <v>18987</v>
      </c>
      <c r="E9037" s="625">
        <v>21.82</v>
      </c>
    </row>
    <row r="9038" spans="1:5">
      <c r="A9038" s="711" t="s">
        <v>27321</v>
      </c>
      <c r="B9038" s="651" t="s">
        <v>27327</v>
      </c>
      <c r="C9038" s="651"/>
      <c r="D9038" s="652"/>
    </row>
    <row r="9039" spans="1:5">
      <c r="A9039" s="711">
        <v>89525</v>
      </c>
      <c r="B9039" s="651" t="s">
        <v>27334</v>
      </c>
      <c r="C9039" s="651" t="s">
        <v>108</v>
      </c>
      <c r="D9039" s="652" t="s">
        <v>18987</v>
      </c>
      <c r="E9039" s="625">
        <v>49.26</v>
      </c>
    </row>
    <row r="9040" spans="1:5">
      <c r="A9040" s="711" t="s">
        <v>22490</v>
      </c>
      <c r="B9040" s="651" t="s">
        <v>27035</v>
      </c>
      <c r="C9040" s="651"/>
      <c r="D9040" s="652"/>
    </row>
    <row r="9041" spans="1:5">
      <c r="A9041" s="711">
        <v>89527</v>
      </c>
      <c r="B9041" s="651" t="s">
        <v>27335</v>
      </c>
      <c r="C9041" s="651" t="s">
        <v>108</v>
      </c>
      <c r="D9041" s="652" t="s">
        <v>18987</v>
      </c>
      <c r="E9041" s="625">
        <v>38.07</v>
      </c>
    </row>
    <row r="9042" spans="1:5">
      <c r="A9042" s="711" t="s">
        <v>22490</v>
      </c>
      <c r="B9042" s="651" t="s">
        <v>27035</v>
      </c>
      <c r="C9042" s="651"/>
      <c r="D9042" s="652"/>
    </row>
    <row r="9043" spans="1:5">
      <c r="A9043" s="711">
        <v>89528</v>
      </c>
      <c r="B9043" s="651" t="s">
        <v>27336</v>
      </c>
      <c r="C9043" s="651" t="s">
        <v>108</v>
      </c>
      <c r="D9043" s="652" t="s">
        <v>18987</v>
      </c>
      <c r="E9043" s="625">
        <v>2.2799999999999998</v>
      </c>
    </row>
    <row r="9044" spans="1:5">
      <c r="A9044" s="711" t="s">
        <v>26216</v>
      </c>
      <c r="B9044" s="651" t="s">
        <v>26989</v>
      </c>
      <c r="C9044" s="651"/>
      <c r="D9044" s="652"/>
    </row>
    <row r="9045" spans="1:5">
      <c r="A9045" s="711">
        <v>89529</v>
      </c>
      <c r="B9045" s="651" t="s">
        <v>27337</v>
      </c>
      <c r="C9045" s="651" t="s">
        <v>108</v>
      </c>
      <c r="D9045" s="652" t="s">
        <v>18987</v>
      </c>
      <c r="E9045" s="625">
        <v>35.4</v>
      </c>
    </row>
    <row r="9046" spans="1:5">
      <c r="A9046" s="711" t="s">
        <v>27338</v>
      </c>
      <c r="B9046" s="651" t="s">
        <v>27339</v>
      </c>
      <c r="C9046" s="651"/>
      <c r="D9046" s="652"/>
    </row>
    <row r="9047" spans="1:5">
      <c r="A9047" s="711">
        <v>89530</v>
      </c>
      <c r="B9047" s="651" t="s">
        <v>27340</v>
      </c>
      <c r="C9047" s="651" t="s">
        <v>108</v>
      </c>
      <c r="D9047" s="652" t="s">
        <v>18987</v>
      </c>
      <c r="E9047" s="625">
        <v>10.95</v>
      </c>
    </row>
    <row r="9048" spans="1:5">
      <c r="A9048" s="711" t="s">
        <v>22490</v>
      </c>
      <c r="B9048" s="651" t="s">
        <v>27035</v>
      </c>
      <c r="C9048" s="651"/>
      <c r="D9048" s="652"/>
    </row>
    <row r="9049" spans="1:5">
      <c r="A9049" s="711">
        <v>89531</v>
      </c>
      <c r="B9049" s="651" t="s">
        <v>27341</v>
      </c>
      <c r="C9049" s="651" t="s">
        <v>108</v>
      </c>
      <c r="D9049" s="652" t="s">
        <v>18987</v>
      </c>
      <c r="E9049" s="625">
        <v>29.71</v>
      </c>
    </row>
    <row r="9050" spans="1:5">
      <c r="A9050" s="711" t="s">
        <v>27338</v>
      </c>
      <c r="B9050" s="651" t="s">
        <v>27339</v>
      </c>
      <c r="C9050" s="651"/>
      <c r="D9050" s="652"/>
    </row>
    <row r="9051" spans="1:5">
      <c r="A9051" s="711">
        <v>89532</v>
      </c>
      <c r="B9051" s="651" t="s">
        <v>27342</v>
      </c>
      <c r="C9051" s="651" t="s">
        <v>108</v>
      </c>
      <c r="D9051" s="652" t="s">
        <v>18987</v>
      </c>
      <c r="E9051" s="625">
        <v>4.0199999999999996</v>
      </c>
    </row>
    <row r="9052" spans="1:5">
      <c r="A9052" s="711" t="s">
        <v>22417</v>
      </c>
      <c r="B9052" s="651" t="s">
        <v>22418</v>
      </c>
      <c r="C9052" s="651"/>
      <c r="D9052" s="652"/>
    </row>
    <row r="9053" spans="1:5">
      <c r="A9053" s="711" t="s">
        <v>22419</v>
      </c>
      <c r="B9053" s="651" t="e">
        <v>#NAME?</v>
      </c>
      <c r="C9053" s="651"/>
      <c r="D9053" s="652" t="s">
        <v>22420</v>
      </c>
      <c r="E9053" s="625" t="s">
        <v>22421</v>
      </c>
    </row>
    <row r="9054" spans="1:5">
      <c r="A9054" s="711"/>
      <c r="B9054" s="651"/>
      <c r="C9054" s="651"/>
      <c r="D9054" s="652" t="s">
        <v>22422</v>
      </c>
      <c r="E9054" s="625" t="s">
        <v>22423</v>
      </c>
    </row>
    <row r="9055" spans="1:5">
      <c r="A9055" s="711" t="s">
        <v>22424</v>
      </c>
      <c r="B9055" s="651" t="s">
        <v>22425</v>
      </c>
      <c r="C9055" s="651"/>
      <c r="D9055" s="652"/>
    </row>
    <row r="9056" spans="1:5">
      <c r="A9056" s="711" t="s">
        <v>22426</v>
      </c>
      <c r="B9056" s="651" t="s">
        <v>22427</v>
      </c>
      <c r="C9056" s="651" t="s">
        <v>22428</v>
      </c>
      <c r="D9056" s="652"/>
    </row>
    <row r="9057" spans="1:5">
      <c r="A9057" s="711" t="s">
        <v>22429</v>
      </c>
      <c r="B9057" s="651" t="s">
        <v>22430</v>
      </c>
      <c r="C9057" s="651"/>
      <c r="D9057" s="652" t="s">
        <v>22422</v>
      </c>
      <c r="E9057" s="625" t="s">
        <v>22431</v>
      </c>
    </row>
    <row r="9058" spans="1:5">
      <c r="A9058" s="711" t="s">
        <v>91</v>
      </c>
      <c r="B9058" s="651" t="s">
        <v>22432</v>
      </c>
      <c r="C9058" s="651" t="s">
        <v>22433</v>
      </c>
      <c r="D9058" s="652" t="s">
        <v>22434</v>
      </c>
      <c r="E9058" s="625" t="s">
        <v>22435</v>
      </c>
    </row>
    <row r="9059" spans="1:5">
      <c r="A9059" s="711" t="s">
        <v>22436</v>
      </c>
      <c r="B9059" s="651" t="s">
        <v>22437</v>
      </c>
      <c r="C9059" s="651"/>
      <c r="D9059" s="652"/>
    </row>
    <row r="9060" spans="1:5">
      <c r="A9060" s="711" t="s">
        <v>27343</v>
      </c>
      <c r="B9060" s="651" t="s">
        <v>27344</v>
      </c>
      <c r="C9060" s="651"/>
      <c r="D9060" s="652"/>
    </row>
    <row r="9061" spans="1:5">
      <c r="A9061" s="711">
        <v>89534</v>
      </c>
      <c r="B9061" s="651" t="s">
        <v>27228</v>
      </c>
      <c r="C9061" s="651" t="s">
        <v>108</v>
      </c>
      <c r="D9061" s="652" t="s">
        <v>18987</v>
      </c>
      <c r="E9061" s="625">
        <v>2.79</v>
      </c>
    </row>
    <row r="9062" spans="1:5">
      <c r="A9062" s="711" t="s">
        <v>27345</v>
      </c>
      <c r="B9062" s="651" t="s">
        <v>27248</v>
      </c>
      <c r="C9062" s="651"/>
      <c r="D9062" s="652"/>
    </row>
    <row r="9063" spans="1:5">
      <c r="A9063" s="711">
        <v>89536</v>
      </c>
      <c r="B9063" s="651" t="s">
        <v>27346</v>
      </c>
      <c r="C9063" s="651" t="s">
        <v>108</v>
      </c>
      <c r="D9063" s="652" t="s">
        <v>18987</v>
      </c>
      <c r="E9063" s="625">
        <v>6.88</v>
      </c>
    </row>
    <row r="9064" spans="1:5">
      <c r="A9064" s="711" t="s">
        <v>24948</v>
      </c>
      <c r="B9064" s="651" t="s">
        <v>27347</v>
      </c>
      <c r="C9064" s="651"/>
      <c r="D9064" s="652"/>
    </row>
    <row r="9065" spans="1:5">
      <c r="A9065" s="711">
        <v>89538</v>
      </c>
      <c r="B9065" s="651" t="s">
        <v>27226</v>
      </c>
      <c r="C9065" s="651" t="s">
        <v>108</v>
      </c>
      <c r="D9065" s="652" t="s">
        <v>18987</v>
      </c>
      <c r="E9065" s="625">
        <v>2.46</v>
      </c>
    </row>
    <row r="9066" spans="1:5">
      <c r="A9066" s="711" t="s">
        <v>27227</v>
      </c>
      <c r="B9066" s="651" t="s">
        <v>27348</v>
      </c>
      <c r="C9066" s="651"/>
      <c r="D9066" s="652"/>
    </row>
    <row r="9067" spans="1:5">
      <c r="A9067" s="711" t="s">
        <v>27349</v>
      </c>
      <c r="B9067" s="651"/>
      <c r="C9067" s="651"/>
      <c r="D9067" s="652"/>
    </row>
    <row r="9068" spans="1:5">
      <c r="A9068" s="711">
        <v>89541</v>
      </c>
      <c r="B9068" s="651" t="s">
        <v>27350</v>
      </c>
      <c r="C9068" s="651" t="s">
        <v>108</v>
      </c>
      <c r="D9068" s="652" t="s">
        <v>18987</v>
      </c>
      <c r="E9068" s="625">
        <v>3.41</v>
      </c>
    </row>
    <row r="9069" spans="1:5">
      <c r="A9069" s="711" t="s">
        <v>26216</v>
      </c>
      <c r="B9069" s="651" t="s">
        <v>26989</v>
      </c>
      <c r="C9069" s="651"/>
      <c r="D9069" s="652"/>
    </row>
    <row r="9070" spans="1:5">
      <c r="A9070" s="711">
        <v>89544</v>
      </c>
      <c r="B9070" s="651" t="s">
        <v>27351</v>
      </c>
      <c r="C9070" s="651" t="s">
        <v>108</v>
      </c>
      <c r="D9070" s="652" t="s">
        <v>18987</v>
      </c>
      <c r="E9070" s="625">
        <v>6.86</v>
      </c>
    </row>
    <row r="9071" spans="1:5">
      <c r="A9071" s="711" t="s">
        <v>27352</v>
      </c>
      <c r="B9071" s="651" t="s">
        <v>27353</v>
      </c>
      <c r="C9071" s="651"/>
      <c r="D9071" s="652"/>
    </row>
    <row r="9072" spans="1:5">
      <c r="A9072" s="711">
        <v>89545</v>
      </c>
      <c r="B9072" s="651" t="s">
        <v>27354</v>
      </c>
      <c r="C9072" s="651" t="s">
        <v>108</v>
      </c>
      <c r="D9072" s="652" t="s">
        <v>18987</v>
      </c>
      <c r="E9072" s="625">
        <v>9.86</v>
      </c>
    </row>
    <row r="9073" spans="1:5">
      <c r="A9073" s="711" t="s">
        <v>27352</v>
      </c>
      <c r="B9073" s="651" t="s">
        <v>27355</v>
      </c>
      <c r="C9073" s="651"/>
      <c r="D9073" s="652"/>
    </row>
    <row r="9074" spans="1:5">
      <c r="A9074" s="711">
        <v>89547</v>
      </c>
      <c r="B9074" s="651" t="s">
        <v>27356</v>
      </c>
      <c r="C9074" s="651" t="s">
        <v>108</v>
      </c>
      <c r="D9074" s="652" t="s">
        <v>18987</v>
      </c>
      <c r="E9074" s="625">
        <v>14.4</v>
      </c>
    </row>
    <row r="9075" spans="1:5">
      <c r="A9075" s="711" t="s">
        <v>27352</v>
      </c>
      <c r="B9075" s="651" t="s">
        <v>27355</v>
      </c>
      <c r="C9075" s="651"/>
      <c r="D9075" s="652"/>
    </row>
    <row r="9076" spans="1:5">
      <c r="A9076" s="711">
        <v>89548</v>
      </c>
      <c r="B9076" s="651" t="s">
        <v>27357</v>
      </c>
      <c r="C9076" s="651" t="s">
        <v>108</v>
      </c>
      <c r="D9076" s="652" t="s">
        <v>18987</v>
      </c>
      <c r="E9076" s="625">
        <v>16.29</v>
      </c>
    </row>
    <row r="9077" spans="1:5">
      <c r="A9077" s="711" t="s">
        <v>27321</v>
      </c>
      <c r="B9077" s="651" t="s">
        <v>27327</v>
      </c>
      <c r="C9077" s="651"/>
      <c r="D9077" s="652"/>
    </row>
    <row r="9078" spans="1:5">
      <c r="A9078" s="711">
        <v>89549</v>
      </c>
      <c r="B9078" s="651" t="s">
        <v>27358</v>
      </c>
      <c r="C9078" s="651" t="s">
        <v>108</v>
      </c>
      <c r="D9078" s="652" t="s">
        <v>18987</v>
      </c>
      <c r="E9078" s="625">
        <v>11.48</v>
      </c>
    </row>
    <row r="9079" spans="1:5">
      <c r="A9079" s="711" t="s">
        <v>27359</v>
      </c>
      <c r="B9079" s="651" t="s">
        <v>27360</v>
      </c>
      <c r="C9079" s="651"/>
      <c r="D9079" s="652"/>
    </row>
    <row r="9080" spans="1:5">
      <c r="A9080" s="711">
        <v>89550</v>
      </c>
      <c r="B9080" s="651" t="s">
        <v>27361</v>
      </c>
      <c r="C9080" s="651" t="s">
        <v>108</v>
      </c>
      <c r="D9080" s="652" t="s">
        <v>18987</v>
      </c>
      <c r="E9080" s="625">
        <v>36.020000000000003</v>
      </c>
    </row>
    <row r="9081" spans="1:5">
      <c r="A9081" s="711" t="s">
        <v>27321</v>
      </c>
      <c r="B9081" s="651" t="s">
        <v>27327</v>
      </c>
      <c r="C9081" s="651"/>
      <c r="D9081" s="652"/>
    </row>
    <row r="9082" spans="1:5">
      <c r="A9082" s="711">
        <v>89551</v>
      </c>
      <c r="B9082" s="651" t="s">
        <v>27362</v>
      </c>
      <c r="C9082" s="651" t="s">
        <v>108</v>
      </c>
      <c r="D9082" s="652" t="s">
        <v>18987</v>
      </c>
      <c r="E9082" s="625">
        <v>5.39</v>
      </c>
    </row>
    <row r="9083" spans="1:5">
      <c r="A9083" s="711" t="s">
        <v>27363</v>
      </c>
      <c r="B9083" s="651" t="s">
        <v>27248</v>
      </c>
      <c r="C9083" s="651"/>
      <c r="D9083" s="652"/>
    </row>
    <row r="9084" spans="1:5">
      <c r="A9084" s="711">
        <v>89552</v>
      </c>
      <c r="B9084" s="651" t="s">
        <v>27364</v>
      </c>
      <c r="C9084" s="651" t="s">
        <v>108</v>
      </c>
      <c r="D9084" s="652" t="s">
        <v>18987</v>
      </c>
      <c r="E9084" s="625">
        <v>10.61</v>
      </c>
    </row>
    <row r="9085" spans="1:5">
      <c r="A9085" s="711" t="s">
        <v>24948</v>
      </c>
      <c r="B9085" s="651" t="s">
        <v>27347</v>
      </c>
      <c r="C9085" s="651"/>
      <c r="D9085" s="652"/>
    </row>
    <row r="9086" spans="1:5">
      <c r="A9086" s="711">
        <v>89553</v>
      </c>
      <c r="B9086" s="651" t="s">
        <v>27235</v>
      </c>
      <c r="C9086" s="651" t="s">
        <v>108</v>
      </c>
      <c r="D9086" s="652" t="s">
        <v>18987</v>
      </c>
      <c r="E9086" s="625">
        <v>3.37</v>
      </c>
    </row>
    <row r="9087" spans="1:5">
      <c r="A9087" s="711" t="s">
        <v>27236</v>
      </c>
      <c r="B9087" s="651" t="s">
        <v>27365</v>
      </c>
      <c r="C9087" s="651"/>
      <c r="D9087" s="652"/>
    </row>
    <row r="9088" spans="1:5">
      <c r="A9088" s="711" t="s">
        <v>22417</v>
      </c>
      <c r="B9088" s="651" t="s">
        <v>22418</v>
      </c>
      <c r="C9088" s="651"/>
      <c r="D9088" s="652"/>
    </row>
    <row r="9089" spans="1:5">
      <c r="A9089" s="711" t="s">
        <v>22419</v>
      </c>
      <c r="B9089" s="651" t="e">
        <v>#NAME?</v>
      </c>
      <c r="C9089" s="651"/>
      <c r="D9089" s="652" t="s">
        <v>22420</v>
      </c>
      <c r="E9089" s="625" t="s">
        <v>22421</v>
      </c>
    </row>
    <row r="9090" spans="1:5">
      <c r="A9090" s="711"/>
      <c r="B9090" s="651"/>
      <c r="C9090" s="651"/>
      <c r="D9090" s="652" t="s">
        <v>22422</v>
      </c>
      <c r="E9090" s="625" t="s">
        <v>22423</v>
      </c>
    </row>
    <row r="9091" spans="1:5">
      <c r="A9091" s="711" t="s">
        <v>22424</v>
      </c>
      <c r="B9091" s="651" t="s">
        <v>22425</v>
      </c>
      <c r="C9091" s="651"/>
      <c r="D9091" s="652"/>
    </row>
    <row r="9092" spans="1:5">
      <c r="A9092" s="711" t="s">
        <v>22426</v>
      </c>
      <c r="B9092" s="651" t="s">
        <v>22427</v>
      </c>
      <c r="C9092" s="651" t="s">
        <v>22428</v>
      </c>
      <c r="D9092" s="652"/>
    </row>
    <row r="9093" spans="1:5">
      <c r="A9093" s="711" t="s">
        <v>22429</v>
      </c>
      <c r="B9093" s="651" t="s">
        <v>22430</v>
      </c>
      <c r="C9093" s="651"/>
      <c r="D9093" s="652" t="s">
        <v>22422</v>
      </c>
      <c r="E9093" s="625" t="s">
        <v>22431</v>
      </c>
    </row>
    <row r="9094" spans="1:5">
      <c r="A9094" s="711" t="s">
        <v>91</v>
      </c>
      <c r="B9094" s="651" t="s">
        <v>22432</v>
      </c>
      <c r="C9094" s="651" t="s">
        <v>22433</v>
      </c>
      <c r="D9094" s="652" t="s">
        <v>22434</v>
      </c>
      <c r="E9094" s="625" t="s">
        <v>22435</v>
      </c>
    </row>
    <row r="9095" spans="1:5">
      <c r="A9095" s="711" t="s">
        <v>22436</v>
      </c>
      <c r="B9095" s="651" t="s">
        <v>22437</v>
      </c>
      <c r="C9095" s="651"/>
      <c r="D9095" s="652"/>
    </row>
    <row r="9096" spans="1:5">
      <c r="A9096" s="711" t="s">
        <v>27202</v>
      </c>
      <c r="B9096" s="651"/>
      <c r="C9096" s="651"/>
      <c r="D9096" s="652"/>
    </row>
    <row r="9097" spans="1:5">
      <c r="A9097" s="711">
        <v>89554</v>
      </c>
      <c r="B9097" s="651" t="s">
        <v>27366</v>
      </c>
      <c r="C9097" s="651" t="s">
        <v>108</v>
      </c>
      <c r="D9097" s="652" t="s">
        <v>18987</v>
      </c>
      <c r="E9097" s="625">
        <v>17.7</v>
      </c>
    </row>
    <row r="9098" spans="1:5">
      <c r="A9098" s="711" t="s">
        <v>27367</v>
      </c>
      <c r="B9098" s="651" t="s">
        <v>27355</v>
      </c>
      <c r="C9098" s="651"/>
      <c r="D9098" s="652"/>
    </row>
    <row r="9099" spans="1:5">
      <c r="A9099" s="711">
        <v>89556</v>
      </c>
      <c r="B9099" s="651" t="s">
        <v>27368</v>
      </c>
      <c r="C9099" s="651" t="s">
        <v>108</v>
      </c>
      <c r="D9099" s="652" t="s">
        <v>18987</v>
      </c>
      <c r="E9099" s="625">
        <v>26.9</v>
      </c>
    </row>
    <row r="9100" spans="1:5">
      <c r="A9100" s="711" t="s">
        <v>27321</v>
      </c>
      <c r="B9100" s="651" t="s">
        <v>27327</v>
      </c>
      <c r="C9100" s="651"/>
      <c r="D9100" s="652"/>
    </row>
    <row r="9101" spans="1:5">
      <c r="A9101" s="711">
        <v>89557</v>
      </c>
      <c r="B9101" s="651" t="s">
        <v>27369</v>
      </c>
      <c r="C9101" s="651" t="s">
        <v>108</v>
      </c>
      <c r="D9101" s="652" t="s">
        <v>18987</v>
      </c>
      <c r="E9101" s="625">
        <v>20.95</v>
      </c>
    </row>
    <row r="9102" spans="1:5">
      <c r="A9102" s="711" t="s">
        <v>27370</v>
      </c>
      <c r="B9102" s="651" t="s">
        <v>27371</v>
      </c>
      <c r="C9102" s="651"/>
      <c r="D9102" s="652"/>
    </row>
    <row r="9103" spans="1:5">
      <c r="A9103" s="711">
        <v>89558</v>
      </c>
      <c r="B9103" s="651" t="s">
        <v>27372</v>
      </c>
      <c r="C9103" s="651" t="s">
        <v>108</v>
      </c>
      <c r="D9103" s="652" t="s">
        <v>18987</v>
      </c>
      <c r="E9103" s="625">
        <v>5.5</v>
      </c>
    </row>
    <row r="9104" spans="1:5">
      <c r="A9104" s="711" t="s">
        <v>26216</v>
      </c>
      <c r="B9104" s="651" t="s">
        <v>26989</v>
      </c>
      <c r="C9104" s="651"/>
      <c r="D9104" s="652"/>
    </row>
    <row r="9105" spans="1:5">
      <c r="A9105" s="711">
        <v>89559</v>
      </c>
      <c r="B9105" s="651" t="s">
        <v>27373</v>
      </c>
      <c r="C9105" s="651" t="s">
        <v>108</v>
      </c>
      <c r="D9105" s="652" t="s">
        <v>18987</v>
      </c>
      <c r="E9105" s="625">
        <v>48.52</v>
      </c>
    </row>
    <row r="9106" spans="1:5">
      <c r="A9106" s="711" t="s">
        <v>27321</v>
      </c>
      <c r="B9106" s="651" t="s">
        <v>27327</v>
      </c>
      <c r="C9106" s="651"/>
      <c r="D9106" s="652"/>
    </row>
    <row r="9107" spans="1:5">
      <c r="A9107" s="711">
        <v>89561</v>
      </c>
      <c r="B9107" s="651" t="s">
        <v>27374</v>
      </c>
      <c r="C9107" s="651" t="s">
        <v>108</v>
      </c>
      <c r="D9107" s="652" t="s">
        <v>18987</v>
      </c>
      <c r="E9107" s="625">
        <v>12.17</v>
      </c>
    </row>
    <row r="9108" spans="1:5">
      <c r="A9108" s="711" t="s">
        <v>27321</v>
      </c>
      <c r="B9108" s="651" t="s">
        <v>27322</v>
      </c>
      <c r="C9108" s="651"/>
      <c r="D9108" s="652"/>
    </row>
    <row r="9109" spans="1:5">
      <c r="A9109" s="711">
        <v>89562</v>
      </c>
      <c r="B9109" s="651" t="s">
        <v>27375</v>
      </c>
      <c r="C9109" s="651" t="s">
        <v>108</v>
      </c>
      <c r="D9109" s="652" t="s">
        <v>18987</v>
      </c>
      <c r="E9109" s="625">
        <v>5.49</v>
      </c>
    </row>
    <row r="9110" spans="1:5">
      <c r="A9110" s="711" t="s">
        <v>27343</v>
      </c>
      <c r="B9110" s="651" t="s">
        <v>27344</v>
      </c>
      <c r="C9110" s="651"/>
      <c r="D9110" s="652"/>
    </row>
    <row r="9111" spans="1:5">
      <c r="A9111" s="711">
        <v>89563</v>
      </c>
      <c r="B9111" s="651" t="s">
        <v>27376</v>
      </c>
      <c r="C9111" s="651" t="s">
        <v>108</v>
      </c>
      <c r="D9111" s="652" t="s">
        <v>18987</v>
      </c>
      <c r="E9111" s="625">
        <v>18.14</v>
      </c>
    </row>
    <row r="9112" spans="1:5">
      <c r="A9112" s="711" t="s">
        <v>27321</v>
      </c>
      <c r="B9112" s="651" t="s">
        <v>27327</v>
      </c>
      <c r="C9112" s="651"/>
      <c r="D9112" s="652"/>
    </row>
    <row r="9113" spans="1:5">
      <c r="A9113" s="711">
        <v>89564</v>
      </c>
      <c r="B9113" s="651" t="s">
        <v>27377</v>
      </c>
      <c r="C9113" s="651" t="s">
        <v>108</v>
      </c>
      <c r="D9113" s="652" t="s">
        <v>18987</v>
      </c>
      <c r="E9113" s="625">
        <v>10.32</v>
      </c>
    </row>
    <row r="9114" spans="1:5">
      <c r="A9114" s="711" t="s">
        <v>27378</v>
      </c>
      <c r="B9114" s="651" t="s">
        <v>27379</v>
      </c>
      <c r="C9114" s="651"/>
      <c r="D9114" s="652"/>
    </row>
    <row r="9115" spans="1:5">
      <c r="A9115" s="711">
        <v>89565</v>
      </c>
      <c r="B9115" s="651" t="s">
        <v>27380</v>
      </c>
      <c r="C9115" s="651" t="s">
        <v>108</v>
      </c>
      <c r="D9115" s="652" t="s">
        <v>18987</v>
      </c>
      <c r="E9115" s="625">
        <v>41.63</v>
      </c>
    </row>
    <row r="9116" spans="1:5">
      <c r="A9116" s="711" t="s">
        <v>27381</v>
      </c>
      <c r="B9116" s="651" t="s">
        <v>27382</v>
      </c>
      <c r="C9116" s="651"/>
      <c r="D9116" s="652"/>
    </row>
    <row r="9117" spans="1:5">
      <c r="A9117" s="711">
        <v>89566</v>
      </c>
      <c r="B9117" s="651" t="s">
        <v>27383</v>
      </c>
      <c r="C9117" s="651" t="s">
        <v>108</v>
      </c>
      <c r="D9117" s="652" t="s">
        <v>18987</v>
      </c>
      <c r="E9117" s="625">
        <v>34.08</v>
      </c>
    </row>
    <row r="9118" spans="1:5">
      <c r="A9118" s="711" t="s">
        <v>27241</v>
      </c>
      <c r="B9118" s="651" t="s">
        <v>27384</v>
      </c>
      <c r="C9118" s="651"/>
      <c r="D9118" s="652"/>
    </row>
    <row r="9119" spans="1:5">
      <c r="A9119" s="711">
        <v>89567</v>
      </c>
      <c r="B9119" s="651" t="s">
        <v>27385</v>
      </c>
      <c r="C9119" s="651" t="s">
        <v>108</v>
      </c>
      <c r="D9119" s="652" t="s">
        <v>18987</v>
      </c>
      <c r="E9119" s="625">
        <v>63.35</v>
      </c>
    </row>
    <row r="9120" spans="1:5">
      <c r="A9120" s="711" t="s">
        <v>27386</v>
      </c>
      <c r="B9120" s="651" t="s">
        <v>27387</v>
      </c>
      <c r="C9120" s="651"/>
      <c r="D9120" s="652"/>
    </row>
    <row r="9121" spans="1:5">
      <c r="A9121" s="711">
        <v>89568</v>
      </c>
      <c r="B9121" s="651" t="s">
        <v>27388</v>
      </c>
      <c r="C9121" s="651" t="s">
        <v>108</v>
      </c>
      <c r="D9121" s="652" t="s">
        <v>18987</v>
      </c>
      <c r="E9121" s="625">
        <v>19.809999999999999</v>
      </c>
    </row>
    <row r="9122" spans="1:5">
      <c r="A9122" s="711" t="s">
        <v>24948</v>
      </c>
      <c r="B9122" s="651" t="s">
        <v>27347</v>
      </c>
      <c r="C9122" s="651"/>
      <c r="D9122" s="652"/>
    </row>
    <row r="9123" spans="1:5">
      <c r="A9123" s="711">
        <v>89569</v>
      </c>
      <c r="B9123" s="651" t="s">
        <v>27389</v>
      </c>
      <c r="C9123" s="651" t="s">
        <v>108</v>
      </c>
      <c r="D9123" s="652" t="s">
        <v>18987</v>
      </c>
      <c r="E9123" s="625">
        <v>61.19</v>
      </c>
    </row>
    <row r="9124" spans="1:5">
      <c r="A9124" s="711" t="s">
        <v>22417</v>
      </c>
      <c r="B9124" s="651" t="s">
        <v>22418</v>
      </c>
      <c r="C9124" s="651"/>
      <c r="D9124" s="652"/>
    </row>
    <row r="9125" spans="1:5">
      <c r="A9125" s="711" t="s">
        <v>22419</v>
      </c>
      <c r="B9125" s="651" t="e">
        <v>#NAME?</v>
      </c>
      <c r="C9125" s="651"/>
      <c r="D9125" s="652" t="s">
        <v>22420</v>
      </c>
      <c r="E9125" s="625" t="s">
        <v>22421</v>
      </c>
    </row>
    <row r="9126" spans="1:5">
      <c r="A9126" s="711"/>
      <c r="B9126" s="651"/>
      <c r="C9126" s="651"/>
      <c r="D9126" s="652" t="s">
        <v>22422</v>
      </c>
      <c r="E9126" s="625" t="s">
        <v>22423</v>
      </c>
    </row>
    <row r="9127" spans="1:5">
      <c r="A9127" s="711" t="s">
        <v>22424</v>
      </c>
      <c r="B9127" s="651" t="s">
        <v>22425</v>
      </c>
      <c r="C9127" s="651"/>
      <c r="D9127" s="652"/>
    </row>
    <row r="9128" spans="1:5">
      <c r="A9128" s="711" t="s">
        <v>22426</v>
      </c>
      <c r="B9128" s="651" t="s">
        <v>22427</v>
      </c>
      <c r="C9128" s="651" t="s">
        <v>22428</v>
      </c>
      <c r="D9128" s="652"/>
    </row>
    <row r="9129" spans="1:5">
      <c r="A9129" s="711" t="s">
        <v>22429</v>
      </c>
      <c r="B9129" s="651" t="s">
        <v>22430</v>
      </c>
      <c r="C9129" s="651"/>
      <c r="D9129" s="652" t="s">
        <v>22422</v>
      </c>
      <c r="E9129" s="625" t="s">
        <v>22431</v>
      </c>
    </row>
    <row r="9130" spans="1:5">
      <c r="A9130" s="711" t="s">
        <v>91</v>
      </c>
      <c r="B9130" s="651" t="s">
        <v>22432</v>
      </c>
      <c r="C9130" s="651" t="s">
        <v>22433</v>
      </c>
      <c r="D9130" s="652" t="s">
        <v>22434</v>
      </c>
      <c r="E9130" s="625" t="s">
        <v>22435</v>
      </c>
    </row>
    <row r="9131" spans="1:5">
      <c r="A9131" s="711" t="s">
        <v>22436</v>
      </c>
      <c r="B9131" s="651" t="s">
        <v>22437</v>
      </c>
      <c r="C9131" s="651"/>
      <c r="D9131" s="652"/>
    </row>
    <row r="9132" spans="1:5">
      <c r="A9132" s="711" t="s">
        <v>27390</v>
      </c>
      <c r="B9132" s="651" t="s">
        <v>27391</v>
      </c>
      <c r="C9132" s="651"/>
      <c r="D9132" s="652"/>
    </row>
    <row r="9133" spans="1:5">
      <c r="A9133" s="711">
        <v>89570</v>
      </c>
      <c r="B9133" s="651" t="s">
        <v>27392</v>
      </c>
      <c r="C9133" s="651" t="s">
        <v>108</v>
      </c>
      <c r="D9133" s="652" t="s">
        <v>18987</v>
      </c>
      <c r="E9133" s="625">
        <v>6.32</v>
      </c>
    </row>
    <row r="9134" spans="1:5">
      <c r="A9134" s="711" t="s">
        <v>27393</v>
      </c>
      <c r="B9134" s="651" t="s">
        <v>27394</v>
      </c>
      <c r="C9134" s="651"/>
      <c r="D9134" s="652"/>
    </row>
    <row r="9135" spans="1:5">
      <c r="A9135" s="711" t="s">
        <v>27243</v>
      </c>
      <c r="B9135" s="651" t="s">
        <v>27042</v>
      </c>
      <c r="C9135" s="651"/>
      <c r="D9135" s="652"/>
    </row>
    <row r="9136" spans="1:5">
      <c r="A9136" s="711">
        <v>89571</v>
      </c>
      <c r="B9136" s="651" t="s">
        <v>27395</v>
      </c>
      <c r="C9136" s="651" t="s">
        <v>108</v>
      </c>
      <c r="D9136" s="652" t="s">
        <v>18987</v>
      </c>
      <c r="E9136" s="625">
        <v>55.74</v>
      </c>
    </row>
    <row r="9137" spans="1:5">
      <c r="A9137" s="711" t="s">
        <v>27396</v>
      </c>
      <c r="B9137" s="651" t="s">
        <v>27397</v>
      </c>
      <c r="C9137" s="651"/>
      <c r="D9137" s="652"/>
    </row>
    <row r="9138" spans="1:5">
      <c r="A9138" s="711">
        <v>89572</v>
      </c>
      <c r="B9138" s="651" t="s">
        <v>27392</v>
      </c>
      <c r="C9138" s="651" t="s">
        <v>108</v>
      </c>
      <c r="D9138" s="652" t="s">
        <v>18987</v>
      </c>
      <c r="E9138" s="625">
        <v>5.44</v>
      </c>
    </row>
    <row r="9139" spans="1:5">
      <c r="A9139" s="711" t="s">
        <v>27398</v>
      </c>
      <c r="B9139" s="651" t="s">
        <v>27394</v>
      </c>
      <c r="C9139" s="651"/>
      <c r="D9139" s="652"/>
    </row>
    <row r="9140" spans="1:5">
      <c r="A9140" s="711" t="s">
        <v>27243</v>
      </c>
      <c r="B9140" s="651" t="s">
        <v>27042</v>
      </c>
      <c r="C9140" s="651"/>
      <c r="D9140" s="652"/>
    </row>
    <row r="9141" spans="1:5">
      <c r="A9141" s="711">
        <v>89573</v>
      </c>
      <c r="B9141" s="651" t="s">
        <v>27399</v>
      </c>
      <c r="C9141" s="651" t="s">
        <v>108</v>
      </c>
      <c r="D9141" s="652" t="s">
        <v>18987</v>
      </c>
      <c r="E9141" s="625">
        <v>43.04</v>
      </c>
    </row>
    <row r="9142" spans="1:5">
      <c r="A9142" s="711" t="s">
        <v>27400</v>
      </c>
      <c r="B9142" s="651" t="s">
        <v>27401</v>
      </c>
      <c r="C9142" s="651"/>
      <c r="D9142" s="652"/>
    </row>
    <row r="9143" spans="1:5">
      <c r="A9143" s="711">
        <v>89574</v>
      </c>
      <c r="B9143" s="651" t="s">
        <v>27402</v>
      </c>
      <c r="C9143" s="651" t="s">
        <v>108</v>
      </c>
      <c r="D9143" s="652" t="s">
        <v>18987</v>
      </c>
      <c r="E9143" s="625">
        <v>80.75</v>
      </c>
    </row>
    <row r="9144" spans="1:5">
      <c r="A9144" s="711" t="s">
        <v>27370</v>
      </c>
      <c r="B9144" s="651" t="s">
        <v>27403</v>
      </c>
      <c r="C9144" s="651"/>
      <c r="D9144" s="652"/>
    </row>
    <row r="9145" spans="1:5">
      <c r="A9145" s="711">
        <v>4</v>
      </c>
      <c r="B9145" s="651"/>
      <c r="C9145" s="651"/>
      <c r="D9145" s="652"/>
    </row>
    <row r="9146" spans="1:5">
      <c r="A9146" s="711">
        <v>89575</v>
      </c>
      <c r="B9146" s="651" t="s">
        <v>27404</v>
      </c>
      <c r="C9146" s="651" t="s">
        <v>108</v>
      </c>
      <c r="D9146" s="652" t="s">
        <v>18987</v>
      </c>
      <c r="E9146" s="625">
        <v>6.86</v>
      </c>
    </row>
    <row r="9147" spans="1:5">
      <c r="A9147" s="711" t="s">
        <v>26216</v>
      </c>
      <c r="B9147" s="651" t="s">
        <v>26989</v>
      </c>
      <c r="C9147" s="651"/>
      <c r="D9147" s="652"/>
    </row>
    <row r="9148" spans="1:5">
      <c r="A9148" s="711">
        <v>89577</v>
      </c>
      <c r="B9148" s="651" t="s">
        <v>27405</v>
      </c>
      <c r="C9148" s="651" t="s">
        <v>108</v>
      </c>
      <c r="D9148" s="652" t="s">
        <v>18987</v>
      </c>
      <c r="E9148" s="625">
        <v>24.62</v>
      </c>
    </row>
    <row r="9149" spans="1:5">
      <c r="A9149" s="711" t="s">
        <v>22490</v>
      </c>
      <c r="B9149" s="651" t="s">
        <v>27035</v>
      </c>
      <c r="C9149" s="651"/>
      <c r="D9149" s="652"/>
    </row>
    <row r="9150" spans="1:5">
      <c r="A9150" s="711">
        <v>89581</v>
      </c>
      <c r="B9150" s="651" t="s">
        <v>27331</v>
      </c>
      <c r="C9150" s="651" t="s">
        <v>108</v>
      </c>
      <c r="D9150" s="652" t="s">
        <v>18987</v>
      </c>
      <c r="E9150" s="625">
        <v>21.29</v>
      </c>
    </row>
    <row r="9151" spans="1:5">
      <c r="A9151" s="711" t="s">
        <v>27321</v>
      </c>
      <c r="B9151" s="651" t="s">
        <v>27406</v>
      </c>
      <c r="C9151" s="651"/>
      <c r="D9151" s="652"/>
    </row>
    <row r="9152" spans="1:5">
      <c r="A9152" s="711">
        <v>41671</v>
      </c>
      <c r="B9152" s="651"/>
      <c r="C9152" s="651"/>
      <c r="D9152" s="652"/>
    </row>
    <row r="9153" spans="1:5">
      <c r="A9153" s="711">
        <v>89582</v>
      </c>
      <c r="B9153" s="651" t="s">
        <v>27333</v>
      </c>
      <c r="C9153" s="651" t="s">
        <v>108</v>
      </c>
      <c r="D9153" s="652" t="s">
        <v>18987</v>
      </c>
      <c r="E9153" s="625">
        <v>20.68</v>
      </c>
    </row>
    <row r="9154" spans="1:5">
      <c r="A9154" s="711" t="s">
        <v>27321</v>
      </c>
      <c r="B9154" s="651" t="s">
        <v>27406</v>
      </c>
      <c r="C9154" s="651"/>
      <c r="D9154" s="652"/>
    </row>
    <row r="9155" spans="1:5">
      <c r="A9155" s="711">
        <v>41671</v>
      </c>
      <c r="B9155" s="651"/>
      <c r="C9155" s="651"/>
      <c r="D9155" s="652"/>
    </row>
    <row r="9156" spans="1:5">
      <c r="A9156" s="711">
        <v>89584</v>
      </c>
      <c r="B9156" s="651" t="s">
        <v>27337</v>
      </c>
      <c r="C9156" s="651" t="s">
        <v>108</v>
      </c>
      <c r="D9156" s="652" t="s">
        <v>18987</v>
      </c>
      <c r="E9156" s="625">
        <v>34.26</v>
      </c>
    </row>
    <row r="9157" spans="1:5">
      <c r="A9157" s="711" t="s">
        <v>27338</v>
      </c>
      <c r="B9157" s="651" t="s">
        <v>27407</v>
      </c>
      <c r="C9157" s="651"/>
      <c r="D9157" s="652"/>
    </row>
    <row r="9158" spans="1:5">
      <c r="A9158" s="711">
        <v>41974</v>
      </c>
      <c r="B9158" s="651"/>
      <c r="C9158" s="651"/>
      <c r="D9158" s="652"/>
    </row>
    <row r="9159" spans="1:5">
      <c r="A9159" s="711">
        <v>89585</v>
      </c>
      <c r="B9159" s="651" t="s">
        <v>27341</v>
      </c>
      <c r="C9159" s="651" t="s">
        <v>108</v>
      </c>
      <c r="D9159" s="652" t="s">
        <v>18987</v>
      </c>
      <c r="E9159" s="625">
        <v>28.56</v>
      </c>
    </row>
    <row r="9160" spans="1:5">
      <c r="A9160" s="711" t="s">
        <v>22417</v>
      </c>
      <c r="B9160" s="651" t="s">
        <v>22418</v>
      </c>
      <c r="C9160" s="651"/>
      <c r="D9160" s="652"/>
    </row>
    <row r="9161" spans="1:5">
      <c r="A9161" s="711" t="s">
        <v>22419</v>
      </c>
      <c r="B9161" s="651" t="e">
        <v>#NAME?</v>
      </c>
      <c r="C9161" s="651"/>
      <c r="D9161" s="652" t="s">
        <v>22420</v>
      </c>
      <c r="E9161" s="625" t="s">
        <v>22421</v>
      </c>
    </row>
    <row r="9162" spans="1:5">
      <c r="A9162" s="711"/>
      <c r="B9162" s="651"/>
      <c r="C9162" s="651"/>
      <c r="D9162" s="652" t="s">
        <v>22422</v>
      </c>
      <c r="E9162" s="625" t="s">
        <v>22423</v>
      </c>
    </row>
    <row r="9163" spans="1:5">
      <c r="A9163" s="711" t="s">
        <v>22424</v>
      </c>
      <c r="B9163" s="651" t="s">
        <v>22425</v>
      </c>
      <c r="C9163" s="651"/>
      <c r="D9163" s="652"/>
    </row>
    <row r="9164" spans="1:5">
      <c r="A9164" s="711" t="s">
        <v>22426</v>
      </c>
      <c r="B9164" s="651" t="s">
        <v>22427</v>
      </c>
      <c r="C9164" s="651" t="s">
        <v>22428</v>
      </c>
      <c r="D9164" s="652"/>
    </row>
    <row r="9165" spans="1:5">
      <c r="A9165" s="711" t="s">
        <v>22429</v>
      </c>
      <c r="B9165" s="651" t="s">
        <v>22430</v>
      </c>
      <c r="C9165" s="651"/>
      <c r="D9165" s="652" t="s">
        <v>22422</v>
      </c>
      <c r="E9165" s="625" t="s">
        <v>22431</v>
      </c>
    </row>
    <row r="9166" spans="1:5">
      <c r="A9166" s="711" t="s">
        <v>91</v>
      </c>
      <c r="B9166" s="651" t="s">
        <v>22432</v>
      </c>
      <c r="C9166" s="651" t="s">
        <v>22433</v>
      </c>
      <c r="D9166" s="652" t="s">
        <v>22434</v>
      </c>
      <c r="E9166" s="625" t="s">
        <v>22435</v>
      </c>
    </row>
    <row r="9167" spans="1:5">
      <c r="A9167" s="711" t="s">
        <v>22436</v>
      </c>
      <c r="B9167" s="651" t="s">
        <v>22437</v>
      </c>
      <c r="C9167" s="651"/>
      <c r="D9167" s="652"/>
    </row>
    <row r="9168" spans="1:5">
      <c r="A9168" s="711" t="s">
        <v>27338</v>
      </c>
      <c r="B9168" s="651" t="s">
        <v>27407</v>
      </c>
      <c r="C9168" s="651"/>
      <c r="D9168" s="652"/>
    </row>
    <row r="9169" spans="1:5">
      <c r="A9169" s="711">
        <v>41974</v>
      </c>
      <c r="B9169" s="651"/>
      <c r="C9169" s="651"/>
      <c r="D9169" s="652"/>
    </row>
    <row r="9170" spans="1:5">
      <c r="A9170" s="711">
        <v>89590</v>
      </c>
      <c r="B9170" s="651" t="s">
        <v>27408</v>
      </c>
      <c r="C9170" s="651" t="s">
        <v>108</v>
      </c>
      <c r="D9170" s="652" t="s">
        <v>18987</v>
      </c>
      <c r="E9170" s="625">
        <v>108.31</v>
      </c>
    </row>
    <row r="9171" spans="1:5">
      <c r="A9171" s="711" t="s">
        <v>27338</v>
      </c>
      <c r="B9171" s="651" t="s">
        <v>27407</v>
      </c>
      <c r="C9171" s="651"/>
      <c r="D9171" s="652"/>
    </row>
    <row r="9172" spans="1:5">
      <c r="A9172" s="711">
        <v>41974</v>
      </c>
      <c r="B9172" s="651"/>
      <c r="C9172" s="651"/>
      <c r="D9172" s="652"/>
    </row>
    <row r="9173" spans="1:5">
      <c r="A9173" s="711">
        <v>89591</v>
      </c>
      <c r="B9173" s="651" t="s">
        <v>27409</v>
      </c>
      <c r="C9173" s="651" t="s">
        <v>108</v>
      </c>
      <c r="D9173" s="652" t="s">
        <v>18987</v>
      </c>
      <c r="E9173" s="625">
        <v>87.05</v>
      </c>
    </row>
    <row r="9174" spans="1:5">
      <c r="A9174" s="711" t="s">
        <v>27338</v>
      </c>
      <c r="B9174" s="651" t="s">
        <v>27407</v>
      </c>
      <c r="C9174" s="651"/>
      <c r="D9174" s="652"/>
    </row>
    <row r="9175" spans="1:5">
      <c r="A9175" s="711">
        <v>41974</v>
      </c>
      <c r="B9175" s="651"/>
      <c r="C9175" s="651"/>
      <c r="D9175" s="652"/>
    </row>
    <row r="9176" spans="1:5">
      <c r="A9176" s="711">
        <v>89593</v>
      </c>
      <c r="B9176" s="651" t="s">
        <v>27410</v>
      </c>
      <c r="C9176" s="651" t="s">
        <v>108</v>
      </c>
      <c r="D9176" s="652" t="s">
        <v>18987</v>
      </c>
      <c r="E9176" s="625">
        <v>17.07</v>
      </c>
    </row>
    <row r="9177" spans="1:5">
      <c r="A9177" s="711" t="s">
        <v>27378</v>
      </c>
      <c r="B9177" s="651" t="s">
        <v>27379</v>
      </c>
      <c r="C9177" s="651"/>
      <c r="D9177" s="652"/>
    </row>
    <row r="9178" spans="1:5">
      <c r="A9178" s="711">
        <v>89594</v>
      </c>
      <c r="B9178" s="651" t="s">
        <v>27411</v>
      </c>
      <c r="C9178" s="651" t="s">
        <v>108</v>
      </c>
      <c r="D9178" s="652" t="s">
        <v>18987</v>
      </c>
      <c r="E9178" s="625">
        <v>23.7</v>
      </c>
    </row>
    <row r="9179" spans="1:5">
      <c r="A9179" s="711" t="s">
        <v>24948</v>
      </c>
      <c r="B9179" s="651" t="s">
        <v>27347</v>
      </c>
      <c r="C9179" s="651"/>
      <c r="D9179" s="652"/>
    </row>
    <row r="9180" spans="1:5">
      <c r="A9180" s="711">
        <v>89595</v>
      </c>
      <c r="B9180" s="651" t="s">
        <v>27412</v>
      </c>
      <c r="C9180" s="651" t="s">
        <v>108</v>
      </c>
      <c r="D9180" s="652" t="s">
        <v>18987</v>
      </c>
      <c r="E9180" s="625">
        <v>9.93</v>
      </c>
    </row>
    <row r="9181" spans="1:5">
      <c r="A9181" s="711" t="s">
        <v>27398</v>
      </c>
      <c r="B9181" s="651" t="s">
        <v>27394</v>
      </c>
      <c r="C9181" s="651"/>
      <c r="D9181" s="652"/>
    </row>
    <row r="9182" spans="1:5">
      <c r="A9182" s="711" t="s">
        <v>27243</v>
      </c>
      <c r="B9182" s="651" t="s">
        <v>27042</v>
      </c>
      <c r="C9182" s="651"/>
      <c r="D9182" s="652"/>
    </row>
    <row r="9183" spans="1:5">
      <c r="A9183" s="711">
        <v>89596</v>
      </c>
      <c r="B9183" s="651" t="s">
        <v>27412</v>
      </c>
      <c r="C9183" s="651" t="s">
        <v>108</v>
      </c>
      <c r="D9183" s="652" t="s">
        <v>18987</v>
      </c>
      <c r="E9183" s="625">
        <v>6.95</v>
      </c>
    </row>
    <row r="9184" spans="1:5">
      <c r="A9184" s="711" t="s">
        <v>27393</v>
      </c>
      <c r="B9184" s="651" t="s">
        <v>27394</v>
      </c>
      <c r="C9184" s="651"/>
      <c r="D9184" s="652"/>
    </row>
    <row r="9185" spans="1:5">
      <c r="A9185" s="711" t="s">
        <v>27243</v>
      </c>
      <c r="B9185" s="651" t="s">
        <v>27042</v>
      </c>
      <c r="C9185" s="651"/>
      <c r="D9185" s="652"/>
    </row>
    <row r="9186" spans="1:5">
      <c r="A9186" s="711">
        <v>89597</v>
      </c>
      <c r="B9186" s="651" t="s">
        <v>27413</v>
      </c>
      <c r="C9186" s="651" t="s">
        <v>108</v>
      </c>
      <c r="D9186" s="652" t="s">
        <v>18987</v>
      </c>
      <c r="E9186" s="625">
        <v>13.66</v>
      </c>
    </row>
    <row r="9187" spans="1:5">
      <c r="A9187" s="711" t="s">
        <v>26216</v>
      </c>
      <c r="B9187" s="651" t="s">
        <v>26989</v>
      </c>
      <c r="C9187" s="651"/>
      <c r="D9187" s="652"/>
    </row>
    <row r="9188" spans="1:5">
      <c r="A9188" s="711">
        <v>89599</v>
      </c>
      <c r="B9188" s="651" t="s">
        <v>27356</v>
      </c>
      <c r="C9188" s="651" t="s">
        <v>108</v>
      </c>
      <c r="D9188" s="652" t="s">
        <v>18987</v>
      </c>
      <c r="E9188" s="625">
        <v>13.54</v>
      </c>
    </row>
    <row r="9189" spans="1:5">
      <c r="A9189" s="711" t="s">
        <v>27352</v>
      </c>
      <c r="B9189" s="651" t="s">
        <v>27414</v>
      </c>
      <c r="C9189" s="651"/>
      <c r="D9189" s="652"/>
    </row>
    <row r="9190" spans="1:5">
      <c r="A9190" s="711">
        <v>14</v>
      </c>
      <c r="B9190" s="651"/>
      <c r="C9190" s="651"/>
      <c r="D9190" s="652"/>
    </row>
    <row r="9191" spans="1:5">
      <c r="A9191" s="711">
        <v>89600</v>
      </c>
      <c r="B9191" s="651" t="s">
        <v>27357</v>
      </c>
      <c r="C9191" s="651" t="s">
        <v>108</v>
      </c>
      <c r="D9191" s="652" t="s">
        <v>18987</v>
      </c>
      <c r="E9191" s="625">
        <v>15.44</v>
      </c>
    </row>
    <row r="9192" spans="1:5">
      <c r="A9192" s="711" t="s">
        <v>27321</v>
      </c>
      <c r="B9192" s="651" t="s">
        <v>27415</v>
      </c>
      <c r="C9192" s="651"/>
      <c r="D9192" s="652"/>
    </row>
    <row r="9193" spans="1:5">
      <c r="A9193" s="711" t="s">
        <v>23476</v>
      </c>
      <c r="B9193" s="651"/>
      <c r="C9193" s="651"/>
      <c r="D9193" s="652"/>
    </row>
    <row r="9194" spans="1:5">
      <c r="A9194" s="711">
        <v>89605</v>
      </c>
      <c r="B9194" s="651" t="s">
        <v>27416</v>
      </c>
      <c r="C9194" s="651" t="s">
        <v>108</v>
      </c>
      <c r="D9194" s="652" t="s">
        <v>18987</v>
      </c>
      <c r="E9194" s="625">
        <v>12.21</v>
      </c>
    </row>
    <row r="9195" spans="1:5">
      <c r="A9195" s="711" t="s">
        <v>27343</v>
      </c>
      <c r="B9195" s="651" t="s">
        <v>27344</v>
      </c>
      <c r="C9195" s="651"/>
      <c r="D9195" s="652"/>
    </row>
    <row r="9196" spans="1:5">
      <c r="A9196" s="711" t="s">
        <v>22417</v>
      </c>
      <c r="B9196" s="651" t="s">
        <v>22418</v>
      </c>
      <c r="C9196" s="651"/>
      <c r="D9196" s="652"/>
    </row>
    <row r="9197" spans="1:5">
      <c r="A9197" s="711" t="s">
        <v>22419</v>
      </c>
      <c r="B9197" s="651" t="e">
        <v>#NAME?</v>
      </c>
      <c r="C9197" s="651"/>
      <c r="D9197" s="652" t="s">
        <v>22420</v>
      </c>
      <c r="E9197" s="625" t="s">
        <v>22421</v>
      </c>
    </row>
    <row r="9198" spans="1:5">
      <c r="A9198" s="711"/>
      <c r="B9198" s="651"/>
      <c r="C9198" s="651"/>
      <c r="D9198" s="652" t="s">
        <v>22422</v>
      </c>
      <c r="E9198" s="625" t="s">
        <v>22423</v>
      </c>
    </row>
    <row r="9199" spans="1:5">
      <c r="A9199" s="711" t="s">
        <v>22424</v>
      </c>
      <c r="B9199" s="651" t="s">
        <v>22425</v>
      </c>
      <c r="C9199" s="651"/>
      <c r="D9199" s="652"/>
    </row>
    <row r="9200" spans="1:5">
      <c r="A9200" s="711" t="s">
        <v>22426</v>
      </c>
      <c r="B9200" s="651" t="s">
        <v>22427</v>
      </c>
      <c r="C9200" s="651" t="s">
        <v>22428</v>
      </c>
      <c r="D9200" s="652"/>
    </row>
    <row r="9201" spans="1:5">
      <c r="A9201" s="711" t="s">
        <v>22429</v>
      </c>
      <c r="B9201" s="651" t="s">
        <v>22430</v>
      </c>
      <c r="C9201" s="651"/>
      <c r="D9201" s="652" t="s">
        <v>22422</v>
      </c>
      <c r="E9201" s="625" t="s">
        <v>22431</v>
      </c>
    </row>
    <row r="9202" spans="1:5">
      <c r="A9202" s="711" t="s">
        <v>91</v>
      </c>
      <c r="B9202" s="651" t="s">
        <v>22432</v>
      </c>
      <c r="C9202" s="651" t="s">
        <v>22433</v>
      </c>
      <c r="D9202" s="652" t="s">
        <v>22434</v>
      </c>
      <c r="E9202" s="625" t="s">
        <v>22435</v>
      </c>
    </row>
    <row r="9203" spans="1:5">
      <c r="A9203" s="711" t="s">
        <v>22436</v>
      </c>
      <c r="B9203" s="651" t="s">
        <v>22437</v>
      </c>
      <c r="C9203" s="651"/>
      <c r="D9203" s="652"/>
    </row>
    <row r="9204" spans="1:5">
      <c r="A9204" s="711">
        <v>89609</v>
      </c>
      <c r="B9204" s="651" t="s">
        <v>27417</v>
      </c>
      <c r="C9204" s="651" t="s">
        <v>108</v>
      </c>
      <c r="D9204" s="652" t="s">
        <v>18987</v>
      </c>
      <c r="E9204" s="625">
        <v>51.16</v>
      </c>
    </row>
    <row r="9205" spans="1:5">
      <c r="A9205" s="711" t="s">
        <v>24948</v>
      </c>
      <c r="B9205" s="651" t="s">
        <v>27347</v>
      </c>
      <c r="C9205" s="651"/>
      <c r="D9205" s="652"/>
    </row>
    <row r="9206" spans="1:5">
      <c r="A9206" s="711">
        <v>89610</v>
      </c>
      <c r="B9206" s="651" t="s">
        <v>27418</v>
      </c>
      <c r="C9206" s="651" t="s">
        <v>108</v>
      </c>
      <c r="D9206" s="652" t="s">
        <v>18987</v>
      </c>
      <c r="E9206" s="625">
        <v>13.23</v>
      </c>
    </row>
    <row r="9207" spans="1:5">
      <c r="A9207" s="711" t="s">
        <v>27419</v>
      </c>
      <c r="B9207" s="651" t="s">
        <v>27365</v>
      </c>
      <c r="C9207" s="651"/>
      <c r="D9207" s="652"/>
    </row>
    <row r="9208" spans="1:5">
      <c r="A9208" s="711" t="s">
        <v>27202</v>
      </c>
      <c r="B9208" s="651"/>
      <c r="C9208" s="651"/>
      <c r="D9208" s="652"/>
    </row>
    <row r="9209" spans="1:5">
      <c r="A9209" s="711">
        <v>89611</v>
      </c>
      <c r="B9209" s="651" t="s">
        <v>27420</v>
      </c>
      <c r="C9209" s="651" t="s">
        <v>108</v>
      </c>
      <c r="D9209" s="652" t="s">
        <v>18987</v>
      </c>
      <c r="E9209" s="625">
        <v>20.149999999999999</v>
      </c>
    </row>
    <row r="9210" spans="1:5">
      <c r="A9210" s="711" t="s">
        <v>26216</v>
      </c>
      <c r="B9210" s="651" t="s">
        <v>26989</v>
      </c>
      <c r="C9210" s="651"/>
      <c r="D9210" s="652"/>
    </row>
    <row r="9211" spans="1:5">
      <c r="A9211" s="711">
        <v>89612</v>
      </c>
      <c r="B9211" s="651" t="s">
        <v>27421</v>
      </c>
      <c r="C9211" s="651" t="s">
        <v>108</v>
      </c>
      <c r="D9211" s="652" t="s">
        <v>18987</v>
      </c>
      <c r="E9211" s="625">
        <v>103.54</v>
      </c>
    </row>
    <row r="9212" spans="1:5">
      <c r="A9212" s="711" t="s">
        <v>24948</v>
      </c>
      <c r="B9212" s="651" t="s">
        <v>27347</v>
      </c>
      <c r="C9212" s="651"/>
      <c r="D9212" s="652"/>
    </row>
    <row r="9213" spans="1:5">
      <c r="A9213" s="711">
        <v>89613</v>
      </c>
      <c r="B9213" s="651" t="s">
        <v>27422</v>
      </c>
      <c r="C9213" s="651" t="s">
        <v>108</v>
      </c>
      <c r="D9213" s="652" t="s">
        <v>18987</v>
      </c>
      <c r="E9213" s="625">
        <v>21.56</v>
      </c>
    </row>
    <row r="9214" spans="1:5">
      <c r="A9214" s="711" t="s">
        <v>27423</v>
      </c>
      <c r="B9214" s="651" t="s">
        <v>27394</v>
      </c>
      <c r="C9214" s="651"/>
      <c r="D9214" s="652"/>
    </row>
    <row r="9215" spans="1:5">
      <c r="A9215" s="711" t="s">
        <v>27243</v>
      </c>
      <c r="B9215" s="651" t="s">
        <v>27042</v>
      </c>
      <c r="C9215" s="651"/>
      <c r="D9215" s="652"/>
    </row>
    <row r="9216" spans="1:5">
      <c r="A9216" s="711">
        <v>89614</v>
      </c>
      <c r="B9216" s="651" t="s">
        <v>27424</v>
      </c>
      <c r="C9216" s="651" t="s">
        <v>108</v>
      </c>
      <c r="D9216" s="652" t="s">
        <v>18987</v>
      </c>
      <c r="E9216" s="625">
        <v>38.96</v>
      </c>
    </row>
    <row r="9217" spans="1:5">
      <c r="A9217" s="711" t="s">
        <v>26216</v>
      </c>
      <c r="B9217" s="651" t="s">
        <v>26989</v>
      </c>
      <c r="C9217" s="651"/>
      <c r="D9217" s="652"/>
    </row>
    <row r="9218" spans="1:5">
      <c r="A9218" s="711">
        <v>89615</v>
      </c>
      <c r="B9218" s="651" t="s">
        <v>27425</v>
      </c>
      <c r="C9218" s="651" t="s">
        <v>108</v>
      </c>
      <c r="D9218" s="652" t="s">
        <v>18987</v>
      </c>
      <c r="E9218" s="625">
        <v>151.62</v>
      </c>
    </row>
    <row r="9219" spans="1:5">
      <c r="A9219" s="711" t="s">
        <v>24948</v>
      </c>
      <c r="B9219" s="651" t="s">
        <v>27347</v>
      </c>
      <c r="C9219" s="651"/>
      <c r="D9219" s="652"/>
    </row>
    <row r="9220" spans="1:5">
      <c r="A9220" s="711">
        <v>89616</v>
      </c>
      <c r="B9220" s="651" t="s">
        <v>27426</v>
      </c>
      <c r="C9220" s="651" t="s">
        <v>108</v>
      </c>
      <c r="D9220" s="652" t="s">
        <v>18987</v>
      </c>
      <c r="E9220" s="625">
        <v>30.2</v>
      </c>
    </row>
    <row r="9221" spans="1:5">
      <c r="A9221" s="711" t="s">
        <v>27427</v>
      </c>
      <c r="B9221" s="651" t="s">
        <v>27365</v>
      </c>
      <c r="C9221" s="651"/>
      <c r="D9221" s="652"/>
    </row>
    <row r="9222" spans="1:5">
      <c r="A9222" s="711" t="s">
        <v>27202</v>
      </c>
      <c r="B9222" s="651"/>
      <c r="C9222" s="651"/>
      <c r="D9222" s="652"/>
    </row>
    <row r="9223" spans="1:5">
      <c r="A9223" s="711">
        <v>89617</v>
      </c>
      <c r="B9223" s="651" t="s">
        <v>27428</v>
      </c>
      <c r="C9223" s="651" t="s">
        <v>108</v>
      </c>
      <c r="D9223" s="652" t="s">
        <v>18987</v>
      </c>
      <c r="E9223" s="625">
        <v>3.98</v>
      </c>
    </row>
    <row r="9224" spans="1:5">
      <c r="A9224" s="711" t="s">
        <v>24550</v>
      </c>
      <c r="B9224" s="651" t="s">
        <v>27429</v>
      </c>
      <c r="C9224" s="651"/>
      <c r="D9224" s="652"/>
    </row>
    <row r="9225" spans="1:5">
      <c r="A9225" s="711">
        <v>89618</v>
      </c>
      <c r="B9225" s="651" t="s">
        <v>27245</v>
      </c>
      <c r="C9225" s="651" t="s">
        <v>108</v>
      </c>
      <c r="D9225" s="652" t="s">
        <v>18987</v>
      </c>
      <c r="E9225" s="625">
        <v>9.8699999999999992</v>
      </c>
    </row>
    <row r="9226" spans="1:5">
      <c r="A9226" s="711" t="s">
        <v>27241</v>
      </c>
      <c r="B9226" s="651" t="s">
        <v>27430</v>
      </c>
      <c r="C9226" s="651"/>
      <c r="D9226" s="652"/>
    </row>
    <row r="9227" spans="1:5">
      <c r="A9227" s="711" t="s">
        <v>27431</v>
      </c>
      <c r="B9227" s="651"/>
      <c r="C9227" s="651"/>
      <c r="D9227" s="652"/>
    </row>
    <row r="9228" spans="1:5">
      <c r="A9228" s="711">
        <v>89619</v>
      </c>
      <c r="B9228" s="651" t="s">
        <v>27432</v>
      </c>
      <c r="C9228" s="651" t="s">
        <v>108</v>
      </c>
      <c r="D9228" s="652" t="s">
        <v>18987</v>
      </c>
      <c r="E9228" s="625">
        <v>5.22</v>
      </c>
    </row>
    <row r="9229" spans="1:5">
      <c r="A9229" s="711" t="s">
        <v>27433</v>
      </c>
      <c r="B9229" s="651" t="s">
        <v>27434</v>
      </c>
      <c r="C9229" s="651"/>
      <c r="D9229" s="652"/>
    </row>
    <row r="9230" spans="1:5">
      <c r="A9230" s="711">
        <v>89620</v>
      </c>
      <c r="B9230" s="651" t="s">
        <v>27435</v>
      </c>
      <c r="C9230" s="651" t="s">
        <v>108</v>
      </c>
      <c r="D9230" s="652" t="s">
        <v>18987</v>
      </c>
      <c r="E9230" s="625">
        <v>6.11</v>
      </c>
    </row>
    <row r="9231" spans="1:5">
      <c r="A9231" s="711" t="s">
        <v>24550</v>
      </c>
      <c r="B9231" s="651" t="s">
        <v>27429</v>
      </c>
      <c r="C9231" s="651"/>
      <c r="D9231" s="652"/>
    </row>
    <row r="9232" spans="1:5">
      <c r="A9232" s="711" t="s">
        <v>22417</v>
      </c>
      <c r="B9232" s="651" t="s">
        <v>22418</v>
      </c>
      <c r="C9232" s="651"/>
      <c r="D9232" s="652"/>
    </row>
    <row r="9233" spans="1:5">
      <c r="A9233" s="711" t="s">
        <v>22419</v>
      </c>
      <c r="B9233" s="651" t="e">
        <v>#NAME?</v>
      </c>
      <c r="C9233" s="651"/>
      <c r="D9233" s="652" t="s">
        <v>22420</v>
      </c>
      <c r="E9233" s="625" t="s">
        <v>22421</v>
      </c>
    </row>
    <row r="9234" spans="1:5">
      <c r="A9234" s="711"/>
      <c r="B9234" s="651"/>
      <c r="C9234" s="651"/>
      <c r="D9234" s="652" t="s">
        <v>22422</v>
      </c>
      <c r="E9234" s="625" t="s">
        <v>22423</v>
      </c>
    </row>
    <row r="9235" spans="1:5">
      <c r="A9235" s="711" t="s">
        <v>22424</v>
      </c>
      <c r="B9235" s="651" t="s">
        <v>22425</v>
      </c>
      <c r="C9235" s="651"/>
      <c r="D9235" s="652"/>
    </row>
    <row r="9236" spans="1:5">
      <c r="A9236" s="711" t="s">
        <v>22426</v>
      </c>
      <c r="B9236" s="651" t="s">
        <v>22427</v>
      </c>
      <c r="C9236" s="651" t="s">
        <v>22428</v>
      </c>
      <c r="D9236" s="652"/>
    </row>
    <row r="9237" spans="1:5">
      <c r="A9237" s="711" t="s">
        <v>22429</v>
      </c>
      <c r="B9237" s="651" t="s">
        <v>22430</v>
      </c>
      <c r="C9237" s="651"/>
      <c r="D9237" s="652" t="s">
        <v>22422</v>
      </c>
      <c r="E9237" s="625" t="s">
        <v>22431</v>
      </c>
    </row>
    <row r="9238" spans="1:5">
      <c r="A9238" s="711" t="s">
        <v>91</v>
      </c>
      <c r="B9238" s="651" t="s">
        <v>22432</v>
      </c>
      <c r="C9238" s="651" t="s">
        <v>22433</v>
      </c>
      <c r="D9238" s="652" t="s">
        <v>22434</v>
      </c>
      <c r="E9238" s="625" t="s">
        <v>22435</v>
      </c>
    </row>
    <row r="9239" spans="1:5">
      <c r="A9239" s="711" t="s">
        <v>22436</v>
      </c>
      <c r="B9239" s="651" t="s">
        <v>22437</v>
      </c>
      <c r="C9239" s="651"/>
      <c r="D9239" s="652"/>
    </row>
    <row r="9240" spans="1:5">
      <c r="A9240" s="711">
        <v>89621</v>
      </c>
      <c r="B9240" s="651" t="s">
        <v>27250</v>
      </c>
      <c r="C9240" s="651" t="s">
        <v>108</v>
      </c>
      <c r="D9240" s="652" t="s">
        <v>18987</v>
      </c>
      <c r="E9240" s="625">
        <v>15.54</v>
      </c>
    </row>
    <row r="9241" spans="1:5">
      <c r="A9241" s="711" t="s">
        <v>27241</v>
      </c>
      <c r="B9241" s="651" t="s">
        <v>27430</v>
      </c>
      <c r="C9241" s="651"/>
      <c r="D9241" s="652"/>
    </row>
    <row r="9242" spans="1:5">
      <c r="A9242" s="711" t="s">
        <v>27431</v>
      </c>
      <c r="B9242" s="651"/>
      <c r="C9242" s="651"/>
      <c r="D9242" s="652"/>
    </row>
    <row r="9243" spans="1:5">
      <c r="A9243" s="711">
        <v>89622</v>
      </c>
      <c r="B9243" s="651" t="s">
        <v>27436</v>
      </c>
      <c r="C9243" s="651" t="s">
        <v>108</v>
      </c>
      <c r="D9243" s="652" t="s">
        <v>18987</v>
      </c>
      <c r="E9243" s="625">
        <v>8.0399999999999991</v>
      </c>
    </row>
    <row r="9244" spans="1:5">
      <c r="A9244" s="711" t="s">
        <v>27433</v>
      </c>
      <c r="B9244" s="651" t="s">
        <v>27434</v>
      </c>
      <c r="C9244" s="651"/>
      <c r="D9244" s="652"/>
    </row>
    <row r="9245" spans="1:5">
      <c r="A9245" s="711">
        <v>89623</v>
      </c>
      <c r="B9245" s="651" t="s">
        <v>27437</v>
      </c>
      <c r="C9245" s="651" t="s">
        <v>108</v>
      </c>
      <c r="D9245" s="652" t="s">
        <v>18987</v>
      </c>
      <c r="E9245" s="625">
        <v>10.53</v>
      </c>
    </row>
    <row r="9246" spans="1:5">
      <c r="A9246" s="711" t="s">
        <v>24550</v>
      </c>
      <c r="B9246" s="651" t="s">
        <v>27429</v>
      </c>
      <c r="C9246" s="651"/>
      <c r="D9246" s="652"/>
    </row>
    <row r="9247" spans="1:5">
      <c r="A9247" s="711">
        <v>89624</v>
      </c>
      <c r="B9247" s="651" t="s">
        <v>27438</v>
      </c>
      <c r="C9247" s="651" t="s">
        <v>108</v>
      </c>
      <c r="D9247" s="652" t="s">
        <v>18987</v>
      </c>
      <c r="E9247" s="625">
        <v>10.43</v>
      </c>
    </row>
    <row r="9248" spans="1:5">
      <c r="A9248" s="711" t="s">
        <v>27433</v>
      </c>
      <c r="B9248" s="651" t="s">
        <v>27434</v>
      </c>
      <c r="C9248" s="651"/>
      <c r="D9248" s="652"/>
    </row>
    <row r="9249" spans="1:5">
      <c r="A9249" s="711">
        <v>89625</v>
      </c>
      <c r="B9249" s="651" t="s">
        <v>27439</v>
      </c>
      <c r="C9249" s="651" t="s">
        <v>108</v>
      </c>
      <c r="D9249" s="652" t="s">
        <v>18987</v>
      </c>
      <c r="E9249" s="625">
        <v>12.69</v>
      </c>
    </row>
    <row r="9250" spans="1:5">
      <c r="A9250" s="711" t="s">
        <v>24550</v>
      </c>
      <c r="B9250" s="651" t="s">
        <v>27429</v>
      </c>
      <c r="C9250" s="651"/>
      <c r="D9250" s="652"/>
    </row>
    <row r="9251" spans="1:5">
      <c r="A9251" s="711">
        <v>89626</v>
      </c>
      <c r="B9251" s="651" t="s">
        <v>27440</v>
      </c>
      <c r="C9251" s="651" t="s">
        <v>108</v>
      </c>
      <c r="D9251" s="652" t="s">
        <v>18987</v>
      </c>
      <c r="E9251" s="625">
        <v>16</v>
      </c>
    </row>
    <row r="9252" spans="1:5">
      <c r="A9252" s="711" t="s">
        <v>27433</v>
      </c>
      <c r="B9252" s="651" t="s">
        <v>27434</v>
      </c>
      <c r="C9252" s="651"/>
      <c r="D9252" s="652"/>
    </row>
    <row r="9253" spans="1:5">
      <c r="A9253" s="711">
        <v>89627</v>
      </c>
      <c r="B9253" s="651" t="s">
        <v>27441</v>
      </c>
      <c r="C9253" s="651" t="s">
        <v>108</v>
      </c>
      <c r="D9253" s="652" t="s">
        <v>18987</v>
      </c>
      <c r="E9253" s="625">
        <v>12.47</v>
      </c>
    </row>
    <row r="9254" spans="1:5">
      <c r="A9254" s="711" t="s">
        <v>27433</v>
      </c>
      <c r="B9254" s="651" t="s">
        <v>27434</v>
      </c>
      <c r="C9254" s="651"/>
      <c r="D9254" s="652"/>
    </row>
    <row r="9255" spans="1:5">
      <c r="A9255" s="711">
        <v>89628</v>
      </c>
      <c r="B9255" s="651" t="s">
        <v>27442</v>
      </c>
      <c r="C9255" s="651" t="s">
        <v>108</v>
      </c>
      <c r="D9255" s="652" t="s">
        <v>18987</v>
      </c>
      <c r="E9255" s="625">
        <v>26.36</v>
      </c>
    </row>
    <row r="9256" spans="1:5">
      <c r="A9256" s="711" t="s">
        <v>24550</v>
      </c>
      <c r="B9256" s="651" t="s">
        <v>27429</v>
      </c>
      <c r="C9256" s="651"/>
      <c r="D9256" s="652"/>
    </row>
    <row r="9257" spans="1:5">
      <c r="A9257" s="711">
        <v>89629</v>
      </c>
      <c r="B9257" s="651" t="s">
        <v>27443</v>
      </c>
      <c r="C9257" s="651" t="s">
        <v>108</v>
      </c>
      <c r="D9257" s="652" t="s">
        <v>18987</v>
      </c>
      <c r="E9257" s="625">
        <v>46.66</v>
      </c>
    </row>
    <row r="9258" spans="1:5">
      <c r="A9258" s="711" t="s">
        <v>24550</v>
      </c>
      <c r="B9258" s="651" t="s">
        <v>27429</v>
      </c>
      <c r="C9258" s="651"/>
      <c r="D9258" s="652"/>
    </row>
    <row r="9259" spans="1:5">
      <c r="A9259" s="711">
        <v>89630</v>
      </c>
      <c r="B9259" s="651" t="s">
        <v>27444</v>
      </c>
      <c r="C9259" s="651" t="s">
        <v>108</v>
      </c>
      <c r="D9259" s="652" t="s">
        <v>18987</v>
      </c>
      <c r="E9259" s="625">
        <v>40.06</v>
      </c>
    </row>
    <row r="9260" spans="1:5">
      <c r="A9260" s="711" t="s">
        <v>27433</v>
      </c>
      <c r="B9260" s="651" t="s">
        <v>27434</v>
      </c>
      <c r="C9260" s="651"/>
      <c r="D9260" s="652"/>
    </row>
    <row r="9261" spans="1:5">
      <c r="A9261" s="711">
        <v>89631</v>
      </c>
      <c r="B9261" s="651" t="s">
        <v>27445</v>
      </c>
      <c r="C9261" s="651" t="s">
        <v>108</v>
      </c>
      <c r="D9261" s="652" t="s">
        <v>18987</v>
      </c>
      <c r="E9261" s="625">
        <v>68.64</v>
      </c>
    </row>
    <row r="9262" spans="1:5">
      <c r="A9262" s="711" t="s">
        <v>24550</v>
      </c>
      <c r="B9262" s="651" t="s">
        <v>27429</v>
      </c>
      <c r="C9262" s="651"/>
      <c r="D9262" s="652"/>
    </row>
    <row r="9263" spans="1:5">
      <c r="A9263" s="711">
        <v>89632</v>
      </c>
      <c r="B9263" s="651" t="s">
        <v>27446</v>
      </c>
      <c r="C9263" s="651" t="s">
        <v>108</v>
      </c>
      <c r="D9263" s="652" t="s">
        <v>18987</v>
      </c>
      <c r="E9263" s="625">
        <v>58.83</v>
      </c>
    </row>
    <row r="9264" spans="1:5">
      <c r="A9264" s="711" t="s">
        <v>27433</v>
      </c>
      <c r="B9264" s="651" t="s">
        <v>27434</v>
      </c>
      <c r="C9264" s="651"/>
      <c r="D9264" s="652"/>
    </row>
    <row r="9265" spans="1:5">
      <c r="A9265" s="711">
        <v>89637</v>
      </c>
      <c r="B9265" s="651" t="s">
        <v>27447</v>
      </c>
      <c r="C9265" s="651" t="s">
        <v>108</v>
      </c>
      <c r="D9265" s="652" t="s">
        <v>18987</v>
      </c>
      <c r="E9265" s="625">
        <v>5.69</v>
      </c>
    </row>
    <row r="9266" spans="1:5">
      <c r="A9266" s="711" t="s">
        <v>27448</v>
      </c>
      <c r="B9266" s="651" t="s">
        <v>27449</v>
      </c>
      <c r="C9266" s="651"/>
      <c r="D9266" s="652"/>
    </row>
    <row r="9267" spans="1:5">
      <c r="A9267" s="711">
        <v>89641</v>
      </c>
      <c r="B9267" s="651" t="s">
        <v>27450</v>
      </c>
      <c r="C9267" s="651" t="s">
        <v>108</v>
      </c>
      <c r="D9267" s="652" t="s">
        <v>18987</v>
      </c>
      <c r="E9267" s="625">
        <v>8</v>
      </c>
    </row>
    <row r="9268" spans="1:5">
      <c r="A9268" s="711" t="s">
        <v>22417</v>
      </c>
      <c r="B9268" s="651" t="s">
        <v>22418</v>
      </c>
      <c r="C9268" s="651"/>
      <c r="D9268" s="652"/>
    </row>
    <row r="9269" spans="1:5">
      <c r="A9269" s="711" t="s">
        <v>22419</v>
      </c>
      <c r="B9269" s="651" t="e">
        <v>#NAME?</v>
      </c>
      <c r="C9269" s="651"/>
      <c r="D9269" s="652" t="s">
        <v>22420</v>
      </c>
      <c r="E9269" s="625" t="s">
        <v>22421</v>
      </c>
    </row>
    <row r="9270" spans="1:5">
      <c r="A9270" s="711"/>
      <c r="B9270" s="651"/>
      <c r="C9270" s="651"/>
      <c r="D9270" s="652" t="s">
        <v>22422</v>
      </c>
      <c r="E9270" s="625" t="s">
        <v>22423</v>
      </c>
    </row>
    <row r="9271" spans="1:5">
      <c r="A9271" s="711" t="s">
        <v>22424</v>
      </c>
      <c r="B9271" s="651" t="s">
        <v>22425</v>
      </c>
      <c r="C9271" s="651"/>
      <c r="D9271" s="652"/>
    </row>
    <row r="9272" spans="1:5">
      <c r="A9272" s="711" t="s">
        <v>22426</v>
      </c>
      <c r="B9272" s="651" t="s">
        <v>22427</v>
      </c>
      <c r="C9272" s="651" t="s">
        <v>22428</v>
      </c>
      <c r="D9272" s="652"/>
    </row>
    <row r="9273" spans="1:5">
      <c r="A9273" s="711" t="s">
        <v>22429</v>
      </c>
      <c r="B9273" s="651" t="s">
        <v>22430</v>
      </c>
      <c r="C9273" s="651"/>
      <c r="D9273" s="652" t="s">
        <v>22422</v>
      </c>
      <c r="E9273" s="625" t="s">
        <v>22431</v>
      </c>
    </row>
    <row r="9274" spans="1:5">
      <c r="A9274" s="711" t="s">
        <v>91</v>
      </c>
      <c r="B9274" s="651" t="s">
        <v>22432</v>
      </c>
      <c r="C9274" s="651" t="s">
        <v>22433</v>
      </c>
      <c r="D9274" s="652" t="s">
        <v>22434</v>
      </c>
      <c r="E9274" s="625" t="s">
        <v>22435</v>
      </c>
    </row>
    <row r="9275" spans="1:5">
      <c r="A9275" s="711" t="s">
        <v>22436</v>
      </c>
      <c r="B9275" s="651" t="s">
        <v>22437</v>
      </c>
      <c r="C9275" s="651"/>
      <c r="D9275" s="652"/>
    </row>
    <row r="9276" spans="1:5">
      <c r="A9276" s="711" t="s">
        <v>27448</v>
      </c>
      <c r="B9276" s="651" t="s">
        <v>27449</v>
      </c>
      <c r="C9276" s="651"/>
      <c r="D9276" s="652"/>
    </row>
    <row r="9277" spans="1:5">
      <c r="A9277" s="711">
        <v>89645</v>
      </c>
      <c r="B9277" s="651" t="s">
        <v>27451</v>
      </c>
      <c r="C9277" s="651" t="s">
        <v>108</v>
      </c>
      <c r="D9277" s="652" t="s">
        <v>18987</v>
      </c>
      <c r="E9277" s="625">
        <v>17.600000000000001</v>
      </c>
    </row>
    <row r="9278" spans="1:5">
      <c r="A9278" s="711" t="s">
        <v>27021</v>
      </c>
      <c r="B9278" s="651" t="s">
        <v>27452</v>
      </c>
      <c r="C9278" s="651"/>
      <c r="D9278" s="652"/>
    </row>
    <row r="9279" spans="1:5">
      <c r="A9279" s="711">
        <v>14</v>
      </c>
      <c r="B9279" s="651"/>
      <c r="C9279" s="651"/>
      <c r="D9279" s="652"/>
    </row>
    <row r="9280" spans="1:5">
      <c r="A9280" s="711">
        <v>89651</v>
      </c>
      <c r="B9280" s="651" t="s">
        <v>27453</v>
      </c>
      <c r="C9280" s="651" t="s">
        <v>108</v>
      </c>
      <c r="D9280" s="652" t="s">
        <v>18987</v>
      </c>
      <c r="E9280" s="625">
        <v>3.84</v>
      </c>
    </row>
    <row r="9281" spans="1:5">
      <c r="A9281" s="711" t="e">
        <v>#NAME?</v>
      </c>
      <c r="B9281" s="651" t="s">
        <v>27012</v>
      </c>
      <c r="C9281" s="651"/>
      <c r="D9281" s="652"/>
    </row>
    <row r="9282" spans="1:5">
      <c r="A9282" s="711">
        <v>89653</v>
      </c>
      <c r="B9282" s="651" t="s">
        <v>27454</v>
      </c>
      <c r="C9282" s="651" t="s">
        <v>108</v>
      </c>
      <c r="D9282" s="652" t="s">
        <v>18987</v>
      </c>
      <c r="E9282" s="625">
        <v>11.21</v>
      </c>
    </row>
    <row r="9283" spans="1:5">
      <c r="A9283" s="711" t="s">
        <v>27455</v>
      </c>
      <c r="B9283" s="651" t="s">
        <v>27456</v>
      </c>
      <c r="C9283" s="651"/>
      <c r="D9283" s="652"/>
    </row>
    <row r="9284" spans="1:5">
      <c r="A9284" s="711">
        <v>89660</v>
      </c>
      <c r="B9284" s="651" t="s">
        <v>27457</v>
      </c>
      <c r="C9284" s="651" t="s">
        <v>108</v>
      </c>
      <c r="D9284" s="652" t="s">
        <v>18987</v>
      </c>
      <c r="E9284" s="625">
        <v>4.8600000000000003</v>
      </c>
    </row>
    <row r="9285" spans="1:5">
      <c r="A9285" s="711" t="s">
        <v>27455</v>
      </c>
      <c r="B9285" s="651" t="s">
        <v>27456</v>
      </c>
      <c r="C9285" s="651"/>
      <c r="D9285" s="652"/>
    </row>
    <row r="9286" spans="1:5">
      <c r="A9286" s="711">
        <v>89665</v>
      </c>
      <c r="B9286" s="651" t="s">
        <v>27358</v>
      </c>
      <c r="C9286" s="651" t="s">
        <v>108</v>
      </c>
      <c r="D9286" s="652" t="s">
        <v>18987</v>
      </c>
      <c r="E9286" s="625">
        <v>10.63</v>
      </c>
    </row>
    <row r="9287" spans="1:5">
      <c r="A9287" s="711" t="s">
        <v>27359</v>
      </c>
      <c r="B9287" s="651" t="s">
        <v>27458</v>
      </c>
      <c r="C9287" s="651"/>
      <c r="D9287" s="652"/>
    </row>
    <row r="9288" spans="1:5">
      <c r="A9288" s="711" t="s">
        <v>27459</v>
      </c>
      <c r="B9288" s="651">
        <v>2014</v>
      </c>
      <c r="C9288" s="651"/>
      <c r="D9288" s="652"/>
    </row>
    <row r="9289" spans="1:5">
      <c r="A9289" s="711">
        <v>89667</v>
      </c>
      <c r="B9289" s="651" t="s">
        <v>27361</v>
      </c>
      <c r="C9289" s="651" t="s">
        <v>108</v>
      </c>
      <c r="D9289" s="652" t="s">
        <v>18987</v>
      </c>
      <c r="E9289" s="625">
        <v>35.159999999999997</v>
      </c>
    </row>
    <row r="9290" spans="1:5">
      <c r="A9290" s="711" t="s">
        <v>27321</v>
      </c>
      <c r="B9290" s="651" t="s">
        <v>27415</v>
      </c>
      <c r="C9290" s="651"/>
      <c r="D9290" s="652"/>
    </row>
    <row r="9291" spans="1:5">
      <c r="A9291" s="711" t="s">
        <v>23476</v>
      </c>
      <c r="B9291" s="651"/>
      <c r="C9291" s="651"/>
      <c r="D9291" s="652"/>
    </row>
    <row r="9292" spans="1:5">
      <c r="A9292" s="711">
        <v>89668</v>
      </c>
      <c r="B9292" s="651" t="s">
        <v>27460</v>
      </c>
      <c r="C9292" s="651" t="s">
        <v>108</v>
      </c>
      <c r="D9292" s="652" t="s">
        <v>18987</v>
      </c>
      <c r="E9292" s="625">
        <v>19.260000000000002</v>
      </c>
    </row>
    <row r="9293" spans="1:5">
      <c r="A9293" s="711" t="s">
        <v>27189</v>
      </c>
      <c r="B9293" s="651" t="e">
        <v>#NAME?</v>
      </c>
      <c r="C9293" s="651"/>
      <c r="D9293" s="652"/>
    </row>
    <row r="9294" spans="1:5">
      <c r="A9294" s="711">
        <v>89669</v>
      </c>
      <c r="B9294" s="651" t="s">
        <v>27366</v>
      </c>
      <c r="C9294" s="651" t="s">
        <v>108</v>
      </c>
      <c r="D9294" s="652" t="s">
        <v>18987</v>
      </c>
      <c r="E9294" s="625">
        <v>16.989999999999998</v>
      </c>
    </row>
    <row r="9295" spans="1:5">
      <c r="A9295" s="711" t="s">
        <v>27367</v>
      </c>
      <c r="B9295" s="651" t="s">
        <v>27461</v>
      </c>
      <c r="C9295" s="651"/>
      <c r="D9295" s="652"/>
    </row>
    <row r="9296" spans="1:5">
      <c r="A9296" s="711">
        <v>2014</v>
      </c>
      <c r="B9296" s="651"/>
      <c r="C9296" s="651"/>
      <c r="D9296" s="652"/>
    </row>
    <row r="9297" spans="1:5">
      <c r="A9297" s="711">
        <v>89671</v>
      </c>
      <c r="B9297" s="651" t="s">
        <v>27368</v>
      </c>
      <c r="C9297" s="651" t="s">
        <v>108</v>
      </c>
      <c r="D9297" s="652" t="s">
        <v>18987</v>
      </c>
      <c r="E9297" s="625">
        <v>26.19</v>
      </c>
    </row>
    <row r="9298" spans="1:5">
      <c r="A9298" s="711" t="s">
        <v>27321</v>
      </c>
      <c r="B9298" s="651" t="s">
        <v>27406</v>
      </c>
      <c r="C9298" s="651"/>
      <c r="D9298" s="652"/>
    </row>
    <row r="9299" spans="1:5">
      <c r="A9299" s="711">
        <v>41671</v>
      </c>
      <c r="B9299" s="651"/>
      <c r="C9299" s="651"/>
      <c r="D9299" s="652"/>
    </row>
    <row r="9300" spans="1:5">
      <c r="A9300" s="711">
        <v>89673</v>
      </c>
      <c r="B9300" s="651" t="s">
        <v>27369</v>
      </c>
      <c r="C9300" s="651" t="s">
        <v>108</v>
      </c>
      <c r="D9300" s="652" t="s">
        <v>18987</v>
      </c>
      <c r="E9300" s="625">
        <v>20.239999999999998</v>
      </c>
    </row>
    <row r="9301" spans="1:5">
      <c r="A9301" s="711" t="s">
        <v>27370</v>
      </c>
      <c r="B9301" s="651" t="s">
        <v>27462</v>
      </c>
      <c r="C9301" s="651"/>
      <c r="D9301" s="652"/>
    </row>
    <row r="9302" spans="1:5">
      <c r="A9302" s="711" t="s">
        <v>27463</v>
      </c>
      <c r="B9302" s="651" t="s">
        <v>23476</v>
      </c>
      <c r="C9302" s="651"/>
      <c r="D9302" s="652"/>
    </row>
    <row r="9303" spans="1:5">
      <c r="A9303" s="711">
        <v>89675</v>
      </c>
      <c r="B9303" s="651" t="s">
        <v>27373</v>
      </c>
      <c r="C9303" s="651" t="s">
        <v>108</v>
      </c>
      <c r="D9303" s="652" t="s">
        <v>18987</v>
      </c>
      <c r="E9303" s="625">
        <v>47.81</v>
      </c>
    </row>
    <row r="9304" spans="1:5">
      <c r="A9304" s="711" t="s">
        <v>22417</v>
      </c>
      <c r="B9304" s="651" t="s">
        <v>22418</v>
      </c>
      <c r="C9304" s="651"/>
      <c r="D9304" s="652"/>
    </row>
    <row r="9305" spans="1:5">
      <c r="A9305" s="711" t="s">
        <v>22419</v>
      </c>
      <c r="B9305" s="651" t="e">
        <v>#NAME?</v>
      </c>
      <c r="C9305" s="651"/>
      <c r="D9305" s="652" t="s">
        <v>22420</v>
      </c>
      <c r="E9305" s="625" t="s">
        <v>22421</v>
      </c>
    </row>
    <row r="9306" spans="1:5">
      <c r="A9306" s="711"/>
      <c r="B9306" s="651"/>
      <c r="C9306" s="651"/>
      <c r="D9306" s="652" t="s">
        <v>22422</v>
      </c>
      <c r="E9306" s="625" t="s">
        <v>22423</v>
      </c>
    </row>
    <row r="9307" spans="1:5">
      <c r="A9307" s="711" t="s">
        <v>22424</v>
      </c>
      <c r="B9307" s="651" t="s">
        <v>22425</v>
      </c>
      <c r="C9307" s="651"/>
      <c r="D9307" s="652"/>
    </row>
    <row r="9308" spans="1:5">
      <c r="A9308" s="711" t="s">
        <v>22426</v>
      </c>
      <c r="B9308" s="651" t="s">
        <v>22427</v>
      </c>
      <c r="C9308" s="651" t="s">
        <v>22428</v>
      </c>
      <c r="D9308" s="652"/>
    </row>
    <row r="9309" spans="1:5">
      <c r="A9309" s="711" t="s">
        <v>22429</v>
      </c>
      <c r="B9309" s="651" t="s">
        <v>22430</v>
      </c>
      <c r="C9309" s="651"/>
      <c r="D9309" s="652" t="s">
        <v>22422</v>
      </c>
      <c r="E9309" s="625" t="s">
        <v>22431</v>
      </c>
    </row>
    <row r="9310" spans="1:5">
      <c r="A9310" s="711" t="s">
        <v>91</v>
      </c>
      <c r="B9310" s="651" t="s">
        <v>22432</v>
      </c>
      <c r="C9310" s="651" t="s">
        <v>22433</v>
      </c>
      <c r="D9310" s="652" t="s">
        <v>22434</v>
      </c>
      <c r="E9310" s="625" t="s">
        <v>22435</v>
      </c>
    </row>
    <row r="9311" spans="1:5">
      <c r="A9311" s="711" t="s">
        <v>22436</v>
      </c>
      <c r="B9311" s="651" t="s">
        <v>22437</v>
      </c>
      <c r="C9311" s="651"/>
      <c r="D9311" s="652"/>
    </row>
    <row r="9312" spans="1:5">
      <c r="A9312" s="711" t="s">
        <v>27321</v>
      </c>
      <c r="B9312" s="651" t="s">
        <v>27406</v>
      </c>
      <c r="C9312" s="651"/>
      <c r="D9312" s="652"/>
    </row>
    <row r="9313" spans="1:5">
      <c r="A9313" s="711">
        <v>41671</v>
      </c>
      <c r="B9313" s="651"/>
      <c r="C9313" s="651"/>
      <c r="D9313" s="652"/>
    </row>
    <row r="9314" spans="1:5">
      <c r="A9314" s="711">
        <v>89677</v>
      </c>
      <c r="B9314" s="651" t="s">
        <v>27464</v>
      </c>
      <c r="C9314" s="651" t="s">
        <v>108</v>
      </c>
      <c r="D9314" s="652" t="s">
        <v>18987</v>
      </c>
      <c r="E9314" s="625">
        <v>50.89</v>
      </c>
    </row>
    <row r="9315" spans="1:5">
      <c r="A9315" s="711" t="s">
        <v>27367</v>
      </c>
      <c r="B9315" s="651" t="s">
        <v>27461</v>
      </c>
      <c r="C9315" s="651"/>
      <c r="D9315" s="652"/>
    </row>
    <row r="9316" spans="1:5">
      <c r="A9316" s="711">
        <v>2014</v>
      </c>
      <c r="B9316" s="651"/>
      <c r="C9316" s="651"/>
      <c r="D9316" s="652"/>
    </row>
    <row r="9317" spans="1:5">
      <c r="A9317" s="711">
        <v>89679</v>
      </c>
      <c r="B9317" s="651" t="s">
        <v>27465</v>
      </c>
      <c r="C9317" s="651" t="s">
        <v>108</v>
      </c>
      <c r="D9317" s="652" t="s">
        <v>18987</v>
      </c>
      <c r="E9317" s="625">
        <v>87.5</v>
      </c>
    </row>
    <row r="9318" spans="1:5">
      <c r="A9318" s="711" t="s">
        <v>27321</v>
      </c>
      <c r="B9318" s="651" t="s">
        <v>27406</v>
      </c>
      <c r="C9318" s="651"/>
      <c r="D9318" s="652"/>
    </row>
    <row r="9319" spans="1:5">
      <c r="A9319" s="711">
        <v>41671</v>
      </c>
      <c r="B9319" s="651"/>
      <c r="C9319" s="651"/>
      <c r="D9319" s="652"/>
    </row>
    <row r="9320" spans="1:5">
      <c r="A9320" s="711">
        <v>89681</v>
      </c>
      <c r="B9320" s="651" t="s">
        <v>27466</v>
      </c>
      <c r="C9320" s="651" t="s">
        <v>108</v>
      </c>
      <c r="D9320" s="652" t="s">
        <v>18987</v>
      </c>
      <c r="E9320" s="625">
        <v>57.27</v>
      </c>
    </row>
    <row r="9321" spans="1:5">
      <c r="A9321" s="711" t="s">
        <v>27370</v>
      </c>
      <c r="B9321" s="651" t="s">
        <v>27467</v>
      </c>
      <c r="C9321" s="651"/>
      <c r="D9321" s="652"/>
    </row>
    <row r="9322" spans="1:5">
      <c r="A9322" s="711" t="s">
        <v>27468</v>
      </c>
      <c r="B9322" s="651">
        <v>41671</v>
      </c>
      <c r="C9322" s="651"/>
      <c r="D9322" s="652"/>
    </row>
    <row r="9323" spans="1:5">
      <c r="A9323" s="711">
        <v>89685</v>
      </c>
      <c r="B9323" s="651" t="s">
        <v>27380</v>
      </c>
      <c r="C9323" s="651" t="s">
        <v>108</v>
      </c>
      <c r="D9323" s="652" t="s">
        <v>18987</v>
      </c>
      <c r="E9323" s="625">
        <v>40.06</v>
      </c>
    </row>
    <row r="9324" spans="1:5">
      <c r="A9324" s="711" t="s">
        <v>27381</v>
      </c>
      <c r="B9324" s="651" t="s">
        <v>27469</v>
      </c>
      <c r="C9324" s="651"/>
      <c r="D9324" s="652"/>
    </row>
    <row r="9325" spans="1:5">
      <c r="A9325" s="711" t="s">
        <v>27243</v>
      </c>
      <c r="B9325" s="651"/>
      <c r="C9325" s="651"/>
      <c r="D9325" s="652"/>
    </row>
    <row r="9326" spans="1:5">
      <c r="A9326" s="711">
        <v>89687</v>
      </c>
      <c r="B9326" s="651" t="s">
        <v>27470</v>
      </c>
      <c r="C9326" s="651" t="s">
        <v>108</v>
      </c>
      <c r="D9326" s="652" t="s">
        <v>18987</v>
      </c>
      <c r="E9326" s="625">
        <v>32.51</v>
      </c>
    </row>
    <row r="9327" spans="1:5">
      <c r="A9327" s="711" t="s">
        <v>27471</v>
      </c>
      <c r="B9327" s="651" t="s">
        <v>27472</v>
      </c>
      <c r="C9327" s="651"/>
      <c r="D9327" s="652"/>
    </row>
    <row r="9328" spans="1:5">
      <c r="A9328" s="711">
        <v>89690</v>
      </c>
      <c r="B9328" s="651" t="s">
        <v>27385</v>
      </c>
      <c r="C9328" s="651" t="s">
        <v>108</v>
      </c>
      <c r="D9328" s="652" t="s">
        <v>18987</v>
      </c>
      <c r="E9328" s="625">
        <v>61.78</v>
      </c>
    </row>
    <row r="9329" spans="1:5">
      <c r="A9329" s="711" t="s">
        <v>27386</v>
      </c>
      <c r="B9329" s="651" t="s">
        <v>27473</v>
      </c>
      <c r="C9329" s="651"/>
      <c r="D9329" s="652"/>
    </row>
    <row r="9330" spans="1:5">
      <c r="A9330" s="711" t="s">
        <v>25557</v>
      </c>
      <c r="B9330" s="651">
        <v>14</v>
      </c>
      <c r="C9330" s="651"/>
      <c r="D9330" s="652"/>
    </row>
    <row r="9331" spans="1:5">
      <c r="A9331" s="711">
        <v>89691</v>
      </c>
      <c r="B9331" s="651" t="s">
        <v>27474</v>
      </c>
      <c r="C9331" s="651" t="s">
        <v>108</v>
      </c>
      <c r="D9331" s="652" t="s">
        <v>18987</v>
      </c>
      <c r="E9331" s="625">
        <v>7.28</v>
      </c>
    </row>
    <row r="9332" spans="1:5">
      <c r="A9332" s="711" t="s">
        <v>22490</v>
      </c>
      <c r="B9332" s="651" t="s">
        <v>27475</v>
      </c>
      <c r="C9332" s="651"/>
      <c r="D9332" s="652"/>
    </row>
    <row r="9333" spans="1:5">
      <c r="A9333" s="711">
        <v>89692</v>
      </c>
      <c r="B9333" s="651" t="s">
        <v>27389</v>
      </c>
      <c r="C9333" s="651" t="s">
        <v>108</v>
      </c>
      <c r="D9333" s="652" t="s">
        <v>18987</v>
      </c>
      <c r="E9333" s="625">
        <v>59.62</v>
      </c>
    </row>
    <row r="9334" spans="1:5">
      <c r="A9334" s="711" t="s">
        <v>27390</v>
      </c>
      <c r="B9334" s="651" t="s">
        <v>27476</v>
      </c>
      <c r="C9334" s="651"/>
      <c r="D9334" s="652"/>
    </row>
    <row r="9335" spans="1:5">
      <c r="A9335" s="711" t="s">
        <v>27243</v>
      </c>
      <c r="B9335" s="651"/>
      <c r="C9335" s="651"/>
      <c r="D9335" s="652"/>
    </row>
    <row r="9336" spans="1:5">
      <c r="A9336" s="711">
        <v>89693</v>
      </c>
      <c r="B9336" s="651" t="s">
        <v>27395</v>
      </c>
      <c r="C9336" s="651" t="s">
        <v>108</v>
      </c>
      <c r="D9336" s="652" t="s">
        <v>18987</v>
      </c>
      <c r="E9336" s="625">
        <v>54.17</v>
      </c>
    </row>
    <row r="9337" spans="1:5">
      <c r="A9337" s="711" t="s">
        <v>27396</v>
      </c>
      <c r="B9337" s="651" t="s">
        <v>27477</v>
      </c>
      <c r="C9337" s="651"/>
      <c r="D9337" s="652"/>
    </row>
    <row r="9338" spans="1:5">
      <c r="A9338" s="711">
        <v>89696</v>
      </c>
      <c r="B9338" s="651" t="s">
        <v>27399</v>
      </c>
      <c r="C9338" s="651" t="s">
        <v>108</v>
      </c>
      <c r="D9338" s="652" t="s">
        <v>18987</v>
      </c>
      <c r="E9338" s="625">
        <v>41.47</v>
      </c>
    </row>
    <row r="9339" spans="1:5">
      <c r="A9339" s="711" t="s">
        <v>27400</v>
      </c>
      <c r="B9339" s="651" t="s">
        <v>27478</v>
      </c>
      <c r="C9339" s="651"/>
      <c r="D9339" s="652"/>
    </row>
    <row r="9340" spans="1:5">
      <c r="A9340" s="711" t="s">
        <v>22417</v>
      </c>
      <c r="B9340" s="651" t="s">
        <v>22418</v>
      </c>
      <c r="C9340" s="651"/>
      <c r="D9340" s="652"/>
    </row>
    <row r="9341" spans="1:5">
      <c r="A9341" s="711" t="s">
        <v>22419</v>
      </c>
      <c r="B9341" s="651" t="e">
        <v>#NAME?</v>
      </c>
      <c r="C9341" s="651"/>
      <c r="D9341" s="652" t="s">
        <v>22420</v>
      </c>
      <c r="E9341" s="625" t="s">
        <v>22421</v>
      </c>
    </row>
    <row r="9342" spans="1:5">
      <c r="A9342" s="711"/>
      <c r="B9342" s="651"/>
      <c r="C9342" s="651"/>
      <c r="D9342" s="652" t="s">
        <v>22422</v>
      </c>
      <c r="E9342" s="625" t="s">
        <v>22423</v>
      </c>
    </row>
    <row r="9343" spans="1:5">
      <c r="A9343" s="711" t="s">
        <v>22424</v>
      </c>
      <c r="B9343" s="651" t="s">
        <v>22425</v>
      </c>
      <c r="C9343" s="651"/>
      <c r="D9343" s="652"/>
    </row>
    <row r="9344" spans="1:5">
      <c r="A9344" s="711" t="s">
        <v>22426</v>
      </c>
      <c r="B9344" s="651" t="s">
        <v>22427</v>
      </c>
      <c r="C9344" s="651" t="s">
        <v>22428</v>
      </c>
      <c r="D9344" s="652"/>
    </row>
    <row r="9345" spans="1:5">
      <c r="A9345" s="711" t="s">
        <v>22429</v>
      </c>
      <c r="B9345" s="651" t="s">
        <v>22430</v>
      </c>
      <c r="C9345" s="651"/>
      <c r="D9345" s="652" t="s">
        <v>22422</v>
      </c>
      <c r="E9345" s="625" t="s">
        <v>22431</v>
      </c>
    </row>
    <row r="9346" spans="1:5">
      <c r="A9346" s="711" t="s">
        <v>91</v>
      </c>
      <c r="B9346" s="651" t="s">
        <v>22432</v>
      </c>
      <c r="C9346" s="651" t="s">
        <v>22433</v>
      </c>
      <c r="D9346" s="652" t="s">
        <v>22434</v>
      </c>
      <c r="E9346" s="625" t="s">
        <v>22435</v>
      </c>
    </row>
    <row r="9347" spans="1:5">
      <c r="A9347" s="711" t="s">
        <v>22436</v>
      </c>
      <c r="B9347" s="651" t="s">
        <v>22437</v>
      </c>
      <c r="C9347" s="651"/>
      <c r="D9347" s="652"/>
    </row>
    <row r="9348" spans="1:5">
      <c r="A9348" s="711">
        <v>89697</v>
      </c>
      <c r="B9348" s="651" t="s">
        <v>27479</v>
      </c>
      <c r="C9348" s="651" t="s">
        <v>108</v>
      </c>
      <c r="D9348" s="652" t="s">
        <v>18987</v>
      </c>
      <c r="E9348" s="625">
        <v>9.1300000000000008</v>
      </c>
    </row>
    <row r="9349" spans="1:5">
      <c r="A9349" s="711" t="s">
        <v>22490</v>
      </c>
      <c r="B9349" s="651" t="s">
        <v>27475</v>
      </c>
      <c r="C9349" s="651"/>
      <c r="D9349" s="652"/>
    </row>
    <row r="9350" spans="1:5">
      <c r="A9350" s="711">
        <v>89698</v>
      </c>
      <c r="B9350" s="651" t="s">
        <v>27480</v>
      </c>
      <c r="C9350" s="651" t="s">
        <v>108</v>
      </c>
      <c r="D9350" s="652" t="s">
        <v>18987</v>
      </c>
      <c r="E9350" s="625">
        <v>172.46</v>
      </c>
    </row>
    <row r="9351" spans="1:5">
      <c r="A9351" s="711" t="s">
        <v>27386</v>
      </c>
      <c r="B9351" s="651" t="s">
        <v>27473</v>
      </c>
      <c r="C9351" s="651"/>
      <c r="D9351" s="652"/>
    </row>
    <row r="9352" spans="1:5">
      <c r="A9352" s="711" t="s">
        <v>25557</v>
      </c>
      <c r="B9352" s="651">
        <v>14</v>
      </c>
      <c r="C9352" s="651"/>
      <c r="D9352" s="652"/>
    </row>
    <row r="9353" spans="1:5">
      <c r="A9353" s="711">
        <v>89699</v>
      </c>
      <c r="B9353" s="651" t="s">
        <v>27481</v>
      </c>
      <c r="C9353" s="651" t="s">
        <v>108</v>
      </c>
      <c r="D9353" s="652" t="s">
        <v>18987</v>
      </c>
      <c r="E9353" s="625">
        <v>140.47999999999999</v>
      </c>
    </row>
    <row r="9354" spans="1:5">
      <c r="A9354" s="711" t="s">
        <v>27386</v>
      </c>
      <c r="B9354" s="651" t="s">
        <v>27473</v>
      </c>
      <c r="C9354" s="651"/>
      <c r="D9354" s="652"/>
    </row>
    <row r="9355" spans="1:5">
      <c r="A9355" s="711" t="s">
        <v>25557</v>
      </c>
      <c r="B9355" s="651">
        <v>14</v>
      </c>
      <c r="C9355" s="651"/>
      <c r="D9355" s="652"/>
    </row>
    <row r="9356" spans="1:5">
      <c r="A9356" s="711">
        <v>89701</v>
      </c>
      <c r="B9356" s="651" t="s">
        <v>27482</v>
      </c>
      <c r="C9356" s="651" t="s">
        <v>108</v>
      </c>
      <c r="D9356" s="652" t="s">
        <v>18987</v>
      </c>
      <c r="E9356" s="625">
        <v>127.28</v>
      </c>
    </row>
    <row r="9357" spans="1:5">
      <c r="A9357" s="711" t="s">
        <v>27396</v>
      </c>
      <c r="B9357" s="651" t="s">
        <v>27477</v>
      </c>
      <c r="C9357" s="651"/>
      <c r="D9357" s="652"/>
    </row>
    <row r="9358" spans="1:5">
      <c r="A9358" s="711">
        <v>89703</v>
      </c>
      <c r="B9358" s="651" t="s">
        <v>27483</v>
      </c>
      <c r="C9358" s="651" t="s">
        <v>108</v>
      </c>
      <c r="D9358" s="652" t="s">
        <v>18987</v>
      </c>
      <c r="E9358" s="625">
        <v>30.7</v>
      </c>
    </row>
    <row r="9359" spans="1:5">
      <c r="A9359" s="711" t="s">
        <v>27484</v>
      </c>
      <c r="B9359" s="651" t="s">
        <v>27485</v>
      </c>
      <c r="C9359" s="651"/>
      <c r="D9359" s="652"/>
    </row>
    <row r="9360" spans="1:5">
      <c r="A9360" s="711">
        <v>89704</v>
      </c>
      <c r="B9360" s="651" t="s">
        <v>27486</v>
      </c>
      <c r="C9360" s="651" t="s">
        <v>108</v>
      </c>
      <c r="D9360" s="652" t="s">
        <v>18987</v>
      </c>
      <c r="E9360" s="625">
        <v>95.47</v>
      </c>
    </row>
    <row r="9361" spans="1:5">
      <c r="A9361" s="711" t="s">
        <v>27396</v>
      </c>
      <c r="B9361" s="651" t="s">
        <v>27477</v>
      </c>
      <c r="C9361" s="651"/>
      <c r="D9361" s="652"/>
    </row>
    <row r="9362" spans="1:5">
      <c r="A9362" s="711">
        <v>89724</v>
      </c>
      <c r="B9362" s="651" t="s">
        <v>27487</v>
      </c>
      <c r="C9362" s="651" t="s">
        <v>108</v>
      </c>
      <c r="D9362" s="652" t="s">
        <v>18987</v>
      </c>
      <c r="E9362" s="625">
        <v>4.79</v>
      </c>
    </row>
    <row r="9363" spans="1:5">
      <c r="A9363" s="711" t="s">
        <v>27488</v>
      </c>
      <c r="B9363" s="651" t="s">
        <v>27489</v>
      </c>
      <c r="C9363" s="651"/>
      <c r="D9363" s="652"/>
    </row>
    <row r="9364" spans="1:5">
      <c r="A9364" s="711" t="s">
        <v>27490</v>
      </c>
      <c r="B9364" s="651" t="s">
        <v>27287</v>
      </c>
      <c r="C9364" s="651"/>
      <c r="D9364" s="652"/>
    </row>
    <row r="9365" spans="1:5">
      <c r="A9365" s="711">
        <v>89726</v>
      </c>
      <c r="B9365" s="651" t="s">
        <v>27491</v>
      </c>
      <c r="C9365" s="651" t="s">
        <v>108</v>
      </c>
      <c r="D9365" s="652" t="s">
        <v>18987</v>
      </c>
      <c r="E9365" s="625">
        <v>5.48</v>
      </c>
    </row>
    <row r="9366" spans="1:5">
      <c r="A9366" s="711" t="s">
        <v>27488</v>
      </c>
      <c r="B9366" s="651" t="s">
        <v>27489</v>
      </c>
      <c r="C9366" s="651"/>
      <c r="D9366" s="652"/>
    </row>
    <row r="9367" spans="1:5">
      <c r="A9367" s="711" t="s">
        <v>27490</v>
      </c>
      <c r="B9367" s="651" t="s">
        <v>27287</v>
      </c>
      <c r="C9367" s="651"/>
      <c r="D9367" s="652"/>
    </row>
    <row r="9368" spans="1:5">
      <c r="A9368" s="711">
        <v>89728</v>
      </c>
      <c r="B9368" s="651" t="s">
        <v>27492</v>
      </c>
      <c r="C9368" s="651" t="s">
        <v>108</v>
      </c>
      <c r="D9368" s="652" t="s">
        <v>18987</v>
      </c>
      <c r="E9368" s="625">
        <v>6.65</v>
      </c>
    </row>
    <row r="9369" spans="1:5">
      <c r="A9369" s="711" t="s">
        <v>27493</v>
      </c>
      <c r="B9369" s="651" t="s">
        <v>27494</v>
      </c>
      <c r="C9369" s="651"/>
      <c r="D9369" s="652"/>
    </row>
    <row r="9370" spans="1:5">
      <c r="A9370" s="711" t="s">
        <v>27495</v>
      </c>
      <c r="B9370" s="651" t="s">
        <v>27496</v>
      </c>
      <c r="C9370" s="651"/>
      <c r="D9370" s="652"/>
    </row>
    <row r="9371" spans="1:5">
      <c r="A9371" s="711">
        <v>89730</v>
      </c>
      <c r="B9371" s="651" t="s">
        <v>27497</v>
      </c>
      <c r="C9371" s="651" t="s">
        <v>108</v>
      </c>
      <c r="D9371" s="652" t="s">
        <v>18987</v>
      </c>
      <c r="E9371" s="625">
        <v>6.75</v>
      </c>
    </row>
    <row r="9372" spans="1:5">
      <c r="A9372" s="711" t="s">
        <v>27493</v>
      </c>
      <c r="B9372" s="651" t="s">
        <v>27494</v>
      </c>
      <c r="C9372" s="651"/>
      <c r="D9372" s="652"/>
    </row>
    <row r="9373" spans="1:5">
      <c r="A9373" s="711" t="s">
        <v>27495</v>
      </c>
      <c r="B9373" s="651" t="s">
        <v>27496</v>
      </c>
      <c r="C9373" s="651"/>
      <c r="D9373" s="652"/>
    </row>
    <row r="9374" spans="1:5">
      <c r="A9374" s="711">
        <v>89731</v>
      </c>
      <c r="B9374" s="651" t="s">
        <v>27498</v>
      </c>
      <c r="C9374" s="651" t="s">
        <v>108</v>
      </c>
      <c r="D9374" s="652" t="s">
        <v>18987</v>
      </c>
      <c r="E9374" s="625">
        <v>6.58</v>
      </c>
    </row>
    <row r="9375" spans="1:5">
      <c r="A9375" s="711" t="s">
        <v>27499</v>
      </c>
      <c r="B9375" s="651" t="s">
        <v>27489</v>
      </c>
      <c r="C9375" s="651"/>
      <c r="D9375" s="652"/>
    </row>
    <row r="9376" spans="1:5">
      <c r="A9376" s="711" t="s">
        <v>22417</v>
      </c>
      <c r="B9376" s="651" t="s">
        <v>22418</v>
      </c>
      <c r="C9376" s="651"/>
      <c r="D9376" s="652"/>
    </row>
    <row r="9377" spans="1:5">
      <c r="A9377" s="711" t="s">
        <v>22419</v>
      </c>
      <c r="B9377" s="651" t="e">
        <v>#NAME?</v>
      </c>
      <c r="C9377" s="651"/>
      <c r="D9377" s="652" t="s">
        <v>22420</v>
      </c>
      <c r="E9377" s="625" t="s">
        <v>22421</v>
      </c>
    </row>
    <row r="9378" spans="1:5">
      <c r="A9378" s="711"/>
      <c r="B9378" s="651"/>
      <c r="C9378" s="651"/>
      <c r="D9378" s="652" t="s">
        <v>22422</v>
      </c>
      <c r="E9378" s="625" t="s">
        <v>22423</v>
      </c>
    </row>
    <row r="9379" spans="1:5">
      <c r="A9379" s="711" t="s">
        <v>22424</v>
      </c>
      <c r="B9379" s="651" t="s">
        <v>22425</v>
      </c>
      <c r="C9379" s="651"/>
      <c r="D9379" s="652"/>
    </row>
    <row r="9380" spans="1:5">
      <c r="A9380" s="711" t="s">
        <v>22426</v>
      </c>
      <c r="B9380" s="651" t="s">
        <v>22427</v>
      </c>
      <c r="C9380" s="651" t="s">
        <v>22428</v>
      </c>
      <c r="D9380" s="652"/>
    </row>
    <row r="9381" spans="1:5">
      <c r="A9381" s="711" t="s">
        <v>22429</v>
      </c>
      <c r="B9381" s="651" t="s">
        <v>22430</v>
      </c>
      <c r="C9381" s="651"/>
      <c r="D9381" s="652" t="s">
        <v>22422</v>
      </c>
      <c r="E9381" s="625" t="s">
        <v>22431</v>
      </c>
    </row>
    <row r="9382" spans="1:5">
      <c r="A9382" s="711" t="s">
        <v>91</v>
      </c>
      <c r="B9382" s="651" t="s">
        <v>22432</v>
      </c>
      <c r="C9382" s="651" t="s">
        <v>22433</v>
      </c>
      <c r="D9382" s="652" t="s">
        <v>22434</v>
      </c>
      <c r="E9382" s="625" t="s">
        <v>22435</v>
      </c>
    </row>
    <row r="9383" spans="1:5">
      <c r="A9383" s="711" t="s">
        <v>22436</v>
      </c>
      <c r="B9383" s="651" t="s">
        <v>22437</v>
      </c>
      <c r="C9383" s="651"/>
      <c r="D9383" s="652"/>
    </row>
    <row r="9384" spans="1:5">
      <c r="A9384" s="711" t="s">
        <v>27490</v>
      </c>
      <c r="B9384" s="651" t="s">
        <v>27243</v>
      </c>
      <c r="C9384" s="651"/>
      <c r="D9384" s="652"/>
    </row>
    <row r="9385" spans="1:5">
      <c r="A9385" s="711">
        <v>89732</v>
      </c>
      <c r="B9385" s="651" t="s">
        <v>27500</v>
      </c>
      <c r="C9385" s="651" t="s">
        <v>108</v>
      </c>
      <c r="D9385" s="652" t="s">
        <v>18987</v>
      </c>
      <c r="E9385" s="625">
        <v>7.07</v>
      </c>
    </row>
    <row r="9386" spans="1:5">
      <c r="A9386" s="711" t="s">
        <v>27499</v>
      </c>
      <c r="B9386" s="651" t="s">
        <v>27489</v>
      </c>
      <c r="C9386" s="651"/>
      <c r="D9386" s="652"/>
    </row>
    <row r="9387" spans="1:5">
      <c r="A9387" s="711" t="s">
        <v>27490</v>
      </c>
      <c r="B9387" s="651" t="s">
        <v>27243</v>
      </c>
      <c r="C9387" s="651"/>
      <c r="D9387" s="652"/>
    </row>
    <row r="9388" spans="1:5">
      <c r="A9388" s="711">
        <v>89733</v>
      </c>
      <c r="B9388" s="651" t="s">
        <v>27501</v>
      </c>
      <c r="C9388" s="651" t="s">
        <v>108</v>
      </c>
      <c r="D9388" s="652" t="s">
        <v>18987</v>
      </c>
      <c r="E9388" s="625">
        <v>11.61</v>
      </c>
    </row>
    <row r="9389" spans="1:5">
      <c r="A9389" s="711" t="s">
        <v>27502</v>
      </c>
      <c r="B9389" s="651" t="s">
        <v>27503</v>
      </c>
      <c r="C9389" s="651"/>
      <c r="D9389" s="652"/>
    </row>
    <row r="9390" spans="1:5">
      <c r="A9390" s="711" t="s">
        <v>27495</v>
      </c>
      <c r="B9390" s="651" t="s">
        <v>27504</v>
      </c>
      <c r="C9390" s="651"/>
      <c r="D9390" s="652"/>
    </row>
    <row r="9391" spans="1:5">
      <c r="A9391" s="711">
        <v>89735</v>
      </c>
      <c r="B9391" s="651" t="s">
        <v>27505</v>
      </c>
      <c r="C9391" s="651" t="s">
        <v>108</v>
      </c>
      <c r="D9391" s="652" t="s">
        <v>18987</v>
      </c>
      <c r="E9391" s="625">
        <v>11.51</v>
      </c>
    </row>
    <row r="9392" spans="1:5">
      <c r="A9392" s="711" t="s">
        <v>27502</v>
      </c>
      <c r="B9392" s="651" t="s">
        <v>27503</v>
      </c>
      <c r="C9392" s="651"/>
      <c r="D9392" s="652"/>
    </row>
    <row r="9393" spans="1:5">
      <c r="A9393" s="711" t="s">
        <v>27495</v>
      </c>
      <c r="B9393" s="651" t="s">
        <v>27504</v>
      </c>
      <c r="C9393" s="651"/>
      <c r="D9393" s="652"/>
    </row>
    <row r="9394" spans="1:5">
      <c r="A9394" s="711">
        <v>89737</v>
      </c>
      <c r="B9394" s="651" t="s">
        <v>27506</v>
      </c>
      <c r="C9394" s="651" t="s">
        <v>108</v>
      </c>
      <c r="D9394" s="652" t="s">
        <v>18987</v>
      </c>
      <c r="E9394" s="625">
        <v>11.37</v>
      </c>
    </row>
    <row r="9395" spans="1:5">
      <c r="A9395" s="711" t="s">
        <v>27499</v>
      </c>
      <c r="B9395" s="651" t="s">
        <v>27489</v>
      </c>
      <c r="C9395" s="651"/>
      <c r="D9395" s="652"/>
    </row>
    <row r="9396" spans="1:5">
      <c r="A9396" s="711" t="s">
        <v>27490</v>
      </c>
      <c r="B9396" s="651" t="s">
        <v>27243</v>
      </c>
      <c r="C9396" s="651"/>
      <c r="D9396" s="652"/>
    </row>
    <row r="9397" spans="1:5">
      <c r="A9397" s="711">
        <v>89739</v>
      </c>
      <c r="B9397" s="651" t="s">
        <v>27507</v>
      </c>
      <c r="C9397" s="651" t="s">
        <v>108</v>
      </c>
      <c r="D9397" s="652" t="s">
        <v>18987</v>
      </c>
      <c r="E9397" s="625">
        <v>12.1</v>
      </c>
    </row>
    <row r="9398" spans="1:5">
      <c r="A9398" s="711" t="s">
        <v>27499</v>
      </c>
      <c r="B9398" s="651" t="s">
        <v>27489</v>
      </c>
      <c r="C9398" s="651"/>
      <c r="D9398" s="652"/>
    </row>
    <row r="9399" spans="1:5">
      <c r="A9399" s="711" t="s">
        <v>27490</v>
      </c>
      <c r="B9399" s="651" t="s">
        <v>27243</v>
      </c>
      <c r="C9399" s="651"/>
      <c r="D9399" s="652"/>
    </row>
    <row r="9400" spans="1:5">
      <c r="A9400" s="711">
        <v>89742</v>
      </c>
      <c r="B9400" s="651" t="s">
        <v>27508</v>
      </c>
      <c r="C9400" s="651" t="s">
        <v>108</v>
      </c>
      <c r="D9400" s="652" t="s">
        <v>18987</v>
      </c>
      <c r="E9400" s="625">
        <v>20.65</v>
      </c>
    </row>
    <row r="9401" spans="1:5">
      <c r="A9401" s="711" t="s">
        <v>27502</v>
      </c>
      <c r="B9401" s="651" t="s">
        <v>27503</v>
      </c>
      <c r="C9401" s="651"/>
      <c r="D9401" s="652"/>
    </row>
    <row r="9402" spans="1:5">
      <c r="A9402" s="711" t="s">
        <v>27495</v>
      </c>
      <c r="B9402" s="651" t="s">
        <v>27504</v>
      </c>
      <c r="C9402" s="651"/>
      <c r="D9402" s="652"/>
    </row>
    <row r="9403" spans="1:5">
      <c r="A9403" s="711">
        <v>89743</v>
      </c>
      <c r="B9403" s="651" t="s">
        <v>27509</v>
      </c>
      <c r="C9403" s="651" t="s">
        <v>108</v>
      </c>
      <c r="D9403" s="652" t="s">
        <v>18987</v>
      </c>
      <c r="E9403" s="625">
        <v>27.74</v>
      </c>
    </row>
    <row r="9404" spans="1:5">
      <c r="A9404" s="711" t="s">
        <v>27502</v>
      </c>
      <c r="B9404" s="651" t="s">
        <v>27503</v>
      </c>
      <c r="C9404" s="651"/>
      <c r="D9404" s="652"/>
    </row>
    <row r="9405" spans="1:5">
      <c r="A9405" s="711" t="s">
        <v>27495</v>
      </c>
      <c r="B9405" s="651" t="s">
        <v>27504</v>
      </c>
      <c r="C9405" s="651"/>
      <c r="D9405" s="652"/>
    </row>
    <row r="9406" spans="1:5">
      <c r="A9406" s="711">
        <v>89744</v>
      </c>
      <c r="B9406" s="651" t="s">
        <v>27510</v>
      </c>
      <c r="C9406" s="651" t="s">
        <v>108</v>
      </c>
      <c r="D9406" s="652" t="s">
        <v>18987</v>
      </c>
      <c r="E9406" s="625">
        <v>14.96</v>
      </c>
    </row>
    <row r="9407" spans="1:5">
      <c r="A9407" s="711" t="s">
        <v>27359</v>
      </c>
      <c r="B9407" s="651" t="s">
        <v>27511</v>
      </c>
      <c r="C9407" s="651"/>
      <c r="D9407" s="652"/>
    </row>
    <row r="9408" spans="1:5">
      <c r="A9408" s="711" t="s">
        <v>27490</v>
      </c>
      <c r="B9408" s="651" t="s">
        <v>27243</v>
      </c>
      <c r="C9408" s="651"/>
      <c r="D9408" s="652"/>
    </row>
    <row r="9409" spans="1:5">
      <c r="A9409" s="711">
        <v>89746</v>
      </c>
      <c r="B9409" s="651" t="s">
        <v>27512</v>
      </c>
      <c r="C9409" s="651" t="s">
        <v>108</v>
      </c>
      <c r="D9409" s="652" t="s">
        <v>18987</v>
      </c>
      <c r="E9409" s="625">
        <v>15.02</v>
      </c>
    </row>
    <row r="9410" spans="1:5">
      <c r="A9410" s="711" t="s">
        <v>27359</v>
      </c>
      <c r="B9410" s="651" t="s">
        <v>27511</v>
      </c>
      <c r="C9410" s="651"/>
      <c r="D9410" s="652"/>
    </row>
    <row r="9411" spans="1:5">
      <c r="A9411" s="711" t="s">
        <v>27490</v>
      </c>
      <c r="B9411" s="651" t="s">
        <v>27243</v>
      </c>
      <c r="C9411" s="651"/>
      <c r="D9411" s="652"/>
    </row>
    <row r="9412" spans="1:5">
      <c r="A9412" s="711" t="s">
        <v>22417</v>
      </c>
      <c r="B9412" s="651" t="s">
        <v>22418</v>
      </c>
      <c r="C9412" s="651"/>
      <c r="D9412" s="652"/>
    </row>
    <row r="9413" spans="1:5">
      <c r="A9413" s="711" t="s">
        <v>22419</v>
      </c>
      <c r="B9413" s="651" t="e">
        <v>#NAME?</v>
      </c>
      <c r="C9413" s="651"/>
      <c r="D9413" s="652" t="s">
        <v>22420</v>
      </c>
      <c r="E9413" s="625" t="s">
        <v>22421</v>
      </c>
    </row>
    <row r="9414" spans="1:5">
      <c r="A9414" s="711"/>
      <c r="B9414" s="651"/>
      <c r="C9414" s="651"/>
      <c r="D9414" s="652" t="s">
        <v>22422</v>
      </c>
      <c r="E9414" s="625" t="s">
        <v>22423</v>
      </c>
    </row>
    <row r="9415" spans="1:5">
      <c r="A9415" s="711" t="s">
        <v>22424</v>
      </c>
      <c r="B9415" s="651" t="s">
        <v>22425</v>
      </c>
      <c r="C9415" s="651"/>
      <c r="D9415" s="652"/>
    </row>
    <row r="9416" spans="1:5">
      <c r="A9416" s="711" t="s">
        <v>22426</v>
      </c>
      <c r="B9416" s="651" t="s">
        <v>22427</v>
      </c>
      <c r="C9416" s="651" t="s">
        <v>22428</v>
      </c>
      <c r="D9416" s="652"/>
    </row>
    <row r="9417" spans="1:5">
      <c r="A9417" s="711" t="s">
        <v>22429</v>
      </c>
      <c r="B9417" s="651" t="s">
        <v>22430</v>
      </c>
      <c r="C9417" s="651"/>
      <c r="D9417" s="652" t="s">
        <v>22422</v>
      </c>
      <c r="E9417" s="625" t="s">
        <v>22431</v>
      </c>
    </row>
    <row r="9418" spans="1:5">
      <c r="A9418" s="711" t="s">
        <v>91</v>
      </c>
      <c r="B9418" s="651" t="s">
        <v>22432</v>
      </c>
      <c r="C9418" s="651" t="s">
        <v>22433</v>
      </c>
      <c r="D9418" s="652" t="s">
        <v>22434</v>
      </c>
      <c r="E9418" s="625" t="s">
        <v>22435</v>
      </c>
    </row>
    <row r="9419" spans="1:5">
      <c r="A9419" s="711" t="s">
        <v>22436</v>
      </c>
      <c r="B9419" s="651" t="s">
        <v>22437</v>
      </c>
      <c r="C9419" s="651"/>
      <c r="D9419" s="652"/>
    </row>
    <row r="9420" spans="1:5">
      <c r="A9420" s="711">
        <v>89748</v>
      </c>
      <c r="B9420" s="651" t="s">
        <v>27513</v>
      </c>
      <c r="C9420" s="651" t="s">
        <v>108</v>
      </c>
      <c r="D9420" s="652" t="s">
        <v>18987</v>
      </c>
      <c r="E9420" s="625">
        <v>23.73</v>
      </c>
    </row>
    <row r="9421" spans="1:5">
      <c r="A9421" s="711" t="s">
        <v>27514</v>
      </c>
      <c r="B9421" s="651" t="s">
        <v>27515</v>
      </c>
      <c r="C9421" s="651"/>
      <c r="D9421" s="652"/>
    </row>
    <row r="9422" spans="1:5">
      <c r="A9422" s="711" t="s">
        <v>27516</v>
      </c>
      <c r="B9422" s="651" t="s">
        <v>27517</v>
      </c>
      <c r="C9422" s="651"/>
      <c r="D9422" s="652"/>
    </row>
    <row r="9423" spans="1:5">
      <c r="A9423" s="711">
        <v>89750</v>
      </c>
      <c r="B9423" s="651" t="s">
        <v>27518</v>
      </c>
      <c r="C9423" s="651" t="s">
        <v>108</v>
      </c>
      <c r="D9423" s="652" t="s">
        <v>18987</v>
      </c>
      <c r="E9423" s="625">
        <v>42.32</v>
      </c>
    </row>
    <row r="9424" spans="1:5">
      <c r="A9424" s="711" t="s">
        <v>27514</v>
      </c>
      <c r="B9424" s="651" t="s">
        <v>27515</v>
      </c>
      <c r="C9424" s="651"/>
      <c r="D9424" s="652"/>
    </row>
    <row r="9425" spans="1:5">
      <c r="A9425" s="711" t="s">
        <v>27516</v>
      </c>
      <c r="B9425" s="651" t="s">
        <v>27517</v>
      </c>
      <c r="C9425" s="651"/>
      <c r="D9425" s="652"/>
    </row>
    <row r="9426" spans="1:5">
      <c r="A9426" s="711">
        <v>89752</v>
      </c>
      <c r="B9426" s="651" t="s">
        <v>27519</v>
      </c>
      <c r="C9426" s="651" t="s">
        <v>108</v>
      </c>
      <c r="D9426" s="652" t="s">
        <v>18987</v>
      </c>
      <c r="E9426" s="625">
        <v>3.86</v>
      </c>
    </row>
    <row r="9427" spans="1:5">
      <c r="A9427" s="711" t="s">
        <v>27520</v>
      </c>
      <c r="B9427" s="651" t="s">
        <v>27521</v>
      </c>
      <c r="C9427" s="651"/>
      <c r="D9427" s="652"/>
    </row>
    <row r="9428" spans="1:5">
      <c r="A9428" s="711" t="s">
        <v>27522</v>
      </c>
      <c r="B9428" s="651" t="s">
        <v>27349</v>
      </c>
      <c r="C9428" s="651"/>
      <c r="D9428" s="652"/>
    </row>
    <row r="9429" spans="1:5">
      <c r="A9429" s="711">
        <v>89753</v>
      </c>
      <c r="B9429" s="651" t="s">
        <v>27523</v>
      </c>
      <c r="C9429" s="651" t="s">
        <v>108</v>
      </c>
      <c r="D9429" s="652" t="s">
        <v>18987</v>
      </c>
      <c r="E9429" s="625">
        <v>5.79</v>
      </c>
    </row>
    <row r="9430" spans="1:5">
      <c r="A9430" s="711" t="s">
        <v>27381</v>
      </c>
      <c r="B9430" s="651" t="s">
        <v>27521</v>
      </c>
      <c r="C9430" s="651"/>
      <c r="D9430" s="652"/>
    </row>
    <row r="9431" spans="1:5">
      <c r="A9431" s="711" t="s">
        <v>27522</v>
      </c>
      <c r="B9431" s="651" t="s">
        <v>27524</v>
      </c>
      <c r="C9431" s="651"/>
      <c r="D9431" s="652"/>
    </row>
    <row r="9432" spans="1:5">
      <c r="A9432" s="711">
        <v>89754</v>
      </c>
      <c r="B9432" s="651" t="s">
        <v>27525</v>
      </c>
      <c r="C9432" s="651" t="s">
        <v>108</v>
      </c>
      <c r="D9432" s="652" t="s">
        <v>18987</v>
      </c>
      <c r="E9432" s="625">
        <v>10.68</v>
      </c>
    </row>
    <row r="9433" spans="1:5">
      <c r="A9433" s="711" t="s">
        <v>27386</v>
      </c>
      <c r="B9433" s="651" t="s">
        <v>27526</v>
      </c>
      <c r="C9433" s="651"/>
      <c r="D9433" s="652"/>
    </row>
    <row r="9434" spans="1:5">
      <c r="A9434" s="711" t="s">
        <v>27527</v>
      </c>
      <c r="B9434" s="651" t="s">
        <v>27243</v>
      </c>
      <c r="C9434" s="651"/>
      <c r="D9434" s="652"/>
    </row>
    <row r="9435" spans="1:5">
      <c r="A9435" s="711">
        <v>89774</v>
      </c>
      <c r="B9435" s="651" t="s">
        <v>27528</v>
      </c>
      <c r="C9435" s="651" t="s">
        <v>108</v>
      </c>
      <c r="D9435" s="652" t="s">
        <v>18987</v>
      </c>
      <c r="E9435" s="625">
        <v>9.69</v>
      </c>
    </row>
    <row r="9436" spans="1:5">
      <c r="A9436" s="711" t="s">
        <v>27381</v>
      </c>
      <c r="B9436" s="651" t="s">
        <v>27521</v>
      </c>
      <c r="C9436" s="651"/>
      <c r="D9436" s="652"/>
    </row>
    <row r="9437" spans="1:5">
      <c r="A9437" s="711" t="s">
        <v>27522</v>
      </c>
      <c r="B9437" s="651" t="s">
        <v>27524</v>
      </c>
      <c r="C9437" s="651"/>
      <c r="D9437" s="652"/>
    </row>
    <row r="9438" spans="1:5">
      <c r="A9438" s="711">
        <v>89776</v>
      </c>
      <c r="B9438" s="651" t="s">
        <v>27529</v>
      </c>
      <c r="C9438" s="651" t="s">
        <v>108</v>
      </c>
      <c r="D9438" s="652" t="s">
        <v>18987</v>
      </c>
      <c r="E9438" s="625">
        <v>13.14</v>
      </c>
    </row>
    <row r="9439" spans="1:5">
      <c r="A9439" s="711" t="s">
        <v>27386</v>
      </c>
      <c r="B9439" s="651" t="s">
        <v>27526</v>
      </c>
      <c r="C9439" s="651"/>
      <c r="D9439" s="652"/>
    </row>
    <row r="9440" spans="1:5">
      <c r="A9440" s="711" t="s">
        <v>27527</v>
      </c>
      <c r="B9440" s="651" t="s">
        <v>27243</v>
      </c>
      <c r="C9440" s="651"/>
      <c r="D9440" s="652"/>
    </row>
    <row r="9441" spans="1:5">
      <c r="A9441" s="711">
        <v>89778</v>
      </c>
      <c r="B9441" s="651" t="s">
        <v>27530</v>
      </c>
      <c r="C9441" s="651" t="s">
        <v>108</v>
      </c>
      <c r="D9441" s="652" t="s">
        <v>18987</v>
      </c>
      <c r="E9441" s="625">
        <v>12.08</v>
      </c>
    </row>
    <row r="9442" spans="1:5">
      <c r="A9442" s="711" t="s">
        <v>27390</v>
      </c>
      <c r="B9442" s="651" t="s">
        <v>27531</v>
      </c>
      <c r="C9442" s="651"/>
      <c r="D9442" s="652"/>
    </row>
    <row r="9443" spans="1:5">
      <c r="A9443" s="711" t="s">
        <v>27532</v>
      </c>
      <c r="B9443" s="651" t="s">
        <v>27533</v>
      </c>
      <c r="C9443" s="651"/>
      <c r="D9443" s="652"/>
    </row>
    <row r="9444" spans="1:5">
      <c r="A9444" s="711">
        <v>89779</v>
      </c>
      <c r="B9444" s="651" t="s">
        <v>27534</v>
      </c>
      <c r="C9444" s="651" t="s">
        <v>108</v>
      </c>
      <c r="D9444" s="652" t="s">
        <v>18987</v>
      </c>
      <c r="E9444" s="625">
        <v>18.97</v>
      </c>
    </row>
    <row r="9445" spans="1:5">
      <c r="A9445" s="711" t="s">
        <v>27499</v>
      </c>
      <c r="B9445" s="651" t="s">
        <v>27489</v>
      </c>
      <c r="C9445" s="651"/>
      <c r="D9445" s="652"/>
    </row>
    <row r="9446" spans="1:5">
      <c r="A9446" s="711" t="s">
        <v>27490</v>
      </c>
      <c r="B9446" s="651" t="s">
        <v>27243</v>
      </c>
      <c r="C9446" s="651"/>
      <c r="D9446" s="652"/>
    </row>
    <row r="9447" spans="1:5">
      <c r="A9447" s="711">
        <v>89782</v>
      </c>
      <c r="B9447" s="651" t="s">
        <v>27535</v>
      </c>
      <c r="C9447" s="651" t="s">
        <v>108</v>
      </c>
      <c r="D9447" s="652" t="s">
        <v>18987</v>
      </c>
      <c r="E9447" s="625">
        <v>6.98</v>
      </c>
    </row>
    <row r="9448" spans="1:5">
      <c r="A9448" s="711" t="s">
        <v>22417</v>
      </c>
      <c r="B9448" s="651" t="s">
        <v>22418</v>
      </c>
      <c r="C9448" s="651"/>
      <c r="D9448" s="652"/>
    </row>
    <row r="9449" spans="1:5">
      <c r="A9449" s="711" t="s">
        <v>22419</v>
      </c>
      <c r="B9449" s="651" t="e">
        <v>#NAME?</v>
      </c>
      <c r="C9449" s="651"/>
      <c r="D9449" s="652" t="s">
        <v>22420</v>
      </c>
      <c r="E9449" s="625" t="s">
        <v>22421</v>
      </c>
    </row>
    <row r="9450" spans="1:5">
      <c r="A9450" s="711"/>
      <c r="B9450" s="651"/>
      <c r="C9450" s="651"/>
      <c r="D9450" s="652" t="s">
        <v>22422</v>
      </c>
      <c r="E9450" s="625" t="s">
        <v>22423</v>
      </c>
    </row>
    <row r="9451" spans="1:5">
      <c r="A9451" s="711" t="s">
        <v>22424</v>
      </c>
      <c r="B9451" s="651" t="s">
        <v>22425</v>
      </c>
      <c r="C9451" s="651"/>
      <c r="D9451" s="652"/>
    </row>
    <row r="9452" spans="1:5">
      <c r="A9452" s="711" t="s">
        <v>22426</v>
      </c>
      <c r="B9452" s="651" t="s">
        <v>22427</v>
      </c>
      <c r="C9452" s="651" t="s">
        <v>22428</v>
      </c>
      <c r="D9452" s="652"/>
    </row>
    <row r="9453" spans="1:5">
      <c r="A9453" s="711" t="s">
        <v>22429</v>
      </c>
      <c r="B9453" s="651" t="s">
        <v>22430</v>
      </c>
      <c r="C9453" s="651"/>
      <c r="D9453" s="652" t="s">
        <v>22422</v>
      </c>
      <c r="E9453" s="625" t="s">
        <v>22431</v>
      </c>
    </row>
    <row r="9454" spans="1:5">
      <c r="A9454" s="711" t="s">
        <v>91</v>
      </c>
      <c r="B9454" s="651" t="s">
        <v>22432</v>
      </c>
      <c r="C9454" s="651" t="s">
        <v>22433</v>
      </c>
      <c r="D9454" s="652" t="s">
        <v>22434</v>
      </c>
      <c r="E9454" s="625" t="s">
        <v>22435</v>
      </c>
    </row>
    <row r="9455" spans="1:5">
      <c r="A9455" s="711" t="s">
        <v>22436</v>
      </c>
      <c r="B9455" s="651" t="s">
        <v>22437</v>
      </c>
      <c r="C9455" s="651"/>
      <c r="D9455" s="652"/>
    </row>
    <row r="9456" spans="1:5">
      <c r="A9456" s="711" t="s">
        <v>27321</v>
      </c>
      <c r="B9456" s="651" t="s">
        <v>27536</v>
      </c>
      <c r="C9456" s="651"/>
      <c r="D9456" s="652"/>
    </row>
    <row r="9457" spans="1:5">
      <c r="A9457" s="711" t="s">
        <v>24131</v>
      </c>
      <c r="B9457" s="651" t="s">
        <v>27295</v>
      </c>
      <c r="C9457" s="651"/>
      <c r="D9457" s="652"/>
    </row>
    <row r="9458" spans="1:5">
      <c r="A9458" s="711">
        <v>89783</v>
      </c>
      <c r="B9458" s="651" t="s">
        <v>27537</v>
      </c>
      <c r="C9458" s="651" t="s">
        <v>108</v>
      </c>
      <c r="D9458" s="652" t="s">
        <v>18987</v>
      </c>
      <c r="E9458" s="625">
        <v>7.33</v>
      </c>
    </row>
    <row r="9459" spans="1:5">
      <c r="A9459" s="711" t="s">
        <v>27538</v>
      </c>
      <c r="B9459" s="651" t="s">
        <v>27526</v>
      </c>
      <c r="C9459" s="651"/>
      <c r="D9459" s="652"/>
    </row>
    <row r="9460" spans="1:5">
      <c r="A9460" s="711" t="s">
        <v>27527</v>
      </c>
      <c r="B9460" s="651" t="s">
        <v>27287</v>
      </c>
      <c r="C9460" s="651"/>
      <c r="D9460" s="652"/>
    </row>
    <row r="9461" spans="1:5">
      <c r="A9461" s="711">
        <v>89784</v>
      </c>
      <c r="B9461" s="651" t="s">
        <v>27539</v>
      </c>
      <c r="C9461" s="651" t="s">
        <v>108</v>
      </c>
      <c r="D9461" s="652" t="s">
        <v>18987</v>
      </c>
      <c r="E9461" s="625">
        <v>11.94</v>
      </c>
    </row>
    <row r="9462" spans="1:5">
      <c r="A9462" s="711" t="s">
        <v>27321</v>
      </c>
      <c r="B9462" s="651" t="s">
        <v>27536</v>
      </c>
      <c r="C9462" s="651"/>
      <c r="D9462" s="652"/>
    </row>
    <row r="9463" spans="1:5">
      <c r="A9463" s="711" t="s">
        <v>24131</v>
      </c>
      <c r="B9463" s="651">
        <v>14</v>
      </c>
      <c r="C9463" s="651"/>
      <c r="D9463" s="652"/>
    </row>
    <row r="9464" spans="1:5">
      <c r="A9464" s="711">
        <v>89785</v>
      </c>
      <c r="B9464" s="651" t="s">
        <v>27540</v>
      </c>
      <c r="C9464" s="651" t="s">
        <v>108</v>
      </c>
      <c r="D9464" s="652" t="s">
        <v>18987</v>
      </c>
      <c r="E9464" s="625">
        <v>12.72</v>
      </c>
    </row>
    <row r="9465" spans="1:5">
      <c r="A9465" s="711" t="s">
        <v>27541</v>
      </c>
      <c r="B9465" s="651" t="s">
        <v>27542</v>
      </c>
      <c r="C9465" s="651"/>
      <c r="D9465" s="652"/>
    </row>
    <row r="9466" spans="1:5">
      <c r="A9466" s="711" t="s">
        <v>27543</v>
      </c>
      <c r="B9466" s="651" t="s">
        <v>27544</v>
      </c>
      <c r="C9466" s="651"/>
      <c r="D9466" s="652"/>
    </row>
    <row r="9467" spans="1:5">
      <c r="A9467" s="711">
        <v>89786</v>
      </c>
      <c r="B9467" s="651" t="s">
        <v>27545</v>
      </c>
      <c r="C9467" s="651" t="s">
        <v>108</v>
      </c>
      <c r="D9467" s="652" t="s">
        <v>18987</v>
      </c>
      <c r="E9467" s="625">
        <v>19.829999999999998</v>
      </c>
    </row>
    <row r="9468" spans="1:5">
      <c r="A9468" s="711" t="s">
        <v>27321</v>
      </c>
      <c r="B9468" s="651" t="s">
        <v>27536</v>
      </c>
      <c r="C9468" s="651"/>
      <c r="D9468" s="652"/>
    </row>
    <row r="9469" spans="1:5">
      <c r="A9469" s="711" t="s">
        <v>24131</v>
      </c>
      <c r="B9469" s="651">
        <v>14</v>
      </c>
      <c r="C9469" s="651"/>
      <c r="D9469" s="652"/>
    </row>
    <row r="9470" spans="1:5">
      <c r="A9470" s="711">
        <v>89795</v>
      </c>
      <c r="B9470" s="651" t="s">
        <v>27546</v>
      </c>
      <c r="C9470" s="651" t="s">
        <v>108</v>
      </c>
      <c r="D9470" s="652" t="s">
        <v>18987</v>
      </c>
      <c r="E9470" s="625">
        <v>20.91</v>
      </c>
    </row>
    <row r="9471" spans="1:5">
      <c r="A9471" s="711" t="s">
        <v>27541</v>
      </c>
      <c r="B9471" s="651" t="s">
        <v>27542</v>
      </c>
      <c r="C9471" s="651"/>
      <c r="D9471" s="652"/>
    </row>
    <row r="9472" spans="1:5">
      <c r="A9472" s="711" t="s">
        <v>27543</v>
      </c>
      <c r="B9472" s="651" t="s">
        <v>27544</v>
      </c>
      <c r="C9472" s="651"/>
      <c r="D9472" s="652"/>
    </row>
    <row r="9473" spans="1:5">
      <c r="A9473" s="711">
        <v>89796</v>
      </c>
      <c r="B9473" s="651" t="s">
        <v>27547</v>
      </c>
      <c r="C9473" s="651" t="s">
        <v>108</v>
      </c>
      <c r="D9473" s="652" t="s">
        <v>18987</v>
      </c>
      <c r="E9473" s="625">
        <v>24.5</v>
      </c>
    </row>
    <row r="9474" spans="1:5">
      <c r="A9474" s="711" t="s">
        <v>27338</v>
      </c>
      <c r="B9474" s="651" t="s">
        <v>27548</v>
      </c>
      <c r="C9474" s="651"/>
      <c r="D9474" s="652"/>
    </row>
    <row r="9475" spans="1:5">
      <c r="A9475" s="711" t="s">
        <v>27549</v>
      </c>
      <c r="B9475" s="651" t="s">
        <v>23476</v>
      </c>
      <c r="C9475" s="651"/>
      <c r="D9475" s="652"/>
    </row>
    <row r="9476" spans="1:5">
      <c r="A9476" s="711">
        <v>89746</v>
      </c>
      <c r="B9476" s="651" t="s">
        <v>27550</v>
      </c>
      <c r="C9476" s="651" t="s">
        <v>108</v>
      </c>
      <c r="D9476" s="652" t="s">
        <v>18987</v>
      </c>
      <c r="E9476" s="625">
        <v>28.57</v>
      </c>
    </row>
    <row r="9477" spans="1:5">
      <c r="A9477" s="711" t="s">
        <v>27514</v>
      </c>
      <c r="B9477" s="651" t="s">
        <v>27515</v>
      </c>
      <c r="C9477" s="651"/>
      <c r="D9477" s="652"/>
    </row>
    <row r="9478" spans="1:5">
      <c r="A9478" s="711" t="s">
        <v>27516</v>
      </c>
      <c r="B9478" s="651" t="s">
        <v>27517</v>
      </c>
      <c r="C9478" s="651"/>
      <c r="D9478" s="652"/>
    </row>
    <row r="9479" spans="1:5">
      <c r="A9479" s="711">
        <v>89801</v>
      </c>
      <c r="B9479" s="651" t="s">
        <v>27498</v>
      </c>
      <c r="C9479" s="651" t="s">
        <v>108</v>
      </c>
      <c r="D9479" s="652" t="s">
        <v>18987</v>
      </c>
      <c r="E9479" s="625">
        <v>4.01</v>
      </c>
    </row>
    <row r="9480" spans="1:5">
      <c r="A9480" s="711" t="s">
        <v>27499</v>
      </c>
      <c r="B9480" s="651" t="s">
        <v>27551</v>
      </c>
      <c r="C9480" s="651"/>
      <c r="D9480" s="652"/>
    </row>
    <row r="9481" spans="1:5">
      <c r="A9481" s="711" t="s">
        <v>26267</v>
      </c>
      <c r="B9481" s="651">
        <v>41671</v>
      </c>
      <c r="C9481" s="651"/>
      <c r="D9481" s="652"/>
    </row>
    <row r="9482" spans="1:5">
      <c r="A9482" s="711">
        <v>89802</v>
      </c>
      <c r="B9482" s="651" t="s">
        <v>27500</v>
      </c>
      <c r="C9482" s="651" t="s">
        <v>108</v>
      </c>
      <c r="D9482" s="652" t="s">
        <v>18987</v>
      </c>
      <c r="E9482" s="625">
        <v>4.5</v>
      </c>
    </row>
    <row r="9483" spans="1:5">
      <c r="A9483" s="711" t="s">
        <v>27499</v>
      </c>
      <c r="B9483" s="651" t="s">
        <v>27551</v>
      </c>
      <c r="C9483" s="651"/>
      <c r="D9483" s="652"/>
    </row>
    <row r="9484" spans="1:5">
      <c r="A9484" s="711" t="s">
        <v>22417</v>
      </c>
      <c r="B9484" s="651" t="s">
        <v>22418</v>
      </c>
      <c r="C9484" s="651"/>
      <c r="D9484" s="652"/>
    </row>
    <row r="9485" spans="1:5">
      <c r="A9485" s="711" t="s">
        <v>22419</v>
      </c>
      <c r="B9485" s="651" t="e">
        <v>#NAME?</v>
      </c>
      <c r="C9485" s="651"/>
      <c r="D9485" s="652" t="s">
        <v>22420</v>
      </c>
      <c r="E9485" s="625" t="s">
        <v>22421</v>
      </c>
    </row>
    <row r="9486" spans="1:5">
      <c r="A9486" s="711"/>
      <c r="B9486" s="651"/>
      <c r="C9486" s="651"/>
      <c r="D9486" s="652" t="s">
        <v>22422</v>
      </c>
      <c r="E9486" s="625" t="s">
        <v>22423</v>
      </c>
    </row>
    <row r="9487" spans="1:5">
      <c r="A9487" s="711" t="s">
        <v>22424</v>
      </c>
      <c r="B9487" s="651" t="s">
        <v>22425</v>
      </c>
      <c r="C9487" s="651"/>
      <c r="D9487" s="652"/>
    </row>
    <row r="9488" spans="1:5">
      <c r="A9488" s="711" t="s">
        <v>22426</v>
      </c>
      <c r="B9488" s="651" t="s">
        <v>22427</v>
      </c>
      <c r="C9488" s="651" t="s">
        <v>22428</v>
      </c>
      <c r="D9488" s="652"/>
    </row>
    <row r="9489" spans="1:5">
      <c r="A9489" s="711" t="s">
        <v>22429</v>
      </c>
      <c r="B9489" s="651" t="s">
        <v>22430</v>
      </c>
      <c r="C9489" s="651"/>
      <c r="D9489" s="652" t="s">
        <v>22422</v>
      </c>
      <c r="E9489" s="625" t="s">
        <v>22431</v>
      </c>
    </row>
    <row r="9490" spans="1:5">
      <c r="A9490" s="711" t="s">
        <v>91</v>
      </c>
      <c r="B9490" s="651" t="s">
        <v>22432</v>
      </c>
      <c r="C9490" s="651" t="s">
        <v>22433</v>
      </c>
      <c r="D9490" s="652" t="s">
        <v>22434</v>
      </c>
      <c r="E9490" s="625" t="s">
        <v>22435</v>
      </c>
    </row>
    <row r="9491" spans="1:5">
      <c r="A9491" s="711" t="s">
        <v>22436</v>
      </c>
      <c r="B9491" s="651" t="s">
        <v>22437</v>
      </c>
      <c r="C9491" s="651"/>
      <c r="D9491" s="652"/>
    </row>
    <row r="9492" spans="1:5">
      <c r="A9492" s="711" t="s">
        <v>26267</v>
      </c>
      <c r="B9492" s="651">
        <v>41671</v>
      </c>
      <c r="C9492" s="651"/>
      <c r="D9492" s="652"/>
    </row>
    <row r="9493" spans="1:5">
      <c r="A9493" s="711">
        <v>89803</v>
      </c>
      <c r="B9493" s="651" t="s">
        <v>27501</v>
      </c>
      <c r="C9493" s="651" t="s">
        <v>108</v>
      </c>
      <c r="D9493" s="652" t="s">
        <v>18987</v>
      </c>
      <c r="E9493" s="625">
        <v>9.0399999999999991</v>
      </c>
    </row>
    <row r="9494" spans="1:5">
      <c r="A9494" s="711" t="s">
        <v>27502</v>
      </c>
      <c r="B9494" s="651" t="s">
        <v>27552</v>
      </c>
      <c r="C9494" s="651"/>
      <c r="D9494" s="652"/>
    </row>
    <row r="9495" spans="1:5">
      <c r="A9495" s="711" t="s">
        <v>27553</v>
      </c>
      <c r="B9495" s="651" t="s">
        <v>27243</v>
      </c>
      <c r="C9495" s="651"/>
      <c r="D9495" s="652"/>
    </row>
    <row r="9496" spans="1:5">
      <c r="A9496" s="711">
        <v>89804</v>
      </c>
      <c r="B9496" s="651" t="s">
        <v>27505</v>
      </c>
      <c r="C9496" s="651" t="s">
        <v>108</v>
      </c>
      <c r="D9496" s="652" t="s">
        <v>18987</v>
      </c>
      <c r="E9496" s="625">
        <v>8.94</v>
      </c>
    </row>
    <row r="9497" spans="1:5">
      <c r="A9497" s="711" t="s">
        <v>27502</v>
      </c>
      <c r="B9497" s="651" t="s">
        <v>27552</v>
      </c>
      <c r="C9497" s="651"/>
      <c r="D9497" s="652"/>
    </row>
    <row r="9498" spans="1:5">
      <c r="A9498" s="711" t="s">
        <v>27553</v>
      </c>
      <c r="B9498" s="651" t="s">
        <v>27243</v>
      </c>
      <c r="C9498" s="651"/>
      <c r="D9498" s="652"/>
    </row>
    <row r="9499" spans="1:5">
      <c r="A9499" s="711">
        <v>89805</v>
      </c>
      <c r="B9499" s="651" t="s">
        <v>27506</v>
      </c>
      <c r="C9499" s="651" t="s">
        <v>108</v>
      </c>
      <c r="D9499" s="652" t="s">
        <v>18987</v>
      </c>
      <c r="E9499" s="625">
        <v>8.24</v>
      </c>
    </row>
    <row r="9500" spans="1:5">
      <c r="A9500" s="711" t="s">
        <v>27499</v>
      </c>
      <c r="B9500" s="651" t="s">
        <v>27551</v>
      </c>
      <c r="C9500" s="651"/>
      <c r="D9500" s="652"/>
    </row>
    <row r="9501" spans="1:5">
      <c r="A9501" s="711" t="s">
        <v>26267</v>
      </c>
      <c r="B9501" s="651">
        <v>41671</v>
      </c>
      <c r="C9501" s="651"/>
      <c r="D9501" s="652"/>
    </row>
    <row r="9502" spans="1:5">
      <c r="A9502" s="711">
        <v>89806</v>
      </c>
      <c r="B9502" s="651" t="s">
        <v>27507</v>
      </c>
      <c r="C9502" s="651" t="s">
        <v>108</v>
      </c>
      <c r="D9502" s="652" t="s">
        <v>18987</v>
      </c>
      <c r="E9502" s="625">
        <v>8.9600000000000009</v>
      </c>
    </row>
    <row r="9503" spans="1:5">
      <c r="A9503" s="711" t="s">
        <v>27499</v>
      </c>
      <c r="B9503" s="651" t="s">
        <v>27551</v>
      </c>
      <c r="C9503" s="651"/>
      <c r="D9503" s="652"/>
    </row>
    <row r="9504" spans="1:5">
      <c r="A9504" s="711" t="s">
        <v>26267</v>
      </c>
      <c r="B9504" s="651">
        <v>41671</v>
      </c>
      <c r="C9504" s="651"/>
      <c r="D9504" s="652"/>
    </row>
    <row r="9505" spans="1:5">
      <c r="A9505" s="711">
        <v>89807</v>
      </c>
      <c r="B9505" s="651" t="s">
        <v>27508</v>
      </c>
      <c r="C9505" s="651" t="s">
        <v>108</v>
      </c>
      <c r="D9505" s="652" t="s">
        <v>18987</v>
      </c>
      <c r="E9505" s="625">
        <v>17.510000000000002</v>
      </c>
    </row>
    <row r="9506" spans="1:5">
      <c r="A9506" s="711" t="s">
        <v>27502</v>
      </c>
      <c r="B9506" s="651" t="s">
        <v>27552</v>
      </c>
      <c r="C9506" s="651"/>
      <c r="D9506" s="652"/>
    </row>
    <row r="9507" spans="1:5">
      <c r="A9507" s="711" t="s">
        <v>27553</v>
      </c>
      <c r="B9507" s="651" t="s">
        <v>27243</v>
      </c>
      <c r="C9507" s="651"/>
      <c r="D9507" s="652"/>
    </row>
    <row r="9508" spans="1:5">
      <c r="A9508" s="711">
        <v>89808</v>
      </c>
      <c r="B9508" s="651" t="s">
        <v>27509</v>
      </c>
      <c r="C9508" s="651" t="s">
        <v>108</v>
      </c>
      <c r="D9508" s="652" t="s">
        <v>18987</v>
      </c>
      <c r="E9508" s="625">
        <v>24.6</v>
      </c>
    </row>
    <row r="9509" spans="1:5">
      <c r="A9509" s="711" t="s">
        <v>27502</v>
      </c>
      <c r="B9509" s="651" t="s">
        <v>27552</v>
      </c>
      <c r="C9509" s="651"/>
      <c r="D9509" s="652"/>
    </row>
    <row r="9510" spans="1:5">
      <c r="A9510" s="711" t="s">
        <v>27553</v>
      </c>
      <c r="B9510" s="651" t="s">
        <v>27243</v>
      </c>
      <c r="C9510" s="651"/>
      <c r="D9510" s="652"/>
    </row>
    <row r="9511" spans="1:5">
      <c r="A9511" s="711">
        <v>89809</v>
      </c>
      <c r="B9511" s="651" t="s">
        <v>27510</v>
      </c>
      <c r="C9511" s="651" t="s">
        <v>108</v>
      </c>
      <c r="D9511" s="652" t="s">
        <v>18987</v>
      </c>
      <c r="E9511" s="625">
        <v>11.26</v>
      </c>
    </row>
    <row r="9512" spans="1:5">
      <c r="A9512" s="711" t="s">
        <v>27359</v>
      </c>
      <c r="B9512" s="651" t="s">
        <v>27554</v>
      </c>
      <c r="C9512" s="651"/>
      <c r="D9512" s="652"/>
    </row>
    <row r="9513" spans="1:5">
      <c r="A9513" s="711" t="s">
        <v>26271</v>
      </c>
      <c r="B9513" s="651">
        <v>41974</v>
      </c>
      <c r="C9513" s="651"/>
      <c r="D9513" s="652"/>
    </row>
    <row r="9514" spans="1:5">
      <c r="A9514" s="711">
        <v>89810</v>
      </c>
      <c r="B9514" s="651" t="s">
        <v>27512</v>
      </c>
      <c r="C9514" s="651" t="s">
        <v>108</v>
      </c>
      <c r="D9514" s="652" t="s">
        <v>18987</v>
      </c>
      <c r="E9514" s="625">
        <v>11.31</v>
      </c>
    </row>
    <row r="9515" spans="1:5">
      <c r="A9515" s="711" t="s">
        <v>27359</v>
      </c>
      <c r="B9515" s="651" t="s">
        <v>27554</v>
      </c>
      <c r="C9515" s="651"/>
      <c r="D9515" s="652"/>
    </row>
    <row r="9516" spans="1:5">
      <c r="A9516" s="711" t="s">
        <v>26271</v>
      </c>
      <c r="B9516" s="651">
        <v>41974</v>
      </c>
      <c r="C9516" s="651"/>
      <c r="D9516" s="652"/>
    </row>
    <row r="9517" spans="1:5">
      <c r="A9517" s="711">
        <v>89811</v>
      </c>
      <c r="B9517" s="651" t="s">
        <v>27513</v>
      </c>
      <c r="C9517" s="651" t="s">
        <v>108</v>
      </c>
      <c r="D9517" s="652" t="s">
        <v>18987</v>
      </c>
      <c r="E9517" s="625">
        <v>20.02</v>
      </c>
    </row>
    <row r="9518" spans="1:5">
      <c r="A9518" s="711" t="s">
        <v>27514</v>
      </c>
      <c r="B9518" s="651" t="s">
        <v>27555</v>
      </c>
      <c r="C9518" s="651"/>
      <c r="D9518" s="652"/>
    </row>
    <row r="9519" spans="1:5">
      <c r="A9519" s="711" t="s">
        <v>27556</v>
      </c>
      <c r="B9519" s="651" t="s">
        <v>27557</v>
      </c>
      <c r="C9519" s="651"/>
      <c r="D9519" s="652"/>
    </row>
    <row r="9520" spans="1:5">
      <c r="A9520" s="711" t="s">
        <v>22417</v>
      </c>
      <c r="B9520" s="651" t="s">
        <v>22418</v>
      </c>
      <c r="C9520" s="651"/>
      <c r="D9520" s="652"/>
    </row>
    <row r="9521" spans="1:5">
      <c r="A9521" s="711" t="s">
        <v>22419</v>
      </c>
      <c r="B9521" s="651" t="e">
        <v>#NAME?</v>
      </c>
      <c r="C9521" s="651"/>
      <c r="D9521" s="652" t="s">
        <v>22420</v>
      </c>
      <c r="E9521" s="625" t="s">
        <v>22421</v>
      </c>
    </row>
    <row r="9522" spans="1:5">
      <c r="A9522" s="711"/>
      <c r="B9522" s="651"/>
      <c r="C9522" s="651"/>
      <c r="D9522" s="652" t="s">
        <v>22422</v>
      </c>
      <c r="E9522" s="625" t="s">
        <v>22423</v>
      </c>
    </row>
    <row r="9523" spans="1:5">
      <c r="A9523" s="711" t="s">
        <v>22424</v>
      </c>
      <c r="B9523" s="651" t="s">
        <v>22425</v>
      </c>
      <c r="C9523" s="651"/>
      <c r="D9523" s="652"/>
    </row>
    <row r="9524" spans="1:5">
      <c r="A9524" s="711" t="s">
        <v>22426</v>
      </c>
      <c r="B9524" s="651" t="s">
        <v>22427</v>
      </c>
      <c r="C9524" s="651" t="s">
        <v>22428</v>
      </c>
      <c r="D9524" s="652"/>
    </row>
    <row r="9525" spans="1:5">
      <c r="A9525" s="711" t="s">
        <v>22429</v>
      </c>
      <c r="B9525" s="651" t="s">
        <v>22430</v>
      </c>
      <c r="C9525" s="651"/>
      <c r="D9525" s="652" t="s">
        <v>22422</v>
      </c>
      <c r="E9525" s="625" t="s">
        <v>22431</v>
      </c>
    </row>
    <row r="9526" spans="1:5">
      <c r="A9526" s="711" t="s">
        <v>91</v>
      </c>
      <c r="B9526" s="651" t="s">
        <v>22432</v>
      </c>
      <c r="C9526" s="651" t="s">
        <v>22433</v>
      </c>
      <c r="D9526" s="652" t="s">
        <v>22434</v>
      </c>
      <c r="E9526" s="625" t="s">
        <v>22435</v>
      </c>
    </row>
    <row r="9527" spans="1:5">
      <c r="A9527" s="711" t="s">
        <v>22436</v>
      </c>
      <c r="B9527" s="651" t="s">
        <v>22437</v>
      </c>
      <c r="C9527" s="651"/>
      <c r="D9527" s="652"/>
    </row>
    <row r="9528" spans="1:5">
      <c r="A9528" s="711">
        <v>89812</v>
      </c>
      <c r="B9528" s="651" t="s">
        <v>27518</v>
      </c>
      <c r="C9528" s="651" t="s">
        <v>108</v>
      </c>
      <c r="D9528" s="652" t="s">
        <v>18987</v>
      </c>
      <c r="E9528" s="625">
        <v>38.61</v>
      </c>
    </row>
    <row r="9529" spans="1:5">
      <c r="A9529" s="711" t="s">
        <v>27514</v>
      </c>
      <c r="B9529" s="651" t="s">
        <v>27555</v>
      </c>
      <c r="C9529" s="651"/>
      <c r="D9529" s="652"/>
    </row>
    <row r="9530" spans="1:5">
      <c r="A9530" s="711" t="s">
        <v>27556</v>
      </c>
      <c r="B9530" s="651" t="s">
        <v>27557</v>
      </c>
      <c r="C9530" s="651"/>
      <c r="D9530" s="652"/>
    </row>
    <row r="9531" spans="1:5">
      <c r="A9531" s="711">
        <v>89813</v>
      </c>
      <c r="B9531" s="651" t="s">
        <v>27523</v>
      </c>
      <c r="C9531" s="651" t="s">
        <v>108</v>
      </c>
      <c r="D9531" s="652" t="s">
        <v>18987</v>
      </c>
      <c r="E9531" s="625">
        <v>4.3600000000000003</v>
      </c>
    </row>
    <row r="9532" spans="1:5">
      <c r="A9532" s="711" t="s">
        <v>27381</v>
      </c>
      <c r="B9532" s="651" t="s">
        <v>27558</v>
      </c>
      <c r="C9532" s="651"/>
      <c r="D9532" s="652"/>
    </row>
    <row r="9533" spans="1:5">
      <c r="A9533" s="711" t="s">
        <v>24131</v>
      </c>
      <c r="B9533" s="651">
        <v>14</v>
      </c>
      <c r="C9533" s="651"/>
      <c r="D9533" s="652"/>
    </row>
    <row r="9534" spans="1:5">
      <c r="A9534" s="711">
        <v>89814</v>
      </c>
      <c r="B9534" s="651" t="s">
        <v>27525</v>
      </c>
      <c r="C9534" s="651" t="s">
        <v>108</v>
      </c>
      <c r="D9534" s="652" t="s">
        <v>18987</v>
      </c>
      <c r="E9534" s="625">
        <v>9.26</v>
      </c>
    </row>
    <row r="9535" spans="1:5">
      <c r="A9535" s="711" t="s">
        <v>27386</v>
      </c>
      <c r="B9535" s="651" t="s">
        <v>27559</v>
      </c>
      <c r="C9535" s="651"/>
      <c r="D9535" s="652"/>
    </row>
    <row r="9536" spans="1:5">
      <c r="A9536" s="711" t="s">
        <v>27153</v>
      </c>
      <c r="B9536" s="651" t="s">
        <v>23476</v>
      </c>
      <c r="C9536" s="651"/>
      <c r="D9536" s="652"/>
    </row>
    <row r="9537" spans="1:5">
      <c r="A9537" s="711">
        <v>89817</v>
      </c>
      <c r="B9537" s="651" t="s">
        <v>27528</v>
      </c>
      <c r="C9537" s="651" t="s">
        <v>108</v>
      </c>
      <c r="D9537" s="652" t="s">
        <v>18987</v>
      </c>
      <c r="E9537" s="625">
        <v>7.7</v>
      </c>
    </row>
    <row r="9538" spans="1:5">
      <c r="A9538" s="711" t="s">
        <v>27381</v>
      </c>
      <c r="B9538" s="651" t="s">
        <v>27558</v>
      </c>
      <c r="C9538" s="651"/>
      <c r="D9538" s="652"/>
    </row>
    <row r="9539" spans="1:5">
      <c r="A9539" s="711" t="s">
        <v>24131</v>
      </c>
      <c r="B9539" s="651">
        <v>14</v>
      </c>
      <c r="C9539" s="651"/>
      <c r="D9539" s="652"/>
    </row>
    <row r="9540" spans="1:5">
      <c r="A9540" s="711">
        <v>89819</v>
      </c>
      <c r="B9540" s="651" t="s">
        <v>27529</v>
      </c>
      <c r="C9540" s="651" t="s">
        <v>108</v>
      </c>
      <c r="D9540" s="652" t="s">
        <v>18987</v>
      </c>
      <c r="E9540" s="625">
        <v>11.14</v>
      </c>
    </row>
    <row r="9541" spans="1:5">
      <c r="A9541" s="711" t="s">
        <v>27386</v>
      </c>
      <c r="B9541" s="651" t="s">
        <v>27559</v>
      </c>
      <c r="C9541" s="651"/>
      <c r="D9541" s="652"/>
    </row>
    <row r="9542" spans="1:5">
      <c r="A9542" s="711" t="s">
        <v>27153</v>
      </c>
      <c r="B9542" s="651" t="s">
        <v>23476</v>
      </c>
      <c r="C9542" s="651"/>
      <c r="D9542" s="652"/>
    </row>
    <row r="9543" spans="1:5">
      <c r="A9543" s="711">
        <v>89821</v>
      </c>
      <c r="B9543" s="651" t="s">
        <v>27530</v>
      </c>
      <c r="C9543" s="651" t="s">
        <v>108</v>
      </c>
      <c r="D9543" s="652" t="s">
        <v>18987</v>
      </c>
      <c r="E9543" s="625">
        <v>9.51</v>
      </c>
    </row>
    <row r="9544" spans="1:5">
      <c r="A9544" s="711" t="s">
        <v>27390</v>
      </c>
      <c r="B9544" s="651" t="s">
        <v>27560</v>
      </c>
      <c r="C9544" s="651"/>
      <c r="D9544" s="652"/>
    </row>
    <row r="9545" spans="1:5">
      <c r="A9545" s="711" t="s">
        <v>27561</v>
      </c>
      <c r="B9545" s="651">
        <v>2014</v>
      </c>
      <c r="C9545" s="651"/>
      <c r="D9545" s="652"/>
    </row>
    <row r="9546" spans="1:5">
      <c r="A9546" s="711">
        <v>89823</v>
      </c>
      <c r="B9546" s="651" t="s">
        <v>27534</v>
      </c>
      <c r="C9546" s="651" t="s">
        <v>108</v>
      </c>
      <c r="D9546" s="652" t="s">
        <v>18987</v>
      </c>
      <c r="E9546" s="625">
        <v>16.399999999999999</v>
      </c>
    </row>
    <row r="9547" spans="1:5">
      <c r="A9547" s="711" t="s">
        <v>27499</v>
      </c>
      <c r="B9547" s="651" t="s">
        <v>27551</v>
      </c>
      <c r="C9547" s="651"/>
      <c r="D9547" s="652"/>
    </row>
    <row r="9548" spans="1:5">
      <c r="A9548" s="711" t="s">
        <v>26267</v>
      </c>
      <c r="B9548" s="651">
        <v>41671</v>
      </c>
      <c r="C9548" s="651"/>
      <c r="D9548" s="652"/>
    </row>
    <row r="9549" spans="1:5">
      <c r="A9549" s="711">
        <v>89825</v>
      </c>
      <c r="B9549" s="651" t="s">
        <v>27539</v>
      </c>
      <c r="C9549" s="651" t="s">
        <v>108</v>
      </c>
      <c r="D9549" s="652" t="s">
        <v>18987</v>
      </c>
      <c r="E9549" s="625">
        <v>8.81</v>
      </c>
    </row>
    <row r="9550" spans="1:5">
      <c r="A9550" s="711" t="s">
        <v>27321</v>
      </c>
      <c r="B9550" s="651" t="s">
        <v>27562</v>
      </c>
      <c r="C9550" s="651"/>
      <c r="D9550" s="652"/>
    </row>
    <row r="9551" spans="1:5">
      <c r="A9551" s="711" t="s">
        <v>27524</v>
      </c>
      <c r="B9551" s="651"/>
      <c r="C9551" s="651"/>
      <c r="D9551" s="652"/>
    </row>
    <row r="9552" spans="1:5">
      <c r="A9552" s="711">
        <v>89827</v>
      </c>
      <c r="B9552" s="651" t="s">
        <v>27540</v>
      </c>
      <c r="C9552" s="651" t="s">
        <v>108</v>
      </c>
      <c r="D9552" s="652" t="s">
        <v>18987</v>
      </c>
      <c r="E9552" s="625">
        <v>9.58</v>
      </c>
    </row>
    <row r="9553" spans="1:5">
      <c r="A9553" s="711" t="s">
        <v>27541</v>
      </c>
      <c r="B9553" s="651" t="s">
        <v>27563</v>
      </c>
      <c r="C9553" s="651"/>
      <c r="D9553" s="652"/>
    </row>
    <row r="9554" spans="1:5">
      <c r="A9554" s="711" t="s">
        <v>27564</v>
      </c>
      <c r="B9554" s="651" t="s">
        <v>27243</v>
      </c>
      <c r="C9554" s="651"/>
      <c r="D9554" s="652"/>
    </row>
    <row r="9555" spans="1:5">
      <c r="A9555" s="711">
        <v>89829</v>
      </c>
      <c r="B9555" s="651" t="s">
        <v>27545</v>
      </c>
      <c r="C9555" s="651" t="s">
        <v>108</v>
      </c>
      <c r="D9555" s="652" t="s">
        <v>18987</v>
      </c>
      <c r="E9555" s="625">
        <v>15.84</v>
      </c>
    </row>
    <row r="9556" spans="1:5">
      <c r="A9556" s="711" t="s">
        <v>22417</v>
      </c>
      <c r="B9556" s="651" t="s">
        <v>22418</v>
      </c>
      <c r="C9556" s="651"/>
      <c r="D9556" s="652"/>
    </row>
    <row r="9557" spans="1:5">
      <c r="A9557" s="711" t="s">
        <v>22419</v>
      </c>
      <c r="B9557" s="651" t="e">
        <v>#NAME?</v>
      </c>
      <c r="C9557" s="651"/>
      <c r="D9557" s="652" t="s">
        <v>22420</v>
      </c>
      <c r="E9557" s="625" t="s">
        <v>22421</v>
      </c>
    </row>
    <row r="9558" spans="1:5">
      <c r="A9558" s="711"/>
      <c r="B9558" s="651"/>
      <c r="C9558" s="651"/>
      <c r="D9558" s="652" t="s">
        <v>22422</v>
      </c>
      <c r="E9558" s="625" t="s">
        <v>22423</v>
      </c>
    </row>
    <row r="9559" spans="1:5">
      <c r="A9559" s="711" t="s">
        <v>22424</v>
      </c>
      <c r="B9559" s="651" t="s">
        <v>22425</v>
      </c>
      <c r="C9559" s="651"/>
      <c r="D9559" s="652"/>
    </row>
    <row r="9560" spans="1:5">
      <c r="A9560" s="711" t="s">
        <v>22426</v>
      </c>
      <c r="B9560" s="651" t="s">
        <v>22427</v>
      </c>
      <c r="C9560" s="651" t="s">
        <v>22428</v>
      </c>
      <c r="D9560" s="652"/>
    </row>
    <row r="9561" spans="1:5">
      <c r="A9561" s="711" t="s">
        <v>22429</v>
      </c>
      <c r="B9561" s="651" t="s">
        <v>22430</v>
      </c>
      <c r="C9561" s="651"/>
      <c r="D9561" s="652" t="s">
        <v>22422</v>
      </c>
      <c r="E9561" s="625" t="s">
        <v>22431</v>
      </c>
    </row>
    <row r="9562" spans="1:5">
      <c r="A9562" s="711" t="s">
        <v>91</v>
      </c>
      <c r="B9562" s="651" t="s">
        <v>22432</v>
      </c>
      <c r="C9562" s="651" t="s">
        <v>22433</v>
      </c>
      <c r="D9562" s="652" t="s">
        <v>22434</v>
      </c>
      <c r="E9562" s="625" t="s">
        <v>22435</v>
      </c>
    </row>
    <row r="9563" spans="1:5">
      <c r="A9563" s="711" t="s">
        <v>22436</v>
      </c>
      <c r="B9563" s="651" t="s">
        <v>22437</v>
      </c>
      <c r="C9563" s="651"/>
      <c r="D9563" s="652"/>
    </row>
    <row r="9564" spans="1:5">
      <c r="A9564" s="711" t="s">
        <v>27321</v>
      </c>
      <c r="B9564" s="651" t="s">
        <v>27562</v>
      </c>
      <c r="C9564" s="651"/>
      <c r="D9564" s="652"/>
    </row>
    <row r="9565" spans="1:5">
      <c r="A9565" s="711" t="s">
        <v>27524</v>
      </c>
      <c r="B9565" s="651"/>
      <c r="C9565" s="651"/>
      <c r="D9565" s="652"/>
    </row>
    <row r="9566" spans="1:5">
      <c r="A9566" s="711">
        <v>89830</v>
      </c>
      <c r="B9566" s="651" t="s">
        <v>27546</v>
      </c>
      <c r="C9566" s="651" t="s">
        <v>108</v>
      </c>
      <c r="D9566" s="652" t="s">
        <v>18987</v>
      </c>
      <c r="E9566" s="625">
        <v>16.91</v>
      </c>
    </row>
    <row r="9567" spans="1:5">
      <c r="A9567" s="711" t="s">
        <v>27541</v>
      </c>
      <c r="B9567" s="651" t="s">
        <v>27563</v>
      </c>
      <c r="C9567" s="651"/>
      <c r="D9567" s="652"/>
    </row>
    <row r="9568" spans="1:5">
      <c r="A9568" s="711" t="s">
        <v>27564</v>
      </c>
      <c r="B9568" s="651" t="s">
        <v>27243</v>
      </c>
      <c r="C9568" s="651"/>
      <c r="D9568" s="652"/>
    </row>
    <row r="9569" spans="1:5">
      <c r="A9569" s="711">
        <v>89833</v>
      </c>
      <c r="B9569" s="651" t="s">
        <v>27547</v>
      </c>
      <c r="C9569" s="651" t="s">
        <v>108</v>
      </c>
      <c r="D9569" s="652" t="s">
        <v>18987</v>
      </c>
      <c r="E9569" s="625">
        <v>19.649999999999999</v>
      </c>
    </row>
    <row r="9570" spans="1:5">
      <c r="A9570" s="711" t="s">
        <v>27338</v>
      </c>
      <c r="B9570" s="651" t="s">
        <v>27565</v>
      </c>
      <c r="C9570" s="651"/>
      <c r="D9570" s="652"/>
    </row>
    <row r="9571" spans="1:5">
      <c r="A9571" s="711" t="s">
        <v>27243</v>
      </c>
      <c r="B9571" s="651"/>
      <c r="C9571" s="651"/>
      <c r="D9571" s="652"/>
    </row>
    <row r="9572" spans="1:5">
      <c r="A9572" s="711">
        <v>89834</v>
      </c>
      <c r="B9572" s="651" t="s">
        <v>27550</v>
      </c>
      <c r="C9572" s="651" t="s">
        <v>108</v>
      </c>
      <c r="D9572" s="652" t="s">
        <v>18987</v>
      </c>
      <c r="E9572" s="625">
        <v>23.72</v>
      </c>
    </row>
    <row r="9573" spans="1:5">
      <c r="A9573" s="711" t="s">
        <v>27514</v>
      </c>
      <c r="B9573" s="651" t="s">
        <v>27555</v>
      </c>
      <c r="C9573" s="651"/>
      <c r="D9573" s="652"/>
    </row>
    <row r="9574" spans="1:5">
      <c r="A9574" s="711" t="s">
        <v>27556</v>
      </c>
      <c r="B9574" s="651" t="s">
        <v>27557</v>
      </c>
      <c r="C9574" s="651"/>
      <c r="D9574" s="652"/>
    </row>
    <row r="9575" spans="1:5">
      <c r="A9575" s="711">
        <v>89850</v>
      </c>
      <c r="B9575" s="651" t="s">
        <v>27510</v>
      </c>
      <c r="C9575" s="651" t="s">
        <v>108</v>
      </c>
      <c r="D9575" s="652" t="s">
        <v>18987</v>
      </c>
      <c r="E9575" s="625">
        <v>14.68</v>
      </c>
    </row>
    <row r="9576" spans="1:5">
      <c r="A9576" s="711" t="s">
        <v>27359</v>
      </c>
      <c r="B9576" s="651" t="s">
        <v>27566</v>
      </c>
      <c r="C9576" s="651"/>
      <c r="D9576" s="652"/>
    </row>
    <row r="9577" spans="1:5">
      <c r="A9577" s="711" t="s">
        <v>25557</v>
      </c>
      <c r="B9577" s="651">
        <v>14</v>
      </c>
      <c r="C9577" s="651"/>
      <c r="D9577" s="652"/>
    </row>
    <row r="9578" spans="1:5">
      <c r="A9578" s="711">
        <v>89851</v>
      </c>
      <c r="B9578" s="651" t="s">
        <v>27512</v>
      </c>
      <c r="C9578" s="651" t="s">
        <v>108</v>
      </c>
      <c r="D9578" s="652" t="s">
        <v>18987</v>
      </c>
      <c r="E9578" s="625">
        <v>14.74</v>
      </c>
    </row>
    <row r="9579" spans="1:5">
      <c r="A9579" s="711" t="s">
        <v>27359</v>
      </c>
      <c r="B9579" s="651" t="s">
        <v>27566</v>
      </c>
      <c r="C9579" s="651"/>
      <c r="D9579" s="652"/>
    </row>
    <row r="9580" spans="1:5">
      <c r="A9580" s="711" t="s">
        <v>25557</v>
      </c>
      <c r="B9580" s="651">
        <v>14</v>
      </c>
      <c r="C9580" s="651"/>
      <c r="D9580" s="652"/>
    </row>
    <row r="9581" spans="1:5">
      <c r="A9581" s="711">
        <v>89852</v>
      </c>
      <c r="B9581" s="651" t="s">
        <v>27513</v>
      </c>
      <c r="C9581" s="651" t="s">
        <v>108</v>
      </c>
      <c r="D9581" s="652" t="s">
        <v>18987</v>
      </c>
      <c r="E9581" s="625">
        <v>23.45</v>
      </c>
    </row>
    <row r="9582" spans="1:5">
      <c r="A9582" s="711" t="s">
        <v>27514</v>
      </c>
      <c r="B9582" s="651" t="s">
        <v>27567</v>
      </c>
      <c r="C9582" s="651"/>
      <c r="D9582" s="652"/>
    </row>
    <row r="9583" spans="1:5">
      <c r="A9583" s="711" t="s">
        <v>27568</v>
      </c>
      <c r="B9583" s="651">
        <v>41974</v>
      </c>
      <c r="C9583" s="651"/>
      <c r="D9583" s="652"/>
    </row>
    <row r="9584" spans="1:5">
      <c r="A9584" s="711">
        <v>89853</v>
      </c>
      <c r="B9584" s="651" t="s">
        <v>27518</v>
      </c>
      <c r="C9584" s="651" t="s">
        <v>108</v>
      </c>
      <c r="D9584" s="652" t="s">
        <v>18987</v>
      </c>
      <c r="E9584" s="625">
        <v>42.04</v>
      </c>
    </row>
    <row r="9585" spans="1:5">
      <c r="A9585" s="711" t="s">
        <v>27514</v>
      </c>
      <c r="B9585" s="651" t="s">
        <v>27567</v>
      </c>
      <c r="C9585" s="651"/>
      <c r="D9585" s="652"/>
    </row>
    <row r="9586" spans="1:5">
      <c r="A9586" s="711" t="s">
        <v>27568</v>
      </c>
      <c r="B9586" s="651">
        <v>41974</v>
      </c>
      <c r="C9586" s="651"/>
      <c r="D9586" s="652"/>
    </row>
    <row r="9587" spans="1:5">
      <c r="A9587" s="711">
        <v>89854</v>
      </c>
      <c r="B9587" s="651" t="s">
        <v>27569</v>
      </c>
      <c r="C9587" s="651" t="s">
        <v>108</v>
      </c>
      <c r="D9587" s="652" t="s">
        <v>18987</v>
      </c>
      <c r="E9587" s="625">
        <v>44.07</v>
      </c>
    </row>
    <row r="9588" spans="1:5">
      <c r="A9588" s="711" t="s">
        <v>27359</v>
      </c>
      <c r="B9588" s="651" t="s">
        <v>27566</v>
      </c>
      <c r="C9588" s="651"/>
      <c r="D9588" s="652"/>
    </row>
    <row r="9589" spans="1:5">
      <c r="A9589" s="711" t="s">
        <v>25557</v>
      </c>
      <c r="B9589" s="651">
        <v>14</v>
      </c>
      <c r="C9589" s="651"/>
      <c r="D9589" s="652"/>
    </row>
    <row r="9590" spans="1:5">
      <c r="A9590" s="711">
        <v>89855</v>
      </c>
      <c r="B9590" s="651" t="s">
        <v>27570</v>
      </c>
      <c r="C9590" s="651" t="s">
        <v>108</v>
      </c>
      <c r="D9590" s="652" t="s">
        <v>18987</v>
      </c>
      <c r="E9590" s="625">
        <v>47.13</v>
      </c>
    </row>
    <row r="9591" spans="1:5">
      <c r="A9591" s="711" t="s">
        <v>27359</v>
      </c>
      <c r="B9591" s="651" t="s">
        <v>27566</v>
      </c>
      <c r="C9591" s="651"/>
      <c r="D9591" s="652"/>
    </row>
    <row r="9592" spans="1:5">
      <c r="A9592" s="711" t="s">
        <v>22417</v>
      </c>
      <c r="B9592" s="651" t="s">
        <v>22418</v>
      </c>
      <c r="C9592" s="651"/>
      <c r="D9592" s="652"/>
    </row>
    <row r="9593" spans="1:5">
      <c r="A9593" s="711" t="s">
        <v>22419</v>
      </c>
      <c r="B9593" s="651" t="e">
        <v>#NAME?</v>
      </c>
      <c r="C9593" s="651"/>
      <c r="D9593" s="652" t="s">
        <v>22420</v>
      </c>
      <c r="E9593" s="625" t="s">
        <v>22421</v>
      </c>
    </row>
    <row r="9594" spans="1:5">
      <c r="A9594" s="711"/>
      <c r="B9594" s="651"/>
      <c r="C9594" s="651"/>
      <c r="D9594" s="652" t="s">
        <v>22422</v>
      </c>
      <c r="E9594" s="625" t="s">
        <v>22423</v>
      </c>
    </row>
    <row r="9595" spans="1:5">
      <c r="A9595" s="711" t="s">
        <v>22424</v>
      </c>
      <c r="B9595" s="651" t="s">
        <v>22425</v>
      </c>
      <c r="C9595" s="651"/>
      <c r="D9595" s="652"/>
    </row>
    <row r="9596" spans="1:5">
      <c r="A9596" s="711" t="s">
        <v>22426</v>
      </c>
      <c r="B9596" s="651" t="s">
        <v>22427</v>
      </c>
      <c r="C9596" s="651" t="s">
        <v>22428</v>
      </c>
      <c r="D9596" s="652"/>
    </row>
    <row r="9597" spans="1:5">
      <c r="A9597" s="711" t="s">
        <v>22429</v>
      </c>
      <c r="B9597" s="651" t="s">
        <v>22430</v>
      </c>
      <c r="C9597" s="651"/>
      <c r="D9597" s="652" t="s">
        <v>22422</v>
      </c>
      <c r="E9597" s="625" t="s">
        <v>22431</v>
      </c>
    </row>
    <row r="9598" spans="1:5">
      <c r="A9598" s="711" t="s">
        <v>91</v>
      </c>
      <c r="B9598" s="651" t="s">
        <v>22432</v>
      </c>
      <c r="C9598" s="651" t="s">
        <v>22433</v>
      </c>
      <c r="D9598" s="652" t="s">
        <v>22434</v>
      </c>
      <c r="E9598" s="625" t="s">
        <v>22435</v>
      </c>
    </row>
    <row r="9599" spans="1:5">
      <c r="A9599" s="711" t="s">
        <v>22436</v>
      </c>
      <c r="B9599" s="651" t="s">
        <v>22437</v>
      </c>
      <c r="C9599" s="651"/>
      <c r="D9599" s="652"/>
    </row>
    <row r="9600" spans="1:5">
      <c r="A9600" s="711" t="s">
        <v>25557</v>
      </c>
      <c r="B9600" s="651">
        <v>14</v>
      </c>
      <c r="C9600" s="651"/>
      <c r="D9600" s="652"/>
    </row>
    <row r="9601" spans="1:5">
      <c r="A9601" s="711">
        <v>89856</v>
      </c>
      <c r="B9601" s="651" t="s">
        <v>27530</v>
      </c>
      <c r="C9601" s="651" t="s">
        <v>108</v>
      </c>
      <c r="D9601" s="652" t="s">
        <v>18987</v>
      </c>
      <c r="E9601" s="625">
        <v>11.79</v>
      </c>
    </row>
    <row r="9602" spans="1:5">
      <c r="A9602" s="711" t="s">
        <v>27390</v>
      </c>
      <c r="B9602" s="651" t="s">
        <v>27571</v>
      </c>
      <c r="C9602" s="651"/>
      <c r="D9602" s="652"/>
    </row>
    <row r="9603" spans="1:5">
      <c r="A9603" s="711" t="s">
        <v>27533</v>
      </c>
      <c r="B9603" s="651"/>
      <c r="C9603" s="651"/>
      <c r="D9603" s="652"/>
    </row>
    <row r="9604" spans="1:5">
      <c r="A9604" s="711">
        <v>89857</v>
      </c>
      <c r="B9604" s="651" t="s">
        <v>27534</v>
      </c>
      <c r="C9604" s="651" t="s">
        <v>108</v>
      </c>
      <c r="D9604" s="652" t="s">
        <v>18987</v>
      </c>
      <c r="E9604" s="625">
        <v>18.690000000000001</v>
      </c>
    </row>
    <row r="9605" spans="1:5">
      <c r="A9605" s="711" t="s">
        <v>27499</v>
      </c>
      <c r="B9605" s="651" t="s">
        <v>27572</v>
      </c>
      <c r="C9605" s="651"/>
      <c r="D9605" s="652"/>
    </row>
    <row r="9606" spans="1:5">
      <c r="A9606" s="711" t="s">
        <v>27243</v>
      </c>
      <c r="B9606" s="651"/>
      <c r="C9606" s="651"/>
      <c r="D9606" s="652"/>
    </row>
    <row r="9607" spans="1:5">
      <c r="A9607" s="711">
        <v>89859</v>
      </c>
      <c r="B9607" s="651" t="s">
        <v>27573</v>
      </c>
      <c r="C9607" s="651" t="s">
        <v>108</v>
      </c>
      <c r="D9607" s="652" t="s">
        <v>18987</v>
      </c>
      <c r="E9607" s="625">
        <v>33.61</v>
      </c>
    </row>
    <row r="9608" spans="1:5">
      <c r="A9608" s="711" t="s">
        <v>27499</v>
      </c>
      <c r="B9608" s="651" t="s">
        <v>27572</v>
      </c>
      <c r="C9608" s="651"/>
      <c r="D9608" s="652"/>
    </row>
    <row r="9609" spans="1:5">
      <c r="A9609" s="711" t="s">
        <v>27243</v>
      </c>
      <c r="B9609" s="651"/>
      <c r="C9609" s="651"/>
      <c r="D9609" s="652"/>
    </row>
    <row r="9610" spans="1:5">
      <c r="A9610" s="711">
        <v>89860</v>
      </c>
      <c r="B9610" s="651" t="s">
        <v>27547</v>
      </c>
      <c r="C9610" s="651" t="s">
        <v>108</v>
      </c>
      <c r="D9610" s="652" t="s">
        <v>18987</v>
      </c>
      <c r="E9610" s="625">
        <v>24.21</v>
      </c>
    </row>
    <row r="9611" spans="1:5">
      <c r="A9611" s="711" t="s">
        <v>27338</v>
      </c>
      <c r="B9611" s="651" t="s">
        <v>27574</v>
      </c>
      <c r="C9611" s="651"/>
      <c r="D9611" s="652"/>
    </row>
    <row r="9612" spans="1:5">
      <c r="A9612" s="711" t="s">
        <v>23476</v>
      </c>
      <c r="B9612" s="651"/>
      <c r="C9612" s="651"/>
      <c r="D9612" s="652"/>
    </row>
    <row r="9613" spans="1:5">
      <c r="A9613" s="711">
        <v>89861</v>
      </c>
      <c r="B9613" s="651" t="s">
        <v>27550</v>
      </c>
      <c r="C9613" s="651" t="s">
        <v>108</v>
      </c>
      <c r="D9613" s="652" t="s">
        <v>18987</v>
      </c>
      <c r="E9613" s="625">
        <v>28.28</v>
      </c>
    </row>
    <row r="9614" spans="1:5">
      <c r="A9614" s="711" t="s">
        <v>27514</v>
      </c>
      <c r="B9614" s="651" t="s">
        <v>27567</v>
      </c>
      <c r="C9614" s="651"/>
      <c r="D9614" s="652"/>
    </row>
    <row r="9615" spans="1:5">
      <c r="A9615" s="711" t="s">
        <v>27568</v>
      </c>
      <c r="B9615" s="651">
        <v>41974</v>
      </c>
      <c r="C9615" s="651"/>
      <c r="D9615" s="652"/>
    </row>
    <row r="9616" spans="1:5">
      <c r="A9616" s="711">
        <v>89862</v>
      </c>
      <c r="B9616" s="651" t="s">
        <v>27575</v>
      </c>
      <c r="C9616" s="651" t="s">
        <v>108</v>
      </c>
      <c r="D9616" s="652" t="s">
        <v>18987</v>
      </c>
      <c r="E9616" s="625">
        <v>71.62</v>
      </c>
    </row>
    <row r="9617" spans="1:5">
      <c r="A9617" s="711" t="s">
        <v>27338</v>
      </c>
      <c r="B9617" s="651" t="s">
        <v>27574</v>
      </c>
      <c r="C9617" s="651"/>
      <c r="D9617" s="652"/>
    </row>
    <row r="9618" spans="1:5">
      <c r="A9618" s="711" t="s">
        <v>23476</v>
      </c>
      <c r="B9618" s="651"/>
      <c r="C9618" s="651"/>
      <c r="D9618" s="652"/>
    </row>
    <row r="9619" spans="1:5">
      <c r="A9619" s="711">
        <v>89863</v>
      </c>
      <c r="B9619" s="651" t="s">
        <v>27576</v>
      </c>
      <c r="C9619" s="651" t="s">
        <v>108</v>
      </c>
      <c r="D9619" s="652" t="s">
        <v>18987</v>
      </c>
      <c r="E9619" s="625">
        <v>118.5</v>
      </c>
    </row>
    <row r="9620" spans="1:5">
      <c r="A9620" s="711" t="s">
        <v>27514</v>
      </c>
      <c r="B9620" s="651" t="s">
        <v>27567</v>
      </c>
      <c r="C9620" s="651"/>
      <c r="D9620" s="652"/>
    </row>
    <row r="9621" spans="1:5">
      <c r="A9621" s="711" t="s">
        <v>27568</v>
      </c>
      <c r="B9621" s="651">
        <v>41974</v>
      </c>
      <c r="C9621" s="651"/>
      <c r="D9621" s="652"/>
    </row>
    <row r="9622" spans="1:5">
      <c r="A9622" s="711">
        <v>89866</v>
      </c>
      <c r="B9622" s="651" t="s">
        <v>27577</v>
      </c>
      <c r="C9622" s="651" t="s">
        <v>108</v>
      </c>
      <c r="D9622" s="652" t="s">
        <v>18987</v>
      </c>
      <c r="E9622" s="625">
        <v>3.06</v>
      </c>
    </row>
    <row r="9623" spans="1:5">
      <c r="A9623" s="711" t="s">
        <v>27578</v>
      </c>
      <c r="B9623" s="651" t="s">
        <v>27379</v>
      </c>
      <c r="C9623" s="651"/>
      <c r="D9623" s="652"/>
    </row>
    <row r="9624" spans="1:5">
      <c r="A9624" s="711">
        <v>89867</v>
      </c>
      <c r="B9624" s="651" t="s">
        <v>27579</v>
      </c>
      <c r="C9624" s="651" t="s">
        <v>108</v>
      </c>
      <c r="D9624" s="652" t="s">
        <v>18987</v>
      </c>
      <c r="E9624" s="625">
        <v>3.48</v>
      </c>
    </row>
    <row r="9625" spans="1:5">
      <c r="A9625" s="711" t="s">
        <v>27578</v>
      </c>
      <c r="B9625" s="651" t="s">
        <v>27379</v>
      </c>
      <c r="C9625" s="651"/>
      <c r="D9625" s="652"/>
    </row>
    <row r="9626" spans="1:5">
      <c r="A9626" s="711">
        <v>89868</v>
      </c>
      <c r="B9626" s="651" t="s">
        <v>27580</v>
      </c>
      <c r="C9626" s="651" t="s">
        <v>108</v>
      </c>
      <c r="D9626" s="652" t="s">
        <v>18987</v>
      </c>
      <c r="E9626" s="625">
        <v>2.29</v>
      </c>
    </row>
    <row r="9627" spans="1:5">
      <c r="A9627" s="711" t="s">
        <v>22490</v>
      </c>
      <c r="B9627" s="651" t="s">
        <v>27035</v>
      </c>
      <c r="C9627" s="651"/>
      <c r="D9627" s="652"/>
    </row>
    <row r="9628" spans="1:5">
      <c r="A9628" s="711" t="s">
        <v>22417</v>
      </c>
      <c r="B9628" s="651" t="s">
        <v>22418</v>
      </c>
      <c r="C9628" s="651"/>
      <c r="D9628" s="652"/>
    </row>
    <row r="9629" spans="1:5">
      <c r="A9629" s="711" t="s">
        <v>22419</v>
      </c>
      <c r="B9629" s="651" t="e">
        <v>#NAME?</v>
      </c>
      <c r="C9629" s="651"/>
      <c r="D9629" s="652" t="s">
        <v>22420</v>
      </c>
      <c r="E9629" s="625" t="s">
        <v>22421</v>
      </c>
    </row>
    <row r="9630" spans="1:5">
      <c r="A9630" s="711"/>
      <c r="B9630" s="651"/>
      <c r="C9630" s="651"/>
      <c r="D9630" s="652" t="s">
        <v>22422</v>
      </c>
      <c r="E9630" s="625" t="s">
        <v>22423</v>
      </c>
    </row>
    <row r="9631" spans="1:5">
      <c r="A9631" s="711" t="s">
        <v>22424</v>
      </c>
      <c r="B9631" s="651" t="s">
        <v>22425</v>
      </c>
      <c r="C9631" s="651"/>
      <c r="D9631" s="652"/>
    </row>
    <row r="9632" spans="1:5">
      <c r="A9632" s="711" t="s">
        <v>22426</v>
      </c>
      <c r="B9632" s="651" t="s">
        <v>22427</v>
      </c>
      <c r="C9632" s="651" t="s">
        <v>22428</v>
      </c>
      <c r="D9632" s="652"/>
    </row>
    <row r="9633" spans="1:5">
      <c r="A9633" s="711" t="s">
        <v>22429</v>
      </c>
      <c r="B9633" s="651" t="s">
        <v>22430</v>
      </c>
      <c r="C9633" s="651"/>
      <c r="D9633" s="652" t="s">
        <v>22422</v>
      </c>
      <c r="E9633" s="625" t="s">
        <v>22431</v>
      </c>
    </row>
    <row r="9634" spans="1:5">
      <c r="A9634" s="711" t="s">
        <v>91</v>
      </c>
      <c r="B9634" s="651" t="s">
        <v>22432</v>
      </c>
      <c r="C9634" s="651" t="s">
        <v>22433</v>
      </c>
      <c r="D9634" s="652" t="s">
        <v>22434</v>
      </c>
      <c r="E9634" s="625" t="s">
        <v>22435</v>
      </c>
    </row>
    <row r="9635" spans="1:5">
      <c r="A9635" s="711" t="s">
        <v>22436</v>
      </c>
      <c r="B9635" s="651" t="s">
        <v>22437</v>
      </c>
      <c r="C9635" s="651"/>
      <c r="D9635" s="652"/>
    </row>
    <row r="9636" spans="1:5">
      <c r="A9636" s="711">
        <v>89869</v>
      </c>
      <c r="B9636" s="651" t="s">
        <v>27581</v>
      </c>
      <c r="C9636" s="651" t="s">
        <v>108</v>
      </c>
      <c r="D9636" s="652" t="s">
        <v>18987</v>
      </c>
      <c r="E9636" s="625">
        <v>4.75</v>
      </c>
    </row>
    <row r="9637" spans="1:5">
      <c r="A9637" s="711" t="s">
        <v>24422</v>
      </c>
      <c r="B9637" s="651" t="s">
        <v>27582</v>
      </c>
      <c r="C9637" s="651"/>
      <c r="D9637" s="652"/>
    </row>
    <row r="9638" spans="1:5">
      <c r="A9638" s="711">
        <v>89980</v>
      </c>
      <c r="B9638" s="651" t="s">
        <v>27583</v>
      </c>
      <c r="C9638" s="651" t="s">
        <v>108</v>
      </c>
      <c r="D9638" s="652" t="s">
        <v>18987</v>
      </c>
      <c r="E9638" s="625">
        <v>7.03</v>
      </c>
    </row>
    <row r="9639" spans="1:5">
      <c r="A9639" s="711" t="s">
        <v>27363</v>
      </c>
      <c r="B9639" s="651" t="s">
        <v>27248</v>
      </c>
      <c r="C9639" s="651"/>
      <c r="D9639" s="652"/>
    </row>
    <row r="9640" spans="1:5">
      <c r="A9640" s="711">
        <v>90373</v>
      </c>
      <c r="B9640" s="651" t="s">
        <v>27584</v>
      </c>
      <c r="C9640" s="651" t="s">
        <v>108</v>
      </c>
      <c r="D9640" s="652" t="s">
        <v>18987</v>
      </c>
      <c r="E9640" s="625">
        <v>8.94</v>
      </c>
    </row>
    <row r="9641" spans="1:5">
      <c r="A9641" s="711" t="s">
        <v>27200</v>
      </c>
      <c r="B9641" s="651" t="s">
        <v>27201</v>
      </c>
      <c r="C9641" s="651"/>
      <c r="D9641" s="652"/>
    </row>
    <row r="9642" spans="1:5">
      <c r="A9642" s="711" t="s">
        <v>27202</v>
      </c>
      <c r="B9642" s="651"/>
      <c r="C9642" s="651"/>
      <c r="D9642" s="652"/>
    </row>
    <row r="9643" spans="1:5">
      <c r="A9643" s="711">
        <v>90374</v>
      </c>
      <c r="B9643" s="651" t="s">
        <v>27585</v>
      </c>
      <c r="C9643" s="651" t="s">
        <v>108</v>
      </c>
      <c r="D9643" s="652" t="s">
        <v>18987</v>
      </c>
      <c r="E9643" s="625">
        <v>13.53</v>
      </c>
    </row>
    <row r="9644" spans="1:5">
      <c r="A9644" s="711" t="s">
        <v>27241</v>
      </c>
      <c r="B9644" s="651" t="s">
        <v>27242</v>
      </c>
      <c r="C9644" s="651"/>
      <c r="D9644" s="652"/>
    </row>
    <row r="9645" spans="1:5">
      <c r="A9645" s="711" t="s">
        <v>27586</v>
      </c>
      <c r="B9645" s="651" t="s">
        <v>27042</v>
      </c>
      <c r="C9645" s="651"/>
      <c r="D9645" s="652"/>
    </row>
    <row r="9646" spans="1:5">
      <c r="A9646" s="711">
        <v>90375</v>
      </c>
      <c r="B9646" s="651" t="s">
        <v>27587</v>
      </c>
      <c r="C9646" s="651" t="s">
        <v>108</v>
      </c>
      <c r="D9646" s="652" t="s">
        <v>18987</v>
      </c>
      <c r="E9646" s="625">
        <v>5.51</v>
      </c>
    </row>
    <row r="9647" spans="1:5">
      <c r="A9647" s="711" t="s">
        <v>27210</v>
      </c>
      <c r="B9647" s="651" t="s">
        <v>27588</v>
      </c>
      <c r="C9647" s="651"/>
      <c r="D9647" s="652"/>
    </row>
    <row r="9648" spans="1:5">
      <c r="A9648" s="711">
        <v>92287</v>
      </c>
      <c r="B9648" s="651" t="s">
        <v>27589</v>
      </c>
      <c r="C9648" s="651" t="s">
        <v>108</v>
      </c>
      <c r="D9648" s="652" t="s">
        <v>18987</v>
      </c>
      <c r="E9648" s="625">
        <v>9.82</v>
      </c>
    </row>
    <row r="9649" spans="1:5">
      <c r="A9649" s="711" t="s">
        <v>27590</v>
      </c>
      <c r="B9649" s="651" t="s">
        <v>27591</v>
      </c>
      <c r="C9649" s="651"/>
      <c r="D9649" s="652"/>
    </row>
    <row r="9650" spans="1:5">
      <c r="A9650" s="711">
        <v>92288</v>
      </c>
      <c r="B9650" s="651" t="s">
        <v>27592</v>
      </c>
      <c r="C9650" s="651" t="s">
        <v>108</v>
      </c>
      <c r="D9650" s="652" t="s">
        <v>18987</v>
      </c>
      <c r="E9650" s="625">
        <v>15.03</v>
      </c>
    </row>
    <row r="9651" spans="1:5">
      <c r="A9651" s="711" t="s">
        <v>27590</v>
      </c>
      <c r="B9651" s="651" t="s">
        <v>27591</v>
      </c>
      <c r="C9651" s="651"/>
      <c r="D9651" s="652"/>
    </row>
    <row r="9652" spans="1:5">
      <c r="A9652" s="711">
        <v>92289</v>
      </c>
      <c r="B9652" s="651" t="s">
        <v>27593</v>
      </c>
      <c r="C9652" s="651" t="s">
        <v>108</v>
      </c>
      <c r="D9652" s="652" t="s">
        <v>18987</v>
      </c>
      <c r="E9652" s="625">
        <v>26.19</v>
      </c>
    </row>
    <row r="9653" spans="1:5">
      <c r="A9653" s="711" t="s">
        <v>27590</v>
      </c>
      <c r="B9653" s="651" t="s">
        <v>27591</v>
      </c>
      <c r="C9653" s="651"/>
      <c r="D9653" s="652"/>
    </row>
    <row r="9654" spans="1:5">
      <c r="A9654" s="711">
        <v>92290</v>
      </c>
      <c r="B9654" s="651" t="s">
        <v>27594</v>
      </c>
      <c r="C9654" s="651" t="s">
        <v>108</v>
      </c>
      <c r="D9654" s="652" t="s">
        <v>18987</v>
      </c>
      <c r="E9654" s="625">
        <v>38.869999999999997</v>
      </c>
    </row>
    <row r="9655" spans="1:5">
      <c r="A9655" s="711" t="s">
        <v>27590</v>
      </c>
      <c r="B9655" s="651" t="s">
        <v>27591</v>
      </c>
      <c r="C9655" s="651"/>
      <c r="D9655" s="652"/>
    </row>
    <row r="9656" spans="1:5">
      <c r="A9656" s="711">
        <v>92291</v>
      </c>
      <c r="B9656" s="651" t="s">
        <v>27595</v>
      </c>
      <c r="C9656" s="651" t="s">
        <v>108</v>
      </c>
      <c r="D9656" s="652" t="s">
        <v>18987</v>
      </c>
      <c r="E9656" s="625">
        <v>59.52</v>
      </c>
    </row>
    <row r="9657" spans="1:5">
      <c r="A9657" s="711" t="s">
        <v>27590</v>
      </c>
      <c r="B9657" s="651" t="s">
        <v>27591</v>
      </c>
      <c r="C9657" s="651"/>
      <c r="D9657" s="652"/>
    </row>
    <row r="9658" spans="1:5">
      <c r="A9658" s="711">
        <v>92292</v>
      </c>
      <c r="B9658" s="651" t="s">
        <v>27596</v>
      </c>
      <c r="C9658" s="651" t="s">
        <v>108</v>
      </c>
      <c r="D9658" s="652" t="s">
        <v>18987</v>
      </c>
      <c r="E9658" s="625">
        <v>188.36</v>
      </c>
    </row>
    <row r="9659" spans="1:5">
      <c r="A9659" s="711" t="s">
        <v>27590</v>
      </c>
      <c r="B9659" s="651" t="s">
        <v>27591</v>
      </c>
      <c r="C9659" s="651"/>
      <c r="D9659" s="652"/>
    </row>
    <row r="9660" spans="1:5">
      <c r="A9660" s="711">
        <v>92293</v>
      </c>
      <c r="B9660" s="651" t="s">
        <v>27597</v>
      </c>
      <c r="C9660" s="651" t="s">
        <v>108</v>
      </c>
      <c r="D9660" s="652" t="s">
        <v>18987</v>
      </c>
      <c r="E9660" s="625">
        <v>5.47</v>
      </c>
    </row>
    <row r="9661" spans="1:5">
      <c r="A9661" s="711" t="s">
        <v>26349</v>
      </c>
      <c r="B9661" s="651" t="s">
        <v>27598</v>
      </c>
      <c r="C9661" s="651"/>
      <c r="D9661" s="652"/>
    </row>
    <row r="9662" spans="1:5">
      <c r="A9662" s="711">
        <v>92294</v>
      </c>
      <c r="B9662" s="651" t="s">
        <v>27599</v>
      </c>
      <c r="C9662" s="651" t="s">
        <v>108</v>
      </c>
      <c r="D9662" s="652" t="s">
        <v>18987</v>
      </c>
      <c r="E9662" s="625">
        <v>8.9700000000000006</v>
      </c>
    </row>
    <row r="9663" spans="1:5">
      <c r="A9663" s="711" t="s">
        <v>26349</v>
      </c>
      <c r="B9663" s="651" t="s">
        <v>27598</v>
      </c>
      <c r="C9663" s="651"/>
      <c r="D9663" s="652"/>
    </row>
    <row r="9664" spans="1:5">
      <c r="A9664" s="711" t="s">
        <v>22417</v>
      </c>
      <c r="B9664" s="651" t="s">
        <v>22418</v>
      </c>
      <c r="C9664" s="651"/>
      <c r="D9664" s="652"/>
    </row>
    <row r="9665" spans="1:5">
      <c r="A9665" s="711" t="s">
        <v>22419</v>
      </c>
      <c r="B9665" s="651" t="e">
        <v>#NAME?</v>
      </c>
      <c r="C9665" s="651"/>
      <c r="D9665" s="652" t="s">
        <v>22420</v>
      </c>
      <c r="E9665" s="625" t="s">
        <v>22421</v>
      </c>
    </row>
    <row r="9666" spans="1:5">
      <c r="A9666" s="711"/>
      <c r="B9666" s="651"/>
      <c r="C9666" s="651"/>
      <c r="D9666" s="652" t="s">
        <v>22422</v>
      </c>
      <c r="E9666" s="625" t="s">
        <v>22423</v>
      </c>
    </row>
    <row r="9667" spans="1:5">
      <c r="A9667" s="711" t="s">
        <v>22424</v>
      </c>
      <c r="B9667" s="651" t="s">
        <v>22425</v>
      </c>
      <c r="C9667" s="651"/>
      <c r="D9667" s="652"/>
    </row>
    <row r="9668" spans="1:5">
      <c r="A9668" s="711" t="s">
        <v>22426</v>
      </c>
      <c r="B9668" s="651" t="s">
        <v>22427</v>
      </c>
      <c r="C9668" s="651" t="s">
        <v>22428</v>
      </c>
      <c r="D9668" s="652"/>
    </row>
    <row r="9669" spans="1:5">
      <c r="A9669" s="711" t="s">
        <v>22429</v>
      </c>
      <c r="B9669" s="651" t="s">
        <v>22430</v>
      </c>
      <c r="C9669" s="651"/>
      <c r="D9669" s="652" t="s">
        <v>22422</v>
      </c>
      <c r="E9669" s="625" t="s">
        <v>22431</v>
      </c>
    </row>
    <row r="9670" spans="1:5">
      <c r="A9670" s="711" t="s">
        <v>91</v>
      </c>
      <c r="B9670" s="651" t="s">
        <v>22432</v>
      </c>
      <c r="C9670" s="651" t="s">
        <v>22433</v>
      </c>
      <c r="D9670" s="652" t="s">
        <v>22434</v>
      </c>
      <c r="E9670" s="625" t="s">
        <v>22435</v>
      </c>
    </row>
    <row r="9671" spans="1:5">
      <c r="A9671" s="711" t="s">
        <v>22436</v>
      </c>
      <c r="B9671" s="651" t="s">
        <v>22437</v>
      </c>
      <c r="C9671" s="651"/>
      <c r="D9671" s="652"/>
    </row>
    <row r="9672" spans="1:5">
      <c r="A9672" s="711">
        <v>92295</v>
      </c>
      <c r="B9672" s="651" t="s">
        <v>27600</v>
      </c>
      <c r="C9672" s="651" t="s">
        <v>108</v>
      </c>
      <c r="D9672" s="652" t="s">
        <v>18987</v>
      </c>
      <c r="E9672" s="625">
        <v>16.72</v>
      </c>
    </row>
    <row r="9673" spans="1:5">
      <c r="A9673" s="711" t="s">
        <v>26349</v>
      </c>
      <c r="B9673" s="651" t="s">
        <v>27598</v>
      </c>
      <c r="C9673" s="651"/>
      <c r="D9673" s="652"/>
    </row>
    <row r="9674" spans="1:5">
      <c r="A9674" s="711">
        <v>92296</v>
      </c>
      <c r="B9674" s="651" t="s">
        <v>27601</v>
      </c>
      <c r="C9674" s="651" t="s">
        <v>108</v>
      </c>
      <c r="D9674" s="652" t="s">
        <v>18987</v>
      </c>
      <c r="E9674" s="625">
        <v>21.43</v>
      </c>
    </row>
    <row r="9675" spans="1:5">
      <c r="A9675" s="711" t="s">
        <v>26349</v>
      </c>
      <c r="B9675" s="651" t="s">
        <v>27598</v>
      </c>
      <c r="C9675" s="651"/>
      <c r="D9675" s="652"/>
    </row>
    <row r="9676" spans="1:5">
      <c r="A9676" s="711">
        <v>92297</v>
      </c>
      <c r="B9676" s="651" t="s">
        <v>27602</v>
      </c>
      <c r="C9676" s="651" t="s">
        <v>108</v>
      </c>
      <c r="D9676" s="652" t="s">
        <v>18987</v>
      </c>
      <c r="E9676" s="625">
        <v>33.24</v>
      </c>
    </row>
    <row r="9677" spans="1:5">
      <c r="A9677" s="711" t="s">
        <v>26349</v>
      </c>
      <c r="B9677" s="651" t="s">
        <v>27598</v>
      </c>
      <c r="C9677" s="651"/>
      <c r="D9677" s="652"/>
    </row>
    <row r="9678" spans="1:5">
      <c r="A9678" s="711">
        <v>92298</v>
      </c>
      <c r="B9678" s="651" t="s">
        <v>27603</v>
      </c>
      <c r="C9678" s="651" t="s">
        <v>108</v>
      </c>
      <c r="D9678" s="652" t="s">
        <v>18987</v>
      </c>
      <c r="E9678" s="625">
        <v>96.11</v>
      </c>
    </row>
    <row r="9679" spans="1:5">
      <c r="A9679" s="711" t="s">
        <v>26349</v>
      </c>
      <c r="B9679" s="651" t="s">
        <v>27598</v>
      </c>
      <c r="C9679" s="651"/>
      <c r="D9679" s="652"/>
    </row>
    <row r="9680" spans="1:5">
      <c r="A9680" s="711">
        <v>92299</v>
      </c>
      <c r="B9680" s="651" t="s">
        <v>27604</v>
      </c>
      <c r="C9680" s="651" t="s">
        <v>108</v>
      </c>
      <c r="D9680" s="652" t="s">
        <v>18987</v>
      </c>
      <c r="E9680" s="625">
        <v>12.86</v>
      </c>
    </row>
    <row r="9681" spans="1:5">
      <c r="A9681" s="711" t="s">
        <v>25156</v>
      </c>
      <c r="B9681" s="651" t="s">
        <v>27605</v>
      </c>
      <c r="C9681" s="651"/>
      <c r="D9681" s="652"/>
    </row>
    <row r="9682" spans="1:5">
      <c r="A9682" s="711">
        <v>92300</v>
      </c>
      <c r="B9682" s="651" t="s">
        <v>27606</v>
      </c>
      <c r="C9682" s="651" t="s">
        <v>108</v>
      </c>
      <c r="D9682" s="652" t="s">
        <v>18987</v>
      </c>
      <c r="E9682" s="625">
        <v>19.010000000000002</v>
      </c>
    </row>
    <row r="9683" spans="1:5">
      <c r="A9683" s="711" t="s">
        <v>25156</v>
      </c>
      <c r="B9683" s="651" t="s">
        <v>27605</v>
      </c>
      <c r="C9683" s="651"/>
      <c r="D9683" s="652"/>
    </row>
    <row r="9684" spans="1:5">
      <c r="A9684" s="711">
        <v>92301</v>
      </c>
      <c r="B9684" s="651" t="s">
        <v>27607</v>
      </c>
      <c r="C9684" s="651" t="s">
        <v>108</v>
      </c>
      <c r="D9684" s="652" t="s">
        <v>18987</v>
      </c>
      <c r="E9684" s="625">
        <v>37.08</v>
      </c>
    </row>
    <row r="9685" spans="1:5">
      <c r="A9685" s="711" t="s">
        <v>25156</v>
      </c>
      <c r="B9685" s="651" t="s">
        <v>27605</v>
      </c>
      <c r="C9685" s="651"/>
      <c r="D9685" s="652"/>
    </row>
    <row r="9686" spans="1:5">
      <c r="A9686" s="711">
        <v>92302</v>
      </c>
      <c r="B9686" s="651" t="s">
        <v>27608</v>
      </c>
      <c r="C9686" s="651" t="s">
        <v>108</v>
      </c>
      <c r="D9686" s="652" t="s">
        <v>18987</v>
      </c>
      <c r="E9686" s="625">
        <v>47.77</v>
      </c>
    </row>
    <row r="9687" spans="1:5">
      <c r="A9687" s="711" t="s">
        <v>25156</v>
      </c>
      <c r="B9687" s="651" t="s">
        <v>27605</v>
      </c>
      <c r="C9687" s="651"/>
      <c r="D9687" s="652"/>
    </row>
    <row r="9688" spans="1:5">
      <c r="A9688" s="711">
        <v>92303</v>
      </c>
      <c r="B9688" s="651" t="s">
        <v>27609</v>
      </c>
      <c r="C9688" s="651" t="s">
        <v>108</v>
      </c>
      <c r="D9688" s="652" t="s">
        <v>18987</v>
      </c>
      <c r="E9688" s="625">
        <v>87.97</v>
      </c>
    </row>
    <row r="9689" spans="1:5">
      <c r="A9689" s="711" t="s">
        <v>25156</v>
      </c>
      <c r="B9689" s="651" t="s">
        <v>27605</v>
      </c>
      <c r="C9689" s="651"/>
      <c r="D9689" s="652"/>
    </row>
    <row r="9690" spans="1:5">
      <c r="A9690" s="711">
        <v>92304</v>
      </c>
      <c r="B9690" s="651" t="s">
        <v>27610</v>
      </c>
      <c r="C9690" s="651" t="s">
        <v>108</v>
      </c>
      <c r="D9690" s="652" t="s">
        <v>18987</v>
      </c>
      <c r="E9690" s="625">
        <v>231.71</v>
      </c>
    </row>
    <row r="9691" spans="1:5">
      <c r="A9691" s="711" t="s">
        <v>25156</v>
      </c>
      <c r="B9691" s="651" t="s">
        <v>27605</v>
      </c>
      <c r="C9691" s="651"/>
      <c r="D9691" s="652"/>
    </row>
    <row r="9692" spans="1:5">
      <c r="A9692" s="711">
        <v>92311</v>
      </c>
      <c r="B9692" s="651" t="s">
        <v>27611</v>
      </c>
      <c r="C9692" s="651" t="s">
        <v>108</v>
      </c>
      <c r="D9692" s="652" t="s">
        <v>18987</v>
      </c>
      <c r="E9692" s="625">
        <v>7.56</v>
      </c>
    </row>
    <row r="9693" spans="1:5">
      <c r="A9693" s="711" t="s">
        <v>27612</v>
      </c>
      <c r="B9693" s="651" t="s">
        <v>27613</v>
      </c>
      <c r="C9693" s="651"/>
      <c r="D9693" s="652"/>
    </row>
    <row r="9694" spans="1:5">
      <c r="A9694" s="711">
        <v>92312</v>
      </c>
      <c r="B9694" s="651" t="s">
        <v>27589</v>
      </c>
      <c r="C9694" s="651" t="s">
        <v>108</v>
      </c>
      <c r="D9694" s="652" t="s">
        <v>18987</v>
      </c>
      <c r="E9694" s="625">
        <v>11.89</v>
      </c>
    </row>
    <row r="9695" spans="1:5">
      <c r="A9695" s="711" t="s">
        <v>27612</v>
      </c>
      <c r="B9695" s="651" t="s">
        <v>27613</v>
      </c>
      <c r="C9695" s="651"/>
      <c r="D9695" s="652"/>
    </row>
    <row r="9696" spans="1:5">
      <c r="A9696" s="711">
        <v>92313</v>
      </c>
      <c r="B9696" s="651" t="s">
        <v>27592</v>
      </c>
      <c r="C9696" s="651" t="s">
        <v>108</v>
      </c>
      <c r="D9696" s="652" t="s">
        <v>18987</v>
      </c>
      <c r="E9696" s="625">
        <v>17.079999999999998</v>
      </c>
    </row>
    <row r="9697" spans="1:5">
      <c r="A9697" s="711" t="s">
        <v>27612</v>
      </c>
      <c r="B9697" s="651" t="s">
        <v>27613</v>
      </c>
      <c r="C9697" s="651"/>
      <c r="D9697" s="652"/>
    </row>
    <row r="9698" spans="1:5">
      <c r="A9698" s="711">
        <v>92314</v>
      </c>
      <c r="B9698" s="651" t="s">
        <v>27614</v>
      </c>
      <c r="C9698" s="651" t="s">
        <v>108</v>
      </c>
      <c r="D9698" s="652" t="s">
        <v>18987</v>
      </c>
      <c r="E9698" s="625">
        <v>4.8099999999999996</v>
      </c>
    </row>
    <row r="9699" spans="1:5">
      <c r="A9699" s="711" t="s">
        <v>27615</v>
      </c>
      <c r="B9699" s="651" t="s">
        <v>27591</v>
      </c>
      <c r="C9699" s="651"/>
      <c r="D9699" s="652"/>
    </row>
    <row r="9700" spans="1:5">
      <c r="A9700" s="711" t="s">
        <v>22417</v>
      </c>
      <c r="B9700" s="651" t="s">
        <v>22418</v>
      </c>
      <c r="C9700" s="651"/>
      <c r="D9700" s="652"/>
    </row>
    <row r="9701" spans="1:5">
      <c r="A9701" s="711" t="s">
        <v>22419</v>
      </c>
      <c r="B9701" s="651" t="e">
        <v>#NAME?</v>
      </c>
      <c r="C9701" s="651"/>
      <c r="D9701" s="652" t="s">
        <v>22420</v>
      </c>
      <c r="E9701" s="625" t="s">
        <v>22421</v>
      </c>
    </row>
    <row r="9702" spans="1:5">
      <c r="A9702" s="711"/>
      <c r="B9702" s="651"/>
      <c r="C9702" s="651"/>
      <c r="D9702" s="652" t="s">
        <v>22422</v>
      </c>
      <c r="E9702" s="625" t="s">
        <v>22423</v>
      </c>
    </row>
    <row r="9703" spans="1:5">
      <c r="A9703" s="711" t="s">
        <v>22424</v>
      </c>
      <c r="B9703" s="651" t="s">
        <v>22425</v>
      </c>
      <c r="C9703" s="651"/>
      <c r="D9703" s="652"/>
    </row>
    <row r="9704" spans="1:5">
      <c r="A9704" s="711" t="s">
        <v>22426</v>
      </c>
      <c r="B9704" s="651" t="s">
        <v>22427</v>
      </c>
      <c r="C9704" s="651" t="s">
        <v>22428</v>
      </c>
      <c r="D9704" s="652"/>
    </row>
    <row r="9705" spans="1:5">
      <c r="A9705" s="711" t="s">
        <v>22429</v>
      </c>
      <c r="B9705" s="651" t="s">
        <v>22430</v>
      </c>
      <c r="C9705" s="651"/>
      <c r="D9705" s="652" t="s">
        <v>22422</v>
      </c>
      <c r="E9705" s="625" t="s">
        <v>22431</v>
      </c>
    </row>
    <row r="9706" spans="1:5">
      <c r="A9706" s="711" t="s">
        <v>91</v>
      </c>
      <c r="B9706" s="651" t="s">
        <v>22432</v>
      </c>
      <c r="C9706" s="651" t="s">
        <v>22433</v>
      </c>
      <c r="D9706" s="652" t="s">
        <v>22434</v>
      </c>
      <c r="E9706" s="625" t="s">
        <v>22435</v>
      </c>
    </row>
    <row r="9707" spans="1:5">
      <c r="A9707" s="711" t="s">
        <v>22436</v>
      </c>
      <c r="B9707" s="651" t="s">
        <v>22437</v>
      </c>
      <c r="C9707" s="651"/>
      <c r="D9707" s="652"/>
    </row>
    <row r="9708" spans="1:5">
      <c r="A9708" s="711">
        <v>92315</v>
      </c>
      <c r="B9708" s="651" t="s">
        <v>27616</v>
      </c>
      <c r="C9708" s="651" t="s">
        <v>108</v>
      </c>
      <c r="D9708" s="652" t="s">
        <v>18987</v>
      </c>
      <c r="E9708" s="625">
        <v>6.88</v>
      </c>
    </row>
    <row r="9709" spans="1:5">
      <c r="A9709" s="711" t="s">
        <v>27615</v>
      </c>
      <c r="B9709" s="651" t="s">
        <v>27591</v>
      </c>
      <c r="C9709" s="651"/>
      <c r="D9709" s="652"/>
    </row>
    <row r="9710" spans="1:5">
      <c r="A9710" s="711">
        <v>92316</v>
      </c>
      <c r="B9710" s="651" t="s">
        <v>27617</v>
      </c>
      <c r="C9710" s="651" t="s">
        <v>108</v>
      </c>
      <c r="D9710" s="652" t="s">
        <v>18987</v>
      </c>
      <c r="E9710" s="625">
        <v>10.38</v>
      </c>
    </row>
    <row r="9711" spans="1:5">
      <c r="A9711" s="711" t="s">
        <v>27615</v>
      </c>
      <c r="B9711" s="651" t="s">
        <v>27591</v>
      </c>
      <c r="C9711" s="651"/>
      <c r="D9711" s="652"/>
    </row>
    <row r="9712" spans="1:5">
      <c r="A9712" s="711">
        <v>92317</v>
      </c>
      <c r="B9712" s="651" t="s">
        <v>27618</v>
      </c>
      <c r="C9712" s="651" t="s">
        <v>108</v>
      </c>
      <c r="D9712" s="652" t="s">
        <v>18987</v>
      </c>
      <c r="E9712" s="625">
        <v>10.199999999999999</v>
      </c>
    </row>
    <row r="9713" spans="1:5">
      <c r="A9713" s="711" t="s">
        <v>27619</v>
      </c>
      <c r="B9713" s="651" t="s">
        <v>27620</v>
      </c>
      <c r="C9713" s="651"/>
      <c r="D9713" s="652"/>
    </row>
    <row r="9714" spans="1:5">
      <c r="A9714" s="711">
        <v>92318</v>
      </c>
      <c r="B9714" s="651" t="s">
        <v>27621</v>
      </c>
      <c r="C9714" s="651" t="s">
        <v>108</v>
      </c>
      <c r="D9714" s="652" t="s">
        <v>18987</v>
      </c>
      <c r="E9714" s="625">
        <v>15.62</v>
      </c>
    </row>
    <row r="9715" spans="1:5">
      <c r="A9715" s="711" t="s">
        <v>27619</v>
      </c>
      <c r="B9715" s="651" t="s">
        <v>27620</v>
      </c>
      <c r="C9715" s="651"/>
      <c r="D9715" s="652"/>
    </row>
    <row r="9716" spans="1:5">
      <c r="A9716" s="711">
        <v>92319</v>
      </c>
      <c r="B9716" s="651" t="s">
        <v>27622</v>
      </c>
      <c r="C9716" s="651" t="s">
        <v>108</v>
      </c>
      <c r="D9716" s="652" t="s">
        <v>18987</v>
      </c>
      <c r="E9716" s="625">
        <v>21.78</v>
      </c>
    </row>
    <row r="9717" spans="1:5">
      <c r="A9717" s="711" t="s">
        <v>27619</v>
      </c>
      <c r="B9717" s="651" t="s">
        <v>27620</v>
      </c>
      <c r="C9717" s="651"/>
      <c r="D9717" s="652"/>
    </row>
    <row r="9718" spans="1:5">
      <c r="A9718" s="711">
        <v>92326</v>
      </c>
      <c r="B9718" s="651" t="s">
        <v>27611</v>
      </c>
      <c r="C9718" s="651" t="s">
        <v>108</v>
      </c>
      <c r="D9718" s="652" t="s">
        <v>18987</v>
      </c>
      <c r="E9718" s="625">
        <v>7.72</v>
      </c>
    </row>
    <row r="9719" spans="1:5">
      <c r="A9719" s="711" t="s">
        <v>27623</v>
      </c>
      <c r="B9719" s="651" t="s">
        <v>27624</v>
      </c>
      <c r="C9719" s="651"/>
      <c r="D9719" s="652"/>
    </row>
    <row r="9720" spans="1:5">
      <c r="A9720" s="711">
        <v>92327</v>
      </c>
      <c r="B9720" s="651" t="s">
        <v>27589</v>
      </c>
      <c r="C9720" s="651" t="s">
        <v>108</v>
      </c>
      <c r="D9720" s="652" t="s">
        <v>18987</v>
      </c>
      <c r="E9720" s="625">
        <v>13.79</v>
      </c>
    </row>
    <row r="9721" spans="1:5">
      <c r="A9721" s="711" t="s">
        <v>27623</v>
      </c>
      <c r="B9721" s="651" t="s">
        <v>27624</v>
      </c>
      <c r="C9721" s="651"/>
      <c r="D9721" s="652"/>
    </row>
    <row r="9722" spans="1:5">
      <c r="A9722" s="711">
        <v>92328</v>
      </c>
      <c r="B9722" s="651" t="s">
        <v>27592</v>
      </c>
      <c r="C9722" s="651" t="s">
        <v>108</v>
      </c>
      <c r="D9722" s="652" t="s">
        <v>18987</v>
      </c>
      <c r="E9722" s="625">
        <v>20.45</v>
      </c>
    </row>
    <row r="9723" spans="1:5">
      <c r="A9723" s="711" t="s">
        <v>27623</v>
      </c>
      <c r="B9723" s="651" t="s">
        <v>27624</v>
      </c>
      <c r="C9723" s="651"/>
      <c r="D9723" s="652"/>
    </row>
    <row r="9724" spans="1:5">
      <c r="A9724" s="711">
        <v>92329</v>
      </c>
      <c r="B9724" s="651" t="s">
        <v>27625</v>
      </c>
      <c r="C9724" s="651" t="s">
        <v>108</v>
      </c>
      <c r="D9724" s="652" t="s">
        <v>18987</v>
      </c>
      <c r="E9724" s="625">
        <v>4.9400000000000004</v>
      </c>
    </row>
    <row r="9725" spans="1:5">
      <c r="A9725" s="711" t="s">
        <v>27626</v>
      </c>
      <c r="B9725" s="651" t="s">
        <v>27627</v>
      </c>
      <c r="C9725" s="651"/>
      <c r="D9725" s="652"/>
    </row>
    <row r="9726" spans="1:5">
      <c r="A9726" s="711">
        <v>92330</v>
      </c>
      <c r="B9726" s="651" t="s">
        <v>27628</v>
      </c>
      <c r="C9726" s="651" t="s">
        <v>108</v>
      </c>
      <c r="D9726" s="652" t="s">
        <v>18987</v>
      </c>
      <c r="E9726" s="625">
        <v>8.1199999999999992</v>
      </c>
    </row>
    <row r="9727" spans="1:5">
      <c r="A9727" s="711" t="s">
        <v>27626</v>
      </c>
      <c r="B9727" s="651" t="s">
        <v>27627</v>
      </c>
      <c r="C9727" s="651"/>
      <c r="D9727" s="652"/>
    </row>
    <row r="9728" spans="1:5">
      <c r="A9728" s="711">
        <v>92331</v>
      </c>
      <c r="B9728" s="651" t="s">
        <v>27629</v>
      </c>
      <c r="C9728" s="651" t="s">
        <v>108</v>
      </c>
      <c r="D9728" s="652" t="s">
        <v>18987</v>
      </c>
      <c r="E9728" s="625">
        <v>12.61</v>
      </c>
    </row>
    <row r="9729" spans="1:5">
      <c r="A9729" s="711" t="s">
        <v>27626</v>
      </c>
      <c r="B9729" s="651" t="s">
        <v>27627</v>
      </c>
      <c r="C9729" s="651"/>
      <c r="D9729" s="652"/>
    </row>
    <row r="9730" spans="1:5">
      <c r="A9730" s="711">
        <v>92332</v>
      </c>
      <c r="B9730" s="651" t="s">
        <v>27630</v>
      </c>
      <c r="C9730" s="651" t="s">
        <v>108</v>
      </c>
      <c r="D9730" s="652" t="s">
        <v>18987</v>
      </c>
      <c r="E9730" s="625">
        <v>10.4</v>
      </c>
    </row>
    <row r="9731" spans="1:5">
      <c r="A9731" s="711" t="s">
        <v>27631</v>
      </c>
      <c r="B9731" s="651" t="s">
        <v>27632</v>
      </c>
      <c r="C9731" s="651"/>
      <c r="D9731" s="652"/>
    </row>
    <row r="9732" spans="1:5">
      <c r="A9732" s="711">
        <v>92333</v>
      </c>
      <c r="B9732" s="651" t="s">
        <v>27633</v>
      </c>
      <c r="C9732" s="651" t="s">
        <v>108</v>
      </c>
      <c r="D9732" s="652" t="s">
        <v>18987</v>
      </c>
      <c r="E9732" s="625">
        <v>18.12</v>
      </c>
    </row>
    <row r="9733" spans="1:5">
      <c r="A9733" s="711" t="s">
        <v>27631</v>
      </c>
      <c r="B9733" s="651" t="s">
        <v>27632</v>
      </c>
      <c r="C9733" s="651"/>
      <c r="D9733" s="652"/>
    </row>
    <row r="9734" spans="1:5">
      <c r="A9734" s="711">
        <v>92334</v>
      </c>
      <c r="B9734" s="651" t="s">
        <v>27634</v>
      </c>
      <c r="C9734" s="651" t="s">
        <v>108</v>
      </c>
      <c r="D9734" s="652" t="s">
        <v>18987</v>
      </c>
      <c r="E9734" s="625">
        <v>26.25</v>
      </c>
    </row>
    <row r="9735" spans="1:5">
      <c r="A9735" s="711" t="s">
        <v>27631</v>
      </c>
      <c r="B9735" s="651" t="s">
        <v>27632</v>
      </c>
      <c r="C9735" s="651"/>
      <c r="D9735" s="652"/>
    </row>
    <row r="9736" spans="1:5">
      <c r="A9736" s="711" t="s">
        <v>22417</v>
      </c>
      <c r="B9736" s="651" t="s">
        <v>22418</v>
      </c>
      <c r="C9736" s="651"/>
      <c r="D9736" s="652"/>
    </row>
    <row r="9737" spans="1:5">
      <c r="A9737" s="711" t="s">
        <v>22419</v>
      </c>
      <c r="B9737" s="651" t="e">
        <v>#NAME?</v>
      </c>
      <c r="C9737" s="651"/>
      <c r="D9737" s="652" t="s">
        <v>22420</v>
      </c>
      <c r="E9737" s="625" t="s">
        <v>22421</v>
      </c>
    </row>
    <row r="9738" spans="1:5">
      <c r="A9738" s="711"/>
      <c r="B9738" s="651"/>
      <c r="C9738" s="651"/>
      <c r="D9738" s="652" t="s">
        <v>22422</v>
      </c>
      <c r="E9738" s="625" t="s">
        <v>22423</v>
      </c>
    </row>
    <row r="9739" spans="1:5">
      <c r="A9739" s="711" t="s">
        <v>22424</v>
      </c>
      <c r="B9739" s="651" t="s">
        <v>22425</v>
      </c>
      <c r="C9739" s="651"/>
      <c r="D9739" s="652"/>
    </row>
    <row r="9740" spans="1:5">
      <c r="A9740" s="711" t="s">
        <v>22426</v>
      </c>
      <c r="B9740" s="651" t="s">
        <v>22427</v>
      </c>
      <c r="C9740" s="651" t="s">
        <v>22428</v>
      </c>
      <c r="D9740" s="652"/>
    </row>
    <row r="9741" spans="1:5">
      <c r="A9741" s="711" t="s">
        <v>22429</v>
      </c>
      <c r="B9741" s="651" t="s">
        <v>22430</v>
      </c>
      <c r="C9741" s="651"/>
      <c r="D9741" s="652" t="s">
        <v>22422</v>
      </c>
      <c r="E9741" s="625" t="s">
        <v>22431</v>
      </c>
    </row>
    <row r="9742" spans="1:5">
      <c r="A9742" s="711" t="s">
        <v>91</v>
      </c>
      <c r="B9742" s="651" t="s">
        <v>22432</v>
      </c>
      <c r="C9742" s="651" t="s">
        <v>22433</v>
      </c>
      <c r="D9742" s="652" t="s">
        <v>22434</v>
      </c>
      <c r="E9742" s="625" t="s">
        <v>22435</v>
      </c>
    </row>
    <row r="9743" spans="1:5">
      <c r="A9743" s="711" t="s">
        <v>22436</v>
      </c>
      <c r="B9743" s="651" t="s">
        <v>22437</v>
      </c>
      <c r="C9743" s="651"/>
      <c r="D9743" s="652"/>
    </row>
    <row r="9744" spans="1:5">
      <c r="A9744" s="711">
        <v>92344</v>
      </c>
      <c r="B9744" s="651" t="s">
        <v>27635</v>
      </c>
      <c r="C9744" s="651" t="s">
        <v>108</v>
      </c>
      <c r="D9744" s="652" t="s">
        <v>18987</v>
      </c>
      <c r="E9744" s="625">
        <v>40.47</v>
      </c>
    </row>
    <row r="9745" spans="1:5">
      <c r="A9745" s="711" t="s">
        <v>27116</v>
      </c>
      <c r="B9745" s="651" t="s">
        <v>27117</v>
      </c>
      <c r="C9745" s="651"/>
      <c r="D9745" s="652"/>
    </row>
    <row r="9746" spans="1:5">
      <c r="A9746" s="711">
        <v>92345</v>
      </c>
      <c r="B9746" s="651" t="s">
        <v>27636</v>
      </c>
      <c r="C9746" s="651" t="s">
        <v>108</v>
      </c>
      <c r="D9746" s="652" t="s">
        <v>18987</v>
      </c>
      <c r="E9746" s="625">
        <v>39.340000000000003</v>
      </c>
    </row>
    <row r="9747" spans="1:5">
      <c r="A9747" s="711" t="s">
        <v>27637</v>
      </c>
      <c r="B9747" s="651" t="e">
        <v>#NAME?</v>
      </c>
      <c r="C9747" s="651"/>
      <c r="D9747" s="652"/>
    </row>
    <row r="9748" spans="1:5">
      <c r="A9748" s="711">
        <v>92346</v>
      </c>
      <c r="B9748" s="651" t="s">
        <v>27638</v>
      </c>
      <c r="C9748" s="651" t="s">
        <v>108</v>
      </c>
      <c r="D9748" s="652" t="s">
        <v>18987</v>
      </c>
      <c r="E9748" s="625">
        <v>51.48</v>
      </c>
    </row>
    <row r="9749" spans="1:5">
      <c r="A9749" s="711" t="s">
        <v>27119</v>
      </c>
      <c r="B9749" s="651" t="s">
        <v>27120</v>
      </c>
      <c r="C9749" s="651"/>
      <c r="D9749" s="652"/>
    </row>
    <row r="9750" spans="1:5">
      <c r="A9750" s="711">
        <v>92347</v>
      </c>
      <c r="B9750" s="651" t="s">
        <v>27639</v>
      </c>
      <c r="C9750" s="651" t="s">
        <v>108</v>
      </c>
      <c r="D9750" s="652" t="s">
        <v>18987</v>
      </c>
      <c r="E9750" s="625">
        <v>59.89</v>
      </c>
    </row>
    <row r="9751" spans="1:5">
      <c r="A9751" s="711" t="s">
        <v>27029</v>
      </c>
      <c r="B9751" s="651" t="s">
        <v>27640</v>
      </c>
      <c r="C9751" s="651"/>
      <c r="D9751" s="652"/>
    </row>
    <row r="9752" spans="1:5">
      <c r="A9752" s="711">
        <v>92348</v>
      </c>
      <c r="B9752" s="651" t="s">
        <v>27641</v>
      </c>
      <c r="C9752" s="651" t="s">
        <v>108</v>
      </c>
      <c r="D9752" s="652" t="s">
        <v>18987</v>
      </c>
      <c r="E9752" s="625">
        <v>66.209999999999994</v>
      </c>
    </row>
    <row r="9753" spans="1:5">
      <c r="A9753" s="711" t="s">
        <v>27116</v>
      </c>
      <c r="B9753" s="651" t="s">
        <v>27117</v>
      </c>
      <c r="C9753" s="651"/>
      <c r="D9753" s="652"/>
    </row>
    <row r="9754" spans="1:5">
      <c r="A9754" s="711">
        <v>92349</v>
      </c>
      <c r="B9754" s="651" t="s">
        <v>27642</v>
      </c>
      <c r="C9754" s="651" t="s">
        <v>108</v>
      </c>
      <c r="D9754" s="652" t="s">
        <v>18987</v>
      </c>
      <c r="E9754" s="625">
        <v>80.31</v>
      </c>
    </row>
    <row r="9755" spans="1:5">
      <c r="A9755" s="711" t="s">
        <v>27637</v>
      </c>
      <c r="B9755" s="651" t="e">
        <v>#NAME?</v>
      </c>
      <c r="C9755" s="651"/>
      <c r="D9755" s="652"/>
    </row>
    <row r="9756" spans="1:5">
      <c r="A9756" s="711">
        <v>92350</v>
      </c>
      <c r="B9756" s="651" t="s">
        <v>27643</v>
      </c>
      <c r="C9756" s="651" t="s">
        <v>108</v>
      </c>
      <c r="D9756" s="652" t="s">
        <v>18987</v>
      </c>
      <c r="E9756" s="625">
        <v>54.86</v>
      </c>
    </row>
    <row r="9757" spans="1:5">
      <c r="A9757" s="711" t="s">
        <v>27241</v>
      </c>
      <c r="B9757" s="651" t="s">
        <v>27644</v>
      </c>
      <c r="C9757" s="651"/>
      <c r="D9757" s="652"/>
    </row>
    <row r="9758" spans="1:5">
      <c r="A9758" s="711">
        <v>92351</v>
      </c>
      <c r="B9758" s="651" t="s">
        <v>27645</v>
      </c>
      <c r="C9758" s="651" t="s">
        <v>108</v>
      </c>
      <c r="D9758" s="652" t="s">
        <v>18987</v>
      </c>
      <c r="E9758" s="625">
        <v>57.21</v>
      </c>
    </row>
    <row r="9759" spans="1:5">
      <c r="A9759" s="711" t="s">
        <v>27241</v>
      </c>
      <c r="B9759" s="651" t="s">
        <v>27644</v>
      </c>
      <c r="C9759" s="651"/>
      <c r="D9759" s="652"/>
    </row>
    <row r="9760" spans="1:5">
      <c r="A9760" s="711">
        <v>92352</v>
      </c>
      <c r="B9760" s="651" t="s">
        <v>27646</v>
      </c>
      <c r="C9760" s="651" t="s">
        <v>108</v>
      </c>
      <c r="D9760" s="652" t="s">
        <v>18987</v>
      </c>
      <c r="E9760" s="625">
        <v>81.05</v>
      </c>
    </row>
    <row r="9761" spans="1:5">
      <c r="A9761" s="711" t="s">
        <v>27647</v>
      </c>
      <c r="B9761" s="651" t="s">
        <v>27648</v>
      </c>
      <c r="C9761" s="651"/>
      <c r="D9761" s="652"/>
    </row>
    <row r="9762" spans="1:5">
      <c r="A9762" s="711">
        <v>92353</v>
      </c>
      <c r="B9762" s="651" t="s">
        <v>27649</v>
      </c>
      <c r="C9762" s="651" t="s">
        <v>108</v>
      </c>
      <c r="D9762" s="652" t="s">
        <v>18987</v>
      </c>
      <c r="E9762" s="625">
        <v>86.83</v>
      </c>
    </row>
    <row r="9763" spans="1:5">
      <c r="A9763" s="711" t="s">
        <v>27647</v>
      </c>
      <c r="B9763" s="651" t="s">
        <v>27648</v>
      </c>
      <c r="C9763" s="651"/>
      <c r="D9763" s="652"/>
    </row>
    <row r="9764" spans="1:5">
      <c r="A9764" s="711">
        <v>92354</v>
      </c>
      <c r="B9764" s="651" t="s">
        <v>27650</v>
      </c>
      <c r="C9764" s="651" t="s">
        <v>108</v>
      </c>
      <c r="D9764" s="652" t="s">
        <v>18987</v>
      </c>
      <c r="E9764" s="625">
        <v>98.64</v>
      </c>
    </row>
    <row r="9765" spans="1:5">
      <c r="A9765" s="711" t="s">
        <v>27241</v>
      </c>
      <c r="B9765" s="651" t="s">
        <v>27644</v>
      </c>
      <c r="C9765" s="651"/>
      <c r="D9765" s="652"/>
    </row>
    <row r="9766" spans="1:5">
      <c r="A9766" s="711">
        <v>92355</v>
      </c>
      <c r="B9766" s="651" t="s">
        <v>27651</v>
      </c>
      <c r="C9766" s="651" t="s">
        <v>108</v>
      </c>
      <c r="D9766" s="652" t="s">
        <v>18987</v>
      </c>
      <c r="E9766" s="625">
        <v>109.44</v>
      </c>
    </row>
    <row r="9767" spans="1:5">
      <c r="A9767" s="711" t="s">
        <v>27241</v>
      </c>
      <c r="B9767" s="651" t="s">
        <v>27644</v>
      </c>
      <c r="C9767" s="651"/>
      <c r="D9767" s="652"/>
    </row>
    <row r="9768" spans="1:5">
      <c r="A9768" s="711">
        <v>92356</v>
      </c>
      <c r="B9768" s="651" t="s">
        <v>27652</v>
      </c>
      <c r="C9768" s="651" t="s">
        <v>108</v>
      </c>
      <c r="D9768" s="652" t="s">
        <v>18987</v>
      </c>
      <c r="E9768" s="625">
        <v>76.03</v>
      </c>
    </row>
    <row r="9769" spans="1:5">
      <c r="A9769" s="711" t="s">
        <v>27653</v>
      </c>
      <c r="B9769" s="651" t="s">
        <v>26458</v>
      </c>
      <c r="C9769" s="651"/>
      <c r="D9769" s="652"/>
    </row>
    <row r="9770" spans="1:5">
      <c r="A9770" s="711">
        <v>92357</v>
      </c>
      <c r="B9770" s="651" t="s">
        <v>27654</v>
      </c>
      <c r="C9770" s="651" t="s">
        <v>108</v>
      </c>
      <c r="D9770" s="652" t="s">
        <v>18987</v>
      </c>
      <c r="E9770" s="625">
        <v>108.86</v>
      </c>
    </row>
    <row r="9771" spans="1:5">
      <c r="A9771" s="711" t="s">
        <v>27116</v>
      </c>
      <c r="B9771" s="651" t="s">
        <v>27117</v>
      </c>
      <c r="C9771" s="651"/>
      <c r="D9771" s="652"/>
    </row>
    <row r="9772" spans="1:5">
      <c r="A9772" s="711" t="s">
        <v>22417</v>
      </c>
      <c r="B9772" s="651" t="s">
        <v>22418</v>
      </c>
      <c r="C9772" s="651"/>
      <c r="D9772" s="652"/>
    </row>
    <row r="9773" spans="1:5">
      <c r="A9773" s="711" t="s">
        <v>22419</v>
      </c>
      <c r="B9773" s="651" t="e">
        <v>#NAME?</v>
      </c>
      <c r="C9773" s="651"/>
      <c r="D9773" s="652" t="s">
        <v>22420</v>
      </c>
      <c r="E9773" s="625" t="s">
        <v>22421</v>
      </c>
    </row>
    <row r="9774" spans="1:5">
      <c r="A9774" s="711"/>
      <c r="B9774" s="651"/>
      <c r="C9774" s="651"/>
      <c r="D9774" s="652" t="s">
        <v>22422</v>
      </c>
      <c r="E9774" s="625" t="s">
        <v>22423</v>
      </c>
    </row>
    <row r="9775" spans="1:5">
      <c r="A9775" s="711" t="s">
        <v>22424</v>
      </c>
      <c r="B9775" s="651" t="s">
        <v>22425</v>
      </c>
      <c r="C9775" s="651"/>
      <c r="D9775" s="652"/>
    </row>
    <row r="9776" spans="1:5">
      <c r="A9776" s="711" t="s">
        <v>22426</v>
      </c>
      <c r="B9776" s="651" t="s">
        <v>22427</v>
      </c>
      <c r="C9776" s="651" t="s">
        <v>22428</v>
      </c>
      <c r="D9776" s="652"/>
    </row>
    <row r="9777" spans="1:5">
      <c r="A9777" s="711" t="s">
        <v>22429</v>
      </c>
      <c r="B9777" s="651" t="s">
        <v>22430</v>
      </c>
      <c r="C9777" s="651"/>
      <c r="D9777" s="652" t="s">
        <v>22422</v>
      </c>
      <c r="E9777" s="625" t="s">
        <v>22431</v>
      </c>
    </row>
    <row r="9778" spans="1:5">
      <c r="A9778" s="711" t="s">
        <v>91</v>
      </c>
      <c r="B9778" s="651" t="s">
        <v>22432</v>
      </c>
      <c r="C9778" s="651" t="s">
        <v>22433</v>
      </c>
      <c r="D9778" s="652" t="s">
        <v>22434</v>
      </c>
      <c r="E9778" s="625" t="s">
        <v>22435</v>
      </c>
    </row>
    <row r="9779" spans="1:5">
      <c r="A9779" s="711" t="s">
        <v>22436</v>
      </c>
      <c r="B9779" s="651" t="s">
        <v>22437</v>
      </c>
      <c r="C9779" s="651"/>
      <c r="D9779" s="652"/>
    </row>
    <row r="9780" spans="1:5">
      <c r="A9780" s="711">
        <v>92358</v>
      </c>
      <c r="B9780" s="651" t="s">
        <v>27655</v>
      </c>
      <c r="C9780" s="651" t="s">
        <v>108</v>
      </c>
      <c r="D9780" s="652" t="s">
        <v>18987</v>
      </c>
      <c r="E9780" s="625">
        <v>132.49</v>
      </c>
    </row>
    <row r="9781" spans="1:5">
      <c r="A9781" s="711" t="s">
        <v>27653</v>
      </c>
      <c r="B9781" s="651" t="s">
        <v>26458</v>
      </c>
      <c r="C9781" s="651"/>
      <c r="D9781" s="652"/>
    </row>
    <row r="9782" spans="1:5">
      <c r="A9782" s="711">
        <v>92369</v>
      </c>
      <c r="B9782" s="651" t="s">
        <v>27656</v>
      </c>
      <c r="C9782" s="651" t="s">
        <v>108</v>
      </c>
      <c r="D9782" s="652" t="s">
        <v>18987</v>
      </c>
      <c r="E9782" s="625">
        <v>20.48</v>
      </c>
    </row>
    <row r="9783" spans="1:5">
      <c r="A9783" s="711" t="s">
        <v>27129</v>
      </c>
      <c r="B9783" s="651" t="s">
        <v>27130</v>
      </c>
      <c r="C9783" s="651"/>
      <c r="D9783" s="652"/>
    </row>
    <row r="9784" spans="1:5">
      <c r="A9784" s="711">
        <v>42036</v>
      </c>
      <c r="B9784" s="651"/>
      <c r="C9784" s="651"/>
      <c r="D9784" s="652"/>
    </row>
    <row r="9785" spans="1:5">
      <c r="A9785" s="711">
        <v>92370</v>
      </c>
      <c r="B9785" s="651" t="s">
        <v>27657</v>
      </c>
      <c r="C9785" s="651" t="s">
        <v>108</v>
      </c>
      <c r="D9785" s="652" t="s">
        <v>18987</v>
      </c>
      <c r="E9785" s="625">
        <v>21.33</v>
      </c>
    </row>
    <row r="9786" spans="1:5">
      <c r="A9786" s="711" t="s">
        <v>27658</v>
      </c>
      <c r="B9786" s="651" t="s">
        <v>27659</v>
      </c>
      <c r="C9786" s="651"/>
      <c r="D9786" s="652"/>
    </row>
    <row r="9787" spans="1:5">
      <c r="A9787" s="711" t="s">
        <v>23100</v>
      </c>
      <c r="B9787" s="651"/>
      <c r="C9787" s="651"/>
      <c r="D9787" s="652"/>
    </row>
    <row r="9788" spans="1:5">
      <c r="A9788" s="711">
        <v>92371</v>
      </c>
      <c r="B9788" s="651" t="s">
        <v>27660</v>
      </c>
      <c r="C9788" s="651" t="s">
        <v>108</v>
      </c>
      <c r="D9788" s="652" t="s">
        <v>18987</v>
      </c>
      <c r="E9788" s="625">
        <v>24.24</v>
      </c>
    </row>
    <row r="9789" spans="1:5">
      <c r="A9789" s="711" t="s">
        <v>27131</v>
      </c>
      <c r="B9789" s="651" t="s">
        <v>27132</v>
      </c>
      <c r="C9789" s="651"/>
      <c r="D9789" s="652"/>
    </row>
    <row r="9790" spans="1:5">
      <c r="A9790" s="711" t="s">
        <v>24128</v>
      </c>
      <c r="B9790" s="651"/>
      <c r="C9790" s="651"/>
      <c r="D9790" s="652"/>
    </row>
    <row r="9791" spans="1:5">
      <c r="A9791" s="711">
        <v>92372</v>
      </c>
      <c r="B9791" s="651" t="s">
        <v>27661</v>
      </c>
      <c r="C9791" s="651" t="s">
        <v>108</v>
      </c>
      <c r="D9791" s="652" t="s">
        <v>18987</v>
      </c>
      <c r="E9791" s="625">
        <v>25.6</v>
      </c>
    </row>
    <row r="9792" spans="1:5">
      <c r="A9792" s="711" t="s">
        <v>27662</v>
      </c>
      <c r="B9792" s="651" t="s">
        <v>27663</v>
      </c>
      <c r="C9792" s="651"/>
      <c r="D9792" s="652"/>
    </row>
    <row r="9793" spans="1:5">
      <c r="A9793" s="711" t="s">
        <v>24262</v>
      </c>
      <c r="B9793" s="651"/>
      <c r="C9793" s="651"/>
      <c r="D9793" s="652"/>
    </row>
    <row r="9794" spans="1:5">
      <c r="A9794" s="711">
        <v>92373</v>
      </c>
      <c r="B9794" s="651" t="s">
        <v>27664</v>
      </c>
      <c r="C9794" s="651" t="s">
        <v>108</v>
      </c>
      <c r="D9794" s="652" t="s">
        <v>18987</v>
      </c>
      <c r="E9794" s="625">
        <v>26.85</v>
      </c>
    </row>
    <row r="9795" spans="1:5">
      <c r="A9795" s="711" t="s">
        <v>27131</v>
      </c>
      <c r="B9795" s="651" t="s">
        <v>27132</v>
      </c>
      <c r="C9795" s="651"/>
      <c r="D9795" s="652"/>
    </row>
    <row r="9796" spans="1:5">
      <c r="A9796" s="711" t="s">
        <v>24128</v>
      </c>
      <c r="B9796" s="651"/>
      <c r="C9796" s="651"/>
      <c r="D9796" s="652"/>
    </row>
    <row r="9797" spans="1:5">
      <c r="A9797" s="711">
        <v>92374</v>
      </c>
      <c r="B9797" s="651" t="s">
        <v>27665</v>
      </c>
      <c r="C9797" s="651" t="s">
        <v>108</v>
      </c>
      <c r="D9797" s="652" t="s">
        <v>18987</v>
      </c>
      <c r="E9797" s="625">
        <v>30.56</v>
      </c>
    </row>
    <row r="9798" spans="1:5">
      <c r="A9798" s="711" t="s">
        <v>27662</v>
      </c>
      <c r="B9798" s="651" t="s">
        <v>27663</v>
      </c>
      <c r="C9798" s="651"/>
      <c r="D9798" s="652"/>
    </row>
    <row r="9799" spans="1:5">
      <c r="A9799" s="711" t="s">
        <v>24262</v>
      </c>
      <c r="B9799" s="651"/>
      <c r="C9799" s="651"/>
      <c r="D9799" s="652"/>
    </row>
    <row r="9800" spans="1:5">
      <c r="A9800" s="711">
        <v>92375</v>
      </c>
      <c r="B9800" s="651" t="s">
        <v>27635</v>
      </c>
      <c r="C9800" s="651" t="s">
        <v>108</v>
      </c>
      <c r="D9800" s="652" t="s">
        <v>18987</v>
      </c>
      <c r="E9800" s="625">
        <v>40.44</v>
      </c>
    </row>
    <row r="9801" spans="1:5">
      <c r="A9801" s="711" t="s">
        <v>27129</v>
      </c>
      <c r="B9801" s="651" t="s">
        <v>27130</v>
      </c>
      <c r="C9801" s="651"/>
      <c r="D9801" s="652"/>
    </row>
    <row r="9802" spans="1:5">
      <c r="A9802" s="711">
        <v>42036</v>
      </c>
      <c r="B9802" s="651"/>
      <c r="C9802" s="651"/>
      <c r="D9802" s="652"/>
    </row>
    <row r="9803" spans="1:5">
      <c r="A9803" s="711">
        <v>92376</v>
      </c>
      <c r="B9803" s="651" t="s">
        <v>27636</v>
      </c>
      <c r="C9803" s="651" t="s">
        <v>108</v>
      </c>
      <c r="D9803" s="652" t="s">
        <v>18987</v>
      </c>
      <c r="E9803" s="625">
        <v>39.31</v>
      </c>
    </row>
    <row r="9804" spans="1:5">
      <c r="A9804" s="711" t="s">
        <v>27658</v>
      </c>
      <c r="B9804" s="651" t="s">
        <v>27659</v>
      </c>
      <c r="C9804" s="651"/>
      <c r="D9804" s="652"/>
    </row>
    <row r="9805" spans="1:5">
      <c r="A9805" s="711" t="s">
        <v>23100</v>
      </c>
      <c r="B9805" s="651"/>
      <c r="C9805" s="651"/>
      <c r="D9805" s="652"/>
    </row>
    <row r="9806" spans="1:5">
      <c r="A9806" s="711">
        <v>92377</v>
      </c>
      <c r="B9806" s="651" t="s">
        <v>27638</v>
      </c>
      <c r="C9806" s="651" t="s">
        <v>108</v>
      </c>
      <c r="D9806" s="652" t="s">
        <v>18987</v>
      </c>
      <c r="E9806" s="625">
        <v>52.45</v>
      </c>
    </row>
    <row r="9807" spans="1:5">
      <c r="A9807" s="711" t="s">
        <v>27131</v>
      </c>
      <c r="B9807" s="651" t="s">
        <v>27132</v>
      </c>
      <c r="C9807" s="651"/>
      <c r="D9807" s="652"/>
    </row>
    <row r="9808" spans="1:5">
      <c r="A9808" s="711" t="s">
        <v>22417</v>
      </c>
      <c r="B9808" s="651" t="s">
        <v>22418</v>
      </c>
      <c r="C9808" s="651"/>
      <c r="D9808" s="652"/>
    </row>
    <row r="9809" spans="1:5">
      <c r="A9809" s="711" t="s">
        <v>22419</v>
      </c>
      <c r="B9809" s="651" t="e">
        <v>#NAME?</v>
      </c>
      <c r="C9809" s="651"/>
      <c r="D9809" s="652" t="s">
        <v>22420</v>
      </c>
      <c r="E9809" s="625" t="s">
        <v>22421</v>
      </c>
    </row>
    <row r="9810" spans="1:5">
      <c r="A9810" s="711"/>
      <c r="B9810" s="651"/>
      <c r="C9810" s="651"/>
      <c r="D9810" s="652" t="s">
        <v>22422</v>
      </c>
      <c r="E9810" s="625" t="s">
        <v>22423</v>
      </c>
    </row>
    <row r="9811" spans="1:5">
      <c r="A9811" s="711" t="s">
        <v>22424</v>
      </c>
      <c r="B9811" s="651" t="s">
        <v>22425</v>
      </c>
      <c r="C9811" s="651"/>
      <c r="D9811" s="652"/>
    </row>
    <row r="9812" spans="1:5">
      <c r="A9812" s="711" t="s">
        <v>22426</v>
      </c>
      <c r="B9812" s="651" t="s">
        <v>22427</v>
      </c>
      <c r="C9812" s="651" t="s">
        <v>22428</v>
      </c>
      <c r="D9812" s="652"/>
    </row>
    <row r="9813" spans="1:5">
      <c r="A9813" s="711" t="s">
        <v>22429</v>
      </c>
      <c r="B9813" s="651" t="s">
        <v>22430</v>
      </c>
      <c r="C9813" s="651"/>
      <c r="D9813" s="652" t="s">
        <v>22422</v>
      </c>
      <c r="E9813" s="625" t="s">
        <v>22431</v>
      </c>
    </row>
    <row r="9814" spans="1:5">
      <c r="A9814" s="711" t="s">
        <v>91</v>
      </c>
      <c r="B9814" s="651" t="s">
        <v>22432</v>
      </c>
      <c r="C9814" s="651" t="s">
        <v>22433</v>
      </c>
      <c r="D9814" s="652" t="s">
        <v>22434</v>
      </c>
      <c r="E9814" s="625" t="s">
        <v>22435</v>
      </c>
    </row>
    <row r="9815" spans="1:5">
      <c r="A9815" s="711" t="s">
        <v>22436</v>
      </c>
      <c r="B9815" s="651" t="s">
        <v>22437</v>
      </c>
      <c r="C9815" s="651"/>
      <c r="D9815" s="652"/>
    </row>
    <row r="9816" spans="1:5">
      <c r="A9816" s="711" t="s">
        <v>24128</v>
      </c>
      <c r="B9816" s="651"/>
      <c r="C9816" s="651"/>
      <c r="D9816" s="652"/>
    </row>
    <row r="9817" spans="1:5">
      <c r="A9817" s="711">
        <v>92378</v>
      </c>
      <c r="B9817" s="651" t="s">
        <v>27639</v>
      </c>
      <c r="C9817" s="651" t="s">
        <v>108</v>
      </c>
      <c r="D9817" s="652" t="s">
        <v>18987</v>
      </c>
      <c r="E9817" s="625">
        <v>60.86</v>
      </c>
    </row>
    <row r="9818" spans="1:5">
      <c r="A9818" s="711" t="s">
        <v>27662</v>
      </c>
      <c r="B9818" s="651" t="s">
        <v>27663</v>
      </c>
      <c r="C9818" s="651"/>
      <c r="D9818" s="652"/>
    </row>
    <row r="9819" spans="1:5">
      <c r="A9819" s="711" t="s">
        <v>24262</v>
      </c>
      <c r="B9819" s="651"/>
      <c r="C9819" s="651"/>
      <c r="D9819" s="652"/>
    </row>
    <row r="9820" spans="1:5">
      <c r="A9820" s="711">
        <v>92379</v>
      </c>
      <c r="B9820" s="651" t="s">
        <v>27641</v>
      </c>
      <c r="C9820" s="651" t="s">
        <v>108</v>
      </c>
      <c r="D9820" s="652" t="s">
        <v>18987</v>
      </c>
      <c r="E9820" s="625">
        <v>68.2</v>
      </c>
    </row>
    <row r="9821" spans="1:5">
      <c r="A9821" s="711" t="s">
        <v>27129</v>
      </c>
      <c r="B9821" s="651" t="s">
        <v>27130</v>
      </c>
      <c r="C9821" s="651"/>
      <c r="D9821" s="652"/>
    </row>
    <row r="9822" spans="1:5">
      <c r="A9822" s="711">
        <v>42036</v>
      </c>
      <c r="B9822" s="651"/>
      <c r="C9822" s="651"/>
      <c r="D9822" s="652"/>
    </row>
    <row r="9823" spans="1:5">
      <c r="A9823" s="711">
        <v>92380</v>
      </c>
      <c r="B9823" s="651" t="s">
        <v>27642</v>
      </c>
      <c r="C9823" s="651" t="s">
        <v>108</v>
      </c>
      <c r="D9823" s="652" t="s">
        <v>18987</v>
      </c>
      <c r="E9823" s="625">
        <v>82.31</v>
      </c>
    </row>
    <row r="9824" spans="1:5">
      <c r="A9824" s="711" t="s">
        <v>27658</v>
      </c>
      <c r="B9824" s="651" t="s">
        <v>27659</v>
      </c>
      <c r="C9824" s="651"/>
      <c r="D9824" s="652"/>
    </row>
    <row r="9825" spans="1:5">
      <c r="A9825" s="711" t="s">
        <v>23100</v>
      </c>
      <c r="B9825" s="651"/>
      <c r="C9825" s="651"/>
      <c r="D9825" s="652"/>
    </row>
    <row r="9826" spans="1:5">
      <c r="A9826" s="711">
        <v>92381</v>
      </c>
      <c r="B9826" s="651" t="s">
        <v>27666</v>
      </c>
      <c r="C9826" s="651" t="s">
        <v>108</v>
      </c>
      <c r="D9826" s="652" t="s">
        <v>18987</v>
      </c>
      <c r="E9826" s="625">
        <v>32.08</v>
      </c>
    </row>
    <row r="9827" spans="1:5">
      <c r="A9827" s="711" t="s">
        <v>27241</v>
      </c>
      <c r="B9827" s="651" t="s">
        <v>27667</v>
      </c>
      <c r="C9827" s="651"/>
      <c r="D9827" s="652"/>
    </row>
    <row r="9828" spans="1:5">
      <c r="A9828" s="711" t="s">
        <v>26267</v>
      </c>
      <c r="B9828" s="651">
        <v>42036</v>
      </c>
      <c r="C9828" s="651"/>
      <c r="D9828" s="652"/>
    </row>
    <row r="9829" spans="1:5">
      <c r="A9829" s="711">
        <v>92382</v>
      </c>
      <c r="B9829" s="651" t="s">
        <v>27668</v>
      </c>
      <c r="C9829" s="651" t="s">
        <v>108</v>
      </c>
      <c r="D9829" s="652" t="s">
        <v>18987</v>
      </c>
      <c r="E9829" s="625">
        <v>29.86</v>
      </c>
    </row>
    <row r="9830" spans="1:5">
      <c r="A9830" s="711" t="s">
        <v>27241</v>
      </c>
      <c r="B9830" s="651" t="s">
        <v>27667</v>
      </c>
      <c r="C9830" s="651"/>
      <c r="D9830" s="652"/>
    </row>
    <row r="9831" spans="1:5">
      <c r="A9831" s="711" t="s">
        <v>26267</v>
      </c>
      <c r="B9831" s="651">
        <v>42036</v>
      </c>
      <c r="C9831" s="651"/>
      <c r="D9831" s="652"/>
    </row>
    <row r="9832" spans="1:5">
      <c r="A9832" s="711">
        <v>92383</v>
      </c>
      <c r="B9832" s="651" t="s">
        <v>27669</v>
      </c>
      <c r="C9832" s="651" t="s">
        <v>108</v>
      </c>
      <c r="D9832" s="652" t="s">
        <v>18987</v>
      </c>
      <c r="E9832" s="625">
        <v>40.79</v>
      </c>
    </row>
    <row r="9833" spans="1:5">
      <c r="A9833" s="711" t="s">
        <v>27647</v>
      </c>
      <c r="B9833" s="651" t="s">
        <v>27670</v>
      </c>
      <c r="C9833" s="651"/>
      <c r="D9833" s="652"/>
    </row>
    <row r="9834" spans="1:5">
      <c r="A9834" s="711" t="s">
        <v>25193</v>
      </c>
      <c r="B9834" s="651" t="s">
        <v>24128</v>
      </c>
      <c r="C9834" s="651"/>
      <c r="D9834" s="652"/>
    </row>
    <row r="9835" spans="1:5">
      <c r="A9835" s="711">
        <v>92384</v>
      </c>
      <c r="B9835" s="651" t="s">
        <v>27671</v>
      </c>
      <c r="C9835" s="651" t="s">
        <v>108</v>
      </c>
      <c r="D9835" s="652" t="s">
        <v>18987</v>
      </c>
      <c r="E9835" s="625">
        <v>36.4</v>
      </c>
    </row>
    <row r="9836" spans="1:5">
      <c r="A9836" s="711" t="s">
        <v>27647</v>
      </c>
      <c r="B9836" s="651" t="s">
        <v>27670</v>
      </c>
      <c r="C9836" s="651"/>
      <c r="D9836" s="652"/>
    </row>
    <row r="9837" spans="1:5">
      <c r="A9837" s="711" t="s">
        <v>25193</v>
      </c>
      <c r="B9837" s="651" t="s">
        <v>24128</v>
      </c>
      <c r="C9837" s="651"/>
      <c r="D9837" s="652"/>
    </row>
    <row r="9838" spans="1:5">
      <c r="A9838" s="711">
        <v>92385</v>
      </c>
      <c r="B9838" s="651" t="s">
        <v>27672</v>
      </c>
      <c r="C9838" s="651" t="s">
        <v>108</v>
      </c>
      <c r="D9838" s="652" t="s">
        <v>18987</v>
      </c>
      <c r="E9838" s="625">
        <v>46.56</v>
      </c>
    </row>
    <row r="9839" spans="1:5">
      <c r="A9839" s="711" t="s">
        <v>27647</v>
      </c>
      <c r="B9839" s="651" t="s">
        <v>27670</v>
      </c>
      <c r="C9839" s="651"/>
      <c r="D9839" s="652"/>
    </row>
    <row r="9840" spans="1:5">
      <c r="A9840" s="711" t="s">
        <v>25193</v>
      </c>
      <c r="B9840" s="651" t="s">
        <v>24128</v>
      </c>
      <c r="C9840" s="651"/>
      <c r="D9840" s="652"/>
    </row>
    <row r="9841" spans="1:5">
      <c r="A9841" s="711">
        <v>92386</v>
      </c>
      <c r="B9841" s="651" t="s">
        <v>27673</v>
      </c>
      <c r="C9841" s="651" t="s">
        <v>108</v>
      </c>
      <c r="D9841" s="652" t="s">
        <v>18987</v>
      </c>
      <c r="E9841" s="625">
        <v>44.25</v>
      </c>
    </row>
    <row r="9842" spans="1:5">
      <c r="A9842" s="711" t="s">
        <v>27647</v>
      </c>
      <c r="B9842" s="651" t="s">
        <v>27670</v>
      </c>
      <c r="C9842" s="651"/>
      <c r="D9842" s="652"/>
    </row>
    <row r="9843" spans="1:5">
      <c r="A9843" s="711" t="s">
        <v>25193</v>
      </c>
      <c r="B9843" s="651" t="s">
        <v>24128</v>
      </c>
      <c r="C9843" s="651"/>
      <c r="D9843" s="652"/>
    </row>
    <row r="9844" spans="1:5">
      <c r="A9844" s="711" t="s">
        <v>22417</v>
      </c>
      <c r="B9844" s="651" t="s">
        <v>22418</v>
      </c>
      <c r="C9844" s="651"/>
      <c r="D9844" s="652"/>
    </row>
    <row r="9845" spans="1:5">
      <c r="A9845" s="711" t="s">
        <v>22419</v>
      </c>
      <c r="B9845" s="651" t="e">
        <v>#NAME?</v>
      </c>
      <c r="C9845" s="651"/>
      <c r="D9845" s="652" t="s">
        <v>22420</v>
      </c>
      <c r="E9845" s="625" t="s">
        <v>22421</v>
      </c>
    </row>
    <row r="9846" spans="1:5">
      <c r="A9846" s="711"/>
      <c r="B9846" s="651"/>
      <c r="C9846" s="651"/>
      <c r="D9846" s="652" t="s">
        <v>22422</v>
      </c>
      <c r="E9846" s="625" t="s">
        <v>22423</v>
      </c>
    </row>
    <row r="9847" spans="1:5">
      <c r="A9847" s="711" t="s">
        <v>22424</v>
      </c>
      <c r="B9847" s="651" t="s">
        <v>22425</v>
      </c>
      <c r="C9847" s="651"/>
      <c r="D9847" s="652"/>
    </row>
    <row r="9848" spans="1:5">
      <c r="A9848" s="711" t="s">
        <v>22426</v>
      </c>
      <c r="B9848" s="651" t="s">
        <v>22427</v>
      </c>
      <c r="C9848" s="651" t="s">
        <v>22428</v>
      </c>
      <c r="D9848" s="652"/>
    </row>
    <row r="9849" spans="1:5">
      <c r="A9849" s="711" t="s">
        <v>22429</v>
      </c>
      <c r="B9849" s="651" t="s">
        <v>22430</v>
      </c>
      <c r="C9849" s="651"/>
      <c r="D9849" s="652" t="s">
        <v>22422</v>
      </c>
      <c r="E9849" s="625" t="s">
        <v>22431</v>
      </c>
    </row>
    <row r="9850" spans="1:5">
      <c r="A9850" s="711" t="s">
        <v>91</v>
      </c>
      <c r="B9850" s="651" t="s">
        <v>22432</v>
      </c>
      <c r="C9850" s="651" t="s">
        <v>22433</v>
      </c>
      <c r="D9850" s="652" t="s">
        <v>22434</v>
      </c>
      <c r="E9850" s="625" t="s">
        <v>22435</v>
      </c>
    </row>
    <row r="9851" spans="1:5">
      <c r="A9851" s="711" t="s">
        <v>22436</v>
      </c>
      <c r="B9851" s="651" t="s">
        <v>22437</v>
      </c>
      <c r="C9851" s="651"/>
      <c r="D9851" s="652"/>
    </row>
    <row r="9852" spans="1:5">
      <c r="A9852" s="711">
        <v>92387</v>
      </c>
      <c r="B9852" s="651" t="s">
        <v>27643</v>
      </c>
      <c r="C9852" s="651" t="s">
        <v>108</v>
      </c>
      <c r="D9852" s="652" t="s">
        <v>18987</v>
      </c>
      <c r="E9852" s="625">
        <v>54.8</v>
      </c>
    </row>
    <row r="9853" spans="1:5">
      <c r="A9853" s="711" t="s">
        <v>27241</v>
      </c>
      <c r="B9853" s="651" t="s">
        <v>27667</v>
      </c>
      <c r="C9853" s="651"/>
      <c r="D9853" s="652"/>
    </row>
    <row r="9854" spans="1:5">
      <c r="A9854" s="711" t="s">
        <v>26267</v>
      </c>
      <c r="B9854" s="651">
        <v>42036</v>
      </c>
      <c r="C9854" s="651"/>
      <c r="D9854" s="652"/>
    </row>
    <row r="9855" spans="1:5">
      <c r="A9855" s="711">
        <v>92388</v>
      </c>
      <c r="B9855" s="651" t="s">
        <v>27645</v>
      </c>
      <c r="C9855" s="651" t="s">
        <v>108</v>
      </c>
      <c r="D9855" s="652" t="s">
        <v>18987</v>
      </c>
      <c r="E9855" s="625">
        <v>57.15</v>
      </c>
    </row>
    <row r="9856" spans="1:5">
      <c r="A9856" s="711" t="s">
        <v>27241</v>
      </c>
      <c r="B9856" s="651" t="s">
        <v>27667</v>
      </c>
      <c r="C9856" s="651"/>
      <c r="D9856" s="652"/>
    </row>
    <row r="9857" spans="1:5">
      <c r="A9857" s="711" t="s">
        <v>26267</v>
      </c>
      <c r="B9857" s="651">
        <v>42036</v>
      </c>
      <c r="C9857" s="651"/>
      <c r="D9857" s="652"/>
    </row>
    <row r="9858" spans="1:5">
      <c r="A9858" s="711">
        <v>92389</v>
      </c>
      <c r="B9858" s="651" t="s">
        <v>27646</v>
      </c>
      <c r="C9858" s="651" t="s">
        <v>108</v>
      </c>
      <c r="D9858" s="652" t="s">
        <v>18987</v>
      </c>
      <c r="E9858" s="625">
        <v>82.53</v>
      </c>
    </row>
    <row r="9859" spans="1:5">
      <c r="A9859" s="711" t="s">
        <v>27647</v>
      </c>
      <c r="B9859" s="651" t="s">
        <v>27670</v>
      </c>
      <c r="C9859" s="651"/>
      <c r="D9859" s="652"/>
    </row>
    <row r="9860" spans="1:5">
      <c r="A9860" s="711" t="s">
        <v>25193</v>
      </c>
      <c r="B9860" s="651" t="s">
        <v>24128</v>
      </c>
      <c r="C9860" s="651"/>
      <c r="D9860" s="652"/>
    </row>
    <row r="9861" spans="1:5">
      <c r="A9861" s="711">
        <v>92390</v>
      </c>
      <c r="B9861" s="651" t="s">
        <v>27649</v>
      </c>
      <c r="C9861" s="651" t="s">
        <v>108</v>
      </c>
      <c r="D9861" s="652" t="s">
        <v>18987</v>
      </c>
      <c r="E9861" s="625">
        <v>88.32</v>
      </c>
    </row>
    <row r="9862" spans="1:5">
      <c r="A9862" s="711" t="s">
        <v>27647</v>
      </c>
      <c r="B9862" s="651" t="s">
        <v>27670</v>
      </c>
      <c r="C9862" s="651"/>
      <c r="D9862" s="652"/>
    </row>
    <row r="9863" spans="1:5">
      <c r="A9863" s="711" t="s">
        <v>25193</v>
      </c>
      <c r="B9863" s="651" t="s">
        <v>24128</v>
      </c>
      <c r="C9863" s="651"/>
      <c r="D9863" s="652"/>
    </row>
    <row r="9864" spans="1:5">
      <c r="A9864" s="711">
        <v>92635</v>
      </c>
      <c r="B9864" s="651" t="s">
        <v>27674</v>
      </c>
      <c r="C9864" s="651" t="s">
        <v>108</v>
      </c>
      <c r="D9864" s="652" t="s">
        <v>18987</v>
      </c>
      <c r="E9864" s="625">
        <v>101.63</v>
      </c>
    </row>
    <row r="9865" spans="1:5">
      <c r="A9865" s="711" t="s">
        <v>27241</v>
      </c>
      <c r="B9865" s="651" t="s">
        <v>27667</v>
      </c>
      <c r="C9865" s="651"/>
      <c r="D9865" s="652"/>
    </row>
    <row r="9866" spans="1:5">
      <c r="A9866" s="711" t="s">
        <v>26267</v>
      </c>
      <c r="B9866" s="651">
        <v>42036</v>
      </c>
      <c r="C9866" s="651"/>
      <c r="D9866" s="652"/>
    </row>
    <row r="9867" spans="1:5">
      <c r="A9867" s="711">
        <v>92636</v>
      </c>
      <c r="B9867" s="651" t="s">
        <v>27675</v>
      </c>
      <c r="C9867" s="651" t="s">
        <v>108</v>
      </c>
      <c r="D9867" s="652" t="s">
        <v>18987</v>
      </c>
      <c r="E9867" s="625">
        <v>112.44</v>
      </c>
    </row>
    <row r="9868" spans="1:5">
      <c r="A9868" s="711" t="s">
        <v>27241</v>
      </c>
      <c r="B9868" s="651" t="s">
        <v>27667</v>
      </c>
      <c r="C9868" s="651"/>
      <c r="D9868" s="652"/>
    </row>
    <row r="9869" spans="1:5">
      <c r="A9869" s="711" t="s">
        <v>26267</v>
      </c>
      <c r="B9869" s="651">
        <v>42036</v>
      </c>
      <c r="C9869" s="651"/>
      <c r="D9869" s="652"/>
    </row>
    <row r="9870" spans="1:5">
      <c r="A9870" s="711">
        <v>92637</v>
      </c>
      <c r="B9870" s="651" t="s">
        <v>27676</v>
      </c>
      <c r="C9870" s="651" t="s">
        <v>108</v>
      </c>
      <c r="D9870" s="652" t="s">
        <v>18987</v>
      </c>
      <c r="E9870" s="625">
        <v>40.340000000000003</v>
      </c>
    </row>
    <row r="9871" spans="1:5">
      <c r="A9871" s="711" t="s">
        <v>27677</v>
      </c>
      <c r="B9871" s="651" t="s">
        <v>27678</v>
      </c>
      <c r="C9871" s="651"/>
      <c r="D9871" s="652"/>
    </row>
    <row r="9872" spans="1:5">
      <c r="A9872" s="711">
        <v>15</v>
      </c>
      <c r="B9872" s="651"/>
      <c r="C9872" s="651"/>
      <c r="D9872" s="652"/>
    </row>
    <row r="9873" spans="1:5">
      <c r="A9873" s="711">
        <v>92638</v>
      </c>
      <c r="B9873" s="651" t="s">
        <v>27679</v>
      </c>
      <c r="C9873" s="651" t="s">
        <v>108</v>
      </c>
      <c r="D9873" s="652" t="s">
        <v>18987</v>
      </c>
      <c r="E9873" s="625">
        <v>49.46</v>
      </c>
    </row>
    <row r="9874" spans="1:5">
      <c r="A9874" s="711" t="s">
        <v>27129</v>
      </c>
      <c r="B9874" s="651" t="s">
        <v>27680</v>
      </c>
      <c r="C9874" s="651"/>
      <c r="D9874" s="652"/>
    </row>
    <row r="9875" spans="1:5">
      <c r="A9875" s="711">
        <v>42339</v>
      </c>
      <c r="B9875" s="651"/>
      <c r="C9875" s="651"/>
      <c r="D9875" s="652"/>
    </row>
    <row r="9876" spans="1:5">
      <c r="A9876" s="711">
        <v>92639</v>
      </c>
      <c r="B9876" s="651" t="s">
        <v>27681</v>
      </c>
      <c r="C9876" s="651" t="s">
        <v>108</v>
      </c>
      <c r="D9876" s="652" t="s">
        <v>18987</v>
      </c>
      <c r="E9876" s="625">
        <v>54.93</v>
      </c>
    </row>
    <row r="9877" spans="1:5">
      <c r="A9877" s="711" t="s">
        <v>27129</v>
      </c>
      <c r="B9877" s="651" t="s">
        <v>27680</v>
      </c>
      <c r="C9877" s="651"/>
      <c r="D9877" s="652"/>
    </row>
    <row r="9878" spans="1:5">
      <c r="A9878" s="711">
        <v>42339</v>
      </c>
      <c r="B9878" s="651"/>
      <c r="C9878" s="651"/>
      <c r="D9878" s="652"/>
    </row>
    <row r="9879" spans="1:5">
      <c r="A9879" s="711">
        <v>92640</v>
      </c>
      <c r="B9879" s="651" t="s">
        <v>27682</v>
      </c>
      <c r="C9879" s="651" t="s">
        <v>108</v>
      </c>
      <c r="D9879" s="652" t="s">
        <v>18987</v>
      </c>
      <c r="E9879" s="625">
        <v>75.95</v>
      </c>
    </row>
    <row r="9880" spans="1:5">
      <c r="A9880" s="711" t="s">
        <v>22417</v>
      </c>
      <c r="B9880" s="651" t="s">
        <v>22418</v>
      </c>
      <c r="C9880" s="651"/>
      <c r="D9880" s="652"/>
    </row>
    <row r="9881" spans="1:5">
      <c r="A9881" s="711" t="s">
        <v>22419</v>
      </c>
      <c r="B9881" s="651" t="e">
        <v>#NAME?</v>
      </c>
      <c r="C9881" s="651"/>
      <c r="D9881" s="652" t="s">
        <v>22420</v>
      </c>
      <c r="E9881" s="625" t="s">
        <v>22421</v>
      </c>
    </row>
    <row r="9882" spans="1:5">
      <c r="A9882" s="711"/>
      <c r="B9882" s="651"/>
      <c r="C9882" s="651"/>
      <c r="D9882" s="652" t="s">
        <v>22422</v>
      </c>
      <c r="E9882" s="625" t="s">
        <v>22423</v>
      </c>
    </row>
    <row r="9883" spans="1:5">
      <c r="A9883" s="711" t="s">
        <v>22424</v>
      </c>
      <c r="B9883" s="651" t="s">
        <v>22425</v>
      </c>
      <c r="C9883" s="651"/>
      <c r="D9883" s="652"/>
    </row>
    <row r="9884" spans="1:5">
      <c r="A9884" s="711" t="s">
        <v>22426</v>
      </c>
      <c r="B9884" s="651" t="s">
        <v>22427</v>
      </c>
      <c r="C9884" s="651" t="s">
        <v>22428</v>
      </c>
      <c r="D9884" s="652"/>
    </row>
    <row r="9885" spans="1:5">
      <c r="A9885" s="711" t="s">
        <v>22429</v>
      </c>
      <c r="B9885" s="651" t="s">
        <v>22430</v>
      </c>
      <c r="C9885" s="651"/>
      <c r="D9885" s="652" t="s">
        <v>22422</v>
      </c>
      <c r="E9885" s="625" t="s">
        <v>22431</v>
      </c>
    </row>
    <row r="9886" spans="1:5">
      <c r="A9886" s="711" t="s">
        <v>91</v>
      </c>
      <c r="B9886" s="651" t="s">
        <v>22432</v>
      </c>
      <c r="C9886" s="651" t="s">
        <v>22433</v>
      </c>
      <c r="D9886" s="652" t="s">
        <v>22434</v>
      </c>
      <c r="E9886" s="625" t="s">
        <v>22435</v>
      </c>
    </row>
    <row r="9887" spans="1:5">
      <c r="A9887" s="711" t="s">
        <v>22436</v>
      </c>
      <c r="B9887" s="651" t="s">
        <v>22437</v>
      </c>
      <c r="C9887" s="651"/>
      <c r="D9887" s="652"/>
    </row>
    <row r="9888" spans="1:5">
      <c r="A9888" s="711" t="s">
        <v>27677</v>
      </c>
      <c r="B9888" s="651" t="s">
        <v>27678</v>
      </c>
      <c r="C9888" s="651"/>
      <c r="D9888" s="652"/>
    </row>
    <row r="9889" spans="1:5">
      <c r="A9889" s="711">
        <v>15</v>
      </c>
      <c r="B9889" s="651"/>
      <c r="C9889" s="651"/>
      <c r="D9889" s="652"/>
    </row>
    <row r="9890" spans="1:5">
      <c r="A9890" s="711">
        <v>92642</v>
      </c>
      <c r="B9890" s="651" t="s">
        <v>27683</v>
      </c>
      <c r="C9890" s="651" t="s">
        <v>108</v>
      </c>
      <c r="D9890" s="652" t="s">
        <v>18987</v>
      </c>
      <c r="E9890" s="625">
        <v>110.8</v>
      </c>
    </row>
    <row r="9891" spans="1:5">
      <c r="A9891" s="711" t="s">
        <v>27129</v>
      </c>
      <c r="B9891" s="651" t="s">
        <v>27680</v>
      </c>
      <c r="C9891" s="651"/>
      <c r="D9891" s="652"/>
    </row>
    <row r="9892" spans="1:5">
      <c r="A9892" s="711">
        <v>42339</v>
      </c>
      <c r="B9892" s="651"/>
      <c r="C9892" s="651"/>
      <c r="D9892" s="652"/>
    </row>
    <row r="9893" spans="1:5">
      <c r="A9893" s="711">
        <v>92644</v>
      </c>
      <c r="B9893" s="651" t="s">
        <v>27684</v>
      </c>
      <c r="C9893" s="651" t="s">
        <v>108</v>
      </c>
      <c r="D9893" s="652" t="s">
        <v>18987</v>
      </c>
      <c r="E9893" s="625">
        <v>136.47999999999999</v>
      </c>
    </row>
    <row r="9894" spans="1:5">
      <c r="A9894" s="711" t="s">
        <v>27677</v>
      </c>
      <c r="B9894" s="651" t="s">
        <v>27678</v>
      </c>
      <c r="C9894" s="651"/>
      <c r="D9894" s="652"/>
    </row>
    <row r="9895" spans="1:5">
      <c r="A9895" s="711">
        <v>15</v>
      </c>
      <c r="B9895" s="651"/>
      <c r="C9895" s="651"/>
      <c r="D9895" s="652"/>
    </row>
    <row r="9896" spans="1:5">
      <c r="A9896" s="711">
        <v>92657</v>
      </c>
      <c r="B9896" s="651" t="s">
        <v>27685</v>
      </c>
      <c r="C9896" s="651" t="s">
        <v>108</v>
      </c>
      <c r="D9896" s="652" t="s">
        <v>18987</v>
      </c>
      <c r="E9896" s="625">
        <v>15.08</v>
      </c>
    </row>
    <row r="9897" spans="1:5">
      <c r="A9897" s="711" t="s">
        <v>27129</v>
      </c>
      <c r="B9897" s="651" t="s">
        <v>27138</v>
      </c>
      <c r="C9897" s="651"/>
      <c r="D9897" s="652"/>
    </row>
    <row r="9898" spans="1:5">
      <c r="A9898" s="711">
        <v>42339</v>
      </c>
      <c r="B9898" s="651"/>
      <c r="C9898" s="651"/>
      <c r="D9898" s="652"/>
    </row>
    <row r="9899" spans="1:5">
      <c r="A9899" s="711">
        <v>92658</v>
      </c>
      <c r="B9899" s="651" t="s">
        <v>27686</v>
      </c>
      <c r="C9899" s="651" t="s">
        <v>108</v>
      </c>
      <c r="D9899" s="652" t="s">
        <v>18987</v>
      </c>
      <c r="E9899" s="625">
        <v>15.94</v>
      </c>
    </row>
    <row r="9900" spans="1:5">
      <c r="A9900" s="711" t="s">
        <v>27658</v>
      </c>
      <c r="B9900" s="651" t="s">
        <v>27687</v>
      </c>
      <c r="C9900" s="651"/>
      <c r="D9900" s="652"/>
    </row>
    <row r="9901" spans="1:5">
      <c r="A9901" s="711">
        <v>42036</v>
      </c>
      <c r="B9901" s="651"/>
      <c r="C9901" s="651"/>
      <c r="D9901" s="652"/>
    </row>
    <row r="9902" spans="1:5">
      <c r="A9902" s="711">
        <v>92659</v>
      </c>
      <c r="B9902" s="651" t="s">
        <v>27688</v>
      </c>
      <c r="C9902" s="651" t="s">
        <v>108</v>
      </c>
      <c r="D9902" s="652" t="s">
        <v>18987</v>
      </c>
      <c r="E9902" s="625">
        <v>18.11</v>
      </c>
    </row>
    <row r="9903" spans="1:5">
      <c r="A9903" s="711" t="s">
        <v>27131</v>
      </c>
      <c r="B9903" s="651" t="s">
        <v>27139</v>
      </c>
      <c r="C9903" s="651"/>
      <c r="D9903" s="652"/>
    </row>
    <row r="9904" spans="1:5">
      <c r="A9904" s="711" t="s">
        <v>24128</v>
      </c>
      <c r="B9904" s="651"/>
      <c r="C9904" s="651"/>
      <c r="D9904" s="652"/>
    </row>
    <row r="9905" spans="1:5">
      <c r="A9905" s="711">
        <v>92660</v>
      </c>
      <c r="B9905" s="651" t="s">
        <v>27689</v>
      </c>
      <c r="C9905" s="651" t="s">
        <v>108</v>
      </c>
      <c r="D9905" s="652" t="s">
        <v>18987</v>
      </c>
      <c r="E9905" s="625">
        <v>19.46</v>
      </c>
    </row>
    <row r="9906" spans="1:5">
      <c r="A9906" s="711" t="s">
        <v>27662</v>
      </c>
      <c r="B9906" s="651" t="s">
        <v>27690</v>
      </c>
      <c r="C9906" s="651"/>
      <c r="D9906" s="652"/>
    </row>
    <row r="9907" spans="1:5">
      <c r="A9907" s="711" t="s">
        <v>24128</v>
      </c>
      <c r="B9907" s="651"/>
      <c r="C9907" s="651"/>
      <c r="D9907" s="652"/>
    </row>
    <row r="9908" spans="1:5">
      <c r="A9908" s="711">
        <v>92661</v>
      </c>
      <c r="B9908" s="651" t="s">
        <v>27691</v>
      </c>
      <c r="C9908" s="651" t="s">
        <v>108</v>
      </c>
      <c r="D9908" s="652" t="s">
        <v>18987</v>
      </c>
      <c r="E9908" s="625">
        <v>19.86</v>
      </c>
    </row>
    <row r="9909" spans="1:5">
      <c r="A9909" s="711" t="s">
        <v>27131</v>
      </c>
      <c r="B9909" s="651" t="s">
        <v>27139</v>
      </c>
      <c r="C9909" s="651"/>
      <c r="D9909" s="652"/>
    </row>
    <row r="9910" spans="1:5">
      <c r="A9910" s="711" t="s">
        <v>24128</v>
      </c>
      <c r="B9910" s="651"/>
      <c r="C9910" s="651"/>
      <c r="D9910" s="652"/>
    </row>
    <row r="9911" spans="1:5">
      <c r="A9911" s="711">
        <v>92662</v>
      </c>
      <c r="B9911" s="651" t="s">
        <v>27692</v>
      </c>
      <c r="C9911" s="651" t="s">
        <v>108</v>
      </c>
      <c r="D9911" s="652" t="s">
        <v>18987</v>
      </c>
      <c r="E9911" s="625">
        <v>23.57</v>
      </c>
    </row>
    <row r="9912" spans="1:5">
      <c r="A9912" s="711" t="s">
        <v>27662</v>
      </c>
      <c r="B9912" s="651" t="s">
        <v>27690</v>
      </c>
      <c r="C9912" s="651"/>
      <c r="D9912" s="652"/>
    </row>
    <row r="9913" spans="1:5">
      <c r="A9913" s="711" t="s">
        <v>24128</v>
      </c>
      <c r="B9913" s="651"/>
      <c r="C9913" s="651"/>
      <c r="D9913" s="652"/>
    </row>
    <row r="9914" spans="1:5">
      <c r="A9914" s="711">
        <v>92663</v>
      </c>
      <c r="B9914" s="651" t="s">
        <v>27693</v>
      </c>
      <c r="C9914" s="651" t="s">
        <v>108</v>
      </c>
      <c r="D9914" s="652" t="s">
        <v>18987</v>
      </c>
      <c r="E9914" s="625">
        <v>32.39</v>
      </c>
    </row>
    <row r="9915" spans="1:5">
      <c r="A9915" s="711" t="s">
        <v>27129</v>
      </c>
      <c r="B9915" s="651" t="s">
        <v>27138</v>
      </c>
      <c r="C9915" s="651"/>
      <c r="D9915" s="652"/>
    </row>
    <row r="9916" spans="1:5">
      <c r="A9916" s="711" t="s">
        <v>22417</v>
      </c>
      <c r="B9916" s="651" t="s">
        <v>22418</v>
      </c>
      <c r="C9916" s="651"/>
      <c r="D9916" s="652"/>
    </row>
    <row r="9917" spans="1:5">
      <c r="A9917" s="711" t="s">
        <v>22419</v>
      </c>
      <c r="B9917" s="651" t="e">
        <v>#NAME?</v>
      </c>
      <c r="C9917" s="651"/>
      <c r="D9917" s="652" t="s">
        <v>22420</v>
      </c>
      <c r="E9917" s="625" t="s">
        <v>22421</v>
      </c>
    </row>
    <row r="9918" spans="1:5">
      <c r="A9918" s="711"/>
      <c r="B9918" s="651"/>
      <c r="C9918" s="651"/>
      <c r="D9918" s="652" t="s">
        <v>22422</v>
      </c>
      <c r="E9918" s="625" t="s">
        <v>22423</v>
      </c>
    </row>
    <row r="9919" spans="1:5">
      <c r="A9919" s="711" t="s">
        <v>22424</v>
      </c>
      <c r="B9919" s="651" t="s">
        <v>22425</v>
      </c>
      <c r="C9919" s="651"/>
      <c r="D9919" s="652"/>
    </row>
    <row r="9920" spans="1:5">
      <c r="A9920" s="711" t="s">
        <v>22426</v>
      </c>
      <c r="B9920" s="651" t="s">
        <v>22427</v>
      </c>
      <c r="C9920" s="651" t="s">
        <v>22428</v>
      </c>
      <c r="D9920" s="652"/>
    </row>
    <row r="9921" spans="1:5">
      <c r="A9921" s="711" t="s">
        <v>22429</v>
      </c>
      <c r="B9921" s="651" t="s">
        <v>22430</v>
      </c>
      <c r="C9921" s="651"/>
      <c r="D9921" s="652" t="s">
        <v>22422</v>
      </c>
      <c r="E9921" s="625" t="s">
        <v>22431</v>
      </c>
    </row>
    <row r="9922" spans="1:5">
      <c r="A9922" s="711" t="s">
        <v>91</v>
      </c>
      <c r="B9922" s="651" t="s">
        <v>22432</v>
      </c>
      <c r="C9922" s="651" t="s">
        <v>22433</v>
      </c>
      <c r="D9922" s="652" t="s">
        <v>22434</v>
      </c>
      <c r="E9922" s="625" t="s">
        <v>22435</v>
      </c>
    </row>
    <row r="9923" spans="1:5">
      <c r="A9923" s="711" t="s">
        <v>22436</v>
      </c>
      <c r="B9923" s="651" t="s">
        <v>22437</v>
      </c>
      <c r="C9923" s="651"/>
      <c r="D9923" s="652"/>
    </row>
    <row r="9924" spans="1:5">
      <c r="A9924" s="711">
        <v>42339</v>
      </c>
      <c r="B9924" s="651"/>
      <c r="C9924" s="651"/>
      <c r="D9924" s="652"/>
    </row>
    <row r="9925" spans="1:5">
      <c r="A9925" s="711">
        <v>92664</v>
      </c>
      <c r="B9925" s="651" t="s">
        <v>27694</v>
      </c>
      <c r="C9925" s="651" t="s">
        <v>108</v>
      </c>
      <c r="D9925" s="652" t="s">
        <v>18987</v>
      </c>
      <c r="E9925" s="625">
        <v>31.26</v>
      </c>
    </row>
    <row r="9926" spans="1:5">
      <c r="A9926" s="711" t="s">
        <v>27658</v>
      </c>
      <c r="B9926" s="651" t="s">
        <v>27687</v>
      </c>
      <c r="C9926" s="651"/>
      <c r="D9926" s="652"/>
    </row>
    <row r="9927" spans="1:5">
      <c r="A9927" s="711">
        <v>42036</v>
      </c>
      <c r="B9927" s="651"/>
      <c r="C9927" s="651"/>
      <c r="D9927" s="652"/>
    </row>
    <row r="9928" spans="1:5">
      <c r="A9928" s="711">
        <v>92665</v>
      </c>
      <c r="B9928" s="651" t="s">
        <v>27695</v>
      </c>
      <c r="C9928" s="651" t="s">
        <v>108</v>
      </c>
      <c r="D9928" s="652" t="s">
        <v>18987</v>
      </c>
      <c r="E9928" s="625">
        <v>42.8</v>
      </c>
    </row>
    <row r="9929" spans="1:5">
      <c r="A9929" s="711" t="s">
        <v>27131</v>
      </c>
      <c r="B9929" s="651" t="s">
        <v>27139</v>
      </c>
      <c r="C9929" s="651"/>
      <c r="D9929" s="652"/>
    </row>
    <row r="9930" spans="1:5">
      <c r="A9930" s="711" t="s">
        <v>24128</v>
      </c>
      <c r="B9930" s="651"/>
      <c r="C9930" s="651"/>
      <c r="D9930" s="652"/>
    </row>
    <row r="9931" spans="1:5">
      <c r="A9931" s="711">
        <v>92666</v>
      </c>
      <c r="B9931" s="651" t="s">
        <v>27696</v>
      </c>
      <c r="C9931" s="651" t="s">
        <v>108</v>
      </c>
      <c r="D9931" s="652" t="s">
        <v>18987</v>
      </c>
      <c r="E9931" s="625">
        <v>51.21</v>
      </c>
    </row>
    <row r="9932" spans="1:5">
      <c r="A9932" s="711" t="s">
        <v>27662</v>
      </c>
      <c r="B9932" s="651" t="s">
        <v>27690</v>
      </c>
      <c r="C9932" s="651"/>
      <c r="D9932" s="652"/>
    </row>
    <row r="9933" spans="1:5">
      <c r="A9933" s="711" t="s">
        <v>24128</v>
      </c>
      <c r="B9933" s="651"/>
      <c r="C9933" s="651"/>
      <c r="D9933" s="652"/>
    </row>
    <row r="9934" spans="1:5">
      <c r="A9934" s="711">
        <v>92667</v>
      </c>
      <c r="B9934" s="651" t="s">
        <v>27697</v>
      </c>
      <c r="C9934" s="651" t="s">
        <v>108</v>
      </c>
      <c r="D9934" s="652" t="s">
        <v>18987</v>
      </c>
      <c r="E9934" s="625">
        <v>56.99</v>
      </c>
    </row>
    <row r="9935" spans="1:5">
      <c r="A9935" s="711" t="s">
        <v>27129</v>
      </c>
      <c r="B9935" s="651" t="s">
        <v>27138</v>
      </c>
      <c r="C9935" s="651"/>
      <c r="D9935" s="652"/>
    </row>
    <row r="9936" spans="1:5">
      <c r="A9936" s="711">
        <v>42339</v>
      </c>
      <c r="B9936" s="651"/>
      <c r="C9936" s="651"/>
      <c r="D9936" s="652"/>
    </row>
    <row r="9937" spans="1:5">
      <c r="A9937" s="711">
        <v>92668</v>
      </c>
      <c r="B9937" s="651" t="s">
        <v>27698</v>
      </c>
      <c r="C9937" s="651" t="s">
        <v>108</v>
      </c>
      <c r="D9937" s="652" t="s">
        <v>18987</v>
      </c>
      <c r="E9937" s="625">
        <v>71.099999999999994</v>
      </c>
    </row>
    <row r="9938" spans="1:5">
      <c r="A9938" s="711" t="s">
        <v>27658</v>
      </c>
      <c r="B9938" s="651" t="s">
        <v>27687</v>
      </c>
      <c r="C9938" s="651"/>
      <c r="D9938" s="652"/>
    </row>
    <row r="9939" spans="1:5">
      <c r="A9939" s="711">
        <v>42036</v>
      </c>
      <c r="B9939" s="651"/>
      <c r="C9939" s="651"/>
      <c r="D9939" s="652"/>
    </row>
    <row r="9940" spans="1:5">
      <c r="A9940" s="711">
        <v>92669</v>
      </c>
      <c r="B9940" s="651" t="s">
        <v>27699</v>
      </c>
      <c r="C9940" s="651" t="s">
        <v>108</v>
      </c>
      <c r="D9940" s="652" t="s">
        <v>18987</v>
      </c>
      <c r="E9940" s="625">
        <v>23.97</v>
      </c>
    </row>
    <row r="9941" spans="1:5">
      <c r="A9941" s="711" t="s">
        <v>27241</v>
      </c>
      <c r="B9941" s="651" t="s">
        <v>27700</v>
      </c>
      <c r="C9941" s="651"/>
      <c r="D9941" s="652"/>
    </row>
    <row r="9942" spans="1:5">
      <c r="A9942" s="711" t="s">
        <v>26271</v>
      </c>
      <c r="B9942" s="651">
        <v>42339</v>
      </c>
      <c r="C9942" s="651"/>
      <c r="D9942" s="652"/>
    </row>
    <row r="9943" spans="1:5">
      <c r="A9943" s="711">
        <v>92670</v>
      </c>
      <c r="B9943" s="651" t="s">
        <v>27701</v>
      </c>
      <c r="C9943" s="651" t="s">
        <v>108</v>
      </c>
      <c r="D9943" s="652" t="s">
        <v>18987</v>
      </c>
      <c r="E9943" s="625">
        <v>21.76</v>
      </c>
    </row>
    <row r="9944" spans="1:5">
      <c r="A9944" s="711" t="s">
        <v>27241</v>
      </c>
      <c r="B9944" s="651" t="s">
        <v>27700</v>
      </c>
      <c r="C9944" s="651"/>
      <c r="D9944" s="652"/>
    </row>
    <row r="9945" spans="1:5">
      <c r="A9945" s="711" t="s">
        <v>26271</v>
      </c>
      <c r="B9945" s="651">
        <v>42339</v>
      </c>
      <c r="C9945" s="651"/>
      <c r="D9945" s="652"/>
    </row>
    <row r="9946" spans="1:5">
      <c r="A9946" s="711">
        <v>92671</v>
      </c>
      <c r="B9946" s="651" t="s">
        <v>27702</v>
      </c>
      <c r="C9946" s="651" t="s">
        <v>108</v>
      </c>
      <c r="D9946" s="652" t="s">
        <v>18987</v>
      </c>
      <c r="E9946" s="625">
        <v>31.6</v>
      </c>
    </row>
    <row r="9947" spans="1:5">
      <c r="A9947" s="711" t="s">
        <v>27703</v>
      </c>
      <c r="B9947" s="651" t="s">
        <v>27704</v>
      </c>
      <c r="C9947" s="651"/>
      <c r="D9947" s="652"/>
    </row>
    <row r="9948" spans="1:5">
      <c r="A9948" s="711" t="s">
        <v>26347</v>
      </c>
      <c r="B9948" s="651" t="s">
        <v>24128</v>
      </c>
      <c r="C9948" s="651"/>
      <c r="D9948" s="652"/>
    </row>
    <row r="9949" spans="1:5">
      <c r="A9949" s="711">
        <v>92672</v>
      </c>
      <c r="B9949" s="651" t="s">
        <v>27705</v>
      </c>
      <c r="C9949" s="651" t="s">
        <v>108</v>
      </c>
      <c r="D9949" s="652" t="s">
        <v>18987</v>
      </c>
      <c r="E9949" s="625">
        <v>27.21</v>
      </c>
    </row>
    <row r="9950" spans="1:5">
      <c r="A9950" s="711" t="s">
        <v>27703</v>
      </c>
      <c r="B9950" s="651" t="s">
        <v>27704</v>
      </c>
      <c r="C9950" s="651"/>
      <c r="D9950" s="652"/>
    </row>
    <row r="9951" spans="1:5">
      <c r="A9951" s="711" t="s">
        <v>26347</v>
      </c>
      <c r="B9951" s="651" t="s">
        <v>24128</v>
      </c>
      <c r="C9951" s="651"/>
      <c r="D9951" s="652"/>
    </row>
    <row r="9952" spans="1:5">
      <c r="A9952" s="711" t="s">
        <v>22417</v>
      </c>
      <c r="B9952" s="651" t="s">
        <v>22418</v>
      </c>
      <c r="C9952" s="651"/>
      <c r="D9952" s="652"/>
    </row>
    <row r="9953" spans="1:5">
      <c r="A9953" s="711" t="s">
        <v>22419</v>
      </c>
      <c r="B9953" s="651" t="e">
        <v>#NAME?</v>
      </c>
      <c r="C9953" s="651"/>
      <c r="D9953" s="652" t="s">
        <v>22420</v>
      </c>
      <c r="E9953" s="625" t="s">
        <v>22421</v>
      </c>
    </row>
    <row r="9954" spans="1:5">
      <c r="A9954" s="711"/>
      <c r="B9954" s="651"/>
      <c r="C9954" s="651"/>
      <c r="D9954" s="652" t="s">
        <v>22422</v>
      </c>
      <c r="E9954" s="625" t="s">
        <v>22423</v>
      </c>
    </row>
    <row r="9955" spans="1:5">
      <c r="A9955" s="711" t="s">
        <v>22424</v>
      </c>
      <c r="B9955" s="651" t="s">
        <v>22425</v>
      </c>
      <c r="C9955" s="651"/>
      <c r="D9955" s="652"/>
    </row>
    <row r="9956" spans="1:5">
      <c r="A9956" s="711" t="s">
        <v>22426</v>
      </c>
      <c r="B9956" s="651" t="s">
        <v>22427</v>
      </c>
      <c r="C9956" s="651" t="s">
        <v>22428</v>
      </c>
      <c r="D9956" s="652"/>
    </row>
    <row r="9957" spans="1:5">
      <c r="A9957" s="711" t="s">
        <v>22429</v>
      </c>
      <c r="B9957" s="651" t="s">
        <v>22430</v>
      </c>
      <c r="C9957" s="651"/>
      <c r="D9957" s="652" t="s">
        <v>22422</v>
      </c>
      <c r="E9957" s="625" t="s">
        <v>22431</v>
      </c>
    </row>
    <row r="9958" spans="1:5">
      <c r="A9958" s="711" t="s">
        <v>91</v>
      </c>
      <c r="B9958" s="651" t="s">
        <v>22432</v>
      </c>
      <c r="C9958" s="651" t="s">
        <v>22433</v>
      </c>
      <c r="D9958" s="652" t="s">
        <v>22434</v>
      </c>
      <c r="E9958" s="625" t="s">
        <v>22435</v>
      </c>
    </row>
    <row r="9959" spans="1:5">
      <c r="A9959" s="711" t="s">
        <v>22436</v>
      </c>
      <c r="B9959" s="651" t="s">
        <v>22437</v>
      </c>
      <c r="C9959" s="651"/>
      <c r="D9959" s="652"/>
    </row>
    <row r="9960" spans="1:5">
      <c r="A9960" s="711">
        <v>92673</v>
      </c>
      <c r="B9960" s="651" t="s">
        <v>27706</v>
      </c>
      <c r="C9960" s="651" t="s">
        <v>108</v>
      </c>
      <c r="D9960" s="652" t="s">
        <v>18987</v>
      </c>
      <c r="E9960" s="625">
        <v>36.090000000000003</v>
      </c>
    </row>
    <row r="9961" spans="1:5">
      <c r="A9961" s="711" t="s">
        <v>27703</v>
      </c>
      <c r="B9961" s="651" t="s">
        <v>27704</v>
      </c>
      <c r="C9961" s="651"/>
      <c r="D9961" s="652"/>
    </row>
    <row r="9962" spans="1:5">
      <c r="A9962" s="711" t="s">
        <v>26347</v>
      </c>
      <c r="B9962" s="651" t="s">
        <v>24128</v>
      </c>
      <c r="C9962" s="651"/>
      <c r="D9962" s="652"/>
    </row>
    <row r="9963" spans="1:5">
      <c r="A9963" s="711">
        <v>92674</v>
      </c>
      <c r="B9963" s="651" t="s">
        <v>27707</v>
      </c>
      <c r="C9963" s="651" t="s">
        <v>108</v>
      </c>
      <c r="D9963" s="652" t="s">
        <v>18987</v>
      </c>
      <c r="E9963" s="625">
        <v>33.78</v>
      </c>
    </row>
    <row r="9964" spans="1:5">
      <c r="A9964" s="711" t="s">
        <v>27703</v>
      </c>
      <c r="B9964" s="651" t="s">
        <v>27704</v>
      </c>
      <c r="C9964" s="651"/>
      <c r="D9964" s="652"/>
    </row>
    <row r="9965" spans="1:5">
      <c r="A9965" s="711" t="s">
        <v>26347</v>
      </c>
      <c r="B9965" s="651" t="s">
        <v>24128</v>
      </c>
      <c r="C9965" s="651"/>
      <c r="D9965" s="652"/>
    </row>
    <row r="9966" spans="1:5">
      <c r="A9966" s="711">
        <v>92675</v>
      </c>
      <c r="B9966" s="651" t="s">
        <v>27708</v>
      </c>
      <c r="C9966" s="651" t="s">
        <v>108</v>
      </c>
      <c r="D9966" s="652" t="s">
        <v>18987</v>
      </c>
      <c r="E9966" s="625">
        <v>42.76</v>
      </c>
    </row>
    <row r="9967" spans="1:5">
      <c r="A9967" s="711" t="s">
        <v>27241</v>
      </c>
      <c r="B9967" s="651" t="s">
        <v>27700</v>
      </c>
      <c r="C9967" s="651"/>
      <c r="D9967" s="652"/>
    </row>
    <row r="9968" spans="1:5">
      <c r="A9968" s="711" t="s">
        <v>26271</v>
      </c>
      <c r="B9968" s="651">
        <v>42339</v>
      </c>
      <c r="C9968" s="651"/>
      <c r="D9968" s="652"/>
    </row>
    <row r="9969" spans="1:5">
      <c r="A9969" s="711">
        <v>92676</v>
      </c>
      <c r="B9969" s="651" t="s">
        <v>27709</v>
      </c>
      <c r="C9969" s="651" t="s">
        <v>108</v>
      </c>
      <c r="D9969" s="652" t="s">
        <v>18987</v>
      </c>
      <c r="E9969" s="625">
        <v>45.11</v>
      </c>
    </row>
    <row r="9970" spans="1:5">
      <c r="A9970" s="711" t="s">
        <v>27241</v>
      </c>
      <c r="B9970" s="651" t="s">
        <v>27700</v>
      </c>
      <c r="C9970" s="651"/>
      <c r="D9970" s="652"/>
    </row>
    <row r="9971" spans="1:5">
      <c r="A9971" s="711" t="s">
        <v>26271</v>
      </c>
      <c r="B9971" s="651">
        <v>42339</v>
      </c>
      <c r="C9971" s="651"/>
      <c r="D9971" s="652"/>
    </row>
    <row r="9972" spans="1:5">
      <c r="A9972" s="711">
        <v>92677</v>
      </c>
      <c r="B9972" s="651" t="s">
        <v>27710</v>
      </c>
      <c r="C9972" s="651" t="s">
        <v>108</v>
      </c>
      <c r="D9972" s="652" t="s">
        <v>18987</v>
      </c>
      <c r="E9972" s="625">
        <v>68.09</v>
      </c>
    </row>
    <row r="9973" spans="1:5">
      <c r="A9973" s="711" t="s">
        <v>27703</v>
      </c>
      <c r="B9973" s="651" t="s">
        <v>27704</v>
      </c>
      <c r="C9973" s="651"/>
      <c r="D9973" s="652"/>
    </row>
    <row r="9974" spans="1:5">
      <c r="A9974" s="711" t="s">
        <v>26347</v>
      </c>
      <c r="B9974" s="651" t="s">
        <v>24128</v>
      </c>
      <c r="C9974" s="651"/>
      <c r="D9974" s="652"/>
    </row>
    <row r="9975" spans="1:5">
      <c r="A9975" s="711">
        <v>92678</v>
      </c>
      <c r="B9975" s="651" t="s">
        <v>27711</v>
      </c>
      <c r="C9975" s="651" t="s">
        <v>108</v>
      </c>
      <c r="D9975" s="652" t="s">
        <v>18987</v>
      </c>
      <c r="E9975" s="625">
        <v>73.88</v>
      </c>
    </row>
    <row r="9976" spans="1:5">
      <c r="A9976" s="711" t="s">
        <v>27703</v>
      </c>
      <c r="B9976" s="651" t="s">
        <v>27704</v>
      </c>
      <c r="C9976" s="651"/>
      <c r="D9976" s="652"/>
    </row>
    <row r="9977" spans="1:5">
      <c r="A9977" s="711" t="s">
        <v>26347</v>
      </c>
      <c r="B9977" s="651" t="s">
        <v>24128</v>
      </c>
      <c r="C9977" s="651"/>
      <c r="D9977" s="652"/>
    </row>
    <row r="9978" spans="1:5">
      <c r="A9978" s="711">
        <v>92679</v>
      </c>
      <c r="B9978" s="651" t="s">
        <v>27674</v>
      </c>
      <c r="C9978" s="651" t="s">
        <v>108</v>
      </c>
      <c r="D9978" s="652" t="s">
        <v>18987</v>
      </c>
      <c r="E9978" s="625">
        <v>84.82</v>
      </c>
    </row>
    <row r="9979" spans="1:5">
      <c r="A9979" s="711" t="s">
        <v>27241</v>
      </c>
      <c r="B9979" s="651" t="s">
        <v>27700</v>
      </c>
      <c r="C9979" s="651"/>
      <c r="D9979" s="652"/>
    </row>
    <row r="9980" spans="1:5">
      <c r="A9980" s="711" t="s">
        <v>26271</v>
      </c>
      <c r="B9980" s="651">
        <v>42339</v>
      </c>
      <c r="C9980" s="651"/>
      <c r="D9980" s="652"/>
    </row>
    <row r="9981" spans="1:5">
      <c r="A9981" s="711">
        <v>92680</v>
      </c>
      <c r="B9981" s="651" t="s">
        <v>27675</v>
      </c>
      <c r="C9981" s="651" t="s">
        <v>108</v>
      </c>
      <c r="D9981" s="652" t="s">
        <v>18987</v>
      </c>
      <c r="E9981" s="625">
        <v>95.63</v>
      </c>
    </row>
    <row r="9982" spans="1:5">
      <c r="A9982" s="711" t="s">
        <v>27241</v>
      </c>
      <c r="B9982" s="651" t="s">
        <v>27700</v>
      </c>
      <c r="C9982" s="651"/>
      <c r="D9982" s="652"/>
    </row>
    <row r="9983" spans="1:5">
      <c r="A9983" s="711" t="s">
        <v>26271</v>
      </c>
      <c r="B9983" s="651">
        <v>42339</v>
      </c>
      <c r="C9983" s="651"/>
      <c r="D9983" s="652"/>
    </row>
    <row r="9984" spans="1:5">
      <c r="A9984" s="711">
        <v>92681</v>
      </c>
      <c r="B9984" s="651" t="s">
        <v>27676</v>
      </c>
      <c r="C9984" s="651" t="s">
        <v>108</v>
      </c>
      <c r="D9984" s="652" t="s">
        <v>18987</v>
      </c>
      <c r="E9984" s="625">
        <v>29.53</v>
      </c>
    </row>
    <row r="9985" spans="1:5">
      <c r="A9985" s="711" t="s">
        <v>27677</v>
      </c>
      <c r="B9985" s="651" t="s">
        <v>27712</v>
      </c>
      <c r="C9985" s="651"/>
      <c r="D9985" s="652"/>
    </row>
    <row r="9986" spans="1:5">
      <c r="A9986" s="711">
        <v>2015</v>
      </c>
      <c r="B9986" s="651"/>
      <c r="C9986" s="651"/>
      <c r="D9986" s="652"/>
    </row>
    <row r="9987" spans="1:5">
      <c r="A9987" s="711">
        <v>92682</v>
      </c>
      <c r="B9987" s="651" t="s">
        <v>27679</v>
      </c>
      <c r="C9987" s="651" t="s">
        <v>108</v>
      </c>
      <c r="D9987" s="652" t="s">
        <v>18987</v>
      </c>
      <c r="E9987" s="625">
        <v>37.159999999999997</v>
      </c>
    </row>
    <row r="9988" spans="1:5">
      <c r="A9988" s="711" t="s">
        <v>22417</v>
      </c>
      <c r="B9988" s="651" t="s">
        <v>22418</v>
      </c>
      <c r="C9988" s="651"/>
      <c r="D9988" s="652"/>
    </row>
    <row r="9989" spans="1:5">
      <c r="A9989" s="711" t="s">
        <v>22419</v>
      </c>
      <c r="B9989" s="651" t="e">
        <v>#NAME?</v>
      </c>
      <c r="C9989" s="651"/>
      <c r="D9989" s="652" t="s">
        <v>22420</v>
      </c>
      <c r="E9989" s="625" t="s">
        <v>22421</v>
      </c>
    </row>
    <row r="9990" spans="1:5">
      <c r="A9990" s="711"/>
      <c r="B9990" s="651"/>
      <c r="C9990" s="651"/>
      <c r="D9990" s="652" t="s">
        <v>22422</v>
      </c>
      <c r="E9990" s="625" t="s">
        <v>22423</v>
      </c>
    </row>
    <row r="9991" spans="1:5">
      <c r="A9991" s="711" t="s">
        <v>22424</v>
      </c>
      <c r="B9991" s="651" t="s">
        <v>22425</v>
      </c>
      <c r="C9991" s="651"/>
      <c r="D9991" s="652"/>
    </row>
    <row r="9992" spans="1:5">
      <c r="A9992" s="711" t="s">
        <v>22426</v>
      </c>
      <c r="B9992" s="651" t="s">
        <v>22427</v>
      </c>
      <c r="C9992" s="651" t="s">
        <v>22428</v>
      </c>
      <c r="D9992" s="652"/>
    </row>
    <row r="9993" spans="1:5">
      <c r="A9993" s="711" t="s">
        <v>22429</v>
      </c>
      <c r="B9993" s="651" t="s">
        <v>22430</v>
      </c>
      <c r="C9993" s="651"/>
      <c r="D9993" s="652" t="s">
        <v>22422</v>
      </c>
      <c r="E9993" s="625" t="s">
        <v>22431</v>
      </c>
    </row>
    <row r="9994" spans="1:5">
      <c r="A9994" s="711" t="s">
        <v>91</v>
      </c>
      <c r="B9994" s="651" t="s">
        <v>22432</v>
      </c>
      <c r="C9994" s="651" t="s">
        <v>22433</v>
      </c>
      <c r="D9994" s="652" t="s">
        <v>22434</v>
      </c>
      <c r="E9994" s="625" t="s">
        <v>22435</v>
      </c>
    </row>
    <row r="9995" spans="1:5">
      <c r="A9995" s="711" t="s">
        <v>22436</v>
      </c>
      <c r="B9995" s="651" t="s">
        <v>22437</v>
      </c>
      <c r="C9995" s="651"/>
      <c r="D9995" s="652"/>
    </row>
    <row r="9996" spans="1:5">
      <c r="A9996" s="711" t="s">
        <v>27129</v>
      </c>
      <c r="B9996" s="651" t="s">
        <v>27713</v>
      </c>
      <c r="C9996" s="651"/>
      <c r="D9996" s="652"/>
    </row>
    <row r="9997" spans="1:5">
      <c r="A9997" s="711" t="s">
        <v>25581</v>
      </c>
      <c r="B9997" s="651"/>
      <c r="C9997" s="651"/>
      <c r="D9997" s="652"/>
    </row>
    <row r="9998" spans="1:5">
      <c r="A9998" s="711">
        <v>92683</v>
      </c>
      <c r="B9998" s="651" t="s">
        <v>27681</v>
      </c>
      <c r="C9998" s="651" t="s">
        <v>108</v>
      </c>
      <c r="D9998" s="652" t="s">
        <v>18987</v>
      </c>
      <c r="E9998" s="625">
        <v>40.98</v>
      </c>
    </row>
    <row r="9999" spans="1:5">
      <c r="A9999" s="711" t="s">
        <v>27129</v>
      </c>
      <c r="B9999" s="651" t="s">
        <v>27713</v>
      </c>
      <c r="C9999" s="651"/>
      <c r="D9999" s="652"/>
    </row>
    <row r="10000" spans="1:5">
      <c r="A10000" s="711" t="s">
        <v>25581</v>
      </c>
      <c r="B10000" s="651"/>
      <c r="C10000" s="651"/>
      <c r="D10000" s="652"/>
    </row>
    <row r="10001" spans="1:5">
      <c r="A10001" s="711">
        <v>92684</v>
      </c>
      <c r="B10001" s="651" t="s">
        <v>27682</v>
      </c>
      <c r="C10001" s="651" t="s">
        <v>108</v>
      </c>
      <c r="D10001" s="652" t="s">
        <v>18987</v>
      </c>
      <c r="E10001" s="625">
        <v>59.88</v>
      </c>
    </row>
    <row r="10002" spans="1:5">
      <c r="A10002" s="711" t="s">
        <v>27677</v>
      </c>
      <c r="B10002" s="651" t="s">
        <v>27712</v>
      </c>
      <c r="C10002" s="651"/>
      <c r="D10002" s="652"/>
    </row>
    <row r="10003" spans="1:5">
      <c r="A10003" s="711">
        <v>2015</v>
      </c>
      <c r="B10003" s="651"/>
      <c r="C10003" s="651"/>
      <c r="D10003" s="652"/>
    </row>
    <row r="10004" spans="1:5">
      <c r="A10004" s="711">
        <v>92685</v>
      </c>
      <c r="B10004" s="651" t="s">
        <v>27683</v>
      </c>
      <c r="C10004" s="651" t="s">
        <v>108</v>
      </c>
      <c r="D10004" s="652" t="s">
        <v>18987</v>
      </c>
      <c r="E10004" s="625">
        <v>91.56</v>
      </c>
    </row>
    <row r="10005" spans="1:5">
      <c r="A10005" s="711" t="s">
        <v>27129</v>
      </c>
      <c r="B10005" s="651" t="s">
        <v>27713</v>
      </c>
      <c r="C10005" s="651"/>
      <c r="D10005" s="652"/>
    </row>
    <row r="10006" spans="1:5">
      <c r="A10006" s="711" t="s">
        <v>25581</v>
      </c>
      <c r="B10006" s="651"/>
      <c r="C10006" s="651"/>
      <c r="D10006" s="652"/>
    </row>
    <row r="10007" spans="1:5">
      <c r="A10007" s="711">
        <v>92686</v>
      </c>
      <c r="B10007" s="651" t="s">
        <v>27684</v>
      </c>
      <c r="C10007" s="651" t="s">
        <v>108</v>
      </c>
      <c r="D10007" s="652" t="s">
        <v>18987</v>
      </c>
      <c r="E10007" s="625">
        <v>114.05</v>
      </c>
    </row>
    <row r="10008" spans="1:5">
      <c r="A10008" s="711" t="s">
        <v>27677</v>
      </c>
      <c r="B10008" s="651" t="s">
        <v>27712</v>
      </c>
      <c r="C10008" s="651"/>
      <c r="D10008" s="652"/>
    </row>
    <row r="10009" spans="1:5">
      <c r="A10009" s="711">
        <v>2015</v>
      </c>
      <c r="B10009" s="651"/>
      <c r="C10009" s="651"/>
      <c r="D10009" s="652"/>
    </row>
    <row r="10010" spans="1:5">
      <c r="A10010" s="711">
        <v>92692</v>
      </c>
      <c r="B10010" s="651" t="s">
        <v>27714</v>
      </c>
      <c r="C10010" s="651" t="s">
        <v>108</v>
      </c>
      <c r="D10010" s="652" t="s">
        <v>18987</v>
      </c>
      <c r="E10010" s="625">
        <v>7.66</v>
      </c>
    </row>
    <row r="10011" spans="1:5">
      <c r="A10011" s="711" t="s">
        <v>27715</v>
      </c>
      <c r="B10011" s="651" t="s">
        <v>27716</v>
      </c>
      <c r="C10011" s="651"/>
      <c r="D10011" s="652"/>
    </row>
    <row r="10012" spans="1:5">
      <c r="A10012" s="711">
        <v>5</v>
      </c>
      <c r="B10012" s="651"/>
      <c r="C10012" s="651"/>
      <c r="D10012" s="652"/>
    </row>
    <row r="10013" spans="1:5">
      <c r="A10013" s="711">
        <v>92693</v>
      </c>
      <c r="B10013" s="651" t="s">
        <v>27717</v>
      </c>
      <c r="C10013" s="651" t="s">
        <v>108</v>
      </c>
      <c r="D10013" s="652" t="s">
        <v>18987</v>
      </c>
      <c r="E10013" s="625">
        <v>8.3800000000000008</v>
      </c>
    </row>
    <row r="10014" spans="1:5">
      <c r="A10014" s="711" t="s">
        <v>27718</v>
      </c>
      <c r="B10014" s="651" t="s">
        <v>27719</v>
      </c>
      <c r="C10014" s="651"/>
      <c r="D10014" s="652"/>
    </row>
    <row r="10015" spans="1:5">
      <c r="A10015" s="711">
        <v>92694</v>
      </c>
      <c r="B10015" s="651" t="s">
        <v>27720</v>
      </c>
      <c r="C10015" s="651" t="s">
        <v>108</v>
      </c>
      <c r="D10015" s="652" t="s">
        <v>18987</v>
      </c>
      <c r="E10015" s="625">
        <v>12.37</v>
      </c>
    </row>
    <row r="10016" spans="1:5">
      <c r="A10016" s="711" t="s">
        <v>27715</v>
      </c>
      <c r="B10016" s="651" t="s">
        <v>27716</v>
      </c>
      <c r="C10016" s="651"/>
      <c r="D10016" s="652"/>
    </row>
    <row r="10017" spans="1:5">
      <c r="A10017" s="711">
        <v>5</v>
      </c>
      <c r="B10017" s="651"/>
      <c r="C10017" s="651"/>
      <c r="D10017" s="652"/>
    </row>
    <row r="10018" spans="1:5">
      <c r="A10018" s="711">
        <v>92695</v>
      </c>
      <c r="B10018" s="651" t="s">
        <v>27721</v>
      </c>
      <c r="C10018" s="651" t="s">
        <v>108</v>
      </c>
      <c r="D10018" s="652" t="s">
        <v>18987</v>
      </c>
      <c r="E10018" s="625">
        <v>13.5</v>
      </c>
    </row>
    <row r="10019" spans="1:5">
      <c r="A10019" s="711" t="s">
        <v>27718</v>
      </c>
      <c r="B10019" s="651" t="s">
        <v>27719</v>
      </c>
      <c r="C10019" s="651"/>
      <c r="D10019" s="652"/>
    </row>
    <row r="10020" spans="1:5">
      <c r="A10020" s="711">
        <v>92696</v>
      </c>
      <c r="B10020" s="651" t="s">
        <v>27685</v>
      </c>
      <c r="C10020" s="651" t="s">
        <v>108</v>
      </c>
      <c r="D10020" s="652" t="s">
        <v>18987</v>
      </c>
      <c r="E10020" s="625">
        <v>20.25</v>
      </c>
    </row>
    <row r="10021" spans="1:5">
      <c r="A10021" s="711" t="s">
        <v>27718</v>
      </c>
      <c r="B10021" s="651" t="s">
        <v>27719</v>
      </c>
      <c r="C10021" s="651"/>
      <c r="D10021" s="652"/>
    </row>
    <row r="10022" spans="1:5">
      <c r="A10022" s="711">
        <v>92697</v>
      </c>
      <c r="B10022" s="651" t="s">
        <v>27686</v>
      </c>
      <c r="C10022" s="651" t="s">
        <v>108</v>
      </c>
      <c r="D10022" s="652" t="s">
        <v>18987</v>
      </c>
      <c r="E10022" s="625">
        <v>21.11</v>
      </c>
    </row>
    <row r="10023" spans="1:5">
      <c r="A10023" s="711" t="s">
        <v>27722</v>
      </c>
      <c r="B10023" s="651" t="s">
        <v>27723</v>
      </c>
      <c r="C10023" s="651"/>
      <c r="D10023" s="652"/>
    </row>
    <row r="10024" spans="1:5">
      <c r="A10024" s="711" t="s">
        <v>22417</v>
      </c>
      <c r="B10024" s="651" t="s">
        <v>22418</v>
      </c>
      <c r="C10024" s="651"/>
      <c r="D10024" s="652"/>
    </row>
    <row r="10025" spans="1:5">
      <c r="A10025" s="711" t="s">
        <v>22419</v>
      </c>
      <c r="B10025" s="651" t="e">
        <v>#NAME?</v>
      </c>
      <c r="C10025" s="651"/>
      <c r="D10025" s="652" t="s">
        <v>22420</v>
      </c>
      <c r="E10025" s="625" t="s">
        <v>22421</v>
      </c>
    </row>
    <row r="10026" spans="1:5">
      <c r="A10026" s="711"/>
      <c r="B10026" s="651"/>
      <c r="C10026" s="651"/>
      <c r="D10026" s="652" t="s">
        <v>22422</v>
      </c>
      <c r="E10026" s="625" t="s">
        <v>22423</v>
      </c>
    </row>
    <row r="10027" spans="1:5">
      <c r="A10027" s="711" t="s">
        <v>22424</v>
      </c>
      <c r="B10027" s="651" t="s">
        <v>22425</v>
      </c>
      <c r="C10027" s="651"/>
      <c r="D10027" s="652"/>
    </row>
    <row r="10028" spans="1:5">
      <c r="A10028" s="711" t="s">
        <v>22426</v>
      </c>
      <c r="B10028" s="651" t="s">
        <v>22427</v>
      </c>
      <c r="C10028" s="651" t="s">
        <v>22428</v>
      </c>
      <c r="D10028" s="652"/>
    </row>
    <row r="10029" spans="1:5">
      <c r="A10029" s="711" t="s">
        <v>22429</v>
      </c>
      <c r="B10029" s="651" t="s">
        <v>22430</v>
      </c>
      <c r="C10029" s="651"/>
      <c r="D10029" s="652" t="s">
        <v>22422</v>
      </c>
      <c r="E10029" s="625" t="s">
        <v>22431</v>
      </c>
    </row>
    <row r="10030" spans="1:5">
      <c r="A10030" s="711" t="s">
        <v>91</v>
      </c>
      <c r="B10030" s="651" t="s">
        <v>22432</v>
      </c>
      <c r="C10030" s="651" t="s">
        <v>22433</v>
      </c>
      <c r="D10030" s="652" t="s">
        <v>22434</v>
      </c>
      <c r="E10030" s="625" t="s">
        <v>22435</v>
      </c>
    </row>
    <row r="10031" spans="1:5">
      <c r="A10031" s="711" t="s">
        <v>22436</v>
      </c>
      <c r="B10031" s="651" t="s">
        <v>22437</v>
      </c>
      <c r="C10031" s="651"/>
      <c r="D10031" s="652"/>
    </row>
    <row r="10032" spans="1:5">
      <c r="A10032" s="711">
        <v>92698</v>
      </c>
      <c r="B10032" s="651" t="s">
        <v>27724</v>
      </c>
      <c r="C10032" s="651" t="s">
        <v>108</v>
      </c>
      <c r="D10032" s="652" t="s">
        <v>18987</v>
      </c>
      <c r="E10032" s="625">
        <v>12.6</v>
      </c>
    </row>
    <row r="10033" spans="1:5">
      <c r="A10033" s="711" t="s">
        <v>27725</v>
      </c>
      <c r="B10033" s="651" t="s">
        <v>27726</v>
      </c>
      <c r="C10033" s="651"/>
      <c r="D10033" s="652"/>
    </row>
    <row r="10034" spans="1:5">
      <c r="A10034" s="711" t="s">
        <v>24128</v>
      </c>
      <c r="B10034" s="651"/>
      <c r="C10034" s="651"/>
      <c r="D10034" s="652"/>
    </row>
    <row r="10035" spans="1:5">
      <c r="A10035" s="711">
        <v>92699</v>
      </c>
      <c r="B10035" s="651" t="s">
        <v>27727</v>
      </c>
      <c r="C10035" s="651" t="s">
        <v>108</v>
      </c>
      <c r="D10035" s="652" t="s">
        <v>18987</v>
      </c>
      <c r="E10035" s="625">
        <v>11.11</v>
      </c>
    </row>
    <row r="10036" spans="1:5">
      <c r="A10036" s="711" t="s">
        <v>27725</v>
      </c>
      <c r="B10036" s="651" t="s">
        <v>27726</v>
      </c>
      <c r="C10036" s="651"/>
      <c r="D10036" s="652"/>
    </row>
    <row r="10037" spans="1:5">
      <c r="A10037" s="711" t="s">
        <v>24128</v>
      </c>
      <c r="B10037" s="651"/>
      <c r="C10037" s="651"/>
      <c r="D10037" s="652"/>
    </row>
    <row r="10038" spans="1:5">
      <c r="A10038" s="711">
        <v>92700</v>
      </c>
      <c r="B10038" s="651" t="s">
        <v>27728</v>
      </c>
      <c r="C10038" s="651" t="s">
        <v>108</v>
      </c>
      <c r="D10038" s="652" t="s">
        <v>18987</v>
      </c>
      <c r="E10038" s="625">
        <v>20.53</v>
      </c>
    </row>
    <row r="10039" spans="1:5">
      <c r="A10039" s="711" t="s">
        <v>27725</v>
      </c>
      <c r="B10039" s="651" t="s">
        <v>27726</v>
      </c>
      <c r="C10039" s="651"/>
      <c r="D10039" s="652"/>
    </row>
    <row r="10040" spans="1:5">
      <c r="A10040" s="711" t="s">
        <v>24128</v>
      </c>
      <c r="B10040" s="651"/>
      <c r="C10040" s="651"/>
      <c r="D10040" s="652"/>
    </row>
    <row r="10041" spans="1:5">
      <c r="A10041" s="711">
        <v>92701</v>
      </c>
      <c r="B10041" s="651" t="s">
        <v>27729</v>
      </c>
      <c r="C10041" s="651" t="s">
        <v>108</v>
      </c>
      <c r="D10041" s="652" t="s">
        <v>18987</v>
      </c>
      <c r="E10041" s="625">
        <v>19.27</v>
      </c>
    </row>
    <row r="10042" spans="1:5">
      <c r="A10042" s="711" t="s">
        <v>27725</v>
      </c>
      <c r="B10042" s="651" t="s">
        <v>27726</v>
      </c>
      <c r="C10042" s="651"/>
      <c r="D10042" s="652"/>
    </row>
    <row r="10043" spans="1:5">
      <c r="A10043" s="711" t="s">
        <v>24128</v>
      </c>
      <c r="B10043" s="651"/>
      <c r="C10043" s="651"/>
      <c r="D10043" s="652"/>
    </row>
    <row r="10044" spans="1:5">
      <c r="A10044" s="711">
        <v>92702</v>
      </c>
      <c r="B10044" s="651" t="s">
        <v>27699</v>
      </c>
      <c r="C10044" s="651" t="s">
        <v>108</v>
      </c>
      <c r="D10044" s="652" t="s">
        <v>18987</v>
      </c>
      <c r="E10044" s="625">
        <v>31.77</v>
      </c>
    </row>
    <row r="10045" spans="1:5">
      <c r="A10045" s="711" t="s">
        <v>27241</v>
      </c>
      <c r="B10045" s="651" t="s">
        <v>27730</v>
      </c>
      <c r="C10045" s="651"/>
      <c r="D10045" s="652"/>
    </row>
    <row r="10046" spans="1:5">
      <c r="A10046" s="711" t="s">
        <v>24262</v>
      </c>
      <c r="B10046" s="651"/>
      <c r="C10046" s="651"/>
      <c r="D10046" s="652"/>
    </row>
    <row r="10047" spans="1:5">
      <c r="A10047" s="711">
        <v>92703</v>
      </c>
      <c r="B10047" s="651" t="s">
        <v>27701</v>
      </c>
      <c r="C10047" s="651" t="s">
        <v>108</v>
      </c>
      <c r="D10047" s="652" t="s">
        <v>18987</v>
      </c>
      <c r="E10047" s="625">
        <v>29.55</v>
      </c>
    </row>
    <row r="10048" spans="1:5">
      <c r="A10048" s="711" t="s">
        <v>27241</v>
      </c>
      <c r="B10048" s="651" t="s">
        <v>27730</v>
      </c>
      <c r="C10048" s="651"/>
      <c r="D10048" s="652"/>
    </row>
    <row r="10049" spans="1:5">
      <c r="A10049" s="711" t="s">
        <v>24262</v>
      </c>
      <c r="B10049" s="651"/>
      <c r="C10049" s="651"/>
      <c r="D10049" s="652"/>
    </row>
    <row r="10050" spans="1:5">
      <c r="A10050" s="711">
        <v>92704</v>
      </c>
      <c r="B10050" s="651" t="s">
        <v>27731</v>
      </c>
      <c r="C10050" s="651" t="s">
        <v>108</v>
      </c>
      <c r="D10050" s="652" t="s">
        <v>18987</v>
      </c>
      <c r="E10050" s="625">
        <v>14.78</v>
      </c>
    </row>
    <row r="10051" spans="1:5">
      <c r="A10051" s="711" t="s">
        <v>27722</v>
      </c>
      <c r="B10051" s="651" t="s">
        <v>27723</v>
      </c>
      <c r="C10051" s="651"/>
      <c r="D10051" s="652"/>
    </row>
    <row r="10052" spans="1:5">
      <c r="A10052" s="711">
        <v>92705</v>
      </c>
      <c r="B10052" s="651" t="s">
        <v>27732</v>
      </c>
      <c r="C10052" s="651" t="s">
        <v>108</v>
      </c>
      <c r="D10052" s="652" t="s">
        <v>18987</v>
      </c>
      <c r="E10052" s="625">
        <v>24.32</v>
      </c>
    </row>
    <row r="10053" spans="1:5">
      <c r="A10053" s="711" t="s">
        <v>27722</v>
      </c>
      <c r="B10053" s="651" t="s">
        <v>27723</v>
      </c>
      <c r="C10053" s="651"/>
      <c r="D10053" s="652"/>
    </row>
    <row r="10054" spans="1:5">
      <c r="A10054" s="711">
        <v>92706</v>
      </c>
      <c r="B10054" s="651" t="s">
        <v>27676</v>
      </c>
      <c r="C10054" s="651" t="s">
        <v>108</v>
      </c>
      <c r="D10054" s="652" t="s">
        <v>18987</v>
      </c>
      <c r="E10054" s="625">
        <v>39.92</v>
      </c>
    </row>
    <row r="10055" spans="1:5">
      <c r="A10055" s="711" t="s">
        <v>27733</v>
      </c>
      <c r="B10055" s="651" t="s">
        <v>27734</v>
      </c>
      <c r="C10055" s="651"/>
      <c r="D10055" s="652"/>
    </row>
    <row r="10056" spans="1:5">
      <c r="A10056" s="711">
        <v>92889</v>
      </c>
      <c r="B10056" s="651" t="s">
        <v>27735</v>
      </c>
      <c r="C10056" s="651" t="s">
        <v>108</v>
      </c>
      <c r="D10056" s="652" t="s">
        <v>18987</v>
      </c>
      <c r="E10056" s="625">
        <v>82.29</v>
      </c>
    </row>
    <row r="10057" spans="1:5">
      <c r="A10057" s="711" t="s">
        <v>27116</v>
      </c>
      <c r="B10057" s="651" t="s">
        <v>27117</v>
      </c>
      <c r="C10057" s="651"/>
      <c r="D10057" s="652"/>
    </row>
    <row r="10058" spans="1:5">
      <c r="A10058" s="711">
        <v>92890</v>
      </c>
      <c r="B10058" s="651" t="s">
        <v>27736</v>
      </c>
      <c r="C10058" s="651" t="s">
        <v>108</v>
      </c>
      <c r="D10058" s="652" t="s">
        <v>18987</v>
      </c>
      <c r="E10058" s="625">
        <v>118.76</v>
      </c>
    </row>
    <row r="10059" spans="1:5">
      <c r="A10059" s="711" t="s">
        <v>27119</v>
      </c>
      <c r="B10059" s="651" t="s">
        <v>27120</v>
      </c>
      <c r="C10059" s="651"/>
      <c r="D10059" s="652"/>
    </row>
    <row r="10060" spans="1:5">
      <c r="A10060" s="711">
        <v>92891</v>
      </c>
      <c r="B10060" s="651" t="s">
        <v>27737</v>
      </c>
      <c r="C10060" s="651" t="s">
        <v>108</v>
      </c>
      <c r="D10060" s="652" t="s">
        <v>18987</v>
      </c>
      <c r="E10060" s="625">
        <v>167</v>
      </c>
    </row>
    <row r="10061" spans="1:5">
      <c r="A10061" s="711" t="s">
        <v>27116</v>
      </c>
      <c r="B10061" s="651" t="s">
        <v>27117</v>
      </c>
      <c r="C10061" s="651"/>
      <c r="D10061" s="652"/>
    </row>
    <row r="10062" spans="1:5">
      <c r="A10062" s="711">
        <v>92892</v>
      </c>
      <c r="B10062" s="651" t="s">
        <v>27738</v>
      </c>
      <c r="C10062" s="651" t="s">
        <v>108</v>
      </c>
      <c r="D10062" s="652" t="s">
        <v>18987</v>
      </c>
      <c r="E10062" s="625">
        <v>37.43</v>
      </c>
    </row>
    <row r="10063" spans="1:5">
      <c r="A10063" s="711" t="s">
        <v>27129</v>
      </c>
      <c r="B10063" s="651" t="s">
        <v>27130</v>
      </c>
      <c r="C10063" s="651"/>
      <c r="D10063" s="652"/>
    </row>
    <row r="10064" spans="1:5">
      <c r="A10064" s="711">
        <v>42036</v>
      </c>
      <c r="B10064" s="651"/>
      <c r="C10064" s="651"/>
      <c r="D10064" s="652"/>
    </row>
    <row r="10065" spans="1:5">
      <c r="A10065" s="711">
        <v>92893</v>
      </c>
      <c r="B10065" s="651" t="s">
        <v>27739</v>
      </c>
      <c r="C10065" s="651" t="s">
        <v>108</v>
      </c>
      <c r="D10065" s="652" t="s">
        <v>18987</v>
      </c>
      <c r="E10065" s="625">
        <v>51.19</v>
      </c>
    </row>
    <row r="10066" spans="1:5">
      <c r="A10066" s="711" t="s">
        <v>27131</v>
      </c>
      <c r="B10066" s="651" t="s">
        <v>27132</v>
      </c>
      <c r="C10066" s="651"/>
      <c r="D10066" s="652"/>
    </row>
    <row r="10067" spans="1:5">
      <c r="A10067" s="711" t="s">
        <v>24128</v>
      </c>
      <c r="B10067" s="651"/>
      <c r="C10067" s="651"/>
      <c r="D10067" s="652"/>
    </row>
    <row r="10068" spans="1:5">
      <c r="A10068" s="711">
        <v>92894</v>
      </c>
      <c r="B10068" s="651" t="s">
        <v>27740</v>
      </c>
      <c r="C10068" s="651" t="s">
        <v>108</v>
      </c>
      <c r="D10068" s="652" t="s">
        <v>18987</v>
      </c>
      <c r="E10068" s="625">
        <v>58.46</v>
      </c>
    </row>
    <row r="10069" spans="1:5">
      <c r="A10069" s="711" t="s">
        <v>27131</v>
      </c>
      <c r="B10069" s="651" t="s">
        <v>27132</v>
      </c>
      <c r="C10069" s="651"/>
      <c r="D10069" s="652"/>
    </row>
    <row r="10070" spans="1:5">
      <c r="A10070" s="711" t="s">
        <v>24128</v>
      </c>
      <c r="B10070" s="651"/>
      <c r="C10070" s="651"/>
      <c r="D10070" s="652"/>
    </row>
    <row r="10071" spans="1:5">
      <c r="A10071" s="711">
        <v>92895</v>
      </c>
      <c r="B10071" s="651" t="s">
        <v>27735</v>
      </c>
      <c r="C10071" s="651" t="s">
        <v>108</v>
      </c>
      <c r="D10071" s="652" t="s">
        <v>18987</v>
      </c>
      <c r="E10071" s="625">
        <v>82.27</v>
      </c>
    </row>
    <row r="10072" spans="1:5">
      <c r="A10072" s="711" t="s">
        <v>27129</v>
      </c>
      <c r="B10072" s="651" t="s">
        <v>27130</v>
      </c>
      <c r="C10072" s="651"/>
      <c r="D10072" s="652"/>
    </row>
    <row r="10073" spans="1:5">
      <c r="A10073" s="711">
        <v>42036</v>
      </c>
      <c r="B10073" s="651"/>
      <c r="C10073" s="651"/>
      <c r="D10073" s="652"/>
    </row>
    <row r="10074" spans="1:5">
      <c r="A10074" s="711">
        <v>92896</v>
      </c>
      <c r="B10074" s="651" t="s">
        <v>27736</v>
      </c>
      <c r="C10074" s="651" t="s">
        <v>108</v>
      </c>
      <c r="D10074" s="652" t="s">
        <v>18987</v>
      </c>
      <c r="E10074" s="625">
        <v>119.73</v>
      </c>
    </row>
    <row r="10075" spans="1:5">
      <c r="A10075" s="711" t="s">
        <v>27131</v>
      </c>
      <c r="B10075" s="651" t="s">
        <v>27132</v>
      </c>
      <c r="C10075" s="651"/>
      <c r="D10075" s="652"/>
    </row>
    <row r="10076" spans="1:5">
      <c r="A10076" s="711" t="s">
        <v>24128</v>
      </c>
      <c r="B10076" s="651"/>
      <c r="C10076" s="651"/>
      <c r="D10076" s="652"/>
    </row>
    <row r="10077" spans="1:5">
      <c r="A10077" s="711">
        <v>92897</v>
      </c>
      <c r="B10077" s="651" t="s">
        <v>27737</v>
      </c>
      <c r="C10077" s="651" t="s">
        <v>108</v>
      </c>
      <c r="D10077" s="652" t="s">
        <v>18987</v>
      </c>
      <c r="E10077" s="625">
        <v>168.99</v>
      </c>
    </row>
    <row r="10078" spans="1:5">
      <c r="A10078" s="711" t="s">
        <v>27129</v>
      </c>
      <c r="B10078" s="651" t="s">
        <v>27130</v>
      </c>
      <c r="C10078" s="651"/>
      <c r="D10078" s="652"/>
    </row>
    <row r="10079" spans="1:5">
      <c r="A10079" s="711">
        <v>42036</v>
      </c>
      <c r="B10079" s="651"/>
      <c r="C10079" s="651"/>
      <c r="D10079" s="652"/>
    </row>
    <row r="10080" spans="1:5">
      <c r="A10080" s="711">
        <v>92898</v>
      </c>
      <c r="B10080" s="651" t="s">
        <v>27741</v>
      </c>
      <c r="C10080" s="651" t="s">
        <v>108</v>
      </c>
      <c r="D10080" s="652" t="s">
        <v>18987</v>
      </c>
      <c r="E10080" s="625">
        <v>32.04</v>
      </c>
    </row>
    <row r="10081" spans="1:5">
      <c r="A10081" s="711" t="s">
        <v>27129</v>
      </c>
      <c r="B10081" s="651" t="s">
        <v>27138</v>
      </c>
      <c r="C10081" s="651"/>
      <c r="D10081" s="652"/>
    </row>
    <row r="10082" spans="1:5">
      <c r="A10082" s="711">
        <v>42339</v>
      </c>
      <c r="B10082" s="651"/>
      <c r="C10082" s="651"/>
      <c r="D10082" s="652"/>
    </row>
    <row r="10083" spans="1:5">
      <c r="A10083" s="711">
        <v>92899</v>
      </c>
      <c r="B10083" s="651" t="s">
        <v>27742</v>
      </c>
      <c r="C10083" s="651" t="s">
        <v>108</v>
      </c>
      <c r="D10083" s="652" t="s">
        <v>18987</v>
      </c>
      <c r="E10083" s="625">
        <v>45.06</v>
      </c>
    </row>
    <row r="10084" spans="1:5">
      <c r="A10084" s="711" t="s">
        <v>27131</v>
      </c>
      <c r="B10084" s="651" t="s">
        <v>27139</v>
      </c>
      <c r="C10084" s="651"/>
      <c r="D10084" s="652"/>
    </row>
    <row r="10085" spans="1:5">
      <c r="A10085" s="711" t="s">
        <v>24128</v>
      </c>
      <c r="B10085" s="651"/>
      <c r="C10085" s="651"/>
      <c r="D10085" s="652"/>
    </row>
    <row r="10086" spans="1:5">
      <c r="A10086" s="711">
        <v>92900</v>
      </c>
      <c r="B10086" s="651" t="s">
        <v>27743</v>
      </c>
      <c r="C10086" s="651" t="s">
        <v>108</v>
      </c>
      <c r="D10086" s="652" t="s">
        <v>18987</v>
      </c>
      <c r="E10086" s="625">
        <v>51.47</v>
      </c>
    </row>
    <row r="10087" spans="1:5">
      <c r="A10087" s="711" t="s">
        <v>27131</v>
      </c>
      <c r="B10087" s="651" t="s">
        <v>27139</v>
      </c>
      <c r="C10087" s="651"/>
      <c r="D10087" s="652"/>
    </row>
    <row r="10088" spans="1:5">
      <c r="A10088" s="711" t="s">
        <v>22417</v>
      </c>
      <c r="B10088" s="651" t="s">
        <v>22418</v>
      </c>
      <c r="C10088" s="651"/>
      <c r="D10088" s="652"/>
    </row>
    <row r="10089" spans="1:5">
      <c r="A10089" s="711" t="s">
        <v>22419</v>
      </c>
      <c r="B10089" s="651" t="e">
        <v>#NAME?</v>
      </c>
      <c r="C10089" s="651"/>
      <c r="D10089" s="652" t="s">
        <v>22420</v>
      </c>
      <c r="E10089" s="625" t="s">
        <v>22421</v>
      </c>
    </row>
    <row r="10090" spans="1:5">
      <c r="A10090" s="711"/>
      <c r="B10090" s="651"/>
      <c r="C10090" s="651"/>
      <c r="D10090" s="652" t="s">
        <v>22422</v>
      </c>
      <c r="E10090" s="625" t="s">
        <v>22423</v>
      </c>
    </row>
    <row r="10091" spans="1:5">
      <c r="A10091" s="711" t="s">
        <v>22424</v>
      </c>
      <c r="B10091" s="651" t="s">
        <v>22425</v>
      </c>
      <c r="C10091" s="651"/>
      <c r="D10091" s="652"/>
    </row>
    <row r="10092" spans="1:5">
      <c r="A10092" s="711" t="s">
        <v>22426</v>
      </c>
      <c r="B10092" s="651" t="s">
        <v>22427</v>
      </c>
      <c r="C10092" s="651" t="s">
        <v>22428</v>
      </c>
      <c r="D10092" s="652"/>
    </row>
    <row r="10093" spans="1:5">
      <c r="A10093" s="711" t="s">
        <v>22429</v>
      </c>
      <c r="B10093" s="651" t="s">
        <v>22430</v>
      </c>
      <c r="C10093" s="651"/>
      <c r="D10093" s="652" t="s">
        <v>22422</v>
      </c>
      <c r="E10093" s="625" t="s">
        <v>22431</v>
      </c>
    </row>
    <row r="10094" spans="1:5">
      <c r="A10094" s="711" t="s">
        <v>91</v>
      </c>
      <c r="B10094" s="651" t="s">
        <v>22432</v>
      </c>
      <c r="C10094" s="651" t="s">
        <v>22433</v>
      </c>
      <c r="D10094" s="652" t="s">
        <v>22434</v>
      </c>
      <c r="E10094" s="625" t="s">
        <v>22435</v>
      </c>
    </row>
    <row r="10095" spans="1:5">
      <c r="A10095" s="711" t="s">
        <v>22436</v>
      </c>
      <c r="B10095" s="651" t="s">
        <v>22437</v>
      </c>
      <c r="C10095" s="651"/>
      <c r="D10095" s="652"/>
    </row>
    <row r="10096" spans="1:5">
      <c r="A10096" s="711" t="s">
        <v>24128</v>
      </c>
      <c r="B10096" s="651"/>
      <c r="C10096" s="651"/>
      <c r="D10096" s="652"/>
    </row>
    <row r="10097" spans="1:5">
      <c r="A10097" s="711">
        <v>92901</v>
      </c>
      <c r="B10097" s="651" t="s">
        <v>27744</v>
      </c>
      <c r="C10097" s="651" t="s">
        <v>108</v>
      </c>
      <c r="D10097" s="652" t="s">
        <v>18987</v>
      </c>
      <c r="E10097" s="625">
        <v>74.22</v>
      </c>
    </row>
    <row r="10098" spans="1:5">
      <c r="A10098" s="711" t="s">
        <v>27129</v>
      </c>
      <c r="B10098" s="651" t="s">
        <v>27138</v>
      </c>
      <c r="C10098" s="651"/>
      <c r="D10098" s="652"/>
    </row>
    <row r="10099" spans="1:5">
      <c r="A10099" s="711">
        <v>42339</v>
      </c>
      <c r="B10099" s="651"/>
      <c r="C10099" s="651"/>
      <c r="D10099" s="652"/>
    </row>
    <row r="10100" spans="1:5">
      <c r="A10100" s="711">
        <v>92902</v>
      </c>
      <c r="B10100" s="651" t="s">
        <v>27745</v>
      </c>
      <c r="C10100" s="651" t="s">
        <v>108</v>
      </c>
      <c r="D10100" s="652" t="s">
        <v>18987</v>
      </c>
      <c r="E10100" s="625">
        <v>110.09</v>
      </c>
    </row>
    <row r="10101" spans="1:5">
      <c r="A10101" s="711" t="s">
        <v>27131</v>
      </c>
      <c r="B10101" s="651" t="s">
        <v>27139</v>
      </c>
      <c r="C10101" s="651"/>
      <c r="D10101" s="652"/>
    </row>
    <row r="10102" spans="1:5">
      <c r="A10102" s="711" t="s">
        <v>24128</v>
      </c>
      <c r="B10102" s="651"/>
      <c r="C10102" s="651"/>
      <c r="D10102" s="652"/>
    </row>
    <row r="10103" spans="1:5">
      <c r="A10103" s="711">
        <v>92903</v>
      </c>
      <c r="B10103" s="651" t="s">
        <v>27746</v>
      </c>
      <c r="C10103" s="651" t="s">
        <v>108</v>
      </c>
      <c r="D10103" s="652" t="s">
        <v>18987</v>
      </c>
      <c r="E10103" s="625">
        <v>157.78</v>
      </c>
    </row>
    <row r="10104" spans="1:5">
      <c r="A10104" s="711" t="s">
        <v>27129</v>
      </c>
      <c r="B10104" s="651" t="s">
        <v>27138</v>
      </c>
      <c r="C10104" s="651"/>
      <c r="D10104" s="652"/>
    </row>
    <row r="10105" spans="1:5">
      <c r="A10105" s="711">
        <v>42339</v>
      </c>
      <c r="B10105" s="651"/>
      <c r="C10105" s="651"/>
      <c r="D10105" s="652"/>
    </row>
    <row r="10106" spans="1:5">
      <c r="A10106" s="711">
        <v>92904</v>
      </c>
      <c r="B10106" s="651" t="s">
        <v>27747</v>
      </c>
      <c r="C10106" s="651" t="s">
        <v>108</v>
      </c>
      <c r="D10106" s="652" t="s">
        <v>18987</v>
      </c>
      <c r="E10106" s="625">
        <v>19.91</v>
      </c>
    </row>
    <row r="10107" spans="1:5">
      <c r="A10107" s="711" t="s">
        <v>27715</v>
      </c>
      <c r="B10107" s="651" t="s">
        <v>27716</v>
      </c>
      <c r="C10107" s="651"/>
      <c r="D10107" s="652"/>
    </row>
    <row r="10108" spans="1:5">
      <c r="A10108" s="711">
        <v>5</v>
      </c>
      <c r="B10108" s="651"/>
      <c r="C10108" s="651"/>
      <c r="D10108" s="652"/>
    </row>
    <row r="10109" spans="1:5">
      <c r="A10109" s="711">
        <v>92905</v>
      </c>
      <c r="B10109" s="651" t="s">
        <v>27748</v>
      </c>
      <c r="C10109" s="651" t="s">
        <v>108</v>
      </c>
      <c r="D10109" s="652" t="s">
        <v>18987</v>
      </c>
      <c r="E10109" s="625">
        <v>29.38</v>
      </c>
    </row>
    <row r="10110" spans="1:5">
      <c r="A10110" s="711" t="s">
        <v>27715</v>
      </c>
      <c r="B10110" s="651" t="s">
        <v>27716</v>
      </c>
      <c r="C10110" s="651"/>
      <c r="D10110" s="652"/>
    </row>
    <row r="10111" spans="1:5">
      <c r="A10111" s="711">
        <v>5</v>
      </c>
      <c r="B10111" s="651"/>
      <c r="C10111" s="651"/>
      <c r="D10111" s="652"/>
    </row>
    <row r="10112" spans="1:5">
      <c r="A10112" s="711">
        <v>92906</v>
      </c>
      <c r="B10112" s="651" t="s">
        <v>27741</v>
      </c>
      <c r="C10112" s="651" t="s">
        <v>108</v>
      </c>
      <c r="D10112" s="652" t="s">
        <v>18987</v>
      </c>
      <c r="E10112" s="625">
        <v>37.200000000000003</v>
      </c>
    </row>
    <row r="10113" spans="1:5">
      <c r="A10113" s="711" t="s">
        <v>27718</v>
      </c>
      <c r="B10113" s="651" t="s">
        <v>27719</v>
      </c>
      <c r="C10113" s="651"/>
      <c r="D10113" s="652"/>
    </row>
    <row r="10114" spans="1:5">
      <c r="A10114" s="711">
        <v>92907</v>
      </c>
      <c r="B10114" s="651" t="s">
        <v>27749</v>
      </c>
      <c r="C10114" s="651" t="s">
        <v>108</v>
      </c>
      <c r="D10114" s="652" t="s">
        <v>18987</v>
      </c>
      <c r="E10114" s="625">
        <v>39.47</v>
      </c>
    </row>
    <row r="10115" spans="1:5">
      <c r="A10115" s="711" t="s">
        <v>27241</v>
      </c>
      <c r="B10115" s="651" t="s">
        <v>27644</v>
      </c>
      <c r="C10115" s="651"/>
      <c r="D10115" s="652"/>
    </row>
    <row r="10116" spans="1:5">
      <c r="A10116" s="711">
        <v>92908</v>
      </c>
      <c r="B10116" s="651" t="s">
        <v>27750</v>
      </c>
      <c r="C10116" s="651" t="s">
        <v>108</v>
      </c>
      <c r="D10116" s="652" t="s">
        <v>18987</v>
      </c>
      <c r="E10116" s="625">
        <v>39.43</v>
      </c>
    </row>
    <row r="10117" spans="1:5">
      <c r="A10117" s="711" t="s">
        <v>27241</v>
      </c>
      <c r="B10117" s="651" t="s">
        <v>27644</v>
      </c>
      <c r="C10117" s="651"/>
      <c r="D10117" s="652"/>
    </row>
    <row r="10118" spans="1:5">
      <c r="A10118" s="711">
        <v>92909</v>
      </c>
      <c r="B10118" s="651" t="s">
        <v>27751</v>
      </c>
      <c r="C10118" s="651" t="s">
        <v>108</v>
      </c>
      <c r="D10118" s="652" t="s">
        <v>18987</v>
      </c>
      <c r="E10118" s="625">
        <v>39.25</v>
      </c>
    </row>
    <row r="10119" spans="1:5">
      <c r="A10119" s="711" t="s">
        <v>27200</v>
      </c>
      <c r="B10119" s="651" t="s">
        <v>27752</v>
      </c>
      <c r="C10119" s="651"/>
      <c r="D10119" s="652"/>
    </row>
    <row r="10120" spans="1:5">
      <c r="A10120" s="711">
        <v>92910</v>
      </c>
      <c r="B10120" s="651" t="s">
        <v>27753</v>
      </c>
      <c r="C10120" s="651" t="s">
        <v>108</v>
      </c>
      <c r="D10120" s="652" t="s">
        <v>18987</v>
      </c>
      <c r="E10120" s="625">
        <v>59.08</v>
      </c>
    </row>
    <row r="10121" spans="1:5">
      <c r="A10121" s="711" t="s">
        <v>27754</v>
      </c>
      <c r="B10121" s="651" t="s">
        <v>27755</v>
      </c>
      <c r="C10121" s="651"/>
      <c r="D10121" s="652"/>
    </row>
    <row r="10122" spans="1:5">
      <c r="A10122" s="711">
        <v>92911</v>
      </c>
      <c r="B10122" s="651" t="s">
        <v>27756</v>
      </c>
      <c r="C10122" s="651" t="s">
        <v>108</v>
      </c>
      <c r="D10122" s="652" t="s">
        <v>18987</v>
      </c>
      <c r="E10122" s="625">
        <v>59.08</v>
      </c>
    </row>
    <row r="10123" spans="1:5">
      <c r="A10123" s="711" t="s">
        <v>27241</v>
      </c>
      <c r="B10123" s="651" t="s">
        <v>27644</v>
      </c>
      <c r="C10123" s="651"/>
      <c r="D10123" s="652"/>
    </row>
    <row r="10124" spans="1:5">
      <c r="A10124" s="711" t="s">
        <v>22417</v>
      </c>
      <c r="B10124" s="651" t="s">
        <v>22418</v>
      </c>
      <c r="C10124" s="651"/>
      <c r="D10124" s="652"/>
    </row>
    <row r="10125" spans="1:5">
      <c r="A10125" s="711" t="s">
        <v>22419</v>
      </c>
      <c r="B10125" s="651" t="e">
        <v>#NAME?</v>
      </c>
      <c r="C10125" s="651"/>
      <c r="D10125" s="652" t="s">
        <v>22420</v>
      </c>
      <c r="E10125" s="625" t="s">
        <v>22421</v>
      </c>
    </row>
    <row r="10126" spans="1:5">
      <c r="A10126" s="711"/>
      <c r="B10126" s="651"/>
      <c r="C10126" s="651"/>
      <c r="D10126" s="652" t="s">
        <v>22422</v>
      </c>
      <c r="E10126" s="625" t="s">
        <v>22423</v>
      </c>
    </row>
    <row r="10127" spans="1:5">
      <c r="A10127" s="711" t="s">
        <v>22424</v>
      </c>
      <c r="B10127" s="651" t="s">
        <v>22425</v>
      </c>
      <c r="C10127" s="651"/>
      <c r="D10127" s="652"/>
    </row>
    <row r="10128" spans="1:5">
      <c r="A10128" s="711" t="s">
        <v>22426</v>
      </c>
      <c r="B10128" s="651" t="s">
        <v>22427</v>
      </c>
      <c r="C10128" s="651" t="s">
        <v>22428</v>
      </c>
      <c r="D10128" s="652"/>
    </row>
    <row r="10129" spans="1:5">
      <c r="A10129" s="711" t="s">
        <v>22429</v>
      </c>
      <c r="B10129" s="651" t="s">
        <v>22430</v>
      </c>
      <c r="C10129" s="651"/>
      <c r="D10129" s="652" t="s">
        <v>22422</v>
      </c>
      <c r="E10129" s="625" t="s">
        <v>22431</v>
      </c>
    </row>
    <row r="10130" spans="1:5">
      <c r="A10130" s="711" t="s">
        <v>91</v>
      </c>
      <c r="B10130" s="651" t="s">
        <v>22432</v>
      </c>
      <c r="C10130" s="651" t="s">
        <v>22433</v>
      </c>
      <c r="D10130" s="652" t="s">
        <v>22434</v>
      </c>
      <c r="E10130" s="625" t="s">
        <v>22435</v>
      </c>
    </row>
    <row r="10131" spans="1:5">
      <c r="A10131" s="711" t="s">
        <v>22436</v>
      </c>
      <c r="B10131" s="651" t="s">
        <v>22437</v>
      </c>
      <c r="C10131" s="651"/>
      <c r="D10131" s="652"/>
    </row>
    <row r="10132" spans="1:5">
      <c r="A10132" s="711">
        <v>92912</v>
      </c>
      <c r="B10132" s="651" t="s">
        <v>27757</v>
      </c>
      <c r="C10132" s="651" t="s">
        <v>108</v>
      </c>
      <c r="D10132" s="652" t="s">
        <v>18987</v>
      </c>
      <c r="E10132" s="625">
        <v>76.760000000000005</v>
      </c>
    </row>
    <row r="10133" spans="1:5">
      <c r="A10133" s="711" t="s">
        <v>27241</v>
      </c>
      <c r="B10133" s="651" t="s">
        <v>27644</v>
      </c>
      <c r="C10133" s="651"/>
      <c r="D10133" s="652"/>
    </row>
    <row r="10134" spans="1:5">
      <c r="A10134" s="711">
        <v>92913</v>
      </c>
      <c r="B10134" s="651" t="s">
        <v>27758</v>
      </c>
      <c r="C10134" s="651" t="s">
        <v>108</v>
      </c>
      <c r="D10134" s="652" t="s">
        <v>18987</v>
      </c>
      <c r="E10134" s="625">
        <v>78.41</v>
      </c>
    </row>
    <row r="10135" spans="1:5">
      <c r="A10135" s="711" t="s">
        <v>27241</v>
      </c>
      <c r="B10135" s="651" t="s">
        <v>27644</v>
      </c>
      <c r="C10135" s="651"/>
      <c r="D10135" s="652"/>
    </row>
    <row r="10136" spans="1:5">
      <c r="A10136" s="711">
        <v>92914</v>
      </c>
      <c r="B10136" s="651" t="s">
        <v>27759</v>
      </c>
      <c r="C10136" s="651" t="s">
        <v>108</v>
      </c>
      <c r="D10136" s="652" t="s">
        <v>18987</v>
      </c>
      <c r="E10136" s="625">
        <v>78.41</v>
      </c>
    </row>
    <row r="10137" spans="1:5">
      <c r="A10137" s="711" t="s">
        <v>27200</v>
      </c>
      <c r="B10137" s="651" t="s">
        <v>27752</v>
      </c>
      <c r="C10137" s="651"/>
      <c r="D10137" s="652"/>
    </row>
    <row r="10138" spans="1:5">
      <c r="A10138" s="711">
        <v>92918</v>
      </c>
      <c r="B10138" s="651" t="s">
        <v>27760</v>
      </c>
      <c r="C10138" s="651" t="s">
        <v>108</v>
      </c>
      <c r="D10138" s="652" t="s">
        <v>18987</v>
      </c>
      <c r="E10138" s="625">
        <v>21.38</v>
      </c>
    </row>
    <row r="10139" spans="1:5">
      <c r="A10139" s="711" t="s">
        <v>27761</v>
      </c>
      <c r="B10139" s="651" t="s">
        <v>27762</v>
      </c>
      <c r="C10139" s="651"/>
      <c r="D10139" s="652"/>
    </row>
    <row r="10140" spans="1:5">
      <c r="A10140" s="711" t="s">
        <v>27153</v>
      </c>
      <c r="B10140" s="651" t="s">
        <v>23100</v>
      </c>
      <c r="C10140" s="651"/>
      <c r="D10140" s="652"/>
    </row>
    <row r="10141" spans="1:5">
      <c r="A10141" s="711">
        <v>92920</v>
      </c>
      <c r="B10141" s="651" t="s">
        <v>27763</v>
      </c>
      <c r="C10141" s="651" t="s">
        <v>108</v>
      </c>
      <c r="D10141" s="652" t="s">
        <v>18987</v>
      </c>
      <c r="E10141" s="625">
        <v>21.47</v>
      </c>
    </row>
    <row r="10142" spans="1:5">
      <c r="A10142" s="711" t="s">
        <v>27761</v>
      </c>
      <c r="B10142" s="651" t="s">
        <v>27762</v>
      </c>
      <c r="C10142" s="651"/>
      <c r="D10142" s="652"/>
    </row>
    <row r="10143" spans="1:5">
      <c r="A10143" s="711" t="s">
        <v>27153</v>
      </c>
      <c r="B10143" s="651" t="s">
        <v>23100</v>
      </c>
      <c r="C10143" s="651"/>
      <c r="D10143" s="652"/>
    </row>
    <row r="10144" spans="1:5">
      <c r="A10144" s="711">
        <v>92925</v>
      </c>
      <c r="B10144" s="651" t="s">
        <v>27764</v>
      </c>
      <c r="C10144" s="651" t="s">
        <v>108</v>
      </c>
      <c r="D10144" s="652" t="s">
        <v>18987</v>
      </c>
      <c r="E10144" s="625">
        <v>25.51</v>
      </c>
    </row>
    <row r="10145" spans="1:5">
      <c r="A10145" s="711" t="s">
        <v>27241</v>
      </c>
      <c r="B10145" s="651" t="s">
        <v>27765</v>
      </c>
      <c r="C10145" s="651"/>
      <c r="D10145" s="652"/>
    </row>
    <row r="10146" spans="1:5">
      <c r="A10146" s="711" t="s">
        <v>26271</v>
      </c>
      <c r="B10146" s="651">
        <v>42339</v>
      </c>
      <c r="C10146" s="651"/>
      <c r="D10146" s="652"/>
    </row>
    <row r="10147" spans="1:5">
      <c r="A10147" s="711">
        <v>92926</v>
      </c>
      <c r="B10147" s="651" t="s">
        <v>27766</v>
      </c>
      <c r="C10147" s="651" t="s">
        <v>108</v>
      </c>
      <c r="D10147" s="652" t="s">
        <v>18987</v>
      </c>
      <c r="E10147" s="625">
        <v>25.33</v>
      </c>
    </row>
    <row r="10148" spans="1:5">
      <c r="A10148" s="711" t="s">
        <v>27767</v>
      </c>
      <c r="B10148" s="651" t="s">
        <v>27768</v>
      </c>
      <c r="C10148" s="651"/>
      <c r="D10148" s="652"/>
    </row>
    <row r="10149" spans="1:5">
      <c r="A10149" s="711" t="s">
        <v>27219</v>
      </c>
      <c r="B10149" s="651" t="s">
        <v>24262</v>
      </c>
      <c r="C10149" s="651"/>
      <c r="D10149" s="652"/>
    </row>
    <row r="10150" spans="1:5">
      <c r="A10150" s="711">
        <v>92927</v>
      </c>
      <c r="B10150" s="651" t="s">
        <v>27769</v>
      </c>
      <c r="C10150" s="651" t="s">
        <v>108</v>
      </c>
      <c r="D10150" s="652" t="s">
        <v>18987</v>
      </c>
      <c r="E10150" s="625">
        <v>25.33</v>
      </c>
    </row>
    <row r="10151" spans="1:5">
      <c r="A10151" s="711" t="s">
        <v>27767</v>
      </c>
      <c r="B10151" s="651" t="s">
        <v>27768</v>
      </c>
      <c r="C10151" s="651"/>
      <c r="D10151" s="652"/>
    </row>
    <row r="10152" spans="1:5">
      <c r="A10152" s="711" t="s">
        <v>27219</v>
      </c>
      <c r="B10152" s="651" t="s">
        <v>24262</v>
      </c>
      <c r="C10152" s="651"/>
      <c r="D10152" s="652"/>
    </row>
    <row r="10153" spans="1:5">
      <c r="A10153" s="711">
        <v>92928</v>
      </c>
      <c r="B10153" s="651" t="s">
        <v>27770</v>
      </c>
      <c r="C10153" s="651" t="s">
        <v>108</v>
      </c>
      <c r="D10153" s="652" t="s">
        <v>18987</v>
      </c>
      <c r="E10153" s="625">
        <v>30.33</v>
      </c>
    </row>
    <row r="10154" spans="1:5">
      <c r="A10154" s="711" t="s">
        <v>27754</v>
      </c>
      <c r="B10154" s="651" t="s">
        <v>27771</v>
      </c>
      <c r="C10154" s="651"/>
      <c r="D10154" s="652"/>
    </row>
    <row r="10155" spans="1:5">
      <c r="A10155" s="711" t="s">
        <v>26347</v>
      </c>
      <c r="B10155" s="651" t="s">
        <v>24128</v>
      </c>
      <c r="C10155" s="651"/>
      <c r="D10155" s="652"/>
    </row>
    <row r="10156" spans="1:5">
      <c r="A10156" s="711">
        <v>92929</v>
      </c>
      <c r="B10156" s="651" t="s">
        <v>27772</v>
      </c>
      <c r="C10156" s="651" t="s">
        <v>108</v>
      </c>
      <c r="D10156" s="652" t="s">
        <v>18987</v>
      </c>
      <c r="E10156" s="625">
        <v>30.52</v>
      </c>
    </row>
    <row r="10157" spans="1:5">
      <c r="A10157" s="711" t="s">
        <v>27241</v>
      </c>
      <c r="B10157" s="651" t="s">
        <v>27765</v>
      </c>
      <c r="C10157" s="651"/>
      <c r="D10157" s="652"/>
    </row>
    <row r="10158" spans="1:5">
      <c r="A10158" s="711" t="s">
        <v>26271</v>
      </c>
      <c r="B10158" s="651">
        <v>42339</v>
      </c>
      <c r="C10158" s="651"/>
      <c r="D10158" s="652"/>
    </row>
    <row r="10159" spans="1:5">
      <c r="A10159" s="711">
        <v>92930</v>
      </c>
      <c r="B10159" s="651" t="s">
        <v>27773</v>
      </c>
      <c r="C10159" s="651" t="s">
        <v>108</v>
      </c>
      <c r="D10159" s="652" t="s">
        <v>18987</v>
      </c>
      <c r="E10159" s="625">
        <v>30.11</v>
      </c>
    </row>
    <row r="10160" spans="1:5">
      <c r="A10160" s="711" t="s">
        <v>22417</v>
      </c>
      <c r="B10160" s="651" t="s">
        <v>22418</v>
      </c>
      <c r="C10160" s="651"/>
      <c r="D10160" s="652"/>
    </row>
    <row r="10161" spans="1:5">
      <c r="A10161" s="711" t="s">
        <v>22419</v>
      </c>
      <c r="B10161" s="651" t="e">
        <v>#NAME?</v>
      </c>
      <c r="C10161" s="651"/>
      <c r="D10161" s="652" t="s">
        <v>22420</v>
      </c>
      <c r="E10161" s="625" t="s">
        <v>22421</v>
      </c>
    </row>
    <row r="10162" spans="1:5">
      <c r="A10162" s="711"/>
      <c r="B10162" s="651"/>
      <c r="C10162" s="651"/>
      <c r="D10162" s="652" t="s">
        <v>22422</v>
      </c>
      <c r="E10162" s="625" t="s">
        <v>22423</v>
      </c>
    </row>
    <row r="10163" spans="1:5">
      <c r="A10163" s="711" t="s">
        <v>22424</v>
      </c>
      <c r="B10163" s="651" t="s">
        <v>22425</v>
      </c>
      <c r="C10163" s="651"/>
      <c r="D10163" s="652"/>
    </row>
    <row r="10164" spans="1:5">
      <c r="A10164" s="711" t="s">
        <v>22426</v>
      </c>
      <c r="B10164" s="651" t="s">
        <v>22427</v>
      </c>
      <c r="C10164" s="651" t="s">
        <v>22428</v>
      </c>
      <c r="D10164" s="652"/>
    </row>
    <row r="10165" spans="1:5">
      <c r="A10165" s="711" t="s">
        <v>22429</v>
      </c>
      <c r="B10165" s="651" t="s">
        <v>22430</v>
      </c>
      <c r="C10165" s="651"/>
      <c r="D10165" s="652" t="s">
        <v>22422</v>
      </c>
      <c r="E10165" s="625" t="s">
        <v>22431</v>
      </c>
    </row>
    <row r="10166" spans="1:5">
      <c r="A10166" s="711" t="s">
        <v>91</v>
      </c>
      <c r="B10166" s="651" t="s">
        <v>22432</v>
      </c>
      <c r="C10166" s="651" t="s">
        <v>22433</v>
      </c>
      <c r="D10166" s="652" t="s">
        <v>22434</v>
      </c>
      <c r="E10166" s="625" t="s">
        <v>22435</v>
      </c>
    </row>
    <row r="10167" spans="1:5">
      <c r="A10167" s="711" t="s">
        <v>22436</v>
      </c>
      <c r="B10167" s="651" t="s">
        <v>22437</v>
      </c>
      <c r="C10167" s="651"/>
      <c r="D10167" s="652"/>
    </row>
    <row r="10168" spans="1:5">
      <c r="A10168" s="711" t="s">
        <v>27767</v>
      </c>
      <c r="B10168" s="651" t="s">
        <v>27768</v>
      </c>
      <c r="C10168" s="651"/>
      <c r="D10168" s="652"/>
    </row>
    <row r="10169" spans="1:5">
      <c r="A10169" s="711" t="s">
        <v>27219</v>
      </c>
      <c r="B10169" s="651" t="s">
        <v>24262</v>
      </c>
      <c r="C10169" s="651"/>
      <c r="D10169" s="652"/>
    </row>
    <row r="10170" spans="1:5">
      <c r="A10170" s="711">
        <v>92931</v>
      </c>
      <c r="B10170" s="651" t="s">
        <v>27749</v>
      </c>
      <c r="C10170" s="651" t="s">
        <v>108</v>
      </c>
      <c r="D10170" s="652" t="s">
        <v>18987</v>
      </c>
      <c r="E10170" s="625">
        <v>39.450000000000003</v>
      </c>
    </row>
    <row r="10171" spans="1:5">
      <c r="A10171" s="711" t="s">
        <v>27241</v>
      </c>
      <c r="B10171" s="651" t="s">
        <v>27765</v>
      </c>
      <c r="C10171" s="651"/>
      <c r="D10171" s="652"/>
    </row>
    <row r="10172" spans="1:5">
      <c r="A10172" s="711" t="s">
        <v>26271</v>
      </c>
      <c r="B10172" s="651">
        <v>42339</v>
      </c>
      <c r="C10172" s="651"/>
      <c r="D10172" s="652"/>
    </row>
    <row r="10173" spans="1:5">
      <c r="A10173" s="711">
        <v>92932</v>
      </c>
      <c r="B10173" s="651" t="s">
        <v>27750</v>
      </c>
      <c r="C10173" s="651" t="s">
        <v>108</v>
      </c>
      <c r="D10173" s="652" t="s">
        <v>18987</v>
      </c>
      <c r="E10173" s="625">
        <v>39.4</v>
      </c>
    </row>
    <row r="10174" spans="1:5">
      <c r="A10174" s="711" t="s">
        <v>27241</v>
      </c>
      <c r="B10174" s="651" t="s">
        <v>27765</v>
      </c>
      <c r="C10174" s="651"/>
      <c r="D10174" s="652"/>
    </row>
    <row r="10175" spans="1:5">
      <c r="A10175" s="711" t="s">
        <v>26271</v>
      </c>
      <c r="B10175" s="651">
        <v>42339</v>
      </c>
      <c r="C10175" s="651"/>
      <c r="D10175" s="652"/>
    </row>
    <row r="10176" spans="1:5">
      <c r="A10176" s="711">
        <v>92933</v>
      </c>
      <c r="B10176" s="651" t="s">
        <v>27751</v>
      </c>
      <c r="C10176" s="651" t="s">
        <v>108</v>
      </c>
      <c r="D10176" s="652" t="s">
        <v>18987</v>
      </c>
      <c r="E10176" s="625">
        <v>39.22</v>
      </c>
    </row>
    <row r="10177" spans="1:5">
      <c r="A10177" s="711" t="s">
        <v>27200</v>
      </c>
      <c r="B10177" s="651" t="s">
        <v>27774</v>
      </c>
      <c r="C10177" s="651"/>
      <c r="D10177" s="652"/>
    </row>
    <row r="10178" spans="1:5">
      <c r="A10178" s="711" t="s">
        <v>24131</v>
      </c>
      <c r="B10178" s="651">
        <v>15</v>
      </c>
      <c r="C10178" s="651"/>
      <c r="D10178" s="652"/>
    </row>
    <row r="10179" spans="1:5">
      <c r="A10179" s="711">
        <v>92934</v>
      </c>
      <c r="B10179" s="651" t="s">
        <v>27753</v>
      </c>
      <c r="C10179" s="651" t="s">
        <v>108</v>
      </c>
      <c r="D10179" s="652" t="s">
        <v>18987</v>
      </c>
      <c r="E10179" s="625">
        <v>60.05</v>
      </c>
    </row>
    <row r="10180" spans="1:5">
      <c r="A10180" s="711" t="s">
        <v>27754</v>
      </c>
      <c r="B10180" s="651" t="s">
        <v>27771</v>
      </c>
      <c r="C10180" s="651"/>
      <c r="D10180" s="652"/>
    </row>
    <row r="10181" spans="1:5">
      <c r="A10181" s="711" t="s">
        <v>26347</v>
      </c>
      <c r="B10181" s="651" t="s">
        <v>24128</v>
      </c>
      <c r="C10181" s="651"/>
      <c r="D10181" s="652"/>
    </row>
    <row r="10182" spans="1:5">
      <c r="A10182" s="711">
        <v>92935</v>
      </c>
      <c r="B10182" s="651" t="s">
        <v>27756</v>
      </c>
      <c r="C10182" s="651" t="s">
        <v>108</v>
      </c>
      <c r="D10182" s="652" t="s">
        <v>18987</v>
      </c>
      <c r="E10182" s="625">
        <v>60.05</v>
      </c>
    </row>
    <row r="10183" spans="1:5">
      <c r="A10183" s="711" t="s">
        <v>27241</v>
      </c>
      <c r="B10183" s="651" t="s">
        <v>27765</v>
      </c>
      <c r="C10183" s="651"/>
      <c r="D10183" s="652"/>
    </row>
    <row r="10184" spans="1:5">
      <c r="A10184" s="711" t="s">
        <v>26271</v>
      </c>
      <c r="B10184" s="651">
        <v>42339</v>
      </c>
      <c r="C10184" s="651"/>
      <c r="D10184" s="652"/>
    </row>
    <row r="10185" spans="1:5">
      <c r="A10185" s="711">
        <v>92936</v>
      </c>
      <c r="B10185" s="651" t="s">
        <v>27758</v>
      </c>
      <c r="C10185" s="651" t="s">
        <v>108</v>
      </c>
      <c r="D10185" s="652" t="s">
        <v>18987</v>
      </c>
      <c r="E10185" s="625">
        <v>80.41</v>
      </c>
    </row>
    <row r="10186" spans="1:5">
      <c r="A10186" s="711" t="s">
        <v>27241</v>
      </c>
      <c r="B10186" s="651" t="s">
        <v>27765</v>
      </c>
      <c r="C10186" s="651"/>
      <c r="D10186" s="652"/>
    </row>
    <row r="10187" spans="1:5">
      <c r="A10187" s="711" t="s">
        <v>26271</v>
      </c>
      <c r="B10187" s="651">
        <v>42339</v>
      </c>
      <c r="C10187" s="651"/>
      <c r="D10187" s="652"/>
    </row>
    <row r="10188" spans="1:5">
      <c r="A10188" s="711">
        <v>92937</v>
      </c>
      <c r="B10188" s="651" t="s">
        <v>27759</v>
      </c>
      <c r="C10188" s="651" t="s">
        <v>108</v>
      </c>
      <c r="D10188" s="652" t="s">
        <v>18987</v>
      </c>
      <c r="E10188" s="625">
        <v>80.41</v>
      </c>
    </row>
    <row r="10189" spans="1:5">
      <c r="A10189" s="711" t="s">
        <v>27200</v>
      </c>
      <c r="B10189" s="651" t="s">
        <v>27774</v>
      </c>
      <c r="C10189" s="651"/>
      <c r="D10189" s="652"/>
    </row>
    <row r="10190" spans="1:5">
      <c r="A10190" s="711" t="s">
        <v>24131</v>
      </c>
      <c r="B10190" s="651">
        <v>15</v>
      </c>
      <c r="C10190" s="651"/>
      <c r="D10190" s="652"/>
    </row>
    <row r="10191" spans="1:5">
      <c r="A10191" s="711">
        <v>92938</v>
      </c>
      <c r="B10191" s="651" t="s">
        <v>27760</v>
      </c>
      <c r="C10191" s="651" t="s">
        <v>108</v>
      </c>
      <c r="D10191" s="652" t="s">
        <v>18987</v>
      </c>
      <c r="E10191" s="625">
        <v>15.99</v>
      </c>
    </row>
    <row r="10192" spans="1:5">
      <c r="A10192" s="711" t="s">
        <v>27761</v>
      </c>
      <c r="B10192" s="651" t="s">
        <v>27775</v>
      </c>
      <c r="C10192" s="651"/>
      <c r="D10192" s="652"/>
    </row>
    <row r="10193" spans="1:5">
      <c r="A10193" s="711" t="s">
        <v>26267</v>
      </c>
      <c r="B10193" s="651">
        <v>42036</v>
      </c>
      <c r="C10193" s="651"/>
      <c r="D10193" s="652"/>
    </row>
    <row r="10194" spans="1:5">
      <c r="A10194" s="711">
        <v>92939</v>
      </c>
      <c r="B10194" s="651" t="s">
        <v>27763</v>
      </c>
      <c r="C10194" s="651" t="s">
        <v>108</v>
      </c>
      <c r="D10194" s="652" t="s">
        <v>18987</v>
      </c>
      <c r="E10194" s="625">
        <v>16.079999999999998</v>
      </c>
    </row>
    <row r="10195" spans="1:5">
      <c r="A10195" s="711" t="s">
        <v>27761</v>
      </c>
      <c r="B10195" s="651" t="s">
        <v>27775</v>
      </c>
      <c r="C10195" s="651"/>
      <c r="D10195" s="652"/>
    </row>
    <row r="10196" spans="1:5">
      <c r="A10196" s="711" t="s">
        <v>22417</v>
      </c>
      <c r="B10196" s="651" t="s">
        <v>22418</v>
      </c>
      <c r="C10196" s="651"/>
      <c r="D10196" s="652"/>
    </row>
    <row r="10197" spans="1:5">
      <c r="A10197" s="711" t="s">
        <v>22419</v>
      </c>
      <c r="B10197" s="651" t="e">
        <v>#NAME?</v>
      </c>
      <c r="C10197" s="651"/>
      <c r="D10197" s="652" t="s">
        <v>22420</v>
      </c>
      <c r="E10197" s="625" t="s">
        <v>22421</v>
      </c>
    </row>
    <row r="10198" spans="1:5">
      <c r="A10198" s="711"/>
      <c r="B10198" s="651"/>
      <c r="C10198" s="651"/>
      <c r="D10198" s="652" t="s">
        <v>22422</v>
      </c>
      <c r="E10198" s="625" t="s">
        <v>22423</v>
      </c>
    </row>
    <row r="10199" spans="1:5">
      <c r="A10199" s="711" t="s">
        <v>22424</v>
      </c>
      <c r="B10199" s="651" t="s">
        <v>22425</v>
      </c>
      <c r="C10199" s="651"/>
      <c r="D10199" s="652"/>
    </row>
    <row r="10200" spans="1:5">
      <c r="A10200" s="711" t="s">
        <v>22426</v>
      </c>
      <c r="B10200" s="651" t="s">
        <v>22427</v>
      </c>
      <c r="C10200" s="651" t="s">
        <v>22428</v>
      </c>
      <c r="D10200" s="652"/>
    </row>
    <row r="10201" spans="1:5">
      <c r="A10201" s="711" t="s">
        <v>22429</v>
      </c>
      <c r="B10201" s="651" t="s">
        <v>22430</v>
      </c>
      <c r="C10201" s="651"/>
      <c r="D10201" s="652" t="s">
        <v>22422</v>
      </c>
      <c r="E10201" s="625" t="s">
        <v>22431</v>
      </c>
    </row>
    <row r="10202" spans="1:5">
      <c r="A10202" s="711" t="s">
        <v>91</v>
      </c>
      <c r="B10202" s="651" t="s">
        <v>22432</v>
      </c>
      <c r="C10202" s="651" t="s">
        <v>22433</v>
      </c>
      <c r="D10202" s="652" t="s">
        <v>22434</v>
      </c>
      <c r="E10202" s="625" t="s">
        <v>22435</v>
      </c>
    </row>
    <row r="10203" spans="1:5">
      <c r="A10203" s="711" t="s">
        <v>22436</v>
      </c>
      <c r="B10203" s="651" t="s">
        <v>22437</v>
      </c>
      <c r="C10203" s="651"/>
      <c r="D10203" s="652"/>
    </row>
    <row r="10204" spans="1:5">
      <c r="A10204" s="711" t="s">
        <v>26267</v>
      </c>
      <c r="B10204" s="651">
        <v>42036</v>
      </c>
      <c r="C10204" s="651"/>
      <c r="D10204" s="652"/>
    </row>
    <row r="10205" spans="1:5">
      <c r="A10205" s="711">
        <v>92940</v>
      </c>
      <c r="B10205" s="651" t="s">
        <v>27776</v>
      </c>
      <c r="C10205" s="651" t="s">
        <v>108</v>
      </c>
      <c r="D10205" s="652" t="s">
        <v>18987</v>
      </c>
      <c r="E10205" s="625">
        <v>19.37</v>
      </c>
    </row>
    <row r="10206" spans="1:5">
      <c r="A10206" s="711" t="s">
        <v>27241</v>
      </c>
      <c r="B10206" s="651" t="s">
        <v>27777</v>
      </c>
      <c r="C10206" s="651"/>
      <c r="D10206" s="652"/>
    </row>
    <row r="10207" spans="1:5">
      <c r="A10207" s="711" t="s">
        <v>27778</v>
      </c>
      <c r="B10207" s="651" t="s">
        <v>25581</v>
      </c>
      <c r="C10207" s="651"/>
      <c r="D10207" s="652"/>
    </row>
    <row r="10208" spans="1:5">
      <c r="A10208" s="711">
        <v>92941</v>
      </c>
      <c r="B10208" s="651" t="s">
        <v>27779</v>
      </c>
      <c r="C10208" s="651" t="s">
        <v>108</v>
      </c>
      <c r="D10208" s="652" t="s">
        <v>18987</v>
      </c>
      <c r="E10208" s="625">
        <v>19.190000000000001</v>
      </c>
    </row>
    <row r="10209" spans="1:5">
      <c r="A10209" s="711" t="s">
        <v>27767</v>
      </c>
      <c r="B10209" s="651" t="s">
        <v>27780</v>
      </c>
      <c r="C10209" s="651"/>
      <c r="D10209" s="652"/>
    </row>
    <row r="10210" spans="1:5">
      <c r="A10210" s="711" t="s">
        <v>25193</v>
      </c>
      <c r="B10210" s="651" t="s">
        <v>24128</v>
      </c>
      <c r="C10210" s="651"/>
      <c r="D10210" s="652"/>
    </row>
    <row r="10211" spans="1:5">
      <c r="A10211" s="711">
        <v>92942</v>
      </c>
      <c r="B10211" s="651" t="s">
        <v>27781</v>
      </c>
      <c r="C10211" s="651" t="s">
        <v>108</v>
      </c>
      <c r="D10211" s="652" t="s">
        <v>18987</v>
      </c>
      <c r="E10211" s="625">
        <v>19.190000000000001</v>
      </c>
    </row>
    <row r="10212" spans="1:5">
      <c r="A10212" s="711" t="s">
        <v>27767</v>
      </c>
      <c r="B10212" s="651" t="s">
        <v>27780</v>
      </c>
      <c r="C10212" s="651"/>
      <c r="D10212" s="652"/>
    </row>
    <row r="10213" spans="1:5">
      <c r="A10213" s="711" t="s">
        <v>25193</v>
      </c>
      <c r="B10213" s="651" t="s">
        <v>24128</v>
      </c>
      <c r="C10213" s="651"/>
      <c r="D10213" s="652"/>
    </row>
    <row r="10214" spans="1:5">
      <c r="A10214" s="711">
        <v>92943</v>
      </c>
      <c r="B10214" s="651" t="s">
        <v>27770</v>
      </c>
      <c r="C10214" s="651" t="s">
        <v>108</v>
      </c>
      <c r="D10214" s="652" t="s">
        <v>18987</v>
      </c>
      <c r="E10214" s="625">
        <v>23.34</v>
      </c>
    </row>
    <row r="10215" spans="1:5">
      <c r="A10215" s="711" t="s">
        <v>27754</v>
      </c>
      <c r="B10215" s="651" t="s">
        <v>27782</v>
      </c>
      <c r="C10215" s="651"/>
      <c r="D10215" s="652"/>
    </row>
    <row r="10216" spans="1:5">
      <c r="A10216" s="711" t="s">
        <v>25197</v>
      </c>
      <c r="B10216" s="651" t="s">
        <v>24620</v>
      </c>
      <c r="C10216" s="651"/>
      <c r="D10216" s="652"/>
    </row>
    <row r="10217" spans="1:5">
      <c r="A10217" s="711">
        <v>92944</v>
      </c>
      <c r="B10217" s="651" t="s">
        <v>27772</v>
      </c>
      <c r="C10217" s="651" t="s">
        <v>108</v>
      </c>
      <c r="D10217" s="652" t="s">
        <v>18987</v>
      </c>
      <c r="E10217" s="625">
        <v>23.52</v>
      </c>
    </row>
    <row r="10218" spans="1:5">
      <c r="A10218" s="711" t="s">
        <v>27241</v>
      </c>
      <c r="B10218" s="651" t="s">
        <v>27777</v>
      </c>
      <c r="C10218" s="651"/>
      <c r="D10218" s="652"/>
    </row>
    <row r="10219" spans="1:5">
      <c r="A10219" s="711" t="s">
        <v>27778</v>
      </c>
      <c r="B10219" s="651" t="s">
        <v>25581</v>
      </c>
      <c r="C10219" s="651"/>
      <c r="D10219" s="652"/>
    </row>
    <row r="10220" spans="1:5">
      <c r="A10220" s="711">
        <v>92945</v>
      </c>
      <c r="B10220" s="651" t="s">
        <v>27773</v>
      </c>
      <c r="C10220" s="651" t="s">
        <v>108</v>
      </c>
      <c r="D10220" s="652" t="s">
        <v>18987</v>
      </c>
      <c r="E10220" s="625">
        <v>23.12</v>
      </c>
    </row>
    <row r="10221" spans="1:5">
      <c r="A10221" s="711" t="s">
        <v>27767</v>
      </c>
      <c r="B10221" s="651" t="s">
        <v>27780</v>
      </c>
      <c r="C10221" s="651"/>
      <c r="D10221" s="652"/>
    </row>
    <row r="10222" spans="1:5">
      <c r="A10222" s="711" t="s">
        <v>25193</v>
      </c>
      <c r="B10222" s="651" t="s">
        <v>24128</v>
      </c>
      <c r="C10222" s="651"/>
      <c r="D10222" s="652"/>
    </row>
    <row r="10223" spans="1:5">
      <c r="A10223" s="711">
        <v>92946</v>
      </c>
      <c r="B10223" s="651" t="s">
        <v>27749</v>
      </c>
      <c r="C10223" s="651" t="s">
        <v>108</v>
      </c>
      <c r="D10223" s="652" t="s">
        <v>18987</v>
      </c>
      <c r="E10223" s="625">
        <v>31.4</v>
      </c>
    </row>
    <row r="10224" spans="1:5">
      <c r="A10224" s="711" t="s">
        <v>27241</v>
      </c>
      <c r="B10224" s="651" t="s">
        <v>27777</v>
      </c>
      <c r="C10224" s="651"/>
      <c r="D10224" s="652"/>
    </row>
    <row r="10225" spans="1:5">
      <c r="A10225" s="711" t="s">
        <v>27778</v>
      </c>
      <c r="B10225" s="651" t="s">
        <v>25581</v>
      </c>
      <c r="C10225" s="651"/>
      <c r="D10225" s="652"/>
    </row>
    <row r="10226" spans="1:5">
      <c r="A10226" s="711">
        <v>92947</v>
      </c>
      <c r="B10226" s="651" t="s">
        <v>27750</v>
      </c>
      <c r="C10226" s="651" t="s">
        <v>108</v>
      </c>
      <c r="D10226" s="652" t="s">
        <v>18987</v>
      </c>
      <c r="E10226" s="625">
        <v>31.35</v>
      </c>
    </row>
    <row r="10227" spans="1:5">
      <c r="A10227" s="711" t="s">
        <v>27241</v>
      </c>
      <c r="B10227" s="651" t="s">
        <v>27777</v>
      </c>
      <c r="C10227" s="651"/>
      <c r="D10227" s="652"/>
    </row>
    <row r="10228" spans="1:5">
      <c r="A10228" s="711" t="s">
        <v>27778</v>
      </c>
      <c r="B10228" s="651" t="s">
        <v>25581</v>
      </c>
      <c r="C10228" s="651"/>
      <c r="D10228" s="652"/>
    </row>
    <row r="10229" spans="1:5">
      <c r="A10229" s="711">
        <v>92948</v>
      </c>
      <c r="B10229" s="651" t="s">
        <v>27751</v>
      </c>
      <c r="C10229" s="651" t="s">
        <v>108</v>
      </c>
      <c r="D10229" s="652" t="s">
        <v>18987</v>
      </c>
      <c r="E10229" s="625">
        <v>31.17</v>
      </c>
    </row>
    <row r="10230" spans="1:5">
      <c r="A10230" s="711" t="s">
        <v>27200</v>
      </c>
      <c r="B10230" s="651" t="s">
        <v>27783</v>
      </c>
      <c r="C10230" s="651"/>
      <c r="D10230" s="652"/>
    </row>
    <row r="10231" spans="1:5">
      <c r="A10231" s="711" t="s">
        <v>27561</v>
      </c>
      <c r="B10231" s="651">
        <v>2015</v>
      </c>
      <c r="C10231" s="651"/>
      <c r="D10231" s="652"/>
    </row>
    <row r="10232" spans="1:5">
      <c r="A10232" s="711" t="s">
        <v>22417</v>
      </c>
      <c r="B10232" s="651" t="s">
        <v>22418</v>
      </c>
      <c r="C10232" s="651"/>
      <c r="D10232" s="652"/>
    </row>
    <row r="10233" spans="1:5">
      <c r="A10233" s="711" t="s">
        <v>22419</v>
      </c>
      <c r="B10233" s="651" t="e">
        <v>#NAME?</v>
      </c>
      <c r="C10233" s="651"/>
      <c r="D10233" s="652" t="s">
        <v>22420</v>
      </c>
      <c r="E10233" s="625" t="s">
        <v>22421</v>
      </c>
    </row>
    <row r="10234" spans="1:5">
      <c r="A10234" s="711"/>
      <c r="B10234" s="651"/>
      <c r="C10234" s="651"/>
      <c r="D10234" s="652" t="s">
        <v>22422</v>
      </c>
      <c r="E10234" s="625" t="s">
        <v>22423</v>
      </c>
    </row>
    <row r="10235" spans="1:5">
      <c r="A10235" s="711" t="s">
        <v>22424</v>
      </c>
      <c r="B10235" s="651" t="s">
        <v>22425</v>
      </c>
      <c r="C10235" s="651"/>
      <c r="D10235" s="652"/>
    </row>
    <row r="10236" spans="1:5">
      <c r="A10236" s="711" t="s">
        <v>22426</v>
      </c>
      <c r="B10236" s="651" t="s">
        <v>22427</v>
      </c>
      <c r="C10236" s="651" t="s">
        <v>22428</v>
      </c>
      <c r="D10236" s="652"/>
    </row>
    <row r="10237" spans="1:5">
      <c r="A10237" s="711" t="s">
        <v>22429</v>
      </c>
      <c r="B10237" s="651" t="s">
        <v>22430</v>
      </c>
      <c r="C10237" s="651"/>
      <c r="D10237" s="652" t="s">
        <v>22422</v>
      </c>
      <c r="E10237" s="625" t="s">
        <v>22431</v>
      </c>
    </row>
    <row r="10238" spans="1:5">
      <c r="A10238" s="711" t="s">
        <v>91</v>
      </c>
      <c r="B10238" s="651" t="s">
        <v>22432</v>
      </c>
      <c r="C10238" s="651" t="s">
        <v>22433</v>
      </c>
      <c r="D10238" s="652" t="s">
        <v>22434</v>
      </c>
      <c r="E10238" s="625" t="s">
        <v>22435</v>
      </c>
    </row>
    <row r="10239" spans="1:5">
      <c r="A10239" s="711" t="s">
        <v>22436</v>
      </c>
      <c r="B10239" s="651" t="s">
        <v>22437</v>
      </c>
      <c r="C10239" s="651"/>
      <c r="D10239" s="652"/>
    </row>
    <row r="10240" spans="1:5">
      <c r="A10240" s="711">
        <v>92949</v>
      </c>
      <c r="B10240" s="651" t="s">
        <v>27784</v>
      </c>
      <c r="C10240" s="651" t="s">
        <v>108</v>
      </c>
      <c r="D10240" s="652" t="s">
        <v>18987</v>
      </c>
      <c r="E10240" s="625">
        <v>50.4</v>
      </c>
    </row>
    <row r="10241" spans="1:5">
      <c r="A10241" s="711" t="s">
        <v>27754</v>
      </c>
      <c r="B10241" s="651" t="s">
        <v>27782</v>
      </c>
      <c r="C10241" s="651"/>
      <c r="D10241" s="652"/>
    </row>
    <row r="10242" spans="1:5">
      <c r="A10242" s="711" t="s">
        <v>25197</v>
      </c>
      <c r="B10242" s="651" t="s">
        <v>24620</v>
      </c>
      <c r="C10242" s="651"/>
      <c r="D10242" s="652"/>
    </row>
    <row r="10243" spans="1:5">
      <c r="A10243" s="711">
        <v>92950</v>
      </c>
      <c r="B10243" s="651" t="s">
        <v>27785</v>
      </c>
      <c r="C10243" s="651" t="s">
        <v>108</v>
      </c>
      <c r="D10243" s="652" t="s">
        <v>18987</v>
      </c>
      <c r="E10243" s="625">
        <v>50.4</v>
      </c>
    </row>
    <row r="10244" spans="1:5">
      <c r="A10244" s="711" t="s">
        <v>27241</v>
      </c>
      <c r="B10244" s="651" t="s">
        <v>27777</v>
      </c>
      <c r="C10244" s="651"/>
      <c r="D10244" s="652"/>
    </row>
    <row r="10245" spans="1:5">
      <c r="A10245" s="711" t="s">
        <v>27778</v>
      </c>
      <c r="B10245" s="651" t="s">
        <v>25581</v>
      </c>
      <c r="C10245" s="651"/>
      <c r="D10245" s="652"/>
    </row>
    <row r="10246" spans="1:5">
      <c r="A10246" s="711">
        <v>92951</v>
      </c>
      <c r="B10246" s="651" t="s">
        <v>27758</v>
      </c>
      <c r="C10246" s="651" t="s">
        <v>108</v>
      </c>
      <c r="D10246" s="652" t="s">
        <v>18987</v>
      </c>
      <c r="E10246" s="625">
        <v>69.2</v>
      </c>
    </row>
    <row r="10247" spans="1:5">
      <c r="A10247" s="711" t="s">
        <v>27241</v>
      </c>
      <c r="B10247" s="651" t="s">
        <v>27777</v>
      </c>
      <c r="C10247" s="651"/>
      <c r="D10247" s="652"/>
    </row>
    <row r="10248" spans="1:5">
      <c r="A10248" s="711" t="s">
        <v>27778</v>
      </c>
      <c r="B10248" s="651" t="s">
        <v>25581</v>
      </c>
      <c r="C10248" s="651"/>
      <c r="D10248" s="652"/>
    </row>
    <row r="10249" spans="1:5">
      <c r="A10249" s="711">
        <v>92952</v>
      </c>
      <c r="B10249" s="651" t="s">
        <v>27759</v>
      </c>
      <c r="C10249" s="651" t="s">
        <v>108</v>
      </c>
      <c r="D10249" s="652" t="s">
        <v>18987</v>
      </c>
      <c r="E10249" s="625">
        <v>69.2</v>
      </c>
    </row>
    <row r="10250" spans="1:5">
      <c r="A10250" s="711" t="s">
        <v>27200</v>
      </c>
      <c r="B10250" s="651" t="s">
        <v>27783</v>
      </c>
      <c r="C10250" s="651"/>
      <c r="D10250" s="652"/>
    </row>
    <row r="10251" spans="1:5">
      <c r="A10251" s="711" t="s">
        <v>27561</v>
      </c>
      <c r="B10251" s="651">
        <v>2015</v>
      </c>
      <c r="C10251" s="651"/>
      <c r="D10251" s="652"/>
    </row>
    <row r="10252" spans="1:5">
      <c r="A10252" s="711">
        <v>92953</v>
      </c>
      <c r="B10252" s="651" t="s">
        <v>27786</v>
      </c>
      <c r="C10252" s="651" t="s">
        <v>108</v>
      </c>
      <c r="D10252" s="652" t="s">
        <v>18987</v>
      </c>
      <c r="E10252" s="625">
        <v>13.5</v>
      </c>
    </row>
    <row r="10253" spans="1:5">
      <c r="A10253" s="711" t="s">
        <v>27241</v>
      </c>
      <c r="B10253" s="651" t="s">
        <v>27787</v>
      </c>
      <c r="C10253" s="651"/>
      <c r="D10253" s="652"/>
    </row>
    <row r="10254" spans="1:5">
      <c r="A10254" s="711" t="s">
        <v>24128</v>
      </c>
      <c r="B10254" s="651"/>
      <c r="C10254" s="651"/>
      <c r="D10254" s="652"/>
    </row>
    <row r="10255" spans="1:5">
      <c r="A10255" s="711">
        <v>93050</v>
      </c>
      <c r="B10255" s="651" t="s">
        <v>27788</v>
      </c>
      <c r="C10255" s="651" t="s">
        <v>108</v>
      </c>
      <c r="D10255" s="652" t="s">
        <v>18987</v>
      </c>
      <c r="E10255" s="625">
        <v>6.18</v>
      </c>
    </row>
    <row r="10256" spans="1:5">
      <c r="A10256" s="711" t="s">
        <v>27789</v>
      </c>
      <c r="B10256" s="651" t="s">
        <v>27790</v>
      </c>
      <c r="C10256" s="651"/>
      <c r="D10256" s="652"/>
    </row>
    <row r="10257" spans="1:5">
      <c r="A10257" s="711">
        <v>93051</v>
      </c>
      <c r="B10257" s="651" t="s">
        <v>27791</v>
      </c>
      <c r="C10257" s="651" t="s">
        <v>108</v>
      </c>
      <c r="D10257" s="652" t="s">
        <v>18987</v>
      </c>
      <c r="E10257" s="625">
        <v>5.7</v>
      </c>
    </row>
    <row r="10258" spans="1:5">
      <c r="A10258" s="711" t="s">
        <v>27792</v>
      </c>
      <c r="B10258" s="651" t="s">
        <v>27793</v>
      </c>
      <c r="C10258" s="651"/>
      <c r="D10258" s="652"/>
    </row>
    <row r="10259" spans="1:5">
      <c r="A10259" s="711">
        <v>93052</v>
      </c>
      <c r="B10259" s="651" t="s">
        <v>27794</v>
      </c>
      <c r="C10259" s="651" t="s">
        <v>108</v>
      </c>
      <c r="D10259" s="652" t="s">
        <v>18987</v>
      </c>
      <c r="E10259" s="625">
        <v>278.70999999999998</v>
      </c>
    </row>
    <row r="10260" spans="1:5">
      <c r="A10260" s="711" t="s">
        <v>27789</v>
      </c>
      <c r="B10260" s="651" t="s">
        <v>27790</v>
      </c>
      <c r="C10260" s="651"/>
      <c r="D10260" s="652"/>
    </row>
    <row r="10261" spans="1:5">
      <c r="A10261" s="711">
        <v>93054</v>
      </c>
      <c r="B10261" s="651" t="s">
        <v>27795</v>
      </c>
      <c r="C10261" s="651" t="s">
        <v>108</v>
      </c>
      <c r="D10261" s="652" t="s">
        <v>18987</v>
      </c>
      <c r="E10261" s="625">
        <v>11.86</v>
      </c>
    </row>
    <row r="10262" spans="1:5">
      <c r="A10262" s="711" t="s">
        <v>27796</v>
      </c>
      <c r="B10262" s="651" t="s">
        <v>27797</v>
      </c>
      <c r="C10262" s="651"/>
      <c r="D10262" s="652"/>
    </row>
    <row r="10263" spans="1:5">
      <c r="A10263" s="711">
        <v>93055</v>
      </c>
      <c r="B10263" s="651" t="s">
        <v>27798</v>
      </c>
      <c r="C10263" s="651" t="s">
        <v>108</v>
      </c>
      <c r="D10263" s="652" t="s">
        <v>18987</v>
      </c>
      <c r="E10263" s="625">
        <v>24.23</v>
      </c>
    </row>
    <row r="10264" spans="1:5">
      <c r="A10264" s="711" t="s">
        <v>27799</v>
      </c>
      <c r="B10264" s="651" t="s">
        <v>27800</v>
      </c>
      <c r="C10264" s="651"/>
      <c r="D10264" s="652"/>
    </row>
    <row r="10265" spans="1:5">
      <c r="A10265" s="711" t="s">
        <v>27801</v>
      </c>
      <c r="B10265" s="651"/>
      <c r="C10265" s="651"/>
      <c r="D10265" s="652"/>
    </row>
    <row r="10266" spans="1:5">
      <c r="A10266" s="711">
        <v>93056</v>
      </c>
      <c r="B10266" s="651" t="s">
        <v>27802</v>
      </c>
      <c r="C10266" s="651" t="s">
        <v>108</v>
      </c>
      <c r="D10266" s="652" t="s">
        <v>18987</v>
      </c>
      <c r="E10266" s="625">
        <v>8.9700000000000006</v>
      </c>
    </row>
    <row r="10267" spans="1:5">
      <c r="A10267" s="711" t="s">
        <v>27789</v>
      </c>
      <c r="B10267" s="651" t="s">
        <v>27790</v>
      </c>
      <c r="C10267" s="651"/>
      <c r="D10267" s="652"/>
    </row>
    <row r="10268" spans="1:5">
      <c r="A10268" s="711" t="s">
        <v>22417</v>
      </c>
      <c r="B10268" s="651" t="s">
        <v>22418</v>
      </c>
      <c r="C10268" s="651"/>
      <c r="D10268" s="652"/>
    </row>
    <row r="10269" spans="1:5">
      <c r="A10269" s="711" t="s">
        <v>22419</v>
      </c>
      <c r="B10269" s="651" t="e">
        <v>#NAME?</v>
      </c>
      <c r="C10269" s="651"/>
      <c r="D10269" s="652" t="s">
        <v>22420</v>
      </c>
      <c r="E10269" s="625" t="s">
        <v>22421</v>
      </c>
    </row>
    <row r="10270" spans="1:5">
      <c r="A10270" s="711"/>
      <c r="B10270" s="651"/>
      <c r="C10270" s="651"/>
      <c r="D10270" s="652" t="s">
        <v>22422</v>
      </c>
      <c r="E10270" s="625" t="s">
        <v>22423</v>
      </c>
    </row>
    <row r="10271" spans="1:5">
      <c r="A10271" s="711" t="s">
        <v>22424</v>
      </c>
      <c r="B10271" s="651" t="s">
        <v>22425</v>
      </c>
      <c r="C10271" s="651"/>
      <c r="D10271" s="652"/>
    </row>
    <row r="10272" spans="1:5">
      <c r="A10272" s="711" t="s">
        <v>22426</v>
      </c>
      <c r="B10272" s="651" t="s">
        <v>22427</v>
      </c>
      <c r="C10272" s="651" t="s">
        <v>22428</v>
      </c>
      <c r="D10272" s="652"/>
    </row>
    <row r="10273" spans="1:5">
      <c r="A10273" s="711" t="s">
        <v>22429</v>
      </c>
      <c r="B10273" s="651" t="s">
        <v>22430</v>
      </c>
      <c r="C10273" s="651"/>
      <c r="D10273" s="652" t="s">
        <v>22422</v>
      </c>
      <c r="E10273" s="625" t="s">
        <v>22431</v>
      </c>
    </row>
    <row r="10274" spans="1:5">
      <c r="A10274" s="711" t="s">
        <v>91</v>
      </c>
      <c r="B10274" s="651" t="s">
        <v>22432</v>
      </c>
      <c r="C10274" s="651" t="s">
        <v>22433</v>
      </c>
      <c r="D10274" s="652" t="s">
        <v>22434</v>
      </c>
      <c r="E10274" s="625" t="s">
        <v>22435</v>
      </c>
    </row>
    <row r="10275" spans="1:5">
      <c r="A10275" s="711" t="s">
        <v>22436</v>
      </c>
      <c r="B10275" s="651" t="s">
        <v>22437</v>
      </c>
      <c r="C10275" s="651"/>
      <c r="D10275" s="652"/>
    </row>
    <row r="10276" spans="1:5">
      <c r="A10276" s="711">
        <v>93057</v>
      </c>
      <c r="B10276" s="651" t="s">
        <v>27803</v>
      </c>
      <c r="C10276" s="651" t="s">
        <v>108</v>
      </c>
      <c r="D10276" s="652" t="s">
        <v>18987</v>
      </c>
      <c r="E10276" s="625">
        <v>7.81</v>
      </c>
    </row>
    <row r="10277" spans="1:5">
      <c r="A10277" s="711" t="s">
        <v>27792</v>
      </c>
      <c r="B10277" s="651" t="s">
        <v>27793</v>
      </c>
      <c r="C10277" s="651"/>
      <c r="D10277" s="652"/>
    </row>
    <row r="10278" spans="1:5">
      <c r="A10278" s="711">
        <v>93058</v>
      </c>
      <c r="B10278" s="651" t="s">
        <v>27804</v>
      </c>
      <c r="C10278" s="651" t="s">
        <v>108</v>
      </c>
      <c r="D10278" s="652" t="s">
        <v>18987</v>
      </c>
      <c r="E10278" s="625">
        <v>306.39999999999998</v>
      </c>
    </row>
    <row r="10279" spans="1:5">
      <c r="A10279" s="711" t="s">
        <v>27789</v>
      </c>
      <c r="B10279" s="651" t="s">
        <v>27790</v>
      </c>
      <c r="C10279" s="651"/>
      <c r="D10279" s="652"/>
    </row>
    <row r="10280" spans="1:5">
      <c r="A10280" s="711">
        <v>93059</v>
      </c>
      <c r="B10280" s="651" t="s">
        <v>27805</v>
      </c>
      <c r="C10280" s="651" t="s">
        <v>108</v>
      </c>
      <c r="D10280" s="652" t="s">
        <v>18987</v>
      </c>
      <c r="E10280" s="625">
        <v>16.22</v>
      </c>
    </row>
    <row r="10281" spans="1:5">
      <c r="A10281" s="711" t="s">
        <v>27806</v>
      </c>
      <c r="B10281" s="651" t="s">
        <v>27797</v>
      </c>
      <c r="C10281" s="651"/>
      <c r="D10281" s="652"/>
    </row>
    <row r="10282" spans="1:5">
      <c r="A10282" s="711">
        <v>93060</v>
      </c>
      <c r="B10282" s="651" t="s">
        <v>27798</v>
      </c>
      <c r="C10282" s="651" t="s">
        <v>108</v>
      </c>
      <c r="D10282" s="652" t="s">
        <v>18987</v>
      </c>
      <c r="E10282" s="625">
        <v>42.16</v>
      </c>
    </row>
    <row r="10283" spans="1:5">
      <c r="A10283" s="711" t="s">
        <v>27807</v>
      </c>
      <c r="B10283" s="651" t="s">
        <v>27808</v>
      </c>
      <c r="C10283" s="651"/>
      <c r="D10283" s="652"/>
    </row>
    <row r="10284" spans="1:5">
      <c r="A10284" s="711" t="s">
        <v>27042</v>
      </c>
      <c r="B10284" s="651"/>
      <c r="C10284" s="651"/>
      <c r="D10284" s="652"/>
    </row>
    <row r="10285" spans="1:5">
      <c r="A10285" s="711">
        <v>93061</v>
      </c>
      <c r="B10285" s="651" t="s">
        <v>27809</v>
      </c>
      <c r="C10285" s="651" t="s">
        <v>108</v>
      </c>
      <c r="D10285" s="652" t="s">
        <v>18987</v>
      </c>
      <c r="E10285" s="625">
        <v>16.79</v>
      </c>
    </row>
    <row r="10286" spans="1:5">
      <c r="A10286" s="711" t="s">
        <v>27789</v>
      </c>
      <c r="B10286" s="651" t="s">
        <v>27790</v>
      </c>
      <c r="C10286" s="651"/>
      <c r="D10286" s="652"/>
    </row>
    <row r="10287" spans="1:5">
      <c r="A10287" s="711">
        <v>93062</v>
      </c>
      <c r="B10287" s="651" t="s">
        <v>27810</v>
      </c>
      <c r="C10287" s="651" t="s">
        <v>108</v>
      </c>
      <c r="D10287" s="652" t="s">
        <v>18987</v>
      </c>
      <c r="E10287" s="625">
        <v>14.54</v>
      </c>
    </row>
    <row r="10288" spans="1:5">
      <c r="A10288" s="711" t="s">
        <v>27792</v>
      </c>
      <c r="B10288" s="651" t="s">
        <v>27793</v>
      </c>
      <c r="C10288" s="651"/>
      <c r="D10288" s="652"/>
    </row>
    <row r="10289" spans="1:5">
      <c r="A10289" s="711">
        <v>93063</v>
      </c>
      <c r="B10289" s="651" t="s">
        <v>27811</v>
      </c>
      <c r="C10289" s="651" t="s">
        <v>108</v>
      </c>
      <c r="D10289" s="652" t="s">
        <v>18987</v>
      </c>
      <c r="E10289" s="625">
        <v>350.85</v>
      </c>
    </row>
    <row r="10290" spans="1:5">
      <c r="A10290" s="711" t="s">
        <v>27116</v>
      </c>
      <c r="B10290" s="651" t="s">
        <v>27812</v>
      </c>
      <c r="C10290" s="651"/>
      <c r="D10290" s="652"/>
    </row>
    <row r="10291" spans="1:5">
      <c r="A10291" s="711">
        <v>93064</v>
      </c>
      <c r="B10291" s="651" t="s">
        <v>27813</v>
      </c>
      <c r="C10291" s="651" t="s">
        <v>108</v>
      </c>
      <c r="D10291" s="652" t="s">
        <v>18987</v>
      </c>
      <c r="E10291" s="625">
        <v>25.11</v>
      </c>
    </row>
    <row r="10292" spans="1:5">
      <c r="A10292" s="711" t="s">
        <v>27789</v>
      </c>
      <c r="B10292" s="651" t="s">
        <v>27790</v>
      </c>
      <c r="C10292" s="651"/>
      <c r="D10292" s="652"/>
    </row>
    <row r="10293" spans="1:5">
      <c r="A10293" s="711">
        <v>93065</v>
      </c>
      <c r="B10293" s="651" t="s">
        <v>27814</v>
      </c>
      <c r="C10293" s="651" t="s">
        <v>108</v>
      </c>
      <c r="D10293" s="652" t="s">
        <v>18987</v>
      </c>
      <c r="E10293" s="625">
        <v>23.45</v>
      </c>
    </row>
    <row r="10294" spans="1:5">
      <c r="A10294" s="711" t="s">
        <v>27792</v>
      </c>
      <c r="B10294" s="651" t="s">
        <v>27793</v>
      </c>
      <c r="C10294" s="651"/>
      <c r="D10294" s="652"/>
    </row>
    <row r="10295" spans="1:5">
      <c r="A10295" s="711">
        <v>93066</v>
      </c>
      <c r="B10295" s="651" t="s">
        <v>27815</v>
      </c>
      <c r="C10295" s="651" t="s">
        <v>108</v>
      </c>
      <c r="D10295" s="652" t="s">
        <v>18987</v>
      </c>
      <c r="E10295" s="625">
        <v>439.55</v>
      </c>
    </row>
    <row r="10296" spans="1:5">
      <c r="A10296" s="711" t="s">
        <v>27116</v>
      </c>
      <c r="B10296" s="651" t="s">
        <v>27812</v>
      </c>
      <c r="C10296" s="651"/>
      <c r="D10296" s="652"/>
    </row>
    <row r="10297" spans="1:5">
      <c r="A10297" s="711">
        <v>93067</v>
      </c>
      <c r="B10297" s="651" t="s">
        <v>27816</v>
      </c>
      <c r="C10297" s="651" t="s">
        <v>108</v>
      </c>
      <c r="D10297" s="652" t="s">
        <v>18987</v>
      </c>
      <c r="E10297" s="625">
        <v>37.25</v>
      </c>
    </row>
    <row r="10298" spans="1:5">
      <c r="A10298" s="711" t="s">
        <v>27789</v>
      </c>
      <c r="B10298" s="651" t="s">
        <v>27790</v>
      </c>
      <c r="C10298" s="651"/>
      <c r="D10298" s="652"/>
    </row>
    <row r="10299" spans="1:5">
      <c r="A10299" s="711">
        <v>93068</v>
      </c>
      <c r="B10299" s="651" t="s">
        <v>27817</v>
      </c>
      <c r="C10299" s="651" t="s">
        <v>108</v>
      </c>
      <c r="D10299" s="652" t="s">
        <v>18987</v>
      </c>
      <c r="E10299" s="625">
        <v>32.380000000000003</v>
      </c>
    </row>
    <row r="10300" spans="1:5">
      <c r="A10300" s="711" t="s">
        <v>27792</v>
      </c>
      <c r="B10300" s="651" t="s">
        <v>27793</v>
      </c>
      <c r="C10300" s="651"/>
      <c r="D10300" s="652"/>
    </row>
    <row r="10301" spans="1:5">
      <c r="A10301" s="711">
        <v>93069</v>
      </c>
      <c r="B10301" s="651" t="s">
        <v>27818</v>
      </c>
      <c r="C10301" s="651" t="s">
        <v>108</v>
      </c>
      <c r="D10301" s="652" t="s">
        <v>18987</v>
      </c>
      <c r="E10301" s="625">
        <v>609.05999999999995</v>
      </c>
    </row>
    <row r="10302" spans="1:5">
      <c r="A10302" s="711" t="s">
        <v>27116</v>
      </c>
      <c r="B10302" s="651" t="s">
        <v>27812</v>
      </c>
      <c r="C10302" s="651"/>
      <c r="D10302" s="652"/>
    </row>
    <row r="10303" spans="1:5">
      <c r="A10303" s="711">
        <v>93070</v>
      </c>
      <c r="B10303" s="651" t="s">
        <v>27819</v>
      </c>
      <c r="C10303" s="651" t="s">
        <v>108</v>
      </c>
      <c r="D10303" s="652" t="s">
        <v>18987</v>
      </c>
      <c r="E10303" s="625">
        <v>96.11</v>
      </c>
    </row>
    <row r="10304" spans="1:5">
      <c r="A10304" s="711" t="s">
        <v>22417</v>
      </c>
      <c r="B10304" s="651" t="s">
        <v>22418</v>
      </c>
      <c r="C10304" s="651"/>
      <c r="D10304" s="652"/>
    </row>
    <row r="10305" spans="1:5">
      <c r="A10305" s="711" t="s">
        <v>22419</v>
      </c>
      <c r="B10305" s="651" t="e">
        <v>#NAME?</v>
      </c>
      <c r="C10305" s="651"/>
      <c r="D10305" s="652" t="s">
        <v>22420</v>
      </c>
      <c r="E10305" s="625" t="s">
        <v>22421</v>
      </c>
    </row>
    <row r="10306" spans="1:5">
      <c r="A10306" s="711"/>
      <c r="B10306" s="651"/>
      <c r="C10306" s="651"/>
      <c r="D10306" s="652" t="s">
        <v>22422</v>
      </c>
      <c r="E10306" s="625" t="s">
        <v>22423</v>
      </c>
    </row>
    <row r="10307" spans="1:5">
      <c r="A10307" s="711" t="s">
        <v>22424</v>
      </c>
      <c r="B10307" s="651" t="s">
        <v>22425</v>
      </c>
      <c r="C10307" s="651"/>
      <c r="D10307" s="652"/>
    </row>
    <row r="10308" spans="1:5">
      <c r="A10308" s="711" t="s">
        <v>22426</v>
      </c>
      <c r="B10308" s="651" t="s">
        <v>22427</v>
      </c>
      <c r="C10308" s="651" t="s">
        <v>22428</v>
      </c>
      <c r="D10308" s="652"/>
    </row>
    <row r="10309" spans="1:5">
      <c r="A10309" s="711" t="s">
        <v>22429</v>
      </c>
      <c r="B10309" s="651" t="s">
        <v>22430</v>
      </c>
      <c r="C10309" s="651"/>
      <c r="D10309" s="652" t="s">
        <v>22422</v>
      </c>
      <c r="E10309" s="625" t="s">
        <v>22431</v>
      </c>
    </row>
    <row r="10310" spans="1:5">
      <c r="A10310" s="711" t="s">
        <v>91</v>
      </c>
      <c r="B10310" s="651" t="s">
        <v>22432</v>
      </c>
      <c r="C10310" s="651" t="s">
        <v>22433</v>
      </c>
      <c r="D10310" s="652" t="s">
        <v>22434</v>
      </c>
      <c r="E10310" s="625" t="s">
        <v>22435</v>
      </c>
    </row>
    <row r="10311" spans="1:5">
      <c r="A10311" s="711" t="s">
        <v>22436</v>
      </c>
      <c r="B10311" s="651" t="s">
        <v>22437</v>
      </c>
      <c r="C10311" s="651"/>
      <c r="D10311" s="652"/>
    </row>
    <row r="10312" spans="1:5">
      <c r="A10312" s="711" t="s">
        <v>27789</v>
      </c>
      <c r="B10312" s="651" t="s">
        <v>27790</v>
      </c>
      <c r="C10312" s="651"/>
      <c r="D10312" s="652"/>
    </row>
    <row r="10313" spans="1:5">
      <c r="A10313" s="711">
        <v>93071</v>
      </c>
      <c r="B10313" s="651" t="s">
        <v>27820</v>
      </c>
      <c r="C10313" s="651" t="s">
        <v>108</v>
      </c>
      <c r="D10313" s="652" t="s">
        <v>18987</v>
      </c>
      <c r="E10313" s="625">
        <v>89.1</v>
      </c>
    </row>
    <row r="10314" spans="1:5">
      <c r="A10314" s="711" t="s">
        <v>27792</v>
      </c>
      <c r="B10314" s="651" t="s">
        <v>27793</v>
      </c>
      <c r="C10314" s="651"/>
      <c r="D10314" s="652"/>
    </row>
    <row r="10315" spans="1:5">
      <c r="A10315" s="711">
        <v>93072</v>
      </c>
      <c r="B10315" s="651" t="s">
        <v>27821</v>
      </c>
      <c r="C10315" s="651" t="s">
        <v>108</v>
      </c>
      <c r="D10315" s="652" t="s">
        <v>18987</v>
      </c>
      <c r="E10315" s="625">
        <v>803.69</v>
      </c>
    </row>
    <row r="10316" spans="1:5">
      <c r="A10316" s="711" t="s">
        <v>27116</v>
      </c>
      <c r="B10316" s="651" t="s">
        <v>27812</v>
      </c>
      <c r="C10316" s="651"/>
      <c r="D10316" s="652"/>
    </row>
    <row r="10317" spans="1:5">
      <c r="A10317" s="711">
        <v>93073</v>
      </c>
      <c r="B10317" s="651" t="s">
        <v>27822</v>
      </c>
      <c r="C10317" s="651" t="s">
        <v>108</v>
      </c>
      <c r="D10317" s="652" t="s">
        <v>18987</v>
      </c>
      <c r="E10317" s="625">
        <v>44.6</v>
      </c>
    </row>
    <row r="10318" spans="1:5">
      <c r="A10318" s="711" t="s">
        <v>27823</v>
      </c>
      <c r="B10318" s="651" t="s">
        <v>27824</v>
      </c>
      <c r="C10318" s="651"/>
      <c r="D10318" s="652"/>
    </row>
    <row r="10319" spans="1:5">
      <c r="A10319" s="711" t="s">
        <v>24001</v>
      </c>
      <c r="B10319" s="651" t="s">
        <v>27825</v>
      </c>
      <c r="C10319" s="651"/>
      <c r="D10319" s="652"/>
    </row>
    <row r="10320" spans="1:5">
      <c r="A10320" s="711">
        <v>93074</v>
      </c>
      <c r="B10320" s="651" t="s">
        <v>27826</v>
      </c>
      <c r="C10320" s="651" t="s">
        <v>108</v>
      </c>
      <c r="D10320" s="652" t="s">
        <v>18987</v>
      </c>
      <c r="E10320" s="625">
        <v>7.54</v>
      </c>
    </row>
    <row r="10321" spans="1:5">
      <c r="A10321" s="711" t="s">
        <v>27241</v>
      </c>
      <c r="B10321" s="651" t="s">
        <v>27827</v>
      </c>
      <c r="C10321" s="651"/>
      <c r="D10321" s="652"/>
    </row>
    <row r="10322" spans="1:5">
      <c r="A10322" s="711" t="s">
        <v>27828</v>
      </c>
      <c r="B10322" s="651"/>
      <c r="C10322" s="651"/>
      <c r="D10322" s="652"/>
    </row>
    <row r="10323" spans="1:5">
      <c r="A10323" s="711">
        <v>93075</v>
      </c>
      <c r="B10323" s="651" t="s">
        <v>27829</v>
      </c>
      <c r="C10323" s="651" t="s">
        <v>108</v>
      </c>
      <c r="D10323" s="652" t="s">
        <v>18987</v>
      </c>
      <c r="E10323" s="625">
        <v>12.17</v>
      </c>
    </row>
    <row r="10324" spans="1:5">
      <c r="A10324" s="711" t="s">
        <v>27830</v>
      </c>
      <c r="B10324" s="651" t="s">
        <v>27831</v>
      </c>
      <c r="C10324" s="651"/>
      <c r="D10324" s="652"/>
    </row>
    <row r="10325" spans="1:5">
      <c r="A10325" s="711" t="s">
        <v>25197</v>
      </c>
      <c r="B10325" s="651" t="s">
        <v>27832</v>
      </c>
      <c r="C10325" s="651"/>
      <c r="D10325" s="652"/>
    </row>
    <row r="10326" spans="1:5">
      <c r="A10326" s="711">
        <v>93076</v>
      </c>
      <c r="B10326" s="651" t="s">
        <v>27833</v>
      </c>
      <c r="C10326" s="651" t="s">
        <v>108</v>
      </c>
      <c r="D10326" s="652" t="s">
        <v>18987</v>
      </c>
      <c r="E10326" s="625">
        <v>11.73</v>
      </c>
    </row>
    <row r="10327" spans="1:5">
      <c r="A10327" s="711" t="s">
        <v>27241</v>
      </c>
      <c r="B10327" s="651" t="s">
        <v>27827</v>
      </c>
      <c r="C10327" s="651"/>
      <c r="D10327" s="652"/>
    </row>
    <row r="10328" spans="1:5">
      <c r="A10328" s="711" t="s">
        <v>27828</v>
      </c>
      <c r="B10328" s="651"/>
      <c r="C10328" s="651"/>
      <c r="D10328" s="652"/>
    </row>
    <row r="10329" spans="1:5">
      <c r="A10329" s="711">
        <v>93077</v>
      </c>
      <c r="B10329" s="651" t="s">
        <v>27829</v>
      </c>
      <c r="C10329" s="651" t="s">
        <v>108</v>
      </c>
      <c r="D10329" s="652" t="s">
        <v>18987</v>
      </c>
      <c r="E10329" s="625">
        <v>16.93</v>
      </c>
    </row>
    <row r="10330" spans="1:5">
      <c r="A10330" s="711" t="s">
        <v>27834</v>
      </c>
      <c r="B10330" s="651" t="s">
        <v>27831</v>
      </c>
      <c r="C10330" s="651"/>
      <c r="D10330" s="652"/>
    </row>
    <row r="10331" spans="1:5">
      <c r="A10331" s="711" t="s">
        <v>25197</v>
      </c>
      <c r="B10331" s="651" t="s">
        <v>27832</v>
      </c>
      <c r="C10331" s="651"/>
      <c r="D10331" s="652"/>
    </row>
    <row r="10332" spans="1:5">
      <c r="A10332" s="711">
        <v>93078</v>
      </c>
      <c r="B10332" s="651" t="s">
        <v>27829</v>
      </c>
      <c r="C10332" s="651" t="s">
        <v>108</v>
      </c>
      <c r="D10332" s="652" t="s">
        <v>18987</v>
      </c>
      <c r="E10332" s="625">
        <v>18.29</v>
      </c>
    </row>
    <row r="10333" spans="1:5">
      <c r="A10333" s="711" t="s">
        <v>27834</v>
      </c>
      <c r="B10333" s="651" t="s">
        <v>27835</v>
      </c>
      <c r="C10333" s="651"/>
      <c r="D10333" s="652"/>
    </row>
    <row r="10334" spans="1:5">
      <c r="A10334" s="711" t="s">
        <v>25197</v>
      </c>
      <c r="B10334" s="651" t="s">
        <v>27832</v>
      </c>
      <c r="C10334" s="651"/>
      <c r="D10334" s="652"/>
    </row>
    <row r="10335" spans="1:5">
      <c r="A10335" s="711">
        <v>93079</v>
      </c>
      <c r="B10335" s="651" t="s">
        <v>27836</v>
      </c>
      <c r="C10335" s="651" t="s">
        <v>108</v>
      </c>
      <c r="D10335" s="652" t="s">
        <v>18987</v>
      </c>
      <c r="E10335" s="625">
        <v>16.13</v>
      </c>
    </row>
    <row r="10336" spans="1:5">
      <c r="A10336" s="711" t="s">
        <v>27241</v>
      </c>
      <c r="B10336" s="651" t="s">
        <v>27827</v>
      </c>
      <c r="C10336" s="651"/>
      <c r="D10336" s="652"/>
    </row>
    <row r="10337" spans="1:5">
      <c r="A10337" s="711" t="s">
        <v>27828</v>
      </c>
      <c r="B10337" s="651"/>
      <c r="C10337" s="651"/>
      <c r="D10337" s="652"/>
    </row>
    <row r="10338" spans="1:5">
      <c r="A10338" s="711">
        <v>93080</v>
      </c>
      <c r="B10338" s="651" t="s">
        <v>27837</v>
      </c>
      <c r="C10338" s="651" t="s">
        <v>108</v>
      </c>
      <c r="D10338" s="652" t="s">
        <v>18987</v>
      </c>
      <c r="E10338" s="625">
        <v>4.82</v>
      </c>
    </row>
    <row r="10339" spans="1:5">
      <c r="A10339" s="711" t="s">
        <v>27838</v>
      </c>
      <c r="B10339" s="651" t="s">
        <v>27839</v>
      </c>
      <c r="C10339" s="651"/>
      <c r="D10339" s="652"/>
    </row>
    <row r="10340" spans="1:5">
      <c r="A10340" s="711" t="s">
        <v>22417</v>
      </c>
      <c r="B10340" s="651" t="s">
        <v>22418</v>
      </c>
      <c r="C10340" s="651"/>
      <c r="D10340" s="652"/>
    </row>
    <row r="10341" spans="1:5">
      <c r="A10341" s="711" t="s">
        <v>22419</v>
      </c>
      <c r="B10341" s="651" t="e">
        <v>#NAME?</v>
      </c>
      <c r="C10341" s="651"/>
      <c r="D10341" s="652" t="s">
        <v>22420</v>
      </c>
      <c r="E10341" s="625" t="s">
        <v>22421</v>
      </c>
    </row>
    <row r="10342" spans="1:5">
      <c r="A10342" s="711"/>
      <c r="B10342" s="651"/>
      <c r="C10342" s="651"/>
      <c r="D10342" s="652" t="s">
        <v>22422</v>
      </c>
      <c r="E10342" s="625" t="s">
        <v>22423</v>
      </c>
    </row>
    <row r="10343" spans="1:5">
      <c r="A10343" s="711" t="s">
        <v>22424</v>
      </c>
      <c r="B10343" s="651" t="s">
        <v>22425</v>
      </c>
      <c r="C10343" s="651"/>
      <c r="D10343" s="652"/>
    </row>
    <row r="10344" spans="1:5">
      <c r="A10344" s="711" t="s">
        <v>22426</v>
      </c>
      <c r="B10344" s="651" t="s">
        <v>22427</v>
      </c>
      <c r="C10344" s="651" t="s">
        <v>22428</v>
      </c>
      <c r="D10344" s="652"/>
    </row>
    <row r="10345" spans="1:5">
      <c r="A10345" s="711" t="s">
        <v>22429</v>
      </c>
      <c r="B10345" s="651" t="s">
        <v>22430</v>
      </c>
      <c r="C10345" s="651"/>
      <c r="D10345" s="652" t="s">
        <v>22422</v>
      </c>
      <c r="E10345" s="625" t="s">
        <v>22431</v>
      </c>
    </row>
    <row r="10346" spans="1:5">
      <c r="A10346" s="711" t="s">
        <v>91</v>
      </c>
      <c r="B10346" s="651" t="s">
        <v>22432</v>
      </c>
      <c r="C10346" s="651" t="s">
        <v>22433</v>
      </c>
      <c r="D10346" s="652" t="s">
        <v>22434</v>
      </c>
      <c r="E10346" s="625" t="s">
        <v>22435</v>
      </c>
    </row>
    <row r="10347" spans="1:5">
      <c r="A10347" s="711" t="s">
        <v>22436</v>
      </c>
      <c r="B10347" s="651" t="s">
        <v>22437</v>
      </c>
      <c r="C10347" s="651"/>
      <c r="D10347" s="652"/>
    </row>
    <row r="10348" spans="1:5">
      <c r="A10348" s="711">
        <v>93081</v>
      </c>
      <c r="B10348" s="651" t="s">
        <v>27840</v>
      </c>
      <c r="C10348" s="651" t="s">
        <v>108</v>
      </c>
      <c r="D10348" s="652" t="s">
        <v>18987</v>
      </c>
      <c r="E10348" s="625">
        <v>10.7</v>
      </c>
    </row>
    <row r="10349" spans="1:5">
      <c r="A10349" s="711" t="s">
        <v>27841</v>
      </c>
      <c r="B10349" s="651" t="s">
        <v>27842</v>
      </c>
      <c r="C10349" s="651"/>
      <c r="D10349" s="652"/>
    </row>
    <row r="10350" spans="1:5">
      <c r="A10350" s="711" t="s">
        <v>27843</v>
      </c>
      <c r="B10350" s="651" t="s">
        <v>27801</v>
      </c>
      <c r="C10350" s="651"/>
      <c r="D10350" s="652"/>
    </row>
    <row r="10351" spans="1:5">
      <c r="A10351" s="711">
        <v>93082</v>
      </c>
      <c r="B10351" s="651" t="s">
        <v>27844</v>
      </c>
      <c r="C10351" s="651" t="s">
        <v>108</v>
      </c>
      <c r="D10351" s="652" t="s">
        <v>18987</v>
      </c>
      <c r="E10351" s="625">
        <v>13.04</v>
      </c>
    </row>
    <row r="10352" spans="1:5">
      <c r="A10352" s="711" t="s">
        <v>27845</v>
      </c>
      <c r="B10352" s="651" t="s">
        <v>27846</v>
      </c>
      <c r="C10352" s="651"/>
      <c r="D10352" s="652"/>
    </row>
    <row r="10353" spans="1:5">
      <c r="A10353" s="711" t="s">
        <v>27847</v>
      </c>
      <c r="B10353" s="651"/>
      <c r="C10353" s="651"/>
      <c r="D10353" s="652"/>
    </row>
    <row r="10354" spans="1:5">
      <c r="A10354" s="711">
        <v>93083</v>
      </c>
      <c r="B10354" s="651" t="s">
        <v>27848</v>
      </c>
      <c r="C10354" s="651" t="s">
        <v>108</v>
      </c>
      <c r="D10354" s="652" t="s">
        <v>18987</v>
      </c>
      <c r="E10354" s="625">
        <v>241.37</v>
      </c>
    </row>
    <row r="10355" spans="1:5">
      <c r="A10355" s="711" t="s">
        <v>27838</v>
      </c>
      <c r="B10355" s="651" t="s">
        <v>27839</v>
      </c>
      <c r="C10355" s="651"/>
      <c r="D10355" s="652"/>
    </row>
    <row r="10356" spans="1:5">
      <c r="A10356" s="711">
        <v>93084</v>
      </c>
      <c r="B10356" s="651" t="s">
        <v>27849</v>
      </c>
      <c r="C10356" s="651" t="s">
        <v>108</v>
      </c>
      <c r="D10356" s="652" t="s">
        <v>18987</v>
      </c>
      <c r="E10356" s="625">
        <v>7.59</v>
      </c>
    </row>
    <row r="10357" spans="1:5">
      <c r="A10357" s="711" t="s">
        <v>27838</v>
      </c>
      <c r="B10357" s="651" t="s">
        <v>27839</v>
      </c>
      <c r="C10357" s="651"/>
      <c r="D10357" s="652"/>
    </row>
    <row r="10358" spans="1:5">
      <c r="A10358" s="711">
        <v>93085</v>
      </c>
      <c r="B10358" s="651" t="s">
        <v>27791</v>
      </c>
      <c r="C10358" s="651" t="s">
        <v>108</v>
      </c>
      <c r="D10358" s="652" t="s">
        <v>18987</v>
      </c>
      <c r="E10358" s="625">
        <v>7.1</v>
      </c>
    </row>
    <row r="10359" spans="1:5">
      <c r="A10359" s="711" t="s">
        <v>27792</v>
      </c>
      <c r="B10359" s="651" t="s">
        <v>27850</v>
      </c>
      <c r="C10359" s="651"/>
      <c r="D10359" s="652"/>
    </row>
    <row r="10360" spans="1:5">
      <c r="A10360" s="711" t="s">
        <v>27851</v>
      </c>
      <c r="B10360" s="651"/>
      <c r="C10360" s="651"/>
      <c r="D10360" s="652"/>
    </row>
    <row r="10361" spans="1:5">
      <c r="A10361" s="711">
        <v>93086</v>
      </c>
      <c r="B10361" s="651" t="s">
        <v>27852</v>
      </c>
      <c r="C10361" s="651" t="s">
        <v>108</v>
      </c>
      <c r="D10361" s="652" t="s">
        <v>18987</v>
      </c>
      <c r="E10361" s="625">
        <v>280.11</v>
      </c>
    </row>
    <row r="10362" spans="1:5">
      <c r="A10362" s="711" t="s">
        <v>27838</v>
      </c>
      <c r="B10362" s="651" t="s">
        <v>27839</v>
      </c>
      <c r="C10362" s="651"/>
      <c r="D10362" s="652"/>
    </row>
    <row r="10363" spans="1:5">
      <c r="A10363" s="711">
        <v>93087</v>
      </c>
      <c r="B10363" s="651" t="s">
        <v>27853</v>
      </c>
      <c r="C10363" s="651" t="s">
        <v>108</v>
      </c>
      <c r="D10363" s="652" t="s">
        <v>18987</v>
      </c>
      <c r="E10363" s="625">
        <v>11.46</v>
      </c>
    </row>
    <row r="10364" spans="1:5">
      <c r="A10364" s="711" t="s">
        <v>27841</v>
      </c>
      <c r="B10364" s="651" t="s">
        <v>27842</v>
      </c>
      <c r="C10364" s="651"/>
      <c r="D10364" s="652"/>
    </row>
    <row r="10365" spans="1:5">
      <c r="A10365" s="711" t="s">
        <v>27843</v>
      </c>
      <c r="B10365" s="651" t="s">
        <v>27801</v>
      </c>
      <c r="C10365" s="651"/>
      <c r="D10365" s="652"/>
    </row>
    <row r="10366" spans="1:5">
      <c r="A10366" s="711">
        <v>93088</v>
      </c>
      <c r="B10366" s="651" t="s">
        <v>27853</v>
      </c>
      <c r="C10366" s="651" t="s">
        <v>108</v>
      </c>
      <c r="D10366" s="652" t="s">
        <v>18987</v>
      </c>
      <c r="E10366" s="625">
        <v>13.27</v>
      </c>
    </row>
    <row r="10367" spans="1:5">
      <c r="A10367" s="711" t="s">
        <v>27854</v>
      </c>
      <c r="B10367" s="651" t="s">
        <v>27842</v>
      </c>
      <c r="C10367" s="651"/>
      <c r="D10367" s="652"/>
    </row>
    <row r="10368" spans="1:5">
      <c r="A10368" s="711" t="s">
        <v>27843</v>
      </c>
      <c r="B10368" s="651" t="s">
        <v>27801</v>
      </c>
      <c r="C10368" s="651"/>
      <c r="D10368" s="652"/>
    </row>
    <row r="10369" spans="1:5">
      <c r="A10369" s="711">
        <v>93089</v>
      </c>
      <c r="B10369" s="651" t="s">
        <v>27798</v>
      </c>
      <c r="C10369" s="651" t="s">
        <v>108</v>
      </c>
      <c r="D10369" s="652" t="s">
        <v>18987</v>
      </c>
      <c r="E10369" s="625">
        <v>25.64</v>
      </c>
    </row>
    <row r="10370" spans="1:5">
      <c r="A10370" s="711" t="s">
        <v>27799</v>
      </c>
      <c r="B10370" s="651" t="s">
        <v>27855</v>
      </c>
      <c r="C10370" s="651"/>
      <c r="D10370" s="652"/>
    </row>
    <row r="10371" spans="1:5">
      <c r="A10371" s="711" t="s">
        <v>26271</v>
      </c>
      <c r="B10371" s="651" t="s">
        <v>27851</v>
      </c>
      <c r="C10371" s="651"/>
      <c r="D10371" s="652"/>
    </row>
    <row r="10372" spans="1:5">
      <c r="A10372" s="711">
        <v>93090</v>
      </c>
      <c r="B10372" s="651" t="s">
        <v>27856</v>
      </c>
      <c r="C10372" s="651" t="s">
        <v>108</v>
      </c>
      <c r="D10372" s="652" t="s">
        <v>18987</v>
      </c>
      <c r="E10372" s="625">
        <v>10.38</v>
      </c>
    </row>
    <row r="10373" spans="1:5">
      <c r="A10373" s="711" t="s">
        <v>27838</v>
      </c>
      <c r="B10373" s="651" t="s">
        <v>27839</v>
      </c>
      <c r="C10373" s="651"/>
      <c r="D10373" s="652"/>
    </row>
    <row r="10374" spans="1:5">
      <c r="A10374" s="711">
        <v>93091</v>
      </c>
      <c r="B10374" s="651" t="s">
        <v>27803</v>
      </c>
      <c r="C10374" s="651" t="s">
        <v>108</v>
      </c>
      <c r="D10374" s="652" t="s">
        <v>18987</v>
      </c>
      <c r="E10374" s="625">
        <v>9.2200000000000006</v>
      </c>
    </row>
    <row r="10375" spans="1:5">
      <c r="A10375" s="711" t="s">
        <v>27792</v>
      </c>
      <c r="B10375" s="651" t="s">
        <v>27850</v>
      </c>
      <c r="C10375" s="651"/>
      <c r="D10375" s="652"/>
    </row>
    <row r="10376" spans="1:5">
      <c r="A10376" s="711" t="s">
        <v>22417</v>
      </c>
      <c r="B10376" s="651" t="s">
        <v>22418</v>
      </c>
      <c r="C10376" s="651"/>
      <c r="D10376" s="652"/>
    </row>
    <row r="10377" spans="1:5">
      <c r="A10377" s="711" t="s">
        <v>22419</v>
      </c>
      <c r="B10377" s="651" t="e">
        <v>#NAME?</v>
      </c>
      <c r="C10377" s="651"/>
      <c r="D10377" s="652" t="s">
        <v>22420</v>
      </c>
      <c r="E10377" s="625" t="s">
        <v>22421</v>
      </c>
    </row>
    <row r="10378" spans="1:5">
      <c r="A10378" s="711"/>
      <c r="B10378" s="651"/>
      <c r="C10378" s="651"/>
      <c r="D10378" s="652" t="s">
        <v>22422</v>
      </c>
      <c r="E10378" s="625" t="s">
        <v>22423</v>
      </c>
    </row>
    <row r="10379" spans="1:5">
      <c r="A10379" s="711" t="s">
        <v>22424</v>
      </c>
      <c r="B10379" s="651" t="s">
        <v>22425</v>
      </c>
      <c r="C10379" s="651"/>
      <c r="D10379" s="652"/>
    </row>
    <row r="10380" spans="1:5">
      <c r="A10380" s="711" t="s">
        <v>22426</v>
      </c>
      <c r="B10380" s="651" t="s">
        <v>22427</v>
      </c>
      <c r="C10380" s="651" t="s">
        <v>22428</v>
      </c>
      <c r="D10380" s="652"/>
    </row>
    <row r="10381" spans="1:5">
      <c r="A10381" s="711" t="s">
        <v>22429</v>
      </c>
      <c r="B10381" s="651" t="s">
        <v>22430</v>
      </c>
      <c r="C10381" s="651"/>
      <c r="D10381" s="652" t="s">
        <v>22422</v>
      </c>
      <c r="E10381" s="625" t="s">
        <v>22431</v>
      </c>
    </row>
    <row r="10382" spans="1:5">
      <c r="A10382" s="711" t="s">
        <v>91</v>
      </c>
      <c r="B10382" s="651" t="s">
        <v>22432</v>
      </c>
      <c r="C10382" s="651" t="s">
        <v>22433</v>
      </c>
      <c r="D10382" s="652" t="s">
        <v>22434</v>
      </c>
      <c r="E10382" s="625" t="s">
        <v>22435</v>
      </c>
    </row>
    <row r="10383" spans="1:5">
      <c r="A10383" s="711" t="s">
        <v>22436</v>
      </c>
      <c r="B10383" s="651" t="s">
        <v>22437</v>
      </c>
      <c r="C10383" s="651"/>
      <c r="D10383" s="652"/>
    </row>
    <row r="10384" spans="1:5">
      <c r="A10384" s="711" t="s">
        <v>27851</v>
      </c>
      <c r="B10384" s="651"/>
      <c r="C10384" s="651"/>
      <c r="D10384" s="652"/>
    </row>
    <row r="10385" spans="1:5">
      <c r="A10385" s="711">
        <v>93092</v>
      </c>
      <c r="B10385" s="651" t="s">
        <v>27857</v>
      </c>
      <c r="C10385" s="651" t="s">
        <v>108</v>
      </c>
      <c r="D10385" s="652" t="s">
        <v>18987</v>
      </c>
      <c r="E10385" s="625">
        <v>307.8</v>
      </c>
    </row>
    <row r="10386" spans="1:5">
      <c r="A10386" s="711" t="s">
        <v>27838</v>
      </c>
      <c r="B10386" s="651" t="s">
        <v>27839</v>
      </c>
      <c r="C10386" s="651"/>
      <c r="D10386" s="652"/>
    </row>
    <row r="10387" spans="1:5">
      <c r="A10387" s="711">
        <v>93093</v>
      </c>
      <c r="B10387" s="651" t="s">
        <v>27858</v>
      </c>
      <c r="C10387" s="651" t="s">
        <v>108</v>
      </c>
      <c r="D10387" s="652" t="s">
        <v>18987</v>
      </c>
      <c r="E10387" s="625">
        <v>17.62</v>
      </c>
    </row>
    <row r="10388" spans="1:5">
      <c r="A10388" s="711" t="s">
        <v>27841</v>
      </c>
      <c r="B10388" s="651" t="s">
        <v>27842</v>
      </c>
      <c r="C10388" s="651"/>
      <c r="D10388" s="652"/>
    </row>
    <row r="10389" spans="1:5">
      <c r="A10389" s="711" t="s">
        <v>27843</v>
      </c>
      <c r="B10389" s="651" t="s">
        <v>27801</v>
      </c>
      <c r="C10389" s="651"/>
      <c r="D10389" s="652"/>
    </row>
    <row r="10390" spans="1:5">
      <c r="A10390" s="711">
        <v>93094</v>
      </c>
      <c r="B10390" s="651" t="s">
        <v>27798</v>
      </c>
      <c r="C10390" s="651" t="s">
        <v>108</v>
      </c>
      <c r="D10390" s="652" t="s">
        <v>18987</v>
      </c>
      <c r="E10390" s="625">
        <v>43.56</v>
      </c>
    </row>
    <row r="10391" spans="1:5">
      <c r="A10391" s="711" t="s">
        <v>27859</v>
      </c>
      <c r="B10391" s="651" t="s">
        <v>27855</v>
      </c>
      <c r="C10391" s="651"/>
      <c r="D10391" s="652"/>
    </row>
    <row r="10392" spans="1:5">
      <c r="A10392" s="711" t="s">
        <v>26271</v>
      </c>
      <c r="B10392" s="651" t="s">
        <v>27851</v>
      </c>
      <c r="C10392" s="651"/>
      <c r="D10392" s="652"/>
    </row>
    <row r="10393" spans="1:5">
      <c r="A10393" s="711">
        <v>93095</v>
      </c>
      <c r="B10393" s="651" t="s">
        <v>27822</v>
      </c>
      <c r="C10393" s="651" t="s">
        <v>108</v>
      </c>
      <c r="D10393" s="652" t="s">
        <v>18987</v>
      </c>
      <c r="E10393" s="625">
        <v>33.56</v>
      </c>
    </row>
    <row r="10394" spans="1:5">
      <c r="A10394" s="711" t="s">
        <v>27860</v>
      </c>
      <c r="B10394" s="651" t="s">
        <v>27861</v>
      </c>
      <c r="C10394" s="651"/>
      <c r="D10394" s="652"/>
    </row>
    <row r="10395" spans="1:5">
      <c r="A10395" s="711" t="s">
        <v>25105</v>
      </c>
      <c r="B10395" s="651" t="s">
        <v>27862</v>
      </c>
      <c r="C10395" s="651"/>
      <c r="D10395" s="652"/>
    </row>
    <row r="10396" spans="1:5">
      <c r="A10396" s="711">
        <v>93096</v>
      </c>
      <c r="B10396" s="651" t="s">
        <v>27863</v>
      </c>
      <c r="C10396" s="651" t="s">
        <v>108</v>
      </c>
      <c r="D10396" s="652" t="s">
        <v>18987</v>
      </c>
      <c r="E10396" s="625">
        <v>47.35</v>
      </c>
    </row>
    <row r="10397" spans="1:5">
      <c r="A10397" s="711" t="s">
        <v>27864</v>
      </c>
      <c r="B10397" s="651" t="s">
        <v>27865</v>
      </c>
      <c r="C10397" s="651"/>
      <c r="D10397" s="652"/>
    </row>
    <row r="10398" spans="1:5">
      <c r="A10398" s="711" t="s">
        <v>26355</v>
      </c>
      <c r="B10398" s="651" t="s">
        <v>27866</v>
      </c>
      <c r="C10398" s="651"/>
      <c r="D10398" s="652"/>
    </row>
    <row r="10399" spans="1:5">
      <c r="A10399" s="711">
        <v>93097</v>
      </c>
      <c r="B10399" s="651" t="s">
        <v>27826</v>
      </c>
      <c r="C10399" s="651" t="s">
        <v>108</v>
      </c>
      <c r="D10399" s="652" t="s">
        <v>18987</v>
      </c>
      <c r="E10399" s="625">
        <v>7.7</v>
      </c>
    </row>
    <row r="10400" spans="1:5">
      <c r="A10400" s="711" t="s">
        <v>27241</v>
      </c>
      <c r="B10400" s="651" t="s">
        <v>27867</v>
      </c>
      <c r="C10400" s="651"/>
      <c r="D10400" s="652"/>
    </row>
    <row r="10401" spans="1:5">
      <c r="A10401" s="711" t="s">
        <v>27042</v>
      </c>
      <c r="B10401" s="651"/>
      <c r="C10401" s="651"/>
      <c r="D10401" s="652"/>
    </row>
    <row r="10402" spans="1:5">
      <c r="A10402" s="711">
        <v>93098</v>
      </c>
      <c r="B10402" s="651" t="s">
        <v>27829</v>
      </c>
      <c r="C10402" s="651" t="s">
        <v>108</v>
      </c>
      <c r="D10402" s="652" t="s">
        <v>18987</v>
      </c>
      <c r="E10402" s="625">
        <v>12.33</v>
      </c>
    </row>
    <row r="10403" spans="1:5">
      <c r="A10403" s="711" t="s">
        <v>27830</v>
      </c>
      <c r="B10403" s="651" t="s">
        <v>27868</v>
      </c>
      <c r="C10403" s="651"/>
      <c r="D10403" s="652"/>
    </row>
    <row r="10404" spans="1:5">
      <c r="A10404" s="711" t="s">
        <v>27219</v>
      </c>
      <c r="B10404" s="651" t="s">
        <v>27869</v>
      </c>
      <c r="C10404" s="651"/>
      <c r="D10404" s="652"/>
    </row>
    <row r="10405" spans="1:5">
      <c r="A10405" s="711">
        <v>93099</v>
      </c>
      <c r="B10405" s="651" t="s">
        <v>27833</v>
      </c>
      <c r="C10405" s="651" t="s">
        <v>108</v>
      </c>
      <c r="D10405" s="652" t="s">
        <v>18987</v>
      </c>
      <c r="E10405" s="625">
        <v>13.64</v>
      </c>
    </row>
    <row r="10406" spans="1:5">
      <c r="A10406" s="711" t="s">
        <v>27241</v>
      </c>
      <c r="B10406" s="651" t="s">
        <v>27867</v>
      </c>
      <c r="C10406" s="651"/>
      <c r="D10406" s="652"/>
    </row>
    <row r="10407" spans="1:5">
      <c r="A10407" s="711" t="s">
        <v>27042</v>
      </c>
      <c r="B10407" s="651"/>
      <c r="C10407" s="651"/>
      <c r="D10407" s="652"/>
    </row>
    <row r="10408" spans="1:5">
      <c r="A10408" s="711">
        <v>93100</v>
      </c>
      <c r="B10408" s="651" t="s">
        <v>27829</v>
      </c>
      <c r="C10408" s="651" t="s">
        <v>108</v>
      </c>
      <c r="D10408" s="652" t="s">
        <v>18987</v>
      </c>
      <c r="E10408" s="625">
        <v>18.829999999999998</v>
      </c>
    </row>
    <row r="10409" spans="1:5">
      <c r="A10409" s="711" t="s">
        <v>27834</v>
      </c>
      <c r="B10409" s="651" t="s">
        <v>27868</v>
      </c>
      <c r="C10409" s="651"/>
      <c r="D10409" s="652"/>
    </row>
    <row r="10410" spans="1:5">
      <c r="A10410" s="711" t="s">
        <v>27219</v>
      </c>
      <c r="B10410" s="651" t="s">
        <v>27869</v>
      </c>
      <c r="C10410" s="651"/>
      <c r="D10410" s="652"/>
    </row>
    <row r="10411" spans="1:5">
      <c r="A10411" s="711">
        <v>93101</v>
      </c>
      <c r="B10411" s="651" t="s">
        <v>27829</v>
      </c>
      <c r="C10411" s="651" t="s">
        <v>108</v>
      </c>
      <c r="D10411" s="652" t="s">
        <v>18987</v>
      </c>
      <c r="E10411" s="625">
        <v>20.2</v>
      </c>
    </row>
    <row r="10412" spans="1:5">
      <c r="A10412" s="711" t="s">
        <v>22417</v>
      </c>
      <c r="B10412" s="651" t="s">
        <v>22418</v>
      </c>
      <c r="C10412" s="651"/>
      <c r="D10412" s="652"/>
    </row>
    <row r="10413" spans="1:5">
      <c r="A10413" s="711" t="s">
        <v>22419</v>
      </c>
      <c r="B10413" s="651" t="e">
        <v>#NAME?</v>
      </c>
      <c r="C10413" s="651"/>
      <c r="D10413" s="652" t="s">
        <v>22420</v>
      </c>
      <c r="E10413" s="625" t="s">
        <v>22421</v>
      </c>
    </row>
    <row r="10414" spans="1:5">
      <c r="A10414" s="711"/>
      <c r="B10414" s="651"/>
      <c r="C10414" s="651"/>
      <c r="D10414" s="652" t="s">
        <v>22422</v>
      </c>
      <c r="E10414" s="625" t="s">
        <v>22423</v>
      </c>
    </row>
    <row r="10415" spans="1:5">
      <c r="A10415" s="711" t="s">
        <v>22424</v>
      </c>
      <c r="B10415" s="651" t="s">
        <v>22425</v>
      </c>
      <c r="C10415" s="651"/>
      <c r="D10415" s="652"/>
    </row>
    <row r="10416" spans="1:5">
      <c r="A10416" s="711" t="s">
        <v>22426</v>
      </c>
      <c r="B10416" s="651" t="s">
        <v>22427</v>
      </c>
      <c r="C10416" s="651" t="s">
        <v>22428</v>
      </c>
      <c r="D10416" s="652"/>
    </row>
    <row r="10417" spans="1:5">
      <c r="A10417" s="711" t="s">
        <v>22429</v>
      </c>
      <c r="B10417" s="651" t="s">
        <v>22430</v>
      </c>
      <c r="C10417" s="651"/>
      <c r="D10417" s="652" t="s">
        <v>22422</v>
      </c>
      <c r="E10417" s="625" t="s">
        <v>22431</v>
      </c>
    </row>
    <row r="10418" spans="1:5">
      <c r="A10418" s="711" t="s">
        <v>91</v>
      </c>
      <c r="B10418" s="651" t="s">
        <v>22432</v>
      </c>
      <c r="C10418" s="651" t="s">
        <v>22433</v>
      </c>
      <c r="D10418" s="652" t="s">
        <v>22434</v>
      </c>
      <c r="E10418" s="625" t="s">
        <v>22435</v>
      </c>
    </row>
    <row r="10419" spans="1:5">
      <c r="A10419" s="711" t="s">
        <v>22436</v>
      </c>
      <c r="B10419" s="651" t="s">
        <v>22437</v>
      </c>
      <c r="C10419" s="651"/>
      <c r="D10419" s="652"/>
    </row>
    <row r="10420" spans="1:5">
      <c r="A10420" s="711" t="s">
        <v>27834</v>
      </c>
      <c r="B10420" s="651" t="s">
        <v>27870</v>
      </c>
      <c r="C10420" s="651"/>
      <c r="D10420" s="652"/>
    </row>
    <row r="10421" spans="1:5">
      <c r="A10421" s="711" t="s">
        <v>27219</v>
      </c>
      <c r="B10421" s="651" t="s">
        <v>27869</v>
      </c>
      <c r="C10421" s="651"/>
      <c r="D10421" s="652"/>
    </row>
    <row r="10422" spans="1:5">
      <c r="A10422" s="711">
        <v>93102</v>
      </c>
      <c r="B10422" s="651" t="s">
        <v>27836</v>
      </c>
      <c r="C10422" s="651" t="s">
        <v>108</v>
      </c>
      <c r="D10422" s="652" t="s">
        <v>18987</v>
      </c>
      <c r="E10422" s="625">
        <v>18.079999999999998</v>
      </c>
    </row>
    <row r="10423" spans="1:5">
      <c r="A10423" s="711" t="s">
        <v>27241</v>
      </c>
      <c r="B10423" s="651" t="s">
        <v>27867</v>
      </c>
      <c r="C10423" s="651"/>
      <c r="D10423" s="652"/>
    </row>
    <row r="10424" spans="1:5">
      <c r="A10424" s="711" t="s">
        <v>27042</v>
      </c>
      <c r="B10424" s="651"/>
      <c r="C10424" s="651"/>
      <c r="D10424" s="652"/>
    </row>
    <row r="10425" spans="1:5">
      <c r="A10425" s="711">
        <v>93103</v>
      </c>
      <c r="B10425" s="651" t="s">
        <v>27837</v>
      </c>
      <c r="C10425" s="651" t="s">
        <v>108</v>
      </c>
      <c r="D10425" s="652" t="s">
        <v>18987</v>
      </c>
      <c r="E10425" s="625">
        <v>4.95</v>
      </c>
    </row>
    <row r="10426" spans="1:5">
      <c r="A10426" s="711" t="s">
        <v>27871</v>
      </c>
      <c r="B10426" s="651" t="s">
        <v>27872</v>
      </c>
      <c r="C10426" s="651"/>
      <c r="D10426" s="652"/>
    </row>
    <row r="10427" spans="1:5">
      <c r="A10427" s="711">
        <v>93104</v>
      </c>
      <c r="B10427" s="651" t="s">
        <v>27873</v>
      </c>
      <c r="C10427" s="651" t="s">
        <v>108</v>
      </c>
      <c r="D10427" s="652" t="s">
        <v>18987</v>
      </c>
      <c r="E10427" s="625">
        <v>10.82</v>
      </c>
    </row>
    <row r="10428" spans="1:5">
      <c r="A10428" s="711" t="s">
        <v>27874</v>
      </c>
      <c r="B10428" s="651" t="s">
        <v>27875</v>
      </c>
      <c r="C10428" s="651"/>
      <c r="D10428" s="652"/>
    </row>
    <row r="10429" spans="1:5">
      <c r="A10429" s="711" t="s">
        <v>27851</v>
      </c>
      <c r="B10429" s="651"/>
      <c r="C10429" s="651"/>
      <c r="D10429" s="652"/>
    </row>
    <row r="10430" spans="1:5">
      <c r="A10430" s="711">
        <v>93105</v>
      </c>
      <c r="B10430" s="651" t="s">
        <v>27798</v>
      </c>
      <c r="C10430" s="651" t="s">
        <v>108</v>
      </c>
      <c r="D10430" s="652" t="s">
        <v>18987</v>
      </c>
      <c r="E10430" s="625">
        <v>13.17</v>
      </c>
    </row>
    <row r="10431" spans="1:5">
      <c r="A10431" s="711" t="s">
        <v>27876</v>
      </c>
      <c r="B10431" s="651" t="s">
        <v>27877</v>
      </c>
      <c r="C10431" s="651"/>
      <c r="D10431" s="652"/>
    </row>
    <row r="10432" spans="1:5">
      <c r="A10432" s="711" t="s">
        <v>27843</v>
      </c>
      <c r="B10432" s="651" t="s">
        <v>27801</v>
      </c>
      <c r="C10432" s="651"/>
      <c r="D10432" s="652"/>
    </row>
    <row r="10433" spans="1:5">
      <c r="A10433" s="711">
        <v>93106</v>
      </c>
      <c r="B10433" s="651" t="s">
        <v>27848</v>
      </c>
      <c r="C10433" s="651" t="s">
        <v>108</v>
      </c>
      <c r="D10433" s="652" t="s">
        <v>18987</v>
      </c>
      <c r="E10433" s="625">
        <v>241.5</v>
      </c>
    </row>
    <row r="10434" spans="1:5">
      <c r="A10434" s="711" t="s">
        <v>27871</v>
      </c>
      <c r="B10434" s="651" t="s">
        <v>27872</v>
      </c>
      <c r="C10434" s="651"/>
      <c r="D10434" s="652"/>
    </row>
    <row r="10435" spans="1:5">
      <c r="A10435" s="711">
        <v>93107</v>
      </c>
      <c r="B10435" s="651" t="s">
        <v>27849</v>
      </c>
      <c r="C10435" s="651" t="s">
        <v>108</v>
      </c>
      <c r="D10435" s="652" t="s">
        <v>18987</v>
      </c>
      <c r="E10435" s="625">
        <v>8.83</v>
      </c>
    </row>
    <row r="10436" spans="1:5">
      <c r="A10436" s="711" t="s">
        <v>27871</v>
      </c>
      <c r="B10436" s="651" t="s">
        <v>27872</v>
      </c>
      <c r="C10436" s="651"/>
      <c r="D10436" s="652"/>
    </row>
    <row r="10437" spans="1:5">
      <c r="A10437" s="711">
        <v>93108</v>
      </c>
      <c r="B10437" s="651" t="s">
        <v>27791</v>
      </c>
      <c r="C10437" s="651" t="s">
        <v>108</v>
      </c>
      <c r="D10437" s="652" t="s">
        <v>18987</v>
      </c>
      <c r="E10437" s="625">
        <v>8.34</v>
      </c>
    </row>
    <row r="10438" spans="1:5">
      <c r="A10438" s="711" t="s">
        <v>27792</v>
      </c>
      <c r="B10438" s="651" t="s">
        <v>27878</v>
      </c>
      <c r="C10438" s="651"/>
      <c r="D10438" s="652"/>
    </row>
    <row r="10439" spans="1:5">
      <c r="A10439" s="711" t="s">
        <v>27801</v>
      </c>
      <c r="B10439" s="651"/>
      <c r="C10439" s="651"/>
      <c r="D10439" s="652"/>
    </row>
    <row r="10440" spans="1:5">
      <c r="A10440" s="711">
        <v>93109</v>
      </c>
      <c r="B10440" s="651" t="s">
        <v>27879</v>
      </c>
      <c r="C10440" s="651" t="s">
        <v>108</v>
      </c>
      <c r="D10440" s="652" t="s">
        <v>18987</v>
      </c>
      <c r="E10440" s="625">
        <v>281.35000000000002</v>
      </c>
    </row>
    <row r="10441" spans="1:5">
      <c r="A10441" s="711" t="s">
        <v>27210</v>
      </c>
      <c r="B10441" s="651" t="s">
        <v>27812</v>
      </c>
      <c r="C10441" s="651"/>
      <c r="D10441" s="652"/>
    </row>
    <row r="10442" spans="1:5">
      <c r="A10442" s="711">
        <v>93110</v>
      </c>
      <c r="B10442" s="651" t="s">
        <v>27795</v>
      </c>
      <c r="C10442" s="651" t="s">
        <v>108</v>
      </c>
      <c r="D10442" s="652" t="s">
        <v>18987</v>
      </c>
      <c r="E10442" s="625">
        <v>12.7</v>
      </c>
    </row>
    <row r="10443" spans="1:5">
      <c r="A10443" s="711" t="s">
        <v>27806</v>
      </c>
      <c r="B10443" s="651" t="s">
        <v>27880</v>
      </c>
      <c r="C10443" s="651"/>
      <c r="D10443" s="652"/>
    </row>
    <row r="10444" spans="1:5">
      <c r="A10444" s="711" t="s">
        <v>27825</v>
      </c>
      <c r="B10444" s="651"/>
      <c r="C10444" s="651"/>
      <c r="D10444" s="652"/>
    </row>
    <row r="10445" spans="1:5">
      <c r="A10445" s="711">
        <v>93111</v>
      </c>
      <c r="B10445" s="651" t="s">
        <v>27795</v>
      </c>
      <c r="C10445" s="651" t="s">
        <v>108</v>
      </c>
      <c r="D10445" s="652" t="s">
        <v>18987</v>
      </c>
      <c r="E10445" s="625">
        <v>14.51</v>
      </c>
    </row>
    <row r="10446" spans="1:5">
      <c r="A10446" s="711" t="s">
        <v>27796</v>
      </c>
      <c r="B10446" s="651" t="s">
        <v>27880</v>
      </c>
      <c r="C10446" s="651"/>
      <c r="D10446" s="652"/>
    </row>
    <row r="10447" spans="1:5">
      <c r="A10447" s="711" t="s">
        <v>27825</v>
      </c>
      <c r="B10447" s="651"/>
      <c r="C10447" s="651"/>
      <c r="D10447" s="652"/>
    </row>
    <row r="10448" spans="1:5">
      <c r="A10448" s="711" t="s">
        <v>22417</v>
      </c>
      <c r="B10448" s="651" t="s">
        <v>22418</v>
      </c>
      <c r="C10448" s="651"/>
      <c r="D10448" s="652"/>
    </row>
    <row r="10449" spans="1:5">
      <c r="A10449" s="711" t="s">
        <v>22419</v>
      </c>
      <c r="B10449" s="651" t="e">
        <v>#NAME?</v>
      </c>
      <c r="C10449" s="651"/>
      <c r="D10449" s="652" t="s">
        <v>22420</v>
      </c>
      <c r="E10449" s="625" t="s">
        <v>22421</v>
      </c>
    </row>
    <row r="10450" spans="1:5">
      <c r="A10450" s="711"/>
      <c r="B10450" s="651"/>
      <c r="C10450" s="651"/>
      <c r="D10450" s="652" t="s">
        <v>22422</v>
      </c>
      <c r="E10450" s="625" t="s">
        <v>22423</v>
      </c>
    </row>
    <row r="10451" spans="1:5">
      <c r="A10451" s="711" t="s">
        <v>22424</v>
      </c>
      <c r="B10451" s="651" t="s">
        <v>22425</v>
      </c>
      <c r="C10451" s="651"/>
      <c r="D10451" s="652"/>
    </row>
    <row r="10452" spans="1:5">
      <c r="A10452" s="711" t="s">
        <v>22426</v>
      </c>
      <c r="B10452" s="651" t="s">
        <v>22427</v>
      </c>
      <c r="C10452" s="651" t="s">
        <v>22428</v>
      </c>
      <c r="D10452" s="652"/>
    </row>
    <row r="10453" spans="1:5">
      <c r="A10453" s="711" t="s">
        <v>22429</v>
      </c>
      <c r="B10453" s="651" t="s">
        <v>22430</v>
      </c>
      <c r="C10453" s="651"/>
      <c r="D10453" s="652" t="s">
        <v>22422</v>
      </c>
      <c r="E10453" s="625" t="s">
        <v>22431</v>
      </c>
    </row>
    <row r="10454" spans="1:5">
      <c r="A10454" s="711" t="s">
        <v>91</v>
      </c>
      <c r="B10454" s="651" t="s">
        <v>22432</v>
      </c>
      <c r="C10454" s="651" t="s">
        <v>22433</v>
      </c>
      <c r="D10454" s="652" t="s">
        <v>22434</v>
      </c>
      <c r="E10454" s="625" t="s">
        <v>22435</v>
      </c>
    </row>
    <row r="10455" spans="1:5">
      <c r="A10455" s="711" t="s">
        <v>22436</v>
      </c>
      <c r="B10455" s="651" t="s">
        <v>22437</v>
      </c>
      <c r="C10455" s="651"/>
      <c r="D10455" s="652"/>
    </row>
    <row r="10456" spans="1:5">
      <c r="A10456" s="711">
        <v>93112</v>
      </c>
      <c r="B10456" s="651" t="s">
        <v>27798</v>
      </c>
      <c r="C10456" s="651" t="s">
        <v>108</v>
      </c>
      <c r="D10456" s="652" t="s">
        <v>18987</v>
      </c>
      <c r="E10456" s="625">
        <v>26.88</v>
      </c>
    </row>
    <row r="10457" spans="1:5">
      <c r="A10457" s="711" t="s">
        <v>27881</v>
      </c>
      <c r="B10457" s="651" t="s">
        <v>27882</v>
      </c>
      <c r="C10457" s="651"/>
      <c r="D10457" s="652"/>
    </row>
    <row r="10458" spans="1:5">
      <c r="A10458" s="711" t="s">
        <v>24146</v>
      </c>
      <c r="B10458" s="651" t="s">
        <v>27042</v>
      </c>
      <c r="C10458" s="651"/>
      <c r="D10458" s="652"/>
    </row>
    <row r="10459" spans="1:5">
      <c r="A10459" s="711">
        <v>93113</v>
      </c>
      <c r="B10459" s="651" t="s">
        <v>27856</v>
      </c>
      <c r="C10459" s="651" t="s">
        <v>108</v>
      </c>
      <c r="D10459" s="652" t="s">
        <v>18987</v>
      </c>
      <c r="E10459" s="625">
        <v>12.61</v>
      </c>
    </row>
    <row r="10460" spans="1:5">
      <c r="A10460" s="711" t="s">
        <v>27871</v>
      </c>
      <c r="B10460" s="651" t="s">
        <v>27872</v>
      </c>
      <c r="C10460" s="651"/>
      <c r="D10460" s="652"/>
    </row>
    <row r="10461" spans="1:5">
      <c r="A10461" s="711">
        <v>93114</v>
      </c>
      <c r="B10461" s="651" t="s">
        <v>27805</v>
      </c>
      <c r="C10461" s="651" t="s">
        <v>108</v>
      </c>
      <c r="D10461" s="652" t="s">
        <v>18987</v>
      </c>
      <c r="E10461" s="625">
        <v>19.86</v>
      </c>
    </row>
    <row r="10462" spans="1:5">
      <c r="A10462" s="711" t="s">
        <v>27806</v>
      </c>
      <c r="B10462" s="651" t="s">
        <v>27880</v>
      </c>
      <c r="C10462" s="651"/>
      <c r="D10462" s="652"/>
    </row>
    <row r="10463" spans="1:5">
      <c r="A10463" s="711" t="s">
        <v>27825</v>
      </c>
      <c r="B10463" s="651"/>
      <c r="C10463" s="651"/>
      <c r="D10463" s="652"/>
    </row>
    <row r="10464" spans="1:5">
      <c r="A10464" s="711">
        <v>93115</v>
      </c>
      <c r="B10464" s="651" t="s">
        <v>27798</v>
      </c>
      <c r="C10464" s="651" t="s">
        <v>108</v>
      </c>
      <c r="D10464" s="652" t="s">
        <v>18987</v>
      </c>
      <c r="E10464" s="625">
        <v>45.8</v>
      </c>
    </row>
    <row r="10465" spans="1:5">
      <c r="A10465" s="711" t="s">
        <v>27807</v>
      </c>
      <c r="B10465" s="651" t="s">
        <v>27882</v>
      </c>
      <c r="C10465" s="651"/>
      <c r="D10465" s="652"/>
    </row>
    <row r="10466" spans="1:5">
      <c r="A10466" s="711" t="s">
        <v>24146</v>
      </c>
      <c r="B10466" s="651" t="s">
        <v>27042</v>
      </c>
      <c r="C10466" s="651"/>
      <c r="D10466" s="652"/>
    </row>
    <row r="10467" spans="1:5">
      <c r="A10467" s="711">
        <v>93116</v>
      </c>
      <c r="B10467" s="651" t="s">
        <v>27857</v>
      </c>
      <c r="C10467" s="651" t="s">
        <v>108</v>
      </c>
      <c r="D10467" s="652" t="s">
        <v>18987</v>
      </c>
      <c r="E10467" s="625">
        <v>310.04000000000002</v>
      </c>
    </row>
    <row r="10468" spans="1:5">
      <c r="A10468" s="711" t="s">
        <v>27871</v>
      </c>
      <c r="B10468" s="651" t="s">
        <v>27872</v>
      </c>
      <c r="C10468" s="651"/>
      <c r="D10468" s="652"/>
    </row>
    <row r="10469" spans="1:5">
      <c r="A10469" s="711">
        <v>93117</v>
      </c>
      <c r="B10469" s="651" t="s">
        <v>27822</v>
      </c>
      <c r="C10469" s="651" t="s">
        <v>108</v>
      </c>
      <c r="D10469" s="652" t="s">
        <v>18987</v>
      </c>
      <c r="E10469" s="625">
        <v>33.76</v>
      </c>
    </row>
    <row r="10470" spans="1:5">
      <c r="A10470" s="711" t="s">
        <v>27860</v>
      </c>
      <c r="B10470" s="651" t="s">
        <v>27883</v>
      </c>
      <c r="C10470" s="651"/>
      <c r="D10470" s="652"/>
    </row>
    <row r="10471" spans="1:5">
      <c r="A10471" s="711" t="s">
        <v>24550</v>
      </c>
      <c r="B10471" s="651" t="s">
        <v>27884</v>
      </c>
      <c r="C10471" s="651"/>
      <c r="D10471" s="652"/>
    </row>
    <row r="10472" spans="1:5">
      <c r="A10472" s="711">
        <v>93118</v>
      </c>
      <c r="B10472" s="651" t="s">
        <v>27885</v>
      </c>
      <c r="C10472" s="651" t="s">
        <v>108</v>
      </c>
      <c r="D10472" s="652" t="s">
        <v>18987</v>
      </c>
      <c r="E10472" s="625">
        <v>49.85</v>
      </c>
    </row>
    <row r="10473" spans="1:5">
      <c r="A10473" s="711" t="s">
        <v>27886</v>
      </c>
      <c r="B10473" s="651" t="s">
        <v>27887</v>
      </c>
      <c r="C10473" s="651"/>
      <c r="D10473" s="652"/>
    </row>
    <row r="10474" spans="1:5">
      <c r="A10474" s="711" t="s">
        <v>25169</v>
      </c>
      <c r="B10474" s="651" t="s">
        <v>27888</v>
      </c>
      <c r="C10474" s="651"/>
      <c r="D10474" s="652"/>
    </row>
    <row r="10475" spans="1:5">
      <c r="A10475" s="711">
        <v>93119</v>
      </c>
      <c r="B10475" s="651" t="s">
        <v>27833</v>
      </c>
      <c r="C10475" s="651" t="s">
        <v>108</v>
      </c>
      <c r="D10475" s="652" t="s">
        <v>18987</v>
      </c>
      <c r="E10475" s="625">
        <v>9.66</v>
      </c>
    </row>
    <row r="10476" spans="1:5">
      <c r="A10476" s="711" t="s">
        <v>27241</v>
      </c>
      <c r="B10476" s="651" t="s">
        <v>27889</v>
      </c>
      <c r="C10476" s="651"/>
      <c r="D10476" s="652"/>
    </row>
    <row r="10477" spans="1:5">
      <c r="A10477" s="711">
        <v>93120</v>
      </c>
      <c r="B10477" s="651" t="s">
        <v>27829</v>
      </c>
      <c r="C10477" s="651" t="s">
        <v>108</v>
      </c>
      <c r="D10477" s="652" t="s">
        <v>18987</v>
      </c>
      <c r="E10477" s="625">
        <v>14.86</v>
      </c>
    </row>
    <row r="10478" spans="1:5">
      <c r="A10478" s="711" t="s">
        <v>27834</v>
      </c>
      <c r="B10478" s="651" t="s">
        <v>27890</v>
      </c>
      <c r="C10478" s="651"/>
      <c r="D10478" s="652"/>
    </row>
    <row r="10479" spans="1:5">
      <c r="A10479" s="711" t="s">
        <v>27891</v>
      </c>
      <c r="B10479" s="651" t="s">
        <v>27431</v>
      </c>
      <c r="C10479" s="651"/>
      <c r="D10479" s="652"/>
    </row>
    <row r="10480" spans="1:5">
      <c r="A10480" s="711">
        <v>93121</v>
      </c>
      <c r="B10480" s="651" t="s">
        <v>27829</v>
      </c>
      <c r="C10480" s="651" t="s">
        <v>108</v>
      </c>
      <c r="D10480" s="652" t="s">
        <v>18987</v>
      </c>
      <c r="E10480" s="625">
        <v>16.22</v>
      </c>
    </row>
    <row r="10481" spans="1:5">
      <c r="A10481" s="711" t="s">
        <v>27834</v>
      </c>
      <c r="B10481" s="651" t="s">
        <v>27892</v>
      </c>
      <c r="C10481" s="651"/>
      <c r="D10481" s="652"/>
    </row>
    <row r="10482" spans="1:5">
      <c r="A10482" s="711" t="s">
        <v>27891</v>
      </c>
      <c r="B10482" s="651" t="s">
        <v>27431</v>
      </c>
      <c r="C10482" s="651"/>
      <c r="D10482" s="652"/>
    </row>
    <row r="10483" spans="1:5">
      <c r="A10483" s="711">
        <v>93122</v>
      </c>
      <c r="B10483" s="651" t="s">
        <v>27836</v>
      </c>
      <c r="C10483" s="651" t="s">
        <v>108</v>
      </c>
      <c r="D10483" s="652" t="s">
        <v>18987</v>
      </c>
      <c r="E10483" s="625">
        <v>14.08</v>
      </c>
    </row>
    <row r="10484" spans="1:5">
      <c r="A10484" s="711" t="s">
        <v>22417</v>
      </c>
      <c r="B10484" s="651" t="s">
        <v>22418</v>
      </c>
      <c r="C10484" s="651"/>
      <c r="D10484" s="652"/>
    </row>
    <row r="10485" spans="1:5">
      <c r="A10485" s="711" t="s">
        <v>22419</v>
      </c>
      <c r="B10485" s="651" t="e">
        <v>#NAME?</v>
      </c>
      <c r="C10485" s="651"/>
      <c r="D10485" s="652" t="s">
        <v>22420</v>
      </c>
      <c r="E10485" s="625" t="s">
        <v>22421</v>
      </c>
    </row>
    <row r="10486" spans="1:5">
      <c r="A10486" s="711"/>
      <c r="B10486" s="651"/>
      <c r="C10486" s="651"/>
      <c r="D10486" s="652" t="s">
        <v>22422</v>
      </c>
      <c r="E10486" s="625" t="s">
        <v>22423</v>
      </c>
    </row>
    <row r="10487" spans="1:5">
      <c r="A10487" s="711" t="s">
        <v>22424</v>
      </c>
      <c r="B10487" s="651" t="s">
        <v>22425</v>
      </c>
      <c r="C10487" s="651"/>
      <c r="D10487" s="652"/>
    </row>
    <row r="10488" spans="1:5">
      <c r="A10488" s="711" t="s">
        <v>22426</v>
      </c>
      <c r="B10488" s="651" t="s">
        <v>22427</v>
      </c>
      <c r="C10488" s="651" t="s">
        <v>22428</v>
      </c>
      <c r="D10488" s="652"/>
    </row>
    <row r="10489" spans="1:5">
      <c r="A10489" s="711" t="s">
        <v>22429</v>
      </c>
      <c r="B10489" s="651" t="s">
        <v>22430</v>
      </c>
      <c r="C10489" s="651"/>
      <c r="D10489" s="652" t="s">
        <v>22422</v>
      </c>
      <c r="E10489" s="625" t="s">
        <v>22431</v>
      </c>
    </row>
    <row r="10490" spans="1:5">
      <c r="A10490" s="711" t="s">
        <v>91</v>
      </c>
      <c r="B10490" s="651" t="s">
        <v>22432</v>
      </c>
      <c r="C10490" s="651" t="s">
        <v>22433</v>
      </c>
      <c r="D10490" s="652" t="s">
        <v>22434</v>
      </c>
      <c r="E10490" s="625" t="s">
        <v>22435</v>
      </c>
    </row>
    <row r="10491" spans="1:5">
      <c r="A10491" s="711" t="s">
        <v>22436</v>
      </c>
      <c r="B10491" s="651" t="s">
        <v>22437</v>
      </c>
      <c r="C10491" s="651"/>
      <c r="D10491" s="652"/>
    </row>
    <row r="10492" spans="1:5">
      <c r="A10492" s="711" t="s">
        <v>27241</v>
      </c>
      <c r="B10492" s="651" t="s">
        <v>27889</v>
      </c>
      <c r="C10492" s="651"/>
      <c r="D10492" s="652"/>
    </row>
    <row r="10493" spans="1:5">
      <c r="A10493" s="711">
        <v>93123</v>
      </c>
      <c r="B10493" s="651" t="s">
        <v>27893</v>
      </c>
      <c r="C10493" s="651" t="s">
        <v>108</v>
      </c>
      <c r="D10493" s="652" t="s">
        <v>18987</v>
      </c>
      <c r="E10493" s="625">
        <v>30.84</v>
      </c>
    </row>
    <row r="10494" spans="1:5">
      <c r="A10494" s="711" t="s">
        <v>27241</v>
      </c>
      <c r="B10494" s="651" t="s">
        <v>27889</v>
      </c>
      <c r="C10494" s="651"/>
      <c r="D10494" s="652"/>
    </row>
    <row r="10495" spans="1:5">
      <c r="A10495" s="711">
        <v>93124</v>
      </c>
      <c r="B10495" s="651" t="s">
        <v>27894</v>
      </c>
      <c r="C10495" s="651" t="s">
        <v>108</v>
      </c>
      <c r="D10495" s="652" t="s">
        <v>18987</v>
      </c>
      <c r="E10495" s="625">
        <v>47.61</v>
      </c>
    </row>
    <row r="10496" spans="1:5">
      <c r="A10496" s="711" t="s">
        <v>27895</v>
      </c>
      <c r="B10496" s="651" t="s">
        <v>27896</v>
      </c>
      <c r="C10496" s="651"/>
      <c r="D10496" s="652"/>
    </row>
    <row r="10497" spans="1:5">
      <c r="A10497" s="711">
        <v>93125</v>
      </c>
      <c r="B10497" s="651" t="s">
        <v>27897</v>
      </c>
      <c r="C10497" s="651" t="s">
        <v>108</v>
      </c>
      <c r="D10497" s="652" t="s">
        <v>18987</v>
      </c>
      <c r="E10497" s="625">
        <v>69.2</v>
      </c>
    </row>
    <row r="10498" spans="1:5">
      <c r="A10498" s="711" t="s">
        <v>27241</v>
      </c>
      <c r="B10498" s="651" t="s">
        <v>27889</v>
      </c>
      <c r="C10498" s="651"/>
      <c r="D10498" s="652"/>
    </row>
    <row r="10499" spans="1:5">
      <c r="A10499" s="711">
        <v>93126</v>
      </c>
      <c r="B10499" s="651" t="s">
        <v>27898</v>
      </c>
      <c r="C10499" s="651" t="s">
        <v>108</v>
      </c>
      <c r="D10499" s="652" t="s">
        <v>18987</v>
      </c>
      <c r="E10499" s="625">
        <v>154.69999999999999</v>
      </c>
    </row>
    <row r="10500" spans="1:5">
      <c r="A10500" s="711" t="s">
        <v>27241</v>
      </c>
      <c r="B10500" s="651" t="s">
        <v>27889</v>
      </c>
      <c r="C10500" s="651"/>
      <c r="D10500" s="652"/>
    </row>
    <row r="10501" spans="1:5">
      <c r="A10501" s="711">
        <v>93133</v>
      </c>
      <c r="B10501" s="651" t="s">
        <v>27803</v>
      </c>
      <c r="C10501" s="651" t="s">
        <v>108</v>
      </c>
      <c r="D10501" s="652" t="s">
        <v>18987</v>
      </c>
      <c r="E10501" s="625">
        <v>609.59</v>
      </c>
    </row>
    <row r="10502" spans="1:5">
      <c r="A10502" s="711" t="s">
        <v>27792</v>
      </c>
      <c r="B10502" s="651" t="s">
        <v>27878</v>
      </c>
      <c r="C10502" s="651"/>
      <c r="D10502" s="652"/>
    </row>
    <row r="10503" spans="1:5">
      <c r="A10503" s="711" t="s">
        <v>27801</v>
      </c>
      <c r="B10503" s="651"/>
      <c r="C10503" s="651"/>
      <c r="D10503" s="652"/>
    </row>
    <row r="10504" spans="1:5">
      <c r="A10504" s="711">
        <v>181</v>
      </c>
      <c r="B10504" s="651" t="s">
        <v>27899</v>
      </c>
      <c r="C10504" s="651"/>
      <c r="D10504" s="652"/>
    </row>
    <row r="10505" spans="1:5">
      <c r="A10505" s="711" t="s">
        <v>27900</v>
      </c>
      <c r="B10505" s="651" t="s">
        <v>27901</v>
      </c>
      <c r="C10505" s="651" t="s">
        <v>108</v>
      </c>
      <c r="D10505" s="652" t="s">
        <v>18987</v>
      </c>
      <c r="E10505" s="625">
        <v>21.22</v>
      </c>
    </row>
    <row r="10506" spans="1:5">
      <c r="A10506" s="711">
        <v>72289</v>
      </c>
      <c r="B10506" s="651" t="s">
        <v>5236</v>
      </c>
      <c r="C10506" s="651" t="s">
        <v>108</v>
      </c>
      <c r="D10506" s="652" t="s">
        <v>18987</v>
      </c>
      <c r="E10506" s="625">
        <v>286.17</v>
      </c>
    </row>
    <row r="10507" spans="1:5">
      <c r="A10507" s="711">
        <v>72290</v>
      </c>
      <c r="B10507" s="651" t="s">
        <v>5237</v>
      </c>
      <c r="C10507" s="651" t="s">
        <v>108</v>
      </c>
      <c r="D10507" s="652" t="s">
        <v>18987</v>
      </c>
      <c r="E10507" s="625">
        <v>323</v>
      </c>
    </row>
    <row r="10508" spans="1:5">
      <c r="A10508" s="711">
        <v>74051</v>
      </c>
      <c r="B10508" s="651" t="s">
        <v>27902</v>
      </c>
      <c r="C10508" s="651"/>
      <c r="D10508" s="652"/>
    </row>
    <row r="10509" spans="1:5">
      <c r="A10509" s="711" t="s">
        <v>5238</v>
      </c>
      <c r="B10509" s="651" t="s">
        <v>27903</v>
      </c>
      <c r="C10509" s="651" t="s">
        <v>108</v>
      </c>
      <c r="D10509" s="652" t="s">
        <v>18987</v>
      </c>
      <c r="E10509" s="625">
        <v>331.43</v>
      </c>
    </row>
    <row r="10510" spans="1:5">
      <c r="A10510" s="711" t="s">
        <v>26349</v>
      </c>
      <c r="B10510" s="651" t="s">
        <v>26492</v>
      </c>
      <c r="C10510" s="651"/>
      <c r="D10510" s="652"/>
    </row>
    <row r="10511" spans="1:5">
      <c r="A10511" s="711" t="s">
        <v>5239</v>
      </c>
      <c r="B10511" s="651" t="s">
        <v>27904</v>
      </c>
      <c r="C10511" s="651" t="s">
        <v>108</v>
      </c>
      <c r="D10511" s="652" t="s">
        <v>18987</v>
      </c>
      <c r="E10511" s="625">
        <v>183.4</v>
      </c>
    </row>
    <row r="10512" spans="1:5">
      <c r="A10512" s="711" t="s">
        <v>26203</v>
      </c>
      <c r="B10512" s="651" t="s">
        <v>26204</v>
      </c>
      <c r="C10512" s="651"/>
      <c r="D10512" s="652"/>
    </row>
    <row r="10513" spans="1:5">
      <c r="A10513" s="711">
        <v>74058</v>
      </c>
      <c r="B10513" s="651" t="s">
        <v>27905</v>
      </c>
      <c r="C10513" s="651"/>
      <c r="D10513" s="652"/>
    </row>
    <row r="10514" spans="1:5">
      <c r="A10514" s="711" t="s">
        <v>5240</v>
      </c>
      <c r="B10514" s="651" t="s">
        <v>27906</v>
      </c>
      <c r="C10514" s="651" t="s">
        <v>108</v>
      </c>
      <c r="D10514" s="652" t="s">
        <v>18987</v>
      </c>
      <c r="E10514" s="625">
        <v>40.86</v>
      </c>
    </row>
    <row r="10515" spans="1:5">
      <c r="A10515" s="711" t="s">
        <v>26931</v>
      </c>
      <c r="B10515" s="651"/>
      <c r="C10515" s="651"/>
      <c r="D10515" s="652"/>
    </row>
    <row r="10516" spans="1:5">
      <c r="A10516" s="711" t="s">
        <v>5241</v>
      </c>
      <c r="B10516" s="651" t="s">
        <v>27907</v>
      </c>
      <c r="C10516" s="651" t="s">
        <v>108</v>
      </c>
      <c r="D10516" s="652" t="s">
        <v>18987</v>
      </c>
      <c r="E10516" s="625">
        <v>57.05</v>
      </c>
    </row>
    <row r="10517" spans="1:5">
      <c r="A10517" s="711" t="s">
        <v>26417</v>
      </c>
      <c r="B10517" s="651"/>
      <c r="C10517" s="651"/>
      <c r="D10517" s="652"/>
    </row>
    <row r="10518" spans="1:5">
      <c r="A10518" s="711" t="s">
        <v>612</v>
      </c>
      <c r="B10518" s="651" t="s">
        <v>27908</v>
      </c>
      <c r="C10518" s="651" t="s">
        <v>108</v>
      </c>
      <c r="D10518" s="652" t="s">
        <v>18987</v>
      </c>
      <c r="E10518" s="625">
        <v>57</v>
      </c>
    </row>
    <row r="10519" spans="1:5">
      <c r="A10519" s="711" t="s">
        <v>23267</v>
      </c>
      <c r="B10519" s="651"/>
      <c r="C10519" s="651"/>
      <c r="D10519" s="652"/>
    </row>
    <row r="10520" spans="1:5">
      <c r="A10520" s="711" t="s">
        <v>22417</v>
      </c>
      <c r="B10520" s="651" t="s">
        <v>22418</v>
      </c>
      <c r="C10520" s="651"/>
      <c r="D10520" s="652"/>
    </row>
    <row r="10521" spans="1:5">
      <c r="A10521" s="711" t="s">
        <v>22419</v>
      </c>
      <c r="B10521" s="651" t="e">
        <v>#NAME?</v>
      </c>
      <c r="C10521" s="651"/>
      <c r="D10521" s="652" t="s">
        <v>22420</v>
      </c>
      <c r="E10521" s="625" t="s">
        <v>22421</v>
      </c>
    </row>
    <row r="10522" spans="1:5">
      <c r="A10522" s="711"/>
      <c r="B10522" s="651"/>
      <c r="C10522" s="651"/>
      <c r="D10522" s="652" t="s">
        <v>22422</v>
      </c>
      <c r="E10522" s="625" t="s">
        <v>22423</v>
      </c>
    </row>
    <row r="10523" spans="1:5">
      <c r="A10523" s="711" t="s">
        <v>22424</v>
      </c>
      <c r="B10523" s="651" t="s">
        <v>22425</v>
      </c>
      <c r="C10523" s="651"/>
      <c r="D10523" s="652"/>
    </row>
    <row r="10524" spans="1:5">
      <c r="A10524" s="711" t="s">
        <v>22426</v>
      </c>
      <c r="B10524" s="651" t="s">
        <v>22427</v>
      </c>
      <c r="C10524" s="651" t="s">
        <v>22428</v>
      </c>
      <c r="D10524" s="652"/>
    </row>
    <row r="10525" spans="1:5">
      <c r="A10525" s="711" t="s">
        <v>22429</v>
      </c>
      <c r="B10525" s="651" t="s">
        <v>22430</v>
      </c>
      <c r="C10525" s="651"/>
      <c r="D10525" s="652" t="s">
        <v>22422</v>
      </c>
      <c r="E10525" s="625" t="s">
        <v>22431</v>
      </c>
    </row>
    <row r="10526" spans="1:5">
      <c r="A10526" s="711" t="s">
        <v>91</v>
      </c>
      <c r="B10526" s="651" t="s">
        <v>22432</v>
      </c>
      <c r="C10526" s="651" t="s">
        <v>22433</v>
      </c>
      <c r="D10526" s="652" t="s">
        <v>22434</v>
      </c>
      <c r="E10526" s="625" t="s">
        <v>22435</v>
      </c>
    </row>
    <row r="10527" spans="1:5">
      <c r="A10527" s="711" t="s">
        <v>22436</v>
      </c>
      <c r="B10527" s="651" t="s">
        <v>22437</v>
      </c>
      <c r="C10527" s="651"/>
      <c r="D10527" s="652"/>
    </row>
    <row r="10528" spans="1:5">
      <c r="A10528" s="711" t="s">
        <v>5242</v>
      </c>
      <c r="B10528" s="651" t="s">
        <v>27909</v>
      </c>
      <c r="C10528" s="651" t="s">
        <v>108</v>
      </c>
      <c r="D10528" s="652" t="s">
        <v>18987</v>
      </c>
      <c r="E10528" s="625">
        <v>119.07</v>
      </c>
    </row>
    <row r="10529" spans="1:5">
      <c r="A10529" s="711" t="s">
        <v>23267</v>
      </c>
      <c r="B10529" s="651"/>
      <c r="C10529" s="651"/>
      <c r="D10529" s="652"/>
    </row>
    <row r="10530" spans="1:5">
      <c r="A10530" s="711">
        <v>74104</v>
      </c>
      <c r="B10530" s="651" t="s">
        <v>27910</v>
      </c>
      <c r="C10530" s="651"/>
      <c r="D10530" s="652"/>
    </row>
    <row r="10531" spans="1:5">
      <c r="A10531" s="711" t="s">
        <v>5243</v>
      </c>
      <c r="B10531" s="651" t="s">
        <v>27911</v>
      </c>
      <c r="C10531" s="651" t="s">
        <v>108</v>
      </c>
      <c r="D10531" s="652" t="s">
        <v>18987</v>
      </c>
      <c r="E10531" s="625">
        <v>118.41</v>
      </c>
    </row>
    <row r="10532" spans="1:5">
      <c r="A10532" s="711" t="s">
        <v>27912</v>
      </c>
      <c r="B10532" s="651" t="s">
        <v>27913</v>
      </c>
      <c r="C10532" s="651"/>
      <c r="D10532" s="652"/>
    </row>
    <row r="10533" spans="1:5">
      <c r="A10533" s="711" t="s">
        <v>27914</v>
      </c>
      <c r="B10533" s="651" t="s">
        <v>27915</v>
      </c>
      <c r="C10533" s="651"/>
      <c r="D10533" s="652"/>
    </row>
    <row r="10534" spans="1:5">
      <c r="A10534" s="711" t="s">
        <v>27916</v>
      </c>
      <c r="B10534" s="651" t="s">
        <v>27917</v>
      </c>
      <c r="C10534" s="651"/>
      <c r="D10534" s="652"/>
    </row>
    <row r="10535" spans="1:5">
      <c r="A10535" s="711">
        <v>74166</v>
      </c>
      <c r="B10535" s="651" t="s">
        <v>27918</v>
      </c>
      <c r="C10535" s="651"/>
      <c r="D10535" s="652"/>
    </row>
    <row r="10536" spans="1:5">
      <c r="A10536" s="711" t="s">
        <v>5244</v>
      </c>
      <c r="B10536" s="651" t="s">
        <v>27919</v>
      </c>
      <c r="C10536" s="651" t="s">
        <v>108</v>
      </c>
      <c r="D10536" s="652" t="s">
        <v>18987</v>
      </c>
      <c r="E10536" s="625">
        <v>309.83999999999997</v>
      </c>
    </row>
    <row r="10537" spans="1:5">
      <c r="A10537" s="711" t="s">
        <v>22490</v>
      </c>
      <c r="B10537" s="651" t="s">
        <v>26201</v>
      </c>
      <c r="C10537" s="651"/>
      <c r="D10537" s="652"/>
    </row>
    <row r="10538" spans="1:5">
      <c r="A10538" s="711" t="s">
        <v>5245</v>
      </c>
      <c r="B10538" s="651" t="s">
        <v>27920</v>
      </c>
      <c r="C10538" s="651" t="s">
        <v>108</v>
      </c>
      <c r="D10538" s="652" t="s">
        <v>18987</v>
      </c>
      <c r="E10538" s="625">
        <v>227.63</v>
      </c>
    </row>
    <row r="10539" spans="1:5">
      <c r="A10539" s="711" t="s">
        <v>27921</v>
      </c>
      <c r="B10539" s="651" t="s">
        <v>27922</v>
      </c>
      <c r="C10539" s="651"/>
      <c r="D10539" s="652"/>
    </row>
    <row r="10540" spans="1:5">
      <c r="A10540" s="711" t="e">
        <v>#NAME?</v>
      </c>
      <c r="B10540" s="651" t="s">
        <v>26485</v>
      </c>
      <c r="C10540" s="651"/>
      <c r="D10540" s="652"/>
    </row>
    <row r="10541" spans="1:5">
      <c r="A10541" s="711">
        <v>83703</v>
      </c>
      <c r="B10541" s="651" t="s">
        <v>5246</v>
      </c>
      <c r="C10541" s="651" t="s">
        <v>108</v>
      </c>
      <c r="D10541" s="652" t="s">
        <v>18987</v>
      </c>
      <c r="E10541" s="625">
        <v>85.6</v>
      </c>
    </row>
    <row r="10542" spans="1:5">
      <c r="A10542" s="711">
        <v>83704</v>
      </c>
      <c r="B10542" s="651" t="s">
        <v>5247</v>
      </c>
      <c r="C10542" s="651" t="s">
        <v>108</v>
      </c>
      <c r="D10542" s="652" t="s">
        <v>18987</v>
      </c>
      <c r="E10542" s="625">
        <v>99.94</v>
      </c>
    </row>
    <row r="10543" spans="1:5">
      <c r="A10543" s="711">
        <v>88503</v>
      </c>
      <c r="B10543" s="651" t="s">
        <v>5248</v>
      </c>
      <c r="C10543" s="651" t="s">
        <v>108</v>
      </c>
      <c r="D10543" s="652" t="s">
        <v>18987</v>
      </c>
      <c r="E10543" s="625">
        <v>685.19</v>
      </c>
    </row>
    <row r="10544" spans="1:5">
      <c r="A10544" s="711">
        <v>88504</v>
      </c>
      <c r="B10544" s="651" t="s">
        <v>5249</v>
      </c>
      <c r="C10544" s="651" t="s">
        <v>108</v>
      </c>
      <c r="D10544" s="652" t="s">
        <v>18987</v>
      </c>
      <c r="E10544" s="625">
        <v>540.4</v>
      </c>
    </row>
    <row r="10545" spans="1:5">
      <c r="A10545" s="711">
        <v>182</v>
      </c>
      <c r="B10545" s="651" t="s">
        <v>27923</v>
      </c>
      <c r="C10545" s="651"/>
      <c r="D10545" s="652"/>
    </row>
    <row r="10546" spans="1:5">
      <c r="A10546" s="711">
        <v>89482</v>
      </c>
      <c r="B10546" s="651" t="s">
        <v>27924</v>
      </c>
      <c r="C10546" s="651" t="s">
        <v>108</v>
      </c>
      <c r="D10546" s="652" t="s">
        <v>18987</v>
      </c>
      <c r="E10546" s="625">
        <v>15.24</v>
      </c>
    </row>
    <row r="10547" spans="1:5">
      <c r="A10547" s="711" t="s">
        <v>27925</v>
      </c>
      <c r="B10547" s="651" t="s">
        <v>27926</v>
      </c>
      <c r="C10547" s="651"/>
      <c r="D10547" s="652"/>
    </row>
    <row r="10548" spans="1:5">
      <c r="A10548" s="711">
        <v>89491</v>
      </c>
      <c r="B10548" s="651" t="s">
        <v>27927</v>
      </c>
      <c r="C10548" s="651" t="s">
        <v>108</v>
      </c>
      <c r="D10548" s="652" t="s">
        <v>18987</v>
      </c>
      <c r="E10548" s="625">
        <v>37.520000000000003</v>
      </c>
    </row>
    <row r="10549" spans="1:5">
      <c r="A10549" s="711" t="s">
        <v>27925</v>
      </c>
      <c r="B10549" s="651" t="s">
        <v>27926</v>
      </c>
      <c r="C10549" s="651"/>
      <c r="D10549" s="652"/>
    </row>
    <row r="10550" spans="1:5">
      <c r="A10550" s="711">
        <v>89495</v>
      </c>
      <c r="B10550" s="651" t="s">
        <v>27928</v>
      </c>
      <c r="C10550" s="651" t="s">
        <v>108</v>
      </c>
      <c r="D10550" s="652" t="s">
        <v>18987</v>
      </c>
      <c r="E10550" s="625">
        <v>6.06</v>
      </c>
    </row>
    <row r="10551" spans="1:5">
      <c r="A10551" s="711" t="s">
        <v>27929</v>
      </c>
      <c r="B10551" s="651" t="s">
        <v>27930</v>
      </c>
      <c r="C10551" s="651"/>
      <c r="D10551" s="652"/>
    </row>
    <row r="10552" spans="1:5">
      <c r="A10552" s="711">
        <v>89707</v>
      </c>
      <c r="B10552" s="651" t="s">
        <v>27931</v>
      </c>
      <c r="C10552" s="651" t="s">
        <v>108</v>
      </c>
      <c r="D10552" s="652" t="s">
        <v>18987</v>
      </c>
      <c r="E10552" s="625">
        <v>18.64</v>
      </c>
    </row>
    <row r="10553" spans="1:5">
      <c r="A10553" s="711" t="s">
        <v>27932</v>
      </c>
      <c r="B10553" s="651" t="s">
        <v>27933</v>
      </c>
      <c r="C10553" s="651"/>
      <c r="D10553" s="652"/>
    </row>
    <row r="10554" spans="1:5">
      <c r="A10554" s="711" t="s">
        <v>27292</v>
      </c>
      <c r="B10554" s="651"/>
      <c r="C10554" s="651"/>
      <c r="D10554" s="652"/>
    </row>
    <row r="10555" spans="1:5">
      <c r="A10555" s="711">
        <v>89708</v>
      </c>
      <c r="B10555" s="651" t="s">
        <v>27934</v>
      </c>
      <c r="C10555" s="651" t="s">
        <v>108</v>
      </c>
      <c r="D10555" s="652" t="s">
        <v>18987</v>
      </c>
      <c r="E10555" s="625">
        <v>42.19</v>
      </c>
    </row>
    <row r="10556" spans="1:5">
      <c r="A10556" s="711" t="s">
        <v>22417</v>
      </c>
      <c r="B10556" s="651" t="s">
        <v>22418</v>
      </c>
      <c r="C10556" s="651"/>
      <c r="D10556" s="652"/>
    </row>
    <row r="10557" spans="1:5">
      <c r="A10557" s="711" t="s">
        <v>22419</v>
      </c>
      <c r="B10557" s="651" t="e">
        <v>#NAME?</v>
      </c>
      <c r="C10557" s="651"/>
      <c r="D10557" s="652" t="s">
        <v>22420</v>
      </c>
      <c r="E10557" s="625" t="s">
        <v>22421</v>
      </c>
    </row>
    <row r="10558" spans="1:5">
      <c r="A10558" s="711"/>
      <c r="B10558" s="651"/>
      <c r="C10558" s="651"/>
      <c r="D10558" s="652" t="s">
        <v>22422</v>
      </c>
      <c r="E10558" s="625" t="s">
        <v>22423</v>
      </c>
    </row>
    <row r="10559" spans="1:5">
      <c r="A10559" s="711" t="s">
        <v>22424</v>
      </c>
      <c r="B10559" s="651" t="s">
        <v>22425</v>
      </c>
      <c r="C10559" s="651"/>
      <c r="D10559" s="652"/>
    </row>
    <row r="10560" spans="1:5">
      <c r="A10560" s="711" t="s">
        <v>22426</v>
      </c>
      <c r="B10560" s="651" t="s">
        <v>22427</v>
      </c>
      <c r="C10560" s="651" t="s">
        <v>22428</v>
      </c>
      <c r="D10560" s="652"/>
    </row>
    <row r="10561" spans="1:5">
      <c r="A10561" s="711" t="s">
        <v>22429</v>
      </c>
      <c r="B10561" s="651" t="s">
        <v>22430</v>
      </c>
      <c r="C10561" s="651"/>
      <c r="D10561" s="652" t="s">
        <v>22422</v>
      </c>
      <c r="E10561" s="625" t="s">
        <v>22431</v>
      </c>
    </row>
    <row r="10562" spans="1:5">
      <c r="A10562" s="711" t="s">
        <v>91</v>
      </c>
      <c r="B10562" s="651" t="s">
        <v>22432</v>
      </c>
      <c r="C10562" s="651" t="s">
        <v>22433</v>
      </c>
      <c r="D10562" s="652" t="s">
        <v>22434</v>
      </c>
      <c r="E10562" s="625" t="s">
        <v>22435</v>
      </c>
    </row>
    <row r="10563" spans="1:5">
      <c r="A10563" s="711" t="s">
        <v>22436</v>
      </c>
      <c r="B10563" s="651" t="s">
        <v>22437</v>
      </c>
      <c r="C10563" s="651"/>
      <c r="D10563" s="652"/>
    </row>
    <row r="10564" spans="1:5">
      <c r="A10564" s="711" t="s">
        <v>27932</v>
      </c>
      <c r="B10564" s="651" t="s">
        <v>27933</v>
      </c>
      <c r="C10564" s="651"/>
      <c r="D10564" s="652"/>
    </row>
    <row r="10565" spans="1:5">
      <c r="A10565" s="711" t="s">
        <v>27292</v>
      </c>
      <c r="B10565" s="651"/>
      <c r="C10565" s="651"/>
      <c r="D10565" s="652"/>
    </row>
    <row r="10566" spans="1:5">
      <c r="A10566" s="711">
        <v>89709</v>
      </c>
      <c r="B10566" s="651" t="s">
        <v>27928</v>
      </c>
      <c r="C10566" s="651" t="s">
        <v>108</v>
      </c>
      <c r="D10566" s="652" t="s">
        <v>18987</v>
      </c>
      <c r="E10566" s="625">
        <v>7.06</v>
      </c>
    </row>
    <row r="10567" spans="1:5">
      <c r="A10567" s="711" t="s">
        <v>27929</v>
      </c>
      <c r="B10567" s="651" t="s">
        <v>27935</v>
      </c>
      <c r="C10567" s="651"/>
      <c r="D10567" s="652"/>
    </row>
    <row r="10568" spans="1:5">
      <c r="A10568" s="711">
        <v>89710</v>
      </c>
      <c r="B10568" s="651" t="s">
        <v>27936</v>
      </c>
      <c r="C10568" s="651" t="s">
        <v>108</v>
      </c>
      <c r="D10568" s="652" t="s">
        <v>18987</v>
      </c>
      <c r="E10568" s="625">
        <v>6.92</v>
      </c>
    </row>
    <row r="10569" spans="1:5">
      <c r="A10569" s="711" t="s">
        <v>27937</v>
      </c>
      <c r="B10569" s="651" t="s">
        <v>27938</v>
      </c>
      <c r="C10569" s="651"/>
      <c r="D10569" s="652"/>
    </row>
    <row r="10570" spans="1:5">
      <c r="A10570" s="711">
        <v>183</v>
      </c>
      <c r="B10570" s="651" t="s">
        <v>27939</v>
      </c>
      <c r="C10570" s="651"/>
      <c r="D10570" s="652"/>
    </row>
    <row r="10571" spans="1:5">
      <c r="A10571" s="711" t="s">
        <v>27940</v>
      </c>
      <c r="B10571" s="651" t="s">
        <v>27941</v>
      </c>
      <c r="C10571" s="651" t="s">
        <v>108</v>
      </c>
      <c r="D10571" s="652" t="s">
        <v>18987</v>
      </c>
      <c r="E10571" s="625">
        <v>202.2</v>
      </c>
    </row>
    <row r="10572" spans="1:5">
      <c r="A10572" s="711" t="s">
        <v>27942</v>
      </c>
      <c r="B10572" s="651" t="s">
        <v>27943</v>
      </c>
      <c r="C10572" s="651"/>
      <c r="D10572" s="652"/>
    </row>
    <row r="10573" spans="1:5">
      <c r="A10573" s="711" t="s">
        <v>26216</v>
      </c>
      <c r="B10573" s="651" t="s">
        <v>26217</v>
      </c>
      <c r="C10573" s="651"/>
      <c r="D10573" s="652"/>
    </row>
    <row r="10574" spans="1:5">
      <c r="A10574" s="711">
        <v>72739</v>
      </c>
      <c r="B10574" s="651" t="s">
        <v>27944</v>
      </c>
      <c r="C10574" s="651" t="s">
        <v>108</v>
      </c>
      <c r="D10574" s="652" t="s">
        <v>18987</v>
      </c>
      <c r="E10574" s="625">
        <v>414.38</v>
      </c>
    </row>
    <row r="10575" spans="1:5">
      <c r="A10575" s="711" t="s">
        <v>27945</v>
      </c>
      <c r="B10575" s="651" t="s">
        <v>27946</v>
      </c>
      <c r="C10575" s="651"/>
      <c r="D10575" s="652"/>
    </row>
    <row r="10576" spans="1:5">
      <c r="A10576" s="711" t="s">
        <v>27947</v>
      </c>
      <c r="B10576" s="651" t="s">
        <v>27948</v>
      </c>
      <c r="C10576" s="651"/>
      <c r="D10576" s="652"/>
    </row>
    <row r="10577" spans="1:5">
      <c r="A10577" s="711">
        <v>74234</v>
      </c>
      <c r="B10577" s="651" t="s">
        <v>27949</v>
      </c>
      <c r="C10577" s="651"/>
      <c r="D10577" s="652"/>
    </row>
    <row r="10578" spans="1:5">
      <c r="A10578" s="711" t="s">
        <v>5250</v>
      </c>
      <c r="B10578" s="651" t="s">
        <v>27950</v>
      </c>
      <c r="C10578" s="651" t="s">
        <v>108</v>
      </c>
      <c r="D10578" s="652" t="s">
        <v>18987</v>
      </c>
      <c r="E10578" s="625">
        <v>418.72</v>
      </c>
    </row>
    <row r="10579" spans="1:5">
      <c r="A10579" s="711" t="s">
        <v>27951</v>
      </c>
      <c r="B10579" s="651" t="s">
        <v>27952</v>
      </c>
      <c r="C10579" s="651"/>
      <c r="D10579" s="652"/>
    </row>
    <row r="10580" spans="1:5">
      <c r="A10580" s="711" t="e">
        <v>#NAME?</v>
      </c>
      <c r="B10580" s="651" t="s">
        <v>26485</v>
      </c>
      <c r="C10580" s="651"/>
      <c r="D10580" s="652"/>
    </row>
    <row r="10581" spans="1:5">
      <c r="A10581" s="711">
        <v>86872</v>
      </c>
      <c r="B10581" s="651" t="s">
        <v>27953</v>
      </c>
      <c r="C10581" s="651" t="s">
        <v>108</v>
      </c>
      <c r="D10581" s="652" t="s">
        <v>18987</v>
      </c>
      <c r="E10581" s="625">
        <v>569.33000000000004</v>
      </c>
    </row>
    <row r="10582" spans="1:5">
      <c r="A10582" s="711" t="s">
        <v>25197</v>
      </c>
      <c r="B10582" s="651" t="s">
        <v>27954</v>
      </c>
      <c r="C10582" s="651"/>
      <c r="D10582" s="652"/>
    </row>
    <row r="10583" spans="1:5">
      <c r="A10583" s="711">
        <v>86874</v>
      </c>
      <c r="B10583" s="651" t="s">
        <v>27955</v>
      </c>
      <c r="C10583" s="651" t="s">
        <v>108</v>
      </c>
      <c r="D10583" s="652" t="s">
        <v>18987</v>
      </c>
      <c r="E10583" s="625">
        <v>347.63</v>
      </c>
    </row>
    <row r="10584" spans="1:5">
      <c r="A10584" s="711" t="s">
        <v>26347</v>
      </c>
      <c r="B10584" s="651" t="s">
        <v>27956</v>
      </c>
      <c r="C10584" s="651"/>
      <c r="D10584" s="652"/>
    </row>
    <row r="10585" spans="1:5">
      <c r="A10585" s="711">
        <v>86875</v>
      </c>
      <c r="B10585" s="651" t="s">
        <v>27957</v>
      </c>
      <c r="C10585" s="651" t="s">
        <v>108</v>
      </c>
      <c r="D10585" s="652" t="s">
        <v>18987</v>
      </c>
      <c r="E10585" s="625">
        <v>205.04</v>
      </c>
    </row>
    <row r="10586" spans="1:5">
      <c r="A10586" s="711" t="s">
        <v>26216</v>
      </c>
      <c r="B10586" s="651" t="s">
        <v>27958</v>
      </c>
      <c r="C10586" s="651"/>
      <c r="D10586" s="652"/>
    </row>
    <row r="10587" spans="1:5">
      <c r="A10587" s="711">
        <v>86876</v>
      </c>
      <c r="B10587" s="651" t="s">
        <v>27959</v>
      </c>
      <c r="C10587" s="651" t="s">
        <v>108</v>
      </c>
      <c r="D10587" s="652" t="s">
        <v>18987</v>
      </c>
      <c r="E10587" s="625">
        <v>114.44</v>
      </c>
    </row>
    <row r="10588" spans="1:5">
      <c r="A10588" s="711" t="s">
        <v>24550</v>
      </c>
      <c r="B10588" s="651" t="s">
        <v>27960</v>
      </c>
      <c r="C10588" s="651"/>
      <c r="D10588" s="652"/>
    </row>
    <row r="10589" spans="1:5">
      <c r="A10589" s="711">
        <v>86877</v>
      </c>
      <c r="B10589" s="651" t="s">
        <v>27961</v>
      </c>
      <c r="C10589" s="651" t="s">
        <v>108</v>
      </c>
      <c r="D10589" s="652" t="s">
        <v>18987</v>
      </c>
      <c r="E10589" s="625">
        <v>18.04</v>
      </c>
    </row>
    <row r="10590" spans="1:5">
      <c r="A10590" s="711" t="s">
        <v>27962</v>
      </c>
      <c r="B10590" s="651" t="s">
        <v>27963</v>
      </c>
      <c r="C10590" s="651"/>
      <c r="D10590" s="652"/>
    </row>
    <row r="10591" spans="1:5">
      <c r="A10591" s="711">
        <v>86878</v>
      </c>
      <c r="B10591" s="651" t="s">
        <v>27964</v>
      </c>
      <c r="C10591" s="651" t="s">
        <v>108</v>
      </c>
      <c r="D10591" s="652" t="s">
        <v>18987</v>
      </c>
      <c r="E10591" s="625">
        <v>38.26</v>
      </c>
    </row>
    <row r="10592" spans="1:5">
      <c r="A10592" s="711" t="s">
        <v>22417</v>
      </c>
      <c r="B10592" s="651" t="s">
        <v>22418</v>
      </c>
      <c r="C10592" s="651"/>
      <c r="D10592" s="652"/>
    </row>
    <row r="10593" spans="1:5">
      <c r="A10593" s="711" t="s">
        <v>22419</v>
      </c>
      <c r="B10593" s="651" t="e">
        <v>#NAME?</v>
      </c>
      <c r="C10593" s="651"/>
      <c r="D10593" s="652" t="s">
        <v>22420</v>
      </c>
      <c r="E10593" s="625" t="s">
        <v>22421</v>
      </c>
    </row>
    <row r="10594" spans="1:5">
      <c r="A10594" s="711"/>
      <c r="B10594" s="651"/>
      <c r="C10594" s="651"/>
      <c r="D10594" s="652" t="s">
        <v>22422</v>
      </c>
      <c r="E10594" s="625" t="s">
        <v>22423</v>
      </c>
    </row>
    <row r="10595" spans="1:5">
      <c r="A10595" s="711" t="s">
        <v>22424</v>
      </c>
      <c r="B10595" s="651" t="s">
        <v>22425</v>
      </c>
      <c r="C10595" s="651"/>
      <c r="D10595" s="652"/>
    </row>
    <row r="10596" spans="1:5">
      <c r="A10596" s="711" t="s">
        <v>22426</v>
      </c>
      <c r="B10596" s="651" t="s">
        <v>22427</v>
      </c>
      <c r="C10596" s="651" t="s">
        <v>22428</v>
      </c>
      <c r="D10596" s="652"/>
    </row>
    <row r="10597" spans="1:5">
      <c r="A10597" s="711" t="s">
        <v>22429</v>
      </c>
      <c r="B10597" s="651" t="s">
        <v>22430</v>
      </c>
      <c r="C10597" s="651"/>
      <c r="D10597" s="652" t="s">
        <v>22422</v>
      </c>
      <c r="E10597" s="625" t="s">
        <v>22431</v>
      </c>
    </row>
    <row r="10598" spans="1:5">
      <c r="A10598" s="711" t="s">
        <v>91</v>
      </c>
      <c r="B10598" s="651" t="s">
        <v>22432</v>
      </c>
      <c r="C10598" s="651" t="s">
        <v>22433</v>
      </c>
      <c r="D10598" s="652" t="s">
        <v>22434</v>
      </c>
      <c r="E10598" s="625" t="s">
        <v>22435</v>
      </c>
    </row>
    <row r="10599" spans="1:5">
      <c r="A10599" s="711" t="s">
        <v>22436</v>
      </c>
      <c r="B10599" s="651" t="s">
        <v>22437</v>
      </c>
      <c r="C10599" s="651"/>
      <c r="D10599" s="652"/>
    </row>
    <row r="10600" spans="1:5">
      <c r="A10600" s="711" t="s">
        <v>26349</v>
      </c>
      <c r="B10600" s="651" t="s">
        <v>27965</v>
      </c>
      <c r="C10600" s="651"/>
      <c r="D10600" s="652"/>
    </row>
    <row r="10601" spans="1:5">
      <c r="A10601" s="711">
        <v>86879</v>
      </c>
      <c r="B10601" s="651" t="s">
        <v>27966</v>
      </c>
      <c r="C10601" s="651" t="s">
        <v>108</v>
      </c>
      <c r="D10601" s="652" t="s">
        <v>18987</v>
      </c>
      <c r="E10601" s="625">
        <v>4.58</v>
      </c>
    </row>
    <row r="10602" spans="1:5">
      <c r="A10602" s="711" t="s">
        <v>27967</v>
      </c>
      <c r="B10602" s="651" t="s">
        <v>27968</v>
      </c>
      <c r="C10602" s="651"/>
      <c r="D10602" s="652"/>
    </row>
    <row r="10603" spans="1:5">
      <c r="A10603" s="711">
        <v>86880</v>
      </c>
      <c r="B10603" s="651" t="s">
        <v>27969</v>
      </c>
      <c r="C10603" s="651" t="s">
        <v>108</v>
      </c>
      <c r="D10603" s="652" t="s">
        <v>18987</v>
      </c>
      <c r="E10603" s="625">
        <v>12.97</v>
      </c>
    </row>
    <row r="10604" spans="1:5">
      <c r="A10604" s="711" t="s">
        <v>27970</v>
      </c>
      <c r="B10604" s="651" t="s">
        <v>27971</v>
      </c>
      <c r="C10604" s="651"/>
      <c r="D10604" s="652"/>
    </row>
    <row r="10605" spans="1:5">
      <c r="A10605" s="711">
        <v>86881</v>
      </c>
      <c r="B10605" s="651" t="s">
        <v>27972</v>
      </c>
      <c r="C10605" s="651" t="s">
        <v>108</v>
      </c>
      <c r="D10605" s="652" t="s">
        <v>18987</v>
      </c>
      <c r="E10605" s="625">
        <v>107.62</v>
      </c>
    </row>
    <row r="10606" spans="1:5">
      <c r="A10606" s="711" t="s">
        <v>27219</v>
      </c>
      <c r="B10606" s="651" t="s">
        <v>27973</v>
      </c>
      <c r="C10606" s="651"/>
      <c r="D10606" s="652"/>
    </row>
    <row r="10607" spans="1:5">
      <c r="A10607" s="711">
        <v>86882</v>
      </c>
      <c r="B10607" s="651" t="s">
        <v>27974</v>
      </c>
      <c r="C10607" s="651" t="s">
        <v>108</v>
      </c>
      <c r="D10607" s="652" t="s">
        <v>18987</v>
      </c>
      <c r="E10607" s="625">
        <v>13.41</v>
      </c>
    </row>
    <row r="10608" spans="1:5">
      <c r="A10608" s="711" t="s">
        <v>27219</v>
      </c>
      <c r="B10608" s="651" t="s">
        <v>27973</v>
      </c>
      <c r="C10608" s="651"/>
      <c r="D10608" s="652"/>
    </row>
    <row r="10609" spans="1:5">
      <c r="A10609" s="711">
        <v>86883</v>
      </c>
      <c r="B10609" s="651" t="s">
        <v>27975</v>
      </c>
      <c r="C10609" s="651" t="s">
        <v>26285</v>
      </c>
      <c r="D10609" s="652" t="s">
        <v>24228</v>
      </c>
      <c r="E10609" s="625">
        <v>7.63</v>
      </c>
    </row>
    <row r="10610" spans="1:5">
      <c r="A10610" s="711" t="s">
        <v>27956</v>
      </c>
      <c r="B10610" s="651"/>
      <c r="C10610" s="651"/>
      <c r="D10610" s="652"/>
    </row>
    <row r="10611" spans="1:5">
      <c r="A10611" s="711">
        <v>86884</v>
      </c>
      <c r="B10611" s="651" t="s">
        <v>27976</v>
      </c>
      <c r="C10611" s="651" t="s">
        <v>108</v>
      </c>
      <c r="D10611" s="652" t="s">
        <v>18987</v>
      </c>
      <c r="E10611" s="625">
        <v>5.65</v>
      </c>
    </row>
    <row r="10612" spans="1:5">
      <c r="A10612" s="711" t="s">
        <v>26271</v>
      </c>
      <c r="B10612" s="651">
        <v>41609</v>
      </c>
      <c r="C10612" s="651"/>
      <c r="D10612" s="652"/>
    </row>
    <row r="10613" spans="1:5">
      <c r="A10613" s="711">
        <v>86885</v>
      </c>
      <c r="B10613" s="651" t="s">
        <v>27977</v>
      </c>
      <c r="C10613" s="651" t="s">
        <v>108</v>
      </c>
      <c r="D10613" s="652" t="s">
        <v>18987</v>
      </c>
      <c r="E10613" s="625">
        <v>7.9</v>
      </c>
    </row>
    <row r="10614" spans="1:5">
      <c r="A10614" s="711" t="s">
        <v>26271</v>
      </c>
      <c r="B10614" s="651">
        <v>41609</v>
      </c>
      <c r="C10614" s="651"/>
      <c r="D10614" s="652"/>
    </row>
    <row r="10615" spans="1:5">
      <c r="A10615" s="711">
        <v>86886</v>
      </c>
      <c r="B10615" s="651" t="s">
        <v>27978</v>
      </c>
      <c r="C10615" s="651" t="s">
        <v>108</v>
      </c>
      <c r="D10615" s="652" t="s">
        <v>18987</v>
      </c>
      <c r="E10615" s="625">
        <v>26.42</v>
      </c>
    </row>
    <row r="10616" spans="1:5">
      <c r="A10616" s="711">
        <v>41306</v>
      </c>
      <c r="B10616" s="651"/>
      <c r="C10616" s="651"/>
      <c r="D10616" s="652"/>
    </row>
    <row r="10617" spans="1:5">
      <c r="A10617" s="711">
        <v>86887</v>
      </c>
      <c r="B10617" s="651" t="s">
        <v>27979</v>
      </c>
      <c r="C10617" s="651" t="s">
        <v>108</v>
      </c>
      <c r="D10617" s="652" t="s">
        <v>18987</v>
      </c>
      <c r="E10617" s="625">
        <v>28.64</v>
      </c>
    </row>
    <row r="10618" spans="1:5">
      <c r="A10618" s="711">
        <v>41306</v>
      </c>
      <c r="B10618" s="651"/>
      <c r="C10618" s="651"/>
      <c r="D10618" s="652"/>
    </row>
    <row r="10619" spans="1:5">
      <c r="A10619" s="711">
        <v>86888</v>
      </c>
      <c r="B10619" s="651" t="s">
        <v>27980</v>
      </c>
      <c r="C10619" s="651" t="s">
        <v>108</v>
      </c>
      <c r="D10619" s="652" t="s">
        <v>18987</v>
      </c>
      <c r="E10619" s="625">
        <v>358.01</v>
      </c>
    </row>
    <row r="10620" spans="1:5">
      <c r="A10620" s="711" t="e">
        <v>#NAME?</v>
      </c>
      <c r="B10620" s="651" t="s">
        <v>27981</v>
      </c>
      <c r="C10620" s="651"/>
      <c r="D10620" s="652"/>
    </row>
    <row r="10621" spans="1:5">
      <c r="A10621" s="711">
        <v>86889</v>
      </c>
      <c r="B10621" s="651" t="s">
        <v>27982</v>
      </c>
      <c r="C10621" s="651" t="s">
        <v>108</v>
      </c>
      <c r="D10621" s="652" t="s">
        <v>18987</v>
      </c>
      <c r="E10621" s="625">
        <v>297.66000000000003</v>
      </c>
    </row>
    <row r="10622" spans="1:5">
      <c r="A10622" s="711" t="s">
        <v>24422</v>
      </c>
      <c r="B10622" s="651" t="s">
        <v>27965</v>
      </c>
      <c r="C10622" s="651"/>
      <c r="D10622" s="652"/>
    </row>
    <row r="10623" spans="1:5">
      <c r="A10623" s="711">
        <v>86893</v>
      </c>
      <c r="B10623" s="651" t="s">
        <v>27983</v>
      </c>
      <c r="C10623" s="651" t="s">
        <v>108</v>
      </c>
      <c r="D10623" s="652" t="s">
        <v>18987</v>
      </c>
      <c r="E10623" s="625">
        <v>247.26</v>
      </c>
    </row>
    <row r="10624" spans="1:5">
      <c r="A10624" s="711" t="s">
        <v>26203</v>
      </c>
      <c r="B10624" s="651" t="s">
        <v>27984</v>
      </c>
      <c r="C10624" s="651"/>
      <c r="D10624" s="652"/>
    </row>
    <row r="10625" spans="1:5">
      <c r="A10625" s="711">
        <v>86894</v>
      </c>
      <c r="B10625" s="651" t="s">
        <v>27985</v>
      </c>
      <c r="C10625" s="651" t="s">
        <v>108</v>
      </c>
      <c r="D10625" s="652" t="s">
        <v>18987</v>
      </c>
      <c r="E10625" s="625">
        <v>166.3</v>
      </c>
    </row>
    <row r="10626" spans="1:5">
      <c r="A10626" s="711" t="s">
        <v>24948</v>
      </c>
      <c r="B10626" s="651" t="s">
        <v>27986</v>
      </c>
      <c r="C10626" s="651"/>
      <c r="D10626" s="652"/>
    </row>
    <row r="10627" spans="1:5">
      <c r="A10627" s="711">
        <v>86895</v>
      </c>
      <c r="B10627" s="651" t="s">
        <v>27987</v>
      </c>
      <c r="C10627" s="651" t="s">
        <v>108</v>
      </c>
      <c r="D10627" s="652" t="s">
        <v>18987</v>
      </c>
      <c r="E10627" s="625">
        <v>159.44</v>
      </c>
    </row>
    <row r="10628" spans="1:5">
      <c r="A10628" s="711" t="s">
        <v>22417</v>
      </c>
      <c r="B10628" s="651" t="s">
        <v>22418</v>
      </c>
      <c r="C10628" s="651"/>
      <c r="D10628" s="652"/>
    </row>
    <row r="10629" spans="1:5">
      <c r="A10629" s="711" t="s">
        <v>22419</v>
      </c>
      <c r="B10629" s="651" t="e">
        <v>#NAME?</v>
      </c>
      <c r="C10629" s="651"/>
      <c r="D10629" s="652" t="s">
        <v>22420</v>
      </c>
      <c r="E10629" s="625" t="s">
        <v>22421</v>
      </c>
    </row>
    <row r="10630" spans="1:5">
      <c r="A10630" s="711"/>
      <c r="B10630" s="651"/>
      <c r="C10630" s="651"/>
      <c r="D10630" s="652" t="s">
        <v>22422</v>
      </c>
      <c r="E10630" s="625" t="s">
        <v>22423</v>
      </c>
    </row>
    <row r="10631" spans="1:5">
      <c r="A10631" s="711" t="s">
        <v>22424</v>
      </c>
      <c r="B10631" s="651" t="s">
        <v>22425</v>
      </c>
      <c r="C10631" s="651"/>
      <c r="D10631" s="652"/>
    </row>
    <row r="10632" spans="1:5">
      <c r="A10632" s="711" t="s">
        <v>22426</v>
      </c>
      <c r="B10632" s="651" t="s">
        <v>22427</v>
      </c>
      <c r="C10632" s="651" t="s">
        <v>22428</v>
      </c>
      <c r="D10632" s="652"/>
    </row>
    <row r="10633" spans="1:5">
      <c r="A10633" s="711" t="s">
        <v>22429</v>
      </c>
      <c r="B10633" s="651" t="s">
        <v>22430</v>
      </c>
      <c r="C10633" s="651"/>
      <c r="D10633" s="652" t="s">
        <v>22422</v>
      </c>
      <c r="E10633" s="625" t="s">
        <v>22431</v>
      </c>
    </row>
    <row r="10634" spans="1:5">
      <c r="A10634" s="711" t="s">
        <v>91</v>
      </c>
      <c r="B10634" s="651" t="s">
        <v>22432</v>
      </c>
      <c r="C10634" s="651" t="s">
        <v>22433</v>
      </c>
      <c r="D10634" s="652" t="s">
        <v>22434</v>
      </c>
      <c r="E10634" s="625" t="s">
        <v>22435</v>
      </c>
    </row>
    <row r="10635" spans="1:5">
      <c r="A10635" s="711" t="s">
        <v>22436</v>
      </c>
      <c r="B10635" s="651" t="s">
        <v>22437</v>
      </c>
      <c r="C10635" s="651"/>
      <c r="D10635" s="652"/>
    </row>
    <row r="10636" spans="1:5">
      <c r="A10636" s="711" t="s">
        <v>25105</v>
      </c>
      <c r="B10636" s="651" t="s">
        <v>27988</v>
      </c>
      <c r="C10636" s="651"/>
      <c r="D10636" s="652"/>
    </row>
    <row r="10637" spans="1:5">
      <c r="A10637" s="711">
        <v>86899</v>
      </c>
      <c r="B10637" s="651" t="s">
        <v>27989</v>
      </c>
      <c r="C10637" s="651" t="s">
        <v>108</v>
      </c>
      <c r="D10637" s="652" t="s">
        <v>18987</v>
      </c>
      <c r="E10637" s="625">
        <v>140.53</v>
      </c>
    </row>
    <row r="10638" spans="1:5">
      <c r="A10638" s="711" t="s">
        <v>26355</v>
      </c>
      <c r="B10638" s="651" t="s">
        <v>27990</v>
      </c>
      <c r="C10638" s="651"/>
      <c r="D10638" s="652"/>
    </row>
    <row r="10639" spans="1:5">
      <c r="A10639" s="711">
        <v>86900</v>
      </c>
      <c r="B10639" s="651" t="s">
        <v>27991</v>
      </c>
      <c r="C10639" s="651" t="s">
        <v>108</v>
      </c>
      <c r="D10639" s="652" t="s">
        <v>18987</v>
      </c>
      <c r="E10639" s="625">
        <v>104.42</v>
      </c>
    </row>
    <row r="10640" spans="1:5">
      <c r="A10640" s="711" t="s">
        <v>27973</v>
      </c>
      <c r="B10640" s="651"/>
      <c r="C10640" s="651"/>
      <c r="D10640" s="652"/>
    </row>
    <row r="10641" spans="1:5">
      <c r="A10641" s="711">
        <v>86901</v>
      </c>
      <c r="B10641" s="651" t="s">
        <v>27992</v>
      </c>
      <c r="C10641" s="651" t="s">
        <v>108</v>
      </c>
      <c r="D10641" s="652" t="s">
        <v>18987</v>
      </c>
      <c r="E10641" s="625">
        <v>100.8</v>
      </c>
    </row>
    <row r="10642" spans="1:5">
      <c r="A10642" s="711" t="s">
        <v>25156</v>
      </c>
      <c r="B10642" s="651" t="s">
        <v>27993</v>
      </c>
      <c r="C10642" s="651"/>
      <c r="D10642" s="652"/>
    </row>
    <row r="10643" spans="1:5">
      <c r="A10643" s="711">
        <v>86902</v>
      </c>
      <c r="B10643" s="651" t="s">
        <v>27994</v>
      </c>
      <c r="C10643" s="651" t="s">
        <v>108</v>
      </c>
      <c r="D10643" s="652" t="s">
        <v>18987</v>
      </c>
      <c r="E10643" s="625">
        <v>156.03</v>
      </c>
    </row>
    <row r="10644" spans="1:5">
      <c r="A10644" s="711" t="s">
        <v>24422</v>
      </c>
      <c r="B10644" s="651" t="s">
        <v>27965</v>
      </c>
      <c r="C10644" s="651"/>
      <c r="D10644" s="652"/>
    </row>
    <row r="10645" spans="1:5">
      <c r="A10645" s="711">
        <v>86903</v>
      </c>
      <c r="B10645" s="651" t="s">
        <v>27995</v>
      </c>
      <c r="C10645" s="651" t="s">
        <v>108</v>
      </c>
      <c r="D10645" s="652" t="s">
        <v>18987</v>
      </c>
      <c r="E10645" s="625">
        <v>221.75</v>
      </c>
    </row>
    <row r="10646" spans="1:5">
      <c r="A10646" s="711" t="s">
        <v>27996</v>
      </c>
      <c r="B10646" s="651" t="s">
        <v>27997</v>
      </c>
      <c r="C10646" s="651"/>
      <c r="D10646" s="652"/>
    </row>
    <row r="10647" spans="1:5">
      <c r="A10647" s="711">
        <v>86904</v>
      </c>
      <c r="B10647" s="651" t="s">
        <v>27998</v>
      </c>
      <c r="C10647" s="651" t="s">
        <v>108</v>
      </c>
      <c r="D10647" s="652" t="s">
        <v>18987</v>
      </c>
      <c r="E10647" s="625">
        <v>91.09</v>
      </c>
    </row>
    <row r="10648" spans="1:5">
      <c r="A10648" s="711" t="s">
        <v>27999</v>
      </c>
      <c r="B10648" s="651" t="s">
        <v>28000</v>
      </c>
      <c r="C10648" s="651"/>
      <c r="D10648" s="652"/>
    </row>
    <row r="10649" spans="1:5">
      <c r="A10649" s="711">
        <v>86905</v>
      </c>
      <c r="B10649" s="651" t="s">
        <v>28001</v>
      </c>
      <c r="C10649" s="651" t="s">
        <v>108</v>
      </c>
      <c r="D10649" s="652" t="s">
        <v>18987</v>
      </c>
      <c r="E10649" s="625">
        <v>147.57</v>
      </c>
    </row>
    <row r="10650" spans="1:5">
      <c r="A10650" s="711" t="s">
        <v>24550</v>
      </c>
      <c r="B10650" s="651" t="s">
        <v>27960</v>
      </c>
      <c r="C10650" s="651"/>
      <c r="D10650" s="652"/>
    </row>
    <row r="10651" spans="1:5">
      <c r="A10651" s="711">
        <v>86906</v>
      </c>
      <c r="B10651" s="651" t="s">
        <v>28002</v>
      </c>
      <c r="C10651" s="651" t="s">
        <v>108</v>
      </c>
      <c r="D10651" s="652" t="s">
        <v>18987</v>
      </c>
      <c r="E10651" s="625">
        <v>34.49</v>
      </c>
    </row>
    <row r="10652" spans="1:5">
      <c r="A10652" s="711" t="e">
        <v>#NAME?</v>
      </c>
      <c r="B10652" s="651" t="s">
        <v>27981</v>
      </c>
      <c r="C10652" s="651"/>
      <c r="D10652" s="652"/>
    </row>
    <row r="10653" spans="1:5">
      <c r="A10653" s="711">
        <v>86908</v>
      </c>
      <c r="B10653" s="651" t="s">
        <v>28003</v>
      </c>
      <c r="C10653" s="651" t="s">
        <v>108</v>
      </c>
      <c r="D10653" s="652" t="s">
        <v>18987</v>
      </c>
      <c r="E10653" s="625">
        <v>176.29</v>
      </c>
    </row>
    <row r="10654" spans="1:5">
      <c r="A10654" s="711" t="s">
        <v>26355</v>
      </c>
      <c r="B10654" s="651" t="s">
        <v>27990</v>
      </c>
      <c r="C10654" s="651"/>
      <c r="D10654" s="652"/>
    </row>
    <row r="10655" spans="1:5">
      <c r="A10655" s="711">
        <v>86909</v>
      </c>
      <c r="B10655" s="651" t="s">
        <v>28004</v>
      </c>
      <c r="C10655" s="651" t="s">
        <v>108</v>
      </c>
      <c r="D10655" s="652" t="s">
        <v>18987</v>
      </c>
      <c r="E10655" s="625">
        <v>68.86</v>
      </c>
    </row>
    <row r="10656" spans="1:5">
      <c r="A10656" s="711" t="s">
        <v>28005</v>
      </c>
      <c r="B10656" s="651" t="s">
        <v>28006</v>
      </c>
      <c r="C10656" s="651"/>
      <c r="D10656" s="652"/>
    </row>
    <row r="10657" spans="1:5">
      <c r="A10657" s="711">
        <v>86910</v>
      </c>
      <c r="B10657" s="651" t="s">
        <v>28007</v>
      </c>
      <c r="C10657" s="651" t="s">
        <v>108</v>
      </c>
      <c r="D10657" s="652" t="s">
        <v>18987</v>
      </c>
      <c r="E10657" s="625">
        <v>65.89</v>
      </c>
    </row>
    <row r="10658" spans="1:5">
      <c r="A10658" s="711" t="s">
        <v>28008</v>
      </c>
      <c r="B10658" s="651" t="s">
        <v>28009</v>
      </c>
      <c r="C10658" s="651"/>
      <c r="D10658" s="652"/>
    </row>
    <row r="10659" spans="1:5">
      <c r="A10659" s="711">
        <v>86911</v>
      </c>
      <c r="B10659" s="651" t="s">
        <v>28010</v>
      </c>
      <c r="C10659" s="651" t="s">
        <v>108</v>
      </c>
      <c r="D10659" s="652" t="s">
        <v>18987</v>
      </c>
      <c r="E10659" s="625">
        <v>29.34</v>
      </c>
    </row>
    <row r="10660" spans="1:5">
      <c r="A10660" s="711" t="s">
        <v>28011</v>
      </c>
      <c r="B10660" s="651" t="s">
        <v>28012</v>
      </c>
      <c r="C10660" s="651"/>
      <c r="D10660" s="652"/>
    </row>
    <row r="10661" spans="1:5">
      <c r="A10661" s="711">
        <v>86912</v>
      </c>
      <c r="B10661" s="651" t="s">
        <v>28010</v>
      </c>
      <c r="C10661" s="651" t="s">
        <v>108</v>
      </c>
      <c r="D10661" s="652" t="s">
        <v>18987</v>
      </c>
      <c r="E10661" s="625">
        <v>29.34</v>
      </c>
    </row>
    <row r="10662" spans="1:5">
      <c r="A10662" s="711" t="s">
        <v>28013</v>
      </c>
      <c r="B10662" s="651" t="s">
        <v>28014</v>
      </c>
      <c r="C10662" s="651"/>
      <c r="D10662" s="652"/>
    </row>
    <row r="10663" spans="1:5">
      <c r="A10663" s="711">
        <v>86913</v>
      </c>
      <c r="B10663" s="651" t="s">
        <v>28015</v>
      </c>
      <c r="C10663" s="651" t="s">
        <v>108</v>
      </c>
      <c r="D10663" s="652" t="s">
        <v>18987</v>
      </c>
      <c r="E10663" s="625">
        <v>13.3</v>
      </c>
    </row>
    <row r="10664" spans="1:5">
      <c r="A10664" s="711" t="s">
        <v>22417</v>
      </c>
      <c r="B10664" s="651" t="s">
        <v>22418</v>
      </c>
      <c r="C10664" s="651"/>
      <c r="D10664" s="652"/>
    </row>
    <row r="10665" spans="1:5">
      <c r="A10665" s="711" t="s">
        <v>22419</v>
      </c>
      <c r="B10665" s="651" t="e">
        <v>#NAME?</v>
      </c>
      <c r="C10665" s="651"/>
      <c r="D10665" s="652" t="s">
        <v>22420</v>
      </c>
      <c r="E10665" s="625" t="s">
        <v>22421</v>
      </c>
    </row>
    <row r="10666" spans="1:5">
      <c r="A10666" s="711"/>
      <c r="B10666" s="651"/>
      <c r="C10666" s="651"/>
      <c r="D10666" s="652" t="s">
        <v>22422</v>
      </c>
      <c r="E10666" s="625" t="s">
        <v>22423</v>
      </c>
    </row>
    <row r="10667" spans="1:5">
      <c r="A10667" s="711" t="s">
        <v>22424</v>
      </c>
      <c r="B10667" s="651" t="s">
        <v>22425</v>
      </c>
      <c r="C10667" s="651"/>
      <c r="D10667" s="652"/>
    </row>
    <row r="10668" spans="1:5">
      <c r="A10668" s="711" t="s">
        <v>22426</v>
      </c>
      <c r="B10668" s="651" t="s">
        <v>22427</v>
      </c>
      <c r="C10668" s="651" t="s">
        <v>22428</v>
      </c>
      <c r="D10668" s="652"/>
    </row>
    <row r="10669" spans="1:5">
      <c r="A10669" s="711" t="s">
        <v>22429</v>
      </c>
      <c r="B10669" s="651" t="s">
        <v>22430</v>
      </c>
      <c r="C10669" s="651"/>
      <c r="D10669" s="652" t="s">
        <v>22422</v>
      </c>
      <c r="E10669" s="625" t="s">
        <v>22431</v>
      </c>
    </row>
    <row r="10670" spans="1:5">
      <c r="A10670" s="711" t="s">
        <v>91</v>
      </c>
      <c r="B10670" s="651" t="s">
        <v>22432</v>
      </c>
      <c r="C10670" s="651" t="s">
        <v>22433</v>
      </c>
      <c r="D10670" s="652" t="s">
        <v>22434</v>
      </c>
      <c r="E10670" s="625" t="s">
        <v>22435</v>
      </c>
    </row>
    <row r="10671" spans="1:5">
      <c r="A10671" s="711" t="s">
        <v>22436</v>
      </c>
      <c r="B10671" s="651" t="s">
        <v>22437</v>
      </c>
      <c r="C10671" s="651"/>
      <c r="D10671" s="652"/>
    </row>
    <row r="10672" spans="1:5">
      <c r="A10672" s="711" t="s">
        <v>26220</v>
      </c>
      <c r="B10672" s="651" t="s">
        <v>28016</v>
      </c>
      <c r="C10672" s="651"/>
      <c r="D10672" s="652"/>
    </row>
    <row r="10673" spans="1:5">
      <c r="A10673" s="711">
        <v>86914</v>
      </c>
      <c r="B10673" s="651" t="s">
        <v>28017</v>
      </c>
      <c r="C10673" s="651" t="s">
        <v>108</v>
      </c>
      <c r="D10673" s="652" t="s">
        <v>18987</v>
      </c>
      <c r="E10673" s="625">
        <v>26.76</v>
      </c>
    </row>
    <row r="10674" spans="1:5">
      <c r="A10674" s="711" t="s">
        <v>25169</v>
      </c>
      <c r="B10674" s="651" t="s">
        <v>28018</v>
      </c>
      <c r="C10674" s="651"/>
      <c r="D10674" s="652"/>
    </row>
    <row r="10675" spans="1:5">
      <c r="A10675" s="711">
        <v>86915</v>
      </c>
      <c r="B10675" s="651" t="s">
        <v>28019</v>
      </c>
      <c r="C10675" s="651" t="s">
        <v>108</v>
      </c>
      <c r="D10675" s="652" t="s">
        <v>18987</v>
      </c>
      <c r="E10675" s="625">
        <v>57.9</v>
      </c>
    </row>
    <row r="10676" spans="1:5">
      <c r="A10676" s="711" t="s">
        <v>22490</v>
      </c>
      <c r="B10676" s="651" t="s">
        <v>28020</v>
      </c>
      <c r="C10676" s="651"/>
      <c r="D10676" s="652"/>
    </row>
    <row r="10677" spans="1:5">
      <c r="A10677" s="711">
        <v>86916</v>
      </c>
      <c r="B10677" s="651" t="s">
        <v>28021</v>
      </c>
      <c r="C10677" s="651" t="s">
        <v>108</v>
      </c>
      <c r="D10677" s="652" t="s">
        <v>18987</v>
      </c>
      <c r="E10677" s="625">
        <v>24.74</v>
      </c>
    </row>
    <row r="10678" spans="1:5">
      <c r="A10678" s="711">
        <v>2013</v>
      </c>
      <c r="B10678" s="651"/>
      <c r="C10678" s="651"/>
      <c r="D10678" s="652"/>
    </row>
    <row r="10679" spans="1:5">
      <c r="A10679" s="711">
        <v>86919</v>
      </c>
      <c r="B10679" s="651" t="s">
        <v>28022</v>
      </c>
      <c r="C10679" s="651" t="s">
        <v>108</v>
      </c>
      <c r="D10679" s="652" t="s">
        <v>18987</v>
      </c>
      <c r="E10679" s="625">
        <v>621.78</v>
      </c>
    </row>
    <row r="10680" spans="1:5">
      <c r="A10680" s="711" t="s">
        <v>28023</v>
      </c>
      <c r="B10680" s="651" t="s">
        <v>28024</v>
      </c>
      <c r="C10680" s="651"/>
      <c r="D10680" s="652"/>
    </row>
    <row r="10681" spans="1:5">
      <c r="A10681" s="711" t="s">
        <v>27996</v>
      </c>
      <c r="B10681" s="651" t="s">
        <v>27997</v>
      </c>
      <c r="C10681" s="651"/>
      <c r="D10681" s="652"/>
    </row>
    <row r="10682" spans="1:5">
      <c r="A10682" s="711">
        <v>86920</v>
      </c>
      <c r="B10682" s="651" t="s">
        <v>28022</v>
      </c>
      <c r="C10682" s="651" t="s">
        <v>108</v>
      </c>
      <c r="D10682" s="652" t="s">
        <v>18987</v>
      </c>
      <c r="E10682" s="625">
        <v>594.85</v>
      </c>
    </row>
    <row r="10683" spans="1:5">
      <c r="A10683" s="711" t="s">
        <v>28023</v>
      </c>
      <c r="B10683" s="651" t="s">
        <v>28025</v>
      </c>
      <c r="C10683" s="651"/>
      <c r="D10683" s="652"/>
    </row>
    <row r="10684" spans="1:5">
      <c r="A10684" s="711" t="s">
        <v>27999</v>
      </c>
      <c r="B10684" s="651" t="s">
        <v>28026</v>
      </c>
      <c r="C10684" s="651"/>
      <c r="D10684" s="652"/>
    </row>
    <row r="10685" spans="1:5">
      <c r="A10685" s="711">
        <v>86921</v>
      </c>
      <c r="B10685" s="651" t="s">
        <v>28022</v>
      </c>
      <c r="C10685" s="651" t="s">
        <v>108</v>
      </c>
      <c r="D10685" s="652" t="s">
        <v>18987</v>
      </c>
      <c r="E10685" s="625">
        <v>606.29999999999995</v>
      </c>
    </row>
    <row r="10686" spans="1:5">
      <c r="A10686" s="711" t="s">
        <v>28023</v>
      </c>
      <c r="B10686" s="651" t="s">
        <v>28027</v>
      </c>
      <c r="C10686" s="651"/>
      <c r="D10686" s="652"/>
    </row>
    <row r="10687" spans="1:5">
      <c r="A10687" s="711" t="s">
        <v>25169</v>
      </c>
      <c r="B10687" s="651" t="s">
        <v>28018</v>
      </c>
      <c r="C10687" s="651"/>
      <c r="D10687" s="652"/>
    </row>
    <row r="10688" spans="1:5">
      <c r="A10688" s="711">
        <v>86922</v>
      </c>
      <c r="B10688" s="651" t="s">
        <v>28028</v>
      </c>
      <c r="C10688" s="651" t="s">
        <v>108</v>
      </c>
      <c r="D10688" s="652" t="s">
        <v>18987</v>
      </c>
      <c r="E10688" s="625">
        <v>500.06</v>
      </c>
    </row>
    <row r="10689" spans="1:5">
      <c r="A10689" s="711" t="s">
        <v>28029</v>
      </c>
      <c r="B10689" s="651" t="s">
        <v>28030</v>
      </c>
      <c r="C10689" s="651"/>
      <c r="D10689" s="652"/>
    </row>
    <row r="10690" spans="1:5">
      <c r="A10690" s="711" t="s">
        <v>28031</v>
      </c>
      <c r="B10690" s="651" t="s">
        <v>28032</v>
      </c>
      <c r="C10690" s="651"/>
      <c r="D10690" s="652"/>
    </row>
    <row r="10691" spans="1:5">
      <c r="A10691" s="711">
        <v>86923</v>
      </c>
      <c r="B10691" s="651" t="s">
        <v>28028</v>
      </c>
      <c r="C10691" s="651" t="s">
        <v>108</v>
      </c>
      <c r="D10691" s="652" t="s">
        <v>18987</v>
      </c>
      <c r="E10691" s="625">
        <v>378.93</v>
      </c>
    </row>
    <row r="10692" spans="1:5">
      <c r="A10692" s="711" t="s">
        <v>28029</v>
      </c>
      <c r="B10692" s="651" t="s">
        <v>28033</v>
      </c>
      <c r="C10692" s="651"/>
      <c r="D10692" s="652"/>
    </row>
    <row r="10693" spans="1:5">
      <c r="A10693" s="711" t="s">
        <v>28034</v>
      </c>
      <c r="B10693" s="651" t="s">
        <v>28035</v>
      </c>
      <c r="C10693" s="651"/>
      <c r="D10693" s="652"/>
    </row>
    <row r="10694" spans="1:5">
      <c r="A10694" s="711">
        <v>86924</v>
      </c>
      <c r="B10694" s="651" t="s">
        <v>28028</v>
      </c>
      <c r="C10694" s="651" t="s">
        <v>108</v>
      </c>
      <c r="D10694" s="652" t="s">
        <v>18987</v>
      </c>
      <c r="E10694" s="625">
        <v>390.37</v>
      </c>
    </row>
    <row r="10695" spans="1:5">
      <c r="A10695" s="711" t="s">
        <v>28029</v>
      </c>
      <c r="B10695" s="651" t="s">
        <v>28036</v>
      </c>
      <c r="C10695" s="651"/>
      <c r="D10695" s="652"/>
    </row>
    <row r="10696" spans="1:5">
      <c r="A10696" s="711" t="s">
        <v>26220</v>
      </c>
      <c r="B10696" s="651" t="s">
        <v>28016</v>
      </c>
      <c r="C10696" s="651"/>
      <c r="D10696" s="652"/>
    </row>
    <row r="10697" spans="1:5">
      <c r="A10697" s="711">
        <v>86925</v>
      </c>
      <c r="B10697" s="651" t="s">
        <v>28037</v>
      </c>
      <c r="C10697" s="651" t="s">
        <v>108</v>
      </c>
      <c r="D10697" s="652" t="s">
        <v>18987</v>
      </c>
      <c r="E10697" s="625">
        <v>230.57</v>
      </c>
    </row>
    <row r="10698" spans="1:5">
      <c r="A10698" s="711" t="s">
        <v>28038</v>
      </c>
      <c r="B10698" s="651" t="s">
        <v>28039</v>
      </c>
      <c r="C10698" s="651"/>
      <c r="D10698" s="652"/>
    </row>
    <row r="10699" spans="1:5">
      <c r="A10699" s="711" t="s">
        <v>25145</v>
      </c>
      <c r="B10699" s="651" t="e">
        <v>#NAME?</v>
      </c>
      <c r="C10699" s="651"/>
      <c r="D10699" s="652"/>
    </row>
    <row r="10700" spans="1:5">
      <c r="A10700" s="711" t="s">
        <v>22417</v>
      </c>
      <c r="B10700" s="651" t="s">
        <v>22418</v>
      </c>
      <c r="C10700" s="651"/>
      <c r="D10700" s="652"/>
    </row>
    <row r="10701" spans="1:5">
      <c r="A10701" s="711" t="s">
        <v>22419</v>
      </c>
      <c r="B10701" s="651" t="e">
        <v>#NAME?</v>
      </c>
      <c r="C10701" s="651"/>
      <c r="D10701" s="652" t="s">
        <v>22420</v>
      </c>
      <c r="E10701" s="625" t="s">
        <v>22421</v>
      </c>
    </row>
    <row r="10702" spans="1:5">
      <c r="A10702" s="711"/>
      <c r="B10702" s="651"/>
      <c r="C10702" s="651"/>
      <c r="D10702" s="652" t="s">
        <v>22422</v>
      </c>
      <c r="E10702" s="625" t="s">
        <v>22423</v>
      </c>
    </row>
    <row r="10703" spans="1:5">
      <c r="A10703" s="711" t="s">
        <v>22424</v>
      </c>
      <c r="B10703" s="651" t="s">
        <v>22425</v>
      </c>
      <c r="C10703" s="651"/>
      <c r="D10703" s="652"/>
    </row>
    <row r="10704" spans="1:5">
      <c r="A10704" s="711" t="s">
        <v>22426</v>
      </c>
      <c r="B10704" s="651" t="s">
        <v>22427</v>
      </c>
      <c r="C10704" s="651" t="s">
        <v>22428</v>
      </c>
      <c r="D10704" s="652"/>
    </row>
    <row r="10705" spans="1:5">
      <c r="A10705" s="711" t="s">
        <v>22429</v>
      </c>
      <c r="B10705" s="651" t="s">
        <v>22430</v>
      </c>
      <c r="C10705" s="651"/>
      <c r="D10705" s="652" t="s">
        <v>22422</v>
      </c>
      <c r="E10705" s="625" t="s">
        <v>22431</v>
      </c>
    </row>
    <row r="10706" spans="1:5">
      <c r="A10706" s="711" t="s">
        <v>91</v>
      </c>
      <c r="B10706" s="651" t="s">
        <v>22432</v>
      </c>
      <c r="C10706" s="651" t="s">
        <v>22433</v>
      </c>
      <c r="D10706" s="652" t="s">
        <v>22434</v>
      </c>
      <c r="E10706" s="625" t="s">
        <v>22435</v>
      </c>
    </row>
    <row r="10707" spans="1:5">
      <c r="A10707" s="711" t="s">
        <v>22436</v>
      </c>
      <c r="B10707" s="651" t="s">
        <v>22437</v>
      </c>
      <c r="C10707" s="651"/>
      <c r="D10707" s="652"/>
    </row>
    <row r="10708" spans="1:5">
      <c r="A10708" s="711">
        <v>86926</v>
      </c>
      <c r="B10708" s="651" t="s">
        <v>28037</v>
      </c>
      <c r="C10708" s="651" t="s">
        <v>108</v>
      </c>
      <c r="D10708" s="652" t="s">
        <v>18987</v>
      </c>
      <c r="E10708" s="625">
        <v>242.01</v>
      </c>
    </row>
    <row r="10709" spans="1:5">
      <c r="A10709" s="711" t="s">
        <v>28038</v>
      </c>
      <c r="B10709" s="651" t="s">
        <v>28040</v>
      </c>
      <c r="C10709" s="651"/>
      <c r="D10709" s="652"/>
    </row>
    <row r="10710" spans="1:5">
      <c r="A10710" s="711" t="s">
        <v>25105</v>
      </c>
      <c r="B10710" s="651" t="s">
        <v>27988</v>
      </c>
      <c r="C10710" s="651"/>
      <c r="D10710" s="652"/>
    </row>
    <row r="10711" spans="1:5">
      <c r="A10711" s="711">
        <v>86927</v>
      </c>
      <c r="B10711" s="651" t="s">
        <v>28041</v>
      </c>
      <c r="C10711" s="651" t="s">
        <v>108</v>
      </c>
      <c r="D10711" s="652" t="s">
        <v>18987</v>
      </c>
      <c r="E10711" s="625">
        <v>145.75</v>
      </c>
    </row>
    <row r="10712" spans="1:5">
      <c r="A10712" s="711" t="s">
        <v>28042</v>
      </c>
      <c r="B10712" s="651" t="s">
        <v>28043</v>
      </c>
      <c r="C10712" s="651"/>
      <c r="D10712" s="652"/>
    </row>
    <row r="10713" spans="1:5">
      <c r="A10713" s="711" t="s">
        <v>28044</v>
      </c>
      <c r="B10713" s="651" t="s">
        <v>28045</v>
      </c>
      <c r="C10713" s="651"/>
      <c r="D10713" s="652"/>
    </row>
    <row r="10714" spans="1:5">
      <c r="A10714" s="711">
        <v>86928</v>
      </c>
      <c r="B10714" s="651" t="s">
        <v>28041</v>
      </c>
      <c r="C10714" s="651" t="s">
        <v>108</v>
      </c>
      <c r="D10714" s="652" t="s">
        <v>18987</v>
      </c>
      <c r="E10714" s="625">
        <v>157.19</v>
      </c>
    </row>
    <row r="10715" spans="1:5">
      <c r="A10715" s="711" t="s">
        <v>28042</v>
      </c>
      <c r="B10715" s="651" t="s">
        <v>28046</v>
      </c>
      <c r="C10715" s="651"/>
      <c r="D10715" s="652"/>
    </row>
    <row r="10716" spans="1:5">
      <c r="A10716" s="711" t="s">
        <v>25156</v>
      </c>
      <c r="B10716" s="651" t="s">
        <v>27993</v>
      </c>
      <c r="C10716" s="651"/>
      <c r="D10716" s="652"/>
    </row>
    <row r="10717" spans="1:5">
      <c r="A10717" s="711">
        <v>86929</v>
      </c>
      <c r="B10717" s="651" t="s">
        <v>28041</v>
      </c>
      <c r="C10717" s="651" t="s">
        <v>108</v>
      </c>
      <c r="D10717" s="652" t="s">
        <v>18987</v>
      </c>
      <c r="E10717" s="625">
        <v>139.97</v>
      </c>
    </row>
    <row r="10718" spans="1:5">
      <c r="A10718" s="711" t="s">
        <v>28047</v>
      </c>
      <c r="B10718" s="651" t="s">
        <v>28033</v>
      </c>
      <c r="C10718" s="651"/>
      <c r="D10718" s="652"/>
    </row>
    <row r="10719" spans="1:5">
      <c r="A10719" s="711" t="s">
        <v>28034</v>
      </c>
      <c r="B10719" s="651" t="s">
        <v>28035</v>
      </c>
      <c r="C10719" s="651"/>
      <c r="D10719" s="652"/>
    </row>
    <row r="10720" spans="1:5">
      <c r="A10720" s="711">
        <v>86930</v>
      </c>
      <c r="B10720" s="651" t="s">
        <v>28041</v>
      </c>
      <c r="C10720" s="651" t="s">
        <v>108</v>
      </c>
      <c r="D10720" s="652" t="s">
        <v>18987</v>
      </c>
      <c r="E10720" s="625">
        <v>151.41</v>
      </c>
    </row>
    <row r="10721" spans="1:5">
      <c r="A10721" s="711" t="s">
        <v>28047</v>
      </c>
      <c r="B10721" s="651" t="s">
        <v>28048</v>
      </c>
      <c r="C10721" s="651"/>
      <c r="D10721" s="652"/>
    </row>
    <row r="10722" spans="1:5">
      <c r="A10722" s="711" t="s">
        <v>26216</v>
      </c>
      <c r="B10722" s="651" t="s">
        <v>27958</v>
      </c>
      <c r="C10722" s="651"/>
      <c r="D10722" s="652"/>
    </row>
    <row r="10723" spans="1:5">
      <c r="A10723" s="711">
        <v>86931</v>
      </c>
      <c r="B10723" s="651" t="s">
        <v>27980</v>
      </c>
      <c r="C10723" s="651" t="s">
        <v>108</v>
      </c>
      <c r="D10723" s="652" t="s">
        <v>18987</v>
      </c>
      <c r="E10723" s="625">
        <v>365.91</v>
      </c>
    </row>
    <row r="10724" spans="1:5">
      <c r="A10724" s="711" t="s">
        <v>25049</v>
      </c>
      <c r="B10724" s="651" t="s">
        <v>28049</v>
      </c>
      <c r="C10724" s="651"/>
      <c r="D10724" s="652"/>
    </row>
    <row r="10725" spans="1:5">
      <c r="A10725" s="711" t="s">
        <v>26220</v>
      </c>
      <c r="B10725" s="651" t="s">
        <v>28016</v>
      </c>
      <c r="C10725" s="651"/>
      <c r="D10725" s="652"/>
    </row>
    <row r="10726" spans="1:5">
      <c r="A10726" s="711">
        <v>86932</v>
      </c>
      <c r="B10726" s="651" t="s">
        <v>27980</v>
      </c>
      <c r="C10726" s="651" t="s">
        <v>108</v>
      </c>
      <c r="D10726" s="652" t="s">
        <v>18987</v>
      </c>
      <c r="E10726" s="625">
        <v>386.65</v>
      </c>
    </row>
    <row r="10727" spans="1:5">
      <c r="A10727" s="711" t="s">
        <v>25049</v>
      </c>
      <c r="B10727" s="651" t="s">
        <v>28050</v>
      </c>
      <c r="C10727" s="651"/>
      <c r="D10727" s="652"/>
    </row>
    <row r="10728" spans="1:5">
      <c r="A10728" s="711" t="s">
        <v>25169</v>
      </c>
      <c r="B10728" s="651" t="s">
        <v>28018</v>
      </c>
      <c r="C10728" s="651"/>
      <c r="D10728" s="652"/>
    </row>
    <row r="10729" spans="1:5">
      <c r="A10729" s="711">
        <v>86933</v>
      </c>
      <c r="B10729" s="651" t="s">
        <v>28051</v>
      </c>
      <c r="C10729" s="651" t="s">
        <v>108</v>
      </c>
      <c r="D10729" s="652" t="s">
        <v>18987</v>
      </c>
      <c r="E10729" s="625">
        <v>222.04</v>
      </c>
    </row>
    <row r="10730" spans="1:5">
      <c r="A10730" s="711" t="s">
        <v>28052</v>
      </c>
      <c r="B10730" s="651" t="s">
        <v>28053</v>
      </c>
      <c r="C10730" s="651"/>
      <c r="D10730" s="652"/>
    </row>
    <row r="10731" spans="1:5">
      <c r="A10731" s="711" t="s">
        <v>28054</v>
      </c>
      <c r="B10731" s="651" t="s">
        <v>28055</v>
      </c>
      <c r="C10731" s="651"/>
      <c r="D10731" s="652"/>
    </row>
    <row r="10732" spans="1:5">
      <c r="A10732" s="711" t="s">
        <v>25193</v>
      </c>
      <c r="B10732" s="651" t="s">
        <v>27956</v>
      </c>
      <c r="C10732" s="651"/>
      <c r="D10732" s="652"/>
    </row>
    <row r="10733" spans="1:5">
      <c r="A10733" s="711">
        <v>86934</v>
      </c>
      <c r="B10733" s="651" t="s">
        <v>28051</v>
      </c>
      <c r="C10733" s="651" t="s">
        <v>108</v>
      </c>
      <c r="D10733" s="652" t="s">
        <v>18987</v>
      </c>
      <c r="E10733" s="625">
        <v>216.26</v>
      </c>
    </row>
    <row r="10734" spans="1:5">
      <c r="A10734" s="711" t="s">
        <v>28052</v>
      </c>
      <c r="B10734" s="651" t="s">
        <v>28056</v>
      </c>
      <c r="C10734" s="651"/>
      <c r="D10734" s="652"/>
    </row>
    <row r="10735" spans="1:5">
      <c r="A10735" s="711" t="s">
        <v>28057</v>
      </c>
      <c r="B10735" s="651" t="s">
        <v>28058</v>
      </c>
      <c r="C10735" s="651"/>
      <c r="D10735" s="652"/>
    </row>
    <row r="10736" spans="1:5">
      <c r="A10736" s="711" t="s">
        <v>22417</v>
      </c>
      <c r="B10736" s="651" t="s">
        <v>22418</v>
      </c>
      <c r="C10736" s="651"/>
      <c r="D10736" s="652"/>
    </row>
    <row r="10737" spans="1:5">
      <c r="A10737" s="711" t="s">
        <v>22419</v>
      </c>
      <c r="B10737" s="651" t="e">
        <v>#NAME?</v>
      </c>
      <c r="C10737" s="651"/>
      <c r="D10737" s="652" t="s">
        <v>22420</v>
      </c>
      <c r="E10737" s="625" t="s">
        <v>22421</v>
      </c>
    </row>
    <row r="10738" spans="1:5">
      <c r="A10738" s="711"/>
      <c r="B10738" s="651"/>
      <c r="C10738" s="651"/>
      <c r="D10738" s="652" t="s">
        <v>22422</v>
      </c>
      <c r="E10738" s="625" t="s">
        <v>22423</v>
      </c>
    </row>
    <row r="10739" spans="1:5">
      <c r="A10739" s="711" t="s">
        <v>22424</v>
      </c>
      <c r="B10739" s="651" t="s">
        <v>22425</v>
      </c>
      <c r="C10739" s="651"/>
      <c r="D10739" s="652"/>
    </row>
    <row r="10740" spans="1:5">
      <c r="A10740" s="711" t="s">
        <v>22426</v>
      </c>
      <c r="B10740" s="651" t="s">
        <v>22427</v>
      </c>
      <c r="C10740" s="651" t="s">
        <v>22428</v>
      </c>
      <c r="D10740" s="652"/>
    </row>
    <row r="10741" spans="1:5">
      <c r="A10741" s="711" t="s">
        <v>22429</v>
      </c>
      <c r="B10741" s="651" t="s">
        <v>22430</v>
      </c>
      <c r="C10741" s="651"/>
      <c r="D10741" s="652" t="s">
        <v>22422</v>
      </c>
      <c r="E10741" s="625" t="s">
        <v>22431</v>
      </c>
    </row>
    <row r="10742" spans="1:5">
      <c r="A10742" s="711" t="s">
        <v>91</v>
      </c>
      <c r="B10742" s="651" t="s">
        <v>22432</v>
      </c>
      <c r="C10742" s="651" t="s">
        <v>22433</v>
      </c>
      <c r="D10742" s="652" t="s">
        <v>22434</v>
      </c>
      <c r="E10742" s="625" t="s">
        <v>22435</v>
      </c>
    </row>
    <row r="10743" spans="1:5">
      <c r="A10743" s="711" t="s">
        <v>22436</v>
      </c>
      <c r="B10743" s="651" t="s">
        <v>22437</v>
      </c>
      <c r="C10743" s="651"/>
      <c r="D10743" s="652"/>
    </row>
    <row r="10744" spans="1:5">
      <c r="A10744" s="711" t="s">
        <v>26347</v>
      </c>
      <c r="B10744" s="651" t="s">
        <v>27956</v>
      </c>
      <c r="C10744" s="651"/>
      <c r="D10744" s="652"/>
    </row>
    <row r="10745" spans="1:5">
      <c r="A10745" s="711">
        <v>86935</v>
      </c>
      <c r="B10745" s="651" t="s">
        <v>28059</v>
      </c>
      <c r="C10745" s="651" t="s">
        <v>108</v>
      </c>
      <c r="D10745" s="652" t="s">
        <v>18987</v>
      </c>
      <c r="E10745" s="625">
        <v>150.32</v>
      </c>
    </row>
    <row r="10746" spans="1:5">
      <c r="A10746" s="711" t="s">
        <v>28060</v>
      </c>
      <c r="B10746" s="651" t="s">
        <v>28061</v>
      </c>
      <c r="C10746" s="651"/>
      <c r="D10746" s="652"/>
    </row>
    <row r="10747" spans="1:5">
      <c r="A10747" s="711" t="s">
        <v>25557</v>
      </c>
      <c r="B10747" s="651">
        <v>13</v>
      </c>
      <c r="C10747" s="651"/>
      <c r="D10747" s="652"/>
    </row>
    <row r="10748" spans="1:5">
      <c r="A10748" s="711">
        <v>86936</v>
      </c>
      <c r="B10748" s="651" t="s">
        <v>28059</v>
      </c>
      <c r="C10748" s="651" t="s">
        <v>108</v>
      </c>
      <c r="D10748" s="652" t="s">
        <v>18987</v>
      </c>
      <c r="E10748" s="625">
        <v>250.3</v>
      </c>
    </row>
    <row r="10749" spans="1:5">
      <c r="A10749" s="711" t="s">
        <v>28062</v>
      </c>
      <c r="B10749" s="651" t="s">
        <v>28063</v>
      </c>
      <c r="C10749" s="651"/>
      <c r="D10749" s="652"/>
    </row>
    <row r="10750" spans="1:5">
      <c r="A10750" s="711" t="s">
        <v>27973</v>
      </c>
      <c r="B10750" s="651"/>
      <c r="C10750" s="651"/>
      <c r="D10750" s="652"/>
    </row>
    <row r="10751" spans="1:5">
      <c r="A10751" s="711">
        <v>86937</v>
      </c>
      <c r="B10751" s="651" t="s">
        <v>28064</v>
      </c>
      <c r="C10751" s="651" t="s">
        <v>108</v>
      </c>
      <c r="D10751" s="652" t="s">
        <v>18987</v>
      </c>
      <c r="E10751" s="625">
        <v>126.48</v>
      </c>
    </row>
    <row r="10752" spans="1:5">
      <c r="A10752" s="711" t="s">
        <v>28065</v>
      </c>
      <c r="B10752" s="651" t="s">
        <v>28066</v>
      </c>
      <c r="C10752" s="651"/>
      <c r="D10752" s="652"/>
    </row>
    <row r="10753" spans="1:5">
      <c r="A10753" s="711" t="s">
        <v>25193</v>
      </c>
      <c r="B10753" s="651" t="s">
        <v>27956</v>
      </c>
      <c r="C10753" s="651"/>
      <c r="D10753" s="652"/>
    </row>
    <row r="10754" spans="1:5">
      <c r="A10754" s="711">
        <v>86938</v>
      </c>
      <c r="B10754" s="651" t="s">
        <v>28064</v>
      </c>
      <c r="C10754" s="651" t="s">
        <v>108</v>
      </c>
      <c r="D10754" s="652" t="s">
        <v>18987</v>
      </c>
      <c r="E10754" s="625">
        <v>226.47</v>
      </c>
    </row>
    <row r="10755" spans="1:5">
      <c r="A10755" s="711" t="s">
        <v>28065</v>
      </c>
      <c r="B10755" s="651" t="s">
        <v>28067</v>
      </c>
      <c r="C10755" s="651"/>
      <c r="D10755" s="652"/>
    </row>
    <row r="10756" spans="1:5">
      <c r="A10756" s="711" t="s">
        <v>26271</v>
      </c>
      <c r="B10756" s="651">
        <v>41609</v>
      </c>
      <c r="C10756" s="651"/>
      <c r="D10756" s="652"/>
    </row>
    <row r="10757" spans="1:5">
      <c r="A10757" s="711">
        <v>86939</v>
      </c>
      <c r="B10757" s="651" t="s">
        <v>28068</v>
      </c>
      <c r="C10757" s="651" t="s">
        <v>108</v>
      </c>
      <c r="D10757" s="652" t="s">
        <v>18987</v>
      </c>
      <c r="E10757" s="625">
        <v>208.41</v>
      </c>
    </row>
    <row r="10758" spans="1:5">
      <c r="A10758" s="711" t="s">
        <v>28069</v>
      </c>
      <c r="B10758" s="651" t="s">
        <v>28070</v>
      </c>
      <c r="C10758" s="651"/>
      <c r="D10758" s="652"/>
    </row>
    <row r="10759" spans="1:5">
      <c r="A10759" s="711" t="s">
        <v>28071</v>
      </c>
      <c r="B10759" s="651" t="s">
        <v>28072</v>
      </c>
      <c r="C10759" s="651"/>
      <c r="D10759" s="652"/>
    </row>
    <row r="10760" spans="1:5">
      <c r="A10760" s="711" t="s">
        <v>28073</v>
      </c>
      <c r="B10760" s="651"/>
      <c r="C10760" s="651"/>
      <c r="D10760" s="652"/>
    </row>
    <row r="10761" spans="1:5">
      <c r="A10761" s="711">
        <v>86940</v>
      </c>
      <c r="B10761" s="651" t="s">
        <v>27995</v>
      </c>
      <c r="C10761" s="651" t="s">
        <v>108</v>
      </c>
      <c r="D10761" s="652" t="s">
        <v>18987</v>
      </c>
      <c r="E10761" s="625">
        <v>552.29</v>
      </c>
    </row>
    <row r="10762" spans="1:5">
      <c r="A10762" s="711" t="s">
        <v>28074</v>
      </c>
      <c r="B10762" s="651" t="s">
        <v>28075</v>
      </c>
      <c r="C10762" s="651"/>
      <c r="D10762" s="652"/>
    </row>
    <row r="10763" spans="1:5">
      <c r="A10763" s="711" t="s">
        <v>28076</v>
      </c>
      <c r="B10763" s="651" t="s">
        <v>28077</v>
      </c>
      <c r="C10763" s="651"/>
      <c r="D10763" s="652"/>
    </row>
    <row r="10764" spans="1:5">
      <c r="A10764" s="711" t="s">
        <v>26347</v>
      </c>
      <c r="B10764" s="651" t="s">
        <v>27956</v>
      </c>
      <c r="C10764" s="651"/>
      <c r="D10764" s="652"/>
    </row>
    <row r="10765" spans="1:5">
      <c r="A10765" s="711">
        <v>86941</v>
      </c>
      <c r="B10765" s="651" t="s">
        <v>27995</v>
      </c>
      <c r="C10765" s="651" t="s">
        <v>108</v>
      </c>
      <c r="D10765" s="652" t="s">
        <v>18987</v>
      </c>
      <c r="E10765" s="625">
        <v>433.98</v>
      </c>
    </row>
    <row r="10766" spans="1:5">
      <c r="A10766" s="711" t="s">
        <v>28074</v>
      </c>
      <c r="B10766" s="651" t="s">
        <v>28075</v>
      </c>
      <c r="C10766" s="651"/>
      <c r="D10766" s="652"/>
    </row>
    <row r="10767" spans="1:5">
      <c r="A10767" s="711" t="s">
        <v>28076</v>
      </c>
      <c r="B10767" s="651" t="s">
        <v>28078</v>
      </c>
      <c r="C10767" s="651"/>
      <c r="D10767" s="652"/>
    </row>
    <row r="10768" spans="1:5">
      <c r="A10768" s="711" t="s">
        <v>26220</v>
      </c>
      <c r="B10768" s="651" t="s">
        <v>28016</v>
      </c>
      <c r="C10768" s="651"/>
      <c r="D10768" s="652"/>
    </row>
    <row r="10769" spans="1:5">
      <c r="A10769" s="711">
        <v>86942</v>
      </c>
      <c r="B10769" s="651" t="s">
        <v>27998</v>
      </c>
      <c r="C10769" s="651" t="s">
        <v>108</v>
      </c>
      <c r="D10769" s="652" t="s">
        <v>18987</v>
      </c>
      <c r="E10769" s="625">
        <v>149.25</v>
      </c>
    </row>
    <row r="10770" spans="1:5">
      <c r="A10770" s="711" t="s">
        <v>28079</v>
      </c>
      <c r="B10770" s="651" t="s">
        <v>28080</v>
      </c>
      <c r="C10770" s="651"/>
      <c r="D10770" s="652"/>
    </row>
    <row r="10771" spans="1:5">
      <c r="A10771" s="711" t="s">
        <v>28081</v>
      </c>
      <c r="B10771" s="651" t="s">
        <v>28082</v>
      </c>
      <c r="C10771" s="651"/>
      <c r="D10771" s="652"/>
    </row>
    <row r="10772" spans="1:5">
      <c r="A10772" s="711" t="s">
        <v>22417</v>
      </c>
      <c r="B10772" s="651" t="s">
        <v>22418</v>
      </c>
      <c r="C10772" s="651"/>
      <c r="D10772" s="652"/>
    </row>
    <row r="10773" spans="1:5">
      <c r="A10773" s="711" t="s">
        <v>22419</v>
      </c>
      <c r="B10773" s="651" t="e">
        <v>#NAME?</v>
      </c>
      <c r="C10773" s="651"/>
      <c r="D10773" s="652" t="s">
        <v>22420</v>
      </c>
      <c r="E10773" s="625" t="s">
        <v>22421</v>
      </c>
    </row>
    <row r="10774" spans="1:5">
      <c r="A10774" s="711"/>
      <c r="B10774" s="651"/>
      <c r="C10774" s="651"/>
      <c r="D10774" s="652" t="s">
        <v>22422</v>
      </c>
      <c r="E10774" s="625" t="s">
        <v>22423</v>
      </c>
    </row>
    <row r="10775" spans="1:5">
      <c r="A10775" s="711" t="s">
        <v>22424</v>
      </c>
      <c r="B10775" s="651" t="s">
        <v>22425</v>
      </c>
      <c r="C10775" s="651"/>
      <c r="D10775" s="652"/>
    </row>
    <row r="10776" spans="1:5">
      <c r="A10776" s="711" t="s">
        <v>22426</v>
      </c>
      <c r="B10776" s="651" t="s">
        <v>22427</v>
      </c>
      <c r="C10776" s="651" t="s">
        <v>22428</v>
      </c>
      <c r="D10776" s="652"/>
    </row>
    <row r="10777" spans="1:5">
      <c r="A10777" s="711" t="s">
        <v>22429</v>
      </c>
      <c r="B10777" s="651" t="s">
        <v>22430</v>
      </c>
      <c r="C10777" s="651"/>
      <c r="D10777" s="652" t="s">
        <v>22422</v>
      </c>
      <c r="E10777" s="625" t="s">
        <v>22431</v>
      </c>
    </row>
    <row r="10778" spans="1:5">
      <c r="A10778" s="711" t="s">
        <v>91</v>
      </c>
      <c r="B10778" s="651" t="s">
        <v>22432</v>
      </c>
      <c r="C10778" s="651" t="s">
        <v>22433</v>
      </c>
      <c r="D10778" s="652" t="s">
        <v>22434</v>
      </c>
      <c r="E10778" s="625" t="s">
        <v>22435</v>
      </c>
    </row>
    <row r="10779" spans="1:5">
      <c r="A10779" s="711" t="s">
        <v>22436</v>
      </c>
      <c r="B10779" s="651" t="s">
        <v>22437</v>
      </c>
      <c r="C10779" s="651"/>
      <c r="D10779" s="652"/>
    </row>
    <row r="10780" spans="1:5">
      <c r="A10780" s="711" t="s">
        <v>26220</v>
      </c>
      <c r="B10780" s="651" t="s">
        <v>28016</v>
      </c>
      <c r="C10780" s="651"/>
      <c r="D10780" s="652"/>
    </row>
    <row r="10781" spans="1:5">
      <c r="A10781" s="711">
        <v>86943</v>
      </c>
      <c r="B10781" s="651" t="s">
        <v>27998</v>
      </c>
      <c r="C10781" s="651" t="s">
        <v>108</v>
      </c>
      <c r="D10781" s="652" t="s">
        <v>18987</v>
      </c>
      <c r="E10781" s="625">
        <v>143.47</v>
      </c>
    </row>
    <row r="10782" spans="1:5">
      <c r="A10782" s="711" t="s">
        <v>28079</v>
      </c>
      <c r="B10782" s="651" t="s">
        <v>28083</v>
      </c>
      <c r="C10782" s="651"/>
      <c r="D10782" s="652"/>
    </row>
    <row r="10783" spans="1:5">
      <c r="A10783" s="711" t="s">
        <v>28084</v>
      </c>
      <c r="B10783" s="651" t="s">
        <v>28085</v>
      </c>
      <c r="C10783" s="651"/>
      <c r="D10783" s="652"/>
    </row>
    <row r="10784" spans="1:5">
      <c r="A10784" s="711" t="s">
        <v>25197</v>
      </c>
      <c r="B10784" s="651" t="s">
        <v>27954</v>
      </c>
      <c r="C10784" s="651"/>
      <c r="D10784" s="652"/>
    </row>
    <row r="10785" spans="1:5">
      <c r="A10785" s="711">
        <v>86947</v>
      </c>
      <c r="B10785" s="651" t="s">
        <v>28086</v>
      </c>
      <c r="C10785" s="651" t="s">
        <v>108</v>
      </c>
      <c r="D10785" s="652" t="s">
        <v>18987</v>
      </c>
      <c r="E10785" s="625">
        <v>571.87</v>
      </c>
    </row>
    <row r="10786" spans="1:5">
      <c r="A10786" s="711" t="s">
        <v>28087</v>
      </c>
      <c r="B10786" s="651" t="s">
        <v>28088</v>
      </c>
      <c r="C10786" s="651"/>
      <c r="D10786" s="652"/>
    </row>
    <row r="10787" spans="1:5">
      <c r="A10787" s="711" t="s">
        <v>28089</v>
      </c>
      <c r="B10787" s="651" t="s">
        <v>28090</v>
      </c>
      <c r="C10787" s="651"/>
      <c r="D10787" s="652"/>
    </row>
    <row r="10788" spans="1:5">
      <c r="A10788" s="711" t="s">
        <v>27967</v>
      </c>
      <c r="B10788" s="651" t="s">
        <v>27968</v>
      </c>
      <c r="C10788" s="651"/>
      <c r="D10788" s="652"/>
    </row>
    <row r="10789" spans="1:5">
      <c r="A10789" s="711">
        <v>88571</v>
      </c>
      <c r="B10789" s="651" t="s">
        <v>28091</v>
      </c>
      <c r="C10789" s="651" t="s">
        <v>108</v>
      </c>
      <c r="D10789" s="652" t="s">
        <v>18987</v>
      </c>
      <c r="E10789" s="625">
        <v>39.26</v>
      </c>
    </row>
    <row r="10790" spans="1:5">
      <c r="A10790" s="711" t="s">
        <v>28092</v>
      </c>
      <c r="B10790" s="651" t="s">
        <v>27187</v>
      </c>
      <c r="C10790" s="651"/>
      <c r="D10790" s="652"/>
    </row>
    <row r="10791" spans="1:5">
      <c r="A10791" s="711">
        <v>93396</v>
      </c>
      <c r="B10791" s="651" t="s">
        <v>28093</v>
      </c>
      <c r="C10791" s="651" t="s">
        <v>108</v>
      </c>
      <c r="D10791" s="652" t="s">
        <v>18987</v>
      </c>
      <c r="E10791" s="625">
        <v>326.08</v>
      </c>
    </row>
    <row r="10792" spans="1:5">
      <c r="A10792" s="711" t="s">
        <v>28094</v>
      </c>
      <c r="B10792" s="651" t="s">
        <v>28095</v>
      </c>
      <c r="C10792" s="651"/>
      <c r="D10792" s="652"/>
    </row>
    <row r="10793" spans="1:5">
      <c r="A10793" s="711" t="s">
        <v>28096</v>
      </c>
      <c r="B10793" s="651" t="s">
        <v>28097</v>
      </c>
      <c r="C10793" s="651"/>
      <c r="D10793" s="652"/>
    </row>
    <row r="10794" spans="1:5">
      <c r="A10794" s="711" t="e">
        <v>#NAME?</v>
      </c>
      <c r="B10794" s="651" t="s">
        <v>27965</v>
      </c>
      <c r="C10794" s="651"/>
      <c r="D10794" s="652"/>
    </row>
    <row r="10795" spans="1:5">
      <c r="A10795" s="711">
        <v>93441</v>
      </c>
      <c r="B10795" s="651" t="s">
        <v>28098</v>
      </c>
      <c r="C10795" s="651" t="s">
        <v>108</v>
      </c>
      <c r="D10795" s="652" t="s">
        <v>18987</v>
      </c>
      <c r="E10795" s="625">
        <v>482.99</v>
      </c>
    </row>
    <row r="10796" spans="1:5">
      <c r="A10796" s="711" t="s">
        <v>28099</v>
      </c>
      <c r="B10796" s="651" t="s">
        <v>28100</v>
      </c>
      <c r="C10796" s="651"/>
      <c r="D10796" s="652"/>
    </row>
    <row r="10797" spans="1:5">
      <c r="A10797" s="711" t="s">
        <v>28101</v>
      </c>
      <c r="B10797" s="651" t="s">
        <v>28102</v>
      </c>
      <c r="C10797" s="651"/>
      <c r="D10797" s="652"/>
    </row>
    <row r="10798" spans="1:5">
      <c r="A10798" s="711" t="s">
        <v>28103</v>
      </c>
      <c r="B10798" s="651" t="s">
        <v>28104</v>
      </c>
      <c r="C10798" s="651"/>
      <c r="D10798" s="652"/>
    </row>
    <row r="10799" spans="1:5">
      <c r="A10799" s="711">
        <v>13</v>
      </c>
      <c r="B10799" s="651"/>
      <c r="C10799" s="651"/>
      <c r="D10799" s="652"/>
    </row>
    <row r="10800" spans="1:5">
      <c r="A10800" s="711">
        <v>93442</v>
      </c>
      <c r="B10800" s="651" t="s">
        <v>28105</v>
      </c>
      <c r="C10800" s="651" t="s">
        <v>108</v>
      </c>
      <c r="D10800" s="652" t="s">
        <v>18987</v>
      </c>
      <c r="E10800" s="625">
        <v>572.09</v>
      </c>
    </row>
    <row r="10801" spans="1:5">
      <c r="A10801" s="711" t="s">
        <v>28106</v>
      </c>
      <c r="B10801" s="651" t="s">
        <v>28107</v>
      </c>
      <c r="C10801" s="651"/>
      <c r="D10801" s="652"/>
    </row>
    <row r="10802" spans="1:5">
      <c r="A10802" s="711" t="s">
        <v>28108</v>
      </c>
      <c r="B10802" s="651" t="s">
        <v>28109</v>
      </c>
      <c r="C10802" s="651"/>
      <c r="D10802" s="652"/>
    </row>
    <row r="10803" spans="1:5">
      <c r="A10803" s="711" t="s">
        <v>28110</v>
      </c>
      <c r="B10803" s="651" t="s">
        <v>28111</v>
      </c>
      <c r="C10803" s="651"/>
      <c r="D10803" s="652"/>
    </row>
    <row r="10804" spans="1:5">
      <c r="A10804" s="711" t="s">
        <v>28112</v>
      </c>
      <c r="B10804" s="651" t="s">
        <v>27956</v>
      </c>
      <c r="C10804" s="651"/>
      <c r="D10804" s="652"/>
    </row>
    <row r="10805" spans="1:5">
      <c r="A10805" s="711">
        <v>184</v>
      </c>
      <c r="B10805" s="651" t="s">
        <v>28113</v>
      </c>
      <c r="C10805" s="651"/>
      <c r="D10805" s="652"/>
    </row>
    <row r="10806" spans="1:5">
      <c r="A10806" s="711" t="s">
        <v>28114</v>
      </c>
      <c r="B10806" s="651" t="s">
        <v>28115</v>
      </c>
      <c r="C10806" s="651" t="s">
        <v>108</v>
      </c>
      <c r="D10806" s="652" t="s">
        <v>18987</v>
      </c>
      <c r="E10806" s="625">
        <v>20.87</v>
      </c>
    </row>
    <row r="10807" spans="1:5">
      <c r="A10807" s="711">
        <v>74197</v>
      </c>
      <c r="B10807" s="651" t="s">
        <v>28116</v>
      </c>
      <c r="C10807" s="651"/>
      <c r="D10807" s="652"/>
    </row>
    <row r="10808" spans="1:5">
      <c r="A10808" s="711" t="s">
        <v>22417</v>
      </c>
      <c r="B10808" s="651" t="s">
        <v>22418</v>
      </c>
      <c r="C10808" s="651"/>
      <c r="D10808" s="652"/>
    </row>
    <row r="10809" spans="1:5">
      <c r="A10809" s="711" t="s">
        <v>22419</v>
      </c>
      <c r="B10809" s="651" t="e">
        <v>#NAME?</v>
      </c>
      <c r="C10809" s="651"/>
      <c r="D10809" s="652" t="s">
        <v>22420</v>
      </c>
      <c r="E10809" s="625" t="s">
        <v>22421</v>
      </c>
    </row>
    <row r="10810" spans="1:5">
      <c r="A10810" s="711"/>
      <c r="B10810" s="651"/>
      <c r="C10810" s="651"/>
      <c r="D10810" s="652" t="s">
        <v>22422</v>
      </c>
      <c r="E10810" s="625" t="s">
        <v>22423</v>
      </c>
    </row>
    <row r="10811" spans="1:5">
      <c r="A10811" s="711" t="s">
        <v>22424</v>
      </c>
      <c r="B10811" s="651" t="s">
        <v>22425</v>
      </c>
      <c r="C10811" s="651"/>
      <c r="D10811" s="652"/>
    </row>
    <row r="10812" spans="1:5">
      <c r="A10812" s="711" t="s">
        <v>22426</v>
      </c>
      <c r="B10812" s="651" t="s">
        <v>22427</v>
      </c>
      <c r="C10812" s="651" t="s">
        <v>22428</v>
      </c>
      <c r="D10812" s="652"/>
    </row>
    <row r="10813" spans="1:5">
      <c r="A10813" s="711" t="s">
        <v>22429</v>
      </c>
      <c r="B10813" s="651" t="s">
        <v>22430</v>
      </c>
      <c r="C10813" s="651"/>
      <c r="D10813" s="652" t="s">
        <v>22422</v>
      </c>
      <c r="E10813" s="625" t="s">
        <v>22431</v>
      </c>
    </row>
    <row r="10814" spans="1:5">
      <c r="A10814" s="711" t="s">
        <v>91</v>
      </c>
      <c r="B10814" s="651" t="s">
        <v>22432</v>
      </c>
      <c r="C10814" s="651" t="s">
        <v>22433</v>
      </c>
      <c r="D10814" s="652" t="s">
        <v>22434</v>
      </c>
      <c r="E10814" s="625" t="s">
        <v>22435</v>
      </c>
    </row>
    <row r="10815" spans="1:5">
      <c r="A10815" s="711" t="s">
        <v>22436</v>
      </c>
      <c r="B10815" s="651" t="s">
        <v>22437</v>
      </c>
      <c r="C10815" s="651"/>
      <c r="D10815" s="652"/>
    </row>
    <row r="10816" spans="1:5">
      <c r="A10816" s="711" t="s">
        <v>5251</v>
      </c>
      <c r="B10816" s="651" t="s">
        <v>28117</v>
      </c>
      <c r="C10816" s="651" t="s">
        <v>108</v>
      </c>
      <c r="D10816" s="652" t="s">
        <v>18987</v>
      </c>
      <c r="E10816" s="625">
        <v>1156.1600000000001</v>
      </c>
    </row>
    <row r="10817" spans="1:5">
      <c r="A10817" s="711" t="s">
        <v>28118</v>
      </c>
      <c r="B10817" s="651" t="s">
        <v>28119</v>
      </c>
      <c r="C10817" s="651"/>
      <c r="D10817" s="652"/>
    </row>
    <row r="10818" spans="1:5">
      <c r="A10818" s="711" t="s">
        <v>28120</v>
      </c>
      <c r="B10818" s="651" t="s">
        <v>28121</v>
      </c>
      <c r="C10818" s="651"/>
      <c r="D10818" s="652"/>
    </row>
    <row r="10819" spans="1:5">
      <c r="A10819" s="711">
        <v>74198</v>
      </c>
      <c r="B10819" s="651" t="s">
        <v>28122</v>
      </c>
      <c r="C10819" s="651"/>
      <c r="D10819" s="652"/>
    </row>
    <row r="10820" spans="1:5">
      <c r="A10820" s="711" t="s">
        <v>5252</v>
      </c>
      <c r="B10820" s="651" t="s">
        <v>28123</v>
      </c>
      <c r="C10820" s="651" t="s">
        <v>108</v>
      </c>
      <c r="D10820" s="652" t="s">
        <v>18987</v>
      </c>
      <c r="E10820" s="625">
        <v>1063.9100000000001</v>
      </c>
    </row>
    <row r="10821" spans="1:5">
      <c r="A10821" s="711" t="s">
        <v>28124</v>
      </c>
      <c r="B10821" s="651" t="s">
        <v>28125</v>
      </c>
      <c r="C10821" s="651"/>
      <c r="D10821" s="652"/>
    </row>
    <row r="10822" spans="1:5">
      <c r="A10822" s="711" t="s">
        <v>5253</v>
      </c>
      <c r="B10822" s="651" t="s">
        <v>28126</v>
      </c>
      <c r="C10822" s="651" t="s">
        <v>108</v>
      </c>
      <c r="D10822" s="652" t="s">
        <v>18987</v>
      </c>
      <c r="E10822" s="625">
        <v>1324.21</v>
      </c>
    </row>
    <row r="10823" spans="1:5">
      <c r="A10823" s="711" t="s">
        <v>28124</v>
      </c>
      <c r="B10823" s="651" t="s">
        <v>28127</v>
      </c>
      <c r="C10823" s="651"/>
      <c r="D10823" s="652"/>
    </row>
    <row r="10824" spans="1:5">
      <c r="A10824" s="711">
        <v>185</v>
      </c>
      <c r="B10824" s="651" t="s">
        <v>28128</v>
      </c>
      <c r="C10824" s="651"/>
      <c r="D10824" s="652"/>
    </row>
    <row r="10825" spans="1:5">
      <c r="A10825" s="711">
        <v>89957</v>
      </c>
      <c r="B10825" s="651" t="s">
        <v>28129</v>
      </c>
      <c r="C10825" s="651" t="s">
        <v>108</v>
      </c>
      <c r="D10825" s="652" t="s">
        <v>18987</v>
      </c>
      <c r="E10825" s="625">
        <v>86.35</v>
      </c>
    </row>
    <row r="10826" spans="1:5">
      <c r="A10826" s="711" t="s">
        <v>28130</v>
      </c>
      <c r="B10826" s="651" t="s">
        <v>28131</v>
      </c>
      <c r="C10826" s="651"/>
      <c r="D10826" s="652"/>
    </row>
    <row r="10827" spans="1:5">
      <c r="A10827" s="711" t="s">
        <v>28132</v>
      </c>
      <c r="B10827" s="651" t="s">
        <v>28133</v>
      </c>
      <c r="C10827" s="651"/>
      <c r="D10827" s="652"/>
    </row>
    <row r="10828" spans="1:5">
      <c r="A10828" s="711">
        <v>89959</v>
      </c>
      <c r="B10828" s="651" t="s">
        <v>28134</v>
      </c>
      <c r="C10828" s="651" t="s">
        <v>108</v>
      </c>
      <c r="D10828" s="652" t="s">
        <v>18987</v>
      </c>
      <c r="E10828" s="625">
        <v>142.19999999999999</v>
      </c>
    </row>
    <row r="10829" spans="1:5">
      <c r="A10829" s="711" t="s">
        <v>28135</v>
      </c>
      <c r="B10829" s="651" t="s">
        <v>28136</v>
      </c>
      <c r="C10829" s="651"/>
      <c r="D10829" s="652"/>
    </row>
    <row r="10830" spans="1:5">
      <c r="A10830" s="711" t="s">
        <v>28137</v>
      </c>
      <c r="B10830" s="651" t="s">
        <v>28138</v>
      </c>
      <c r="C10830" s="651"/>
      <c r="D10830" s="652"/>
    </row>
    <row r="10831" spans="1:5">
      <c r="A10831" s="711">
        <v>271</v>
      </c>
      <c r="B10831" s="651" t="s">
        <v>28139</v>
      </c>
      <c r="C10831" s="651"/>
      <c r="D10831" s="652"/>
    </row>
    <row r="10832" spans="1:5">
      <c r="A10832" s="711">
        <v>40729</v>
      </c>
      <c r="B10832" s="651" t="s">
        <v>28140</v>
      </c>
      <c r="C10832" s="651" t="s">
        <v>108</v>
      </c>
      <c r="D10832" s="652" t="s">
        <v>18987</v>
      </c>
      <c r="E10832" s="625">
        <v>197.73</v>
      </c>
    </row>
    <row r="10833" spans="1:5">
      <c r="A10833" s="711" t="s">
        <v>24422</v>
      </c>
      <c r="B10833" s="651" t="s">
        <v>26492</v>
      </c>
      <c r="C10833" s="651"/>
      <c r="D10833" s="652"/>
    </row>
    <row r="10834" spans="1:5">
      <c r="A10834" s="711">
        <v>73663</v>
      </c>
      <c r="B10834" s="651" t="s">
        <v>28141</v>
      </c>
      <c r="C10834" s="651" t="s">
        <v>108</v>
      </c>
      <c r="D10834" s="652" t="s">
        <v>18987</v>
      </c>
      <c r="E10834" s="625">
        <v>62.05</v>
      </c>
    </row>
    <row r="10835" spans="1:5">
      <c r="A10835" s="711">
        <v>73795</v>
      </c>
      <c r="B10835" s="651" t="s">
        <v>28142</v>
      </c>
      <c r="C10835" s="651"/>
      <c r="D10835" s="652"/>
    </row>
    <row r="10836" spans="1:5">
      <c r="A10836" s="711" t="s">
        <v>5254</v>
      </c>
      <c r="B10836" s="651" t="s">
        <v>5255</v>
      </c>
      <c r="C10836" s="651" t="s">
        <v>108</v>
      </c>
      <c r="D10836" s="652" t="s">
        <v>18987</v>
      </c>
      <c r="E10836" s="625">
        <v>65.81</v>
      </c>
    </row>
    <row r="10837" spans="1:5">
      <c r="A10837" s="711" t="s">
        <v>5256</v>
      </c>
      <c r="B10837" s="651" t="s">
        <v>5257</v>
      </c>
      <c r="C10837" s="651" t="s">
        <v>108</v>
      </c>
      <c r="D10837" s="652" t="s">
        <v>18987</v>
      </c>
      <c r="E10837" s="625">
        <v>70.430000000000007</v>
      </c>
    </row>
    <row r="10838" spans="1:5">
      <c r="A10838" s="711" t="s">
        <v>5258</v>
      </c>
      <c r="B10838" s="651" t="s">
        <v>28143</v>
      </c>
      <c r="C10838" s="651" t="s">
        <v>108</v>
      </c>
      <c r="D10838" s="652" t="s">
        <v>18987</v>
      </c>
      <c r="E10838" s="625">
        <v>97.48</v>
      </c>
    </row>
    <row r="10839" spans="1:5">
      <c r="A10839" s="711" t="s">
        <v>26679</v>
      </c>
      <c r="B10839" s="651"/>
      <c r="C10839" s="651"/>
      <c r="D10839" s="652"/>
    </row>
    <row r="10840" spans="1:5">
      <c r="A10840" s="711" t="s">
        <v>5259</v>
      </c>
      <c r="B10840" s="651" t="s">
        <v>28144</v>
      </c>
      <c r="C10840" s="651" t="s">
        <v>108</v>
      </c>
      <c r="D10840" s="652" t="s">
        <v>18987</v>
      </c>
      <c r="E10840" s="625">
        <v>112.6</v>
      </c>
    </row>
    <row r="10841" spans="1:5">
      <c r="A10841" s="711" t="s">
        <v>26679</v>
      </c>
      <c r="B10841" s="651"/>
      <c r="C10841" s="651"/>
      <c r="D10841" s="652"/>
    </row>
    <row r="10842" spans="1:5">
      <c r="A10842" s="711" t="s">
        <v>5260</v>
      </c>
      <c r="B10842" s="651" t="s">
        <v>5261</v>
      </c>
      <c r="C10842" s="651" t="s">
        <v>108</v>
      </c>
      <c r="D10842" s="652" t="s">
        <v>18987</v>
      </c>
      <c r="E10842" s="625">
        <v>155.25</v>
      </c>
    </row>
    <row r="10843" spans="1:5">
      <c r="A10843" s="711" t="s">
        <v>5262</v>
      </c>
      <c r="B10843" s="651" t="s">
        <v>5263</v>
      </c>
      <c r="C10843" s="651" t="s">
        <v>108</v>
      </c>
      <c r="D10843" s="652" t="s">
        <v>18987</v>
      </c>
      <c r="E10843" s="625">
        <v>319.41000000000003</v>
      </c>
    </row>
    <row r="10844" spans="1:5">
      <c r="A10844" s="711" t="s">
        <v>22417</v>
      </c>
      <c r="B10844" s="651" t="s">
        <v>22418</v>
      </c>
      <c r="C10844" s="651"/>
      <c r="D10844" s="652"/>
    </row>
    <row r="10845" spans="1:5">
      <c r="A10845" s="711" t="s">
        <v>22419</v>
      </c>
      <c r="B10845" s="651" t="e">
        <v>#NAME?</v>
      </c>
      <c r="C10845" s="651"/>
      <c r="D10845" s="652" t="s">
        <v>22420</v>
      </c>
      <c r="E10845" s="625" t="s">
        <v>22421</v>
      </c>
    </row>
    <row r="10846" spans="1:5">
      <c r="A10846" s="711"/>
      <c r="B10846" s="651"/>
      <c r="C10846" s="651"/>
      <c r="D10846" s="652" t="s">
        <v>22422</v>
      </c>
      <c r="E10846" s="625" t="s">
        <v>22423</v>
      </c>
    </row>
    <row r="10847" spans="1:5">
      <c r="A10847" s="711" t="s">
        <v>22424</v>
      </c>
      <c r="B10847" s="651" t="s">
        <v>22425</v>
      </c>
      <c r="C10847" s="651"/>
      <c r="D10847" s="652"/>
    </row>
    <row r="10848" spans="1:5">
      <c r="A10848" s="711" t="s">
        <v>22426</v>
      </c>
      <c r="B10848" s="651" t="s">
        <v>22427</v>
      </c>
      <c r="C10848" s="651" t="s">
        <v>22428</v>
      </c>
      <c r="D10848" s="652"/>
    </row>
    <row r="10849" spans="1:5">
      <c r="A10849" s="711" t="s">
        <v>22429</v>
      </c>
      <c r="B10849" s="651" t="s">
        <v>22430</v>
      </c>
      <c r="C10849" s="651"/>
      <c r="D10849" s="652" t="s">
        <v>22422</v>
      </c>
      <c r="E10849" s="625" t="s">
        <v>22431</v>
      </c>
    </row>
    <row r="10850" spans="1:5">
      <c r="A10850" s="711" t="s">
        <v>91</v>
      </c>
      <c r="B10850" s="651" t="s">
        <v>22432</v>
      </c>
      <c r="C10850" s="651" t="s">
        <v>22433</v>
      </c>
      <c r="D10850" s="652" t="s">
        <v>22434</v>
      </c>
      <c r="E10850" s="625" t="s">
        <v>22435</v>
      </c>
    </row>
    <row r="10851" spans="1:5">
      <c r="A10851" s="711" t="s">
        <v>22436</v>
      </c>
      <c r="B10851" s="651" t="s">
        <v>22437</v>
      </c>
      <c r="C10851" s="651"/>
      <c r="D10851" s="652"/>
    </row>
    <row r="10852" spans="1:5">
      <c r="A10852" s="711" t="s">
        <v>5264</v>
      </c>
      <c r="B10852" s="651" t="s">
        <v>5265</v>
      </c>
      <c r="C10852" s="651" t="s">
        <v>108</v>
      </c>
      <c r="D10852" s="652" t="s">
        <v>18987</v>
      </c>
      <c r="E10852" s="625">
        <v>543.30999999999995</v>
      </c>
    </row>
    <row r="10853" spans="1:5">
      <c r="A10853" s="711" t="s">
        <v>5266</v>
      </c>
      <c r="B10853" s="651" t="s">
        <v>28145</v>
      </c>
      <c r="C10853" s="651" t="s">
        <v>108</v>
      </c>
      <c r="D10853" s="652" t="s">
        <v>18987</v>
      </c>
      <c r="E10853" s="625">
        <v>93.4</v>
      </c>
    </row>
    <row r="10854" spans="1:5">
      <c r="A10854" s="711" t="s">
        <v>26679</v>
      </c>
      <c r="B10854" s="651"/>
      <c r="C10854" s="651"/>
      <c r="D10854" s="652"/>
    </row>
    <row r="10855" spans="1:5">
      <c r="A10855" s="711" t="s">
        <v>5267</v>
      </c>
      <c r="B10855" s="651" t="s">
        <v>28146</v>
      </c>
      <c r="C10855" s="651" t="s">
        <v>108</v>
      </c>
      <c r="D10855" s="652" t="s">
        <v>18987</v>
      </c>
      <c r="E10855" s="625">
        <v>121.1</v>
      </c>
    </row>
    <row r="10856" spans="1:5">
      <c r="A10856" s="711" t="s">
        <v>5268</v>
      </c>
      <c r="B10856" s="651" t="s">
        <v>28147</v>
      </c>
      <c r="C10856" s="651" t="s">
        <v>108</v>
      </c>
      <c r="D10856" s="652" t="s">
        <v>18987</v>
      </c>
      <c r="E10856" s="625">
        <v>173.11</v>
      </c>
    </row>
    <row r="10857" spans="1:5">
      <c r="A10857" s="711" t="s">
        <v>28148</v>
      </c>
      <c r="B10857" s="651"/>
      <c r="C10857" s="651"/>
      <c r="D10857" s="652"/>
    </row>
    <row r="10858" spans="1:5">
      <c r="A10858" s="711" t="s">
        <v>5269</v>
      </c>
      <c r="B10858" s="651" t="s">
        <v>28149</v>
      </c>
      <c r="C10858" s="651" t="s">
        <v>108</v>
      </c>
      <c r="D10858" s="652" t="s">
        <v>18987</v>
      </c>
      <c r="E10858" s="625">
        <v>194.33</v>
      </c>
    </row>
    <row r="10859" spans="1:5">
      <c r="A10859" s="711" t="s">
        <v>28148</v>
      </c>
      <c r="B10859" s="651"/>
      <c r="C10859" s="651"/>
      <c r="D10859" s="652"/>
    </row>
    <row r="10860" spans="1:5">
      <c r="A10860" s="711" t="s">
        <v>5270</v>
      </c>
      <c r="B10860" s="651" t="s">
        <v>5271</v>
      </c>
      <c r="C10860" s="651" t="s">
        <v>108</v>
      </c>
      <c r="D10860" s="652" t="s">
        <v>18987</v>
      </c>
      <c r="E10860" s="625">
        <v>264.54000000000002</v>
      </c>
    </row>
    <row r="10861" spans="1:5">
      <c r="A10861" s="711" t="s">
        <v>5272</v>
      </c>
      <c r="B10861" s="651" t="s">
        <v>28150</v>
      </c>
      <c r="C10861" s="651" t="s">
        <v>108</v>
      </c>
      <c r="D10861" s="652" t="s">
        <v>18987</v>
      </c>
      <c r="E10861" s="625">
        <v>379.38</v>
      </c>
    </row>
    <row r="10862" spans="1:5">
      <c r="A10862" s="711" t="s">
        <v>28148</v>
      </c>
      <c r="B10862" s="651"/>
      <c r="C10862" s="651"/>
      <c r="D10862" s="652"/>
    </row>
    <row r="10863" spans="1:5">
      <c r="A10863" s="711" t="s">
        <v>5273</v>
      </c>
      <c r="B10863" s="651" t="s">
        <v>5274</v>
      </c>
      <c r="C10863" s="651" t="s">
        <v>108</v>
      </c>
      <c r="D10863" s="652" t="s">
        <v>18987</v>
      </c>
      <c r="E10863" s="625">
        <v>506.4</v>
      </c>
    </row>
    <row r="10864" spans="1:5">
      <c r="A10864" s="711" t="s">
        <v>5275</v>
      </c>
      <c r="B10864" s="651" t="s">
        <v>28151</v>
      </c>
      <c r="C10864" s="651" t="s">
        <v>108</v>
      </c>
      <c r="D10864" s="652" t="s">
        <v>18987</v>
      </c>
      <c r="E10864" s="625">
        <v>778.59</v>
      </c>
    </row>
    <row r="10865" spans="1:5">
      <c r="A10865" s="711" t="s">
        <v>23267</v>
      </c>
      <c r="B10865" s="651"/>
      <c r="C10865" s="651"/>
      <c r="D10865" s="652"/>
    </row>
    <row r="10866" spans="1:5">
      <c r="A10866" s="711">
        <v>73796</v>
      </c>
      <c r="B10866" s="651" t="s">
        <v>28152</v>
      </c>
      <c r="C10866" s="651"/>
      <c r="D10866" s="652"/>
    </row>
    <row r="10867" spans="1:5">
      <c r="A10867" s="711" t="s">
        <v>5276</v>
      </c>
      <c r="B10867" s="651" t="s">
        <v>5277</v>
      </c>
      <c r="C10867" s="651" t="s">
        <v>108</v>
      </c>
      <c r="D10867" s="652" t="s">
        <v>18987</v>
      </c>
      <c r="E10867" s="625">
        <v>64.63</v>
      </c>
    </row>
    <row r="10868" spans="1:5">
      <c r="A10868" s="711" t="s">
        <v>5278</v>
      </c>
      <c r="B10868" s="651" t="s">
        <v>5279</v>
      </c>
      <c r="C10868" s="651" t="s">
        <v>108</v>
      </c>
      <c r="D10868" s="652" t="s">
        <v>18987</v>
      </c>
      <c r="E10868" s="625">
        <v>69.77</v>
      </c>
    </row>
    <row r="10869" spans="1:5">
      <c r="A10869" s="711" t="s">
        <v>5280</v>
      </c>
      <c r="B10869" s="651" t="s">
        <v>5281</v>
      </c>
      <c r="C10869" s="651" t="s">
        <v>108</v>
      </c>
      <c r="D10869" s="652" t="s">
        <v>18987</v>
      </c>
      <c r="E10869" s="625">
        <v>109.64</v>
      </c>
    </row>
    <row r="10870" spans="1:5">
      <c r="A10870" s="711" t="s">
        <v>5282</v>
      </c>
      <c r="B10870" s="651" t="s">
        <v>5283</v>
      </c>
      <c r="C10870" s="651" t="s">
        <v>108</v>
      </c>
      <c r="D10870" s="652" t="s">
        <v>18987</v>
      </c>
      <c r="E10870" s="625">
        <v>156.12</v>
      </c>
    </row>
    <row r="10871" spans="1:5">
      <c r="A10871" s="711" t="s">
        <v>5284</v>
      </c>
      <c r="B10871" s="651" t="s">
        <v>5285</v>
      </c>
      <c r="C10871" s="651" t="s">
        <v>108</v>
      </c>
      <c r="D10871" s="652" t="s">
        <v>18987</v>
      </c>
      <c r="E10871" s="625">
        <v>273.06</v>
      </c>
    </row>
    <row r="10872" spans="1:5">
      <c r="A10872" s="711" t="s">
        <v>5286</v>
      </c>
      <c r="B10872" s="651" t="s">
        <v>5287</v>
      </c>
      <c r="C10872" s="651" t="s">
        <v>108</v>
      </c>
      <c r="D10872" s="652" t="s">
        <v>18987</v>
      </c>
      <c r="E10872" s="625">
        <v>357.03</v>
      </c>
    </row>
    <row r="10873" spans="1:5">
      <c r="A10873" s="711" t="s">
        <v>5288</v>
      </c>
      <c r="B10873" s="651" t="s">
        <v>5289</v>
      </c>
      <c r="C10873" s="651" t="s">
        <v>108</v>
      </c>
      <c r="D10873" s="652" t="s">
        <v>18987</v>
      </c>
      <c r="E10873" s="625">
        <v>616.74</v>
      </c>
    </row>
    <row r="10874" spans="1:5">
      <c r="A10874" s="711">
        <v>73797</v>
      </c>
      <c r="B10874" s="651" t="s">
        <v>28153</v>
      </c>
      <c r="C10874" s="651"/>
      <c r="D10874" s="652"/>
    </row>
    <row r="10875" spans="1:5">
      <c r="A10875" s="711" t="s">
        <v>5290</v>
      </c>
      <c r="B10875" s="651" t="s">
        <v>28154</v>
      </c>
      <c r="C10875" s="651" t="s">
        <v>108</v>
      </c>
      <c r="D10875" s="652" t="s">
        <v>18987</v>
      </c>
      <c r="E10875" s="625">
        <v>73.59</v>
      </c>
    </row>
    <row r="10876" spans="1:5">
      <c r="A10876" s="711" t="s">
        <v>28148</v>
      </c>
      <c r="B10876" s="651"/>
      <c r="C10876" s="651"/>
      <c r="D10876" s="652"/>
    </row>
    <row r="10877" spans="1:5">
      <c r="A10877" s="711">
        <v>73870</v>
      </c>
      <c r="B10877" s="651" t="s">
        <v>28155</v>
      </c>
      <c r="C10877" s="651"/>
      <c r="D10877" s="652"/>
    </row>
    <row r="10878" spans="1:5">
      <c r="A10878" s="711" t="s">
        <v>5291</v>
      </c>
      <c r="B10878" s="651" t="s">
        <v>5292</v>
      </c>
      <c r="C10878" s="651" t="s">
        <v>108</v>
      </c>
      <c r="D10878" s="652" t="s">
        <v>18987</v>
      </c>
      <c r="E10878" s="625">
        <v>35.950000000000003</v>
      </c>
    </row>
    <row r="10879" spans="1:5">
      <c r="A10879" s="711" t="s">
        <v>5293</v>
      </c>
      <c r="B10879" s="651" t="s">
        <v>5294</v>
      </c>
      <c r="C10879" s="651" t="s">
        <v>108</v>
      </c>
      <c r="D10879" s="652" t="s">
        <v>18987</v>
      </c>
      <c r="E10879" s="625">
        <v>39.01</v>
      </c>
    </row>
    <row r="10880" spans="1:5">
      <c r="A10880" s="711" t="s">
        <v>22417</v>
      </c>
      <c r="B10880" s="651" t="s">
        <v>22418</v>
      </c>
      <c r="C10880" s="651"/>
      <c r="D10880" s="652"/>
    </row>
    <row r="10881" spans="1:5">
      <c r="A10881" s="711" t="s">
        <v>22419</v>
      </c>
      <c r="B10881" s="651" t="e">
        <v>#NAME?</v>
      </c>
      <c r="C10881" s="651"/>
      <c r="D10881" s="652" t="s">
        <v>22420</v>
      </c>
      <c r="E10881" s="625" t="s">
        <v>22421</v>
      </c>
    </row>
    <row r="10882" spans="1:5">
      <c r="A10882" s="711"/>
      <c r="B10882" s="651"/>
      <c r="C10882" s="651"/>
      <c r="D10882" s="652" t="s">
        <v>22422</v>
      </c>
      <c r="E10882" s="625" t="s">
        <v>22423</v>
      </c>
    </row>
    <row r="10883" spans="1:5">
      <c r="A10883" s="711" t="s">
        <v>22424</v>
      </c>
      <c r="B10883" s="651" t="s">
        <v>22425</v>
      </c>
      <c r="C10883" s="651"/>
      <c r="D10883" s="652"/>
    </row>
    <row r="10884" spans="1:5">
      <c r="A10884" s="711" t="s">
        <v>22426</v>
      </c>
      <c r="B10884" s="651" t="s">
        <v>22427</v>
      </c>
      <c r="C10884" s="651" t="s">
        <v>22428</v>
      </c>
      <c r="D10884" s="652"/>
    </row>
    <row r="10885" spans="1:5">
      <c r="A10885" s="711" t="s">
        <v>22429</v>
      </c>
      <c r="B10885" s="651" t="s">
        <v>22430</v>
      </c>
      <c r="C10885" s="651"/>
      <c r="D10885" s="652" t="s">
        <v>22422</v>
      </c>
      <c r="E10885" s="625" t="s">
        <v>22431</v>
      </c>
    </row>
    <row r="10886" spans="1:5">
      <c r="A10886" s="711" t="s">
        <v>91</v>
      </c>
      <c r="B10886" s="651" t="s">
        <v>22432</v>
      </c>
      <c r="C10886" s="651" t="s">
        <v>22433</v>
      </c>
      <c r="D10886" s="652" t="s">
        <v>22434</v>
      </c>
      <c r="E10886" s="625" t="s">
        <v>22435</v>
      </c>
    </row>
    <row r="10887" spans="1:5">
      <c r="A10887" s="711" t="s">
        <v>22436</v>
      </c>
      <c r="B10887" s="651" t="s">
        <v>22437</v>
      </c>
      <c r="C10887" s="651"/>
      <c r="D10887" s="652"/>
    </row>
    <row r="10888" spans="1:5">
      <c r="A10888" s="711" t="s">
        <v>5295</v>
      </c>
      <c r="B10888" s="651" t="s">
        <v>5296</v>
      </c>
      <c r="C10888" s="651" t="s">
        <v>108</v>
      </c>
      <c r="D10888" s="652" t="s">
        <v>18987</v>
      </c>
      <c r="E10888" s="625">
        <v>46.93</v>
      </c>
    </row>
    <row r="10889" spans="1:5">
      <c r="A10889" s="711" t="s">
        <v>5297</v>
      </c>
      <c r="B10889" s="651" t="s">
        <v>5298</v>
      </c>
      <c r="C10889" s="651" t="s">
        <v>108</v>
      </c>
      <c r="D10889" s="652" t="s">
        <v>18987</v>
      </c>
      <c r="E10889" s="625">
        <v>61.93</v>
      </c>
    </row>
    <row r="10890" spans="1:5">
      <c r="A10890" s="711" t="s">
        <v>5299</v>
      </c>
      <c r="B10890" s="651" t="s">
        <v>5300</v>
      </c>
      <c r="C10890" s="651" t="s">
        <v>108</v>
      </c>
      <c r="D10890" s="652" t="s">
        <v>18987</v>
      </c>
      <c r="E10890" s="625">
        <v>74.040000000000006</v>
      </c>
    </row>
    <row r="10891" spans="1:5">
      <c r="A10891" s="711" t="s">
        <v>5301</v>
      </c>
      <c r="B10891" s="651" t="s">
        <v>5302</v>
      </c>
      <c r="C10891" s="651" t="s">
        <v>108</v>
      </c>
      <c r="D10891" s="652" t="s">
        <v>18987</v>
      </c>
      <c r="E10891" s="625">
        <v>103.69</v>
      </c>
    </row>
    <row r="10892" spans="1:5">
      <c r="A10892" s="711">
        <v>74091</v>
      </c>
      <c r="B10892" s="651" t="s">
        <v>28156</v>
      </c>
      <c r="C10892" s="651"/>
      <c r="D10892" s="652"/>
    </row>
    <row r="10893" spans="1:5">
      <c r="A10893" s="711" t="s">
        <v>5303</v>
      </c>
      <c r="B10893" s="651" t="s">
        <v>28157</v>
      </c>
      <c r="C10893" s="651" t="s">
        <v>108</v>
      </c>
      <c r="D10893" s="652" t="s">
        <v>18987</v>
      </c>
      <c r="E10893" s="625">
        <v>242.13</v>
      </c>
    </row>
    <row r="10894" spans="1:5">
      <c r="A10894" s="711" t="s">
        <v>28158</v>
      </c>
      <c r="B10894" s="651" t="e">
        <v>#NAME?</v>
      </c>
      <c r="C10894" s="651"/>
      <c r="D10894" s="652"/>
    </row>
    <row r="10895" spans="1:5">
      <c r="A10895" s="711">
        <v>74093</v>
      </c>
      <c r="B10895" s="651" t="s">
        <v>28159</v>
      </c>
      <c r="C10895" s="651"/>
      <c r="D10895" s="652"/>
    </row>
    <row r="10896" spans="1:5">
      <c r="A10896" s="711" t="s">
        <v>5304</v>
      </c>
      <c r="B10896" s="651" t="s">
        <v>5305</v>
      </c>
      <c r="C10896" s="651" t="s">
        <v>108</v>
      </c>
      <c r="D10896" s="652" t="s">
        <v>18987</v>
      </c>
      <c r="E10896" s="625">
        <v>101.49</v>
      </c>
    </row>
    <row r="10897" spans="1:5">
      <c r="A10897" s="711">
        <v>74169</v>
      </c>
      <c r="B10897" s="651" t="s">
        <v>28160</v>
      </c>
      <c r="C10897" s="651"/>
      <c r="D10897" s="652"/>
    </row>
    <row r="10898" spans="1:5">
      <c r="A10898" s="711" t="s">
        <v>5306</v>
      </c>
      <c r="B10898" s="651" t="s">
        <v>28161</v>
      </c>
      <c r="C10898" s="651" t="s">
        <v>108</v>
      </c>
      <c r="D10898" s="652" t="s">
        <v>18987</v>
      </c>
      <c r="E10898" s="625">
        <v>174.24</v>
      </c>
    </row>
    <row r="10899" spans="1:5">
      <c r="A10899" s="711" t="s">
        <v>28162</v>
      </c>
      <c r="B10899" s="651" t="s">
        <v>28163</v>
      </c>
      <c r="C10899" s="651"/>
      <c r="D10899" s="652"/>
    </row>
    <row r="10900" spans="1:5">
      <c r="A10900" s="711">
        <v>74174</v>
      </c>
      <c r="B10900" s="651" t="s">
        <v>28164</v>
      </c>
      <c r="C10900" s="651"/>
      <c r="D10900" s="652"/>
    </row>
    <row r="10901" spans="1:5">
      <c r="A10901" s="711" t="s">
        <v>385</v>
      </c>
      <c r="B10901" s="651" t="s">
        <v>28165</v>
      </c>
      <c r="C10901" s="651" t="s">
        <v>108</v>
      </c>
      <c r="D10901" s="652" t="s">
        <v>18987</v>
      </c>
      <c r="E10901" s="625">
        <v>87.02</v>
      </c>
    </row>
    <row r="10902" spans="1:5">
      <c r="A10902" s="711" t="s">
        <v>26355</v>
      </c>
      <c r="B10902" s="651" t="s">
        <v>26412</v>
      </c>
      <c r="C10902" s="651"/>
      <c r="D10902" s="652"/>
    </row>
    <row r="10903" spans="1:5">
      <c r="A10903" s="711">
        <v>74175</v>
      </c>
      <c r="B10903" s="651" t="s">
        <v>28166</v>
      </c>
      <c r="C10903" s="651"/>
      <c r="D10903" s="652"/>
    </row>
    <row r="10904" spans="1:5">
      <c r="A10904" s="711" t="s">
        <v>390</v>
      </c>
      <c r="B10904" s="651" t="s">
        <v>28167</v>
      </c>
      <c r="C10904" s="651" t="s">
        <v>108</v>
      </c>
      <c r="D10904" s="652" t="s">
        <v>18987</v>
      </c>
      <c r="E10904" s="625">
        <v>58.58</v>
      </c>
    </row>
    <row r="10905" spans="1:5">
      <c r="A10905" s="711" t="s">
        <v>26220</v>
      </c>
      <c r="B10905" s="651" t="s">
        <v>26221</v>
      </c>
      <c r="C10905" s="651"/>
      <c r="D10905" s="652"/>
    </row>
    <row r="10906" spans="1:5">
      <c r="A10906" s="711">
        <v>74178</v>
      </c>
      <c r="B10906" s="651" t="s">
        <v>28168</v>
      </c>
      <c r="C10906" s="651"/>
      <c r="D10906" s="652"/>
    </row>
    <row r="10907" spans="1:5">
      <c r="A10907" s="711" t="s">
        <v>402</v>
      </c>
      <c r="B10907" s="651" t="s">
        <v>5307</v>
      </c>
      <c r="C10907" s="651" t="s">
        <v>108</v>
      </c>
      <c r="D10907" s="652" t="s">
        <v>18987</v>
      </c>
      <c r="E10907" s="625">
        <v>381.81</v>
      </c>
    </row>
    <row r="10908" spans="1:5">
      <c r="A10908" s="711">
        <v>74179</v>
      </c>
      <c r="B10908" s="651" t="s">
        <v>28169</v>
      </c>
      <c r="C10908" s="651"/>
      <c r="D10908" s="652"/>
    </row>
    <row r="10909" spans="1:5">
      <c r="A10909" s="711" t="s">
        <v>638</v>
      </c>
      <c r="B10909" s="651" t="s">
        <v>5308</v>
      </c>
      <c r="C10909" s="651" t="s">
        <v>108</v>
      </c>
      <c r="D10909" s="652" t="s">
        <v>18987</v>
      </c>
      <c r="E10909" s="625">
        <v>232.26</v>
      </c>
    </row>
    <row r="10910" spans="1:5">
      <c r="A10910" s="711">
        <v>74180</v>
      </c>
      <c r="B10910" s="651" t="s">
        <v>28170</v>
      </c>
      <c r="C10910" s="651"/>
      <c r="D10910" s="652"/>
    </row>
    <row r="10911" spans="1:5">
      <c r="A10911" s="711" t="s">
        <v>768</v>
      </c>
      <c r="B10911" s="651" t="s">
        <v>5309</v>
      </c>
      <c r="C10911" s="651" t="s">
        <v>108</v>
      </c>
      <c r="D10911" s="652" t="s">
        <v>18987</v>
      </c>
      <c r="E10911" s="625">
        <v>140.91999999999999</v>
      </c>
    </row>
    <row r="10912" spans="1:5">
      <c r="A10912" s="711">
        <v>74181</v>
      </c>
      <c r="B10912" s="651" t="s">
        <v>28171</v>
      </c>
      <c r="C10912" s="651"/>
      <c r="D10912" s="652"/>
    </row>
    <row r="10913" spans="1:5">
      <c r="A10913" s="711" t="s">
        <v>399</v>
      </c>
      <c r="B10913" s="651" t="s">
        <v>5310</v>
      </c>
      <c r="C10913" s="651" t="s">
        <v>108</v>
      </c>
      <c r="D10913" s="652" t="s">
        <v>18987</v>
      </c>
      <c r="E10913" s="625">
        <v>76.58</v>
      </c>
    </row>
    <row r="10914" spans="1:5">
      <c r="A10914" s="711">
        <v>74182</v>
      </c>
      <c r="B10914" s="651" t="s">
        <v>28172</v>
      </c>
      <c r="C10914" s="651"/>
      <c r="D10914" s="652"/>
    </row>
    <row r="10915" spans="1:5">
      <c r="A10915" s="711" t="s">
        <v>5311</v>
      </c>
      <c r="B10915" s="651" t="s">
        <v>5312</v>
      </c>
      <c r="C10915" s="651" t="s">
        <v>108</v>
      </c>
      <c r="D10915" s="652" t="s">
        <v>18987</v>
      </c>
      <c r="E10915" s="625">
        <v>61.87</v>
      </c>
    </row>
    <row r="10916" spans="1:5">
      <c r="A10916" s="711" t="s">
        <v>22417</v>
      </c>
      <c r="B10916" s="651" t="s">
        <v>22418</v>
      </c>
      <c r="C10916" s="651"/>
      <c r="D10916" s="652"/>
    </row>
    <row r="10917" spans="1:5">
      <c r="A10917" s="711" t="s">
        <v>22419</v>
      </c>
      <c r="B10917" s="651" t="e">
        <v>#NAME?</v>
      </c>
      <c r="C10917" s="651"/>
      <c r="D10917" s="652" t="s">
        <v>22420</v>
      </c>
      <c r="E10917" s="625" t="s">
        <v>22421</v>
      </c>
    </row>
    <row r="10918" spans="1:5">
      <c r="A10918" s="711"/>
      <c r="B10918" s="651"/>
      <c r="C10918" s="651"/>
      <c r="D10918" s="652" t="s">
        <v>22422</v>
      </c>
      <c r="E10918" s="625" t="s">
        <v>22423</v>
      </c>
    </row>
    <row r="10919" spans="1:5">
      <c r="A10919" s="711" t="s">
        <v>22424</v>
      </c>
      <c r="B10919" s="651" t="s">
        <v>22425</v>
      </c>
      <c r="C10919" s="651"/>
      <c r="D10919" s="652"/>
    </row>
    <row r="10920" spans="1:5">
      <c r="A10920" s="711" t="s">
        <v>22426</v>
      </c>
      <c r="B10920" s="651" t="s">
        <v>22427</v>
      </c>
      <c r="C10920" s="651" t="s">
        <v>22428</v>
      </c>
      <c r="D10920" s="652"/>
    </row>
    <row r="10921" spans="1:5">
      <c r="A10921" s="711" t="s">
        <v>22429</v>
      </c>
      <c r="B10921" s="651" t="s">
        <v>22430</v>
      </c>
      <c r="C10921" s="651"/>
      <c r="D10921" s="652" t="s">
        <v>22422</v>
      </c>
      <c r="E10921" s="625" t="s">
        <v>22431</v>
      </c>
    </row>
    <row r="10922" spans="1:5">
      <c r="A10922" s="711" t="s">
        <v>91</v>
      </c>
      <c r="B10922" s="651" t="s">
        <v>22432</v>
      </c>
      <c r="C10922" s="651" t="s">
        <v>22433</v>
      </c>
      <c r="D10922" s="652" t="s">
        <v>22434</v>
      </c>
      <c r="E10922" s="625" t="s">
        <v>22435</v>
      </c>
    </row>
    <row r="10923" spans="1:5">
      <c r="A10923" s="711" t="s">
        <v>22436</v>
      </c>
      <c r="B10923" s="651" t="s">
        <v>22437</v>
      </c>
      <c r="C10923" s="651"/>
      <c r="D10923" s="652"/>
    </row>
    <row r="10924" spans="1:5">
      <c r="A10924" s="711">
        <v>74183</v>
      </c>
      <c r="B10924" s="651" t="s">
        <v>28173</v>
      </c>
      <c r="C10924" s="651"/>
      <c r="D10924" s="652"/>
    </row>
    <row r="10925" spans="1:5">
      <c r="A10925" s="711" t="s">
        <v>393</v>
      </c>
      <c r="B10925" s="651" t="s">
        <v>5313</v>
      </c>
      <c r="C10925" s="651" t="s">
        <v>108</v>
      </c>
      <c r="D10925" s="652" t="s">
        <v>18987</v>
      </c>
      <c r="E10925" s="625">
        <v>54.06</v>
      </c>
    </row>
    <row r="10926" spans="1:5">
      <c r="A10926" s="711">
        <v>74184</v>
      </c>
      <c r="B10926" s="651" t="s">
        <v>28174</v>
      </c>
      <c r="C10926" s="651"/>
      <c r="D10926" s="652"/>
    </row>
    <row r="10927" spans="1:5">
      <c r="A10927" s="711" t="s">
        <v>5314</v>
      </c>
      <c r="B10927" s="651" t="s">
        <v>5315</v>
      </c>
      <c r="C10927" s="651" t="s">
        <v>108</v>
      </c>
      <c r="D10927" s="652" t="s">
        <v>18987</v>
      </c>
      <c r="E10927" s="625">
        <v>37.299999999999997</v>
      </c>
    </row>
    <row r="10928" spans="1:5">
      <c r="A10928" s="711">
        <v>85117</v>
      </c>
      <c r="B10928" s="651" t="s">
        <v>28175</v>
      </c>
      <c r="C10928" s="651" t="s">
        <v>108</v>
      </c>
      <c r="D10928" s="652" t="s">
        <v>18987</v>
      </c>
      <c r="E10928" s="625">
        <v>51.15</v>
      </c>
    </row>
    <row r="10929" spans="1:5">
      <c r="A10929" s="711" t="s">
        <v>28158</v>
      </c>
      <c r="B10929" s="651" t="e">
        <v>#NAME?</v>
      </c>
      <c r="C10929" s="651"/>
      <c r="D10929" s="652"/>
    </row>
    <row r="10930" spans="1:5">
      <c r="A10930" s="711">
        <v>89349</v>
      </c>
      <c r="B10930" s="651" t="s">
        <v>28176</v>
      </c>
      <c r="C10930" s="651" t="s">
        <v>108</v>
      </c>
      <c r="D10930" s="652" t="s">
        <v>18987</v>
      </c>
      <c r="E10930" s="625">
        <v>15.01</v>
      </c>
    </row>
    <row r="10931" spans="1:5">
      <c r="A10931" s="711" t="s">
        <v>27016</v>
      </c>
      <c r="B10931" s="651" t="s">
        <v>28177</v>
      </c>
      <c r="C10931" s="651"/>
      <c r="D10931" s="652"/>
    </row>
    <row r="10932" spans="1:5">
      <c r="A10932" s="711">
        <v>89351</v>
      </c>
      <c r="B10932" s="651" t="s">
        <v>28178</v>
      </c>
      <c r="C10932" s="651" t="s">
        <v>108</v>
      </c>
      <c r="D10932" s="652" t="s">
        <v>18987</v>
      </c>
      <c r="E10932" s="625">
        <v>16.8</v>
      </c>
    </row>
    <row r="10933" spans="1:5">
      <c r="A10933" s="711" t="s">
        <v>27448</v>
      </c>
      <c r="B10933" s="651" t="s">
        <v>28133</v>
      </c>
      <c r="C10933" s="651"/>
      <c r="D10933" s="652"/>
    </row>
    <row r="10934" spans="1:5">
      <c r="A10934" s="711">
        <v>89352</v>
      </c>
      <c r="B10934" s="651" t="s">
        <v>28179</v>
      </c>
      <c r="C10934" s="651" t="s">
        <v>108</v>
      </c>
      <c r="D10934" s="652" t="s">
        <v>18987</v>
      </c>
      <c r="E10934" s="625">
        <v>18.8</v>
      </c>
    </row>
    <row r="10935" spans="1:5">
      <c r="A10935" s="711" t="s">
        <v>27937</v>
      </c>
      <c r="B10935" s="651" t="s">
        <v>28180</v>
      </c>
      <c r="C10935" s="651"/>
      <c r="D10935" s="652"/>
    </row>
    <row r="10936" spans="1:5">
      <c r="A10936" s="711">
        <v>89353</v>
      </c>
      <c r="B10936" s="651" t="s">
        <v>28181</v>
      </c>
      <c r="C10936" s="651" t="s">
        <v>108</v>
      </c>
      <c r="D10936" s="652" t="s">
        <v>18987</v>
      </c>
      <c r="E10936" s="625">
        <v>19.510000000000002</v>
      </c>
    </row>
    <row r="10937" spans="1:5">
      <c r="A10937" s="711" t="s">
        <v>27937</v>
      </c>
      <c r="B10937" s="651" t="s">
        <v>28180</v>
      </c>
      <c r="C10937" s="651"/>
      <c r="D10937" s="652"/>
    </row>
    <row r="10938" spans="1:5">
      <c r="A10938" s="711">
        <v>89354</v>
      </c>
      <c r="B10938" s="651" t="s">
        <v>28182</v>
      </c>
      <c r="C10938" s="651" t="s">
        <v>108</v>
      </c>
      <c r="D10938" s="652" t="s">
        <v>18987</v>
      </c>
      <c r="E10938" s="625">
        <v>68.06</v>
      </c>
    </row>
    <row r="10939" spans="1:5">
      <c r="A10939" s="711" t="s">
        <v>27338</v>
      </c>
      <c r="B10939" s="651" t="s">
        <v>28183</v>
      </c>
      <c r="C10939" s="651"/>
      <c r="D10939" s="652"/>
    </row>
    <row r="10940" spans="1:5">
      <c r="A10940" s="711">
        <v>89969</v>
      </c>
      <c r="B10940" s="651" t="s">
        <v>28184</v>
      </c>
      <c r="C10940" s="651" t="s">
        <v>108</v>
      </c>
      <c r="D10940" s="652" t="s">
        <v>18987</v>
      </c>
      <c r="E10940" s="625">
        <v>24.55</v>
      </c>
    </row>
    <row r="10941" spans="1:5">
      <c r="A10941" s="711" t="s">
        <v>28185</v>
      </c>
      <c r="B10941" s="651" t="s">
        <v>28186</v>
      </c>
      <c r="C10941" s="651"/>
      <c r="D10941" s="652"/>
    </row>
    <row r="10942" spans="1:5">
      <c r="A10942" s="711" t="s">
        <v>27524</v>
      </c>
      <c r="B10942" s="651"/>
      <c r="C10942" s="651"/>
      <c r="D10942" s="652"/>
    </row>
    <row r="10943" spans="1:5">
      <c r="A10943" s="711">
        <v>89970</v>
      </c>
      <c r="B10943" s="651" t="s">
        <v>28187</v>
      </c>
      <c r="C10943" s="651" t="s">
        <v>108</v>
      </c>
      <c r="D10943" s="652" t="s">
        <v>18987</v>
      </c>
      <c r="E10943" s="625">
        <v>25.52</v>
      </c>
    </row>
    <row r="10944" spans="1:5">
      <c r="A10944" s="711" t="s">
        <v>28188</v>
      </c>
      <c r="B10944" s="651" t="s">
        <v>28189</v>
      </c>
      <c r="C10944" s="651"/>
      <c r="D10944" s="652"/>
    </row>
    <row r="10945" spans="1:5">
      <c r="A10945" s="711">
        <v>41974</v>
      </c>
      <c r="B10945" s="651"/>
      <c r="C10945" s="651"/>
      <c r="D10945" s="652"/>
    </row>
    <row r="10946" spans="1:5">
      <c r="A10946" s="711">
        <v>89971</v>
      </c>
      <c r="B10946" s="651" t="s">
        <v>28190</v>
      </c>
      <c r="C10946" s="651" t="s">
        <v>108</v>
      </c>
      <c r="D10946" s="652" t="s">
        <v>18987</v>
      </c>
      <c r="E10946" s="625">
        <v>26.01</v>
      </c>
    </row>
    <row r="10947" spans="1:5">
      <c r="A10947" s="711" t="s">
        <v>28191</v>
      </c>
      <c r="B10947" s="651" t="s">
        <v>28192</v>
      </c>
      <c r="C10947" s="651"/>
      <c r="D10947" s="652"/>
    </row>
    <row r="10948" spans="1:5">
      <c r="A10948" s="711">
        <v>41671</v>
      </c>
      <c r="B10948" s="651"/>
      <c r="C10948" s="651"/>
      <c r="D10948" s="652"/>
    </row>
    <row r="10949" spans="1:5">
      <c r="A10949" s="711">
        <v>89972</v>
      </c>
      <c r="B10949" s="651" t="s">
        <v>28193</v>
      </c>
      <c r="C10949" s="651" t="s">
        <v>108</v>
      </c>
      <c r="D10949" s="652" t="s">
        <v>18987</v>
      </c>
      <c r="E10949" s="625">
        <v>27.9</v>
      </c>
    </row>
    <row r="10950" spans="1:5">
      <c r="A10950" s="711" t="s">
        <v>28191</v>
      </c>
      <c r="B10950" s="651" t="s">
        <v>28192</v>
      </c>
      <c r="C10950" s="651"/>
      <c r="D10950" s="652"/>
    </row>
    <row r="10951" spans="1:5">
      <c r="A10951" s="711">
        <v>41671</v>
      </c>
      <c r="B10951" s="651"/>
      <c r="C10951" s="651"/>
      <c r="D10951" s="652"/>
    </row>
    <row r="10952" spans="1:5">
      <c r="A10952" s="711" t="s">
        <v>22417</v>
      </c>
      <c r="B10952" s="651" t="s">
        <v>22418</v>
      </c>
      <c r="C10952" s="651"/>
      <c r="D10952" s="652"/>
    </row>
    <row r="10953" spans="1:5">
      <c r="A10953" s="711" t="s">
        <v>22419</v>
      </c>
      <c r="B10953" s="651" t="e">
        <v>#NAME?</v>
      </c>
      <c r="C10953" s="651"/>
      <c r="D10953" s="652" t="s">
        <v>22420</v>
      </c>
      <c r="E10953" s="625" t="s">
        <v>22421</v>
      </c>
    </row>
    <row r="10954" spans="1:5">
      <c r="A10954" s="711"/>
      <c r="B10954" s="651"/>
      <c r="C10954" s="651"/>
      <c r="D10954" s="652" t="s">
        <v>22422</v>
      </c>
      <c r="E10954" s="625" t="s">
        <v>22423</v>
      </c>
    </row>
    <row r="10955" spans="1:5">
      <c r="A10955" s="711" t="s">
        <v>22424</v>
      </c>
      <c r="B10955" s="651" t="s">
        <v>22425</v>
      </c>
      <c r="C10955" s="651"/>
      <c r="D10955" s="652"/>
    </row>
    <row r="10956" spans="1:5">
      <c r="A10956" s="711" t="s">
        <v>22426</v>
      </c>
      <c r="B10956" s="651" t="s">
        <v>22427</v>
      </c>
      <c r="C10956" s="651" t="s">
        <v>22428</v>
      </c>
      <c r="D10956" s="652"/>
    </row>
    <row r="10957" spans="1:5">
      <c r="A10957" s="711" t="s">
        <v>22429</v>
      </c>
      <c r="B10957" s="651" t="s">
        <v>22430</v>
      </c>
      <c r="C10957" s="651"/>
      <c r="D10957" s="652" t="s">
        <v>22422</v>
      </c>
      <c r="E10957" s="625" t="s">
        <v>22431</v>
      </c>
    </row>
    <row r="10958" spans="1:5">
      <c r="A10958" s="711" t="s">
        <v>91</v>
      </c>
      <c r="B10958" s="651" t="s">
        <v>22432</v>
      </c>
      <c r="C10958" s="651" t="s">
        <v>22433</v>
      </c>
      <c r="D10958" s="652" t="s">
        <v>22434</v>
      </c>
      <c r="E10958" s="625" t="s">
        <v>22435</v>
      </c>
    </row>
    <row r="10959" spans="1:5">
      <c r="A10959" s="711" t="s">
        <v>22436</v>
      </c>
      <c r="B10959" s="651" t="s">
        <v>22437</v>
      </c>
      <c r="C10959" s="651"/>
      <c r="D10959" s="652"/>
    </row>
    <row r="10960" spans="1:5">
      <c r="A10960" s="711">
        <v>89973</v>
      </c>
      <c r="B10960" s="651" t="s">
        <v>28194</v>
      </c>
      <c r="C10960" s="651" t="s">
        <v>108</v>
      </c>
      <c r="D10960" s="652" t="s">
        <v>18987</v>
      </c>
      <c r="E10960" s="625">
        <v>200.4</v>
      </c>
    </row>
    <row r="10961" spans="1:5">
      <c r="A10961" s="711" t="s">
        <v>28195</v>
      </c>
      <c r="B10961" s="651" t="s">
        <v>28196</v>
      </c>
      <c r="C10961" s="651"/>
      <c r="D10961" s="652"/>
    </row>
    <row r="10962" spans="1:5">
      <c r="A10962" s="711" t="s">
        <v>27561</v>
      </c>
      <c r="B10962" s="651">
        <v>2014</v>
      </c>
      <c r="C10962" s="651"/>
      <c r="D10962" s="652"/>
    </row>
    <row r="10963" spans="1:5">
      <c r="A10963" s="711">
        <v>89974</v>
      </c>
      <c r="B10963" s="651" t="s">
        <v>28197</v>
      </c>
      <c r="C10963" s="651" t="s">
        <v>108</v>
      </c>
      <c r="D10963" s="652" t="s">
        <v>18987</v>
      </c>
      <c r="E10963" s="625">
        <v>177.39</v>
      </c>
    </row>
    <row r="10964" spans="1:5">
      <c r="A10964" s="711" t="s">
        <v>28198</v>
      </c>
      <c r="B10964" s="651" t="s">
        <v>28199</v>
      </c>
      <c r="C10964" s="651"/>
      <c r="D10964" s="652"/>
    </row>
    <row r="10965" spans="1:5">
      <c r="A10965" s="711" t="s">
        <v>27243</v>
      </c>
      <c r="B10965" s="651"/>
      <c r="C10965" s="651"/>
      <c r="D10965" s="652"/>
    </row>
    <row r="10966" spans="1:5">
      <c r="A10966" s="711">
        <v>89984</v>
      </c>
      <c r="B10966" s="651" t="s">
        <v>28200</v>
      </c>
      <c r="C10966" s="651" t="s">
        <v>108</v>
      </c>
      <c r="D10966" s="652" t="s">
        <v>18987</v>
      </c>
      <c r="E10966" s="625">
        <v>38.270000000000003</v>
      </c>
    </row>
    <row r="10967" spans="1:5">
      <c r="A10967" s="711" t="s">
        <v>28201</v>
      </c>
      <c r="B10967" s="651" t="s">
        <v>28202</v>
      </c>
      <c r="C10967" s="651"/>
      <c r="D10967" s="652"/>
    </row>
    <row r="10968" spans="1:5">
      <c r="A10968" s="711">
        <v>89985</v>
      </c>
      <c r="B10968" s="651" t="s">
        <v>31050</v>
      </c>
      <c r="C10968" s="651" t="s">
        <v>108</v>
      </c>
      <c r="D10968" s="652" t="s">
        <v>18987</v>
      </c>
      <c r="E10968" s="625">
        <v>39.299999999999997</v>
      </c>
    </row>
    <row r="10969" spans="1:5">
      <c r="A10969" s="711"/>
      <c r="B10969" s="651" t="s">
        <v>31051</v>
      </c>
      <c r="C10969" s="651"/>
      <c r="D10969" s="652"/>
    </row>
    <row r="10970" spans="1:5">
      <c r="A10970" s="711">
        <v>89986</v>
      </c>
      <c r="B10970" s="651" t="s">
        <v>28203</v>
      </c>
      <c r="C10970" s="651" t="s">
        <v>108</v>
      </c>
      <c r="D10970" s="652" t="s">
        <v>18987</v>
      </c>
      <c r="E10970" s="625">
        <v>37.4</v>
      </c>
    </row>
    <row r="10971" spans="1:5">
      <c r="A10971" s="711" t="s">
        <v>28204</v>
      </c>
      <c r="B10971" s="651" t="s">
        <v>28205</v>
      </c>
      <c r="C10971" s="651"/>
      <c r="D10971" s="652"/>
    </row>
    <row r="10972" spans="1:5">
      <c r="A10972" s="711">
        <v>89987</v>
      </c>
      <c r="B10972" s="651" t="s">
        <v>28206</v>
      </c>
      <c r="C10972" s="651" t="s">
        <v>108</v>
      </c>
      <c r="D10972" s="652" t="s">
        <v>18987</v>
      </c>
      <c r="E10972" s="625">
        <v>41.2</v>
      </c>
    </row>
    <row r="10973" spans="1:5">
      <c r="A10973" s="711" t="s">
        <v>28204</v>
      </c>
      <c r="B10973" s="651" t="s">
        <v>28205</v>
      </c>
      <c r="C10973" s="651"/>
      <c r="D10973" s="652"/>
    </row>
    <row r="10974" spans="1:5">
      <c r="A10974" s="711">
        <v>90371</v>
      </c>
      <c r="B10974" s="651" t="s">
        <v>28207</v>
      </c>
      <c r="C10974" s="651" t="s">
        <v>108</v>
      </c>
      <c r="D10974" s="652" t="s">
        <v>18987</v>
      </c>
      <c r="E10974" s="625">
        <v>18.420000000000002</v>
      </c>
    </row>
    <row r="10975" spans="1:5">
      <c r="A10975" s="711" t="s">
        <v>28208</v>
      </c>
      <c r="B10975" s="651" t="s">
        <v>27586</v>
      </c>
      <c r="C10975" s="651"/>
      <c r="D10975" s="652"/>
    </row>
    <row r="10976" spans="1:5">
      <c r="A10976" s="711">
        <v>297</v>
      </c>
      <c r="B10976" s="651" t="s">
        <v>16593</v>
      </c>
      <c r="C10976" s="651"/>
      <c r="D10976" s="652"/>
    </row>
    <row r="10977" spans="1:5">
      <c r="A10977" s="711">
        <v>72285</v>
      </c>
      <c r="B10977" s="651" t="s">
        <v>5316</v>
      </c>
      <c r="C10977" s="651" t="s">
        <v>108</v>
      </c>
      <c r="D10977" s="652" t="s">
        <v>18987</v>
      </c>
      <c r="E10977" s="625">
        <v>65.55</v>
      </c>
    </row>
    <row r="10978" spans="1:5">
      <c r="A10978" s="711">
        <v>72286</v>
      </c>
      <c r="B10978" s="651" t="s">
        <v>5317</v>
      </c>
      <c r="C10978" s="651" t="s">
        <v>108</v>
      </c>
      <c r="D10978" s="652" t="s">
        <v>18987</v>
      </c>
      <c r="E10978" s="625">
        <v>129.68</v>
      </c>
    </row>
    <row r="10979" spans="1:5">
      <c r="A10979" s="711">
        <v>90436</v>
      </c>
      <c r="B10979" s="651" t="s">
        <v>5318</v>
      </c>
      <c r="C10979" s="651" t="s">
        <v>108</v>
      </c>
      <c r="D10979" s="652" t="s">
        <v>18987</v>
      </c>
      <c r="E10979" s="625">
        <v>8.81</v>
      </c>
    </row>
    <row r="10980" spans="1:5">
      <c r="A10980" s="711">
        <v>90437</v>
      </c>
      <c r="B10980" s="651" t="s">
        <v>28209</v>
      </c>
      <c r="C10980" s="651" t="s">
        <v>108</v>
      </c>
      <c r="D10980" s="652" t="s">
        <v>18987</v>
      </c>
      <c r="E10980" s="625">
        <v>21.4</v>
      </c>
    </row>
    <row r="10981" spans="1:5">
      <c r="A10981" s="711" t="s">
        <v>28210</v>
      </c>
      <c r="B10981" s="651" t="s">
        <v>28211</v>
      </c>
      <c r="C10981" s="651"/>
      <c r="D10981" s="652"/>
    </row>
    <row r="10982" spans="1:5">
      <c r="A10982" s="711">
        <v>90438</v>
      </c>
      <c r="B10982" s="651" t="s">
        <v>5319</v>
      </c>
      <c r="C10982" s="651" t="s">
        <v>108</v>
      </c>
      <c r="D10982" s="652" t="s">
        <v>18987</v>
      </c>
      <c r="E10982" s="625">
        <v>30.67</v>
      </c>
    </row>
    <row r="10983" spans="1:5">
      <c r="A10983" s="711">
        <v>90439</v>
      </c>
      <c r="B10983" s="651" t="s">
        <v>5320</v>
      </c>
      <c r="C10983" s="651" t="s">
        <v>108</v>
      </c>
      <c r="D10983" s="652" t="s">
        <v>18987</v>
      </c>
      <c r="E10983" s="625">
        <v>34.07</v>
      </c>
    </row>
    <row r="10984" spans="1:5">
      <c r="A10984" s="711">
        <v>90440</v>
      </c>
      <c r="B10984" s="651" t="s">
        <v>28212</v>
      </c>
      <c r="C10984" s="651" t="s">
        <v>108</v>
      </c>
      <c r="D10984" s="652" t="s">
        <v>18987</v>
      </c>
      <c r="E10984" s="625">
        <v>54.57</v>
      </c>
    </row>
    <row r="10985" spans="1:5">
      <c r="A10985" s="711" t="s">
        <v>28210</v>
      </c>
      <c r="B10985" s="651" t="s">
        <v>28211</v>
      </c>
      <c r="C10985" s="651"/>
      <c r="D10985" s="652"/>
    </row>
    <row r="10986" spans="1:5">
      <c r="A10986" s="711">
        <v>90441</v>
      </c>
      <c r="B10986" s="651" t="s">
        <v>5321</v>
      </c>
      <c r="C10986" s="651" t="s">
        <v>108</v>
      </c>
      <c r="D10986" s="652" t="s">
        <v>18987</v>
      </c>
      <c r="E10986" s="625">
        <v>69.69</v>
      </c>
    </row>
    <row r="10987" spans="1:5">
      <c r="A10987" s="711">
        <v>90443</v>
      </c>
      <c r="B10987" s="651" t="s">
        <v>28213</v>
      </c>
      <c r="C10987" s="651" t="s">
        <v>121</v>
      </c>
      <c r="D10987" s="652" t="s">
        <v>18987</v>
      </c>
      <c r="E10987" s="625">
        <v>8</v>
      </c>
    </row>
    <row r="10988" spans="1:5">
      <c r="A10988" s="711" t="s">
        <v>22417</v>
      </c>
      <c r="B10988" s="651" t="s">
        <v>22418</v>
      </c>
      <c r="C10988" s="651"/>
      <c r="D10988" s="652"/>
    </row>
    <row r="10989" spans="1:5">
      <c r="A10989" s="711" t="s">
        <v>22419</v>
      </c>
      <c r="B10989" s="651" t="e">
        <v>#NAME?</v>
      </c>
      <c r="C10989" s="651"/>
      <c r="D10989" s="652" t="s">
        <v>22420</v>
      </c>
      <c r="E10989" s="625" t="s">
        <v>22421</v>
      </c>
    </row>
    <row r="10990" spans="1:5">
      <c r="A10990" s="711"/>
      <c r="B10990" s="651"/>
      <c r="C10990" s="651"/>
      <c r="D10990" s="652" t="s">
        <v>22422</v>
      </c>
      <c r="E10990" s="625" t="s">
        <v>22423</v>
      </c>
    </row>
    <row r="10991" spans="1:5">
      <c r="A10991" s="711" t="s">
        <v>22424</v>
      </c>
      <c r="B10991" s="651" t="s">
        <v>22425</v>
      </c>
      <c r="C10991" s="651"/>
      <c r="D10991" s="652"/>
    </row>
    <row r="10992" spans="1:5">
      <c r="A10992" s="711" t="s">
        <v>22426</v>
      </c>
      <c r="B10992" s="651" t="s">
        <v>22427</v>
      </c>
      <c r="C10992" s="651" t="s">
        <v>22428</v>
      </c>
      <c r="D10992" s="652"/>
    </row>
    <row r="10993" spans="1:5">
      <c r="A10993" s="711" t="s">
        <v>22429</v>
      </c>
      <c r="B10993" s="651" t="s">
        <v>22430</v>
      </c>
      <c r="C10993" s="651"/>
      <c r="D10993" s="652" t="s">
        <v>22422</v>
      </c>
      <c r="E10993" s="625" t="s">
        <v>22431</v>
      </c>
    </row>
    <row r="10994" spans="1:5">
      <c r="A10994" s="711" t="s">
        <v>91</v>
      </c>
      <c r="B10994" s="651" t="s">
        <v>22432</v>
      </c>
      <c r="C10994" s="651" t="s">
        <v>22433</v>
      </c>
      <c r="D10994" s="652" t="s">
        <v>22434</v>
      </c>
      <c r="E10994" s="625" t="s">
        <v>22435</v>
      </c>
    </row>
    <row r="10995" spans="1:5">
      <c r="A10995" s="711" t="s">
        <v>22436</v>
      </c>
      <c r="B10995" s="651" t="s">
        <v>22437</v>
      </c>
      <c r="C10995" s="651"/>
      <c r="D10995" s="652"/>
    </row>
    <row r="10996" spans="1:5">
      <c r="A10996" s="711" t="s">
        <v>28214</v>
      </c>
      <c r="B10996" s="651" t="s">
        <v>28215</v>
      </c>
      <c r="C10996" s="651"/>
      <c r="D10996" s="652"/>
    </row>
    <row r="10997" spans="1:5">
      <c r="A10997" s="711">
        <v>90444</v>
      </c>
      <c r="B10997" s="651" t="s">
        <v>28216</v>
      </c>
      <c r="C10997" s="651" t="s">
        <v>121</v>
      </c>
      <c r="D10997" s="652" t="s">
        <v>18987</v>
      </c>
      <c r="E10997" s="625">
        <v>14.62</v>
      </c>
    </row>
    <row r="10998" spans="1:5">
      <c r="A10998" s="711" t="s">
        <v>28214</v>
      </c>
      <c r="B10998" s="651" t="s">
        <v>28215</v>
      </c>
      <c r="C10998" s="651"/>
      <c r="D10998" s="652"/>
    </row>
    <row r="10999" spans="1:5">
      <c r="A10999" s="711">
        <v>90445</v>
      </c>
      <c r="B10999" s="651" t="s">
        <v>28217</v>
      </c>
      <c r="C10999" s="651" t="s">
        <v>121</v>
      </c>
      <c r="D10999" s="652" t="s">
        <v>18987</v>
      </c>
      <c r="E10999" s="625">
        <v>15.61</v>
      </c>
    </row>
    <row r="11000" spans="1:5">
      <c r="A11000" s="711" t="s">
        <v>28218</v>
      </c>
      <c r="B11000" s="651" t="s">
        <v>28219</v>
      </c>
      <c r="C11000" s="651"/>
      <c r="D11000" s="652"/>
    </row>
    <row r="11001" spans="1:5">
      <c r="A11001" s="711">
        <v>90446</v>
      </c>
      <c r="B11001" s="651" t="s">
        <v>28217</v>
      </c>
      <c r="C11001" s="651" t="s">
        <v>121</v>
      </c>
      <c r="D11001" s="652" t="s">
        <v>18987</v>
      </c>
      <c r="E11001" s="625">
        <v>16.96</v>
      </c>
    </row>
    <row r="11002" spans="1:5">
      <c r="A11002" s="711" t="s">
        <v>28220</v>
      </c>
      <c r="B11002" s="651" t="s">
        <v>28211</v>
      </c>
      <c r="C11002" s="651"/>
      <c r="D11002" s="652"/>
    </row>
    <row r="11003" spans="1:5">
      <c r="A11003" s="711">
        <v>90447</v>
      </c>
      <c r="B11003" s="651" t="s">
        <v>28221</v>
      </c>
      <c r="C11003" s="651" t="s">
        <v>121</v>
      </c>
      <c r="D11003" s="652" t="s">
        <v>18987</v>
      </c>
      <c r="E11003" s="625">
        <v>3.85</v>
      </c>
    </row>
    <row r="11004" spans="1:5">
      <c r="A11004" s="711" t="s">
        <v>28222</v>
      </c>
      <c r="B11004" s="651">
        <v>42125</v>
      </c>
      <c r="C11004" s="651"/>
      <c r="D11004" s="652"/>
    </row>
    <row r="11005" spans="1:5">
      <c r="A11005" s="711">
        <v>90453</v>
      </c>
      <c r="B11005" s="651" t="s">
        <v>28223</v>
      </c>
      <c r="C11005" s="651" t="s">
        <v>108</v>
      </c>
      <c r="D11005" s="652" t="s">
        <v>18987</v>
      </c>
      <c r="E11005" s="625">
        <v>1.76</v>
      </c>
    </row>
    <row r="11006" spans="1:5">
      <c r="A11006" s="711" t="s">
        <v>28224</v>
      </c>
      <c r="B11006" s="651"/>
      <c r="C11006" s="651"/>
      <c r="D11006" s="652"/>
    </row>
    <row r="11007" spans="1:5">
      <c r="A11007" s="711">
        <v>90454</v>
      </c>
      <c r="B11007" s="651" t="s">
        <v>28225</v>
      </c>
      <c r="C11007" s="651" t="s">
        <v>108</v>
      </c>
      <c r="D11007" s="652" t="s">
        <v>18987</v>
      </c>
      <c r="E11007" s="625">
        <v>3.12</v>
      </c>
    </row>
    <row r="11008" spans="1:5">
      <c r="A11008" s="711" t="s">
        <v>28226</v>
      </c>
      <c r="B11008" s="651" t="s">
        <v>28227</v>
      </c>
      <c r="C11008" s="651"/>
      <c r="D11008" s="652"/>
    </row>
    <row r="11009" spans="1:5">
      <c r="A11009" s="711">
        <v>90455</v>
      </c>
      <c r="B11009" s="651" t="s">
        <v>28228</v>
      </c>
      <c r="C11009" s="651" t="s">
        <v>108</v>
      </c>
      <c r="D11009" s="652" t="s">
        <v>18987</v>
      </c>
      <c r="E11009" s="625">
        <v>4.12</v>
      </c>
    </row>
    <row r="11010" spans="1:5">
      <c r="A11010" s="711">
        <v>2015</v>
      </c>
      <c r="B11010" s="651"/>
      <c r="C11010" s="651"/>
      <c r="D11010" s="652"/>
    </row>
    <row r="11011" spans="1:5">
      <c r="A11011" s="711">
        <v>90456</v>
      </c>
      <c r="B11011" s="651" t="s">
        <v>28229</v>
      </c>
      <c r="C11011" s="651" t="s">
        <v>108</v>
      </c>
      <c r="D11011" s="652" t="s">
        <v>18987</v>
      </c>
      <c r="E11011" s="625">
        <v>2.57</v>
      </c>
    </row>
    <row r="11012" spans="1:5">
      <c r="A11012" s="711" t="s">
        <v>28211</v>
      </c>
      <c r="B11012" s="651"/>
      <c r="C11012" s="651"/>
      <c r="D11012" s="652"/>
    </row>
    <row r="11013" spans="1:5">
      <c r="A11013" s="711">
        <v>90457</v>
      </c>
      <c r="B11013" s="651" t="s">
        <v>28230</v>
      </c>
      <c r="C11013" s="651" t="s">
        <v>108</v>
      </c>
      <c r="D11013" s="652" t="s">
        <v>18987</v>
      </c>
      <c r="E11013" s="625">
        <v>5.86</v>
      </c>
    </row>
    <row r="11014" spans="1:5">
      <c r="A11014" s="711" t="s">
        <v>28231</v>
      </c>
      <c r="B11014" s="651" t="s">
        <v>28211</v>
      </c>
      <c r="C11014" s="651"/>
      <c r="D11014" s="652"/>
    </row>
    <row r="11015" spans="1:5">
      <c r="A11015" s="711">
        <v>90458</v>
      </c>
      <c r="B11015" s="651" t="s">
        <v>28232</v>
      </c>
      <c r="C11015" s="651" t="s">
        <v>108</v>
      </c>
      <c r="D11015" s="652" t="s">
        <v>18987</v>
      </c>
      <c r="E11015" s="625">
        <v>16.63</v>
      </c>
    </row>
    <row r="11016" spans="1:5">
      <c r="A11016" s="711" t="s">
        <v>28233</v>
      </c>
      <c r="B11016" s="651" t="s">
        <v>28234</v>
      </c>
      <c r="C11016" s="651"/>
      <c r="D11016" s="652"/>
    </row>
    <row r="11017" spans="1:5">
      <c r="A11017" s="711">
        <v>90459</v>
      </c>
      <c r="B11017" s="651" t="s">
        <v>28235</v>
      </c>
      <c r="C11017" s="651" t="s">
        <v>108</v>
      </c>
      <c r="D11017" s="652" t="s">
        <v>18987</v>
      </c>
      <c r="E11017" s="625">
        <v>23.45</v>
      </c>
    </row>
    <row r="11018" spans="1:5">
      <c r="A11018" s="711" t="s">
        <v>28236</v>
      </c>
      <c r="B11018" s="651">
        <v>2015</v>
      </c>
      <c r="C11018" s="651"/>
      <c r="D11018" s="652"/>
    </row>
    <row r="11019" spans="1:5">
      <c r="A11019" s="711">
        <v>90466</v>
      </c>
      <c r="B11019" s="651" t="s">
        <v>28237</v>
      </c>
      <c r="C11019" s="651" t="s">
        <v>121</v>
      </c>
      <c r="D11019" s="652" t="s">
        <v>18987</v>
      </c>
      <c r="E11019" s="625">
        <v>8</v>
      </c>
    </row>
    <row r="11020" spans="1:5">
      <c r="A11020" s="711" t="s">
        <v>28238</v>
      </c>
      <c r="B11020" s="651" t="s">
        <v>28239</v>
      </c>
      <c r="C11020" s="651"/>
      <c r="D11020" s="652"/>
    </row>
    <row r="11021" spans="1:5">
      <c r="A11021" s="711">
        <v>90467</v>
      </c>
      <c r="B11021" s="651" t="s">
        <v>28237</v>
      </c>
      <c r="C11021" s="651" t="s">
        <v>121</v>
      </c>
      <c r="D11021" s="652" t="s">
        <v>18987</v>
      </c>
      <c r="E11021" s="625">
        <v>12.64</v>
      </c>
    </row>
    <row r="11022" spans="1:5">
      <c r="A11022" s="711" t="s">
        <v>28240</v>
      </c>
      <c r="B11022" s="651" t="s">
        <v>28241</v>
      </c>
      <c r="C11022" s="651"/>
      <c r="D11022" s="652"/>
    </row>
    <row r="11023" spans="1:5">
      <c r="A11023" s="711">
        <v>90468</v>
      </c>
      <c r="B11023" s="651" t="s">
        <v>28242</v>
      </c>
      <c r="C11023" s="651" t="s">
        <v>121</v>
      </c>
      <c r="D11023" s="652" t="s">
        <v>18987</v>
      </c>
      <c r="E11023" s="625">
        <v>3.51</v>
      </c>
    </row>
    <row r="11024" spans="1:5">
      <c r="A11024" s="711" t="s">
        <v>22417</v>
      </c>
      <c r="B11024" s="651" t="s">
        <v>22418</v>
      </c>
      <c r="C11024" s="651"/>
      <c r="D11024" s="652"/>
    </row>
    <row r="11025" spans="1:5">
      <c r="A11025" s="711" t="s">
        <v>22419</v>
      </c>
      <c r="B11025" s="651" t="e">
        <v>#NAME?</v>
      </c>
      <c r="C11025" s="651"/>
      <c r="D11025" s="652" t="s">
        <v>22420</v>
      </c>
      <c r="E11025" s="625" t="s">
        <v>22421</v>
      </c>
    </row>
    <row r="11026" spans="1:5">
      <c r="A11026" s="711"/>
      <c r="B11026" s="651"/>
      <c r="C11026" s="651"/>
      <c r="D11026" s="652" t="s">
        <v>22422</v>
      </c>
      <c r="E11026" s="625" t="s">
        <v>22423</v>
      </c>
    </row>
    <row r="11027" spans="1:5">
      <c r="A11027" s="711" t="s">
        <v>22424</v>
      </c>
      <c r="B11027" s="651" t="s">
        <v>22425</v>
      </c>
      <c r="C11027" s="651"/>
      <c r="D11027" s="652"/>
    </row>
    <row r="11028" spans="1:5">
      <c r="A11028" s="711" t="s">
        <v>22426</v>
      </c>
      <c r="B11028" s="651" t="s">
        <v>22427</v>
      </c>
      <c r="C11028" s="651" t="s">
        <v>22428</v>
      </c>
      <c r="D11028" s="652"/>
    </row>
    <row r="11029" spans="1:5">
      <c r="A11029" s="711" t="s">
        <v>22429</v>
      </c>
      <c r="B11029" s="651" t="s">
        <v>22430</v>
      </c>
      <c r="C11029" s="651"/>
      <c r="D11029" s="652" t="s">
        <v>22422</v>
      </c>
      <c r="E11029" s="625" t="s">
        <v>22431</v>
      </c>
    </row>
    <row r="11030" spans="1:5">
      <c r="A11030" s="711" t="s">
        <v>91</v>
      </c>
      <c r="B11030" s="651" t="s">
        <v>22432</v>
      </c>
      <c r="C11030" s="651" t="s">
        <v>22433</v>
      </c>
      <c r="D11030" s="652" t="s">
        <v>22434</v>
      </c>
      <c r="E11030" s="625" t="s">
        <v>22435</v>
      </c>
    </row>
    <row r="11031" spans="1:5">
      <c r="A11031" s="711" t="s">
        <v>22436</v>
      </c>
      <c r="B11031" s="651" t="s">
        <v>22437</v>
      </c>
      <c r="C11031" s="651"/>
      <c r="D11031" s="652"/>
    </row>
    <row r="11032" spans="1:5">
      <c r="A11032" s="711" t="s">
        <v>28243</v>
      </c>
      <c r="B11032" s="651" t="s">
        <v>28244</v>
      </c>
      <c r="C11032" s="651"/>
      <c r="D11032" s="652"/>
    </row>
    <row r="11033" spans="1:5">
      <c r="A11033" s="711">
        <v>90469</v>
      </c>
      <c r="B11033" s="651" t="s">
        <v>28242</v>
      </c>
      <c r="C11033" s="651" t="s">
        <v>121</v>
      </c>
      <c r="D11033" s="652" t="s">
        <v>18987</v>
      </c>
      <c r="E11033" s="625">
        <v>5.62</v>
      </c>
    </row>
    <row r="11034" spans="1:5">
      <c r="A11034" s="711" t="s">
        <v>28245</v>
      </c>
      <c r="B11034" s="651" t="s">
        <v>28246</v>
      </c>
      <c r="C11034" s="651"/>
      <c r="D11034" s="652"/>
    </row>
    <row r="11035" spans="1:5">
      <c r="A11035" s="711">
        <v>90470</v>
      </c>
      <c r="B11035" s="651" t="s">
        <v>28242</v>
      </c>
      <c r="C11035" s="651" t="s">
        <v>121</v>
      </c>
      <c r="D11035" s="652" t="s">
        <v>18987</v>
      </c>
      <c r="E11035" s="625">
        <v>7.73</v>
      </c>
    </row>
    <row r="11036" spans="1:5">
      <c r="A11036" s="711" t="s">
        <v>28245</v>
      </c>
      <c r="B11036" s="651" t="s">
        <v>28247</v>
      </c>
      <c r="C11036" s="651"/>
      <c r="D11036" s="652"/>
    </row>
    <row r="11037" spans="1:5">
      <c r="A11037" s="711">
        <v>91166</v>
      </c>
      <c r="B11037" s="651" t="s">
        <v>28248</v>
      </c>
      <c r="C11037" s="651" t="s">
        <v>121</v>
      </c>
      <c r="D11037" s="652" t="s">
        <v>18987</v>
      </c>
      <c r="E11037" s="625">
        <v>2.15</v>
      </c>
    </row>
    <row r="11038" spans="1:5">
      <c r="A11038" s="711" t="s">
        <v>28249</v>
      </c>
      <c r="B11038" s="651" t="s">
        <v>28250</v>
      </c>
      <c r="C11038" s="651"/>
      <c r="D11038" s="652"/>
    </row>
    <row r="11039" spans="1:5">
      <c r="A11039" s="711">
        <v>91167</v>
      </c>
      <c r="B11039" s="651" t="s">
        <v>28251</v>
      </c>
      <c r="C11039" s="651" t="s">
        <v>121</v>
      </c>
      <c r="D11039" s="652" t="s">
        <v>18987</v>
      </c>
      <c r="E11039" s="625">
        <v>6.54</v>
      </c>
    </row>
    <row r="11040" spans="1:5">
      <c r="A11040" s="711" t="s">
        <v>28252</v>
      </c>
      <c r="B11040" s="651" t="s">
        <v>28253</v>
      </c>
      <c r="C11040" s="651"/>
      <c r="D11040" s="652"/>
    </row>
    <row r="11041" spans="1:5">
      <c r="A11041" s="711" t="s">
        <v>28254</v>
      </c>
      <c r="B11041" s="651">
        <v>42125</v>
      </c>
      <c r="C11041" s="651"/>
      <c r="D11041" s="652"/>
    </row>
    <row r="11042" spans="1:5">
      <c r="A11042" s="711">
        <v>91168</v>
      </c>
      <c r="B11042" s="651" t="s">
        <v>28255</v>
      </c>
      <c r="C11042" s="651" t="s">
        <v>121</v>
      </c>
      <c r="D11042" s="652" t="s">
        <v>18987</v>
      </c>
      <c r="E11042" s="625">
        <v>4.93</v>
      </c>
    </row>
    <row r="11043" spans="1:5">
      <c r="A11043" s="711" t="s">
        <v>28256</v>
      </c>
      <c r="B11043" s="651" t="s">
        <v>28257</v>
      </c>
      <c r="C11043" s="651"/>
      <c r="D11043" s="652"/>
    </row>
    <row r="11044" spans="1:5">
      <c r="A11044" s="711" t="s">
        <v>28258</v>
      </c>
      <c r="B11044" s="651" t="s">
        <v>28259</v>
      </c>
      <c r="C11044" s="651"/>
      <c r="D11044" s="652"/>
    </row>
    <row r="11045" spans="1:5">
      <c r="A11045" s="711">
        <v>91169</v>
      </c>
      <c r="B11045" s="651" t="s">
        <v>28260</v>
      </c>
      <c r="C11045" s="651" t="s">
        <v>121</v>
      </c>
      <c r="D11045" s="652" t="s">
        <v>18987</v>
      </c>
      <c r="E11045" s="625">
        <v>5.85</v>
      </c>
    </row>
    <row r="11046" spans="1:5">
      <c r="A11046" s="711" t="s">
        <v>28261</v>
      </c>
      <c r="B11046" s="651" t="s">
        <v>28262</v>
      </c>
      <c r="C11046" s="651"/>
      <c r="D11046" s="652"/>
    </row>
    <row r="11047" spans="1:5">
      <c r="A11047" s="711">
        <v>42125</v>
      </c>
      <c r="B11047" s="651"/>
      <c r="C11047" s="651"/>
      <c r="D11047" s="652"/>
    </row>
    <row r="11048" spans="1:5">
      <c r="A11048" s="711">
        <v>91170</v>
      </c>
      <c r="B11048" s="651" t="s">
        <v>28263</v>
      </c>
      <c r="C11048" s="651" t="s">
        <v>121</v>
      </c>
      <c r="D11048" s="652" t="s">
        <v>18987</v>
      </c>
      <c r="E11048" s="625">
        <v>1.69</v>
      </c>
    </row>
    <row r="11049" spans="1:5">
      <c r="A11049" s="711" t="s">
        <v>28264</v>
      </c>
      <c r="B11049" s="651" t="s">
        <v>28265</v>
      </c>
      <c r="C11049" s="651"/>
      <c r="D11049" s="652"/>
    </row>
    <row r="11050" spans="1:5">
      <c r="A11050" s="711" t="s">
        <v>28266</v>
      </c>
      <c r="B11050" s="651" t="s">
        <v>28267</v>
      </c>
      <c r="C11050" s="651"/>
      <c r="D11050" s="652"/>
    </row>
    <row r="11051" spans="1:5">
      <c r="A11051" s="711">
        <v>91171</v>
      </c>
      <c r="B11051" s="651" t="s">
        <v>28268</v>
      </c>
      <c r="C11051" s="651" t="s">
        <v>121</v>
      </c>
      <c r="D11051" s="652" t="s">
        <v>18987</v>
      </c>
      <c r="E11051" s="625">
        <v>2.1</v>
      </c>
    </row>
    <row r="11052" spans="1:5">
      <c r="A11052" s="711" t="s">
        <v>28269</v>
      </c>
      <c r="B11052" s="651" t="s">
        <v>28270</v>
      </c>
      <c r="C11052" s="651"/>
      <c r="D11052" s="652"/>
    </row>
    <row r="11053" spans="1:5">
      <c r="A11053" s="711" t="s">
        <v>28271</v>
      </c>
      <c r="B11053" s="651" t="s">
        <v>28272</v>
      </c>
      <c r="C11053" s="651"/>
      <c r="D11053" s="652"/>
    </row>
    <row r="11054" spans="1:5">
      <c r="A11054" s="711">
        <v>91172</v>
      </c>
      <c r="B11054" s="651" t="s">
        <v>28268</v>
      </c>
      <c r="C11054" s="651" t="s">
        <v>121</v>
      </c>
      <c r="D11054" s="652" t="s">
        <v>18987</v>
      </c>
      <c r="E11054" s="625">
        <v>3.09</v>
      </c>
    </row>
    <row r="11055" spans="1:5">
      <c r="A11055" s="711" t="s">
        <v>28273</v>
      </c>
      <c r="B11055" s="651" t="s">
        <v>28274</v>
      </c>
      <c r="C11055" s="651"/>
      <c r="D11055" s="652"/>
    </row>
    <row r="11056" spans="1:5">
      <c r="A11056" s="711" t="s">
        <v>28275</v>
      </c>
      <c r="B11056" s="651" t="s">
        <v>28224</v>
      </c>
      <c r="C11056" s="651"/>
      <c r="D11056" s="652"/>
    </row>
    <row r="11057" spans="1:5">
      <c r="A11057" s="711">
        <v>91173</v>
      </c>
      <c r="B11057" s="651" t="s">
        <v>28276</v>
      </c>
      <c r="C11057" s="651" t="s">
        <v>121</v>
      </c>
      <c r="D11057" s="652" t="s">
        <v>18987</v>
      </c>
      <c r="E11057" s="625">
        <v>0.85</v>
      </c>
    </row>
    <row r="11058" spans="1:5">
      <c r="A11058" s="711" t="s">
        <v>28277</v>
      </c>
      <c r="B11058" s="651" t="s">
        <v>28278</v>
      </c>
      <c r="C11058" s="651"/>
      <c r="D11058" s="652"/>
    </row>
    <row r="11059" spans="1:5">
      <c r="A11059" s="711" t="s">
        <v>28279</v>
      </c>
      <c r="B11059" s="651" t="s">
        <v>28211</v>
      </c>
      <c r="C11059" s="651"/>
      <c r="D11059" s="652"/>
    </row>
    <row r="11060" spans="1:5">
      <c r="A11060" s="711" t="s">
        <v>22417</v>
      </c>
      <c r="B11060" s="651" t="s">
        <v>22418</v>
      </c>
      <c r="C11060" s="651"/>
      <c r="D11060" s="652"/>
    </row>
    <row r="11061" spans="1:5">
      <c r="A11061" s="711" t="s">
        <v>22419</v>
      </c>
      <c r="B11061" s="651" t="e">
        <v>#NAME?</v>
      </c>
      <c r="C11061" s="651"/>
      <c r="D11061" s="652" t="s">
        <v>22420</v>
      </c>
      <c r="E11061" s="625" t="s">
        <v>22421</v>
      </c>
    </row>
    <row r="11062" spans="1:5">
      <c r="A11062" s="711"/>
      <c r="B11062" s="651"/>
      <c r="C11062" s="651"/>
      <c r="D11062" s="652" t="s">
        <v>22422</v>
      </c>
      <c r="E11062" s="625" t="s">
        <v>22423</v>
      </c>
    </row>
    <row r="11063" spans="1:5">
      <c r="A11063" s="711" t="s">
        <v>22424</v>
      </c>
      <c r="B11063" s="651" t="s">
        <v>22425</v>
      </c>
      <c r="C11063" s="651"/>
      <c r="D11063" s="652"/>
    </row>
    <row r="11064" spans="1:5">
      <c r="A11064" s="711" t="s">
        <v>22426</v>
      </c>
      <c r="B11064" s="651" t="s">
        <v>22427</v>
      </c>
      <c r="C11064" s="651" t="s">
        <v>22428</v>
      </c>
      <c r="D11064" s="652"/>
    </row>
    <row r="11065" spans="1:5">
      <c r="A11065" s="711" t="s">
        <v>22429</v>
      </c>
      <c r="B11065" s="651" t="s">
        <v>22430</v>
      </c>
      <c r="C11065" s="651"/>
      <c r="D11065" s="652" t="s">
        <v>22422</v>
      </c>
      <c r="E11065" s="625" t="s">
        <v>22431</v>
      </c>
    </row>
    <row r="11066" spans="1:5">
      <c r="A11066" s="711" t="s">
        <v>91</v>
      </c>
      <c r="B11066" s="651" t="s">
        <v>22432</v>
      </c>
      <c r="C11066" s="651" t="s">
        <v>22433</v>
      </c>
      <c r="D11066" s="652" t="s">
        <v>22434</v>
      </c>
      <c r="E11066" s="625" t="s">
        <v>22435</v>
      </c>
    </row>
    <row r="11067" spans="1:5">
      <c r="A11067" s="711" t="s">
        <v>22436</v>
      </c>
      <c r="B11067" s="651" t="s">
        <v>22437</v>
      </c>
      <c r="C11067" s="651"/>
      <c r="D11067" s="652"/>
    </row>
    <row r="11068" spans="1:5">
      <c r="A11068" s="711">
        <v>91174</v>
      </c>
      <c r="B11068" s="651" t="s">
        <v>28280</v>
      </c>
      <c r="C11068" s="651" t="s">
        <v>121</v>
      </c>
      <c r="D11068" s="652" t="s">
        <v>18987</v>
      </c>
      <c r="E11068" s="625">
        <v>1.67</v>
      </c>
    </row>
    <row r="11069" spans="1:5">
      <c r="A11069" s="711" t="s">
        <v>28281</v>
      </c>
      <c r="B11069" s="651" t="s">
        <v>28282</v>
      </c>
      <c r="C11069" s="651"/>
      <c r="D11069" s="652"/>
    </row>
    <row r="11070" spans="1:5">
      <c r="A11070" s="711" t="s">
        <v>28283</v>
      </c>
      <c r="B11070" s="651" t="s">
        <v>28284</v>
      </c>
      <c r="C11070" s="651"/>
      <c r="D11070" s="652"/>
    </row>
    <row r="11071" spans="1:5">
      <c r="A11071" s="711">
        <v>91175</v>
      </c>
      <c r="B11071" s="651" t="s">
        <v>28285</v>
      </c>
      <c r="C11071" s="651" t="s">
        <v>121</v>
      </c>
      <c r="D11071" s="652" t="s">
        <v>18987</v>
      </c>
      <c r="E11071" s="625">
        <v>2.72</v>
      </c>
    </row>
    <row r="11072" spans="1:5">
      <c r="A11072" s="711" t="s">
        <v>28286</v>
      </c>
      <c r="B11072" s="651" t="s">
        <v>28287</v>
      </c>
      <c r="C11072" s="651"/>
      <c r="D11072" s="652"/>
    </row>
    <row r="11073" spans="1:5">
      <c r="A11073" s="711" t="s">
        <v>28211</v>
      </c>
      <c r="B11073" s="651"/>
      <c r="C11073" s="651"/>
      <c r="D11073" s="652"/>
    </row>
    <row r="11074" spans="1:5">
      <c r="A11074" s="711">
        <v>91182</v>
      </c>
      <c r="B11074" s="651" t="s">
        <v>28251</v>
      </c>
      <c r="C11074" s="651" t="s">
        <v>121</v>
      </c>
      <c r="D11074" s="652" t="s">
        <v>18987</v>
      </c>
      <c r="E11074" s="625">
        <v>16.670000000000002</v>
      </c>
    </row>
    <row r="11075" spans="1:5">
      <c r="A11075" s="711" t="s">
        <v>28252</v>
      </c>
      <c r="B11075" s="651" t="s">
        <v>28288</v>
      </c>
      <c r="C11075" s="651"/>
      <c r="D11075" s="652"/>
    </row>
    <row r="11076" spans="1:5">
      <c r="A11076" s="711" t="s">
        <v>28224</v>
      </c>
      <c r="B11076" s="651"/>
      <c r="C11076" s="651"/>
      <c r="D11076" s="652"/>
    </row>
    <row r="11077" spans="1:5">
      <c r="A11077" s="711">
        <v>91183</v>
      </c>
      <c r="B11077" s="651" t="s">
        <v>28255</v>
      </c>
      <c r="C11077" s="651" t="s">
        <v>121</v>
      </c>
      <c r="D11077" s="652" t="s">
        <v>18987</v>
      </c>
      <c r="E11077" s="625">
        <v>8.31</v>
      </c>
    </row>
    <row r="11078" spans="1:5">
      <c r="A11078" s="711" t="s">
        <v>28256</v>
      </c>
      <c r="B11078" s="651" t="s">
        <v>28289</v>
      </c>
      <c r="C11078" s="651"/>
      <c r="D11078" s="652"/>
    </row>
    <row r="11079" spans="1:5">
      <c r="A11079" s="711" t="s">
        <v>28290</v>
      </c>
      <c r="B11079" s="651" t="s">
        <v>28291</v>
      </c>
      <c r="C11079" s="651"/>
      <c r="D11079" s="652"/>
    </row>
    <row r="11080" spans="1:5">
      <c r="A11080" s="711">
        <v>91184</v>
      </c>
      <c r="B11080" s="651" t="s">
        <v>28260</v>
      </c>
      <c r="C11080" s="651" t="s">
        <v>121</v>
      </c>
      <c r="D11080" s="652" t="s">
        <v>18987</v>
      </c>
      <c r="E11080" s="625">
        <v>7.8</v>
      </c>
    </row>
    <row r="11081" spans="1:5">
      <c r="A11081" s="711" t="s">
        <v>28261</v>
      </c>
      <c r="B11081" s="651" t="s">
        <v>28292</v>
      </c>
      <c r="C11081" s="651"/>
      <c r="D11081" s="652"/>
    </row>
    <row r="11082" spans="1:5">
      <c r="A11082" s="711">
        <v>15</v>
      </c>
      <c r="B11082" s="651"/>
      <c r="C11082" s="651"/>
      <c r="D11082" s="652"/>
    </row>
    <row r="11083" spans="1:5">
      <c r="A11083" s="711">
        <v>91185</v>
      </c>
      <c r="B11083" s="651" t="s">
        <v>28263</v>
      </c>
      <c r="C11083" s="651" t="s">
        <v>121</v>
      </c>
      <c r="D11083" s="652" t="s">
        <v>18987</v>
      </c>
      <c r="E11083" s="625">
        <v>4.28</v>
      </c>
    </row>
    <row r="11084" spans="1:5">
      <c r="A11084" s="711" t="s">
        <v>28264</v>
      </c>
      <c r="B11084" s="651" t="s">
        <v>28293</v>
      </c>
      <c r="C11084" s="651"/>
      <c r="D11084" s="652"/>
    </row>
    <row r="11085" spans="1:5">
      <c r="A11085" s="711" t="s">
        <v>28294</v>
      </c>
      <c r="B11085" s="651" t="s">
        <v>28295</v>
      </c>
      <c r="C11085" s="651"/>
      <c r="D11085" s="652"/>
    </row>
    <row r="11086" spans="1:5">
      <c r="A11086" s="711">
        <v>91186</v>
      </c>
      <c r="B11086" s="651" t="s">
        <v>28268</v>
      </c>
      <c r="C11086" s="651" t="s">
        <v>121</v>
      </c>
      <c r="D11086" s="652" t="s">
        <v>18987</v>
      </c>
      <c r="E11086" s="625">
        <v>3.56</v>
      </c>
    </row>
    <row r="11087" spans="1:5">
      <c r="A11087" s="711" t="s">
        <v>28269</v>
      </c>
      <c r="B11087" s="651" t="s">
        <v>28296</v>
      </c>
      <c r="C11087" s="651"/>
      <c r="D11087" s="652"/>
    </row>
    <row r="11088" spans="1:5">
      <c r="A11088" s="711" t="s">
        <v>28297</v>
      </c>
      <c r="B11088" s="651" t="s">
        <v>28298</v>
      </c>
      <c r="C11088" s="651"/>
      <c r="D11088" s="652"/>
    </row>
    <row r="11089" spans="1:5">
      <c r="A11089" s="711">
        <v>91187</v>
      </c>
      <c r="B11089" s="651" t="s">
        <v>28268</v>
      </c>
      <c r="C11089" s="651" t="s">
        <v>121</v>
      </c>
      <c r="D11089" s="652" t="s">
        <v>18987</v>
      </c>
      <c r="E11089" s="625">
        <v>4.12</v>
      </c>
    </row>
    <row r="11090" spans="1:5">
      <c r="A11090" s="711" t="s">
        <v>28273</v>
      </c>
      <c r="B11090" s="651" t="s">
        <v>28299</v>
      </c>
      <c r="C11090" s="651"/>
      <c r="D11090" s="652"/>
    </row>
    <row r="11091" spans="1:5">
      <c r="A11091" s="711" t="s">
        <v>28300</v>
      </c>
      <c r="B11091" s="651" t="s">
        <v>28234</v>
      </c>
      <c r="C11091" s="651"/>
      <c r="D11091" s="652"/>
    </row>
    <row r="11092" spans="1:5">
      <c r="A11092" s="711">
        <v>91188</v>
      </c>
      <c r="B11092" s="651" t="s">
        <v>28301</v>
      </c>
      <c r="C11092" s="651" t="s">
        <v>108</v>
      </c>
      <c r="D11092" s="652" t="s">
        <v>18987</v>
      </c>
      <c r="E11092" s="625">
        <v>4.2</v>
      </c>
    </row>
    <row r="11093" spans="1:5">
      <c r="A11093" s="711" t="s">
        <v>28302</v>
      </c>
      <c r="B11093" s="651" t="s">
        <v>28303</v>
      </c>
      <c r="C11093" s="651"/>
      <c r="D11093" s="652"/>
    </row>
    <row r="11094" spans="1:5">
      <c r="A11094" s="711">
        <v>91189</v>
      </c>
      <c r="B11094" s="651" t="s">
        <v>28304</v>
      </c>
      <c r="C11094" s="651" t="s">
        <v>108</v>
      </c>
      <c r="D11094" s="652" t="s">
        <v>18987</v>
      </c>
      <c r="E11094" s="625">
        <v>27.3</v>
      </c>
    </row>
    <row r="11095" spans="1:5">
      <c r="A11095" s="711" t="s">
        <v>28305</v>
      </c>
      <c r="B11095" s="651" t="s">
        <v>28306</v>
      </c>
      <c r="C11095" s="651"/>
      <c r="D11095" s="652"/>
    </row>
    <row r="11096" spans="1:5">
      <c r="A11096" s="711" t="s">
        <v>22417</v>
      </c>
      <c r="B11096" s="651" t="s">
        <v>22418</v>
      </c>
      <c r="C11096" s="651"/>
      <c r="D11096" s="652"/>
    </row>
    <row r="11097" spans="1:5">
      <c r="A11097" s="711" t="s">
        <v>22419</v>
      </c>
      <c r="B11097" s="651" t="e">
        <v>#NAME?</v>
      </c>
      <c r="C11097" s="651"/>
      <c r="D11097" s="652" t="s">
        <v>22420</v>
      </c>
      <c r="E11097" s="625" t="s">
        <v>22421</v>
      </c>
    </row>
    <row r="11098" spans="1:5">
      <c r="A11098" s="711"/>
      <c r="B11098" s="651"/>
      <c r="C11098" s="651"/>
      <c r="D11098" s="652" t="s">
        <v>22422</v>
      </c>
      <c r="E11098" s="625" t="s">
        <v>22423</v>
      </c>
    </row>
    <row r="11099" spans="1:5">
      <c r="A11099" s="711" t="s">
        <v>22424</v>
      </c>
      <c r="B11099" s="651" t="s">
        <v>22425</v>
      </c>
      <c r="C11099" s="651"/>
      <c r="D11099" s="652"/>
    </row>
    <row r="11100" spans="1:5">
      <c r="A11100" s="711" t="s">
        <v>22426</v>
      </c>
      <c r="B11100" s="651" t="s">
        <v>22427</v>
      </c>
      <c r="C11100" s="651" t="s">
        <v>22428</v>
      </c>
      <c r="D11100" s="652"/>
    </row>
    <row r="11101" spans="1:5">
      <c r="A11101" s="711" t="s">
        <v>22429</v>
      </c>
      <c r="B11101" s="651" t="s">
        <v>22430</v>
      </c>
      <c r="C11101" s="651"/>
      <c r="D11101" s="652" t="s">
        <v>22422</v>
      </c>
      <c r="E11101" s="625" t="s">
        <v>22431</v>
      </c>
    </row>
    <row r="11102" spans="1:5">
      <c r="A11102" s="711" t="s">
        <v>91</v>
      </c>
      <c r="B11102" s="651" t="s">
        <v>22432</v>
      </c>
      <c r="C11102" s="651" t="s">
        <v>22433</v>
      </c>
      <c r="D11102" s="652" t="s">
        <v>22434</v>
      </c>
      <c r="E11102" s="625" t="s">
        <v>22435</v>
      </c>
    </row>
    <row r="11103" spans="1:5">
      <c r="A11103" s="711" t="s">
        <v>22436</v>
      </c>
      <c r="B11103" s="651" t="s">
        <v>22437</v>
      </c>
      <c r="C11103" s="651"/>
      <c r="D11103" s="652"/>
    </row>
    <row r="11104" spans="1:5">
      <c r="A11104" s="711">
        <v>91190</v>
      </c>
      <c r="B11104" s="651" t="s">
        <v>28307</v>
      </c>
      <c r="C11104" s="651" t="s">
        <v>108</v>
      </c>
      <c r="D11104" s="652" t="s">
        <v>18987</v>
      </c>
      <c r="E11104" s="625">
        <v>3.1</v>
      </c>
    </row>
    <row r="11105" spans="1:5">
      <c r="A11105" s="711" t="s">
        <v>28222</v>
      </c>
      <c r="B11105" s="651">
        <v>42125</v>
      </c>
      <c r="C11105" s="651"/>
      <c r="D11105" s="652"/>
    </row>
    <row r="11106" spans="1:5">
      <c r="A11106" s="711">
        <v>91191</v>
      </c>
      <c r="B11106" s="651" t="s">
        <v>28308</v>
      </c>
      <c r="C11106" s="651" t="s">
        <v>108</v>
      </c>
      <c r="D11106" s="652" t="s">
        <v>18987</v>
      </c>
      <c r="E11106" s="625">
        <v>3.29</v>
      </c>
    </row>
    <row r="11107" spans="1:5">
      <c r="A11107" s="711" t="s">
        <v>28309</v>
      </c>
      <c r="B11107" s="651">
        <v>2015</v>
      </c>
      <c r="C11107" s="651"/>
      <c r="D11107" s="652"/>
    </row>
    <row r="11108" spans="1:5">
      <c r="A11108" s="711">
        <v>91192</v>
      </c>
      <c r="B11108" s="651" t="s">
        <v>28310</v>
      </c>
      <c r="C11108" s="651" t="s">
        <v>108</v>
      </c>
      <c r="D11108" s="652" t="s">
        <v>18987</v>
      </c>
      <c r="E11108" s="625">
        <v>3.64</v>
      </c>
    </row>
    <row r="11109" spans="1:5">
      <c r="A11109" s="711" t="s">
        <v>28224</v>
      </c>
      <c r="B11109" s="651"/>
      <c r="C11109" s="651"/>
      <c r="D11109" s="652"/>
    </row>
    <row r="11110" spans="1:5">
      <c r="A11110" s="711">
        <v>91222</v>
      </c>
      <c r="B11110" s="651" t="s">
        <v>28311</v>
      </c>
      <c r="C11110" s="651" t="s">
        <v>121</v>
      </c>
      <c r="D11110" s="652" t="s">
        <v>18987</v>
      </c>
      <c r="E11110" s="625">
        <v>8.6199999999999992</v>
      </c>
    </row>
    <row r="11111" spans="1:5">
      <c r="A11111" s="711" t="s">
        <v>28312</v>
      </c>
      <c r="B11111" s="651" t="s">
        <v>28313</v>
      </c>
      <c r="C11111" s="651"/>
      <c r="D11111" s="652"/>
    </row>
    <row r="11112" spans="1:5">
      <c r="A11112" s="711" t="s">
        <v>28314</v>
      </c>
      <c r="B11112" s="651" t="s">
        <v>28315</v>
      </c>
      <c r="C11112" s="651"/>
      <c r="D11112" s="652"/>
    </row>
    <row r="11113" spans="1:5">
      <c r="A11113" s="711">
        <v>232</v>
      </c>
      <c r="B11113" s="651" t="s">
        <v>28316</v>
      </c>
      <c r="C11113" s="651"/>
      <c r="D11113" s="652"/>
    </row>
    <row r="11114" spans="1:5">
      <c r="A11114" s="711">
        <v>73826</v>
      </c>
      <c r="B11114" s="651" t="s">
        <v>28317</v>
      </c>
      <c r="C11114" s="651"/>
      <c r="D11114" s="652"/>
    </row>
    <row r="11115" spans="1:5">
      <c r="A11115" s="711" t="s">
        <v>5322</v>
      </c>
      <c r="B11115" s="651" t="s">
        <v>5323</v>
      </c>
      <c r="C11115" s="651" t="s">
        <v>108</v>
      </c>
      <c r="D11115" s="652" t="s">
        <v>18987</v>
      </c>
      <c r="E11115" s="625">
        <v>318.02999999999997</v>
      </c>
    </row>
    <row r="11116" spans="1:5">
      <c r="A11116" s="711" t="s">
        <v>5324</v>
      </c>
      <c r="B11116" s="651" t="s">
        <v>5325</v>
      </c>
      <c r="C11116" s="651" t="s">
        <v>108</v>
      </c>
      <c r="D11116" s="652" t="s">
        <v>18987</v>
      </c>
      <c r="E11116" s="625">
        <v>413.44</v>
      </c>
    </row>
    <row r="11117" spans="1:5">
      <c r="A11117" s="711">
        <v>73834</v>
      </c>
      <c r="B11117" s="651" t="s">
        <v>28318</v>
      </c>
      <c r="C11117" s="651"/>
      <c r="D11117" s="652"/>
    </row>
    <row r="11118" spans="1:5">
      <c r="A11118" s="711" t="s">
        <v>5326</v>
      </c>
      <c r="B11118" s="651" t="s">
        <v>5327</v>
      </c>
      <c r="C11118" s="651" t="s">
        <v>108</v>
      </c>
      <c r="D11118" s="652" t="s">
        <v>18987</v>
      </c>
      <c r="E11118" s="625">
        <v>147.43</v>
      </c>
    </row>
    <row r="11119" spans="1:5">
      <c r="A11119" s="711" t="s">
        <v>5328</v>
      </c>
      <c r="B11119" s="651" t="s">
        <v>5329</v>
      </c>
      <c r="C11119" s="651" t="s">
        <v>108</v>
      </c>
      <c r="D11119" s="652" t="s">
        <v>18987</v>
      </c>
      <c r="E11119" s="625">
        <v>235.89</v>
      </c>
    </row>
    <row r="11120" spans="1:5">
      <c r="A11120" s="711" t="s">
        <v>5330</v>
      </c>
      <c r="B11120" s="651" t="s">
        <v>5331</v>
      </c>
      <c r="C11120" s="651" t="s">
        <v>108</v>
      </c>
      <c r="D11120" s="652" t="s">
        <v>18987</v>
      </c>
      <c r="E11120" s="625">
        <v>471.78</v>
      </c>
    </row>
    <row r="11121" spans="1:5">
      <c r="A11121" s="711" t="s">
        <v>5332</v>
      </c>
      <c r="B11121" s="651" t="s">
        <v>5333</v>
      </c>
      <c r="C11121" s="651" t="s">
        <v>108</v>
      </c>
      <c r="D11121" s="652" t="s">
        <v>18987</v>
      </c>
      <c r="E11121" s="625">
        <v>707.67</v>
      </c>
    </row>
    <row r="11122" spans="1:5">
      <c r="A11122" s="711">
        <v>73835</v>
      </c>
      <c r="B11122" s="651" t="s">
        <v>28319</v>
      </c>
      <c r="C11122" s="651"/>
      <c r="D11122" s="652"/>
    </row>
    <row r="11123" spans="1:5">
      <c r="A11123" s="711" t="s">
        <v>5334</v>
      </c>
      <c r="B11123" s="651" t="s">
        <v>5335</v>
      </c>
      <c r="C11123" s="651" t="s">
        <v>108</v>
      </c>
      <c r="D11123" s="652" t="s">
        <v>18987</v>
      </c>
      <c r="E11123" s="625">
        <v>985.9</v>
      </c>
    </row>
    <row r="11124" spans="1:5">
      <c r="A11124" s="711" t="s">
        <v>5336</v>
      </c>
      <c r="B11124" s="651" t="s">
        <v>5337</v>
      </c>
      <c r="C11124" s="651" t="s">
        <v>108</v>
      </c>
      <c r="D11124" s="652" t="s">
        <v>18987</v>
      </c>
      <c r="E11124" s="625">
        <v>1340.83</v>
      </c>
    </row>
    <row r="11125" spans="1:5">
      <c r="A11125" s="711" t="s">
        <v>5338</v>
      </c>
      <c r="B11125" s="651" t="s">
        <v>5339</v>
      </c>
      <c r="C11125" s="651" t="s">
        <v>108</v>
      </c>
      <c r="D11125" s="652" t="s">
        <v>18987</v>
      </c>
      <c r="E11125" s="625">
        <v>1498.58</v>
      </c>
    </row>
    <row r="11126" spans="1:5">
      <c r="A11126" s="711">
        <v>73836</v>
      </c>
      <c r="B11126" s="651" t="s">
        <v>28320</v>
      </c>
      <c r="C11126" s="651"/>
      <c r="D11126" s="652"/>
    </row>
    <row r="11127" spans="1:5">
      <c r="A11127" s="711" t="s">
        <v>5340</v>
      </c>
      <c r="B11127" s="651" t="s">
        <v>5341</v>
      </c>
      <c r="C11127" s="651" t="s">
        <v>108</v>
      </c>
      <c r="D11127" s="652" t="s">
        <v>18987</v>
      </c>
      <c r="E11127" s="625">
        <v>394.36</v>
      </c>
    </row>
    <row r="11128" spans="1:5">
      <c r="A11128" s="711" t="s">
        <v>5342</v>
      </c>
      <c r="B11128" s="651" t="s">
        <v>5343</v>
      </c>
      <c r="C11128" s="651" t="s">
        <v>108</v>
      </c>
      <c r="D11128" s="652" t="s">
        <v>18987</v>
      </c>
      <c r="E11128" s="625">
        <v>512.66999999999996</v>
      </c>
    </row>
    <row r="11129" spans="1:5">
      <c r="A11129" s="711" t="s">
        <v>5344</v>
      </c>
      <c r="B11129" s="651" t="s">
        <v>5345</v>
      </c>
      <c r="C11129" s="651" t="s">
        <v>108</v>
      </c>
      <c r="D11129" s="652" t="s">
        <v>18987</v>
      </c>
      <c r="E11129" s="625">
        <v>788.72</v>
      </c>
    </row>
    <row r="11130" spans="1:5">
      <c r="A11130" s="711" t="s">
        <v>5346</v>
      </c>
      <c r="B11130" s="651" t="s">
        <v>5347</v>
      </c>
      <c r="C11130" s="651" t="s">
        <v>108</v>
      </c>
      <c r="D11130" s="652" t="s">
        <v>18987</v>
      </c>
      <c r="E11130" s="625">
        <v>1261.96</v>
      </c>
    </row>
    <row r="11131" spans="1:5">
      <c r="A11131" s="711">
        <v>73837</v>
      </c>
      <c r="B11131" s="651" t="s">
        <v>28321</v>
      </c>
      <c r="C11131" s="651"/>
      <c r="D11131" s="652"/>
    </row>
    <row r="11132" spans="1:5">
      <c r="A11132" s="711" t="s">
        <v>22417</v>
      </c>
      <c r="B11132" s="651" t="s">
        <v>22418</v>
      </c>
      <c r="C11132" s="651"/>
      <c r="D11132" s="652"/>
    </row>
    <row r="11133" spans="1:5">
      <c r="A11133" s="711" t="s">
        <v>22419</v>
      </c>
      <c r="B11133" s="651" t="e">
        <v>#NAME?</v>
      </c>
      <c r="C11133" s="651"/>
      <c r="D11133" s="652" t="s">
        <v>22420</v>
      </c>
      <c r="E11133" s="625" t="s">
        <v>22421</v>
      </c>
    </row>
    <row r="11134" spans="1:5">
      <c r="A11134" s="711"/>
      <c r="B11134" s="651"/>
      <c r="C11134" s="651"/>
      <c r="D11134" s="652" t="s">
        <v>22422</v>
      </c>
      <c r="E11134" s="625" t="s">
        <v>22423</v>
      </c>
    </row>
    <row r="11135" spans="1:5">
      <c r="A11135" s="711" t="s">
        <v>22424</v>
      </c>
      <c r="B11135" s="651" t="s">
        <v>22425</v>
      </c>
      <c r="C11135" s="651"/>
      <c r="D11135" s="652"/>
    </row>
    <row r="11136" spans="1:5">
      <c r="A11136" s="711" t="s">
        <v>22426</v>
      </c>
      <c r="B11136" s="651" t="s">
        <v>22427</v>
      </c>
      <c r="C11136" s="651" t="s">
        <v>22428</v>
      </c>
      <c r="D11136" s="652"/>
    </row>
    <row r="11137" spans="1:5">
      <c r="A11137" s="711" t="s">
        <v>22429</v>
      </c>
      <c r="B11137" s="651" t="s">
        <v>22430</v>
      </c>
      <c r="C11137" s="651"/>
      <c r="D11137" s="652" t="s">
        <v>22422</v>
      </c>
      <c r="E11137" s="625" t="s">
        <v>22431</v>
      </c>
    </row>
    <row r="11138" spans="1:5">
      <c r="A11138" s="711" t="s">
        <v>91</v>
      </c>
      <c r="B11138" s="651" t="s">
        <v>22432</v>
      </c>
      <c r="C11138" s="651" t="s">
        <v>22433</v>
      </c>
      <c r="D11138" s="652" t="s">
        <v>22434</v>
      </c>
      <c r="E11138" s="625" t="s">
        <v>22435</v>
      </c>
    </row>
    <row r="11139" spans="1:5">
      <c r="A11139" s="711" t="s">
        <v>22436</v>
      </c>
      <c r="B11139" s="651" t="s">
        <v>22437</v>
      </c>
      <c r="C11139" s="651"/>
      <c r="D11139" s="652"/>
    </row>
    <row r="11140" spans="1:5">
      <c r="A11140" s="711" t="s">
        <v>5348</v>
      </c>
      <c r="B11140" s="651" t="s">
        <v>5349</v>
      </c>
      <c r="C11140" s="651" t="s">
        <v>108</v>
      </c>
      <c r="D11140" s="652" t="s">
        <v>18987</v>
      </c>
      <c r="E11140" s="625">
        <v>147.43</v>
      </c>
    </row>
    <row r="11141" spans="1:5">
      <c r="A11141" s="711" t="s">
        <v>5350</v>
      </c>
      <c r="B11141" s="651" t="s">
        <v>5351</v>
      </c>
      <c r="C11141" s="651" t="s">
        <v>108</v>
      </c>
      <c r="D11141" s="652" t="s">
        <v>18987</v>
      </c>
      <c r="E11141" s="625">
        <v>294.86</v>
      </c>
    </row>
    <row r="11142" spans="1:5">
      <c r="A11142" s="711" t="s">
        <v>5352</v>
      </c>
      <c r="B11142" s="651" t="s">
        <v>5353</v>
      </c>
      <c r="C11142" s="651" t="s">
        <v>108</v>
      </c>
      <c r="D11142" s="652" t="s">
        <v>18987</v>
      </c>
      <c r="E11142" s="625">
        <v>589.72</v>
      </c>
    </row>
    <row r="11143" spans="1:5">
      <c r="A11143" s="711">
        <v>240</v>
      </c>
      <c r="B11143" s="651" t="s">
        <v>28322</v>
      </c>
      <c r="C11143" s="651"/>
      <c r="D11143" s="652"/>
    </row>
    <row r="11144" spans="1:5">
      <c r="A11144" s="711">
        <v>73612</v>
      </c>
      <c r="B11144" s="651" t="s">
        <v>5354</v>
      </c>
      <c r="C11144" s="651" t="s">
        <v>108</v>
      </c>
      <c r="D11144" s="652" t="s">
        <v>18987</v>
      </c>
      <c r="E11144" s="625">
        <v>313.16000000000003</v>
      </c>
    </row>
    <row r="11145" spans="1:5">
      <c r="A11145" s="711">
        <v>73660</v>
      </c>
      <c r="B11145" s="651" t="s">
        <v>5355</v>
      </c>
      <c r="C11145" s="651" t="s">
        <v>112</v>
      </c>
      <c r="D11145" s="652" t="s">
        <v>18987</v>
      </c>
      <c r="E11145" s="625">
        <v>54.99</v>
      </c>
    </row>
    <row r="11146" spans="1:5">
      <c r="A11146" s="711">
        <v>73661</v>
      </c>
      <c r="B11146" s="651" t="s">
        <v>5356</v>
      </c>
      <c r="C11146" s="651" t="s">
        <v>108</v>
      </c>
      <c r="D11146" s="652" t="s">
        <v>18987</v>
      </c>
      <c r="E11146" s="625">
        <v>1734.21</v>
      </c>
    </row>
    <row r="11147" spans="1:5">
      <c r="A11147" s="711">
        <v>73693</v>
      </c>
      <c r="B11147" s="651" t="s">
        <v>5357</v>
      </c>
      <c r="C11147" s="651" t="s">
        <v>112</v>
      </c>
      <c r="D11147" s="652" t="s">
        <v>18987</v>
      </c>
      <c r="E11147" s="625">
        <v>15.9</v>
      </c>
    </row>
    <row r="11148" spans="1:5">
      <c r="A11148" s="711">
        <v>73694</v>
      </c>
      <c r="B11148" s="651" t="s">
        <v>5358</v>
      </c>
      <c r="C11148" s="651" t="s">
        <v>108</v>
      </c>
      <c r="D11148" s="652" t="s">
        <v>18987</v>
      </c>
      <c r="E11148" s="625">
        <v>111.82</v>
      </c>
    </row>
    <row r="11149" spans="1:5">
      <c r="A11149" s="711">
        <v>73695</v>
      </c>
      <c r="B11149" s="651" t="s">
        <v>5359</v>
      </c>
      <c r="C11149" s="651" t="s">
        <v>108</v>
      </c>
      <c r="D11149" s="652" t="s">
        <v>18987</v>
      </c>
      <c r="E11149" s="625">
        <v>57.51</v>
      </c>
    </row>
    <row r="11150" spans="1:5">
      <c r="A11150" s="711">
        <v>73824</v>
      </c>
      <c r="B11150" s="651" t="s">
        <v>28323</v>
      </c>
      <c r="C11150" s="651"/>
      <c r="D11150" s="652"/>
    </row>
    <row r="11151" spans="1:5">
      <c r="A11151" s="711" t="s">
        <v>5360</v>
      </c>
      <c r="B11151" s="651" t="s">
        <v>5361</v>
      </c>
      <c r="C11151" s="651" t="s">
        <v>108</v>
      </c>
      <c r="D11151" s="652" t="s">
        <v>18987</v>
      </c>
      <c r="E11151" s="625">
        <v>313.16000000000003</v>
      </c>
    </row>
    <row r="11152" spans="1:5">
      <c r="A11152" s="711">
        <v>73825</v>
      </c>
      <c r="B11152" s="651" t="s">
        <v>28324</v>
      </c>
      <c r="C11152" s="651"/>
      <c r="D11152" s="652"/>
    </row>
    <row r="11153" spans="1:5">
      <c r="A11153" s="711" t="s">
        <v>5362</v>
      </c>
      <c r="B11153" s="651" t="s">
        <v>5363</v>
      </c>
      <c r="C11153" s="651" t="s">
        <v>112</v>
      </c>
      <c r="D11153" s="652" t="s">
        <v>18987</v>
      </c>
      <c r="E11153" s="625">
        <v>664.12</v>
      </c>
    </row>
    <row r="11154" spans="1:5">
      <c r="A11154" s="711">
        <v>73873</v>
      </c>
      <c r="B11154" s="651" t="s">
        <v>28325</v>
      </c>
      <c r="C11154" s="651"/>
      <c r="D11154" s="652"/>
    </row>
    <row r="11155" spans="1:5">
      <c r="A11155" s="711" t="s">
        <v>5364</v>
      </c>
      <c r="B11155" s="651" t="s">
        <v>5365</v>
      </c>
      <c r="C11155" s="651" t="s">
        <v>128</v>
      </c>
      <c r="D11155" s="652" t="s">
        <v>18987</v>
      </c>
      <c r="E11155" s="625">
        <v>57.28</v>
      </c>
    </row>
    <row r="11156" spans="1:5">
      <c r="A11156" s="711" t="s">
        <v>5366</v>
      </c>
      <c r="B11156" s="651" t="s">
        <v>5367</v>
      </c>
      <c r="C11156" s="651" t="s">
        <v>128</v>
      </c>
      <c r="D11156" s="652" t="s">
        <v>18987</v>
      </c>
      <c r="E11156" s="625">
        <v>131.19999999999999</v>
      </c>
    </row>
    <row r="11157" spans="1:5">
      <c r="A11157" s="711" t="s">
        <v>5368</v>
      </c>
      <c r="B11157" s="651" t="s">
        <v>5369</v>
      </c>
      <c r="C11157" s="651" t="s">
        <v>128</v>
      </c>
      <c r="D11157" s="652" t="s">
        <v>18987</v>
      </c>
      <c r="E11157" s="625">
        <v>57.28</v>
      </c>
    </row>
    <row r="11158" spans="1:5">
      <c r="A11158" s="711" t="s">
        <v>5370</v>
      </c>
      <c r="B11158" s="651" t="s">
        <v>5371</v>
      </c>
      <c r="C11158" s="651" t="s">
        <v>128</v>
      </c>
      <c r="D11158" s="652" t="s">
        <v>18987</v>
      </c>
      <c r="E11158" s="625">
        <v>62.74</v>
      </c>
    </row>
    <row r="11159" spans="1:5">
      <c r="A11159" s="711" t="s">
        <v>5372</v>
      </c>
      <c r="B11159" s="651" t="s">
        <v>5373</v>
      </c>
      <c r="C11159" s="651" t="s">
        <v>128</v>
      </c>
      <c r="D11159" s="652" t="s">
        <v>18987</v>
      </c>
      <c r="E11159" s="625">
        <v>57.28</v>
      </c>
    </row>
    <row r="11160" spans="1:5">
      <c r="A11160" s="711" t="s">
        <v>28326</v>
      </c>
      <c r="B11160" s="651" t="s">
        <v>28327</v>
      </c>
      <c r="C11160" s="651"/>
      <c r="D11160" s="652"/>
    </row>
    <row r="11161" spans="1:5">
      <c r="A11161" s="711">
        <v>58</v>
      </c>
      <c r="B11161" s="651" t="s">
        <v>28328</v>
      </c>
      <c r="C11161" s="651"/>
      <c r="D11161" s="652"/>
    </row>
    <row r="11162" spans="1:5">
      <c r="A11162" s="711">
        <v>73827</v>
      </c>
      <c r="B11162" s="651" t="s">
        <v>28329</v>
      </c>
      <c r="C11162" s="651"/>
      <c r="D11162" s="652"/>
    </row>
    <row r="11163" spans="1:5">
      <c r="A11163" s="711" t="s">
        <v>5374</v>
      </c>
      <c r="B11163" s="651" t="s">
        <v>5375</v>
      </c>
      <c r="C11163" s="651" t="s">
        <v>108</v>
      </c>
      <c r="D11163" s="652" t="s">
        <v>18987</v>
      </c>
      <c r="E11163" s="625">
        <v>50.28</v>
      </c>
    </row>
    <row r="11164" spans="1:5">
      <c r="A11164" s="711">
        <v>74102</v>
      </c>
      <c r="B11164" s="651" t="s">
        <v>28330</v>
      </c>
      <c r="C11164" s="651"/>
      <c r="D11164" s="652"/>
    </row>
    <row r="11165" spans="1:5">
      <c r="A11165" s="711" t="s">
        <v>5376</v>
      </c>
      <c r="B11165" s="651" t="s">
        <v>5377</v>
      </c>
      <c r="C11165" s="651" t="s">
        <v>108</v>
      </c>
      <c r="D11165" s="652" t="s">
        <v>18987</v>
      </c>
      <c r="E11165" s="625">
        <v>226.89</v>
      </c>
    </row>
    <row r="11166" spans="1:5">
      <c r="A11166" s="711">
        <v>74217</v>
      </c>
      <c r="B11166" s="651" t="s">
        <v>28331</v>
      </c>
      <c r="C11166" s="651"/>
      <c r="D11166" s="652"/>
    </row>
    <row r="11167" spans="1:5">
      <c r="A11167" s="711" t="s">
        <v>5378</v>
      </c>
      <c r="B11167" s="651" t="s">
        <v>5379</v>
      </c>
      <c r="C11167" s="651" t="s">
        <v>108</v>
      </c>
      <c r="D11167" s="652" t="s">
        <v>18987</v>
      </c>
      <c r="E11167" s="625">
        <v>111.27</v>
      </c>
    </row>
    <row r="11168" spans="1:5">
      <c r="A11168" s="711" t="s">
        <v>22417</v>
      </c>
      <c r="B11168" s="651" t="s">
        <v>22418</v>
      </c>
      <c r="C11168" s="651"/>
      <c r="D11168" s="652"/>
    </row>
    <row r="11169" spans="1:5">
      <c r="A11169" s="711" t="s">
        <v>22419</v>
      </c>
      <c r="B11169" s="651" t="e">
        <v>#NAME?</v>
      </c>
      <c r="C11169" s="651"/>
      <c r="D11169" s="652" t="s">
        <v>22420</v>
      </c>
      <c r="E11169" s="625" t="s">
        <v>22421</v>
      </c>
    </row>
    <row r="11170" spans="1:5">
      <c r="A11170" s="711"/>
      <c r="B11170" s="651"/>
      <c r="C11170" s="651"/>
      <c r="D11170" s="652" t="s">
        <v>22422</v>
      </c>
      <c r="E11170" s="625" t="s">
        <v>22423</v>
      </c>
    </row>
    <row r="11171" spans="1:5">
      <c r="A11171" s="711" t="s">
        <v>22424</v>
      </c>
      <c r="B11171" s="651" t="s">
        <v>22425</v>
      </c>
      <c r="C11171" s="651"/>
      <c r="D11171" s="652"/>
    </row>
    <row r="11172" spans="1:5">
      <c r="A11172" s="711" t="s">
        <v>22426</v>
      </c>
      <c r="B11172" s="651" t="s">
        <v>22427</v>
      </c>
      <c r="C11172" s="651" t="s">
        <v>22428</v>
      </c>
      <c r="D11172" s="652"/>
    </row>
    <row r="11173" spans="1:5">
      <c r="A11173" s="711" t="s">
        <v>22429</v>
      </c>
      <c r="B11173" s="651" t="s">
        <v>22430</v>
      </c>
      <c r="C11173" s="651"/>
      <c r="D11173" s="652" t="s">
        <v>22422</v>
      </c>
      <c r="E11173" s="625" t="s">
        <v>22431</v>
      </c>
    </row>
    <row r="11174" spans="1:5">
      <c r="A11174" s="711" t="s">
        <v>91</v>
      </c>
      <c r="B11174" s="651" t="s">
        <v>22432</v>
      </c>
      <c r="C11174" s="651" t="s">
        <v>22433</v>
      </c>
      <c r="D11174" s="652" t="s">
        <v>22434</v>
      </c>
      <c r="E11174" s="625" t="s">
        <v>22435</v>
      </c>
    </row>
    <row r="11175" spans="1:5">
      <c r="A11175" s="711" t="s">
        <v>22436</v>
      </c>
      <c r="B11175" s="651" t="s">
        <v>22437</v>
      </c>
      <c r="C11175" s="651"/>
      <c r="D11175" s="652"/>
    </row>
    <row r="11176" spans="1:5">
      <c r="A11176" s="711" t="s">
        <v>5380</v>
      </c>
      <c r="B11176" s="651" t="s">
        <v>5381</v>
      </c>
      <c r="C11176" s="651" t="s">
        <v>108</v>
      </c>
      <c r="D11176" s="652" t="s">
        <v>18987</v>
      </c>
      <c r="E11176" s="625">
        <v>134.1</v>
      </c>
    </row>
    <row r="11177" spans="1:5">
      <c r="A11177" s="711" t="s">
        <v>5382</v>
      </c>
      <c r="B11177" s="651" t="s">
        <v>5383</v>
      </c>
      <c r="C11177" s="651" t="s">
        <v>108</v>
      </c>
      <c r="D11177" s="652" t="s">
        <v>18987</v>
      </c>
      <c r="E11177" s="625">
        <v>106.77</v>
      </c>
    </row>
    <row r="11178" spans="1:5">
      <c r="A11178" s="711">
        <v>74218</v>
      </c>
      <c r="B11178" s="651" t="s">
        <v>28332</v>
      </c>
      <c r="C11178" s="651"/>
      <c r="D11178" s="652"/>
    </row>
    <row r="11179" spans="1:5">
      <c r="A11179" s="711" t="s">
        <v>5384</v>
      </c>
      <c r="B11179" s="651" t="s">
        <v>5385</v>
      </c>
      <c r="C11179" s="651" t="s">
        <v>108</v>
      </c>
      <c r="D11179" s="652" t="s">
        <v>18987</v>
      </c>
      <c r="E11179" s="625">
        <v>52.06</v>
      </c>
    </row>
    <row r="11180" spans="1:5">
      <c r="A11180" s="711">
        <v>74253</v>
      </c>
      <c r="B11180" s="651" t="s">
        <v>28333</v>
      </c>
      <c r="C11180" s="651"/>
      <c r="D11180" s="652"/>
    </row>
    <row r="11181" spans="1:5">
      <c r="A11181" s="711" t="s">
        <v>633</v>
      </c>
      <c r="B11181" s="651" t="s">
        <v>28334</v>
      </c>
      <c r="C11181" s="651" t="s">
        <v>121</v>
      </c>
      <c r="D11181" s="652" t="s">
        <v>18987</v>
      </c>
      <c r="E11181" s="625">
        <v>17.850000000000001</v>
      </c>
    </row>
    <row r="11182" spans="1:5">
      <c r="A11182" s="711" t="s">
        <v>28335</v>
      </c>
      <c r="B11182" s="651"/>
      <c r="C11182" s="651"/>
      <c r="D11182" s="652"/>
    </row>
    <row r="11183" spans="1:5">
      <c r="A11183" s="711">
        <v>83878</v>
      </c>
      <c r="B11183" s="651" t="s">
        <v>5386</v>
      </c>
      <c r="C11183" s="651" t="s">
        <v>108</v>
      </c>
      <c r="D11183" s="652" t="s">
        <v>18987</v>
      </c>
      <c r="E11183" s="625">
        <v>36.19</v>
      </c>
    </row>
    <row r="11184" spans="1:5">
      <c r="A11184" s="711">
        <v>83879</v>
      </c>
      <c r="B11184" s="651" t="s">
        <v>5387</v>
      </c>
      <c r="C11184" s="651" t="s">
        <v>108</v>
      </c>
      <c r="D11184" s="652" t="s">
        <v>18987</v>
      </c>
      <c r="E11184" s="625">
        <v>42.37</v>
      </c>
    </row>
    <row r="11185" spans="1:5">
      <c r="A11185" s="711">
        <v>59</v>
      </c>
      <c r="B11185" s="651" t="s">
        <v>28336</v>
      </c>
      <c r="C11185" s="651"/>
      <c r="D11185" s="652"/>
    </row>
    <row r="11186" spans="1:5">
      <c r="A11186" s="711">
        <v>73658</v>
      </c>
      <c r="B11186" s="651" t="s">
        <v>28337</v>
      </c>
      <c r="C11186" s="651" t="s">
        <v>108</v>
      </c>
      <c r="D11186" s="652" t="s">
        <v>18987</v>
      </c>
      <c r="E11186" s="625">
        <v>432.19</v>
      </c>
    </row>
    <row r="11187" spans="1:5">
      <c r="A11187" s="711" t="s">
        <v>28338</v>
      </c>
      <c r="B11187" s="651" t="s">
        <v>28339</v>
      </c>
      <c r="C11187" s="651"/>
      <c r="D11187" s="652"/>
    </row>
    <row r="11188" spans="1:5">
      <c r="A11188" s="711" t="s">
        <v>28340</v>
      </c>
      <c r="B11188" s="651" t="s">
        <v>28341</v>
      </c>
      <c r="C11188" s="651"/>
      <c r="D11188" s="652"/>
    </row>
    <row r="11189" spans="1:5">
      <c r="A11189" s="711">
        <v>93350</v>
      </c>
      <c r="B11189" s="651" t="s">
        <v>28342</v>
      </c>
      <c r="C11189" s="651" t="s">
        <v>108</v>
      </c>
      <c r="D11189" s="652" t="s">
        <v>18987</v>
      </c>
      <c r="E11189" s="625">
        <v>605.09</v>
      </c>
    </row>
    <row r="11190" spans="1:5">
      <c r="A11190" s="711" t="s">
        <v>28343</v>
      </c>
      <c r="B11190" s="651" t="s">
        <v>28344</v>
      </c>
      <c r="C11190" s="651"/>
      <c r="D11190" s="652"/>
    </row>
    <row r="11191" spans="1:5">
      <c r="A11191" s="711" t="s">
        <v>28345</v>
      </c>
      <c r="B11191" s="651" t="s">
        <v>28346</v>
      </c>
      <c r="C11191" s="651"/>
      <c r="D11191" s="652"/>
    </row>
    <row r="11192" spans="1:5">
      <c r="A11192" s="711" t="s">
        <v>28347</v>
      </c>
      <c r="B11192" s="651" t="s">
        <v>28348</v>
      </c>
      <c r="C11192" s="651"/>
      <c r="D11192" s="652"/>
    </row>
    <row r="11193" spans="1:5">
      <c r="A11193" s="711" t="s">
        <v>24216</v>
      </c>
      <c r="B11193" s="651"/>
      <c r="C11193" s="651"/>
      <c r="D11193" s="652"/>
    </row>
    <row r="11194" spans="1:5">
      <c r="A11194" s="711">
        <v>93351</v>
      </c>
      <c r="B11194" s="651" t="s">
        <v>28349</v>
      </c>
      <c r="C11194" s="651" t="s">
        <v>108</v>
      </c>
      <c r="D11194" s="652" t="s">
        <v>18987</v>
      </c>
      <c r="E11194" s="625">
        <v>495.8</v>
      </c>
    </row>
    <row r="11195" spans="1:5">
      <c r="A11195" s="711" t="s">
        <v>28350</v>
      </c>
      <c r="B11195" s="651" t="s">
        <v>28351</v>
      </c>
      <c r="C11195" s="651"/>
      <c r="D11195" s="652"/>
    </row>
    <row r="11196" spans="1:5">
      <c r="A11196" s="711" t="s">
        <v>28345</v>
      </c>
      <c r="B11196" s="651" t="s">
        <v>28346</v>
      </c>
      <c r="C11196" s="651"/>
      <c r="D11196" s="652"/>
    </row>
    <row r="11197" spans="1:5">
      <c r="A11197" s="711" t="s">
        <v>28347</v>
      </c>
      <c r="B11197" s="651" t="s">
        <v>28352</v>
      </c>
      <c r="C11197" s="651"/>
      <c r="D11197" s="652"/>
    </row>
    <row r="11198" spans="1:5">
      <c r="A11198" s="711" t="s">
        <v>24199</v>
      </c>
      <c r="B11198" s="651"/>
      <c r="C11198" s="651"/>
      <c r="D11198" s="652"/>
    </row>
    <row r="11199" spans="1:5">
      <c r="A11199" s="711">
        <v>93352</v>
      </c>
      <c r="B11199" s="651" t="s">
        <v>28353</v>
      </c>
      <c r="C11199" s="651" t="s">
        <v>108</v>
      </c>
      <c r="D11199" s="652" t="s">
        <v>18987</v>
      </c>
      <c r="E11199" s="625">
        <v>385</v>
      </c>
    </row>
    <row r="11200" spans="1:5">
      <c r="A11200" s="711" t="s">
        <v>28350</v>
      </c>
      <c r="B11200" s="651" t="s">
        <v>28351</v>
      </c>
      <c r="C11200" s="651"/>
      <c r="D11200" s="652"/>
    </row>
    <row r="11201" spans="1:5">
      <c r="A11201" s="711" t="s">
        <v>28345</v>
      </c>
      <c r="B11201" s="651" t="s">
        <v>28346</v>
      </c>
      <c r="C11201" s="651"/>
      <c r="D11201" s="652"/>
    </row>
    <row r="11202" spans="1:5">
      <c r="A11202" s="711" t="s">
        <v>28347</v>
      </c>
      <c r="B11202" s="651" t="s">
        <v>28352</v>
      </c>
      <c r="C11202" s="651"/>
      <c r="D11202" s="652"/>
    </row>
    <row r="11203" spans="1:5">
      <c r="A11203" s="711" t="s">
        <v>24199</v>
      </c>
      <c r="B11203" s="651"/>
      <c r="C11203" s="651"/>
      <c r="D11203" s="652"/>
    </row>
    <row r="11204" spans="1:5">
      <c r="A11204" s="711" t="s">
        <v>22417</v>
      </c>
      <c r="B11204" s="651" t="s">
        <v>22418</v>
      </c>
      <c r="C11204" s="651"/>
      <c r="D11204" s="652"/>
    </row>
    <row r="11205" spans="1:5">
      <c r="A11205" s="711" t="s">
        <v>22419</v>
      </c>
      <c r="B11205" s="651" t="e">
        <v>#NAME?</v>
      </c>
      <c r="C11205" s="651"/>
      <c r="D11205" s="652" t="s">
        <v>22420</v>
      </c>
      <c r="E11205" s="625" t="s">
        <v>22421</v>
      </c>
    </row>
    <row r="11206" spans="1:5">
      <c r="A11206" s="711"/>
      <c r="B11206" s="651"/>
      <c r="C11206" s="651"/>
      <c r="D11206" s="652" t="s">
        <v>22422</v>
      </c>
      <c r="E11206" s="625" t="s">
        <v>22423</v>
      </c>
    </row>
    <row r="11207" spans="1:5">
      <c r="A11207" s="711" t="s">
        <v>22424</v>
      </c>
      <c r="B11207" s="651" t="s">
        <v>22425</v>
      </c>
      <c r="C11207" s="651"/>
      <c r="D11207" s="652"/>
    </row>
    <row r="11208" spans="1:5">
      <c r="A11208" s="711" t="s">
        <v>22426</v>
      </c>
      <c r="B11208" s="651" t="s">
        <v>22427</v>
      </c>
      <c r="C11208" s="651" t="s">
        <v>22428</v>
      </c>
      <c r="D11208" s="652"/>
    </row>
    <row r="11209" spans="1:5">
      <c r="A11209" s="711" t="s">
        <v>22429</v>
      </c>
      <c r="B11209" s="651" t="s">
        <v>22430</v>
      </c>
      <c r="C11209" s="651"/>
      <c r="D11209" s="652" t="s">
        <v>22422</v>
      </c>
      <c r="E11209" s="625" t="s">
        <v>22431</v>
      </c>
    </row>
    <row r="11210" spans="1:5">
      <c r="A11210" s="711" t="s">
        <v>91</v>
      </c>
      <c r="B11210" s="651" t="s">
        <v>22432</v>
      </c>
      <c r="C11210" s="651" t="s">
        <v>22433</v>
      </c>
      <c r="D11210" s="652" t="s">
        <v>22434</v>
      </c>
      <c r="E11210" s="625" t="s">
        <v>22435</v>
      </c>
    </row>
    <row r="11211" spans="1:5">
      <c r="A11211" s="711" t="s">
        <v>22436</v>
      </c>
      <c r="B11211" s="651" t="s">
        <v>22437</v>
      </c>
      <c r="C11211" s="651"/>
      <c r="D11211" s="652"/>
    </row>
    <row r="11212" spans="1:5">
      <c r="A11212" s="711">
        <v>93353</v>
      </c>
      <c r="B11212" s="651" t="s">
        <v>28354</v>
      </c>
      <c r="C11212" s="651" t="s">
        <v>108</v>
      </c>
      <c r="D11212" s="652" t="s">
        <v>18987</v>
      </c>
      <c r="E11212" s="625">
        <v>278.88</v>
      </c>
    </row>
    <row r="11213" spans="1:5">
      <c r="A11213" s="711" t="s">
        <v>28350</v>
      </c>
      <c r="B11213" s="651" t="s">
        <v>28351</v>
      </c>
      <c r="C11213" s="651"/>
      <c r="D11213" s="652"/>
    </row>
    <row r="11214" spans="1:5">
      <c r="A11214" s="711" t="s">
        <v>28345</v>
      </c>
      <c r="B11214" s="651" t="s">
        <v>28355</v>
      </c>
      <c r="C11214" s="651"/>
      <c r="D11214" s="652"/>
    </row>
    <row r="11215" spans="1:5">
      <c r="A11215" s="711" t="s">
        <v>28347</v>
      </c>
      <c r="B11215" s="651" t="s">
        <v>28348</v>
      </c>
      <c r="C11215" s="651"/>
      <c r="D11215" s="652"/>
    </row>
    <row r="11216" spans="1:5">
      <c r="A11216" s="711" t="s">
        <v>24216</v>
      </c>
      <c r="B11216" s="651"/>
      <c r="C11216" s="651"/>
      <c r="D11216" s="652"/>
    </row>
    <row r="11217" spans="1:5">
      <c r="A11217" s="711">
        <v>93354</v>
      </c>
      <c r="B11217" s="651" t="s">
        <v>28342</v>
      </c>
      <c r="C11217" s="651" t="s">
        <v>108</v>
      </c>
      <c r="D11217" s="652" t="s">
        <v>18987</v>
      </c>
      <c r="E11217" s="625">
        <v>457.14</v>
      </c>
    </row>
    <row r="11218" spans="1:5">
      <c r="A11218" s="711" t="s">
        <v>28343</v>
      </c>
      <c r="B11218" s="651" t="s">
        <v>28356</v>
      </c>
      <c r="C11218" s="651"/>
      <c r="D11218" s="652"/>
    </row>
    <row r="11219" spans="1:5">
      <c r="A11219" s="711" t="s">
        <v>28357</v>
      </c>
      <c r="B11219" s="651" t="s">
        <v>28358</v>
      </c>
      <c r="C11219" s="651"/>
      <c r="D11219" s="652"/>
    </row>
    <row r="11220" spans="1:5">
      <c r="A11220" s="711" t="s">
        <v>28359</v>
      </c>
      <c r="B11220" s="651" t="s">
        <v>28360</v>
      </c>
      <c r="C11220" s="651"/>
      <c r="D11220" s="652"/>
    </row>
    <row r="11221" spans="1:5">
      <c r="A11221" s="711">
        <v>42430</v>
      </c>
      <c r="B11221" s="651"/>
      <c r="C11221" s="651"/>
      <c r="D11221" s="652"/>
    </row>
    <row r="11222" spans="1:5">
      <c r="A11222" s="711">
        <v>93355</v>
      </c>
      <c r="B11222" s="651" t="s">
        <v>28349</v>
      </c>
      <c r="C11222" s="651" t="s">
        <v>108</v>
      </c>
      <c r="D11222" s="652" t="s">
        <v>18987</v>
      </c>
      <c r="E11222" s="625">
        <v>379.35</v>
      </c>
    </row>
    <row r="11223" spans="1:5">
      <c r="A11223" s="711" t="s">
        <v>28350</v>
      </c>
      <c r="B11223" s="651" t="s">
        <v>28361</v>
      </c>
      <c r="C11223" s="651"/>
      <c r="D11223" s="652"/>
    </row>
    <row r="11224" spans="1:5">
      <c r="A11224" s="711" t="s">
        <v>28362</v>
      </c>
      <c r="B11224" s="651" t="s">
        <v>28363</v>
      </c>
      <c r="C11224" s="651"/>
      <c r="D11224" s="652"/>
    </row>
    <row r="11225" spans="1:5">
      <c r="A11225" s="711" t="s">
        <v>28364</v>
      </c>
      <c r="B11225" s="651" t="s">
        <v>28365</v>
      </c>
      <c r="C11225" s="651"/>
      <c r="D11225" s="652"/>
    </row>
    <row r="11226" spans="1:5">
      <c r="A11226" s="711" t="s">
        <v>23812</v>
      </c>
      <c r="B11226" s="651"/>
      <c r="C11226" s="651"/>
      <c r="D11226" s="652"/>
    </row>
    <row r="11227" spans="1:5">
      <c r="A11227" s="711">
        <v>93356</v>
      </c>
      <c r="B11227" s="651" t="s">
        <v>28353</v>
      </c>
      <c r="C11227" s="651" t="s">
        <v>108</v>
      </c>
      <c r="D11227" s="652" t="s">
        <v>18987</v>
      </c>
      <c r="E11227" s="625">
        <v>299.08</v>
      </c>
    </row>
    <row r="11228" spans="1:5">
      <c r="A11228" s="711" t="s">
        <v>28350</v>
      </c>
      <c r="B11228" s="651" t="s">
        <v>28361</v>
      </c>
      <c r="C11228" s="651"/>
      <c r="D11228" s="652"/>
    </row>
    <row r="11229" spans="1:5">
      <c r="A11229" s="711" t="s">
        <v>28362</v>
      </c>
      <c r="B11229" s="651" t="s">
        <v>28363</v>
      </c>
      <c r="C11229" s="651"/>
      <c r="D11229" s="652"/>
    </row>
    <row r="11230" spans="1:5">
      <c r="A11230" s="711" t="s">
        <v>28364</v>
      </c>
      <c r="B11230" s="651" t="s">
        <v>28365</v>
      </c>
      <c r="C11230" s="651"/>
      <c r="D11230" s="652"/>
    </row>
    <row r="11231" spans="1:5">
      <c r="A11231" s="711" t="s">
        <v>23812</v>
      </c>
      <c r="B11231" s="651"/>
      <c r="C11231" s="651"/>
      <c r="D11231" s="652"/>
    </row>
    <row r="11232" spans="1:5">
      <c r="A11232" s="711">
        <v>93357</v>
      </c>
      <c r="B11232" s="651" t="s">
        <v>28354</v>
      </c>
      <c r="C11232" s="651" t="s">
        <v>108</v>
      </c>
      <c r="D11232" s="652" t="s">
        <v>18987</v>
      </c>
      <c r="E11232" s="625">
        <v>222.55</v>
      </c>
    </row>
    <row r="11233" spans="1:5">
      <c r="A11233" s="711" t="s">
        <v>28350</v>
      </c>
      <c r="B11233" s="651" t="s">
        <v>28361</v>
      </c>
      <c r="C11233" s="651"/>
      <c r="D11233" s="652"/>
    </row>
    <row r="11234" spans="1:5">
      <c r="A11234" s="711" t="s">
        <v>28362</v>
      </c>
      <c r="B11234" s="651" t="s">
        <v>28363</v>
      </c>
      <c r="C11234" s="651"/>
      <c r="D11234" s="652"/>
    </row>
    <row r="11235" spans="1:5">
      <c r="A11235" s="711" t="s">
        <v>28364</v>
      </c>
      <c r="B11235" s="651" t="s">
        <v>28365</v>
      </c>
      <c r="C11235" s="651"/>
      <c r="D11235" s="652"/>
    </row>
    <row r="11236" spans="1:5">
      <c r="A11236" s="711" t="s">
        <v>23812</v>
      </c>
      <c r="B11236" s="651"/>
      <c r="C11236" s="651"/>
      <c r="D11236" s="652"/>
    </row>
    <row r="11237" spans="1:5">
      <c r="A11237" s="711" t="s">
        <v>28366</v>
      </c>
      <c r="B11237" s="651" t="s">
        <v>17751</v>
      </c>
      <c r="C11237" s="651"/>
      <c r="D11237" s="652"/>
    </row>
    <row r="11238" spans="1:5">
      <c r="A11238" s="711">
        <v>17</v>
      </c>
      <c r="B11238" s="651" t="s">
        <v>28367</v>
      </c>
      <c r="C11238" s="651"/>
      <c r="D11238" s="652"/>
    </row>
    <row r="11239" spans="1:5">
      <c r="A11239" s="711">
        <v>76451</v>
      </c>
      <c r="B11239" s="651" t="s">
        <v>28368</v>
      </c>
      <c r="C11239" s="651"/>
      <c r="D11239" s="652"/>
    </row>
    <row r="11240" spans="1:5">
      <c r="A11240" s="711" t="s">
        <v>22417</v>
      </c>
      <c r="B11240" s="651" t="s">
        <v>22418</v>
      </c>
      <c r="C11240" s="651"/>
      <c r="D11240" s="652"/>
    </row>
    <row r="11241" spans="1:5">
      <c r="A11241" s="711" t="s">
        <v>22419</v>
      </c>
      <c r="B11241" s="651" t="e">
        <v>#NAME?</v>
      </c>
      <c r="C11241" s="651"/>
      <c r="D11241" s="652" t="s">
        <v>22420</v>
      </c>
      <c r="E11241" s="625" t="s">
        <v>22421</v>
      </c>
    </row>
    <row r="11242" spans="1:5">
      <c r="A11242" s="711"/>
      <c r="B11242" s="651"/>
      <c r="C11242" s="651"/>
      <c r="D11242" s="652" t="s">
        <v>22422</v>
      </c>
      <c r="E11242" s="625" t="s">
        <v>22423</v>
      </c>
    </row>
    <row r="11243" spans="1:5">
      <c r="A11243" s="711" t="s">
        <v>22424</v>
      </c>
      <c r="B11243" s="651" t="s">
        <v>22425</v>
      </c>
      <c r="C11243" s="651"/>
      <c r="D11243" s="652"/>
    </row>
    <row r="11244" spans="1:5">
      <c r="A11244" s="711" t="s">
        <v>22426</v>
      </c>
      <c r="B11244" s="651" t="s">
        <v>22427</v>
      </c>
      <c r="C11244" s="651" t="s">
        <v>22428</v>
      </c>
      <c r="D11244" s="652"/>
    </row>
    <row r="11245" spans="1:5">
      <c r="A11245" s="711" t="s">
        <v>22429</v>
      </c>
      <c r="B11245" s="651" t="s">
        <v>22430</v>
      </c>
      <c r="C11245" s="651"/>
      <c r="D11245" s="652" t="s">
        <v>22422</v>
      </c>
      <c r="E11245" s="625" t="s">
        <v>22431</v>
      </c>
    </row>
    <row r="11246" spans="1:5">
      <c r="A11246" s="711" t="s">
        <v>91</v>
      </c>
      <c r="B11246" s="651" t="s">
        <v>22432</v>
      </c>
      <c r="C11246" s="651" t="s">
        <v>22433</v>
      </c>
      <c r="D11246" s="652" t="s">
        <v>22434</v>
      </c>
      <c r="E11246" s="625" t="s">
        <v>22435</v>
      </c>
    </row>
    <row r="11247" spans="1:5">
      <c r="A11247" s="711" t="s">
        <v>22436</v>
      </c>
      <c r="B11247" s="651" t="s">
        <v>22437</v>
      </c>
      <c r="C11247" s="651"/>
      <c r="D11247" s="652"/>
    </row>
    <row r="11248" spans="1:5">
      <c r="A11248" s="711" t="s">
        <v>5388</v>
      </c>
      <c r="B11248" s="651" t="s">
        <v>28369</v>
      </c>
      <c r="C11248" s="651" t="s">
        <v>128</v>
      </c>
      <c r="D11248" s="652" t="s">
        <v>18987</v>
      </c>
      <c r="E11248" s="625">
        <v>21.39</v>
      </c>
    </row>
    <row r="11249" spans="1:5">
      <c r="A11249" s="711" t="s">
        <v>28370</v>
      </c>
      <c r="B11249" s="651" t="s">
        <v>28371</v>
      </c>
      <c r="C11249" s="651"/>
      <c r="D11249" s="652"/>
    </row>
    <row r="11250" spans="1:5">
      <c r="A11250" s="711" t="s">
        <v>28372</v>
      </c>
      <c r="B11250" s="651" t="s">
        <v>23654</v>
      </c>
      <c r="C11250" s="651"/>
      <c r="D11250" s="652"/>
    </row>
    <row r="11251" spans="1:5">
      <c r="A11251" s="711">
        <v>83335</v>
      </c>
      <c r="B11251" s="651" t="s">
        <v>5389</v>
      </c>
      <c r="C11251" s="651" t="s">
        <v>128</v>
      </c>
      <c r="D11251" s="652" t="s">
        <v>18987</v>
      </c>
      <c r="E11251" s="625">
        <v>27.78</v>
      </c>
    </row>
    <row r="11252" spans="1:5">
      <c r="A11252" s="711">
        <v>88548</v>
      </c>
      <c r="B11252" s="651" t="s">
        <v>5390</v>
      </c>
      <c r="C11252" s="651" t="s">
        <v>128</v>
      </c>
      <c r="D11252" s="652" t="s">
        <v>18987</v>
      </c>
      <c r="E11252" s="625">
        <v>16.37</v>
      </c>
    </row>
    <row r="11253" spans="1:5">
      <c r="A11253" s="711">
        <v>18</v>
      </c>
      <c r="B11253" s="651" t="s">
        <v>28373</v>
      </c>
      <c r="C11253" s="651"/>
      <c r="D11253" s="652"/>
    </row>
    <row r="11254" spans="1:5">
      <c r="A11254" s="711" t="s">
        <v>28374</v>
      </c>
      <c r="B11254" s="651" t="s">
        <v>28375</v>
      </c>
      <c r="C11254" s="651" t="s">
        <v>121</v>
      </c>
      <c r="D11254" s="652" t="s">
        <v>18987</v>
      </c>
      <c r="E11254" s="625">
        <v>4.1100000000000003</v>
      </c>
    </row>
    <row r="11255" spans="1:5">
      <c r="A11255" s="711" t="s">
        <v>28376</v>
      </c>
      <c r="B11255" s="651" t="s">
        <v>28377</v>
      </c>
      <c r="C11255" s="651"/>
      <c r="D11255" s="652"/>
    </row>
    <row r="11256" spans="1:5">
      <c r="A11256" s="711">
        <v>73903</v>
      </c>
      <c r="B11256" s="651" t="s">
        <v>28378</v>
      </c>
      <c r="C11256" s="651"/>
      <c r="D11256" s="652"/>
    </row>
    <row r="11257" spans="1:5">
      <c r="A11257" s="711" t="s">
        <v>5391</v>
      </c>
      <c r="B11257" s="651" t="s">
        <v>5392</v>
      </c>
      <c r="C11257" s="651" t="s">
        <v>112</v>
      </c>
      <c r="D11257" s="652" t="s">
        <v>18987</v>
      </c>
      <c r="E11257" s="625">
        <v>0.38</v>
      </c>
    </row>
    <row r="11258" spans="1:5">
      <c r="A11258" s="711" t="s">
        <v>5393</v>
      </c>
      <c r="B11258" s="651" t="s">
        <v>5394</v>
      </c>
      <c r="C11258" s="651" t="s">
        <v>128</v>
      </c>
      <c r="D11258" s="652" t="s">
        <v>18987</v>
      </c>
      <c r="E11258" s="625">
        <v>2</v>
      </c>
    </row>
    <row r="11259" spans="1:5">
      <c r="A11259" s="711">
        <v>74151</v>
      </c>
      <c r="B11259" s="651" t="s">
        <v>28379</v>
      </c>
      <c r="C11259" s="651"/>
      <c r="D11259" s="652"/>
    </row>
    <row r="11260" spans="1:5">
      <c r="A11260" s="711" t="s">
        <v>5395</v>
      </c>
      <c r="B11260" s="651" t="s">
        <v>28380</v>
      </c>
      <c r="C11260" s="651" t="s">
        <v>128</v>
      </c>
      <c r="D11260" s="652" t="s">
        <v>18987</v>
      </c>
      <c r="E11260" s="625">
        <v>3.03</v>
      </c>
    </row>
    <row r="11261" spans="1:5">
      <c r="A11261" s="711" t="s">
        <v>28381</v>
      </c>
      <c r="B11261" s="651" t="s">
        <v>28382</v>
      </c>
      <c r="C11261" s="651"/>
      <c r="D11261" s="652"/>
    </row>
    <row r="11262" spans="1:5">
      <c r="A11262" s="711" t="s">
        <v>28383</v>
      </c>
      <c r="B11262" s="651" t="s">
        <v>22653</v>
      </c>
      <c r="C11262" s="651"/>
      <c r="D11262" s="652"/>
    </row>
    <row r="11263" spans="1:5">
      <c r="A11263" s="711">
        <v>74153</v>
      </c>
      <c r="B11263" s="651" t="s">
        <v>28384</v>
      </c>
      <c r="C11263" s="651"/>
      <c r="D11263" s="652"/>
    </row>
    <row r="11264" spans="1:5">
      <c r="A11264" s="711" t="s">
        <v>5433</v>
      </c>
      <c r="B11264" s="651" t="s">
        <v>28385</v>
      </c>
      <c r="C11264" s="651" t="s">
        <v>112</v>
      </c>
      <c r="D11264" s="652" t="s">
        <v>18987</v>
      </c>
      <c r="E11264" s="625">
        <v>0.19</v>
      </c>
    </row>
    <row r="11265" spans="1:5">
      <c r="A11265" s="711" t="s">
        <v>28386</v>
      </c>
      <c r="B11265" s="651"/>
      <c r="C11265" s="651"/>
      <c r="D11265" s="652"/>
    </row>
    <row r="11266" spans="1:5">
      <c r="A11266" s="711">
        <v>74154</v>
      </c>
      <c r="B11266" s="651" t="s">
        <v>28387</v>
      </c>
      <c r="C11266" s="651"/>
      <c r="D11266" s="652"/>
    </row>
    <row r="11267" spans="1:5">
      <c r="A11267" s="711" t="s">
        <v>5396</v>
      </c>
      <c r="B11267" s="651" t="s">
        <v>28388</v>
      </c>
      <c r="C11267" s="651" t="s">
        <v>128</v>
      </c>
      <c r="D11267" s="652" t="s">
        <v>18987</v>
      </c>
      <c r="E11267" s="625">
        <v>4.4800000000000004</v>
      </c>
    </row>
    <row r="11268" spans="1:5">
      <c r="A11268" s="711" t="s">
        <v>28389</v>
      </c>
      <c r="B11268" s="651" t="s">
        <v>28390</v>
      </c>
      <c r="C11268" s="651"/>
      <c r="D11268" s="652"/>
    </row>
    <row r="11269" spans="1:5">
      <c r="A11269" s="711">
        <v>74155</v>
      </c>
      <c r="B11269" s="651" t="s">
        <v>28391</v>
      </c>
      <c r="C11269" s="651"/>
      <c r="D11269" s="652"/>
    </row>
    <row r="11270" spans="1:5">
      <c r="A11270" s="711" t="s">
        <v>5397</v>
      </c>
      <c r="B11270" s="651" t="s">
        <v>28392</v>
      </c>
      <c r="C11270" s="651" t="s">
        <v>128</v>
      </c>
      <c r="D11270" s="652" t="s">
        <v>18987</v>
      </c>
      <c r="E11270" s="625">
        <v>1.81</v>
      </c>
    </row>
    <row r="11271" spans="1:5">
      <c r="A11271" s="711" t="s">
        <v>28393</v>
      </c>
      <c r="B11271" s="651" t="s">
        <v>28394</v>
      </c>
      <c r="C11271" s="651"/>
      <c r="D11271" s="652"/>
    </row>
    <row r="11272" spans="1:5">
      <c r="A11272" s="711" t="s">
        <v>5398</v>
      </c>
      <c r="B11272" s="651" t="s">
        <v>28395</v>
      </c>
      <c r="C11272" s="651" t="s">
        <v>128</v>
      </c>
      <c r="D11272" s="652" t="s">
        <v>18987</v>
      </c>
      <c r="E11272" s="625">
        <v>3.5</v>
      </c>
    </row>
    <row r="11273" spans="1:5">
      <c r="A11273" s="711" t="s">
        <v>28393</v>
      </c>
      <c r="B11273" s="651" t="s">
        <v>28394</v>
      </c>
      <c r="C11273" s="651"/>
      <c r="D11273" s="652"/>
    </row>
    <row r="11274" spans="1:5">
      <c r="A11274" s="711">
        <v>74205</v>
      </c>
      <c r="B11274" s="651" t="s">
        <v>28396</v>
      </c>
      <c r="C11274" s="651"/>
      <c r="D11274" s="652"/>
    </row>
    <row r="11275" spans="1:5">
      <c r="A11275" s="711" t="s">
        <v>5399</v>
      </c>
      <c r="B11275" s="651" t="s">
        <v>28397</v>
      </c>
      <c r="C11275" s="651" t="s">
        <v>128</v>
      </c>
      <c r="D11275" s="652" t="s">
        <v>18987</v>
      </c>
      <c r="E11275" s="625">
        <v>1.67</v>
      </c>
    </row>
    <row r="11276" spans="1:5">
      <c r="A11276" s="711" t="s">
        <v>22417</v>
      </c>
      <c r="B11276" s="651" t="s">
        <v>22418</v>
      </c>
      <c r="C11276" s="651"/>
      <c r="D11276" s="652"/>
    </row>
    <row r="11277" spans="1:5">
      <c r="A11277" s="711" t="s">
        <v>22419</v>
      </c>
      <c r="B11277" s="651" t="e">
        <v>#NAME?</v>
      </c>
      <c r="C11277" s="651"/>
      <c r="D11277" s="652" t="s">
        <v>22420</v>
      </c>
      <c r="E11277" s="625" t="s">
        <v>22421</v>
      </c>
    </row>
    <row r="11278" spans="1:5">
      <c r="A11278" s="711"/>
      <c r="B11278" s="651"/>
      <c r="C11278" s="651"/>
      <c r="D11278" s="652" t="s">
        <v>22422</v>
      </c>
      <c r="E11278" s="625" t="s">
        <v>22423</v>
      </c>
    </row>
    <row r="11279" spans="1:5">
      <c r="A11279" s="711" t="s">
        <v>22424</v>
      </c>
      <c r="B11279" s="651" t="s">
        <v>22425</v>
      </c>
      <c r="C11279" s="651"/>
      <c r="D11279" s="652"/>
    </row>
    <row r="11280" spans="1:5">
      <c r="A11280" s="711" t="s">
        <v>22426</v>
      </c>
      <c r="B11280" s="651" t="s">
        <v>22427</v>
      </c>
      <c r="C11280" s="651" t="s">
        <v>22428</v>
      </c>
      <c r="D11280" s="652"/>
    </row>
    <row r="11281" spans="1:5">
      <c r="A11281" s="711" t="s">
        <v>22429</v>
      </c>
      <c r="B11281" s="651" t="s">
        <v>22430</v>
      </c>
      <c r="C11281" s="651"/>
      <c r="D11281" s="652" t="s">
        <v>22422</v>
      </c>
      <c r="E11281" s="625" t="s">
        <v>22431</v>
      </c>
    </row>
    <row r="11282" spans="1:5">
      <c r="A11282" s="711" t="s">
        <v>91</v>
      </c>
      <c r="B11282" s="651" t="s">
        <v>22432</v>
      </c>
      <c r="C11282" s="651" t="s">
        <v>22433</v>
      </c>
      <c r="D11282" s="652" t="s">
        <v>22434</v>
      </c>
      <c r="E11282" s="625" t="s">
        <v>22435</v>
      </c>
    </row>
    <row r="11283" spans="1:5">
      <c r="A11283" s="711" t="s">
        <v>22436</v>
      </c>
      <c r="B11283" s="651" t="s">
        <v>22437</v>
      </c>
      <c r="C11283" s="651"/>
      <c r="D11283" s="652"/>
    </row>
    <row r="11284" spans="1:5">
      <c r="A11284" s="711" t="s">
        <v>28398</v>
      </c>
      <c r="B11284" s="651" t="s">
        <v>28399</v>
      </c>
      <c r="C11284" s="651"/>
      <c r="D11284" s="652"/>
    </row>
    <row r="11285" spans="1:5">
      <c r="A11285" s="711">
        <v>78018</v>
      </c>
      <c r="B11285" s="651" t="s">
        <v>28400</v>
      </c>
      <c r="C11285" s="651" t="s">
        <v>128</v>
      </c>
      <c r="D11285" s="652" t="s">
        <v>18987</v>
      </c>
      <c r="E11285" s="625">
        <v>27.4</v>
      </c>
    </row>
    <row r="11286" spans="1:5">
      <c r="A11286" s="711" t="s">
        <v>28401</v>
      </c>
      <c r="B11286" s="651" t="s">
        <v>24998</v>
      </c>
      <c r="C11286" s="651"/>
      <c r="D11286" s="652"/>
    </row>
    <row r="11287" spans="1:5">
      <c r="A11287" s="711">
        <v>79472</v>
      </c>
      <c r="B11287" s="651" t="s">
        <v>5400</v>
      </c>
      <c r="C11287" s="651" t="s">
        <v>112</v>
      </c>
      <c r="D11287" s="652" t="s">
        <v>18987</v>
      </c>
      <c r="E11287" s="625">
        <v>0.43</v>
      </c>
    </row>
    <row r="11288" spans="1:5">
      <c r="A11288" s="711">
        <v>79473</v>
      </c>
      <c r="B11288" s="651" t="s">
        <v>5401</v>
      </c>
      <c r="C11288" s="651" t="s">
        <v>128</v>
      </c>
      <c r="D11288" s="652" t="s">
        <v>18987</v>
      </c>
      <c r="E11288" s="625">
        <v>6.1</v>
      </c>
    </row>
    <row r="11289" spans="1:5">
      <c r="A11289" s="711">
        <v>79474</v>
      </c>
      <c r="B11289" s="651" t="s">
        <v>28402</v>
      </c>
      <c r="C11289" s="651" t="s">
        <v>128</v>
      </c>
      <c r="D11289" s="652" t="s">
        <v>18987</v>
      </c>
      <c r="E11289" s="625">
        <v>46.23</v>
      </c>
    </row>
    <row r="11290" spans="1:5">
      <c r="A11290" s="711" t="s">
        <v>28403</v>
      </c>
      <c r="B11290" s="651" t="s">
        <v>28404</v>
      </c>
      <c r="C11290" s="651"/>
      <c r="D11290" s="652"/>
    </row>
    <row r="11291" spans="1:5">
      <c r="A11291" s="711">
        <v>79478</v>
      </c>
      <c r="B11291" s="651" t="s">
        <v>28405</v>
      </c>
      <c r="C11291" s="651" t="s">
        <v>128</v>
      </c>
      <c r="D11291" s="652" t="s">
        <v>18987</v>
      </c>
      <c r="E11291" s="625">
        <v>33.450000000000003</v>
      </c>
    </row>
    <row r="11292" spans="1:5">
      <c r="A11292" s="711" t="s">
        <v>28406</v>
      </c>
      <c r="B11292" s="651"/>
      <c r="C11292" s="651"/>
      <c r="D11292" s="652"/>
    </row>
    <row r="11293" spans="1:5">
      <c r="A11293" s="711">
        <v>79479</v>
      </c>
      <c r="B11293" s="651" t="s">
        <v>28407</v>
      </c>
      <c r="C11293" s="651" t="s">
        <v>128</v>
      </c>
      <c r="D11293" s="652" t="s">
        <v>18987</v>
      </c>
      <c r="E11293" s="625">
        <v>39.840000000000003</v>
      </c>
    </row>
    <row r="11294" spans="1:5">
      <c r="A11294" s="711" t="s">
        <v>28403</v>
      </c>
      <c r="B11294" s="651" t="s">
        <v>28404</v>
      </c>
      <c r="C11294" s="651"/>
      <c r="D11294" s="652"/>
    </row>
    <row r="11295" spans="1:5">
      <c r="A11295" s="711">
        <v>79480</v>
      </c>
      <c r="B11295" s="651" t="s">
        <v>28408</v>
      </c>
      <c r="C11295" s="651" t="s">
        <v>128</v>
      </c>
      <c r="D11295" s="652" t="s">
        <v>18987</v>
      </c>
      <c r="E11295" s="625">
        <v>2.4900000000000002</v>
      </c>
    </row>
    <row r="11296" spans="1:5">
      <c r="A11296" s="711" t="s">
        <v>22433</v>
      </c>
      <c r="B11296" s="651"/>
      <c r="C11296" s="651"/>
      <c r="D11296" s="652"/>
    </row>
    <row r="11297" spans="1:5">
      <c r="A11297" s="711">
        <v>79517</v>
      </c>
      <c r="B11297" s="651" t="s">
        <v>28409</v>
      </c>
      <c r="C11297" s="651"/>
      <c r="D11297" s="652"/>
    </row>
    <row r="11298" spans="1:5">
      <c r="A11298" s="711" t="s">
        <v>5402</v>
      </c>
      <c r="B11298" s="651" t="s">
        <v>5403</v>
      </c>
      <c r="C11298" s="651" t="s">
        <v>128</v>
      </c>
      <c r="D11298" s="652" t="s">
        <v>18987</v>
      </c>
      <c r="E11298" s="625">
        <v>22.83</v>
      </c>
    </row>
    <row r="11299" spans="1:5">
      <c r="A11299" s="711" t="s">
        <v>5404</v>
      </c>
      <c r="B11299" s="651" t="s">
        <v>5405</v>
      </c>
      <c r="C11299" s="651" t="s">
        <v>128</v>
      </c>
      <c r="D11299" s="652" t="s">
        <v>18987</v>
      </c>
      <c r="E11299" s="625">
        <v>36.53</v>
      </c>
    </row>
    <row r="11300" spans="1:5">
      <c r="A11300" s="711">
        <v>83336</v>
      </c>
      <c r="B11300" s="651" t="s">
        <v>28410</v>
      </c>
      <c r="C11300" s="651" t="s">
        <v>128</v>
      </c>
      <c r="D11300" s="652" t="s">
        <v>18987</v>
      </c>
      <c r="E11300" s="625">
        <v>3.77</v>
      </c>
    </row>
    <row r="11301" spans="1:5">
      <c r="A11301" s="711" t="s">
        <v>28411</v>
      </c>
      <c r="B11301" s="651" t="s">
        <v>28412</v>
      </c>
      <c r="C11301" s="651"/>
      <c r="D11301" s="652"/>
    </row>
    <row r="11302" spans="1:5">
      <c r="A11302" s="711">
        <v>83338</v>
      </c>
      <c r="B11302" s="651" t="s">
        <v>28413</v>
      </c>
      <c r="C11302" s="651" t="s">
        <v>128</v>
      </c>
      <c r="D11302" s="652" t="s">
        <v>18987</v>
      </c>
      <c r="E11302" s="625">
        <v>2.13</v>
      </c>
    </row>
    <row r="11303" spans="1:5">
      <c r="A11303" s="711" t="s">
        <v>28414</v>
      </c>
      <c r="B11303" s="651" t="s">
        <v>28415</v>
      </c>
      <c r="C11303" s="651"/>
      <c r="D11303" s="652"/>
    </row>
    <row r="11304" spans="1:5">
      <c r="A11304" s="711">
        <v>89885</v>
      </c>
      <c r="B11304" s="651" t="s">
        <v>28416</v>
      </c>
      <c r="C11304" s="651" t="s">
        <v>128</v>
      </c>
      <c r="D11304" s="652" t="s">
        <v>18987</v>
      </c>
      <c r="E11304" s="625">
        <v>6.55</v>
      </c>
    </row>
    <row r="11305" spans="1:5">
      <c r="A11305" s="711" t="s">
        <v>28417</v>
      </c>
      <c r="B11305" s="651" t="s">
        <v>28418</v>
      </c>
      <c r="C11305" s="651"/>
      <c r="D11305" s="652"/>
    </row>
    <row r="11306" spans="1:5">
      <c r="A11306" s="711" t="s">
        <v>28419</v>
      </c>
      <c r="B11306" s="651" t="s">
        <v>28420</v>
      </c>
      <c r="C11306" s="651"/>
      <c r="D11306" s="652"/>
    </row>
    <row r="11307" spans="1:5">
      <c r="A11307" s="711" t="s">
        <v>28421</v>
      </c>
      <c r="B11307" s="651" t="s">
        <v>28422</v>
      </c>
      <c r="C11307" s="651"/>
      <c r="D11307" s="652"/>
    </row>
    <row r="11308" spans="1:5">
      <c r="A11308" s="711">
        <v>89886</v>
      </c>
      <c r="B11308" s="651" t="s">
        <v>28416</v>
      </c>
      <c r="C11308" s="651" t="s">
        <v>128</v>
      </c>
      <c r="D11308" s="652" t="s">
        <v>18987</v>
      </c>
      <c r="E11308" s="625">
        <v>6.58</v>
      </c>
    </row>
    <row r="11309" spans="1:5">
      <c r="A11309" s="711" t="s">
        <v>28417</v>
      </c>
      <c r="B11309" s="651" t="s">
        <v>28418</v>
      </c>
      <c r="C11309" s="651"/>
      <c r="D11309" s="652"/>
    </row>
    <row r="11310" spans="1:5">
      <c r="A11310" s="711" t="s">
        <v>28419</v>
      </c>
      <c r="B11310" s="651" t="s">
        <v>28423</v>
      </c>
      <c r="C11310" s="651"/>
      <c r="D11310" s="652"/>
    </row>
    <row r="11311" spans="1:5">
      <c r="A11311" s="711" t="s">
        <v>28421</v>
      </c>
      <c r="B11311" s="651" t="s">
        <v>28424</v>
      </c>
      <c r="C11311" s="651"/>
      <c r="D11311" s="652"/>
    </row>
    <row r="11312" spans="1:5">
      <c r="A11312" s="711" t="s">
        <v>22417</v>
      </c>
      <c r="B11312" s="651" t="s">
        <v>22418</v>
      </c>
      <c r="C11312" s="651"/>
      <c r="D11312" s="652"/>
    </row>
    <row r="11313" spans="1:5">
      <c r="A11313" s="711" t="s">
        <v>22419</v>
      </c>
      <c r="B11313" s="651" t="e">
        <v>#NAME?</v>
      </c>
      <c r="C11313" s="651"/>
      <c r="D11313" s="652" t="s">
        <v>22420</v>
      </c>
      <c r="E11313" s="625" t="s">
        <v>22421</v>
      </c>
    </row>
    <row r="11314" spans="1:5">
      <c r="A11314" s="711"/>
      <c r="B11314" s="651"/>
      <c r="C11314" s="651"/>
      <c r="D11314" s="652" t="s">
        <v>22422</v>
      </c>
      <c r="E11314" s="625" t="s">
        <v>22423</v>
      </c>
    </row>
    <row r="11315" spans="1:5">
      <c r="A11315" s="711" t="s">
        <v>22424</v>
      </c>
      <c r="B11315" s="651" t="s">
        <v>22425</v>
      </c>
      <c r="C11315" s="651"/>
      <c r="D11315" s="652"/>
    </row>
    <row r="11316" spans="1:5">
      <c r="A11316" s="711" t="s">
        <v>22426</v>
      </c>
      <c r="B11316" s="651" t="s">
        <v>22427</v>
      </c>
      <c r="C11316" s="651" t="s">
        <v>22428</v>
      </c>
      <c r="D11316" s="652"/>
    </row>
    <row r="11317" spans="1:5">
      <c r="A11317" s="711" t="s">
        <v>22429</v>
      </c>
      <c r="B11317" s="651" t="s">
        <v>22430</v>
      </c>
      <c r="C11317" s="651"/>
      <c r="D11317" s="652" t="s">
        <v>22422</v>
      </c>
      <c r="E11317" s="625" t="s">
        <v>22431</v>
      </c>
    </row>
    <row r="11318" spans="1:5">
      <c r="A11318" s="711" t="s">
        <v>91</v>
      </c>
      <c r="B11318" s="651" t="s">
        <v>22432</v>
      </c>
      <c r="C11318" s="651" t="s">
        <v>22433</v>
      </c>
      <c r="D11318" s="652" t="s">
        <v>22434</v>
      </c>
      <c r="E11318" s="625" t="s">
        <v>22435</v>
      </c>
    </row>
    <row r="11319" spans="1:5">
      <c r="A11319" s="711" t="s">
        <v>22436</v>
      </c>
      <c r="B11319" s="651" t="s">
        <v>22437</v>
      </c>
      <c r="C11319" s="651"/>
      <c r="D11319" s="652"/>
    </row>
    <row r="11320" spans="1:5">
      <c r="A11320" s="711">
        <v>89887</v>
      </c>
      <c r="B11320" s="651" t="s">
        <v>28416</v>
      </c>
      <c r="C11320" s="651" t="s">
        <v>128</v>
      </c>
      <c r="D11320" s="652" t="s">
        <v>18987</v>
      </c>
      <c r="E11320" s="625">
        <v>6.78</v>
      </c>
    </row>
    <row r="11321" spans="1:5">
      <c r="A11321" s="711" t="s">
        <v>28417</v>
      </c>
      <c r="B11321" s="651" t="s">
        <v>28418</v>
      </c>
      <c r="C11321" s="651"/>
      <c r="D11321" s="652"/>
    </row>
    <row r="11322" spans="1:5">
      <c r="A11322" s="711" t="s">
        <v>28419</v>
      </c>
      <c r="B11322" s="651" t="s">
        <v>28425</v>
      </c>
      <c r="C11322" s="651"/>
      <c r="D11322" s="652"/>
    </row>
    <row r="11323" spans="1:5">
      <c r="A11323" s="711" t="s">
        <v>28421</v>
      </c>
      <c r="B11323" s="651" t="s">
        <v>28426</v>
      </c>
      <c r="C11323" s="651"/>
      <c r="D11323" s="652"/>
    </row>
    <row r="11324" spans="1:5">
      <c r="A11324" s="711">
        <v>89888</v>
      </c>
      <c r="B11324" s="651" t="s">
        <v>28416</v>
      </c>
      <c r="C11324" s="651" t="s">
        <v>128</v>
      </c>
      <c r="D11324" s="652" t="s">
        <v>18987</v>
      </c>
      <c r="E11324" s="625">
        <v>6.72</v>
      </c>
    </row>
    <row r="11325" spans="1:5">
      <c r="A11325" s="711" t="s">
        <v>28417</v>
      </c>
      <c r="B11325" s="651" t="s">
        <v>28418</v>
      </c>
      <c r="C11325" s="651"/>
      <c r="D11325" s="652"/>
    </row>
    <row r="11326" spans="1:5">
      <c r="A11326" s="711" t="s">
        <v>28419</v>
      </c>
      <c r="B11326" s="651" t="s">
        <v>28427</v>
      </c>
      <c r="C11326" s="651"/>
      <c r="D11326" s="652"/>
    </row>
    <row r="11327" spans="1:5">
      <c r="A11327" s="711" t="s">
        <v>28421</v>
      </c>
      <c r="B11327" s="651" t="s">
        <v>28428</v>
      </c>
      <c r="C11327" s="651"/>
      <c r="D11327" s="652"/>
    </row>
    <row r="11328" spans="1:5">
      <c r="A11328" s="711">
        <v>89889</v>
      </c>
      <c r="B11328" s="651" t="s">
        <v>28416</v>
      </c>
      <c r="C11328" s="651" t="s">
        <v>128</v>
      </c>
      <c r="D11328" s="652" t="s">
        <v>18987</v>
      </c>
      <c r="E11328" s="625">
        <v>6.94</v>
      </c>
    </row>
    <row r="11329" spans="1:5">
      <c r="A11329" s="711" t="s">
        <v>28417</v>
      </c>
      <c r="B11329" s="651" t="s">
        <v>28418</v>
      </c>
      <c r="C11329" s="651"/>
      <c r="D11329" s="652"/>
    </row>
    <row r="11330" spans="1:5">
      <c r="A11330" s="711" t="s">
        <v>28419</v>
      </c>
      <c r="B11330" s="651" t="s">
        <v>28429</v>
      </c>
      <c r="C11330" s="651"/>
      <c r="D11330" s="652"/>
    </row>
    <row r="11331" spans="1:5">
      <c r="A11331" s="711" t="s">
        <v>28430</v>
      </c>
      <c r="B11331" s="651" t="s">
        <v>28431</v>
      </c>
      <c r="C11331" s="651"/>
      <c r="D11331" s="652"/>
    </row>
    <row r="11332" spans="1:5">
      <c r="A11332" s="711">
        <v>89890</v>
      </c>
      <c r="B11332" s="651" t="s">
        <v>28416</v>
      </c>
      <c r="C11332" s="651" t="s">
        <v>128</v>
      </c>
      <c r="D11332" s="652" t="s">
        <v>18987</v>
      </c>
      <c r="E11332" s="625">
        <v>9.5</v>
      </c>
    </row>
    <row r="11333" spans="1:5">
      <c r="A11333" s="711" t="s">
        <v>28417</v>
      </c>
      <c r="B11333" s="651" t="s">
        <v>28418</v>
      </c>
      <c r="C11333" s="651"/>
      <c r="D11333" s="652"/>
    </row>
    <row r="11334" spans="1:5">
      <c r="A11334" s="711" t="s">
        <v>28419</v>
      </c>
      <c r="B11334" s="651" t="s">
        <v>28432</v>
      </c>
      <c r="C11334" s="651"/>
      <c r="D11334" s="652"/>
    </row>
    <row r="11335" spans="1:5">
      <c r="A11335" s="711" t="s">
        <v>28421</v>
      </c>
      <c r="B11335" s="651" t="s">
        <v>28433</v>
      </c>
      <c r="C11335" s="651"/>
      <c r="D11335" s="652"/>
    </row>
    <row r="11336" spans="1:5">
      <c r="A11336" s="711">
        <v>89891</v>
      </c>
      <c r="B11336" s="651" t="s">
        <v>28416</v>
      </c>
      <c r="C11336" s="651" t="s">
        <v>128</v>
      </c>
      <c r="D11336" s="652" t="s">
        <v>18987</v>
      </c>
      <c r="E11336" s="625">
        <v>9.68</v>
      </c>
    </row>
    <row r="11337" spans="1:5">
      <c r="A11337" s="711" t="s">
        <v>28417</v>
      </c>
      <c r="B11337" s="651" t="s">
        <v>28418</v>
      </c>
      <c r="C11337" s="651"/>
      <c r="D11337" s="652"/>
    </row>
    <row r="11338" spans="1:5">
      <c r="A11338" s="711" t="s">
        <v>28419</v>
      </c>
      <c r="B11338" s="651" t="s">
        <v>28434</v>
      </c>
      <c r="C11338" s="651"/>
      <c r="D11338" s="652"/>
    </row>
    <row r="11339" spans="1:5">
      <c r="A11339" s="711" t="s">
        <v>28430</v>
      </c>
      <c r="B11339" s="651" t="s">
        <v>28435</v>
      </c>
      <c r="C11339" s="651"/>
      <c r="D11339" s="652"/>
    </row>
    <row r="11340" spans="1:5">
      <c r="A11340" s="711">
        <v>89892</v>
      </c>
      <c r="B11340" s="651" t="s">
        <v>28416</v>
      </c>
      <c r="C11340" s="651" t="s">
        <v>128</v>
      </c>
      <c r="D11340" s="652" t="s">
        <v>18987</v>
      </c>
      <c r="E11340" s="625">
        <v>8.9</v>
      </c>
    </row>
    <row r="11341" spans="1:5">
      <c r="A11341" s="711" t="s">
        <v>28417</v>
      </c>
      <c r="B11341" s="651" t="s">
        <v>28418</v>
      </c>
      <c r="C11341" s="651"/>
      <c r="D11341" s="652"/>
    </row>
    <row r="11342" spans="1:5">
      <c r="A11342" s="711" t="s">
        <v>28419</v>
      </c>
      <c r="B11342" s="651" t="s">
        <v>28434</v>
      </c>
      <c r="C11342" s="651"/>
      <c r="D11342" s="652"/>
    </row>
    <row r="11343" spans="1:5">
      <c r="A11343" s="711" t="s">
        <v>28430</v>
      </c>
      <c r="B11343" s="651" t="s">
        <v>28436</v>
      </c>
      <c r="C11343" s="651"/>
      <c r="D11343" s="652"/>
    </row>
    <row r="11344" spans="1:5">
      <c r="A11344" s="711">
        <v>89893</v>
      </c>
      <c r="B11344" s="651" t="s">
        <v>28416</v>
      </c>
      <c r="C11344" s="651" t="s">
        <v>128</v>
      </c>
      <c r="D11344" s="652" t="s">
        <v>18987</v>
      </c>
      <c r="E11344" s="625">
        <v>11.63</v>
      </c>
    </row>
    <row r="11345" spans="1:5">
      <c r="A11345" s="711" t="s">
        <v>28417</v>
      </c>
      <c r="B11345" s="651" t="s">
        <v>28418</v>
      </c>
      <c r="C11345" s="651"/>
      <c r="D11345" s="652"/>
    </row>
    <row r="11346" spans="1:5">
      <c r="A11346" s="711" t="s">
        <v>28419</v>
      </c>
      <c r="B11346" s="651" t="s">
        <v>28437</v>
      </c>
      <c r="C11346" s="651"/>
      <c r="D11346" s="652"/>
    </row>
    <row r="11347" spans="1:5">
      <c r="A11347" s="711" t="s">
        <v>28430</v>
      </c>
      <c r="B11347" s="651" t="s">
        <v>28438</v>
      </c>
      <c r="C11347" s="651"/>
      <c r="D11347" s="652"/>
    </row>
    <row r="11348" spans="1:5">
      <c r="A11348" s="711" t="s">
        <v>22417</v>
      </c>
      <c r="B11348" s="651" t="s">
        <v>22418</v>
      </c>
      <c r="C11348" s="651"/>
      <c r="D11348" s="652"/>
    </row>
    <row r="11349" spans="1:5">
      <c r="A11349" s="711" t="s">
        <v>22419</v>
      </c>
      <c r="B11349" s="651" t="e">
        <v>#NAME?</v>
      </c>
      <c r="C11349" s="651"/>
      <c r="D11349" s="652" t="s">
        <v>22420</v>
      </c>
      <c r="E11349" s="625" t="s">
        <v>22421</v>
      </c>
    </row>
    <row r="11350" spans="1:5">
      <c r="A11350" s="711"/>
      <c r="B11350" s="651"/>
      <c r="C11350" s="651"/>
      <c r="D11350" s="652" t="s">
        <v>22422</v>
      </c>
      <c r="E11350" s="625" t="s">
        <v>22423</v>
      </c>
    </row>
    <row r="11351" spans="1:5">
      <c r="A11351" s="711" t="s">
        <v>22424</v>
      </c>
      <c r="B11351" s="651" t="s">
        <v>22425</v>
      </c>
      <c r="C11351" s="651"/>
      <c r="D11351" s="652"/>
    </row>
    <row r="11352" spans="1:5">
      <c r="A11352" s="711" t="s">
        <v>22426</v>
      </c>
      <c r="B11352" s="651" t="s">
        <v>22427</v>
      </c>
      <c r="C11352" s="651" t="s">
        <v>22428</v>
      </c>
      <c r="D11352" s="652"/>
    </row>
    <row r="11353" spans="1:5">
      <c r="A11353" s="711" t="s">
        <v>22429</v>
      </c>
      <c r="B11353" s="651" t="s">
        <v>22430</v>
      </c>
      <c r="C11353" s="651"/>
      <c r="D11353" s="652" t="s">
        <v>22422</v>
      </c>
      <c r="E11353" s="625" t="s">
        <v>22431</v>
      </c>
    </row>
    <row r="11354" spans="1:5">
      <c r="A11354" s="711" t="s">
        <v>91</v>
      </c>
      <c r="B11354" s="651" t="s">
        <v>22432</v>
      </c>
      <c r="C11354" s="651" t="s">
        <v>22433</v>
      </c>
      <c r="D11354" s="652" t="s">
        <v>22434</v>
      </c>
      <c r="E11354" s="625" t="s">
        <v>22435</v>
      </c>
    </row>
    <row r="11355" spans="1:5">
      <c r="A11355" s="711" t="s">
        <v>22436</v>
      </c>
      <c r="B11355" s="651" t="s">
        <v>22437</v>
      </c>
      <c r="C11355" s="651"/>
      <c r="D11355" s="652"/>
    </row>
    <row r="11356" spans="1:5">
      <c r="A11356" s="711">
        <v>89894</v>
      </c>
      <c r="B11356" s="651" t="s">
        <v>28416</v>
      </c>
      <c r="C11356" s="651" t="s">
        <v>128</v>
      </c>
      <c r="D11356" s="652" t="s">
        <v>18987</v>
      </c>
      <c r="E11356" s="625">
        <v>12.97</v>
      </c>
    </row>
    <row r="11357" spans="1:5">
      <c r="A11357" s="711" t="s">
        <v>28417</v>
      </c>
      <c r="B11357" s="651" t="s">
        <v>28418</v>
      </c>
      <c r="C11357" s="651"/>
      <c r="D11357" s="652"/>
    </row>
    <row r="11358" spans="1:5">
      <c r="A11358" s="711" t="s">
        <v>28419</v>
      </c>
      <c r="B11358" s="651" t="s">
        <v>28439</v>
      </c>
      <c r="C11358" s="651"/>
      <c r="D11358" s="652"/>
    </row>
    <row r="11359" spans="1:5">
      <c r="A11359" s="711" t="s">
        <v>28430</v>
      </c>
      <c r="B11359" s="651" t="s">
        <v>28435</v>
      </c>
      <c r="C11359" s="651"/>
      <c r="D11359" s="652"/>
    </row>
    <row r="11360" spans="1:5">
      <c r="A11360" s="711">
        <v>89895</v>
      </c>
      <c r="B11360" s="651" t="s">
        <v>28416</v>
      </c>
      <c r="C11360" s="651" t="s">
        <v>128</v>
      </c>
      <c r="D11360" s="652" t="s">
        <v>18987</v>
      </c>
      <c r="E11360" s="625">
        <v>15.65</v>
      </c>
    </row>
    <row r="11361" spans="1:5">
      <c r="A11361" s="711" t="s">
        <v>28417</v>
      </c>
      <c r="B11361" s="651" t="s">
        <v>28418</v>
      </c>
      <c r="C11361" s="651"/>
      <c r="D11361" s="652"/>
    </row>
    <row r="11362" spans="1:5">
      <c r="A11362" s="711" t="s">
        <v>28419</v>
      </c>
      <c r="B11362" s="651" t="s">
        <v>28440</v>
      </c>
      <c r="C11362" s="651"/>
      <c r="D11362" s="652"/>
    </row>
    <row r="11363" spans="1:5">
      <c r="A11363" s="711" t="s">
        <v>28430</v>
      </c>
      <c r="B11363" s="651" t="s">
        <v>28435</v>
      </c>
      <c r="C11363" s="651"/>
      <c r="D11363" s="652"/>
    </row>
    <row r="11364" spans="1:5">
      <c r="A11364" s="711">
        <v>89896</v>
      </c>
      <c r="B11364" s="651" t="s">
        <v>28416</v>
      </c>
      <c r="C11364" s="651" t="s">
        <v>128</v>
      </c>
      <c r="D11364" s="652" t="s">
        <v>18987</v>
      </c>
      <c r="E11364" s="625">
        <v>12.75</v>
      </c>
    </row>
    <row r="11365" spans="1:5">
      <c r="A11365" s="711" t="s">
        <v>28417</v>
      </c>
      <c r="B11365" s="651" t="s">
        <v>28418</v>
      </c>
      <c r="C11365" s="651"/>
      <c r="D11365" s="652"/>
    </row>
    <row r="11366" spans="1:5">
      <c r="A11366" s="711" t="s">
        <v>28419</v>
      </c>
      <c r="B11366" s="651" t="s">
        <v>28441</v>
      </c>
      <c r="C11366" s="651"/>
      <c r="D11366" s="652"/>
    </row>
    <row r="11367" spans="1:5">
      <c r="A11367" s="711" t="s">
        <v>28430</v>
      </c>
      <c r="B11367" s="651" t="s">
        <v>28436</v>
      </c>
      <c r="C11367" s="651"/>
      <c r="D11367" s="652"/>
    </row>
    <row r="11368" spans="1:5">
      <c r="A11368" s="711">
        <v>89897</v>
      </c>
      <c r="B11368" s="651" t="s">
        <v>28416</v>
      </c>
      <c r="C11368" s="651" t="s">
        <v>128</v>
      </c>
      <c r="D11368" s="652" t="s">
        <v>18987</v>
      </c>
      <c r="E11368" s="625">
        <v>18.95</v>
      </c>
    </row>
    <row r="11369" spans="1:5">
      <c r="A11369" s="711" t="s">
        <v>28417</v>
      </c>
      <c r="B11369" s="651" t="s">
        <v>28418</v>
      </c>
      <c r="C11369" s="651"/>
      <c r="D11369" s="652"/>
    </row>
    <row r="11370" spans="1:5">
      <c r="A11370" s="711" t="s">
        <v>28419</v>
      </c>
      <c r="B11370" s="651" t="s">
        <v>28442</v>
      </c>
      <c r="C11370" s="651"/>
      <c r="D11370" s="652"/>
    </row>
    <row r="11371" spans="1:5">
      <c r="A11371" s="711" t="s">
        <v>28430</v>
      </c>
      <c r="B11371" s="651" t="s">
        <v>28435</v>
      </c>
      <c r="C11371" s="651"/>
      <c r="D11371" s="652"/>
    </row>
    <row r="11372" spans="1:5">
      <c r="A11372" s="711">
        <v>89898</v>
      </c>
      <c r="B11372" s="651" t="s">
        <v>28416</v>
      </c>
      <c r="C11372" s="651" t="s">
        <v>128</v>
      </c>
      <c r="D11372" s="652" t="s">
        <v>18987</v>
      </c>
      <c r="E11372" s="625">
        <v>21.64</v>
      </c>
    </row>
    <row r="11373" spans="1:5">
      <c r="A11373" s="711" t="s">
        <v>28417</v>
      </c>
      <c r="B11373" s="651" t="s">
        <v>28418</v>
      </c>
      <c r="C11373" s="651"/>
      <c r="D11373" s="652"/>
    </row>
    <row r="11374" spans="1:5">
      <c r="A11374" s="711" t="s">
        <v>28419</v>
      </c>
      <c r="B11374" s="651" t="s">
        <v>28443</v>
      </c>
      <c r="C11374" s="651"/>
      <c r="D11374" s="652"/>
    </row>
    <row r="11375" spans="1:5">
      <c r="A11375" s="711" t="s">
        <v>28421</v>
      </c>
      <c r="B11375" s="651" t="s">
        <v>28435</v>
      </c>
      <c r="C11375" s="651"/>
      <c r="D11375" s="652"/>
    </row>
    <row r="11376" spans="1:5">
      <c r="A11376" s="711">
        <v>89899</v>
      </c>
      <c r="B11376" s="651" t="s">
        <v>28416</v>
      </c>
      <c r="C11376" s="651" t="s">
        <v>128</v>
      </c>
      <c r="D11376" s="652" t="s">
        <v>18987</v>
      </c>
      <c r="E11376" s="625">
        <v>15.96</v>
      </c>
    </row>
    <row r="11377" spans="1:5">
      <c r="A11377" s="711" t="s">
        <v>28417</v>
      </c>
      <c r="B11377" s="651" t="s">
        <v>28418</v>
      </c>
      <c r="C11377" s="651"/>
      <c r="D11377" s="652"/>
    </row>
    <row r="11378" spans="1:5">
      <c r="A11378" s="711" t="s">
        <v>28419</v>
      </c>
      <c r="B11378" s="651" t="s">
        <v>28444</v>
      </c>
      <c r="C11378" s="651"/>
      <c r="D11378" s="652"/>
    </row>
    <row r="11379" spans="1:5">
      <c r="A11379" s="711" t="s">
        <v>28421</v>
      </c>
      <c r="B11379" s="651" t="s">
        <v>28436</v>
      </c>
      <c r="C11379" s="651"/>
      <c r="D11379" s="652"/>
    </row>
    <row r="11380" spans="1:5">
      <c r="A11380" s="711">
        <v>89900</v>
      </c>
      <c r="B11380" s="651" t="s">
        <v>28416</v>
      </c>
      <c r="C11380" s="651" t="s">
        <v>128</v>
      </c>
      <c r="D11380" s="652" t="s">
        <v>18987</v>
      </c>
      <c r="E11380" s="625">
        <v>27.35</v>
      </c>
    </row>
    <row r="11381" spans="1:5">
      <c r="A11381" s="711" t="s">
        <v>28417</v>
      </c>
      <c r="B11381" s="651" t="s">
        <v>28418</v>
      </c>
      <c r="C11381" s="651"/>
      <c r="D11381" s="652"/>
    </row>
    <row r="11382" spans="1:5">
      <c r="A11382" s="711" t="s">
        <v>28419</v>
      </c>
      <c r="B11382" s="651" t="s">
        <v>28445</v>
      </c>
      <c r="C11382" s="651"/>
      <c r="D11382" s="652"/>
    </row>
    <row r="11383" spans="1:5">
      <c r="A11383" s="711" t="s">
        <v>28421</v>
      </c>
      <c r="B11383" s="651" t="s">
        <v>28446</v>
      </c>
      <c r="C11383" s="651"/>
      <c r="D11383" s="652"/>
    </row>
    <row r="11384" spans="1:5">
      <c r="A11384" s="711" t="s">
        <v>22417</v>
      </c>
      <c r="B11384" s="651" t="s">
        <v>22418</v>
      </c>
      <c r="C11384" s="651"/>
      <c r="D11384" s="652"/>
    </row>
    <row r="11385" spans="1:5">
      <c r="A11385" s="711" t="s">
        <v>22419</v>
      </c>
      <c r="B11385" s="651" t="e">
        <v>#NAME?</v>
      </c>
      <c r="C11385" s="651"/>
      <c r="D11385" s="652" t="s">
        <v>22420</v>
      </c>
      <c r="E11385" s="625" t="s">
        <v>22421</v>
      </c>
    </row>
    <row r="11386" spans="1:5">
      <c r="A11386" s="711"/>
      <c r="B11386" s="651"/>
      <c r="C11386" s="651"/>
      <c r="D11386" s="652" t="s">
        <v>22422</v>
      </c>
      <c r="E11386" s="625" t="s">
        <v>22423</v>
      </c>
    </row>
    <row r="11387" spans="1:5">
      <c r="A11387" s="711" t="s">
        <v>22424</v>
      </c>
      <c r="B11387" s="651" t="s">
        <v>22425</v>
      </c>
      <c r="C11387" s="651"/>
      <c r="D11387" s="652"/>
    </row>
    <row r="11388" spans="1:5">
      <c r="A11388" s="711" t="s">
        <v>22426</v>
      </c>
      <c r="B11388" s="651" t="s">
        <v>22427</v>
      </c>
      <c r="C11388" s="651" t="s">
        <v>22428</v>
      </c>
      <c r="D11388" s="652"/>
    </row>
    <row r="11389" spans="1:5">
      <c r="A11389" s="711" t="s">
        <v>22429</v>
      </c>
      <c r="B11389" s="651" t="s">
        <v>22430</v>
      </c>
      <c r="C11389" s="651"/>
      <c r="D11389" s="652" t="s">
        <v>22422</v>
      </c>
      <c r="E11389" s="625" t="s">
        <v>22431</v>
      </c>
    </row>
    <row r="11390" spans="1:5">
      <c r="A11390" s="711" t="s">
        <v>91</v>
      </c>
      <c r="B11390" s="651" t="s">
        <v>22432</v>
      </c>
      <c r="C11390" s="651" t="s">
        <v>22433</v>
      </c>
      <c r="D11390" s="652" t="s">
        <v>22434</v>
      </c>
      <c r="E11390" s="625" t="s">
        <v>22435</v>
      </c>
    </row>
    <row r="11391" spans="1:5">
      <c r="A11391" s="711" t="s">
        <v>22436</v>
      </c>
      <c r="B11391" s="651" t="s">
        <v>22437</v>
      </c>
      <c r="C11391" s="651"/>
      <c r="D11391" s="652"/>
    </row>
    <row r="11392" spans="1:5">
      <c r="A11392" s="711">
        <v>89901</v>
      </c>
      <c r="B11392" s="651" t="s">
        <v>28416</v>
      </c>
      <c r="C11392" s="651" t="s">
        <v>128</v>
      </c>
      <c r="D11392" s="652" t="s">
        <v>18987</v>
      </c>
      <c r="E11392" s="625">
        <v>17.66</v>
      </c>
    </row>
    <row r="11393" spans="1:5">
      <c r="A11393" s="711" t="s">
        <v>28417</v>
      </c>
      <c r="B11393" s="651" t="s">
        <v>28418</v>
      </c>
      <c r="C11393" s="651"/>
      <c r="D11393" s="652"/>
    </row>
    <row r="11394" spans="1:5">
      <c r="A11394" s="711" t="s">
        <v>28419</v>
      </c>
      <c r="B11394" s="651" t="s">
        <v>28447</v>
      </c>
      <c r="C11394" s="651"/>
      <c r="D11394" s="652"/>
    </row>
    <row r="11395" spans="1:5">
      <c r="A11395" s="711" t="s">
        <v>28421</v>
      </c>
      <c r="B11395" s="651" t="s">
        <v>28448</v>
      </c>
      <c r="C11395" s="651"/>
      <c r="D11395" s="652"/>
    </row>
    <row r="11396" spans="1:5">
      <c r="A11396" s="711">
        <v>89902</v>
      </c>
      <c r="B11396" s="651" t="s">
        <v>28416</v>
      </c>
      <c r="C11396" s="651" t="s">
        <v>128</v>
      </c>
      <c r="D11396" s="652" t="s">
        <v>18987</v>
      </c>
      <c r="E11396" s="625">
        <v>33.950000000000003</v>
      </c>
    </row>
    <row r="11397" spans="1:5">
      <c r="A11397" s="711" t="s">
        <v>28417</v>
      </c>
      <c r="B11397" s="651" t="s">
        <v>28418</v>
      </c>
      <c r="C11397" s="651"/>
      <c r="D11397" s="652"/>
    </row>
    <row r="11398" spans="1:5">
      <c r="A11398" s="711" t="s">
        <v>28419</v>
      </c>
      <c r="B11398" s="651" t="s">
        <v>28449</v>
      </c>
      <c r="C11398" s="651"/>
      <c r="D11398" s="652"/>
    </row>
    <row r="11399" spans="1:5">
      <c r="A11399" s="711" t="s">
        <v>28421</v>
      </c>
      <c r="B11399" s="651" t="s">
        <v>28446</v>
      </c>
      <c r="C11399" s="651"/>
      <c r="D11399" s="652"/>
    </row>
    <row r="11400" spans="1:5">
      <c r="A11400" s="711">
        <v>89903</v>
      </c>
      <c r="B11400" s="651" t="s">
        <v>28416</v>
      </c>
      <c r="C11400" s="651" t="s">
        <v>128</v>
      </c>
      <c r="D11400" s="652" t="s">
        <v>18987</v>
      </c>
      <c r="E11400" s="625">
        <v>5.7</v>
      </c>
    </row>
    <row r="11401" spans="1:5">
      <c r="A11401" s="711" t="s">
        <v>28417</v>
      </c>
      <c r="B11401" s="651" t="s">
        <v>28418</v>
      </c>
      <c r="C11401" s="651"/>
      <c r="D11401" s="652"/>
    </row>
    <row r="11402" spans="1:5">
      <c r="A11402" s="711" t="s">
        <v>28419</v>
      </c>
      <c r="B11402" s="651" t="s">
        <v>28450</v>
      </c>
      <c r="C11402" s="651"/>
      <c r="D11402" s="652"/>
    </row>
    <row r="11403" spans="1:5">
      <c r="A11403" s="711" t="s">
        <v>28421</v>
      </c>
      <c r="B11403" s="651" t="s">
        <v>28422</v>
      </c>
      <c r="C11403" s="651"/>
      <c r="D11403" s="652"/>
    </row>
    <row r="11404" spans="1:5">
      <c r="A11404" s="711">
        <v>89904</v>
      </c>
      <c r="B11404" s="651" t="s">
        <v>28416</v>
      </c>
      <c r="C11404" s="651" t="s">
        <v>128</v>
      </c>
      <c r="D11404" s="652" t="s">
        <v>18987</v>
      </c>
      <c r="E11404" s="625">
        <v>5.72</v>
      </c>
    </row>
    <row r="11405" spans="1:5">
      <c r="A11405" s="711" t="s">
        <v>28417</v>
      </c>
      <c r="B11405" s="651" t="s">
        <v>28418</v>
      </c>
      <c r="C11405" s="651"/>
      <c r="D11405" s="652"/>
    </row>
    <row r="11406" spans="1:5">
      <c r="A11406" s="711" t="s">
        <v>28419</v>
      </c>
      <c r="B11406" s="651" t="s">
        <v>28451</v>
      </c>
      <c r="C11406" s="651"/>
      <c r="D11406" s="652"/>
    </row>
    <row r="11407" spans="1:5">
      <c r="A11407" s="711" t="s">
        <v>28421</v>
      </c>
      <c r="B11407" s="651" t="s">
        <v>28452</v>
      </c>
      <c r="C11407" s="651"/>
      <c r="D11407" s="652"/>
    </row>
    <row r="11408" spans="1:5">
      <c r="A11408" s="711">
        <v>89905</v>
      </c>
      <c r="B11408" s="651" t="s">
        <v>28416</v>
      </c>
      <c r="C11408" s="651" t="s">
        <v>128</v>
      </c>
      <c r="D11408" s="652" t="s">
        <v>18987</v>
      </c>
      <c r="E11408" s="625">
        <v>5.9</v>
      </c>
    </row>
    <row r="11409" spans="1:5">
      <c r="A11409" s="711" t="s">
        <v>28417</v>
      </c>
      <c r="B11409" s="651" t="s">
        <v>28418</v>
      </c>
      <c r="C11409" s="651"/>
      <c r="D11409" s="652"/>
    </row>
    <row r="11410" spans="1:5">
      <c r="A11410" s="711" t="s">
        <v>28419</v>
      </c>
      <c r="B11410" s="651" t="s">
        <v>28453</v>
      </c>
      <c r="C11410" s="651"/>
      <c r="D11410" s="652"/>
    </row>
    <row r="11411" spans="1:5">
      <c r="A11411" s="711" t="s">
        <v>28421</v>
      </c>
      <c r="B11411" s="651" t="s">
        <v>28426</v>
      </c>
      <c r="C11411" s="651"/>
      <c r="D11411" s="652"/>
    </row>
    <row r="11412" spans="1:5">
      <c r="A11412" s="711">
        <v>89906</v>
      </c>
      <c r="B11412" s="651" t="s">
        <v>28416</v>
      </c>
      <c r="C11412" s="651" t="s">
        <v>128</v>
      </c>
      <c r="D11412" s="652" t="s">
        <v>18987</v>
      </c>
      <c r="E11412" s="625">
        <v>5.84</v>
      </c>
    </row>
    <row r="11413" spans="1:5">
      <c r="A11413" s="711" t="s">
        <v>28417</v>
      </c>
      <c r="B11413" s="651" t="s">
        <v>28418</v>
      </c>
      <c r="C11413" s="651"/>
      <c r="D11413" s="652"/>
    </row>
    <row r="11414" spans="1:5">
      <c r="A11414" s="711" t="s">
        <v>28419</v>
      </c>
      <c r="B11414" s="651" t="s">
        <v>28454</v>
      </c>
      <c r="C11414" s="651"/>
      <c r="D11414" s="652"/>
    </row>
    <row r="11415" spans="1:5">
      <c r="A11415" s="711" t="s">
        <v>28421</v>
      </c>
      <c r="B11415" s="651" t="s">
        <v>28428</v>
      </c>
      <c r="C11415" s="651"/>
      <c r="D11415" s="652"/>
    </row>
    <row r="11416" spans="1:5">
      <c r="A11416" s="711">
        <v>89907</v>
      </c>
      <c r="B11416" s="651" t="s">
        <v>28416</v>
      </c>
      <c r="C11416" s="651" t="s">
        <v>128</v>
      </c>
      <c r="D11416" s="652" t="s">
        <v>18987</v>
      </c>
      <c r="E11416" s="625">
        <v>6.64</v>
      </c>
    </row>
    <row r="11417" spans="1:5">
      <c r="A11417" s="711" t="s">
        <v>28417</v>
      </c>
      <c r="B11417" s="651" t="s">
        <v>28418</v>
      </c>
      <c r="C11417" s="651"/>
      <c r="D11417" s="652"/>
    </row>
    <row r="11418" spans="1:5">
      <c r="A11418" s="711" t="s">
        <v>28419</v>
      </c>
      <c r="B11418" s="651" t="s">
        <v>28455</v>
      </c>
      <c r="C11418" s="651"/>
      <c r="D11418" s="652"/>
    </row>
    <row r="11419" spans="1:5">
      <c r="A11419" s="711" t="s">
        <v>28430</v>
      </c>
      <c r="B11419" s="651" t="s">
        <v>28431</v>
      </c>
      <c r="C11419" s="651"/>
      <c r="D11419" s="652"/>
    </row>
    <row r="11420" spans="1:5">
      <c r="A11420" s="711" t="s">
        <v>22417</v>
      </c>
      <c r="B11420" s="651" t="s">
        <v>22418</v>
      </c>
      <c r="C11420" s="651"/>
      <c r="D11420" s="652"/>
    </row>
    <row r="11421" spans="1:5">
      <c r="A11421" s="711" t="s">
        <v>22419</v>
      </c>
      <c r="B11421" s="651" t="e">
        <v>#NAME?</v>
      </c>
      <c r="C11421" s="651"/>
      <c r="D11421" s="652" t="s">
        <v>22420</v>
      </c>
      <c r="E11421" s="625" t="s">
        <v>22421</v>
      </c>
    </row>
    <row r="11422" spans="1:5">
      <c r="A11422" s="711"/>
      <c r="B11422" s="651"/>
      <c r="C11422" s="651"/>
      <c r="D11422" s="652" t="s">
        <v>22422</v>
      </c>
      <c r="E11422" s="625" t="s">
        <v>22423</v>
      </c>
    </row>
    <row r="11423" spans="1:5">
      <c r="A11423" s="711" t="s">
        <v>22424</v>
      </c>
      <c r="B11423" s="651" t="s">
        <v>22425</v>
      </c>
      <c r="C11423" s="651"/>
      <c r="D11423" s="652"/>
    </row>
    <row r="11424" spans="1:5">
      <c r="A11424" s="711" t="s">
        <v>22426</v>
      </c>
      <c r="B11424" s="651" t="s">
        <v>22427</v>
      </c>
      <c r="C11424" s="651" t="s">
        <v>22428</v>
      </c>
      <c r="D11424" s="652"/>
    </row>
    <row r="11425" spans="1:5">
      <c r="A11425" s="711" t="s">
        <v>22429</v>
      </c>
      <c r="B11425" s="651" t="s">
        <v>22430</v>
      </c>
      <c r="C11425" s="651"/>
      <c r="D11425" s="652" t="s">
        <v>22422</v>
      </c>
      <c r="E11425" s="625" t="s">
        <v>22431</v>
      </c>
    </row>
    <row r="11426" spans="1:5">
      <c r="A11426" s="711" t="s">
        <v>91</v>
      </c>
      <c r="B11426" s="651" t="s">
        <v>22432</v>
      </c>
      <c r="C11426" s="651" t="s">
        <v>22433</v>
      </c>
      <c r="D11426" s="652" t="s">
        <v>22434</v>
      </c>
      <c r="E11426" s="625" t="s">
        <v>22435</v>
      </c>
    </row>
    <row r="11427" spans="1:5">
      <c r="A11427" s="711" t="s">
        <v>22436</v>
      </c>
      <c r="B11427" s="651" t="s">
        <v>22437</v>
      </c>
      <c r="C11427" s="651"/>
      <c r="D11427" s="652"/>
    </row>
    <row r="11428" spans="1:5">
      <c r="A11428" s="711">
        <v>89908</v>
      </c>
      <c r="B11428" s="651" t="s">
        <v>28416</v>
      </c>
      <c r="C11428" s="651" t="s">
        <v>128</v>
      </c>
      <c r="D11428" s="652" t="s">
        <v>18987</v>
      </c>
      <c r="E11428" s="625">
        <v>8.9499999999999993</v>
      </c>
    </row>
    <row r="11429" spans="1:5">
      <c r="A11429" s="711" t="s">
        <v>28417</v>
      </c>
      <c r="B11429" s="651" t="s">
        <v>28418</v>
      </c>
      <c r="C11429" s="651"/>
      <c r="D11429" s="652"/>
    </row>
    <row r="11430" spans="1:5">
      <c r="A11430" s="711" t="s">
        <v>28419</v>
      </c>
      <c r="B11430" s="651" t="s">
        <v>28456</v>
      </c>
      <c r="C11430" s="651"/>
      <c r="D11430" s="652"/>
    </row>
    <row r="11431" spans="1:5">
      <c r="A11431" s="711" t="s">
        <v>28421</v>
      </c>
      <c r="B11431" s="651" t="s">
        <v>28433</v>
      </c>
      <c r="C11431" s="651"/>
      <c r="D11431" s="652"/>
    </row>
    <row r="11432" spans="1:5">
      <c r="A11432" s="711">
        <v>89909</v>
      </c>
      <c r="B11432" s="651" t="s">
        <v>28416</v>
      </c>
      <c r="C11432" s="651" t="s">
        <v>128</v>
      </c>
      <c r="D11432" s="652" t="s">
        <v>18987</v>
      </c>
      <c r="E11432" s="625">
        <v>9.09</v>
      </c>
    </row>
    <row r="11433" spans="1:5">
      <c r="A11433" s="711" t="s">
        <v>28417</v>
      </c>
      <c r="B11433" s="651" t="s">
        <v>28418</v>
      </c>
      <c r="C11433" s="651"/>
      <c r="D11433" s="652"/>
    </row>
    <row r="11434" spans="1:5">
      <c r="A11434" s="711" t="s">
        <v>28419</v>
      </c>
      <c r="B11434" s="651" t="s">
        <v>28457</v>
      </c>
      <c r="C11434" s="651"/>
      <c r="D11434" s="652"/>
    </row>
    <row r="11435" spans="1:5">
      <c r="A11435" s="711" t="s">
        <v>28430</v>
      </c>
      <c r="B11435" s="651" t="s">
        <v>28435</v>
      </c>
      <c r="C11435" s="651"/>
      <c r="D11435" s="652"/>
    </row>
    <row r="11436" spans="1:5">
      <c r="A11436" s="711">
        <v>89910</v>
      </c>
      <c r="B11436" s="651" t="s">
        <v>28416</v>
      </c>
      <c r="C11436" s="651" t="s">
        <v>128</v>
      </c>
      <c r="D11436" s="652" t="s">
        <v>18987</v>
      </c>
      <c r="E11436" s="625">
        <v>7.84</v>
      </c>
    </row>
    <row r="11437" spans="1:5">
      <c r="A11437" s="711" t="s">
        <v>28417</v>
      </c>
      <c r="B11437" s="651" t="s">
        <v>28418</v>
      </c>
      <c r="C11437" s="651"/>
      <c r="D11437" s="652"/>
    </row>
    <row r="11438" spans="1:5">
      <c r="A11438" s="711" t="s">
        <v>28419</v>
      </c>
      <c r="B11438" s="651" t="s">
        <v>28458</v>
      </c>
      <c r="C11438" s="651"/>
      <c r="D11438" s="652"/>
    </row>
    <row r="11439" spans="1:5">
      <c r="A11439" s="711" t="s">
        <v>28430</v>
      </c>
      <c r="B11439" s="651" t="s">
        <v>28436</v>
      </c>
      <c r="C11439" s="651"/>
      <c r="D11439" s="652"/>
    </row>
    <row r="11440" spans="1:5">
      <c r="A11440" s="711">
        <v>89911</v>
      </c>
      <c r="B11440" s="651" t="s">
        <v>28416</v>
      </c>
      <c r="C11440" s="651" t="s">
        <v>128</v>
      </c>
      <c r="D11440" s="652" t="s">
        <v>18987</v>
      </c>
      <c r="E11440" s="625">
        <v>10.87</v>
      </c>
    </row>
    <row r="11441" spans="1:5">
      <c r="A11441" s="711" t="s">
        <v>28417</v>
      </c>
      <c r="B11441" s="651" t="s">
        <v>28418</v>
      </c>
      <c r="C11441" s="651"/>
      <c r="D11441" s="652"/>
    </row>
    <row r="11442" spans="1:5">
      <c r="A11442" s="711" t="s">
        <v>28419</v>
      </c>
      <c r="B11442" s="651" t="s">
        <v>28459</v>
      </c>
      <c r="C11442" s="651"/>
      <c r="D11442" s="652"/>
    </row>
    <row r="11443" spans="1:5">
      <c r="A11443" s="711" t="s">
        <v>28430</v>
      </c>
      <c r="B11443" s="651" t="s">
        <v>28438</v>
      </c>
      <c r="C11443" s="651"/>
      <c r="D11443" s="652"/>
    </row>
    <row r="11444" spans="1:5">
      <c r="A11444" s="711">
        <v>89912</v>
      </c>
      <c r="B11444" s="651" t="s">
        <v>28416</v>
      </c>
      <c r="C11444" s="651" t="s">
        <v>128</v>
      </c>
      <c r="D11444" s="652" t="s">
        <v>18987</v>
      </c>
      <c r="E11444" s="625">
        <v>11.52</v>
      </c>
    </row>
    <row r="11445" spans="1:5">
      <c r="A11445" s="711" t="s">
        <v>28417</v>
      </c>
      <c r="B11445" s="651" t="s">
        <v>28418</v>
      </c>
      <c r="C11445" s="651"/>
      <c r="D11445" s="652"/>
    </row>
    <row r="11446" spans="1:5">
      <c r="A11446" s="711" t="s">
        <v>28419</v>
      </c>
      <c r="B11446" s="651" t="s">
        <v>28460</v>
      </c>
      <c r="C11446" s="651"/>
      <c r="D11446" s="652"/>
    </row>
    <row r="11447" spans="1:5">
      <c r="A11447" s="711" t="s">
        <v>28430</v>
      </c>
      <c r="B11447" s="651" t="s">
        <v>28435</v>
      </c>
      <c r="C11447" s="651"/>
      <c r="D11447" s="652"/>
    </row>
    <row r="11448" spans="1:5">
      <c r="A11448" s="711">
        <v>89913</v>
      </c>
      <c r="B11448" s="651" t="s">
        <v>28416</v>
      </c>
      <c r="C11448" s="651" t="s">
        <v>128</v>
      </c>
      <c r="D11448" s="652" t="s">
        <v>18987</v>
      </c>
      <c r="E11448" s="625">
        <v>13.94</v>
      </c>
    </row>
    <row r="11449" spans="1:5">
      <c r="A11449" s="711" t="s">
        <v>28417</v>
      </c>
      <c r="B11449" s="651" t="s">
        <v>28418</v>
      </c>
      <c r="C11449" s="651"/>
      <c r="D11449" s="652"/>
    </row>
    <row r="11450" spans="1:5">
      <c r="A11450" s="711" t="s">
        <v>28419</v>
      </c>
      <c r="B11450" s="651" t="s">
        <v>28461</v>
      </c>
      <c r="C11450" s="651"/>
      <c r="D11450" s="652"/>
    </row>
    <row r="11451" spans="1:5">
      <c r="A11451" s="711" t="s">
        <v>28430</v>
      </c>
      <c r="B11451" s="651" t="s">
        <v>28435</v>
      </c>
      <c r="C11451" s="651"/>
      <c r="D11451" s="652"/>
    </row>
    <row r="11452" spans="1:5">
      <c r="A11452" s="711">
        <v>89914</v>
      </c>
      <c r="B11452" s="651" t="s">
        <v>28416</v>
      </c>
      <c r="C11452" s="651" t="s">
        <v>128</v>
      </c>
      <c r="D11452" s="652" t="s">
        <v>18987</v>
      </c>
      <c r="E11452" s="625">
        <v>11.31</v>
      </c>
    </row>
    <row r="11453" spans="1:5">
      <c r="A11453" s="711" t="s">
        <v>28417</v>
      </c>
      <c r="B11453" s="651" t="s">
        <v>28418</v>
      </c>
      <c r="C11453" s="651"/>
      <c r="D11453" s="652"/>
    </row>
    <row r="11454" spans="1:5">
      <c r="A11454" s="711" t="s">
        <v>28419</v>
      </c>
      <c r="B11454" s="651" t="s">
        <v>28462</v>
      </c>
      <c r="C11454" s="651"/>
      <c r="D11454" s="652"/>
    </row>
    <row r="11455" spans="1:5">
      <c r="A11455" s="711" t="s">
        <v>28430</v>
      </c>
      <c r="B11455" s="651" t="s">
        <v>28436</v>
      </c>
      <c r="C11455" s="651"/>
      <c r="D11455" s="652"/>
    </row>
    <row r="11456" spans="1:5">
      <c r="A11456" s="711" t="s">
        <v>22417</v>
      </c>
      <c r="B11456" s="651" t="s">
        <v>22418</v>
      </c>
      <c r="C11456" s="651"/>
      <c r="D11456" s="652"/>
    </row>
    <row r="11457" spans="1:5">
      <c r="A11457" s="711" t="s">
        <v>22419</v>
      </c>
      <c r="B11457" s="651" t="e">
        <v>#NAME?</v>
      </c>
      <c r="C11457" s="651"/>
      <c r="D11457" s="652" t="s">
        <v>22420</v>
      </c>
      <c r="E11457" s="625" t="s">
        <v>22421</v>
      </c>
    </row>
    <row r="11458" spans="1:5">
      <c r="A11458" s="711"/>
      <c r="B11458" s="651"/>
      <c r="C11458" s="651"/>
      <c r="D11458" s="652" t="s">
        <v>22422</v>
      </c>
      <c r="E11458" s="625" t="s">
        <v>22423</v>
      </c>
    </row>
    <row r="11459" spans="1:5">
      <c r="A11459" s="711" t="s">
        <v>22424</v>
      </c>
      <c r="B11459" s="651" t="s">
        <v>22425</v>
      </c>
      <c r="C11459" s="651"/>
      <c r="D11459" s="652"/>
    </row>
    <row r="11460" spans="1:5">
      <c r="A11460" s="711" t="s">
        <v>22426</v>
      </c>
      <c r="B11460" s="651" t="s">
        <v>22427</v>
      </c>
      <c r="C11460" s="651" t="s">
        <v>22428</v>
      </c>
      <c r="D11460" s="652"/>
    </row>
    <row r="11461" spans="1:5">
      <c r="A11461" s="711" t="s">
        <v>22429</v>
      </c>
      <c r="B11461" s="651" t="s">
        <v>22430</v>
      </c>
      <c r="C11461" s="651"/>
      <c r="D11461" s="652" t="s">
        <v>22422</v>
      </c>
      <c r="E11461" s="625" t="s">
        <v>22431</v>
      </c>
    </row>
    <row r="11462" spans="1:5">
      <c r="A11462" s="711" t="s">
        <v>91</v>
      </c>
      <c r="B11462" s="651" t="s">
        <v>22432</v>
      </c>
      <c r="C11462" s="651" t="s">
        <v>22433</v>
      </c>
      <c r="D11462" s="652" t="s">
        <v>22434</v>
      </c>
      <c r="E11462" s="625" t="s">
        <v>22435</v>
      </c>
    </row>
    <row r="11463" spans="1:5">
      <c r="A11463" s="711" t="s">
        <v>22436</v>
      </c>
      <c r="B11463" s="651" t="s">
        <v>22437</v>
      </c>
      <c r="C11463" s="651"/>
      <c r="D11463" s="652"/>
    </row>
    <row r="11464" spans="1:5">
      <c r="A11464" s="711">
        <v>89915</v>
      </c>
      <c r="B11464" s="651" t="s">
        <v>28416</v>
      </c>
      <c r="C11464" s="651" t="s">
        <v>128</v>
      </c>
      <c r="D11464" s="652" t="s">
        <v>18987</v>
      </c>
      <c r="E11464" s="625">
        <v>16.350000000000001</v>
      </c>
    </row>
    <row r="11465" spans="1:5">
      <c r="A11465" s="711" t="s">
        <v>28417</v>
      </c>
      <c r="B11465" s="651" t="s">
        <v>28418</v>
      </c>
      <c r="C11465" s="651"/>
      <c r="D11465" s="652"/>
    </row>
    <row r="11466" spans="1:5">
      <c r="A11466" s="711" t="s">
        <v>28419</v>
      </c>
      <c r="B11466" s="651" t="s">
        <v>28463</v>
      </c>
      <c r="C11466" s="651"/>
      <c r="D11466" s="652"/>
    </row>
    <row r="11467" spans="1:5">
      <c r="A11467" s="711" t="s">
        <v>28430</v>
      </c>
      <c r="B11467" s="651" t="s">
        <v>28435</v>
      </c>
      <c r="C11467" s="651"/>
      <c r="D11467" s="652"/>
    </row>
    <row r="11468" spans="1:5">
      <c r="A11468" s="711">
        <v>89916</v>
      </c>
      <c r="B11468" s="651" t="s">
        <v>28416</v>
      </c>
      <c r="C11468" s="651" t="s">
        <v>128</v>
      </c>
      <c r="D11468" s="652" t="s">
        <v>18987</v>
      </c>
      <c r="E11468" s="625">
        <v>19.37</v>
      </c>
    </row>
    <row r="11469" spans="1:5">
      <c r="A11469" s="711" t="s">
        <v>28417</v>
      </c>
      <c r="B11469" s="651" t="s">
        <v>28418</v>
      </c>
      <c r="C11469" s="651"/>
      <c r="D11469" s="652"/>
    </row>
    <row r="11470" spans="1:5">
      <c r="A11470" s="711" t="s">
        <v>28419</v>
      </c>
      <c r="B11470" s="651" t="s">
        <v>28464</v>
      </c>
      <c r="C11470" s="651"/>
      <c r="D11470" s="652"/>
    </row>
    <row r="11471" spans="1:5">
      <c r="A11471" s="711" t="s">
        <v>28421</v>
      </c>
      <c r="B11471" s="651" t="s">
        <v>28435</v>
      </c>
      <c r="C11471" s="651"/>
      <c r="D11471" s="652"/>
    </row>
    <row r="11472" spans="1:5">
      <c r="A11472" s="711">
        <v>89917</v>
      </c>
      <c r="B11472" s="651" t="s">
        <v>28416</v>
      </c>
      <c r="C11472" s="651" t="s">
        <v>128</v>
      </c>
      <c r="D11472" s="652" t="s">
        <v>18987</v>
      </c>
      <c r="E11472" s="625">
        <v>14.2</v>
      </c>
    </row>
    <row r="11473" spans="1:5">
      <c r="A11473" s="711" t="s">
        <v>28417</v>
      </c>
      <c r="B11473" s="651" t="s">
        <v>28418</v>
      </c>
      <c r="C11473" s="651"/>
      <c r="D11473" s="652"/>
    </row>
    <row r="11474" spans="1:5">
      <c r="A11474" s="711" t="s">
        <v>28419</v>
      </c>
      <c r="B11474" s="651" t="s">
        <v>28465</v>
      </c>
      <c r="C11474" s="651"/>
      <c r="D11474" s="652"/>
    </row>
    <row r="11475" spans="1:5">
      <c r="A11475" s="711" t="s">
        <v>28421</v>
      </c>
      <c r="B11475" s="651" t="s">
        <v>28436</v>
      </c>
      <c r="C11475" s="651"/>
      <c r="D11475" s="652"/>
    </row>
    <row r="11476" spans="1:5">
      <c r="A11476" s="711">
        <v>89918</v>
      </c>
      <c r="B11476" s="651" t="s">
        <v>28416</v>
      </c>
      <c r="C11476" s="651" t="s">
        <v>128</v>
      </c>
      <c r="D11476" s="652" t="s">
        <v>18987</v>
      </c>
      <c r="E11476" s="625">
        <v>23.96</v>
      </c>
    </row>
    <row r="11477" spans="1:5">
      <c r="A11477" s="711" t="s">
        <v>28417</v>
      </c>
      <c r="B11477" s="651" t="s">
        <v>28418</v>
      </c>
      <c r="C11477" s="651"/>
      <c r="D11477" s="652"/>
    </row>
    <row r="11478" spans="1:5">
      <c r="A11478" s="711" t="s">
        <v>28419</v>
      </c>
      <c r="B11478" s="651" t="s">
        <v>28466</v>
      </c>
      <c r="C11478" s="651"/>
      <c r="D11478" s="652"/>
    </row>
    <row r="11479" spans="1:5">
      <c r="A11479" s="711" t="s">
        <v>28421</v>
      </c>
      <c r="B11479" s="651" t="s">
        <v>28446</v>
      </c>
      <c r="C11479" s="651"/>
      <c r="D11479" s="652"/>
    </row>
    <row r="11480" spans="1:5">
      <c r="A11480" s="711">
        <v>89919</v>
      </c>
      <c r="B11480" s="651" t="s">
        <v>28416</v>
      </c>
      <c r="C11480" s="651" t="s">
        <v>128</v>
      </c>
      <c r="D11480" s="652" t="s">
        <v>18987</v>
      </c>
      <c r="E11480" s="625">
        <v>15.74</v>
      </c>
    </row>
    <row r="11481" spans="1:5">
      <c r="A11481" s="711" t="s">
        <v>28417</v>
      </c>
      <c r="B11481" s="651" t="s">
        <v>28418</v>
      </c>
      <c r="C11481" s="651"/>
      <c r="D11481" s="652"/>
    </row>
    <row r="11482" spans="1:5">
      <c r="A11482" s="711" t="s">
        <v>28419</v>
      </c>
      <c r="B11482" s="651" t="s">
        <v>28467</v>
      </c>
      <c r="C11482" s="651"/>
      <c r="D11482" s="652"/>
    </row>
    <row r="11483" spans="1:5">
      <c r="A11483" s="711" t="s">
        <v>28421</v>
      </c>
      <c r="B11483" s="651" t="s">
        <v>28448</v>
      </c>
      <c r="C11483" s="651"/>
      <c r="D11483" s="652"/>
    </row>
    <row r="11484" spans="1:5">
      <c r="A11484" s="711">
        <v>89920</v>
      </c>
      <c r="B11484" s="651" t="s">
        <v>28416</v>
      </c>
      <c r="C11484" s="651" t="s">
        <v>128</v>
      </c>
      <c r="D11484" s="652" t="s">
        <v>18987</v>
      </c>
      <c r="E11484" s="625">
        <v>29.34</v>
      </c>
    </row>
    <row r="11485" spans="1:5">
      <c r="A11485" s="711" t="s">
        <v>28417</v>
      </c>
      <c r="B11485" s="651" t="s">
        <v>28418</v>
      </c>
      <c r="C11485" s="651"/>
      <c r="D11485" s="652"/>
    </row>
    <row r="11486" spans="1:5">
      <c r="A11486" s="711" t="s">
        <v>28419</v>
      </c>
      <c r="B11486" s="651" t="s">
        <v>28468</v>
      </c>
      <c r="C11486" s="651"/>
      <c r="D11486" s="652"/>
    </row>
    <row r="11487" spans="1:5">
      <c r="A11487" s="711" t="s">
        <v>28421</v>
      </c>
      <c r="B11487" s="651" t="s">
        <v>28446</v>
      </c>
      <c r="C11487" s="651"/>
      <c r="D11487" s="652"/>
    </row>
    <row r="11488" spans="1:5">
      <c r="A11488" s="711">
        <v>89921</v>
      </c>
      <c r="B11488" s="651" t="s">
        <v>28416</v>
      </c>
      <c r="C11488" s="651" t="s">
        <v>128</v>
      </c>
      <c r="D11488" s="652" t="s">
        <v>18987</v>
      </c>
      <c r="E11488" s="625">
        <v>5.32</v>
      </c>
    </row>
    <row r="11489" spans="1:5">
      <c r="A11489" s="711" t="s">
        <v>28417</v>
      </c>
      <c r="B11489" s="651" t="s">
        <v>28469</v>
      </c>
      <c r="C11489" s="651"/>
      <c r="D11489" s="652"/>
    </row>
    <row r="11490" spans="1:5">
      <c r="A11490" s="711" t="s">
        <v>28470</v>
      </c>
      <c r="B11490" s="651" t="s">
        <v>28420</v>
      </c>
      <c r="C11490" s="651"/>
      <c r="D11490" s="652"/>
    </row>
    <row r="11491" spans="1:5">
      <c r="A11491" s="711" t="s">
        <v>28421</v>
      </c>
      <c r="B11491" s="651" t="s">
        <v>28422</v>
      </c>
      <c r="C11491" s="651"/>
      <c r="D11491" s="652"/>
    </row>
    <row r="11492" spans="1:5">
      <c r="A11492" s="711" t="s">
        <v>22417</v>
      </c>
      <c r="B11492" s="651" t="s">
        <v>22418</v>
      </c>
      <c r="C11492" s="651"/>
      <c r="D11492" s="652"/>
    </row>
    <row r="11493" spans="1:5">
      <c r="A11493" s="711" t="s">
        <v>22419</v>
      </c>
      <c r="B11493" s="651" t="e">
        <v>#NAME?</v>
      </c>
      <c r="C11493" s="651"/>
      <c r="D11493" s="652" t="s">
        <v>22420</v>
      </c>
      <c r="E11493" s="625" t="s">
        <v>22421</v>
      </c>
    </row>
    <row r="11494" spans="1:5">
      <c r="A11494" s="711"/>
      <c r="B11494" s="651"/>
      <c r="C11494" s="651"/>
      <c r="D11494" s="652" t="s">
        <v>22422</v>
      </c>
      <c r="E11494" s="625" t="s">
        <v>22423</v>
      </c>
    </row>
    <row r="11495" spans="1:5">
      <c r="A11495" s="711" t="s">
        <v>22424</v>
      </c>
      <c r="B11495" s="651" t="s">
        <v>22425</v>
      </c>
      <c r="C11495" s="651"/>
      <c r="D11495" s="652"/>
    </row>
    <row r="11496" spans="1:5">
      <c r="A11496" s="711" t="s">
        <v>22426</v>
      </c>
      <c r="B11496" s="651" t="s">
        <v>22427</v>
      </c>
      <c r="C11496" s="651" t="s">
        <v>22428</v>
      </c>
      <c r="D11496" s="652"/>
    </row>
    <row r="11497" spans="1:5">
      <c r="A11497" s="711" t="s">
        <v>22429</v>
      </c>
      <c r="B11497" s="651" t="s">
        <v>22430</v>
      </c>
      <c r="C11497" s="651"/>
      <c r="D11497" s="652" t="s">
        <v>22422</v>
      </c>
      <c r="E11497" s="625" t="s">
        <v>22431</v>
      </c>
    </row>
    <row r="11498" spans="1:5">
      <c r="A11498" s="711" t="s">
        <v>91</v>
      </c>
      <c r="B11498" s="651" t="s">
        <v>22432</v>
      </c>
      <c r="C11498" s="651" t="s">
        <v>22433</v>
      </c>
      <c r="D11498" s="652" t="s">
        <v>22434</v>
      </c>
      <c r="E11498" s="625" t="s">
        <v>22435</v>
      </c>
    </row>
    <row r="11499" spans="1:5">
      <c r="A11499" s="711" t="s">
        <v>22436</v>
      </c>
      <c r="B11499" s="651" t="s">
        <v>22437</v>
      </c>
      <c r="C11499" s="651"/>
      <c r="D11499" s="652"/>
    </row>
    <row r="11500" spans="1:5">
      <c r="A11500" s="711">
        <v>89922</v>
      </c>
      <c r="B11500" s="651" t="s">
        <v>28416</v>
      </c>
      <c r="C11500" s="651" t="s">
        <v>128</v>
      </c>
      <c r="D11500" s="652" t="s">
        <v>18987</v>
      </c>
      <c r="E11500" s="625">
        <v>5.35</v>
      </c>
    </row>
    <row r="11501" spans="1:5">
      <c r="A11501" s="711" t="s">
        <v>28417</v>
      </c>
      <c r="B11501" s="651" t="s">
        <v>28469</v>
      </c>
      <c r="C11501" s="651"/>
      <c r="D11501" s="652"/>
    </row>
    <row r="11502" spans="1:5">
      <c r="A11502" s="711" t="s">
        <v>28470</v>
      </c>
      <c r="B11502" s="651" t="s">
        <v>28423</v>
      </c>
      <c r="C11502" s="651"/>
      <c r="D11502" s="652"/>
    </row>
    <row r="11503" spans="1:5">
      <c r="A11503" s="711" t="s">
        <v>28421</v>
      </c>
      <c r="B11503" s="651" t="s">
        <v>28424</v>
      </c>
      <c r="C11503" s="651"/>
      <c r="D11503" s="652"/>
    </row>
    <row r="11504" spans="1:5">
      <c r="A11504" s="711">
        <v>89923</v>
      </c>
      <c r="B11504" s="651" t="s">
        <v>28416</v>
      </c>
      <c r="C11504" s="651" t="s">
        <v>128</v>
      </c>
      <c r="D11504" s="652" t="s">
        <v>18987</v>
      </c>
      <c r="E11504" s="625">
        <v>5.55</v>
      </c>
    </row>
    <row r="11505" spans="1:5">
      <c r="A11505" s="711" t="s">
        <v>28417</v>
      </c>
      <c r="B11505" s="651" t="s">
        <v>28469</v>
      </c>
      <c r="C11505" s="651"/>
      <c r="D11505" s="652"/>
    </row>
    <row r="11506" spans="1:5">
      <c r="A11506" s="711" t="s">
        <v>28470</v>
      </c>
      <c r="B11506" s="651" t="s">
        <v>28425</v>
      </c>
      <c r="C11506" s="651"/>
      <c r="D11506" s="652"/>
    </row>
    <row r="11507" spans="1:5">
      <c r="A11507" s="711" t="s">
        <v>28421</v>
      </c>
      <c r="B11507" s="651" t="s">
        <v>28426</v>
      </c>
      <c r="C11507" s="651"/>
      <c r="D11507" s="652"/>
    </row>
    <row r="11508" spans="1:5">
      <c r="A11508" s="711">
        <v>89924</v>
      </c>
      <c r="B11508" s="651" t="s">
        <v>28416</v>
      </c>
      <c r="C11508" s="651" t="s">
        <v>128</v>
      </c>
      <c r="D11508" s="652" t="s">
        <v>18987</v>
      </c>
      <c r="E11508" s="625">
        <v>5.49</v>
      </c>
    </row>
    <row r="11509" spans="1:5">
      <c r="A11509" s="711" t="s">
        <v>28417</v>
      </c>
      <c r="B11509" s="651" t="s">
        <v>28469</v>
      </c>
      <c r="C11509" s="651"/>
      <c r="D11509" s="652"/>
    </row>
    <row r="11510" spans="1:5">
      <c r="A11510" s="711" t="s">
        <v>28470</v>
      </c>
      <c r="B11510" s="651" t="s">
        <v>28427</v>
      </c>
      <c r="C11510" s="651"/>
      <c r="D11510" s="652"/>
    </row>
    <row r="11511" spans="1:5">
      <c r="A11511" s="711" t="s">
        <v>28421</v>
      </c>
      <c r="B11511" s="651" t="s">
        <v>28428</v>
      </c>
      <c r="C11511" s="651"/>
      <c r="D11511" s="652"/>
    </row>
    <row r="11512" spans="1:5">
      <c r="A11512" s="711">
        <v>89925</v>
      </c>
      <c r="B11512" s="651" t="s">
        <v>28416</v>
      </c>
      <c r="C11512" s="651" t="s">
        <v>128</v>
      </c>
      <c r="D11512" s="652" t="s">
        <v>18987</v>
      </c>
      <c r="E11512" s="625">
        <v>5.7</v>
      </c>
    </row>
    <row r="11513" spans="1:5">
      <c r="A11513" s="711" t="s">
        <v>28417</v>
      </c>
      <c r="B11513" s="651" t="s">
        <v>28469</v>
      </c>
      <c r="C11513" s="651"/>
      <c r="D11513" s="652"/>
    </row>
    <row r="11514" spans="1:5">
      <c r="A11514" s="711" t="s">
        <v>28470</v>
      </c>
      <c r="B11514" s="651" t="s">
        <v>28429</v>
      </c>
      <c r="C11514" s="651"/>
      <c r="D11514" s="652"/>
    </row>
    <row r="11515" spans="1:5">
      <c r="A11515" s="711" t="s">
        <v>28430</v>
      </c>
      <c r="B11515" s="651" t="s">
        <v>28431</v>
      </c>
      <c r="C11515" s="651"/>
      <c r="D11515" s="652"/>
    </row>
    <row r="11516" spans="1:5">
      <c r="A11516" s="711">
        <v>89926</v>
      </c>
      <c r="B11516" s="651" t="s">
        <v>28416</v>
      </c>
      <c r="C11516" s="651" t="s">
        <v>128</v>
      </c>
      <c r="D11516" s="652" t="s">
        <v>18987</v>
      </c>
      <c r="E11516" s="625">
        <v>8.5299999999999994</v>
      </c>
    </row>
    <row r="11517" spans="1:5">
      <c r="A11517" s="711" t="s">
        <v>28417</v>
      </c>
      <c r="B11517" s="651" t="s">
        <v>28469</v>
      </c>
      <c r="C11517" s="651"/>
      <c r="D11517" s="652"/>
    </row>
    <row r="11518" spans="1:5">
      <c r="A11518" s="711" t="s">
        <v>28470</v>
      </c>
      <c r="B11518" s="651" t="s">
        <v>28471</v>
      </c>
      <c r="C11518" s="651"/>
      <c r="D11518" s="652"/>
    </row>
    <row r="11519" spans="1:5">
      <c r="A11519" s="711" t="s">
        <v>28421</v>
      </c>
      <c r="B11519" s="651" t="s">
        <v>28433</v>
      </c>
      <c r="C11519" s="651"/>
      <c r="D11519" s="652"/>
    </row>
    <row r="11520" spans="1:5">
      <c r="A11520" s="711">
        <v>89927</v>
      </c>
      <c r="B11520" s="651" t="s">
        <v>28416</v>
      </c>
      <c r="C11520" s="651" t="s">
        <v>128</v>
      </c>
      <c r="D11520" s="652" t="s">
        <v>18987</v>
      </c>
      <c r="E11520" s="625">
        <v>8.7100000000000009</v>
      </c>
    </row>
    <row r="11521" spans="1:5">
      <c r="A11521" s="711" t="s">
        <v>28417</v>
      </c>
      <c r="B11521" s="651" t="s">
        <v>28469</v>
      </c>
      <c r="C11521" s="651"/>
      <c r="D11521" s="652"/>
    </row>
    <row r="11522" spans="1:5">
      <c r="A11522" s="711" t="s">
        <v>28470</v>
      </c>
      <c r="B11522" s="651" t="s">
        <v>28472</v>
      </c>
      <c r="C11522" s="651"/>
      <c r="D11522" s="652"/>
    </row>
    <row r="11523" spans="1:5">
      <c r="A11523" s="711" t="s">
        <v>28430</v>
      </c>
      <c r="B11523" s="651" t="s">
        <v>28435</v>
      </c>
      <c r="C11523" s="651"/>
      <c r="D11523" s="652"/>
    </row>
    <row r="11524" spans="1:5">
      <c r="A11524" s="711">
        <v>89928</v>
      </c>
      <c r="B11524" s="651" t="s">
        <v>28416</v>
      </c>
      <c r="C11524" s="651" t="s">
        <v>128</v>
      </c>
      <c r="D11524" s="652" t="s">
        <v>18987</v>
      </c>
      <c r="E11524" s="625">
        <v>7.94</v>
      </c>
    </row>
    <row r="11525" spans="1:5">
      <c r="A11525" s="711" t="s">
        <v>28417</v>
      </c>
      <c r="B11525" s="651" t="s">
        <v>28469</v>
      </c>
      <c r="C11525" s="651"/>
      <c r="D11525" s="652"/>
    </row>
    <row r="11526" spans="1:5">
      <c r="A11526" s="711" t="s">
        <v>28470</v>
      </c>
      <c r="B11526" s="651" t="s">
        <v>28472</v>
      </c>
      <c r="C11526" s="651"/>
      <c r="D11526" s="652"/>
    </row>
    <row r="11527" spans="1:5">
      <c r="A11527" s="711" t="s">
        <v>28430</v>
      </c>
      <c r="B11527" s="651" t="s">
        <v>28436</v>
      </c>
      <c r="C11527" s="651"/>
      <c r="D11527" s="652"/>
    </row>
    <row r="11528" spans="1:5">
      <c r="A11528" s="711" t="s">
        <v>22417</v>
      </c>
      <c r="B11528" s="651" t="s">
        <v>22418</v>
      </c>
      <c r="C11528" s="651"/>
      <c r="D11528" s="652"/>
    </row>
    <row r="11529" spans="1:5">
      <c r="A11529" s="711" t="s">
        <v>22419</v>
      </c>
      <c r="B11529" s="651" t="e">
        <v>#NAME?</v>
      </c>
      <c r="C11529" s="651"/>
      <c r="D11529" s="652" t="s">
        <v>22420</v>
      </c>
      <c r="E11529" s="625" t="s">
        <v>22421</v>
      </c>
    </row>
    <row r="11530" spans="1:5">
      <c r="A11530" s="711"/>
      <c r="B11530" s="651"/>
      <c r="C11530" s="651"/>
      <c r="D11530" s="652" t="s">
        <v>22422</v>
      </c>
      <c r="E11530" s="625" t="s">
        <v>22423</v>
      </c>
    </row>
    <row r="11531" spans="1:5">
      <c r="A11531" s="711" t="s">
        <v>22424</v>
      </c>
      <c r="B11531" s="651" t="s">
        <v>22425</v>
      </c>
      <c r="C11531" s="651"/>
      <c r="D11531" s="652"/>
    </row>
    <row r="11532" spans="1:5">
      <c r="A11532" s="711" t="s">
        <v>22426</v>
      </c>
      <c r="B11532" s="651" t="s">
        <v>22427</v>
      </c>
      <c r="C11532" s="651" t="s">
        <v>22428</v>
      </c>
      <c r="D11532" s="652"/>
    </row>
    <row r="11533" spans="1:5">
      <c r="A11533" s="711" t="s">
        <v>22429</v>
      </c>
      <c r="B11533" s="651" t="s">
        <v>22430</v>
      </c>
      <c r="C11533" s="651"/>
      <c r="D11533" s="652" t="s">
        <v>22422</v>
      </c>
      <c r="E11533" s="625" t="s">
        <v>22431</v>
      </c>
    </row>
    <row r="11534" spans="1:5">
      <c r="A11534" s="711" t="s">
        <v>91</v>
      </c>
      <c r="B11534" s="651" t="s">
        <v>22432</v>
      </c>
      <c r="C11534" s="651" t="s">
        <v>22433</v>
      </c>
      <c r="D11534" s="652" t="s">
        <v>22434</v>
      </c>
      <c r="E11534" s="625" t="s">
        <v>22435</v>
      </c>
    </row>
    <row r="11535" spans="1:5">
      <c r="A11535" s="711" t="s">
        <v>22436</v>
      </c>
      <c r="B11535" s="651" t="s">
        <v>22437</v>
      </c>
      <c r="C11535" s="651"/>
      <c r="D11535" s="652"/>
    </row>
    <row r="11536" spans="1:5">
      <c r="A11536" s="711">
        <v>89929</v>
      </c>
      <c r="B11536" s="651" t="s">
        <v>28416</v>
      </c>
      <c r="C11536" s="651" t="s">
        <v>128</v>
      </c>
      <c r="D11536" s="652" t="s">
        <v>18987</v>
      </c>
      <c r="E11536" s="625">
        <v>10.94</v>
      </c>
    </row>
    <row r="11537" spans="1:5">
      <c r="A11537" s="711" t="s">
        <v>28417</v>
      </c>
      <c r="B11537" s="651" t="s">
        <v>28469</v>
      </c>
      <c r="C11537" s="651"/>
      <c r="D11537" s="652"/>
    </row>
    <row r="11538" spans="1:5">
      <c r="A11538" s="711" t="s">
        <v>28470</v>
      </c>
      <c r="B11538" s="651" t="s">
        <v>28473</v>
      </c>
      <c r="C11538" s="651"/>
      <c r="D11538" s="652"/>
    </row>
    <row r="11539" spans="1:5">
      <c r="A11539" s="711" t="s">
        <v>28430</v>
      </c>
      <c r="B11539" s="651" t="s">
        <v>28438</v>
      </c>
      <c r="C11539" s="651"/>
      <c r="D11539" s="652"/>
    </row>
    <row r="11540" spans="1:5">
      <c r="A11540" s="711">
        <v>89930</v>
      </c>
      <c r="B11540" s="651" t="s">
        <v>28416</v>
      </c>
      <c r="C11540" s="651" t="s">
        <v>128</v>
      </c>
      <c r="D11540" s="652" t="s">
        <v>18987</v>
      </c>
      <c r="E11540" s="625">
        <v>11.64</v>
      </c>
    </row>
    <row r="11541" spans="1:5">
      <c r="A11541" s="711" t="s">
        <v>28417</v>
      </c>
      <c r="B11541" s="651" t="s">
        <v>28469</v>
      </c>
      <c r="C11541" s="651"/>
      <c r="D11541" s="652"/>
    </row>
    <row r="11542" spans="1:5">
      <c r="A11542" s="711" t="s">
        <v>28470</v>
      </c>
      <c r="B11542" s="651" t="s">
        <v>28474</v>
      </c>
      <c r="C11542" s="651"/>
      <c r="D11542" s="652"/>
    </row>
    <row r="11543" spans="1:5">
      <c r="A11543" s="711" t="s">
        <v>28430</v>
      </c>
      <c r="B11543" s="651" t="s">
        <v>28435</v>
      </c>
      <c r="C11543" s="651"/>
      <c r="D11543" s="652"/>
    </row>
    <row r="11544" spans="1:5">
      <c r="A11544" s="711">
        <v>89931</v>
      </c>
      <c r="B11544" s="651" t="s">
        <v>28416</v>
      </c>
      <c r="C11544" s="651" t="s">
        <v>128</v>
      </c>
      <c r="D11544" s="652" t="s">
        <v>18987</v>
      </c>
      <c r="E11544" s="625">
        <v>14.6</v>
      </c>
    </row>
    <row r="11545" spans="1:5">
      <c r="A11545" s="711" t="s">
        <v>28417</v>
      </c>
      <c r="B11545" s="651" t="s">
        <v>28469</v>
      </c>
      <c r="C11545" s="651"/>
      <c r="D11545" s="652"/>
    </row>
    <row r="11546" spans="1:5">
      <c r="A11546" s="711" t="s">
        <v>28470</v>
      </c>
      <c r="B11546" s="651" t="s">
        <v>28475</v>
      </c>
      <c r="C11546" s="651"/>
      <c r="D11546" s="652"/>
    </row>
    <row r="11547" spans="1:5">
      <c r="A11547" s="711" t="s">
        <v>28430</v>
      </c>
      <c r="B11547" s="651" t="s">
        <v>28435</v>
      </c>
      <c r="C11547" s="651"/>
      <c r="D11547" s="652"/>
    </row>
    <row r="11548" spans="1:5">
      <c r="A11548" s="711">
        <v>89932</v>
      </c>
      <c r="B11548" s="651" t="s">
        <v>28416</v>
      </c>
      <c r="C11548" s="651" t="s">
        <v>128</v>
      </c>
      <c r="D11548" s="652" t="s">
        <v>18987</v>
      </c>
      <c r="E11548" s="625">
        <v>11.42</v>
      </c>
    </row>
    <row r="11549" spans="1:5">
      <c r="A11549" s="711" t="s">
        <v>28417</v>
      </c>
      <c r="B11549" s="651" t="s">
        <v>28469</v>
      </c>
      <c r="C11549" s="651"/>
      <c r="D11549" s="652"/>
    </row>
    <row r="11550" spans="1:5">
      <c r="A11550" s="711" t="s">
        <v>28470</v>
      </c>
      <c r="B11550" s="651" t="s">
        <v>28440</v>
      </c>
      <c r="C11550" s="651"/>
      <c r="D11550" s="652"/>
    </row>
    <row r="11551" spans="1:5">
      <c r="A11551" s="711" t="s">
        <v>28430</v>
      </c>
      <c r="B11551" s="651" t="s">
        <v>28436</v>
      </c>
      <c r="C11551" s="651"/>
      <c r="D11551" s="652"/>
    </row>
    <row r="11552" spans="1:5">
      <c r="A11552" s="711">
        <v>89933</v>
      </c>
      <c r="B11552" s="651" t="s">
        <v>28416</v>
      </c>
      <c r="C11552" s="651" t="s">
        <v>128</v>
      </c>
      <c r="D11552" s="652" t="s">
        <v>18987</v>
      </c>
      <c r="E11552" s="625">
        <v>17.54</v>
      </c>
    </row>
    <row r="11553" spans="1:5">
      <c r="A11553" s="711" t="s">
        <v>28417</v>
      </c>
      <c r="B11553" s="651" t="s">
        <v>28469</v>
      </c>
      <c r="C11553" s="651"/>
      <c r="D11553" s="652"/>
    </row>
    <row r="11554" spans="1:5">
      <c r="A11554" s="711" t="s">
        <v>28470</v>
      </c>
      <c r="B11554" s="651" t="s">
        <v>28476</v>
      </c>
      <c r="C11554" s="651"/>
      <c r="D11554" s="652"/>
    </row>
    <row r="11555" spans="1:5">
      <c r="A11555" s="711" t="s">
        <v>28421</v>
      </c>
      <c r="B11555" s="651" t="s">
        <v>28435</v>
      </c>
      <c r="C11555" s="651"/>
      <c r="D11555" s="652"/>
    </row>
    <row r="11556" spans="1:5">
      <c r="A11556" s="711">
        <v>89934</v>
      </c>
      <c r="B11556" s="651" t="s">
        <v>28416</v>
      </c>
      <c r="C11556" s="651" t="s">
        <v>128</v>
      </c>
      <c r="D11556" s="652" t="s">
        <v>18987</v>
      </c>
      <c r="E11556" s="625">
        <v>20.48</v>
      </c>
    </row>
    <row r="11557" spans="1:5">
      <c r="A11557" s="711" t="s">
        <v>28417</v>
      </c>
      <c r="B11557" s="651" t="s">
        <v>28469</v>
      </c>
      <c r="C11557" s="651"/>
      <c r="D11557" s="652"/>
    </row>
    <row r="11558" spans="1:5">
      <c r="A11558" s="711" t="s">
        <v>28470</v>
      </c>
      <c r="B11558" s="651" t="s">
        <v>28477</v>
      </c>
      <c r="C11558" s="651"/>
      <c r="D11558" s="652"/>
    </row>
    <row r="11559" spans="1:5">
      <c r="A11559" s="711" t="s">
        <v>28421</v>
      </c>
      <c r="B11559" s="651" t="s">
        <v>28435</v>
      </c>
      <c r="C11559" s="651"/>
      <c r="D11559" s="652"/>
    </row>
    <row r="11560" spans="1:5">
      <c r="A11560" s="711">
        <v>89935</v>
      </c>
      <c r="B11560" s="651" t="s">
        <v>28416</v>
      </c>
      <c r="C11560" s="651" t="s">
        <v>128</v>
      </c>
      <c r="D11560" s="652" t="s">
        <v>18987</v>
      </c>
      <c r="E11560" s="625">
        <v>15.33</v>
      </c>
    </row>
    <row r="11561" spans="1:5">
      <c r="A11561" s="711" t="s">
        <v>28417</v>
      </c>
      <c r="B11561" s="651" t="s">
        <v>28469</v>
      </c>
      <c r="C11561" s="651"/>
      <c r="D11561" s="652"/>
    </row>
    <row r="11562" spans="1:5">
      <c r="A11562" s="711" t="s">
        <v>28470</v>
      </c>
      <c r="B11562" s="651" t="s">
        <v>28443</v>
      </c>
      <c r="C11562" s="651"/>
      <c r="D11562" s="652"/>
    </row>
    <row r="11563" spans="1:5">
      <c r="A11563" s="711" t="s">
        <v>28421</v>
      </c>
      <c r="B11563" s="651" t="s">
        <v>28436</v>
      </c>
      <c r="C11563" s="651"/>
      <c r="D11563" s="652"/>
    </row>
    <row r="11564" spans="1:5">
      <c r="A11564" s="711" t="s">
        <v>22417</v>
      </c>
      <c r="B11564" s="651" t="s">
        <v>22418</v>
      </c>
      <c r="C11564" s="651"/>
      <c r="D11564" s="652"/>
    </row>
    <row r="11565" spans="1:5">
      <c r="A11565" s="711" t="s">
        <v>22419</v>
      </c>
      <c r="B11565" s="651" t="e">
        <v>#NAME?</v>
      </c>
      <c r="C11565" s="651"/>
      <c r="D11565" s="652" t="s">
        <v>22420</v>
      </c>
      <c r="E11565" s="625" t="s">
        <v>22421</v>
      </c>
    </row>
    <row r="11566" spans="1:5">
      <c r="A11566" s="711"/>
      <c r="B11566" s="651"/>
      <c r="C11566" s="651"/>
      <c r="D11566" s="652" t="s">
        <v>22422</v>
      </c>
      <c r="E11566" s="625" t="s">
        <v>22423</v>
      </c>
    </row>
    <row r="11567" spans="1:5">
      <c r="A11567" s="711" t="s">
        <v>22424</v>
      </c>
      <c r="B11567" s="651" t="s">
        <v>22425</v>
      </c>
      <c r="C11567" s="651"/>
      <c r="D11567" s="652"/>
    </row>
    <row r="11568" spans="1:5">
      <c r="A11568" s="711" t="s">
        <v>22426</v>
      </c>
      <c r="B11568" s="651" t="s">
        <v>22427</v>
      </c>
      <c r="C11568" s="651" t="s">
        <v>22428</v>
      </c>
      <c r="D11568" s="652"/>
    </row>
    <row r="11569" spans="1:5">
      <c r="A11569" s="711" t="s">
        <v>22429</v>
      </c>
      <c r="B11569" s="651" t="s">
        <v>22430</v>
      </c>
      <c r="C11569" s="651"/>
      <c r="D11569" s="652" t="s">
        <v>22422</v>
      </c>
      <c r="E11569" s="625" t="s">
        <v>22431</v>
      </c>
    </row>
    <row r="11570" spans="1:5">
      <c r="A11570" s="711" t="s">
        <v>91</v>
      </c>
      <c r="B11570" s="651" t="s">
        <v>22432</v>
      </c>
      <c r="C11570" s="651" t="s">
        <v>22433</v>
      </c>
      <c r="D11570" s="652" t="s">
        <v>22434</v>
      </c>
      <c r="E11570" s="625" t="s">
        <v>22435</v>
      </c>
    </row>
    <row r="11571" spans="1:5">
      <c r="A11571" s="711" t="s">
        <v>22436</v>
      </c>
      <c r="B11571" s="651" t="s">
        <v>22437</v>
      </c>
      <c r="C11571" s="651"/>
      <c r="D11571" s="652"/>
    </row>
    <row r="11572" spans="1:5">
      <c r="A11572" s="711">
        <v>89936</v>
      </c>
      <c r="B11572" s="651" t="s">
        <v>28416</v>
      </c>
      <c r="C11572" s="651" t="s">
        <v>128</v>
      </c>
      <c r="D11572" s="652" t="s">
        <v>18987</v>
      </c>
      <c r="E11572" s="625">
        <v>26.12</v>
      </c>
    </row>
    <row r="11573" spans="1:5">
      <c r="A11573" s="711" t="s">
        <v>28417</v>
      </c>
      <c r="B11573" s="651" t="s">
        <v>28469</v>
      </c>
      <c r="C11573" s="651"/>
      <c r="D11573" s="652"/>
    </row>
    <row r="11574" spans="1:5">
      <c r="A11574" s="711" t="s">
        <v>28470</v>
      </c>
      <c r="B11574" s="651" t="s">
        <v>28478</v>
      </c>
      <c r="C11574" s="651"/>
      <c r="D11574" s="652"/>
    </row>
    <row r="11575" spans="1:5">
      <c r="A11575" s="711" t="s">
        <v>28421</v>
      </c>
      <c r="B11575" s="651" t="s">
        <v>28446</v>
      </c>
      <c r="C11575" s="651"/>
      <c r="D11575" s="652"/>
    </row>
    <row r="11576" spans="1:5">
      <c r="A11576" s="711">
        <v>89937</v>
      </c>
      <c r="B11576" s="651" t="s">
        <v>28416</v>
      </c>
      <c r="C11576" s="651" t="s">
        <v>128</v>
      </c>
      <c r="D11576" s="652" t="s">
        <v>18987</v>
      </c>
      <c r="E11576" s="625">
        <v>16.850000000000001</v>
      </c>
    </row>
    <row r="11577" spans="1:5">
      <c r="A11577" s="711" t="s">
        <v>28417</v>
      </c>
      <c r="B11577" s="651" t="s">
        <v>28469</v>
      </c>
      <c r="C11577" s="651"/>
      <c r="D11577" s="652"/>
    </row>
    <row r="11578" spans="1:5">
      <c r="A11578" s="711" t="s">
        <v>28470</v>
      </c>
      <c r="B11578" s="651" t="s">
        <v>28479</v>
      </c>
      <c r="C11578" s="651"/>
      <c r="D11578" s="652"/>
    </row>
    <row r="11579" spans="1:5">
      <c r="A11579" s="711" t="s">
        <v>28421</v>
      </c>
      <c r="B11579" s="651" t="s">
        <v>28448</v>
      </c>
      <c r="C11579" s="651"/>
      <c r="D11579" s="652"/>
    </row>
    <row r="11580" spans="1:5">
      <c r="A11580" s="711">
        <v>89938</v>
      </c>
      <c r="B11580" s="651" t="s">
        <v>28416</v>
      </c>
      <c r="C11580" s="651" t="s">
        <v>128</v>
      </c>
      <c r="D11580" s="652" t="s">
        <v>18987</v>
      </c>
      <c r="E11580" s="625">
        <v>33.04</v>
      </c>
    </row>
    <row r="11581" spans="1:5">
      <c r="A11581" s="711" t="s">
        <v>28417</v>
      </c>
      <c r="B11581" s="651" t="s">
        <v>28469</v>
      </c>
      <c r="C11581" s="651"/>
      <c r="D11581" s="652"/>
    </row>
    <row r="11582" spans="1:5">
      <c r="A11582" s="711" t="s">
        <v>28470</v>
      </c>
      <c r="B11582" s="651" t="s">
        <v>28480</v>
      </c>
      <c r="C11582" s="651"/>
      <c r="D11582" s="652"/>
    </row>
    <row r="11583" spans="1:5">
      <c r="A11583" s="711" t="s">
        <v>28421</v>
      </c>
      <c r="B11583" s="651" t="s">
        <v>28446</v>
      </c>
      <c r="C11583" s="651"/>
      <c r="D11583" s="652"/>
    </row>
    <row r="11584" spans="1:5">
      <c r="A11584" s="711">
        <v>89939</v>
      </c>
      <c r="B11584" s="651" t="s">
        <v>28416</v>
      </c>
      <c r="C11584" s="651" t="s">
        <v>128</v>
      </c>
      <c r="D11584" s="652" t="s">
        <v>18987</v>
      </c>
      <c r="E11584" s="625">
        <v>4.9800000000000004</v>
      </c>
    </row>
    <row r="11585" spans="1:5">
      <c r="A11585" s="711" t="s">
        <v>28417</v>
      </c>
      <c r="B11585" s="651" t="s">
        <v>28469</v>
      </c>
      <c r="C11585" s="651"/>
      <c r="D11585" s="652"/>
    </row>
    <row r="11586" spans="1:5">
      <c r="A11586" s="711" t="s">
        <v>28470</v>
      </c>
      <c r="B11586" s="651" t="s">
        <v>28481</v>
      </c>
      <c r="C11586" s="651"/>
      <c r="D11586" s="652"/>
    </row>
    <row r="11587" spans="1:5">
      <c r="A11587" s="711" t="s">
        <v>28421</v>
      </c>
      <c r="B11587" s="651" t="s">
        <v>28422</v>
      </c>
      <c r="C11587" s="651"/>
      <c r="D11587" s="652"/>
    </row>
    <row r="11588" spans="1:5">
      <c r="A11588" s="711">
        <v>89940</v>
      </c>
      <c r="B11588" s="651" t="s">
        <v>28416</v>
      </c>
      <c r="C11588" s="651" t="s">
        <v>128</v>
      </c>
      <c r="D11588" s="652" t="s">
        <v>18987</v>
      </c>
      <c r="E11588" s="625">
        <v>5</v>
      </c>
    </row>
    <row r="11589" spans="1:5">
      <c r="A11589" s="711" t="s">
        <v>28417</v>
      </c>
      <c r="B11589" s="651" t="s">
        <v>28469</v>
      </c>
      <c r="C11589" s="651"/>
      <c r="D11589" s="652"/>
    </row>
    <row r="11590" spans="1:5">
      <c r="A11590" s="711" t="s">
        <v>28470</v>
      </c>
      <c r="B11590" s="651" t="s">
        <v>28482</v>
      </c>
      <c r="C11590" s="651"/>
      <c r="D11590" s="652"/>
    </row>
    <row r="11591" spans="1:5">
      <c r="A11591" s="711" t="s">
        <v>28421</v>
      </c>
      <c r="B11591" s="651" t="s">
        <v>28424</v>
      </c>
      <c r="C11591" s="651"/>
      <c r="D11591" s="652"/>
    </row>
    <row r="11592" spans="1:5">
      <c r="A11592" s="711">
        <v>89941</v>
      </c>
      <c r="B11592" s="651" t="s">
        <v>28416</v>
      </c>
      <c r="C11592" s="651" t="s">
        <v>128</v>
      </c>
      <c r="D11592" s="652" t="s">
        <v>18987</v>
      </c>
      <c r="E11592" s="625">
        <v>5.18</v>
      </c>
    </row>
    <row r="11593" spans="1:5">
      <c r="A11593" s="711" t="s">
        <v>28417</v>
      </c>
      <c r="B11593" s="651" t="s">
        <v>28469</v>
      </c>
      <c r="C11593" s="651"/>
      <c r="D11593" s="652"/>
    </row>
    <row r="11594" spans="1:5">
      <c r="A11594" s="711" t="s">
        <v>28470</v>
      </c>
      <c r="B11594" s="651" t="s">
        <v>28483</v>
      </c>
      <c r="C11594" s="651"/>
      <c r="D11594" s="652"/>
    </row>
    <row r="11595" spans="1:5">
      <c r="A11595" s="711" t="s">
        <v>28421</v>
      </c>
      <c r="B11595" s="651" t="s">
        <v>28426</v>
      </c>
      <c r="C11595" s="651"/>
      <c r="D11595" s="652"/>
    </row>
    <row r="11596" spans="1:5">
      <c r="A11596" s="711">
        <v>89942</v>
      </c>
      <c r="B11596" s="651" t="s">
        <v>28416</v>
      </c>
      <c r="C11596" s="651" t="s">
        <v>128</v>
      </c>
      <c r="D11596" s="652" t="s">
        <v>18987</v>
      </c>
      <c r="E11596" s="625">
        <v>5.13</v>
      </c>
    </row>
    <row r="11597" spans="1:5">
      <c r="A11597" s="711" t="s">
        <v>28417</v>
      </c>
      <c r="B11597" s="651" t="s">
        <v>28469</v>
      </c>
      <c r="C11597" s="651"/>
      <c r="D11597" s="652"/>
    </row>
    <row r="11598" spans="1:5">
      <c r="A11598" s="711" t="s">
        <v>28470</v>
      </c>
      <c r="B11598" s="651" t="s">
        <v>28484</v>
      </c>
      <c r="C11598" s="651"/>
      <c r="D11598" s="652"/>
    </row>
    <row r="11599" spans="1:5">
      <c r="A11599" s="711" t="s">
        <v>28421</v>
      </c>
      <c r="B11599" s="651" t="s">
        <v>28428</v>
      </c>
      <c r="C11599" s="651"/>
      <c r="D11599" s="652"/>
    </row>
    <row r="11600" spans="1:5">
      <c r="A11600" s="711" t="s">
        <v>22417</v>
      </c>
      <c r="B11600" s="651" t="s">
        <v>22418</v>
      </c>
      <c r="C11600" s="651"/>
      <c r="D11600" s="652"/>
    </row>
    <row r="11601" spans="1:5">
      <c r="A11601" s="711" t="s">
        <v>22419</v>
      </c>
      <c r="B11601" s="651" t="e">
        <v>#NAME?</v>
      </c>
      <c r="C11601" s="651"/>
      <c r="D11601" s="652" t="s">
        <v>22420</v>
      </c>
      <c r="E11601" s="625" t="s">
        <v>22421</v>
      </c>
    </row>
    <row r="11602" spans="1:5">
      <c r="A11602" s="711"/>
      <c r="B11602" s="651"/>
      <c r="C11602" s="651"/>
      <c r="D11602" s="652" t="s">
        <v>22422</v>
      </c>
      <c r="E11602" s="625" t="s">
        <v>22423</v>
      </c>
    </row>
    <row r="11603" spans="1:5">
      <c r="A11603" s="711" t="s">
        <v>22424</v>
      </c>
      <c r="B11603" s="651" t="s">
        <v>22425</v>
      </c>
      <c r="C11603" s="651"/>
      <c r="D11603" s="652"/>
    </row>
    <row r="11604" spans="1:5">
      <c r="A11604" s="711" t="s">
        <v>22426</v>
      </c>
      <c r="B11604" s="651" t="s">
        <v>22427</v>
      </c>
      <c r="C11604" s="651" t="s">
        <v>22428</v>
      </c>
      <c r="D11604" s="652"/>
    </row>
    <row r="11605" spans="1:5">
      <c r="A11605" s="711" t="s">
        <v>22429</v>
      </c>
      <c r="B11605" s="651" t="s">
        <v>22430</v>
      </c>
      <c r="C11605" s="651"/>
      <c r="D11605" s="652" t="s">
        <v>22422</v>
      </c>
      <c r="E11605" s="625" t="s">
        <v>22431</v>
      </c>
    </row>
    <row r="11606" spans="1:5">
      <c r="A11606" s="711" t="s">
        <v>91</v>
      </c>
      <c r="B11606" s="651" t="s">
        <v>22432</v>
      </c>
      <c r="C11606" s="651" t="s">
        <v>22433</v>
      </c>
      <c r="D11606" s="652" t="s">
        <v>22434</v>
      </c>
      <c r="E11606" s="625" t="s">
        <v>22435</v>
      </c>
    </row>
    <row r="11607" spans="1:5">
      <c r="A11607" s="711" t="s">
        <v>22436</v>
      </c>
      <c r="B11607" s="651" t="s">
        <v>22437</v>
      </c>
      <c r="C11607" s="651"/>
      <c r="D11607" s="652"/>
    </row>
    <row r="11608" spans="1:5">
      <c r="A11608" s="711">
        <v>89943</v>
      </c>
      <c r="B11608" s="651" t="s">
        <v>28416</v>
      </c>
      <c r="C11608" s="651" t="s">
        <v>128</v>
      </c>
      <c r="D11608" s="652" t="s">
        <v>18987</v>
      </c>
      <c r="E11608" s="625">
        <v>5.31</v>
      </c>
    </row>
    <row r="11609" spans="1:5">
      <c r="A11609" s="711" t="s">
        <v>28417</v>
      </c>
      <c r="B11609" s="651" t="s">
        <v>28469</v>
      </c>
      <c r="C11609" s="651"/>
      <c r="D11609" s="652"/>
    </row>
    <row r="11610" spans="1:5">
      <c r="A11610" s="711" t="s">
        <v>28470</v>
      </c>
      <c r="B11610" s="651" t="s">
        <v>28455</v>
      </c>
      <c r="C11610" s="651"/>
      <c r="D11610" s="652"/>
    </row>
    <row r="11611" spans="1:5">
      <c r="A11611" s="711" t="s">
        <v>28430</v>
      </c>
      <c r="B11611" s="651" t="s">
        <v>28431</v>
      </c>
      <c r="C11611" s="651"/>
      <c r="D11611" s="652"/>
    </row>
    <row r="11612" spans="1:5">
      <c r="A11612" s="711">
        <v>89944</v>
      </c>
      <c r="B11612" s="651" t="s">
        <v>28416</v>
      </c>
      <c r="C11612" s="651" t="s">
        <v>128</v>
      </c>
      <c r="D11612" s="652" t="s">
        <v>18987</v>
      </c>
      <c r="E11612" s="625">
        <v>7.85</v>
      </c>
    </row>
    <row r="11613" spans="1:5">
      <c r="A11613" s="711" t="s">
        <v>28417</v>
      </c>
      <c r="B11613" s="651" t="s">
        <v>28469</v>
      </c>
      <c r="C11613" s="651"/>
      <c r="D11613" s="652"/>
    </row>
    <row r="11614" spans="1:5">
      <c r="A11614" s="711" t="s">
        <v>28470</v>
      </c>
      <c r="B11614" s="651" t="s">
        <v>28485</v>
      </c>
      <c r="C11614" s="651"/>
      <c r="D11614" s="652"/>
    </row>
    <row r="11615" spans="1:5">
      <c r="A11615" s="711" t="s">
        <v>28421</v>
      </c>
      <c r="B11615" s="651" t="s">
        <v>28433</v>
      </c>
      <c r="C11615" s="651"/>
      <c r="D11615" s="652"/>
    </row>
    <row r="11616" spans="1:5">
      <c r="A11616" s="711">
        <v>89945</v>
      </c>
      <c r="B11616" s="651" t="s">
        <v>28416</v>
      </c>
      <c r="C11616" s="651" t="s">
        <v>128</v>
      </c>
      <c r="D11616" s="652" t="s">
        <v>18987</v>
      </c>
      <c r="E11616" s="625">
        <v>8.02</v>
      </c>
    </row>
    <row r="11617" spans="1:5">
      <c r="A11617" s="711" t="s">
        <v>28417</v>
      </c>
      <c r="B11617" s="651" t="s">
        <v>28469</v>
      </c>
      <c r="C11617" s="651"/>
      <c r="D11617" s="652"/>
    </row>
    <row r="11618" spans="1:5">
      <c r="A11618" s="711" t="s">
        <v>28470</v>
      </c>
      <c r="B11618" s="651" t="s">
        <v>28486</v>
      </c>
      <c r="C11618" s="651"/>
      <c r="D11618" s="652"/>
    </row>
    <row r="11619" spans="1:5">
      <c r="A11619" s="711" t="s">
        <v>28430</v>
      </c>
      <c r="B11619" s="651" t="s">
        <v>28435</v>
      </c>
      <c r="C11619" s="651"/>
      <c r="D11619" s="652"/>
    </row>
    <row r="11620" spans="1:5">
      <c r="A11620" s="711">
        <v>89946</v>
      </c>
      <c r="B11620" s="651" t="s">
        <v>28416</v>
      </c>
      <c r="C11620" s="651" t="s">
        <v>128</v>
      </c>
      <c r="D11620" s="652" t="s">
        <v>18987</v>
      </c>
      <c r="E11620" s="625">
        <v>6.93</v>
      </c>
    </row>
    <row r="11621" spans="1:5">
      <c r="A11621" s="711" t="s">
        <v>28417</v>
      </c>
      <c r="B11621" s="651" t="s">
        <v>28469</v>
      </c>
      <c r="C11621" s="651"/>
      <c r="D11621" s="652"/>
    </row>
    <row r="11622" spans="1:5">
      <c r="A11622" s="711" t="s">
        <v>28470</v>
      </c>
      <c r="B11622" s="651" t="s">
        <v>28457</v>
      </c>
      <c r="C11622" s="651"/>
      <c r="D11622" s="652"/>
    </row>
    <row r="11623" spans="1:5">
      <c r="A11623" s="711" t="s">
        <v>28430</v>
      </c>
      <c r="B11623" s="651" t="s">
        <v>28436</v>
      </c>
      <c r="C11623" s="651"/>
      <c r="D11623" s="652"/>
    </row>
    <row r="11624" spans="1:5">
      <c r="A11624" s="711">
        <v>89947</v>
      </c>
      <c r="B11624" s="651" t="s">
        <v>28416</v>
      </c>
      <c r="C11624" s="651" t="s">
        <v>128</v>
      </c>
      <c r="D11624" s="652" t="s">
        <v>18987</v>
      </c>
      <c r="E11624" s="625">
        <v>9.61</v>
      </c>
    </row>
    <row r="11625" spans="1:5">
      <c r="A11625" s="711" t="s">
        <v>28417</v>
      </c>
      <c r="B11625" s="651" t="s">
        <v>28469</v>
      </c>
      <c r="C11625" s="651"/>
      <c r="D11625" s="652"/>
    </row>
    <row r="11626" spans="1:5">
      <c r="A11626" s="711" t="s">
        <v>28470</v>
      </c>
      <c r="B11626" s="651" t="s">
        <v>28487</v>
      </c>
      <c r="C11626" s="651"/>
      <c r="D11626" s="652"/>
    </row>
    <row r="11627" spans="1:5">
      <c r="A11627" s="711" t="s">
        <v>28430</v>
      </c>
      <c r="B11627" s="651" t="s">
        <v>28438</v>
      </c>
      <c r="C11627" s="651"/>
      <c r="D11627" s="652"/>
    </row>
    <row r="11628" spans="1:5">
      <c r="A11628" s="711">
        <v>89948</v>
      </c>
      <c r="B11628" s="651" t="s">
        <v>28416</v>
      </c>
      <c r="C11628" s="651" t="s">
        <v>128</v>
      </c>
      <c r="D11628" s="652" t="s">
        <v>18987</v>
      </c>
      <c r="E11628" s="625">
        <v>10.66</v>
      </c>
    </row>
    <row r="11629" spans="1:5">
      <c r="A11629" s="711" t="s">
        <v>28417</v>
      </c>
      <c r="B11629" s="651" t="s">
        <v>28469</v>
      </c>
      <c r="C11629" s="651"/>
      <c r="D11629" s="652"/>
    </row>
    <row r="11630" spans="1:5">
      <c r="A11630" s="711" t="s">
        <v>28470</v>
      </c>
      <c r="B11630" s="651" t="s">
        <v>28488</v>
      </c>
      <c r="C11630" s="651"/>
      <c r="D11630" s="652"/>
    </row>
    <row r="11631" spans="1:5">
      <c r="A11631" s="711" t="s">
        <v>28430</v>
      </c>
      <c r="B11631" s="651" t="s">
        <v>28435</v>
      </c>
      <c r="C11631" s="651"/>
      <c r="D11631" s="652"/>
    </row>
    <row r="11632" spans="1:5">
      <c r="A11632" s="711">
        <v>89949</v>
      </c>
      <c r="B11632" s="651" t="s">
        <v>28416</v>
      </c>
      <c r="C11632" s="651" t="s">
        <v>128</v>
      </c>
      <c r="D11632" s="652" t="s">
        <v>18987</v>
      </c>
      <c r="E11632" s="625">
        <v>12.89</v>
      </c>
    </row>
    <row r="11633" spans="1:5">
      <c r="A11633" s="711" t="s">
        <v>28417</v>
      </c>
      <c r="B11633" s="651" t="s">
        <v>28469</v>
      </c>
      <c r="C11633" s="651"/>
      <c r="D11633" s="652"/>
    </row>
    <row r="11634" spans="1:5">
      <c r="A11634" s="711" t="s">
        <v>28470</v>
      </c>
      <c r="B11634" s="651" t="s">
        <v>28489</v>
      </c>
      <c r="C11634" s="651"/>
      <c r="D11634" s="652"/>
    </row>
    <row r="11635" spans="1:5">
      <c r="A11635" s="711" t="s">
        <v>28430</v>
      </c>
      <c r="B11635" s="651" t="s">
        <v>28435</v>
      </c>
      <c r="C11635" s="651"/>
      <c r="D11635" s="652"/>
    </row>
    <row r="11636" spans="1:5">
      <c r="A11636" s="711" t="s">
        <v>22417</v>
      </c>
      <c r="B11636" s="651" t="s">
        <v>22418</v>
      </c>
      <c r="C11636" s="651"/>
      <c r="D11636" s="652"/>
    </row>
    <row r="11637" spans="1:5">
      <c r="A11637" s="711" t="s">
        <v>22419</v>
      </c>
      <c r="B11637" s="651" t="e">
        <v>#NAME?</v>
      </c>
      <c r="C11637" s="651"/>
      <c r="D11637" s="652" t="s">
        <v>22420</v>
      </c>
      <c r="E11637" s="625" t="s">
        <v>22421</v>
      </c>
    </row>
    <row r="11638" spans="1:5">
      <c r="A11638" s="711"/>
      <c r="B11638" s="651"/>
      <c r="C11638" s="651"/>
      <c r="D11638" s="652" t="s">
        <v>22422</v>
      </c>
      <c r="E11638" s="625" t="s">
        <v>22423</v>
      </c>
    </row>
    <row r="11639" spans="1:5">
      <c r="A11639" s="711" t="s">
        <v>22424</v>
      </c>
      <c r="B11639" s="651" t="s">
        <v>22425</v>
      </c>
      <c r="C11639" s="651"/>
      <c r="D11639" s="652"/>
    </row>
    <row r="11640" spans="1:5">
      <c r="A11640" s="711" t="s">
        <v>22426</v>
      </c>
      <c r="B11640" s="651" t="s">
        <v>22427</v>
      </c>
      <c r="C11640" s="651" t="s">
        <v>22428</v>
      </c>
      <c r="D11640" s="652"/>
    </row>
    <row r="11641" spans="1:5">
      <c r="A11641" s="711" t="s">
        <v>22429</v>
      </c>
      <c r="B11641" s="651" t="s">
        <v>22430</v>
      </c>
      <c r="C11641" s="651"/>
      <c r="D11641" s="652" t="s">
        <v>22422</v>
      </c>
      <c r="E11641" s="625" t="s">
        <v>22431</v>
      </c>
    </row>
    <row r="11642" spans="1:5">
      <c r="A11642" s="711" t="s">
        <v>91</v>
      </c>
      <c r="B11642" s="651" t="s">
        <v>22432</v>
      </c>
      <c r="C11642" s="651" t="s">
        <v>22433</v>
      </c>
      <c r="D11642" s="652" t="s">
        <v>22434</v>
      </c>
      <c r="E11642" s="625" t="s">
        <v>22435</v>
      </c>
    </row>
    <row r="11643" spans="1:5">
      <c r="A11643" s="711" t="s">
        <v>22436</v>
      </c>
      <c r="B11643" s="651" t="s">
        <v>22437</v>
      </c>
      <c r="C11643" s="651"/>
      <c r="D11643" s="652"/>
    </row>
    <row r="11644" spans="1:5">
      <c r="A11644" s="711">
        <v>89950</v>
      </c>
      <c r="B11644" s="651" t="s">
        <v>28416</v>
      </c>
      <c r="C11644" s="651" t="s">
        <v>128</v>
      </c>
      <c r="D11644" s="652" t="s">
        <v>18987</v>
      </c>
      <c r="E11644" s="625">
        <v>10.050000000000001</v>
      </c>
    </row>
    <row r="11645" spans="1:5">
      <c r="A11645" s="711" t="s">
        <v>28417</v>
      </c>
      <c r="B11645" s="651" t="s">
        <v>28469</v>
      </c>
      <c r="C11645" s="651"/>
      <c r="D11645" s="652"/>
    </row>
    <row r="11646" spans="1:5">
      <c r="A11646" s="711" t="s">
        <v>28470</v>
      </c>
      <c r="B11646" s="651" t="s">
        <v>28461</v>
      </c>
      <c r="C11646" s="651"/>
      <c r="D11646" s="652"/>
    </row>
    <row r="11647" spans="1:5">
      <c r="A11647" s="711" t="s">
        <v>28430</v>
      </c>
      <c r="B11647" s="651" t="s">
        <v>28436</v>
      </c>
      <c r="C11647" s="651"/>
      <c r="D11647" s="652"/>
    </row>
    <row r="11648" spans="1:5">
      <c r="A11648" s="711">
        <v>89951</v>
      </c>
      <c r="B11648" s="651" t="s">
        <v>28416</v>
      </c>
      <c r="C11648" s="651" t="s">
        <v>128</v>
      </c>
      <c r="D11648" s="652" t="s">
        <v>18987</v>
      </c>
      <c r="E11648" s="625">
        <v>15.53</v>
      </c>
    </row>
    <row r="11649" spans="1:5">
      <c r="A11649" s="711" t="s">
        <v>28417</v>
      </c>
      <c r="B11649" s="651" t="s">
        <v>28469</v>
      </c>
      <c r="C11649" s="651"/>
      <c r="D11649" s="652"/>
    </row>
    <row r="11650" spans="1:5">
      <c r="A11650" s="711" t="s">
        <v>28470</v>
      </c>
      <c r="B11650" s="651" t="s">
        <v>28490</v>
      </c>
      <c r="C11650" s="651"/>
      <c r="D11650" s="652"/>
    </row>
    <row r="11651" spans="1:5">
      <c r="A11651" s="711" t="s">
        <v>28421</v>
      </c>
      <c r="B11651" s="651" t="s">
        <v>28435</v>
      </c>
      <c r="C11651" s="651"/>
      <c r="D11651" s="652"/>
    </row>
    <row r="11652" spans="1:5">
      <c r="A11652" s="711">
        <v>89952</v>
      </c>
      <c r="B11652" s="651" t="s">
        <v>28416</v>
      </c>
      <c r="C11652" s="651" t="s">
        <v>128</v>
      </c>
      <c r="D11652" s="652" t="s">
        <v>18987</v>
      </c>
      <c r="E11652" s="625">
        <v>11.6</v>
      </c>
    </row>
    <row r="11653" spans="1:5">
      <c r="A11653" s="711" t="s">
        <v>28417</v>
      </c>
      <c r="B11653" s="651" t="s">
        <v>28469</v>
      </c>
      <c r="C11653" s="651"/>
      <c r="D11653" s="652"/>
    </row>
    <row r="11654" spans="1:5">
      <c r="A11654" s="711" t="s">
        <v>28470</v>
      </c>
      <c r="B11654" s="651" t="s">
        <v>28463</v>
      </c>
      <c r="C11654" s="651"/>
      <c r="D11654" s="652"/>
    </row>
    <row r="11655" spans="1:5">
      <c r="A11655" s="711" t="s">
        <v>28430</v>
      </c>
      <c r="B11655" s="651" t="s">
        <v>28436</v>
      </c>
      <c r="C11655" s="651"/>
      <c r="D11655" s="652"/>
    </row>
    <row r="11656" spans="1:5">
      <c r="A11656" s="711">
        <v>89953</v>
      </c>
      <c r="B11656" s="651" t="s">
        <v>28416</v>
      </c>
      <c r="C11656" s="651" t="s">
        <v>128</v>
      </c>
      <c r="D11656" s="652" t="s">
        <v>18987</v>
      </c>
      <c r="E11656" s="625">
        <v>18.190000000000001</v>
      </c>
    </row>
    <row r="11657" spans="1:5">
      <c r="A11657" s="711" t="s">
        <v>28417</v>
      </c>
      <c r="B11657" s="651" t="s">
        <v>28469</v>
      </c>
      <c r="C11657" s="651"/>
      <c r="D11657" s="652"/>
    </row>
    <row r="11658" spans="1:5">
      <c r="A11658" s="711" t="s">
        <v>28470</v>
      </c>
      <c r="B11658" s="651" t="s">
        <v>28491</v>
      </c>
      <c r="C11658" s="651"/>
      <c r="D11658" s="652"/>
    </row>
    <row r="11659" spans="1:5">
      <c r="A11659" s="711" t="s">
        <v>28421</v>
      </c>
      <c r="B11659" s="651" t="s">
        <v>28435</v>
      </c>
      <c r="C11659" s="651"/>
      <c r="D11659" s="652"/>
    </row>
    <row r="11660" spans="1:5">
      <c r="A11660" s="711">
        <v>89954</v>
      </c>
      <c r="B11660" s="651" t="s">
        <v>28416</v>
      </c>
      <c r="C11660" s="651" t="s">
        <v>128</v>
      </c>
      <c r="D11660" s="652" t="s">
        <v>18987</v>
      </c>
      <c r="E11660" s="625">
        <v>13.15</v>
      </c>
    </row>
    <row r="11661" spans="1:5">
      <c r="A11661" s="711" t="s">
        <v>28417</v>
      </c>
      <c r="B11661" s="651" t="s">
        <v>28469</v>
      </c>
      <c r="C11661" s="651"/>
      <c r="D11661" s="652"/>
    </row>
    <row r="11662" spans="1:5">
      <c r="A11662" s="711" t="s">
        <v>28470</v>
      </c>
      <c r="B11662" s="651" t="s">
        <v>28492</v>
      </c>
      <c r="C11662" s="651"/>
      <c r="D11662" s="652"/>
    </row>
    <row r="11663" spans="1:5">
      <c r="A11663" s="711" t="s">
        <v>28421</v>
      </c>
      <c r="B11663" s="651" t="s">
        <v>28436</v>
      </c>
      <c r="C11663" s="651"/>
      <c r="D11663" s="652"/>
    </row>
    <row r="11664" spans="1:5">
      <c r="A11664" s="711">
        <v>89955</v>
      </c>
      <c r="B11664" s="651" t="s">
        <v>28416</v>
      </c>
      <c r="C11664" s="651" t="s">
        <v>128</v>
      </c>
      <c r="D11664" s="652" t="s">
        <v>18987</v>
      </c>
      <c r="E11664" s="625">
        <v>22.83</v>
      </c>
    </row>
    <row r="11665" spans="1:5">
      <c r="A11665" s="711" t="s">
        <v>28417</v>
      </c>
      <c r="B11665" s="651" t="s">
        <v>28469</v>
      </c>
      <c r="C11665" s="651"/>
      <c r="D11665" s="652"/>
    </row>
    <row r="11666" spans="1:5">
      <c r="A11666" s="711" t="s">
        <v>28470</v>
      </c>
      <c r="B11666" s="651" t="s">
        <v>28493</v>
      </c>
      <c r="C11666" s="651"/>
      <c r="D11666" s="652"/>
    </row>
    <row r="11667" spans="1:5">
      <c r="A11667" s="711" t="s">
        <v>28421</v>
      </c>
      <c r="B11667" s="651" t="s">
        <v>28446</v>
      </c>
      <c r="C11667" s="651"/>
      <c r="D11667" s="652"/>
    </row>
    <row r="11668" spans="1:5">
      <c r="A11668" s="711">
        <v>89956</v>
      </c>
      <c r="B11668" s="651" t="s">
        <v>28416</v>
      </c>
      <c r="C11668" s="651" t="s">
        <v>128</v>
      </c>
      <c r="D11668" s="652" t="s">
        <v>18987</v>
      </c>
      <c r="E11668" s="625">
        <v>14.51</v>
      </c>
    </row>
    <row r="11669" spans="1:5">
      <c r="A11669" s="711" t="s">
        <v>28417</v>
      </c>
      <c r="B11669" s="651" t="s">
        <v>28469</v>
      </c>
      <c r="C11669" s="651"/>
      <c r="D11669" s="652"/>
    </row>
    <row r="11670" spans="1:5">
      <c r="A11670" s="711" t="s">
        <v>28470</v>
      </c>
      <c r="B11670" s="651" t="s">
        <v>28494</v>
      </c>
      <c r="C11670" s="651"/>
      <c r="D11670" s="652"/>
    </row>
    <row r="11671" spans="1:5">
      <c r="A11671" s="711" t="s">
        <v>28421</v>
      </c>
      <c r="B11671" s="651" t="s">
        <v>28448</v>
      </c>
      <c r="C11671" s="651"/>
      <c r="D11671" s="652"/>
    </row>
    <row r="11672" spans="1:5">
      <c r="A11672" s="711" t="s">
        <v>22417</v>
      </c>
      <c r="B11672" s="651" t="s">
        <v>22418</v>
      </c>
      <c r="C11672" s="651"/>
      <c r="D11672" s="652"/>
    </row>
    <row r="11673" spans="1:5">
      <c r="A11673" s="711" t="s">
        <v>22419</v>
      </c>
      <c r="B11673" s="651" t="e">
        <v>#NAME?</v>
      </c>
      <c r="C11673" s="651"/>
      <c r="D11673" s="652" t="s">
        <v>22420</v>
      </c>
      <c r="E11673" s="625" t="s">
        <v>22421</v>
      </c>
    </row>
    <row r="11674" spans="1:5">
      <c r="A11674" s="711"/>
      <c r="B11674" s="651"/>
      <c r="C11674" s="651"/>
      <c r="D11674" s="652" t="s">
        <v>22422</v>
      </c>
      <c r="E11674" s="625" t="s">
        <v>22423</v>
      </c>
    </row>
    <row r="11675" spans="1:5">
      <c r="A11675" s="711" t="s">
        <v>22424</v>
      </c>
      <c r="B11675" s="651" t="s">
        <v>22425</v>
      </c>
      <c r="C11675" s="651"/>
      <c r="D11675" s="652"/>
    </row>
    <row r="11676" spans="1:5">
      <c r="A11676" s="711" t="s">
        <v>22426</v>
      </c>
      <c r="B11676" s="651" t="s">
        <v>22427</v>
      </c>
      <c r="C11676" s="651" t="s">
        <v>22428</v>
      </c>
      <c r="D11676" s="652"/>
    </row>
    <row r="11677" spans="1:5">
      <c r="A11677" s="711" t="s">
        <v>22429</v>
      </c>
      <c r="B11677" s="651" t="s">
        <v>22430</v>
      </c>
      <c r="C11677" s="651"/>
      <c r="D11677" s="652" t="s">
        <v>22422</v>
      </c>
      <c r="E11677" s="625" t="s">
        <v>22431</v>
      </c>
    </row>
    <row r="11678" spans="1:5">
      <c r="A11678" s="711" t="s">
        <v>91</v>
      </c>
      <c r="B11678" s="651" t="s">
        <v>22432</v>
      </c>
      <c r="C11678" s="651" t="s">
        <v>22433</v>
      </c>
      <c r="D11678" s="652" t="s">
        <v>22434</v>
      </c>
      <c r="E11678" s="625" t="s">
        <v>22435</v>
      </c>
    </row>
    <row r="11679" spans="1:5">
      <c r="A11679" s="711" t="s">
        <v>22436</v>
      </c>
      <c r="B11679" s="651" t="s">
        <v>22437</v>
      </c>
      <c r="C11679" s="651"/>
      <c r="D11679" s="652"/>
    </row>
    <row r="11680" spans="1:5">
      <c r="A11680" s="711">
        <v>89958</v>
      </c>
      <c r="B11680" s="651" t="s">
        <v>28416</v>
      </c>
      <c r="C11680" s="651" t="s">
        <v>128</v>
      </c>
      <c r="D11680" s="652" t="s">
        <v>18987</v>
      </c>
      <c r="E11680" s="625">
        <v>28.67</v>
      </c>
    </row>
    <row r="11681" spans="1:5">
      <c r="A11681" s="711" t="s">
        <v>28417</v>
      </c>
      <c r="B11681" s="651" t="s">
        <v>28469</v>
      </c>
      <c r="C11681" s="651"/>
      <c r="D11681" s="652"/>
    </row>
    <row r="11682" spans="1:5">
      <c r="A11682" s="711" t="s">
        <v>28470</v>
      </c>
      <c r="B11682" s="651" t="s">
        <v>28495</v>
      </c>
      <c r="C11682" s="651"/>
      <c r="D11682" s="652"/>
    </row>
    <row r="11683" spans="1:5">
      <c r="A11683" s="711" t="s">
        <v>28421</v>
      </c>
      <c r="B11683" s="651" t="s">
        <v>28446</v>
      </c>
      <c r="C11683" s="651"/>
      <c r="D11683" s="652"/>
    </row>
    <row r="11684" spans="1:5">
      <c r="A11684" s="711">
        <v>89960</v>
      </c>
      <c r="B11684" s="651" t="s">
        <v>28416</v>
      </c>
      <c r="C11684" s="651" t="s">
        <v>128</v>
      </c>
      <c r="D11684" s="652" t="s">
        <v>18987</v>
      </c>
      <c r="E11684" s="625">
        <v>20.79</v>
      </c>
    </row>
    <row r="11685" spans="1:5">
      <c r="A11685" s="711" t="s">
        <v>28417</v>
      </c>
      <c r="B11685" s="651" t="s">
        <v>28469</v>
      </c>
      <c r="C11685" s="651"/>
      <c r="D11685" s="652"/>
    </row>
    <row r="11686" spans="1:5">
      <c r="A11686" s="711" t="s">
        <v>28470</v>
      </c>
      <c r="B11686" s="651" t="s">
        <v>28496</v>
      </c>
      <c r="C11686" s="651"/>
      <c r="D11686" s="652"/>
    </row>
    <row r="11687" spans="1:5">
      <c r="A11687" s="711" t="s">
        <v>28421</v>
      </c>
      <c r="B11687" s="651" t="s">
        <v>28497</v>
      </c>
      <c r="C11687" s="651"/>
      <c r="D11687" s="652"/>
    </row>
    <row r="11688" spans="1:5">
      <c r="A11688" s="711">
        <v>89961</v>
      </c>
      <c r="B11688" s="651" t="s">
        <v>28416</v>
      </c>
      <c r="C11688" s="651" t="s">
        <v>128</v>
      </c>
      <c r="D11688" s="652" t="s">
        <v>18987</v>
      </c>
      <c r="E11688" s="625">
        <v>23.99</v>
      </c>
    </row>
    <row r="11689" spans="1:5">
      <c r="A11689" s="711" t="s">
        <v>28417</v>
      </c>
      <c r="B11689" s="651" t="s">
        <v>28469</v>
      </c>
      <c r="C11689" s="651"/>
      <c r="D11689" s="652"/>
    </row>
    <row r="11690" spans="1:5">
      <c r="A11690" s="711" t="s">
        <v>28470</v>
      </c>
      <c r="B11690" s="651" t="s">
        <v>28498</v>
      </c>
      <c r="C11690" s="651"/>
      <c r="D11690" s="652"/>
    </row>
    <row r="11691" spans="1:5">
      <c r="A11691" s="711" t="s">
        <v>28421</v>
      </c>
      <c r="B11691" s="651" t="s">
        <v>28448</v>
      </c>
      <c r="C11691" s="651"/>
      <c r="D11691" s="652"/>
    </row>
    <row r="11692" spans="1:5">
      <c r="A11692" s="711">
        <v>89962</v>
      </c>
      <c r="B11692" s="651" t="s">
        <v>28416</v>
      </c>
      <c r="C11692" s="651" t="s">
        <v>128</v>
      </c>
      <c r="D11692" s="652" t="s">
        <v>18987</v>
      </c>
      <c r="E11692" s="625">
        <v>23.71</v>
      </c>
    </row>
    <row r="11693" spans="1:5">
      <c r="A11693" s="711" t="s">
        <v>28417</v>
      </c>
      <c r="B11693" s="651" t="s">
        <v>28469</v>
      </c>
      <c r="C11693" s="651"/>
      <c r="D11693" s="652"/>
    </row>
    <row r="11694" spans="1:5">
      <c r="A11694" s="711" t="s">
        <v>28470</v>
      </c>
      <c r="B11694" s="651" t="s">
        <v>28499</v>
      </c>
      <c r="C11694" s="651"/>
      <c r="D11694" s="652"/>
    </row>
    <row r="11695" spans="1:5">
      <c r="A11695" s="711" t="s">
        <v>28421</v>
      </c>
      <c r="B11695" s="651" t="s">
        <v>28448</v>
      </c>
      <c r="C11695" s="651"/>
      <c r="D11695" s="652"/>
    </row>
    <row r="11696" spans="1:5">
      <c r="A11696" s="711">
        <v>89963</v>
      </c>
      <c r="B11696" s="651" t="s">
        <v>28416</v>
      </c>
      <c r="C11696" s="651" t="s">
        <v>128</v>
      </c>
      <c r="D11696" s="652" t="s">
        <v>18987</v>
      </c>
      <c r="E11696" s="625">
        <v>27.19</v>
      </c>
    </row>
    <row r="11697" spans="1:5">
      <c r="A11697" s="711" t="s">
        <v>28417</v>
      </c>
      <c r="B11697" s="651" t="s">
        <v>28469</v>
      </c>
      <c r="C11697" s="651"/>
      <c r="D11697" s="652"/>
    </row>
    <row r="11698" spans="1:5">
      <c r="A11698" s="711" t="s">
        <v>28470</v>
      </c>
      <c r="B11698" s="651" t="s">
        <v>28500</v>
      </c>
      <c r="C11698" s="651"/>
      <c r="D11698" s="652"/>
    </row>
    <row r="11699" spans="1:5">
      <c r="A11699" s="711" t="s">
        <v>28421</v>
      </c>
      <c r="B11699" s="651" t="s">
        <v>28497</v>
      </c>
      <c r="C11699" s="651"/>
      <c r="D11699" s="652"/>
    </row>
    <row r="11700" spans="1:5">
      <c r="A11700" s="711">
        <v>89964</v>
      </c>
      <c r="B11700" s="651" t="s">
        <v>28416</v>
      </c>
      <c r="C11700" s="651" t="s">
        <v>128</v>
      </c>
      <c r="D11700" s="652" t="s">
        <v>18987</v>
      </c>
      <c r="E11700" s="625">
        <v>30.4</v>
      </c>
    </row>
    <row r="11701" spans="1:5">
      <c r="A11701" s="711" t="s">
        <v>28417</v>
      </c>
      <c r="B11701" s="651" t="s">
        <v>28469</v>
      </c>
      <c r="C11701" s="651"/>
      <c r="D11701" s="652"/>
    </row>
    <row r="11702" spans="1:5">
      <c r="A11702" s="711" t="s">
        <v>28470</v>
      </c>
      <c r="B11702" s="651" t="s">
        <v>28501</v>
      </c>
      <c r="C11702" s="651"/>
      <c r="D11702" s="652"/>
    </row>
    <row r="11703" spans="1:5">
      <c r="A11703" s="711" t="s">
        <v>28421</v>
      </c>
      <c r="B11703" s="651" t="s">
        <v>28448</v>
      </c>
      <c r="C11703" s="651"/>
      <c r="D11703" s="652"/>
    </row>
    <row r="11704" spans="1:5">
      <c r="A11704" s="711">
        <v>89965</v>
      </c>
      <c r="B11704" s="651" t="s">
        <v>28416</v>
      </c>
      <c r="C11704" s="651" t="s">
        <v>128</v>
      </c>
      <c r="D11704" s="652" t="s">
        <v>18987</v>
      </c>
      <c r="E11704" s="625">
        <v>30.04</v>
      </c>
    </row>
    <row r="11705" spans="1:5">
      <c r="A11705" s="711" t="s">
        <v>28417</v>
      </c>
      <c r="B11705" s="651" t="s">
        <v>28469</v>
      </c>
      <c r="C11705" s="651"/>
      <c r="D11705" s="652"/>
    </row>
    <row r="11706" spans="1:5">
      <c r="A11706" s="711" t="s">
        <v>28470</v>
      </c>
      <c r="B11706" s="651" t="s">
        <v>28502</v>
      </c>
      <c r="C11706" s="651"/>
      <c r="D11706" s="652"/>
    </row>
    <row r="11707" spans="1:5">
      <c r="A11707" s="711" t="s">
        <v>28421</v>
      </c>
      <c r="B11707" s="651" t="s">
        <v>28448</v>
      </c>
      <c r="C11707" s="651"/>
      <c r="D11707" s="652"/>
    </row>
    <row r="11708" spans="1:5">
      <c r="A11708" s="711" t="s">
        <v>22417</v>
      </c>
      <c r="B11708" s="651" t="s">
        <v>22418</v>
      </c>
      <c r="C11708" s="651"/>
      <c r="D11708" s="652"/>
    </row>
    <row r="11709" spans="1:5">
      <c r="A11709" s="711" t="s">
        <v>22419</v>
      </c>
      <c r="B11709" s="651" t="e">
        <v>#NAME?</v>
      </c>
      <c r="C11709" s="651"/>
      <c r="D11709" s="652" t="s">
        <v>22420</v>
      </c>
      <c r="E11709" s="625" t="s">
        <v>22421</v>
      </c>
    </row>
    <row r="11710" spans="1:5">
      <c r="A11710" s="711"/>
      <c r="B11710" s="651"/>
      <c r="C11710" s="651"/>
      <c r="D11710" s="652" t="s">
        <v>22422</v>
      </c>
      <c r="E11710" s="625" t="s">
        <v>22423</v>
      </c>
    </row>
    <row r="11711" spans="1:5">
      <c r="A11711" s="711" t="s">
        <v>22424</v>
      </c>
      <c r="B11711" s="651" t="s">
        <v>22425</v>
      </c>
      <c r="C11711" s="651"/>
      <c r="D11711" s="652"/>
    </row>
    <row r="11712" spans="1:5">
      <c r="A11712" s="711" t="s">
        <v>22426</v>
      </c>
      <c r="B11712" s="651" t="s">
        <v>22427</v>
      </c>
      <c r="C11712" s="651" t="s">
        <v>22428</v>
      </c>
      <c r="D11712" s="652"/>
    </row>
    <row r="11713" spans="1:5">
      <c r="A11713" s="711" t="s">
        <v>22429</v>
      </c>
      <c r="B11713" s="651" t="s">
        <v>22430</v>
      </c>
      <c r="C11713" s="651"/>
      <c r="D11713" s="652" t="s">
        <v>22422</v>
      </c>
      <c r="E11713" s="625" t="s">
        <v>22431</v>
      </c>
    </row>
    <row r="11714" spans="1:5">
      <c r="A11714" s="711" t="s">
        <v>91</v>
      </c>
      <c r="B11714" s="651" t="s">
        <v>22432</v>
      </c>
      <c r="C11714" s="651" t="s">
        <v>22433</v>
      </c>
      <c r="D11714" s="652" t="s">
        <v>22434</v>
      </c>
      <c r="E11714" s="625" t="s">
        <v>22435</v>
      </c>
    </row>
    <row r="11715" spans="1:5">
      <c r="A11715" s="711" t="s">
        <v>22436</v>
      </c>
      <c r="B11715" s="651" t="s">
        <v>22437</v>
      </c>
      <c r="C11715" s="651"/>
      <c r="D11715" s="652"/>
    </row>
    <row r="11716" spans="1:5">
      <c r="A11716" s="711">
        <v>89966</v>
      </c>
      <c r="B11716" s="651" t="s">
        <v>28416</v>
      </c>
      <c r="C11716" s="651" t="s">
        <v>128</v>
      </c>
      <c r="D11716" s="652" t="s">
        <v>18987</v>
      </c>
      <c r="E11716" s="625">
        <v>33.58</v>
      </c>
    </row>
    <row r="11717" spans="1:5">
      <c r="A11717" s="711" t="s">
        <v>28417</v>
      </c>
      <c r="B11717" s="651" t="s">
        <v>28469</v>
      </c>
      <c r="C11717" s="651"/>
      <c r="D11717" s="652"/>
    </row>
    <row r="11718" spans="1:5">
      <c r="A11718" s="711" t="s">
        <v>28470</v>
      </c>
      <c r="B11718" s="651" t="s">
        <v>28503</v>
      </c>
      <c r="C11718" s="651"/>
      <c r="D11718" s="652"/>
    </row>
    <row r="11719" spans="1:5">
      <c r="A11719" s="711" t="s">
        <v>28421</v>
      </c>
      <c r="B11719" s="651" t="s">
        <v>28497</v>
      </c>
      <c r="C11719" s="651"/>
      <c r="D11719" s="652"/>
    </row>
    <row r="11720" spans="1:5">
      <c r="A11720" s="711">
        <v>89967</v>
      </c>
      <c r="B11720" s="651" t="s">
        <v>28416</v>
      </c>
      <c r="C11720" s="651" t="s">
        <v>128</v>
      </c>
      <c r="D11720" s="652" t="s">
        <v>18987</v>
      </c>
      <c r="E11720" s="625">
        <v>36.799999999999997</v>
      </c>
    </row>
    <row r="11721" spans="1:5">
      <c r="A11721" s="711" t="s">
        <v>28417</v>
      </c>
      <c r="B11721" s="651" t="s">
        <v>28469</v>
      </c>
      <c r="C11721" s="651"/>
      <c r="D11721" s="652"/>
    </row>
    <row r="11722" spans="1:5">
      <c r="A11722" s="711" t="s">
        <v>28470</v>
      </c>
      <c r="B11722" s="651" t="s">
        <v>28504</v>
      </c>
      <c r="C11722" s="651"/>
      <c r="D11722" s="652"/>
    </row>
    <row r="11723" spans="1:5">
      <c r="A11723" s="711" t="s">
        <v>28421</v>
      </c>
      <c r="B11723" s="651" t="s">
        <v>28448</v>
      </c>
      <c r="C11723" s="651"/>
      <c r="D11723" s="652"/>
    </row>
    <row r="11724" spans="1:5">
      <c r="A11724" s="711">
        <v>89968</v>
      </c>
      <c r="B11724" s="651" t="s">
        <v>28416</v>
      </c>
      <c r="C11724" s="651" t="s">
        <v>128</v>
      </c>
      <c r="D11724" s="652" t="s">
        <v>18987</v>
      </c>
      <c r="E11724" s="625">
        <v>36.380000000000003</v>
      </c>
    </row>
    <row r="11725" spans="1:5">
      <c r="A11725" s="711" t="s">
        <v>28417</v>
      </c>
      <c r="B11725" s="651" t="s">
        <v>28469</v>
      </c>
      <c r="C11725" s="651"/>
      <c r="D11725" s="652"/>
    </row>
    <row r="11726" spans="1:5">
      <c r="A11726" s="711" t="s">
        <v>28470</v>
      </c>
      <c r="B11726" s="651" t="s">
        <v>28505</v>
      </c>
      <c r="C11726" s="651"/>
      <c r="D11726" s="652"/>
    </row>
    <row r="11727" spans="1:5">
      <c r="A11727" s="711" t="s">
        <v>28421</v>
      </c>
      <c r="B11727" s="651" t="s">
        <v>28448</v>
      </c>
      <c r="C11727" s="651"/>
      <c r="D11727" s="652"/>
    </row>
    <row r="11728" spans="1:5">
      <c r="A11728" s="711">
        <v>19</v>
      </c>
      <c r="B11728" s="651" t="s">
        <v>28506</v>
      </c>
      <c r="C11728" s="651"/>
      <c r="D11728" s="652"/>
    </row>
    <row r="11729" spans="1:5">
      <c r="A11729" s="711" t="s">
        <v>28507</v>
      </c>
      <c r="B11729" s="651" t="s">
        <v>28508</v>
      </c>
      <c r="C11729" s="651" t="s">
        <v>128</v>
      </c>
      <c r="D11729" s="652" t="s">
        <v>18987</v>
      </c>
      <c r="E11729" s="625">
        <v>4.6100000000000003</v>
      </c>
    </row>
    <row r="11730" spans="1:5">
      <c r="A11730" s="711" t="s">
        <v>28509</v>
      </c>
      <c r="B11730" s="651" t="s">
        <v>25853</v>
      </c>
      <c r="C11730" s="651"/>
      <c r="D11730" s="652"/>
    </row>
    <row r="11731" spans="1:5">
      <c r="A11731" s="711">
        <v>72915</v>
      </c>
      <c r="B11731" s="651" t="s">
        <v>28510</v>
      </c>
      <c r="C11731" s="651" t="s">
        <v>128</v>
      </c>
      <c r="D11731" s="652" t="s">
        <v>18987</v>
      </c>
      <c r="E11731" s="625">
        <v>9.1999999999999993</v>
      </c>
    </row>
    <row r="11732" spans="1:5">
      <c r="A11732" s="711" t="s">
        <v>28511</v>
      </c>
      <c r="B11732" s="651" t="s">
        <v>28512</v>
      </c>
      <c r="C11732" s="651"/>
      <c r="D11732" s="652"/>
    </row>
    <row r="11733" spans="1:5">
      <c r="A11733" s="711">
        <v>72917</v>
      </c>
      <c r="B11733" s="651" t="s">
        <v>28513</v>
      </c>
      <c r="C11733" s="651" t="s">
        <v>128</v>
      </c>
      <c r="D11733" s="652" t="s">
        <v>18987</v>
      </c>
      <c r="E11733" s="625">
        <v>10.51</v>
      </c>
    </row>
    <row r="11734" spans="1:5">
      <c r="A11734" s="711" t="s">
        <v>28403</v>
      </c>
      <c r="B11734" s="651" t="s">
        <v>28514</v>
      </c>
      <c r="C11734" s="651"/>
      <c r="D11734" s="652"/>
    </row>
    <row r="11735" spans="1:5">
      <c r="A11735" s="711">
        <v>72918</v>
      </c>
      <c r="B11735" s="651" t="s">
        <v>28515</v>
      </c>
      <c r="C11735" s="651" t="s">
        <v>128</v>
      </c>
      <c r="D11735" s="652" t="s">
        <v>18987</v>
      </c>
      <c r="E11735" s="625">
        <v>12.27</v>
      </c>
    </row>
    <row r="11736" spans="1:5">
      <c r="A11736" s="711" t="s">
        <v>28403</v>
      </c>
      <c r="B11736" s="651" t="s">
        <v>28514</v>
      </c>
      <c r="C11736" s="651"/>
      <c r="D11736" s="652"/>
    </row>
    <row r="11737" spans="1:5">
      <c r="A11737" s="711">
        <v>73574</v>
      </c>
      <c r="B11737" s="651" t="s">
        <v>28516</v>
      </c>
      <c r="C11737" s="651" t="s">
        <v>128</v>
      </c>
      <c r="D11737" s="652" t="s">
        <v>18987</v>
      </c>
      <c r="E11737" s="625">
        <v>5.81</v>
      </c>
    </row>
    <row r="11738" spans="1:5">
      <c r="A11738" s="711" t="s">
        <v>28517</v>
      </c>
      <c r="B11738" s="651" t="s">
        <v>24800</v>
      </c>
      <c r="C11738" s="651"/>
      <c r="D11738" s="652"/>
    </row>
    <row r="11739" spans="1:5">
      <c r="A11739" s="711">
        <v>73575</v>
      </c>
      <c r="B11739" s="651" t="s">
        <v>28518</v>
      </c>
      <c r="C11739" s="651" t="s">
        <v>128</v>
      </c>
      <c r="D11739" s="652" t="s">
        <v>18987</v>
      </c>
      <c r="E11739" s="625">
        <v>4.76</v>
      </c>
    </row>
    <row r="11740" spans="1:5">
      <c r="A11740" s="711" t="s">
        <v>28519</v>
      </c>
      <c r="B11740" s="651" t="s">
        <v>28520</v>
      </c>
      <c r="C11740" s="651"/>
      <c r="D11740" s="652"/>
    </row>
    <row r="11741" spans="1:5">
      <c r="A11741" s="711">
        <v>73576</v>
      </c>
      <c r="B11741" s="651" t="s">
        <v>28521</v>
      </c>
      <c r="C11741" s="651" t="s">
        <v>128</v>
      </c>
      <c r="D11741" s="652" t="s">
        <v>18987</v>
      </c>
      <c r="E11741" s="625">
        <v>3.79</v>
      </c>
    </row>
    <row r="11742" spans="1:5">
      <c r="A11742" s="711" t="s">
        <v>28517</v>
      </c>
      <c r="B11742" s="651" t="s">
        <v>28522</v>
      </c>
      <c r="C11742" s="651"/>
      <c r="D11742" s="652"/>
    </row>
    <row r="11743" spans="1:5">
      <c r="A11743" s="711">
        <v>73577</v>
      </c>
      <c r="B11743" s="651" t="s">
        <v>28523</v>
      </c>
      <c r="C11743" s="651" t="s">
        <v>128</v>
      </c>
      <c r="D11743" s="652" t="s">
        <v>18987</v>
      </c>
      <c r="E11743" s="625">
        <v>14.11</v>
      </c>
    </row>
    <row r="11744" spans="1:5">
      <c r="A11744" s="711" t="s">
        <v>22417</v>
      </c>
      <c r="B11744" s="651" t="s">
        <v>22418</v>
      </c>
      <c r="C11744" s="651"/>
      <c r="D11744" s="652"/>
    </row>
    <row r="11745" spans="1:5">
      <c r="A11745" s="711" t="s">
        <v>22419</v>
      </c>
      <c r="B11745" s="651" t="e">
        <v>#NAME?</v>
      </c>
      <c r="C11745" s="651"/>
      <c r="D11745" s="652" t="s">
        <v>22420</v>
      </c>
      <c r="E11745" s="625" t="s">
        <v>22421</v>
      </c>
    </row>
    <row r="11746" spans="1:5">
      <c r="A11746" s="711"/>
      <c r="B11746" s="651"/>
      <c r="C11746" s="651"/>
      <c r="D11746" s="652" t="s">
        <v>22422</v>
      </c>
      <c r="E11746" s="625" t="s">
        <v>22423</v>
      </c>
    </row>
    <row r="11747" spans="1:5">
      <c r="A11747" s="711" t="s">
        <v>22424</v>
      </c>
      <c r="B11747" s="651" t="s">
        <v>22425</v>
      </c>
      <c r="C11747" s="651"/>
      <c r="D11747" s="652"/>
    </row>
    <row r="11748" spans="1:5">
      <c r="A11748" s="711" t="s">
        <v>22426</v>
      </c>
      <c r="B11748" s="651" t="s">
        <v>22427</v>
      </c>
      <c r="C11748" s="651" t="s">
        <v>22428</v>
      </c>
      <c r="D11748" s="652"/>
    </row>
    <row r="11749" spans="1:5">
      <c r="A11749" s="711" t="s">
        <v>22429</v>
      </c>
      <c r="B11749" s="651" t="s">
        <v>22430</v>
      </c>
      <c r="C11749" s="651"/>
      <c r="D11749" s="652" t="s">
        <v>22422</v>
      </c>
      <c r="E11749" s="625" t="s">
        <v>22431</v>
      </c>
    </row>
    <row r="11750" spans="1:5">
      <c r="A11750" s="711" t="s">
        <v>91</v>
      </c>
      <c r="B11750" s="651" t="s">
        <v>22432</v>
      </c>
      <c r="C11750" s="651" t="s">
        <v>22433</v>
      </c>
      <c r="D11750" s="652" t="s">
        <v>22434</v>
      </c>
      <c r="E11750" s="625" t="s">
        <v>22435</v>
      </c>
    </row>
    <row r="11751" spans="1:5">
      <c r="A11751" s="711" t="s">
        <v>22436</v>
      </c>
      <c r="B11751" s="651" t="s">
        <v>22437</v>
      </c>
      <c r="C11751" s="651"/>
      <c r="D11751" s="652"/>
    </row>
    <row r="11752" spans="1:5">
      <c r="A11752" s="711" t="s">
        <v>28524</v>
      </c>
      <c r="B11752" s="651" t="s">
        <v>28525</v>
      </c>
      <c r="C11752" s="651"/>
      <c r="D11752" s="652"/>
    </row>
    <row r="11753" spans="1:5">
      <c r="A11753" s="711" t="s">
        <v>28526</v>
      </c>
      <c r="B11753" s="651" t="s">
        <v>28527</v>
      </c>
      <c r="C11753" s="651"/>
      <c r="D11753" s="652"/>
    </row>
    <row r="11754" spans="1:5">
      <c r="A11754" s="711">
        <v>73578</v>
      </c>
      <c r="B11754" s="651" t="s">
        <v>28528</v>
      </c>
      <c r="C11754" s="651" t="s">
        <v>128</v>
      </c>
      <c r="D11754" s="652" t="s">
        <v>18987</v>
      </c>
      <c r="E11754" s="625">
        <v>11.31</v>
      </c>
    </row>
    <row r="11755" spans="1:5">
      <c r="A11755" s="711" t="s">
        <v>28529</v>
      </c>
      <c r="B11755" s="651" t="s">
        <v>28530</v>
      </c>
      <c r="C11755" s="651"/>
      <c r="D11755" s="652"/>
    </row>
    <row r="11756" spans="1:5">
      <c r="A11756" s="711" t="s">
        <v>28509</v>
      </c>
      <c r="B11756" s="651" t="s">
        <v>25853</v>
      </c>
      <c r="C11756" s="651"/>
      <c r="D11756" s="652"/>
    </row>
    <row r="11757" spans="1:5">
      <c r="A11757" s="711">
        <v>73579</v>
      </c>
      <c r="B11757" s="651" t="s">
        <v>28531</v>
      </c>
      <c r="C11757" s="651" t="s">
        <v>128</v>
      </c>
      <c r="D11757" s="652" t="s">
        <v>18987</v>
      </c>
      <c r="E11757" s="625">
        <v>9.89</v>
      </c>
    </row>
    <row r="11758" spans="1:5">
      <c r="A11758" s="711" t="s">
        <v>28532</v>
      </c>
      <c r="B11758" s="651" t="s">
        <v>28533</v>
      </c>
      <c r="C11758" s="651"/>
      <c r="D11758" s="652"/>
    </row>
    <row r="11759" spans="1:5">
      <c r="A11759" s="711" t="s">
        <v>28534</v>
      </c>
      <c r="B11759" s="651" t="s">
        <v>28535</v>
      </c>
      <c r="C11759" s="651"/>
      <c r="D11759" s="652"/>
    </row>
    <row r="11760" spans="1:5">
      <c r="A11760" s="711">
        <v>73580</v>
      </c>
      <c r="B11760" s="651" t="s">
        <v>28536</v>
      </c>
      <c r="C11760" s="651" t="s">
        <v>128</v>
      </c>
      <c r="D11760" s="652" t="s">
        <v>18987</v>
      </c>
      <c r="E11760" s="625">
        <v>8.6199999999999992</v>
      </c>
    </row>
    <row r="11761" spans="1:5">
      <c r="A11761" s="711" t="s">
        <v>28537</v>
      </c>
      <c r="B11761" s="651" t="s">
        <v>28538</v>
      </c>
      <c r="C11761" s="651"/>
      <c r="D11761" s="652"/>
    </row>
    <row r="11762" spans="1:5">
      <c r="A11762" s="711" t="s">
        <v>28539</v>
      </c>
      <c r="B11762" s="651" t="s">
        <v>121</v>
      </c>
      <c r="C11762" s="651"/>
      <c r="D11762" s="652"/>
    </row>
    <row r="11763" spans="1:5">
      <c r="A11763" s="711">
        <v>73962</v>
      </c>
      <c r="B11763" s="651" t="s">
        <v>28540</v>
      </c>
      <c r="C11763" s="651"/>
      <c r="D11763" s="652"/>
    </row>
    <row r="11764" spans="1:5">
      <c r="A11764" s="711" t="s">
        <v>5406</v>
      </c>
      <c r="B11764" s="651" t="s">
        <v>28541</v>
      </c>
      <c r="C11764" s="651" t="s">
        <v>128</v>
      </c>
      <c r="D11764" s="652" t="s">
        <v>18987</v>
      </c>
      <c r="E11764" s="625">
        <v>5.59</v>
      </c>
    </row>
    <row r="11765" spans="1:5">
      <c r="A11765" s="711" t="s">
        <v>28542</v>
      </c>
      <c r="B11765" s="651" t="s">
        <v>28543</v>
      </c>
      <c r="C11765" s="651"/>
      <c r="D11765" s="652"/>
    </row>
    <row r="11766" spans="1:5">
      <c r="A11766" s="711" t="s">
        <v>5407</v>
      </c>
      <c r="B11766" s="651" t="s">
        <v>28544</v>
      </c>
      <c r="C11766" s="651" t="s">
        <v>128</v>
      </c>
      <c r="D11766" s="652" t="s">
        <v>18987</v>
      </c>
      <c r="E11766" s="625">
        <v>3.34</v>
      </c>
    </row>
    <row r="11767" spans="1:5">
      <c r="A11767" s="711" t="s">
        <v>28545</v>
      </c>
      <c r="B11767" s="651" t="s">
        <v>28546</v>
      </c>
      <c r="C11767" s="651"/>
      <c r="D11767" s="652"/>
    </row>
    <row r="11768" spans="1:5">
      <c r="A11768" s="711" t="s">
        <v>28547</v>
      </c>
      <c r="B11768" s="651" t="s">
        <v>28548</v>
      </c>
      <c r="C11768" s="651"/>
      <c r="D11768" s="652"/>
    </row>
    <row r="11769" spans="1:5">
      <c r="A11769" s="711">
        <v>73965</v>
      </c>
      <c r="B11769" s="651" t="s">
        <v>28549</v>
      </c>
      <c r="C11769" s="651"/>
      <c r="D11769" s="652"/>
    </row>
    <row r="11770" spans="1:5">
      <c r="A11770" s="711" t="s">
        <v>5408</v>
      </c>
      <c r="B11770" s="651" t="s">
        <v>28550</v>
      </c>
      <c r="C11770" s="651" t="s">
        <v>128</v>
      </c>
      <c r="D11770" s="652" t="s">
        <v>18987</v>
      </c>
      <c r="E11770" s="625">
        <v>85.62</v>
      </c>
    </row>
    <row r="11771" spans="1:5">
      <c r="A11771" s="711" t="s">
        <v>28551</v>
      </c>
      <c r="B11771" s="651" t="s">
        <v>28552</v>
      </c>
      <c r="C11771" s="651"/>
      <c r="D11771" s="652"/>
    </row>
    <row r="11772" spans="1:5">
      <c r="A11772" s="711" t="s">
        <v>5409</v>
      </c>
      <c r="B11772" s="651" t="s">
        <v>28553</v>
      </c>
      <c r="C11772" s="651" t="s">
        <v>128</v>
      </c>
      <c r="D11772" s="652" t="s">
        <v>18987</v>
      </c>
      <c r="E11772" s="625">
        <v>125.58</v>
      </c>
    </row>
    <row r="11773" spans="1:5">
      <c r="A11773" s="711" t="s">
        <v>28551</v>
      </c>
      <c r="B11773" s="651" t="s">
        <v>28554</v>
      </c>
      <c r="C11773" s="651"/>
      <c r="D11773" s="652"/>
    </row>
    <row r="11774" spans="1:5">
      <c r="A11774" s="711" t="s">
        <v>28555</v>
      </c>
      <c r="B11774" s="651"/>
      <c r="C11774" s="651"/>
      <c r="D11774" s="652"/>
    </row>
    <row r="11775" spans="1:5">
      <c r="A11775" s="711" t="s">
        <v>5410</v>
      </c>
      <c r="B11775" s="651" t="s">
        <v>28553</v>
      </c>
      <c r="C11775" s="651" t="s">
        <v>128</v>
      </c>
      <c r="D11775" s="652" t="s">
        <v>18987</v>
      </c>
      <c r="E11775" s="625">
        <v>148.41</v>
      </c>
    </row>
    <row r="11776" spans="1:5">
      <c r="A11776" s="711" t="s">
        <v>28551</v>
      </c>
      <c r="B11776" s="651" t="s">
        <v>28556</v>
      </c>
      <c r="C11776" s="651"/>
      <c r="D11776" s="652"/>
    </row>
    <row r="11777" spans="1:5">
      <c r="A11777" s="711" t="s">
        <v>28555</v>
      </c>
      <c r="B11777" s="651"/>
      <c r="C11777" s="651"/>
      <c r="D11777" s="652"/>
    </row>
    <row r="11778" spans="1:5">
      <c r="A11778" s="711" t="s">
        <v>5411</v>
      </c>
      <c r="B11778" s="651" t="s">
        <v>28557</v>
      </c>
      <c r="C11778" s="651" t="s">
        <v>128</v>
      </c>
      <c r="D11778" s="652" t="s">
        <v>18987</v>
      </c>
      <c r="E11778" s="625">
        <v>54.8</v>
      </c>
    </row>
    <row r="11779" spans="1:5">
      <c r="A11779" s="711" t="s">
        <v>28558</v>
      </c>
      <c r="B11779" s="651" t="s">
        <v>28559</v>
      </c>
      <c r="C11779" s="651"/>
      <c r="D11779" s="652"/>
    </row>
    <row r="11780" spans="1:5">
      <c r="A11780" s="711" t="s">
        <v>22417</v>
      </c>
      <c r="B11780" s="651" t="s">
        <v>22418</v>
      </c>
      <c r="C11780" s="651"/>
      <c r="D11780" s="652"/>
    </row>
    <row r="11781" spans="1:5">
      <c r="A11781" s="711" t="s">
        <v>22419</v>
      </c>
      <c r="B11781" s="651" t="e">
        <v>#NAME?</v>
      </c>
      <c r="C11781" s="651"/>
      <c r="D11781" s="652" t="s">
        <v>22420</v>
      </c>
      <c r="E11781" s="625" t="s">
        <v>22421</v>
      </c>
    </row>
    <row r="11782" spans="1:5">
      <c r="A11782" s="711"/>
      <c r="B11782" s="651"/>
      <c r="C11782" s="651"/>
      <c r="D11782" s="652" t="s">
        <v>22422</v>
      </c>
      <c r="E11782" s="625" t="s">
        <v>22423</v>
      </c>
    </row>
    <row r="11783" spans="1:5">
      <c r="A11783" s="711" t="s">
        <v>22424</v>
      </c>
      <c r="B11783" s="651" t="s">
        <v>22425</v>
      </c>
      <c r="C11783" s="651"/>
      <c r="D11783" s="652"/>
    </row>
    <row r="11784" spans="1:5">
      <c r="A11784" s="711" t="s">
        <v>22426</v>
      </c>
      <c r="B11784" s="651" t="s">
        <v>22427</v>
      </c>
      <c r="C11784" s="651" t="s">
        <v>22428</v>
      </c>
      <c r="D11784" s="652"/>
    </row>
    <row r="11785" spans="1:5">
      <c r="A11785" s="711" t="s">
        <v>22429</v>
      </c>
      <c r="B11785" s="651" t="s">
        <v>22430</v>
      </c>
      <c r="C11785" s="651"/>
      <c r="D11785" s="652" t="s">
        <v>22422</v>
      </c>
      <c r="E11785" s="625" t="s">
        <v>22431</v>
      </c>
    </row>
    <row r="11786" spans="1:5">
      <c r="A11786" s="711" t="s">
        <v>91</v>
      </c>
      <c r="B11786" s="651" t="s">
        <v>22432</v>
      </c>
      <c r="C11786" s="651" t="s">
        <v>22433</v>
      </c>
      <c r="D11786" s="652" t="s">
        <v>22434</v>
      </c>
      <c r="E11786" s="625" t="s">
        <v>22435</v>
      </c>
    </row>
    <row r="11787" spans="1:5">
      <c r="A11787" s="711" t="s">
        <v>22436</v>
      </c>
      <c r="B11787" s="651" t="s">
        <v>22437</v>
      </c>
      <c r="C11787" s="651"/>
      <c r="D11787" s="652"/>
    </row>
    <row r="11788" spans="1:5">
      <c r="A11788" s="711" t="s">
        <v>5412</v>
      </c>
      <c r="B11788" s="651" t="s">
        <v>28557</v>
      </c>
      <c r="C11788" s="651" t="s">
        <v>128</v>
      </c>
      <c r="D11788" s="652" t="s">
        <v>18987</v>
      </c>
      <c r="E11788" s="625">
        <v>63.93</v>
      </c>
    </row>
    <row r="11789" spans="1:5">
      <c r="A11789" s="711" t="s">
        <v>28558</v>
      </c>
      <c r="B11789" s="651" t="s">
        <v>28560</v>
      </c>
      <c r="C11789" s="651"/>
      <c r="D11789" s="652"/>
    </row>
    <row r="11790" spans="1:5">
      <c r="A11790" s="711" t="s">
        <v>5413</v>
      </c>
      <c r="B11790" s="651" t="s">
        <v>28557</v>
      </c>
      <c r="C11790" s="651" t="s">
        <v>128</v>
      </c>
      <c r="D11790" s="652" t="s">
        <v>18987</v>
      </c>
      <c r="E11790" s="625">
        <v>102.75</v>
      </c>
    </row>
    <row r="11791" spans="1:5">
      <c r="A11791" s="711" t="s">
        <v>28558</v>
      </c>
      <c r="B11791" s="651" t="s">
        <v>28561</v>
      </c>
      <c r="C11791" s="651"/>
      <c r="D11791" s="652"/>
    </row>
    <row r="11792" spans="1:5">
      <c r="A11792" s="711" t="s">
        <v>5414</v>
      </c>
      <c r="B11792" s="651" t="s">
        <v>28557</v>
      </c>
      <c r="C11792" s="651" t="s">
        <v>128</v>
      </c>
      <c r="D11792" s="652" t="s">
        <v>18987</v>
      </c>
      <c r="E11792" s="625">
        <v>125.58</v>
      </c>
    </row>
    <row r="11793" spans="1:5">
      <c r="A11793" s="711" t="s">
        <v>28558</v>
      </c>
      <c r="B11793" s="651" t="s">
        <v>28562</v>
      </c>
      <c r="C11793" s="651"/>
      <c r="D11793" s="652"/>
    </row>
    <row r="11794" spans="1:5">
      <c r="A11794" s="711" t="s">
        <v>5415</v>
      </c>
      <c r="B11794" s="651" t="s">
        <v>28563</v>
      </c>
      <c r="C11794" s="651" t="s">
        <v>128</v>
      </c>
      <c r="D11794" s="652" t="s">
        <v>18987</v>
      </c>
      <c r="E11794" s="625">
        <v>62.79</v>
      </c>
    </row>
    <row r="11795" spans="1:5">
      <c r="A11795" s="711" t="s">
        <v>24315</v>
      </c>
      <c r="B11795" s="651"/>
      <c r="C11795" s="651"/>
      <c r="D11795" s="652"/>
    </row>
    <row r="11796" spans="1:5">
      <c r="A11796" s="711" t="s">
        <v>5416</v>
      </c>
      <c r="B11796" s="651" t="s">
        <v>28564</v>
      </c>
      <c r="C11796" s="651" t="s">
        <v>128</v>
      </c>
      <c r="D11796" s="652" t="s">
        <v>18987</v>
      </c>
      <c r="E11796" s="625">
        <v>114.16</v>
      </c>
    </row>
    <row r="11797" spans="1:5">
      <c r="A11797" s="711" t="s">
        <v>25489</v>
      </c>
      <c r="B11797" s="651" t="s">
        <v>28555</v>
      </c>
      <c r="C11797" s="651"/>
      <c r="D11797" s="652"/>
    </row>
    <row r="11798" spans="1:5">
      <c r="A11798" s="711" t="s">
        <v>161</v>
      </c>
      <c r="B11798" s="651" t="s">
        <v>28565</v>
      </c>
      <c r="C11798" s="651" t="s">
        <v>128</v>
      </c>
      <c r="D11798" s="652" t="s">
        <v>18987</v>
      </c>
      <c r="E11798" s="625">
        <v>39.950000000000003</v>
      </c>
    </row>
    <row r="11799" spans="1:5">
      <c r="A11799" s="711" t="s">
        <v>28566</v>
      </c>
      <c r="B11799" s="651" t="s">
        <v>28567</v>
      </c>
      <c r="C11799" s="651"/>
      <c r="D11799" s="652"/>
    </row>
    <row r="11800" spans="1:5">
      <c r="A11800" s="711" t="s">
        <v>5417</v>
      </c>
      <c r="B11800" s="651" t="s">
        <v>28568</v>
      </c>
      <c r="C11800" s="651" t="s">
        <v>128</v>
      </c>
      <c r="D11800" s="652" t="s">
        <v>18987</v>
      </c>
      <c r="E11800" s="625">
        <v>51.37</v>
      </c>
    </row>
    <row r="11801" spans="1:5">
      <c r="A11801" s="711" t="s">
        <v>28569</v>
      </c>
      <c r="B11801" s="651" t="s">
        <v>28570</v>
      </c>
      <c r="C11801" s="651"/>
      <c r="D11801" s="652"/>
    </row>
    <row r="11802" spans="1:5">
      <c r="A11802" s="711" t="s">
        <v>5418</v>
      </c>
      <c r="B11802" s="651" t="s">
        <v>28571</v>
      </c>
      <c r="C11802" s="651" t="s">
        <v>128</v>
      </c>
      <c r="D11802" s="652" t="s">
        <v>18987</v>
      </c>
      <c r="E11802" s="625">
        <v>68.5</v>
      </c>
    </row>
    <row r="11803" spans="1:5">
      <c r="A11803" s="711" t="s">
        <v>28569</v>
      </c>
      <c r="B11803" s="651" t="s">
        <v>28570</v>
      </c>
      <c r="C11803" s="651"/>
      <c r="D11803" s="652"/>
    </row>
    <row r="11804" spans="1:5">
      <c r="A11804" s="711">
        <v>76443</v>
      </c>
      <c r="B11804" s="651" t="s">
        <v>28549</v>
      </c>
      <c r="C11804" s="651"/>
      <c r="D11804" s="652"/>
    </row>
    <row r="11805" spans="1:5">
      <c r="A11805" s="711" t="s">
        <v>5419</v>
      </c>
      <c r="B11805" s="651" t="s">
        <v>28572</v>
      </c>
      <c r="C11805" s="651" t="s">
        <v>128</v>
      </c>
      <c r="D11805" s="652" t="s">
        <v>18987</v>
      </c>
      <c r="E11805" s="625">
        <v>47.95</v>
      </c>
    </row>
    <row r="11806" spans="1:5">
      <c r="A11806" s="711" t="s">
        <v>28573</v>
      </c>
      <c r="B11806" s="651" t="s">
        <v>28574</v>
      </c>
      <c r="C11806" s="651"/>
      <c r="D11806" s="652"/>
    </row>
    <row r="11807" spans="1:5">
      <c r="A11807" s="711" t="s">
        <v>28575</v>
      </c>
      <c r="B11807" s="651" t="s">
        <v>28576</v>
      </c>
      <c r="C11807" s="651"/>
      <c r="D11807" s="652"/>
    </row>
    <row r="11808" spans="1:5">
      <c r="A11808" s="711" t="s">
        <v>5420</v>
      </c>
      <c r="B11808" s="651" t="s">
        <v>28577</v>
      </c>
      <c r="C11808" s="651" t="s">
        <v>128</v>
      </c>
      <c r="D11808" s="652" t="s">
        <v>18987</v>
      </c>
      <c r="E11808" s="625">
        <v>61.65</v>
      </c>
    </row>
    <row r="11809" spans="1:5">
      <c r="A11809" s="711" t="s">
        <v>28578</v>
      </c>
      <c r="B11809" s="651" t="s">
        <v>28579</v>
      </c>
      <c r="C11809" s="651"/>
      <c r="D11809" s="652"/>
    </row>
    <row r="11810" spans="1:5">
      <c r="A11810" s="711" t="s">
        <v>28580</v>
      </c>
      <c r="B11810" s="651" t="s">
        <v>28581</v>
      </c>
      <c r="C11810" s="651"/>
      <c r="D11810" s="652"/>
    </row>
    <row r="11811" spans="1:5">
      <c r="A11811" s="711" t="s">
        <v>5421</v>
      </c>
      <c r="B11811" s="651" t="s">
        <v>28582</v>
      </c>
      <c r="C11811" s="651" t="s">
        <v>128</v>
      </c>
      <c r="D11811" s="652" t="s">
        <v>18987</v>
      </c>
      <c r="E11811" s="625">
        <v>82.2</v>
      </c>
    </row>
    <row r="11812" spans="1:5">
      <c r="A11812" s="711" t="s">
        <v>28583</v>
      </c>
      <c r="B11812" s="651" t="s">
        <v>28584</v>
      </c>
      <c r="C11812" s="651"/>
      <c r="D11812" s="652"/>
    </row>
    <row r="11813" spans="1:5">
      <c r="A11813" s="711" t="s">
        <v>28585</v>
      </c>
      <c r="B11813" s="651" t="s">
        <v>28581</v>
      </c>
      <c r="C11813" s="651"/>
      <c r="D11813" s="652"/>
    </row>
    <row r="11814" spans="1:5">
      <c r="A11814" s="711" t="s">
        <v>5422</v>
      </c>
      <c r="B11814" s="651" t="s">
        <v>28586</v>
      </c>
      <c r="C11814" s="651" t="s">
        <v>128</v>
      </c>
      <c r="D11814" s="652" t="s">
        <v>18987</v>
      </c>
      <c r="E11814" s="625">
        <v>72.260000000000005</v>
      </c>
    </row>
    <row r="11815" spans="1:5">
      <c r="A11815" s="711" t="s">
        <v>23267</v>
      </c>
      <c r="B11815" s="651" t="s">
        <v>28587</v>
      </c>
      <c r="C11815" s="651"/>
      <c r="D11815" s="652"/>
    </row>
    <row r="11816" spans="1:5">
      <c r="A11816" s="711" t="s">
        <v>22417</v>
      </c>
      <c r="B11816" s="651" t="s">
        <v>22418</v>
      </c>
      <c r="C11816" s="651"/>
      <c r="D11816" s="652"/>
    </row>
    <row r="11817" spans="1:5">
      <c r="A11817" s="711" t="s">
        <v>22419</v>
      </c>
      <c r="B11817" s="651" t="e">
        <v>#NAME?</v>
      </c>
      <c r="C11817" s="651"/>
      <c r="D11817" s="652" t="s">
        <v>22420</v>
      </c>
      <c r="E11817" s="625" t="s">
        <v>22421</v>
      </c>
    </row>
    <row r="11818" spans="1:5">
      <c r="A11818" s="711"/>
      <c r="B11818" s="651"/>
      <c r="C11818" s="651"/>
      <c r="D11818" s="652" t="s">
        <v>22422</v>
      </c>
      <c r="E11818" s="625" t="s">
        <v>22423</v>
      </c>
    </row>
    <row r="11819" spans="1:5">
      <c r="A11819" s="711" t="s">
        <v>22424</v>
      </c>
      <c r="B11819" s="651" t="s">
        <v>22425</v>
      </c>
      <c r="C11819" s="651"/>
      <c r="D11819" s="652"/>
    </row>
    <row r="11820" spans="1:5">
      <c r="A11820" s="711" t="s">
        <v>22426</v>
      </c>
      <c r="B11820" s="651" t="s">
        <v>22427</v>
      </c>
      <c r="C11820" s="651" t="s">
        <v>22428</v>
      </c>
      <c r="D11820" s="652"/>
    </row>
    <row r="11821" spans="1:5">
      <c r="A11821" s="711" t="s">
        <v>22429</v>
      </c>
      <c r="B11821" s="651" t="s">
        <v>22430</v>
      </c>
      <c r="C11821" s="651"/>
      <c r="D11821" s="652" t="s">
        <v>22422</v>
      </c>
      <c r="E11821" s="625" t="s">
        <v>22431</v>
      </c>
    </row>
    <row r="11822" spans="1:5">
      <c r="A11822" s="711" t="s">
        <v>91</v>
      </c>
      <c r="B11822" s="651" t="s">
        <v>22432</v>
      </c>
      <c r="C11822" s="651" t="s">
        <v>22433</v>
      </c>
      <c r="D11822" s="652" t="s">
        <v>22434</v>
      </c>
      <c r="E11822" s="625" t="s">
        <v>22435</v>
      </c>
    </row>
    <row r="11823" spans="1:5">
      <c r="A11823" s="711" t="s">
        <v>22436</v>
      </c>
      <c r="B11823" s="651" t="s">
        <v>22437</v>
      </c>
      <c r="C11823" s="651"/>
      <c r="D11823" s="652"/>
    </row>
    <row r="11824" spans="1:5">
      <c r="A11824" s="711" t="s">
        <v>5423</v>
      </c>
      <c r="B11824" s="651" t="s">
        <v>28588</v>
      </c>
      <c r="C11824" s="651" t="s">
        <v>128</v>
      </c>
      <c r="D11824" s="652" t="s">
        <v>18987</v>
      </c>
      <c r="E11824" s="625">
        <v>131.29</v>
      </c>
    </row>
    <row r="11825" spans="1:5">
      <c r="A11825" s="711" t="s">
        <v>28589</v>
      </c>
      <c r="B11825" s="651" t="s">
        <v>28590</v>
      </c>
      <c r="C11825" s="651"/>
      <c r="D11825" s="652"/>
    </row>
    <row r="11826" spans="1:5">
      <c r="A11826" s="711">
        <v>79506</v>
      </c>
      <c r="B11826" s="651" t="s">
        <v>28549</v>
      </c>
      <c r="C11826" s="651"/>
      <c r="D11826" s="652"/>
    </row>
    <row r="11827" spans="1:5">
      <c r="A11827" s="711" t="s">
        <v>5424</v>
      </c>
      <c r="B11827" s="651" t="s">
        <v>28591</v>
      </c>
      <c r="C11827" s="651" t="s">
        <v>128</v>
      </c>
      <c r="D11827" s="652" t="s">
        <v>18987</v>
      </c>
      <c r="E11827" s="625">
        <v>108.46</v>
      </c>
    </row>
    <row r="11828" spans="1:5">
      <c r="A11828" s="711" t="s">
        <v>28592</v>
      </c>
      <c r="B11828" s="651" t="s">
        <v>28593</v>
      </c>
      <c r="C11828" s="651"/>
      <c r="D11828" s="652"/>
    </row>
    <row r="11829" spans="1:5">
      <c r="A11829" s="711" t="s">
        <v>5425</v>
      </c>
      <c r="B11829" s="651" t="s">
        <v>5426</v>
      </c>
      <c r="C11829" s="651" t="s">
        <v>128</v>
      </c>
      <c r="D11829" s="652" t="s">
        <v>18987</v>
      </c>
      <c r="E11829" s="625">
        <v>171.25</v>
      </c>
    </row>
    <row r="11830" spans="1:5">
      <c r="A11830" s="711">
        <v>79507</v>
      </c>
      <c r="B11830" s="651" t="s">
        <v>28594</v>
      </c>
      <c r="C11830" s="651"/>
      <c r="D11830" s="652"/>
    </row>
    <row r="11831" spans="1:5">
      <c r="A11831" s="711" t="s">
        <v>5427</v>
      </c>
      <c r="B11831" s="651" t="s">
        <v>5428</v>
      </c>
      <c r="C11831" s="651" t="s">
        <v>128</v>
      </c>
      <c r="D11831" s="652" t="s">
        <v>18987</v>
      </c>
      <c r="E11831" s="625">
        <v>14.84</v>
      </c>
    </row>
    <row r="11832" spans="1:5">
      <c r="A11832" s="711">
        <v>79518</v>
      </c>
      <c r="B11832" s="651" t="s">
        <v>28595</v>
      </c>
      <c r="C11832" s="651"/>
      <c r="D11832" s="652"/>
    </row>
    <row r="11833" spans="1:5">
      <c r="A11833" s="711" t="s">
        <v>5429</v>
      </c>
      <c r="B11833" s="651" t="s">
        <v>28596</v>
      </c>
      <c r="C11833" s="651" t="s">
        <v>128</v>
      </c>
      <c r="D11833" s="652" t="s">
        <v>18987</v>
      </c>
      <c r="E11833" s="625">
        <v>27.4</v>
      </c>
    </row>
    <row r="11834" spans="1:5">
      <c r="A11834" s="711" t="s">
        <v>28597</v>
      </c>
      <c r="B11834" s="651"/>
      <c r="C11834" s="651"/>
      <c r="D11834" s="652"/>
    </row>
    <row r="11835" spans="1:5">
      <c r="A11835" s="711" t="s">
        <v>5430</v>
      </c>
      <c r="B11835" s="651" t="s">
        <v>28598</v>
      </c>
      <c r="C11835" s="651" t="s">
        <v>128</v>
      </c>
      <c r="D11835" s="652" t="s">
        <v>18987</v>
      </c>
      <c r="E11835" s="625">
        <v>24.66</v>
      </c>
    </row>
    <row r="11836" spans="1:5">
      <c r="A11836" s="711" t="s">
        <v>28599</v>
      </c>
      <c r="B11836" s="651" t="e">
        <v>#NAME?</v>
      </c>
      <c r="C11836" s="651"/>
      <c r="D11836" s="652"/>
    </row>
    <row r="11837" spans="1:5">
      <c r="A11837" s="711">
        <v>83339</v>
      </c>
      <c r="B11837" s="651" t="s">
        <v>5431</v>
      </c>
      <c r="C11837" s="651" t="s">
        <v>128</v>
      </c>
      <c r="D11837" s="652" t="s">
        <v>18987</v>
      </c>
      <c r="E11837" s="625">
        <v>42.81</v>
      </c>
    </row>
    <row r="11838" spans="1:5">
      <c r="A11838" s="711">
        <v>83340</v>
      </c>
      <c r="B11838" s="651" t="s">
        <v>28600</v>
      </c>
      <c r="C11838" s="651" t="s">
        <v>128</v>
      </c>
      <c r="D11838" s="652" t="s">
        <v>18987</v>
      </c>
      <c r="E11838" s="625">
        <v>57.08</v>
      </c>
    </row>
    <row r="11839" spans="1:5">
      <c r="A11839" s="711" t="s">
        <v>28601</v>
      </c>
      <c r="B11839" s="651" t="s">
        <v>121</v>
      </c>
      <c r="C11839" s="651"/>
      <c r="D11839" s="652"/>
    </row>
    <row r="11840" spans="1:5">
      <c r="A11840" s="711">
        <v>83341</v>
      </c>
      <c r="B11840" s="651" t="s">
        <v>5432</v>
      </c>
      <c r="C11840" s="651" t="s">
        <v>128</v>
      </c>
      <c r="D11840" s="652" t="s">
        <v>18987</v>
      </c>
      <c r="E11840" s="625">
        <v>8.7799999999999994</v>
      </c>
    </row>
    <row r="11841" spans="1:5">
      <c r="A11841" s="711">
        <v>83342</v>
      </c>
      <c r="B11841" s="651" t="s">
        <v>28602</v>
      </c>
      <c r="C11841" s="651" t="s">
        <v>128</v>
      </c>
      <c r="D11841" s="652" t="s">
        <v>18987</v>
      </c>
      <c r="E11841" s="625">
        <v>7.25</v>
      </c>
    </row>
    <row r="11842" spans="1:5">
      <c r="A11842" s="711" t="s">
        <v>28603</v>
      </c>
      <c r="B11842" s="651" t="s">
        <v>28604</v>
      </c>
      <c r="C11842" s="651"/>
      <c r="D11842" s="652"/>
    </row>
    <row r="11843" spans="1:5">
      <c r="A11843" s="711">
        <v>83343</v>
      </c>
      <c r="B11843" s="651" t="s">
        <v>28605</v>
      </c>
      <c r="C11843" s="651" t="s">
        <v>128</v>
      </c>
      <c r="D11843" s="652" t="s">
        <v>18987</v>
      </c>
      <c r="E11843" s="625">
        <v>10.88</v>
      </c>
    </row>
    <row r="11844" spans="1:5">
      <c r="A11844" s="711" t="s">
        <v>28606</v>
      </c>
      <c r="B11844" s="651" t="s">
        <v>28607</v>
      </c>
      <c r="C11844" s="651"/>
      <c r="D11844" s="652"/>
    </row>
    <row r="11845" spans="1:5">
      <c r="A11845" s="711">
        <v>90082</v>
      </c>
      <c r="B11845" s="651" t="s">
        <v>28608</v>
      </c>
      <c r="C11845" s="651" t="s">
        <v>128</v>
      </c>
      <c r="D11845" s="652" t="s">
        <v>18987</v>
      </c>
      <c r="E11845" s="625">
        <v>11.1</v>
      </c>
    </row>
    <row r="11846" spans="1:5">
      <c r="A11846" s="711" t="s">
        <v>28609</v>
      </c>
      <c r="B11846" s="651" t="s">
        <v>28610</v>
      </c>
      <c r="C11846" s="651"/>
      <c r="D11846" s="652"/>
    </row>
    <row r="11847" spans="1:5">
      <c r="A11847" s="711" t="s">
        <v>28611</v>
      </c>
      <c r="B11847" s="651" t="s">
        <v>28612</v>
      </c>
      <c r="C11847" s="651"/>
      <c r="D11847" s="652"/>
    </row>
    <row r="11848" spans="1:5">
      <c r="A11848" s="711" t="s">
        <v>28613</v>
      </c>
      <c r="B11848" s="651" t="s">
        <v>28614</v>
      </c>
      <c r="C11848" s="651"/>
      <c r="D11848" s="652"/>
    </row>
    <row r="11849" spans="1:5">
      <c r="A11849" s="711">
        <v>90084</v>
      </c>
      <c r="B11849" s="651" t="s">
        <v>28615</v>
      </c>
      <c r="C11849" s="651" t="s">
        <v>128</v>
      </c>
      <c r="D11849" s="652" t="s">
        <v>18987</v>
      </c>
      <c r="E11849" s="625">
        <v>9.77</v>
      </c>
    </row>
    <row r="11850" spans="1:5">
      <c r="A11850" s="711" t="s">
        <v>28616</v>
      </c>
      <c r="B11850" s="651" t="s">
        <v>28617</v>
      </c>
      <c r="C11850" s="651"/>
      <c r="D11850" s="652"/>
    </row>
    <row r="11851" spans="1:5">
      <c r="A11851" s="711" t="s">
        <v>28618</v>
      </c>
      <c r="B11851" s="651" t="s">
        <v>28619</v>
      </c>
      <c r="C11851" s="651"/>
      <c r="D11851" s="652"/>
    </row>
    <row r="11852" spans="1:5">
      <c r="A11852" s="711" t="s">
        <v>22417</v>
      </c>
      <c r="B11852" s="651" t="s">
        <v>22418</v>
      </c>
      <c r="C11852" s="651"/>
      <c r="D11852" s="652"/>
    </row>
    <row r="11853" spans="1:5">
      <c r="A11853" s="711" t="s">
        <v>22419</v>
      </c>
      <c r="B11853" s="651" t="e">
        <v>#NAME?</v>
      </c>
      <c r="C11853" s="651"/>
      <c r="D11853" s="652" t="s">
        <v>22420</v>
      </c>
      <c r="E11853" s="625" t="s">
        <v>22421</v>
      </c>
    </row>
    <row r="11854" spans="1:5">
      <c r="A11854" s="711"/>
      <c r="B11854" s="651"/>
      <c r="C11854" s="651"/>
      <c r="D11854" s="652" t="s">
        <v>22422</v>
      </c>
      <c r="E11854" s="625" t="s">
        <v>22423</v>
      </c>
    </row>
    <row r="11855" spans="1:5">
      <c r="A11855" s="711" t="s">
        <v>22424</v>
      </c>
      <c r="B11855" s="651" t="s">
        <v>22425</v>
      </c>
      <c r="C11855" s="651"/>
      <c r="D11855" s="652"/>
    </row>
    <row r="11856" spans="1:5">
      <c r="A11856" s="711" t="s">
        <v>22426</v>
      </c>
      <c r="B11856" s="651" t="s">
        <v>22427</v>
      </c>
      <c r="C11856" s="651" t="s">
        <v>22428</v>
      </c>
      <c r="D11856" s="652"/>
    </row>
    <row r="11857" spans="1:5">
      <c r="A11857" s="711" t="s">
        <v>22429</v>
      </c>
      <c r="B11857" s="651" t="s">
        <v>22430</v>
      </c>
      <c r="C11857" s="651"/>
      <c r="D11857" s="652" t="s">
        <v>22422</v>
      </c>
      <c r="E11857" s="625" t="s">
        <v>22431</v>
      </c>
    </row>
    <row r="11858" spans="1:5">
      <c r="A11858" s="711" t="s">
        <v>91</v>
      </c>
      <c r="B11858" s="651" t="s">
        <v>22432</v>
      </c>
      <c r="C11858" s="651" t="s">
        <v>22433</v>
      </c>
      <c r="D11858" s="652" t="s">
        <v>22434</v>
      </c>
      <c r="E11858" s="625" t="s">
        <v>22435</v>
      </c>
    </row>
    <row r="11859" spans="1:5">
      <c r="A11859" s="711" t="s">
        <v>22436</v>
      </c>
      <c r="B11859" s="651" t="s">
        <v>22437</v>
      </c>
      <c r="C11859" s="651"/>
      <c r="D11859" s="652"/>
    </row>
    <row r="11860" spans="1:5">
      <c r="A11860" s="711" t="s">
        <v>28620</v>
      </c>
      <c r="B11860" s="651" t="s">
        <v>28621</v>
      </c>
      <c r="C11860" s="651"/>
      <c r="D11860" s="652"/>
    </row>
    <row r="11861" spans="1:5">
      <c r="A11861" s="711">
        <v>90085</v>
      </c>
      <c r="B11861" s="651" t="s">
        <v>28615</v>
      </c>
      <c r="C11861" s="651" t="s">
        <v>128</v>
      </c>
      <c r="D11861" s="652" t="s">
        <v>18987</v>
      </c>
      <c r="E11861" s="625">
        <v>7.01</v>
      </c>
    </row>
    <row r="11862" spans="1:5">
      <c r="A11862" s="711" t="s">
        <v>28616</v>
      </c>
      <c r="B11862" s="651" t="s">
        <v>28617</v>
      </c>
      <c r="C11862" s="651"/>
      <c r="D11862" s="652"/>
    </row>
    <row r="11863" spans="1:5">
      <c r="A11863" s="711" t="s">
        <v>28618</v>
      </c>
      <c r="B11863" s="651" t="s">
        <v>28622</v>
      </c>
      <c r="C11863" s="651"/>
      <c r="D11863" s="652"/>
    </row>
    <row r="11864" spans="1:5">
      <c r="A11864" s="711" t="s">
        <v>28623</v>
      </c>
      <c r="B11864" s="651" t="s">
        <v>28624</v>
      </c>
      <c r="C11864" s="651"/>
      <c r="D11864" s="652"/>
    </row>
    <row r="11865" spans="1:5">
      <c r="A11865" s="711">
        <v>90086</v>
      </c>
      <c r="B11865" s="651" t="s">
        <v>28625</v>
      </c>
      <c r="C11865" s="651" t="s">
        <v>128</v>
      </c>
      <c r="D11865" s="652" t="s">
        <v>18987</v>
      </c>
      <c r="E11865" s="625">
        <v>7.54</v>
      </c>
    </row>
    <row r="11866" spans="1:5">
      <c r="A11866" s="711" t="s">
        <v>28626</v>
      </c>
      <c r="B11866" s="651" t="s">
        <v>28627</v>
      </c>
      <c r="C11866" s="651"/>
      <c r="D11866" s="652"/>
    </row>
    <row r="11867" spans="1:5">
      <c r="A11867" s="711" t="s">
        <v>28618</v>
      </c>
      <c r="B11867" s="651" t="s">
        <v>28628</v>
      </c>
      <c r="C11867" s="651"/>
      <c r="D11867" s="652"/>
    </row>
    <row r="11868" spans="1:5">
      <c r="A11868" s="711" t="s">
        <v>28629</v>
      </c>
      <c r="B11868" s="651" t="s">
        <v>28630</v>
      </c>
      <c r="C11868" s="651"/>
      <c r="D11868" s="652"/>
    </row>
    <row r="11869" spans="1:5">
      <c r="A11869" s="711">
        <v>90087</v>
      </c>
      <c r="B11869" s="651" t="s">
        <v>28631</v>
      </c>
      <c r="C11869" s="651" t="s">
        <v>128</v>
      </c>
      <c r="D11869" s="652" t="s">
        <v>18987</v>
      </c>
      <c r="E11869" s="625">
        <v>4.45</v>
      </c>
    </row>
    <row r="11870" spans="1:5">
      <c r="A11870" s="711" t="s">
        <v>28632</v>
      </c>
      <c r="B11870" s="651" t="s">
        <v>28633</v>
      </c>
      <c r="C11870" s="651"/>
      <c r="D11870" s="652"/>
    </row>
    <row r="11871" spans="1:5">
      <c r="A11871" s="711" t="s">
        <v>28634</v>
      </c>
      <c r="B11871" s="651" t="s">
        <v>28635</v>
      </c>
      <c r="C11871" s="651"/>
      <c r="D11871" s="652"/>
    </row>
    <row r="11872" spans="1:5">
      <c r="A11872" s="711" t="s">
        <v>28636</v>
      </c>
      <c r="B11872" s="651" t="s">
        <v>28637</v>
      </c>
      <c r="C11872" s="651"/>
      <c r="D11872" s="652"/>
    </row>
    <row r="11873" spans="1:5">
      <c r="A11873" s="711">
        <v>90088</v>
      </c>
      <c r="B11873" s="651" t="s">
        <v>28638</v>
      </c>
      <c r="C11873" s="651" t="s">
        <v>128</v>
      </c>
      <c r="D11873" s="652" t="s">
        <v>18987</v>
      </c>
      <c r="E11873" s="625">
        <v>5.15</v>
      </c>
    </row>
    <row r="11874" spans="1:5">
      <c r="A11874" s="711" t="s">
        <v>28626</v>
      </c>
      <c r="B11874" s="651" t="s">
        <v>28627</v>
      </c>
      <c r="C11874" s="651"/>
      <c r="D11874" s="652"/>
    </row>
    <row r="11875" spans="1:5">
      <c r="A11875" s="711" t="s">
        <v>28618</v>
      </c>
      <c r="B11875" s="651" t="s">
        <v>28639</v>
      </c>
      <c r="C11875" s="651"/>
      <c r="D11875" s="652"/>
    </row>
    <row r="11876" spans="1:5">
      <c r="A11876" s="711" t="s">
        <v>28629</v>
      </c>
      <c r="B11876" s="651" t="s">
        <v>28630</v>
      </c>
      <c r="C11876" s="651"/>
      <c r="D11876" s="652"/>
    </row>
    <row r="11877" spans="1:5">
      <c r="A11877" s="711">
        <v>90090</v>
      </c>
      <c r="B11877" s="651" t="s">
        <v>28638</v>
      </c>
      <c r="C11877" s="651" t="s">
        <v>128</v>
      </c>
      <c r="D11877" s="652" t="s">
        <v>18987</v>
      </c>
      <c r="E11877" s="625">
        <v>3.65</v>
      </c>
    </row>
    <row r="11878" spans="1:5">
      <c r="A11878" s="711" t="s">
        <v>28626</v>
      </c>
      <c r="B11878" s="651" t="s">
        <v>28627</v>
      </c>
      <c r="C11878" s="651"/>
      <c r="D11878" s="652"/>
    </row>
    <row r="11879" spans="1:5">
      <c r="A11879" s="711" t="s">
        <v>28618</v>
      </c>
      <c r="B11879" s="651" t="s">
        <v>28640</v>
      </c>
      <c r="C11879" s="651"/>
      <c r="D11879" s="652"/>
    </row>
    <row r="11880" spans="1:5">
      <c r="A11880" s="711" t="s">
        <v>28641</v>
      </c>
      <c r="B11880" s="651" t="s">
        <v>28624</v>
      </c>
      <c r="C11880" s="651"/>
      <c r="D11880" s="652"/>
    </row>
    <row r="11881" spans="1:5">
      <c r="A11881" s="711">
        <v>90091</v>
      </c>
      <c r="B11881" s="651" t="s">
        <v>28642</v>
      </c>
      <c r="C11881" s="651" t="s">
        <v>128</v>
      </c>
      <c r="D11881" s="652" t="s">
        <v>18987</v>
      </c>
      <c r="E11881" s="625">
        <v>4.7699999999999996</v>
      </c>
    </row>
    <row r="11882" spans="1:5">
      <c r="A11882" s="711" t="s">
        <v>28609</v>
      </c>
      <c r="B11882" s="651" t="s">
        <v>28610</v>
      </c>
      <c r="C11882" s="651"/>
      <c r="D11882" s="652"/>
    </row>
    <row r="11883" spans="1:5">
      <c r="A11883" s="711" t="s">
        <v>28611</v>
      </c>
      <c r="B11883" s="651" t="s">
        <v>28643</v>
      </c>
      <c r="C11883" s="651"/>
      <c r="D11883" s="652"/>
    </row>
    <row r="11884" spans="1:5">
      <c r="A11884" s="711" t="s">
        <v>28644</v>
      </c>
      <c r="B11884" s="651" t="s">
        <v>28645</v>
      </c>
      <c r="C11884" s="651"/>
      <c r="D11884" s="652"/>
    </row>
    <row r="11885" spans="1:5">
      <c r="A11885" s="711">
        <v>90092</v>
      </c>
      <c r="B11885" s="651" t="s">
        <v>28646</v>
      </c>
      <c r="C11885" s="651" t="s">
        <v>128</v>
      </c>
      <c r="D11885" s="652" t="s">
        <v>18987</v>
      </c>
      <c r="E11885" s="625">
        <v>4.2300000000000004</v>
      </c>
    </row>
    <row r="11886" spans="1:5">
      <c r="A11886" s="711" t="s">
        <v>28647</v>
      </c>
      <c r="B11886" s="651" t="s">
        <v>28648</v>
      </c>
      <c r="C11886" s="651"/>
      <c r="D11886" s="652"/>
    </row>
    <row r="11887" spans="1:5">
      <c r="A11887" s="711" t="s">
        <v>28649</v>
      </c>
      <c r="B11887" s="651" t="s">
        <v>28650</v>
      </c>
      <c r="C11887" s="651"/>
      <c r="D11887" s="652"/>
    </row>
    <row r="11888" spans="1:5">
      <c r="A11888" s="711" t="s">
        <v>22417</v>
      </c>
      <c r="B11888" s="651" t="s">
        <v>22418</v>
      </c>
      <c r="C11888" s="651"/>
      <c r="D11888" s="652"/>
    </row>
    <row r="11889" spans="1:5">
      <c r="A11889" s="711" t="s">
        <v>22419</v>
      </c>
      <c r="B11889" s="651" t="e">
        <v>#NAME?</v>
      </c>
      <c r="C11889" s="651"/>
      <c r="D11889" s="652" t="s">
        <v>22420</v>
      </c>
      <c r="E11889" s="625" t="s">
        <v>22421</v>
      </c>
    </row>
    <row r="11890" spans="1:5">
      <c r="A11890" s="711"/>
      <c r="B11890" s="651"/>
      <c r="C11890" s="651"/>
      <c r="D11890" s="652" t="s">
        <v>22422</v>
      </c>
      <c r="E11890" s="625" t="s">
        <v>22423</v>
      </c>
    </row>
    <row r="11891" spans="1:5">
      <c r="A11891" s="711" t="s">
        <v>22424</v>
      </c>
      <c r="B11891" s="651" t="s">
        <v>22425</v>
      </c>
      <c r="C11891" s="651"/>
      <c r="D11891" s="652"/>
    </row>
    <row r="11892" spans="1:5">
      <c r="A11892" s="711" t="s">
        <v>22426</v>
      </c>
      <c r="B11892" s="651" t="s">
        <v>22427</v>
      </c>
      <c r="C11892" s="651" t="s">
        <v>22428</v>
      </c>
      <c r="D11892" s="652"/>
    </row>
    <row r="11893" spans="1:5">
      <c r="A11893" s="711" t="s">
        <v>22429</v>
      </c>
      <c r="B11893" s="651" t="s">
        <v>22430</v>
      </c>
      <c r="C11893" s="651"/>
      <c r="D11893" s="652" t="s">
        <v>22422</v>
      </c>
      <c r="E11893" s="625" t="s">
        <v>22431</v>
      </c>
    </row>
    <row r="11894" spans="1:5">
      <c r="A11894" s="711" t="s">
        <v>91</v>
      </c>
      <c r="B11894" s="651" t="s">
        <v>22432</v>
      </c>
      <c r="C11894" s="651" t="s">
        <v>22433</v>
      </c>
      <c r="D11894" s="652" t="s">
        <v>22434</v>
      </c>
      <c r="E11894" s="625" t="s">
        <v>22435</v>
      </c>
    </row>
    <row r="11895" spans="1:5">
      <c r="A11895" s="711" t="s">
        <v>22436</v>
      </c>
      <c r="B11895" s="651" t="s">
        <v>22437</v>
      </c>
      <c r="C11895" s="651"/>
      <c r="D11895" s="652"/>
    </row>
    <row r="11896" spans="1:5">
      <c r="A11896" s="711" t="s">
        <v>28651</v>
      </c>
      <c r="B11896" s="651" t="s">
        <v>28652</v>
      </c>
      <c r="C11896" s="651"/>
      <c r="D11896" s="652"/>
    </row>
    <row r="11897" spans="1:5">
      <c r="A11897" s="711">
        <v>90093</v>
      </c>
      <c r="B11897" s="651" t="s">
        <v>28615</v>
      </c>
      <c r="C11897" s="651" t="s">
        <v>128</v>
      </c>
      <c r="D11897" s="652" t="s">
        <v>18987</v>
      </c>
      <c r="E11897" s="625">
        <v>2.96</v>
      </c>
    </row>
    <row r="11898" spans="1:5">
      <c r="A11898" s="711" t="s">
        <v>28616</v>
      </c>
      <c r="B11898" s="651" t="s">
        <v>28617</v>
      </c>
      <c r="C11898" s="651"/>
      <c r="D11898" s="652"/>
    </row>
    <row r="11899" spans="1:5">
      <c r="A11899" s="711" t="s">
        <v>28618</v>
      </c>
      <c r="B11899" s="651" t="s">
        <v>28622</v>
      </c>
      <c r="C11899" s="651"/>
      <c r="D11899" s="652"/>
    </row>
    <row r="11900" spans="1:5">
      <c r="A11900" s="711" t="s">
        <v>28651</v>
      </c>
      <c r="B11900" s="651" t="s">
        <v>28652</v>
      </c>
      <c r="C11900" s="651"/>
      <c r="D11900" s="652"/>
    </row>
    <row r="11901" spans="1:5">
      <c r="A11901" s="711">
        <v>90094</v>
      </c>
      <c r="B11901" s="651" t="s">
        <v>28653</v>
      </c>
      <c r="C11901" s="651" t="s">
        <v>128</v>
      </c>
      <c r="D11901" s="652" t="s">
        <v>18987</v>
      </c>
      <c r="E11901" s="625">
        <v>3.16</v>
      </c>
    </row>
    <row r="11902" spans="1:5">
      <c r="A11902" s="711" t="s">
        <v>28616</v>
      </c>
      <c r="B11902" s="651" t="s">
        <v>28617</v>
      </c>
      <c r="C11902" s="651"/>
      <c r="D11902" s="652"/>
    </row>
    <row r="11903" spans="1:5">
      <c r="A11903" s="711" t="s">
        <v>28618</v>
      </c>
      <c r="B11903" s="651" t="s">
        <v>28654</v>
      </c>
      <c r="C11903" s="651"/>
      <c r="D11903" s="652"/>
    </row>
    <row r="11904" spans="1:5">
      <c r="A11904" s="711" t="s">
        <v>28655</v>
      </c>
      <c r="B11904" s="651" t="s">
        <v>28656</v>
      </c>
      <c r="C11904" s="651"/>
      <c r="D11904" s="652"/>
    </row>
    <row r="11905" spans="1:5">
      <c r="A11905" s="711">
        <v>90095</v>
      </c>
      <c r="B11905" s="651" t="s">
        <v>28653</v>
      </c>
      <c r="C11905" s="651" t="s">
        <v>128</v>
      </c>
      <c r="D11905" s="652" t="s">
        <v>18987</v>
      </c>
      <c r="E11905" s="625">
        <v>1.93</v>
      </c>
    </row>
    <row r="11906" spans="1:5">
      <c r="A11906" s="711" t="s">
        <v>28616</v>
      </c>
      <c r="B11906" s="651" t="s">
        <v>28617</v>
      </c>
      <c r="C11906" s="651"/>
      <c r="D11906" s="652"/>
    </row>
    <row r="11907" spans="1:5">
      <c r="A11907" s="711" t="s">
        <v>28618</v>
      </c>
      <c r="B11907" s="651" t="s">
        <v>28657</v>
      </c>
      <c r="C11907" s="651"/>
      <c r="D11907" s="652"/>
    </row>
    <row r="11908" spans="1:5">
      <c r="A11908" s="711" t="s">
        <v>28651</v>
      </c>
      <c r="B11908" s="651" t="s">
        <v>28652</v>
      </c>
      <c r="C11908" s="651"/>
      <c r="D11908" s="652"/>
    </row>
    <row r="11909" spans="1:5">
      <c r="A11909" s="711">
        <v>90096</v>
      </c>
      <c r="B11909" s="651" t="s">
        <v>28658</v>
      </c>
      <c r="C11909" s="651" t="s">
        <v>128</v>
      </c>
      <c r="D11909" s="652" t="s">
        <v>18987</v>
      </c>
      <c r="E11909" s="625">
        <v>2.1800000000000002</v>
      </c>
    </row>
    <row r="11910" spans="1:5">
      <c r="A11910" s="711" t="s">
        <v>28616</v>
      </c>
      <c r="B11910" s="651" t="s">
        <v>28617</v>
      </c>
      <c r="C11910" s="651"/>
      <c r="D11910" s="652"/>
    </row>
    <row r="11911" spans="1:5">
      <c r="A11911" s="711" t="s">
        <v>28618</v>
      </c>
      <c r="B11911" s="651" t="s">
        <v>28659</v>
      </c>
      <c r="C11911" s="651"/>
      <c r="D11911" s="652"/>
    </row>
    <row r="11912" spans="1:5">
      <c r="A11912" s="711" t="s">
        <v>28655</v>
      </c>
      <c r="B11912" s="651" t="s">
        <v>28656</v>
      </c>
      <c r="C11912" s="651"/>
      <c r="D11912" s="652"/>
    </row>
    <row r="11913" spans="1:5">
      <c r="A11913" s="711">
        <v>90098</v>
      </c>
      <c r="B11913" s="651" t="s">
        <v>28658</v>
      </c>
      <c r="C11913" s="651" t="s">
        <v>128</v>
      </c>
      <c r="D11913" s="652" t="s">
        <v>18987</v>
      </c>
      <c r="E11913" s="625">
        <v>1.49</v>
      </c>
    </row>
    <row r="11914" spans="1:5">
      <c r="A11914" s="711" t="s">
        <v>28616</v>
      </c>
      <c r="B11914" s="651" t="s">
        <v>28617</v>
      </c>
      <c r="C11914" s="651"/>
      <c r="D11914" s="652"/>
    </row>
    <row r="11915" spans="1:5">
      <c r="A11915" s="711" t="s">
        <v>28618</v>
      </c>
      <c r="B11915" s="651" t="s">
        <v>28657</v>
      </c>
      <c r="C11915" s="651"/>
      <c r="D11915" s="652"/>
    </row>
    <row r="11916" spans="1:5">
      <c r="A11916" s="711" t="s">
        <v>28651</v>
      </c>
      <c r="B11916" s="651" t="s">
        <v>28652</v>
      </c>
      <c r="C11916" s="651"/>
      <c r="D11916" s="652"/>
    </row>
    <row r="11917" spans="1:5">
      <c r="A11917" s="711">
        <v>90099</v>
      </c>
      <c r="B11917" s="651" t="s">
        <v>28608</v>
      </c>
      <c r="C11917" s="651" t="s">
        <v>128</v>
      </c>
      <c r="D11917" s="652" t="s">
        <v>18987</v>
      </c>
      <c r="E11917" s="625">
        <v>13.47</v>
      </c>
    </row>
    <row r="11918" spans="1:5">
      <c r="A11918" s="711" t="s">
        <v>28609</v>
      </c>
      <c r="B11918" s="651" t="s">
        <v>28660</v>
      </c>
      <c r="C11918" s="651"/>
      <c r="D11918" s="652"/>
    </row>
    <row r="11919" spans="1:5">
      <c r="A11919" s="711" t="s">
        <v>28661</v>
      </c>
      <c r="B11919" s="651" t="s">
        <v>28662</v>
      </c>
      <c r="C11919" s="651"/>
      <c r="D11919" s="652"/>
    </row>
    <row r="11920" spans="1:5">
      <c r="A11920" s="711" t="s">
        <v>28663</v>
      </c>
      <c r="B11920" s="651" t="s">
        <v>28664</v>
      </c>
      <c r="C11920" s="651"/>
      <c r="D11920" s="652"/>
    </row>
    <row r="11921" spans="1:5">
      <c r="A11921" s="711">
        <v>90100</v>
      </c>
      <c r="B11921" s="651" t="s">
        <v>28608</v>
      </c>
      <c r="C11921" s="651" t="s">
        <v>128</v>
      </c>
      <c r="D11921" s="652" t="s">
        <v>18987</v>
      </c>
      <c r="E11921" s="625">
        <v>11.49</v>
      </c>
    </row>
    <row r="11922" spans="1:5">
      <c r="A11922" s="711" t="s">
        <v>28609</v>
      </c>
      <c r="B11922" s="651" t="s">
        <v>28660</v>
      </c>
      <c r="C11922" s="651"/>
      <c r="D11922" s="652"/>
    </row>
    <row r="11923" spans="1:5">
      <c r="A11923" s="711" t="s">
        <v>28661</v>
      </c>
      <c r="B11923" s="651" t="s">
        <v>28665</v>
      </c>
      <c r="C11923" s="651"/>
      <c r="D11923" s="652"/>
    </row>
    <row r="11924" spans="1:5">
      <c r="A11924" s="711" t="s">
        <v>22417</v>
      </c>
      <c r="B11924" s="651" t="s">
        <v>22418</v>
      </c>
      <c r="C11924" s="651"/>
      <c r="D11924" s="652"/>
    </row>
    <row r="11925" spans="1:5">
      <c r="A11925" s="711" t="s">
        <v>22419</v>
      </c>
      <c r="B11925" s="651" t="e">
        <v>#NAME?</v>
      </c>
      <c r="C11925" s="651"/>
      <c r="D11925" s="652" t="s">
        <v>22420</v>
      </c>
      <c r="E11925" s="625" t="s">
        <v>22421</v>
      </c>
    </row>
    <row r="11926" spans="1:5">
      <c r="A11926" s="711"/>
      <c r="B11926" s="651"/>
      <c r="C11926" s="651"/>
      <c r="D11926" s="652" t="s">
        <v>22422</v>
      </c>
      <c r="E11926" s="625" t="s">
        <v>22423</v>
      </c>
    </row>
    <row r="11927" spans="1:5">
      <c r="A11927" s="711" t="s">
        <v>22424</v>
      </c>
      <c r="B11927" s="651" t="s">
        <v>22425</v>
      </c>
      <c r="C11927" s="651"/>
      <c r="D11927" s="652"/>
    </row>
    <row r="11928" spans="1:5">
      <c r="A11928" s="711" t="s">
        <v>22426</v>
      </c>
      <c r="B11928" s="651" t="s">
        <v>22427</v>
      </c>
      <c r="C11928" s="651" t="s">
        <v>22428</v>
      </c>
      <c r="D11928" s="652"/>
    </row>
    <row r="11929" spans="1:5">
      <c r="A11929" s="711" t="s">
        <v>22429</v>
      </c>
      <c r="B11929" s="651" t="s">
        <v>22430</v>
      </c>
      <c r="C11929" s="651"/>
      <c r="D11929" s="652" t="s">
        <v>22422</v>
      </c>
      <c r="E11929" s="625" t="s">
        <v>22431</v>
      </c>
    </row>
    <row r="11930" spans="1:5">
      <c r="A11930" s="711" t="s">
        <v>91</v>
      </c>
      <c r="B11930" s="651" t="s">
        <v>22432</v>
      </c>
      <c r="C11930" s="651" t="s">
        <v>22433</v>
      </c>
      <c r="D11930" s="652" t="s">
        <v>22434</v>
      </c>
      <c r="E11930" s="625" t="s">
        <v>22435</v>
      </c>
    </row>
    <row r="11931" spans="1:5">
      <c r="A11931" s="711" t="s">
        <v>22436</v>
      </c>
      <c r="B11931" s="651" t="s">
        <v>22437</v>
      </c>
      <c r="C11931" s="651"/>
      <c r="D11931" s="652"/>
    </row>
    <row r="11932" spans="1:5">
      <c r="A11932" s="711" t="s">
        <v>28666</v>
      </c>
      <c r="B11932" s="651" t="s">
        <v>28664</v>
      </c>
      <c r="C11932" s="651"/>
      <c r="D11932" s="652"/>
    </row>
    <row r="11933" spans="1:5">
      <c r="A11933" s="711">
        <v>90101</v>
      </c>
      <c r="B11933" s="651" t="s">
        <v>28615</v>
      </c>
      <c r="C11933" s="651" t="s">
        <v>128</v>
      </c>
      <c r="D11933" s="652" t="s">
        <v>18987</v>
      </c>
      <c r="E11933" s="625">
        <v>11.35</v>
      </c>
    </row>
    <row r="11934" spans="1:5">
      <c r="A11934" s="711" t="s">
        <v>28616</v>
      </c>
      <c r="B11934" s="651" t="s">
        <v>28667</v>
      </c>
      <c r="C11934" s="651"/>
      <c r="D11934" s="652"/>
    </row>
    <row r="11935" spans="1:5">
      <c r="A11935" s="711" t="s">
        <v>28668</v>
      </c>
      <c r="B11935" s="651" t="s">
        <v>28669</v>
      </c>
      <c r="C11935" s="651"/>
      <c r="D11935" s="652"/>
    </row>
    <row r="11936" spans="1:5">
      <c r="A11936" s="711" t="s">
        <v>28636</v>
      </c>
      <c r="B11936" s="651" t="s">
        <v>28670</v>
      </c>
      <c r="C11936" s="651"/>
      <c r="D11936" s="652"/>
    </row>
    <row r="11937" spans="1:5">
      <c r="A11937" s="711">
        <v>90102</v>
      </c>
      <c r="B11937" s="651" t="s">
        <v>28615</v>
      </c>
      <c r="C11937" s="651" t="s">
        <v>128</v>
      </c>
      <c r="D11937" s="652" t="s">
        <v>18987</v>
      </c>
      <c r="E11937" s="625">
        <v>10.41</v>
      </c>
    </row>
    <row r="11938" spans="1:5">
      <c r="A11938" s="711" t="s">
        <v>28616</v>
      </c>
      <c r="B11938" s="651" t="s">
        <v>28667</v>
      </c>
      <c r="C11938" s="651"/>
      <c r="D11938" s="652"/>
    </row>
    <row r="11939" spans="1:5">
      <c r="A11939" s="711" t="s">
        <v>28668</v>
      </c>
      <c r="B11939" s="651" t="s">
        <v>28671</v>
      </c>
      <c r="C11939" s="651"/>
      <c r="D11939" s="652"/>
    </row>
    <row r="11940" spans="1:5">
      <c r="A11940" s="711" t="s">
        <v>28672</v>
      </c>
      <c r="B11940" s="651" t="s">
        <v>28673</v>
      </c>
      <c r="C11940" s="651"/>
      <c r="D11940" s="652"/>
    </row>
    <row r="11941" spans="1:5">
      <c r="A11941" s="711">
        <v>90105</v>
      </c>
      <c r="B11941" s="651" t="s">
        <v>28674</v>
      </c>
      <c r="C11941" s="651" t="s">
        <v>128</v>
      </c>
      <c r="D11941" s="652" t="s">
        <v>18987</v>
      </c>
      <c r="E11941" s="625">
        <v>10.27</v>
      </c>
    </row>
    <row r="11942" spans="1:5">
      <c r="A11942" s="711" t="s">
        <v>28675</v>
      </c>
      <c r="B11942" s="651" t="s">
        <v>28676</v>
      </c>
      <c r="C11942" s="651"/>
      <c r="D11942" s="652"/>
    </row>
    <row r="11943" spans="1:5">
      <c r="A11943" s="711" t="s">
        <v>28677</v>
      </c>
      <c r="B11943" s="651" t="s">
        <v>28678</v>
      </c>
      <c r="C11943" s="651"/>
      <c r="D11943" s="652"/>
    </row>
    <row r="11944" spans="1:5">
      <c r="A11944" s="711" t="s">
        <v>28679</v>
      </c>
      <c r="B11944" s="651" t="s">
        <v>28680</v>
      </c>
      <c r="C11944" s="651"/>
      <c r="D11944" s="652"/>
    </row>
    <row r="11945" spans="1:5">
      <c r="A11945" s="711" t="s">
        <v>28681</v>
      </c>
      <c r="B11945" s="651">
        <v>42005</v>
      </c>
      <c r="C11945" s="651"/>
      <c r="D11945" s="652"/>
    </row>
    <row r="11946" spans="1:5">
      <c r="A11946" s="711">
        <v>90106</v>
      </c>
      <c r="B11946" s="651" t="s">
        <v>28674</v>
      </c>
      <c r="C11946" s="651" t="s">
        <v>128</v>
      </c>
      <c r="D11946" s="652" t="s">
        <v>18987</v>
      </c>
      <c r="E11946" s="625">
        <v>8.7899999999999991</v>
      </c>
    </row>
    <row r="11947" spans="1:5">
      <c r="A11947" s="711" t="s">
        <v>28675</v>
      </c>
      <c r="B11947" s="651" t="s">
        <v>28676</v>
      </c>
      <c r="C11947" s="651"/>
      <c r="D11947" s="652"/>
    </row>
    <row r="11948" spans="1:5">
      <c r="A11948" s="711" t="s">
        <v>28677</v>
      </c>
      <c r="B11948" s="651" t="s">
        <v>28682</v>
      </c>
      <c r="C11948" s="651"/>
      <c r="D11948" s="652"/>
    </row>
    <row r="11949" spans="1:5">
      <c r="A11949" s="711" t="s">
        <v>28683</v>
      </c>
      <c r="B11949" s="651" t="s">
        <v>28684</v>
      </c>
      <c r="C11949" s="651"/>
      <c r="D11949" s="652"/>
    </row>
    <row r="11950" spans="1:5">
      <c r="A11950" s="711" t="s">
        <v>28685</v>
      </c>
      <c r="B11950" s="651" t="s">
        <v>25860</v>
      </c>
      <c r="C11950" s="651"/>
      <c r="D11950" s="652"/>
    </row>
    <row r="11951" spans="1:5">
      <c r="A11951" s="711">
        <v>90107</v>
      </c>
      <c r="B11951" s="651" t="s">
        <v>28686</v>
      </c>
      <c r="C11951" s="651" t="s">
        <v>128</v>
      </c>
      <c r="D11951" s="652" t="s">
        <v>18987</v>
      </c>
      <c r="E11951" s="625">
        <v>8.67</v>
      </c>
    </row>
    <row r="11952" spans="1:5">
      <c r="A11952" s="711" t="s">
        <v>28687</v>
      </c>
      <c r="B11952" s="651" t="s">
        <v>28688</v>
      </c>
      <c r="C11952" s="651"/>
      <c r="D11952" s="652"/>
    </row>
    <row r="11953" spans="1:5">
      <c r="A11953" s="711" t="s">
        <v>28689</v>
      </c>
      <c r="B11953" s="651" t="s">
        <v>28690</v>
      </c>
      <c r="C11953" s="651"/>
      <c r="D11953" s="652"/>
    </row>
    <row r="11954" spans="1:5">
      <c r="A11954" s="711" t="s">
        <v>28691</v>
      </c>
      <c r="B11954" s="651" t="s">
        <v>28692</v>
      </c>
      <c r="C11954" s="651"/>
      <c r="D11954" s="652"/>
    </row>
    <row r="11955" spans="1:5">
      <c r="A11955" s="711" t="s">
        <v>28693</v>
      </c>
      <c r="B11955" s="651" t="s">
        <v>28664</v>
      </c>
      <c r="C11955" s="651"/>
      <c r="D11955" s="652"/>
    </row>
    <row r="11956" spans="1:5">
      <c r="A11956" s="711">
        <v>90108</v>
      </c>
      <c r="B11956" s="651" t="s">
        <v>28686</v>
      </c>
      <c r="C11956" s="651" t="s">
        <v>128</v>
      </c>
      <c r="D11956" s="652" t="s">
        <v>18987</v>
      </c>
      <c r="E11956" s="625">
        <v>7.88</v>
      </c>
    </row>
    <row r="11957" spans="1:5">
      <c r="A11957" s="711" t="s">
        <v>28694</v>
      </c>
      <c r="B11957" s="651" t="s">
        <v>28695</v>
      </c>
      <c r="C11957" s="651"/>
      <c r="D11957" s="652"/>
    </row>
    <row r="11958" spans="1:5">
      <c r="A11958" s="711" t="s">
        <v>28696</v>
      </c>
      <c r="B11958" s="651" t="s">
        <v>28697</v>
      </c>
      <c r="C11958" s="651"/>
      <c r="D11958" s="652"/>
    </row>
    <row r="11959" spans="1:5">
      <c r="A11959" s="711" t="s">
        <v>28698</v>
      </c>
      <c r="B11959" s="651" t="s">
        <v>28699</v>
      </c>
      <c r="C11959" s="651"/>
      <c r="D11959" s="652"/>
    </row>
    <row r="11960" spans="1:5">
      <c r="A11960" s="711" t="s">
        <v>22417</v>
      </c>
      <c r="B11960" s="651" t="s">
        <v>22418</v>
      </c>
      <c r="C11960" s="651"/>
      <c r="D11960" s="652"/>
    </row>
    <row r="11961" spans="1:5">
      <c r="A11961" s="711" t="s">
        <v>22419</v>
      </c>
      <c r="B11961" s="651" t="e">
        <v>#NAME?</v>
      </c>
      <c r="C11961" s="651"/>
      <c r="D11961" s="652" t="s">
        <v>22420</v>
      </c>
      <c r="E11961" s="625" t="s">
        <v>22421</v>
      </c>
    </row>
    <row r="11962" spans="1:5">
      <c r="A11962" s="711"/>
      <c r="B11962" s="651"/>
      <c r="C11962" s="651"/>
      <c r="D11962" s="652" t="s">
        <v>22422</v>
      </c>
      <c r="E11962" s="625" t="s">
        <v>22423</v>
      </c>
    </row>
    <row r="11963" spans="1:5">
      <c r="A11963" s="711" t="s">
        <v>22424</v>
      </c>
      <c r="B11963" s="651" t="s">
        <v>22425</v>
      </c>
      <c r="C11963" s="651"/>
      <c r="D11963" s="652"/>
    </row>
    <row r="11964" spans="1:5">
      <c r="A11964" s="711" t="s">
        <v>22426</v>
      </c>
      <c r="B11964" s="651" t="s">
        <v>22427</v>
      </c>
      <c r="C11964" s="651" t="s">
        <v>22428</v>
      </c>
      <c r="D11964" s="652"/>
    </row>
    <row r="11965" spans="1:5">
      <c r="A11965" s="711" t="s">
        <v>22429</v>
      </c>
      <c r="B11965" s="651" t="s">
        <v>22430</v>
      </c>
      <c r="C11965" s="651"/>
      <c r="D11965" s="652" t="s">
        <v>22422</v>
      </c>
      <c r="E11965" s="625" t="s">
        <v>22431</v>
      </c>
    </row>
    <row r="11966" spans="1:5">
      <c r="A11966" s="711" t="s">
        <v>91</v>
      </c>
      <c r="B11966" s="651" t="s">
        <v>22432</v>
      </c>
      <c r="C11966" s="651" t="s">
        <v>22433</v>
      </c>
      <c r="D11966" s="652" t="s">
        <v>22434</v>
      </c>
      <c r="E11966" s="625" t="s">
        <v>22435</v>
      </c>
    </row>
    <row r="11967" spans="1:5">
      <c r="A11967" s="711" t="s">
        <v>22436</v>
      </c>
      <c r="B11967" s="651" t="s">
        <v>22437</v>
      </c>
      <c r="C11967" s="651"/>
      <c r="D11967" s="652"/>
    </row>
    <row r="11968" spans="1:5">
      <c r="A11968" s="711" t="s">
        <v>22551</v>
      </c>
      <c r="B11968" s="651" t="s">
        <v>28700</v>
      </c>
      <c r="C11968" s="651"/>
      <c r="D11968" s="652"/>
    </row>
    <row r="11969" spans="1:5">
      <c r="A11969" s="711">
        <v>93358</v>
      </c>
      <c r="B11969" s="651" t="s">
        <v>28701</v>
      </c>
      <c r="C11969" s="651" t="s">
        <v>128</v>
      </c>
      <c r="D11969" s="652" t="s">
        <v>18987</v>
      </c>
      <c r="E11969" s="625">
        <v>45.16</v>
      </c>
    </row>
    <row r="11970" spans="1:5">
      <c r="A11970" s="711">
        <v>20</v>
      </c>
      <c r="B11970" s="651" t="s">
        <v>28702</v>
      </c>
      <c r="C11970" s="651"/>
      <c r="D11970" s="652"/>
    </row>
    <row r="11971" spans="1:5">
      <c r="A11971" s="711">
        <v>79482</v>
      </c>
      <c r="B11971" s="651" t="s">
        <v>5434</v>
      </c>
      <c r="C11971" s="651" t="s">
        <v>128</v>
      </c>
      <c r="D11971" s="652" t="s">
        <v>18987</v>
      </c>
      <c r="E11971" s="625">
        <v>71.87</v>
      </c>
    </row>
    <row r="11972" spans="1:5">
      <c r="A11972" s="711">
        <v>94304</v>
      </c>
      <c r="B11972" s="651" t="s">
        <v>28703</v>
      </c>
      <c r="C11972" s="651" t="s">
        <v>128</v>
      </c>
      <c r="D11972" s="652" t="s">
        <v>18987</v>
      </c>
      <c r="E11972" s="625">
        <v>20.07</v>
      </c>
    </row>
    <row r="11973" spans="1:5">
      <c r="A11973" s="711" t="s">
        <v>28704</v>
      </c>
      <c r="B11973" s="651" t="s">
        <v>28705</v>
      </c>
      <c r="C11973" s="651"/>
      <c r="D11973" s="652"/>
    </row>
    <row r="11974" spans="1:5">
      <c r="A11974" s="711" t="s">
        <v>28706</v>
      </c>
      <c r="B11974" s="651" t="s">
        <v>28707</v>
      </c>
      <c r="C11974" s="651"/>
      <c r="D11974" s="652"/>
    </row>
    <row r="11975" spans="1:5">
      <c r="A11975" s="711">
        <v>94305</v>
      </c>
      <c r="B11975" s="651" t="s">
        <v>28703</v>
      </c>
      <c r="C11975" s="651" t="s">
        <v>128</v>
      </c>
      <c r="D11975" s="652" t="s">
        <v>18987</v>
      </c>
      <c r="E11975" s="625">
        <v>17.93</v>
      </c>
    </row>
    <row r="11976" spans="1:5">
      <c r="A11976" s="711" t="s">
        <v>28704</v>
      </c>
      <c r="B11976" s="651" t="s">
        <v>28708</v>
      </c>
      <c r="C11976" s="651"/>
      <c r="D11976" s="652"/>
    </row>
    <row r="11977" spans="1:5">
      <c r="A11977" s="711" t="s">
        <v>28709</v>
      </c>
      <c r="B11977" s="651" t="s">
        <v>28707</v>
      </c>
      <c r="C11977" s="651"/>
      <c r="D11977" s="652"/>
    </row>
    <row r="11978" spans="1:5">
      <c r="A11978" s="711">
        <v>94306</v>
      </c>
      <c r="B11978" s="651" t="s">
        <v>28703</v>
      </c>
      <c r="C11978" s="651" t="s">
        <v>128</v>
      </c>
      <c r="D11978" s="652" t="s">
        <v>18987</v>
      </c>
      <c r="E11978" s="625">
        <v>15.24</v>
      </c>
    </row>
    <row r="11979" spans="1:5">
      <c r="A11979" s="711" t="s">
        <v>28704</v>
      </c>
      <c r="B11979" s="651" t="s">
        <v>28705</v>
      </c>
      <c r="C11979" s="651"/>
      <c r="D11979" s="652"/>
    </row>
    <row r="11980" spans="1:5">
      <c r="A11980" s="711" t="s">
        <v>28710</v>
      </c>
      <c r="B11980" s="651" t="s">
        <v>28711</v>
      </c>
      <c r="C11980" s="651"/>
      <c r="D11980" s="652"/>
    </row>
    <row r="11981" spans="1:5">
      <c r="A11981" s="711">
        <v>94307</v>
      </c>
      <c r="B11981" s="651" t="s">
        <v>28703</v>
      </c>
      <c r="C11981" s="651" t="s">
        <v>128</v>
      </c>
      <c r="D11981" s="652" t="s">
        <v>18987</v>
      </c>
      <c r="E11981" s="625">
        <v>15.86</v>
      </c>
    </row>
    <row r="11982" spans="1:5">
      <c r="A11982" s="711" t="s">
        <v>28704</v>
      </c>
      <c r="B11982" s="651" t="s">
        <v>28708</v>
      </c>
      <c r="C11982" s="651"/>
      <c r="D11982" s="652"/>
    </row>
    <row r="11983" spans="1:5">
      <c r="A11983" s="711" t="s">
        <v>28712</v>
      </c>
      <c r="B11983" s="651" t="s">
        <v>28707</v>
      </c>
      <c r="C11983" s="651"/>
      <c r="D11983" s="652"/>
    </row>
    <row r="11984" spans="1:5">
      <c r="A11984" s="711">
        <v>94308</v>
      </c>
      <c r="B11984" s="651" t="s">
        <v>28703</v>
      </c>
      <c r="C11984" s="651" t="s">
        <v>128</v>
      </c>
      <c r="D11984" s="652" t="s">
        <v>18987</v>
      </c>
      <c r="E11984" s="625">
        <v>14.16</v>
      </c>
    </row>
    <row r="11985" spans="1:5">
      <c r="A11985" s="711" t="s">
        <v>28704</v>
      </c>
      <c r="B11985" s="651" t="s">
        <v>28705</v>
      </c>
      <c r="C11985" s="651"/>
      <c r="D11985" s="652"/>
    </row>
    <row r="11986" spans="1:5">
      <c r="A11986" s="711" t="s">
        <v>28713</v>
      </c>
      <c r="B11986" s="651" t="s">
        <v>28714</v>
      </c>
      <c r="C11986" s="651"/>
      <c r="D11986" s="652"/>
    </row>
    <row r="11987" spans="1:5">
      <c r="A11987" s="711">
        <v>94309</v>
      </c>
      <c r="B11987" s="651" t="s">
        <v>28703</v>
      </c>
      <c r="C11987" s="651" t="s">
        <v>128</v>
      </c>
      <c r="D11987" s="652" t="s">
        <v>18987</v>
      </c>
      <c r="E11987" s="625">
        <v>14.94</v>
      </c>
    </row>
    <row r="11988" spans="1:5">
      <c r="A11988" s="711" t="s">
        <v>28704</v>
      </c>
      <c r="B11988" s="651" t="s">
        <v>28708</v>
      </c>
      <c r="C11988" s="651"/>
      <c r="D11988" s="652"/>
    </row>
    <row r="11989" spans="1:5">
      <c r="A11989" s="711" t="s">
        <v>28715</v>
      </c>
      <c r="B11989" s="651" t="s">
        <v>28707</v>
      </c>
      <c r="C11989" s="651"/>
      <c r="D11989" s="652"/>
    </row>
    <row r="11990" spans="1:5">
      <c r="A11990" s="711">
        <v>94310</v>
      </c>
      <c r="B11990" s="651" t="s">
        <v>28703</v>
      </c>
      <c r="C11990" s="651" t="s">
        <v>128</v>
      </c>
      <c r="D11990" s="652" t="s">
        <v>18987</v>
      </c>
      <c r="E11990" s="625">
        <v>13.63</v>
      </c>
    </row>
    <row r="11991" spans="1:5">
      <c r="A11991" s="711" t="s">
        <v>28704</v>
      </c>
      <c r="B11991" s="651" t="s">
        <v>28705</v>
      </c>
      <c r="C11991" s="651"/>
      <c r="D11991" s="652"/>
    </row>
    <row r="11992" spans="1:5">
      <c r="A11992" s="711" t="s">
        <v>28716</v>
      </c>
      <c r="B11992" s="651" t="s">
        <v>28717</v>
      </c>
      <c r="C11992" s="651"/>
      <c r="D11992" s="652"/>
    </row>
    <row r="11993" spans="1:5">
      <c r="A11993" s="711">
        <v>94315</v>
      </c>
      <c r="B11993" s="651" t="s">
        <v>28718</v>
      </c>
      <c r="C11993" s="651" t="s">
        <v>128</v>
      </c>
      <c r="D11993" s="652" t="s">
        <v>18987</v>
      </c>
      <c r="E11993" s="625">
        <v>23.47</v>
      </c>
    </row>
    <row r="11994" spans="1:5">
      <c r="A11994" s="711" t="s">
        <v>28719</v>
      </c>
      <c r="B11994" s="651" t="s">
        <v>28720</v>
      </c>
      <c r="C11994" s="651"/>
      <c r="D11994" s="652"/>
    </row>
    <row r="11995" spans="1:5">
      <c r="A11995" s="711" t="s">
        <v>28721</v>
      </c>
      <c r="B11995" s="651" t="s">
        <v>28722</v>
      </c>
      <c r="C11995" s="651"/>
      <c r="D11995" s="652"/>
    </row>
    <row r="11996" spans="1:5">
      <c r="A11996" s="711" t="s">
        <v>22417</v>
      </c>
      <c r="B11996" s="651" t="s">
        <v>22418</v>
      </c>
      <c r="C11996" s="651"/>
      <c r="D11996" s="652"/>
    </row>
    <row r="11997" spans="1:5">
      <c r="A11997" s="711" t="s">
        <v>22419</v>
      </c>
      <c r="B11997" s="651" t="e">
        <v>#NAME?</v>
      </c>
      <c r="C11997" s="651"/>
      <c r="D11997" s="652" t="s">
        <v>22420</v>
      </c>
      <c r="E11997" s="625" t="s">
        <v>22421</v>
      </c>
    </row>
    <row r="11998" spans="1:5">
      <c r="A11998" s="711"/>
      <c r="B11998" s="651"/>
      <c r="C11998" s="651"/>
      <c r="D11998" s="652" t="s">
        <v>22422</v>
      </c>
      <c r="E11998" s="625" t="s">
        <v>22423</v>
      </c>
    </row>
    <row r="11999" spans="1:5">
      <c r="A11999" s="711" t="s">
        <v>22424</v>
      </c>
      <c r="B11999" s="651" t="s">
        <v>22425</v>
      </c>
      <c r="C11999" s="651"/>
      <c r="D11999" s="652"/>
    </row>
    <row r="12000" spans="1:5">
      <c r="A12000" s="711" t="s">
        <v>22426</v>
      </c>
      <c r="B12000" s="651" t="s">
        <v>22427</v>
      </c>
      <c r="C12000" s="651" t="s">
        <v>22428</v>
      </c>
      <c r="D12000" s="652"/>
    </row>
    <row r="12001" spans="1:5">
      <c r="A12001" s="711" t="s">
        <v>22429</v>
      </c>
      <c r="B12001" s="651" t="s">
        <v>22430</v>
      </c>
      <c r="C12001" s="651"/>
      <c r="D12001" s="652" t="s">
        <v>22422</v>
      </c>
      <c r="E12001" s="625" t="s">
        <v>22431</v>
      </c>
    </row>
    <row r="12002" spans="1:5">
      <c r="A12002" s="711" t="s">
        <v>91</v>
      </c>
      <c r="B12002" s="651" t="s">
        <v>22432</v>
      </c>
      <c r="C12002" s="651" t="s">
        <v>22433</v>
      </c>
      <c r="D12002" s="652" t="s">
        <v>22434</v>
      </c>
      <c r="E12002" s="625" t="s">
        <v>22435</v>
      </c>
    </row>
    <row r="12003" spans="1:5">
      <c r="A12003" s="711" t="s">
        <v>22436</v>
      </c>
      <c r="B12003" s="651" t="s">
        <v>22437</v>
      </c>
      <c r="C12003" s="651"/>
      <c r="D12003" s="652"/>
    </row>
    <row r="12004" spans="1:5">
      <c r="A12004" s="711">
        <v>94316</v>
      </c>
      <c r="B12004" s="651" t="s">
        <v>28718</v>
      </c>
      <c r="C12004" s="651" t="s">
        <v>128</v>
      </c>
      <c r="D12004" s="652" t="s">
        <v>18987</v>
      </c>
      <c r="E12004" s="625">
        <v>18.73</v>
      </c>
    </row>
    <row r="12005" spans="1:5">
      <c r="A12005" s="711" t="s">
        <v>28719</v>
      </c>
      <c r="B12005" s="651" t="s">
        <v>28723</v>
      </c>
      <c r="C12005" s="651"/>
      <c r="D12005" s="652"/>
    </row>
    <row r="12006" spans="1:5">
      <c r="A12006" s="711" t="s">
        <v>28724</v>
      </c>
      <c r="B12006" s="651" t="s">
        <v>28725</v>
      </c>
      <c r="C12006" s="651"/>
      <c r="D12006" s="652"/>
    </row>
    <row r="12007" spans="1:5">
      <c r="A12007" s="711">
        <v>94317</v>
      </c>
      <c r="B12007" s="651" t="s">
        <v>28718</v>
      </c>
      <c r="C12007" s="651" t="s">
        <v>128</v>
      </c>
      <c r="D12007" s="652" t="s">
        <v>18987</v>
      </c>
      <c r="E12007" s="625">
        <v>16.64</v>
      </c>
    </row>
    <row r="12008" spans="1:5">
      <c r="A12008" s="711" t="s">
        <v>28719</v>
      </c>
      <c r="B12008" s="651" t="s">
        <v>28720</v>
      </c>
      <c r="C12008" s="651"/>
      <c r="D12008" s="652"/>
    </row>
    <row r="12009" spans="1:5">
      <c r="A12009" s="711" t="s">
        <v>28726</v>
      </c>
      <c r="B12009" s="651" t="s">
        <v>28727</v>
      </c>
      <c r="C12009" s="651"/>
      <c r="D12009" s="652"/>
    </row>
    <row r="12010" spans="1:5">
      <c r="A12010" s="711">
        <v>94318</v>
      </c>
      <c r="B12010" s="651" t="s">
        <v>28718</v>
      </c>
      <c r="C12010" s="651" t="s">
        <v>128</v>
      </c>
      <c r="D12010" s="652" t="s">
        <v>18987</v>
      </c>
      <c r="E12010" s="625">
        <v>13.96</v>
      </c>
    </row>
    <row r="12011" spans="1:5">
      <c r="A12011" s="711" t="s">
        <v>28719</v>
      </c>
      <c r="B12011" s="651" t="s">
        <v>28723</v>
      </c>
      <c r="C12011" s="651"/>
      <c r="D12011" s="652"/>
    </row>
    <row r="12012" spans="1:5">
      <c r="A12012" s="711" t="s">
        <v>28728</v>
      </c>
      <c r="B12012" s="651" t="s">
        <v>28729</v>
      </c>
      <c r="C12012" s="651"/>
      <c r="D12012" s="652"/>
    </row>
    <row r="12013" spans="1:5">
      <c r="A12013" s="711">
        <v>94319</v>
      </c>
      <c r="B12013" s="651" t="s">
        <v>28730</v>
      </c>
      <c r="C12013" s="651" t="s">
        <v>128</v>
      </c>
      <c r="D12013" s="652" t="s">
        <v>18987</v>
      </c>
      <c r="E12013" s="625">
        <v>25.17</v>
      </c>
    </row>
    <row r="12014" spans="1:5">
      <c r="A12014" s="711" t="s">
        <v>28731</v>
      </c>
      <c r="B12014" s="651">
        <v>16</v>
      </c>
      <c r="C12014" s="651"/>
      <c r="D12014" s="652"/>
    </row>
    <row r="12015" spans="1:5">
      <c r="A12015" s="711">
        <v>94327</v>
      </c>
      <c r="B12015" s="651" t="s">
        <v>28703</v>
      </c>
      <c r="C12015" s="651" t="s">
        <v>128</v>
      </c>
      <c r="D12015" s="652" t="s">
        <v>18987</v>
      </c>
      <c r="E12015" s="625">
        <v>67.33</v>
      </c>
    </row>
    <row r="12016" spans="1:5">
      <c r="A12016" s="711" t="s">
        <v>28704</v>
      </c>
      <c r="B12016" s="651" t="s">
        <v>28705</v>
      </c>
      <c r="C12016" s="651"/>
      <c r="D12016" s="652"/>
    </row>
    <row r="12017" spans="1:5">
      <c r="A12017" s="711" t="s">
        <v>28706</v>
      </c>
      <c r="B12017" s="651" t="s">
        <v>28732</v>
      </c>
      <c r="C12017" s="651"/>
      <c r="D12017" s="652"/>
    </row>
    <row r="12018" spans="1:5">
      <c r="A12018" s="711">
        <v>94328</v>
      </c>
      <c r="B12018" s="651" t="s">
        <v>28703</v>
      </c>
      <c r="C12018" s="651" t="s">
        <v>128</v>
      </c>
      <c r="D12018" s="652" t="s">
        <v>18987</v>
      </c>
      <c r="E12018" s="625">
        <v>65.19</v>
      </c>
    </row>
    <row r="12019" spans="1:5">
      <c r="A12019" s="711" t="s">
        <v>28704</v>
      </c>
      <c r="B12019" s="651" t="s">
        <v>28708</v>
      </c>
      <c r="C12019" s="651"/>
      <c r="D12019" s="652"/>
    </row>
    <row r="12020" spans="1:5">
      <c r="A12020" s="711" t="s">
        <v>28709</v>
      </c>
      <c r="B12020" s="651" t="s">
        <v>28732</v>
      </c>
      <c r="C12020" s="651"/>
      <c r="D12020" s="652"/>
    </row>
    <row r="12021" spans="1:5">
      <c r="A12021" s="711">
        <v>94329</v>
      </c>
      <c r="B12021" s="651" t="s">
        <v>28703</v>
      </c>
      <c r="C12021" s="651" t="s">
        <v>128</v>
      </c>
      <c r="D12021" s="652" t="s">
        <v>18987</v>
      </c>
      <c r="E12021" s="625">
        <v>62.49</v>
      </c>
    </row>
    <row r="12022" spans="1:5">
      <c r="A12022" s="711" t="s">
        <v>28704</v>
      </c>
      <c r="B12022" s="651" t="s">
        <v>28705</v>
      </c>
      <c r="C12022" s="651"/>
      <c r="D12022" s="652"/>
    </row>
    <row r="12023" spans="1:5">
      <c r="A12023" s="711" t="s">
        <v>28710</v>
      </c>
      <c r="B12023" s="651" t="s">
        <v>28733</v>
      </c>
      <c r="C12023" s="651"/>
      <c r="D12023" s="652"/>
    </row>
    <row r="12024" spans="1:5">
      <c r="A12024" s="711">
        <v>94330</v>
      </c>
      <c r="B12024" s="651" t="s">
        <v>28703</v>
      </c>
      <c r="C12024" s="651" t="s">
        <v>128</v>
      </c>
      <c r="D12024" s="652" t="s">
        <v>18987</v>
      </c>
      <c r="E12024" s="625">
        <v>63.12</v>
      </c>
    </row>
    <row r="12025" spans="1:5">
      <c r="A12025" s="711" t="s">
        <v>28704</v>
      </c>
      <c r="B12025" s="651" t="s">
        <v>28708</v>
      </c>
      <c r="C12025" s="651"/>
      <c r="D12025" s="652"/>
    </row>
    <row r="12026" spans="1:5">
      <c r="A12026" s="711" t="s">
        <v>28712</v>
      </c>
      <c r="B12026" s="651" t="s">
        <v>28732</v>
      </c>
      <c r="C12026" s="651"/>
      <c r="D12026" s="652"/>
    </row>
    <row r="12027" spans="1:5">
      <c r="A12027" s="711">
        <v>94331</v>
      </c>
      <c r="B12027" s="651" t="s">
        <v>28703</v>
      </c>
      <c r="C12027" s="651" t="s">
        <v>128</v>
      </c>
      <c r="D12027" s="652" t="s">
        <v>18987</v>
      </c>
      <c r="E12027" s="625">
        <v>61.42</v>
      </c>
    </row>
    <row r="12028" spans="1:5">
      <c r="A12028" s="711" t="s">
        <v>28704</v>
      </c>
      <c r="B12028" s="651" t="s">
        <v>28705</v>
      </c>
      <c r="C12028" s="651"/>
      <c r="D12028" s="652"/>
    </row>
    <row r="12029" spans="1:5">
      <c r="A12029" s="711" t="s">
        <v>28713</v>
      </c>
      <c r="B12029" s="651" t="s">
        <v>28734</v>
      </c>
      <c r="C12029" s="651"/>
      <c r="D12029" s="652"/>
    </row>
    <row r="12030" spans="1:5">
      <c r="A12030" s="711">
        <v>94332</v>
      </c>
      <c r="B12030" s="651" t="s">
        <v>28703</v>
      </c>
      <c r="C12030" s="651" t="s">
        <v>128</v>
      </c>
      <c r="D12030" s="652" t="s">
        <v>18987</v>
      </c>
      <c r="E12030" s="625">
        <v>62.2</v>
      </c>
    </row>
    <row r="12031" spans="1:5">
      <c r="A12031" s="711" t="s">
        <v>28704</v>
      </c>
      <c r="B12031" s="651" t="s">
        <v>28708</v>
      </c>
      <c r="C12031" s="651"/>
      <c r="D12031" s="652"/>
    </row>
    <row r="12032" spans="1:5">
      <c r="A12032" s="711" t="s">
        <v>22417</v>
      </c>
      <c r="B12032" s="651" t="s">
        <v>22418</v>
      </c>
      <c r="C12032" s="651"/>
      <c r="D12032" s="652"/>
    </row>
    <row r="12033" spans="1:5">
      <c r="A12033" s="711" t="s">
        <v>22419</v>
      </c>
      <c r="B12033" s="651" t="e">
        <v>#NAME?</v>
      </c>
      <c r="C12033" s="651"/>
      <c r="D12033" s="652" t="s">
        <v>22420</v>
      </c>
      <c r="E12033" s="625" t="s">
        <v>22421</v>
      </c>
    </row>
    <row r="12034" spans="1:5">
      <c r="A12034" s="711"/>
      <c r="B12034" s="651"/>
      <c r="C12034" s="651"/>
      <c r="D12034" s="652" t="s">
        <v>22422</v>
      </c>
      <c r="E12034" s="625" t="s">
        <v>22423</v>
      </c>
    </row>
    <row r="12035" spans="1:5">
      <c r="A12035" s="711" t="s">
        <v>22424</v>
      </c>
      <c r="B12035" s="651" t="s">
        <v>22425</v>
      </c>
      <c r="C12035" s="651"/>
      <c r="D12035" s="652"/>
    </row>
    <row r="12036" spans="1:5">
      <c r="A12036" s="711" t="s">
        <v>22426</v>
      </c>
      <c r="B12036" s="651" t="s">
        <v>22427</v>
      </c>
      <c r="C12036" s="651" t="s">
        <v>22428</v>
      </c>
      <c r="D12036" s="652"/>
    </row>
    <row r="12037" spans="1:5">
      <c r="A12037" s="711" t="s">
        <v>22429</v>
      </c>
      <c r="B12037" s="651" t="s">
        <v>22430</v>
      </c>
      <c r="C12037" s="651"/>
      <c r="D12037" s="652" t="s">
        <v>22422</v>
      </c>
      <c r="E12037" s="625" t="s">
        <v>22431</v>
      </c>
    </row>
    <row r="12038" spans="1:5">
      <c r="A12038" s="711" t="s">
        <v>91</v>
      </c>
      <c r="B12038" s="651" t="s">
        <v>22432</v>
      </c>
      <c r="C12038" s="651" t="s">
        <v>22433</v>
      </c>
      <c r="D12038" s="652" t="s">
        <v>22434</v>
      </c>
      <c r="E12038" s="625" t="s">
        <v>22435</v>
      </c>
    </row>
    <row r="12039" spans="1:5">
      <c r="A12039" s="711" t="s">
        <v>22436</v>
      </c>
      <c r="B12039" s="651" t="s">
        <v>22437</v>
      </c>
      <c r="C12039" s="651"/>
      <c r="D12039" s="652"/>
    </row>
    <row r="12040" spans="1:5">
      <c r="A12040" s="711" t="s">
        <v>28715</v>
      </c>
      <c r="B12040" s="651" t="s">
        <v>28732</v>
      </c>
      <c r="C12040" s="651"/>
      <c r="D12040" s="652"/>
    </row>
    <row r="12041" spans="1:5">
      <c r="A12041" s="711">
        <v>94333</v>
      </c>
      <c r="B12041" s="651" t="s">
        <v>28703</v>
      </c>
      <c r="C12041" s="651" t="s">
        <v>128</v>
      </c>
      <c r="D12041" s="652" t="s">
        <v>18987</v>
      </c>
      <c r="E12041" s="625">
        <v>60.88</v>
      </c>
    </row>
    <row r="12042" spans="1:5">
      <c r="A12042" s="711" t="s">
        <v>28704</v>
      </c>
      <c r="B12042" s="651" t="s">
        <v>28705</v>
      </c>
      <c r="C12042" s="651"/>
      <c r="D12042" s="652"/>
    </row>
    <row r="12043" spans="1:5">
      <c r="A12043" s="711" t="s">
        <v>28716</v>
      </c>
      <c r="B12043" s="651" t="s">
        <v>28735</v>
      </c>
      <c r="C12043" s="651"/>
      <c r="D12043" s="652"/>
    </row>
    <row r="12044" spans="1:5">
      <c r="A12044" s="711">
        <v>94338</v>
      </c>
      <c r="B12044" s="651" t="s">
        <v>28718</v>
      </c>
      <c r="C12044" s="651" t="s">
        <v>128</v>
      </c>
      <c r="D12044" s="652" t="s">
        <v>18987</v>
      </c>
      <c r="E12044" s="625">
        <v>70.73</v>
      </c>
    </row>
    <row r="12045" spans="1:5">
      <c r="A12045" s="711" t="s">
        <v>28719</v>
      </c>
      <c r="B12045" s="651" t="s">
        <v>28720</v>
      </c>
      <c r="C12045" s="651"/>
      <c r="D12045" s="652"/>
    </row>
    <row r="12046" spans="1:5">
      <c r="A12046" s="711" t="s">
        <v>28721</v>
      </c>
      <c r="B12046" s="651" t="s">
        <v>28736</v>
      </c>
      <c r="C12046" s="651"/>
      <c r="D12046" s="652"/>
    </row>
    <row r="12047" spans="1:5">
      <c r="A12047" s="711">
        <v>94339</v>
      </c>
      <c r="B12047" s="651" t="s">
        <v>28718</v>
      </c>
      <c r="C12047" s="651" t="s">
        <v>128</v>
      </c>
      <c r="D12047" s="652" t="s">
        <v>18987</v>
      </c>
      <c r="E12047" s="625">
        <v>65.989999999999995</v>
      </c>
    </row>
    <row r="12048" spans="1:5">
      <c r="A12048" s="711" t="s">
        <v>28719</v>
      </c>
      <c r="B12048" s="651" t="s">
        <v>28723</v>
      </c>
      <c r="C12048" s="651"/>
      <c r="D12048" s="652"/>
    </row>
    <row r="12049" spans="1:5">
      <c r="A12049" s="711" t="s">
        <v>28724</v>
      </c>
      <c r="B12049" s="651" t="s">
        <v>28737</v>
      </c>
      <c r="C12049" s="651"/>
      <c r="D12049" s="652"/>
    </row>
    <row r="12050" spans="1:5">
      <c r="A12050" s="711">
        <v>94340</v>
      </c>
      <c r="B12050" s="651" t="s">
        <v>28718</v>
      </c>
      <c r="C12050" s="651" t="s">
        <v>128</v>
      </c>
      <c r="D12050" s="652" t="s">
        <v>18987</v>
      </c>
      <c r="E12050" s="625">
        <v>63.9</v>
      </c>
    </row>
    <row r="12051" spans="1:5">
      <c r="A12051" s="711" t="s">
        <v>28719</v>
      </c>
      <c r="B12051" s="651" t="s">
        <v>28720</v>
      </c>
      <c r="C12051" s="651"/>
      <c r="D12051" s="652"/>
    </row>
    <row r="12052" spans="1:5">
      <c r="A12052" s="711" t="s">
        <v>28726</v>
      </c>
      <c r="B12052" s="651" t="s">
        <v>28738</v>
      </c>
      <c r="C12052" s="651"/>
      <c r="D12052" s="652"/>
    </row>
    <row r="12053" spans="1:5">
      <c r="A12053" s="711">
        <v>94341</v>
      </c>
      <c r="B12053" s="651" t="s">
        <v>28718</v>
      </c>
      <c r="C12053" s="651" t="s">
        <v>128</v>
      </c>
      <c r="D12053" s="652" t="s">
        <v>18987</v>
      </c>
      <c r="E12053" s="625">
        <v>61.22</v>
      </c>
    </row>
    <row r="12054" spans="1:5">
      <c r="A12054" s="711" t="s">
        <v>28719</v>
      </c>
      <c r="B12054" s="651" t="s">
        <v>28723</v>
      </c>
      <c r="C12054" s="651"/>
      <c r="D12054" s="652"/>
    </row>
    <row r="12055" spans="1:5">
      <c r="A12055" s="711" t="s">
        <v>28728</v>
      </c>
      <c r="B12055" s="651" t="s">
        <v>28739</v>
      </c>
      <c r="C12055" s="651"/>
      <c r="D12055" s="652"/>
    </row>
    <row r="12056" spans="1:5">
      <c r="A12056" s="711">
        <v>94342</v>
      </c>
      <c r="B12056" s="651" t="s">
        <v>28740</v>
      </c>
      <c r="C12056" s="651" t="s">
        <v>128</v>
      </c>
      <c r="D12056" s="652" t="s">
        <v>18987</v>
      </c>
      <c r="E12056" s="625">
        <v>72.430000000000007</v>
      </c>
    </row>
    <row r="12057" spans="1:5">
      <c r="A12057" s="711" t="s">
        <v>28741</v>
      </c>
      <c r="B12057" s="651"/>
      <c r="C12057" s="651"/>
      <c r="D12057" s="652"/>
    </row>
    <row r="12058" spans="1:5">
      <c r="A12058" s="711">
        <v>21</v>
      </c>
      <c r="B12058" s="651" t="s">
        <v>28742</v>
      </c>
      <c r="C12058" s="651"/>
      <c r="D12058" s="652"/>
    </row>
    <row r="12059" spans="1:5">
      <c r="A12059" s="711">
        <v>55835</v>
      </c>
      <c r="B12059" s="651" t="s">
        <v>28743</v>
      </c>
      <c r="C12059" s="651" t="s">
        <v>128</v>
      </c>
      <c r="D12059" s="652" t="s">
        <v>18987</v>
      </c>
      <c r="E12059" s="625">
        <v>39.950000000000003</v>
      </c>
    </row>
    <row r="12060" spans="1:5">
      <c r="A12060" s="711">
        <v>73964</v>
      </c>
      <c r="B12060" s="651" t="s">
        <v>28744</v>
      </c>
      <c r="C12060" s="651"/>
      <c r="D12060" s="652"/>
    </row>
    <row r="12061" spans="1:5">
      <c r="A12061" s="711" t="s">
        <v>635</v>
      </c>
      <c r="B12061" s="651" t="s">
        <v>5435</v>
      </c>
      <c r="C12061" s="651" t="s">
        <v>128</v>
      </c>
      <c r="D12061" s="652" t="s">
        <v>18987</v>
      </c>
      <c r="E12061" s="625">
        <v>34.25</v>
      </c>
    </row>
    <row r="12062" spans="1:5">
      <c r="A12062" s="711">
        <v>83346</v>
      </c>
      <c r="B12062" s="651" t="s">
        <v>5436</v>
      </c>
      <c r="C12062" s="651" t="s">
        <v>128</v>
      </c>
      <c r="D12062" s="652" t="s">
        <v>18987</v>
      </c>
      <c r="E12062" s="625">
        <v>0.68</v>
      </c>
    </row>
    <row r="12063" spans="1:5">
      <c r="A12063" s="711">
        <v>93360</v>
      </c>
      <c r="B12063" s="651" t="s">
        <v>28745</v>
      </c>
      <c r="C12063" s="651" t="s">
        <v>128</v>
      </c>
      <c r="D12063" s="652" t="s">
        <v>18987</v>
      </c>
      <c r="E12063" s="625">
        <v>11.48</v>
      </c>
    </row>
    <row r="12064" spans="1:5">
      <c r="A12064" s="711" t="s">
        <v>28746</v>
      </c>
      <c r="B12064" s="651" t="s">
        <v>28747</v>
      </c>
      <c r="C12064" s="651"/>
      <c r="D12064" s="652"/>
    </row>
    <row r="12065" spans="1:5">
      <c r="A12065" s="711" t="s">
        <v>28748</v>
      </c>
      <c r="B12065" s="651" t="s">
        <v>28749</v>
      </c>
      <c r="C12065" s="651"/>
      <c r="D12065" s="652"/>
    </row>
    <row r="12066" spans="1:5">
      <c r="A12066" s="711" t="s">
        <v>28750</v>
      </c>
      <c r="B12066" s="651" t="s">
        <v>28751</v>
      </c>
      <c r="C12066" s="651"/>
      <c r="D12066" s="652"/>
    </row>
    <row r="12067" spans="1:5">
      <c r="A12067" s="711">
        <v>93361</v>
      </c>
      <c r="B12067" s="651" t="s">
        <v>28745</v>
      </c>
      <c r="C12067" s="651" t="s">
        <v>128</v>
      </c>
      <c r="D12067" s="652" t="s">
        <v>18987</v>
      </c>
      <c r="E12067" s="625">
        <v>10.81</v>
      </c>
    </row>
    <row r="12068" spans="1:5">
      <c r="A12068" s="711" t="s">
        <v>22417</v>
      </c>
      <c r="B12068" s="651" t="s">
        <v>22418</v>
      </c>
      <c r="C12068" s="651"/>
      <c r="D12068" s="652"/>
    </row>
    <row r="12069" spans="1:5">
      <c r="A12069" s="711" t="s">
        <v>22419</v>
      </c>
      <c r="B12069" s="651" t="e">
        <v>#NAME?</v>
      </c>
      <c r="C12069" s="651"/>
      <c r="D12069" s="652" t="s">
        <v>22420</v>
      </c>
      <c r="E12069" s="625" t="s">
        <v>22421</v>
      </c>
    </row>
    <row r="12070" spans="1:5">
      <c r="A12070" s="711"/>
      <c r="B12070" s="651"/>
      <c r="C12070" s="651"/>
      <c r="D12070" s="652" t="s">
        <v>22422</v>
      </c>
      <c r="E12070" s="625" t="s">
        <v>22423</v>
      </c>
    </row>
    <row r="12071" spans="1:5">
      <c r="A12071" s="711" t="s">
        <v>22424</v>
      </c>
      <c r="B12071" s="651" t="s">
        <v>22425</v>
      </c>
      <c r="C12071" s="651"/>
      <c r="D12071" s="652"/>
    </row>
    <row r="12072" spans="1:5">
      <c r="A12072" s="711" t="s">
        <v>22426</v>
      </c>
      <c r="B12072" s="651" t="s">
        <v>22427</v>
      </c>
      <c r="C12072" s="651" t="s">
        <v>22428</v>
      </c>
      <c r="D12072" s="652"/>
    </row>
    <row r="12073" spans="1:5">
      <c r="A12073" s="711" t="s">
        <v>22429</v>
      </c>
      <c r="B12073" s="651" t="s">
        <v>22430</v>
      </c>
      <c r="C12073" s="651"/>
      <c r="D12073" s="652" t="s">
        <v>22422</v>
      </c>
      <c r="E12073" s="625" t="s">
        <v>22431</v>
      </c>
    </row>
    <row r="12074" spans="1:5">
      <c r="A12074" s="711" t="s">
        <v>91</v>
      </c>
      <c r="B12074" s="651" t="s">
        <v>22432</v>
      </c>
      <c r="C12074" s="651" t="s">
        <v>22433</v>
      </c>
      <c r="D12074" s="652" t="s">
        <v>22434</v>
      </c>
      <c r="E12074" s="625" t="s">
        <v>22435</v>
      </c>
    </row>
    <row r="12075" spans="1:5">
      <c r="A12075" s="711" t="s">
        <v>22436</v>
      </c>
      <c r="B12075" s="651" t="s">
        <v>22437</v>
      </c>
      <c r="C12075" s="651"/>
      <c r="D12075" s="652"/>
    </row>
    <row r="12076" spans="1:5">
      <c r="A12076" s="711" t="s">
        <v>28746</v>
      </c>
      <c r="B12076" s="651" t="s">
        <v>28752</v>
      </c>
      <c r="C12076" s="651"/>
      <c r="D12076" s="652"/>
    </row>
    <row r="12077" spans="1:5">
      <c r="A12077" s="711" t="s">
        <v>28753</v>
      </c>
      <c r="B12077" s="651" t="s">
        <v>28754</v>
      </c>
      <c r="C12077" s="651"/>
      <c r="D12077" s="652"/>
    </row>
    <row r="12078" spans="1:5">
      <c r="A12078" s="711" t="s">
        <v>28750</v>
      </c>
      <c r="B12078" s="651" t="s">
        <v>28751</v>
      </c>
      <c r="C12078" s="651"/>
      <c r="D12078" s="652"/>
    </row>
    <row r="12079" spans="1:5">
      <c r="A12079" s="711">
        <v>93362</v>
      </c>
      <c r="B12079" s="651" t="s">
        <v>28745</v>
      </c>
      <c r="C12079" s="651" t="s">
        <v>128</v>
      </c>
      <c r="D12079" s="652" t="s">
        <v>18987</v>
      </c>
      <c r="E12079" s="625">
        <v>6.64</v>
      </c>
    </row>
    <row r="12080" spans="1:5">
      <c r="A12080" s="711" t="s">
        <v>28746</v>
      </c>
      <c r="B12080" s="651" t="s">
        <v>28747</v>
      </c>
      <c r="C12080" s="651"/>
      <c r="D12080" s="652"/>
    </row>
    <row r="12081" spans="1:5">
      <c r="A12081" s="711" t="s">
        <v>28755</v>
      </c>
      <c r="B12081" s="651" t="s">
        <v>28756</v>
      </c>
      <c r="C12081" s="651"/>
      <c r="D12081" s="652"/>
    </row>
    <row r="12082" spans="1:5">
      <c r="A12082" s="711" t="s">
        <v>28757</v>
      </c>
      <c r="B12082" s="651" t="s">
        <v>28758</v>
      </c>
      <c r="C12082" s="651"/>
      <c r="D12082" s="652"/>
    </row>
    <row r="12083" spans="1:5">
      <c r="A12083" s="711">
        <v>93363</v>
      </c>
      <c r="B12083" s="651" t="s">
        <v>28745</v>
      </c>
      <c r="C12083" s="651" t="s">
        <v>128</v>
      </c>
      <c r="D12083" s="652" t="s">
        <v>18987</v>
      </c>
      <c r="E12083" s="625">
        <v>7.26</v>
      </c>
    </row>
    <row r="12084" spans="1:5">
      <c r="A12084" s="711" t="s">
        <v>28746</v>
      </c>
      <c r="B12084" s="651" t="s">
        <v>28752</v>
      </c>
      <c r="C12084" s="651"/>
      <c r="D12084" s="652"/>
    </row>
    <row r="12085" spans="1:5">
      <c r="A12085" s="711" t="s">
        <v>28759</v>
      </c>
      <c r="B12085" s="651" t="s">
        <v>28760</v>
      </c>
      <c r="C12085" s="651"/>
      <c r="D12085" s="652"/>
    </row>
    <row r="12086" spans="1:5">
      <c r="A12086" s="711" t="s">
        <v>28761</v>
      </c>
      <c r="B12086" s="651" t="s">
        <v>28762</v>
      </c>
      <c r="C12086" s="651"/>
      <c r="D12086" s="652"/>
    </row>
    <row r="12087" spans="1:5">
      <c r="A12087" s="711">
        <v>93364</v>
      </c>
      <c r="B12087" s="651" t="s">
        <v>28745</v>
      </c>
      <c r="C12087" s="651" t="s">
        <v>128</v>
      </c>
      <c r="D12087" s="652" t="s">
        <v>18987</v>
      </c>
      <c r="E12087" s="625">
        <v>5.55</v>
      </c>
    </row>
    <row r="12088" spans="1:5">
      <c r="A12088" s="711" t="s">
        <v>28746</v>
      </c>
      <c r="B12088" s="651" t="s">
        <v>28747</v>
      </c>
      <c r="C12088" s="651"/>
      <c r="D12088" s="652"/>
    </row>
    <row r="12089" spans="1:5">
      <c r="A12089" s="711" t="s">
        <v>28763</v>
      </c>
      <c r="B12089" s="651" t="s">
        <v>28764</v>
      </c>
      <c r="C12089" s="651"/>
      <c r="D12089" s="652"/>
    </row>
    <row r="12090" spans="1:5">
      <c r="A12090" s="711" t="s">
        <v>28765</v>
      </c>
      <c r="B12090" s="651" t="s">
        <v>28766</v>
      </c>
      <c r="C12090" s="651"/>
      <c r="D12090" s="652"/>
    </row>
    <row r="12091" spans="1:5">
      <c r="A12091" s="711">
        <v>93365</v>
      </c>
      <c r="B12091" s="651" t="s">
        <v>28745</v>
      </c>
      <c r="C12091" s="651" t="s">
        <v>128</v>
      </c>
      <c r="D12091" s="652" t="s">
        <v>18987</v>
      </c>
      <c r="E12091" s="625">
        <v>6.29</v>
      </c>
    </row>
    <row r="12092" spans="1:5">
      <c r="A12092" s="711" t="s">
        <v>28746</v>
      </c>
      <c r="B12092" s="651" t="s">
        <v>28752</v>
      </c>
      <c r="C12092" s="651"/>
      <c r="D12092" s="652"/>
    </row>
    <row r="12093" spans="1:5">
      <c r="A12093" s="711" t="s">
        <v>28767</v>
      </c>
      <c r="B12093" s="651" t="s">
        <v>28754</v>
      </c>
      <c r="C12093" s="651"/>
      <c r="D12093" s="652"/>
    </row>
    <row r="12094" spans="1:5">
      <c r="A12094" s="711" t="s">
        <v>28750</v>
      </c>
      <c r="B12094" s="651" t="s">
        <v>28751</v>
      </c>
      <c r="C12094" s="651"/>
      <c r="D12094" s="652"/>
    </row>
    <row r="12095" spans="1:5">
      <c r="A12095" s="711">
        <v>93366</v>
      </c>
      <c r="B12095" s="651" t="s">
        <v>28745</v>
      </c>
      <c r="C12095" s="651" t="s">
        <v>128</v>
      </c>
      <c r="D12095" s="652" t="s">
        <v>18987</v>
      </c>
      <c r="E12095" s="625">
        <v>5.0199999999999996</v>
      </c>
    </row>
    <row r="12096" spans="1:5">
      <c r="A12096" s="711" t="s">
        <v>28746</v>
      </c>
      <c r="B12096" s="651" t="s">
        <v>28747</v>
      </c>
      <c r="C12096" s="651"/>
      <c r="D12096" s="652"/>
    </row>
    <row r="12097" spans="1:5">
      <c r="A12097" s="711" t="s">
        <v>28768</v>
      </c>
      <c r="B12097" s="651" t="s">
        <v>28769</v>
      </c>
      <c r="C12097" s="651"/>
      <c r="D12097" s="652"/>
    </row>
    <row r="12098" spans="1:5">
      <c r="A12098" s="711" t="s">
        <v>28757</v>
      </c>
      <c r="B12098" s="651" t="s">
        <v>28758</v>
      </c>
      <c r="C12098" s="651"/>
      <c r="D12098" s="652"/>
    </row>
    <row r="12099" spans="1:5">
      <c r="A12099" s="711">
        <v>93367</v>
      </c>
      <c r="B12099" s="651" t="s">
        <v>28745</v>
      </c>
      <c r="C12099" s="651" t="s">
        <v>128</v>
      </c>
      <c r="D12099" s="652" t="s">
        <v>18987</v>
      </c>
      <c r="E12099" s="625">
        <v>10.63</v>
      </c>
    </row>
    <row r="12100" spans="1:5">
      <c r="A12100" s="711" t="s">
        <v>28746</v>
      </c>
      <c r="B12100" s="651" t="s">
        <v>28747</v>
      </c>
      <c r="C12100" s="651"/>
      <c r="D12100" s="652"/>
    </row>
    <row r="12101" spans="1:5">
      <c r="A12101" s="711" t="s">
        <v>28748</v>
      </c>
      <c r="B12101" s="651" t="s">
        <v>28749</v>
      </c>
      <c r="C12101" s="651"/>
      <c r="D12101" s="652"/>
    </row>
    <row r="12102" spans="1:5">
      <c r="A12102" s="711" t="s">
        <v>28770</v>
      </c>
      <c r="B12102" s="651" t="s">
        <v>28771</v>
      </c>
      <c r="C12102" s="651"/>
      <c r="D12102" s="652"/>
    </row>
    <row r="12103" spans="1:5">
      <c r="A12103" s="711">
        <v>93368</v>
      </c>
      <c r="B12103" s="651" t="s">
        <v>28745</v>
      </c>
      <c r="C12103" s="651" t="s">
        <v>128</v>
      </c>
      <c r="D12103" s="652" t="s">
        <v>18987</v>
      </c>
      <c r="E12103" s="625">
        <v>8.49</v>
      </c>
    </row>
    <row r="12104" spans="1:5">
      <c r="A12104" s="711" t="s">
        <v>22417</v>
      </c>
      <c r="B12104" s="651" t="s">
        <v>22418</v>
      </c>
      <c r="C12104" s="651"/>
      <c r="D12104" s="652"/>
    </row>
    <row r="12105" spans="1:5">
      <c r="A12105" s="711" t="s">
        <v>22419</v>
      </c>
      <c r="B12105" s="651" t="e">
        <v>#NAME?</v>
      </c>
      <c r="C12105" s="651"/>
      <c r="D12105" s="652" t="s">
        <v>22420</v>
      </c>
      <c r="E12105" s="625" t="s">
        <v>22421</v>
      </c>
    </row>
    <row r="12106" spans="1:5">
      <c r="A12106" s="711"/>
      <c r="B12106" s="651"/>
      <c r="C12106" s="651"/>
      <c r="D12106" s="652" t="s">
        <v>22422</v>
      </c>
      <c r="E12106" s="625" t="s">
        <v>22423</v>
      </c>
    </row>
    <row r="12107" spans="1:5">
      <c r="A12107" s="711" t="s">
        <v>22424</v>
      </c>
      <c r="B12107" s="651" t="s">
        <v>22425</v>
      </c>
      <c r="C12107" s="651"/>
      <c r="D12107" s="652"/>
    </row>
    <row r="12108" spans="1:5">
      <c r="A12108" s="711" t="s">
        <v>22426</v>
      </c>
      <c r="B12108" s="651" t="s">
        <v>22427</v>
      </c>
      <c r="C12108" s="651" t="s">
        <v>22428</v>
      </c>
      <c r="D12108" s="652"/>
    </row>
    <row r="12109" spans="1:5">
      <c r="A12109" s="711" t="s">
        <v>22429</v>
      </c>
      <c r="B12109" s="651" t="s">
        <v>22430</v>
      </c>
      <c r="C12109" s="651"/>
      <c r="D12109" s="652" t="s">
        <v>22422</v>
      </c>
      <c r="E12109" s="625" t="s">
        <v>22431</v>
      </c>
    </row>
    <row r="12110" spans="1:5">
      <c r="A12110" s="711" t="s">
        <v>91</v>
      </c>
      <c r="B12110" s="651" t="s">
        <v>22432</v>
      </c>
      <c r="C12110" s="651" t="s">
        <v>22433</v>
      </c>
      <c r="D12110" s="652" t="s">
        <v>22434</v>
      </c>
      <c r="E12110" s="625" t="s">
        <v>22435</v>
      </c>
    </row>
    <row r="12111" spans="1:5">
      <c r="A12111" s="711" t="s">
        <v>22436</v>
      </c>
      <c r="B12111" s="651" t="s">
        <v>22437</v>
      </c>
      <c r="C12111" s="651"/>
      <c r="D12111" s="652"/>
    </row>
    <row r="12112" spans="1:5">
      <c r="A12112" s="711" t="s">
        <v>28746</v>
      </c>
      <c r="B12112" s="651" t="s">
        <v>28752</v>
      </c>
      <c r="C12112" s="651"/>
      <c r="D12112" s="652"/>
    </row>
    <row r="12113" spans="1:5">
      <c r="A12113" s="711" t="s">
        <v>28753</v>
      </c>
      <c r="B12113" s="651" t="s">
        <v>28754</v>
      </c>
      <c r="C12113" s="651"/>
      <c r="D12113" s="652"/>
    </row>
    <row r="12114" spans="1:5">
      <c r="A12114" s="711" t="s">
        <v>28770</v>
      </c>
      <c r="B12114" s="651" t="s">
        <v>28771</v>
      </c>
      <c r="C12114" s="651"/>
      <c r="D12114" s="652"/>
    </row>
    <row r="12115" spans="1:5">
      <c r="A12115" s="711">
        <v>93369</v>
      </c>
      <c r="B12115" s="651" t="s">
        <v>28745</v>
      </c>
      <c r="C12115" s="651" t="s">
        <v>128</v>
      </c>
      <c r="D12115" s="652" t="s">
        <v>18987</v>
      </c>
      <c r="E12115" s="625">
        <v>5.79</v>
      </c>
    </row>
    <row r="12116" spans="1:5">
      <c r="A12116" s="711" t="s">
        <v>28746</v>
      </c>
      <c r="B12116" s="651" t="s">
        <v>28747</v>
      </c>
      <c r="C12116" s="651"/>
      <c r="D12116" s="652"/>
    </row>
    <row r="12117" spans="1:5">
      <c r="A12117" s="711" t="s">
        <v>28755</v>
      </c>
      <c r="B12117" s="651" t="s">
        <v>28756</v>
      </c>
      <c r="C12117" s="651"/>
      <c r="D12117" s="652"/>
    </row>
    <row r="12118" spans="1:5">
      <c r="A12118" s="711" t="s">
        <v>28772</v>
      </c>
      <c r="B12118" s="651" t="s">
        <v>28773</v>
      </c>
      <c r="C12118" s="651"/>
      <c r="D12118" s="652"/>
    </row>
    <row r="12119" spans="1:5">
      <c r="A12119" s="711">
        <v>93370</v>
      </c>
      <c r="B12119" s="651" t="s">
        <v>28745</v>
      </c>
      <c r="C12119" s="651" t="s">
        <v>128</v>
      </c>
      <c r="D12119" s="652" t="s">
        <v>18987</v>
      </c>
      <c r="E12119" s="625">
        <v>6.42</v>
      </c>
    </row>
    <row r="12120" spans="1:5">
      <c r="A12120" s="711" t="s">
        <v>28746</v>
      </c>
      <c r="B12120" s="651" t="s">
        <v>28752</v>
      </c>
      <c r="C12120" s="651"/>
      <c r="D12120" s="652"/>
    </row>
    <row r="12121" spans="1:5">
      <c r="A12121" s="711" t="s">
        <v>28759</v>
      </c>
      <c r="B12121" s="651" t="s">
        <v>28749</v>
      </c>
      <c r="C12121" s="651"/>
      <c r="D12121" s="652"/>
    </row>
    <row r="12122" spans="1:5">
      <c r="A12122" s="711" t="s">
        <v>28770</v>
      </c>
      <c r="B12122" s="651" t="s">
        <v>28771</v>
      </c>
      <c r="C12122" s="651"/>
      <c r="D12122" s="652"/>
    </row>
    <row r="12123" spans="1:5">
      <c r="A12123" s="711">
        <v>93371</v>
      </c>
      <c r="B12123" s="651" t="s">
        <v>28745</v>
      </c>
      <c r="C12123" s="651" t="s">
        <v>128</v>
      </c>
      <c r="D12123" s="652" t="s">
        <v>18987</v>
      </c>
      <c r="E12123" s="625">
        <v>4.72</v>
      </c>
    </row>
    <row r="12124" spans="1:5">
      <c r="A12124" s="711" t="s">
        <v>28746</v>
      </c>
      <c r="B12124" s="651" t="s">
        <v>28747</v>
      </c>
      <c r="C12124" s="651"/>
      <c r="D12124" s="652"/>
    </row>
    <row r="12125" spans="1:5">
      <c r="A12125" s="711" t="s">
        <v>28763</v>
      </c>
      <c r="B12125" s="651" t="s">
        <v>28774</v>
      </c>
      <c r="C12125" s="651"/>
      <c r="D12125" s="652"/>
    </row>
    <row r="12126" spans="1:5">
      <c r="A12126" s="711" t="s">
        <v>28772</v>
      </c>
      <c r="B12126" s="651" t="s">
        <v>28773</v>
      </c>
      <c r="C12126" s="651"/>
      <c r="D12126" s="652"/>
    </row>
    <row r="12127" spans="1:5">
      <c r="A12127" s="711">
        <v>93372</v>
      </c>
      <c r="B12127" s="651" t="s">
        <v>28745</v>
      </c>
      <c r="C12127" s="651" t="s">
        <v>128</v>
      </c>
      <c r="D12127" s="652" t="s">
        <v>18987</v>
      </c>
      <c r="E12127" s="625">
        <v>5.5</v>
      </c>
    </row>
    <row r="12128" spans="1:5">
      <c r="A12128" s="711" t="s">
        <v>28746</v>
      </c>
      <c r="B12128" s="651" t="s">
        <v>28752</v>
      </c>
      <c r="C12128" s="651"/>
      <c r="D12128" s="652"/>
    </row>
    <row r="12129" spans="1:5">
      <c r="A12129" s="711" t="s">
        <v>28767</v>
      </c>
      <c r="B12129" s="651" t="s">
        <v>28754</v>
      </c>
      <c r="C12129" s="651"/>
      <c r="D12129" s="652"/>
    </row>
    <row r="12130" spans="1:5">
      <c r="A12130" s="711" t="s">
        <v>28770</v>
      </c>
      <c r="B12130" s="651" t="s">
        <v>28771</v>
      </c>
      <c r="C12130" s="651"/>
      <c r="D12130" s="652"/>
    </row>
    <row r="12131" spans="1:5">
      <c r="A12131" s="711">
        <v>93373</v>
      </c>
      <c r="B12131" s="651" t="s">
        <v>28745</v>
      </c>
      <c r="C12131" s="651" t="s">
        <v>128</v>
      </c>
      <c r="D12131" s="652" t="s">
        <v>18987</v>
      </c>
      <c r="E12131" s="625">
        <v>4.18</v>
      </c>
    </row>
    <row r="12132" spans="1:5">
      <c r="A12132" s="711" t="s">
        <v>28746</v>
      </c>
      <c r="B12132" s="651" t="s">
        <v>28747</v>
      </c>
      <c r="C12132" s="651"/>
      <c r="D12132" s="652"/>
    </row>
    <row r="12133" spans="1:5">
      <c r="A12133" s="711" t="s">
        <v>28768</v>
      </c>
      <c r="B12133" s="651" t="s">
        <v>28769</v>
      </c>
      <c r="C12133" s="651"/>
      <c r="D12133" s="652"/>
    </row>
    <row r="12134" spans="1:5">
      <c r="A12134" s="711" t="s">
        <v>28772</v>
      </c>
      <c r="B12134" s="651" t="s">
        <v>28773</v>
      </c>
      <c r="C12134" s="651"/>
      <c r="D12134" s="652"/>
    </row>
    <row r="12135" spans="1:5">
      <c r="A12135" s="711">
        <v>93374</v>
      </c>
      <c r="B12135" s="651" t="s">
        <v>28775</v>
      </c>
      <c r="C12135" s="651" t="s">
        <v>128</v>
      </c>
      <c r="D12135" s="652" t="s">
        <v>18987</v>
      </c>
      <c r="E12135" s="625">
        <v>14.97</v>
      </c>
    </row>
    <row r="12136" spans="1:5">
      <c r="A12136" s="711" t="s">
        <v>28776</v>
      </c>
      <c r="B12136" s="651" t="s">
        <v>28777</v>
      </c>
      <c r="C12136" s="651"/>
      <c r="D12136" s="652"/>
    </row>
    <row r="12137" spans="1:5">
      <c r="A12137" s="711" t="s">
        <v>28706</v>
      </c>
      <c r="B12137" s="651" t="s">
        <v>28778</v>
      </c>
      <c r="C12137" s="651"/>
      <c r="D12137" s="652"/>
    </row>
    <row r="12138" spans="1:5">
      <c r="A12138" s="711" t="s">
        <v>28666</v>
      </c>
      <c r="B12138" s="651" t="s">
        <v>28779</v>
      </c>
      <c r="C12138" s="651"/>
      <c r="D12138" s="652"/>
    </row>
    <row r="12139" spans="1:5">
      <c r="A12139" s="711">
        <v>93375</v>
      </c>
      <c r="B12139" s="651" t="s">
        <v>28775</v>
      </c>
      <c r="C12139" s="651" t="s">
        <v>128</v>
      </c>
      <c r="D12139" s="652" t="s">
        <v>18987</v>
      </c>
      <c r="E12139" s="625">
        <v>10.01</v>
      </c>
    </row>
    <row r="12140" spans="1:5">
      <c r="A12140" s="711" t="s">
        <v>22417</v>
      </c>
      <c r="B12140" s="651" t="s">
        <v>22418</v>
      </c>
      <c r="C12140" s="651"/>
      <c r="D12140" s="652"/>
    </row>
    <row r="12141" spans="1:5">
      <c r="A12141" s="711" t="s">
        <v>22419</v>
      </c>
      <c r="B12141" s="651" t="e">
        <v>#NAME?</v>
      </c>
      <c r="C12141" s="651"/>
      <c r="D12141" s="652" t="s">
        <v>22420</v>
      </c>
      <c r="E12141" s="625" t="s">
        <v>22421</v>
      </c>
    </row>
    <row r="12142" spans="1:5">
      <c r="A12142" s="711"/>
      <c r="B12142" s="651"/>
      <c r="C12142" s="651"/>
      <c r="D12142" s="652" t="s">
        <v>22422</v>
      </c>
      <c r="E12142" s="625" t="s">
        <v>22423</v>
      </c>
    </row>
    <row r="12143" spans="1:5">
      <c r="A12143" s="711" t="s">
        <v>22424</v>
      </c>
      <c r="B12143" s="651" t="s">
        <v>22425</v>
      </c>
      <c r="C12143" s="651"/>
      <c r="D12143" s="652"/>
    </row>
    <row r="12144" spans="1:5">
      <c r="A12144" s="711" t="s">
        <v>22426</v>
      </c>
      <c r="B12144" s="651" t="s">
        <v>22427</v>
      </c>
      <c r="C12144" s="651" t="s">
        <v>22428</v>
      </c>
      <c r="D12144" s="652"/>
    </row>
    <row r="12145" spans="1:5">
      <c r="A12145" s="711" t="s">
        <v>22429</v>
      </c>
      <c r="B12145" s="651" t="s">
        <v>22430</v>
      </c>
      <c r="C12145" s="651"/>
      <c r="D12145" s="652" t="s">
        <v>22422</v>
      </c>
      <c r="E12145" s="625" t="s">
        <v>22431</v>
      </c>
    </row>
    <row r="12146" spans="1:5">
      <c r="A12146" s="711" t="s">
        <v>91</v>
      </c>
      <c r="B12146" s="651" t="s">
        <v>22432</v>
      </c>
      <c r="C12146" s="651" t="s">
        <v>22433</v>
      </c>
      <c r="D12146" s="652" t="s">
        <v>22434</v>
      </c>
      <c r="E12146" s="625" t="s">
        <v>22435</v>
      </c>
    </row>
    <row r="12147" spans="1:5">
      <c r="A12147" s="711" t="s">
        <v>22436</v>
      </c>
      <c r="B12147" s="651" t="s">
        <v>22437</v>
      </c>
      <c r="C12147" s="651"/>
      <c r="D12147" s="652"/>
    </row>
    <row r="12148" spans="1:5">
      <c r="A12148" s="711" t="s">
        <v>28776</v>
      </c>
      <c r="B12148" s="651" t="s">
        <v>28780</v>
      </c>
      <c r="C12148" s="651"/>
      <c r="D12148" s="652"/>
    </row>
    <row r="12149" spans="1:5">
      <c r="A12149" s="711" t="s">
        <v>28781</v>
      </c>
      <c r="B12149" s="651" t="s">
        <v>28782</v>
      </c>
      <c r="C12149" s="651"/>
      <c r="D12149" s="652"/>
    </row>
    <row r="12150" spans="1:5">
      <c r="A12150" s="711" t="s">
        <v>28613</v>
      </c>
      <c r="B12150" s="651" t="s">
        <v>28783</v>
      </c>
      <c r="C12150" s="651"/>
      <c r="D12150" s="652"/>
    </row>
    <row r="12151" spans="1:5">
      <c r="A12151" s="711">
        <v>93376</v>
      </c>
      <c r="B12151" s="651" t="s">
        <v>28775</v>
      </c>
      <c r="C12151" s="651" t="s">
        <v>128</v>
      </c>
      <c r="D12151" s="652" t="s">
        <v>18987</v>
      </c>
      <c r="E12151" s="625">
        <v>7.76</v>
      </c>
    </row>
    <row r="12152" spans="1:5">
      <c r="A12152" s="711" t="s">
        <v>28776</v>
      </c>
      <c r="B12152" s="651" t="s">
        <v>28777</v>
      </c>
      <c r="C12152" s="651"/>
      <c r="D12152" s="652"/>
    </row>
    <row r="12153" spans="1:5">
      <c r="A12153" s="711" t="s">
        <v>28710</v>
      </c>
      <c r="B12153" s="651" t="s">
        <v>28784</v>
      </c>
      <c r="C12153" s="651"/>
      <c r="D12153" s="652"/>
    </row>
    <row r="12154" spans="1:5">
      <c r="A12154" s="711" t="s">
        <v>28613</v>
      </c>
      <c r="B12154" s="651" t="s">
        <v>28783</v>
      </c>
      <c r="C12154" s="651"/>
      <c r="D12154" s="652"/>
    </row>
    <row r="12155" spans="1:5">
      <c r="A12155" s="711">
        <v>93377</v>
      </c>
      <c r="B12155" s="651" t="s">
        <v>28775</v>
      </c>
      <c r="C12155" s="651" t="s">
        <v>128</v>
      </c>
      <c r="D12155" s="652" t="s">
        <v>18987</v>
      </c>
      <c r="E12155" s="625">
        <v>4.92</v>
      </c>
    </row>
    <row r="12156" spans="1:5">
      <c r="A12156" s="711" t="s">
        <v>28776</v>
      </c>
      <c r="B12156" s="651" t="s">
        <v>28780</v>
      </c>
      <c r="C12156" s="651"/>
      <c r="D12156" s="652"/>
    </row>
    <row r="12157" spans="1:5">
      <c r="A12157" s="711" t="s">
        <v>28785</v>
      </c>
      <c r="B12157" s="651" t="s">
        <v>28786</v>
      </c>
      <c r="C12157" s="651"/>
      <c r="D12157" s="652"/>
    </row>
    <row r="12158" spans="1:5">
      <c r="A12158" s="711" t="s">
        <v>28787</v>
      </c>
      <c r="B12158" s="651" t="s">
        <v>28788</v>
      </c>
      <c r="C12158" s="651"/>
      <c r="D12158" s="652"/>
    </row>
    <row r="12159" spans="1:5">
      <c r="A12159" s="711">
        <v>93378</v>
      </c>
      <c r="B12159" s="651" t="s">
        <v>28775</v>
      </c>
      <c r="C12159" s="651" t="s">
        <v>128</v>
      </c>
      <c r="D12159" s="652" t="s">
        <v>18987</v>
      </c>
      <c r="E12159" s="625">
        <v>14.03</v>
      </c>
    </row>
    <row r="12160" spans="1:5">
      <c r="A12160" s="711" t="s">
        <v>28776</v>
      </c>
      <c r="B12160" s="651" t="s">
        <v>28777</v>
      </c>
      <c r="C12160" s="651"/>
      <c r="D12160" s="652"/>
    </row>
    <row r="12161" spans="1:5">
      <c r="A12161" s="711" t="s">
        <v>28706</v>
      </c>
      <c r="B12161" s="651" t="s">
        <v>28778</v>
      </c>
      <c r="C12161" s="651"/>
      <c r="D12161" s="652"/>
    </row>
    <row r="12162" spans="1:5">
      <c r="A12162" s="711" t="s">
        <v>28644</v>
      </c>
      <c r="B12162" s="651" t="s">
        <v>28789</v>
      </c>
      <c r="C12162" s="651"/>
      <c r="D12162" s="652"/>
    </row>
    <row r="12163" spans="1:5">
      <c r="A12163" s="711">
        <v>93379</v>
      </c>
      <c r="B12163" s="651" t="s">
        <v>28775</v>
      </c>
      <c r="C12163" s="651" t="s">
        <v>128</v>
      </c>
      <c r="D12163" s="652" t="s">
        <v>18987</v>
      </c>
      <c r="E12163" s="625">
        <v>9.2899999999999991</v>
      </c>
    </row>
    <row r="12164" spans="1:5">
      <c r="A12164" s="711" t="s">
        <v>28776</v>
      </c>
      <c r="B12164" s="651" t="s">
        <v>28780</v>
      </c>
      <c r="C12164" s="651"/>
      <c r="D12164" s="652"/>
    </row>
    <row r="12165" spans="1:5">
      <c r="A12165" s="711" t="s">
        <v>28781</v>
      </c>
      <c r="B12165" s="651" t="s">
        <v>28782</v>
      </c>
      <c r="C12165" s="651"/>
      <c r="D12165" s="652"/>
    </row>
    <row r="12166" spans="1:5">
      <c r="A12166" s="711" t="s">
        <v>28790</v>
      </c>
      <c r="B12166" s="651" t="s">
        <v>28791</v>
      </c>
      <c r="C12166" s="651"/>
      <c r="D12166" s="652"/>
    </row>
    <row r="12167" spans="1:5">
      <c r="A12167" s="711">
        <v>93380</v>
      </c>
      <c r="B12167" s="651" t="s">
        <v>28775</v>
      </c>
      <c r="C12167" s="651" t="s">
        <v>128</v>
      </c>
      <c r="D12167" s="652" t="s">
        <v>18987</v>
      </c>
      <c r="E12167" s="625">
        <v>7.2</v>
      </c>
    </row>
    <row r="12168" spans="1:5">
      <c r="A12168" s="711" t="s">
        <v>28776</v>
      </c>
      <c r="B12168" s="651" t="s">
        <v>28777</v>
      </c>
      <c r="C12168" s="651"/>
      <c r="D12168" s="652"/>
    </row>
    <row r="12169" spans="1:5">
      <c r="A12169" s="711" t="s">
        <v>28710</v>
      </c>
      <c r="B12169" s="651" t="s">
        <v>28784</v>
      </c>
      <c r="C12169" s="651"/>
      <c r="D12169" s="652"/>
    </row>
    <row r="12170" spans="1:5">
      <c r="A12170" s="711" t="s">
        <v>28790</v>
      </c>
      <c r="B12170" s="651" t="s">
        <v>28791</v>
      </c>
      <c r="C12170" s="651"/>
      <c r="D12170" s="652"/>
    </row>
    <row r="12171" spans="1:5">
      <c r="A12171" s="711">
        <v>93381</v>
      </c>
      <c r="B12171" s="651" t="s">
        <v>28775</v>
      </c>
      <c r="C12171" s="651" t="s">
        <v>128</v>
      </c>
      <c r="D12171" s="652" t="s">
        <v>18987</v>
      </c>
      <c r="E12171" s="625">
        <v>4.5199999999999996</v>
      </c>
    </row>
    <row r="12172" spans="1:5">
      <c r="A12172" s="711" t="s">
        <v>28776</v>
      </c>
      <c r="B12172" s="651" t="s">
        <v>28780</v>
      </c>
      <c r="C12172" s="651"/>
      <c r="D12172" s="652"/>
    </row>
    <row r="12173" spans="1:5">
      <c r="A12173" s="711" t="s">
        <v>28785</v>
      </c>
      <c r="B12173" s="651" t="s">
        <v>28786</v>
      </c>
      <c r="C12173" s="651"/>
      <c r="D12173" s="652"/>
    </row>
    <row r="12174" spans="1:5">
      <c r="A12174" s="711" t="s">
        <v>28787</v>
      </c>
      <c r="B12174" s="651" t="s">
        <v>28792</v>
      </c>
      <c r="C12174" s="651"/>
      <c r="D12174" s="652"/>
    </row>
    <row r="12175" spans="1:5">
      <c r="A12175" s="711">
        <v>93382</v>
      </c>
      <c r="B12175" s="651" t="s">
        <v>28793</v>
      </c>
      <c r="C12175" s="651" t="s">
        <v>128</v>
      </c>
      <c r="D12175" s="652" t="s">
        <v>18987</v>
      </c>
      <c r="E12175" s="625">
        <v>15.73</v>
      </c>
    </row>
    <row r="12176" spans="1:5">
      <c r="A12176" s="711" t="s">
        <v>22417</v>
      </c>
      <c r="B12176" s="651" t="s">
        <v>22418</v>
      </c>
      <c r="C12176" s="651"/>
      <c r="D12176" s="652"/>
    </row>
    <row r="12177" spans="1:5">
      <c r="A12177" s="711" t="s">
        <v>22419</v>
      </c>
      <c r="B12177" s="651" t="e">
        <v>#NAME?</v>
      </c>
      <c r="C12177" s="651"/>
      <c r="D12177" s="652" t="s">
        <v>22420</v>
      </c>
      <c r="E12177" s="625" t="s">
        <v>22421</v>
      </c>
    </row>
    <row r="12178" spans="1:5">
      <c r="A12178" s="711"/>
      <c r="B12178" s="651"/>
      <c r="C12178" s="651"/>
      <c r="D12178" s="652" t="s">
        <v>22422</v>
      </c>
      <c r="E12178" s="625" t="s">
        <v>22423</v>
      </c>
    </row>
    <row r="12179" spans="1:5">
      <c r="A12179" s="711" t="s">
        <v>22424</v>
      </c>
      <c r="B12179" s="651" t="s">
        <v>22425</v>
      </c>
      <c r="C12179" s="651"/>
      <c r="D12179" s="652"/>
    </row>
    <row r="12180" spans="1:5">
      <c r="A12180" s="711" t="s">
        <v>22426</v>
      </c>
      <c r="B12180" s="651" t="s">
        <v>22427</v>
      </c>
      <c r="C12180" s="651" t="s">
        <v>22428</v>
      </c>
      <c r="D12180" s="652"/>
    </row>
    <row r="12181" spans="1:5">
      <c r="A12181" s="711" t="s">
        <v>22429</v>
      </c>
      <c r="B12181" s="651" t="s">
        <v>22430</v>
      </c>
      <c r="C12181" s="651"/>
      <c r="D12181" s="652" t="s">
        <v>22422</v>
      </c>
      <c r="E12181" s="625" t="s">
        <v>22431</v>
      </c>
    </row>
    <row r="12182" spans="1:5">
      <c r="A12182" s="711" t="s">
        <v>91</v>
      </c>
      <c r="B12182" s="651" t="s">
        <v>22432</v>
      </c>
      <c r="C12182" s="651" t="s">
        <v>22433</v>
      </c>
      <c r="D12182" s="652" t="s">
        <v>22434</v>
      </c>
      <c r="E12182" s="625" t="s">
        <v>22435</v>
      </c>
    </row>
    <row r="12183" spans="1:5">
      <c r="A12183" s="711" t="s">
        <v>22436</v>
      </c>
      <c r="B12183" s="651" t="s">
        <v>22437</v>
      </c>
      <c r="C12183" s="651"/>
      <c r="D12183" s="652"/>
    </row>
    <row r="12184" spans="1:5">
      <c r="A12184" s="711">
        <v>22</v>
      </c>
      <c r="B12184" s="651" t="s">
        <v>28794</v>
      </c>
      <c r="C12184" s="651"/>
      <c r="D12184" s="652"/>
    </row>
    <row r="12185" spans="1:5">
      <c r="A12185" s="711">
        <v>72838</v>
      </c>
      <c r="B12185" s="651" t="s">
        <v>28795</v>
      </c>
      <c r="C12185" s="651" t="s">
        <v>949</v>
      </c>
      <c r="D12185" s="652" t="s">
        <v>18987</v>
      </c>
      <c r="E12185" s="625">
        <v>0.66</v>
      </c>
    </row>
    <row r="12186" spans="1:5">
      <c r="A12186" s="711" t="s">
        <v>28796</v>
      </c>
      <c r="B12186" s="651"/>
      <c r="C12186" s="651"/>
      <c r="D12186" s="652"/>
    </row>
    <row r="12187" spans="1:5">
      <c r="A12187" s="711">
        <v>72839</v>
      </c>
      <c r="B12187" s="651" t="s">
        <v>28797</v>
      </c>
      <c r="C12187" s="651" t="s">
        <v>949</v>
      </c>
      <c r="D12187" s="652" t="s">
        <v>18987</v>
      </c>
      <c r="E12187" s="625">
        <v>0.53</v>
      </c>
    </row>
    <row r="12188" spans="1:5">
      <c r="A12188" s="711" t="s">
        <v>28798</v>
      </c>
      <c r="B12188" s="651" t="s">
        <v>28799</v>
      </c>
      <c r="C12188" s="651"/>
      <c r="D12188" s="652"/>
    </row>
    <row r="12189" spans="1:5">
      <c r="A12189" s="711">
        <v>72840</v>
      </c>
      <c r="B12189" s="651" t="s">
        <v>5437</v>
      </c>
      <c r="C12189" s="651" t="s">
        <v>949</v>
      </c>
      <c r="D12189" s="652" t="s">
        <v>18987</v>
      </c>
      <c r="E12189" s="625">
        <v>0.44</v>
      </c>
    </row>
    <row r="12190" spans="1:5">
      <c r="A12190" s="711">
        <v>72841</v>
      </c>
      <c r="B12190" s="651" t="s">
        <v>28800</v>
      </c>
      <c r="C12190" s="651" t="s">
        <v>949</v>
      </c>
      <c r="D12190" s="652" t="s">
        <v>18987</v>
      </c>
      <c r="E12190" s="625">
        <v>0.85</v>
      </c>
    </row>
    <row r="12191" spans="1:5">
      <c r="A12191" s="711" t="s">
        <v>28801</v>
      </c>
      <c r="B12191" s="651"/>
      <c r="C12191" s="651"/>
      <c r="D12191" s="652"/>
    </row>
    <row r="12192" spans="1:5">
      <c r="A12192" s="711">
        <v>72842</v>
      </c>
      <c r="B12192" s="651" t="s">
        <v>28802</v>
      </c>
      <c r="C12192" s="651" t="s">
        <v>949</v>
      </c>
      <c r="D12192" s="652" t="s">
        <v>18987</v>
      </c>
      <c r="E12192" s="625">
        <v>0.68</v>
      </c>
    </row>
    <row r="12193" spans="1:5">
      <c r="A12193" s="711" t="s">
        <v>28803</v>
      </c>
      <c r="B12193" s="651" t="s">
        <v>28804</v>
      </c>
      <c r="C12193" s="651"/>
      <c r="D12193" s="652"/>
    </row>
    <row r="12194" spans="1:5">
      <c r="A12194" s="711">
        <v>72843</v>
      </c>
      <c r="B12194" s="651" t="s">
        <v>5438</v>
      </c>
      <c r="C12194" s="651" t="s">
        <v>949</v>
      </c>
      <c r="D12194" s="652" t="s">
        <v>18987</v>
      </c>
      <c r="E12194" s="625">
        <v>0.56999999999999995</v>
      </c>
    </row>
    <row r="12195" spans="1:5">
      <c r="A12195" s="711">
        <v>72844</v>
      </c>
      <c r="B12195" s="651" t="s">
        <v>28805</v>
      </c>
      <c r="C12195" s="651" t="s">
        <v>2117</v>
      </c>
      <c r="D12195" s="652" t="s">
        <v>18987</v>
      </c>
      <c r="E12195" s="625">
        <v>0.59</v>
      </c>
    </row>
    <row r="12196" spans="1:5">
      <c r="A12196" s="711" t="s">
        <v>28806</v>
      </c>
      <c r="B12196" s="651" t="s">
        <v>28807</v>
      </c>
      <c r="C12196" s="651"/>
      <c r="D12196" s="652"/>
    </row>
    <row r="12197" spans="1:5">
      <c r="A12197" s="711">
        <v>72845</v>
      </c>
      <c r="B12197" s="651" t="s">
        <v>28808</v>
      </c>
      <c r="C12197" s="651" t="s">
        <v>2117</v>
      </c>
      <c r="D12197" s="652" t="s">
        <v>18987</v>
      </c>
      <c r="E12197" s="625">
        <v>3.57</v>
      </c>
    </row>
    <row r="12198" spans="1:5">
      <c r="A12198" s="711" t="s">
        <v>28809</v>
      </c>
      <c r="B12198" s="651" t="s">
        <v>28810</v>
      </c>
      <c r="C12198" s="651"/>
      <c r="D12198" s="652"/>
    </row>
    <row r="12199" spans="1:5">
      <c r="A12199" s="711">
        <v>72846</v>
      </c>
      <c r="B12199" s="651" t="s">
        <v>28811</v>
      </c>
      <c r="C12199" s="651" t="s">
        <v>2117</v>
      </c>
      <c r="D12199" s="652" t="s">
        <v>18987</v>
      </c>
      <c r="E12199" s="625">
        <v>2.94</v>
      </c>
    </row>
    <row r="12200" spans="1:5">
      <c r="A12200" s="711" t="s">
        <v>28812</v>
      </c>
      <c r="B12200" s="651" t="s">
        <v>28813</v>
      </c>
      <c r="C12200" s="651"/>
      <c r="D12200" s="652"/>
    </row>
    <row r="12201" spans="1:5">
      <c r="A12201" s="711">
        <v>72847</v>
      </c>
      <c r="B12201" s="651" t="s">
        <v>28814</v>
      </c>
      <c r="C12201" s="651" t="s">
        <v>2117</v>
      </c>
      <c r="D12201" s="652" t="s">
        <v>18987</v>
      </c>
      <c r="E12201" s="625">
        <v>6.35</v>
      </c>
    </row>
    <row r="12202" spans="1:5">
      <c r="A12202" s="711" t="s">
        <v>28370</v>
      </c>
      <c r="B12202" s="651" t="s">
        <v>28815</v>
      </c>
      <c r="C12202" s="651"/>
      <c r="D12202" s="652"/>
    </row>
    <row r="12203" spans="1:5">
      <c r="A12203" s="711">
        <v>72848</v>
      </c>
      <c r="B12203" s="651" t="s">
        <v>28816</v>
      </c>
      <c r="C12203" s="651" t="s">
        <v>2117</v>
      </c>
      <c r="D12203" s="652" t="s">
        <v>18987</v>
      </c>
      <c r="E12203" s="625">
        <v>1.58</v>
      </c>
    </row>
    <row r="12204" spans="1:5">
      <c r="A12204" s="711" t="s">
        <v>28812</v>
      </c>
      <c r="B12204" s="651" t="s">
        <v>28813</v>
      </c>
      <c r="C12204" s="651"/>
      <c r="D12204" s="652"/>
    </row>
    <row r="12205" spans="1:5">
      <c r="A12205" s="711">
        <v>72849</v>
      </c>
      <c r="B12205" s="651" t="s">
        <v>28817</v>
      </c>
      <c r="C12205" s="651" t="s">
        <v>2117</v>
      </c>
      <c r="D12205" s="652" t="s">
        <v>18987</v>
      </c>
      <c r="E12205" s="625">
        <v>2.0299999999999998</v>
      </c>
    </row>
    <row r="12206" spans="1:5">
      <c r="A12206" s="711" t="s">
        <v>28818</v>
      </c>
      <c r="B12206" s="651" t="s">
        <v>28819</v>
      </c>
      <c r="C12206" s="651"/>
      <c r="D12206" s="652"/>
    </row>
    <row r="12207" spans="1:5">
      <c r="A12207" s="711">
        <v>72850</v>
      </c>
      <c r="B12207" s="651" t="s">
        <v>28820</v>
      </c>
      <c r="C12207" s="651" t="s">
        <v>2117</v>
      </c>
      <c r="D12207" s="652" t="s">
        <v>18987</v>
      </c>
      <c r="E12207" s="625">
        <v>8.3699999999999992</v>
      </c>
    </row>
    <row r="12208" spans="1:5">
      <c r="A12208" s="711" t="s">
        <v>28821</v>
      </c>
      <c r="B12208" s="651" t="s">
        <v>28822</v>
      </c>
      <c r="C12208" s="651"/>
      <c r="D12208" s="652"/>
    </row>
    <row r="12209" spans="1:5">
      <c r="A12209" s="711">
        <v>72851</v>
      </c>
      <c r="B12209" s="651" t="s">
        <v>28823</v>
      </c>
      <c r="C12209" s="651" t="s">
        <v>128</v>
      </c>
      <c r="D12209" s="652" t="s">
        <v>18987</v>
      </c>
      <c r="E12209" s="625">
        <v>2.89</v>
      </c>
    </row>
    <row r="12210" spans="1:5">
      <c r="A12210" s="711" t="s">
        <v>28824</v>
      </c>
      <c r="B12210" s="651" t="s">
        <v>28825</v>
      </c>
      <c r="C12210" s="651"/>
      <c r="D12210" s="652"/>
    </row>
    <row r="12211" spans="1:5">
      <c r="A12211" s="711">
        <v>72852</v>
      </c>
      <c r="B12211" s="651" t="s">
        <v>28823</v>
      </c>
      <c r="C12211" s="651" t="s">
        <v>128</v>
      </c>
      <c r="D12211" s="652" t="s">
        <v>18987</v>
      </c>
      <c r="E12211" s="625">
        <v>2.97</v>
      </c>
    </row>
    <row r="12212" spans="1:5">
      <c r="A12212" s="711" t="s">
        <v>22417</v>
      </c>
      <c r="B12212" s="651" t="s">
        <v>22418</v>
      </c>
      <c r="C12212" s="651"/>
      <c r="D12212" s="652"/>
    </row>
    <row r="12213" spans="1:5">
      <c r="A12213" s="711" t="s">
        <v>22419</v>
      </c>
      <c r="B12213" s="651" t="e">
        <v>#NAME?</v>
      </c>
      <c r="C12213" s="651"/>
      <c r="D12213" s="652" t="s">
        <v>22420</v>
      </c>
      <c r="E12213" s="625" t="s">
        <v>22421</v>
      </c>
    </row>
    <row r="12214" spans="1:5">
      <c r="A12214" s="711"/>
      <c r="B12214" s="651"/>
      <c r="C12214" s="651"/>
      <c r="D12214" s="652" t="s">
        <v>22422</v>
      </c>
      <c r="E12214" s="625" t="s">
        <v>22423</v>
      </c>
    </row>
    <row r="12215" spans="1:5">
      <c r="A12215" s="711" t="s">
        <v>22424</v>
      </c>
      <c r="B12215" s="651" t="s">
        <v>22425</v>
      </c>
      <c r="C12215" s="651"/>
      <c r="D12215" s="652"/>
    </row>
    <row r="12216" spans="1:5">
      <c r="A12216" s="711" t="s">
        <v>22426</v>
      </c>
      <c r="B12216" s="651" t="s">
        <v>22427</v>
      </c>
      <c r="C12216" s="651" t="s">
        <v>22428</v>
      </c>
      <c r="D12216" s="652"/>
    </row>
    <row r="12217" spans="1:5">
      <c r="A12217" s="711" t="s">
        <v>22429</v>
      </c>
      <c r="B12217" s="651" t="s">
        <v>22430</v>
      </c>
      <c r="C12217" s="651"/>
      <c r="D12217" s="652" t="s">
        <v>22422</v>
      </c>
      <c r="E12217" s="625" t="s">
        <v>22431</v>
      </c>
    </row>
    <row r="12218" spans="1:5">
      <c r="A12218" s="711" t="s">
        <v>91</v>
      </c>
      <c r="B12218" s="651" t="s">
        <v>22432</v>
      </c>
      <c r="C12218" s="651" t="s">
        <v>22433</v>
      </c>
      <c r="D12218" s="652" t="s">
        <v>22434</v>
      </c>
      <c r="E12218" s="625" t="s">
        <v>22435</v>
      </c>
    </row>
    <row r="12219" spans="1:5">
      <c r="A12219" s="711" t="s">
        <v>22436</v>
      </c>
      <c r="B12219" s="651" t="s">
        <v>22437</v>
      </c>
      <c r="C12219" s="651"/>
      <c r="D12219" s="652"/>
    </row>
    <row r="12220" spans="1:5">
      <c r="A12220" s="711" t="s">
        <v>28826</v>
      </c>
      <c r="B12220" s="651" t="s">
        <v>28827</v>
      </c>
      <c r="C12220" s="651"/>
      <c r="D12220" s="652"/>
    </row>
    <row r="12221" spans="1:5">
      <c r="A12221" s="711">
        <v>72853</v>
      </c>
      <c r="B12221" s="651" t="s">
        <v>28823</v>
      </c>
      <c r="C12221" s="651" t="s">
        <v>128</v>
      </c>
      <c r="D12221" s="652" t="s">
        <v>18987</v>
      </c>
      <c r="E12221" s="625">
        <v>3.05</v>
      </c>
    </row>
    <row r="12222" spans="1:5">
      <c r="A12222" s="711" t="s">
        <v>28828</v>
      </c>
      <c r="B12222" s="651" t="s">
        <v>28829</v>
      </c>
      <c r="C12222" s="651"/>
      <c r="D12222" s="652"/>
    </row>
    <row r="12223" spans="1:5">
      <c r="A12223" s="711">
        <v>72854</v>
      </c>
      <c r="B12223" s="651" t="s">
        <v>28823</v>
      </c>
      <c r="C12223" s="651" t="s">
        <v>128</v>
      </c>
      <c r="D12223" s="652" t="s">
        <v>18987</v>
      </c>
      <c r="E12223" s="625">
        <v>3.13</v>
      </c>
    </row>
    <row r="12224" spans="1:5">
      <c r="A12224" s="711" t="s">
        <v>28830</v>
      </c>
      <c r="B12224" s="651" t="s">
        <v>28831</v>
      </c>
      <c r="C12224" s="651"/>
      <c r="D12224" s="652"/>
    </row>
    <row r="12225" spans="1:5">
      <c r="A12225" s="711">
        <v>72855</v>
      </c>
      <c r="B12225" s="651" t="s">
        <v>28823</v>
      </c>
      <c r="C12225" s="651" t="s">
        <v>128</v>
      </c>
      <c r="D12225" s="652" t="s">
        <v>18987</v>
      </c>
      <c r="E12225" s="625">
        <v>3.22</v>
      </c>
    </row>
    <row r="12226" spans="1:5">
      <c r="A12226" s="711" t="s">
        <v>28832</v>
      </c>
      <c r="B12226" s="651" t="s">
        <v>28833</v>
      </c>
      <c r="C12226" s="651"/>
      <c r="D12226" s="652"/>
    </row>
    <row r="12227" spans="1:5">
      <c r="A12227" s="711">
        <v>72856</v>
      </c>
      <c r="B12227" s="651" t="s">
        <v>28823</v>
      </c>
      <c r="C12227" s="651" t="s">
        <v>28834</v>
      </c>
      <c r="D12227" s="652" t="s">
        <v>18987</v>
      </c>
      <c r="E12227" s="625">
        <v>1.41</v>
      </c>
    </row>
    <row r="12228" spans="1:5">
      <c r="A12228" s="711" t="s">
        <v>124</v>
      </c>
      <c r="B12228" s="651"/>
      <c r="C12228" s="651"/>
      <c r="D12228" s="652"/>
    </row>
    <row r="12229" spans="1:5">
      <c r="A12229" s="711">
        <v>72857</v>
      </c>
      <c r="B12229" s="651" t="s">
        <v>28835</v>
      </c>
      <c r="C12229" s="651" t="s">
        <v>128</v>
      </c>
      <c r="D12229" s="652" t="s">
        <v>18987</v>
      </c>
      <c r="E12229" s="625">
        <v>2.58</v>
      </c>
    </row>
    <row r="12230" spans="1:5">
      <c r="A12230" s="711" t="s">
        <v>28836</v>
      </c>
      <c r="B12230" s="651" t="s">
        <v>28837</v>
      </c>
      <c r="C12230" s="651"/>
      <c r="D12230" s="652"/>
    </row>
    <row r="12231" spans="1:5">
      <c r="A12231" s="711">
        <v>72858</v>
      </c>
      <c r="B12231" s="651" t="s">
        <v>28835</v>
      </c>
      <c r="C12231" s="651" t="s">
        <v>128</v>
      </c>
      <c r="D12231" s="652" t="s">
        <v>18987</v>
      </c>
      <c r="E12231" s="625">
        <v>2.64</v>
      </c>
    </row>
    <row r="12232" spans="1:5">
      <c r="A12232" s="711" t="s">
        <v>28836</v>
      </c>
      <c r="B12232" s="651" t="s">
        <v>28838</v>
      </c>
      <c r="C12232" s="651"/>
      <c r="D12232" s="652"/>
    </row>
    <row r="12233" spans="1:5">
      <c r="A12233" s="711">
        <v>72859</v>
      </c>
      <c r="B12233" s="651" t="s">
        <v>28835</v>
      </c>
      <c r="C12233" s="651" t="s">
        <v>128</v>
      </c>
      <c r="D12233" s="652" t="s">
        <v>18987</v>
      </c>
      <c r="E12233" s="625">
        <v>2.72</v>
      </c>
    </row>
    <row r="12234" spans="1:5">
      <c r="A12234" s="711" t="s">
        <v>28836</v>
      </c>
      <c r="B12234" s="651" t="s">
        <v>28839</v>
      </c>
      <c r="C12234" s="651"/>
      <c r="D12234" s="652"/>
    </row>
    <row r="12235" spans="1:5">
      <c r="A12235" s="711">
        <v>72860</v>
      </c>
      <c r="B12235" s="651" t="s">
        <v>28835</v>
      </c>
      <c r="C12235" s="651" t="s">
        <v>128</v>
      </c>
      <c r="D12235" s="652" t="s">
        <v>18987</v>
      </c>
      <c r="E12235" s="625">
        <v>2.79</v>
      </c>
    </row>
    <row r="12236" spans="1:5">
      <c r="A12236" s="711" t="s">
        <v>28836</v>
      </c>
      <c r="B12236" s="651" t="s">
        <v>28840</v>
      </c>
      <c r="C12236" s="651"/>
      <c r="D12236" s="652"/>
    </row>
    <row r="12237" spans="1:5">
      <c r="A12237" s="711">
        <v>72874</v>
      </c>
      <c r="B12237" s="651" t="s">
        <v>28835</v>
      </c>
      <c r="C12237" s="651" t="s">
        <v>128</v>
      </c>
      <c r="D12237" s="652" t="s">
        <v>18987</v>
      </c>
      <c r="E12237" s="625">
        <v>2.87</v>
      </c>
    </row>
    <row r="12238" spans="1:5">
      <c r="A12238" s="711" t="s">
        <v>28836</v>
      </c>
      <c r="B12238" s="651" t="s">
        <v>28841</v>
      </c>
      <c r="C12238" s="651"/>
      <c r="D12238" s="652"/>
    </row>
    <row r="12239" spans="1:5">
      <c r="A12239" s="711">
        <v>72875</v>
      </c>
      <c r="B12239" s="651" t="s">
        <v>28842</v>
      </c>
      <c r="C12239" s="651" t="s">
        <v>28834</v>
      </c>
      <c r="D12239" s="652" t="s">
        <v>18987</v>
      </c>
      <c r="E12239" s="625">
        <v>1.25</v>
      </c>
    </row>
    <row r="12240" spans="1:5">
      <c r="A12240" s="711" t="s">
        <v>28836</v>
      </c>
      <c r="B12240" s="651"/>
      <c r="C12240" s="651"/>
      <c r="D12240" s="652"/>
    </row>
    <row r="12241" spans="1:5">
      <c r="A12241" s="711">
        <v>72876</v>
      </c>
      <c r="B12241" s="651" t="s">
        <v>28843</v>
      </c>
      <c r="C12241" s="651" t="s">
        <v>128</v>
      </c>
      <c r="D12241" s="652" t="s">
        <v>18987</v>
      </c>
      <c r="E12241" s="625">
        <v>2.31</v>
      </c>
    </row>
    <row r="12242" spans="1:5">
      <c r="A12242" s="711" t="s">
        <v>28844</v>
      </c>
      <c r="B12242" s="651" t="s">
        <v>121</v>
      </c>
      <c r="C12242" s="651"/>
      <c r="D12242" s="652"/>
    </row>
    <row r="12243" spans="1:5">
      <c r="A12243" s="711">
        <v>72877</v>
      </c>
      <c r="B12243" s="651" t="s">
        <v>28845</v>
      </c>
      <c r="C12243" s="651" t="s">
        <v>128</v>
      </c>
      <c r="D12243" s="652" t="s">
        <v>18987</v>
      </c>
      <c r="E12243" s="625">
        <v>2.37</v>
      </c>
    </row>
    <row r="12244" spans="1:5">
      <c r="A12244" s="711" t="s">
        <v>28846</v>
      </c>
      <c r="B12244" s="651" t="s">
        <v>28847</v>
      </c>
      <c r="C12244" s="651"/>
      <c r="D12244" s="652"/>
    </row>
    <row r="12245" spans="1:5">
      <c r="A12245" s="711">
        <v>72878</v>
      </c>
      <c r="B12245" s="651" t="s">
        <v>28845</v>
      </c>
      <c r="C12245" s="651" t="s">
        <v>128</v>
      </c>
      <c r="D12245" s="652" t="s">
        <v>18987</v>
      </c>
      <c r="E12245" s="625">
        <v>2.44</v>
      </c>
    </row>
    <row r="12246" spans="1:5">
      <c r="A12246" s="711" t="s">
        <v>28848</v>
      </c>
      <c r="B12246" s="651" t="s">
        <v>28847</v>
      </c>
      <c r="C12246" s="651"/>
      <c r="D12246" s="652"/>
    </row>
    <row r="12247" spans="1:5">
      <c r="A12247" s="711">
        <v>72879</v>
      </c>
      <c r="B12247" s="651" t="s">
        <v>28845</v>
      </c>
      <c r="C12247" s="651" t="s">
        <v>128</v>
      </c>
      <c r="D12247" s="652" t="s">
        <v>18987</v>
      </c>
      <c r="E12247" s="625">
        <v>2.5099999999999998</v>
      </c>
    </row>
    <row r="12248" spans="1:5">
      <c r="A12248" s="711" t="s">
        <v>22417</v>
      </c>
      <c r="B12248" s="651" t="s">
        <v>22418</v>
      </c>
      <c r="C12248" s="651"/>
      <c r="D12248" s="652"/>
    </row>
    <row r="12249" spans="1:5">
      <c r="A12249" s="711" t="s">
        <v>22419</v>
      </c>
      <c r="B12249" s="651" t="e">
        <v>#NAME?</v>
      </c>
      <c r="C12249" s="651"/>
      <c r="D12249" s="652" t="s">
        <v>22420</v>
      </c>
      <c r="E12249" s="625" t="s">
        <v>22421</v>
      </c>
    </row>
    <row r="12250" spans="1:5">
      <c r="A12250" s="711"/>
      <c r="B12250" s="651"/>
      <c r="C12250" s="651"/>
      <c r="D12250" s="652" t="s">
        <v>22422</v>
      </c>
      <c r="E12250" s="625" t="s">
        <v>22423</v>
      </c>
    </row>
    <row r="12251" spans="1:5">
      <c r="A12251" s="711" t="s">
        <v>22424</v>
      </c>
      <c r="B12251" s="651" t="s">
        <v>22425</v>
      </c>
      <c r="C12251" s="651"/>
      <c r="D12251" s="652"/>
    </row>
    <row r="12252" spans="1:5">
      <c r="A12252" s="711" t="s">
        <v>22426</v>
      </c>
      <c r="B12252" s="651" t="s">
        <v>22427</v>
      </c>
      <c r="C12252" s="651" t="s">
        <v>22428</v>
      </c>
      <c r="D12252" s="652"/>
    </row>
    <row r="12253" spans="1:5">
      <c r="A12253" s="711" t="s">
        <v>22429</v>
      </c>
      <c r="B12253" s="651" t="s">
        <v>22430</v>
      </c>
      <c r="C12253" s="651"/>
      <c r="D12253" s="652" t="s">
        <v>22422</v>
      </c>
      <c r="E12253" s="625" t="s">
        <v>22431</v>
      </c>
    </row>
    <row r="12254" spans="1:5">
      <c r="A12254" s="711" t="s">
        <v>91</v>
      </c>
      <c r="B12254" s="651" t="s">
        <v>22432</v>
      </c>
      <c r="C12254" s="651" t="s">
        <v>22433</v>
      </c>
      <c r="D12254" s="652" t="s">
        <v>22434</v>
      </c>
      <c r="E12254" s="625" t="s">
        <v>22435</v>
      </c>
    </row>
    <row r="12255" spans="1:5">
      <c r="A12255" s="711" t="s">
        <v>22436</v>
      </c>
      <c r="B12255" s="651" t="s">
        <v>22437</v>
      </c>
      <c r="C12255" s="651"/>
      <c r="D12255" s="652"/>
    </row>
    <row r="12256" spans="1:5">
      <c r="A12256" s="711" t="s">
        <v>28849</v>
      </c>
      <c r="B12256" s="651" t="s">
        <v>28847</v>
      </c>
      <c r="C12256" s="651"/>
      <c r="D12256" s="652"/>
    </row>
    <row r="12257" spans="1:5">
      <c r="A12257" s="711">
        <v>72880</v>
      </c>
      <c r="B12257" s="651" t="s">
        <v>28845</v>
      </c>
      <c r="C12257" s="651" t="s">
        <v>128</v>
      </c>
      <c r="D12257" s="652" t="s">
        <v>18987</v>
      </c>
      <c r="E12257" s="625">
        <v>2.58</v>
      </c>
    </row>
    <row r="12258" spans="1:5">
      <c r="A12258" s="711" t="s">
        <v>28850</v>
      </c>
      <c r="B12258" s="651" t="s">
        <v>28851</v>
      </c>
      <c r="C12258" s="651"/>
      <c r="D12258" s="652"/>
    </row>
    <row r="12259" spans="1:5">
      <c r="A12259" s="711">
        <v>72881</v>
      </c>
      <c r="B12259" s="651" t="s">
        <v>28852</v>
      </c>
      <c r="C12259" s="651" t="s">
        <v>28834</v>
      </c>
      <c r="D12259" s="652" t="s">
        <v>18987</v>
      </c>
      <c r="E12259" s="625">
        <v>1.1299999999999999</v>
      </c>
    </row>
    <row r="12260" spans="1:5">
      <c r="A12260" s="711" t="s">
        <v>28853</v>
      </c>
      <c r="B12260" s="651" t="s">
        <v>28854</v>
      </c>
      <c r="C12260" s="651"/>
      <c r="D12260" s="652"/>
    </row>
    <row r="12261" spans="1:5">
      <c r="A12261" s="711">
        <v>72882</v>
      </c>
      <c r="B12261" s="651" t="s">
        <v>28795</v>
      </c>
      <c r="C12261" s="651" t="s">
        <v>28834</v>
      </c>
      <c r="D12261" s="652" t="s">
        <v>18987</v>
      </c>
      <c r="E12261" s="625">
        <v>0.99</v>
      </c>
    </row>
    <row r="12262" spans="1:5">
      <c r="A12262" s="711" t="s">
        <v>28796</v>
      </c>
      <c r="B12262" s="651"/>
      <c r="C12262" s="651"/>
      <c r="D12262" s="652"/>
    </row>
    <row r="12263" spans="1:5">
      <c r="A12263" s="711">
        <v>72883</v>
      </c>
      <c r="B12263" s="651" t="s">
        <v>28797</v>
      </c>
      <c r="C12263" s="651" t="s">
        <v>28834</v>
      </c>
      <c r="D12263" s="652" t="s">
        <v>18987</v>
      </c>
      <c r="E12263" s="625">
        <v>0.79</v>
      </c>
    </row>
    <row r="12264" spans="1:5">
      <c r="A12264" s="711" t="s">
        <v>28798</v>
      </c>
      <c r="B12264" s="651" t="s">
        <v>28799</v>
      </c>
      <c r="C12264" s="651"/>
      <c r="D12264" s="652"/>
    </row>
    <row r="12265" spans="1:5">
      <c r="A12265" s="711">
        <v>72884</v>
      </c>
      <c r="B12265" s="651" t="s">
        <v>5437</v>
      </c>
      <c r="C12265" s="651" t="s">
        <v>28834</v>
      </c>
      <c r="D12265" s="652" t="s">
        <v>18987</v>
      </c>
      <c r="E12265" s="625">
        <v>0.66</v>
      </c>
    </row>
    <row r="12266" spans="1:5">
      <c r="A12266" s="711">
        <v>72885</v>
      </c>
      <c r="B12266" s="651" t="s">
        <v>28800</v>
      </c>
      <c r="C12266" s="651" t="s">
        <v>28834</v>
      </c>
      <c r="D12266" s="652" t="s">
        <v>18987</v>
      </c>
      <c r="E12266" s="625">
        <v>1.27</v>
      </c>
    </row>
    <row r="12267" spans="1:5">
      <c r="A12267" s="711" t="s">
        <v>28801</v>
      </c>
      <c r="B12267" s="651"/>
      <c r="C12267" s="651"/>
      <c r="D12267" s="652"/>
    </row>
    <row r="12268" spans="1:5">
      <c r="A12268" s="711">
        <v>72886</v>
      </c>
      <c r="B12268" s="651" t="s">
        <v>28802</v>
      </c>
      <c r="C12268" s="651" t="s">
        <v>28834</v>
      </c>
      <c r="D12268" s="652" t="s">
        <v>18987</v>
      </c>
      <c r="E12268" s="625">
        <v>1.01</v>
      </c>
    </row>
    <row r="12269" spans="1:5">
      <c r="A12269" s="711" t="s">
        <v>28803</v>
      </c>
      <c r="B12269" s="651" t="s">
        <v>28804</v>
      </c>
      <c r="C12269" s="651"/>
      <c r="D12269" s="652"/>
    </row>
    <row r="12270" spans="1:5">
      <c r="A12270" s="711">
        <v>72887</v>
      </c>
      <c r="B12270" s="651" t="s">
        <v>5438</v>
      </c>
      <c r="C12270" s="651" t="s">
        <v>28834</v>
      </c>
      <c r="D12270" s="652" t="s">
        <v>18987</v>
      </c>
      <c r="E12270" s="625">
        <v>0.85</v>
      </c>
    </row>
    <row r="12271" spans="1:5">
      <c r="A12271" s="711">
        <v>72888</v>
      </c>
      <c r="B12271" s="651" t="s">
        <v>28805</v>
      </c>
      <c r="C12271" s="651" t="s">
        <v>128</v>
      </c>
      <c r="D12271" s="652" t="s">
        <v>18987</v>
      </c>
      <c r="E12271" s="625">
        <v>0.88</v>
      </c>
    </row>
    <row r="12272" spans="1:5">
      <c r="A12272" s="711" t="s">
        <v>28806</v>
      </c>
      <c r="B12272" s="651" t="s">
        <v>28807</v>
      </c>
      <c r="C12272" s="651"/>
      <c r="D12272" s="652"/>
    </row>
    <row r="12273" spans="1:5">
      <c r="A12273" s="711">
        <v>72890</v>
      </c>
      <c r="B12273" s="651" t="s">
        <v>28808</v>
      </c>
      <c r="C12273" s="651" t="s">
        <v>128</v>
      </c>
      <c r="D12273" s="652" t="s">
        <v>18987</v>
      </c>
      <c r="E12273" s="625">
        <v>5.36</v>
      </c>
    </row>
    <row r="12274" spans="1:5">
      <c r="A12274" s="711" t="s">
        <v>28809</v>
      </c>
      <c r="B12274" s="651" t="s">
        <v>28855</v>
      </c>
      <c r="C12274" s="651"/>
      <c r="D12274" s="652"/>
    </row>
    <row r="12275" spans="1:5">
      <c r="A12275" s="711">
        <v>72891</v>
      </c>
      <c r="B12275" s="651" t="s">
        <v>28811</v>
      </c>
      <c r="C12275" s="651" t="s">
        <v>128</v>
      </c>
      <c r="D12275" s="652" t="s">
        <v>18987</v>
      </c>
      <c r="E12275" s="625">
        <v>4.42</v>
      </c>
    </row>
    <row r="12276" spans="1:5">
      <c r="A12276" s="711" t="s">
        <v>28812</v>
      </c>
      <c r="B12276" s="651" t="s">
        <v>28856</v>
      </c>
      <c r="C12276" s="651"/>
      <c r="D12276" s="652"/>
    </row>
    <row r="12277" spans="1:5">
      <c r="A12277" s="711">
        <v>72892</v>
      </c>
      <c r="B12277" s="651" t="s">
        <v>28857</v>
      </c>
      <c r="C12277" s="651" t="s">
        <v>128</v>
      </c>
      <c r="D12277" s="652" t="s">
        <v>18987</v>
      </c>
      <c r="E12277" s="625">
        <v>9.5299999999999994</v>
      </c>
    </row>
    <row r="12278" spans="1:5">
      <c r="A12278" s="711" t="s">
        <v>28858</v>
      </c>
      <c r="B12278" s="651" t="s">
        <v>28859</v>
      </c>
      <c r="C12278" s="651"/>
      <c r="D12278" s="652"/>
    </row>
    <row r="12279" spans="1:5">
      <c r="A12279" s="711">
        <v>72893</v>
      </c>
      <c r="B12279" s="651" t="s">
        <v>28816</v>
      </c>
      <c r="C12279" s="651" t="s">
        <v>128</v>
      </c>
      <c r="D12279" s="652" t="s">
        <v>18987</v>
      </c>
      <c r="E12279" s="625">
        <v>2.37</v>
      </c>
    </row>
    <row r="12280" spans="1:5">
      <c r="A12280" s="711" t="s">
        <v>28812</v>
      </c>
      <c r="B12280" s="651" t="s">
        <v>28860</v>
      </c>
      <c r="C12280" s="651"/>
      <c r="D12280" s="652"/>
    </row>
    <row r="12281" spans="1:5">
      <c r="A12281" s="711">
        <v>72894</v>
      </c>
      <c r="B12281" s="651" t="s">
        <v>28861</v>
      </c>
      <c r="C12281" s="651" t="s">
        <v>128</v>
      </c>
      <c r="D12281" s="652" t="s">
        <v>18987</v>
      </c>
      <c r="E12281" s="625">
        <v>3.05</v>
      </c>
    </row>
    <row r="12282" spans="1:5">
      <c r="A12282" s="711" t="s">
        <v>28862</v>
      </c>
      <c r="B12282" s="651" t="s">
        <v>28863</v>
      </c>
      <c r="C12282" s="651"/>
      <c r="D12282" s="652"/>
    </row>
    <row r="12283" spans="1:5">
      <c r="A12283" s="711">
        <v>72895</v>
      </c>
      <c r="B12283" s="651" t="s">
        <v>28820</v>
      </c>
      <c r="C12283" s="651" t="s">
        <v>128</v>
      </c>
      <c r="D12283" s="652" t="s">
        <v>18987</v>
      </c>
      <c r="E12283" s="625">
        <v>16.079999999999998</v>
      </c>
    </row>
    <row r="12284" spans="1:5">
      <c r="A12284" s="711" t="s">
        <v>22417</v>
      </c>
      <c r="B12284" s="651" t="s">
        <v>22418</v>
      </c>
      <c r="C12284" s="651"/>
      <c r="D12284" s="652"/>
    </row>
    <row r="12285" spans="1:5">
      <c r="A12285" s="711" t="s">
        <v>22419</v>
      </c>
      <c r="B12285" s="651" t="e">
        <v>#NAME?</v>
      </c>
      <c r="C12285" s="651"/>
      <c r="D12285" s="652" t="s">
        <v>22420</v>
      </c>
      <c r="E12285" s="625" t="s">
        <v>22421</v>
      </c>
    </row>
    <row r="12286" spans="1:5">
      <c r="A12286" s="711"/>
      <c r="B12286" s="651"/>
      <c r="C12286" s="651"/>
      <c r="D12286" s="652" t="s">
        <v>22422</v>
      </c>
      <c r="E12286" s="625" t="s">
        <v>22423</v>
      </c>
    </row>
    <row r="12287" spans="1:5">
      <c r="A12287" s="711" t="s">
        <v>22424</v>
      </c>
      <c r="B12287" s="651" t="s">
        <v>22425</v>
      </c>
      <c r="C12287" s="651"/>
      <c r="D12287" s="652"/>
    </row>
    <row r="12288" spans="1:5">
      <c r="A12288" s="711" t="s">
        <v>22426</v>
      </c>
      <c r="B12288" s="651" t="s">
        <v>22427</v>
      </c>
      <c r="C12288" s="651" t="s">
        <v>22428</v>
      </c>
      <c r="D12288" s="652"/>
    </row>
    <row r="12289" spans="1:5">
      <c r="A12289" s="711" t="s">
        <v>22429</v>
      </c>
      <c r="B12289" s="651" t="s">
        <v>22430</v>
      </c>
      <c r="C12289" s="651"/>
      <c r="D12289" s="652" t="s">
        <v>22422</v>
      </c>
      <c r="E12289" s="625" t="s">
        <v>22431</v>
      </c>
    </row>
    <row r="12290" spans="1:5">
      <c r="A12290" s="711" t="s">
        <v>91</v>
      </c>
      <c r="B12290" s="651" t="s">
        <v>22432</v>
      </c>
      <c r="C12290" s="651" t="s">
        <v>22433</v>
      </c>
      <c r="D12290" s="652" t="s">
        <v>22434</v>
      </c>
      <c r="E12290" s="625" t="s">
        <v>22435</v>
      </c>
    </row>
    <row r="12291" spans="1:5">
      <c r="A12291" s="711" t="s">
        <v>22436</v>
      </c>
      <c r="B12291" s="651" t="s">
        <v>22437</v>
      </c>
      <c r="C12291" s="651"/>
      <c r="D12291" s="652"/>
    </row>
    <row r="12292" spans="1:5">
      <c r="A12292" s="711" t="s">
        <v>28864</v>
      </c>
      <c r="B12292" s="651" t="s">
        <v>28865</v>
      </c>
      <c r="C12292" s="651"/>
      <c r="D12292" s="652"/>
    </row>
    <row r="12293" spans="1:5">
      <c r="A12293" s="711">
        <v>72896</v>
      </c>
      <c r="B12293" s="651" t="s">
        <v>5440</v>
      </c>
      <c r="C12293" s="651" t="s">
        <v>128</v>
      </c>
      <c r="D12293" s="652" t="s">
        <v>18987</v>
      </c>
      <c r="E12293" s="625">
        <v>13.02</v>
      </c>
    </row>
    <row r="12294" spans="1:5">
      <c r="A12294" s="711">
        <v>72897</v>
      </c>
      <c r="B12294" s="651" t="s">
        <v>5441</v>
      </c>
      <c r="C12294" s="651" t="s">
        <v>128</v>
      </c>
      <c r="D12294" s="652" t="s">
        <v>18987</v>
      </c>
      <c r="E12294" s="625">
        <v>15.71</v>
      </c>
    </row>
    <row r="12295" spans="1:5">
      <c r="A12295" s="711">
        <v>72898</v>
      </c>
      <c r="B12295" s="651" t="s">
        <v>1054</v>
      </c>
      <c r="C12295" s="651" t="s">
        <v>128</v>
      </c>
      <c r="D12295" s="652" t="s">
        <v>18987</v>
      </c>
      <c r="E12295" s="625">
        <v>0.88</v>
      </c>
    </row>
    <row r="12296" spans="1:5">
      <c r="A12296" s="711">
        <v>72899</v>
      </c>
      <c r="B12296" s="651" t="s">
        <v>28866</v>
      </c>
      <c r="C12296" s="651" t="s">
        <v>128</v>
      </c>
      <c r="D12296" s="652" t="s">
        <v>18987</v>
      </c>
      <c r="E12296" s="625">
        <v>4.1500000000000004</v>
      </c>
    </row>
    <row r="12297" spans="1:5">
      <c r="A12297" s="711" t="s">
        <v>28867</v>
      </c>
      <c r="B12297" s="651" t="s">
        <v>28868</v>
      </c>
      <c r="C12297" s="651"/>
      <c r="D12297" s="652"/>
    </row>
    <row r="12298" spans="1:5">
      <c r="A12298" s="711">
        <v>72900</v>
      </c>
      <c r="B12298" s="651" t="s">
        <v>28869</v>
      </c>
      <c r="C12298" s="651" t="s">
        <v>128</v>
      </c>
      <c r="D12298" s="652" t="s">
        <v>18987</v>
      </c>
      <c r="E12298" s="625">
        <v>4.57</v>
      </c>
    </row>
    <row r="12299" spans="1:5">
      <c r="A12299" s="711" t="s">
        <v>28870</v>
      </c>
      <c r="B12299" s="651" t="s">
        <v>28871</v>
      </c>
      <c r="C12299" s="651"/>
      <c r="D12299" s="652"/>
    </row>
    <row r="12300" spans="1:5">
      <c r="A12300" s="711">
        <v>74010</v>
      </c>
      <c r="B12300" s="651" t="s">
        <v>28872</v>
      </c>
      <c r="C12300" s="651"/>
      <c r="D12300" s="652"/>
    </row>
    <row r="12301" spans="1:5">
      <c r="A12301" s="711" t="s">
        <v>5442</v>
      </c>
      <c r="B12301" s="651" t="s">
        <v>28873</v>
      </c>
      <c r="C12301" s="651" t="s">
        <v>128</v>
      </c>
      <c r="D12301" s="652" t="s">
        <v>18987</v>
      </c>
      <c r="E12301" s="625">
        <v>1.42</v>
      </c>
    </row>
    <row r="12302" spans="1:5">
      <c r="A12302" s="711" t="s">
        <v>28874</v>
      </c>
      <c r="B12302" s="651" t="s">
        <v>28875</v>
      </c>
      <c r="C12302" s="651"/>
      <c r="D12302" s="652"/>
    </row>
    <row r="12303" spans="1:5">
      <c r="A12303" s="711" t="s">
        <v>28876</v>
      </c>
      <c r="B12303" s="651" t="s">
        <v>28877</v>
      </c>
      <c r="C12303" s="651"/>
      <c r="D12303" s="652"/>
    </row>
    <row r="12304" spans="1:5">
      <c r="A12304" s="711">
        <v>74241</v>
      </c>
      <c r="B12304" s="651" t="s">
        <v>28878</v>
      </c>
      <c r="C12304" s="651"/>
      <c r="D12304" s="652"/>
    </row>
    <row r="12305" spans="1:5">
      <c r="A12305" s="711" t="s">
        <v>5443</v>
      </c>
      <c r="B12305" s="651" t="s">
        <v>28879</v>
      </c>
      <c r="C12305" s="651" t="s">
        <v>128</v>
      </c>
      <c r="D12305" s="652" t="s">
        <v>18987</v>
      </c>
      <c r="E12305" s="625">
        <v>3.03</v>
      </c>
    </row>
    <row r="12306" spans="1:5">
      <c r="A12306" s="711" t="s">
        <v>28880</v>
      </c>
      <c r="B12306" s="651" t="s">
        <v>28881</v>
      </c>
      <c r="C12306" s="651"/>
      <c r="D12306" s="652"/>
    </row>
    <row r="12307" spans="1:5">
      <c r="A12307" s="711">
        <v>74255</v>
      </c>
      <c r="B12307" s="651" t="s">
        <v>28882</v>
      </c>
      <c r="C12307" s="651"/>
      <c r="D12307" s="652"/>
    </row>
    <row r="12308" spans="1:5">
      <c r="A12308" s="711" t="s">
        <v>229</v>
      </c>
      <c r="B12308" s="651" t="s">
        <v>28883</v>
      </c>
      <c r="C12308" s="651" t="s">
        <v>128</v>
      </c>
      <c r="D12308" s="652" t="s">
        <v>18987</v>
      </c>
      <c r="E12308" s="625">
        <v>6.85</v>
      </c>
    </row>
    <row r="12309" spans="1:5">
      <c r="A12309" s="711" t="s">
        <v>28884</v>
      </c>
      <c r="B12309" s="651" t="s">
        <v>28885</v>
      </c>
      <c r="C12309" s="651"/>
      <c r="D12309" s="652"/>
    </row>
    <row r="12310" spans="1:5">
      <c r="A12310" s="711" t="s">
        <v>5444</v>
      </c>
      <c r="B12310" s="651" t="s">
        <v>28886</v>
      </c>
      <c r="C12310" s="651" t="s">
        <v>128</v>
      </c>
      <c r="D12310" s="652" t="s">
        <v>18987</v>
      </c>
      <c r="E12310" s="625">
        <v>20.39</v>
      </c>
    </row>
    <row r="12311" spans="1:5">
      <c r="A12311" s="711" t="s">
        <v>28887</v>
      </c>
      <c r="B12311" s="651" t="s">
        <v>28888</v>
      </c>
      <c r="C12311" s="651"/>
      <c r="D12311" s="652"/>
    </row>
    <row r="12312" spans="1:5">
      <c r="A12312" s="711">
        <v>79492</v>
      </c>
      <c r="B12312" s="651" t="s">
        <v>5445</v>
      </c>
      <c r="C12312" s="651" t="s">
        <v>128</v>
      </c>
      <c r="D12312" s="652" t="s">
        <v>18987</v>
      </c>
      <c r="E12312" s="625">
        <v>40.340000000000003</v>
      </c>
    </row>
    <row r="12313" spans="1:5">
      <c r="A12313" s="711">
        <v>83356</v>
      </c>
      <c r="B12313" s="651" t="s">
        <v>5446</v>
      </c>
      <c r="C12313" s="651" t="s">
        <v>28834</v>
      </c>
      <c r="D12313" s="652" t="s">
        <v>18987</v>
      </c>
      <c r="E12313" s="625">
        <v>0.61</v>
      </c>
    </row>
    <row r="12314" spans="1:5">
      <c r="A12314" s="711">
        <v>83357</v>
      </c>
      <c r="B12314" s="651" t="s">
        <v>5447</v>
      </c>
      <c r="C12314" s="651" t="s">
        <v>28834</v>
      </c>
      <c r="D12314" s="652" t="s">
        <v>18987</v>
      </c>
      <c r="E12314" s="625">
        <v>0.78</v>
      </c>
    </row>
    <row r="12315" spans="1:5">
      <c r="A12315" s="711">
        <v>83358</v>
      </c>
      <c r="B12315" s="651" t="s">
        <v>5448</v>
      </c>
      <c r="C12315" s="651" t="s">
        <v>28834</v>
      </c>
      <c r="D12315" s="652" t="s">
        <v>18987</v>
      </c>
      <c r="E12315" s="625">
        <v>1.26</v>
      </c>
    </row>
    <row r="12316" spans="1:5">
      <c r="A12316" s="711">
        <v>225</v>
      </c>
      <c r="B12316" s="651" t="s">
        <v>28889</v>
      </c>
      <c r="C12316" s="651"/>
      <c r="D12316" s="652"/>
    </row>
    <row r="12317" spans="1:5">
      <c r="A12317" s="711">
        <v>94102</v>
      </c>
      <c r="B12317" s="651" t="s">
        <v>28890</v>
      </c>
      <c r="C12317" s="651" t="s">
        <v>128</v>
      </c>
      <c r="D12317" s="652" t="s">
        <v>18987</v>
      </c>
      <c r="E12317" s="625">
        <v>168.69</v>
      </c>
    </row>
    <row r="12318" spans="1:5">
      <c r="A12318" s="711" t="s">
        <v>28891</v>
      </c>
      <c r="B12318" s="651" t="s">
        <v>28892</v>
      </c>
      <c r="C12318" s="651"/>
      <c r="D12318" s="652"/>
    </row>
    <row r="12319" spans="1:5">
      <c r="A12319" s="711" t="s">
        <v>28893</v>
      </c>
      <c r="B12319" s="651">
        <v>42491</v>
      </c>
      <c r="C12319" s="651"/>
      <c r="D12319" s="652"/>
    </row>
    <row r="12320" spans="1:5">
      <c r="A12320" s="711" t="s">
        <v>22417</v>
      </c>
      <c r="B12320" s="651" t="s">
        <v>22418</v>
      </c>
      <c r="C12320" s="651"/>
      <c r="D12320" s="652"/>
    </row>
    <row r="12321" spans="1:5">
      <c r="A12321" s="711" t="s">
        <v>22419</v>
      </c>
      <c r="B12321" s="651" t="e">
        <v>#NAME?</v>
      </c>
      <c r="C12321" s="651"/>
      <c r="D12321" s="652" t="s">
        <v>22420</v>
      </c>
      <c r="E12321" s="625" t="s">
        <v>22421</v>
      </c>
    </row>
    <row r="12322" spans="1:5">
      <c r="A12322" s="711"/>
      <c r="B12322" s="651"/>
      <c r="C12322" s="651"/>
      <c r="D12322" s="652" t="s">
        <v>22422</v>
      </c>
      <c r="E12322" s="625" t="s">
        <v>22423</v>
      </c>
    </row>
    <row r="12323" spans="1:5">
      <c r="A12323" s="711" t="s">
        <v>22424</v>
      </c>
      <c r="B12323" s="651" t="s">
        <v>22425</v>
      </c>
      <c r="C12323" s="651"/>
      <c r="D12323" s="652"/>
    </row>
    <row r="12324" spans="1:5">
      <c r="A12324" s="711" t="s">
        <v>22426</v>
      </c>
      <c r="B12324" s="651" t="s">
        <v>22427</v>
      </c>
      <c r="C12324" s="651" t="s">
        <v>22428</v>
      </c>
      <c r="D12324" s="652"/>
    </row>
    <row r="12325" spans="1:5">
      <c r="A12325" s="711" t="s">
        <v>22429</v>
      </c>
      <c r="B12325" s="651" t="s">
        <v>22430</v>
      </c>
      <c r="C12325" s="651"/>
      <c r="D12325" s="652" t="s">
        <v>22422</v>
      </c>
      <c r="E12325" s="625" t="s">
        <v>22431</v>
      </c>
    </row>
    <row r="12326" spans="1:5">
      <c r="A12326" s="711" t="s">
        <v>91</v>
      </c>
      <c r="B12326" s="651" t="s">
        <v>22432</v>
      </c>
      <c r="C12326" s="651" t="s">
        <v>22433</v>
      </c>
      <c r="D12326" s="652" t="s">
        <v>22434</v>
      </c>
      <c r="E12326" s="625" t="s">
        <v>22435</v>
      </c>
    </row>
    <row r="12327" spans="1:5">
      <c r="A12327" s="711" t="s">
        <v>22436</v>
      </c>
      <c r="B12327" s="651" t="s">
        <v>22437</v>
      </c>
      <c r="C12327" s="651"/>
      <c r="D12327" s="652"/>
    </row>
    <row r="12328" spans="1:5">
      <c r="A12328" s="711">
        <v>94111</v>
      </c>
      <c r="B12328" s="651" t="s">
        <v>28890</v>
      </c>
      <c r="C12328" s="651" t="s">
        <v>128</v>
      </c>
      <c r="D12328" s="652" t="s">
        <v>18987</v>
      </c>
      <c r="E12328" s="625">
        <v>177.22</v>
      </c>
    </row>
    <row r="12329" spans="1:5">
      <c r="A12329" s="711" t="s">
        <v>28891</v>
      </c>
      <c r="B12329" s="651" t="s">
        <v>28894</v>
      </c>
      <c r="C12329" s="651"/>
      <c r="D12329" s="652"/>
    </row>
    <row r="12330" spans="1:5">
      <c r="A12330" s="711" t="s">
        <v>28895</v>
      </c>
      <c r="B12330" s="651" t="s">
        <v>28741</v>
      </c>
      <c r="C12330" s="651"/>
      <c r="D12330" s="652"/>
    </row>
    <row r="12331" spans="1:5">
      <c r="A12331" s="711">
        <v>282</v>
      </c>
      <c r="B12331" s="651" t="s">
        <v>28896</v>
      </c>
      <c r="C12331" s="651"/>
      <c r="D12331" s="652"/>
    </row>
    <row r="12332" spans="1:5">
      <c r="A12332" s="711" t="s">
        <v>28897</v>
      </c>
      <c r="B12332" s="651" t="s">
        <v>28898</v>
      </c>
      <c r="C12332" s="651" t="s">
        <v>128</v>
      </c>
      <c r="D12332" s="652" t="s">
        <v>18987</v>
      </c>
      <c r="E12332" s="625">
        <v>85.84</v>
      </c>
    </row>
    <row r="12333" spans="1:5">
      <c r="A12333" s="711">
        <v>88549</v>
      </c>
      <c r="B12333" s="651" t="s">
        <v>5449</v>
      </c>
      <c r="C12333" s="651" t="s">
        <v>128</v>
      </c>
      <c r="D12333" s="652" t="s">
        <v>18987</v>
      </c>
      <c r="E12333" s="625">
        <v>69.16</v>
      </c>
    </row>
    <row r="12334" spans="1:5">
      <c r="A12334" s="711">
        <v>283</v>
      </c>
      <c r="B12334" s="651" t="s">
        <v>28899</v>
      </c>
      <c r="C12334" s="651"/>
      <c r="D12334" s="652"/>
    </row>
    <row r="12335" spans="1:5">
      <c r="A12335" s="711" t="s">
        <v>28900</v>
      </c>
      <c r="B12335" s="651" t="s">
        <v>28901</v>
      </c>
      <c r="C12335" s="651" t="s">
        <v>112</v>
      </c>
      <c r="D12335" s="652" t="s">
        <v>18987</v>
      </c>
      <c r="E12335" s="625">
        <v>3.76</v>
      </c>
    </row>
    <row r="12336" spans="1:5">
      <c r="A12336" s="711">
        <v>41721</v>
      </c>
      <c r="B12336" s="651" t="s">
        <v>5450</v>
      </c>
      <c r="C12336" s="651" t="s">
        <v>128</v>
      </c>
      <c r="D12336" s="652" t="s">
        <v>18987</v>
      </c>
      <c r="E12336" s="625">
        <v>2.4500000000000002</v>
      </c>
    </row>
    <row r="12337" spans="1:5">
      <c r="A12337" s="711">
        <v>41722</v>
      </c>
      <c r="B12337" s="651" t="s">
        <v>5451</v>
      </c>
      <c r="C12337" s="651" t="s">
        <v>128</v>
      </c>
      <c r="D12337" s="652" t="s">
        <v>18987</v>
      </c>
      <c r="E12337" s="625">
        <v>3.62</v>
      </c>
    </row>
    <row r="12338" spans="1:5">
      <c r="A12338" s="711">
        <v>74005</v>
      </c>
      <c r="B12338" s="651" t="s">
        <v>28902</v>
      </c>
      <c r="C12338" s="651"/>
      <c r="D12338" s="652"/>
    </row>
    <row r="12339" spans="1:5">
      <c r="A12339" s="711" t="s">
        <v>5452</v>
      </c>
      <c r="B12339" s="651" t="s">
        <v>5453</v>
      </c>
      <c r="C12339" s="651" t="s">
        <v>128</v>
      </c>
      <c r="D12339" s="652" t="s">
        <v>18987</v>
      </c>
      <c r="E12339" s="625">
        <v>3.61</v>
      </c>
    </row>
    <row r="12340" spans="1:5">
      <c r="A12340" s="711" t="s">
        <v>5454</v>
      </c>
      <c r="B12340" s="651" t="s">
        <v>28903</v>
      </c>
      <c r="C12340" s="651" t="s">
        <v>128</v>
      </c>
      <c r="D12340" s="652" t="s">
        <v>18987</v>
      </c>
      <c r="E12340" s="625">
        <v>4.37</v>
      </c>
    </row>
    <row r="12341" spans="1:5">
      <c r="A12341" s="711" t="s">
        <v>28904</v>
      </c>
      <c r="B12341" s="651" t="s">
        <v>28905</v>
      </c>
      <c r="C12341" s="651"/>
      <c r="D12341" s="652"/>
    </row>
    <row r="12342" spans="1:5">
      <c r="A12342" s="711">
        <v>74034</v>
      </c>
      <c r="B12342" s="651" t="s">
        <v>28906</v>
      </c>
      <c r="C12342" s="651"/>
      <c r="D12342" s="652"/>
    </row>
    <row r="12343" spans="1:5">
      <c r="A12343" s="711" t="s">
        <v>5455</v>
      </c>
      <c r="B12343" s="651" t="s">
        <v>28907</v>
      </c>
      <c r="C12343" s="651" t="s">
        <v>128</v>
      </c>
      <c r="D12343" s="652" t="s">
        <v>18987</v>
      </c>
      <c r="E12343" s="625">
        <v>2.0499999999999998</v>
      </c>
    </row>
    <row r="12344" spans="1:5">
      <c r="A12344" s="711" t="s">
        <v>20633</v>
      </c>
      <c r="B12344" s="651"/>
      <c r="C12344" s="651"/>
      <c r="D12344" s="652"/>
    </row>
    <row r="12345" spans="1:5">
      <c r="A12345" s="711">
        <v>83344</v>
      </c>
      <c r="B12345" s="651" t="s">
        <v>28908</v>
      </c>
      <c r="C12345" s="651" t="s">
        <v>128</v>
      </c>
      <c r="D12345" s="652" t="s">
        <v>18987</v>
      </c>
      <c r="E12345" s="625">
        <v>0.89</v>
      </c>
    </row>
    <row r="12346" spans="1:5">
      <c r="A12346" s="711" t="s">
        <v>28909</v>
      </c>
      <c r="B12346" s="651" t="s">
        <v>28910</v>
      </c>
      <c r="C12346" s="651"/>
      <c r="D12346" s="652"/>
    </row>
    <row r="12347" spans="1:5">
      <c r="A12347" s="711" t="s">
        <v>28911</v>
      </c>
      <c r="B12347" s="651" t="s">
        <v>28912</v>
      </c>
      <c r="C12347" s="651"/>
      <c r="D12347" s="652"/>
    </row>
    <row r="12348" spans="1:5">
      <c r="A12348" s="711">
        <v>63</v>
      </c>
      <c r="B12348" s="651" t="s">
        <v>28913</v>
      </c>
      <c r="C12348" s="651"/>
      <c r="D12348" s="652"/>
    </row>
    <row r="12349" spans="1:5">
      <c r="A12349" s="711" t="s">
        <v>28914</v>
      </c>
      <c r="B12349" s="651" t="s">
        <v>28915</v>
      </c>
      <c r="C12349" s="651" t="s">
        <v>128</v>
      </c>
      <c r="D12349" s="652" t="s">
        <v>18987</v>
      </c>
      <c r="E12349" s="625">
        <v>512.64</v>
      </c>
    </row>
    <row r="12350" spans="1:5">
      <c r="A12350" s="711" t="s">
        <v>28916</v>
      </c>
      <c r="B12350" s="651" t="s">
        <v>28917</v>
      </c>
      <c r="C12350" s="651"/>
      <c r="D12350" s="652"/>
    </row>
    <row r="12351" spans="1:5">
      <c r="A12351" s="711">
        <v>72131</v>
      </c>
      <c r="B12351" s="651" t="s">
        <v>28918</v>
      </c>
      <c r="C12351" s="651" t="s">
        <v>112</v>
      </c>
      <c r="D12351" s="652" t="s">
        <v>18987</v>
      </c>
      <c r="E12351" s="625">
        <v>98.4</v>
      </c>
    </row>
    <row r="12352" spans="1:5">
      <c r="A12352" s="711" t="s">
        <v>6491</v>
      </c>
      <c r="B12352" s="651" t="s">
        <v>28919</v>
      </c>
      <c r="C12352" s="651"/>
      <c r="D12352" s="652"/>
    </row>
    <row r="12353" spans="1:5">
      <c r="A12353" s="711">
        <v>72132</v>
      </c>
      <c r="B12353" s="651" t="s">
        <v>28920</v>
      </c>
      <c r="C12353" s="651" t="s">
        <v>112</v>
      </c>
      <c r="D12353" s="652" t="s">
        <v>18987</v>
      </c>
      <c r="E12353" s="625">
        <v>50.6</v>
      </c>
    </row>
    <row r="12354" spans="1:5">
      <c r="A12354" s="711" t="s">
        <v>28921</v>
      </c>
      <c r="B12354" s="651" t="s">
        <v>28922</v>
      </c>
      <c r="C12354" s="651"/>
      <c r="D12354" s="652"/>
    </row>
    <row r="12355" spans="1:5">
      <c r="A12355" s="711">
        <v>72133</v>
      </c>
      <c r="B12355" s="651" t="s">
        <v>28923</v>
      </c>
      <c r="C12355" s="651" t="s">
        <v>112</v>
      </c>
      <c r="D12355" s="652" t="s">
        <v>18987</v>
      </c>
      <c r="E12355" s="625">
        <v>173.22</v>
      </c>
    </row>
    <row r="12356" spans="1:5">
      <c r="A12356" s="711" t="s">
        <v>22417</v>
      </c>
      <c r="B12356" s="651" t="s">
        <v>22418</v>
      </c>
      <c r="C12356" s="651"/>
      <c r="D12356" s="652"/>
    </row>
    <row r="12357" spans="1:5">
      <c r="A12357" s="711" t="s">
        <v>22419</v>
      </c>
      <c r="B12357" s="651" t="e">
        <v>#NAME?</v>
      </c>
      <c r="C12357" s="651"/>
      <c r="D12357" s="652" t="s">
        <v>22420</v>
      </c>
      <c r="E12357" s="625" t="s">
        <v>22421</v>
      </c>
    </row>
    <row r="12358" spans="1:5">
      <c r="A12358" s="711"/>
      <c r="B12358" s="651"/>
      <c r="C12358" s="651"/>
      <c r="D12358" s="652" t="s">
        <v>22422</v>
      </c>
      <c r="E12358" s="625" t="s">
        <v>22423</v>
      </c>
    </row>
    <row r="12359" spans="1:5">
      <c r="A12359" s="711" t="s">
        <v>22424</v>
      </c>
      <c r="B12359" s="651" t="s">
        <v>22425</v>
      </c>
      <c r="C12359" s="651"/>
      <c r="D12359" s="652"/>
    </row>
    <row r="12360" spans="1:5">
      <c r="A12360" s="711" t="s">
        <v>22426</v>
      </c>
      <c r="B12360" s="651" t="s">
        <v>22427</v>
      </c>
      <c r="C12360" s="651" t="s">
        <v>22428</v>
      </c>
      <c r="D12360" s="652"/>
    </row>
    <row r="12361" spans="1:5">
      <c r="A12361" s="711" t="s">
        <v>22429</v>
      </c>
      <c r="B12361" s="651" t="s">
        <v>22430</v>
      </c>
      <c r="C12361" s="651"/>
      <c r="D12361" s="652" t="s">
        <v>22422</v>
      </c>
      <c r="E12361" s="625" t="s">
        <v>22431</v>
      </c>
    </row>
    <row r="12362" spans="1:5">
      <c r="A12362" s="711" t="s">
        <v>91</v>
      </c>
      <c r="B12362" s="651" t="s">
        <v>22432</v>
      </c>
      <c r="C12362" s="651" t="s">
        <v>22433</v>
      </c>
      <c r="D12362" s="652" t="s">
        <v>22434</v>
      </c>
      <c r="E12362" s="625" t="s">
        <v>22435</v>
      </c>
    </row>
    <row r="12363" spans="1:5">
      <c r="A12363" s="711" t="s">
        <v>22436</v>
      </c>
      <c r="B12363" s="651" t="s">
        <v>22437</v>
      </c>
      <c r="C12363" s="651"/>
      <c r="D12363" s="652"/>
    </row>
    <row r="12364" spans="1:5">
      <c r="A12364" s="711" t="s">
        <v>28924</v>
      </c>
      <c r="B12364" s="651" t="s">
        <v>28925</v>
      </c>
      <c r="C12364" s="651"/>
      <c r="D12364" s="652"/>
    </row>
    <row r="12365" spans="1:5">
      <c r="A12365" s="711">
        <v>73935</v>
      </c>
      <c r="B12365" s="651" t="s">
        <v>28926</v>
      </c>
      <c r="C12365" s="651"/>
      <c r="D12365" s="652"/>
    </row>
    <row r="12366" spans="1:5">
      <c r="A12366" s="711" t="s">
        <v>5456</v>
      </c>
      <c r="B12366" s="651" t="s">
        <v>28927</v>
      </c>
      <c r="C12366" s="651" t="s">
        <v>112</v>
      </c>
      <c r="D12366" s="652" t="s">
        <v>18987</v>
      </c>
      <c r="E12366" s="625">
        <v>58.68</v>
      </c>
    </row>
    <row r="12367" spans="1:5">
      <c r="A12367" s="711" t="s">
        <v>28921</v>
      </c>
      <c r="B12367" s="651" t="s">
        <v>28928</v>
      </c>
      <c r="C12367" s="651"/>
      <c r="D12367" s="652"/>
    </row>
    <row r="12368" spans="1:5">
      <c r="A12368" s="711" t="s">
        <v>28929</v>
      </c>
      <c r="B12368" s="651" t="s">
        <v>28930</v>
      </c>
      <c r="C12368" s="651"/>
      <c r="D12368" s="652"/>
    </row>
    <row r="12369" spans="1:5">
      <c r="A12369" s="711">
        <v>87471</v>
      </c>
      <c r="B12369" s="651" t="s">
        <v>28931</v>
      </c>
      <c r="C12369" s="651" t="s">
        <v>112</v>
      </c>
      <c r="D12369" s="652" t="s">
        <v>18987</v>
      </c>
      <c r="E12369" s="625">
        <v>32.31</v>
      </c>
    </row>
    <row r="12370" spans="1:5">
      <c r="A12370" s="711" t="s">
        <v>28932</v>
      </c>
      <c r="B12370" s="651" t="s">
        <v>28933</v>
      </c>
      <c r="C12370" s="651"/>
      <c r="D12370" s="652"/>
    </row>
    <row r="12371" spans="1:5">
      <c r="A12371" s="711" t="s">
        <v>28934</v>
      </c>
      <c r="B12371" s="651" t="s">
        <v>28935</v>
      </c>
      <c r="C12371" s="651"/>
      <c r="D12371" s="652"/>
    </row>
    <row r="12372" spans="1:5">
      <c r="A12372" s="711">
        <v>87472</v>
      </c>
      <c r="B12372" s="651" t="s">
        <v>28931</v>
      </c>
      <c r="C12372" s="651" t="s">
        <v>112</v>
      </c>
      <c r="D12372" s="652" t="s">
        <v>18987</v>
      </c>
      <c r="E12372" s="625">
        <v>32.99</v>
      </c>
    </row>
    <row r="12373" spans="1:5">
      <c r="A12373" s="711" t="s">
        <v>28932</v>
      </c>
      <c r="B12373" s="651" t="s">
        <v>28933</v>
      </c>
      <c r="C12373" s="651"/>
      <c r="D12373" s="652"/>
    </row>
    <row r="12374" spans="1:5">
      <c r="A12374" s="711" t="s">
        <v>28934</v>
      </c>
      <c r="B12374" s="651" t="s">
        <v>28936</v>
      </c>
      <c r="C12374" s="651"/>
      <c r="D12374" s="652"/>
    </row>
    <row r="12375" spans="1:5">
      <c r="A12375" s="711">
        <v>87473</v>
      </c>
      <c r="B12375" s="651" t="s">
        <v>28937</v>
      </c>
      <c r="C12375" s="651" t="s">
        <v>112</v>
      </c>
      <c r="D12375" s="652" t="s">
        <v>18987</v>
      </c>
      <c r="E12375" s="625">
        <v>44.58</v>
      </c>
    </row>
    <row r="12376" spans="1:5">
      <c r="A12376" s="711" t="s">
        <v>28938</v>
      </c>
      <c r="B12376" s="651" t="s">
        <v>28939</v>
      </c>
      <c r="C12376" s="651"/>
      <c r="D12376" s="652"/>
    </row>
    <row r="12377" spans="1:5">
      <c r="A12377" s="711" t="s">
        <v>28940</v>
      </c>
      <c r="B12377" s="651" t="s">
        <v>28941</v>
      </c>
      <c r="C12377" s="651"/>
      <c r="D12377" s="652"/>
    </row>
    <row r="12378" spans="1:5">
      <c r="A12378" s="711">
        <v>87474</v>
      </c>
      <c r="B12378" s="651" t="s">
        <v>28937</v>
      </c>
      <c r="C12378" s="651" t="s">
        <v>112</v>
      </c>
      <c r="D12378" s="652" t="s">
        <v>18987</v>
      </c>
      <c r="E12378" s="625">
        <v>45.35</v>
      </c>
    </row>
    <row r="12379" spans="1:5">
      <c r="A12379" s="711" t="s">
        <v>28938</v>
      </c>
      <c r="B12379" s="651" t="s">
        <v>28939</v>
      </c>
      <c r="C12379" s="651"/>
      <c r="D12379" s="652"/>
    </row>
    <row r="12380" spans="1:5">
      <c r="A12380" s="711" t="s">
        <v>28940</v>
      </c>
      <c r="B12380" s="651" t="s">
        <v>28942</v>
      </c>
      <c r="C12380" s="651"/>
      <c r="D12380" s="652"/>
    </row>
    <row r="12381" spans="1:5">
      <c r="A12381" s="711">
        <v>87475</v>
      </c>
      <c r="B12381" s="651" t="s">
        <v>28943</v>
      </c>
      <c r="C12381" s="651" t="s">
        <v>112</v>
      </c>
      <c r="D12381" s="652" t="s">
        <v>18987</v>
      </c>
      <c r="E12381" s="625">
        <v>52.45</v>
      </c>
    </row>
    <row r="12382" spans="1:5">
      <c r="A12382" s="711" t="s">
        <v>28938</v>
      </c>
      <c r="B12382" s="651" t="s">
        <v>28944</v>
      </c>
      <c r="C12382" s="651"/>
      <c r="D12382" s="652"/>
    </row>
    <row r="12383" spans="1:5">
      <c r="A12383" s="711" t="s">
        <v>28940</v>
      </c>
      <c r="B12383" s="651" t="s">
        <v>28941</v>
      </c>
      <c r="C12383" s="651"/>
      <c r="D12383" s="652"/>
    </row>
    <row r="12384" spans="1:5">
      <c r="A12384" s="711">
        <v>87476</v>
      </c>
      <c r="B12384" s="651" t="s">
        <v>28943</v>
      </c>
      <c r="C12384" s="651" t="s">
        <v>112</v>
      </c>
      <c r="D12384" s="652" t="s">
        <v>18987</v>
      </c>
      <c r="E12384" s="625">
        <v>53.35</v>
      </c>
    </row>
    <row r="12385" spans="1:5">
      <c r="A12385" s="711" t="s">
        <v>28938</v>
      </c>
      <c r="B12385" s="651" t="s">
        <v>28944</v>
      </c>
      <c r="C12385" s="651"/>
      <c r="D12385" s="652"/>
    </row>
    <row r="12386" spans="1:5">
      <c r="A12386" s="711" t="s">
        <v>28940</v>
      </c>
      <c r="B12386" s="651" t="s">
        <v>28942</v>
      </c>
      <c r="C12386" s="651"/>
      <c r="D12386" s="652"/>
    </row>
    <row r="12387" spans="1:5">
      <c r="A12387" s="711">
        <v>87477</v>
      </c>
      <c r="B12387" s="651" t="s">
        <v>28931</v>
      </c>
      <c r="C12387" s="651" t="s">
        <v>112</v>
      </c>
      <c r="D12387" s="652" t="s">
        <v>18987</v>
      </c>
      <c r="E12387" s="625">
        <v>29.33</v>
      </c>
    </row>
    <row r="12388" spans="1:5">
      <c r="A12388" s="711" t="s">
        <v>28932</v>
      </c>
      <c r="B12388" s="651" t="s">
        <v>28945</v>
      </c>
      <c r="C12388" s="651"/>
      <c r="D12388" s="652"/>
    </row>
    <row r="12389" spans="1:5">
      <c r="A12389" s="711" t="s">
        <v>28946</v>
      </c>
      <c r="B12389" s="651" t="s">
        <v>28947</v>
      </c>
      <c r="C12389" s="651"/>
      <c r="D12389" s="652"/>
    </row>
    <row r="12390" spans="1:5">
      <c r="A12390" s="711">
        <v>14</v>
      </c>
      <c r="B12390" s="651"/>
      <c r="C12390" s="651"/>
      <c r="D12390" s="652"/>
    </row>
    <row r="12391" spans="1:5">
      <c r="A12391" s="711">
        <v>87478</v>
      </c>
      <c r="B12391" s="651" t="s">
        <v>28931</v>
      </c>
      <c r="C12391" s="651" t="s">
        <v>112</v>
      </c>
      <c r="D12391" s="652" t="s">
        <v>18987</v>
      </c>
      <c r="E12391" s="625">
        <v>30.01</v>
      </c>
    </row>
    <row r="12392" spans="1:5">
      <c r="A12392" s="711" t="s">
        <v>22417</v>
      </c>
      <c r="B12392" s="651" t="s">
        <v>22418</v>
      </c>
      <c r="C12392" s="651"/>
      <c r="D12392" s="652"/>
    </row>
    <row r="12393" spans="1:5">
      <c r="A12393" s="711" t="s">
        <v>22419</v>
      </c>
      <c r="B12393" s="651" t="e">
        <v>#NAME?</v>
      </c>
      <c r="C12393" s="651"/>
      <c r="D12393" s="652" t="s">
        <v>22420</v>
      </c>
      <c r="E12393" s="625" t="s">
        <v>22421</v>
      </c>
    </row>
    <row r="12394" spans="1:5">
      <c r="A12394" s="711"/>
      <c r="B12394" s="651"/>
      <c r="C12394" s="651"/>
      <c r="D12394" s="652" t="s">
        <v>22422</v>
      </c>
      <c r="E12394" s="625" t="s">
        <v>22423</v>
      </c>
    </row>
    <row r="12395" spans="1:5">
      <c r="A12395" s="711" t="s">
        <v>22424</v>
      </c>
      <c r="B12395" s="651" t="s">
        <v>22425</v>
      </c>
      <c r="C12395" s="651"/>
      <c r="D12395" s="652"/>
    </row>
    <row r="12396" spans="1:5">
      <c r="A12396" s="711" t="s">
        <v>22426</v>
      </c>
      <c r="B12396" s="651" t="s">
        <v>22427</v>
      </c>
      <c r="C12396" s="651" t="s">
        <v>22428</v>
      </c>
      <c r="D12396" s="652"/>
    </row>
    <row r="12397" spans="1:5">
      <c r="A12397" s="711" t="s">
        <v>22429</v>
      </c>
      <c r="B12397" s="651" t="s">
        <v>22430</v>
      </c>
      <c r="C12397" s="651"/>
      <c r="D12397" s="652" t="s">
        <v>22422</v>
      </c>
      <c r="E12397" s="625" t="s">
        <v>22431</v>
      </c>
    </row>
    <row r="12398" spans="1:5">
      <c r="A12398" s="711" t="s">
        <v>91</v>
      </c>
      <c r="B12398" s="651" t="s">
        <v>22432</v>
      </c>
      <c r="C12398" s="651" t="s">
        <v>22433</v>
      </c>
      <c r="D12398" s="652" t="s">
        <v>22434</v>
      </c>
      <c r="E12398" s="625" t="s">
        <v>22435</v>
      </c>
    </row>
    <row r="12399" spans="1:5">
      <c r="A12399" s="711" t="s">
        <v>22436</v>
      </c>
      <c r="B12399" s="651" t="s">
        <v>22437</v>
      </c>
      <c r="C12399" s="651"/>
      <c r="D12399" s="652"/>
    </row>
    <row r="12400" spans="1:5">
      <c r="A12400" s="711" t="s">
        <v>28932</v>
      </c>
      <c r="B12400" s="651" t="s">
        <v>28945</v>
      </c>
      <c r="C12400" s="651"/>
      <c r="D12400" s="652"/>
    </row>
    <row r="12401" spans="1:5">
      <c r="A12401" s="711" t="s">
        <v>28946</v>
      </c>
      <c r="B12401" s="651" t="s">
        <v>28948</v>
      </c>
      <c r="C12401" s="651"/>
      <c r="D12401" s="652"/>
    </row>
    <row r="12402" spans="1:5">
      <c r="A12402" s="711">
        <v>87479</v>
      </c>
      <c r="B12402" s="651" t="s">
        <v>28937</v>
      </c>
      <c r="C12402" s="651" t="s">
        <v>112</v>
      </c>
      <c r="D12402" s="652" t="s">
        <v>18987</v>
      </c>
      <c r="E12402" s="625">
        <v>41.15</v>
      </c>
    </row>
    <row r="12403" spans="1:5">
      <c r="A12403" s="711" t="s">
        <v>28938</v>
      </c>
      <c r="B12403" s="651" t="s">
        <v>28949</v>
      </c>
      <c r="C12403" s="651"/>
      <c r="D12403" s="652"/>
    </row>
    <row r="12404" spans="1:5">
      <c r="A12404" s="711" t="s">
        <v>28950</v>
      </c>
      <c r="B12404" s="651" t="s">
        <v>28951</v>
      </c>
      <c r="C12404" s="651"/>
      <c r="D12404" s="652"/>
    </row>
    <row r="12405" spans="1:5">
      <c r="A12405" s="711">
        <v>2014</v>
      </c>
      <c r="B12405" s="651"/>
      <c r="C12405" s="651"/>
      <c r="D12405" s="652"/>
    </row>
    <row r="12406" spans="1:5">
      <c r="A12406" s="711">
        <v>87480</v>
      </c>
      <c r="B12406" s="651" t="s">
        <v>28937</v>
      </c>
      <c r="C12406" s="651" t="s">
        <v>112</v>
      </c>
      <c r="D12406" s="652" t="s">
        <v>18987</v>
      </c>
      <c r="E12406" s="625">
        <v>41.92</v>
      </c>
    </row>
    <row r="12407" spans="1:5">
      <c r="A12407" s="711" t="s">
        <v>28938</v>
      </c>
      <c r="B12407" s="651" t="s">
        <v>28949</v>
      </c>
      <c r="C12407" s="651"/>
      <c r="D12407" s="652"/>
    </row>
    <row r="12408" spans="1:5">
      <c r="A12408" s="711" t="s">
        <v>28950</v>
      </c>
      <c r="B12408" s="651" t="s">
        <v>28948</v>
      </c>
      <c r="C12408" s="651"/>
      <c r="D12408" s="652"/>
    </row>
    <row r="12409" spans="1:5">
      <c r="A12409" s="711">
        <v>87481</v>
      </c>
      <c r="B12409" s="651" t="s">
        <v>28943</v>
      </c>
      <c r="C12409" s="651" t="s">
        <v>112</v>
      </c>
      <c r="D12409" s="652" t="s">
        <v>18987</v>
      </c>
      <c r="E12409" s="625">
        <v>49.04</v>
      </c>
    </row>
    <row r="12410" spans="1:5">
      <c r="A12410" s="711" t="s">
        <v>28938</v>
      </c>
      <c r="B12410" s="651" t="s">
        <v>28952</v>
      </c>
      <c r="C12410" s="651"/>
      <c r="D12410" s="652"/>
    </row>
    <row r="12411" spans="1:5">
      <c r="A12411" s="711" t="s">
        <v>28950</v>
      </c>
      <c r="B12411" s="651" t="s">
        <v>28951</v>
      </c>
      <c r="C12411" s="651"/>
      <c r="D12411" s="652"/>
    </row>
    <row r="12412" spans="1:5">
      <c r="A12412" s="711">
        <v>2014</v>
      </c>
      <c r="B12412" s="651"/>
      <c r="C12412" s="651"/>
      <c r="D12412" s="652"/>
    </row>
    <row r="12413" spans="1:5">
      <c r="A12413" s="711">
        <v>87482</v>
      </c>
      <c r="B12413" s="651" t="s">
        <v>28943</v>
      </c>
      <c r="C12413" s="651" t="s">
        <v>112</v>
      </c>
      <c r="D12413" s="652" t="s">
        <v>18987</v>
      </c>
      <c r="E12413" s="625">
        <v>49.94</v>
      </c>
    </row>
    <row r="12414" spans="1:5">
      <c r="A12414" s="711" t="s">
        <v>28938</v>
      </c>
      <c r="B12414" s="651" t="s">
        <v>28952</v>
      </c>
      <c r="C12414" s="651"/>
      <c r="D12414" s="652"/>
    </row>
    <row r="12415" spans="1:5">
      <c r="A12415" s="711" t="s">
        <v>28950</v>
      </c>
      <c r="B12415" s="651" t="s">
        <v>28948</v>
      </c>
      <c r="C12415" s="651"/>
      <c r="D12415" s="652"/>
    </row>
    <row r="12416" spans="1:5">
      <c r="A12416" s="711">
        <v>87483</v>
      </c>
      <c r="B12416" s="651" t="s">
        <v>28931</v>
      </c>
      <c r="C12416" s="651" t="s">
        <v>112</v>
      </c>
      <c r="D12416" s="652" t="s">
        <v>18987</v>
      </c>
      <c r="E12416" s="625">
        <v>36.9</v>
      </c>
    </row>
    <row r="12417" spans="1:5">
      <c r="A12417" s="711" t="s">
        <v>28932</v>
      </c>
      <c r="B12417" s="651" t="s">
        <v>28953</v>
      </c>
      <c r="C12417" s="651"/>
      <c r="D12417" s="652"/>
    </row>
    <row r="12418" spans="1:5">
      <c r="A12418" s="711" t="s">
        <v>28934</v>
      </c>
      <c r="B12418" s="651" t="s">
        <v>28935</v>
      </c>
      <c r="C12418" s="651"/>
      <c r="D12418" s="652"/>
    </row>
    <row r="12419" spans="1:5">
      <c r="A12419" s="711">
        <v>87484</v>
      </c>
      <c r="B12419" s="651" t="s">
        <v>28931</v>
      </c>
      <c r="C12419" s="651" t="s">
        <v>112</v>
      </c>
      <c r="D12419" s="652" t="s">
        <v>18987</v>
      </c>
      <c r="E12419" s="625">
        <v>37.58</v>
      </c>
    </row>
    <row r="12420" spans="1:5">
      <c r="A12420" s="711" t="s">
        <v>28932</v>
      </c>
      <c r="B12420" s="651" t="s">
        <v>28953</v>
      </c>
      <c r="C12420" s="651"/>
      <c r="D12420" s="652"/>
    </row>
    <row r="12421" spans="1:5">
      <c r="A12421" s="711" t="s">
        <v>28934</v>
      </c>
      <c r="B12421" s="651" t="s">
        <v>28936</v>
      </c>
      <c r="C12421" s="651"/>
      <c r="D12421" s="652"/>
    </row>
    <row r="12422" spans="1:5">
      <c r="A12422" s="711">
        <v>87485</v>
      </c>
      <c r="B12422" s="651" t="s">
        <v>28937</v>
      </c>
      <c r="C12422" s="651" t="s">
        <v>112</v>
      </c>
      <c r="D12422" s="652" t="s">
        <v>18987</v>
      </c>
      <c r="E12422" s="625">
        <v>49.27</v>
      </c>
    </row>
    <row r="12423" spans="1:5">
      <c r="A12423" s="711" t="s">
        <v>28938</v>
      </c>
      <c r="B12423" s="651" t="s">
        <v>28954</v>
      </c>
      <c r="C12423" s="651"/>
      <c r="D12423" s="652"/>
    </row>
    <row r="12424" spans="1:5">
      <c r="A12424" s="711" t="s">
        <v>28940</v>
      </c>
      <c r="B12424" s="651" t="s">
        <v>28941</v>
      </c>
      <c r="C12424" s="651"/>
      <c r="D12424" s="652"/>
    </row>
    <row r="12425" spans="1:5">
      <c r="A12425" s="711">
        <v>87487</v>
      </c>
      <c r="B12425" s="651" t="s">
        <v>28943</v>
      </c>
      <c r="C12425" s="651" t="s">
        <v>112</v>
      </c>
      <c r="D12425" s="652" t="s">
        <v>18987</v>
      </c>
      <c r="E12425" s="625">
        <v>57.01</v>
      </c>
    </row>
    <row r="12426" spans="1:5">
      <c r="A12426" s="711" t="s">
        <v>28938</v>
      </c>
      <c r="B12426" s="651" t="s">
        <v>28955</v>
      </c>
      <c r="C12426" s="651"/>
      <c r="D12426" s="652"/>
    </row>
    <row r="12427" spans="1:5">
      <c r="A12427" s="711" t="s">
        <v>28940</v>
      </c>
      <c r="B12427" s="651" t="s">
        <v>28941</v>
      </c>
      <c r="C12427" s="651"/>
      <c r="D12427" s="652"/>
    </row>
    <row r="12428" spans="1:5">
      <c r="A12428" s="711" t="s">
        <v>22417</v>
      </c>
      <c r="B12428" s="651" t="s">
        <v>22418</v>
      </c>
      <c r="C12428" s="651"/>
      <c r="D12428" s="652"/>
    </row>
    <row r="12429" spans="1:5">
      <c r="A12429" s="711" t="s">
        <v>22419</v>
      </c>
      <c r="B12429" s="651" t="e">
        <v>#NAME?</v>
      </c>
      <c r="C12429" s="651"/>
      <c r="D12429" s="652" t="s">
        <v>22420</v>
      </c>
      <c r="E12429" s="625" t="s">
        <v>22421</v>
      </c>
    </row>
    <row r="12430" spans="1:5">
      <c r="A12430" s="711"/>
      <c r="B12430" s="651"/>
      <c r="C12430" s="651"/>
      <c r="D12430" s="652" t="s">
        <v>22422</v>
      </c>
      <c r="E12430" s="625" t="s">
        <v>22423</v>
      </c>
    </row>
    <row r="12431" spans="1:5">
      <c r="A12431" s="711" t="s">
        <v>22424</v>
      </c>
      <c r="B12431" s="651" t="s">
        <v>22425</v>
      </c>
      <c r="C12431" s="651"/>
      <c r="D12431" s="652"/>
    </row>
    <row r="12432" spans="1:5">
      <c r="A12432" s="711" t="s">
        <v>22426</v>
      </c>
      <c r="B12432" s="651" t="s">
        <v>22427</v>
      </c>
      <c r="C12432" s="651" t="s">
        <v>22428</v>
      </c>
      <c r="D12432" s="652"/>
    </row>
    <row r="12433" spans="1:5">
      <c r="A12433" s="711" t="s">
        <v>22429</v>
      </c>
      <c r="B12433" s="651" t="s">
        <v>22430</v>
      </c>
      <c r="C12433" s="651"/>
      <c r="D12433" s="652" t="s">
        <v>22422</v>
      </c>
      <c r="E12433" s="625" t="s">
        <v>22431</v>
      </c>
    </row>
    <row r="12434" spans="1:5">
      <c r="A12434" s="711" t="s">
        <v>91</v>
      </c>
      <c r="B12434" s="651" t="s">
        <v>22432</v>
      </c>
      <c r="C12434" s="651" t="s">
        <v>22433</v>
      </c>
      <c r="D12434" s="652" t="s">
        <v>22434</v>
      </c>
      <c r="E12434" s="625" t="s">
        <v>22435</v>
      </c>
    </row>
    <row r="12435" spans="1:5">
      <c r="A12435" s="711" t="s">
        <v>22436</v>
      </c>
      <c r="B12435" s="651" t="s">
        <v>22437</v>
      </c>
      <c r="C12435" s="651"/>
      <c r="D12435" s="652"/>
    </row>
    <row r="12436" spans="1:5">
      <c r="A12436" s="711">
        <v>87488</v>
      </c>
      <c r="B12436" s="651" t="s">
        <v>28943</v>
      </c>
      <c r="C12436" s="651" t="s">
        <v>112</v>
      </c>
      <c r="D12436" s="652" t="s">
        <v>18987</v>
      </c>
      <c r="E12436" s="625">
        <v>57.91</v>
      </c>
    </row>
    <row r="12437" spans="1:5">
      <c r="A12437" s="711" t="s">
        <v>28938</v>
      </c>
      <c r="B12437" s="651" t="s">
        <v>28955</v>
      </c>
      <c r="C12437" s="651"/>
      <c r="D12437" s="652"/>
    </row>
    <row r="12438" spans="1:5">
      <c r="A12438" s="711" t="s">
        <v>28940</v>
      </c>
      <c r="B12438" s="651" t="s">
        <v>28942</v>
      </c>
      <c r="C12438" s="651"/>
      <c r="D12438" s="652"/>
    </row>
    <row r="12439" spans="1:5">
      <c r="A12439" s="711">
        <v>87489</v>
      </c>
      <c r="B12439" s="651" t="s">
        <v>28931</v>
      </c>
      <c r="C12439" s="651" t="s">
        <v>112</v>
      </c>
      <c r="D12439" s="652" t="s">
        <v>18987</v>
      </c>
      <c r="E12439" s="625">
        <v>31.99</v>
      </c>
    </row>
    <row r="12440" spans="1:5">
      <c r="A12440" s="711" t="s">
        <v>28932</v>
      </c>
      <c r="B12440" s="651" t="s">
        <v>28956</v>
      </c>
      <c r="C12440" s="651"/>
      <c r="D12440" s="652"/>
    </row>
    <row r="12441" spans="1:5">
      <c r="A12441" s="711" t="s">
        <v>28957</v>
      </c>
      <c r="B12441" s="651" t="s">
        <v>28947</v>
      </c>
      <c r="C12441" s="651"/>
      <c r="D12441" s="652"/>
    </row>
    <row r="12442" spans="1:5">
      <c r="A12442" s="711">
        <v>14</v>
      </c>
      <c r="B12442" s="651"/>
      <c r="C12442" s="651"/>
      <c r="D12442" s="652"/>
    </row>
    <row r="12443" spans="1:5">
      <c r="A12443" s="711">
        <v>87490</v>
      </c>
      <c r="B12443" s="651" t="s">
        <v>28931</v>
      </c>
      <c r="C12443" s="651" t="s">
        <v>112</v>
      </c>
      <c r="D12443" s="652" t="s">
        <v>18987</v>
      </c>
      <c r="E12443" s="625">
        <v>32.659999999999997</v>
      </c>
    </row>
    <row r="12444" spans="1:5">
      <c r="A12444" s="711" t="s">
        <v>28932</v>
      </c>
      <c r="B12444" s="651" t="s">
        <v>28956</v>
      </c>
      <c r="C12444" s="651"/>
      <c r="D12444" s="652"/>
    </row>
    <row r="12445" spans="1:5">
      <c r="A12445" s="711" t="s">
        <v>28957</v>
      </c>
      <c r="B12445" s="651" t="s">
        <v>28948</v>
      </c>
      <c r="C12445" s="651"/>
      <c r="D12445" s="652"/>
    </row>
    <row r="12446" spans="1:5">
      <c r="A12446" s="711">
        <v>87491</v>
      </c>
      <c r="B12446" s="651" t="s">
        <v>28937</v>
      </c>
      <c r="C12446" s="651" t="s">
        <v>112</v>
      </c>
      <c r="D12446" s="652" t="s">
        <v>18987</v>
      </c>
      <c r="E12446" s="625">
        <v>43.9</v>
      </c>
    </row>
    <row r="12447" spans="1:5">
      <c r="A12447" s="711" t="s">
        <v>28938</v>
      </c>
      <c r="B12447" s="651" t="s">
        <v>28949</v>
      </c>
      <c r="C12447" s="651"/>
      <c r="D12447" s="652"/>
    </row>
    <row r="12448" spans="1:5">
      <c r="A12448" s="711" t="s">
        <v>28958</v>
      </c>
      <c r="B12448" s="651" t="s">
        <v>28951</v>
      </c>
      <c r="C12448" s="651"/>
      <c r="D12448" s="652"/>
    </row>
    <row r="12449" spans="1:5">
      <c r="A12449" s="711">
        <v>2014</v>
      </c>
      <c r="B12449" s="651"/>
      <c r="C12449" s="651"/>
      <c r="D12449" s="652"/>
    </row>
    <row r="12450" spans="1:5">
      <c r="A12450" s="711">
        <v>87492</v>
      </c>
      <c r="B12450" s="651" t="s">
        <v>28937</v>
      </c>
      <c r="C12450" s="651" t="s">
        <v>112</v>
      </c>
      <c r="D12450" s="652" t="s">
        <v>18987</v>
      </c>
      <c r="E12450" s="625">
        <v>44.67</v>
      </c>
    </row>
    <row r="12451" spans="1:5">
      <c r="A12451" s="711" t="s">
        <v>28938</v>
      </c>
      <c r="B12451" s="651" t="s">
        <v>28949</v>
      </c>
      <c r="C12451" s="651"/>
      <c r="D12451" s="652"/>
    </row>
    <row r="12452" spans="1:5">
      <c r="A12452" s="711" t="s">
        <v>28958</v>
      </c>
      <c r="B12452" s="651" t="s">
        <v>28948</v>
      </c>
      <c r="C12452" s="651"/>
      <c r="D12452" s="652"/>
    </row>
    <row r="12453" spans="1:5">
      <c r="A12453" s="711">
        <v>87493</v>
      </c>
      <c r="B12453" s="651" t="s">
        <v>28943</v>
      </c>
      <c r="C12453" s="651" t="s">
        <v>112</v>
      </c>
      <c r="D12453" s="652" t="s">
        <v>18987</v>
      </c>
      <c r="E12453" s="625">
        <v>51.87</v>
      </c>
    </row>
    <row r="12454" spans="1:5">
      <c r="A12454" s="711" t="s">
        <v>28938</v>
      </c>
      <c r="B12454" s="651" t="s">
        <v>28952</v>
      </c>
      <c r="C12454" s="651"/>
      <c r="D12454" s="652"/>
    </row>
    <row r="12455" spans="1:5">
      <c r="A12455" s="711" t="s">
        <v>28958</v>
      </c>
      <c r="B12455" s="651" t="s">
        <v>28951</v>
      </c>
      <c r="C12455" s="651"/>
      <c r="D12455" s="652"/>
    </row>
    <row r="12456" spans="1:5">
      <c r="A12456" s="711">
        <v>2014</v>
      </c>
      <c r="B12456" s="651"/>
      <c r="C12456" s="651"/>
      <c r="D12456" s="652"/>
    </row>
    <row r="12457" spans="1:5">
      <c r="A12457" s="711">
        <v>87494</v>
      </c>
      <c r="B12457" s="651" t="s">
        <v>28943</v>
      </c>
      <c r="C12457" s="651" t="s">
        <v>112</v>
      </c>
      <c r="D12457" s="652" t="s">
        <v>18987</v>
      </c>
      <c r="E12457" s="625">
        <v>52.77</v>
      </c>
    </row>
    <row r="12458" spans="1:5">
      <c r="A12458" s="711" t="s">
        <v>28938</v>
      </c>
      <c r="B12458" s="651" t="s">
        <v>28952</v>
      </c>
      <c r="C12458" s="651"/>
      <c r="D12458" s="652"/>
    </row>
    <row r="12459" spans="1:5">
      <c r="A12459" s="711" t="s">
        <v>28958</v>
      </c>
      <c r="B12459" s="651" t="s">
        <v>28948</v>
      </c>
      <c r="C12459" s="651"/>
      <c r="D12459" s="652"/>
    </row>
    <row r="12460" spans="1:5">
      <c r="A12460" s="711">
        <v>87495</v>
      </c>
      <c r="B12460" s="651" t="s">
        <v>28959</v>
      </c>
      <c r="C12460" s="651" t="s">
        <v>112</v>
      </c>
      <c r="D12460" s="652" t="s">
        <v>18987</v>
      </c>
      <c r="E12460" s="625">
        <v>53.67</v>
      </c>
    </row>
    <row r="12461" spans="1:5">
      <c r="A12461" s="711" t="s">
        <v>28960</v>
      </c>
      <c r="B12461" s="651" t="s">
        <v>28961</v>
      </c>
      <c r="C12461" s="651"/>
      <c r="D12461" s="652"/>
    </row>
    <row r="12462" spans="1:5">
      <c r="A12462" s="711" t="s">
        <v>28940</v>
      </c>
      <c r="B12462" s="651" t="s">
        <v>28941</v>
      </c>
      <c r="C12462" s="651"/>
      <c r="D12462" s="652"/>
    </row>
    <row r="12463" spans="1:5">
      <c r="A12463" s="711">
        <v>87496</v>
      </c>
      <c r="B12463" s="651" t="s">
        <v>28959</v>
      </c>
      <c r="C12463" s="651" t="s">
        <v>112</v>
      </c>
      <c r="D12463" s="652" t="s">
        <v>18987</v>
      </c>
      <c r="E12463" s="625">
        <v>54.31</v>
      </c>
    </row>
    <row r="12464" spans="1:5">
      <c r="A12464" s="711" t="s">
        <v>22417</v>
      </c>
      <c r="B12464" s="651" t="s">
        <v>22418</v>
      </c>
      <c r="C12464" s="651"/>
      <c r="D12464" s="652"/>
    </row>
    <row r="12465" spans="1:5">
      <c r="A12465" s="711" t="s">
        <v>22419</v>
      </c>
      <c r="B12465" s="651" t="e">
        <v>#NAME?</v>
      </c>
      <c r="C12465" s="651"/>
      <c r="D12465" s="652" t="s">
        <v>22420</v>
      </c>
      <c r="E12465" s="625" t="s">
        <v>22421</v>
      </c>
    </row>
    <row r="12466" spans="1:5">
      <c r="A12466" s="711"/>
      <c r="B12466" s="651"/>
      <c r="C12466" s="651"/>
      <c r="D12466" s="652" t="s">
        <v>22422</v>
      </c>
      <c r="E12466" s="625" t="s">
        <v>22423</v>
      </c>
    </row>
    <row r="12467" spans="1:5">
      <c r="A12467" s="711" t="s">
        <v>22424</v>
      </c>
      <c r="B12467" s="651" t="s">
        <v>22425</v>
      </c>
      <c r="C12467" s="651"/>
      <c r="D12467" s="652"/>
    </row>
    <row r="12468" spans="1:5">
      <c r="A12468" s="711" t="s">
        <v>22426</v>
      </c>
      <c r="B12468" s="651" t="s">
        <v>22427</v>
      </c>
      <c r="C12468" s="651" t="s">
        <v>22428</v>
      </c>
      <c r="D12468" s="652"/>
    </row>
    <row r="12469" spans="1:5">
      <c r="A12469" s="711" t="s">
        <v>22429</v>
      </c>
      <c r="B12469" s="651" t="s">
        <v>22430</v>
      </c>
      <c r="C12469" s="651"/>
      <c r="D12469" s="652" t="s">
        <v>22422</v>
      </c>
      <c r="E12469" s="625" t="s">
        <v>22431</v>
      </c>
    </row>
    <row r="12470" spans="1:5">
      <c r="A12470" s="711" t="s">
        <v>91</v>
      </c>
      <c r="B12470" s="651" t="s">
        <v>22432</v>
      </c>
      <c r="C12470" s="651" t="s">
        <v>22433</v>
      </c>
      <c r="D12470" s="652" t="s">
        <v>22434</v>
      </c>
      <c r="E12470" s="625" t="s">
        <v>22435</v>
      </c>
    </row>
    <row r="12471" spans="1:5">
      <c r="A12471" s="711" t="s">
        <v>22436</v>
      </c>
      <c r="B12471" s="651" t="s">
        <v>22437</v>
      </c>
      <c r="C12471" s="651"/>
      <c r="D12471" s="652"/>
    </row>
    <row r="12472" spans="1:5">
      <c r="A12472" s="711" t="s">
        <v>28960</v>
      </c>
      <c r="B12472" s="651" t="s">
        <v>28961</v>
      </c>
      <c r="C12472" s="651"/>
      <c r="D12472" s="652"/>
    </row>
    <row r="12473" spans="1:5">
      <c r="A12473" s="711" t="s">
        <v>28940</v>
      </c>
      <c r="B12473" s="651" t="s">
        <v>28942</v>
      </c>
      <c r="C12473" s="651"/>
      <c r="D12473" s="652"/>
    </row>
    <row r="12474" spans="1:5">
      <c r="A12474" s="711">
        <v>87497</v>
      </c>
      <c r="B12474" s="651" t="s">
        <v>28962</v>
      </c>
      <c r="C12474" s="651" t="s">
        <v>112</v>
      </c>
      <c r="D12474" s="652" t="s">
        <v>18987</v>
      </c>
      <c r="E12474" s="625">
        <v>52.36</v>
      </c>
    </row>
    <row r="12475" spans="1:5">
      <c r="A12475" s="711" t="s">
        <v>28963</v>
      </c>
      <c r="B12475" s="651" t="s">
        <v>28964</v>
      </c>
      <c r="C12475" s="651"/>
      <c r="D12475" s="652"/>
    </row>
    <row r="12476" spans="1:5">
      <c r="A12476" s="711" t="s">
        <v>28950</v>
      </c>
      <c r="B12476" s="651" t="s">
        <v>28965</v>
      </c>
      <c r="C12476" s="651"/>
      <c r="D12476" s="652"/>
    </row>
    <row r="12477" spans="1:5">
      <c r="A12477" s="711" t="s">
        <v>27295</v>
      </c>
      <c r="B12477" s="651"/>
      <c r="C12477" s="651"/>
      <c r="D12477" s="652"/>
    </row>
    <row r="12478" spans="1:5">
      <c r="A12478" s="711">
        <v>87498</v>
      </c>
      <c r="B12478" s="651" t="s">
        <v>28962</v>
      </c>
      <c r="C12478" s="651" t="s">
        <v>112</v>
      </c>
      <c r="D12478" s="652" t="s">
        <v>18987</v>
      </c>
      <c r="E12478" s="625">
        <v>53.17</v>
      </c>
    </row>
    <row r="12479" spans="1:5">
      <c r="A12479" s="711" t="s">
        <v>28963</v>
      </c>
      <c r="B12479" s="651" t="s">
        <v>28964</v>
      </c>
      <c r="C12479" s="651"/>
      <c r="D12479" s="652"/>
    </row>
    <row r="12480" spans="1:5">
      <c r="A12480" s="711" t="s">
        <v>28950</v>
      </c>
      <c r="B12480" s="651" t="s">
        <v>28966</v>
      </c>
      <c r="C12480" s="651"/>
      <c r="D12480" s="652"/>
    </row>
    <row r="12481" spans="1:5">
      <c r="A12481" s="711">
        <v>87499</v>
      </c>
      <c r="B12481" s="651" t="s">
        <v>28967</v>
      </c>
      <c r="C12481" s="651" t="s">
        <v>112</v>
      </c>
      <c r="D12481" s="652" t="s">
        <v>18987</v>
      </c>
      <c r="E12481" s="625">
        <v>75.709999999999994</v>
      </c>
    </row>
    <row r="12482" spans="1:5">
      <c r="A12482" s="711" t="s">
        <v>28960</v>
      </c>
      <c r="B12482" s="651" t="s">
        <v>28961</v>
      </c>
      <c r="C12482" s="651"/>
      <c r="D12482" s="652"/>
    </row>
    <row r="12483" spans="1:5">
      <c r="A12483" s="711" t="s">
        <v>28940</v>
      </c>
      <c r="B12483" s="651" t="s">
        <v>28941</v>
      </c>
      <c r="C12483" s="651"/>
      <c r="D12483" s="652"/>
    </row>
    <row r="12484" spans="1:5">
      <c r="A12484" s="711">
        <v>87500</v>
      </c>
      <c r="B12484" s="651" t="s">
        <v>28967</v>
      </c>
      <c r="C12484" s="651" t="s">
        <v>112</v>
      </c>
      <c r="D12484" s="652" t="s">
        <v>18987</v>
      </c>
      <c r="E12484" s="625">
        <v>76.400000000000006</v>
      </c>
    </row>
    <row r="12485" spans="1:5">
      <c r="A12485" s="711" t="s">
        <v>28960</v>
      </c>
      <c r="B12485" s="651" t="s">
        <v>28961</v>
      </c>
      <c r="C12485" s="651"/>
      <c r="D12485" s="652"/>
    </row>
    <row r="12486" spans="1:5">
      <c r="A12486" s="711" t="s">
        <v>28940</v>
      </c>
      <c r="B12486" s="651" t="s">
        <v>28942</v>
      </c>
      <c r="C12486" s="651"/>
      <c r="D12486" s="652"/>
    </row>
    <row r="12487" spans="1:5">
      <c r="A12487" s="711">
        <v>87501</v>
      </c>
      <c r="B12487" s="651" t="s">
        <v>28968</v>
      </c>
      <c r="C12487" s="651" t="s">
        <v>112</v>
      </c>
      <c r="D12487" s="652" t="s">
        <v>18987</v>
      </c>
      <c r="E12487" s="625">
        <v>100</v>
      </c>
    </row>
    <row r="12488" spans="1:5">
      <c r="A12488" s="711" t="s">
        <v>28960</v>
      </c>
      <c r="B12488" s="651" t="s">
        <v>28969</v>
      </c>
      <c r="C12488" s="651"/>
      <c r="D12488" s="652"/>
    </row>
    <row r="12489" spans="1:5">
      <c r="A12489" s="711" t="s">
        <v>28970</v>
      </c>
      <c r="B12489" s="651" t="s">
        <v>28971</v>
      </c>
      <c r="C12489" s="651"/>
      <c r="D12489" s="652"/>
    </row>
    <row r="12490" spans="1:5">
      <c r="A12490" s="711">
        <v>87502</v>
      </c>
      <c r="B12490" s="651" t="s">
        <v>28968</v>
      </c>
      <c r="C12490" s="651" t="s">
        <v>112</v>
      </c>
      <c r="D12490" s="652" t="s">
        <v>18987</v>
      </c>
      <c r="E12490" s="625">
        <v>100.88</v>
      </c>
    </row>
    <row r="12491" spans="1:5">
      <c r="A12491" s="711" t="s">
        <v>28960</v>
      </c>
      <c r="B12491" s="651" t="s">
        <v>28969</v>
      </c>
      <c r="C12491" s="651"/>
      <c r="D12491" s="652"/>
    </row>
    <row r="12492" spans="1:5">
      <c r="A12492" s="711" t="s">
        <v>28970</v>
      </c>
      <c r="B12492" s="651" t="s">
        <v>28972</v>
      </c>
      <c r="C12492" s="651"/>
      <c r="D12492" s="652"/>
    </row>
    <row r="12493" spans="1:5">
      <c r="A12493" s="711">
        <v>87503</v>
      </c>
      <c r="B12493" s="651" t="s">
        <v>28959</v>
      </c>
      <c r="C12493" s="651" t="s">
        <v>112</v>
      </c>
      <c r="D12493" s="652" t="s">
        <v>18987</v>
      </c>
      <c r="E12493" s="625">
        <v>46.16</v>
      </c>
    </row>
    <row r="12494" spans="1:5">
      <c r="A12494" s="711" t="s">
        <v>28960</v>
      </c>
      <c r="B12494" s="651" t="s">
        <v>28973</v>
      </c>
      <c r="C12494" s="651"/>
      <c r="D12494" s="652"/>
    </row>
    <row r="12495" spans="1:5">
      <c r="A12495" s="711" t="s">
        <v>28950</v>
      </c>
      <c r="B12495" s="651" t="s">
        <v>28951</v>
      </c>
      <c r="C12495" s="651"/>
      <c r="D12495" s="652"/>
    </row>
    <row r="12496" spans="1:5">
      <c r="A12496" s="711">
        <v>2014</v>
      </c>
      <c r="B12496" s="651"/>
      <c r="C12496" s="651"/>
      <c r="D12496" s="652"/>
    </row>
    <row r="12497" spans="1:5">
      <c r="A12497" s="711">
        <v>87504</v>
      </c>
      <c r="B12497" s="651" t="s">
        <v>28959</v>
      </c>
      <c r="C12497" s="651" t="s">
        <v>112</v>
      </c>
      <c r="D12497" s="652" t="s">
        <v>18987</v>
      </c>
      <c r="E12497" s="625">
        <v>46.8</v>
      </c>
    </row>
    <row r="12498" spans="1:5">
      <c r="A12498" s="711" t="s">
        <v>28960</v>
      </c>
      <c r="B12498" s="651" t="s">
        <v>28973</v>
      </c>
      <c r="C12498" s="651"/>
      <c r="D12498" s="652"/>
    </row>
    <row r="12499" spans="1:5">
      <c r="A12499" s="711" t="s">
        <v>28950</v>
      </c>
      <c r="B12499" s="651" t="s">
        <v>28948</v>
      </c>
      <c r="C12499" s="651"/>
      <c r="D12499" s="652"/>
    </row>
    <row r="12500" spans="1:5">
      <c r="A12500" s="711" t="s">
        <v>22417</v>
      </c>
      <c r="B12500" s="651" t="s">
        <v>22418</v>
      </c>
      <c r="C12500" s="651"/>
      <c r="D12500" s="652"/>
    </row>
    <row r="12501" spans="1:5">
      <c r="A12501" s="711" t="s">
        <v>22419</v>
      </c>
      <c r="B12501" s="651" t="e">
        <v>#NAME?</v>
      </c>
      <c r="C12501" s="651"/>
      <c r="D12501" s="652" t="s">
        <v>22420</v>
      </c>
      <c r="E12501" s="625" t="s">
        <v>22421</v>
      </c>
    </row>
    <row r="12502" spans="1:5">
      <c r="A12502" s="711"/>
      <c r="B12502" s="651"/>
      <c r="C12502" s="651"/>
      <c r="D12502" s="652" t="s">
        <v>22422</v>
      </c>
      <c r="E12502" s="625" t="s">
        <v>22423</v>
      </c>
    </row>
    <row r="12503" spans="1:5">
      <c r="A12503" s="711" t="s">
        <v>22424</v>
      </c>
      <c r="B12503" s="651" t="s">
        <v>22425</v>
      </c>
      <c r="C12503" s="651"/>
      <c r="D12503" s="652"/>
    </row>
    <row r="12504" spans="1:5">
      <c r="A12504" s="711" t="s">
        <v>22426</v>
      </c>
      <c r="B12504" s="651" t="s">
        <v>22427</v>
      </c>
      <c r="C12504" s="651" t="s">
        <v>22428</v>
      </c>
      <c r="D12504" s="652"/>
    </row>
    <row r="12505" spans="1:5">
      <c r="A12505" s="711" t="s">
        <v>22429</v>
      </c>
      <c r="B12505" s="651" t="s">
        <v>22430</v>
      </c>
      <c r="C12505" s="651"/>
      <c r="D12505" s="652" t="s">
        <v>22422</v>
      </c>
      <c r="E12505" s="625" t="s">
        <v>22431</v>
      </c>
    </row>
    <row r="12506" spans="1:5">
      <c r="A12506" s="711" t="s">
        <v>91</v>
      </c>
      <c r="B12506" s="651" t="s">
        <v>22432</v>
      </c>
      <c r="C12506" s="651" t="s">
        <v>22433</v>
      </c>
      <c r="D12506" s="652" t="s">
        <v>22434</v>
      </c>
      <c r="E12506" s="625" t="s">
        <v>22435</v>
      </c>
    </row>
    <row r="12507" spans="1:5">
      <c r="A12507" s="711" t="s">
        <v>22436</v>
      </c>
      <c r="B12507" s="651" t="s">
        <v>22437</v>
      </c>
      <c r="C12507" s="651"/>
      <c r="D12507" s="652"/>
    </row>
    <row r="12508" spans="1:5">
      <c r="A12508" s="711">
        <v>87505</v>
      </c>
      <c r="B12508" s="651" t="s">
        <v>28962</v>
      </c>
      <c r="C12508" s="651" t="s">
        <v>112</v>
      </c>
      <c r="D12508" s="652" t="s">
        <v>18987</v>
      </c>
      <c r="E12508" s="625">
        <v>44.86</v>
      </c>
    </row>
    <row r="12509" spans="1:5">
      <c r="A12509" s="711" t="s">
        <v>28963</v>
      </c>
      <c r="B12509" s="651" t="s">
        <v>28974</v>
      </c>
      <c r="C12509" s="651"/>
      <c r="D12509" s="652"/>
    </row>
    <row r="12510" spans="1:5">
      <c r="A12510" s="711" t="s">
        <v>28975</v>
      </c>
      <c r="B12510" s="651" t="s">
        <v>28976</v>
      </c>
      <c r="C12510" s="651"/>
      <c r="D12510" s="652"/>
    </row>
    <row r="12511" spans="1:5">
      <c r="A12511" s="711" t="s">
        <v>28977</v>
      </c>
      <c r="B12511" s="651" t="s">
        <v>27431</v>
      </c>
      <c r="C12511" s="651"/>
      <c r="D12511" s="652"/>
    </row>
    <row r="12512" spans="1:5">
      <c r="A12512" s="711">
        <v>87506</v>
      </c>
      <c r="B12512" s="651" t="s">
        <v>28962</v>
      </c>
      <c r="C12512" s="651" t="s">
        <v>112</v>
      </c>
      <c r="D12512" s="652" t="s">
        <v>18987</v>
      </c>
      <c r="E12512" s="625">
        <v>45.67</v>
      </c>
    </row>
    <row r="12513" spans="1:5">
      <c r="A12513" s="711" t="s">
        <v>28963</v>
      </c>
      <c r="B12513" s="651" t="s">
        <v>28974</v>
      </c>
      <c r="C12513" s="651"/>
      <c r="D12513" s="652"/>
    </row>
    <row r="12514" spans="1:5">
      <c r="A12514" s="711" t="s">
        <v>28975</v>
      </c>
      <c r="B12514" s="651" t="s">
        <v>28978</v>
      </c>
      <c r="C12514" s="651"/>
      <c r="D12514" s="652"/>
    </row>
    <row r="12515" spans="1:5">
      <c r="A12515" s="711" t="s">
        <v>27295</v>
      </c>
      <c r="B12515" s="651"/>
      <c r="C12515" s="651"/>
      <c r="D12515" s="652"/>
    </row>
    <row r="12516" spans="1:5">
      <c r="A12516" s="711">
        <v>87507</v>
      </c>
      <c r="B12516" s="651" t="s">
        <v>28967</v>
      </c>
      <c r="C12516" s="651" t="s">
        <v>112</v>
      </c>
      <c r="D12516" s="652" t="s">
        <v>18987</v>
      </c>
      <c r="E12516" s="625">
        <v>68.180000000000007</v>
      </c>
    </row>
    <row r="12517" spans="1:5">
      <c r="A12517" s="711" t="s">
        <v>28960</v>
      </c>
      <c r="B12517" s="651" t="s">
        <v>28973</v>
      </c>
      <c r="C12517" s="651"/>
      <c r="D12517" s="652"/>
    </row>
    <row r="12518" spans="1:5">
      <c r="A12518" s="711" t="s">
        <v>28950</v>
      </c>
      <c r="B12518" s="651" t="s">
        <v>28951</v>
      </c>
      <c r="C12518" s="651"/>
      <c r="D12518" s="652"/>
    </row>
    <row r="12519" spans="1:5">
      <c r="A12519" s="711">
        <v>2014</v>
      </c>
      <c r="B12519" s="651"/>
      <c r="C12519" s="651"/>
      <c r="D12519" s="652"/>
    </row>
    <row r="12520" spans="1:5">
      <c r="A12520" s="711">
        <v>87508</v>
      </c>
      <c r="B12520" s="651" t="s">
        <v>28967</v>
      </c>
      <c r="C12520" s="651" t="s">
        <v>112</v>
      </c>
      <c r="D12520" s="652" t="s">
        <v>18987</v>
      </c>
      <c r="E12520" s="625">
        <v>68.87</v>
      </c>
    </row>
    <row r="12521" spans="1:5">
      <c r="A12521" s="711" t="s">
        <v>28960</v>
      </c>
      <c r="B12521" s="651" t="s">
        <v>28973</v>
      </c>
      <c r="C12521" s="651"/>
      <c r="D12521" s="652"/>
    </row>
    <row r="12522" spans="1:5">
      <c r="A12522" s="711" t="s">
        <v>28950</v>
      </c>
      <c r="B12522" s="651" t="s">
        <v>28948</v>
      </c>
      <c r="C12522" s="651"/>
      <c r="D12522" s="652"/>
    </row>
    <row r="12523" spans="1:5">
      <c r="A12523" s="711">
        <v>87509</v>
      </c>
      <c r="B12523" s="651" t="s">
        <v>28968</v>
      </c>
      <c r="C12523" s="651" t="s">
        <v>112</v>
      </c>
      <c r="D12523" s="652" t="s">
        <v>18987</v>
      </c>
      <c r="E12523" s="625">
        <v>91.28</v>
      </c>
    </row>
    <row r="12524" spans="1:5">
      <c r="A12524" s="711" t="s">
        <v>28960</v>
      </c>
      <c r="B12524" s="651" t="s">
        <v>28979</v>
      </c>
      <c r="C12524" s="651"/>
      <c r="D12524" s="652"/>
    </row>
    <row r="12525" spans="1:5">
      <c r="A12525" s="711" t="s">
        <v>28980</v>
      </c>
      <c r="B12525" s="651" t="s">
        <v>28981</v>
      </c>
      <c r="C12525" s="651"/>
      <c r="D12525" s="652"/>
    </row>
    <row r="12526" spans="1:5">
      <c r="A12526" s="711" t="s">
        <v>23476</v>
      </c>
      <c r="B12526" s="651"/>
      <c r="C12526" s="651"/>
      <c r="D12526" s="652"/>
    </row>
    <row r="12527" spans="1:5">
      <c r="A12527" s="711">
        <v>87510</v>
      </c>
      <c r="B12527" s="651" t="s">
        <v>28968</v>
      </c>
      <c r="C12527" s="651" t="s">
        <v>112</v>
      </c>
      <c r="D12527" s="652" t="s">
        <v>18987</v>
      </c>
      <c r="E12527" s="625">
        <v>92.16</v>
      </c>
    </row>
    <row r="12528" spans="1:5">
      <c r="A12528" s="711" t="s">
        <v>28960</v>
      </c>
      <c r="B12528" s="651" t="s">
        <v>28979</v>
      </c>
      <c r="C12528" s="651"/>
      <c r="D12528" s="652"/>
    </row>
    <row r="12529" spans="1:5">
      <c r="A12529" s="711" t="s">
        <v>28980</v>
      </c>
      <c r="B12529" s="651" t="s">
        <v>28982</v>
      </c>
      <c r="C12529" s="651"/>
      <c r="D12529" s="652"/>
    </row>
    <row r="12530" spans="1:5">
      <c r="A12530" s="711">
        <v>87511</v>
      </c>
      <c r="B12530" s="651" t="s">
        <v>28959</v>
      </c>
      <c r="C12530" s="651" t="s">
        <v>112</v>
      </c>
      <c r="D12530" s="652" t="s">
        <v>18987</v>
      </c>
      <c r="E12530" s="625">
        <v>60.1</v>
      </c>
    </row>
    <row r="12531" spans="1:5">
      <c r="A12531" s="711" t="s">
        <v>28960</v>
      </c>
      <c r="B12531" s="651" t="s">
        <v>28983</v>
      </c>
      <c r="C12531" s="651"/>
      <c r="D12531" s="652"/>
    </row>
    <row r="12532" spans="1:5">
      <c r="A12532" s="711" t="s">
        <v>28940</v>
      </c>
      <c r="B12532" s="651" t="s">
        <v>28941</v>
      </c>
      <c r="C12532" s="651"/>
      <c r="D12532" s="652"/>
    </row>
    <row r="12533" spans="1:5">
      <c r="A12533" s="711">
        <v>87512</v>
      </c>
      <c r="B12533" s="651" t="s">
        <v>28959</v>
      </c>
      <c r="C12533" s="651" t="s">
        <v>112</v>
      </c>
      <c r="D12533" s="652" t="s">
        <v>18987</v>
      </c>
      <c r="E12533" s="625">
        <v>60.74</v>
      </c>
    </row>
    <row r="12534" spans="1:5">
      <c r="A12534" s="711" t="s">
        <v>28960</v>
      </c>
      <c r="B12534" s="651" t="s">
        <v>28983</v>
      </c>
      <c r="C12534" s="651"/>
      <c r="D12534" s="652"/>
    </row>
    <row r="12535" spans="1:5">
      <c r="A12535" s="711" t="s">
        <v>28940</v>
      </c>
      <c r="B12535" s="651" t="s">
        <v>28942</v>
      </c>
      <c r="C12535" s="651"/>
      <c r="D12535" s="652"/>
    </row>
    <row r="12536" spans="1:5">
      <c r="A12536" s="711" t="s">
        <v>22417</v>
      </c>
      <c r="B12536" s="651" t="s">
        <v>22418</v>
      </c>
      <c r="C12536" s="651"/>
      <c r="D12536" s="652"/>
    </row>
    <row r="12537" spans="1:5">
      <c r="A12537" s="711" t="s">
        <v>22419</v>
      </c>
      <c r="B12537" s="651" t="e">
        <v>#NAME?</v>
      </c>
      <c r="C12537" s="651"/>
      <c r="D12537" s="652" t="s">
        <v>22420</v>
      </c>
      <c r="E12537" s="625" t="s">
        <v>22421</v>
      </c>
    </row>
    <row r="12538" spans="1:5">
      <c r="A12538" s="711"/>
      <c r="B12538" s="651"/>
      <c r="C12538" s="651"/>
      <c r="D12538" s="652" t="s">
        <v>22422</v>
      </c>
      <c r="E12538" s="625" t="s">
        <v>22423</v>
      </c>
    </row>
    <row r="12539" spans="1:5">
      <c r="A12539" s="711" t="s">
        <v>22424</v>
      </c>
      <c r="B12539" s="651" t="s">
        <v>22425</v>
      </c>
      <c r="C12539" s="651"/>
      <c r="D12539" s="652"/>
    </row>
    <row r="12540" spans="1:5">
      <c r="A12540" s="711" t="s">
        <v>22426</v>
      </c>
      <c r="B12540" s="651" t="s">
        <v>22427</v>
      </c>
      <c r="C12540" s="651" t="s">
        <v>22428</v>
      </c>
      <c r="D12540" s="652"/>
    </row>
    <row r="12541" spans="1:5">
      <c r="A12541" s="711" t="s">
        <v>22429</v>
      </c>
      <c r="B12541" s="651" t="s">
        <v>22430</v>
      </c>
      <c r="C12541" s="651"/>
      <c r="D12541" s="652" t="s">
        <v>22422</v>
      </c>
      <c r="E12541" s="625" t="s">
        <v>22431</v>
      </c>
    </row>
    <row r="12542" spans="1:5">
      <c r="A12542" s="711" t="s">
        <v>91</v>
      </c>
      <c r="B12542" s="651" t="s">
        <v>22432</v>
      </c>
      <c r="C12542" s="651" t="s">
        <v>22433</v>
      </c>
      <c r="D12542" s="652" t="s">
        <v>22434</v>
      </c>
      <c r="E12542" s="625" t="s">
        <v>22435</v>
      </c>
    </row>
    <row r="12543" spans="1:5">
      <c r="A12543" s="711" t="s">
        <v>22436</v>
      </c>
      <c r="B12543" s="651" t="s">
        <v>22437</v>
      </c>
      <c r="C12543" s="651"/>
      <c r="D12543" s="652"/>
    </row>
    <row r="12544" spans="1:5">
      <c r="A12544" s="711">
        <v>87513</v>
      </c>
      <c r="B12544" s="651" t="s">
        <v>28962</v>
      </c>
      <c r="C12544" s="651" t="s">
        <v>112</v>
      </c>
      <c r="D12544" s="652" t="s">
        <v>18987</v>
      </c>
      <c r="E12544" s="625">
        <v>59.05</v>
      </c>
    </row>
    <row r="12545" spans="1:5">
      <c r="A12545" s="711" t="s">
        <v>28963</v>
      </c>
      <c r="B12545" s="651" t="s">
        <v>28964</v>
      </c>
      <c r="C12545" s="651"/>
      <c r="D12545" s="652"/>
    </row>
    <row r="12546" spans="1:5">
      <c r="A12546" s="711" t="s">
        <v>28958</v>
      </c>
      <c r="B12546" s="651" t="s">
        <v>28965</v>
      </c>
      <c r="C12546" s="651"/>
      <c r="D12546" s="652"/>
    </row>
    <row r="12547" spans="1:5">
      <c r="A12547" s="711" t="s">
        <v>27295</v>
      </c>
      <c r="B12547" s="651"/>
      <c r="C12547" s="651"/>
      <c r="D12547" s="652"/>
    </row>
    <row r="12548" spans="1:5">
      <c r="A12548" s="711">
        <v>87514</v>
      </c>
      <c r="B12548" s="651" t="s">
        <v>28962</v>
      </c>
      <c r="C12548" s="651" t="s">
        <v>112</v>
      </c>
      <c r="D12548" s="652" t="s">
        <v>18987</v>
      </c>
      <c r="E12548" s="625">
        <v>59.86</v>
      </c>
    </row>
    <row r="12549" spans="1:5">
      <c r="A12549" s="711" t="s">
        <v>28963</v>
      </c>
      <c r="B12549" s="651" t="s">
        <v>28964</v>
      </c>
      <c r="C12549" s="651"/>
      <c r="D12549" s="652"/>
    </row>
    <row r="12550" spans="1:5">
      <c r="A12550" s="711" t="s">
        <v>28958</v>
      </c>
      <c r="B12550" s="651" t="s">
        <v>28966</v>
      </c>
      <c r="C12550" s="651"/>
      <c r="D12550" s="652"/>
    </row>
    <row r="12551" spans="1:5">
      <c r="A12551" s="711">
        <v>87515</v>
      </c>
      <c r="B12551" s="651" t="s">
        <v>28967</v>
      </c>
      <c r="C12551" s="651" t="s">
        <v>112</v>
      </c>
      <c r="D12551" s="652" t="s">
        <v>18987</v>
      </c>
      <c r="E12551" s="625">
        <v>82.13</v>
      </c>
    </row>
    <row r="12552" spans="1:5">
      <c r="A12552" s="711" t="s">
        <v>28960</v>
      </c>
      <c r="B12552" s="651" t="s">
        <v>28983</v>
      </c>
      <c r="C12552" s="651"/>
      <c r="D12552" s="652"/>
    </row>
    <row r="12553" spans="1:5">
      <c r="A12553" s="711" t="s">
        <v>28940</v>
      </c>
      <c r="B12553" s="651" t="s">
        <v>28941</v>
      </c>
      <c r="C12553" s="651"/>
      <c r="D12553" s="652"/>
    </row>
    <row r="12554" spans="1:5">
      <c r="A12554" s="711">
        <v>87516</v>
      </c>
      <c r="B12554" s="651" t="s">
        <v>28967</v>
      </c>
      <c r="C12554" s="651" t="s">
        <v>112</v>
      </c>
      <c r="D12554" s="652" t="s">
        <v>18987</v>
      </c>
      <c r="E12554" s="625">
        <v>82.82</v>
      </c>
    </row>
    <row r="12555" spans="1:5">
      <c r="A12555" s="711" t="s">
        <v>28960</v>
      </c>
      <c r="B12555" s="651" t="s">
        <v>28983</v>
      </c>
      <c r="C12555" s="651"/>
      <c r="D12555" s="652"/>
    </row>
    <row r="12556" spans="1:5">
      <c r="A12556" s="711" t="s">
        <v>28940</v>
      </c>
      <c r="B12556" s="651" t="s">
        <v>28942</v>
      </c>
      <c r="C12556" s="651"/>
      <c r="D12556" s="652"/>
    </row>
    <row r="12557" spans="1:5">
      <c r="A12557" s="711">
        <v>87517</v>
      </c>
      <c r="B12557" s="651" t="s">
        <v>28968</v>
      </c>
      <c r="C12557" s="651" t="s">
        <v>112</v>
      </c>
      <c r="D12557" s="652" t="s">
        <v>18987</v>
      </c>
      <c r="E12557" s="625">
        <v>106.72</v>
      </c>
    </row>
    <row r="12558" spans="1:5">
      <c r="A12558" s="711" t="s">
        <v>28960</v>
      </c>
      <c r="B12558" s="651" t="s">
        <v>28984</v>
      </c>
      <c r="C12558" s="651"/>
      <c r="D12558" s="652"/>
    </row>
    <row r="12559" spans="1:5">
      <c r="A12559" s="711" t="s">
        <v>28970</v>
      </c>
      <c r="B12559" s="651" t="s">
        <v>28971</v>
      </c>
      <c r="C12559" s="651"/>
      <c r="D12559" s="652"/>
    </row>
    <row r="12560" spans="1:5">
      <c r="A12560" s="711">
        <v>87518</v>
      </c>
      <c r="B12560" s="651" t="s">
        <v>28968</v>
      </c>
      <c r="C12560" s="651" t="s">
        <v>112</v>
      </c>
      <c r="D12560" s="652" t="s">
        <v>18987</v>
      </c>
      <c r="E12560" s="625">
        <v>107.6</v>
      </c>
    </row>
    <row r="12561" spans="1:5">
      <c r="A12561" s="711" t="s">
        <v>28960</v>
      </c>
      <c r="B12561" s="651" t="s">
        <v>28984</v>
      </c>
      <c r="C12561" s="651"/>
      <c r="D12561" s="652"/>
    </row>
    <row r="12562" spans="1:5">
      <c r="A12562" s="711" t="s">
        <v>28970</v>
      </c>
      <c r="B12562" s="651" t="s">
        <v>28972</v>
      </c>
      <c r="C12562" s="651"/>
      <c r="D12562" s="652"/>
    </row>
    <row r="12563" spans="1:5">
      <c r="A12563" s="711">
        <v>87519</v>
      </c>
      <c r="B12563" s="651" t="s">
        <v>28959</v>
      </c>
      <c r="C12563" s="651" t="s">
        <v>112</v>
      </c>
      <c r="D12563" s="652" t="s">
        <v>18987</v>
      </c>
      <c r="E12563" s="625">
        <v>50.22</v>
      </c>
    </row>
    <row r="12564" spans="1:5">
      <c r="A12564" s="711" t="s">
        <v>28960</v>
      </c>
      <c r="B12564" s="651" t="s">
        <v>28973</v>
      </c>
      <c r="C12564" s="651"/>
      <c r="D12564" s="652"/>
    </row>
    <row r="12565" spans="1:5">
      <c r="A12565" s="711" t="s">
        <v>28958</v>
      </c>
      <c r="B12565" s="651" t="s">
        <v>28951</v>
      </c>
      <c r="C12565" s="651"/>
      <c r="D12565" s="652"/>
    </row>
    <row r="12566" spans="1:5">
      <c r="A12566" s="711">
        <v>2014</v>
      </c>
      <c r="B12566" s="651"/>
      <c r="C12566" s="651"/>
      <c r="D12566" s="652"/>
    </row>
    <row r="12567" spans="1:5">
      <c r="A12567" s="711">
        <v>87520</v>
      </c>
      <c r="B12567" s="651" t="s">
        <v>28959</v>
      </c>
      <c r="C12567" s="651" t="s">
        <v>112</v>
      </c>
      <c r="D12567" s="652" t="s">
        <v>18987</v>
      </c>
      <c r="E12567" s="625">
        <v>50.86</v>
      </c>
    </row>
    <row r="12568" spans="1:5">
      <c r="A12568" s="711" t="s">
        <v>28960</v>
      </c>
      <c r="B12568" s="651" t="s">
        <v>28973</v>
      </c>
      <c r="C12568" s="651"/>
      <c r="D12568" s="652"/>
    </row>
    <row r="12569" spans="1:5">
      <c r="A12569" s="711" t="s">
        <v>28958</v>
      </c>
      <c r="B12569" s="651" t="s">
        <v>28948</v>
      </c>
      <c r="C12569" s="651"/>
      <c r="D12569" s="652"/>
    </row>
    <row r="12570" spans="1:5">
      <c r="A12570" s="711">
        <v>87521</v>
      </c>
      <c r="B12570" s="651" t="s">
        <v>28962</v>
      </c>
      <c r="C12570" s="651" t="s">
        <v>112</v>
      </c>
      <c r="D12570" s="652" t="s">
        <v>18987</v>
      </c>
      <c r="E12570" s="625">
        <v>48.96</v>
      </c>
    </row>
    <row r="12571" spans="1:5">
      <c r="A12571" s="711" t="s">
        <v>28963</v>
      </c>
      <c r="B12571" s="651" t="s">
        <v>28985</v>
      </c>
      <c r="C12571" s="651"/>
      <c r="D12571" s="652"/>
    </row>
    <row r="12572" spans="1:5">
      <c r="A12572" s="711" t="s">
        <v>22417</v>
      </c>
      <c r="B12572" s="651" t="s">
        <v>22418</v>
      </c>
      <c r="C12572" s="651"/>
      <c r="D12572" s="652"/>
    </row>
    <row r="12573" spans="1:5">
      <c r="A12573" s="711" t="s">
        <v>22419</v>
      </c>
      <c r="B12573" s="651" t="e">
        <v>#NAME?</v>
      </c>
      <c r="C12573" s="651"/>
      <c r="D12573" s="652" t="s">
        <v>22420</v>
      </c>
      <c r="E12573" s="625" t="s">
        <v>22421</v>
      </c>
    </row>
    <row r="12574" spans="1:5">
      <c r="A12574" s="711"/>
      <c r="B12574" s="651"/>
      <c r="C12574" s="651"/>
      <c r="D12574" s="652" t="s">
        <v>22422</v>
      </c>
      <c r="E12574" s="625" t="s">
        <v>22423</v>
      </c>
    </row>
    <row r="12575" spans="1:5">
      <c r="A12575" s="711" t="s">
        <v>22424</v>
      </c>
      <c r="B12575" s="651" t="s">
        <v>22425</v>
      </c>
      <c r="C12575" s="651"/>
      <c r="D12575" s="652"/>
    </row>
    <row r="12576" spans="1:5">
      <c r="A12576" s="711" t="s">
        <v>22426</v>
      </c>
      <c r="B12576" s="651" t="s">
        <v>22427</v>
      </c>
      <c r="C12576" s="651" t="s">
        <v>22428</v>
      </c>
      <c r="D12576" s="652"/>
    </row>
    <row r="12577" spans="1:5">
      <c r="A12577" s="711" t="s">
        <v>22429</v>
      </c>
      <c r="B12577" s="651" t="s">
        <v>22430</v>
      </c>
      <c r="C12577" s="651"/>
      <c r="D12577" s="652" t="s">
        <v>22422</v>
      </c>
      <c r="E12577" s="625" t="s">
        <v>22431</v>
      </c>
    </row>
    <row r="12578" spans="1:5">
      <c r="A12578" s="711" t="s">
        <v>91</v>
      </c>
      <c r="B12578" s="651" t="s">
        <v>22432</v>
      </c>
      <c r="C12578" s="651" t="s">
        <v>22433</v>
      </c>
      <c r="D12578" s="652" t="s">
        <v>22434</v>
      </c>
      <c r="E12578" s="625" t="s">
        <v>22435</v>
      </c>
    </row>
    <row r="12579" spans="1:5">
      <c r="A12579" s="711" t="s">
        <v>22436</v>
      </c>
      <c r="B12579" s="651" t="s">
        <v>22437</v>
      </c>
      <c r="C12579" s="651"/>
      <c r="D12579" s="652"/>
    </row>
    <row r="12580" spans="1:5">
      <c r="A12580" s="711" t="s">
        <v>28986</v>
      </c>
      <c r="B12580" s="651" t="s">
        <v>28987</v>
      </c>
      <c r="C12580" s="651"/>
      <c r="D12580" s="652"/>
    </row>
    <row r="12581" spans="1:5">
      <c r="A12581" s="711" t="s">
        <v>22787</v>
      </c>
      <c r="B12581" s="651" t="s">
        <v>27042</v>
      </c>
      <c r="C12581" s="651"/>
      <c r="D12581" s="652"/>
    </row>
    <row r="12582" spans="1:5">
      <c r="A12582" s="711">
        <v>87522</v>
      </c>
      <c r="B12582" s="651" t="s">
        <v>28962</v>
      </c>
      <c r="C12582" s="651" t="s">
        <v>112</v>
      </c>
      <c r="D12582" s="652" t="s">
        <v>18987</v>
      </c>
      <c r="E12582" s="625">
        <v>49.77</v>
      </c>
    </row>
    <row r="12583" spans="1:5">
      <c r="A12583" s="711" t="s">
        <v>28963</v>
      </c>
      <c r="B12583" s="651" t="s">
        <v>28985</v>
      </c>
      <c r="C12583" s="651"/>
      <c r="D12583" s="652"/>
    </row>
    <row r="12584" spans="1:5">
      <c r="A12584" s="711" t="s">
        <v>28986</v>
      </c>
      <c r="B12584" s="651" t="s">
        <v>28988</v>
      </c>
      <c r="C12584" s="651"/>
      <c r="D12584" s="652"/>
    </row>
    <row r="12585" spans="1:5">
      <c r="A12585" s="711" t="s">
        <v>28989</v>
      </c>
      <c r="B12585" s="651"/>
      <c r="C12585" s="651"/>
      <c r="D12585" s="652"/>
    </row>
    <row r="12586" spans="1:5">
      <c r="A12586" s="711">
        <v>87523</v>
      </c>
      <c r="B12586" s="651" t="s">
        <v>28967</v>
      </c>
      <c r="C12586" s="651" t="s">
        <v>112</v>
      </c>
      <c r="D12586" s="652" t="s">
        <v>18987</v>
      </c>
      <c r="E12586" s="625">
        <v>72.010000000000005</v>
      </c>
    </row>
    <row r="12587" spans="1:5">
      <c r="A12587" s="711" t="s">
        <v>28960</v>
      </c>
      <c r="B12587" s="651" t="s">
        <v>28973</v>
      </c>
      <c r="C12587" s="651"/>
      <c r="D12587" s="652"/>
    </row>
    <row r="12588" spans="1:5">
      <c r="A12588" s="711" t="s">
        <v>28958</v>
      </c>
      <c r="B12588" s="651" t="s">
        <v>28951</v>
      </c>
      <c r="C12588" s="651"/>
      <c r="D12588" s="652"/>
    </row>
    <row r="12589" spans="1:5">
      <c r="A12589" s="711">
        <v>2014</v>
      </c>
      <c r="B12589" s="651"/>
      <c r="C12589" s="651"/>
      <c r="D12589" s="652"/>
    </row>
    <row r="12590" spans="1:5">
      <c r="A12590" s="711">
        <v>87524</v>
      </c>
      <c r="B12590" s="651" t="s">
        <v>28967</v>
      </c>
      <c r="C12590" s="651" t="s">
        <v>112</v>
      </c>
      <c r="D12590" s="652" t="s">
        <v>18987</v>
      </c>
      <c r="E12590" s="625">
        <v>72.7</v>
      </c>
    </row>
    <row r="12591" spans="1:5">
      <c r="A12591" s="711" t="s">
        <v>28960</v>
      </c>
      <c r="B12591" s="651" t="s">
        <v>28973</v>
      </c>
      <c r="C12591" s="651"/>
      <c r="D12591" s="652"/>
    </row>
    <row r="12592" spans="1:5">
      <c r="A12592" s="711" t="s">
        <v>28958</v>
      </c>
      <c r="B12592" s="651" t="s">
        <v>28948</v>
      </c>
      <c r="C12592" s="651"/>
      <c r="D12592" s="652"/>
    </row>
    <row r="12593" spans="1:5">
      <c r="A12593" s="711">
        <v>87525</v>
      </c>
      <c r="B12593" s="651" t="s">
        <v>28968</v>
      </c>
      <c r="C12593" s="651" t="s">
        <v>112</v>
      </c>
      <c r="D12593" s="652" t="s">
        <v>18987</v>
      </c>
      <c r="E12593" s="625">
        <v>95.41</v>
      </c>
    </row>
    <row r="12594" spans="1:5">
      <c r="A12594" s="711" t="s">
        <v>28960</v>
      </c>
      <c r="B12594" s="651" t="s">
        <v>28979</v>
      </c>
      <c r="C12594" s="651"/>
      <c r="D12594" s="652"/>
    </row>
    <row r="12595" spans="1:5">
      <c r="A12595" s="711" t="s">
        <v>28990</v>
      </c>
      <c r="B12595" s="651" t="s">
        <v>28981</v>
      </c>
      <c r="C12595" s="651"/>
      <c r="D12595" s="652"/>
    </row>
    <row r="12596" spans="1:5">
      <c r="A12596" s="711" t="s">
        <v>23476</v>
      </c>
      <c r="B12596" s="651"/>
      <c r="C12596" s="651"/>
      <c r="D12596" s="652"/>
    </row>
    <row r="12597" spans="1:5">
      <c r="A12597" s="711">
        <v>87526</v>
      </c>
      <c r="B12597" s="651" t="s">
        <v>28968</v>
      </c>
      <c r="C12597" s="651" t="s">
        <v>112</v>
      </c>
      <c r="D12597" s="652" t="s">
        <v>18987</v>
      </c>
      <c r="E12597" s="625">
        <v>96.29</v>
      </c>
    </row>
    <row r="12598" spans="1:5">
      <c r="A12598" s="711" t="s">
        <v>28960</v>
      </c>
      <c r="B12598" s="651" t="s">
        <v>28979</v>
      </c>
      <c r="C12598" s="651"/>
      <c r="D12598" s="652"/>
    </row>
    <row r="12599" spans="1:5">
      <c r="A12599" s="711" t="s">
        <v>28990</v>
      </c>
      <c r="B12599" s="651" t="s">
        <v>28982</v>
      </c>
      <c r="C12599" s="651"/>
      <c r="D12599" s="652"/>
    </row>
    <row r="12600" spans="1:5">
      <c r="A12600" s="711">
        <v>89043</v>
      </c>
      <c r="B12600" s="651" t="s">
        <v>28991</v>
      </c>
      <c r="C12600" s="651" t="s">
        <v>112</v>
      </c>
      <c r="D12600" s="652" t="s">
        <v>18987</v>
      </c>
      <c r="E12600" s="625">
        <v>51.18</v>
      </c>
    </row>
    <row r="12601" spans="1:5">
      <c r="A12601" s="711" t="s">
        <v>28992</v>
      </c>
      <c r="B12601" s="651" t="s">
        <v>28993</v>
      </c>
      <c r="C12601" s="651"/>
      <c r="D12601" s="652"/>
    </row>
    <row r="12602" spans="1:5">
      <c r="A12602" s="711" t="s">
        <v>28994</v>
      </c>
      <c r="B12602" s="651" t="s">
        <v>28995</v>
      </c>
      <c r="C12602" s="651"/>
      <c r="D12602" s="652"/>
    </row>
    <row r="12603" spans="1:5">
      <c r="A12603" s="711">
        <v>89168</v>
      </c>
      <c r="B12603" s="651" t="s">
        <v>28991</v>
      </c>
      <c r="C12603" s="651" t="s">
        <v>112</v>
      </c>
      <c r="D12603" s="652" t="s">
        <v>18987</v>
      </c>
      <c r="E12603" s="625">
        <v>52.64</v>
      </c>
    </row>
    <row r="12604" spans="1:5">
      <c r="A12604" s="711" t="s">
        <v>28992</v>
      </c>
      <c r="B12604" s="651" t="s">
        <v>28993</v>
      </c>
      <c r="C12604" s="651"/>
      <c r="D12604" s="652"/>
    </row>
    <row r="12605" spans="1:5">
      <c r="A12605" s="711" t="s">
        <v>28994</v>
      </c>
      <c r="B12605" s="651" t="s">
        <v>28996</v>
      </c>
      <c r="C12605" s="651"/>
      <c r="D12605" s="652"/>
    </row>
    <row r="12606" spans="1:5">
      <c r="A12606" s="711">
        <v>89977</v>
      </c>
      <c r="B12606" s="651" t="s">
        <v>28991</v>
      </c>
      <c r="C12606" s="651" t="s">
        <v>112</v>
      </c>
      <c r="D12606" s="652" t="s">
        <v>18987</v>
      </c>
      <c r="E12606" s="625">
        <v>98.44</v>
      </c>
    </row>
    <row r="12607" spans="1:5">
      <c r="A12607" s="711" t="s">
        <v>28992</v>
      </c>
      <c r="B12607" s="651" t="s">
        <v>28997</v>
      </c>
      <c r="C12607" s="651"/>
      <c r="D12607" s="652"/>
    </row>
    <row r="12608" spans="1:5">
      <c r="A12608" s="711" t="s">
        <v>22417</v>
      </c>
      <c r="B12608" s="651" t="s">
        <v>22418</v>
      </c>
      <c r="C12608" s="651"/>
      <c r="D12608" s="652"/>
    </row>
    <row r="12609" spans="1:5">
      <c r="A12609" s="711" t="s">
        <v>22419</v>
      </c>
      <c r="B12609" s="651" t="e">
        <v>#NAME?</v>
      </c>
      <c r="C12609" s="651"/>
      <c r="D12609" s="652" t="s">
        <v>22420</v>
      </c>
      <c r="E12609" s="625" t="s">
        <v>22421</v>
      </c>
    </row>
    <row r="12610" spans="1:5">
      <c r="A12610" s="711"/>
      <c r="B12610" s="651"/>
      <c r="C12610" s="651"/>
      <c r="D12610" s="652" t="s">
        <v>22422</v>
      </c>
      <c r="E12610" s="625" t="s">
        <v>22423</v>
      </c>
    </row>
    <row r="12611" spans="1:5">
      <c r="A12611" s="711" t="s">
        <v>22424</v>
      </c>
      <c r="B12611" s="651" t="s">
        <v>22425</v>
      </c>
      <c r="C12611" s="651"/>
      <c r="D12611" s="652"/>
    </row>
    <row r="12612" spans="1:5">
      <c r="A12612" s="711" t="s">
        <v>22426</v>
      </c>
      <c r="B12612" s="651" t="s">
        <v>22427</v>
      </c>
      <c r="C12612" s="651" t="s">
        <v>22428</v>
      </c>
      <c r="D12612" s="652"/>
    </row>
    <row r="12613" spans="1:5">
      <c r="A12613" s="711" t="s">
        <v>22429</v>
      </c>
      <c r="B12613" s="651" t="s">
        <v>22430</v>
      </c>
      <c r="C12613" s="651"/>
      <c r="D12613" s="652" t="s">
        <v>22422</v>
      </c>
      <c r="E12613" s="625" t="s">
        <v>22431</v>
      </c>
    </row>
    <row r="12614" spans="1:5">
      <c r="A12614" s="711" t="s">
        <v>91</v>
      </c>
      <c r="B12614" s="651" t="s">
        <v>22432</v>
      </c>
      <c r="C12614" s="651" t="s">
        <v>22433</v>
      </c>
      <c r="D12614" s="652" t="s">
        <v>22434</v>
      </c>
      <c r="E12614" s="625" t="s">
        <v>22435</v>
      </c>
    </row>
    <row r="12615" spans="1:5">
      <c r="A12615" s="711" t="s">
        <v>22436</v>
      </c>
      <c r="B12615" s="651" t="s">
        <v>22437</v>
      </c>
      <c r="C12615" s="651"/>
      <c r="D12615" s="652"/>
    </row>
    <row r="12616" spans="1:5">
      <c r="A12616" s="711" t="s">
        <v>28998</v>
      </c>
      <c r="B12616" s="651" t="s">
        <v>28999</v>
      </c>
      <c r="C12616" s="651"/>
      <c r="D12616" s="652"/>
    </row>
    <row r="12617" spans="1:5">
      <c r="A12617" s="711">
        <v>4</v>
      </c>
      <c r="B12617" s="651"/>
      <c r="C12617" s="651"/>
      <c r="D12617" s="652"/>
    </row>
    <row r="12618" spans="1:5">
      <c r="A12618" s="711">
        <v>90112</v>
      </c>
      <c r="B12618" s="651" t="s">
        <v>28937</v>
      </c>
      <c r="C12618" s="651" t="s">
        <v>112</v>
      </c>
      <c r="D12618" s="652" t="s">
        <v>18987</v>
      </c>
      <c r="E12618" s="625">
        <v>50.04</v>
      </c>
    </row>
    <row r="12619" spans="1:5">
      <c r="A12619" s="711" t="s">
        <v>28938</v>
      </c>
      <c r="B12619" s="651" t="s">
        <v>29000</v>
      </c>
      <c r="C12619" s="651"/>
      <c r="D12619" s="652"/>
    </row>
    <row r="12620" spans="1:5">
      <c r="A12620" s="711" t="s">
        <v>28940</v>
      </c>
      <c r="B12620" s="651" t="s">
        <v>28942</v>
      </c>
      <c r="C12620" s="651"/>
      <c r="D12620" s="652"/>
    </row>
    <row r="12621" spans="1:5">
      <c r="A12621" s="711">
        <v>64</v>
      </c>
      <c r="B12621" s="651" t="s">
        <v>29001</v>
      </c>
      <c r="C12621" s="651"/>
      <c r="D12621" s="652"/>
    </row>
    <row r="12622" spans="1:5">
      <c r="A12622" s="711" t="s">
        <v>29002</v>
      </c>
      <c r="B12622" s="651" t="s">
        <v>29003</v>
      </c>
      <c r="C12622" s="651" t="s">
        <v>112</v>
      </c>
      <c r="D12622" s="652" t="s">
        <v>18987</v>
      </c>
      <c r="E12622" s="625">
        <v>108.32</v>
      </c>
    </row>
    <row r="12623" spans="1:5">
      <c r="A12623" s="711" t="s">
        <v>29004</v>
      </c>
      <c r="B12623" s="651" t="s">
        <v>29005</v>
      </c>
      <c r="C12623" s="651"/>
      <c r="D12623" s="652"/>
    </row>
    <row r="12624" spans="1:5">
      <c r="A12624" s="711">
        <v>89282</v>
      </c>
      <c r="B12624" s="651" t="s">
        <v>29006</v>
      </c>
      <c r="C12624" s="651" t="s">
        <v>112</v>
      </c>
      <c r="D12624" s="652" t="s">
        <v>18987</v>
      </c>
      <c r="E12624" s="625">
        <v>41.53</v>
      </c>
    </row>
    <row r="12625" spans="1:5">
      <c r="A12625" s="711" t="s">
        <v>29007</v>
      </c>
      <c r="B12625" s="651" t="s">
        <v>29008</v>
      </c>
      <c r="C12625" s="651"/>
      <c r="D12625" s="652"/>
    </row>
    <row r="12626" spans="1:5">
      <c r="A12626" s="711" t="s">
        <v>29009</v>
      </c>
      <c r="B12626" s="651" t="s">
        <v>29010</v>
      </c>
      <c r="C12626" s="651"/>
      <c r="D12626" s="652"/>
    </row>
    <row r="12627" spans="1:5">
      <c r="A12627" s="711">
        <v>4</v>
      </c>
      <c r="B12627" s="651"/>
      <c r="C12627" s="651"/>
      <c r="D12627" s="652"/>
    </row>
    <row r="12628" spans="1:5">
      <c r="A12628" s="711">
        <v>89283</v>
      </c>
      <c r="B12628" s="651" t="s">
        <v>29006</v>
      </c>
      <c r="C12628" s="651" t="s">
        <v>112</v>
      </c>
      <c r="D12628" s="652" t="s">
        <v>18987</v>
      </c>
      <c r="E12628" s="625">
        <v>42.92</v>
      </c>
    </row>
    <row r="12629" spans="1:5">
      <c r="A12629" s="711" t="s">
        <v>29007</v>
      </c>
      <c r="B12629" s="651" t="s">
        <v>29008</v>
      </c>
      <c r="C12629" s="651"/>
      <c r="D12629" s="652"/>
    </row>
    <row r="12630" spans="1:5">
      <c r="A12630" s="711" t="s">
        <v>29009</v>
      </c>
      <c r="B12630" s="651" t="s">
        <v>29011</v>
      </c>
      <c r="C12630" s="651"/>
      <c r="D12630" s="652"/>
    </row>
    <row r="12631" spans="1:5">
      <c r="A12631" s="711">
        <v>89284</v>
      </c>
      <c r="B12631" s="651" t="s">
        <v>29006</v>
      </c>
      <c r="C12631" s="651" t="s">
        <v>112</v>
      </c>
      <c r="D12631" s="652" t="s">
        <v>18987</v>
      </c>
      <c r="E12631" s="625">
        <v>38.090000000000003</v>
      </c>
    </row>
    <row r="12632" spans="1:5">
      <c r="A12632" s="711" t="s">
        <v>29007</v>
      </c>
      <c r="B12632" s="651" t="s">
        <v>29012</v>
      </c>
      <c r="C12632" s="651"/>
      <c r="D12632" s="652"/>
    </row>
    <row r="12633" spans="1:5">
      <c r="A12633" s="711" t="s">
        <v>29013</v>
      </c>
      <c r="B12633" s="651" t="s">
        <v>29014</v>
      </c>
      <c r="C12633" s="651"/>
      <c r="D12633" s="652"/>
    </row>
    <row r="12634" spans="1:5">
      <c r="A12634" s="711" t="s">
        <v>27243</v>
      </c>
      <c r="B12634" s="651"/>
      <c r="C12634" s="651"/>
      <c r="D12634" s="652"/>
    </row>
    <row r="12635" spans="1:5">
      <c r="A12635" s="711">
        <v>89285</v>
      </c>
      <c r="B12635" s="651" t="s">
        <v>29006</v>
      </c>
      <c r="C12635" s="651" t="s">
        <v>112</v>
      </c>
      <c r="D12635" s="652" t="s">
        <v>18987</v>
      </c>
      <c r="E12635" s="625">
        <v>39.479999999999997</v>
      </c>
    </row>
    <row r="12636" spans="1:5">
      <c r="A12636" s="711" t="s">
        <v>29007</v>
      </c>
      <c r="B12636" s="651" t="s">
        <v>29012</v>
      </c>
      <c r="C12636" s="651"/>
      <c r="D12636" s="652"/>
    </row>
    <row r="12637" spans="1:5">
      <c r="A12637" s="711" t="s">
        <v>29013</v>
      </c>
      <c r="B12637" s="651" t="s">
        <v>29015</v>
      </c>
      <c r="C12637" s="651"/>
      <c r="D12637" s="652"/>
    </row>
    <row r="12638" spans="1:5">
      <c r="A12638" s="711">
        <v>2014</v>
      </c>
      <c r="B12638" s="651"/>
      <c r="C12638" s="651"/>
      <c r="D12638" s="652"/>
    </row>
    <row r="12639" spans="1:5">
      <c r="A12639" s="711">
        <v>89286</v>
      </c>
      <c r="B12639" s="651" t="s">
        <v>29006</v>
      </c>
      <c r="C12639" s="651" t="s">
        <v>112</v>
      </c>
      <c r="D12639" s="652" t="s">
        <v>18987</v>
      </c>
      <c r="E12639" s="625">
        <v>44.95</v>
      </c>
    </row>
    <row r="12640" spans="1:5">
      <c r="A12640" s="711" t="s">
        <v>29007</v>
      </c>
      <c r="B12640" s="651" t="s">
        <v>29016</v>
      </c>
      <c r="C12640" s="651"/>
      <c r="D12640" s="652"/>
    </row>
    <row r="12641" spans="1:5">
      <c r="A12641" s="711" t="s">
        <v>29009</v>
      </c>
      <c r="B12641" s="651" t="s">
        <v>29010</v>
      </c>
      <c r="C12641" s="651"/>
      <c r="D12641" s="652"/>
    </row>
    <row r="12642" spans="1:5">
      <c r="A12642" s="711">
        <v>4</v>
      </c>
      <c r="B12642" s="651"/>
      <c r="C12642" s="651"/>
      <c r="D12642" s="652"/>
    </row>
    <row r="12643" spans="1:5">
      <c r="A12643" s="711">
        <v>89287</v>
      </c>
      <c r="B12643" s="651" t="s">
        <v>29006</v>
      </c>
      <c r="C12643" s="651" t="s">
        <v>112</v>
      </c>
      <c r="D12643" s="652" t="s">
        <v>18987</v>
      </c>
      <c r="E12643" s="625">
        <v>46.34</v>
      </c>
    </row>
    <row r="12644" spans="1:5">
      <c r="A12644" s="711" t="s">
        <v>22417</v>
      </c>
      <c r="B12644" s="651" t="s">
        <v>22418</v>
      </c>
      <c r="C12644" s="651"/>
      <c r="D12644" s="652"/>
    </row>
    <row r="12645" spans="1:5">
      <c r="A12645" s="711" t="s">
        <v>22419</v>
      </c>
      <c r="B12645" s="651" t="e">
        <v>#NAME?</v>
      </c>
      <c r="C12645" s="651"/>
      <c r="D12645" s="652" t="s">
        <v>22420</v>
      </c>
      <c r="E12645" s="625" t="s">
        <v>22421</v>
      </c>
    </row>
    <row r="12646" spans="1:5">
      <c r="A12646" s="711"/>
      <c r="B12646" s="651"/>
      <c r="C12646" s="651"/>
      <c r="D12646" s="652" t="s">
        <v>22422</v>
      </c>
      <c r="E12646" s="625" t="s">
        <v>22423</v>
      </c>
    </row>
    <row r="12647" spans="1:5">
      <c r="A12647" s="711" t="s">
        <v>22424</v>
      </c>
      <c r="B12647" s="651" t="s">
        <v>22425</v>
      </c>
      <c r="C12647" s="651"/>
      <c r="D12647" s="652"/>
    </row>
    <row r="12648" spans="1:5">
      <c r="A12648" s="711" t="s">
        <v>22426</v>
      </c>
      <c r="B12648" s="651" t="s">
        <v>22427</v>
      </c>
      <c r="C12648" s="651" t="s">
        <v>22428</v>
      </c>
      <c r="D12648" s="652"/>
    </row>
    <row r="12649" spans="1:5">
      <c r="A12649" s="711" t="s">
        <v>22429</v>
      </c>
      <c r="B12649" s="651" t="s">
        <v>22430</v>
      </c>
      <c r="C12649" s="651"/>
      <c r="D12649" s="652" t="s">
        <v>22422</v>
      </c>
      <c r="E12649" s="625" t="s">
        <v>22431</v>
      </c>
    </row>
    <row r="12650" spans="1:5">
      <c r="A12650" s="711" t="s">
        <v>91</v>
      </c>
      <c r="B12650" s="651" t="s">
        <v>22432</v>
      </c>
      <c r="C12650" s="651" t="s">
        <v>22433</v>
      </c>
      <c r="D12650" s="652" t="s">
        <v>22434</v>
      </c>
      <c r="E12650" s="625" t="s">
        <v>22435</v>
      </c>
    </row>
    <row r="12651" spans="1:5">
      <c r="A12651" s="711" t="s">
        <v>22436</v>
      </c>
      <c r="B12651" s="651" t="s">
        <v>22437</v>
      </c>
      <c r="C12651" s="651"/>
      <c r="D12651" s="652"/>
    </row>
    <row r="12652" spans="1:5">
      <c r="A12652" s="711" t="s">
        <v>29007</v>
      </c>
      <c r="B12652" s="651" t="s">
        <v>29016</v>
      </c>
      <c r="C12652" s="651"/>
      <c r="D12652" s="652"/>
    </row>
    <row r="12653" spans="1:5">
      <c r="A12653" s="711" t="s">
        <v>29009</v>
      </c>
      <c r="B12653" s="651" t="s">
        <v>29011</v>
      </c>
      <c r="C12653" s="651"/>
      <c r="D12653" s="652"/>
    </row>
    <row r="12654" spans="1:5">
      <c r="A12654" s="711">
        <v>89288</v>
      </c>
      <c r="B12654" s="651" t="s">
        <v>29006</v>
      </c>
      <c r="C12654" s="651" t="s">
        <v>112</v>
      </c>
      <c r="D12654" s="652" t="s">
        <v>18987</v>
      </c>
      <c r="E12654" s="625">
        <v>40.159999999999997</v>
      </c>
    </row>
    <row r="12655" spans="1:5">
      <c r="A12655" s="711" t="s">
        <v>29007</v>
      </c>
      <c r="B12655" s="651" t="s">
        <v>29017</v>
      </c>
      <c r="C12655" s="651"/>
      <c r="D12655" s="652"/>
    </row>
    <row r="12656" spans="1:5">
      <c r="A12656" s="711" t="s">
        <v>29018</v>
      </c>
      <c r="B12656" s="651" t="s">
        <v>29019</v>
      </c>
      <c r="C12656" s="651"/>
      <c r="D12656" s="652"/>
    </row>
    <row r="12657" spans="1:5">
      <c r="A12657" s="711" t="s">
        <v>27524</v>
      </c>
      <c r="B12657" s="651"/>
      <c r="C12657" s="651"/>
      <c r="D12657" s="652"/>
    </row>
    <row r="12658" spans="1:5">
      <c r="A12658" s="711">
        <v>89289</v>
      </c>
      <c r="B12658" s="651" t="s">
        <v>29006</v>
      </c>
      <c r="C12658" s="651" t="s">
        <v>112</v>
      </c>
      <c r="D12658" s="652" t="s">
        <v>18987</v>
      </c>
      <c r="E12658" s="625">
        <v>41.55</v>
      </c>
    </row>
    <row r="12659" spans="1:5">
      <c r="A12659" s="711" t="s">
        <v>29007</v>
      </c>
      <c r="B12659" s="651" t="s">
        <v>29017</v>
      </c>
      <c r="C12659" s="651"/>
      <c r="D12659" s="652"/>
    </row>
    <row r="12660" spans="1:5">
      <c r="A12660" s="711" t="s">
        <v>29018</v>
      </c>
      <c r="B12660" s="651" t="s">
        <v>29020</v>
      </c>
      <c r="C12660" s="651"/>
      <c r="D12660" s="652"/>
    </row>
    <row r="12661" spans="1:5">
      <c r="A12661" s="711">
        <v>14</v>
      </c>
      <c r="B12661" s="651"/>
      <c r="C12661" s="651"/>
      <c r="D12661" s="652"/>
    </row>
    <row r="12662" spans="1:5">
      <c r="A12662" s="711">
        <v>89290</v>
      </c>
      <c r="B12662" s="651" t="s">
        <v>29021</v>
      </c>
      <c r="C12662" s="651" t="s">
        <v>112</v>
      </c>
      <c r="D12662" s="652" t="s">
        <v>18987</v>
      </c>
      <c r="E12662" s="625">
        <v>48.19</v>
      </c>
    </row>
    <row r="12663" spans="1:5">
      <c r="A12663" s="711" t="s">
        <v>29007</v>
      </c>
      <c r="B12663" s="651" t="s">
        <v>29008</v>
      </c>
      <c r="C12663" s="651"/>
      <c r="D12663" s="652"/>
    </row>
    <row r="12664" spans="1:5">
      <c r="A12664" s="711" t="s">
        <v>29009</v>
      </c>
      <c r="B12664" s="651" t="s">
        <v>29010</v>
      </c>
      <c r="C12664" s="651"/>
      <c r="D12664" s="652"/>
    </row>
    <row r="12665" spans="1:5">
      <c r="A12665" s="711">
        <v>4</v>
      </c>
      <c r="B12665" s="651"/>
      <c r="C12665" s="651"/>
      <c r="D12665" s="652"/>
    </row>
    <row r="12666" spans="1:5">
      <c r="A12666" s="711">
        <v>89291</v>
      </c>
      <c r="B12666" s="651" t="s">
        <v>29021</v>
      </c>
      <c r="C12666" s="651" t="s">
        <v>112</v>
      </c>
      <c r="D12666" s="652" t="s">
        <v>18987</v>
      </c>
      <c r="E12666" s="625">
        <v>49.74</v>
      </c>
    </row>
    <row r="12667" spans="1:5">
      <c r="A12667" s="711" t="s">
        <v>29007</v>
      </c>
      <c r="B12667" s="651" t="s">
        <v>29008</v>
      </c>
      <c r="C12667" s="651"/>
      <c r="D12667" s="652"/>
    </row>
    <row r="12668" spans="1:5">
      <c r="A12668" s="711" t="s">
        <v>29009</v>
      </c>
      <c r="B12668" s="651" t="s">
        <v>29011</v>
      </c>
      <c r="C12668" s="651"/>
      <c r="D12668" s="652"/>
    </row>
    <row r="12669" spans="1:5">
      <c r="A12669" s="711">
        <v>89292</v>
      </c>
      <c r="B12669" s="651" t="s">
        <v>29021</v>
      </c>
      <c r="C12669" s="651" t="s">
        <v>112</v>
      </c>
      <c r="D12669" s="652" t="s">
        <v>18987</v>
      </c>
      <c r="E12669" s="625">
        <v>44.8</v>
      </c>
    </row>
    <row r="12670" spans="1:5">
      <c r="A12670" s="711" t="s">
        <v>29007</v>
      </c>
      <c r="B12670" s="651" t="s">
        <v>29022</v>
      </c>
      <c r="C12670" s="651"/>
      <c r="D12670" s="652"/>
    </row>
    <row r="12671" spans="1:5">
      <c r="A12671" s="711" t="s">
        <v>29018</v>
      </c>
      <c r="B12671" s="651" t="s">
        <v>29019</v>
      </c>
      <c r="C12671" s="651"/>
      <c r="D12671" s="652"/>
    </row>
    <row r="12672" spans="1:5">
      <c r="A12672" s="711" t="s">
        <v>27524</v>
      </c>
      <c r="B12672" s="651"/>
      <c r="C12672" s="651"/>
      <c r="D12672" s="652"/>
    </row>
    <row r="12673" spans="1:5">
      <c r="A12673" s="711">
        <v>89293</v>
      </c>
      <c r="B12673" s="651" t="s">
        <v>29021</v>
      </c>
      <c r="C12673" s="651" t="s">
        <v>112</v>
      </c>
      <c r="D12673" s="652" t="s">
        <v>18987</v>
      </c>
      <c r="E12673" s="625">
        <v>46.35</v>
      </c>
    </row>
    <row r="12674" spans="1:5">
      <c r="A12674" s="711" t="s">
        <v>29007</v>
      </c>
      <c r="B12674" s="651" t="s">
        <v>29023</v>
      </c>
      <c r="C12674" s="651"/>
      <c r="D12674" s="652"/>
    </row>
    <row r="12675" spans="1:5">
      <c r="A12675" s="711" t="s">
        <v>29018</v>
      </c>
      <c r="B12675" s="651" t="s">
        <v>29020</v>
      </c>
      <c r="C12675" s="651"/>
      <c r="D12675" s="652"/>
    </row>
    <row r="12676" spans="1:5">
      <c r="A12676" s="711">
        <v>14</v>
      </c>
      <c r="B12676" s="651"/>
      <c r="C12676" s="651"/>
      <c r="D12676" s="652"/>
    </row>
    <row r="12677" spans="1:5">
      <c r="A12677" s="711">
        <v>89294</v>
      </c>
      <c r="B12677" s="651" t="s">
        <v>29021</v>
      </c>
      <c r="C12677" s="651" t="s">
        <v>112</v>
      </c>
      <c r="D12677" s="652" t="s">
        <v>18987</v>
      </c>
      <c r="E12677" s="625">
        <v>52.77</v>
      </c>
    </row>
    <row r="12678" spans="1:5">
      <c r="A12678" s="711" t="s">
        <v>29007</v>
      </c>
      <c r="B12678" s="651" t="s">
        <v>29016</v>
      </c>
      <c r="C12678" s="651"/>
      <c r="D12678" s="652"/>
    </row>
    <row r="12679" spans="1:5">
      <c r="A12679" s="711" t="s">
        <v>29009</v>
      </c>
      <c r="B12679" s="651" t="s">
        <v>29010</v>
      </c>
      <c r="C12679" s="651"/>
      <c r="D12679" s="652"/>
    </row>
    <row r="12680" spans="1:5">
      <c r="A12680" s="711" t="s">
        <v>22417</v>
      </c>
      <c r="B12680" s="651" t="s">
        <v>22418</v>
      </c>
      <c r="C12680" s="651"/>
      <c r="D12680" s="652"/>
    </row>
    <row r="12681" spans="1:5">
      <c r="A12681" s="711" t="s">
        <v>22419</v>
      </c>
      <c r="B12681" s="651" t="e">
        <v>#NAME?</v>
      </c>
      <c r="C12681" s="651"/>
      <c r="D12681" s="652" t="s">
        <v>22420</v>
      </c>
      <c r="E12681" s="625" t="s">
        <v>22421</v>
      </c>
    </row>
    <row r="12682" spans="1:5">
      <c r="A12682" s="711"/>
      <c r="B12682" s="651"/>
      <c r="C12682" s="651"/>
      <c r="D12682" s="652" t="s">
        <v>22422</v>
      </c>
      <c r="E12682" s="625" t="s">
        <v>22423</v>
      </c>
    </row>
    <row r="12683" spans="1:5">
      <c r="A12683" s="711" t="s">
        <v>22424</v>
      </c>
      <c r="B12683" s="651" t="s">
        <v>22425</v>
      </c>
      <c r="C12683" s="651"/>
      <c r="D12683" s="652"/>
    </row>
    <row r="12684" spans="1:5">
      <c r="A12684" s="711" t="s">
        <v>22426</v>
      </c>
      <c r="B12684" s="651" t="s">
        <v>22427</v>
      </c>
      <c r="C12684" s="651" t="s">
        <v>22428</v>
      </c>
      <c r="D12684" s="652"/>
    </row>
    <row r="12685" spans="1:5">
      <c r="A12685" s="711" t="s">
        <v>22429</v>
      </c>
      <c r="B12685" s="651" t="s">
        <v>22430</v>
      </c>
      <c r="C12685" s="651"/>
      <c r="D12685" s="652" t="s">
        <v>22422</v>
      </c>
      <c r="E12685" s="625" t="s">
        <v>22431</v>
      </c>
    </row>
    <row r="12686" spans="1:5">
      <c r="A12686" s="711" t="s">
        <v>91</v>
      </c>
      <c r="B12686" s="651" t="s">
        <v>22432</v>
      </c>
      <c r="C12686" s="651" t="s">
        <v>22433</v>
      </c>
      <c r="D12686" s="652" t="s">
        <v>22434</v>
      </c>
      <c r="E12686" s="625" t="s">
        <v>22435</v>
      </c>
    </row>
    <row r="12687" spans="1:5">
      <c r="A12687" s="711" t="s">
        <v>22436</v>
      </c>
      <c r="B12687" s="651" t="s">
        <v>22437</v>
      </c>
      <c r="C12687" s="651"/>
      <c r="D12687" s="652"/>
    </row>
    <row r="12688" spans="1:5">
      <c r="A12688" s="711">
        <v>4</v>
      </c>
      <c r="B12688" s="651"/>
      <c r="C12688" s="651"/>
      <c r="D12688" s="652"/>
    </row>
    <row r="12689" spans="1:5">
      <c r="A12689" s="711">
        <v>89295</v>
      </c>
      <c r="B12689" s="651" t="s">
        <v>29021</v>
      </c>
      <c r="C12689" s="651" t="s">
        <v>112</v>
      </c>
      <c r="D12689" s="652" t="s">
        <v>18987</v>
      </c>
      <c r="E12689" s="625">
        <v>54.32</v>
      </c>
    </row>
    <row r="12690" spans="1:5">
      <c r="A12690" s="711" t="s">
        <v>29007</v>
      </c>
      <c r="B12690" s="651" t="s">
        <v>29016</v>
      </c>
      <c r="C12690" s="651"/>
      <c r="D12690" s="652"/>
    </row>
    <row r="12691" spans="1:5">
      <c r="A12691" s="711" t="s">
        <v>29009</v>
      </c>
      <c r="B12691" s="651" t="s">
        <v>29011</v>
      </c>
      <c r="C12691" s="651"/>
      <c r="D12691" s="652"/>
    </row>
    <row r="12692" spans="1:5">
      <c r="A12692" s="711">
        <v>89296</v>
      </c>
      <c r="B12692" s="651" t="s">
        <v>29021</v>
      </c>
      <c r="C12692" s="651" t="s">
        <v>112</v>
      </c>
      <c r="D12692" s="652" t="s">
        <v>18987</v>
      </c>
      <c r="E12692" s="625">
        <v>47.45</v>
      </c>
    </row>
    <row r="12693" spans="1:5">
      <c r="A12693" s="711" t="s">
        <v>29007</v>
      </c>
      <c r="B12693" s="651" t="s">
        <v>29017</v>
      </c>
      <c r="C12693" s="651"/>
      <c r="D12693" s="652"/>
    </row>
    <row r="12694" spans="1:5">
      <c r="A12694" s="711" t="s">
        <v>29018</v>
      </c>
      <c r="B12694" s="651" t="s">
        <v>29019</v>
      </c>
      <c r="C12694" s="651"/>
      <c r="D12694" s="652"/>
    </row>
    <row r="12695" spans="1:5">
      <c r="A12695" s="711" t="s">
        <v>27524</v>
      </c>
      <c r="B12695" s="651"/>
      <c r="C12695" s="651"/>
      <c r="D12695" s="652"/>
    </row>
    <row r="12696" spans="1:5">
      <c r="A12696" s="711">
        <v>89297</v>
      </c>
      <c r="B12696" s="651" t="s">
        <v>29021</v>
      </c>
      <c r="C12696" s="651" t="s">
        <v>112</v>
      </c>
      <c r="D12696" s="652" t="s">
        <v>18987</v>
      </c>
      <c r="E12696" s="625">
        <v>49</v>
      </c>
    </row>
    <row r="12697" spans="1:5">
      <c r="A12697" s="711" t="s">
        <v>29007</v>
      </c>
      <c r="B12697" s="651" t="s">
        <v>29017</v>
      </c>
      <c r="C12697" s="651"/>
      <c r="D12697" s="652"/>
    </row>
    <row r="12698" spans="1:5">
      <c r="A12698" s="711" t="s">
        <v>29018</v>
      </c>
      <c r="B12698" s="651" t="s">
        <v>29020</v>
      </c>
      <c r="C12698" s="651"/>
      <c r="D12698" s="652"/>
    </row>
    <row r="12699" spans="1:5">
      <c r="A12699" s="711">
        <v>14</v>
      </c>
      <c r="B12699" s="651"/>
      <c r="C12699" s="651"/>
      <c r="D12699" s="652"/>
    </row>
    <row r="12700" spans="1:5">
      <c r="A12700" s="711">
        <v>89298</v>
      </c>
      <c r="B12700" s="651" t="s">
        <v>29006</v>
      </c>
      <c r="C12700" s="651" t="s">
        <v>112</v>
      </c>
      <c r="D12700" s="652" t="s">
        <v>18987</v>
      </c>
      <c r="E12700" s="625">
        <v>49.17</v>
      </c>
    </row>
    <row r="12701" spans="1:5">
      <c r="A12701" s="711" t="s">
        <v>29007</v>
      </c>
      <c r="B12701" s="651" t="s">
        <v>29024</v>
      </c>
      <c r="C12701" s="651"/>
      <c r="D12701" s="652"/>
    </row>
    <row r="12702" spans="1:5">
      <c r="A12702" s="711" t="s">
        <v>29025</v>
      </c>
      <c r="B12702" s="651" t="s">
        <v>29026</v>
      </c>
      <c r="C12702" s="651"/>
      <c r="D12702" s="652"/>
    </row>
    <row r="12703" spans="1:5">
      <c r="A12703" s="711" t="s">
        <v>25557</v>
      </c>
      <c r="B12703" s="651">
        <v>14</v>
      </c>
      <c r="C12703" s="651"/>
      <c r="D12703" s="652"/>
    </row>
    <row r="12704" spans="1:5">
      <c r="A12704" s="711">
        <v>89299</v>
      </c>
      <c r="B12704" s="651" t="s">
        <v>29006</v>
      </c>
      <c r="C12704" s="651" t="s">
        <v>112</v>
      </c>
      <c r="D12704" s="652" t="s">
        <v>18987</v>
      </c>
      <c r="E12704" s="625">
        <v>51.14</v>
      </c>
    </row>
    <row r="12705" spans="1:5">
      <c r="A12705" s="711" t="s">
        <v>29007</v>
      </c>
      <c r="B12705" s="651" t="s">
        <v>29024</v>
      </c>
      <c r="C12705" s="651"/>
      <c r="D12705" s="652"/>
    </row>
    <row r="12706" spans="1:5">
      <c r="A12706" s="711" t="s">
        <v>29025</v>
      </c>
      <c r="B12706" s="651" t="s">
        <v>29027</v>
      </c>
      <c r="C12706" s="651"/>
      <c r="D12706" s="652"/>
    </row>
    <row r="12707" spans="1:5">
      <c r="A12707" s="711">
        <v>41671</v>
      </c>
      <c r="B12707" s="651"/>
      <c r="C12707" s="651"/>
      <c r="D12707" s="652"/>
    </row>
    <row r="12708" spans="1:5">
      <c r="A12708" s="711">
        <v>89300</v>
      </c>
      <c r="B12708" s="651" t="s">
        <v>29006</v>
      </c>
      <c r="C12708" s="651" t="s">
        <v>112</v>
      </c>
      <c r="D12708" s="652" t="s">
        <v>18987</v>
      </c>
      <c r="E12708" s="625">
        <v>45.73</v>
      </c>
    </row>
    <row r="12709" spans="1:5">
      <c r="A12709" s="711" t="s">
        <v>29007</v>
      </c>
      <c r="B12709" s="651" t="s">
        <v>29022</v>
      </c>
      <c r="C12709" s="651"/>
      <c r="D12709" s="652"/>
    </row>
    <row r="12710" spans="1:5">
      <c r="A12710" s="711" t="s">
        <v>29028</v>
      </c>
      <c r="B12710" s="651" t="s">
        <v>29029</v>
      </c>
      <c r="C12710" s="651"/>
      <c r="D12710" s="652"/>
    </row>
    <row r="12711" spans="1:5">
      <c r="A12711" s="711" t="s">
        <v>29030</v>
      </c>
      <c r="B12711" s="651" t="s">
        <v>27533</v>
      </c>
      <c r="C12711" s="651"/>
      <c r="D12711" s="652"/>
    </row>
    <row r="12712" spans="1:5">
      <c r="A12712" s="711">
        <v>89301</v>
      </c>
      <c r="B12712" s="651" t="s">
        <v>29006</v>
      </c>
      <c r="C12712" s="651" t="s">
        <v>112</v>
      </c>
      <c r="D12712" s="652" t="s">
        <v>18987</v>
      </c>
      <c r="E12712" s="625">
        <v>47.7</v>
      </c>
    </row>
    <row r="12713" spans="1:5">
      <c r="A12713" s="711" t="s">
        <v>29007</v>
      </c>
      <c r="B12713" s="651" t="s">
        <v>29022</v>
      </c>
      <c r="C12713" s="651"/>
      <c r="D12713" s="652"/>
    </row>
    <row r="12714" spans="1:5">
      <c r="A12714" s="711" t="s">
        <v>29028</v>
      </c>
      <c r="B12714" s="651" t="s">
        <v>29031</v>
      </c>
      <c r="C12714" s="651"/>
      <c r="D12714" s="652"/>
    </row>
    <row r="12715" spans="1:5">
      <c r="A12715" s="711" t="s">
        <v>29032</v>
      </c>
      <c r="B12715" s="651">
        <v>14</v>
      </c>
      <c r="C12715" s="651"/>
      <c r="D12715" s="652"/>
    </row>
    <row r="12716" spans="1:5">
      <c r="A12716" s="711" t="s">
        <v>22417</v>
      </c>
      <c r="B12716" s="651" t="s">
        <v>22418</v>
      </c>
      <c r="C12716" s="651"/>
      <c r="D12716" s="652"/>
    </row>
    <row r="12717" spans="1:5">
      <c r="A12717" s="711" t="s">
        <v>22419</v>
      </c>
      <c r="B12717" s="651" t="e">
        <v>#NAME?</v>
      </c>
      <c r="C12717" s="651"/>
      <c r="D12717" s="652" t="s">
        <v>22420</v>
      </c>
      <c r="E12717" s="625" t="s">
        <v>22421</v>
      </c>
    </row>
    <row r="12718" spans="1:5">
      <c r="A12718" s="711"/>
      <c r="B12718" s="651"/>
      <c r="C12718" s="651"/>
      <c r="D12718" s="652" t="s">
        <v>22422</v>
      </c>
      <c r="E12718" s="625" t="s">
        <v>22423</v>
      </c>
    </row>
    <row r="12719" spans="1:5">
      <c r="A12719" s="711" t="s">
        <v>22424</v>
      </c>
      <c r="B12719" s="651" t="s">
        <v>22425</v>
      </c>
      <c r="C12719" s="651"/>
      <c r="D12719" s="652"/>
    </row>
    <row r="12720" spans="1:5">
      <c r="A12720" s="711" t="s">
        <v>22426</v>
      </c>
      <c r="B12720" s="651" t="s">
        <v>22427</v>
      </c>
      <c r="C12720" s="651" t="s">
        <v>22428</v>
      </c>
      <c r="D12720" s="652"/>
    </row>
    <row r="12721" spans="1:5">
      <c r="A12721" s="711" t="s">
        <v>22429</v>
      </c>
      <c r="B12721" s="651" t="s">
        <v>22430</v>
      </c>
      <c r="C12721" s="651"/>
      <c r="D12721" s="652" t="s">
        <v>22422</v>
      </c>
      <c r="E12721" s="625" t="s">
        <v>22431</v>
      </c>
    </row>
    <row r="12722" spans="1:5">
      <c r="A12722" s="711" t="s">
        <v>91</v>
      </c>
      <c r="B12722" s="651" t="s">
        <v>22432</v>
      </c>
      <c r="C12722" s="651" t="s">
        <v>22433</v>
      </c>
      <c r="D12722" s="652" t="s">
        <v>22434</v>
      </c>
      <c r="E12722" s="625" t="s">
        <v>22435</v>
      </c>
    </row>
    <row r="12723" spans="1:5">
      <c r="A12723" s="711" t="s">
        <v>22436</v>
      </c>
      <c r="B12723" s="651" t="s">
        <v>22437</v>
      </c>
      <c r="C12723" s="651"/>
      <c r="D12723" s="652"/>
    </row>
    <row r="12724" spans="1:5">
      <c r="A12724" s="711">
        <v>89302</v>
      </c>
      <c r="B12724" s="651" t="s">
        <v>29006</v>
      </c>
      <c r="C12724" s="651" t="s">
        <v>112</v>
      </c>
      <c r="D12724" s="652" t="s">
        <v>18987</v>
      </c>
      <c r="E12724" s="625">
        <v>54.86</v>
      </c>
    </row>
    <row r="12725" spans="1:5">
      <c r="A12725" s="711" t="s">
        <v>29007</v>
      </c>
      <c r="B12725" s="651" t="s">
        <v>29033</v>
      </c>
      <c r="C12725" s="651"/>
      <c r="D12725" s="652"/>
    </row>
    <row r="12726" spans="1:5">
      <c r="A12726" s="711" t="s">
        <v>29025</v>
      </c>
      <c r="B12726" s="651" t="s">
        <v>29026</v>
      </c>
      <c r="C12726" s="651"/>
      <c r="D12726" s="652"/>
    </row>
    <row r="12727" spans="1:5">
      <c r="A12727" s="711" t="s">
        <v>25557</v>
      </c>
      <c r="B12727" s="651">
        <v>14</v>
      </c>
      <c r="C12727" s="651"/>
      <c r="D12727" s="652"/>
    </row>
    <row r="12728" spans="1:5">
      <c r="A12728" s="711">
        <v>89303</v>
      </c>
      <c r="B12728" s="651" t="s">
        <v>29006</v>
      </c>
      <c r="C12728" s="651" t="s">
        <v>112</v>
      </c>
      <c r="D12728" s="652" t="s">
        <v>18987</v>
      </c>
      <c r="E12728" s="625">
        <v>56.83</v>
      </c>
    </row>
    <row r="12729" spans="1:5">
      <c r="A12729" s="711" t="s">
        <v>29007</v>
      </c>
      <c r="B12729" s="651" t="s">
        <v>29033</v>
      </c>
      <c r="C12729" s="651"/>
      <c r="D12729" s="652"/>
    </row>
    <row r="12730" spans="1:5">
      <c r="A12730" s="711" t="s">
        <v>29025</v>
      </c>
      <c r="B12730" s="651" t="s">
        <v>29027</v>
      </c>
      <c r="C12730" s="651"/>
      <c r="D12730" s="652"/>
    </row>
    <row r="12731" spans="1:5">
      <c r="A12731" s="711">
        <v>41671</v>
      </c>
      <c r="B12731" s="651"/>
      <c r="C12731" s="651"/>
      <c r="D12731" s="652"/>
    </row>
    <row r="12732" spans="1:5">
      <c r="A12732" s="711">
        <v>89304</v>
      </c>
      <c r="B12732" s="651" t="s">
        <v>29006</v>
      </c>
      <c r="C12732" s="651" t="s">
        <v>112</v>
      </c>
      <c r="D12732" s="652" t="s">
        <v>18987</v>
      </c>
      <c r="E12732" s="625">
        <v>49.21</v>
      </c>
    </row>
    <row r="12733" spans="1:5">
      <c r="A12733" s="711" t="s">
        <v>29007</v>
      </c>
      <c r="B12733" s="651" t="s">
        <v>29017</v>
      </c>
      <c r="C12733" s="651"/>
      <c r="D12733" s="652"/>
    </row>
    <row r="12734" spans="1:5">
      <c r="A12734" s="711" t="s">
        <v>29028</v>
      </c>
      <c r="B12734" s="651" t="s">
        <v>29029</v>
      </c>
      <c r="C12734" s="651"/>
      <c r="D12734" s="652"/>
    </row>
    <row r="12735" spans="1:5">
      <c r="A12735" s="711" t="s">
        <v>29030</v>
      </c>
      <c r="B12735" s="651" t="s">
        <v>27533</v>
      </c>
      <c r="C12735" s="651"/>
      <c r="D12735" s="652"/>
    </row>
    <row r="12736" spans="1:5">
      <c r="A12736" s="711">
        <v>89305</v>
      </c>
      <c r="B12736" s="651" t="s">
        <v>29006</v>
      </c>
      <c r="C12736" s="651" t="s">
        <v>112</v>
      </c>
      <c r="D12736" s="652" t="s">
        <v>18987</v>
      </c>
      <c r="E12736" s="625">
        <v>51.18</v>
      </c>
    </row>
    <row r="12737" spans="1:5">
      <c r="A12737" s="711" t="s">
        <v>29007</v>
      </c>
      <c r="B12737" s="651" t="s">
        <v>29017</v>
      </c>
      <c r="C12737" s="651"/>
      <c r="D12737" s="652"/>
    </row>
    <row r="12738" spans="1:5">
      <c r="A12738" s="711" t="s">
        <v>29028</v>
      </c>
      <c r="B12738" s="651" t="s">
        <v>29031</v>
      </c>
      <c r="C12738" s="651"/>
      <c r="D12738" s="652"/>
    </row>
    <row r="12739" spans="1:5">
      <c r="A12739" s="711" t="s">
        <v>29032</v>
      </c>
      <c r="B12739" s="651">
        <v>14</v>
      </c>
      <c r="C12739" s="651"/>
      <c r="D12739" s="652"/>
    </row>
    <row r="12740" spans="1:5">
      <c r="A12740" s="711">
        <v>89306</v>
      </c>
      <c r="B12740" s="651" t="s">
        <v>29021</v>
      </c>
      <c r="C12740" s="651" t="s">
        <v>112</v>
      </c>
      <c r="D12740" s="652" t="s">
        <v>18987</v>
      </c>
      <c r="E12740" s="625">
        <v>55.99</v>
      </c>
    </row>
    <row r="12741" spans="1:5">
      <c r="A12741" s="711" t="s">
        <v>29007</v>
      </c>
      <c r="B12741" s="651" t="s">
        <v>29024</v>
      </c>
      <c r="C12741" s="651"/>
      <c r="D12741" s="652"/>
    </row>
    <row r="12742" spans="1:5">
      <c r="A12742" s="711" t="s">
        <v>29025</v>
      </c>
      <c r="B12742" s="651" t="s">
        <v>29026</v>
      </c>
      <c r="C12742" s="651"/>
      <c r="D12742" s="652"/>
    </row>
    <row r="12743" spans="1:5">
      <c r="A12743" s="711" t="s">
        <v>25557</v>
      </c>
      <c r="B12743" s="651">
        <v>14</v>
      </c>
      <c r="C12743" s="651"/>
      <c r="D12743" s="652"/>
    </row>
    <row r="12744" spans="1:5">
      <c r="A12744" s="711">
        <v>89307</v>
      </c>
      <c r="B12744" s="651" t="s">
        <v>29021</v>
      </c>
      <c r="C12744" s="651" t="s">
        <v>112</v>
      </c>
      <c r="D12744" s="652" t="s">
        <v>18987</v>
      </c>
      <c r="E12744" s="625">
        <v>58.19</v>
      </c>
    </row>
    <row r="12745" spans="1:5">
      <c r="A12745" s="711" t="s">
        <v>29007</v>
      </c>
      <c r="B12745" s="651" t="s">
        <v>29024</v>
      </c>
      <c r="C12745" s="651"/>
      <c r="D12745" s="652"/>
    </row>
    <row r="12746" spans="1:5">
      <c r="A12746" s="711" t="s">
        <v>29025</v>
      </c>
      <c r="B12746" s="651" t="s">
        <v>29027</v>
      </c>
      <c r="C12746" s="651"/>
      <c r="D12746" s="652"/>
    </row>
    <row r="12747" spans="1:5">
      <c r="A12747" s="711">
        <v>41671</v>
      </c>
      <c r="B12747" s="651"/>
      <c r="C12747" s="651"/>
      <c r="D12747" s="652"/>
    </row>
    <row r="12748" spans="1:5">
      <c r="A12748" s="711">
        <v>89308</v>
      </c>
      <c r="B12748" s="651" t="s">
        <v>29021</v>
      </c>
      <c r="C12748" s="651" t="s">
        <v>112</v>
      </c>
      <c r="D12748" s="652" t="s">
        <v>18987</v>
      </c>
      <c r="E12748" s="625">
        <v>52.6</v>
      </c>
    </row>
    <row r="12749" spans="1:5">
      <c r="A12749" s="711" t="s">
        <v>29007</v>
      </c>
      <c r="B12749" s="651" t="s">
        <v>29022</v>
      </c>
      <c r="C12749" s="651"/>
      <c r="D12749" s="652"/>
    </row>
    <row r="12750" spans="1:5">
      <c r="A12750" s="711" t="s">
        <v>29028</v>
      </c>
      <c r="B12750" s="651" t="s">
        <v>29029</v>
      </c>
      <c r="C12750" s="651"/>
      <c r="D12750" s="652"/>
    </row>
    <row r="12751" spans="1:5">
      <c r="A12751" s="711" t="s">
        <v>29030</v>
      </c>
      <c r="B12751" s="651" t="s">
        <v>27533</v>
      </c>
      <c r="C12751" s="651"/>
      <c r="D12751" s="652"/>
    </row>
    <row r="12752" spans="1:5">
      <c r="A12752" s="711" t="s">
        <v>22417</v>
      </c>
      <c r="B12752" s="651" t="s">
        <v>22418</v>
      </c>
      <c r="C12752" s="651"/>
      <c r="D12752" s="652"/>
    </row>
    <row r="12753" spans="1:5">
      <c r="A12753" s="711" t="s">
        <v>22419</v>
      </c>
      <c r="B12753" s="651" t="e">
        <v>#NAME?</v>
      </c>
      <c r="C12753" s="651"/>
      <c r="D12753" s="652" t="s">
        <v>22420</v>
      </c>
      <c r="E12753" s="625" t="s">
        <v>22421</v>
      </c>
    </row>
    <row r="12754" spans="1:5">
      <c r="A12754" s="711"/>
      <c r="B12754" s="651"/>
      <c r="C12754" s="651"/>
      <c r="D12754" s="652" t="s">
        <v>22422</v>
      </c>
      <c r="E12754" s="625" t="s">
        <v>22423</v>
      </c>
    </row>
    <row r="12755" spans="1:5">
      <c r="A12755" s="711" t="s">
        <v>22424</v>
      </c>
      <c r="B12755" s="651" t="s">
        <v>22425</v>
      </c>
      <c r="C12755" s="651"/>
      <c r="D12755" s="652"/>
    </row>
    <row r="12756" spans="1:5">
      <c r="A12756" s="711" t="s">
        <v>22426</v>
      </c>
      <c r="B12756" s="651" t="s">
        <v>22427</v>
      </c>
      <c r="C12756" s="651" t="s">
        <v>22428</v>
      </c>
      <c r="D12756" s="652"/>
    </row>
    <row r="12757" spans="1:5">
      <c r="A12757" s="711" t="s">
        <v>22429</v>
      </c>
      <c r="B12757" s="651" t="s">
        <v>22430</v>
      </c>
      <c r="C12757" s="651"/>
      <c r="D12757" s="652" t="s">
        <v>22422</v>
      </c>
      <c r="E12757" s="625" t="s">
        <v>22431</v>
      </c>
    </row>
    <row r="12758" spans="1:5">
      <c r="A12758" s="711" t="s">
        <v>91</v>
      </c>
      <c r="B12758" s="651" t="s">
        <v>22432</v>
      </c>
      <c r="C12758" s="651" t="s">
        <v>22433</v>
      </c>
      <c r="D12758" s="652" t="s">
        <v>22434</v>
      </c>
      <c r="E12758" s="625" t="s">
        <v>22435</v>
      </c>
    </row>
    <row r="12759" spans="1:5">
      <c r="A12759" s="711" t="s">
        <v>22436</v>
      </c>
      <c r="B12759" s="651" t="s">
        <v>22437</v>
      </c>
      <c r="C12759" s="651"/>
      <c r="D12759" s="652"/>
    </row>
    <row r="12760" spans="1:5">
      <c r="A12760" s="711">
        <v>89309</v>
      </c>
      <c r="B12760" s="651" t="s">
        <v>29021</v>
      </c>
      <c r="C12760" s="651" t="s">
        <v>112</v>
      </c>
      <c r="D12760" s="652" t="s">
        <v>18987</v>
      </c>
      <c r="E12760" s="625">
        <v>54.8</v>
      </c>
    </row>
    <row r="12761" spans="1:5">
      <c r="A12761" s="711" t="s">
        <v>29007</v>
      </c>
      <c r="B12761" s="651" t="s">
        <v>29022</v>
      </c>
      <c r="C12761" s="651"/>
      <c r="D12761" s="652"/>
    </row>
    <row r="12762" spans="1:5">
      <c r="A12762" s="711" t="s">
        <v>29028</v>
      </c>
      <c r="B12762" s="651" t="s">
        <v>29031</v>
      </c>
      <c r="C12762" s="651"/>
      <c r="D12762" s="652"/>
    </row>
    <row r="12763" spans="1:5">
      <c r="A12763" s="711" t="s">
        <v>29032</v>
      </c>
      <c r="B12763" s="651">
        <v>14</v>
      </c>
      <c r="C12763" s="651"/>
      <c r="D12763" s="652"/>
    </row>
    <row r="12764" spans="1:5">
      <c r="A12764" s="711">
        <v>89310</v>
      </c>
      <c r="B12764" s="651" t="s">
        <v>29021</v>
      </c>
      <c r="C12764" s="651" t="s">
        <v>112</v>
      </c>
      <c r="D12764" s="652" t="s">
        <v>18987</v>
      </c>
      <c r="E12764" s="625">
        <v>62.81</v>
      </c>
    </row>
    <row r="12765" spans="1:5">
      <c r="A12765" s="711" t="s">
        <v>29007</v>
      </c>
      <c r="B12765" s="651" t="s">
        <v>29033</v>
      </c>
      <c r="C12765" s="651"/>
      <c r="D12765" s="652"/>
    </row>
    <row r="12766" spans="1:5">
      <c r="A12766" s="711" t="s">
        <v>29025</v>
      </c>
      <c r="B12766" s="651" t="s">
        <v>29026</v>
      </c>
      <c r="C12766" s="651"/>
      <c r="D12766" s="652"/>
    </row>
    <row r="12767" spans="1:5">
      <c r="A12767" s="711" t="s">
        <v>25557</v>
      </c>
      <c r="B12767" s="651">
        <v>14</v>
      </c>
      <c r="C12767" s="651"/>
      <c r="D12767" s="652"/>
    </row>
    <row r="12768" spans="1:5">
      <c r="A12768" s="711">
        <v>89311</v>
      </c>
      <c r="B12768" s="651" t="s">
        <v>29021</v>
      </c>
      <c r="C12768" s="651" t="s">
        <v>112</v>
      </c>
      <c r="D12768" s="652" t="s">
        <v>18987</v>
      </c>
      <c r="E12768" s="625">
        <v>65</v>
      </c>
    </row>
    <row r="12769" spans="1:5">
      <c r="A12769" s="711" t="s">
        <v>29007</v>
      </c>
      <c r="B12769" s="651" t="s">
        <v>29033</v>
      </c>
      <c r="C12769" s="651"/>
      <c r="D12769" s="652"/>
    </row>
    <row r="12770" spans="1:5">
      <c r="A12770" s="711" t="s">
        <v>29025</v>
      </c>
      <c r="B12770" s="651" t="s">
        <v>29027</v>
      </c>
      <c r="C12770" s="651"/>
      <c r="D12770" s="652"/>
    </row>
    <row r="12771" spans="1:5">
      <c r="A12771" s="711">
        <v>41671</v>
      </c>
      <c r="B12771" s="651"/>
      <c r="C12771" s="651"/>
      <c r="D12771" s="652"/>
    </row>
    <row r="12772" spans="1:5">
      <c r="A12772" s="711">
        <v>89312</v>
      </c>
      <c r="B12772" s="651" t="s">
        <v>29021</v>
      </c>
      <c r="C12772" s="651" t="s">
        <v>112</v>
      </c>
      <c r="D12772" s="652" t="s">
        <v>18987</v>
      </c>
      <c r="E12772" s="625">
        <v>56.66</v>
      </c>
    </row>
    <row r="12773" spans="1:5">
      <c r="A12773" s="711" t="s">
        <v>29007</v>
      </c>
      <c r="B12773" s="651" t="s">
        <v>29017</v>
      </c>
      <c r="C12773" s="651"/>
      <c r="D12773" s="652"/>
    </row>
    <row r="12774" spans="1:5">
      <c r="A12774" s="711" t="s">
        <v>29028</v>
      </c>
      <c r="B12774" s="651" t="s">
        <v>29029</v>
      </c>
      <c r="C12774" s="651"/>
      <c r="D12774" s="652"/>
    </row>
    <row r="12775" spans="1:5">
      <c r="A12775" s="711" t="s">
        <v>29030</v>
      </c>
      <c r="B12775" s="651" t="s">
        <v>27533</v>
      </c>
      <c r="C12775" s="651"/>
      <c r="D12775" s="652"/>
    </row>
    <row r="12776" spans="1:5">
      <c r="A12776" s="711">
        <v>89313</v>
      </c>
      <c r="B12776" s="651" t="s">
        <v>29021</v>
      </c>
      <c r="C12776" s="651" t="s">
        <v>112</v>
      </c>
      <c r="D12776" s="652" t="s">
        <v>18987</v>
      </c>
      <c r="E12776" s="625">
        <v>58.86</v>
      </c>
    </row>
    <row r="12777" spans="1:5">
      <c r="A12777" s="711" t="s">
        <v>29007</v>
      </c>
      <c r="B12777" s="651" t="s">
        <v>29017</v>
      </c>
      <c r="C12777" s="651"/>
      <c r="D12777" s="652"/>
    </row>
    <row r="12778" spans="1:5">
      <c r="A12778" s="711" t="s">
        <v>29028</v>
      </c>
      <c r="B12778" s="651" t="s">
        <v>29031</v>
      </c>
      <c r="C12778" s="651"/>
      <c r="D12778" s="652"/>
    </row>
    <row r="12779" spans="1:5">
      <c r="A12779" s="711" t="s">
        <v>29032</v>
      </c>
      <c r="B12779" s="651">
        <v>14</v>
      </c>
      <c r="C12779" s="651"/>
      <c r="D12779" s="652"/>
    </row>
    <row r="12780" spans="1:5">
      <c r="A12780" s="711">
        <v>65</v>
      </c>
      <c r="B12780" s="651" t="s">
        <v>29034</v>
      </c>
      <c r="C12780" s="651"/>
      <c r="D12780" s="652"/>
    </row>
    <row r="12781" spans="1:5">
      <c r="A12781" s="711">
        <v>87447</v>
      </c>
      <c r="B12781" s="651" t="s">
        <v>29035</v>
      </c>
      <c r="C12781" s="651" t="s">
        <v>112</v>
      </c>
      <c r="D12781" s="652" t="s">
        <v>18987</v>
      </c>
      <c r="E12781" s="625">
        <v>36.49</v>
      </c>
    </row>
    <row r="12782" spans="1:5">
      <c r="A12782" s="711" t="s">
        <v>29036</v>
      </c>
      <c r="B12782" s="651" t="s">
        <v>29037</v>
      </c>
      <c r="C12782" s="651"/>
      <c r="D12782" s="652"/>
    </row>
    <row r="12783" spans="1:5">
      <c r="A12783" s="711" t="s">
        <v>29038</v>
      </c>
      <c r="B12783" s="651" t="s">
        <v>29039</v>
      </c>
      <c r="C12783" s="651"/>
      <c r="D12783" s="652"/>
    </row>
    <row r="12784" spans="1:5">
      <c r="A12784" s="711">
        <v>87448</v>
      </c>
      <c r="B12784" s="651" t="s">
        <v>29035</v>
      </c>
      <c r="C12784" s="651" t="s">
        <v>112</v>
      </c>
      <c r="D12784" s="652" t="s">
        <v>18987</v>
      </c>
      <c r="E12784" s="625">
        <v>36.76</v>
      </c>
    </row>
    <row r="12785" spans="1:5">
      <c r="A12785" s="711" t="s">
        <v>29036</v>
      </c>
      <c r="B12785" s="651" t="s">
        <v>29037</v>
      </c>
      <c r="C12785" s="651"/>
      <c r="D12785" s="652"/>
    </row>
    <row r="12786" spans="1:5">
      <c r="A12786" s="711" t="s">
        <v>29038</v>
      </c>
      <c r="B12786" s="651" t="s">
        <v>29040</v>
      </c>
      <c r="C12786" s="651"/>
      <c r="D12786" s="652"/>
    </row>
    <row r="12787" spans="1:5">
      <c r="A12787" s="711">
        <v>87449</v>
      </c>
      <c r="B12787" s="651" t="s">
        <v>29041</v>
      </c>
      <c r="C12787" s="651" t="s">
        <v>112</v>
      </c>
      <c r="D12787" s="652" t="s">
        <v>18987</v>
      </c>
      <c r="E12787" s="625">
        <v>46.75</v>
      </c>
    </row>
    <row r="12788" spans="1:5">
      <c r="A12788" s="711" t="s">
        <v>22417</v>
      </c>
      <c r="B12788" s="651" t="s">
        <v>22418</v>
      </c>
      <c r="C12788" s="651"/>
      <c r="D12788" s="652"/>
    </row>
    <row r="12789" spans="1:5">
      <c r="A12789" s="711" t="s">
        <v>22419</v>
      </c>
      <c r="B12789" s="651" t="e">
        <v>#NAME?</v>
      </c>
      <c r="C12789" s="651"/>
      <c r="D12789" s="652" t="s">
        <v>22420</v>
      </c>
      <c r="E12789" s="625" t="s">
        <v>22421</v>
      </c>
    </row>
    <row r="12790" spans="1:5">
      <c r="A12790" s="711"/>
      <c r="B12790" s="651"/>
      <c r="C12790" s="651"/>
      <c r="D12790" s="652" t="s">
        <v>22422</v>
      </c>
      <c r="E12790" s="625" t="s">
        <v>22423</v>
      </c>
    </row>
    <row r="12791" spans="1:5">
      <c r="A12791" s="711" t="s">
        <v>22424</v>
      </c>
      <c r="B12791" s="651" t="s">
        <v>22425</v>
      </c>
      <c r="C12791" s="651"/>
      <c r="D12791" s="652"/>
    </row>
    <row r="12792" spans="1:5">
      <c r="A12792" s="711" t="s">
        <v>22426</v>
      </c>
      <c r="B12792" s="651" t="s">
        <v>22427</v>
      </c>
      <c r="C12792" s="651" t="s">
        <v>22428</v>
      </c>
      <c r="D12792" s="652"/>
    </row>
    <row r="12793" spans="1:5">
      <c r="A12793" s="711" t="s">
        <v>22429</v>
      </c>
      <c r="B12793" s="651" t="s">
        <v>22430</v>
      </c>
      <c r="C12793" s="651"/>
      <c r="D12793" s="652" t="s">
        <v>22422</v>
      </c>
      <c r="E12793" s="625" t="s">
        <v>22431</v>
      </c>
    </row>
    <row r="12794" spans="1:5">
      <c r="A12794" s="711" t="s">
        <v>91</v>
      </c>
      <c r="B12794" s="651" t="s">
        <v>22432</v>
      </c>
      <c r="C12794" s="651" t="s">
        <v>22433</v>
      </c>
      <c r="D12794" s="652" t="s">
        <v>22434</v>
      </c>
      <c r="E12794" s="625" t="s">
        <v>22435</v>
      </c>
    </row>
    <row r="12795" spans="1:5">
      <c r="A12795" s="711" t="s">
        <v>22436</v>
      </c>
      <c r="B12795" s="651" t="s">
        <v>22437</v>
      </c>
      <c r="C12795" s="651"/>
      <c r="D12795" s="652"/>
    </row>
    <row r="12796" spans="1:5">
      <c r="A12796" s="711" t="s">
        <v>29042</v>
      </c>
      <c r="B12796" s="651" t="s">
        <v>29043</v>
      </c>
      <c r="C12796" s="651"/>
      <c r="D12796" s="652"/>
    </row>
    <row r="12797" spans="1:5">
      <c r="A12797" s="711" t="s">
        <v>29044</v>
      </c>
      <c r="B12797" s="651" t="s">
        <v>29045</v>
      </c>
      <c r="C12797" s="651"/>
      <c r="D12797" s="652"/>
    </row>
    <row r="12798" spans="1:5">
      <c r="A12798" s="711">
        <v>87450</v>
      </c>
      <c r="B12798" s="651" t="s">
        <v>29041</v>
      </c>
      <c r="C12798" s="651" t="s">
        <v>112</v>
      </c>
      <c r="D12798" s="652" t="s">
        <v>18987</v>
      </c>
      <c r="E12798" s="625">
        <v>47.42</v>
      </c>
    </row>
    <row r="12799" spans="1:5">
      <c r="A12799" s="711" t="s">
        <v>29042</v>
      </c>
      <c r="B12799" s="651" t="s">
        <v>29043</v>
      </c>
      <c r="C12799" s="651"/>
      <c r="D12799" s="652"/>
    </row>
    <row r="12800" spans="1:5">
      <c r="A12800" s="711" t="s">
        <v>29044</v>
      </c>
      <c r="B12800" s="651" t="s">
        <v>29046</v>
      </c>
      <c r="C12800" s="651"/>
      <c r="D12800" s="652"/>
    </row>
    <row r="12801" spans="1:5">
      <c r="A12801" s="711">
        <v>87451</v>
      </c>
      <c r="B12801" s="651" t="s">
        <v>29047</v>
      </c>
      <c r="C12801" s="651" t="s">
        <v>112</v>
      </c>
      <c r="D12801" s="652" t="s">
        <v>18987</v>
      </c>
      <c r="E12801" s="625">
        <v>56.66</v>
      </c>
    </row>
    <row r="12802" spans="1:5">
      <c r="A12802" s="711" t="s">
        <v>29048</v>
      </c>
      <c r="B12802" s="651" t="s">
        <v>29043</v>
      </c>
      <c r="C12802" s="651"/>
      <c r="D12802" s="652"/>
    </row>
    <row r="12803" spans="1:5">
      <c r="A12803" s="711" t="s">
        <v>29044</v>
      </c>
      <c r="B12803" s="651" t="s">
        <v>29045</v>
      </c>
      <c r="C12803" s="651"/>
      <c r="D12803" s="652"/>
    </row>
    <row r="12804" spans="1:5">
      <c r="A12804" s="711">
        <v>87452</v>
      </c>
      <c r="B12804" s="651" t="s">
        <v>29047</v>
      </c>
      <c r="C12804" s="651" t="s">
        <v>112</v>
      </c>
      <c r="D12804" s="652" t="s">
        <v>18987</v>
      </c>
      <c r="E12804" s="625">
        <v>56.94</v>
      </c>
    </row>
    <row r="12805" spans="1:5">
      <c r="A12805" s="711" t="s">
        <v>29048</v>
      </c>
      <c r="B12805" s="651" t="s">
        <v>29043</v>
      </c>
      <c r="C12805" s="651"/>
      <c r="D12805" s="652"/>
    </row>
    <row r="12806" spans="1:5">
      <c r="A12806" s="711" t="s">
        <v>29044</v>
      </c>
      <c r="B12806" s="651" t="s">
        <v>29046</v>
      </c>
      <c r="C12806" s="651"/>
      <c r="D12806" s="652"/>
    </row>
    <row r="12807" spans="1:5">
      <c r="A12807" s="711">
        <v>87453</v>
      </c>
      <c r="B12807" s="651" t="s">
        <v>29035</v>
      </c>
      <c r="C12807" s="651" t="s">
        <v>112</v>
      </c>
      <c r="D12807" s="652" t="s">
        <v>18987</v>
      </c>
      <c r="E12807" s="625">
        <v>33.729999999999997</v>
      </c>
    </row>
    <row r="12808" spans="1:5">
      <c r="A12808" s="711" t="s">
        <v>29036</v>
      </c>
      <c r="B12808" s="651" t="s">
        <v>29049</v>
      </c>
      <c r="C12808" s="651"/>
      <c r="D12808" s="652"/>
    </row>
    <row r="12809" spans="1:5">
      <c r="A12809" s="711" t="s">
        <v>19150</v>
      </c>
      <c r="B12809" s="651" t="s">
        <v>29050</v>
      </c>
      <c r="C12809" s="651"/>
      <c r="D12809" s="652"/>
    </row>
    <row r="12810" spans="1:5">
      <c r="A12810" s="711">
        <v>87454</v>
      </c>
      <c r="B12810" s="651" t="s">
        <v>29035</v>
      </c>
      <c r="C12810" s="651" t="s">
        <v>112</v>
      </c>
      <c r="D12810" s="652" t="s">
        <v>18987</v>
      </c>
      <c r="E12810" s="625">
        <v>34.31</v>
      </c>
    </row>
    <row r="12811" spans="1:5">
      <c r="A12811" s="711" t="s">
        <v>29036</v>
      </c>
      <c r="B12811" s="651" t="s">
        <v>29049</v>
      </c>
      <c r="C12811" s="651"/>
      <c r="D12811" s="652"/>
    </row>
    <row r="12812" spans="1:5">
      <c r="A12812" s="711" t="s">
        <v>19150</v>
      </c>
      <c r="B12812" s="651" t="s">
        <v>29051</v>
      </c>
      <c r="C12812" s="651"/>
      <c r="D12812" s="652"/>
    </row>
    <row r="12813" spans="1:5">
      <c r="A12813" s="711">
        <v>87455</v>
      </c>
      <c r="B12813" s="651" t="s">
        <v>29041</v>
      </c>
      <c r="C12813" s="651" t="s">
        <v>112</v>
      </c>
      <c r="D12813" s="652" t="s">
        <v>18987</v>
      </c>
      <c r="E12813" s="625">
        <v>43.32</v>
      </c>
    </row>
    <row r="12814" spans="1:5">
      <c r="A12814" s="711" t="s">
        <v>29042</v>
      </c>
      <c r="B12814" s="651" t="s">
        <v>29052</v>
      </c>
      <c r="C12814" s="651"/>
      <c r="D12814" s="652"/>
    </row>
    <row r="12815" spans="1:5">
      <c r="A12815" s="711" t="s">
        <v>28934</v>
      </c>
      <c r="B12815" s="651" t="s">
        <v>28935</v>
      </c>
      <c r="C12815" s="651"/>
      <c r="D12815" s="652"/>
    </row>
    <row r="12816" spans="1:5">
      <c r="A12816" s="711">
        <v>87456</v>
      </c>
      <c r="B12816" s="651" t="s">
        <v>29041</v>
      </c>
      <c r="C12816" s="651" t="s">
        <v>112</v>
      </c>
      <c r="D12816" s="652" t="s">
        <v>18987</v>
      </c>
      <c r="E12816" s="625">
        <v>44.21</v>
      </c>
    </row>
    <row r="12817" spans="1:5">
      <c r="A12817" s="711" t="s">
        <v>29042</v>
      </c>
      <c r="B12817" s="651" t="s">
        <v>29052</v>
      </c>
      <c r="C12817" s="651"/>
      <c r="D12817" s="652"/>
    </row>
    <row r="12818" spans="1:5">
      <c r="A12818" s="711" t="s">
        <v>28934</v>
      </c>
      <c r="B12818" s="651" t="s">
        <v>28936</v>
      </c>
      <c r="C12818" s="651"/>
      <c r="D12818" s="652"/>
    </row>
    <row r="12819" spans="1:5">
      <c r="A12819" s="711">
        <v>87457</v>
      </c>
      <c r="B12819" s="651" t="s">
        <v>29047</v>
      </c>
      <c r="C12819" s="651" t="s">
        <v>112</v>
      </c>
      <c r="D12819" s="652" t="s">
        <v>18987</v>
      </c>
      <c r="E12819" s="625">
        <v>52.62</v>
      </c>
    </row>
    <row r="12820" spans="1:5">
      <c r="A12820" s="711" t="s">
        <v>29048</v>
      </c>
      <c r="B12820" s="651" t="s">
        <v>29052</v>
      </c>
      <c r="C12820" s="651"/>
      <c r="D12820" s="652"/>
    </row>
    <row r="12821" spans="1:5">
      <c r="A12821" s="711" t="s">
        <v>28934</v>
      </c>
      <c r="B12821" s="651" t="s">
        <v>28935</v>
      </c>
      <c r="C12821" s="651"/>
      <c r="D12821" s="652"/>
    </row>
    <row r="12822" spans="1:5">
      <c r="A12822" s="711">
        <v>87458</v>
      </c>
      <c r="B12822" s="651" t="s">
        <v>29047</v>
      </c>
      <c r="C12822" s="651" t="s">
        <v>112</v>
      </c>
      <c r="D12822" s="652" t="s">
        <v>18987</v>
      </c>
      <c r="E12822" s="625">
        <v>53.46</v>
      </c>
    </row>
    <row r="12823" spans="1:5">
      <c r="A12823" s="711" t="s">
        <v>29048</v>
      </c>
      <c r="B12823" s="651" t="s">
        <v>29052</v>
      </c>
      <c r="C12823" s="651"/>
      <c r="D12823" s="652"/>
    </row>
    <row r="12824" spans="1:5">
      <c r="A12824" s="711" t="s">
        <v>22417</v>
      </c>
      <c r="B12824" s="651" t="s">
        <v>22418</v>
      </c>
      <c r="C12824" s="651"/>
      <c r="D12824" s="652"/>
    </row>
    <row r="12825" spans="1:5">
      <c r="A12825" s="711" t="s">
        <v>22419</v>
      </c>
      <c r="B12825" s="651" t="e">
        <v>#NAME?</v>
      </c>
      <c r="C12825" s="651"/>
      <c r="D12825" s="652" t="s">
        <v>22420</v>
      </c>
      <c r="E12825" s="625" t="s">
        <v>22421</v>
      </c>
    </row>
    <row r="12826" spans="1:5">
      <c r="A12826" s="711"/>
      <c r="B12826" s="651"/>
      <c r="C12826" s="651"/>
      <c r="D12826" s="652" t="s">
        <v>22422</v>
      </c>
      <c r="E12826" s="625" t="s">
        <v>22423</v>
      </c>
    </row>
    <row r="12827" spans="1:5">
      <c r="A12827" s="711" t="s">
        <v>22424</v>
      </c>
      <c r="B12827" s="651" t="s">
        <v>22425</v>
      </c>
      <c r="C12827" s="651"/>
      <c r="D12827" s="652"/>
    </row>
    <row r="12828" spans="1:5">
      <c r="A12828" s="711" t="s">
        <v>22426</v>
      </c>
      <c r="B12828" s="651" t="s">
        <v>22427</v>
      </c>
      <c r="C12828" s="651" t="s">
        <v>22428</v>
      </c>
      <c r="D12828" s="652"/>
    </row>
    <row r="12829" spans="1:5">
      <c r="A12829" s="711" t="s">
        <v>22429</v>
      </c>
      <c r="B12829" s="651" t="s">
        <v>22430</v>
      </c>
      <c r="C12829" s="651"/>
      <c r="D12829" s="652" t="s">
        <v>22422</v>
      </c>
      <c r="E12829" s="625" t="s">
        <v>22431</v>
      </c>
    </row>
    <row r="12830" spans="1:5">
      <c r="A12830" s="711" t="s">
        <v>91</v>
      </c>
      <c r="B12830" s="651" t="s">
        <v>22432</v>
      </c>
      <c r="C12830" s="651" t="s">
        <v>22433</v>
      </c>
      <c r="D12830" s="652" t="s">
        <v>22434</v>
      </c>
      <c r="E12830" s="625" t="s">
        <v>22435</v>
      </c>
    </row>
    <row r="12831" spans="1:5">
      <c r="A12831" s="711" t="s">
        <v>22436</v>
      </c>
      <c r="B12831" s="651" t="s">
        <v>22437</v>
      </c>
      <c r="C12831" s="651"/>
      <c r="D12831" s="652"/>
    </row>
    <row r="12832" spans="1:5">
      <c r="A12832" s="711" t="s">
        <v>28934</v>
      </c>
      <c r="B12832" s="651" t="s">
        <v>28936</v>
      </c>
      <c r="C12832" s="651"/>
      <c r="D12832" s="652"/>
    </row>
    <row r="12833" spans="1:5">
      <c r="A12833" s="711">
        <v>87459</v>
      </c>
      <c r="B12833" s="651" t="s">
        <v>29035</v>
      </c>
      <c r="C12833" s="651" t="s">
        <v>112</v>
      </c>
      <c r="D12833" s="652" t="s">
        <v>18987</v>
      </c>
      <c r="E12833" s="625">
        <v>40.93</v>
      </c>
    </row>
    <row r="12834" spans="1:5">
      <c r="A12834" s="711" t="s">
        <v>29036</v>
      </c>
      <c r="B12834" s="651" t="s">
        <v>29053</v>
      </c>
      <c r="C12834" s="651"/>
      <c r="D12834" s="652"/>
    </row>
    <row r="12835" spans="1:5">
      <c r="A12835" s="711" t="s">
        <v>29038</v>
      </c>
      <c r="B12835" s="651" t="s">
        <v>29039</v>
      </c>
      <c r="C12835" s="651"/>
      <c r="D12835" s="652"/>
    </row>
    <row r="12836" spans="1:5">
      <c r="A12836" s="711">
        <v>87460</v>
      </c>
      <c r="B12836" s="651" t="s">
        <v>29035</v>
      </c>
      <c r="C12836" s="651" t="s">
        <v>112</v>
      </c>
      <c r="D12836" s="652" t="s">
        <v>18987</v>
      </c>
      <c r="E12836" s="625">
        <v>41.5</v>
      </c>
    </row>
    <row r="12837" spans="1:5">
      <c r="A12837" s="711" t="s">
        <v>29036</v>
      </c>
      <c r="B12837" s="651" t="s">
        <v>29053</v>
      </c>
      <c r="C12837" s="651"/>
      <c r="D12837" s="652"/>
    </row>
    <row r="12838" spans="1:5">
      <c r="A12838" s="711" t="s">
        <v>29038</v>
      </c>
      <c r="B12838" s="651" t="s">
        <v>29040</v>
      </c>
      <c r="C12838" s="651"/>
      <c r="D12838" s="652"/>
    </row>
    <row r="12839" spans="1:5">
      <c r="A12839" s="711">
        <v>87461</v>
      </c>
      <c r="B12839" s="651" t="s">
        <v>29041</v>
      </c>
      <c r="C12839" s="651" t="s">
        <v>112</v>
      </c>
      <c r="D12839" s="652" t="s">
        <v>18987</v>
      </c>
      <c r="E12839" s="625">
        <v>51.21</v>
      </c>
    </row>
    <row r="12840" spans="1:5">
      <c r="A12840" s="711" t="s">
        <v>29042</v>
      </c>
      <c r="B12840" s="651" t="s">
        <v>29054</v>
      </c>
      <c r="C12840" s="651"/>
      <c r="D12840" s="652"/>
    </row>
    <row r="12841" spans="1:5">
      <c r="A12841" s="711" t="s">
        <v>29044</v>
      </c>
      <c r="B12841" s="651" t="s">
        <v>29045</v>
      </c>
      <c r="C12841" s="651"/>
      <c r="D12841" s="652"/>
    </row>
    <row r="12842" spans="1:5">
      <c r="A12842" s="711">
        <v>87462</v>
      </c>
      <c r="B12842" s="651" t="s">
        <v>29041</v>
      </c>
      <c r="C12842" s="651" t="s">
        <v>112</v>
      </c>
      <c r="D12842" s="652" t="s">
        <v>18987</v>
      </c>
      <c r="E12842" s="625">
        <v>51.88</v>
      </c>
    </row>
    <row r="12843" spans="1:5">
      <c r="A12843" s="711" t="s">
        <v>29042</v>
      </c>
      <c r="B12843" s="651" t="s">
        <v>29054</v>
      </c>
      <c r="C12843" s="651"/>
      <c r="D12843" s="652"/>
    </row>
    <row r="12844" spans="1:5">
      <c r="A12844" s="711" t="s">
        <v>29044</v>
      </c>
      <c r="B12844" s="651" t="s">
        <v>29046</v>
      </c>
      <c r="C12844" s="651"/>
      <c r="D12844" s="652"/>
    </row>
    <row r="12845" spans="1:5">
      <c r="A12845" s="711">
        <v>87463</v>
      </c>
      <c r="B12845" s="651" t="s">
        <v>29047</v>
      </c>
      <c r="C12845" s="651" t="s">
        <v>112</v>
      </c>
      <c r="D12845" s="652" t="s">
        <v>18987</v>
      </c>
      <c r="E12845" s="625">
        <v>60.6</v>
      </c>
    </row>
    <row r="12846" spans="1:5">
      <c r="A12846" s="711" t="s">
        <v>29048</v>
      </c>
      <c r="B12846" s="651" t="s">
        <v>29054</v>
      </c>
      <c r="C12846" s="651"/>
      <c r="D12846" s="652"/>
    </row>
    <row r="12847" spans="1:5">
      <c r="A12847" s="711" t="s">
        <v>29044</v>
      </c>
      <c r="B12847" s="651" t="s">
        <v>29045</v>
      </c>
      <c r="C12847" s="651"/>
      <c r="D12847" s="652"/>
    </row>
    <row r="12848" spans="1:5">
      <c r="A12848" s="711">
        <v>87464</v>
      </c>
      <c r="B12848" s="651" t="s">
        <v>29047</v>
      </c>
      <c r="C12848" s="651" t="s">
        <v>112</v>
      </c>
      <c r="D12848" s="652" t="s">
        <v>18987</v>
      </c>
      <c r="E12848" s="625">
        <v>61.44</v>
      </c>
    </row>
    <row r="12849" spans="1:5">
      <c r="A12849" s="711" t="s">
        <v>29048</v>
      </c>
      <c r="B12849" s="651" t="s">
        <v>29054</v>
      </c>
      <c r="C12849" s="651"/>
      <c r="D12849" s="652"/>
    </row>
    <row r="12850" spans="1:5">
      <c r="A12850" s="711" t="s">
        <v>29044</v>
      </c>
      <c r="B12850" s="651" t="s">
        <v>29046</v>
      </c>
      <c r="C12850" s="651"/>
      <c r="D12850" s="652"/>
    </row>
    <row r="12851" spans="1:5">
      <c r="A12851" s="711">
        <v>87465</v>
      </c>
      <c r="B12851" s="651" t="s">
        <v>29035</v>
      </c>
      <c r="C12851" s="651" t="s">
        <v>112</v>
      </c>
      <c r="D12851" s="652" t="s">
        <v>18987</v>
      </c>
      <c r="E12851" s="625">
        <v>36.229999999999997</v>
      </c>
    </row>
    <row r="12852" spans="1:5">
      <c r="A12852" s="711" t="s">
        <v>29036</v>
      </c>
      <c r="B12852" s="651" t="s">
        <v>29055</v>
      </c>
      <c r="C12852" s="651"/>
      <c r="D12852" s="652"/>
    </row>
    <row r="12853" spans="1:5">
      <c r="A12853" s="711" t="s">
        <v>19150</v>
      </c>
      <c r="B12853" s="651" t="s">
        <v>29050</v>
      </c>
      <c r="C12853" s="651"/>
      <c r="D12853" s="652"/>
    </row>
    <row r="12854" spans="1:5">
      <c r="A12854" s="711">
        <v>87466</v>
      </c>
      <c r="B12854" s="651" t="s">
        <v>29035</v>
      </c>
      <c r="C12854" s="651" t="s">
        <v>112</v>
      </c>
      <c r="D12854" s="652" t="s">
        <v>18987</v>
      </c>
      <c r="E12854" s="625">
        <v>36.799999999999997</v>
      </c>
    </row>
    <row r="12855" spans="1:5">
      <c r="A12855" s="711" t="s">
        <v>29036</v>
      </c>
      <c r="B12855" s="651" t="s">
        <v>29055</v>
      </c>
      <c r="C12855" s="651"/>
      <c r="D12855" s="652"/>
    </row>
    <row r="12856" spans="1:5">
      <c r="A12856" s="711" t="s">
        <v>19150</v>
      </c>
      <c r="B12856" s="651" t="s">
        <v>29051</v>
      </c>
      <c r="C12856" s="651"/>
      <c r="D12856" s="652"/>
    </row>
    <row r="12857" spans="1:5">
      <c r="A12857" s="711">
        <v>87467</v>
      </c>
      <c r="B12857" s="651" t="s">
        <v>29041</v>
      </c>
      <c r="C12857" s="651" t="s">
        <v>112</v>
      </c>
      <c r="D12857" s="652" t="s">
        <v>18987</v>
      </c>
      <c r="E12857" s="625">
        <v>46.06</v>
      </c>
    </row>
    <row r="12858" spans="1:5">
      <c r="A12858" s="711" t="s">
        <v>29042</v>
      </c>
      <c r="B12858" s="651" t="s">
        <v>29056</v>
      </c>
      <c r="C12858" s="651"/>
      <c r="D12858" s="652"/>
    </row>
    <row r="12859" spans="1:5">
      <c r="A12859" s="711" t="s">
        <v>28934</v>
      </c>
      <c r="B12859" s="651" t="s">
        <v>28935</v>
      </c>
      <c r="C12859" s="651"/>
      <c r="D12859" s="652"/>
    </row>
    <row r="12860" spans="1:5">
      <c r="A12860" s="711" t="s">
        <v>22417</v>
      </c>
      <c r="B12860" s="651" t="s">
        <v>22418</v>
      </c>
      <c r="C12860" s="651"/>
      <c r="D12860" s="652"/>
    </row>
    <row r="12861" spans="1:5">
      <c r="A12861" s="711" t="s">
        <v>22419</v>
      </c>
      <c r="B12861" s="651" t="e">
        <v>#NAME?</v>
      </c>
      <c r="C12861" s="651"/>
      <c r="D12861" s="652" t="s">
        <v>22420</v>
      </c>
      <c r="E12861" s="625" t="s">
        <v>22421</v>
      </c>
    </row>
    <row r="12862" spans="1:5">
      <c r="A12862" s="711"/>
      <c r="B12862" s="651"/>
      <c r="C12862" s="651"/>
      <c r="D12862" s="652" t="s">
        <v>22422</v>
      </c>
      <c r="E12862" s="625" t="s">
        <v>22423</v>
      </c>
    </row>
    <row r="12863" spans="1:5">
      <c r="A12863" s="711" t="s">
        <v>22424</v>
      </c>
      <c r="B12863" s="651" t="s">
        <v>22425</v>
      </c>
      <c r="C12863" s="651"/>
      <c r="D12863" s="652"/>
    </row>
    <row r="12864" spans="1:5">
      <c r="A12864" s="711" t="s">
        <v>22426</v>
      </c>
      <c r="B12864" s="651" t="s">
        <v>22427</v>
      </c>
      <c r="C12864" s="651" t="s">
        <v>22428</v>
      </c>
      <c r="D12864" s="652"/>
    </row>
    <row r="12865" spans="1:5">
      <c r="A12865" s="711" t="s">
        <v>22429</v>
      </c>
      <c r="B12865" s="651" t="s">
        <v>22430</v>
      </c>
      <c r="C12865" s="651"/>
      <c r="D12865" s="652" t="s">
        <v>22422</v>
      </c>
      <c r="E12865" s="625" t="s">
        <v>22431</v>
      </c>
    </row>
    <row r="12866" spans="1:5">
      <c r="A12866" s="711" t="s">
        <v>91</v>
      </c>
      <c r="B12866" s="651" t="s">
        <v>22432</v>
      </c>
      <c r="C12866" s="651" t="s">
        <v>22433</v>
      </c>
      <c r="D12866" s="652" t="s">
        <v>22434</v>
      </c>
      <c r="E12866" s="625" t="s">
        <v>22435</v>
      </c>
    </row>
    <row r="12867" spans="1:5">
      <c r="A12867" s="711" t="s">
        <v>22436</v>
      </c>
      <c r="B12867" s="651" t="s">
        <v>22437</v>
      </c>
      <c r="C12867" s="651"/>
      <c r="D12867" s="652"/>
    </row>
    <row r="12868" spans="1:5">
      <c r="A12868" s="711">
        <v>87468</v>
      </c>
      <c r="B12868" s="651" t="s">
        <v>29041</v>
      </c>
      <c r="C12868" s="651" t="s">
        <v>112</v>
      </c>
      <c r="D12868" s="652" t="s">
        <v>18987</v>
      </c>
      <c r="E12868" s="625">
        <v>46.73</v>
      </c>
    </row>
    <row r="12869" spans="1:5">
      <c r="A12869" s="711" t="s">
        <v>29042</v>
      </c>
      <c r="B12869" s="651" t="s">
        <v>29056</v>
      </c>
      <c r="C12869" s="651"/>
      <c r="D12869" s="652"/>
    </row>
    <row r="12870" spans="1:5">
      <c r="A12870" s="711" t="s">
        <v>28934</v>
      </c>
      <c r="B12870" s="651" t="s">
        <v>28936</v>
      </c>
      <c r="C12870" s="651"/>
      <c r="D12870" s="652"/>
    </row>
    <row r="12871" spans="1:5">
      <c r="A12871" s="711">
        <v>87469</v>
      </c>
      <c r="B12871" s="651" t="s">
        <v>29047</v>
      </c>
      <c r="C12871" s="651" t="s">
        <v>112</v>
      </c>
      <c r="D12871" s="652" t="s">
        <v>18987</v>
      </c>
      <c r="E12871" s="625">
        <v>55.47</v>
      </c>
    </row>
    <row r="12872" spans="1:5">
      <c r="A12872" s="711" t="s">
        <v>29048</v>
      </c>
      <c r="B12872" s="651" t="s">
        <v>29056</v>
      </c>
      <c r="C12872" s="651"/>
      <c r="D12872" s="652"/>
    </row>
    <row r="12873" spans="1:5">
      <c r="A12873" s="711" t="s">
        <v>28934</v>
      </c>
      <c r="B12873" s="651" t="s">
        <v>28935</v>
      </c>
      <c r="C12873" s="651"/>
      <c r="D12873" s="652"/>
    </row>
    <row r="12874" spans="1:5">
      <c r="A12874" s="711">
        <v>87470</v>
      </c>
      <c r="B12874" s="651" t="s">
        <v>29047</v>
      </c>
      <c r="C12874" s="651" t="s">
        <v>112</v>
      </c>
      <c r="D12874" s="652" t="s">
        <v>18987</v>
      </c>
      <c r="E12874" s="625">
        <v>56.31</v>
      </c>
    </row>
    <row r="12875" spans="1:5">
      <c r="A12875" s="711" t="s">
        <v>29048</v>
      </c>
      <c r="B12875" s="651" t="s">
        <v>29056</v>
      </c>
      <c r="C12875" s="651"/>
      <c r="D12875" s="652"/>
    </row>
    <row r="12876" spans="1:5">
      <c r="A12876" s="711" t="s">
        <v>28934</v>
      </c>
      <c r="B12876" s="651" t="s">
        <v>28936</v>
      </c>
      <c r="C12876" s="651"/>
      <c r="D12876" s="652"/>
    </row>
    <row r="12877" spans="1:5">
      <c r="A12877" s="711">
        <v>89044</v>
      </c>
      <c r="B12877" s="651" t="s">
        <v>28991</v>
      </c>
      <c r="C12877" s="651" t="s">
        <v>112</v>
      </c>
      <c r="D12877" s="652" t="s">
        <v>18987</v>
      </c>
      <c r="E12877" s="625">
        <v>36.35</v>
      </c>
    </row>
    <row r="12878" spans="1:5">
      <c r="A12878" s="711" t="s">
        <v>28992</v>
      </c>
      <c r="B12878" s="651" t="s">
        <v>29057</v>
      </c>
      <c r="C12878" s="651"/>
      <c r="D12878" s="652"/>
    </row>
    <row r="12879" spans="1:5">
      <c r="A12879" s="711" t="s">
        <v>28994</v>
      </c>
      <c r="B12879" s="651" t="s">
        <v>28995</v>
      </c>
      <c r="C12879" s="651"/>
      <c r="D12879" s="652"/>
    </row>
    <row r="12880" spans="1:5">
      <c r="A12880" s="711">
        <v>89169</v>
      </c>
      <c r="B12880" s="651" t="s">
        <v>28991</v>
      </c>
      <c r="C12880" s="651" t="s">
        <v>112</v>
      </c>
      <c r="D12880" s="652" t="s">
        <v>18987</v>
      </c>
      <c r="E12880" s="625">
        <v>36.950000000000003</v>
      </c>
    </row>
    <row r="12881" spans="1:5">
      <c r="A12881" s="711" t="s">
        <v>28992</v>
      </c>
      <c r="B12881" s="651" t="s">
        <v>29057</v>
      </c>
      <c r="C12881" s="651"/>
      <c r="D12881" s="652"/>
    </row>
    <row r="12882" spans="1:5">
      <c r="A12882" s="711" t="s">
        <v>28994</v>
      </c>
      <c r="B12882" s="651" t="s">
        <v>28996</v>
      </c>
      <c r="C12882" s="651"/>
      <c r="D12882" s="652"/>
    </row>
    <row r="12883" spans="1:5">
      <c r="A12883" s="711">
        <v>89978</v>
      </c>
      <c r="B12883" s="651" t="s">
        <v>28991</v>
      </c>
      <c r="C12883" s="651" t="s">
        <v>112</v>
      </c>
      <c r="D12883" s="652" t="s">
        <v>18987</v>
      </c>
      <c r="E12883" s="625">
        <v>46.94</v>
      </c>
    </row>
    <row r="12884" spans="1:5">
      <c r="A12884" s="711" t="s">
        <v>28992</v>
      </c>
      <c r="B12884" s="651" t="s">
        <v>29058</v>
      </c>
      <c r="C12884" s="651"/>
      <c r="D12884" s="652"/>
    </row>
    <row r="12885" spans="1:5">
      <c r="A12885" s="711" t="s">
        <v>28998</v>
      </c>
      <c r="B12885" s="651" t="s">
        <v>29059</v>
      </c>
      <c r="C12885" s="651"/>
      <c r="D12885" s="652"/>
    </row>
    <row r="12886" spans="1:5">
      <c r="A12886" s="711">
        <v>14</v>
      </c>
      <c r="B12886" s="651"/>
      <c r="C12886" s="651"/>
      <c r="D12886" s="652"/>
    </row>
    <row r="12887" spans="1:5">
      <c r="A12887" s="711">
        <v>66</v>
      </c>
      <c r="B12887" s="651" t="s">
        <v>29060</v>
      </c>
      <c r="C12887" s="651"/>
      <c r="D12887" s="652"/>
    </row>
    <row r="12888" spans="1:5">
      <c r="A12888" s="711">
        <v>73937</v>
      </c>
      <c r="B12888" s="651" t="s">
        <v>29061</v>
      </c>
      <c r="C12888" s="651"/>
      <c r="D12888" s="652"/>
    </row>
    <row r="12889" spans="1:5">
      <c r="A12889" s="711" t="s">
        <v>5457</v>
      </c>
      <c r="B12889" s="651" t="s">
        <v>29062</v>
      </c>
      <c r="C12889" s="651" t="s">
        <v>112</v>
      </c>
      <c r="D12889" s="652" t="s">
        <v>18987</v>
      </c>
      <c r="E12889" s="625">
        <v>81.17</v>
      </c>
    </row>
    <row r="12890" spans="1:5">
      <c r="A12890" s="711" t="s">
        <v>29063</v>
      </c>
      <c r="B12890" s="651" t="s">
        <v>29064</v>
      </c>
      <c r="C12890" s="651"/>
      <c r="D12890" s="652"/>
    </row>
    <row r="12891" spans="1:5">
      <c r="A12891" s="711" t="s">
        <v>5458</v>
      </c>
      <c r="B12891" s="651" t="s">
        <v>29062</v>
      </c>
      <c r="C12891" s="651" t="s">
        <v>112</v>
      </c>
      <c r="D12891" s="652" t="s">
        <v>18987</v>
      </c>
      <c r="E12891" s="625">
        <v>81.33</v>
      </c>
    </row>
    <row r="12892" spans="1:5">
      <c r="A12892" s="711" t="s">
        <v>29063</v>
      </c>
      <c r="B12892" s="651" t="s">
        <v>29065</v>
      </c>
      <c r="C12892" s="651"/>
      <c r="D12892" s="652"/>
    </row>
    <row r="12893" spans="1:5">
      <c r="A12893" s="711" t="s">
        <v>5459</v>
      </c>
      <c r="B12893" s="651" t="s">
        <v>29066</v>
      </c>
      <c r="C12893" s="651" t="s">
        <v>112</v>
      </c>
      <c r="D12893" s="652" t="s">
        <v>18987</v>
      </c>
      <c r="E12893" s="625">
        <v>78.319999999999993</v>
      </c>
    </row>
    <row r="12894" spans="1:5">
      <c r="A12894" s="711" t="s">
        <v>29063</v>
      </c>
      <c r="B12894" s="651" t="s">
        <v>29067</v>
      </c>
      <c r="C12894" s="651"/>
      <c r="D12894" s="652"/>
    </row>
    <row r="12895" spans="1:5">
      <c r="A12895" s="711" t="s">
        <v>5460</v>
      </c>
      <c r="B12895" s="651" t="s">
        <v>29068</v>
      </c>
      <c r="C12895" s="651" t="s">
        <v>112</v>
      </c>
      <c r="D12895" s="652" t="s">
        <v>18987</v>
      </c>
      <c r="E12895" s="625">
        <v>140.94999999999999</v>
      </c>
    </row>
    <row r="12896" spans="1:5">
      <c r="A12896" s="711" t="s">
        <v>22417</v>
      </c>
      <c r="B12896" s="651" t="s">
        <v>22418</v>
      </c>
      <c r="C12896" s="651"/>
      <c r="D12896" s="652"/>
    </row>
    <row r="12897" spans="1:5">
      <c r="A12897" s="711" t="s">
        <v>22419</v>
      </c>
      <c r="B12897" s="651" t="e">
        <v>#NAME?</v>
      </c>
      <c r="C12897" s="651"/>
      <c r="D12897" s="652" t="s">
        <v>22420</v>
      </c>
      <c r="E12897" s="625" t="s">
        <v>22421</v>
      </c>
    </row>
    <row r="12898" spans="1:5">
      <c r="A12898" s="711"/>
      <c r="B12898" s="651"/>
      <c r="C12898" s="651"/>
      <c r="D12898" s="652" t="s">
        <v>22422</v>
      </c>
      <c r="E12898" s="625" t="s">
        <v>22423</v>
      </c>
    </row>
    <row r="12899" spans="1:5">
      <c r="A12899" s="711" t="s">
        <v>22424</v>
      </c>
      <c r="B12899" s="651" t="s">
        <v>22425</v>
      </c>
      <c r="C12899" s="651"/>
      <c r="D12899" s="652"/>
    </row>
    <row r="12900" spans="1:5">
      <c r="A12900" s="711" t="s">
        <v>22426</v>
      </c>
      <c r="B12900" s="651" t="s">
        <v>22427</v>
      </c>
      <c r="C12900" s="651" t="s">
        <v>22428</v>
      </c>
      <c r="D12900" s="652"/>
    </row>
    <row r="12901" spans="1:5">
      <c r="A12901" s="711" t="s">
        <v>22429</v>
      </c>
      <c r="B12901" s="651" t="s">
        <v>22430</v>
      </c>
      <c r="C12901" s="651"/>
      <c r="D12901" s="652" t="s">
        <v>22422</v>
      </c>
      <c r="E12901" s="625" t="s">
        <v>22431</v>
      </c>
    </row>
    <row r="12902" spans="1:5">
      <c r="A12902" s="711" t="s">
        <v>91</v>
      </c>
      <c r="B12902" s="651" t="s">
        <v>22432</v>
      </c>
      <c r="C12902" s="651" t="s">
        <v>22433</v>
      </c>
      <c r="D12902" s="652" t="s">
        <v>22434</v>
      </c>
      <c r="E12902" s="625" t="s">
        <v>22435</v>
      </c>
    </row>
    <row r="12903" spans="1:5">
      <c r="A12903" s="711" t="s">
        <v>22436</v>
      </c>
      <c r="B12903" s="651" t="s">
        <v>22437</v>
      </c>
      <c r="C12903" s="651"/>
      <c r="D12903" s="652"/>
    </row>
    <row r="12904" spans="1:5">
      <c r="A12904" s="711" t="s">
        <v>29069</v>
      </c>
      <c r="B12904" s="651" t="s">
        <v>29070</v>
      </c>
      <c r="C12904" s="651"/>
      <c r="D12904" s="652"/>
    </row>
    <row r="12905" spans="1:5">
      <c r="A12905" s="711">
        <v>74196</v>
      </c>
      <c r="B12905" s="651" t="s">
        <v>29071</v>
      </c>
      <c r="C12905" s="651"/>
      <c r="D12905" s="652"/>
    </row>
    <row r="12906" spans="1:5">
      <c r="A12906" s="711" t="s">
        <v>5461</v>
      </c>
      <c r="B12906" s="651" t="s">
        <v>29072</v>
      </c>
      <c r="C12906" s="651" t="s">
        <v>112</v>
      </c>
      <c r="D12906" s="652" t="s">
        <v>18987</v>
      </c>
      <c r="E12906" s="625">
        <v>88.83</v>
      </c>
    </row>
    <row r="12907" spans="1:5">
      <c r="A12907" s="711" t="s">
        <v>29073</v>
      </c>
      <c r="B12907" s="651" t="s">
        <v>29074</v>
      </c>
      <c r="C12907" s="651"/>
      <c r="D12907" s="652"/>
    </row>
    <row r="12908" spans="1:5">
      <c r="A12908" s="711">
        <v>89453</v>
      </c>
      <c r="B12908" s="651" t="s">
        <v>29075</v>
      </c>
      <c r="C12908" s="651" t="s">
        <v>112</v>
      </c>
      <c r="D12908" s="652" t="s">
        <v>18987</v>
      </c>
      <c r="E12908" s="625">
        <v>40.94</v>
      </c>
    </row>
    <row r="12909" spans="1:5">
      <c r="A12909" s="711" t="s">
        <v>29076</v>
      </c>
      <c r="B12909" s="651" t="s">
        <v>29077</v>
      </c>
      <c r="C12909" s="651"/>
      <c r="D12909" s="652"/>
    </row>
    <row r="12910" spans="1:5">
      <c r="A12910" s="711" t="s">
        <v>29078</v>
      </c>
      <c r="B12910" s="651" t="s">
        <v>29079</v>
      </c>
      <c r="C12910" s="651"/>
      <c r="D12910" s="652"/>
    </row>
    <row r="12911" spans="1:5">
      <c r="A12911" s="711">
        <v>89454</v>
      </c>
      <c r="B12911" s="651" t="s">
        <v>29075</v>
      </c>
      <c r="C12911" s="651" t="s">
        <v>112</v>
      </c>
      <c r="D12911" s="652" t="s">
        <v>18987</v>
      </c>
      <c r="E12911" s="625">
        <v>38.99</v>
      </c>
    </row>
    <row r="12912" spans="1:5">
      <c r="A12912" s="711" t="s">
        <v>29076</v>
      </c>
      <c r="B12912" s="651" t="s">
        <v>29080</v>
      </c>
      <c r="C12912" s="651"/>
      <c r="D12912" s="652"/>
    </row>
    <row r="12913" spans="1:5">
      <c r="A12913" s="711" t="s">
        <v>29081</v>
      </c>
      <c r="B12913" s="651" t="s">
        <v>29082</v>
      </c>
      <c r="C12913" s="651"/>
      <c r="D12913" s="652"/>
    </row>
    <row r="12914" spans="1:5">
      <c r="A12914" s="711">
        <v>89455</v>
      </c>
      <c r="B12914" s="651" t="s">
        <v>29075</v>
      </c>
      <c r="C12914" s="651" t="s">
        <v>112</v>
      </c>
      <c r="D12914" s="652" t="s">
        <v>18987</v>
      </c>
      <c r="E12914" s="625">
        <v>50.39</v>
      </c>
    </row>
    <row r="12915" spans="1:5">
      <c r="A12915" s="711" t="s">
        <v>29083</v>
      </c>
      <c r="B12915" s="651" t="s">
        <v>29084</v>
      </c>
      <c r="C12915" s="651"/>
      <c r="D12915" s="652"/>
    </row>
    <row r="12916" spans="1:5">
      <c r="A12916" s="711" t="s">
        <v>29078</v>
      </c>
      <c r="B12916" s="651" t="s">
        <v>29079</v>
      </c>
      <c r="C12916" s="651"/>
      <c r="D12916" s="652"/>
    </row>
    <row r="12917" spans="1:5">
      <c r="A12917" s="711">
        <v>89456</v>
      </c>
      <c r="B12917" s="651" t="s">
        <v>29075</v>
      </c>
      <c r="C12917" s="651" t="s">
        <v>112</v>
      </c>
      <c r="D12917" s="652" t="s">
        <v>18987</v>
      </c>
      <c r="E12917" s="625">
        <v>48.03</v>
      </c>
    </row>
    <row r="12918" spans="1:5">
      <c r="A12918" s="711" t="s">
        <v>29083</v>
      </c>
      <c r="B12918" s="651" t="s">
        <v>29085</v>
      </c>
      <c r="C12918" s="651"/>
      <c r="D12918" s="652"/>
    </row>
    <row r="12919" spans="1:5">
      <c r="A12919" s="711" t="s">
        <v>29081</v>
      </c>
      <c r="B12919" s="651" t="s">
        <v>29082</v>
      </c>
      <c r="C12919" s="651"/>
      <c r="D12919" s="652"/>
    </row>
    <row r="12920" spans="1:5">
      <c r="A12920" s="711">
        <v>89457</v>
      </c>
      <c r="B12920" s="651" t="s">
        <v>29075</v>
      </c>
      <c r="C12920" s="651" t="s">
        <v>112</v>
      </c>
      <c r="D12920" s="652" t="s">
        <v>18987</v>
      </c>
      <c r="E12920" s="625">
        <v>43.7</v>
      </c>
    </row>
    <row r="12921" spans="1:5">
      <c r="A12921" s="711" t="s">
        <v>29076</v>
      </c>
      <c r="B12921" s="651" t="s">
        <v>29086</v>
      </c>
      <c r="C12921" s="651"/>
      <c r="D12921" s="652"/>
    </row>
    <row r="12922" spans="1:5">
      <c r="A12922" s="711" t="s">
        <v>29078</v>
      </c>
      <c r="B12922" s="651" t="s">
        <v>29079</v>
      </c>
      <c r="C12922" s="651"/>
      <c r="D12922" s="652"/>
    </row>
    <row r="12923" spans="1:5">
      <c r="A12923" s="711">
        <v>89458</v>
      </c>
      <c r="B12923" s="651" t="s">
        <v>29075</v>
      </c>
      <c r="C12923" s="651" t="s">
        <v>112</v>
      </c>
      <c r="D12923" s="652" t="s">
        <v>18987</v>
      </c>
      <c r="E12923" s="625">
        <v>40.549999999999997</v>
      </c>
    </row>
    <row r="12924" spans="1:5">
      <c r="A12924" s="711" t="s">
        <v>29076</v>
      </c>
      <c r="B12924" s="651" t="s">
        <v>29080</v>
      </c>
      <c r="C12924" s="651"/>
      <c r="D12924" s="652"/>
    </row>
    <row r="12925" spans="1:5">
      <c r="A12925" s="711" t="s">
        <v>29087</v>
      </c>
      <c r="B12925" s="651" t="s">
        <v>29082</v>
      </c>
      <c r="C12925" s="651"/>
      <c r="D12925" s="652"/>
    </row>
    <row r="12926" spans="1:5">
      <c r="A12926" s="711">
        <v>89459</v>
      </c>
      <c r="B12926" s="651" t="s">
        <v>29075</v>
      </c>
      <c r="C12926" s="651" t="s">
        <v>112</v>
      </c>
      <c r="D12926" s="652" t="s">
        <v>18987</v>
      </c>
      <c r="E12926" s="625">
        <v>54.15</v>
      </c>
    </row>
    <row r="12927" spans="1:5">
      <c r="A12927" s="711" t="s">
        <v>29083</v>
      </c>
      <c r="B12927" s="651" t="s">
        <v>29088</v>
      </c>
      <c r="C12927" s="651"/>
      <c r="D12927" s="652"/>
    </row>
    <row r="12928" spans="1:5">
      <c r="A12928" s="711" t="s">
        <v>29078</v>
      </c>
      <c r="B12928" s="651" t="s">
        <v>29079</v>
      </c>
      <c r="C12928" s="651"/>
      <c r="D12928" s="652"/>
    </row>
    <row r="12929" spans="1:5">
      <c r="A12929" s="711">
        <v>89460</v>
      </c>
      <c r="B12929" s="651" t="s">
        <v>29075</v>
      </c>
      <c r="C12929" s="651" t="s">
        <v>112</v>
      </c>
      <c r="D12929" s="652" t="s">
        <v>18987</v>
      </c>
      <c r="E12929" s="625">
        <v>50.32</v>
      </c>
    </row>
    <row r="12930" spans="1:5">
      <c r="A12930" s="711" t="s">
        <v>29083</v>
      </c>
      <c r="B12930" s="651" t="s">
        <v>29085</v>
      </c>
      <c r="C12930" s="651"/>
      <c r="D12930" s="652"/>
    </row>
    <row r="12931" spans="1:5">
      <c r="A12931" s="711" t="s">
        <v>29087</v>
      </c>
      <c r="B12931" s="651" t="s">
        <v>29082</v>
      </c>
      <c r="C12931" s="651"/>
      <c r="D12931" s="652"/>
    </row>
    <row r="12932" spans="1:5">
      <c r="A12932" s="711" t="s">
        <v>22417</v>
      </c>
      <c r="B12932" s="651" t="s">
        <v>22418</v>
      </c>
      <c r="C12932" s="651"/>
      <c r="D12932" s="652"/>
    </row>
    <row r="12933" spans="1:5">
      <c r="A12933" s="711" t="s">
        <v>22419</v>
      </c>
      <c r="B12933" s="651" t="e">
        <v>#NAME?</v>
      </c>
      <c r="C12933" s="651"/>
      <c r="D12933" s="652" t="s">
        <v>22420</v>
      </c>
      <c r="E12933" s="625" t="s">
        <v>22421</v>
      </c>
    </row>
    <row r="12934" spans="1:5">
      <c r="A12934" s="711"/>
      <c r="B12934" s="651"/>
      <c r="C12934" s="651"/>
      <c r="D12934" s="652" t="s">
        <v>22422</v>
      </c>
      <c r="E12934" s="625" t="s">
        <v>22423</v>
      </c>
    </row>
    <row r="12935" spans="1:5">
      <c r="A12935" s="711" t="s">
        <v>22424</v>
      </c>
      <c r="B12935" s="651" t="s">
        <v>22425</v>
      </c>
      <c r="C12935" s="651"/>
      <c r="D12935" s="652"/>
    </row>
    <row r="12936" spans="1:5">
      <c r="A12936" s="711" t="s">
        <v>22426</v>
      </c>
      <c r="B12936" s="651" t="s">
        <v>22427</v>
      </c>
      <c r="C12936" s="651" t="s">
        <v>22428</v>
      </c>
      <c r="D12936" s="652"/>
    </row>
    <row r="12937" spans="1:5">
      <c r="A12937" s="711" t="s">
        <v>22429</v>
      </c>
      <c r="B12937" s="651" t="s">
        <v>22430</v>
      </c>
      <c r="C12937" s="651"/>
      <c r="D12937" s="652" t="s">
        <v>22422</v>
      </c>
      <c r="E12937" s="625" t="s">
        <v>22431</v>
      </c>
    </row>
    <row r="12938" spans="1:5">
      <c r="A12938" s="711" t="s">
        <v>91</v>
      </c>
      <c r="B12938" s="651" t="s">
        <v>22432</v>
      </c>
      <c r="C12938" s="651" t="s">
        <v>22433</v>
      </c>
      <c r="D12938" s="652" t="s">
        <v>22434</v>
      </c>
      <c r="E12938" s="625" t="s">
        <v>22435</v>
      </c>
    </row>
    <row r="12939" spans="1:5">
      <c r="A12939" s="711" t="s">
        <v>22436</v>
      </c>
      <c r="B12939" s="651" t="s">
        <v>22437</v>
      </c>
      <c r="C12939" s="651"/>
      <c r="D12939" s="652"/>
    </row>
    <row r="12940" spans="1:5">
      <c r="A12940" s="711">
        <v>89462</v>
      </c>
      <c r="B12940" s="651" t="s">
        <v>29089</v>
      </c>
      <c r="C12940" s="651" t="s">
        <v>112</v>
      </c>
      <c r="D12940" s="652" t="s">
        <v>18987</v>
      </c>
      <c r="E12940" s="625">
        <v>47.29</v>
      </c>
    </row>
    <row r="12941" spans="1:5">
      <c r="A12941" s="711" t="s">
        <v>29076</v>
      </c>
      <c r="B12941" s="651" t="s">
        <v>29077</v>
      </c>
      <c r="C12941" s="651"/>
      <c r="D12941" s="652"/>
    </row>
    <row r="12942" spans="1:5">
      <c r="A12942" s="711" t="s">
        <v>29078</v>
      </c>
      <c r="B12942" s="651" t="s">
        <v>29079</v>
      </c>
      <c r="C12942" s="651"/>
      <c r="D12942" s="652"/>
    </row>
    <row r="12943" spans="1:5">
      <c r="A12943" s="711">
        <v>89463</v>
      </c>
      <c r="B12943" s="651" t="s">
        <v>29089</v>
      </c>
      <c r="C12943" s="651" t="s">
        <v>112</v>
      </c>
      <c r="D12943" s="652" t="s">
        <v>18987</v>
      </c>
      <c r="E12943" s="625">
        <v>45.51</v>
      </c>
    </row>
    <row r="12944" spans="1:5">
      <c r="A12944" s="711" t="s">
        <v>29076</v>
      </c>
      <c r="B12944" s="651" t="s">
        <v>29080</v>
      </c>
      <c r="C12944" s="651"/>
      <c r="D12944" s="652"/>
    </row>
    <row r="12945" spans="1:5">
      <c r="A12945" s="711" t="s">
        <v>29081</v>
      </c>
      <c r="B12945" s="651" t="s">
        <v>29082</v>
      </c>
      <c r="C12945" s="651"/>
      <c r="D12945" s="652"/>
    </row>
    <row r="12946" spans="1:5">
      <c r="A12946" s="711">
        <v>89464</v>
      </c>
      <c r="B12946" s="651" t="s">
        <v>29089</v>
      </c>
      <c r="C12946" s="651" t="s">
        <v>112</v>
      </c>
      <c r="D12946" s="652" t="s">
        <v>18987</v>
      </c>
      <c r="E12946" s="625">
        <v>62.42</v>
      </c>
    </row>
    <row r="12947" spans="1:5">
      <c r="A12947" s="711" t="s">
        <v>29083</v>
      </c>
      <c r="B12947" s="651" t="s">
        <v>29084</v>
      </c>
      <c r="C12947" s="651"/>
      <c r="D12947" s="652"/>
    </row>
    <row r="12948" spans="1:5">
      <c r="A12948" s="711" t="s">
        <v>29078</v>
      </c>
      <c r="B12948" s="651" t="s">
        <v>29079</v>
      </c>
      <c r="C12948" s="651"/>
      <c r="D12948" s="652"/>
    </row>
    <row r="12949" spans="1:5">
      <c r="A12949" s="711">
        <v>89465</v>
      </c>
      <c r="B12949" s="651" t="s">
        <v>29089</v>
      </c>
      <c r="C12949" s="651" t="s">
        <v>112</v>
      </c>
      <c r="D12949" s="652" t="s">
        <v>18987</v>
      </c>
      <c r="E12949" s="625">
        <v>60.31</v>
      </c>
    </row>
    <row r="12950" spans="1:5">
      <c r="A12950" s="711" t="s">
        <v>29083</v>
      </c>
      <c r="B12950" s="651" t="s">
        <v>29085</v>
      </c>
      <c r="C12950" s="651"/>
      <c r="D12950" s="652"/>
    </row>
    <row r="12951" spans="1:5">
      <c r="A12951" s="711" t="s">
        <v>29081</v>
      </c>
      <c r="B12951" s="651" t="s">
        <v>29082</v>
      </c>
      <c r="C12951" s="651"/>
      <c r="D12951" s="652"/>
    </row>
    <row r="12952" spans="1:5">
      <c r="A12952" s="711">
        <v>89466</v>
      </c>
      <c r="B12952" s="651" t="s">
        <v>29089</v>
      </c>
      <c r="C12952" s="651" t="s">
        <v>112</v>
      </c>
      <c r="D12952" s="652" t="s">
        <v>18987</v>
      </c>
      <c r="E12952" s="625">
        <v>50.25</v>
      </c>
    </row>
    <row r="12953" spans="1:5">
      <c r="A12953" s="711" t="s">
        <v>29076</v>
      </c>
      <c r="B12953" s="651" t="s">
        <v>29086</v>
      </c>
      <c r="C12953" s="651"/>
      <c r="D12953" s="652"/>
    </row>
    <row r="12954" spans="1:5">
      <c r="A12954" s="711" t="s">
        <v>29078</v>
      </c>
      <c r="B12954" s="651" t="s">
        <v>29079</v>
      </c>
      <c r="C12954" s="651"/>
      <c r="D12954" s="652"/>
    </row>
    <row r="12955" spans="1:5">
      <c r="A12955" s="711">
        <v>89467</v>
      </c>
      <c r="B12955" s="651" t="s">
        <v>29089</v>
      </c>
      <c r="C12955" s="651" t="s">
        <v>112</v>
      </c>
      <c r="D12955" s="652" t="s">
        <v>18987</v>
      </c>
      <c r="E12955" s="625">
        <v>47.12</v>
      </c>
    </row>
    <row r="12956" spans="1:5">
      <c r="A12956" s="711" t="s">
        <v>29076</v>
      </c>
      <c r="B12956" s="651" t="s">
        <v>29080</v>
      </c>
      <c r="C12956" s="651"/>
      <c r="D12956" s="652"/>
    </row>
    <row r="12957" spans="1:5">
      <c r="A12957" s="711" t="s">
        <v>29087</v>
      </c>
      <c r="B12957" s="651" t="s">
        <v>29082</v>
      </c>
      <c r="C12957" s="651"/>
      <c r="D12957" s="652"/>
    </row>
    <row r="12958" spans="1:5">
      <c r="A12958" s="711">
        <v>89468</v>
      </c>
      <c r="B12958" s="651" t="s">
        <v>29089</v>
      </c>
      <c r="C12958" s="651" t="s">
        <v>112</v>
      </c>
      <c r="D12958" s="652" t="s">
        <v>18987</v>
      </c>
      <c r="E12958" s="625">
        <v>66</v>
      </c>
    </row>
    <row r="12959" spans="1:5">
      <c r="A12959" s="711" t="s">
        <v>29083</v>
      </c>
      <c r="B12959" s="651" t="s">
        <v>29088</v>
      </c>
      <c r="C12959" s="651"/>
      <c r="D12959" s="652"/>
    </row>
    <row r="12960" spans="1:5">
      <c r="A12960" s="711" t="s">
        <v>29078</v>
      </c>
      <c r="B12960" s="651" t="s">
        <v>29079</v>
      </c>
      <c r="C12960" s="651"/>
      <c r="D12960" s="652"/>
    </row>
    <row r="12961" spans="1:5">
      <c r="A12961" s="711">
        <v>89469</v>
      </c>
      <c r="B12961" s="651" t="s">
        <v>29089</v>
      </c>
      <c r="C12961" s="651" t="s">
        <v>112</v>
      </c>
      <c r="D12961" s="652" t="s">
        <v>18987</v>
      </c>
      <c r="E12961" s="625">
        <v>62.26</v>
      </c>
    </row>
    <row r="12962" spans="1:5">
      <c r="A12962" s="711" t="s">
        <v>29083</v>
      </c>
      <c r="B12962" s="651" t="s">
        <v>29085</v>
      </c>
      <c r="C12962" s="651"/>
      <c r="D12962" s="652"/>
    </row>
    <row r="12963" spans="1:5">
      <c r="A12963" s="711" t="s">
        <v>29087</v>
      </c>
      <c r="B12963" s="651" t="s">
        <v>29082</v>
      </c>
      <c r="C12963" s="651"/>
      <c r="D12963" s="652"/>
    </row>
    <row r="12964" spans="1:5">
      <c r="A12964" s="711">
        <v>89470</v>
      </c>
      <c r="B12964" s="651" t="s">
        <v>29075</v>
      </c>
      <c r="C12964" s="651" t="s">
        <v>112</v>
      </c>
      <c r="D12964" s="652" t="s">
        <v>18987</v>
      </c>
      <c r="E12964" s="625">
        <v>50.02</v>
      </c>
    </row>
    <row r="12965" spans="1:5">
      <c r="A12965" s="711" t="s">
        <v>29076</v>
      </c>
      <c r="B12965" s="651" t="s">
        <v>29077</v>
      </c>
      <c r="C12965" s="651"/>
      <c r="D12965" s="652"/>
    </row>
    <row r="12966" spans="1:5">
      <c r="A12966" s="711" t="s">
        <v>29078</v>
      </c>
      <c r="B12966" s="651" t="s">
        <v>29090</v>
      </c>
      <c r="C12966" s="651"/>
      <c r="D12966" s="652"/>
    </row>
    <row r="12967" spans="1:5">
      <c r="A12967" s="711">
        <v>89471</v>
      </c>
      <c r="B12967" s="651" t="s">
        <v>29075</v>
      </c>
      <c r="C12967" s="651" t="s">
        <v>112</v>
      </c>
      <c r="D12967" s="652" t="s">
        <v>18987</v>
      </c>
      <c r="E12967" s="625">
        <v>48.07</v>
      </c>
    </row>
    <row r="12968" spans="1:5">
      <c r="A12968" s="711" t="s">
        <v>22417</v>
      </c>
      <c r="B12968" s="651" t="s">
        <v>22418</v>
      </c>
      <c r="C12968" s="651"/>
      <c r="D12968" s="652"/>
    </row>
    <row r="12969" spans="1:5">
      <c r="A12969" s="711" t="s">
        <v>22419</v>
      </c>
      <c r="B12969" s="651" t="e">
        <v>#NAME?</v>
      </c>
      <c r="C12969" s="651"/>
      <c r="D12969" s="652" t="s">
        <v>22420</v>
      </c>
      <c r="E12969" s="625" t="s">
        <v>22421</v>
      </c>
    </row>
    <row r="12970" spans="1:5">
      <c r="A12970" s="711"/>
      <c r="B12970" s="651"/>
      <c r="C12970" s="651"/>
      <c r="D12970" s="652" t="s">
        <v>22422</v>
      </c>
      <c r="E12970" s="625" t="s">
        <v>22423</v>
      </c>
    </row>
    <row r="12971" spans="1:5">
      <c r="A12971" s="711" t="s">
        <v>22424</v>
      </c>
      <c r="B12971" s="651" t="s">
        <v>22425</v>
      </c>
      <c r="C12971" s="651"/>
      <c r="D12971" s="652"/>
    </row>
    <row r="12972" spans="1:5">
      <c r="A12972" s="711" t="s">
        <v>22426</v>
      </c>
      <c r="B12972" s="651" t="s">
        <v>22427</v>
      </c>
      <c r="C12972" s="651" t="s">
        <v>22428</v>
      </c>
      <c r="D12972" s="652"/>
    </row>
    <row r="12973" spans="1:5">
      <c r="A12973" s="711" t="s">
        <v>22429</v>
      </c>
      <c r="B12973" s="651" t="s">
        <v>22430</v>
      </c>
      <c r="C12973" s="651"/>
      <c r="D12973" s="652" t="s">
        <v>22422</v>
      </c>
      <c r="E12973" s="625" t="s">
        <v>22431</v>
      </c>
    </row>
    <row r="12974" spans="1:5">
      <c r="A12974" s="711" t="s">
        <v>91</v>
      </c>
      <c r="B12974" s="651" t="s">
        <v>22432</v>
      </c>
      <c r="C12974" s="651" t="s">
        <v>22433</v>
      </c>
      <c r="D12974" s="652" t="s">
        <v>22434</v>
      </c>
      <c r="E12974" s="625" t="s">
        <v>22435</v>
      </c>
    </row>
    <row r="12975" spans="1:5">
      <c r="A12975" s="711" t="s">
        <v>22436</v>
      </c>
      <c r="B12975" s="651" t="s">
        <v>22437</v>
      </c>
      <c r="C12975" s="651"/>
      <c r="D12975" s="652"/>
    </row>
    <row r="12976" spans="1:5">
      <c r="A12976" s="711" t="s">
        <v>29076</v>
      </c>
      <c r="B12976" s="651" t="s">
        <v>29080</v>
      </c>
      <c r="C12976" s="651"/>
      <c r="D12976" s="652"/>
    </row>
    <row r="12977" spans="1:5">
      <c r="A12977" s="711" t="s">
        <v>29081</v>
      </c>
      <c r="B12977" s="651" t="s">
        <v>29091</v>
      </c>
      <c r="C12977" s="651"/>
      <c r="D12977" s="652"/>
    </row>
    <row r="12978" spans="1:5">
      <c r="A12978" s="711">
        <v>89472</v>
      </c>
      <c r="B12978" s="651" t="s">
        <v>29075</v>
      </c>
      <c r="C12978" s="651" t="s">
        <v>112</v>
      </c>
      <c r="D12978" s="652" t="s">
        <v>18987</v>
      </c>
      <c r="E12978" s="625">
        <v>59.3</v>
      </c>
    </row>
    <row r="12979" spans="1:5">
      <c r="A12979" s="711" t="s">
        <v>29083</v>
      </c>
      <c r="B12979" s="651" t="s">
        <v>29084</v>
      </c>
      <c r="C12979" s="651"/>
      <c r="D12979" s="652"/>
    </row>
    <row r="12980" spans="1:5">
      <c r="A12980" s="711" t="s">
        <v>29078</v>
      </c>
      <c r="B12980" s="651" t="s">
        <v>29090</v>
      </c>
      <c r="C12980" s="651"/>
      <c r="D12980" s="652"/>
    </row>
    <row r="12981" spans="1:5">
      <c r="A12981" s="711">
        <v>89473</v>
      </c>
      <c r="B12981" s="651" t="s">
        <v>29075</v>
      </c>
      <c r="C12981" s="651" t="s">
        <v>112</v>
      </c>
      <c r="D12981" s="652" t="s">
        <v>18987</v>
      </c>
      <c r="E12981" s="625">
        <v>57.1</v>
      </c>
    </row>
    <row r="12982" spans="1:5">
      <c r="A12982" s="711" t="s">
        <v>29083</v>
      </c>
      <c r="B12982" s="651" t="s">
        <v>29085</v>
      </c>
      <c r="C12982" s="651"/>
      <c r="D12982" s="652"/>
    </row>
    <row r="12983" spans="1:5">
      <c r="A12983" s="711" t="s">
        <v>29081</v>
      </c>
      <c r="B12983" s="651" t="s">
        <v>29091</v>
      </c>
      <c r="C12983" s="651"/>
      <c r="D12983" s="652"/>
    </row>
    <row r="12984" spans="1:5">
      <c r="A12984" s="711">
        <v>89474</v>
      </c>
      <c r="B12984" s="651" t="s">
        <v>29075</v>
      </c>
      <c r="C12984" s="651" t="s">
        <v>112</v>
      </c>
      <c r="D12984" s="652" t="s">
        <v>18987</v>
      </c>
      <c r="E12984" s="625">
        <v>55.28</v>
      </c>
    </row>
    <row r="12985" spans="1:5">
      <c r="A12985" s="711" t="s">
        <v>29076</v>
      </c>
      <c r="B12985" s="651" t="s">
        <v>29086</v>
      </c>
      <c r="C12985" s="651"/>
      <c r="D12985" s="652"/>
    </row>
    <row r="12986" spans="1:5">
      <c r="A12986" s="711" t="s">
        <v>29078</v>
      </c>
      <c r="B12986" s="651" t="s">
        <v>29090</v>
      </c>
      <c r="C12986" s="651"/>
      <c r="D12986" s="652"/>
    </row>
    <row r="12987" spans="1:5">
      <c r="A12987" s="711">
        <v>89475</v>
      </c>
      <c r="B12987" s="651" t="s">
        <v>29075</v>
      </c>
      <c r="C12987" s="651" t="s">
        <v>112</v>
      </c>
      <c r="D12987" s="652" t="s">
        <v>18987</v>
      </c>
      <c r="E12987" s="625">
        <v>51</v>
      </c>
    </row>
    <row r="12988" spans="1:5">
      <c r="A12988" s="711" t="s">
        <v>29076</v>
      </c>
      <c r="B12988" s="651" t="s">
        <v>29080</v>
      </c>
      <c r="C12988" s="651"/>
      <c r="D12988" s="652"/>
    </row>
    <row r="12989" spans="1:5">
      <c r="A12989" s="711" t="s">
        <v>29087</v>
      </c>
      <c r="B12989" s="651" t="s">
        <v>29091</v>
      </c>
      <c r="C12989" s="651"/>
      <c r="D12989" s="652"/>
    </row>
    <row r="12990" spans="1:5">
      <c r="A12990" s="711">
        <v>89476</v>
      </c>
      <c r="B12990" s="651" t="s">
        <v>29075</v>
      </c>
      <c r="C12990" s="651" t="s">
        <v>112</v>
      </c>
      <c r="D12990" s="652" t="s">
        <v>18987</v>
      </c>
      <c r="E12990" s="625">
        <v>65.72</v>
      </c>
    </row>
    <row r="12991" spans="1:5">
      <c r="A12991" s="711" t="s">
        <v>29083</v>
      </c>
      <c r="B12991" s="651" t="s">
        <v>29088</v>
      </c>
      <c r="C12991" s="651"/>
      <c r="D12991" s="652"/>
    </row>
    <row r="12992" spans="1:5">
      <c r="A12992" s="711" t="s">
        <v>29078</v>
      </c>
      <c r="B12992" s="651" t="s">
        <v>29090</v>
      </c>
      <c r="C12992" s="651"/>
      <c r="D12992" s="652"/>
    </row>
    <row r="12993" spans="1:5">
      <c r="A12993" s="711">
        <v>89477</v>
      </c>
      <c r="B12993" s="651" t="s">
        <v>29075</v>
      </c>
      <c r="C12993" s="651" t="s">
        <v>112</v>
      </c>
      <c r="D12993" s="652" t="s">
        <v>18987</v>
      </c>
      <c r="E12993" s="625">
        <v>60.91</v>
      </c>
    </row>
    <row r="12994" spans="1:5">
      <c r="A12994" s="711" t="s">
        <v>29083</v>
      </c>
      <c r="B12994" s="651" t="s">
        <v>29085</v>
      </c>
      <c r="C12994" s="651"/>
      <c r="D12994" s="652"/>
    </row>
    <row r="12995" spans="1:5">
      <c r="A12995" s="711" t="s">
        <v>29087</v>
      </c>
      <c r="B12995" s="651" t="s">
        <v>29091</v>
      </c>
      <c r="C12995" s="651"/>
      <c r="D12995" s="652"/>
    </row>
    <row r="12996" spans="1:5">
      <c r="A12996" s="711">
        <v>89478</v>
      </c>
      <c r="B12996" s="651" t="s">
        <v>29089</v>
      </c>
      <c r="C12996" s="651" t="s">
        <v>112</v>
      </c>
      <c r="D12996" s="652" t="s">
        <v>18987</v>
      </c>
      <c r="E12996" s="625">
        <v>56.55</v>
      </c>
    </row>
    <row r="12997" spans="1:5">
      <c r="A12997" s="711" t="s">
        <v>29076</v>
      </c>
      <c r="B12997" s="651" t="s">
        <v>29077</v>
      </c>
      <c r="C12997" s="651"/>
      <c r="D12997" s="652"/>
    </row>
    <row r="12998" spans="1:5">
      <c r="A12998" s="711" t="s">
        <v>29078</v>
      </c>
      <c r="B12998" s="651" t="s">
        <v>29090</v>
      </c>
      <c r="C12998" s="651"/>
      <c r="D12998" s="652"/>
    </row>
    <row r="12999" spans="1:5">
      <c r="A12999" s="711">
        <v>89479</v>
      </c>
      <c r="B12999" s="651" t="s">
        <v>29089</v>
      </c>
      <c r="C12999" s="651" t="s">
        <v>112</v>
      </c>
      <c r="D12999" s="652" t="s">
        <v>18987</v>
      </c>
      <c r="E12999" s="625">
        <v>54.78</v>
      </c>
    </row>
    <row r="13000" spans="1:5">
      <c r="A13000" s="711" t="s">
        <v>29076</v>
      </c>
      <c r="B13000" s="651" t="s">
        <v>29080</v>
      </c>
      <c r="C13000" s="651"/>
      <c r="D13000" s="652"/>
    </row>
    <row r="13001" spans="1:5">
      <c r="A13001" s="711" t="s">
        <v>29081</v>
      </c>
      <c r="B13001" s="651" t="s">
        <v>29091</v>
      </c>
      <c r="C13001" s="651"/>
      <c r="D13001" s="652"/>
    </row>
    <row r="13002" spans="1:5">
      <c r="A13002" s="711">
        <v>89480</v>
      </c>
      <c r="B13002" s="651" t="s">
        <v>29089</v>
      </c>
      <c r="C13002" s="651" t="s">
        <v>112</v>
      </c>
      <c r="D13002" s="652" t="s">
        <v>18987</v>
      </c>
      <c r="E13002" s="625">
        <v>71.510000000000005</v>
      </c>
    </row>
    <row r="13003" spans="1:5">
      <c r="A13003" s="711" t="s">
        <v>29083</v>
      </c>
      <c r="B13003" s="651" t="s">
        <v>29084</v>
      </c>
      <c r="C13003" s="651"/>
      <c r="D13003" s="652"/>
    </row>
    <row r="13004" spans="1:5">
      <c r="A13004" s="711" t="s">
        <v>22417</v>
      </c>
      <c r="B13004" s="651" t="s">
        <v>22418</v>
      </c>
      <c r="C13004" s="651"/>
      <c r="D13004" s="652"/>
    </row>
    <row r="13005" spans="1:5">
      <c r="A13005" s="711" t="s">
        <v>22419</v>
      </c>
      <c r="B13005" s="651" t="e">
        <v>#NAME?</v>
      </c>
      <c r="C13005" s="651"/>
      <c r="D13005" s="652" t="s">
        <v>22420</v>
      </c>
      <c r="E13005" s="625" t="s">
        <v>22421</v>
      </c>
    </row>
    <row r="13006" spans="1:5">
      <c r="A13006" s="711"/>
      <c r="B13006" s="651"/>
      <c r="C13006" s="651"/>
      <c r="D13006" s="652" t="s">
        <v>22422</v>
      </c>
      <c r="E13006" s="625" t="s">
        <v>22423</v>
      </c>
    </row>
    <row r="13007" spans="1:5">
      <c r="A13007" s="711" t="s">
        <v>22424</v>
      </c>
      <c r="B13007" s="651" t="s">
        <v>22425</v>
      </c>
      <c r="C13007" s="651"/>
      <c r="D13007" s="652"/>
    </row>
    <row r="13008" spans="1:5">
      <c r="A13008" s="711" t="s">
        <v>22426</v>
      </c>
      <c r="B13008" s="651" t="s">
        <v>22427</v>
      </c>
      <c r="C13008" s="651" t="s">
        <v>22428</v>
      </c>
      <c r="D13008" s="652"/>
    </row>
    <row r="13009" spans="1:5">
      <c r="A13009" s="711" t="s">
        <v>22429</v>
      </c>
      <c r="B13009" s="651" t="s">
        <v>22430</v>
      </c>
      <c r="C13009" s="651"/>
      <c r="D13009" s="652" t="s">
        <v>22422</v>
      </c>
      <c r="E13009" s="625" t="s">
        <v>22431</v>
      </c>
    </row>
    <row r="13010" spans="1:5">
      <c r="A13010" s="711" t="s">
        <v>91</v>
      </c>
      <c r="B13010" s="651" t="s">
        <v>22432</v>
      </c>
      <c r="C13010" s="651" t="s">
        <v>22433</v>
      </c>
      <c r="D13010" s="652" t="s">
        <v>22434</v>
      </c>
      <c r="E13010" s="625" t="s">
        <v>22435</v>
      </c>
    </row>
    <row r="13011" spans="1:5">
      <c r="A13011" s="711" t="s">
        <v>22436</v>
      </c>
      <c r="B13011" s="651" t="s">
        <v>22437</v>
      </c>
      <c r="C13011" s="651"/>
      <c r="D13011" s="652"/>
    </row>
    <row r="13012" spans="1:5">
      <c r="A13012" s="711" t="s">
        <v>29078</v>
      </c>
      <c r="B13012" s="651" t="s">
        <v>29090</v>
      </c>
      <c r="C13012" s="651"/>
      <c r="D13012" s="652"/>
    </row>
    <row r="13013" spans="1:5">
      <c r="A13013" s="711">
        <v>89483</v>
      </c>
      <c r="B13013" s="651" t="s">
        <v>29089</v>
      </c>
      <c r="C13013" s="651" t="s">
        <v>112</v>
      </c>
      <c r="D13013" s="652" t="s">
        <v>18987</v>
      </c>
      <c r="E13013" s="625">
        <v>69.56</v>
      </c>
    </row>
    <row r="13014" spans="1:5">
      <c r="A13014" s="711" t="s">
        <v>29083</v>
      </c>
      <c r="B13014" s="651" t="s">
        <v>29085</v>
      </c>
      <c r="C13014" s="651"/>
      <c r="D13014" s="652"/>
    </row>
    <row r="13015" spans="1:5">
      <c r="A13015" s="711" t="s">
        <v>29081</v>
      </c>
      <c r="B13015" s="651" t="s">
        <v>29091</v>
      </c>
      <c r="C13015" s="651"/>
      <c r="D13015" s="652"/>
    </row>
    <row r="13016" spans="1:5">
      <c r="A13016" s="711">
        <v>89484</v>
      </c>
      <c r="B13016" s="651" t="s">
        <v>29089</v>
      </c>
      <c r="C13016" s="651" t="s">
        <v>112</v>
      </c>
      <c r="D13016" s="652" t="s">
        <v>18987</v>
      </c>
      <c r="E13016" s="625">
        <v>62.01</v>
      </c>
    </row>
    <row r="13017" spans="1:5">
      <c r="A13017" s="711" t="s">
        <v>29076</v>
      </c>
      <c r="B13017" s="651" t="s">
        <v>29086</v>
      </c>
      <c r="C13017" s="651"/>
      <c r="D13017" s="652"/>
    </row>
    <row r="13018" spans="1:5">
      <c r="A13018" s="711" t="s">
        <v>29078</v>
      </c>
      <c r="B13018" s="651" t="s">
        <v>29090</v>
      </c>
      <c r="C13018" s="651"/>
      <c r="D13018" s="652"/>
    </row>
    <row r="13019" spans="1:5">
      <c r="A13019" s="711">
        <v>89486</v>
      </c>
      <c r="B13019" s="651" t="s">
        <v>29089</v>
      </c>
      <c r="C13019" s="651" t="s">
        <v>112</v>
      </c>
      <c r="D13019" s="652" t="s">
        <v>18987</v>
      </c>
      <c r="E13019" s="625">
        <v>57.9</v>
      </c>
    </row>
    <row r="13020" spans="1:5">
      <c r="A13020" s="711" t="s">
        <v>29076</v>
      </c>
      <c r="B13020" s="651" t="s">
        <v>29080</v>
      </c>
      <c r="C13020" s="651"/>
      <c r="D13020" s="652"/>
    </row>
    <row r="13021" spans="1:5">
      <c r="A13021" s="711" t="s">
        <v>29087</v>
      </c>
      <c r="B13021" s="651" t="s">
        <v>29091</v>
      </c>
      <c r="C13021" s="651"/>
      <c r="D13021" s="652"/>
    </row>
    <row r="13022" spans="1:5">
      <c r="A13022" s="711">
        <v>89487</v>
      </c>
      <c r="B13022" s="651" t="s">
        <v>29089</v>
      </c>
      <c r="C13022" s="651" t="s">
        <v>112</v>
      </c>
      <c r="D13022" s="652" t="s">
        <v>18987</v>
      </c>
      <c r="E13022" s="625">
        <v>77.75</v>
      </c>
    </row>
    <row r="13023" spans="1:5">
      <c r="A13023" s="711" t="s">
        <v>29083</v>
      </c>
      <c r="B13023" s="651" t="s">
        <v>29088</v>
      </c>
      <c r="C13023" s="651"/>
      <c r="D13023" s="652"/>
    </row>
    <row r="13024" spans="1:5">
      <c r="A13024" s="711" t="s">
        <v>29078</v>
      </c>
      <c r="B13024" s="651" t="s">
        <v>29090</v>
      </c>
      <c r="C13024" s="651"/>
      <c r="D13024" s="652"/>
    </row>
    <row r="13025" spans="1:5">
      <c r="A13025" s="711">
        <v>89488</v>
      </c>
      <c r="B13025" s="651" t="s">
        <v>29089</v>
      </c>
      <c r="C13025" s="651" t="s">
        <v>112</v>
      </c>
      <c r="D13025" s="652" t="s">
        <v>18987</v>
      </c>
      <c r="E13025" s="625">
        <v>73.03</v>
      </c>
    </row>
    <row r="13026" spans="1:5">
      <c r="A13026" s="711" t="s">
        <v>29083</v>
      </c>
      <c r="B13026" s="651" t="s">
        <v>29085</v>
      </c>
      <c r="C13026" s="651"/>
      <c r="D13026" s="652"/>
    </row>
    <row r="13027" spans="1:5">
      <c r="A13027" s="711" t="s">
        <v>29087</v>
      </c>
      <c r="B13027" s="651" t="s">
        <v>29091</v>
      </c>
      <c r="C13027" s="651"/>
      <c r="D13027" s="652"/>
    </row>
    <row r="13028" spans="1:5">
      <c r="A13028" s="711">
        <v>91815</v>
      </c>
      <c r="B13028" s="651" t="s">
        <v>29092</v>
      </c>
      <c r="C13028" s="651" t="s">
        <v>112</v>
      </c>
      <c r="D13028" s="652" t="s">
        <v>18987</v>
      </c>
      <c r="E13028" s="625">
        <v>40.97</v>
      </c>
    </row>
    <row r="13029" spans="1:5">
      <c r="A13029" s="711" t="s">
        <v>29093</v>
      </c>
      <c r="B13029" s="651" t="s">
        <v>29094</v>
      </c>
      <c r="C13029" s="651"/>
      <c r="D13029" s="652"/>
    </row>
    <row r="13030" spans="1:5">
      <c r="A13030" s="711" t="s">
        <v>29095</v>
      </c>
      <c r="B13030" s="651" t="s">
        <v>29096</v>
      </c>
      <c r="C13030" s="651"/>
      <c r="D13030" s="652"/>
    </row>
    <row r="13031" spans="1:5">
      <c r="A13031" s="711">
        <v>91816</v>
      </c>
      <c r="B13031" s="651" t="s">
        <v>29097</v>
      </c>
      <c r="C13031" s="651" t="s">
        <v>112</v>
      </c>
      <c r="D13031" s="652" t="s">
        <v>18987</v>
      </c>
      <c r="E13031" s="625">
        <v>47.46</v>
      </c>
    </row>
    <row r="13032" spans="1:5">
      <c r="A13032" s="711" t="s">
        <v>29098</v>
      </c>
      <c r="B13032" s="651" t="s">
        <v>29099</v>
      </c>
      <c r="C13032" s="651"/>
      <c r="D13032" s="652"/>
    </row>
    <row r="13033" spans="1:5">
      <c r="A13033" s="711" t="s">
        <v>29100</v>
      </c>
      <c r="B13033" s="651" t="s">
        <v>29101</v>
      </c>
      <c r="C13033" s="651"/>
      <c r="D13033" s="652"/>
    </row>
    <row r="13034" spans="1:5">
      <c r="A13034" s="711">
        <v>67</v>
      </c>
      <c r="B13034" s="651" t="s">
        <v>29102</v>
      </c>
      <c r="C13034" s="651"/>
      <c r="D13034" s="652"/>
    </row>
    <row r="13035" spans="1:5">
      <c r="A13035" s="711">
        <v>72139</v>
      </c>
      <c r="B13035" s="651" t="s">
        <v>29103</v>
      </c>
      <c r="C13035" s="651" t="s">
        <v>112</v>
      </c>
      <c r="D13035" s="652" t="s">
        <v>18987</v>
      </c>
      <c r="E13035" s="625">
        <v>429.46</v>
      </c>
    </row>
    <row r="13036" spans="1:5">
      <c r="A13036" s="711" t="s">
        <v>29104</v>
      </c>
      <c r="B13036" s="651" t="s">
        <v>29105</v>
      </c>
      <c r="C13036" s="651"/>
      <c r="D13036" s="652"/>
    </row>
    <row r="13037" spans="1:5">
      <c r="A13037" s="711" t="s">
        <v>29106</v>
      </c>
      <c r="B13037" s="651" t="s">
        <v>29107</v>
      </c>
      <c r="C13037" s="651"/>
      <c r="D13037" s="652"/>
    </row>
    <row r="13038" spans="1:5">
      <c r="A13038" s="711">
        <v>72175</v>
      </c>
      <c r="B13038" s="651" t="s">
        <v>29108</v>
      </c>
      <c r="C13038" s="651" t="s">
        <v>112</v>
      </c>
      <c r="D13038" s="652" t="s">
        <v>18987</v>
      </c>
      <c r="E13038" s="625">
        <v>432.95</v>
      </c>
    </row>
    <row r="13039" spans="1:5">
      <c r="A13039" s="711" t="s">
        <v>29104</v>
      </c>
      <c r="B13039" s="651" t="s">
        <v>29109</v>
      </c>
      <c r="C13039" s="651"/>
      <c r="D13039" s="652"/>
    </row>
    <row r="13040" spans="1:5">
      <c r="A13040" s="711" t="s">
        <v>22417</v>
      </c>
      <c r="B13040" s="651" t="s">
        <v>22418</v>
      </c>
      <c r="C13040" s="651"/>
      <c r="D13040" s="652"/>
    </row>
    <row r="13041" spans="1:5">
      <c r="A13041" s="711" t="s">
        <v>22419</v>
      </c>
      <c r="B13041" s="651" t="e">
        <v>#NAME?</v>
      </c>
      <c r="C13041" s="651"/>
      <c r="D13041" s="652" t="s">
        <v>22420</v>
      </c>
      <c r="E13041" s="625" t="s">
        <v>22421</v>
      </c>
    </row>
    <row r="13042" spans="1:5">
      <c r="A13042" s="711"/>
      <c r="B13042" s="651"/>
      <c r="C13042" s="651"/>
      <c r="D13042" s="652" t="s">
        <v>22422</v>
      </c>
      <c r="E13042" s="625" t="s">
        <v>22423</v>
      </c>
    </row>
    <row r="13043" spans="1:5">
      <c r="A13043" s="711" t="s">
        <v>22424</v>
      </c>
      <c r="B13043" s="651" t="s">
        <v>22425</v>
      </c>
      <c r="C13043" s="651"/>
      <c r="D13043" s="652"/>
    </row>
    <row r="13044" spans="1:5">
      <c r="A13044" s="711" t="s">
        <v>22426</v>
      </c>
      <c r="B13044" s="651" t="s">
        <v>22427</v>
      </c>
      <c r="C13044" s="651" t="s">
        <v>22428</v>
      </c>
      <c r="D13044" s="652"/>
    </row>
    <row r="13045" spans="1:5">
      <c r="A13045" s="711" t="s">
        <v>22429</v>
      </c>
      <c r="B13045" s="651" t="s">
        <v>22430</v>
      </c>
      <c r="C13045" s="651"/>
      <c r="D13045" s="652" t="s">
        <v>22422</v>
      </c>
      <c r="E13045" s="625" t="s">
        <v>22431</v>
      </c>
    </row>
    <row r="13046" spans="1:5">
      <c r="A13046" s="711" t="s">
        <v>91</v>
      </c>
      <c r="B13046" s="651" t="s">
        <v>22432</v>
      </c>
      <c r="C13046" s="651" t="s">
        <v>22433</v>
      </c>
      <c r="D13046" s="652" t="s">
        <v>22434</v>
      </c>
      <c r="E13046" s="625" t="s">
        <v>22435</v>
      </c>
    </row>
    <row r="13047" spans="1:5">
      <c r="A13047" s="711" t="s">
        <v>22436</v>
      </c>
      <c r="B13047" s="651" t="s">
        <v>22437</v>
      </c>
      <c r="C13047" s="651"/>
      <c r="D13047" s="652"/>
    </row>
    <row r="13048" spans="1:5">
      <c r="A13048" s="711" t="s">
        <v>29110</v>
      </c>
      <c r="B13048" s="651" t="s">
        <v>29111</v>
      </c>
      <c r="C13048" s="651"/>
      <c r="D13048" s="652"/>
    </row>
    <row r="13049" spans="1:5">
      <c r="A13049" s="711">
        <v>72176</v>
      </c>
      <c r="B13049" s="651" t="s">
        <v>29112</v>
      </c>
      <c r="C13049" s="651" t="s">
        <v>112</v>
      </c>
      <c r="D13049" s="652" t="s">
        <v>18987</v>
      </c>
      <c r="E13049" s="625">
        <v>436.28</v>
      </c>
    </row>
    <row r="13050" spans="1:5">
      <c r="A13050" s="711" t="s">
        <v>29113</v>
      </c>
      <c r="B13050" s="651" t="s">
        <v>29114</v>
      </c>
      <c r="C13050" s="651"/>
      <c r="D13050" s="652"/>
    </row>
    <row r="13051" spans="1:5">
      <c r="A13051" s="711" t="s">
        <v>29115</v>
      </c>
      <c r="B13051" s="651" t="s">
        <v>29116</v>
      </c>
      <c r="C13051" s="651"/>
      <c r="D13051" s="652"/>
    </row>
    <row r="13052" spans="1:5">
      <c r="A13052" s="711">
        <v>68</v>
      </c>
      <c r="B13052" s="651" t="s">
        <v>29117</v>
      </c>
      <c r="C13052" s="651"/>
      <c r="D13052" s="652"/>
    </row>
    <row r="13053" spans="1:5">
      <c r="A13053" s="711">
        <v>74053</v>
      </c>
      <c r="B13053" s="651" t="s">
        <v>29118</v>
      </c>
      <c r="C13053" s="651"/>
      <c r="D13053" s="652"/>
    </row>
    <row r="13054" spans="1:5">
      <c r="A13054" s="711" t="s">
        <v>5462</v>
      </c>
      <c r="B13054" s="651" t="s">
        <v>29119</v>
      </c>
      <c r="C13054" s="651" t="s">
        <v>128</v>
      </c>
      <c r="D13054" s="652" t="s">
        <v>18987</v>
      </c>
      <c r="E13054" s="625">
        <v>349.47</v>
      </c>
    </row>
    <row r="13055" spans="1:5">
      <c r="A13055" s="711" t="s">
        <v>29120</v>
      </c>
      <c r="B13055" s="651" t="s">
        <v>29121</v>
      </c>
      <c r="C13055" s="651"/>
      <c r="D13055" s="652"/>
    </row>
    <row r="13056" spans="1:5">
      <c r="A13056" s="711">
        <v>70</v>
      </c>
      <c r="B13056" s="651" t="s">
        <v>29122</v>
      </c>
      <c r="C13056" s="651"/>
      <c r="D13056" s="652"/>
    </row>
    <row r="13057" spans="1:5">
      <c r="A13057" s="711">
        <v>72178</v>
      </c>
      <c r="B13057" s="651" t="s">
        <v>5463</v>
      </c>
      <c r="C13057" s="651" t="s">
        <v>112</v>
      </c>
      <c r="D13057" s="652" t="s">
        <v>18987</v>
      </c>
      <c r="E13057" s="625">
        <v>18.8</v>
      </c>
    </row>
    <row r="13058" spans="1:5">
      <c r="A13058" s="711">
        <v>72179</v>
      </c>
      <c r="B13058" s="651" t="s">
        <v>29123</v>
      </c>
      <c r="C13058" s="651" t="s">
        <v>112</v>
      </c>
      <c r="D13058" s="652" t="s">
        <v>18987</v>
      </c>
      <c r="E13058" s="625">
        <v>39.65</v>
      </c>
    </row>
    <row r="13059" spans="1:5">
      <c r="A13059" s="711" t="s">
        <v>29124</v>
      </c>
      <c r="B13059" s="651" t="s">
        <v>24303</v>
      </c>
      <c r="C13059" s="651"/>
      <c r="D13059" s="652"/>
    </row>
    <row r="13060" spans="1:5">
      <c r="A13060" s="711">
        <v>72180</v>
      </c>
      <c r="B13060" s="651" t="s">
        <v>29125</v>
      </c>
      <c r="C13060" s="651" t="s">
        <v>112</v>
      </c>
      <c r="D13060" s="652" t="s">
        <v>18987</v>
      </c>
      <c r="E13060" s="625">
        <v>11.48</v>
      </c>
    </row>
    <row r="13061" spans="1:5">
      <c r="A13061" s="711" t="s">
        <v>29126</v>
      </c>
      <c r="B13061" s="651" t="s">
        <v>29127</v>
      </c>
      <c r="C13061" s="651"/>
      <c r="D13061" s="652"/>
    </row>
    <row r="13062" spans="1:5">
      <c r="A13062" s="711">
        <v>72181</v>
      </c>
      <c r="B13062" s="651" t="s">
        <v>29128</v>
      </c>
      <c r="C13062" s="651" t="s">
        <v>112</v>
      </c>
      <c r="D13062" s="652" t="s">
        <v>18987</v>
      </c>
      <c r="E13062" s="625">
        <v>23.29</v>
      </c>
    </row>
    <row r="13063" spans="1:5">
      <c r="A13063" s="711" t="s">
        <v>29126</v>
      </c>
      <c r="B13063" s="651" t="s">
        <v>29127</v>
      </c>
      <c r="C13063" s="651"/>
      <c r="D13063" s="652"/>
    </row>
    <row r="13064" spans="1:5">
      <c r="A13064" s="711">
        <v>73774</v>
      </c>
      <c r="B13064" s="651" t="s">
        <v>29129</v>
      </c>
      <c r="C13064" s="651"/>
      <c r="D13064" s="652"/>
    </row>
    <row r="13065" spans="1:5">
      <c r="A13065" s="711" t="s">
        <v>5464</v>
      </c>
      <c r="B13065" s="651" t="s">
        <v>29130</v>
      </c>
      <c r="C13065" s="651" t="s">
        <v>112</v>
      </c>
      <c r="D13065" s="652" t="s">
        <v>18987</v>
      </c>
      <c r="E13065" s="625">
        <v>219.49</v>
      </c>
    </row>
    <row r="13066" spans="1:5">
      <c r="A13066" s="711" t="s">
        <v>29131</v>
      </c>
      <c r="B13066" s="651" t="s">
        <v>29132</v>
      </c>
      <c r="C13066" s="651"/>
      <c r="D13066" s="652"/>
    </row>
    <row r="13067" spans="1:5">
      <c r="A13067" s="711">
        <v>73909</v>
      </c>
      <c r="B13067" s="651" t="s">
        <v>29133</v>
      </c>
      <c r="C13067" s="651"/>
      <c r="D13067" s="652"/>
    </row>
    <row r="13068" spans="1:5">
      <c r="A13068" s="711" t="s">
        <v>5465</v>
      </c>
      <c r="B13068" s="651" t="s">
        <v>29134</v>
      </c>
      <c r="C13068" s="651" t="s">
        <v>112</v>
      </c>
      <c r="D13068" s="652" t="s">
        <v>18987</v>
      </c>
      <c r="E13068" s="625">
        <v>161.38</v>
      </c>
    </row>
    <row r="13069" spans="1:5">
      <c r="A13069" s="711" t="s">
        <v>29135</v>
      </c>
      <c r="B13069" s="651" t="s">
        <v>29136</v>
      </c>
      <c r="C13069" s="651"/>
      <c r="D13069" s="652"/>
    </row>
    <row r="13070" spans="1:5">
      <c r="A13070" s="711">
        <v>74229</v>
      </c>
      <c r="B13070" s="651" t="s">
        <v>29137</v>
      </c>
      <c r="C13070" s="651"/>
      <c r="D13070" s="652"/>
    </row>
    <row r="13071" spans="1:5">
      <c r="A13071" s="711" t="s">
        <v>5466</v>
      </c>
      <c r="B13071" s="651" t="s">
        <v>29138</v>
      </c>
      <c r="C13071" s="651" t="s">
        <v>112</v>
      </c>
      <c r="D13071" s="652" t="s">
        <v>18987</v>
      </c>
      <c r="E13071" s="625">
        <v>299.97000000000003</v>
      </c>
    </row>
    <row r="13072" spans="1:5">
      <c r="A13072" s="711" t="s">
        <v>29139</v>
      </c>
      <c r="B13072" s="651" t="s">
        <v>29140</v>
      </c>
      <c r="C13072" s="651"/>
      <c r="D13072" s="652"/>
    </row>
    <row r="13073" spans="1:5">
      <c r="A13073" s="711" t="s">
        <v>29141</v>
      </c>
      <c r="B13073" s="651" t="s">
        <v>25212</v>
      </c>
      <c r="C13073" s="651"/>
      <c r="D13073" s="652"/>
    </row>
    <row r="13074" spans="1:5">
      <c r="A13074" s="711">
        <v>79627</v>
      </c>
      <c r="B13074" s="651" t="s">
        <v>29142</v>
      </c>
      <c r="C13074" s="651" t="s">
        <v>112</v>
      </c>
      <c r="D13074" s="652" t="s">
        <v>18987</v>
      </c>
      <c r="E13074" s="625">
        <v>476.26</v>
      </c>
    </row>
    <row r="13075" spans="1:5">
      <c r="A13075" s="711" t="s">
        <v>29143</v>
      </c>
      <c r="B13075" s="651" t="s">
        <v>29144</v>
      </c>
      <c r="C13075" s="651"/>
      <c r="D13075" s="652"/>
    </row>
    <row r="13076" spans="1:5">
      <c r="A13076" s="711" t="s">
        <v>22417</v>
      </c>
      <c r="B13076" s="651" t="s">
        <v>22418</v>
      </c>
      <c r="C13076" s="651"/>
      <c r="D13076" s="652"/>
    </row>
    <row r="13077" spans="1:5">
      <c r="A13077" s="711" t="s">
        <v>22419</v>
      </c>
      <c r="B13077" s="651" t="e">
        <v>#NAME?</v>
      </c>
      <c r="C13077" s="651"/>
      <c r="D13077" s="652" t="s">
        <v>22420</v>
      </c>
      <c r="E13077" s="625" t="s">
        <v>22421</v>
      </c>
    </row>
    <row r="13078" spans="1:5">
      <c r="A13078" s="711"/>
      <c r="B13078" s="651"/>
      <c r="C13078" s="651"/>
      <c r="D13078" s="652" t="s">
        <v>22422</v>
      </c>
      <c r="E13078" s="625" t="s">
        <v>22423</v>
      </c>
    </row>
    <row r="13079" spans="1:5">
      <c r="A13079" s="711" t="s">
        <v>22424</v>
      </c>
      <c r="B13079" s="651" t="s">
        <v>22425</v>
      </c>
      <c r="C13079" s="651"/>
      <c r="D13079" s="652"/>
    </row>
    <row r="13080" spans="1:5">
      <c r="A13080" s="711" t="s">
        <v>22426</v>
      </c>
      <c r="B13080" s="651" t="s">
        <v>22427</v>
      </c>
      <c r="C13080" s="651" t="s">
        <v>22428</v>
      </c>
      <c r="D13080" s="652"/>
    </row>
    <row r="13081" spans="1:5">
      <c r="A13081" s="711" t="s">
        <v>22429</v>
      </c>
      <c r="B13081" s="651" t="s">
        <v>22430</v>
      </c>
      <c r="C13081" s="651"/>
      <c r="D13081" s="652" t="s">
        <v>22422</v>
      </c>
      <c r="E13081" s="625" t="s">
        <v>22431</v>
      </c>
    </row>
    <row r="13082" spans="1:5">
      <c r="A13082" s="711" t="s">
        <v>91</v>
      </c>
      <c r="B13082" s="651" t="s">
        <v>22432</v>
      </c>
      <c r="C13082" s="651" t="s">
        <v>22433</v>
      </c>
      <c r="D13082" s="652" t="s">
        <v>22434</v>
      </c>
      <c r="E13082" s="625" t="s">
        <v>22435</v>
      </c>
    </row>
    <row r="13083" spans="1:5">
      <c r="A13083" s="711" t="s">
        <v>22436</v>
      </c>
      <c r="B13083" s="651" t="s">
        <v>22437</v>
      </c>
      <c r="C13083" s="651"/>
      <c r="D13083" s="652"/>
    </row>
    <row r="13084" spans="1:5">
      <c r="A13084" s="711">
        <v>251</v>
      </c>
      <c r="B13084" s="651" t="s">
        <v>29145</v>
      </c>
      <c r="C13084" s="651"/>
      <c r="D13084" s="652"/>
    </row>
    <row r="13085" spans="1:5">
      <c r="A13085" s="711">
        <v>73863</v>
      </c>
      <c r="B13085" s="651" t="s">
        <v>29146</v>
      </c>
      <c r="C13085" s="651"/>
      <c r="D13085" s="652"/>
    </row>
    <row r="13086" spans="1:5">
      <c r="A13086" s="711" t="s">
        <v>5467</v>
      </c>
      <c r="B13086" s="651" t="s">
        <v>29147</v>
      </c>
      <c r="C13086" s="651" t="s">
        <v>112</v>
      </c>
      <c r="D13086" s="652" t="s">
        <v>18987</v>
      </c>
      <c r="E13086" s="625">
        <v>42.27</v>
      </c>
    </row>
    <row r="13087" spans="1:5">
      <c r="A13087" s="711" t="s">
        <v>29148</v>
      </c>
      <c r="B13087" s="651" t="s">
        <v>29149</v>
      </c>
      <c r="C13087" s="651"/>
      <c r="D13087" s="652"/>
    </row>
    <row r="13088" spans="1:5">
      <c r="A13088" s="711" t="s">
        <v>29150</v>
      </c>
      <c r="B13088" s="651"/>
      <c r="C13088" s="651"/>
      <c r="D13088" s="652"/>
    </row>
    <row r="13089" spans="1:5">
      <c r="A13089" s="711" t="s">
        <v>5468</v>
      </c>
      <c r="B13089" s="651" t="s">
        <v>29151</v>
      </c>
      <c r="C13089" s="651" t="s">
        <v>112</v>
      </c>
      <c r="D13089" s="652" t="s">
        <v>18987</v>
      </c>
      <c r="E13089" s="625">
        <v>86.31</v>
      </c>
    </row>
    <row r="13090" spans="1:5">
      <c r="A13090" s="711" t="s">
        <v>29148</v>
      </c>
      <c r="B13090" s="651" t="s">
        <v>29149</v>
      </c>
      <c r="C13090" s="651"/>
      <c r="D13090" s="652"/>
    </row>
    <row r="13091" spans="1:5">
      <c r="A13091" s="711" t="s">
        <v>29150</v>
      </c>
      <c r="B13091" s="651"/>
      <c r="C13091" s="651"/>
      <c r="D13091" s="652"/>
    </row>
    <row r="13092" spans="1:5">
      <c r="A13092" s="711">
        <v>322</v>
      </c>
      <c r="B13092" s="651" t="s">
        <v>29152</v>
      </c>
      <c r="C13092" s="651"/>
      <c r="D13092" s="652"/>
    </row>
    <row r="13093" spans="1:5">
      <c r="A13093" s="711">
        <v>68079</v>
      </c>
      <c r="B13093" s="651" t="s">
        <v>5469</v>
      </c>
      <c r="C13093" s="651" t="s">
        <v>128</v>
      </c>
      <c r="D13093" s="652" t="s">
        <v>18987</v>
      </c>
      <c r="E13093" s="625">
        <v>659.48</v>
      </c>
    </row>
    <row r="13094" spans="1:5">
      <c r="A13094" s="711" t="s">
        <v>29153</v>
      </c>
      <c r="B13094" s="651" t="s">
        <v>29154</v>
      </c>
      <c r="C13094" s="651"/>
      <c r="D13094" s="652"/>
    </row>
    <row r="13095" spans="1:5">
      <c r="A13095" s="711">
        <v>54</v>
      </c>
      <c r="B13095" s="651" t="s">
        <v>29155</v>
      </c>
      <c r="C13095" s="651"/>
      <c r="D13095" s="652"/>
    </row>
    <row r="13096" spans="1:5">
      <c r="A13096" s="711">
        <v>72948</v>
      </c>
      <c r="B13096" s="651" t="s">
        <v>29156</v>
      </c>
      <c r="C13096" s="651" t="s">
        <v>128</v>
      </c>
      <c r="D13096" s="652" t="s">
        <v>18987</v>
      </c>
      <c r="E13096" s="625">
        <v>71.64</v>
      </c>
    </row>
    <row r="13097" spans="1:5">
      <c r="A13097" s="711" t="s">
        <v>29157</v>
      </c>
      <c r="B13097" s="651" t="s">
        <v>29158</v>
      </c>
      <c r="C13097" s="651"/>
      <c r="D13097" s="652"/>
    </row>
    <row r="13098" spans="1:5">
      <c r="A13098" s="711">
        <v>73790</v>
      </c>
      <c r="B13098" s="651" t="s">
        <v>29159</v>
      </c>
      <c r="C13098" s="651"/>
      <c r="D13098" s="652"/>
    </row>
    <row r="13099" spans="1:5">
      <c r="A13099" s="711" t="s">
        <v>5470</v>
      </c>
      <c r="B13099" s="651" t="s">
        <v>29160</v>
      </c>
      <c r="C13099" s="651" t="s">
        <v>112</v>
      </c>
      <c r="D13099" s="652" t="s">
        <v>18987</v>
      </c>
      <c r="E13099" s="625">
        <v>51.24</v>
      </c>
    </row>
    <row r="13100" spans="1:5">
      <c r="A13100" s="711" t="s">
        <v>29161</v>
      </c>
      <c r="B13100" s="651" t="s">
        <v>29162</v>
      </c>
      <c r="C13100" s="651"/>
      <c r="D13100" s="652"/>
    </row>
    <row r="13101" spans="1:5">
      <c r="A13101" s="711" t="s">
        <v>29163</v>
      </c>
      <c r="B13101" s="651" t="s">
        <v>29164</v>
      </c>
      <c r="C13101" s="651"/>
      <c r="D13101" s="652"/>
    </row>
    <row r="13102" spans="1:5">
      <c r="A13102" s="711" t="s">
        <v>5471</v>
      </c>
      <c r="B13102" s="651" t="s">
        <v>29165</v>
      </c>
      <c r="C13102" s="651" t="s">
        <v>112</v>
      </c>
      <c r="D13102" s="652" t="s">
        <v>18987</v>
      </c>
      <c r="E13102" s="625">
        <v>36.4</v>
      </c>
    </row>
    <row r="13103" spans="1:5">
      <c r="A13103" s="711" t="s">
        <v>29166</v>
      </c>
      <c r="B13103" s="651" t="s">
        <v>29167</v>
      </c>
      <c r="C13103" s="651"/>
      <c r="D13103" s="652"/>
    </row>
    <row r="13104" spans="1:5">
      <c r="A13104" s="711" t="s">
        <v>29168</v>
      </c>
      <c r="B13104" s="651" t="s">
        <v>29169</v>
      </c>
      <c r="C13104" s="651"/>
      <c r="D13104" s="652"/>
    </row>
    <row r="13105" spans="1:5">
      <c r="A13105" s="711" t="s">
        <v>5472</v>
      </c>
      <c r="B13105" s="651" t="s">
        <v>29160</v>
      </c>
      <c r="C13105" s="651" t="s">
        <v>112</v>
      </c>
      <c r="D13105" s="652" t="s">
        <v>18987</v>
      </c>
      <c r="E13105" s="625">
        <v>47.11</v>
      </c>
    </row>
    <row r="13106" spans="1:5">
      <c r="A13106" s="711" t="s">
        <v>29161</v>
      </c>
      <c r="B13106" s="651" t="s">
        <v>29170</v>
      </c>
      <c r="C13106" s="651"/>
      <c r="D13106" s="652"/>
    </row>
    <row r="13107" spans="1:5">
      <c r="A13107" s="711" t="s">
        <v>29171</v>
      </c>
      <c r="B13107" s="651" t="s">
        <v>29172</v>
      </c>
      <c r="C13107" s="651"/>
      <c r="D13107" s="652"/>
    </row>
    <row r="13108" spans="1:5">
      <c r="A13108" s="711" t="s">
        <v>5473</v>
      </c>
      <c r="B13108" s="651" t="s">
        <v>29165</v>
      </c>
      <c r="C13108" s="651" t="s">
        <v>112</v>
      </c>
      <c r="D13108" s="652" t="s">
        <v>18987</v>
      </c>
      <c r="E13108" s="625">
        <v>32.020000000000003</v>
      </c>
    </row>
    <row r="13109" spans="1:5">
      <c r="A13109" s="711" t="s">
        <v>29166</v>
      </c>
      <c r="B13109" s="651" t="s">
        <v>29173</v>
      </c>
      <c r="C13109" s="651"/>
      <c r="D13109" s="652"/>
    </row>
    <row r="13110" spans="1:5">
      <c r="A13110" s="711" t="s">
        <v>29163</v>
      </c>
      <c r="B13110" s="651" t="s">
        <v>29164</v>
      </c>
      <c r="C13110" s="651"/>
      <c r="D13110" s="652"/>
    </row>
    <row r="13111" spans="1:5">
      <c r="A13111" s="711">
        <v>83694</v>
      </c>
      <c r="B13111" s="651" t="s">
        <v>29174</v>
      </c>
      <c r="C13111" s="651" t="s">
        <v>112</v>
      </c>
      <c r="D13111" s="652" t="s">
        <v>18987</v>
      </c>
      <c r="E13111" s="625">
        <v>12.35</v>
      </c>
    </row>
    <row r="13112" spans="1:5">
      <c r="A13112" s="711" t="s">
        <v>22417</v>
      </c>
      <c r="B13112" s="651" t="s">
        <v>22418</v>
      </c>
      <c r="C13112" s="651"/>
      <c r="D13112" s="652"/>
    </row>
    <row r="13113" spans="1:5">
      <c r="A13113" s="711" t="s">
        <v>22419</v>
      </c>
      <c r="B13113" s="651" t="e">
        <v>#NAME?</v>
      </c>
      <c r="C13113" s="651"/>
      <c r="D13113" s="652" t="s">
        <v>22420</v>
      </c>
      <c r="E13113" s="625" t="s">
        <v>22421</v>
      </c>
    </row>
    <row r="13114" spans="1:5">
      <c r="A13114" s="711"/>
      <c r="B13114" s="651"/>
      <c r="C13114" s="651"/>
      <c r="D13114" s="652" t="s">
        <v>22422</v>
      </c>
      <c r="E13114" s="625" t="s">
        <v>22423</v>
      </c>
    </row>
    <row r="13115" spans="1:5">
      <c r="A13115" s="711" t="s">
        <v>22424</v>
      </c>
      <c r="B13115" s="651" t="s">
        <v>22425</v>
      </c>
      <c r="C13115" s="651"/>
      <c r="D13115" s="652"/>
    </row>
    <row r="13116" spans="1:5">
      <c r="A13116" s="711" t="s">
        <v>22426</v>
      </c>
      <c r="B13116" s="651" t="s">
        <v>22427</v>
      </c>
      <c r="C13116" s="651" t="s">
        <v>22428</v>
      </c>
      <c r="D13116" s="652"/>
    </row>
    <row r="13117" spans="1:5">
      <c r="A13117" s="711" t="s">
        <v>22429</v>
      </c>
      <c r="B13117" s="651" t="s">
        <v>22430</v>
      </c>
      <c r="C13117" s="651"/>
      <c r="D13117" s="652" t="s">
        <v>22422</v>
      </c>
      <c r="E13117" s="625" t="s">
        <v>22431</v>
      </c>
    </row>
    <row r="13118" spans="1:5">
      <c r="A13118" s="711" t="s">
        <v>91</v>
      </c>
      <c r="B13118" s="651" t="s">
        <v>22432</v>
      </c>
      <c r="C13118" s="651" t="s">
        <v>22433</v>
      </c>
      <c r="D13118" s="652" t="s">
        <v>22434</v>
      </c>
      <c r="E13118" s="625" t="s">
        <v>22435</v>
      </c>
    </row>
    <row r="13119" spans="1:5">
      <c r="A13119" s="711" t="s">
        <v>22436</v>
      </c>
      <c r="B13119" s="651" t="s">
        <v>22437</v>
      </c>
      <c r="C13119" s="651"/>
      <c r="D13119" s="652"/>
    </row>
    <row r="13120" spans="1:5">
      <c r="A13120" s="711" t="s">
        <v>24332</v>
      </c>
      <c r="B13120" s="651" t="s">
        <v>24333</v>
      </c>
      <c r="C13120" s="651"/>
      <c r="D13120" s="652"/>
    </row>
    <row r="13121" spans="1:5">
      <c r="A13121" s="711">
        <v>83695</v>
      </c>
      <c r="B13121" s="651" t="s">
        <v>29159</v>
      </c>
      <c r="C13121" s="651"/>
      <c r="D13121" s="652"/>
    </row>
    <row r="13122" spans="1:5">
      <c r="A13122" s="711" t="s">
        <v>5474</v>
      </c>
      <c r="B13122" s="651" t="s">
        <v>5475</v>
      </c>
      <c r="C13122" s="651" t="s">
        <v>112</v>
      </c>
      <c r="D13122" s="652" t="s">
        <v>18987</v>
      </c>
      <c r="E13122" s="625">
        <v>16.07</v>
      </c>
    </row>
    <row r="13123" spans="1:5">
      <c r="A13123" s="711">
        <v>83771</v>
      </c>
      <c r="B13123" s="651" t="s">
        <v>5476</v>
      </c>
      <c r="C13123" s="651" t="s">
        <v>128</v>
      </c>
      <c r="D13123" s="652" t="s">
        <v>18987</v>
      </c>
      <c r="E13123" s="625">
        <v>5.94</v>
      </c>
    </row>
    <row r="13124" spans="1:5">
      <c r="A13124" s="711">
        <v>92970</v>
      </c>
      <c r="B13124" s="651" t="s">
        <v>29175</v>
      </c>
      <c r="C13124" s="651" t="s">
        <v>112</v>
      </c>
      <c r="D13124" s="652" t="s">
        <v>18987</v>
      </c>
      <c r="E13124" s="625">
        <v>8.84</v>
      </c>
    </row>
    <row r="13125" spans="1:5">
      <c r="A13125" s="711" t="s">
        <v>29176</v>
      </c>
      <c r="B13125" s="651" t="s">
        <v>29177</v>
      </c>
      <c r="C13125" s="651"/>
      <c r="D13125" s="652"/>
    </row>
    <row r="13126" spans="1:5">
      <c r="A13126" s="711">
        <v>55</v>
      </c>
      <c r="B13126" s="651" t="s">
        <v>29178</v>
      </c>
      <c r="C13126" s="651"/>
      <c r="D13126" s="652"/>
    </row>
    <row r="13127" spans="1:5">
      <c r="A13127" s="711">
        <v>41879</v>
      </c>
      <c r="B13127" s="651" t="s">
        <v>29179</v>
      </c>
      <c r="C13127" s="651" t="s">
        <v>112</v>
      </c>
      <c r="D13127" s="652" t="s">
        <v>18987</v>
      </c>
      <c r="E13127" s="625">
        <v>0.11</v>
      </c>
    </row>
    <row r="13128" spans="1:5">
      <c r="A13128" s="711" t="s">
        <v>29180</v>
      </c>
      <c r="B13128" s="651" t="s">
        <v>29181</v>
      </c>
      <c r="C13128" s="651"/>
      <c r="D13128" s="652"/>
    </row>
    <row r="13129" spans="1:5">
      <c r="A13129" s="711">
        <v>56</v>
      </c>
      <c r="B13129" s="651" t="s">
        <v>29182</v>
      </c>
      <c r="C13129" s="651"/>
      <c r="D13129" s="652"/>
    </row>
    <row r="13130" spans="1:5">
      <c r="A13130" s="711">
        <v>72910</v>
      </c>
      <c r="B13130" s="651" t="s">
        <v>5477</v>
      </c>
      <c r="C13130" s="651" t="s">
        <v>128</v>
      </c>
      <c r="D13130" s="652" t="s">
        <v>18987</v>
      </c>
      <c r="E13130" s="625">
        <v>6.77</v>
      </c>
    </row>
    <row r="13131" spans="1:5">
      <c r="A13131" s="711">
        <v>72911</v>
      </c>
      <c r="B13131" s="651" t="s">
        <v>29183</v>
      </c>
      <c r="C13131" s="651" t="s">
        <v>128</v>
      </c>
      <c r="D13131" s="652" t="s">
        <v>18987</v>
      </c>
      <c r="E13131" s="625">
        <v>8.24</v>
      </c>
    </row>
    <row r="13132" spans="1:5">
      <c r="A13132" s="711" t="s">
        <v>26747</v>
      </c>
      <c r="B13132" s="651" t="s">
        <v>29184</v>
      </c>
      <c r="C13132" s="651"/>
      <c r="D13132" s="652"/>
    </row>
    <row r="13133" spans="1:5">
      <c r="A13133" s="711">
        <v>72912</v>
      </c>
      <c r="B13133" s="651" t="s">
        <v>29185</v>
      </c>
      <c r="C13133" s="651" t="s">
        <v>128</v>
      </c>
      <c r="D13133" s="652" t="s">
        <v>18987</v>
      </c>
      <c r="E13133" s="625">
        <v>24.79</v>
      </c>
    </row>
    <row r="13134" spans="1:5">
      <c r="A13134" s="711" t="s">
        <v>29186</v>
      </c>
      <c r="B13134" s="651" t="s">
        <v>29187</v>
      </c>
      <c r="C13134" s="651"/>
      <c r="D13134" s="652"/>
    </row>
    <row r="13135" spans="1:5">
      <c r="A13135" s="711">
        <v>72913</v>
      </c>
      <c r="B13135" s="651" t="s">
        <v>29188</v>
      </c>
      <c r="C13135" s="651" t="s">
        <v>128</v>
      </c>
      <c r="D13135" s="652" t="s">
        <v>18987</v>
      </c>
      <c r="E13135" s="625">
        <v>40.07</v>
      </c>
    </row>
    <row r="13136" spans="1:5">
      <c r="A13136" s="711" t="s">
        <v>29189</v>
      </c>
      <c r="B13136" s="651" t="s">
        <v>29190</v>
      </c>
      <c r="C13136" s="651"/>
      <c r="D13136" s="652"/>
    </row>
    <row r="13137" spans="1:5">
      <c r="A13137" s="711">
        <v>72914</v>
      </c>
      <c r="B13137" s="651" t="s">
        <v>29191</v>
      </c>
      <c r="C13137" s="651" t="s">
        <v>128</v>
      </c>
      <c r="D13137" s="652" t="s">
        <v>18987</v>
      </c>
      <c r="E13137" s="625">
        <v>57.36</v>
      </c>
    </row>
    <row r="13138" spans="1:5">
      <c r="A13138" s="711" t="s">
        <v>29189</v>
      </c>
      <c r="B13138" s="651" t="s">
        <v>29192</v>
      </c>
      <c r="C13138" s="651"/>
      <c r="D13138" s="652"/>
    </row>
    <row r="13139" spans="1:5">
      <c r="A13139" s="711">
        <v>72916</v>
      </c>
      <c r="B13139" s="651" t="s">
        <v>29193</v>
      </c>
      <c r="C13139" s="651" t="s">
        <v>128</v>
      </c>
      <c r="D13139" s="652" t="s">
        <v>18987</v>
      </c>
      <c r="E13139" s="625">
        <v>26.98</v>
      </c>
    </row>
    <row r="13140" spans="1:5">
      <c r="A13140" s="711" t="s">
        <v>29186</v>
      </c>
      <c r="B13140" s="651" t="s">
        <v>29187</v>
      </c>
      <c r="C13140" s="651"/>
      <c r="D13140" s="652"/>
    </row>
    <row r="13141" spans="1:5">
      <c r="A13141" s="711">
        <v>72919</v>
      </c>
      <c r="B13141" s="651" t="s">
        <v>29194</v>
      </c>
      <c r="C13141" s="651" t="s">
        <v>128</v>
      </c>
      <c r="D13141" s="652" t="s">
        <v>18987</v>
      </c>
      <c r="E13141" s="625">
        <v>40.54</v>
      </c>
    </row>
    <row r="13142" spans="1:5">
      <c r="A13142" s="711" t="s">
        <v>29189</v>
      </c>
      <c r="B13142" s="651" t="s">
        <v>29192</v>
      </c>
      <c r="C13142" s="651"/>
      <c r="D13142" s="652"/>
    </row>
    <row r="13143" spans="1:5">
      <c r="A13143" s="711">
        <v>72922</v>
      </c>
      <c r="B13143" s="651" t="s">
        <v>29195</v>
      </c>
      <c r="C13143" s="651" t="s">
        <v>128</v>
      </c>
      <c r="D13143" s="652" t="s">
        <v>18987</v>
      </c>
      <c r="E13143" s="625">
        <v>56.18</v>
      </c>
    </row>
    <row r="13144" spans="1:5">
      <c r="A13144" s="711" t="s">
        <v>29196</v>
      </c>
      <c r="B13144" s="651" t="s">
        <v>29197</v>
      </c>
      <c r="C13144" s="651"/>
      <c r="D13144" s="652"/>
    </row>
    <row r="13145" spans="1:5">
      <c r="A13145" s="711">
        <v>72923</v>
      </c>
      <c r="B13145" s="651" t="s">
        <v>29198</v>
      </c>
      <c r="C13145" s="651" t="s">
        <v>128</v>
      </c>
      <c r="D13145" s="652" t="s">
        <v>18987</v>
      </c>
      <c r="E13145" s="625">
        <v>56.18</v>
      </c>
    </row>
    <row r="13146" spans="1:5">
      <c r="A13146" s="711" t="s">
        <v>29199</v>
      </c>
      <c r="B13146" s="651" t="s">
        <v>29200</v>
      </c>
      <c r="C13146" s="651"/>
      <c r="D13146" s="652"/>
    </row>
    <row r="13147" spans="1:5">
      <c r="A13147" s="711">
        <v>72924</v>
      </c>
      <c r="B13147" s="651" t="s">
        <v>29201</v>
      </c>
      <c r="C13147" s="651" t="s">
        <v>128</v>
      </c>
      <c r="D13147" s="652" t="s">
        <v>18987</v>
      </c>
      <c r="E13147" s="625">
        <v>48.07</v>
      </c>
    </row>
    <row r="13148" spans="1:5">
      <c r="A13148" s="711" t="s">
        <v>22417</v>
      </c>
      <c r="B13148" s="651" t="s">
        <v>22418</v>
      </c>
      <c r="C13148" s="651"/>
      <c r="D13148" s="652"/>
    </row>
    <row r="13149" spans="1:5">
      <c r="A13149" s="711" t="s">
        <v>22419</v>
      </c>
      <c r="B13149" s="651" t="e">
        <v>#NAME?</v>
      </c>
      <c r="C13149" s="651"/>
      <c r="D13149" s="652" t="s">
        <v>22420</v>
      </c>
      <c r="E13149" s="625" t="s">
        <v>22421</v>
      </c>
    </row>
    <row r="13150" spans="1:5">
      <c r="A13150" s="711"/>
      <c r="B13150" s="651"/>
      <c r="C13150" s="651"/>
      <c r="D13150" s="652" t="s">
        <v>22422</v>
      </c>
      <c r="E13150" s="625" t="s">
        <v>22423</v>
      </c>
    </row>
    <row r="13151" spans="1:5">
      <c r="A13151" s="711" t="s">
        <v>22424</v>
      </c>
      <c r="B13151" s="651" t="s">
        <v>22425</v>
      </c>
      <c r="C13151" s="651"/>
      <c r="D13151" s="652"/>
    </row>
    <row r="13152" spans="1:5">
      <c r="A13152" s="711" t="s">
        <v>22426</v>
      </c>
      <c r="B13152" s="651" t="s">
        <v>22427</v>
      </c>
      <c r="C13152" s="651" t="s">
        <v>22428</v>
      </c>
      <c r="D13152" s="652"/>
    </row>
    <row r="13153" spans="1:5">
      <c r="A13153" s="711" t="s">
        <v>22429</v>
      </c>
      <c r="B13153" s="651" t="s">
        <v>22430</v>
      </c>
      <c r="C13153" s="651"/>
      <c r="D13153" s="652" t="s">
        <v>22422</v>
      </c>
      <c r="E13153" s="625" t="s">
        <v>22431</v>
      </c>
    </row>
    <row r="13154" spans="1:5">
      <c r="A13154" s="711" t="s">
        <v>91</v>
      </c>
      <c r="B13154" s="651" t="s">
        <v>22432</v>
      </c>
      <c r="C13154" s="651" t="s">
        <v>22433</v>
      </c>
      <c r="D13154" s="652" t="s">
        <v>22434</v>
      </c>
      <c r="E13154" s="625" t="s">
        <v>22435</v>
      </c>
    </row>
    <row r="13155" spans="1:5">
      <c r="A13155" s="711" t="s">
        <v>22436</v>
      </c>
      <c r="B13155" s="651" t="s">
        <v>22437</v>
      </c>
      <c r="C13155" s="651"/>
      <c r="D13155" s="652"/>
    </row>
    <row r="13156" spans="1:5">
      <c r="A13156" s="711" t="s">
        <v>29199</v>
      </c>
      <c r="B13156" s="651" t="s">
        <v>29200</v>
      </c>
      <c r="C13156" s="651"/>
      <c r="D13156" s="652"/>
    </row>
    <row r="13157" spans="1:5">
      <c r="A13157" s="711">
        <v>72961</v>
      </c>
      <c r="B13157" s="651" t="s">
        <v>5478</v>
      </c>
      <c r="C13157" s="651" t="s">
        <v>112</v>
      </c>
      <c r="D13157" s="652" t="s">
        <v>18987</v>
      </c>
      <c r="E13157" s="625">
        <v>1.1000000000000001</v>
      </c>
    </row>
    <row r="13158" spans="1:5">
      <c r="A13158" s="711">
        <v>73710</v>
      </c>
      <c r="B13158" s="651" t="s">
        <v>5479</v>
      </c>
      <c r="C13158" s="651" t="s">
        <v>128</v>
      </c>
      <c r="D13158" s="652" t="s">
        <v>18980</v>
      </c>
      <c r="E13158" s="625">
        <v>94.68</v>
      </c>
    </row>
    <row r="13159" spans="1:5">
      <c r="A13159" s="711">
        <v>73711</v>
      </c>
      <c r="B13159" s="651" t="s">
        <v>5480</v>
      </c>
      <c r="C13159" s="651" t="s">
        <v>128</v>
      </c>
      <c r="D13159" s="652" t="s">
        <v>18980</v>
      </c>
      <c r="E13159" s="625">
        <v>83.93</v>
      </c>
    </row>
    <row r="13160" spans="1:5">
      <c r="A13160" s="711">
        <v>73766</v>
      </c>
      <c r="B13160" s="651" t="s">
        <v>29202</v>
      </c>
      <c r="C13160" s="651"/>
      <c r="D13160" s="652"/>
    </row>
    <row r="13161" spans="1:5">
      <c r="A13161" s="711" t="s">
        <v>5481</v>
      </c>
      <c r="B13161" s="651" t="s">
        <v>5482</v>
      </c>
      <c r="C13161" s="651" t="s">
        <v>128</v>
      </c>
      <c r="D13161" s="652" t="s">
        <v>18987</v>
      </c>
      <c r="E13161" s="625">
        <v>105.22</v>
      </c>
    </row>
    <row r="13162" spans="1:5">
      <c r="A13162" s="711">
        <v>83772</v>
      </c>
      <c r="B13162" s="651" t="s">
        <v>29203</v>
      </c>
      <c r="C13162" s="651" t="s">
        <v>128</v>
      </c>
      <c r="D13162" s="652" t="s">
        <v>18980</v>
      </c>
      <c r="E13162" s="625">
        <v>11.39</v>
      </c>
    </row>
    <row r="13163" spans="1:5">
      <c r="A13163" s="711" t="s">
        <v>29204</v>
      </c>
      <c r="B13163" s="651" t="s">
        <v>29205</v>
      </c>
      <c r="C13163" s="651"/>
      <c r="D13163" s="652"/>
    </row>
    <row r="13164" spans="1:5">
      <c r="A13164" s="711">
        <v>57</v>
      </c>
      <c r="B13164" s="651" t="s">
        <v>29206</v>
      </c>
      <c r="C13164" s="651"/>
      <c r="D13164" s="652"/>
    </row>
    <row r="13165" spans="1:5">
      <c r="A13165" s="711">
        <v>72799</v>
      </c>
      <c r="B13165" s="651" t="s">
        <v>29207</v>
      </c>
      <c r="C13165" s="651" t="s">
        <v>112</v>
      </c>
      <c r="D13165" s="652" t="s">
        <v>18987</v>
      </c>
      <c r="E13165" s="625">
        <v>82.59</v>
      </c>
    </row>
    <row r="13166" spans="1:5">
      <c r="A13166" s="711" t="s">
        <v>29208</v>
      </c>
      <c r="B13166" s="651" t="s">
        <v>29209</v>
      </c>
      <c r="C13166" s="651"/>
      <c r="D13166" s="652"/>
    </row>
    <row r="13167" spans="1:5">
      <c r="A13167" s="711" t="s">
        <v>29210</v>
      </c>
      <c r="B13167" s="651"/>
      <c r="C13167" s="651"/>
      <c r="D13167" s="652"/>
    </row>
    <row r="13168" spans="1:5">
      <c r="A13168" s="711">
        <v>72942</v>
      </c>
      <c r="B13168" s="651" t="s">
        <v>5483</v>
      </c>
      <c r="C13168" s="651" t="s">
        <v>112</v>
      </c>
      <c r="D13168" s="652" t="s">
        <v>18980</v>
      </c>
      <c r="E13168" s="625">
        <v>1.24</v>
      </c>
    </row>
    <row r="13169" spans="1:5">
      <c r="A13169" s="711">
        <v>72943</v>
      </c>
      <c r="B13169" s="651" t="s">
        <v>5484</v>
      </c>
      <c r="C13169" s="651" t="s">
        <v>112</v>
      </c>
      <c r="D13169" s="652" t="s">
        <v>18980</v>
      </c>
      <c r="E13169" s="625">
        <v>1.29</v>
      </c>
    </row>
    <row r="13170" spans="1:5">
      <c r="A13170" s="711">
        <v>72944</v>
      </c>
      <c r="B13170" s="651" t="s">
        <v>29211</v>
      </c>
      <c r="C13170" s="651" t="s">
        <v>112</v>
      </c>
      <c r="D13170" s="652" t="s">
        <v>18987</v>
      </c>
      <c r="E13170" s="625">
        <v>68.900000000000006</v>
      </c>
    </row>
    <row r="13171" spans="1:5">
      <c r="A13171" s="711" t="s">
        <v>29212</v>
      </c>
      <c r="B13171" s="651"/>
      <c r="C13171" s="651"/>
      <c r="D13171" s="652"/>
    </row>
    <row r="13172" spans="1:5">
      <c r="A13172" s="711">
        <v>72945</v>
      </c>
      <c r="B13172" s="651" t="s">
        <v>5485</v>
      </c>
      <c r="C13172" s="651" t="s">
        <v>112</v>
      </c>
      <c r="D13172" s="652" t="s">
        <v>18980</v>
      </c>
      <c r="E13172" s="625">
        <v>4.75</v>
      </c>
    </row>
    <row r="13173" spans="1:5">
      <c r="A13173" s="711">
        <v>72956</v>
      </c>
      <c r="B13173" s="651" t="s">
        <v>5486</v>
      </c>
      <c r="C13173" s="651" t="s">
        <v>112</v>
      </c>
      <c r="D13173" s="652" t="s">
        <v>18980</v>
      </c>
      <c r="E13173" s="625">
        <v>4.8</v>
      </c>
    </row>
    <row r="13174" spans="1:5">
      <c r="A13174" s="711">
        <v>72958</v>
      </c>
      <c r="B13174" s="651" t="s">
        <v>5487</v>
      </c>
      <c r="C13174" s="651" t="s">
        <v>112</v>
      </c>
      <c r="D13174" s="652" t="s">
        <v>18980</v>
      </c>
      <c r="E13174" s="625">
        <v>8.6</v>
      </c>
    </row>
    <row r="13175" spans="1:5">
      <c r="A13175" s="711">
        <v>72960</v>
      </c>
      <c r="B13175" s="651" t="s">
        <v>5488</v>
      </c>
      <c r="C13175" s="651" t="s">
        <v>112</v>
      </c>
      <c r="D13175" s="652" t="s">
        <v>18980</v>
      </c>
      <c r="E13175" s="625">
        <v>11.26</v>
      </c>
    </row>
    <row r="13176" spans="1:5">
      <c r="A13176" s="711">
        <v>72967</v>
      </c>
      <c r="B13176" s="651" t="s">
        <v>29213</v>
      </c>
      <c r="C13176" s="651" t="s">
        <v>121</v>
      </c>
      <c r="D13176" s="652" t="s">
        <v>18987</v>
      </c>
      <c r="E13176" s="625">
        <v>29.09</v>
      </c>
    </row>
    <row r="13177" spans="1:5">
      <c r="A13177" s="711" t="s">
        <v>29214</v>
      </c>
      <c r="B13177" s="651" t="s">
        <v>29215</v>
      </c>
      <c r="C13177" s="651"/>
      <c r="D13177" s="652"/>
    </row>
    <row r="13178" spans="1:5">
      <c r="A13178" s="711">
        <v>72969</v>
      </c>
      <c r="B13178" s="651" t="s">
        <v>5489</v>
      </c>
      <c r="C13178" s="651" t="s">
        <v>112</v>
      </c>
      <c r="D13178" s="652" t="s">
        <v>18987</v>
      </c>
      <c r="E13178" s="625">
        <v>0.76</v>
      </c>
    </row>
    <row r="13179" spans="1:5">
      <c r="A13179" s="711">
        <v>72971</v>
      </c>
      <c r="B13179" s="651" t="s">
        <v>5490</v>
      </c>
      <c r="C13179" s="651" t="s">
        <v>112</v>
      </c>
      <c r="D13179" s="652" t="s">
        <v>18987</v>
      </c>
      <c r="E13179" s="625">
        <v>0.05</v>
      </c>
    </row>
    <row r="13180" spans="1:5">
      <c r="A13180" s="711">
        <v>72972</v>
      </c>
      <c r="B13180" s="651" t="s">
        <v>5491</v>
      </c>
      <c r="C13180" s="651" t="s">
        <v>112</v>
      </c>
      <c r="D13180" s="652" t="s">
        <v>18987</v>
      </c>
      <c r="E13180" s="625">
        <v>0.6</v>
      </c>
    </row>
    <row r="13181" spans="1:5">
      <c r="A13181" s="711">
        <v>72973</v>
      </c>
      <c r="B13181" s="651" t="s">
        <v>5492</v>
      </c>
      <c r="C13181" s="651" t="s">
        <v>121</v>
      </c>
      <c r="D13181" s="652" t="s">
        <v>18987</v>
      </c>
      <c r="E13181" s="625">
        <v>1.1399999999999999</v>
      </c>
    </row>
    <row r="13182" spans="1:5">
      <c r="A13182" s="711">
        <v>72974</v>
      </c>
      <c r="B13182" s="651" t="s">
        <v>5493</v>
      </c>
      <c r="C13182" s="651" t="s">
        <v>112</v>
      </c>
      <c r="D13182" s="652" t="s">
        <v>18987</v>
      </c>
      <c r="E13182" s="625">
        <v>3.8</v>
      </c>
    </row>
    <row r="13183" spans="1:5">
      <c r="A13183" s="711">
        <v>72975</v>
      </c>
      <c r="B13183" s="651" t="s">
        <v>5494</v>
      </c>
      <c r="C13183" s="651" t="s">
        <v>112</v>
      </c>
      <c r="D13183" s="652" t="s">
        <v>18987</v>
      </c>
      <c r="E13183" s="625">
        <v>0.42</v>
      </c>
    </row>
    <row r="13184" spans="1:5">
      <c r="A13184" s="711" t="s">
        <v>22417</v>
      </c>
      <c r="B13184" s="651" t="s">
        <v>22418</v>
      </c>
      <c r="C13184" s="651"/>
      <c r="D13184" s="652"/>
    </row>
    <row r="13185" spans="1:5">
      <c r="A13185" s="711" t="s">
        <v>22419</v>
      </c>
      <c r="B13185" s="651" t="e">
        <v>#NAME?</v>
      </c>
      <c r="C13185" s="651"/>
      <c r="D13185" s="652" t="s">
        <v>22420</v>
      </c>
      <c r="E13185" s="625" t="s">
        <v>22421</v>
      </c>
    </row>
    <row r="13186" spans="1:5">
      <c r="A13186" s="711"/>
      <c r="B13186" s="651"/>
      <c r="C13186" s="651"/>
      <c r="D13186" s="652" t="s">
        <v>22422</v>
      </c>
      <c r="E13186" s="625" t="s">
        <v>22423</v>
      </c>
    </row>
    <row r="13187" spans="1:5">
      <c r="A13187" s="711" t="s">
        <v>22424</v>
      </c>
      <c r="B13187" s="651" t="s">
        <v>22425</v>
      </c>
      <c r="C13187" s="651"/>
      <c r="D13187" s="652"/>
    </row>
    <row r="13188" spans="1:5">
      <c r="A13188" s="711" t="s">
        <v>22426</v>
      </c>
      <c r="B13188" s="651" t="s">
        <v>22427</v>
      </c>
      <c r="C13188" s="651" t="s">
        <v>22428</v>
      </c>
      <c r="D13188" s="652"/>
    </row>
    <row r="13189" spans="1:5">
      <c r="A13189" s="711" t="s">
        <v>22429</v>
      </c>
      <c r="B13189" s="651" t="s">
        <v>22430</v>
      </c>
      <c r="C13189" s="651"/>
      <c r="D13189" s="652" t="s">
        <v>22422</v>
      </c>
      <c r="E13189" s="625" t="s">
        <v>22431</v>
      </c>
    </row>
    <row r="13190" spans="1:5">
      <c r="A13190" s="711" t="s">
        <v>91</v>
      </c>
      <c r="B13190" s="651" t="s">
        <v>22432</v>
      </c>
      <c r="C13190" s="651" t="s">
        <v>22433</v>
      </c>
      <c r="D13190" s="652" t="s">
        <v>22434</v>
      </c>
      <c r="E13190" s="625" t="s">
        <v>22435</v>
      </c>
    </row>
    <row r="13191" spans="1:5">
      <c r="A13191" s="711" t="s">
        <v>22436</v>
      </c>
      <c r="B13191" s="651" t="s">
        <v>22437</v>
      </c>
      <c r="C13191" s="651"/>
      <c r="D13191" s="652"/>
    </row>
    <row r="13192" spans="1:5">
      <c r="A13192" s="711">
        <v>72976</v>
      </c>
      <c r="B13192" s="651" t="s">
        <v>5495</v>
      </c>
      <c r="C13192" s="651" t="s">
        <v>121</v>
      </c>
      <c r="D13192" s="652" t="s">
        <v>18987</v>
      </c>
      <c r="E13192" s="625">
        <v>0.38</v>
      </c>
    </row>
    <row r="13193" spans="1:5">
      <c r="A13193" s="711">
        <v>72978</v>
      </c>
      <c r="B13193" s="651" t="s">
        <v>29216</v>
      </c>
      <c r="C13193" s="651" t="s">
        <v>121</v>
      </c>
      <c r="D13193" s="652" t="s">
        <v>18987</v>
      </c>
      <c r="E13193" s="625">
        <v>3.8</v>
      </c>
    </row>
    <row r="13194" spans="1:5">
      <c r="A13194" s="711" t="s">
        <v>29217</v>
      </c>
      <c r="B13194" s="651" t="s">
        <v>29218</v>
      </c>
      <c r="C13194" s="651"/>
      <c r="D13194" s="652"/>
    </row>
    <row r="13195" spans="1:5">
      <c r="A13195" s="711">
        <v>72979</v>
      </c>
      <c r="B13195" s="651" t="s">
        <v>29219</v>
      </c>
      <c r="C13195" s="651" t="s">
        <v>112</v>
      </c>
      <c r="D13195" s="652" t="s">
        <v>18987</v>
      </c>
      <c r="E13195" s="625">
        <v>7.27</v>
      </c>
    </row>
    <row r="13196" spans="1:5">
      <c r="A13196" s="711" t="s">
        <v>29220</v>
      </c>
      <c r="B13196" s="651" t="s">
        <v>29221</v>
      </c>
      <c r="C13196" s="651"/>
      <c r="D13196" s="652"/>
    </row>
    <row r="13197" spans="1:5">
      <c r="A13197" s="711">
        <v>73760</v>
      </c>
      <c r="B13197" s="651" t="s">
        <v>29222</v>
      </c>
      <c r="C13197" s="651"/>
      <c r="D13197" s="652"/>
    </row>
    <row r="13198" spans="1:5">
      <c r="A13198" s="711" t="s">
        <v>5496</v>
      </c>
      <c r="B13198" s="651" t="s">
        <v>29223</v>
      </c>
      <c r="C13198" s="651" t="s">
        <v>112</v>
      </c>
      <c r="D13198" s="652" t="s">
        <v>18980</v>
      </c>
      <c r="E13198" s="625">
        <v>2.67</v>
      </c>
    </row>
    <row r="13199" spans="1:5">
      <c r="A13199" s="711" t="s">
        <v>29224</v>
      </c>
      <c r="B13199" s="651" t="s">
        <v>29225</v>
      </c>
      <c r="C13199" s="651"/>
      <c r="D13199" s="652"/>
    </row>
    <row r="13200" spans="1:5">
      <c r="A13200" s="711" t="s">
        <v>29226</v>
      </c>
      <c r="B13200" s="651" t="s">
        <v>29227</v>
      </c>
      <c r="C13200" s="651"/>
      <c r="D13200" s="652"/>
    </row>
    <row r="13201" spans="1:5">
      <c r="A13201" s="711">
        <v>73765</v>
      </c>
      <c r="B13201" s="651" t="s">
        <v>29228</v>
      </c>
      <c r="C13201" s="651"/>
      <c r="D13201" s="652"/>
    </row>
    <row r="13202" spans="1:5">
      <c r="A13202" s="711" t="s">
        <v>5497</v>
      </c>
      <c r="B13202" s="651" t="s">
        <v>29229</v>
      </c>
      <c r="C13202" s="651" t="s">
        <v>112</v>
      </c>
      <c r="D13202" s="652" t="s">
        <v>18987</v>
      </c>
      <c r="E13202" s="625">
        <v>88.44</v>
      </c>
    </row>
    <row r="13203" spans="1:5">
      <c r="A13203" s="711" t="s">
        <v>29230</v>
      </c>
      <c r="B13203" s="651" t="s">
        <v>29231</v>
      </c>
      <c r="C13203" s="651"/>
      <c r="D13203" s="652"/>
    </row>
    <row r="13204" spans="1:5">
      <c r="A13204" s="711" t="s">
        <v>29232</v>
      </c>
      <c r="B13204" s="651"/>
      <c r="C13204" s="651"/>
      <c r="D13204" s="652"/>
    </row>
    <row r="13205" spans="1:5">
      <c r="A13205" s="711" t="s">
        <v>5498</v>
      </c>
      <c r="B13205" s="651" t="s">
        <v>29229</v>
      </c>
      <c r="C13205" s="651" t="s">
        <v>112</v>
      </c>
      <c r="D13205" s="652" t="s">
        <v>18987</v>
      </c>
      <c r="E13205" s="625">
        <v>91.52</v>
      </c>
    </row>
    <row r="13206" spans="1:5">
      <c r="A13206" s="711" t="s">
        <v>29230</v>
      </c>
      <c r="B13206" s="651" t="s">
        <v>29233</v>
      </c>
      <c r="C13206" s="651"/>
      <c r="D13206" s="652"/>
    </row>
    <row r="13207" spans="1:5">
      <c r="A13207" s="711">
        <v>73849</v>
      </c>
      <c r="B13207" s="651" t="s">
        <v>29234</v>
      </c>
      <c r="C13207" s="651"/>
      <c r="D13207" s="652"/>
    </row>
    <row r="13208" spans="1:5">
      <c r="A13208" s="711" t="s">
        <v>5499</v>
      </c>
      <c r="B13208" s="651" t="s">
        <v>29235</v>
      </c>
      <c r="C13208" s="651" t="s">
        <v>128</v>
      </c>
      <c r="D13208" s="652" t="s">
        <v>18987</v>
      </c>
      <c r="E13208" s="625">
        <v>480.22</v>
      </c>
    </row>
    <row r="13209" spans="1:5">
      <c r="A13209" s="711" t="s">
        <v>26744</v>
      </c>
      <c r="B13209" s="651" t="s">
        <v>29236</v>
      </c>
      <c r="C13209" s="651"/>
      <c r="D13209" s="652"/>
    </row>
    <row r="13210" spans="1:5">
      <c r="A13210" s="711" t="s">
        <v>5500</v>
      </c>
      <c r="B13210" s="651" t="s">
        <v>29237</v>
      </c>
      <c r="C13210" s="651" t="s">
        <v>128</v>
      </c>
      <c r="D13210" s="652" t="s">
        <v>18987</v>
      </c>
      <c r="E13210" s="625">
        <v>454.33</v>
      </c>
    </row>
    <row r="13211" spans="1:5">
      <c r="A13211" s="711" t="s">
        <v>29238</v>
      </c>
      <c r="B13211" s="651" t="s">
        <v>29239</v>
      </c>
      <c r="C13211" s="651"/>
      <c r="D13211" s="652"/>
    </row>
    <row r="13212" spans="1:5">
      <c r="A13212" s="711">
        <v>92391</v>
      </c>
      <c r="B13212" s="651" t="s">
        <v>29240</v>
      </c>
      <c r="C13212" s="651" t="s">
        <v>112</v>
      </c>
      <c r="D13212" s="652" t="s">
        <v>18987</v>
      </c>
      <c r="E13212" s="625">
        <v>31.15</v>
      </c>
    </row>
    <row r="13213" spans="1:5">
      <c r="A13213" s="711" t="s">
        <v>29241</v>
      </c>
      <c r="B13213" s="651" t="s">
        <v>29242</v>
      </c>
      <c r="C13213" s="651"/>
      <c r="D13213" s="652"/>
    </row>
    <row r="13214" spans="1:5">
      <c r="A13214" s="711">
        <v>92392</v>
      </c>
      <c r="B13214" s="651" t="s">
        <v>29240</v>
      </c>
      <c r="C13214" s="651" t="s">
        <v>112</v>
      </c>
      <c r="D13214" s="652" t="s">
        <v>18987</v>
      </c>
      <c r="E13214" s="625">
        <v>34.65</v>
      </c>
    </row>
    <row r="13215" spans="1:5">
      <c r="A13215" s="711" t="s">
        <v>29241</v>
      </c>
      <c r="B13215" s="651" t="s">
        <v>29243</v>
      </c>
      <c r="C13215" s="651"/>
      <c r="D13215" s="652"/>
    </row>
    <row r="13216" spans="1:5">
      <c r="A13216" s="711">
        <v>92393</v>
      </c>
      <c r="B13216" s="651" t="s">
        <v>29244</v>
      </c>
      <c r="C13216" s="651" t="s">
        <v>112</v>
      </c>
      <c r="D13216" s="652" t="s">
        <v>18987</v>
      </c>
      <c r="E13216" s="625">
        <v>42.32</v>
      </c>
    </row>
    <row r="13217" spans="1:5">
      <c r="A13217" s="711" t="s">
        <v>29241</v>
      </c>
      <c r="B13217" s="651" t="s">
        <v>29242</v>
      </c>
      <c r="C13217" s="651"/>
      <c r="D13217" s="652"/>
    </row>
    <row r="13218" spans="1:5">
      <c r="A13218" s="711">
        <v>92394</v>
      </c>
      <c r="B13218" s="651" t="s">
        <v>29244</v>
      </c>
      <c r="C13218" s="651" t="s">
        <v>112</v>
      </c>
      <c r="D13218" s="652" t="s">
        <v>18987</v>
      </c>
      <c r="E13218" s="625">
        <v>42.65</v>
      </c>
    </row>
    <row r="13219" spans="1:5">
      <c r="A13219" s="711" t="s">
        <v>29241</v>
      </c>
      <c r="B13219" s="651" t="s">
        <v>29243</v>
      </c>
      <c r="C13219" s="651"/>
      <c r="D13219" s="652"/>
    </row>
    <row r="13220" spans="1:5">
      <c r="A13220" s="711" t="s">
        <v>22417</v>
      </c>
      <c r="B13220" s="651" t="s">
        <v>22418</v>
      </c>
      <c r="C13220" s="651"/>
      <c r="D13220" s="652"/>
    </row>
    <row r="13221" spans="1:5">
      <c r="A13221" s="711" t="s">
        <v>22419</v>
      </c>
      <c r="B13221" s="651" t="e">
        <v>#NAME?</v>
      </c>
      <c r="C13221" s="651"/>
      <c r="D13221" s="652" t="s">
        <v>22420</v>
      </c>
      <c r="E13221" s="625" t="s">
        <v>22421</v>
      </c>
    </row>
    <row r="13222" spans="1:5">
      <c r="A13222" s="711"/>
      <c r="B13222" s="651"/>
      <c r="C13222" s="651"/>
      <c r="D13222" s="652" t="s">
        <v>22422</v>
      </c>
      <c r="E13222" s="625" t="s">
        <v>22423</v>
      </c>
    </row>
    <row r="13223" spans="1:5">
      <c r="A13223" s="711" t="s">
        <v>22424</v>
      </c>
      <c r="B13223" s="651" t="s">
        <v>22425</v>
      </c>
      <c r="C13223" s="651"/>
      <c r="D13223" s="652"/>
    </row>
    <row r="13224" spans="1:5">
      <c r="A13224" s="711" t="s">
        <v>22426</v>
      </c>
      <c r="B13224" s="651" t="s">
        <v>22427</v>
      </c>
      <c r="C13224" s="651" t="s">
        <v>22428</v>
      </c>
      <c r="D13224" s="652"/>
    </row>
    <row r="13225" spans="1:5">
      <c r="A13225" s="711" t="s">
        <v>22429</v>
      </c>
      <c r="B13225" s="651" t="s">
        <v>22430</v>
      </c>
      <c r="C13225" s="651"/>
      <c r="D13225" s="652" t="s">
        <v>22422</v>
      </c>
      <c r="E13225" s="625" t="s">
        <v>22431</v>
      </c>
    </row>
    <row r="13226" spans="1:5">
      <c r="A13226" s="711" t="s">
        <v>91</v>
      </c>
      <c r="B13226" s="651" t="s">
        <v>22432</v>
      </c>
      <c r="C13226" s="651" t="s">
        <v>22433</v>
      </c>
      <c r="D13226" s="652" t="s">
        <v>22434</v>
      </c>
      <c r="E13226" s="625" t="s">
        <v>22435</v>
      </c>
    </row>
    <row r="13227" spans="1:5">
      <c r="A13227" s="711" t="s">
        <v>22436</v>
      </c>
      <c r="B13227" s="651" t="s">
        <v>22437</v>
      </c>
      <c r="C13227" s="651"/>
      <c r="D13227" s="652"/>
    </row>
    <row r="13228" spans="1:5">
      <c r="A13228" s="711">
        <v>92395</v>
      </c>
      <c r="B13228" s="651" t="s">
        <v>29244</v>
      </c>
      <c r="C13228" s="651" t="s">
        <v>112</v>
      </c>
      <c r="D13228" s="652" t="s">
        <v>18987</v>
      </c>
      <c r="E13228" s="625">
        <v>53.82</v>
      </c>
    </row>
    <row r="13229" spans="1:5">
      <c r="A13229" s="711" t="s">
        <v>29241</v>
      </c>
      <c r="B13229" s="651" t="s">
        <v>29245</v>
      </c>
      <c r="C13229" s="651"/>
      <c r="D13229" s="652"/>
    </row>
    <row r="13230" spans="1:5">
      <c r="A13230" s="711">
        <v>92396</v>
      </c>
      <c r="B13230" s="651" t="s">
        <v>29246</v>
      </c>
      <c r="C13230" s="651" t="s">
        <v>112</v>
      </c>
      <c r="D13230" s="652" t="s">
        <v>18987</v>
      </c>
      <c r="E13230" s="625">
        <v>43.11</v>
      </c>
    </row>
    <row r="13231" spans="1:5">
      <c r="A13231" s="711" t="s">
        <v>29247</v>
      </c>
      <c r="B13231" s="651" t="s">
        <v>29248</v>
      </c>
      <c r="C13231" s="651"/>
      <c r="D13231" s="652"/>
    </row>
    <row r="13232" spans="1:5">
      <c r="A13232" s="711">
        <v>92397</v>
      </c>
      <c r="B13232" s="651" t="s">
        <v>29249</v>
      </c>
      <c r="C13232" s="651" t="s">
        <v>112</v>
      </c>
      <c r="D13232" s="652" t="s">
        <v>18987</v>
      </c>
      <c r="E13232" s="625">
        <v>34.9</v>
      </c>
    </row>
    <row r="13233" spans="1:5">
      <c r="A13233" s="711" t="s">
        <v>29250</v>
      </c>
      <c r="B13233" s="651" t="s">
        <v>29251</v>
      </c>
      <c r="C13233" s="651"/>
      <c r="D13233" s="652"/>
    </row>
    <row r="13234" spans="1:5">
      <c r="A13234" s="711">
        <v>92398</v>
      </c>
      <c r="B13234" s="651" t="s">
        <v>29249</v>
      </c>
      <c r="C13234" s="651" t="s">
        <v>112</v>
      </c>
      <c r="D13234" s="652" t="s">
        <v>18987</v>
      </c>
      <c r="E13234" s="625">
        <v>42.6</v>
      </c>
    </row>
    <row r="13235" spans="1:5">
      <c r="A13235" s="711" t="s">
        <v>29250</v>
      </c>
      <c r="B13235" s="651" t="s">
        <v>29252</v>
      </c>
      <c r="C13235" s="651"/>
      <c r="D13235" s="652"/>
    </row>
    <row r="13236" spans="1:5">
      <c r="A13236" s="711">
        <v>92399</v>
      </c>
      <c r="B13236" s="651" t="s">
        <v>29253</v>
      </c>
      <c r="C13236" s="651" t="s">
        <v>112</v>
      </c>
      <c r="D13236" s="652" t="s">
        <v>18987</v>
      </c>
      <c r="E13236" s="625">
        <v>43.5</v>
      </c>
    </row>
    <row r="13237" spans="1:5">
      <c r="A13237" s="711" t="s">
        <v>29254</v>
      </c>
      <c r="B13237" s="651" t="s">
        <v>29255</v>
      </c>
      <c r="C13237" s="651"/>
      <c r="D13237" s="652"/>
    </row>
    <row r="13238" spans="1:5">
      <c r="A13238" s="711">
        <v>92400</v>
      </c>
      <c r="B13238" s="651" t="s">
        <v>29249</v>
      </c>
      <c r="C13238" s="651" t="s">
        <v>112</v>
      </c>
      <c r="D13238" s="652" t="s">
        <v>18987</v>
      </c>
      <c r="E13238" s="625">
        <v>47.67</v>
      </c>
    </row>
    <row r="13239" spans="1:5">
      <c r="A13239" s="711" t="s">
        <v>29256</v>
      </c>
      <c r="B13239" s="651" t="s">
        <v>29257</v>
      </c>
      <c r="C13239" s="651"/>
      <c r="D13239" s="652"/>
    </row>
    <row r="13240" spans="1:5">
      <c r="A13240" s="711">
        <v>92401</v>
      </c>
      <c r="B13240" s="651" t="s">
        <v>29258</v>
      </c>
      <c r="C13240" s="651" t="s">
        <v>112</v>
      </c>
      <c r="D13240" s="652" t="s">
        <v>18987</v>
      </c>
      <c r="E13240" s="625">
        <v>48.59</v>
      </c>
    </row>
    <row r="13241" spans="1:5">
      <c r="A13241" s="711" t="s">
        <v>29259</v>
      </c>
      <c r="B13241" s="651" t="s">
        <v>29260</v>
      </c>
      <c r="C13241" s="651"/>
      <c r="D13241" s="652"/>
    </row>
    <row r="13242" spans="1:5">
      <c r="A13242" s="711">
        <v>92402</v>
      </c>
      <c r="B13242" s="651" t="s">
        <v>29261</v>
      </c>
      <c r="C13242" s="651" t="s">
        <v>112</v>
      </c>
      <c r="D13242" s="652" t="s">
        <v>18987</v>
      </c>
      <c r="E13242" s="625">
        <v>44.25</v>
      </c>
    </row>
    <row r="13243" spans="1:5">
      <c r="A13243" s="711" t="s">
        <v>29262</v>
      </c>
      <c r="B13243" s="651" t="s">
        <v>29263</v>
      </c>
      <c r="C13243" s="651"/>
      <c r="D13243" s="652"/>
    </row>
    <row r="13244" spans="1:5">
      <c r="A13244" s="711">
        <v>92403</v>
      </c>
      <c r="B13244" s="651" t="s">
        <v>29264</v>
      </c>
      <c r="C13244" s="651" t="s">
        <v>112</v>
      </c>
      <c r="D13244" s="652" t="s">
        <v>18987</v>
      </c>
      <c r="E13244" s="625">
        <v>35.97</v>
      </c>
    </row>
    <row r="13245" spans="1:5">
      <c r="A13245" s="711" t="s">
        <v>29265</v>
      </c>
      <c r="B13245" s="651" t="s">
        <v>29266</v>
      </c>
      <c r="C13245" s="651"/>
      <c r="D13245" s="652"/>
    </row>
    <row r="13246" spans="1:5">
      <c r="A13246" s="711">
        <v>92404</v>
      </c>
      <c r="B13246" s="651" t="s">
        <v>29264</v>
      </c>
      <c r="C13246" s="651" t="s">
        <v>112</v>
      </c>
      <c r="D13246" s="652" t="s">
        <v>18987</v>
      </c>
      <c r="E13246" s="625">
        <v>44.51</v>
      </c>
    </row>
    <row r="13247" spans="1:5">
      <c r="A13247" s="711" t="s">
        <v>29265</v>
      </c>
      <c r="B13247" s="651" t="s">
        <v>29267</v>
      </c>
      <c r="C13247" s="651"/>
      <c r="D13247" s="652"/>
    </row>
    <row r="13248" spans="1:5">
      <c r="A13248" s="711">
        <v>92405</v>
      </c>
      <c r="B13248" s="651" t="s">
        <v>29268</v>
      </c>
      <c r="C13248" s="651" t="s">
        <v>112</v>
      </c>
      <c r="D13248" s="652" t="s">
        <v>18987</v>
      </c>
      <c r="E13248" s="625">
        <v>45.4</v>
      </c>
    </row>
    <row r="13249" spans="1:5">
      <c r="A13249" s="711" t="s">
        <v>29269</v>
      </c>
      <c r="B13249" s="651" t="s">
        <v>29270</v>
      </c>
      <c r="C13249" s="651"/>
      <c r="D13249" s="652"/>
    </row>
    <row r="13250" spans="1:5">
      <c r="A13250" s="711">
        <v>92406</v>
      </c>
      <c r="B13250" s="651" t="s">
        <v>29264</v>
      </c>
      <c r="C13250" s="651" t="s">
        <v>112</v>
      </c>
      <c r="D13250" s="652" t="s">
        <v>18987</v>
      </c>
      <c r="E13250" s="625">
        <v>50.11</v>
      </c>
    </row>
    <row r="13251" spans="1:5">
      <c r="A13251" s="711" t="s">
        <v>29265</v>
      </c>
      <c r="B13251" s="651" t="s">
        <v>29271</v>
      </c>
      <c r="C13251" s="651"/>
      <c r="D13251" s="652"/>
    </row>
    <row r="13252" spans="1:5">
      <c r="A13252" s="711">
        <v>92407</v>
      </c>
      <c r="B13252" s="651" t="s">
        <v>29268</v>
      </c>
      <c r="C13252" s="651" t="s">
        <v>112</v>
      </c>
      <c r="D13252" s="652" t="s">
        <v>18987</v>
      </c>
      <c r="E13252" s="625">
        <v>51.03</v>
      </c>
    </row>
    <row r="13253" spans="1:5">
      <c r="A13253" s="711" t="s">
        <v>29269</v>
      </c>
      <c r="B13253" s="651" t="s">
        <v>29272</v>
      </c>
      <c r="C13253" s="651"/>
      <c r="D13253" s="652"/>
    </row>
    <row r="13254" spans="1:5">
      <c r="A13254" s="711">
        <v>93679</v>
      </c>
      <c r="B13254" s="651" t="s">
        <v>29273</v>
      </c>
      <c r="C13254" s="651" t="s">
        <v>112</v>
      </c>
      <c r="D13254" s="652" t="s">
        <v>18987</v>
      </c>
      <c r="E13254" s="625">
        <v>50.12</v>
      </c>
    </row>
    <row r="13255" spans="1:5">
      <c r="A13255" s="711" t="s">
        <v>29274</v>
      </c>
      <c r="B13255" s="651" t="s">
        <v>29275</v>
      </c>
      <c r="C13255" s="651"/>
      <c r="D13255" s="652"/>
    </row>
    <row r="13256" spans="1:5">
      <c r="A13256" s="711" t="s">
        <v>22417</v>
      </c>
      <c r="B13256" s="651" t="s">
        <v>22418</v>
      </c>
      <c r="C13256" s="651"/>
      <c r="D13256" s="652"/>
    </row>
    <row r="13257" spans="1:5">
      <c r="A13257" s="711" t="s">
        <v>22419</v>
      </c>
      <c r="B13257" s="651" t="e">
        <v>#NAME?</v>
      </c>
      <c r="C13257" s="651"/>
      <c r="D13257" s="652" t="s">
        <v>22420</v>
      </c>
      <c r="E13257" s="625" t="s">
        <v>22421</v>
      </c>
    </row>
    <row r="13258" spans="1:5">
      <c r="A13258" s="711"/>
      <c r="B13258" s="651"/>
      <c r="C13258" s="651"/>
      <c r="D13258" s="652" t="s">
        <v>22422</v>
      </c>
      <c r="E13258" s="625" t="s">
        <v>22423</v>
      </c>
    </row>
    <row r="13259" spans="1:5">
      <c r="A13259" s="711" t="s">
        <v>22424</v>
      </c>
      <c r="B13259" s="651" t="s">
        <v>22425</v>
      </c>
      <c r="C13259" s="651"/>
      <c r="D13259" s="652"/>
    </row>
    <row r="13260" spans="1:5">
      <c r="A13260" s="711" t="s">
        <v>22426</v>
      </c>
      <c r="B13260" s="651" t="s">
        <v>22427</v>
      </c>
      <c r="C13260" s="651" t="s">
        <v>22428</v>
      </c>
      <c r="D13260" s="652"/>
    </row>
    <row r="13261" spans="1:5">
      <c r="A13261" s="711" t="s">
        <v>22429</v>
      </c>
      <c r="B13261" s="651" t="s">
        <v>22430</v>
      </c>
      <c r="C13261" s="651"/>
      <c r="D13261" s="652" t="s">
        <v>22422</v>
      </c>
      <c r="E13261" s="625" t="s">
        <v>22431</v>
      </c>
    </row>
    <row r="13262" spans="1:5">
      <c r="A13262" s="711" t="s">
        <v>91</v>
      </c>
      <c r="B13262" s="651" t="s">
        <v>22432</v>
      </c>
      <c r="C13262" s="651" t="s">
        <v>22433</v>
      </c>
      <c r="D13262" s="652" t="s">
        <v>22434</v>
      </c>
      <c r="E13262" s="625" t="s">
        <v>22435</v>
      </c>
    </row>
    <row r="13263" spans="1:5">
      <c r="A13263" s="711" t="s">
        <v>22436</v>
      </c>
      <c r="B13263" s="651" t="s">
        <v>22437</v>
      </c>
      <c r="C13263" s="651"/>
      <c r="D13263" s="652"/>
    </row>
    <row r="13264" spans="1:5">
      <c r="A13264" s="711">
        <v>93680</v>
      </c>
      <c r="B13264" s="651" t="s">
        <v>29249</v>
      </c>
      <c r="C13264" s="651" t="s">
        <v>112</v>
      </c>
      <c r="D13264" s="652" t="s">
        <v>18987</v>
      </c>
      <c r="E13264" s="625">
        <v>41.61</v>
      </c>
    </row>
    <row r="13265" spans="1:5">
      <c r="A13265" s="711" t="s">
        <v>29276</v>
      </c>
      <c r="B13265" s="651" t="s">
        <v>29277</v>
      </c>
      <c r="C13265" s="651"/>
      <c r="D13265" s="652"/>
    </row>
    <row r="13266" spans="1:5">
      <c r="A13266" s="711">
        <v>93681</v>
      </c>
      <c r="B13266" s="651" t="s">
        <v>29249</v>
      </c>
      <c r="C13266" s="651" t="s">
        <v>112</v>
      </c>
      <c r="D13266" s="652" t="s">
        <v>18987</v>
      </c>
      <c r="E13266" s="625">
        <v>49.81</v>
      </c>
    </row>
    <row r="13267" spans="1:5">
      <c r="A13267" s="711" t="s">
        <v>29276</v>
      </c>
      <c r="B13267" s="651" t="s">
        <v>29278</v>
      </c>
      <c r="C13267" s="651"/>
      <c r="D13267" s="652"/>
    </row>
    <row r="13268" spans="1:5">
      <c r="A13268" s="711">
        <v>93682</v>
      </c>
      <c r="B13268" s="651" t="s">
        <v>29279</v>
      </c>
      <c r="C13268" s="651" t="s">
        <v>112</v>
      </c>
      <c r="D13268" s="652" t="s">
        <v>18987</v>
      </c>
      <c r="E13268" s="625">
        <v>50.78</v>
      </c>
    </row>
    <row r="13269" spans="1:5">
      <c r="A13269" s="711" t="s">
        <v>29280</v>
      </c>
      <c r="B13269" s="651" t="s">
        <v>29281</v>
      </c>
      <c r="C13269" s="651"/>
      <c r="D13269" s="652"/>
    </row>
    <row r="13270" spans="1:5">
      <c r="A13270" s="711">
        <v>249</v>
      </c>
      <c r="B13270" s="651" t="s">
        <v>29282</v>
      </c>
      <c r="C13270" s="651"/>
      <c r="D13270" s="652"/>
    </row>
    <row r="13271" spans="1:5">
      <c r="A13271" s="711">
        <v>72947</v>
      </c>
      <c r="B13271" s="651" t="s">
        <v>29283</v>
      </c>
      <c r="C13271" s="651" t="s">
        <v>112</v>
      </c>
      <c r="D13271" s="652" t="s">
        <v>18980</v>
      </c>
      <c r="E13271" s="625">
        <v>18.010000000000002</v>
      </c>
    </row>
    <row r="13272" spans="1:5">
      <c r="A13272" s="711" t="s">
        <v>29284</v>
      </c>
      <c r="B13272" s="651" t="s">
        <v>29285</v>
      </c>
      <c r="C13272" s="651"/>
      <c r="D13272" s="652"/>
    </row>
    <row r="13273" spans="1:5">
      <c r="A13273" s="711">
        <v>83693</v>
      </c>
      <c r="B13273" s="651" t="s">
        <v>5501</v>
      </c>
      <c r="C13273" s="651" t="s">
        <v>112</v>
      </c>
      <c r="D13273" s="652" t="s">
        <v>18987</v>
      </c>
      <c r="E13273" s="625">
        <v>2.64</v>
      </c>
    </row>
    <row r="13274" spans="1:5">
      <c r="A13274" s="711">
        <v>250</v>
      </c>
      <c r="B13274" s="651" t="s">
        <v>29286</v>
      </c>
      <c r="C13274" s="651"/>
      <c r="D13274" s="652"/>
    </row>
    <row r="13275" spans="1:5">
      <c r="A13275" s="711">
        <v>73770</v>
      </c>
      <c r="B13275" s="651" t="s">
        <v>29287</v>
      </c>
      <c r="C13275" s="651"/>
      <c r="D13275" s="652"/>
    </row>
    <row r="13276" spans="1:5">
      <c r="A13276" s="711" t="s">
        <v>5502</v>
      </c>
      <c r="B13276" s="651" t="s">
        <v>29288</v>
      </c>
      <c r="C13276" s="651" t="s">
        <v>121</v>
      </c>
      <c r="D13276" s="652" t="s">
        <v>18987</v>
      </c>
      <c r="E13276" s="625">
        <v>431.39</v>
      </c>
    </row>
    <row r="13277" spans="1:5">
      <c r="A13277" s="711" t="s">
        <v>29289</v>
      </c>
      <c r="B13277" s="651" t="s">
        <v>29290</v>
      </c>
      <c r="C13277" s="651"/>
      <c r="D13277" s="652"/>
    </row>
    <row r="13278" spans="1:5">
      <c r="A13278" s="711" t="s">
        <v>29291</v>
      </c>
      <c r="B13278" s="651" t="s">
        <v>29292</v>
      </c>
      <c r="C13278" s="651"/>
      <c r="D13278" s="652"/>
    </row>
    <row r="13279" spans="1:5">
      <c r="A13279" s="711" t="s">
        <v>5503</v>
      </c>
      <c r="B13279" s="651" t="s">
        <v>29293</v>
      </c>
      <c r="C13279" s="651" t="s">
        <v>121</v>
      </c>
      <c r="D13279" s="652" t="s">
        <v>18987</v>
      </c>
      <c r="E13279" s="625">
        <v>377.08</v>
      </c>
    </row>
    <row r="13280" spans="1:5">
      <c r="A13280" s="711" t="s">
        <v>29289</v>
      </c>
      <c r="B13280" s="651" t="s">
        <v>29294</v>
      </c>
      <c r="C13280" s="651"/>
      <c r="D13280" s="652"/>
    </row>
    <row r="13281" spans="1:5">
      <c r="A13281" s="711">
        <v>83696</v>
      </c>
      <c r="B13281" s="651" t="s">
        <v>29295</v>
      </c>
      <c r="C13281" s="651"/>
      <c r="D13281" s="652"/>
    </row>
    <row r="13282" spans="1:5">
      <c r="A13282" s="711" t="s">
        <v>5504</v>
      </c>
      <c r="B13282" s="651" t="s">
        <v>29296</v>
      </c>
      <c r="C13282" s="651" t="s">
        <v>112</v>
      </c>
      <c r="D13282" s="652" t="s">
        <v>18987</v>
      </c>
      <c r="E13282" s="625">
        <v>3.85</v>
      </c>
    </row>
    <row r="13283" spans="1:5">
      <c r="A13283" s="711" t="s">
        <v>29297</v>
      </c>
      <c r="B13283" s="651" t="s">
        <v>29298</v>
      </c>
      <c r="C13283" s="651"/>
      <c r="D13283" s="652"/>
    </row>
    <row r="13284" spans="1:5">
      <c r="A13284" s="711">
        <v>287</v>
      </c>
      <c r="B13284" s="651" t="s">
        <v>29299</v>
      </c>
      <c r="C13284" s="651"/>
      <c r="D13284" s="652"/>
    </row>
    <row r="13285" spans="1:5">
      <c r="A13285" s="711">
        <v>72962</v>
      </c>
      <c r="B13285" s="651" t="s">
        <v>5505</v>
      </c>
      <c r="C13285" s="651" t="s">
        <v>2117</v>
      </c>
      <c r="D13285" s="652" t="s">
        <v>18987</v>
      </c>
      <c r="E13285" s="625">
        <v>197.58</v>
      </c>
    </row>
    <row r="13286" spans="1:5">
      <c r="A13286" s="711">
        <v>72963</v>
      </c>
      <c r="B13286" s="651" t="s">
        <v>5506</v>
      </c>
      <c r="C13286" s="651" t="s">
        <v>2117</v>
      </c>
      <c r="D13286" s="652" t="s">
        <v>18987</v>
      </c>
      <c r="E13286" s="625">
        <v>165.65</v>
      </c>
    </row>
    <row r="13287" spans="1:5">
      <c r="A13287" s="711">
        <v>72964</v>
      </c>
      <c r="B13287" s="651" t="s">
        <v>29300</v>
      </c>
      <c r="C13287" s="651" t="s">
        <v>2117</v>
      </c>
      <c r="D13287" s="652" t="s">
        <v>18987</v>
      </c>
      <c r="E13287" s="625">
        <v>173.55</v>
      </c>
    </row>
    <row r="13288" spans="1:5">
      <c r="A13288" s="711" t="s">
        <v>29301</v>
      </c>
      <c r="B13288" s="651" t="s">
        <v>29302</v>
      </c>
      <c r="C13288" s="651"/>
      <c r="D13288" s="652"/>
    </row>
    <row r="13289" spans="1:5">
      <c r="A13289" s="711">
        <v>72965</v>
      </c>
      <c r="B13289" s="651" t="s">
        <v>29303</v>
      </c>
      <c r="C13289" s="651" t="s">
        <v>2117</v>
      </c>
      <c r="D13289" s="652" t="s">
        <v>18987</v>
      </c>
      <c r="E13289" s="625">
        <v>207.46</v>
      </c>
    </row>
    <row r="13290" spans="1:5">
      <c r="A13290" s="711" t="s">
        <v>29304</v>
      </c>
      <c r="B13290" s="651" t="s">
        <v>29305</v>
      </c>
      <c r="C13290" s="651"/>
      <c r="D13290" s="652"/>
    </row>
    <row r="13291" spans="1:5">
      <c r="A13291" s="711">
        <v>73759</v>
      </c>
      <c r="B13291" s="651" t="s">
        <v>29222</v>
      </c>
      <c r="C13291" s="651"/>
      <c r="D13291" s="652"/>
    </row>
    <row r="13292" spans="1:5">
      <c r="A13292" s="711" t="s">
        <v>22417</v>
      </c>
      <c r="B13292" s="651" t="s">
        <v>22418</v>
      </c>
      <c r="C13292" s="651"/>
      <c r="D13292" s="652"/>
    </row>
    <row r="13293" spans="1:5">
      <c r="A13293" s="711" t="s">
        <v>22419</v>
      </c>
      <c r="B13293" s="651" t="e">
        <v>#NAME?</v>
      </c>
      <c r="C13293" s="651"/>
      <c r="D13293" s="652" t="s">
        <v>22420</v>
      </c>
      <c r="E13293" s="625" t="s">
        <v>22421</v>
      </c>
    </row>
    <row r="13294" spans="1:5">
      <c r="A13294" s="711"/>
      <c r="B13294" s="651"/>
      <c r="C13294" s="651"/>
      <c r="D13294" s="652" t="s">
        <v>22422</v>
      </c>
      <c r="E13294" s="625" t="s">
        <v>22423</v>
      </c>
    </row>
    <row r="13295" spans="1:5">
      <c r="A13295" s="711" t="s">
        <v>22424</v>
      </c>
      <c r="B13295" s="651" t="s">
        <v>22425</v>
      </c>
      <c r="C13295" s="651"/>
      <c r="D13295" s="652"/>
    </row>
    <row r="13296" spans="1:5">
      <c r="A13296" s="711" t="s">
        <v>22426</v>
      </c>
      <c r="B13296" s="651" t="s">
        <v>22427</v>
      </c>
      <c r="C13296" s="651" t="s">
        <v>22428</v>
      </c>
      <c r="D13296" s="652"/>
    </row>
    <row r="13297" spans="1:5">
      <c r="A13297" s="711" t="s">
        <v>22429</v>
      </c>
      <c r="B13297" s="651" t="s">
        <v>22430</v>
      </c>
      <c r="C13297" s="651"/>
      <c r="D13297" s="652" t="s">
        <v>22422</v>
      </c>
      <c r="E13297" s="625" t="s">
        <v>22431</v>
      </c>
    </row>
    <row r="13298" spans="1:5">
      <c r="A13298" s="711" t="s">
        <v>91</v>
      </c>
      <c r="B13298" s="651" t="s">
        <v>22432</v>
      </c>
      <c r="C13298" s="651" t="s">
        <v>22433</v>
      </c>
      <c r="D13298" s="652" t="s">
        <v>22434</v>
      </c>
      <c r="E13298" s="625" t="s">
        <v>22435</v>
      </c>
    </row>
    <row r="13299" spans="1:5">
      <c r="A13299" s="711" t="s">
        <v>22436</v>
      </c>
      <c r="B13299" s="651" t="s">
        <v>22437</v>
      </c>
      <c r="C13299" s="651"/>
      <c r="D13299" s="652"/>
    </row>
    <row r="13300" spans="1:5">
      <c r="A13300" s="711" t="s">
        <v>5507</v>
      </c>
      <c r="B13300" s="651" t="s">
        <v>29306</v>
      </c>
      <c r="C13300" s="651" t="s">
        <v>128</v>
      </c>
      <c r="D13300" s="652" t="s">
        <v>18987</v>
      </c>
      <c r="E13300" s="625">
        <v>337.39</v>
      </c>
    </row>
    <row r="13301" spans="1:5">
      <c r="A13301" s="711" t="s">
        <v>29307</v>
      </c>
      <c r="B13301" s="651" t="s">
        <v>17799</v>
      </c>
      <c r="C13301" s="651"/>
      <c r="D13301" s="652"/>
    </row>
    <row r="13302" spans="1:5">
      <c r="A13302" s="711" t="s">
        <v>29308</v>
      </c>
      <c r="B13302" s="651" t="s">
        <v>29309</v>
      </c>
      <c r="C13302" s="651"/>
      <c r="D13302" s="652"/>
    </row>
    <row r="13303" spans="1:5">
      <c r="A13303" s="711">
        <v>155</v>
      </c>
      <c r="B13303" s="651" t="s">
        <v>29310</v>
      </c>
      <c r="C13303" s="651"/>
      <c r="D13303" s="652"/>
    </row>
    <row r="13304" spans="1:5">
      <c r="A13304" s="711">
        <v>72125</v>
      </c>
      <c r="B13304" s="651" t="s">
        <v>5508</v>
      </c>
      <c r="C13304" s="651" t="s">
        <v>112</v>
      </c>
      <c r="D13304" s="652" t="s">
        <v>18987</v>
      </c>
      <c r="E13304" s="625">
        <v>5.96</v>
      </c>
    </row>
    <row r="13305" spans="1:5">
      <c r="A13305" s="711">
        <v>73446</v>
      </c>
      <c r="B13305" s="651" t="s">
        <v>5509</v>
      </c>
      <c r="C13305" s="651" t="s">
        <v>112</v>
      </c>
      <c r="D13305" s="652" t="s">
        <v>18987</v>
      </c>
      <c r="E13305" s="625">
        <v>14.71</v>
      </c>
    </row>
    <row r="13306" spans="1:5">
      <c r="A13306" s="711">
        <v>73791</v>
      </c>
      <c r="B13306" s="651" t="s">
        <v>29311</v>
      </c>
      <c r="C13306" s="651"/>
      <c r="D13306" s="652"/>
    </row>
    <row r="13307" spans="1:5">
      <c r="A13307" s="711" t="s">
        <v>5510</v>
      </c>
      <c r="B13307" s="651" t="s">
        <v>5511</v>
      </c>
      <c r="C13307" s="651" t="s">
        <v>112</v>
      </c>
      <c r="D13307" s="652" t="s">
        <v>18987</v>
      </c>
      <c r="E13307" s="625">
        <v>6.14</v>
      </c>
    </row>
    <row r="13308" spans="1:5">
      <c r="A13308" s="711">
        <v>73999</v>
      </c>
      <c r="B13308" s="651" t="s">
        <v>29312</v>
      </c>
      <c r="C13308" s="651"/>
      <c r="D13308" s="652"/>
    </row>
    <row r="13309" spans="1:5">
      <c r="A13309" s="711" t="s">
        <v>5512</v>
      </c>
      <c r="B13309" s="651" t="s">
        <v>5513</v>
      </c>
      <c r="C13309" s="651" t="s">
        <v>112</v>
      </c>
      <c r="D13309" s="652" t="s">
        <v>18987</v>
      </c>
      <c r="E13309" s="625">
        <v>5.8</v>
      </c>
    </row>
    <row r="13310" spans="1:5">
      <c r="A13310" s="711">
        <v>74133</v>
      </c>
      <c r="B13310" s="651" t="s">
        <v>29313</v>
      </c>
      <c r="C13310" s="651"/>
      <c r="D13310" s="652"/>
    </row>
    <row r="13311" spans="1:5">
      <c r="A13311" s="711" t="s">
        <v>5514</v>
      </c>
      <c r="B13311" s="651" t="s">
        <v>5515</v>
      </c>
      <c r="C13311" s="651" t="s">
        <v>112</v>
      </c>
      <c r="D13311" s="652" t="s">
        <v>18987</v>
      </c>
      <c r="E13311" s="625">
        <v>12.67</v>
      </c>
    </row>
    <row r="13312" spans="1:5">
      <c r="A13312" s="711" t="s">
        <v>5516</v>
      </c>
      <c r="B13312" s="651" t="s">
        <v>5517</v>
      </c>
      <c r="C13312" s="651" t="s">
        <v>112</v>
      </c>
      <c r="D13312" s="652" t="s">
        <v>18987</v>
      </c>
      <c r="E13312" s="625">
        <v>15.9</v>
      </c>
    </row>
    <row r="13313" spans="1:5">
      <c r="A13313" s="711">
        <v>79334</v>
      </c>
      <c r="B13313" s="651" t="s">
        <v>29314</v>
      </c>
      <c r="C13313" s="651"/>
      <c r="D13313" s="652"/>
    </row>
    <row r="13314" spans="1:5">
      <c r="A13314" s="711" t="s">
        <v>5518</v>
      </c>
      <c r="B13314" s="651" t="s">
        <v>5519</v>
      </c>
      <c r="C13314" s="651" t="s">
        <v>112</v>
      </c>
      <c r="D13314" s="652" t="s">
        <v>18987</v>
      </c>
      <c r="E13314" s="625">
        <v>5.27</v>
      </c>
    </row>
    <row r="13315" spans="1:5">
      <c r="A13315" s="711">
        <v>79461</v>
      </c>
      <c r="B13315" s="651" t="s">
        <v>5520</v>
      </c>
      <c r="C13315" s="651" t="s">
        <v>112</v>
      </c>
      <c r="D13315" s="652" t="s">
        <v>18987</v>
      </c>
      <c r="E13315" s="625">
        <v>5.59</v>
      </c>
    </row>
    <row r="13316" spans="1:5">
      <c r="A13316" s="711">
        <v>79462</v>
      </c>
      <c r="B13316" s="651" t="s">
        <v>5521</v>
      </c>
      <c r="C13316" s="651" t="s">
        <v>112</v>
      </c>
      <c r="D13316" s="652" t="s">
        <v>18987</v>
      </c>
      <c r="E13316" s="625">
        <v>41.44</v>
      </c>
    </row>
    <row r="13317" spans="1:5">
      <c r="A13317" s="711">
        <v>79494</v>
      </c>
      <c r="B13317" s="651" t="s">
        <v>29315</v>
      </c>
      <c r="C13317" s="651"/>
      <c r="D13317" s="652"/>
    </row>
    <row r="13318" spans="1:5">
      <c r="A13318" s="711" t="s">
        <v>5522</v>
      </c>
      <c r="B13318" s="651" t="s">
        <v>29316</v>
      </c>
      <c r="C13318" s="651" t="s">
        <v>112</v>
      </c>
      <c r="D13318" s="652" t="s">
        <v>18987</v>
      </c>
      <c r="E13318" s="625">
        <v>9.32</v>
      </c>
    </row>
    <row r="13319" spans="1:5">
      <c r="A13319" s="711" t="s">
        <v>29317</v>
      </c>
      <c r="B13319" s="651" t="s">
        <v>3244</v>
      </c>
      <c r="C13319" s="651"/>
      <c r="D13319" s="652"/>
    </row>
    <row r="13320" spans="1:5">
      <c r="A13320" s="711">
        <v>79495</v>
      </c>
      <c r="B13320" s="651" t="s">
        <v>29318</v>
      </c>
      <c r="C13320" s="651"/>
      <c r="D13320" s="652"/>
    </row>
    <row r="13321" spans="1:5">
      <c r="A13321" s="711" t="s">
        <v>5523</v>
      </c>
      <c r="B13321" s="651" t="s">
        <v>5524</v>
      </c>
      <c r="C13321" s="651" t="s">
        <v>112</v>
      </c>
      <c r="D13321" s="652" t="s">
        <v>18987</v>
      </c>
      <c r="E13321" s="625">
        <v>4.46</v>
      </c>
    </row>
    <row r="13322" spans="1:5">
      <c r="A13322" s="711">
        <v>84649</v>
      </c>
      <c r="B13322" s="651" t="s">
        <v>5525</v>
      </c>
      <c r="C13322" s="651" t="s">
        <v>112</v>
      </c>
      <c r="D13322" s="652" t="s">
        <v>18987</v>
      </c>
      <c r="E13322" s="625">
        <v>6.47</v>
      </c>
    </row>
    <row r="13323" spans="1:5">
      <c r="A13323" s="711">
        <v>84651</v>
      </c>
      <c r="B13323" s="651" t="s">
        <v>5526</v>
      </c>
      <c r="C13323" s="651" t="s">
        <v>112</v>
      </c>
      <c r="D13323" s="652" t="s">
        <v>18987</v>
      </c>
      <c r="E13323" s="625">
        <v>7.2</v>
      </c>
    </row>
    <row r="13324" spans="1:5">
      <c r="A13324" s="711">
        <v>84652</v>
      </c>
      <c r="B13324" s="651" t="s">
        <v>29319</v>
      </c>
      <c r="C13324" s="651" t="s">
        <v>112</v>
      </c>
      <c r="D13324" s="652" t="s">
        <v>18987</v>
      </c>
      <c r="E13324" s="625">
        <v>5.86</v>
      </c>
    </row>
    <row r="13325" spans="1:5">
      <c r="A13325" s="711" t="s">
        <v>29320</v>
      </c>
      <c r="B13325" s="651" t="s">
        <v>29321</v>
      </c>
      <c r="C13325" s="651"/>
      <c r="D13325" s="652"/>
    </row>
    <row r="13326" spans="1:5">
      <c r="A13326" s="711">
        <v>88411</v>
      </c>
      <c r="B13326" s="651" t="s">
        <v>29322</v>
      </c>
      <c r="C13326" s="651" t="s">
        <v>112</v>
      </c>
      <c r="D13326" s="652" t="s">
        <v>18987</v>
      </c>
      <c r="E13326" s="625">
        <v>1.77</v>
      </c>
    </row>
    <row r="13327" spans="1:5">
      <c r="A13327" s="711" t="s">
        <v>29323</v>
      </c>
      <c r="B13327" s="651" t="s">
        <v>29324</v>
      </c>
      <c r="C13327" s="651"/>
      <c r="D13327" s="652"/>
    </row>
    <row r="13328" spans="1:5">
      <c r="A13328" s="711" t="s">
        <v>22417</v>
      </c>
      <c r="B13328" s="651" t="s">
        <v>22418</v>
      </c>
      <c r="C13328" s="651"/>
      <c r="D13328" s="652"/>
    </row>
    <row r="13329" spans="1:5">
      <c r="A13329" s="711" t="s">
        <v>22419</v>
      </c>
      <c r="B13329" s="651" t="e">
        <v>#NAME?</v>
      </c>
      <c r="C13329" s="651"/>
      <c r="D13329" s="652" t="s">
        <v>22420</v>
      </c>
      <c r="E13329" s="625" t="s">
        <v>22421</v>
      </c>
    </row>
    <row r="13330" spans="1:5">
      <c r="A13330" s="711"/>
      <c r="B13330" s="651"/>
      <c r="C13330" s="651"/>
      <c r="D13330" s="652" t="s">
        <v>22422</v>
      </c>
      <c r="E13330" s="625" t="s">
        <v>22423</v>
      </c>
    </row>
    <row r="13331" spans="1:5">
      <c r="A13331" s="711" t="s">
        <v>22424</v>
      </c>
      <c r="B13331" s="651" t="s">
        <v>22425</v>
      </c>
      <c r="C13331" s="651"/>
      <c r="D13331" s="652"/>
    </row>
    <row r="13332" spans="1:5">
      <c r="A13332" s="711" t="s">
        <v>22426</v>
      </c>
      <c r="B13332" s="651" t="s">
        <v>22427</v>
      </c>
      <c r="C13332" s="651" t="s">
        <v>22428</v>
      </c>
      <c r="D13332" s="652"/>
    </row>
    <row r="13333" spans="1:5">
      <c r="A13333" s="711" t="s">
        <v>22429</v>
      </c>
      <c r="B13333" s="651" t="s">
        <v>22430</v>
      </c>
      <c r="C13333" s="651"/>
      <c r="D13333" s="652" t="s">
        <v>22422</v>
      </c>
      <c r="E13333" s="625" t="s">
        <v>22431</v>
      </c>
    </row>
    <row r="13334" spans="1:5">
      <c r="A13334" s="711" t="s">
        <v>91</v>
      </c>
      <c r="B13334" s="651" t="s">
        <v>22432</v>
      </c>
      <c r="C13334" s="651" t="s">
        <v>22433</v>
      </c>
      <c r="D13334" s="652" t="s">
        <v>22434</v>
      </c>
      <c r="E13334" s="625" t="s">
        <v>22435</v>
      </c>
    </row>
    <row r="13335" spans="1:5">
      <c r="A13335" s="711" t="s">
        <v>22436</v>
      </c>
      <c r="B13335" s="651" t="s">
        <v>22437</v>
      </c>
      <c r="C13335" s="651"/>
      <c r="D13335" s="652"/>
    </row>
    <row r="13336" spans="1:5">
      <c r="A13336" s="711">
        <v>88412</v>
      </c>
      <c r="B13336" s="651" t="s">
        <v>29325</v>
      </c>
      <c r="C13336" s="651" t="s">
        <v>112</v>
      </c>
      <c r="D13336" s="652" t="s">
        <v>18987</v>
      </c>
      <c r="E13336" s="625">
        <v>1.35</v>
      </c>
    </row>
    <row r="13337" spans="1:5">
      <c r="A13337" s="711" t="s">
        <v>29326</v>
      </c>
      <c r="B13337" s="651" t="s">
        <v>29327</v>
      </c>
      <c r="C13337" s="651"/>
      <c r="D13337" s="652"/>
    </row>
    <row r="13338" spans="1:5">
      <c r="A13338" s="711">
        <v>88413</v>
      </c>
      <c r="B13338" s="651" t="s">
        <v>29328</v>
      </c>
      <c r="C13338" s="651" t="s">
        <v>112</v>
      </c>
      <c r="D13338" s="652" t="s">
        <v>18987</v>
      </c>
      <c r="E13338" s="625">
        <v>2.61</v>
      </c>
    </row>
    <row r="13339" spans="1:5">
      <c r="A13339" s="711" t="s">
        <v>29329</v>
      </c>
      <c r="B13339" s="651" t="s">
        <v>29330</v>
      </c>
      <c r="C13339" s="651"/>
      <c r="D13339" s="652"/>
    </row>
    <row r="13340" spans="1:5">
      <c r="A13340" s="711">
        <v>88414</v>
      </c>
      <c r="B13340" s="651" t="s">
        <v>29331</v>
      </c>
      <c r="C13340" s="651" t="s">
        <v>112</v>
      </c>
      <c r="D13340" s="652" t="s">
        <v>18987</v>
      </c>
      <c r="E13340" s="625">
        <v>2.88</v>
      </c>
    </row>
    <row r="13341" spans="1:5">
      <c r="A13341" s="711" t="s">
        <v>29329</v>
      </c>
      <c r="B13341" s="651" t="s">
        <v>29330</v>
      </c>
      <c r="C13341" s="651"/>
      <c r="D13341" s="652"/>
    </row>
    <row r="13342" spans="1:5">
      <c r="A13342" s="711">
        <v>88415</v>
      </c>
      <c r="B13342" s="651" t="s">
        <v>29332</v>
      </c>
      <c r="C13342" s="651" t="s">
        <v>112</v>
      </c>
      <c r="D13342" s="652" t="s">
        <v>18987</v>
      </c>
      <c r="E13342" s="625">
        <v>1.91</v>
      </c>
    </row>
    <row r="13343" spans="1:5">
      <c r="A13343" s="711" t="s">
        <v>29333</v>
      </c>
      <c r="B13343" s="651">
        <v>14</v>
      </c>
      <c r="C13343" s="651"/>
      <c r="D13343" s="652"/>
    </row>
    <row r="13344" spans="1:5">
      <c r="A13344" s="711">
        <v>88416</v>
      </c>
      <c r="B13344" s="651" t="s">
        <v>29334</v>
      </c>
      <c r="C13344" s="651" t="s">
        <v>112</v>
      </c>
      <c r="D13344" s="652" t="s">
        <v>18987</v>
      </c>
      <c r="E13344" s="625">
        <v>10.78</v>
      </c>
    </row>
    <row r="13345" spans="1:5">
      <c r="A13345" s="711" t="s">
        <v>29335</v>
      </c>
      <c r="B13345" s="651" t="s">
        <v>29336</v>
      </c>
      <c r="C13345" s="651"/>
      <c r="D13345" s="652"/>
    </row>
    <row r="13346" spans="1:5">
      <c r="A13346" s="711">
        <v>41791</v>
      </c>
      <c r="B13346" s="651"/>
      <c r="C13346" s="651"/>
      <c r="D13346" s="652"/>
    </row>
    <row r="13347" spans="1:5">
      <c r="A13347" s="711">
        <v>88417</v>
      </c>
      <c r="B13347" s="651" t="s">
        <v>29337</v>
      </c>
      <c r="C13347" s="651" t="s">
        <v>112</v>
      </c>
      <c r="D13347" s="652" t="s">
        <v>18987</v>
      </c>
      <c r="E13347" s="625">
        <v>9.3000000000000007</v>
      </c>
    </row>
    <row r="13348" spans="1:5">
      <c r="A13348" s="711" t="s">
        <v>29338</v>
      </c>
      <c r="B13348" s="651" t="s">
        <v>29339</v>
      </c>
      <c r="C13348" s="651"/>
      <c r="D13348" s="652"/>
    </row>
    <row r="13349" spans="1:5">
      <c r="A13349" s="711" t="s">
        <v>29340</v>
      </c>
      <c r="B13349" s="651" t="s">
        <v>29341</v>
      </c>
      <c r="C13349" s="651"/>
      <c r="D13349" s="652"/>
    </row>
    <row r="13350" spans="1:5">
      <c r="A13350" s="711">
        <v>88420</v>
      </c>
      <c r="B13350" s="651" t="s">
        <v>29342</v>
      </c>
      <c r="C13350" s="651" t="s">
        <v>112</v>
      </c>
      <c r="D13350" s="652" t="s">
        <v>18987</v>
      </c>
      <c r="E13350" s="625">
        <v>13.77</v>
      </c>
    </row>
    <row r="13351" spans="1:5">
      <c r="A13351" s="711" t="s">
        <v>29343</v>
      </c>
      <c r="B13351" s="651" t="s">
        <v>29344</v>
      </c>
      <c r="C13351" s="651"/>
      <c r="D13351" s="652"/>
    </row>
    <row r="13352" spans="1:5">
      <c r="A13352" s="711" t="s">
        <v>22787</v>
      </c>
      <c r="B13352" s="651"/>
      <c r="C13352" s="651"/>
      <c r="D13352" s="652"/>
    </row>
    <row r="13353" spans="1:5">
      <c r="A13353" s="711">
        <v>88421</v>
      </c>
      <c r="B13353" s="651" t="s">
        <v>29342</v>
      </c>
      <c r="C13353" s="651" t="s">
        <v>112</v>
      </c>
      <c r="D13353" s="652" t="s">
        <v>18987</v>
      </c>
      <c r="E13353" s="625">
        <v>14.72</v>
      </c>
    </row>
    <row r="13354" spans="1:5">
      <c r="A13354" s="711" t="s">
        <v>29345</v>
      </c>
      <c r="B13354" s="651" t="s">
        <v>29346</v>
      </c>
      <c r="C13354" s="651"/>
      <c r="D13354" s="652"/>
    </row>
    <row r="13355" spans="1:5">
      <c r="A13355" s="711" t="s">
        <v>22787</v>
      </c>
      <c r="B13355" s="651"/>
      <c r="C13355" s="651"/>
      <c r="D13355" s="652"/>
    </row>
    <row r="13356" spans="1:5">
      <c r="A13356" s="711">
        <v>88423</v>
      </c>
      <c r="B13356" s="651" t="s">
        <v>29347</v>
      </c>
      <c r="C13356" s="651" t="s">
        <v>112</v>
      </c>
      <c r="D13356" s="652" t="s">
        <v>18987</v>
      </c>
      <c r="E13356" s="625">
        <v>11.24</v>
      </c>
    </row>
    <row r="13357" spans="1:5">
      <c r="A13357" s="711" t="s">
        <v>29348</v>
      </c>
      <c r="B13357" s="651" t="s">
        <v>29349</v>
      </c>
      <c r="C13357" s="651"/>
      <c r="D13357" s="652"/>
    </row>
    <row r="13358" spans="1:5">
      <c r="A13358" s="711">
        <v>88424</v>
      </c>
      <c r="B13358" s="651" t="s">
        <v>29334</v>
      </c>
      <c r="C13358" s="651" t="s">
        <v>112</v>
      </c>
      <c r="D13358" s="652" t="s">
        <v>18987</v>
      </c>
      <c r="E13358" s="625">
        <v>12.81</v>
      </c>
    </row>
    <row r="13359" spans="1:5">
      <c r="A13359" s="711" t="s">
        <v>29335</v>
      </c>
      <c r="B13359" s="651" t="s">
        <v>29350</v>
      </c>
      <c r="C13359" s="651"/>
      <c r="D13359" s="652"/>
    </row>
    <row r="13360" spans="1:5">
      <c r="A13360" s="711" t="s">
        <v>23903</v>
      </c>
      <c r="B13360" s="651"/>
      <c r="C13360" s="651"/>
      <c r="D13360" s="652"/>
    </row>
    <row r="13361" spans="1:5">
      <c r="A13361" s="711">
        <v>88426</v>
      </c>
      <c r="B13361" s="651" t="s">
        <v>29337</v>
      </c>
      <c r="C13361" s="651" t="s">
        <v>112</v>
      </c>
      <c r="D13361" s="652" t="s">
        <v>18987</v>
      </c>
      <c r="E13361" s="625">
        <v>10.25</v>
      </c>
    </row>
    <row r="13362" spans="1:5">
      <c r="A13362" s="711" t="s">
        <v>29338</v>
      </c>
      <c r="B13362" s="651" t="s">
        <v>29339</v>
      </c>
      <c r="C13362" s="651"/>
      <c r="D13362" s="652"/>
    </row>
    <row r="13363" spans="1:5">
      <c r="A13363" s="711" t="s">
        <v>29351</v>
      </c>
      <c r="B13363" s="651" t="s">
        <v>29352</v>
      </c>
      <c r="C13363" s="651"/>
      <c r="D13363" s="652"/>
    </row>
    <row r="13364" spans="1:5">
      <c r="A13364" s="711" t="s">
        <v>22417</v>
      </c>
      <c r="B13364" s="651" t="s">
        <v>22418</v>
      </c>
      <c r="C13364" s="651"/>
      <c r="D13364" s="652"/>
    </row>
    <row r="13365" spans="1:5">
      <c r="A13365" s="711" t="s">
        <v>22419</v>
      </c>
      <c r="B13365" s="651" t="e">
        <v>#NAME?</v>
      </c>
      <c r="C13365" s="651"/>
      <c r="D13365" s="652" t="s">
        <v>22420</v>
      </c>
      <c r="E13365" s="625" t="s">
        <v>22421</v>
      </c>
    </row>
    <row r="13366" spans="1:5">
      <c r="A13366" s="711"/>
      <c r="B13366" s="651"/>
      <c r="C13366" s="651"/>
      <c r="D13366" s="652" t="s">
        <v>22422</v>
      </c>
      <c r="E13366" s="625" t="s">
        <v>22423</v>
      </c>
    </row>
    <row r="13367" spans="1:5">
      <c r="A13367" s="711" t="s">
        <v>22424</v>
      </c>
      <c r="B13367" s="651" t="s">
        <v>22425</v>
      </c>
      <c r="C13367" s="651"/>
      <c r="D13367" s="652"/>
    </row>
    <row r="13368" spans="1:5">
      <c r="A13368" s="711" t="s">
        <v>22426</v>
      </c>
      <c r="B13368" s="651" t="s">
        <v>22427</v>
      </c>
      <c r="C13368" s="651" t="s">
        <v>22428</v>
      </c>
      <c r="D13368" s="652"/>
    </row>
    <row r="13369" spans="1:5">
      <c r="A13369" s="711" t="s">
        <v>22429</v>
      </c>
      <c r="B13369" s="651" t="s">
        <v>22430</v>
      </c>
      <c r="C13369" s="651"/>
      <c r="D13369" s="652" t="s">
        <v>22422</v>
      </c>
      <c r="E13369" s="625" t="s">
        <v>22431</v>
      </c>
    </row>
    <row r="13370" spans="1:5">
      <c r="A13370" s="711" t="s">
        <v>91</v>
      </c>
      <c r="B13370" s="651" t="s">
        <v>22432</v>
      </c>
      <c r="C13370" s="651" t="s">
        <v>22433</v>
      </c>
      <c r="D13370" s="652" t="s">
        <v>22434</v>
      </c>
      <c r="E13370" s="625" t="s">
        <v>22435</v>
      </c>
    </row>
    <row r="13371" spans="1:5">
      <c r="A13371" s="711" t="s">
        <v>22436</v>
      </c>
      <c r="B13371" s="651" t="s">
        <v>22437</v>
      </c>
      <c r="C13371" s="651"/>
      <c r="D13371" s="652"/>
    </row>
    <row r="13372" spans="1:5">
      <c r="A13372" s="711">
        <v>88428</v>
      </c>
      <c r="B13372" s="651" t="s">
        <v>29342</v>
      </c>
      <c r="C13372" s="651" t="s">
        <v>112</v>
      </c>
      <c r="D13372" s="652" t="s">
        <v>18987</v>
      </c>
      <c r="E13372" s="625">
        <v>17.96</v>
      </c>
    </row>
    <row r="13373" spans="1:5">
      <c r="A13373" s="711" t="s">
        <v>29343</v>
      </c>
      <c r="B13373" s="651" t="s">
        <v>29353</v>
      </c>
      <c r="C13373" s="651"/>
      <c r="D13373" s="652"/>
    </row>
    <row r="13374" spans="1:5">
      <c r="A13374" s="711" t="s">
        <v>29333</v>
      </c>
      <c r="B13374" s="651">
        <v>14</v>
      </c>
      <c r="C13374" s="651"/>
      <c r="D13374" s="652"/>
    </row>
    <row r="13375" spans="1:5">
      <c r="A13375" s="711">
        <v>88429</v>
      </c>
      <c r="B13375" s="651" t="s">
        <v>29342</v>
      </c>
      <c r="C13375" s="651" t="s">
        <v>112</v>
      </c>
      <c r="D13375" s="652" t="s">
        <v>18987</v>
      </c>
      <c r="E13375" s="625">
        <v>19.61</v>
      </c>
    </row>
    <row r="13376" spans="1:5">
      <c r="A13376" s="711" t="s">
        <v>29345</v>
      </c>
      <c r="B13376" s="651" t="s">
        <v>29354</v>
      </c>
      <c r="C13376" s="651"/>
      <c r="D13376" s="652"/>
    </row>
    <row r="13377" spans="1:5">
      <c r="A13377" s="711" t="s">
        <v>29333</v>
      </c>
      <c r="B13377" s="651">
        <v>14</v>
      </c>
      <c r="C13377" s="651"/>
      <c r="D13377" s="652"/>
    </row>
    <row r="13378" spans="1:5">
      <c r="A13378" s="711">
        <v>88431</v>
      </c>
      <c r="B13378" s="651" t="s">
        <v>29347</v>
      </c>
      <c r="C13378" s="651" t="s">
        <v>112</v>
      </c>
      <c r="D13378" s="652" t="s">
        <v>18987</v>
      </c>
      <c r="E13378" s="625">
        <v>13.62</v>
      </c>
    </row>
    <row r="13379" spans="1:5">
      <c r="A13379" s="711" t="s">
        <v>29348</v>
      </c>
      <c r="B13379" s="651" t="s">
        <v>29355</v>
      </c>
      <c r="C13379" s="651"/>
      <c r="D13379" s="652"/>
    </row>
    <row r="13380" spans="1:5">
      <c r="A13380" s="711">
        <v>88432</v>
      </c>
      <c r="B13380" s="651" t="s">
        <v>29356</v>
      </c>
      <c r="C13380" s="651" t="s">
        <v>112</v>
      </c>
      <c r="D13380" s="652" t="s">
        <v>18987</v>
      </c>
      <c r="E13380" s="625">
        <v>10.199999999999999</v>
      </c>
    </row>
    <row r="13381" spans="1:5">
      <c r="A13381" s="711" t="s">
        <v>29357</v>
      </c>
      <c r="B13381" s="651" t="s">
        <v>29358</v>
      </c>
      <c r="C13381" s="651"/>
      <c r="D13381" s="652"/>
    </row>
    <row r="13382" spans="1:5">
      <c r="A13382" s="711">
        <v>88482</v>
      </c>
      <c r="B13382" s="651" t="s">
        <v>5527</v>
      </c>
      <c r="C13382" s="651" t="s">
        <v>112</v>
      </c>
      <c r="D13382" s="652" t="s">
        <v>18987</v>
      </c>
      <c r="E13382" s="625">
        <v>2.41</v>
      </c>
    </row>
    <row r="13383" spans="1:5">
      <c r="A13383" s="711">
        <v>88483</v>
      </c>
      <c r="B13383" s="651" t="s">
        <v>5528</v>
      </c>
      <c r="C13383" s="651" t="s">
        <v>112</v>
      </c>
      <c r="D13383" s="652" t="s">
        <v>18987</v>
      </c>
      <c r="E13383" s="625">
        <v>2.2400000000000002</v>
      </c>
    </row>
    <row r="13384" spans="1:5">
      <c r="A13384" s="711">
        <v>88484</v>
      </c>
      <c r="B13384" s="651" t="s">
        <v>5529</v>
      </c>
      <c r="C13384" s="651" t="s">
        <v>112</v>
      </c>
      <c r="D13384" s="652" t="s">
        <v>18987</v>
      </c>
      <c r="E13384" s="625">
        <v>1.92</v>
      </c>
    </row>
    <row r="13385" spans="1:5">
      <c r="A13385" s="711">
        <v>88485</v>
      </c>
      <c r="B13385" s="651" t="s">
        <v>5530</v>
      </c>
      <c r="C13385" s="651" t="s">
        <v>112</v>
      </c>
      <c r="D13385" s="652" t="s">
        <v>18987</v>
      </c>
      <c r="E13385" s="625">
        <v>1.67</v>
      </c>
    </row>
    <row r="13386" spans="1:5">
      <c r="A13386" s="711">
        <v>88486</v>
      </c>
      <c r="B13386" s="651" t="s">
        <v>29359</v>
      </c>
      <c r="C13386" s="651" t="s">
        <v>112</v>
      </c>
      <c r="D13386" s="652" t="s">
        <v>18987</v>
      </c>
      <c r="E13386" s="625">
        <v>7.2</v>
      </c>
    </row>
    <row r="13387" spans="1:5">
      <c r="A13387" s="711" t="s">
        <v>22787</v>
      </c>
      <c r="B13387" s="651"/>
      <c r="C13387" s="651"/>
      <c r="D13387" s="652"/>
    </row>
    <row r="13388" spans="1:5">
      <c r="A13388" s="711">
        <v>88487</v>
      </c>
      <c r="B13388" s="651" t="s">
        <v>29360</v>
      </c>
      <c r="C13388" s="651" t="s">
        <v>112</v>
      </c>
      <c r="D13388" s="652" t="s">
        <v>18987</v>
      </c>
      <c r="E13388" s="625">
        <v>6.4</v>
      </c>
    </row>
    <row r="13389" spans="1:5">
      <c r="A13389" s="711" t="s">
        <v>29333</v>
      </c>
      <c r="B13389" s="651">
        <v>14</v>
      </c>
      <c r="C13389" s="651"/>
      <c r="D13389" s="652"/>
    </row>
    <row r="13390" spans="1:5">
      <c r="A13390" s="711">
        <v>88488</v>
      </c>
      <c r="B13390" s="651" t="s">
        <v>29361</v>
      </c>
      <c r="C13390" s="651" t="s">
        <v>112</v>
      </c>
      <c r="D13390" s="652" t="s">
        <v>18987</v>
      </c>
      <c r="E13390" s="625">
        <v>9.2799999999999994</v>
      </c>
    </row>
    <row r="13391" spans="1:5">
      <c r="A13391" s="711" t="s">
        <v>29362</v>
      </c>
      <c r="B13391" s="651" t="s">
        <v>23476</v>
      </c>
      <c r="C13391" s="651"/>
      <c r="D13391" s="652"/>
    </row>
    <row r="13392" spans="1:5">
      <c r="A13392" s="711">
        <v>88489</v>
      </c>
      <c r="B13392" s="651" t="s">
        <v>29363</v>
      </c>
      <c r="C13392" s="651" t="s">
        <v>112</v>
      </c>
      <c r="D13392" s="652" t="s">
        <v>18987</v>
      </c>
      <c r="E13392" s="625">
        <v>8.14</v>
      </c>
    </row>
    <row r="13393" spans="1:5">
      <c r="A13393" s="711" t="s">
        <v>29364</v>
      </c>
      <c r="B13393" s="651" t="s">
        <v>23034</v>
      </c>
      <c r="C13393" s="651"/>
      <c r="D13393" s="652"/>
    </row>
    <row r="13394" spans="1:5">
      <c r="A13394" s="711">
        <v>88494</v>
      </c>
      <c r="B13394" s="651" t="s">
        <v>5531</v>
      </c>
      <c r="C13394" s="651" t="s">
        <v>112</v>
      </c>
      <c r="D13394" s="652" t="s">
        <v>18987</v>
      </c>
      <c r="E13394" s="625">
        <v>12.08</v>
      </c>
    </row>
    <row r="13395" spans="1:5">
      <c r="A13395" s="711">
        <v>88495</v>
      </c>
      <c r="B13395" s="651" t="s">
        <v>5532</v>
      </c>
      <c r="C13395" s="651" t="s">
        <v>112</v>
      </c>
      <c r="D13395" s="652" t="s">
        <v>18987</v>
      </c>
      <c r="E13395" s="625">
        <v>6.67</v>
      </c>
    </row>
    <row r="13396" spans="1:5">
      <c r="A13396" s="711">
        <v>88496</v>
      </c>
      <c r="B13396" s="651" t="s">
        <v>5533</v>
      </c>
      <c r="C13396" s="651" t="s">
        <v>112</v>
      </c>
      <c r="D13396" s="652" t="s">
        <v>18987</v>
      </c>
      <c r="E13396" s="625">
        <v>16.41</v>
      </c>
    </row>
    <row r="13397" spans="1:5">
      <c r="A13397" s="711">
        <v>88497</v>
      </c>
      <c r="B13397" s="651" t="s">
        <v>29365</v>
      </c>
      <c r="C13397" s="651" t="s">
        <v>112</v>
      </c>
      <c r="D13397" s="652" t="s">
        <v>18987</v>
      </c>
      <c r="E13397" s="625">
        <v>9.18</v>
      </c>
    </row>
    <row r="13398" spans="1:5">
      <c r="A13398" s="711">
        <v>14</v>
      </c>
      <c r="B13398" s="651"/>
      <c r="C13398" s="651"/>
      <c r="D13398" s="652"/>
    </row>
    <row r="13399" spans="1:5">
      <c r="A13399" s="711">
        <v>92236</v>
      </c>
      <c r="B13399" s="651" t="s">
        <v>29363</v>
      </c>
      <c r="C13399" s="651" t="s">
        <v>112</v>
      </c>
      <c r="D13399" s="652" t="s">
        <v>18987</v>
      </c>
      <c r="E13399" s="625">
        <v>5.77</v>
      </c>
    </row>
    <row r="13400" spans="1:5">
      <c r="A13400" s="711" t="s">
        <v>22417</v>
      </c>
      <c r="B13400" s="651" t="s">
        <v>22418</v>
      </c>
      <c r="C13400" s="651"/>
      <c r="D13400" s="652"/>
    </row>
    <row r="13401" spans="1:5">
      <c r="A13401" s="711" t="s">
        <v>22419</v>
      </c>
      <c r="B13401" s="651" t="e">
        <v>#NAME?</v>
      </c>
      <c r="C13401" s="651"/>
      <c r="D13401" s="652" t="s">
        <v>22420</v>
      </c>
      <c r="E13401" s="625" t="s">
        <v>22421</v>
      </c>
    </row>
    <row r="13402" spans="1:5">
      <c r="A13402" s="711"/>
      <c r="B13402" s="651"/>
      <c r="C13402" s="651"/>
      <c r="D13402" s="652" t="s">
        <v>22422</v>
      </c>
      <c r="E13402" s="625" t="s">
        <v>22423</v>
      </c>
    </row>
    <row r="13403" spans="1:5">
      <c r="A13403" s="711" t="s">
        <v>22424</v>
      </c>
      <c r="B13403" s="651" t="s">
        <v>22425</v>
      </c>
      <c r="C13403" s="651"/>
      <c r="D13403" s="652"/>
    </row>
    <row r="13404" spans="1:5">
      <c r="A13404" s="711" t="s">
        <v>22426</v>
      </c>
      <c r="B13404" s="651" t="s">
        <v>22427</v>
      </c>
      <c r="C13404" s="651" t="s">
        <v>22428</v>
      </c>
      <c r="D13404" s="652"/>
    </row>
    <row r="13405" spans="1:5">
      <c r="A13405" s="711" t="s">
        <v>22429</v>
      </c>
      <c r="B13405" s="651" t="s">
        <v>22430</v>
      </c>
      <c r="C13405" s="651"/>
      <c r="D13405" s="652" t="s">
        <v>22422</v>
      </c>
      <c r="E13405" s="625" t="s">
        <v>22431</v>
      </c>
    </row>
    <row r="13406" spans="1:5">
      <c r="A13406" s="711" t="s">
        <v>91</v>
      </c>
      <c r="B13406" s="651" t="s">
        <v>22432</v>
      </c>
      <c r="C13406" s="651" t="s">
        <v>22433</v>
      </c>
      <c r="D13406" s="652" t="s">
        <v>22434</v>
      </c>
      <c r="E13406" s="625" t="s">
        <v>22435</v>
      </c>
    </row>
    <row r="13407" spans="1:5">
      <c r="A13407" s="711" t="s">
        <v>22436</v>
      </c>
      <c r="B13407" s="651" t="s">
        <v>22437</v>
      </c>
      <c r="C13407" s="651"/>
      <c r="D13407" s="652"/>
    </row>
    <row r="13408" spans="1:5">
      <c r="A13408" s="711" t="s">
        <v>29366</v>
      </c>
      <c r="B13408" s="651"/>
      <c r="C13408" s="651"/>
      <c r="D13408" s="652"/>
    </row>
    <row r="13409" spans="1:5">
      <c r="A13409" s="711">
        <v>156</v>
      </c>
      <c r="B13409" s="651" t="s">
        <v>29367</v>
      </c>
      <c r="C13409" s="651"/>
      <c r="D13409" s="652"/>
    </row>
    <row r="13410" spans="1:5">
      <c r="A13410" s="711">
        <v>79460</v>
      </c>
      <c r="B13410" s="651" t="s">
        <v>5534</v>
      </c>
      <c r="C13410" s="651" t="s">
        <v>112</v>
      </c>
      <c r="D13410" s="652" t="s">
        <v>18987</v>
      </c>
      <c r="E13410" s="625">
        <v>33.64</v>
      </c>
    </row>
    <row r="13411" spans="1:5">
      <c r="A13411" s="711">
        <v>79465</v>
      </c>
      <c r="B13411" s="651" t="s">
        <v>5535</v>
      </c>
      <c r="C13411" s="651" t="s">
        <v>112</v>
      </c>
      <c r="D13411" s="652" t="s">
        <v>18987</v>
      </c>
      <c r="E13411" s="625">
        <v>30.16</v>
      </c>
    </row>
    <row r="13412" spans="1:5">
      <c r="A13412" s="711">
        <v>79514</v>
      </c>
      <c r="B13412" s="651" t="s">
        <v>29368</v>
      </c>
      <c r="C13412" s="651"/>
      <c r="D13412" s="652"/>
    </row>
    <row r="13413" spans="1:5">
      <c r="A13413" s="711" t="s">
        <v>5536</v>
      </c>
      <c r="B13413" s="651" t="s">
        <v>5537</v>
      </c>
      <c r="C13413" s="651" t="s">
        <v>112</v>
      </c>
      <c r="D13413" s="652" t="s">
        <v>18987</v>
      </c>
      <c r="E13413" s="625">
        <v>47.29</v>
      </c>
    </row>
    <row r="13414" spans="1:5">
      <c r="A13414" s="711">
        <v>84647</v>
      </c>
      <c r="B13414" s="651" t="s">
        <v>5538</v>
      </c>
      <c r="C13414" s="651" t="s">
        <v>112</v>
      </c>
      <c r="D13414" s="652" t="s">
        <v>18987</v>
      </c>
      <c r="E13414" s="625">
        <v>104.31</v>
      </c>
    </row>
    <row r="13415" spans="1:5">
      <c r="A13415" s="711">
        <v>84656</v>
      </c>
      <c r="B13415" s="651" t="s">
        <v>5539</v>
      </c>
      <c r="C13415" s="651" t="s">
        <v>112</v>
      </c>
      <c r="D13415" s="652" t="s">
        <v>18987</v>
      </c>
      <c r="E13415" s="625">
        <v>24.3</v>
      </c>
    </row>
    <row r="13416" spans="1:5">
      <c r="A13416" s="711">
        <v>84671</v>
      </c>
      <c r="B13416" s="651" t="s">
        <v>5540</v>
      </c>
      <c r="C13416" s="651" t="s">
        <v>112</v>
      </c>
      <c r="D13416" s="652" t="s">
        <v>18987</v>
      </c>
      <c r="E13416" s="625">
        <v>7.5</v>
      </c>
    </row>
    <row r="13417" spans="1:5">
      <c r="A13417" s="711">
        <v>84677</v>
      </c>
      <c r="B13417" s="651" t="s">
        <v>5541</v>
      </c>
      <c r="C13417" s="651" t="s">
        <v>112</v>
      </c>
      <c r="D13417" s="652" t="s">
        <v>18987</v>
      </c>
      <c r="E13417" s="625">
        <v>8.4700000000000006</v>
      </c>
    </row>
    <row r="13418" spans="1:5">
      <c r="A13418" s="711">
        <v>84678</v>
      </c>
      <c r="B13418" s="651" t="s">
        <v>5542</v>
      </c>
      <c r="C13418" s="651" t="s">
        <v>112</v>
      </c>
      <c r="D13418" s="652" t="s">
        <v>18987</v>
      </c>
      <c r="E13418" s="625">
        <v>14.3</v>
      </c>
    </row>
    <row r="13419" spans="1:5">
      <c r="A13419" s="711">
        <v>157</v>
      </c>
      <c r="B13419" s="651" t="s">
        <v>29369</v>
      </c>
      <c r="C13419" s="651"/>
      <c r="D13419" s="652"/>
    </row>
    <row r="13420" spans="1:5" ht="13.5">
      <c r="A13420" s="737">
        <v>6081</v>
      </c>
      <c r="B13420" s="651" t="s">
        <v>31113</v>
      </c>
      <c r="C13420" s="651" t="s">
        <v>112</v>
      </c>
      <c r="D13420" s="652" t="s">
        <v>18987</v>
      </c>
      <c r="E13420" s="625">
        <v>16.3</v>
      </c>
    </row>
    <row r="13421" spans="1:5">
      <c r="A13421" s="711">
        <v>6082</v>
      </c>
      <c r="B13421" s="651" t="s">
        <v>31114</v>
      </c>
      <c r="C13421" s="651" t="s">
        <v>112</v>
      </c>
      <c r="D13421" s="652" t="s">
        <v>18987</v>
      </c>
      <c r="E13421" s="625">
        <v>12.47</v>
      </c>
    </row>
    <row r="13422" spans="1:5">
      <c r="A13422" s="711">
        <v>40905</v>
      </c>
      <c r="B13422" s="651" t="s">
        <v>5543</v>
      </c>
      <c r="C13422" s="651" t="s">
        <v>112</v>
      </c>
      <c r="D13422" s="652" t="s">
        <v>18987</v>
      </c>
      <c r="E13422" s="625">
        <v>16.23</v>
      </c>
    </row>
    <row r="13423" spans="1:5">
      <c r="A13423" s="711">
        <v>73739</v>
      </c>
      <c r="B13423" s="651" t="s">
        <v>29370</v>
      </c>
      <c r="C13423" s="651"/>
      <c r="D13423" s="652"/>
    </row>
    <row r="13424" spans="1:5">
      <c r="A13424" s="711" t="s">
        <v>5544</v>
      </c>
      <c r="B13424" s="651" t="s">
        <v>5545</v>
      </c>
      <c r="C13424" s="651" t="s">
        <v>112</v>
      </c>
      <c r="D13424" s="652" t="s">
        <v>18987</v>
      </c>
      <c r="E13424" s="625">
        <v>12.42</v>
      </c>
    </row>
    <row r="13425" spans="1:5">
      <c r="A13425" s="711">
        <v>74065</v>
      </c>
      <c r="B13425" s="651" t="s">
        <v>29371</v>
      </c>
      <c r="C13425" s="651"/>
      <c r="D13425" s="652"/>
    </row>
    <row r="13426" spans="1:5">
      <c r="A13426" s="711" t="s">
        <v>5546</v>
      </c>
      <c r="B13426" s="651" t="s">
        <v>29372</v>
      </c>
      <c r="C13426" s="651" t="s">
        <v>112</v>
      </c>
      <c r="D13426" s="652" t="s">
        <v>18987</v>
      </c>
      <c r="E13426" s="625">
        <v>17.739999999999998</v>
      </c>
    </row>
    <row r="13427" spans="1:5">
      <c r="A13427" s="711" t="s">
        <v>21831</v>
      </c>
      <c r="B13427" s="651"/>
      <c r="C13427" s="651"/>
      <c r="D13427" s="652"/>
    </row>
    <row r="13428" spans="1:5">
      <c r="A13428" s="711" t="s">
        <v>5547</v>
      </c>
      <c r="B13428" s="651" t="s">
        <v>29373</v>
      </c>
      <c r="C13428" s="651" t="s">
        <v>112</v>
      </c>
      <c r="D13428" s="652" t="s">
        <v>18987</v>
      </c>
      <c r="E13428" s="625">
        <v>17.420000000000002</v>
      </c>
    </row>
    <row r="13429" spans="1:5">
      <c r="A13429" s="711" t="s">
        <v>29374</v>
      </c>
      <c r="B13429" s="651" t="s">
        <v>23267</v>
      </c>
      <c r="C13429" s="651"/>
      <c r="D13429" s="652"/>
    </row>
    <row r="13430" spans="1:5">
      <c r="A13430" s="711" t="s">
        <v>5548</v>
      </c>
      <c r="B13430" s="651" t="s">
        <v>29375</v>
      </c>
      <c r="C13430" s="651" t="s">
        <v>112</v>
      </c>
      <c r="D13430" s="652" t="s">
        <v>18987</v>
      </c>
      <c r="E13430" s="625">
        <v>17.329999999999998</v>
      </c>
    </row>
    <row r="13431" spans="1:5">
      <c r="A13431" s="711" t="s">
        <v>29374</v>
      </c>
      <c r="B13431" s="651" t="s">
        <v>23267</v>
      </c>
      <c r="C13431" s="651"/>
      <c r="D13431" s="652"/>
    </row>
    <row r="13432" spans="1:5">
      <c r="A13432" s="711">
        <v>79463</v>
      </c>
      <c r="B13432" s="651" t="s">
        <v>5549</v>
      </c>
      <c r="C13432" s="651" t="s">
        <v>112</v>
      </c>
      <c r="D13432" s="652" t="s">
        <v>18987</v>
      </c>
      <c r="E13432" s="625">
        <v>10.37</v>
      </c>
    </row>
    <row r="13433" spans="1:5">
      <c r="A13433" s="711">
        <v>79464</v>
      </c>
      <c r="B13433" s="651" t="s">
        <v>5550</v>
      </c>
      <c r="C13433" s="651" t="s">
        <v>112</v>
      </c>
      <c r="D13433" s="652" t="s">
        <v>18987</v>
      </c>
      <c r="E13433" s="625">
        <v>13.95</v>
      </c>
    </row>
    <row r="13434" spans="1:5">
      <c r="A13434" s="711">
        <v>79466</v>
      </c>
      <c r="B13434" s="651" t="s">
        <v>5551</v>
      </c>
      <c r="C13434" s="651" t="s">
        <v>112</v>
      </c>
      <c r="D13434" s="652" t="s">
        <v>18987</v>
      </c>
      <c r="E13434" s="625">
        <v>15.03</v>
      </c>
    </row>
    <row r="13435" spans="1:5">
      <c r="A13435" s="711">
        <v>79497</v>
      </c>
      <c r="B13435" s="651" t="s">
        <v>29376</v>
      </c>
      <c r="C13435" s="651"/>
      <c r="D13435" s="652"/>
    </row>
    <row r="13436" spans="1:5">
      <c r="A13436" s="711" t="s">
        <v>22417</v>
      </c>
      <c r="B13436" s="651" t="s">
        <v>22418</v>
      </c>
      <c r="C13436" s="651"/>
      <c r="D13436" s="652"/>
    </row>
    <row r="13437" spans="1:5">
      <c r="A13437" s="711" t="s">
        <v>22419</v>
      </c>
      <c r="B13437" s="651" t="e">
        <v>#NAME?</v>
      </c>
      <c r="C13437" s="651"/>
      <c r="D13437" s="652" t="s">
        <v>22420</v>
      </c>
      <c r="E13437" s="625" t="s">
        <v>22421</v>
      </c>
    </row>
    <row r="13438" spans="1:5">
      <c r="A13438" s="711"/>
      <c r="B13438" s="651"/>
      <c r="C13438" s="651"/>
      <c r="D13438" s="652" t="s">
        <v>22422</v>
      </c>
      <c r="E13438" s="625" t="s">
        <v>22423</v>
      </c>
    </row>
    <row r="13439" spans="1:5">
      <c r="A13439" s="711" t="s">
        <v>22424</v>
      </c>
      <c r="B13439" s="651" t="s">
        <v>22425</v>
      </c>
      <c r="C13439" s="651"/>
      <c r="D13439" s="652"/>
    </row>
    <row r="13440" spans="1:5">
      <c r="A13440" s="711" t="s">
        <v>22426</v>
      </c>
      <c r="B13440" s="651" t="s">
        <v>22427</v>
      </c>
      <c r="C13440" s="651" t="s">
        <v>22428</v>
      </c>
      <c r="D13440" s="652"/>
    </row>
    <row r="13441" spans="1:5">
      <c r="A13441" s="711" t="s">
        <v>22429</v>
      </c>
      <c r="B13441" s="651" t="s">
        <v>22430</v>
      </c>
      <c r="C13441" s="651"/>
      <c r="D13441" s="652" t="s">
        <v>22422</v>
      </c>
      <c r="E13441" s="625" t="s">
        <v>22431</v>
      </c>
    </row>
    <row r="13442" spans="1:5">
      <c r="A13442" s="711" t="s">
        <v>91</v>
      </c>
      <c r="B13442" s="651" t="s">
        <v>22432</v>
      </c>
      <c r="C13442" s="651" t="s">
        <v>22433</v>
      </c>
      <c r="D13442" s="652" t="s">
        <v>22434</v>
      </c>
      <c r="E13442" s="625" t="s">
        <v>22435</v>
      </c>
    </row>
    <row r="13443" spans="1:5">
      <c r="A13443" s="711" t="s">
        <v>22436</v>
      </c>
      <c r="B13443" s="651" t="s">
        <v>22437</v>
      </c>
      <c r="C13443" s="651"/>
      <c r="D13443" s="652"/>
    </row>
    <row r="13444" spans="1:5">
      <c r="A13444" s="711" t="s">
        <v>5552</v>
      </c>
      <c r="B13444" s="651" t="s">
        <v>5553</v>
      </c>
      <c r="C13444" s="651" t="s">
        <v>112</v>
      </c>
      <c r="D13444" s="652" t="s">
        <v>18987</v>
      </c>
      <c r="E13444" s="625">
        <v>17.329999999999998</v>
      </c>
    </row>
    <row r="13445" spans="1:5">
      <c r="A13445" s="711">
        <v>84645</v>
      </c>
      <c r="B13445" s="651" t="s">
        <v>5554</v>
      </c>
      <c r="C13445" s="651" t="s">
        <v>112</v>
      </c>
      <c r="D13445" s="652" t="s">
        <v>18987</v>
      </c>
      <c r="E13445" s="625">
        <v>13.8</v>
      </c>
    </row>
    <row r="13446" spans="1:5">
      <c r="A13446" s="711">
        <v>84657</v>
      </c>
      <c r="B13446" s="651" t="s">
        <v>5555</v>
      </c>
      <c r="C13446" s="651" t="s">
        <v>112</v>
      </c>
      <c r="D13446" s="652" t="s">
        <v>18987</v>
      </c>
      <c r="E13446" s="625">
        <v>7.35</v>
      </c>
    </row>
    <row r="13447" spans="1:5">
      <c r="A13447" s="711">
        <v>84658</v>
      </c>
      <c r="B13447" s="651" t="s">
        <v>5556</v>
      </c>
      <c r="C13447" s="651" t="s">
        <v>112</v>
      </c>
      <c r="D13447" s="652" t="s">
        <v>18987</v>
      </c>
      <c r="E13447" s="625">
        <v>3.68</v>
      </c>
    </row>
    <row r="13448" spans="1:5">
      <c r="A13448" s="711">
        <v>84659</v>
      </c>
      <c r="B13448" s="651" t="s">
        <v>5557</v>
      </c>
      <c r="C13448" s="651" t="s">
        <v>112</v>
      </c>
      <c r="D13448" s="652" t="s">
        <v>18987</v>
      </c>
      <c r="E13448" s="625">
        <v>11.52</v>
      </c>
    </row>
    <row r="13449" spans="1:5">
      <c r="A13449" s="711">
        <v>84664</v>
      </c>
      <c r="B13449" s="651" t="s">
        <v>5558</v>
      </c>
      <c r="C13449" s="651" t="s">
        <v>112</v>
      </c>
      <c r="D13449" s="652" t="s">
        <v>18987</v>
      </c>
      <c r="E13449" s="625">
        <v>2.98</v>
      </c>
    </row>
    <row r="13450" spans="1:5">
      <c r="A13450" s="711">
        <v>84679</v>
      </c>
      <c r="B13450" s="651" t="s">
        <v>5559</v>
      </c>
      <c r="C13450" s="651" t="s">
        <v>112</v>
      </c>
      <c r="D13450" s="652" t="s">
        <v>18987</v>
      </c>
      <c r="E13450" s="625">
        <v>14.16</v>
      </c>
    </row>
    <row r="13451" spans="1:5">
      <c r="A13451" s="711">
        <v>158</v>
      </c>
      <c r="B13451" s="651" t="s">
        <v>29377</v>
      </c>
      <c r="C13451" s="651"/>
      <c r="D13451" s="652"/>
    </row>
    <row r="13452" spans="1:5">
      <c r="A13452" s="711" t="s">
        <v>29378</v>
      </c>
      <c r="B13452" s="651" t="s">
        <v>29379</v>
      </c>
      <c r="C13452" s="651" t="s">
        <v>112</v>
      </c>
      <c r="D13452" s="652" t="s">
        <v>18987</v>
      </c>
      <c r="E13452" s="625">
        <v>27.95</v>
      </c>
    </row>
    <row r="13453" spans="1:5">
      <c r="A13453" s="711" t="s">
        <v>29380</v>
      </c>
      <c r="B13453" s="651" t="s">
        <v>29381</v>
      </c>
      <c r="C13453" s="651"/>
      <c r="D13453" s="652"/>
    </row>
    <row r="13454" spans="1:5">
      <c r="A13454" s="711">
        <v>73656</v>
      </c>
      <c r="B13454" s="651" t="s">
        <v>5560</v>
      </c>
      <c r="C13454" s="651" t="s">
        <v>112</v>
      </c>
      <c r="D13454" s="652" t="s">
        <v>18987</v>
      </c>
      <c r="E13454" s="625">
        <v>12.84</v>
      </c>
    </row>
    <row r="13455" spans="1:5">
      <c r="A13455" s="711">
        <v>73794</v>
      </c>
      <c r="B13455" s="651" t="s">
        <v>29382</v>
      </c>
      <c r="C13455" s="651"/>
      <c r="D13455" s="652"/>
    </row>
    <row r="13456" spans="1:5">
      <c r="A13456" s="711" t="s">
        <v>5561</v>
      </c>
      <c r="B13456" s="651" t="s">
        <v>29383</v>
      </c>
      <c r="C13456" s="651" t="s">
        <v>112</v>
      </c>
      <c r="D13456" s="652" t="s">
        <v>18987</v>
      </c>
      <c r="E13456" s="625">
        <v>25.46</v>
      </c>
    </row>
    <row r="13457" spans="1:5">
      <c r="A13457" s="711" t="s">
        <v>29384</v>
      </c>
      <c r="B13457" s="651" t="s">
        <v>29385</v>
      </c>
      <c r="C13457" s="651"/>
      <c r="D13457" s="652"/>
    </row>
    <row r="13458" spans="1:5">
      <c r="A13458" s="711">
        <v>73865</v>
      </c>
      <c r="B13458" s="651" t="s">
        <v>3616</v>
      </c>
      <c r="C13458" s="651"/>
      <c r="D13458" s="652"/>
    </row>
    <row r="13459" spans="1:5">
      <c r="A13459" s="711" t="s">
        <v>5562</v>
      </c>
      <c r="B13459" s="651" t="s">
        <v>29386</v>
      </c>
      <c r="C13459" s="651" t="s">
        <v>112</v>
      </c>
      <c r="D13459" s="652" t="s">
        <v>18987</v>
      </c>
      <c r="E13459" s="625">
        <v>7.63</v>
      </c>
    </row>
    <row r="13460" spans="1:5">
      <c r="A13460" s="711" t="s">
        <v>29387</v>
      </c>
      <c r="B13460" s="651" t="s">
        <v>29388</v>
      </c>
      <c r="C13460" s="651"/>
      <c r="D13460" s="652"/>
    </row>
    <row r="13461" spans="1:5">
      <c r="A13461" s="711">
        <v>73924</v>
      </c>
      <c r="B13461" s="651" t="s">
        <v>29370</v>
      </c>
      <c r="C13461" s="651"/>
      <c r="D13461" s="652"/>
    </row>
    <row r="13462" spans="1:5">
      <c r="A13462" s="711" t="s">
        <v>5563</v>
      </c>
      <c r="B13462" s="651" t="s">
        <v>5564</v>
      </c>
      <c r="C13462" s="651" t="s">
        <v>112</v>
      </c>
      <c r="D13462" s="652" t="s">
        <v>18987</v>
      </c>
      <c r="E13462" s="625">
        <v>18.77</v>
      </c>
    </row>
    <row r="13463" spans="1:5">
      <c r="A13463" s="711" t="s">
        <v>5565</v>
      </c>
      <c r="B13463" s="651" t="s">
        <v>5566</v>
      </c>
      <c r="C13463" s="651" t="s">
        <v>112</v>
      </c>
      <c r="D13463" s="652" t="s">
        <v>18987</v>
      </c>
      <c r="E13463" s="625">
        <v>18.86</v>
      </c>
    </row>
    <row r="13464" spans="1:5">
      <c r="A13464" s="711" t="s">
        <v>5567</v>
      </c>
      <c r="B13464" s="651" t="s">
        <v>5568</v>
      </c>
      <c r="C13464" s="651" t="s">
        <v>112</v>
      </c>
      <c r="D13464" s="652" t="s">
        <v>18987</v>
      </c>
      <c r="E13464" s="625">
        <v>19.18</v>
      </c>
    </row>
    <row r="13465" spans="1:5">
      <c r="A13465" s="711">
        <v>74064</v>
      </c>
      <c r="B13465" s="651" t="s">
        <v>29389</v>
      </c>
      <c r="C13465" s="651"/>
      <c r="D13465" s="652"/>
    </row>
    <row r="13466" spans="1:5">
      <c r="A13466" s="711" t="s">
        <v>5569</v>
      </c>
      <c r="B13466" s="651" t="s">
        <v>5570</v>
      </c>
      <c r="C13466" s="651" t="s">
        <v>112</v>
      </c>
      <c r="D13466" s="652" t="s">
        <v>18987</v>
      </c>
      <c r="E13466" s="625">
        <v>14.54</v>
      </c>
    </row>
    <row r="13467" spans="1:5">
      <c r="A13467" s="711" t="s">
        <v>5571</v>
      </c>
      <c r="B13467" s="651" t="s">
        <v>5572</v>
      </c>
      <c r="C13467" s="651" t="s">
        <v>112</v>
      </c>
      <c r="D13467" s="652" t="s">
        <v>18987</v>
      </c>
      <c r="E13467" s="625">
        <v>9.43</v>
      </c>
    </row>
    <row r="13468" spans="1:5">
      <c r="A13468" s="711">
        <v>74145</v>
      </c>
      <c r="B13468" s="651" t="s">
        <v>29390</v>
      </c>
      <c r="C13468" s="651"/>
      <c r="D13468" s="652"/>
    </row>
    <row r="13469" spans="1:5">
      <c r="A13469" s="711" t="s">
        <v>251</v>
      </c>
      <c r="B13469" s="651" t="s">
        <v>29391</v>
      </c>
      <c r="C13469" s="651" t="s">
        <v>112</v>
      </c>
      <c r="D13469" s="652" t="s">
        <v>18987</v>
      </c>
      <c r="E13469" s="625">
        <v>13.51</v>
      </c>
    </row>
    <row r="13470" spans="1:5">
      <c r="A13470" s="711" t="s">
        <v>29392</v>
      </c>
      <c r="B13470" s="651" t="s">
        <v>29393</v>
      </c>
      <c r="C13470" s="651"/>
      <c r="D13470" s="652"/>
    </row>
    <row r="13471" spans="1:5">
      <c r="A13471" s="711" t="s">
        <v>29394</v>
      </c>
      <c r="B13471" s="651"/>
      <c r="C13471" s="651"/>
      <c r="D13471" s="652"/>
    </row>
    <row r="13472" spans="1:5">
      <c r="A13472" s="711" t="s">
        <v>22417</v>
      </c>
      <c r="B13472" s="651" t="s">
        <v>22418</v>
      </c>
      <c r="C13472" s="651"/>
      <c r="D13472" s="652"/>
    </row>
    <row r="13473" spans="1:5">
      <c r="A13473" s="711" t="s">
        <v>22419</v>
      </c>
      <c r="B13473" s="651" t="e">
        <v>#NAME?</v>
      </c>
      <c r="C13473" s="651"/>
      <c r="D13473" s="652" t="s">
        <v>22420</v>
      </c>
      <c r="E13473" s="625" t="s">
        <v>22421</v>
      </c>
    </row>
    <row r="13474" spans="1:5">
      <c r="A13474" s="711"/>
      <c r="B13474" s="651"/>
      <c r="C13474" s="651"/>
      <c r="D13474" s="652" t="s">
        <v>22422</v>
      </c>
      <c r="E13474" s="625" t="s">
        <v>22423</v>
      </c>
    </row>
    <row r="13475" spans="1:5">
      <c r="A13475" s="711" t="s">
        <v>22424</v>
      </c>
      <c r="B13475" s="651" t="s">
        <v>22425</v>
      </c>
      <c r="C13475" s="651"/>
      <c r="D13475" s="652"/>
    </row>
    <row r="13476" spans="1:5">
      <c r="A13476" s="711" t="s">
        <v>22426</v>
      </c>
      <c r="B13476" s="651" t="s">
        <v>22427</v>
      </c>
      <c r="C13476" s="651" t="s">
        <v>22428</v>
      </c>
      <c r="D13476" s="652"/>
    </row>
    <row r="13477" spans="1:5">
      <c r="A13477" s="711" t="s">
        <v>22429</v>
      </c>
      <c r="B13477" s="651" t="s">
        <v>22430</v>
      </c>
      <c r="C13477" s="651"/>
      <c r="D13477" s="652" t="s">
        <v>22422</v>
      </c>
      <c r="E13477" s="625" t="s">
        <v>22431</v>
      </c>
    </row>
    <row r="13478" spans="1:5">
      <c r="A13478" s="711" t="s">
        <v>91</v>
      </c>
      <c r="B13478" s="651" t="s">
        <v>22432</v>
      </c>
      <c r="C13478" s="651" t="s">
        <v>22433</v>
      </c>
      <c r="D13478" s="652" t="s">
        <v>22434</v>
      </c>
      <c r="E13478" s="625" t="s">
        <v>22435</v>
      </c>
    </row>
    <row r="13479" spans="1:5">
      <c r="A13479" s="711" t="s">
        <v>22436</v>
      </c>
      <c r="B13479" s="651" t="s">
        <v>22437</v>
      </c>
      <c r="C13479" s="651"/>
      <c r="D13479" s="652"/>
    </row>
    <row r="13480" spans="1:5">
      <c r="A13480" s="711">
        <v>79498</v>
      </c>
      <c r="B13480" s="651" t="s">
        <v>29395</v>
      </c>
      <c r="C13480" s="651"/>
      <c r="D13480" s="652"/>
    </row>
    <row r="13481" spans="1:5">
      <c r="A13481" s="711" t="s">
        <v>5573</v>
      </c>
      <c r="B13481" s="651" t="s">
        <v>29396</v>
      </c>
      <c r="C13481" s="651" t="s">
        <v>112</v>
      </c>
      <c r="D13481" s="652" t="s">
        <v>18987</v>
      </c>
      <c r="E13481" s="625">
        <v>12.13</v>
      </c>
    </row>
    <row r="13482" spans="1:5">
      <c r="A13482" s="711" t="s">
        <v>29392</v>
      </c>
      <c r="B13482" s="651" t="s">
        <v>29397</v>
      </c>
      <c r="C13482" s="651"/>
      <c r="D13482" s="652"/>
    </row>
    <row r="13483" spans="1:5">
      <c r="A13483" s="711">
        <v>79499</v>
      </c>
      <c r="B13483" s="651" t="s">
        <v>29398</v>
      </c>
      <c r="C13483" s="651"/>
      <c r="D13483" s="652"/>
    </row>
    <row r="13484" spans="1:5">
      <c r="A13484" s="711" t="s">
        <v>5574</v>
      </c>
      <c r="B13484" s="651" t="s">
        <v>29399</v>
      </c>
      <c r="C13484" s="651" t="s">
        <v>108</v>
      </c>
      <c r="D13484" s="652" t="s">
        <v>18987</v>
      </c>
      <c r="E13484" s="625">
        <v>15.51</v>
      </c>
    </row>
    <row r="13485" spans="1:5">
      <c r="A13485" s="711" t="s">
        <v>29400</v>
      </c>
      <c r="B13485" s="651" t="s">
        <v>29401</v>
      </c>
      <c r="C13485" s="651"/>
      <c r="D13485" s="652"/>
    </row>
    <row r="13486" spans="1:5">
      <c r="A13486" s="711">
        <v>79515</v>
      </c>
      <c r="B13486" s="651" t="s">
        <v>29402</v>
      </c>
      <c r="C13486" s="651"/>
      <c r="D13486" s="652"/>
    </row>
    <row r="13487" spans="1:5">
      <c r="A13487" s="711" t="s">
        <v>5575</v>
      </c>
      <c r="B13487" s="651" t="s">
        <v>5576</v>
      </c>
      <c r="C13487" s="651" t="s">
        <v>112</v>
      </c>
      <c r="D13487" s="652" t="s">
        <v>18987</v>
      </c>
      <c r="E13487" s="625">
        <v>24.22</v>
      </c>
    </row>
    <row r="13488" spans="1:5">
      <c r="A13488" s="711">
        <v>79516</v>
      </c>
      <c r="B13488" s="651" t="s">
        <v>29403</v>
      </c>
      <c r="C13488" s="651"/>
      <c r="D13488" s="652"/>
    </row>
    <row r="13489" spans="1:5">
      <c r="A13489" s="711" t="s">
        <v>5577</v>
      </c>
      <c r="B13489" s="651" t="s">
        <v>5578</v>
      </c>
      <c r="C13489" s="651" t="s">
        <v>112</v>
      </c>
      <c r="D13489" s="652" t="s">
        <v>18987</v>
      </c>
      <c r="E13489" s="625">
        <v>9.6999999999999993</v>
      </c>
    </row>
    <row r="13490" spans="1:5">
      <c r="A13490" s="711">
        <v>84660</v>
      </c>
      <c r="B13490" s="651" t="s">
        <v>29404</v>
      </c>
      <c r="C13490" s="651" t="s">
        <v>112</v>
      </c>
      <c r="D13490" s="652" t="s">
        <v>18987</v>
      </c>
      <c r="E13490" s="625">
        <v>5.28</v>
      </c>
    </row>
    <row r="13491" spans="1:5">
      <c r="A13491" s="711" t="s">
        <v>29405</v>
      </c>
      <c r="B13491" s="651" t="s">
        <v>29406</v>
      </c>
      <c r="C13491" s="651"/>
      <c r="D13491" s="652"/>
    </row>
    <row r="13492" spans="1:5">
      <c r="A13492" s="711">
        <v>84661</v>
      </c>
      <c r="B13492" s="651" t="s">
        <v>29407</v>
      </c>
      <c r="C13492" s="651" t="s">
        <v>112</v>
      </c>
      <c r="D13492" s="652" t="s">
        <v>18987</v>
      </c>
      <c r="E13492" s="625">
        <v>12.27</v>
      </c>
    </row>
    <row r="13493" spans="1:5">
      <c r="A13493" s="711" t="s">
        <v>29408</v>
      </c>
      <c r="B13493" s="651" t="s">
        <v>29409</v>
      </c>
      <c r="C13493" s="651"/>
      <c r="D13493" s="652"/>
    </row>
    <row r="13494" spans="1:5">
      <c r="A13494" s="711">
        <v>84662</v>
      </c>
      <c r="B13494" s="651" t="s">
        <v>29410</v>
      </c>
      <c r="C13494" s="651" t="s">
        <v>112</v>
      </c>
      <c r="D13494" s="652" t="s">
        <v>18987</v>
      </c>
      <c r="E13494" s="625">
        <v>19.260000000000002</v>
      </c>
    </row>
    <row r="13495" spans="1:5">
      <c r="A13495" s="711" t="s">
        <v>29411</v>
      </c>
      <c r="B13495" s="651" t="s">
        <v>29412</v>
      </c>
      <c r="C13495" s="651"/>
      <c r="D13495" s="652"/>
    </row>
    <row r="13496" spans="1:5">
      <c r="A13496" s="711">
        <v>159</v>
      </c>
      <c r="B13496" s="651" t="s">
        <v>29413</v>
      </c>
      <c r="C13496" s="651"/>
      <c r="D13496" s="652"/>
    </row>
    <row r="13497" spans="1:5">
      <c r="A13497" s="711">
        <v>73715</v>
      </c>
      <c r="B13497" s="651" t="s">
        <v>5579</v>
      </c>
      <c r="C13497" s="651" t="s">
        <v>112</v>
      </c>
      <c r="D13497" s="652" t="s">
        <v>18987</v>
      </c>
      <c r="E13497" s="625">
        <v>51.06</v>
      </c>
    </row>
    <row r="13498" spans="1:5">
      <c r="A13498" s="711">
        <v>161</v>
      </c>
      <c r="B13498" s="651" t="s">
        <v>29414</v>
      </c>
      <c r="C13498" s="651"/>
      <c r="D13498" s="652"/>
    </row>
    <row r="13499" spans="1:5">
      <c r="A13499" s="711">
        <v>41595</v>
      </c>
      <c r="B13499" s="651" t="s">
        <v>29415</v>
      </c>
      <c r="C13499" s="651" t="s">
        <v>121</v>
      </c>
      <c r="D13499" s="652" t="s">
        <v>18987</v>
      </c>
      <c r="E13499" s="625">
        <v>7.65</v>
      </c>
    </row>
    <row r="13500" spans="1:5">
      <c r="A13500" s="711" t="s">
        <v>29416</v>
      </c>
      <c r="B13500" s="651"/>
      <c r="C13500" s="651"/>
      <c r="D13500" s="652"/>
    </row>
    <row r="13501" spans="1:5">
      <c r="A13501" s="711">
        <v>73978</v>
      </c>
      <c r="B13501" s="651" t="s">
        <v>29417</v>
      </c>
      <c r="C13501" s="651"/>
      <c r="D13501" s="652"/>
    </row>
    <row r="13502" spans="1:5">
      <c r="A13502" s="711" t="s">
        <v>5580</v>
      </c>
      <c r="B13502" s="651" t="s">
        <v>5581</v>
      </c>
      <c r="C13502" s="651" t="s">
        <v>112</v>
      </c>
      <c r="D13502" s="652" t="s">
        <v>18987</v>
      </c>
      <c r="E13502" s="625">
        <v>15.37</v>
      </c>
    </row>
    <row r="13503" spans="1:5">
      <c r="A13503" s="711">
        <v>74245</v>
      </c>
      <c r="B13503" s="651" t="s">
        <v>5583</v>
      </c>
      <c r="C13503" s="651"/>
      <c r="D13503" s="652"/>
    </row>
    <row r="13504" spans="1:5">
      <c r="A13504" s="711" t="s">
        <v>5582</v>
      </c>
      <c r="B13504" s="651" t="s">
        <v>5583</v>
      </c>
      <c r="C13504" s="651" t="s">
        <v>112</v>
      </c>
      <c r="D13504" s="652" t="s">
        <v>18987</v>
      </c>
      <c r="E13504" s="625">
        <v>9.91</v>
      </c>
    </row>
    <row r="13505" spans="1:5">
      <c r="A13505" s="711">
        <v>79467</v>
      </c>
      <c r="B13505" s="651" t="s">
        <v>29418</v>
      </c>
      <c r="C13505" s="651" t="s">
        <v>863</v>
      </c>
      <c r="D13505" s="652" t="s">
        <v>18987</v>
      </c>
      <c r="E13505" s="625">
        <v>9.5500000000000007</v>
      </c>
    </row>
    <row r="13506" spans="1:5">
      <c r="A13506" s="711" t="s">
        <v>29419</v>
      </c>
      <c r="B13506" s="651" t="s">
        <v>29420</v>
      </c>
      <c r="C13506" s="651"/>
      <c r="D13506" s="652"/>
    </row>
    <row r="13507" spans="1:5">
      <c r="A13507" s="711">
        <v>79500</v>
      </c>
      <c r="B13507" s="651" t="s">
        <v>29421</v>
      </c>
      <c r="C13507" s="651"/>
      <c r="D13507" s="652"/>
    </row>
    <row r="13508" spans="1:5">
      <c r="A13508" s="711" t="s">
        <v>22417</v>
      </c>
      <c r="B13508" s="651" t="s">
        <v>22418</v>
      </c>
      <c r="C13508" s="651"/>
      <c r="D13508" s="652"/>
    </row>
    <row r="13509" spans="1:5">
      <c r="A13509" s="711" t="s">
        <v>22419</v>
      </c>
      <c r="B13509" s="651" t="e">
        <v>#NAME?</v>
      </c>
      <c r="C13509" s="651"/>
      <c r="D13509" s="652" t="s">
        <v>22420</v>
      </c>
      <c r="E13509" s="625" t="s">
        <v>22421</v>
      </c>
    </row>
    <row r="13510" spans="1:5">
      <c r="A13510" s="711"/>
      <c r="B13510" s="651"/>
      <c r="C13510" s="651"/>
      <c r="D13510" s="652" t="s">
        <v>22422</v>
      </c>
      <c r="E13510" s="625" t="s">
        <v>22423</v>
      </c>
    </row>
    <row r="13511" spans="1:5">
      <c r="A13511" s="711" t="s">
        <v>22424</v>
      </c>
      <c r="B13511" s="651" t="s">
        <v>22425</v>
      </c>
      <c r="C13511" s="651"/>
      <c r="D13511" s="652"/>
    </row>
    <row r="13512" spans="1:5">
      <c r="A13512" s="711" t="s">
        <v>22426</v>
      </c>
      <c r="B13512" s="651" t="s">
        <v>22427</v>
      </c>
      <c r="C13512" s="651" t="s">
        <v>22428</v>
      </c>
      <c r="D13512" s="652"/>
    </row>
    <row r="13513" spans="1:5">
      <c r="A13513" s="711" t="s">
        <v>22429</v>
      </c>
      <c r="B13513" s="651" t="s">
        <v>22430</v>
      </c>
      <c r="C13513" s="651"/>
      <c r="D13513" s="652" t="s">
        <v>22422</v>
      </c>
      <c r="E13513" s="625" t="s">
        <v>22431</v>
      </c>
    </row>
    <row r="13514" spans="1:5">
      <c r="A13514" s="711" t="s">
        <v>91</v>
      </c>
      <c r="B13514" s="651" t="s">
        <v>22432</v>
      </c>
      <c r="C13514" s="651" t="s">
        <v>22433</v>
      </c>
      <c r="D13514" s="652" t="s">
        <v>22434</v>
      </c>
      <c r="E13514" s="625" t="s">
        <v>22435</v>
      </c>
    </row>
    <row r="13515" spans="1:5">
      <c r="A13515" s="711" t="s">
        <v>22436</v>
      </c>
      <c r="B13515" s="651" t="s">
        <v>22437</v>
      </c>
      <c r="C13515" s="651"/>
      <c r="D13515" s="652"/>
    </row>
    <row r="13516" spans="1:5">
      <c r="A13516" s="711" t="s">
        <v>5584</v>
      </c>
      <c r="B13516" s="651" t="s">
        <v>5585</v>
      </c>
      <c r="C13516" s="651" t="s">
        <v>112</v>
      </c>
      <c r="D13516" s="652" t="s">
        <v>18987</v>
      </c>
      <c r="E13516" s="625">
        <v>13.83</v>
      </c>
    </row>
    <row r="13517" spans="1:5">
      <c r="A13517" s="711">
        <v>84663</v>
      </c>
      <c r="B13517" s="651" t="s">
        <v>29422</v>
      </c>
      <c r="C13517" s="651" t="s">
        <v>112</v>
      </c>
      <c r="D13517" s="652" t="s">
        <v>18987</v>
      </c>
      <c r="E13517" s="625">
        <v>17.8</v>
      </c>
    </row>
    <row r="13518" spans="1:5">
      <c r="A13518" s="711" t="s">
        <v>29423</v>
      </c>
      <c r="B13518" s="651"/>
      <c r="C13518" s="651"/>
      <c r="D13518" s="652"/>
    </row>
    <row r="13519" spans="1:5">
      <c r="A13519" s="711">
        <v>84665</v>
      </c>
      <c r="B13519" s="651" t="s">
        <v>5586</v>
      </c>
      <c r="C13519" s="651" t="s">
        <v>112</v>
      </c>
      <c r="D13519" s="652" t="s">
        <v>18987</v>
      </c>
      <c r="E13519" s="625">
        <v>15.27</v>
      </c>
    </row>
    <row r="13520" spans="1:5">
      <c r="A13520" s="711">
        <v>84666</v>
      </c>
      <c r="B13520" s="651" t="s">
        <v>5587</v>
      </c>
      <c r="C13520" s="651" t="s">
        <v>112</v>
      </c>
      <c r="D13520" s="652" t="s">
        <v>18987</v>
      </c>
      <c r="E13520" s="625">
        <v>15.73</v>
      </c>
    </row>
    <row r="13521" spans="1:5">
      <c r="A13521" s="711">
        <v>261</v>
      </c>
      <c r="B13521" s="651" t="s">
        <v>29424</v>
      </c>
      <c r="C13521" s="651"/>
      <c r="D13521" s="652"/>
    </row>
    <row r="13522" spans="1:5">
      <c r="A13522" s="711">
        <v>75889</v>
      </c>
      <c r="B13522" s="651" t="s">
        <v>5588</v>
      </c>
      <c r="C13522" s="651" t="s">
        <v>112</v>
      </c>
      <c r="D13522" s="652" t="s">
        <v>18987</v>
      </c>
      <c r="E13522" s="625">
        <v>14.26</v>
      </c>
    </row>
    <row r="13523" spans="1:5">
      <c r="A13523" s="711" t="s">
        <v>29425</v>
      </c>
      <c r="B13523" s="651" t="s">
        <v>11120</v>
      </c>
      <c r="C13523" s="651"/>
      <c r="D13523" s="652"/>
    </row>
    <row r="13524" spans="1:5">
      <c r="A13524" s="711">
        <v>111</v>
      </c>
      <c r="B13524" s="651" t="s">
        <v>29426</v>
      </c>
      <c r="C13524" s="651"/>
      <c r="D13524" s="652"/>
    </row>
    <row r="13525" spans="1:5">
      <c r="A13525" s="711">
        <v>73465</v>
      </c>
      <c r="B13525" s="651" t="s">
        <v>29427</v>
      </c>
      <c r="C13525" s="651" t="s">
        <v>112</v>
      </c>
      <c r="D13525" s="652" t="s">
        <v>18987</v>
      </c>
      <c r="E13525" s="625">
        <v>26.53</v>
      </c>
    </row>
    <row r="13526" spans="1:5">
      <c r="A13526" s="711" t="s">
        <v>29428</v>
      </c>
      <c r="B13526" s="651" t="s">
        <v>29429</v>
      </c>
      <c r="C13526" s="651"/>
      <c r="D13526" s="652"/>
    </row>
    <row r="13527" spans="1:5">
      <c r="A13527" s="711">
        <v>73675</v>
      </c>
      <c r="B13527" s="651" t="s">
        <v>29430</v>
      </c>
      <c r="C13527" s="651" t="s">
        <v>112</v>
      </c>
      <c r="D13527" s="652" t="s">
        <v>18987</v>
      </c>
      <c r="E13527" s="625">
        <v>56.43</v>
      </c>
    </row>
    <row r="13528" spans="1:5">
      <c r="A13528" s="711" t="s">
        <v>23654</v>
      </c>
      <c r="B13528" s="651"/>
      <c r="C13528" s="651"/>
      <c r="D13528" s="652"/>
    </row>
    <row r="13529" spans="1:5">
      <c r="A13529" s="711">
        <v>73676</v>
      </c>
      <c r="B13529" s="651" t="s">
        <v>29431</v>
      </c>
      <c r="C13529" s="651" t="s">
        <v>112</v>
      </c>
      <c r="D13529" s="652" t="s">
        <v>18987</v>
      </c>
      <c r="E13529" s="625">
        <v>43.02</v>
      </c>
    </row>
    <row r="13530" spans="1:5">
      <c r="A13530" s="711" t="s">
        <v>29405</v>
      </c>
      <c r="B13530" s="651" t="s">
        <v>29432</v>
      </c>
      <c r="C13530" s="651"/>
      <c r="D13530" s="652"/>
    </row>
    <row r="13531" spans="1:5">
      <c r="A13531" s="711" t="s">
        <v>29433</v>
      </c>
      <c r="B13531" s="651"/>
      <c r="C13531" s="651"/>
      <c r="D13531" s="652"/>
    </row>
    <row r="13532" spans="1:5">
      <c r="A13532" s="711">
        <v>73922</v>
      </c>
      <c r="B13532" s="651" t="s">
        <v>29434</v>
      </c>
      <c r="C13532" s="651"/>
      <c r="D13532" s="652"/>
    </row>
    <row r="13533" spans="1:5">
      <c r="A13533" s="711" t="s">
        <v>5589</v>
      </c>
      <c r="B13533" s="651" t="s">
        <v>29435</v>
      </c>
      <c r="C13533" s="651" t="s">
        <v>112</v>
      </c>
      <c r="D13533" s="652" t="s">
        <v>18987</v>
      </c>
      <c r="E13533" s="625">
        <v>40.119999999999997</v>
      </c>
    </row>
    <row r="13534" spans="1:5">
      <c r="A13534" s="711" t="s">
        <v>29436</v>
      </c>
      <c r="B13534" s="651" t="s">
        <v>29437</v>
      </c>
      <c r="C13534" s="651"/>
      <c r="D13534" s="652"/>
    </row>
    <row r="13535" spans="1:5">
      <c r="A13535" s="711" t="s">
        <v>5590</v>
      </c>
      <c r="B13535" s="651" t="s">
        <v>29438</v>
      </c>
      <c r="C13535" s="651" t="s">
        <v>112</v>
      </c>
      <c r="D13535" s="652" t="s">
        <v>18987</v>
      </c>
      <c r="E13535" s="625">
        <v>35.6</v>
      </c>
    </row>
    <row r="13536" spans="1:5">
      <c r="A13536" s="711" t="s">
        <v>29439</v>
      </c>
      <c r="B13536" s="651" t="s">
        <v>29440</v>
      </c>
      <c r="C13536" s="651"/>
      <c r="D13536" s="652"/>
    </row>
    <row r="13537" spans="1:5">
      <c r="A13537" s="711" t="s">
        <v>5591</v>
      </c>
      <c r="B13537" s="651" t="s">
        <v>29441</v>
      </c>
      <c r="C13537" s="651" t="s">
        <v>112</v>
      </c>
      <c r="D13537" s="652" t="s">
        <v>18987</v>
      </c>
      <c r="E13537" s="625">
        <v>34.61</v>
      </c>
    </row>
    <row r="13538" spans="1:5">
      <c r="A13538" s="711" t="s">
        <v>29442</v>
      </c>
      <c r="B13538" s="651" t="s">
        <v>29437</v>
      </c>
      <c r="C13538" s="651"/>
      <c r="D13538" s="652"/>
    </row>
    <row r="13539" spans="1:5">
      <c r="A13539" s="711" t="s">
        <v>5592</v>
      </c>
      <c r="B13539" s="651" t="s">
        <v>29438</v>
      </c>
      <c r="C13539" s="651" t="s">
        <v>112</v>
      </c>
      <c r="D13539" s="652" t="s">
        <v>18987</v>
      </c>
      <c r="E13539" s="625">
        <v>33.94</v>
      </c>
    </row>
    <row r="13540" spans="1:5">
      <c r="A13540" s="711" t="s">
        <v>29442</v>
      </c>
      <c r="B13540" s="651" t="s">
        <v>29437</v>
      </c>
      <c r="C13540" s="651"/>
      <c r="D13540" s="652"/>
    </row>
    <row r="13541" spans="1:5">
      <c r="A13541" s="711" t="s">
        <v>5593</v>
      </c>
      <c r="B13541" s="651" t="s">
        <v>29435</v>
      </c>
      <c r="C13541" s="651" t="s">
        <v>112</v>
      </c>
      <c r="D13541" s="652" t="s">
        <v>18987</v>
      </c>
      <c r="E13541" s="625">
        <v>38.28</v>
      </c>
    </row>
    <row r="13542" spans="1:5">
      <c r="A13542" s="711" t="s">
        <v>29442</v>
      </c>
      <c r="B13542" s="651" t="s">
        <v>29437</v>
      </c>
      <c r="C13542" s="651"/>
      <c r="D13542" s="652"/>
    </row>
    <row r="13543" spans="1:5">
      <c r="A13543" s="711">
        <v>73923</v>
      </c>
      <c r="B13543" s="651" t="s">
        <v>29443</v>
      </c>
      <c r="C13543" s="651"/>
      <c r="D13543" s="652"/>
    </row>
    <row r="13544" spans="1:5">
      <c r="A13544" s="711" t="s">
        <v>22417</v>
      </c>
      <c r="B13544" s="651" t="s">
        <v>22418</v>
      </c>
      <c r="C13544" s="651"/>
      <c r="D13544" s="652"/>
    </row>
    <row r="13545" spans="1:5">
      <c r="A13545" s="711" t="s">
        <v>22419</v>
      </c>
      <c r="B13545" s="651" t="e">
        <v>#NAME?</v>
      </c>
      <c r="C13545" s="651"/>
      <c r="D13545" s="652" t="s">
        <v>22420</v>
      </c>
      <c r="E13545" s="625" t="s">
        <v>22421</v>
      </c>
    </row>
    <row r="13546" spans="1:5">
      <c r="A13546" s="711"/>
      <c r="B13546" s="651"/>
      <c r="C13546" s="651"/>
      <c r="D13546" s="652" t="s">
        <v>22422</v>
      </c>
      <c r="E13546" s="625" t="s">
        <v>22423</v>
      </c>
    </row>
    <row r="13547" spans="1:5">
      <c r="A13547" s="711" t="s">
        <v>22424</v>
      </c>
      <c r="B13547" s="651" t="s">
        <v>22425</v>
      </c>
      <c r="C13547" s="651"/>
      <c r="D13547" s="652"/>
    </row>
    <row r="13548" spans="1:5">
      <c r="A13548" s="711" t="s">
        <v>22426</v>
      </c>
      <c r="B13548" s="651" t="s">
        <v>22427</v>
      </c>
      <c r="C13548" s="651" t="s">
        <v>22428</v>
      </c>
      <c r="D13548" s="652"/>
    </row>
    <row r="13549" spans="1:5">
      <c r="A13549" s="711" t="s">
        <v>22429</v>
      </c>
      <c r="B13549" s="651" t="s">
        <v>22430</v>
      </c>
      <c r="C13549" s="651"/>
      <c r="D13549" s="652" t="s">
        <v>22422</v>
      </c>
      <c r="E13549" s="625" t="s">
        <v>22431</v>
      </c>
    </row>
    <row r="13550" spans="1:5">
      <c r="A13550" s="711" t="s">
        <v>91</v>
      </c>
      <c r="B13550" s="651" t="s">
        <v>22432</v>
      </c>
      <c r="C13550" s="651" t="s">
        <v>22433</v>
      </c>
      <c r="D13550" s="652" t="s">
        <v>22434</v>
      </c>
      <c r="E13550" s="625" t="s">
        <v>22435</v>
      </c>
    </row>
    <row r="13551" spans="1:5">
      <c r="A13551" s="711" t="s">
        <v>22436</v>
      </c>
      <c r="B13551" s="651" t="s">
        <v>22437</v>
      </c>
      <c r="C13551" s="651"/>
      <c r="D13551" s="652"/>
    </row>
    <row r="13552" spans="1:5">
      <c r="A13552" s="711" t="s">
        <v>5594</v>
      </c>
      <c r="B13552" s="651" t="s">
        <v>29444</v>
      </c>
      <c r="C13552" s="651" t="s">
        <v>112</v>
      </c>
      <c r="D13552" s="652" t="s">
        <v>18987</v>
      </c>
      <c r="E13552" s="625">
        <v>29.85</v>
      </c>
    </row>
    <row r="13553" spans="1:5">
      <c r="A13553" s="711" t="s">
        <v>29445</v>
      </c>
      <c r="B13553" s="651" t="s">
        <v>29446</v>
      </c>
      <c r="C13553" s="651"/>
      <c r="D13553" s="652"/>
    </row>
    <row r="13554" spans="1:5">
      <c r="A13554" s="711" t="s">
        <v>5595</v>
      </c>
      <c r="B13554" s="651" t="s">
        <v>29447</v>
      </c>
      <c r="C13554" s="651" t="s">
        <v>112</v>
      </c>
      <c r="D13554" s="652" t="s">
        <v>18987</v>
      </c>
      <c r="E13554" s="625">
        <v>45.76</v>
      </c>
    </row>
    <row r="13555" spans="1:5">
      <c r="A13555" s="711" t="s">
        <v>29448</v>
      </c>
      <c r="B13555" s="651" t="s">
        <v>29449</v>
      </c>
      <c r="C13555" s="651"/>
      <c r="D13555" s="652"/>
    </row>
    <row r="13556" spans="1:5">
      <c r="A13556" s="711" t="s">
        <v>5596</v>
      </c>
      <c r="B13556" s="651" t="s">
        <v>29450</v>
      </c>
      <c r="C13556" s="651" t="s">
        <v>112</v>
      </c>
      <c r="D13556" s="652" t="s">
        <v>18987</v>
      </c>
      <c r="E13556" s="625">
        <v>34.61</v>
      </c>
    </row>
    <row r="13557" spans="1:5">
      <c r="A13557" s="711" t="s">
        <v>29451</v>
      </c>
      <c r="B13557" s="651" t="s">
        <v>29452</v>
      </c>
      <c r="C13557" s="651"/>
      <c r="D13557" s="652"/>
    </row>
    <row r="13558" spans="1:5">
      <c r="A13558" s="711">
        <v>73974</v>
      </c>
      <c r="B13558" s="651" t="s">
        <v>29453</v>
      </c>
      <c r="C13558" s="651"/>
      <c r="D13558" s="652"/>
    </row>
    <row r="13559" spans="1:5">
      <c r="A13559" s="711" t="s">
        <v>5597</v>
      </c>
      <c r="B13559" s="651" t="s">
        <v>29454</v>
      </c>
      <c r="C13559" s="651" t="s">
        <v>112</v>
      </c>
      <c r="D13559" s="652" t="s">
        <v>18987</v>
      </c>
      <c r="E13559" s="625">
        <v>29.42</v>
      </c>
    </row>
    <row r="13560" spans="1:5">
      <c r="A13560" s="711" t="s">
        <v>29455</v>
      </c>
      <c r="B13560" s="651" t="s">
        <v>29456</v>
      </c>
      <c r="C13560" s="651"/>
      <c r="D13560" s="652"/>
    </row>
    <row r="13561" spans="1:5">
      <c r="A13561" s="711">
        <v>73991</v>
      </c>
      <c r="B13561" s="651" t="s">
        <v>29457</v>
      </c>
      <c r="C13561" s="651"/>
      <c r="D13561" s="652"/>
    </row>
    <row r="13562" spans="1:5">
      <c r="A13562" s="711" t="s">
        <v>5598</v>
      </c>
      <c r="B13562" s="651" t="s">
        <v>29458</v>
      </c>
      <c r="C13562" s="651" t="s">
        <v>112</v>
      </c>
      <c r="D13562" s="652" t="s">
        <v>18987</v>
      </c>
      <c r="E13562" s="625">
        <v>33.58</v>
      </c>
    </row>
    <row r="13563" spans="1:5">
      <c r="A13563" s="711" t="s">
        <v>29459</v>
      </c>
      <c r="B13563" s="651" t="s">
        <v>29460</v>
      </c>
      <c r="C13563" s="651"/>
      <c r="D13563" s="652"/>
    </row>
    <row r="13564" spans="1:5">
      <c r="A13564" s="711" t="s">
        <v>29461</v>
      </c>
      <c r="B13564" s="651"/>
      <c r="C13564" s="651"/>
      <c r="D13564" s="652"/>
    </row>
    <row r="13565" spans="1:5">
      <c r="A13565" s="711" t="s">
        <v>5599</v>
      </c>
      <c r="B13565" s="651" t="s">
        <v>29462</v>
      </c>
      <c r="C13565" s="651" t="s">
        <v>112</v>
      </c>
      <c r="D13565" s="652" t="s">
        <v>18987</v>
      </c>
      <c r="E13565" s="625">
        <v>32.78</v>
      </c>
    </row>
    <row r="13566" spans="1:5">
      <c r="A13566" s="711" t="s">
        <v>29463</v>
      </c>
      <c r="B13566" s="651" t="s">
        <v>29464</v>
      </c>
      <c r="C13566" s="651"/>
      <c r="D13566" s="652"/>
    </row>
    <row r="13567" spans="1:5">
      <c r="A13567" s="711" t="s">
        <v>5600</v>
      </c>
      <c r="B13567" s="651" t="s">
        <v>29462</v>
      </c>
      <c r="C13567" s="651" t="s">
        <v>112</v>
      </c>
      <c r="D13567" s="652" t="s">
        <v>18987</v>
      </c>
      <c r="E13567" s="625">
        <v>39.11</v>
      </c>
    </row>
    <row r="13568" spans="1:5">
      <c r="A13568" s="711" t="s">
        <v>29465</v>
      </c>
      <c r="B13568" s="651" t="s">
        <v>29466</v>
      </c>
      <c r="C13568" s="651"/>
      <c r="D13568" s="652"/>
    </row>
    <row r="13569" spans="1:5">
      <c r="A13569" s="711" t="s">
        <v>5601</v>
      </c>
      <c r="B13569" s="651" t="s">
        <v>29462</v>
      </c>
      <c r="C13569" s="651" t="s">
        <v>112</v>
      </c>
      <c r="D13569" s="652" t="s">
        <v>18987</v>
      </c>
      <c r="E13569" s="625">
        <v>34.020000000000003</v>
      </c>
    </row>
    <row r="13570" spans="1:5">
      <c r="A13570" s="711" t="s">
        <v>29459</v>
      </c>
      <c r="B13570" s="651" t="s">
        <v>29467</v>
      </c>
      <c r="C13570" s="651"/>
      <c r="D13570" s="652"/>
    </row>
    <row r="13571" spans="1:5">
      <c r="A13571" s="711" t="s">
        <v>25479</v>
      </c>
      <c r="B13571" s="651"/>
      <c r="C13571" s="651"/>
      <c r="D13571" s="652"/>
    </row>
    <row r="13572" spans="1:5">
      <c r="A13572" s="711">
        <v>74079</v>
      </c>
      <c r="B13572" s="651" t="s">
        <v>29468</v>
      </c>
      <c r="C13572" s="651"/>
      <c r="D13572" s="652"/>
    </row>
    <row r="13573" spans="1:5">
      <c r="A13573" s="711" t="s">
        <v>5602</v>
      </c>
      <c r="B13573" s="651" t="s">
        <v>29469</v>
      </c>
      <c r="C13573" s="651" t="s">
        <v>112</v>
      </c>
      <c r="D13573" s="652" t="s">
        <v>18987</v>
      </c>
      <c r="E13573" s="625">
        <v>45.25</v>
      </c>
    </row>
    <row r="13574" spans="1:5">
      <c r="A13574" s="711" t="s">
        <v>29470</v>
      </c>
      <c r="B13574" s="651" t="s">
        <v>29471</v>
      </c>
      <c r="C13574" s="651"/>
      <c r="D13574" s="652"/>
    </row>
    <row r="13575" spans="1:5">
      <c r="A13575" s="711" t="s">
        <v>29472</v>
      </c>
      <c r="B13575" s="651"/>
      <c r="C13575" s="651"/>
      <c r="D13575" s="652"/>
    </row>
    <row r="13576" spans="1:5">
      <c r="A13576" s="711" t="s">
        <v>5603</v>
      </c>
      <c r="B13576" s="651" t="s">
        <v>29473</v>
      </c>
      <c r="C13576" s="651" t="s">
        <v>112</v>
      </c>
      <c r="D13576" s="652" t="s">
        <v>18987</v>
      </c>
      <c r="E13576" s="625">
        <v>44.16</v>
      </c>
    </row>
    <row r="13577" spans="1:5">
      <c r="A13577" s="711" t="s">
        <v>29474</v>
      </c>
      <c r="B13577" s="651" t="s">
        <v>29475</v>
      </c>
      <c r="C13577" s="651"/>
      <c r="D13577" s="652"/>
    </row>
    <row r="13578" spans="1:5">
      <c r="A13578" s="711">
        <v>76447</v>
      </c>
      <c r="B13578" s="651" t="s">
        <v>29476</v>
      </c>
      <c r="C13578" s="651"/>
      <c r="D13578" s="652"/>
    </row>
    <row r="13579" spans="1:5">
      <c r="A13579" s="711" t="s">
        <v>5604</v>
      </c>
      <c r="B13579" s="651" t="s">
        <v>29441</v>
      </c>
      <c r="C13579" s="651" t="s">
        <v>112</v>
      </c>
      <c r="D13579" s="652" t="s">
        <v>18987</v>
      </c>
      <c r="E13579" s="625">
        <v>35.08</v>
      </c>
    </row>
    <row r="13580" spans="1:5">
      <c r="A13580" s="711" t="s">
        <v>22417</v>
      </c>
      <c r="B13580" s="651" t="s">
        <v>22418</v>
      </c>
      <c r="C13580" s="651"/>
      <c r="D13580" s="652"/>
    </row>
    <row r="13581" spans="1:5">
      <c r="A13581" s="711" t="s">
        <v>22419</v>
      </c>
      <c r="B13581" s="651" t="e">
        <v>#NAME?</v>
      </c>
      <c r="C13581" s="651"/>
      <c r="D13581" s="652" t="s">
        <v>22420</v>
      </c>
      <c r="E13581" s="625" t="s">
        <v>22421</v>
      </c>
    </row>
    <row r="13582" spans="1:5">
      <c r="A13582" s="711"/>
      <c r="B13582" s="651"/>
      <c r="C13582" s="651"/>
      <c r="D13582" s="652" t="s">
        <v>22422</v>
      </c>
      <c r="E13582" s="625" t="s">
        <v>22423</v>
      </c>
    </row>
    <row r="13583" spans="1:5">
      <c r="A13583" s="711" t="s">
        <v>22424</v>
      </c>
      <c r="B13583" s="651" t="s">
        <v>22425</v>
      </c>
      <c r="C13583" s="651"/>
      <c r="D13583" s="652"/>
    </row>
    <row r="13584" spans="1:5">
      <c r="A13584" s="711" t="s">
        <v>22426</v>
      </c>
      <c r="B13584" s="651" t="s">
        <v>22427</v>
      </c>
      <c r="C13584" s="651" t="s">
        <v>22428</v>
      </c>
      <c r="D13584" s="652"/>
    </row>
    <row r="13585" spans="1:5">
      <c r="A13585" s="711" t="s">
        <v>22429</v>
      </c>
      <c r="B13585" s="651" t="s">
        <v>22430</v>
      </c>
      <c r="C13585" s="651"/>
      <c r="D13585" s="652" t="s">
        <v>22422</v>
      </c>
      <c r="E13585" s="625" t="s">
        <v>22431</v>
      </c>
    </row>
    <row r="13586" spans="1:5">
      <c r="A13586" s="711" t="s">
        <v>91</v>
      </c>
      <c r="B13586" s="651" t="s">
        <v>22432</v>
      </c>
      <c r="C13586" s="651" t="s">
        <v>22433</v>
      </c>
      <c r="D13586" s="652" t="s">
        <v>22434</v>
      </c>
      <c r="E13586" s="625" t="s">
        <v>22435</v>
      </c>
    </row>
    <row r="13587" spans="1:5">
      <c r="A13587" s="711" t="s">
        <v>22436</v>
      </c>
      <c r="B13587" s="651" t="s">
        <v>22437</v>
      </c>
      <c r="C13587" s="651"/>
      <c r="D13587" s="652"/>
    </row>
    <row r="13588" spans="1:5">
      <c r="A13588" s="711" t="s">
        <v>29477</v>
      </c>
      <c r="B13588" s="651" t="s">
        <v>29478</v>
      </c>
      <c r="C13588" s="651"/>
      <c r="D13588" s="652"/>
    </row>
    <row r="13589" spans="1:5">
      <c r="A13589" s="711">
        <v>76448</v>
      </c>
      <c r="B13589" s="651" t="s">
        <v>29443</v>
      </c>
      <c r="C13589" s="651"/>
      <c r="D13589" s="652"/>
    </row>
    <row r="13590" spans="1:5">
      <c r="A13590" s="711" t="s">
        <v>5605</v>
      </c>
      <c r="B13590" s="651" t="s">
        <v>29444</v>
      </c>
      <c r="C13590" s="651" t="s">
        <v>112</v>
      </c>
      <c r="D13590" s="652" t="s">
        <v>18987</v>
      </c>
      <c r="E13590" s="625">
        <v>28.18</v>
      </c>
    </row>
    <row r="13591" spans="1:5">
      <c r="A13591" s="711" t="s">
        <v>29479</v>
      </c>
      <c r="B13591" s="651" t="s">
        <v>29464</v>
      </c>
      <c r="C13591" s="651"/>
      <c r="D13591" s="652"/>
    </row>
    <row r="13592" spans="1:5">
      <c r="A13592" s="711" t="s">
        <v>5606</v>
      </c>
      <c r="B13592" s="651" t="s">
        <v>29480</v>
      </c>
      <c r="C13592" s="651" t="s">
        <v>112</v>
      </c>
      <c r="D13592" s="652" t="s">
        <v>18987</v>
      </c>
      <c r="E13592" s="625">
        <v>34.840000000000003</v>
      </c>
    </row>
    <row r="13593" spans="1:5">
      <c r="A13593" s="711" t="s">
        <v>29481</v>
      </c>
      <c r="B13593" s="651" t="s">
        <v>29464</v>
      </c>
      <c r="C13593" s="651"/>
      <c r="D13593" s="652"/>
    </row>
    <row r="13594" spans="1:5">
      <c r="A13594" s="711" t="s">
        <v>5607</v>
      </c>
      <c r="B13594" s="651" t="s">
        <v>29480</v>
      </c>
      <c r="C13594" s="651" t="s">
        <v>112</v>
      </c>
      <c r="D13594" s="652" t="s">
        <v>18987</v>
      </c>
      <c r="E13594" s="625">
        <v>31.51</v>
      </c>
    </row>
    <row r="13595" spans="1:5">
      <c r="A13595" s="711" t="s">
        <v>29482</v>
      </c>
      <c r="B13595" s="651" t="s">
        <v>29464</v>
      </c>
      <c r="C13595" s="651"/>
      <c r="D13595" s="652"/>
    </row>
    <row r="13596" spans="1:5">
      <c r="A13596" s="711">
        <v>84172</v>
      </c>
      <c r="B13596" s="651" t="s">
        <v>29454</v>
      </c>
      <c r="C13596" s="651" t="s">
        <v>112</v>
      </c>
      <c r="D13596" s="652" t="s">
        <v>18987</v>
      </c>
      <c r="E13596" s="625">
        <v>42.16</v>
      </c>
    </row>
    <row r="13597" spans="1:5">
      <c r="A13597" s="711" t="s">
        <v>29483</v>
      </c>
      <c r="B13597" s="651" t="s">
        <v>29484</v>
      </c>
      <c r="C13597" s="651"/>
      <c r="D13597" s="652"/>
    </row>
    <row r="13598" spans="1:5">
      <c r="A13598" s="711">
        <v>84173</v>
      </c>
      <c r="B13598" s="651" t="s">
        <v>29485</v>
      </c>
      <c r="C13598" s="651" t="s">
        <v>112</v>
      </c>
      <c r="D13598" s="652" t="s">
        <v>18987</v>
      </c>
      <c r="E13598" s="625">
        <v>36.36</v>
      </c>
    </row>
    <row r="13599" spans="1:5">
      <c r="A13599" s="711" t="s">
        <v>29486</v>
      </c>
      <c r="B13599" s="651" t="s">
        <v>29487</v>
      </c>
      <c r="C13599" s="651"/>
      <c r="D13599" s="652"/>
    </row>
    <row r="13600" spans="1:5">
      <c r="A13600" s="711">
        <v>84174</v>
      </c>
      <c r="B13600" s="651" t="s">
        <v>29462</v>
      </c>
      <c r="C13600" s="651" t="s">
        <v>112</v>
      </c>
      <c r="D13600" s="652" t="s">
        <v>18987</v>
      </c>
      <c r="E13600" s="625">
        <v>52.72</v>
      </c>
    </row>
    <row r="13601" spans="1:5">
      <c r="A13601" s="711" t="s">
        <v>29488</v>
      </c>
      <c r="B13601" s="651" t="s">
        <v>29489</v>
      </c>
      <c r="C13601" s="651"/>
      <c r="D13601" s="652"/>
    </row>
    <row r="13602" spans="1:5">
      <c r="A13602" s="711" t="s">
        <v>29490</v>
      </c>
      <c r="B13602" s="651" t="s">
        <v>29491</v>
      </c>
      <c r="C13602" s="651"/>
      <c r="D13602" s="652"/>
    </row>
    <row r="13603" spans="1:5">
      <c r="A13603" s="711">
        <v>112</v>
      </c>
      <c r="B13603" s="651" t="s">
        <v>16239</v>
      </c>
      <c r="C13603" s="651"/>
      <c r="D13603" s="652"/>
    </row>
    <row r="13604" spans="1:5">
      <c r="A13604" s="711">
        <v>72191</v>
      </c>
      <c r="B13604" s="651" t="s">
        <v>29492</v>
      </c>
      <c r="C13604" s="651" t="s">
        <v>112</v>
      </c>
      <c r="D13604" s="652" t="s">
        <v>18987</v>
      </c>
      <c r="E13604" s="625">
        <v>58.58</v>
      </c>
    </row>
    <row r="13605" spans="1:5">
      <c r="A13605" s="711" t="s">
        <v>29493</v>
      </c>
      <c r="B13605" s="651" t="s">
        <v>29494</v>
      </c>
      <c r="C13605" s="651"/>
      <c r="D13605" s="652"/>
    </row>
    <row r="13606" spans="1:5">
      <c r="A13606" s="711">
        <v>72192</v>
      </c>
      <c r="B13606" s="651" t="s">
        <v>29495</v>
      </c>
      <c r="C13606" s="651" t="s">
        <v>112</v>
      </c>
      <c r="D13606" s="652" t="s">
        <v>18987</v>
      </c>
      <c r="E13606" s="625">
        <v>15.65</v>
      </c>
    </row>
    <row r="13607" spans="1:5">
      <c r="A13607" s="711" t="s">
        <v>29496</v>
      </c>
      <c r="B13607" s="651" t="s">
        <v>29497</v>
      </c>
      <c r="C13607" s="651"/>
      <c r="D13607" s="652"/>
    </row>
    <row r="13608" spans="1:5">
      <c r="A13608" s="711">
        <v>72193</v>
      </c>
      <c r="B13608" s="651" t="s">
        <v>29495</v>
      </c>
      <c r="C13608" s="651" t="s">
        <v>112</v>
      </c>
      <c r="D13608" s="652" t="s">
        <v>18987</v>
      </c>
      <c r="E13608" s="625">
        <v>42.74</v>
      </c>
    </row>
    <row r="13609" spans="1:5">
      <c r="A13609" s="711" t="s">
        <v>29496</v>
      </c>
      <c r="B13609" s="651" t="s">
        <v>29497</v>
      </c>
      <c r="C13609" s="651"/>
      <c r="D13609" s="652"/>
    </row>
    <row r="13610" spans="1:5">
      <c r="A13610" s="711">
        <v>73655</v>
      </c>
      <c r="B13610" s="651" t="s">
        <v>29498</v>
      </c>
      <c r="C13610" s="651" t="s">
        <v>112</v>
      </c>
      <c r="D13610" s="652" t="s">
        <v>18987</v>
      </c>
      <c r="E13610" s="625">
        <v>118.57</v>
      </c>
    </row>
    <row r="13611" spans="1:5">
      <c r="A13611" s="711" t="s">
        <v>29499</v>
      </c>
      <c r="B13611" s="651" t="s">
        <v>29500</v>
      </c>
      <c r="C13611" s="651"/>
      <c r="D13611" s="652"/>
    </row>
    <row r="13612" spans="1:5">
      <c r="A13612" s="711">
        <v>73734</v>
      </c>
      <c r="B13612" s="651" t="s">
        <v>29501</v>
      </c>
      <c r="C13612" s="651"/>
      <c r="D13612" s="652"/>
    </row>
    <row r="13613" spans="1:5">
      <c r="A13613" s="711" t="s">
        <v>5608</v>
      </c>
      <c r="B13613" s="651" t="s">
        <v>29502</v>
      </c>
      <c r="C13613" s="651" t="s">
        <v>112</v>
      </c>
      <c r="D13613" s="652" t="s">
        <v>18987</v>
      </c>
      <c r="E13613" s="625">
        <v>118.9</v>
      </c>
    </row>
    <row r="13614" spans="1:5">
      <c r="A13614" s="711" t="s">
        <v>24944</v>
      </c>
      <c r="B13614" s="651" t="s">
        <v>29503</v>
      </c>
      <c r="C13614" s="651"/>
      <c r="D13614" s="652"/>
    </row>
    <row r="13615" spans="1:5">
      <c r="A13615" s="711">
        <v>84181</v>
      </c>
      <c r="B13615" s="651" t="s">
        <v>5609</v>
      </c>
      <c r="C13615" s="651" t="s">
        <v>112</v>
      </c>
      <c r="D13615" s="652" t="s">
        <v>18987</v>
      </c>
      <c r="E13615" s="625">
        <v>95.86</v>
      </c>
    </row>
    <row r="13616" spans="1:5">
      <c r="A13616" s="711" t="s">
        <v>22417</v>
      </c>
      <c r="B13616" s="651" t="s">
        <v>22418</v>
      </c>
      <c r="C13616" s="651"/>
      <c r="D13616" s="652"/>
    </row>
    <row r="13617" spans="1:5">
      <c r="A13617" s="711" t="s">
        <v>22419</v>
      </c>
      <c r="B13617" s="651" t="e">
        <v>#NAME?</v>
      </c>
      <c r="C13617" s="651"/>
      <c r="D13617" s="652" t="s">
        <v>22420</v>
      </c>
      <c r="E13617" s="625" t="s">
        <v>22421</v>
      </c>
    </row>
    <row r="13618" spans="1:5">
      <c r="A13618" s="711"/>
      <c r="B13618" s="651"/>
      <c r="C13618" s="651"/>
      <c r="D13618" s="652" t="s">
        <v>22422</v>
      </c>
      <c r="E13618" s="625" t="s">
        <v>22423</v>
      </c>
    </row>
    <row r="13619" spans="1:5">
      <c r="A13619" s="711" t="s">
        <v>22424</v>
      </c>
      <c r="B13619" s="651" t="s">
        <v>22425</v>
      </c>
      <c r="C13619" s="651"/>
      <c r="D13619" s="652"/>
    </row>
    <row r="13620" spans="1:5">
      <c r="A13620" s="711" t="s">
        <v>22426</v>
      </c>
      <c r="B13620" s="651" t="s">
        <v>22427</v>
      </c>
      <c r="C13620" s="651" t="s">
        <v>22428</v>
      </c>
      <c r="D13620" s="652"/>
    </row>
    <row r="13621" spans="1:5">
      <c r="A13621" s="711" t="s">
        <v>22429</v>
      </c>
      <c r="B13621" s="651" t="s">
        <v>22430</v>
      </c>
      <c r="C13621" s="651"/>
      <c r="D13621" s="652" t="s">
        <v>22422</v>
      </c>
      <c r="E13621" s="625" t="s">
        <v>22431</v>
      </c>
    </row>
    <row r="13622" spans="1:5">
      <c r="A13622" s="711" t="s">
        <v>91</v>
      </c>
      <c r="B13622" s="651" t="s">
        <v>22432</v>
      </c>
      <c r="C13622" s="651" t="s">
        <v>22433</v>
      </c>
      <c r="D13622" s="652" t="s">
        <v>22434</v>
      </c>
      <c r="E13622" s="625" t="s">
        <v>22435</v>
      </c>
    </row>
    <row r="13623" spans="1:5">
      <c r="A13623" s="711" t="s">
        <v>22436</v>
      </c>
      <c r="B13623" s="651" t="s">
        <v>22437</v>
      </c>
      <c r="C13623" s="651"/>
      <c r="D13623" s="652"/>
    </row>
    <row r="13624" spans="1:5">
      <c r="A13624" s="711">
        <v>113</v>
      </c>
      <c r="B13624" s="651" t="s">
        <v>16243</v>
      </c>
      <c r="C13624" s="651"/>
      <c r="D13624" s="652"/>
    </row>
    <row r="13625" spans="1:5">
      <c r="A13625" s="711">
        <v>87246</v>
      </c>
      <c r="B13625" s="651" t="s">
        <v>29504</v>
      </c>
      <c r="C13625" s="651" t="s">
        <v>112</v>
      </c>
      <c r="D13625" s="652" t="s">
        <v>18987</v>
      </c>
      <c r="E13625" s="625">
        <v>42.46</v>
      </c>
    </row>
    <row r="13626" spans="1:5">
      <c r="A13626" s="711" t="s">
        <v>29505</v>
      </c>
      <c r="B13626" s="651" t="s">
        <v>29506</v>
      </c>
      <c r="C13626" s="651"/>
      <c r="D13626" s="652"/>
    </row>
    <row r="13627" spans="1:5">
      <c r="A13627" s="711">
        <v>87247</v>
      </c>
      <c r="B13627" s="651" t="s">
        <v>29504</v>
      </c>
      <c r="C13627" s="651" t="s">
        <v>112</v>
      </c>
      <c r="D13627" s="652" t="s">
        <v>18987</v>
      </c>
      <c r="E13627" s="625">
        <v>38.19</v>
      </c>
    </row>
    <row r="13628" spans="1:5">
      <c r="A13628" s="711" t="s">
        <v>29505</v>
      </c>
      <c r="B13628" s="651" t="s">
        <v>29507</v>
      </c>
      <c r="C13628" s="651"/>
      <c r="D13628" s="652"/>
    </row>
    <row r="13629" spans="1:5">
      <c r="A13629" s="711">
        <v>87248</v>
      </c>
      <c r="B13629" s="651" t="s">
        <v>29504</v>
      </c>
      <c r="C13629" s="651" t="s">
        <v>112</v>
      </c>
      <c r="D13629" s="652" t="s">
        <v>18987</v>
      </c>
      <c r="E13629" s="625">
        <v>34.82</v>
      </c>
    </row>
    <row r="13630" spans="1:5">
      <c r="A13630" s="711" t="s">
        <v>29505</v>
      </c>
      <c r="B13630" s="651" t="s">
        <v>29508</v>
      </c>
      <c r="C13630" s="651"/>
      <c r="D13630" s="652"/>
    </row>
    <row r="13631" spans="1:5">
      <c r="A13631" s="711">
        <v>87249</v>
      </c>
      <c r="B13631" s="651" t="s">
        <v>29509</v>
      </c>
      <c r="C13631" s="651" t="s">
        <v>112</v>
      </c>
      <c r="D13631" s="652" t="s">
        <v>18987</v>
      </c>
      <c r="E13631" s="625">
        <v>46.65</v>
      </c>
    </row>
    <row r="13632" spans="1:5">
      <c r="A13632" s="711" t="s">
        <v>29505</v>
      </c>
      <c r="B13632" s="651" t="s">
        <v>29506</v>
      </c>
      <c r="C13632" s="651"/>
      <c r="D13632" s="652"/>
    </row>
    <row r="13633" spans="1:5">
      <c r="A13633" s="711">
        <v>87250</v>
      </c>
      <c r="B13633" s="651" t="s">
        <v>29509</v>
      </c>
      <c r="C13633" s="651" t="s">
        <v>112</v>
      </c>
      <c r="D13633" s="652" t="s">
        <v>18987</v>
      </c>
      <c r="E13633" s="625">
        <v>39.909999999999997</v>
      </c>
    </row>
    <row r="13634" spans="1:5">
      <c r="A13634" s="711" t="s">
        <v>29505</v>
      </c>
      <c r="B13634" s="651" t="s">
        <v>29507</v>
      </c>
      <c r="C13634" s="651"/>
      <c r="D13634" s="652"/>
    </row>
    <row r="13635" spans="1:5">
      <c r="A13635" s="711">
        <v>87251</v>
      </c>
      <c r="B13635" s="651" t="s">
        <v>29509</v>
      </c>
      <c r="C13635" s="651" t="s">
        <v>112</v>
      </c>
      <c r="D13635" s="652" t="s">
        <v>18987</v>
      </c>
      <c r="E13635" s="625">
        <v>35.6</v>
      </c>
    </row>
    <row r="13636" spans="1:5">
      <c r="A13636" s="711" t="s">
        <v>29505</v>
      </c>
      <c r="B13636" s="651" t="s">
        <v>29508</v>
      </c>
      <c r="C13636" s="651"/>
      <c r="D13636" s="652"/>
    </row>
    <row r="13637" spans="1:5">
      <c r="A13637" s="711">
        <v>87255</v>
      </c>
      <c r="B13637" s="651" t="s">
        <v>29510</v>
      </c>
      <c r="C13637" s="651" t="s">
        <v>112</v>
      </c>
      <c r="D13637" s="652" t="s">
        <v>18987</v>
      </c>
      <c r="E13637" s="625">
        <v>79.16</v>
      </c>
    </row>
    <row r="13638" spans="1:5">
      <c r="A13638" s="711" t="s">
        <v>29511</v>
      </c>
      <c r="B13638" s="651" t="s">
        <v>29506</v>
      </c>
      <c r="C13638" s="651"/>
      <c r="D13638" s="652"/>
    </row>
    <row r="13639" spans="1:5">
      <c r="A13639" s="711">
        <v>87256</v>
      </c>
      <c r="B13639" s="651" t="s">
        <v>29510</v>
      </c>
      <c r="C13639" s="651" t="s">
        <v>112</v>
      </c>
      <c r="D13639" s="652" t="s">
        <v>18987</v>
      </c>
      <c r="E13639" s="625">
        <v>70.69</v>
      </c>
    </row>
    <row r="13640" spans="1:5">
      <c r="A13640" s="711" t="s">
        <v>29511</v>
      </c>
      <c r="B13640" s="651" t="s">
        <v>29507</v>
      </c>
      <c r="C13640" s="651"/>
      <c r="D13640" s="652"/>
    </row>
    <row r="13641" spans="1:5">
      <c r="A13641" s="711">
        <v>87257</v>
      </c>
      <c r="B13641" s="651" t="s">
        <v>29510</v>
      </c>
      <c r="C13641" s="651" t="s">
        <v>112</v>
      </c>
      <c r="D13641" s="652" t="s">
        <v>18987</v>
      </c>
      <c r="E13641" s="625">
        <v>65.56</v>
      </c>
    </row>
    <row r="13642" spans="1:5">
      <c r="A13642" s="711" t="s">
        <v>29511</v>
      </c>
      <c r="B13642" s="651" t="s">
        <v>29508</v>
      </c>
      <c r="C13642" s="651"/>
      <c r="D13642" s="652"/>
    </row>
    <row r="13643" spans="1:5">
      <c r="A13643" s="711">
        <v>87258</v>
      </c>
      <c r="B13643" s="651" t="s">
        <v>29512</v>
      </c>
      <c r="C13643" s="651" t="s">
        <v>112</v>
      </c>
      <c r="D13643" s="652" t="s">
        <v>18987</v>
      </c>
      <c r="E13643" s="625">
        <v>106.08</v>
      </c>
    </row>
    <row r="13644" spans="1:5">
      <c r="A13644" s="711" t="s">
        <v>29513</v>
      </c>
      <c r="B13644" s="651" t="s">
        <v>29514</v>
      </c>
      <c r="C13644" s="651"/>
      <c r="D13644" s="652"/>
    </row>
    <row r="13645" spans="1:5">
      <c r="A13645" s="711">
        <v>87259</v>
      </c>
      <c r="B13645" s="651" t="s">
        <v>29512</v>
      </c>
      <c r="C13645" s="651" t="s">
        <v>112</v>
      </c>
      <c r="D13645" s="652" t="s">
        <v>18987</v>
      </c>
      <c r="E13645" s="625">
        <v>98.02</v>
      </c>
    </row>
    <row r="13646" spans="1:5">
      <c r="A13646" s="711" t="s">
        <v>29513</v>
      </c>
      <c r="B13646" s="651" t="s">
        <v>29515</v>
      </c>
      <c r="C13646" s="651"/>
      <c r="D13646" s="652"/>
    </row>
    <row r="13647" spans="1:5">
      <c r="A13647" s="711">
        <v>14</v>
      </c>
      <c r="B13647" s="651"/>
      <c r="C13647" s="651"/>
      <c r="D13647" s="652"/>
    </row>
    <row r="13648" spans="1:5">
      <c r="A13648" s="711">
        <v>87260</v>
      </c>
      <c r="B13648" s="651" t="s">
        <v>29512</v>
      </c>
      <c r="C13648" s="651" t="s">
        <v>112</v>
      </c>
      <c r="D13648" s="652" t="s">
        <v>18987</v>
      </c>
      <c r="E13648" s="625">
        <v>93.43</v>
      </c>
    </row>
    <row r="13649" spans="1:5">
      <c r="A13649" s="711" t="s">
        <v>29513</v>
      </c>
      <c r="B13649" s="651" t="s">
        <v>29516</v>
      </c>
      <c r="C13649" s="651"/>
      <c r="D13649" s="652"/>
    </row>
    <row r="13650" spans="1:5">
      <c r="A13650" s="711">
        <v>87261</v>
      </c>
      <c r="B13650" s="651" t="s">
        <v>29512</v>
      </c>
      <c r="C13650" s="651" t="s">
        <v>112</v>
      </c>
      <c r="D13650" s="652" t="s">
        <v>18987</v>
      </c>
      <c r="E13650" s="625">
        <v>122.79</v>
      </c>
    </row>
    <row r="13651" spans="1:5">
      <c r="A13651" s="711" t="s">
        <v>29517</v>
      </c>
      <c r="B13651" s="651" t="s">
        <v>29514</v>
      </c>
      <c r="C13651" s="651"/>
      <c r="D13651" s="652"/>
    </row>
    <row r="13652" spans="1:5">
      <c r="A13652" s="711" t="s">
        <v>22417</v>
      </c>
      <c r="B13652" s="651" t="s">
        <v>22418</v>
      </c>
      <c r="C13652" s="651"/>
      <c r="D13652" s="652"/>
    </row>
    <row r="13653" spans="1:5">
      <c r="A13653" s="711" t="s">
        <v>22419</v>
      </c>
      <c r="B13653" s="651" t="e">
        <v>#NAME?</v>
      </c>
      <c r="C13653" s="651"/>
      <c r="D13653" s="652" t="s">
        <v>22420</v>
      </c>
      <c r="E13653" s="625" t="s">
        <v>22421</v>
      </c>
    </row>
    <row r="13654" spans="1:5">
      <c r="A13654" s="711"/>
      <c r="B13654" s="651"/>
      <c r="C13654" s="651"/>
      <c r="D13654" s="652" t="s">
        <v>22422</v>
      </c>
      <c r="E13654" s="625" t="s">
        <v>22423</v>
      </c>
    </row>
    <row r="13655" spans="1:5">
      <c r="A13655" s="711" t="s">
        <v>22424</v>
      </c>
      <c r="B13655" s="651" t="s">
        <v>22425</v>
      </c>
      <c r="C13655" s="651"/>
      <c r="D13655" s="652"/>
    </row>
    <row r="13656" spans="1:5">
      <c r="A13656" s="711" t="s">
        <v>22426</v>
      </c>
      <c r="B13656" s="651" t="s">
        <v>22427</v>
      </c>
      <c r="C13656" s="651" t="s">
        <v>22428</v>
      </c>
      <c r="D13656" s="652"/>
    </row>
    <row r="13657" spans="1:5">
      <c r="A13657" s="711" t="s">
        <v>22429</v>
      </c>
      <c r="B13657" s="651" t="s">
        <v>22430</v>
      </c>
      <c r="C13657" s="651"/>
      <c r="D13657" s="652" t="s">
        <v>22422</v>
      </c>
      <c r="E13657" s="625" t="s">
        <v>22431</v>
      </c>
    </row>
    <row r="13658" spans="1:5">
      <c r="A13658" s="711" t="s">
        <v>91</v>
      </c>
      <c r="B13658" s="651" t="s">
        <v>22432</v>
      </c>
      <c r="C13658" s="651" t="s">
        <v>22433</v>
      </c>
      <c r="D13658" s="652" t="s">
        <v>22434</v>
      </c>
      <c r="E13658" s="625" t="s">
        <v>22435</v>
      </c>
    </row>
    <row r="13659" spans="1:5">
      <c r="A13659" s="711" t="s">
        <v>22436</v>
      </c>
      <c r="B13659" s="651" t="s">
        <v>22437</v>
      </c>
      <c r="C13659" s="651"/>
      <c r="D13659" s="652"/>
    </row>
    <row r="13660" spans="1:5">
      <c r="A13660" s="711">
        <v>87262</v>
      </c>
      <c r="B13660" s="651" t="s">
        <v>29512</v>
      </c>
      <c r="C13660" s="651" t="s">
        <v>112</v>
      </c>
      <c r="D13660" s="652" t="s">
        <v>18987</v>
      </c>
      <c r="E13660" s="625">
        <v>113.16</v>
      </c>
    </row>
    <row r="13661" spans="1:5">
      <c r="A13661" s="711" t="s">
        <v>29517</v>
      </c>
      <c r="B13661" s="651" t="s">
        <v>29515</v>
      </c>
      <c r="C13661" s="651"/>
      <c r="D13661" s="652"/>
    </row>
    <row r="13662" spans="1:5">
      <c r="A13662" s="711">
        <v>14</v>
      </c>
      <c r="B13662" s="651"/>
      <c r="C13662" s="651"/>
      <c r="D13662" s="652"/>
    </row>
    <row r="13663" spans="1:5">
      <c r="A13663" s="711">
        <v>87263</v>
      </c>
      <c r="B13663" s="651" t="s">
        <v>29512</v>
      </c>
      <c r="C13663" s="651" t="s">
        <v>112</v>
      </c>
      <c r="D13663" s="652" t="s">
        <v>18987</v>
      </c>
      <c r="E13663" s="625">
        <v>107.74</v>
      </c>
    </row>
    <row r="13664" spans="1:5">
      <c r="A13664" s="711" t="s">
        <v>29517</v>
      </c>
      <c r="B13664" s="651" t="s">
        <v>29516</v>
      </c>
      <c r="C13664" s="651"/>
      <c r="D13664" s="652"/>
    </row>
    <row r="13665" spans="1:5">
      <c r="A13665" s="711">
        <v>89046</v>
      </c>
      <c r="B13665" s="651" t="s">
        <v>29518</v>
      </c>
      <c r="C13665" s="651" t="s">
        <v>112</v>
      </c>
      <c r="D13665" s="652" t="s">
        <v>18987</v>
      </c>
      <c r="E13665" s="625">
        <v>38.04</v>
      </c>
    </row>
    <row r="13666" spans="1:5">
      <c r="A13666" s="711" t="s">
        <v>29519</v>
      </c>
      <c r="B13666" s="651" t="s">
        <v>29520</v>
      </c>
      <c r="C13666" s="651"/>
      <c r="D13666" s="652"/>
    </row>
    <row r="13667" spans="1:5">
      <c r="A13667" s="711" t="s">
        <v>29521</v>
      </c>
      <c r="B13667" s="651" t="s">
        <v>29522</v>
      </c>
      <c r="C13667" s="651"/>
      <c r="D13667" s="652"/>
    </row>
    <row r="13668" spans="1:5">
      <c r="A13668" s="711">
        <v>89171</v>
      </c>
      <c r="B13668" s="651" t="s">
        <v>29518</v>
      </c>
      <c r="C13668" s="651" t="s">
        <v>112</v>
      </c>
      <c r="D13668" s="652" t="s">
        <v>18987</v>
      </c>
      <c r="E13668" s="625">
        <v>36.369999999999997</v>
      </c>
    </row>
    <row r="13669" spans="1:5">
      <c r="A13669" s="711" t="s">
        <v>29519</v>
      </c>
      <c r="B13669" s="651" t="s">
        <v>29520</v>
      </c>
      <c r="C13669" s="651"/>
      <c r="D13669" s="652"/>
    </row>
    <row r="13670" spans="1:5">
      <c r="A13670" s="711" t="s">
        <v>29523</v>
      </c>
      <c r="B13670" s="651" t="s">
        <v>29524</v>
      </c>
      <c r="C13670" s="651"/>
      <c r="D13670" s="652"/>
    </row>
    <row r="13671" spans="1:5">
      <c r="A13671" s="711">
        <v>93389</v>
      </c>
      <c r="B13671" s="651" t="s">
        <v>29525</v>
      </c>
      <c r="C13671" s="651" t="s">
        <v>112</v>
      </c>
      <c r="D13671" s="652" t="s">
        <v>18987</v>
      </c>
      <c r="E13671" s="625">
        <v>33.35</v>
      </c>
    </row>
    <row r="13672" spans="1:5">
      <c r="A13672" s="711" t="s">
        <v>29526</v>
      </c>
      <c r="B13672" s="651" t="s">
        <v>29527</v>
      </c>
      <c r="C13672" s="651"/>
      <c r="D13672" s="652"/>
    </row>
    <row r="13673" spans="1:5">
      <c r="A13673" s="711">
        <v>41791</v>
      </c>
      <c r="B13673" s="651"/>
      <c r="C13673" s="651"/>
      <c r="D13673" s="652"/>
    </row>
    <row r="13674" spans="1:5">
      <c r="A13674" s="711">
        <v>93390</v>
      </c>
      <c r="B13674" s="651" t="s">
        <v>29525</v>
      </c>
      <c r="C13674" s="651" t="s">
        <v>112</v>
      </c>
      <c r="D13674" s="652" t="s">
        <v>18987</v>
      </c>
      <c r="E13674" s="625">
        <v>29.25</v>
      </c>
    </row>
    <row r="13675" spans="1:5">
      <c r="A13675" s="711" t="s">
        <v>29526</v>
      </c>
      <c r="B13675" s="651" t="s">
        <v>29528</v>
      </c>
      <c r="C13675" s="651"/>
      <c r="D13675" s="652"/>
    </row>
    <row r="13676" spans="1:5">
      <c r="A13676" s="711" t="s">
        <v>22787</v>
      </c>
      <c r="B13676" s="651"/>
      <c r="C13676" s="651"/>
      <c r="D13676" s="652"/>
    </row>
    <row r="13677" spans="1:5">
      <c r="A13677" s="711">
        <v>93391</v>
      </c>
      <c r="B13677" s="651" t="s">
        <v>29525</v>
      </c>
      <c r="C13677" s="651" t="s">
        <v>112</v>
      </c>
      <c r="D13677" s="652" t="s">
        <v>18987</v>
      </c>
      <c r="E13677" s="625">
        <v>25.89</v>
      </c>
    </row>
    <row r="13678" spans="1:5">
      <c r="A13678" s="711" t="s">
        <v>29526</v>
      </c>
      <c r="B13678" s="651" t="s">
        <v>29529</v>
      </c>
      <c r="C13678" s="651"/>
      <c r="D13678" s="652"/>
    </row>
    <row r="13679" spans="1:5">
      <c r="A13679" s="711">
        <v>41791</v>
      </c>
      <c r="B13679" s="651"/>
      <c r="C13679" s="651"/>
      <c r="D13679" s="652"/>
    </row>
    <row r="13680" spans="1:5">
      <c r="A13680" s="711">
        <v>115</v>
      </c>
      <c r="B13680" s="651" t="s">
        <v>29530</v>
      </c>
      <c r="C13680" s="651"/>
      <c r="D13680" s="652"/>
    </row>
    <row r="13681" spans="1:5">
      <c r="A13681" s="711">
        <v>73743</v>
      </c>
      <c r="B13681" s="651" t="s">
        <v>29531</v>
      </c>
      <c r="C13681" s="651"/>
      <c r="D13681" s="652"/>
    </row>
    <row r="13682" spans="1:5">
      <c r="A13682" s="711" t="s">
        <v>5610</v>
      </c>
      <c r="B13682" s="651" t="s">
        <v>29532</v>
      </c>
      <c r="C13682" s="651" t="s">
        <v>112</v>
      </c>
      <c r="D13682" s="652" t="s">
        <v>18987</v>
      </c>
      <c r="E13682" s="625">
        <v>103.85</v>
      </c>
    </row>
    <row r="13683" spans="1:5">
      <c r="A13683" s="711" t="s">
        <v>29533</v>
      </c>
      <c r="B13683" s="651" t="s">
        <v>29534</v>
      </c>
      <c r="C13683" s="651"/>
      <c r="D13683" s="652"/>
    </row>
    <row r="13684" spans="1:5">
      <c r="A13684" s="711">
        <v>73818</v>
      </c>
      <c r="B13684" s="651" t="s">
        <v>29535</v>
      </c>
      <c r="C13684" s="651"/>
      <c r="D13684" s="652"/>
    </row>
    <row r="13685" spans="1:5">
      <c r="A13685" s="711" t="s">
        <v>5611</v>
      </c>
      <c r="B13685" s="651" t="s">
        <v>5612</v>
      </c>
      <c r="C13685" s="651" t="s">
        <v>112</v>
      </c>
      <c r="D13685" s="652" t="s">
        <v>18987</v>
      </c>
      <c r="E13685" s="625">
        <v>5.79</v>
      </c>
    </row>
    <row r="13686" spans="1:5">
      <c r="A13686" s="711">
        <v>73921</v>
      </c>
      <c r="B13686" s="651" t="s">
        <v>29536</v>
      </c>
      <c r="C13686" s="651"/>
      <c r="D13686" s="652"/>
    </row>
    <row r="13687" spans="1:5">
      <c r="A13687" s="711" t="s">
        <v>5613</v>
      </c>
      <c r="B13687" s="651" t="s">
        <v>29537</v>
      </c>
      <c r="C13687" s="651" t="s">
        <v>112</v>
      </c>
      <c r="D13687" s="652" t="s">
        <v>18987</v>
      </c>
      <c r="E13687" s="625">
        <v>82.61</v>
      </c>
    </row>
    <row r="13688" spans="1:5">
      <c r="A13688" s="711" t="s">
        <v>22417</v>
      </c>
      <c r="B13688" s="651" t="s">
        <v>22418</v>
      </c>
      <c r="C13688" s="651"/>
      <c r="D13688" s="652"/>
    </row>
    <row r="13689" spans="1:5">
      <c r="A13689" s="711" t="s">
        <v>22419</v>
      </c>
      <c r="B13689" s="651" t="e">
        <v>#NAME?</v>
      </c>
      <c r="C13689" s="651"/>
      <c r="D13689" s="652" t="s">
        <v>22420</v>
      </c>
      <c r="E13689" s="625" t="s">
        <v>22421</v>
      </c>
    </row>
    <row r="13690" spans="1:5">
      <c r="A13690" s="711"/>
      <c r="B13690" s="651"/>
      <c r="C13690" s="651"/>
      <c r="D13690" s="652" t="s">
        <v>22422</v>
      </c>
      <c r="E13690" s="625" t="s">
        <v>22423</v>
      </c>
    </row>
    <row r="13691" spans="1:5">
      <c r="A13691" s="711" t="s">
        <v>22424</v>
      </c>
      <c r="B13691" s="651" t="s">
        <v>22425</v>
      </c>
      <c r="C13691" s="651"/>
      <c r="D13691" s="652"/>
    </row>
    <row r="13692" spans="1:5">
      <c r="A13692" s="711" t="s">
        <v>22426</v>
      </c>
      <c r="B13692" s="651" t="s">
        <v>22427</v>
      </c>
      <c r="C13692" s="651" t="s">
        <v>22428</v>
      </c>
      <c r="D13692" s="652"/>
    </row>
    <row r="13693" spans="1:5">
      <c r="A13693" s="711" t="s">
        <v>22429</v>
      </c>
      <c r="B13693" s="651" t="s">
        <v>22430</v>
      </c>
      <c r="C13693" s="651"/>
      <c r="D13693" s="652" t="s">
        <v>22422</v>
      </c>
      <c r="E13693" s="625" t="s">
        <v>22431</v>
      </c>
    </row>
    <row r="13694" spans="1:5">
      <c r="A13694" s="711" t="s">
        <v>91</v>
      </c>
      <c r="B13694" s="651" t="s">
        <v>22432</v>
      </c>
      <c r="C13694" s="651" t="s">
        <v>22433</v>
      </c>
      <c r="D13694" s="652" t="s">
        <v>22434</v>
      </c>
      <c r="E13694" s="625" t="s">
        <v>22435</v>
      </c>
    </row>
    <row r="13695" spans="1:5">
      <c r="A13695" s="711" t="s">
        <v>22436</v>
      </c>
      <c r="B13695" s="651" t="s">
        <v>22437</v>
      </c>
      <c r="C13695" s="651"/>
      <c r="D13695" s="652"/>
    </row>
    <row r="13696" spans="1:5">
      <c r="A13696" s="711" t="s">
        <v>29538</v>
      </c>
      <c r="B13696" s="651" t="s">
        <v>29539</v>
      </c>
      <c r="C13696" s="651"/>
      <c r="D13696" s="652"/>
    </row>
    <row r="13697" spans="1:5">
      <c r="A13697" s="711" t="s">
        <v>5614</v>
      </c>
      <c r="B13697" s="651" t="s">
        <v>29540</v>
      </c>
      <c r="C13697" s="651" t="s">
        <v>112</v>
      </c>
      <c r="D13697" s="652" t="s">
        <v>18987</v>
      </c>
      <c r="E13697" s="625">
        <v>23.26</v>
      </c>
    </row>
    <row r="13698" spans="1:5">
      <c r="A13698" s="711" t="s">
        <v>29541</v>
      </c>
      <c r="B13698" s="651" t="s">
        <v>29542</v>
      </c>
      <c r="C13698" s="651"/>
      <c r="D13698" s="652"/>
    </row>
    <row r="13699" spans="1:5">
      <c r="A13699" s="711">
        <v>73957</v>
      </c>
      <c r="B13699" s="651" t="s">
        <v>29543</v>
      </c>
      <c r="C13699" s="651"/>
      <c r="D13699" s="652"/>
    </row>
    <row r="13700" spans="1:5">
      <c r="A13700" s="711" t="s">
        <v>5615</v>
      </c>
      <c r="B13700" s="651" t="s">
        <v>29544</v>
      </c>
      <c r="C13700" s="651" t="s">
        <v>112</v>
      </c>
      <c r="D13700" s="652" t="s">
        <v>18987</v>
      </c>
      <c r="E13700" s="625">
        <v>43.59</v>
      </c>
    </row>
    <row r="13701" spans="1:5">
      <c r="A13701" s="711" t="s">
        <v>29545</v>
      </c>
      <c r="B13701" s="651" t="s">
        <v>29546</v>
      </c>
      <c r="C13701" s="651"/>
      <c r="D13701" s="652"/>
    </row>
    <row r="13702" spans="1:5">
      <c r="A13702" s="711" t="s">
        <v>29547</v>
      </c>
      <c r="B13702" s="651" t="s">
        <v>29548</v>
      </c>
      <c r="C13702" s="651"/>
      <c r="D13702" s="652"/>
    </row>
    <row r="13703" spans="1:5">
      <c r="A13703" s="711">
        <v>74235</v>
      </c>
      <c r="B13703" s="651" t="s">
        <v>29549</v>
      </c>
      <c r="C13703" s="651"/>
      <c r="D13703" s="652"/>
    </row>
    <row r="13704" spans="1:5">
      <c r="A13704" s="711" t="s">
        <v>5616</v>
      </c>
      <c r="B13704" s="651" t="s">
        <v>29550</v>
      </c>
      <c r="C13704" s="651" t="s">
        <v>112</v>
      </c>
      <c r="D13704" s="652" t="s">
        <v>18987</v>
      </c>
      <c r="E13704" s="625">
        <v>89.28</v>
      </c>
    </row>
    <row r="13705" spans="1:5">
      <c r="A13705" s="711" t="s">
        <v>29551</v>
      </c>
      <c r="B13705" s="651" t="s">
        <v>29552</v>
      </c>
      <c r="C13705" s="651"/>
      <c r="D13705" s="652"/>
    </row>
    <row r="13706" spans="1:5">
      <c r="A13706" s="711">
        <v>84183</v>
      </c>
      <c r="B13706" s="651" t="s">
        <v>29553</v>
      </c>
      <c r="C13706" s="651" t="s">
        <v>112</v>
      </c>
      <c r="D13706" s="652" t="s">
        <v>18987</v>
      </c>
      <c r="E13706" s="625">
        <v>76.489999999999995</v>
      </c>
    </row>
    <row r="13707" spans="1:5">
      <c r="A13707" s="711" t="s">
        <v>29541</v>
      </c>
      <c r="B13707" s="651" t="s">
        <v>29542</v>
      </c>
      <c r="C13707" s="651"/>
      <c r="D13707" s="652"/>
    </row>
    <row r="13708" spans="1:5">
      <c r="A13708" s="711">
        <v>116</v>
      </c>
      <c r="B13708" s="651" t="s">
        <v>29554</v>
      </c>
      <c r="C13708" s="651"/>
      <c r="D13708" s="652"/>
    </row>
    <row r="13709" spans="1:5">
      <c r="A13709" s="711">
        <v>72185</v>
      </c>
      <c r="B13709" s="651" t="s">
        <v>5617</v>
      </c>
      <c r="C13709" s="651" t="s">
        <v>112</v>
      </c>
      <c r="D13709" s="652" t="s">
        <v>18987</v>
      </c>
      <c r="E13709" s="625">
        <v>83.06</v>
      </c>
    </row>
    <row r="13710" spans="1:5">
      <c r="A13710" s="711">
        <v>72186</v>
      </c>
      <c r="B13710" s="651" t="s">
        <v>29555</v>
      </c>
      <c r="C13710" s="651" t="s">
        <v>112</v>
      </c>
      <c r="D13710" s="652" t="s">
        <v>18987</v>
      </c>
      <c r="E13710" s="625">
        <v>133.4</v>
      </c>
    </row>
    <row r="13711" spans="1:5">
      <c r="A13711" s="711" t="s">
        <v>29556</v>
      </c>
      <c r="B13711" s="651"/>
      <c r="C13711" s="651"/>
      <c r="D13711" s="652"/>
    </row>
    <row r="13712" spans="1:5">
      <c r="A13712" s="711">
        <v>72187</v>
      </c>
      <c r="B13712" s="651" t="s">
        <v>29557</v>
      </c>
      <c r="C13712" s="651" t="s">
        <v>112</v>
      </c>
      <c r="D13712" s="652" t="s">
        <v>18987</v>
      </c>
      <c r="E13712" s="625">
        <v>180.64</v>
      </c>
    </row>
    <row r="13713" spans="1:5">
      <c r="A13713" s="711" t="s">
        <v>29104</v>
      </c>
      <c r="B13713" s="651" t="s">
        <v>29558</v>
      </c>
      <c r="C13713" s="651"/>
      <c r="D13713" s="652"/>
    </row>
    <row r="13714" spans="1:5">
      <c r="A13714" s="711">
        <v>72188</v>
      </c>
      <c r="B13714" s="651" t="s">
        <v>29559</v>
      </c>
      <c r="C13714" s="651" t="s">
        <v>112</v>
      </c>
      <c r="D13714" s="652" t="s">
        <v>18987</v>
      </c>
      <c r="E13714" s="625">
        <v>180.64</v>
      </c>
    </row>
    <row r="13715" spans="1:5">
      <c r="A13715" s="711" t="s">
        <v>29560</v>
      </c>
      <c r="B13715" s="651" t="s">
        <v>29561</v>
      </c>
      <c r="C13715" s="651"/>
      <c r="D13715" s="652"/>
    </row>
    <row r="13716" spans="1:5">
      <c r="A13716" s="711">
        <v>73876</v>
      </c>
      <c r="B13716" s="651" t="s">
        <v>29562</v>
      </c>
      <c r="C13716" s="651"/>
      <c r="D13716" s="652"/>
    </row>
    <row r="13717" spans="1:5">
      <c r="A13717" s="711" t="s">
        <v>5618</v>
      </c>
      <c r="B13717" s="651" t="s">
        <v>5619</v>
      </c>
      <c r="C13717" s="651" t="s">
        <v>112</v>
      </c>
      <c r="D13717" s="652" t="s">
        <v>18987</v>
      </c>
      <c r="E13717" s="625">
        <v>166.86</v>
      </c>
    </row>
    <row r="13718" spans="1:5">
      <c r="A13718" s="711">
        <v>84186</v>
      </c>
      <c r="B13718" s="651" t="s">
        <v>5620</v>
      </c>
      <c r="C13718" s="651" t="s">
        <v>112</v>
      </c>
      <c r="D13718" s="652" t="s">
        <v>18987</v>
      </c>
      <c r="E13718" s="625">
        <v>70.88</v>
      </c>
    </row>
    <row r="13719" spans="1:5">
      <c r="A13719" s="711">
        <v>84187</v>
      </c>
      <c r="B13719" s="651" t="s">
        <v>5621</v>
      </c>
      <c r="C13719" s="651" t="s">
        <v>112</v>
      </c>
      <c r="D13719" s="652" t="s">
        <v>18987</v>
      </c>
      <c r="E13719" s="625">
        <v>11.83</v>
      </c>
    </row>
    <row r="13720" spans="1:5">
      <c r="A13720" s="711">
        <v>84188</v>
      </c>
      <c r="B13720" s="651" t="s">
        <v>5622</v>
      </c>
      <c r="C13720" s="651" t="s">
        <v>121</v>
      </c>
      <c r="D13720" s="652" t="s">
        <v>18987</v>
      </c>
      <c r="E13720" s="625">
        <v>18.95</v>
      </c>
    </row>
    <row r="13721" spans="1:5">
      <c r="A13721" s="711">
        <v>117</v>
      </c>
      <c r="B13721" s="651" t="s">
        <v>29563</v>
      </c>
      <c r="C13721" s="651"/>
      <c r="D13721" s="652"/>
    </row>
    <row r="13722" spans="1:5">
      <c r="A13722" s="711">
        <v>72136</v>
      </c>
      <c r="B13722" s="651" t="s">
        <v>29564</v>
      </c>
      <c r="C13722" s="651" t="s">
        <v>112</v>
      </c>
      <c r="D13722" s="652" t="s">
        <v>18987</v>
      </c>
      <c r="E13722" s="625">
        <v>58.72</v>
      </c>
    </row>
    <row r="13723" spans="1:5">
      <c r="A13723" s="711" t="s">
        <v>29565</v>
      </c>
      <c r="B13723" s="651" t="s">
        <v>29566</v>
      </c>
      <c r="C13723" s="651"/>
      <c r="D13723" s="652"/>
    </row>
    <row r="13724" spans="1:5">
      <c r="A13724" s="711" t="s">
        <v>22417</v>
      </c>
      <c r="B13724" s="651" t="s">
        <v>22418</v>
      </c>
      <c r="C13724" s="651"/>
      <c r="D13724" s="652"/>
    </row>
    <row r="13725" spans="1:5">
      <c r="A13725" s="711" t="s">
        <v>22419</v>
      </c>
      <c r="B13725" s="651" t="e">
        <v>#NAME?</v>
      </c>
      <c r="C13725" s="651"/>
      <c r="D13725" s="652" t="s">
        <v>22420</v>
      </c>
      <c r="E13725" s="625" t="s">
        <v>22421</v>
      </c>
    </row>
    <row r="13726" spans="1:5">
      <c r="A13726" s="711"/>
      <c r="B13726" s="651"/>
      <c r="C13726" s="651"/>
      <c r="D13726" s="652" t="s">
        <v>22422</v>
      </c>
      <c r="E13726" s="625" t="s">
        <v>22423</v>
      </c>
    </row>
    <row r="13727" spans="1:5">
      <c r="A13727" s="711" t="s">
        <v>22424</v>
      </c>
      <c r="B13727" s="651" t="s">
        <v>22425</v>
      </c>
      <c r="C13727" s="651"/>
      <c r="D13727" s="652"/>
    </row>
    <row r="13728" spans="1:5">
      <c r="A13728" s="711" t="s">
        <v>22426</v>
      </c>
      <c r="B13728" s="651" t="s">
        <v>22427</v>
      </c>
      <c r="C13728" s="651" t="s">
        <v>22428</v>
      </c>
      <c r="D13728" s="652"/>
    </row>
    <row r="13729" spans="1:5">
      <c r="A13729" s="711" t="s">
        <v>22429</v>
      </c>
      <c r="B13729" s="651" t="s">
        <v>22430</v>
      </c>
      <c r="C13729" s="651"/>
      <c r="D13729" s="652" t="s">
        <v>22422</v>
      </c>
      <c r="E13729" s="625" t="s">
        <v>22431</v>
      </c>
    </row>
    <row r="13730" spans="1:5">
      <c r="A13730" s="711" t="s">
        <v>91</v>
      </c>
      <c r="B13730" s="651" t="s">
        <v>22432</v>
      </c>
      <c r="C13730" s="651" t="s">
        <v>22433</v>
      </c>
      <c r="D13730" s="652" t="s">
        <v>22434</v>
      </c>
      <c r="E13730" s="625" t="s">
        <v>22435</v>
      </c>
    </row>
    <row r="13731" spans="1:5">
      <c r="A13731" s="711" t="s">
        <v>22436</v>
      </c>
      <c r="B13731" s="651" t="s">
        <v>22437</v>
      </c>
      <c r="C13731" s="651"/>
      <c r="D13731" s="652"/>
    </row>
    <row r="13732" spans="1:5">
      <c r="A13732" s="711">
        <v>72137</v>
      </c>
      <c r="B13732" s="651" t="s">
        <v>29567</v>
      </c>
      <c r="C13732" s="651" t="s">
        <v>112</v>
      </c>
      <c r="D13732" s="652" t="s">
        <v>18987</v>
      </c>
      <c r="E13732" s="625">
        <v>68.78</v>
      </c>
    </row>
    <row r="13733" spans="1:5">
      <c r="A13733" s="711" t="s">
        <v>29568</v>
      </c>
      <c r="B13733" s="651" t="s">
        <v>29569</v>
      </c>
      <c r="C13733" s="651"/>
      <c r="D13733" s="652"/>
    </row>
    <row r="13734" spans="1:5">
      <c r="A13734" s="711">
        <v>72815</v>
      </c>
      <c r="B13734" s="651" t="s">
        <v>5623</v>
      </c>
      <c r="C13734" s="651" t="s">
        <v>112</v>
      </c>
      <c r="D13734" s="652" t="s">
        <v>18987</v>
      </c>
      <c r="E13734" s="625">
        <v>37.340000000000003</v>
      </c>
    </row>
    <row r="13735" spans="1:5">
      <c r="A13735" s="711">
        <v>118</v>
      </c>
      <c r="B13735" s="651" t="s">
        <v>29570</v>
      </c>
      <c r="C13735" s="651"/>
      <c r="D13735" s="652"/>
    </row>
    <row r="13736" spans="1:5">
      <c r="A13736" s="711">
        <v>84191</v>
      </c>
      <c r="B13736" s="651" t="s">
        <v>29571</v>
      </c>
      <c r="C13736" s="651" t="s">
        <v>112</v>
      </c>
      <c r="D13736" s="652" t="s">
        <v>18987</v>
      </c>
      <c r="E13736" s="625">
        <v>67.63</v>
      </c>
    </row>
    <row r="13737" spans="1:5">
      <c r="A13737" s="711" t="s">
        <v>29572</v>
      </c>
      <c r="B13737" s="651" t="s">
        <v>29573</v>
      </c>
      <c r="C13737" s="651"/>
      <c r="D13737" s="652"/>
    </row>
    <row r="13738" spans="1:5">
      <c r="A13738" s="711">
        <v>119</v>
      </c>
      <c r="B13738" s="651" t="s">
        <v>29574</v>
      </c>
      <c r="C13738" s="651"/>
      <c r="D13738" s="652"/>
    </row>
    <row r="13739" spans="1:5">
      <c r="A13739" s="711">
        <v>72138</v>
      </c>
      <c r="B13739" s="651" t="s">
        <v>29575</v>
      </c>
      <c r="C13739" s="651" t="s">
        <v>112</v>
      </c>
      <c r="D13739" s="652" t="s">
        <v>18987</v>
      </c>
      <c r="E13739" s="625">
        <v>214.42</v>
      </c>
    </row>
    <row r="13740" spans="1:5">
      <c r="A13740" s="711" t="s">
        <v>29576</v>
      </c>
      <c r="B13740" s="651" t="s">
        <v>29577</v>
      </c>
      <c r="C13740" s="651"/>
      <c r="D13740" s="652"/>
    </row>
    <row r="13741" spans="1:5">
      <c r="A13741" s="711">
        <v>84190</v>
      </c>
      <c r="B13741" s="651" t="s">
        <v>29578</v>
      </c>
      <c r="C13741" s="651" t="s">
        <v>112</v>
      </c>
      <c r="D13741" s="652" t="s">
        <v>18987</v>
      </c>
      <c r="E13741" s="625">
        <v>190.79</v>
      </c>
    </row>
    <row r="13742" spans="1:5">
      <c r="A13742" s="711" t="s">
        <v>29579</v>
      </c>
      <c r="B13742" s="651" t="s">
        <v>29580</v>
      </c>
      <c r="C13742" s="651"/>
      <c r="D13742" s="652"/>
    </row>
    <row r="13743" spans="1:5">
      <c r="A13743" s="711">
        <v>84193</v>
      </c>
      <c r="B13743" s="651" t="s">
        <v>29581</v>
      </c>
      <c r="C13743" s="651" t="s">
        <v>112</v>
      </c>
      <c r="D13743" s="652" t="s">
        <v>18987</v>
      </c>
      <c r="E13743" s="625">
        <v>19.350000000000001</v>
      </c>
    </row>
    <row r="13744" spans="1:5">
      <c r="A13744" s="711" t="s">
        <v>29582</v>
      </c>
      <c r="B13744" s="651" t="s">
        <v>29583</v>
      </c>
      <c r="C13744" s="651"/>
      <c r="D13744" s="652"/>
    </row>
    <row r="13745" spans="1:5">
      <c r="A13745" s="711">
        <v>84195</v>
      </c>
      <c r="B13745" s="651" t="s">
        <v>29584</v>
      </c>
      <c r="C13745" s="651" t="s">
        <v>112</v>
      </c>
      <c r="D13745" s="652" t="s">
        <v>18987</v>
      </c>
      <c r="E13745" s="625">
        <v>154.99</v>
      </c>
    </row>
    <row r="13746" spans="1:5">
      <c r="A13746" s="711" t="s">
        <v>24746</v>
      </c>
      <c r="B13746" s="651"/>
      <c r="C13746" s="651"/>
      <c r="D13746" s="652"/>
    </row>
    <row r="13747" spans="1:5">
      <c r="A13747" s="711">
        <v>120</v>
      </c>
      <c r="B13747" s="651" t="s">
        <v>29585</v>
      </c>
      <c r="C13747" s="651"/>
      <c r="D13747" s="652"/>
    </row>
    <row r="13748" spans="1:5">
      <c r="A13748" s="711">
        <v>84192</v>
      </c>
      <c r="B13748" s="651" t="s">
        <v>29586</v>
      </c>
      <c r="C13748" s="651" t="s">
        <v>121</v>
      </c>
      <c r="D13748" s="652" t="s">
        <v>18987</v>
      </c>
      <c r="E13748" s="625">
        <v>13.07</v>
      </c>
    </row>
    <row r="13749" spans="1:5">
      <c r="A13749" s="711" t="s">
        <v>29587</v>
      </c>
      <c r="B13749" s="651"/>
      <c r="C13749" s="651"/>
      <c r="D13749" s="652"/>
    </row>
    <row r="13750" spans="1:5">
      <c r="A13750" s="711">
        <v>121</v>
      </c>
      <c r="B13750" s="651" t="s">
        <v>29588</v>
      </c>
      <c r="C13750" s="651"/>
      <c r="D13750" s="652"/>
    </row>
    <row r="13751" spans="1:5">
      <c r="A13751" s="711">
        <v>74159</v>
      </c>
      <c r="B13751" s="651" t="s">
        <v>29589</v>
      </c>
      <c r="C13751" s="651"/>
      <c r="D13751" s="652"/>
    </row>
    <row r="13752" spans="1:5">
      <c r="A13752" s="711" t="s">
        <v>5625</v>
      </c>
      <c r="B13752" s="651" t="s">
        <v>29590</v>
      </c>
      <c r="C13752" s="651" t="s">
        <v>121</v>
      </c>
      <c r="D13752" s="652" t="s">
        <v>18987</v>
      </c>
      <c r="E13752" s="625">
        <v>11.43</v>
      </c>
    </row>
    <row r="13753" spans="1:5">
      <c r="A13753" s="711" t="s">
        <v>29591</v>
      </c>
      <c r="B13753" s="651" t="s">
        <v>29592</v>
      </c>
      <c r="C13753" s="651"/>
      <c r="D13753" s="652"/>
    </row>
    <row r="13754" spans="1:5">
      <c r="A13754" s="711">
        <v>74192</v>
      </c>
      <c r="B13754" s="651" t="s">
        <v>29593</v>
      </c>
      <c r="C13754" s="651"/>
      <c r="D13754" s="652"/>
    </row>
    <row r="13755" spans="1:5">
      <c r="A13755" s="711" t="s">
        <v>5626</v>
      </c>
      <c r="B13755" s="651" t="s">
        <v>29594</v>
      </c>
      <c r="C13755" s="651" t="s">
        <v>121</v>
      </c>
      <c r="D13755" s="652" t="s">
        <v>18987</v>
      </c>
      <c r="E13755" s="625">
        <v>52.92</v>
      </c>
    </row>
    <row r="13756" spans="1:5">
      <c r="A13756" s="711" t="s">
        <v>29232</v>
      </c>
      <c r="B13756" s="651"/>
      <c r="C13756" s="651"/>
      <c r="D13756" s="652"/>
    </row>
    <row r="13757" spans="1:5">
      <c r="A13757" s="711">
        <v>84194</v>
      </c>
      <c r="B13757" s="651" t="s">
        <v>29595</v>
      </c>
      <c r="C13757" s="651" t="s">
        <v>121</v>
      </c>
      <c r="D13757" s="652" t="s">
        <v>18987</v>
      </c>
      <c r="E13757" s="625">
        <v>10.01</v>
      </c>
    </row>
    <row r="13758" spans="1:5">
      <c r="A13758" s="711" t="s">
        <v>29104</v>
      </c>
      <c r="B13758" s="651" t="s">
        <v>29558</v>
      </c>
      <c r="C13758" s="651"/>
      <c r="D13758" s="652"/>
    </row>
    <row r="13759" spans="1:5">
      <c r="A13759" s="711">
        <v>122</v>
      </c>
      <c r="B13759" s="651" t="s">
        <v>29596</v>
      </c>
      <c r="C13759" s="651"/>
      <c r="D13759" s="652"/>
    </row>
    <row r="13760" spans="1:5">
      <c r="A13760" s="711" t="s">
        <v>22417</v>
      </c>
      <c r="B13760" s="651" t="s">
        <v>22418</v>
      </c>
      <c r="C13760" s="651"/>
      <c r="D13760" s="652"/>
    </row>
    <row r="13761" spans="1:5">
      <c r="A13761" s="711" t="s">
        <v>22419</v>
      </c>
      <c r="B13761" s="651" t="e">
        <v>#NAME?</v>
      </c>
      <c r="C13761" s="651"/>
      <c r="D13761" s="652" t="s">
        <v>22420</v>
      </c>
      <c r="E13761" s="625" t="s">
        <v>22421</v>
      </c>
    </row>
    <row r="13762" spans="1:5">
      <c r="A13762" s="711"/>
      <c r="B13762" s="651"/>
      <c r="C13762" s="651"/>
      <c r="D13762" s="652" t="s">
        <v>22422</v>
      </c>
      <c r="E13762" s="625" t="s">
        <v>22423</v>
      </c>
    </row>
    <row r="13763" spans="1:5">
      <c r="A13763" s="711" t="s">
        <v>22424</v>
      </c>
      <c r="B13763" s="651" t="s">
        <v>22425</v>
      </c>
      <c r="C13763" s="651"/>
      <c r="D13763" s="652"/>
    </row>
    <row r="13764" spans="1:5">
      <c r="A13764" s="711" t="s">
        <v>22426</v>
      </c>
      <c r="B13764" s="651" t="s">
        <v>22427</v>
      </c>
      <c r="C13764" s="651" t="s">
        <v>22428</v>
      </c>
      <c r="D13764" s="652"/>
    </row>
    <row r="13765" spans="1:5">
      <c r="A13765" s="711" t="s">
        <v>22429</v>
      </c>
      <c r="B13765" s="651" t="s">
        <v>22430</v>
      </c>
      <c r="C13765" s="651"/>
      <c r="D13765" s="652" t="s">
        <v>22422</v>
      </c>
      <c r="E13765" s="625" t="s">
        <v>22431</v>
      </c>
    </row>
    <row r="13766" spans="1:5">
      <c r="A13766" s="711" t="s">
        <v>91</v>
      </c>
      <c r="B13766" s="651" t="s">
        <v>22432</v>
      </c>
      <c r="C13766" s="651" t="s">
        <v>22433</v>
      </c>
      <c r="D13766" s="652" t="s">
        <v>22434</v>
      </c>
      <c r="E13766" s="625" t="s">
        <v>22435</v>
      </c>
    </row>
    <row r="13767" spans="1:5">
      <c r="A13767" s="711" t="s">
        <v>22436</v>
      </c>
      <c r="B13767" s="651" t="s">
        <v>22437</v>
      </c>
      <c r="C13767" s="651"/>
      <c r="D13767" s="652"/>
    </row>
    <row r="13768" spans="1:5">
      <c r="A13768" s="711">
        <v>74111</v>
      </c>
      <c r="B13768" s="651" t="s">
        <v>29597</v>
      </c>
      <c r="C13768" s="651"/>
      <c r="D13768" s="652"/>
    </row>
    <row r="13769" spans="1:5">
      <c r="A13769" s="711" t="s">
        <v>5627</v>
      </c>
      <c r="B13769" s="651" t="s">
        <v>29598</v>
      </c>
      <c r="C13769" s="651" t="s">
        <v>121</v>
      </c>
      <c r="D13769" s="652" t="s">
        <v>18987</v>
      </c>
      <c r="E13769" s="625">
        <v>16.23</v>
      </c>
    </row>
    <row r="13770" spans="1:5">
      <c r="A13770" s="711" t="s">
        <v>29599</v>
      </c>
      <c r="B13770" s="651" t="s">
        <v>29600</v>
      </c>
      <c r="C13770" s="651"/>
      <c r="D13770" s="652"/>
    </row>
    <row r="13771" spans="1:5">
      <c r="A13771" s="711">
        <v>84161</v>
      </c>
      <c r="B13771" s="651" t="s">
        <v>29601</v>
      </c>
      <c r="C13771" s="651" t="s">
        <v>121</v>
      </c>
      <c r="D13771" s="652" t="s">
        <v>18987</v>
      </c>
      <c r="E13771" s="625">
        <v>32.68</v>
      </c>
    </row>
    <row r="13772" spans="1:5">
      <c r="A13772" s="711" t="s">
        <v>28934</v>
      </c>
      <c r="B13772" s="651" t="s">
        <v>29602</v>
      </c>
      <c r="C13772" s="651"/>
      <c r="D13772" s="652"/>
    </row>
    <row r="13773" spans="1:5">
      <c r="A13773" s="711">
        <v>130</v>
      </c>
      <c r="B13773" s="651" t="s">
        <v>16313</v>
      </c>
      <c r="C13773" s="651"/>
      <c r="D13773" s="652"/>
    </row>
    <row r="13774" spans="1:5">
      <c r="A13774" s="711">
        <v>72194</v>
      </c>
      <c r="B13774" s="651" t="s">
        <v>29603</v>
      </c>
      <c r="C13774" s="651" t="s">
        <v>121</v>
      </c>
      <c r="D13774" s="652" t="s">
        <v>18987</v>
      </c>
      <c r="E13774" s="625">
        <v>4.1500000000000004</v>
      </c>
    </row>
    <row r="13775" spans="1:5">
      <c r="A13775" s="711" t="s">
        <v>29604</v>
      </c>
      <c r="B13775" s="651" t="s">
        <v>24306</v>
      </c>
      <c r="C13775" s="651"/>
      <c r="D13775" s="652"/>
    </row>
    <row r="13776" spans="1:5">
      <c r="A13776" s="711">
        <v>73886</v>
      </c>
      <c r="B13776" s="651" t="s">
        <v>29605</v>
      </c>
      <c r="C13776" s="651"/>
      <c r="D13776" s="652"/>
    </row>
    <row r="13777" spans="1:5">
      <c r="A13777" s="711" t="s">
        <v>5628</v>
      </c>
      <c r="B13777" s="651" t="s">
        <v>5629</v>
      </c>
      <c r="C13777" s="651" t="s">
        <v>121</v>
      </c>
      <c r="D13777" s="652" t="s">
        <v>18987</v>
      </c>
      <c r="E13777" s="625">
        <v>12.4</v>
      </c>
    </row>
    <row r="13778" spans="1:5">
      <c r="A13778" s="711">
        <v>84162</v>
      </c>
      <c r="B13778" s="651" t="s">
        <v>5630</v>
      </c>
      <c r="C13778" s="651" t="s">
        <v>121</v>
      </c>
      <c r="D13778" s="652" t="s">
        <v>18987</v>
      </c>
      <c r="E13778" s="625">
        <v>12.35</v>
      </c>
    </row>
    <row r="13779" spans="1:5">
      <c r="A13779" s="711">
        <v>131</v>
      </c>
      <c r="B13779" s="651" t="s">
        <v>29606</v>
      </c>
      <c r="C13779" s="651"/>
      <c r="D13779" s="652"/>
    </row>
    <row r="13780" spans="1:5">
      <c r="A13780" s="711">
        <v>88648</v>
      </c>
      <c r="B13780" s="651" t="s">
        <v>29607</v>
      </c>
      <c r="C13780" s="651" t="s">
        <v>121</v>
      </c>
      <c r="D13780" s="652" t="s">
        <v>18987</v>
      </c>
      <c r="E13780" s="625">
        <v>5.01</v>
      </c>
    </row>
    <row r="13781" spans="1:5">
      <c r="A13781" s="711" t="s">
        <v>29608</v>
      </c>
      <c r="B13781" s="651">
        <v>41791</v>
      </c>
      <c r="C13781" s="651"/>
      <c r="D13781" s="652"/>
    </row>
    <row r="13782" spans="1:5">
      <c r="A13782" s="711">
        <v>88649</v>
      </c>
      <c r="B13782" s="651" t="s">
        <v>29609</v>
      </c>
      <c r="C13782" s="651" t="s">
        <v>121</v>
      </c>
      <c r="D13782" s="652" t="s">
        <v>18987</v>
      </c>
      <c r="E13782" s="625">
        <v>5.74</v>
      </c>
    </row>
    <row r="13783" spans="1:5">
      <c r="A13783" s="711" t="s">
        <v>29610</v>
      </c>
      <c r="B13783" s="651">
        <v>41791</v>
      </c>
      <c r="C13783" s="651"/>
      <c r="D13783" s="652"/>
    </row>
    <row r="13784" spans="1:5">
      <c r="A13784" s="711">
        <v>88650</v>
      </c>
      <c r="B13784" s="651" t="s">
        <v>29611</v>
      </c>
      <c r="C13784" s="651" t="s">
        <v>121</v>
      </c>
      <c r="D13784" s="652" t="s">
        <v>18987</v>
      </c>
      <c r="E13784" s="625">
        <v>11.71</v>
      </c>
    </row>
    <row r="13785" spans="1:5">
      <c r="A13785" s="711" t="s">
        <v>29612</v>
      </c>
      <c r="B13785" s="651">
        <v>41791</v>
      </c>
      <c r="C13785" s="651"/>
      <c r="D13785" s="652"/>
    </row>
    <row r="13786" spans="1:5">
      <c r="A13786" s="711">
        <v>164</v>
      </c>
      <c r="B13786" s="651" t="s">
        <v>29613</v>
      </c>
      <c r="C13786" s="651"/>
      <c r="D13786" s="652"/>
    </row>
    <row r="13787" spans="1:5">
      <c r="A13787" s="711">
        <v>40904</v>
      </c>
      <c r="B13787" s="651" t="s">
        <v>29614</v>
      </c>
      <c r="C13787" s="651" t="s">
        <v>863</v>
      </c>
      <c r="D13787" s="652" t="s">
        <v>18987</v>
      </c>
      <c r="E13787" s="625">
        <v>10.34</v>
      </c>
    </row>
    <row r="13788" spans="1:5">
      <c r="A13788" s="711" t="s">
        <v>29615</v>
      </c>
      <c r="B13788" s="651" t="s">
        <v>29616</v>
      </c>
      <c r="C13788" s="651"/>
      <c r="D13788" s="652"/>
    </row>
    <row r="13789" spans="1:5">
      <c r="A13789" s="711">
        <v>73742</v>
      </c>
      <c r="B13789" s="651" t="s">
        <v>29617</v>
      </c>
      <c r="C13789" s="651"/>
      <c r="D13789" s="652"/>
    </row>
    <row r="13790" spans="1:5">
      <c r="A13790" s="711" t="s">
        <v>5631</v>
      </c>
      <c r="B13790" s="651" t="s">
        <v>29618</v>
      </c>
      <c r="C13790" s="651" t="s">
        <v>121</v>
      </c>
      <c r="D13790" s="652" t="s">
        <v>18987</v>
      </c>
      <c r="E13790" s="625">
        <v>20.86</v>
      </c>
    </row>
    <row r="13791" spans="1:5">
      <c r="A13791" s="711" t="s">
        <v>24308</v>
      </c>
      <c r="B13791" s="651" t="s">
        <v>29619</v>
      </c>
      <c r="C13791" s="651"/>
      <c r="D13791" s="652"/>
    </row>
    <row r="13792" spans="1:5">
      <c r="A13792" s="711">
        <v>73850</v>
      </c>
      <c r="B13792" s="651" t="s">
        <v>29620</v>
      </c>
      <c r="C13792" s="651"/>
      <c r="D13792" s="652"/>
    </row>
    <row r="13793" spans="1:5">
      <c r="A13793" s="711" t="s">
        <v>5632</v>
      </c>
      <c r="B13793" s="651" t="s">
        <v>5633</v>
      </c>
      <c r="C13793" s="651" t="s">
        <v>121</v>
      </c>
      <c r="D13793" s="652" t="s">
        <v>18987</v>
      </c>
      <c r="E13793" s="625">
        <v>18.52</v>
      </c>
    </row>
    <row r="13794" spans="1:5">
      <c r="A13794" s="711">
        <v>84165</v>
      </c>
      <c r="B13794" s="651" t="s">
        <v>5634</v>
      </c>
      <c r="C13794" s="651" t="s">
        <v>121</v>
      </c>
      <c r="D13794" s="652" t="s">
        <v>18987</v>
      </c>
      <c r="E13794" s="625">
        <v>8.92</v>
      </c>
    </row>
    <row r="13795" spans="1:5">
      <c r="A13795" s="711">
        <v>84167</v>
      </c>
      <c r="B13795" s="651" t="s">
        <v>29621</v>
      </c>
      <c r="C13795" s="651" t="s">
        <v>121</v>
      </c>
      <c r="D13795" s="652" t="s">
        <v>18987</v>
      </c>
      <c r="E13795" s="625">
        <v>22.63</v>
      </c>
    </row>
    <row r="13796" spans="1:5">
      <c r="A13796" s="711" t="s">
        <v>22417</v>
      </c>
      <c r="B13796" s="651" t="s">
        <v>22418</v>
      </c>
      <c r="C13796" s="651"/>
      <c r="D13796" s="652"/>
    </row>
    <row r="13797" spans="1:5">
      <c r="A13797" s="711" t="s">
        <v>22419</v>
      </c>
      <c r="B13797" s="651" t="e">
        <v>#NAME?</v>
      </c>
      <c r="C13797" s="651"/>
      <c r="D13797" s="652" t="s">
        <v>22420</v>
      </c>
      <c r="E13797" s="625" t="s">
        <v>22421</v>
      </c>
    </row>
    <row r="13798" spans="1:5">
      <c r="A13798" s="711"/>
      <c r="B13798" s="651"/>
      <c r="C13798" s="651"/>
      <c r="D13798" s="652" t="s">
        <v>22422</v>
      </c>
      <c r="E13798" s="625" t="s">
        <v>22423</v>
      </c>
    </row>
    <row r="13799" spans="1:5">
      <c r="A13799" s="711" t="s">
        <v>22424</v>
      </c>
      <c r="B13799" s="651" t="s">
        <v>22425</v>
      </c>
      <c r="C13799" s="651"/>
      <c r="D13799" s="652"/>
    </row>
    <row r="13800" spans="1:5">
      <c r="A13800" s="711" t="s">
        <v>22426</v>
      </c>
      <c r="B13800" s="651" t="s">
        <v>22427</v>
      </c>
      <c r="C13800" s="651" t="s">
        <v>22428</v>
      </c>
      <c r="D13800" s="652"/>
    </row>
    <row r="13801" spans="1:5">
      <c r="A13801" s="711" t="s">
        <v>22429</v>
      </c>
      <c r="B13801" s="651" t="s">
        <v>22430</v>
      </c>
      <c r="C13801" s="651"/>
      <c r="D13801" s="652" t="s">
        <v>22422</v>
      </c>
      <c r="E13801" s="625" t="s">
        <v>22431</v>
      </c>
    </row>
    <row r="13802" spans="1:5">
      <c r="A13802" s="711" t="s">
        <v>91</v>
      </c>
      <c r="B13802" s="651" t="s">
        <v>22432</v>
      </c>
      <c r="C13802" s="651" t="s">
        <v>22433</v>
      </c>
      <c r="D13802" s="652" t="s">
        <v>22434</v>
      </c>
      <c r="E13802" s="625" t="s">
        <v>22435</v>
      </c>
    </row>
    <row r="13803" spans="1:5">
      <c r="A13803" s="711" t="s">
        <v>22436</v>
      </c>
      <c r="B13803" s="651" t="s">
        <v>22437</v>
      </c>
      <c r="C13803" s="651"/>
      <c r="D13803" s="652"/>
    </row>
    <row r="13804" spans="1:5">
      <c r="A13804" s="711" t="s">
        <v>29622</v>
      </c>
      <c r="B13804" s="651" t="s">
        <v>29623</v>
      </c>
      <c r="C13804" s="651"/>
      <c r="D13804" s="652"/>
    </row>
    <row r="13805" spans="1:5">
      <c r="A13805" s="711">
        <v>84168</v>
      </c>
      <c r="B13805" s="651" t="s">
        <v>29624</v>
      </c>
      <c r="C13805" s="651" t="s">
        <v>121</v>
      </c>
      <c r="D13805" s="652" t="s">
        <v>18987</v>
      </c>
      <c r="E13805" s="625">
        <v>10.78</v>
      </c>
    </row>
    <row r="13806" spans="1:5">
      <c r="A13806" s="711" t="s">
        <v>29625</v>
      </c>
      <c r="B13806" s="651" t="s">
        <v>121</v>
      </c>
      <c r="C13806" s="651"/>
      <c r="D13806" s="652"/>
    </row>
    <row r="13807" spans="1:5">
      <c r="A13807" s="711">
        <v>258</v>
      </c>
      <c r="B13807" s="651" t="s">
        <v>29626</v>
      </c>
      <c r="C13807" s="651"/>
      <c r="D13807" s="652"/>
    </row>
    <row r="13808" spans="1:5">
      <c r="A13808" s="711">
        <v>68325</v>
      </c>
      <c r="B13808" s="651" t="s">
        <v>29627</v>
      </c>
      <c r="C13808" s="651" t="s">
        <v>112</v>
      </c>
      <c r="D13808" s="652" t="s">
        <v>18987</v>
      </c>
      <c r="E13808" s="625">
        <v>39.78</v>
      </c>
    </row>
    <row r="13809" spans="1:5">
      <c r="A13809" s="711" t="s">
        <v>29628</v>
      </c>
      <c r="B13809" s="651" t="s">
        <v>29629</v>
      </c>
      <c r="C13809" s="651"/>
      <c r="D13809" s="652"/>
    </row>
    <row r="13810" spans="1:5">
      <c r="A13810" s="711">
        <v>68333</v>
      </c>
      <c r="B13810" s="651" t="s">
        <v>29630</v>
      </c>
      <c r="C13810" s="651" t="s">
        <v>112</v>
      </c>
      <c r="D13810" s="652" t="s">
        <v>18987</v>
      </c>
      <c r="E13810" s="625">
        <v>41.12</v>
      </c>
    </row>
    <row r="13811" spans="1:5">
      <c r="A13811" s="711" t="s">
        <v>29631</v>
      </c>
      <c r="B13811" s="651" t="s">
        <v>29632</v>
      </c>
      <c r="C13811" s="651"/>
      <c r="D13811" s="652"/>
    </row>
    <row r="13812" spans="1:5">
      <c r="A13812" s="711">
        <v>72182</v>
      </c>
      <c r="B13812" s="651" t="s">
        <v>29630</v>
      </c>
      <c r="C13812" s="651" t="s">
        <v>112</v>
      </c>
      <c r="D13812" s="652" t="s">
        <v>18987</v>
      </c>
      <c r="E13812" s="625">
        <v>40.57</v>
      </c>
    </row>
    <row r="13813" spans="1:5">
      <c r="A13813" s="711" t="s">
        <v>29631</v>
      </c>
      <c r="B13813" s="651" t="s">
        <v>29633</v>
      </c>
      <c r="C13813" s="651"/>
      <c r="D13813" s="652"/>
    </row>
    <row r="13814" spans="1:5">
      <c r="A13814" s="711">
        <v>72183</v>
      </c>
      <c r="B13814" s="651" t="s">
        <v>29634</v>
      </c>
      <c r="C13814" s="651" t="s">
        <v>112</v>
      </c>
      <c r="D13814" s="652" t="s">
        <v>18987</v>
      </c>
      <c r="E13814" s="625">
        <v>64.010000000000005</v>
      </c>
    </row>
    <row r="13815" spans="1:5">
      <c r="A13815" s="711" t="s">
        <v>29635</v>
      </c>
      <c r="B13815" s="651" t="s">
        <v>29636</v>
      </c>
      <c r="C13815" s="651"/>
      <c r="D13815" s="652"/>
    </row>
    <row r="13816" spans="1:5">
      <c r="A13816" s="711">
        <v>72195</v>
      </c>
      <c r="B13816" s="651" t="s">
        <v>5635</v>
      </c>
      <c r="C13816" s="651" t="s">
        <v>112</v>
      </c>
      <c r="D13816" s="652" t="s">
        <v>18987</v>
      </c>
      <c r="E13816" s="625">
        <v>45.25</v>
      </c>
    </row>
    <row r="13817" spans="1:5">
      <c r="A13817" s="711">
        <v>73892</v>
      </c>
      <c r="B13817" s="651" t="s">
        <v>29637</v>
      </c>
      <c r="C13817" s="651"/>
      <c r="D13817" s="652"/>
    </row>
    <row r="13818" spans="1:5">
      <c r="A13818" s="711" t="s">
        <v>5636</v>
      </c>
      <c r="B13818" s="651" t="s">
        <v>29638</v>
      </c>
      <c r="C13818" s="651" t="s">
        <v>112</v>
      </c>
      <c r="D13818" s="652" t="s">
        <v>18987</v>
      </c>
      <c r="E13818" s="625">
        <v>32.86</v>
      </c>
    </row>
    <row r="13819" spans="1:5">
      <c r="A13819" s="711" t="s">
        <v>29639</v>
      </c>
      <c r="B13819" s="651" t="s">
        <v>29640</v>
      </c>
      <c r="C13819" s="651"/>
      <c r="D13819" s="652"/>
    </row>
    <row r="13820" spans="1:5">
      <c r="A13820" s="711" t="s">
        <v>29641</v>
      </c>
      <c r="B13820" s="651" t="s">
        <v>29642</v>
      </c>
      <c r="C13820" s="651"/>
      <c r="D13820" s="652"/>
    </row>
    <row r="13821" spans="1:5">
      <c r="A13821" s="711" t="s">
        <v>5637</v>
      </c>
      <c r="B13821" s="651" t="s">
        <v>29643</v>
      </c>
      <c r="C13821" s="651" t="s">
        <v>112</v>
      </c>
      <c r="D13821" s="652" t="s">
        <v>18987</v>
      </c>
      <c r="E13821" s="625">
        <v>31.49</v>
      </c>
    </row>
    <row r="13822" spans="1:5">
      <c r="A13822" s="711" t="s">
        <v>29644</v>
      </c>
      <c r="B13822" s="651" t="s">
        <v>29645</v>
      </c>
      <c r="C13822" s="651"/>
      <c r="D13822" s="652"/>
    </row>
    <row r="13823" spans="1:5">
      <c r="A13823" s="711" t="s">
        <v>29646</v>
      </c>
      <c r="B13823" s="651" t="s">
        <v>29647</v>
      </c>
      <c r="C13823" s="651"/>
      <c r="D13823" s="652"/>
    </row>
    <row r="13824" spans="1:5">
      <c r="A13824" s="711">
        <v>74147</v>
      </c>
      <c r="B13824" s="651" t="s">
        <v>29648</v>
      </c>
      <c r="C13824" s="651"/>
      <c r="D13824" s="652"/>
    </row>
    <row r="13825" spans="1:5">
      <c r="A13825" s="711" t="s">
        <v>5638</v>
      </c>
      <c r="B13825" s="651" t="s">
        <v>29649</v>
      </c>
      <c r="C13825" s="651" t="s">
        <v>112</v>
      </c>
      <c r="D13825" s="652" t="s">
        <v>18987</v>
      </c>
      <c r="E13825" s="625">
        <v>54.92</v>
      </c>
    </row>
    <row r="13826" spans="1:5">
      <c r="A13826" s="711" t="s">
        <v>29650</v>
      </c>
      <c r="B13826" s="651" t="s">
        <v>29651</v>
      </c>
      <c r="C13826" s="651"/>
      <c r="D13826" s="652"/>
    </row>
    <row r="13827" spans="1:5">
      <c r="A13827" s="711">
        <v>84175</v>
      </c>
      <c r="B13827" s="651" t="s">
        <v>29652</v>
      </c>
      <c r="C13827" s="651" t="s">
        <v>121</v>
      </c>
      <c r="D13827" s="652" t="s">
        <v>18987</v>
      </c>
      <c r="E13827" s="625">
        <v>9.18</v>
      </c>
    </row>
    <row r="13828" spans="1:5">
      <c r="A13828" s="711" t="s">
        <v>29653</v>
      </c>
      <c r="B13828" s="651"/>
      <c r="C13828" s="651"/>
      <c r="D13828" s="652"/>
    </row>
    <row r="13829" spans="1:5">
      <c r="A13829" s="711">
        <v>84176</v>
      </c>
      <c r="B13829" s="651" t="s">
        <v>29654</v>
      </c>
      <c r="C13829" s="651" t="s">
        <v>121</v>
      </c>
      <c r="D13829" s="652" t="s">
        <v>18987</v>
      </c>
      <c r="E13829" s="625">
        <v>16.309999999999999</v>
      </c>
    </row>
    <row r="13830" spans="1:5">
      <c r="A13830" s="711" t="s">
        <v>25156</v>
      </c>
      <c r="B13830" s="651" t="s">
        <v>29655</v>
      </c>
      <c r="C13830" s="651"/>
      <c r="D13830" s="652"/>
    </row>
    <row r="13831" spans="1:5">
      <c r="A13831" s="711">
        <v>84177</v>
      </c>
      <c r="B13831" s="651" t="s">
        <v>5639</v>
      </c>
      <c r="C13831" s="651" t="s">
        <v>121</v>
      </c>
      <c r="D13831" s="652" t="s">
        <v>18987</v>
      </c>
      <c r="E13831" s="625">
        <v>10.09</v>
      </c>
    </row>
    <row r="13832" spans="1:5">
      <c r="A13832" s="711" t="s">
        <v>22417</v>
      </c>
      <c r="B13832" s="651" t="s">
        <v>22418</v>
      </c>
      <c r="C13832" s="651"/>
      <c r="D13832" s="652"/>
    </row>
    <row r="13833" spans="1:5">
      <c r="A13833" s="711" t="s">
        <v>22419</v>
      </c>
      <c r="B13833" s="651" t="e">
        <v>#NAME?</v>
      </c>
      <c r="C13833" s="651"/>
      <c r="D13833" s="652" t="s">
        <v>22420</v>
      </c>
      <c r="E13833" s="625" t="s">
        <v>22421</v>
      </c>
    </row>
    <row r="13834" spans="1:5">
      <c r="A13834" s="711"/>
      <c r="B13834" s="651"/>
      <c r="C13834" s="651"/>
      <c r="D13834" s="652" t="s">
        <v>22422</v>
      </c>
      <c r="E13834" s="625" t="s">
        <v>22423</v>
      </c>
    </row>
    <row r="13835" spans="1:5">
      <c r="A13835" s="711" t="s">
        <v>22424</v>
      </c>
      <c r="B13835" s="651" t="s">
        <v>22425</v>
      </c>
      <c r="C13835" s="651"/>
      <c r="D13835" s="652"/>
    </row>
    <row r="13836" spans="1:5">
      <c r="A13836" s="711" t="s">
        <v>22426</v>
      </c>
      <c r="B13836" s="651" t="s">
        <v>22427</v>
      </c>
      <c r="C13836" s="651" t="s">
        <v>22428</v>
      </c>
      <c r="D13836" s="652"/>
    </row>
    <row r="13837" spans="1:5">
      <c r="A13837" s="711" t="s">
        <v>22429</v>
      </c>
      <c r="B13837" s="651" t="s">
        <v>22430</v>
      </c>
      <c r="C13837" s="651"/>
      <c r="D13837" s="652" t="s">
        <v>22422</v>
      </c>
      <c r="E13837" s="625" t="s">
        <v>22431</v>
      </c>
    </row>
    <row r="13838" spans="1:5">
      <c r="A13838" s="711" t="s">
        <v>91</v>
      </c>
      <c r="B13838" s="651" t="s">
        <v>22432</v>
      </c>
      <c r="C13838" s="651" t="s">
        <v>22433</v>
      </c>
      <c r="D13838" s="652" t="s">
        <v>22434</v>
      </c>
      <c r="E13838" s="625" t="s">
        <v>22435</v>
      </c>
    </row>
    <row r="13839" spans="1:5">
      <c r="A13839" s="711" t="s">
        <v>22436</v>
      </c>
      <c r="B13839" s="651" t="s">
        <v>22437</v>
      </c>
      <c r="C13839" s="651"/>
      <c r="D13839" s="652"/>
    </row>
    <row r="13840" spans="1:5">
      <c r="A13840" s="711">
        <v>84184</v>
      </c>
      <c r="B13840" s="651" t="s">
        <v>29656</v>
      </c>
      <c r="C13840" s="651" t="s">
        <v>112</v>
      </c>
      <c r="D13840" s="652" t="s">
        <v>18987</v>
      </c>
      <c r="E13840" s="625">
        <v>13.86</v>
      </c>
    </row>
    <row r="13841" spans="1:5">
      <c r="A13841" s="711" t="s">
        <v>29657</v>
      </c>
      <c r="B13841" s="651"/>
      <c r="C13841" s="651"/>
      <c r="D13841" s="652"/>
    </row>
    <row r="13842" spans="1:5">
      <c r="A13842" s="711">
        <v>84212</v>
      </c>
      <c r="B13842" s="651" t="s">
        <v>29658</v>
      </c>
      <c r="C13842" s="651" t="s">
        <v>112</v>
      </c>
      <c r="D13842" s="652" t="s">
        <v>18987</v>
      </c>
      <c r="E13842" s="625">
        <v>36.96</v>
      </c>
    </row>
    <row r="13843" spans="1:5">
      <c r="A13843" s="711" t="s">
        <v>29659</v>
      </c>
      <c r="B13843" s="651" t="s">
        <v>29660</v>
      </c>
      <c r="C13843" s="651"/>
      <c r="D13843" s="652"/>
    </row>
    <row r="13844" spans="1:5">
      <c r="A13844" s="711">
        <v>260</v>
      </c>
      <c r="B13844" s="651" t="s">
        <v>29661</v>
      </c>
      <c r="C13844" s="651"/>
      <c r="D13844" s="652"/>
    </row>
    <row r="13845" spans="1:5">
      <c r="A13845" s="711">
        <v>84179</v>
      </c>
      <c r="B13845" s="651" t="s">
        <v>29662</v>
      </c>
      <c r="C13845" s="651" t="s">
        <v>112</v>
      </c>
      <c r="D13845" s="652" t="s">
        <v>18987</v>
      </c>
      <c r="E13845" s="625">
        <v>152.83000000000001</v>
      </c>
    </row>
    <row r="13846" spans="1:5">
      <c r="A13846" s="711" t="s">
        <v>24317</v>
      </c>
      <c r="B13846" s="651" t="s">
        <v>24746</v>
      </c>
      <c r="C13846" s="651"/>
      <c r="D13846" s="652"/>
    </row>
    <row r="13847" spans="1:5">
      <c r="A13847" s="711">
        <v>264</v>
      </c>
      <c r="B13847" s="651" t="s">
        <v>29663</v>
      </c>
      <c r="C13847" s="651"/>
      <c r="D13847" s="652"/>
    </row>
    <row r="13848" spans="1:5">
      <c r="A13848" s="711">
        <v>87620</v>
      </c>
      <c r="B13848" s="651" t="s">
        <v>29664</v>
      </c>
      <c r="C13848" s="651" t="s">
        <v>112</v>
      </c>
      <c r="D13848" s="652" t="s">
        <v>18987</v>
      </c>
      <c r="E13848" s="625">
        <v>21.2</v>
      </c>
    </row>
    <row r="13849" spans="1:5">
      <c r="A13849" s="711" t="s">
        <v>29665</v>
      </c>
      <c r="B13849" s="651" t="s">
        <v>29666</v>
      </c>
      <c r="C13849" s="651"/>
      <c r="D13849" s="652"/>
    </row>
    <row r="13850" spans="1:5">
      <c r="A13850" s="711" t="s">
        <v>29667</v>
      </c>
      <c r="B13850" s="651" t="s">
        <v>22787</v>
      </c>
      <c r="C13850" s="651"/>
      <c r="D13850" s="652"/>
    </row>
    <row r="13851" spans="1:5">
      <c r="A13851" s="711">
        <v>87622</v>
      </c>
      <c r="B13851" s="651" t="s">
        <v>29668</v>
      </c>
      <c r="C13851" s="651" t="s">
        <v>112</v>
      </c>
      <c r="D13851" s="652" t="s">
        <v>18987</v>
      </c>
      <c r="E13851" s="625">
        <v>23.2</v>
      </c>
    </row>
    <row r="13852" spans="1:5">
      <c r="A13852" s="711" t="s">
        <v>29669</v>
      </c>
      <c r="B13852" s="651" t="s">
        <v>29670</v>
      </c>
      <c r="C13852" s="651"/>
      <c r="D13852" s="652"/>
    </row>
    <row r="13853" spans="1:5">
      <c r="A13853" s="711">
        <v>87623</v>
      </c>
      <c r="B13853" s="651" t="s">
        <v>29671</v>
      </c>
      <c r="C13853" s="651" t="s">
        <v>112</v>
      </c>
      <c r="D13853" s="652" t="s">
        <v>18987</v>
      </c>
      <c r="E13853" s="625">
        <v>46.05</v>
      </c>
    </row>
    <row r="13854" spans="1:5">
      <c r="A13854" s="711" t="s">
        <v>29672</v>
      </c>
      <c r="B13854" s="651" t="s">
        <v>29673</v>
      </c>
      <c r="C13854" s="651"/>
      <c r="D13854" s="652"/>
    </row>
    <row r="13855" spans="1:5">
      <c r="A13855" s="711">
        <v>14</v>
      </c>
      <c r="B13855" s="651"/>
      <c r="C13855" s="651"/>
      <c r="D13855" s="652"/>
    </row>
    <row r="13856" spans="1:5">
      <c r="A13856" s="711">
        <v>87624</v>
      </c>
      <c r="B13856" s="651" t="s">
        <v>29674</v>
      </c>
      <c r="C13856" s="651" t="s">
        <v>112</v>
      </c>
      <c r="D13856" s="652" t="s">
        <v>18987</v>
      </c>
      <c r="E13856" s="625">
        <v>49.96</v>
      </c>
    </row>
    <row r="13857" spans="1:5">
      <c r="A13857" s="711" t="s">
        <v>29675</v>
      </c>
      <c r="B13857" s="651" t="s">
        <v>29676</v>
      </c>
      <c r="C13857" s="651"/>
      <c r="D13857" s="652"/>
    </row>
    <row r="13858" spans="1:5">
      <c r="A13858" s="711">
        <v>87630</v>
      </c>
      <c r="B13858" s="651" t="s">
        <v>29664</v>
      </c>
      <c r="C13858" s="651" t="s">
        <v>112</v>
      </c>
      <c r="D13858" s="652" t="s">
        <v>18987</v>
      </c>
      <c r="E13858" s="625">
        <v>26.36</v>
      </c>
    </row>
    <row r="13859" spans="1:5">
      <c r="A13859" s="711" t="s">
        <v>29665</v>
      </c>
      <c r="B13859" s="651" t="s">
        <v>29666</v>
      </c>
      <c r="C13859" s="651"/>
      <c r="D13859" s="652"/>
    </row>
    <row r="13860" spans="1:5">
      <c r="A13860" s="711" t="s">
        <v>29677</v>
      </c>
      <c r="B13860" s="651" t="s">
        <v>22787</v>
      </c>
      <c r="C13860" s="651"/>
      <c r="D13860" s="652"/>
    </row>
    <row r="13861" spans="1:5">
      <c r="A13861" s="711">
        <v>87632</v>
      </c>
      <c r="B13861" s="651" t="s">
        <v>29668</v>
      </c>
      <c r="C13861" s="651" t="s">
        <v>112</v>
      </c>
      <c r="D13861" s="652" t="s">
        <v>18987</v>
      </c>
      <c r="E13861" s="625">
        <v>29.13</v>
      </c>
    </row>
    <row r="13862" spans="1:5">
      <c r="A13862" s="711" t="s">
        <v>29669</v>
      </c>
      <c r="B13862" s="651" t="s">
        <v>29678</v>
      </c>
      <c r="C13862" s="651"/>
      <c r="D13862" s="652"/>
    </row>
    <row r="13863" spans="1:5">
      <c r="A13863" s="711">
        <v>87633</v>
      </c>
      <c r="B13863" s="651" t="s">
        <v>29671</v>
      </c>
      <c r="C13863" s="651" t="s">
        <v>112</v>
      </c>
      <c r="D13863" s="652" t="s">
        <v>18987</v>
      </c>
      <c r="E13863" s="625">
        <v>60.91</v>
      </c>
    </row>
    <row r="13864" spans="1:5">
      <c r="A13864" s="711" t="s">
        <v>29672</v>
      </c>
      <c r="B13864" s="651" t="s">
        <v>29679</v>
      </c>
      <c r="C13864" s="651"/>
      <c r="D13864" s="652"/>
    </row>
    <row r="13865" spans="1:5">
      <c r="A13865" s="711">
        <v>14</v>
      </c>
      <c r="B13865" s="651"/>
      <c r="C13865" s="651"/>
      <c r="D13865" s="652"/>
    </row>
    <row r="13866" spans="1:5">
      <c r="A13866" s="711">
        <v>87634</v>
      </c>
      <c r="B13866" s="651" t="s">
        <v>29674</v>
      </c>
      <c r="C13866" s="651" t="s">
        <v>112</v>
      </c>
      <c r="D13866" s="652" t="s">
        <v>18987</v>
      </c>
      <c r="E13866" s="625">
        <v>66.34</v>
      </c>
    </row>
    <row r="13867" spans="1:5">
      <c r="A13867" s="711" t="s">
        <v>29675</v>
      </c>
      <c r="B13867" s="651" t="s">
        <v>29680</v>
      </c>
      <c r="C13867" s="651"/>
      <c r="D13867" s="652"/>
    </row>
    <row r="13868" spans="1:5">
      <c r="A13868" s="711" t="s">
        <v>22417</v>
      </c>
      <c r="B13868" s="651" t="s">
        <v>22418</v>
      </c>
      <c r="C13868" s="651"/>
      <c r="D13868" s="652"/>
    </row>
    <row r="13869" spans="1:5">
      <c r="A13869" s="711" t="s">
        <v>22419</v>
      </c>
      <c r="B13869" s="651" t="e">
        <v>#NAME?</v>
      </c>
      <c r="C13869" s="651"/>
      <c r="D13869" s="652" t="s">
        <v>22420</v>
      </c>
      <c r="E13869" s="625" t="s">
        <v>22421</v>
      </c>
    </row>
    <row r="13870" spans="1:5">
      <c r="A13870" s="711"/>
      <c r="B13870" s="651"/>
      <c r="C13870" s="651"/>
      <c r="D13870" s="652" t="s">
        <v>22422</v>
      </c>
      <c r="E13870" s="625" t="s">
        <v>22423</v>
      </c>
    </row>
    <row r="13871" spans="1:5">
      <c r="A13871" s="711" t="s">
        <v>22424</v>
      </c>
      <c r="B13871" s="651" t="s">
        <v>22425</v>
      </c>
      <c r="C13871" s="651"/>
      <c r="D13871" s="652"/>
    </row>
    <row r="13872" spans="1:5">
      <c r="A13872" s="711" t="s">
        <v>22426</v>
      </c>
      <c r="B13872" s="651" t="s">
        <v>22427</v>
      </c>
      <c r="C13872" s="651" t="s">
        <v>22428</v>
      </c>
      <c r="D13872" s="652"/>
    </row>
    <row r="13873" spans="1:5">
      <c r="A13873" s="711" t="s">
        <v>22429</v>
      </c>
      <c r="B13873" s="651" t="s">
        <v>22430</v>
      </c>
      <c r="C13873" s="651"/>
      <c r="D13873" s="652" t="s">
        <v>22422</v>
      </c>
      <c r="E13873" s="625" t="s">
        <v>22431</v>
      </c>
    </row>
    <row r="13874" spans="1:5">
      <c r="A13874" s="711" t="s">
        <v>91</v>
      </c>
      <c r="B13874" s="651" t="s">
        <v>22432</v>
      </c>
      <c r="C13874" s="651" t="s">
        <v>22433</v>
      </c>
      <c r="D13874" s="652" t="s">
        <v>22434</v>
      </c>
      <c r="E13874" s="625" t="s">
        <v>22435</v>
      </c>
    </row>
    <row r="13875" spans="1:5">
      <c r="A13875" s="711" t="s">
        <v>22436</v>
      </c>
      <c r="B13875" s="651" t="s">
        <v>22437</v>
      </c>
      <c r="C13875" s="651"/>
      <c r="D13875" s="652"/>
    </row>
    <row r="13876" spans="1:5">
      <c r="A13876" s="711">
        <v>87640</v>
      </c>
      <c r="B13876" s="651" t="s">
        <v>29664</v>
      </c>
      <c r="C13876" s="651" t="s">
        <v>112</v>
      </c>
      <c r="D13876" s="652" t="s">
        <v>18987</v>
      </c>
      <c r="E13876" s="625">
        <v>30.52</v>
      </c>
    </row>
    <row r="13877" spans="1:5">
      <c r="A13877" s="711" t="s">
        <v>29665</v>
      </c>
      <c r="B13877" s="651" t="s">
        <v>29666</v>
      </c>
      <c r="C13877" s="651"/>
      <c r="D13877" s="652"/>
    </row>
    <row r="13878" spans="1:5">
      <c r="A13878" s="711" t="s">
        <v>29681</v>
      </c>
      <c r="B13878" s="651" t="s">
        <v>22787</v>
      </c>
      <c r="C13878" s="651"/>
      <c r="D13878" s="652"/>
    </row>
    <row r="13879" spans="1:5">
      <c r="A13879" s="711">
        <v>87642</v>
      </c>
      <c r="B13879" s="651" t="s">
        <v>29668</v>
      </c>
      <c r="C13879" s="651" t="s">
        <v>112</v>
      </c>
      <c r="D13879" s="652" t="s">
        <v>18987</v>
      </c>
      <c r="E13879" s="625">
        <v>33.93</v>
      </c>
    </row>
    <row r="13880" spans="1:5">
      <c r="A13880" s="711" t="s">
        <v>29669</v>
      </c>
      <c r="B13880" s="651" t="s">
        <v>29682</v>
      </c>
      <c r="C13880" s="651"/>
      <c r="D13880" s="652"/>
    </row>
    <row r="13881" spans="1:5">
      <c r="A13881" s="711">
        <v>87643</v>
      </c>
      <c r="B13881" s="651" t="s">
        <v>29671</v>
      </c>
      <c r="C13881" s="651" t="s">
        <v>112</v>
      </c>
      <c r="D13881" s="652" t="s">
        <v>18987</v>
      </c>
      <c r="E13881" s="625">
        <v>73.010000000000005</v>
      </c>
    </row>
    <row r="13882" spans="1:5">
      <c r="A13882" s="711" t="s">
        <v>29672</v>
      </c>
      <c r="B13882" s="651" t="s">
        <v>29683</v>
      </c>
      <c r="C13882" s="651"/>
      <c r="D13882" s="652"/>
    </row>
    <row r="13883" spans="1:5">
      <c r="A13883" s="711">
        <v>14</v>
      </c>
      <c r="B13883" s="651"/>
      <c r="C13883" s="651"/>
      <c r="D13883" s="652"/>
    </row>
    <row r="13884" spans="1:5">
      <c r="A13884" s="711">
        <v>87644</v>
      </c>
      <c r="B13884" s="651" t="s">
        <v>29674</v>
      </c>
      <c r="C13884" s="651" t="s">
        <v>112</v>
      </c>
      <c r="D13884" s="652" t="s">
        <v>18987</v>
      </c>
      <c r="E13884" s="625">
        <v>79.69</v>
      </c>
    </row>
    <row r="13885" spans="1:5">
      <c r="A13885" s="711" t="s">
        <v>29675</v>
      </c>
      <c r="B13885" s="651" t="s">
        <v>29684</v>
      </c>
      <c r="C13885" s="651"/>
      <c r="D13885" s="652"/>
    </row>
    <row r="13886" spans="1:5">
      <c r="A13886" s="711">
        <v>87680</v>
      </c>
      <c r="B13886" s="651" t="s">
        <v>29664</v>
      </c>
      <c r="C13886" s="651" t="s">
        <v>112</v>
      </c>
      <c r="D13886" s="652" t="s">
        <v>18987</v>
      </c>
      <c r="E13886" s="625">
        <v>25.06</v>
      </c>
    </row>
    <row r="13887" spans="1:5">
      <c r="A13887" s="711" t="s">
        <v>29665</v>
      </c>
      <c r="B13887" s="651" t="s">
        <v>29685</v>
      </c>
      <c r="C13887" s="651"/>
      <c r="D13887" s="652"/>
    </row>
    <row r="13888" spans="1:5">
      <c r="A13888" s="711" t="s">
        <v>29405</v>
      </c>
      <c r="B13888" s="651" t="s">
        <v>29686</v>
      </c>
      <c r="C13888" s="651"/>
      <c r="D13888" s="652"/>
    </row>
    <row r="13889" spans="1:5">
      <c r="A13889" s="711">
        <v>87682</v>
      </c>
      <c r="B13889" s="651" t="s">
        <v>29668</v>
      </c>
      <c r="C13889" s="651" t="s">
        <v>112</v>
      </c>
      <c r="D13889" s="652" t="s">
        <v>18987</v>
      </c>
      <c r="E13889" s="625">
        <v>28.48</v>
      </c>
    </row>
    <row r="13890" spans="1:5">
      <c r="A13890" s="711" t="s">
        <v>29669</v>
      </c>
      <c r="B13890" s="651" t="s">
        <v>29687</v>
      </c>
      <c r="C13890" s="651"/>
      <c r="D13890" s="652"/>
    </row>
    <row r="13891" spans="1:5">
      <c r="A13891" s="711">
        <v>14</v>
      </c>
      <c r="B13891" s="651"/>
      <c r="C13891" s="651"/>
      <c r="D13891" s="652"/>
    </row>
    <row r="13892" spans="1:5">
      <c r="A13892" s="711">
        <v>87683</v>
      </c>
      <c r="B13892" s="651" t="s">
        <v>29671</v>
      </c>
      <c r="C13892" s="651" t="s">
        <v>112</v>
      </c>
      <c r="D13892" s="652" t="s">
        <v>18987</v>
      </c>
      <c r="E13892" s="625">
        <v>67.55</v>
      </c>
    </row>
    <row r="13893" spans="1:5">
      <c r="A13893" s="711" t="s">
        <v>29672</v>
      </c>
      <c r="B13893" s="651" t="s">
        <v>29688</v>
      </c>
      <c r="C13893" s="651"/>
      <c r="D13893" s="652"/>
    </row>
    <row r="13894" spans="1:5">
      <c r="A13894" s="711">
        <v>41791</v>
      </c>
      <c r="B13894" s="651"/>
      <c r="C13894" s="651"/>
      <c r="D13894" s="652"/>
    </row>
    <row r="13895" spans="1:5">
      <c r="A13895" s="711">
        <v>87684</v>
      </c>
      <c r="B13895" s="651" t="s">
        <v>29674</v>
      </c>
      <c r="C13895" s="651" t="s">
        <v>112</v>
      </c>
      <c r="D13895" s="652" t="s">
        <v>18987</v>
      </c>
      <c r="E13895" s="625">
        <v>74.23</v>
      </c>
    </row>
    <row r="13896" spans="1:5">
      <c r="A13896" s="711" t="s">
        <v>29675</v>
      </c>
      <c r="B13896" s="651" t="s">
        <v>29689</v>
      </c>
      <c r="C13896" s="651"/>
      <c r="D13896" s="652"/>
    </row>
    <row r="13897" spans="1:5">
      <c r="A13897" s="711">
        <v>87690</v>
      </c>
      <c r="B13897" s="651" t="s">
        <v>29664</v>
      </c>
      <c r="C13897" s="651" t="s">
        <v>112</v>
      </c>
      <c r="D13897" s="652" t="s">
        <v>18987</v>
      </c>
      <c r="E13897" s="625">
        <v>29.09</v>
      </c>
    </row>
    <row r="13898" spans="1:5">
      <c r="A13898" s="711" t="s">
        <v>29665</v>
      </c>
      <c r="B13898" s="651" t="s">
        <v>29685</v>
      </c>
      <c r="C13898" s="651"/>
      <c r="D13898" s="652"/>
    </row>
    <row r="13899" spans="1:5">
      <c r="A13899" s="711" t="s">
        <v>29405</v>
      </c>
      <c r="B13899" s="651" t="s">
        <v>29690</v>
      </c>
      <c r="C13899" s="651"/>
      <c r="D13899" s="652"/>
    </row>
    <row r="13900" spans="1:5">
      <c r="A13900" s="711">
        <v>87692</v>
      </c>
      <c r="B13900" s="651" t="s">
        <v>29668</v>
      </c>
      <c r="C13900" s="651" t="s">
        <v>112</v>
      </c>
      <c r="D13900" s="652" t="s">
        <v>18987</v>
      </c>
      <c r="E13900" s="625">
        <v>33</v>
      </c>
    </row>
    <row r="13901" spans="1:5">
      <c r="A13901" s="711" t="s">
        <v>29669</v>
      </c>
      <c r="B13901" s="651" t="s">
        <v>29691</v>
      </c>
      <c r="C13901" s="651"/>
      <c r="D13901" s="652"/>
    </row>
    <row r="13902" spans="1:5">
      <c r="A13902" s="711">
        <v>14</v>
      </c>
      <c r="B13902" s="651"/>
      <c r="C13902" s="651"/>
      <c r="D13902" s="652"/>
    </row>
    <row r="13903" spans="1:5">
      <c r="A13903" s="711">
        <v>87693</v>
      </c>
      <c r="B13903" s="651" t="s">
        <v>29671</v>
      </c>
      <c r="C13903" s="651" t="s">
        <v>112</v>
      </c>
      <c r="D13903" s="652" t="s">
        <v>18987</v>
      </c>
      <c r="E13903" s="625">
        <v>77.75</v>
      </c>
    </row>
    <row r="13904" spans="1:5">
      <c r="A13904" s="711" t="s">
        <v>22417</v>
      </c>
      <c r="B13904" s="651" t="s">
        <v>22418</v>
      </c>
      <c r="C13904" s="651"/>
      <c r="D13904" s="652"/>
    </row>
    <row r="13905" spans="1:5">
      <c r="A13905" s="711" t="s">
        <v>22419</v>
      </c>
      <c r="B13905" s="651" t="e">
        <v>#NAME?</v>
      </c>
      <c r="C13905" s="651"/>
      <c r="D13905" s="652" t="s">
        <v>22420</v>
      </c>
      <c r="E13905" s="625" t="s">
        <v>22421</v>
      </c>
    </row>
    <row r="13906" spans="1:5">
      <c r="A13906" s="711"/>
      <c r="B13906" s="651"/>
      <c r="C13906" s="651"/>
      <c r="D13906" s="652" t="s">
        <v>22422</v>
      </c>
      <c r="E13906" s="625" t="s">
        <v>22423</v>
      </c>
    </row>
    <row r="13907" spans="1:5">
      <c r="A13907" s="711" t="s">
        <v>22424</v>
      </c>
      <c r="B13907" s="651" t="s">
        <v>22425</v>
      </c>
      <c r="C13907" s="651"/>
      <c r="D13907" s="652"/>
    </row>
    <row r="13908" spans="1:5">
      <c r="A13908" s="711" t="s">
        <v>22426</v>
      </c>
      <c r="B13908" s="651" t="s">
        <v>22427</v>
      </c>
      <c r="C13908" s="651" t="s">
        <v>22428</v>
      </c>
      <c r="D13908" s="652"/>
    </row>
    <row r="13909" spans="1:5">
      <c r="A13909" s="711" t="s">
        <v>22429</v>
      </c>
      <c r="B13909" s="651" t="s">
        <v>22430</v>
      </c>
      <c r="C13909" s="651"/>
      <c r="D13909" s="652" t="s">
        <v>22422</v>
      </c>
      <c r="E13909" s="625" t="s">
        <v>22431</v>
      </c>
    </row>
    <row r="13910" spans="1:5">
      <c r="A13910" s="711" t="s">
        <v>91</v>
      </c>
      <c r="B13910" s="651" t="s">
        <v>22432</v>
      </c>
      <c r="C13910" s="651" t="s">
        <v>22433</v>
      </c>
      <c r="D13910" s="652" t="s">
        <v>22434</v>
      </c>
      <c r="E13910" s="625" t="s">
        <v>22435</v>
      </c>
    </row>
    <row r="13911" spans="1:5">
      <c r="A13911" s="711" t="s">
        <v>22436</v>
      </c>
      <c r="B13911" s="651" t="s">
        <v>22437</v>
      </c>
      <c r="C13911" s="651"/>
      <c r="D13911" s="652"/>
    </row>
    <row r="13912" spans="1:5">
      <c r="A13912" s="711" t="s">
        <v>29672</v>
      </c>
      <c r="B13912" s="651" t="s">
        <v>29692</v>
      </c>
      <c r="C13912" s="651"/>
      <c r="D13912" s="652"/>
    </row>
    <row r="13913" spans="1:5">
      <c r="A13913" s="711">
        <v>41791</v>
      </c>
      <c r="B13913" s="651"/>
      <c r="C13913" s="651"/>
      <c r="D13913" s="652"/>
    </row>
    <row r="13914" spans="1:5">
      <c r="A13914" s="711">
        <v>87694</v>
      </c>
      <c r="B13914" s="651" t="s">
        <v>29674</v>
      </c>
      <c r="C13914" s="651" t="s">
        <v>112</v>
      </c>
      <c r="D13914" s="652" t="s">
        <v>18987</v>
      </c>
      <c r="E13914" s="625">
        <v>85.4</v>
      </c>
    </row>
    <row r="13915" spans="1:5">
      <c r="A13915" s="711" t="s">
        <v>29675</v>
      </c>
      <c r="B13915" s="651" t="s">
        <v>29693</v>
      </c>
      <c r="C13915" s="651"/>
      <c r="D13915" s="652"/>
    </row>
    <row r="13916" spans="1:5">
      <c r="A13916" s="711">
        <v>87700</v>
      </c>
      <c r="B13916" s="651" t="s">
        <v>29664</v>
      </c>
      <c r="C13916" s="651" t="s">
        <v>112</v>
      </c>
      <c r="D13916" s="652" t="s">
        <v>18987</v>
      </c>
      <c r="E13916" s="625">
        <v>31.44</v>
      </c>
    </row>
    <row r="13917" spans="1:5">
      <c r="A13917" s="711" t="s">
        <v>29665</v>
      </c>
      <c r="B13917" s="651" t="s">
        <v>29685</v>
      </c>
      <c r="C13917" s="651"/>
      <c r="D13917" s="652"/>
    </row>
    <row r="13918" spans="1:5">
      <c r="A13918" s="711" t="s">
        <v>29405</v>
      </c>
      <c r="B13918" s="651" t="s">
        <v>29694</v>
      </c>
      <c r="C13918" s="651"/>
      <c r="D13918" s="652"/>
    </row>
    <row r="13919" spans="1:5">
      <c r="A13919" s="711">
        <v>87702</v>
      </c>
      <c r="B13919" s="651" t="s">
        <v>29668</v>
      </c>
      <c r="C13919" s="651" t="s">
        <v>112</v>
      </c>
      <c r="D13919" s="652" t="s">
        <v>18987</v>
      </c>
      <c r="E13919" s="625">
        <v>35.700000000000003</v>
      </c>
    </row>
    <row r="13920" spans="1:5">
      <c r="A13920" s="711" t="s">
        <v>29669</v>
      </c>
      <c r="B13920" s="651" t="s">
        <v>29695</v>
      </c>
      <c r="C13920" s="651"/>
      <c r="D13920" s="652"/>
    </row>
    <row r="13921" spans="1:5">
      <c r="A13921" s="711">
        <v>14</v>
      </c>
      <c r="B13921" s="651"/>
      <c r="C13921" s="651"/>
      <c r="D13921" s="652"/>
    </row>
    <row r="13922" spans="1:5">
      <c r="A13922" s="711">
        <v>87703</v>
      </c>
      <c r="B13922" s="651" t="s">
        <v>29671</v>
      </c>
      <c r="C13922" s="651" t="s">
        <v>112</v>
      </c>
      <c r="D13922" s="652" t="s">
        <v>18987</v>
      </c>
      <c r="E13922" s="625">
        <v>84.43</v>
      </c>
    </row>
    <row r="13923" spans="1:5">
      <c r="A13923" s="711" t="s">
        <v>29672</v>
      </c>
      <c r="B13923" s="651" t="s">
        <v>29696</v>
      </c>
      <c r="C13923" s="651"/>
      <c r="D13923" s="652"/>
    </row>
    <row r="13924" spans="1:5">
      <c r="A13924" s="711">
        <v>41791</v>
      </c>
      <c r="B13924" s="651"/>
      <c r="C13924" s="651"/>
      <c r="D13924" s="652"/>
    </row>
    <row r="13925" spans="1:5">
      <c r="A13925" s="711">
        <v>87704</v>
      </c>
      <c r="B13925" s="651" t="s">
        <v>29674</v>
      </c>
      <c r="C13925" s="651" t="s">
        <v>112</v>
      </c>
      <c r="D13925" s="652" t="s">
        <v>18987</v>
      </c>
      <c r="E13925" s="625">
        <v>92.76</v>
      </c>
    </row>
    <row r="13926" spans="1:5">
      <c r="A13926" s="711" t="s">
        <v>29675</v>
      </c>
      <c r="B13926" s="651" t="s">
        <v>29697</v>
      </c>
      <c r="C13926" s="651"/>
      <c r="D13926" s="652"/>
    </row>
    <row r="13927" spans="1:5">
      <c r="A13927" s="711">
        <v>87735</v>
      </c>
      <c r="B13927" s="651" t="s">
        <v>29664</v>
      </c>
      <c r="C13927" s="651" t="s">
        <v>112</v>
      </c>
      <c r="D13927" s="652" t="s">
        <v>18987</v>
      </c>
      <c r="E13927" s="625">
        <v>27.67</v>
      </c>
    </row>
    <row r="13928" spans="1:5">
      <c r="A13928" s="711" t="s">
        <v>29665</v>
      </c>
      <c r="B13928" s="651" t="s">
        <v>29698</v>
      </c>
      <c r="C13928" s="651"/>
      <c r="D13928" s="652"/>
    </row>
    <row r="13929" spans="1:5">
      <c r="A13929" s="711" t="s">
        <v>29699</v>
      </c>
      <c r="B13929" s="651" t="s">
        <v>29700</v>
      </c>
      <c r="C13929" s="651"/>
      <c r="D13929" s="652"/>
    </row>
    <row r="13930" spans="1:5">
      <c r="A13930" s="711">
        <v>87737</v>
      </c>
      <c r="B13930" s="651" t="s">
        <v>29668</v>
      </c>
      <c r="C13930" s="651" t="s">
        <v>112</v>
      </c>
      <c r="D13930" s="652" t="s">
        <v>18987</v>
      </c>
      <c r="E13930" s="625">
        <v>29.67</v>
      </c>
    </row>
    <row r="13931" spans="1:5">
      <c r="A13931" s="711" t="s">
        <v>29669</v>
      </c>
      <c r="B13931" s="651" t="s">
        <v>29701</v>
      </c>
      <c r="C13931" s="651"/>
      <c r="D13931" s="652"/>
    </row>
    <row r="13932" spans="1:5">
      <c r="A13932" s="711">
        <v>14</v>
      </c>
      <c r="B13932" s="651"/>
      <c r="C13932" s="651"/>
      <c r="D13932" s="652"/>
    </row>
    <row r="13933" spans="1:5">
      <c r="A13933" s="711">
        <v>87738</v>
      </c>
      <c r="B13933" s="651" t="s">
        <v>29671</v>
      </c>
      <c r="C13933" s="651" t="s">
        <v>112</v>
      </c>
      <c r="D13933" s="652" t="s">
        <v>18987</v>
      </c>
      <c r="E13933" s="625">
        <v>52.52</v>
      </c>
    </row>
    <row r="13934" spans="1:5">
      <c r="A13934" s="711" t="s">
        <v>29672</v>
      </c>
      <c r="B13934" s="651" t="s">
        <v>29702</v>
      </c>
      <c r="C13934" s="651"/>
      <c r="D13934" s="652"/>
    </row>
    <row r="13935" spans="1:5">
      <c r="A13935" s="711" t="s">
        <v>23476</v>
      </c>
      <c r="B13935" s="651"/>
      <c r="C13935" s="651"/>
      <c r="D13935" s="652"/>
    </row>
    <row r="13936" spans="1:5">
      <c r="A13936" s="711">
        <v>87739</v>
      </c>
      <c r="B13936" s="651" t="s">
        <v>29703</v>
      </c>
      <c r="C13936" s="651" t="s">
        <v>112</v>
      </c>
      <c r="D13936" s="652" t="s">
        <v>18987</v>
      </c>
      <c r="E13936" s="625">
        <v>56.43</v>
      </c>
    </row>
    <row r="13937" spans="1:5">
      <c r="A13937" s="711" t="s">
        <v>29704</v>
      </c>
      <c r="B13937" s="651" t="s">
        <v>29705</v>
      </c>
      <c r="C13937" s="651"/>
      <c r="D13937" s="652"/>
    </row>
    <row r="13938" spans="1:5">
      <c r="A13938" s="711">
        <v>87745</v>
      </c>
      <c r="B13938" s="651" t="s">
        <v>29664</v>
      </c>
      <c r="C13938" s="651" t="s">
        <v>112</v>
      </c>
      <c r="D13938" s="652" t="s">
        <v>18987</v>
      </c>
      <c r="E13938" s="625">
        <v>32.83</v>
      </c>
    </row>
    <row r="13939" spans="1:5">
      <c r="A13939" s="711" t="s">
        <v>29665</v>
      </c>
      <c r="B13939" s="651" t="s">
        <v>29698</v>
      </c>
      <c r="C13939" s="651"/>
      <c r="D13939" s="652"/>
    </row>
    <row r="13940" spans="1:5">
      <c r="A13940" s="711" t="s">
        <v>22417</v>
      </c>
      <c r="B13940" s="651" t="s">
        <v>22418</v>
      </c>
      <c r="C13940" s="651"/>
      <c r="D13940" s="652"/>
    </row>
    <row r="13941" spans="1:5">
      <c r="A13941" s="711" t="s">
        <v>22419</v>
      </c>
      <c r="B13941" s="651" t="e">
        <v>#NAME?</v>
      </c>
      <c r="C13941" s="651"/>
      <c r="D13941" s="652" t="s">
        <v>22420</v>
      </c>
      <c r="E13941" s="625" t="s">
        <v>22421</v>
      </c>
    </row>
    <row r="13942" spans="1:5">
      <c r="A13942" s="711"/>
      <c r="B13942" s="651"/>
      <c r="C13942" s="651"/>
      <c r="D13942" s="652" t="s">
        <v>22422</v>
      </c>
      <c r="E13942" s="625" t="s">
        <v>22423</v>
      </c>
    </row>
    <row r="13943" spans="1:5">
      <c r="A13943" s="711" t="s">
        <v>22424</v>
      </c>
      <c r="B13943" s="651" t="s">
        <v>22425</v>
      </c>
      <c r="C13943" s="651"/>
      <c r="D13943" s="652"/>
    </row>
    <row r="13944" spans="1:5">
      <c r="A13944" s="711" t="s">
        <v>22426</v>
      </c>
      <c r="B13944" s="651" t="s">
        <v>22427</v>
      </c>
      <c r="C13944" s="651" t="s">
        <v>22428</v>
      </c>
      <c r="D13944" s="652"/>
    </row>
    <row r="13945" spans="1:5">
      <c r="A13945" s="711" t="s">
        <v>22429</v>
      </c>
      <c r="B13945" s="651" t="s">
        <v>22430</v>
      </c>
      <c r="C13945" s="651"/>
      <c r="D13945" s="652" t="s">
        <v>22422</v>
      </c>
      <c r="E13945" s="625" t="s">
        <v>22431</v>
      </c>
    </row>
    <row r="13946" spans="1:5">
      <c r="A13946" s="711" t="s">
        <v>91</v>
      </c>
      <c r="B13946" s="651" t="s">
        <v>22432</v>
      </c>
      <c r="C13946" s="651" t="s">
        <v>22433</v>
      </c>
      <c r="D13946" s="652" t="s">
        <v>22434</v>
      </c>
      <c r="E13946" s="625" t="s">
        <v>22435</v>
      </c>
    </row>
    <row r="13947" spans="1:5">
      <c r="A13947" s="711" t="s">
        <v>22436</v>
      </c>
      <c r="B13947" s="651" t="s">
        <v>22437</v>
      </c>
      <c r="C13947" s="651"/>
      <c r="D13947" s="652"/>
    </row>
    <row r="13948" spans="1:5">
      <c r="A13948" s="711" t="s">
        <v>29706</v>
      </c>
      <c r="B13948" s="651" t="s">
        <v>29700</v>
      </c>
      <c r="C13948" s="651"/>
      <c r="D13948" s="652"/>
    </row>
    <row r="13949" spans="1:5">
      <c r="A13949" s="711">
        <v>87747</v>
      </c>
      <c r="B13949" s="651" t="s">
        <v>29668</v>
      </c>
      <c r="C13949" s="651" t="s">
        <v>112</v>
      </c>
      <c r="D13949" s="652" t="s">
        <v>18987</v>
      </c>
      <c r="E13949" s="625">
        <v>35.6</v>
      </c>
    </row>
    <row r="13950" spans="1:5">
      <c r="A13950" s="711" t="s">
        <v>29669</v>
      </c>
      <c r="B13950" s="651" t="s">
        <v>29707</v>
      </c>
      <c r="C13950" s="651"/>
      <c r="D13950" s="652"/>
    </row>
    <row r="13951" spans="1:5">
      <c r="A13951" s="711">
        <v>14</v>
      </c>
      <c r="B13951" s="651"/>
      <c r="C13951" s="651"/>
      <c r="D13951" s="652"/>
    </row>
    <row r="13952" spans="1:5">
      <c r="A13952" s="711">
        <v>87748</v>
      </c>
      <c r="B13952" s="651" t="s">
        <v>29671</v>
      </c>
      <c r="C13952" s="651" t="s">
        <v>112</v>
      </c>
      <c r="D13952" s="652" t="s">
        <v>18987</v>
      </c>
      <c r="E13952" s="625">
        <v>67.38</v>
      </c>
    </row>
    <row r="13953" spans="1:5">
      <c r="A13953" s="711" t="s">
        <v>29672</v>
      </c>
      <c r="B13953" s="651" t="s">
        <v>29708</v>
      </c>
      <c r="C13953" s="651"/>
      <c r="D13953" s="652"/>
    </row>
    <row r="13954" spans="1:5">
      <c r="A13954" s="711" t="s">
        <v>23476</v>
      </c>
      <c r="B13954" s="651"/>
      <c r="C13954" s="651"/>
      <c r="D13954" s="652"/>
    </row>
    <row r="13955" spans="1:5">
      <c r="A13955" s="711">
        <v>87749</v>
      </c>
      <c r="B13955" s="651" t="s">
        <v>29703</v>
      </c>
      <c r="C13955" s="651" t="s">
        <v>112</v>
      </c>
      <c r="D13955" s="652" t="s">
        <v>18987</v>
      </c>
      <c r="E13955" s="625">
        <v>72.81</v>
      </c>
    </row>
    <row r="13956" spans="1:5">
      <c r="A13956" s="711" t="s">
        <v>29704</v>
      </c>
      <c r="B13956" s="651" t="s">
        <v>29709</v>
      </c>
      <c r="C13956" s="651"/>
      <c r="D13956" s="652"/>
    </row>
    <row r="13957" spans="1:5">
      <c r="A13957" s="711">
        <v>87755</v>
      </c>
      <c r="B13957" s="651" t="s">
        <v>29664</v>
      </c>
      <c r="C13957" s="651" t="s">
        <v>112</v>
      </c>
      <c r="D13957" s="652" t="s">
        <v>18987</v>
      </c>
      <c r="E13957" s="625">
        <v>29.76</v>
      </c>
    </row>
    <row r="13958" spans="1:5">
      <c r="A13958" s="711" t="s">
        <v>29665</v>
      </c>
      <c r="B13958" s="651" t="s">
        <v>29710</v>
      </c>
      <c r="C13958" s="651"/>
      <c r="D13958" s="652"/>
    </row>
    <row r="13959" spans="1:5">
      <c r="A13959" s="711" t="s">
        <v>29711</v>
      </c>
      <c r="B13959" s="651" t="s">
        <v>29712</v>
      </c>
      <c r="C13959" s="651"/>
      <c r="D13959" s="652"/>
    </row>
    <row r="13960" spans="1:5">
      <c r="A13960" s="711">
        <v>87757</v>
      </c>
      <c r="B13960" s="651" t="s">
        <v>29668</v>
      </c>
      <c r="C13960" s="651" t="s">
        <v>112</v>
      </c>
      <c r="D13960" s="652" t="s">
        <v>18987</v>
      </c>
      <c r="E13960" s="625">
        <v>32.54</v>
      </c>
    </row>
    <row r="13961" spans="1:5">
      <c r="A13961" s="711" t="s">
        <v>29669</v>
      </c>
      <c r="B13961" s="651" t="s">
        <v>29713</v>
      </c>
      <c r="C13961" s="651"/>
      <c r="D13961" s="652"/>
    </row>
    <row r="13962" spans="1:5">
      <c r="A13962" s="711">
        <v>41791</v>
      </c>
      <c r="B13962" s="651"/>
      <c r="C13962" s="651"/>
      <c r="D13962" s="652"/>
    </row>
    <row r="13963" spans="1:5">
      <c r="A13963" s="711">
        <v>87758</v>
      </c>
      <c r="B13963" s="651" t="s">
        <v>29671</v>
      </c>
      <c r="C13963" s="651" t="s">
        <v>112</v>
      </c>
      <c r="D13963" s="652" t="s">
        <v>18987</v>
      </c>
      <c r="E13963" s="625">
        <v>64.31</v>
      </c>
    </row>
    <row r="13964" spans="1:5">
      <c r="A13964" s="711" t="s">
        <v>29672</v>
      </c>
      <c r="B13964" s="651" t="s">
        <v>29714</v>
      </c>
      <c r="C13964" s="651"/>
      <c r="D13964" s="652"/>
    </row>
    <row r="13965" spans="1:5">
      <c r="A13965" s="711" t="s">
        <v>23903</v>
      </c>
      <c r="B13965" s="651"/>
      <c r="C13965" s="651"/>
      <c r="D13965" s="652"/>
    </row>
    <row r="13966" spans="1:5">
      <c r="A13966" s="711">
        <v>87759</v>
      </c>
      <c r="B13966" s="651" t="s">
        <v>29703</v>
      </c>
      <c r="C13966" s="651" t="s">
        <v>112</v>
      </c>
      <c r="D13966" s="652" t="s">
        <v>18987</v>
      </c>
      <c r="E13966" s="625">
        <v>69.75</v>
      </c>
    </row>
    <row r="13967" spans="1:5">
      <c r="A13967" s="711" t="s">
        <v>29704</v>
      </c>
      <c r="B13967" s="651" t="s">
        <v>29715</v>
      </c>
      <c r="C13967" s="651"/>
      <c r="D13967" s="652"/>
    </row>
    <row r="13968" spans="1:5">
      <c r="A13968" s="711">
        <v>87765</v>
      </c>
      <c r="B13968" s="651" t="s">
        <v>29664</v>
      </c>
      <c r="C13968" s="651" t="s">
        <v>112</v>
      </c>
      <c r="D13968" s="652" t="s">
        <v>18987</v>
      </c>
      <c r="E13968" s="625">
        <v>33.92</v>
      </c>
    </row>
    <row r="13969" spans="1:5">
      <c r="A13969" s="711" t="s">
        <v>29665</v>
      </c>
      <c r="B13969" s="651" t="s">
        <v>29710</v>
      </c>
      <c r="C13969" s="651"/>
      <c r="D13969" s="652"/>
    </row>
    <row r="13970" spans="1:5">
      <c r="A13970" s="711" t="s">
        <v>29711</v>
      </c>
      <c r="B13970" s="651" t="s">
        <v>29716</v>
      </c>
      <c r="C13970" s="651"/>
      <c r="D13970" s="652"/>
    </row>
    <row r="13971" spans="1:5">
      <c r="A13971" s="711">
        <v>87767</v>
      </c>
      <c r="B13971" s="651" t="s">
        <v>29668</v>
      </c>
      <c r="C13971" s="651" t="s">
        <v>112</v>
      </c>
      <c r="D13971" s="652" t="s">
        <v>18987</v>
      </c>
      <c r="E13971" s="625">
        <v>37.340000000000003</v>
      </c>
    </row>
    <row r="13972" spans="1:5">
      <c r="A13972" s="711" t="s">
        <v>29669</v>
      </c>
      <c r="B13972" s="651" t="s">
        <v>29717</v>
      </c>
      <c r="C13972" s="651"/>
      <c r="D13972" s="652"/>
    </row>
    <row r="13973" spans="1:5">
      <c r="A13973" s="711">
        <v>41791</v>
      </c>
      <c r="B13973" s="651"/>
      <c r="C13973" s="651"/>
      <c r="D13973" s="652"/>
    </row>
    <row r="13974" spans="1:5">
      <c r="A13974" s="711">
        <v>87768</v>
      </c>
      <c r="B13974" s="651" t="s">
        <v>29671</v>
      </c>
      <c r="C13974" s="651" t="s">
        <v>112</v>
      </c>
      <c r="D13974" s="652" t="s">
        <v>18987</v>
      </c>
      <c r="E13974" s="625">
        <v>76.41</v>
      </c>
    </row>
    <row r="13975" spans="1:5">
      <c r="A13975" s="711" t="s">
        <v>29672</v>
      </c>
      <c r="B13975" s="651" t="s">
        <v>29718</v>
      </c>
      <c r="C13975" s="651"/>
      <c r="D13975" s="652"/>
    </row>
    <row r="13976" spans="1:5">
      <c r="A13976" s="711" t="s">
        <v>22417</v>
      </c>
      <c r="B13976" s="651" t="s">
        <v>22418</v>
      </c>
      <c r="C13976" s="651"/>
      <c r="D13976" s="652"/>
    </row>
    <row r="13977" spans="1:5">
      <c r="A13977" s="711" t="s">
        <v>22419</v>
      </c>
      <c r="B13977" s="651" t="e">
        <v>#NAME?</v>
      </c>
      <c r="C13977" s="651"/>
      <c r="D13977" s="652" t="s">
        <v>22420</v>
      </c>
      <c r="E13977" s="625" t="s">
        <v>22421</v>
      </c>
    </row>
    <row r="13978" spans="1:5">
      <c r="A13978" s="711"/>
      <c r="B13978" s="651"/>
      <c r="C13978" s="651"/>
      <c r="D13978" s="652" t="s">
        <v>22422</v>
      </c>
      <c r="E13978" s="625" t="s">
        <v>22423</v>
      </c>
    </row>
    <row r="13979" spans="1:5">
      <c r="A13979" s="711" t="s">
        <v>22424</v>
      </c>
      <c r="B13979" s="651" t="s">
        <v>22425</v>
      </c>
      <c r="C13979" s="651"/>
      <c r="D13979" s="652"/>
    </row>
    <row r="13980" spans="1:5">
      <c r="A13980" s="711" t="s">
        <v>22426</v>
      </c>
      <c r="B13980" s="651" t="s">
        <v>22427</v>
      </c>
      <c r="C13980" s="651" t="s">
        <v>22428</v>
      </c>
      <c r="D13980" s="652"/>
    </row>
    <row r="13981" spans="1:5">
      <c r="A13981" s="711" t="s">
        <v>22429</v>
      </c>
      <c r="B13981" s="651" t="s">
        <v>22430</v>
      </c>
      <c r="C13981" s="651"/>
      <c r="D13981" s="652" t="s">
        <v>22422</v>
      </c>
      <c r="E13981" s="625" t="s">
        <v>22431</v>
      </c>
    </row>
    <row r="13982" spans="1:5">
      <c r="A13982" s="711" t="s">
        <v>91</v>
      </c>
      <c r="B13982" s="651" t="s">
        <v>22432</v>
      </c>
      <c r="C13982" s="651" t="s">
        <v>22433</v>
      </c>
      <c r="D13982" s="652" t="s">
        <v>22434</v>
      </c>
      <c r="E13982" s="625" t="s">
        <v>22435</v>
      </c>
    </row>
    <row r="13983" spans="1:5">
      <c r="A13983" s="711" t="s">
        <v>22436</v>
      </c>
      <c r="B13983" s="651" t="s">
        <v>22437</v>
      </c>
      <c r="C13983" s="651"/>
      <c r="D13983" s="652"/>
    </row>
    <row r="13984" spans="1:5">
      <c r="A13984" s="711" t="s">
        <v>23903</v>
      </c>
      <c r="B13984" s="651"/>
      <c r="C13984" s="651"/>
      <c r="D13984" s="652"/>
    </row>
    <row r="13985" spans="1:5">
      <c r="A13985" s="711">
        <v>87769</v>
      </c>
      <c r="B13985" s="651" t="s">
        <v>29703</v>
      </c>
      <c r="C13985" s="651" t="s">
        <v>112</v>
      </c>
      <c r="D13985" s="652" t="s">
        <v>18987</v>
      </c>
      <c r="E13985" s="625">
        <v>83.09</v>
      </c>
    </row>
    <row r="13986" spans="1:5">
      <c r="A13986" s="711" t="s">
        <v>29704</v>
      </c>
      <c r="B13986" s="651" t="s">
        <v>29719</v>
      </c>
      <c r="C13986" s="651"/>
      <c r="D13986" s="652"/>
    </row>
    <row r="13987" spans="1:5">
      <c r="A13987" s="711">
        <v>88470</v>
      </c>
      <c r="B13987" s="651" t="s">
        <v>29720</v>
      </c>
      <c r="C13987" s="651" t="s">
        <v>112</v>
      </c>
      <c r="D13987" s="652" t="s">
        <v>18987</v>
      </c>
      <c r="E13987" s="625">
        <v>16.739999999999998</v>
      </c>
    </row>
    <row r="13988" spans="1:5">
      <c r="A13988" s="711" t="s">
        <v>29721</v>
      </c>
      <c r="B13988" s="651" t="s">
        <v>23476</v>
      </c>
      <c r="C13988" s="651"/>
      <c r="D13988" s="652"/>
    </row>
    <row r="13989" spans="1:5">
      <c r="A13989" s="711">
        <v>88471</v>
      </c>
      <c r="B13989" s="651" t="s">
        <v>29720</v>
      </c>
      <c r="C13989" s="651" t="s">
        <v>112</v>
      </c>
      <c r="D13989" s="652" t="s">
        <v>18987</v>
      </c>
      <c r="E13989" s="625">
        <v>20.69</v>
      </c>
    </row>
    <row r="13990" spans="1:5">
      <c r="A13990" s="711" t="s">
        <v>29722</v>
      </c>
      <c r="B13990" s="651" t="s">
        <v>23476</v>
      </c>
      <c r="C13990" s="651"/>
      <c r="D13990" s="652"/>
    </row>
    <row r="13991" spans="1:5">
      <c r="A13991" s="711">
        <v>88472</v>
      </c>
      <c r="B13991" s="651" t="s">
        <v>29720</v>
      </c>
      <c r="C13991" s="651" t="s">
        <v>112</v>
      </c>
      <c r="D13991" s="652" t="s">
        <v>18987</v>
      </c>
      <c r="E13991" s="625">
        <v>23.78</v>
      </c>
    </row>
    <row r="13992" spans="1:5">
      <c r="A13992" s="711" t="s">
        <v>29723</v>
      </c>
      <c r="B13992" s="651" t="s">
        <v>23476</v>
      </c>
      <c r="C13992" s="651"/>
      <c r="D13992" s="652"/>
    </row>
    <row r="13993" spans="1:5">
      <c r="A13993" s="711">
        <v>88476</v>
      </c>
      <c r="B13993" s="651" t="s">
        <v>29724</v>
      </c>
      <c r="C13993" s="651" t="s">
        <v>112</v>
      </c>
      <c r="D13993" s="652" t="s">
        <v>18987</v>
      </c>
      <c r="E13993" s="625">
        <v>13.8</v>
      </c>
    </row>
    <row r="13994" spans="1:5">
      <c r="A13994" s="711" t="s">
        <v>22787</v>
      </c>
      <c r="B13994" s="651"/>
      <c r="C13994" s="651"/>
      <c r="D13994" s="652"/>
    </row>
    <row r="13995" spans="1:5">
      <c r="A13995" s="711">
        <v>88477</v>
      </c>
      <c r="B13995" s="651" t="s">
        <v>29725</v>
      </c>
      <c r="C13995" s="651" t="s">
        <v>112</v>
      </c>
      <c r="D13995" s="652" t="s">
        <v>18987</v>
      </c>
      <c r="E13995" s="625">
        <v>18.87</v>
      </c>
    </row>
    <row r="13996" spans="1:5">
      <c r="A13996" s="711" t="s">
        <v>22787</v>
      </c>
      <c r="B13996" s="651"/>
      <c r="C13996" s="651"/>
      <c r="D13996" s="652"/>
    </row>
    <row r="13997" spans="1:5">
      <c r="A13997" s="711">
        <v>88478</v>
      </c>
      <c r="B13997" s="651" t="s">
        <v>29726</v>
      </c>
      <c r="C13997" s="651" t="s">
        <v>112</v>
      </c>
      <c r="D13997" s="652" t="s">
        <v>18987</v>
      </c>
      <c r="E13997" s="625">
        <v>22.97</v>
      </c>
    </row>
    <row r="13998" spans="1:5">
      <c r="A13998" s="711" t="s">
        <v>22787</v>
      </c>
      <c r="B13998" s="651"/>
      <c r="C13998" s="651"/>
      <c r="D13998" s="652"/>
    </row>
    <row r="13999" spans="1:5">
      <c r="A13999" s="711">
        <v>89047</v>
      </c>
      <c r="B13999" s="651" t="s">
        <v>29727</v>
      </c>
      <c r="C13999" s="651" t="s">
        <v>112</v>
      </c>
      <c r="D13999" s="652" t="s">
        <v>18987</v>
      </c>
      <c r="E13999" s="625">
        <v>30.38</v>
      </c>
    </row>
    <row r="14000" spans="1:5">
      <c r="A14000" s="711" t="s">
        <v>29728</v>
      </c>
      <c r="B14000" s="651" t="s">
        <v>29729</v>
      </c>
      <c r="C14000" s="651"/>
      <c r="D14000" s="652"/>
    </row>
    <row r="14001" spans="1:5">
      <c r="A14001" s="711" t="s">
        <v>29730</v>
      </c>
      <c r="B14001" s="651" t="s">
        <v>29731</v>
      </c>
      <c r="C14001" s="651"/>
      <c r="D14001" s="652"/>
    </row>
    <row r="14002" spans="1:5">
      <c r="A14002" s="711" t="s">
        <v>29732</v>
      </c>
      <c r="B14002" s="651" t="s">
        <v>29733</v>
      </c>
      <c r="C14002" s="651"/>
      <c r="D14002" s="652"/>
    </row>
    <row r="14003" spans="1:5">
      <c r="A14003" s="711">
        <v>89172</v>
      </c>
      <c r="B14003" s="651" t="s">
        <v>29727</v>
      </c>
      <c r="C14003" s="651" t="s">
        <v>112</v>
      </c>
      <c r="D14003" s="652" t="s">
        <v>18987</v>
      </c>
      <c r="E14003" s="625">
        <v>30.4</v>
      </c>
    </row>
    <row r="14004" spans="1:5">
      <c r="A14004" s="711" t="s">
        <v>29728</v>
      </c>
      <c r="B14004" s="651" t="s">
        <v>29734</v>
      </c>
      <c r="C14004" s="651"/>
      <c r="D14004" s="652"/>
    </row>
    <row r="14005" spans="1:5">
      <c r="A14005" s="711" t="s">
        <v>29735</v>
      </c>
      <c r="B14005" s="651" t="s">
        <v>29736</v>
      </c>
      <c r="C14005" s="651"/>
      <c r="D14005" s="652"/>
    </row>
    <row r="14006" spans="1:5">
      <c r="A14006" s="711" t="s">
        <v>29737</v>
      </c>
      <c r="B14006" s="651" t="s">
        <v>29738</v>
      </c>
      <c r="C14006" s="651"/>
      <c r="D14006" s="652"/>
    </row>
    <row r="14007" spans="1:5">
      <c r="A14007" s="711">
        <v>90900</v>
      </c>
      <c r="B14007" s="651" t="s">
        <v>29739</v>
      </c>
      <c r="C14007" s="651" t="s">
        <v>112</v>
      </c>
      <c r="D14007" s="652" t="s">
        <v>18987</v>
      </c>
      <c r="E14007" s="625">
        <v>48.4</v>
      </c>
    </row>
    <row r="14008" spans="1:5">
      <c r="A14008" s="711" t="s">
        <v>29740</v>
      </c>
      <c r="B14008" s="651" t="s">
        <v>29741</v>
      </c>
      <c r="C14008" s="651"/>
      <c r="D14008" s="652"/>
    </row>
    <row r="14009" spans="1:5">
      <c r="A14009" s="711" t="s">
        <v>29405</v>
      </c>
      <c r="B14009" s="651" t="s">
        <v>29742</v>
      </c>
      <c r="C14009" s="651"/>
      <c r="D14009" s="652"/>
    </row>
    <row r="14010" spans="1:5">
      <c r="A14010" s="711">
        <v>90902</v>
      </c>
      <c r="B14010" s="651" t="s">
        <v>29739</v>
      </c>
      <c r="C14010" s="651" t="s">
        <v>112</v>
      </c>
      <c r="D14010" s="652" t="s">
        <v>18987</v>
      </c>
      <c r="E14010" s="625">
        <v>52.31</v>
      </c>
    </row>
    <row r="14011" spans="1:5">
      <c r="A14011" s="711" t="s">
        <v>29743</v>
      </c>
      <c r="B14011" s="651" t="s">
        <v>29744</v>
      </c>
      <c r="C14011" s="651"/>
      <c r="D14011" s="652"/>
    </row>
    <row r="14012" spans="1:5">
      <c r="A14012" s="711" t="s">
        <v>22417</v>
      </c>
      <c r="B14012" s="651" t="s">
        <v>22418</v>
      </c>
      <c r="C14012" s="651"/>
      <c r="D14012" s="652"/>
    </row>
    <row r="14013" spans="1:5">
      <c r="A14013" s="711" t="s">
        <v>22419</v>
      </c>
      <c r="B14013" s="651" t="e">
        <v>#NAME?</v>
      </c>
      <c r="C14013" s="651"/>
      <c r="D14013" s="652" t="s">
        <v>22420</v>
      </c>
      <c r="E14013" s="625" t="s">
        <v>22421</v>
      </c>
    </row>
    <row r="14014" spans="1:5">
      <c r="A14014" s="711"/>
      <c r="B14014" s="651"/>
      <c r="C14014" s="651"/>
      <c r="D14014" s="652" t="s">
        <v>22422</v>
      </c>
      <c r="E14014" s="625" t="s">
        <v>22423</v>
      </c>
    </row>
    <row r="14015" spans="1:5">
      <c r="A14015" s="711" t="s">
        <v>22424</v>
      </c>
      <c r="B14015" s="651" t="s">
        <v>22425</v>
      </c>
      <c r="C14015" s="651"/>
      <c r="D14015" s="652"/>
    </row>
    <row r="14016" spans="1:5">
      <c r="A14016" s="711" t="s">
        <v>22426</v>
      </c>
      <c r="B14016" s="651" t="s">
        <v>22427</v>
      </c>
      <c r="C14016" s="651" t="s">
        <v>22428</v>
      </c>
      <c r="D14016" s="652"/>
    </row>
    <row r="14017" spans="1:5">
      <c r="A14017" s="711" t="s">
        <v>22429</v>
      </c>
      <c r="B14017" s="651" t="s">
        <v>22430</v>
      </c>
      <c r="C14017" s="651"/>
      <c r="D14017" s="652" t="s">
        <v>22422</v>
      </c>
      <c r="E14017" s="625" t="s">
        <v>22431</v>
      </c>
    </row>
    <row r="14018" spans="1:5">
      <c r="A14018" s="711" t="s">
        <v>91</v>
      </c>
      <c r="B14018" s="651" t="s">
        <v>22432</v>
      </c>
      <c r="C14018" s="651" t="s">
        <v>22433</v>
      </c>
      <c r="D14018" s="652" t="s">
        <v>22434</v>
      </c>
      <c r="E14018" s="625" t="s">
        <v>22435</v>
      </c>
    </row>
    <row r="14019" spans="1:5">
      <c r="A14019" s="711" t="s">
        <v>22436</v>
      </c>
      <c r="B14019" s="651" t="s">
        <v>22437</v>
      </c>
      <c r="C14019" s="651"/>
      <c r="D14019" s="652"/>
    </row>
    <row r="14020" spans="1:5">
      <c r="A14020" s="711" t="s">
        <v>23476</v>
      </c>
      <c r="B14020" s="651"/>
      <c r="C14020" s="651"/>
      <c r="D14020" s="652"/>
    </row>
    <row r="14021" spans="1:5">
      <c r="A14021" s="711">
        <v>90903</v>
      </c>
      <c r="B14021" s="651" t="s">
        <v>29745</v>
      </c>
      <c r="C14021" s="651" t="s">
        <v>112</v>
      </c>
      <c r="D14021" s="652" t="s">
        <v>18987</v>
      </c>
      <c r="E14021" s="625">
        <v>97.06</v>
      </c>
    </row>
    <row r="14022" spans="1:5">
      <c r="A14022" s="711" t="s">
        <v>29746</v>
      </c>
      <c r="B14022" s="651" t="s">
        <v>29747</v>
      </c>
      <c r="C14022" s="651"/>
      <c r="D14022" s="652"/>
    </row>
    <row r="14023" spans="1:5">
      <c r="A14023" s="711" t="s">
        <v>29748</v>
      </c>
      <c r="B14023" s="651"/>
      <c r="C14023" s="651"/>
      <c r="D14023" s="652"/>
    </row>
    <row r="14024" spans="1:5">
      <c r="A14024" s="711">
        <v>90904</v>
      </c>
      <c r="B14024" s="651" t="s">
        <v>29749</v>
      </c>
      <c r="C14024" s="651" t="s">
        <v>112</v>
      </c>
      <c r="D14024" s="652" t="s">
        <v>18987</v>
      </c>
      <c r="E14024" s="625">
        <v>104.71</v>
      </c>
    </row>
    <row r="14025" spans="1:5">
      <c r="A14025" s="711" t="s">
        <v>29750</v>
      </c>
      <c r="B14025" s="651" t="s">
        <v>29751</v>
      </c>
      <c r="C14025" s="651"/>
      <c r="D14025" s="652"/>
    </row>
    <row r="14026" spans="1:5">
      <c r="A14026" s="711">
        <v>90910</v>
      </c>
      <c r="B14026" s="651" t="s">
        <v>29739</v>
      </c>
      <c r="C14026" s="651" t="s">
        <v>112</v>
      </c>
      <c r="D14026" s="652" t="s">
        <v>18987</v>
      </c>
      <c r="E14026" s="625">
        <v>51.33</v>
      </c>
    </row>
    <row r="14027" spans="1:5">
      <c r="A14027" s="711" t="s">
        <v>29740</v>
      </c>
      <c r="B14027" s="651" t="s">
        <v>29741</v>
      </c>
      <c r="C14027" s="651"/>
      <c r="D14027" s="652"/>
    </row>
    <row r="14028" spans="1:5">
      <c r="A14028" s="711" t="s">
        <v>29405</v>
      </c>
      <c r="B14028" s="651" t="s">
        <v>29752</v>
      </c>
      <c r="C14028" s="651"/>
      <c r="D14028" s="652"/>
    </row>
    <row r="14029" spans="1:5">
      <c r="A14029" s="711">
        <v>90912</v>
      </c>
      <c r="B14029" s="651" t="s">
        <v>29739</v>
      </c>
      <c r="C14029" s="651" t="s">
        <v>112</v>
      </c>
      <c r="D14029" s="652" t="s">
        <v>18987</v>
      </c>
      <c r="E14029" s="625">
        <v>55.58</v>
      </c>
    </row>
    <row r="14030" spans="1:5">
      <c r="A14030" s="711" t="s">
        <v>29743</v>
      </c>
      <c r="B14030" s="651" t="s">
        <v>29753</v>
      </c>
      <c r="C14030" s="651"/>
      <c r="D14030" s="652"/>
    </row>
    <row r="14031" spans="1:5">
      <c r="A14031" s="711" t="s">
        <v>23476</v>
      </c>
      <c r="B14031" s="651"/>
      <c r="C14031" s="651"/>
      <c r="D14031" s="652"/>
    </row>
    <row r="14032" spans="1:5">
      <c r="A14032" s="711">
        <v>90913</v>
      </c>
      <c r="B14032" s="651" t="s">
        <v>29745</v>
      </c>
      <c r="C14032" s="651" t="s">
        <v>112</v>
      </c>
      <c r="D14032" s="652" t="s">
        <v>18987</v>
      </c>
      <c r="E14032" s="625">
        <v>104.32</v>
      </c>
    </row>
    <row r="14033" spans="1:5">
      <c r="A14033" s="711" t="s">
        <v>29746</v>
      </c>
      <c r="B14033" s="651" t="s">
        <v>29754</v>
      </c>
      <c r="C14033" s="651"/>
      <c r="D14033" s="652"/>
    </row>
    <row r="14034" spans="1:5">
      <c r="A14034" s="711" t="s">
        <v>29748</v>
      </c>
      <c r="B14034" s="651"/>
      <c r="C14034" s="651"/>
      <c r="D14034" s="652"/>
    </row>
    <row r="14035" spans="1:5">
      <c r="A14035" s="711">
        <v>90914</v>
      </c>
      <c r="B14035" s="651" t="s">
        <v>29749</v>
      </c>
      <c r="C14035" s="651" t="s">
        <v>112</v>
      </c>
      <c r="D14035" s="652" t="s">
        <v>18987</v>
      </c>
      <c r="E14035" s="625">
        <v>112.65</v>
      </c>
    </row>
    <row r="14036" spans="1:5">
      <c r="A14036" s="711" t="s">
        <v>29750</v>
      </c>
      <c r="B14036" s="651" t="s">
        <v>29755</v>
      </c>
      <c r="C14036" s="651"/>
      <c r="D14036" s="652"/>
    </row>
    <row r="14037" spans="1:5">
      <c r="A14037" s="711">
        <v>90920</v>
      </c>
      <c r="B14037" s="651" t="s">
        <v>29739</v>
      </c>
      <c r="C14037" s="651" t="s">
        <v>112</v>
      </c>
      <c r="D14037" s="652" t="s">
        <v>18987</v>
      </c>
      <c r="E14037" s="625">
        <v>56.74</v>
      </c>
    </row>
    <row r="14038" spans="1:5">
      <c r="A14038" s="711" t="s">
        <v>29740</v>
      </c>
      <c r="B14038" s="651" t="s">
        <v>29741</v>
      </c>
      <c r="C14038" s="651"/>
      <c r="D14038" s="652"/>
    </row>
    <row r="14039" spans="1:5">
      <c r="A14039" s="711" t="s">
        <v>29405</v>
      </c>
      <c r="B14039" s="651" t="s">
        <v>29756</v>
      </c>
      <c r="C14039" s="651"/>
      <c r="D14039" s="652"/>
    </row>
    <row r="14040" spans="1:5">
      <c r="A14040" s="711">
        <v>90922</v>
      </c>
      <c r="B14040" s="651" t="s">
        <v>29739</v>
      </c>
      <c r="C14040" s="651" t="s">
        <v>112</v>
      </c>
      <c r="D14040" s="652" t="s">
        <v>18987</v>
      </c>
      <c r="E14040" s="625">
        <v>61.63</v>
      </c>
    </row>
    <row r="14041" spans="1:5">
      <c r="A14041" s="711" t="s">
        <v>29743</v>
      </c>
      <c r="B14041" s="651" t="s">
        <v>29757</v>
      </c>
      <c r="C14041" s="651"/>
      <c r="D14041" s="652"/>
    </row>
    <row r="14042" spans="1:5">
      <c r="A14042" s="711" t="s">
        <v>23476</v>
      </c>
      <c r="B14042" s="651"/>
      <c r="C14042" s="651"/>
      <c r="D14042" s="652"/>
    </row>
    <row r="14043" spans="1:5">
      <c r="A14043" s="711">
        <v>90923</v>
      </c>
      <c r="B14043" s="651" t="s">
        <v>29745</v>
      </c>
      <c r="C14043" s="651" t="s">
        <v>112</v>
      </c>
      <c r="D14043" s="652" t="s">
        <v>18987</v>
      </c>
      <c r="E14043" s="625">
        <v>117.66</v>
      </c>
    </row>
    <row r="14044" spans="1:5">
      <c r="A14044" s="711" t="s">
        <v>29746</v>
      </c>
      <c r="B14044" s="651" t="s">
        <v>29758</v>
      </c>
      <c r="C14044" s="651"/>
      <c r="D14044" s="652"/>
    </row>
    <row r="14045" spans="1:5">
      <c r="A14045" s="711" t="s">
        <v>29748</v>
      </c>
      <c r="B14045" s="651"/>
      <c r="C14045" s="651"/>
      <c r="D14045" s="652"/>
    </row>
    <row r="14046" spans="1:5">
      <c r="A14046" s="711">
        <v>90924</v>
      </c>
      <c r="B14046" s="651" t="s">
        <v>29749</v>
      </c>
      <c r="C14046" s="651" t="s">
        <v>112</v>
      </c>
      <c r="D14046" s="652" t="s">
        <v>18987</v>
      </c>
      <c r="E14046" s="625">
        <v>127.25</v>
      </c>
    </row>
    <row r="14047" spans="1:5">
      <c r="A14047" s="711" t="s">
        <v>29750</v>
      </c>
      <c r="B14047" s="651" t="s">
        <v>29759</v>
      </c>
      <c r="C14047" s="651"/>
      <c r="D14047" s="652"/>
    </row>
    <row r="14048" spans="1:5">
      <c r="A14048" s="711" t="s">
        <v>22417</v>
      </c>
      <c r="B14048" s="651" t="s">
        <v>22418</v>
      </c>
      <c r="C14048" s="651"/>
      <c r="D14048" s="652"/>
    </row>
    <row r="14049" spans="1:5">
      <c r="A14049" s="711" t="s">
        <v>22419</v>
      </c>
      <c r="B14049" s="651" t="e">
        <v>#NAME?</v>
      </c>
      <c r="C14049" s="651"/>
      <c r="D14049" s="652" t="s">
        <v>22420</v>
      </c>
      <c r="E14049" s="625" t="s">
        <v>22421</v>
      </c>
    </row>
    <row r="14050" spans="1:5">
      <c r="A14050" s="711"/>
      <c r="B14050" s="651"/>
      <c r="C14050" s="651"/>
      <c r="D14050" s="652" t="s">
        <v>22422</v>
      </c>
      <c r="E14050" s="625" t="s">
        <v>22423</v>
      </c>
    </row>
    <row r="14051" spans="1:5">
      <c r="A14051" s="711" t="s">
        <v>22424</v>
      </c>
      <c r="B14051" s="651" t="s">
        <v>22425</v>
      </c>
      <c r="C14051" s="651"/>
      <c r="D14051" s="652"/>
    </row>
    <row r="14052" spans="1:5">
      <c r="A14052" s="711" t="s">
        <v>22426</v>
      </c>
      <c r="B14052" s="651" t="s">
        <v>22427</v>
      </c>
      <c r="C14052" s="651" t="s">
        <v>22428</v>
      </c>
      <c r="D14052" s="652"/>
    </row>
    <row r="14053" spans="1:5">
      <c r="A14053" s="711" t="s">
        <v>22429</v>
      </c>
      <c r="B14053" s="651" t="s">
        <v>22430</v>
      </c>
      <c r="C14053" s="651"/>
      <c r="D14053" s="652" t="s">
        <v>22422</v>
      </c>
      <c r="E14053" s="625" t="s">
        <v>22431</v>
      </c>
    </row>
    <row r="14054" spans="1:5">
      <c r="A14054" s="711" t="s">
        <v>91</v>
      </c>
      <c r="B14054" s="651" t="s">
        <v>22432</v>
      </c>
      <c r="C14054" s="651" t="s">
        <v>22433</v>
      </c>
      <c r="D14054" s="652" t="s">
        <v>22434</v>
      </c>
      <c r="E14054" s="625" t="s">
        <v>22435</v>
      </c>
    </row>
    <row r="14055" spans="1:5">
      <c r="A14055" s="711" t="s">
        <v>22436</v>
      </c>
      <c r="B14055" s="651" t="s">
        <v>22437</v>
      </c>
      <c r="C14055" s="651"/>
      <c r="D14055" s="652"/>
    </row>
    <row r="14056" spans="1:5">
      <c r="A14056" s="711">
        <v>90930</v>
      </c>
      <c r="B14056" s="651" t="s">
        <v>29739</v>
      </c>
      <c r="C14056" s="651" t="s">
        <v>112</v>
      </c>
      <c r="D14056" s="652" t="s">
        <v>18987</v>
      </c>
      <c r="E14056" s="625">
        <v>44.3</v>
      </c>
    </row>
    <row r="14057" spans="1:5">
      <c r="A14057" s="711" t="s">
        <v>29740</v>
      </c>
      <c r="B14057" s="651" t="s">
        <v>29760</v>
      </c>
      <c r="C14057" s="651"/>
      <c r="D14057" s="652"/>
    </row>
    <row r="14058" spans="1:5">
      <c r="A14058" s="711" t="s">
        <v>29405</v>
      </c>
      <c r="B14058" s="651" t="s">
        <v>29742</v>
      </c>
      <c r="C14058" s="651"/>
      <c r="D14058" s="652"/>
    </row>
    <row r="14059" spans="1:5">
      <c r="A14059" s="711">
        <v>90932</v>
      </c>
      <c r="B14059" s="651" t="s">
        <v>29739</v>
      </c>
      <c r="C14059" s="651" t="s">
        <v>112</v>
      </c>
      <c r="D14059" s="652" t="s">
        <v>18987</v>
      </c>
      <c r="E14059" s="625">
        <v>48.21</v>
      </c>
    </row>
    <row r="14060" spans="1:5">
      <c r="A14060" s="711" t="s">
        <v>29743</v>
      </c>
      <c r="B14060" s="651" t="s">
        <v>29761</v>
      </c>
      <c r="C14060" s="651"/>
      <c r="D14060" s="652"/>
    </row>
    <row r="14061" spans="1:5">
      <c r="A14061" s="711" t="s">
        <v>23476</v>
      </c>
      <c r="B14061" s="651"/>
      <c r="C14061" s="651"/>
      <c r="D14061" s="652"/>
    </row>
    <row r="14062" spans="1:5">
      <c r="A14062" s="711">
        <v>90933</v>
      </c>
      <c r="B14062" s="651" t="s">
        <v>29745</v>
      </c>
      <c r="C14062" s="651" t="s">
        <v>112</v>
      </c>
      <c r="D14062" s="652" t="s">
        <v>18987</v>
      </c>
      <c r="E14062" s="625">
        <v>92.96</v>
      </c>
    </row>
    <row r="14063" spans="1:5">
      <c r="A14063" s="711" t="s">
        <v>29746</v>
      </c>
      <c r="B14063" s="651" t="s">
        <v>29762</v>
      </c>
      <c r="C14063" s="651"/>
      <c r="D14063" s="652"/>
    </row>
    <row r="14064" spans="1:5">
      <c r="A14064" s="711" t="s">
        <v>29748</v>
      </c>
      <c r="B14064" s="651"/>
      <c r="C14064" s="651"/>
      <c r="D14064" s="652"/>
    </row>
    <row r="14065" spans="1:5">
      <c r="A14065" s="711">
        <v>90934</v>
      </c>
      <c r="B14065" s="651" t="s">
        <v>29749</v>
      </c>
      <c r="C14065" s="651" t="s">
        <v>112</v>
      </c>
      <c r="D14065" s="652" t="s">
        <v>18987</v>
      </c>
      <c r="E14065" s="625">
        <v>100.62</v>
      </c>
    </row>
    <row r="14066" spans="1:5">
      <c r="A14066" s="711" t="s">
        <v>29750</v>
      </c>
      <c r="B14066" s="651" t="s">
        <v>29763</v>
      </c>
      <c r="C14066" s="651"/>
      <c r="D14066" s="652"/>
    </row>
    <row r="14067" spans="1:5">
      <c r="A14067" s="711">
        <v>90940</v>
      </c>
      <c r="B14067" s="651" t="s">
        <v>29739</v>
      </c>
      <c r="C14067" s="651" t="s">
        <v>112</v>
      </c>
      <c r="D14067" s="652" t="s">
        <v>18987</v>
      </c>
      <c r="E14067" s="625">
        <v>47.26</v>
      </c>
    </row>
    <row r="14068" spans="1:5">
      <c r="A14068" s="711" t="s">
        <v>29740</v>
      </c>
      <c r="B14068" s="651" t="s">
        <v>29760</v>
      </c>
      <c r="C14068" s="651"/>
      <c r="D14068" s="652"/>
    </row>
    <row r="14069" spans="1:5">
      <c r="A14069" s="711" t="s">
        <v>29405</v>
      </c>
      <c r="B14069" s="651" t="s">
        <v>29752</v>
      </c>
      <c r="C14069" s="651"/>
      <c r="D14069" s="652"/>
    </row>
    <row r="14070" spans="1:5">
      <c r="A14070" s="711">
        <v>90942</v>
      </c>
      <c r="B14070" s="651" t="s">
        <v>29739</v>
      </c>
      <c r="C14070" s="651" t="s">
        <v>112</v>
      </c>
      <c r="D14070" s="652" t="s">
        <v>18987</v>
      </c>
      <c r="E14070" s="625">
        <v>51.51</v>
      </c>
    </row>
    <row r="14071" spans="1:5">
      <c r="A14071" s="711" t="s">
        <v>29743</v>
      </c>
      <c r="B14071" s="651" t="s">
        <v>29764</v>
      </c>
      <c r="C14071" s="651"/>
      <c r="D14071" s="652"/>
    </row>
    <row r="14072" spans="1:5">
      <c r="A14072" s="711" t="s">
        <v>23476</v>
      </c>
      <c r="B14072" s="651"/>
      <c r="C14072" s="651"/>
      <c r="D14072" s="652"/>
    </row>
    <row r="14073" spans="1:5">
      <c r="A14073" s="711">
        <v>90943</v>
      </c>
      <c r="B14073" s="651" t="s">
        <v>29745</v>
      </c>
      <c r="C14073" s="651" t="s">
        <v>112</v>
      </c>
      <c r="D14073" s="652" t="s">
        <v>18987</v>
      </c>
      <c r="E14073" s="625">
        <v>100.24</v>
      </c>
    </row>
    <row r="14074" spans="1:5">
      <c r="A14074" s="711" t="s">
        <v>29746</v>
      </c>
      <c r="B14074" s="651" t="s">
        <v>29765</v>
      </c>
      <c r="C14074" s="651"/>
      <c r="D14074" s="652"/>
    </row>
    <row r="14075" spans="1:5">
      <c r="A14075" s="711" t="s">
        <v>29748</v>
      </c>
      <c r="B14075" s="651"/>
      <c r="C14075" s="651"/>
      <c r="D14075" s="652"/>
    </row>
    <row r="14076" spans="1:5">
      <c r="A14076" s="711">
        <v>90944</v>
      </c>
      <c r="B14076" s="651" t="s">
        <v>29749</v>
      </c>
      <c r="C14076" s="651" t="s">
        <v>112</v>
      </c>
      <c r="D14076" s="652" t="s">
        <v>18987</v>
      </c>
      <c r="E14076" s="625">
        <v>108.58</v>
      </c>
    </row>
    <row r="14077" spans="1:5">
      <c r="A14077" s="711" t="s">
        <v>29750</v>
      </c>
      <c r="B14077" s="651" t="s">
        <v>29766</v>
      </c>
      <c r="C14077" s="651"/>
      <c r="D14077" s="652"/>
    </row>
    <row r="14078" spans="1:5">
      <c r="A14078" s="711">
        <v>90950</v>
      </c>
      <c r="B14078" s="651" t="s">
        <v>29739</v>
      </c>
      <c r="C14078" s="651" t="s">
        <v>112</v>
      </c>
      <c r="D14078" s="652" t="s">
        <v>18987</v>
      </c>
      <c r="E14078" s="625">
        <v>52.65</v>
      </c>
    </row>
    <row r="14079" spans="1:5">
      <c r="A14079" s="711" t="s">
        <v>29740</v>
      </c>
      <c r="B14079" s="651" t="s">
        <v>29760</v>
      </c>
      <c r="C14079" s="651"/>
      <c r="D14079" s="652"/>
    </row>
    <row r="14080" spans="1:5">
      <c r="A14080" s="711" t="s">
        <v>29405</v>
      </c>
      <c r="B14080" s="651" t="s">
        <v>29756</v>
      </c>
      <c r="C14080" s="651"/>
      <c r="D14080" s="652"/>
    </row>
    <row r="14081" spans="1:5">
      <c r="A14081" s="711">
        <v>90952</v>
      </c>
      <c r="B14081" s="651" t="s">
        <v>29739</v>
      </c>
      <c r="C14081" s="651" t="s">
        <v>112</v>
      </c>
      <c r="D14081" s="652" t="s">
        <v>18987</v>
      </c>
      <c r="E14081" s="625">
        <v>57.54</v>
      </c>
    </row>
    <row r="14082" spans="1:5">
      <c r="A14082" s="711" t="s">
        <v>29743</v>
      </c>
      <c r="B14082" s="651" t="s">
        <v>29767</v>
      </c>
      <c r="C14082" s="651"/>
      <c r="D14082" s="652"/>
    </row>
    <row r="14083" spans="1:5">
      <c r="A14083" s="711" t="s">
        <v>23476</v>
      </c>
      <c r="B14083" s="651"/>
      <c r="C14083" s="651"/>
      <c r="D14083" s="652"/>
    </row>
    <row r="14084" spans="1:5">
      <c r="A14084" s="711" t="s">
        <v>22417</v>
      </c>
      <c r="B14084" s="651" t="s">
        <v>22418</v>
      </c>
      <c r="C14084" s="651"/>
      <c r="D14084" s="652"/>
    </row>
    <row r="14085" spans="1:5">
      <c r="A14085" s="711" t="s">
        <v>22419</v>
      </c>
      <c r="B14085" s="651" t="e">
        <v>#NAME?</v>
      </c>
      <c r="C14085" s="651"/>
      <c r="D14085" s="652" t="s">
        <v>22420</v>
      </c>
      <c r="E14085" s="625" t="s">
        <v>22421</v>
      </c>
    </row>
    <row r="14086" spans="1:5">
      <c r="A14086" s="711"/>
      <c r="B14086" s="651"/>
      <c r="C14086" s="651"/>
      <c r="D14086" s="652" t="s">
        <v>22422</v>
      </c>
      <c r="E14086" s="625" t="s">
        <v>22423</v>
      </c>
    </row>
    <row r="14087" spans="1:5">
      <c r="A14087" s="711" t="s">
        <v>22424</v>
      </c>
      <c r="B14087" s="651" t="s">
        <v>22425</v>
      </c>
      <c r="C14087" s="651"/>
      <c r="D14087" s="652"/>
    </row>
    <row r="14088" spans="1:5">
      <c r="A14088" s="711" t="s">
        <v>22426</v>
      </c>
      <c r="B14088" s="651" t="s">
        <v>22427</v>
      </c>
      <c r="C14088" s="651" t="s">
        <v>22428</v>
      </c>
      <c r="D14088" s="652"/>
    </row>
    <row r="14089" spans="1:5">
      <c r="A14089" s="711" t="s">
        <v>22429</v>
      </c>
      <c r="B14089" s="651" t="s">
        <v>22430</v>
      </c>
      <c r="C14089" s="651"/>
      <c r="D14089" s="652" t="s">
        <v>22422</v>
      </c>
      <c r="E14089" s="625" t="s">
        <v>22431</v>
      </c>
    </row>
    <row r="14090" spans="1:5">
      <c r="A14090" s="711" t="s">
        <v>91</v>
      </c>
      <c r="B14090" s="651" t="s">
        <v>22432</v>
      </c>
      <c r="C14090" s="651" t="s">
        <v>22433</v>
      </c>
      <c r="D14090" s="652" t="s">
        <v>22434</v>
      </c>
      <c r="E14090" s="625" t="s">
        <v>22435</v>
      </c>
    </row>
    <row r="14091" spans="1:5">
      <c r="A14091" s="711" t="s">
        <v>22436</v>
      </c>
      <c r="B14091" s="651" t="s">
        <v>22437</v>
      </c>
      <c r="C14091" s="651"/>
      <c r="D14091" s="652"/>
    </row>
    <row r="14092" spans="1:5">
      <c r="A14092" s="711">
        <v>90953</v>
      </c>
      <c r="B14092" s="651" t="s">
        <v>29745</v>
      </c>
      <c r="C14092" s="651" t="s">
        <v>112</v>
      </c>
      <c r="D14092" s="652" t="s">
        <v>18987</v>
      </c>
      <c r="E14092" s="625">
        <v>113.57</v>
      </c>
    </row>
    <row r="14093" spans="1:5">
      <c r="A14093" s="711" t="s">
        <v>29746</v>
      </c>
      <c r="B14093" s="651" t="s">
        <v>29768</v>
      </c>
      <c r="C14093" s="651"/>
      <c r="D14093" s="652"/>
    </row>
    <row r="14094" spans="1:5">
      <c r="A14094" s="711" t="s">
        <v>29748</v>
      </c>
      <c r="B14094" s="651"/>
      <c r="C14094" s="651"/>
      <c r="D14094" s="652"/>
    </row>
    <row r="14095" spans="1:5">
      <c r="A14095" s="711">
        <v>90954</v>
      </c>
      <c r="B14095" s="651" t="s">
        <v>29749</v>
      </c>
      <c r="C14095" s="651" t="s">
        <v>112</v>
      </c>
      <c r="D14095" s="652" t="s">
        <v>18987</v>
      </c>
      <c r="E14095" s="625">
        <v>123.15</v>
      </c>
    </row>
    <row r="14096" spans="1:5">
      <c r="A14096" s="711" t="s">
        <v>29750</v>
      </c>
      <c r="B14096" s="651" t="s">
        <v>29769</v>
      </c>
      <c r="C14096" s="651"/>
      <c r="D14096" s="652"/>
    </row>
    <row r="14097" spans="1:5">
      <c r="A14097" s="711">
        <v>299</v>
      </c>
      <c r="B14097" s="651" t="s">
        <v>29770</v>
      </c>
      <c r="C14097" s="651"/>
      <c r="D14097" s="652"/>
    </row>
    <row r="14098" spans="1:5">
      <c r="A14098" s="711">
        <v>73907</v>
      </c>
      <c r="B14098" s="651" t="s">
        <v>29771</v>
      </c>
      <c r="C14098" s="651"/>
      <c r="D14098" s="652"/>
    </row>
    <row r="14099" spans="1:5">
      <c r="A14099" s="711" t="s">
        <v>5640</v>
      </c>
      <c r="B14099" s="651" t="s">
        <v>29772</v>
      </c>
      <c r="C14099" s="651" t="s">
        <v>112</v>
      </c>
      <c r="D14099" s="652" t="s">
        <v>18987</v>
      </c>
      <c r="E14099" s="625">
        <v>24.58</v>
      </c>
    </row>
    <row r="14100" spans="1:5">
      <c r="A14100" s="711" t="s">
        <v>29773</v>
      </c>
      <c r="B14100" s="651"/>
      <c r="C14100" s="651"/>
      <c r="D14100" s="652"/>
    </row>
    <row r="14101" spans="1:5">
      <c r="A14101" s="711" t="s">
        <v>5641</v>
      </c>
      <c r="B14101" s="651" t="s">
        <v>5642</v>
      </c>
      <c r="C14101" s="651" t="s">
        <v>112</v>
      </c>
      <c r="D14101" s="652" t="s">
        <v>18987</v>
      </c>
      <c r="E14101" s="625">
        <v>16.29</v>
      </c>
    </row>
    <row r="14102" spans="1:5">
      <c r="A14102" s="711">
        <v>74048</v>
      </c>
      <c r="B14102" s="651" t="s">
        <v>29774</v>
      </c>
      <c r="C14102" s="651"/>
      <c r="D14102" s="652"/>
    </row>
    <row r="14103" spans="1:5">
      <c r="A14103" s="711" t="s">
        <v>5643</v>
      </c>
      <c r="B14103" s="651" t="s">
        <v>29775</v>
      </c>
      <c r="C14103" s="651" t="s">
        <v>112</v>
      </c>
      <c r="D14103" s="652" t="s">
        <v>18987</v>
      </c>
      <c r="E14103" s="625">
        <v>18.91</v>
      </c>
    </row>
    <row r="14104" spans="1:5">
      <c r="A14104" s="711" t="s">
        <v>25843</v>
      </c>
      <c r="B14104" s="651" t="s">
        <v>29776</v>
      </c>
      <c r="C14104" s="651"/>
      <c r="D14104" s="652"/>
    </row>
    <row r="14105" spans="1:5">
      <c r="A14105" s="711">
        <v>308</v>
      </c>
      <c r="B14105" s="651" t="s">
        <v>29777</v>
      </c>
      <c r="C14105" s="651"/>
      <c r="D14105" s="652"/>
    </row>
    <row r="14106" spans="1:5">
      <c r="A14106" s="711">
        <v>72189</v>
      </c>
      <c r="B14106" s="651" t="s">
        <v>5644</v>
      </c>
      <c r="C14106" s="651" t="s">
        <v>121</v>
      </c>
      <c r="D14106" s="652" t="s">
        <v>18987</v>
      </c>
      <c r="E14106" s="625">
        <v>24.7</v>
      </c>
    </row>
    <row r="14107" spans="1:5">
      <c r="A14107" s="711">
        <v>72190</v>
      </c>
      <c r="B14107" s="651" t="s">
        <v>29778</v>
      </c>
      <c r="C14107" s="651" t="s">
        <v>121</v>
      </c>
      <c r="D14107" s="652" t="s">
        <v>18987</v>
      </c>
      <c r="E14107" s="625">
        <v>29.92</v>
      </c>
    </row>
    <row r="14108" spans="1:5">
      <c r="A14108" s="711" t="s">
        <v>29779</v>
      </c>
      <c r="B14108" s="651" t="s">
        <v>29780</v>
      </c>
      <c r="C14108" s="651"/>
      <c r="D14108" s="652"/>
    </row>
    <row r="14109" spans="1:5">
      <c r="A14109" s="711">
        <v>106</v>
      </c>
      <c r="B14109" s="651" t="s">
        <v>29781</v>
      </c>
      <c r="C14109" s="651"/>
      <c r="D14109" s="652"/>
    </row>
    <row r="14110" spans="1:5">
      <c r="A14110" s="711">
        <v>74199</v>
      </c>
      <c r="B14110" s="651" t="s">
        <v>29782</v>
      </c>
      <c r="C14110" s="651"/>
      <c r="D14110" s="652"/>
    </row>
    <row r="14111" spans="1:5">
      <c r="A14111" s="711" t="s">
        <v>5645</v>
      </c>
      <c r="B14111" s="651" t="s">
        <v>29783</v>
      </c>
      <c r="C14111" s="651" t="s">
        <v>112</v>
      </c>
      <c r="D14111" s="652" t="s">
        <v>18987</v>
      </c>
      <c r="E14111" s="625">
        <v>24.05</v>
      </c>
    </row>
    <row r="14112" spans="1:5">
      <c r="A14112" s="711" t="s">
        <v>29784</v>
      </c>
      <c r="B14112" s="651" t="s">
        <v>29785</v>
      </c>
      <c r="C14112" s="651"/>
      <c r="D14112" s="652"/>
    </row>
    <row r="14113" spans="1:5">
      <c r="A14113" s="711">
        <v>87871</v>
      </c>
      <c r="B14113" s="651" t="s">
        <v>29786</v>
      </c>
      <c r="C14113" s="651" t="s">
        <v>112</v>
      </c>
      <c r="D14113" s="652" t="s">
        <v>18987</v>
      </c>
      <c r="E14113" s="625">
        <v>13.79</v>
      </c>
    </row>
    <row r="14114" spans="1:5">
      <c r="A14114" s="711" t="s">
        <v>29787</v>
      </c>
      <c r="B14114" s="651" t="s">
        <v>29788</v>
      </c>
      <c r="C14114" s="651"/>
      <c r="D14114" s="652"/>
    </row>
    <row r="14115" spans="1:5">
      <c r="A14115" s="711" t="s">
        <v>29789</v>
      </c>
      <c r="B14115" s="651" t="s">
        <v>22787</v>
      </c>
      <c r="C14115" s="651"/>
      <c r="D14115" s="652"/>
    </row>
    <row r="14116" spans="1:5">
      <c r="A14116" s="711">
        <v>87872</v>
      </c>
      <c r="B14116" s="651" t="s">
        <v>29786</v>
      </c>
      <c r="C14116" s="651" t="s">
        <v>112</v>
      </c>
      <c r="D14116" s="652" t="s">
        <v>18987</v>
      </c>
      <c r="E14116" s="625">
        <v>13.34</v>
      </c>
    </row>
    <row r="14117" spans="1:5">
      <c r="A14117" s="711" t="s">
        <v>29787</v>
      </c>
      <c r="B14117" s="651" t="s">
        <v>29790</v>
      </c>
      <c r="C14117" s="651"/>
      <c r="D14117" s="652"/>
    </row>
    <row r="14118" spans="1:5">
      <c r="A14118" s="711" t="s">
        <v>29791</v>
      </c>
      <c r="B14118" s="651" t="s">
        <v>29792</v>
      </c>
      <c r="C14118" s="651"/>
      <c r="D14118" s="652"/>
    </row>
    <row r="14119" spans="1:5">
      <c r="A14119" s="711">
        <v>87873</v>
      </c>
      <c r="B14119" s="651" t="s">
        <v>29793</v>
      </c>
      <c r="C14119" s="651" t="s">
        <v>112</v>
      </c>
      <c r="D14119" s="652" t="s">
        <v>18987</v>
      </c>
      <c r="E14119" s="625">
        <v>3.54</v>
      </c>
    </row>
    <row r="14120" spans="1:5">
      <c r="A14120" s="711" t="s">
        <v>22417</v>
      </c>
      <c r="B14120" s="651" t="s">
        <v>22418</v>
      </c>
      <c r="C14120" s="651"/>
      <c r="D14120" s="652"/>
    </row>
    <row r="14121" spans="1:5">
      <c r="A14121" s="711" t="s">
        <v>22419</v>
      </c>
      <c r="B14121" s="651" t="e">
        <v>#NAME?</v>
      </c>
      <c r="C14121" s="651"/>
      <c r="D14121" s="652" t="s">
        <v>22420</v>
      </c>
      <c r="E14121" s="625" t="s">
        <v>22421</v>
      </c>
    </row>
    <row r="14122" spans="1:5">
      <c r="A14122" s="711"/>
      <c r="B14122" s="651"/>
      <c r="C14122" s="651"/>
      <c r="D14122" s="652" t="s">
        <v>22422</v>
      </c>
      <c r="E14122" s="625" t="s">
        <v>22423</v>
      </c>
    </row>
    <row r="14123" spans="1:5">
      <c r="A14123" s="711" t="s">
        <v>22424</v>
      </c>
      <c r="B14123" s="651" t="s">
        <v>22425</v>
      </c>
      <c r="C14123" s="651"/>
      <c r="D14123" s="652"/>
    </row>
    <row r="14124" spans="1:5">
      <c r="A14124" s="711" t="s">
        <v>22426</v>
      </c>
      <c r="B14124" s="651" t="s">
        <v>22427</v>
      </c>
      <c r="C14124" s="651" t="s">
        <v>22428</v>
      </c>
      <c r="D14124" s="652"/>
    </row>
    <row r="14125" spans="1:5">
      <c r="A14125" s="711" t="s">
        <v>22429</v>
      </c>
      <c r="B14125" s="651" t="s">
        <v>22430</v>
      </c>
      <c r="C14125" s="651"/>
      <c r="D14125" s="652" t="s">
        <v>22422</v>
      </c>
      <c r="E14125" s="625" t="s">
        <v>22431</v>
      </c>
    </row>
    <row r="14126" spans="1:5">
      <c r="A14126" s="711" t="s">
        <v>91</v>
      </c>
      <c r="B14126" s="651" t="s">
        <v>22432</v>
      </c>
      <c r="C14126" s="651" t="s">
        <v>22433</v>
      </c>
      <c r="D14126" s="652" t="s">
        <v>22434</v>
      </c>
      <c r="E14126" s="625" t="s">
        <v>22435</v>
      </c>
    </row>
    <row r="14127" spans="1:5">
      <c r="A14127" s="711" t="s">
        <v>22436</v>
      </c>
      <c r="B14127" s="651" t="s">
        <v>22437</v>
      </c>
      <c r="C14127" s="651"/>
      <c r="D14127" s="652"/>
    </row>
    <row r="14128" spans="1:5">
      <c r="A14128" s="711" t="s">
        <v>29794</v>
      </c>
      <c r="B14128" s="651" t="s">
        <v>29795</v>
      </c>
      <c r="C14128" s="651"/>
      <c r="D14128" s="652"/>
    </row>
    <row r="14129" spans="1:5">
      <c r="A14129" s="711" t="s">
        <v>29796</v>
      </c>
      <c r="B14129" s="651" t="s">
        <v>29797</v>
      </c>
      <c r="C14129" s="651"/>
      <c r="D14129" s="652"/>
    </row>
    <row r="14130" spans="1:5">
      <c r="A14130" s="711">
        <v>87874</v>
      </c>
      <c r="B14130" s="651" t="s">
        <v>29793</v>
      </c>
      <c r="C14130" s="651" t="s">
        <v>112</v>
      </c>
      <c r="D14130" s="652" t="s">
        <v>18987</v>
      </c>
      <c r="E14130" s="625">
        <v>3.46</v>
      </c>
    </row>
    <row r="14131" spans="1:5">
      <c r="A14131" s="711" t="s">
        <v>29794</v>
      </c>
      <c r="B14131" s="651" t="s">
        <v>29795</v>
      </c>
      <c r="C14131" s="651"/>
      <c r="D14131" s="652"/>
    </row>
    <row r="14132" spans="1:5">
      <c r="A14132" s="711" t="s">
        <v>29796</v>
      </c>
      <c r="B14132" s="651" t="s">
        <v>29798</v>
      </c>
      <c r="C14132" s="651"/>
      <c r="D14132" s="652"/>
    </row>
    <row r="14133" spans="1:5">
      <c r="A14133" s="711">
        <v>87876</v>
      </c>
      <c r="B14133" s="651" t="s">
        <v>29793</v>
      </c>
      <c r="C14133" s="651" t="s">
        <v>112</v>
      </c>
      <c r="D14133" s="652" t="s">
        <v>18987</v>
      </c>
      <c r="E14133" s="625">
        <v>7.45</v>
      </c>
    </row>
    <row r="14134" spans="1:5">
      <c r="A14134" s="711" t="s">
        <v>29794</v>
      </c>
      <c r="B14134" s="651" t="s">
        <v>29799</v>
      </c>
      <c r="C14134" s="651"/>
      <c r="D14134" s="652"/>
    </row>
    <row r="14135" spans="1:5">
      <c r="A14135" s="711" t="s">
        <v>29800</v>
      </c>
      <c r="B14135" s="651">
        <v>41791</v>
      </c>
      <c r="C14135" s="651"/>
      <c r="D14135" s="652"/>
    </row>
    <row r="14136" spans="1:5">
      <c r="A14136" s="711">
        <v>87877</v>
      </c>
      <c r="B14136" s="651" t="s">
        <v>29793</v>
      </c>
      <c r="C14136" s="651" t="s">
        <v>112</v>
      </c>
      <c r="D14136" s="652" t="s">
        <v>18987</v>
      </c>
      <c r="E14136" s="625">
        <v>7.25</v>
      </c>
    </row>
    <row r="14137" spans="1:5">
      <c r="A14137" s="711" t="s">
        <v>29794</v>
      </c>
      <c r="B14137" s="651" t="s">
        <v>29801</v>
      </c>
      <c r="C14137" s="651"/>
      <c r="D14137" s="652"/>
    </row>
    <row r="14138" spans="1:5">
      <c r="A14138" s="711" t="s">
        <v>29802</v>
      </c>
      <c r="B14138" s="651" t="s">
        <v>29803</v>
      </c>
      <c r="C14138" s="651"/>
      <c r="D14138" s="652"/>
    </row>
    <row r="14139" spans="1:5">
      <c r="A14139" s="711">
        <v>87878</v>
      </c>
      <c r="B14139" s="651" t="s">
        <v>29793</v>
      </c>
      <c r="C14139" s="651" t="s">
        <v>112</v>
      </c>
      <c r="D14139" s="652" t="s">
        <v>18987</v>
      </c>
      <c r="E14139" s="625">
        <v>2.8</v>
      </c>
    </row>
    <row r="14140" spans="1:5">
      <c r="A14140" s="711" t="s">
        <v>29804</v>
      </c>
      <c r="B14140" s="651" t="s">
        <v>29805</v>
      </c>
      <c r="C14140" s="651"/>
      <c r="D14140" s="652"/>
    </row>
    <row r="14141" spans="1:5">
      <c r="A14141" s="711">
        <v>14</v>
      </c>
      <c r="B14141" s="651"/>
      <c r="C14141" s="651"/>
      <c r="D14141" s="652"/>
    </row>
    <row r="14142" spans="1:5">
      <c r="A14142" s="711">
        <v>87879</v>
      </c>
      <c r="B14142" s="651" t="s">
        <v>29793</v>
      </c>
      <c r="C14142" s="651" t="s">
        <v>112</v>
      </c>
      <c r="D14142" s="652" t="s">
        <v>18987</v>
      </c>
      <c r="E14142" s="625">
        <v>2.5099999999999998</v>
      </c>
    </row>
    <row r="14143" spans="1:5">
      <c r="A14143" s="711" t="s">
        <v>29804</v>
      </c>
      <c r="B14143" s="651" t="s">
        <v>29806</v>
      </c>
      <c r="C14143" s="651"/>
      <c r="D14143" s="652"/>
    </row>
    <row r="14144" spans="1:5">
      <c r="A14144" s="711" t="s">
        <v>29807</v>
      </c>
      <c r="B14144" s="651">
        <v>14</v>
      </c>
      <c r="C14144" s="651"/>
      <c r="D14144" s="652"/>
    </row>
    <row r="14145" spans="1:5">
      <c r="A14145" s="711">
        <v>87881</v>
      </c>
      <c r="B14145" s="651" t="s">
        <v>29808</v>
      </c>
      <c r="C14145" s="651" t="s">
        <v>112</v>
      </c>
      <c r="D14145" s="652" t="s">
        <v>18987</v>
      </c>
      <c r="E14145" s="625">
        <v>3.47</v>
      </c>
    </row>
    <row r="14146" spans="1:5">
      <c r="A14146" s="711" t="s">
        <v>29809</v>
      </c>
      <c r="B14146" s="651" t="s">
        <v>29810</v>
      </c>
      <c r="C14146" s="651"/>
      <c r="D14146" s="652"/>
    </row>
    <row r="14147" spans="1:5">
      <c r="A14147" s="711">
        <v>87882</v>
      </c>
      <c r="B14147" s="651" t="s">
        <v>29808</v>
      </c>
      <c r="C14147" s="651" t="s">
        <v>112</v>
      </c>
      <c r="D14147" s="652" t="s">
        <v>18987</v>
      </c>
      <c r="E14147" s="625">
        <v>3.39</v>
      </c>
    </row>
    <row r="14148" spans="1:5">
      <c r="A14148" s="711" t="s">
        <v>29809</v>
      </c>
      <c r="B14148" s="651" t="s">
        <v>29811</v>
      </c>
      <c r="C14148" s="651"/>
      <c r="D14148" s="652"/>
    </row>
    <row r="14149" spans="1:5">
      <c r="A14149" s="711" t="s">
        <v>22787</v>
      </c>
      <c r="B14149" s="651"/>
      <c r="C14149" s="651"/>
      <c r="D14149" s="652"/>
    </row>
    <row r="14150" spans="1:5">
      <c r="A14150" s="711">
        <v>87884</v>
      </c>
      <c r="B14150" s="651" t="s">
        <v>29812</v>
      </c>
      <c r="C14150" s="651" t="s">
        <v>112</v>
      </c>
      <c r="D14150" s="652" t="s">
        <v>18987</v>
      </c>
      <c r="E14150" s="625">
        <v>7.38</v>
      </c>
    </row>
    <row r="14151" spans="1:5">
      <c r="A14151" s="711" t="s">
        <v>29813</v>
      </c>
      <c r="B14151" s="651" t="s">
        <v>29814</v>
      </c>
      <c r="C14151" s="651"/>
      <c r="D14151" s="652"/>
    </row>
    <row r="14152" spans="1:5">
      <c r="A14152" s="711">
        <v>87885</v>
      </c>
      <c r="B14152" s="651" t="s">
        <v>29812</v>
      </c>
      <c r="C14152" s="651" t="s">
        <v>112</v>
      </c>
      <c r="D14152" s="652" t="s">
        <v>18987</v>
      </c>
      <c r="E14152" s="625">
        <v>7.18</v>
      </c>
    </row>
    <row r="14153" spans="1:5">
      <c r="A14153" s="711" t="s">
        <v>29813</v>
      </c>
      <c r="B14153" s="651" t="s">
        <v>29815</v>
      </c>
      <c r="C14153" s="651"/>
      <c r="D14153" s="652"/>
    </row>
    <row r="14154" spans="1:5">
      <c r="A14154" s="711">
        <v>87886</v>
      </c>
      <c r="B14154" s="651" t="s">
        <v>29816</v>
      </c>
      <c r="C14154" s="651" t="s">
        <v>112</v>
      </c>
      <c r="D14154" s="652" t="s">
        <v>18987</v>
      </c>
      <c r="E14154" s="625">
        <v>17.93</v>
      </c>
    </row>
    <row r="14155" spans="1:5">
      <c r="A14155" s="711" t="s">
        <v>29817</v>
      </c>
      <c r="B14155" s="651" t="s">
        <v>29797</v>
      </c>
      <c r="C14155" s="651"/>
      <c r="D14155" s="652"/>
    </row>
    <row r="14156" spans="1:5">
      <c r="A14156" s="711" t="s">
        <v>22417</v>
      </c>
      <c r="B14156" s="651" t="s">
        <v>22418</v>
      </c>
      <c r="C14156" s="651"/>
      <c r="D14156" s="652"/>
    </row>
    <row r="14157" spans="1:5">
      <c r="A14157" s="711" t="s">
        <v>22419</v>
      </c>
      <c r="B14157" s="651" t="e">
        <v>#NAME?</v>
      </c>
      <c r="C14157" s="651"/>
      <c r="D14157" s="652" t="s">
        <v>22420</v>
      </c>
      <c r="E14157" s="625" t="s">
        <v>22421</v>
      </c>
    </row>
    <row r="14158" spans="1:5">
      <c r="A14158" s="711"/>
      <c r="B14158" s="651"/>
      <c r="C14158" s="651"/>
      <c r="D14158" s="652" t="s">
        <v>22422</v>
      </c>
      <c r="E14158" s="625" t="s">
        <v>22423</v>
      </c>
    </row>
    <row r="14159" spans="1:5">
      <c r="A14159" s="711" t="s">
        <v>22424</v>
      </c>
      <c r="B14159" s="651" t="s">
        <v>22425</v>
      </c>
      <c r="C14159" s="651"/>
      <c r="D14159" s="652"/>
    </row>
    <row r="14160" spans="1:5">
      <c r="A14160" s="711" t="s">
        <v>22426</v>
      </c>
      <c r="B14160" s="651" t="s">
        <v>22427</v>
      </c>
      <c r="C14160" s="651" t="s">
        <v>22428</v>
      </c>
      <c r="D14160" s="652"/>
    </row>
    <row r="14161" spans="1:5">
      <c r="A14161" s="711" t="s">
        <v>22429</v>
      </c>
      <c r="B14161" s="651" t="s">
        <v>22430</v>
      </c>
      <c r="C14161" s="651"/>
      <c r="D14161" s="652" t="s">
        <v>22422</v>
      </c>
      <c r="E14161" s="625" t="s">
        <v>22431</v>
      </c>
    </row>
    <row r="14162" spans="1:5">
      <c r="A14162" s="711" t="s">
        <v>91</v>
      </c>
      <c r="B14162" s="651" t="s">
        <v>22432</v>
      </c>
      <c r="C14162" s="651" t="s">
        <v>22433</v>
      </c>
      <c r="D14162" s="652" t="s">
        <v>22434</v>
      </c>
      <c r="E14162" s="625" t="s">
        <v>22435</v>
      </c>
    </row>
    <row r="14163" spans="1:5">
      <c r="A14163" s="711" t="s">
        <v>22436</v>
      </c>
      <c r="B14163" s="651" t="s">
        <v>22437</v>
      </c>
      <c r="C14163" s="651"/>
      <c r="D14163" s="652"/>
    </row>
    <row r="14164" spans="1:5">
      <c r="A14164" s="711">
        <v>87887</v>
      </c>
      <c r="B14164" s="651" t="s">
        <v>29816</v>
      </c>
      <c r="C14164" s="651" t="s">
        <v>112</v>
      </c>
      <c r="D14164" s="652" t="s">
        <v>18987</v>
      </c>
      <c r="E14164" s="625">
        <v>17.47</v>
      </c>
    </row>
    <row r="14165" spans="1:5">
      <c r="A14165" s="711" t="s">
        <v>29817</v>
      </c>
      <c r="B14165" s="651" t="s">
        <v>29818</v>
      </c>
      <c r="C14165" s="651"/>
      <c r="D14165" s="652"/>
    </row>
    <row r="14166" spans="1:5">
      <c r="A14166" s="711">
        <v>87888</v>
      </c>
      <c r="B14166" s="651" t="s">
        <v>29819</v>
      </c>
      <c r="C14166" s="651" t="s">
        <v>112</v>
      </c>
      <c r="D14166" s="652" t="s">
        <v>18987</v>
      </c>
      <c r="E14166" s="625">
        <v>4.4000000000000004</v>
      </c>
    </row>
    <row r="14167" spans="1:5">
      <c r="A14167" s="711" t="s">
        <v>29820</v>
      </c>
      <c r="B14167" s="651" t="s">
        <v>29821</v>
      </c>
      <c r="C14167" s="651"/>
      <c r="D14167" s="652"/>
    </row>
    <row r="14168" spans="1:5">
      <c r="A14168" s="711" t="s">
        <v>29822</v>
      </c>
      <c r="B14168" s="651" t="s">
        <v>29823</v>
      </c>
      <c r="C14168" s="651"/>
      <c r="D14168" s="652"/>
    </row>
    <row r="14169" spans="1:5">
      <c r="A14169" s="711">
        <v>87889</v>
      </c>
      <c r="B14169" s="651" t="s">
        <v>29819</v>
      </c>
      <c r="C14169" s="651" t="s">
        <v>112</v>
      </c>
      <c r="D14169" s="652" t="s">
        <v>18987</v>
      </c>
      <c r="E14169" s="625">
        <v>4.3099999999999996</v>
      </c>
    </row>
    <row r="14170" spans="1:5">
      <c r="A14170" s="711" t="s">
        <v>29820</v>
      </c>
      <c r="B14170" s="651" t="s">
        <v>29821</v>
      </c>
      <c r="C14170" s="651"/>
      <c r="D14170" s="652"/>
    </row>
    <row r="14171" spans="1:5">
      <c r="A14171" s="711" t="s">
        <v>29822</v>
      </c>
      <c r="B14171" s="651" t="s">
        <v>29824</v>
      </c>
      <c r="C14171" s="651"/>
      <c r="D14171" s="652"/>
    </row>
    <row r="14172" spans="1:5">
      <c r="A14172" s="711">
        <v>41791</v>
      </c>
      <c r="B14172" s="651"/>
      <c r="C14172" s="651"/>
      <c r="D14172" s="652"/>
    </row>
    <row r="14173" spans="1:5">
      <c r="A14173" s="711">
        <v>87891</v>
      </c>
      <c r="B14173" s="651" t="s">
        <v>29819</v>
      </c>
      <c r="C14173" s="651" t="s">
        <v>112</v>
      </c>
      <c r="D14173" s="652" t="s">
        <v>18987</v>
      </c>
      <c r="E14173" s="625">
        <v>8.31</v>
      </c>
    </row>
    <row r="14174" spans="1:5">
      <c r="A14174" s="711" t="s">
        <v>29820</v>
      </c>
      <c r="B14174" s="651" t="s">
        <v>29825</v>
      </c>
      <c r="C14174" s="651"/>
      <c r="D14174" s="652"/>
    </row>
    <row r="14175" spans="1:5">
      <c r="A14175" s="711" t="s">
        <v>29826</v>
      </c>
      <c r="B14175" s="651" t="s">
        <v>29797</v>
      </c>
      <c r="C14175" s="651"/>
      <c r="D14175" s="652"/>
    </row>
    <row r="14176" spans="1:5">
      <c r="A14176" s="711">
        <v>87892</v>
      </c>
      <c r="B14176" s="651" t="s">
        <v>29819</v>
      </c>
      <c r="C14176" s="651" t="s">
        <v>112</v>
      </c>
      <c r="D14176" s="652" t="s">
        <v>18987</v>
      </c>
      <c r="E14176" s="625">
        <v>8.1</v>
      </c>
    </row>
    <row r="14177" spans="1:5">
      <c r="A14177" s="711" t="s">
        <v>29820</v>
      </c>
      <c r="B14177" s="651" t="s">
        <v>29825</v>
      </c>
      <c r="C14177" s="651"/>
      <c r="D14177" s="652"/>
    </row>
    <row r="14178" spans="1:5">
      <c r="A14178" s="711" t="s">
        <v>29826</v>
      </c>
      <c r="B14178" s="651" t="s">
        <v>29818</v>
      </c>
      <c r="C14178" s="651"/>
      <c r="D14178" s="652"/>
    </row>
    <row r="14179" spans="1:5">
      <c r="A14179" s="711">
        <v>87893</v>
      </c>
      <c r="B14179" s="651" t="s">
        <v>29819</v>
      </c>
      <c r="C14179" s="651" t="s">
        <v>112</v>
      </c>
      <c r="D14179" s="652" t="s">
        <v>18987</v>
      </c>
      <c r="E14179" s="625">
        <v>4.28</v>
      </c>
    </row>
    <row r="14180" spans="1:5">
      <c r="A14180" s="711" t="s">
        <v>29820</v>
      </c>
      <c r="B14180" s="651" t="s">
        <v>29827</v>
      </c>
      <c r="C14180" s="651"/>
      <c r="D14180" s="652"/>
    </row>
    <row r="14181" spans="1:5">
      <c r="A14181" s="711" t="s">
        <v>29828</v>
      </c>
      <c r="B14181" s="651" t="s">
        <v>29829</v>
      </c>
      <c r="C14181" s="651"/>
      <c r="D14181" s="652"/>
    </row>
    <row r="14182" spans="1:5">
      <c r="A14182" s="711">
        <v>87894</v>
      </c>
      <c r="B14182" s="651" t="s">
        <v>29819</v>
      </c>
      <c r="C14182" s="651" t="s">
        <v>112</v>
      </c>
      <c r="D14182" s="652" t="s">
        <v>18987</v>
      </c>
      <c r="E14182" s="625">
        <v>4</v>
      </c>
    </row>
    <row r="14183" spans="1:5">
      <c r="A14183" s="711" t="s">
        <v>29820</v>
      </c>
      <c r="B14183" s="651" t="s">
        <v>29827</v>
      </c>
      <c r="C14183" s="651"/>
      <c r="D14183" s="652"/>
    </row>
    <row r="14184" spans="1:5">
      <c r="A14184" s="711" t="s">
        <v>29830</v>
      </c>
      <c r="B14184" s="651" t="s">
        <v>29831</v>
      </c>
      <c r="C14184" s="651"/>
      <c r="D14184" s="652"/>
    </row>
    <row r="14185" spans="1:5">
      <c r="A14185" s="711">
        <v>87896</v>
      </c>
      <c r="B14185" s="651" t="s">
        <v>29819</v>
      </c>
      <c r="C14185" s="651" t="s">
        <v>112</v>
      </c>
      <c r="D14185" s="652" t="s">
        <v>18987</v>
      </c>
      <c r="E14185" s="625">
        <v>3.98</v>
      </c>
    </row>
    <row r="14186" spans="1:5">
      <c r="A14186" s="711" t="s">
        <v>29820</v>
      </c>
      <c r="B14186" s="651" t="s">
        <v>29832</v>
      </c>
      <c r="C14186" s="651"/>
      <c r="D14186" s="652"/>
    </row>
    <row r="14187" spans="1:5">
      <c r="A14187" s="711" t="s">
        <v>29833</v>
      </c>
      <c r="B14187" s="651" t="s">
        <v>29834</v>
      </c>
      <c r="C14187" s="651"/>
      <c r="D14187" s="652"/>
    </row>
    <row r="14188" spans="1:5">
      <c r="A14188" s="711">
        <v>87897</v>
      </c>
      <c r="B14188" s="651" t="s">
        <v>29819</v>
      </c>
      <c r="C14188" s="651" t="s">
        <v>112</v>
      </c>
      <c r="D14188" s="652" t="s">
        <v>18987</v>
      </c>
      <c r="E14188" s="625">
        <v>3.69</v>
      </c>
    </row>
    <row r="14189" spans="1:5">
      <c r="A14189" s="711" t="s">
        <v>29820</v>
      </c>
      <c r="B14189" s="651" t="s">
        <v>29832</v>
      </c>
      <c r="C14189" s="651"/>
      <c r="D14189" s="652"/>
    </row>
    <row r="14190" spans="1:5">
      <c r="A14190" s="711" t="s">
        <v>29833</v>
      </c>
      <c r="B14190" s="651" t="s">
        <v>29835</v>
      </c>
      <c r="C14190" s="651"/>
      <c r="D14190" s="652"/>
    </row>
    <row r="14191" spans="1:5">
      <c r="A14191" s="711">
        <v>87899</v>
      </c>
      <c r="B14191" s="651" t="s">
        <v>29836</v>
      </c>
      <c r="C14191" s="651" t="s">
        <v>112</v>
      </c>
      <c r="D14191" s="652" t="s">
        <v>18987</v>
      </c>
      <c r="E14191" s="625">
        <v>5.16</v>
      </c>
    </row>
    <row r="14192" spans="1:5">
      <c r="A14192" s="711" t="s">
        <v>22417</v>
      </c>
      <c r="B14192" s="651" t="s">
        <v>22418</v>
      </c>
      <c r="C14192" s="651"/>
      <c r="D14192" s="652"/>
    </row>
    <row r="14193" spans="1:5">
      <c r="A14193" s="711" t="s">
        <v>22419</v>
      </c>
      <c r="B14193" s="651" t="e">
        <v>#NAME?</v>
      </c>
      <c r="C14193" s="651"/>
      <c r="D14193" s="652" t="s">
        <v>22420</v>
      </c>
      <c r="E14193" s="625" t="s">
        <v>22421</v>
      </c>
    </row>
    <row r="14194" spans="1:5">
      <c r="A14194" s="711"/>
      <c r="B14194" s="651"/>
      <c r="C14194" s="651"/>
      <c r="D14194" s="652" t="s">
        <v>22422</v>
      </c>
      <c r="E14194" s="625" t="s">
        <v>22423</v>
      </c>
    </row>
    <row r="14195" spans="1:5">
      <c r="A14195" s="711" t="s">
        <v>22424</v>
      </c>
      <c r="B14195" s="651" t="s">
        <v>22425</v>
      </c>
      <c r="C14195" s="651"/>
      <c r="D14195" s="652"/>
    </row>
    <row r="14196" spans="1:5">
      <c r="A14196" s="711" t="s">
        <v>22426</v>
      </c>
      <c r="B14196" s="651" t="s">
        <v>22427</v>
      </c>
      <c r="C14196" s="651" t="s">
        <v>22428</v>
      </c>
      <c r="D14196" s="652"/>
    </row>
    <row r="14197" spans="1:5">
      <c r="A14197" s="711" t="s">
        <v>22429</v>
      </c>
      <c r="B14197" s="651" t="s">
        <v>22430</v>
      </c>
      <c r="C14197" s="651"/>
      <c r="D14197" s="652" t="s">
        <v>22422</v>
      </c>
      <c r="E14197" s="625" t="s">
        <v>22431</v>
      </c>
    </row>
    <row r="14198" spans="1:5">
      <c r="A14198" s="711" t="s">
        <v>91</v>
      </c>
      <c r="B14198" s="651" t="s">
        <v>22432</v>
      </c>
      <c r="C14198" s="651" t="s">
        <v>22433</v>
      </c>
      <c r="D14198" s="652" t="s">
        <v>22434</v>
      </c>
      <c r="E14198" s="625" t="s">
        <v>22435</v>
      </c>
    </row>
    <row r="14199" spans="1:5">
      <c r="A14199" s="711" t="s">
        <v>22436</v>
      </c>
      <c r="B14199" s="651" t="s">
        <v>22437</v>
      </c>
      <c r="C14199" s="651"/>
      <c r="D14199" s="652"/>
    </row>
    <row r="14200" spans="1:5">
      <c r="A14200" s="711" t="s">
        <v>29820</v>
      </c>
      <c r="B14200" s="651" t="s">
        <v>29821</v>
      </c>
      <c r="C14200" s="651"/>
      <c r="D14200" s="652"/>
    </row>
    <row r="14201" spans="1:5">
      <c r="A14201" s="711" t="s">
        <v>29822</v>
      </c>
      <c r="B14201" s="651" t="s">
        <v>29823</v>
      </c>
      <c r="C14201" s="651"/>
      <c r="D14201" s="652"/>
    </row>
    <row r="14202" spans="1:5">
      <c r="A14202" s="711">
        <v>87900</v>
      </c>
      <c r="B14202" s="651" t="s">
        <v>29836</v>
      </c>
      <c r="C14202" s="651" t="s">
        <v>112</v>
      </c>
      <c r="D14202" s="652" t="s">
        <v>18987</v>
      </c>
      <c r="E14202" s="625">
        <v>5.07</v>
      </c>
    </row>
    <row r="14203" spans="1:5">
      <c r="A14203" s="711" t="s">
        <v>29820</v>
      </c>
      <c r="B14203" s="651" t="s">
        <v>29821</v>
      </c>
      <c r="C14203" s="651"/>
      <c r="D14203" s="652"/>
    </row>
    <row r="14204" spans="1:5">
      <c r="A14204" s="711" t="s">
        <v>29822</v>
      </c>
      <c r="B14204" s="651" t="s">
        <v>29824</v>
      </c>
      <c r="C14204" s="651"/>
      <c r="D14204" s="652"/>
    </row>
    <row r="14205" spans="1:5">
      <c r="A14205" s="711">
        <v>41791</v>
      </c>
      <c r="B14205" s="651"/>
      <c r="C14205" s="651"/>
      <c r="D14205" s="652"/>
    </row>
    <row r="14206" spans="1:5">
      <c r="A14206" s="711">
        <v>87902</v>
      </c>
      <c r="B14206" s="651" t="s">
        <v>29836</v>
      </c>
      <c r="C14206" s="651" t="s">
        <v>112</v>
      </c>
      <c r="D14206" s="652" t="s">
        <v>18987</v>
      </c>
      <c r="E14206" s="625">
        <v>9.07</v>
      </c>
    </row>
    <row r="14207" spans="1:5">
      <c r="A14207" s="711" t="s">
        <v>29820</v>
      </c>
      <c r="B14207" s="651" t="s">
        <v>29825</v>
      </c>
      <c r="C14207" s="651"/>
      <c r="D14207" s="652"/>
    </row>
    <row r="14208" spans="1:5">
      <c r="A14208" s="711" t="s">
        <v>29826</v>
      </c>
      <c r="B14208" s="651" t="s">
        <v>29797</v>
      </c>
      <c r="C14208" s="651"/>
      <c r="D14208" s="652"/>
    </row>
    <row r="14209" spans="1:5">
      <c r="A14209" s="711">
        <v>87903</v>
      </c>
      <c r="B14209" s="651" t="s">
        <v>29836</v>
      </c>
      <c r="C14209" s="651" t="s">
        <v>112</v>
      </c>
      <c r="D14209" s="652" t="s">
        <v>18987</v>
      </c>
      <c r="E14209" s="625">
        <v>8.86</v>
      </c>
    </row>
    <row r="14210" spans="1:5">
      <c r="A14210" s="711" t="s">
        <v>29820</v>
      </c>
      <c r="B14210" s="651" t="s">
        <v>29825</v>
      </c>
      <c r="C14210" s="651"/>
      <c r="D14210" s="652"/>
    </row>
    <row r="14211" spans="1:5">
      <c r="A14211" s="711" t="s">
        <v>29826</v>
      </c>
      <c r="B14211" s="651" t="s">
        <v>29818</v>
      </c>
      <c r="C14211" s="651"/>
      <c r="D14211" s="652"/>
    </row>
    <row r="14212" spans="1:5">
      <c r="A14212" s="711">
        <v>87904</v>
      </c>
      <c r="B14212" s="651" t="s">
        <v>29836</v>
      </c>
      <c r="C14212" s="651" t="s">
        <v>112</v>
      </c>
      <c r="D14212" s="652" t="s">
        <v>18987</v>
      </c>
      <c r="E14212" s="625">
        <v>5.55</v>
      </c>
    </row>
    <row r="14213" spans="1:5">
      <c r="A14213" s="711" t="s">
        <v>29820</v>
      </c>
      <c r="B14213" s="651" t="s">
        <v>29827</v>
      </c>
      <c r="C14213" s="651"/>
      <c r="D14213" s="652"/>
    </row>
    <row r="14214" spans="1:5">
      <c r="A14214" s="711" t="s">
        <v>29828</v>
      </c>
      <c r="B14214" s="651" t="s">
        <v>29829</v>
      </c>
      <c r="C14214" s="651"/>
      <c r="D14214" s="652"/>
    </row>
    <row r="14215" spans="1:5">
      <c r="A14215" s="711">
        <v>87905</v>
      </c>
      <c r="B14215" s="651" t="s">
        <v>29836</v>
      </c>
      <c r="C14215" s="651" t="s">
        <v>112</v>
      </c>
      <c r="D14215" s="652" t="s">
        <v>18987</v>
      </c>
      <c r="E14215" s="625">
        <v>5.26</v>
      </c>
    </row>
    <row r="14216" spans="1:5">
      <c r="A14216" s="711" t="s">
        <v>29820</v>
      </c>
      <c r="B14216" s="651" t="s">
        <v>29827</v>
      </c>
      <c r="C14216" s="651"/>
      <c r="D14216" s="652"/>
    </row>
    <row r="14217" spans="1:5">
      <c r="A14217" s="711" t="s">
        <v>29830</v>
      </c>
      <c r="B14217" s="651" t="s">
        <v>29831</v>
      </c>
      <c r="C14217" s="651"/>
      <c r="D14217" s="652"/>
    </row>
    <row r="14218" spans="1:5">
      <c r="A14218" s="711">
        <v>87907</v>
      </c>
      <c r="B14218" s="651" t="s">
        <v>29836</v>
      </c>
      <c r="C14218" s="651" t="s">
        <v>112</v>
      </c>
      <c r="D14218" s="652" t="s">
        <v>18987</v>
      </c>
      <c r="E14218" s="625">
        <v>5.1100000000000003</v>
      </c>
    </row>
    <row r="14219" spans="1:5">
      <c r="A14219" s="711" t="s">
        <v>29820</v>
      </c>
      <c r="B14219" s="651" t="s">
        <v>29832</v>
      </c>
      <c r="C14219" s="651"/>
      <c r="D14219" s="652"/>
    </row>
    <row r="14220" spans="1:5">
      <c r="A14220" s="711" t="s">
        <v>29833</v>
      </c>
      <c r="B14220" s="651" t="s">
        <v>29834</v>
      </c>
      <c r="C14220" s="651"/>
      <c r="D14220" s="652"/>
    </row>
    <row r="14221" spans="1:5">
      <c r="A14221" s="711">
        <v>87908</v>
      </c>
      <c r="B14221" s="651" t="s">
        <v>29836</v>
      </c>
      <c r="C14221" s="651" t="s">
        <v>112</v>
      </c>
      <c r="D14221" s="652" t="s">
        <v>18987</v>
      </c>
      <c r="E14221" s="625">
        <v>4.82</v>
      </c>
    </row>
    <row r="14222" spans="1:5">
      <c r="A14222" s="711" t="s">
        <v>29820</v>
      </c>
      <c r="B14222" s="651" t="s">
        <v>29832</v>
      </c>
      <c r="C14222" s="651"/>
      <c r="D14222" s="652"/>
    </row>
    <row r="14223" spans="1:5">
      <c r="A14223" s="711" t="s">
        <v>29833</v>
      </c>
      <c r="B14223" s="651" t="s">
        <v>29835</v>
      </c>
      <c r="C14223" s="651"/>
      <c r="D14223" s="652"/>
    </row>
    <row r="14224" spans="1:5">
      <c r="A14224" s="711">
        <v>87910</v>
      </c>
      <c r="B14224" s="651" t="s">
        <v>29837</v>
      </c>
      <c r="C14224" s="651" t="s">
        <v>112</v>
      </c>
      <c r="D14224" s="652" t="s">
        <v>18987</v>
      </c>
      <c r="E14224" s="625">
        <v>17.690000000000001</v>
      </c>
    </row>
    <row r="14225" spans="1:5">
      <c r="A14225" s="711" t="s">
        <v>29838</v>
      </c>
      <c r="B14225" s="651" t="s">
        <v>29839</v>
      </c>
      <c r="C14225" s="651"/>
      <c r="D14225" s="652"/>
    </row>
    <row r="14226" spans="1:5">
      <c r="A14226" s="711">
        <v>41791</v>
      </c>
      <c r="B14226" s="651"/>
      <c r="C14226" s="651"/>
      <c r="D14226" s="652"/>
    </row>
    <row r="14227" spans="1:5">
      <c r="A14227" s="711">
        <v>87911</v>
      </c>
      <c r="B14227" s="651" t="s">
        <v>29837</v>
      </c>
      <c r="C14227" s="651" t="s">
        <v>112</v>
      </c>
      <c r="D14227" s="652" t="s">
        <v>18987</v>
      </c>
      <c r="E14227" s="625">
        <v>17.239999999999998</v>
      </c>
    </row>
    <row r="14228" spans="1:5">
      <c r="A14228" s="711" t="s">
        <v>22417</v>
      </c>
      <c r="B14228" s="651" t="s">
        <v>22418</v>
      </c>
      <c r="C14228" s="651"/>
      <c r="D14228" s="652"/>
    </row>
    <row r="14229" spans="1:5">
      <c r="A14229" s="711" t="s">
        <v>22419</v>
      </c>
      <c r="B14229" s="651" t="e">
        <v>#NAME?</v>
      </c>
      <c r="C14229" s="651"/>
      <c r="D14229" s="652" t="s">
        <v>22420</v>
      </c>
      <c r="E14229" s="625" t="s">
        <v>22421</v>
      </c>
    </row>
    <row r="14230" spans="1:5">
      <c r="A14230" s="711"/>
      <c r="B14230" s="651"/>
      <c r="C14230" s="651"/>
      <c r="D14230" s="652" t="s">
        <v>22422</v>
      </c>
      <c r="E14230" s="625" t="s">
        <v>22423</v>
      </c>
    </row>
    <row r="14231" spans="1:5">
      <c r="A14231" s="711" t="s">
        <v>22424</v>
      </c>
      <c r="B14231" s="651" t="s">
        <v>22425</v>
      </c>
      <c r="C14231" s="651"/>
      <c r="D14231" s="652"/>
    </row>
    <row r="14232" spans="1:5">
      <c r="A14232" s="711" t="s">
        <v>22426</v>
      </c>
      <c r="B14232" s="651" t="s">
        <v>22427</v>
      </c>
      <c r="C14232" s="651" t="s">
        <v>22428</v>
      </c>
      <c r="D14232" s="652"/>
    </row>
    <row r="14233" spans="1:5">
      <c r="A14233" s="711" t="s">
        <v>22429</v>
      </c>
      <c r="B14233" s="651" t="s">
        <v>22430</v>
      </c>
      <c r="C14233" s="651"/>
      <c r="D14233" s="652" t="s">
        <v>22422</v>
      </c>
      <c r="E14233" s="625" t="s">
        <v>22431</v>
      </c>
    </row>
    <row r="14234" spans="1:5">
      <c r="A14234" s="711" t="s">
        <v>91</v>
      </c>
      <c r="B14234" s="651" t="s">
        <v>22432</v>
      </c>
      <c r="C14234" s="651" t="s">
        <v>22433</v>
      </c>
      <c r="D14234" s="652" t="s">
        <v>22434</v>
      </c>
      <c r="E14234" s="625" t="s">
        <v>22435</v>
      </c>
    </row>
    <row r="14235" spans="1:5">
      <c r="A14235" s="711" t="s">
        <v>22436</v>
      </c>
      <c r="B14235" s="651" t="s">
        <v>22437</v>
      </c>
      <c r="C14235" s="651"/>
      <c r="D14235" s="652"/>
    </row>
    <row r="14236" spans="1:5">
      <c r="A14236" s="711" t="s">
        <v>29838</v>
      </c>
      <c r="B14236" s="651" t="s">
        <v>29840</v>
      </c>
      <c r="C14236" s="651"/>
      <c r="D14236" s="652"/>
    </row>
    <row r="14237" spans="1:5">
      <c r="A14237" s="711" t="s">
        <v>29841</v>
      </c>
      <c r="B14237" s="651" t="s">
        <v>22787</v>
      </c>
      <c r="C14237" s="651"/>
      <c r="D14237" s="652"/>
    </row>
    <row r="14238" spans="1:5">
      <c r="A14238" s="711">
        <v>107</v>
      </c>
      <c r="B14238" s="651" t="s">
        <v>29842</v>
      </c>
      <c r="C14238" s="651"/>
      <c r="D14238" s="652"/>
    </row>
    <row r="14239" spans="1:5">
      <c r="A14239" s="711" t="s">
        <v>29843</v>
      </c>
      <c r="B14239" s="651" t="s">
        <v>29844</v>
      </c>
      <c r="C14239" s="651" t="s">
        <v>112</v>
      </c>
      <c r="D14239" s="652" t="s">
        <v>18987</v>
      </c>
      <c r="E14239" s="625">
        <v>32.85</v>
      </c>
    </row>
    <row r="14240" spans="1:5">
      <c r="A14240" s="711" t="s">
        <v>29845</v>
      </c>
      <c r="B14240" s="651" t="s">
        <v>29846</v>
      </c>
      <c r="C14240" s="651"/>
      <c r="D14240" s="652"/>
    </row>
    <row r="14241" spans="1:5">
      <c r="A14241" s="711" t="s">
        <v>29847</v>
      </c>
      <c r="B14241" s="651"/>
      <c r="C14241" s="651"/>
      <c r="D14241" s="652"/>
    </row>
    <row r="14242" spans="1:5">
      <c r="A14242" s="711" t="s">
        <v>29848</v>
      </c>
      <c r="B14242" s="651" t="s">
        <v>29844</v>
      </c>
      <c r="C14242" s="651" t="s">
        <v>112</v>
      </c>
      <c r="D14242" s="652" t="s">
        <v>18987</v>
      </c>
      <c r="E14242" s="625">
        <v>31.11</v>
      </c>
    </row>
    <row r="14243" spans="1:5">
      <c r="A14243" s="711" t="s">
        <v>29849</v>
      </c>
      <c r="B14243" s="651" t="s">
        <v>29456</v>
      </c>
      <c r="C14243" s="651"/>
      <c r="D14243" s="652"/>
    </row>
    <row r="14244" spans="1:5">
      <c r="A14244" s="711">
        <v>84023</v>
      </c>
      <c r="B14244" s="651" t="s">
        <v>29850</v>
      </c>
      <c r="C14244" s="651" t="s">
        <v>112</v>
      </c>
      <c r="D14244" s="652" t="s">
        <v>18987</v>
      </c>
      <c r="E14244" s="625">
        <v>30.51</v>
      </c>
    </row>
    <row r="14245" spans="1:5">
      <c r="A14245" s="711" t="s">
        <v>29851</v>
      </c>
      <c r="B14245" s="651" t="s">
        <v>19150</v>
      </c>
      <c r="C14245" s="651"/>
      <c r="D14245" s="652"/>
    </row>
    <row r="14246" spans="1:5">
      <c r="A14246" s="711">
        <v>84024</v>
      </c>
      <c r="B14246" s="651" t="s">
        <v>29852</v>
      </c>
      <c r="C14246" s="651" t="s">
        <v>112</v>
      </c>
      <c r="D14246" s="652" t="s">
        <v>18987</v>
      </c>
      <c r="E14246" s="625">
        <v>28.68</v>
      </c>
    </row>
    <row r="14247" spans="1:5">
      <c r="A14247" s="711" t="s">
        <v>29851</v>
      </c>
      <c r="B14247" s="651" t="s">
        <v>19150</v>
      </c>
      <c r="C14247" s="651"/>
      <c r="D14247" s="652"/>
    </row>
    <row r="14248" spans="1:5">
      <c r="A14248" s="711">
        <v>84026</v>
      </c>
      <c r="B14248" s="651" t="s">
        <v>29853</v>
      </c>
      <c r="C14248" s="651" t="s">
        <v>112</v>
      </c>
      <c r="D14248" s="652" t="s">
        <v>18987</v>
      </c>
      <c r="E14248" s="625">
        <v>36.119999999999997</v>
      </c>
    </row>
    <row r="14249" spans="1:5">
      <c r="A14249" s="711" t="s">
        <v>29851</v>
      </c>
      <c r="B14249" s="651" t="s">
        <v>19150</v>
      </c>
      <c r="C14249" s="651"/>
      <c r="D14249" s="652"/>
    </row>
    <row r="14250" spans="1:5">
      <c r="A14250" s="711">
        <v>84027</v>
      </c>
      <c r="B14250" s="651" t="s">
        <v>29854</v>
      </c>
      <c r="C14250" s="651" t="s">
        <v>112</v>
      </c>
      <c r="D14250" s="652" t="s">
        <v>18987</v>
      </c>
      <c r="E14250" s="625">
        <v>24.11</v>
      </c>
    </row>
    <row r="14251" spans="1:5">
      <c r="A14251" s="711" t="s">
        <v>29851</v>
      </c>
      <c r="B14251" s="651" t="s">
        <v>19150</v>
      </c>
      <c r="C14251" s="651"/>
      <c r="D14251" s="652"/>
    </row>
    <row r="14252" spans="1:5">
      <c r="A14252" s="711">
        <v>84028</v>
      </c>
      <c r="B14252" s="651" t="s">
        <v>29855</v>
      </c>
      <c r="C14252" s="651" t="s">
        <v>112</v>
      </c>
      <c r="D14252" s="652" t="s">
        <v>18987</v>
      </c>
      <c r="E14252" s="625">
        <v>41.33</v>
      </c>
    </row>
    <row r="14253" spans="1:5">
      <c r="A14253" s="711" t="s">
        <v>29856</v>
      </c>
      <c r="B14253" s="651" t="s">
        <v>29857</v>
      </c>
      <c r="C14253" s="651"/>
      <c r="D14253" s="652"/>
    </row>
    <row r="14254" spans="1:5">
      <c r="A14254" s="711">
        <v>84072</v>
      </c>
      <c r="B14254" s="651" t="s">
        <v>29858</v>
      </c>
      <c r="C14254" s="651" t="s">
        <v>112</v>
      </c>
      <c r="D14254" s="652" t="s">
        <v>18987</v>
      </c>
      <c r="E14254" s="625">
        <v>24.49</v>
      </c>
    </row>
    <row r="14255" spans="1:5">
      <c r="A14255" s="711" t="s">
        <v>29859</v>
      </c>
      <c r="B14255" s="651" t="s">
        <v>29860</v>
      </c>
      <c r="C14255" s="651"/>
      <c r="D14255" s="652"/>
    </row>
    <row r="14256" spans="1:5">
      <c r="A14256" s="711">
        <v>87411</v>
      </c>
      <c r="B14256" s="651" t="s">
        <v>29861</v>
      </c>
      <c r="C14256" s="651" t="s">
        <v>112</v>
      </c>
      <c r="D14256" s="652" t="s">
        <v>18987</v>
      </c>
      <c r="E14256" s="625">
        <v>10.94</v>
      </c>
    </row>
    <row r="14257" spans="1:5">
      <c r="A14257" s="711" t="s">
        <v>29862</v>
      </c>
      <c r="B14257" s="651" t="s">
        <v>29863</v>
      </c>
      <c r="C14257" s="651"/>
      <c r="D14257" s="652"/>
    </row>
    <row r="14258" spans="1:5">
      <c r="A14258" s="711">
        <v>87412</v>
      </c>
      <c r="B14258" s="651" t="s">
        <v>29861</v>
      </c>
      <c r="C14258" s="651" t="s">
        <v>112</v>
      </c>
      <c r="D14258" s="652" t="s">
        <v>18987</v>
      </c>
      <c r="E14258" s="625">
        <v>14.81</v>
      </c>
    </row>
    <row r="14259" spans="1:5">
      <c r="A14259" s="711" t="s">
        <v>29862</v>
      </c>
      <c r="B14259" s="651" t="s">
        <v>29864</v>
      </c>
      <c r="C14259" s="651"/>
      <c r="D14259" s="652"/>
    </row>
    <row r="14260" spans="1:5">
      <c r="A14260" s="711">
        <v>87413</v>
      </c>
      <c r="B14260" s="651" t="s">
        <v>29861</v>
      </c>
      <c r="C14260" s="651" t="s">
        <v>112</v>
      </c>
      <c r="D14260" s="652" t="s">
        <v>18987</v>
      </c>
      <c r="E14260" s="625">
        <v>17.02</v>
      </c>
    </row>
    <row r="14261" spans="1:5">
      <c r="A14261" s="711" t="s">
        <v>29862</v>
      </c>
      <c r="B14261" s="651" t="s">
        <v>29865</v>
      </c>
      <c r="C14261" s="651"/>
      <c r="D14261" s="652"/>
    </row>
    <row r="14262" spans="1:5">
      <c r="A14262" s="711">
        <v>87414</v>
      </c>
      <c r="B14262" s="651" t="s">
        <v>29861</v>
      </c>
      <c r="C14262" s="651" t="s">
        <v>112</v>
      </c>
      <c r="D14262" s="652" t="s">
        <v>18987</v>
      </c>
      <c r="E14262" s="625">
        <v>16.79</v>
      </c>
    </row>
    <row r="14263" spans="1:5">
      <c r="A14263" s="711" t="s">
        <v>29862</v>
      </c>
      <c r="B14263" s="651" t="s">
        <v>29866</v>
      </c>
      <c r="C14263" s="651"/>
      <c r="D14263" s="652"/>
    </row>
    <row r="14264" spans="1:5">
      <c r="A14264" s="711" t="s">
        <v>22417</v>
      </c>
      <c r="B14264" s="651" t="s">
        <v>22418</v>
      </c>
      <c r="C14264" s="651"/>
      <c r="D14264" s="652"/>
    </row>
    <row r="14265" spans="1:5">
      <c r="A14265" s="711" t="s">
        <v>22419</v>
      </c>
      <c r="B14265" s="651" t="e">
        <v>#NAME?</v>
      </c>
      <c r="C14265" s="651"/>
      <c r="D14265" s="652" t="s">
        <v>22420</v>
      </c>
      <c r="E14265" s="625" t="s">
        <v>22421</v>
      </c>
    </row>
    <row r="14266" spans="1:5">
      <c r="A14266" s="711"/>
      <c r="B14266" s="651"/>
      <c r="C14266" s="651"/>
      <c r="D14266" s="652" t="s">
        <v>22422</v>
      </c>
      <c r="E14266" s="625" t="s">
        <v>22423</v>
      </c>
    </row>
    <row r="14267" spans="1:5">
      <c r="A14267" s="711" t="s">
        <v>22424</v>
      </c>
      <c r="B14267" s="651" t="s">
        <v>22425</v>
      </c>
      <c r="C14267" s="651"/>
      <c r="D14267" s="652"/>
    </row>
    <row r="14268" spans="1:5">
      <c r="A14268" s="711" t="s">
        <v>22426</v>
      </c>
      <c r="B14268" s="651" t="s">
        <v>22427</v>
      </c>
      <c r="C14268" s="651" t="s">
        <v>22428</v>
      </c>
      <c r="D14268" s="652"/>
    </row>
    <row r="14269" spans="1:5">
      <c r="A14269" s="711" t="s">
        <v>22429</v>
      </c>
      <c r="B14269" s="651" t="s">
        <v>22430</v>
      </c>
      <c r="C14269" s="651"/>
      <c r="D14269" s="652" t="s">
        <v>22422</v>
      </c>
      <c r="E14269" s="625" t="s">
        <v>22431</v>
      </c>
    </row>
    <row r="14270" spans="1:5">
      <c r="A14270" s="711" t="s">
        <v>91</v>
      </c>
      <c r="B14270" s="651" t="s">
        <v>22432</v>
      </c>
      <c r="C14270" s="651" t="s">
        <v>22433</v>
      </c>
      <c r="D14270" s="652" t="s">
        <v>22434</v>
      </c>
      <c r="E14270" s="625" t="s">
        <v>22435</v>
      </c>
    </row>
    <row r="14271" spans="1:5">
      <c r="A14271" s="711" t="s">
        <v>22436</v>
      </c>
      <c r="B14271" s="651" t="s">
        <v>22437</v>
      </c>
      <c r="C14271" s="651"/>
      <c r="D14271" s="652"/>
    </row>
    <row r="14272" spans="1:5">
      <c r="A14272" s="711">
        <v>87415</v>
      </c>
      <c r="B14272" s="651" t="s">
        <v>29861</v>
      </c>
      <c r="C14272" s="651" t="s">
        <v>112</v>
      </c>
      <c r="D14272" s="652" t="s">
        <v>18987</v>
      </c>
      <c r="E14272" s="625">
        <v>20.55</v>
      </c>
    </row>
    <row r="14273" spans="1:5">
      <c r="A14273" s="711" t="s">
        <v>29862</v>
      </c>
      <c r="B14273" s="651" t="s">
        <v>29867</v>
      </c>
      <c r="C14273" s="651"/>
      <c r="D14273" s="652"/>
    </row>
    <row r="14274" spans="1:5">
      <c r="A14274" s="711">
        <v>87416</v>
      </c>
      <c r="B14274" s="651" t="s">
        <v>29861</v>
      </c>
      <c r="C14274" s="651" t="s">
        <v>112</v>
      </c>
      <c r="D14274" s="652" t="s">
        <v>18987</v>
      </c>
      <c r="E14274" s="625">
        <v>22.9</v>
      </c>
    </row>
    <row r="14275" spans="1:5">
      <c r="A14275" s="711" t="s">
        <v>29862</v>
      </c>
      <c r="B14275" s="651" t="s">
        <v>29868</v>
      </c>
      <c r="C14275" s="651"/>
      <c r="D14275" s="652"/>
    </row>
    <row r="14276" spans="1:5">
      <c r="A14276" s="711">
        <v>87417</v>
      </c>
      <c r="B14276" s="651" t="s">
        <v>29869</v>
      </c>
      <c r="C14276" s="651" t="s">
        <v>112</v>
      </c>
      <c r="D14276" s="652" t="s">
        <v>18987</v>
      </c>
      <c r="E14276" s="625">
        <v>11.49</v>
      </c>
    </row>
    <row r="14277" spans="1:5">
      <c r="A14277" s="711" t="s">
        <v>29870</v>
      </c>
      <c r="B14277" s="651" t="s">
        <v>29871</v>
      </c>
      <c r="C14277" s="651"/>
      <c r="D14277" s="652"/>
    </row>
    <row r="14278" spans="1:5">
      <c r="A14278" s="711">
        <v>87418</v>
      </c>
      <c r="B14278" s="651" t="s">
        <v>29869</v>
      </c>
      <c r="C14278" s="651" t="s">
        <v>112</v>
      </c>
      <c r="D14278" s="652" t="s">
        <v>18987</v>
      </c>
      <c r="E14278" s="625">
        <v>11.77</v>
      </c>
    </row>
    <row r="14279" spans="1:5">
      <c r="A14279" s="711" t="s">
        <v>29870</v>
      </c>
      <c r="B14279" s="651" t="s">
        <v>29872</v>
      </c>
      <c r="C14279" s="651"/>
      <c r="D14279" s="652"/>
    </row>
    <row r="14280" spans="1:5">
      <c r="A14280" s="711">
        <v>87419</v>
      </c>
      <c r="B14280" s="651" t="s">
        <v>29869</v>
      </c>
      <c r="C14280" s="651" t="s">
        <v>112</v>
      </c>
      <c r="D14280" s="652" t="s">
        <v>18987</v>
      </c>
      <c r="E14280" s="625">
        <v>12.61</v>
      </c>
    </row>
    <row r="14281" spans="1:5">
      <c r="A14281" s="711" t="s">
        <v>29870</v>
      </c>
      <c r="B14281" s="651" t="s">
        <v>29873</v>
      </c>
      <c r="C14281" s="651"/>
      <c r="D14281" s="652"/>
    </row>
    <row r="14282" spans="1:5">
      <c r="A14282" s="711">
        <v>87420</v>
      </c>
      <c r="B14282" s="651" t="s">
        <v>29869</v>
      </c>
      <c r="C14282" s="651" t="s">
        <v>112</v>
      </c>
      <c r="D14282" s="652" t="s">
        <v>18987</v>
      </c>
      <c r="E14282" s="625">
        <v>17.77</v>
      </c>
    </row>
    <row r="14283" spans="1:5">
      <c r="A14283" s="711" t="s">
        <v>29870</v>
      </c>
      <c r="B14283" s="651" t="s">
        <v>29874</v>
      </c>
      <c r="C14283" s="651"/>
      <c r="D14283" s="652"/>
    </row>
    <row r="14284" spans="1:5">
      <c r="A14284" s="711">
        <v>87421</v>
      </c>
      <c r="B14284" s="651" t="s">
        <v>29869</v>
      </c>
      <c r="C14284" s="651" t="s">
        <v>112</v>
      </c>
      <c r="D14284" s="652" t="s">
        <v>18987</v>
      </c>
      <c r="E14284" s="625">
        <v>18.059999999999999</v>
      </c>
    </row>
    <row r="14285" spans="1:5">
      <c r="A14285" s="711" t="s">
        <v>29870</v>
      </c>
      <c r="B14285" s="651" t="s">
        <v>29875</v>
      </c>
      <c r="C14285" s="651"/>
      <c r="D14285" s="652"/>
    </row>
    <row r="14286" spans="1:5">
      <c r="A14286" s="711">
        <v>87422</v>
      </c>
      <c r="B14286" s="651" t="s">
        <v>29869</v>
      </c>
      <c r="C14286" s="651" t="s">
        <v>112</v>
      </c>
      <c r="D14286" s="652" t="s">
        <v>18987</v>
      </c>
      <c r="E14286" s="625">
        <v>18.89</v>
      </c>
    </row>
    <row r="14287" spans="1:5">
      <c r="A14287" s="711" t="s">
        <v>29870</v>
      </c>
      <c r="B14287" s="651" t="s">
        <v>29876</v>
      </c>
      <c r="C14287" s="651"/>
      <c r="D14287" s="652"/>
    </row>
    <row r="14288" spans="1:5">
      <c r="A14288" s="711">
        <v>87423</v>
      </c>
      <c r="B14288" s="651" t="s">
        <v>29877</v>
      </c>
      <c r="C14288" s="651" t="s">
        <v>112</v>
      </c>
      <c r="D14288" s="652" t="s">
        <v>18987</v>
      </c>
      <c r="E14288" s="625">
        <v>22.47</v>
      </c>
    </row>
    <row r="14289" spans="1:5">
      <c r="A14289" s="711" t="s">
        <v>29878</v>
      </c>
      <c r="B14289" s="651" t="s">
        <v>29879</v>
      </c>
      <c r="C14289" s="651"/>
      <c r="D14289" s="652"/>
    </row>
    <row r="14290" spans="1:5">
      <c r="A14290" s="711">
        <v>87424</v>
      </c>
      <c r="B14290" s="651" t="s">
        <v>29877</v>
      </c>
      <c r="C14290" s="651" t="s">
        <v>112</v>
      </c>
      <c r="D14290" s="652" t="s">
        <v>18987</v>
      </c>
      <c r="E14290" s="625">
        <v>22.9</v>
      </c>
    </row>
    <row r="14291" spans="1:5">
      <c r="A14291" s="711" t="s">
        <v>29878</v>
      </c>
      <c r="B14291" s="651" t="s">
        <v>29880</v>
      </c>
      <c r="C14291" s="651"/>
      <c r="D14291" s="652"/>
    </row>
    <row r="14292" spans="1:5">
      <c r="A14292" s="711">
        <v>87425</v>
      </c>
      <c r="B14292" s="651" t="s">
        <v>29877</v>
      </c>
      <c r="C14292" s="651" t="s">
        <v>112</v>
      </c>
      <c r="D14292" s="652" t="s">
        <v>18987</v>
      </c>
      <c r="E14292" s="625">
        <v>23.59</v>
      </c>
    </row>
    <row r="14293" spans="1:5">
      <c r="A14293" s="711" t="s">
        <v>29878</v>
      </c>
      <c r="B14293" s="651" t="s">
        <v>29881</v>
      </c>
      <c r="C14293" s="651"/>
      <c r="D14293" s="652"/>
    </row>
    <row r="14294" spans="1:5">
      <c r="A14294" s="711">
        <v>87426</v>
      </c>
      <c r="B14294" s="651" t="s">
        <v>29877</v>
      </c>
      <c r="C14294" s="651" t="s">
        <v>112</v>
      </c>
      <c r="D14294" s="652" t="s">
        <v>18987</v>
      </c>
      <c r="E14294" s="625">
        <v>26.86</v>
      </c>
    </row>
    <row r="14295" spans="1:5">
      <c r="A14295" s="711" t="s">
        <v>29878</v>
      </c>
      <c r="B14295" s="651" t="s">
        <v>29882</v>
      </c>
      <c r="C14295" s="651"/>
      <c r="D14295" s="652"/>
    </row>
    <row r="14296" spans="1:5">
      <c r="A14296" s="711">
        <v>87427</v>
      </c>
      <c r="B14296" s="651" t="s">
        <v>29877</v>
      </c>
      <c r="C14296" s="651" t="s">
        <v>112</v>
      </c>
      <c r="D14296" s="652" t="s">
        <v>18987</v>
      </c>
      <c r="E14296" s="625">
        <v>27.29</v>
      </c>
    </row>
    <row r="14297" spans="1:5">
      <c r="A14297" s="711" t="s">
        <v>29878</v>
      </c>
      <c r="B14297" s="651" t="s">
        <v>29883</v>
      </c>
      <c r="C14297" s="651"/>
      <c r="D14297" s="652"/>
    </row>
    <row r="14298" spans="1:5">
      <c r="A14298" s="711">
        <v>87428</v>
      </c>
      <c r="B14298" s="651" t="s">
        <v>29877</v>
      </c>
      <c r="C14298" s="651" t="s">
        <v>112</v>
      </c>
      <c r="D14298" s="652" t="s">
        <v>18987</v>
      </c>
      <c r="E14298" s="625">
        <v>27.98</v>
      </c>
    </row>
    <row r="14299" spans="1:5">
      <c r="A14299" s="711" t="s">
        <v>29878</v>
      </c>
      <c r="B14299" s="651" t="s">
        <v>29884</v>
      </c>
      <c r="C14299" s="651"/>
      <c r="D14299" s="652"/>
    </row>
    <row r="14300" spans="1:5">
      <c r="A14300" s="711" t="s">
        <v>22417</v>
      </c>
      <c r="B14300" s="651" t="s">
        <v>22418</v>
      </c>
      <c r="C14300" s="651"/>
      <c r="D14300" s="652"/>
    </row>
    <row r="14301" spans="1:5">
      <c r="A14301" s="711" t="s">
        <v>22419</v>
      </c>
      <c r="B14301" s="651" t="e">
        <v>#NAME?</v>
      </c>
      <c r="C14301" s="651"/>
      <c r="D14301" s="652" t="s">
        <v>22420</v>
      </c>
      <c r="E14301" s="625" t="s">
        <v>22421</v>
      </c>
    </row>
    <row r="14302" spans="1:5">
      <c r="A14302" s="711"/>
      <c r="B14302" s="651"/>
      <c r="C14302" s="651"/>
      <c r="D14302" s="652" t="s">
        <v>22422</v>
      </c>
      <c r="E14302" s="625" t="s">
        <v>22423</v>
      </c>
    </row>
    <row r="14303" spans="1:5">
      <c r="A14303" s="711" t="s">
        <v>22424</v>
      </c>
      <c r="B14303" s="651" t="s">
        <v>22425</v>
      </c>
      <c r="C14303" s="651"/>
      <c r="D14303" s="652"/>
    </row>
    <row r="14304" spans="1:5">
      <c r="A14304" s="711" t="s">
        <v>22426</v>
      </c>
      <c r="B14304" s="651" t="s">
        <v>22427</v>
      </c>
      <c r="C14304" s="651" t="s">
        <v>22428</v>
      </c>
      <c r="D14304" s="652"/>
    </row>
    <row r="14305" spans="1:5">
      <c r="A14305" s="711" t="s">
        <v>22429</v>
      </c>
      <c r="B14305" s="651" t="s">
        <v>22430</v>
      </c>
      <c r="C14305" s="651"/>
      <c r="D14305" s="652" t="s">
        <v>22422</v>
      </c>
      <c r="E14305" s="625" t="s">
        <v>22431</v>
      </c>
    </row>
    <row r="14306" spans="1:5">
      <c r="A14306" s="711" t="s">
        <v>91</v>
      </c>
      <c r="B14306" s="651" t="s">
        <v>22432</v>
      </c>
      <c r="C14306" s="651" t="s">
        <v>22433</v>
      </c>
      <c r="D14306" s="652" t="s">
        <v>22434</v>
      </c>
      <c r="E14306" s="625" t="s">
        <v>22435</v>
      </c>
    </row>
    <row r="14307" spans="1:5">
      <c r="A14307" s="711" t="s">
        <v>22436</v>
      </c>
      <c r="B14307" s="651" t="s">
        <v>22437</v>
      </c>
      <c r="C14307" s="651"/>
      <c r="D14307" s="652"/>
    </row>
    <row r="14308" spans="1:5">
      <c r="A14308" s="711">
        <v>87429</v>
      </c>
      <c r="B14308" s="651" t="s">
        <v>29885</v>
      </c>
      <c r="C14308" s="651" t="s">
        <v>112</v>
      </c>
      <c r="D14308" s="652" t="s">
        <v>18987</v>
      </c>
      <c r="E14308" s="625">
        <v>13.04</v>
      </c>
    </row>
    <row r="14309" spans="1:5">
      <c r="A14309" s="711" t="s">
        <v>29886</v>
      </c>
      <c r="B14309" s="651" t="s">
        <v>29887</v>
      </c>
      <c r="C14309" s="651"/>
      <c r="D14309" s="652"/>
    </row>
    <row r="14310" spans="1:5">
      <c r="A14310" s="711" t="s">
        <v>29888</v>
      </c>
      <c r="B14310" s="651" t="s">
        <v>29889</v>
      </c>
      <c r="C14310" s="651"/>
      <c r="D14310" s="652"/>
    </row>
    <row r="14311" spans="1:5">
      <c r="A14311" s="711">
        <v>87430</v>
      </c>
      <c r="B14311" s="651" t="s">
        <v>29885</v>
      </c>
      <c r="C14311" s="651" t="s">
        <v>112</v>
      </c>
      <c r="D14311" s="652" t="s">
        <v>18987</v>
      </c>
      <c r="E14311" s="625">
        <v>13.33</v>
      </c>
    </row>
    <row r="14312" spans="1:5">
      <c r="A14312" s="711" t="s">
        <v>29886</v>
      </c>
      <c r="B14312" s="651" t="s">
        <v>29890</v>
      </c>
      <c r="C14312" s="651"/>
      <c r="D14312" s="652"/>
    </row>
    <row r="14313" spans="1:5">
      <c r="A14313" s="711" t="s">
        <v>29891</v>
      </c>
      <c r="B14313" s="651" t="s">
        <v>29690</v>
      </c>
      <c r="C14313" s="651"/>
      <c r="D14313" s="652"/>
    </row>
    <row r="14314" spans="1:5">
      <c r="A14314" s="711">
        <v>87431</v>
      </c>
      <c r="B14314" s="651" t="s">
        <v>29885</v>
      </c>
      <c r="C14314" s="651" t="s">
        <v>112</v>
      </c>
      <c r="D14314" s="652" t="s">
        <v>18987</v>
      </c>
      <c r="E14314" s="625">
        <v>13.47</v>
      </c>
    </row>
    <row r="14315" spans="1:5">
      <c r="A14315" s="711" t="s">
        <v>29886</v>
      </c>
      <c r="B14315" s="651" t="s">
        <v>29892</v>
      </c>
      <c r="C14315" s="651"/>
      <c r="D14315" s="652"/>
    </row>
    <row r="14316" spans="1:5">
      <c r="A14316" s="711" t="s">
        <v>29893</v>
      </c>
      <c r="B14316" s="651" t="s">
        <v>23604</v>
      </c>
      <c r="C14316" s="651"/>
      <c r="D14316" s="652"/>
    </row>
    <row r="14317" spans="1:5">
      <c r="A14317" s="711">
        <v>87432</v>
      </c>
      <c r="B14317" s="651" t="s">
        <v>29885</v>
      </c>
      <c r="C14317" s="651" t="s">
        <v>112</v>
      </c>
      <c r="D14317" s="652" t="s">
        <v>18987</v>
      </c>
      <c r="E14317" s="625">
        <v>19.53</v>
      </c>
    </row>
    <row r="14318" spans="1:5">
      <c r="A14318" s="711" t="s">
        <v>29886</v>
      </c>
      <c r="B14318" s="651" t="s">
        <v>29887</v>
      </c>
      <c r="C14318" s="651"/>
      <c r="D14318" s="652"/>
    </row>
    <row r="14319" spans="1:5">
      <c r="A14319" s="711" t="s">
        <v>29894</v>
      </c>
      <c r="B14319" s="651" t="s">
        <v>29889</v>
      </c>
      <c r="C14319" s="651"/>
      <c r="D14319" s="652"/>
    </row>
    <row r="14320" spans="1:5">
      <c r="A14320" s="711">
        <v>87433</v>
      </c>
      <c r="B14320" s="651" t="s">
        <v>29885</v>
      </c>
      <c r="C14320" s="651" t="s">
        <v>112</v>
      </c>
      <c r="D14320" s="652" t="s">
        <v>18987</v>
      </c>
      <c r="E14320" s="625">
        <v>20.11</v>
      </c>
    </row>
    <row r="14321" spans="1:5">
      <c r="A14321" s="711" t="s">
        <v>29886</v>
      </c>
      <c r="B14321" s="651" t="s">
        <v>29890</v>
      </c>
      <c r="C14321" s="651"/>
      <c r="D14321" s="652"/>
    </row>
    <row r="14322" spans="1:5">
      <c r="A14322" s="711" t="s">
        <v>29895</v>
      </c>
      <c r="B14322" s="651" t="s">
        <v>29896</v>
      </c>
      <c r="C14322" s="651"/>
      <c r="D14322" s="652"/>
    </row>
    <row r="14323" spans="1:5">
      <c r="A14323" s="711">
        <v>87434</v>
      </c>
      <c r="B14323" s="651" t="s">
        <v>29885</v>
      </c>
      <c r="C14323" s="651" t="s">
        <v>112</v>
      </c>
      <c r="D14323" s="652" t="s">
        <v>18987</v>
      </c>
      <c r="E14323" s="625">
        <v>20.51</v>
      </c>
    </row>
    <row r="14324" spans="1:5">
      <c r="A14324" s="711" t="s">
        <v>29886</v>
      </c>
      <c r="B14324" s="651" t="s">
        <v>29892</v>
      </c>
      <c r="C14324" s="651"/>
      <c r="D14324" s="652"/>
    </row>
    <row r="14325" spans="1:5">
      <c r="A14325" s="711" t="s">
        <v>29897</v>
      </c>
      <c r="B14325" s="651" t="s">
        <v>23604</v>
      </c>
      <c r="C14325" s="651"/>
      <c r="D14325" s="652"/>
    </row>
    <row r="14326" spans="1:5">
      <c r="A14326" s="711">
        <v>87435</v>
      </c>
      <c r="B14326" s="651" t="s">
        <v>29885</v>
      </c>
      <c r="C14326" s="651" t="s">
        <v>112</v>
      </c>
      <c r="D14326" s="652" t="s">
        <v>18987</v>
      </c>
      <c r="E14326" s="625">
        <v>21.34</v>
      </c>
    </row>
    <row r="14327" spans="1:5">
      <c r="A14327" s="711" t="s">
        <v>29886</v>
      </c>
      <c r="B14327" s="651" t="s">
        <v>29898</v>
      </c>
      <c r="C14327" s="651"/>
      <c r="D14327" s="652"/>
    </row>
    <row r="14328" spans="1:5">
      <c r="A14328" s="711" t="s">
        <v>29897</v>
      </c>
      <c r="B14328" s="651" t="s">
        <v>23604</v>
      </c>
      <c r="C14328" s="651"/>
      <c r="D14328" s="652"/>
    </row>
    <row r="14329" spans="1:5">
      <c r="A14329" s="711">
        <v>87436</v>
      </c>
      <c r="B14329" s="651" t="s">
        <v>29885</v>
      </c>
      <c r="C14329" s="651" t="s">
        <v>112</v>
      </c>
      <c r="D14329" s="652" t="s">
        <v>18987</v>
      </c>
      <c r="E14329" s="625">
        <v>22.31</v>
      </c>
    </row>
    <row r="14330" spans="1:5">
      <c r="A14330" s="711" t="s">
        <v>29886</v>
      </c>
      <c r="B14330" s="651" t="s">
        <v>29899</v>
      </c>
      <c r="C14330" s="651"/>
      <c r="D14330" s="652"/>
    </row>
    <row r="14331" spans="1:5">
      <c r="A14331" s="711" t="s">
        <v>29900</v>
      </c>
      <c r="B14331" s="651" t="s">
        <v>29700</v>
      </c>
      <c r="C14331" s="651"/>
      <c r="D14331" s="652"/>
    </row>
    <row r="14332" spans="1:5">
      <c r="A14332" s="711">
        <v>87437</v>
      </c>
      <c r="B14332" s="651" t="s">
        <v>29885</v>
      </c>
      <c r="C14332" s="651" t="s">
        <v>112</v>
      </c>
      <c r="D14332" s="652" t="s">
        <v>18987</v>
      </c>
      <c r="E14332" s="625">
        <v>23</v>
      </c>
    </row>
    <row r="14333" spans="1:5">
      <c r="A14333" s="711" t="s">
        <v>29886</v>
      </c>
      <c r="B14333" s="651" t="s">
        <v>29901</v>
      </c>
      <c r="C14333" s="651"/>
      <c r="D14333" s="652"/>
    </row>
    <row r="14334" spans="1:5">
      <c r="A14334" s="711" t="s">
        <v>29902</v>
      </c>
      <c r="B14334" s="651" t="s">
        <v>22787</v>
      </c>
      <c r="C14334" s="651"/>
      <c r="D14334" s="652"/>
    </row>
    <row r="14335" spans="1:5">
      <c r="A14335" s="711">
        <v>87438</v>
      </c>
      <c r="B14335" s="651" t="s">
        <v>29885</v>
      </c>
      <c r="C14335" s="651" t="s">
        <v>112</v>
      </c>
      <c r="D14335" s="652" t="s">
        <v>18987</v>
      </c>
      <c r="E14335" s="625">
        <v>26.64</v>
      </c>
    </row>
    <row r="14336" spans="1:5">
      <c r="A14336" s="711" t="s">
        <v>22417</v>
      </c>
      <c r="B14336" s="651" t="s">
        <v>22418</v>
      </c>
      <c r="C14336" s="651"/>
      <c r="D14336" s="652"/>
    </row>
    <row r="14337" spans="1:5">
      <c r="A14337" s="711" t="s">
        <v>22419</v>
      </c>
      <c r="B14337" s="651" t="e">
        <v>#NAME?</v>
      </c>
      <c r="C14337" s="651"/>
      <c r="D14337" s="652" t="s">
        <v>22420</v>
      </c>
      <c r="E14337" s="625" t="s">
        <v>22421</v>
      </c>
    </row>
    <row r="14338" spans="1:5">
      <c r="A14338" s="711"/>
      <c r="B14338" s="651"/>
      <c r="C14338" s="651"/>
      <c r="D14338" s="652" t="s">
        <v>22422</v>
      </c>
      <c r="E14338" s="625" t="s">
        <v>22423</v>
      </c>
    </row>
    <row r="14339" spans="1:5">
      <c r="A14339" s="711" t="s">
        <v>22424</v>
      </c>
      <c r="B14339" s="651" t="s">
        <v>22425</v>
      </c>
      <c r="C14339" s="651"/>
      <c r="D14339" s="652"/>
    </row>
    <row r="14340" spans="1:5">
      <c r="A14340" s="711" t="s">
        <v>22426</v>
      </c>
      <c r="B14340" s="651" t="s">
        <v>22427</v>
      </c>
      <c r="C14340" s="651" t="s">
        <v>22428</v>
      </c>
      <c r="D14340" s="652"/>
    </row>
    <row r="14341" spans="1:5">
      <c r="A14341" s="711" t="s">
        <v>22429</v>
      </c>
      <c r="B14341" s="651" t="s">
        <v>22430</v>
      </c>
      <c r="C14341" s="651"/>
      <c r="D14341" s="652" t="s">
        <v>22422</v>
      </c>
      <c r="E14341" s="625" t="s">
        <v>22431</v>
      </c>
    </row>
    <row r="14342" spans="1:5">
      <c r="A14342" s="711" t="s">
        <v>91</v>
      </c>
      <c r="B14342" s="651" t="s">
        <v>22432</v>
      </c>
      <c r="C14342" s="651" t="s">
        <v>22433</v>
      </c>
      <c r="D14342" s="652" t="s">
        <v>22434</v>
      </c>
      <c r="E14342" s="625" t="s">
        <v>22435</v>
      </c>
    </row>
    <row r="14343" spans="1:5">
      <c r="A14343" s="711" t="s">
        <v>22436</v>
      </c>
      <c r="B14343" s="651" t="s">
        <v>22437</v>
      </c>
      <c r="C14343" s="651"/>
      <c r="D14343" s="652"/>
    </row>
    <row r="14344" spans="1:5">
      <c r="A14344" s="711" t="s">
        <v>29886</v>
      </c>
      <c r="B14344" s="651" t="s">
        <v>29898</v>
      </c>
      <c r="C14344" s="651"/>
      <c r="D14344" s="652"/>
    </row>
    <row r="14345" spans="1:5">
      <c r="A14345" s="711" t="s">
        <v>29903</v>
      </c>
      <c r="B14345" s="651" t="s">
        <v>23604</v>
      </c>
      <c r="C14345" s="651"/>
      <c r="D14345" s="652"/>
    </row>
    <row r="14346" spans="1:5">
      <c r="A14346" s="711">
        <v>87439</v>
      </c>
      <c r="B14346" s="651" t="s">
        <v>29885</v>
      </c>
      <c r="C14346" s="651" t="s">
        <v>112</v>
      </c>
      <c r="D14346" s="652" t="s">
        <v>18987</v>
      </c>
      <c r="E14346" s="625">
        <v>27.87</v>
      </c>
    </row>
    <row r="14347" spans="1:5">
      <c r="A14347" s="711" t="s">
        <v>29886</v>
      </c>
      <c r="B14347" s="651" t="s">
        <v>29899</v>
      </c>
      <c r="C14347" s="651"/>
      <c r="D14347" s="652"/>
    </row>
    <row r="14348" spans="1:5">
      <c r="A14348" s="711" t="s">
        <v>29904</v>
      </c>
      <c r="B14348" s="651" t="s">
        <v>29700</v>
      </c>
      <c r="C14348" s="651"/>
      <c r="D14348" s="652"/>
    </row>
    <row r="14349" spans="1:5">
      <c r="A14349" s="711">
        <v>87440</v>
      </c>
      <c r="B14349" s="651" t="s">
        <v>29885</v>
      </c>
      <c r="C14349" s="651" t="s">
        <v>112</v>
      </c>
      <c r="D14349" s="652" t="s">
        <v>18987</v>
      </c>
      <c r="E14349" s="625">
        <v>28.44</v>
      </c>
    </row>
    <row r="14350" spans="1:5">
      <c r="A14350" s="711" t="s">
        <v>29886</v>
      </c>
      <c r="B14350" s="651" t="s">
        <v>29901</v>
      </c>
      <c r="C14350" s="651"/>
      <c r="D14350" s="652"/>
    </row>
    <row r="14351" spans="1:5">
      <c r="A14351" s="711" t="s">
        <v>29905</v>
      </c>
      <c r="B14351" s="651" t="s">
        <v>22787</v>
      </c>
      <c r="C14351" s="651"/>
      <c r="D14351" s="652"/>
    </row>
    <row r="14352" spans="1:5">
      <c r="A14352" s="711">
        <v>87527</v>
      </c>
      <c r="B14352" s="651" t="s">
        <v>29906</v>
      </c>
      <c r="C14352" s="651" t="s">
        <v>112</v>
      </c>
      <c r="D14352" s="652" t="s">
        <v>18987</v>
      </c>
      <c r="E14352" s="625">
        <v>23.56</v>
      </c>
    </row>
    <row r="14353" spans="1:5">
      <c r="A14353" s="711" t="s">
        <v>29907</v>
      </c>
      <c r="B14353" s="651" t="s">
        <v>29908</v>
      </c>
      <c r="C14353" s="651"/>
      <c r="D14353" s="652"/>
    </row>
    <row r="14354" spans="1:5">
      <c r="A14354" s="711" t="s">
        <v>29909</v>
      </c>
      <c r="B14354" s="651" t="s">
        <v>29910</v>
      </c>
      <c r="C14354" s="651"/>
      <c r="D14354" s="652"/>
    </row>
    <row r="14355" spans="1:5">
      <c r="A14355" s="711" t="s">
        <v>29911</v>
      </c>
      <c r="B14355" s="651" t="s">
        <v>29912</v>
      </c>
      <c r="C14355" s="651"/>
      <c r="D14355" s="652"/>
    </row>
    <row r="14356" spans="1:5">
      <c r="A14356" s="711">
        <v>87528</v>
      </c>
      <c r="B14356" s="651" t="s">
        <v>29906</v>
      </c>
      <c r="C14356" s="651" t="s">
        <v>112</v>
      </c>
      <c r="D14356" s="652" t="s">
        <v>18987</v>
      </c>
      <c r="E14356" s="625">
        <v>26</v>
      </c>
    </row>
    <row r="14357" spans="1:5">
      <c r="A14357" s="711" t="s">
        <v>29913</v>
      </c>
      <c r="B14357" s="651" t="s">
        <v>29914</v>
      </c>
      <c r="C14357" s="651"/>
      <c r="D14357" s="652"/>
    </row>
    <row r="14358" spans="1:5">
      <c r="A14358" s="711" t="s">
        <v>29915</v>
      </c>
      <c r="B14358" s="651" t="s">
        <v>29916</v>
      </c>
      <c r="C14358" s="651"/>
      <c r="D14358" s="652"/>
    </row>
    <row r="14359" spans="1:5">
      <c r="A14359" s="711" t="s">
        <v>22937</v>
      </c>
      <c r="B14359" s="651">
        <v>14</v>
      </c>
      <c r="C14359" s="651"/>
      <c r="D14359" s="652"/>
    </row>
    <row r="14360" spans="1:5">
      <c r="A14360" s="711">
        <v>87529</v>
      </c>
      <c r="B14360" s="651" t="s">
        <v>29917</v>
      </c>
      <c r="C14360" s="651" t="s">
        <v>112</v>
      </c>
      <c r="D14360" s="652" t="s">
        <v>18987</v>
      </c>
      <c r="E14360" s="625">
        <v>21.35</v>
      </c>
    </row>
    <row r="14361" spans="1:5">
      <c r="A14361" s="711" t="s">
        <v>29918</v>
      </c>
      <c r="B14361" s="651" t="s">
        <v>29919</v>
      </c>
      <c r="C14361" s="651"/>
      <c r="D14361" s="652"/>
    </row>
    <row r="14362" spans="1:5">
      <c r="A14362" s="711" t="s">
        <v>29920</v>
      </c>
      <c r="B14362" s="651" t="s">
        <v>29921</v>
      </c>
      <c r="C14362" s="651"/>
      <c r="D14362" s="652"/>
    </row>
    <row r="14363" spans="1:5">
      <c r="A14363" s="711" t="s">
        <v>29922</v>
      </c>
      <c r="B14363" s="651" t="s">
        <v>29923</v>
      </c>
      <c r="C14363" s="651"/>
      <c r="D14363" s="652"/>
    </row>
    <row r="14364" spans="1:5">
      <c r="A14364" s="711">
        <v>87530</v>
      </c>
      <c r="B14364" s="651" t="s">
        <v>29917</v>
      </c>
      <c r="C14364" s="651" t="s">
        <v>112</v>
      </c>
      <c r="D14364" s="652" t="s">
        <v>18987</v>
      </c>
      <c r="E14364" s="625">
        <v>23.8</v>
      </c>
    </row>
    <row r="14365" spans="1:5">
      <c r="A14365" s="711" t="s">
        <v>29784</v>
      </c>
      <c r="B14365" s="651" t="s">
        <v>29924</v>
      </c>
      <c r="C14365" s="651"/>
      <c r="D14365" s="652"/>
    </row>
    <row r="14366" spans="1:5">
      <c r="A14366" s="711" t="s">
        <v>29925</v>
      </c>
      <c r="B14366" s="651" t="s">
        <v>29926</v>
      </c>
      <c r="C14366" s="651"/>
      <c r="D14366" s="652"/>
    </row>
    <row r="14367" spans="1:5">
      <c r="A14367" s="711" t="s">
        <v>29927</v>
      </c>
      <c r="B14367" s="651">
        <v>41791</v>
      </c>
      <c r="C14367" s="651"/>
      <c r="D14367" s="652"/>
    </row>
    <row r="14368" spans="1:5">
      <c r="A14368" s="711">
        <v>87531</v>
      </c>
      <c r="B14368" s="651" t="s">
        <v>29906</v>
      </c>
      <c r="C14368" s="651" t="s">
        <v>112</v>
      </c>
      <c r="D14368" s="652" t="s">
        <v>18987</v>
      </c>
      <c r="E14368" s="625">
        <v>20.57</v>
      </c>
    </row>
    <row r="14369" spans="1:5">
      <c r="A14369" s="711" t="s">
        <v>29907</v>
      </c>
      <c r="B14369" s="651" t="s">
        <v>29908</v>
      </c>
      <c r="C14369" s="651"/>
      <c r="D14369" s="652"/>
    </row>
    <row r="14370" spans="1:5">
      <c r="A14370" s="711" t="s">
        <v>29909</v>
      </c>
      <c r="B14370" s="651" t="s">
        <v>29928</v>
      </c>
      <c r="C14370" s="651"/>
      <c r="D14370" s="652"/>
    </row>
    <row r="14371" spans="1:5">
      <c r="A14371" s="711" t="s">
        <v>29929</v>
      </c>
      <c r="B14371" s="651" t="s">
        <v>29930</v>
      </c>
      <c r="C14371" s="651"/>
      <c r="D14371" s="652"/>
    </row>
    <row r="14372" spans="1:5">
      <c r="A14372" s="711" t="s">
        <v>22417</v>
      </c>
      <c r="B14372" s="651" t="s">
        <v>22418</v>
      </c>
      <c r="C14372" s="651"/>
      <c r="D14372" s="652"/>
    </row>
    <row r="14373" spans="1:5">
      <c r="A14373" s="711" t="s">
        <v>22419</v>
      </c>
      <c r="B14373" s="651" t="e">
        <v>#NAME?</v>
      </c>
      <c r="C14373" s="651"/>
      <c r="D14373" s="652" t="s">
        <v>22420</v>
      </c>
      <c r="E14373" s="625" t="s">
        <v>22421</v>
      </c>
    </row>
    <row r="14374" spans="1:5">
      <c r="A14374" s="711"/>
      <c r="B14374" s="651"/>
      <c r="C14374" s="651"/>
      <c r="D14374" s="652" t="s">
        <v>22422</v>
      </c>
      <c r="E14374" s="625" t="s">
        <v>22423</v>
      </c>
    </row>
    <row r="14375" spans="1:5">
      <c r="A14375" s="711" t="s">
        <v>22424</v>
      </c>
      <c r="B14375" s="651" t="s">
        <v>22425</v>
      </c>
      <c r="C14375" s="651"/>
      <c r="D14375" s="652"/>
    </row>
    <row r="14376" spans="1:5">
      <c r="A14376" s="711" t="s">
        <v>22426</v>
      </c>
      <c r="B14376" s="651" t="s">
        <v>22427</v>
      </c>
      <c r="C14376" s="651" t="s">
        <v>22428</v>
      </c>
      <c r="D14376" s="652"/>
    </row>
    <row r="14377" spans="1:5">
      <c r="A14377" s="711" t="s">
        <v>22429</v>
      </c>
      <c r="B14377" s="651" t="s">
        <v>22430</v>
      </c>
      <c r="C14377" s="651"/>
      <c r="D14377" s="652" t="s">
        <v>22422</v>
      </c>
      <c r="E14377" s="625" t="s">
        <v>22431</v>
      </c>
    </row>
    <row r="14378" spans="1:5">
      <c r="A14378" s="711" t="s">
        <v>91</v>
      </c>
      <c r="B14378" s="651" t="s">
        <v>22432</v>
      </c>
      <c r="C14378" s="651" t="s">
        <v>22433</v>
      </c>
      <c r="D14378" s="652" t="s">
        <v>22434</v>
      </c>
      <c r="E14378" s="625" t="s">
        <v>22435</v>
      </c>
    </row>
    <row r="14379" spans="1:5">
      <c r="A14379" s="711" t="s">
        <v>22436</v>
      </c>
      <c r="B14379" s="651" t="s">
        <v>22437</v>
      </c>
      <c r="C14379" s="651"/>
      <c r="D14379" s="652"/>
    </row>
    <row r="14380" spans="1:5">
      <c r="A14380" s="711">
        <v>87532</v>
      </c>
      <c r="B14380" s="651" t="s">
        <v>29906</v>
      </c>
      <c r="C14380" s="651" t="s">
        <v>112</v>
      </c>
      <c r="D14380" s="652" t="s">
        <v>18987</v>
      </c>
      <c r="E14380" s="625">
        <v>23.02</v>
      </c>
    </row>
    <row r="14381" spans="1:5">
      <c r="A14381" s="711" t="s">
        <v>29913</v>
      </c>
      <c r="B14381" s="651" t="s">
        <v>29914</v>
      </c>
      <c r="C14381" s="651"/>
      <c r="D14381" s="652"/>
    </row>
    <row r="14382" spans="1:5">
      <c r="A14382" s="711" t="s">
        <v>29915</v>
      </c>
      <c r="B14382" s="651" t="s">
        <v>29931</v>
      </c>
      <c r="C14382" s="651"/>
      <c r="D14382" s="652"/>
    </row>
    <row r="14383" spans="1:5">
      <c r="A14383" s="711" t="s">
        <v>29932</v>
      </c>
      <c r="B14383" s="651" t="s">
        <v>23476</v>
      </c>
      <c r="C14383" s="651"/>
      <c r="D14383" s="652"/>
    </row>
    <row r="14384" spans="1:5">
      <c r="A14384" s="711">
        <v>87533</v>
      </c>
      <c r="B14384" s="651" t="s">
        <v>29917</v>
      </c>
      <c r="C14384" s="651" t="s">
        <v>112</v>
      </c>
      <c r="D14384" s="652" t="s">
        <v>18987</v>
      </c>
      <c r="E14384" s="625">
        <v>20.16</v>
      </c>
    </row>
    <row r="14385" spans="1:5">
      <c r="A14385" s="711" t="s">
        <v>29918</v>
      </c>
      <c r="B14385" s="651" t="s">
        <v>29919</v>
      </c>
      <c r="C14385" s="651"/>
      <c r="D14385" s="652"/>
    </row>
    <row r="14386" spans="1:5">
      <c r="A14386" s="711" t="s">
        <v>29920</v>
      </c>
      <c r="B14386" s="651" t="s">
        <v>29933</v>
      </c>
      <c r="C14386" s="651"/>
      <c r="D14386" s="652"/>
    </row>
    <row r="14387" spans="1:5">
      <c r="A14387" s="711" t="s">
        <v>29922</v>
      </c>
      <c r="B14387" s="651" t="s">
        <v>29923</v>
      </c>
      <c r="C14387" s="651"/>
      <c r="D14387" s="652"/>
    </row>
    <row r="14388" spans="1:5">
      <c r="A14388" s="711">
        <v>87534</v>
      </c>
      <c r="B14388" s="651" t="s">
        <v>29917</v>
      </c>
      <c r="C14388" s="651" t="s">
        <v>112</v>
      </c>
      <c r="D14388" s="652" t="s">
        <v>18987</v>
      </c>
      <c r="E14388" s="625">
        <v>22.61</v>
      </c>
    </row>
    <row r="14389" spans="1:5">
      <c r="A14389" s="711" t="s">
        <v>29784</v>
      </c>
      <c r="B14389" s="651" t="s">
        <v>29924</v>
      </c>
      <c r="C14389" s="651"/>
      <c r="D14389" s="652"/>
    </row>
    <row r="14390" spans="1:5">
      <c r="A14390" s="711" t="s">
        <v>29925</v>
      </c>
      <c r="B14390" s="651" t="s">
        <v>29934</v>
      </c>
      <c r="C14390" s="651"/>
      <c r="D14390" s="652"/>
    </row>
    <row r="14391" spans="1:5">
      <c r="A14391" s="711" t="s">
        <v>29927</v>
      </c>
      <c r="B14391" s="651">
        <v>41791</v>
      </c>
      <c r="C14391" s="651"/>
      <c r="D14391" s="652"/>
    </row>
    <row r="14392" spans="1:5">
      <c r="A14392" s="711">
        <v>87535</v>
      </c>
      <c r="B14392" s="651" t="s">
        <v>29906</v>
      </c>
      <c r="C14392" s="651" t="s">
        <v>112</v>
      </c>
      <c r="D14392" s="652" t="s">
        <v>18987</v>
      </c>
      <c r="E14392" s="625">
        <v>18.37</v>
      </c>
    </row>
    <row r="14393" spans="1:5">
      <c r="A14393" s="711" t="s">
        <v>29907</v>
      </c>
      <c r="B14393" s="651" t="s">
        <v>29908</v>
      </c>
      <c r="C14393" s="651"/>
      <c r="D14393" s="652"/>
    </row>
    <row r="14394" spans="1:5">
      <c r="A14394" s="711" t="s">
        <v>29909</v>
      </c>
      <c r="B14394" s="651" t="s">
        <v>29935</v>
      </c>
      <c r="C14394" s="651"/>
      <c r="D14394" s="652"/>
    </row>
    <row r="14395" spans="1:5">
      <c r="A14395" s="711" t="s">
        <v>29936</v>
      </c>
      <c r="B14395" s="651" t="s">
        <v>29937</v>
      </c>
      <c r="C14395" s="651"/>
      <c r="D14395" s="652"/>
    </row>
    <row r="14396" spans="1:5">
      <c r="A14396" s="711">
        <v>87536</v>
      </c>
      <c r="B14396" s="651" t="s">
        <v>29906</v>
      </c>
      <c r="C14396" s="651" t="s">
        <v>112</v>
      </c>
      <c r="D14396" s="652" t="s">
        <v>18987</v>
      </c>
      <c r="E14396" s="625">
        <v>20.82</v>
      </c>
    </row>
    <row r="14397" spans="1:5">
      <c r="A14397" s="711" t="s">
        <v>29913</v>
      </c>
      <c r="B14397" s="651" t="s">
        <v>29914</v>
      </c>
      <c r="C14397" s="651"/>
      <c r="D14397" s="652"/>
    </row>
    <row r="14398" spans="1:5">
      <c r="A14398" s="711" t="s">
        <v>29915</v>
      </c>
      <c r="B14398" s="651" t="s">
        <v>29938</v>
      </c>
      <c r="C14398" s="651"/>
      <c r="D14398" s="652"/>
    </row>
    <row r="14399" spans="1:5">
      <c r="A14399" s="711" t="s">
        <v>29333</v>
      </c>
      <c r="B14399" s="651">
        <v>14</v>
      </c>
      <c r="C14399" s="651"/>
      <c r="D14399" s="652"/>
    </row>
    <row r="14400" spans="1:5">
      <c r="A14400" s="711">
        <v>87537</v>
      </c>
      <c r="B14400" s="651" t="s">
        <v>29939</v>
      </c>
      <c r="C14400" s="651" t="s">
        <v>112</v>
      </c>
      <c r="D14400" s="652" t="s">
        <v>18987</v>
      </c>
      <c r="E14400" s="625">
        <v>43.49</v>
      </c>
    </row>
    <row r="14401" spans="1:5">
      <c r="A14401" s="711" t="s">
        <v>29940</v>
      </c>
      <c r="B14401" s="651" t="s">
        <v>29941</v>
      </c>
      <c r="C14401" s="651"/>
      <c r="D14401" s="652"/>
    </row>
    <row r="14402" spans="1:5">
      <c r="A14402" s="711" t="s">
        <v>29942</v>
      </c>
      <c r="B14402" s="651" t="s">
        <v>29943</v>
      </c>
      <c r="C14402" s="651"/>
      <c r="D14402" s="652"/>
    </row>
    <row r="14403" spans="1:5">
      <c r="A14403" s="711" t="s">
        <v>29944</v>
      </c>
      <c r="B14403" s="651" t="s">
        <v>29945</v>
      </c>
      <c r="C14403" s="651"/>
      <c r="D14403" s="652"/>
    </row>
    <row r="14404" spans="1:5">
      <c r="A14404" s="711">
        <v>87538</v>
      </c>
      <c r="B14404" s="651" t="s">
        <v>29946</v>
      </c>
      <c r="C14404" s="651" t="s">
        <v>112</v>
      </c>
      <c r="D14404" s="652" t="s">
        <v>18987</v>
      </c>
      <c r="E14404" s="625">
        <v>41.59</v>
      </c>
    </row>
    <row r="14405" spans="1:5">
      <c r="A14405" s="711" t="s">
        <v>29672</v>
      </c>
      <c r="B14405" s="651" t="s">
        <v>29947</v>
      </c>
      <c r="C14405" s="651"/>
      <c r="D14405" s="652"/>
    </row>
    <row r="14406" spans="1:5">
      <c r="A14406" s="711" t="s">
        <v>29948</v>
      </c>
      <c r="B14406" s="651" t="s">
        <v>29949</v>
      </c>
      <c r="C14406" s="651"/>
      <c r="D14406" s="652"/>
    </row>
    <row r="14407" spans="1:5">
      <c r="A14407" s="711" t="s">
        <v>29950</v>
      </c>
      <c r="B14407" s="651" t="s">
        <v>29951</v>
      </c>
      <c r="C14407" s="651"/>
      <c r="D14407" s="652"/>
    </row>
    <row r="14408" spans="1:5">
      <c r="A14408" s="711" t="s">
        <v>22417</v>
      </c>
      <c r="B14408" s="651" t="s">
        <v>22418</v>
      </c>
      <c r="C14408" s="651"/>
      <c r="D14408" s="652"/>
    </row>
    <row r="14409" spans="1:5">
      <c r="A14409" s="711" t="s">
        <v>22419</v>
      </c>
      <c r="B14409" s="651" t="e">
        <v>#NAME?</v>
      </c>
      <c r="C14409" s="651"/>
      <c r="D14409" s="652" t="s">
        <v>22420</v>
      </c>
      <c r="E14409" s="625" t="s">
        <v>22421</v>
      </c>
    </row>
    <row r="14410" spans="1:5">
      <c r="A14410" s="711"/>
      <c r="B14410" s="651"/>
      <c r="C14410" s="651"/>
      <c r="D14410" s="652" t="s">
        <v>22422</v>
      </c>
      <c r="E14410" s="625" t="s">
        <v>22423</v>
      </c>
    </row>
    <row r="14411" spans="1:5">
      <c r="A14411" s="711" t="s">
        <v>22424</v>
      </c>
      <c r="B14411" s="651" t="s">
        <v>22425</v>
      </c>
      <c r="C14411" s="651"/>
      <c r="D14411" s="652"/>
    </row>
    <row r="14412" spans="1:5">
      <c r="A14412" s="711" t="s">
        <v>22426</v>
      </c>
      <c r="B14412" s="651" t="s">
        <v>22427</v>
      </c>
      <c r="C14412" s="651" t="s">
        <v>22428</v>
      </c>
      <c r="D14412" s="652"/>
    </row>
    <row r="14413" spans="1:5">
      <c r="A14413" s="711" t="s">
        <v>22429</v>
      </c>
      <c r="B14413" s="651" t="s">
        <v>22430</v>
      </c>
      <c r="C14413" s="651"/>
      <c r="D14413" s="652" t="s">
        <v>22422</v>
      </c>
      <c r="E14413" s="625" t="s">
        <v>22431</v>
      </c>
    </row>
    <row r="14414" spans="1:5">
      <c r="A14414" s="711" t="s">
        <v>91</v>
      </c>
      <c r="B14414" s="651" t="s">
        <v>22432</v>
      </c>
      <c r="C14414" s="651" t="s">
        <v>22433</v>
      </c>
      <c r="D14414" s="652" t="s">
        <v>22434</v>
      </c>
      <c r="E14414" s="625" t="s">
        <v>22435</v>
      </c>
    </row>
    <row r="14415" spans="1:5">
      <c r="A14415" s="711" t="s">
        <v>22436</v>
      </c>
      <c r="B14415" s="651" t="s">
        <v>22437</v>
      </c>
      <c r="C14415" s="651"/>
      <c r="D14415" s="652"/>
    </row>
    <row r="14416" spans="1:5">
      <c r="A14416" s="711">
        <v>87539</v>
      </c>
      <c r="B14416" s="651" t="s">
        <v>29939</v>
      </c>
      <c r="C14416" s="651" t="s">
        <v>112</v>
      </c>
      <c r="D14416" s="652" t="s">
        <v>18987</v>
      </c>
      <c r="E14416" s="625">
        <v>40.909999999999997</v>
      </c>
    </row>
    <row r="14417" spans="1:5">
      <c r="A14417" s="711" t="s">
        <v>29940</v>
      </c>
      <c r="B14417" s="651" t="s">
        <v>29941</v>
      </c>
      <c r="C14417" s="651"/>
      <c r="D14417" s="652"/>
    </row>
    <row r="14418" spans="1:5">
      <c r="A14418" s="711" t="s">
        <v>29942</v>
      </c>
      <c r="B14418" s="651" t="s">
        <v>29952</v>
      </c>
      <c r="C14418" s="651"/>
      <c r="D14418" s="652"/>
    </row>
    <row r="14419" spans="1:5">
      <c r="A14419" s="711" t="s">
        <v>29953</v>
      </c>
      <c r="B14419" s="651" t="s">
        <v>29954</v>
      </c>
      <c r="C14419" s="651"/>
      <c r="D14419" s="652"/>
    </row>
    <row r="14420" spans="1:5">
      <c r="A14420" s="711">
        <v>87540</v>
      </c>
      <c r="B14420" s="651" t="s">
        <v>29946</v>
      </c>
      <c r="C14420" s="651" t="s">
        <v>112</v>
      </c>
      <c r="D14420" s="652" t="s">
        <v>18987</v>
      </c>
      <c r="E14420" s="625">
        <v>40.549999999999997</v>
      </c>
    </row>
    <row r="14421" spans="1:5">
      <c r="A14421" s="711" t="s">
        <v>29672</v>
      </c>
      <c r="B14421" s="651" t="s">
        <v>29947</v>
      </c>
      <c r="C14421" s="651"/>
      <c r="D14421" s="652"/>
    </row>
    <row r="14422" spans="1:5">
      <c r="A14422" s="711" t="s">
        <v>29948</v>
      </c>
      <c r="B14422" s="651" t="s">
        <v>29955</v>
      </c>
      <c r="C14422" s="651"/>
      <c r="D14422" s="652"/>
    </row>
    <row r="14423" spans="1:5">
      <c r="A14423" s="711" t="s">
        <v>29950</v>
      </c>
      <c r="B14423" s="651" t="s">
        <v>29951</v>
      </c>
      <c r="C14423" s="651"/>
      <c r="D14423" s="652"/>
    </row>
    <row r="14424" spans="1:5">
      <c r="A14424" s="711">
        <v>87541</v>
      </c>
      <c r="B14424" s="651" t="s">
        <v>29939</v>
      </c>
      <c r="C14424" s="651" t="s">
        <v>112</v>
      </c>
      <c r="D14424" s="652" t="s">
        <v>18987</v>
      </c>
      <c r="E14424" s="625">
        <v>39</v>
      </c>
    </row>
    <row r="14425" spans="1:5">
      <c r="A14425" s="711" t="s">
        <v>29940</v>
      </c>
      <c r="B14425" s="651" t="s">
        <v>29941</v>
      </c>
      <c r="C14425" s="651"/>
      <c r="D14425" s="652"/>
    </row>
    <row r="14426" spans="1:5">
      <c r="A14426" s="711" t="s">
        <v>29942</v>
      </c>
      <c r="B14426" s="651" t="s">
        <v>29956</v>
      </c>
      <c r="C14426" s="651"/>
      <c r="D14426" s="652"/>
    </row>
    <row r="14427" spans="1:5">
      <c r="A14427" s="711" t="s">
        <v>29944</v>
      </c>
      <c r="B14427" s="651" t="s">
        <v>29945</v>
      </c>
      <c r="C14427" s="651"/>
      <c r="D14427" s="652"/>
    </row>
    <row r="14428" spans="1:5">
      <c r="A14428" s="711">
        <v>87542</v>
      </c>
      <c r="B14428" s="651" t="s">
        <v>29957</v>
      </c>
      <c r="C14428" s="651" t="s">
        <v>112</v>
      </c>
      <c r="D14428" s="652" t="s">
        <v>18987</v>
      </c>
      <c r="E14428" s="625">
        <v>14.93</v>
      </c>
    </row>
    <row r="14429" spans="1:5">
      <c r="A14429" s="711" t="s">
        <v>29958</v>
      </c>
      <c r="B14429" s="651" t="s">
        <v>29959</v>
      </c>
      <c r="C14429" s="651"/>
      <c r="D14429" s="652"/>
    </row>
    <row r="14430" spans="1:5">
      <c r="A14430" s="711" t="s">
        <v>29960</v>
      </c>
      <c r="B14430" s="651" t="s">
        <v>29961</v>
      </c>
      <c r="C14430" s="651"/>
      <c r="D14430" s="652"/>
    </row>
    <row r="14431" spans="1:5">
      <c r="A14431" s="711" t="s">
        <v>29405</v>
      </c>
      <c r="B14431" s="651" t="s">
        <v>29962</v>
      </c>
      <c r="C14431" s="651"/>
      <c r="D14431" s="652"/>
    </row>
    <row r="14432" spans="1:5">
      <c r="A14432" s="711">
        <v>87543</v>
      </c>
      <c r="B14432" s="651" t="s">
        <v>29957</v>
      </c>
      <c r="C14432" s="651" t="s">
        <v>112</v>
      </c>
      <c r="D14432" s="652" t="s">
        <v>18987</v>
      </c>
      <c r="E14432" s="625">
        <v>13.72</v>
      </c>
    </row>
    <row r="14433" spans="1:5">
      <c r="A14433" s="711" t="s">
        <v>29958</v>
      </c>
      <c r="B14433" s="651" t="s">
        <v>29959</v>
      </c>
      <c r="C14433" s="651"/>
      <c r="D14433" s="652"/>
    </row>
    <row r="14434" spans="1:5">
      <c r="A14434" s="711" t="s">
        <v>29960</v>
      </c>
      <c r="B14434" s="651" t="s">
        <v>29963</v>
      </c>
      <c r="C14434" s="651"/>
      <c r="D14434" s="652"/>
    </row>
    <row r="14435" spans="1:5">
      <c r="A14435" s="711" t="s">
        <v>29964</v>
      </c>
      <c r="B14435" s="651" t="s">
        <v>29965</v>
      </c>
      <c r="C14435" s="651"/>
      <c r="D14435" s="652"/>
    </row>
    <row r="14436" spans="1:5">
      <c r="A14436" s="711">
        <v>87544</v>
      </c>
      <c r="B14436" s="651" t="s">
        <v>29957</v>
      </c>
      <c r="C14436" s="651" t="s">
        <v>112</v>
      </c>
      <c r="D14436" s="652" t="s">
        <v>18987</v>
      </c>
      <c r="E14436" s="625">
        <v>13.04</v>
      </c>
    </row>
    <row r="14437" spans="1:5">
      <c r="A14437" s="711" t="s">
        <v>29958</v>
      </c>
      <c r="B14437" s="651" t="s">
        <v>29959</v>
      </c>
      <c r="C14437" s="651"/>
      <c r="D14437" s="652"/>
    </row>
    <row r="14438" spans="1:5">
      <c r="A14438" s="711" t="s">
        <v>29960</v>
      </c>
      <c r="B14438" s="651" t="s">
        <v>29966</v>
      </c>
      <c r="C14438" s="651"/>
      <c r="D14438" s="652"/>
    </row>
    <row r="14439" spans="1:5">
      <c r="A14439" s="711" t="s">
        <v>29405</v>
      </c>
      <c r="B14439" s="651" t="s">
        <v>29962</v>
      </c>
      <c r="C14439" s="651"/>
      <c r="D14439" s="652"/>
    </row>
    <row r="14440" spans="1:5">
      <c r="A14440" s="711">
        <v>87545</v>
      </c>
      <c r="B14440" s="651" t="s">
        <v>29906</v>
      </c>
      <c r="C14440" s="651" t="s">
        <v>112</v>
      </c>
      <c r="D14440" s="652" t="s">
        <v>18987</v>
      </c>
      <c r="E14440" s="625">
        <v>15.97</v>
      </c>
    </row>
    <row r="14441" spans="1:5">
      <c r="A14441" s="711" t="s">
        <v>29907</v>
      </c>
      <c r="B14441" s="651" t="s">
        <v>29908</v>
      </c>
      <c r="C14441" s="651"/>
      <c r="D14441" s="652"/>
    </row>
    <row r="14442" spans="1:5">
      <c r="A14442" s="711" t="s">
        <v>29909</v>
      </c>
      <c r="B14442" s="651" t="s">
        <v>29967</v>
      </c>
      <c r="C14442" s="651"/>
      <c r="D14442" s="652"/>
    </row>
    <row r="14443" spans="1:5">
      <c r="A14443" s="711" t="s">
        <v>29911</v>
      </c>
      <c r="B14443" s="651" t="s">
        <v>29912</v>
      </c>
      <c r="C14443" s="651"/>
      <c r="D14443" s="652"/>
    </row>
    <row r="14444" spans="1:5">
      <c r="A14444" s="711" t="s">
        <v>22417</v>
      </c>
      <c r="B14444" s="651" t="s">
        <v>22418</v>
      </c>
      <c r="C14444" s="651"/>
      <c r="D14444" s="652"/>
    </row>
    <row r="14445" spans="1:5">
      <c r="A14445" s="711" t="s">
        <v>22419</v>
      </c>
      <c r="B14445" s="651" t="e">
        <v>#NAME?</v>
      </c>
      <c r="C14445" s="651"/>
      <c r="D14445" s="652" t="s">
        <v>22420</v>
      </c>
      <c r="E14445" s="625" t="s">
        <v>22421</v>
      </c>
    </row>
    <row r="14446" spans="1:5">
      <c r="A14446" s="711"/>
      <c r="B14446" s="651"/>
      <c r="C14446" s="651"/>
      <c r="D14446" s="652" t="s">
        <v>22422</v>
      </c>
      <c r="E14446" s="625" t="s">
        <v>22423</v>
      </c>
    </row>
    <row r="14447" spans="1:5">
      <c r="A14447" s="711" t="s">
        <v>22424</v>
      </c>
      <c r="B14447" s="651" t="s">
        <v>22425</v>
      </c>
      <c r="C14447" s="651"/>
      <c r="D14447" s="652"/>
    </row>
    <row r="14448" spans="1:5">
      <c r="A14448" s="711" t="s">
        <v>22426</v>
      </c>
      <c r="B14448" s="651" t="s">
        <v>22427</v>
      </c>
      <c r="C14448" s="651" t="s">
        <v>22428</v>
      </c>
      <c r="D14448" s="652"/>
    </row>
    <row r="14449" spans="1:5">
      <c r="A14449" s="711" t="s">
        <v>22429</v>
      </c>
      <c r="B14449" s="651" t="s">
        <v>22430</v>
      </c>
      <c r="C14449" s="651"/>
      <c r="D14449" s="652" t="s">
        <v>22422</v>
      </c>
      <c r="E14449" s="625" t="s">
        <v>22431</v>
      </c>
    </row>
    <row r="14450" spans="1:5">
      <c r="A14450" s="711" t="s">
        <v>91</v>
      </c>
      <c r="B14450" s="651" t="s">
        <v>22432</v>
      </c>
      <c r="C14450" s="651" t="s">
        <v>22433</v>
      </c>
      <c r="D14450" s="652" t="s">
        <v>22434</v>
      </c>
      <c r="E14450" s="625" t="s">
        <v>22435</v>
      </c>
    </row>
    <row r="14451" spans="1:5">
      <c r="A14451" s="711" t="s">
        <v>22436</v>
      </c>
      <c r="B14451" s="651" t="s">
        <v>22437</v>
      </c>
      <c r="C14451" s="651"/>
      <c r="D14451" s="652"/>
    </row>
    <row r="14452" spans="1:5">
      <c r="A14452" s="711">
        <v>87546</v>
      </c>
      <c r="B14452" s="651" t="s">
        <v>29906</v>
      </c>
      <c r="C14452" s="651" t="s">
        <v>112</v>
      </c>
      <c r="D14452" s="652" t="s">
        <v>18987</v>
      </c>
      <c r="E14452" s="625">
        <v>17.36</v>
      </c>
    </row>
    <row r="14453" spans="1:5">
      <c r="A14453" s="711" t="s">
        <v>29913</v>
      </c>
      <c r="B14453" s="651" t="s">
        <v>29914</v>
      </c>
      <c r="C14453" s="651"/>
      <c r="D14453" s="652"/>
    </row>
    <row r="14454" spans="1:5">
      <c r="A14454" s="711" t="s">
        <v>29915</v>
      </c>
      <c r="B14454" s="651" t="s">
        <v>29968</v>
      </c>
      <c r="C14454" s="651"/>
      <c r="D14454" s="652"/>
    </row>
    <row r="14455" spans="1:5">
      <c r="A14455" s="711" t="s">
        <v>22937</v>
      </c>
      <c r="B14455" s="651">
        <v>14</v>
      </c>
      <c r="C14455" s="651"/>
      <c r="D14455" s="652"/>
    </row>
    <row r="14456" spans="1:5">
      <c r="A14456" s="711">
        <v>87547</v>
      </c>
      <c r="B14456" s="651" t="s">
        <v>29917</v>
      </c>
      <c r="C14456" s="651" t="s">
        <v>112</v>
      </c>
      <c r="D14456" s="652" t="s">
        <v>18987</v>
      </c>
      <c r="E14456" s="625">
        <v>13.78</v>
      </c>
    </row>
    <row r="14457" spans="1:5">
      <c r="A14457" s="711" t="s">
        <v>29918</v>
      </c>
      <c r="B14457" s="651" t="s">
        <v>29919</v>
      </c>
      <c r="C14457" s="651"/>
      <c r="D14457" s="652"/>
    </row>
    <row r="14458" spans="1:5">
      <c r="A14458" s="711" t="s">
        <v>29920</v>
      </c>
      <c r="B14458" s="651" t="s">
        <v>29969</v>
      </c>
      <c r="C14458" s="651"/>
      <c r="D14458" s="652"/>
    </row>
    <row r="14459" spans="1:5">
      <c r="A14459" s="711" t="s">
        <v>29922</v>
      </c>
      <c r="B14459" s="651" t="s">
        <v>29923</v>
      </c>
      <c r="C14459" s="651"/>
      <c r="D14459" s="652"/>
    </row>
    <row r="14460" spans="1:5">
      <c r="A14460" s="711">
        <v>87548</v>
      </c>
      <c r="B14460" s="651" t="s">
        <v>29917</v>
      </c>
      <c r="C14460" s="651" t="s">
        <v>112</v>
      </c>
      <c r="D14460" s="652" t="s">
        <v>18987</v>
      </c>
      <c r="E14460" s="625">
        <v>15.17</v>
      </c>
    </row>
    <row r="14461" spans="1:5">
      <c r="A14461" s="711" t="s">
        <v>29784</v>
      </c>
      <c r="B14461" s="651" t="s">
        <v>29924</v>
      </c>
      <c r="C14461" s="651"/>
      <c r="D14461" s="652"/>
    </row>
    <row r="14462" spans="1:5">
      <c r="A14462" s="711" t="s">
        <v>29925</v>
      </c>
      <c r="B14462" s="651" t="s">
        <v>29970</v>
      </c>
      <c r="C14462" s="651"/>
      <c r="D14462" s="652"/>
    </row>
    <row r="14463" spans="1:5">
      <c r="A14463" s="711" t="s">
        <v>29927</v>
      </c>
      <c r="B14463" s="651">
        <v>41791</v>
      </c>
      <c r="C14463" s="651"/>
      <c r="D14463" s="652"/>
    </row>
    <row r="14464" spans="1:5">
      <c r="A14464" s="711">
        <v>87549</v>
      </c>
      <c r="B14464" s="651" t="s">
        <v>29906</v>
      </c>
      <c r="C14464" s="651" t="s">
        <v>112</v>
      </c>
      <c r="D14464" s="652" t="s">
        <v>18987</v>
      </c>
      <c r="E14464" s="625">
        <v>12.98</v>
      </c>
    </row>
    <row r="14465" spans="1:5">
      <c r="A14465" s="711" t="s">
        <v>29907</v>
      </c>
      <c r="B14465" s="651" t="s">
        <v>29908</v>
      </c>
      <c r="C14465" s="651"/>
      <c r="D14465" s="652"/>
    </row>
    <row r="14466" spans="1:5">
      <c r="A14466" s="711" t="s">
        <v>29909</v>
      </c>
      <c r="B14466" s="651" t="s">
        <v>29971</v>
      </c>
      <c r="C14466" s="651"/>
      <c r="D14466" s="652"/>
    </row>
    <row r="14467" spans="1:5">
      <c r="A14467" s="711" t="s">
        <v>29929</v>
      </c>
      <c r="B14467" s="651" t="s">
        <v>29930</v>
      </c>
      <c r="C14467" s="651"/>
      <c r="D14467" s="652"/>
    </row>
    <row r="14468" spans="1:5">
      <c r="A14468" s="711">
        <v>87550</v>
      </c>
      <c r="B14468" s="651" t="s">
        <v>29906</v>
      </c>
      <c r="C14468" s="651" t="s">
        <v>112</v>
      </c>
      <c r="D14468" s="652" t="s">
        <v>18987</v>
      </c>
      <c r="E14468" s="625">
        <v>14.37</v>
      </c>
    </row>
    <row r="14469" spans="1:5">
      <c r="A14469" s="711" t="s">
        <v>29913</v>
      </c>
      <c r="B14469" s="651" t="s">
        <v>29914</v>
      </c>
      <c r="C14469" s="651"/>
      <c r="D14469" s="652"/>
    </row>
    <row r="14470" spans="1:5">
      <c r="A14470" s="711" t="s">
        <v>29915</v>
      </c>
      <c r="B14470" s="651" t="s">
        <v>29972</v>
      </c>
      <c r="C14470" s="651"/>
      <c r="D14470" s="652"/>
    </row>
    <row r="14471" spans="1:5">
      <c r="A14471" s="711" t="s">
        <v>29932</v>
      </c>
      <c r="B14471" s="651" t="s">
        <v>23476</v>
      </c>
      <c r="C14471" s="651"/>
      <c r="D14471" s="652"/>
    </row>
    <row r="14472" spans="1:5">
      <c r="A14472" s="711">
        <v>87551</v>
      </c>
      <c r="B14472" s="651" t="s">
        <v>29917</v>
      </c>
      <c r="C14472" s="651" t="s">
        <v>112</v>
      </c>
      <c r="D14472" s="652" t="s">
        <v>18987</v>
      </c>
      <c r="E14472" s="625">
        <v>12.59</v>
      </c>
    </row>
    <row r="14473" spans="1:5">
      <c r="A14473" s="711" t="s">
        <v>29918</v>
      </c>
      <c r="B14473" s="651" t="s">
        <v>29919</v>
      </c>
      <c r="C14473" s="651"/>
      <c r="D14473" s="652"/>
    </row>
    <row r="14474" spans="1:5">
      <c r="A14474" s="711" t="s">
        <v>29920</v>
      </c>
      <c r="B14474" s="651" t="s">
        <v>29973</v>
      </c>
      <c r="C14474" s="651"/>
      <c r="D14474" s="652"/>
    </row>
    <row r="14475" spans="1:5">
      <c r="A14475" s="711" t="s">
        <v>29922</v>
      </c>
      <c r="B14475" s="651" t="s">
        <v>29923</v>
      </c>
      <c r="C14475" s="651"/>
      <c r="D14475" s="652"/>
    </row>
    <row r="14476" spans="1:5">
      <c r="A14476" s="711">
        <v>87552</v>
      </c>
      <c r="B14476" s="651" t="s">
        <v>29917</v>
      </c>
      <c r="C14476" s="651" t="s">
        <v>112</v>
      </c>
      <c r="D14476" s="652" t="s">
        <v>18987</v>
      </c>
      <c r="E14476" s="625">
        <v>13.97</v>
      </c>
    </row>
    <row r="14477" spans="1:5">
      <c r="A14477" s="711" t="s">
        <v>29784</v>
      </c>
      <c r="B14477" s="651" t="s">
        <v>29924</v>
      </c>
      <c r="C14477" s="651"/>
      <c r="D14477" s="652"/>
    </row>
    <row r="14478" spans="1:5">
      <c r="A14478" s="711" t="s">
        <v>29925</v>
      </c>
      <c r="B14478" s="651" t="s">
        <v>29974</v>
      </c>
      <c r="C14478" s="651"/>
      <c r="D14478" s="652"/>
    </row>
    <row r="14479" spans="1:5">
      <c r="A14479" s="711" t="s">
        <v>29927</v>
      </c>
      <c r="B14479" s="651">
        <v>41791</v>
      </c>
      <c r="C14479" s="651"/>
      <c r="D14479" s="652"/>
    </row>
    <row r="14480" spans="1:5">
      <c r="A14480" s="711" t="s">
        <v>22417</v>
      </c>
      <c r="B14480" s="651" t="s">
        <v>22418</v>
      </c>
      <c r="C14480" s="651"/>
      <c r="D14480" s="652"/>
    </row>
    <row r="14481" spans="1:5">
      <c r="A14481" s="711" t="s">
        <v>22419</v>
      </c>
      <c r="B14481" s="651" t="e">
        <v>#NAME?</v>
      </c>
      <c r="C14481" s="651"/>
      <c r="D14481" s="652" t="s">
        <v>22420</v>
      </c>
      <c r="E14481" s="625" t="s">
        <v>22421</v>
      </c>
    </row>
    <row r="14482" spans="1:5">
      <c r="A14482" s="711"/>
      <c r="B14482" s="651"/>
      <c r="C14482" s="651"/>
      <c r="D14482" s="652" t="s">
        <v>22422</v>
      </c>
      <c r="E14482" s="625" t="s">
        <v>22423</v>
      </c>
    </row>
    <row r="14483" spans="1:5">
      <c r="A14483" s="711" t="s">
        <v>22424</v>
      </c>
      <c r="B14483" s="651" t="s">
        <v>22425</v>
      </c>
      <c r="C14483" s="651"/>
      <c r="D14483" s="652"/>
    </row>
    <row r="14484" spans="1:5">
      <c r="A14484" s="711" t="s">
        <v>22426</v>
      </c>
      <c r="B14484" s="651" t="s">
        <v>22427</v>
      </c>
      <c r="C14484" s="651" t="s">
        <v>22428</v>
      </c>
      <c r="D14484" s="652"/>
    </row>
    <row r="14485" spans="1:5">
      <c r="A14485" s="711" t="s">
        <v>22429</v>
      </c>
      <c r="B14485" s="651" t="s">
        <v>22430</v>
      </c>
      <c r="C14485" s="651"/>
      <c r="D14485" s="652" t="s">
        <v>22422</v>
      </c>
      <c r="E14485" s="625" t="s">
        <v>22431</v>
      </c>
    </row>
    <row r="14486" spans="1:5">
      <c r="A14486" s="711" t="s">
        <v>91</v>
      </c>
      <c r="B14486" s="651" t="s">
        <v>22432</v>
      </c>
      <c r="C14486" s="651" t="s">
        <v>22433</v>
      </c>
      <c r="D14486" s="652" t="s">
        <v>22434</v>
      </c>
      <c r="E14486" s="625" t="s">
        <v>22435</v>
      </c>
    </row>
    <row r="14487" spans="1:5">
      <c r="A14487" s="711" t="s">
        <v>22436</v>
      </c>
      <c r="B14487" s="651" t="s">
        <v>22437</v>
      </c>
      <c r="C14487" s="651"/>
      <c r="D14487" s="652"/>
    </row>
    <row r="14488" spans="1:5">
      <c r="A14488" s="711">
        <v>87553</v>
      </c>
      <c r="B14488" s="651" t="s">
        <v>29906</v>
      </c>
      <c r="C14488" s="651" t="s">
        <v>112</v>
      </c>
      <c r="D14488" s="652" t="s">
        <v>18987</v>
      </c>
      <c r="E14488" s="625">
        <v>10.78</v>
      </c>
    </row>
    <row r="14489" spans="1:5">
      <c r="A14489" s="711" t="s">
        <v>29907</v>
      </c>
      <c r="B14489" s="651" t="s">
        <v>29908</v>
      </c>
      <c r="C14489" s="651"/>
      <c r="D14489" s="652"/>
    </row>
    <row r="14490" spans="1:5">
      <c r="A14490" s="711" t="s">
        <v>29909</v>
      </c>
      <c r="B14490" s="651" t="s">
        <v>29975</v>
      </c>
      <c r="C14490" s="651"/>
      <c r="D14490" s="652"/>
    </row>
    <row r="14491" spans="1:5">
      <c r="A14491" s="711" t="s">
        <v>29936</v>
      </c>
      <c r="B14491" s="651" t="s">
        <v>29937</v>
      </c>
      <c r="C14491" s="651"/>
      <c r="D14491" s="652"/>
    </row>
    <row r="14492" spans="1:5">
      <c r="A14492" s="711">
        <v>87554</v>
      </c>
      <c r="B14492" s="651" t="s">
        <v>29906</v>
      </c>
      <c r="C14492" s="651" t="s">
        <v>112</v>
      </c>
      <c r="D14492" s="652" t="s">
        <v>18987</v>
      </c>
      <c r="E14492" s="625">
        <v>12.17</v>
      </c>
    </row>
    <row r="14493" spans="1:5">
      <c r="A14493" s="711" t="s">
        <v>29913</v>
      </c>
      <c r="B14493" s="651" t="s">
        <v>29914</v>
      </c>
      <c r="C14493" s="651"/>
      <c r="D14493" s="652"/>
    </row>
    <row r="14494" spans="1:5">
      <c r="A14494" s="711" t="s">
        <v>29915</v>
      </c>
      <c r="B14494" s="651" t="s">
        <v>29976</v>
      </c>
      <c r="C14494" s="651"/>
      <c r="D14494" s="652"/>
    </row>
    <row r="14495" spans="1:5">
      <c r="A14495" s="711" t="s">
        <v>29333</v>
      </c>
      <c r="B14495" s="651">
        <v>14</v>
      </c>
      <c r="C14495" s="651"/>
      <c r="D14495" s="652"/>
    </row>
    <row r="14496" spans="1:5">
      <c r="A14496" s="711">
        <v>87555</v>
      </c>
      <c r="B14496" s="651" t="s">
        <v>29939</v>
      </c>
      <c r="C14496" s="651" t="s">
        <v>112</v>
      </c>
      <c r="D14496" s="652" t="s">
        <v>18987</v>
      </c>
      <c r="E14496" s="625">
        <v>26.61</v>
      </c>
    </row>
    <row r="14497" spans="1:5">
      <c r="A14497" s="711" t="s">
        <v>29940</v>
      </c>
      <c r="B14497" s="651" t="s">
        <v>29941</v>
      </c>
      <c r="C14497" s="651"/>
      <c r="D14497" s="652"/>
    </row>
    <row r="14498" spans="1:5">
      <c r="A14498" s="711" t="s">
        <v>29942</v>
      </c>
      <c r="B14498" s="651" t="s">
        <v>29977</v>
      </c>
      <c r="C14498" s="651"/>
      <c r="D14498" s="652"/>
    </row>
    <row r="14499" spans="1:5">
      <c r="A14499" s="711" t="s">
        <v>29944</v>
      </c>
      <c r="B14499" s="651" t="s">
        <v>29945</v>
      </c>
      <c r="C14499" s="651"/>
      <c r="D14499" s="652"/>
    </row>
    <row r="14500" spans="1:5">
      <c r="A14500" s="711">
        <v>87556</v>
      </c>
      <c r="B14500" s="651" t="s">
        <v>29946</v>
      </c>
      <c r="C14500" s="651" t="s">
        <v>112</v>
      </c>
      <c r="D14500" s="652" t="s">
        <v>18987</v>
      </c>
      <c r="E14500" s="625">
        <v>24.71</v>
      </c>
    </row>
    <row r="14501" spans="1:5">
      <c r="A14501" s="711" t="s">
        <v>29672</v>
      </c>
      <c r="B14501" s="651" t="s">
        <v>29947</v>
      </c>
      <c r="C14501" s="651"/>
      <c r="D14501" s="652"/>
    </row>
    <row r="14502" spans="1:5">
      <c r="A14502" s="711" t="s">
        <v>29948</v>
      </c>
      <c r="B14502" s="651" t="s">
        <v>29978</v>
      </c>
      <c r="C14502" s="651"/>
      <c r="D14502" s="652"/>
    </row>
    <row r="14503" spans="1:5">
      <c r="A14503" s="711" t="s">
        <v>29950</v>
      </c>
      <c r="B14503" s="651" t="s">
        <v>29951</v>
      </c>
      <c r="C14503" s="651"/>
      <c r="D14503" s="652"/>
    </row>
    <row r="14504" spans="1:5">
      <c r="A14504" s="711">
        <v>87557</v>
      </c>
      <c r="B14504" s="651" t="s">
        <v>29939</v>
      </c>
      <c r="C14504" s="651" t="s">
        <v>112</v>
      </c>
      <c r="D14504" s="652" t="s">
        <v>18987</v>
      </c>
      <c r="E14504" s="625">
        <v>24.02</v>
      </c>
    </row>
    <row r="14505" spans="1:5">
      <c r="A14505" s="711" t="s">
        <v>29940</v>
      </c>
      <c r="B14505" s="651" t="s">
        <v>29941</v>
      </c>
      <c r="C14505" s="651"/>
      <c r="D14505" s="652"/>
    </row>
    <row r="14506" spans="1:5">
      <c r="A14506" s="711" t="s">
        <v>29942</v>
      </c>
      <c r="B14506" s="651" t="s">
        <v>29979</v>
      </c>
      <c r="C14506" s="651"/>
      <c r="D14506" s="652"/>
    </row>
    <row r="14507" spans="1:5">
      <c r="A14507" s="711" t="s">
        <v>29953</v>
      </c>
      <c r="B14507" s="651" t="s">
        <v>29954</v>
      </c>
      <c r="C14507" s="651"/>
      <c r="D14507" s="652"/>
    </row>
    <row r="14508" spans="1:5">
      <c r="A14508" s="711">
        <v>87558</v>
      </c>
      <c r="B14508" s="651" t="s">
        <v>29946</v>
      </c>
      <c r="C14508" s="651" t="s">
        <v>112</v>
      </c>
      <c r="D14508" s="652" t="s">
        <v>18987</v>
      </c>
      <c r="E14508" s="625">
        <v>23.67</v>
      </c>
    </row>
    <row r="14509" spans="1:5">
      <c r="A14509" s="711" t="s">
        <v>29672</v>
      </c>
      <c r="B14509" s="651" t="s">
        <v>29947</v>
      </c>
      <c r="C14509" s="651"/>
      <c r="D14509" s="652"/>
    </row>
    <row r="14510" spans="1:5">
      <c r="A14510" s="711" t="s">
        <v>29948</v>
      </c>
      <c r="B14510" s="651" t="s">
        <v>29980</v>
      </c>
      <c r="C14510" s="651"/>
      <c r="D14510" s="652"/>
    </row>
    <row r="14511" spans="1:5">
      <c r="A14511" s="711" t="s">
        <v>29950</v>
      </c>
      <c r="B14511" s="651" t="s">
        <v>29951</v>
      </c>
      <c r="C14511" s="651"/>
      <c r="D14511" s="652"/>
    </row>
    <row r="14512" spans="1:5">
      <c r="A14512" s="711">
        <v>87559</v>
      </c>
      <c r="B14512" s="651" t="s">
        <v>29939</v>
      </c>
      <c r="C14512" s="651" t="s">
        <v>112</v>
      </c>
      <c r="D14512" s="652" t="s">
        <v>18987</v>
      </c>
      <c r="E14512" s="625">
        <v>22.12</v>
      </c>
    </row>
    <row r="14513" spans="1:5">
      <c r="A14513" s="711" t="s">
        <v>29940</v>
      </c>
      <c r="B14513" s="651" t="s">
        <v>29941</v>
      </c>
      <c r="C14513" s="651"/>
      <c r="D14513" s="652"/>
    </row>
    <row r="14514" spans="1:5">
      <c r="A14514" s="711" t="s">
        <v>29942</v>
      </c>
      <c r="B14514" s="651" t="s">
        <v>29981</v>
      </c>
      <c r="C14514" s="651"/>
      <c r="D14514" s="652"/>
    </row>
    <row r="14515" spans="1:5">
      <c r="A14515" s="711" t="s">
        <v>29944</v>
      </c>
      <c r="B14515" s="651" t="s">
        <v>29945</v>
      </c>
      <c r="C14515" s="651"/>
      <c r="D14515" s="652"/>
    </row>
    <row r="14516" spans="1:5">
      <c r="A14516" s="711" t="s">
        <v>22417</v>
      </c>
      <c r="B14516" s="651" t="s">
        <v>22418</v>
      </c>
      <c r="C14516" s="651"/>
      <c r="D14516" s="652"/>
    </row>
    <row r="14517" spans="1:5">
      <c r="A14517" s="711" t="s">
        <v>22419</v>
      </c>
      <c r="B14517" s="651" t="e">
        <v>#NAME?</v>
      </c>
      <c r="C14517" s="651"/>
      <c r="D14517" s="652" t="s">
        <v>22420</v>
      </c>
      <c r="E14517" s="625" t="s">
        <v>22421</v>
      </c>
    </row>
    <row r="14518" spans="1:5">
      <c r="A14518" s="711"/>
      <c r="B14518" s="651"/>
      <c r="C14518" s="651"/>
      <c r="D14518" s="652" t="s">
        <v>22422</v>
      </c>
      <c r="E14518" s="625" t="s">
        <v>22423</v>
      </c>
    </row>
    <row r="14519" spans="1:5">
      <c r="A14519" s="711" t="s">
        <v>22424</v>
      </c>
      <c r="B14519" s="651" t="s">
        <v>22425</v>
      </c>
      <c r="C14519" s="651"/>
      <c r="D14519" s="652"/>
    </row>
    <row r="14520" spans="1:5">
      <c r="A14520" s="711" t="s">
        <v>22426</v>
      </c>
      <c r="B14520" s="651" t="s">
        <v>22427</v>
      </c>
      <c r="C14520" s="651" t="s">
        <v>22428</v>
      </c>
      <c r="D14520" s="652"/>
    </row>
    <row r="14521" spans="1:5">
      <c r="A14521" s="711" t="s">
        <v>22429</v>
      </c>
      <c r="B14521" s="651" t="s">
        <v>22430</v>
      </c>
      <c r="C14521" s="651"/>
      <c r="D14521" s="652" t="s">
        <v>22422</v>
      </c>
      <c r="E14521" s="625" t="s">
        <v>22431</v>
      </c>
    </row>
    <row r="14522" spans="1:5">
      <c r="A14522" s="711" t="s">
        <v>91</v>
      </c>
      <c r="B14522" s="651" t="s">
        <v>22432</v>
      </c>
      <c r="C14522" s="651" t="s">
        <v>22433</v>
      </c>
      <c r="D14522" s="652" t="s">
        <v>22434</v>
      </c>
      <c r="E14522" s="625" t="s">
        <v>22435</v>
      </c>
    </row>
    <row r="14523" spans="1:5">
      <c r="A14523" s="711" t="s">
        <v>22436</v>
      </c>
      <c r="B14523" s="651" t="s">
        <v>22437</v>
      </c>
      <c r="C14523" s="651"/>
      <c r="D14523" s="652"/>
    </row>
    <row r="14524" spans="1:5">
      <c r="A14524" s="711">
        <v>87560</v>
      </c>
      <c r="B14524" s="651" t="s">
        <v>29957</v>
      </c>
      <c r="C14524" s="651" t="s">
        <v>112</v>
      </c>
      <c r="D14524" s="652" t="s">
        <v>18987</v>
      </c>
      <c r="E14524" s="625">
        <v>25.4</v>
      </c>
    </row>
    <row r="14525" spans="1:5">
      <c r="A14525" s="711" t="s">
        <v>29958</v>
      </c>
      <c r="B14525" s="651" t="s">
        <v>29959</v>
      </c>
      <c r="C14525" s="651"/>
      <c r="D14525" s="652"/>
    </row>
    <row r="14526" spans="1:5">
      <c r="A14526" s="711" t="s">
        <v>29960</v>
      </c>
      <c r="B14526" s="651" t="s">
        <v>29961</v>
      </c>
      <c r="C14526" s="651"/>
      <c r="D14526" s="652"/>
    </row>
    <row r="14527" spans="1:5">
      <c r="A14527" s="711" t="s">
        <v>29405</v>
      </c>
      <c r="B14527" s="651" t="s">
        <v>29982</v>
      </c>
      <c r="C14527" s="651"/>
      <c r="D14527" s="652"/>
    </row>
    <row r="14528" spans="1:5">
      <c r="A14528" s="711">
        <v>87561</v>
      </c>
      <c r="B14528" s="651" t="s">
        <v>29957</v>
      </c>
      <c r="C14528" s="651" t="s">
        <v>112</v>
      </c>
      <c r="D14528" s="652" t="s">
        <v>18987</v>
      </c>
      <c r="E14528" s="625">
        <v>24.19</v>
      </c>
    </row>
    <row r="14529" spans="1:5">
      <c r="A14529" s="711" t="s">
        <v>29958</v>
      </c>
      <c r="B14529" s="651" t="s">
        <v>29959</v>
      </c>
      <c r="C14529" s="651"/>
      <c r="D14529" s="652"/>
    </row>
    <row r="14530" spans="1:5">
      <c r="A14530" s="711" t="s">
        <v>29960</v>
      </c>
      <c r="B14530" s="651" t="s">
        <v>29963</v>
      </c>
      <c r="C14530" s="651"/>
      <c r="D14530" s="652"/>
    </row>
    <row r="14531" spans="1:5">
      <c r="A14531" s="711" t="s">
        <v>29964</v>
      </c>
      <c r="B14531" s="651" t="s">
        <v>29983</v>
      </c>
      <c r="C14531" s="651"/>
      <c r="D14531" s="652"/>
    </row>
    <row r="14532" spans="1:5">
      <c r="A14532" s="711">
        <v>87562</v>
      </c>
      <c r="B14532" s="651" t="s">
        <v>29957</v>
      </c>
      <c r="C14532" s="651" t="s">
        <v>112</v>
      </c>
      <c r="D14532" s="652" t="s">
        <v>18987</v>
      </c>
      <c r="E14532" s="625">
        <v>23.5</v>
      </c>
    </row>
    <row r="14533" spans="1:5">
      <c r="A14533" s="711" t="s">
        <v>29958</v>
      </c>
      <c r="B14533" s="651" t="s">
        <v>29959</v>
      </c>
      <c r="C14533" s="651"/>
      <c r="D14533" s="652"/>
    </row>
    <row r="14534" spans="1:5">
      <c r="A14534" s="711" t="s">
        <v>29960</v>
      </c>
      <c r="B14534" s="651" t="s">
        <v>29966</v>
      </c>
      <c r="C14534" s="651"/>
      <c r="D14534" s="652"/>
    </row>
    <row r="14535" spans="1:5">
      <c r="A14535" s="711" t="s">
        <v>29405</v>
      </c>
      <c r="B14535" s="651" t="s">
        <v>29982</v>
      </c>
      <c r="C14535" s="651"/>
      <c r="D14535" s="652"/>
    </row>
    <row r="14536" spans="1:5">
      <c r="A14536" s="711">
        <v>87775</v>
      </c>
      <c r="B14536" s="651" t="s">
        <v>29984</v>
      </c>
      <c r="C14536" s="651" t="s">
        <v>112</v>
      </c>
      <c r="D14536" s="652" t="s">
        <v>18987</v>
      </c>
      <c r="E14536" s="625">
        <v>32.53</v>
      </c>
    </row>
    <row r="14537" spans="1:5">
      <c r="A14537" s="711" t="s">
        <v>29985</v>
      </c>
      <c r="B14537" s="651" t="s">
        <v>29986</v>
      </c>
      <c r="C14537" s="651"/>
      <c r="D14537" s="652"/>
    </row>
    <row r="14538" spans="1:5">
      <c r="A14538" s="711" t="s">
        <v>29987</v>
      </c>
      <c r="B14538" s="651" t="s">
        <v>29988</v>
      </c>
      <c r="C14538" s="651"/>
      <c r="D14538" s="652"/>
    </row>
    <row r="14539" spans="1:5">
      <c r="A14539" s="711">
        <v>87777</v>
      </c>
      <c r="B14539" s="651" t="s">
        <v>29989</v>
      </c>
      <c r="C14539" s="651" t="s">
        <v>112</v>
      </c>
      <c r="D14539" s="652" t="s">
        <v>18987</v>
      </c>
      <c r="E14539" s="625">
        <v>34.57</v>
      </c>
    </row>
    <row r="14540" spans="1:5">
      <c r="A14540" s="711" t="s">
        <v>29990</v>
      </c>
      <c r="B14540" s="651" t="s">
        <v>29991</v>
      </c>
      <c r="C14540" s="651"/>
      <c r="D14540" s="652"/>
    </row>
    <row r="14541" spans="1:5">
      <c r="A14541" s="711" t="s">
        <v>29992</v>
      </c>
      <c r="B14541" s="651">
        <v>41791</v>
      </c>
      <c r="C14541" s="651"/>
      <c r="D14541" s="652"/>
    </row>
    <row r="14542" spans="1:5">
      <c r="A14542" s="711">
        <v>87778</v>
      </c>
      <c r="B14542" s="651" t="s">
        <v>29993</v>
      </c>
      <c r="C14542" s="651" t="s">
        <v>112</v>
      </c>
      <c r="D14542" s="652" t="s">
        <v>18987</v>
      </c>
      <c r="E14542" s="625">
        <v>47.53</v>
      </c>
    </row>
    <row r="14543" spans="1:5">
      <c r="A14543" s="711" t="s">
        <v>29994</v>
      </c>
      <c r="B14543" s="651" t="s">
        <v>29995</v>
      </c>
      <c r="C14543" s="651"/>
      <c r="D14543" s="652"/>
    </row>
    <row r="14544" spans="1:5">
      <c r="A14544" s="711" t="s">
        <v>29996</v>
      </c>
      <c r="B14544" s="651" t="s">
        <v>29997</v>
      </c>
      <c r="C14544" s="651"/>
      <c r="D14544" s="652"/>
    </row>
    <row r="14545" spans="1:5">
      <c r="A14545" s="711">
        <v>41791</v>
      </c>
      <c r="B14545" s="651"/>
      <c r="C14545" s="651"/>
      <c r="D14545" s="652"/>
    </row>
    <row r="14546" spans="1:5">
      <c r="A14546" s="711">
        <v>87779</v>
      </c>
      <c r="B14546" s="651" t="s">
        <v>29984</v>
      </c>
      <c r="C14546" s="651" t="s">
        <v>112</v>
      </c>
      <c r="D14546" s="652" t="s">
        <v>18987</v>
      </c>
      <c r="E14546" s="625">
        <v>38.11</v>
      </c>
    </row>
    <row r="14547" spans="1:5">
      <c r="A14547" s="711" t="s">
        <v>29985</v>
      </c>
      <c r="B14547" s="651" t="s">
        <v>29986</v>
      </c>
      <c r="C14547" s="651"/>
      <c r="D14547" s="652"/>
    </row>
    <row r="14548" spans="1:5">
      <c r="A14548" s="711" t="s">
        <v>29987</v>
      </c>
      <c r="B14548" s="651" t="s">
        <v>29998</v>
      </c>
      <c r="C14548" s="651"/>
      <c r="D14548" s="652"/>
    </row>
    <row r="14549" spans="1:5">
      <c r="A14549" s="711">
        <v>87781</v>
      </c>
      <c r="B14549" s="651" t="s">
        <v>29989</v>
      </c>
      <c r="C14549" s="651" t="s">
        <v>112</v>
      </c>
      <c r="D14549" s="652" t="s">
        <v>18987</v>
      </c>
      <c r="E14549" s="625">
        <v>40.85</v>
      </c>
    </row>
    <row r="14550" spans="1:5">
      <c r="A14550" s="711" t="s">
        <v>29990</v>
      </c>
      <c r="B14550" s="651" t="s">
        <v>29991</v>
      </c>
      <c r="C14550" s="651"/>
      <c r="D14550" s="652"/>
    </row>
    <row r="14551" spans="1:5">
      <c r="A14551" s="711" t="s">
        <v>29999</v>
      </c>
      <c r="B14551" s="651">
        <v>41791</v>
      </c>
      <c r="C14551" s="651"/>
      <c r="D14551" s="652"/>
    </row>
    <row r="14552" spans="1:5">
      <c r="A14552" s="711" t="s">
        <v>22417</v>
      </c>
      <c r="B14552" s="651" t="s">
        <v>22418</v>
      </c>
      <c r="C14552" s="651"/>
      <c r="D14552" s="652"/>
    </row>
    <row r="14553" spans="1:5">
      <c r="A14553" s="711" t="s">
        <v>22419</v>
      </c>
      <c r="B14553" s="651" t="e">
        <v>#NAME?</v>
      </c>
      <c r="C14553" s="651"/>
      <c r="D14553" s="652" t="s">
        <v>22420</v>
      </c>
      <c r="E14553" s="625" t="s">
        <v>22421</v>
      </c>
    </row>
    <row r="14554" spans="1:5">
      <c r="A14554" s="711"/>
      <c r="B14554" s="651"/>
      <c r="C14554" s="651"/>
      <c r="D14554" s="652" t="s">
        <v>22422</v>
      </c>
      <c r="E14554" s="625" t="s">
        <v>22423</v>
      </c>
    </row>
    <row r="14555" spans="1:5">
      <c r="A14555" s="711" t="s">
        <v>22424</v>
      </c>
      <c r="B14555" s="651" t="s">
        <v>22425</v>
      </c>
      <c r="C14555" s="651"/>
      <c r="D14555" s="652"/>
    </row>
    <row r="14556" spans="1:5">
      <c r="A14556" s="711" t="s">
        <v>22426</v>
      </c>
      <c r="B14556" s="651" t="s">
        <v>22427</v>
      </c>
      <c r="C14556" s="651" t="s">
        <v>22428</v>
      </c>
      <c r="D14556" s="652"/>
    </row>
    <row r="14557" spans="1:5">
      <c r="A14557" s="711" t="s">
        <v>22429</v>
      </c>
      <c r="B14557" s="651" t="s">
        <v>22430</v>
      </c>
      <c r="C14557" s="651"/>
      <c r="D14557" s="652" t="s">
        <v>22422</v>
      </c>
      <c r="E14557" s="625" t="s">
        <v>22431</v>
      </c>
    </row>
    <row r="14558" spans="1:5">
      <c r="A14558" s="711" t="s">
        <v>91</v>
      </c>
      <c r="B14558" s="651" t="s">
        <v>22432</v>
      </c>
      <c r="C14558" s="651" t="s">
        <v>22433</v>
      </c>
      <c r="D14558" s="652" t="s">
        <v>22434</v>
      </c>
      <c r="E14558" s="625" t="s">
        <v>22435</v>
      </c>
    </row>
    <row r="14559" spans="1:5">
      <c r="A14559" s="711" t="s">
        <v>22436</v>
      </c>
      <c r="B14559" s="651" t="s">
        <v>22437</v>
      </c>
      <c r="C14559" s="651"/>
      <c r="D14559" s="652"/>
    </row>
    <row r="14560" spans="1:5">
      <c r="A14560" s="711">
        <v>87783</v>
      </c>
      <c r="B14560" s="651" t="s">
        <v>29993</v>
      </c>
      <c r="C14560" s="651" t="s">
        <v>112</v>
      </c>
      <c r="D14560" s="652" t="s">
        <v>18987</v>
      </c>
      <c r="E14560" s="625">
        <v>59.44</v>
      </c>
    </row>
    <row r="14561" spans="1:5">
      <c r="A14561" s="711" t="s">
        <v>29994</v>
      </c>
      <c r="B14561" s="651" t="s">
        <v>29995</v>
      </c>
      <c r="C14561" s="651"/>
      <c r="D14561" s="652"/>
    </row>
    <row r="14562" spans="1:5">
      <c r="A14562" s="711" t="s">
        <v>29996</v>
      </c>
      <c r="B14562" s="651" t="s">
        <v>30000</v>
      </c>
      <c r="C14562" s="651"/>
      <c r="D14562" s="652"/>
    </row>
    <row r="14563" spans="1:5">
      <c r="A14563" s="711">
        <v>41791</v>
      </c>
      <c r="B14563" s="651"/>
      <c r="C14563" s="651"/>
      <c r="D14563" s="652"/>
    </row>
    <row r="14564" spans="1:5">
      <c r="A14564" s="711">
        <v>87784</v>
      </c>
      <c r="B14564" s="651" t="s">
        <v>29984</v>
      </c>
      <c r="C14564" s="651" t="s">
        <v>112</v>
      </c>
      <c r="D14564" s="652" t="s">
        <v>18987</v>
      </c>
      <c r="E14564" s="625">
        <v>43.69</v>
      </c>
    </row>
    <row r="14565" spans="1:5">
      <c r="A14565" s="711" t="s">
        <v>29985</v>
      </c>
      <c r="B14565" s="651" t="s">
        <v>29986</v>
      </c>
      <c r="C14565" s="651"/>
      <c r="D14565" s="652"/>
    </row>
    <row r="14566" spans="1:5">
      <c r="A14566" s="711" t="s">
        <v>29987</v>
      </c>
      <c r="B14566" s="651" t="s">
        <v>30001</v>
      </c>
      <c r="C14566" s="651"/>
      <c r="D14566" s="652"/>
    </row>
    <row r="14567" spans="1:5">
      <c r="A14567" s="711">
        <v>87786</v>
      </c>
      <c r="B14567" s="651" t="s">
        <v>29989</v>
      </c>
      <c r="C14567" s="651" t="s">
        <v>112</v>
      </c>
      <c r="D14567" s="652" t="s">
        <v>18987</v>
      </c>
      <c r="E14567" s="625">
        <v>47.13</v>
      </c>
    </row>
    <row r="14568" spans="1:5">
      <c r="A14568" s="711" t="s">
        <v>29990</v>
      </c>
      <c r="B14568" s="651" t="s">
        <v>29991</v>
      </c>
      <c r="C14568" s="651"/>
      <c r="D14568" s="652"/>
    </row>
    <row r="14569" spans="1:5">
      <c r="A14569" s="711" t="s">
        <v>30002</v>
      </c>
      <c r="B14569" s="651">
        <v>41791</v>
      </c>
      <c r="C14569" s="651"/>
      <c r="D14569" s="652"/>
    </row>
    <row r="14570" spans="1:5">
      <c r="A14570" s="711">
        <v>87787</v>
      </c>
      <c r="B14570" s="651" t="s">
        <v>29993</v>
      </c>
      <c r="C14570" s="651" t="s">
        <v>112</v>
      </c>
      <c r="D14570" s="652" t="s">
        <v>18987</v>
      </c>
      <c r="E14570" s="625">
        <v>71.34</v>
      </c>
    </row>
    <row r="14571" spans="1:5">
      <c r="A14571" s="711" t="s">
        <v>29994</v>
      </c>
      <c r="B14571" s="651" t="s">
        <v>29995</v>
      </c>
      <c r="C14571" s="651"/>
      <c r="D14571" s="652"/>
    </row>
    <row r="14572" spans="1:5">
      <c r="A14572" s="711" t="s">
        <v>29996</v>
      </c>
      <c r="B14572" s="651" t="s">
        <v>30003</v>
      </c>
      <c r="C14572" s="651"/>
      <c r="D14572" s="652"/>
    </row>
    <row r="14573" spans="1:5">
      <c r="A14573" s="711">
        <v>41791</v>
      </c>
      <c r="B14573" s="651"/>
      <c r="C14573" s="651"/>
      <c r="D14573" s="652"/>
    </row>
    <row r="14574" spans="1:5">
      <c r="A14574" s="711">
        <v>87788</v>
      </c>
      <c r="B14574" s="651" t="s">
        <v>29984</v>
      </c>
      <c r="C14574" s="651" t="s">
        <v>112</v>
      </c>
      <c r="D14574" s="652" t="s">
        <v>18987</v>
      </c>
      <c r="E14574" s="625">
        <v>56.02</v>
      </c>
    </row>
    <row r="14575" spans="1:5">
      <c r="A14575" s="711" t="s">
        <v>29985</v>
      </c>
      <c r="B14575" s="651" t="s">
        <v>29986</v>
      </c>
      <c r="C14575" s="651"/>
      <c r="D14575" s="652"/>
    </row>
    <row r="14576" spans="1:5">
      <c r="A14576" s="711" t="s">
        <v>29987</v>
      </c>
      <c r="B14576" s="651" t="s">
        <v>30004</v>
      </c>
      <c r="C14576" s="651"/>
      <c r="D14576" s="652"/>
    </row>
    <row r="14577" spans="1:5">
      <c r="A14577" s="711">
        <v>87790</v>
      </c>
      <c r="B14577" s="651" t="s">
        <v>29989</v>
      </c>
      <c r="C14577" s="651" t="s">
        <v>112</v>
      </c>
      <c r="D14577" s="652" t="s">
        <v>18987</v>
      </c>
      <c r="E14577" s="625">
        <v>59.8</v>
      </c>
    </row>
    <row r="14578" spans="1:5">
      <c r="A14578" s="711" t="s">
        <v>29990</v>
      </c>
      <c r="B14578" s="651" t="s">
        <v>30005</v>
      </c>
      <c r="C14578" s="651"/>
      <c r="D14578" s="652"/>
    </row>
    <row r="14579" spans="1:5">
      <c r="A14579" s="711" t="s">
        <v>24731</v>
      </c>
      <c r="B14579" s="651" t="s">
        <v>30006</v>
      </c>
      <c r="C14579" s="651"/>
      <c r="D14579" s="652"/>
    </row>
    <row r="14580" spans="1:5">
      <c r="A14580" s="711">
        <v>87791</v>
      </c>
      <c r="B14580" s="651" t="s">
        <v>29993</v>
      </c>
      <c r="C14580" s="651" t="s">
        <v>112</v>
      </c>
      <c r="D14580" s="652" t="s">
        <v>18987</v>
      </c>
      <c r="E14580" s="625">
        <v>84.34</v>
      </c>
    </row>
    <row r="14581" spans="1:5">
      <c r="A14581" s="711" t="s">
        <v>29994</v>
      </c>
      <c r="B14581" s="651" t="s">
        <v>29995</v>
      </c>
      <c r="C14581" s="651"/>
      <c r="D14581" s="652"/>
    </row>
    <row r="14582" spans="1:5">
      <c r="A14582" s="711" t="s">
        <v>29996</v>
      </c>
      <c r="B14582" s="651" t="s">
        <v>30007</v>
      </c>
      <c r="C14582" s="651"/>
      <c r="D14582" s="652"/>
    </row>
    <row r="14583" spans="1:5">
      <c r="A14583" s="711" t="s">
        <v>30008</v>
      </c>
      <c r="B14583" s="651" t="s">
        <v>23903</v>
      </c>
      <c r="C14583" s="651"/>
      <c r="D14583" s="652"/>
    </row>
    <row r="14584" spans="1:5">
      <c r="A14584" s="711">
        <v>87792</v>
      </c>
      <c r="B14584" s="651" t="s">
        <v>29984</v>
      </c>
      <c r="C14584" s="651" t="s">
        <v>112</v>
      </c>
      <c r="D14584" s="652" t="s">
        <v>18987</v>
      </c>
      <c r="E14584" s="625">
        <v>21.67</v>
      </c>
    </row>
    <row r="14585" spans="1:5">
      <c r="A14585" s="711" t="s">
        <v>29985</v>
      </c>
      <c r="B14585" s="651" t="s">
        <v>30009</v>
      </c>
      <c r="C14585" s="651"/>
      <c r="D14585" s="652"/>
    </row>
    <row r="14586" spans="1:5">
      <c r="A14586" s="711" t="s">
        <v>30010</v>
      </c>
      <c r="B14586" s="651" t="s">
        <v>30011</v>
      </c>
      <c r="C14586" s="651"/>
      <c r="D14586" s="652"/>
    </row>
    <row r="14587" spans="1:5">
      <c r="A14587" s="711">
        <v>87794</v>
      </c>
      <c r="B14587" s="651" t="s">
        <v>29989</v>
      </c>
      <c r="C14587" s="651" t="s">
        <v>112</v>
      </c>
      <c r="D14587" s="652" t="s">
        <v>18987</v>
      </c>
      <c r="E14587" s="625">
        <v>23.58</v>
      </c>
    </row>
    <row r="14588" spans="1:5">
      <c r="A14588" s="711" t="s">
        <v>22417</v>
      </c>
      <c r="B14588" s="651" t="s">
        <v>22418</v>
      </c>
      <c r="C14588" s="651"/>
      <c r="D14588" s="652"/>
    </row>
    <row r="14589" spans="1:5">
      <c r="A14589" s="711" t="s">
        <v>22419</v>
      </c>
      <c r="B14589" s="651" t="e">
        <v>#NAME?</v>
      </c>
      <c r="C14589" s="651"/>
      <c r="D14589" s="652" t="s">
        <v>22420</v>
      </c>
      <c r="E14589" s="625" t="s">
        <v>22421</v>
      </c>
    </row>
    <row r="14590" spans="1:5">
      <c r="A14590" s="711"/>
      <c r="B14590" s="651"/>
      <c r="C14590" s="651"/>
      <c r="D14590" s="652" t="s">
        <v>22422</v>
      </c>
      <c r="E14590" s="625" t="s">
        <v>22423</v>
      </c>
    </row>
    <row r="14591" spans="1:5">
      <c r="A14591" s="711" t="s">
        <v>22424</v>
      </c>
      <c r="B14591" s="651" t="s">
        <v>22425</v>
      </c>
      <c r="C14591" s="651"/>
      <c r="D14591" s="652"/>
    </row>
    <row r="14592" spans="1:5">
      <c r="A14592" s="711" t="s">
        <v>22426</v>
      </c>
      <c r="B14592" s="651" t="s">
        <v>22427</v>
      </c>
      <c r="C14592" s="651" t="s">
        <v>22428</v>
      </c>
      <c r="D14592" s="652"/>
    </row>
    <row r="14593" spans="1:5">
      <c r="A14593" s="711" t="s">
        <v>22429</v>
      </c>
      <c r="B14593" s="651" t="s">
        <v>22430</v>
      </c>
      <c r="C14593" s="651"/>
      <c r="D14593" s="652" t="s">
        <v>22422</v>
      </c>
      <c r="E14593" s="625" t="s">
        <v>22431</v>
      </c>
    </row>
    <row r="14594" spans="1:5">
      <c r="A14594" s="711" t="s">
        <v>91</v>
      </c>
      <c r="B14594" s="651" t="s">
        <v>22432</v>
      </c>
      <c r="C14594" s="651" t="s">
        <v>22433</v>
      </c>
      <c r="D14594" s="652" t="s">
        <v>22434</v>
      </c>
      <c r="E14594" s="625" t="s">
        <v>22435</v>
      </c>
    </row>
    <row r="14595" spans="1:5">
      <c r="A14595" s="711" t="s">
        <v>22436</v>
      </c>
      <c r="B14595" s="651" t="s">
        <v>22437</v>
      </c>
      <c r="C14595" s="651"/>
      <c r="D14595" s="652"/>
    </row>
    <row r="14596" spans="1:5">
      <c r="A14596" s="711" t="s">
        <v>29990</v>
      </c>
      <c r="B14596" s="651" t="s">
        <v>30012</v>
      </c>
      <c r="C14596" s="651"/>
      <c r="D14596" s="652"/>
    </row>
    <row r="14597" spans="1:5">
      <c r="A14597" s="711" t="s">
        <v>30013</v>
      </c>
      <c r="B14597" s="651" t="s">
        <v>30014</v>
      </c>
      <c r="C14597" s="651"/>
      <c r="D14597" s="652"/>
    </row>
    <row r="14598" spans="1:5">
      <c r="A14598" s="711">
        <v>87795</v>
      </c>
      <c r="B14598" s="651" t="s">
        <v>29993</v>
      </c>
      <c r="C14598" s="651" t="s">
        <v>112</v>
      </c>
      <c r="D14598" s="652" t="s">
        <v>18987</v>
      </c>
      <c r="E14598" s="625">
        <v>35.44</v>
      </c>
    </row>
    <row r="14599" spans="1:5">
      <c r="A14599" s="711" t="s">
        <v>29994</v>
      </c>
      <c r="B14599" s="651" t="s">
        <v>29995</v>
      </c>
      <c r="C14599" s="651"/>
      <c r="D14599" s="652"/>
    </row>
    <row r="14600" spans="1:5">
      <c r="A14600" s="711" t="s">
        <v>29996</v>
      </c>
      <c r="B14600" s="651" t="s">
        <v>30015</v>
      </c>
      <c r="C14600" s="651"/>
      <c r="D14600" s="652"/>
    </row>
    <row r="14601" spans="1:5">
      <c r="A14601" s="711" t="s">
        <v>30016</v>
      </c>
      <c r="B14601" s="651">
        <v>2014</v>
      </c>
      <c r="C14601" s="651"/>
      <c r="D14601" s="652"/>
    </row>
    <row r="14602" spans="1:5">
      <c r="A14602" s="711">
        <v>87797</v>
      </c>
      <c r="B14602" s="651" t="s">
        <v>29984</v>
      </c>
      <c r="C14602" s="651" t="s">
        <v>112</v>
      </c>
      <c r="D14602" s="652" t="s">
        <v>18987</v>
      </c>
      <c r="E14602" s="625">
        <v>27.03</v>
      </c>
    </row>
    <row r="14603" spans="1:5">
      <c r="A14603" s="711" t="s">
        <v>29985</v>
      </c>
      <c r="B14603" s="651" t="s">
        <v>30009</v>
      </c>
      <c r="C14603" s="651"/>
      <c r="D14603" s="652"/>
    </row>
    <row r="14604" spans="1:5">
      <c r="A14604" s="711" t="s">
        <v>30010</v>
      </c>
      <c r="B14604" s="651" t="s">
        <v>30017</v>
      </c>
      <c r="C14604" s="651"/>
      <c r="D14604" s="652"/>
    </row>
    <row r="14605" spans="1:5">
      <c r="A14605" s="711">
        <v>87799</v>
      </c>
      <c r="B14605" s="651" t="s">
        <v>29989</v>
      </c>
      <c r="C14605" s="651" t="s">
        <v>112</v>
      </c>
      <c r="D14605" s="652" t="s">
        <v>18987</v>
      </c>
      <c r="E14605" s="625">
        <v>29.59</v>
      </c>
    </row>
    <row r="14606" spans="1:5">
      <c r="A14606" s="711" t="s">
        <v>29990</v>
      </c>
      <c r="B14606" s="651" t="s">
        <v>30012</v>
      </c>
      <c r="C14606" s="651"/>
      <c r="D14606" s="652"/>
    </row>
    <row r="14607" spans="1:5">
      <c r="A14607" s="711" t="s">
        <v>30018</v>
      </c>
      <c r="B14607" s="651" t="s">
        <v>30014</v>
      </c>
      <c r="C14607" s="651"/>
      <c r="D14607" s="652"/>
    </row>
    <row r="14608" spans="1:5">
      <c r="A14608" s="711">
        <v>87800</v>
      </c>
      <c r="B14608" s="651" t="s">
        <v>29993</v>
      </c>
      <c r="C14608" s="651" t="s">
        <v>112</v>
      </c>
      <c r="D14608" s="652" t="s">
        <v>18987</v>
      </c>
      <c r="E14608" s="625">
        <v>46.7</v>
      </c>
    </row>
    <row r="14609" spans="1:5">
      <c r="A14609" s="711" t="s">
        <v>29994</v>
      </c>
      <c r="B14609" s="651" t="s">
        <v>29995</v>
      </c>
      <c r="C14609" s="651"/>
      <c r="D14609" s="652"/>
    </row>
    <row r="14610" spans="1:5">
      <c r="A14610" s="711" t="s">
        <v>29996</v>
      </c>
      <c r="B14610" s="651" t="s">
        <v>30019</v>
      </c>
      <c r="C14610" s="651"/>
      <c r="D14610" s="652"/>
    </row>
    <row r="14611" spans="1:5">
      <c r="A14611" s="711" t="s">
        <v>30016</v>
      </c>
      <c r="B14611" s="651">
        <v>2014</v>
      </c>
      <c r="C14611" s="651"/>
      <c r="D14611" s="652"/>
    </row>
    <row r="14612" spans="1:5">
      <c r="A14612" s="711">
        <v>87801</v>
      </c>
      <c r="B14612" s="651" t="s">
        <v>29984</v>
      </c>
      <c r="C14612" s="651" t="s">
        <v>112</v>
      </c>
      <c r="D14612" s="652" t="s">
        <v>18987</v>
      </c>
      <c r="E14612" s="625">
        <v>32.39</v>
      </c>
    </row>
    <row r="14613" spans="1:5">
      <c r="A14613" s="711" t="s">
        <v>29985</v>
      </c>
      <c r="B14613" s="651" t="s">
        <v>30009</v>
      </c>
      <c r="C14613" s="651"/>
      <c r="D14613" s="652"/>
    </row>
    <row r="14614" spans="1:5">
      <c r="A14614" s="711" t="s">
        <v>30010</v>
      </c>
      <c r="B14614" s="651" t="s">
        <v>30020</v>
      </c>
      <c r="C14614" s="651"/>
      <c r="D14614" s="652"/>
    </row>
    <row r="14615" spans="1:5">
      <c r="A14615" s="711">
        <v>87803</v>
      </c>
      <c r="B14615" s="651" t="s">
        <v>29989</v>
      </c>
      <c r="C14615" s="651" t="s">
        <v>112</v>
      </c>
      <c r="D14615" s="652" t="s">
        <v>18987</v>
      </c>
      <c r="E14615" s="625">
        <v>35.6</v>
      </c>
    </row>
    <row r="14616" spans="1:5">
      <c r="A14616" s="711" t="s">
        <v>29990</v>
      </c>
      <c r="B14616" s="651" t="s">
        <v>30012</v>
      </c>
      <c r="C14616" s="651"/>
      <c r="D14616" s="652"/>
    </row>
    <row r="14617" spans="1:5">
      <c r="A14617" s="711" t="s">
        <v>30021</v>
      </c>
      <c r="B14617" s="651" t="s">
        <v>30014</v>
      </c>
      <c r="C14617" s="651"/>
      <c r="D14617" s="652"/>
    </row>
    <row r="14618" spans="1:5">
      <c r="A14618" s="711">
        <v>87804</v>
      </c>
      <c r="B14618" s="651" t="s">
        <v>29993</v>
      </c>
      <c r="C14618" s="651" t="s">
        <v>112</v>
      </c>
      <c r="D14618" s="652" t="s">
        <v>18987</v>
      </c>
      <c r="E14618" s="625">
        <v>57.97</v>
      </c>
    </row>
    <row r="14619" spans="1:5">
      <c r="A14619" s="711" t="s">
        <v>29994</v>
      </c>
      <c r="B14619" s="651" t="s">
        <v>29995</v>
      </c>
      <c r="C14619" s="651"/>
      <c r="D14619" s="652"/>
    </row>
    <row r="14620" spans="1:5">
      <c r="A14620" s="711" t="s">
        <v>29996</v>
      </c>
      <c r="B14620" s="651" t="s">
        <v>30022</v>
      </c>
      <c r="C14620" s="651"/>
      <c r="D14620" s="652"/>
    </row>
    <row r="14621" spans="1:5">
      <c r="A14621" s="711" t="s">
        <v>30016</v>
      </c>
      <c r="B14621" s="651">
        <v>2014</v>
      </c>
      <c r="C14621" s="651"/>
      <c r="D14621" s="652"/>
    </row>
    <row r="14622" spans="1:5">
      <c r="A14622" s="711">
        <v>87805</v>
      </c>
      <c r="B14622" s="651" t="s">
        <v>29984</v>
      </c>
      <c r="C14622" s="651" t="s">
        <v>112</v>
      </c>
      <c r="D14622" s="652" t="s">
        <v>18987</v>
      </c>
      <c r="E14622" s="625">
        <v>37.25</v>
      </c>
    </row>
    <row r="14623" spans="1:5">
      <c r="A14623" s="711" t="s">
        <v>29985</v>
      </c>
      <c r="B14623" s="651" t="s">
        <v>30009</v>
      </c>
      <c r="C14623" s="651"/>
      <c r="D14623" s="652"/>
    </row>
    <row r="14624" spans="1:5">
      <c r="A14624" s="711" t="s">
        <v>22417</v>
      </c>
      <c r="B14624" s="651" t="s">
        <v>22418</v>
      </c>
      <c r="C14624" s="651"/>
      <c r="D14624" s="652"/>
    </row>
    <row r="14625" spans="1:5">
      <c r="A14625" s="711" t="s">
        <v>22419</v>
      </c>
      <c r="B14625" s="651" t="e">
        <v>#NAME?</v>
      </c>
      <c r="C14625" s="651"/>
      <c r="D14625" s="652" t="s">
        <v>22420</v>
      </c>
      <c r="E14625" s="625" t="s">
        <v>22421</v>
      </c>
    </row>
    <row r="14626" spans="1:5">
      <c r="A14626" s="711"/>
      <c r="B14626" s="651"/>
      <c r="C14626" s="651"/>
      <c r="D14626" s="652" t="s">
        <v>22422</v>
      </c>
      <c r="E14626" s="625" t="s">
        <v>22423</v>
      </c>
    </row>
    <row r="14627" spans="1:5">
      <c r="A14627" s="711" t="s">
        <v>22424</v>
      </c>
      <c r="B14627" s="651" t="s">
        <v>22425</v>
      </c>
      <c r="C14627" s="651"/>
      <c r="D14627" s="652"/>
    </row>
    <row r="14628" spans="1:5">
      <c r="A14628" s="711" t="s">
        <v>22426</v>
      </c>
      <c r="B14628" s="651" t="s">
        <v>22427</v>
      </c>
      <c r="C14628" s="651" t="s">
        <v>22428</v>
      </c>
      <c r="D14628" s="652"/>
    </row>
    <row r="14629" spans="1:5">
      <c r="A14629" s="711" t="s">
        <v>22429</v>
      </c>
      <c r="B14629" s="651" t="s">
        <v>22430</v>
      </c>
      <c r="C14629" s="651"/>
      <c r="D14629" s="652" t="s">
        <v>22422</v>
      </c>
      <c r="E14629" s="625" t="s">
        <v>22431</v>
      </c>
    </row>
    <row r="14630" spans="1:5">
      <c r="A14630" s="711" t="s">
        <v>91</v>
      </c>
      <c r="B14630" s="651" t="s">
        <v>22432</v>
      </c>
      <c r="C14630" s="651" t="s">
        <v>22433</v>
      </c>
      <c r="D14630" s="652" t="s">
        <v>22434</v>
      </c>
      <c r="E14630" s="625" t="s">
        <v>22435</v>
      </c>
    </row>
    <row r="14631" spans="1:5">
      <c r="A14631" s="711" t="s">
        <v>22436</v>
      </c>
      <c r="B14631" s="651" t="s">
        <v>22437</v>
      </c>
      <c r="C14631" s="651"/>
      <c r="D14631" s="652"/>
    </row>
    <row r="14632" spans="1:5">
      <c r="A14632" s="711" t="s">
        <v>30010</v>
      </c>
      <c r="B14632" s="651" t="s">
        <v>30023</v>
      </c>
      <c r="C14632" s="651"/>
      <c r="D14632" s="652"/>
    </row>
    <row r="14633" spans="1:5">
      <c r="A14633" s="711">
        <v>87807</v>
      </c>
      <c r="B14633" s="651" t="s">
        <v>29989</v>
      </c>
      <c r="C14633" s="651" t="s">
        <v>112</v>
      </c>
      <c r="D14633" s="652" t="s">
        <v>18987</v>
      </c>
      <c r="E14633" s="625">
        <v>40.79</v>
      </c>
    </row>
    <row r="14634" spans="1:5">
      <c r="A14634" s="711" t="s">
        <v>29990</v>
      </c>
      <c r="B14634" s="651" t="s">
        <v>30012</v>
      </c>
      <c r="C14634" s="651"/>
      <c r="D14634" s="652"/>
    </row>
    <row r="14635" spans="1:5">
      <c r="A14635" s="711" t="s">
        <v>30024</v>
      </c>
      <c r="B14635" s="651" t="s">
        <v>30025</v>
      </c>
      <c r="C14635" s="651"/>
      <c r="D14635" s="652"/>
    </row>
    <row r="14636" spans="1:5">
      <c r="A14636" s="711">
        <v>87808</v>
      </c>
      <c r="B14636" s="651" t="s">
        <v>29993</v>
      </c>
      <c r="C14636" s="651" t="s">
        <v>112</v>
      </c>
      <c r="D14636" s="652" t="s">
        <v>18987</v>
      </c>
      <c r="E14636" s="625">
        <v>63.33</v>
      </c>
    </row>
    <row r="14637" spans="1:5">
      <c r="A14637" s="711" t="s">
        <v>29994</v>
      </c>
      <c r="B14637" s="651" t="s">
        <v>29995</v>
      </c>
      <c r="C14637" s="651"/>
      <c r="D14637" s="652"/>
    </row>
    <row r="14638" spans="1:5">
      <c r="A14638" s="711" t="s">
        <v>29996</v>
      </c>
      <c r="B14638" s="651" t="s">
        <v>30026</v>
      </c>
      <c r="C14638" s="651"/>
      <c r="D14638" s="652"/>
    </row>
    <row r="14639" spans="1:5">
      <c r="A14639" s="711" t="s">
        <v>30027</v>
      </c>
      <c r="B14639" s="651" t="s">
        <v>30028</v>
      </c>
      <c r="C14639" s="651"/>
      <c r="D14639" s="652"/>
    </row>
    <row r="14640" spans="1:5">
      <c r="A14640" s="711">
        <v>87809</v>
      </c>
      <c r="B14640" s="651" t="s">
        <v>29984</v>
      </c>
      <c r="C14640" s="651" t="s">
        <v>112</v>
      </c>
      <c r="D14640" s="652" t="s">
        <v>18987</v>
      </c>
      <c r="E14640" s="625">
        <v>51.59</v>
      </c>
    </row>
    <row r="14641" spans="1:5">
      <c r="A14641" s="711" t="s">
        <v>29985</v>
      </c>
      <c r="B14641" s="651" t="s">
        <v>30029</v>
      </c>
      <c r="C14641" s="651"/>
      <c r="D14641" s="652"/>
    </row>
    <row r="14642" spans="1:5">
      <c r="A14642" s="711" t="s">
        <v>29269</v>
      </c>
      <c r="B14642" s="651" t="s">
        <v>30030</v>
      </c>
      <c r="C14642" s="651"/>
      <c r="D14642" s="652"/>
    </row>
    <row r="14643" spans="1:5">
      <c r="A14643" s="711" t="s">
        <v>23404</v>
      </c>
      <c r="B14643" s="651">
        <v>41791</v>
      </c>
      <c r="C14643" s="651"/>
      <c r="D14643" s="652"/>
    </row>
    <row r="14644" spans="1:5">
      <c r="A14644" s="711">
        <v>87811</v>
      </c>
      <c r="B14644" s="651" t="s">
        <v>29989</v>
      </c>
      <c r="C14644" s="651" t="s">
        <v>112</v>
      </c>
      <c r="D14644" s="652" t="s">
        <v>18987</v>
      </c>
      <c r="E14644" s="625">
        <v>53.5</v>
      </c>
    </row>
    <row r="14645" spans="1:5">
      <c r="A14645" s="711" t="s">
        <v>29990</v>
      </c>
      <c r="B14645" s="651" t="s">
        <v>30031</v>
      </c>
      <c r="C14645" s="651"/>
      <c r="D14645" s="652"/>
    </row>
    <row r="14646" spans="1:5">
      <c r="A14646" s="711" t="s">
        <v>30032</v>
      </c>
      <c r="B14646" s="651" t="s">
        <v>30033</v>
      </c>
      <c r="C14646" s="651"/>
      <c r="D14646" s="652"/>
    </row>
    <row r="14647" spans="1:5">
      <c r="A14647" s="711">
        <v>87812</v>
      </c>
      <c r="B14647" s="651" t="s">
        <v>29993</v>
      </c>
      <c r="C14647" s="651" t="s">
        <v>112</v>
      </c>
      <c r="D14647" s="652" t="s">
        <v>18987</v>
      </c>
      <c r="E14647" s="625">
        <v>65.08</v>
      </c>
    </row>
    <row r="14648" spans="1:5">
      <c r="A14648" s="711" t="s">
        <v>29994</v>
      </c>
      <c r="B14648" s="651" t="s">
        <v>30034</v>
      </c>
      <c r="C14648" s="651"/>
      <c r="D14648" s="652"/>
    </row>
    <row r="14649" spans="1:5">
      <c r="A14649" s="711" t="s">
        <v>30035</v>
      </c>
      <c r="B14649" s="651" t="s">
        <v>30036</v>
      </c>
      <c r="C14649" s="651"/>
      <c r="D14649" s="652"/>
    </row>
    <row r="14650" spans="1:5">
      <c r="A14650" s="711" t="s">
        <v>23903</v>
      </c>
      <c r="B14650" s="651"/>
      <c r="C14650" s="651"/>
      <c r="D14650" s="652"/>
    </row>
    <row r="14651" spans="1:5">
      <c r="A14651" s="711">
        <v>87813</v>
      </c>
      <c r="B14651" s="651" t="s">
        <v>29984</v>
      </c>
      <c r="C14651" s="651" t="s">
        <v>112</v>
      </c>
      <c r="D14651" s="652" t="s">
        <v>18987</v>
      </c>
      <c r="E14651" s="625">
        <v>56.95</v>
      </c>
    </row>
    <row r="14652" spans="1:5">
      <c r="A14652" s="711" t="s">
        <v>29985</v>
      </c>
      <c r="B14652" s="651" t="s">
        <v>30029</v>
      </c>
      <c r="C14652" s="651"/>
      <c r="D14652" s="652"/>
    </row>
    <row r="14653" spans="1:5">
      <c r="A14653" s="711" t="s">
        <v>29269</v>
      </c>
      <c r="B14653" s="651" t="s">
        <v>30037</v>
      </c>
      <c r="C14653" s="651"/>
      <c r="D14653" s="652"/>
    </row>
    <row r="14654" spans="1:5">
      <c r="A14654" s="711" t="s">
        <v>23404</v>
      </c>
      <c r="B14654" s="651">
        <v>41791</v>
      </c>
      <c r="C14654" s="651"/>
      <c r="D14654" s="652"/>
    </row>
    <row r="14655" spans="1:5">
      <c r="A14655" s="711">
        <v>87815</v>
      </c>
      <c r="B14655" s="651" t="s">
        <v>29989</v>
      </c>
      <c r="C14655" s="651" t="s">
        <v>112</v>
      </c>
      <c r="D14655" s="652" t="s">
        <v>18987</v>
      </c>
      <c r="E14655" s="625">
        <v>59.51</v>
      </c>
    </row>
    <row r="14656" spans="1:5">
      <c r="A14656" s="711" t="s">
        <v>29990</v>
      </c>
      <c r="B14656" s="651" t="s">
        <v>30038</v>
      </c>
      <c r="C14656" s="651"/>
      <c r="D14656" s="652"/>
    </row>
    <row r="14657" spans="1:5">
      <c r="A14657" s="711" t="s">
        <v>30032</v>
      </c>
      <c r="B14657" s="651" t="s">
        <v>30033</v>
      </c>
      <c r="C14657" s="651"/>
      <c r="D14657" s="652"/>
    </row>
    <row r="14658" spans="1:5">
      <c r="A14658" s="711">
        <v>87816</v>
      </c>
      <c r="B14658" s="651" t="s">
        <v>29993</v>
      </c>
      <c r="C14658" s="651" t="s">
        <v>112</v>
      </c>
      <c r="D14658" s="652" t="s">
        <v>18987</v>
      </c>
      <c r="E14658" s="625">
        <v>76.349999999999994</v>
      </c>
    </row>
    <row r="14659" spans="1:5">
      <c r="A14659" s="711" t="s">
        <v>29994</v>
      </c>
      <c r="B14659" s="651" t="s">
        <v>30034</v>
      </c>
      <c r="C14659" s="651"/>
      <c r="D14659" s="652"/>
    </row>
    <row r="14660" spans="1:5">
      <c r="A14660" s="711" t="s">
        <v>22417</v>
      </c>
      <c r="B14660" s="651" t="s">
        <v>22418</v>
      </c>
      <c r="C14660" s="651"/>
      <c r="D14660" s="652"/>
    </row>
    <row r="14661" spans="1:5">
      <c r="A14661" s="711" t="s">
        <v>22419</v>
      </c>
      <c r="B14661" s="651" t="e">
        <v>#NAME?</v>
      </c>
      <c r="C14661" s="651"/>
      <c r="D14661" s="652" t="s">
        <v>22420</v>
      </c>
      <c r="E14661" s="625" t="s">
        <v>22421</v>
      </c>
    </row>
    <row r="14662" spans="1:5">
      <c r="A14662" s="711"/>
      <c r="B14662" s="651"/>
      <c r="C14662" s="651"/>
      <c r="D14662" s="652" t="s">
        <v>22422</v>
      </c>
      <c r="E14662" s="625" t="s">
        <v>22423</v>
      </c>
    </row>
    <row r="14663" spans="1:5">
      <c r="A14663" s="711" t="s">
        <v>22424</v>
      </c>
      <c r="B14663" s="651" t="s">
        <v>22425</v>
      </c>
      <c r="C14663" s="651"/>
      <c r="D14663" s="652"/>
    </row>
    <row r="14664" spans="1:5">
      <c r="A14664" s="711" t="s">
        <v>22426</v>
      </c>
      <c r="B14664" s="651" t="s">
        <v>22427</v>
      </c>
      <c r="C14664" s="651" t="s">
        <v>22428</v>
      </c>
      <c r="D14664" s="652"/>
    </row>
    <row r="14665" spans="1:5">
      <c r="A14665" s="711" t="s">
        <v>22429</v>
      </c>
      <c r="B14665" s="651" t="s">
        <v>22430</v>
      </c>
      <c r="C14665" s="651"/>
      <c r="D14665" s="652" t="s">
        <v>22422</v>
      </c>
      <c r="E14665" s="625" t="s">
        <v>22431</v>
      </c>
    </row>
    <row r="14666" spans="1:5">
      <c r="A14666" s="711" t="s">
        <v>91</v>
      </c>
      <c r="B14666" s="651" t="s">
        <v>22432</v>
      </c>
      <c r="C14666" s="651" t="s">
        <v>22433</v>
      </c>
      <c r="D14666" s="652" t="s">
        <v>22434</v>
      </c>
      <c r="E14666" s="625" t="s">
        <v>22435</v>
      </c>
    </row>
    <row r="14667" spans="1:5">
      <c r="A14667" s="711" t="s">
        <v>22436</v>
      </c>
      <c r="B14667" s="651" t="s">
        <v>22437</v>
      </c>
      <c r="C14667" s="651"/>
      <c r="D14667" s="652"/>
    </row>
    <row r="14668" spans="1:5">
      <c r="A14668" s="711" t="s">
        <v>30035</v>
      </c>
      <c r="B14668" s="651" t="s">
        <v>30039</v>
      </c>
      <c r="C14668" s="651"/>
      <c r="D14668" s="652"/>
    </row>
    <row r="14669" spans="1:5">
      <c r="A14669" s="711" t="s">
        <v>23903</v>
      </c>
      <c r="B14669" s="651"/>
      <c r="C14669" s="651"/>
      <c r="D14669" s="652"/>
    </row>
    <row r="14670" spans="1:5">
      <c r="A14670" s="711">
        <v>87817</v>
      </c>
      <c r="B14670" s="651" t="s">
        <v>29984</v>
      </c>
      <c r="C14670" s="651" t="s">
        <v>112</v>
      </c>
      <c r="D14670" s="652" t="s">
        <v>18987</v>
      </c>
      <c r="E14670" s="625">
        <v>62.04</v>
      </c>
    </row>
    <row r="14671" spans="1:5">
      <c r="A14671" s="711" t="s">
        <v>29985</v>
      </c>
      <c r="B14671" s="651" t="s">
        <v>30029</v>
      </c>
      <c r="C14671" s="651"/>
      <c r="D14671" s="652"/>
    </row>
    <row r="14672" spans="1:5">
      <c r="A14672" s="711" t="s">
        <v>29269</v>
      </c>
      <c r="B14672" s="651" t="s">
        <v>30040</v>
      </c>
      <c r="C14672" s="651"/>
      <c r="D14672" s="652"/>
    </row>
    <row r="14673" spans="1:5">
      <c r="A14673" s="711" t="s">
        <v>23404</v>
      </c>
      <c r="B14673" s="651">
        <v>41791</v>
      </c>
      <c r="C14673" s="651"/>
      <c r="D14673" s="652"/>
    </row>
    <row r="14674" spans="1:5">
      <c r="A14674" s="711">
        <v>87819</v>
      </c>
      <c r="B14674" s="651" t="s">
        <v>29989</v>
      </c>
      <c r="C14674" s="651" t="s">
        <v>112</v>
      </c>
      <c r="D14674" s="652" t="s">
        <v>18987</v>
      </c>
      <c r="E14674" s="625">
        <v>65.25</v>
      </c>
    </row>
    <row r="14675" spans="1:5">
      <c r="A14675" s="711" t="s">
        <v>29990</v>
      </c>
      <c r="B14675" s="651" t="s">
        <v>30041</v>
      </c>
      <c r="C14675" s="651"/>
      <c r="D14675" s="652"/>
    </row>
    <row r="14676" spans="1:5">
      <c r="A14676" s="711" t="s">
        <v>30032</v>
      </c>
      <c r="B14676" s="651" t="s">
        <v>30033</v>
      </c>
      <c r="C14676" s="651"/>
      <c r="D14676" s="652"/>
    </row>
    <row r="14677" spans="1:5">
      <c r="A14677" s="711">
        <v>87820</v>
      </c>
      <c r="B14677" s="651" t="s">
        <v>29993</v>
      </c>
      <c r="C14677" s="651" t="s">
        <v>112</v>
      </c>
      <c r="D14677" s="652" t="s">
        <v>18987</v>
      </c>
      <c r="E14677" s="625">
        <v>87.62</v>
      </c>
    </row>
    <row r="14678" spans="1:5">
      <c r="A14678" s="711" t="s">
        <v>29994</v>
      </c>
      <c r="B14678" s="651" t="s">
        <v>30034</v>
      </c>
      <c r="C14678" s="651"/>
      <c r="D14678" s="652"/>
    </row>
    <row r="14679" spans="1:5">
      <c r="A14679" s="711" t="s">
        <v>30035</v>
      </c>
      <c r="B14679" s="651" t="s">
        <v>30042</v>
      </c>
      <c r="C14679" s="651"/>
      <c r="D14679" s="652"/>
    </row>
    <row r="14680" spans="1:5">
      <c r="A14680" s="711" t="s">
        <v>23903</v>
      </c>
      <c r="B14680" s="651"/>
      <c r="C14680" s="651"/>
      <c r="D14680" s="652"/>
    </row>
    <row r="14681" spans="1:5">
      <c r="A14681" s="711">
        <v>87821</v>
      </c>
      <c r="B14681" s="651" t="s">
        <v>29984</v>
      </c>
      <c r="C14681" s="651" t="s">
        <v>112</v>
      </c>
      <c r="D14681" s="652" t="s">
        <v>18987</v>
      </c>
      <c r="E14681" s="625">
        <v>89</v>
      </c>
    </row>
    <row r="14682" spans="1:5">
      <c r="A14682" s="711" t="s">
        <v>29985</v>
      </c>
      <c r="B14682" s="651" t="s">
        <v>30029</v>
      </c>
      <c r="C14682" s="651"/>
      <c r="D14682" s="652"/>
    </row>
    <row r="14683" spans="1:5">
      <c r="A14683" s="711" t="s">
        <v>29269</v>
      </c>
      <c r="B14683" s="651" t="s">
        <v>30043</v>
      </c>
      <c r="C14683" s="651"/>
      <c r="D14683" s="652"/>
    </row>
    <row r="14684" spans="1:5">
      <c r="A14684" s="711" t="s">
        <v>30044</v>
      </c>
      <c r="B14684" s="651" t="s">
        <v>30045</v>
      </c>
      <c r="C14684" s="651"/>
      <c r="D14684" s="652"/>
    </row>
    <row r="14685" spans="1:5">
      <c r="A14685" s="711">
        <v>87823</v>
      </c>
      <c r="B14685" s="651" t="s">
        <v>29989</v>
      </c>
      <c r="C14685" s="651" t="s">
        <v>112</v>
      </c>
      <c r="D14685" s="652" t="s">
        <v>18987</v>
      </c>
      <c r="E14685" s="625">
        <v>92.53</v>
      </c>
    </row>
    <row r="14686" spans="1:5">
      <c r="A14686" s="711" t="s">
        <v>29990</v>
      </c>
      <c r="B14686" s="651" t="s">
        <v>30046</v>
      </c>
      <c r="C14686" s="651"/>
      <c r="D14686" s="652"/>
    </row>
    <row r="14687" spans="1:5">
      <c r="A14687" s="711" t="s">
        <v>30047</v>
      </c>
      <c r="B14687" s="651" t="s">
        <v>30048</v>
      </c>
      <c r="C14687" s="651"/>
      <c r="D14687" s="652"/>
    </row>
    <row r="14688" spans="1:5">
      <c r="A14688" s="711" t="s">
        <v>23903</v>
      </c>
      <c r="B14688" s="651"/>
      <c r="C14688" s="651"/>
      <c r="D14688" s="652"/>
    </row>
    <row r="14689" spans="1:5">
      <c r="A14689" s="711">
        <v>87824</v>
      </c>
      <c r="B14689" s="651" t="s">
        <v>29993</v>
      </c>
      <c r="C14689" s="651" t="s">
        <v>112</v>
      </c>
      <c r="D14689" s="652" t="s">
        <v>18987</v>
      </c>
      <c r="E14689" s="625">
        <v>114.81</v>
      </c>
    </row>
    <row r="14690" spans="1:5">
      <c r="A14690" s="711" t="s">
        <v>29994</v>
      </c>
      <c r="B14690" s="651" t="s">
        <v>30034</v>
      </c>
      <c r="C14690" s="651"/>
      <c r="D14690" s="652"/>
    </row>
    <row r="14691" spans="1:5">
      <c r="A14691" s="711" t="s">
        <v>30035</v>
      </c>
      <c r="B14691" s="651" t="s">
        <v>30049</v>
      </c>
      <c r="C14691" s="651"/>
      <c r="D14691" s="652"/>
    </row>
    <row r="14692" spans="1:5">
      <c r="A14692" s="711" t="s">
        <v>30050</v>
      </c>
      <c r="B14692" s="651" t="s">
        <v>30051</v>
      </c>
      <c r="C14692" s="651"/>
      <c r="D14692" s="652"/>
    </row>
    <row r="14693" spans="1:5">
      <c r="A14693" s="711">
        <v>87825</v>
      </c>
      <c r="B14693" s="651" t="s">
        <v>29984</v>
      </c>
      <c r="C14693" s="651" t="s">
        <v>112</v>
      </c>
      <c r="D14693" s="652" t="s">
        <v>18987</v>
      </c>
      <c r="E14693" s="625">
        <v>41.14</v>
      </c>
    </row>
    <row r="14694" spans="1:5">
      <c r="A14694" s="711" t="s">
        <v>29985</v>
      </c>
      <c r="B14694" s="651" t="s">
        <v>30052</v>
      </c>
      <c r="C14694" s="651"/>
      <c r="D14694" s="652"/>
    </row>
    <row r="14695" spans="1:5">
      <c r="A14695" s="711" t="s">
        <v>25138</v>
      </c>
      <c r="B14695" s="651" t="s">
        <v>30053</v>
      </c>
      <c r="C14695" s="651"/>
      <c r="D14695" s="652"/>
    </row>
    <row r="14696" spans="1:5">
      <c r="A14696" s="711" t="s">
        <v>22417</v>
      </c>
      <c r="B14696" s="651" t="s">
        <v>22418</v>
      </c>
      <c r="C14696" s="651"/>
      <c r="D14696" s="652"/>
    </row>
    <row r="14697" spans="1:5">
      <c r="A14697" s="711" t="s">
        <v>22419</v>
      </c>
      <c r="B14697" s="651" t="e">
        <v>#NAME?</v>
      </c>
      <c r="C14697" s="651"/>
      <c r="D14697" s="652" t="s">
        <v>22420</v>
      </c>
      <c r="E14697" s="625" t="s">
        <v>22421</v>
      </c>
    </row>
    <row r="14698" spans="1:5">
      <c r="A14698" s="711"/>
      <c r="B14698" s="651"/>
      <c r="C14698" s="651"/>
      <c r="D14698" s="652" t="s">
        <v>22422</v>
      </c>
      <c r="E14698" s="625" t="s">
        <v>22423</v>
      </c>
    </row>
    <row r="14699" spans="1:5">
      <c r="A14699" s="711" t="s">
        <v>22424</v>
      </c>
      <c r="B14699" s="651" t="s">
        <v>22425</v>
      </c>
      <c r="C14699" s="651"/>
      <c r="D14699" s="652"/>
    </row>
    <row r="14700" spans="1:5">
      <c r="A14700" s="711" t="s">
        <v>22426</v>
      </c>
      <c r="B14700" s="651" t="s">
        <v>22427</v>
      </c>
      <c r="C14700" s="651" t="s">
        <v>22428</v>
      </c>
      <c r="D14700" s="652"/>
    </row>
    <row r="14701" spans="1:5">
      <c r="A14701" s="711" t="s">
        <v>22429</v>
      </c>
      <c r="B14701" s="651" t="s">
        <v>22430</v>
      </c>
      <c r="C14701" s="651"/>
      <c r="D14701" s="652" t="s">
        <v>22422</v>
      </c>
      <c r="E14701" s="625" t="s">
        <v>22431</v>
      </c>
    </row>
    <row r="14702" spans="1:5">
      <c r="A14702" s="711" t="s">
        <v>91</v>
      </c>
      <c r="B14702" s="651" t="s">
        <v>22432</v>
      </c>
      <c r="C14702" s="651" t="s">
        <v>22433</v>
      </c>
      <c r="D14702" s="652" t="s">
        <v>22434</v>
      </c>
      <c r="E14702" s="625" t="s">
        <v>22435</v>
      </c>
    </row>
    <row r="14703" spans="1:5">
      <c r="A14703" s="711" t="s">
        <v>22436</v>
      </c>
      <c r="B14703" s="651" t="s">
        <v>22437</v>
      </c>
      <c r="C14703" s="651"/>
      <c r="D14703" s="652"/>
    </row>
    <row r="14704" spans="1:5">
      <c r="A14704" s="711" t="s">
        <v>30054</v>
      </c>
      <c r="B14704" s="651">
        <v>2014</v>
      </c>
      <c r="C14704" s="651"/>
      <c r="D14704" s="652"/>
    </row>
    <row r="14705" spans="1:5">
      <c r="A14705" s="711">
        <v>87827</v>
      </c>
      <c r="B14705" s="651" t="s">
        <v>29989</v>
      </c>
      <c r="C14705" s="651" t="s">
        <v>112</v>
      </c>
      <c r="D14705" s="652" t="s">
        <v>18987</v>
      </c>
      <c r="E14705" s="625">
        <v>43.48</v>
      </c>
    </row>
    <row r="14706" spans="1:5">
      <c r="A14706" s="711" t="s">
        <v>29990</v>
      </c>
      <c r="B14706" s="651" t="s">
        <v>30055</v>
      </c>
      <c r="C14706" s="651"/>
      <c r="D14706" s="652"/>
    </row>
    <row r="14707" spans="1:5">
      <c r="A14707" s="711" t="s">
        <v>30056</v>
      </c>
      <c r="B14707" s="651" t="s">
        <v>30057</v>
      </c>
      <c r="C14707" s="651"/>
      <c r="D14707" s="652"/>
    </row>
    <row r="14708" spans="1:5">
      <c r="A14708" s="711">
        <v>87828</v>
      </c>
      <c r="B14708" s="651" t="s">
        <v>29993</v>
      </c>
      <c r="C14708" s="651" t="s">
        <v>112</v>
      </c>
      <c r="D14708" s="652" t="s">
        <v>18987</v>
      </c>
      <c r="E14708" s="625">
        <v>58.8</v>
      </c>
    </row>
    <row r="14709" spans="1:5">
      <c r="A14709" s="711" t="s">
        <v>29994</v>
      </c>
      <c r="B14709" s="651" t="s">
        <v>30058</v>
      </c>
      <c r="C14709" s="651"/>
      <c r="D14709" s="652"/>
    </row>
    <row r="14710" spans="1:5">
      <c r="A14710" s="711" t="s">
        <v>30059</v>
      </c>
      <c r="B14710" s="651" t="s">
        <v>30060</v>
      </c>
      <c r="C14710" s="651"/>
      <c r="D14710" s="652"/>
    </row>
    <row r="14711" spans="1:5">
      <c r="A14711" s="711">
        <v>41791</v>
      </c>
      <c r="B14711" s="651"/>
      <c r="C14711" s="651"/>
      <c r="D14711" s="652"/>
    </row>
    <row r="14712" spans="1:5">
      <c r="A14712" s="711">
        <v>87829</v>
      </c>
      <c r="B14712" s="651" t="s">
        <v>29984</v>
      </c>
      <c r="C14712" s="651" t="s">
        <v>112</v>
      </c>
      <c r="D14712" s="652" t="s">
        <v>18987</v>
      </c>
      <c r="E14712" s="625">
        <v>47.2</v>
      </c>
    </row>
    <row r="14713" spans="1:5">
      <c r="A14713" s="711" t="s">
        <v>29985</v>
      </c>
      <c r="B14713" s="651" t="s">
        <v>30052</v>
      </c>
      <c r="C14713" s="651"/>
      <c r="D14713" s="652"/>
    </row>
    <row r="14714" spans="1:5">
      <c r="A14714" s="711" t="s">
        <v>25138</v>
      </c>
      <c r="B14714" s="651" t="s">
        <v>30061</v>
      </c>
      <c r="C14714" s="651"/>
      <c r="D14714" s="652"/>
    </row>
    <row r="14715" spans="1:5">
      <c r="A14715" s="711" t="s">
        <v>30054</v>
      </c>
      <c r="B14715" s="651">
        <v>2014</v>
      </c>
      <c r="C14715" s="651"/>
      <c r="D14715" s="652"/>
    </row>
    <row r="14716" spans="1:5">
      <c r="A14716" s="711">
        <v>87831</v>
      </c>
      <c r="B14716" s="651" t="s">
        <v>29989</v>
      </c>
      <c r="C14716" s="651" t="s">
        <v>112</v>
      </c>
      <c r="D14716" s="652" t="s">
        <v>18987</v>
      </c>
      <c r="E14716" s="625">
        <v>50.33</v>
      </c>
    </row>
    <row r="14717" spans="1:5">
      <c r="A14717" s="711" t="s">
        <v>29990</v>
      </c>
      <c r="B14717" s="651" t="s">
        <v>30062</v>
      </c>
      <c r="C14717" s="651"/>
      <c r="D14717" s="652"/>
    </row>
    <row r="14718" spans="1:5">
      <c r="A14718" s="711" t="s">
        <v>30056</v>
      </c>
      <c r="B14718" s="651" t="s">
        <v>30057</v>
      </c>
      <c r="C14718" s="651"/>
      <c r="D14718" s="652"/>
    </row>
    <row r="14719" spans="1:5">
      <c r="A14719" s="711">
        <v>87832</v>
      </c>
      <c r="B14719" s="651" t="s">
        <v>29993</v>
      </c>
      <c r="C14719" s="651" t="s">
        <v>112</v>
      </c>
      <c r="D14719" s="652" t="s">
        <v>18987</v>
      </c>
      <c r="E14719" s="625">
        <v>72.069999999999993</v>
      </c>
    </row>
    <row r="14720" spans="1:5">
      <c r="A14720" s="711" t="s">
        <v>29994</v>
      </c>
      <c r="B14720" s="651" t="s">
        <v>29995</v>
      </c>
      <c r="C14720" s="651"/>
      <c r="D14720" s="652"/>
    </row>
    <row r="14721" spans="1:5">
      <c r="A14721" s="711" t="s">
        <v>30063</v>
      </c>
      <c r="B14721" s="651" t="s">
        <v>30064</v>
      </c>
      <c r="C14721" s="651"/>
      <c r="D14721" s="652"/>
    </row>
    <row r="14722" spans="1:5">
      <c r="A14722" s="711" t="s">
        <v>30065</v>
      </c>
      <c r="B14722" s="651" t="s">
        <v>23903</v>
      </c>
      <c r="C14722" s="651"/>
      <c r="D14722" s="652"/>
    </row>
    <row r="14723" spans="1:5">
      <c r="A14723" s="711">
        <v>87834</v>
      </c>
      <c r="B14723" s="651" t="s">
        <v>30066</v>
      </c>
      <c r="C14723" s="651" t="s">
        <v>112</v>
      </c>
      <c r="D14723" s="652" t="s">
        <v>18987</v>
      </c>
      <c r="E14723" s="625">
        <v>113.61</v>
      </c>
    </row>
    <row r="14724" spans="1:5">
      <c r="A14724" s="711" t="s">
        <v>30067</v>
      </c>
      <c r="B14724" s="651" t="s">
        <v>30068</v>
      </c>
      <c r="C14724" s="651"/>
      <c r="D14724" s="652"/>
    </row>
    <row r="14725" spans="1:5">
      <c r="A14725" s="711" t="s">
        <v>30069</v>
      </c>
      <c r="B14725" s="651" t="s">
        <v>23034</v>
      </c>
      <c r="C14725" s="651"/>
      <c r="D14725" s="652"/>
    </row>
    <row r="14726" spans="1:5">
      <c r="A14726" s="711">
        <v>87835</v>
      </c>
      <c r="B14726" s="651" t="s">
        <v>30066</v>
      </c>
      <c r="C14726" s="651" t="s">
        <v>112</v>
      </c>
      <c r="D14726" s="652" t="s">
        <v>18987</v>
      </c>
      <c r="E14726" s="625">
        <v>77.69</v>
      </c>
    </row>
    <row r="14727" spans="1:5">
      <c r="A14727" s="711" t="s">
        <v>30067</v>
      </c>
      <c r="B14727" s="651" t="s">
        <v>30070</v>
      </c>
      <c r="C14727" s="651"/>
      <c r="D14727" s="652"/>
    </row>
    <row r="14728" spans="1:5">
      <c r="A14728" s="711" t="s">
        <v>30071</v>
      </c>
      <c r="B14728" s="651">
        <v>41791</v>
      </c>
      <c r="C14728" s="651"/>
      <c r="D14728" s="652"/>
    </row>
    <row r="14729" spans="1:5">
      <c r="A14729" s="711">
        <v>87836</v>
      </c>
      <c r="B14729" s="651" t="s">
        <v>30072</v>
      </c>
      <c r="C14729" s="651" t="s">
        <v>112</v>
      </c>
      <c r="D14729" s="652" t="s">
        <v>18987</v>
      </c>
      <c r="E14729" s="625">
        <v>108.73</v>
      </c>
    </row>
    <row r="14730" spans="1:5">
      <c r="A14730" s="711" t="s">
        <v>30073</v>
      </c>
      <c r="B14730" s="651" t="s">
        <v>30074</v>
      </c>
      <c r="C14730" s="651"/>
      <c r="D14730" s="652"/>
    </row>
    <row r="14731" spans="1:5">
      <c r="A14731" s="711" t="s">
        <v>30075</v>
      </c>
      <c r="B14731" s="651" t="s">
        <v>30076</v>
      </c>
      <c r="C14731" s="651"/>
      <c r="D14731" s="652"/>
    </row>
    <row r="14732" spans="1:5">
      <c r="A14732" s="711" t="s">
        <v>22417</v>
      </c>
      <c r="B14732" s="651" t="s">
        <v>22418</v>
      </c>
      <c r="C14732" s="651"/>
      <c r="D14732" s="652"/>
    </row>
    <row r="14733" spans="1:5">
      <c r="A14733" s="711" t="s">
        <v>22419</v>
      </c>
      <c r="B14733" s="651" t="e">
        <v>#NAME?</v>
      </c>
      <c r="C14733" s="651"/>
      <c r="D14733" s="652" t="s">
        <v>22420</v>
      </c>
      <c r="E14733" s="625" t="s">
        <v>22421</v>
      </c>
    </row>
    <row r="14734" spans="1:5">
      <c r="A14734" s="711"/>
      <c r="B14734" s="651"/>
      <c r="C14734" s="651"/>
      <c r="D14734" s="652" t="s">
        <v>22422</v>
      </c>
      <c r="E14734" s="625" t="s">
        <v>22423</v>
      </c>
    </row>
    <row r="14735" spans="1:5">
      <c r="A14735" s="711" t="s">
        <v>22424</v>
      </c>
      <c r="B14735" s="651" t="s">
        <v>22425</v>
      </c>
      <c r="C14735" s="651"/>
      <c r="D14735" s="652"/>
    </row>
    <row r="14736" spans="1:5">
      <c r="A14736" s="711" t="s">
        <v>22426</v>
      </c>
      <c r="B14736" s="651" t="s">
        <v>22427</v>
      </c>
      <c r="C14736" s="651" t="s">
        <v>22428</v>
      </c>
      <c r="D14736" s="652"/>
    </row>
    <row r="14737" spans="1:5">
      <c r="A14737" s="711" t="s">
        <v>22429</v>
      </c>
      <c r="B14737" s="651" t="s">
        <v>22430</v>
      </c>
      <c r="C14737" s="651"/>
      <c r="D14737" s="652" t="s">
        <v>22422</v>
      </c>
      <c r="E14737" s="625" t="s">
        <v>22431</v>
      </c>
    </row>
    <row r="14738" spans="1:5">
      <c r="A14738" s="711" t="s">
        <v>91</v>
      </c>
      <c r="B14738" s="651" t="s">
        <v>22432</v>
      </c>
      <c r="C14738" s="651" t="s">
        <v>22433</v>
      </c>
      <c r="D14738" s="652" t="s">
        <v>22434</v>
      </c>
      <c r="E14738" s="625" t="s">
        <v>22435</v>
      </c>
    </row>
    <row r="14739" spans="1:5">
      <c r="A14739" s="711" t="s">
        <v>22436</v>
      </c>
      <c r="B14739" s="651" t="s">
        <v>22437</v>
      </c>
      <c r="C14739" s="651"/>
      <c r="D14739" s="652"/>
    </row>
    <row r="14740" spans="1:5">
      <c r="A14740" s="711">
        <v>87837</v>
      </c>
      <c r="B14740" s="651" t="s">
        <v>30072</v>
      </c>
      <c r="C14740" s="651" t="s">
        <v>112</v>
      </c>
      <c r="D14740" s="652" t="s">
        <v>18987</v>
      </c>
      <c r="E14740" s="625">
        <v>73.41</v>
      </c>
    </row>
    <row r="14741" spans="1:5">
      <c r="A14741" s="711" t="s">
        <v>30073</v>
      </c>
      <c r="B14741" s="651" t="s">
        <v>30077</v>
      </c>
      <c r="C14741" s="651"/>
      <c r="D14741" s="652"/>
    </row>
    <row r="14742" spans="1:5">
      <c r="A14742" s="711" t="s">
        <v>30078</v>
      </c>
      <c r="B14742" s="651" t="s">
        <v>30079</v>
      </c>
      <c r="C14742" s="651"/>
      <c r="D14742" s="652"/>
    </row>
    <row r="14743" spans="1:5">
      <c r="A14743" s="711">
        <v>87838</v>
      </c>
      <c r="B14743" s="651" t="s">
        <v>30080</v>
      </c>
      <c r="C14743" s="651" t="s">
        <v>112</v>
      </c>
      <c r="D14743" s="652" t="s">
        <v>18987</v>
      </c>
      <c r="E14743" s="625">
        <v>118.77</v>
      </c>
    </row>
    <row r="14744" spans="1:5">
      <c r="A14744" s="711" t="s">
        <v>30081</v>
      </c>
      <c r="B14744" s="651" t="s">
        <v>30082</v>
      </c>
      <c r="C14744" s="651"/>
      <c r="D14744" s="652"/>
    </row>
    <row r="14745" spans="1:5">
      <c r="A14745" s="711" t="s">
        <v>11142</v>
      </c>
      <c r="B14745" s="651" t="s">
        <v>30083</v>
      </c>
      <c r="C14745" s="651"/>
      <c r="D14745" s="652"/>
    </row>
    <row r="14746" spans="1:5">
      <c r="A14746" s="711">
        <v>87839</v>
      </c>
      <c r="B14746" s="651" t="s">
        <v>30080</v>
      </c>
      <c r="C14746" s="651" t="s">
        <v>112</v>
      </c>
      <c r="D14746" s="652" t="s">
        <v>18987</v>
      </c>
      <c r="E14746" s="625">
        <v>81.17</v>
      </c>
    </row>
    <row r="14747" spans="1:5">
      <c r="A14747" s="711" t="s">
        <v>30081</v>
      </c>
      <c r="B14747" s="651" t="s">
        <v>30084</v>
      </c>
      <c r="C14747" s="651"/>
      <c r="D14747" s="652"/>
    </row>
    <row r="14748" spans="1:5">
      <c r="A14748" s="711" t="s">
        <v>30085</v>
      </c>
      <c r="B14748" s="651" t="s">
        <v>30083</v>
      </c>
      <c r="C14748" s="651"/>
      <c r="D14748" s="652"/>
    </row>
    <row r="14749" spans="1:5">
      <c r="A14749" s="711">
        <v>87840</v>
      </c>
      <c r="B14749" s="651" t="s">
        <v>30072</v>
      </c>
      <c r="C14749" s="651" t="s">
        <v>112</v>
      </c>
      <c r="D14749" s="652" t="s">
        <v>18987</v>
      </c>
      <c r="E14749" s="625">
        <v>112.84</v>
      </c>
    </row>
    <row r="14750" spans="1:5">
      <c r="A14750" s="711" t="s">
        <v>30073</v>
      </c>
      <c r="B14750" s="651" t="s">
        <v>30086</v>
      </c>
      <c r="C14750" s="651"/>
      <c r="D14750" s="652"/>
    </row>
    <row r="14751" spans="1:5">
      <c r="A14751" s="711" t="s">
        <v>30087</v>
      </c>
      <c r="B14751" s="651" t="s">
        <v>30088</v>
      </c>
      <c r="C14751" s="651"/>
      <c r="D14751" s="652"/>
    </row>
    <row r="14752" spans="1:5">
      <c r="A14752" s="711">
        <v>87841</v>
      </c>
      <c r="B14752" s="651" t="s">
        <v>30072</v>
      </c>
      <c r="C14752" s="651" t="s">
        <v>112</v>
      </c>
      <c r="D14752" s="652" t="s">
        <v>18987</v>
      </c>
      <c r="E14752" s="625">
        <v>75.84</v>
      </c>
    </row>
    <row r="14753" spans="1:5">
      <c r="A14753" s="711" t="s">
        <v>30073</v>
      </c>
      <c r="B14753" s="651" t="s">
        <v>30089</v>
      </c>
      <c r="C14753" s="651"/>
      <c r="D14753" s="652"/>
    </row>
    <row r="14754" spans="1:5">
      <c r="A14754" s="711" t="s">
        <v>30090</v>
      </c>
      <c r="B14754" s="651" t="s">
        <v>30091</v>
      </c>
      <c r="C14754" s="651"/>
      <c r="D14754" s="652"/>
    </row>
    <row r="14755" spans="1:5">
      <c r="A14755" s="711">
        <v>87842</v>
      </c>
      <c r="B14755" s="651" t="s">
        <v>30092</v>
      </c>
      <c r="C14755" s="651" t="s">
        <v>112</v>
      </c>
      <c r="D14755" s="652" t="s">
        <v>18987</v>
      </c>
      <c r="E14755" s="625">
        <v>117.02</v>
      </c>
    </row>
    <row r="14756" spans="1:5">
      <c r="A14756" s="711" t="s">
        <v>29348</v>
      </c>
      <c r="B14756" s="651" t="s">
        <v>30093</v>
      </c>
      <c r="C14756" s="651"/>
      <c r="D14756" s="652"/>
    </row>
    <row r="14757" spans="1:5">
      <c r="A14757" s="711" t="s">
        <v>30094</v>
      </c>
      <c r="B14757" s="651" t="s">
        <v>23535</v>
      </c>
      <c r="C14757" s="651"/>
      <c r="D14757" s="652"/>
    </row>
    <row r="14758" spans="1:5">
      <c r="A14758" s="711">
        <v>87843</v>
      </c>
      <c r="B14758" s="651" t="s">
        <v>30092</v>
      </c>
      <c r="C14758" s="651" t="s">
        <v>112</v>
      </c>
      <c r="D14758" s="652" t="s">
        <v>18987</v>
      </c>
      <c r="E14758" s="625">
        <v>86.46</v>
      </c>
    </row>
    <row r="14759" spans="1:5">
      <c r="A14759" s="711" t="s">
        <v>29348</v>
      </c>
      <c r="B14759" s="651" t="s">
        <v>30095</v>
      </c>
      <c r="C14759" s="651"/>
      <c r="D14759" s="652"/>
    </row>
    <row r="14760" spans="1:5">
      <c r="A14760" s="711" t="s">
        <v>30096</v>
      </c>
      <c r="B14760" s="651" t="s">
        <v>22787</v>
      </c>
      <c r="C14760" s="651"/>
      <c r="D14760" s="652"/>
    </row>
    <row r="14761" spans="1:5">
      <c r="A14761" s="711">
        <v>87844</v>
      </c>
      <c r="B14761" s="651" t="s">
        <v>30072</v>
      </c>
      <c r="C14761" s="651" t="s">
        <v>112</v>
      </c>
      <c r="D14761" s="652" t="s">
        <v>18987</v>
      </c>
      <c r="E14761" s="625">
        <v>108.31</v>
      </c>
    </row>
    <row r="14762" spans="1:5">
      <c r="A14762" s="711" t="s">
        <v>30097</v>
      </c>
      <c r="B14762" s="651" t="s">
        <v>30098</v>
      </c>
      <c r="C14762" s="651"/>
      <c r="D14762" s="652"/>
    </row>
    <row r="14763" spans="1:5">
      <c r="A14763" s="711" t="s">
        <v>30099</v>
      </c>
      <c r="B14763" s="651" t="s">
        <v>30100</v>
      </c>
      <c r="C14763" s="651"/>
      <c r="D14763" s="652"/>
    </row>
    <row r="14764" spans="1:5">
      <c r="A14764" s="711">
        <v>87845</v>
      </c>
      <c r="B14764" s="651" t="s">
        <v>30072</v>
      </c>
      <c r="C14764" s="651" t="s">
        <v>112</v>
      </c>
      <c r="D14764" s="652" t="s">
        <v>18987</v>
      </c>
      <c r="E14764" s="625">
        <v>78.38</v>
      </c>
    </row>
    <row r="14765" spans="1:5">
      <c r="A14765" s="711" t="s">
        <v>30097</v>
      </c>
      <c r="B14765" s="651" t="s">
        <v>30101</v>
      </c>
      <c r="C14765" s="651"/>
      <c r="D14765" s="652"/>
    </row>
    <row r="14766" spans="1:5">
      <c r="A14766" s="711" t="s">
        <v>30102</v>
      </c>
      <c r="B14766" s="651" t="s">
        <v>30103</v>
      </c>
      <c r="C14766" s="651"/>
      <c r="D14766" s="652"/>
    </row>
    <row r="14767" spans="1:5">
      <c r="A14767" s="711">
        <v>87846</v>
      </c>
      <c r="B14767" s="651" t="s">
        <v>30066</v>
      </c>
      <c r="C14767" s="651" t="s">
        <v>112</v>
      </c>
      <c r="D14767" s="652" t="s">
        <v>18987</v>
      </c>
      <c r="E14767" s="625">
        <v>123.01</v>
      </c>
    </row>
    <row r="14768" spans="1:5">
      <c r="A14768" s="711" t="s">
        <v>22417</v>
      </c>
      <c r="B14768" s="651" t="s">
        <v>22418</v>
      </c>
      <c r="C14768" s="651"/>
      <c r="D14768" s="652"/>
    </row>
    <row r="14769" spans="1:5">
      <c r="A14769" s="711" t="s">
        <v>22419</v>
      </c>
      <c r="B14769" s="651" t="e">
        <v>#NAME?</v>
      </c>
      <c r="C14769" s="651"/>
      <c r="D14769" s="652" t="s">
        <v>22420</v>
      </c>
      <c r="E14769" s="625" t="s">
        <v>22421</v>
      </c>
    </row>
    <row r="14770" spans="1:5">
      <c r="A14770" s="711"/>
      <c r="B14770" s="651"/>
      <c r="C14770" s="651"/>
      <c r="D14770" s="652" t="s">
        <v>22422</v>
      </c>
      <c r="E14770" s="625" t="s">
        <v>22423</v>
      </c>
    </row>
    <row r="14771" spans="1:5">
      <c r="A14771" s="711" t="s">
        <v>22424</v>
      </c>
      <c r="B14771" s="651" t="s">
        <v>22425</v>
      </c>
      <c r="C14771" s="651"/>
      <c r="D14771" s="652"/>
    </row>
    <row r="14772" spans="1:5">
      <c r="A14772" s="711" t="s">
        <v>22426</v>
      </c>
      <c r="B14772" s="651" t="s">
        <v>22427</v>
      </c>
      <c r="C14772" s="651" t="s">
        <v>22428</v>
      </c>
      <c r="D14772" s="652"/>
    </row>
    <row r="14773" spans="1:5">
      <c r="A14773" s="711" t="s">
        <v>22429</v>
      </c>
      <c r="B14773" s="651" t="s">
        <v>22430</v>
      </c>
      <c r="C14773" s="651"/>
      <c r="D14773" s="652" t="s">
        <v>22422</v>
      </c>
      <c r="E14773" s="625" t="s">
        <v>22431</v>
      </c>
    </row>
    <row r="14774" spans="1:5">
      <c r="A14774" s="711" t="s">
        <v>91</v>
      </c>
      <c r="B14774" s="651" t="s">
        <v>22432</v>
      </c>
      <c r="C14774" s="651" t="s">
        <v>22433</v>
      </c>
      <c r="D14774" s="652" t="s">
        <v>22434</v>
      </c>
      <c r="E14774" s="625" t="s">
        <v>22435</v>
      </c>
    </row>
    <row r="14775" spans="1:5">
      <c r="A14775" s="711" t="s">
        <v>22436</v>
      </c>
      <c r="B14775" s="651" t="s">
        <v>22437</v>
      </c>
      <c r="C14775" s="651"/>
      <c r="D14775" s="652"/>
    </row>
    <row r="14776" spans="1:5">
      <c r="A14776" s="711" t="s">
        <v>30067</v>
      </c>
      <c r="B14776" s="651" t="s">
        <v>30104</v>
      </c>
      <c r="C14776" s="651"/>
      <c r="D14776" s="652"/>
    </row>
    <row r="14777" spans="1:5">
      <c r="A14777" s="711" t="s">
        <v>30105</v>
      </c>
      <c r="B14777" s="651" t="s">
        <v>22787</v>
      </c>
      <c r="C14777" s="651"/>
      <c r="D14777" s="652"/>
    </row>
    <row r="14778" spans="1:5">
      <c r="A14778" s="711">
        <v>87847</v>
      </c>
      <c r="B14778" s="651" t="s">
        <v>30066</v>
      </c>
      <c r="C14778" s="651" t="s">
        <v>112</v>
      </c>
      <c r="D14778" s="652" t="s">
        <v>18987</v>
      </c>
      <c r="E14778" s="625">
        <v>87.09</v>
      </c>
    </row>
    <row r="14779" spans="1:5">
      <c r="A14779" s="711" t="s">
        <v>30067</v>
      </c>
      <c r="B14779" s="651" t="s">
        <v>30106</v>
      </c>
      <c r="C14779" s="651"/>
      <c r="D14779" s="652"/>
    </row>
    <row r="14780" spans="1:5">
      <c r="A14780" s="711" t="s">
        <v>30107</v>
      </c>
      <c r="B14780" s="651" t="s">
        <v>23903</v>
      </c>
      <c r="C14780" s="651"/>
      <c r="D14780" s="652"/>
    </row>
    <row r="14781" spans="1:5">
      <c r="A14781" s="711">
        <v>87848</v>
      </c>
      <c r="B14781" s="651" t="s">
        <v>30072</v>
      </c>
      <c r="C14781" s="651" t="s">
        <v>112</v>
      </c>
      <c r="D14781" s="652" t="s">
        <v>18987</v>
      </c>
      <c r="E14781" s="625">
        <v>117.35</v>
      </c>
    </row>
    <row r="14782" spans="1:5">
      <c r="A14782" s="711" t="s">
        <v>30073</v>
      </c>
      <c r="B14782" s="651" t="s">
        <v>30074</v>
      </c>
      <c r="C14782" s="651"/>
      <c r="D14782" s="652"/>
    </row>
    <row r="14783" spans="1:5">
      <c r="A14783" s="711" t="s">
        <v>30075</v>
      </c>
      <c r="B14783" s="651" t="s">
        <v>30108</v>
      </c>
      <c r="C14783" s="651"/>
      <c r="D14783" s="652"/>
    </row>
    <row r="14784" spans="1:5">
      <c r="A14784" s="711">
        <v>87849</v>
      </c>
      <c r="B14784" s="651" t="s">
        <v>30072</v>
      </c>
      <c r="C14784" s="651" t="s">
        <v>112</v>
      </c>
      <c r="D14784" s="652" t="s">
        <v>18987</v>
      </c>
      <c r="E14784" s="625">
        <v>82.03</v>
      </c>
    </row>
    <row r="14785" spans="1:5">
      <c r="A14785" s="711" t="s">
        <v>30073</v>
      </c>
      <c r="B14785" s="651" t="s">
        <v>30077</v>
      </c>
      <c r="C14785" s="651"/>
      <c r="D14785" s="652"/>
    </row>
    <row r="14786" spans="1:5">
      <c r="A14786" s="711" t="s">
        <v>30078</v>
      </c>
      <c r="B14786" s="651" t="s">
        <v>30109</v>
      </c>
      <c r="C14786" s="651"/>
      <c r="D14786" s="652"/>
    </row>
    <row r="14787" spans="1:5">
      <c r="A14787" s="711">
        <v>87850</v>
      </c>
      <c r="B14787" s="651" t="s">
        <v>30080</v>
      </c>
      <c r="C14787" s="651" t="s">
        <v>112</v>
      </c>
      <c r="D14787" s="652" t="s">
        <v>18987</v>
      </c>
      <c r="E14787" s="625">
        <v>128.18</v>
      </c>
    </row>
    <row r="14788" spans="1:5">
      <c r="A14788" s="711" t="s">
        <v>30081</v>
      </c>
      <c r="B14788" s="651" t="s">
        <v>30082</v>
      </c>
      <c r="C14788" s="651"/>
      <c r="D14788" s="652"/>
    </row>
    <row r="14789" spans="1:5">
      <c r="A14789" s="711" t="s">
        <v>11142</v>
      </c>
      <c r="B14789" s="651" t="s">
        <v>30110</v>
      </c>
      <c r="C14789" s="651"/>
      <c r="D14789" s="652"/>
    </row>
    <row r="14790" spans="1:5">
      <c r="A14790" s="711">
        <v>87851</v>
      </c>
      <c r="B14790" s="651" t="s">
        <v>30080</v>
      </c>
      <c r="C14790" s="651" t="s">
        <v>112</v>
      </c>
      <c r="D14790" s="652" t="s">
        <v>18987</v>
      </c>
      <c r="E14790" s="625">
        <v>90.59</v>
      </c>
    </row>
    <row r="14791" spans="1:5">
      <c r="A14791" s="711" t="s">
        <v>30081</v>
      </c>
      <c r="B14791" s="651" t="s">
        <v>30084</v>
      </c>
      <c r="C14791" s="651"/>
      <c r="D14791" s="652"/>
    </row>
    <row r="14792" spans="1:5">
      <c r="A14792" s="711" t="s">
        <v>30085</v>
      </c>
      <c r="B14792" s="651" t="s">
        <v>30110</v>
      </c>
      <c r="C14792" s="651"/>
      <c r="D14792" s="652"/>
    </row>
    <row r="14793" spans="1:5">
      <c r="A14793" s="711">
        <v>87852</v>
      </c>
      <c r="B14793" s="651" t="s">
        <v>30072</v>
      </c>
      <c r="C14793" s="651" t="s">
        <v>112</v>
      </c>
      <c r="D14793" s="652" t="s">
        <v>18987</v>
      </c>
      <c r="E14793" s="625">
        <v>121.44</v>
      </c>
    </row>
    <row r="14794" spans="1:5">
      <c r="A14794" s="711" t="s">
        <v>30073</v>
      </c>
      <c r="B14794" s="651" t="s">
        <v>30086</v>
      </c>
      <c r="C14794" s="651"/>
      <c r="D14794" s="652"/>
    </row>
    <row r="14795" spans="1:5">
      <c r="A14795" s="711" t="s">
        <v>30087</v>
      </c>
      <c r="B14795" s="651" t="s">
        <v>30111</v>
      </c>
      <c r="C14795" s="651"/>
      <c r="D14795" s="652"/>
    </row>
    <row r="14796" spans="1:5">
      <c r="A14796" s="711">
        <v>87853</v>
      </c>
      <c r="B14796" s="651" t="s">
        <v>30072</v>
      </c>
      <c r="C14796" s="651" t="s">
        <v>112</v>
      </c>
      <c r="D14796" s="652" t="s">
        <v>18987</v>
      </c>
      <c r="E14796" s="625">
        <v>84.45</v>
      </c>
    </row>
    <row r="14797" spans="1:5">
      <c r="A14797" s="711" t="s">
        <v>30073</v>
      </c>
      <c r="B14797" s="651" t="s">
        <v>30089</v>
      </c>
      <c r="C14797" s="651"/>
      <c r="D14797" s="652"/>
    </row>
    <row r="14798" spans="1:5">
      <c r="A14798" s="711" t="s">
        <v>30090</v>
      </c>
      <c r="B14798" s="651" t="s">
        <v>30112</v>
      </c>
      <c r="C14798" s="651"/>
      <c r="D14798" s="652"/>
    </row>
    <row r="14799" spans="1:5">
      <c r="A14799" s="711">
        <v>87854</v>
      </c>
      <c r="B14799" s="651" t="s">
        <v>30092</v>
      </c>
      <c r="C14799" s="651" t="s">
        <v>112</v>
      </c>
      <c r="D14799" s="652" t="s">
        <v>18987</v>
      </c>
      <c r="E14799" s="625">
        <v>126.41</v>
      </c>
    </row>
    <row r="14800" spans="1:5">
      <c r="A14800" s="711" t="s">
        <v>29348</v>
      </c>
      <c r="B14800" s="651" t="s">
        <v>30093</v>
      </c>
      <c r="C14800" s="651"/>
      <c r="D14800" s="652"/>
    </row>
    <row r="14801" spans="1:5">
      <c r="A14801" s="711" t="s">
        <v>30113</v>
      </c>
      <c r="B14801" s="651" t="s">
        <v>30114</v>
      </c>
      <c r="C14801" s="651"/>
      <c r="D14801" s="652"/>
    </row>
    <row r="14802" spans="1:5">
      <c r="A14802" s="711">
        <v>87855</v>
      </c>
      <c r="B14802" s="651" t="s">
        <v>30092</v>
      </c>
      <c r="C14802" s="651" t="s">
        <v>112</v>
      </c>
      <c r="D14802" s="652" t="s">
        <v>18987</v>
      </c>
      <c r="E14802" s="625">
        <v>95.87</v>
      </c>
    </row>
    <row r="14803" spans="1:5">
      <c r="A14803" s="711" t="s">
        <v>29348</v>
      </c>
      <c r="B14803" s="651" t="s">
        <v>30095</v>
      </c>
      <c r="C14803" s="651"/>
      <c r="D14803" s="652"/>
    </row>
    <row r="14804" spans="1:5">
      <c r="A14804" s="711" t="s">
        <v>22417</v>
      </c>
      <c r="B14804" s="651" t="s">
        <v>22418</v>
      </c>
      <c r="C14804" s="651"/>
      <c r="D14804" s="652"/>
    </row>
    <row r="14805" spans="1:5">
      <c r="A14805" s="711" t="s">
        <v>22419</v>
      </c>
      <c r="B14805" s="651" t="e">
        <v>#NAME?</v>
      </c>
      <c r="C14805" s="651"/>
      <c r="D14805" s="652" t="s">
        <v>22420</v>
      </c>
      <c r="E14805" s="625" t="s">
        <v>22421</v>
      </c>
    </row>
    <row r="14806" spans="1:5">
      <c r="A14806" s="711"/>
      <c r="B14806" s="651"/>
      <c r="C14806" s="651"/>
      <c r="D14806" s="652" t="s">
        <v>22422</v>
      </c>
      <c r="E14806" s="625" t="s">
        <v>22423</v>
      </c>
    </row>
    <row r="14807" spans="1:5">
      <c r="A14807" s="711" t="s">
        <v>22424</v>
      </c>
      <c r="B14807" s="651" t="s">
        <v>22425</v>
      </c>
      <c r="C14807" s="651"/>
      <c r="D14807" s="652"/>
    </row>
    <row r="14808" spans="1:5">
      <c r="A14808" s="711" t="s">
        <v>22426</v>
      </c>
      <c r="B14808" s="651" t="s">
        <v>22427</v>
      </c>
      <c r="C14808" s="651" t="s">
        <v>22428</v>
      </c>
      <c r="D14808" s="652"/>
    </row>
    <row r="14809" spans="1:5">
      <c r="A14809" s="711" t="s">
        <v>22429</v>
      </c>
      <c r="B14809" s="651" t="s">
        <v>22430</v>
      </c>
      <c r="C14809" s="651"/>
      <c r="D14809" s="652" t="s">
        <v>22422</v>
      </c>
      <c r="E14809" s="625" t="s">
        <v>22431</v>
      </c>
    </row>
    <row r="14810" spans="1:5">
      <c r="A14810" s="711" t="s">
        <v>91</v>
      </c>
      <c r="B14810" s="651" t="s">
        <v>22432</v>
      </c>
      <c r="C14810" s="651" t="s">
        <v>22433</v>
      </c>
      <c r="D14810" s="652" t="s">
        <v>22434</v>
      </c>
      <c r="E14810" s="625" t="s">
        <v>22435</v>
      </c>
    </row>
    <row r="14811" spans="1:5">
      <c r="A14811" s="711" t="s">
        <v>22436</v>
      </c>
      <c r="B14811" s="651" t="s">
        <v>22437</v>
      </c>
      <c r="C14811" s="651"/>
      <c r="D14811" s="652"/>
    </row>
    <row r="14812" spans="1:5">
      <c r="A14812" s="711" t="s">
        <v>30115</v>
      </c>
      <c r="B14812" s="651" t="s">
        <v>30116</v>
      </c>
      <c r="C14812" s="651"/>
      <c r="D14812" s="652"/>
    </row>
    <row r="14813" spans="1:5">
      <c r="A14813" s="711">
        <v>87856</v>
      </c>
      <c r="B14813" s="651" t="s">
        <v>30072</v>
      </c>
      <c r="C14813" s="651" t="s">
        <v>112</v>
      </c>
      <c r="D14813" s="652" t="s">
        <v>18987</v>
      </c>
      <c r="E14813" s="625">
        <v>116.93</v>
      </c>
    </row>
    <row r="14814" spans="1:5">
      <c r="A14814" s="711" t="s">
        <v>30097</v>
      </c>
      <c r="B14814" s="651" t="s">
        <v>30098</v>
      </c>
      <c r="C14814" s="651"/>
      <c r="D14814" s="652"/>
    </row>
    <row r="14815" spans="1:5">
      <c r="A14815" s="711" t="s">
        <v>30099</v>
      </c>
      <c r="B14815" s="651" t="s">
        <v>30117</v>
      </c>
      <c r="C14815" s="651"/>
      <c r="D14815" s="652"/>
    </row>
    <row r="14816" spans="1:5">
      <c r="A14816" s="711">
        <v>87857</v>
      </c>
      <c r="B14816" s="651" t="s">
        <v>30072</v>
      </c>
      <c r="C14816" s="651" t="s">
        <v>112</v>
      </c>
      <c r="D14816" s="652" t="s">
        <v>18987</v>
      </c>
      <c r="E14816" s="625">
        <v>86.98</v>
      </c>
    </row>
    <row r="14817" spans="1:5">
      <c r="A14817" s="711" t="s">
        <v>30097</v>
      </c>
      <c r="B14817" s="651" t="s">
        <v>30101</v>
      </c>
      <c r="C14817" s="651"/>
      <c r="D14817" s="652"/>
    </row>
    <row r="14818" spans="1:5">
      <c r="A14818" s="711" t="s">
        <v>30102</v>
      </c>
      <c r="B14818" s="651" t="s">
        <v>30118</v>
      </c>
      <c r="C14818" s="651"/>
      <c r="D14818" s="652"/>
    </row>
    <row r="14819" spans="1:5">
      <c r="A14819" s="711">
        <v>87858</v>
      </c>
      <c r="B14819" s="651" t="s">
        <v>30119</v>
      </c>
      <c r="C14819" s="651" t="s">
        <v>112</v>
      </c>
      <c r="D14819" s="652" t="s">
        <v>18987</v>
      </c>
      <c r="E14819" s="625">
        <v>83.49</v>
      </c>
    </row>
    <row r="14820" spans="1:5">
      <c r="A14820" s="711" t="s">
        <v>30120</v>
      </c>
      <c r="B14820" s="651" t="s">
        <v>30121</v>
      </c>
      <c r="C14820" s="651"/>
      <c r="D14820" s="652"/>
    </row>
    <row r="14821" spans="1:5">
      <c r="A14821" s="711">
        <v>87859</v>
      </c>
      <c r="B14821" s="651" t="s">
        <v>30119</v>
      </c>
      <c r="C14821" s="651" t="s">
        <v>112</v>
      </c>
      <c r="D14821" s="652" t="s">
        <v>18987</v>
      </c>
      <c r="E14821" s="625">
        <v>96.47</v>
      </c>
    </row>
    <row r="14822" spans="1:5">
      <c r="A14822" s="711" t="s">
        <v>30120</v>
      </c>
      <c r="B14822" s="651" t="s">
        <v>30122</v>
      </c>
      <c r="C14822" s="651"/>
      <c r="D14822" s="652"/>
    </row>
    <row r="14823" spans="1:5">
      <c r="A14823" s="711">
        <v>89048</v>
      </c>
      <c r="B14823" s="651" t="s">
        <v>30123</v>
      </c>
      <c r="C14823" s="651" t="s">
        <v>112</v>
      </c>
      <c r="D14823" s="652" t="s">
        <v>18987</v>
      </c>
      <c r="E14823" s="625">
        <v>21.48</v>
      </c>
    </row>
    <row r="14824" spans="1:5">
      <c r="A14824" s="711" t="s">
        <v>30124</v>
      </c>
      <c r="B14824" s="651" t="s">
        <v>30125</v>
      </c>
      <c r="C14824" s="651"/>
      <c r="D14824" s="652"/>
    </row>
    <row r="14825" spans="1:5">
      <c r="A14825" s="711" t="s">
        <v>30126</v>
      </c>
      <c r="B14825" s="651" t="s">
        <v>30127</v>
      </c>
      <c r="C14825" s="651"/>
      <c r="D14825" s="652"/>
    </row>
    <row r="14826" spans="1:5">
      <c r="A14826" s="711" t="s">
        <v>30128</v>
      </c>
      <c r="B14826" s="651" t="s">
        <v>30129</v>
      </c>
      <c r="C14826" s="651"/>
      <c r="D14826" s="652"/>
    </row>
    <row r="14827" spans="1:5">
      <c r="A14827" s="711">
        <v>89049</v>
      </c>
      <c r="B14827" s="651" t="s">
        <v>30130</v>
      </c>
      <c r="C14827" s="651" t="s">
        <v>112</v>
      </c>
      <c r="D14827" s="652" t="s">
        <v>18987</v>
      </c>
      <c r="E14827" s="625">
        <v>14.49</v>
      </c>
    </row>
    <row r="14828" spans="1:5">
      <c r="A14828" s="711" t="s">
        <v>30131</v>
      </c>
      <c r="B14828" s="651" t="s">
        <v>30132</v>
      </c>
      <c r="C14828" s="651"/>
      <c r="D14828" s="652"/>
    </row>
    <row r="14829" spans="1:5">
      <c r="A14829" s="711" t="s">
        <v>30133</v>
      </c>
      <c r="B14829" s="651" t="s">
        <v>30134</v>
      </c>
      <c r="C14829" s="651"/>
      <c r="D14829" s="652"/>
    </row>
    <row r="14830" spans="1:5">
      <c r="A14830" s="711">
        <v>89173</v>
      </c>
      <c r="B14830" s="651" t="s">
        <v>30135</v>
      </c>
      <c r="C14830" s="651" t="s">
        <v>112</v>
      </c>
      <c r="D14830" s="652" t="s">
        <v>18987</v>
      </c>
      <c r="E14830" s="625">
        <v>20.99</v>
      </c>
    </row>
    <row r="14831" spans="1:5">
      <c r="A14831" s="711" t="s">
        <v>30136</v>
      </c>
      <c r="B14831" s="651" t="s">
        <v>30137</v>
      </c>
      <c r="C14831" s="651"/>
      <c r="D14831" s="652"/>
    </row>
    <row r="14832" spans="1:5">
      <c r="A14832" s="711" t="s">
        <v>29911</v>
      </c>
      <c r="B14832" s="651" t="s">
        <v>30138</v>
      </c>
      <c r="C14832" s="651"/>
      <c r="D14832" s="652"/>
    </row>
    <row r="14833" spans="1:5">
      <c r="A14833" s="711" t="s">
        <v>30139</v>
      </c>
      <c r="B14833" s="651" t="s">
        <v>30140</v>
      </c>
      <c r="C14833" s="651"/>
      <c r="D14833" s="652"/>
    </row>
    <row r="14834" spans="1:5">
      <c r="A14834" s="711">
        <v>90406</v>
      </c>
      <c r="B14834" s="651" t="s">
        <v>29917</v>
      </c>
      <c r="C14834" s="651" t="s">
        <v>112</v>
      </c>
      <c r="D14834" s="652" t="s">
        <v>18987</v>
      </c>
      <c r="E14834" s="625">
        <v>27.78</v>
      </c>
    </row>
    <row r="14835" spans="1:5">
      <c r="A14835" s="711" t="s">
        <v>29918</v>
      </c>
      <c r="B14835" s="651" t="s">
        <v>30141</v>
      </c>
      <c r="C14835" s="651"/>
      <c r="D14835" s="652"/>
    </row>
    <row r="14836" spans="1:5">
      <c r="A14836" s="711" t="s">
        <v>30142</v>
      </c>
      <c r="B14836" s="651" t="s">
        <v>30143</v>
      </c>
      <c r="C14836" s="651"/>
      <c r="D14836" s="652"/>
    </row>
    <row r="14837" spans="1:5">
      <c r="A14837" s="711">
        <v>90407</v>
      </c>
      <c r="B14837" s="651" t="s">
        <v>29917</v>
      </c>
      <c r="C14837" s="651" t="s">
        <v>112</v>
      </c>
      <c r="D14837" s="652" t="s">
        <v>18987</v>
      </c>
      <c r="E14837" s="625">
        <v>30.23</v>
      </c>
    </row>
    <row r="14838" spans="1:5">
      <c r="A14838" s="711" t="s">
        <v>29784</v>
      </c>
      <c r="B14838" s="651" t="s">
        <v>30144</v>
      </c>
      <c r="C14838" s="651"/>
      <c r="D14838" s="652"/>
    </row>
    <row r="14839" spans="1:5">
      <c r="A14839" s="711" t="s">
        <v>30145</v>
      </c>
      <c r="B14839" s="651" t="s">
        <v>30146</v>
      </c>
      <c r="C14839" s="651"/>
      <c r="D14839" s="652"/>
    </row>
    <row r="14840" spans="1:5">
      <c r="A14840" s="711" t="s">
        <v>22417</v>
      </c>
      <c r="B14840" s="651" t="s">
        <v>22418</v>
      </c>
      <c r="C14840" s="651"/>
      <c r="D14840" s="652"/>
    </row>
    <row r="14841" spans="1:5">
      <c r="A14841" s="711" t="s">
        <v>22419</v>
      </c>
      <c r="B14841" s="651" t="e">
        <v>#NAME?</v>
      </c>
      <c r="C14841" s="651"/>
      <c r="D14841" s="652" t="s">
        <v>22420</v>
      </c>
      <c r="E14841" s="625" t="s">
        <v>22421</v>
      </c>
    </row>
    <row r="14842" spans="1:5">
      <c r="A14842" s="711"/>
      <c r="B14842" s="651"/>
      <c r="C14842" s="651"/>
      <c r="D14842" s="652" t="s">
        <v>22422</v>
      </c>
      <c r="E14842" s="625" t="s">
        <v>22423</v>
      </c>
    </row>
    <row r="14843" spans="1:5">
      <c r="A14843" s="711" t="s">
        <v>22424</v>
      </c>
      <c r="B14843" s="651" t="s">
        <v>22425</v>
      </c>
      <c r="C14843" s="651"/>
      <c r="D14843" s="652"/>
    </row>
    <row r="14844" spans="1:5">
      <c r="A14844" s="711" t="s">
        <v>22426</v>
      </c>
      <c r="B14844" s="651" t="s">
        <v>22427</v>
      </c>
      <c r="C14844" s="651" t="s">
        <v>22428</v>
      </c>
      <c r="D14844" s="652"/>
    </row>
    <row r="14845" spans="1:5">
      <c r="A14845" s="711" t="s">
        <v>22429</v>
      </c>
      <c r="B14845" s="651" t="s">
        <v>22430</v>
      </c>
      <c r="C14845" s="651"/>
      <c r="D14845" s="652" t="s">
        <v>22422</v>
      </c>
      <c r="E14845" s="625" t="s">
        <v>22431</v>
      </c>
    </row>
    <row r="14846" spans="1:5">
      <c r="A14846" s="711" t="s">
        <v>91</v>
      </c>
      <c r="B14846" s="651" t="s">
        <v>22432</v>
      </c>
      <c r="C14846" s="651" t="s">
        <v>22433</v>
      </c>
      <c r="D14846" s="652" t="s">
        <v>22434</v>
      </c>
      <c r="E14846" s="625" t="s">
        <v>22435</v>
      </c>
    </row>
    <row r="14847" spans="1:5">
      <c r="A14847" s="711" t="s">
        <v>22436</v>
      </c>
      <c r="B14847" s="651" t="s">
        <v>22437</v>
      </c>
      <c r="C14847" s="651"/>
      <c r="D14847" s="652"/>
    </row>
    <row r="14848" spans="1:5">
      <c r="A14848" s="711">
        <v>90408</v>
      </c>
      <c r="B14848" s="651" t="s">
        <v>29917</v>
      </c>
      <c r="C14848" s="651" t="s">
        <v>112</v>
      </c>
      <c r="D14848" s="652" t="s">
        <v>18987</v>
      </c>
      <c r="E14848" s="625">
        <v>20.010000000000002</v>
      </c>
    </row>
    <row r="14849" spans="1:5">
      <c r="A14849" s="711" t="s">
        <v>29918</v>
      </c>
      <c r="B14849" s="651" t="s">
        <v>30141</v>
      </c>
      <c r="C14849" s="651"/>
      <c r="D14849" s="652"/>
    </row>
    <row r="14850" spans="1:5">
      <c r="A14850" s="711" t="s">
        <v>30147</v>
      </c>
      <c r="B14850" s="651" t="s">
        <v>30143</v>
      </c>
      <c r="C14850" s="651"/>
      <c r="D14850" s="652"/>
    </row>
    <row r="14851" spans="1:5">
      <c r="A14851" s="711">
        <v>90409</v>
      </c>
      <c r="B14851" s="651" t="s">
        <v>29917</v>
      </c>
      <c r="C14851" s="651" t="s">
        <v>112</v>
      </c>
      <c r="D14851" s="652" t="s">
        <v>18987</v>
      </c>
      <c r="E14851" s="625">
        <v>21.4</v>
      </c>
    </row>
    <row r="14852" spans="1:5">
      <c r="A14852" s="711" t="s">
        <v>29784</v>
      </c>
      <c r="B14852" s="651" t="s">
        <v>30148</v>
      </c>
      <c r="C14852" s="651"/>
      <c r="D14852" s="652"/>
    </row>
    <row r="14853" spans="1:5">
      <c r="A14853" s="711" t="s">
        <v>30145</v>
      </c>
      <c r="B14853" s="651" t="s">
        <v>30146</v>
      </c>
      <c r="C14853" s="651"/>
      <c r="D14853" s="652"/>
    </row>
    <row r="14854" spans="1:5">
      <c r="A14854" s="711">
        <v>108</v>
      </c>
      <c r="B14854" s="651" t="s">
        <v>19461</v>
      </c>
      <c r="C14854" s="651"/>
      <c r="D14854" s="652"/>
    </row>
    <row r="14855" spans="1:5">
      <c r="A14855" s="711" t="s">
        <v>30149</v>
      </c>
      <c r="B14855" s="651" t="s">
        <v>30150</v>
      </c>
      <c r="C14855" s="651" t="s">
        <v>112</v>
      </c>
      <c r="D14855" s="652" t="s">
        <v>18987</v>
      </c>
      <c r="E14855" s="625">
        <v>0.71</v>
      </c>
    </row>
    <row r="14856" spans="1:5">
      <c r="A14856" s="711">
        <v>73747</v>
      </c>
      <c r="B14856" s="651" t="s">
        <v>30151</v>
      </c>
      <c r="C14856" s="651"/>
      <c r="D14856" s="652"/>
    </row>
    <row r="14857" spans="1:5">
      <c r="A14857" s="711" t="s">
        <v>5646</v>
      </c>
      <c r="B14857" s="651" t="s">
        <v>30152</v>
      </c>
      <c r="C14857" s="651" t="s">
        <v>112</v>
      </c>
      <c r="D14857" s="652" t="s">
        <v>18987</v>
      </c>
      <c r="E14857" s="625">
        <v>34.99</v>
      </c>
    </row>
    <row r="14858" spans="1:5">
      <c r="A14858" s="711" t="s">
        <v>30153</v>
      </c>
      <c r="B14858" s="651"/>
      <c r="C14858" s="651"/>
      <c r="D14858" s="652"/>
    </row>
    <row r="14859" spans="1:5">
      <c r="A14859" s="711">
        <v>74001</v>
      </c>
      <c r="B14859" s="651" t="s">
        <v>30154</v>
      </c>
      <c r="C14859" s="651"/>
      <c r="D14859" s="652"/>
    </row>
    <row r="14860" spans="1:5">
      <c r="A14860" s="711" t="s">
        <v>5647</v>
      </c>
      <c r="B14860" s="651" t="s">
        <v>30155</v>
      </c>
      <c r="C14860" s="651" t="s">
        <v>112</v>
      </c>
      <c r="D14860" s="652" t="s">
        <v>18987</v>
      </c>
      <c r="E14860" s="625">
        <v>16.84</v>
      </c>
    </row>
    <row r="14861" spans="1:5">
      <c r="A14861" s="711" t="s">
        <v>30156</v>
      </c>
      <c r="B14861" s="651" t="s">
        <v>29847</v>
      </c>
      <c r="C14861" s="651"/>
      <c r="D14861" s="652"/>
    </row>
    <row r="14862" spans="1:5">
      <c r="A14862" s="711">
        <v>75481</v>
      </c>
      <c r="B14862" s="651" t="s">
        <v>30157</v>
      </c>
      <c r="C14862" s="651" t="s">
        <v>112</v>
      </c>
      <c r="D14862" s="652" t="s">
        <v>18987</v>
      </c>
      <c r="E14862" s="625">
        <v>14.24</v>
      </c>
    </row>
    <row r="14863" spans="1:5">
      <c r="A14863" s="711" t="s">
        <v>30158</v>
      </c>
      <c r="B14863" s="651" t="s">
        <v>30159</v>
      </c>
      <c r="C14863" s="651"/>
      <c r="D14863" s="652"/>
    </row>
    <row r="14864" spans="1:5">
      <c r="A14864" s="711">
        <v>84074</v>
      </c>
      <c r="B14864" s="651" t="s">
        <v>30160</v>
      </c>
      <c r="C14864" s="651" t="s">
        <v>112</v>
      </c>
      <c r="D14864" s="652" t="s">
        <v>18987</v>
      </c>
      <c r="E14864" s="625">
        <v>21.12</v>
      </c>
    </row>
    <row r="14865" spans="1:5">
      <c r="A14865" s="711" t="s">
        <v>30161</v>
      </c>
      <c r="B14865" s="651" t="s">
        <v>29433</v>
      </c>
      <c r="C14865" s="651"/>
      <c r="D14865" s="652"/>
    </row>
    <row r="14866" spans="1:5">
      <c r="A14866" s="711">
        <v>84075</v>
      </c>
      <c r="B14866" s="651" t="s">
        <v>30162</v>
      </c>
      <c r="C14866" s="651" t="s">
        <v>112</v>
      </c>
      <c r="D14866" s="652" t="s">
        <v>18987</v>
      </c>
      <c r="E14866" s="625">
        <v>63.8</v>
      </c>
    </row>
    <row r="14867" spans="1:5">
      <c r="A14867" s="711" t="s">
        <v>30163</v>
      </c>
      <c r="B14867" s="651" t="s">
        <v>30164</v>
      </c>
      <c r="C14867" s="651"/>
      <c r="D14867" s="652"/>
    </row>
    <row r="14868" spans="1:5">
      <c r="A14868" s="711">
        <v>84076</v>
      </c>
      <c r="B14868" s="651" t="s">
        <v>30165</v>
      </c>
      <c r="C14868" s="651" t="s">
        <v>112</v>
      </c>
      <c r="D14868" s="652" t="s">
        <v>18987</v>
      </c>
      <c r="E14868" s="625">
        <v>20.81</v>
      </c>
    </row>
    <row r="14869" spans="1:5">
      <c r="A14869" s="711" t="s">
        <v>30166</v>
      </c>
      <c r="B14869" s="651" t="s">
        <v>29464</v>
      </c>
      <c r="C14869" s="651"/>
      <c r="D14869" s="652"/>
    </row>
    <row r="14870" spans="1:5">
      <c r="A14870" s="711">
        <v>110</v>
      </c>
      <c r="B14870" s="651" t="s">
        <v>30167</v>
      </c>
      <c r="C14870" s="651"/>
      <c r="D14870" s="652"/>
    </row>
    <row r="14871" spans="1:5">
      <c r="A14871" s="711">
        <v>84078</v>
      </c>
      <c r="B14871" s="651" t="s">
        <v>30168</v>
      </c>
      <c r="C14871" s="651" t="s">
        <v>112</v>
      </c>
      <c r="D14871" s="652" t="s">
        <v>18987</v>
      </c>
      <c r="E14871" s="625">
        <v>128.01</v>
      </c>
    </row>
    <row r="14872" spans="1:5">
      <c r="A14872" s="711" t="s">
        <v>30169</v>
      </c>
      <c r="B14872" s="651" t="s">
        <v>30170</v>
      </c>
      <c r="C14872" s="651"/>
      <c r="D14872" s="652"/>
    </row>
    <row r="14873" spans="1:5">
      <c r="A14873" s="711" t="s">
        <v>30171</v>
      </c>
      <c r="B14873" s="651" t="s">
        <v>30172</v>
      </c>
      <c r="C14873" s="651"/>
      <c r="D14873" s="652"/>
    </row>
    <row r="14874" spans="1:5">
      <c r="A14874" s="711">
        <v>84079</v>
      </c>
      <c r="B14874" s="651" t="s">
        <v>30173</v>
      </c>
      <c r="C14874" s="651" t="s">
        <v>112</v>
      </c>
      <c r="D14874" s="652" t="s">
        <v>18987</v>
      </c>
      <c r="E14874" s="625">
        <v>62.97</v>
      </c>
    </row>
    <row r="14875" spans="1:5">
      <c r="A14875" s="711" t="s">
        <v>29131</v>
      </c>
      <c r="B14875" s="651" t="s">
        <v>30174</v>
      </c>
      <c r="C14875" s="651"/>
      <c r="D14875" s="652"/>
    </row>
    <row r="14876" spans="1:5">
      <c r="A14876" s="711" t="s">
        <v>22417</v>
      </c>
      <c r="B14876" s="651" t="s">
        <v>22418</v>
      </c>
      <c r="C14876" s="651"/>
      <c r="D14876" s="652"/>
    </row>
    <row r="14877" spans="1:5">
      <c r="A14877" s="711" t="s">
        <v>22419</v>
      </c>
      <c r="B14877" s="651" t="e">
        <v>#NAME?</v>
      </c>
      <c r="C14877" s="651"/>
      <c r="D14877" s="652" t="s">
        <v>22420</v>
      </c>
      <c r="E14877" s="625" t="s">
        <v>22421</v>
      </c>
    </row>
    <row r="14878" spans="1:5">
      <c r="A14878" s="711"/>
      <c r="B14878" s="651"/>
      <c r="C14878" s="651"/>
      <c r="D14878" s="652" t="s">
        <v>22422</v>
      </c>
      <c r="E14878" s="625" t="s">
        <v>22423</v>
      </c>
    </row>
    <row r="14879" spans="1:5">
      <c r="A14879" s="711" t="s">
        <v>22424</v>
      </c>
      <c r="B14879" s="651" t="s">
        <v>22425</v>
      </c>
      <c r="C14879" s="651"/>
      <c r="D14879" s="652"/>
    </row>
    <row r="14880" spans="1:5">
      <c r="A14880" s="711" t="s">
        <v>22426</v>
      </c>
      <c r="B14880" s="651" t="s">
        <v>22427</v>
      </c>
      <c r="C14880" s="651" t="s">
        <v>22428</v>
      </c>
      <c r="D14880" s="652"/>
    </row>
    <row r="14881" spans="1:5">
      <c r="A14881" s="711" t="s">
        <v>22429</v>
      </c>
      <c r="B14881" s="651" t="s">
        <v>22430</v>
      </c>
      <c r="C14881" s="651"/>
      <c r="D14881" s="652" t="s">
        <v>22422</v>
      </c>
      <c r="E14881" s="625" t="s">
        <v>22431</v>
      </c>
    </row>
    <row r="14882" spans="1:5">
      <c r="A14882" s="711" t="s">
        <v>91</v>
      </c>
      <c r="B14882" s="651" t="s">
        <v>22432</v>
      </c>
      <c r="C14882" s="651" t="s">
        <v>22433</v>
      </c>
      <c r="D14882" s="652" t="s">
        <v>22434</v>
      </c>
      <c r="E14882" s="625" t="s">
        <v>22435</v>
      </c>
    </row>
    <row r="14883" spans="1:5">
      <c r="A14883" s="711" t="s">
        <v>22436</v>
      </c>
      <c r="B14883" s="651" t="s">
        <v>22437</v>
      </c>
      <c r="C14883" s="651"/>
      <c r="D14883" s="652"/>
    </row>
    <row r="14884" spans="1:5">
      <c r="A14884" s="711" t="s">
        <v>29828</v>
      </c>
      <c r="B14884" s="651" t="s">
        <v>30175</v>
      </c>
      <c r="C14884" s="651"/>
      <c r="D14884" s="652"/>
    </row>
    <row r="14885" spans="1:5">
      <c r="A14885" s="711">
        <v>84080</v>
      </c>
      <c r="B14885" s="651" t="s">
        <v>30176</v>
      </c>
      <c r="C14885" s="651" t="s">
        <v>112</v>
      </c>
      <c r="D14885" s="652" t="s">
        <v>18987</v>
      </c>
      <c r="E14885" s="625">
        <v>63.38</v>
      </c>
    </row>
    <row r="14886" spans="1:5">
      <c r="A14886" s="711" t="s">
        <v>30177</v>
      </c>
      <c r="B14886" s="651" t="s">
        <v>30178</v>
      </c>
      <c r="C14886" s="651"/>
      <c r="D14886" s="652"/>
    </row>
    <row r="14887" spans="1:5">
      <c r="A14887" s="711" t="s">
        <v>30179</v>
      </c>
      <c r="B14887" s="651" t="s">
        <v>30180</v>
      </c>
      <c r="C14887" s="651"/>
      <c r="D14887" s="652"/>
    </row>
    <row r="14888" spans="1:5">
      <c r="A14888" s="711">
        <v>84081</v>
      </c>
      <c r="B14888" s="651" t="s">
        <v>30181</v>
      </c>
      <c r="C14888" s="651" t="s">
        <v>112</v>
      </c>
      <c r="D14888" s="652" t="s">
        <v>18987</v>
      </c>
      <c r="E14888" s="625">
        <v>96.85</v>
      </c>
    </row>
    <row r="14889" spans="1:5">
      <c r="A14889" s="711" t="s">
        <v>30177</v>
      </c>
      <c r="B14889" s="651" t="s">
        <v>30182</v>
      </c>
      <c r="C14889" s="651"/>
      <c r="D14889" s="652"/>
    </row>
    <row r="14890" spans="1:5">
      <c r="A14890" s="711" t="s">
        <v>30183</v>
      </c>
      <c r="B14890" s="651" t="s">
        <v>30184</v>
      </c>
      <c r="C14890" s="651"/>
      <c r="D14890" s="652"/>
    </row>
    <row r="14891" spans="1:5">
      <c r="A14891" s="711">
        <v>84084</v>
      </c>
      <c r="B14891" s="651" t="s">
        <v>5648</v>
      </c>
      <c r="C14891" s="651" t="s">
        <v>112</v>
      </c>
      <c r="D14891" s="652" t="s">
        <v>18987</v>
      </c>
      <c r="E14891" s="625">
        <v>4.5599999999999996</v>
      </c>
    </row>
    <row r="14892" spans="1:5">
      <c r="A14892" s="711">
        <v>87242</v>
      </c>
      <c r="B14892" s="651" t="s">
        <v>30185</v>
      </c>
      <c r="C14892" s="651" t="s">
        <v>112</v>
      </c>
      <c r="D14892" s="652" t="s">
        <v>18987</v>
      </c>
      <c r="E14892" s="625">
        <v>132.38</v>
      </c>
    </row>
    <row r="14893" spans="1:5">
      <c r="A14893" s="711" t="s">
        <v>30186</v>
      </c>
      <c r="B14893" s="651" t="s">
        <v>30187</v>
      </c>
      <c r="C14893" s="651"/>
      <c r="D14893" s="652"/>
    </row>
    <row r="14894" spans="1:5">
      <c r="A14894" s="711" t="s">
        <v>30188</v>
      </c>
      <c r="B14894" s="651" t="s">
        <v>22787</v>
      </c>
      <c r="C14894" s="651"/>
      <c r="D14894" s="652"/>
    </row>
    <row r="14895" spans="1:5">
      <c r="A14895" s="711">
        <v>87243</v>
      </c>
      <c r="B14895" s="651" t="s">
        <v>30185</v>
      </c>
      <c r="C14895" s="651" t="s">
        <v>112</v>
      </c>
      <c r="D14895" s="652" t="s">
        <v>18987</v>
      </c>
      <c r="E14895" s="625">
        <v>121.27</v>
      </c>
    </row>
    <row r="14896" spans="1:5">
      <c r="A14896" s="711" t="s">
        <v>30186</v>
      </c>
      <c r="B14896" s="651" t="s">
        <v>30187</v>
      </c>
      <c r="C14896" s="651"/>
      <c r="D14896" s="652"/>
    </row>
    <row r="14897" spans="1:5">
      <c r="A14897" s="711" t="s">
        <v>30189</v>
      </c>
      <c r="B14897" s="651" t="s">
        <v>22787</v>
      </c>
      <c r="C14897" s="651"/>
      <c r="D14897" s="652"/>
    </row>
    <row r="14898" spans="1:5">
      <c r="A14898" s="711">
        <v>87244</v>
      </c>
      <c r="B14898" s="651" t="s">
        <v>30185</v>
      </c>
      <c r="C14898" s="651" t="s">
        <v>112</v>
      </c>
      <c r="D14898" s="652" t="s">
        <v>18987</v>
      </c>
      <c r="E14898" s="625">
        <v>128.47</v>
      </c>
    </row>
    <row r="14899" spans="1:5">
      <c r="A14899" s="711" t="s">
        <v>30186</v>
      </c>
      <c r="B14899" s="651" t="s">
        <v>30190</v>
      </c>
      <c r="C14899" s="651"/>
      <c r="D14899" s="652"/>
    </row>
    <row r="14900" spans="1:5">
      <c r="A14900" s="711" t="s">
        <v>30035</v>
      </c>
      <c r="B14900" s="651" t="s">
        <v>30191</v>
      </c>
      <c r="C14900" s="651"/>
      <c r="D14900" s="652"/>
    </row>
    <row r="14901" spans="1:5">
      <c r="A14901" s="711">
        <v>87245</v>
      </c>
      <c r="B14901" s="651" t="s">
        <v>30185</v>
      </c>
      <c r="C14901" s="651" t="s">
        <v>112</v>
      </c>
      <c r="D14901" s="652" t="s">
        <v>18987</v>
      </c>
      <c r="E14901" s="625">
        <v>154.52000000000001</v>
      </c>
    </row>
    <row r="14902" spans="1:5">
      <c r="A14902" s="711" t="s">
        <v>30186</v>
      </c>
      <c r="B14902" s="651" t="s">
        <v>30190</v>
      </c>
      <c r="C14902" s="651"/>
      <c r="D14902" s="652"/>
    </row>
    <row r="14903" spans="1:5">
      <c r="A14903" s="711" t="s">
        <v>30192</v>
      </c>
      <c r="B14903" s="651" t="s">
        <v>30191</v>
      </c>
      <c r="C14903" s="651"/>
      <c r="D14903" s="652"/>
    </row>
    <row r="14904" spans="1:5">
      <c r="A14904" s="711">
        <v>87264</v>
      </c>
      <c r="B14904" s="651" t="s">
        <v>30193</v>
      </c>
      <c r="C14904" s="651" t="s">
        <v>112</v>
      </c>
      <c r="D14904" s="652" t="s">
        <v>18987</v>
      </c>
      <c r="E14904" s="625">
        <v>48.26</v>
      </c>
    </row>
    <row r="14905" spans="1:5">
      <c r="A14905" s="711" t="s">
        <v>30194</v>
      </c>
      <c r="B14905" s="651" t="s">
        <v>30195</v>
      </c>
      <c r="C14905" s="651"/>
      <c r="D14905" s="652"/>
    </row>
    <row r="14906" spans="1:5">
      <c r="A14906" s="711" t="s">
        <v>30196</v>
      </c>
      <c r="B14906" s="651" t="s">
        <v>30197</v>
      </c>
      <c r="C14906" s="651"/>
      <c r="D14906" s="652"/>
    </row>
    <row r="14907" spans="1:5">
      <c r="A14907" s="711">
        <v>87265</v>
      </c>
      <c r="B14907" s="651" t="s">
        <v>30193</v>
      </c>
      <c r="C14907" s="651" t="s">
        <v>112</v>
      </c>
      <c r="D14907" s="652" t="s">
        <v>18987</v>
      </c>
      <c r="E14907" s="625">
        <v>43.57</v>
      </c>
    </row>
    <row r="14908" spans="1:5">
      <c r="A14908" s="711" t="s">
        <v>30194</v>
      </c>
      <c r="B14908" s="651" t="s">
        <v>30198</v>
      </c>
      <c r="C14908" s="651"/>
      <c r="D14908" s="652"/>
    </row>
    <row r="14909" spans="1:5">
      <c r="A14909" s="711" t="s">
        <v>30196</v>
      </c>
      <c r="B14909" s="651" t="s">
        <v>30197</v>
      </c>
      <c r="C14909" s="651"/>
      <c r="D14909" s="652"/>
    </row>
    <row r="14910" spans="1:5">
      <c r="A14910" s="711">
        <v>87266</v>
      </c>
      <c r="B14910" s="651" t="s">
        <v>30193</v>
      </c>
      <c r="C14910" s="651" t="s">
        <v>112</v>
      </c>
      <c r="D14910" s="652" t="s">
        <v>18987</v>
      </c>
      <c r="E14910" s="625">
        <v>49.89</v>
      </c>
    </row>
    <row r="14911" spans="1:5">
      <c r="A14911" s="711" t="s">
        <v>30194</v>
      </c>
      <c r="B14911" s="651" t="s">
        <v>30195</v>
      </c>
      <c r="C14911" s="651"/>
      <c r="D14911" s="652"/>
    </row>
    <row r="14912" spans="1:5">
      <c r="A14912" s="711" t="s">
        <v>22417</v>
      </c>
      <c r="B14912" s="651" t="s">
        <v>22418</v>
      </c>
      <c r="C14912" s="651"/>
      <c r="D14912" s="652"/>
    </row>
    <row r="14913" spans="1:5">
      <c r="A14913" s="711" t="s">
        <v>22419</v>
      </c>
      <c r="B14913" s="651" t="e">
        <v>#NAME?</v>
      </c>
      <c r="C14913" s="651"/>
      <c r="D14913" s="652" t="s">
        <v>22420</v>
      </c>
      <c r="E14913" s="625" t="s">
        <v>22421</v>
      </c>
    </row>
    <row r="14914" spans="1:5">
      <c r="A14914" s="711"/>
      <c r="B14914" s="651"/>
      <c r="C14914" s="651"/>
      <c r="D14914" s="652" t="s">
        <v>22422</v>
      </c>
      <c r="E14914" s="625" t="s">
        <v>22423</v>
      </c>
    </row>
    <row r="14915" spans="1:5">
      <c r="A14915" s="711" t="s">
        <v>22424</v>
      </c>
      <c r="B14915" s="651" t="s">
        <v>22425</v>
      </c>
      <c r="C14915" s="651"/>
      <c r="D14915" s="652"/>
    </row>
    <row r="14916" spans="1:5">
      <c r="A14916" s="711" t="s">
        <v>22426</v>
      </c>
      <c r="B14916" s="651" t="s">
        <v>22427</v>
      </c>
      <c r="C14916" s="651" t="s">
        <v>22428</v>
      </c>
      <c r="D14916" s="652"/>
    </row>
    <row r="14917" spans="1:5">
      <c r="A14917" s="711" t="s">
        <v>22429</v>
      </c>
      <c r="B14917" s="651" t="s">
        <v>22430</v>
      </c>
      <c r="C14917" s="651"/>
      <c r="D14917" s="652" t="s">
        <v>22422</v>
      </c>
      <c r="E14917" s="625" t="s">
        <v>22431</v>
      </c>
    </row>
    <row r="14918" spans="1:5">
      <c r="A14918" s="711" t="s">
        <v>91</v>
      </c>
      <c r="B14918" s="651" t="s">
        <v>22432</v>
      </c>
      <c r="C14918" s="651" t="s">
        <v>22433</v>
      </c>
      <c r="D14918" s="652" t="s">
        <v>22434</v>
      </c>
      <c r="E14918" s="625" t="s">
        <v>22435</v>
      </c>
    </row>
    <row r="14919" spans="1:5">
      <c r="A14919" s="711" t="s">
        <v>22436</v>
      </c>
      <c r="B14919" s="651" t="s">
        <v>22437</v>
      </c>
      <c r="C14919" s="651"/>
      <c r="D14919" s="652"/>
    </row>
    <row r="14920" spans="1:5">
      <c r="A14920" s="711" t="s">
        <v>30199</v>
      </c>
      <c r="B14920" s="651" t="s">
        <v>30200</v>
      </c>
      <c r="C14920" s="651"/>
      <c r="D14920" s="652"/>
    </row>
    <row r="14921" spans="1:5">
      <c r="A14921" s="711">
        <v>87267</v>
      </c>
      <c r="B14921" s="651" t="s">
        <v>30193</v>
      </c>
      <c r="C14921" s="651" t="s">
        <v>112</v>
      </c>
      <c r="D14921" s="652" t="s">
        <v>18987</v>
      </c>
      <c r="E14921" s="625">
        <v>47.85</v>
      </c>
    </row>
    <row r="14922" spans="1:5">
      <c r="A14922" s="711" t="s">
        <v>30194</v>
      </c>
      <c r="B14922" s="651" t="s">
        <v>30198</v>
      </c>
      <c r="C14922" s="651"/>
      <c r="D14922" s="652"/>
    </row>
    <row r="14923" spans="1:5">
      <c r="A14923" s="711" t="s">
        <v>30199</v>
      </c>
      <c r="B14923" s="651" t="s">
        <v>30200</v>
      </c>
      <c r="C14923" s="651"/>
      <c r="D14923" s="652"/>
    </row>
    <row r="14924" spans="1:5">
      <c r="A14924" s="711">
        <v>87268</v>
      </c>
      <c r="B14924" s="651" t="s">
        <v>30193</v>
      </c>
      <c r="C14924" s="651" t="s">
        <v>112</v>
      </c>
      <c r="D14924" s="652" t="s">
        <v>18987</v>
      </c>
      <c r="E14924" s="625">
        <v>51.15</v>
      </c>
    </row>
    <row r="14925" spans="1:5">
      <c r="A14925" s="711" t="s">
        <v>30194</v>
      </c>
      <c r="B14925" s="651" t="s">
        <v>30201</v>
      </c>
      <c r="C14925" s="651"/>
      <c r="D14925" s="652"/>
    </row>
    <row r="14926" spans="1:5">
      <c r="A14926" s="711" t="s">
        <v>30196</v>
      </c>
      <c r="B14926" s="651" t="s">
        <v>30197</v>
      </c>
      <c r="C14926" s="651"/>
      <c r="D14926" s="652"/>
    </row>
    <row r="14927" spans="1:5">
      <c r="A14927" s="711">
        <v>87269</v>
      </c>
      <c r="B14927" s="651" t="s">
        <v>30193</v>
      </c>
      <c r="C14927" s="651" t="s">
        <v>112</v>
      </c>
      <c r="D14927" s="652" t="s">
        <v>18987</v>
      </c>
      <c r="E14927" s="625">
        <v>46.05</v>
      </c>
    </row>
    <row r="14928" spans="1:5">
      <c r="A14928" s="711" t="s">
        <v>30194</v>
      </c>
      <c r="B14928" s="651" t="s">
        <v>30202</v>
      </c>
      <c r="C14928" s="651"/>
      <c r="D14928" s="652"/>
    </row>
    <row r="14929" spans="1:5">
      <c r="A14929" s="711" t="s">
        <v>30196</v>
      </c>
      <c r="B14929" s="651" t="s">
        <v>30197</v>
      </c>
      <c r="C14929" s="651"/>
      <c r="D14929" s="652"/>
    </row>
    <row r="14930" spans="1:5">
      <c r="A14930" s="711">
        <v>87270</v>
      </c>
      <c r="B14930" s="651" t="s">
        <v>30193</v>
      </c>
      <c r="C14930" s="651" t="s">
        <v>112</v>
      </c>
      <c r="D14930" s="652" t="s">
        <v>18987</v>
      </c>
      <c r="E14930" s="625">
        <v>52.52</v>
      </c>
    </row>
    <row r="14931" spans="1:5">
      <c r="A14931" s="711" t="s">
        <v>30194</v>
      </c>
      <c r="B14931" s="651" t="s">
        <v>30201</v>
      </c>
      <c r="C14931" s="651"/>
      <c r="D14931" s="652"/>
    </row>
    <row r="14932" spans="1:5">
      <c r="A14932" s="711" t="s">
        <v>30199</v>
      </c>
      <c r="B14932" s="651" t="s">
        <v>30200</v>
      </c>
      <c r="C14932" s="651"/>
      <c r="D14932" s="652"/>
    </row>
    <row r="14933" spans="1:5">
      <c r="A14933" s="711">
        <v>87271</v>
      </c>
      <c r="B14933" s="651" t="s">
        <v>30193</v>
      </c>
      <c r="C14933" s="651" t="s">
        <v>112</v>
      </c>
      <c r="D14933" s="652" t="s">
        <v>18987</v>
      </c>
      <c r="E14933" s="625">
        <v>50.05</v>
      </c>
    </row>
    <row r="14934" spans="1:5">
      <c r="A14934" s="711" t="s">
        <v>30194</v>
      </c>
      <c r="B14934" s="651" t="s">
        <v>30202</v>
      </c>
      <c r="C14934" s="651"/>
      <c r="D14934" s="652"/>
    </row>
    <row r="14935" spans="1:5">
      <c r="A14935" s="711" t="s">
        <v>30199</v>
      </c>
      <c r="B14935" s="651" t="s">
        <v>30200</v>
      </c>
      <c r="C14935" s="651"/>
      <c r="D14935" s="652"/>
    </row>
    <row r="14936" spans="1:5">
      <c r="A14936" s="711">
        <v>87272</v>
      </c>
      <c r="B14936" s="651" t="s">
        <v>30193</v>
      </c>
      <c r="C14936" s="651" t="s">
        <v>112</v>
      </c>
      <c r="D14936" s="652" t="s">
        <v>18987</v>
      </c>
      <c r="E14936" s="625">
        <v>53.91</v>
      </c>
    </row>
    <row r="14937" spans="1:5">
      <c r="A14937" s="711" t="s">
        <v>30194</v>
      </c>
      <c r="B14937" s="651" t="s">
        <v>30203</v>
      </c>
      <c r="C14937" s="651"/>
      <c r="D14937" s="652"/>
    </row>
    <row r="14938" spans="1:5">
      <c r="A14938" s="711" t="s">
        <v>30196</v>
      </c>
      <c r="B14938" s="651" t="s">
        <v>30197</v>
      </c>
      <c r="C14938" s="651"/>
      <c r="D14938" s="652"/>
    </row>
    <row r="14939" spans="1:5">
      <c r="A14939" s="711">
        <v>87273</v>
      </c>
      <c r="B14939" s="651" t="s">
        <v>30193</v>
      </c>
      <c r="C14939" s="651" t="s">
        <v>112</v>
      </c>
      <c r="D14939" s="652" t="s">
        <v>18987</v>
      </c>
      <c r="E14939" s="625">
        <v>47.71</v>
      </c>
    </row>
    <row r="14940" spans="1:5">
      <c r="A14940" s="711" t="s">
        <v>30194</v>
      </c>
      <c r="B14940" s="651" t="s">
        <v>30204</v>
      </c>
      <c r="C14940" s="651"/>
      <c r="D14940" s="652"/>
    </row>
    <row r="14941" spans="1:5">
      <c r="A14941" s="711" t="s">
        <v>30196</v>
      </c>
      <c r="B14941" s="651" t="s">
        <v>30197</v>
      </c>
      <c r="C14941" s="651"/>
      <c r="D14941" s="652"/>
    </row>
    <row r="14942" spans="1:5">
      <c r="A14942" s="711">
        <v>87274</v>
      </c>
      <c r="B14942" s="651" t="s">
        <v>30193</v>
      </c>
      <c r="C14942" s="651" t="s">
        <v>112</v>
      </c>
      <c r="D14942" s="652" t="s">
        <v>18987</v>
      </c>
      <c r="E14942" s="625">
        <v>54.88</v>
      </c>
    </row>
    <row r="14943" spans="1:5">
      <c r="A14943" s="711" t="s">
        <v>30194</v>
      </c>
      <c r="B14943" s="651" t="s">
        <v>30203</v>
      </c>
      <c r="C14943" s="651"/>
      <c r="D14943" s="652"/>
    </row>
    <row r="14944" spans="1:5">
      <c r="A14944" s="711" t="s">
        <v>30199</v>
      </c>
      <c r="B14944" s="651" t="s">
        <v>30200</v>
      </c>
      <c r="C14944" s="651"/>
      <c r="D14944" s="652"/>
    </row>
    <row r="14945" spans="1:5">
      <c r="A14945" s="711">
        <v>87275</v>
      </c>
      <c r="B14945" s="651" t="s">
        <v>30193</v>
      </c>
      <c r="C14945" s="651" t="s">
        <v>112</v>
      </c>
      <c r="D14945" s="652" t="s">
        <v>18987</v>
      </c>
      <c r="E14945" s="625">
        <v>52.8</v>
      </c>
    </row>
    <row r="14946" spans="1:5">
      <c r="A14946" s="711" t="s">
        <v>30194</v>
      </c>
      <c r="B14946" s="651" t="s">
        <v>30204</v>
      </c>
      <c r="C14946" s="651"/>
      <c r="D14946" s="652"/>
    </row>
    <row r="14947" spans="1:5">
      <c r="A14947" s="711" t="s">
        <v>30199</v>
      </c>
      <c r="B14947" s="651" t="s">
        <v>30200</v>
      </c>
      <c r="C14947" s="651"/>
      <c r="D14947" s="652"/>
    </row>
    <row r="14948" spans="1:5">
      <c r="A14948" s="711" t="s">
        <v>22417</v>
      </c>
      <c r="B14948" s="651" t="s">
        <v>22418</v>
      </c>
      <c r="C14948" s="651"/>
      <c r="D14948" s="652"/>
    </row>
    <row r="14949" spans="1:5">
      <c r="A14949" s="711" t="s">
        <v>22419</v>
      </c>
      <c r="B14949" s="651" t="e">
        <v>#NAME?</v>
      </c>
      <c r="C14949" s="651"/>
      <c r="D14949" s="652" t="s">
        <v>22420</v>
      </c>
      <c r="E14949" s="625" t="s">
        <v>22421</v>
      </c>
    </row>
    <row r="14950" spans="1:5">
      <c r="A14950" s="711"/>
      <c r="B14950" s="651"/>
      <c r="C14950" s="651"/>
      <c r="D14950" s="652" t="s">
        <v>22422</v>
      </c>
      <c r="E14950" s="625" t="s">
        <v>22423</v>
      </c>
    </row>
    <row r="14951" spans="1:5">
      <c r="A14951" s="711" t="s">
        <v>22424</v>
      </c>
      <c r="B14951" s="651" t="s">
        <v>22425</v>
      </c>
      <c r="C14951" s="651"/>
      <c r="D14951" s="652"/>
    </row>
    <row r="14952" spans="1:5">
      <c r="A14952" s="711" t="s">
        <v>22426</v>
      </c>
      <c r="B14952" s="651" t="s">
        <v>22427</v>
      </c>
      <c r="C14952" s="651" t="s">
        <v>22428</v>
      </c>
      <c r="D14952" s="652"/>
    </row>
    <row r="14953" spans="1:5">
      <c r="A14953" s="711" t="s">
        <v>22429</v>
      </c>
      <c r="B14953" s="651" t="s">
        <v>22430</v>
      </c>
      <c r="C14953" s="651"/>
      <c r="D14953" s="652" t="s">
        <v>22422</v>
      </c>
      <c r="E14953" s="625" t="s">
        <v>22431</v>
      </c>
    </row>
    <row r="14954" spans="1:5">
      <c r="A14954" s="711" t="s">
        <v>91</v>
      </c>
      <c r="B14954" s="651" t="s">
        <v>22432</v>
      </c>
      <c r="C14954" s="651" t="s">
        <v>22433</v>
      </c>
      <c r="D14954" s="652" t="s">
        <v>22434</v>
      </c>
      <c r="E14954" s="625" t="s">
        <v>22435</v>
      </c>
    </row>
    <row r="14955" spans="1:5">
      <c r="A14955" s="711" t="s">
        <v>22436</v>
      </c>
      <c r="B14955" s="651" t="s">
        <v>22437</v>
      </c>
      <c r="C14955" s="651"/>
      <c r="D14955" s="652"/>
    </row>
    <row r="14956" spans="1:5">
      <c r="A14956" s="711">
        <v>88786</v>
      </c>
      <c r="B14956" s="651" t="s">
        <v>30185</v>
      </c>
      <c r="C14956" s="651" t="s">
        <v>112</v>
      </c>
      <c r="D14956" s="652" t="s">
        <v>18987</v>
      </c>
      <c r="E14956" s="625">
        <v>146.87</v>
      </c>
    </row>
    <row r="14957" spans="1:5">
      <c r="A14957" s="711" t="s">
        <v>30205</v>
      </c>
      <c r="B14957" s="651" t="s">
        <v>30206</v>
      </c>
      <c r="C14957" s="651"/>
      <c r="D14957" s="652"/>
    </row>
    <row r="14958" spans="1:5">
      <c r="A14958" s="711" t="s">
        <v>30207</v>
      </c>
      <c r="B14958" s="651" t="s">
        <v>30208</v>
      </c>
      <c r="C14958" s="651"/>
      <c r="D14958" s="652"/>
    </row>
    <row r="14959" spans="1:5">
      <c r="A14959" s="711">
        <v>88787</v>
      </c>
      <c r="B14959" s="651" t="s">
        <v>30185</v>
      </c>
      <c r="C14959" s="651" t="s">
        <v>112</v>
      </c>
      <c r="D14959" s="652" t="s">
        <v>18987</v>
      </c>
      <c r="E14959" s="625">
        <v>135.08000000000001</v>
      </c>
    </row>
    <row r="14960" spans="1:5">
      <c r="A14960" s="711" t="s">
        <v>30205</v>
      </c>
      <c r="B14960" s="651" t="s">
        <v>30206</v>
      </c>
      <c r="C14960" s="651"/>
      <c r="D14960" s="652"/>
    </row>
    <row r="14961" spans="1:5">
      <c r="A14961" s="711" t="s">
        <v>30209</v>
      </c>
      <c r="B14961" s="651" t="s">
        <v>30208</v>
      </c>
      <c r="C14961" s="651"/>
      <c r="D14961" s="652"/>
    </row>
    <row r="14962" spans="1:5">
      <c r="A14962" s="711">
        <v>88788</v>
      </c>
      <c r="B14962" s="651" t="s">
        <v>30185</v>
      </c>
      <c r="C14962" s="651" t="s">
        <v>112</v>
      </c>
      <c r="D14962" s="652" t="s">
        <v>18987</v>
      </c>
      <c r="E14962" s="625">
        <v>142.28</v>
      </c>
    </row>
    <row r="14963" spans="1:5">
      <c r="A14963" s="711" t="s">
        <v>30205</v>
      </c>
      <c r="B14963" s="651" t="s">
        <v>30210</v>
      </c>
      <c r="C14963" s="651"/>
      <c r="D14963" s="652"/>
    </row>
    <row r="14964" spans="1:5">
      <c r="A14964" s="711" t="s">
        <v>30211</v>
      </c>
      <c r="B14964" s="651" t="s">
        <v>30212</v>
      </c>
      <c r="C14964" s="651"/>
      <c r="D14964" s="652"/>
    </row>
    <row r="14965" spans="1:5">
      <c r="A14965" s="711">
        <v>88789</v>
      </c>
      <c r="B14965" s="651" t="s">
        <v>30185</v>
      </c>
      <c r="C14965" s="651" t="s">
        <v>112</v>
      </c>
      <c r="D14965" s="652" t="s">
        <v>18987</v>
      </c>
      <c r="E14965" s="625">
        <v>170.66</v>
      </c>
    </row>
    <row r="14966" spans="1:5">
      <c r="A14966" s="711" t="s">
        <v>30205</v>
      </c>
      <c r="B14966" s="651" t="s">
        <v>30210</v>
      </c>
      <c r="C14966" s="651"/>
      <c r="D14966" s="652"/>
    </row>
    <row r="14967" spans="1:5">
      <c r="A14967" s="711" t="s">
        <v>30211</v>
      </c>
      <c r="B14967" s="651" t="s">
        <v>30213</v>
      </c>
      <c r="C14967" s="651"/>
      <c r="D14967" s="652"/>
    </row>
    <row r="14968" spans="1:5">
      <c r="A14968" s="711">
        <v>89045</v>
      </c>
      <c r="B14968" s="651" t="s">
        <v>30214</v>
      </c>
      <c r="C14968" s="651" t="s">
        <v>112</v>
      </c>
      <c r="D14968" s="652" t="s">
        <v>18987</v>
      </c>
      <c r="E14968" s="625">
        <v>48.15</v>
      </c>
    </row>
    <row r="14969" spans="1:5">
      <c r="A14969" s="711" t="s">
        <v>30215</v>
      </c>
      <c r="B14969" s="651" t="s">
        <v>30216</v>
      </c>
      <c r="C14969" s="651"/>
      <c r="D14969" s="652"/>
    </row>
    <row r="14970" spans="1:5">
      <c r="A14970" s="711" t="s">
        <v>30217</v>
      </c>
      <c r="B14970" s="651" t="s">
        <v>30218</v>
      </c>
      <c r="C14970" s="651"/>
      <c r="D14970" s="652"/>
    </row>
    <row r="14971" spans="1:5">
      <c r="A14971" s="711" t="s">
        <v>29732</v>
      </c>
      <c r="B14971" s="651" t="s">
        <v>29733</v>
      </c>
      <c r="C14971" s="651"/>
      <c r="D14971" s="652"/>
    </row>
    <row r="14972" spans="1:5">
      <c r="A14972" s="711">
        <v>89170</v>
      </c>
      <c r="B14972" s="651" t="s">
        <v>29518</v>
      </c>
      <c r="C14972" s="651" t="s">
        <v>112</v>
      </c>
      <c r="D14972" s="652" t="s">
        <v>18987</v>
      </c>
      <c r="E14972" s="625">
        <v>46.97</v>
      </c>
    </row>
    <row r="14973" spans="1:5">
      <c r="A14973" s="711" t="s">
        <v>30219</v>
      </c>
      <c r="B14973" s="651" t="s">
        <v>30220</v>
      </c>
      <c r="C14973" s="651"/>
      <c r="D14973" s="652"/>
    </row>
    <row r="14974" spans="1:5">
      <c r="A14974" s="711" t="s">
        <v>30221</v>
      </c>
      <c r="B14974" s="651" t="s">
        <v>30222</v>
      </c>
      <c r="C14974" s="651"/>
      <c r="D14974" s="652"/>
    </row>
    <row r="14975" spans="1:5">
      <c r="A14975" s="711" t="s">
        <v>30223</v>
      </c>
      <c r="B14975" s="651" t="s">
        <v>30224</v>
      </c>
      <c r="C14975" s="651"/>
      <c r="D14975" s="652"/>
    </row>
    <row r="14976" spans="1:5">
      <c r="A14976" s="711">
        <v>93392</v>
      </c>
      <c r="B14976" s="651" t="s">
        <v>30193</v>
      </c>
      <c r="C14976" s="651" t="s">
        <v>112</v>
      </c>
      <c r="D14976" s="652" t="s">
        <v>18987</v>
      </c>
      <c r="E14976" s="625">
        <v>36.14</v>
      </c>
    </row>
    <row r="14977" spans="1:5">
      <c r="A14977" s="711" t="s">
        <v>30225</v>
      </c>
      <c r="B14977" s="651" t="s">
        <v>30226</v>
      </c>
      <c r="C14977" s="651"/>
      <c r="D14977" s="652"/>
    </row>
    <row r="14978" spans="1:5">
      <c r="A14978" s="711" t="s">
        <v>30227</v>
      </c>
      <c r="B14978" s="651" t="s">
        <v>30228</v>
      </c>
      <c r="C14978" s="651"/>
      <c r="D14978" s="652"/>
    </row>
    <row r="14979" spans="1:5">
      <c r="A14979" s="711">
        <v>93393</v>
      </c>
      <c r="B14979" s="651" t="s">
        <v>30193</v>
      </c>
      <c r="C14979" s="651" t="s">
        <v>112</v>
      </c>
      <c r="D14979" s="652" t="s">
        <v>18987</v>
      </c>
      <c r="E14979" s="625">
        <v>31.57</v>
      </c>
    </row>
    <row r="14980" spans="1:5">
      <c r="A14980" s="711" t="s">
        <v>30225</v>
      </c>
      <c r="B14980" s="651" t="s">
        <v>30226</v>
      </c>
      <c r="C14980" s="651"/>
      <c r="D14980" s="652"/>
    </row>
    <row r="14981" spans="1:5">
      <c r="A14981" s="711" t="s">
        <v>30229</v>
      </c>
      <c r="B14981" s="651" t="s">
        <v>30228</v>
      </c>
      <c r="C14981" s="651"/>
      <c r="D14981" s="652"/>
    </row>
    <row r="14982" spans="1:5">
      <c r="A14982" s="711">
        <v>93394</v>
      </c>
      <c r="B14982" s="651" t="s">
        <v>30193</v>
      </c>
      <c r="C14982" s="651" t="s">
        <v>112</v>
      </c>
      <c r="D14982" s="652" t="s">
        <v>18987</v>
      </c>
      <c r="E14982" s="625">
        <v>37.770000000000003</v>
      </c>
    </row>
    <row r="14983" spans="1:5">
      <c r="A14983" s="711" t="s">
        <v>30225</v>
      </c>
      <c r="B14983" s="651" t="s">
        <v>30226</v>
      </c>
      <c r="C14983" s="651"/>
      <c r="D14983" s="652"/>
    </row>
    <row r="14984" spans="1:5">
      <c r="A14984" s="711" t="s">
        <v>22417</v>
      </c>
      <c r="B14984" s="651" t="s">
        <v>22418</v>
      </c>
      <c r="C14984" s="651"/>
      <c r="D14984" s="652"/>
    </row>
    <row r="14985" spans="1:5">
      <c r="A14985" s="711" t="s">
        <v>22419</v>
      </c>
      <c r="B14985" s="651" t="e">
        <v>#NAME?</v>
      </c>
      <c r="C14985" s="651"/>
      <c r="D14985" s="652" t="s">
        <v>22420</v>
      </c>
      <c r="E14985" s="625" t="s">
        <v>22421</v>
      </c>
    </row>
    <row r="14986" spans="1:5">
      <c r="A14986" s="711"/>
      <c r="B14986" s="651"/>
      <c r="C14986" s="651"/>
      <c r="D14986" s="652" t="s">
        <v>22422</v>
      </c>
      <c r="E14986" s="625" t="s">
        <v>22423</v>
      </c>
    </row>
    <row r="14987" spans="1:5">
      <c r="A14987" s="711" t="s">
        <v>22424</v>
      </c>
      <c r="B14987" s="651" t="s">
        <v>22425</v>
      </c>
      <c r="C14987" s="651"/>
      <c r="D14987" s="652"/>
    </row>
    <row r="14988" spans="1:5">
      <c r="A14988" s="711" t="s">
        <v>22426</v>
      </c>
      <c r="B14988" s="651" t="s">
        <v>22427</v>
      </c>
      <c r="C14988" s="651" t="s">
        <v>22428</v>
      </c>
      <c r="D14988" s="652"/>
    </row>
    <row r="14989" spans="1:5">
      <c r="A14989" s="711" t="s">
        <v>22429</v>
      </c>
      <c r="B14989" s="651" t="s">
        <v>22430</v>
      </c>
      <c r="C14989" s="651"/>
      <c r="D14989" s="652" t="s">
        <v>22422</v>
      </c>
      <c r="E14989" s="625" t="s">
        <v>22431</v>
      </c>
    </row>
    <row r="14990" spans="1:5">
      <c r="A14990" s="711" t="s">
        <v>91</v>
      </c>
      <c r="B14990" s="651" t="s">
        <v>22432</v>
      </c>
      <c r="C14990" s="651" t="s">
        <v>22433</v>
      </c>
      <c r="D14990" s="652" t="s">
        <v>22434</v>
      </c>
      <c r="E14990" s="625" t="s">
        <v>22435</v>
      </c>
    </row>
    <row r="14991" spans="1:5">
      <c r="A14991" s="711" t="s">
        <v>22436</v>
      </c>
      <c r="B14991" s="651" t="s">
        <v>22437</v>
      </c>
      <c r="C14991" s="651"/>
      <c r="D14991" s="652"/>
    </row>
    <row r="14992" spans="1:5">
      <c r="A14992" s="711" t="s">
        <v>30227</v>
      </c>
      <c r="B14992" s="651" t="s">
        <v>30230</v>
      </c>
      <c r="C14992" s="651"/>
      <c r="D14992" s="652"/>
    </row>
    <row r="14993" spans="1:5">
      <c r="A14993" s="711">
        <v>93395</v>
      </c>
      <c r="B14993" s="651" t="s">
        <v>30193</v>
      </c>
      <c r="C14993" s="651" t="s">
        <v>112</v>
      </c>
      <c r="D14993" s="652" t="s">
        <v>18987</v>
      </c>
      <c r="E14993" s="625">
        <v>35.729999999999997</v>
      </c>
    </row>
    <row r="14994" spans="1:5">
      <c r="A14994" s="711" t="s">
        <v>30225</v>
      </c>
      <c r="B14994" s="651" t="s">
        <v>30226</v>
      </c>
      <c r="C14994" s="651"/>
      <c r="D14994" s="652"/>
    </row>
    <row r="14995" spans="1:5">
      <c r="A14995" s="711" t="s">
        <v>30229</v>
      </c>
      <c r="B14995" s="651" t="s">
        <v>30230</v>
      </c>
      <c r="C14995" s="651"/>
      <c r="D14995" s="652"/>
    </row>
    <row r="14996" spans="1:5">
      <c r="A14996" s="711">
        <v>123</v>
      </c>
      <c r="B14996" s="651" t="s">
        <v>30231</v>
      </c>
      <c r="C14996" s="651"/>
      <c r="D14996" s="652"/>
    </row>
    <row r="14997" spans="1:5">
      <c r="A14997" s="711">
        <v>84087</v>
      </c>
      <c r="B14997" s="651" t="s">
        <v>30232</v>
      </c>
      <c r="C14997" s="651" t="s">
        <v>121</v>
      </c>
      <c r="D14997" s="652" t="s">
        <v>18987</v>
      </c>
      <c r="E14997" s="625">
        <v>31.57</v>
      </c>
    </row>
    <row r="14998" spans="1:5">
      <c r="A14998" s="711" t="s">
        <v>29113</v>
      </c>
      <c r="B14998" s="651" t="s">
        <v>30233</v>
      </c>
      <c r="C14998" s="651"/>
      <c r="D14998" s="652"/>
    </row>
    <row r="14999" spans="1:5">
      <c r="A14999" s="711">
        <v>124</v>
      </c>
      <c r="B14999" s="651" t="s">
        <v>30234</v>
      </c>
      <c r="C14999" s="651"/>
      <c r="D14999" s="652"/>
    </row>
    <row r="15000" spans="1:5">
      <c r="A15000" s="711">
        <v>84086</v>
      </c>
      <c r="B15000" s="651" t="s">
        <v>30235</v>
      </c>
      <c r="C15000" s="651" t="s">
        <v>121</v>
      </c>
      <c r="D15000" s="652" t="s">
        <v>18987</v>
      </c>
      <c r="E15000" s="625">
        <v>53.71</v>
      </c>
    </row>
    <row r="15001" spans="1:5">
      <c r="A15001" s="711" t="s">
        <v>30177</v>
      </c>
      <c r="B15001" s="651" t="s">
        <v>30236</v>
      </c>
      <c r="C15001" s="651"/>
      <c r="D15001" s="652"/>
    </row>
    <row r="15002" spans="1:5">
      <c r="A15002" s="711" t="s">
        <v>30237</v>
      </c>
      <c r="B15002" s="651"/>
      <c r="C15002" s="651"/>
      <c r="D15002" s="652"/>
    </row>
    <row r="15003" spans="1:5">
      <c r="A15003" s="711">
        <v>125</v>
      </c>
      <c r="B15003" s="651" t="s">
        <v>30238</v>
      </c>
      <c r="C15003" s="651"/>
      <c r="D15003" s="652"/>
    </row>
    <row r="15004" spans="1:5">
      <c r="A15004" s="711">
        <v>84088</v>
      </c>
      <c r="B15004" s="651" t="s">
        <v>30239</v>
      </c>
      <c r="C15004" s="651" t="s">
        <v>121</v>
      </c>
      <c r="D15004" s="652" t="s">
        <v>18987</v>
      </c>
      <c r="E15004" s="625">
        <v>44.62</v>
      </c>
    </row>
    <row r="15005" spans="1:5">
      <c r="A15005" s="711" t="s">
        <v>30240</v>
      </c>
      <c r="B15005" s="651" t="s">
        <v>30241</v>
      </c>
      <c r="C15005" s="651"/>
      <c r="D15005" s="652"/>
    </row>
    <row r="15006" spans="1:5">
      <c r="A15006" s="711">
        <v>84089</v>
      </c>
      <c r="B15006" s="651" t="s">
        <v>30242</v>
      </c>
      <c r="C15006" s="651" t="s">
        <v>121</v>
      </c>
      <c r="D15006" s="652" t="s">
        <v>18987</v>
      </c>
      <c r="E15006" s="625">
        <v>63.63</v>
      </c>
    </row>
    <row r="15007" spans="1:5">
      <c r="A15007" s="711" t="s">
        <v>30243</v>
      </c>
      <c r="B15007" s="651" t="s">
        <v>30241</v>
      </c>
      <c r="C15007" s="651"/>
      <c r="D15007" s="652"/>
    </row>
    <row r="15008" spans="1:5">
      <c r="A15008" s="711">
        <v>129</v>
      </c>
      <c r="B15008" s="651" t="s">
        <v>16371</v>
      </c>
      <c r="C15008" s="651"/>
      <c r="D15008" s="652"/>
    </row>
    <row r="15009" spans="1:5">
      <c r="A15009" s="711">
        <v>40675</v>
      </c>
      <c r="B15009" s="651" t="s">
        <v>5649</v>
      </c>
      <c r="C15009" s="651" t="s">
        <v>121</v>
      </c>
      <c r="D15009" s="652" t="s">
        <v>18987</v>
      </c>
      <c r="E15009" s="625">
        <v>3.24</v>
      </c>
    </row>
    <row r="15010" spans="1:5">
      <c r="A15010" s="711">
        <v>84118</v>
      </c>
      <c r="B15010" s="651" t="s">
        <v>5650</v>
      </c>
      <c r="C15010" s="651" t="s">
        <v>121</v>
      </c>
      <c r="D15010" s="652" t="s">
        <v>18987</v>
      </c>
      <c r="E15010" s="625">
        <v>18.649999999999999</v>
      </c>
    </row>
    <row r="15011" spans="1:5">
      <c r="A15011" s="711">
        <v>133</v>
      </c>
      <c r="B15011" s="651" t="s">
        <v>14059</v>
      </c>
      <c r="C15011" s="651"/>
      <c r="D15011" s="652"/>
    </row>
    <row r="15012" spans="1:5">
      <c r="A15012" s="711" t="s">
        <v>30244</v>
      </c>
      <c r="B15012" s="651" t="s">
        <v>30245</v>
      </c>
      <c r="C15012" s="651" t="s">
        <v>112</v>
      </c>
      <c r="D15012" s="652" t="s">
        <v>18987</v>
      </c>
      <c r="E15012" s="625">
        <v>116.63</v>
      </c>
    </row>
    <row r="15013" spans="1:5">
      <c r="A15013" s="711" t="s">
        <v>30246</v>
      </c>
      <c r="B15013" s="651" t="s">
        <v>30247</v>
      </c>
      <c r="C15013" s="651"/>
      <c r="D15013" s="652"/>
    </row>
    <row r="15014" spans="1:5">
      <c r="A15014" s="711">
        <v>74250</v>
      </c>
      <c r="B15014" s="651" t="s">
        <v>30248</v>
      </c>
      <c r="C15014" s="651"/>
      <c r="D15014" s="652"/>
    </row>
    <row r="15015" spans="1:5">
      <c r="A15015" s="711" t="s">
        <v>5651</v>
      </c>
      <c r="B15015" s="651" t="s">
        <v>30249</v>
      </c>
      <c r="C15015" s="651" t="s">
        <v>112</v>
      </c>
      <c r="D15015" s="652" t="s">
        <v>18987</v>
      </c>
      <c r="E15015" s="625">
        <v>63.88</v>
      </c>
    </row>
    <row r="15016" spans="1:5">
      <c r="A15016" s="711" t="s">
        <v>30250</v>
      </c>
      <c r="B15016" s="651"/>
      <c r="C15016" s="651"/>
      <c r="D15016" s="652"/>
    </row>
    <row r="15017" spans="1:5">
      <c r="A15017" s="711" t="s">
        <v>5652</v>
      </c>
      <c r="B15017" s="651" t="s">
        <v>30251</v>
      </c>
      <c r="C15017" s="651" t="s">
        <v>112</v>
      </c>
      <c r="D15017" s="652" t="s">
        <v>18987</v>
      </c>
      <c r="E15017" s="625">
        <v>72.47</v>
      </c>
    </row>
    <row r="15018" spans="1:5">
      <c r="A15018" s="711" t="s">
        <v>30252</v>
      </c>
      <c r="B15018" s="651" t="s">
        <v>30253</v>
      </c>
      <c r="C15018" s="651"/>
      <c r="D15018" s="652"/>
    </row>
    <row r="15019" spans="1:5">
      <c r="A15019" s="711">
        <v>84090</v>
      </c>
      <c r="B15019" s="651" t="s">
        <v>30254</v>
      </c>
      <c r="C15019" s="651" t="s">
        <v>112</v>
      </c>
      <c r="D15019" s="652" t="s">
        <v>18987</v>
      </c>
      <c r="E15019" s="625">
        <v>84.53</v>
      </c>
    </row>
    <row r="15020" spans="1:5">
      <c r="A15020" s="711" t="s">
        <v>22417</v>
      </c>
      <c r="B15020" s="651" t="s">
        <v>22418</v>
      </c>
      <c r="C15020" s="651"/>
      <c r="D15020" s="652"/>
    </row>
    <row r="15021" spans="1:5">
      <c r="A15021" s="711" t="s">
        <v>22419</v>
      </c>
      <c r="B15021" s="651" t="e">
        <v>#NAME?</v>
      </c>
      <c r="C15021" s="651"/>
      <c r="D15021" s="652" t="s">
        <v>22420</v>
      </c>
      <c r="E15021" s="625" t="s">
        <v>22421</v>
      </c>
    </row>
    <row r="15022" spans="1:5">
      <c r="A15022" s="711"/>
      <c r="B15022" s="651"/>
      <c r="C15022" s="651"/>
      <c r="D15022" s="652" t="s">
        <v>22422</v>
      </c>
      <c r="E15022" s="625" t="s">
        <v>22423</v>
      </c>
    </row>
    <row r="15023" spans="1:5">
      <c r="A15023" s="711" t="s">
        <v>22424</v>
      </c>
      <c r="B15023" s="651" t="s">
        <v>22425</v>
      </c>
      <c r="C15023" s="651"/>
      <c r="D15023" s="652"/>
    </row>
    <row r="15024" spans="1:5">
      <c r="A15024" s="711" t="s">
        <v>22426</v>
      </c>
      <c r="B15024" s="651" t="s">
        <v>22427</v>
      </c>
      <c r="C15024" s="651" t="s">
        <v>22428</v>
      </c>
      <c r="D15024" s="652"/>
    </row>
    <row r="15025" spans="1:5">
      <c r="A15025" s="711" t="s">
        <v>22429</v>
      </c>
      <c r="B15025" s="651" t="s">
        <v>22430</v>
      </c>
      <c r="C15025" s="651"/>
      <c r="D15025" s="652" t="s">
        <v>22422</v>
      </c>
      <c r="E15025" s="625" t="s">
        <v>22431</v>
      </c>
    </row>
    <row r="15026" spans="1:5">
      <c r="A15026" s="711" t="s">
        <v>91</v>
      </c>
      <c r="B15026" s="651" t="s">
        <v>22432</v>
      </c>
      <c r="C15026" s="651" t="s">
        <v>22433</v>
      </c>
      <c r="D15026" s="652" t="s">
        <v>22434</v>
      </c>
      <c r="E15026" s="625" t="s">
        <v>22435</v>
      </c>
    </row>
    <row r="15027" spans="1:5">
      <c r="A15027" s="711" t="s">
        <v>22436</v>
      </c>
      <c r="B15027" s="651" t="s">
        <v>22437</v>
      </c>
      <c r="C15027" s="651"/>
      <c r="D15027" s="652"/>
    </row>
    <row r="15028" spans="1:5">
      <c r="A15028" s="711" t="s">
        <v>24372</v>
      </c>
      <c r="B15028" s="651" t="s">
        <v>30255</v>
      </c>
      <c r="C15028" s="651"/>
      <c r="D15028" s="652"/>
    </row>
    <row r="15029" spans="1:5">
      <c r="A15029" s="711">
        <v>84091</v>
      </c>
      <c r="B15029" s="651" t="s">
        <v>30256</v>
      </c>
      <c r="C15029" s="651" t="s">
        <v>112</v>
      </c>
      <c r="D15029" s="652" t="s">
        <v>18987</v>
      </c>
      <c r="E15029" s="625">
        <v>37.86</v>
      </c>
    </row>
    <row r="15030" spans="1:5">
      <c r="A15030" s="711" t="s">
        <v>30257</v>
      </c>
      <c r="B15030" s="651"/>
      <c r="C15030" s="651"/>
      <c r="D15030" s="652"/>
    </row>
    <row r="15031" spans="1:5">
      <c r="A15031" s="711">
        <v>84093</v>
      </c>
      <c r="B15031" s="651" t="s">
        <v>30258</v>
      </c>
      <c r="C15031" s="651" t="s">
        <v>121</v>
      </c>
      <c r="D15031" s="652" t="s">
        <v>18987</v>
      </c>
      <c r="E15031" s="625">
        <v>21.44</v>
      </c>
    </row>
    <row r="15032" spans="1:5">
      <c r="A15032" s="711" t="s">
        <v>23267</v>
      </c>
      <c r="B15032" s="651"/>
      <c r="C15032" s="651"/>
      <c r="D15032" s="652"/>
    </row>
    <row r="15033" spans="1:5">
      <c r="A15033" s="711">
        <v>84094</v>
      </c>
      <c r="B15033" s="651" t="s">
        <v>5653</v>
      </c>
      <c r="C15033" s="651" t="s">
        <v>121</v>
      </c>
      <c r="D15033" s="652" t="s">
        <v>18987</v>
      </c>
      <c r="E15033" s="625">
        <v>6.78</v>
      </c>
    </row>
    <row r="15034" spans="1:5">
      <c r="A15034" s="711">
        <v>84095</v>
      </c>
      <c r="B15034" s="651" t="s">
        <v>5654</v>
      </c>
      <c r="C15034" s="651" t="s">
        <v>121</v>
      </c>
      <c r="D15034" s="652" t="s">
        <v>18987</v>
      </c>
      <c r="E15034" s="625">
        <v>15.52</v>
      </c>
    </row>
    <row r="15035" spans="1:5">
      <c r="A15035" s="711">
        <v>84096</v>
      </c>
      <c r="B15035" s="651" t="s">
        <v>30259</v>
      </c>
      <c r="C15035" s="651" t="s">
        <v>121</v>
      </c>
      <c r="D15035" s="652" t="s">
        <v>18987</v>
      </c>
      <c r="E15035" s="625">
        <v>13.32</v>
      </c>
    </row>
    <row r="15036" spans="1:5">
      <c r="A15036" s="711">
        <v>134</v>
      </c>
      <c r="B15036" s="651" t="s">
        <v>14065</v>
      </c>
      <c r="C15036" s="651"/>
      <c r="D15036" s="652"/>
    </row>
    <row r="15037" spans="1:5">
      <c r="A15037" s="711">
        <v>72197</v>
      </c>
      <c r="B15037" s="651" t="s">
        <v>5655</v>
      </c>
      <c r="C15037" s="651" t="s">
        <v>121</v>
      </c>
      <c r="D15037" s="652" t="s">
        <v>18987</v>
      </c>
      <c r="E15037" s="625">
        <v>22.97</v>
      </c>
    </row>
    <row r="15038" spans="1:5">
      <c r="A15038" s="711">
        <v>73792</v>
      </c>
      <c r="B15038" s="651" t="s">
        <v>14065</v>
      </c>
      <c r="C15038" s="651"/>
      <c r="D15038" s="652"/>
    </row>
    <row r="15039" spans="1:5">
      <c r="A15039" s="711" t="s">
        <v>5656</v>
      </c>
      <c r="B15039" s="651" t="s">
        <v>30260</v>
      </c>
      <c r="C15039" s="651" t="s">
        <v>112</v>
      </c>
      <c r="D15039" s="652" t="s">
        <v>18987</v>
      </c>
      <c r="E15039" s="625">
        <v>63.28</v>
      </c>
    </row>
    <row r="15040" spans="1:5">
      <c r="A15040" s="711" t="s">
        <v>30261</v>
      </c>
      <c r="B15040" s="651" t="s">
        <v>30262</v>
      </c>
      <c r="C15040" s="651"/>
      <c r="D15040" s="652"/>
    </row>
    <row r="15041" spans="1:5">
      <c r="A15041" s="711" t="s">
        <v>30263</v>
      </c>
      <c r="B15041" s="651" t="s">
        <v>20343</v>
      </c>
      <c r="C15041" s="651"/>
      <c r="D15041" s="652"/>
    </row>
    <row r="15042" spans="1:5">
      <c r="A15042" s="711">
        <v>73986</v>
      </c>
      <c r="B15042" s="651" t="s">
        <v>14065</v>
      </c>
      <c r="C15042" s="651"/>
      <c r="D15042" s="652"/>
    </row>
    <row r="15043" spans="1:5">
      <c r="A15043" s="711" t="s">
        <v>5657</v>
      </c>
      <c r="B15043" s="651" t="s">
        <v>30264</v>
      </c>
      <c r="C15043" s="651" t="s">
        <v>112</v>
      </c>
      <c r="D15043" s="652" t="s">
        <v>18987</v>
      </c>
      <c r="E15043" s="625">
        <v>30.26</v>
      </c>
    </row>
    <row r="15044" spans="1:5">
      <c r="A15044" s="711" t="s">
        <v>30265</v>
      </c>
      <c r="B15044" s="651"/>
      <c r="C15044" s="651"/>
      <c r="D15044" s="652"/>
    </row>
    <row r="15045" spans="1:5">
      <c r="A15045" s="711">
        <v>255</v>
      </c>
      <c r="B15045" s="651" t="s">
        <v>30266</v>
      </c>
      <c r="C15045" s="651"/>
      <c r="D15045" s="652"/>
    </row>
    <row r="15046" spans="1:5">
      <c r="A15046" s="711">
        <v>84097</v>
      </c>
      <c r="B15046" s="651" t="s">
        <v>30267</v>
      </c>
      <c r="C15046" s="651" t="s">
        <v>112</v>
      </c>
      <c r="D15046" s="652" t="s">
        <v>18987</v>
      </c>
      <c r="E15046" s="625">
        <v>156.81</v>
      </c>
    </row>
    <row r="15047" spans="1:5">
      <c r="A15047" s="711" t="s">
        <v>6491</v>
      </c>
      <c r="B15047" s="651" t="s">
        <v>30268</v>
      </c>
      <c r="C15047" s="651"/>
      <c r="D15047" s="652"/>
    </row>
    <row r="15048" spans="1:5">
      <c r="A15048" s="711" t="s">
        <v>30269</v>
      </c>
      <c r="B15048" s="651" t="s">
        <v>30270</v>
      </c>
      <c r="C15048" s="651"/>
      <c r="D15048" s="652"/>
    </row>
    <row r="15049" spans="1:5">
      <c r="A15049" s="711">
        <v>257</v>
      </c>
      <c r="B15049" s="651" t="s">
        <v>30271</v>
      </c>
      <c r="C15049" s="651"/>
      <c r="D15049" s="652"/>
    </row>
    <row r="15050" spans="1:5">
      <c r="A15050" s="711">
        <v>72200</v>
      </c>
      <c r="B15050" s="651" t="s">
        <v>30272</v>
      </c>
      <c r="C15050" s="651" t="s">
        <v>112</v>
      </c>
      <c r="D15050" s="652" t="s">
        <v>18987</v>
      </c>
      <c r="E15050" s="625">
        <v>69.319999999999993</v>
      </c>
    </row>
    <row r="15051" spans="1:5">
      <c r="A15051" s="711" t="s">
        <v>30273</v>
      </c>
      <c r="B15051" s="651" t="s">
        <v>29556</v>
      </c>
      <c r="C15051" s="651"/>
      <c r="D15051" s="652"/>
    </row>
    <row r="15052" spans="1:5">
      <c r="A15052" s="711">
        <v>290</v>
      </c>
      <c r="B15052" s="651" t="s">
        <v>30274</v>
      </c>
      <c r="C15052" s="651"/>
      <c r="D15052" s="652"/>
    </row>
    <row r="15053" spans="1:5">
      <c r="A15053" s="711">
        <v>73807</v>
      </c>
      <c r="B15053" s="651" t="s">
        <v>30275</v>
      </c>
      <c r="C15053" s="651"/>
      <c r="D15053" s="652"/>
    </row>
    <row r="15054" spans="1:5">
      <c r="A15054" s="711" t="s">
        <v>5658</v>
      </c>
      <c r="B15054" s="651" t="s">
        <v>5659</v>
      </c>
      <c r="C15054" s="651" t="s">
        <v>121</v>
      </c>
      <c r="D15054" s="652" t="s">
        <v>18987</v>
      </c>
      <c r="E15054" s="625">
        <v>72.430000000000007</v>
      </c>
    </row>
    <row r="15055" spans="1:5">
      <c r="A15055" s="711">
        <v>311</v>
      </c>
      <c r="B15055" s="651" t="s">
        <v>30276</v>
      </c>
      <c r="C15055" s="651"/>
      <c r="D15055" s="652"/>
    </row>
    <row r="15056" spans="1:5">
      <c r="A15056" s="711" t="s">
        <v>22417</v>
      </c>
      <c r="B15056" s="651" t="s">
        <v>22418</v>
      </c>
      <c r="C15056" s="651"/>
      <c r="D15056" s="652"/>
    </row>
    <row r="15057" spans="1:5">
      <c r="A15057" s="711" t="s">
        <v>22419</v>
      </c>
      <c r="B15057" s="651" t="e">
        <v>#NAME?</v>
      </c>
      <c r="C15057" s="651"/>
      <c r="D15057" s="652" t="s">
        <v>22420</v>
      </c>
      <c r="E15057" s="625" t="s">
        <v>22421</v>
      </c>
    </row>
    <row r="15058" spans="1:5">
      <c r="A15058" s="711"/>
      <c r="B15058" s="651"/>
      <c r="C15058" s="651"/>
      <c r="D15058" s="652" t="s">
        <v>22422</v>
      </c>
      <c r="E15058" s="625" t="s">
        <v>22423</v>
      </c>
    </row>
    <row r="15059" spans="1:5">
      <c r="A15059" s="711" t="s">
        <v>22424</v>
      </c>
      <c r="B15059" s="651" t="s">
        <v>22425</v>
      </c>
      <c r="C15059" s="651"/>
      <c r="D15059" s="652"/>
    </row>
    <row r="15060" spans="1:5">
      <c r="A15060" s="711" t="s">
        <v>22426</v>
      </c>
      <c r="B15060" s="651" t="s">
        <v>22427</v>
      </c>
      <c r="C15060" s="651" t="s">
        <v>22428</v>
      </c>
      <c r="D15060" s="652"/>
    </row>
    <row r="15061" spans="1:5">
      <c r="A15061" s="711" t="s">
        <v>22429</v>
      </c>
      <c r="B15061" s="651" t="s">
        <v>22430</v>
      </c>
      <c r="C15061" s="651"/>
      <c r="D15061" s="652" t="s">
        <v>22422</v>
      </c>
      <c r="E15061" s="625" t="s">
        <v>22431</v>
      </c>
    </row>
    <row r="15062" spans="1:5">
      <c r="A15062" s="711" t="s">
        <v>91</v>
      </c>
      <c r="B15062" s="651" t="s">
        <v>22432</v>
      </c>
      <c r="C15062" s="651" t="s">
        <v>22433</v>
      </c>
      <c r="D15062" s="652" t="s">
        <v>22434</v>
      </c>
      <c r="E15062" s="625" t="s">
        <v>22435</v>
      </c>
    </row>
    <row r="15063" spans="1:5">
      <c r="A15063" s="711" t="s">
        <v>22436</v>
      </c>
      <c r="B15063" s="651" t="s">
        <v>22437</v>
      </c>
      <c r="C15063" s="651"/>
      <c r="D15063" s="652"/>
    </row>
    <row r="15064" spans="1:5">
      <c r="A15064" s="711">
        <v>72201</v>
      </c>
      <c r="B15064" s="651" t="s">
        <v>30277</v>
      </c>
      <c r="C15064" s="651" t="s">
        <v>112</v>
      </c>
      <c r="D15064" s="652" t="s">
        <v>18987</v>
      </c>
      <c r="E15064" s="625">
        <v>8.1199999999999992</v>
      </c>
    </row>
    <row r="15065" spans="1:5">
      <c r="A15065" s="711" t="s">
        <v>29124</v>
      </c>
      <c r="B15065" s="651" t="s">
        <v>24303</v>
      </c>
      <c r="C15065" s="651"/>
      <c r="D15065" s="652"/>
    </row>
    <row r="15066" spans="1:5">
      <c r="A15066" s="711">
        <v>315</v>
      </c>
      <c r="B15066" s="651" t="s">
        <v>30278</v>
      </c>
      <c r="C15066" s="651"/>
      <c r="D15066" s="652"/>
    </row>
    <row r="15067" spans="1:5">
      <c r="A15067" s="711">
        <v>72198</v>
      </c>
      <c r="B15067" s="651" t="s">
        <v>30279</v>
      </c>
      <c r="C15067" s="651" t="s">
        <v>112</v>
      </c>
      <c r="D15067" s="652" t="s">
        <v>18987</v>
      </c>
      <c r="E15067" s="625">
        <v>76.010000000000005</v>
      </c>
    </row>
    <row r="15068" spans="1:5">
      <c r="A15068" s="711" t="s">
        <v>30280</v>
      </c>
      <c r="B15068" s="651" t="s">
        <v>30281</v>
      </c>
      <c r="C15068" s="651"/>
      <c r="D15068" s="652"/>
    </row>
    <row r="15069" spans="1:5">
      <c r="A15069" s="711" t="s">
        <v>30282</v>
      </c>
      <c r="B15069" s="651" t="s">
        <v>30283</v>
      </c>
      <c r="C15069" s="651"/>
      <c r="D15069" s="652"/>
    </row>
    <row r="15070" spans="1:5">
      <c r="A15070" s="711">
        <v>73833</v>
      </c>
      <c r="B15070" s="651" t="s">
        <v>30284</v>
      </c>
      <c r="C15070" s="651"/>
      <c r="D15070" s="652"/>
    </row>
    <row r="15071" spans="1:5">
      <c r="A15071" s="711" t="s">
        <v>5660</v>
      </c>
      <c r="B15071" s="651" t="s">
        <v>5661</v>
      </c>
      <c r="C15071" s="651" t="s">
        <v>112</v>
      </c>
      <c r="D15071" s="652" t="s">
        <v>18987</v>
      </c>
      <c r="E15071" s="625">
        <v>42.62</v>
      </c>
    </row>
    <row r="15072" spans="1:5">
      <c r="A15072" s="711">
        <v>84098</v>
      </c>
      <c r="B15072" s="651" t="s">
        <v>30285</v>
      </c>
      <c r="C15072" s="651" t="s">
        <v>112</v>
      </c>
      <c r="D15072" s="652" t="s">
        <v>18987</v>
      </c>
      <c r="E15072" s="625">
        <v>34.340000000000003</v>
      </c>
    </row>
    <row r="15073" spans="1:5">
      <c r="A15073" s="711" t="s">
        <v>30286</v>
      </c>
      <c r="B15073" s="651" t="s">
        <v>30287</v>
      </c>
      <c r="C15073" s="651"/>
      <c r="D15073" s="652"/>
    </row>
    <row r="15074" spans="1:5">
      <c r="A15074" s="711">
        <v>319</v>
      </c>
      <c r="B15074" s="651" t="s">
        <v>30288</v>
      </c>
      <c r="C15074" s="651"/>
      <c r="D15074" s="652"/>
    </row>
    <row r="15075" spans="1:5">
      <c r="A15075" s="711">
        <v>83730</v>
      </c>
      <c r="B15075" s="651" t="s">
        <v>30289</v>
      </c>
      <c r="C15075" s="651" t="s">
        <v>112</v>
      </c>
      <c r="D15075" s="652" t="s">
        <v>18987</v>
      </c>
      <c r="E15075" s="625">
        <v>163.79</v>
      </c>
    </row>
    <row r="15076" spans="1:5">
      <c r="A15076" s="711" t="s">
        <v>30290</v>
      </c>
      <c r="B15076" s="651" t="s">
        <v>30291</v>
      </c>
      <c r="C15076" s="651"/>
      <c r="D15076" s="652"/>
    </row>
    <row r="15077" spans="1:5">
      <c r="A15077" s="711">
        <v>83736</v>
      </c>
      <c r="B15077" s="651" t="s">
        <v>30292</v>
      </c>
      <c r="C15077" s="651" t="s">
        <v>112</v>
      </c>
      <c r="D15077" s="652" t="s">
        <v>18987</v>
      </c>
      <c r="E15077" s="625">
        <v>149.66999999999999</v>
      </c>
    </row>
    <row r="15078" spans="1:5">
      <c r="A15078" s="711" t="s">
        <v>30293</v>
      </c>
      <c r="B15078" s="651" t="s">
        <v>30294</v>
      </c>
      <c r="C15078" s="651"/>
      <c r="D15078" s="652"/>
    </row>
    <row r="15079" spans="1:5">
      <c r="A15079" s="711">
        <v>91514</v>
      </c>
      <c r="B15079" s="651" t="s">
        <v>30295</v>
      </c>
      <c r="C15079" s="651" t="s">
        <v>112</v>
      </c>
      <c r="D15079" s="652" t="s">
        <v>18987</v>
      </c>
      <c r="E15079" s="625">
        <v>4.12</v>
      </c>
    </row>
    <row r="15080" spans="1:5">
      <c r="A15080" s="711" t="s">
        <v>30296</v>
      </c>
      <c r="B15080" s="651" t="s">
        <v>30297</v>
      </c>
      <c r="C15080" s="651"/>
      <c r="D15080" s="652"/>
    </row>
    <row r="15081" spans="1:5">
      <c r="A15081" s="711">
        <v>91515</v>
      </c>
      <c r="B15081" s="651" t="s">
        <v>30298</v>
      </c>
      <c r="C15081" s="651" t="s">
        <v>112</v>
      </c>
      <c r="D15081" s="652" t="s">
        <v>18987</v>
      </c>
      <c r="E15081" s="625">
        <v>5.44</v>
      </c>
    </row>
    <row r="15082" spans="1:5">
      <c r="A15082" s="711" t="s">
        <v>30296</v>
      </c>
      <c r="B15082" s="651" t="s">
        <v>30297</v>
      </c>
      <c r="C15082" s="651"/>
      <c r="D15082" s="652"/>
    </row>
    <row r="15083" spans="1:5">
      <c r="A15083" s="711">
        <v>91516</v>
      </c>
      <c r="B15083" s="651" t="s">
        <v>30299</v>
      </c>
      <c r="C15083" s="651" t="s">
        <v>112</v>
      </c>
      <c r="D15083" s="652" t="s">
        <v>18987</v>
      </c>
      <c r="E15083" s="625">
        <v>7.94</v>
      </c>
    </row>
    <row r="15084" spans="1:5">
      <c r="A15084" s="711" t="s">
        <v>30300</v>
      </c>
      <c r="B15084" s="651" t="s">
        <v>30301</v>
      </c>
      <c r="C15084" s="651"/>
      <c r="D15084" s="652"/>
    </row>
    <row r="15085" spans="1:5">
      <c r="A15085" s="711">
        <v>91517</v>
      </c>
      <c r="B15085" s="651" t="s">
        <v>30295</v>
      </c>
      <c r="C15085" s="651" t="s">
        <v>112</v>
      </c>
      <c r="D15085" s="652" t="s">
        <v>18987</v>
      </c>
      <c r="E15085" s="625">
        <v>8.85</v>
      </c>
    </row>
    <row r="15086" spans="1:5">
      <c r="A15086" s="711" t="s">
        <v>30296</v>
      </c>
      <c r="B15086" s="651" t="s">
        <v>30302</v>
      </c>
      <c r="C15086" s="651"/>
      <c r="D15086" s="652"/>
    </row>
    <row r="15087" spans="1:5">
      <c r="A15087" s="711">
        <v>91519</v>
      </c>
      <c r="B15087" s="651" t="s">
        <v>30298</v>
      </c>
      <c r="C15087" s="651" t="s">
        <v>112</v>
      </c>
      <c r="D15087" s="652" t="s">
        <v>18987</v>
      </c>
      <c r="E15087" s="625">
        <v>10.16</v>
      </c>
    </row>
    <row r="15088" spans="1:5">
      <c r="A15088" s="711" t="s">
        <v>30296</v>
      </c>
      <c r="B15088" s="651" t="s">
        <v>30302</v>
      </c>
      <c r="C15088" s="651"/>
      <c r="D15088" s="652"/>
    </row>
    <row r="15089" spans="1:5">
      <c r="A15089" s="711">
        <v>91520</v>
      </c>
      <c r="B15089" s="651" t="s">
        <v>30303</v>
      </c>
      <c r="C15089" s="651" t="s">
        <v>112</v>
      </c>
      <c r="D15089" s="652" t="s">
        <v>18987</v>
      </c>
      <c r="E15089" s="625">
        <v>1.5</v>
      </c>
    </row>
    <row r="15090" spans="1:5">
      <c r="A15090" s="711" t="s">
        <v>30304</v>
      </c>
      <c r="B15090" s="651" t="s">
        <v>30305</v>
      </c>
      <c r="C15090" s="651"/>
      <c r="D15090" s="652"/>
    </row>
    <row r="15091" spans="1:5">
      <c r="A15091" s="711">
        <v>91522</v>
      </c>
      <c r="B15091" s="651" t="s">
        <v>30306</v>
      </c>
      <c r="C15091" s="651" t="s">
        <v>112</v>
      </c>
      <c r="D15091" s="652" t="s">
        <v>18987</v>
      </c>
      <c r="E15091" s="625">
        <v>1.8</v>
      </c>
    </row>
    <row r="15092" spans="1:5">
      <c r="A15092" s="711" t="s">
        <v>22417</v>
      </c>
      <c r="B15092" s="651" t="s">
        <v>22418</v>
      </c>
      <c r="C15092" s="651"/>
      <c r="D15092" s="652"/>
    </row>
    <row r="15093" spans="1:5">
      <c r="A15093" s="711" t="s">
        <v>22419</v>
      </c>
      <c r="B15093" s="651" t="e">
        <v>#NAME?</v>
      </c>
      <c r="C15093" s="651"/>
      <c r="D15093" s="652" t="s">
        <v>22420</v>
      </c>
      <c r="E15093" s="625" t="s">
        <v>22421</v>
      </c>
    </row>
    <row r="15094" spans="1:5">
      <c r="A15094" s="711"/>
      <c r="B15094" s="651"/>
      <c r="C15094" s="651"/>
      <c r="D15094" s="652" t="s">
        <v>22422</v>
      </c>
      <c r="E15094" s="625" t="s">
        <v>22423</v>
      </c>
    </row>
    <row r="15095" spans="1:5">
      <c r="A15095" s="711" t="s">
        <v>22424</v>
      </c>
      <c r="B15095" s="651" t="s">
        <v>22425</v>
      </c>
      <c r="C15095" s="651"/>
      <c r="D15095" s="652"/>
    </row>
    <row r="15096" spans="1:5">
      <c r="A15096" s="711" t="s">
        <v>22426</v>
      </c>
      <c r="B15096" s="651" t="s">
        <v>22427</v>
      </c>
      <c r="C15096" s="651" t="s">
        <v>22428</v>
      </c>
      <c r="D15096" s="652"/>
    </row>
    <row r="15097" spans="1:5">
      <c r="A15097" s="711" t="s">
        <v>22429</v>
      </c>
      <c r="B15097" s="651" t="s">
        <v>22430</v>
      </c>
      <c r="C15097" s="651"/>
      <c r="D15097" s="652" t="s">
        <v>22422</v>
      </c>
      <c r="E15097" s="625" t="s">
        <v>22431</v>
      </c>
    </row>
    <row r="15098" spans="1:5">
      <c r="A15098" s="711" t="s">
        <v>91</v>
      </c>
      <c r="B15098" s="651" t="s">
        <v>22432</v>
      </c>
      <c r="C15098" s="651" t="s">
        <v>22433</v>
      </c>
      <c r="D15098" s="652" t="s">
        <v>22434</v>
      </c>
      <c r="E15098" s="625" t="s">
        <v>22435</v>
      </c>
    </row>
    <row r="15099" spans="1:5">
      <c r="A15099" s="711" t="s">
        <v>22436</v>
      </c>
      <c r="B15099" s="651" t="s">
        <v>22437</v>
      </c>
      <c r="C15099" s="651"/>
      <c r="D15099" s="652"/>
    </row>
    <row r="15100" spans="1:5">
      <c r="A15100" s="711" t="s">
        <v>30307</v>
      </c>
      <c r="B15100" s="651" t="s">
        <v>30308</v>
      </c>
      <c r="C15100" s="651"/>
      <c r="D15100" s="652"/>
    </row>
    <row r="15101" spans="1:5">
      <c r="A15101" s="711">
        <v>91525</v>
      </c>
      <c r="B15101" s="651" t="s">
        <v>30309</v>
      </c>
      <c r="C15101" s="651" t="s">
        <v>112</v>
      </c>
      <c r="D15101" s="652" t="s">
        <v>18987</v>
      </c>
      <c r="E15101" s="625">
        <v>3.36</v>
      </c>
    </row>
    <row r="15102" spans="1:5">
      <c r="A15102" s="711" t="s">
        <v>30304</v>
      </c>
      <c r="B15102" s="651" t="s">
        <v>30305</v>
      </c>
      <c r="C15102" s="651"/>
      <c r="D15102" s="652"/>
    </row>
    <row r="15103" spans="1:5">
      <c r="A15103" s="711" t="s">
        <v>30310</v>
      </c>
      <c r="B15103" s="651" t="s">
        <v>16593</v>
      </c>
      <c r="C15103" s="651"/>
      <c r="D15103" s="652"/>
    </row>
    <row r="15104" spans="1:5">
      <c r="A15104" s="711">
        <v>209</v>
      </c>
      <c r="B15104" s="651" t="s">
        <v>30311</v>
      </c>
      <c r="C15104" s="651"/>
      <c r="D15104" s="652"/>
    </row>
    <row r="15105" spans="1:5">
      <c r="A15105" s="711">
        <v>72817</v>
      </c>
      <c r="B15105" s="651" t="s">
        <v>5662</v>
      </c>
      <c r="C15105" s="651" t="s">
        <v>121</v>
      </c>
      <c r="D15105" s="652" t="s">
        <v>18987</v>
      </c>
      <c r="E15105" s="625">
        <v>182.34</v>
      </c>
    </row>
    <row r="15106" spans="1:5">
      <c r="A15106" s="711">
        <v>73618</v>
      </c>
      <c r="B15106" s="651" t="s">
        <v>5663</v>
      </c>
      <c r="C15106" s="651" t="s">
        <v>112</v>
      </c>
      <c r="D15106" s="652" t="s">
        <v>18987</v>
      </c>
      <c r="E15106" s="625">
        <v>7.21</v>
      </c>
    </row>
    <row r="15107" spans="1:5">
      <c r="A15107" s="711">
        <v>73673</v>
      </c>
      <c r="B15107" s="651" t="s">
        <v>5664</v>
      </c>
      <c r="C15107" s="651" t="s">
        <v>112</v>
      </c>
      <c r="D15107" s="652" t="s">
        <v>18987</v>
      </c>
      <c r="E15107" s="625">
        <v>18.36</v>
      </c>
    </row>
    <row r="15108" spans="1:5">
      <c r="A15108" s="711">
        <v>73674</v>
      </c>
      <c r="B15108" s="651" t="s">
        <v>5665</v>
      </c>
      <c r="C15108" s="651" t="s">
        <v>112</v>
      </c>
      <c r="D15108" s="652" t="s">
        <v>18987</v>
      </c>
      <c r="E15108" s="625">
        <v>20.27</v>
      </c>
    </row>
    <row r="15109" spans="1:5">
      <c r="A15109" s="711">
        <v>73804</v>
      </c>
      <c r="B15109" s="651" t="s">
        <v>30312</v>
      </c>
      <c r="C15109" s="651"/>
      <c r="D15109" s="652"/>
    </row>
    <row r="15110" spans="1:5">
      <c r="A15110" s="711" t="s">
        <v>204</v>
      </c>
      <c r="B15110" s="651" t="s">
        <v>30313</v>
      </c>
      <c r="C15110" s="651" t="s">
        <v>112</v>
      </c>
      <c r="D15110" s="652" t="s">
        <v>18987</v>
      </c>
      <c r="E15110" s="625">
        <v>19.45</v>
      </c>
    </row>
    <row r="15111" spans="1:5">
      <c r="A15111" s="711" t="s">
        <v>25508</v>
      </c>
      <c r="B15111" s="651" t="s">
        <v>30314</v>
      </c>
      <c r="C15111" s="651"/>
      <c r="D15111" s="652"/>
    </row>
    <row r="15112" spans="1:5">
      <c r="A15112" s="711">
        <v>84111</v>
      </c>
      <c r="B15112" s="651" t="s">
        <v>5666</v>
      </c>
      <c r="C15112" s="651" t="s">
        <v>112</v>
      </c>
      <c r="D15112" s="652" t="s">
        <v>18987</v>
      </c>
      <c r="E15112" s="625">
        <v>3.15</v>
      </c>
    </row>
    <row r="15113" spans="1:5">
      <c r="A15113" s="711">
        <v>84112</v>
      </c>
      <c r="B15113" s="651" t="s">
        <v>30315</v>
      </c>
      <c r="C15113" s="651" t="s">
        <v>112</v>
      </c>
      <c r="D15113" s="652" t="s">
        <v>18987</v>
      </c>
      <c r="E15113" s="625">
        <v>11.35</v>
      </c>
    </row>
    <row r="15114" spans="1:5">
      <c r="A15114" s="711" t="s">
        <v>30316</v>
      </c>
      <c r="B15114" s="651" t="s">
        <v>30317</v>
      </c>
      <c r="C15114" s="651"/>
      <c r="D15114" s="652"/>
    </row>
    <row r="15115" spans="1:5">
      <c r="A15115" s="711">
        <v>210</v>
      </c>
      <c r="B15115" s="651" t="s">
        <v>30318</v>
      </c>
      <c r="C15115" s="651"/>
      <c r="D15115" s="652"/>
    </row>
    <row r="15116" spans="1:5">
      <c r="A15116" s="711" t="s">
        <v>30319</v>
      </c>
      <c r="B15116" s="651" t="s">
        <v>30320</v>
      </c>
      <c r="C15116" s="651" t="s">
        <v>128</v>
      </c>
      <c r="D15116" s="652" t="s">
        <v>18987</v>
      </c>
      <c r="E15116" s="625">
        <v>445.14</v>
      </c>
    </row>
    <row r="15117" spans="1:5">
      <c r="A15117" s="711">
        <v>73548</v>
      </c>
      <c r="B15117" s="651" t="s">
        <v>30321</v>
      </c>
      <c r="C15117" s="651" t="s">
        <v>128</v>
      </c>
      <c r="D15117" s="652" t="s">
        <v>18987</v>
      </c>
      <c r="E15117" s="625">
        <v>442.4</v>
      </c>
    </row>
    <row r="15118" spans="1:5">
      <c r="A15118" s="711" t="s">
        <v>25843</v>
      </c>
      <c r="B15118" s="651" t="s">
        <v>29776</v>
      </c>
      <c r="C15118" s="651"/>
      <c r="D15118" s="652"/>
    </row>
    <row r="15119" spans="1:5">
      <c r="A15119" s="711">
        <v>73549</v>
      </c>
      <c r="B15119" s="651" t="s">
        <v>30322</v>
      </c>
      <c r="C15119" s="651" t="s">
        <v>128</v>
      </c>
      <c r="D15119" s="652" t="s">
        <v>18987</v>
      </c>
      <c r="E15119" s="625">
        <v>420.41</v>
      </c>
    </row>
    <row r="15120" spans="1:5">
      <c r="A15120" s="711" t="s">
        <v>25843</v>
      </c>
      <c r="B15120" s="651" t="s">
        <v>29776</v>
      </c>
      <c r="C15120" s="651"/>
      <c r="D15120" s="652"/>
    </row>
    <row r="15121" spans="1:5">
      <c r="A15121" s="711">
        <v>73551</v>
      </c>
      <c r="B15121" s="651" t="s">
        <v>5667</v>
      </c>
      <c r="C15121" s="651" t="s">
        <v>128</v>
      </c>
      <c r="D15121" s="652" t="s">
        <v>18987</v>
      </c>
      <c r="E15121" s="625">
        <v>318.93</v>
      </c>
    </row>
    <row r="15122" spans="1:5">
      <c r="A15122" s="711">
        <v>84100</v>
      </c>
      <c r="B15122" s="651" t="s">
        <v>5668</v>
      </c>
      <c r="C15122" s="651" t="s">
        <v>128</v>
      </c>
      <c r="D15122" s="652" t="s">
        <v>18987</v>
      </c>
      <c r="E15122" s="625">
        <v>501.13</v>
      </c>
    </row>
    <row r="15123" spans="1:5">
      <c r="A15123" s="711">
        <v>84101</v>
      </c>
      <c r="B15123" s="651" t="s">
        <v>5669</v>
      </c>
      <c r="C15123" s="651" t="s">
        <v>128</v>
      </c>
      <c r="D15123" s="652" t="s">
        <v>18987</v>
      </c>
      <c r="E15123" s="625">
        <v>304.19</v>
      </c>
    </row>
    <row r="15124" spans="1:5">
      <c r="A15124" s="711">
        <v>87280</v>
      </c>
      <c r="B15124" s="651" t="s">
        <v>30323</v>
      </c>
      <c r="C15124" s="651" t="s">
        <v>128</v>
      </c>
      <c r="D15124" s="652" t="s">
        <v>18987</v>
      </c>
      <c r="E15124" s="625">
        <v>257.85000000000002</v>
      </c>
    </row>
    <row r="15125" spans="1:5">
      <c r="A15125" s="711" t="s">
        <v>30324</v>
      </c>
      <c r="B15125" s="651" t="s">
        <v>30325</v>
      </c>
      <c r="C15125" s="651"/>
      <c r="D15125" s="652"/>
    </row>
    <row r="15126" spans="1:5">
      <c r="A15126" s="711" t="s">
        <v>29907</v>
      </c>
      <c r="B15126" s="651" t="s">
        <v>30326</v>
      </c>
      <c r="C15126" s="651"/>
      <c r="D15126" s="652"/>
    </row>
    <row r="15127" spans="1:5">
      <c r="A15127" s="711">
        <v>87281</v>
      </c>
      <c r="B15127" s="651" t="s">
        <v>30323</v>
      </c>
      <c r="C15127" s="651" t="s">
        <v>128</v>
      </c>
      <c r="D15127" s="652" t="s">
        <v>18987</v>
      </c>
      <c r="E15127" s="625">
        <v>256.70999999999998</v>
      </c>
    </row>
    <row r="15128" spans="1:5">
      <c r="A15128" s="711" t="s">
        <v>22417</v>
      </c>
      <c r="B15128" s="651" t="s">
        <v>22418</v>
      </c>
      <c r="C15128" s="651"/>
      <c r="D15128" s="652"/>
    </row>
    <row r="15129" spans="1:5">
      <c r="A15129" s="711" t="s">
        <v>22419</v>
      </c>
      <c r="B15129" s="651" t="e">
        <v>#NAME?</v>
      </c>
      <c r="C15129" s="651"/>
      <c r="D15129" s="652" t="s">
        <v>22420</v>
      </c>
      <c r="E15129" s="625" t="s">
        <v>22421</v>
      </c>
    </row>
    <row r="15130" spans="1:5">
      <c r="A15130" s="711"/>
      <c r="B15130" s="651"/>
      <c r="C15130" s="651"/>
      <c r="D15130" s="652" t="s">
        <v>22422</v>
      </c>
      <c r="E15130" s="625" t="s">
        <v>22423</v>
      </c>
    </row>
    <row r="15131" spans="1:5">
      <c r="A15131" s="711" t="s">
        <v>22424</v>
      </c>
      <c r="B15131" s="651" t="s">
        <v>22425</v>
      </c>
      <c r="C15131" s="651"/>
      <c r="D15131" s="652"/>
    </row>
    <row r="15132" spans="1:5">
      <c r="A15132" s="711" t="s">
        <v>22426</v>
      </c>
      <c r="B15132" s="651" t="s">
        <v>22427</v>
      </c>
      <c r="C15132" s="651" t="s">
        <v>22428</v>
      </c>
      <c r="D15132" s="652"/>
    </row>
    <row r="15133" spans="1:5">
      <c r="A15133" s="711" t="s">
        <v>22429</v>
      </c>
      <c r="B15133" s="651" t="s">
        <v>22430</v>
      </c>
      <c r="C15133" s="651"/>
      <c r="D15133" s="652" t="s">
        <v>22422</v>
      </c>
      <c r="E15133" s="625" t="s">
        <v>22431</v>
      </c>
    </row>
    <row r="15134" spans="1:5">
      <c r="A15134" s="711" t="s">
        <v>91</v>
      </c>
      <c r="B15134" s="651" t="s">
        <v>22432</v>
      </c>
      <c r="C15134" s="651" t="s">
        <v>22433</v>
      </c>
      <c r="D15134" s="652" t="s">
        <v>22434</v>
      </c>
      <c r="E15134" s="625" t="s">
        <v>22435</v>
      </c>
    </row>
    <row r="15135" spans="1:5">
      <c r="A15135" s="711" t="s">
        <v>22436</v>
      </c>
      <c r="B15135" s="651" t="s">
        <v>22437</v>
      </c>
      <c r="C15135" s="651"/>
      <c r="D15135" s="652"/>
    </row>
    <row r="15136" spans="1:5">
      <c r="A15136" s="711" t="s">
        <v>30324</v>
      </c>
      <c r="B15136" s="651" t="s">
        <v>30325</v>
      </c>
      <c r="C15136" s="651"/>
      <c r="D15136" s="652"/>
    </row>
    <row r="15137" spans="1:5">
      <c r="A15137" s="711" t="s">
        <v>29907</v>
      </c>
      <c r="B15137" s="651" t="s">
        <v>30327</v>
      </c>
      <c r="C15137" s="651"/>
      <c r="D15137" s="652"/>
    </row>
    <row r="15138" spans="1:5">
      <c r="A15138" s="711">
        <v>87283</v>
      </c>
      <c r="B15138" s="651" t="s">
        <v>30328</v>
      </c>
      <c r="C15138" s="651" t="s">
        <v>128</v>
      </c>
      <c r="D15138" s="652" t="s">
        <v>18987</v>
      </c>
      <c r="E15138" s="625">
        <v>277.37</v>
      </c>
    </row>
    <row r="15139" spans="1:5">
      <c r="A15139" s="711" t="s">
        <v>30324</v>
      </c>
      <c r="B15139" s="651" t="s">
        <v>30325</v>
      </c>
      <c r="C15139" s="651"/>
      <c r="D15139" s="652"/>
    </row>
    <row r="15140" spans="1:5">
      <c r="A15140" s="711" t="s">
        <v>29907</v>
      </c>
      <c r="B15140" s="651" t="s">
        <v>30326</v>
      </c>
      <c r="C15140" s="651"/>
      <c r="D15140" s="652"/>
    </row>
    <row r="15141" spans="1:5">
      <c r="A15141" s="711">
        <v>87284</v>
      </c>
      <c r="B15141" s="651" t="s">
        <v>30328</v>
      </c>
      <c r="C15141" s="651" t="s">
        <v>128</v>
      </c>
      <c r="D15141" s="652" t="s">
        <v>18987</v>
      </c>
      <c r="E15141" s="625">
        <v>265.73</v>
      </c>
    </row>
    <row r="15142" spans="1:5">
      <c r="A15142" s="711" t="s">
        <v>30324</v>
      </c>
      <c r="B15142" s="651" t="s">
        <v>30325</v>
      </c>
      <c r="C15142" s="651"/>
      <c r="D15142" s="652"/>
    </row>
    <row r="15143" spans="1:5">
      <c r="A15143" s="711" t="s">
        <v>29907</v>
      </c>
      <c r="B15143" s="651" t="s">
        <v>30327</v>
      </c>
      <c r="C15143" s="651"/>
      <c r="D15143" s="652"/>
    </row>
    <row r="15144" spans="1:5">
      <c r="A15144" s="711">
        <v>87286</v>
      </c>
      <c r="B15144" s="651" t="s">
        <v>30329</v>
      </c>
      <c r="C15144" s="651" t="s">
        <v>128</v>
      </c>
      <c r="D15144" s="652" t="s">
        <v>18987</v>
      </c>
      <c r="E15144" s="625">
        <v>271.75</v>
      </c>
    </row>
    <row r="15145" spans="1:5">
      <c r="A15145" s="711" t="s">
        <v>30330</v>
      </c>
      <c r="B15145" s="651" t="s">
        <v>30331</v>
      </c>
      <c r="C15145" s="651"/>
      <c r="D15145" s="652"/>
    </row>
    <row r="15146" spans="1:5">
      <c r="A15146" s="711" t="s">
        <v>30332</v>
      </c>
      <c r="B15146" s="651" t="s">
        <v>22787</v>
      </c>
      <c r="C15146" s="651"/>
      <c r="D15146" s="652"/>
    </row>
    <row r="15147" spans="1:5">
      <c r="A15147" s="711">
        <v>87287</v>
      </c>
      <c r="B15147" s="651" t="s">
        <v>30329</v>
      </c>
      <c r="C15147" s="651" t="s">
        <v>128</v>
      </c>
      <c r="D15147" s="652" t="s">
        <v>18987</v>
      </c>
      <c r="E15147" s="625">
        <v>319.41000000000003</v>
      </c>
    </row>
    <row r="15148" spans="1:5">
      <c r="A15148" s="711" t="s">
        <v>30330</v>
      </c>
      <c r="B15148" s="651" t="s">
        <v>30331</v>
      </c>
      <c r="C15148" s="651"/>
      <c r="D15148" s="652"/>
    </row>
    <row r="15149" spans="1:5">
      <c r="A15149" s="711" t="s">
        <v>30333</v>
      </c>
      <c r="B15149" s="651" t="s">
        <v>22787</v>
      </c>
      <c r="C15149" s="651"/>
      <c r="D15149" s="652"/>
    </row>
    <row r="15150" spans="1:5">
      <c r="A15150" s="711">
        <v>87289</v>
      </c>
      <c r="B15150" s="651" t="s">
        <v>30334</v>
      </c>
      <c r="C15150" s="651" t="s">
        <v>128</v>
      </c>
      <c r="D15150" s="652" t="s">
        <v>18987</v>
      </c>
      <c r="E15150" s="625">
        <v>306.22000000000003</v>
      </c>
    </row>
    <row r="15151" spans="1:5">
      <c r="A15151" s="711" t="s">
        <v>30335</v>
      </c>
      <c r="B15151" s="651" t="s">
        <v>30336</v>
      </c>
      <c r="C15151" s="651"/>
      <c r="D15151" s="652"/>
    </row>
    <row r="15152" spans="1:5">
      <c r="A15152" s="711" t="s">
        <v>30337</v>
      </c>
      <c r="B15152" s="651" t="s">
        <v>30338</v>
      </c>
      <c r="C15152" s="651"/>
      <c r="D15152" s="652"/>
    </row>
    <row r="15153" spans="1:5">
      <c r="A15153" s="711">
        <v>87290</v>
      </c>
      <c r="B15153" s="651" t="s">
        <v>30334</v>
      </c>
      <c r="C15153" s="651" t="s">
        <v>128</v>
      </c>
      <c r="D15153" s="652" t="s">
        <v>18987</v>
      </c>
      <c r="E15153" s="625">
        <v>304.58</v>
      </c>
    </row>
    <row r="15154" spans="1:5">
      <c r="A15154" s="711" t="s">
        <v>30335</v>
      </c>
      <c r="B15154" s="651" t="s">
        <v>30336</v>
      </c>
      <c r="C15154" s="651"/>
      <c r="D15154" s="652"/>
    </row>
    <row r="15155" spans="1:5">
      <c r="A15155" s="711" t="s">
        <v>30339</v>
      </c>
      <c r="B15155" s="651" t="s">
        <v>30338</v>
      </c>
      <c r="C15155" s="651"/>
      <c r="D15155" s="652"/>
    </row>
    <row r="15156" spans="1:5">
      <c r="A15156" s="711">
        <v>87292</v>
      </c>
      <c r="B15156" s="651" t="s">
        <v>30340</v>
      </c>
      <c r="C15156" s="651" t="s">
        <v>128</v>
      </c>
      <c r="D15156" s="652" t="s">
        <v>18987</v>
      </c>
      <c r="E15156" s="625">
        <v>317.83999999999997</v>
      </c>
    </row>
    <row r="15157" spans="1:5">
      <c r="A15157" s="711" t="s">
        <v>30330</v>
      </c>
      <c r="B15157" s="651" t="s">
        <v>30331</v>
      </c>
      <c r="C15157" s="651"/>
      <c r="D15157" s="652"/>
    </row>
    <row r="15158" spans="1:5">
      <c r="A15158" s="711" t="s">
        <v>30332</v>
      </c>
      <c r="B15158" s="651" t="s">
        <v>22787</v>
      </c>
      <c r="C15158" s="651"/>
      <c r="D15158" s="652"/>
    </row>
    <row r="15159" spans="1:5">
      <c r="A15159" s="711">
        <v>87294</v>
      </c>
      <c r="B15159" s="651" t="s">
        <v>30341</v>
      </c>
      <c r="C15159" s="651" t="s">
        <v>128</v>
      </c>
      <c r="D15159" s="652" t="s">
        <v>18987</v>
      </c>
      <c r="E15159" s="625">
        <v>303.27999999999997</v>
      </c>
    </row>
    <row r="15160" spans="1:5">
      <c r="A15160" s="711" t="s">
        <v>30330</v>
      </c>
      <c r="B15160" s="651" t="s">
        <v>30331</v>
      </c>
      <c r="C15160" s="651"/>
      <c r="D15160" s="652"/>
    </row>
    <row r="15161" spans="1:5">
      <c r="A15161" s="711" t="s">
        <v>30333</v>
      </c>
      <c r="B15161" s="651" t="s">
        <v>22787</v>
      </c>
      <c r="C15161" s="651"/>
      <c r="D15161" s="652"/>
    </row>
    <row r="15162" spans="1:5">
      <c r="A15162" s="711">
        <v>87295</v>
      </c>
      <c r="B15162" s="651" t="s">
        <v>30342</v>
      </c>
      <c r="C15162" s="651" t="s">
        <v>128</v>
      </c>
      <c r="D15162" s="652" t="s">
        <v>18987</v>
      </c>
      <c r="E15162" s="625">
        <v>304.58</v>
      </c>
    </row>
    <row r="15163" spans="1:5">
      <c r="A15163" s="711" t="s">
        <v>30343</v>
      </c>
      <c r="B15163" s="651" t="s">
        <v>30344</v>
      </c>
      <c r="C15163" s="651"/>
      <c r="D15163" s="652"/>
    </row>
    <row r="15164" spans="1:5">
      <c r="A15164" s="711" t="s">
        <v>22417</v>
      </c>
      <c r="B15164" s="651" t="s">
        <v>22418</v>
      </c>
      <c r="C15164" s="651"/>
      <c r="D15164" s="652"/>
    </row>
    <row r="15165" spans="1:5">
      <c r="A15165" s="711" t="s">
        <v>22419</v>
      </c>
      <c r="B15165" s="651" t="e">
        <v>#NAME?</v>
      </c>
      <c r="C15165" s="651"/>
      <c r="D15165" s="652" t="s">
        <v>22420</v>
      </c>
      <c r="E15165" s="625" t="s">
        <v>22421</v>
      </c>
    </row>
    <row r="15166" spans="1:5">
      <c r="A15166" s="711"/>
      <c r="B15166" s="651"/>
      <c r="C15166" s="651"/>
      <c r="D15166" s="652" t="s">
        <v>22422</v>
      </c>
      <c r="E15166" s="625" t="s">
        <v>22423</v>
      </c>
    </row>
    <row r="15167" spans="1:5">
      <c r="A15167" s="711" t="s">
        <v>22424</v>
      </c>
      <c r="B15167" s="651" t="s">
        <v>22425</v>
      </c>
      <c r="C15167" s="651"/>
      <c r="D15167" s="652"/>
    </row>
    <row r="15168" spans="1:5">
      <c r="A15168" s="711" t="s">
        <v>22426</v>
      </c>
      <c r="B15168" s="651" t="s">
        <v>22427</v>
      </c>
      <c r="C15168" s="651" t="s">
        <v>22428</v>
      </c>
      <c r="D15168" s="652"/>
    </row>
    <row r="15169" spans="1:5">
      <c r="A15169" s="711" t="s">
        <v>22429</v>
      </c>
      <c r="B15169" s="651" t="s">
        <v>22430</v>
      </c>
      <c r="C15169" s="651"/>
      <c r="D15169" s="652" t="s">
        <v>22422</v>
      </c>
      <c r="E15169" s="625" t="s">
        <v>22431</v>
      </c>
    </row>
    <row r="15170" spans="1:5">
      <c r="A15170" s="711" t="s">
        <v>91</v>
      </c>
      <c r="B15170" s="651" t="s">
        <v>22432</v>
      </c>
      <c r="C15170" s="651" t="s">
        <v>22433</v>
      </c>
      <c r="D15170" s="652" t="s">
        <v>22434</v>
      </c>
      <c r="E15170" s="625" t="s">
        <v>22435</v>
      </c>
    </row>
    <row r="15171" spans="1:5">
      <c r="A15171" s="711" t="s">
        <v>22436</v>
      </c>
      <c r="B15171" s="651" t="s">
        <v>22437</v>
      </c>
      <c r="C15171" s="651"/>
      <c r="D15171" s="652"/>
    </row>
    <row r="15172" spans="1:5">
      <c r="A15172" s="711" t="s">
        <v>30345</v>
      </c>
      <c r="B15172" s="651" t="s">
        <v>23604</v>
      </c>
      <c r="C15172" s="651"/>
      <c r="D15172" s="652"/>
    </row>
    <row r="15173" spans="1:5">
      <c r="A15173" s="711">
        <v>87296</v>
      </c>
      <c r="B15173" s="651" t="s">
        <v>30342</v>
      </c>
      <c r="C15173" s="651" t="s">
        <v>128</v>
      </c>
      <c r="D15173" s="652" t="s">
        <v>18987</v>
      </c>
      <c r="E15173" s="625">
        <v>293.05</v>
      </c>
    </row>
    <row r="15174" spans="1:5">
      <c r="A15174" s="711" t="s">
        <v>30343</v>
      </c>
      <c r="B15174" s="651" t="s">
        <v>30344</v>
      </c>
      <c r="C15174" s="651"/>
      <c r="D15174" s="652"/>
    </row>
    <row r="15175" spans="1:5">
      <c r="A15175" s="711" t="s">
        <v>30346</v>
      </c>
      <c r="B15175" s="651" t="s">
        <v>23604</v>
      </c>
      <c r="C15175" s="651"/>
      <c r="D15175" s="652"/>
    </row>
    <row r="15176" spans="1:5">
      <c r="A15176" s="711">
        <v>87298</v>
      </c>
      <c r="B15176" s="651" t="s">
        <v>30347</v>
      </c>
      <c r="C15176" s="651" t="s">
        <v>128</v>
      </c>
      <c r="D15176" s="652" t="s">
        <v>18987</v>
      </c>
      <c r="E15176" s="625">
        <v>399.87</v>
      </c>
    </row>
    <row r="15177" spans="1:5">
      <c r="A15177" s="711" t="s">
        <v>30348</v>
      </c>
      <c r="B15177" s="651" t="s">
        <v>30349</v>
      </c>
      <c r="C15177" s="651"/>
      <c r="D15177" s="652"/>
    </row>
    <row r="15178" spans="1:5">
      <c r="A15178" s="711">
        <v>87299</v>
      </c>
      <c r="B15178" s="651" t="s">
        <v>30347</v>
      </c>
      <c r="C15178" s="651" t="s">
        <v>128</v>
      </c>
      <c r="D15178" s="652" t="s">
        <v>18987</v>
      </c>
      <c r="E15178" s="625">
        <v>391.47</v>
      </c>
    </row>
    <row r="15179" spans="1:5">
      <c r="A15179" s="711" t="s">
        <v>30348</v>
      </c>
      <c r="B15179" s="651" t="s">
        <v>30350</v>
      </c>
      <c r="C15179" s="651"/>
      <c r="D15179" s="652"/>
    </row>
    <row r="15180" spans="1:5">
      <c r="A15180" s="711">
        <v>87301</v>
      </c>
      <c r="B15180" s="651" t="s">
        <v>30351</v>
      </c>
      <c r="C15180" s="651" t="s">
        <v>128</v>
      </c>
      <c r="D15180" s="652" t="s">
        <v>18987</v>
      </c>
      <c r="E15180" s="625">
        <v>354.98</v>
      </c>
    </row>
    <row r="15181" spans="1:5">
      <c r="A15181" s="711" t="s">
        <v>30348</v>
      </c>
      <c r="B15181" s="651" t="s">
        <v>30349</v>
      </c>
      <c r="C15181" s="651"/>
      <c r="D15181" s="652"/>
    </row>
    <row r="15182" spans="1:5">
      <c r="A15182" s="711">
        <v>87302</v>
      </c>
      <c r="B15182" s="651" t="s">
        <v>30351</v>
      </c>
      <c r="C15182" s="651" t="s">
        <v>128</v>
      </c>
      <c r="D15182" s="652" t="s">
        <v>18987</v>
      </c>
      <c r="E15182" s="625">
        <v>348.39</v>
      </c>
    </row>
    <row r="15183" spans="1:5">
      <c r="A15183" s="711" t="s">
        <v>30348</v>
      </c>
      <c r="B15183" s="651" t="s">
        <v>30350</v>
      </c>
      <c r="C15183" s="651"/>
      <c r="D15183" s="652"/>
    </row>
    <row r="15184" spans="1:5">
      <c r="A15184" s="711">
        <v>87304</v>
      </c>
      <c r="B15184" s="651" t="s">
        <v>30352</v>
      </c>
      <c r="C15184" s="651" t="s">
        <v>128</v>
      </c>
      <c r="D15184" s="652" t="s">
        <v>18987</v>
      </c>
      <c r="E15184" s="625">
        <v>327.74</v>
      </c>
    </row>
    <row r="15185" spans="1:5">
      <c r="A15185" s="711" t="s">
        <v>30348</v>
      </c>
      <c r="B15185" s="651" t="s">
        <v>30349</v>
      </c>
      <c r="C15185" s="651"/>
      <c r="D15185" s="652"/>
    </row>
    <row r="15186" spans="1:5">
      <c r="A15186" s="711">
        <v>87305</v>
      </c>
      <c r="B15186" s="651" t="s">
        <v>30352</v>
      </c>
      <c r="C15186" s="651" t="s">
        <v>128</v>
      </c>
      <c r="D15186" s="652" t="s">
        <v>18987</v>
      </c>
      <c r="E15186" s="625">
        <v>321.23</v>
      </c>
    </row>
    <row r="15187" spans="1:5">
      <c r="A15187" s="711" t="s">
        <v>30348</v>
      </c>
      <c r="B15187" s="651" t="s">
        <v>30350</v>
      </c>
      <c r="C15187" s="651"/>
      <c r="D15187" s="652"/>
    </row>
    <row r="15188" spans="1:5">
      <c r="A15188" s="711">
        <v>87307</v>
      </c>
      <c r="B15188" s="651" t="s">
        <v>30353</v>
      </c>
      <c r="C15188" s="651" t="s">
        <v>128</v>
      </c>
      <c r="D15188" s="652" t="s">
        <v>18987</v>
      </c>
      <c r="E15188" s="625">
        <v>304.83999999999997</v>
      </c>
    </row>
    <row r="15189" spans="1:5">
      <c r="A15189" s="711" t="s">
        <v>30348</v>
      </c>
      <c r="B15189" s="651" t="s">
        <v>30349</v>
      </c>
      <c r="C15189" s="651"/>
      <c r="D15189" s="652"/>
    </row>
    <row r="15190" spans="1:5">
      <c r="A15190" s="711">
        <v>87308</v>
      </c>
      <c r="B15190" s="651" t="s">
        <v>30353</v>
      </c>
      <c r="C15190" s="651" t="s">
        <v>128</v>
      </c>
      <c r="D15190" s="652" t="s">
        <v>18987</v>
      </c>
      <c r="E15190" s="625">
        <v>299.19</v>
      </c>
    </row>
    <row r="15191" spans="1:5">
      <c r="A15191" s="711" t="s">
        <v>30348</v>
      </c>
      <c r="B15191" s="651" t="s">
        <v>30350</v>
      </c>
      <c r="C15191" s="651"/>
      <c r="D15191" s="652"/>
    </row>
    <row r="15192" spans="1:5">
      <c r="A15192" s="711">
        <v>87310</v>
      </c>
      <c r="B15192" s="651" t="s">
        <v>30354</v>
      </c>
      <c r="C15192" s="651" t="s">
        <v>128</v>
      </c>
      <c r="D15192" s="652" t="s">
        <v>18987</v>
      </c>
      <c r="E15192" s="625">
        <v>263.39</v>
      </c>
    </row>
    <row r="15193" spans="1:5">
      <c r="A15193" s="711" t="s">
        <v>30355</v>
      </c>
      <c r="B15193" s="651" t="s">
        <v>30356</v>
      </c>
      <c r="C15193" s="651"/>
      <c r="D15193" s="652"/>
    </row>
    <row r="15194" spans="1:5">
      <c r="A15194" s="711">
        <v>87311</v>
      </c>
      <c r="B15194" s="651" t="s">
        <v>30354</v>
      </c>
      <c r="C15194" s="651" t="s">
        <v>128</v>
      </c>
      <c r="D15194" s="652" t="s">
        <v>18987</v>
      </c>
      <c r="E15194" s="625">
        <v>259.72000000000003</v>
      </c>
    </row>
    <row r="15195" spans="1:5">
      <c r="A15195" s="711" t="s">
        <v>30355</v>
      </c>
      <c r="B15195" s="651" t="s">
        <v>30357</v>
      </c>
      <c r="C15195" s="651"/>
      <c r="D15195" s="652"/>
    </row>
    <row r="15196" spans="1:5">
      <c r="A15196" s="711">
        <v>87313</v>
      </c>
      <c r="B15196" s="651" t="s">
        <v>30358</v>
      </c>
      <c r="C15196" s="651" t="s">
        <v>128</v>
      </c>
      <c r="D15196" s="652" t="s">
        <v>18987</v>
      </c>
      <c r="E15196" s="625">
        <v>315.60000000000002</v>
      </c>
    </row>
    <row r="15197" spans="1:5">
      <c r="A15197" s="711" t="s">
        <v>30355</v>
      </c>
      <c r="B15197" s="651" t="s">
        <v>30356</v>
      </c>
      <c r="C15197" s="651"/>
      <c r="D15197" s="652"/>
    </row>
    <row r="15198" spans="1:5">
      <c r="A15198" s="711">
        <v>87314</v>
      </c>
      <c r="B15198" s="651" t="s">
        <v>30358</v>
      </c>
      <c r="C15198" s="651" t="s">
        <v>128</v>
      </c>
      <c r="D15198" s="652" t="s">
        <v>18987</v>
      </c>
      <c r="E15198" s="625">
        <v>312.83</v>
      </c>
    </row>
    <row r="15199" spans="1:5">
      <c r="A15199" s="711" t="s">
        <v>30355</v>
      </c>
      <c r="B15199" s="651" t="s">
        <v>30357</v>
      </c>
      <c r="C15199" s="651"/>
      <c r="D15199" s="652"/>
    </row>
    <row r="15200" spans="1:5">
      <c r="A15200" s="711" t="s">
        <v>22417</v>
      </c>
      <c r="B15200" s="651" t="s">
        <v>22418</v>
      </c>
      <c r="C15200" s="651"/>
      <c r="D15200" s="652"/>
    </row>
    <row r="15201" spans="1:5">
      <c r="A15201" s="711" t="s">
        <v>22419</v>
      </c>
      <c r="B15201" s="651" t="e">
        <v>#NAME?</v>
      </c>
      <c r="C15201" s="651"/>
      <c r="D15201" s="652" t="s">
        <v>22420</v>
      </c>
      <c r="E15201" s="625" t="s">
        <v>22421</v>
      </c>
    </row>
    <row r="15202" spans="1:5">
      <c r="A15202" s="711"/>
      <c r="B15202" s="651"/>
      <c r="C15202" s="651"/>
      <c r="D15202" s="652" t="s">
        <v>22422</v>
      </c>
      <c r="E15202" s="625" t="s">
        <v>22423</v>
      </c>
    </row>
    <row r="15203" spans="1:5">
      <c r="A15203" s="711" t="s">
        <v>22424</v>
      </c>
      <c r="B15203" s="651" t="s">
        <v>22425</v>
      </c>
      <c r="C15203" s="651"/>
      <c r="D15203" s="652"/>
    </row>
    <row r="15204" spans="1:5">
      <c r="A15204" s="711" t="s">
        <v>22426</v>
      </c>
      <c r="B15204" s="651" t="s">
        <v>22427</v>
      </c>
      <c r="C15204" s="651" t="s">
        <v>22428</v>
      </c>
      <c r="D15204" s="652"/>
    </row>
    <row r="15205" spans="1:5">
      <c r="A15205" s="711" t="s">
        <v>22429</v>
      </c>
      <c r="B15205" s="651" t="s">
        <v>22430</v>
      </c>
      <c r="C15205" s="651"/>
      <c r="D15205" s="652" t="s">
        <v>22422</v>
      </c>
      <c r="E15205" s="625" t="s">
        <v>22431</v>
      </c>
    </row>
    <row r="15206" spans="1:5">
      <c r="A15206" s="711" t="s">
        <v>91</v>
      </c>
      <c r="B15206" s="651" t="s">
        <v>22432</v>
      </c>
      <c r="C15206" s="651" t="s">
        <v>22433</v>
      </c>
      <c r="D15206" s="652" t="s">
        <v>22434</v>
      </c>
      <c r="E15206" s="625" t="s">
        <v>22435</v>
      </c>
    </row>
    <row r="15207" spans="1:5">
      <c r="A15207" s="711" t="s">
        <v>22436</v>
      </c>
      <c r="B15207" s="651" t="s">
        <v>22437</v>
      </c>
      <c r="C15207" s="651"/>
      <c r="D15207" s="652"/>
    </row>
    <row r="15208" spans="1:5">
      <c r="A15208" s="711">
        <v>87316</v>
      </c>
      <c r="B15208" s="651" t="s">
        <v>30359</v>
      </c>
      <c r="C15208" s="651" t="s">
        <v>128</v>
      </c>
      <c r="D15208" s="652" t="s">
        <v>18987</v>
      </c>
      <c r="E15208" s="625">
        <v>287.33</v>
      </c>
    </row>
    <row r="15209" spans="1:5">
      <c r="A15209" s="711" t="s">
        <v>30355</v>
      </c>
      <c r="B15209" s="651" t="s">
        <v>30356</v>
      </c>
      <c r="C15209" s="651"/>
      <c r="D15209" s="652"/>
    </row>
    <row r="15210" spans="1:5">
      <c r="A15210" s="711">
        <v>87317</v>
      </c>
      <c r="B15210" s="651" t="s">
        <v>30359</v>
      </c>
      <c r="C15210" s="651" t="s">
        <v>128</v>
      </c>
      <c r="D15210" s="652" t="s">
        <v>18987</v>
      </c>
      <c r="E15210" s="625">
        <v>281.52999999999997</v>
      </c>
    </row>
    <row r="15211" spans="1:5">
      <c r="A15211" s="711" t="s">
        <v>30355</v>
      </c>
      <c r="B15211" s="651" t="s">
        <v>30357</v>
      </c>
      <c r="C15211" s="651"/>
      <c r="D15211" s="652"/>
    </row>
    <row r="15212" spans="1:5">
      <c r="A15212" s="711">
        <v>87319</v>
      </c>
      <c r="B15212" s="651" t="s">
        <v>30360</v>
      </c>
      <c r="C15212" s="651" t="s">
        <v>128</v>
      </c>
      <c r="D15212" s="652" t="s">
        <v>18987</v>
      </c>
      <c r="E15212" s="625">
        <v>1810.87</v>
      </c>
    </row>
    <row r="15213" spans="1:5">
      <c r="A15213" s="711" t="s">
        <v>30361</v>
      </c>
      <c r="B15213" s="651" t="s">
        <v>30362</v>
      </c>
      <c r="C15213" s="651"/>
      <c r="D15213" s="652"/>
    </row>
    <row r="15214" spans="1:5">
      <c r="A15214" s="711" t="s">
        <v>23034</v>
      </c>
      <c r="B15214" s="651"/>
      <c r="C15214" s="651"/>
      <c r="D15214" s="652"/>
    </row>
    <row r="15215" spans="1:5">
      <c r="A15215" s="711">
        <v>87320</v>
      </c>
      <c r="B15215" s="651" t="s">
        <v>30360</v>
      </c>
      <c r="C15215" s="651" t="s">
        <v>128</v>
      </c>
      <c r="D15215" s="652" t="s">
        <v>18987</v>
      </c>
      <c r="E15215" s="625">
        <v>1814.56</v>
      </c>
    </row>
    <row r="15216" spans="1:5">
      <c r="A15216" s="711" t="s">
        <v>30361</v>
      </c>
      <c r="B15216" s="651" t="s">
        <v>30363</v>
      </c>
      <c r="C15216" s="651"/>
      <c r="D15216" s="652"/>
    </row>
    <row r="15217" spans="1:5">
      <c r="A15217" s="711" t="s">
        <v>23034</v>
      </c>
      <c r="B15217" s="651"/>
      <c r="C15217" s="651"/>
      <c r="D15217" s="652"/>
    </row>
    <row r="15218" spans="1:5">
      <c r="A15218" s="711">
        <v>87322</v>
      </c>
      <c r="B15218" s="651" t="s">
        <v>30364</v>
      </c>
      <c r="C15218" s="651" t="s">
        <v>128</v>
      </c>
      <c r="D15218" s="652" t="s">
        <v>18987</v>
      </c>
      <c r="E15218" s="625">
        <v>1866.81</v>
      </c>
    </row>
    <row r="15219" spans="1:5">
      <c r="A15219" s="711" t="s">
        <v>30361</v>
      </c>
      <c r="B15219" s="651" t="s">
        <v>30362</v>
      </c>
      <c r="C15219" s="651"/>
      <c r="D15219" s="652"/>
    </row>
    <row r="15220" spans="1:5">
      <c r="A15220" s="711" t="s">
        <v>23034</v>
      </c>
      <c r="B15220" s="651"/>
      <c r="C15220" s="651"/>
      <c r="D15220" s="652"/>
    </row>
    <row r="15221" spans="1:5">
      <c r="A15221" s="711">
        <v>87323</v>
      </c>
      <c r="B15221" s="651" t="s">
        <v>30364</v>
      </c>
      <c r="C15221" s="651" t="s">
        <v>128</v>
      </c>
      <c r="D15221" s="652" t="s">
        <v>18987</v>
      </c>
      <c r="E15221" s="625">
        <v>1858.18</v>
      </c>
    </row>
    <row r="15222" spans="1:5">
      <c r="A15222" s="711" t="s">
        <v>30361</v>
      </c>
      <c r="B15222" s="651" t="s">
        <v>30363</v>
      </c>
      <c r="C15222" s="651"/>
      <c r="D15222" s="652"/>
    </row>
    <row r="15223" spans="1:5">
      <c r="A15223" s="711" t="s">
        <v>23034</v>
      </c>
      <c r="B15223" s="651"/>
      <c r="C15223" s="651"/>
      <c r="D15223" s="652"/>
    </row>
    <row r="15224" spans="1:5">
      <c r="A15224" s="711">
        <v>87325</v>
      </c>
      <c r="B15224" s="651" t="s">
        <v>30365</v>
      </c>
      <c r="C15224" s="651" t="s">
        <v>128</v>
      </c>
      <c r="D15224" s="652" t="s">
        <v>18987</v>
      </c>
      <c r="E15224" s="625">
        <v>1831.74</v>
      </c>
    </row>
    <row r="15225" spans="1:5">
      <c r="A15225" s="711" t="s">
        <v>30361</v>
      </c>
      <c r="B15225" s="651" t="s">
        <v>30362</v>
      </c>
      <c r="C15225" s="651"/>
      <c r="D15225" s="652"/>
    </row>
    <row r="15226" spans="1:5">
      <c r="A15226" s="711" t="s">
        <v>23034</v>
      </c>
      <c r="B15226" s="651"/>
      <c r="C15226" s="651"/>
      <c r="D15226" s="652"/>
    </row>
    <row r="15227" spans="1:5">
      <c r="A15227" s="711">
        <v>87326</v>
      </c>
      <c r="B15227" s="651" t="s">
        <v>30365</v>
      </c>
      <c r="C15227" s="651" t="s">
        <v>128</v>
      </c>
      <c r="D15227" s="652" t="s">
        <v>18987</v>
      </c>
      <c r="E15227" s="625">
        <v>1829.74</v>
      </c>
    </row>
    <row r="15228" spans="1:5">
      <c r="A15228" s="711" t="s">
        <v>30361</v>
      </c>
      <c r="B15228" s="651" t="s">
        <v>30363</v>
      </c>
      <c r="C15228" s="651"/>
      <c r="D15228" s="652"/>
    </row>
    <row r="15229" spans="1:5">
      <c r="A15229" s="711" t="s">
        <v>23034</v>
      </c>
      <c r="B15229" s="651"/>
      <c r="C15229" s="651"/>
      <c r="D15229" s="652"/>
    </row>
    <row r="15230" spans="1:5">
      <c r="A15230" s="711">
        <v>87327</v>
      </c>
      <c r="B15230" s="651" t="s">
        <v>30323</v>
      </c>
      <c r="C15230" s="651" t="s">
        <v>128</v>
      </c>
      <c r="D15230" s="652" t="s">
        <v>18987</v>
      </c>
      <c r="E15230" s="625">
        <v>270.83</v>
      </c>
    </row>
    <row r="15231" spans="1:5">
      <c r="A15231" s="711" t="s">
        <v>30324</v>
      </c>
      <c r="B15231" s="651" t="s">
        <v>30325</v>
      </c>
      <c r="C15231" s="651"/>
      <c r="D15231" s="652"/>
    </row>
    <row r="15232" spans="1:5">
      <c r="A15232" s="711" t="s">
        <v>29907</v>
      </c>
      <c r="B15232" s="651" t="s">
        <v>30366</v>
      </c>
      <c r="C15232" s="651"/>
      <c r="D15232" s="652"/>
    </row>
    <row r="15233" spans="1:5">
      <c r="A15233" s="711">
        <v>87328</v>
      </c>
      <c r="B15233" s="651" t="s">
        <v>30323</v>
      </c>
      <c r="C15233" s="651" t="s">
        <v>128</v>
      </c>
      <c r="D15233" s="652" t="s">
        <v>18987</v>
      </c>
      <c r="E15233" s="625">
        <v>245.73</v>
      </c>
    </row>
    <row r="15234" spans="1:5">
      <c r="A15234" s="711" t="s">
        <v>30324</v>
      </c>
      <c r="B15234" s="651" t="s">
        <v>30325</v>
      </c>
      <c r="C15234" s="651"/>
      <c r="D15234" s="652"/>
    </row>
    <row r="15235" spans="1:5">
      <c r="A15235" s="711" t="s">
        <v>29907</v>
      </c>
      <c r="B15235" s="651" t="s">
        <v>30367</v>
      </c>
      <c r="C15235" s="651"/>
      <c r="D15235" s="652"/>
    </row>
    <row r="15236" spans="1:5">
      <c r="A15236" s="711" t="s">
        <v>22417</v>
      </c>
      <c r="B15236" s="651" t="s">
        <v>22418</v>
      </c>
      <c r="C15236" s="651"/>
      <c r="D15236" s="652"/>
    </row>
    <row r="15237" spans="1:5">
      <c r="A15237" s="711" t="s">
        <v>22419</v>
      </c>
      <c r="B15237" s="651" t="e">
        <v>#NAME?</v>
      </c>
      <c r="C15237" s="651"/>
      <c r="D15237" s="652" t="s">
        <v>22420</v>
      </c>
      <c r="E15237" s="625" t="s">
        <v>22421</v>
      </c>
    </row>
    <row r="15238" spans="1:5">
      <c r="A15238" s="711"/>
      <c r="B15238" s="651"/>
      <c r="C15238" s="651"/>
      <c r="D15238" s="652" t="s">
        <v>22422</v>
      </c>
      <c r="E15238" s="625" t="s">
        <v>22423</v>
      </c>
    </row>
    <row r="15239" spans="1:5">
      <c r="A15239" s="711" t="s">
        <v>22424</v>
      </c>
      <c r="B15239" s="651" t="s">
        <v>22425</v>
      </c>
      <c r="C15239" s="651"/>
      <c r="D15239" s="652"/>
    </row>
    <row r="15240" spans="1:5">
      <c r="A15240" s="711" t="s">
        <v>22426</v>
      </c>
      <c r="B15240" s="651" t="s">
        <v>22427</v>
      </c>
      <c r="C15240" s="651" t="s">
        <v>22428</v>
      </c>
      <c r="D15240" s="652"/>
    </row>
    <row r="15241" spans="1:5">
      <c r="A15241" s="711" t="s">
        <v>22429</v>
      </c>
      <c r="B15241" s="651" t="s">
        <v>22430</v>
      </c>
      <c r="C15241" s="651"/>
      <c r="D15241" s="652" t="s">
        <v>22422</v>
      </c>
      <c r="E15241" s="625" t="s">
        <v>22431</v>
      </c>
    </row>
    <row r="15242" spans="1:5">
      <c r="A15242" s="711" t="s">
        <v>91</v>
      </c>
      <c r="B15242" s="651" t="s">
        <v>22432</v>
      </c>
      <c r="C15242" s="651" t="s">
        <v>22433</v>
      </c>
      <c r="D15242" s="652" t="s">
        <v>22434</v>
      </c>
      <c r="E15242" s="625" t="s">
        <v>22435</v>
      </c>
    </row>
    <row r="15243" spans="1:5">
      <c r="A15243" s="711" t="s">
        <v>22436</v>
      </c>
      <c r="B15243" s="651" t="s">
        <v>22437</v>
      </c>
      <c r="C15243" s="651"/>
      <c r="D15243" s="652"/>
    </row>
    <row r="15244" spans="1:5">
      <c r="A15244" s="711">
        <v>87329</v>
      </c>
      <c r="B15244" s="651" t="s">
        <v>30328</v>
      </c>
      <c r="C15244" s="651" t="s">
        <v>128</v>
      </c>
      <c r="D15244" s="652" t="s">
        <v>18987</v>
      </c>
      <c r="E15244" s="625">
        <v>291.31</v>
      </c>
    </row>
    <row r="15245" spans="1:5">
      <c r="A15245" s="711" t="s">
        <v>30324</v>
      </c>
      <c r="B15245" s="651" t="s">
        <v>30325</v>
      </c>
      <c r="C15245" s="651"/>
      <c r="D15245" s="652"/>
    </row>
    <row r="15246" spans="1:5">
      <c r="A15246" s="711" t="s">
        <v>29907</v>
      </c>
      <c r="B15246" s="651" t="s">
        <v>30366</v>
      </c>
      <c r="C15246" s="651"/>
      <c r="D15246" s="652"/>
    </row>
    <row r="15247" spans="1:5">
      <c r="A15247" s="711">
        <v>87330</v>
      </c>
      <c r="B15247" s="651" t="s">
        <v>30328</v>
      </c>
      <c r="C15247" s="651" t="s">
        <v>128</v>
      </c>
      <c r="D15247" s="652" t="s">
        <v>18987</v>
      </c>
      <c r="E15247" s="625">
        <v>264.10000000000002</v>
      </c>
    </row>
    <row r="15248" spans="1:5">
      <c r="A15248" s="711" t="s">
        <v>30324</v>
      </c>
      <c r="B15248" s="651" t="s">
        <v>30325</v>
      </c>
      <c r="C15248" s="651"/>
      <c r="D15248" s="652"/>
    </row>
    <row r="15249" spans="1:5">
      <c r="A15249" s="711" t="s">
        <v>29907</v>
      </c>
      <c r="B15249" s="651" t="s">
        <v>30367</v>
      </c>
      <c r="C15249" s="651"/>
      <c r="D15249" s="652"/>
    </row>
    <row r="15250" spans="1:5">
      <c r="A15250" s="711">
        <v>87331</v>
      </c>
      <c r="B15250" s="651" t="s">
        <v>30329</v>
      </c>
      <c r="C15250" s="651" t="s">
        <v>128</v>
      </c>
      <c r="D15250" s="652" t="s">
        <v>18987</v>
      </c>
      <c r="E15250" s="625">
        <v>332.78</v>
      </c>
    </row>
    <row r="15251" spans="1:5">
      <c r="A15251" s="711" t="s">
        <v>30330</v>
      </c>
      <c r="B15251" s="651" t="s">
        <v>30368</v>
      </c>
      <c r="C15251" s="651"/>
      <c r="D15251" s="652"/>
    </row>
    <row r="15252" spans="1:5">
      <c r="A15252" s="711" t="s">
        <v>30369</v>
      </c>
      <c r="B15252" s="651" t="s">
        <v>30370</v>
      </c>
      <c r="C15252" s="651"/>
      <c r="D15252" s="652"/>
    </row>
    <row r="15253" spans="1:5">
      <c r="A15253" s="711">
        <v>87332</v>
      </c>
      <c r="B15253" s="651" t="s">
        <v>30329</v>
      </c>
      <c r="C15253" s="651" t="s">
        <v>128</v>
      </c>
      <c r="D15253" s="652" t="s">
        <v>18987</v>
      </c>
      <c r="E15253" s="625">
        <v>305.83999999999997</v>
      </c>
    </row>
    <row r="15254" spans="1:5">
      <c r="A15254" s="711" t="s">
        <v>30330</v>
      </c>
      <c r="B15254" s="651" t="s">
        <v>30368</v>
      </c>
      <c r="C15254" s="651"/>
      <c r="D15254" s="652"/>
    </row>
    <row r="15255" spans="1:5">
      <c r="A15255" s="711" t="s">
        <v>30369</v>
      </c>
      <c r="B15255" s="651" t="s">
        <v>30371</v>
      </c>
      <c r="C15255" s="651"/>
      <c r="D15255" s="652"/>
    </row>
    <row r="15256" spans="1:5">
      <c r="A15256" s="711">
        <v>87333</v>
      </c>
      <c r="B15256" s="651" t="s">
        <v>30334</v>
      </c>
      <c r="C15256" s="651" t="s">
        <v>128</v>
      </c>
      <c r="D15256" s="652" t="s">
        <v>18987</v>
      </c>
      <c r="E15256" s="625">
        <v>310.06</v>
      </c>
    </row>
    <row r="15257" spans="1:5">
      <c r="A15257" s="711" t="s">
        <v>30335</v>
      </c>
      <c r="B15257" s="651" t="s">
        <v>30372</v>
      </c>
      <c r="C15257" s="651"/>
      <c r="D15257" s="652"/>
    </row>
    <row r="15258" spans="1:5">
      <c r="A15258" s="711" t="s">
        <v>30373</v>
      </c>
      <c r="B15258" s="651" t="s">
        <v>30374</v>
      </c>
      <c r="C15258" s="651"/>
      <c r="D15258" s="652"/>
    </row>
    <row r="15259" spans="1:5">
      <c r="A15259" s="711">
        <v>87334</v>
      </c>
      <c r="B15259" s="651" t="s">
        <v>30334</v>
      </c>
      <c r="C15259" s="651" t="s">
        <v>128</v>
      </c>
      <c r="D15259" s="652" t="s">
        <v>18987</v>
      </c>
      <c r="E15259" s="625">
        <v>290.42</v>
      </c>
    </row>
    <row r="15260" spans="1:5">
      <c r="A15260" s="711" t="s">
        <v>30335</v>
      </c>
      <c r="B15260" s="651" t="s">
        <v>30372</v>
      </c>
      <c r="C15260" s="651"/>
      <c r="D15260" s="652"/>
    </row>
    <row r="15261" spans="1:5">
      <c r="A15261" s="711" t="s">
        <v>30373</v>
      </c>
      <c r="B15261" s="651" t="s">
        <v>30375</v>
      </c>
      <c r="C15261" s="651"/>
      <c r="D15261" s="652"/>
    </row>
    <row r="15262" spans="1:5">
      <c r="A15262" s="711">
        <v>87335</v>
      </c>
      <c r="B15262" s="651" t="s">
        <v>30340</v>
      </c>
      <c r="C15262" s="651" t="s">
        <v>128</v>
      </c>
      <c r="D15262" s="652" t="s">
        <v>18987</v>
      </c>
      <c r="E15262" s="625">
        <v>314.57</v>
      </c>
    </row>
    <row r="15263" spans="1:5">
      <c r="A15263" s="711" t="s">
        <v>30330</v>
      </c>
      <c r="B15263" s="651" t="s">
        <v>30368</v>
      </c>
      <c r="C15263" s="651"/>
      <c r="D15263" s="652"/>
    </row>
    <row r="15264" spans="1:5">
      <c r="A15264" s="711" t="s">
        <v>30369</v>
      </c>
      <c r="B15264" s="651" t="s">
        <v>30370</v>
      </c>
      <c r="C15264" s="651"/>
      <c r="D15264" s="652"/>
    </row>
    <row r="15265" spans="1:5">
      <c r="A15265" s="711">
        <v>87336</v>
      </c>
      <c r="B15265" s="651" t="s">
        <v>30340</v>
      </c>
      <c r="C15265" s="651" t="s">
        <v>128</v>
      </c>
      <c r="D15265" s="652" t="s">
        <v>18987</v>
      </c>
      <c r="E15265" s="625">
        <v>300.39</v>
      </c>
    </row>
    <row r="15266" spans="1:5">
      <c r="A15266" s="711" t="s">
        <v>30330</v>
      </c>
      <c r="B15266" s="651" t="s">
        <v>30368</v>
      </c>
      <c r="C15266" s="651"/>
      <c r="D15266" s="652"/>
    </row>
    <row r="15267" spans="1:5">
      <c r="A15267" s="711" t="s">
        <v>30369</v>
      </c>
      <c r="B15267" s="651" t="s">
        <v>30371</v>
      </c>
      <c r="C15267" s="651"/>
      <c r="D15267" s="652"/>
    </row>
    <row r="15268" spans="1:5">
      <c r="A15268" s="711">
        <v>87337</v>
      </c>
      <c r="B15268" s="651" t="s">
        <v>30341</v>
      </c>
      <c r="C15268" s="651" t="s">
        <v>128</v>
      </c>
      <c r="D15268" s="652" t="s">
        <v>18987</v>
      </c>
      <c r="E15268" s="625">
        <v>299.82</v>
      </c>
    </row>
    <row r="15269" spans="1:5">
      <c r="A15269" s="711" t="s">
        <v>30330</v>
      </c>
      <c r="B15269" s="651" t="s">
        <v>30368</v>
      </c>
      <c r="C15269" s="651"/>
      <c r="D15269" s="652"/>
    </row>
    <row r="15270" spans="1:5">
      <c r="A15270" s="711" t="s">
        <v>30369</v>
      </c>
      <c r="B15270" s="651" t="s">
        <v>30370</v>
      </c>
      <c r="C15270" s="651"/>
      <c r="D15270" s="652"/>
    </row>
    <row r="15271" spans="1:5">
      <c r="A15271" s="711">
        <v>87338</v>
      </c>
      <c r="B15271" s="651" t="s">
        <v>30342</v>
      </c>
      <c r="C15271" s="651" t="s">
        <v>128</v>
      </c>
      <c r="D15271" s="652" t="s">
        <v>18987</v>
      </c>
      <c r="E15271" s="625">
        <v>289.08</v>
      </c>
    </row>
    <row r="15272" spans="1:5">
      <c r="A15272" s="711" t="s">
        <v>22417</v>
      </c>
      <c r="B15272" s="651" t="s">
        <v>22418</v>
      </c>
      <c r="C15272" s="651"/>
      <c r="D15272" s="652"/>
    </row>
    <row r="15273" spans="1:5">
      <c r="A15273" s="711" t="s">
        <v>22419</v>
      </c>
      <c r="B15273" s="651" t="e">
        <v>#NAME?</v>
      </c>
      <c r="C15273" s="651"/>
      <c r="D15273" s="652" t="s">
        <v>22420</v>
      </c>
      <c r="E15273" s="625" t="s">
        <v>22421</v>
      </c>
    </row>
    <row r="15274" spans="1:5">
      <c r="A15274" s="711"/>
      <c r="B15274" s="651"/>
      <c r="C15274" s="651"/>
      <c r="D15274" s="652" t="s">
        <v>22422</v>
      </c>
      <c r="E15274" s="625" t="s">
        <v>22423</v>
      </c>
    </row>
    <row r="15275" spans="1:5">
      <c r="A15275" s="711" t="s">
        <v>22424</v>
      </c>
      <c r="B15275" s="651" t="s">
        <v>22425</v>
      </c>
      <c r="C15275" s="651"/>
      <c r="D15275" s="652"/>
    </row>
    <row r="15276" spans="1:5">
      <c r="A15276" s="711" t="s">
        <v>22426</v>
      </c>
      <c r="B15276" s="651" t="s">
        <v>22427</v>
      </c>
      <c r="C15276" s="651" t="s">
        <v>22428</v>
      </c>
      <c r="D15276" s="652"/>
    </row>
    <row r="15277" spans="1:5">
      <c r="A15277" s="711" t="s">
        <v>22429</v>
      </c>
      <c r="B15277" s="651" t="s">
        <v>22430</v>
      </c>
      <c r="C15277" s="651"/>
      <c r="D15277" s="652" t="s">
        <v>22422</v>
      </c>
      <c r="E15277" s="625" t="s">
        <v>22431</v>
      </c>
    </row>
    <row r="15278" spans="1:5">
      <c r="A15278" s="711" t="s">
        <v>91</v>
      </c>
      <c r="B15278" s="651" t="s">
        <v>22432</v>
      </c>
      <c r="C15278" s="651" t="s">
        <v>22433</v>
      </c>
      <c r="D15278" s="652" t="s">
        <v>22434</v>
      </c>
      <c r="E15278" s="625" t="s">
        <v>22435</v>
      </c>
    </row>
    <row r="15279" spans="1:5">
      <c r="A15279" s="711" t="s">
        <v>22436</v>
      </c>
      <c r="B15279" s="651" t="s">
        <v>22437</v>
      </c>
      <c r="C15279" s="651"/>
      <c r="D15279" s="652"/>
    </row>
    <row r="15280" spans="1:5">
      <c r="A15280" s="711" t="s">
        <v>30343</v>
      </c>
      <c r="B15280" s="651" t="s">
        <v>30376</v>
      </c>
      <c r="C15280" s="651"/>
      <c r="D15280" s="652"/>
    </row>
    <row r="15281" spans="1:5">
      <c r="A15281" s="711" t="s">
        <v>30377</v>
      </c>
      <c r="B15281" s="651" t="s">
        <v>30378</v>
      </c>
      <c r="C15281" s="651"/>
      <c r="D15281" s="652"/>
    </row>
    <row r="15282" spans="1:5">
      <c r="A15282" s="711">
        <v>87339</v>
      </c>
      <c r="B15282" s="651" t="s">
        <v>30347</v>
      </c>
      <c r="C15282" s="651" t="s">
        <v>128</v>
      </c>
      <c r="D15282" s="652" t="s">
        <v>18987</v>
      </c>
      <c r="E15282" s="625">
        <v>451.57</v>
      </c>
    </row>
    <row r="15283" spans="1:5">
      <c r="A15283" s="711" t="s">
        <v>30348</v>
      </c>
      <c r="B15283" s="651" t="s">
        <v>30379</v>
      </c>
      <c r="C15283" s="651"/>
      <c r="D15283" s="652"/>
    </row>
    <row r="15284" spans="1:5">
      <c r="A15284" s="711">
        <v>87340</v>
      </c>
      <c r="B15284" s="651" t="s">
        <v>30347</v>
      </c>
      <c r="C15284" s="651" t="s">
        <v>128</v>
      </c>
      <c r="D15284" s="652" t="s">
        <v>18987</v>
      </c>
      <c r="E15284" s="625">
        <v>390.79</v>
      </c>
    </row>
    <row r="15285" spans="1:5">
      <c r="A15285" s="711" t="s">
        <v>30348</v>
      </c>
      <c r="B15285" s="651" t="s">
        <v>30380</v>
      </c>
      <c r="C15285" s="651"/>
      <c r="D15285" s="652"/>
    </row>
    <row r="15286" spans="1:5">
      <c r="A15286" s="711">
        <v>87341</v>
      </c>
      <c r="B15286" s="651" t="s">
        <v>30347</v>
      </c>
      <c r="C15286" s="651" t="s">
        <v>128</v>
      </c>
      <c r="D15286" s="652" t="s">
        <v>18987</v>
      </c>
      <c r="E15286" s="625">
        <v>379.76</v>
      </c>
    </row>
    <row r="15287" spans="1:5">
      <c r="A15287" s="711" t="s">
        <v>30348</v>
      </c>
      <c r="B15287" s="651" t="s">
        <v>30381</v>
      </c>
      <c r="C15287" s="651"/>
      <c r="D15287" s="652"/>
    </row>
    <row r="15288" spans="1:5">
      <c r="A15288" s="711">
        <v>87342</v>
      </c>
      <c r="B15288" s="651" t="s">
        <v>30351</v>
      </c>
      <c r="C15288" s="651" t="s">
        <v>128</v>
      </c>
      <c r="D15288" s="652" t="s">
        <v>18987</v>
      </c>
      <c r="E15288" s="625">
        <v>391.66</v>
      </c>
    </row>
    <row r="15289" spans="1:5">
      <c r="A15289" s="711" t="s">
        <v>30348</v>
      </c>
      <c r="B15289" s="651" t="s">
        <v>30379</v>
      </c>
      <c r="C15289" s="651"/>
      <c r="D15289" s="652"/>
    </row>
    <row r="15290" spans="1:5">
      <c r="A15290" s="711">
        <v>87343</v>
      </c>
      <c r="B15290" s="651" t="s">
        <v>30351</v>
      </c>
      <c r="C15290" s="651" t="s">
        <v>128</v>
      </c>
      <c r="D15290" s="652" t="s">
        <v>18987</v>
      </c>
      <c r="E15290" s="625">
        <v>352.44</v>
      </c>
    </row>
    <row r="15291" spans="1:5">
      <c r="A15291" s="711" t="s">
        <v>30348</v>
      </c>
      <c r="B15291" s="651" t="s">
        <v>30380</v>
      </c>
      <c r="C15291" s="651"/>
      <c r="D15291" s="652"/>
    </row>
    <row r="15292" spans="1:5">
      <c r="A15292" s="711">
        <v>87344</v>
      </c>
      <c r="B15292" s="651" t="s">
        <v>30351</v>
      </c>
      <c r="C15292" s="651" t="s">
        <v>128</v>
      </c>
      <c r="D15292" s="652" t="s">
        <v>18987</v>
      </c>
      <c r="E15292" s="625">
        <v>336.87</v>
      </c>
    </row>
    <row r="15293" spans="1:5">
      <c r="A15293" s="711" t="s">
        <v>30348</v>
      </c>
      <c r="B15293" s="651" t="s">
        <v>30381</v>
      </c>
      <c r="C15293" s="651"/>
      <c r="D15293" s="652"/>
    </row>
    <row r="15294" spans="1:5">
      <c r="A15294" s="711">
        <v>87345</v>
      </c>
      <c r="B15294" s="651" t="s">
        <v>30352</v>
      </c>
      <c r="C15294" s="651" t="s">
        <v>128</v>
      </c>
      <c r="D15294" s="652" t="s">
        <v>18987</v>
      </c>
      <c r="E15294" s="625">
        <v>345.77</v>
      </c>
    </row>
    <row r="15295" spans="1:5">
      <c r="A15295" s="711" t="s">
        <v>30348</v>
      </c>
      <c r="B15295" s="651" t="s">
        <v>30379</v>
      </c>
      <c r="C15295" s="651"/>
      <c r="D15295" s="652"/>
    </row>
    <row r="15296" spans="1:5">
      <c r="A15296" s="711">
        <v>87346</v>
      </c>
      <c r="B15296" s="651" t="s">
        <v>30352</v>
      </c>
      <c r="C15296" s="651" t="s">
        <v>128</v>
      </c>
      <c r="D15296" s="652" t="s">
        <v>18987</v>
      </c>
      <c r="E15296" s="625">
        <v>319.14999999999998</v>
      </c>
    </row>
    <row r="15297" spans="1:5">
      <c r="A15297" s="711" t="s">
        <v>30348</v>
      </c>
      <c r="B15297" s="651" t="s">
        <v>30380</v>
      </c>
      <c r="C15297" s="651"/>
      <c r="D15297" s="652"/>
    </row>
    <row r="15298" spans="1:5">
      <c r="A15298" s="711">
        <v>87347</v>
      </c>
      <c r="B15298" s="651" t="s">
        <v>30352</v>
      </c>
      <c r="C15298" s="651" t="s">
        <v>128</v>
      </c>
      <c r="D15298" s="652" t="s">
        <v>18987</v>
      </c>
      <c r="E15298" s="625">
        <v>310.70999999999998</v>
      </c>
    </row>
    <row r="15299" spans="1:5">
      <c r="A15299" s="711" t="s">
        <v>30348</v>
      </c>
      <c r="B15299" s="651" t="s">
        <v>30381</v>
      </c>
      <c r="C15299" s="651"/>
      <c r="D15299" s="652"/>
    </row>
    <row r="15300" spans="1:5">
      <c r="A15300" s="711">
        <v>87348</v>
      </c>
      <c r="B15300" s="651" t="s">
        <v>30353</v>
      </c>
      <c r="C15300" s="651" t="s">
        <v>128</v>
      </c>
      <c r="D15300" s="652" t="s">
        <v>18987</v>
      </c>
      <c r="E15300" s="625">
        <v>321.52999999999997</v>
      </c>
    </row>
    <row r="15301" spans="1:5">
      <c r="A15301" s="711" t="s">
        <v>30348</v>
      </c>
      <c r="B15301" s="651" t="s">
        <v>30379</v>
      </c>
      <c r="C15301" s="651"/>
      <c r="D15301" s="652"/>
    </row>
    <row r="15302" spans="1:5">
      <c r="A15302" s="711">
        <v>87349</v>
      </c>
      <c r="B15302" s="651" t="s">
        <v>30353</v>
      </c>
      <c r="C15302" s="651" t="s">
        <v>128</v>
      </c>
      <c r="D15302" s="652" t="s">
        <v>18987</v>
      </c>
      <c r="E15302" s="625">
        <v>287.66000000000003</v>
      </c>
    </row>
    <row r="15303" spans="1:5">
      <c r="A15303" s="711" t="s">
        <v>30348</v>
      </c>
      <c r="B15303" s="651" t="s">
        <v>30381</v>
      </c>
      <c r="C15303" s="651"/>
      <c r="D15303" s="652"/>
    </row>
    <row r="15304" spans="1:5">
      <c r="A15304" s="711">
        <v>87350</v>
      </c>
      <c r="B15304" s="651" t="s">
        <v>30354</v>
      </c>
      <c r="C15304" s="651" t="s">
        <v>128</v>
      </c>
      <c r="D15304" s="652" t="s">
        <v>18987</v>
      </c>
      <c r="E15304" s="625">
        <v>283.54000000000002</v>
      </c>
    </row>
    <row r="15305" spans="1:5">
      <c r="A15305" s="711" t="s">
        <v>30355</v>
      </c>
      <c r="B15305" s="651" t="s">
        <v>30382</v>
      </c>
      <c r="C15305" s="651"/>
      <c r="D15305" s="652"/>
    </row>
    <row r="15306" spans="1:5">
      <c r="A15306" s="711" t="s">
        <v>23476</v>
      </c>
      <c r="B15306" s="651"/>
      <c r="C15306" s="651"/>
      <c r="D15306" s="652"/>
    </row>
    <row r="15307" spans="1:5">
      <c r="A15307" s="711">
        <v>87351</v>
      </c>
      <c r="B15307" s="651" t="s">
        <v>30354</v>
      </c>
      <c r="C15307" s="651" t="s">
        <v>128</v>
      </c>
      <c r="D15307" s="652" t="s">
        <v>18987</v>
      </c>
      <c r="E15307" s="625">
        <v>258.18</v>
      </c>
    </row>
    <row r="15308" spans="1:5">
      <c r="A15308" s="711" t="s">
        <v>22417</v>
      </c>
      <c r="B15308" s="651" t="s">
        <v>22418</v>
      </c>
      <c r="C15308" s="651"/>
      <c r="D15308" s="652"/>
    </row>
    <row r="15309" spans="1:5">
      <c r="A15309" s="711" t="s">
        <v>22419</v>
      </c>
      <c r="B15309" s="651" t="e">
        <v>#NAME?</v>
      </c>
      <c r="C15309" s="651"/>
      <c r="D15309" s="652" t="s">
        <v>22420</v>
      </c>
      <c r="E15309" s="625" t="s">
        <v>22421</v>
      </c>
    </row>
    <row r="15310" spans="1:5">
      <c r="A15310" s="711"/>
      <c r="B15310" s="651"/>
      <c r="C15310" s="651"/>
      <c r="D15310" s="652" t="s">
        <v>22422</v>
      </c>
      <c r="E15310" s="625" t="s">
        <v>22423</v>
      </c>
    </row>
    <row r="15311" spans="1:5">
      <c r="A15311" s="711" t="s">
        <v>22424</v>
      </c>
      <c r="B15311" s="651" t="s">
        <v>22425</v>
      </c>
      <c r="C15311" s="651"/>
      <c r="D15311" s="652"/>
    </row>
    <row r="15312" spans="1:5">
      <c r="A15312" s="711" t="s">
        <v>22426</v>
      </c>
      <c r="B15312" s="651" t="s">
        <v>22427</v>
      </c>
      <c r="C15312" s="651" t="s">
        <v>22428</v>
      </c>
      <c r="D15312" s="652"/>
    </row>
    <row r="15313" spans="1:5">
      <c r="A15313" s="711" t="s">
        <v>22429</v>
      </c>
      <c r="B15313" s="651" t="s">
        <v>22430</v>
      </c>
      <c r="C15313" s="651"/>
      <c r="D15313" s="652" t="s">
        <v>22422</v>
      </c>
      <c r="E15313" s="625" t="s">
        <v>22431</v>
      </c>
    </row>
    <row r="15314" spans="1:5">
      <c r="A15314" s="711" t="s">
        <v>91</v>
      </c>
      <c r="B15314" s="651" t="s">
        <v>22432</v>
      </c>
      <c r="C15314" s="651" t="s">
        <v>22433</v>
      </c>
      <c r="D15314" s="652" t="s">
        <v>22434</v>
      </c>
      <c r="E15314" s="625" t="s">
        <v>22435</v>
      </c>
    </row>
    <row r="15315" spans="1:5">
      <c r="A15315" s="711" t="s">
        <v>22436</v>
      </c>
      <c r="B15315" s="651" t="s">
        <v>22437</v>
      </c>
      <c r="C15315" s="651"/>
      <c r="D15315" s="652"/>
    </row>
    <row r="15316" spans="1:5">
      <c r="A15316" s="711" t="s">
        <v>30355</v>
      </c>
      <c r="B15316" s="651" t="s">
        <v>30383</v>
      </c>
      <c r="C15316" s="651"/>
      <c r="D15316" s="652"/>
    </row>
    <row r="15317" spans="1:5">
      <c r="A15317" s="711" t="s">
        <v>23476</v>
      </c>
      <c r="B15317" s="651"/>
      <c r="C15317" s="651"/>
      <c r="D15317" s="652"/>
    </row>
    <row r="15318" spans="1:5">
      <c r="A15318" s="711">
        <v>87352</v>
      </c>
      <c r="B15318" s="651" t="s">
        <v>30358</v>
      </c>
      <c r="C15318" s="651" t="s">
        <v>128</v>
      </c>
      <c r="D15318" s="652" t="s">
        <v>18987</v>
      </c>
      <c r="E15318" s="625">
        <v>353.38</v>
      </c>
    </row>
    <row r="15319" spans="1:5">
      <c r="A15319" s="711" t="s">
        <v>30355</v>
      </c>
      <c r="B15319" s="651" t="s">
        <v>30384</v>
      </c>
      <c r="C15319" s="651"/>
      <c r="D15319" s="652"/>
    </row>
    <row r="15320" spans="1:5">
      <c r="A15320" s="711" t="s">
        <v>23476</v>
      </c>
      <c r="B15320" s="651"/>
      <c r="C15320" s="651"/>
      <c r="D15320" s="652"/>
    </row>
    <row r="15321" spans="1:5">
      <c r="A15321" s="711">
        <v>87353</v>
      </c>
      <c r="B15321" s="651" t="s">
        <v>30358</v>
      </c>
      <c r="C15321" s="651" t="s">
        <v>128</v>
      </c>
      <c r="D15321" s="652" t="s">
        <v>18987</v>
      </c>
      <c r="E15321" s="625">
        <v>318.08</v>
      </c>
    </row>
    <row r="15322" spans="1:5">
      <c r="A15322" s="711" t="s">
        <v>30355</v>
      </c>
      <c r="B15322" s="651" t="s">
        <v>30382</v>
      </c>
      <c r="C15322" s="651"/>
      <c r="D15322" s="652"/>
    </row>
    <row r="15323" spans="1:5">
      <c r="A15323" s="711" t="s">
        <v>23476</v>
      </c>
      <c r="B15323" s="651"/>
      <c r="C15323" s="651"/>
      <c r="D15323" s="652"/>
    </row>
    <row r="15324" spans="1:5">
      <c r="A15324" s="711">
        <v>87354</v>
      </c>
      <c r="B15324" s="651" t="s">
        <v>30358</v>
      </c>
      <c r="C15324" s="651" t="s">
        <v>128</v>
      </c>
      <c r="D15324" s="652" t="s">
        <v>18987</v>
      </c>
      <c r="E15324" s="625">
        <v>302.29000000000002</v>
      </c>
    </row>
    <row r="15325" spans="1:5">
      <c r="A15325" s="711" t="s">
        <v>30355</v>
      </c>
      <c r="B15325" s="651" t="s">
        <v>30383</v>
      </c>
      <c r="C15325" s="651"/>
      <c r="D15325" s="652"/>
    </row>
    <row r="15326" spans="1:5">
      <c r="A15326" s="711" t="s">
        <v>23476</v>
      </c>
      <c r="B15326" s="651"/>
      <c r="C15326" s="651"/>
      <c r="D15326" s="652"/>
    </row>
    <row r="15327" spans="1:5">
      <c r="A15327" s="711">
        <v>87355</v>
      </c>
      <c r="B15327" s="651" t="s">
        <v>30359</v>
      </c>
      <c r="C15327" s="651" t="s">
        <v>128</v>
      </c>
      <c r="D15327" s="652" t="s">
        <v>18987</v>
      </c>
      <c r="E15327" s="625">
        <v>309.02</v>
      </c>
    </row>
    <row r="15328" spans="1:5">
      <c r="A15328" s="711" t="s">
        <v>30355</v>
      </c>
      <c r="B15328" s="651" t="s">
        <v>30384</v>
      </c>
      <c r="C15328" s="651"/>
      <c r="D15328" s="652"/>
    </row>
    <row r="15329" spans="1:5">
      <c r="A15329" s="711" t="s">
        <v>23476</v>
      </c>
      <c r="B15329" s="651"/>
      <c r="C15329" s="651"/>
      <c r="D15329" s="652"/>
    </row>
    <row r="15330" spans="1:5">
      <c r="A15330" s="711">
        <v>87356</v>
      </c>
      <c r="B15330" s="651" t="s">
        <v>30359</v>
      </c>
      <c r="C15330" s="651" t="s">
        <v>128</v>
      </c>
      <c r="D15330" s="652" t="s">
        <v>18987</v>
      </c>
      <c r="E15330" s="625">
        <v>280.5</v>
      </c>
    </row>
    <row r="15331" spans="1:5">
      <c r="A15331" s="711" t="s">
        <v>30355</v>
      </c>
      <c r="B15331" s="651" t="s">
        <v>30382</v>
      </c>
      <c r="C15331" s="651"/>
      <c r="D15331" s="652"/>
    </row>
    <row r="15332" spans="1:5">
      <c r="A15332" s="711" t="s">
        <v>23476</v>
      </c>
      <c r="B15332" s="651"/>
      <c r="C15332" s="651"/>
      <c r="D15332" s="652"/>
    </row>
    <row r="15333" spans="1:5">
      <c r="A15333" s="711">
        <v>87357</v>
      </c>
      <c r="B15333" s="651" t="s">
        <v>30359</v>
      </c>
      <c r="C15333" s="651" t="s">
        <v>128</v>
      </c>
      <c r="D15333" s="652" t="s">
        <v>18987</v>
      </c>
      <c r="E15333" s="625">
        <v>274.19</v>
      </c>
    </row>
    <row r="15334" spans="1:5">
      <c r="A15334" s="711" t="s">
        <v>30355</v>
      </c>
      <c r="B15334" s="651" t="s">
        <v>30383</v>
      </c>
      <c r="C15334" s="651"/>
      <c r="D15334" s="652"/>
    </row>
    <row r="15335" spans="1:5">
      <c r="A15335" s="711" t="s">
        <v>23476</v>
      </c>
      <c r="B15335" s="651"/>
      <c r="C15335" s="651"/>
      <c r="D15335" s="652"/>
    </row>
    <row r="15336" spans="1:5">
      <c r="A15336" s="711">
        <v>87358</v>
      </c>
      <c r="B15336" s="651" t="s">
        <v>30360</v>
      </c>
      <c r="C15336" s="651" t="s">
        <v>128</v>
      </c>
      <c r="D15336" s="652" t="s">
        <v>18987</v>
      </c>
      <c r="E15336" s="625">
        <v>1784.56</v>
      </c>
    </row>
    <row r="15337" spans="1:5">
      <c r="A15337" s="711" t="s">
        <v>30361</v>
      </c>
      <c r="B15337" s="651" t="s">
        <v>30385</v>
      </c>
      <c r="C15337" s="651"/>
      <c r="D15337" s="652"/>
    </row>
    <row r="15338" spans="1:5">
      <c r="A15338" s="711" t="s">
        <v>30386</v>
      </c>
      <c r="B15338" s="651" t="s">
        <v>30387</v>
      </c>
      <c r="C15338" s="651"/>
      <c r="D15338" s="652"/>
    </row>
    <row r="15339" spans="1:5">
      <c r="A15339" s="711">
        <v>87359</v>
      </c>
      <c r="B15339" s="651" t="s">
        <v>30360</v>
      </c>
      <c r="C15339" s="651" t="s">
        <v>128</v>
      </c>
      <c r="D15339" s="652" t="s">
        <v>18987</v>
      </c>
      <c r="E15339" s="625">
        <v>1774.31</v>
      </c>
    </row>
    <row r="15340" spans="1:5">
      <c r="A15340" s="711" t="s">
        <v>30361</v>
      </c>
      <c r="B15340" s="651" t="s">
        <v>30385</v>
      </c>
      <c r="C15340" s="651"/>
      <c r="D15340" s="652"/>
    </row>
    <row r="15341" spans="1:5">
      <c r="A15341" s="711" t="s">
        <v>30386</v>
      </c>
      <c r="B15341" s="651" t="s">
        <v>30388</v>
      </c>
      <c r="C15341" s="651"/>
      <c r="D15341" s="652"/>
    </row>
    <row r="15342" spans="1:5">
      <c r="A15342" s="711">
        <v>87360</v>
      </c>
      <c r="B15342" s="651" t="s">
        <v>30364</v>
      </c>
      <c r="C15342" s="651" t="s">
        <v>128</v>
      </c>
      <c r="D15342" s="652" t="s">
        <v>18987</v>
      </c>
      <c r="E15342" s="625">
        <v>1846.27</v>
      </c>
    </row>
    <row r="15343" spans="1:5">
      <c r="A15343" s="711" t="s">
        <v>30361</v>
      </c>
      <c r="B15343" s="651" t="s">
        <v>30385</v>
      </c>
      <c r="C15343" s="651"/>
      <c r="D15343" s="652"/>
    </row>
    <row r="15344" spans="1:5">
      <c r="A15344" s="711" t="s">
        <v>22417</v>
      </c>
      <c r="B15344" s="651" t="s">
        <v>22418</v>
      </c>
      <c r="C15344" s="651"/>
      <c r="D15344" s="652"/>
    </row>
    <row r="15345" spans="1:5">
      <c r="A15345" s="711" t="s">
        <v>22419</v>
      </c>
      <c r="B15345" s="651" t="e">
        <v>#NAME?</v>
      </c>
      <c r="C15345" s="651"/>
      <c r="D15345" s="652" t="s">
        <v>22420</v>
      </c>
      <c r="E15345" s="625" t="s">
        <v>22421</v>
      </c>
    </row>
    <row r="15346" spans="1:5">
      <c r="A15346" s="711"/>
      <c r="B15346" s="651"/>
      <c r="C15346" s="651"/>
      <c r="D15346" s="652" t="s">
        <v>22422</v>
      </c>
      <c r="E15346" s="625" t="s">
        <v>22423</v>
      </c>
    </row>
    <row r="15347" spans="1:5">
      <c r="A15347" s="711" t="s">
        <v>22424</v>
      </c>
      <c r="B15347" s="651" t="s">
        <v>22425</v>
      </c>
      <c r="C15347" s="651"/>
      <c r="D15347" s="652"/>
    </row>
    <row r="15348" spans="1:5">
      <c r="A15348" s="711" t="s">
        <v>22426</v>
      </c>
      <c r="B15348" s="651" t="s">
        <v>22427</v>
      </c>
      <c r="C15348" s="651" t="s">
        <v>22428</v>
      </c>
      <c r="D15348" s="652"/>
    </row>
    <row r="15349" spans="1:5">
      <c r="A15349" s="711" t="s">
        <v>22429</v>
      </c>
      <c r="B15349" s="651" t="s">
        <v>22430</v>
      </c>
      <c r="C15349" s="651"/>
      <c r="D15349" s="652" t="s">
        <v>22422</v>
      </c>
      <c r="E15349" s="625" t="s">
        <v>22431</v>
      </c>
    </row>
    <row r="15350" spans="1:5">
      <c r="A15350" s="711" t="s">
        <v>91</v>
      </c>
      <c r="B15350" s="651" t="s">
        <v>22432</v>
      </c>
      <c r="C15350" s="651" t="s">
        <v>22433</v>
      </c>
      <c r="D15350" s="652" t="s">
        <v>22434</v>
      </c>
      <c r="E15350" s="625" t="s">
        <v>22435</v>
      </c>
    </row>
    <row r="15351" spans="1:5">
      <c r="A15351" s="711" t="s">
        <v>22436</v>
      </c>
      <c r="B15351" s="651" t="s">
        <v>22437</v>
      </c>
      <c r="C15351" s="651"/>
      <c r="D15351" s="652"/>
    </row>
    <row r="15352" spans="1:5">
      <c r="A15352" s="711" t="s">
        <v>30386</v>
      </c>
      <c r="B15352" s="651" t="s">
        <v>30389</v>
      </c>
      <c r="C15352" s="651"/>
      <c r="D15352" s="652"/>
    </row>
    <row r="15353" spans="1:5">
      <c r="A15353" s="711">
        <v>87361</v>
      </c>
      <c r="B15353" s="651" t="s">
        <v>30364</v>
      </c>
      <c r="C15353" s="651" t="s">
        <v>128</v>
      </c>
      <c r="D15353" s="652" t="s">
        <v>18987</v>
      </c>
      <c r="E15353" s="625">
        <v>1828.63</v>
      </c>
    </row>
    <row r="15354" spans="1:5">
      <c r="A15354" s="711" t="s">
        <v>30361</v>
      </c>
      <c r="B15354" s="651" t="s">
        <v>30385</v>
      </c>
      <c r="C15354" s="651"/>
      <c r="D15354" s="652"/>
    </row>
    <row r="15355" spans="1:5">
      <c r="A15355" s="711" t="s">
        <v>30386</v>
      </c>
      <c r="B15355" s="651" t="s">
        <v>30387</v>
      </c>
      <c r="C15355" s="651"/>
      <c r="D15355" s="652"/>
    </row>
    <row r="15356" spans="1:5">
      <c r="A15356" s="711">
        <v>87362</v>
      </c>
      <c r="B15356" s="651" t="s">
        <v>30364</v>
      </c>
      <c r="C15356" s="651" t="s">
        <v>128</v>
      </c>
      <c r="D15356" s="652" t="s">
        <v>18987</v>
      </c>
      <c r="E15356" s="625">
        <v>1826.14</v>
      </c>
    </row>
    <row r="15357" spans="1:5">
      <c r="A15357" s="711" t="s">
        <v>30361</v>
      </c>
      <c r="B15357" s="651" t="s">
        <v>30385</v>
      </c>
      <c r="C15357" s="651"/>
      <c r="D15357" s="652"/>
    </row>
    <row r="15358" spans="1:5">
      <c r="A15358" s="711" t="s">
        <v>30386</v>
      </c>
      <c r="B15358" s="651" t="s">
        <v>30388</v>
      </c>
      <c r="C15358" s="651"/>
      <c r="D15358" s="652"/>
    </row>
    <row r="15359" spans="1:5">
      <c r="A15359" s="711">
        <v>87363</v>
      </c>
      <c r="B15359" s="651" t="s">
        <v>30365</v>
      </c>
      <c r="C15359" s="651" t="s">
        <v>128</v>
      </c>
      <c r="D15359" s="652" t="s">
        <v>18987</v>
      </c>
      <c r="E15359" s="625">
        <v>1818.76</v>
      </c>
    </row>
    <row r="15360" spans="1:5">
      <c r="A15360" s="711" t="s">
        <v>30361</v>
      </c>
      <c r="B15360" s="651" t="s">
        <v>30385</v>
      </c>
      <c r="C15360" s="651"/>
      <c r="D15360" s="652"/>
    </row>
    <row r="15361" spans="1:5">
      <c r="A15361" s="711" t="s">
        <v>30386</v>
      </c>
      <c r="B15361" s="651" t="s">
        <v>30387</v>
      </c>
      <c r="C15361" s="651"/>
      <c r="D15361" s="652"/>
    </row>
    <row r="15362" spans="1:5">
      <c r="A15362" s="711">
        <v>87364</v>
      </c>
      <c r="B15362" s="651" t="s">
        <v>30365</v>
      </c>
      <c r="C15362" s="651" t="s">
        <v>128</v>
      </c>
      <c r="D15362" s="652" t="s">
        <v>18987</v>
      </c>
      <c r="E15362" s="625">
        <v>1793.32</v>
      </c>
    </row>
    <row r="15363" spans="1:5">
      <c r="A15363" s="711" t="s">
        <v>30361</v>
      </c>
      <c r="B15363" s="651" t="s">
        <v>30385</v>
      </c>
      <c r="C15363" s="651"/>
      <c r="D15363" s="652"/>
    </row>
    <row r="15364" spans="1:5">
      <c r="A15364" s="711" t="s">
        <v>30386</v>
      </c>
      <c r="B15364" s="651" t="s">
        <v>30388</v>
      </c>
      <c r="C15364" s="651"/>
      <c r="D15364" s="652"/>
    </row>
    <row r="15365" spans="1:5">
      <c r="A15365" s="711">
        <v>87365</v>
      </c>
      <c r="B15365" s="651" t="s">
        <v>30323</v>
      </c>
      <c r="C15365" s="651" t="s">
        <v>128</v>
      </c>
      <c r="D15365" s="652" t="s">
        <v>18987</v>
      </c>
      <c r="E15365" s="625">
        <v>322.77999999999997</v>
      </c>
    </row>
    <row r="15366" spans="1:5">
      <c r="A15366" s="711" t="s">
        <v>30324</v>
      </c>
      <c r="B15366" s="651" t="s">
        <v>30325</v>
      </c>
      <c r="C15366" s="651"/>
      <c r="D15366" s="652"/>
    </row>
    <row r="15367" spans="1:5">
      <c r="A15367" s="711" t="s">
        <v>29789</v>
      </c>
      <c r="B15367" s="651" t="s">
        <v>22787</v>
      </c>
      <c r="C15367" s="651"/>
      <c r="D15367" s="652"/>
    </row>
    <row r="15368" spans="1:5">
      <c r="A15368" s="711">
        <v>87366</v>
      </c>
      <c r="B15368" s="651" t="s">
        <v>30328</v>
      </c>
      <c r="C15368" s="651" t="s">
        <v>128</v>
      </c>
      <c r="D15368" s="652" t="s">
        <v>18987</v>
      </c>
      <c r="E15368" s="625">
        <v>337.16</v>
      </c>
    </row>
    <row r="15369" spans="1:5">
      <c r="A15369" s="711" t="s">
        <v>30324</v>
      </c>
      <c r="B15369" s="651" t="s">
        <v>30325</v>
      </c>
      <c r="C15369" s="651"/>
      <c r="D15369" s="652"/>
    </row>
    <row r="15370" spans="1:5">
      <c r="A15370" s="711" t="s">
        <v>29789</v>
      </c>
      <c r="B15370" s="651" t="s">
        <v>22787</v>
      </c>
      <c r="C15370" s="651"/>
      <c r="D15370" s="652"/>
    </row>
    <row r="15371" spans="1:5">
      <c r="A15371" s="711">
        <v>87367</v>
      </c>
      <c r="B15371" s="651" t="s">
        <v>30329</v>
      </c>
      <c r="C15371" s="651" t="s">
        <v>128</v>
      </c>
      <c r="D15371" s="652" t="s">
        <v>18987</v>
      </c>
      <c r="E15371" s="625">
        <v>381.51</v>
      </c>
    </row>
    <row r="15372" spans="1:5">
      <c r="A15372" s="711" t="s">
        <v>30330</v>
      </c>
      <c r="B15372" s="651" t="s">
        <v>30390</v>
      </c>
      <c r="C15372" s="651"/>
      <c r="D15372" s="652"/>
    </row>
    <row r="15373" spans="1:5">
      <c r="A15373" s="711">
        <v>87368</v>
      </c>
      <c r="B15373" s="651" t="s">
        <v>30334</v>
      </c>
      <c r="C15373" s="651" t="s">
        <v>128</v>
      </c>
      <c r="D15373" s="652" t="s">
        <v>18987</v>
      </c>
      <c r="E15373" s="625">
        <v>374.46</v>
      </c>
    </row>
    <row r="15374" spans="1:5">
      <c r="A15374" s="711" t="s">
        <v>30335</v>
      </c>
      <c r="B15374" s="651" t="s">
        <v>30391</v>
      </c>
      <c r="C15374" s="651"/>
      <c r="D15374" s="652"/>
    </row>
    <row r="15375" spans="1:5">
      <c r="A15375" s="711">
        <v>14</v>
      </c>
      <c r="B15375" s="651"/>
      <c r="C15375" s="651"/>
      <c r="D15375" s="652"/>
    </row>
    <row r="15376" spans="1:5">
      <c r="A15376" s="711">
        <v>87369</v>
      </c>
      <c r="B15376" s="651" t="s">
        <v>30340</v>
      </c>
      <c r="C15376" s="651" t="s">
        <v>128</v>
      </c>
      <c r="D15376" s="652" t="s">
        <v>18987</v>
      </c>
      <c r="E15376" s="625">
        <v>382.95</v>
      </c>
    </row>
    <row r="15377" spans="1:5">
      <c r="A15377" s="711" t="s">
        <v>30330</v>
      </c>
      <c r="B15377" s="651" t="s">
        <v>30390</v>
      </c>
      <c r="C15377" s="651"/>
      <c r="D15377" s="652"/>
    </row>
    <row r="15378" spans="1:5">
      <c r="A15378" s="711">
        <v>87370</v>
      </c>
      <c r="B15378" s="651" t="s">
        <v>30341</v>
      </c>
      <c r="C15378" s="651" t="s">
        <v>128</v>
      </c>
      <c r="D15378" s="652" t="s">
        <v>18987</v>
      </c>
      <c r="E15378" s="625">
        <v>369.09</v>
      </c>
    </row>
    <row r="15379" spans="1:5">
      <c r="A15379" s="711" t="s">
        <v>30330</v>
      </c>
      <c r="B15379" s="651" t="s">
        <v>30390</v>
      </c>
      <c r="C15379" s="651"/>
      <c r="D15379" s="652"/>
    </row>
    <row r="15380" spans="1:5">
      <c r="A15380" s="711" t="s">
        <v>22417</v>
      </c>
      <c r="B15380" s="651" t="s">
        <v>22418</v>
      </c>
      <c r="C15380" s="651"/>
      <c r="D15380" s="652"/>
    </row>
    <row r="15381" spans="1:5">
      <c r="A15381" s="711" t="s">
        <v>22419</v>
      </c>
      <c r="B15381" s="651" t="e">
        <v>#NAME?</v>
      </c>
      <c r="C15381" s="651"/>
      <c r="D15381" s="652" t="s">
        <v>22420</v>
      </c>
      <c r="E15381" s="625" t="s">
        <v>22421</v>
      </c>
    </row>
    <row r="15382" spans="1:5">
      <c r="A15382" s="711"/>
      <c r="B15382" s="651"/>
      <c r="C15382" s="651"/>
      <c r="D15382" s="652" t="s">
        <v>22422</v>
      </c>
      <c r="E15382" s="625" t="s">
        <v>22423</v>
      </c>
    </row>
    <row r="15383" spans="1:5">
      <c r="A15383" s="711" t="s">
        <v>22424</v>
      </c>
      <c r="B15383" s="651" t="s">
        <v>22425</v>
      </c>
      <c r="C15383" s="651"/>
      <c r="D15383" s="652"/>
    </row>
    <row r="15384" spans="1:5">
      <c r="A15384" s="711" t="s">
        <v>22426</v>
      </c>
      <c r="B15384" s="651" t="s">
        <v>22427</v>
      </c>
      <c r="C15384" s="651" t="s">
        <v>22428</v>
      </c>
      <c r="D15384" s="652"/>
    </row>
    <row r="15385" spans="1:5">
      <c r="A15385" s="711" t="s">
        <v>22429</v>
      </c>
      <c r="B15385" s="651" t="s">
        <v>22430</v>
      </c>
      <c r="C15385" s="651"/>
      <c r="D15385" s="652" t="s">
        <v>22422</v>
      </c>
      <c r="E15385" s="625" t="s">
        <v>22431</v>
      </c>
    </row>
    <row r="15386" spans="1:5">
      <c r="A15386" s="711" t="s">
        <v>91</v>
      </c>
      <c r="B15386" s="651" t="s">
        <v>22432</v>
      </c>
      <c r="C15386" s="651" t="s">
        <v>22433</v>
      </c>
      <c r="D15386" s="652" t="s">
        <v>22434</v>
      </c>
      <c r="E15386" s="625" t="s">
        <v>22435</v>
      </c>
    </row>
    <row r="15387" spans="1:5">
      <c r="A15387" s="711" t="s">
        <v>22436</v>
      </c>
      <c r="B15387" s="651" t="s">
        <v>22437</v>
      </c>
      <c r="C15387" s="651"/>
      <c r="D15387" s="652"/>
    </row>
    <row r="15388" spans="1:5">
      <c r="A15388" s="711">
        <v>87371</v>
      </c>
      <c r="B15388" s="651" t="s">
        <v>30342</v>
      </c>
      <c r="C15388" s="651" t="s">
        <v>128</v>
      </c>
      <c r="D15388" s="652" t="s">
        <v>18987</v>
      </c>
      <c r="E15388" s="625">
        <v>362.39</v>
      </c>
    </row>
    <row r="15389" spans="1:5">
      <c r="A15389" s="711" t="s">
        <v>30343</v>
      </c>
      <c r="B15389" s="651" t="s">
        <v>30392</v>
      </c>
      <c r="C15389" s="651"/>
      <c r="D15389" s="652"/>
    </row>
    <row r="15390" spans="1:5">
      <c r="A15390" s="711">
        <v>87372</v>
      </c>
      <c r="B15390" s="651" t="s">
        <v>30347</v>
      </c>
      <c r="C15390" s="651" t="s">
        <v>128</v>
      </c>
      <c r="D15390" s="652" t="s">
        <v>18987</v>
      </c>
      <c r="E15390" s="625">
        <v>462.61</v>
      </c>
    </row>
    <row r="15391" spans="1:5">
      <c r="A15391" s="711" t="s">
        <v>30393</v>
      </c>
      <c r="B15391" s="651">
        <v>41791</v>
      </c>
      <c r="C15391" s="651"/>
      <c r="D15391" s="652"/>
    </row>
    <row r="15392" spans="1:5">
      <c r="A15392" s="711">
        <v>87373</v>
      </c>
      <c r="B15392" s="651" t="s">
        <v>30351</v>
      </c>
      <c r="C15392" s="651" t="s">
        <v>128</v>
      </c>
      <c r="D15392" s="652" t="s">
        <v>18987</v>
      </c>
      <c r="E15392" s="625">
        <v>419.37</v>
      </c>
    </row>
    <row r="15393" spans="1:5">
      <c r="A15393" s="711" t="s">
        <v>30393</v>
      </c>
      <c r="B15393" s="651">
        <v>41791</v>
      </c>
      <c r="C15393" s="651"/>
      <c r="D15393" s="652"/>
    </row>
    <row r="15394" spans="1:5">
      <c r="A15394" s="711">
        <v>87374</v>
      </c>
      <c r="B15394" s="651" t="s">
        <v>30352</v>
      </c>
      <c r="C15394" s="651" t="s">
        <v>128</v>
      </c>
      <c r="D15394" s="652" t="s">
        <v>18987</v>
      </c>
      <c r="E15394" s="625">
        <v>390.33</v>
      </c>
    </row>
    <row r="15395" spans="1:5">
      <c r="A15395" s="711" t="s">
        <v>30393</v>
      </c>
      <c r="B15395" s="651">
        <v>41791</v>
      </c>
      <c r="C15395" s="651"/>
      <c r="D15395" s="652"/>
    </row>
    <row r="15396" spans="1:5">
      <c r="A15396" s="711">
        <v>87375</v>
      </c>
      <c r="B15396" s="651" t="s">
        <v>30353</v>
      </c>
      <c r="C15396" s="651" t="s">
        <v>128</v>
      </c>
      <c r="D15396" s="652" t="s">
        <v>18987</v>
      </c>
      <c r="E15396" s="625">
        <v>366.39</v>
      </c>
    </row>
    <row r="15397" spans="1:5">
      <c r="A15397" s="711" t="s">
        <v>30393</v>
      </c>
      <c r="B15397" s="651">
        <v>41791</v>
      </c>
      <c r="C15397" s="651"/>
      <c r="D15397" s="652"/>
    </row>
    <row r="15398" spans="1:5">
      <c r="A15398" s="711">
        <v>87376</v>
      </c>
      <c r="B15398" s="651" t="s">
        <v>30354</v>
      </c>
      <c r="C15398" s="651" t="s">
        <v>128</v>
      </c>
      <c r="D15398" s="652" t="s">
        <v>18987</v>
      </c>
      <c r="E15398" s="625">
        <v>333.67</v>
      </c>
    </row>
    <row r="15399" spans="1:5">
      <c r="A15399" s="711" t="s">
        <v>30355</v>
      </c>
      <c r="B15399" s="651" t="s">
        <v>30394</v>
      </c>
      <c r="C15399" s="651"/>
      <c r="D15399" s="652"/>
    </row>
    <row r="15400" spans="1:5">
      <c r="A15400" s="711">
        <v>87377</v>
      </c>
      <c r="B15400" s="651" t="s">
        <v>30358</v>
      </c>
      <c r="C15400" s="651" t="s">
        <v>128</v>
      </c>
      <c r="D15400" s="652" t="s">
        <v>18987</v>
      </c>
      <c r="E15400" s="625">
        <v>384.43</v>
      </c>
    </row>
    <row r="15401" spans="1:5">
      <c r="A15401" s="711" t="s">
        <v>30355</v>
      </c>
      <c r="B15401" s="651" t="s">
        <v>30394</v>
      </c>
      <c r="C15401" s="651"/>
      <c r="D15401" s="652"/>
    </row>
    <row r="15402" spans="1:5">
      <c r="A15402" s="711">
        <v>87378</v>
      </c>
      <c r="B15402" s="651" t="s">
        <v>30359</v>
      </c>
      <c r="C15402" s="651" t="s">
        <v>128</v>
      </c>
      <c r="D15402" s="652" t="s">
        <v>18987</v>
      </c>
      <c r="E15402" s="625">
        <v>353.93</v>
      </c>
    </row>
    <row r="15403" spans="1:5">
      <c r="A15403" s="711" t="s">
        <v>30355</v>
      </c>
      <c r="B15403" s="651" t="s">
        <v>30394</v>
      </c>
      <c r="C15403" s="651"/>
      <c r="D15403" s="652"/>
    </row>
    <row r="15404" spans="1:5">
      <c r="A15404" s="711">
        <v>87379</v>
      </c>
      <c r="B15404" s="651" t="s">
        <v>30360</v>
      </c>
      <c r="C15404" s="651" t="s">
        <v>128</v>
      </c>
      <c r="D15404" s="652" t="s">
        <v>18987</v>
      </c>
      <c r="E15404" s="625">
        <v>1866.47</v>
      </c>
    </row>
    <row r="15405" spans="1:5">
      <c r="A15405" s="711" t="s">
        <v>30361</v>
      </c>
      <c r="B15405" s="651" t="s">
        <v>30395</v>
      </c>
      <c r="C15405" s="651"/>
      <c r="D15405" s="652"/>
    </row>
    <row r="15406" spans="1:5">
      <c r="A15406" s="711">
        <v>87380</v>
      </c>
      <c r="B15406" s="651" t="s">
        <v>30364</v>
      </c>
      <c r="C15406" s="651" t="s">
        <v>128</v>
      </c>
      <c r="D15406" s="652" t="s">
        <v>18987</v>
      </c>
      <c r="E15406" s="625">
        <v>1917.4</v>
      </c>
    </row>
    <row r="15407" spans="1:5">
      <c r="A15407" s="711" t="s">
        <v>30361</v>
      </c>
      <c r="B15407" s="651" t="s">
        <v>30395</v>
      </c>
      <c r="C15407" s="651"/>
      <c r="D15407" s="652"/>
    </row>
    <row r="15408" spans="1:5">
      <c r="A15408" s="711">
        <v>87381</v>
      </c>
      <c r="B15408" s="651" t="s">
        <v>30365</v>
      </c>
      <c r="C15408" s="651" t="s">
        <v>128</v>
      </c>
      <c r="D15408" s="652" t="s">
        <v>18987</v>
      </c>
      <c r="E15408" s="625">
        <v>1887.48</v>
      </c>
    </row>
    <row r="15409" spans="1:5">
      <c r="A15409" s="711" t="s">
        <v>30361</v>
      </c>
      <c r="B15409" s="651" t="s">
        <v>30395</v>
      </c>
      <c r="C15409" s="651"/>
      <c r="D15409" s="652"/>
    </row>
    <row r="15410" spans="1:5">
      <c r="A15410" s="711">
        <v>87382</v>
      </c>
      <c r="B15410" s="651" t="s">
        <v>30396</v>
      </c>
      <c r="C15410" s="651" t="s">
        <v>128</v>
      </c>
      <c r="D15410" s="652" t="s">
        <v>18987</v>
      </c>
      <c r="E15410" s="625">
        <v>892.92</v>
      </c>
    </row>
    <row r="15411" spans="1:5">
      <c r="A15411" s="711" t="s">
        <v>30397</v>
      </c>
      <c r="B15411" s="651" t="s">
        <v>30398</v>
      </c>
      <c r="C15411" s="651"/>
      <c r="D15411" s="652"/>
    </row>
    <row r="15412" spans="1:5">
      <c r="A15412" s="711">
        <v>41791</v>
      </c>
      <c r="B15412" s="651"/>
      <c r="C15412" s="651"/>
      <c r="D15412" s="652"/>
    </row>
    <row r="15413" spans="1:5">
      <c r="A15413" s="711">
        <v>87383</v>
      </c>
      <c r="B15413" s="651" t="s">
        <v>30396</v>
      </c>
      <c r="C15413" s="651" t="s">
        <v>128</v>
      </c>
      <c r="D15413" s="652" t="s">
        <v>18987</v>
      </c>
      <c r="E15413" s="625">
        <v>890.64</v>
      </c>
    </row>
    <row r="15414" spans="1:5">
      <c r="A15414" s="711" t="s">
        <v>30397</v>
      </c>
      <c r="B15414" s="651" t="s">
        <v>30399</v>
      </c>
      <c r="C15414" s="651"/>
      <c r="D15414" s="652"/>
    </row>
    <row r="15415" spans="1:5">
      <c r="A15415" s="711">
        <v>41791</v>
      </c>
      <c r="B15415" s="651"/>
      <c r="C15415" s="651"/>
      <c r="D15415" s="652"/>
    </row>
    <row r="15416" spans="1:5">
      <c r="A15416" s="711" t="s">
        <v>22417</v>
      </c>
      <c r="B15416" s="651" t="s">
        <v>22418</v>
      </c>
      <c r="C15416" s="651"/>
      <c r="D15416" s="652"/>
    </row>
    <row r="15417" spans="1:5">
      <c r="A15417" s="711" t="s">
        <v>22419</v>
      </c>
      <c r="B15417" s="651" t="e">
        <v>#NAME?</v>
      </c>
      <c r="C15417" s="651"/>
      <c r="D15417" s="652" t="s">
        <v>22420</v>
      </c>
      <c r="E15417" s="625" t="s">
        <v>22421</v>
      </c>
    </row>
    <row r="15418" spans="1:5">
      <c r="A15418" s="711"/>
      <c r="B15418" s="651"/>
      <c r="C15418" s="651"/>
      <c r="D15418" s="652" t="s">
        <v>22422</v>
      </c>
      <c r="E15418" s="625" t="s">
        <v>22423</v>
      </c>
    </row>
    <row r="15419" spans="1:5">
      <c r="A15419" s="711" t="s">
        <v>22424</v>
      </c>
      <c r="B15419" s="651" t="s">
        <v>22425</v>
      </c>
      <c r="C15419" s="651"/>
      <c r="D15419" s="652"/>
    </row>
    <row r="15420" spans="1:5">
      <c r="A15420" s="711" t="s">
        <v>22426</v>
      </c>
      <c r="B15420" s="651" t="s">
        <v>22427</v>
      </c>
      <c r="C15420" s="651" t="s">
        <v>22428</v>
      </c>
      <c r="D15420" s="652"/>
    </row>
    <row r="15421" spans="1:5">
      <c r="A15421" s="711" t="s">
        <v>22429</v>
      </c>
      <c r="B15421" s="651" t="s">
        <v>22430</v>
      </c>
      <c r="C15421" s="651"/>
      <c r="D15421" s="652" t="s">
        <v>22422</v>
      </c>
      <c r="E15421" s="625" t="s">
        <v>22431</v>
      </c>
    </row>
    <row r="15422" spans="1:5">
      <c r="A15422" s="711" t="s">
        <v>91</v>
      </c>
      <c r="B15422" s="651" t="s">
        <v>22432</v>
      </c>
      <c r="C15422" s="651" t="s">
        <v>22433</v>
      </c>
      <c r="D15422" s="652" t="s">
        <v>22434</v>
      </c>
      <c r="E15422" s="625" t="s">
        <v>22435</v>
      </c>
    </row>
    <row r="15423" spans="1:5">
      <c r="A15423" s="711" t="s">
        <v>22436</v>
      </c>
      <c r="B15423" s="651" t="s">
        <v>22437</v>
      </c>
      <c r="C15423" s="651"/>
      <c r="D15423" s="652"/>
    </row>
    <row r="15424" spans="1:5">
      <c r="A15424" s="711">
        <v>87384</v>
      </c>
      <c r="B15424" s="651" t="s">
        <v>30396</v>
      </c>
      <c r="C15424" s="651" t="s">
        <v>128</v>
      </c>
      <c r="D15424" s="652" t="s">
        <v>18987</v>
      </c>
      <c r="E15424" s="625">
        <v>886.78</v>
      </c>
    </row>
    <row r="15425" spans="1:5">
      <c r="A15425" s="711" t="s">
        <v>30397</v>
      </c>
      <c r="B15425" s="651" t="s">
        <v>30400</v>
      </c>
      <c r="C15425" s="651"/>
      <c r="D15425" s="652"/>
    </row>
    <row r="15426" spans="1:5">
      <c r="A15426" s="711">
        <v>41791</v>
      </c>
      <c r="B15426" s="651"/>
      <c r="C15426" s="651"/>
      <c r="D15426" s="652"/>
    </row>
    <row r="15427" spans="1:5">
      <c r="A15427" s="711">
        <v>87385</v>
      </c>
      <c r="B15427" s="651" t="s">
        <v>30401</v>
      </c>
      <c r="C15427" s="651" t="s">
        <v>128</v>
      </c>
      <c r="D15427" s="652" t="s">
        <v>18987</v>
      </c>
      <c r="E15427" s="625">
        <v>1159.76</v>
      </c>
    </row>
    <row r="15428" spans="1:5">
      <c r="A15428" s="711" t="s">
        <v>30402</v>
      </c>
      <c r="B15428" s="651" t="s">
        <v>30403</v>
      </c>
      <c r="C15428" s="651"/>
      <c r="D15428" s="652"/>
    </row>
    <row r="15429" spans="1:5">
      <c r="A15429" s="711">
        <v>87386</v>
      </c>
      <c r="B15429" s="651" t="s">
        <v>30401</v>
      </c>
      <c r="C15429" s="651" t="s">
        <v>128</v>
      </c>
      <c r="D15429" s="652" t="s">
        <v>18987</v>
      </c>
      <c r="E15429" s="625">
        <v>1156.5999999999999</v>
      </c>
    </row>
    <row r="15430" spans="1:5">
      <c r="A15430" s="711" t="s">
        <v>30404</v>
      </c>
      <c r="B15430" s="651" t="s">
        <v>30405</v>
      </c>
      <c r="C15430" s="651"/>
      <c r="D15430" s="652"/>
    </row>
    <row r="15431" spans="1:5">
      <c r="A15431" s="711">
        <v>87387</v>
      </c>
      <c r="B15431" s="651" t="s">
        <v>30401</v>
      </c>
      <c r="C15431" s="651" t="s">
        <v>128</v>
      </c>
      <c r="D15431" s="652" t="s">
        <v>18987</v>
      </c>
      <c r="E15431" s="625">
        <v>1155.02</v>
      </c>
    </row>
    <row r="15432" spans="1:5">
      <c r="A15432" s="711" t="s">
        <v>30406</v>
      </c>
      <c r="B15432" s="651" t="s">
        <v>30405</v>
      </c>
      <c r="C15432" s="651"/>
      <c r="D15432" s="652"/>
    </row>
    <row r="15433" spans="1:5">
      <c r="A15433" s="711">
        <v>87388</v>
      </c>
      <c r="B15433" s="651" t="s">
        <v>30407</v>
      </c>
      <c r="C15433" s="651" t="s">
        <v>128</v>
      </c>
      <c r="D15433" s="652" t="s">
        <v>18987</v>
      </c>
      <c r="E15433" s="625">
        <v>2711.65</v>
      </c>
    </row>
    <row r="15434" spans="1:5">
      <c r="A15434" s="711" t="s">
        <v>30408</v>
      </c>
      <c r="B15434" s="651" t="s">
        <v>30409</v>
      </c>
      <c r="C15434" s="651"/>
      <c r="D15434" s="652"/>
    </row>
    <row r="15435" spans="1:5">
      <c r="A15435" s="711">
        <v>87389</v>
      </c>
      <c r="B15435" s="651" t="s">
        <v>30407</v>
      </c>
      <c r="C15435" s="651" t="s">
        <v>128</v>
      </c>
      <c r="D15435" s="652" t="s">
        <v>18987</v>
      </c>
      <c r="E15435" s="625">
        <v>2724</v>
      </c>
    </row>
    <row r="15436" spans="1:5">
      <c r="A15436" s="711" t="s">
        <v>30408</v>
      </c>
      <c r="B15436" s="651" t="s">
        <v>30410</v>
      </c>
      <c r="C15436" s="651"/>
      <c r="D15436" s="652"/>
    </row>
    <row r="15437" spans="1:5">
      <c r="A15437" s="711">
        <v>87390</v>
      </c>
      <c r="B15437" s="651" t="s">
        <v>30407</v>
      </c>
      <c r="C15437" s="651" t="s">
        <v>128</v>
      </c>
      <c r="D15437" s="652" t="s">
        <v>18987</v>
      </c>
      <c r="E15437" s="625">
        <v>2731.3</v>
      </c>
    </row>
    <row r="15438" spans="1:5">
      <c r="A15438" s="711" t="s">
        <v>30408</v>
      </c>
      <c r="B15438" s="651" t="s">
        <v>30411</v>
      </c>
      <c r="C15438" s="651"/>
      <c r="D15438" s="652"/>
    </row>
    <row r="15439" spans="1:5">
      <c r="A15439" s="711">
        <v>87391</v>
      </c>
      <c r="B15439" s="651" t="s">
        <v>30412</v>
      </c>
      <c r="C15439" s="651" t="s">
        <v>128</v>
      </c>
      <c r="D15439" s="652" t="s">
        <v>18987</v>
      </c>
      <c r="E15439" s="625">
        <v>4304.1400000000003</v>
      </c>
    </row>
    <row r="15440" spans="1:5">
      <c r="A15440" s="711" t="s">
        <v>30413</v>
      </c>
      <c r="B15440" s="651" t="s">
        <v>30414</v>
      </c>
      <c r="C15440" s="651"/>
      <c r="D15440" s="652"/>
    </row>
    <row r="15441" spans="1:5">
      <c r="A15441" s="711">
        <v>87393</v>
      </c>
      <c r="B15441" s="651" t="s">
        <v>30412</v>
      </c>
      <c r="C15441" s="651" t="s">
        <v>128</v>
      </c>
      <c r="D15441" s="652" t="s">
        <v>18987</v>
      </c>
      <c r="E15441" s="625">
        <v>4357.33</v>
      </c>
    </row>
    <row r="15442" spans="1:5">
      <c r="A15442" s="711" t="s">
        <v>30413</v>
      </c>
      <c r="B15442" s="651" t="s">
        <v>30415</v>
      </c>
      <c r="C15442" s="651"/>
      <c r="D15442" s="652"/>
    </row>
    <row r="15443" spans="1:5">
      <c r="A15443" s="711">
        <v>87394</v>
      </c>
      <c r="B15443" s="651" t="s">
        <v>30412</v>
      </c>
      <c r="C15443" s="651" t="s">
        <v>128</v>
      </c>
      <c r="D15443" s="652" t="s">
        <v>18987</v>
      </c>
      <c r="E15443" s="625">
        <v>4379.49</v>
      </c>
    </row>
    <row r="15444" spans="1:5">
      <c r="A15444" s="711" t="s">
        <v>30413</v>
      </c>
      <c r="B15444" s="651" t="s">
        <v>30416</v>
      </c>
      <c r="C15444" s="651"/>
      <c r="D15444" s="652"/>
    </row>
    <row r="15445" spans="1:5">
      <c r="A15445" s="711">
        <v>87395</v>
      </c>
      <c r="B15445" s="651" t="s">
        <v>30417</v>
      </c>
      <c r="C15445" s="651" t="s">
        <v>128</v>
      </c>
      <c r="D15445" s="652" t="s">
        <v>18987</v>
      </c>
      <c r="E15445" s="625">
        <v>3379.91</v>
      </c>
    </row>
    <row r="15446" spans="1:5">
      <c r="A15446" s="711" t="s">
        <v>30418</v>
      </c>
      <c r="B15446" s="651" t="s">
        <v>30419</v>
      </c>
      <c r="C15446" s="651"/>
      <c r="D15446" s="652"/>
    </row>
    <row r="15447" spans="1:5">
      <c r="A15447" s="711">
        <v>87396</v>
      </c>
      <c r="B15447" s="651" t="s">
        <v>30417</v>
      </c>
      <c r="C15447" s="651" t="s">
        <v>128</v>
      </c>
      <c r="D15447" s="652" t="s">
        <v>18987</v>
      </c>
      <c r="E15447" s="625">
        <v>3420.01</v>
      </c>
    </row>
    <row r="15448" spans="1:5">
      <c r="A15448" s="711" t="s">
        <v>30418</v>
      </c>
      <c r="B15448" s="651" t="s">
        <v>30420</v>
      </c>
      <c r="C15448" s="651"/>
      <c r="D15448" s="652"/>
    </row>
    <row r="15449" spans="1:5">
      <c r="A15449" s="711">
        <v>87397</v>
      </c>
      <c r="B15449" s="651" t="s">
        <v>30417</v>
      </c>
      <c r="C15449" s="651" t="s">
        <v>128</v>
      </c>
      <c r="D15449" s="652" t="s">
        <v>18987</v>
      </c>
      <c r="E15449" s="625">
        <v>3433.14</v>
      </c>
    </row>
    <row r="15450" spans="1:5">
      <c r="A15450" s="711" t="s">
        <v>30418</v>
      </c>
      <c r="B15450" s="651" t="s">
        <v>30421</v>
      </c>
      <c r="C15450" s="651"/>
      <c r="D15450" s="652"/>
    </row>
    <row r="15451" spans="1:5">
      <c r="A15451" s="711">
        <v>87398</v>
      </c>
      <c r="B15451" s="651" t="s">
        <v>30396</v>
      </c>
      <c r="C15451" s="651" t="s">
        <v>128</v>
      </c>
      <c r="D15451" s="652" t="s">
        <v>18987</v>
      </c>
      <c r="E15451" s="625">
        <v>1006.22</v>
      </c>
    </row>
    <row r="15452" spans="1:5">
      <c r="A15452" s="711" t="s">
        <v>22417</v>
      </c>
      <c r="B15452" s="651" t="s">
        <v>22418</v>
      </c>
      <c r="C15452" s="651"/>
      <c r="D15452" s="652"/>
    </row>
    <row r="15453" spans="1:5">
      <c r="A15453" s="711" t="s">
        <v>22419</v>
      </c>
      <c r="B15453" s="651" t="e">
        <v>#NAME?</v>
      </c>
      <c r="C15453" s="651"/>
      <c r="D15453" s="652" t="s">
        <v>22420</v>
      </c>
      <c r="E15453" s="625" t="s">
        <v>22421</v>
      </c>
    </row>
    <row r="15454" spans="1:5">
      <c r="A15454" s="711"/>
      <c r="B15454" s="651"/>
      <c r="C15454" s="651"/>
      <c r="D15454" s="652" t="s">
        <v>22422</v>
      </c>
      <c r="E15454" s="625" t="s">
        <v>22423</v>
      </c>
    </row>
    <row r="15455" spans="1:5">
      <c r="A15455" s="711" t="s">
        <v>22424</v>
      </c>
      <c r="B15455" s="651" t="s">
        <v>22425</v>
      </c>
      <c r="C15455" s="651"/>
      <c r="D15455" s="652"/>
    </row>
    <row r="15456" spans="1:5">
      <c r="A15456" s="711" t="s">
        <v>22426</v>
      </c>
      <c r="B15456" s="651" t="s">
        <v>22427</v>
      </c>
      <c r="C15456" s="651" t="s">
        <v>22428</v>
      </c>
      <c r="D15456" s="652"/>
    </row>
    <row r="15457" spans="1:5">
      <c r="A15457" s="711" t="s">
        <v>22429</v>
      </c>
      <c r="B15457" s="651" t="s">
        <v>22430</v>
      </c>
      <c r="C15457" s="651"/>
      <c r="D15457" s="652" t="s">
        <v>22422</v>
      </c>
      <c r="E15457" s="625" t="s">
        <v>22431</v>
      </c>
    </row>
    <row r="15458" spans="1:5">
      <c r="A15458" s="711" t="s">
        <v>91</v>
      </c>
      <c r="B15458" s="651" t="s">
        <v>22432</v>
      </c>
      <c r="C15458" s="651" t="s">
        <v>22433</v>
      </c>
      <c r="D15458" s="652" t="s">
        <v>22434</v>
      </c>
      <c r="E15458" s="625" t="s">
        <v>22435</v>
      </c>
    </row>
    <row r="15459" spans="1:5">
      <c r="A15459" s="711" t="s">
        <v>22436</v>
      </c>
      <c r="B15459" s="651" t="s">
        <v>22437</v>
      </c>
      <c r="C15459" s="651"/>
      <c r="D15459" s="652"/>
    </row>
    <row r="15460" spans="1:5">
      <c r="A15460" s="711" t="s">
        <v>30397</v>
      </c>
      <c r="B15460" s="651" t="s">
        <v>30422</v>
      </c>
      <c r="C15460" s="651"/>
      <c r="D15460" s="652"/>
    </row>
    <row r="15461" spans="1:5">
      <c r="A15461" s="711">
        <v>87399</v>
      </c>
      <c r="B15461" s="651" t="s">
        <v>5672</v>
      </c>
      <c r="C15461" s="651" t="s">
        <v>128</v>
      </c>
      <c r="D15461" s="652" t="s">
        <v>18987</v>
      </c>
      <c r="E15461" s="625">
        <v>1282.69</v>
      </c>
    </row>
    <row r="15462" spans="1:5">
      <c r="A15462" s="711">
        <v>87401</v>
      </c>
      <c r="B15462" s="651" t="s">
        <v>30423</v>
      </c>
      <c r="C15462" s="651" t="s">
        <v>128</v>
      </c>
      <c r="D15462" s="652" t="s">
        <v>18987</v>
      </c>
      <c r="E15462" s="625">
        <v>4494.82</v>
      </c>
    </row>
    <row r="15463" spans="1:5">
      <c r="A15463" s="711">
        <v>2014</v>
      </c>
      <c r="B15463" s="651"/>
      <c r="C15463" s="651"/>
      <c r="D15463" s="652"/>
    </row>
    <row r="15464" spans="1:5">
      <c r="A15464" s="711">
        <v>87402</v>
      </c>
      <c r="B15464" s="651" t="s">
        <v>30424</v>
      </c>
      <c r="C15464" s="651" t="s">
        <v>128</v>
      </c>
      <c r="D15464" s="652" t="s">
        <v>18987</v>
      </c>
      <c r="E15464" s="625">
        <v>3562.82</v>
      </c>
    </row>
    <row r="15465" spans="1:5">
      <c r="A15465" s="711" t="s">
        <v>23476</v>
      </c>
      <c r="B15465" s="651"/>
      <c r="C15465" s="651"/>
      <c r="D15465" s="652"/>
    </row>
    <row r="15466" spans="1:5">
      <c r="A15466" s="711">
        <v>87404</v>
      </c>
      <c r="B15466" s="651" t="s">
        <v>30425</v>
      </c>
      <c r="C15466" s="651" t="s">
        <v>128</v>
      </c>
      <c r="D15466" s="652" t="s">
        <v>18987</v>
      </c>
      <c r="E15466" s="625">
        <v>2811.21</v>
      </c>
    </row>
    <row r="15467" spans="1:5">
      <c r="A15467" s="711" t="s">
        <v>30426</v>
      </c>
      <c r="B15467" s="651" t="s">
        <v>30427</v>
      </c>
      <c r="C15467" s="651"/>
      <c r="D15467" s="652"/>
    </row>
    <row r="15468" spans="1:5">
      <c r="A15468" s="711">
        <v>87405</v>
      </c>
      <c r="B15468" s="651" t="s">
        <v>30425</v>
      </c>
      <c r="C15468" s="651" t="s">
        <v>128</v>
      </c>
      <c r="D15468" s="652" t="s">
        <v>18987</v>
      </c>
      <c r="E15468" s="625">
        <v>2816.81</v>
      </c>
    </row>
    <row r="15469" spans="1:5">
      <c r="A15469" s="711" t="s">
        <v>30426</v>
      </c>
      <c r="B15469" s="651" t="s">
        <v>30428</v>
      </c>
      <c r="C15469" s="651"/>
      <c r="D15469" s="652"/>
    </row>
    <row r="15470" spans="1:5">
      <c r="A15470" s="711">
        <v>87407</v>
      </c>
      <c r="B15470" s="651" t="s">
        <v>30429</v>
      </c>
      <c r="C15470" s="651" t="s">
        <v>128</v>
      </c>
      <c r="D15470" s="652" t="s">
        <v>18987</v>
      </c>
      <c r="E15470" s="625">
        <v>908.65</v>
      </c>
    </row>
    <row r="15471" spans="1:5">
      <c r="A15471" s="711" t="s">
        <v>30430</v>
      </c>
      <c r="B15471" s="651" t="s">
        <v>30431</v>
      </c>
      <c r="C15471" s="651"/>
      <c r="D15471" s="652"/>
    </row>
    <row r="15472" spans="1:5">
      <c r="A15472" s="711">
        <v>87408</v>
      </c>
      <c r="B15472" s="651" t="s">
        <v>30432</v>
      </c>
      <c r="C15472" s="651" t="s">
        <v>128</v>
      </c>
      <c r="D15472" s="652" t="s">
        <v>18987</v>
      </c>
      <c r="E15472" s="625">
        <v>900.77</v>
      </c>
    </row>
    <row r="15473" spans="1:5">
      <c r="A15473" s="711" t="s">
        <v>30433</v>
      </c>
      <c r="B15473" s="651" t="s">
        <v>30434</v>
      </c>
      <c r="C15473" s="651"/>
      <c r="D15473" s="652"/>
    </row>
    <row r="15474" spans="1:5">
      <c r="A15474" s="711">
        <v>87410</v>
      </c>
      <c r="B15474" s="651" t="s">
        <v>30435</v>
      </c>
      <c r="C15474" s="651" t="s">
        <v>128</v>
      </c>
      <c r="D15474" s="652" t="s">
        <v>18987</v>
      </c>
      <c r="E15474" s="625">
        <v>774.03</v>
      </c>
    </row>
    <row r="15475" spans="1:5">
      <c r="A15475" s="711" t="s">
        <v>22937</v>
      </c>
      <c r="B15475" s="651">
        <v>14</v>
      </c>
      <c r="C15475" s="651"/>
      <c r="D15475" s="652"/>
    </row>
    <row r="15476" spans="1:5">
      <c r="A15476" s="711">
        <v>88626</v>
      </c>
      <c r="B15476" s="651" t="s">
        <v>30436</v>
      </c>
      <c r="C15476" s="651" t="s">
        <v>128</v>
      </c>
      <c r="D15476" s="652" t="s">
        <v>18987</v>
      </c>
      <c r="E15476" s="625">
        <v>299.48</v>
      </c>
    </row>
    <row r="15477" spans="1:5">
      <c r="A15477" s="711" t="s">
        <v>30437</v>
      </c>
      <c r="B15477" s="651" t="s">
        <v>30438</v>
      </c>
      <c r="C15477" s="651"/>
      <c r="D15477" s="652"/>
    </row>
    <row r="15478" spans="1:5">
      <c r="A15478" s="711">
        <v>88627</v>
      </c>
      <c r="B15478" s="651" t="s">
        <v>30439</v>
      </c>
      <c r="C15478" s="651" t="s">
        <v>128</v>
      </c>
      <c r="D15478" s="652" t="s">
        <v>18987</v>
      </c>
      <c r="E15478" s="625">
        <v>351.36</v>
      </c>
    </row>
    <row r="15479" spans="1:5">
      <c r="A15479" s="711" t="s">
        <v>30440</v>
      </c>
      <c r="B15479" s="651" t="s">
        <v>30441</v>
      </c>
      <c r="C15479" s="651"/>
      <c r="D15479" s="652"/>
    </row>
    <row r="15480" spans="1:5">
      <c r="A15480" s="711">
        <v>88628</v>
      </c>
      <c r="B15480" s="651" t="s">
        <v>30442</v>
      </c>
      <c r="C15480" s="651" t="s">
        <v>128</v>
      </c>
      <c r="D15480" s="652" t="s">
        <v>18987</v>
      </c>
      <c r="E15480" s="625">
        <v>312.10000000000002</v>
      </c>
    </row>
    <row r="15481" spans="1:5">
      <c r="A15481" s="711" t="s">
        <v>30443</v>
      </c>
      <c r="B15481" s="651" t="s">
        <v>30444</v>
      </c>
      <c r="C15481" s="651"/>
      <c r="D15481" s="652"/>
    </row>
    <row r="15482" spans="1:5">
      <c r="A15482" s="711">
        <v>88629</v>
      </c>
      <c r="B15482" s="651" t="s">
        <v>30445</v>
      </c>
      <c r="C15482" s="651" t="s">
        <v>128</v>
      </c>
      <c r="D15482" s="652" t="s">
        <v>18987</v>
      </c>
      <c r="E15482" s="625">
        <v>366.98</v>
      </c>
    </row>
    <row r="15483" spans="1:5">
      <c r="A15483" s="711">
        <v>4</v>
      </c>
      <c r="B15483" s="651"/>
      <c r="C15483" s="651"/>
      <c r="D15483" s="652"/>
    </row>
    <row r="15484" spans="1:5">
      <c r="A15484" s="711">
        <v>88630</v>
      </c>
      <c r="B15484" s="651" t="s">
        <v>30446</v>
      </c>
      <c r="C15484" s="651" t="s">
        <v>128</v>
      </c>
      <c r="D15484" s="652" t="s">
        <v>18987</v>
      </c>
      <c r="E15484" s="625">
        <v>276.38</v>
      </c>
    </row>
    <row r="15485" spans="1:5">
      <c r="A15485" s="711" t="s">
        <v>30443</v>
      </c>
      <c r="B15485" s="651" t="s">
        <v>30444</v>
      </c>
      <c r="C15485" s="651"/>
      <c r="D15485" s="652"/>
    </row>
    <row r="15486" spans="1:5">
      <c r="A15486" s="711">
        <v>88631</v>
      </c>
      <c r="B15486" s="651" t="s">
        <v>30447</v>
      </c>
      <c r="C15486" s="651" t="s">
        <v>128</v>
      </c>
      <c r="D15486" s="652" t="s">
        <v>18987</v>
      </c>
      <c r="E15486" s="625">
        <v>333.13</v>
      </c>
    </row>
    <row r="15487" spans="1:5">
      <c r="A15487" s="711">
        <v>4</v>
      </c>
      <c r="B15487" s="651"/>
      <c r="C15487" s="651"/>
      <c r="D15487" s="652"/>
    </row>
    <row r="15488" spans="1:5">
      <c r="A15488" s="711" t="s">
        <v>22417</v>
      </c>
      <c r="B15488" s="651" t="s">
        <v>22418</v>
      </c>
      <c r="C15488" s="651"/>
      <c r="D15488" s="652"/>
    </row>
    <row r="15489" spans="1:5">
      <c r="A15489" s="711" t="s">
        <v>22419</v>
      </c>
      <c r="B15489" s="651" t="e">
        <v>#NAME?</v>
      </c>
      <c r="C15489" s="651"/>
      <c r="D15489" s="652" t="s">
        <v>22420</v>
      </c>
      <c r="E15489" s="625" t="s">
        <v>22421</v>
      </c>
    </row>
    <row r="15490" spans="1:5">
      <c r="A15490" s="711"/>
      <c r="B15490" s="651"/>
      <c r="C15490" s="651"/>
      <c r="D15490" s="652" t="s">
        <v>22422</v>
      </c>
      <c r="E15490" s="625" t="s">
        <v>22423</v>
      </c>
    </row>
    <row r="15491" spans="1:5">
      <c r="A15491" s="711" t="s">
        <v>22424</v>
      </c>
      <c r="B15491" s="651" t="s">
        <v>22425</v>
      </c>
      <c r="C15491" s="651"/>
      <c r="D15491" s="652"/>
    </row>
    <row r="15492" spans="1:5">
      <c r="A15492" s="711" t="s">
        <v>22426</v>
      </c>
      <c r="B15492" s="651" t="s">
        <v>22427</v>
      </c>
      <c r="C15492" s="651" t="s">
        <v>22428</v>
      </c>
      <c r="D15492" s="652"/>
    </row>
    <row r="15493" spans="1:5">
      <c r="A15493" s="711" t="s">
        <v>22429</v>
      </c>
      <c r="B15493" s="651" t="s">
        <v>22430</v>
      </c>
      <c r="C15493" s="651"/>
      <c r="D15493" s="652" t="s">
        <v>22422</v>
      </c>
      <c r="E15493" s="625" t="s">
        <v>22431</v>
      </c>
    </row>
    <row r="15494" spans="1:5">
      <c r="A15494" s="711" t="s">
        <v>91</v>
      </c>
      <c r="B15494" s="651" t="s">
        <v>22432</v>
      </c>
      <c r="C15494" s="651" t="s">
        <v>22433</v>
      </c>
      <c r="D15494" s="652" t="s">
        <v>22434</v>
      </c>
      <c r="E15494" s="625" t="s">
        <v>22435</v>
      </c>
    </row>
    <row r="15495" spans="1:5">
      <c r="A15495" s="711" t="s">
        <v>22436</v>
      </c>
      <c r="B15495" s="651" t="s">
        <v>22437</v>
      </c>
      <c r="C15495" s="651"/>
      <c r="D15495" s="652"/>
    </row>
    <row r="15496" spans="1:5">
      <c r="A15496" s="711">
        <v>88715</v>
      </c>
      <c r="B15496" s="651" t="s">
        <v>30341</v>
      </c>
      <c r="C15496" s="651" t="s">
        <v>128</v>
      </c>
      <c r="D15496" s="652" t="s">
        <v>18987</v>
      </c>
      <c r="E15496" s="625">
        <v>301.83</v>
      </c>
    </row>
    <row r="15497" spans="1:5">
      <c r="A15497" s="711" t="s">
        <v>30330</v>
      </c>
      <c r="B15497" s="651" t="s">
        <v>30331</v>
      </c>
      <c r="C15497" s="651"/>
      <c r="D15497" s="652"/>
    </row>
    <row r="15498" spans="1:5">
      <c r="A15498" s="711" t="s">
        <v>30332</v>
      </c>
      <c r="B15498" s="651" t="s">
        <v>30448</v>
      </c>
      <c r="C15498" s="651"/>
      <c r="D15498" s="652"/>
    </row>
    <row r="15499" spans="1:5">
      <c r="A15499" s="711">
        <v>211</v>
      </c>
      <c r="B15499" s="651" t="s">
        <v>30449</v>
      </c>
      <c r="C15499" s="651"/>
      <c r="D15499" s="652"/>
    </row>
    <row r="15500" spans="1:5">
      <c r="A15500" s="711">
        <v>73901</v>
      </c>
      <c r="B15500" s="651" t="s">
        <v>30450</v>
      </c>
      <c r="C15500" s="651"/>
      <c r="D15500" s="652"/>
    </row>
    <row r="15501" spans="1:5">
      <c r="A15501" s="711" t="s">
        <v>5675</v>
      </c>
      <c r="B15501" s="651" t="s">
        <v>5676</v>
      </c>
      <c r="C15501" s="651" t="s">
        <v>128</v>
      </c>
      <c r="D15501" s="652" t="s">
        <v>18987</v>
      </c>
      <c r="E15501" s="625">
        <v>19.97</v>
      </c>
    </row>
    <row r="15502" spans="1:5">
      <c r="A15502" s="711" t="s">
        <v>5677</v>
      </c>
      <c r="B15502" s="651" t="s">
        <v>5678</v>
      </c>
      <c r="C15502" s="651" t="s">
        <v>128</v>
      </c>
      <c r="D15502" s="652" t="s">
        <v>18987</v>
      </c>
      <c r="E15502" s="625">
        <v>47.95</v>
      </c>
    </row>
    <row r="15503" spans="1:5">
      <c r="A15503" s="711" t="s">
        <v>5679</v>
      </c>
      <c r="B15503" s="651" t="s">
        <v>5676</v>
      </c>
      <c r="C15503" s="651" t="s">
        <v>2117</v>
      </c>
      <c r="D15503" s="652" t="s">
        <v>18987</v>
      </c>
      <c r="E15503" s="625">
        <v>39.950000000000003</v>
      </c>
    </row>
    <row r="15504" spans="1:5">
      <c r="A15504" s="711" t="s">
        <v>5680</v>
      </c>
      <c r="B15504" s="651" t="s">
        <v>5678</v>
      </c>
      <c r="C15504" s="651" t="s">
        <v>2117</v>
      </c>
      <c r="D15504" s="652" t="s">
        <v>18987</v>
      </c>
      <c r="E15504" s="625">
        <v>66.209999999999994</v>
      </c>
    </row>
    <row r="15505" spans="1:5">
      <c r="A15505" s="711">
        <v>74023</v>
      </c>
      <c r="B15505" s="651" t="s">
        <v>30451</v>
      </c>
      <c r="C15505" s="651"/>
      <c r="D15505" s="652"/>
    </row>
    <row r="15506" spans="1:5">
      <c r="A15506" s="711" t="s">
        <v>5681</v>
      </c>
      <c r="B15506" s="651" t="s">
        <v>5682</v>
      </c>
      <c r="C15506" s="651" t="s">
        <v>128</v>
      </c>
      <c r="D15506" s="652" t="s">
        <v>18987</v>
      </c>
      <c r="E15506" s="625">
        <v>27.4</v>
      </c>
    </row>
    <row r="15507" spans="1:5">
      <c r="A15507" s="711" t="s">
        <v>5683</v>
      </c>
      <c r="B15507" s="651" t="s">
        <v>5684</v>
      </c>
      <c r="C15507" s="651" t="s">
        <v>128</v>
      </c>
      <c r="D15507" s="652" t="s">
        <v>18987</v>
      </c>
      <c r="E15507" s="625">
        <v>30.82</v>
      </c>
    </row>
    <row r="15508" spans="1:5">
      <c r="A15508" s="711" t="s">
        <v>5685</v>
      </c>
      <c r="B15508" s="651" t="s">
        <v>5686</v>
      </c>
      <c r="C15508" s="651" t="s">
        <v>128</v>
      </c>
      <c r="D15508" s="652" t="s">
        <v>18987</v>
      </c>
      <c r="E15508" s="625">
        <v>33.1</v>
      </c>
    </row>
    <row r="15509" spans="1:5">
      <c r="A15509" s="711" t="s">
        <v>5687</v>
      </c>
      <c r="B15509" s="651" t="s">
        <v>5688</v>
      </c>
      <c r="C15509" s="651" t="s">
        <v>128</v>
      </c>
      <c r="D15509" s="652" t="s">
        <v>18987</v>
      </c>
      <c r="E15509" s="625">
        <v>34.82</v>
      </c>
    </row>
    <row r="15510" spans="1:5">
      <c r="A15510" s="711" t="s">
        <v>5689</v>
      </c>
      <c r="B15510" s="651" t="s">
        <v>5690</v>
      </c>
      <c r="C15510" s="651" t="s">
        <v>128</v>
      </c>
      <c r="D15510" s="652" t="s">
        <v>18987</v>
      </c>
      <c r="E15510" s="625">
        <v>45.66</v>
      </c>
    </row>
    <row r="15511" spans="1:5">
      <c r="A15511" s="711">
        <v>88036</v>
      </c>
      <c r="B15511" s="651" t="s">
        <v>5691</v>
      </c>
      <c r="C15511" s="651" t="s">
        <v>128</v>
      </c>
      <c r="D15511" s="652" t="s">
        <v>18987</v>
      </c>
      <c r="E15511" s="625">
        <v>19.8</v>
      </c>
    </row>
    <row r="15512" spans="1:5">
      <c r="A15512" s="711">
        <v>88037</v>
      </c>
      <c r="B15512" s="651" t="s">
        <v>5692</v>
      </c>
      <c r="C15512" s="651" t="s">
        <v>128</v>
      </c>
      <c r="D15512" s="652" t="s">
        <v>18987</v>
      </c>
      <c r="E15512" s="625">
        <v>27.74</v>
      </c>
    </row>
    <row r="15513" spans="1:5">
      <c r="A15513" s="711">
        <v>88038</v>
      </c>
      <c r="B15513" s="651" t="s">
        <v>5693</v>
      </c>
      <c r="C15513" s="651" t="s">
        <v>128</v>
      </c>
      <c r="D15513" s="652" t="s">
        <v>18987</v>
      </c>
      <c r="E15513" s="625">
        <v>37.67</v>
      </c>
    </row>
    <row r="15514" spans="1:5">
      <c r="A15514" s="711">
        <v>88039</v>
      </c>
      <c r="B15514" s="651" t="s">
        <v>5694</v>
      </c>
      <c r="C15514" s="651" t="s">
        <v>128</v>
      </c>
      <c r="D15514" s="652" t="s">
        <v>18987</v>
      </c>
      <c r="E15514" s="625">
        <v>47.59</v>
      </c>
    </row>
    <row r="15515" spans="1:5">
      <c r="A15515" s="711">
        <v>88040</v>
      </c>
      <c r="B15515" s="651" t="s">
        <v>5695</v>
      </c>
      <c r="C15515" s="651" t="s">
        <v>128</v>
      </c>
      <c r="D15515" s="652" t="s">
        <v>18987</v>
      </c>
      <c r="E15515" s="625">
        <v>6.08</v>
      </c>
    </row>
    <row r="15516" spans="1:5">
      <c r="A15516" s="711">
        <v>88041</v>
      </c>
      <c r="B15516" s="651" t="s">
        <v>5696</v>
      </c>
      <c r="C15516" s="651" t="s">
        <v>128</v>
      </c>
      <c r="D15516" s="652" t="s">
        <v>18987</v>
      </c>
      <c r="E15516" s="625">
        <v>9.42</v>
      </c>
    </row>
    <row r="15517" spans="1:5">
      <c r="A15517" s="711">
        <v>88042</v>
      </c>
      <c r="B15517" s="651" t="s">
        <v>5697</v>
      </c>
      <c r="C15517" s="651" t="s">
        <v>128</v>
      </c>
      <c r="D15517" s="652" t="s">
        <v>18987</v>
      </c>
      <c r="E15517" s="625">
        <v>13.6</v>
      </c>
    </row>
    <row r="15518" spans="1:5">
      <c r="A15518" s="711">
        <v>88043</v>
      </c>
      <c r="B15518" s="651" t="s">
        <v>30452</v>
      </c>
      <c r="C15518" s="651" t="s">
        <v>128</v>
      </c>
      <c r="D15518" s="652" t="s">
        <v>18987</v>
      </c>
      <c r="E15518" s="625">
        <v>17.78</v>
      </c>
    </row>
    <row r="15519" spans="1:5">
      <c r="A15519" s="711">
        <v>4</v>
      </c>
      <c r="B15519" s="651"/>
      <c r="C15519" s="651"/>
      <c r="D15519" s="652"/>
    </row>
    <row r="15520" spans="1:5">
      <c r="A15520" s="711">
        <v>88044</v>
      </c>
      <c r="B15520" s="651" t="s">
        <v>30453</v>
      </c>
      <c r="C15520" s="651" t="s">
        <v>108</v>
      </c>
      <c r="D15520" s="652" t="s">
        <v>18987</v>
      </c>
      <c r="E15520" s="625">
        <v>0.41</v>
      </c>
    </row>
    <row r="15521" spans="1:5">
      <c r="A15521" s="711" t="s">
        <v>30454</v>
      </c>
      <c r="B15521" s="651" t="s">
        <v>30455</v>
      </c>
      <c r="C15521" s="651"/>
      <c r="D15521" s="652"/>
    </row>
    <row r="15522" spans="1:5">
      <c r="A15522" s="711">
        <v>88045</v>
      </c>
      <c r="B15522" s="651" t="s">
        <v>30456</v>
      </c>
      <c r="C15522" s="651" t="s">
        <v>108</v>
      </c>
      <c r="D15522" s="652" t="s">
        <v>18987</v>
      </c>
      <c r="E15522" s="625">
        <v>0.2</v>
      </c>
    </row>
    <row r="15523" spans="1:5">
      <c r="A15523" s="711" t="s">
        <v>30454</v>
      </c>
      <c r="B15523" s="651" t="s">
        <v>30455</v>
      </c>
      <c r="C15523" s="651"/>
      <c r="D15523" s="652"/>
    </row>
    <row r="15524" spans="1:5">
      <c r="A15524" s="711" t="s">
        <v>22417</v>
      </c>
      <c r="B15524" s="651" t="s">
        <v>22418</v>
      </c>
      <c r="C15524" s="651"/>
      <c r="D15524" s="652"/>
    </row>
    <row r="15525" spans="1:5">
      <c r="A15525" s="711" t="s">
        <v>22419</v>
      </c>
      <c r="B15525" s="651" t="e">
        <v>#NAME?</v>
      </c>
      <c r="C15525" s="651"/>
      <c r="D15525" s="652" t="s">
        <v>22420</v>
      </c>
      <c r="E15525" s="625" t="s">
        <v>22421</v>
      </c>
    </row>
    <row r="15526" spans="1:5">
      <c r="A15526" s="711"/>
      <c r="B15526" s="651"/>
      <c r="C15526" s="651"/>
      <c r="D15526" s="652" t="s">
        <v>22422</v>
      </c>
      <c r="E15526" s="625" t="s">
        <v>22423</v>
      </c>
    </row>
    <row r="15527" spans="1:5">
      <c r="A15527" s="711" t="s">
        <v>22424</v>
      </c>
      <c r="B15527" s="651" t="s">
        <v>22425</v>
      </c>
      <c r="C15527" s="651"/>
      <c r="D15527" s="652"/>
    </row>
    <row r="15528" spans="1:5">
      <c r="A15528" s="711" t="s">
        <v>22426</v>
      </c>
      <c r="B15528" s="651" t="s">
        <v>22427</v>
      </c>
      <c r="C15528" s="651" t="s">
        <v>22428</v>
      </c>
      <c r="D15528" s="652"/>
    </row>
    <row r="15529" spans="1:5">
      <c r="A15529" s="711" t="s">
        <v>22429</v>
      </c>
      <c r="B15529" s="651" t="s">
        <v>22430</v>
      </c>
      <c r="C15529" s="651"/>
      <c r="D15529" s="652" t="s">
        <v>22422</v>
      </c>
      <c r="E15529" s="625" t="s">
        <v>22431</v>
      </c>
    </row>
    <row r="15530" spans="1:5">
      <c r="A15530" s="711" t="s">
        <v>91</v>
      </c>
      <c r="B15530" s="651" t="s">
        <v>22432</v>
      </c>
      <c r="C15530" s="651" t="s">
        <v>22433</v>
      </c>
      <c r="D15530" s="652" t="s">
        <v>22434</v>
      </c>
      <c r="E15530" s="625" t="s">
        <v>22435</v>
      </c>
    </row>
    <row r="15531" spans="1:5">
      <c r="A15531" s="711" t="s">
        <v>22436</v>
      </c>
      <c r="B15531" s="651" t="s">
        <v>22437</v>
      </c>
      <c r="C15531" s="651"/>
      <c r="D15531" s="652"/>
    </row>
    <row r="15532" spans="1:5">
      <c r="A15532" s="711">
        <v>88046</v>
      </c>
      <c r="B15532" s="651" t="s">
        <v>30453</v>
      </c>
      <c r="C15532" s="651" t="s">
        <v>108</v>
      </c>
      <c r="D15532" s="652" t="s">
        <v>18987</v>
      </c>
      <c r="E15532" s="625">
        <v>0.18</v>
      </c>
    </row>
    <row r="15533" spans="1:5">
      <c r="A15533" s="711" t="s">
        <v>30457</v>
      </c>
      <c r="B15533" s="651" t="s">
        <v>30458</v>
      </c>
      <c r="C15533" s="651"/>
      <c r="D15533" s="652"/>
    </row>
    <row r="15534" spans="1:5">
      <c r="A15534" s="711">
        <v>88047</v>
      </c>
      <c r="B15534" s="651" t="s">
        <v>30456</v>
      </c>
      <c r="C15534" s="651" t="s">
        <v>108</v>
      </c>
      <c r="D15534" s="652" t="s">
        <v>18987</v>
      </c>
      <c r="E15534" s="625">
        <v>0.06</v>
      </c>
    </row>
    <row r="15535" spans="1:5">
      <c r="A15535" s="711" t="s">
        <v>30457</v>
      </c>
      <c r="B15535" s="651" t="s">
        <v>30458</v>
      </c>
      <c r="C15535" s="651"/>
      <c r="D15535" s="652"/>
    </row>
    <row r="15536" spans="1:5">
      <c r="A15536" s="711">
        <v>88048</v>
      </c>
      <c r="B15536" s="651" t="s">
        <v>30453</v>
      </c>
      <c r="C15536" s="651" t="s">
        <v>108</v>
      </c>
      <c r="D15536" s="652" t="s">
        <v>18987</v>
      </c>
      <c r="E15536" s="625">
        <v>0.23</v>
      </c>
    </row>
    <row r="15537" spans="1:5">
      <c r="A15537" s="711" t="s">
        <v>30457</v>
      </c>
      <c r="B15537" s="651" t="s">
        <v>30459</v>
      </c>
      <c r="C15537" s="651"/>
      <c r="D15537" s="652"/>
    </row>
    <row r="15538" spans="1:5">
      <c r="A15538" s="711">
        <v>88049</v>
      </c>
      <c r="B15538" s="651" t="s">
        <v>30456</v>
      </c>
      <c r="C15538" s="651" t="s">
        <v>108</v>
      </c>
      <c r="D15538" s="652" t="s">
        <v>18987</v>
      </c>
      <c r="E15538" s="625">
        <v>0.08</v>
      </c>
    </row>
    <row r="15539" spans="1:5">
      <c r="A15539" s="711" t="s">
        <v>30457</v>
      </c>
      <c r="B15539" s="651" t="s">
        <v>30459</v>
      </c>
      <c r="C15539" s="651"/>
      <c r="D15539" s="652"/>
    </row>
    <row r="15540" spans="1:5">
      <c r="A15540" s="711">
        <v>88050</v>
      </c>
      <c r="B15540" s="651" t="s">
        <v>30453</v>
      </c>
      <c r="C15540" s="651" t="s">
        <v>108</v>
      </c>
      <c r="D15540" s="652" t="s">
        <v>18987</v>
      </c>
      <c r="E15540" s="625">
        <v>0.3</v>
      </c>
    </row>
    <row r="15541" spans="1:5">
      <c r="A15541" s="711" t="s">
        <v>30457</v>
      </c>
      <c r="B15541" s="651" t="s">
        <v>30460</v>
      </c>
      <c r="C15541" s="651"/>
      <c r="D15541" s="652"/>
    </row>
    <row r="15542" spans="1:5">
      <c r="A15542" s="711">
        <v>88051</v>
      </c>
      <c r="B15542" s="651" t="s">
        <v>30456</v>
      </c>
      <c r="C15542" s="651" t="s">
        <v>108</v>
      </c>
      <c r="D15542" s="652" t="s">
        <v>18987</v>
      </c>
      <c r="E15542" s="625">
        <v>0.09</v>
      </c>
    </row>
    <row r="15543" spans="1:5">
      <c r="A15543" s="711" t="s">
        <v>30457</v>
      </c>
      <c r="B15543" s="651" t="s">
        <v>30460</v>
      </c>
      <c r="C15543" s="651"/>
      <c r="D15543" s="652"/>
    </row>
    <row r="15544" spans="1:5">
      <c r="A15544" s="711">
        <v>88052</v>
      </c>
      <c r="B15544" s="651" t="s">
        <v>30453</v>
      </c>
      <c r="C15544" s="651" t="s">
        <v>108</v>
      </c>
      <c r="D15544" s="652" t="s">
        <v>18987</v>
      </c>
      <c r="E15544" s="625">
        <v>0.38</v>
      </c>
    </row>
    <row r="15545" spans="1:5">
      <c r="A15545" s="711" t="s">
        <v>30457</v>
      </c>
      <c r="B15545" s="651" t="s">
        <v>30461</v>
      </c>
      <c r="C15545" s="651"/>
      <c r="D15545" s="652"/>
    </row>
    <row r="15546" spans="1:5">
      <c r="A15546" s="711">
        <v>88053</v>
      </c>
      <c r="B15546" s="651" t="s">
        <v>30456</v>
      </c>
      <c r="C15546" s="651" t="s">
        <v>108</v>
      </c>
      <c r="D15546" s="652" t="s">
        <v>18987</v>
      </c>
      <c r="E15546" s="625">
        <v>0.11</v>
      </c>
    </row>
    <row r="15547" spans="1:5">
      <c r="A15547" s="711" t="s">
        <v>30457</v>
      </c>
      <c r="B15547" s="651" t="s">
        <v>30461</v>
      </c>
      <c r="C15547" s="651"/>
      <c r="D15547" s="652"/>
    </row>
    <row r="15548" spans="1:5">
      <c r="A15548" s="711">
        <v>88054</v>
      </c>
      <c r="B15548" s="651" t="s">
        <v>30453</v>
      </c>
      <c r="C15548" s="651" t="s">
        <v>108</v>
      </c>
      <c r="D15548" s="652" t="s">
        <v>18987</v>
      </c>
      <c r="E15548" s="625">
        <v>7.0000000000000007E-2</v>
      </c>
    </row>
    <row r="15549" spans="1:5">
      <c r="A15549" s="711" t="s">
        <v>30457</v>
      </c>
      <c r="B15549" s="651" t="s">
        <v>30462</v>
      </c>
      <c r="C15549" s="651"/>
      <c r="D15549" s="652"/>
    </row>
    <row r="15550" spans="1:5">
      <c r="A15550" s="711">
        <v>88055</v>
      </c>
      <c r="B15550" s="651" t="s">
        <v>30456</v>
      </c>
      <c r="C15550" s="651" t="s">
        <v>108</v>
      </c>
      <c r="D15550" s="652" t="s">
        <v>18987</v>
      </c>
      <c r="E15550" s="625">
        <v>0.01</v>
      </c>
    </row>
    <row r="15551" spans="1:5">
      <c r="A15551" s="711" t="s">
        <v>30457</v>
      </c>
      <c r="B15551" s="651" t="s">
        <v>30462</v>
      </c>
      <c r="C15551" s="651"/>
      <c r="D15551" s="652"/>
    </row>
    <row r="15552" spans="1:5">
      <c r="A15552" s="711">
        <v>88056</v>
      </c>
      <c r="B15552" s="651" t="s">
        <v>30453</v>
      </c>
      <c r="C15552" s="651" t="s">
        <v>108</v>
      </c>
      <c r="D15552" s="652" t="s">
        <v>18987</v>
      </c>
      <c r="E15552" s="625">
        <v>0.12</v>
      </c>
    </row>
    <row r="15553" spans="1:5">
      <c r="A15553" s="711" t="s">
        <v>30457</v>
      </c>
      <c r="B15553" s="651" t="s">
        <v>30463</v>
      </c>
      <c r="C15553" s="651"/>
      <c r="D15553" s="652"/>
    </row>
    <row r="15554" spans="1:5">
      <c r="A15554" s="711">
        <v>88057</v>
      </c>
      <c r="B15554" s="651" t="s">
        <v>30456</v>
      </c>
      <c r="C15554" s="651" t="s">
        <v>108</v>
      </c>
      <c r="D15554" s="652" t="s">
        <v>18987</v>
      </c>
      <c r="E15554" s="625">
        <v>0.02</v>
      </c>
    </row>
    <row r="15555" spans="1:5">
      <c r="A15555" s="711" t="s">
        <v>30457</v>
      </c>
      <c r="B15555" s="651" t="s">
        <v>30463</v>
      </c>
      <c r="C15555" s="651"/>
      <c r="D15555" s="652"/>
    </row>
    <row r="15556" spans="1:5">
      <c r="A15556" s="711">
        <v>88058</v>
      </c>
      <c r="B15556" s="651" t="s">
        <v>30453</v>
      </c>
      <c r="C15556" s="651" t="s">
        <v>108</v>
      </c>
      <c r="D15556" s="652" t="s">
        <v>18987</v>
      </c>
      <c r="E15556" s="625">
        <v>0.17</v>
      </c>
    </row>
    <row r="15557" spans="1:5">
      <c r="A15557" s="711" t="s">
        <v>30457</v>
      </c>
      <c r="B15557" s="651" t="s">
        <v>30464</v>
      </c>
      <c r="C15557" s="651"/>
      <c r="D15557" s="652"/>
    </row>
    <row r="15558" spans="1:5">
      <c r="A15558" s="711">
        <v>88059</v>
      </c>
      <c r="B15558" s="651" t="s">
        <v>30456</v>
      </c>
      <c r="C15558" s="651" t="s">
        <v>108</v>
      </c>
      <c r="D15558" s="652" t="s">
        <v>18987</v>
      </c>
      <c r="E15558" s="625">
        <v>0.04</v>
      </c>
    </row>
    <row r="15559" spans="1:5">
      <c r="A15559" s="711" t="s">
        <v>30457</v>
      </c>
      <c r="B15559" s="651" t="s">
        <v>30464</v>
      </c>
      <c r="C15559" s="651"/>
      <c r="D15559" s="652"/>
    </row>
    <row r="15560" spans="1:5">
      <c r="A15560" s="711" t="s">
        <v>22417</v>
      </c>
      <c r="B15560" s="651" t="s">
        <v>22418</v>
      </c>
      <c r="C15560" s="651"/>
      <c r="D15560" s="652"/>
    </row>
    <row r="15561" spans="1:5">
      <c r="A15561" s="711" t="s">
        <v>22419</v>
      </c>
      <c r="B15561" s="651" t="e">
        <v>#NAME?</v>
      </c>
      <c r="C15561" s="651"/>
      <c r="D15561" s="652" t="s">
        <v>22420</v>
      </c>
      <c r="E15561" s="625" t="s">
        <v>22421</v>
      </c>
    </row>
    <row r="15562" spans="1:5">
      <c r="A15562" s="711"/>
      <c r="B15562" s="651"/>
      <c r="C15562" s="651"/>
      <c r="D15562" s="652" t="s">
        <v>22422</v>
      </c>
      <c r="E15562" s="625" t="s">
        <v>22423</v>
      </c>
    </row>
    <row r="15563" spans="1:5">
      <c r="A15563" s="711" t="s">
        <v>22424</v>
      </c>
      <c r="B15563" s="651" t="s">
        <v>22425</v>
      </c>
      <c r="C15563" s="651"/>
      <c r="D15563" s="652"/>
    </row>
    <row r="15564" spans="1:5">
      <c r="A15564" s="711" t="s">
        <v>22426</v>
      </c>
      <c r="B15564" s="651" t="s">
        <v>22427</v>
      </c>
      <c r="C15564" s="651" t="s">
        <v>22428</v>
      </c>
      <c r="D15564" s="652"/>
    </row>
    <row r="15565" spans="1:5">
      <c r="A15565" s="711" t="s">
        <v>22429</v>
      </c>
      <c r="B15565" s="651" t="s">
        <v>22430</v>
      </c>
      <c r="C15565" s="651"/>
      <c r="D15565" s="652" t="s">
        <v>22422</v>
      </c>
      <c r="E15565" s="625" t="s">
        <v>22431</v>
      </c>
    </row>
    <row r="15566" spans="1:5">
      <c r="A15566" s="711" t="s">
        <v>91</v>
      </c>
      <c r="B15566" s="651" t="s">
        <v>22432</v>
      </c>
      <c r="C15566" s="651" t="s">
        <v>22433</v>
      </c>
      <c r="D15566" s="652" t="s">
        <v>22434</v>
      </c>
      <c r="E15566" s="625" t="s">
        <v>22435</v>
      </c>
    </row>
    <row r="15567" spans="1:5">
      <c r="A15567" s="711" t="s">
        <v>22436</v>
      </c>
      <c r="B15567" s="651" t="s">
        <v>22437</v>
      </c>
      <c r="C15567" s="651"/>
      <c r="D15567" s="652"/>
    </row>
    <row r="15568" spans="1:5">
      <c r="A15568" s="711">
        <v>88060</v>
      </c>
      <c r="B15568" s="651" t="s">
        <v>30453</v>
      </c>
      <c r="C15568" s="651" t="s">
        <v>108</v>
      </c>
      <c r="D15568" s="652" t="s">
        <v>18987</v>
      </c>
      <c r="E15568" s="625">
        <v>0.23</v>
      </c>
    </row>
    <row r="15569" spans="1:5">
      <c r="A15569" s="711" t="s">
        <v>30457</v>
      </c>
      <c r="B15569" s="651" t="s">
        <v>30465</v>
      </c>
      <c r="C15569" s="651"/>
      <c r="D15569" s="652"/>
    </row>
    <row r="15570" spans="1:5">
      <c r="A15570" s="711">
        <v>88061</v>
      </c>
      <c r="B15570" s="651" t="s">
        <v>30456</v>
      </c>
      <c r="C15570" s="651" t="s">
        <v>108</v>
      </c>
      <c r="D15570" s="652" t="s">
        <v>18987</v>
      </c>
      <c r="E15570" s="625">
        <v>0.05</v>
      </c>
    </row>
    <row r="15571" spans="1:5">
      <c r="A15571" s="711" t="s">
        <v>30457</v>
      </c>
      <c r="B15571" s="651" t="s">
        <v>30465</v>
      </c>
      <c r="C15571" s="651"/>
      <c r="D15571" s="652"/>
    </row>
    <row r="15572" spans="1:5">
      <c r="A15572" s="711">
        <v>88074</v>
      </c>
      <c r="B15572" s="651" t="s">
        <v>5698</v>
      </c>
      <c r="C15572" s="651" t="s">
        <v>112</v>
      </c>
      <c r="D15572" s="652" t="s">
        <v>18987</v>
      </c>
      <c r="E15572" s="625">
        <v>0.59</v>
      </c>
    </row>
    <row r="15573" spans="1:5">
      <c r="A15573" s="711">
        <v>88075</v>
      </c>
      <c r="B15573" s="651" t="s">
        <v>30466</v>
      </c>
      <c r="C15573" s="651" t="s">
        <v>112</v>
      </c>
      <c r="D15573" s="652" t="s">
        <v>18987</v>
      </c>
      <c r="E15573" s="625">
        <v>0.4</v>
      </c>
    </row>
    <row r="15574" spans="1:5">
      <c r="A15574" s="711">
        <v>41791</v>
      </c>
      <c r="B15574" s="651"/>
      <c r="C15574" s="651"/>
      <c r="D15574" s="652"/>
    </row>
    <row r="15575" spans="1:5">
      <c r="A15575" s="711">
        <v>88076</v>
      </c>
      <c r="B15575" s="651" t="s">
        <v>30467</v>
      </c>
      <c r="C15575" s="651" t="s">
        <v>112</v>
      </c>
      <c r="D15575" s="652" t="s">
        <v>18987</v>
      </c>
      <c r="E15575" s="625">
        <v>0.46</v>
      </c>
    </row>
    <row r="15576" spans="1:5">
      <c r="A15576" s="711">
        <v>41791</v>
      </c>
      <c r="B15576" s="651"/>
      <c r="C15576" s="651"/>
      <c r="D15576" s="652"/>
    </row>
    <row r="15577" spans="1:5">
      <c r="A15577" s="711">
        <v>88077</v>
      </c>
      <c r="B15577" s="651" t="s">
        <v>30468</v>
      </c>
      <c r="C15577" s="651" t="s">
        <v>112</v>
      </c>
      <c r="D15577" s="652" t="s">
        <v>18987</v>
      </c>
      <c r="E15577" s="625">
        <v>0.53</v>
      </c>
    </row>
    <row r="15578" spans="1:5">
      <c r="A15578" s="711">
        <v>41791</v>
      </c>
      <c r="B15578" s="651"/>
      <c r="C15578" s="651"/>
      <c r="D15578" s="652"/>
    </row>
    <row r="15579" spans="1:5">
      <c r="A15579" s="711">
        <v>88078</v>
      </c>
      <c r="B15579" s="651" t="s">
        <v>30469</v>
      </c>
      <c r="C15579" s="651" t="s">
        <v>112</v>
      </c>
      <c r="D15579" s="652" t="s">
        <v>18987</v>
      </c>
      <c r="E15579" s="625">
        <v>0.6</v>
      </c>
    </row>
    <row r="15580" spans="1:5">
      <c r="A15580" s="711" t="s">
        <v>23034</v>
      </c>
      <c r="B15580" s="651"/>
      <c r="C15580" s="651"/>
      <c r="D15580" s="652"/>
    </row>
    <row r="15581" spans="1:5">
      <c r="A15581" s="711">
        <v>88079</v>
      </c>
      <c r="B15581" s="651" t="s">
        <v>30470</v>
      </c>
      <c r="C15581" s="651" t="s">
        <v>112</v>
      </c>
      <c r="D15581" s="652" t="s">
        <v>18987</v>
      </c>
      <c r="E15581" s="625">
        <v>0.1</v>
      </c>
    </row>
    <row r="15582" spans="1:5">
      <c r="A15582" s="711" t="s">
        <v>30471</v>
      </c>
      <c r="B15582" s="651">
        <v>2014</v>
      </c>
      <c r="C15582" s="651"/>
      <c r="D15582" s="652"/>
    </row>
    <row r="15583" spans="1:5">
      <c r="A15583" s="711">
        <v>88080</v>
      </c>
      <c r="B15583" s="651" t="s">
        <v>30472</v>
      </c>
      <c r="C15583" s="651" t="s">
        <v>112</v>
      </c>
      <c r="D15583" s="652" t="s">
        <v>18987</v>
      </c>
      <c r="E15583" s="625">
        <v>0.17</v>
      </c>
    </row>
    <row r="15584" spans="1:5">
      <c r="A15584" s="711" t="s">
        <v>30471</v>
      </c>
      <c r="B15584" s="651">
        <v>2014</v>
      </c>
      <c r="C15584" s="651"/>
      <c r="D15584" s="652"/>
    </row>
    <row r="15585" spans="1:5">
      <c r="A15585" s="711">
        <v>88081</v>
      </c>
      <c r="B15585" s="651" t="s">
        <v>30473</v>
      </c>
      <c r="C15585" s="651" t="s">
        <v>112</v>
      </c>
      <c r="D15585" s="652" t="s">
        <v>18987</v>
      </c>
      <c r="E15585" s="625">
        <v>0.25</v>
      </c>
    </row>
    <row r="15586" spans="1:5">
      <c r="A15586" s="711" t="s">
        <v>30474</v>
      </c>
      <c r="B15586" s="651">
        <v>2014</v>
      </c>
      <c r="C15586" s="651"/>
      <c r="D15586" s="652"/>
    </row>
    <row r="15587" spans="1:5">
      <c r="A15587" s="711">
        <v>88082</v>
      </c>
      <c r="B15587" s="651" t="s">
        <v>30475</v>
      </c>
      <c r="C15587" s="651" t="s">
        <v>112</v>
      </c>
      <c r="D15587" s="652" t="s">
        <v>18987</v>
      </c>
      <c r="E15587" s="625">
        <v>0.34</v>
      </c>
    </row>
    <row r="15588" spans="1:5">
      <c r="A15588" s="711" t="s">
        <v>30476</v>
      </c>
      <c r="B15588" s="651" t="s">
        <v>23476</v>
      </c>
      <c r="C15588" s="651"/>
      <c r="D15588" s="652"/>
    </row>
    <row r="15589" spans="1:5">
      <c r="A15589" s="711">
        <v>88083</v>
      </c>
      <c r="B15589" s="651" t="s">
        <v>30477</v>
      </c>
      <c r="C15589" s="651" t="s">
        <v>112</v>
      </c>
      <c r="D15589" s="652" t="s">
        <v>18987</v>
      </c>
      <c r="E15589" s="625">
        <v>0.06</v>
      </c>
    </row>
    <row r="15590" spans="1:5">
      <c r="A15590" s="711" t="s">
        <v>22787</v>
      </c>
      <c r="B15590" s="651"/>
      <c r="C15590" s="651"/>
      <c r="D15590" s="652"/>
    </row>
    <row r="15591" spans="1:5">
      <c r="A15591" s="711">
        <v>88084</v>
      </c>
      <c r="B15591" s="651" t="s">
        <v>30478</v>
      </c>
      <c r="C15591" s="651" t="s">
        <v>112</v>
      </c>
      <c r="D15591" s="652" t="s">
        <v>18987</v>
      </c>
      <c r="E15591" s="625">
        <v>0.1</v>
      </c>
    </row>
    <row r="15592" spans="1:5">
      <c r="A15592" s="711" t="s">
        <v>22787</v>
      </c>
      <c r="B15592" s="651"/>
      <c r="C15592" s="651"/>
      <c r="D15592" s="652"/>
    </row>
    <row r="15593" spans="1:5">
      <c r="A15593" s="711">
        <v>88085</v>
      </c>
      <c r="B15593" s="651" t="s">
        <v>30479</v>
      </c>
      <c r="C15593" s="651" t="s">
        <v>112</v>
      </c>
      <c r="D15593" s="652" t="s">
        <v>18987</v>
      </c>
      <c r="E15593" s="625">
        <v>0.13</v>
      </c>
    </row>
    <row r="15594" spans="1:5">
      <c r="A15594" s="711" t="s">
        <v>22787</v>
      </c>
      <c r="B15594" s="651"/>
      <c r="C15594" s="651"/>
      <c r="D15594" s="652"/>
    </row>
    <row r="15595" spans="1:5">
      <c r="A15595" s="711">
        <v>88086</v>
      </c>
      <c r="B15595" s="651" t="s">
        <v>30480</v>
      </c>
      <c r="C15595" s="651" t="s">
        <v>112</v>
      </c>
      <c r="D15595" s="652" t="s">
        <v>18987</v>
      </c>
      <c r="E15595" s="625">
        <v>0.18</v>
      </c>
    </row>
    <row r="15596" spans="1:5">
      <c r="A15596" s="711" t="s">
        <v>22417</v>
      </c>
      <c r="B15596" s="651" t="s">
        <v>22418</v>
      </c>
      <c r="C15596" s="651"/>
      <c r="D15596" s="652"/>
    </row>
    <row r="15597" spans="1:5">
      <c r="A15597" s="711" t="s">
        <v>22419</v>
      </c>
      <c r="B15597" s="651" t="e">
        <v>#NAME?</v>
      </c>
      <c r="C15597" s="651"/>
      <c r="D15597" s="652" t="s">
        <v>22420</v>
      </c>
      <c r="E15597" s="625" t="s">
        <v>22421</v>
      </c>
    </row>
    <row r="15598" spans="1:5">
      <c r="A15598" s="711"/>
      <c r="B15598" s="651"/>
      <c r="C15598" s="651"/>
      <c r="D15598" s="652" t="s">
        <v>22422</v>
      </c>
      <c r="E15598" s="625" t="s">
        <v>22423</v>
      </c>
    </row>
    <row r="15599" spans="1:5">
      <c r="A15599" s="711" t="s">
        <v>22424</v>
      </c>
      <c r="B15599" s="651" t="s">
        <v>22425</v>
      </c>
      <c r="C15599" s="651"/>
      <c r="D15599" s="652"/>
    </row>
    <row r="15600" spans="1:5">
      <c r="A15600" s="711" t="s">
        <v>22426</v>
      </c>
      <c r="B15600" s="651" t="s">
        <v>22427</v>
      </c>
      <c r="C15600" s="651" t="s">
        <v>22428</v>
      </c>
      <c r="D15600" s="652"/>
    </row>
    <row r="15601" spans="1:5">
      <c r="A15601" s="711" t="s">
        <v>22429</v>
      </c>
      <c r="B15601" s="651" t="s">
        <v>22430</v>
      </c>
      <c r="C15601" s="651"/>
      <c r="D15601" s="652" t="s">
        <v>22422</v>
      </c>
      <c r="E15601" s="625" t="s">
        <v>22431</v>
      </c>
    </row>
    <row r="15602" spans="1:5">
      <c r="A15602" s="711" t="s">
        <v>91</v>
      </c>
      <c r="B15602" s="651" t="s">
        <v>22432</v>
      </c>
      <c r="C15602" s="651" t="s">
        <v>22433</v>
      </c>
      <c r="D15602" s="652" t="s">
        <v>22434</v>
      </c>
      <c r="E15602" s="625" t="s">
        <v>22435</v>
      </c>
    </row>
    <row r="15603" spans="1:5">
      <c r="A15603" s="711" t="s">
        <v>22436</v>
      </c>
      <c r="B15603" s="651" t="s">
        <v>22437</v>
      </c>
      <c r="C15603" s="651"/>
      <c r="D15603" s="652"/>
    </row>
    <row r="15604" spans="1:5">
      <c r="A15604" s="711" t="s">
        <v>22937</v>
      </c>
      <c r="B15604" s="651">
        <v>14</v>
      </c>
      <c r="C15604" s="651"/>
      <c r="D15604" s="652"/>
    </row>
    <row r="15605" spans="1:5">
      <c r="A15605" s="711">
        <v>88087</v>
      </c>
      <c r="B15605" s="651" t="s">
        <v>5699</v>
      </c>
      <c r="C15605" s="651" t="s">
        <v>124</v>
      </c>
      <c r="D15605" s="652" t="s">
        <v>18987</v>
      </c>
      <c r="E15605" s="625">
        <v>0.04</v>
      </c>
    </row>
    <row r="15606" spans="1:5">
      <c r="A15606" s="711">
        <v>88099</v>
      </c>
      <c r="B15606" s="651" t="s">
        <v>30481</v>
      </c>
      <c r="C15606" s="651" t="s">
        <v>108</v>
      </c>
      <c r="D15606" s="652" t="s">
        <v>18987</v>
      </c>
      <c r="E15606" s="625">
        <v>0.16</v>
      </c>
    </row>
    <row r="15607" spans="1:5">
      <c r="A15607" s="711" t="s">
        <v>30482</v>
      </c>
      <c r="B15607" s="651" t="s">
        <v>30483</v>
      </c>
      <c r="C15607" s="651"/>
      <c r="D15607" s="652"/>
    </row>
    <row r="15608" spans="1:5">
      <c r="A15608" s="711">
        <v>88100</v>
      </c>
      <c r="B15608" s="651" t="s">
        <v>30484</v>
      </c>
      <c r="C15608" s="651" t="s">
        <v>108</v>
      </c>
      <c r="D15608" s="652" t="s">
        <v>18987</v>
      </c>
      <c r="E15608" s="625">
        <v>0.08</v>
      </c>
    </row>
    <row r="15609" spans="1:5">
      <c r="A15609" s="711" t="s">
        <v>30485</v>
      </c>
      <c r="B15609" s="651" t="s">
        <v>30483</v>
      </c>
      <c r="C15609" s="651"/>
      <c r="D15609" s="652"/>
    </row>
    <row r="15610" spans="1:5">
      <c r="A15610" s="711">
        <v>88101</v>
      </c>
      <c r="B15610" s="651" t="s">
        <v>5700</v>
      </c>
      <c r="C15610" s="651" t="s">
        <v>112</v>
      </c>
      <c r="D15610" s="652" t="s">
        <v>18987</v>
      </c>
      <c r="E15610" s="625">
        <v>0.26</v>
      </c>
    </row>
    <row r="15611" spans="1:5">
      <c r="A15611" s="711">
        <v>88102</v>
      </c>
      <c r="B15611" s="651" t="s">
        <v>5701</v>
      </c>
      <c r="C15611" s="651" t="s">
        <v>124</v>
      </c>
      <c r="D15611" s="652" t="s">
        <v>18987</v>
      </c>
      <c r="E15611" s="625">
        <v>0.01</v>
      </c>
    </row>
    <row r="15612" spans="1:5">
      <c r="A15612" s="711">
        <v>88103</v>
      </c>
      <c r="B15612" s="651" t="s">
        <v>30486</v>
      </c>
      <c r="C15612" s="651" t="s">
        <v>124</v>
      </c>
      <c r="D15612" s="652" t="s">
        <v>18987</v>
      </c>
      <c r="E15612" s="625">
        <v>0.03</v>
      </c>
    </row>
    <row r="15613" spans="1:5">
      <c r="A15613" s="711" t="s">
        <v>23903</v>
      </c>
      <c r="B15613" s="651"/>
      <c r="C15613" s="651"/>
      <c r="D15613" s="652"/>
    </row>
    <row r="15614" spans="1:5">
      <c r="A15614" s="711">
        <v>89176</v>
      </c>
      <c r="B15614" s="651" t="s">
        <v>30487</v>
      </c>
      <c r="C15614" s="651" t="s">
        <v>2117</v>
      </c>
      <c r="D15614" s="652" t="s">
        <v>18987</v>
      </c>
      <c r="E15614" s="625">
        <v>5.7</v>
      </c>
    </row>
    <row r="15615" spans="1:5">
      <c r="A15615" s="711">
        <v>14</v>
      </c>
      <c r="B15615" s="651"/>
      <c r="C15615" s="651"/>
      <c r="D15615" s="652"/>
    </row>
    <row r="15616" spans="1:5">
      <c r="A15616" s="711">
        <v>89177</v>
      </c>
      <c r="B15616" s="651" t="s">
        <v>30488</v>
      </c>
      <c r="C15616" s="651" t="s">
        <v>2117</v>
      </c>
      <c r="D15616" s="652" t="s">
        <v>18987</v>
      </c>
      <c r="E15616" s="625">
        <v>7.99</v>
      </c>
    </row>
    <row r="15617" spans="1:5">
      <c r="A15617" s="711">
        <v>14</v>
      </c>
      <c r="B15617" s="651"/>
      <c r="C15617" s="651"/>
      <c r="D15617" s="652"/>
    </row>
    <row r="15618" spans="1:5">
      <c r="A15618" s="711">
        <v>89178</v>
      </c>
      <c r="B15618" s="651" t="s">
        <v>30489</v>
      </c>
      <c r="C15618" s="651" t="s">
        <v>2117</v>
      </c>
      <c r="D15618" s="652" t="s">
        <v>18987</v>
      </c>
      <c r="E15618" s="625">
        <v>9.1300000000000008</v>
      </c>
    </row>
    <row r="15619" spans="1:5">
      <c r="A15619" s="711">
        <v>14</v>
      </c>
      <c r="B15619" s="651"/>
      <c r="C15619" s="651"/>
      <c r="D15619" s="652"/>
    </row>
    <row r="15620" spans="1:5">
      <c r="A15620" s="711">
        <v>89179</v>
      </c>
      <c r="B15620" s="651" t="s">
        <v>30490</v>
      </c>
      <c r="C15620" s="651" t="s">
        <v>2117</v>
      </c>
      <c r="D15620" s="652" t="s">
        <v>18987</v>
      </c>
      <c r="E15620" s="625">
        <v>9.1300000000000008</v>
      </c>
    </row>
    <row r="15621" spans="1:5">
      <c r="A15621" s="711">
        <v>14</v>
      </c>
      <c r="B15621" s="651"/>
      <c r="C15621" s="651"/>
      <c r="D15621" s="652"/>
    </row>
    <row r="15622" spans="1:5">
      <c r="A15622" s="711">
        <v>89180</v>
      </c>
      <c r="B15622" s="651" t="s">
        <v>30491</v>
      </c>
      <c r="C15622" s="651" t="s">
        <v>2117</v>
      </c>
      <c r="D15622" s="652" t="s">
        <v>18987</v>
      </c>
      <c r="E15622" s="625">
        <v>10.27</v>
      </c>
    </row>
    <row r="15623" spans="1:5">
      <c r="A15623" s="711">
        <v>14</v>
      </c>
      <c r="B15623" s="651"/>
      <c r="C15623" s="651"/>
      <c r="D15623" s="652"/>
    </row>
    <row r="15624" spans="1:5">
      <c r="A15624" s="711">
        <v>89181</v>
      </c>
      <c r="B15624" s="651" t="s">
        <v>30492</v>
      </c>
      <c r="C15624" s="651" t="s">
        <v>2117</v>
      </c>
      <c r="D15624" s="652" t="s">
        <v>18987</v>
      </c>
      <c r="E15624" s="625">
        <v>12.55</v>
      </c>
    </row>
    <row r="15625" spans="1:5">
      <c r="A15625" s="711">
        <v>14</v>
      </c>
      <c r="B15625" s="651"/>
      <c r="C15625" s="651"/>
      <c r="D15625" s="652"/>
    </row>
    <row r="15626" spans="1:5">
      <c r="A15626" s="711">
        <v>89182</v>
      </c>
      <c r="B15626" s="651" t="s">
        <v>30493</v>
      </c>
      <c r="C15626" s="651" t="s">
        <v>2117</v>
      </c>
      <c r="D15626" s="652" t="s">
        <v>18987</v>
      </c>
      <c r="E15626" s="625">
        <v>12.55</v>
      </c>
    </row>
    <row r="15627" spans="1:5">
      <c r="A15627" s="711">
        <v>14</v>
      </c>
      <c r="B15627" s="651"/>
      <c r="C15627" s="651"/>
      <c r="D15627" s="652"/>
    </row>
    <row r="15628" spans="1:5">
      <c r="A15628" s="711">
        <v>89183</v>
      </c>
      <c r="B15628" s="651" t="s">
        <v>30494</v>
      </c>
      <c r="C15628" s="651" t="s">
        <v>2117</v>
      </c>
      <c r="D15628" s="652" t="s">
        <v>18987</v>
      </c>
      <c r="E15628" s="625">
        <v>13.7</v>
      </c>
    </row>
    <row r="15629" spans="1:5">
      <c r="A15629" s="711">
        <v>14</v>
      </c>
      <c r="B15629" s="651"/>
      <c r="C15629" s="651"/>
      <c r="D15629" s="652"/>
    </row>
    <row r="15630" spans="1:5">
      <c r="A15630" s="711">
        <v>89184</v>
      </c>
      <c r="B15630" s="651" t="s">
        <v>30495</v>
      </c>
      <c r="C15630" s="651" t="s">
        <v>2117</v>
      </c>
      <c r="D15630" s="652" t="s">
        <v>18987</v>
      </c>
      <c r="E15630" s="625">
        <v>15.98</v>
      </c>
    </row>
    <row r="15631" spans="1:5">
      <c r="A15631" s="711">
        <v>14</v>
      </c>
      <c r="B15631" s="651"/>
      <c r="C15631" s="651"/>
      <c r="D15631" s="652"/>
    </row>
    <row r="15632" spans="1:5">
      <c r="A15632" s="711" t="s">
        <v>22417</v>
      </c>
      <c r="B15632" s="651" t="s">
        <v>22418</v>
      </c>
      <c r="C15632" s="651"/>
      <c r="D15632" s="652"/>
    </row>
    <row r="15633" spans="1:5">
      <c r="A15633" s="711" t="s">
        <v>22419</v>
      </c>
      <c r="B15633" s="651" t="e">
        <v>#NAME?</v>
      </c>
      <c r="C15633" s="651"/>
      <c r="D15633" s="652" t="s">
        <v>22420</v>
      </c>
      <c r="E15633" s="625" t="s">
        <v>22421</v>
      </c>
    </row>
    <row r="15634" spans="1:5">
      <c r="A15634" s="711"/>
      <c r="B15634" s="651"/>
      <c r="C15634" s="651"/>
      <c r="D15634" s="652" t="s">
        <v>22422</v>
      </c>
      <c r="E15634" s="625" t="s">
        <v>22423</v>
      </c>
    </row>
    <row r="15635" spans="1:5">
      <c r="A15635" s="711" t="s">
        <v>22424</v>
      </c>
      <c r="B15635" s="651" t="s">
        <v>22425</v>
      </c>
      <c r="C15635" s="651"/>
      <c r="D15635" s="652"/>
    </row>
    <row r="15636" spans="1:5">
      <c r="A15636" s="711" t="s">
        <v>22426</v>
      </c>
      <c r="B15636" s="651" t="s">
        <v>22427</v>
      </c>
      <c r="C15636" s="651" t="s">
        <v>22428</v>
      </c>
      <c r="D15636" s="652"/>
    </row>
    <row r="15637" spans="1:5">
      <c r="A15637" s="711" t="s">
        <v>22429</v>
      </c>
      <c r="B15637" s="651" t="s">
        <v>22430</v>
      </c>
      <c r="C15637" s="651"/>
      <c r="D15637" s="652" t="s">
        <v>22422</v>
      </c>
      <c r="E15637" s="625" t="s">
        <v>22431</v>
      </c>
    </row>
    <row r="15638" spans="1:5">
      <c r="A15638" s="711" t="s">
        <v>91</v>
      </c>
      <c r="B15638" s="651" t="s">
        <v>22432</v>
      </c>
      <c r="C15638" s="651" t="s">
        <v>22433</v>
      </c>
      <c r="D15638" s="652" t="s">
        <v>22434</v>
      </c>
      <c r="E15638" s="625" t="s">
        <v>22435</v>
      </c>
    </row>
    <row r="15639" spans="1:5">
      <c r="A15639" s="711" t="s">
        <v>22436</v>
      </c>
      <c r="B15639" s="651" t="s">
        <v>22437</v>
      </c>
      <c r="C15639" s="651"/>
      <c r="D15639" s="652"/>
    </row>
    <row r="15640" spans="1:5">
      <c r="A15640" s="711">
        <v>89185</v>
      </c>
      <c r="B15640" s="651" t="s">
        <v>30496</v>
      </c>
      <c r="C15640" s="651" t="s">
        <v>2117</v>
      </c>
      <c r="D15640" s="652" t="s">
        <v>18987</v>
      </c>
      <c r="E15640" s="625">
        <v>15.98</v>
      </c>
    </row>
    <row r="15641" spans="1:5">
      <c r="A15641" s="711">
        <v>14</v>
      </c>
      <c r="B15641" s="651"/>
      <c r="C15641" s="651"/>
      <c r="D15641" s="652"/>
    </row>
    <row r="15642" spans="1:5">
      <c r="A15642" s="711">
        <v>89186</v>
      </c>
      <c r="B15642" s="651" t="s">
        <v>30497</v>
      </c>
      <c r="C15642" s="651" t="s">
        <v>2117</v>
      </c>
      <c r="D15642" s="652" t="s">
        <v>18987</v>
      </c>
      <c r="E15642" s="625">
        <v>17.12</v>
      </c>
    </row>
    <row r="15643" spans="1:5">
      <c r="A15643" s="711">
        <v>14</v>
      </c>
      <c r="B15643" s="651"/>
      <c r="C15643" s="651"/>
      <c r="D15643" s="652"/>
    </row>
    <row r="15644" spans="1:5">
      <c r="A15644" s="711">
        <v>89187</v>
      </c>
      <c r="B15644" s="651" t="s">
        <v>30498</v>
      </c>
      <c r="C15644" s="651" t="s">
        <v>2117</v>
      </c>
      <c r="D15644" s="652" t="s">
        <v>18987</v>
      </c>
      <c r="E15644" s="625">
        <v>19.399999999999999</v>
      </c>
    </row>
    <row r="15645" spans="1:5">
      <c r="A15645" s="711">
        <v>14</v>
      </c>
      <c r="B15645" s="651"/>
      <c r="C15645" s="651"/>
      <c r="D15645" s="652"/>
    </row>
    <row r="15646" spans="1:5">
      <c r="A15646" s="711">
        <v>89188</v>
      </c>
      <c r="B15646" s="651" t="s">
        <v>30499</v>
      </c>
      <c r="C15646" s="651" t="s">
        <v>1467</v>
      </c>
      <c r="D15646" s="652" t="s">
        <v>18987</v>
      </c>
      <c r="E15646" s="625">
        <v>0.28000000000000003</v>
      </c>
    </row>
    <row r="15647" spans="1:5">
      <c r="A15647" s="711">
        <v>14</v>
      </c>
      <c r="B15647" s="651"/>
      <c r="C15647" s="651"/>
      <c r="D15647" s="652"/>
    </row>
    <row r="15648" spans="1:5">
      <c r="A15648" s="711">
        <v>89189</v>
      </c>
      <c r="B15648" s="651" t="s">
        <v>30500</v>
      </c>
      <c r="C15648" s="651" t="s">
        <v>1467</v>
      </c>
      <c r="D15648" s="652" t="s">
        <v>18987</v>
      </c>
      <c r="E15648" s="625">
        <v>0.36</v>
      </c>
    </row>
    <row r="15649" spans="1:5">
      <c r="A15649" s="711">
        <v>14</v>
      </c>
      <c r="B15649" s="651"/>
      <c r="C15649" s="651"/>
      <c r="D15649" s="652"/>
    </row>
    <row r="15650" spans="1:5">
      <c r="A15650" s="711">
        <v>89190</v>
      </c>
      <c r="B15650" s="651" t="s">
        <v>30501</v>
      </c>
      <c r="C15650" s="651" t="s">
        <v>1467</v>
      </c>
      <c r="D15650" s="652" t="s">
        <v>18987</v>
      </c>
      <c r="E15650" s="625">
        <v>0.49</v>
      </c>
    </row>
    <row r="15651" spans="1:5">
      <c r="A15651" s="711">
        <v>14</v>
      </c>
      <c r="B15651" s="651"/>
      <c r="C15651" s="651"/>
      <c r="D15651" s="652"/>
    </row>
    <row r="15652" spans="1:5">
      <c r="A15652" s="711">
        <v>89191</v>
      </c>
      <c r="B15652" s="651" t="s">
        <v>30502</v>
      </c>
      <c r="C15652" s="651" t="s">
        <v>1467</v>
      </c>
      <c r="D15652" s="652" t="s">
        <v>18987</v>
      </c>
      <c r="E15652" s="625">
        <v>0.59</v>
      </c>
    </row>
    <row r="15653" spans="1:5">
      <c r="A15653" s="711">
        <v>2014</v>
      </c>
      <c r="B15653" s="651"/>
      <c r="C15653" s="651"/>
      <c r="D15653" s="652"/>
    </row>
    <row r="15654" spans="1:5">
      <c r="A15654" s="711">
        <v>89192</v>
      </c>
      <c r="B15654" s="651" t="s">
        <v>5702</v>
      </c>
      <c r="C15654" s="651" t="s">
        <v>2117</v>
      </c>
      <c r="D15654" s="652" t="s">
        <v>18987</v>
      </c>
      <c r="E15654" s="625">
        <v>17.12</v>
      </c>
    </row>
    <row r="15655" spans="1:5">
      <c r="A15655" s="711">
        <v>89193</v>
      </c>
      <c r="B15655" s="651" t="s">
        <v>5703</v>
      </c>
      <c r="C15655" s="651" t="s">
        <v>2117</v>
      </c>
      <c r="D15655" s="652" t="s">
        <v>18987</v>
      </c>
      <c r="E15655" s="625">
        <v>28.54</v>
      </c>
    </row>
    <row r="15656" spans="1:5">
      <c r="A15656" s="711">
        <v>89194</v>
      </c>
      <c r="B15656" s="651" t="s">
        <v>5704</v>
      </c>
      <c r="C15656" s="651" t="s">
        <v>2117</v>
      </c>
      <c r="D15656" s="652" t="s">
        <v>18987</v>
      </c>
      <c r="E15656" s="625">
        <v>42.24</v>
      </c>
    </row>
    <row r="15657" spans="1:5">
      <c r="A15657" s="711">
        <v>89195</v>
      </c>
      <c r="B15657" s="651" t="s">
        <v>5705</v>
      </c>
      <c r="C15657" s="651" t="s">
        <v>2117</v>
      </c>
      <c r="D15657" s="652" t="s">
        <v>18987</v>
      </c>
      <c r="E15657" s="625">
        <v>6.85</v>
      </c>
    </row>
    <row r="15658" spans="1:5">
      <c r="A15658" s="711">
        <v>89196</v>
      </c>
      <c r="B15658" s="651" t="s">
        <v>5706</v>
      </c>
      <c r="C15658" s="651" t="s">
        <v>2117</v>
      </c>
      <c r="D15658" s="652" t="s">
        <v>18987</v>
      </c>
      <c r="E15658" s="625">
        <v>11.41</v>
      </c>
    </row>
    <row r="15659" spans="1:5">
      <c r="A15659" s="711">
        <v>89197</v>
      </c>
      <c r="B15659" s="651" t="s">
        <v>5707</v>
      </c>
      <c r="C15659" s="651" t="s">
        <v>2117</v>
      </c>
      <c r="D15659" s="652" t="s">
        <v>18987</v>
      </c>
      <c r="E15659" s="625">
        <v>17.12</v>
      </c>
    </row>
    <row r="15660" spans="1:5">
      <c r="A15660" s="711">
        <v>91104</v>
      </c>
      <c r="B15660" s="651" t="s">
        <v>30503</v>
      </c>
      <c r="C15660" s="651" t="s">
        <v>121</v>
      </c>
      <c r="D15660" s="652" t="s">
        <v>18987</v>
      </c>
      <c r="E15660" s="625">
        <v>0.04</v>
      </c>
    </row>
    <row r="15661" spans="1:5">
      <c r="A15661" s="711" t="s">
        <v>30504</v>
      </c>
      <c r="B15661" s="651" t="s">
        <v>30505</v>
      </c>
      <c r="C15661" s="651"/>
      <c r="D15661" s="652"/>
    </row>
    <row r="15662" spans="1:5">
      <c r="A15662" s="711">
        <v>91105</v>
      </c>
      <c r="B15662" s="651" t="s">
        <v>30506</v>
      </c>
      <c r="C15662" s="651" t="s">
        <v>121</v>
      </c>
      <c r="D15662" s="652" t="s">
        <v>18987</v>
      </c>
      <c r="E15662" s="625">
        <v>0.11</v>
      </c>
    </row>
    <row r="15663" spans="1:5">
      <c r="A15663" s="711" t="s">
        <v>30507</v>
      </c>
      <c r="B15663" s="651" t="s">
        <v>30508</v>
      </c>
      <c r="C15663" s="651"/>
      <c r="D15663" s="652"/>
    </row>
    <row r="15664" spans="1:5">
      <c r="A15664" s="711">
        <v>91106</v>
      </c>
      <c r="B15664" s="651" t="s">
        <v>30509</v>
      </c>
      <c r="C15664" s="651" t="s">
        <v>121</v>
      </c>
      <c r="D15664" s="652" t="s">
        <v>18987</v>
      </c>
      <c r="E15664" s="625">
        <v>0.04</v>
      </c>
    </row>
    <row r="15665" spans="1:5">
      <c r="A15665" s="711" t="s">
        <v>30510</v>
      </c>
      <c r="B15665" s="651" t="s">
        <v>30511</v>
      </c>
      <c r="C15665" s="651"/>
      <c r="D15665" s="652"/>
    </row>
    <row r="15666" spans="1:5">
      <c r="A15666" s="711" t="s">
        <v>30512</v>
      </c>
      <c r="B15666" s="651" t="s">
        <v>30513</v>
      </c>
      <c r="C15666" s="651"/>
      <c r="D15666" s="652"/>
    </row>
    <row r="15667" spans="1:5">
      <c r="A15667" s="711">
        <v>91107</v>
      </c>
      <c r="B15667" s="651" t="s">
        <v>30509</v>
      </c>
      <c r="C15667" s="651" t="s">
        <v>121</v>
      </c>
      <c r="D15667" s="652" t="s">
        <v>18987</v>
      </c>
      <c r="E15667" s="625">
        <v>0.05</v>
      </c>
    </row>
    <row r="15668" spans="1:5">
      <c r="A15668" s="711" t="s">
        <v>22417</v>
      </c>
      <c r="B15668" s="651" t="s">
        <v>22418</v>
      </c>
      <c r="C15668" s="651"/>
      <c r="D15668" s="652"/>
    </row>
    <row r="15669" spans="1:5">
      <c r="A15669" s="711" t="s">
        <v>22419</v>
      </c>
      <c r="B15669" s="651" t="e">
        <v>#NAME?</v>
      </c>
      <c r="C15669" s="651"/>
      <c r="D15669" s="652" t="s">
        <v>22420</v>
      </c>
      <c r="E15669" s="625" t="s">
        <v>22421</v>
      </c>
    </row>
    <row r="15670" spans="1:5">
      <c r="A15670" s="711"/>
      <c r="B15670" s="651"/>
      <c r="C15670" s="651"/>
      <c r="D15670" s="652" t="s">
        <v>22422</v>
      </c>
      <c r="E15670" s="625" t="s">
        <v>22423</v>
      </c>
    </row>
    <row r="15671" spans="1:5">
      <c r="A15671" s="711" t="s">
        <v>22424</v>
      </c>
      <c r="B15671" s="651" t="s">
        <v>22425</v>
      </c>
      <c r="C15671" s="651"/>
      <c r="D15671" s="652"/>
    </row>
    <row r="15672" spans="1:5">
      <c r="A15672" s="711" t="s">
        <v>22426</v>
      </c>
      <c r="B15672" s="651" t="s">
        <v>22427</v>
      </c>
      <c r="C15672" s="651" t="s">
        <v>22428</v>
      </c>
      <c r="D15672" s="652"/>
    </row>
    <row r="15673" spans="1:5">
      <c r="A15673" s="711" t="s">
        <v>22429</v>
      </c>
      <c r="B15673" s="651" t="s">
        <v>22430</v>
      </c>
      <c r="C15673" s="651"/>
      <c r="D15673" s="652" t="s">
        <v>22422</v>
      </c>
      <c r="E15673" s="625" t="s">
        <v>22431</v>
      </c>
    </row>
    <row r="15674" spans="1:5">
      <c r="A15674" s="711" t="s">
        <v>91</v>
      </c>
      <c r="B15674" s="651" t="s">
        <v>22432</v>
      </c>
      <c r="C15674" s="651" t="s">
        <v>22433</v>
      </c>
      <c r="D15674" s="652" t="s">
        <v>22434</v>
      </c>
      <c r="E15674" s="625" t="s">
        <v>22435</v>
      </c>
    </row>
    <row r="15675" spans="1:5">
      <c r="A15675" s="711" t="s">
        <v>22436</v>
      </c>
      <c r="B15675" s="651" t="s">
        <v>22437</v>
      </c>
      <c r="C15675" s="651"/>
      <c r="D15675" s="652"/>
    </row>
    <row r="15676" spans="1:5">
      <c r="A15676" s="711" t="s">
        <v>30510</v>
      </c>
      <c r="B15676" s="651" t="s">
        <v>30514</v>
      </c>
      <c r="C15676" s="651"/>
      <c r="D15676" s="652"/>
    </row>
    <row r="15677" spans="1:5">
      <c r="A15677" s="711" t="s">
        <v>30515</v>
      </c>
      <c r="B15677" s="651" t="s">
        <v>30516</v>
      </c>
      <c r="C15677" s="651"/>
      <c r="D15677" s="652"/>
    </row>
    <row r="15678" spans="1:5">
      <c r="A15678" s="711">
        <v>91108</v>
      </c>
      <c r="B15678" s="651" t="s">
        <v>30509</v>
      </c>
      <c r="C15678" s="651" t="s">
        <v>121</v>
      </c>
      <c r="D15678" s="652" t="s">
        <v>18987</v>
      </c>
      <c r="E15678" s="625">
        <v>0.11</v>
      </c>
    </row>
    <row r="15679" spans="1:5">
      <c r="A15679" s="711" t="s">
        <v>30510</v>
      </c>
      <c r="B15679" s="651" t="s">
        <v>30514</v>
      </c>
      <c r="C15679" s="651"/>
      <c r="D15679" s="652"/>
    </row>
    <row r="15680" spans="1:5">
      <c r="A15680" s="711" t="s">
        <v>30517</v>
      </c>
      <c r="B15680" s="651" t="s">
        <v>30518</v>
      </c>
      <c r="C15680" s="651"/>
      <c r="D15680" s="652"/>
    </row>
    <row r="15681" spans="1:5">
      <c r="A15681" s="711">
        <v>91109</v>
      </c>
      <c r="B15681" s="651" t="s">
        <v>30519</v>
      </c>
      <c r="C15681" s="651" t="s">
        <v>121</v>
      </c>
      <c r="D15681" s="652" t="s">
        <v>18987</v>
      </c>
      <c r="E15681" s="625">
        <v>0.08</v>
      </c>
    </row>
    <row r="15682" spans="1:5">
      <c r="A15682" s="711" t="s">
        <v>30520</v>
      </c>
      <c r="B15682" s="651" t="s">
        <v>30521</v>
      </c>
      <c r="C15682" s="651"/>
      <c r="D15682" s="652"/>
    </row>
    <row r="15683" spans="1:5">
      <c r="A15683" s="711">
        <v>91110</v>
      </c>
      <c r="B15683" s="651" t="s">
        <v>30522</v>
      </c>
      <c r="C15683" s="651" t="s">
        <v>121</v>
      </c>
      <c r="D15683" s="652" t="s">
        <v>18987</v>
      </c>
      <c r="E15683" s="625">
        <v>0.11</v>
      </c>
    </row>
    <row r="15684" spans="1:5">
      <c r="A15684" s="711" t="s">
        <v>30523</v>
      </c>
      <c r="B15684" s="651" t="s">
        <v>30524</v>
      </c>
      <c r="C15684" s="651"/>
      <c r="D15684" s="652"/>
    </row>
    <row r="15685" spans="1:5">
      <c r="A15685" s="711">
        <v>91111</v>
      </c>
      <c r="B15685" s="651" t="s">
        <v>30525</v>
      </c>
      <c r="C15685" s="651" t="s">
        <v>121</v>
      </c>
      <c r="D15685" s="652" t="s">
        <v>18987</v>
      </c>
      <c r="E15685" s="625">
        <v>0.14000000000000001</v>
      </c>
    </row>
    <row r="15686" spans="1:5">
      <c r="A15686" s="711" t="s">
        <v>30523</v>
      </c>
      <c r="B15686" s="651" t="s">
        <v>30526</v>
      </c>
      <c r="C15686" s="651"/>
      <c r="D15686" s="652"/>
    </row>
    <row r="15687" spans="1:5">
      <c r="A15687" s="711">
        <v>91112</v>
      </c>
      <c r="B15687" s="651" t="s">
        <v>30527</v>
      </c>
      <c r="C15687" s="651" t="s">
        <v>121</v>
      </c>
      <c r="D15687" s="652" t="s">
        <v>18987</v>
      </c>
      <c r="E15687" s="625">
        <v>0.08</v>
      </c>
    </row>
    <row r="15688" spans="1:5">
      <c r="A15688" s="711" t="s">
        <v>30528</v>
      </c>
      <c r="B15688" s="651" t="s">
        <v>30529</v>
      </c>
      <c r="C15688" s="651"/>
      <c r="D15688" s="652"/>
    </row>
    <row r="15689" spans="1:5">
      <c r="A15689" s="711">
        <v>91113</v>
      </c>
      <c r="B15689" s="651" t="s">
        <v>30530</v>
      </c>
      <c r="C15689" s="651" t="s">
        <v>121</v>
      </c>
      <c r="D15689" s="652" t="s">
        <v>18987</v>
      </c>
      <c r="E15689" s="625">
        <v>0.16</v>
      </c>
    </row>
    <row r="15690" spans="1:5">
      <c r="A15690" s="711" t="s">
        <v>30531</v>
      </c>
      <c r="B15690" s="651" t="s">
        <v>30532</v>
      </c>
      <c r="C15690" s="651"/>
      <c r="D15690" s="652"/>
    </row>
    <row r="15691" spans="1:5">
      <c r="A15691" s="711">
        <v>91114</v>
      </c>
      <c r="B15691" s="651" t="s">
        <v>30530</v>
      </c>
      <c r="C15691" s="651" t="s">
        <v>121</v>
      </c>
      <c r="D15691" s="652" t="s">
        <v>18987</v>
      </c>
      <c r="E15691" s="625">
        <v>0.31</v>
      </c>
    </row>
    <row r="15692" spans="1:5">
      <c r="A15692" s="711" t="s">
        <v>30533</v>
      </c>
      <c r="B15692" s="651" t="s">
        <v>30534</v>
      </c>
      <c r="C15692" s="651"/>
      <c r="D15692" s="652"/>
    </row>
    <row r="15693" spans="1:5">
      <c r="A15693" s="711">
        <v>91115</v>
      </c>
      <c r="B15693" s="651" t="s">
        <v>30535</v>
      </c>
      <c r="C15693" s="651" t="s">
        <v>121</v>
      </c>
      <c r="D15693" s="652" t="s">
        <v>18987</v>
      </c>
      <c r="E15693" s="625">
        <v>0.05</v>
      </c>
    </row>
    <row r="15694" spans="1:5">
      <c r="A15694" s="711" t="s">
        <v>30536</v>
      </c>
      <c r="B15694" s="651" t="s">
        <v>30537</v>
      </c>
      <c r="C15694" s="651"/>
      <c r="D15694" s="652"/>
    </row>
    <row r="15695" spans="1:5">
      <c r="A15695" s="711">
        <v>91116</v>
      </c>
      <c r="B15695" s="651" t="s">
        <v>30538</v>
      </c>
      <c r="C15695" s="651" t="s">
        <v>121</v>
      </c>
      <c r="D15695" s="652" t="s">
        <v>18987</v>
      </c>
      <c r="E15695" s="625">
        <v>0.08</v>
      </c>
    </row>
    <row r="15696" spans="1:5">
      <c r="A15696" s="711" t="s">
        <v>30539</v>
      </c>
      <c r="B15696" s="651" t="s">
        <v>30540</v>
      </c>
      <c r="C15696" s="651"/>
      <c r="D15696" s="652"/>
    </row>
    <row r="15697" spans="1:5">
      <c r="A15697" s="711">
        <v>91117</v>
      </c>
      <c r="B15697" s="651" t="s">
        <v>30538</v>
      </c>
      <c r="C15697" s="651" t="s">
        <v>121</v>
      </c>
      <c r="D15697" s="652" t="s">
        <v>18987</v>
      </c>
      <c r="E15697" s="625">
        <v>0.13</v>
      </c>
    </row>
    <row r="15698" spans="1:5">
      <c r="A15698" s="711" t="s">
        <v>30541</v>
      </c>
      <c r="B15698" s="651" t="s">
        <v>30542</v>
      </c>
      <c r="C15698" s="651"/>
      <c r="D15698" s="652"/>
    </row>
    <row r="15699" spans="1:5">
      <c r="A15699" s="711">
        <v>91118</v>
      </c>
      <c r="B15699" s="651" t="s">
        <v>30543</v>
      </c>
      <c r="C15699" s="651" t="s">
        <v>121</v>
      </c>
      <c r="D15699" s="652" t="s">
        <v>18987</v>
      </c>
      <c r="E15699" s="625">
        <v>0.11</v>
      </c>
    </row>
    <row r="15700" spans="1:5">
      <c r="A15700" s="711" t="s">
        <v>30544</v>
      </c>
      <c r="B15700" s="651" t="s">
        <v>30545</v>
      </c>
      <c r="C15700" s="651"/>
      <c r="D15700" s="652"/>
    </row>
    <row r="15701" spans="1:5">
      <c r="A15701" s="711">
        <v>5</v>
      </c>
      <c r="B15701" s="651"/>
      <c r="C15701" s="651"/>
      <c r="D15701" s="652"/>
    </row>
    <row r="15702" spans="1:5">
      <c r="A15702" s="711">
        <v>91119</v>
      </c>
      <c r="B15702" s="651" t="s">
        <v>30543</v>
      </c>
      <c r="C15702" s="651" t="s">
        <v>121</v>
      </c>
      <c r="D15702" s="652" t="s">
        <v>18987</v>
      </c>
      <c r="E15702" s="625">
        <v>0.21</v>
      </c>
    </row>
    <row r="15703" spans="1:5">
      <c r="A15703" s="711" t="s">
        <v>30544</v>
      </c>
      <c r="B15703" s="651" t="s">
        <v>30546</v>
      </c>
      <c r="C15703" s="651"/>
      <c r="D15703" s="652"/>
    </row>
    <row r="15704" spans="1:5">
      <c r="A15704" s="711" t="s">
        <v>22417</v>
      </c>
      <c r="B15704" s="651" t="s">
        <v>22418</v>
      </c>
      <c r="C15704" s="651"/>
      <c r="D15704" s="652"/>
    </row>
    <row r="15705" spans="1:5">
      <c r="A15705" s="711" t="s">
        <v>22419</v>
      </c>
      <c r="B15705" s="651" t="e">
        <v>#NAME?</v>
      </c>
      <c r="C15705" s="651"/>
      <c r="D15705" s="652" t="s">
        <v>22420</v>
      </c>
      <c r="E15705" s="625" t="s">
        <v>22421</v>
      </c>
    </row>
    <row r="15706" spans="1:5">
      <c r="A15706" s="711"/>
      <c r="B15706" s="651"/>
      <c r="C15706" s="651"/>
      <c r="D15706" s="652" t="s">
        <v>22422</v>
      </c>
      <c r="E15706" s="625" t="s">
        <v>22423</v>
      </c>
    </row>
    <row r="15707" spans="1:5">
      <c r="A15707" s="711" t="s">
        <v>22424</v>
      </c>
      <c r="B15707" s="651" t="s">
        <v>22425</v>
      </c>
      <c r="C15707" s="651"/>
      <c r="D15707" s="652"/>
    </row>
    <row r="15708" spans="1:5">
      <c r="A15708" s="711" t="s">
        <v>22426</v>
      </c>
      <c r="B15708" s="651" t="s">
        <v>22427</v>
      </c>
      <c r="C15708" s="651" t="s">
        <v>22428</v>
      </c>
      <c r="D15708" s="652"/>
    </row>
    <row r="15709" spans="1:5">
      <c r="A15709" s="711" t="s">
        <v>22429</v>
      </c>
      <c r="B15709" s="651" t="s">
        <v>22430</v>
      </c>
      <c r="C15709" s="651"/>
      <c r="D15709" s="652" t="s">
        <v>22422</v>
      </c>
      <c r="E15709" s="625" t="s">
        <v>22431</v>
      </c>
    </row>
    <row r="15710" spans="1:5">
      <c r="A15710" s="711" t="s">
        <v>91</v>
      </c>
      <c r="B15710" s="651" t="s">
        <v>22432</v>
      </c>
      <c r="C15710" s="651" t="s">
        <v>22433</v>
      </c>
      <c r="D15710" s="652" t="s">
        <v>22434</v>
      </c>
      <c r="E15710" s="625" t="s">
        <v>22435</v>
      </c>
    </row>
    <row r="15711" spans="1:5">
      <c r="A15711" s="711" t="s">
        <v>22436</v>
      </c>
      <c r="B15711" s="651" t="s">
        <v>22437</v>
      </c>
      <c r="C15711" s="651"/>
      <c r="D15711" s="652"/>
    </row>
    <row r="15712" spans="1:5">
      <c r="A15712" s="711" t="s">
        <v>30547</v>
      </c>
      <c r="B15712" s="651" t="s">
        <v>23989</v>
      </c>
      <c r="C15712" s="651"/>
      <c r="D15712" s="652"/>
    </row>
    <row r="15713" spans="1:5">
      <c r="A15713" s="711">
        <v>91120</v>
      </c>
      <c r="B15713" s="651" t="s">
        <v>30543</v>
      </c>
      <c r="C15713" s="651" t="s">
        <v>121</v>
      </c>
      <c r="D15713" s="652" t="s">
        <v>18987</v>
      </c>
      <c r="E15713" s="625">
        <v>0.31</v>
      </c>
    </row>
    <row r="15714" spans="1:5">
      <c r="A15714" s="711" t="s">
        <v>30544</v>
      </c>
      <c r="B15714" s="651" t="s">
        <v>30548</v>
      </c>
      <c r="C15714" s="651"/>
      <c r="D15714" s="652"/>
    </row>
    <row r="15715" spans="1:5">
      <c r="A15715" s="711" t="s">
        <v>30547</v>
      </c>
      <c r="B15715" s="651" t="s">
        <v>23989</v>
      </c>
      <c r="C15715" s="651"/>
      <c r="D15715" s="652"/>
    </row>
    <row r="15716" spans="1:5">
      <c r="A15716" s="711">
        <v>91121</v>
      </c>
      <c r="B15716" s="651" t="s">
        <v>30543</v>
      </c>
      <c r="C15716" s="651" t="s">
        <v>121</v>
      </c>
      <c r="D15716" s="652" t="s">
        <v>18987</v>
      </c>
      <c r="E15716" s="625">
        <v>0.52</v>
      </c>
    </row>
    <row r="15717" spans="1:5">
      <c r="A15717" s="711" t="s">
        <v>30544</v>
      </c>
      <c r="B15717" s="651" t="s">
        <v>30549</v>
      </c>
      <c r="C15717" s="651"/>
      <c r="D15717" s="652"/>
    </row>
    <row r="15718" spans="1:5">
      <c r="A15718" s="711" t="s">
        <v>30547</v>
      </c>
      <c r="B15718" s="651" t="s">
        <v>23989</v>
      </c>
      <c r="C15718" s="651"/>
      <c r="D15718" s="652"/>
    </row>
    <row r="15719" spans="1:5">
      <c r="A15719" s="711">
        <v>91122</v>
      </c>
      <c r="B15719" s="651" t="s">
        <v>30543</v>
      </c>
      <c r="C15719" s="651" t="s">
        <v>121</v>
      </c>
      <c r="D15719" s="652" t="s">
        <v>18987</v>
      </c>
      <c r="E15719" s="625">
        <v>0.73</v>
      </c>
    </row>
    <row r="15720" spans="1:5">
      <c r="A15720" s="711" t="s">
        <v>30544</v>
      </c>
      <c r="B15720" s="651" t="s">
        <v>30550</v>
      </c>
      <c r="C15720" s="651"/>
      <c r="D15720" s="652"/>
    </row>
    <row r="15721" spans="1:5">
      <c r="A15721" s="711" t="s">
        <v>30551</v>
      </c>
      <c r="B15721" s="651" t="s">
        <v>23986</v>
      </c>
      <c r="C15721" s="651"/>
      <c r="D15721" s="652"/>
    </row>
    <row r="15722" spans="1:5">
      <c r="A15722" s="711">
        <v>91123</v>
      </c>
      <c r="B15722" s="651" t="s">
        <v>30543</v>
      </c>
      <c r="C15722" s="651" t="s">
        <v>121</v>
      </c>
      <c r="D15722" s="652" t="s">
        <v>18987</v>
      </c>
      <c r="E15722" s="625">
        <v>0.94</v>
      </c>
    </row>
    <row r="15723" spans="1:5">
      <c r="A15723" s="711" t="s">
        <v>30544</v>
      </c>
      <c r="B15723" s="651" t="s">
        <v>30552</v>
      </c>
      <c r="C15723" s="651"/>
      <c r="D15723" s="652"/>
    </row>
    <row r="15724" spans="1:5">
      <c r="A15724" s="711" t="s">
        <v>30553</v>
      </c>
      <c r="B15724" s="651" t="s">
        <v>23986</v>
      </c>
      <c r="C15724" s="651"/>
      <c r="D15724" s="652"/>
    </row>
    <row r="15725" spans="1:5">
      <c r="A15725" s="711">
        <v>91124</v>
      </c>
      <c r="B15725" s="651" t="s">
        <v>5708</v>
      </c>
      <c r="C15725" s="651" t="s">
        <v>128</v>
      </c>
      <c r="D15725" s="652" t="s">
        <v>18987</v>
      </c>
      <c r="E15725" s="625">
        <v>48.52</v>
      </c>
    </row>
    <row r="15726" spans="1:5">
      <c r="A15726" s="711">
        <v>91125</v>
      </c>
      <c r="B15726" s="651" t="s">
        <v>5709</v>
      </c>
      <c r="C15726" s="651" t="s">
        <v>118</v>
      </c>
      <c r="D15726" s="652" t="s">
        <v>18987</v>
      </c>
      <c r="E15726" s="625">
        <v>0.05</v>
      </c>
    </row>
    <row r="15727" spans="1:5">
      <c r="A15727" s="711">
        <v>91128</v>
      </c>
      <c r="B15727" s="651" t="s">
        <v>30554</v>
      </c>
      <c r="C15727" s="651" t="s">
        <v>1467</v>
      </c>
      <c r="D15727" s="652" t="s">
        <v>18987</v>
      </c>
      <c r="E15727" s="625">
        <v>0.11</v>
      </c>
    </row>
    <row r="15728" spans="1:5">
      <c r="A15728" s="711">
        <v>41791</v>
      </c>
      <c r="B15728" s="651"/>
      <c r="C15728" s="651"/>
      <c r="D15728" s="652"/>
    </row>
    <row r="15729" spans="1:5">
      <c r="A15729" s="711">
        <v>91129</v>
      </c>
      <c r="B15729" s="651" t="s">
        <v>30555</v>
      </c>
      <c r="C15729" s="651" t="s">
        <v>1467</v>
      </c>
      <c r="D15729" s="652" t="s">
        <v>18987</v>
      </c>
      <c r="E15729" s="625">
        <v>0.18</v>
      </c>
    </row>
    <row r="15730" spans="1:5">
      <c r="A15730" s="711">
        <v>41791</v>
      </c>
      <c r="B15730" s="651"/>
      <c r="C15730" s="651"/>
      <c r="D15730" s="652"/>
    </row>
    <row r="15731" spans="1:5">
      <c r="A15731" s="711">
        <v>91130</v>
      </c>
      <c r="B15731" s="651" t="s">
        <v>30556</v>
      </c>
      <c r="C15731" s="651" t="s">
        <v>1467</v>
      </c>
      <c r="D15731" s="652" t="s">
        <v>18987</v>
      </c>
      <c r="E15731" s="625">
        <v>0.24</v>
      </c>
    </row>
    <row r="15732" spans="1:5">
      <c r="A15732" s="711">
        <v>41791</v>
      </c>
      <c r="B15732" s="651"/>
      <c r="C15732" s="651"/>
      <c r="D15732" s="652"/>
    </row>
    <row r="15733" spans="1:5">
      <c r="A15733" s="711">
        <v>91132</v>
      </c>
      <c r="B15733" s="651" t="s">
        <v>30557</v>
      </c>
      <c r="C15733" s="651" t="s">
        <v>1467</v>
      </c>
      <c r="D15733" s="652" t="s">
        <v>18987</v>
      </c>
      <c r="E15733" s="625">
        <v>0.33</v>
      </c>
    </row>
    <row r="15734" spans="1:5">
      <c r="A15734" s="711" t="s">
        <v>23034</v>
      </c>
      <c r="B15734" s="651"/>
      <c r="C15734" s="651"/>
      <c r="D15734" s="652"/>
    </row>
    <row r="15735" spans="1:5">
      <c r="A15735" s="711">
        <v>91134</v>
      </c>
      <c r="B15735" s="651" t="s">
        <v>30558</v>
      </c>
      <c r="C15735" s="651" t="s">
        <v>2117</v>
      </c>
      <c r="D15735" s="652" t="s">
        <v>18987</v>
      </c>
      <c r="E15735" s="625">
        <v>1.97</v>
      </c>
    </row>
    <row r="15736" spans="1:5">
      <c r="A15736" s="711" t="s">
        <v>22787</v>
      </c>
      <c r="B15736" s="651"/>
      <c r="C15736" s="651"/>
      <c r="D15736" s="652"/>
    </row>
    <row r="15737" spans="1:5">
      <c r="A15737" s="711">
        <v>91135</v>
      </c>
      <c r="B15737" s="651" t="s">
        <v>30559</v>
      </c>
      <c r="C15737" s="651" t="s">
        <v>2117</v>
      </c>
      <c r="D15737" s="652" t="s">
        <v>18987</v>
      </c>
      <c r="E15737" s="625">
        <v>3.52</v>
      </c>
    </row>
    <row r="15738" spans="1:5">
      <c r="A15738" s="711" t="s">
        <v>22787</v>
      </c>
      <c r="B15738" s="651"/>
      <c r="C15738" s="651"/>
      <c r="D15738" s="652"/>
    </row>
    <row r="15739" spans="1:5">
      <c r="A15739" s="711">
        <v>91136</v>
      </c>
      <c r="B15739" s="651" t="s">
        <v>30560</v>
      </c>
      <c r="C15739" s="651" t="s">
        <v>2117</v>
      </c>
      <c r="D15739" s="652" t="s">
        <v>18987</v>
      </c>
      <c r="E15739" s="625">
        <v>5.08</v>
      </c>
    </row>
    <row r="15740" spans="1:5">
      <c r="A15740" s="711" t="s">
        <v>22417</v>
      </c>
      <c r="B15740" s="651" t="s">
        <v>22418</v>
      </c>
      <c r="C15740" s="651"/>
      <c r="D15740" s="652"/>
    </row>
    <row r="15741" spans="1:5">
      <c r="A15741" s="711" t="s">
        <v>22419</v>
      </c>
      <c r="B15741" s="651" t="e">
        <v>#NAME?</v>
      </c>
      <c r="C15741" s="651"/>
      <c r="D15741" s="652" t="s">
        <v>22420</v>
      </c>
      <c r="E15741" s="625" t="s">
        <v>22421</v>
      </c>
    </row>
    <row r="15742" spans="1:5">
      <c r="A15742" s="711"/>
      <c r="B15742" s="651"/>
      <c r="C15742" s="651"/>
      <c r="D15742" s="652" t="s">
        <v>22422</v>
      </c>
      <c r="E15742" s="625" t="s">
        <v>22423</v>
      </c>
    </row>
    <row r="15743" spans="1:5">
      <c r="A15743" s="711" t="s">
        <v>22424</v>
      </c>
      <c r="B15743" s="651" t="s">
        <v>22425</v>
      </c>
      <c r="C15743" s="651"/>
      <c r="D15743" s="652"/>
    </row>
    <row r="15744" spans="1:5">
      <c r="A15744" s="711" t="s">
        <v>22426</v>
      </c>
      <c r="B15744" s="651" t="s">
        <v>22427</v>
      </c>
      <c r="C15744" s="651" t="s">
        <v>22428</v>
      </c>
      <c r="D15744" s="652"/>
    </row>
    <row r="15745" spans="1:5">
      <c r="A15745" s="711" t="s">
        <v>22429</v>
      </c>
      <c r="B15745" s="651" t="s">
        <v>22430</v>
      </c>
      <c r="C15745" s="651"/>
      <c r="D15745" s="652" t="s">
        <v>22422</v>
      </c>
      <c r="E15745" s="625" t="s">
        <v>22431</v>
      </c>
    </row>
    <row r="15746" spans="1:5">
      <c r="A15746" s="711" t="s">
        <v>91</v>
      </c>
      <c r="B15746" s="651" t="s">
        <v>22432</v>
      </c>
      <c r="C15746" s="651" t="s">
        <v>22433</v>
      </c>
      <c r="D15746" s="652" t="s">
        <v>22434</v>
      </c>
      <c r="E15746" s="625" t="s">
        <v>22435</v>
      </c>
    </row>
    <row r="15747" spans="1:5">
      <c r="A15747" s="711" t="s">
        <v>22436</v>
      </c>
      <c r="B15747" s="651" t="s">
        <v>22437</v>
      </c>
      <c r="C15747" s="651"/>
      <c r="D15747" s="652"/>
    </row>
    <row r="15748" spans="1:5">
      <c r="A15748" s="711" t="s">
        <v>22787</v>
      </c>
      <c r="B15748" s="651"/>
      <c r="C15748" s="651"/>
      <c r="D15748" s="652"/>
    </row>
    <row r="15749" spans="1:5">
      <c r="A15749" s="711">
        <v>91137</v>
      </c>
      <c r="B15749" s="651" t="s">
        <v>30561</v>
      </c>
      <c r="C15749" s="651" t="s">
        <v>2117</v>
      </c>
      <c r="D15749" s="652" t="s">
        <v>18987</v>
      </c>
      <c r="E15749" s="625">
        <v>6.64</v>
      </c>
    </row>
    <row r="15750" spans="1:5">
      <c r="A15750" s="711" t="s">
        <v>22787</v>
      </c>
      <c r="B15750" s="651"/>
      <c r="C15750" s="651"/>
      <c r="D15750" s="652"/>
    </row>
    <row r="15751" spans="1:5">
      <c r="A15751" s="711">
        <v>91138</v>
      </c>
      <c r="B15751" s="651" t="s">
        <v>30562</v>
      </c>
      <c r="C15751" s="651" t="s">
        <v>258</v>
      </c>
      <c r="D15751" s="652" t="s">
        <v>18987</v>
      </c>
      <c r="E15751" s="625">
        <v>66.459999999999994</v>
      </c>
    </row>
    <row r="15752" spans="1:5">
      <c r="A15752" s="711" t="s">
        <v>30563</v>
      </c>
      <c r="B15752" s="651" t="s">
        <v>30564</v>
      </c>
      <c r="C15752" s="651"/>
      <c r="D15752" s="652"/>
    </row>
    <row r="15753" spans="1:5">
      <c r="A15753" s="711">
        <v>91139</v>
      </c>
      <c r="B15753" s="651" t="s">
        <v>30565</v>
      </c>
      <c r="C15753" s="651" t="s">
        <v>258</v>
      </c>
      <c r="D15753" s="652" t="s">
        <v>18987</v>
      </c>
      <c r="E15753" s="625">
        <v>35.29</v>
      </c>
    </row>
    <row r="15754" spans="1:5">
      <c r="A15754" s="711" t="s">
        <v>30566</v>
      </c>
      <c r="B15754" s="651" t="s">
        <v>30567</v>
      </c>
      <c r="C15754" s="651"/>
      <c r="D15754" s="652"/>
    </row>
    <row r="15755" spans="1:5">
      <c r="A15755" s="711">
        <v>91140</v>
      </c>
      <c r="B15755" s="651" t="s">
        <v>30456</v>
      </c>
      <c r="C15755" s="651" t="s">
        <v>258</v>
      </c>
      <c r="D15755" s="652" t="s">
        <v>18987</v>
      </c>
      <c r="E15755" s="625">
        <v>15.58</v>
      </c>
    </row>
    <row r="15756" spans="1:5">
      <c r="A15756" s="711" t="s">
        <v>30568</v>
      </c>
      <c r="B15756" s="651" t="s">
        <v>30569</v>
      </c>
      <c r="C15756" s="651"/>
      <c r="D15756" s="652"/>
    </row>
    <row r="15757" spans="1:5">
      <c r="A15757" s="711">
        <v>91141</v>
      </c>
      <c r="B15757" s="651" t="s">
        <v>30562</v>
      </c>
      <c r="C15757" s="651" t="s">
        <v>258</v>
      </c>
      <c r="D15757" s="652" t="s">
        <v>18987</v>
      </c>
      <c r="E15757" s="625">
        <v>101.76</v>
      </c>
    </row>
    <row r="15758" spans="1:5">
      <c r="A15758" s="711" t="s">
        <v>30563</v>
      </c>
      <c r="B15758" s="651" t="s">
        <v>30570</v>
      </c>
      <c r="C15758" s="651"/>
      <c r="D15758" s="652"/>
    </row>
    <row r="15759" spans="1:5">
      <c r="A15759" s="711">
        <v>91142</v>
      </c>
      <c r="B15759" s="651" t="s">
        <v>30565</v>
      </c>
      <c r="C15759" s="651" t="s">
        <v>258</v>
      </c>
      <c r="D15759" s="652" t="s">
        <v>18987</v>
      </c>
      <c r="E15759" s="625">
        <v>66.459999999999994</v>
      </c>
    </row>
    <row r="15760" spans="1:5">
      <c r="A15760" s="711" t="s">
        <v>30566</v>
      </c>
      <c r="B15760" s="651" t="s">
        <v>30571</v>
      </c>
      <c r="C15760" s="651"/>
      <c r="D15760" s="652"/>
    </row>
    <row r="15761" spans="1:5">
      <c r="A15761" s="711">
        <v>91143</v>
      </c>
      <c r="B15761" s="651" t="s">
        <v>30456</v>
      </c>
      <c r="C15761" s="651" t="s">
        <v>258</v>
      </c>
      <c r="D15761" s="652" t="s">
        <v>18987</v>
      </c>
      <c r="E15761" s="625">
        <v>15.58</v>
      </c>
    </row>
    <row r="15762" spans="1:5">
      <c r="A15762" s="711" t="s">
        <v>30568</v>
      </c>
      <c r="B15762" s="651" t="s">
        <v>30572</v>
      </c>
      <c r="C15762" s="651"/>
      <c r="D15762" s="652"/>
    </row>
    <row r="15763" spans="1:5">
      <c r="A15763" s="711">
        <v>91144</v>
      </c>
      <c r="B15763" s="651" t="s">
        <v>30562</v>
      </c>
      <c r="C15763" s="651" t="s">
        <v>258</v>
      </c>
      <c r="D15763" s="652" t="s">
        <v>18987</v>
      </c>
      <c r="E15763" s="625">
        <v>137.06</v>
      </c>
    </row>
    <row r="15764" spans="1:5">
      <c r="A15764" s="711" t="s">
        <v>30563</v>
      </c>
      <c r="B15764" s="651" t="s">
        <v>30573</v>
      </c>
      <c r="C15764" s="651"/>
      <c r="D15764" s="652"/>
    </row>
    <row r="15765" spans="1:5">
      <c r="A15765" s="711">
        <v>91145</v>
      </c>
      <c r="B15765" s="651" t="s">
        <v>30565</v>
      </c>
      <c r="C15765" s="651" t="s">
        <v>258</v>
      </c>
      <c r="D15765" s="652" t="s">
        <v>18987</v>
      </c>
      <c r="E15765" s="625">
        <v>101.76</v>
      </c>
    </row>
    <row r="15766" spans="1:5">
      <c r="A15766" s="711" t="s">
        <v>30566</v>
      </c>
      <c r="B15766" s="651" t="s">
        <v>30574</v>
      </c>
      <c r="C15766" s="651"/>
      <c r="D15766" s="652"/>
    </row>
    <row r="15767" spans="1:5">
      <c r="A15767" s="711">
        <v>91146</v>
      </c>
      <c r="B15767" s="651" t="s">
        <v>30456</v>
      </c>
      <c r="C15767" s="651" t="s">
        <v>258</v>
      </c>
      <c r="D15767" s="652" t="s">
        <v>18987</v>
      </c>
      <c r="E15767" s="625">
        <v>19.71</v>
      </c>
    </row>
    <row r="15768" spans="1:5">
      <c r="A15768" s="711" t="s">
        <v>30568</v>
      </c>
      <c r="B15768" s="651" t="s">
        <v>30575</v>
      </c>
      <c r="C15768" s="651"/>
      <c r="D15768" s="652"/>
    </row>
    <row r="15769" spans="1:5">
      <c r="A15769" s="711">
        <v>91147</v>
      </c>
      <c r="B15769" s="651" t="s">
        <v>30562</v>
      </c>
      <c r="C15769" s="651" t="s">
        <v>258</v>
      </c>
      <c r="D15769" s="652" t="s">
        <v>18987</v>
      </c>
      <c r="E15769" s="625">
        <v>187.94</v>
      </c>
    </row>
    <row r="15770" spans="1:5">
      <c r="A15770" s="711" t="s">
        <v>30563</v>
      </c>
      <c r="B15770" s="651" t="s">
        <v>30576</v>
      </c>
      <c r="C15770" s="651"/>
      <c r="D15770" s="652"/>
    </row>
    <row r="15771" spans="1:5">
      <c r="A15771" s="711">
        <v>91148</v>
      </c>
      <c r="B15771" s="651" t="s">
        <v>30565</v>
      </c>
      <c r="C15771" s="651" t="s">
        <v>258</v>
      </c>
      <c r="D15771" s="652" t="s">
        <v>18987</v>
      </c>
      <c r="E15771" s="625">
        <v>121.48</v>
      </c>
    </row>
    <row r="15772" spans="1:5">
      <c r="A15772" s="711" t="s">
        <v>30566</v>
      </c>
      <c r="B15772" s="651" t="s">
        <v>30577</v>
      </c>
      <c r="C15772" s="651"/>
      <c r="D15772" s="652"/>
    </row>
    <row r="15773" spans="1:5">
      <c r="A15773" s="711">
        <v>91149</v>
      </c>
      <c r="B15773" s="651" t="s">
        <v>30456</v>
      </c>
      <c r="C15773" s="651" t="s">
        <v>258</v>
      </c>
      <c r="D15773" s="652" t="s">
        <v>18987</v>
      </c>
      <c r="E15773" s="625">
        <v>31.16</v>
      </c>
    </row>
    <row r="15774" spans="1:5">
      <c r="A15774" s="711" t="s">
        <v>30568</v>
      </c>
      <c r="B15774" s="651" t="s">
        <v>30578</v>
      </c>
      <c r="C15774" s="651"/>
      <c r="D15774" s="652"/>
    </row>
    <row r="15775" spans="1:5">
      <c r="A15775" s="711">
        <v>92121</v>
      </c>
      <c r="B15775" s="651" t="s">
        <v>5710</v>
      </c>
      <c r="C15775" s="651" t="s">
        <v>128</v>
      </c>
      <c r="D15775" s="652" t="s">
        <v>18987</v>
      </c>
      <c r="E15775" s="625">
        <v>17.14</v>
      </c>
    </row>
    <row r="15776" spans="1:5">
      <c r="A15776" s="711" t="s">
        <v>22417</v>
      </c>
      <c r="B15776" s="651" t="s">
        <v>22418</v>
      </c>
      <c r="C15776" s="651"/>
      <c r="D15776" s="652"/>
    </row>
    <row r="15777" spans="1:5">
      <c r="A15777" s="711" t="s">
        <v>22419</v>
      </c>
      <c r="B15777" s="651" t="e">
        <v>#NAME?</v>
      </c>
      <c r="C15777" s="651"/>
      <c r="D15777" s="652" t="s">
        <v>22420</v>
      </c>
      <c r="E15777" s="625" t="s">
        <v>22421</v>
      </c>
    </row>
    <row r="15778" spans="1:5">
      <c r="A15778" s="711"/>
      <c r="B15778" s="651"/>
      <c r="C15778" s="651"/>
      <c r="D15778" s="652" t="s">
        <v>22422</v>
      </c>
      <c r="E15778" s="625" t="s">
        <v>22423</v>
      </c>
    </row>
    <row r="15779" spans="1:5">
      <c r="A15779" s="711" t="s">
        <v>22424</v>
      </c>
      <c r="B15779" s="651" t="s">
        <v>22425</v>
      </c>
      <c r="C15779" s="651"/>
      <c r="D15779" s="652"/>
    </row>
    <row r="15780" spans="1:5">
      <c r="A15780" s="711" t="s">
        <v>22426</v>
      </c>
      <c r="B15780" s="651" t="s">
        <v>22427</v>
      </c>
      <c r="C15780" s="651" t="s">
        <v>22428</v>
      </c>
      <c r="D15780" s="652"/>
    </row>
    <row r="15781" spans="1:5">
      <c r="A15781" s="711" t="s">
        <v>22429</v>
      </c>
      <c r="B15781" s="651" t="s">
        <v>22430</v>
      </c>
      <c r="C15781" s="651"/>
      <c r="D15781" s="652" t="s">
        <v>22422</v>
      </c>
      <c r="E15781" s="625" t="s">
        <v>22431</v>
      </c>
    </row>
    <row r="15782" spans="1:5">
      <c r="A15782" s="711" t="s">
        <v>91</v>
      </c>
      <c r="B15782" s="651" t="s">
        <v>22432</v>
      </c>
      <c r="C15782" s="651" t="s">
        <v>22433</v>
      </c>
      <c r="D15782" s="652" t="s">
        <v>22434</v>
      </c>
      <c r="E15782" s="625" t="s">
        <v>22435</v>
      </c>
    </row>
    <row r="15783" spans="1:5">
      <c r="A15783" s="711" t="s">
        <v>22436</v>
      </c>
      <c r="B15783" s="651" t="s">
        <v>22437</v>
      </c>
      <c r="C15783" s="651"/>
      <c r="D15783" s="652"/>
    </row>
    <row r="15784" spans="1:5">
      <c r="A15784" s="711">
        <v>92122</v>
      </c>
      <c r="B15784" s="651" t="s">
        <v>5711</v>
      </c>
      <c r="C15784" s="651" t="s">
        <v>128</v>
      </c>
      <c r="D15784" s="652" t="s">
        <v>18987</v>
      </c>
      <c r="E15784" s="625">
        <v>27.37</v>
      </c>
    </row>
    <row r="15785" spans="1:5">
      <c r="A15785" s="711">
        <v>92123</v>
      </c>
      <c r="B15785" s="651" t="s">
        <v>5712</v>
      </c>
      <c r="C15785" s="651" t="s">
        <v>128</v>
      </c>
      <c r="D15785" s="652" t="s">
        <v>18987</v>
      </c>
      <c r="E15785" s="625">
        <v>28.09</v>
      </c>
    </row>
    <row r="15786" spans="1:5">
      <c r="A15786" s="711">
        <v>212</v>
      </c>
      <c r="B15786" s="651" t="s">
        <v>30579</v>
      </c>
      <c r="C15786" s="651"/>
      <c r="D15786" s="652"/>
    </row>
    <row r="15787" spans="1:5">
      <c r="A15787" s="711" t="s">
        <v>30580</v>
      </c>
      <c r="B15787" s="651" t="s">
        <v>30581</v>
      </c>
      <c r="C15787" s="651" t="s">
        <v>112</v>
      </c>
      <c r="D15787" s="652" t="s">
        <v>18987</v>
      </c>
      <c r="E15787" s="625">
        <v>1.75</v>
      </c>
    </row>
    <row r="15788" spans="1:5">
      <c r="A15788" s="711">
        <v>73745</v>
      </c>
      <c r="B15788" s="651" t="s">
        <v>30582</v>
      </c>
      <c r="C15788" s="651"/>
      <c r="D15788" s="652"/>
    </row>
    <row r="15789" spans="1:5">
      <c r="A15789" s="711" t="s">
        <v>5713</v>
      </c>
      <c r="B15789" s="651" t="s">
        <v>5714</v>
      </c>
      <c r="C15789" s="651" t="s">
        <v>112</v>
      </c>
      <c r="D15789" s="652" t="s">
        <v>18987</v>
      </c>
      <c r="E15789" s="625">
        <v>13.13</v>
      </c>
    </row>
    <row r="15790" spans="1:5">
      <c r="A15790" s="711">
        <v>73800</v>
      </c>
      <c r="B15790" s="651" t="s">
        <v>30583</v>
      </c>
      <c r="C15790" s="651"/>
      <c r="D15790" s="652"/>
    </row>
    <row r="15791" spans="1:5">
      <c r="A15791" s="711" t="s">
        <v>5715</v>
      </c>
      <c r="B15791" s="651" t="s">
        <v>30584</v>
      </c>
      <c r="C15791" s="651" t="s">
        <v>112</v>
      </c>
      <c r="D15791" s="652" t="s">
        <v>18987</v>
      </c>
      <c r="E15791" s="625">
        <v>30.48</v>
      </c>
    </row>
    <row r="15792" spans="1:5">
      <c r="A15792" s="711" t="s">
        <v>30585</v>
      </c>
      <c r="B15792" s="651" t="s">
        <v>30586</v>
      </c>
      <c r="C15792" s="651"/>
      <c r="D15792" s="652"/>
    </row>
    <row r="15793" spans="1:5">
      <c r="A15793" s="711">
        <v>73806</v>
      </c>
      <c r="B15793" s="651" t="s">
        <v>30587</v>
      </c>
      <c r="C15793" s="651"/>
      <c r="D15793" s="652"/>
    </row>
    <row r="15794" spans="1:5">
      <c r="A15794" s="711" t="s">
        <v>5716</v>
      </c>
      <c r="B15794" s="651" t="s">
        <v>5717</v>
      </c>
      <c r="C15794" s="651" t="s">
        <v>112</v>
      </c>
      <c r="D15794" s="652" t="s">
        <v>18987</v>
      </c>
      <c r="E15794" s="625">
        <v>1.18</v>
      </c>
    </row>
    <row r="15795" spans="1:5">
      <c r="A15795" s="711">
        <v>73948</v>
      </c>
      <c r="B15795" s="651" t="s">
        <v>30588</v>
      </c>
      <c r="C15795" s="651"/>
      <c r="D15795" s="652"/>
    </row>
    <row r="15796" spans="1:5">
      <c r="A15796" s="711" t="s">
        <v>5718</v>
      </c>
      <c r="B15796" s="651" t="s">
        <v>5719</v>
      </c>
      <c r="C15796" s="651" t="s">
        <v>112</v>
      </c>
      <c r="D15796" s="652" t="s">
        <v>18987</v>
      </c>
      <c r="E15796" s="625">
        <v>6.14</v>
      </c>
    </row>
    <row r="15797" spans="1:5">
      <c r="A15797" s="711" t="s">
        <v>5720</v>
      </c>
      <c r="B15797" s="651" t="s">
        <v>5721</v>
      </c>
      <c r="C15797" s="651" t="s">
        <v>112</v>
      </c>
      <c r="D15797" s="652" t="s">
        <v>18987</v>
      </c>
      <c r="E15797" s="625">
        <v>4.62</v>
      </c>
    </row>
    <row r="15798" spans="1:5">
      <c r="A15798" s="711" t="s">
        <v>5722</v>
      </c>
      <c r="B15798" s="651" t="s">
        <v>5723</v>
      </c>
      <c r="C15798" s="651" t="s">
        <v>112</v>
      </c>
      <c r="D15798" s="652" t="s">
        <v>18987</v>
      </c>
      <c r="E15798" s="625">
        <v>6.02</v>
      </c>
    </row>
    <row r="15799" spans="1:5">
      <c r="A15799" s="711" t="s">
        <v>5724</v>
      </c>
      <c r="B15799" s="651" t="s">
        <v>5725</v>
      </c>
      <c r="C15799" s="651" t="s">
        <v>112</v>
      </c>
      <c r="D15799" s="652" t="s">
        <v>18987</v>
      </c>
      <c r="E15799" s="625">
        <v>4.5999999999999996</v>
      </c>
    </row>
    <row r="15800" spans="1:5">
      <c r="A15800" s="711" t="s">
        <v>5726</v>
      </c>
      <c r="B15800" s="651" t="s">
        <v>5727</v>
      </c>
      <c r="C15800" s="651" t="s">
        <v>112</v>
      </c>
      <c r="D15800" s="652" t="s">
        <v>18987</v>
      </c>
      <c r="E15800" s="625">
        <v>10.57</v>
      </c>
    </row>
    <row r="15801" spans="1:5">
      <c r="A15801" s="711" t="s">
        <v>5728</v>
      </c>
      <c r="B15801" s="651" t="s">
        <v>5729</v>
      </c>
      <c r="C15801" s="651" t="s">
        <v>112</v>
      </c>
      <c r="D15801" s="652" t="s">
        <v>18987</v>
      </c>
      <c r="E15801" s="625">
        <v>17.63</v>
      </c>
    </row>
    <row r="15802" spans="1:5">
      <c r="A15802" s="711" t="s">
        <v>5730</v>
      </c>
      <c r="B15802" s="651" t="s">
        <v>5731</v>
      </c>
      <c r="C15802" s="651" t="s">
        <v>112</v>
      </c>
      <c r="D15802" s="652" t="s">
        <v>18987</v>
      </c>
      <c r="E15802" s="625">
        <v>8.75</v>
      </c>
    </row>
    <row r="15803" spans="1:5">
      <c r="A15803" s="711" t="s">
        <v>5732</v>
      </c>
      <c r="B15803" s="651" t="s">
        <v>5733</v>
      </c>
      <c r="C15803" s="651" t="s">
        <v>112</v>
      </c>
      <c r="D15803" s="652" t="s">
        <v>18987</v>
      </c>
      <c r="E15803" s="625">
        <v>17.559999999999999</v>
      </c>
    </row>
    <row r="15804" spans="1:5">
      <c r="A15804" s="711" t="s">
        <v>5734</v>
      </c>
      <c r="B15804" s="651" t="s">
        <v>5735</v>
      </c>
      <c r="C15804" s="651" t="s">
        <v>112</v>
      </c>
      <c r="D15804" s="652" t="s">
        <v>18987</v>
      </c>
      <c r="E15804" s="625">
        <v>16.5</v>
      </c>
    </row>
    <row r="15805" spans="1:5">
      <c r="A15805" s="711" t="s">
        <v>5736</v>
      </c>
      <c r="B15805" s="651" t="s">
        <v>5737</v>
      </c>
      <c r="C15805" s="651" t="s">
        <v>112</v>
      </c>
      <c r="D15805" s="652" t="s">
        <v>18987</v>
      </c>
      <c r="E15805" s="625">
        <v>15.14</v>
      </c>
    </row>
    <row r="15806" spans="1:5">
      <c r="A15806" s="711" t="s">
        <v>5738</v>
      </c>
      <c r="B15806" s="651" t="s">
        <v>5739</v>
      </c>
      <c r="C15806" s="651" t="s">
        <v>112</v>
      </c>
      <c r="D15806" s="652" t="s">
        <v>18987</v>
      </c>
      <c r="E15806" s="625">
        <v>21.27</v>
      </c>
    </row>
    <row r="15807" spans="1:5">
      <c r="A15807" s="711" t="s">
        <v>5740</v>
      </c>
      <c r="B15807" s="651" t="s">
        <v>5741</v>
      </c>
      <c r="C15807" s="651" t="s">
        <v>112</v>
      </c>
      <c r="D15807" s="652" t="s">
        <v>18987</v>
      </c>
      <c r="E15807" s="625">
        <v>8.1</v>
      </c>
    </row>
    <row r="15808" spans="1:5">
      <c r="A15808" s="711" t="s">
        <v>5742</v>
      </c>
      <c r="B15808" s="651" t="s">
        <v>5743</v>
      </c>
      <c r="C15808" s="651" t="s">
        <v>112</v>
      </c>
      <c r="D15808" s="652" t="s">
        <v>18987</v>
      </c>
      <c r="E15808" s="625">
        <v>8.2899999999999991</v>
      </c>
    </row>
    <row r="15809" spans="1:5">
      <c r="A15809" s="711" t="s">
        <v>5744</v>
      </c>
      <c r="B15809" s="651" t="s">
        <v>5745</v>
      </c>
      <c r="C15809" s="651" t="s">
        <v>112</v>
      </c>
      <c r="D15809" s="652" t="s">
        <v>18987</v>
      </c>
      <c r="E15809" s="625">
        <v>10.14</v>
      </c>
    </row>
    <row r="15810" spans="1:5">
      <c r="A15810" s="711" t="s">
        <v>220</v>
      </c>
      <c r="B15810" s="651" t="s">
        <v>5746</v>
      </c>
      <c r="C15810" s="651" t="s">
        <v>112</v>
      </c>
      <c r="D15810" s="652" t="s">
        <v>18987</v>
      </c>
      <c r="E15810" s="625">
        <v>2.85</v>
      </c>
    </row>
    <row r="15811" spans="1:5">
      <c r="A15811" s="711">
        <v>74086</v>
      </c>
      <c r="B15811" s="651" t="s">
        <v>30588</v>
      </c>
      <c r="C15811" s="651"/>
      <c r="D15811" s="652"/>
    </row>
    <row r="15812" spans="1:5">
      <c r="A15812" s="711" t="s">
        <v>22417</v>
      </c>
      <c r="B15812" s="651" t="s">
        <v>22418</v>
      </c>
      <c r="C15812" s="651"/>
      <c r="D15812" s="652"/>
    </row>
    <row r="15813" spans="1:5">
      <c r="A15813" s="711" t="s">
        <v>22419</v>
      </c>
      <c r="B15813" s="651" t="e">
        <v>#NAME?</v>
      </c>
      <c r="C15813" s="651"/>
      <c r="D15813" s="652" t="s">
        <v>22420</v>
      </c>
      <c r="E15813" s="625" t="s">
        <v>22421</v>
      </c>
    </row>
    <row r="15814" spans="1:5">
      <c r="A15814" s="711"/>
      <c r="B15814" s="651"/>
      <c r="C15814" s="651"/>
      <c r="D15814" s="652" t="s">
        <v>22422</v>
      </c>
      <c r="E15814" s="625" t="s">
        <v>22423</v>
      </c>
    </row>
    <row r="15815" spans="1:5">
      <c r="A15815" s="711" t="s">
        <v>22424</v>
      </c>
      <c r="B15815" s="651" t="s">
        <v>22425</v>
      </c>
      <c r="C15815" s="651"/>
      <c r="D15815" s="652"/>
    </row>
    <row r="15816" spans="1:5">
      <c r="A15816" s="711" t="s">
        <v>22426</v>
      </c>
      <c r="B15816" s="651" t="s">
        <v>22427</v>
      </c>
      <c r="C15816" s="651" t="s">
        <v>22428</v>
      </c>
      <c r="D15816" s="652"/>
    </row>
    <row r="15817" spans="1:5">
      <c r="A15817" s="711" t="s">
        <v>22429</v>
      </c>
      <c r="B15817" s="651" t="s">
        <v>22430</v>
      </c>
      <c r="C15817" s="651"/>
      <c r="D15817" s="652" t="s">
        <v>22422</v>
      </c>
      <c r="E15817" s="625" t="s">
        <v>22431</v>
      </c>
    </row>
    <row r="15818" spans="1:5">
      <c r="A15818" s="711" t="s">
        <v>91</v>
      </c>
      <c r="B15818" s="651" t="s">
        <v>22432</v>
      </c>
      <c r="C15818" s="651" t="s">
        <v>22433</v>
      </c>
      <c r="D15818" s="652" t="s">
        <v>22434</v>
      </c>
      <c r="E15818" s="625" t="s">
        <v>22435</v>
      </c>
    </row>
    <row r="15819" spans="1:5">
      <c r="A15819" s="711" t="s">
        <v>22436</v>
      </c>
      <c r="B15819" s="651" t="s">
        <v>22437</v>
      </c>
      <c r="C15819" s="651"/>
      <c r="D15819" s="652"/>
    </row>
    <row r="15820" spans="1:5">
      <c r="A15820" s="711" t="s">
        <v>5747</v>
      </c>
      <c r="B15820" s="651" t="s">
        <v>5748</v>
      </c>
      <c r="C15820" s="651" t="s">
        <v>108</v>
      </c>
      <c r="D15820" s="652" t="s">
        <v>18987</v>
      </c>
      <c r="E15820" s="625">
        <v>19.27</v>
      </c>
    </row>
    <row r="15821" spans="1:5">
      <c r="A15821" s="711">
        <v>74243</v>
      </c>
      <c r="B15821" s="651" t="s">
        <v>5750</v>
      </c>
      <c r="C15821" s="651"/>
      <c r="D15821" s="652"/>
    </row>
    <row r="15822" spans="1:5">
      <c r="A15822" s="711" t="s">
        <v>5749</v>
      </c>
      <c r="B15822" s="651" t="s">
        <v>5750</v>
      </c>
      <c r="C15822" s="651" t="s">
        <v>112</v>
      </c>
      <c r="D15822" s="652" t="s">
        <v>18987</v>
      </c>
      <c r="E15822" s="625">
        <v>1.59</v>
      </c>
    </row>
    <row r="15823" spans="1:5">
      <c r="A15823" s="711">
        <v>84115</v>
      </c>
      <c r="B15823" s="651" t="s">
        <v>5751</v>
      </c>
      <c r="C15823" s="651" t="s">
        <v>112</v>
      </c>
      <c r="D15823" s="652" t="s">
        <v>18987</v>
      </c>
      <c r="E15823" s="625">
        <v>2.13</v>
      </c>
    </row>
    <row r="15824" spans="1:5">
      <c r="A15824" s="711">
        <v>84117</v>
      </c>
      <c r="B15824" s="651" t="s">
        <v>5752</v>
      </c>
      <c r="C15824" s="651" t="s">
        <v>112</v>
      </c>
      <c r="D15824" s="652" t="s">
        <v>18987</v>
      </c>
      <c r="E15824" s="625">
        <v>15.16</v>
      </c>
    </row>
    <row r="15825" spans="1:5">
      <c r="A15825" s="711">
        <v>84119</v>
      </c>
      <c r="B15825" s="651" t="s">
        <v>5753</v>
      </c>
      <c r="C15825" s="651" t="s">
        <v>112</v>
      </c>
      <c r="D15825" s="652" t="s">
        <v>18987</v>
      </c>
      <c r="E15825" s="625">
        <v>8.81</v>
      </c>
    </row>
    <row r="15826" spans="1:5">
      <c r="A15826" s="711">
        <v>84120</v>
      </c>
      <c r="B15826" s="651" t="s">
        <v>5754</v>
      </c>
      <c r="C15826" s="651" t="s">
        <v>112</v>
      </c>
      <c r="D15826" s="652" t="s">
        <v>18987</v>
      </c>
      <c r="E15826" s="625">
        <v>13.43</v>
      </c>
    </row>
    <row r="15827" spans="1:5">
      <c r="A15827" s="711">
        <v>84121</v>
      </c>
      <c r="B15827" s="651" t="s">
        <v>30589</v>
      </c>
      <c r="C15827" s="651" t="s">
        <v>108</v>
      </c>
      <c r="D15827" s="652" t="s">
        <v>18987</v>
      </c>
      <c r="E15827" s="625">
        <v>36.1</v>
      </c>
    </row>
    <row r="15828" spans="1:5">
      <c r="A15828" s="711" t="s">
        <v>26958</v>
      </c>
      <c r="B15828" s="651"/>
      <c r="C15828" s="651"/>
      <c r="D15828" s="652"/>
    </row>
    <row r="15829" spans="1:5">
      <c r="A15829" s="711">
        <v>84122</v>
      </c>
      <c r="B15829" s="651" t="s">
        <v>5755</v>
      </c>
      <c r="C15829" s="651" t="s">
        <v>108</v>
      </c>
      <c r="D15829" s="652" t="s">
        <v>18987</v>
      </c>
      <c r="E15829" s="625">
        <v>747.4</v>
      </c>
    </row>
    <row r="15830" spans="1:5">
      <c r="A15830" s="711">
        <v>84123</v>
      </c>
      <c r="B15830" s="651" t="s">
        <v>5756</v>
      </c>
      <c r="C15830" s="651" t="s">
        <v>112</v>
      </c>
      <c r="D15830" s="652" t="s">
        <v>18987</v>
      </c>
      <c r="E15830" s="625">
        <v>4.3499999999999996</v>
      </c>
    </row>
    <row r="15831" spans="1:5">
      <c r="A15831" s="711">
        <v>84124</v>
      </c>
      <c r="B15831" s="651" t="s">
        <v>5757</v>
      </c>
      <c r="C15831" s="651" t="s">
        <v>108</v>
      </c>
      <c r="D15831" s="652" t="s">
        <v>18987</v>
      </c>
      <c r="E15831" s="625">
        <v>64.510000000000005</v>
      </c>
    </row>
    <row r="15832" spans="1:5">
      <c r="A15832" s="711">
        <v>84125</v>
      </c>
      <c r="B15832" s="651" t="s">
        <v>5758</v>
      </c>
      <c r="C15832" s="651" t="s">
        <v>112</v>
      </c>
      <c r="D15832" s="652" t="s">
        <v>18987</v>
      </c>
      <c r="E15832" s="625">
        <v>5.44</v>
      </c>
    </row>
    <row r="15833" spans="1:5">
      <c r="A15833" s="711">
        <v>215</v>
      </c>
      <c r="B15833" s="651" t="s">
        <v>30590</v>
      </c>
      <c r="C15833" s="651"/>
      <c r="D15833" s="652"/>
    </row>
    <row r="15834" spans="1:5">
      <c r="A15834" s="711">
        <v>74163</v>
      </c>
      <c r="B15834" s="651" t="s">
        <v>30591</v>
      </c>
      <c r="C15834" s="651"/>
      <c r="D15834" s="652"/>
    </row>
    <row r="15835" spans="1:5">
      <c r="A15835" s="711" t="s">
        <v>5759</v>
      </c>
      <c r="B15835" s="651" t="s">
        <v>5760</v>
      </c>
      <c r="C15835" s="651" t="s">
        <v>121</v>
      </c>
      <c r="D15835" s="652" t="s">
        <v>18987</v>
      </c>
      <c r="E15835" s="625">
        <v>34.76</v>
      </c>
    </row>
    <row r="15836" spans="1:5">
      <c r="A15836" s="711" t="s">
        <v>5761</v>
      </c>
      <c r="B15836" s="651" t="s">
        <v>5762</v>
      </c>
      <c r="C15836" s="651" t="s">
        <v>121</v>
      </c>
      <c r="D15836" s="652" t="s">
        <v>18987</v>
      </c>
      <c r="E15836" s="625">
        <v>56.49</v>
      </c>
    </row>
    <row r="15837" spans="1:5">
      <c r="A15837" s="711">
        <v>84127</v>
      </c>
      <c r="B15837" s="651" t="s">
        <v>5763</v>
      </c>
      <c r="C15837" s="651" t="s">
        <v>121</v>
      </c>
      <c r="D15837" s="652" t="s">
        <v>18987</v>
      </c>
      <c r="E15837" s="625">
        <v>246.28</v>
      </c>
    </row>
    <row r="15838" spans="1:5">
      <c r="A15838" s="711">
        <v>84128</v>
      </c>
      <c r="B15838" s="651" t="s">
        <v>30592</v>
      </c>
      <c r="C15838" s="651" t="s">
        <v>121</v>
      </c>
      <c r="D15838" s="652" t="s">
        <v>18987</v>
      </c>
      <c r="E15838" s="625">
        <v>140.59</v>
      </c>
    </row>
    <row r="15839" spans="1:5">
      <c r="A15839" s="711" t="s">
        <v>30593</v>
      </c>
      <c r="B15839" s="651" t="s">
        <v>30594</v>
      </c>
      <c r="C15839" s="651"/>
      <c r="D15839" s="652"/>
    </row>
    <row r="15840" spans="1:5">
      <c r="A15840" s="711">
        <v>84129</v>
      </c>
      <c r="B15840" s="651" t="s">
        <v>30595</v>
      </c>
      <c r="C15840" s="651" t="s">
        <v>121</v>
      </c>
      <c r="D15840" s="652" t="s">
        <v>18987</v>
      </c>
      <c r="E15840" s="625">
        <v>112.47</v>
      </c>
    </row>
    <row r="15841" spans="1:5">
      <c r="A15841" s="711" t="s">
        <v>30596</v>
      </c>
      <c r="B15841" s="651" t="s">
        <v>121</v>
      </c>
      <c r="C15841" s="651"/>
      <c r="D15841" s="652"/>
    </row>
    <row r="15842" spans="1:5">
      <c r="A15842" s="711">
        <v>84130</v>
      </c>
      <c r="B15842" s="651" t="s">
        <v>30597</v>
      </c>
      <c r="C15842" s="651" t="s">
        <v>121</v>
      </c>
      <c r="D15842" s="652" t="s">
        <v>18987</v>
      </c>
      <c r="E15842" s="625">
        <v>84.35</v>
      </c>
    </row>
    <row r="15843" spans="1:5">
      <c r="A15843" s="711" t="s">
        <v>30598</v>
      </c>
      <c r="B15843" s="651" t="s">
        <v>3375</v>
      </c>
      <c r="C15843" s="651"/>
      <c r="D15843" s="652"/>
    </row>
    <row r="15844" spans="1:5">
      <c r="A15844" s="711">
        <v>84131</v>
      </c>
      <c r="B15844" s="651" t="s">
        <v>30597</v>
      </c>
      <c r="C15844" s="651" t="s">
        <v>121</v>
      </c>
      <c r="D15844" s="652" t="s">
        <v>18987</v>
      </c>
      <c r="E15844" s="625">
        <v>70.290000000000006</v>
      </c>
    </row>
    <row r="15845" spans="1:5">
      <c r="A15845" s="711" t="s">
        <v>30599</v>
      </c>
      <c r="B15845" s="651"/>
      <c r="C15845" s="651"/>
      <c r="D15845" s="652"/>
    </row>
    <row r="15846" spans="1:5">
      <c r="A15846" s="711">
        <v>216</v>
      </c>
      <c r="B15846" s="651" t="s">
        <v>30600</v>
      </c>
      <c r="C15846" s="651"/>
      <c r="D15846" s="652"/>
    </row>
    <row r="15847" spans="1:5">
      <c r="A15847" s="711">
        <v>40841</v>
      </c>
      <c r="B15847" s="651" t="s">
        <v>5764</v>
      </c>
      <c r="C15847" s="651" t="s">
        <v>108</v>
      </c>
      <c r="D15847" s="652" t="s">
        <v>18987</v>
      </c>
      <c r="E15847" s="625">
        <v>85.69</v>
      </c>
    </row>
    <row r="15848" spans="1:5">
      <c r="A15848" s="711" t="s">
        <v>22417</v>
      </c>
      <c r="B15848" s="651" t="s">
        <v>22418</v>
      </c>
      <c r="C15848" s="651"/>
      <c r="D15848" s="652"/>
    </row>
    <row r="15849" spans="1:5">
      <c r="A15849" s="711" t="s">
        <v>22419</v>
      </c>
      <c r="B15849" s="651" t="e">
        <v>#NAME?</v>
      </c>
      <c r="C15849" s="651"/>
      <c r="D15849" s="652" t="s">
        <v>22420</v>
      </c>
      <c r="E15849" s="625" t="s">
        <v>22421</v>
      </c>
    </row>
    <row r="15850" spans="1:5">
      <c r="A15850" s="711"/>
      <c r="B15850" s="651"/>
      <c r="C15850" s="651"/>
      <c r="D15850" s="652" t="s">
        <v>22422</v>
      </c>
      <c r="E15850" s="625" t="s">
        <v>22423</v>
      </c>
    </row>
    <row r="15851" spans="1:5">
      <c r="A15851" s="711" t="s">
        <v>22424</v>
      </c>
      <c r="B15851" s="651" t="s">
        <v>22425</v>
      </c>
      <c r="C15851" s="651"/>
      <c r="D15851" s="652"/>
    </row>
    <row r="15852" spans="1:5">
      <c r="A15852" s="711" t="s">
        <v>22426</v>
      </c>
      <c r="B15852" s="651" t="s">
        <v>22427</v>
      </c>
      <c r="C15852" s="651" t="s">
        <v>22428</v>
      </c>
      <c r="D15852" s="652"/>
    </row>
    <row r="15853" spans="1:5">
      <c r="A15853" s="711" t="s">
        <v>22429</v>
      </c>
      <c r="B15853" s="651" t="s">
        <v>22430</v>
      </c>
      <c r="C15853" s="651"/>
      <c r="D15853" s="652" t="s">
        <v>22422</v>
      </c>
      <c r="E15853" s="625" t="s">
        <v>22431</v>
      </c>
    </row>
    <row r="15854" spans="1:5">
      <c r="A15854" s="711" t="s">
        <v>91</v>
      </c>
      <c r="B15854" s="651" t="s">
        <v>22432</v>
      </c>
      <c r="C15854" s="651" t="s">
        <v>22433</v>
      </c>
      <c r="D15854" s="652" t="s">
        <v>22434</v>
      </c>
      <c r="E15854" s="625" t="s">
        <v>22435</v>
      </c>
    </row>
    <row r="15855" spans="1:5">
      <c r="A15855" s="711" t="s">
        <v>22436</v>
      </c>
      <c r="B15855" s="651" t="s">
        <v>22437</v>
      </c>
      <c r="C15855" s="651"/>
      <c r="D15855" s="652"/>
    </row>
    <row r="15856" spans="1:5">
      <c r="A15856" s="711">
        <v>279</v>
      </c>
      <c r="B15856" s="651" t="s">
        <v>30601</v>
      </c>
      <c r="C15856" s="651"/>
      <c r="D15856" s="652"/>
    </row>
    <row r="15857" spans="1:5">
      <c r="A15857" s="711" t="s">
        <v>30602</v>
      </c>
      <c r="B15857" s="651" t="s">
        <v>30603</v>
      </c>
      <c r="C15857" s="651" t="s">
        <v>121</v>
      </c>
      <c r="D15857" s="652" t="s">
        <v>18987</v>
      </c>
      <c r="E15857" s="625">
        <v>115.43</v>
      </c>
    </row>
    <row r="15858" spans="1:5">
      <c r="A15858" s="711" t="s">
        <v>30604</v>
      </c>
      <c r="B15858" s="651" t="s">
        <v>30605</v>
      </c>
      <c r="C15858" s="651"/>
      <c r="D15858" s="652"/>
    </row>
    <row r="15859" spans="1:5">
      <c r="A15859" s="711">
        <v>84132</v>
      </c>
      <c r="B15859" s="651" t="s">
        <v>30606</v>
      </c>
      <c r="C15859" s="651" t="s">
        <v>121</v>
      </c>
      <c r="D15859" s="652" t="s">
        <v>18987</v>
      </c>
      <c r="E15859" s="625">
        <v>183.39</v>
      </c>
    </row>
    <row r="15860" spans="1:5">
      <c r="A15860" s="711" t="s">
        <v>30607</v>
      </c>
      <c r="B15860" s="651" t="s">
        <v>30608</v>
      </c>
      <c r="C15860" s="651"/>
      <c r="D15860" s="652"/>
    </row>
    <row r="15861" spans="1:5">
      <c r="A15861" s="711">
        <v>84133</v>
      </c>
      <c r="B15861" s="651" t="s">
        <v>30609</v>
      </c>
      <c r="C15861" s="651" t="s">
        <v>121</v>
      </c>
      <c r="D15861" s="652" t="s">
        <v>18987</v>
      </c>
      <c r="E15861" s="625">
        <v>253.44</v>
      </c>
    </row>
    <row r="15862" spans="1:5">
      <c r="A15862" s="711" t="s">
        <v>30610</v>
      </c>
      <c r="B15862" s="651" t="s">
        <v>30611</v>
      </c>
      <c r="C15862" s="651"/>
      <c r="D15862" s="652"/>
    </row>
    <row r="15863" spans="1:5">
      <c r="A15863" s="711">
        <v>318</v>
      </c>
      <c r="B15863" s="651" t="s">
        <v>21190</v>
      </c>
      <c r="C15863" s="651"/>
      <c r="D15863" s="652"/>
    </row>
    <row r="15864" spans="1:5">
      <c r="A15864" s="711">
        <v>71516</v>
      </c>
      <c r="B15864" s="651" t="s">
        <v>30612</v>
      </c>
      <c r="C15864" s="651" t="s">
        <v>108</v>
      </c>
      <c r="D15864" s="652" t="s">
        <v>18991</v>
      </c>
      <c r="E15864" s="625">
        <v>449</v>
      </c>
    </row>
    <row r="15865" spans="1:5">
      <c r="A15865" s="711" t="s">
        <v>30613</v>
      </c>
      <c r="B15865" s="651" t="s">
        <v>30614</v>
      </c>
      <c r="C15865" s="651"/>
      <c r="D15865" s="652"/>
    </row>
    <row r="15866" spans="1:5">
      <c r="A15866" s="711">
        <v>73361</v>
      </c>
      <c r="B15866" s="651" t="s">
        <v>5765</v>
      </c>
      <c r="C15866" s="651" t="s">
        <v>128</v>
      </c>
      <c r="D15866" s="652" t="s">
        <v>18987</v>
      </c>
      <c r="E15866" s="625">
        <v>325.74</v>
      </c>
    </row>
    <row r="15867" spans="1:5">
      <c r="A15867" s="711">
        <v>73370</v>
      </c>
      <c r="B15867" s="651" t="s">
        <v>30615</v>
      </c>
      <c r="C15867" s="651" t="s">
        <v>5766</v>
      </c>
      <c r="D15867" s="652" t="s">
        <v>18987</v>
      </c>
      <c r="E15867" s="625">
        <v>1.1000000000000001</v>
      </c>
    </row>
    <row r="15868" spans="1:5">
      <c r="A15868" s="711" t="s">
        <v>30616</v>
      </c>
      <c r="B15868" s="651" t="s">
        <v>30617</v>
      </c>
      <c r="C15868" s="651"/>
      <c r="D15868" s="652"/>
    </row>
    <row r="15869" spans="1:5">
      <c r="A15869" s="711">
        <v>73372</v>
      </c>
      <c r="B15869" s="651" t="s">
        <v>5767</v>
      </c>
      <c r="C15869" s="651" t="s">
        <v>112</v>
      </c>
      <c r="D15869" s="652" t="s">
        <v>18987</v>
      </c>
      <c r="E15869" s="625">
        <v>43.16</v>
      </c>
    </row>
    <row r="15870" spans="1:5">
      <c r="A15870" s="711">
        <v>73397</v>
      </c>
      <c r="B15870" s="651" t="s">
        <v>5768</v>
      </c>
      <c r="C15870" s="651" t="s">
        <v>112</v>
      </c>
      <c r="D15870" s="652" t="s">
        <v>18987</v>
      </c>
      <c r="E15870" s="625">
        <v>22.72</v>
      </c>
    </row>
    <row r="15871" spans="1:5">
      <c r="A15871" s="711">
        <v>73413</v>
      </c>
      <c r="B15871" s="651" t="s">
        <v>30618</v>
      </c>
      <c r="C15871" s="651" t="s">
        <v>128</v>
      </c>
      <c r="D15871" s="652" t="s">
        <v>18987</v>
      </c>
      <c r="E15871" s="625">
        <v>11.67</v>
      </c>
    </row>
    <row r="15872" spans="1:5">
      <c r="A15872" s="711" t="s">
        <v>30619</v>
      </c>
      <c r="B15872" s="651" t="s">
        <v>30620</v>
      </c>
      <c r="C15872" s="651"/>
      <c r="D15872" s="652"/>
    </row>
    <row r="15873" spans="1:5">
      <c r="A15873" s="711" t="s">
        <v>30621</v>
      </c>
      <c r="B15873" s="651"/>
      <c r="C15873" s="651"/>
      <c r="D15873" s="652"/>
    </row>
    <row r="15874" spans="1:5">
      <c r="A15874" s="711">
        <v>73415</v>
      </c>
      <c r="B15874" s="651" t="s">
        <v>5769</v>
      </c>
      <c r="C15874" s="651" t="s">
        <v>112</v>
      </c>
      <c r="D15874" s="652" t="s">
        <v>18987</v>
      </c>
      <c r="E15874" s="625">
        <v>12.66</v>
      </c>
    </row>
    <row r="15875" spans="1:5">
      <c r="A15875" s="711">
        <v>73426</v>
      </c>
      <c r="B15875" s="651" t="s">
        <v>5770</v>
      </c>
      <c r="C15875" s="651" t="s">
        <v>121</v>
      </c>
      <c r="D15875" s="652" t="s">
        <v>18987</v>
      </c>
      <c r="E15875" s="625">
        <v>54.4</v>
      </c>
    </row>
    <row r="15876" spans="1:5">
      <c r="A15876" s="711">
        <v>73430</v>
      </c>
      <c r="B15876" s="651" t="s">
        <v>30622</v>
      </c>
      <c r="C15876" s="651" t="s">
        <v>128</v>
      </c>
      <c r="D15876" s="652" t="s">
        <v>18987</v>
      </c>
      <c r="E15876" s="625">
        <v>14.2</v>
      </c>
    </row>
    <row r="15877" spans="1:5">
      <c r="A15877" s="711" t="s">
        <v>30623</v>
      </c>
      <c r="B15877" s="651" t="s">
        <v>30624</v>
      </c>
      <c r="C15877" s="651"/>
      <c r="D15877" s="652"/>
    </row>
    <row r="15878" spans="1:5">
      <c r="A15878" s="711" t="s">
        <v>28517</v>
      </c>
      <c r="B15878" s="651" t="s">
        <v>24800</v>
      </c>
      <c r="C15878" s="651"/>
      <c r="D15878" s="652"/>
    </row>
    <row r="15879" spans="1:5">
      <c r="A15879" s="711">
        <v>73431</v>
      </c>
      <c r="B15879" s="651" t="s">
        <v>5771</v>
      </c>
      <c r="C15879" s="651" t="s">
        <v>121</v>
      </c>
      <c r="D15879" s="652" t="s">
        <v>18987</v>
      </c>
      <c r="E15879" s="625">
        <v>4.42</v>
      </c>
    </row>
    <row r="15880" spans="1:5">
      <c r="A15880" s="711">
        <v>73460</v>
      </c>
      <c r="B15880" s="651" t="s">
        <v>5772</v>
      </c>
      <c r="C15880" s="651" t="s">
        <v>121</v>
      </c>
      <c r="D15880" s="652" t="s">
        <v>18987</v>
      </c>
      <c r="E15880" s="625">
        <v>18.38</v>
      </c>
    </row>
    <row r="15881" spans="1:5">
      <c r="A15881" s="711">
        <v>73488</v>
      </c>
      <c r="B15881" s="651" t="s">
        <v>5773</v>
      </c>
      <c r="C15881" s="651" t="s">
        <v>121</v>
      </c>
      <c r="D15881" s="652" t="s">
        <v>18987</v>
      </c>
      <c r="E15881" s="625">
        <v>24.01</v>
      </c>
    </row>
    <row r="15882" spans="1:5">
      <c r="A15882" s="711">
        <v>73489</v>
      </c>
      <c r="B15882" s="651" t="s">
        <v>5774</v>
      </c>
      <c r="C15882" s="651" t="s">
        <v>121</v>
      </c>
      <c r="D15882" s="652" t="s">
        <v>18987</v>
      </c>
      <c r="E15882" s="625">
        <v>36.799999999999997</v>
      </c>
    </row>
    <row r="15883" spans="1:5">
      <c r="A15883" s="711">
        <v>73490</v>
      </c>
      <c r="B15883" s="651" t="s">
        <v>30625</v>
      </c>
      <c r="C15883" s="651" t="s">
        <v>121</v>
      </c>
      <c r="D15883" s="652" t="s">
        <v>18987</v>
      </c>
      <c r="E15883" s="625">
        <v>256.93</v>
      </c>
    </row>
    <row r="15884" spans="1:5">
      <c r="A15884" s="711" t="s">
        <v>22417</v>
      </c>
      <c r="B15884" s="651" t="s">
        <v>22418</v>
      </c>
      <c r="C15884" s="651"/>
      <c r="D15884" s="652"/>
    </row>
    <row r="15885" spans="1:5">
      <c r="A15885" s="711" t="s">
        <v>22419</v>
      </c>
      <c r="B15885" s="651" t="e">
        <v>#NAME?</v>
      </c>
      <c r="C15885" s="651"/>
      <c r="D15885" s="652" t="s">
        <v>22420</v>
      </c>
      <c r="E15885" s="625" t="s">
        <v>22421</v>
      </c>
    </row>
    <row r="15886" spans="1:5">
      <c r="A15886" s="711"/>
      <c r="B15886" s="651"/>
      <c r="C15886" s="651"/>
      <c r="D15886" s="652" t="s">
        <v>22422</v>
      </c>
      <c r="E15886" s="625" t="s">
        <v>22423</v>
      </c>
    </row>
    <row r="15887" spans="1:5">
      <c r="A15887" s="711" t="s">
        <v>22424</v>
      </c>
      <c r="B15887" s="651" t="s">
        <v>22425</v>
      </c>
      <c r="C15887" s="651"/>
      <c r="D15887" s="652"/>
    </row>
    <row r="15888" spans="1:5">
      <c r="A15888" s="711" t="s">
        <v>22426</v>
      </c>
      <c r="B15888" s="651" t="s">
        <v>22427</v>
      </c>
      <c r="C15888" s="651" t="s">
        <v>22428</v>
      </c>
      <c r="D15888" s="652"/>
    </row>
    <row r="15889" spans="1:5">
      <c r="A15889" s="711" t="s">
        <v>22429</v>
      </c>
      <c r="B15889" s="651" t="s">
        <v>22430</v>
      </c>
      <c r="C15889" s="651"/>
      <c r="D15889" s="652" t="s">
        <v>22422</v>
      </c>
      <c r="E15889" s="625" t="s">
        <v>22431</v>
      </c>
    </row>
    <row r="15890" spans="1:5">
      <c r="A15890" s="711" t="s">
        <v>91</v>
      </c>
      <c r="B15890" s="651" t="s">
        <v>22432</v>
      </c>
      <c r="C15890" s="651" t="s">
        <v>22433</v>
      </c>
      <c r="D15890" s="652" t="s">
        <v>22434</v>
      </c>
      <c r="E15890" s="625" t="s">
        <v>22435</v>
      </c>
    </row>
    <row r="15891" spans="1:5">
      <c r="A15891" s="711" t="s">
        <v>22436</v>
      </c>
      <c r="B15891" s="651" t="s">
        <v>22437</v>
      </c>
      <c r="C15891" s="651"/>
      <c r="D15891" s="652"/>
    </row>
    <row r="15892" spans="1:5">
      <c r="A15892" s="711" t="s">
        <v>29212</v>
      </c>
      <c r="B15892" s="651" t="s">
        <v>30626</v>
      </c>
      <c r="C15892" s="651"/>
      <c r="D15892" s="652"/>
    </row>
    <row r="15893" spans="1:5">
      <c r="A15893" s="711">
        <v>73493</v>
      </c>
      <c r="B15893" s="651" t="s">
        <v>30627</v>
      </c>
      <c r="C15893" s="651" t="s">
        <v>90</v>
      </c>
      <c r="D15893" s="652" t="s">
        <v>18991</v>
      </c>
      <c r="E15893" s="625">
        <v>1.76</v>
      </c>
    </row>
    <row r="15894" spans="1:5">
      <c r="A15894" s="711" t="s">
        <v>30628</v>
      </c>
      <c r="B15894" s="651" t="s">
        <v>30629</v>
      </c>
      <c r="C15894" s="651"/>
      <c r="D15894" s="652"/>
    </row>
    <row r="15895" spans="1:5">
      <c r="A15895" s="711">
        <v>73503</v>
      </c>
      <c r="B15895" s="651" t="s">
        <v>5775</v>
      </c>
      <c r="C15895" s="651" t="s">
        <v>121</v>
      </c>
      <c r="D15895" s="652" t="s">
        <v>18987</v>
      </c>
      <c r="E15895" s="625">
        <v>6.2</v>
      </c>
    </row>
    <row r="15896" spans="1:5">
      <c r="A15896" s="711">
        <v>73504</v>
      </c>
      <c r="B15896" s="651" t="s">
        <v>5776</v>
      </c>
      <c r="C15896" s="651" t="s">
        <v>121</v>
      </c>
      <c r="D15896" s="652" t="s">
        <v>18987</v>
      </c>
      <c r="E15896" s="625">
        <v>5.24</v>
      </c>
    </row>
    <row r="15897" spans="1:5">
      <c r="A15897" s="711">
        <v>73505</v>
      </c>
      <c r="B15897" s="651" t="s">
        <v>5777</v>
      </c>
      <c r="C15897" s="651" t="s">
        <v>121</v>
      </c>
      <c r="D15897" s="652" t="s">
        <v>18987</v>
      </c>
      <c r="E15897" s="625">
        <v>4.34</v>
      </c>
    </row>
    <row r="15898" spans="1:5">
      <c r="A15898" s="711">
        <v>73506</v>
      </c>
      <c r="B15898" s="651" t="s">
        <v>5778</v>
      </c>
      <c r="C15898" s="651" t="s">
        <v>121</v>
      </c>
      <c r="D15898" s="652" t="s">
        <v>18987</v>
      </c>
      <c r="E15898" s="625">
        <v>3.52</v>
      </c>
    </row>
    <row r="15899" spans="1:5">
      <c r="A15899" s="711">
        <v>73507</v>
      </c>
      <c r="B15899" s="651" t="s">
        <v>5779</v>
      </c>
      <c r="C15899" s="651" t="s">
        <v>121</v>
      </c>
      <c r="D15899" s="652" t="s">
        <v>18987</v>
      </c>
      <c r="E15899" s="625">
        <v>2.76</v>
      </c>
    </row>
    <row r="15900" spans="1:5">
      <c r="A15900" s="711">
        <v>73508</v>
      </c>
      <c r="B15900" s="651" t="s">
        <v>5780</v>
      </c>
      <c r="C15900" s="651" t="s">
        <v>121</v>
      </c>
      <c r="D15900" s="652" t="s">
        <v>18987</v>
      </c>
      <c r="E15900" s="625">
        <v>2.09</v>
      </c>
    </row>
    <row r="15901" spans="1:5">
      <c r="A15901" s="711">
        <v>73509</v>
      </c>
      <c r="B15901" s="651" t="s">
        <v>5781</v>
      </c>
      <c r="C15901" s="651" t="s">
        <v>121</v>
      </c>
      <c r="D15901" s="652" t="s">
        <v>18987</v>
      </c>
      <c r="E15901" s="625">
        <v>1.52</v>
      </c>
    </row>
    <row r="15902" spans="1:5">
      <c r="A15902" s="711">
        <v>73510</v>
      </c>
      <c r="B15902" s="651" t="s">
        <v>5782</v>
      </c>
      <c r="C15902" s="651" t="s">
        <v>121</v>
      </c>
      <c r="D15902" s="652" t="s">
        <v>18987</v>
      </c>
      <c r="E15902" s="625">
        <v>15.98</v>
      </c>
    </row>
    <row r="15903" spans="1:5">
      <c r="A15903" s="711">
        <v>73511</v>
      </c>
      <c r="B15903" s="651" t="s">
        <v>5783</v>
      </c>
      <c r="C15903" s="651" t="s">
        <v>121</v>
      </c>
      <c r="D15903" s="652" t="s">
        <v>18987</v>
      </c>
      <c r="E15903" s="625">
        <v>13.78</v>
      </c>
    </row>
    <row r="15904" spans="1:5">
      <c r="A15904" s="711">
        <v>73512</v>
      </c>
      <c r="B15904" s="651" t="s">
        <v>5784</v>
      </c>
      <c r="C15904" s="651" t="s">
        <v>121</v>
      </c>
      <c r="D15904" s="652" t="s">
        <v>18987</v>
      </c>
      <c r="E15904" s="625">
        <v>11.97</v>
      </c>
    </row>
    <row r="15905" spans="1:5">
      <c r="A15905" s="711">
        <v>73513</v>
      </c>
      <c r="B15905" s="651" t="s">
        <v>5785</v>
      </c>
      <c r="C15905" s="651" t="s">
        <v>121</v>
      </c>
      <c r="D15905" s="652" t="s">
        <v>18987</v>
      </c>
      <c r="E15905" s="625">
        <v>10.09</v>
      </c>
    </row>
    <row r="15906" spans="1:5">
      <c r="A15906" s="711">
        <v>73514</v>
      </c>
      <c r="B15906" s="651" t="s">
        <v>5786</v>
      </c>
      <c r="C15906" s="651" t="s">
        <v>121</v>
      </c>
      <c r="D15906" s="652" t="s">
        <v>18987</v>
      </c>
      <c r="E15906" s="625">
        <v>8.3699999999999992</v>
      </c>
    </row>
    <row r="15907" spans="1:5">
      <c r="A15907" s="711">
        <v>73515</v>
      </c>
      <c r="B15907" s="651" t="s">
        <v>5787</v>
      </c>
      <c r="C15907" s="651" t="s">
        <v>121</v>
      </c>
      <c r="D15907" s="652" t="s">
        <v>18987</v>
      </c>
      <c r="E15907" s="625">
        <v>6.78</v>
      </c>
    </row>
    <row r="15908" spans="1:5">
      <c r="A15908" s="711">
        <v>73516</v>
      </c>
      <c r="B15908" s="651" t="s">
        <v>5788</v>
      </c>
      <c r="C15908" s="651" t="s">
        <v>121</v>
      </c>
      <c r="D15908" s="652" t="s">
        <v>18987</v>
      </c>
      <c r="E15908" s="625">
        <v>5.34</v>
      </c>
    </row>
    <row r="15909" spans="1:5">
      <c r="A15909" s="711">
        <v>73517</v>
      </c>
      <c r="B15909" s="651" t="s">
        <v>5789</v>
      </c>
      <c r="C15909" s="651" t="s">
        <v>121</v>
      </c>
      <c r="D15909" s="652" t="s">
        <v>18987</v>
      </c>
      <c r="E15909" s="625">
        <v>4.04</v>
      </c>
    </row>
    <row r="15910" spans="1:5">
      <c r="A15910" s="711">
        <v>73518</v>
      </c>
      <c r="B15910" s="651" t="s">
        <v>5790</v>
      </c>
      <c r="C15910" s="651" t="s">
        <v>121</v>
      </c>
      <c r="D15910" s="652" t="s">
        <v>18987</v>
      </c>
      <c r="E15910" s="625">
        <v>3.5</v>
      </c>
    </row>
    <row r="15911" spans="1:5">
      <c r="A15911" s="711">
        <v>73519</v>
      </c>
      <c r="B15911" s="651" t="s">
        <v>5791</v>
      </c>
      <c r="C15911" s="651" t="s">
        <v>121</v>
      </c>
      <c r="D15911" s="652" t="s">
        <v>18987</v>
      </c>
      <c r="E15911" s="625">
        <v>2.93</v>
      </c>
    </row>
    <row r="15912" spans="1:5">
      <c r="A15912" s="711">
        <v>73520</v>
      </c>
      <c r="B15912" s="651" t="s">
        <v>5792</v>
      </c>
      <c r="C15912" s="651" t="s">
        <v>121</v>
      </c>
      <c r="D15912" s="652" t="s">
        <v>18987</v>
      </c>
      <c r="E15912" s="625">
        <v>2.4700000000000002</v>
      </c>
    </row>
    <row r="15913" spans="1:5">
      <c r="A15913" s="711">
        <v>73521</v>
      </c>
      <c r="B15913" s="651" t="s">
        <v>5793</v>
      </c>
      <c r="C15913" s="651" t="s">
        <v>121</v>
      </c>
      <c r="D15913" s="652" t="s">
        <v>18987</v>
      </c>
      <c r="E15913" s="625">
        <v>1.99</v>
      </c>
    </row>
    <row r="15914" spans="1:5">
      <c r="A15914" s="711">
        <v>73522</v>
      </c>
      <c r="B15914" s="651" t="s">
        <v>5794</v>
      </c>
      <c r="C15914" s="651" t="s">
        <v>121</v>
      </c>
      <c r="D15914" s="652" t="s">
        <v>18987</v>
      </c>
      <c r="E15914" s="625">
        <v>1.57</v>
      </c>
    </row>
    <row r="15915" spans="1:5">
      <c r="A15915" s="711">
        <v>73523</v>
      </c>
      <c r="B15915" s="651" t="s">
        <v>5795</v>
      </c>
      <c r="C15915" s="651" t="s">
        <v>121</v>
      </c>
      <c r="D15915" s="652" t="s">
        <v>18987</v>
      </c>
      <c r="E15915" s="625">
        <v>1.18</v>
      </c>
    </row>
    <row r="15916" spans="1:5">
      <c r="A15916" s="711">
        <v>73524</v>
      </c>
      <c r="B15916" s="651" t="s">
        <v>5796</v>
      </c>
      <c r="C15916" s="651" t="s">
        <v>121</v>
      </c>
      <c r="D15916" s="652" t="s">
        <v>18987</v>
      </c>
      <c r="E15916" s="625">
        <v>0.92</v>
      </c>
    </row>
    <row r="15917" spans="1:5">
      <c r="A15917" s="711">
        <v>73540</v>
      </c>
      <c r="B15917" s="651" t="s">
        <v>5797</v>
      </c>
      <c r="C15917" s="651" t="s">
        <v>108</v>
      </c>
      <c r="D15917" s="652" t="s">
        <v>18987</v>
      </c>
      <c r="E15917" s="625">
        <v>28.53</v>
      </c>
    </row>
    <row r="15918" spans="1:5">
      <c r="A15918" s="711">
        <v>73541</v>
      </c>
      <c r="B15918" s="651" t="s">
        <v>5798</v>
      </c>
      <c r="C15918" s="651" t="s">
        <v>121</v>
      </c>
      <c r="D15918" s="652" t="s">
        <v>18987</v>
      </c>
      <c r="E15918" s="625">
        <v>56.21</v>
      </c>
    </row>
    <row r="15919" spans="1:5">
      <c r="A15919" s="711">
        <v>73542</v>
      </c>
      <c r="B15919" s="651" t="s">
        <v>5799</v>
      </c>
      <c r="C15919" s="651" t="s">
        <v>139</v>
      </c>
      <c r="D15919" s="652" t="s">
        <v>18987</v>
      </c>
      <c r="E15919" s="625">
        <v>1.24</v>
      </c>
    </row>
    <row r="15920" spans="1:5">
      <c r="A15920" s="711" t="s">
        <v>22417</v>
      </c>
      <c r="B15920" s="651" t="s">
        <v>22418</v>
      </c>
      <c r="C15920" s="651"/>
      <c r="D15920" s="652"/>
    </row>
    <row r="15921" spans="1:5">
      <c r="A15921" s="711" t="s">
        <v>22419</v>
      </c>
      <c r="B15921" s="651" t="e">
        <v>#NAME?</v>
      </c>
      <c r="C15921" s="651"/>
      <c r="D15921" s="652" t="s">
        <v>22420</v>
      </c>
      <c r="E15921" s="625" t="s">
        <v>22421</v>
      </c>
    </row>
    <row r="15922" spans="1:5">
      <c r="A15922" s="711"/>
      <c r="B15922" s="651"/>
      <c r="C15922" s="651"/>
      <c r="D15922" s="652" t="s">
        <v>22422</v>
      </c>
      <c r="E15922" s="625" t="s">
        <v>22423</v>
      </c>
    </row>
    <row r="15923" spans="1:5">
      <c r="A15923" s="711" t="s">
        <v>22424</v>
      </c>
      <c r="B15923" s="651" t="s">
        <v>22425</v>
      </c>
      <c r="C15923" s="651"/>
      <c r="D15923" s="652"/>
    </row>
    <row r="15924" spans="1:5">
      <c r="A15924" s="711" t="s">
        <v>22426</v>
      </c>
      <c r="B15924" s="651" t="s">
        <v>22427</v>
      </c>
      <c r="C15924" s="651" t="s">
        <v>22428</v>
      </c>
      <c r="D15924" s="652"/>
    </row>
    <row r="15925" spans="1:5">
      <c r="A15925" s="711" t="s">
        <v>22429</v>
      </c>
      <c r="B15925" s="651" t="s">
        <v>22430</v>
      </c>
      <c r="C15925" s="651"/>
      <c r="D15925" s="652" t="s">
        <v>22422</v>
      </c>
      <c r="E15925" s="625" t="s">
        <v>22431</v>
      </c>
    </row>
    <row r="15926" spans="1:5">
      <c r="A15926" s="711" t="s">
        <v>91</v>
      </c>
      <c r="B15926" s="651" t="s">
        <v>22432</v>
      </c>
      <c r="C15926" s="651" t="s">
        <v>22433</v>
      </c>
      <c r="D15926" s="652" t="s">
        <v>22434</v>
      </c>
      <c r="E15926" s="625" t="s">
        <v>22435</v>
      </c>
    </row>
    <row r="15927" spans="1:5">
      <c r="A15927" s="711" t="s">
        <v>22436</v>
      </c>
      <c r="B15927" s="651" t="s">
        <v>22437</v>
      </c>
      <c r="C15927" s="651"/>
      <c r="D15927" s="652"/>
    </row>
    <row r="15928" spans="1:5">
      <c r="A15928" s="711">
        <v>73543</v>
      </c>
      <c r="B15928" s="651" t="s">
        <v>5800</v>
      </c>
      <c r="C15928" s="651" t="s">
        <v>139</v>
      </c>
      <c r="D15928" s="652" t="s">
        <v>18987</v>
      </c>
      <c r="E15928" s="625">
        <v>1.07</v>
      </c>
    </row>
    <row r="15929" spans="1:5">
      <c r="A15929" s="711">
        <v>73562</v>
      </c>
      <c r="B15929" s="651" t="s">
        <v>5801</v>
      </c>
      <c r="C15929" s="651" t="s">
        <v>90</v>
      </c>
      <c r="D15929" s="652" t="s">
        <v>18991</v>
      </c>
      <c r="E15929" s="625">
        <v>0.57999999999999996</v>
      </c>
    </row>
    <row r="15930" spans="1:5">
      <c r="A15930" s="711">
        <v>73564</v>
      </c>
      <c r="B15930" s="651" t="s">
        <v>30630</v>
      </c>
      <c r="C15930" s="651" t="s">
        <v>121</v>
      </c>
      <c r="D15930" s="652" t="s">
        <v>18987</v>
      </c>
      <c r="E15930" s="625">
        <v>250.83</v>
      </c>
    </row>
    <row r="15931" spans="1:5">
      <c r="A15931" s="711" t="s">
        <v>30631</v>
      </c>
      <c r="B15931" s="651" t="s">
        <v>30632</v>
      </c>
      <c r="C15931" s="651"/>
      <c r="D15931" s="652"/>
    </row>
    <row r="15932" spans="1:5">
      <c r="A15932" s="711">
        <v>73587</v>
      </c>
      <c r="B15932" s="651" t="s">
        <v>5802</v>
      </c>
      <c r="C15932" s="651" t="s">
        <v>121</v>
      </c>
      <c r="D15932" s="652" t="s">
        <v>18987</v>
      </c>
      <c r="E15932" s="625">
        <v>1.06</v>
      </c>
    </row>
    <row r="15933" spans="1:5">
      <c r="A15933" s="711">
        <v>73588</v>
      </c>
      <c r="B15933" s="651" t="s">
        <v>5803</v>
      </c>
      <c r="C15933" s="651" t="s">
        <v>121</v>
      </c>
      <c r="D15933" s="652" t="s">
        <v>18987</v>
      </c>
      <c r="E15933" s="625">
        <v>0.71</v>
      </c>
    </row>
    <row r="15934" spans="1:5">
      <c r="A15934" s="711">
        <v>73589</v>
      </c>
      <c r="B15934" s="651" t="s">
        <v>5804</v>
      </c>
      <c r="C15934" s="651" t="s">
        <v>121</v>
      </c>
      <c r="D15934" s="652" t="s">
        <v>18987</v>
      </c>
      <c r="E15934" s="625">
        <v>0.49</v>
      </c>
    </row>
    <row r="15935" spans="1:5">
      <c r="A15935" s="711">
        <v>73590</v>
      </c>
      <c r="B15935" s="651" t="s">
        <v>5805</v>
      </c>
      <c r="C15935" s="651" t="s">
        <v>121</v>
      </c>
      <c r="D15935" s="652" t="s">
        <v>18987</v>
      </c>
      <c r="E15935" s="625">
        <v>0.31</v>
      </c>
    </row>
    <row r="15936" spans="1:5">
      <c r="A15936" s="711">
        <v>73597</v>
      </c>
      <c r="B15936" s="651" t="s">
        <v>5806</v>
      </c>
      <c r="C15936" s="651" t="s">
        <v>121</v>
      </c>
      <c r="D15936" s="652" t="s">
        <v>18987</v>
      </c>
      <c r="E15936" s="625">
        <v>0.71</v>
      </c>
    </row>
    <row r="15937" spans="1:5">
      <c r="A15937" s="711">
        <v>73598</v>
      </c>
      <c r="B15937" s="651" t="s">
        <v>5807</v>
      </c>
      <c r="C15937" s="651" t="s">
        <v>121</v>
      </c>
      <c r="D15937" s="652" t="s">
        <v>18987</v>
      </c>
      <c r="E15937" s="625">
        <v>0.49</v>
      </c>
    </row>
    <row r="15938" spans="1:5">
      <c r="A15938" s="711">
        <v>73714</v>
      </c>
      <c r="B15938" s="651" t="s">
        <v>30633</v>
      </c>
      <c r="C15938" s="651" t="s">
        <v>108</v>
      </c>
      <c r="D15938" s="652" t="s">
        <v>18987</v>
      </c>
      <c r="E15938" s="625">
        <v>1169.25</v>
      </c>
    </row>
    <row r="15939" spans="1:5">
      <c r="A15939" s="711" t="s">
        <v>30634</v>
      </c>
      <c r="B15939" s="651" t="s">
        <v>30635</v>
      </c>
      <c r="C15939" s="651"/>
      <c r="D15939" s="652"/>
    </row>
    <row r="15940" spans="1:5">
      <c r="A15940" s="711" t="s">
        <v>30636</v>
      </c>
      <c r="B15940" s="651" t="s">
        <v>30637</v>
      </c>
      <c r="C15940" s="651"/>
      <c r="D15940" s="652"/>
    </row>
    <row r="15941" spans="1:5">
      <c r="A15941" s="711" t="s">
        <v>30638</v>
      </c>
      <c r="B15941" s="651"/>
      <c r="C15941" s="651"/>
      <c r="D15941" s="652"/>
    </row>
    <row r="15942" spans="1:5">
      <c r="A15942" s="711">
        <v>84114</v>
      </c>
      <c r="B15942" s="651" t="s">
        <v>5808</v>
      </c>
      <c r="C15942" s="651" t="s">
        <v>108</v>
      </c>
      <c r="D15942" s="652" t="s">
        <v>18980</v>
      </c>
      <c r="E15942" s="625">
        <v>126.7</v>
      </c>
    </row>
    <row r="15943" spans="1:5">
      <c r="A15943" s="711">
        <v>84135</v>
      </c>
      <c r="B15943" s="651" t="s">
        <v>30639</v>
      </c>
      <c r="C15943" s="651" t="s">
        <v>108</v>
      </c>
      <c r="D15943" s="652" t="s">
        <v>18980</v>
      </c>
      <c r="E15943" s="625">
        <v>206.27</v>
      </c>
    </row>
    <row r="15944" spans="1:5">
      <c r="A15944" s="711" t="s">
        <v>30640</v>
      </c>
      <c r="B15944" s="651" t="s">
        <v>30641</v>
      </c>
      <c r="C15944" s="651"/>
      <c r="D15944" s="652"/>
    </row>
    <row r="15945" spans="1:5">
      <c r="A15945" s="711">
        <v>84158</v>
      </c>
      <c r="B15945" s="651" t="s">
        <v>5809</v>
      </c>
      <c r="C15945" s="651" t="s">
        <v>139</v>
      </c>
      <c r="D15945" s="652" t="s">
        <v>18987</v>
      </c>
      <c r="E15945" s="625">
        <v>1.47</v>
      </c>
    </row>
    <row r="15946" spans="1:5">
      <c r="A15946" s="711">
        <v>84159</v>
      </c>
      <c r="B15946" s="651" t="s">
        <v>5810</v>
      </c>
      <c r="C15946" s="651" t="s">
        <v>139</v>
      </c>
      <c r="D15946" s="652" t="s">
        <v>18987</v>
      </c>
      <c r="E15946" s="625">
        <v>2.79</v>
      </c>
    </row>
    <row r="15947" spans="1:5">
      <c r="A15947" s="711">
        <v>86957</v>
      </c>
      <c r="B15947" s="651" t="s">
        <v>30642</v>
      </c>
      <c r="C15947" s="651" t="s">
        <v>108</v>
      </c>
      <c r="D15947" s="652" t="s">
        <v>18987</v>
      </c>
      <c r="E15947" s="625">
        <v>22.52</v>
      </c>
    </row>
    <row r="15948" spans="1:5">
      <c r="A15948" s="711" t="s">
        <v>30643</v>
      </c>
      <c r="B15948" s="651"/>
      <c r="C15948" s="651"/>
      <c r="D15948" s="652"/>
    </row>
    <row r="15949" spans="1:5">
      <c r="A15949" s="711">
        <v>86958</v>
      </c>
      <c r="B15949" s="651" t="s">
        <v>30642</v>
      </c>
      <c r="C15949" s="651" t="s">
        <v>108</v>
      </c>
      <c r="D15949" s="652" t="s">
        <v>18987</v>
      </c>
      <c r="E15949" s="625">
        <v>20.04</v>
      </c>
    </row>
    <row r="15950" spans="1:5">
      <c r="A15950" s="711" t="s">
        <v>30644</v>
      </c>
      <c r="B15950" s="651"/>
      <c r="C15950" s="651"/>
      <c r="D15950" s="652"/>
    </row>
    <row r="15951" spans="1:5">
      <c r="A15951" s="711">
        <v>321</v>
      </c>
      <c r="B15951" s="651" t="s">
        <v>30645</v>
      </c>
      <c r="C15951" s="651"/>
      <c r="D15951" s="652"/>
    </row>
    <row r="15952" spans="1:5">
      <c r="A15952" s="711" t="s">
        <v>30646</v>
      </c>
      <c r="B15952" s="651" t="s">
        <v>23213</v>
      </c>
      <c r="C15952" s="651" t="s">
        <v>90</v>
      </c>
      <c r="D15952" s="652" t="s">
        <v>18991</v>
      </c>
      <c r="E15952" s="625">
        <v>2.16</v>
      </c>
    </row>
    <row r="15953" spans="1:5">
      <c r="A15953" s="711" t="s">
        <v>23214</v>
      </c>
      <c r="B15953" s="651" t="s">
        <v>30647</v>
      </c>
      <c r="C15953" s="651"/>
      <c r="D15953" s="652"/>
    </row>
    <row r="15954" spans="1:5">
      <c r="A15954" s="711" t="s">
        <v>30648</v>
      </c>
      <c r="B15954" s="651" t="s">
        <v>30649</v>
      </c>
      <c r="C15954" s="651" t="s">
        <v>90</v>
      </c>
      <c r="D15954" s="652" t="s">
        <v>18991</v>
      </c>
      <c r="E15954" s="625">
        <v>75.599999999999994</v>
      </c>
    </row>
    <row r="15955" spans="1:5">
      <c r="A15955" s="711">
        <v>73554</v>
      </c>
      <c r="B15955" s="651" t="s">
        <v>5811</v>
      </c>
      <c r="C15955" s="651" t="s">
        <v>121</v>
      </c>
      <c r="D15955" s="652" t="s">
        <v>18987</v>
      </c>
      <c r="E15955" s="625">
        <v>12</v>
      </c>
    </row>
    <row r="15956" spans="1:5">
      <c r="A15956" s="711" t="s">
        <v>22417</v>
      </c>
      <c r="B15956" s="651" t="s">
        <v>22418</v>
      </c>
      <c r="C15956" s="651"/>
      <c r="D15956" s="652"/>
    </row>
    <row r="15957" spans="1:5">
      <c r="A15957" s="711" t="s">
        <v>22419</v>
      </c>
      <c r="B15957" s="651" t="e">
        <v>#NAME?</v>
      </c>
      <c r="C15957" s="651"/>
      <c r="D15957" s="652" t="s">
        <v>22420</v>
      </c>
      <c r="E15957" s="625" t="s">
        <v>22421</v>
      </c>
    </row>
    <row r="15958" spans="1:5">
      <c r="A15958" s="711"/>
      <c r="B15958" s="651"/>
      <c r="C15958" s="651"/>
      <c r="D15958" s="652" t="s">
        <v>22422</v>
      </c>
      <c r="E15958" s="625" t="s">
        <v>22423</v>
      </c>
    </row>
    <row r="15959" spans="1:5">
      <c r="A15959" s="711" t="s">
        <v>22424</v>
      </c>
      <c r="B15959" s="651" t="s">
        <v>22425</v>
      </c>
      <c r="C15959" s="651"/>
      <c r="D15959" s="652"/>
    </row>
    <row r="15960" spans="1:5">
      <c r="A15960" s="711" t="s">
        <v>22426</v>
      </c>
      <c r="B15960" s="651" t="s">
        <v>22427</v>
      </c>
      <c r="C15960" s="651" t="s">
        <v>22428</v>
      </c>
      <c r="D15960" s="652"/>
    </row>
    <row r="15961" spans="1:5">
      <c r="A15961" s="711" t="s">
        <v>22429</v>
      </c>
      <c r="B15961" s="651" t="s">
        <v>22430</v>
      </c>
      <c r="C15961" s="651"/>
      <c r="D15961" s="652" t="s">
        <v>22422</v>
      </c>
      <c r="E15961" s="625" t="s">
        <v>22431</v>
      </c>
    </row>
    <row r="15962" spans="1:5">
      <c r="A15962" s="711" t="s">
        <v>91</v>
      </c>
      <c r="B15962" s="651" t="s">
        <v>22432</v>
      </c>
      <c r="C15962" s="651" t="s">
        <v>22433</v>
      </c>
      <c r="D15962" s="652" t="s">
        <v>22434</v>
      </c>
      <c r="E15962" s="625" t="s">
        <v>22435</v>
      </c>
    </row>
    <row r="15963" spans="1:5">
      <c r="A15963" s="711" t="s">
        <v>22436</v>
      </c>
      <c r="B15963" s="651" t="s">
        <v>22437</v>
      </c>
      <c r="C15963" s="651"/>
      <c r="D15963" s="652"/>
    </row>
    <row r="15964" spans="1:5">
      <c r="A15964" s="711">
        <v>324</v>
      </c>
      <c r="B15964" s="651" t="s">
        <v>30650</v>
      </c>
      <c r="C15964" s="651"/>
      <c r="D15964" s="652"/>
    </row>
    <row r="15965" spans="1:5">
      <c r="A15965" s="711">
        <v>73916</v>
      </c>
      <c r="B15965" s="651" t="s">
        <v>30651</v>
      </c>
      <c r="C15965" s="651"/>
      <c r="D15965" s="652"/>
    </row>
    <row r="15966" spans="1:5">
      <c r="A15966" s="711" t="s">
        <v>5812</v>
      </c>
      <c r="B15966" s="651" t="s">
        <v>5813</v>
      </c>
      <c r="C15966" s="651" t="s">
        <v>108</v>
      </c>
      <c r="D15966" s="652" t="s">
        <v>18987</v>
      </c>
      <c r="E15966" s="625">
        <v>40.92</v>
      </c>
    </row>
    <row r="15967" spans="1:5">
      <c r="A15967" s="711" t="s">
        <v>5814</v>
      </c>
      <c r="B15967" s="651" t="s">
        <v>5815</v>
      </c>
      <c r="C15967" s="651" t="s">
        <v>108</v>
      </c>
      <c r="D15967" s="652" t="s">
        <v>18987</v>
      </c>
      <c r="E15967" s="625">
        <v>84.48</v>
      </c>
    </row>
    <row r="15968" spans="1:5">
      <c r="A15968" s="711" t="s">
        <v>5816</v>
      </c>
      <c r="B15968" s="651" t="s">
        <v>5817</v>
      </c>
      <c r="C15968" s="651" t="s">
        <v>108</v>
      </c>
      <c r="D15968" s="652" t="s">
        <v>18987</v>
      </c>
      <c r="E15968" s="625">
        <v>20.76</v>
      </c>
    </row>
    <row r="15969" spans="1:5">
      <c r="A15969" s="711" t="s">
        <v>30652</v>
      </c>
      <c r="B15969" s="651" t="s">
        <v>30653</v>
      </c>
      <c r="C15969" s="651"/>
      <c r="D15969" s="652"/>
    </row>
    <row r="15970" spans="1:5">
      <c r="A15970" s="711">
        <v>10</v>
      </c>
      <c r="B15970" s="651" t="s">
        <v>11471</v>
      </c>
      <c r="C15970" s="651"/>
      <c r="D15970" s="652"/>
    </row>
    <row r="15971" spans="1:5">
      <c r="A15971" s="711">
        <v>73672</v>
      </c>
      <c r="B15971" s="651" t="s">
        <v>30654</v>
      </c>
      <c r="C15971" s="651" t="s">
        <v>112</v>
      </c>
      <c r="D15971" s="652" t="s">
        <v>18987</v>
      </c>
      <c r="E15971" s="625">
        <v>0.36</v>
      </c>
    </row>
    <row r="15972" spans="1:5">
      <c r="A15972" s="711" t="s">
        <v>24685</v>
      </c>
      <c r="B15972" s="651" t="s">
        <v>30655</v>
      </c>
      <c r="C15972" s="651"/>
      <c r="D15972" s="652"/>
    </row>
    <row r="15973" spans="1:5">
      <c r="A15973" s="711">
        <v>73822</v>
      </c>
      <c r="B15973" s="651" t="s">
        <v>30656</v>
      </c>
      <c r="C15973" s="651"/>
      <c r="D15973" s="652"/>
    </row>
    <row r="15974" spans="1:5">
      <c r="A15974" s="711" t="s">
        <v>5818</v>
      </c>
      <c r="B15974" s="651" t="s">
        <v>5819</v>
      </c>
      <c r="C15974" s="651" t="s">
        <v>112</v>
      </c>
      <c r="D15974" s="652" t="s">
        <v>18987</v>
      </c>
      <c r="E15974" s="625">
        <v>3.42</v>
      </c>
    </row>
    <row r="15975" spans="1:5">
      <c r="A15975" s="711" t="s">
        <v>5820</v>
      </c>
      <c r="B15975" s="651" t="s">
        <v>30657</v>
      </c>
      <c r="C15975" s="651" t="s">
        <v>112</v>
      </c>
      <c r="D15975" s="652" t="s">
        <v>18987</v>
      </c>
      <c r="E15975" s="625">
        <v>0.46</v>
      </c>
    </row>
    <row r="15976" spans="1:5">
      <c r="A15976" s="711" t="s">
        <v>30658</v>
      </c>
      <c r="B15976" s="651" t="s">
        <v>30659</v>
      </c>
      <c r="C15976" s="651"/>
      <c r="D15976" s="652"/>
    </row>
    <row r="15977" spans="1:5">
      <c r="A15977" s="711">
        <v>73859</v>
      </c>
      <c r="B15977" s="651" t="s">
        <v>30660</v>
      </c>
      <c r="C15977" s="651"/>
      <c r="D15977" s="652"/>
    </row>
    <row r="15978" spans="1:5">
      <c r="A15978" s="711" t="s">
        <v>5821</v>
      </c>
      <c r="B15978" s="651" t="s">
        <v>30661</v>
      </c>
      <c r="C15978" s="651" t="s">
        <v>112</v>
      </c>
      <c r="D15978" s="652" t="s">
        <v>18987</v>
      </c>
      <c r="E15978" s="625">
        <v>0.14000000000000001</v>
      </c>
    </row>
    <row r="15979" spans="1:5">
      <c r="A15979" s="711" t="s">
        <v>30662</v>
      </c>
      <c r="B15979" s="651" t="s">
        <v>30663</v>
      </c>
      <c r="C15979" s="651"/>
      <c r="D15979" s="652"/>
    </row>
    <row r="15980" spans="1:5">
      <c r="A15980" s="711" t="s">
        <v>5822</v>
      </c>
      <c r="B15980" s="651" t="s">
        <v>5823</v>
      </c>
      <c r="C15980" s="651" t="s">
        <v>112</v>
      </c>
      <c r="D15980" s="652" t="s">
        <v>18987</v>
      </c>
      <c r="E15980" s="625">
        <v>0.91</v>
      </c>
    </row>
    <row r="15981" spans="1:5">
      <c r="A15981" s="711">
        <v>85331</v>
      </c>
      <c r="B15981" s="651" t="s">
        <v>5824</v>
      </c>
      <c r="C15981" s="651" t="s">
        <v>112</v>
      </c>
      <c r="D15981" s="652" t="s">
        <v>18987</v>
      </c>
      <c r="E15981" s="625">
        <v>0.88</v>
      </c>
    </row>
    <row r="15982" spans="1:5">
      <c r="A15982" s="711">
        <v>85422</v>
      </c>
      <c r="B15982" s="651" t="s">
        <v>5825</v>
      </c>
      <c r="C15982" s="651" t="s">
        <v>112</v>
      </c>
      <c r="D15982" s="652" t="s">
        <v>18987</v>
      </c>
      <c r="E15982" s="625">
        <v>4.5599999999999996</v>
      </c>
    </row>
    <row r="15983" spans="1:5">
      <c r="A15983" s="711">
        <v>11</v>
      </c>
      <c r="B15983" s="651" t="s">
        <v>30664</v>
      </c>
      <c r="C15983" s="651"/>
      <c r="D15983" s="652"/>
    </row>
    <row r="15984" spans="1:5">
      <c r="A15984" s="711">
        <v>74220</v>
      </c>
      <c r="B15984" s="651" t="s">
        <v>30665</v>
      </c>
      <c r="C15984" s="651"/>
      <c r="D15984" s="652"/>
    </row>
    <row r="15985" spans="1:5">
      <c r="A15985" s="711" t="s">
        <v>110</v>
      </c>
      <c r="B15985" s="651" t="s">
        <v>30666</v>
      </c>
      <c r="C15985" s="651" t="s">
        <v>112</v>
      </c>
      <c r="D15985" s="652" t="s">
        <v>18987</v>
      </c>
      <c r="E15985" s="625">
        <v>43.56</v>
      </c>
    </row>
    <row r="15986" spans="1:5">
      <c r="A15986" s="711" t="s">
        <v>25042</v>
      </c>
      <c r="B15986" s="651" t="s">
        <v>30667</v>
      </c>
      <c r="C15986" s="651"/>
      <c r="D15986" s="652"/>
    </row>
    <row r="15987" spans="1:5">
      <c r="A15987" s="711">
        <v>74221</v>
      </c>
      <c r="B15987" s="651" t="s">
        <v>30668</v>
      </c>
      <c r="C15987" s="651"/>
      <c r="D15987" s="652"/>
    </row>
    <row r="15988" spans="1:5">
      <c r="A15988" s="711" t="s">
        <v>5826</v>
      </c>
      <c r="B15988" s="651" t="s">
        <v>5827</v>
      </c>
      <c r="C15988" s="651" t="s">
        <v>121</v>
      </c>
      <c r="D15988" s="652" t="s">
        <v>18987</v>
      </c>
      <c r="E15988" s="625">
        <v>1.95</v>
      </c>
    </row>
    <row r="15989" spans="1:5">
      <c r="A15989" s="711">
        <v>12</v>
      </c>
      <c r="B15989" s="651" t="s">
        <v>30669</v>
      </c>
      <c r="C15989" s="651"/>
      <c r="D15989" s="652"/>
    </row>
    <row r="15990" spans="1:5">
      <c r="A15990" s="711">
        <v>74219</v>
      </c>
      <c r="B15990" s="651" t="s">
        <v>30670</v>
      </c>
      <c r="C15990" s="651"/>
      <c r="D15990" s="652"/>
    </row>
    <row r="15991" spans="1:5">
      <c r="A15991" s="711" t="s">
        <v>5828</v>
      </c>
      <c r="B15991" s="651" t="s">
        <v>5829</v>
      </c>
      <c r="C15991" s="651" t="s">
        <v>112</v>
      </c>
      <c r="D15991" s="652" t="s">
        <v>18987</v>
      </c>
      <c r="E15991" s="625">
        <v>46.44</v>
      </c>
    </row>
    <row r="15992" spans="1:5">
      <c r="A15992" s="711" t="s">
        <v>22417</v>
      </c>
      <c r="B15992" s="651" t="s">
        <v>22418</v>
      </c>
      <c r="C15992" s="651"/>
      <c r="D15992" s="652"/>
    </row>
    <row r="15993" spans="1:5">
      <c r="A15993" s="711" t="s">
        <v>22419</v>
      </c>
      <c r="B15993" s="651" t="e">
        <v>#NAME?</v>
      </c>
      <c r="C15993" s="651"/>
      <c r="D15993" s="652" t="s">
        <v>22420</v>
      </c>
      <c r="E15993" s="625" t="s">
        <v>22421</v>
      </c>
    </row>
    <row r="15994" spans="1:5">
      <c r="A15994" s="711"/>
      <c r="B15994" s="651"/>
      <c r="C15994" s="651"/>
      <c r="D15994" s="652" t="s">
        <v>22422</v>
      </c>
      <c r="E15994" s="625" t="s">
        <v>22423</v>
      </c>
    </row>
    <row r="15995" spans="1:5">
      <c r="A15995" s="711" t="s">
        <v>22424</v>
      </c>
      <c r="B15995" s="651" t="s">
        <v>22425</v>
      </c>
      <c r="C15995" s="651"/>
      <c r="D15995" s="652"/>
    </row>
    <row r="15996" spans="1:5">
      <c r="A15996" s="711" t="s">
        <v>22426</v>
      </c>
      <c r="B15996" s="651" t="s">
        <v>22427</v>
      </c>
      <c r="C15996" s="651" t="s">
        <v>22428</v>
      </c>
      <c r="D15996" s="652"/>
    </row>
    <row r="15997" spans="1:5">
      <c r="A15997" s="711" t="s">
        <v>22429</v>
      </c>
      <c r="B15997" s="651" t="s">
        <v>22430</v>
      </c>
      <c r="C15997" s="651"/>
      <c r="D15997" s="652" t="s">
        <v>22422</v>
      </c>
      <c r="E15997" s="625" t="s">
        <v>22431</v>
      </c>
    </row>
    <row r="15998" spans="1:5">
      <c r="A15998" s="711" t="s">
        <v>91</v>
      </c>
      <c r="B15998" s="651" t="s">
        <v>22432</v>
      </c>
      <c r="C15998" s="651" t="s">
        <v>22433</v>
      </c>
      <c r="D15998" s="652" t="s">
        <v>22434</v>
      </c>
      <c r="E15998" s="625" t="s">
        <v>22435</v>
      </c>
    </row>
    <row r="15999" spans="1:5">
      <c r="A15999" s="711" t="s">
        <v>22436</v>
      </c>
      <c r="B15999" s="651" t="s">
        <v>22437</v>
      </c>
      <c r="C15999" s="651"/>
      <c r="D15999" s="652"/>
    </row>
    <row r="16000" spans="1:5">
      <c r="A16000" s="711" t="s">
        <v>5830</v>
      </c>
      <c r="B16000" s="651" t="s">
        <v>5831</v>
      </c>
      <c r="C16000" s="651" t="s">
        <v>112</v>
      </c>
      <c r="D16000" s="652" t="s">
        <v>18987</v>
      </c>
      <c r="E16000" s="625">
        <v>44.22</v>
      </c>
    </row>
    <row r="16001" spans="1:5">
      <c r="A16001" s="711">
        <v>84126</v>
      </c>
      <c r="B16001" s="651" t="s">
        <v>30671</v>
      </c>
      <c r="C16001" s="651" t="s">
        <v>112</v>
      </c>
      <c r="D16001" s="652" t="s">
        <v>18987</v>
      </c>
      <c r="E16001" s="625">
        <v>24.96</v>
      </c>
    </row>
    <row r="16002" spans="1:5">
      <c r="A16002" s="711" t="s">
        <v>30672</v>
      </c>
      <c r="B16002" s="651" t="s">
        <v>30673</v>
      </c>
      <c r="C16002" s="651"/>
      <c r="D16002" s="652"/>
    </row>
    <row r="16003" spans="1:5">
      <c r="A16003" s="711">
        <v>13</v>
      </c>
      <c r="B16003" s="651" t="s">
        <v>30674</v>
      </c>
      <c r="C16003" s="651"/>
      <c r="D16003" s="652"/>
    </row>
    <row r="16004" spans="1:5">
      <c r="A16004" s="711">
        <v>73875</v>
      </c>
      <c r="B16004" s="651" t="s">
        <v>30675</v>
      </c>
      <c r="C16004" s="651"/>
      <c r="D16004" s="652"/>
    </row>
    <row r="16005" spans="1:5">
      <c r="A16005" s="711" t="s">
        <v>214</v>
      </c>
      <c r="B16005" s="651" t="s">
        <v>5832</v>
      </c>
      <c r="C16005" s="651" t="s">
        <v>30676</v>
      </c>
      <c r="D16005" s="652" t="s">
        <v>18987</v>
      </c>
      <c r="E16005" s="625">
        <v>17.7</v>
      </c>
    </row>
    <row r="16006" spans="1:5">
      <c r="A16006" s="711">
        <v>14</v>
      </c>
      <c r="B16006" s="651" t="s">
        <v>30677</v>
      </c>
      <c r="C16006" s="651"/>
      <c r="D16006" s="652"/>
    </row>
    <row r="16007" spans="1:5">
      <c r="A16007" s="711">
        <v>72213</v>
      </c>
      <c r="B16007" s="651" t="s">
        <v>5833</v>
      </c>
      <c r="C16007" s="651" t="s">
        <v>112</v>
      </c>
      <c r="D16007" s="652" t="s">
        <v>18987</v>
      </c>
      <c r="E16007" s="625">
        <v>2.85</v>
      </c>
    </row>
    <row r="16008" spans="1:5">
      <c r="A16008" s="711">
        <v>72214</v>
      </c>
      <c r="B16008" s="651" t="s">
        <v>5834</v>
      </c>
      <c r="C16008" s="651" t="s">
        <v>128</v>
      </c>
      <c r="D16008" s="652" t="s">
        <v>18987</v>
      </c>
      <c r="E16008" s="625">
        <v>45.66</v>
      </c>
    </row>
    <row r="16009" spans="1:5">
      <c r="A16009" s="711">
        <v>72215</v>
      </c>
      <c r="B16009" s="651" t="s">
        <v>5835</v>
      </c>
      <c r="C16009" s="651" t="s">
        <v>128</v>
      </c>
      <c r="D16009" s="652" t="s">
        <v>18987</v>
      </c>
      <c r="E16009" s="625">
        <v>28.54</v>
      </c>
    </row>
    <row r="16010" spans="1:5">
      <c r="A16010" s="711">
        <v>72216</v>
      </c>
      <c r="B16010" s="651" t="s">
        <v>5836</v>
      </c>
      <c r="C16010" s="651" t="s">
        <v>128</v>
      </c>
      <c r="D16010" s="652" t="s">
        <v>18987</v>
      </c>
      <c r="E16010" s="625">
        <v>148.41</v>
      </c>
    </row>
    <row r="16011" spans="1:5">
      <c r="A16011" s="711">
        <v>72217</v>
      </c>
      <c r="B16011" s="651" t="s">
        <v>5837</v>
      </c>
      <c r="C16011" s="651" t="s">
        <v>112</v>
      </c>
      <c r="D16011" s="652" t="s">
        <v>18987</v>
      </c>
      <c r="E16011" s="625">
        <v>5.7</v>
      </c>
    </row>
    <row r="16012" spans="1:5">
      <c r="A16012" s="711">
        <v>72218</v>
      </c>
      <c r="B16012" s="651" t="s">
        <v>30678</v>
      </c>
      <c r="C16012" s="651" t="s">
        <v>112</v>
      </c>
      <c r="D16012" s="652" t="s">
        <v>18987</v>
      </c>
      <c r="E16012" s="625">
        <v>4.5599999999999996</v>
      </c>
    </row>
    <row r="16013" spans="1:5">
      <c r="A16013" s="711" t="s">
        <v>30679</v>
      </c>
      <c r="B16013" s="651" t="s">
        <v>23267</v>
      </c>
      <c r="C16013" s="651"/>
      <c r="D16013" s="652"/>
    </row>
    <row r="16014" spans="1:5">
      <c r="A16014" s="711">
        <v>72219</v>
      </c>
      <c r="B16014" s="651" t="s">
        <v>5838</v>
      </c>
      <c r="C16014" s="651" t="s">
        <v>128</v>
      </c>
      <c r="D16014" s="652" t="s">
        <v>18987</v>
      </c>
      <c r="E16014" s="625">
        <v>74.2</v>
      </c>
    </row>
    <row r="16015" spans="1:5">
      <c r="A16015" s="711">
        <v>72220</v>
      </c>
      <c r="B16015" s="651" t="s">
        <v>5839</v>
      </c>
      <c r="C16015" s="651" t="s">
        <v>112</v>
      </c>
      <c r="D16015" s="652" t="s">
        <v>18987</v>
      </c>
      <c r="E16015" s="625">
        <v>11.41</v>
      </c>
    </row>
    <row r="16016" spans="1:5">
      <c r="A16016" s="711">
        <v>72221</v>
      </c>
      <c r="B16016" s="651" t="s">
        <v>5840</v>
      </c>
      <c r="C16016" s="651" t="s">
        <v>112</v>
      </c>
      <c r="D16016" s="652" t="s">
        <v>18987</v>
      </c>
      <c r="E16016" s="625">
        <v>11.41</v>
      </c>
    </row>
    <row r="16017" spans="1:5">
      <c r="A16017" s="711">
        <v>72222</v>
      </c>
      <c r="B16017" s="651" t="s">
        <v>30680</v>
      </c>
      <c r="C16017" s="651" t="s">
        <v>112</v>
      </c>
      <c r="D16017" s="652" t="s">
        <v>18987</v>
      </c>
      <c r="E16017" s="625">
        <v>6.26</v>
      </c>
    </row>
    <row r="16018" spans="1:5">
      <c r="A16018" s="711" t="s">
        <v>30621</v>
      </c>
      <c r="B16018" s="651"/>
      <c r="C16018" s="651"/>
      <c r="D16018" s="652"/>
    </row>
    <row r="16019" spans="1:5">
      <c r="A16019" s="711">
        <v>72223</v>
      </c>
      <c r="B16019" s="651" t="s">
        <v>30681</v>
      </c>
      <c r="C16019" s="651" t="s">
        <v>112</v>
      </c>
      <c r="D16019" s="652" t="s">
        <v>18987</v>
      </c>
      <c r="E16019" s="625">
        <v>12.53</v>
      </c>
    </row>
    <row r="16020" spans="1:5">
      <c r="A16020" s="711" t="s">
        <v>30621</v>
      </c>
      <c r="B16020" s="651"/>
      <c r="C16020" s="651"/>
      <c r="D16020" s="652"/>
    </row>
    <row r="16021" spans="1:5">
      <c r="A16021" s="711">
        <v>72224</v>
      </c>
      <c r="B16021" s="651" t="s">
        <v>5841</v>
      </c>
      <c r="C16021" s="651" t="s">
        <v>112</v>
      </c>
      <c r="D16021" s="652" t="s">
        <v>18987</v>
      </c>
      <c r="E16021" s="625">
        <v>6.85</v>
      </c>
    </row>
    <row r="16022" spans="1:5">
      <c r="A16022" s="711">
        <v>72225</v>
      </c>
      <c r="B16022" s="651" t="s">
        <v>5842</v>
      </c>
      <c r="C16022" s="651" t="s">
        <v>112</v>
      </c>
      <c r="D16022" s="652" t="s">
        <v>18987</v>
      </c>
      <c r="E16022" s="625">
        <v>2.85</v>
      </c>
    </row>
    <row r="16023" spans="1:5">
      <c r="A16023" s="711">
        <v>72226</v>
      </c>
      <c r="B16023" s="651" t="s">
        <v>30682</v>
      </c>
      <c r="C16023" s="651" t="s">
        <v>112</v>
      </c>
      <c r="D16023" s="652" t="s">
        <v>18987</v>
      </c>
      <c r="E16023" s="625">
        <v>8.1199999999999992</v>
      </c>
    </row>
    <row r="16024" spans="1:5">
      <c r="A16024" s="711" t="s">
        <v>30683</v>
      </c>
      <c r="B16024" s="651"/>
      <c r="C16024" s="651"/>
      <c r="D16024" s="652"/>
    </row>
    <row r="16025" spans="1:5">
      <c r="A16025" s="711">
        <v>72227</v>
      </c>
      <c r="B16025" s="651" t="s">
        <v>5843</v>
      </c>
      <c r="C16025" s="651" t="s">
        <v>112</v>
      </c>
      <c r="D16025" s="652" t="s">
        <v>18987</v>
      </c>
      <c r="E16025" s="625">
        <v>5.41</v>
      </c>
    </row>
    <row r="16026" spans="1:5">
      <c r="A16026" s="711">
        <v>72228</v>
      </c>
      <c r="B16026" s="651" t="s">
        <v>30684</v>
      </c>
      <c r="C16026" s="651" t="s">
        <v>112</v>
      </c>
      <c r="D16026" s="652" t="s">
        <v>18987</v>
      </c>
      <c r="E16026" s="625">
        <v>13.54</v>
      </c>
    </row>
    <row r="16027" spans="1:5">
      <c r="A16027" s="711" t="s">
        <v>30683</v>
      </c>
      <c r="B16027" s="651"/>
      <c r="C16027" s="651"/>
      <c r="D16027" s="652"/>
    </row>
    <row r="16028" spans="1:5">
      <c r="A16028" s="711" t="s">
        <v>22417</v>
      </c>
      <c r="B16028" s="651" t="s">
        <v>22418</v>
      </c>
      <c r="C16028" s="651"/>
      <c r="D16028" s="652"/>
    </row>
    <row r="16029" spans="1:5">
      <c r="A16029" s="711" t="s">
        <v>22419</v>
      </c>
      <c r="B16029" s="651" t="e">
        <v>#NAME?</v>
      </c>
      <c r="C16029" s="651"/>
      <c r="D16029" s="652" t="s">
        <v>22420</v>
      </c>
      <c r="E16029" s="625" t="s">
        <v>22421</v>
      </c>
    </row>
    <row r="16030" spans="1:5">
      <c r="A16030" s="711"/>
      <c r="B16030" s="651"/>
      <c r="C16030" s="651"/>
      <c r="D16030" s="652" t="s">
        <v>22422</v>
      </c>
      <c r="E16030" s="625" t="s">
        <v>22423</v>
      </c>
    </row>
    <row r="16031" spans="1:5">
      <c r="A16031" s="711" t="s">
        <v>22424</v>
      </c>
      <c r="B16031" s="651" t="s">
        <v>22425</v>
      </c>
      <c r="C16031" s="651"/>
      <c r="D16031" s="652"/>
    </row>
    <row r="16032" spans="1:5">
      <c r="A16032" s="711" t="s">
        <v>22426</v>
      </c>
      <c r="B16032" s="651" t="s">
        <v>22427</v>
      </c>
      <c r="C16032" s="651" t="s">
        <v>22428</v>
      </c>
      <c r="D16032" s="652"/>
    </row>
    <row r="16033" spans="1:5">
      <c r="A16033" s="711" t="s">
        <v>22429</v>
      </c>
      <c r="B16033" s="651" t="s">
        <v>22430</v>
      </c>
      <c r="C16033" s="651"/>
      <c r="D16033" s="652" t="s">
        <v>22422</v>
      </c>
      <c r="E16033" s="625" t="s">
        <v>22431</v>
      </c>
    </row>
    <row r="16034" spans="1:5">
      <c r="A16034" s="711" t="s">
        <v>91</v>
      </c>
      <c r="B16034" s="651" t="s">
        <v>22432</v>
      </c>
      <c r="C16034" s="651" t="s">
        <v>22433</v>
      </c>
      <c r="D16034" s="652" t="s">
        <v>22434</v>
      </c>
      <c r="E16034" s="625" t="s">
        <v>22435</v>
      </c>
    </row>
    <row r="16035" spans="1:5">
      <c r="A16035" s="711" t="s">
        <v>22436</v>
      </c>
      <c r="B16035" s="651" t="s">
        <v>22437</v>
      </c>
      <c r="C16035" s="651"/>
      <c r="D16035" s="652"/>
    </row>
    <row r="16036" spans="1:5">
      <c r="A16036" s="711">
        <v>72229</v>
      </c>
      <c r="B16036" s="651" t="s">
        <v>5844</v>
      </c>
      <c r="C16036" s="651" t="s">
        <v>112</v>
      </c>
      <c r="D16036" s="652" t="s">
        <v>18987</v>
      </c>
      <c r="E16036" s="625">
        <v>10.83</v>
      </c>
    </row>
    <row r="16037" spans="1:5">
      <c r="A16037" s="711">
        <v>72230</v>
      </c>
      <c r="B16037" s="651" t="s">
        <v>5845</v>
      </c>
      <c r="C16037" s="651" t="s">
        <v>112</v>
      </c>
      <c r="D16037" s="652" t="s">
        <v>18987</v>
      </c>
      <c r="E16037" s="625">
        <v>5.7</v>
      </c>
    </row>
    <row r="16038" spans="1:5">
      <c r="A16038" s="711">
        <v>72231</v>
      </c>
      <c r="B16038" s="651" t="s">
        <v>5846</v>
      </c>
      <c r="C16038" s="651" t="s">
        <v>112</v>
      </c>
      <c r="D16038" s="652" t="s">
        <v>18987</v>
      </c>
      <c r="E16038" s="625">
        <v>3.99</v>
      </c>
    </row>
    <row r="16039" spans="1:5">
      <c r="A16039" s="711">
        <v>72232</v>
      </c>
      <c r="B16039" s="651" t="s">
        <v>5847</v>
      </c>
      <c r="C16039" s="651" t="s">
        <v>121</v>
      </c>
      <c r="D16039" s="652" t="s">
        <v>18987</v>
      </c>
      <c r="E16039" s="625">
        <v>3.42</v>
      </c>
    </row>
    <row r="16040" spans="1:5">
      <c r="A16040" s="711">
        <v>72233</v>
      </c>
      <c r="B16040" s="651" t="s">
        <v>5848</v>
      </c>
      <c r="C16040" s="651" t="s">
        <v>121</v>
      </c>
      <c r="D16040" s="652" t="s">
        <v>18987</v>
      </c>
      <c r="E16040" s="625">
        <v>2.2799999999999998</v>
      </c>
    </row>
    <row r="16041" spans="1:5">
      <c r="A16041" s="711">
        <v>72235</v>
      </c>
      <c r="B16041" s="651" t="s">
        <v>5849</v>
      </c>
      <c r="C16041" s="651" t="s">
        <v>112</v>
      </c>
      <c r="D16041" s="652" t="s">
        <v>18987</v>
      </c>
      <c r="E16041" s="625">
        <v>4.5599999999999996</v>
      </c>
    </row>
    <row r="16042" spans="1:5">
      <c r="A16042" s="711">
        <v>72236</v>
      </c>
      <c r="B16042" s="651" t="s">
        <v>5850</v>
      </c>
      <c r="C16042" s="651" t="s">
        <v>112</v>
      </c>
      <c r="D16042" s="652" t="s">
        <v>18987</v>
      </c>
      <c r="E16042" s="625">
        <v>8.84</v>
      </c>
    </row>
    <row r="16043" spans="1:5">
      <c r="A16043" s="711">
        <v>72237</v>
      </c>
      <c r="B16043" s="651" t="s">
        <v>5851</v>
      </c>
      <c r="C16043" s="651" t="s">
        <v>112</v>
      </c>
      <c r="D16043" s="652" t="s">
        <v>18987</v>
      </c>
      <c r="E16043" s="625">
        <v>10.83</v>
      </c>
    </row>
    <row r="16044" spans="1:5">
      <c r="A16044" s="711">
        <v>72238</v>
      </c>
      <c r="B16044" s="651" t="s">
        <v>5852</v>
      </c>
      <c r="C16044" s="651" t="s">
        <v>112</v>
      </c>
      <c r="D16044" s="652" t="s">
        <v>18987</v>
      </c>
      <c r="E16044" s="625">
        <v>5.41</v>
      </c>
    </row>
    <row r="16045" spans="1:5">
      <c r="A16045" s="711">
        <v>72239</v>
      </c>
      <c r="B16045" s="651" t="s">
        <v>5853</v>
      </c>
      <c r="C16045" s="651" t="s">
        <v>112</v>
      </c>
      <c r="D16045" s="652" t="s">
        <v>18987</v>
      </c>
      <c r="E16045" s="625">
        <v>4.09</v>
      </c>
    </row>
    <row r="16046" spans="1:5">
      <c r="A16046" s="711">
        <v>72240</v>
      </c>
      <c r="B16046" s="651" t="s">
        <v>5854</v>
      </c>
      <c r="C16046" s="651" t="s">
        <v>112</v>
      </c>
      <c r="D16046" s="652" t="s">
        <v>18987</v>
      </c>
      <c r="E16046" s="625">
        <v>19.25</v>
      </c>
    </row>
    <row r="16047" spans="1:5">
      <c r="A16047" s="711">
        <v>72241</v>
      </c>
      <c r="B16047" s="651" t="s">
        <v>5855</v>
      </c>
      <c r="C16047" s="651" t="s">
        <v>112</v>
      </c>
      <c r="D16047" s="652" t="s">
        <v>18987</v>
      </c>
      <c r="E16047" s="625">
        <v>23.1</v>
      </c>
    </row>
    <row r="16048" spans="1:5">
      <c r="A16048" s="711">
        <v>72242</v>
      </c>
      <c r="B16048" s="651" t="s">
        <v>5856</v>
      </c>
      <c r="C16048" s="651" t="s">
        <v>112</v>
      </c>
      <c r="D16048" s="652" t="s">
        <v>18987</v>
      </c>
      <c r="E16048" s="625">
        <v>4.2</v>
      </c>
    </row>
    <row r="16049" spans="1:5">
      <c r="A16049" s="711">
        <v>73616</v>
      </c>
      <c r="B16049" s="651" t="s">
        <v>5857</v>
      </c>
      <c r="C16049" s="651" t="s">
        <v>128</v>
      </c>
      <c r="D16049" s="652" t="s">
        <v>18987</v>
      </c>
      <c r="E16049" s="625">
        <v>169.04</v>
      </c>
    </row>
    <row r="16050" spans="1:5">
      <c r="A16050" s="711">
        <v>73801</v>
      </c>
      <c r="B16050" s="651" t="s">
        <v>30685</v>
      </c>
      <c r="C16050" s="651"/>
      <c r="D16050" s="652"/>
    </row>
    <row r="16051" spans="1:5">
      <c r="A16051" s="711" t="s">
        <v>5858</v>
      </c>
      <c r="B16051" s="651" t="s">
        <v>5859</v>
      </c>
      <c r="C16051" s="651" t="s">
        <v>112</v>
      </c>
      <c r="D16051" s="652" t="s">
        <v>18987</v>
      </c>
      <c r="E16051" s="625">
        <v>17.12</v>
      </c>
    </row>
    <row r="16052" spans="1:5">
      <c r="A16052" s="711" t="s">
        <v>5860</v>
      </c>
      <c r="B16052" s="651" t="s">
        <v>30686</v>
      </c>
      <c r="C16052" s="651" t="s">
        <v>112</v>
      </c>
      <c r="D16052" s="652" t="s">
        <v>18987</v>
      </c>
      <c r="E16052" s="625">
        <v>17.12</v>
      </c>
    </row>
    <row r="16053" spans="1:5">
      <c r="A16053" s="711" t="s">
        <v>30687</v>
      </c>
      <c r="B16053" s="651" t="s">
        <v>30688</v>
      </c>
      <c r="C16053" s="651"/>
      <c r="D16053" s="652"/>
    </row>
    <row r="16054" spans="1:5">
      <c r="A16054" s="711">
        <v>73802</v>
      </c>
      <c r="B16054" s="651" t="s">
        <v>30689</v>
      </c>
      <c r="C16054" s="651"/>
      <c r="D16054" s="652"/>
    </row>
    <row r="16055" spans="1:5">
      <c r="A16055" s="711" t="s">
        <v>5861</v>
      </c>
      <c r="B16055" s="651" t="s">
        <v>5862</v>
      </c>
      <c r="C16055" s="651" t="s">
        <v>112</v>
      </c>
      <c r="D16055" s="652" t="s">
        <v>18987</v>
      </c>
      <c r="E16055" s="625">
        <v>5.7</v>
      </c>
    </row>
    <row r="16056" spans="1:5">
      <c r="A16056" s="711">
        <v>73874</v>
      </c>
      <c r="B16056" s="651" t="s">
        <v>30690</v>
      </c>
      <c r="C16056" s="651"/>
      <c r="D16056" s="652"/>
    </row>
    <row r="16057" spans="1:5">
      <c r="A16057" s="711" t="s">
        <v>5863</v>
      </c>
      <c r="B16057" s="651" t="s">
        <v>5864</v>
      </c>
      <c r="C16057" s="651" t="s">
        <v>112</v>
      </c>
      <c r="D16057" s="652" t="s">
        <v>18987</v>
      </c>
      <c r="E16057" s="625">
        <v>25.82</v>
      </c>
    </row>
    <row r="16058" spans="1:5">
      <c r="A16058" s="711">
        <v>73895</v>
      </c>
      <c r="B16058" s="651" t="s">
        <v>30691</v>
      </c>
      <c r="C16058" s="651"/>
      <c r="D16058" s="652"/>
    </row>
    <row r="16059" spans="1:5">
      <c r="A16059" s="711" t="s">
        <v>5865</v>
      </c>
      <c r="B16059" s="651" t="s">
        <v>5866</v>
      </c>
      <c r="C16059" s="651" t="s">
        <v>112</v>
      </c>
      <c r="D16059" s="652" t="s">
        <v>18987</v>
      </c>
      <c r="E16059" s="625">
        <v>6.97</v>
      </c>
    </row>
    <row r="16060" spans="1:5">
      <c r="A16060" s="711">
        <v>73896</v>
      </c>
      <c r="B16060" s="651" t="s">
        <v>30692</v>
      </c>
      <c r="C16060" s="651"/>
      <c r="D16060" s="652"/>
    </row>
    <row r="16061" spans="1:5">
      <c r="A16061" s="711" t="s">
        <v>5867</v>
      </c>
      <c r="B16061" s="651" t="s">
        <v>5868</v>
      </c>
      <c r="C16061" s="651" t="s">
        <v>112</v>
      </c>
      <c r="D16061" s="652" t="s">
        <v>18987</v>
      </c>
      <c r="E16061" s="625">
        <v>39.17</v>
      </c>
    </row>
    <row r="16062" spans="1:5">
      <c r="A16062" s="711">
        <v>73899</v>
      </c>
      <c r="B16062" s="651" t="s">
        <v>30693</v>
      </c>
      <c r="C16062" s="651"/>
      <c r="D16062" s="652"/>
    </row>
    <row r="16063" spans="1:5">
      <c r="A16063" s="711" t="s">
        <v>5869</v>
      </c>
      <c r="B16063" s="651" t="s">
        <v>5870</v>
      </c>
      <c r="C16063" s="651" t="s">
        <v>128</v>
      </c>
      <c r="D16063" s="652" t="s">
        <v>18987</v>
      </c>
      <c r="E16063" s="625">
        <v>52.01</v>
      </c>
    </row>
    <row r="16064" spans="1:5">
      <c r="A16064" s="711" t="s">
        <v>22417</v>
      </c>
      <c r="B16064" s="651" t="s">
        <v>22418</v>
      </c>
      <c r="C16064" s="651"/>
      <c r="D16064" s="652"/>
    </row>
    <row r="16065" spans="1:5">
      <c r="A16065" s="711" t="s">
        <v>22419</v>
      </c>
      <c r="B16065" s="651" t="e">
        <v>#NAME?</v>
      </c>
      <c r="C16065" s="651"/>
      <c r="D16065" s="652" t="s">
        <v>22420</v>
      </c>
      <c r="E16065" s="625" t="s">
        <v>22421</v>
      </c>
    </row>
    <row r="16066" spans="1:5">
      <c r="A16066" s="711"/>
      <c r="B16066" s="651"/>
      <c r="C16066" s="651"/>
      <c r="D16066" s="652" t="s">
        <v>22422</v>
      </c>
      <c r="E16066" s="625" t="s">
        <v>22423</v>
      </c>
    </row>
    <row r="16067" spans="1:5">
      <c r="A16067" s="711" t="s">
        <v>22424</v>
      </c>
      <c r="B16067" s="651" t="s">
        <v>22425</v>
      </c>
      <c r="C16067" s="651"/>
      <c r="D16067" s="652"/>
    </row>
    <row r="16068" spans="1:5">
      <c r="A16068" s="711" t="s">
        <v>22426</v>
      </c>
      <c r="B16068" s="651" t="s">
        <v>22427</v>
      </c>
      <c r="C16068" s="651" t="s">
        <v>22428</v>
      </c>
      <c r="D16068" s="652"/>
    </row>
    <row r="16069" spans="1:5">
      <c r="A16069" s="711" t="s">
        <v>22429</v>
      </c>
      <c r="B16069" s="651" t="s">
        <v>22430</v>
      </c>
      <c r="C16069" s="651"/>
      <c r="D16069" s="652" t="s">
        <v>22422</v>
      </c>
      <c r="E16069" s="625" t="s">
        <v>22431</v>
      </c>
    </row>
    <row r="16070" spans="1:5">
      <c r="A16070" s="711" t="s">
        <v>91</v>
      </c>
      <c r="B16070" s="651" t="s">
        <v>22432</v>
      </c>
      <c r="C16070" s="651" t="s">
        <v>22433</v>
      </c>
      <c r="D16070" s="652" t="s">
        <v>22434</v>
      </c>
      <c r="E16070" s="625" t="s">
        <v>22435</v>
      </c>
    </row>
    <row r="16071" spans="1:5">
      <c r="A16071" s="711" t="s">
        <v>22436</v>
      </c>
      <c r="B16071" s="651" t="s">
        <v>22437</v>
      </c>
      <c r="C16071" s="651"/>
      <c r="D16071" s="652"/>
    </row>
    <row r="16072" spans="1:5">
      <c r="A16072" s="711" t="s">
        <v>5871</v>
      </c>
      <c r="B16072" s="651" t="s">
        <v>5872</v>
      </c>
      <c r="C16072" s="651" t="s">
        <v>128</v>
      </c>
      <c r="D16072" s="652" t="s">
        <v>18987</v>
      </c>
      <c r="E16072" s="625">
        <v>65.010000000000005</v>
      </c>
    </row>
    <row r="16073" spans="1:5">
      <c r="A16073" s="711">
        <v>84152</v>
      </c>
      <c r="B16073" s="651" t="s">
        <v>30694</v>
      </c>
      <c r="C16073" s="651" t="s">
        <v>128</v>
      </c>
      <c r="D16073" s="652" t="s">
        <v>18987</v>
      </c>
      <c r="E16073" s="625">
        <v>221.05</v>
      </c>
    </row>
    <row r="16074" spans="1:5">
      <c r="A16074" s="711" t="s">
        <v>30695</v>
      </c>
      <c r="B16074" s="651" t="s">
        <v>30696</v>
      </c>
      <c r="C16074" s="651"/>
      <c r="D16074" s="652"/>
    </row>
    <row r="16075" spans="1:5">
      <c r="A16075" s="711">
        <v>85332</v>
      </c>
      <c r="B16075" s="651" t="s">
        <v>5873</v>
      </c>
      <c r="C16075" s="651" t="s">
        <v>108</v>
      </c>
      <c r="D16075" s="652" t="s">
        <v>18987</v>
      </c>
      <c r="E16075" s="625">
        <v>3.96</v>
      </c>
    </row>
    <row r="16076" spans="1:5">
      <c r="A16076" s="711">
        <v>85333</v>
      </c>
      <c r="B16076" s="651" t="s">
        <v>5874</v>
      </c>
      <c r="C16076" s="651" t="s">
        <v>108</v>
      </c>
      <c r="D16076" s="652" t="s">
        <v>18987</v>
      </c>
      <c r="E16076" s="625">
        <v>13.63</v>
      </c>
    </row>
    <row r="16077" spans="1:5">
      <c r="A16077" s="711">
        <v>85334</v>
      </c>
      <c r="B16077" s="651" t="s">
        <v>5875</v>
      </c>
      <c r="C16077" s="651" t="s">
        <v>112</v>
      </c>
      <c r="D16077" s="652" t="s">
        <v>18987</v>
      </c>
      <c r="E16077" s="625">
        <v>11.41</v>
      </c>
    </row>
    <row r="16078" spans="1:5">
      <c r="A16078" s="711">
        <v>85335</v>
      </c>
      <c r="B16078" s="651" t="s">
        <v>5876</v>
      </c>
      <c r="C16078" s="651" t="s">
        <v>121</v>
      </c>
      <c r="D16078" s="652" t="s">
        <v>18987</v>
      </c>
      <c r="E16078" s="625">
        <v>5.72</v>
      </c>
    </row>
    <row r="16079" spans="1:5">
      <c r="A16079" s="711">
        <v>85336</v>
      </c>
      <c r="B16079" s="651" t="s">
        <v>30697</v>
      </c>
      <c r="C16079" s="651" t="s">
        <v>121</v>
      </c>
      <c r="D16079" s="652" t="s">
        <v>18987</v>
      </c>
      <c r="E16079" s="625">
        <v>3.96</v>
      </c>
    </row>
    <row r="16080" spans="1:5">
      <c r="A16080" s="711" t="s">
        <v>30698</v>
      </c>
      <c r="B16080" s="651"/>
      <c r="C16080" s="651"/>
      <c r="D16080" s="652"/>
    </row>
    <row r="16081" spans="1:5">
      <c r="A16081" s="711">
        <v>85362</v>
      </c>
      <c r="B16081" s="651" t="s">
        <v>5877</v>
      </c>
      <c r="C16081" s="651" t="s">
        <v>112</v>
      </c>
      <c r="D16081" s="652" t="s">
        <v>18987</v>
      </c>
      <c r="E16081" s="625">
        <v>9.1300000000000008</v>
      </c>
    </row>
    <row r="16082" spans="1:5">
      <c r="A16082" s="711">
        <v>85364</v>
      </c>
      <c r="B16082" s="651" t="s">
        <v>5878</v>
      </c>
      <c r="C16082" s="651" t="s">
        <v>128</v>
      </c>
      <c r="D16082" s="652" t="s">
        <v>18987</v>
      </c>
      <c r="E16082" s="625">
        <v>169.04</v>
      </c>
    </row>
    <row r="16083" spans="1:5">
      <c r="A16083" s="711">
        <v>85365</v>
      </c>
      <c r="B16083" s="651" t="s">
        <v>5879</v>
      </c>
      <c r="C16083" s="651" t="s">
        <v>128</v>
      </c>
      <c r="D16083" s="652" t="s">
        <v>18987</v>
      </c>
      <c r="E16083" s="625">
        <v>42.24</v>
      </c>
    </row>
    <row r="16084" spans="1:5">
      <c r="A16084" s="711">
        <v>85366</v>
      </c>
      <c r="B16084" s="651" t="s">
        <v>5880</v>
      </c>
      <c r="C16084" s="651" t="s">
        <v>112</v>
      </c>
      <c r="D16084" s="652" t="s">
        <v>18987</v>
      </c>
      <c r="E16084" s="625">
        <v>14.84</v>
      </c>
    </row>
    <row r="16085" spans="1:5">
      <c r="A16085" s="711">
        <v>85367</v>
      </c>
      <c r="B16085" s="651" t="s">
        <v>5881</v>
      </c>
      <c r="C16085" s="651" t="s">
        <v>112</v>
      </c>
      <c r="D16085" s="652" t="s">
        <v>18987</v>
      </c>
      <c r="E16085" s="625">
        <v>11.16</v>
      </c>
    </row>
    <row r="16086" spans="1:5">
      <c r="A16086" s="711">
        <v>85369</v>
      </c>
      <c r="B16086" s="651" t="s">
        <v>5882</v>
      </c>
      <c r="C16086" s="651" t="s">
        <v>112</v>
      </c>
      <c r="D16086" s="652" t="s">
        <v>18987</v>
      </c>
      <c r="E16086" s="625">
        <v>26</v>
      </c>
    </row>
    <row r="16087" spans="1:5">
      <c r="A16087" s="711">
        <v>85370</v>
      </c>
      <c r="B16087" s="651" t="s">
        <v>30699</v>
      </c>
      <c r="C16087" s="651" t="s">
        <v>128</v>
      </c>
      <c r="D16087" s="652" t="s">
        <v>18987</v>
      </c>
      <c r="E16087" s="625">
        <v>175.24</v>
      </c>
    </row>
    <row r="16088" spans="1:5">
      <c r="A16088" s="711" t="s">
        <v>28370</v>
      </c>
      <c r="B16088" s="651"/>
      <c r="C16088" s="651"/>
      <c r="D16088" s="652"/>
    </row>
    <row r="16089" spans="1:5">
      <c r="A16089" s="711">
        <v>85371</v>
      </c>
      <c r="B16089" s="651" t="s">
        <v>5883</v>
      </c>
      <c r="C16089" s="651" t="s">
        <v>112</v>
      </c>
      <c r="D16089" s="652" t="s">
        <v>18987</v>
      </c>
      <c r="E16089" s="625">
        <v>2.14</v>
      </c>
    </row>
    <row r="16090" spans="1:5">
      <c r="A16090" s="711">
        <v>85372</v>
      </c>
      <c r="B16090" s="651" t="s">
        <v>5884</v>
      </c>
      <c r="C16090" s="651" t="s">
        <v>112</v>
      </c>
      <c r="D16090" s="652" t="s">
        <v>18987</v>
      </c>
      <c r="E16090" s="625">
        <v>1.71</v>
      </c>
    </row>
    <row r="16091" spans="1:5">
      <c r="A16091" s="711">
        <v>85373</v>
      </c>
      <c r="B16091" s="651" t="s">
        <v>5885</v>
      </c>
      <c r="C16091" s="651" t="s">
        <v>112</v>
      </c>
      <c r="D16091" s="652" t="s">
        <v>18987</v>
      </c>
      <c r="E16091" s="625">
        <v>4.0999999999999996</v>
      </c>
    </row>
    <row r="16092" spans="1:5">
      <c r="A16092" s="711">
        <v>85374</v>
      </c>
      <c r="B16092" s="651" t="s">
        <v>5886</v>
      </c>
      <c r="C16092" s="651" t="s">
        <v>108</v>
      </c>
      <c r="D16092" s="652" t="s">
        <v>18987</v>
      </c>
      <c r="E16092" s="625">
        <v>7.61</v>
      </c>
    </row>
    <row r="16093" spans="1:5">
      <c r="A16093" s="711">
        <v>85375</v>
      </c>
      <c r="B16093" s="651" t="s">
        <v>5887</v>
      </c>
      <c r="C16093" s="651" t="s">
        <v>112</v>
      </c>
      <c r="D16093" s="652" t="s">
        <v>18987</v>
      </c>
      <c r="E16093" s="625">
        <v>9.1</v>
      </c>
    </row>
    <row r="16094" spans="1:5">
      <c r="A16094" s="711">
        <v>85376</v>
      </c>
      <c r="B16094" s="651" t="s">
        <v>5888</v>
      </c>
      <c r="C16094" s="651" t="s">
        <v>112</v>
      </c>
      <c r="D16094" s="652" t="s">
        <v>18987</v>
      </c>
      <c r="E16094" s="625">
        <v>3.9</v>
      </c>
    </row>
    <row r="16095" spans="1:5">
      <c r="A16095" s="711">
        <v>85377</v>
      </c>
      <c r="B16095" s="651" t="s">
        <v>5889</v>
      </c>
      <c r="C16095" s="651" t="s">
        <v>112</v>
      </c>
      <c r="D16095" s="652" t="s">
        <v>18987</v>
      </c>
      <c r="E16095" s="625">
        <v>29.58</v>
      </c>
    </row>
    <row r="16096" spans="1:5">
      <c r="A16096" s="711">
        <v>85378</v>
      </c>
      <c r="B16096" s="651" t="s">
        <v>5890</v>
      </c>
      <c r="C16096" s="651" t="s">
        <v>112</v>
      </c>
      <c r="D16096" s="652" t="s">
        <v>18987</v>
      </c>
      <c r="E16096" s="625">
        <v>28.09</v>
      </c>
    </row>
    <row r="16097" spans="1:5">
      <c r="A16097" s="711">
        <v>85379</v>
      </c>
      <c r="B16097" s="651" t="s">
        <v>5891</v>
      </c>
      <c r="C16097" s="651" t="s">
        <v>121</v>
      </c>
      <c r="D16097" s="652" t="s">
        <v>18987</v>
      </c>
      <c r="E16097" s="625">
        <v>1.71</v>
      </c>
    </row>
    <row r="16098" spans="1:5">
      <c r="A16098" s="711">
        <v>85381</v>
      </c>
      <c r="B16098" s="651" t="s">
        <v>30700</v>
      </c>
      <c r="C16098" s="651" t="s">
        <v>112</v>
      </c>
      <c r="D16098" s="652" t="s">
        <v>18987</v>
      </c>
      <c r="E16098" s="625">
        <v>46.43</v>
      </c>
    </row>
    <row r="16099" spans="1:5">
      <c r="A16099" s="711" t="s">
        <v>23654</v>
      </c>
      <c r="B16099" s="651"/>
      <c r="C16099" s="651"/>
      <c r="D16099" s="652"/>
    </row>
    <row r="16100" spans="1:5">
      <c r="A16100" s="711" t="s">
        <v>22417</v>
      </c>
      <c r="B16100" s="651" t="s">
        <v>22418</v>
      </c>
      <c r="C16100" s="651"/>
      <c r="D16100" s="652"/>
    </row>
    <row r="16101" spans="1:5">
      <c r="A16101" s="711" t="s">
        <v>22419</v>
      </c>
      <c r="B16101" s="651" t="e">
        <v>#NAME?</v>
      </c>
      <c r="C16101" s="651"/>
      <c r="D16101" s="652" t="s">
        <v>22420</v>
      </c>
      <c r="E16101" s="625" t="s">
        <v>22421</v>
      </c>
    </row>
    <row r="16102" spans="1:5">
      <c r="A16102" s="711"/>
      <c r="B16102" s="651"/>
      <c r="C16102" s="651"/>
      <c r="D16102" s="652" t="s">
        <v>22422</v>
      </c>
      <c r="E16102" s="625" t="s">
        <v>22423</v>
      </c>
    </row>
    <row r="16103" spans="1:5">
      <c r="A16103" s="711" t="s">
        <v>22424</v>
      </c>
      <c r="B16103" s="651" t="s">
        <v>22425</v>
      </c>
      <c r="C16103" s="651"/>
      <c r="D16103" s="652"/>
    </row>
    <row r="16104" spans="1:5">
      <c r="A16104" s="711" t="s">
        <v>22426</v>
      </c>
      <c r="B16104" s="651" t="s">
        <v>22427</v>
      </c>
      <c r="C16104" s="651" t="s">
        <v>22428</v>
      </c>
      <c r="D16104" s="652"/>
    </row>
    <row r="16105" spans="1:5">
      <c r="A16105" s="711" t="s">
        <v>22429</v>
      </c>
      <c r="B16105" s="651" t="s">
        <v>22430</v>
      </c>
      <c r="C16105" s="651"/>
      <c r="D16105" s="652" t="s">
        <v>22422</v>
      </c>
      <c r="E16105" s="625" t="s">
        <v>22431</v>
      </c>
    </row>
    <row r="16106" spans="1:5">
      <c r="A16106" s="711" t="s">
        <v>91</v>
      </c>
      <c r="B16106" s="651" t="s">
        <v>22432</v>
      </c>
      <c r="C16106" s="651" t="s">
        <v>22433</v>
      </c>
      <c r="D16106" s="652" t="s">
        <v>22434</v>
      </c>
      <c r="E16106" s="625" t="s">
        <v>22435</v>
      </c>
    </row>
    <row r="16107" spans="1:5">
      <c r="A16107" s="711" t="s">
        <v>22436</v>
      </c>
      <c r="B16107" s="651" t="s">
        <v>22437</v>
      </c>
      <c r="C16107" s="651"/>
      <c r="D16107" s="652"/>
    </row>
    <row r="16108" spans="1:5">
      <c r="A16108" s="711">
        <v>85382</v>
      </c>
      <c r="B16108" s="651" t="s">
        <v>5892</v>
      </c>
      <c r="C16108" s="651" t="s">
        <v>112</v>
      </c>
      <c r="D16108" s="652" t="s">
        <v>18987</v>
      </c>
      <c r="E16108" s="625">
        <v>14.27</v>
      </c>
    </row>
    <row r="16109" spans="1:5">
      <c r="A16109" s="711">
        <v>85383</v>
      </c>
      <c r="B16109" s="651" t="s">
        <v>5893</v>
      </c>
      <c r="C16109" s="651" t="s">
        <v>121</v>
      </c>
      <c r="D16109" s="652" t="s">
        <v>18987</v>
      </c>
      <c r="E16109" s="625">
        <v>2.2799999999999998</v>
      </c>
    </row>
    <row r="16110" spans="1:5">
      <c r="A16110" s="711">
        <v>85384</v>
      </c>
      <c r="B16110" s="651" t="s">
        <v>5894</v>
      </c>
      <c r="C16110" s="651" t="s">
        <v>112</v>
      </c>
      <c r="D16110" s="652" t="s">
        <v>18987</v>
      </c>
      <c r="E16110" s="625">
        <v>6.27</v>
      </c>
    </row>
    <row r="16111" spans="1:5">
      <c r="A16111" s="711">
        <v>85386</v>
      </c>
      <c r="B16111" s="651" t="s">
        <v>5895</v>
      </c>
      <c r="C16111" s="651" t="s">
        <v>112</v>
      </c>
      <c r="D16111" s="652" t="s">
        <v>18987</v>
      </c>
      <c r="E16111" s="625">
        <v>13.7</v>
      </c>
    </row>
    <row r="16112" spans="1:5">
      <c r="A16112" s="711">
        <v>85387</v>
      </c>
      <c r="B16112" s="651" t="s">
        <v>5896</v>
      </c>
      <c r="C16112" s="651" t="s">
        <v>128</v>
      </c>
      <c r="D16112" s="652" t="s">
        <v>18987</v>
      </c>
      <c r="E16112" s="625">
        <v>41.1</v>
      </c>
    </row>
    <row r="16113" spans="1:5">
      <c r="A16113" s="711">
        <v>85389</v>
      </c>
      <c r="B16113" s="651" t="s">
        <v>5897</v>
      </c>
      <c r="C16113" s="651" t="s">
        <v>121</v>
      </c>
      <c r="D16113" s="652" t="s">
        <v>18987</v>
      </c>
      <c r="E16113" s="625">
        <v>58.65</v>
      </c>
    </row>
    <row r="16114" spans="1:5">
      <c r="A16114" s="711">
        <v>85390</v>
      </c>
      <c r="B16114" s="651" t="s">
        <v>5898</v>
      </c>
      <c r="C16114" s="651" t="s">
        <v>121</v>
      </c>
      <c r="D16114" s="652" t="s">
        <v>18987</v>
      </c>
      <c r="E16114" s="625">
        <v>29.18</v>
      </c>
    </row>
    <row r="16115" spans="1:5">
      <c r="A16115" s="711">
        <v>85392</v>
      </c>
      <c r="B16115" s="651" t="s">
        <v>5899</v>
      </c>
      <c r="C16115" s="651" t="s">
        <v>121</v>
      </c>
      <c r="D16115" s="652" t="s">
        <v>18987</v>
      </c>
      <c r="E16115" s="625">
        <v>143.21</v>
      </c>
    </row>
    <row r="16116" spans="1:5">
      <c r="A16116" s="711">
        <v>85397</v>
      </c>
      <c r="B16116" s="651" t="s">
        <v>5900</v>
      </c>
      <c r="C16116" s="651" t="s">
        <v>112</v>
      </c>
      <c r="D16116" s="652" t="s">
        <v>18987</v>
      </c>
      <c r="E16116" s="625">
        <v>15.6</v>
      </c>
    </row>
    <row r="16117" spans="1:5">
      <c r="A16117" s="711">
        <v>85406</v>
      </c>
      <c r="B16117" s="651" t="s">
        <v>5901</v>
      </c>
      <c r="C16117" s="651" t="s">
        <v>112</v>
      </c>
      <c r="D16117" s="652" t="s">
        <v>18987</v>
      </c>
      <c r="E16117" s="625">
        <v>32.5</v>
      </c>
    </row>
    <row r="16118" spans="1:5">
      <c r="A16118" s="711">
        <v>85407</v>
      </c>
      <c r="B16118" s="651" t="s">
        <v>5902</v>
      </c>
      <c r="C16118" s="651" t="s">
        <v>121</v>
      </c>
      <c r="D16118" s="652" t="s">
        <v>18987</v>
      </c>
      <c r="E16118" s="625">
        <v>7.29</v>
      </c>
    </row>
    <row r="16119" spans="1:5">
      <c r="A16119" s="711">
        <v>85408</v>
      </c>
      <c r="B16119" s="651" t="s">
        <v>5903</v>
      </c>
      <c r="C16119" s="651" t="s">
        <v>112</v>
      </c>
      <c r="D16119" s="652" t="s">
        <v>18987</v>
      </c>
      <c r="E16119" s="625">
        <v>23.4</v>
      </c>
    </row>
    <row r="16120" spans="1:5">
      <c r="A16120" s="711">
        <v>85409</v>
      </c>
      <c r="B16120" s="651" t="s">
        <v>5904</v>
      </c>
      <c r="C16120" s="651" t="s">
        <v>112</v>
      </c>
      <c r="D16120" s="652" t="s">
        <v>18987</v>
      </c>
      <c r="E16120" s="625">
        <v>4.78</v>
      </c>
    </row>
    <row r="16121" spans="1:5">
      <c r="A16121" s="711">
        <v>85410</v>
      </c>
      <c r="B16121" s="651" t="s">
        <v>5905</v>
      </c>
      <c r="C16121" s="651" t="s">
        <v>108</v>
      </c>
      <c r="D16121" s="652" t="s">
        <v>18987</v>
      </c>
      <c r="E16121" s="625">
        <v>11.41</v>
      </c>
    </row>
    <row r="16122" spans="1:5">
      <c r="A16122" s="711">
        <v>85411</v>
      </c>
      <c r="B16122" s="651" t="s">
        <v>5906</v>
      </c>
      <c r="C16122" s="651" t="s">
        <v>121</v>
      </c>
      <c r="D16122" s="652" t="s">
        <v>18987</v>
      </c>
      <c r="E16122" s="625">
        <v>2.4500000000000002</v>
      </c>
    </row>
    <row r="16123" spans="1:5">
      <c r="A16123" s="711">
        <v>85412</v>
      </c>
      <c r="B16123" s="651" t="s">
        <v>5907</v>
      </c>
      <c r="C16123" s="651" t="s">
        <v>121</v>
      </c>
      <c r="D16123" s="652" t="s">
        <v>18987</v>
      </c>
      <c r="E16123" s="625">
        <v>3.51</v>
      </c>
    </row>
    <row r="16124" spans="1:5">
      <c r="A16124" s="711">
        <v>85413</v>
      </c>
      <c r="B16124" s="651" t="s">
        <v>5908</v>
      </c>
      <c r="C16124" s="651" t="s">
        <v>121</v>
      </c>
      <c r="D16124" s="652" t="s">
        <v>18987</v>
      </c>
      <c r="E16124" s="625">
        <v>1.93</v>
      </c>
    </row>
    <row r="16125" spans="1:5">
      <c r="A16125" s="711">
        <v>85414</v>
      </c>
      <c r="B16125" s="651" t="s">
        <v>5909</v>
      </c>
      <c r="C16125" s="651" t="s">
        <v>121</v>
      </c>
      <c r="D16125" s="652" t="s">
        <v>18987</v>
      </c>
      <c r="E16125" s="625">
        <v>5.0999999999999996</v>
      </c>
    </row>
    <row r="16126" spans="1:5">
      <c r="A16126" s="711">
        <v>85415</v>
      </c>
      <c r="B16126" s="651" t="s">
        <v>5910</v>
      </c>
      <c r="C16126" s="651" t="s">
        <v>108</v>
      </c>
      <c r="D16126" s="652" t="s">
        <v>18987</v>
      </c>
      <c r="E16126" s="625">
        <v>7.13</v>
      </c>
    </row>
    <row r="16127" spans="1:5">
      <c r="A16127" s="711">
        <v>85416</v>
      </c>
      <c r="B16127" s="651" t="s">
        <v>5911</v>
      </c>
      <c r="C16127" s="651" t="s">
        <v>108</v>
      </c>
      <c r="D16127" s="652" t="s">
        <v>18987</v>
      </c>
      <c r="E16127" s="625">
        <v>9.99</v>
      </c>
    </row>
    <row r="16128" spans="1:5">
      <c r="A16128" s="711">
        <v>85417</v>
      </c>
      <c r="B16128" s="651" t="s">
        <v>30701</v>
      </c>
      <c r="C16128" s="651" t="s">
        <v>121</v>
      </c>
      <c r="D16128" s="652" t="s">
        <v>18987</v>
      </c>
      <c r="E16128" s="625">
        <v>2.85</v>
      </c>
    </row>
    <row r="16129" spans="1:5">
      <c r="A16129" s="711" t="s">
        <v>30702</v>
      </c>
      <c r="B16129" s="651"/>
      <c r="C16129" s="651"/>
      <c r="D16129" s="652"/>
    </row>
    <row r="16130" spans="1:5">
      <c r="A16130" s="711">
        <v>85418</v>
      </c>
      <c r="B16130" s="651" t="s">
        <v>30703</v>
      </c>
      <c r="C16130" s="651" t="s">
        <v>121</v>
      </c>
      <c r="D16130" s="652" t="s">
        <v>18987</v>
      </c>
      <c r="E16130" s="625">
        <v>5.7</v>
      </c>
    </row>
    <row r="16131" spans="1:5">
      <c r="A16131" s="711" t="s">
        <v>30704</v>
      </c>
      <c r="B16131" s="651"/>
      <c r="C16131" s="651"/>
      <c r="D16131" s="652"/>
    </row>
    <row r="16132" spans="1:5">
      <c r="A16132" s="711">
        <v>85419</v>
      </c>
      <c r="B16132" s="651" t="s">
        <v>30705</v>
      </c>
      <c r="C16132" s="651" t="s">
        <v>121</v>
      </c>
      <c r="D16132" s="652" t="s">
        <v>18987</v>
      </c>
      <c r="E16132" s="625">
        <v>3.55</v>
      </c>
    </row>
    <row r="16133" spans="1:5">
      <c r="A16133" s="711" t="s">
        <v>30706</v>
      </c>
      <c r="B16133" s="651"/>
      <c r="C16133" s="651"/>
      <c r="D16133" s="652"/>
    </row>
    <row r="16134" spans="1:5">
      <c r="A16134" s="711">
        <v>85420</v>
      </c>
      <c r="B16134" s="651" t="s">
        <v>30707</v>
      </c>
      <c r="C16134" s="651" t="s">
        <v>121</v>
      </c>
      <c r="D16134" s="652" t="s">
        <v>18987</v>
      </c>
      <c r="E16134" s="625">
        <v>8.56</v>
      </c>
    </row>
    <row r="16135" spans="1:5">
      <c r="A16135" s="711" t="s">
        <v>30706</v>
      </c>
      <c r="B16135" s="651"/>
      <c r="C16135" s="651"/>
      <c r="D16135" s="652"/>
    </row>
    <row r="16136" spans="1:5">
      <c r="A16136" s="711" t="s">
        <v>22417</v>
      </c>
      <c r="B16136" s="651" t="s">
        <v>22418</v>
      </c>
      <c r="C16136" s="651"/>
      <c r="D16136" s="652"/>
    </row>
    <row r="16137" spans="1:5">
      <c r="A16137" s="711" t="s">
        <v>22419</v>
      </c>
      <c r="B16137" s="651" t="e">
        <v>#NAME?</v>
      </c>
      <c r="C16137" s="651"/>
      <c r="D16137" s="652" t="s">
        <v>22420</v>
      </c>
      <c r="E16137" s="625" t="s">
        <v>22421</v>
      </c>
    </row>
    <row r="16138" spans="1:5">
      <c r="A16138" s="711"/>
      <c r="B16138" s="651"/>
      <c r="C16138" s="651"/>
      <c r="D16138" s="652" t="s">
        <v>22422</v>
      </c>
      <c r="E16138" s="625" t="s">
        <v>22423</v>
      </c>
    </row>
    <row r="16139" spans="1:5">
      <c r="A16139" s="711" t="s">
        <v>22424</v>
      </c>
      <c r="B16139" s="651" t="s">
        <v>22425</v>
      </c>
      <c r="C16139" s="651"/>
      <c r="D16139" s="652"/>
    </row>
    <row r="16140" spans="1:5">
      <c r="A16140" s="711" t="s">
        <v>22426</v>
      </c>
      <c r="B16140" s="651" t="s">
        <v>22427</v>
      </c>
      <c r="C16140" s="651" t="s">
        <v>22428</v>
      </c>
      <c r="D16140" s="652"/>
    </row>
    <row r="16141" spans="1:5">
      <c r="A16141" s="711" t="s">
        <v>22429</v>
      </c>
      <c r="B16141" s="651" t="s">
        <v>22430</v>
      </c>
      <c r="C16141" s="651"/>
      <c r="D16141" s="652" t="s">
        <v>22422</v>
      </c>
      <c r="E16141" s="625" t="s">
        <v>22431</v>
      </c>
    </row>
    <row r="16142" spans="1:5">
      <c r="A16142" s="711" t="s">
        <v>91</v>
      </c>
      <c r="B16142" s="651" t="s">
        <v>22432</v>
      </c>
      <c r="C16142" s="651" t="s">
        <v>22433</v>
      </c>
      <c r="D16142" s="652" t="s">
        <v>22434</v>
      </c>
      <c r="E16142" s="625" t="s">
        <v>22435</v>
      </c>
    </row>
    <row r="16143" spans="1:5">
      <c r="A16143" s="711" t="s">
        <v>22436</v>
      </c>
      <c r="B16143" s="651" t="s">
        <v>22437</v>
      </c>
      <c r="C16143" s="651"/>
      <c r="D16143" s="652"/>
    </row>
    <row r="16144" spans="1:5">
      <c r="A16144" s="711">
        <v>85421</v>
      </c>
      <c r="B16144" s="651" t="s">
        <v>5912</v>
      </c>
      <c r="C16144" s="651" t="s">
        <v>112</v>
      </c>
      <c r="D16144" s="652" t="s">
        <v>18987</v>
      </c>
      <c r="E16144" s="625">
        <v>9.33</v>
      </c>
    </row>
    <row r="16145" spans="1:5">
      <c r="A16145" s="711">
        <v>89263</v>
      </c>
      <c r="B16145" s="651" t="s">
        <v>5913</v>
      </c>
      <c r="C16145" s="651" t="s">
        <v>112</v>
      </c>
      <c r="D16145" s="652" t="s">
        <v>18987</v>
      </c>
      <c r="E16145" s="625">
        <v>22.16</v>
      </c>
    </row>
    <row r="16146" spans="1:5">
      <c r="A16146" s="711">
        <v>16</v>
      </c>
      <c r="B16146" s="651" t="s">
        <v>30708</v>
      </c>
      <c r="C16146" s="651"/>
      <c r="D16146" s="652"/>
    </row>
    <row r="16147" spans="1:5">
      <c r="A16147" s="711">
        <v>73960</v>
      </c>
      <c r="B16147" s="651" t="s">
        <v>30709</v>
      </c>
      <c r="C16147" s="651"/>
      <c r="D16147" s="652"/>
    </row>
    <row r="16148" spans="1:5">
      <c r="A16148" s="711" t="s">
        <v>177</v>
      </c>
      <c r="B16148" s="651" t="s">
        <v>30710</v>
      </c>
      <c r="C16148" s="651" t="s">
        <v>108</v>
      </c>
      <c r="D16148" s="652" t="s">
        <v>18987</v>
      </c>
      <c r="E16148" s="625">
        <v>1224.57</v>
      </c>
    </row>
    <row r="16149" spans="1:5">
      <c r="A16149" s="711" t="s">
        <v>30711</v>
      </c>
      <c r="B16149" s="651" t="s">
        <v>30712</v>
      </c>
      <c r="C16149" s="651"/>
      <c r="D16149" s="652"/>
    </row>
    <row r="16150" spans="1:5">
      <c r="A16150" s="711">
        <v>233</v>
      </c>
      <c r="B16150" s="651" t="s">
        <v>30713</v>
      </c>
      <c r="C16150" s="651"/>
      <c r="D16150" s="652"/>
    </row>
    <row r="16151" spans="1:5">
      <c r="A16151" s="711">
        <v>73683</v>
      </c>
      <c r="B16151" s="651" t="s">
        <v>30714</v>
      </c>
      <c r="C16151" s="651" t="s">
        <v>108</v>
      </c>
      <c r="D16151" s="652" t="s">
        <v>18987</v>
      </c>
      <c r="E16151" s="625">
        <v>43.78</v>
      </c>
    </row>
    <row r="16152" spans="1:5">
      <c r="A16152" s="711" t="s">
        <v>30715</v>
      </c>
      <c r="B16152" s="651" t="s">
        <v>30716</v>
      </c>
      <c r="C16152" s="651"/>
      <c r="D16152" s="652"/>
    </row>
    <row r="16153" spans="1:5">
      <c r="A16153" s="711">
        <v>85423</v>
      </c>
      <c r="B16153" s="651" t="s">
        <v>5914</v>
      </c>
      <c r="C16153" s="651" t="s">
        <v>112</v>
      </c>
      <c r="D16153" s="652" t="s">
        <v>18987</v>
      </c>
      <c r="E16153" s="625">
        <v>5.22</v>
      </c>
    </row>
    <row r="16154" spans="1:5">
      <c r="A16154" s="711">
        <v>85424</v>
      </c>
      <c r="B16154" s="651" t="s">
        <v>30717</v>
      </c>
      <c r="C16154" s="651" t="s">
        <v>112</v>
      </c>
      <c r="D16154" s="652" t="s">
        <v>18987</v>
      </c>
      <c r="E16154" s="625">
        <v>16.54</v>
      </c>
    </row>
    <row r="16155" spans="1:5">
      <c r="A16155" s="711" t="s">
        <v>30718</v>
      </c>
      <c r="B16155" s="651" t="s">
        <v>30719</v>
      </c>
      <c r="C16155" s="651"/>
      <c r="D16155" s="652"/>
    </row>
    <row r="16156" spans="1:5">
      <c r="A16156" s="711" t="s">
        <v>30720</v>
      </c>
      <c r="B16156" s="651" t="s">
        <v>17988</v>
      </c>
      <c r="C16156" s="651"/>
      <c r="D16156" s="652"/>
    </row>
    <row r="16157" spans="1:5">
      <c r="A16157" s="711">
        <v>6</v>
      </c>
      <c r="B16157" s="651" t="s">
        <v>30721</v>
      </c>
      <c r="C16157" s="651"/>
      <c r="D16157" s="652"/>
    </row>
    <row r="16158" spans="1:5">
      <c r="A16158" s="711">
        <v>72742</v>
      </c>
      <c r="B16158" s="651" t="s">
        <v>5915</v>
      </c>
      <c r="C16158" s="651" t="s">
        <v>108</v>
      </c>
      <c r="D16158" s="652" t="s">
        <v>18987</v>
      </c>
      <c r="E16158" s="625">
        <v>399.37</v>
      </c>
    </row>
    <row r="16159" spans="1:5">
      <c r="A16159" s="711">
        <v>72743</v>
      </c>
      <c r="B16159" s="651" t="s">
        <v>5916</v>
      </c>
      <c r="C16159" s="651" t="s">
        <v>108</v>
      </c>
      <c r="D16159" s="652" t="s">
        <v>18987</v>
      </c>
      <c r="E16159" s="625">
        <v>199.68</v>
      </c>
    </row>
    <row r="16160" spans="1:5">
      <c r="A16160" s="711">
        <v>73900</v>
      </c>
      <c r="B16160" s="651" t="s">
        <v>30722</v>
      </c>
      <c r="C16160" s="651"/>
      <c r="D16160" s="652"/>
    </row>
    <row r="16161" spans="1:5">
      <c r="A16161" s="711" t="s">
        <v>5917</v>
      </c>
      <c r="B16161" s="651" t="s">
        <v>5918</v>
      </c>
      <c r="C16161" s="651" t="s">
        <v>112</v>
      </c>
      <c r="D16161" s="652" t="s">
        <v>18987</v>
      </c>
      <c r="E16161" s="625">
        <v>0.03</v>
      </c>
    </row>
    <row r="16162" spans="1:5">
      <c r="A16162" s="711" t="s">
        <v>5919</v>
      </c>
      <c r="B16162" s="651" t="s">
        <v>5920</v>
      </c>
      <c r="C16162" s="651" t="s">
        <v>112</v>
      </c>
      <c r="D16162" s="652" t="s">
        <v>18987</v>
      </c>
      <c r="E16162" s="625">
        <v>0.1</v>
      </c>
    </row>
    <row r="16163" spans="1:5">
      <c r="A16163" s="711" t="s">
        <v>5921</v>
      </c>
      <c r="B16163" s="651" t="s">
        <v>5922</v>
      </c>
      <c r="C16163" s="651" t="s">
        <v>112</v>
      </c>
      <c r="D16163" s="652" t="s">
        <v>18987</v>
      </c>
      <c r="E16163" s="625">
        <v>0.1</v>
      </c>
    </row>
    <row r="16164" spans="1:5">
      <c r="A16164" s="711" t="s">
        <v>5923</v>
      </c>
      <c r="B16164" s="651" t="s">
        <v>5924</v>
      </c>
      <c r="C16164" s="651" t="s">
        <v>112</v>
      </c>
      <c r="D16164" s="652" t="s">
        <v>18987</v>
      </c>
      <c r="E16164" s="625">
        <v>0.12</v>
      </c>
    </row>
    <row r="16165" spans="1:5">
      <c r="A16165" s="711" t="s">
        <v>5925</v>
      </c>
      <c r="B16165" s="651" t="s">
        <v>5926</v>
      </c>
      <c r="C16165" s="651" t="s">
        <v>112</v>
      </c>
      <c r="D16165" s="652" t="s">
        <v>18987</v>
      </c>
      <c r="E16165" s="625">
        <v>0.17</v>
      </c>
    </row>
    <row r="16166" spans="1:5">
      <c r="A16166" s="711" t="s">
        <v>5927</v>
      </c>
      <c r="B16166" s="651" t="s">
        <v>5928</v>
      </c>
      <c r="C16166" s="651" t="s">
        <v>112</v>
      </c>
      <c r="D16166" s="652" t="s">
        <v>18987</v>
      </c>
      <c r="E16166" s="625">
        <v>0.18</v>
      </c>
    </row>
    <row r="16167" spans="1:5">
      <c r="A16167" s="711" t="s">
        <v>5929</v>
      </c>
      <c r="B16167" s="651" t="s">
        <v>5930</v>
      </c>
      <c r="C16167" s="651" t="s">
        <v>112</v>
      </c>
      <c r="D16167" s="652" t="s">
        <v>18987</v>
      </c>
      <c r="E16167" s="625">
        <v>0.19</v>
      </c>
    </row>
    <row r="16168" spans="1:5">
      <c r="A16168" s="711" t="s">
        <v>5931</v>
      </c>
      <c r="B16168" s="651" t="s">
        <v>5932</v>
      </c>
      <c r="C16168" s="651" t="s">
        <v>128</v>
      </c>
      <c r="D16168" s="652" t="s">
        <v>18987</v>
      </c>
      <c r="E16168" s="625">
        <v>0.89</v>
      </c>
    </row>
    <row r="16169" spans="1:5">
      <c r="A16169" s="711" t="s">
        <v>5933</v>
      </c>
      <c r="B16169" s="651" t="s">
        <v>5934</v>
      </c>
      <c r="C16169" s="651" t="s">
        <v>128</v>
      </c>
      <c r="D16169" s="652" t="s">
        <v>18987</v>
      </c>
      <c r="E16169" s="625">
        <v>0.88</v>
      </c>
    </row>
    <row r="16170" spans="1:5">
      <c r="A16170" s="711" t="s">
        <v>5935</v>
      </c>
      <c r="B16170" s="651" t="s">
        <v>5936</v>
      </c>
      <c r="C16170" s="651" t="s">
        <v>128</v>
      </c>
      <c r="D16170" s="652" t="s">
        <v>18987</v>
      </c>
      <c r="E16170" s="625">
        <v>0.68</v>
      </c>
    </row>
    <row r="16171" spans="1:5">
      <c r="A16171" s="711" t="s">
        <v>5937</v>
      </c>
      <c r="B16171" s="651" t="s">
        <v>5938</v>
      </c>
      <c r="C16171" s="651" t="s">
        <v>2117</v>
      </c>
      <c r="D16171" s="652" t="s">
        <v>18987</v>
      </c>
      <c r="E16171" s="625">
        <v>22.53</v>
      </c>
    </row>
    <row r="16172" spans="1:5">
      <c r="A16172" s="711" t="s">
        <v>22417</v>
      </c>
      <c r="B16172" s="651" t="s">
        <v>22418</v>
      </c>
      <c r="C16172" s="651"/>
      <c r="D16172" s="652"/>
    </row>
    <row r="16173" spans="1:5">
      <c r="A16173" s="711" t="s">
        <v>22419</v>
      </c>
      <c r="B16173" s="651" t="e">
        <v>#NAME?</v>
      </c>
      <c r="C16173" s="651"/>
      <c r="D16173" s="652" t="s">
        <v>22420</v>
      </c>
      <c r="E16173" s="625" t="s">
        <v>22421</v>
      </c>
    </row>
    <row r="16174" spans="1:5">
      <c r="A16174" s="711"/>
      <c r="B16174" s="651"/>
      <c r="C16174" s="651"/>
      <c r="D16174" s="652" t="s">
        <v>22422</v>
      </c>
      <c r="E16174" s="625" t="s">
        <v>22423</v>
      </c>
    </row>
    <row r="16175" spans="1:5">
      <c r="A16175" s="711" t="s">
        <v>22424</v>
      </c>
      <c r="B16175" s="651" t="s">
        <v>22425</v>
      </c>
      <c r="C16175" s="651"/>
      <c r="D16175" s="652"/>
    </row>
    <row r="16176" spans="1:5">
      <c r="A16176" s="711" t="s">
        <v>22426</v>
      </c>
      <c r="B16176" s="651" t="s">
        <v>22427</v>
      </c>
      <c r="C16176" s="651" t="s">
        <v>22428</v>
      </c>
      <c r="D16176" s="652"/>
    </row>
    <row r="16177" spans="1:5">
      <c r="A16177" s="711" t="s">
        <v>22429</v>
      </c>
      <c r="B16177" s="651" t="s">
        <v>22430</v>
      </c>
      <c r="C16177" s="651"/>
      <c r="D16177" s="652" t="s">
        <v>22422</v>
      </c>
      <c r="E16177" s="625" t="s">
        <v>22431</v>
      </c>
    </row>
    <row r="16178" spans="1:5">
      <c r="A16178" s="711" t="s">
        <v>91</v>
      </c>
      <c r="B16178" s="651" t="s">
        <v>22432</v>
      </c>
      <c r="C16178" s="651" t="s">
        <v>22433</v>
      </c>
      <c r="D16178" s="652" t="s">
        <v>22434</v>
      </c>
      <c r="E16178" s="625" t="s">
        <v>22435</v>
      </c>
    </row>
    <row r="16179" spans="1:5">
      <c r="A16179" s="711" t="s">
        <v>22436</v>
      </c>
      <c r="B16179" s="651" t="s">
        <v>22437</v>
      </c>
      <c r="C16179" s="651"/>
      <c r="D16179" s="652"/>
    </row>
    <row r="16180" spans="1:5">
      <c r="A16180" s="711" t="s">
        <v>5939</v>
      </c>
      <c r="B16180" s="651" t="s">
        <v>5940</v>
      </c>
      <c r="C16180" s="651" t="s">
        <v>2117</v>
      </c>
      <c r="D16180" s="652" t="s">
        <v>18987</v>
      </c>
      <c r="E16180" s="625">
        <v>31.39</v>
      </c>
    </row>
    <row r="16181" spans="1:5">
      <c r="A16181" s="711">
        <v>74020</v>
      </c>
      <c r="B16181" s="651" t="s">
        <v>30723</v>
      </c>
      <c r="C16181" s="651"/>
      <c r="D16181" s="652"/>
    </row>
    <row r="16182" spans="1:5">
      <c r="A16182" s="711" t="s">
        <v>5941</v>
      </c>
      <c r="B16182" s="651" t="s">
        <v>5942</v>
      </c>
      <c r="C16182" s="651" t="s">
        <v>128</v>
      </c>
      <c r="D16182" s="652" t="s">
        <v>18987</v>
      </c>
      <c r="E16182" s="625">
        <v>15.32</v>
      </c>
    </row>
    <row r="16183" spans="1:5">
      <c r="A16183" s="711" t="s">
        <v>5943</v>
      </c>
      <c r="B16183" s="651" t="s">
        <v>5944</v>
      </c>
      <c r="C16183" s="651" t="s">
        <v>128</v>
      </c>
      <c r="D16183" s="652" t="s">
        <v>18987</v>
      </c>
      <c r="E16183" s="625">
        <v>13.68</v>
      </c>
    </row>
    <row r="16184" spans="1:5">
      <c r="A16184" s="711">
        <v>74021</v>
      </c>
      <c r="B16184" s="651" t="s">
        <v>30724</v>
      </c>
      <c r="C16184" s="651"/>
      <c r="D16184" s="652"/>
    </row>
    <row r="16185" spans="1:5">
      <c r="A16185" s="711" t="s">
        <v>5945</v>
      </c>
      <c r="B16185" s="651" t="s">
        <v>5946</v>
      </c>
      <c r="C16185" s="651" t="s">
        <v>128</v>
      </c>
      <c r="D16185" s="652" t="s">
        <v>18987</v>
      </c>
      <c r="E16185" s="625">
        <v>0.37</v>
      </c>
    </row>
    <row r="16186" spans="1:5">
      <c r="A16186" s="711" t="s">
        <v>5947</v>
      </c>
      <c r="B16186" s="651" t="s">
        <v>5948</v>
      </c>
      <c r="C16186" s="651" t="s">
        <v>128</v>
      </c>
      <c r="D16186" s="652" t="s">
        <v>18987</v>
      </c>
      <c r="E16186" s="625">
        <v>1.19</v>
      </c>
    </row>
    <row r="16187" spans="1:5">
      <c r="A16187" s="711" t="s">
        <v>5949</v>
      </c>
      <c r="B16187" s="651" t="s">
        <v>5950</v>
      </c>
      <c r="C16187" s="651" t="s">
        <v>112</v>
      </c>
      <c r="D16187" s="652" t="s">
        <v>18987</v>
      </c>
      <c r="E16187" s="625">
        <v>0.56000000000000005</v>
      </c>
    </row>
    <row r="16188" spans="1:5">
      <c r="A16188" s="711" t="s">
        <v>5951</v>
      </c>
      <c r="B16188" s="651" t="s">
        <v>5952</v>
      </c>
      <c r="C16188" s="651" t="s">
        <v>128</v>
      </c>
      <c r="D16188" s="652" t="s">
        <v>18987</v>
      </c>
      <c r="E16188" s="625">
        <v>1</v>
      </c>
    </row>
    <row r="16189" spans="1:5">
      <c r="A16189" s="711" t="s">
        <v>5953</v>
      </c>
      <c r="B16189" s="651" t="s">
        <v>5954</v>
      </c>
      <c r="C16189" s="651" t="s">
        <v>128</v>
      </c>
      <c r="D16189" s="652" t="s">
        <v>18987</v>
      </c>
      <c r="E16189" s="625">
        <v>1</v>
      </c>
    </row>
    <row r="16190" spans="1:5">
      <c r="A16190" s="711" t="s">
        <v>5955</v>
      </c>
      <c r="B16190" s="651" t="s">
        <v>5956</v>
      </c>
      <c r="C16190" s="651" t="s">
        <v>128</v>
      </c>
      <c r="D16190" s="652" t="s">
        <v>18987</v>
      </c>
      <c r="E16190" s="625">
        <v>1.07</v>
      </c>
    </row>
    <row r="16191" spans="1:5">
      <c r="A16191" s="711" t="s">
        <v>5957</v>
      </c>
      <c r="B16191" s="651" t="s">
        <v>5958</v>
      </c>
      <c r="C16191" s="651" t="s">
        <v>128</v>
      </c>
      <c r="D16191" s="652" t="s">
        <v>18987</v>
      </c>
      <c r="E16191" s="625">
        <v>1</v>
      </c>
    </row>
    <row r="16192" spans="1:5">
      <c r="A16192" s="711" t="s">
        <v>5959</v>
      </c>
      <c r="B16192" s="651" t="s">
        <v>5960</v>
      </c>
      <c r="C16192" s="651" t="s">
        <v>128</v>
      </c>
      <c r="D16192" s="652" t="s">
        <v>18987</v>
      </c>
      <c r="E16192" s="625">
        <v>1.0900000000000001</v>
      </c>
    </row>
    <row r="16193" spans="1:5">
      <c r="A16193" s="711">
        <v>74022</v>
      </c>
      <c r="B16193" s="651" t="s">
        <v>30725</v>
      </c>
      <c r="C16193" s="651"/>
      <c r="D16193" s="652"/>
    </row>
    <row r="16194" spans="1:5">
      <c r="A16194" s="711" t="s">
        <v>5961</v>
      </c>
      <c r="B16194" s="651" t="s">
        <v>5962</v>
      </c>
      <c r="C16194" s="651" t="s">
        <v>108</v>
      </c>
      <c r="D16194" s="652" t="s">
        <v>18987</v>
      </c>
      <c r="E16194" s="625">
        <v>84.86</v>
      </c>
    </row>
    <row r="16195" spans="1:5">
      <c r="A16195" s="711" t="s">
        <v>5963</v>
      </c>
      <c r="B16195" s="651" t="s">
        <v>5964</v>
      </c>
      <c r="C16195" s="651" t="s">
        <v>108</v>
      </c>
      <c r="D16195" s="652" t="s">
        <v>18987</v>
      </c>
      <c r="E16195" s="625">
        <v>109.82</v>
      </c>
    </row>
    <row r="16196" spans="1:5">
      <c r="A16196" s="711" t="s">
        <v>5965</v>
      </c>
      <c r="B16196" s="651" t="s">
        <v>5966</v>
      </c>
      <c r="C16196" s="651" t="s">
        <v>108</v>
      </c>
      <c r="D16196" s="652" t="s">
        <v>18987</v>
      </c>
      <c r="E16196" s="625">
        <v>99.84</v>
      </c>
    </row>
    <row r="16197" spans="1:5">
      <c r="A16197" s="711" t="s">
        <v>5967</v>
      </c>
      <c r="B16197" s="651" t="s">
        <v>5968</v>
      </c>
      <c r="C16197" s="651" t="s">
        <v>108</v>
      </c>
      <c r="D16197" s="652" t="s">
        <v>18987</v>
      </c>
      <c r="E16197" s="625">
        <v>109.82</v>
      </c>
    </row>
    <row r="16198" spans="1:5">
      <c r="A16198" s="711" t="s">
        <v>5969</v>
      </c>
      <c r="B16198" s="651" t="s">
        <v>30726</v>
      </c>
      <c r="C16198" s="651" t="s">
        <v>108</v>
      </c>
      <c r="D16198" s="652" t="s">
        <v>18987</v>
      </c>
      <c r="E16198" s="625">
        <v>87.36</v>
      </c>
    </row>
    <row r="16199" spans="1:5">
      <c r="A16199" s="711" t="s">
        <v>30727</v>
      </c>
      <c r="B16199" s="651"/>
      <c r="C16199" s="651"/>
      <c r="D16199" s="652"/>
    </row>
    <row r="16200" spans="1:5">
      <c r="A16200" s="711" t="s">
        <v>5970</v>
      </c>
      <c r="B16200" s="651" t="s">
        <v>5971</v>
      </c>
      <c r="C16200" s="651" t="s">
        <v>108</v>
      </c>
      <c r="D16200" s="652" t="s">
        <v>18987</v>
      </c>
      <c r="E16200" s="625">
        <v>79.87</v>
      </c>
    </row>
    <row r="16201" spans="1:5">
      <c r="A16201" s="711" t="s">
        <v>5972</v>
      </c>
      <c r="B16201" s="651" t="s">
        <v>5973</v>
      </c>
      <c r="C16201" s="651" t="s">
        <v>108</v>
      </c>
      <c r="D16201" s="652" t="s">
        <v>18987</v>
      </c>
      <c r="E16201" s="625">
        <v>94.85</v>
      </c>
    </row>
    <row r="16202" spans="1:5">
      <c r="A16202" s="711" t="s">
        <v>5974</v>
      </c>
      <c r="B16202" s="651" t="s">
        <v>5975</v>
      </c>
      <c r="C16202" s="651" t="s">
        <v>108</v>
      </c>
      <c r="D16202" s="652" t="s">
        <v>18987</v>
      </c>
      <c r="E16202" s="625">
        <v>49.92</v>
      </c>
    </row>
    <row r="16203" spans="1:5">
      <c r="A16203" s="711" t="s">
        <v>5976</v>
      </c>
      <c r="B16203" s="651" t="s">
        <v>5977</v>
      </c>
      <c r="C16203" s="651" t="s">
        <v>108</v>
      </c>
      <c r="D16203" s="652" t="s">
        <v>18987</v>
      </c>
      <c r="E16203" s="625">
        <v>44.92</v>
      </c>
    </row>
    <row r="16204" spans="1:5">
      <c r="A16204" s="711" t="s">
        <v>5978</v>
      </c>
      <c r="B16204" s="651" t="s">
        <v>30728</v>
      </c>
      <c r="C16204" s="651" t="s">
        <v>108</v>
      </c>
      <c r="D16204" s="652" t="s">
        <v>18987</v>
      </c>
      <c r="E16204" s="625">
        <v>94.85</v>
      </c>
    </row>
    <row r="16205" spans="1:5">
      <c r="A16205" s="711" t="s">
        <v>30729</v>
      </c>
      <c r="B16205" s="651"/>
      <c r="C16205" s="651"/>
      <c r="D16205" s="652"/>
    </row>
    <row r="16206" spans="1:5">
      <c r="A16206" s="711" t="s">
        <v>5979</v>
      </c>
      <c r="B16206" s="651" t="s">
        <v>30730</v>
      </c>
      <c r="C16206" s="651" t="s">
        <v>108</v>
      </c>
      <c r="D16206" s="652" t="s">
        <v>18987</v>
      </c>
      <c r="E16206" s="625">
        <v>144.77000000000001</v>
      </c>
    </row>
    <row r="16207" spans="1:5">
      <c r="A16207" s="711" t="s">
        <v>30731</v>
      </c>
      <c r="B16207" s="651"/>
      <c r="C16207" s="651"/>
      <c r="D16207" s="652"/>
    </row>
    <row r="16208" spans="1:5">
      <c r="A16208" s="711" t="s">
        <v>22417</v>
      </c>
      <c r="B16208" s="651" t="s">
        <v>22418</v>
      </c>
      <c r="C16208" s="651"/>
      <c r="D16208" s="652"/>
    </row>
    <row r="16209" spans="1:5">
      <c r="A16209" s="711" t="s">
        <v>22419</v>
      </c>
      <c r="B16209" s="651" t="e">
        <v>#NAME?</v>
      </c>
      <c r="C16209" s="651"/>
      <c r="D16209" s="652" t="s">
        <v>22420</v>
      </c>
      <c r="E16209" s="625" t="s">
        <v>22421</v>
      </c>
    </row>
    <row r="16210" spans="1:5">
      <c r="A16210" s="711"/>
      <c r="B16210" s="651"/>
      <c r="C16210" s="651"/>
      <c r="D16210" s="652" t="s">
        <v>22422</v>
      </c>
      <c r="E16210" s="625" t="s">
        <v>22423</v>
      </c>
    </row>
    <row r="16211" spans="1:5">
      <c r="A16211" s="711" t="s">
        <v>22424</v>
      </c>
      <c r="B16211" s="651" t="s">
        <v>22425</v>
      </c>
      <c r="C16211" s="651"/>
      <c r="D16211" s="652"/>
    </row>
    <row r="16212" spans="1:5">
      <c r="A16212" s="711" t="s">
        <v>22426</v>
      </c>
      <c r="B16212" s="651" t="s">
        <v>22427</v>
      </c>
      <c r="C16212" s="651" t="s">
        <v>22428</v>
      </c>
      <c r="D16212" s="652"/>
    </row>
    <row r="16213" spans="1:5">
      <c r="A16213" s="711" t="s">
        <v>22429</v>
      </c>
      <c r="B16213" s="651" t="s">
        <v>22430</v>
      </c>
      <c r="C16213" s="651"/>
      <c r="D16213" s="652" t="s">
        <v>22422</v>
      </c>
      <c r="E16213" s="625" t="s">
        <v>22431</v>
      </c>
    </row>
    <row r="16214" spans="1:5">
      <c r="A16214" s="711" t="s">
        <v>91</v>
      </c>
      <c r="B16214" s="651" t="s">
        <v>22432</v>
      </c>
      <c r="C16214" s="651" t="s">
        <v>22433</v>
      </c>
      <c r="D16214" s="652" t="s">
        <v>22434</v>
      </c>
      <c r="E16214" s="625" t="s">
        <v>22435</v>
      </c>
    </row>
    <row r="16215" spans="1:5">
      <c r="A16215" s="711" t="s">
        <v>22436</v>
      </c>
      <c r="B16215" s="651" t="s">
        <v>22437</v>
      </c>
      <c r="C16215" s="651"/>
      <c r="D16215" s="652"/>
    </row>
    <row r="16216" spans="1:5">
      <c r="A16216" s="711" t="s">
        <v>5980</v>
      </c>
      <c r="B16216" s="651" t="s">
        <v>30732</v>
      </c>
      <c r="C16216" s="651" t="s">
        <v>108</v>
      </c>
      <c r="D16216" s="652" t="s">
        <v>18987</v>
      </c>
      <c r="E16216" s="625">
        <v>189.7</v>
      </c>
    </row>
    <row r="16217" spans="1:5">
      <c r="A16217" s="711" t="e">
        <v>#NAME?</v>
      </c>
      <c r="B16217" s="651"/>
      <c r="C16217" s="651"/>
      <c r="D16217" s="652"/>
    </row>
    <row r="16218" spans="1:5">
      <c r="A16218" s="711" t="s">
        <v>5981</v>
      </c>
      <c r="B16218" s="651" t="s">
        <v>5982</v>
      </c>
      <c r="C16218" s="651" t="s">
        <v>108</v>
      </c>
      <c r="D16218" s="652" t="s">
        <v>18987</v>
      </c>
      <c r="E16218" s="625">
        <v>99.84</v>
      </c>
    </row>
    <row r="16219" spans="1:5">
      <c r="A16219" s="711" t="s">
        <v>5983</v>
      </c>
      <c r="B16219" s="651" t="s">
        <v>5984</v>
      </c>
      <c r="C16219" s="651" t="s">
        <v>108</v>
      </c>
      <c r="D16219" s="652" t="s">
        <v>18987</v>
      </c>
      <c r="E16219" s="625">
        <v>34.94</v>
      </c>
    </row>
    <row r="16220" spans="1:5">
      <c r="A16220" s="711" t="s">
        <v>5985</v>
      </c>
      <c r="B16220" s="651" t="s">
        <v>30733</v>
      </c>
      <c r="C16220" s="651" t="s">
        <v>108</v>
      </c>
      <c r="D16220" s="652" t="s">
        <v>18987</v>
      </c>
      <c r="E16220" s="625">
        <v>39.93</v>
      </c>
    </row>
    <row r="16221" spans="1:5">
      <c r="A16221" s="711" t="s">
        <v>23427</v>
      </c>
      <c r="B16221" s="651"/>
      <c r="C16221" s="651"/>
      <c r="D16221" s="652"/>
    </row>
    <row r="16222" spans="1:5">
      <c r="A16222" s="711" t="s">
        <v>5986</v>
      </c>
      <c r="B16222" s="651" t="s">
        <v>5987</v>
      </c>
      <c r="C16222" s="651" t="s">
        <v>108</v>
      </c>
      <c r="D16222" s="652" t="s">
        <v>18987</v>
      </c>
      <c r="E16222" s="625">
        <v>44.92</v>
      </c>
    </row>
    <row r="16223" spans="1:5">
      <c r="A16223" s="711" t="s">
        <v>5988</v>
      </c>
      <c r="B16223" s="651" t="s">
        <v>5989</v>
      </c>
      <c r="C16223" s="651" t="s">
        <v>108</v>
      </c>
      <c r="D16223" s="652" t="s">
        <v>18987</v>
      </c>
      <c r="E16223" s="625">
        <v>209.67</v>
      </c>
    </row>
    <row r="16224" spans="1:5">
      <c r="A16224" s="711" t="s">
        <v>5990</v>
      </c>
      <c r="B16224" s="651" t="s">
        <v>5991</v>
      </c>
      <c r="C16224" s="651" t="s">
        <v>108</v>
      </c>
      <c r="D16224" s="652" t="s">
        <v>18987</v>
      </c>
      <c r="E16224" s="625">
        <v>54.91</v>
      </c>
    </row>
    <row r="16225" spans="1:5">
      <c r="A16225" s="711" t="s">
        <v>5992</v>
      </c>
      <c r="B16225" s="651" t="s">
        <v>30734</v>
      </c>
      <c r="C16225" s="651" t="s">
        <v>108</v>
      </c>
      <c r="D16225" s="652" t="s">
        <v>18987</v>
      </c>
      <c r="E16225" s="625">
        <v>114.82</v>
      </c>
    </row>
    <row r="16226" spans="1:5">
      <c r="A16226" s="711" t="s">
        <v>30735</v>
      </c>
      <c r="B16226" s="651" t="s">
        <v>30736</v>
      </c>
      <c r="C16226" s="651"/>
      <c r="D16226" s="652"/>
    </row>
    <row r="16227" spans="1:5">
      <c r="A16227" s="711" t="s">
        <v>5993</v>
      </c>
      <c r="B16227" s="651" t="s">
        <v>30734</v>
      </c>
      <c r="C16227" s="651" t="s">
        <v>108</v>
      </c>
      <c r="D16227" s="652" t="s">
        <v>18987</v>
      </c>
      <c r="E16227" s="625">
        <v>129.79</v>
      </c>
    </row>
    <row r="16228" spans="1:5">
      <c r="A16228" s="711" t="s">
        <v>30737</v>
      </c>
      <c r="B16228" s="651" t="s">
        <v>30738</v>
      </c>
      <c r="C16228" s="651"/>
      <c r="D16228" s="652"/>
    </row>
    <row r="16229" spans="1:5">
      <c r="A16229" s="711" t="s">
        <v>5994</v>
      </c>
      <c r="B16229" s="651" t="s">
        <v>30739</v>
      </c>
      <c r="C16229" s="651" t="s">
        <v>108</v>
      </c>
      <c r="D16229" s="652" t="s">
        <v>18987</v>
      </c>
      <c r="E16229" s="625">
        <v>139.78</v>
      </c>
    </row>
    <row r="16230" spans="1:5">
      <c r="A16230" s="711" t="s">
        <v>30740</v>
      </c>
      <c r="B16230" s="651" t="s">
        <v>30741</v>
      </c>
      <c r="C16230" s="651"/>
      <c r="D16230" s="652"/>
    </row>
    <row r="16231" spans="1:5">
      <c r="A16231" s="711" t="s">
        <v>5995</v>
      </c>
      <c r="B16231" s="651" t="s">
        <v>5996</v>
      </c>
      <c r="C16231" s="651" t="s">
        <v>108</v>
      </c>
      <c r="D16231" s="652" t="s">
        <v>18987</v>
      </c>
      <c r="E16231" s="625">
        <v>29.95</v>
      </c>
    </row>
    <row r="16232" spans="1:5">
      <c r="A16232" s="711" t="s">
        <v>5997</v>
      </c>
      <c r="B16232" s="651" t="s">
        <v>5998</v>
      </c>
      <c r="C16232" s="651" t="s">
        <v>108</v>
      </c>
      <c r="D16232" s="652" t="s">
        <v>18987</v>
      </c>
      <c r="E16232" s="625">
        <v>29.95</v>
      </c>
    </row>
    <row r="16233" spans="1:5">
      <c r="A16233" s="711" t="s">
        <v>5999</v>
      </c>
      <c r="B16233" s="651" t="s">
        <v>6000</v>
      </c>
      <c r="C16233" s="651" t="s">
        <v>108</v>
      </c>
      <c r="D16233" s="652" t="s">
        <v>18987</v>
      </c>
      <c r="E16233" s="625">
        <v>39.93</v>
      </c>
    </row>
    <row r="16234" spans="1:5">
      <c r="A16234" s="711" t="s">
        <v>6001</v>
      </c>
      <c r="B16234" s="651" t="s">
        <v>6002</v>
      </c>
      <c r="C16234" s="651" t="s">
        <v>108</v>
      </c>
      <c r="D16234" s="652" t="s">
        <v>18987</v>
      </c>
      <c r="E16234" s="625">
        <v>79.87</v>
      </c>
    </row>
    <row r="16235" spans="1:5">
      <c r="A16235" s="711" t="s">
        <v>6003</v>
      </c>
      <c r="B16235" s="651" t="s">
        <v>6004</v>
      </c>
      <c r="C16235" s="651" t="s">
        <v>108</v>
      </c>
      <c r="D16235" s="652" t="s">
        <v>18987</v>
      </c>
      <c r="E16235" s="625">
        <v>129.79</v>
      </c>
    </row>
    <row r="16236" spans="1:5">
      <c r="A16236" s="711" t="s">
        <v>6005</v>
      </c>
      <c r="B16236" s="651" t="s">
        <v>6006</v>
      </c>
      <c r="C16236" s="651" t="s">
        <v>108</v>
      </c>
      <c r="D16236" s="652" t="s">
        <v>18987</v>
      </c>
      <c r="E16236" s="625">
        <v>34.94</v>
      </c>
    </row>
    <row r="16237" spans="1:5">
      <c r="A16237" s="711" t="s">
        <v>6007</v>
      </c>
      <c r="B16237" s="651" t="s">
        <v>30742</v>
      </c>
      <c r="C16237" s="651" t="s">
        <v>108</v>
      </c>
      <c r="D16237" s="652" t="s">
        <v>18987</v>
      </c>
      <c r="E16237" s="625">
        <v>124.8</v>
      </c>
    </row>
    <row r="16238" spans="1:5">
      <c r="A16238" s="711" t="s">
        <v>26468</v>
      </c>
      <c r="B16238" s="651"/>
      <c r="C16238" s="651"/>
      <c r="D16238" s="652"/>
    </row>
    <row r="16239" spans="1:5">
      <c r="A16239" s="711" t="s">
        <v>6008</v>
      </c>
      <c r="B16239" s="651" t="s">
        <v>6009</v>
      </c>
      <c r="C16239" s="651" t="s">
        <v>108</v>
      </c>
      <c r="D16239" s="652" t="s">
        <v>18987</v>
      </c>
      <c r="E16239" s="625">
        <v>89.85</v>
      </c>
    </row>
    <row r="16240" spans="1:5">
      <c r="A16240" s="711" t="s">
        <v>674</v>
      </c>
      <c r="B16240" s="651" t="s">
        <v>6010</v>
      </c>
      <c r="C16240" s="651" t="s">
        <v>108</v>
      </c>
      <c r="D16240" s="652" t="s">
        <v>18987</v>
      </c>
      <c r="E16240" s="625">
        <v>89.85</v>
      </c>
    </row>
    <row r="16241" spans="1:5">
      <c r="A16241" s="711" t="s">
        <v>6011</v>
      </c>
      <c r="B16241" s="651" t="s">
        <v>6012</v>
      </c>
      <c r="C16241" s="651" t="s">
        <v>108</v>
      </c>
      <c r="D16241" s="652" t="s">
        <v>18987</v>
      </c>
      <c r="E16241" s="625">
        <v>89.85</v>
      </c>
    </row>
    <row r="16242" spans="1:5">
      <c r="A16242" s="711" t="s">
        <v>6013</v>
      </c>
      <c r="B16242" s="651" t="s">
        <v>6014</v>
      </c>
      <c r="C16242" s="651" t="s">
        <v>108</v>
      </c>
      <c r="D16242" s="652" t="s">
        <v>18987</v>
      </c>
      <c r="E16242" s="625">
        <v>99.84</v>
      </c>
    </row>
    <row r="16243" spans="1:5">
      <c r="A16243" s="711" t="s">
        <v>6015</v>
      </c>
      <c r="B16243" s="651" t="s">
        <v>6016</v>
      </c>
      <c r="C16243" s="651" t="s">
        <v>108</v>
      </c>
      <c r="D16243" s="652" t="s">
        <v>18987</v>
      </c>
      <c r="E16243" s="625">
        <v>643.99</v>
      </c>
    </row>
    <row r="16244" spans="1:5">
      <c r="A16244" s="711" t="s">
        <v>22417</v>
      </c>
      <c r="B16244" s="651" t="s">
        <v>22418</v>
      </c>
      <c r="C16244" s="651"/>
      <c r="D16244" s="652"/>
    </row>
    <row r="16245" spans="1:5">
      <c r="A16245" s="711" t="s">
        <v>22419</v>
      </c>
      <c r="B16245" s="651" t="e">
        <v>#NAME?</v>
      </c>
      <c r="C16245" s="651"/>
      <c r="D16245" s="652" t="s">
        <v>22420</v>
      </c>
      <c r="E16245" s="625" t="s">
        <v>22421</v>
      </c>
    </row>
    <row r="16246" spans="1:5">
      <c r="A16246" s="711"/>
      <c r="B16246" s="651"/>
      <c r="C16246" s="651"/>
      <c r="D16246" s="652" t="s">
        <v>22422</v>
      </c>
      <c r="E16246" s="625" t="s">
        <v>22423</v>
      </c>
    </row>
    <row r="16247" spans="1:5">
      <c r="A16247" s="711" t="s">
        <v>22424</v>
      </c>
      <c r="B16247" s="651" t="s">
        <v>22425</v>
      </c>
      <c r="C16247" s="651"/>
      <c r="D16247" s="652"/>
    </row>
    <row r="16248" spans="1:5">
      <c r="A16248" s="711" t="s">
        <v>22426</v>
      </c>
      <c r="B16248" s="651" t="s">
        <v>22427</v>
      </c>
      <c r="C16248" s="651" t="s">
        <v>22428</v>
      </c>
      <c r="D16248" s="652"/>
    </row>
    <row r="16249" spans="1:5">
      <c r="A16249" s="711" t="s">
        <v>22429</v>
      </c>
      <c r="B16249" s="651" t="s">
        <v>22430</v>
      </c>
      <c r="C16249" s="651"/>
      <c r="D16249" s="652" t="s">
        <v>22422</v>
      </c>
      <c r="E16249" s="625" t="s">
        <v>22431</v>
      </c>
    </row>
    <row r="16250" spans="1:5">
      <c r="A16250" s="711" t="s">
        <v>91</v>
      </c>
      <c r="B16250" s="651" t="s">
        <v>22432</v>
      </c>
      <c r="C16250" s="651" t="s">
        <v>22433</v>
      </c>
      <c r="D16250" s="652" t="s">
        <v>22434</v>
      </c>
      <c r="E16250" s="625" t="s">
        <v>22435</v>
      </c>
    </row>
    <row r="16251" spans="1:5">
      <c r="A16251" s="711" t="s">
        <v>22436</v>
      </c>
      <c r="B16251" s="651" t="s">
        <v>22437</v>
      </c>
      <c r="C16251" s="651"/>
      <c r="D16251" s="652"/>
    </row>
    <row r="16252" spans="1:5">
      <c r="A16252" s="711" t="s">
        <v>6017</v>
      </c>
      <c r="B16252" s="651" t="s">
        <v>6018</v>
      </c>
      <c r="C16252" s="651" t="s">
        <v>108</v>
      </c>
      <c r="D16252" s="652" t="s">
        <v>18987</v>
      </c>
      <c r="E16252" s="625">
        <v>134.78</v>
      </c>
    </row>
    <row r="16253" spans="1:5">
      <c r="A16253" s="711" t="s">
        <v>6019</v>
      </c>
      <c r="B16253" s="651" t="s">
        <v>6020</v>
      </c>
      <c r="C16253" s="651" t="s">
        <v>108</v>
      </c>
      <c r="D16253" s="652" t="s">
        <v>18987</v>
      </c>
      <c r="E16253" s="625">
        <v>74.88</v>
      </c>
    </row>
    <row r="16254" spans="1:5">
      <c r="A16254" s="711" t="s">
        <v>6021</v>
      </c>
      <c r="B16254" s="651" t="s">
        <v>6022</v>
      </c>
      <c r="C16254" s="651" t="s">
        <v>108</v>
      </c>
      <c r="D16254" s="652" t="s">
        <v>18987</v>
      </c>
      <c r="E16254" s="625">
        <v>59.9</v>
      </c>
    </row>
    <row r="16255" spans="1:5">
      <c r="A16255" s="711" t="s">
        <v>6023</v>
      </c>
      <c r="B16255" s="651" t="s">
        <v>6024</v>
      </c>
      <c r="C16255" s="651" t="s">
        <v>108</v>
      </c>
      <c r="D16255" s="652" t="s">
        <v>18987</v>
      </c>
      <c r="E16255" s="625">
        <v>49.92</v>
      </c>
    </row>
    <row r="16256" spans="1:5">
      <c r="A16256" s="711" t="s">
        <v>6025</v>
      </c>
      <c r="B16256" s="651" t="s">
        <v>6026</v>
      </c>
      <c r="C16256" s="651" t="s">
        <v>108</v>
      </c>
      <c r="D16256" s="652" t="s">
        <v>18987</v>
      </c>
      <c r="E16256" s="625">
        <v>72.38</v>
      </c>
    </row>
    <row r="16257" spans="1:5">
      <c r="A16257" s="711" t="s">
        <v>6027</v>
      </c>
      <c r="B16257" s="651" t="s">
        <v>6028</v>
      </c>
      <c r="C16257" s="651" t="s">
        <v>108</v>
      </c>
      <c r="D16257" s="652" t="s">
        <v>18987</v>
      </c>
      <c r="E16257" s="625">
        <v>54.91</v>
      </c>
    </row>
    <row r="16258" spans="1:5">
      <c r="A16258" s="711" t="s">
        <v>6029</v>
      </c>
      <c r="B16258" s="651" t="s">
        <v>6030</v>
      </c>
      <c r="C16258" s="651" t="s">
        <v>108</v>
      </c>
      <c r="D16258" s="652" t="s">
        <v>18987</v>
      </c>
      <c r="E16258" s="625">
        <v>174.72</v>
      </c>
    </row>
    <row r="16259" spans="1:5">
      <c r="A16259" s="711" t="s">
        <v>6031</v>
      </c>
      <c r="B16259" s="651" t="s">
        <v>6032</v>
      </c>
      <c r="C16259" s="651" t="s">
        <v>108</v>
      </c>
      <c r="D16259" s="652" t="s">
        <v>18987</v>
      </c>
      <c r="E16259" s="625">
        <v>49.92</v>
      </c>
    </row>
    <row r="16260" spans="1:5">
      <c r="A16260" s="711" t="s">
        <v>6033</v>
      </c>
      <c r="B16260" s="651" t="s">
        <v>6034</v>
      </c>
      <c r="C16260" s="651" t="s">
        <v>108</v>
      </c>
      <c r="D16260" s="652" t="s">
        <v>18987</v>
      </c>
      <c r="E16260" s="625">
        <v>44.92</v>
      </c>
    </row>
    <row r="16261" spans="1:5">
      <c r="A16261" s="711" t="s">
        <v>6035</v>
      </c>
      <c r="B16261" s="651" t="s">
        <v>6036</v>
      </c>
      <c r="C16261" s="651" t="s">
        <v>108</v>
      </c>
      <c r="D16261" s="652" t="s">
        <v>18987</v>
      </c>
      <c r="E16261" s="625">
        <v>49.92</v>
      </c>
    </row>
    <row r="16262" spans="1:5">
      <c r="A16262" s="711" t="s">
        <v>6037</v>
      </c>
      <c r="B16262" s="651" t="s">
        <v>6038</v>
      </c>
      <c r="C16262" s="651" t="s">
        <v>108</v>
      </c>
      <c r="D16262" s="652" t="s">
        <v>18987</v>
      </c>
      <c r="E16262" s="625">
        <v>39.93</v>
      </c>
    </row>
    <row r="16263" spans="1:5">
      <c r="A16263" s="711" t="s">
        <v>6039</v>
      </c>
      <c r="B16263" s="651" t="s">
        <v>6040</v>
      </c>
      <c r="C16263" s="651" t="s">
        <v>108</v>
      </c>
      <c r="D16263" s="652" t="s">
        <v>18987</v>
      </c>
      <c r="E16263" s="625">
        <v>99.84</v>
      </c>
    </row>
    <row r="16264" spans="1:5">
      <c r="A16264" s="711" t="s">
        <v>6041</v>
      </c>
      <c r="B16264" s="651" t="s">
        <v>6042</v>
      </c>
      <c r="C16264" s="651" t="s">
        <v>108</v>
      </c>
      <c r="D16264" s="652" t="s">
        <v>18987</v>
      </c>
      <c r="E16264" s="625">
        <v>49.92</v>
      </c>
    </row>
    <row r="16265" spans="1:5">
      <c r="A16265" s="711" t="s">
        <v>6043</v>
      </c>
      <c r="B16265" s="651" t="s">
        <v>6044</v>
      </c>
      <c r="C16265" s="651" t="s">
        <v>108</v>
      </c>
      <c r="D16265" s="652" t="s">
        <v>18987</v>
      </c>
      <c r="E16265" s="625">
        <v>37.44</v>
      </c>
    </row>
    <row r="16266" spans="1:5">
      <c r="A16266" s="711" t="s">
        <v>6045</v>
      </c>
      <c r="B16266" s="651" t="s">
        <v>6046</v>
      </c>
      <c r="C16266" s="651" t="s">
        <v>108</v>
      </c>
      <c r="D16266" s="652" t="s">
        <v>18987</v>
      </c>
      <c r="E16266" s="625">
        <v>99.84</v>
      </c>
    </row>
    <row r="16267" spans="1:5">
      <c r="A16267" s="711" t="s">
        <v>6047</v>
      </c>
      <c r="B16267" s="651" t="s">
        <v>6048</v>
      </c>
      <c r="C16267" s="651" t="s">
        <v>108</v>
      </c>
      <c r="D16267" s="652" t="s">
        <v>18987</v>
      </c>
      <c r="E16267" s="625">
        <v>24.96</v>
      </c>
    </row>
    <row r="16268" spans="1:5">
      <c r="A16268" s="711" t="s">
        <v>6049</v>
      </c>
      <c r="B16268" s="651" t="s">
        <v>6050</v>
      </c>
      <c r="C16268" s="651" t="s">
        <v>108</v>
      </c>
      <c r="D16268" s="652" t="s">
        <v>18987</v>
      </c>
      <c r="E16268" s="625">
        <v>54.91</v>
      </c>
    </row>
    <row r="16269" spans="1:5">
      <c r="A16269" s="711" t="s">
        <v>6051</v>
      </c>
      <c r="B16269" s="651" t="s">
        <v>6052</v>
      </c>
      <c r="C16269" s="651" t="s">
        <v>108</v>
      </c>
      <c r="D16269" s="652" t="s">
        <v>18987</v>
      </c>
      <c r="E16269" s="625">
        <v>49.92</v>
      </c>
    </row>
    <row r="16270" spans="1:5">
      <c r="A16270" s="711" t="s">
        <v>6053</v>
      </c>
      <c r="B16270" s="651" t="s">
        <v>6054</v>
      </c>
      <c r="C16270" s="651" t="s">
        <v>108</v>
      </c>
      <c r="D16270" s="652" t="s">
        <v>18987</v>
      </c>
      <c r="E16270" s="625">
        <v>44.92</v>
      </c>
    </row>
    <row r="16271" spans="1:5">
      <c r="A16271" s="711" t="s">
        <v>6055</v>
      </c>
      <c r="B16271" s="651" t="s">
        <v>6056</v>
      </c>
      <c r="C16271" s="651" t="s">
        <v>108</v>
      </c>
      <c r="D16271" s="652" t="s">
        <v>18987</v>
      </c>
      <c r="E16271" s="625">
        <v>44.92</v>
      </c>
    </row>
    <row r="16272" spans="1:5">
      <c r="A16272" s="711" t="s">
        <v>6057</v>
      </c>
      <c r="B16272" s="651" t="s">
        <v>6058</v>
      </c>
      <c r="C16272" s="651" t="s">
        <v>108</v>
      </c>
      <c r="D16272" s="652" t="s">
        <v>18987</v>
      </c>
      <c r="E16272" s="625">
        <v>124.8</v>
      </c>
    </row>
    <row r="16273" spans="1:5">
      <c r="A16273" s="711" t="s">
        <v>6059</v>
      </c>
      <c r="B16273" s="651" t="s">
        <v>6060</v>
      </c>
      <c r="C16273" s="651" t="s">
        <v>108</v>
      </c>
      <c r="D16273" s="652" t="s">
        <v>18987</v>
      </c>
      <c r="E16273" s="625">
        <v>37.01</v>
      </c>
    </row>
    <row r="16274" spans="1:5">
      <c r="A16274" s="711" t="s">
        <v>6061</v>
      </c>
      <c r="B16274" s="651" t="s">
        <v>6062</v>
      </c>
      <c r="C16274" s="651" t="s">
        <v>108</v>
      </c>
      <c r="D16274" s="652" t="s">
        <v>18987</v>
      </c>
      <c r="E16274" s="625">
        <v>37.01</v>
      </c>
    </row>
    <row r="16275" spans="1:5">
      <c r="A16275" s="711" t="s">
        <v>6063</v>
      </c>
      <c r="B16275" s="651" t="s">
        <v>6064</v>
      </c>
      <c r="C16275" s="651" t="s">
        <v>108</v>
      </c>
      <c r="D16275" s="652" t="s">
        <v>18987</v>
      </c>
      <c r="E16275" s="625">
        <v>37.01</v>
      </c>
    </row>
    <row r="16276" spans="1:5">
      <c r="A16276" s="711">
        <v>74259</v>
      </c>
      <c r="B16276" s="651" t="s">
        <v>6065</v>
      </c>
      <c r="C16276" s="651" t="s">
        <v>112</v>
      </c>
      <c r="D16276" s="652" t="s">
        <v>18987</v>
      </c>
      <c r="E16276" s="625">
        <v>0.02</v>
      </c>
    </row>
    <row r="16277" spans="1:5">
      <c r="A16277" s="711">
        <v>7</v>
      </c>
      <c r="B16277" s="651" t="s">
        <v>30743</v>
      </c>
      <c r="C16277" s="651"/>
      <c r="D16277" s="652"/>
    </row>
    <row r="16278" spans="1:5">
      <c r="A16278" s="711">
        <v>72733</v>
      </c>
      <c r="B16278" s="651" t="s">
        <v>30744</v>
      </c>
      <c r="C16278" s="651" t="s">
        <v>108</v>
      </c>
      <c r="D16278" s="652" t="s">
        <v>18987</v>
      </c>
      <c r="E16278" s="625">
        <v>508.18</v>
      </c>
    </row>
    <row r="16279" spans="1:5">
      <c r="A16279" s="711" t="s">
        <v>30745</v>
      </c>
      <c r="B16279" s="651"/>
      <c r="C16279" s="651"/>
      <c r="D16279" s="652"/>
    </row>
    <row r="16280" spans="1:5">
      <c r="A16280" s="711" t="s">
        <v>22417</v>
      </c>
      <c r="B16280" s="651" t="s">
        <v>22418</v>
      </c>
      <c r="C16280" s="651"/>
      <c r="D16280" s="652"/>
    </row>
    <row r="16281" spans="1:5">
      <c r="A16281" s="711" t="s">
        <v>22419</v>
      </c>
      <c r="B16281" s="651" t="e">
        <v>#NAME?</v>
      </c>
      <c r="C16281" s="651"/>
      <c r="D16281" s="652" t="s">
        <v>22420</v>
      </c>
      <c r="E16281" s="625" t="s">
        <v>22421</v>
      </c>
    </row>
    <row r="16282" spans="1:5">
      <c r="A16282" s="711"/>
      <c r="B16282" s="651"/>
      <c r="C16282" s="651"/>
      <c r="D16282" s="652" t="s">
        <v>22422</v>
      </c>
      <c r="E16282" s="625" t="s">
        <v>22423</v>
      </c>
    </row>
    <row r="16283" spans="1:5">
      <c r="A16283" s="711" t="s">
        <v>22424</v>
      </c>
      <c r="B16283" s="651" t="s">
        <v>22425</v>
      </c>
      <c r="C16283" s="651"/>
      <c r="D16283" s="652"/>
    </row>
    <row r="16284" spans="1:5">
      <c r="A16284" s="711" t="s">
        <v>22426</v>
      </c>
      <c r="B16284" s="651" t="s">
        <v>22427</v>
      </c>
      <c r="C16284" s="651" t="s">
        <v>22428</v>
      </c>
      <c r="D16284" s="652"/>
    </row>
    <row r="16285" spans="1:5">
      <c r="A16285" s="711" t="s">
        <v>22429</v>
      </c>
      <c r="B16285" s="651" t="s">
        <v>22430</v>
      </c>
      <c r="C16285" s="651"/>
      <c r="D16285" s="652" t="s">
        <v>22422</v>
      </c>
      <c r="E16285" s="625" t="s">
        <v>22431</v>
      </c>
    </row>
    <row r="16286" spans="1:5">
      <c r="A16286" s="711" t="s">
        <v>91</v>
      </c>
      <c r="B16286" s="651" t="s">
        <v>22432</v>
      </c>
      <c r="C16286" s="651" t="s">
        <v>22433</v>
      </c>
      <c r="D16286" s="652" t="s">
        <v>22434</v>
      </c>
      <c r="E16286" s="625" t="s">
        <v>22435</v>
      </c>
    </row>
    <row r="16287" spans="1:5">
      <c r="A16287" s="711" t="s">
        <v>22436</v>
      </c>
      <c r="B16287" s="651" t="s">
        <v>22437</v>
      </c>
      <c r="C16287" s="651"/>
      <c r="D16287" s="652"/>
    </row>
    <row r="16288" spans="1:5">
      <c r="A16288" s="711">
        <v>72871</v>
      </c>
      <c r="B16288" s="651" t="s">
        <v>30746</v>
      </c>
      <c r="C16288" s="651" t="s">
        <v>108</v>
      </c>
      <c r="D16288" s="652" t="s">
        <v>18987</v>
      </c>
      <c r="E16288" s="625">
        <v>225.47</v>
      </c>
    </row>
    <row r="16289" spans="1:5">
      <c r="A16289" s="711" t="s">
        <v>30747</v>
      </c>
      <c r="B16289" s="651"/>
      <c r="C16289" s="651"/>
      <c r="D16289" s="652"/>
    </row>
    <row r="16290" spans="1:5">
      <c r="A16290" s="711">
        <v>72872</v>
      </c>
      <c r="B16290" s="651" t="s">
        <v>30748</v>
      </c>
      <c r="C16290" s="651" t="s">
        <v>108</v>
      </c>
      <c r="D16290" s="652" t="s">
        <v>18987</v>
      </c>
      <c r="E16290" s="625">
        <v>366.82</v>
      </c>
    </row>
    <row r="16291" spans="1:5">
      <c r="A16291" s="711" t="s">
        <v>30749</v>
      </c>
      <c r="B16291" s="651" t="s">
        <v>10773</v>
      </c>
      <c r="C16291" s="651"/>
      <c r="D16291" s="652"/>
    </row>
    <row r="16292" spans="1:5">
      <c r="A16292" s="711">
        <v>8</v>
      </c>
      <c r="B16292" s="651" t="s">
        <v>30750</v>
      </c>
      <c r="C16292" s="651"/>
      <c r="D16292" s="652"/>
    </row>
    <row r="16293" spans="1:5">
      <c r="A16293" s="711">
        <v>68051</v>
      </c>
      <c r="B16293" s="651" t="s">
        <v>6066</v>
      </c>
      <c r="C16293" s="651" t="s">
        <v>121</v>
      </c>
      <c r="D16293" s="652" t="s">
        <v>18987</v>
      </c>
      <c r="E16293" s="625">
        <v>4.3600000000000003</v>
      </c>
    </row>
    <row r="16294" spans="1:5">
      <c r="A16294" s="711">
        <v>73610</v>
      </c>
      <c r="B16294" s="651" t="s">
        <v>6067</v>
      </c>
      <c r="C16294" s="651" t="s">
        <v>121</v>
      </c>
      <c r="D16294" s="652" t="s">
        <v>18987</v>
      </c>
      <c r="E16294" s="625">
        <v>0.99</v>
      </c>
    </row>
    <row r="16295" spans="1:5">
      <c r="A16295" s="711">
        <v>73679</v>
      </c>
      <c r="B16295" s="651" t="s">
        <v>6068</v>
      </c>
      <c r="C16295" s="651" t="s">
        <v>121</v>
      </c>
      <c r="D16295" s="652" t="s">
        <v>18987</v>
      </c>
      <c r="E16295" s="625">
        <v>1.54</v>
      </c>
    </row>
    <row r="16296" spans="1:5">
      <c r="A16296" s="711">
        <v>73686</v>
      </c>
      <c r="B16296" s="651" t="s">
        <v>30751</v>
      </c>
      <c r="C16296" s="651" t="s">
        <v>112</v>
      </c>
      <c r="D16296" s="652" t="s">
        <v>18987</v>
      </c>
      <c r="E16296" s="625">
        <v>20.86</v>
      </c>
    </row>
    <row r="16297" spans="1:5">
      <c r="A16297" s="711" t="s">
        <v>30752</v>
      </c>
      <c r="B16297" s="651"/>
      <c r="C16297" s="651"/>
      <c r="D16297" s="652"/>
    </row>
    <row r="16298" spans="1:5">
      <c r="A16298" s="711">
        <v>73992</v>
      </c>
      <c r="B16298" s="651" t="s">
        <v>30753</v>
      </c>
      <c r="C16298" s="651"/>
      <c r="D16298" s="652"/>
    </row>
    <row r="16299" spans="1:5">
      <c r="A16299" s="711" t="s">
        <v>6069</v>
      </c>
      <c r="B16299" s="651" t="s">
        <v>30754</v>
      </c>
      <c r="C16299" s="651" t="s">
        <v>112</v>
      </c>
      <c r="D16299" s="652" t="s">
        <v>18987</v>
      </c>
      <c r="E16299" s="625">
        <v>9.59</v>
      </c>
    </row>
    <row r="16300" spans="1:5">
      <c r="A16300" s="711" t="s">
        <v>30755</v>
      </c>
      <c r="B16300" s="651" t="s">
        <v>30756</v>
      </c>
      <c r="C16300" s="651"/>
      <c r="D16300" s="652"/>
    </row>
    <row r="16301" spans="1:5">
      <c r="A16301" s="711">
        <v>74077</v>
      </c>
      <c r="B16301" s="651" t="s">
        <v>30757</v>
      </c>
      <c r="C16301" s="651"/>
      <c r="D16301" s="652"/>
    </row>
    <row r="16302" spans="1:5">
      <c r="A16302" s="711" t="s">
        <v>195</v>
      </c>
      <c r="B16302" s="651" t="s">
        <v>30754</v>
      </c>
      <c r="C16302" s="651" t="s">
        <v>112</v>
      </c>
      <c r="D16302" s="652" t="s">
        <v>18987</v>
      </c>
      <c r="E16302" s="625">
        <v>8.11</v>
      </c>
    </row>
    <row r="16303" spans="1:5">
      <c r="A16303" s="711" t="s">
        <v>30755</v>
      </c>
      <c r="B16303" s="651" t="s">
        <v>30758</v>
      </c>
      <c r="C16303" s="651"/>
      <c r="D16303" s="652"/>
    </row>
    <row r="16304" spans="1:5">
      <c r="A16304" s="711" t="s">
        <v>6070</v>
      </c>
      <c r="B16304" s="651" t="s">
        <v>30754</v>
      </c>
      <c r="C16304" s="651" t="s">
        <v>112</v>
      </c>
      <c r="D16304" s="652" t="s">
        <v>18987</v>
      </c>
      <c r="E16304" s="625">
        <v>3.46</v>
      </c>
    </row>
    <row r="16305" spans="1:5">
      <c r="A16305" s="711" t="s">
        <v>30755</v>
      </c>
      <c r="B16305" s="651" t="s">
        <v>30759</v>
      </c>
      <c r="C16305" s="651"/>
      <c r="D16305" s="652"/>
    </row>
    <row r="16306" spans="1:5">
      <c r="A16306" s="711" t="s">
        <v>6071</v>
      </c>
      <c r="B16306" s="651" t="s">
        <v>30754</v>
      </c>
      <c r="C16306" s="651" t="s">
        <v>112</v>
      </c>
      <c r="D16306" s="652" t="s">
        <v>18987</v>
      </c>
      <c r="E16306" s="625">
        <v>4.67</v>
      </c>
    </row>
    <row r="16307" spans="1:5">
      <c r="A16307" s="711" t="s">
        <v>30755</v>
      </c>
      <c r="B16307" s="651" t="s">
        <v>30760</v>
      </c>
      <c r="C16307" s="651"/>
      <c r="D16307" s="652"/>
    </row>
    <row r="16308" spans="1:5">
      <c r="A16308" s="711">
        <v>85323</v>
      </c>
      <c r="B16308" s="651" t="s">
        <v>30761</v>
      </c>
      <c r="C16308" s="651" t="s">
        <v>121</v>
      </c>
      <c r="D16308" s="652" t="s">
        <v>18987</v>
      </c>
      <c r="E16308" s="625">
        <v>1.79</v>
      </c>
    </row>
    <row r="16309" spans="1:5">
      <c r="A16309" s="711" t="s">
        <v>30762</v>
      </c>
      <c r="B16309" s="651" t="s">
        <v>30763</v>
      </c>
      <c r="C16309" s="651"/>
      <c r="D16309" s="652"/>
    </row>
    <row r="16310" spans="1:5">
      <c r="A16310" s="711">
        <v>9</v>
      </c>
      <c r="B16310" s="651" t="s">
        <v>30764</v>
      </c>
      <c r="C16310" s="651"/>
      <c r="D16310" s="652"/>
    </row>
    <row r="16311" spans="1:5">
      <c r="A16311" s="711">
        <v>73677</v>
      </c>
      <c r="B16311" s="651" t="s">
        <v>6072</v>
      </c>
      <c r="C16311" s="651" t="s">
        <v>108</v>
      </c>
      <c r="D16311" s="652" t="s">
        <v>18987</v>
      </c>
      <c r="E16311" s="625">
        <v>7.51</v>
      </c>
    </row>
    <row r="16312" spans="1:5">
      <c r="A16312" s="711">
        <v>73678</v>
      </c>
      <c r="B16312" s="651" t="s">
        <v>30765</v>
      </c>
      <c r="C16312" s="651" t="s">
        <v>121</v>
      </c>
      <c r="D16312" s="652" t="s">
        <v>18987</v>
      </c>
      <c r="E16312" s="625">
        <v>3.01</v>
      </c>
    </row>
    <row r="16313" spans="1:5">
      <c r="A16313" s="711" t="s">
        <v>30766</v>
      </c>
      <c r="B16313" s="651" t="s">
        <v>30767</v>
      </c>
      <c r="C16313" s="651"/>
      <c r="D16313" s="652"/>
    </row>
    <row r="16314" spans="1:5">
      <c r="A16314" s="711">
        <v>73682</v>
      </c>
      <c r="B16314" s="651" t="s">
        <v>6073</v>
      </c>
      <c r="C16314" s="651" t="s">
        <v>121</v>
      </c>
      <c r="D16314" s="652" t="s">
        <v>18987</v>
      </c>
      <c r="E16314" s="625">
        <v>1.25</v>
      </c>
    </row>
    <row r="16315" spans="1:5">
      <c r="A16315" s="711">
        <v>73758</v>
      </c>
      <c r="B16315" s="651" t="s">
        <v>30768</v>
      </c>
      <c r="C16315" s="651"/>
      <c r="D16315" s="652"/>
    </row>
    <row r="16316" spans="1:5">
      <c r="A16316" s="711" t="s">
        <v>22417</v>
      </c>
      <c r="B16316" s="651" t="s">
        <v>22418</v>
      </c>
      <c r="C16316" s="651"/>
      <c r="D16316" s="652"/>
    </row>
    <row r="16317" spans="1:5">
      <c r="A16317" s="711" t="s">
        <v>22419</v>
      </c>
      <c r="B16317" s="651" t="e">
        <v>#NAME?</v>
      </c>
      <c r="C16317" s="651"/>
      <c r="D16317" s="652" t="s">
        <v>22420</v>
      </c>
      <c r="E16317" s="625" t="s">
        <v>22421</v>
      </c>
    </row>
    <row r="16318" spans="1:5">
      <c r="A16318" s="711"/>
      <c r="B16318" s="651"/>
      <c r="C16318" s="651"/>
      <c r="D16318" s="652" t="s">
        <v>22422</v>
      </c>
      <c r="E16318" s="625" t="s">
        <v>22423</v>
      </c>
    </row>
    <row r="16319" spans="1:5">
      <c r="A16319" s="711" t="s">
        <v>22424</v>
      </c>
      <c r="B16319" s="651" t="s">
        <v>22425</v>
      </c>
      <c r="C16319" s="651"/>
      <c r="D16319" s="652"/>
    </row>
    <row r="16320" spans="1:5">
      <c r="A16320" s="711" t="s">
        <v>22426</v>
      </c>
      <c r="B16320" s="651" t="s">
        <v>22427</v>
      </c>
      <c r="C16320" s="651" t="s">
        <v>22428</v>
      </c>
      <c r="D16320" s="652"/>
    </row>
    <row r="16321" spans="1:5">
      <c r="A16321" s="711" t="s">
        <v>22429</v>
      </c>
      <c r="B16321" s="651" t="s">
        <v>22430</v>
      </c>
      <c r="C16321" s="651"/>
      <c r="D16321" s="652" t="s">
        <v>22422</v>
      </c>
      <c r="E16321" s="625" t="s">
        <v>22431</v>
      </c>
    </row>
    <row r="16322" spans="1:5">
      <c r="A16322" s="711" t="s">
        <v>91</v>
      </c>
      <c r="B16322" s="651" t="s">
        <v>22432</v>
      </c>
      <c r="C16322" s="651" t="s">
        <v>22433</v>
      </c>
      <c r="D16322" s="652" t="s">
        <v>22434</v>
      </c>
      <c r="E16322" s="625" t="s">
        <v>22435</v>
      </c>
    </row>
    <row r="16323" spans="1:5">
      <c r="A16323" s="711" t="s">
        <v>22436</v>
      </c>
      <c r="B16323" s="651" t="s">
        <v>22437</v>
      </c>
      <c r="C16323" s="651"/>
      <c r="D16323" s="652"/>
    </row>
    <row r="16324" spans="1:5">
      <c r="A16324" s="711" t="s">
        <v>6074</v>
      </c>
      <c r="B16324" s="651" t="s">
        <v>30769</v>
      </c>
      <c r="C16324" s="651" t="s">
        <v>121</v>
      </c>
      <c r="D16324" s="652" t="s">
        <v>18987</v>
      </c>
      <c r="E16324" s="625">
        <v>1.56</v>
      </c>
    </row>
    <row r="16325" spans="1:5">
      <c r="A16325" s="711" t="s">
        <v>30770</v>
      </c>
      <c r="B16325" s="651" t="s">
        <v>30771</v>
      </c>
      <c r="C16325" s="651"/>
      <c r="D16325" s="652"/>
    </row>
    <row r="16326" spans="1:5">
      <c r="A16326" s="711" t="s">
        <v>30772</v>
      </c>
      <c r="B16326" s="651" t="s">
        <v>30773</v>
      </c>
      <c r="C16326" s="651"/>
      <c r="D16326" s="652"/>
    </row>
    <row r="16327" spans="1:5">
      <c r="A16327" s="711" t="s">
        <v>30774</v>
      </c>
      <c r="B16327" s="651" t="s">
        <v>22653</v>
      </c>
      <c r="C16327" s="651"/>
      <c r="D16327" s="652"/>
    </row>
    <row r="16328" spans="1:5">
      <c r="A16328" s="711">
        <v>78472</v>
      </c>
      <c r="B16328" s="651" t="s">
        <v>30775</v>
      </c>
      <c r="C16328" s="651" t="s">
        <v>112</v>
      </c>
      <c r="D16328" s="652" t="s">
        <v>18987</v>
      </c>
      <c r="E16328" s="625">
        <v>0.32</v>
      </c>
    </row>
    <row r="16329" spans="1:5">
      <c r="A16329" s="711" t="s">
        <v>30776</v>
      </c>
      <c r="B16329" s="651" t="s">
        <v>30777</v>
      </c>
      <c r="C16329" s="651"/>
      <c r="D16329" s="652"/>
    </row>
    <row r="16330" spans="1:5">
      <c r="A16330" s="711" t="s">
        <v>30778</v>
      </c>
      <c r="B16330" s="651" t="s">
        <v>30779</v>
      </c>
      <c r="C16330" s="651"/>
      <c r="D16330" s="652"/>
    </row>
    <row r="16331" spans="1:5">
      <c r="A16331" s="711">
        <v>332</v>
      </c>
      <c r="B16331" s="651" t="s">
        <v>30780</v>
      </c>
      <c r="C16331" s="651"/>
      <c r="D16331" s="652"/>
    </row>
    <row r="16332" spans="1:5">
      <c r="A16332" s="711">
        <v>93588</v>
      </c>
      <c r="B16332" s="651" t="s">
        <v>30781</v>
      </c>
      <c r="C16332" s="651" t="s">
        <v>28834</v>
      </c>
      <c r="D16332" s="652" t="s">
        <v>18987</v>
      </c>
      <c r="E16332" s="625">
        <v>1.17</v>
      </c>
    </row>
    <row r="16333" spans="1:5">
      <c r="A16333" s="711" t="s">
        <v>30782</v>
      </c>
      <c r="B16333" s="651" t="s">
        <v>30783</v>
      </c>
      <c r="C16333" s="651"/>
      <c r="D16333" s="652"/>
    </row>
    <row r="16334" spans="1:5">
      <c r="A16334" s="711">
        <v>93589</v>
      </c>
      <c r="B16334" s="651" t="s">
        <v>30784</v>
      </c>
      <c r="C16334" s="651" t="s">
        <v>28834</v>
      </c>
      <c r="D16334" s="652" t="s">
        <v>18987</v>
      </c>
      <c r="E16334" s="625">
        <v>0.8</v>
      </c>
    </row>
    <row r="16335" spans="1:5">
      <c r="A16335" s="711" t="s">
        <v>30785</v>
      </c>
      <c r="B16335" s="651" t="s">
        <v>30786</v>
      </c>
      <c r="C16335" s="651"/>
      <c r="D16335" s="652"/>
    </row>
    <row r="16336" spans="1:5">
      <c r="A16336" s="711">
        <v>93590</v>
      </c>
      <c r="B16336" s="651" t="s">
        <v>30787</v>
      </c>
      <c r="C16336" s="651" t="s">
        <v>28834</v>
      </c>
      <c r="D16336" s="652" t="s">
        <v>18987</v>
      </c>
      <c r="E16336" s="625">
        <v>0.62</v>
      </c>
    </row>
    <row r="16337" spans="1:5">
      <c r="A16337" s="711" t="s">
        <v>30788</v>
      </c>
      <c r="B16337" s="651" t="s">
        <v>30789</v>
      </c>
      <c r="C16337" s="651"/>
      <c r="D16337" s="652"/>
    </row>
    <row r="16338" spans="1:5">
      <c r="A16338" s="711">
        <v>93591</v>
      </c>
      <c r="B16338" s="651" t="s">
        <v>30790</v>
      </c>
      <c r="C16338" s="651" t="s">
        <v>28834</v>
      </c>
      <c r="D16338" s="652" t="s">
        <v>18987</v>
      </c>
      <c r="E16338" s="625">
        <v>1.07</v>
      </c>
    </row>
    <row r="16339" spans="1:5">
      <c r="A16339" s="711" t="s">
        <v>30782</v>
      </c>
      <c r="B16339" s="651" t="s">
        <v>30783</v>
      </c>
      <c r="C16339" s="651"/>
      <c r="D16339" s="652"/>
    </row>
    <row r="16340" spans="1:5">
      <c r="A16340" s="711">
        <v>93592</v>
      </c>
      <c r="B16340" s="651" t="s">
        <v>30791</v>
      </c>
      <c r="C16340" s="651" t="s">
        <v>28834</v>
      </c>
      <c r="D16340" s="652" t="s">
        <v>18987</v>
      </c>
      <c r="E16340" s="625">
        <v>0.73</v>
      </c>
    </row>
    <row r="16341" spans="1:5">
      <c r="A16341" s="711" t="s">
        <v>30785</v>
      </c>
      <c r="B16341" s="651" t="s">
        <v>30786</v>
      </c>
      <c r="C16341" s="651"/>
      <c r="D16341" s="652"/>
    </row>
    <row r="16342" spans="1:5">
      <c r="A16342" s="711">
        <v>93593</v>
      </c>
      <c r="B16342" s="651" t="s">
        <v>30792</v>
      </c>
      <c r="C16342" s="651" t="s">
        <v>28834</v>
      </c>
      <c r="D16342" s="652" t="s">
        <v>18987</v>
      </c>
      <c r="E16342" s="625">
        <v>0.56999999999999995</v>
      </c>
    </row>
    <row r="16343" spans="1:5">
      <c r="A16343" s="711" t="s">
        <v>30788</v>
      </c>
      <c r="B16343" s="651" t="s">
        <v>30789</v>
      </c>
      <c r="C16343" s="651"/>
      <c r="D16343" s="652"/>
    </row>
    <row r="16344" spans="1:5">
      <c r="A16344" s="711">
        <v>93594</v>
      </c>
      <c r="B16344" s="651" t="s">
        <v>30781</v>
      </c>
      <c r="C16344" s="651" t="s">
        <v>949</v>
      </c>
      <c r="D16344" s="652" t="s">
        <v>18987</v>
      </c>
      <c r="E16344" s="625">
        <v>0.78</v>
      </c>
    </row>
    <row r="16345" spans="1:5">
      <c r="A16345" s="711" t="s">
        <v>30782</v>
      </c>
      <c r="B16345" s="651" t="s">
        <v>30793</v>
      </c>
      <c r="C16345" s="651"/>
      <c r="D16345" s="652"/>
    </row>
    <row r="16346" spans="1:5">
      <c r="A16346" s="711">
        <v>93595</v>
      </c>
      <c r="B16346" s="651" t="s">
        <v>30784</v>
      </c>
      <c r="C16346" s="651" t="s">
        <v>949</v>
      </c>
      <c r="D16346" s="652" t="s">
        <v>18987</v>
      </c>
      <c r="E16346" s="625">
        <v>0.53</v>
      </c>
    </row>
    <row r="16347" spans="1:5">
      <c r="A16347" s="711" t="s">
        <v>30785</v>
      </c>
      <c r="B16347" s="651" t="s">
        <v>30794</v>
      </c>
      <c r="C16347" s="651"/>
      <c r="D16347" s="652"/>
    </row>
    <row r="16348" spans="1:5">
      <c r="A16348" s="711">
        <v>93596</v>
      </c>
      <c r="B16348" s="651" t="s">
        <v>30787</v>
      </c>
      <c r="C16348" s="651" t="s">
        <v>949</v>
      </c>
      <c r="D16348" s="652" t="s">
        <v>18987</v>
      </c>
      <c r="E16348" s="625">
        <v>0.41</v>
      </c>
    </row>
    <row r="16349" spans="1:5">
      <c r="A16349" s="711" t="s">
        <v>30788</v>
      </c>
      <c r="B16349" s="651" t="s">
        <v>30795</v>
      </c>
      <c r="C16349" s="651"/>
      <c r="D16349" s="652"/>
    </row>
    <row r="16350" spans="1:5">
      <c r="A16350" s="711">
        <v>93597</v>
      </c>
      <c r="B16350" s="651" t="s">
        <v>30790</v>
      </c>
      <c r="C16350" s="651" t="s">
        <v>949</v>
      </c>
      <c r="D16350" s="652" t="s">
        <v>18987</v>
      </c>
      <c r="E16350" s="625">
        <v>0.71</v>
      </c>
    </row>
    <row r="16351" spans="1:5">
      <c r="A16351" s="711" t="s">
        <v>30782</v>
      </c>
      <c r="B16351" s="651" t="s">
        <v>30793</v>
      </c>
      <c r="C16351" s="651"/>
      <c r="D16351" s="652"/>
    </row>
    <row r="16352" spans="1:5">
      <c r="A16352" s="711" t="s">
        <v>22417</v>
      </c>
      <c r="B16352" s="651" t="s">
        <v>22418</v>
      </c>
      <c r="C16352" s="651"/>
      <c r="D16352" s="652"/>
    </row>
    <row r="16353" spans="1:5">
      <c r="A16353" s="711" t="s">
        <v>22419</v>
      </c>
      <c r="B16353" s="651" t="e">
        <v>#NAME?</v>
      </c>
      <c r="C16353" s="651"/>
      <c r="D16353" s="652" t="s">
        <v>22420</v>
      </c>
      <c r="E16353" s="625" t="s">
        <v>22421</v>
      </c>
    </row>
    <row r="16354" spans="1:5">
      <c r="A16354" s="711"/>
      <c r="B16354" s="651"/>
      <c r="C16354" s="651"/>
      <c r="D16354" s="652" t="s">
        <v>22422</v>
      </c>
      <c r="E16354" s="625" t="s">
        <v>22423</v>
      </c>
    </row>
    <row r="16355" spans="1:5">
      <c r="A16355" s="711" t="s">
        <v>22424</v>
      </c>
      <c r="B16355" s="651" t="s">
        <v>22425</v>
      </c>
      <c r="C16355" s="651"/>
      <c r="D16355" s="652"/>
    </row>
    <row r="16356" spans="1:5">
      <c r="A16356" s="711" t="s">
        <v>22426</v>
      </c>
      <c r="B16356" s="651" t="s">
        <v>22427</v>
      </c>
      <c r="C16356" s="651" t="s">
        <v>22428</v>
      </c>
      <c r="D16356" s="652"/>
    </row>
    <row r="16357" spans="1:5">
      <c r="A16357" s="711" t="s">
        <v>22429</v>
      </c>
      <c r="B16357" s="651" t="s">
        <v>22430</v>
      </c>
      <c r="C16357" s="651"/>
      <c r="D16357" s="652" t="s">
        <v>22422</v>
      </c>
      <c r="E16357" s="625" t="s">
        <v>22431</v>
      </c>
    </row>
    <row r="16358" spans="1:5">
      <c r="A16358" s="711" t="s">
        <v>91</v>
      </c>
      <c r="B16358" s="651" t="s">
        <v>22432</v>
      </c>
      <c r="C16358" s="651" t="s">
        <v>22433</v>
      </c>
      <c r="D16358" s="652" t="s">
        <v>22434</v>
      </c>
      <c r="E16358" s="625" t="s">
        <v>22435</v>
      </c>
    </row>
    <row r="16359" spans="1:5">
      <c r="A16359" s="711" t="s">
        <v>22436</v>
      </c>
      <c r="B16359" s="651" t="s">
        <v>22437</v>
      </c>
      <c r="C16359" s="651"/>
      <c r="D16359" s="652"/>
    </row>
    <row r="16360" spans="1:5">
      <c r="A16360" s="711">
        <v>93598</v>
      </c>
      <c r="B16360" s="651" t="s">
        <v>30791</v>
      </c>
      <c r="C16360" s="651" t="s">
        <v>949</v>
      </c>
      <c r="D16360" s="652" t="s">
        <v>18987</v>
      </c>
      <c r="E16360" s="625">
        <v>0.49</v>
      </c>
    </row>
    <row r="16361" spans="1:5">
      <c r="A16361" s="711" t="s">
        <v>30785</v>
      </c>
      <c r="B16361" s="651" t="s">
        <v>30794</v>
      </c>
      <c r="C16361" s="651"/>
      <c r="D16361" s="652"/>
    </row>
    <row r="16362" spans="1:5">
      <c r="A16362" s="711">
        <v>93599</v>
      </c>
      <c r="B16362" s="651" t="s">
        <v>30792</v>
      </c>
      <c r="C16362" s="651" t="s">
        <v>949</v>
      </c>
      <c r="D16362" s="652" t="s">
        <v>18987</v>
      </c>
      <c r="E16362" s="625">
        <v>0.38</v>
      </c>
    </row>
    <row r="16363" spans="1:5">
      <c r="A16363" s="711" t="s">
        <v>30788</v>
      </c>
      <c r="B16363" s="651" t="s">
        <v>30795</v>
      </c>
      <c r="C16363" s="651"/>
      <c r="D16363" s="652"/>
    </row>
    <row r="16364" spans="1:5">
      <c r="A16364" s="711">
        <v>333</v>
      </c>
      <c r="B16364" s="651" t="s">
        <v>30796</v>
      </c>
      <c r="C16364" s="651"/>
      <c r="D16364" s="652"/>
    </row>
    <row r="16365" spans="1:5">
      <c r="A16365" s="711">
        <v>93176</v>
      </c>
      <c r="B16365" s="651" t="s">
        <v>30797</v>
      </c>
      <c r="C16365" s="651" t="s">
        <v>949</v>
      </c>
      <c r="D16365" s="652" t="s">
        <v>18987</v>
      </c>
      <c r="E16365" s="625">
        <v>0.37</v>
      </c>
    </row>
    <row r="16366" spans="1:5">
      <c r="A16366" s="711" t="s">
        <v>30798</v>
      </c>
      <c r="B16366" s="651" t="s">
        <v>30799</v>
      </c>
      <c r="C16366" s="651"/>
      <c r="D16366" s="652"/>
    </row>
    <row r="16367" spans="1:5">
      <c r="A16367" s="711" t="s">
        <v>30800</v>
      </c>
      <c r="B16367" s="651" t="s">
        <v>30801</v>
      </c>
      <c r="C16367" s="651"/>
      <c r="D16367" s="652"/>
    </row>
    <row r="16368" spans="1:5">
      <c r="A16368" s="711">
        <v>93177</v>
      </c>
      <c r="B16368" s="651" t="s">
        <v>30802</v>
      </c>
      <c r="C16368" s="651" t="s">
        <v>949</v>
      </c>
      <c r="D16368" s="652" t="s">
        <v>18987</v>
      </c>
      <c r="E16368" s="625">
        <v>1.27</v>
      </c>
    </row>
    <row r="16369" spans="1:5">
      <c r="A16369" s="711" t="s">
        <v>30798</v>
      </c>
      <c r="B16369" s="651" t="s">
        <v>30803</v>
      </c>
      <c r="C16369" s="651"/>
      <c r="D16369" s="652"/>
    </row>
    <row r="16370" spans="1:5">
      <c r="A16370" s="711" t="s">
        <v>30804</v>
      </c>
      <c r="B16370" s="651" t="s">
        <v>30805</v>
      </c>
      <c r="C16370" s="651"/>
      <c r="D16370" s="652"/>
    </row>
    <row r="16371" spans="1:5">
      <c r="A16371" s="711">
        <v>93178</v>
      </c>
      <c r="B16371" s="651" t="s">
        <v>30797</v>
      </c>
      <c r="C16371" s="651" t="s">
        <v>949</v>
      </c>
      <c r="D16371" s="652" t="s">
        <v>18987</v>
      </c>
      <c r="E16371" s="625">
        <v>0.42</v>
      </c>
    </row>
    <row r="16372" spans="1:5">
      <c r="A16372" s="711" t="s">
        <v>30798</v>
      </c>
      <c r="B16372" s="651" t="s">
        <v>30806</v>
      </c>
      <c r="C16372" s="651"/>
      <c r="D16372" s="652"/>
    </row>
    <row r="16373" spans="1:5">
      <c r="A16373" s="711" t="s">
        <v>30807</v>
      </c>
      <c r="B16373" s="651" t="s">
        <v>30808</v>
      </c>
      <c r="C16373" s="651"/>
      <c r="D16373" s="652"/>
    </row>
    <row r="16374" spans="1:5">
      <c r="A16374" s="711">
        <v>93179</v>
      </c>
      <c r="B16374" s="651" t="s">
        <v>30802</v>
      </c>
      <c r="C16374" s="651" t="s">
        <v>949</v>
      </c>
      <c r="D16374" s="652" t="s">
        <v>18987</v>
      </c>
      <c r="E16374" s="625">
        <v>1.41</v>
      </c>
    </row>
    <row r="16375" spans="1:5">
      <c r="A16375" s="711" t="s">
        <v>30798</v>
      </c>
      <c r="B16375" s="651" t="s">
        <v>30809</v>
      </c>
      <c r="C16375" s="651"/>
      <c r="D16375" s="652"/>
    </row>
    <row r="16376" spans="1:5">
      <c r="A16376" s="711" t="s">
        <v>30810</v>
      </c>
      <c r="B16376" s="651" t="s">
        <v>30811</v>
      </c>
      <c r="C16376" s="651"/>
      <c r="D16376" s="652"/>
    </row>
    <row r="16377" spans="1:5">
      <c r="A16377" s="711" t="s">
        <v>30812</v>
      </c>
      <c r="B16377" s="651" t="s">
        <v>30813</v>
      </c>
      <c r="C16377" s="651"/>
      <c r="D16377" s="652"/>
    </row>
    <row r="16378" spans="1:5">
      <c r="A16378" s="711">
        <v>202</v>
      </c>
      <c r="B16378" s="651" t="s">
        <v>30814</v>
      </c>
      <c r="C16378" s="651"/>
      <c r="D16378" s="652"/>
    </row>
    <row r="16379" spans="1:5">
      <c r="A16379" s="711">
        <v>74038</v>
      </c>
      <c r="B16379" s="651" t="s">
        <v>30815</v>
      </c>
      <c r="C16379" s="651"/>
      <c r="D16379" s="652"/>
    </row>
    <row r="16380" spans="1:5">
      <c r="A16380" s="711" t="s">
        <v>6075</v>
      </c>
      <c r="B16380" s="651" t="s">
        <v>30816</v>
      </c>
      <c r="C16380" s="651" t="s">
        <v>121</v>
      </c>
      <c r="D16380" s="652" t="s">
        <v>18987</v>
      </c>
      <c r="E16380" s="625">
        <v>17.170000000000002</v>
      </c>
    </row>
    <row r="16381" spans="1:5">
      <c r="A16381" s="711" t="s">
        <v>30817</v>
      </c>
      <c r="B16381" s="651" t="s">
        <v>30818</v>
      </c>
      <c r="C16381" s="651"/>
      <c r="D16381" s="652"/>
    </row>
    <row r="16382" spans="1:5">
      <c r="A16382" s="711">
        <v>74039</v>
      </c>
      <c r="B16382" s="651" t="s">
        <v>30819</v>
      </c>
      <c r="C16382" s="651"/>
      <c r="D16382" s="652"/>
    </row>
    <row r="16383" spans="1:5">
      <c r="A16383" s="711" t="s">
        <v>6076</v>
      </c>
      <c r="B16383" s="651" t="s">
        <v>30820</v>
      </c>
      <c r="C16383" s="651" t="s">
        <v>121</v>
      </c>
      <c r="D16383" s="652" t="s">
        <v>18987</v>
      </c>
      <c r="E16383" s="625">
        <v>17.170000000000002</v>
      </c>
    </row>
    <row r="16384" spans="1:5">
      <c r="A16384" s="711" t="s">
        <v>30821</v>
      </c>
      <c r="B16384" s="651" t="s">
        <v>30822</v>
      </c>
      <c r="C16384" s="651"/>
      <c r="D16384" s="652"/>
    </row>
    <row r="16385" spans="1:5">
      <c r="A16385" s="711" t="s">
        <v>30823</v>
      </c>
      <c r="B16385" s="651"/>
      <c r="C16385" s="651"/>
      <c r="D16385" s="652"/>
    </row>
    <row r="16386" spans="1:5">
      <c r="A16386" s="711">
        <v>74118</v>
      </c>
      <c r="B16386" s="651" t="s">
        <v>30824</v>
      </c>
      <c r="C16386" s="651"/>
      <c r="D16386" s="652"/>
    </row>
    <row r="16387" spans="1:5">
      <c r="A16387" s="711" t="s">
        <v>6077</v>
      </c>
      <c r="B16387" s="651" t="s">
        <v>6078</v>
      </c>
      <c r="C16387" s="651" t="s">
        <v>121</v>
      </c>
      <c r="D16387" s="652" t="s">
        <v>18987</v>
      </c>
      <c r="E16387" s="625">
        <v>198.05</v>
      </c>
    </row>
    <row r="16388" spans="1:5">
      <c r="A16388" s="711" t="s">
        <v>22417</v>
      </c>
      <c r="B16388" s="651" t="s">
        <v>22418</v>
      </c>
      <c r="C16388" s="651"/>
      <c r="D16388" s="652"/>
    </row>
    <row r="16389" spans="1:5">
      <c r="A16389" s="711" t="s">
        <v>22419</v>
      </c>
      <c r="B16389" s="651" t="e">
        <v>#NAME?</v>
      </c>
      <c r="C16389" s="651"/>
      <c r="D16389" s="652" t="s">
        <v>22420</v>
      </c>
      <c r="E16389" s="625" t="s">
        <v>22421</v>
      </c>
    </row>
    <row r="16390" spans="1:5">
      <c r="A16390" s="711"/>
      <c r="B16390" s="651"/>
      <c r="C16390" s="651"/>
      <c r="D16390" s="652" t="s">
        <v>22422</v>
      </c>
      <c r="E16390" s="625" t="s">
        <v>22423</v>
      </c>
    </row>
    <row r="16391" spans="1:5">
      <c r="A16391" s="711" t="s">
        <v>22424</v>
      </c>
      <c r="B16391" s="651" t="s">
        <v>22425</v>
      </c>
      <c r="C16391" s="651"/>
      <c r="D16391" s="652"/>
    </row>
    <row r="16392" spans="1:5">
      <c r="A16392" s="711" t="s">
        <v>22426</v>
      </c>
      <c r="B16392" s="651" t="s">
        <v>22427</v>
      </c>
      <c r="C16392" s="651" t="s">
        <v>22428</v>
      </c>
      <c r="D16392" s="652"/>
    </row>
    <row r="16393" spans="1:5">
      <c r="A16393" s="711" t="s">
        <v>22429</v>
      </c>
      <c r="B16393" s="651" t="s">
        <v>22430</v>
      </c>
      <c r="C16393" s="651"/>
      <c r="D16393" s="652" t="s">
        <v>22422</v>
      </c>
      <c r="E16393" s="625" t="s">
        <v>22431</v>
      </c>
    </row>
    <row r="16394" spans="1:5">
      <c r="A16394" s="711" t="s">
        <v>91</v>
      </c>
      <c r="B16394" s="651" t="s">
        <v>22432</v>
      </c>
      <c r="C16394" s="651" t="s">
        <v>22433</v>
      </c>
      <c r="D16394" s="652" t="s">
        <v>22434</v>
      </c>
      <c r="E16394" s="625" t="s">
        <v>22435</v>
      </c>
    </row>
    <row r="16395" spans="1:5">
      <c r="A16395" s="711" t="s">
        <v>22436</v>
      </c>
      <c r="B16395" s="651" t="s">
        <v>22437</v>
      </c>
      <c r="C16395" s="651"/>
      <c r="D16395" s="652"/>
    </row>
    <row r="16396" spans="1:5">
      <c r="A16396" s="711">
        <v>74142</v>
      </c>
      <c r="B16396" s="651" t="s">
        <v>30825</v>
      </c>
      <c r="C16396" s="651"/>
      <c r="D16396" s="652"/>
    </row>
    <row r="16397" spans="1:5">
      <c r="A16397" s="711" t="s">
        <v>6079</v>
      </c>
      <c r="B16397" s="651" t="s">
        <v>30826</v>
      </c>
      <c r="C16397" s="651" t="s">
        <v>121</v>
      </c>
      <c r="D16397" s="652" t="s">
        <v>18987</v>
      </c>
      <c r="E16397" s="625">
        <v>33.380000000000003</v>
      </c>
    </row>
    <row r="16398" spans="1:5">
      <c r="A16398" s="711" t="s">
        <v>30827</v>
      </c>
      <c r="B16398" s="651" t="s">
        <v>30828</v>
      </c>
      <c r="C16398" s="651"/>
      <c r="D16398" s="652"/>
    </row>
    <row r="16399" spans="1:5">
      <c r="A16399" s="711" t="s">
        <v>6080</v>
      </c>
      <c r="B16399" s="651" t="s">
        <v>30829</v>
      </c>
      <c r="C16399" s="651" t="s">
        <v>121</v>
      </c>
      <c r="D16399" s="652" t="s">
        <v>18987</v>
      </c>
      <c r="E16399" s="625">
        <v>17.09</v>
      </c>
    </row>
    <row r="16400" spans="1:5">
      <c r="A16400" s="711" t="s">
        <v>30830</v>
      </c>
      <c r="B16400" s="651" t="s">
        <v>30831</v>
      </c>
      <c r="C16400" s="651"/>
      <c r="D16400" s="652"/>
    </row>
    <row r="16401" spans="1:5">
      <c r="A16401" s="711" t="s">
        <v>6081</v>
      </c>
      <c r="B16401" s="651" t="s">
        <v>30829</v>
      </c>
      <c r="C16401" s="651" t="s">
        <v>121</v>
      </c>
      <c r="D16401" s="652" t="s">
        <v>18987</v>
      </c>
      <c r="E16401" s="625">
        <v>25.74</v>
      </c>
    </row>
    <row r="16402" spans="1:5">
      <c r="A16402" s="711" t="s">
        <v>30830</v>
      </c>
      <c r="B16402" s="651" t="s">
        <v>30832</v>
      </c>
      <c r="C16402" s="651"/>
      <c r="D16402" s="652"/>
    </row>
    <row r="16403" spans="1:5">
      <c r="A16403" s="711" t="s">
        <v>6082</v>
      </c>
      <c r="B16403" s="651" t="s">
        <v>30833</v>
      </c>
      <c r="C16403" s="651" t="s">
        <v>121</v>
      </c>
      <c r="D16403" s="652" t="s">
        <v>18987</v>
      </c>
      <c r="E16403" s="625">
        <v>40.53</v>
      </c>
    </row>
    <row r="16404" spans="1:5">
      <c r="A16404" s="711" t="s">
        <v>30834</v>
      </c>
      <c r="B16404" s="651" t="s">
        <v>30835</v>
      </c>
      <c r="C16404" s="651"/>
      <c r="D16404" s="652"/>
    </row>
    <row r="16405" spans="1:5">
      <c r="A16405" s="711">
        <v>74143</v>
      </c>
      <c r="B16405" s="651" t="s">
        <v>30836</v>
      </c>
      <c r="C16405" s="651"/>
      <c r="D16405" s="652"/>
    </row>
    <row r="16406" spans="1:5">
      <c r="A16406" s="711" t="s">
        <v>6083</v>
      </c>
      <c r="B16406" s="651" t="s">
        <v>30837</v>
      </c>
      <c r="C16406" s="651" t="s">
        <v>121</v>
      </c>
      <c r="D16406" s="652" t="s">
        <v>18987</v>
      </c>
      <c r="E16406" s="625">
        <v>39.770000000000003</v>
      </c>
    </row>
    <row r="16407" spans="1:5">
      <c r="A16407" s="711" t="s">
        <v>30838</v>
      </c>
      <c r="B16407" s="651" t="s">
        <v>30839</v>
      </c>
      <c r="C16407" s="651"/>
      <c r="D16407" s="652"/>
    </row>
    <row r="16408" spans="1:5">
      <c r="A16408" s="711" t="s">
        <v>30840</v>
      </c>
      <c r="B16408" s="651">
        <v>17</v>
      </c>
      <c r="C16408" s="651"/>
      <c r="D16408" s="652"/>
    </row>
    <row r="16409" spans="1:5">
      <c r="A16409" s="711" t="s">
        <v>6084</v>
      </c>
      <c r="B16409" s="651" t="s">
        <v>30837</v>
      </c>
      <c r="C16409" s="651" t="s">
        <v>121</v>
      </c>
      <c r="D16409" s="652" t="s">
        <v>18987</v>
      </c>
      <c r="E16409" s="625">
        <v>38.22</v>
      </c>
    </row>
    <row r="16410" spans="1:5">
      <c r="A16410" s="711" t="s">
        <v>30838</v>
      </c>
      <c r="B16410" s="651" t="s">
        <v>30841</v>
      </c>
      <c r="C16410" s="651"/>
      <c r="D16410" s="652"/>
    </row>
    <row r="16411" spans="1:5">
      <c r="A16411" s="711" t="s">
        <v>30842</v>
      </c>
      <c r="B16411" s="651">
        <v>7</v>
      </c>
      <c r="C16411" s="651"/>
      <c r="D16411" s="652"/>
    </row>
    <row r="16412" spans="1:5">
      <c r="A16412" s="711">
        <v>85171</v>
      </c>
      <c r="B16412" s="651" t="s">
        <v>30843</v>
      </c>
      <c r="C16412" s="651" t="s">
        <v>121</v>
      </c>
      <c r="D16412" s="652" t="s">
        <v>18987</v>
      </c>
      <c r="E16412" s="625">
        <v>2.74</v>
      </c>
    </row>
    <row r="16413" spans="1:5">
      <c r="A16413" s="711" t="s">
        <v>30844</v>
      </c>
      <c r="B16413" s="651" t="s">
        <v>30845</v>
      </c>
      <c r="C16413" s="651"/>
      <c r="D16413" s="652"/>
    </row>
    <row r="16414" spans="1:5">
      <c r="A16414" s="711">
        <v>204</v>
      </c>
      <c r="B16414" s="651" t="s">
        <v>13291</v>
      </c>
      <c r="C16414" s="651"/>
      <c r="D16414" s="652"/>
    </row>
    <row r="16415" spans="1:5">
      <c r="A16415" s="711">
        <v>73787</v>
      </c>
      <c r="B16415" s="651" t="s">
        <v>13291</v>
      </c>
      <c r="C16415" s="651"/>
      <c r="D16415" s="652"/>
    </row>
    <row r="16416" spans="1:5">
      <c r="A16416" s="711" t="s">
        <v>6085</v>
      </c>
      <c r="B16416" s="651" t="s">
        <v>30846</v>
      </c>
      <c r="C16416" s="651" t="s">
        <v>112</v>
      </c>
      <c r="D16416" s="652" t="s">
        <v>18987</v>
      </c>
      <c r="E16416" s="625">
        <v>154.30000000000001</v>
      </c>
    </row>
    <row r="16417" spans="1:5">
      <c r="A16417" s="711" t="s">
        <v>30847</v>
      </c>
      <c r="B16417" s="651" t="s">
        <v>30848</v>
      </c>
      <c r="C16417" s="651"/>
      <c r="D16417" s="652"/>
    </row>
    <row r="16418" spans="1:5">
      <c r="A16418" s="711" t="s">
        <v>30849</v>
      </c>
      <c r="B16418" s="651" t="s">
        <v>30850</v>
      </c>
      <c r="C16418" s="651"/>
      <c r="D16418" s="652"/>
    </row>
    <row r="16419" spans="1:5">
      <c r="A16419" s="711">
        <v>74244</v>
      </c>
      <c r="B16419" s="651" t="s">
        <v>30851</v>
      </c>
      <c r="C16419" s="651"/>
      <c r="D16419" s="652"/>
    </row>
    <row r="16420" spans="1:5">
      <c r="A16420" s="711" t="s">
        <v>6086</v>
      </c>
      <c r="B16420" s="651" t="s">
        <v>30852</v>
      </c>
      <c r="C16420" s="651" t="s">
        <v>112</v>
      </c>
      <c r="D16420" s="652" t="s">
        <v>18987</v>
      </c>
      <c r="E16420" s="625">
        <v>93.12</v>
      </c>
    </row>
    <row r="16421" spans="1:5">
      <c r="A16421" s="711" t="s">
        <v>30853</v>
      </c>
      <c r="B16421" s="651" t="s">
        <v>30854</v>
      </c>
      <c r="C16421" s="651"/>
      <c r="D16421" s="652"/>
    </row>
    <row r="16422" spans="1:5">
      <c r="A16422" s="711" t="s">
        <v>30855</v>
      </c>
      <c r="B16422" s="651" t="s">
        <v>30856</v>
      </c>
      <c r="C16422" s="651"/>
      <c r="D16422" s="652"/>
    </row>
    <row r="16423" spans="1:5">
      <c r="A16423" s="711">
        <v>85172</v>
      </c>
      <c r="B16423" s="651" t="s">
        <v>30857</v>
      </c>
      <c r="C16423" s="651" t="s">
        <v>121</v>
      </c>
      <c r="D16423" s="652" t="s">
        <v>18987</v>
      </c>
      <c r="E16423" s="625">
        <v>77.260000000000005</v>
      </c>
    </row>
    <row r="16424" spans="1:5">
      <c r="A16424" s="711" t="s">
        <v>22417</v>
      </c>
      <c r="B16424" s="651" t="s">
        <v>22418</v>
      </c>
      <c r="C16424" s="651"/>
      <c r="D16424" s="652"/>
    </row>
    <row r="16425" spans="1:5">
      <c r="A16425" s="711" t="s">
        <v>22419</v>
      </c>
      <c r="B16425" s="651" t="e">
        <v>#NAME?</v>
      </c>
      <c r="C16425" s="651"/>
      <c r="D16425" s="652" t="s">
        <v>22420</v>
      </c>
      <c r="E16425" s="625" t="s">
        <v>22421</v>
      </c>
    </row>
    <row r="16426" spans="1:5">
      <c r="A16426" s="711"/>
      <c r="B16426" s="651"/>
      <c r="C16426" s="651"/>
      <c r="D16426" s="652" t="s">
        <v>22422</v>
      </c>
      <c r="E16426" s="625" t="s">
        <v>22423</v>
      </c>
    </row>
    <row r="16427" spans="1:5">
      <c r="A16427" s="711" t="s">
        <v>22424</v>
      </c>
      <c r="B16427" s="651" t="s">
        <v>22425</v>
      </c>
      <c r="C16427" s="651"/>
      <c r="D16427" s="652"/>
    </row>
    <row r="16428" spans="1:5">
      <c r="A16428" s="711" t="s">
        <v>22426</v>
      </c>
      <c r="B16428" s="651" t="s">
        <v>22427</v>
      </c>
      <c r="C16428" s="651" t="s">
        <v>22428</v>
      </c>
      <c r="D16428" s="652"/>
    </row>
    <row r="16429" spans="1:5">
      <c r="A16429" s="711" t="s">
        <v>22429</v>
      </c>
      <c r="B16429" s="651" t="s">
        <v>22430</v>
      </c>
      <c r="C16429" s="651"/>
      <c r="D16429" s="652" t="s">
        <v>22422</v>
      </c>
      <c r="E16429" s="625" t="s">
        <v>22431</v>
      </c>
    </row>
    <row r="16430" spans="1:5">
      <c r="A16430" s="711" t="s">
        <v>91</v>
      </c>
      <c r="B16430" s="651" t="s">
        <v>22432</v>
      </c>
      <c r="C16430" s="651" t="s">
        <v>22433</v>
      </c>
      <c r="D16430" s="652" t="s">
        <v>22434</v>
      </c>
      <c r="E16430" s="625" t="s">
        <v>22435</v>
      </c>
    </row>
    <row r="16431" spans="1:5">
      <c r="A16431" s="711" t="s">
        <v>22436</v>
      </c>
      <c r="B16431" s="651" t="s">
        <v>22437</v>
      </c>
      <c r="C16431" s="651"/>
      <c r="D16431" s="652"/>
    </row>
    <row r="16432" spans="1:5">
      <c r="A16432" s="711" t="s">
        <v>30858</v>
      </c>
      <c r="B16432" s="651" t="s">
        <v>30859</v>
      </c>
      <c r="C16432" s="651"/>
      <c r="D16432" s="652"/>
    </row>
    <row r="16433" spans="1:5">
      <c r="A16433" s="711">
        <v>205</v>
      </c>
      <c r="B16433" s="651" t="s">
        <v>30860</v>
      </c>
      <c r="C16433" s="651"/>
      <c r="D16433" s="652"/>
    </row>
    <row r="16434" spans="1:5">
      <c r="A16434" s="711">
        <v>73788</v>
      </c>
      <c r="B16434" s="651" t="s">
        <v>30861</v>
      </c>
      <c r="C16434" s="651"/>
      <c r="D16434" s="652"/>
    </row>
    <row r="16435" spans="1:5">
      <c r="A16435" s="711" t="s">
        <v>6087</v>
      </c>
      <c r="B16435" s="651" t="s">
        <v>6088</v>
      </c>
      <c r="C16435" s="651" t="s">
        <v>108</v>
      </c>
      <c r="D16435" s="652" t="s">
        <v>18987</v>
      </c>
      <c r="E16435" s="625">
        <v>98.6</v>
      </c>
    </row>
    <row r="16436" spans="1:5">
      <c r="A16436" s="711">
        <v>73967</v>
      </c>
      <c r="B16436" s="651" t="s">
        <v>30862</v>
      </c>
      <c r="C16436" s="651"/>
      <c r="D16436" s="652"/>
    </row>
    <row r="16437" spans="1:5">
      <c r="A16437" s="711" t="s">
        <v>6089</v>
      </c>
      <c r="B16437" s="651" t="s">
        <v>30863</v>
      </c>
      <c r="C16437" s="651" t="s">
        <v>108</v>
      </c>
      <c r="D16437" s="652" t="s">
        <v>18987</v>
      </c>
      <c r="E16437" s="625">
        <v>82.22</v>
      </c>
    </row>
    <row r="16438" spans="1:5">
      <c r="A16438" s="711" t="s">
        <v>6090</v>
      </c>
      <c r="B16438" s="651" t="s">
        <v>30864</v>
      </c>
      <c r="C16438" s="651" t="s">
        <v>108</v>
      </c>
      <c r="D16438" s="652" t="s">
        <v>18987</v>
      </c>
      <c r="E16438" s="625">
        <v>116.29</v>
      </c>
    </row>
    <row r="16439" spans="1:5">
      <c r="A16439" s="711" t="s">
        <v>30865</v>
      </c>
      <c r="B16439" s="651"/>
      <c r="C16439" s="651"/>
      <c r="D16439" s="652"/>
    </row>
    <row r="16440" spans="1:5">
      <c r="A16440" s="711" t="s">
        <v>6091</v>
      </c>
      <c r="B16440" s="651" t="s">
        <v>6092</v>
      </c>
      <c r="C16440" s="651" t="s">
        <v>108</v>
      </c>
      <c r="D16440" s="652" t="s">
        <v>18987</v>
      </c>
      <c r="E16440" s="625">
        <v>0.28000000000000003</v>
      </c>
    </row>
    <row r="16441" spans="1:5">
      <c r="A16441" s="711">
        <v>85178</v>
      </c>
      <c r="B16441" s="651" t="s">
        <v>6093</v>
      </c>
      <c r="C16441" s="651" t="s">
        <v>108</v>
      </c>
      <c r="D16441" s="652" t="s">
        <v>18987</v>
      </c>
      <c r="E16441" s="625">
        <v>57.32</v>
      </c>
    </row>
    <row r="16442" spans="1:5">
      <c r="A16442" s="711">
        <v>206</v>
      </c>
      <c r="B16442" s="651" t="s">
        <v>30866</v>
      </c>
      <c r="C16442" s="651"/>
      <c r="D16442" s="652"/>
    </row>
    <row r="16443" spans="1:5">
      <c r="A16443" s="711">
        <v>74236</v>
      </c>
      <c r="B16443" s="651" t="s">
        <v>30867</v>
      </c>
      <c r="C16443" s="651"/>
      <c r="D16443" s="652"/>
    </row>
    <row r="16444" spans="1:5">
      <c r="A16444" s="711" t="s">
        <v>6094</v>
      </c>
      <c r="B16444" s="651" t="s">
        <v>6095</v>
      </c>
      <c r="C16444" s="651" t="s">
        <v>112</v>
      </c>
      <c r="D16444" s="652" t="s">
        <v>18987</v>
      </c>
      <c r="E16444" s="625">
        <v>7.67</v>
      </c>
    </row>
    <row r="16445" spans="1:5">
      <c r="A16445" s="711">
        <v>85179</v>
      </c>
      <c r="B16445" s="651" t="s">
        <v>6096</v>
      </c>
      <c r="C16445" s="651" t="s">
        <v>112</v>
      </c>
      <c r="D16445" s="652" t="s">
        <v>18987</v>
      </c>
      <c r="E16445" s="625">
        <v>9.4</v>
      </c>
    </row>
    <row r="16446" spans="1:5">
      <c r="A16446" s="711">
        <v>85180</v>
      </c>
      <c r="B16446" s="651" t="s">
        <v>6097</v>
      </c>
      <c r="C16446" s="651" t="s">
        <v>112</v>
      </c>
      <c r="D16446" s="652" t="s">
        <v>18987</v>
      </c>
      <c r="E16446" s="625">
        <v>9.4</v>
      </c>
    </row>
    <row r="16447" spans="1:5">
      <c r="A16447" s="711">
        <v>207</v>
      </c>
      <c r="B16447" s="651" t="s">
        <v>30868</v>
      </c>
      <c r="C16447" s="651"/>
      <c r="D16447" s="652"/>
    </row>
    <row r="16448" spans="1:5">
      <c r="A16448" s="711">
        <v>73608</v>
      </c>
      <c r="B16448" s="651" t="s">
        <v>30869</v>
      </c>
      <c r="C16448" s="651" t="s">
        <v>112</v>
      </c>
      <c r="D16448" s="652" t="s">
        <v>18987</v>
      </c>
      <c r="E16448" s="625">
        <v>80.37</v>
      </c>
    </row>
    <row r="16449" spans="1:5">
      <c r="A16449" s="711" t="s">
        <v>30870</v>
      </c>
      <c r="B16449" s="651" t="s">
        <v>30871</v>
      </c>
      <c r="C16449" s="651"/>
      <c r="D16449" s="652"/>
    </row>
    <row r="16450" spans="1:5">
      <c r="A16450" s="711" t="s">
        <v>30872</v>
      </c>
      <c r="B16450" s="651"/>
      <c r="C16450" s="651"/>
      <c r="D16450" s="652"/>
    </row>
    <row r="16451" spans="1:5">
      <c r="A16451" s="711">
        <v>85181</v>
      </c>
      <c r="B16451" s="651" t="s">
        <v>30873</v>
      </c>
      <c r="C16451" s="651" t="s">
        <v>112</v>
      </c>
      <c r="D16451" s="652" t="s">
        <v>18987</v>
      </c>
      <c r="E16451" s="625">
        <v>47.87</v>
      </c>
    </row>
    <row r="16452" spans="1:5">
      <c r="A16452" s="711" t="s">
        <v>30874</v>
      </c>
      <c r="B16452" s="651" t="s">
        <v>30875</v>
      </c>
      <c r="C16452" s="651"/>
      <c r="D16452" s="652"/>
    </row>
    <row r="16453" spans="1:5">
      <c r="A16453" s="711" t="s">
        <v>30876</v>
      </c>
      <c r="B16453" s="651" t="s">
        <v>30877</v>
      </c>
      <c r="C16453" s="651"/>
      <c r="D16453" s="652"/>
    </row>
    <row r="16454" spans="1:5">
      <c r="A16454" s="711">
        <v>277</v>
      </c>
      <c r="B16454" s="651" t="s">
        <v>30878</v>
      </c>
      <c r="C16454" s="651"/>
      <c r="D16454" s="652"/>
    </row>
    <row r="16455" spans="1:5">
      <c r="A16455" s="711">
        <v>85182</v>
      </c>
      <c r="B16455" s="651" t="s">
        <v>30879</v>
      </c>
      <c r="C16455" s="651" t="s">
        <v>112</v>
      </c>
      <c r="D16455" s="652" t="s">
        <v>18987</v>
      </c>
      <c r="E16455" s="625">
        <v>1.82</v>
      </c>
    </row>
    <row r="16456" spans="1:5">
      <c r="A16456" s="711" t="s">
        <v>30880</v>
      </c>
      <c r="B16456" s="651" t="s">
        <v>30881</v>
      </c>
      <c r="C16456" s="651"/>
      <c r="D16456" s="652"/>
    </row>
    <row r="16457" spans="1:5">
      <c r="A16457" s="711">
        <v>85183</v>
      </c>
      <c r="B16457" s="651" t="s">
        <v>6098</v>
      </c>
      <c r="C16457" s="651" t="s">
        <v>112</v>
      </c>
      <c r="D16457" s="652" t="s">
        <v>18987</v>
      </c>
      <c r="E16457" s="625">
        <v>1.71</v>
      </c>
    </row>
    <row r="16458" spans="1:5">
      <c r="A16458" s="711">
        <v>85184</v>
      </c>
      <c r="B16458" s="651" t="s">
        <v>6099</v>
      </c>
      <c r="C16458" s="651" t="s">
        <v>112</v>
      </c>
      <c r="D16458" s="652" t="s">
        <v>18987</v>
      </c>
      <c r="E16458" s="625">
        <v>2.85</v>
      </c>
    </row>
    <row r="16459" spans="1:5">
      <c r="A16459" s="711">
        <v>85185</v>
      </c>
      <c r="B16459" s="651" t="s">
        <v>6100</v>
      </c>
      <c r="C16459" s="651" t="s">
        <v>112</v>
      </c>
      <c r="D16459" s="652" t="s">
        <v>18987</v>
      </c>
      <c r="E16459" s="625">
        <v>3.18</v>
      </c>
    </row>
    <row r="16460" spans="1:5">
      <c r="A16460" s="711">
        <v>85186</v>
      </c>
      <c r="B16460" s="651" t="s">
        <v>30882</v>
      </c>
      <c r="C16460" s="651" t="s">
        <v>108</v>
      </c>
      <c r="D16460" s="652" t="s">
        <v>18987</v>
      </c>
      <c r="E16460" s="625">
        <v>66.87</v>
      </c>
    </row>
    <row r="16461" spans="1:5">
      <c r="A16461" s="711" t="s">
        <v>24384</v>
      </c>
      <c r="B16461" s="651" t="s">
        <v>30883</v>
      </c>
      <c r="C16461" s="651"/>
      <c r="D16461" s="652"/>
    </row>
    <row r="16462" spans="1:5">
      <c r="A16462" s="711">
        <v>278</v>
      </c>
      <c r="B16462" s="651" t="s">
        <v>30884</v>
      </c>
      <c r="C16462" s="651"/>
      <c r="D16462" s="652"/>
    </row>
    <row r="16463" spans="1:5">
      <c r="A16463" s="711">
        <v>85187</v>
      </c>
      <c r="B16463" s="651" t="s">
        <v>30885</v>
      </c>
      <c r="C16463" s="651" t="s">
        <v>6101</v>
      </c>
      <c r="D16463" s="652" t="s">
        <v>18987</v>
      </c>
      <c r="E16463" s="625">
        <v>333.33</v>
      </c>
    </row>
    <row r="16464" spans="1:5">
      <c r="A16464" s="711" t="s">
        <v>30886</v>
      </c>
      <c r="B16464" s="651"/>
      <c r="C16464" s="651"/>
      <c r="D16464" s="652"/>
    </row>
    <row r="16465" spans="1:5">
      <c r="A16465" s="711" t="s">
        <v>30887</v>
      </c>
      <c r="B16465" s="651" t="s">
        <v>30888</v>
      </c>
      <c r="C16465" s="651"/>
      <c r="D16465" s="652"/>
    </row>
    <row r="16466" spans="1:5">
      <c r="A16466" s="711" t="s">
        <v>30889</v>
      </c>
      <c r="B16466" s="651" t="s">
        <v>30890</v>
      </c>
      <c r="C16466" s="651"/>
      <c r="D16466" s="652"/>
    </row>
    <row r="16467" spans="1:5">
      <c r="A16467" s="711" t="s">
        <v>30887</v>
      </c>
      <c r="B16467" s="651" t="s">
        <v>30888</v>
      </c>
      <c r="C16467" s="651"/>
      <c r="D16467" s="652"/>
    </row>
    <row r="16468" spans="1:5">
      <c r="A16468" s="711" t="s">
        <v>30891</v>
      </c>
      <c r="B16468" s="651" t="s">
        <v>30892</v>
      </c>
      <c r="C16468" s="651"/>
      <c r="D16468" s="652"/>
    </row>
    <row r="16469" spans="1:5">
      <c r="A16469" s="711" t="s">
        <v>30887</v>
      </c>
      <c r="B16469" s="651" t="s">
        <v>30888</v>
      </c>
      <c r="C16469" s="651"/>
      <c r="D16469" s="652"/>
    </row>
    <row r="16470" spans="1:5">
      <c r="A16470" s="711" t="s">
        <v>30893</v>
      </c>
      <c r="B16470" s="651" t="s">
        <v>18616</v>
      </c>
      <c r="C16470" s="651"/>
      <c r="D16470" s="652"/>
    </row>
    <row r="16471" spans="1:5">
      <c r="A16471" s="711" t="s">
        <v>30887</v>
      </c>
      <c r="B16471" s="651" t="s">
        <v>30888</v>
      </c>
      <c r="C16471" s="651"/>
      <c r="D16471" s="652"/>
    </row>
    <row r="16472" spans="1:5">
      <c r="A16472" s="711" t="s">
        <v>30894</v>
      </c>
      <c r="B16472" s="651" t="s">
        <v>30895</v>
      </c>
      <c r="C16472" s="651"/>
      <c r="D16472" s="652"/>
    </row>
    <row r="16473" spans="1:5">
      <c r="A16473" s="711" t="s">
        <v>22417</v>
      </c>
      <c r="B16473" s="651" t="s">
        <v>22418</v>
      </c>
      <c r="C16473" s="651"/>
      <c r="D16473" s="652"/>
    </row>
    <row r="16474" spans="1:5">
      <c r="A16474" s="711" t="s">
        <v>22419</v>
      </c>
      <c r="B16474" s="651" t="e">
        <v>#NAME?</v>
      </c>
      <c r="C16474" s="651"/>
      <c r="D16474" s="652" t="s">
        <v>22420</v>
      </c>
      <c r="E16474" s="625" t="s">
        <v>30896</v>
      </c>
    </row>
    <row r="16475" spans="1:5">
      <c r="A16475" s="711"/>
      <c r="B16475" s="651"/>
      <c r="C16475" s="651"/>
      <c r="D16475" s="652" t="s">
        <v>22422</v>
      </c>
      <c r="E16475" s="625" t="s">
        <v>22423</v>
      </c>
    </row>
    <row r="16476" spans="1:5">
      <c r="A16476" s="711" t="s">
        <v>22424</v>
      </c>
      <c r="B16476" s="651" t="s">
        <v>22425</v>
      </c>
      <c r="C16476" s="651"/>
      <c r="D16476" s="652"/>
    </row>
    <row r="16477" spans="1:5">
      <c r="A16477" s="711" t="s">
        <v>22426</v>
      </c>
      <c r="B16477" s="651" t="s">
        <v>22427</v>
      </c>
      <c r="C16477" s="651" t="s">
        <v>22428</v>
      </c>
      <c r="D16477" s="652"/>
    </row>
    <row r="16478" spans="1:5">
      <c r="A16478" s="711" t="s">
        <v>22429</v>
      </c>
      <c r="B16478" s="651" t="s">
        <v>22430</v>
      </c>
      <c r="C16478" s="651"/>
      <c r="D16478" s="652" t="s">
        <v>22422</v>
      </c>
      <c r="E16478" s="625" t="s">
        <v>22431</v>
      </c>
    </row>
    <row r="16479" spans="1:5">
      <c r="A16479" s="711" t="s">
        <v>30897</v>
      </c>
      <c r="B16479" s="651" t="s">
        <v>30898</v>
      </c>
      <c r="C16479" s="651"/>
      <c r="D16479" s="652"/>
    </row>
    <row r="16480" spans="1:5">
      <c r="A16480" s="711" t="s">
        <v>30899</v>
      </c>
      <c r="B16480" s="651" t="s">
        <v>30900</v>
      </c>
      <c r="C16480" s="651"/>
      <c r="D16480" s="652"/>
    </row>
    <row r="16481" spans="1:5">
      <c r="A16481" s="711" t="s">
        <v>30901</v>
      </c>
      <c r="B16481" s="651" t="s">
        <v>30902</v>
      </c>
      <c r="C16481" s="651" t="s">
        <v>30903</v>
      </c>
      <c r="D16481" s="652" t="s">
        <v>30904</v>
      </c>
      <c r="E16481" s="625" t="s">
        <v>30905</v>
      </c>
    </row>
    <row r="16482" spans="1:5">
      <c r="A16482" s="711" t="s">
        <v>30906</v>
      </c>
      <c r="B16482" s="651" t="s">
        <v>30907</v>
      </c>
      <c r="C16482" s="651"/>
      <c r="D16482" s="652" t="s">
        <v>25479</v>
      </c>
      <c r="E16482" s="625">
        <v>42525.576516203706</v>
      </c>
    </row>
    <row r="16483" spans="1:5">
      <c r="A16483" s="711" t="s">
        <v>30908</v>
      </c>
      <c r="B16483" s="651" t="s">
        <v>30909</v>
      </c>
      <c r="C16483" s="651"/>
      <c r="D16483" s="652"/>
    </row>
    <row r="16484" spans="1:5">
      <c r="A16484" s="711" t="s">
        <v>30910</v>
      </c>
      <c r="B16484" s="651" t="s">
        <v>30911</v>
      </c>
      <c r="C16484" s="651"/>
      <c r="D16484" s="652"/>
    </row>
    <row r="16485" spans="1:5">
      <c r="A16485" s="711" t="s">
        <v>30901</v>
      </c>
      <c r="B16485" s="651" t="s">
        <v>30902</v>
      </c>
      <c r="C16485" s="651" t="s">
        <v>30903</v>
      </c>
      <c r="D16485" s="652" t="s">
        <v>30904</v>
      </c>
      <c r="E16485" s="625" t="s">
        <v>30905</v>
      </c>
    </row>
    <row r="16486" spans="1:5">
      <c r="A16486" s="711" t="s">
        <v>30912</v>
      </c>
      <c r="B16486" s="651" t="s">
        <v>30913</v>
      </c>
      <c r="C16486" s="651"/>
      <c r="D16486" s="652"/>
    </row>
    <row r="16487" spans="1:5">
      <c r="A16487" s="711" t="s">
        <v>30901</v>
      </c>
      <c r="B16487" s="651" t="s">
        <v>30902</v>
      </c>
      <c r="C16487" s="651" t="s">
        <v>30903</v>
      </c>
      <c r="D16487" s="652" t="s">
        <v>30904</v>
      </c>
      <c r="E16487" s="625" t="s">
        <v>30905</v>
      </c>
    </row>
    <row r="16488" spans="1:5">
      <c r="A16488" s="711" t="s">
        <v>30914</v>
      </c>
      <c r="B16488" s="651" t="s">
        <v>30915</v>
      </c>
      <c r="C16488" s="651"/>
      <c r="D16488" s="652"/>
    </row>
    <row r="16489" spans="1:5">
      <c r="A16489" s="711" t="s">
        <v>30916</v>
      </c>
      <c r="B16489" s="651" t="s">
        <v>30917</v>
      </c>
      <c r="C16489" s="651"/>
      <c r="D16489" s="652"/>
    </row>
    <row r="16490" spans="1:5">
      <c r="A16490" s="711" t="s">
        <v>30918</v>
      </c>
      <c r="B16490" s="651" t="s">
        <v>30919</v>
      </c>
      <c r="C16490" s="651"/>
      <c r="D16490" s="652"/>
    </row>
    <row r="16491" spans="1:5">
      <c r="A16491" s="711" t="s">
        <v>30920</v>
      </c>
      <c r="B16491" s="651" t="s">
        <v>30921</v>
      </c>
      <c r="C16491" s="651"/>
      <c r="D16491" s="652"/>
    </row>
    <row r="16492" spans="1:5">
      <c r="A16492" s="711" t="s">
        <v>30922</v>
      </c>
      <c r="B16492" s="651" t="s">
        <v>30923</v>
      </c>
      <c r="C16492" s="651"/>
      <c r="D16492" s="652"/>
    </row>
    <row r="16493" spans="1:5">
      <c r="A16493" s="711" t="s">
        <v>30922</v>
      </c>
      <c r="B16493" s="651" t="s">
        <v>30924</v>
      </c>
      <c r="C16493" s="651"/>
      <c r="D16493" s="652"/>
    </row>
    <row r="16494" spans="1:5">
      <c r="A16494" s="711" t="s">
        <v>30922</v>
      </c>
      <c r="B16494" s="651" t="s">
        <v>30925</v>
      </c>
      <c r="C16494" s="651"/>
      <c r="D16494" s="652"/>
    </row>
    <row r="16495" spans="1:5">
      <c r="A16495" s="711" t="s">
        <v>30922</v>
      </c>
      <c r="B16495" s="651" t="s">
        <v>30926</v>
      </c>
      <c r="C16495" s="651"/>
      <c r="D16495" s="652"/>
    </row>
    <row r="16496" spans="1:5">
      <c r="A16496" s="711" t="s">
        <v>30922</v>
      </c>
      <c r="B16496" s="651" t="s">
        <v>30927</v>
      </c>
      <c r="C16496" s="651"/>
      <c r="D16496" s="652"/>
    </row>
    <row r="16497" spans="1:5">
      <c r="A16497" s="711" t="s">
        <v>30922</v>
      </c>
      <c r="B16497" s="651" t="s">
        <v>30928</v>
      </c>
      <c r="C16497" s="651"/>
      <c r="D16497" s="652"/>
    </row>
    <row r="16498" spans="1:5">
      <c r="A16498" s="711" t="s">
        <v>30310</v>
      </c>
      <c r="B16498" s="651" t="s">
        <v>16593</v>
      </c>
      <c r="C16498" s="651"/>
      <c r="D16498" s="652"/>
    </row>
    <row r="16499" spans="1:5">
      <c r="A16499" s="711">
        <v>318</v>
      </c>
      <c r="B16499" s="651" t="s">
        <v>21190</v>
      </c>
      <c r="C16499" s="651"/>
      <c r="D16499" s="652"/>
    </row>
    <row r="16500" spans="1:5">
      <c r="A16500" s="711">
        <v>88236</v>
      </c>
      <c r="B16500" s="651" t="s">
        <v>30930</v>
      </c>
      <c r="C16500" s="651" t="s">
        <v>90</v>
      </c>
      <c r="D16500" s="652" t="s">
        <v>18987</v>
      </c>
      <c r="E16500" s="625">
        <v>0.44</v>
      </c>
    </row>
    <row r="16501" spans="1:5">
      <c r="A16501" s="711">
        <v>88237</v>
      </c>
      <c r="B16501" s="651" t="s">
        <v>30931</v>
      </c>
      <c r="C16501" s="651" t="s">
        <v>90</v>
      </c>
      <c r="D16501" s="652" t="s">
        <v>18987</v>
      </c>
      <c r="E16501" s="625">
        <v>0.89</v>
      </c>
    </row>
    <row r="16502" spans="1:5">
      <c r="A16502" s="711">
        <v>88238</v>
      </c>
      <c r="B16502" s="651" t="s">
        <v>6102</v>
      </c>
      <c r="C16502" s="651" t="s">
        <v>90</v>
      </c>
      <c r="D16502" s="652" t="s">
        <v>18987</v>
      </c>
      <c r="E16502" s="625">
        <v>12.67</v>
      </c>
    </row>
    <row r="16503" spans="1:5">
      <c r="A16503" s="711">
        <v>88239</v>
      </c>
      <c r="B16503" s="651" t="s">
        <v>6103</v>
      </c>
      <c r="C16503" s="651" t="s">
        <v>90</v>
      </c>
      <c r="D16503" s="652" t="s">
        <v>18987</v>
      </c>
      <c r="E16503" s="625">
        <v>12.67</v>
      </c>
    </row>
    <row r="16504" spans="1:5">
      <c r="A16504" s="711">
        <v>88240</v>
      </c>
      <c r="B16504" s="651" t="s">
        <v>6104</v>
      </c>
      <c r="C16504" s="651" t="s">
        <v>90</v>
      </c>
      <c r="D16504" s="652" t="s">
        <v>18987</v>
      </c>
      <c r="E16504" s="625">
        <v>7.81</v>
      </c>
    </row>
    <row r="16505" spans="1:5">
      <c r="A16505" s="711">
        <v>88241</v>
      </c>
      <c r="B16505" s="651" t="s">
        <v>6105</v>
      </c>
      <c r="C16505" s="651" t="s">
        <v>90</v>
      </c>
      <c r="D16505" s="652" t="s">
        <v>18987</v>
      </c>
      <c r="E16505" s="625">
        <v>12.15</v>
      </c>
    </row>
    <row r="16506" spans="1:5">
      <c r="A16506" s="711">
        <v>88242</v>
      </c>
      <c r="B16506" s="651" t="s">
        <v>6106</v>
      </c>
      <c r="C16506" s="651" t="s">
        <v>90</v>
      </c>
      <c r="D16506" s="652" t="s">
        <v>18987</v>
      </c>
      <c r="E16506" s="625">
        <v>12.37</v>
      </c>
    </row>
    <row r="16507" spans="1:5">
      <c r="A16507" s="711">
        <v>88243</v>
      </c>
      <c r="B16507" s="651" t="s">
        <v>6107</v>
      </c>
      <c r="C16507" s="651" t="s">
        <v>90</v>
      </c>
      <c r="D16507" s="652" t="s">
        <v>18987</v>
      </c>
      <c r="E16507" s="625">
        <v>12.15</v>
      </c>
    </row>
    <row r="16508" spans="1:5">
      <c r="A16508" s="711">
        <v>88245</v>
      </c>
      <c r="B16508" s="651" t="s">
        <v>6108</v>
      </c>
      <c r="C16508" s="651" t="s">
        <v>90</v>
      </c>
      <c r="D16508" s="652" t="s">
        <v>18987</v>
      </c>
      <c r="E16508" s="625">
        <v>15.86</v>
      </c>
    </row>
    <row r="16509" spans="1:5">
      <c r="A16509" s="711">
        <v>88246</v>
      </c>
      <c r="B16509" s="651" t="s">
        <v>6109</v>
      </c>
      <c r="C16509" s="651" t="s">
        <v>90</v>
      </c>
      <c r="D16509" s="652" t="s">
        <v>18987</v>
      </c>
      <c r="E16509" s="625">
        <v>19.899999999999999</v>
      </c>
    </row>
    <row r="16510" spans="1:5">
      <c r="A16510" s="711">
        <v>88247</v>
      </c>
      <c r="B16510" s="651" t="s">
        <v>522</v>
      </c>
      <c r="C16510" s="651" t="s">
        <v>90</v>
      </c>
      <c r="D16510" s="652" t="s">
        <v>18987</v>
      </c>
      <c r="E16510" s="625">
        <v>12.69</v>
      </c>
    </row>
    <row r="16511" spans="1:5">
      <c r="A16511" s="711">
        <v>88248</v>
      </c>
      <c r="B16511" s="651" t="s">
        <v>30932</v>
      </c>
      <c r="C16511" s="651" t="s">
        <v>90</v>
      </c>
      <c r="D16511" s="652" t="s">
        <v>18987</v>
      </c>
      <c r="E16511" s="625">
        <v>12.67</v>
      </c>
    </row>
    <row r="16512" spans="1:5">
      <c r="A16512" s="711" t="s">
        <v>25225</v>
      </c>
      <c r="B16512" s="651"/>
      <c r="C16512" s="651"/>
      <c r="D16512" s="652"/>
    </row>
    <row r="16513" spans="1:5">
      <c r="A16513" s="711">
        <v>88249</v>
      </c>
      <c r="B16513" s="651" t="s">
        <v>6110</v>
      </c>
      <c r="C16513" s="651" t="s">
        <v>90</v>
      </c>
      <c r="D16513" s="652" t="s">
        <v>18987</v>
      </c>
      <c r="E16513" s="625">
        <v>12.9</v>
      </c>
    </row>
    <row r="16514" spans="1:5">
      <c r="A16514" s="711">
        <v>88250</v>
      </c>
      <c r="B16514" s="651" t="s">
        <v>6111</v>
      </c>
      <c r="C16514" s="651" t="s">
        <v>90</v>
      </c>
      <c r="D16514" s="652" t="s">
        <v>18987</v>
      </c>
      <c r="E16514" s="625">
        <v>10.5</v>
      </c>
    </row>
    <row r="16515" spans="1:5">
      <c r="A16515" s="711">
        <v>88251</v>
      </c>
      <c r="B16515" s="651" t="s">
        <v>6112</v>
      </c>
      <c r="C16515" s="651" t="s">
        <v>90</v>
      </c>
      <c r="D16515" s="652" t="s">
        <v>18987</v>
      </c>
      <c r="E16515" s="625">
        <v>12.15</v>
      </c>
    </row>
    <row r="16516" spans="1:5">
      <c r="A16516" s="711">
        <v>88252</v>
      </c>
      <c r="B16516" s="651" t="s">
        <v>6113</v>
      </c>
      <c r="C16516" s="651" t="s">
        <v>90</v>
      </c>
      <c r="D16516" s="652" t="s">
        <v>18987</v>
      </c>
      <c r="E16516" s="625">
        <v>11.72</v>
      </c>
    </row>
    <row r="16517" spans="1:5">
      <c r="A16517" s="711">
        <v>88253</v>
      </c>
      <c r="B16517" s="651" t="s">
        <v>6114</v>
      </c>
      <c r="C16517" s="651" t="s">
        <v>90</v>
      </c>
      <c r="D16517" s="652" t="s">
        <v>18987</v>
      </c>
      <c r="E16517" s="625">
        <v>17.77</v>
      </c>
    </row>
    <row r="16518" spans="1:5">
      <c r="A16518" s="711">
        <v>88255</v>
      </c>
      <c r="B16518" s="651" t="s">
        <v>6115</v>
      </c>
      <c r="C16518" s="651" t="s">
        <v>90</v>
      </c>
      <c r="D16518" s="652" t="s">
        <v>18987</v>
      </c>
      <c r="E16518" s="625">
        <v>23.98</v>
      </c>
    </row>
    <row r="16519" spans="1:5">
      <c r="A16519" s="711">
        <v>88256</v>
      </c>
      <c r="B16519" s="651" t="s">
        <v>6116</v>
      </c>
      <c r="C16519" s="651" t="s">
        <v>90</v>
      </c>
      <c r="D16519" s="652" t="s">
        <v>18987</v>
      </c>
      <c r="E16519" s="625">
        <v>14.69</v>
      </c>
    </row>
    <row r="16520" spans="1:5">
      <c r="A16520" s="711">
        <v>88257</v>
      </c>
      <c r="B16520" s="651" t="s">
        <v>6117</v>
      </c>
      <c r="C16520" s="651" t="s">
        <v>90</v>
      </c>
      <c r="D16520" s="652" t="s">
        <v>18987</v>
      </c>
      <c r="E16520" s="625">
        <v>17.59</v>
      </c>
    </row>
    <row r="16521" spans="1:5">
      <c r="A16521" s="711">
        <v>88258</v>
      </c>
      <c r="B16521" s="651" t="s">
        <v>6118</v>
      </c>
      <c r="C16521" s="651" t="s">
        <v>90</v>
      </c>
      <c r="D16521" s="652" t="s">
        <v>18987</v>
      </c>
      <c r="E16521" s="625">
        <v>22.54</v>
      </c>
    </row>
    <row r="16522" spans="1:5">
      <c r="A16522" s="711">
        <v>88259</v>
      </c>
      <c r="B16522" s="651" t="s">
        <v>6119</v>
      </c>
      <c r="C16522" s="651" t="s">
        <v>90</v>
      </c>
      <c r="D16522" s="652" t="s">
        <v>18987</v>
      </c>
      <c r="E16522" s="625">
        <v>15.05</v>
      </c>
    </row>
    <row r="16523" spans="1:5">
      <c r="A16523" s="711">
        <v>88260</v>
      </c>
      <c r="B16523" s="651" t="s">
        <v>6120</v>
      </c>
      <c r="C16523" s="651" t="s">
        <v>90</v>
      </c>
      <c r="D16523" s="652" t="s">
        <v>18987</v>
      </c>
      <c r="E16523" s="625">
        <v>14.84</v>
      </c>
    </row>
    <row r="16524" spans="1:5">
      <c r="A16524" s="711">
        <v>88261</v>
      </c>
      <c r="B16524" s="651" t="s">
        <v>6121</v>
      </c>
      <c r="C16524" s="651" t="s">
        <v>90</v>
      </c>
      <c r="D16524" s="652" t="s">
        <v>18987</v>
      </c>
      <c r="E16524" s="625">
        <v>15.67</v>
      </c>
    </row>
    <row r="16525" spans="1:5">
      <c r="A16525" s="711">
        <v>88262</v>
      </c>
      <c r="B16525" s="651" t="s">
        <v>6122</v>
      </c>
      <c r="C16525" s="651" t="s">
        <v>90</v>
      </c>
      <c r="D16525" s="652" t="s">
        <v>18987</v>
      </c>
      <c r="E16525" s="625">
        <v>15.86</v>
      </c>
    </row>
    <row r="16526" spans="1:5">
      <c r="A16526" s="711" t="s">
        <v>22417</v>
      </c>
      <c r="B16526" s="651" t="s">
        <v>22418</v>
      </c>
      <c r="C16526" s="651"/>
      <c r="D16526" s="652"/>
    </row>
    <row r="16527" spans="1:5">
      <c r="A16527" s="711" t="s">
        <v>22419</v>
      </c>
      <c r="B16527" s="651" t="e">
        <v>#NAME?</v>
      </c>
      <c r="C16527" s="651"/>
      <c r="D16527" s="652" t="s">
        <v>22420</v>
      </c>
      <c r="E16527" s="625" t="s">
        <v>30896</v>
      </c>
    </row>
    <row r="16528" spans="1:5">
      <c r="A16528" s="711"/>
      <c r="B16528" s="651"/>
      <c r="C16528" s="651"/>
      <c r="D16528" s="652" t="s">
        <v>22422</v>
      </c>
      <c r="E16528" s="625" t="s">
        <v>22423</v>
      </c>
    </row>
    <row r="16529" spans="1:5">
      <c r="A16529" s="711" t="s">
        <v>22424</v>
      </c>
      <c r="B16529" s="651" t="s">
        <v>22425</v>
      </c>
      <c r="C16529" s="651"/>
      <c r="D16529" s="652"/>
    </row>
    <row r="16530" spans="1:5">
      <c r="A16530" s="711" t="s">
        <v>22426</v>
      </c>
      <c r="B16530" s="651" t="s">
        <v>22427</v>
      </c>
      <c r="C16530" s="651" t="s">
        <v>22428</v>
      </c>
      <c r="D16530" s="652"/>
    </row>
    <row r="16531" spans="1:5">
      <c r="A16531" s="711" t="s">
        <v>22429</v>
      </c>
      <c r="B16531" s="651" t="s">
        <v>22430</v>
      </c>
      <c r="C16531" s="651"/>
      <c r="D16531" s="652" t="s">
        <v>22422</v>
      </c>
      <c r="E16531" s="625" t="s">
        <v>22431</v>
      </c>
    </row>
    <row r="16532" spans="1:5">
      <c r="A16532" s="711" t="s">
        <v>91</v>
      </c>
      <c r="B16532" s="651" t="s">
        <v>22432</v>
      </c>
      <c r="C16532" s="651" t="s">
        <v>22433</v>
      </c>
      <c r="D16532" s="652" t="s">
        <v>22434</v>
      </c>
      <c r="E16532" s="625" t="s">
        <v>22435</v>
      </c>
    </row>
    <row r="16533" spans="1:5">
      <c r="A16533" s="711" t="s">
        <v>22436</v>
      </c>
      <c r="B16533" s="651" t="s">
        <v>30929</v>
      </c>
      <c r="C16533" s="651"/>
      <c r="D16533" s="652"/>
    </row>
    <row r="16534" spans="1:5">
      <c r="A16534" s="711">
        <v>88263</v>
      </c>
      <c r="B16534" s="651" t="s">
        <v>30933</v>
      </c>
      <c r="C16534" s="651" t="s">
        <v>90</v>
      </c>
      <c r="D16534" s="652" t="s">
        <v>18987</v>
      </c>
      <c r="E16534" s="625">
        <v>11.01</v>
      </c>
    </row>
    <row r="16535" spans="1:5">
      <c r="A16535" s="711" t="s">
        <v>25225</v>
      </c>
      <c r="B16535" s="651"/>
      <c r="C16535" s="651"/>
      <c r="D16535" s="652"/>
    </row>
    <row r="16536" spans="1:5">
      <c r="A16536" s="711">
        <v>88264</v>
      </c>
      <c r="B16536" s="651" t="s">
        <v>523</v>
      </c>
      <c r="C16536" s="651" t="s">
        <v>90</v>
      </c>
      <c r="D16536" s="652" t="s">
        <v>18987</v>
      </c>
      <c r="E16536" s="625">
        <v>15.86</v>
      </c>
    </row>
    <row r="16537" spans="1:5">
      <c r="A16537" s="711">
        <v>88265</v>
      </c>
      <c r="B16537" s="651" t="s">
        <v>6123</v>
      </c>
      <c r="C16537" s="651" t="s">
        <v>90</v>
      </c>
      <c r="D16537" s="652" t="s">
        <v>18987</v>
      </c>
      <c r="E16537" s="625">
        <v>19.55</v>
      </c>
    </row>
    <row r="16538" spans="1:5">
      <c r="A16538" s="711">
        <v>88266</v>
      </c>
      <c r="B16538" s="651" t="s">
        <v>6124</v>
      </c>
      <c r="C16538" s="651" t="s">
        <v>90</v>
      </c>
      <c r="D16538" s="652" t="s">
        <v>18987</v>
      </c>
      <c r="E16538" s="625">
        <v>22.71</v>
      </c>
    </row>
    <row r="16539" spans="1:5">
      <c r="A16539" s="711">
        <v>88267</v>
      </c>
      <c r="B16539" s="651" t="s">
        <v>914</v>
      </c>
      <c r="C16539" s="651" t="s">
        <v>90</v>
      </c>
      <c r="D16539" s="652" t="s">
        <v>18987</v>
      </c>
      <c r="E16539" s="625">
        <v>15.86</v>
      </c>
    </row>
    <row r="16540" spans="1:5">
      <c r="A16540" s="711">
        <v>88268</v>
      </c>
      <c r="B16540" s="651" t="s">
        <v>6125</v>
      </c>
      <c r="C16540" s="651" t="s">
        <v>90</v>
      </c>
      <c r="D16540" s="652" t="s">
        <v>18987</v>
      </c>
      <c r="E16540" s="625">
        <v>14.35</v>
      </c>
    </row>
    <row r="16541" spans="1:5">
      <c r="A16541" s="711">
        <v>88269</v>
      </c>
      <c r="B16541" s="651" t="s">
        <v>6126</v>
      </c>
      <c r="C16541" s="651" t="s">
        <v>90</v>
      </c>
      <c r="D16541" s="652" t="s">
        <v>18987</v>
      </c>
      <c r="E16541" s="625">
        <v>14.35</v>
      </c>
    </row>
    <row r="16542" spans="1:5">
      <c r="A16542" s="711">
        <v>88270</v>
      </c>
      <c r="B16542" s="651" t="s">
        <v>6127</v>
      </c>
      <c r="C16542" s="651" t="s">
        <v>90</v>
      </c>
      <c r="D16542" s="652" t="s">
        <v>18987</v>
      </c>
      <c r="E16542" s="625">
        <v>16.52</v>
      </c>
    </row>
    <row r="16543" spans="1:5">
      <c r="A16543" s="711">
        <v>88272</v>
      </c>
      <c r="B16543" s="651" t="s">
        <v>6128</v>
      </c>
      <c r="C16543" s="651" t="s">
        <v>90</v>
      </c>
      <c r="D16543" s="652" t="s">
        <v>18987</v>
      </c>
      <c r="E16543" s="625">
        <v>17.100000000000001</v>
      </c>
    </row>
    <row r="16544" spans="1:5">
      <c r="A16544" s="711">
        <v>88273</v>
      </c>
      <c r="B16544" s="651" t="s">
        <v>6129</v>
      </c>
      <c r="C16544" s="651" t="s">
        <v>90</v>
      </c>
      <c r="D16544" s="652" t="s">
        <v>18987</v>
      </c>
      <c r="E16544" s="625">
        <v>14.56</v>
      </c>
    </row>
    <row r="16545" spans="1:5">
      <c r="A16545" s="711">
        <v>88274</v>
      </c>
      <c r="B16545" s="651" t="s">
        <v>6130</v>
      </c>
      <c r="C16545" s="651" t="s">
        <v>90</v>
      </c>
      <c r="D16545" s="652" t="s">
        <v>18987</v>
      </c>
      <c r="E16545" s="625">
        <v>15.11</v>
      </c>
    </row>
    <row r="16546" spans="1:5">
      <c r="A16546" s="711">
        <v>88275</v>
      </c>
      <c r="B16546" s="651" t="s">
        <v>6131</v>
      </c>
      <c r="C16546" s="651" t="s">
        <v>90</v>
      </c>
      <c r="D16546" s="652" t="s">
        <v>18987</v>
      </c>
      <c r="E16546" s="625">
        <v>17.100000000000001</v>
      </c>
    </row>
    <row r="16547" spans="1:5">
      <c r="A16547" s="711">
        <v>88276</v>
      </c>
      <c r="B16547" s="651" t="s">
        <v>6132</v>
      </c>
      <c r="C16547" s="651" t="s">
        <v>90</v>
      </c>
      <c r="D16547" s="652" t="s">
        <v>18987</v>
      </c>
      <c r="E16547" s="625">
        <v>19.899999999999999</v>
      </c>
    </row>
    <row r="16548" spans="1:5">
      <c r="A16548" s="711">
        <v>88277</v>
      </c>
      <c r="B16548" s="651" t="s">
        <v>6133</v>
      </c>
      <c r="C16548" s="651" t="s">
        <v>90</v>
      </c>
      <c r="D16548" s="652" t="s">
        <v>18987</v>
      </c>
      <c r="E16548" s="625">
        <v>19.899999999999999</v>
      </c>
    </row>
    <row r="16549" spans="1:5">
      <c r="A16549" s="711">
        <v>88278</v>
      </c>
      <c r="B16549" s="651" t="s">
        <v>6134</v>
      </c>
      <c r="C16549" s="651" t="s">
        <v>90</v>
      </c>
      <c r="D16549" s="652" t="s">
        <v>18987</v>
      </c>
      <c r="E16549" s="625">
        <v>10.57</v>
      </c>
    </row>
    <row r="16550" spans="1:5">
      <c r="A16550" s="711">
        <v>88279</v>
      </c>
      <c r="B16550" s="651" t="s">
        <v>6135</v>
      </c>
      <c r="C16550" s="651" t="s">
        <v>90</v>
      </c>
      <c r="D16550" s="652" t="s">
        <v>18987</v>
      </c>
      <c r="E16550" s="625">
        <v>20.53</v>
      </c>
    </row>
    <row r="16551" spans="1:5">
      <c r="A16551" s="711">
        <v>88281</v>
      </c>
      <c r="B16551" s="651" t="s">
        <v>6136</v>
      </c>
      <c r="C16551" s="651" t="s">
        <v>90</v>
      </c>
      <c r="D16551" s="652" t="s">
        <v>18987</v>
      </c>
      <c r="E16551" s="625">
        <v>12.55</v>
      </c>
    </row>
    <row r="16552" spans="1:5">
      <c r="A16552" s="711">
        <v>88282</v>
      </c>
      <c r="B16552" s="651" t="s">
        <v>6137</v>
      </c>
      <c r="C16552" s="651" t="s">
        <v>90</v>
      </c>
      <c r="D16552" s="652" t="s">
        <v>18987</v>
      </c>
      <c r="E16552" s="625">
        <v>12.55</v>
      </c>
    </row>
    <row r="16553" spans="1:5">
      <c r="A16553" s="711">
        <v>88283</v>
      </c>
      <c r="B16553" s="651" t="s">
        <v>6138</v>
      </c>
      <c r="C16553" s="651" t="s">
        <v>90</v>
      </c>
      <c r="D16553" s="652" t="s">
        <v>18987</v>
      </c>
      <c r="E16553" s="625">
        <v>12.56</v>
      </c>
    </row>
    <row r="16554" spans="1:5">
      <c r="A16554" s="711">
        <v>88284</v>
      </c>
      <c r="B16554" s="651" t="s">
        <v>6139</v>
      </c>
      <c r="C16554" s="651" t="s">
        <v>90</v>
      </c>
      <c r="D16554" s="652" t="s">
        <v>18987</v>
      </c>
      <c r="E16554" s="625">
        <v>11.73</v>
      </c>
    </row>
    <row r="16555" spans="1:5">
      <c r="A16555" s="711">
        <v>88285</v>
      </c>
      <c r="B16555" s="651" t="s">
        <v>6140</v>
      </c>
      <c r="C16555" s="651" t="s">
        <v>90</v>
      </c>
      <c r="D16555" s="652" t="s">
        <v>18987</v>
      </c>
      <c r="E16555" s="625">
        <v>12.56</v>
      </c>
    </row>
    <row r="16556" spans="1:5">
      <c r="A16556" s="711">
        <v>88286</v>
      </c>
      <c r="B16556" s="651" t="s">
        <v>6141</v>
      </c>
      <c r="C16556" s="651" t="s">
        <v>90</v>
      </c>
      <c r="D16556" s="652" t="s">
        <v>18987</v>
      </c>
      <c r="E16556" s="625">
        <v>13.59</v>
      </c>
    </row>
    <row r="16557" spans="1:5">
      <c r="A16557" s="711">
        <v>88288</v>
      </c>
      <c r="B16557" s="651" t="s">
        <v>6142</v>
      </c>
      <c r="C16557" s="651" t="s">
        <v>90</v>
      </c>
      <c r="D16557" s="652" t="s">
        <v>18987</v>
      </c>
      <c r="E16557" s="625">
        <v>18.96</v>
      </c>
    </row>
    <row r="16558" spans="1:5">
      <c r="A16558" s="711">
        <v>88290</v>
      </c>
      <c r="B16558" s="651" t="s">
        <v>6143</v>
      </c>
      <c r="C16558" s="651" t="s">
        <v>90</v>
      </c>
      <c r="D16558" s="652" t="s">
        <v>18987</v>
      </c>
      <c r="E16558" s="625">
        <v>13.44</v>
      </c>
    </row>
    <row r="16559" spans="1:5">
      <c r="A16559" s="711">
        <v>88291</v>
      </c>
      <c r="B16559" s="651" t="s">
        <v>6144</v>
      </c>
      <c r="C16559" s="651" t="s">
        <v>90</v>
      </c>
      <c r="D16559" s="652" t="s">
        <v>18987</v>
      </c>
      <c r="E16559" s="625">
        <v>14.07</v>
      </c>
    </row>
    <row r="16560" spans="1:5">
      <c r="A16560" s="711">
        <v>88292</v>
      </c>
      <c r="B16560" s="651" t="s">
        <v>6145</v>
      </c>
      <c r="C16560" s="651" t="s">
        <v>90</v>
      </c>
      <c r="D16560" s="652" t="s">
        <v>18987</v>
      </c>
      <c r="E16560" s="625">
        <v>10.24</v>
      </c>
    </row>
    <row r="16561" spans="1:5">
      <c r="A16561" s="711">
        <v>88293</v>
      </c>
      <c r="B16561" s="651" t="s">
        <v>6146</v>
      </c>
      <c r="C16561" s="651" t="s">
        <v>90</v>
      </c>
      <c r="D16561" s="652" t="s">
        <v>18987</v>
      </c>
      <c r="E16561" s="625">
        <v>14.49</v>
      </c>
    </row>
    <row r="16562" spans="1:5">
      <c r="A16562" s="711" t="s">
        <v>22417</v>
      </c>
      <c r="B16562" s="651" t="s">
        <v>22418</v>
      </c>
      <c r="C16562" s="651"/>
      <c r="D16562" s="652"/>
    </row>
    <row r="16563" spans="1:5">
      <c r="A16563" s="711" t="s">
        <v>22419</v>
      </c>
      <c r="B16563" s="651" t="e">
        <v>#NAME?</v>
      </c>
      <c r="C16563" s="651"/>
      <c r="D16563" s="652" t="s">
        <v>22420</v>
      </c>
      <c r="E16563" s="625" t="s">
        <v>30896</v>
      </c>
    </row>
    <row r="16564" spans="1:5">
      <c r="A16564" s="711"/>
      <c r="B16564" s="651"/>
      <c r="C16564" s="651"/>
      <c r="D16564" s="652" t="s">
        <v>22422</v>
      </c>
      <c r="E16564" s="625" t="s">
        <v>22423</v>
      </c>
    </row>
    <row r="16565" spans="1:5">
      <c r="A16565" s="711" t="s">
        <v>22424</v>
      </c>
      <c r="B16565" s="651" t="s">
        <v>22425</v>
      </c>
      <c r="C16565" s="651"/>
      <c r="D16565" s="652"/>
    </row>
    <row r="16566" spans="1:5">
      <c r="A16566" s="711" t="s">
        <v>22426</v>
      </c>
      <c r="B16566" s="651" t="s">
        <v>22427</v>
      </c>
      <c r="C16566" s="651" t="s">
        <v>22428</v>
      </c>
      <c r="D16566" s="652"/>
    </row>
    <row r="16567" spans="1:5">
      <c r="A16567" s="711" t="s">
        <v>22429</v>
      </c>
      <c r="B16567" s="651" t="s">
        <v>22430</v>
      </c>
      <c r="C16567" s="651"/>
      <c r="D16567" s="652" t="s">
        <v>22422</v>
      </c>
      <c r="E16567" s="625" t="s">
        <v>22431</v>
      </c>
    </row>
    <row r="16568" spans="1:5">
      <c r="A16568" s="711" t="s">
        <v>91</v>
      </c>
      <c r="B16568" s="651" t="s">
        <v>22432</v>
      </c>
      <c r="C16568" s="651" t="s">
        <v>22433</v>
      </c>
      <c r="D16568" s="652" t="s">
        <v>22434</v>
      </c>
      <c r="E16568" s="625" t="s">
        <v>22435</v>
      </c>
    </row>
    <row r="16569" spans="1:5">
      <c r="A16569" s="711" t="s">
        <v>22436</v>
      </c>
      <c r="B16569" s="651" t="s">
        <v>30929</v>
      </c>
      <c r="C16569" s="651"/>
      <c r="D16569" s="652"/>
    </row>
    <row r="16570" spans="1:5">
      <c r="A16570" s="711">
        <v>88294</v>
      </c>
      <c r="B16570" s="651" t="s">
        <v>6147</v>
      </c>
      <c r="C16570" s="651" t="s">
        <v>90</v>
      </c>
      <c r="D16570" s="652" t="s">
        <v>18987</v>
      </c>
      <c r="E16570" s="625">
        <v>15.41</v>
      </c>
    </row>
    <row r="16571" spans="1:5">
      <c r="A16571" s="711">
        <v>88295</v>
      </c>
      <c r="B16571" s="651" t="s">
        <v>6148</v>
      </c>
      <c r="C16571" s="651" t="s">
        <v>90</v>
      </c>
      <c r="D16571" s="652" t="s">
        <v>18987</v>
      </c>
      <c r="E16571" s="625">
        <v>9.66</v>
      </c>
    </row>
    <row r="16572" spans="1:5">
      <c r="A16572" s="711">
        <v>88296</v>
      </c>
      <c r="B16572" s="651" t="s">
        <v>6149</v>
      </c>
      <c r="C16572" s="651" t="s">
        <v>90</v>
      </c>
      <c r="D16572" s="652" t="s">
        <v>18987</v>
      </c>
      <c r="E16572" s="625">
        <v>17.440000000000001</v>
      </c>
    </row>
    <row r="16573" spans="1:5">
      <c r="A16573" s="711">
        <v>88297</v>
      </c>
      <c r="B16573" s="651" t="s">
        <v>6150</v>
      </c>
      <c r="C16573" s="651" t="s">
        <v>90</v>
      </c>
      <c r="D16573" s="652" t="s">
        <v>18987</v>
      </c>
      <c r="E16573" s="625">
        <v>13.34</v>
      </c>
    </row>
    <row r="16574" spans="1:5">
      <c r="A16574" s="711">
        <v>88298</v>
      </c>
      <c r="B16574" s="651" t="s">
        <v>6151</v>
      </c>
      <c r="C16574" s="651" t="s">
        <v>90</v>
      </c>
      <c r="D16574" s="652" t="s">
        <v>18987</v>
      </c>
      <c r="E16574" s="625">
        <v>9.6999999999999993</v>
      </c>
    </row>
    <row r="16575" spans="1:5">
      <c r="A16575" s="711">
        <v>88299</v>
      </c>
      <c r="B16575" s="651" t="s">
        <v>6152</v>
      </c>
      <c r="C16575" s="651" t="s">
        <v>90</v>
      </c>
      <c r="D16575" s="652" t="s">
        <v>18987</v>
      </c>
      <c r="E16575" s="625">
        <v>19.420000000000002</v>
      </c>
    </row>
    <row r="16576" spans="1:5">
      <c r="A16576" s="711">
        <v>88300</v>
      </c>
      <c r="B16576" s="651" t="s">
        <v>6153</v>
      </c>
      <c r="C16576" s="651" t="s">
        <v>90</v>
      </c>
      <c r="D16576" s="652" t="s">
        <v>18987</v>
      </c>
      <c r="E16576" s="625">
        <v>19.420000000000002</v>
      </c>
    </row>
    <row r="16577" spans="1:5">
      <c r="A16577" s="711">
        <v>88301</v>
      </c>
      <c r="B16577" s="651" t="s">
        <v>6154</v>
      </c>
      <c r="C16577" s="651" t="s">
        <v>90</v>
      </c>
      <c r="D16577" s="652" t="s">
        <v>18987</v>
      </c>
      <c r="E16577" s="625">
        <v>14.63</v>
      </c>
    </row>
    <row r="16578" spans="1:5">
      <c r="A16578" s="711">
        <v>88302</v>
      </c>
      <c r="B16578" s="651" t="s">
        <v>6155</v>
      </c>
      <c r="C16578" s="651" t="s">
        <v>90</v>
      </c>
      <c r="D16578" s="652" t="s">
        <v>18987</v>
      </c>
      <c r="E16578" s="625">
        <v>14.49</v>
      </c>
    </row>
    <row r="16579" spans="1:5">
      <c r="A16579" s="711">
        <v>88303</v>
      </c>
      <c r="B16579" s="651" t="s">
        <v>6156</v>
      </c>
      <c r="C16579" s="651" t="s">
        <v>90</v>
      </c>
      <c r="D16579" s="652" t="s">
        <v>18987</v>
      </c>
      <c r="E16579" s="625">
        <v>12.97</v>
      </c>
    </row>
    <row r="16580" spans="1:5">
      <c r="A16580" s="711">
        <v>88304</v>
      </c>
      <c r="B16580" s="651" t="s">
        <v>30934</v>
      </c>
      <c r="C16580" s="651" t="s">
        <v>90</v>
      </c>
      <c r="D16580" s="652" t="s">
        <v>18987</v>
      </c>
      <c r="E16580" s="625">
        <v>13.44</v>
      </c>
    </row>
    <row r="16581" spans="1:5">
      <c r="A16581" s="711" t="s">
        <v>30935</v>
      </c>
      <c r="B16581" s="651" t="s">
        <v>23427</v>
      </c>
      <c r="C16581" s="651"/>
      <c r="D16581" s="652"/>
    </row>
    <row r="16582" spans="1:5">
      <c r="A16582" s="711">
        <v>88306</v>
      </c>
      <c r="B16582" s="651" t="s">
        <v>6157</v>
      </c>
      <c r="C16582" s="651" t="s">
        <v>90</v>
      </c>
      <c r="D16582" s="652" t="s">
        <v>18987</v>
      </c>
      <c r="E16582" s="625">
        <v>10.18</v>
      </c>
    </row>
    <row r="16583" spans="1:5">
      <c r="A16583" s="711">
        <v>88307</v>
      </c>
      <c r="B16583" s="651" t="s">
        <v>6158</v>
      </c>
      <c r="C16583" s="651" t="s">
        <v>90</v>
      </c>
      <c r="D16583" s="652" t="s">
        <v>18987</v>
      </c>
      <c r="E16583" s="625">
        <v>11.56</v>
      </c>
    </row>
    <row r="16584" spans="1:5">
      <c r="A16584" s="711">
        <v>88308</v>
      </c>
      <c r="B16584" s="651" t="s">
        <v>6159</v>
      </c>
      <c r="C16584" s="651" t="s">
        <v>90</v>
      </c>
      <c r="D16584" s="652" t="s">
        <v>18987</v>
      </c>
      <c r="E16584" s="625">
        <v>18.510000000000002</v>
      </c>
    </row>
    <row r="16585" spans="1:5">
      <c r="A16585" s="711">
        <v>88309</v>
      </c>
      <c r="B16585" s="651" t="s">
        <v>296</v>
      </c>
      <c r="C16585" s="651" t="s">
        <v>90</v>
      </c>
      <c r="D16585" s="652" t="s">
        <v>18987</v>
      </c>
      <c r="E16585" s="625">
        <v>15.86</v>
      </c>
    </row>
    <row r="16586" spans="1:5">
      <c r="A16586" s="711">
        <v>88310</v>
      </c>
      <c r="B16586" s="651" t="s">
        <v>6160</v>
      </c>
      <c r="C16586" s="651" t="s">
        <v>90</v>
      </c>
      <c r="D16586" s="652" t="s">
        <v>18987</v>
      </c>
      <c r="E16586" s="625">
        <v>15.86</v>
      </c>
    </row>
    <row r="16587" spans="1:5">
      <c r="A16587" s="711">
        <v>88311</v>
      </c>
      <c r="B16587" s="651" t="s">
        <v>6161</v>
      </c>
      <c r="C16587" s="651" t="s">
        <v>90</v>
      </c>
      <c r="D16587" s="652" t="s">
        <v>18987</v>
      </c>
      <c r="E16587" s="625">
        <v>16.59</v>
      </c>
    </row>
    <row r="16588" spans="1:5">
      <c r="A16588" s="711">
        <v>88312</v>
      </c>
      <c r="B16588" s="651" t="s">
        <v>6162</v>
      </c>
      <c r="C16588" s="651" t="s">
        <v>90</v>
      </c>
      <c r="D16588" s="652" t="s">
        <v>18987</v>
      </c>
      <c r="E16588" s="625">
        <v>18.3</v>
      </c>
    </row>
    <row r="16589" spans="1:5">
      <c r="A16589" s="711">
        <v>88313</v>
      </c>
      <c r="B16589" s="651" t="s">
        <v>6163</v>
      </c>
      <c r="C16589" s="651" t="s">
        <v>90</v>
      </c>
      <c r="D16589" s="652" t="s">
        <v>18987</v>
      </c>
      <c r="E16589" s="625">
        <v>16.7</v>
      </c>
    </row>
    <row r="16590" spans="1:5">
      <c r="A16590" s="711">
        <v>88314</v>
      </c>
      <c r="B16590" s="651" t="s">
        <v>6164</v>
      </c>
      <c r="C16590" s="651" t="s">
        <v>90</v>
      </c>
      <c r="D16590" s="652" t="s">
        <v>18987</v>
      </c>
      <c r="E16590" s="625">
        <v>8.1300000000000008</v>
      </c>
    </row>
    <row r="16591" spans="1:5">
      <c r="A16591" s="711">
        <v>88315</v>
      </c>
      <c r="B16591" s="651" t="s">
        <v>304</v>
      </c>
      <c r="C16591" s="651" t="s">
        <v>90</v>
      </c>
      <c r="D16591" s="652" t="s">
        <v>18987</v>
      </c>
      <c r="E16591" s="625">
        <v>15.15</v>
      </c>
    </row>
    <row r="16592" spans="1:5">
      <c r="A16592" s="711">
        <v>88316</v>
      </c>
      <c r="B16592" s="651" t="s">
        <v>1055</v>
      </c>
      <c r="C16592" s="651" t="s">
        <v>90</v>
      </c>
      <c r="D16592" s="652" t="s">
        <v>18987</v>
      </c>
      <c r="E16592" s="625">
        <v>11.41</v>
      </c>
    </row>
    <row r="16593" spans="1:5">
      <c r="A16593" s="711">
        <v>88317</v>
      </c>
      <c r="B16593" s="651" t="s">
        <v>6165</v>
      </c>
      <c r="C16593" s="651" t="s">
        <v>90</v>
      </c>
      <c r="D16593" s="652" t="s">
        <v>18987</v>
      </c>
      <c r="E16593" s="625">
        <v>16.79</v>
      </c>
    </row>
    <row r="16594" spans="1:5">
      <c r="A16594" s="711">
        <v>88318</v>
      </c>
      <c r="B16594" s="651" t="s">
        <v>30936</v>
      </c>
      <c r="C16594" s="651" t="s">
        <v>90</v>
      </c>
      <c r="D16594" s="652" t="s">
        <v>18987</v>
      </c>
      <c r="E16594" s="625">
        <v>18.059999999999999</v>
      </c>
    </row>
    <row r="16595" spans="1:5">
      <c r="A16595" s="711" t="s">
        <v>30937</v>
      </c>
      <c r="B16595" s="651"/>
      <c r="C16595" s="651"/>
      <c r="D16595" s="652"/>
    </row>
    <row r="16596" spans="1:5">
      <c r="A16596" s="711">
        <v>88319</v>
      </c>
      <c r="B16596" s="651" t="s">
        <v>6166</v>
      </c>
      <c r="C16596" s="651" t="s">
        <v>90</v>
      </c>
      <c r="D16596" s="652" t="s">
        <v>18987</v>
      </c>
      <c r="E16596" s="625">
        <v>19.22</v>
      </c>
    </row>
    <row r="16597" spans="1:5">
      <c r="A16597" s="711">
        <v>88320</v>
      </c>
      <c r="B16597" s="651" t="s">
        <v>6167</v>
      </c>
      <c r="C16597" s="651" t="s">
        <v>90</v>
      </c>
      <c r="D16597" s="652" t="s">
        <v>18987</v>
      </c>
      <c r="E16597" s="625">
        <v>13.56</v>
      </c>
    </row>
    <row r="16598" spans="1:5">
      <c r="A16598" s="711" t="s">
        <v>22417</v>
      </c>
      <c r="B16598" s="651" t="s">
        <v>22418</v>
      </c>
      <c r="C16598" s="651"/>
      <c r="D16598" s="652"/>
    </row>
    <row r="16599" spans="1:5">
      <c r="A16599" s="711" t="s">
        <v>22419</v>
      </c>
      <c r="B16599" s="651" t="e">
        <v>#NAME?</v>
      </c>
      <c r="C16599" s="651"/>
      <c r="D16599" s="652" t="s">
        <v>22420</v>
      </c>
      <c r="E16599" s="625" t="s">
        <v>30896</v>
      </c>
    </row>
    <row r="16600" spans="1:5">
      <c r="A16600" s="711"/>
      <c r="B16600" s="651"/>
      <c r="C16600" s="651"/>
      <c r="D16600" s="652" t="s">
        <v>22422</v>
      </c>
      <c r="E16600" s="625" t="s">
        <v>22423</v>
      </c>
    </row>
    <row r="16601" spans="1:5">
      <c r="A16601" s="711" t="s">
        <v>22424</v>
      </c>
      <c r="B16601" s="651" t="s">
        <v>22425</v>
      </c>
      <c r="C16601" s="651"/>
      <c r="D16601" s="652"/>
    </row>
    <row r="16602" spans="1:5">
      <c r="A16602" s="711" t="s">
        <v>22426</v>
      </c>
      <c r="B16602" s="651" t="s">
        <v>22427</v>
      </c>
      <c r="C16602" s="651" t="s">
        <v>22428</v>
      </c>
      <c r="D16602" s="652"/>
    </row>
    <row r="16603" spans="1:5">
      <c r="A16603" s="711" t="s">
        <v>22429</v>
      </c>
      <c r="B16603" s="651" t="s">
        <v>22430</v>
      </c>
      <c r="C16603" s="651"/>
      <c r="D16603" s="652" t="s">
        <v>22422</v>
      </c>
      <c r="E16603" s="625" t="s">
        <v>22431</v>
      </c>
    </row>
    <row r="16604" spans="1:5">
      <c r="A16604" s="711" t="s">
        <v>91</v>
      </c>
      <c r="B16604" s="651" t="s">
        <v>22432</v>
      </c>
      <c r="C16604" s="651" t="s">
        <v>22433</v>
      </c>
      <c r="D16604" s="652" t="s">
        <v>22434</v>
      </c>
      <c r="E16604" s="625" t="s">
        <v>22435</v>
      </c>
    </row>
    <row r="16605" spans="1:5">
      <c r="A16605" s="711" t="s">
        <v>22436</v>
      </c>
      <c r="B16605" s="651" t="s">
        <v>30929</v>
      </c>
      <c r="C16605" s="651"/>
      <c r="D16605" s="652"/>
    </row>
    <row r="16606" spans="1:5">
      <c r="A16606" s="711">
        <v>88321</v>
      </c>
      <c r="B16606" s="651" t="s">
        <v>6168</v>
      </c>
      <c r="C16606" s="651" t="s">
        <v>90</v>
      </c>
      <c r="D16606" s="652" t="s">
        <v>18987</v>
      </c>
      <c r="E16606" s="625">
        <v>24.11</v>
      </c>
    </row>
    <row r="16607" spans="1:5">
      <c r="A16607" s="711">
        <v>88322</v>
      </c>
      <c r="B16607" s="651" t="s">
        <v>6169</v>
      </c>
      <c r="C16607" s="651" t="s">
        <v>90</v>
      </c>
      <c r="D16607" s="652" t="s">
        <v>18987</v>
      </c>
      <c r="E16607" s="625">
        <v>28.35</v>
      </c>
    </row>
    <row r="16608" spans="1:5">
      <c r="A16608" s="711">
        <v>88323</v>
      </c>
      <c r="B16608" s="651" t="s">
        <v>6170</v>
      </c>
      <c r="C16608" s="651" t="s">
        <v>90</v>
      </c>
      <c r="D16608" s="652" t="s">
        <v>18987</v>
      </c>
      <c r="E16608" s="625">
        <v>14.12</v>
      </c>
    </row>
    <row r="16609" spans="1:5">
      <c r="A16609" s="711">
        <v>88324</v>
      </c>
      <c r="B16609" s="651" t="s">
        <v>6171</v>
      </c>
      <c r="C16609" s="651" t="s">
        <v>90</v>
      </c>
      <c r="D16609" s="652" t="s">
        <v>18987</v>
      </c>
      <c r="E16609" s="625">
        <v>14.38</v>
      </c>
    </row>
    <row r="16610" spans="1:5">
      <c r="A16610" s="711">
        <v>88325</v>
      </c>
      <c r="B16610" s="651" t="s">
        <v>6172</v>
      </c>
      <c r="C16610" s="651" t="s">
        <v>90</v>
      </c>
      <c r="D16610" s="652" t="s">
        <v>18987</v>
      </c>
      <c r="E16610" s="625">
        <v>14.09</v>
      </c>
    </row>
    <row r="16611" spans="1:5">
      <c r="A16611" s="711">
        <v>88326</v>
      </c>
      <c r="B16611" s="651" t="s">
        <v>6173</v>
      </c>
      <c r="C16611" s="651" t="s">
        <v>90</v>
      </c>
      <c r="D16611" s="652" t="s">
        <v>18987</v>
      </c>
      <c r="E16611" s="625">
        <v>12.96</v>
      </c>
    </row>
    <row r="16612" spans="1:5">
      <c r="A16612" s="711">
        <v>88377</v>
      </c>
      <c r="B16612" s="651" t="s">
        <v>30938</v>
      </c>
      <c r="C16612" s="651" t="s">
        <v>90</v>
      </c>
      <c r="D16612" s="652" t="s">
        <v>18987</v>
      </c>
      <c r="E16612" s="625">
        <v>11.8</v>
      </c>
    </row>
    <row r="16613" spans="1:5">
      <c r="A16613" s="711" t="s">
        <v>30939</v>
      </c>
      <c r="B16613" s="651"/>
      <c r="C16613" s="651"/>
      <c r="D16613" s="652"/>
    </row>
    <row r="16614" spans="1:5">
      <c r="A16614" s="711">
        <v>88441</v>
      </c>
      <c r="B16614" s="651" t="s">
        <v>6174</v>
      </c>
      <c r="C16614" s="651" t="s">
        <v>90</v>
      </c>
      <c r="D16614" s="652" t="s">
        <v>18987</v>
      </c>
      <c r="E16614" s="625">
        <v>12.75</v>
      </c>
    </row>
    <row r="16615" spans="1:5">
      <c r="A16615" s="711">
        <v>88597</v>
      </c>
      <c r="B16615" s="651" t="s">
        <v>584</v>
      </c>
      <c r="C16615" s="651" t="s">
        <v>90</v>
      </c>
      <c r="D16615" s="652" t="s">
        <v>18991</v>
      </c>
      <c r="E16615" s="625">
        <v>17.04</v>
      </c>
    </row>
    <row r="16616" spans="1:5">
      <c r="A16616" s="711">
        <v>90766</v>
      </c>
      <c r="B16616" s="651" t="s">
        <v>6175</v>
      </c>
      <c r="C16616" s="651" t="s">
        <v>90</v>
      </c>
      <c r="D16616" s="652" t="s">
        <v>18987</v>
      </c>
      <c r="E16616" s="625">
        <v>15.69</v>
      </c>
    </row>
    <row r="16617" spans="1:5">
      <c r="A16617" s="711">
        <v>90767</v>
      </c>
      <c r="B16617" s="651" t="s">
        <v>6176</v>
      </c>
      <c r="C16617" s="651" t="s">
        <v>90</v>
      </c>
      <c r="D16617" s="652" t="s">
        <v>18987</v>
      </c>
      <c r="E16617" s="625">
        <v>10.56</v>
      </c>
    </row>
    <row r="16618" spans="1:5">
      <c r="A16618" s="711">
        <v>90768</v>
      </c>
      <c r="B16618" s="651" t="s">
        <v>6177</v>
      </c>
      <c r="C16618" s="651" t="s">
        <v>90</v>
      </c>
      <c r="D16618" s="652" t="s">
        <v>18987</v>
      </c>
      <c r="E16618" s="625">
        <v>61.69</v>
      </c>
    </row>
    <row r="16619" spans="1:5">
      <c r="A16619" s="711">
        <v>90769</v>
      </c>
      <c r="B16619" s="651" t="s">
        <v>6178</v>
      </c>
      <c r="C16619" s="651" t="s">
        <v>90</v>
      </c>
      <c r="D16619" s="652" t="s">
        <v>18987</v>
      </c>
      <c r="E16619" s="625">
        <v>70.739999999999995</v>
      </c>
    </row>
    <row r="16620" spans="1:5">
      <c r="A16620" s="711">
        <v>90770</v>
      </c>
      <c r="B16620" s="651" t="s">
        <v>6179</v>
      </c>
      <c r="C16620" s="651" t="s">
        <v>90</v>
      </c>
      <c r="D16620" s="652" t="s">
        <v>18987</v>
      </c>
      <c r="E16620" s="625">
        <v>83.74</v>
      </c>
    </row>
    <row r="16621" spans="1:5">
      <c r="A16621" s="711">
        <v>90771</v>
      </c>
      <c r="B16621" s="651" t="s">
        <v>6180</v>
      </c>
      <c r="C16621" s="651" t="s">
        <v>90</v>
      </c>
      <c r="D16621" s="652" t="s">
        <v>18987</v>
      </c>
      <c r="E16621" s="625">
        <v>14.15</v>
      </c>
    </row>
    <row r="16622" spans="1:5">
      <c r="A16622" s="711">
        <v>90772</v>
      </c>
      <c r="B16622" s="651" t="s">
        <v>6181</v>
      </c>
      <c r="C16622" s="651" t="s">
        <v>90</v>
      </c>
      <c r="D16622" s="652" t="s">
        <v>18987</v>
      </c>
      <c r="E16622" s="625">
        <v>13.22</v>
      </c>
    </row>
    <row r="16623" spans="1:5">
      <c r="A16623" s="711">
        <v>90773</v>
      </c>
      <c r="B16623" s="651" t="s">
        <v>6182</v>
      </c>
      <c r="C16623" s="651" t="s">
        <v>90</v>
      </c>
      <c r="D16623" s="652" t="s">
        <v>18987</v>
      </c>
      <c r="E16623" s="625">
        <v>14.31</v>
      </c>
    </row>
    <row r="16624" spans="1:5">
      <c r="A16624" s="711">
        <v>90775</v>
      </c>
      <c r="B16624" s="651" t="s">
        <v>6183</v>
      </c>
      <c r="C16624" s="651" t="s">
        <v>90</v>
      </c>
      <c r="D16624" s="652" t="s">
        <v>18987</v>
      </c>
      <c r="E16624" s="625">
        <v>23.27</v>
      </c>
    </row>
    <row r="16625" spans="1:5">
      <c r="A16625" s="711">
        <v>90776</v>
      </c>
      <c r="B16625" s="651" t="s">
        <v>6184</v>
      </c>
      <c r="C16625" s="651" t="s">
        <v>90</v>
      </c>
      <c r="D16625" s="652" t="s">
        <v>18987</v>
      </c>
      <c r="E16625" s="625">
        <v>30.28</v>
      </c>
    </row>
    <row r="16626" spans="1:5">
      <c r="A16626" s="711">
        <v>90777</v>
      </c>
      <c r="B16626" s="651" t="s">
        <v>6185</v>
      </c>
      <c r="C16626" s="651" t="s">
        <v>90</v>
      </c>
      <c r="D16626" s="652" t="s">
        <v>18987</v>
      </c>
      <c r="E16626" s="625">
        <v>65.25</v>
      </c>
    </row>
    <row r="16627" spans="1:5">
      <c r="A16627" s="711">
        <v>90778</v>
      </c>
      <c r="B16627" s="651" t="s">
        <v>6186</v>
      </c>
      <c r="C16627" s="651" t="s">
        <v>90</v>
      </c>
      <c r="D16627" s="652" t="s">
        <v>18987</v>
      </c>
      <c r="E16627" s="625">
        <v>82.08</v>
      </c>
    </row>
    <row r="16628" spans="1:5">
      <c r="A16628" s="711">
        <v>90779</v>
      </c>
      <c r="B16628" s="651" t="s">
        <v>6187</v>
      </c>
      <c r="C16628" s="651" t="s">
        <v>90</v>
      </c>
      <c r="D16628" s="652" t="s">
        <v>18987</v>
      </c>
      <c r="E16628" s="625">
        <v>107.71</v>
      </c>
    </row>
    <row r="16629" spans="1:5">
      <c r="A16629" s="711">
        <v>90780</v>
      </c>
      <c r="B16629" s="651" t="s">
        <v>6188</v>
      </c>
      <c r="C16629" s="651" t="s">
        <v>90</v>
      </c>
      <c r="D16629" s="652" t="s">
        <v>18987</v>
      </c>
      <c r="E16629" s="625">
        <v>47.95</v>
      </c>
    </row>
    <row r="16630" spans="1:5">
      <c r="A16630" s="711">
        <v>90781</v>
      </c>
      <c r="B16630" s="651" t="s">
        <v>6189</v>
      </c>
      <c r="C16630" s="651" t="s">
        <v>90</v>
      </c>
      <c r="D16630" s="652" t="s">
        <v>18987</v>
      </c>
      <c r="E16630" s="625">
        <v>21.35</v>
      </c>
    </row>
    <row r="16631" spans="1:5">
      <c r="A16631" s="711">
        <v>91677</v>
      </c>
      <c r="B16631" s="651" t="s">
        <v>6190</v>
      </c>
      <c r="C16631" s="651" t="s">
        <v>90</v>
      </c>
      <c r="D16631" s="652" t="s">
        <v>18987</v>
      </c>
      <c r="E16631" s="625">
        <v>75.290000000000006</v>
      </c>
    </row>
    <row r="16632" spans="1:5">
      <c r="A16632" s="711">
        <v>91678</v>
      </c>
      <c r="B16632" s="651" t="s">
        <v>6191</v>
      </c>
      <c r="C16632" s="651" t="s">
        <v>90</v>
      </c>
      <c r="D16632" s="652" t="s">
        <v>18987</v>
      </c>
      <c r="E16632" s="625">
        <v>65.239999999999995</v>
      </c>
    </row>
    <row r="16633" spans="1:5">
      <c r="A16633" s="711">
        <v>93556</v>
      </c>
      <c r="B16633" s="651" t="s">
        <v>30940</v>
      </c>
      <c r="C16633" s="651" t="s">
        <v>1476</v>
      </c>
      <c r="D16633" s="652" t="s">
        <v>18987</v>
      </c>
      <c r="E16633" s="625">
        <v>84.83</v>
      </c>
    </row>
    <row r="16634" spans="1:5">
      <c r="A16634" s="711" t="s">
        <v>22417</v>
      </c>
      <c r="B16634" s="651" t="s">
        <v>22418</v>
      </c>
      <c r="C16634" s="651"/>
      <c r="D16634" s="652"/>
    </row>
    <row r="16635" spans="1:5">
      <c r="A16635" s="711" t="s">
        <v>22419</v>
      </c>
      <c r="B16635" s="651" t="e">
        <v>#NAME?</v>
      </c>
      <c r="C16635" s="651"/>
      <c r="D16635" s="652" t="s">
        <v>22420</v>
      </c>
      <c r="E16635" s="625" t="s">
        <v>30896</v>
      </c>
    </row>
    <row r="16636" spans="1:5">
      <c r="A16636" s="711"/>
      <c r="B16636" s="651"/>
      <c r="C16636" s="651"/>
      <c r="D16636" s="652" t="s">
        <v>22422</v>
      </c>
      <c r="E16636" s="625" t="s">
        <v>22423</v>
      </c>
    </row>
    <row r="16637" spans="1:5">
      <c r="A16637" s="711" t="s">
        <v>22424</v>
      </c>
      <c r="B16637" s="651" t="s">
        <v>22425</v>
      </c>
      <c r="C16637" s="651"/>
      <c r="D16637" s="652"/>
    </row>
    <row r="16638" spans="1:5">
      <c r="A16638" s="711" t="s">
        <v>22426</v>
      </c>
      <c r="B16638" s="651" t="s">
        <v>22427</v>
      </c>
      <c r="C16638" s="651" t="s">
        <v>22428</v>
      </c>
      <c r="D16638" s="652"/>
    </row>
    <row r="16639" spans="1:5">
      <c r="A16639" s="711" t="s">
        <v>22429</v>
      </c>
      <c r="B16639" s="651" t="s">
        <v>22430</v>
      </c>
      <c r="C16639" s="651"/>
      <c r="D16639" s="652" t="s">
        <v>22422</v>
      </c>
      <c r="E16639" s="625" t="s">
        <v>22431</v>
      </c>
    </row>
    <row r="16640" spans="1:5">
      <c r="A16640" s="711" t="s">
        <v>91</v>
      </c>
      <c r="B16640" s="651" t="s">
        <v>22432</v>
      </c>
      <c r="C16640" s="651" t="s">
        <v>22433</v>
      </c>
      <c r="D16640" s="652" t="s">
        <v>22434</v>
      </c>
      <c r="E16640" s="625" t="s">
        <v>22435</v>
      </c>
    </row>
    <row r="16641" spans="1:5">
      <c r="A16641" s="711" t="s">
        <v>22436</v>
      </c>
      <c r="B16641" s="651" t="s">
        <v>30929</v>
      </c>
      <c r="C16641" s="651"/>
      <c r="D16641" s="652"/>
    </row>
    <row r="16642" spans="1:5">
      <c r="A16642" s="711">
        <v>93557</v>
      </c>
      <c r="B16642" s="651" t="s">
        <v>30941</v>
      </c>
      <c r="C16642" s="651" t="s">
        <v>1476</v>
      </c>
      <c r="D16642" s="652" t="s">
        <v>18987</v>
      </c>
      <c r="E16642" s="625">
        <v>167.99</v>
      </c>
    </row>
    <row r="16643" spans="1:5">
      <c r="A16643" s="711">
        <v>93558</v>
      </c>
      <c r="B16643" s="651" t="s">
        <v>30942</v>
      </c>
      <c r="C16643" s="651" t="s">
        <v>1476</v>
      </c>
      <c r="D16643" s="652" t="s">
        <v>18987</v>
      </c>
      <c r="E16643" s="625">
        <v>2235.92</v>
      </c>
    </row>
    <row r="16644" spans="1:5">
      <c r="A16644" s="711">
        <v>93559</v>
      </c>
      <c r="B16644" s="651" t="s">
        <v>584</v>
      </c>
      <c r="C16644" s="651" t="s">
        <v>1476</v>
      </c>
      <c r="D16644" s="652" t="s">
        <v>18987</v>
      </c>
      <c r="E16644" s="625">
        <v>3024.44</v>
      </c>
    </row>
    <row r="16645" spans="1:5">
      <c r="A16645" s="711">
        <v>93560</v>
      </c>
      <c r="B16645" s="651" t="s">
        <v>6182</v>
      </c>
      <c r="C16645" s="651" t="s">
        <v>1476</v>
      </c>
      <c r="D16645" s="652" t="s">
        <v>18987</v>
      </c>
      <c r="E16645" s="625">
        <v>2543.8000000000002</v>
      </c>
    </row>
    <row r="16646" spans="1:5">
      <c r="A16646" s="711">
        <v>93561</v>
      </c>
      <c r="B16646" s="651" t="s">
        <v>6183</v>
      </c>
      <c r="C16646" s="651" t="s">
        <v>1476</v>
      </c>
      <c r="D16646" s="652" t="s">
        <v>18987</v>
      </c>
      <c r="E16646" s="625">
        <v>4241.5200000000004</v>
      </c>
    </row>
    <row r="16647" spans="1:5">
      <c r="A16647" s="711">
        <v>93562</v>
      </c>
      <c r="B16647" s="651" t="s">
        <v>6180</v>
      </c>
      <c r="C16647" s="651" t="s">
        <v>1476</v>
      </c>
      <c r="D16647" s="652" t="s">
        <v>18987</v>
      </c>
      <c r="E16647" s="625">
        <v>2516.29</v>
      </c>
    </row>
    <row r="16648" spans="1:5">
      <c r="A16648" s="711">
        <v>93563</v>
      </c>
      <c r="B16648" s="651" t="s">
        <v>6175</v>
      </c>
      <c r="C16648" s="651" t="s">
        <v>1476</v>
      </c>
      <c r="D16648" s="652" t="s">
        <v>18987</v>
      </c>
      <c r="E16648" s="625">
        <v>2787.38</v>
      </c>
    </row>
    <row r="16649" spans="1:5">
      <c r="A16649" s="711">
        <v>93564</v>
      </c>
      <c r="B16649" s="651" t="s">
        <v>6176</v>
      </c>
      <c r="C16649" s="651" t="s">
        <v>1476</v>
      </c>
      <c r="D16649" s="652" t="s">
        <v>18987</v>
      </c>
      <c r="E16649" s="625">
        <v>1884.23</v>
      </c>
    </row>
    <row r="16650" spans="1:5">
      <c r="A16650" s="711">
        <v>93565</v>
      </c>
      <c r="B16650" s="651" t="s">
        <v>6185</v>
      </c>
      <c r="C16650" s="651" t="s">
        <v>1476</v>
      </c>
      <c r="D16650" s="652" t="s">
        <v>18987</v>
      </c>
      <c r="E16650" s="625">
        <v>11504.65</v>
      </c>
    </row>
    <row r="16651" spans="1:5">
      <c r="A16651" s="711">
        <v>93566</v>
      </c>
      <c r="B16651" s="651" t="s">
        <v>6181</v>
      </c>
      <c r="C16651" s="651" t="s">
        <v>1476</v>
      </c>
      <c r="D16651" s="652" t="s">
        <v>18987</v>
      </c>
      <c r="E16651" s="625">
        <v>2351.21</v>
      </c>
    </row>
    <row r="16652" spans="1:5">
      <c r="A16652" s="711">
        <v>93567</v>
      </c>
      <c r="B16652" s="651" t="s">
        <v>6186</v>
      </c>
      <c r="C16652" s="651" t="s">
        <v>1476</v>
      </c>
      <c r="D16652" s="652" t="s">
        <v>18987</v>
      </c>
      <c r="E16652" s="625">
        <v>14470.83</v>
      </c>
    </row>
    <row r="16653" spans="1:5">
      <c r="A16653" s="711">
        <v>93568</v>
      </c>
      <c r="B16653" s="651" t="s">
        <v>6187</v>
      </c>
      <c r="C16653" s="651" t="s">
        <v>1476</v>
      </c>
      <c r="D16653" s="652" t="s">
        <v>18987</v>
      </c>
      <c r="E16653" s="625">
        <v>18986.669999999998</v>
      </c>
    </row>
    <row r="16654" spans="1:5">
      <c r="A16654" s="711">
        <v>93569</v>
      </c>
      <c r="B16654" s="651" t="s">
        <v>30943</v>
      </c>
      <c r="C16654" s="651" t="s">
        <v>1476</v>
      </c>
      <c r="D16654" s="652" t="s">
        <v>18987</v>
      </c>
      <c r="E16654" s="625">
        <v>10877.44</v>
      </c>
    </row>
    <row r="16655" spans="1:5">
      <c r="A16655" s="711">
        <v>93570</v>
      </c>
      <c r="B16655" s="651" t="s">
        <v>30944</v>
      </c>
      <c r="C16655" s="651" t="s">
        <v>1476</v>
      </c>
      <c r="D16655" s="652" t="s">
        <v>18987</v>
      </c>
      <c r="E16655" s="625">
        <v>12471.5</v>
      </c>
    </row>
    <row r="16656" spans="1:5">
      <c r="A16656" s="711">
        <v>93571</v>
      </c>
      <c r="B16656" s="651" t="s">
        <v>30945</v>
      </c>
      <c r="C16656" s="651" t="s">
        <v>1476</v>
      </c>
      <c r="D16656" s="652" t="s">
        <v>18987</v>
      </c>
      <c r="E16656" s="625">
        <v>14762.23</v>
      </c>
    </row>
    <row r="16657" spans="1:5">
      <c r="A16657" s="711">
        <v>93572</v>
      </c>
      <c r="B16657" s="651" t="s">
        <v>30946</v>
      </c>
      <c r="C16657" s="651" t="s">
        <v>1476</v>
      </c>
      <c r="D16657" s="652" t="s">
        <v>18987</v>
      </c>
      <c r="E16657" s="625">
        <v>5359.67</v>
      </c>
    </row>
    <row r="16658" spans="1:5">
      <c r="A16658" s="711">
        <v>94295</v>
      </c>
      <c r="B16658" s="651" t="s">
        <v>6188</v>
      </c>
      <c r="C16658" s="651" t="s">
        <v>1476</v>
      </c>
      <c r="D16658" s="652" t="s">
        <v>18987</v>
      </c>
      <c r="E16658" s="625">
        <v>8456</v>
      </c>
    </row>
    <row r="16659" spans="1:5">
      <c r="A16659" s="711">
        <v>94296</v>
      </c>
      <c r="B16659" s="651" t="s">
        <v>6189</v>
      </c>
      <c r="C16659" s="651" t="s">
        <v>1476</v>
      </c>
      <c r="D16659" s="652" t="s">
        <v>18987</v>
      </c>
      <c r="E16659" s="625">
        <v>3786.03</v>
      </c>
    </row>
    <row r="16660" spans="1:5">
      <c r="A16660" s="711" t="s">
        <v>30887</v>
      </c>
      <c r="B16660" s="651" t="s">
        <v>30888</v>
      </c>
      <c r="C16660" s="651"/>
      <c r="D16660" s="652"/>
    </row>
    <row r="16661" spans="1:5">
      <c r="A16661" s="711" t="s">
        <v>30889</v>
      </c>
      <c r="B16661" s="651" t="s">
        <v>30947</v>
      </c>
      <c r="C16661" s="651"/>
      <c r="D16661" s="652"/>
    </row>
    <row r="16662" spans="1:5">
      <c r="A16662" s="711" t="s">
        <v>30887</v>
      </c>
      <c r="B16662" s="651" t="s">
        <v>30888</v>
      </c>
      <c r="C16662" s="651"/>
      <c r="D16662" s="652"/>
    </row>
    <row r="16663" spans="1:5">
      <c r="A16663" s="711" t="s">
        <v>30891</v>
      </c>
      <c r="B16663" s="651" t="s">
        <v>30892</v>
      </c>
      <c r="C16663" s="651"/>
      <c r="D16663" s="652"/>
    </row>
    <row r="16664" spans="1:5">
      <c r="A16664" s="711" t="s">
        <v>30887</v>
      </c>
      <c r="B16664" s="651" t="s">
        <v>30888</v>
      </c>
      <c r="C16664" s="651"/>
      <c r="D16664" s="652"/>
    </row>
    <row r="16665" spans="1:5">
      <c r="A16665" s="711" t="s">
        <v>30893</v>
      </c>
      <c r="B16665" s="651" t="s">
        <v>18616</v>
      </c>
      <c r="C16665" s="651"/>
      <c r="D16665" s="652"/>
    </row>
    <row r="16666" spans="1:5">
      <c r="A16666" s="711" t="s">
        <v>30887</v>
      </c>
      <c r="B16666" s="651" t="s">
        <v>30888</v>
      </c>
      <c r="C16666" s="651"/>
      <c r="D16666" s="652"/>
    </row>
    <row r="16667" spans="1:5">
      <c r="A16667" s="711" t="s">
        <v>30894</v>
      </c>
      <c r="B16667" s="651" t="s">
        <v>30948</v>
      </c>
      <c r="C16667" s="651"/>
      <c r="D16667" s="652"/>
    </row>
  </sheetData>
  <autoFilter ref="A3:E4901"/>
  <pageMargins left="0.78740157499999996" right="0.78740157499999996" top="0.984251969" bottom="0.984251969"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10</vt:i4>
      </vt:variant>
    </vt:vector>
  </HeadingPairs>
  <TitlesOfParts>
    <vt:vector size="22" baseType="lpstr">
      <vt:lpstr>Orçamento 01 Vara</vt:lpstr>
      <vt:lpstr>Cronograma 01 Vara</vt:lpstr>
      <vt:lpstr>BDI OBRA</vt:lpstr>
      <vt:lpstr>BDI PROJETO</vt:lpstr>
      <vt:lpstr>BDI EQUIP.</vt:lpstr>
      <vt:lpstr>Composições</vt:lpstr>
      <vt:lpstr>Mapa de Cotação</vt:lpstr>
      <vt:lpstr>SINAPI-Insumos-Mai.2016</vt:lpstr>
      <vt:lpstr>SINAPI-Tabela-Mai.2016</vt:lpstr>
      <vt:lpstr>SETOP-Tabela Serv.-Dez.2015</vt:lpstr>
      <vt:lpstr>SETOP-Tabela Proj.-Dez.2015</vt:lpstr>
      <vt:lpstr>SUDECAP-Tabela Serv.-Jan-16</vt:lpstr>
      <vt:lpstr>'BDI EQUIP.'!Area_de_impressao</vt:lpstr>
      <vt:lpstr>'BDI OBRA'!Area_de_impressao</vt:lpstr>
      <vt:lpstr>'BDI PROJETO'!Area_de_impressao</vt:lpstr>
      <vt:lpstr>Composições!Area_de_impressao</vt:lpstr>
      <vt:lpstr>'Cronograma 01 Vara'!Area_de_impressao</vt:lpstr>
      <vt:lpstr>'Orçamento 01 Vara'!Area_de_impressao</vt:lpstr>
      <vt:lpstr>Composições!Titulos_de_impressao</vt:lpstr>
      <vt:lpstr>'Cronograma 01 Vara'!Titulos_de_impressao</vt:lpstr>
      <vt:lpstr>'Mapa de Cotação'!Titulos_de_impressao</vt:lpstr>
      <vt:lpstr>'Orçamento 01 Vara'!Titulos_de_impressao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Rejane</dc:creator>
  <cp:lastModifiedBy>tr19269ps</cp:lastModifiedBy>
  <cp:lastPrinted>2016-11-30T12:17:10Z</cp:lastPrinted>
  <dcterms:created xsi:type="dcterms:W3CDTF">2014-01-14T12:39:41Z</dcterms:created>
  <dcterms:modified xsi:type="dcterms:W3CDTF">2016-12-01T18:53:18Z</dcterms:modified>
</cp:coreProperties>
</file>